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201"/>
  <workbookPr codeName="ThisWorkbook" defaultThemeVersion="124226"/>
  <mc:AlternateContent xmlns:mc="http://schemas.openxmlformats.org/markup-compatibility/2006">
    <mc:Choice Requires="x15">
      <x15ac:absPath xmlns:x15ac="http://schemas.microsoft.com/office/spreadsheetml/2010/11/ac" url="C:\Users\ogunyinka20023\Desktop\"/>
    </mc:Choice>
  </mc:AlternateContent>
  <bookViews>
    <workbookView xWindow="0" yWindow="0" windowWidth="24000" windowHeight="8910" tabRatio="888" firstSheet="1" activeTab="1"/>
  </bookViews>
  <sheets>
    <sheet name="Discon" sheetId="16" state="hidden" r:id="rId1"/>
    <sheet name="Menu" sheetId="236" r:id="rId2"/>
    <sheet name="A1.1" sheetId="680" r:id="rId3"/>
    <sheet name="A1.2" sheetId="681" r:id="rId4"/>
    <sheet name="A2.1" sheetId="682" r:id="rId5"/>
    <sheet name="A2.2" sheetId="683" r:id="rId6"/>
    <sheet name="A3.1" sheetId="684" r:id="rId7"/>
    <sheet name="A3.2" sheetId="685" r:id="rId8"/>
    <sheet name="A4.1" sheetId="686" r:id="rId9"/>
    <sheet name="A4.2" sheetId="687" r:id="rId10"/>
    <sheet name="A5.1" sheetId="688" r:id="rId11"/>
    <sheet name="A5.2" sheetId="689" r:id="rId12"/>
    <sheet name="A6.1" sheetId="690" r:id="rId13"/>
    <sheet name="A6.2" sheetId="691" r:id="rId14"/>
    <sheet name="A7.1" sheetId="692" r:id="rId15"/>
    <sheet name="A7.2" sheetId="693" r:id="rId16"/>
    <sheet name="A8.1" sheetId="694" r:id="rId17"/>
    <sheet name="A8.2" sheetId="695" r:id="rId18"/>
    <sheet name="A9.1" sheetId="716" r:id="rId19"/>
    <sheet name="A9.2" sheetId="717" r:id="rId20"/>
    <sheet name="A10.1" sheetId="718" r:id="rId21"/>
    <sheet name="A10.2" sheetId="719" r:id="rId22"/>
    <sheet name="A11.1" sheetId="696" r:id="rId23"/>
    <sheet name="A11.2" sheetId="697" r:id="rId24"/>
    <sheet name="A12.1" sheetId="698" r:id="rId25"/>
    <sheet name="A12.2" sheetId="699" r:id="rId26"/>
    <sheet name="A13" sheetId="700" r:id="rId27"/>
    <sheet name="A14" sheetId="701" r:id="rId28"/>
    <sheet name="A15" sheetId="702" r:id="rId29"/>
    <sheet name="A16" sheetId="704" r:id="rId30"/>
    <sheet name="A17" sheetId="705" r:id="rId31"/>
    <sheet name="A18" sheetId="706" r:id="rId32"/>
    <sheet name="A19" sheetId="707" r:id="rId33"/>
    <sheet name="A20" sheetId="708" r:id="rId34"/>
    <sheet name="A21" sheetId="709" r:id="rId35"/>
    <sheet name="A22" sheetId="710" r:id="rId36"/>
    <sheet name="A23" sheetId="711" r:id="rId37"/>
    <sheet name="A24" sheetId="712" r:id="rId38"/>
    <sheet name="A25" sheetId="713" r:id="rId39"/>
    <sheet name="A26" sheetId="714" r:id="rId40"/>
    <sheet name="A27" sheetId="715" r:id="rId41"/>
    <sheet name="B1" sheetId="812" r:id="rId42"/>
    <sheet name="B2" sheetId="813" r:id="rId43"/>
    <sheet name="B3" sheetId="814" r:id="rId44"/>
    <sheet name="B4" sheetId="815" r:id="rId45"/>
    <sheet name="B5" sheetId="816" r:id="rId46"/>
    <sheet name="B6" sheetId="817" r:id="rId47"/>
    <sheet name="B7" sheetId="818" r:id="rId48"/>
    <sheet name="B8" sheetId="819" r:id="rId49"/>
    <sheet name="B9" sheetId="820" r:id="rId50"/>
    <sheet name="B10" sheetId="821" r:id="rId51"/>
    <sheet name="C1" sheetId="822" r:id="rId52"/>
    <sheet name="C2" sheetId="823" r:id="rId53"/>
    <sheet name="C3" sheetId="824" r:id="rId54"/>
    <sheet name="C4" sheetId="825" r:id="rId55"/>
    <sheet name="C5.1" sheetId="826" r:id="rId56"/>
    <sheet name="C5.2" sheetId="827" r:id="rId57"/>
    <sheet name="C6.1" sheetId="828" r:id="rId58"/>
    <sheet name="C6.2" sheetId="829" r:id="rId59"/>
    <sheet name="C7 " sheetId="830" r:id="rId60"/>
    <sheet name="C8" sheetId="831" r:id="rId61"/>
    <sheet name="C9" sheetId="832" r:id="rId62"/>
    <sheet name="C10" sheetId="833" r:id="rId63"/>
    <sheet name="C11" sheetId="834" r:id="rId64"/>
    <sheet name="D1" sheetId="835" r:id="rId65"/>
    <sheet name="D2" sheetId="836" r:id="rId66"/>
    <sheet name="D3" sheetId="837" r:id="rId67"/>
    <sheet name="D4" sheetId="838" r:id="rId68"/>
    <sheet name="D5" sheetId="839" r:id="rId69"/>
    <sheet name="D6" sheetId="840" r:id="rId70"/>
    <sheet name="D7" sheetId="841" r:id="rId71"/>
    <sheet name="D8" sheetId="842" r:id="rId72"/>
    <sheet name="D9" sheetId="843" r:id="rId73"/>
    <sheet name="D10" sheetId="844" r:id="rId74"/>
    <sheet name="D11" sheetId="845" r:id="rId75"/>
    <sheet name="D12" sheetId="846" r:id="rId76"/>
    <sheet name="D13" sheetId="847" r:id="rId77"/>
    <sheet name="D14" sheetId="848" r:id="rId78"/>
    <sheet name="D15" sheetId="849" r:id="rId79"/>
    <sheet name="D16" sheetId="850" r:id="rId80"/>
    <sheet name="D17" sheetId="851" r:id="rId81"/>
    <sheet name="D18" sheetId="852" r:id="rId82"/>
    <sheet name="D19" sheetId="853" r:id="rId83"/>
    <sheet name="D20" sheetId="854" r:id="rId84"/>
    <sheet name="D21" sheetId="855" r:id="rId85"/>
    <sheet name="D22" sheetId="856" r:id="rId86"/>
    <sheet name="BDCs" sheetId="4" state="hidden" r:id="rId87"/>
    <sheet name="BOI" sheetId="5" state="hidden" r:id="rId88"/>
    <sheet name="TIB" sheetId="6" state="hidden" r:id="rId89"/>
    <sheet name="NEXIM" sheetId="7" state="hidden" r:id="rId90"/>
    <sheet name="BOA" sheetId="8" state="hidden" r:id="rId91"/>
    <sheet name="PENSION FUNDS" sheetId="9" state="hidden" r:id="rId92"/>
    <sheet name="INSURANCE COMBINED (LIFE &amp; GEN " sheetId="13" state="hidden" r:id="rId93"/>
    <sheet name="CREDIT FLOW (DFIs) (DFD REQUEST" sheetId="10" state="hidden" r:id="rId94"/>
    <sheet name="MFBs DFD REQUEST" sheetId="14" state="hidden" r:id="rId95"/>
    <sheet name="Sheet1" sheetId="15" state="hidden" r:id="rId96"/>
  </sheets>
  <externalReferences>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s>
  <definedNames>
    <definedName name="________________RED3">"Check Box 8"</definedName>
    <definedName name="________________WT1" localSheetId="2">[1]Work_sect!#REF!</definedName>
    <definedName name="________________WT1" localSheetId="3">[1]Work_sect!#REF!</definedName>
    <definedName name="________________WT1" localSheetId="26">[1]Work_sect!#REF!</definedName>
    <definedName name="________________WT1" localSheetId="28">[1]Work_sect!#REF!</definedName>
    <definedName name="________________WT1" localSheetId="4">[1]Work_sect!#REF!</definedName>
    <definedName name="________________WT1" localSheetId="35">[1]Work_sect!#REF!</definedName>
    <definedName name="________________WT1" localSheetId="36">[1]Work_sect!#REF!</definedName>
    <definedName name="________________WT1" localSheetId="37">[1]Work_sect!#REF!</definedName>
    <definedName name="________________WT1" localSheetId="38">[1]Work_sect!#REF!</definedName>
    <definedName name="________________WT1" localSheetId="39">[1]Work_sect!#REF!</definedName>
    <definedName name="________________WT1" localSheetId="40">[1]Work_sect!#REF!</definedName>
    <definedName name="________________WT1" localSheetId="7">[1]Work_sect!#REF!</definedName>
    <definedName name="________________WT1" localSheetId="9">[1]Work_sect!#REF!</definedName>
    <definedName name="________________WT1" localSheetId="14">[1]Work_sect!#REF!</definedName>
    <definedName name="________________WT1" localSheetId="16">[1]Work_sect!#REF!</definedName>
    <definedName name="________________WT1" localSheetId="41">[1]Work_sect!#REF!</definedName>
    <definedName name="________________WT1" localSheetId="50">[1]Work_sect!#REF!</definedName>
    <definedName name="________________WT1" localSheetId="42">[1]Work_sect!#REF!</definedName>
    <definedName name="________________WT1" localSheetId="43">[1]Work_sect!#REF!</definedName>
    <definedName name="________________WT1" localSheetId="45">[1]Work_sect!#REF!</definedName>
    <definedName name="________________WT1" localSheetId="46">[1]Work_sect!#REF!</definedName>
    <definedName name="________________WT1" localSheetId="47">[1]Work_sect!#REF!</definedName>
    <definedName name="________________WT1" localSheetId="48">[1]Work_sect!#REF!</definedName>
    <definedName name="________________WT1" localSheetId="49">[1]Work_sect!#REF!</definedName>
    <definedName name="________________WT1" localSheetId="51">[1]Work_sect!#REF!</definedName>
    <definedName name="________________WT1" localSheetId="62">[1]Work_sect!#REF!</definedName>
    <definedName name="________________WT1" localSheetId="63">[1]Work_sect!#REF!</definedName>
    <definedName name="________________WT1" localSheetId="52">[1]Work_sect!#REF!</definedName>
    <definedName name="________________WT1" localSheetId="53">[1]Work_sect!#REF!</definedName>
    <definedName name="________________WT1" localSheetId="54">[1]Work_sect!#REF!</definedName>
    <definedName name="________________WT1" localSheetId="55">[1]Work_sect!#REF!</definedName>
    <definedName name="________________WT1" localSheetId="57">[1]Work_sect!#REF!</definedName>
    <definedName name="________________WT1" localSheetId="59">[1]Work_sect!#REF!</definedName>
    <definedName name="________________WT1" localSheetId="60">[1]Work_sect!#REF!</definedName>
    <definedName name="________________WT1" localSheetId="61">[1]Work_sect!#REF!</definedName>
    <definedName name="________________WT1" localSheetId="73">[1]Work_sect!#REF!</definedName>
    <definedName name="________________WT1" localSheetId="77">[1]Work_sect!#REF!</definedName>
    <definedName name="________________WT1" localSheetId="78">[1]Work_sect!#REF!</definedName>
    <definedName name="________________WT1" localSheetId="80">[1]Work_sect!#REF!</definedName>
    <definedName name="________________WT1" localSheetId="81">[1]Work_sect!#REF!</definedName>
    <definedName name="________________WT1" localSheetId="82">[1]Work_sect!#REF!</definedName>
    <definedName name="________________WT1" localSheetId="65">[1]Work_sect!#REF!</definedName>
    <definedName name="________________WT1" localSheetId="83">[1]Work_sect!#REF!</definedName>
    <definedName name="________________WT1" localSheetId="84">[1]Work_sect!#REF!</definedName>
    <definedName name="________________WT1" localSheetId="85">[1]Work_sect!#REF!</definedName>
    <definedName name="________________WT1" localSheetId="66">[1]Work_sect!#REF!</definedName>
    <definedName name="________________WT1" localSheetId="67">[1]Work_sect!#REF!</definedName>
    <definedName name="________________WT1" localSheetId="68">[1]Work_sect!#REF!</definedName>
    <definedName name="________________WT1" localSheetId="72">[1]Work_sect!#REF!</definedName>
    <definedName name="________________WT1">[1]Work_sect!#REF!</definedName>
    <definedName name="________________WT5" localSheetId="2">[1]Work_sect!#REF!</definedName>
    <definedName name="________________WT5" localSheetId="3">[1]Work_sect!#REF!</definedName>
    <definedName name="________________WT5" localSheetId="26">[1]Work_sect!#REF!</definedName>
    <definedName name="________________WT5" localSheetId="28">[1]Work_sect!#REF!</definedName>
    <definedName name="________________WT5" localSheetId="4">[1]Work_sect!#REF!</definedName>
    <definedName name="________________WT5" localSheetId="35">[1]Work_sect!#REF!</definedName>
    <definedName name="________________WT5" localSheetId="36">[1]Work_sect!#REF!</definedName>
    <definedName name="________________WT5" localSheetId="37">[1]Work_sect!#REF!</definedName>
    <definedName name="________________WT5" localSheetId="38">[1]Work_sect!#REF!</definedName>
    <definedName name="________________WT5" localSheetId="39">[1]Work_sect!#REF!</definedName>
    <definedName name="________________WT5" localSheetId="40">[1]Work_sect!#REF!</definedName>
    <definedName name="________________WT5" localSheetId="7">[1]Work_sect!#REF!</definedName>
    <definedName name="________________WT5" localSheetId="9">[1]Work_sect!#REF!</definedName>
    <definedName name="________________WT5" localSheetId="14">[1]Work_sect!#REF!</definedName>
    <definedName name="________________WT5" localSheetId="16">[1]Work_sect!#REF!</definedName>
    <definedName name="________________WT5" localSheetId="41">[1]Work_sect!#REF!</definedName>
    <definedName name="________________WT5" localSheetId="50">[1]Work_sect!#REF!</definedName>
    <definedName name="________________WT5" localSheetId="42">[1]Work_sect!#REF!</definedName>
    <definedName name="________________WT5" localSheetId="43">[1]Work_sect!#REF!</definedName>
    <definedName name="________________WT5" localSheetId="45">[1]Work_sect!#REF!</definedName>
    <definedName name="________________WT5" localSheetId="46">[1]Work_sect!#REF!</definedName>
    <definedName name="________________WT5" localSheetId="47">[1]Work_sect!#REF!</definedName>
    <definedName name="________________WT5" localSheetId="48">[1]Work_sect!#REF!</definedName>
    <definedName name="________________WT5" localSheetId="49">[1]Work_sect!#REF!</definedName>
    <definedName name="________________WT5" localSheetId="51">[1]Work_sect!#REF!</definedName>
    <definedName name="________________WT5" localSheetId="62">[1]Work_sect!#REF!</definedName>
    <definedName name="________________WT5" localSheetId="63">[1]Work_sect!#REF!</definedName>
    <definedName name="________________WT5" localSheetId="52">[1]Work_sect!#REF!</definedName>
    <definedName name="________________WT5" localSheetId="53">[1]Work_sect!#REF!</definedName>
    <definedName name="________________WT5" localSheetId="54">[1]Work_sect!#REF!</definedName>
    <definedName name="________________WT5" localSheetId="55">[1]Work_sect!#REF!</definedName>
    <definedName name="________________WT5" localSheetId="57">[1]Work_sect!#REF!</definedName>
    <definedName name="________________WT5" localSheetId="59">[1]Work_sect!#REF!</definedName>
    <definedName name="________________WT5" localSheetId="60">[1]Work_sect!#REF!</definedName>
    <definedName name="________________WT5" localSheetId="61">[1]Work_sect!#REF!</definedName>
    <definedName name="________________WT5" localSheetId="73">[1]Work_sect!#REF!</definedName>
    <definedName name="________________WT5" localSheetId="77">[1]Work_sect!#REF!</definedName>
    <definedName name="________________WT5" localSheetId="78">[1]Work_sect!#REF!</definedName>
    <definedName name="________________WT5" localSheetId="80">[1]Work_sect!#REF!</definedName>
    <definedName name="________________WT5" localSheetId="81">[1]Work_sect!#REF!</definedName>
    <definedName name="________________WT5" localSheetId="82">[1]Work_sect!#REF!</definedName>
    <definedName name="________________WT5" localSheetId="65">[1]Work_sect!#REF!</definedName>
    <definedName name="________________WT5" localSheetId="83">[1]Work_sect!#REF!</definedName>
    <definedName name="________________WT5" localSheetId="84">[1]Work_sect!#REF!</definedName>
    <definedName name="________________WT5" localSheetId="85">[1]Work_sect!#REF!</definedName>
    <definedName name="________________WT5" localSheetId="66">[1]Work_sect!#REF!</definedName>
    <definedName name="________________WT5" localSheetId="67">[1]Work_sect!#REF!</definedName>
    <definedName name="________________WT5" localSheetId="68">[1]Work_sect!#REF!</definedName>
    <definedName name="________________WT5" localSheetId="72">[1]Work_sect!#REF!</definedName>
    <definedName name="________________WT5">[1]Work_sect!#REF!</definedName>
    <definedName name="________________WT6" localSheetId="2">[1]Work_sect!#REF!</definedName>
    <definedName name="________________WT6" localSheetId="3">[1]Work_sect!#REF!</definedName>
    <definedName name="________________WT6" localSheetId="26">[1]Work_sect!#REF!</definedName>
    <definedName name="________________WT6" localSheetId="28">[1]Work_sect!#REF!</definedName>
    <definedName name="________________WT6" localSheetId="4">[1]Work_sect!#REF!</definedName>
    <definedName name="________________WT6" localSheetId="35">[1]Work_sect!#REF!</definedName>
    <definedName name="________________WT6" localSheetId="36">[1]Work_sect!#REF!</definedName>
    <definedName name="________________WT6" localSheetId="37">[1]Work_sect!#REF!</definedName>
    <definedName name="________________WT6" localSheetId="38">[1]Work_sect!#REF!</definedName>
    <definedName name="________________WT6" localSheetId="39">[1]Work_sect!#REF!</definedName>
    <definedName name="________________WT6" localSheetId="40">[1]Work_sect!#REF!</definedName>
    <definedName name="________________WT6" localSheetId="7">[1]Work_sect!#REF!</definedName>
    <definedName name="________________WT6" localSheetId="9">[1]Work_sect!#REF!</definedName>
    <definedName name="________________WT6" localSheetId="14">[1]Work_sect!#REF!</definedName>
    <definedName name="________________WT6" localSheetId="16">[1]Work_sect!#REF!</definedName>
    <definedName name="________________WT6" localSheetId="41">[1]Work_sect!#REF!</definedName>
    <definedName name="________________WT6" localSheetId="50">[1]Work_sect!#REF!</definedName>
    <definedName name="________________WT6" localSheetId="42">[1]Work_sect!#REF!</definedName>
    <definedName name="________________WT6" localSheetId="43">[1]Work_sect!#REF!</definedName>
    <definedName name="________________WT6" localSheetId="45">[1]Work_sect!#REF!</definedName>
    <definedName name="________________WT6" localSheetId="46">[1]Work_sect!#REF!</definedName>
    <definedName name="________________WT6" localSheetId="47">[1]Work_sect!#REF!</definedName>
    <definedName name="________________WT6" localSheetId="48">[1]Work_sect!#REF!</definedName>
    <definedName name="________________WT6" localSheetId="49">[1]Work_sect!#REF!</definedName>
    <definedName name="________________WT6" localSheetId="62">[1]Work_sect!#REF!</definedName>
    <definedName name="________________WT6" localSheetId="63">[1]Work_sect!#REF!</definedName>
    <definedName name="________________WT6" localSheetId="52">[1]Work_sect!#REF!</definedName>
    <definedName name="________________WT6" localSheetId="53">[1]Work_sect!#REF!</definedName>
    <definedName name="________________WT6" localSheetId="54">[1]Work_sect!#REF!</definedName>
    <definedName name="________________WT6" localSheetId="59">[1]Work_sect!#REF!</definedName>
    <definedName name="________________WT6" localSheetId="60">[1]Work_sect!#REF!</definedName>
    <definedName name="________________WT6" localSheetId="78">[1]Work_sect!#REF!</definedName>
    <definedName name="________________WT6" localSheetId="65">[1]Work_sect!#REF!</definedName>
    <definedName name="________________WT6" localSheetId="85">[1]Work_sect!#REF!</definedName>
    <definedName name="________________WT6" localSheetId="66">[1]Work_sect!#REF!</definedName>
    <definedName name="________________WT6">[1]Work_sect!#REF!</definedName>
    <definedName name="________________WT7" localSheetId="2">[1]Work_sect!#REF!</definedName>
    <definedName name="________________WT7" localSheetId="3">[1]Work_sect!#REF!</definedName>
    <definedName name="________________WT7" localSheetId="26">[1]Work_sect!#REF!</definedName>
    <definedName name="________________WT7" localSheetId="28">[1]Work_sect!#REF!</definedName>
    <definedName name="________________WT7" localSheetId="4">[1]Work_sect!#REF!</definedName>
    <definedName name="________________WT7" localSheetId="35">[1]Work_sect!#REF!</definedName>
    <definedName name="________________WT7" localSheetId="36">[1]Work_sect!#REF!</definedName>
    <definedName name="________________WT7" localSheetId="37">[1]Work_sect!#REF!</definedName>
    <definedName name="________________WT7" localSheetId="38">[1]Work_sect!#REF!</definedName>
    <definedName name="________________WT7" localSheetId="39">[1]Work_sect!#REF!</definedName>
    <definedName name="________________WT7" localSheetId="40">[1]Work_sect!#REF!</definedName>
    <definedName name="________________WT7" localSheetId="7">[1]Work_sect!#REF!</definedName>
    <definedName name="________________WT7" localSheetId="9">[1]Work_sect!#REF!</definedName>
    <definedName name="________________WT7" localSheetId="14">[1]Work_sect!#REF!</definedName>
    <definedName name="________________WT7" localSheetId="16">[1]Work_sect!#REF!</definedName>
    <definedName name="________________WT7" localSheetId="62">[1]Work_sect!#REF!</definedName>
    <definedName name="________________WT7" localSheetId="63">[1]Work_sect!#REF!</definedName>
    <definedName name="________________WT7" localSheetId="52">[1]Work_sect!#REF!</definedName>
    <definedName name="________________WT7" localSheetId="53">[1]Work_sect!#REF!</definedName>
    <definedName name="________________WT7" localSheetId="54">[1]Work_sect!#REF!</definedName>
    <definedName name="________________WT7" localSheetId="59">[1]Work_sect!#REF!</definedName>
    <definedName name="________________WT7" localSheetId="60">[1]Work_sect!#REF!</definedName>
    <definedName name="________________WT7" localSheetId="78">[1]Work_sect!#REF!</definedName>
    <definedName name="________________WT7" localSheetId="65">[1]Work_sect!#REF!</definedName>
    <definedName name="________________WT7" localSheetId="85">[1]Work_sect!#REF!</definedName>
    <definedName name="________________WT7" localSheetId="66">[1]Work_sect!#REF!</definedName>
    <definedName name="________________WT7">[1]Work_sect!#REF!</definedName>
    <definedName name="_______________RED3">"Check Box 8"</definedName>
    <definedName name="_______________WT1" localSheetId="2">[1]Work_sect!#REF!</definedName>
    <definedName name="_______________WT1" localSheetId="3">[1]Work_sect!#REF!</definedName>
    <definedName name="_______________WT1" localSheetId="26">[1]Work_sect!#REF!</definedName>
    <definedName name="_______________WT1" localSheetId="28">[1]Work_sect!#REF!</definedName>
    <definedName name="_______________WT1" localSheetId="4">[1]Work_sect!#REF!</definedName>
    <definedName name="_______________WT1" localSheetId="35">[1]Work_sect!#REF!</definedName>
    <definedName name="_______________WT1" localSheetId="36">[1]Work_sect!#REF!</definedName>
    <definedName name="_______________WT1" localSheetId="37">[1]Work_sect!#REF!</definedName>
    <definedName name="_______________WT1" localSheetId="38">[1]Work_sect!#REF!</definedName>
    <definedName name="_______________WT1" localSheetId="39">[1]Work_sect!#REF!</definedName>
    <definedName name="_______________WT1" localSheetId="40">[1]Work_sect!#REF!</definedName>
    <definedName name="_______________WT1" localSheetId="7">[1]Work_sect!#REF!</definedName>
    <definedName name="_______________WT1" localSheetId="9">[1]Work_sect!#REF!</definedName>
    <definedName name="_______________WT1" localSheetId="14">[1]Work_sect!#REF!</definedName>
    <definedName name="_______________WT1" localSheetId="16">[1]Work_sect!#REF!</definedName>
    <definedName name="_______________WT1" localSheetId="41">[1]Work_sect!#REF!</definedName>
    <definedName name="_______________WT1" localSheetId="50">[1]Work_sect!#REF!</definedName>
    <definedName name="_______________WT1" localSheetId="42">[1]Work_sect!#REF!</definedName>
    <definedName name="_______________WT1" localSheetId="43">[1]Work_sect!#REF!</definedName>
    <definedName name="_______________WT1" localSheetId="45">[1]Work_sect!#REF!</definedName>
    <definedName name="_______________WT1" localSheetId="46">[1]Work_sect!#REF!</definedName>
    <definedName name="_______________WT1" localSheetId="47">[1]Work_sect!#REF!</definedName>
    <definedName name="_______________WT1" localSheetId="48">[1]Work_sect!#REF!</definedName>
    <definedName name="_______________WT1" localSheetId="49">[1]Work_sect!#REF!</definedName>
    <definedName name="_______________WT1" localSheetId="51">[1]Work_sect!#REF!</definedName>
    <definedName name="_______________WT1" localSheetId="62">[1]Work_sect!#REF!</definedName>
    <definedName name="_______________WT1" localSheetId="63">[1]Work_sect!#REF!</definedName>
    <definedName name="_______________WT1" localSheetId="52">[1]Work_sect!#REF!</definedName>
    <definedName name="_______________WT1" localSheetId="53">[1]Work_sect!#REF!</definedName>
    <definedName name="_______________WT1" localSheetId="54">[1]Work_sect!#REF!</definedName>
    <definedName name="_______________WT1" localSheetId="55">[1]Work_sect!#REF!</definedName>
    <definedName name="_______________WT1" localSheetId="57">[1]Work_sect!#REF!</definedName>
    <definedName name="_______________WT1" localSheetId="59">[1]Work_sect!#REF!</definedName>
    <definedName name="_______________WT1" localSheetId="60">[1]Work_sect!#REF!</definedName>
    <definedName name="_______________WT1" localSheetId="61">[1]Work_sect!#REF!</definedName>
    <definedName name="_______________WT1" localSheetId="73">[1]Work_sect!#REF!</definedName>
    <definedName name="_______________WT1" localSheetId="77">[1]Work_sect!#REF!</definedName>
    <definedName name="_______________WT1" localSheetId="78">[1]Work_sect!#REF!</definedName>
    <definedName name="_______________WT1" localSheetId="80">[1]Work_sect!#REF!</definedName>
    <definedName name="_______________WT1" localSheetId="81">[1]Work_sect!#REF!</definedName>
    <definedName name="_______________WT1" localSheetId="82">[1]Work_sect!#REF!</definedName>
    <definedName name="_______________WT1" localSheetId="65">[1]Work_sect!#REF!</definedName>
    <definedName name="_______________WT1" localSheetId="83">[1]Work_sect!#REF!</definedName>
    <definedName name="_______________WT1" localSheetId="84">[1]Work_sect!#REF!</definedName>
    <definedName name="_______________WT1" localSheetId="85">[1]Work_sect!#REF!</definedName>
    <definedName name="_______________WT1" localSheetId="66">[1]Work_sect!#REF!</definedName>
    <definedName name="_______________WT1" localSheetId="67">[1]Work_sect!#REF!</definedName>
    <definedName name="_______________WT1" localSheetId="68">[1]Work_sect!#REF!</definedName>
    <definedName name="_______________WT1" localSheetId="72">[1]Work_sect!#REF!</definedName>
    <definedName name="_______________WT1">[1]Work_sect!#REF!</definedName>
    <definedName name="_______________WT5" localSheetId="2">[1]Work_sect!#REF!</definedName>
    <definedName name="_______________WT5" localSheetId="3">[1]Work_sect!#REF!</definedName>
    <definedName name="_______________WT5" localSheetId="26">[1]Work_sect!#REF!</definedName>
    <definedName name="_______________WT5" localSheetId="28">[1]Work_sect!#REF!</definedName>
    <definedName name="_______________WT5" localSheetId="4">[1]Work_sect!#REF!</definedName>
    <definedName name="_______________WT5" localSheetId="35">[1]Work_sect!#REF!</definedName>
    <definedName name="_______________WT5" localSheetId="36">[1]Work_sect!#REF!</definedName>
    <definedName name="_______________WT5" localSheetId="37">[1]Work_sect!#REF!</definedName>
    <definedName name="_______________WT5" localSheetId="38">[1]Work_sect!#REF!</definedName>
    <definedName name="_______________WT5" localSheetId="39">[1]Work_sect!#REF!</definedName>
    <definedName name="_______________WT5" localSheetId="40">[1]Work_sect!#REF!</definedName>
    <definedName name="_______________WT5" localSheetId="7">[1]Work_sect!#REF!</definedName>
    <definedName name="_______________WT5" localSheetId="9">[1]Work_sect!#REF!</definedName>
    <definedName name="_______________WT5" localSheetId="14">[1]Work_sect!#REF!</definedName>
    <definedName name="_______________WT5" localSheetId="16">[1]Work_sect!#REF!</definedName>
    <definedName name="_______________WT5" localSheetId="41">[1]Work_sect!#REF!</definedName>
    <definedName name="_______________WT5" localSheetId="50">[1]Work_sect!#REF!</definedName>
    <definedName name="_______________WT5" localSheetId="42">[1]Work_sect!#REF!</definedName>
    <definedName name="_______________WT5" localSheetId="43">[1]Work_sect!#REF!</definedName>
    <definedName name="_______________WT5" localSheetId="45">[1]Work_sect!#REF!</definedName>
    <definedName name="_______________WT5" localSheetId="46">[1]Work_sect!#REF!</definedName>
    <definedName name="_______________WT5" localSheetId="47">[1]Work_sect!#REF!</definedName>
    <definedName name="_______________WT5" localSheetId="48">[1]Work_sect!#REF!</definedName>
    <definedName name="_______________WT5" localSheetId="49">[1]Work_sect!#REF!</definedName>
    <definedName name="_______________WT5" localSheetId="51">[1]Work_sect!#REF!</definedName>
    <definedName name="_______________WT5" localSheetId="62">[1]Work_sect!#REF!</definedName>
    <definedName name="_______________WT5" localSheetId="63">[1]Work_sect!#REF!</definedName>
    <definedName name="_______________WT5" localSheetId="52">[1]Work_sect!#REF!</definedName>
    <definedName name="_______________WT5" localSheetId="53">[1]Work_sect!#REF!</definedName>
    <definedName name="_______________WT5" localSheetId="54">[1]Work_sect!#REF!</definedName>
    <definedName name="_______________WT5" localSheetId="55">[1]Work_sect!#REF!</definedName>
    <definedName name="_______________WT5" localSheetId="57">[1]Work_sect!#REF!</definedName>
    <definedName name="_______________WT5" localSheetId="59">[1]Work_sect!#REF!</definedName>
    <definedName name="_______________WT5" localSheetId="60">[1]Work_sect!#REF!</definedName>
    <definedName name="_______________WT5" localSheetId="61">[1]Work_sect!#REF!</definedName>
    <definedName name="_______________WT5" localSheetId="73">[1]Work_sect!#REF!</definedName>
    <definedName name="_______________WT5" localSheetId="77">[1]Work_sect!#REF!</definedName>
    <definedName name="_______________WT5" localSheetId="78">[1]Work_sect!#REF!</definedName>
    <definedName name="_______________WT5" localSheetId="80">[1]Work_sect!#REF!</definedName>
    <definedName name="_______________WT5" localSheetId="81">[1]Work_sect!#REF!</definedName>
    <definedName name="_______________WT5" localSheetId="82">[1]Work_sect!#REF!</definedName>
    <definedName name="_______________WT5" localSheetId="65">[1]Work_sect!#REF!</definedName>
    <definedName name="_______________WT5" localSheetId="83">[1]Work_sect!#REF!</definedName>
    <definedName name="_______________WT5" localSheetId="84">[1]Work_sect!#REF!</definedName>
    <definedName name="_______________WT5" localSheetId="85">[1]Work_sect!#REF!</definedName>
    <definedName name="_______________WT5" localSheetId="66">[1]Work_sect!#REF!</definedName>
    <definedName name="_______________WT5" localSheetId="67">[1]Work_sect!#REF!</definedName>
    <definedName name="_______________WT5" localSheetId="68">[1]Work_sect!#REF!</definedName>
    <definedName name="_______________WT5" localSheetId="72">[1]Work_sect!#REF!</definedName>
    <definedName name="_______________WT5">[1]Work_sect!#REF!</definedName>
    <definedName name="_______________WT6" localSheetId="2">[1]Work_sect!#REF!</definedName>
    <definedName name="_______________WT6" localSheetId="3">[1]Work_sect!#REF!</definedName>
    <definedName name="_______________WT6" localSheetId="26">[1]Work_sect!#REF!</definedName>
    <definedName name="_______________WT6" localSheetId="28">[1]Work_sect!#REF!</definedName>
    <definedName name="_______________WT6" localSheetId="4">[1]Work_sect!#REF!</definedName>
    <definedName name="_______________WT6" localSheetId="35">[1]Work_sect!#REF!</definedName>
    <definedName name="_______________WT6" localSheetId="36">[1]Work_sect!#REF!</definedName>
    <definedName name="_______________WT6" localSheetId="37">[1]Work_sect!#REF!</definedName>
    <definedName name="_______________WT6" localSheetId="38">[1]Work_sect!#REF!</definedName>
    <definedName name="_______________WT6" localSheetId="39">[1]Work_sect!#REF!</definedName>
    <definedName name="_______________WT6" localSheetId="40">[1]Work_sect!#REF!</definedName>
    <definedName name="_______________WT6" localSheetId="7">[1]Work_sect!#REF!</definedName>
    <definedName name="_______________WT6" localSheetId="9">[1]Work_sect!#REF!</definedName>
    <definedName name="_______________WT6" localSheetId="14">[1]Work_sect!#REF!</definedName>
    <definedName name="_______________WT6" localSheetId="16">[1]Work_sect!#REF!</definedName>
    <definedName name="_______________WT6" localSheetId="41">[1]Work_sect!#REF!</definedName>
    <definedName name="_______________WT6" localSheetId="50">[1]Work_sect!#REF!</definedName>
    <definedName name="_______________WT6" localSheetId="42">[1]Work_sect!#REF!</definedName>
    <definedName name="_______________WT6" localSheetId="43">[1]Work_sect!#REF!</definedName>
    <definedName name="_______________WT6" localSheetId="45">[1]Work_sect!#REF!</definedName>
    <definedName name="_______________WT6" localSheetId="46">[1]Work_sect!#REF!</definedName>
    <definedName name="_______________WT6" localSheetId="47">[1]Work_sect!#REF!</definedName>
    <definedName name="_______________WT6" localSheetId="48">[1]Work_sect!#REF!</definedName>
    <definedName name="_______________WT6" localSheetId="49">[1]Work_sect!#REF!</definedName>
    <definedName name="_______________WT6" localSheetId="62">[1]Work_sect!#REF!</definedName>
    <definedName name="_______________WT6" localSheetId="63">[1]Work_sect!#REF!</definedName>
    <definedName name="_______________WT6" localSheetId="52">[1]Work_sect!#REF!</definedName>
    <definedName name="_______________WT6" localSheetId="53">[1]Work_sect!#REF!</definedName>
    <definedName name="_______________WT6" localSheetId="54">[1]Work_sect!#REF!</definedName>
    <definedName name="_______________WT6" localSheetId="59">[1]Work_sect!#REF!</definedName>
    <definedName name="_______________WT6" localSheetId="60">[1]Work_sect!#REF!</definedName>
    <definedName name="_______________WT6" localSheetId="78">[1]Work_sect!#REF!</definedName>
    <definedName name="_______________WT6" localSheetId="65">[1]Work_sect!#REF!</definedName>
    <definedName name="_______________WT6" localSheetId="85">[1]Work_sect!#REF!</definedName>
    <definedName name="_______________WT6" localSheetId="66">[1]Work_sect!#REF!</definedName>
    <definedName name="_______________WT6">[1]Work_sect!#REF!</definedName>
    <definedName name="_______________WT7" localSheetId="2">[1]Work_sect!#REF!</definedName>
    <definedName name="_______________WT7" localSheetId="3">[1]Work_sect!#REF!</definedName>
    <definedName name="_______________WT7" localSheetId="26">[1]Work_sect!#REF!</definedName>
    <definedName name="_______________WT7" localSheetId="28">[1]Work_sect!#REF!</definedName>
    <definedName name="_______________WT7" localSheetId="4">[1]Work_sect!#REF!</definedName>
    <definedName name="_______________WT7" localSheetId="35">[1]Work_sect!#REF!</definedName>
    <definedName name="_______________WT7" localSheetId="36">[1]Work_sect!#REF!</definedName>
    <definedName name="_______________WT7" localSheetId="37">[1]Work_sect!#REF!</definedName>
    <definedName name="_______________WT7" localSheetId="38">[1]Work_sect!#REF!</definedName>
    <definedName name="_______________WT7" localSheetId="39">[1]Work_sect!#REF!</definedName>
    <definedName name="_______________WT7" localSheetId="40">[1]Work_sect!#REF!</definedName>
    <definedName name="_______________WT7" localSheetId="7">[1]Work_sect!#REF!</definedName>
    <definedName name="_______________WT7" localSheetId="9">[1]Work_sect!#REF!</definedName>
    <definedName name="_______________WT7" localSheetId="14">[1]Work_sect!#REF!</definedName>
    <definedName name="_______________WT7" localSheetId="16">[1]Work_sect!#REF!</definedName>
    <definedName name="_______________WT7" localSheetId="62">[1]Work_sect!#REF!</definedName>
    <definedName name="_______________WT7" localSheetId="63">[1]Work_sect!#REF!</definedName>
    <definedName name="_______________WT7" localSheetId="52">[1]Work_sect!#REF!</definedName>
    <definedName name="_______________WT7" localSheetId="53">[1]Work_sect!#REF!</definedName>
    <definedName name="_______________WT7" localSheetId="54">[1]Work_sect!#REF!</definedName>
    <definedName name="_______________WT7" localSheetId="59">[1]Work_sect!#REF!</definedName>
    <definedName name="_______________WT7" localSheetId="60">[1]Work_sect!#REF!</definedName>
    <definedName name="_______________WT7" localSheetId="78">[1]Work_sect!#REF!</definedName>
    <definedName name="_______________WT7" localSheetId="65">[1]Work_sect!#REF!</definedName>
    <definedName name="_______________WT7" localSheetId="85">[1]Work_sect!#REF!</definedName>
    <definedName name="_______________WT7" localSheetId="66">[1]Work_sect!#REF!</definedName>
    <definedName name="_______________WT7">[1]Work_sect!#REF!</definedName>
    <definedName name="______________RED3">"Check Box 8"</definedName>
    <definedName name="______________WT1" localSheetId="2">[1]Work_sect!#REF!</definedName>
    <definedName name="______________WT1" localSheetId="3">[1]Work_sect!#REF!</definedName>
    <definedName name="______________WT1" localSheetId="26">[1]Work_sect!#REF!</definedName>
    <definedName name="______________WT1" localSheetId="28">[1]Work_sect!#REF!</definedName>
    <definedName name="______________WT1" localSheetId="4">[1]Work_sect!#REF!</definedName>
    <definedName name="______________WT1" localSheetId="35">[1]Work_sect!#REF!</definedName>
    <definedName name="______________WT1" localSheetId="36">[1]Work_sect!#REF!</definedName>
    <definedName name="______________WT1" localSheetId="37">[1]Work_sect!#REF!</definedName>
    <definedName name="______________WT1" localSheetId="38">[1]Work_sect!#REF!</definedName>
    <definedName name="______________WT1" localSheetId="39">[1]Work_sect!#REF!</definedName>
    <definedName name="______________WT1" localSheetId="40">[1]Work_sect!#REF!</definedName>
    <definedName name="______________WT1" localSheetId="7">[1]Work_sect!#REF!</definedName>
    <definedName name="______________WT1" localSheetId="9">[1]Work_sect!#REF!</definedName>
    <definedName name="______________WT1" localSheetId="14">[1]Work_sect!#REF!</definedName>
    <definedName name="______________WT1" localSheetId="16">[1]Work_sect!#REF!</definedName>
    <definedName name="______________WT1" localSheetId="41">[1]Work_sect!#REF!</definedName>
    <definedName name="______________WT1" localSheetId="50">[1]Work_sect!#REF!</definedName>
    <definedName name="______________WT1" localSheetId="42">[1]Work_sect!#REF!</definedName>
    <definedName name="______________WT1" localSheetId="43">[1]Work_sect!#REF!</definedName>
    <definedName name="______________WT1" localSheetId="45">[1]Work_sect!#REF!</definedName>
    <definedName name="______________WT1" localSheetId="46">[1]Work_sect!#REF!</definedName>
    <definedName name="______________WT1" localSheetId="47">[1]Work_sect!#REF!</definedName>
    <definedName name="______________WT1" localSheetId="48">[1]Work_sect!#REF!</definedName>
    <definedName name="______________WT1" localSheetId="49">[1]Work_sect!#REF!</definedName>
    <definedName name="______________WT1" localSheetId="51">[1]Work_sect!#REF!</definedName>
    <definedName name="______________WT1" localSheetId="62">[1]Work_sect!#REF!</definedName>
    <definedName name="______________WT1" localSheetId="63">[1]Work_sect!#REF!</definedName>
    <definedName name="______________WT1" localSheetId="52">[1]Work_sect!#REF!</definedName>
    <definedName name="______________WT1" localSheetId="53">[1]Work_sect!#REF!</definedName>
    <definedName name="______________WT1" localSheetId="54">[1]Work_sect!#REF!</definedName>
    <definedName name="______________WT1" localSheetId="55">[1]Work_sect!#REF!</definedName>
    <definedName name="______________WT1" localSheetId="57">[1]Work_sect!#REF!</definedName>
    <definedName name="______________WT1" localSheetId="59">[1]Work_sect!#REF!</definedName>
    <definedName name="______________WT1" localSheetId="60">[1]Work_sect!#REF!</definedName>
    <definedName name="______________WT1" localSheetId="61">[1]Work_sect!#REF!</definedName>
    <definedName name="______________WT1" localSheetId="73">[1]Work_sect!#REF!</definedName>
    <definedName name="______________WT1" localSheetId="77">[1]Work_sect!#REF!</definedName>
    <definedName name="______________WT1" localSheetId="78">[1]Work_sect!#REF!</definedName>
    <definedName name="______________WT1" localSheetId="80">[1]Work_sect!#REF!</definedName>
    <definedName name="______________WT1" localSheetId="81">[1]Work_sect!#REF!</definedName>
    <definedName name="______________WT1" localSheetId="82">[1]Work_sect!#REF!</definedName>
    <definedName name="______________WT1" localSheetId="65">[1]Work_sect!#REF!</definedName>
    <definedName name="______________WT1" localSheetId="83">[1]Work_sect!#REF!</definedName>
    <definedName name="______________WT1" localSheetId="84">[1]Work_sect!#REF!</definedName>
    <definedName name="______________WT1" localSheetId="85">[1]Work_sect!#REF!</definedName>
    <definedName name="______________WT1" localSheetId="66">[1]Work_sect!#REF!</definedName>
    <definedName name="______________WT1" localSheetId="67">[1]Work_sect!#REF!</definedName>
    <definedName name="______________WT1" localSheetId="68">[1]Work_sect!#REF!</definedName>
    <definedName name="______________WT1" localSheetId="72">[1]Work_sect!#REF!</definedName>
    <definedName name="______________WT1">[1]Work_sect!#REF!</definedName>
    <definedName name="______________WT5" localSheetId="2">[1]Work_sect!#REF!</definedName>
    <definedName name="______________WT5" localSheetId="3">[1]Work_sect!#REF!</definedName>
    <definedName name="______________WT5" localSheetId="26">[1]Work_sect!#REF!</definedName>
    <definedName name="______________WT5" localSheetId="28">[1]Work_sect!#REF!</definedName>
    <definedName name="______________WT5" localSheetId="4">[1]Work_sect!#REF!</definedName>
    <definedName name="______________WT5" localSheetId="35">[1]Work_sect!#REF!</definedName>
    <definedName name="______________WT5" localSheetId="36">[1]Work_sect!#REF!</definedName>
    <definedName name="______________WT5" localSheetId="37">[1]Work_sect!#REF!</definedName>
    <definedName name="______________WT5" localSheetId="38">[1]Work_sect!#REF!</definedName>
    <definedName name="______________WT5" localSheetId="39">[1]Work_sect!#REF!</definedName>
    <definedName name="______________WT5" localSheetId="40">[1]Work_sect!#REF!</definedName>
    <definedName name="______________WT5" localSheetId="7">[1]Work_sect!#REF!</definedName>
    <definedName name="______________WT5" localSheetId="9">[1]Work_sect!#REF!</definedName>
    <definedName name="______________WT5" localSheetId="14">[1]Work_sect!#REF!</definedName>
    <definedName name="______________WT5" localSheetId="16">[1]Work_sect!#REF!</definedName>
    <definedName name="______________WT5" localSheetId="41">[1]Work_sect!#REF!</definedName>
    <definedName name="______________WT5" localSheetId="50">[1]Work_sect!#REF!</definedName>
    <definedName name="______________WT5" localSheetId="42">[1]Work_sect!#REF!</definedName>
    <definedName name="______________WT5" localSheetId="43">[1]Work_sect!#REF!</definedName>
    <definedName name="______________WT5" localSheetId="45">[1]Work_sect!#REF!</definedName>
    <definedName name="______________WT5" localSheetId="46">[1]Work_sect!#REF!</definedName>
    <definedName name="______________WT5" localSheetId="47">[1]Work_sect!#REF!</definedName>
    <definedName name="______________WT5" localSheetId="48">[1]Work_sect!#REF!</definedName>
    <definedName name="______________WT5" localSheetId="49">[1]Work_sect!#REF!</definedName>
    <definedName name="______________WT5" localSheetId="51">[1]Work_sect!#REF!</definedName>
    <definedName name="______________WT5" localSheetId="62">[1]Work_sect!#REF!</definedName>
    <definedName name="______________WT5" localSheetId="63">[1]Work_sect!#REF!</definedName>
    <definedName name="______________WT5" localSheetId="52">[1]Work_sect!#REF!</definedName>
    <definedName name="______________WT5" localSheetId="53">[1]Work_sect!#REF!</definedName>
    <definedName name="______________WT5" localSheetId="54">[1]Work_sect!#REF!</definedName>
    <definedName name="______________WT5" localSheetId="55">[1]Work_sect!#REF!</definedName>
    <definedName name="______________WT5" localSheetId="57">[1]Work_sect!#REF!</definedName>
    <definedName name="______________WT5" localSheetId="59">[1]Work_sect!#REF!</definedName>
    <definedName name="______________WT5" localSheetId="60">[1]Work_sect!#REF!</definedName>
    <definedName name="______________WT5" localSheetId="61">[1]Work_sect!#REF!</definedName>
    <definedName name="______________WT5" localSheetId="73">[1]Work_sect!#REF!</definedName>
    <definedName name="______________WT5" localSheetId="77">[1]Work_sect!#REF!</definedName>
    <definedName name="______________WT5" localSheetId="78">[1]Work_sect!#REF!</definedName>
    <definedName name="______________WT5" localSheetId="80">[1]Work_sect!#REF!</definedName>
    <definedName name="______________WT5" localSheetId="81">[1]Work_sect!#REF!</definedName>
    <definedName name="______________WT5" localSheetId="82">[1]Work_sect!#REF!</definedName>
    <definedName name="______________WT5" localSheetId="65">[1]Work_sect!#REF!</definedName>
    <definedName name="______________WT5" localSheetId="83">[1]Work_sect!#REF!</definedName>
    <definedName name="______________WT5" localSheetId="84">[1]Work_sect!#REF!</definedName>
    <definedName name="______________WT5" localSheetId="85">[1]Work_sect!#REF!</definedName>
    <definedName name="______________WT5" localSheetId="66">[1]Work_sect!#REF!</definedName>
    <definedName name="______________WT5" localSheetId="67">[1]Work_sect!#REF!</definedName>
    <definedName name="______________WT5" localSheetId="68">[1]Work_sect!#REF!</definedName>
    <definedName name="______________WT5" localSheetId="72">[1]Work_sect!#REF!</definedName>
    <definedName name="______________WT5">[1]Work_sect!#REF!</definedName>
    <definedName name="______________WT6" localSheetId="2">[1]Work_sect!#REF!</definedName>
    <definedName name="______________WT6" localSheetId="3">[1]Work_sect!#REF!</definedName>
    <definedName name="______________WT6" localSheetId="26">[1]Work_sect!#REF!</definedName>
    <definedName name="______________WT6" localSheetId="28">[1]Work_sect!#REF!</definedName>
    <definedName name="______________WT6" localSheetId="4">[1]Work_sect!#REF!</definedName>
    <definedName name="______________WT6" localSheetId="35">[1]Work_sect!#REF!</definedName>
    <definedName name="______________WT6" localSheetId="36">[1]Work_sect!#REF!</definedName>
    <definedName name="______________WT6" localSheetId="37">[1]Work_sect!#REF!</definedName>
    <definedName name="______________WT6" localSheetId="38">[1]Work_sect!#REF!</definedName>
    <definedName name="______________WT6" localSheetId="39">[1]Work_sect!#REF!</definedName>
    <definedName name="______________WT6" localSheetId="40">[1]Work_sect!#REF!</definedName>
    <definedName name="______________WT6" localSheetId="7">[1]Work_sect!#REF!</definedName>
    <definedName name="______________WT6" localSheetId="9">[1]Work_sect!#REF!</definedName>
    <definedName name="______________WT6" localSheetId="14">[1]Work_sect!#REF!</definedName>
    <definedName name="______________WT6" localSheetId="16">[1]Work_sect!#REF!</definedName>
    <definedName name="______________WT6" localSheetId="41">[1]Work_sect!#REF!</definedName>
    <definedName name="______________WT6" localSheetId="50">[1]Work_sect!#REF!</definedName>
    <definedName name="______________WT6" localSheetId="42">[1]Work_sect!#REF!</definedName>
    <definedName name="______________WT6" localSheetId="43">[1]Work_sect!#REF!</definedName>
    <definedName name="______________WT6" localSheetId="45">[1]Work_sect!#REF!</definedName>
    <definedName name="______________WT6" localSheetId="46">[1]Work_sect!#REF!</definedName>
    <definedName name="______________WT6" localSheetId="47">[1]Work_sect!#REF!</definedName>
    <definedName name="______________WT6" localSheetId="48">[1]Work_sect!#REF!</definedName>
    <definedName name="______________WT6" localSheetId="49">[1]Work_sect!#REF!</definedName>
    <definedName name="______________WT6" localSheetId="62">[1]Work_sect!#REF!</definedName>
    <definedName name="______________WT6" localSheetId="63">[1]Work_sect!#REF!</definedName>
    <definedName name="______________WT6" localSheetId="52">[1]Work_sect!#REF!</definedName>
    <definedName name="______________WT6" localSheetId="53">[1]Work_sect!#REF!</definedName>
    <definedName name="______________WT6" localSheetId="54">[1]Work_sect!#REF!</definedName>
    <definedName name="______________WT6" localSheetId="59">[1]Work_sect!#REF!</definedName>
    <definedName name="______________WT6" localSheetId="60">[1]Work_sect!#REF!</definedName>
    <definedName name="______________WT6" localSheetId="78">[1]Work_sect!#REF!</definedName>
    <definedName name="______________WT6" localSheetId="65">[1]Work_sect!#REF!</definedName>
    <definedName name="______________WT6" localSheetId="85">[1]Work_sect!#REF!</definedName>
    <definedName name="______________WT6" localSheetId="66">[1]Work_sect!#REF!</definedName>
    <definedName name="______________WT6">[1]Work_sect!#REF!</definedName>
    <definedName name="______________WT7" localSheetId="2">[1]Work_sect!#REF!</definedName>
    <definedName name="______________WT7" localSheetId="3">[1]Work_sect!#REF!</definedName>
    <definedName name="______________WT7" localSheetId="26">[1]Work_sect!#REF!</definedName>
    <definedName name="______________WT7" localSheetId="28">[1]Work_sect!#REF!</definedName>
    <definedName name="______________WT7" localSheetId="4">[1]Work_sect!#REF!</definedName>
    <definedName name="______________WT7" localSheetId="35">[1]Work_sect!#REF!</definedName>
    <definedName name="______________WT7" localSheetId="36">[1]Work_sect!#REF!</definedName>
    <definedName name="______________WT7" localSheetId="37">[1]Work_sect!#REF!</definedName>
    <definedName name="______________WT7" localSheetId="38">[1]Work_sect!#REF!</definedName>
    <definedName name="______________WT7" localSheetId="39">[1]Work_sect!#REF!</definedName>
    <definedName name="______________WT7" localSheetId="40">[1]Work_sect!#REF!</definedName>
    <definedName name="______________WT7" localSheetId="7">[1]Work_sect!#REF!</definedName>
    <definedName name="______________WT7" localSheetId="9">[1]Work_sect!#REF!</definedName>
    <definedName name="______________WT7" localSheetId="14">[1]Work_sect!#REF!</definedName>
    <definedName name="______________WT7" localSheetId="16">[1]Work_sect!#REF!</definedName>
    <definedName name="______________WT7" localSheetId="62">[1]Work_sect!#REF!</definedName>
    <definedName name="______________WT7" localSheetId="63">[1]Work_sect!#REF!</definedName>
    <definedName name="______________WT7" localSheetId="52">[1]Work_sect!#REF!</definedName>
    <definedName name="______________WT7" localSheetId="53">[1]Work_sect!#REF!</definedName>
    <definedName name="______________WT7" localSheetId="54">[1]Work_sect!#REF!</definedName>
    <definedName name="______________WT7" localSheetId="59">[1]Work_sect!#REF!</definedName>
    <definedName name="______________WT7" localSheetId="60">[1]Work_sect!#REF!</definedName>
    <definedName name="______________WT7" localSheetId="78">[1]Work_sect!#REF!</definedName>
    <definedName name="______________WT7" localSheetId="65">[1]Work_sect!#REF!</definedName>
    <definedName name="______________WT7" localSheetId="85">[1]Work_sect!#REF!</definedName>
    <definedName name="______________WT7" localSheetId="66">[1]Work_sect!#REF!</definedName>
    <definedName name="______________WT7">[1]Work_sect!#REF!</definedName>
    <definedName name="_____________RED3">"Check Box 8"</definedName>
    <definedName name="_____________WT1" localSheetId="2">[1]Work_sect!#REF!</definedName>
    <definedName name="_____________WT1" localSheetId="3">[1]Work_sect!#REF!</definedName>
    <definedName name="_____________WT1" localSheetId="26">[1]Work_sect!#REF!</definedName>
    <definedName name="_____________WT1" localSheetId="28">[1]Work_sect!#REF!</definedName>
    <definedName name="_____________WT1" localSheetId="4">[1]Work_sect!#REF!</definedName>
    <definedName name="_____________WT1" localSheetId="35">[1]Work_sect!#REF!</definedName>
    <definedName name="_____________WT1" localSheetId="36">[1]Work_sect!#REF!</definedName>
    <definedName name="_____________WT1" localSheetId="37">[1]Work_sect!#REF!</definedName>
    <definedName name="_____________WT1" localSheetId="38">[1]Work_sect!#REF!</definedName>
    <definedName name="_____________WT1" localSheetId="39">[1]Work_sect!#REF!</definedName>
    <definedName name="_____________WT1" localSheetId="40">[1]Work_sect!#REF!</definedName>
    <definedName name="_____________WT1" localSheetId="7">[1]Work_sect!#REF!</definedName>
    <definedName name="_____________WT1" localSheetId="9">[1]Work_sect!#REF!</definedName>
    <definedName name="_____________WT1" localSheetId="14">[1]Work_sect!#REF!</definedName>
    <definedName name="_____________WT1" localSheetId="16">[1]Work_sect!#REF!</definedName>
    <definedName name="_____________WT1" localSheetId="41">[1]Work_sect!#REF!</definedName>
    <definedName name="_____________WT1" localSheetId="50">[1]Work_sect!#REF!</definedName>
    <definedName name="_____________WT1" localSheetId="42">[1]Work_sect!#REF!</definedName>
    <definedName name="_____________WT1" localSheetId="43">[1]Work_sect!#REF!</definedName>
    <definedName name="_____________WT1" localSheetId="45">[1]Work_sect!#REF!</definedName>
    <definedName name="_____________WT1" localSheetId="46">[1]Work_sect!#REF!</definedName>
    <definedName name="_____________WT1" localSheetId="47">[1]Work_sect!#REF!</definedName>
    <definedName name="_____________WT1" localSheetId="48">[1]Work_sect!#REF!</definedName>
    <definedName name="_____________WT1" localSheetId="49">[1]Work_sect!#REF!</definedName>
    <definedName name="_____________WT1" localSheetId="62">[1]Work_sect!#REF!</definedName>
    <definedName name="_____________WT1" localSheetId="63">[1]Work_sect!#REF!</definedName>
    <definedName name="_____________WT1" localSheetId="52">[1]Work_sect!#REF!</definedName>
    <definedName name="_____________WT1" localSheetId="53">[1]Work_sect!#REF!</definedName>
    <definedName name="_____________WT1" localSheetId="54">[1]Work_sect!#REF!</definedName>
    <definedName name="_____________WT1" localSheetId="59">[1]Work_sect!#REF!</definedName>
    <definedName name="_____________WT1" localSheetId="60">[1]Work_sect!#REF!</definedName>
    <definedName name="_____________WT1" localSheetId="73">[1]Work_sect!#REF!</definedName>
    <definedName name="_____________WT1" localSheetId="77">[1]Work_sect!#REF!</definedName>
    <definedName name="_____________WT1" localSheetId="78">[1]Work_sect!#REF!</definedName>
    <definedName name="_____________WT1" localSheetId="80">[1]Work_sect!#REF!</definedName>
    <definedName name="_____________WT1" localSheetId="65">[1]Work_sect!#REF!</definedName>
    <definedName name="_____________WT1" localSheetId="85">[1]Work_sect!#REF!</definedName>
    <definedName name="_____________WT1" localSheetId="66">[1]Work_sect!#REF!</definedName>
    <definedName name="_____________WT1">[1]Work_sect!#REF!</definedName>
    <definedName name="_____________WT5" localSheetId="2">[1]Work_sect!#REF!</definedName>
    <definedName name="_____________WT5" localSheetId="3">[1]Work_sect!#REF!</definedName>
    <definedName name="_____________WT5" localSheetId="26">[1]Work_sect!#REF!</definedName>
    <definedName name="_____________WT5" localSheetId="28">[1]Work_sect!#REF!</definedName>
    <definedName name="_____________WT5" localSheetId="4">[1]Work_sect!#REF!</definedName>
    <definedName name="_____________WT5" localSheetId="35">[1]Work_sect!#REF!</definedName>
    <definedName name="_____________WT5" localSheetId="36">[1]Work_sect!#REF!</definedName>
    <definedName name="_____________WT5" localSheetId="37">[1]Work_sect!#REF!</definedName>
    <definedName name="_____________WT5" localSheetId="38">[1]Work_sect!#REF!</definedName>
    <definedName name="_____________WT5" localSheetId="39">[1]Work_sect!#REF!</definedName>
    <definedName name="_____________WT5" localSheetId="40">[1]Work_sect!#REF!</definedName>
    <definedName name="_____________WT5" localSheetId="7">[1]Work_sect!#REF!</definedName>
    <definedName name="_____________WT5" localSheetId="9">[1]Work_sect!#REF!</definedName>
    <definedName name="_____________WT5" localSheetId="14">[1]Work_sect!#REF!</definedName>
    <definedName name="_____________WT5" localSheetId="16">[1]Work_sect!#REF!</definedName>
    <definedName name="_____________WT5" localSheetId="41">[1]Work_sect!#REF!</definedName>
    <definedName name="_____________WT5" localSheetId="50">[1]Work_sect!#REF!</definedName>
    <definedName name="_____________WT5" localSheetId="42">[1]Work_sect!#REF!</definedName>
    <definedName name="_____________WT5" localSheetId="43">[1]Work_sect!#REF!</definedName>
    <definedName name="_____________WT5" localSheetId="45">[1]Work_sect!#REF!</definedName>
    <definedName name="_____________WT5" localSheetId="46">[1]Work_sect!#REF!</definedName>
    <definedName name="_____________WT5" localSheetId="47">[1]Work_sect!#REF!</definedName>
    <definedName name="_____________WT5" localSheetId="48">[1]Work_sect!#REF!</definedName>
    <definedName name="_____________WT5" localSheetId="49">[1]Work_sect!#REF!</definedName>
    <definedName name="_____________WT5" localSheetId="62">[1]Work_sect!#REF!</definedName>
    <definedName name="_____________WT5" localSheetId="63">[1]Work_sect!#REF!</definedName>
    <definedName name="_____________WT5" localSheetId="52">[1]Work_sect!#REF!</definedName>
    <definedName name="_____________WT5" localSheetId="53">[1]Work_sect!#REF!</definedName>
    <definedName name="_____________WT5" localSheetId="54">[1]Work_sect!#REF!</definedName>
    <definedName name="_____________WT5" localSheetId="59">[1]Work_sect!#REF!</definedName>
    <definedName name="_____________WT5" localSheetId="60">[1]Work_sect!#REF!</definedName>
    <definedName name="_____________WT5" localSheetId="73">[1]Work_sect!#REF!</definedName>
    <definedName name="_____________WT5" localSheetId="77">[1]Work_sect!#REF!</definedName>
    <definedName name="_____________WT5" localSheetId="78">[1]Work_sect!#REF!</definedName>
    <definedName name="_____________WT5" localSheetId="80">[1]Work_sect!#REF!</definedName>
    <definedName name="_____________WT5" localSheetId="65">[1]Work_sect!#REF!</definedName>
    <definedName name="_____________WT5" localSheetId="85">[1]Work_sect!#REF!</definedName>
    <definedName name="_____________WT5" localSheetId="66">[1]Work_sect!#REF!</definedName>
    <definedName name="_____________WT5">[1]Work_sect!#REF!</definedName>
    <definedName name="_____________WT6" localSheetId="2">[1]Work_sect!#REF!</definedName>
    <definedName name="_____________WT6" localSheetId="3">[1]Work_sect!#REF!</definedName>
    <definedName name="_____________WT6" localSheetId="26">[1]Work_sect!#REF!</definedName>
    <definedName name="_____________WT6" localSheetId="28">[1]Work_sect!#REF!</definedName>
    <definedName name="_____________WT6" localSheetId="4">[1]Work_sect!#REF!</definedName>
    <definedName name="_____________WT6" localSheetId="35">[1]Work_sect!#REF!</definedName>
    <definedName name="_____________WT6" localSheetId="36">[1]Work_sect!#REF!</definedName>
    <definedName name="_____________WT6" localSheetId="37">[1]Work_sect!#REF!</definedName>
    <definedName name="_____________WT6" localSheetId="38">[1]Work_sect!#REF!</definedName>
    <definedName name="_____________WT6" localSheetId="39">[1]Work_sect!#REF!</definedName>
    <definedName name="_____________WT6" localSheetId="40">[1]Work_sect!#REF!</definedName>
    <definedName name="_____________WT6" localSheetId="7">[1]Work_sect!#REF!</definedName>
    <definedName name="_____________WT6" localSheetId="9">[1]Work_sect!#REF!</definedName>
    <definedName name="_____________WT6" localSheetId="14">[1]Work_sect!#REF!</definedName>
    <definedName name="_____________WT6" localSheetId="16">[1]Work_sect!#REF!</definedName>
    <definedName name="_____________WT6" localSheetId="41">[1]Work_sect!#REF!</definedName>
    <definedName name="_____________WT6" localSheetId="50">[1]Work_sect!#REF!</definedName>
    <definedName name="_____________WT6" localSheetId="42">[1]Work_sect!#REF!</definedName>
    <definedName name="_____________WT6" localSheetId="43">[1]Work_sect!#REF!</definedName>
    <definedName name="_____________WT6" localSheetId="45">[1]Work_sect!#REF!</definedName>
    <definedName name="_____________WT6" localSheetId="46">[1]Work_sect!#REF!</definedName>
    <definedName name="_____________WT6" localSheetId="47">[1]Work_sect!#REF!</definedName>
    <definedName name="_____________WT6" localSheetId="48">[1]Work_sect!#REF!</definedName>
    <definedName name="_____________WT6" localSheetId="49">[1]Work_sect!#REF!</definedName>
    <definedName name="_____________WT6" localSheetId="62">[1]Work_sect!#REF!</definedName>
    <definedName name="_____________WT6" localSheetId="63">[1]Work_sect!#REF!</definedName>
    <definedName name="_____________WT6" localSheetId="52">[1]Work_sect!#REF!</definedName>
    <definedName name="_____________WT6" localSheetId="53">[1]Work_sect!#REF!</definedName>
    <definedName name="_____________WT6" localSheetId="54">[1]Work_sect!#REF!</definedName>
    <definedName name="_____________WT6" localSheetId="59">[1]Work_sect!#REF!</definedName>
    <definedName name="_____________WT6" localSheetId="60">[1]Work_sect!#REF!</definedName>
    <definedName name="_____________WT6" localSheetId="73">[1]Work_sect!#REF!</definedName>
    <definedName name="_____________WT6" localSheetId="77">[1]Work_sect!#REF!</definedName>
    <definedName name="_____________WT6" localSheetId="78">[1]Work_sect!#REF!</definedName>
    <definedName name="_____________WT6" localSheetId="80">[1]Work_sect!#REF!</definedName>
    <definedName name="_____________WT6" localSheetId="65">[1]Work_sect!#REF!</definedName>
    <definedName name="_____________WT6" localSheetId="85">[1]Work_sect!#REF!</definedName>
    <definedName name="_____________WT6" localSheetId="66">[1]Work_sect!#REF!</definedName>
    <definedName name="_____________WT6">[1]Work_sect!#REF!</definedName>
    <definedName name="_____________WT7" localSheetId="2">[1]Work_sect!#REF!</definedName>
    <definedName name="_____________WT7" localSheetId="3">[1]Work_sect!#REF!</definedName>
    <definedName name="_____________WT7" localSheetId="26">[1]Work_sect!#REF!</definedName>
    <definedName name="_____________WT7" localSheetId="28">[1]Work_sect!#REF!</definedName>
    <definedName name="_____________WT7" localSheetId="4">[1]Work_sect!#REF!</definedName>
    <definedName name="_____________WT7" localSheetId="35">[1]Work_sect!#REF!</definedName>
    <definedName name="_____________WT7" localSheetId="36">[1]Work_sect!#REF!</definedName>
    <definedName name="_____________WT7" localSheetId="37">[1]Work_sect!#REF!</definedName>
    <definedName name="_____________WT7" localSheetId="38">[1]Work_sect!#REF!</definedName>
    <definedName name="_____________WT7" localSheetId="39">[1]Work_sect!#REF!</definedName>
    <definedName name="_____________WT7" localSheetId="40">[1]Work_sect!#REF!</definedName>
    <definedName name="_____________WT7" localSheetId="7">[1]Work_sect!#REF!</definedName>
    <definedName name="_____________WT7" localSheetId="9">[1]Work_sect!#REF!</definedName>
    <definedName name="_____________WT7" localSheetId="14">[1]Work_sect!#REF!</definedName>
    <definedName name="_____________WT7" localSheetId="16">[1]Work_sect!#REF!</definedName>
    <definedName name="_____________WT7" localSheetId="41">[1]Work_sect!#REF!</definedName>
    <definedName name="_____________WT7" localSheetId="50">[1]Work_sect!#REF!</definedName>
    <definedName name="_____________WT7" localSheetId="42">[1]Work_sect!#REF!</definedName>
    <definedName name="_____________WT7" localSheetId="43">[1]Work_sect!#REF!</definedName>
    <definedName name="_____________WT7" localSheetId="45">[1]Work_sect!#REF!</definedName>
    <definedName name="_____________WT7" localSheetId="46">[1]Work_sect!#REF!</definedName>
    <definedName name="_____________WT7" localSheetId="47">[1]Work_sect!#REF!</definedName>
    <definedName name="_____________WT7" localSheetId="48">[1]Work_sect!#REF!</definedName>
    <definedName name="_____________WT7" localSheetId="49">[1]Work_sect!#REF!</definedName>
    <definedName name="_____________WT7" localSheetId="62">[1]Work_sect!#REF!</definedName>
    <definedName name="_____________WT7" localSheetId="63">[1]Work_sect!#REF!</definedName>
    <definedName name="_____________WT7" localSheetId="52">[1]Work_sect!#REF!</definedName>
    <definedName name="_____________WT7" localSheetId="53">[1]Work_sect!#REF!</definedName>
    <definedName name="_____________WT7" localSheetId="54">[1]Work_sect!#REF!</definedName>
    <definedName name="_____________WT7" localSheetId="59">[1]Work_sect!#REF!</definedName>
    <definedName name="_____________WT7" localSheetId="60">[1]Work_sect!#REF!</definedName>
    <definedName name="_____________WT7" localSheetId="73">[1]Work_sect!#REF!</definedName>
    <definedName name="_____________WT7" localSheetId="77">[1]Work_sect!#REF!</definedName>
    <definedName name="_____________WT7" localSheetId="78">[1]Work_sect!#REF!</definedName>
    <definedName name="_____________WT7" localSheetId="80">[1]Work_sect!#REF!</definedName>
    <definedName name="_____________WT7" localSheetId="65">[1]Work_sect!#REF!</definedName>
    <definedName name="_____________WT7" localSheetId="85">[1]Work_sect!#REF!</definedName>
    <definedName name="_____________WT7" localSheetId="66">[1]Work_sect!#REF!</definedName>
    <definedName name="_____________WT7">[1]Work_sect!#REF!</definedName>
    <definedName name="____________RED3">"Check Box 8"</definedName>
    <definedName name="____________WT1" localSheetId="2">[1]Work_sect!#REF!</definedName>
    <definedName name="____________WT1" localSheetId="3">[1]Work_sect!#REF!</definedName>
    <definedName name="____________WT1" localSheetId="26">[1]Work_sect!#REF!</definedName>
    <definedName name="____________WT1" localSheetId="28">[1]Work_sect!#REF!</definedName>
    <definedName name="____________WT1" localSheetId="4">[1]Work_sect!#REF!</definedName>
    <definedName name="____________WT1" localSheetId="35">[1]Work_sect!#REF!</definedName>
    <definedName name="____________WT1" localSheetId="36">[1]Work_sect!#REF!</definedName>
    <definedName name="____________WT1" localSheetId="37">[1]Work_sect!#REF!</definedName>
    <definedName name="____________WT1" localSheetId="38">[1]Work_sect!#REF!</definedName>
    <definedName name="____________WT1" localSheetId="39">[1]Work_sect!#REF!</definedName>
    <definedName name="____________WT1" localSheetId="40">[1]Work_sect!#REF!</definedName>
    <definedName name="____________WT1" localSheetId="7">[1]Work_sect!#REF!</definedName>
    <definedName name="____________WT1" localSheetId="9">[1]Work_sect!#REF!</definedName>
    <definedName name="____________WT1" localSheetId="14">[1]Work_sect!#REF!</definedName>
    <definedName name="____________WT1" localSheetId="16">[1]Work_sect!#REF!</definedName>
    <definedName name="____________WT1" localSheetId="41">[1]Work_sect!#REF!</definedName>
    <definedName name="____________WT1" localSheetId="50">[1]Work_sect!#REF!</definedName>
    <definedName name="____________WT1" localSheetId="42">[1]Work_sect!#REF!</definedName>
    <definedName name="____________WT1" localSheetId="43">[1]Work_sect!#REF!</definedName>
    <definedName name="____________WT1" localSheetId="45">[1]Work_sect!#REF!</definedName>
    <definedName name="____________WT1" localSheetId="46">[1]Work_sect!#REF!</definedName>
    <definedName name="____________WT1" localSheetId="47">[1]Work_sect!#REF!</definedName>
    <definedName name="____________WT1" localSheetId="48">[1]Work_sect!#REF!</definedName>
    <definedName name="____________WT1" localSheetId="49">[1]Work_sect!#REF!</definedName>
    <definedName name="____________WT1" localSheetId="51">[1]Work_sect!#REF!</definedName>
    <definedName name="____________WT1" localSheetId="62">[1]Work_sect!#REF!</definedName>
    <definedName name="____________WT1" localSheetId="63">[1]Work_sect!#REF!</definedName>
    <definedName name="____________WT1" localSheetId="52">[1]Work_sect!#REF!</definedName>
    <definedName name="____________WT1" localSheetId="53">[1]Work_sect!#REF!</definedName>
    <definedName name="____________WT1" localSheetId="54">[1]Work_sect!#REF!</definedName>
    <definedName name="____________WT1" localSheetId="55">[1]Work_sect!#REF!</definedName>
    <definedName name="____________WT1" localSheetId="57">[1]Work_sect!#REF!</definedName>
    <definedName name="____________WT1" localSheetId="59">[1]Work_sect!#REF!</definedName>
    <definedName name="____________WT1" localSheetId="60">[1]Work_sect!#REF!</definedName>
    <definedName name="____________WT1" localSheetId="61">[1]Work_sect!#REF!</definedName>
    <definedName name="____________WT1" localSheetId="73">[1]Work_sect!#REF!</definedName>
    <definedName name="____________WT1" localSheetId="77">[1]Work_sect!#REF!</definedName>
    <definedName name="____________WT1" localSheetId="78">[1]Work_sect!#REF!</definedName>
    <definedName name="____________WT1" localSheetId="80">[1]Work_sect!#REF!</definedName>
    <definedName name="____________WT1" localSheetId="81">[1]Work_sect!#REF!</definedName>
    <definedName name="____________WT1" localSheetId="82">[1]Work_sect!#REF!</definedName>
    <definedName name="____________WT1" localSheetId="65">[1]Work_sect!#REF!</definedName>
    <definedName name="____________WT1" localSheetId="83">[1]Work_sect!#REF!</definedName>
    <definedName name="____________WT1" localSheetId="84">[1]Work_sect!#REF!</definedName>
    <definedName name="____________WT1" localSheetId="85">[1]Work_sect!#REF!</definedName>
    <definedName name="____________WT1" localSheetId="66">[1]Work_sect!#REF!</definedName>
    <definedName name="____________WT1" localSheetId="67">[1]Work_sect!#REF!</definedName>
    <definedName name="____________WT1" localSheetId="68">[1]Work_sect!#REF!</definedName>
    <definedName name="____________WT1" localSheetId="72">[1]Work_sect!#REF!</definedName>
    <definedName name="____________WT1">[1]Work_sect!#REF!</definedName>
    <definedName name="____________WT5" localSheetId="2">[1]Work_sect!#REF!</definedName>
    <definedName name="____________WT5" localSheetId="3">[1]Work_sect!#REF!</definedName>
    <definedName name="____________WT5" localSheetId="26">[1]Work_sect!#REF!</definedName>
    <definedName name="____________WT5" localSheetId="28">[1]Work_sect!#REF!</definedName>
    <definedName name="____________WT5" localSheetId="4">[1]Work_sect!#REF!</definedName>
    <definedName name="____________WT5" localSheetId="35">[1]Work_sect!#REF!</definedName>
    <definedName name="____________WT5" localSheetId="36">[1]Work_sect!#REF!</definedName>
    <definedName name="____________WT5" localSheetId="37">[1]Work_sect!#REF!</definedName>
    <definedName name="____________WT5" localSheetId="38">[1]Work_sect!#REF!</definedName>
    <definedName name="____________WT5" localSheetId="39">[1]Work_sect!#REF!</definedName>
    <definedName name="____________WT5" localSheetId="40">[1]Work_sect!#REF!</definedName>
    <definedName name="____________WT5" localSheetId="7">[1]Work_sect!#REF!</definedName>
    <definedName name="____________WT5" localSheetId="9">[1]Work_sect!#REF!</definedName>
    <definedName name="____________WT5" localSheetId="14">[1]Work_sect!#REF!</definedName>
    <definedName name="____________WT5" localSheetId="16">[1]Work_sect!#REF!</definedName>
    <definedName name="____________WT5" localSheetId="41">[1]Work_sect!#REF!</definedName>
    <definedName name="____________WT5" localSheetId="50">[1]Work_sect!#REF!</definedName>
    <definedName name="____________WT5" localSheetId="42">[1]Work_sect!#REF!</definedName>
    <definedName name="____________WT5" localSheetId="43">[1]Work_sect!#REF!</definedName>
    <definedName name="____________WT5" localSheetId="45">[1]Work_sect!#REF!</definedName>
    <definedName name="____________WT5" localSheetId="46">[1]Work_sect!#REF!</definedName>
    <definedName name="____________WT5" localSheetId="47">[1]Work_sect!#REF!</definedName>
    <definedName name="____________WT5" localSheetId="48">[1]Work_sect!#REF!</definedName>
    <definedName name="____________WT5" localSheetId="49">[1]Work_sect!#REF!</definedName>
    <definedName name="____________WT5" localSheetId="51">[1]Work_sect!#REF!</definedName>
    <definedName name="____________WT5" localSheetId="62">[1]Work_sect!#REF!</definedName>
    <definedName name="____________WT5" localSheetId="63">[1]Work_sect!#REF!</definedName>
    <definedName name="____________WT5" localSheetId="52">[1]Work_sect!#REF!</definedName>
    <definedName name="____________WT5" localSheetId="53">[1]Work_sect!#REF!</definedName>
    <definedName name="____________WT5" localSheetId="54">[1]Work_sect!#REF!</definedName>
    <definedName name="____________WT5" localSheetId="55">[1]Work_sect!#REF!</definedName>
    <definedName name="____________WT5" localSheetId="57">[1]Work_sect!#REF!</definedName>
    <definedName name="____________WT5" localSheetId="59">[1]Work_sect!#REF!</definedName>
    <definedName name="____________WT5" localSheetId="60">[1]Work_sect!#REF!</definedName>
    <definedName name="____________WT5" localSheetId="61">[1]Work_sect!#REF!</definedName>
    <definedName name="____________WT5" localSheetId="73">[1]Work_sect!#REF!</definedName>
    <definedName name="____________WT5" localSheetId="77">[1]Work_sect!#REF!</definedName>
    <definedName name="____________WT5" localSheetId="78">[1]Work_sect!#REF!</definedName>
    <definedName name="____________WT5" localSheetId="80">[1]Work_sect!#REF!</definedName>
    <definedName name="____________WT5" localSheetId="81">[1]Work_sect!#REF!</definedName>
    <definedName name="____________WT5" localSheetId="82">[1]Work_sect!#REF!</definedName>
    <definedName name="____________WT5" localSheetId="65">[1]Work_sect!#REF!</definedName>
    <definedName name="____________WT5" localSheetId="83">[1]Work_sect!#REF!</definedName>
    <definedName name="____________WT5" localSheetId="84">[1]Work_sect!#REF!</definedName>
    <definedName name="____________WT5" localSheetId="85">[1]Work_sect!#REF!</definedName>
    <definedName name="____________WT5" localSheetId="66">[1]Work_sect!#REF!</definedName>
    <definedName name="____________WT5" localSheetId="67">[1]Work_sect!#REF!</definedName>
    <definedName name="____________WT5" localSheetId="68">[1]Work_sect!#REF!</definedName>
    <definedName name="____________WT5" localSheetId="72">[1]Work_sect!#REF!</definedName>
    <definedName name="____________WT5">[1]Work_sect!#REF!</definedName>
    <definedName name="____________WT6" localSheetId="2">[1]Work_sect!#REF!</definedName>
    <definedName name="____________WT6" localSheetId="3">[1]Work_sect!#REF!</definedName>
    <definedName name="____________WT6" localSheetId="26">[1]Work_sect!#REF!</definedName>
    <definedName name="____________WT6" localSheetId="28">[1]Work_sect!#REF!</definedName>
    <definedName name="____________WT6" localSheetId="4">[1]Work_sect!#REF!</definedName>
    <definedName name="____________WT6" localSheetId="35">[1]Work_sect!#REF!</definedName>
    <definedName name="____________WT6" localSheetId="36">[1]Work_sect!#REF!</definedName>
    <definedName name="____________WT6" localSheetId="37">[1]Work_sect!#REF!</definedName>
    <definedName name="____________WT6" localSheetId="38">[1]Work_sect!#REF!</definedName>
    <definedName name="____________WT6" localSheetId="39">[1]Work_sect!#REF!</definedName>
    <definedName name="____________WT6" localSheetId="40">[1]Work_sect!#REF!</definedName>
    <definedName name="____________WT6" localSheetId="7">[1]Work_sect!#REF!</definedName>
    <definedName name="____________WT6" localSheetId="9">[1]Work_sect!#REF!</definedName>
    <definedName name="____________WT6" localSheetId="14">[1]Work_sect!#REF!</definedName>
    <definedName name="____________WT6" localSheetId="16">[1]Work_sect!#REF!</definedName>
    <definedName name="____________WT6" localSheetId="41">[1]Work_sect!#REF!</definedName>
    <definedName name="____________WT6" localSheetId="50">[1]Work_sect!#REF!</definedName>
    <definedName name="____________WT6" localSheetId="42">[1]Work_sect!#REF!</definedName>
    <definedName name="____________WT6" localSheetId="43">[1]Work_sect!#REF!</definedName>
    <definedName name="____________WT6" localSheetId="45">[1]Work_sect!#REF!</definedName>
    <definedName name="____________WT6" localSheetId="46">[1]Work_sect!#REF!</definedName>
    <definedName name="____________WT6" localSheetId="47">[1]Work_sect!#REF!</definedName>
    <definedName name="____________WT6" localSheetId="48">[1]Work_sect!#REF!</definedName>
    <definedName name="____________WT6" localSheetId="49">[1]Work_sect!#REF!</definedName>
    <definedName name="____________WT6" localSheetId="62">[1]Work_sect!#REF!</definedName>
    <definedName name="____________WT6" localSheetId="63">[1]Work_sect!#REF!</definedName>
    <definedName name="____________WT6" localSheetId="52">[1]Work_sect!#REF!</definedName>
    <definedName name="____________WT6" localSheetId="53">[1]Work_sect!#REF!</definedName>
    <definedName name="____________WT6" localSheetId="54">[1]Work_sect!#REF!</definedName>
    <definedName name="____________WT6" localSheetId="59">[1]Work_sect!#REF!</definedName>
    <definedName name="____________WT6" localSheetId="60">[1]Work_sect!#REF!</definedName>
    <definedName name="____________WT6" localSheetId="78">[1]Work_sect!#REF!</definedName>
    <definedName name="____________WT6" localSheetId="65">[1]Work_sect!#REF!</definedName>
    <definedName name="____________WT6" localSheetId="85">[1]Work_sect!#REF!</definedName>
    <definedName name="____________WT6" localSheetId="66">[1]Work_sect!#REF!</definedName>
    <definedName name="____________WT6">[1]Work_sect!#REF!</definedName>
    <definedName name="____________WT7" localSheetId="2">[1]Work_sect!#REF!</definedName>
    <definedName name="____________WT7" localSheetId="3">[1]Work_sect!#REF!</definedName>
    <definedName name="____________WT7" localSheetId="26">[1]Work_sect!#REF!</definedName>
    <definedName name="____________WT7" localSheetId="28">[1]Work_sect!#REF!</definedName>
    <definedName name="____________WT7" localSheetId="4">[1]Work_sect!#REF!</definedName>
    <definedName name="____________WT7" localSheetId="35">[1]Work_sect!#REF!</definedName>
    <definedName name="____________WT7" localSheetId="36">[1]Work_sect!#REF!</definedName>
    <definedName name="____________WT7" localSheetId="37">[1]Work_sect!#REF!</definedName>
    <definedName name="____________WT7" localSheetId="38">[1]Work_sect!#REF!</definedName>
    <definedName name="____________WT7" localSheetId="39">[1]Work_sect!#REF!</definedName>
    <definedName name="____________WT7" localSheetId="40">[1]Work_sect!#REF!</definedName>
    <definedName name="____________WT7" localSheetId="7">[1]Work_sect!#REF!</definedName>
    <definedName name="____________WT7" localSheetId="9">[1]Work_sect!#REF!</definedName>
    <definedName name="____________WT7" localSheetId="14">[1]Work_sect!#REF!</definedName>
    <definedName name="____________WT7" localSheetId="16">[1]Work_sect!#REF!</definedName>
    <definedName name="____________WT7" localSheetId="62">[1]Work_sect!#REF!</definedName>
    <definedName name="____________WT7" localSheetId="63">[1]Work_sect!#REF!</definedName>
    <definedName name="____________WT7" localSheetId="52">[1]Work_sect!#REF!</definedName>
    <definedName name="____________WT7" localSheetId="53">[1]Work_sect!#REF!</definedName>
    <definedName name="____________WT7" localSheetId="54">[1]Work_sect!#REF!</definedName>
    <definedName name="____________WT7" localSheetId="59">[1]Work_sect!#REF!</definedName>
    <definedName name="____________WT7" localSheetId="60">[1]Work_sect!#REF!</definedName>
    <definedName name="____________WT7" localSheetId="78">[1]Work_sect!#REF!</definedName>
    <definedName name="____________WT7" localSheetId="65">[1]Work_sect!#REF!</definedName>
    <definedName name="____________WT7" localSheetId="85">[1]Work_sect!#REF!</definedName>
    <definedName name="____________WT7" localSheetId="66">[1]Work_sect!#REF!</definedName>
    <definedName name="____________WT7">[1]Work_sect!#REF!</definedName>
    <definedName name="___________RED3">"Check Box 8"</definedName>
    <definedName name="___________WT1" localSheetId="2">[1]Work_sect!#REF!</definedName>
    <definedName name="___________WT1" localSheetId="3">[1]Work_sect!#REF!</definedName>
    <definedName name="___________WT1" localSheetId="26">[1]Work_sect!#REF!</definedName>
    <definedName name="___________WT1" localSheetId="28">[1]Work_sect!#REF!</definedName>
    <definedName name="___________WT1" localSheetId="4">[1]Work_sect!#REF!</definedName>
    <definedName name="___________WT1" localSheetId="35">[1]Work_sect!#REF!</definedName>
    <definedName name="___________WT1" localSheetId="36">[1]Work_sect!#REF!</definedName>
    <definedName name="___________WT1" localSheetId="37">[1]Work_sect!#REF!</definedName>
    <definedName name="___________WT1" localSheetId="38">[1]Work_sect!#REF!</definedName>
    <definedName name="___________WT1" localSheetId="39">[1]Work_sect!#REF!</definedName>
    <definedName name="___________WT1" localSheetId="40">[1]Work_sect!#REF!</definedName>
    <definedName name="___________WT1" localSheetId="7">[1]Work_sect!#REF!</definedName>
    <definedName name="___________WT1" localSheetId="9">[1]Work_sect!#REF!</definedName>
    <definedName name="___________WT1" localSheetId="14">[1]Work_sect!#REF!</definedName>
    <definedName name="___________WT1" localSheetId="16">[1]Work_sect!#REF!</definedName>
    <definedName name="___________WT1" localSheetId="41">[1]Work_sect!#REF!</definedName>
    <definedName name="___________WT1" localSheetId="50">[1]Work_sect!#REF!</definedName>
    <definedName name="___________WT1" localSheetId="42">[1]Work_sect!#REF!</definedName>
    <definedName name="___________WT1" localSheetId="43">[1]Work_sect!#REF!</definedName>
    <definedName name="___________WT1" localSheetId="45">[1]Work_sect!#REF!</definedName>
    <definedName name="___________WT1" localSheetId="46">[1]Work_sect!#REF!</definedName>
    <definedName name="___________WT1" localSheetId="47">[1]Work_sect!#REF!</definedName>
    <definedName name="___________WT1" localSheetId="48">[1]Work_sect!#REF!</definedName>
    <definedName name="___________WT1" localSheetId="49">[1]Work_sect!#REF!</definedName>
    <definedName name="___________WT1" localSheetId="51">[1]Work_sect!#REF!</definedName>
    <definedName name="___________WT1" localSheetId="62">[1]Work_sect!#REF!</definedName>
    <definedName name="___________WT1" localSheetId="63">[1]Work_sect!#REF!</definedName>
    <definedName name="___________WT1" localSheetId="52">[1]Work_sect!#REF!</definedName>
    <definedName name="___________WT1" localSheetId="53">[1]Work_sect!#REF!</definedName>
    <definedName name="___________WT1" localSheetId="54">[1]Work_sect!#REF!</definedName>
    <definedName name="___________WT1" localSheetId="55">[1]Work_sect!#REF!</definedName>
    <definedName name="___________WT1" localSheetId="57">[1]Work_sect!#REF!</definedName>
    <definedName name="___________WT1" localSheetId="59">[1]Work_sect!#REF!</definedName>
    <definedName name="___________WT1" localSheetId="60">[1]Work_sect!#REF!</definedName>
    <definedName name="___________WT1" localSheetId="61">[1]Work_sect!#REF!</definedName>
    <definedName name="___________WT1" localSheetId="73">[1]Work_sect!#REF!</definedName>
    <definedName name="___________WT1" localSheetId="77">[1]Work_sect!#REF!</definedName>
    <definedName name="___________WT1" localSheetId="78">[1]Work_sect!#REF!</definedName>
    <definedName name="___________WT1" localSheetId="80">[1]Work_sect!#REF!</definedName>
    <definedName name="___________WT1" localSheetId="81">[1]Work_sect!#REF!</definedName>
    <definedName name="___________WT1" localSheetId="82">[1]Work_sect!#REF!</definedName>
    <definedName name="___________WT1" localSheetId="65">[1]Work_sect!#REF!</definedName>
    <definedName name="___________WT1" localSheetId="83">[1]Work_sect!#REF!</definedName>
    <definedName name="___________WT1" localSheetId="84">[1]Work_sect!#REF!</definedName>
    <definedName name="___________WT1" localSheetId="85">[1]Work_sect!#REF!</definedName>
    <definedName name="___________WT1" localSheetId="66">[1]Work_sect!#REF!</definedName>
    <definedName name="___________WT1" localSheetId="67">[1]Work_sect!#REF!</definedName>
    <definedName name="___________WT1" localSheetId="68">[1]Work_sect!#REF!</definedName>
    <definedName name="___________WT1" localSheetId="72">[1]Work_sect!#REF!</definedName>
    <definedName name="___________WT1">[1]Work_sect!#REF!</definedName>
    <definedName name="___________WT5" localSheetId="2">[1]Work_sect!#REF!</definedName>
    <definedName name="___________WT5" localSheetId="3">[1]Work_sect!#REF!</definedName>
    <definedName name="___________WT5" localSheetId="26">[1]Work_sect!#REF!</definedName>
    <definedName name="___________WT5" localSheetId="28">[1]Work_sect!#REF!</definedName>
    <definedName name="___________WT5" localSheetId="4">[1]Work_sect!#REF!</definedName>
    <definedName name="___________WT5" localSheetId="35">[1]Work_sect!#REF!</definedName>
    <definedName name="___________WT5" localSheetId="36">[1]Work_sect!#REF!</definedName>
    <definedName name="___________WT5" localSheetId="37">[1]Work_sect!#REF!</definedName>
    <definedName name="___________WT5" localSheetId="38">[1]Work_sect!#REF!</definedName>
    <definedName name="___________WT5" localSheetId="39">[1]Work_sect!#REF!</definedName>
    <definedName name="___________WT5" localSheetId="40">[1]Work_sect!#REF!</definedName>
    <definedName name="___________WT5" localSheetId="7">[1]Work_sect!#REF!</definedName>
    <definedName name="___________WT5" localSheetId="9">[1]Work_sect!#REF!</definedName>
    <definedName name="___________WT5" localSheetId="14">[1]Work_sect!#REF!</definedName>
    <definedName name="___________WT5" localSheetId="16">[1]Work_sect!#REF!</definedName>
    <definedName name="___________WT5" localSheetId="41">[1]Work_sect!#REF!</definedName>
    <definedName name="___________WT5" localSheetId="50">[1]Work_sect!#REF!</definedName>
    <definedName name="___________WT5" localSheetId="42">[1]Work_sect!#REF!</definedName>
    <definedName name="___________WT5" localSheetId="43">[1]Work_sect!#REF!</definedName>
    <definedName name="___________WT5" localSheetId="45">[1]Work_sect!#REF!</definedName>
    <definedName name="___________WT5" localSheetId="46">[1]Work_sect!#REF!</definedName>
    <definedName name="___________WT5" localSheetId="47">[1]Work_sect!#REF!</definedName>
    <definedName name="___________WT5" localSheetId="48">[1]Work_sect!#REF!</definedName>
    <definedName name="___________WT5" localSheetId="49">[1]Work_sect!#REF!</definedName>
    <definedName name="___________WT5" localSheetId="51">[1]Work_sect!#REF!</definedName>
    <definedName name="___________WT5" localSheetId="62">[1]Work_sect!#REF!</definedName>
    <definedName name="___________WT5" localSheetId="63">[1]Work_sect!#REF!</definedName>
    <definedName name="___________WT5" localSheetId="52">[1]Work_sect!#REF!</definedName>
    <definedName name="___________WT5" localSheetId="53">[1]Work_sect!#REF!</definedName>
    <definedName name="___________WT5" localSheetId="54">[1]Work_sect!#REF!</definedName>
    <definedName name="___________WT5" localSheetId="55">[1]Work_sect!#REF!</definedName>
    <definedName name="___________WT5" localSheetId="57">[1]Work_sect!#REF!</definedName>
    <definedName name="___________WT5" localSheetId="59">[1]Work_sect!#REF!</definedName>
    <definedName name="___________WT5" localSheetId="60">[1]Work_sect!#REF!</definedName>
    <definedName name="___________WT5" localSheetId="61">[1]Work_sect!#REF!</definedName>
    <definedName name="___________WT5" localSheetId="73">[1]Work_sect!#REF!</definedName>
    <definedName name="___________WT5" localSheetId="77">[1]Work_sect!#REF!</definedName>
    <definedName name="___________WT5" localSheetId="78">[1]Work_sect!#REF!</definedName>
    <definedName name="___________WT5" localSheetId="80">[1]Work_sect!#REF!</definedName>
    <definedName name="___________WT5" localSheetId="81">[1]Work_sect!#REF!</definedName>
    <definedName name="___________WT5" localSheetId="82">[1]Work_sect!#REF!</definedName>
    <definedName name="___________WT5" localSheetId="65">[1]Work_sect!#REF!</definedName>
    <definedName name="___________WT5" localSheetId="83">[1]Work_sect!#REF!</definedName>
    <definedName name="___________WT5" localSheetId="84">[1]Work_sect!#REF!</definedName>
    <definedName name="___________WT5" localSheetId="85">[1]Work_sect!#REF!</definedName>
    <definedName name="___________WT5" localSheetId="66">[1]Work_sect!#REF!</definedName>
    <definedName name="___________WT5" localSheetId="67">[1]Work_sect!#REF!</definedName>
    <definedName name="___________WT5" localSheetId="68">[1]Work_sect!#REF!</definedName>
    <definedName name="___________WT5" localSheetId="72">[1]Work_sect!#REF!</definedName>
    <definedName name="___________WT5">[1]Work_sect!#REF!</definedName>
    <definedName name="___________WT6" localSheetId="2">[1]Work_sect!#REF!</definedName>
    <definedName name="___________WT6" localSheetId="3">[1]Work_sect!#REF!</definedName>
    <definedName name="___________WT6" localSheetId="26">[1]Work_sect!#REF!</definedName>
    <definedName name="___________WT6" localSheetId="28">[1]Work_sect!#REF!</definedName>
    <definedName name="___________WT6" localSheetId="4">[1]Work_sect!#REF!</definedName>
    <definedName name="___________WT6" localSheetId="35">[1]Work_sect!#REF!</definedName>
    <definedName name="___________WT6" localSheetId="36">[1]Work_sect!#REF!</definedName>
    <definedName name="___________WT6" localSheetId="37">[1]Work_sect!#REF!</definedName>
    <definedName name="___________WT6" localSheetId="38">[1]Work_sect!#REF!</definedName>
    <definedName name="___________WT6" localSheetId="39">[1]Work_sect!#REF!</definedName>
    <definedName name="___________WT6" localSheetId="40">[1]Work_sect!#REF!</definedName>
    <definedName name="___________WT6" localSheetId="7">[1]Work_sect!#REF!</definedName>
    <definedName name="___________WT6" localSheetId="9">[1]Work_sect!#REF!</definedName>
    <definedName name="___________WT6" localSheetId="14">[1]Work_sect!#REF!</definedName>
    <definedName name="___________WT6" localSheetId="16">[1]Work_sect!#REF!</definedName>
    <definedName name="___________WT6" localSheetId="41">[1]Work_sect!#REF!</definedName>
    <definedName name="___________WT6" localSheetId="50">[1]Work_sect!#REF!</definedName>
    <definedName name="___________WT6" localSheetId="42">[1]Work_sect!#REF!</definedName>
    <definedName name="___________WT6" localSheetId="43">[1]Work_sect!#REF!</definedName>
    <definedName name="___________WT6" localSheetId="45">[1]Work_sect!#REF!</definedName>
    <definedName name="___________WT6" localSheetId="46">[1]Work_sect!#REF!</definedName>
    <definedName name="___________WT6" localSheetId="47">[1]Work_sect!#REF!</definedName>
    <definedName name="___________WT6" localSheetId="48">[1]Work_sect!#REF!</definedName>
    <definedName name="___________WT6" localSheetId="49">[1]Work_sect!#REF!</definedName>
    <definedName name="___________WT6" localSheetId="62">[1]Work_sect!#REF!</definedName>
    <definedName name="___________WT6" localSheetId="63">[1]Work_sect!#REF!</definedName>
    <definedName name="___________WT6" localSheetId="52">[1]Work_sect!#REF!</definedName>
    <definedName name="___________WT6" localSheetId="53">[1]Work_sect!#REF!</definedName>
    <definedName name="___________WT6" localSheetId="54">[1]Work_sect!#REF!</definedName>
    <definedName name="___________WT6" localSheetId="59">[1]Work_sect!#REF!</definedName>
    <definedName name="___________WT6" localSheetId="60">[1]Work_sect!#REF!</definedName>
    <definedName name="___________WT6" localSheetId="78">[1]Work_sect!#REF!</definedName>
    <definedName name="___________WT6" localSheetId="65">[1]Work_sect!#REF!</definedName>
    <definedName name="___________WT6" localSheetId="85">[1]Work_sect!#REF!</definedName>
    <definedName name="___________WT6" localSheetId="66">[1]Work_sect!#REF!</definedName>
    <definedName name="___________WT6">[1]Work_sect!#REF!</definedName>
    <definedName name="___________WT7" localSheetId="2">[1]Work_sect!#REF!</definedName>
    <definedName name="___________WT7" localSheetId="3">[1]Work_sect!#REF!</definedName>
    <definedName name="___________WT7" localSheetId="26">[1]Work_sect!#REF!</definedName>
    <definedName name="___________WT7" localSheetId="28">[1]Work_sect!#REF!</definedName>
    <definedName name="___________WT7" localSheetId="4">[1]Work_sect!#REF!</definedName>
    <definedName name="___________WT7" localSheetId="35">[1]Work_sect!#REF!</definedName>
    <definedName name="___________WT7" localSheetId="36">[1]Work_sect!#REF!</definedName>
    <definedName name="___________WT7" localSheetId="37">[1]Work_sect!#REF!</definedName>
    <definedName name="___________WT7" localSheetId="38">[1]Work_sect!#REF!</definedName>
    <definedName name="___________WT7" localSheetId="39">[1]Work_sect!#REF!</definedName>
    <definedName name="___________WT7" localSheetId="40">[1]Work_sect!#REF!</definedName>
    <definedName name="___________WT7" localSheetId="7">[1]Work_sect!#REF!</definedName>
    <definedName name="___________WT7" localSheetId="9">[1]Work_sect!#REF!</definedName>
    <definedName name="___________WT7" localSheetId="14">[1]Work_sect!#REF!</definedName>
    <definedName name="___________WT7" localSheetId="16">[1]Work_sect!#REF!</definedName>
    <definedName name="___________WT7" localSheetId="62">[1]Work_sect!#REF!</definedName>
    <definedName name="___________WT7" localSheetId="63">[1]Work_sect!#REF!</definedName>
    <definedName name="___________WT7" localSheetId="52">[1]Work_sect!#REF!</definedName>
    <definedName name="___________WT7" localSheetId="53">[1]Work_sect!#REF!</definedName>
    <definedName name="___________WT7" localSheetId="54">[1]Work_sect!#REF!</definedName>
    <definedName name="___________WT7" localSheetId="59">[1]Work_sect!#REF!</definedName>
    <definedName name="___________WT7" localSheetId="60">[1]Work_sect!#REF!</definedName>
    <definedName name="___________WT7" localSheetId="78">[1]Work_sect!#REF!</definedName>
    <definedName name="___________WT7" localSheetId="65">[1]Work_sect!#REF!</definedName>
    <definedName name="___________WT7" localSheetId="85">[1]Work_sect!#REF!</definedName>
    <definedName name="___________WT7" localSheetId="66">[1]Work_sect!#REF!</definedName>
    <definedName name="___________WT7">[1]Work_sect!#REF!</definedName>
    <definedName name="__________j" localSheetId="2">[1]Work_sect!#REF!</definedName>
    <definedName name="__________j" localSheetId="3">[1]Work_sect!#REF!</definedName>
    <definedName name="__________j" localSheetId="26">[1]Work_sect!#REF!</definedName>
    <definedName name="__________j" localSheetId="28">[1]Work_sect!#REF!</definedName>
    <definedName name="__________j" localSheetId="4">[1]Work_sect!#REF!</definedName>
    <definedName name="__________j" localSheetId="35">[1]Work_sect!#REF!</definedName>
    <definedName name="__________j" localSheetId="36">[1]Work_sect!#REF!</definedName>
    <definedName name="__________j" localSheetId="37">[1]Work_sect!#REF!</definedName>
    <definedName name="__________j" localSheetId="38">[1]Work_sect!#REF!</definedName>
    <definedName name="__________j" localSheetId="39">[1]Work_sect!#REF!</definedName>
    <definedName name="__________j" localSheetId="40">[1]Work_sect!#REF!</definedName>
    <definedName name="__________j" localSheetId="7">[1]Work_sect!#REF!</definedName>
    <definedName name="__________j" localSheetId="9">[1]Work_sect!#REF!</definedName>
    <definedName name="__________j" localSheetId="62">[1]Work_sect!#REF!</definedName>
    <definedName name="__________j" localSheetId="63">[1]Work_sect!#REF!</definedName>
    <definedName name="__________j" localSheetId="54">[1]Work_sect!#REF!</definedName>
    <definedName name="__________j" localSheetId="59">[1]Work_sect!#REF!</definedName>
    <definedName name="__________j" localSheetId="60">[1]Work_sect!#REF!</definedName>
    <definedName name="__________j" localSheetId="78">[1]Work_sect!#REF!</definedName>
    <definedName name="__________j" localSheetId="65">[1]Work_sect!#REF!</definedName>
    <definedName name="__________j" localSheetId="85">[1]Work_sect!#REF!</definedName>
    <definedName name="__________j" localSheetId="66">[1]Work_sect!#REF!</definedName>
    <definedName name="__________j">[1]Work_sect!#REF!</definedName>
    <definedName name="__________RED3">"Check Box 8"</definedName>
    <definedName name="__________WT1" localSheetId="2">[1]Work_sect!#REF!</definedName>
    <definedName name="__________WT1" localSheetId="3">[1]Work_sect!#REF!</definedName>
    <definedName name="__________WT1" localSheetId="26">[1]Work_sect!#REF!</definedName>
    <definedName name="__________WT1" localSheetId="28">[1]Work_sect!#REF!</definedName>
    <definedName name="__________WT1" localSheetId="4">[1]Work_sect!#REF!</definedName>
    <definedName name="__________WT1" localSheetId="35">[1]Work_sect!#REF!</definedName>
    <definedName name="__________WT1" localSheetId="36">[1]Work_sect!#REF!</definedName>
    <definedName name="__________WT1" localSheetId="37">[1]Work_sect!#REF!</definedName>
    <definedName name="__________WT1" localSheetId="38">[1]Work_sect!#REF!</definedName>
    <definedName name="__________WT1" localSheetId="39">[1]Work_sect!#REF!</definedName>
    <definedName name="__________WT1" localSheetId="40">[1]Work_sect!#REF!</definedName>
    <definedName name="__________WT1" localSheetId="7">[1]Work_sect!#REF!</definedName>
    <definedName name="__________WT1" localSheetId="9">[1]Work_sect!#REF!</definedName>
    <definedName name="__________WT1" localSheetId="14">[1]Work_sect!#REF!</definedName>
    <definedName name="__________WT1" localSheetId="16">[1]Work_sect!#REF!</definedName>
    <definedName name="__________WT1" localSheetId="41">[1]Work_sect!#REF!</definedName>
    <definedName name="__________WT1" localSheetId="50">[1]Work_sect!#REF!</definedName>
    <definedName name="__________WT1" localSheetId="42">[1]Work_sect!#REF!</definedName>
    <definedName name="__________WT1" localSheetId="43">[1]Work_sect!#REF!</definedName>
    <definedName name="__________WT1" localSheetId="45">[1]Work_sect!#REF!</definedName>
    <definedName name="__________WT1" localSheetId="46">[1]Work_sect!#REF!</definedName>
    <definedName name="__________WT1" localSheetId="47">[1]Work_sect!#REF!</definedName>
    <definedName name="__________WT1" localSheetId="48">[1]Work_sect!#REF!</definedName>
    <definedName name="__________WT1" localSheetId="49">[1]Work_sect!#REF!</definedName>
    <definedName name="__________WT1" localSheetId="62">[1]Work_sect!#REF!</definedName>
    <definedName name="__________WT1" localSheetId="63">[1]Work_sect!#REF!</definedName>
    <definedName name="__________WT1" localSheetId="52">[1]Work_sect!#REF!</definedName>
    <definedName name="__________WT1" localSheetId="53">[1]Work_sect!#REF!</definedName>
    <definedName name="__________WT1" localSheetId="54">[1]Work_sect!#REF!</definedName>
    <definedName name="__________WT1" localSheetId="59">[1]Work_sect!#REF!</definedName>
    <definedName name="__________WT1" localSheetId="60">[1]Work_sect!#REF!</definedName>
    <definedName name="__________WT1" localSheetId="73">[1]Work_sect!#REF!</definedName>
    <definedName name="__________WT1" localSheetId="77">[1]Work_sect!#REF!</definedName>
    <definedName name="__________WT1" localSheetId="78">[1]Work_sect!#REF!</definedName>
    <definedName name="__________WT1" localSheetId="80">[1]Work_sect!#REF!</definedName>
    <definedName name="__________WT1" localSheetId="65">[1]Work_sect!#REF!</definedName>
    <definedName name="__________WT1" localSheetId="85">[1]Work_sect!#REF!</definedName>
    <definedName name="__________WT1" localSheetId="66">[1]Work_sect!#REF!</definedName>
    <definedName name="__________WT1">[1]Work_sect!#REF!</definedName>
    <definedName name="__________WT5" localSheetId="2">[1]Work_sect!#REF!</definedName>
    <definedName name="__________WT5" localSheetId="3">[1]Work_sect!#REF!</definedName>
    <definedName name="__________WT5" localSheetId="26">[1]Work_sect!#REF!</definedName>
    <definedName name="__________WT5" localSheetId="28">[1]Work_sect!#REF!</definedName>
    <definedName name="__________WT5" localSheetId="4">[1]Work_sect!#REF!</definedName>
    <definedName name="__________WT5" localSheetId="35">[1]Work_sect!#REF!</definedName>
    <definedName name="__________WT5" localSheetId="36">[1]Work_sect!#REF!</definedName>
    <definedName name="__________WT5" localSheetId="37">[1]Work_sect!#REF!</definedName>
    <definedName name="__________WT5" localSheetId="38">[1]Work_sect!#REF!</definedName>
    <definedName name="__________WT5" localSheetId="39">[1]Work_sect!#REF!</definedName>
    <definedName name="__________WT5" localSheetId="40">[1]Work_sect!#REF!</definedName>
    <definedName name="__________WT5" localSheetId="7">[1]Work_sect!#REF!</definedName>
    <definedName name="__________WT5" localSheetId="9">[1]Work_sect!#REF!</definedName>
    <definedName name="__________WT5" localSheetId="14">[1]Work_sect!#REF!</definedName>
    <definedName name="__________WT5" localSheetId="16">[1]Work_sect!#REF!</definedName>
    <definedName name="__________WT5" localSheetId="41">[1]Work_sect!#REF!</definedName>
    <definedName name="__________WT5" localSheetId="50">[1]Work_sect!#REF!</definedName>
    <definedName name="__________WT5" localSheetId="42">[1]Work_sect!#REF!</definedName>
    <definedName name="__________WT5" localSheetId="43">[1]Work_sect!#REF!</definedName>
    <definedName name="__________WT5" localSheetId="45">[1]Work_sect!#REF!</definedName>
    <definedName name="__________WT5" localSheetId="46">[1]Work_sect!#REF!</definedName>
    <definedName name="__________WT5" localSheetId="47">[1]Work_sect!#REF!</definedName>
    <definedName name="__________WT5" localSheetId="48">[1]Work_sect!#REF!</definedName>
    <definedName name="__________WT5" localSheetId="49">[1]Work_sect!#REF!</definedName>
    <definedName name="__________WT5" localSheetId="62">[1]Work_sect!#REF!</definedName>
    <definedName name="__________WT5" localSheetId="63">[1]Work_sect!#REF!</definedName>
    <definedName name="__________WT5" localSheetId="52">[1]Work_sect!#REF!</definedName>
    <definedName name="__________WT5" localSheetId="53">[1]Work_sect!#REF!</definedName>
    <definedName name="__________WT5" localSheetId="54">[1]Work_sect!#REF!</definedName>
    <definedName name="__________WT5" localSheetId="59">[1]Work_sect!#REF!</definedName>
    <definedName name="__________WT5" localSheetId="60">[1]Work_sect!#REF!</definedName>
    <definedName name="__________WT5" localSheetId="73">[1]Work_sect!#REF!</definedName>
    <definedName name="__________WT5" localSheetId="77">[1]Work_sect!#REF!</definedName>
    <definedName name="__________WT5" localSheetId="78">[1]Work_sect!#REF!</definedName>
    <definedName name="__________WT5" localSheetId="80">[1]Work_sect!#REF!</definedName>
    <definedName name="__________WT5" localSheetId="65">[1]Work_sect!#REF!</definedName>
    <definedName name="__________WT5" localSheetId="85">[1]Work_sect!#REF!</definedName>
    <definedName name="__________WT5" localSheetId="66">[1]Work_sect!#REF!</definedName>
    <definedName name="__________WT5">[1]Work_sect!#REF!</definedName>
    <definedName name="__________WT6" localSheetId="2">[1]Work_sect!#REF!</definedName>
    <definedName name="__________WT6" localSheetId="3">[1]Work_sect!#REF!</definedName>
    <definedName name="__________WT6" localSheetId="26">[1]Work_sect!#REF!</definedName>
    <definedName name="__________WT6" localSheetId="28">[1]Work_sect!#REF!</definedName>
    <definedName name="__________WT6" localSheetId="4">[1]Work_sect!#REF!</definedName>
    <definedName name="__________WT6" localSheetId="35">[1]Work_sect!#REF!</definedName>
    <definedName name="__________WT6" localSheetId="36">[1]Work_sect!#REF!</definedName>
    <definedName name="__________WT6" localSheetId="37">[1]Work_sect!#REF!</definedName>
    <definedName name="__________WT6" localSheetId="38">[1]Work_sect!#REF!</definedName>
    <definedName name="__________WT6" localSheetId="39">[1]Work_sect!#REF!</definedName>
    <definedName name="__________WT6" localSheetId="40">[1]Work_sect!#REF!</definedName>
    <definedName name="__________WT6" localSheetId="7">[1]Work_sect!#REF!</definedName>
    <definedName name="__________WT6" localSheetId="9">[1]Work_sect!#REF!</definedName>
    <definedName name="__________WT6" localSheetId="14">[1]Work_sect!#REF!</definedName>
    <definedName name="__________WT6" localSheetId="16">[1]Work_sect!#REF!</definedName>
    <definedName name="__________WT6" localSheetId="41">[1]Work_sect!#REF!</definedName>
    <definedName name="__________WT6" localSheetId="50">[1]Work_sect!#REF!</definedName>
    <definedName name="__________WT6" localSheetId="42">[1]Work_sect!#REF!</definedName>
    <definedName name="__________WT6" localSheetId="43">[1]Work_sect!#REF!</definedName>
    <definedName name="__________WT6" localSheetId="45">[1]Work_sect!#REF!</definedName>
    <definedName name="__________WT6" localSheetId="46">[1]Work_sect!#REF!</definedName>
    <definedName name="__________WT6" localSheetId="47">[1]Work_sect!#REF!</definedName>
    <definedName name="__________WT6" localSheetId="48">[1]Work_sect!#REF!</definedName>
    <definedName name="__________WT6" localSheetId="49">[1]Work_sect!#REF!</definedName>
    <definedName name="__________WT6" localSheetId="62">[1]Work_sect!#REF!</definedName>
    <definedName name="__________WT6" localSheetId="63">[1]Work_sect!#REF!</definedName>
    <definedName name="__________WT6" localSheetId="52">[1]Work_sect!#REF!</definedName>
    <definedName name="__________WT6" localSheetId="53">[1]Work_sect!#REF!</definedName>
    <definedName name="__________WT6" localSheetId="54">[1]Work_sect!#REF!</definedName>
    <definedName name="__________WT6" localSheetId="59">[1]Work_sect!#REF!</definedName>
    <definedName name="__________WT6" localSheetId="60">[1]Work_sect!#REF!</definedName>
    <definedName name="__________WT6" localSheetId="73">[1]Work_sect!#REF!</definedName>
    <definedName name="__________WT6" localSheetId="77">[1]Work_sect!#REF!</definedName>
    <definedName name="__________WT6" localSheetId="78">[1]Work_sect!#REF!</definedName>
    <definedName name="__________WT6" localSheetId="80">[1]Work_sect!#REF!</definedName>
    <definedName name="__________WT6" localSheetId="65">[1]Work_sect!#REF!</definedName>
    <definedName name="__________WT6" localSheetId="85">[1]Work_sect!#REF!</definedName>
    <definedName name="__________WT6" localSheetId="66">[1]Work_sect!#REF!</definedName>
    <definedName name="__________WT6">[1]Work_sect!#REF!</definedName>
    <definedName name="__________WT7" localSheetId="2">[1]Work_sect!#REF!</definedName>
    <definedName name="__________WT7" localSheetId="3">[1]Work_sect!#REF!</definedName>
    <definedName name="__________WT7" localSheetId="26">[1]Work_sect!#REF!</definedName>
    <definedName name="__________WT7" localSheetId="28">[1]Work_sect!#REF!</definedName>
    <definedName name="__________WT7" localSheetId="4">[1]Work_sect!#REF!</definedName>
    <definedName name="__________WT7" localSheetId="35">[1]Work_sect!#REF!</definedName>
    <definedName name="__________WT7" localSheetId="36">[1]Work_sect!#REF!</definedName>
    <definedName name="__________WT7" localSheetId="37">[1]Work_sect!#REF!</definedName>
    <definedName name="__________WT7" localSheetId="38">[1]Work_sect!#REF!</definedName>
    <definedName name="__________WT7" localSheetId="39">[1]Work_sect!#REF!</definedName>
    <definedName name="__________WT7" localSheetId="40">[1]Work_sect!#REF!</definedName>
    <definedName name="__________WT7" localSheetId="7">[1]Work_sect!#REF!</definedName>
    <definedName name="__________WT7" localSheetId="9">[1]Work_sect!#REF!</definedName>
    <definedName name="__________WT7" localSheetId="14">[1]Work_sect!#REF!</definedName>
    <definedName name="__________WT7" localSheetId="16">[1]Work_sect!#REF!</definedName>
    <definedName name="__________WT7" localSheetId="41">[1]Work_sect!#REF!</definedName>
    <definedName name="__________WT7" localSheetId="50">[1]Work_sect!#REF!</definedName>
    <definedName name="__________WT7" localSheetId="42">[1]Work_sect!#REF!</definedName>
    <definedName name="__________WT7" localSheetId="43">[1]Work_sect!#REF!</definedName>
    <definedName name="__________WT7" localSheetId="45">[1]Work_sect!#REF!</definedName>
    <definedName name="__________WT7" localSheetId="46">[1]Work_sect!#REF!</definedName>
    <definedName name="__________WT7" localSheetId="47">[1]Work_sect!#REF!</definedName>
    <definedName name="__________WT7" localSheetId="48">[1]Work_sect!#REF!</definedName>
    <definedName name="__________WT7" localSheetId="49">[1]Work_sect!#REF!</definedName>
    <definedName name="__________WT7" localSheetId="62">[1]Work_sect!#REF!</definedName>
    <definedName name="__________WT7" localSheetId="63">[1]Work_sect!#REF!</definedName>
    <definedName name="__________WT7" localSheetId="52">[1]Work_sect!#REF!</definedName>
    <definedName name="__________WT7" localSheetId="53">[1]Work_sect!#REF!</definedName>
    <definedName name="__________WT7" localSheetId="54">[1]Work_sect!#REF!</definedName>
    <definedName name="__________WT7" localSheetId="59">[1]Work_sect!#REF!</definedName>
    <definedName name="__________WT7" localSheetId="60">[1]Work_sect!#REF!</definedName>
    <definedName name="__________WT7" localSheetId="73">[1]Work_sect!#REF!</definedName>
    <definedName name="__________WT7" localSheetId="77">[1]Work_sect!#REF!</definedName>
    <definedName name="__________WT7" localSheetId="78">[1]Work_sect!#REF!</definedName>
    <definedName name="__________WT7" localSheetId="80">[1]Work_sect!#REF!</definedName>
    <definedName name="__________WT7" localSheetId="65">[1]Work_sect!#REF!</definedName>
    <definedName name="__________WT7" localSheetId="85">[1]Work_sect!#REF!</definedName>
    <definedName name="__________WT7" localSheetId="66">[1]Work_sect!#REF!</definedName>
    <definedName name="__________WT7">[1]Work_sect!#REF!</definedName>
    <definedName name="_________RED3">"Check Box 8"</definedName>
    <definedName name="_________WT1" localSheetId="2">[1]Work_sect!#REF!</definedName>
    <definedName name="_________WT1" localSheetId="3">[1]Work_sect!#REF!</definedName>
    <definedName name="_________WT1" localSheetId="26">[1]Work_sect!#REF!</definedName>
    <definedName name="_________WT1" localSheetId="28">[1]Work_sect!#REF!</definedName>
    <definedName name="_________WT1" localSheetId="4">[1]Work_sect!#REF!</definedName>
    <definedName name="_________WT1" localSheetId="35">[1]Work_sect!#REF!</definedName>
    <definedName name="_________WT1" localSheetId="36">[1]Work_sect!#REF!</definedName>
    <definedName name="_________WT1" localSheetId="37">[1]Work_sect!#REF!</definedName>
    <definedName name="_________WT1" localSheetId="38">[1]Work_sect!#REF!</definedName>
    <definedName name="_________WT1" localSheetId="39">[1]Work_sect!#REF!</definedName>
    <definedName name="_________WT1" localSheetId="40">[1]Work_sect!#REF!</definedName>
    <definedName name="_________WT1" localSheetId="7">[1]Work_sect!#REF!</definedName>
    <definedName name="_________WT1" localSheetId="9">[1]Work_sect!#REF!</definedName>
    <definedName name="_________WT1" localSheetId="14">[1]Work_sect!#REF!</definedName>
    <definedName name="_________WT1" localSheetId="16">[1]Work_sect!#REF!</definedName>
    <definedName name="_________WT1" localSheetId="41">[1]Work_sect!#REF!</definedName>
    <definedName name="_________WT1" localSheetId="50">[1]Work_sect!#REF!</definedName>
    <definedName name="_________WT1" localSheetId="42">[1]Work_sect!#REF!</definedName>
    <definedName name="_________WT1" localSheetId="43">[1]Work_sect!#REF!</definedName>
    <definedName name="_________WT1" localSheetId="45">[1]Work_sect!#REF!</definedName>
    <definedName name="_________WT1" localSheetId="46">[1]Work_sect!#REF!</definedName>
    <definedName name="_________WT1" localSheetId="47">[1]Work_sect!#REF!</definedName>
    <definedName name="_________WT1" localSheetId="48">[1]Work_sect!#REF!</definedName>
    <definedName name="_________WT1" localSheetId="49">[1]Work_sect!#REF!</definedName>
    <definedName name="_________WT1" localSheetId="51">[1]Work_sect!#REF!</definedName>
    <definedName name="_________WT1" localSheetId="62">[1]Work_sect!#REF!</definedName>
    <definedName name="_________WT1" localSheetId="63">[1]Work_sect!#REF!</definedName>
    <definedName name="_________WT1" localSheetId="52">[1]Work_sect!#REF!</definedName>
    <definedName name="_________WT1" localSheetId="53">[1]Work_sect!#REF!</definedName>
    <definedName name="_________WT1" localSheetId="54">[1]Work_sect!#REF!</definedName>
    <definedName name="_________WT1" localSheetId="55">[1]Work_sect!#REF!</definedName>
    <definedName name="_________WT1" localSheetId="57">[1]Work_sect!#REF!</definedName>
    <definedName name="_________WT1" localSheetId="59">[1]Work_sect!#REF!</definedName>
    <definedName name="_________WT1" localSheetId="60">[1]Work_sect!#REF!</definedName>
    <definedName name="_________WT1" localSheetId="61">[1]Work_sect!#REF!</definedName>
    <definedName name="_________WT1" localSheetId="73">[1]Work_sect!#REF!</definedName>
    <definedName name="_________WT1" localSheetId="77">[1]Work_sect!#REF!</definedName>
    <definedName name="_________WT1" localSheetId="78">[1]Work_sect!#REF!</definedName>
    <definedName name="_________WT1" localSheetId="80">[1]Work_sect!#REF!</definedName>
    <definedName name="_________WT1" localSheetId="81">[1]Work_sect!#REF!</definedName>
    <definedName name="_________WT1" localSheetId="82">[1]Work_sect!#REF!</definedName>
    <definedName name="_________WT1" localSheetId="65">[1]Work_sect!#REF!</definedName>
    <definedName name="_________WT1" localSheetId="83">[1]Work_sect!#REF!</definedName>
    <definedName name="_________WT1" localSheetId="84">[1]Work_sect!#REF!</definedName>
    <definedName name="_________WT1" localSheetId="85">[1]Work_sect!#REF!</definedName>
    <definedName name="_________WT1" localSheetId="66">[1]Work_sect!#REF!</definedName>
    <definedName name="_________WT1" localSheetId="67">[1]Work_sect!#REF!</definedName>
    <definedName name="_________WT1" localSheetId="68">[1]Work_sect!#REF!</definedName>
    <definedName name="_________WT1" localSheetId="72">[1]Work_sect!#REF!</definedName>
    <definedName name="_________WT1">[1]Work_sect!#REF!</definedName>
    <definedName name="_________WT5" localSheetId="2">[1]Work_sect!#REF!</definedName>
    <definedName name="_________WT5" localSheetId="3">[1]Work_sect!#REF!</definedName>
    <definedName name="_________WT5" localSheetId="26">[1]Work_sect!#REF!</definedName>
    <definedName name="_________WT5" localSheetId="28">[1]Work_sect!#REF!</definedName>
    <definedName name="_________WT5" localSheetId="4">[1]Work_sect!#REF!</definedName>
    <definedName name="_________WT5" localSheetId="35">[1]Work_sect!#REF!</definedName>
    <definedName name="_________WT5" localSheetId="36">[1]Work_sect!#REF!</definedName>
    <definedName name="_________WT5" localSheetId="37">[1]Work_sect!#REF!</definedName>
    <definedName name="_________WT5" localSheetId="38">[1]Work_sect!#REF!</definedName>
    <definedName name="_________WT5" localSheetId="39">[1]Work_sect!#REF!</definedName>
    <definedName name="_________WT5" localSheetId="40">[1]Work_sect!#REF!</definedName>
    <definedName name="_________WT5" localSheetId="7">[1]Work_sect!#REF!</definedName>
    <definedName name="_________WT5" localSheetId="9">[1]Work_sect!#REF!</definedName>
    <definedName name="_________WT5" localSheetId="14">[1]Work_sect!#REF!</definedName>
    <definedName name="_________WT5" localSheetId="16">[1]Work_sect!#REF!</definedName>
    <definedName name="_________WT5" localSheetId="41">[1]Work_sect!#REF!</definedName>
    <definedName name="_________WT5" localSheetId="50">[1]Work_sect!#REF!</definedName>
    <definedName name="_________WT5" localSheetId="42">[1]Work_sect!#REF!</definedName>
    <definedName name="_________WT5" localSheetId="43">[1]Work_sect!#REF!</definedName>
    <definedName name="_________WT5" localSheetId="45">[1]Work_sect!#REF!</definedName>
    <definedName name="_________WT5" localSheetId="46">[1]Work_sect!#REF!</definedName>
    <definedName name="_________WT5" localSheetId="47">[1]Work_sect!#REF!</definedName>
    <definedName name="_________WT5" localSheetId="48">[1]Work_sect!#REF!</definedName>
    <definedName name="_________WT5" localSheetId="49">[1]Work_sect!#REF!</definedName>
    <definedName name="_________WT5" localSheetId="62">[1]Work_sect!#REF!</definedName>
    <definedName name="_________WT5" localSheetId="63">[1]Work_sect!#REF!</definedName>
    <definedName name="_________WT5" localSheetId="52">[1]Work_sect!#REF!</definedName>
    <definedName name="_________WT5" localSheetId="53">[1]Work_sect!#REF!</definedName>
    <definedName name="_________WT5" localSheetId="54">[1]Work_sect!#REF!</definedName>
    <definedName name="_________WT5" localSheetId="59">[1]Work_sect!#REF!</definedName>
    <definedName name="_________WT5" localSheetId="60">[1]Work_sect!#REF!</definedName>
    <definedName name="_________WT5" localSheetId="78">[1]Work_sect!#REF!</definedName>
    <definedName name="_________WT5" localSheetId="65">[1]Work_sect!#REF!</definedName>
    <definedName name="_________WT5" localSheetId="85">[1]Work_sect!#REF!</definedName>
    <definedName name="_________WT5" localSheetId="66">[1]Work_sect!#REF!</definedName>
    <definedName name="_________WT5">[1]Work_sect!#REF!</definedName>
    <definedName name="_________WT6" localSheetId="2">[1]Work_sect!#REF!</definedName>
    <definedName name="_________WT6" localSheetId="3">[1]Work_sect!#REF!</definedName>
    <definedName name="_________WT6" localSheetId="26">[1]Work_sect!#REF!</definedName>
    <definedName name="_________WT6" localSheetId="28">[1]Work_sect!#REF!</definedName>
    <definedName name="_________WT6" localSheetId="4">[1]Work_sect!#REF!</definedName>
    <definedName name="_________WT6" localSheetId="35">[1]Work_sect!#REF!</definedName>
    <definedName name="_________WT6" localSheetId="36">[1]Work_sect!#REF!</definedName>
    <definedName name="_________WT6" localSheetId="37">[1]Work_sect!#REF!</definedName>
    <definedName name="_________WT6" localSheetId="38">[1]Work_sect!#REF!</definedName>
    <definedName name="_________WT6" localSheetId="39">[1]Work_sect!#REF!</definedName>
    <definedName name="_________WT6" localSheetId="40">[1]Work_sect!#REF!</definedName>
    <definedName name="_________WT6" localSheetId="7">[1]Work_sect!#REF!</definedName>
    <definedName name="_________WT6" localSheetId="9">[1]Work_sect!#REF!</definedName>
    <definedName name="_________WT6" localSheetId="14">[1]Work_sect!#REF!</definedName>
    <definedName name="_________WT6" localSheetId="16">[1]Work_sect!#REF!</definedName>
    <definedName name="_________WT6" localSheetId="41">[1]Work_sect!#REF!</definedName>
    <definedName name="_________WT6" localSheetId="50">[1]Work_sect!#REF!</definedName>
    <definedName name="_________WT6" localSheetId="42">[1]Work_sect!#REF!</definedName>
    <definedName name="_________WT6" localSheetId="43">[1]Work_sect!#REF!</definedName>
    <definedName name="_________WT6" localSheetId="45">[1]Work_sect!#REF!</definedName>
    <definedName name="_________WT6" localSheetId="46">[1]Work_sect!#REF!</definedName>
    <definedName name="_________WT6" localSheetId="47">[1]Work_sect!#REF!</definedName>
    <definedName name="_________WT6" localSheetId="48">[1]Work_sect!#REF!</definedName>
    <definedName name="_________WT6" localSheetId="49">[1]Work_sect!#REF!</definedName>
    <definedName name="_________WT6" localSheetId="62">[1]Work_sect!#REF!</definedName>
    <definedName name="_________WT6" localSheetId="63">[1]Work_sect!#REF!</definedName>
    <definedName name="_________WT6" localSheetId="52">[1]Work_sect!#REF!</definedName>
    <definedName name="_________WT6" localSheetId="53">[1]Work_sect!#REF!</definedName>
    <definedName name="_________WT6" localSheetId="54">[1]Work_sect!#REF!</definedName>
    <definedName name="_________WT6" localSheetId="59">[1]Work_sect!#REF!</definedName>
    <definedName name="_________WT6" localSheetId="60">[1]Work_sect!#REF!</definedName>
    <definedName name="_________WT6" localSheetId="78">[1]Work_sect!#REF!</definedName>
    <definedName name="_________WT6" localSheetId="65">[1]Work_sect!#REF!</definedName>
    <definedName name="_________WT6" localSheetId="85">[1]Work_sect!#REF!</definedName>
    <definedName name="_________WT6" localSheetId="66">[1]Work_sect!#REF!</definedName>
    <definedName name="_________WT6">[1]Work_sect!#REF!</definedName>
    <definedName name="_________WT7" localSheetId="2">[1]Work_sect!#REF!</definedName>
    <definedName name="_________WT7" localSheetId="3">[1]Work_sect!#REF!</definedName>
    <definedName name="_________WT7" localSheetId="26">[1]Work_sect!#REF!</definedName>
    <definedName name="_________WT7" localSheetId="28">[1]Work_sect!#REF!</definedName>
    <definedName name="_________WT7" localSheetId="4">[1]Work_sect!#REF!</definedName>
    <definedName name="_________WT7" localSheetId="35">[1]Work_sect!#REF!</definedName>
    <definedName name="_________WT7" localSheetId="36">[1]Work_sect!#REF!</definedName>
    <definedName name="_________WT7" localSheetId="37">[1]Work_sect!#REF!</definedName>
    <definedName name="_________WT7" localSheetId="38">[1]Work_sect!#REF!</definedName>
    <definedName name="_________WT7" localSheetId="39">[1]Work_sect!#REF!</definedName>
    <definedName name="_________WT7" localSheetId="40">[1]Work_sect!#REF!</definedName>
    <definedName name="_________WT7" localSheetId="7">[1]Work_sect!#REF!</definedName>
    <definedName name="_________WT7" localSheetId="9">[1]Work_sect!#REF!</definedName>
    <definedName name="_________WT7" localSheetId="14">[1]Work_sect!#REF!</definedName>
    <definedName name="_________WT7" localSheetId="16">[1]Work_sect!#REF!</definedName>
    <definedName name="_________WT7" localSheetId="41">[1]Work_sect!#REF!</definedName>
    <definedName name="_________WT7" localSheetId="50">[1]Work_sect!#REF!</definedName>
    <definedName name="_________WT7" localSheetId="42">[1]Work_sect!#REF!</definedName>
    <definedName name="_________WT7" localSheetId="43">[1]Work_sect!#REF!</definedName>
    <definedName name="_________WT7" localSheetId="45">[1]Work_sect!#REF!</definedName>
    <definedName name="_________WT7" localSheetId="46">[1]Work_sect!#REF!</definedName>
    <definedName name="_________WT7" localSheetId="47">[1]Work_sect!#REF!</definedName>
    <definedName name="_________WT7" localSheetId="48">[1]Work_sect!#REF!</definedName>
    <definedName name="_________WT7" localSheetId="49">[1]Work_sect!#REF!</definedName>
    <definedName name="_________WT7" localSheetId="62">[1]Work_sect!#REF!</definedName>
    <definedName name="_________WT7" localSheetId="63">[1]Work_sect!#REF!</definedName>
    <definedName name="_________WT7" localSheetId="52">[1]Work_sect!#REF!</definedName>
    <definedName name="_________WT7" localSheetId="53">[1]Work_sect!#REF!</definedName>
    <definedName name="_________WT7" localSheetId="54">[1]Work_sect!#REF!</definedName>
    <definedName name="_________WT7" localSheetId="59">[1]Work_sect!#REF!</definedName>
    <definedName name="_________WT7" localSheetId="60">[1]Work_sect!#REF!</definedName>
    <definedName name="_________WT7" localSheetId="78">[1]Work_sect!#REF!</definedName>
    <definedName name="_________WT7" localSheetId="65">[1]Work_sect!#REF!</definedName>
    <definedName name="_________WT7" localSheetId="85">[1]Work_sect!#REF!</definedName>
    <definedName name="_________WT7" localSheetId="66">[1]Work_sect!#REF!</definedName>
    <definedName name="_________WT7">[1]Work_sect!#REF!</definedName>
    <definedName name="________RED3">"Check Box 8"</definedName>
    <definedName name="________WT1" localSheetId="2">[1]Work_sect!#REF!</definedName>
    <definedName name="________WT1" localSheetId="3">[1]Work_sect!#REF!</definedName>
    <definedName name="________WT1" localSheetId="26">[1]Work_sect!#REF!</definedName>
    <definedName name="________WT1" localSheetId="28">[1]Work_sect!#REF!</definedName>
    <definedName name="________WT1" localSheetId="4">[1]Work_sect!#REF!</definedName>
    <definedName name="________WT1" localSheetId="35">[1]Work_sect!#REF!</definedName>
    <definedName name="________WT1" localSheetId="36">[1]Work_sect!#REF!</definedName>
    <definedName name="________WT1" localSheetId="37">[1]Work_sect!#REF!</definedName>
    <definedName name="________WT1" localSheetId="38">[1]Work_sect!#REF!</definedName>
    <definedName name="________WT1" localSheetId="39">[1]Work_sect!#REF!</definedName>
    <definedName name="________WT1" localSheetId="40">[1]Work_sect!#REF!</definedName>
    <definedName name="________WT1" localSheetId="7">[1]Work_sect!#REF!</definedName>
    <definedName name="________WT1" localSheetId="9">[1]Work_sect!#REF!</definedName>
    <definedName name="________WT1" localSheetId="14">[1]Work_sect!#REF!</definedName>
    <definedName name="________WT1" localSheetId="16">[1]Work_sect!#REF!</definedName>
    <definedName name="________WT1" localSheetId="41">[1]Work_sect!#REF!</definedName>
    <definedName name="________WT1" localSheetId="50">[1]Work_sect!#REF!</definedName>
    <definedName name="________WT1" localSheetId="42">[1]Work_sect!#REF!</definedName>
    <definedName name="________WT1" localSheetId="43">[1]Work_sect!#REF!</definedName>
    <definedName name="________WT1" localSheetId="45">[1]Work_sect!#REF!</definedName>
    <definedName name="________WT1" localSheetId="46">[1]Work_sect!#REF!</definedName>
    <definedName name="________WT1" localSheetId="47">[1]Work_sect!#REF!</definedName>
    <definedName name="________WT1" localSheetId="48">[1]Work_sect!#REF!</definedName>
    <definedName name="________WT1" localSheetId="49">[1]Work_sect!#REF!</definedName>
    <definedName name="________WT1" localSheetId="51">[1]Work_sect!#REF!</definedName>
    <definedName name="________WT1" localSheetId="62">[1]Work_sect!#REF!</definedName>
    <definedName name="________WT1" localSheetId="63">[1]Work_sect!#REF!</definedName>
    <definedName name="________WT1" localSheetId="52">[1]Work_sect!#REF!</definedName>
    <definedName name="________WT1" localSheetId="53">[1]Work_sect!#REF!</definedName>
    <definedName name="________WT1" localSheetId="54">[1]Work_sect!#REF!</definedName>
    <definedName name="________WT1" localSheetId="55">[1]Work_sect!#REF!</definedName>
    <definedName name="________WT1" localSheetId="57">[1]Work_sect!#REF!</definedName>
    <definedName name="________WT1" localSheetId="59">[1]Work_sect!#REF!</definedName>
    <definedName name="________WT1" localSheetId="60">[1]Work_sect!#REF!</definedName>
    <definedName name="________WT1" localSheetId="61">[1]Work_sect!#REF!</definedName>
    <definedName name="________WT1" localSheetId="73">[1]Work_sect!#REF!</definedName>
    <definedName name="________WT1" localSheetId="77">[1]Work_sect!#REF!</definedName>
    <definedName name="________WT1" localSheetId="78">[1]Work_sect!#REF!</definedName>
    <definedName name="________WT1" localSheetId="80">[1]Work_sect!#REF!</definedName>
    <definedName name="________WT1" localSheetId="81">[1]Work_sect!#REF!</definedName>
    <definedName name="________WT1" localSheetId="82">[1]Work_sect!#REF!</definedName>
    <definedName name="________WT1" localSheetId="65">[1]Work_sect!#REF!</definedName>
    <definedName name="________WT1" localSheetId="83">[1]Work_sect!#REF!</definedName>
    <definedName name="________WT1" localSheetId="84">[1]Work_sect!#REF!</definedName>
    <definedName name="________WT1" localSheetId="85">[1]Work_sect!#REF!</definedName>
    <definedName name="________WT1" localSheetId="66">[1]Work_sect!#REF!</definedName>
    <definedName name="________WT1" localSheetId="67">[1]Work_sect!#REF!</definedName>
    <definedName name="________WT1" localSheetId="68">[1]Work_sect!#REF!</definedName>
    <definedName name="________WT1" localSheetId="72">[1]Work_sect!#REF!</definedName>
    <definedName name="________WT1">[1]Work_sect!#REF!</definedName>
    <definedName name="________WT5" localSheetId="2">[1]Work_sect!#REF!</definedName>
    <definedName name="________WT5" localSheetId="3">[1]Work_sect!#REF!</definedName>
    <definedName name="________WT5" localSheetId="26">[1]Work_sect!#REF!</definedName>
    <definedName name="________WT5" localSheetId="28">[1]Work_sect!#REF!</definedName>
    <definedName name="________WT5" localSheetId="4">[1]Work_sect!#REF!</definedName>
    <definedName name="________WT5" localSheetId="35">[1]Work_sect!#REF!</definedName>
    <definedName name="________WT5" localSheetId="36">[1]Work_sect!#REF!</definedName>
    <definedName name="________WT5" localSheetId="37">[1]Work_sect!#REF!</definedName>
    <definedName name="________WT5" localSheetId="38">[1]Work_sect!#REF!</definedName>
    <definedName name="________WT5" localSheetId="39">[1]Work_sect!#REF!</definedName>
    <definedName name="________WT5" localSheetId="40">[1]Work_sect!#REF!</definedName>
    <definedName name="________WT5" localSheetId="7">[1]Work_sect!#REF!</definedName>
    <definedName name="________WT5" localSheetId="9">[1]Work_sect!#REF!</definedName>
    <definedName name="________WT5" localSheetId="14">[1]Work_sect!#REF!</definedName>
    <definedName name="________WT5" localSheetId="16">[1]Work_sect!#REF!</definedName>
    <definedName name="________WT5" localSheetId="41">[1]Work_sect!#REF!</definedName>
    <definedName name="________WT5" localSheetId="50">[1]Work_sect!#REF!</definedName>
    <definedName name="________WT5" localSheetId="42">[1]Work_sect!#REF!</definedName>
    <definedName name="________WT5" localSheetId="43">[1]Work_sect!#REF!</definedName>
    <definedName name="________WT5" localSheetId="45">[1]Work_sect!#REF!</definedName>
    <definedName name="________WT5" localSheetId="46">[1]Work_sect!#REF!</definedName>
    <definedName name="________WT5" localSheetId="47">[1]Work_sect!#REF!</definedName>
    <definedName name="________WT5" localSheetId="48">[1]Work_sect!#REF!</definedName>
    <definedName name="________WT5" localSheetId="49">[1]Work_sect!#REF!</definedName>
    <definedName name="________WT5" localSheetId="62">[1]Work_sect!#REF!</definedName>
    <definedName name="________WT5" localSheetId="63">[1]Work_sect!#REF!</definedName>
    <definedName name="________WT5" localSheetId="52">[1]Work_sect!#REF!</definedName>
    <definedName name="________WT5" localSheetId="53">[1]Work_sect!#REF!</definedName>
    <definedName name="________WT5" localSheetId="54">[1]Work_sect!#REF!</definedName>
    <definedName name="________WT5" localSheetId="59">[1]Work_sect!#REF!</definedName>
    <definedName name="________WT5" localSheetId="60">[1]Work_sect!#REF!</definedName>
    <definedName name="________WT5" localSheetId="78">[1]Work_sect!#REF!</definedName>
    <definedName name="________WT5" localSheetId="65">[1]Work_sect!#REF!</definedName>
    <definedName name="________WT5" localSheetId="85">[1]Work_sect!#REF!</definedName>
    <definedName name="________WT5" localSheetId="66">[1]Work_sect!#REF!</definedName>
    <definedName name="________WT5">[1]Work_sect!#REF!</definedName>
    <definedName name="________WT6" localSheetId="2">[1]Work_sect!#REF!</definedName>
    <definedName name="________WT6" localSheetId="3">[1]Work_sect!#REF!</definedName>
    <definedName name="________WT6" localSheetId="26">[1]Work_sect!#REF!</definedName>
    <definedName name="________WT6" localSheetId="28">[1]Work_sect!#REF!</definedName>
    <definedName name="________WT6" localSheetId="4">[1]Work_sect!#REF!</definedName>
    <definedName name="________WT6" localSheetId="35">[1]Work_sect!#REF!</definedName>
    <definedName name="________WT6" localSheetId="36">[1]Work_sect!#REF!</definedName>
    <definedName name="________WT6" localSheetId="37">[1]Work_sect!#REF!</definedName>
    <definedName name="________WT6" localSheetId="38">[1]Work_sect!#REF!</definedName>
    <definedName name="________WT6" localSheetId="39">[1]Work_sect!#REF!</definedName>
    <definedName name="________WT6" localSheetId="40">[1]Work_sect!#REF!</definedName>
    <definedName name="________WT6" localSheetId="7">[1]Work_sect!#REF!</definedName>
    <definedName name="________WT6" localSheetId="9">[1]Work_sect!#REF!</definedName>
    <definedName name="________WT6" localSheetId="14">[1]Work_sect!#REF!</definedName>
    <definedName name="________WT6" localSheetId="16">[1]Work_sect!#REF!</definedName>
    <definedName name="________WT6" localSheetId="41">[1]Work_sect!#REF!</definedName>
    <definedName name="________WT6" localSheetId="50">[1]Work_sect!#REF!</definedName>
    <definedName name="________WT6" localSheetId="42">[1]Work_sect!#REF!</definedName>
    <definedName name="________WT6" localSheetId="43">[1]Work_sect!#REF!</definedName>
    <definedName name="________WT6" localSheetId="45">[1]Work_sect!#REF!</definedName>
    <definedName name="________WT6" localSheetId="46">[1]Work_sect!#REF!</definedName>
    <definedName name="________WT6" localSheetId="47">[1]Work_sect!#REF!</definedName>
    <definedName name="________WT6" localSheetId="48">[1]Work_sect!#REF!</definedName>
    <definedName name="________WT6" localSheetId="49">[1]Work_sect!#REF!</definedName>
    <definedName name="________WT6" localSheetId="62">[1]Work_sect!#REF!</definedName>
    <definedName name="________WT6" localSheetId="63">[1]Work_sect!#REF!</definedName>
    <definedName name="________WT6" localSheetId="52">[1]Work_sect!#REF!</definedName>
    <definedName name="________WT6" localSheetId="53">[1]Work_sect!#REF!</definedName>
    <definedName name="________WT6" localSheetId="54">[1]Work_sect!#REF!</definedName>
    <definedName name="________WT6" localSheetId="59">[1]Work_sect!#REF!</definedName>
    <definedName name="________WT6" localSheetId="60">[1]Work_sect!#REF!</definedName>
    <definedName name="________WT6" localSheetId="78">[1]Work_sect!#REF!</definedName>
    <definedName name="________WT6" localSheetId="65">[1]Work_sect!#REF!</definedName>
    <definedName name="________WT6" localSheetId="85">[1]Work_sect!#REF!</definedName>
    <definedName name="________WT6" localSheetId="66">[1]Work_sect!#REF!</definedName>
    <definedName name="________WT6">[1]Work_sect!#REF!</definedName>
    <definedName name="________WT7" localSheetId="2">[1]Work_sect!#REF!</definedName>
    <definedName name="________WT7" localSheetId="3">[1]Work_sect!#REF!</definedName>
    <definedName name="________WT7" localSheetId="26">[1]Work_sect!#REF!</definedName>
    <definedName name="________WT7" localSheetId="28">[1]Work_sect!#REF!</definedName>
    <definedName name="________WT7" localSheetId="4">[1]Work_sect!#REF!</definedName>
    <definedName name="________WT7" localSheetId="35">[1]Work_sect!#REF!</definedName>
    <definedName name="________WT7" localSheetId="36">[1]Work_sect!#REF!</definedName>
    <definedName name="________WT7" localSheetId="37">[1]Work_sect!#REF!</definedName>
    <definedName name="________WT7" localSheetId="38">[1]Work_sect!#REF!</definedName>
    <definedName name="________WT7" localSheetId="39">[1]Work_sect!#REF!</definedName>
    <definedName name="________WT7" localSheetId="40">[1]Work_sect!#REF!</definedName>
    <definedName name="________WT7" localSheetId="7">[1]Work_sect!#REF!</definedName>
    <definedName name="________WT7" localSheetId="9">[1]Work_sect!#REF!</definedName>
    <definedName name="________WT7" localSheetId="14">[1]Work_sect!#REF!</definedName>
    <definedName name="________WT7" localSheetId="16">[1]Work_sect!#REF!</definedName>
    <definedName name="________WT7" localSheetId="41">[1]Work_sect!#REF!</definedName>
    <definedName name="________WT7" localSheetId="50">[1]Work_sect!#REF!</definedName>
    <definedName name="________WT7" localSheetId="42">[1]Work_sect!#REF!</definedName>
    <definedName name="________WT7" localSheetId="43">[1]Work_sect!#REF!</definedName>
    <definedName name="________WT7" localSheetId="45">[1]Work_sect!#REF!</definedName>
    <definedName name="________WT7" localSheetId="46">[1]Work_sect!#REF!</definedName>
    <definedName name="________WT7" localSheetId="47">[1]Work_sect!#REF!</definedName>
    <definedName name="________WT7" localSheetId="48">[1]Work_sect!#REF!</definedName>
    <definedName name="________WT7" localSheetId="49">[1]Work_sect!#REF!</definedName>
    <definedName name="________WT7" localSheetId="62">[1]Work_sect!#REF!</definedName>
    <definedName name="________WT7" localSheetId="63">[1]Work_sect!#REF!</definedName>
    <definedName name="________WT7" localSheetId="52">[1]Work_sect!#REF!</definedName>
    <definedName name="________WT7" localSheetId="53">[1]Work_sect!#REF!</definedName>
    <definedName name="________WT7" localSheetId="54">[1]Work_sect!#REF!</definedName>
    <definedName name="________WT7" localSheetId="59">[1]Work_sect!#REF!</definedName>
    <definedName name="________WT7" localSheetId="60">[1]Work_sect!#REF!</definedName>
    <definedName name="________WT7" localSheetId="78">[1]Work_sect!#REF!</definedName>
    <definedName name="________WT7" localSheetId="65">[1]Work_sect!#REF!</definedName>
    <definedName name="________WT7" localSheetId="85">[1]Work_sect!#REF!</definedName>
    <definedName name="________WT7" localSheetId="66">[1]Work_sect!#REF!</definedName>
    <definedName name="________WT7">[1]Work_sect!#REF!</definedName>
    <definedName name="_______RED3">"Check Box 8"</definedName>
    <definedName name="_______WT1" localSheetId="2">[1]Work_sect!#REF!</definedName>
    <definedName name="_______WT1" localSheetId="3">[1]Work_sect!#REF!</definedName>
    <definedName name="_______WT1" localSheetId="26">[1]Work_sect!#REF!</definedName>
    <definedName name="_______WT1" localSheetId="28">[1]Work_sect!#REF!</definedName>
    <definedName name="_______WT1" localSheetId="4">[1]Work_sect!#REF!</definedName>
    <definedName name="_______WT1" localSheetId="35">[1]Work_sect!#REF!</definedName>
    <definedName name="_______WT1" localSheetId="36">[1]Work_sect!#REF!</definedName>
    <definedName name="_______WT1" localSheetId="37">[1]Work_sect!#REF!</definedName>
    <definedName name="_______WT1" localSheetId="38">[1]Work_sect!#REF!</definedName>
    <definedName name="_______WT1" localSheetId="39">[1]Work_sect!#REF!</definedName>
    <definedName name="_______WT1" localSheetId="40">[1]Work_sect!#REF!</definedName>
    <definedName name="_______WT1" localSheetId="7">[1]Work_sect!#REF!</definedName>
    <definedName name="_______WT1" localSheetId="9">[1]Work_sect!#REF!</definedName>
    <definedName name="_______WT1" localSheetId="14">[1]Work_sect!#REF!</definedName>
    <definedName name="_______WT1" localSheetId="16">[1]Work_sect!#REF!</definedName>
    <definedName name="_______WT1" localSheetId="41">[1]Work_sect!#REF!</definedName>
    <definedName name="_______WT1" localSheetId="50">[1]Work_sect!#REF!</definedName>
    <definedName name="_______WT1" localSheetId="42">[1]Work_sect!#REF!</definedName>
    <definedName name="_______WT1" localSheetId="43">[1]Work_sect!#REF!</definedName>
    <definedName name="_______WT1" localSheetId="45">[1]Work_sect!#REF!</definedName>
    <definedName name="_______WT1" localSheetId="46">[1]Work_sect!#REF!</definedName>
    <definedName name="_______WT1" localSheetId="47">[1]Work_sect!#REF!</definedName>
    <definedName name="_______WT1" localSheetId="48">[1]Work_sect!#REF!</definedName>
    <definedName name="_______WT1" localSheetId="49">[1]Work_sect!#REF!</definedName>
    <definedName name="_______WT1" localSheetId="51">[1]Work_sect!#REF!</definedName>
    <definedName name="_______WT1" localSheetId="62">[1]Work_sect!#REF!</definedName>
    <definedName name="_______WT1" localSheetId="63">[1]Work_sect!#REF!</definedName>
    <definedName name="_______WT1" localSheetId="52">[1]Work_sect!#REF!</definedName>
    <definedName name="_______WT1" localSheetId="53">[1]Work_sect!#REF!</definedName>
    <definedName name="_______WT1" localSheetId="54">[1]Work_sect!#REF!</definedName>
    <definedName name="_______WT1" localSheetId="55">[1]Work_sect!#REF!</definedName>
    <definedName name="_______WT1" localSheetId="57">[1]Work_sect!#REF!</definedName>
    <definedName name="_______WT1" localSheetId="59">[1]Work_sect!#REF!</definedName>
    <definedName name="_______WT1" localSheetId="60">[1]Work_sect!#REF!</definedName>
    <definedName name="_______WT1" localSheetId="61">[1]Work_sect!#REF!</definedName>
    <definedName name="_______WT1" localSheetId="73">[1]Work_sect!#REF!</definedName>
    <definedName name="_______WT1" localSheetId="77">[1]Work_sect!#REF!</definedName>
    <definedName name="_______WT1" localSheetId="78">[1]Work_sect!#REF!</definedName>
    <definedName name="_______WT1" localSheetId="80">[1]Work_sect!#REF!</definedName>
    <definedName name="_______WT1" localSheetId="81">[1]Work_sect!#REF!</definedName>
    <definedName name="_______WT1" localSheetId="82">[1]Work_sect!#REF!</definedName>
    <definedName name="_______WT1" localSheetId="65">[1]Work_sect!#REF!</definedName>
    <definedName name="_______WT1" localSheetId="83">[1]Work_sect!#REF!</definedName>
    <definedName name="_______WT1" localSheetId="84">[1]Work_sect!#REF!</definedName>
    <definedName name="_______WT1" localSheetId="85">[1]Work_sect!#REF!</definedName>
    <definedName name="_______WT1" localSheetId="66">[1]Work_sect!#REF!</definedName>
    <definedName name="_______WT1" localSheetId="67">[1]Work_sect!#REF!</definedName>
    <definedName name="_______WT1" localSheetId="68">[1]Work_sect!#REF!</definedName>
    <definedName name="_______WT1" localSheetId="72">[1]Work_sect!#REF!</definedName>
    <definedName name="_______WT1">[1]Work_sect!#REF!</definedName>
    <definedName name="_______WT5" localSheetId="2">[1]Work_sect!#REF!</definedName>
    <definedName name="_______WT5" localSheetId="3">[1]Work_sect!#REF!</definedName>
    <definedName name="_______WT5" localSheetId="26">[1]Work_sect!#REF!</definedName>
    <definedName name="_______WT5" localSheetId="28">[1]Work_sect!#REF!</definedName>
    <definedName name="_______WT5" localSheetId="4">[1]Work_sect!#REF!</definedName>
    <definedName name="_______WT5" localSheetId="35">[1]Work_sect!#REF!</definedName>
    <definedName name="_______WT5" localSheetId="36">[1]Work_sect!#REF!</definedName>
    <definedName name="_______WT5" localSheetId="37">[1]Work_sect!#REF!</definedName>
    <definedName name="_______WT5" localSheetId="38">[1]Work_sect!#REF!</definedName>
    <definedName name="_______WT5" localSheetId="39">[1]Work_sect!#REF!</definedName>
    <definedName name="_______WT5" localSheetId="40">[1]Work_sect!#REF!</definedName>
    <definedName name="_______WT5" localSheetId="7">[1]Work_sect!#REF!</definedName>
    <definedName name="_______WT5" localSheetId="9">[1]Work_sect!#REF!</definedName>
    <definedName name="_______WT5" localSheetId="14">[1]Work_sect!#REF!</definedName>
    <definedName name="_______WT5" localSheetId="16">[1]Work_sect!#REF!</definedName>
    <definedName name="_______WT5" localSheetId="41">[1]Work_sect!#REF!</definedName>
    <definedName name="_______WT5" localSheetId="50">[1]Work_sect!#REF!</definedName>
    <definedName name="_______WT5" localSheetId="42">[1]Work_sect!#REF!</definedName>
    <definedName name="_______WT5" localSheetId="43">[1]Work_sect!#REF!</definedName>
    <definedName name="_______WT5" localSheetId="45">[1]Work_sect!#REF!</definedName>
    <definedName name="_______WT5" localSheetId="46">[1]Work_sect!#REF!</definedName>
    <definedName name="_______WT5" localSheetId="47">[1]Work_sect!#REF!</definedName>
    <definedName name="_______WT5" localSheetId="48">[1]Work_sect!#REF!</definedName>
    <definedName name="_______WT5" localSheetId="49">[1]Work_sect!#REF!</definedName>
    <definedName name="_______WT5" localSheetId="62">[1]Work_sect!#REF!</definedName>
    <definedName name="_______WT5" localSheetId="63">[1]Work_sect!#REF!</definedName>
    <definedName name="_______WT5" localSheetId="52">[1]Work_sect!#REF!</definedName>
    <definedName name="_______WT5" localSheetId="53">[1]Work_sect!#REF!</definedName>
    <definedName name="_______WT5" localSheetId="54">[1]Work_sect!#REF!</definedName>
    <definedName name="_______WT5" localSheetId="59">[1]Work_sect!#REF!</definedName>
    <definedName name="_______WT5" localSheetId="60">[1]Work_sect!#REF!</definedName>
    <definedName name="_______WT5" localSheetId="78">[1]Work_sect!#REF!</definedName>
    <definedName name="_______WT5" localSheetId="65">[1]Work_sect!#REF!</definedName>
    <definedName name="_______WT5" localSheetId="85">[1]Work_sect!#REF!</definedName>
    <definedName name="_______WT5" localSheetId="66">[1]Work_sect!#REF!</definedName>
    <definedName name="_______WT5">[1]Work_sect!#REF!</definedName>
    <definedName name="_______WT6" localSheetId="2">[1]Work_sect!#REF!</definedName>
    <definedName name="_______WT6" localSheetId="3">[1]Work_sect!#REF!</definedName>
    <definedName name="_______WT6" localSheetId="26">[1]Work_sect!#REF!</definedName>
    <definedName name="_______WT6" localSheetId="28">[1]Work_sect!#REF!</definedName>
    <definedName name="_______WT6" localSheetId="4">[1]Work_sect!#REF!</definedName>
    <definedName name="_______WT6" localSheetId="35">[1]Work_sect!#REF!</definedName>
    <definedName name="_______WT6" localSheetId="36">[1]Work_sect!#REF!</definedName>
    <definedName name="_______WT6" localSheetId="37">[1]Work_sect!#REF!</definedName>
    <definedName name="_______WT6" localSheetId="38">[1]Work_sect!#REF!</definedName>
    <definedName name="_______WT6" localSheetId="39">[1]Work_sect!#REF!</definedName>
    <definedName name="_______WT6" localSheetId="40">[1]Work_sect!#REF!</definedName>
    <definedName name="_______WT6" localSheetId="7">[1]Work_sect!#REF!</definedName>
    <definedName name="_______WT6" localSheetId="9">[1]Work_sect!#REF!</definedName>
    <definedName name="_______WT6" localSheetId="14">[1]Work_sect!#REF!</definedName>
    <definedName name="_______WT6" localSheetId="16">[1]Work_sect!#REF!</definedName>
    <definedName name="_______WT6" localSheetId="41">[1]Work_sect!#REF!</definedName>
    <definedName name="_______WT6" localSheetId="50">[1]Work_sect!#REF!</definedName>
    <definedName name="_______WT6" localSheetId="42">[1]Work_sect!#REF!</definedName>
    <definedName name="_______WT6" localSheetId="43">[1]Work_sect!#REF!</definedName>
    <definedName name="_______WT6" localSheetId="45">[1]Work_sect!#REF!</definedName>
    <definedName name="_______WT6" localSheetId="46">[1]Work_sect!#REF!</definedName>
    <definedName name="_______WT6" localSheetId="47">[1]Work_sect!#REF!</definedName>
    <definedName name="_______WT6" localSheetId="48">[1]Work_sect!#REF!</definedName>
    <definedName name="_______WT6" localSheetId="49">[1]Work_sect!#REF!</definedName>
    <definedName name="_______WT6" localSheetId="62">[1]Work_sect!#REF!</definedName>
    <definedName name="_______WT6" localSheetId="63">[1]Work_sect!#REF!</definedName>
    <definedName name="_______WT6" localSheetId="52">[1]Work_sect!#REF!</definedName>
    <definedName name="_______WT6" localSheetId="53">[1]Work_sect!#REF!</definedName>
    <definedName name="_______WT6" localSheetId="54">[1]Work_sect!#REF!</definedName>
    <definedName name="_______WT6" localSheetId="59">[1]Work_sect!#REF!</definedName>
    <definedName name="_______WT6" localSheetId="60">[1]Work_sect!#REF!</definedName>
    <definedName name="_______WT6" localSheetId="78">[1]Work_sect!#REF!</definedName>
    <definedName name="_______WT6" localSheetId="65">[1]Work_sect!#REF!</definedName>
    <definedName name="_______WT6" localSheetId="85">[1]Work_sect!#REF!</definedName>
    <definedName name="_______WT6" localSheetId="66">[1]Work_sect!#REF!</definedName>
    <definedName name="_______WT6">[1]Work_sect!#REF!</definedName>
    <definedName name="_______WT7" localSheetId="2">[1]Work_sect!#REF!</definedName>
    <definedName name="_______WT7" localSheetId="3">[1]Work_sect!#REF!</definedName>
    <definedName name="_______WT7" localSheetId="26">[1]Work_sect!#REF!</definedName>
    <definedName name="_______WT7" localSheetId="28">[1]Work_sect!#REF!</definedName>
    <definedName name="_______WT7" localSheetId="4">[1]Work_sect!#REF!</definedName>
    <definedName name="_______WT7" localSheetId="35">[1]Work_sect!#REF!</definedName>
    <definedName name="_______WT7" localSheetId="36">[1]Work_sect!#REF!</definedName>
    <definedName name="_______WT7" localSheetId="37">[1]Work_sect!#REF!</definedName>
    <definedName name="_______WT7" localSheetId="38">[1]Work_sect!#REF!</definedName>
    <definedName name="_______WT7" localSheetId="39">[1]Work_sect!#REF!</definedName>
    <definedName name="_______WT7" localSheetId="40">[1]Work_sect!#REF!</definedName>
    <definedName name="_______WT7" localSheetId="7">[1]Work_sect!#REF!</definedName>
    <definedName name="_______WT7" localSheetId="9">[1]Work_sect!#REF!</definedName>
    <definedName name="_______WT7" localSheetId="14">[1]Work_sect!#REF!</definedName>
    <definedName name="_______WT7" localSheetId="16">[1]Work_sect!#REF!</definedName>
    <definedName name="_______WT7" localSheetId="41">[1]Work_sect!#REF!</definedName>
    <definedName name="_______WT7" localSheetId="50">[1]Work_sect!#REF!</definedName>
    <definedName name="_______WT7" localSheetId="42">[1]Work_sect!#REF!</definedName>
    <definedName name="_______WT7" localSheetId="43">[1]Work_sect!#REF!</definedName>
    <definedName name="_______WT7" localSheetId="45">[1]Work_sect!#REF!</definedName>
    <definedName name="_______WT7" localSheetId="46">[1]Work_sect!#REF!</definedName>
    <definedName name="_______WT7" localSheetId="47">[1]Work_sect!#REF!</definedName>
    <definedName name="_______WT7" localSheetId="48">[1]Work_sect!#REF!</definedName>
    <definedName name="_______WT7" localSheetId="49">[1]Work_sect!#REF!</definedName>
    <definedName name="_______WT7" localSheetId="62">[1]Work_sect!#REF!</definedName>
    <definedName name="_______WT7" localSheetId="63">[1]Work_sect!#REF!</definedName>
    <definedName name="_______WT7" localSheetId="52">[1]Work_sect!#REF!</definedName>
    <definedName name="_______WT7" localSheetId="53">[1]Work_sect!#REF!</definedName>
    <definedName name="_______WT7" localSheetId="54">[1]Work_sect!#REF!</definedName>
    <definedName name="_______WT7" localSheetId="59">[1]Work_sect!#REF!</definedName>
    <definedName name="_______WT7" localSheetId="60">[1]Work_sect!#REF!</definedName>
    <definedName name="_______WT7" localSheetId="78">[1]Work_sect!#REF!</definedName>
    <definedName name="_______WT7" localSheetId="65">[1]Work_sect!#REF!</definedName>
    <definedName name="_______WT7" localSheetId="85">[1]Work_sect!#REF!</definedName>
    <definedName name="_______WT7" localSheetId="66">[1]Work_sect!#REF!</definedName>
    <definedName name="_______WT7">[1]Work_sect!#REF!</definedName>
    <definedName name="______RED3">"Check Box 8"</definedName>
    <definedName name="______WT1" localSheetId="2">[1]Work_sect!#REF!</definedName>
    <definedName name="______WT1" localSheetId="3">[1]Work_sect!#REF!</definedName>
    <definedName name="______WT1" localSheetId="26">[1]Work_sect!#REF!</definedName>
    <definedName name="______WT1" localSheetId="28">[1]Work_sect!#REF!</definedName>
    <definedName name="______WT1" localSheetId="4">[1]Work_sect!#REF!</definedName>
    <definedName name="______WT1" localSheetId="35">[1]Work_sect!#REF!</definedName>
    <definedName name="______WT1" localSheetId="36">[1]Work_sect!#REF!</definedName>
    <definedName name="______WT1" localSheetId="37">[1]Work_sect!#REF!</definedName>
    <definedName name="______WT1" localSheetId="38">[1]Work_sect!#REF!</definedName>
    <definedName name="______WT1" localSheetId="39">[1]Work_sect!#REF!</definedName>
    <definedName name="______WT1" localSheetId="40">[1]Work_sect!#REF!</definedName>
    <definedName name="______WT1" localSheetId="7">[1]Work_sect!#REF!</definedName>
    <definedName name="______WT1" localSheetId="9">[1]Work_sect!#REF!</definedName>
    <definedName name="______WT1" localSheetId="14">[1]Work_sect!#REF!</definedName>
    <definedName name="______WT1" localSheetId="16">[1]Work_sect!#REF!</definedName>
    <definedName name="______WT1" localSheetId="41">[1]Work_sect!#REF!</definedName>
    <definedName name="______WT1" localSheetId="50">[1]Work_sect!#REF!</definedName>
    <definedName name="______WT1" localSheetId="42">[1]Work_sect!#REF!</definedName>
    <definedName name="______WT1" localSheetId="43">[1]Work_sect!#REF!</definedName>
    <definedName name="______WT1" localSheetId="45">[1]Work_sect!#REF!</definedName>
    <definedName name="______WT1" localSheetId="46">[1]Work_sect!#REF!</definedName>
    <definedName name="______WT1" localSheetId="47">[1]Work_sect!#REF!</definedName>
    <definedName name="______WT1" localSheetId="48">[1]Work_sect!#REF!</definedName>
    <definedName name="______WT1" localSheetId="49">[1]Work_sect!#REF!</definedName>
    <definedName name="______WT1" localSheetId="51">[1]Work_sect!#REF!</definedName>
    <definedName name="______WT1" localSheetId="62">[1]Work_sect!#REF!</definedName>
    <definedName name="______WT1" localSheetId="63">[1]Work_sect!#REF!</definedName>
    <definedName name="______WT1" localSheetId="52">[1]Work_sect!#REF!</definedName>
    <definedName name="______WT1" localSheetId="53">[1]Work_sect!#REF!</definedName>
    <definedName name="______WT1" localSheetId="54">[1]Work_sect!#REF!</definedName>
    <definedName name="______WT1" localSheetId="55">[1]Work_sect!#REF!</definedName>
    <definedName name="______WT1" localSheetId="57">[1]Work_sect!#REF!</definedName>
    <definedName name="______WT1" localSheetId="59">[1]Work_sect!#REF!</definedName>
    <definedName name="______WT1" localSheetId="60">[1]Work_sect!#REF!</definedName>
    <definedName name="______WT1" localSheetId="61">[1]Work_sect!#REF!</definedName>
    <definedName name="______WT1" localSheetId="73">[1]Work_sect!#REF!</definedName>
    <definedName name="______WT1" localSheetId="77">[1]Work_sect!#REF!</definedName>
    <definedName name="______WT1" localSheetId="78">[1]Work_sect!#REF!</definedName>
    <definedName name="______WT1" localSheetId="80">[1]Work_sect!#REF!</definedName>
    <definedName name="______WT1" localSheetId="81">[1]Work_sect!#REF!</definedName>
    <definedName name="______WT1" localSheetId="82">[1]Work_sect!#REF!</definedName>
    <definedName name="______WT1" localSheetId="65">[1]Work_sect!#REF!</definedName>
    <definedName name="______WT1" localSheetId="83">[1]Work_sect!#REF!</definedName>
    <definedName name="______WT1" localSheetId="84">[1]Work_sect!#REF!</definedName>
    <definedName name="______WT1" localSheetId="85">[1]Work_sect!#REF!</definedName>
    <definedName name="______WT1" localSheetId="66">[1]Work_sect!#REF!</definedName>
    <definedName name="______WT1" localSheetId="67">[1]Work_sect!#REF!</definedName>
    <definedName name="______WT1" localSheetId="68">[1]Work_sect!#REF!</definedName>
    <definedName name="______WT1" localSheetId="72">[1]Work_sect!#REF!</definedName>
    <definedName name="______WT1">[1]Work_sect!#REF!</definedName>
    <definedName name="______WT5" localSheetId="2">[1]Work_sect!#REF!</definedName>
    <definedName name="______WT5" localSheetId="3">[1]Work_sect!#REF!</definedName>
    <definedName name="______WT5" localSheetId="26">[1]Work_sect!#REF!</definedName>
    <definedName name="______WT5" localSheetId="28">[1]Work_sect!#REF!</definedName>
    <definedName name="______WT5" localSheetId="4">[1]Work_sect!#REF!</definedName>
    <definedName name="______WT5" localSheetId="35">[1]Work_sect!#REF!</definedName>
    <definedName name="______WT5" localSheetId="36">[1]Work_sect!#REF!</definedName>
    <definedName name="______WT5" localSheetId="37">[1]Work_sect!#REF!</definedName>
    <definedName name="______WT5" localSheetId="38">[1]Work_sect!#REF!</definedName>
    <definedName name="______WT5" localSheetId="39">[1]Work_sect!#REF!</definedName>
    <definedName name="______WT5" localSheetId="40">[1]Work_sect!#REF!</definedName>
    <definedName name="______WT5" localSheetId="7">[1]Work_sect!#REF!</definedName>
    <definedName name="______WT5" localSheetId="9">[1]Work_sect!#REF!</definedName>
    <definedName name="______WT5" localSheetId="14">[1]Work_sect!#REF!</definedName>
    <definedName name="______WT5" localSheetId="16">[1]Work_sect!#REF!</definedName>
    <definedName name="______WT5" localSheetId="41">[1]Work_sect!#REF!</definedName>
    <definedName name="______WT5" localSheetId="50">[1]Work_sect!#REF!</definedName>
    <definedName name="______WT5" localSheetId="42">[1]Work_sect!#REF!</definedName>
    <definedName name="______WT5" localSheetId="43">[1]Work_sect!#REF!</definedName>
    <definedName name="______WT5" localSheetId="45">[1]Work_sect!#REF!</definedName>
    <definedName name="______WT5" localSheetId="46">[1]Work_sect!#REF!</definedName>
    <definedName name="______WT5" localSheetId="47">[1]Work_sect!#REF!</definedName>
    <definedName name="______WT5" localSheetId="48">[1]Work_sect!#REF!</definedName>
    <definedName name="______WT5" localSheetId="49">[1]Work_sect!#REF!</definedName>
    <definedName name="______WT5" localSheetId="62">[1]Work_sect!#REF!</definedName>
    <definedName name="______WT5" localSheetId="63">[1]Work_sect!#REF!</definedName>
    <definedName name="______WT5" localSheetId="52">[1]Work_sect!#REF!</definedName>
    <definedName name="______WT5" localSheetId="53">[1]Work_sect!#REF!</definedName>
    <definedName name="______WT5" localSheetId="54">[1]Work_sect!#REF!</definedName>
    <definedName name="______WT5" localSheetId="59">[1]Work_sect!#REF!</definedName>
    <definedName name="______WT5" localSheetId="60">[1]Work_sect!#REF!</definedName>
    <definedName name="______WT5" localSheetId="78">[1]Work_sect!#REF!</definedName>
    <definedName name="______WT5" localSheetId="65">[1]Work_sect!#REF!</definedName>
    <definedName name="______WT5" localSheetId="85">[1]Work_sect!#REF!</definedName>
    <definedName name="______WT5" localSheetId="66">[1]Work_sect!#REF!</definedName>
    <definedName name="______WT5">[1]Work_sect!#REF!</definedName>
    <definedName name="______WT6" localSheetId="2">[1]Work_sect!#REF!</definedName>
    <definedName name="______WT6" localSheetId="3">[1]Work_sect!#REF!</definedName>
    <definedName name="______WT6" localSheetId="26">[1]Work_sect!#REF!</definedName>
    <definedName name="______WT6" localSheetId="28">[1]Work_sect!#REF!</definedName>
    <definedName name="______WT6" localSheetId="4">[1]Work_sect!#REF!</definedName>
    <definedName name="______WT6" localSheetId="35">[1]Work_sect!#REF!</definedName>
    <definedName name="______WT6" localSheetId="36">[1]Work_sect!#REF!</definedName>
    <definedName name="______WT6" localSheetId="37">[1]Work_sect!#REF!</definedName>
    <definedName name="______WT6" localSheetId="38">[1]Work_sect!#REF!</definedName>
    <definedName name="______WT6" localSheetId="39">[1]Work_sect!#REF!</definedName>
    <definedName name="______WT6" localSheetId="40">[1]Work_sect!#REF!</definedName>
    <definedName name="______WT6" localSheetId="7">[1]Work_sect!#REF!</definedName>
    <definedName name="______WT6" localSheetId="9">[1]Work_sect!#REF!</definedName>
    <definedName name="______WT6" localSheetId="14">[1]Work_sect!#REF!</definedName>
    <definedName name="______WT6" localSheetId="16">[1]Work_sect!#REF!</definedName>
    <definedName name="______WT6" localSheetId="41">[1]Work_sect!#REF!</definedName>
    <definedName name="______WT6" localSheetId="50">[1]Work_sect!#REF!</definedName>
    <definedName name="______WT6" localSheetId="42">[1]Work_sect!#REF!</definedName>
    <definedName name="______WT6" localSheetId="43">[1]Work_sect!#REF!</definedName>
    <definedName name="______WT6" localSheetId="45">[1]Work_sect!#REF!</definedName>
    <definedName name="______WT6" localSheetId="46">[1]Work_sect!#REF!</definedName>
    <definedName name="______WT6" localSheetId="47">[1]Work_sect!#REF!</definedName>
    <definedName name="______WT6" localSheetId="48">[1]Work_sect!#REF!</definedName>
    <definedName name="______WT6" localSheetId="49">[1]Work_sect!#REF!</definedName>
    <definedName name="______WT6" localSheetId="62">[1]Work_sect!#REF!</definedName>
    <definedName name="______WT6" localSheetId="63">[1]Work_sect!#REF!</definedName>
    <definedName name="______WT6" localSheetId="52">[1]Work_sect!#REF!</definedName>
    <definedName name="______WT6" localSheetId="53">[1]Work_sect!#REF!</definedName>
    <definedName name="______WT6" localSheetId="54">[1]Work_sect!#REF!</definedName>
    <definedName name="______WT6" localSheetId="59">[1]Work_sect!#REF!</definedName>
    <definedName name="______WT6" localSheetId="60">[1]Work_sect!#REF!</definedName>
    <definedName name="______WT6" localSheetId="78">[1]Work_sect!#REF!</definedName>
    <definedName name="______WT6" localSheetId="65">[1]Work_sect!#REF!</definedName>
    <definedName name="______WT6" localSheetId="85">[1]Work_sect!#REF!</definedName>
    <definedName name="______WT6" localSheetId="66">[1]Work_sect!#REF!</definedName>
    <definedName name="______WT6">[1]Work_sect!#REF!</definedName>
    <definedName name="______WT7" localSheetId="2">[1]Work_sect!#REF!</definedName>
    <definedName name="______WT7" localSheetId="3">[1]Work_sect!#REF!</definedName>
    <definedName name="______WT7" localSheetId="26">[1]Work_sect!#REF!</definedName>
    <definedName name="______WT7" localSheetId="28">[1]Work_sect!#REF!</definedName>
    <definedName name="______WT7" localSheetId="4">[1]Work_sect!#REF!</definedName>
    <definedName name="______WT7" localSheetId="35">[1]Work_sect!#REF!</definedName>
    <definedName name="______WT7" localSheetId="36">[1]Work_sect!#REF!</definedName>
    <definedName name="______WT7" localSheetId="37">[1]Work_sect!#REF!</definedName>
    <definedName name="______WT7" localSheetId="38">[1]Work_sect!#REF!</definedName>
    <definedName name="______WT7" localSheetId="39">[1]Work_sect!#REF!</definedName>
    <definedName name="______WT7" localSheetId="40">[1]Work_sect!#REF!</definedName>
    <definedName name="______WT7" localSheetId="7">[1]Work_sect!#REF!</definedName>
    <definedName name="______WT7" localSheetId="9">[1]Work_sect!#REF!</definedName>
    <definedName name="______WT7" localSheetId="14">[1]Work_sect!#REF!</definedName>
    <definedName name="______WT7" localSheetId="16">[1]Work_sect!#REF!</definedName>
    <definedName name="______WT7" localSheetId="41">[1]Work_sect!#REF!</definedName>
    <definedName name="______WT7" localSheetId="50">[1]Work_sect!#REF!</definedName>
    <definedName name="______WT7" localSheetId="42">[1]Work_sect!#REF!</definedName>
    <definedName name="______WT7" localSheetId="43">[1]Work_sect!#REF!</definedName>
    <definedName name="______WT7" localSheetId="45">[1]Work_sect!#REF!</definedName>
    <definedName name="______WT7" localSheetId="46">[1]Work_sect!#REF!</definedName>
    <definedName name="______WT7" localSheetId="47">[1]Work_sect!#REF!</definedName>
    <definedName name="______WT7" localSheetId="48">[1]Work_sect!#REF!</definedName>
    <definedName name="______WT7" localSheetId="49">[1]Work_sect!#REF!</definedName>
    <definedName name="______WT7" localSheetId="62">[1]Work_sect!#REF!</definedName>
    <definedName name="______WT7" localSheetId="63">[1]Work_sect!#REF!</definedName>
    <definedName name="______WT7" localSheetId="52">[1]Work_sect!#REF!</definedName>
    <definedName name="______WT7" localSheetId="53">[1]Work_sect!#REF!</definedName>
    <definedName name="______WT7" localSheetId="54">[1]Work_sect!#REF!</definedName>
    <definedName name="______WT7" localSheetId="59">[1]Work_sect!#REF!</definedName>
    <definedName name="______WT7" localSheetId="60">[1]Work_sect!#REF!</definedName>
    <definedName name="______WT7" localSheetId="78">[1]Work_sect!#REF!</definedName>
    <definedName name="______WT7" localSheetId="65">[1]Work_sect!#REF!</definedName>
    <definedName name="______WT7" localSheetId="85">[1]Work_sect!#REF!</definedName>
    <definedName name="______WT7" localSheetId="66">[1]Work_sect!#REF!</definedName>
    <definedName name="______WT7">[1]Work_sect!#REF!</definedName>
    <definedName name="_____RED3">"Check Box 8"</definedName>
    <definedName name="_____WT1" localSheetId="2">[1]Work_sect!#REF!</definedName>
    <definedName name="_____WT1" localSheetId="3">[1]Work_sect!#REF!</definedName>
    <definedName name="_____WT1" localSheetId="26">[1]Work_sect!#REF!</definedName>
    <definedName name="_____WT1" localSheetId="28">[1]Work_sect!#REF!</definedName>
    <definedName name="_____WT1" localSheetId="4">[1]Work_sect!#REF!</definedName>
    <definedName name="_____WT1" localSheetId="35">[1]Work_sect!#REF!</definedName>
    <definedName name="_____WT1" localSheetId="36">[1]Work_sect!#REF!</definedName>
    <definedName name="_____WT1" localSheetId="37">[1]Work_sect!#REF!</definedName>
    <definedName name="_____WT1" localSheetId="38">[1]Work_sect!#REF!</definedName>
    <definedName name="_____WT1" localSheetId="39">[1]Work_sect!#REF!</definedName>
    <definedName name="_____WT1" localSheetId="40">[1]Work_sect!#REF!</definedName>
    <definedName name="_____WT1" localSheetId="7">[1]Work_sect!#REF!</definedName>
    <definedName name="_____WT1" localSheetId="9">[1]Work_sect!#REF!</definedName>
    <definedName name="_____WT1" localSheetId="14">[1]Work_sect!#REF!</definedName>
    <definedName name="_____WT1" localSheetId="16">[1]Work_sect!#REF!</definedName>
    <definedName name="_____WT1" localSheetId="41">[1]Work_sect!#REF!</definedName>
    <definedName name="_____WT1" localSheetId="50">[1]Work_sect!#REF!</definedName>
    <definedName name="_____WT1" localSheetId="42">[1]Work_sect!#REF!</definedName>
    <definedName name="_____WT1" localSheetId="43">[1]Work_sect!#REF!</definedName>
    <definedName name="_____WT1" localSheetId="45">[1]Work_sect!#REF!</definedName>
    <definedName name="_____WT1" localSheetId="46">[1]Work_sect!#REF!</definedName>
    <definedName name="_____WT1" localSheetId="47">[1]Work_sect!#REF!</definedName>
    <definedName name="_____WT1" localSheetId="48">[1]Work_sect!#REF!</definedName>
    <definedName name="_____WT1" localSheetId="49">[1]Work_sect!#REF!</definedName>
    <definedName name="_____WT1" localSheetId="51">[1]Work_sect!#REF!</definedName>
    <definedName name="_____WT1" localSheetId="62">[1]Work_sect!#REF!</definedName>
    <definedName name="_____WT1" localSheetId="63">[1]Work_sect!#REF!</definedName>
    <definedName name="_____WT1" localSheetId="52">[1]Work_sect!#REF!</definedName>
    <definedName name="_____WT1" localSheetId="53">[1]Work_sect!#REF!</definedName>
    <definedName name="_____WT1" localSheetId="54">[1]Work_sect!#REF!</definedName>
    <definedName name="_____WT1" localSheetId="55">[1]Work_sect!#REF!</definedName>
    <definedName name="_____WT1" localSheetId="57">[1]Work_sect!#REF!</definedName>
    <definedName name="_____WT1" localSheetId="59">[1]Work_sect!#REF!</definedName>
    <definedName name="_____WT1" localSheetId="60">[1]Work_sect!#REF!</definedName>
    <definedName name="_____WT1" localSheetId="61">[1]Work_sect!#REF!</definedName>
    <definedName name="_____WT1" localSheetId="73">[1]Work_sect!#REF!</definedName>
    <definedName name="_____WT1" localSheetId="77">[1]Work_sect!#REF!</definedName>
    <definedName name="_____WT1" localSheetId="78">[1]Work_sect!#REF!</definedName>
    <definedName name="_____WT1" localSheetId="80">[1]Work_sect!#REF!</definedName>
    <definedName name="_____WT1" localSheetId="81">[1]Work_sect!#REF!</definedName>
    <definedName name="_____WT1" localSheetId="82">[1]Work_sect!#REF!</definedName>
    <definedName name="_____WT1" localSheetId="65">[1]Work_sect!#REF!</definedName>
    <definedName name="_____WT1" localSheetId="83">[1]Work_sect!#REF!</definedName>
    <definedName name="_____WT1" localSheetId="84">[1]Work_sect!#REF!</definedName>
    <definedName name="_____WT1" localSheetId="85">[1]Work_sect!#REF!</definedName>
    <definedName name="_____WT1" localSheetId="66">[1]Work_sect!#REF!</definedName>
    <definedName name="_____WT1" localSheetId="67">[1]Work_sect!#REF!</definedName>
    <definedName name="_____WT1" localSheetId="68">[1]Work_sect!#REF!</definedName>
    <definedName name="_____WT1" localSheetId="72">[1]Work_sect!#REF!</definedName>
    <definedName name="_____WT1">[1]Work_sect!#REF!</definedName>
    <definedName name="_____WT5" localSheetId="2">[1]Work_sect!#REF!</definedName>
    <definedName name="_____WT5" localSheetId="3">[1]Work_sect!#REF!</definedName>
    <definedName name="_____WT5" localSheetId="26">[1]Work_sect!#REF!</definedName>
    <definedName name="_____WT5" localSheetId="28">[1]Work_sect!#REF!</definedName>
    <definedName name="_____WT5" localSheetId="4">[1]Work_sect!#REF!</definedName>
    <definedName name="_____WT5" localSheetId="35">[1]Work_sect!#REF!</definedName>
    <definedName name="_____WT5" localSheetId="36">[1]Work_sect!#REF!</definedName>
    <definedName name="_____WT5" localSheetId="37">[1]Work_sect!#REF!</definedName>
    <definedName name="_____WT5" localSheetId="38">[1]Work_sect!#REF!</definedName>
    <definedName name="_____WT5" localSheetId="39">[1]Work_sect!#REF!</definedName>
    <definedName name="_____WT5" localSheetId="40">[1]Work_sect!#REF!</definedName>
    <definedName name="_____WT5" localSheetId="7">[1]Work_sect!#REF!</definedName>
    <definedName name="_____WT5" localSheetId="9">[1]Work_sect!#REF!</definedName>
    <definedName name="_____WT5" localSheetId="14">[1]Work_sect!#REF!</definedName>
    <definedName name="_____WT5" localSheetId="16">[1]Work_sect!#REF!</definedName>
    <definedName name="_____WT5" localSheetId="41">[1]Work_sect!#REF!</definedName>
    <definedName name="_____WT5" localSheetId="50">[1]Work_sect!#REF!</definedName>
    <definedName name="_____WT5" localSheetId="42">[1]Work_sect!#REF!</definedName>
    <definedName name="_____WT5" localSheetId="43">[1]Work_sect!#REF!</definedName>
    <definedName name="_____WT5" localSheetId="45">[1]Work_sect!#REF!</definedName>
    <definedName name="_____WT5" localSheetId="46">[1]Work_sect!#REF!</definedName>
    <definedName name="_____WT5" localSheetId="47">[1]Work_sect!#REF!</definedName>
    <definedName name="_____WT5" localSheetId="48">[1]Work_sect!#REF!</definedName>
    <definedName name="_____WT5" localSheetId="49">[1]Work_sect!#REF!</definedName>
    <definedName name="_____WT5" localSheetId="62">[1]Work_sect!#REF!</definedName>
    <definedName name="_____WT5" localSheetId="63">[1]Work_sect!#REF!</definedName>
    <definedName name="_____WT5" localSheetId="52">[1]Work_sect!#REF!</definedName>
    <definedName name="_____WT5" localSheetId="53">[1]Work_sect!#REF!</definedName>
    <definedName name="_____WT5" localSheetId="54">[1]Work_sect!#REF!</definedName>
    <definedName name="_____WT5" localSheetId="59">[1]Work_sect!#REF!</definedName>
    <definedName name="_____WT5" localSheetId="60">[1]Work_sect!#REF!</definedName>
    <definedName name="_____WT5" localSheetId="78">[1]Work_sect!#REF!</definedName>
    <definedName name="_____WT5" localSheetId="65">[1]Work_sect!#REF!</definedName>
    <definedName name="_____WT5" localSheetId="85">[1]Work_sect!#REF!</definedName>
    <definedName name="_____WT5" localSheetId="66">[1]Work_sect!#REF!</definedName>
    <definedName name="_____WT5">[1]Work_sect!#REF!</definedName>
    <definedName name="_____WT6" localSheetId="2">[1]Work_sect!#REF!</definedName>
    <definedName name="_____WT6" localSheetId="3">[1]Work_sect!#REF!</definedName>
    <definedName name="_____WT6" localSheetId="26">[1]Work_sect!#REF!</definedName>
    <definedName name="_____WT6" localSheetId="28">[1]Work_sect!#REF!</definedName>
    <definedName name="_____WT6" localSheetId="4">[1]Work_sect!#REF!</definedName>
    <definedName name="_____WT6" localSheetId="35">[1]Work_sect!#REF!</definedName>
    <definedName name="_____WT6" localSheetId="36">[1]Work_sect!#REF!</definedName>
    <definedName name="_____WT6" localSheetId="37">[1]Work_sect!#REF!</definedName>
    <definedName name="_____WT6" localSheetId="38">[1]Work_sect!#REF!</definedName>
    <definedName name="_____WT6" localSheetId="39">[1]Work_sect!#REF!</definedName>
    <definedName name="_____WT6" localSheetId="40">[1]Work_sect!#REF!</definedName>
    <definedName name="_____WT6" localSheetId="7">[1]Work_sect!#REF!</definedName>
    <definedName name="_____WT6" localSheetId="9">[1]Work_sect!#REF!</definedName>
    <definedName name="_____WT6" localSheetId="14">[1]Work_sect!#REF!</definedName>
    <definedName name="_____WT6" localSheetId="16">[1]Work_sect!#REF!</definedName>
    <definedName name="_____WT6" localSheetId="41">[1]Work_sect!#REF!</definedName>
    <definedName name="_____WT6" localSheetId="50">[1]Work_sect!#REF!</definedName>
    <definedName name="_____WT6" localSheetId="42">[1]Work_sect!#REF!</definedName>
    <definedName name="_____WT6" localSheetId="43">[1]Work_sect!#REF!</definedName>
    <definedName name="_____WT6" localSheetId="45">[1]Work_sect!#REF!</definedName>
    <definedName name="_____WT6" localSheetId="46">[1]Work_sect!#REF!</definedName>
    <definedName name="_____WT6" localSheetId="47">[1]Work_sect!#REF!</definedName>
    <definedName name="_____WT6" localSheetId="48">[1]Work_sect!#REF!</definedName>
    <definedName name="_____WT6" localSheetId="49">[1]Work_sect!#REF!</definedName>
    <definedName name="_____WT6" localSheetId="62">[1]Work_sect!#REF!</definedName>
    <definedName name="_____WT6" localSheetId="63">[1]Work_sect!#REF!</definedName>
    <definedName name="_____WT6" localSheetId="52">[1]Work_sect!#REF!</definedName>
    <definedName name="_____WT6" localSheetId="53">[1]Work_sect!#REF!</definedName>
    <definedName name="_____WT6" localSheetId="54">[1]Work_sect!#REF!</definedName>
    <definedName name="_____WT6" localSheetId="59">[1]Work_sect!#REF!</definedName>
    <definedName name="_____WT6" localSheetId="60">[1]Work_sect!#REF!</definedName>
    <definedName name="_____WT6" localSheetId="78">[1]Work_sect!#REF!</definedName>
    <definedName name="_____WT6" localSheetId="65">[1]Work_sect!#REF!</definedName>
    <definedName name="_____WT6" localSheetId="85">[1]Work_sect!#REF!</definedName>
    <definedName name="_____WT6" localSheetId="66">[1]Work_sect!#REF!</definedName>
    <definedName name="_____WT6">[1]Work_sect!#REF!</definedName>
    <definedName name="_____WT7" localSheetId="2">[1]Work_sect!#REF!</definedName>
    <definedName name="_____WT7" localSheetId="3">[1]Work_sect!#REF!</definedName>
    <definedName name="_____WT7" localSheetId="26">[1]Work_sect!#REF!</definedName>
    <definedName name="_____WT7" localSheetId="28">[1]Work_sect!#REF!</definedName>
    <definedName name="_____WT7" localSheetId="4">[1]Work_sect!#REF!</definedName>
    <definedName name="_____WT7" localSheetId="35">[1]Work_sect!#REF!</definedName>
    <definedName name="_____WT7" localSheetId="36">[1]Work_sect!#REF!</definedName>
    <definedName name="_____WT7" localSheetId="37">[1]Work_sect!#REF!</definedName>
    <definedName name="_____WT7" localSheetId="38">[1]Work_sect!#REF!</definedName>
    <definedName name="_____WT7" localSheetId="39">[1]Work_sect!#REF!</definedName>
    <definedName name="_____WT7" localSheetId="40">[1]Work_sect!#REF!</definedName>
    <definedName name="_____WT7" localSheetId="7">[1]Work_sect!#REF!</definedName>
    <definedName name="_____WT7" localSheetId="9">[1]Work_sect!#REF!</definedName>
    <definedName name="_____WT7" localSheetId="14">[1]Work_sect!#REF!</definedName>
    <definedName name="_____WT7" localSheetId="16">[1]Work_sect!#REF!</definedName>
    <definedName name="_____WT7" localSheetId="41">[1]Work_sect!#REF!</definedName>
    <definedName name="_____WT7" localSheetId="50">[1]Work_sect!#REF!</definedName>
    <definedName name="_____WT7" localSheetId="42">[1]Work_sect!#REF!</definedName>
    <definedName name="_____WT7" localSheetId="43">[1]Work_sect!#REF!</definedName>
    <definedName name="_____WT7" localSheetId="45">[1]Work_sect!#REF!</definedName>
    <definedName name="_____WT7" localSheetId="46">[1]Work_sect!#REF!</definedName>
    <definedName name="_____WT7" localSheetId="47">[1]Work_sect!#REF!</definedName>
    <definedName name="_____WT7" localSheetId="48">[1]Work_sect!#REF!</definedName>
    <definedName name="_____WT7" localSheetId="49">[1]Work_sect!#REF!</definedName>
    <definedName name="_____WT7" localSheetId="62">[1]Work_sect!#REF!</definedName>
    <definedName name="_____WT7" localSheetId="63">[1]Work_sect!#REF!</definedName>
    <definedName name="_____WT7" localSheetId="52">[1]Work_sect!#REF!</definedName>
    <definedName name="_____WT7" localSheetId="53">[1]Work_sect!#REF!</definedName>
    <definedName name="_____WT7" localSheetId="54">[1]Work_sect!#REF!</definedName>
    <definedName name="_____WT7" localSheetId="59">[1]Work_sect!#REF!</definedName>
    <definedName name="_____WT7" localSheetId="60">[1]Work_sect!#REF!</definedName>
    <definedName name="_____WT7" localSheetId="78">[1]Work_sect!#REF!</definedName>
    <definedName name="_____WT7" localSheetId="65">[1]Work_sect!#REF!</definedName>
    <definedName name="_____WT7" localSheetId="85">[1]Work_sect!#REF!</definedName>
    <definedName name="_____WT7" localSheetId="66">[1]Work_sect!#REF!</definedName>
    <definedName name="_____WT7">[1]Work_sect!#REF!</definedName>
    <definedName name="____RED3">"Check Box 8"</definedName>
    <definedName name="____WT1" localSheetId="2">[1]Work_sect!#REF!</definedName>
    <definedName name="____WT1" localSheetId="3">[1]Work_sect!#REF!</definedName>
    <definedName name="____WT1" localSheetId="26">[1]Work_sect!#REF!</definedName>
    <definedName name="____WT1" localSheetId="28">[1]Work_sect!#REF!</definedName>
    <definedName name="____WT1" localSheetId="4">[1]Work_sect!#REF!</definedName>
    <definedName name="____WT1" localSheetId="35">[1]Work_sect!#REF!</definedName>
    <definedName name="____WT1" localSheetId="36">[1]Work_sect!#REF!</definedName>
    <definedName name="____WT1" localSheetId="37">[1]Work_sect!#REF!</definedName>
    <definedName name="____WT1" localSheetId="38">[1]Work_sect!#REF!</definedName>
    <definedName name="____WT1" localSheetId="39">[1]Work_sect!#REF!</definedName>
    <definedName name="____WT1" localSheetId="40">[1]Work_sect!#REF!</definedName>
    <definedName name="____WT1" localSheetId="7">[1]Work_sect!#REF!</definedName>
    <definedName name="____WT1" localSheetId="9">[1]Work_sect!#REF!</definedName>
    <definedName name="____WT1" localSheetId="14">[1]Work_sect!#REF!</definedName>
    <definedName name="____WT1" localSheetId="16">[1]Work_sect!#REF!</definedName>
    <definedName name="____WT1" localSheetId="41">[1]Work_sect!#REF!</definedName>
    <definedName name="____WT1" localSheetId="50">[1]Work_sect!#REF!</definedName>
    <definedName name="____WT1" localSheetId="42">[1]Work_sect!#REF!</definedName>
    <definedName name="____WT1" localSheetId="43">[1]Work_sect!#REF!</definedName>
    <definedName name="____WT1" localSheetId="45">[1]Work_sect!#REF!</definedName>
    <definedName name="____WT1" localSheetId="46">[1]Work_sect!#REF!</definedName>
    <definedName name="____WT1" localSheetId="47">[1]Work_sect!#REF!</definedName>
    <definedName name="____WT1" localSheetId="48">[1]Work_sect!#REF!</definedName>
    <definedName name="____WT1" localSheetId="49">[1]Work_sect!#REF!</definedName>
    <definedName name="____WT1" localSheetId="51">[1]Work_sect!#REF!</definedName>
    <definedName name="____WT1" localSheetId="62">[1]Work_sect!#REF!</definedName>
    <definedName name="____WT1" localSheetId="63">[1]Work_sect!#REF!</definedName>
    <definedName name="____WT1" localSheetId="52">[1]Work_sect!#REF!</definedName>
    <definedName name="____WT1" localSheetId="53">[1]Work_sect!#REF!</definedName>
    <definedName name="____WT1" localSheetId="54">[1]Work_sect!#REF!</definedName>
    <definedName name="____WT1" localSheetId="55">[1]Work_sect!#REF!</definedName>
    <definedName name="____WT1" localSheetId="57">[1]Work_sect!#REF!</definedName>
    <definedName name="____WT1" localSheetId="59">[1]Work_sect!#REF!</definedName>
    <definedName name="____WT1" localSheetId="60">[1]Work_sect!#REF!</definedName>
    <definedName name="____WT1" localSheetId="61">[1]Work_sect!#REF!</definedName>
    <definedName name="____WT1" localSheetId="73">[1]Work_sect!#REF!</definedName>
    <definedName name="____WT1" localSheetId="77">[1]Work_sect!#REF!</definedName>
    <definedName name="____WT1" localSheetId="78">[1]Work_sect!#REF!</definedName>
    <definedName name="____WT1" localSheetId="80">[1]Work_sect!#REF!</definedName>
    <definedName name="____WT1" localSheetId="81">[1]Work_sect!#REF!</definedName>
    <definedName name="____WT1" localSheetId="82">[1]Work_sect!#REF!</definedName>
    <definedName name="____WT1" localSheetId="65">[1]Work_sect!#REF!</definedName>
    <definedName name="____WT1" localSheetId="83">[1]Work_sect!#REF!</definedName>
    <definedName name="____WT1" localSheetId="84">[1]Work_sect!#REF!</definedName>
    <definedName name="____WT1" localSheetId="85">[1]Work_sect!#REF!</definedName>
    <definedName name="____WT1" localSheetId="66">[1]Work_sect!#REF!</definedName>
    <definedName name="____WT1" localSheetId="67">[1]Work_sect!#REF!</definedName>
    <definedName name="____WT1" localSheetId="68">[1]Work_sect!#REF!</definedName>
    <definedName name="____WT1" localSheetId="72">[1]Work_sect!#REF!</definedName>
    <definedName name="____WT1">[1]Work_sect!#REF!</definedName>
    <definedName name="____WT5" localSheetId="2">[1]Work_sect!#REF!</definedName>
    <definedName name="____WT5" localSheetId="3">[1]Work_sect!#REF!</definedName>
    <definedName name="____WT5" localSheetId="26">[1]Work_sect!#REF!</definedName>
    <definedName name="____WT5" localSheetId="28">[1]Work_sect!#REF!</definedName>
    <definedName name="____WT5" localSheetId="4">[1]Work_sect!#REF!</definedName>
    <definedName name="____WT5" localSheetId="35">[1]Work_sect!#REF!</definedName>
    <definedName name="____WT5" localSheetId="36">[1]Work_sect!#REF!</definedName>
    <definedName name="____WT5" localSheetId="37">[1]Work_sect!#REF!</definedName>
    <definedName name="____WT5" localSheetId="38">[1]Work_sect!#REF!</definedName>
    <definedName name="____WT5" localSheetId="39">[1]Work_sect!#REF!</definedName>
    <definedName name="____WT5" localSheetId="40">[1]Work_sect!#REF!</definedName>
    <definedName name="____WT5" localSheetId="7">[1]Work_sect!#REF!</definedName>
    <definedName name="____WT5" localSheetId="9">[1]Work_sect!#REF!</definedName>
    <definedName name="____WT5" localSheetId="14">[1]Work_sect!#REF!</definedName>
    <definedName name="____WT5" localSheetId="16">[1]Work_sect!#REF!</definedName>
    <definedName name="____WT5" localSheetId="41">[1]Work_sect!#REF!</definedName>
    <definedName name="____WT5" localSheetId="50">[1]Work_sect!#REF!</definedName>
    <definedName name="____WT5" localSheetId="42">[1]Work_sect!#REF!</definedName>
    <definedName name="____WT5" localSheetId="43">[1]Work_sect!#REF!</definedName>
    <definedName name="____WT5" localSheetId="45">[1]Work_sect!#REF!</definedName>
    <definedName name="____WT5" localSheetId="46">[1]Work_sect!#REF!</definedName>
    <definedName name="____WT5" localSheetId="47">[1]Work_sect!#REF!</definedName>
    <definedName name="____WT5" localSheetId="48">[1]Work_sect!#REF!</definedName>
    <definedName name="____WT5" localSheetId="49">[1]Work_sect!#REF!</definedName>
    <definedName name="____WT5" localSheetId="62">[1]Work_sect!#REF!</definedName>
    <definedName name="____WT5" localSheetId="63">[1]Work_sect!#REF!</definedName>
    <definedName name="____WT5" localSheetId="52">[1]Work_sect!#REF!</definedName>
    <definedName name="____WT5" localSheetId="53">[1]Work_sect!#REF!</definedName>
    <definedName name="____WT5" localSheetId="54">[1]Work_sect!#REF!</definedName>
    <definedName name="____WT5" localSheetId="59">[1]Work_sect!#REF!</definedName>
    <definedName name="____WT5" localSheetId="60">[1]Work_sect!#REF!</definedName>
    <definedName name="____WT5" localSheetId="78">[1]Work_sect!#REF!</definedName>
    <definedName name="____WT5" localSheetId="65">[1]Work_sect!#REF!</definedName>
    <definedName name="____WT5" localSheetId="85">[1]Work_sect!#REF!</definedName>
    <definedName name="____WT5" localSheetId="66">[1]Work_sect!#REF!</definedName>
    <definedName name="____WT5">[1]Work_sect!#REF!</definedName>
    <definedName name="____WT6" localSheetId="2">[1]Work_sect!#REF!</definedName>
    <definedName name="____WT6" localSheetId="3">[1]Work_sect!#REF!</definedName>
    <definedName name="____WT6" localSheetId="26">[1]Work_sect!#REF!</definedName>
    <definedName name="____WT6" localSheetId="28">[1]Work_sect!#REF!</definedName>
    <definedName name="____WT6" localSheetId="4">[1]Work_sect!#REF!</definedName>
    <definedName name="____WT6" localSheetId="35">[1]Work_sect!#REF!</definedName>
    <definedName name="____WT6" localSheetId="36">[1]Work_sect!#REF!</definedName>
    <definedName name="____WT6" localSheetId="37">[1]Work_sect!#REF!</definedName>
    <definedName name="____WT6" localSheetId="38">[1]Work_sect!#REF!</definedName>
    <definedName name="____WT6" localSheetId="39">[1]Work_sect!#REF!</definedName>
    <definedName name="____WT6" localSheetId="40">[1]Work_sect!#REF!</definedName>
    <definedName name="____WT6" localSheetId="7">[1]Work_sect!#REF!</definedName>
    <definedName name="____WT6" localSheetId="9">[1]Work_sect!#REF!</definedName>
    <definedName name="____WT6" localSheetId="14">[1]Work_sect!#REF!</definedName>
    <definedName name="____WT6" localSheetId="16">[1]Work_sect!#REF!</definedName>
    <definedName name="____WT6" localSheetId="41">[1]Work_sect!#REF!</definedName>
    <definedName name="____WT6" localSheetId="50">[1]Work_sect!#REF!</definedName>
    <definedName name="____WT6" localSheetId="42">[1]Work_sect!#REF!</definedName>
    <definedName name="____WT6" localSheetId="43">[1]Work_sect!#REF!</definedName>
    <definedName name="____WT6" localSheetId="45">[1]Work_sect!#REF!</definedName>
    <definedName name="____WT6" localSheetId="46">[1]Work_sect!#REF!</definedName>
    <definedName name="____WT6" localSheetId="47">[1]Work_sect!#REF!</definedName>
    <definedName name="____WT6" localSheetId="48">[1]Work_sect!#REF!</definedName>
    <definedName name="____WT6" localSheetId="49">[1]Work_sect!#REF!</definedName>
    <definedName name="____WT6" localSheetId="62">[1]Work_sect!#REF!</definedName>
    <definedName name="____WT6" localSheetId="63">[1]Work_sect!#REF!</definedName>
    <definedName name="____WT6" localSheetId="52">[1]Work_sect!#REF!</definedName>
    <definedName name="____WT6" localSheetId="53">[1]Work_sect!#REF!</definedName>
    <definedName name="____WT6" localSheetId="54">[1]Work_sect!#REF!</definedName>
    <definedName name="____WT6" localSheetId="59">[1]Work_sect!#REF!</definedName>
    <definedName name="____WT6" localSheetId="60">[1]Work_sect!#REF!</definedName>
    <definedName name="____WT6" localSheetId="78">[1]Work_sect!#REF!</definedName>
    <definedName name="____WT6" localSheetId="65">[1]Work_sect!#REF!</definedName>
    <definedName name="____WT6" localSheetId="85">[1]Work_sect!#REF!</definedName>
    <definedName name="____WT6" localSheetId="66">[1]Work_sect!#REF!</definedName>
    <definedName name="____WT6">[1]Work_sect!#REF!</definedName>
    <definedName name="____WT7" localSheetId="2">[1]Work_sect!#REF!</definedName>
    <definedName name="____WT7" localSheetId="3">[1]Work_sect!#REF!</definedName>
    <definedName name="____WT7" localSheetId="26">[1]Work_sect!#REF!</definedName>
    <definedName name="____WT7" localSheetId="28">[1]Work_sect!#REF!</definedName>
    <definedName name="____WT7" localSheetId="4">[1]Work_sect!#REF!</definedName>
    <definedName name="____WT7" localSheetId="35">[1]Work_sect!#REF!</definedName>
    <definedName name="____WT7" localSheetId="36">[1]Work_sect!#REF!</definedName>
    <definedName name="____WT7" localSheetId="37">[1]Work_sect!#REF!</definedName>
    <definedName name="____WT7" localSheetId="38">[1]Work_sect!#REF!</definedName>
    <definedName name="____WT7" localSheetId="39">[1]Work_sect!#REF!</definedName>
    <definedName name="____WT7" localSheetId="40">[1]Work_sect!#REF!</definedName>
    <definedName name="____WT7" localSheetId="7">[1]Work_sect!#REF!</definedName>
    <definedName name="____WT7" localSheetId="9">[1]Work_sect!#REF!</definedName>
    <definedName name="____WT7" localSheetId="14">[1]Work_sect!#REF!</definedName>
    <definedName name="____WT7" localSheetId="16">[1]Work_sect!#REF!</definedName>
    <definedName name="____WT7" localSheetId="41">[1]Work_sect!#REF!</definedName>
    <definedName name="____WT7" localSheetId="50">[1]Work_sect!#REF!</definedName>
    <definedName name="____WT7" localSheetId="42">[1]Work_sect!#REF!</definedName>
    <definedName name="____WT7" localSheetId="43">[1]Work_sect!#REF!</definedName>
    <definedName name="____WT7" localSheetId="45">[1]Work_sect!#REF!</definedName>
    <definedName name="____WT7" localSheetId="46">[1]Work_sect!#REF!</definedName>
    <definedName name="____WT7" localSheetId="47">[1]Work_sect!#REF!</definedName>
    <definedName name="____WT7" localSheetId="48">[1]Work_sect!#REF!</definedName>
    <definedName name="____WT7" localSheetId="49">[1]Work_sect!#REF!</definedName>
    <definedName name="____WT7" localSheetId="62">[1]Work_sect!#REF!</definedName>
    <definedName name="____WT7" localSheetId="63">[1]Work_sect!#REF!</definedName>
    <definedName name="____WT7" localSheetId="52">[1]Work_sect!#REF!</definedName>
    <definedName name="____WT7" localSheetId="53">[1]Work_sect!#REF!</definedName>
    <definedName name="____WT7" localSheetId="54">[1]Work_sect!#REF!</definedName>
    <definedName name="____WT7" localSheetId="59">[1]Work_sect!#REF!</definedName>
    <definedName name="____WT7" localSheetId="60">[1]Work_sect!#REF!</definedName>
    <definedName name="____WT7" localSheetId="78">[1]Work_sect!#REF!</definedName>
    <definedName name="____WT7" localSheetId="65">[1]Work_sect!#REF!</definedName>
    <definedName name="____WT7" localSheetId="85">[1]Work_sect!#REF!</definedName>
    <definedName name="____WT7" localSheetId="66">[1]Work_sect!#REF!</definedName>
    <definedName name="____WT7">[1]Work_sect!#REF!</definedName>
    <definedName name="___RED3">"Check Box 8"</definedName>
    <definedName name="___WT1" localSheetId="2">[1]Work_sect!#REF!</definedName>
    <definedName name="___WT1" localSheetId="3">[1]Work_sect!#REF!</definedName>
    <definedName name="___WT1" localSheetId="26">[1]Work_sect!#REF!</definedName>
    <definedName name="___WT1" localSheetId="28">[1]Work_sect!#REF!</definedName>
    <definedName name="___WT1" localSheetId="4">[1]Work_sect!#REF!</definedName>
    <definedName name="___WT1" localSheetId="35">[1]Work_sect!#REF!</definedName>
    <definedName name="___WT1" localSheetId="36">[1]Work_sect!#REF!</definedName>
    <definedName name="___WT1" localSheetId="37">[1]Work_sect!#REF!</definedName>
    <definedName name="___WT1" localSheetId="38">[1]Work_sect!#REF!</definedName>
    <definedName name="___WT1" localSheetId="39">[1]Work_sect!#REF!</definedName>
    <definedName name="___WT1" localSheetId="40">[1]Work_sect!#REF!</definedName>
    <definedName name="___WT1" localSheetId="7">[1]Work_sect!#REF!</definedName>
    <definedName name="___WT1" localSheetId="9">[1]Work_sect!#REF!</definedName>
    <definedName name="___WT1" localSheetId="14">[1]Work_sect!#REF!</definedName>
    <definedName name="___WT1" localSheetId="16">[1]Work_sect!#REF!</definedName>
    <definedName name="___WT1" localSheetId="41">[1]Work_sect!#REF!</definedName>
    <definedName name="___WT1" localSheetId="50">[1]Work_sect!#REF!</definedName>
    <definedName name="___WT1" localSheetId="42">[1]Work_sect!#REF!</definedName>
    <definedName name="___WT1" localSheetId="43">[1]Work_sect!#REF!</definedName>
    <definedName name="___WT1" localSheetId="45">[1]Work_sect!#REF!</definedName>
    <definedName name="___WT1" localSheetId="46">[1]Work_sect!#REF!</definedName>
    <definedName name="___WT1" localSheetId="47">[1]Work_sect!#REF!</definedName>
    <definedName name="___WT1" localSheetId="48">[1]Work_sect!#REF!</definedName>
    <definedName name="___WT1" localSheetId="49">[1]Work_sect!#REF!</definedName>
    <definedName name="___WT1" localSheetId="51">[1]Work_sect!#REF!</definedName>
    <definedName name="___WT1" localSheetId="62">[1]Work_sect!#REF!</definedName>
    <definedName name="___WT1" localSheetId="63">[1]Work_sect!#REF!</definedName>
    <definedName name="___WT1" localSheetId="52">[1]Work_sect!#REF!</definedName>
    <definedName name="___WT1" localSheetId="53">[1]Work_sect!#REF!</definedName>
    <definedName name="___WT1" localSheetId="54">[1]Work_sect!#REF!</definedName>
    <definedName name="___WT1" localSheetId="55">[1]Work_sect!#REF!</definedName>
    <definedName name="___WT1" localSheetId="57">[1]Work_sect!#REF!</definedName>
    <definedName name="___WT1" localSheetId="59">[1]Work_sect!#REF!</definedName>
    <definedName name="___WT1" localSheetId="60">[1]Work_sect!#REF!</definedName>
    <definedName name="___WT1" localSheetId="61">[1]Work_sect!#REF!</definedName>
    <definedName name="___WT1" localSheetId="73">[1]Work_sect!#REF!</definedName>
    <definedName name="___WT1" localSheetId="77">[1]Work_sect!#REF!</definedName>
    <definedName name="___WT1" localSheetId="78">[1]Work_sect!#REF!</definedName>
    <definedName name="___WT1" localSheetId="80">[1]Work_sect!#REF!</definedName>
    <definedName name="___WT1" localSheetId="81">[1]Work_sect!#REF!</definedName>
    <definedName name="___WT1" localSheetId="82">[1]Work_sect!#REF!</definedName>
    <definedName name="___WT1" localSheetId="65">[1]Work_sect!#REF!</definedName>
    <definedName name="___WT1" localSheetId="83">[1]Work_sect!#REF!</definedName>
    <definedName name="___WT1" localSheetId="84">[1]Work_sect!#REF!</definedName>
    <definedName name="___WT1" localSheetId="85">[1]Work_sect!#REF!</definedName>
    <definedName name="___WT1" localSheetId="66">[1]Work_sect!#REF!</definedName>
    <definedName name="___WT1" localSheetId="67">[1]Work_sect!#REF!</definedName>
    <definedName name="___WT1" localSheetId="68">[1]Work_sect!#REF!</definedName>
    <definedName name="___WT1" localSheetId="72">[1]Work_sect!#REF!</definedName>
    <definedName name="___WT1">[1]Work_sect!#REF!</definedName>
    <definedName name="___WT5" localSheetId="2">[1]Work_sect!#REF!</definedName>
    <definedName name="___WT5" localSheetId="3">[1]Work_sect!#REF!</definedName>
    <definedName name="___WT5" localSheetId="26">[1]Work_sect!#REF!</definedName>
    <definedName name="___WT5" localSheetId="28">[1]Work_sect!#REF!</definedName>
    <definedName name="___WT5" localSheetId="4">[1]Work_sect!#REF!</definedName>
    <definedName name="___WT5" localSheetId="35">[1]Work_sect!#REF!</definedName>
    <definedName name="___WT5" localSheetId="36">[1]Work_sect!#REF!</definedName>
    <definedName name="___WT5" localSheetId="37">[1]Work_sect!#REF!</definedName>
    <definedName name="___WT5" localSheetId="38">[1]Work_sect!#REF!</definedName>
    <definedName name="___WT5" localSheetId="39">[1]Work_sect!#REF!</definedName>
    <definedName name="___WT5" localSheetId="40">[1]Work_sect!#REF!</definedName>
    <definedName name="___WT5" localSheetId="7">[1]Work_sect!#REF!</definedName>
    <definedName name="___WT5" localSheetId="9">[1]Work_sect!#REF!</definedName>
    <definedName name="___WT5" localSheetId="14">[1]Work_sect!#REF!</definedName>
    <definedName name="___WT5" localSheetId="16">[1]Work_sect!#REF!</definedName>
    <definedName name="___WT5" localSheetId="41">[1]Work_sect!#REF!</definedName>
    <definedName name="___WT5" localSheetId="50">[1]Work_sect!#REF!</definedName>
    <definedName name="___WT5" localSheetId="42">[1]Work_sect!#REF!</definedName>
    <definedName name="___WT5" localSheetId="43">[1]Work_sect!#REF!</definedName>
    <definedName name="___WT5" localSheetId="45">[1]Work_sect!#REF!</definedName>
    <definedName name="___WT5" localSheetId="46">[1]Work_sect!#REF!</definedName>
    <definedName name="___WT5" localSheetId="47">[1]Work_sect!#REF!</definedName>
    <definedName name="___WT5" localSheetId="48">[1]Work_sect!#REF!</definedName>
    <definedName name="___WT5" localSheetId="49">[1]Work_sect!#REF!</definedName>
    <definedName name="___WT5" localSheetId="62">[1]Work_sect!#REF!</definedName>
    <definedName name="___WT5" localSheetId="63">[1]Work_sect!#REF!</definedName>
    <definedName name="___WT5" localSheetId="52">[1]Work_sect!#REF!</definedName>
    <definedName name="___WT5" localSheetId="53">[1]Work_sect!#REF!</definedName>
    <definedName name="___WT5" localSheetId="54">[1]Work_sect!#REF!</definedName>
    <definedName name="___WT5" localSheetId="59">[1]Work_sect!#REF!</definedName>
    <definedName name="___WT5" localSheetId="60">[1]Work_sect!#REF!</definedName>
    <definedName name="___WT5" localSheetId="78">[1]Work_sect!#REF!</definedName>
    <definedName name="___WT5" localSheetId="65">[1]Work_sect!#REF!</definedName>
    <definedName name="___WT5" localSheetId="85">[1]Work_sect!#REF!</definedName>
    <definedName name="___WT5" localSheetId="66">[1]Work_sect!#REF!</definedName>
    <definedName name="___WT5">[1]Work_sect!#REF!</definedName>
    <definedName name="___WT6" localSheetId="2">[1]Work_sect!#REF!</definedName>
    <definedName name="___WT6" localSheetId="3">[1]Work_sect!#REF!</definedName>
    <definedName name="___WT6" localSheetId="26">[1]Work_sect!#REF!</definedName>
    <definedName name="___WT6" localSheetId="28">[1]Work_sect!#REF!</definedName>
    <definedName name="___WT6" localSheetId="4">[1]Work_sect!#REF!</definedName>
    <definedName name="___WT6" localSheetId="35">[1]Work_sect!#REF!</definedName>
    <definedName name="___WT6" localSheetId="36">[1]Work_sect!#REF!</definedName>
    <definedName name="___WT6" localSheetId="37">[1]Work_sect!#REF!</definedName>
    <definedName name="___WT6" localSheetId="38">[1]Work_sect!#REF!</definedName>
    <definedName name="___WT6" localSheetId="39">[1]Work_sect!#REF!</definedName>
    <definedName name="___WT6" localSheetId="40">[1]Work_sect!#REF!</definedName>
    <definedName name="___WT6" localSheetId="7">[1]Work_sect!#REF!</definedName>
    <definedName name="___WT6" localSheetId="9">[1]Work_sect!#REF!</definedName>
    <definedName name="___WT6" localSheetId="14">[1]Work_sect!#REF!</definedName>
    <definedName name="___WT6" localSheetId="16">[1]Work_sect!#REF!</definedName>
    <definedName name="___WT6" localSheetId="41">[1]Work_sect!#REF!</definedName>
    <definedName name="___WT6" localSheetId="50">[1]Work_sect!#REF!</definedName>
    <definedName name="___WT6" localSheetId="42">[1]Work_sect!#REF!</definedName>
    <definedName name="___WT6" localSheetId="43">[1]Work_sect!#REF!</definedName>
    <definedName name="___WT6" localSheetId="45">[1]Work_sect!#REF!</definedName>
    <definedName name="___WT6" localSheetId="46">[1]Work_sect!#REF!</definedName>
    <definedName name="___WT6" localSheetId="47">[1]Work_sect!#REF!</definedName>
    <definedName name="___WT6" localSheetId="48">[1]Work_sect!#REF!</definedName>
    <definedName name="___WT6" localSheetId="49">[1]Work_sect!#REF!</definedName>
    <definedName name="___WT6" localSheetId="62">[1]Work_sect!#REF!</definedName>
    <definedName name="___WT6" localSheetId="63">[1]Work_sect!#REF!</definedName>
    <definedName name="___WT6" localSheetId="52">[1]Work_sect!#REF!</definedName>
    <definedName name="___WT6" localSheetId="53">[1]Work_sect!#REF!</definedName>
    <definedName name="___WT6" localSheetId="54">[1]Work_sect!#REF!</definedName>
    <definedName name="___WT6" localSheetId="59">[1]Work_sect!#REF!</definedName>
    <definedName name="___WT6" localSheetId="60">[1]Work_sect!#REF!</definedName>
    <definedName name="___WT6" localSheetId="78">[1]Work_sect!#REF!</definedName>
    <definedName name="___WT6" localSheetId="65">[1]Work_sect!#REF!</definedName>
    <definedName name="___WT6" localSheetId="85">[1]Work_sect!#REF!</definedName>
    <definedName name="___WT6" localSheetId="66">[1]Work_sect!#REF!</definedName>
    <definedName name="___WT6">[1]Work_sect!#REF!</definedName>
    <definedName name="___WT7" localSheetId="2">[1]Work_sect!#REF!</definedName>
    <definedName name="___WT7" localSheetId="3">[1]Work_sect!#REF!</definedName>
    <definedName name="___WT7" localSheetId="26">[1]Work_sect!#REF!</definedName>
    <definedName name="___WT7" localSheetId="28">[1]Work_sect!#REF!</definedName>
    <definedName name="___WT7" localSheetId="4">[1]Work_sect!#REF!</definedName>
    <definedName name="___WT7" localSheetId="35">[1]Work_sect!#REF!</definedName>
    <definedName name="___WT7" localSheetId="36">[1]Work_sect!#REF!</definedName>
    <definedName name="___WT7" localSheetId="37">[1]Work_sect!#REF!</definedName>
    <definedName name="___WT7" localSheetId="38">[1]Work_sect!#REF!</definedName>
    <definedName name="___WT7" localSheetId="39">[1]Work_sect!#REF!</definedName>
    <definedName name="___WT7" localSheetId="40">[1]Work_sect!#REF!</definedName>
    <definedName name="___WT7" localSheetId="7">[1]Work_sect!#REF!</definedName>
    <definedName name="___WT7" localSheetId="9">[1]Work_sect!#REF!</definedName>
    <definedName name="___WT7" localSheetId="14">[1]Work_sect!#REF!</definedName>
    <definedName name="___WT7" localSheetId="16">[1]Work_sect!#REF!</definedName>
    <definedName name="___WT7" localSheetId="41">[1]Work_sect!#REF!</definedName>
    <definedName name="___WT7" localSheetId="50">[1]Work_sect!#REF!</definedName>
    <definedName name="___WT7" localSheetId="42">[1]Work_sect!#REF!</definedName>
    <definedName name="___WT7" localSheetId="43">[1]Work_sect!#REF!</definedName>
    <definedName name="___WT7" localSheetId="45">[1]Work_sect!#REF!</definedName>
    <definedName name="___WT7" localSheetId="46">[1]Work_sect!#REF!</definedName>
    <definedName name="___WT7" localSheetId="47">[1]Work_sect!#REF!</definedName>
    <definedName name="___WT7" localSheetId="48">[1]Work_sect!#REF!</definedName>
    <definedName name="___WT7" localSheetId="49">[1]Work_sect!#REF!</definedName>
    <definedName name="___WT7" localSheetId="62">[1]Work_sect!#REF!</definedName>
    <definedName name="___WT7" localSheetId="63">[1]Work_sect!#REF!</definedName>
    <definedName name="___WT7" localSheetId="52">[1]Work_sect!#REF!</definedName>
    <definedName name="___WT7" localSheetId="53">[1]Work_sect!#REF!</definedName>
    <definedName name="___WT7" localSheetId="54">[1]Work_sect!#REF!</definedName>
    <definedName name="___WT7" localSheetId="59">[1]Work_sect!#REF!</definedName>
    <definedName name="___WT7" localSheetId="60">[1]Work_sect!#REF!</definedName>
    <definedName name="___WT7" localSheetId="78">[1]Work_sect!#REF!</definedName>
    <definedName name="___WT7" localSheetId="65">[1]Work_sect!#REF!</definedName>
    <definedName name="___WT7" localSheetId="85">[1]Work_sect!#REF!</definedName>
    <definedName name="___WT7" localSheetId="66">[1]Work_sect!#REF!</definedName>
    <definedName name="___WT7">[1]Work_sect!#REF!</definedName>
    <definedName name="___WTy" localSheetId="78">[1]Work_sect!#REF!</definedName>
    <definedName name="___WTy">[1]Work_sect!#REF!</definedName>
    <definedName name="__1__123Graph_AChart_1A" hidden="1">[2]CPIINDEX!$O$263:$O$310</definedName>
    <definedName name="__123Graph_ACurrent" hidden="1">[2]CPIINDEX!$O$263:$O$310</definedName>
    <definedName name="__123Graph_BCurrent" hidden="1">[2]CPIINDEX!$S$263:$S$310</definedName>
    <definedName name="__123Graph_XCurrent" hidden="1">[2]CPIINDEX!$B$263:$B$310</definedName>
    <definedName name="__2__123Graph_AChart_2A" hidden="1">[2]CPIINDEX!$K$203:$K$304</definedName>
    <definedName name="__3__123Graph_AChart_3A" hidden="1">[2]CPIINDEX!$O$203:$O$304</definedName>
    <definedName name="__4__123Graph_AChart_4A" hidden="1">[2]CPIINDEX!$O$239:$O$298</definedName>
    <definedName name="__5__123Graph_BChart_1A" hidden="1">[2]CPIINDEX!$S$263:$S$310</definedName>
    <definedName name="__6__123Graph_BChart_3A" localSheetId="4" hidden="1">[2]CPIINDEX!#REF!</definedName>
    <definedName name="__RED3">"Check Box 8"</definedName>
    <definedName name="__WT1" localSheetId="2">[1]Work_sect!#REF!</definedName>
    <definedName name="__WT1" localSheetId="3">[1]Work_sect!#REF!</definedName>
    <definedName name="__WT1" localSheetId="26">[1]Work_sect!#REF!</definedName>
    <definedName name="__WT1" localSheetId="28">[1]Work_sect!#REF!</definedName>
    <definedName name="__WT1" localSheetId="4">[1]Work_sect!#REF!</definedName>
    <definedName name="__WT1" localSheetId="35">[1]Work_sect!#REF!</definedName>
    <definedName name="__WT1" localSheetId="36">[1]Work_sect!#REF!</definedName>
    <definedName name="__WT1" localSheetId="37">[1]Work_sect!#REF!</definedName>
    <definedName name="__WT1" localSheetId="38">[1]Work_sect!#REF!</definedName>
    <definedName name="__WT1" localSheetId="39">[1]Work_sect!#REF!</definedName>
    <definedName name="__WT1" localSheetId="40">[1]Work_sect!#REF!</definedName>
    <definedName name="__WT1" localSheetId="7">[1]Work_sect!#REF!</definedName>
    <definedName name="__WT1" localSheetId="9">[1]Work_sect!#REF!</definedName>
    <definedName name="__WT1" localSheetId="14">[1]Work_sect!#REF!</definedName>
    <definedName name="__WT1" localSheetId="16">[1]Work_sect!#REF!</definedName>
    <definedName name="__WT1" localSheetId="41">[1]Work_sect!#REF!</definedName>
    <definedName name="__WT1" localSheetId="50">[1]Work_sect!#REF!</definedName>
    <definedName name="__WT1" localSheetId="42">[1]Work_sect!#REF!</definedName>
    <definedName name="__WT1" localSheetId="43">[1]Work_sect!#REF!</definedName>
    <definedName name="__WT1" localSheetId="45">[1]Work_sect!#REF!</definedName>
    <definedName name="__WT1" localSheetId="46">[1]Work_sect!#REF!</definedName>
    <definedName name="__WT1" localSheetId="47">[1]Work_sect!#REF!</definedName>
    <definedName name="__WT1" localSheetId="48">[1]Work_sect!#REF!</definedName>
    <definedName name="__WT1" localSheetId="49">[1]Work_sect!#REF!</definedName>
    <definedName name="__WT1" localSheetId="51">[1]Work_sect!#REF!</definedName>
    <definedName name="__WT1" localSheetId="62">[1]Work_sect!#REF!</definedName>
    <definedName name="__WT1" localSheetId="63">[1]Work_sect!#REF!</definedName>
    <definedName name="__WT1" localSheetId="52">[1]Work_sect!#REF!</definedName>
    <definedName name="__WT1" localSheetId="53">[1]Work_sect!#REF!</definedName>
    <definedName name="__WT1" localSheetId="54">[1]Work_sect!#REF!</definedName>
    <definedName name="__WT1" localSheetId="55">[1]Work_sect!#REF!</definedName>
    <definedName name="__WT1" localSheetId="57">[1]Work_sect!#REF!</definedName>
    <definedName name="__WT1" localSheetId="59">[1]Work_sect!#REF!</definedName>
    <definedName name="__WT1" localSheetId="60">[1]Work_sect!#REF!</definedName>
    <definedName name="__WT1" localSheetId="61">[1]Work_sect!#REF!</definedName>
    <definedName name="__WT1" localSheetId="73">[1]Work_sect!#REF!</definedName>
    <definedName name="__WT1" localSheetId="77">[1]Work_sect!#REF!</definedName>
    <definedName name="__WT1" localSheetId="78">[1]Work_sect!#REF!</definedName>
    <definedName name="__WT1" localSheetId="80">[1]Work_sect!#REF!</definedName>
    <definedName name="__WT1" localSheetId="81">[1]Work_sect!#REF!</definedName>
    <definedName name="__WT1" localSheetId="82">[1]Work_sect!#REF!</definedName>
    <definedName name="__WT1" localSheetId="65">[1]Work_sect!#REF!</definedName>
    <definedName name="__WT1" localSheetId="83">[1]Work_sect!#REF!</definedName>
    <definedName name="__WT1" localSheetId="84">[1]Work_sect!#REF!</definedName>
    <definedName name="__WT1" localSheetId="85">[1]Work_sect!#REF!</definedName>
    <definedName name="__WT1" localSheetId="66">[1]Work_sect!#REF!</definedName>
    <definedName name="__WT1" localSheetId="67">[1]Work_sect!#REF!</definedName>
    <definedName name="__WT1" localSheetId="68">[1]Work_sect!#REF!</definedName>
    <definedName name="__WT1" localSheetId="72">[1]Work_sect!#REF!</definedName>
    <definedName name="__WT1">[1]Work_sect!#REF!</definedName>
    <definedName name="__WT5" localSheetId="2">[1]Work_sect!#REF!</definedName>
    <definedName name="__WT5" localSheetId="3">[1]Work_sect!#REF!</definedName>
    <definedName name="__WT5" localSheetId="26">[1]Work_sect!#REF!</definedName>
    <definedName name="__WT5" localSheetId="28">[1]Work_sect!#REF!</definedName>
    <definedName name="__WT5" localSheetId="4">[1]Work_sect!#REF!</definedName>
    <definedName name="__WT5" localSheetId="35">[1]Work_sect!#REF!</definedName>
    <definedName name="__WT5" localSheetId="36">[1]Work_sect!#REF!</definedName>
    <definedName name="__WT5" localSheetId="37">[1]Work_sect!#REF!</definedName>
    <definedName name="__WT5" localSheetId="38">[1]Work_sect!#REF!</definedName>
    <definedName name="__WT5" localSheetId="39">[1]Work_sect!#REF!</definedName>
    <definedName name="__WT5" localSheetId="40">[1]Work_sect!#REF!</definedName>
    <definedName name="__WT5" localSheetId="7">[1]Work_sect!#REF!</definedName>
    <definedName name="__WT5" localSheetId="9">[1]Work_sect!#REF!</definedName>
    <definedName name="__WT5" localSheetId="14">[1]Work_sect!#REF!</definedName>
    <definedName name="__WT5" localSheetId="16">[1]Work_sect!#REF!</definedName>
    <definedName name="__WT5" localSheetId="41">[1]Work_sect!#REF!</definedName>
    <definedName name="__WT5" localSheetId="50">[1]Work_sect!#REF!</definedName>
    <definedName name="__WT5" localSheetId="42">[1]Work_sect!#REF!</definedName>
    <definedName name="__WT5" localSheetId="43">[1]Work_sect!#REF!</definedName>
    <definedName name="__WT5" localSheetId="45">[1]Work_sect!#REF!</definedName>
    <definedName name="__WT5" localSheetId="46">[1]Work_sect!#REF!</definedName>
    <definedName name="__WT5" localSheetId="47">[1]Work_sect!#REF!</definedName>
    <definedName name="__WT5" localSheetId="48">[1]Work_sect!#REF!</definedName>
    <definedName name="__WT5" localSheetId="49">[1]Work_sect!#REF!</definedName>
    <definedName name="__WT5" localSheetId="62">[1]Work_sect!#REF!</definedName>
    <definedName name="__WT5" localSheetId="63">[1]Work_sect!#REF!</definedName>
    <definedName name="__WT5" localSheetId="52">[1]Work_sect!#REF!</definedName>
    <definedName name="__WT5" localSheetId="53">[1]Work_sect!#REF!</definedName>
    <definedName name="__WT5" localSheetId="54">[1]Work_sect!#REF!</definedName>
    <definedName name="__WT5" localSheetId="59">[1]Work_sect!#REF!</definedName>
    <definedName name="__WT5" localSheetId="60">[1]Work_sect!#REF!</definedName>
    <definedName name="__WT5" localSheetId="78">[1]Work_sect!#REF!</definedName>
    <definedName name="__WT5" localSheetId="65">[1]Work_sect!#REF!</definedName>
    <definedName name="__WT5" localSheetId="85">[1]Work_sect!#REF!</definedName>
    <definedName name="__WT5" localSheetId="66">[1]Work_sect!#REF!</definedName>
    <definedName name="__WT5">[1]Work_sect!#REF!</definedName>
    <definedName name="__WT6" localSheetId="2">[1]Work_sect!#REF!</definedName>
    <definedName name="__WT6" localSheetId="3">[1]Work_sect!#REF!</definedName>
    <definedName name="__WT6" localSheetId="26">[1]Work_sect!#REF!</definedName>
    <definedName name="__WT6" localSheetId="28">[1]Work_sect!#REF!</definedName>
    <definedName name="__WT6" localSheetId="4">[1]Work_sect!#REF!</definedName>
    <definedName name="__WT6" localSheetId="35">[1]Work_sect!#REF!</definedName>
    <definedName name="__WT6" localSheetId="36">[1]Work_sect!#REF!</definedName>
    <definedName name="__WT6" localSheetId="37">[1]Work_sect!#REF!</definedName>
    <definedName name="__WT6" localSheetId="38">[1]Work_sect!#REF!</definedName>
    <definedName name="__WT6" localSheetId="39">[1]Work_sect!#REF!</definedName>
    <definedName name="__WT6" localSheetId="40">[1]Work_sect!#REF!</definedName>
    <definedName name="__WT6" localSheetId="7">[1]Work_sect!#REF!</definedName>
    <definedName name="__WT6" localSheetId="9">[1]Work_sect!#REF!</definedName>
    <definedName name="__WT6" localSheetId="14">[1]Work_sect!#REF!</definedName>
    <definedName name="__WT6" localSheetId="16">[1]Work_sect!#REF!</definedName>
    <definedName name="__WT6" localSheetId="41">[1]Work_sect!#REF!</definedName>
    <definedName name="__WT6" localSheetId="50">[1]Work_sect!#REF!</definedName>
    <definedName name="__WT6" localSheetId="42">[1]Work_sect!#REF!</definedName>
    <definedName name="__WT6" localSheetId="43">[1]Work_sect!#REF!</definedName>
    <definedName name="__WT6" localSheetId="45">[1]Work_sect!#REF!</definedName>
    <definedName name="__WT6" localSheetId="46">[1]Work_sect!#REF!</definedName>
    <definedName name="__WT6" localSheetId="47">[1]Work_sect!#REF!</definedName>
    <definedName name="__WT6" localSheetId="48">[1]Work_sect!#REF!</definedName>
    <definedName name="__WT6" localSheetId="49">[1]Work_sect!#REF!</definedName>
    <definedName name="__WT6" localSheetId="62">[1]Work_sect!#REF!</definedName>
    <definedName name="__WT6" localSheetId="63">[1]Work_sect!#REF!</definedName>
    <definedName name="__WT6" localSheetId="52">[1]Work_sect!#REF!</definedName>
    <definedName name="__WT6" localSheetId="53">[1]Work_sect!#REF!</definedName>
    <definedName name="__WT6" localSheetId="54">[1]Work_sect!#REF!</definedName>
    <definedName name="__WT6" localSheetId="59">[1]Work_sect!#REF!</definedName>
    <definedName name="__WT6" localSheetId="60">[1]Work_sect!#REF!</definedName>
    <definedName name="__WT6" localSheetId="78">[1]Work_sect!#REF!</definedName>
    <definedName name="__WT6" localSheetId="65">[1]Work_sect!#REF!</definedName>
    <definedName name="__WT6" localSheetId="85">[1]Work_sect!#REF!</definedName>
    <definedName name="__WT6" localSheetId="66">[1]Work_sect!#REF!</definedName>
    <definedName name="__WT6">[1]Work_sect!#REF!</definedName>
    <definedName name="__WT7" localSheetId="2">[1]Work_sect!#REF!</definedName>
    <definedName name="__WT7" localSheetId="3">[1]Work_sect!#REF!</definedName>
    <definedName name="__WT7" localSheetId="26">[1]Work_sect!#REF!</definedName>
    <definedName name="__WT7" localSheetId="28">[1]Work_sect!#REF!</definedName>
    <definedName name="__WT7" localSheetId="4">[1]Work_sect!#REF!</definedName>
    <definedName name="__WT7" localSheetId="35">[1]Work_sect!#REF!</definedName>
    <definedName name="__WT7" localSheetId="36">[1]Work_sect!#REF!</definedName>
    <definedName name="__WT7" localSheetId="37">[1]Work_sect!#REF!</definedName>
    <definedName name="__WT7" localSheetId="38">[1]Work_sect!#REF!</definedName>
    <definedName name="__WT7" localSheetId="39">[1]Work_sect!#REF!</definedName>
    <definedName name="__WT7" localSheetId="40">[1]Work_sect!#REF!</definedName>
    <definedName name="__WT7" localSheetId="7">[1]Work_sect!#REF!</definedName>
    <definedName name="__WT7" localSheetId="9">[1]Work_sect!#REF!</definedName>
    <definedName name="__WT7" localSheetId="14">[1]Work_sect!#REF!</definedName>
    <definedName name="__WT7" localSheetId="16">[1]Work_sect!#REF!</definedName>
    <definedName name="__WT7" localSheetId="41">[1]Work_sect!#REF!</definedName>
    <definedName name="__WT7" localSheetId="50">[1]Work_sect!#REF!</definedName>
    <definedName name="__WT7" localSheetId="42">[1]Work_sect!#REF!</definedName>
    <definedName name="__WT7" localSheetId="43">[1]Work_sect!#REF!</definedName>
    <definedName name="__WT7" localSheetId="45">[1]Work_sect!#REF!</definedName>
    <definedName name="__WT7" localSheetId="46">[1]Work_sect!#REF!</definedName>
    <definedName name="__WT7" localSheetId="47">[1]Work_sect!#REF!</definedName>
    <definedName name="__WT7" localSheetId="48">[1]Work_sect!#REF!</definedName>
    <definedName name="__WT7" localSheetId="49">[1]Work_sect!#REF!</definedName>
    <definedName name="__WT7" localSheetId="62">[1]Work_sect!#REF!</definedName>
    <definedName name="__WT7" localSheetId="63">[1]Work_sect!#REF!</definedName>
    <definedName name="__WT7" localSheetId="52">[1]Work_sect!#REF!</definedName>
    <definedName name="__WT7" localSheetId="53">[1]Work_sect!#REF!</definedName>
    <definedName name="__WT7" localSheetId="54">[1]Work_sect!#REF!</definedName>
    <definedName name="__WT7" localSheetId="59">[1]Work_sect!#REF!</definedName>
    <definedName name="__WT7" localSheetId="60">[1]Work_sect!#REF!</definedName>
    <definedName name="__WT7" localSheetId="78">[1]Work_sect!#REF!</definedName>
    <definedName name="__WT7" localSheetId="65">[1]Work_sect!#REF!</definedName>
    <definedName name="__WT7" localSheetId="85">[1]Work_sect!#REF!</definedName>
    <definedName name="__WT7" localSheetId="66">[1]Work_sect!#REF!</definedName>
    <definedName name="__WT7">[1]Work_sect!#REF!</definedName>
    <definedName name="_1__123Graph_AChart_1A" hidden="1">[2]CPIINDEX!$O$263:$O$310</definedName>
    <definedName name="_10__123Graph_BChart_4A" localSheetId="4" hidden="1">[2]CPIINDEX!#REF!</definedName>
    <definedName name="_10__123Graph_XChart_3A" hidden="1">[2]CPIINDEX!$B$203:$B$310</definedName>
    <definedName name="_11__123Graph_BChart_4A" localSheetId="8" hidden="1">[2]CPIINDEX!#REF!</definedName>
    <definedName name="_11__123Graph_BChart_4A" localSheetId="9" hidden="1">[2]CPIINDEX!#REF!</definedName>
    <definedName name="_11__123Graph_XChart_4A" hidden="1">[2]CPIINDEX!$B$239:$B$298</definedName>
    <definedName name="_12__123Graph_BChart_4A" localSheetId="12" hidden="1">[2]CPIINDEX!#REF!</definedName>
    <definedName name="_12__123Graph_BChart_4A" localSheetId="16" hidden="1">[2]CPIINDEX!#REF!</definedName>
    <definedName name="_13__123Graph_BChart_4A" localSheetId="2" hidden="1">[2]CPIINDEX!#REF!</definedName>
    <definedName name="_13__123Graph_BChart_4A" localSheetId="3" hidden="1">[2]CPIINDEX!#REF!</definedName>
    <definedName name="_13__123Graph_BChart_4A" localSheetId="26" hidden="1">[2]CPIINDEX!#REF!</definedName>
    <definedName name="_13__123Graph_BChart_4A" localSheetId="28" hidden="1">[2]CPIINDEX!#REF!</definedName>
    <definedName name="_13__123Graph_BChart_4A" localSheetId="4" hidden="1">[2]CPIINDEX!#REF!</definedName>
    <definedName name="_13__123Graph_BChart_4A" localSheetId="35" hidden="1">[2]CPIINDEX!#REF!</definedName>
    <definedName name="_13__123Graph_BChart_4A" localSheetId="36" hidden="1">[2]CPIINDEX!#REF!</definedName>
    <definedName name="_13__123Graph_BChart_4A" localSheetId="37" hidden="1">[2]CPIINDEX!#REF!</definedName>
    <definedName name="_13__123Graph_BChart_4A" localSheetId="38" hidden="1">[2]CPIINDEX!#REF!</definedName>
    <definedName name="_13__123Graph_BChart_4A" localSheetId="39" hidden="1">[2]CPIINDEX!#REF!</definedName>
    <definedName name="_13__123Graph_BChart_4A" localSheetId="40" hidden="1">[2]CPIINDEX!#REF!</definedName>
    <definedName name="_13__123Graph_BChart_4A" localSheetId="7" hidden="1">[2]CPIINDEX!#REF!</definedName>
    <definedName name="_13__123Graph_BChart_4A" localSheetId="9" hidden="1">[2]CPIINDEX!#REF!</definedName>
    <definedName name="_13__123Graph_BChart_4A" localSheetId="14" hidden="1">[2]CPIINDEX!#REF!</definedName>
    <definedName name="_13__123Graph_BChart_4A" localSheetId="16" hidden="1">[2]CPIINDEX!#REF!</definedName>
    <definedName name="_13__123Graph_BChart_4A" localSheetId="62" hidden="1">[2]CPIINDEX!#REF!</definedName>
    <definedName name="_13__123Graph_BChart_4A" localSheetId="63" hidden="1">[2]CPIINDEX!#REF!</definedName>
    <definedName name="_13__123Graph_BChart_4A" localSheetId="52" hidden="1">[2]CPIINDEX!#REF!</definedName>
    <definedName name="_13__123Graph_BChart_4A" localSheetId="53" hidden="1">[2]CPIINDEX!#REF!</definedName>
    <definedName name="_13__123Graph_BChart_4A" localSheetId="54" hidden="1">[2]CPIINDEX!#REF!</definedName>
    <definedName name="_13__123Graph_BChart_4A" localSheetId="59" hidden="1">[2]CPIINDEX!#REF!</definedName>
    <definedName name="_13__123Graph_BChart_4A" localSheetId="60" hidden="1">[2]CPIINDEX!#REF!</definedName>
    <definedName name="_13__123Graph_BChart_4A" localSheetId="74" hidden="1">[2]CPIINDEX!#REF!</definedName>
    <definedName name="_13__123Graph_BChart_4A" localSheetId="75" hidden="1">[2]CPIINDEX!#REF!</definedName>
    <definedName name="_13__123Graph_BChart_4A" localSheetId="78" hidden="1">[2]CPIINDEX!#REF!</definedName>
    <definedName name="_13__123Graph_BChart_4A" localSheetId="65" hidden="1">[2]CPIINDEX!#REF!</definedName>
    <definedName name="_13__123Graph_BChart_4A" localSheetId="83" hidden="1">[2]CPIINDEX!#REF!</definedName>
    <definedName name="_13__123Graph_BChart_4A" localSheetId="85" hidden="1">[2]CPIINDEX!#REF!</definedName>
    <definedName name="_13__123Graph_BChart_4A" localSheetId="66" hidden="1">[2]CPIINDEX!#REF!</definedName>
    <definedName name="_13__123Graph_BChart_4A" hidden="1">[2]CPIINDEX!#REF!</definedName>
    <definedName name="_14__123Graph_XChart_1A" hidden="1">[2]CPIINDEX!$B$263:$B$310</definedName>
    <definedName name="_15__123Graph_XChart_2A" hidden="1">[2]CPIINDEX!$B$203:$B$310</definedName>
    <definedName name="_16__123Graph_XChart_3A" hidden="1">[2]CPIINDEX!$B$203:$B$310</definedName>
    <definedName name="_17__123Graph_XChart_4A" hidden="1">[2]CPIINDEX!$B$239:$B$298</definedName>
    <definedName name="_2" localSheetId="2">#REF!</definedName>
    <definedName name="_2" localSheetId="3">#REF!</definedName>
    <definedName name="_2" localSheetId="26">#REF!</definedName>
    <definedName name="_2" localSheetId="28">#REF!</definedName>
    <definedName name="_2" localSheetId="4">#REF!</definedName>
    <definedName name="_2" localSheetId="35">#REF!</definedName>
    <definedName name="_2" localSheetId="36">#REF!</definedName>
    <definedName name="_2" localSheetId="37">#REF!</definedName>
    <definedName name="_2" localSheetId="38">#REF!</definedName>
    <definedName name="_2" localSheetId="39">#REF!</definedName>
    <definedName name="_2" localSheetId="40">#REF!</definedName>
    <definedName name="_2" localSheetId="7">#REF!</definedName>
    <definedName name="_2" localSheetId="9">#REF!</definedName>
    <definedName name="_2" localSheetId="41">#REF!</definedName>
    <definedName name="_2" localSheetId="59">#REF!</definedName>
    <definedName name="_2" localSheetId="60">#REF!</definedName>
    <definedName name="_2" localSheetId="74">#REF!</definedName>
    <definedName name="_2" localSheetId="75">#REF!</definedName>
    <definedName name="_2" localSheetId="78">#REF!</definedName>
    <definedName name="_2" localSheetId="65">#REF!</definedName>
    <definedName name="_2" localSheetId="85">#REF!</definedName>
    <definedName name="_2" localSheetId="66">#REF!</definedName>
    <definedName name="_2" localSheetId="69">#REF!</definedName>
    <definedName name="_2">#REF!</definedName>
    <definedName name="_2__123Graph_AChart_2A" hidden="1">[2]CPIINDEX!$K$203:$K$304</definedName>
    <definedName name="_2__234" localSheetId="2" hidden="1">[2]CPIINDEX!#REF!</definedName>
    <definedName name="_2__234" localSheetId="3" hidden="1">[2]CPIINDEX!#REF!</definedName>
    <definedName name="_2__234" localSheetId="26" hidden="1">[2]CPIINDEX!#REF!</definedName>
    <definedName name="_2__234" localSheetId="28" hidden="1">[2]CPIINDEX!#REF!</definedName>
    <definedName name="_2__234" localSheetId="4" hidden="1">[2]CPIINDEX!#REF!</definedName>
    <definedName name="_2__234" localSheetId="35" hidden="1">[2]CPIINDEX!#REF!</definedName>
    <definedName name="_2__234" localSheetId="36" hidden="1">[2]CPIINDEX!#REF!</definedName>
    <definedName name="_2__234" localSheetId="37" hidden="1">[2]CPIINDEX!#REF!</definedName>
    <definedName name="_2__234" localSheetId="38" hidden="1">[2]CPIINDEX!#REF!</definedName>
    <definedName name="_2__234" localSheetId="39" hidden="1">[2]CPIINDEX!#REF!</definedName>
    <definedName name="_2__234" localSheetId="40" hidden="1">[2]CPIINDEX!#REF!</definedName>
    <definedName name="_2__234" localSheetId="7" hidden="1">[2]CPIINDEX!#REF!</definedName>
    <definedName name="_2__234" localSheetId="9" hidden="1">[2]CPIINDEX!#REF!</definedName>
    <definedName name="_2__234" localSheetId="62" hidden="1">[2]CPIINDEX!#REF!</definedName>
    <definedName name="_2__234" localSheetId="63" hidden="1">[2]CPIINDEX!#REF!</definedName>
    <definedName name="_2__234" localSheetId="53" hidden="1">[2]CPIINDEX!#REF!</definedName>
    <definedName name="_2__234" localSheetId="54" hidden="1">[2]CPIINDEX!#REF!</definedName>
    <definedName name="_2__234" localSheetId="59" hidden="1">[2]CPIINDEX!#REF!</definedName>
    <definedName name="_2__234" localSheetId="60" hidden="1">[2]CPIINDEX!#REF!</definedName>
    <definedName name="_2__234" localSheetId="74" hidden="1">[2]CPIINDEX!#REF!</definedName>
    <definedName name="_2__234" localSheetId="75" hidden="1">[2]CPIINDEX!#REF!</definedName>
    <definedName name="_2__234" localSheetId="78" hidden="1">[2]CPIINDEX!#REF!</definedName>
    <definedName name="_2__234" localSheetId="81" hidden="1">[2]CPIINDEX!#REF!</definedName>
    <definedName name="_2__234" localSheetId="65" hidden="1">[2]CPIINDEX!#REF!</definedName>
    <definedName name="_2__234" localSheetId="85" hidden="1">[2]CPIINDEX!#REF!</definedName>
    <definedName name="_2__234" localSheetId="66" hidden="1">[2]CPIINDEX!#REF!</definedName>
    <definedName name="_2__234" hidden="1">[2]CPIINDEX!#REF!</definedName>
    <definedName name="_3__123Graph_AChart_3A" hidden="1">[2]CPIINDEX!$O$203:$O$304</definedName>
    <definedName name="_4__123Graph_AChart_4A" hidden="1">[2]CPIINDEX!$O$239:$O$298</definedName>
    <definedName name="_5__123Graph_BChart_1A" hidden="1">[2]CPIINDEX!$S$263:$S$310</definedName>
    <definedName name="_6__123Graph_BChart_3A" localSheetId="2" hidden="1">[2]CPIINDEX!#REF!</definedName>
    <definedName name="_6__123Graph_BChart_3A" localSheetId="3" hidden="1">[2]CPIINDEX!#REF!</definedName>
    <definedName name="_6__123Graph_BChart_3A" localSheetId="26" hidden="1">[2]CPIINDEX!#REF!</definedName>
    <definedName name="_6__123Graph_BChart_3A" localSheetId="28" hidden="1">[2]CPIINDEX!#REF!</definedName>
    <definedName name="_6__123Graph_BChart_3A" localSheetId="4" hidden="1">[2]CPIINDEX!#REF!</definedName>
    <definedName name="_6__123Graph_BChart_3A" localSheetId="35" hidden="1">[2]CPIINDEX!#REF!</definedName>
    <definedName name="_6__123Graph_BChart_3A" localSheetId="36" hidden="1">[2]CPIINDEX!#REF!</definedName>
    <definedName name="_6__123Graph_BChart_3A" localSheetId="37" hidden="1">[2]CPIINDEX!#REF!</definedName>
    <definedName name="_6__123Graph_BChart_3A" localSheetId="38" hidden="1">[2]CPIINDEX!#REF!</definedName>
    <definedName name="_6__123Graph_BChart_3A" localSheetId="39" hidden="1">[2]CPIINDEX!#REF!</definedName>
    <definedName name="_6__123Graph_BChart_3A" localSheetId="40" hidden="1">[2]CPIINDEX!#REF!</definedName>
    <definedName name="_6__123Graph_BChart_3A" localSheetId="7" hidden="1">[2]CPIINDEX!#REF!</definedName>
    <definedName name="_6__123Graph_BChart_3A" localSheetId="9" hidden="1">[2]CPIINDEX!#REF!</definedName>
    <definedName name="_6__123Graph_BChart_3A" localSheetId="14" hidden="1">[2]CPIINDEX!#REF!</definedName>
    <definedName name="_6__123Graph_BChart_3A" localSheetId="16" hidden="1">[2]CPIINDEX!#REF!</definedName>
    <definedName name="_6__123Graph_BChart_3A" localSheetId="41" hidden="1">[2]CPIINDEX!#REF!</definedName>
    <definedName name="_6__123Graph_BChart_3A" localSheetId="50" hidden="1">[2]CPIINDEX!#REF!</definedName>
    <definedName name="_6__123Graph_BChart_3A" localSheetId="42" hidden="1">[2]CPIINDEX!#REF!</definedName>
    <definedName name="_6__123Graph_BChart_3A" localSheetId="43" hidden="1">[2]CPIINDEX!#REF!</definedName>
    <definedName name="_6__123Graph_BChart_3A" localSheetId="45" hidden="1">[2]CPIINDEX!#REF!</definedName>
    <definedName name="_6__123Graph_BChart_3A" localSheetId="46" hidden="1">[2]CPIINDEX!#REF!</definedName>
    <definedName name="_6__123Graph_BChart_3A" localSheetId="47" hidden="1">[2]CPIINDEX!#REF!</definedName>
    <definedName name="_6__123Graph_BChart_3A" localSheetId="48" hidden="1">[2]CPIINDEX!#REF!</definedName>
    <definedName name="_6__123Graph_BChart_3A" localSheetId="49" hidden="1">[2]CPIINDEX!#REF!</definedName>
    <definedName name="_6__123Graph_BChart_3A" localSheetId="62" hidden="1">[2]CPIINDEX!#REF!</definedName>
    <definedName name="_6__123Graph_BChart_3A" localSheetId="63" hidden="1">[2]CPIINDEX!#REF!</definedName>
    <definedName name="_6__123Graph_BChart_3A" localSheetId="52" hidden="1">[2]CPIINDEX!#REF!</definedName>
    <definedName name="_6__123Graph_BChart_3A" localSheetId="53" hidden="1">[2]CPIINDEX!#REF!</definedName>
    <definedName name="_6__123Graph_BChart_3A" localSheetId="54" hidden="1">[2]CPIINDEX!#REF!</definedName>
    <definedName name="_6__123Graph_BChart_3A" localSheetId="59" hidden="1">[2]CPIINDEX!#REF!</definedName>
    <definedName name="_6__123Graph_BChart_3A" localSheetId="60" hidden="1">[2]CPIINDEX!#REF!</definedName>
    <definedName name="_6__123Graph_BChart_3A" localSheetId="78" hidden="1">[2]CPIINDEX!#REF!</definedName>
    <definedName name="_6__123Graph_BChart_3A" localSheetId="65" hidden="1">[2]CPIINDEX!#REF!</definedName>
    <definedName name="_6__123Graph_BChart_3A" localSheetId="85" hidden="1">[2]CPIINDEX!#REF!</definedName>
    <definedName name="_6__123Graph_BChart_3A" localSheetId="66" hidden="1">[2]CPIINDEX!#REF!</definedName>
    <definedName name="_6__123Graph_BChart_3A" hidden="1">[2]CPIINDEX!#REF!</definedName>
    <definedName name="_7__123Graph_BChart_3A" localSheetId="8" hidden="1">[2]CPIINDEX!#REF!</definedName>
    <definedName name="_7__123Graph_BChart_3A" localSheetId="9" hidden="1">[2]CPIINDEX!#REF!</definedName>
    <definedName name="_7__123Graph_BChart_4A" localSheetId="2" hidden="1">[2]CPIINDEX!#REF!</definedName>
    <definedName name="_7__123Graph_BChart_4A" localSheetId="3" hidden="1">[2]CPIINDEX!#REF!</definedName>
    <definedName name="_7__123Graph_BChart_4A" localSheetId="26" hidden="1">[2]CPIINDEX!#REF!</definedName>
    <definedName name="_7__123Graph_BChart_4A" localSheetId="28" hidden="1">[2]CPIINDEX!#REF!</definedName>
    <definedName name="_7__123Graph_BChart_4A" localSheetId="4" hidden="1">[2]CPIINDEX!#REF!</definedName>
    <definedName name="_7__123Graph_BChart_4A" localSheetId="35" hidden="1">[2]CPIINDEX!#REF!</definedName>
    <definedName name="_7__123Graph_BChart_4A" localSheetId="36" hidden="1">[2]CPIINDEX!#REF!</definedName>
    <definedName name="_7__123Graph_BChart_4A" localSheetId="37" hidden="1">[2]CPIINDEX!#REF!</definedName>
    <definedName name="_7__123Graph_BChart_4A" localSheetId="38" hidden="1">[2]CPIINDEX!#REF!</definedName>
    <definedName name="_7__123Graph_BChart_4A" localSheetId="39" hidden="1">[2]CPIINDEX!#REF!</definedName>
    <definedName name="_7__123Graph_BChart_4A" localSheetId="40" hidden="1">[2]CPIINDEX!#REF!</definedName>
    <definedName name="_7__123Graph_BChart_4A" localSheetId="7" hidden="1">[2]CPIINDEX!#REF!</definedName>
    <definedName name="_7__123Graph_BChart_4A" localSheetId="9" hidden="1">[2]CPIINDEX!#REF!</definedName>
    <definedName name="_7__123Graph_BChart_4A" localSheetId="14" hidden="1">[2]CPIINDEX!#REF!</definedName>
    <definedName name="_7__123Graph_BChart_4A" localSheetId="16" hidden="1">[2]CPIINDEX!#REF!</definedName>
    <definedName name="_7__123Graph_BChart_4A" localSheetId="62" hidden="1">[2]CPIINDEX!#REF!</definedName>
    <definedName name="_7__123Graph_BChart_4A" localSheetId="63" hidden="1">[2]CPIINDEX!#REF!</definedName>
    <definedName name="_7__123Graph_BChart_4A" localSheetId="52" hidden="1">[2]CPIINDEX!#REF!</definedName>
    <definedName name="_7__123Graph_BChart_4A" localSheetId="53" hidden="1">[2]CPIINDEX!#REF!</definedName>
    <definedName name="_7__123Graph_BChart_4A" localSheetId="54" hidden="1">[2]CPIINDEX!#REF!</definedName>
    <definedName name="_7__123Graph_BChart_4A" localSheetId="59" hidden="1">[2]CPIINDEX!#REF!</definedName>
    <definedName name="_7__123Graph_BChart_4A" localSheetId="60" hidden="1">[2]CPIINDEX!#REF!</definedName>
    <definedName name="_7__123Graph_BChart_4A" localSheetId="78" hidden="1">[2]CPIINDEX!#REF!</definedName>
    <definedName name="_7__123Graph_BChart_4A" localSheetId="65" hidden="1">[2]CPIINDEX!#REF!</definedName>
    <definedName name="_7__123Graph_BChart_4A" localSheetId="85" hidden="1">[2]CPIINDEX!#REF!</definedName>
    <definedName name="_7__123Graph_BChart_4A" localSheetId="66" hidden="1">[2]CPIINDEX!#REF!</definedName>
    <definedName name="_7__123Graph_BChart_4A" hidden="1">[2]CPIINDEX!#REF!</definedName>
    <definedName name="_8__123Graph_BChart_3A" localSheetId="12" hidden="1">[2]CPIINDEX!#REF!</definedName>
    <definedName name="_8__123Graph_BChart_3A" localSheetId="16" hidden="1">[2]CPIINDEX!#REF!</definedName>
    <definedName name="_8__123Graph_XChart_1A" hidden="1">[2]CPIINDEX!$B$263:$B$310</definedName>
    <definedName name="_9__123Graph_BChart_3A" localSheetId="2" hidden="1">[2]CPIINDEX!#REF!</definedName>
    <definedName name="_9__123Graph_BChart_3A" localSheetId="3" hidden="1">[2]CPIINDEX!#REF!</definedName>
    <definedName name="_9__123Graph_BChart_3A" localSheetId="26" hidden="1">[2]CPIINDEX!#REF!</definedName>
    <definedName name="_9__123Graph_BChart_3A" localSheetId="28" hidden="1">[2]CPIINDEX!#REF!</definedName>
    <definedName name="_9__123Graph_BChart_3A" localSheetId="4" hidden="1">[2]CPIINDEX!#REF!</definedName>
    <definedName name="_9__123Graph_BChart_3A" localSheetId="35" hidden="1">[2]CPIINDEX!#REF!</definedName>
    <definedName name="_9__123Graph_BChart_3A" localSheetId="36" hidden="1">[2]CPIINDEX!#REF!</definedName>
    <definedName name="_9__123Graph_BChart_3A" localSheetId="37" hidden="1">[2]CPIINDEX!#REF!</definedName>
    <definedName name="_9__123Graph_BChart_3A" localSheetId="38" hidden="1">[2]CPIINDEX!#REF!</definedName>
    <definedName name="_9__123Graph_BChart_3A" localSheetId="39" hidden="1">[2]CPIINDEX!#REF!</definedName>
    <definedName name="_9__123Graph_BChart_3A" localSheetId="40" hidden="1">[2]CPIINDEX!#REF!</definedName>
    <definedName name="_9__123Graph_BChart_3A" localSheetId="7" hidden="1">[2]CPIINDEX!#REF!</definedName>
    <definedName name="_9__123Graph_BChart_3A" localSheetId="9" hidden="1">[2]CPIINDEX!#REF!</definedName>
    <definedName name="_9__123Graph_BChart_3A" localSheetId="14" hidden="1">[2]CPIINDEX!#REF!</definedName>
    <definedName name="_9__123Graph_BChart_3A" localSheetId="16" hidden="1">[2]CPIINDEX!#REF!</definedName>
    <definedName name="_9__123Graph_BChart_3A" localSheetId="51" hidden="1">[2]CPIINDEX!#REF!</definedName>
    <definedName name="_9__123Graph_BChart_3A" localSheetId="62" hidden="1">[2]CPIINDEX!#REF!</definedName>
    <definedName name="_9__123Graph_BChart_3A" localSheetId="63" hidden="1">[2]CPIINDEX!#REF!</definedName>
    <definedName name="_9__123Graph_BChart_3A" localSheetId="52" hidden="1">[2]CPIINDEX!#REF!</definedName>
    <definedName name="_9__123Graph_BChart_3A" localSheetId="53" hidden="1">[2]CPIINDEX!#REF!</definedName>
    <definedName name="_9__123Graph_BChart_3A" localSheetId="54" hidden="1">[2]CPIINDEX!#REF!</definedName>
    <definedName name="_9__123Graph_BChart_3A" localSheetId="55" hidden="1">[2]CPIINDEX!#REF!</definedName>
    <definedName name="_9__123Graph_BChart_3A" localSheetId="57" hidden="1">[2]CPIINDEX!#REF!</definedName>
    <definedName name="_9__123Graph_BChart_3A" localSheetId="59" hidden="1">[2]CPIINDEX!#REF!</definedName>
    <definedName name="_9__123Graph_BChart_3A" localSheetId="60" hidden="1">[2]CPIINDEX!#REF!</definedName>
    <definedName name="_9__123Graph_BChart_3A" localSheetId="61" hidden="1">[2]CPIINDEX!#REF!</definedName>
    <definedName name="_9__123Graph_BChart_3A" localSheetId="73" hidden="1">[2]CPIINDEX!#REF!</definedName>
    <definedName name="_9__123Graph_BChart_3A" localSheetId="77" hidden="1">[2]CPIINDEX!#REF!</definedName>
    <definedName name="_9__123Graph_BChart_3A" localSheetId="78" hidden="1">[2]CPIINDEX!#REF!</definedName>
    <definedName name="_9__123Graph_BChart_3A" localSheetId="80" hidden="1">[2]CPIINDEX!#REF!</definedName>
    <definedName name="_9__123Graph_BChart_3A" localSheetId="81" hidden="1">[2]CPIINDEX!#REF!</definedName>
    <definedName name="_9__123Graph_BChart_3A" localSheetId="82" hidden="1">[2]CPIINDEX!#REF!</definedName>
    <definedName name="_9__123Graph_BChart_3A" localSheetId="65" hidden="1">[2]CPIINDEX!#REF!</definedName>
    <definedName name="_9__123Graph_BChart_3A" localSheetId="83" hidden="1">[2]CPIINDEX!#REF!</definedName>
    <definedName name="_9__123Graph_BChart_3A" localSheetId="84" hidden="1">[2]CPIINDEX!#REF!</definedName>
    <definedName name="_9__123Graph_BChart_3A" localSheetId="85" hidden="1">[2]CPIINDEX!#REF!</definedName>
    <definedName name="_9__123Graph_BChart_3A" localSheetId="66" hidden="1">[2]CPIINDEX!#REF!</definedName>
    <definedName name="_9__123Graph_BChart_3A" localSheetId="67" hidden="1">[2]CPIINDEX!#REF!</definedName>
    <definedName name="_9__123Graph_BChart_3A" localSheetId="68" hidden="1">[2]CPIINDEX!#REF!</definedName>
    <definedName name="_9__123Graph_BChart_3A" localSheetId="72" hidden="1">[2]CPIINDEX!#REF!</definedName>
    <definedName name="_9__123Graph_BChart_3A" hidden="1">[2]CPIINDEX!#REF!</definedName>
    <definedName name="_9__123Graph_XChart_2A" hidden="1">[2]CPIINDEX!$B$203:$B$310</definedName>
    <definedName name="_Fill" localSheetId="2" hidden="1">#REF!</definedName>
    <definedName name="_Fill" localSheetId="3" hidden="1">#REF!</definedName>
    <definedName name="_Fill" localSheetId="26" hidden="1">#REF!</definedName>
    <definedName name="_Fill" localSheetId="28" hidden="1">#REF!</definedName>
    <definedName name="_Fill" localSheetId="30" hidden="1">#REF!</definedName>
    <definedName name="_Fill" localSheetId="4" hidden="1">#REF!</definedName>
    <definedName name="_Fill" localSheetId="35" hidden="1">#REF!</definedName>
    <definedName name="_Fill" localSheetId="36" hidden="1">#REF!</definedName>
    <definedName name="_Fill" localSheetId="37" hidden="1">#REF!</definedName>
    <definedName name="_Fill" localSheetId="38" hidden="1">#REF!</definedName>
    <definedName name="_Fill" localSheetId="39" hidden="1">#REF!</definedName>
    <definedName name="_Fill" localSheetId="40" hidden="1">#REF!</definedName>
    <definedName name="_Fill" localSheetId="7" hidden="1">#REF!</definedName>
    <definedName name="_Fill" localSheetId="9" hidden="1">#REF!</definedName>
    <definedName name="_Fill" localSheetId="14" hidden="1">#REF!</definedName>
    <definedName name="_Fill" localSheetId="16" hidden="1">#REF!</definedName>
    <definedName name="_Fill" localSheetId="41" hidden="1">#REF!</definedName>
    <definedName name="_Fill" localSheetId="50" hidden="1">#REF!</definedName>
    <definedName name="_Fill" localSheetId="42" hidden="1">#REF!</definedName>
    <definedName name="_Fill" localSheetId="43" hidden="1">#REF!</definedName>
    <definedName name="_Fill" localSheetId="45" hidden="1">#REF!</definedName>
    <definedName name="_Fill" localSheetId="46" hidden="1">#REF!</definedName>
    <definedName name="_Fill" localSheetId="47" hidden="1">#REF!</definedName>
    <definedName name="_Fill" localSheetId="48" hidden="1">#REF!</definedName>
    <definedName name="_Fill" localSheetId="49" hidden="1">#REF!</definedName>
    <definedName name="_Fill" localSheetId="62" hidden="1">#REF!</definedName>
    <definedName name="_Fill" localSheetId="63" hidden="1">#REF!</definedName>
    <definedName name="_Fill" localSheetId="52" hidden="1">#REF!</definedName>
    <definedName name="_Fill" localSheetId="53" hidden="1">#REF!</definedName>
    <definedName name="_Fill" localSheetId="54" hidden="1">#REF!</definedName>
    <definedName name="_Fill" localSheetId="59" hidden="1">#REF!</definedName>
    <definedName name="_Fill" localSheetId="60" hidden="1">#REF!</definedName>
    <definedName name="_Fill" localSheetId="73" hidden="1">#REF!</definedName>
    <definedName name="_Fill" localSheetId="77" hidden="1">#REF!</definedName>
    <definedName name="_Fill" localSheetId="78" hidden="1">#REF!</definedName>
    <definedName name="_Fill" localSheetId="80" hidden="1">#REF!</definedName>
    <definedName name="_Fill" localSheetId="65" hidden="1">#REF!</definedName>
    <definedName name="_Fill" localSheetId="85" hidden="1">#REF!</definedName>
    <definedName name="_Fill" localSheetId="66" hidden="1">#REF!</definedName>
    <definedName name="_Fill" hidden="1">#REF!</definedName>
    <definedName name="_RED3">"Check Box 8"</definedName>
    <definedName name="_Toc179172294" localSheetId="55">C5.1!#REF!</definedName>
    <definedName name="_Toc179172294" localSheetId="57">C6.1!#REF!</definedName>
    <definedName name="_WT1" localSheetId="2">[1]Work_sect!#REF!</definedName>
    <definedName name="_WT1" localSheetId="3">[1]Work_sect!#REF!</definedName>
    <definedName name="_WT1" localSheetId="26">[1]Work_sect!#REF!</definedName>
    <definedName name="_WT1" localSheetId="28">[1]Work_sect!#REF!</definedName>
    <definedName name="_WT1" localSheetId="4">[1]Work_sect!#REF!</definedName>
    <definedName name="_WT1" localSheetId="35">[1]Work_sect!#REF!</definedName>
    <definedName name="_WT1" localSheetId="36">[1]Work_sect!#REF!</definedName>
    <definedName name="_WT1" localSheetId="37">[1]Work_sect!#REF!</definedName>
    <definedName name="_WT1" localSheetId="38">[1]Work_sect!#REF!</definedName>
    <definedName name="_WT1" localSheetId="39">[1]Work_sect!#REF!</definedName>
    <definedName name="_WT1" localSheetId="40">[1]Work_sect!#REF!</definedName>
    <definedName name="_WT1" localSheetId="7">[1]Work_sect!#REF!</definedName>
    <definedName name="_WT1" localSheetId="8">[1]Work_sect!#REF!</definedName>
    <definedName name="_WT1" localSheetId="9">[1]Work_sect!#REF!</definedName>
    <definedName name="_WT1" localSheetId="12">[1]Work_sect!#REF!</definedName>
    <definedName name="_WT1" localSheetId="14">[1]Work_sect!#REF!</definedName>
    <definedName name="_WT1" localSheetId="16">[1]Work_sect!#REF!</definedName>
    <definedName name="_WT1" localSheetId="41">[1]Work_sect!#REF!</definedName>
    <definedName name="_WT1" localSheetId="50">[1]Work_sect!#REF!</definedName>
    <definedName name="_WT1" localSheetId="42">[1]Work_sect!#REF!</definedName>
    <definedName name="_WT1" localSheetId="43">[1]Work_sect!#REF!</definedName>
    <definedName name="_WT1" localSheetId="45">[1]Work_sect!#REF!</definedName>
    <definedName name="_WT1" localSheetId="46">[1]Work_sect!#REF!</definedName>
    <definedName name="_WT1" localSheetId="47">[1]Work_sect!#REF!</definedName>
    <definedName name="_WT1" localSheetId="48">[1]Work_sect!#REF!</definedName>
    <definedName name="_WT1" localSheetId="49">[1]Work_sect!#REF!</definedName>
    <definedName name="_WT1" localSheetId="62">[1]Work_sect!#REF!</definedName>
    <definedName name="_WT1" localSheetId="63">[1]Work_sect!#REF!</definedName>
    <definedName name="_WT1" localSheetId="52">[1]Work_sect!#REF!</definedName>
    <definedName name="_WT1" localSheetId="53">[1]Work_sect!#REF!</definedName>
    <definedName name="_WT1" localSheetId="54">[1]Work_sect!#REF!</definedName>
    <definedName name="_WT1" localSheetId="59">[1]Work_sect!#REF!</definedName>
    <definedName name="_WT1" localSheetId="60">[1]Work_sect!#REF!</definedName>
    <definedName name="_WT1" localSheetId="78">[1]Work_sect!#REF!</definedName>
    <definedName name="_WT1" localSheetId="65">[1]Work_sect!#REF!</definedName>
    <definedName name="_WT1" localSheetId="85">[1]Work_sect!#REF!</definedName>
    <definedName name="_WT1" localSheetId="66">[1]Work_sect!#REF!</definedName>
    <definedName name="_WT1">[1]Work_sect!#REF!</definedName>
    <definedName name="_WT5" localSheetId="2">[1]Work_sect!#REF!</definedName>
    <definedName name="_WT5" localSheetId="3">[1]Work_sect!#REF!</definedName>
    <definedName name="_WT5" localSheetId="26">[1]Work_sect!#REF!</definedName>
    <definedName name="_WT5" localSheetId="28">[1]Work_sect!#REF!</definedName>
    <definedName name="_WT5" localSheetId="4">[1]Work_sect!#REF!</definedName>
    <definedName name="_WT5" localSheetId="35">[1]Work_sect!#REF!</definedName>
    <definedName name="_WT5" localSheetId="36">[1]Work_sect!#REF!</definedName>
    <definedName name="_WT5" localSheetId="37">[1]Work_sect!#REF!</definedName>
    <definedName name="_WT5" localSheetId="38">[1]Work_sect!#REF!</definedName>
    <definedName name="_WT5" localSheetId="39">[1]Work_sect!#REF!</definedName>
    <definedName name="_WT5" localSheetId="40">[1]Work_sect!#REF!</definedName>
    <definedName name="_WT5" localSheetId="7">[1]Work_sect!#REF!</definedName>
    <definedName name="_WT5" localSheetId="8">[1]Work_sect!#REF!</definedName>
    <definedName name="_WT5" localSheetId="9">[1]Work_sect!#REF!</definedName>
    <definedName name="_WT5" localSheetId="12">[1]Work_sect!#REF!</definedName>
    <definedName name="_WT5" localSheetId="14">[1]Work_sect!#REF!</definedName>
    <definedName name="_WT5" localSheetId="16">[1]Work_sect!#REF!</definedName>
    <definedName name="_WT5" localSheetId="41">[1]Work_sect!#REF!</definedName>
    <definedName name="_WT5" localSheetId="50">[1]Work_sect!#REF!</definedName>
    <definedName name="_WT5" localSheetId="42">[1]Work_sect!#REF!</definedName>
    <definedName name="_WT5" localSheetId="43">[1]Work_sect!#REF!</definedName>
    <definedName name="_WT5" localSheetId="45">[1]Work_sect!#REF!</definedName>
    <definedName name="_WT5" localSheetId="46">[1]Work_sect!#REF!</definedName>
    <definedName name="_WT5" localSheetId="47">[1]Work_sect!#REF!</definedName>
    <definedName name="_WT5" localSheetId="48">[1]Work_sect!#REF!</definedName>
    <definedName name="_WT5" localSheetId="49">[1]Work_sect!#REF!</definedName>
    <definedName name="_WT5" localSheetId="62">[1]Work_sect!#REF!</definedName>
    <definedName name="_WT5" localSheetId="63">[1]Work_sect!#REF!</definedName>
    <definedName name="_WT5" localSheetId="52">[1]Work_sect!#REF!</definedName>
    <definedName name="_WT5" localSheetId="53">[1]Work_sect!#REF!</definedName>
    <definedName name="_WT5" localSheetId="54">[1]Work_sect!#REF!</definedName>
    <definedName name="_WT5" localSheetId="59">[1]Work_sect!#REF!</definedName>
    <definedName name="_WT5" localSheetId="60">[1]Work_sect!#REF!</definedName>
    <definedName name="_WT5" localSheetId="78">[1]Work_sect!#REF!</definedName>
    <definedName name="_WT5" localSheetId="65">[1]Work_sect!#REF!</definedName>
    <definedName name="_WT5" localSheetId="85">[1]Work_sect!#REF!</definedName>
    <definedName name="_WT5" localSheetId="66">[1]Work_sect!#REF!</definedName>
    <definedName name="_WT5">[1]Work_sect!#REF!</definedName>
    <definedName name="_WT6" localSheetId="2">[1]Work_sect!#REF!</definedName>
    <definedName name="_WT6" localSheetId="3">[1]Work_sect!#REF!</definedName>
    <definedName name="_WT6" localSheetId="26">[1]Work_sect!#REF!</definedName>
    <definedName name="_WT6" localSheetId="28">[1]Work_sect!#REF!</definedName>
    <definedName name="_WT6" localSheetId="4">[1]Work_sect!#REF!</definedName>
    <definedName name="_WT6" localSheetId="35">[1]Work_sect!#REF!</definedName>
    <definedName name="_WT6" localSheetId="36">[1]Work_sect!#REF!</definedName>
    <definedName name="_WT6" localSheetId="37">[1]Work_sect!#REF!</definedName>
    <definedName name="_WT6" localSheetId="38">[1]Work_sect!#REF!</definedName>
    <definedName name="_WT6" localSheetId="39">[1]Work_sect!#REF!</definedName>
    <definedName name="_WT6" localSheetId="40">[1]Work_sect!#REF!</definedName>
    <definedName name="_WT6" localSheetId="7">[1]Work_sect!#REF!</definedName>
    <definedName name="_WT6" localSheetId="8">[1]Work_sect!#REF!</definedName>
    <definedName name="_WT6" localSheetId="9">[1]Work_sect!#REF!</definedName>
    <definedName name="_WT6" localSheetId="12">[1]Work_sect!#REF!</definedName>
    <definedName name="_WT6" localSheetId="14">[1]Work_sect!#REF!</definedName>
    <definedName name="_WT6" localSheetId="16">[1]Work_sect!#REF!</definedName>
    <definedName name="_WT6" localSheetId="41">[1]Work_sect!#REF!</definedName>
    <definedName name="_WT6" localSheetId="50">[1]Work_sect!#REF!</definedName>
    <definedName name="_WT6" localSheetId="42">[1]Work_sect!#REF!</definedName>
    <definedName name="_WT6" localSheetId="43">[1]Work_sect!#REF!</definedName>
    <definedName name="_WT6" localSheetId="45">[1]Work_sect!#REF!</definedName>
    <definedName name="_WT6" localSheetId="46">[1]Work_sect!#REF!</definedName>
    <definedName name="_WT6" localSheetId="47">[1]Work_sect!#REF!</definedName>
    <definedName name="_WT6" localSheetId="48">[1]Work_sect!#REF!</definedName>
    <definedName name="_WT6" localSheetId="49">[1]Work_sect!#REF!</definedName>
    <definedName name="_WT6" localSheetId="62">[1]Work_sect!#REF!</definedName>
    <definedName name="_WT6" localSheetId="63">[1]Work_sect!#REF!</definedName>
    <definedName name="_WT6" localSheetId="52">[1]Work_sect!#REF!</definedName>
    <definedName name="_WT6" localSheetId="53">[1]Work_sect!#REF!</definedName>
    <definedName name="_WT6" localSheetId="54">[1]Work_sect!#REF!</definedName>
    <definedName name="_WT6" localSheetId="59">[1]Work_sect!#REF!</definedName>
    <definedName name="_WT6" localSheetId="60">[1]Work_sect!#REF!</definedName>
    <definedName name="_WT6" localSheetId="78">[1]Work_sect!#REF!</definedName>
    <definedName name="_WT6" localSheetId="65">[1]Work_sect!#REF!</definedName>
    <definedName name="_WT6" localSheetId="85">[1]Work_sect!#REF!</definedName>
    <definedName name="_WT6" localSheetId="66">[1]Work_sect!#REF!</definedName>
    <definedName name="_WT6">[1]Work_sect!#REF!</definedName>
    <definedName name="_WT7" localSheetId="2">[1]Work_sect!#REF!</definedName>
    <definedName name="_WT7" localSheetId="3">[1]Work_sect!#REF!</definedName>
    <definedName name="_WT7" localSheetId="26">[1]Work_sect!#REF!</definedName>
    <definedName name="_WT7" localSheetId="28">[1]Work_sect!#REF!</definedName>
    <definedName name="_WT7" localSheetId="4">[1]Work_sect!#REF!</definedName>
    <definedName name="_WT7" localSheetId="35">[1]Work_sect!#REF!</definedName>
    <definedName name="_WT7" localSheetId="36">[1]Work_sect!#REF!</definedName>
    <definedName name="_WT7" localSheetId="37">[1]Work_sect!#REF!</definedName>
    <definedName name="_WT7" localSheetId="38">[1]Work_sect!#REF!</definedName>
    <definedName name="_WT7" localSheetId="39">[1]Work_sect!#REF!</definedName>
    <definedName name="_WT7" localSheetId="40">[1]Work_sect!#REF!</definedName>
    <definedName name="_WT7" localSheetId="7">[1]Work_sect!#REF!</definedName>
    <definedName name="_WT7" localSheetId="8">[1]Work_sect!#REF!</definedName>
    <definedName name="_WT7" localSheetId="9">[1]Work_sect!#REF!</definedName>
    <definedName name="_WT7" localSheetId="12">[1]Work_sect!#REF!</definedName>
    <definedName name="_WT7" localSheetId="14">[1]Work_sect!#REF!</definedName>
    <definedName name="_WT7" localSheetId="16">[1]Work_sect!#REF!</definedName>
    <definedName name="_WT7" localSheetId="41">[1]Work_sect!#REF!</definedName>
    <definedName name="_WT7" localSheetId="50">[1]Work_sect!#REF!</definedName>
    <definedName name="_WT7" localSheetId="42">[1]Work_sect!#REF!</definedName>
    <definedName name="_WT7" localSheetId="43">[1]Work_sect!#REF!</definedName>
    <definedName name="_WT7" localSheetId="45">[1]Work_sect!#REF!</definedName>
    <definedName name="_WT7" localSheetId="46">[1]Work_sect!#REF!</definedName>
    <definedName name="_WT7" localSheetId="47">[1]Work_sect!#REF!</definedName>
    <definedName name="_WT7" localSheetId="48">[1]Work_sect!#REF!</definedName>
    <definedName name="_WT7" localSheetId="49">[1]Work_sect!#REF!</definedName>
    <definedName name="_WT7" localSheetId="62">[1]Work_sect!#REF!</definedName>
    <definedName name="_WT7" localSheetId="63">[1]Work_sect!#REF!</definedName>
    <definedName name="_WT7" localSheetId="52">[1]Work_sect!#REF!</definedName>
    <definedName name="_WT7" localSheetId="53">[1]Work_sect!#REF!</definedName>
    <definedName name="_WT7" localSheetId="54">[1]Work_sect!#REF!</definedName>
    <definedName name="_WT7" localSheetId="59">[1]Work_sect!#REF!</definedName>
    <definedName name="_WT7" localSheetId="60">[1]Work_sect!#REF!</definedName>
    <definedName name="_WT7" localSheetId="78">[1]Work_sect!#REF!</definedName>
    <definedName name="_WT7" localSheetId="65">[1]Work_sect!#REF!</definedName>
    <definedName name="_WT7" localSheetId="85">[1]Work_sect!#REF!</definedName>
    <definedName name="_WT7" localSheetId="66">[1]Work_sect!#REF!</definedName>
    <definedName name="_WT7">[1]Work_sect!#REF!</definedName>
    <definedName name="a" localSheetId="2" hidden="1">{"red33",#N/A,FALSE,"Sheet1"}</definedName>
    <definedName name="a" localSheetId="3" hidden="1">{"red33",#N/A,FALSE,"Sheet1"}</definedName>
    <definedName name="a" localSheetId="26" hidden="1">{"red33",#N/A,FALSE,"Sheet1"}</definedName>
    <definedName name="a" localSheetId="4" hidden="1">{"red33",#N/A,FALSE,"Sheet1"}</definedName>
    <definedName name="a" localSheetId="6" hidden="1">{"red33",#N/A,FALSE,"Sheet1"}</definedName>
    <definedName name="a" localSheetId="7" hidden="1">{"red33",#N/A,FALSE,"Sheet1"}</definedName>
    <definedName name="a" localSheetId="8" hidden="1">{"red33",#N/A,FALSE,"Sheet1"}</definedName>
    <definedName name="a" localSheetId="9" hidden="1">{"red33",#N/A,FALSE,"Sheet1"}</definedName>
    <definedName name="a" localSheetId="10" hidden="1">{"red33",#N/A,FALSE,"Sheet1"}</definedName>
    <definedName name="a" localSheetId="12" hidden="1">{"red33",#N/A,FALSE,"Sheet1"}</definedName>
    <definedName name="a" localSheetId="14" hidden="1">{"red33",#N/A,FALSE,"Sheet1"}</definedName>
    <definedName name="a" localSheetId="16" hidden="1">{"red33",#N/A,FALSE,"Sheet1"}</definedName>
    <definedName name="a" localSheetId="41">#REF!</definedName>
    <definedName name="a" localSheetId="50">#REF!</definedName>
    <definedName name="a" localSheetId="42">#REF!</definedName>
    <definedName name="a" localSheetId="43">#REF!</definedName>
    <definedName name="a" localSheetId="45">#REF!</definedName>
    <definedName name="a" localSheetId="46">#REF!</definedName>
    <definedName name="a" localSheetId="47">#REF!</definedName>
    <definedName name="a" localSheetId="48">#REF!</definedName>
    <definedName name="a" localSheetId="49">#REF!</definedName>
    <definedName name="a" localSheetId="51" hidden="1">{"red33",#N/A,FALSE,"Sheet1"}</definedName>
    <definedName name="a" localSheetId="62" hidden="1">{"red33",#N/A,FALSE,"Sheet1"}</definedName>
    <definedName name="a" localSheetId="63" hidden="1">{"red33",#N/A,FALSE,"Sheet1"}</definedName>
    <definedName name="a" localSheetId="52" hidden="1">{"red33",#N/A,FALSE,"Sheet1"}</definedName>
    <definedName name="a" localSheetId="53" hidden="1">{"red33",#N/A,FALSE,"Sheet1"}</definedName>
    <definedName name="a" localSheetId="54" hidden="1">{"red33",#N/A,FALSE,"Sheet1"}</definedName>
    <definedName name="a" localSheetId="55" hidden="1">{"red33",#N/A,FALSE,"Sheet1"}</definedName>
    <definedName name="a" localSheetId="57" hidden="1">{"red33",#N/A,FALSE,"Sheet1"}</definedName>
    <definedName name="a" localSheetId="59" hidden="1">{"red33",#N/A,FALSE,"Sheet1"}</definedName>
    <definedName name="a" localSheetId="60" hidden="1">{"red33",#N/A,FALSE,"Sheet1"}</definedName>
    <definedName name="a" localSheetId="61" hidden="1">{"red33",#N/A,FALSE,"Sheet1"}</definedName>
    <definedName name="a" localSheetId="73" hidden="1">{"red33",#N/A,FALSE,"Sheet1"}</definedName>
    <definedName name="a" localSheetId="74">#REF!</definedName>
    <definedName name="a" localSheetId="75">#REF!</definedName>
    <definedName name="a" localSheetId="77" hidden="1">{"red33",#N/A,FALSE,"Sheet1"}</definedName>
    <definedName name="a" localSheetId="78" hidden="1">{"red33",#N/A,FALSE,"Sheet1"}</definedName>
    <definedName name="a" localSheetId="80" hidden="1">{"red33",#N/A,FALSE,"Sheet1"}</definedName>
    <definedName name="a" localSheetId="81" hidden="1">{"red33",#N/A,FALSE,"Sheet1"}</definedName>
    <definedName name="a" localSheetId="82" hidden="1">{"red33",#N/A,FALSE,"Sheet1"}</definedName>
    <definedName name="a" localSheetId="65" hidden="1">{"red33",#N/A,FALSE,"Sheet1"}</definedName>
    <definedName name="a" localSheetId="83" hidden="1">{"red33",#N/A,FALSE,"Sheet1"}</definedName>
    <definedName name="a" localSheetId="84" hidden="1">{"red33",#N/A,FALSE,"Sheet1"}</definedName>
    <definedName name="a" localSheetId="85" hidden="1">{"red33",#N/A,FALSE,"Sheet1"}</definedName>
    <definedName name="a" localSheetId="66" hidden="1">{"red33",#N/A,FALSE,"Sheet1"}</definedName>
    <definedName name="a" localSheetId="67" hidden="1">{"red33",#N/A,FALSE,"Sheet1"}</definedName>
    <definedName name="a" localSheetId="68" hidden="1">{"red33",#N/A,FALSE,"Sheet1"}</definedName>
    <definedName name="a" localSheetId="72" hidden="1">{"red33",#N/A,FALSE,"Sheet1"}</definedName>
    <definedName name="a" localSheetId="1" hidden="1">{"red33",#N/A,FALSE,"Sheet1"}</definedName>
    <definedName name="a" hidden="1">{"red33",#N/A,FALSE,"Sheet1"}</definedName>
    <definedName name="A._Pre_cutoff_date_original_maturities__subject_to_further_rescheduling_1" localSheetId="2">#REF!</definedName>
    <definedName name="A._Pre_cutoff_date_original_maturities__subject_to_further_rescheduling_1" localSheetId="3">#REF!</definedName>
    <definedName name="A._Pre_cutoff_date_original_maturities__subject_to_further_rescheduling_1" localSheetId="26">#REF!</definedName>
    <definedName name="A._Pre_cutoff_date_original_maturities__subject_to_further_rescheduling_1" localSheetId="28">#REF!</definedName>
    <definedName name="A._Pre_cutoff_date_original_maturities__subject_to_further_rescheduling_1" localSheetId="30">#REF!</definedName>
    <definedName name="A._Pre_cutoff_date_original_maturities__subject_to_further_rescheduling_1" localSheetId="4">#REF!</definedName>
    <definedName name="A._Pre_cutoff_date_original_maturities__subject_to_further_rescheduling_1" localSheetId="35">#REF!</definedName>
    <definedName name="A._Pre_cutoff_date_original_maturities__subject_to_further_rescheduling_1" localSheetId="36">#REF!</definedName>
    <definedName name="A._Pre_cutoff_date_original_maturities__subject_to_further_rescheduling_1" localSheetId="37">#REF!</definedName>
    <definedName name="A._Pre_cutoff_date_original_maturities__subject_to_further_rescheduling_1" localSheetId="38">#REF!</definedName>
    <definedName name="A._Pre_cutoff_date_original_maturities__subject_to_further_rescheduling_1" localSheetId="39">#REF!</definedName>
    <definedName name="A._Pre_cutoff_date_original_maturities__subject_to_further_rescheduling_1" localSheetId="40">#REF!</definedName>
    <definedName name="A._Pre_cutoff_date_original_maturities__subject_to_further_rescheduling_1" localSheetId="7">#REF!</definedName>
    <definedName name="A._Pre_cutoff_date_original_maturities__subject_to_further_rescheduling_1" localSheetId="9">#REF!</definedName>
    <definedName name="A._Pre_cutoff_date_original_maturities__subject_to_further_rescheduling_1" localSheetId="14">#REF!</definedName>
    <definedName name="A._Pre_cutoff_date_original_maturities__subject_to_further_rescheduling_1" localSheetId="16">#REF!</definedName>
    <definedName name="A._Pre_cutoff_date_original_maturities__subject_to_further_rescheduling_1" localSheetId="41">#REF!</definedName>
    <definedName name="A._Pre_cutoff_date_original_maturities__subject_to_further_rescheduling_1" localSheetId="50">#REF!</definedName>
    <definedName name="A._Pre_cutoff_date_original_maturities__subject_to_further_rescheduling_1" localSheetId="42">#REF!</definedName>
    <definedName name="A._Pre_cutoff_date_original_maturities__subject_to_further_rescheduling_1" localSheetId="43">#REF!</definedName>
    <definedName name="A._Pre_cutoff_date_original_maturities__subject_to_further_rescheduling_1" localSheetId="45">#REF!</definedName>
    <definedName name="A._Pre_cutoff_date_original_maturities__subject_to_further_rescheduling_1" localSheetId="46">#REF!</definedName>
    <definedName name="A._Pre_cutoff_date_original_maturities__subject_to_further_rescheduling_1" localSheetId="47">#REF!</definedName>
    <definedName name="A._Pre_cutoff_date_original_maturities__subject_to_further_rescheduling_1" localSheetId="48">#REF!</definedName>
    <definedName name="A._Pre_cutoff_date_original_maturities__subject_to_further_rescheduling_1" localSheetId="49">#REF!</definedName>
    <definedName name="A._Pre_cutoff_date_original_maturities__subject_to_further_rescheduling_1" localSheetId="62">#REF!</definedName>
    <definedName name="A._Pre_cutoff_date_original_maturities__subject_to_further_rescheduling_1" localSheetId="63">#REF!</definedName>
    <definedName name="A._Pre_cutoff_date_original_maturities__subject_to_further_rescheduling_1" localSheetId="52">#REF!</definedName>
    <definedName name="A._Pre_cutoff_date_original_maturities__subject_to_further_rescheduling_1" localSheetId="53">#REF!</definedName>
    <definedName name="A._Pre_cutoff_date_original_maturities__subject_to_further_rescheduling_1" localSheetId="54">#REF!</definedName>
    <definedName name="A._Pre_cutoff_date_original_maturities__subject_to_further_rescheduling_1" localSheetId="59">#REF!</definedName>
    <definedName name="A._Pre_cutoff_date_original_maturities__subject_to_further_rescheduling_1" localSheetId="60">#REF!</definedName>
    <definedName name="A._Pre_cutoff_date_original_maturities__subject_to_further_rescheduling_1" localSheetId="73">#REF!</definedName>
    <definedName name="A._Pre_cutoff_date_original_maturities__subject_to_further_rescheduling_1" localSheetId="77">#REF!</definedName>
    <definedName name="A._Pre_cutoff_date_original_maturities__subject_to_further_rescheduling_1" localSheetId="78">#REF!</definedName>
    <definedName name="A._Pre_cutoff_date_original_maturities__subject_to_further_rescheduling_1" localSheetId="80">#REF!</definedName>
    <definedName name="A._Pre_cutoff_date_original_maturities__subject_to_further_rescheduling_1" localSheetId="65">#REF!</definedName>
    <definedName name="A._Pre_cutoff_date_original_maturities__subject_to_further_rescheduling_1" localSheetId="85">#REF!</definedName>
    <definedName name="A._Pre_cutoff_date_original_maturities__subject_to_further_rescheduling_1" localSheetId="66">#REF!</definedName>
    <definedName name="A._Pre_cutoff_date_original_maturities__subject_to_further_rescheduling_1">#REF!</definedName>
    <definedName name="A2000000" localSheetId="2">#REF!</definedName>
    <definedName name="A2000000" localSheetId="3">#REF!</definedName>
    <definedName name="A2000000" localSheetId="26">#REF!</definedName>
    <definedName name="A2000000" localSheetId="28">#REF!</definedName>
    <definedName name="A2000000" localSheetId="4">#REF!</definedName>
    <definedName name="A2000000" localSheetId="35">#REF!</definedName>
    <definedName name="A2000000" localSheetId="36">#REF!</definedName>
    <definedName name="A2000000" localSheetId="37">#REF!</definedName>
    <definedName name="A2000000" localSheetId="38">#REF!</definedName>
    <definedName name="A2000000" localSheetId="39">#REF!</definedName>
    <definedName name="A2000000" localSheetId="40">#REF!</definedName>
    <definedName name="A2000000" localSheetId="7">#REF!</definedName>
    <definedName name="A2000000" localSheetId="9">#REF!</definedName>
    <definedName name="A2000000" localSheetId="41">#REF!</definedName>
    <definedName name="A2000000" localSheetId="59">#REF!</definedName>
    <definedName name="A2000000" localSheetId="60">#REF!</definedName>
    <definedName name="A2000000" localSheetId="78">#REF!</definedName>
    <definedName name="A2000000" localSheetId="65">#REF!</definedName>
    <definedName name="A2000000" localSheetId="85">#REF!</definedName>
    <definedName name="A2000000" localSheetId="66">#REF!</definedName>
    <definedName name="A2000000">#REF!</definedName>
    <definedName name="A6000000" localSheetId="2">#REF!</definedName>
    <definedName name="A6000000" localSheetId="3">#REF!</definedName>
    <definedName name="A6000000" localSheetId="26">#REF!</definedName>
    <definedName name="A6000000" localSheetId="28">#REF!</definedName>
    <definedName name="A6000000" localSheetId="4">#REF!</definedName>
    <definedName name="A6000000" localSheetId="35">#REF!</definedName>
    <definedName name="A6000000" localSheetId="36">#REF!</definedName>
    <definedName name="A6000000" localSheetId="37">#REF!</definedName>
    <definedName name="A6000000" localSheetId="38">#REF!</definedName>
    <definedName name="A6000000" localSheetId="39">#REF!</definedName>
    <definedName name="A6000000" localSheetId="40">#REF!</definedName>
    <definedName name="A6000000" localSheetId="7">#REF!</definedName>
    <definedName name="A6000000" localSheetId="9">#REF!</definedName>
    <definedName name="A6000000" localSheetId="41">#REF!</definedName>
    <definedName name="A6000000" localSheetId="59">#REF!</definedName>
    <definedName name="A6000000" localSheetId="60">#REF!</definedName>
    <definedName name="A6000000" localSheetId="78">#REF!</definedName>
    <definedName name="A6000000" localSheetId="65">#REF!</definedName>
    <definedName name="A6000000" localSheetId="85">#REF!</definedName>
    <definedName name="A6000000" localSheetId="66">#REF!</definedName>
    <definedName name="A6000000">#REF!</definedName>
    <definedName name="acctmonth" localSheetId="2">#REF!</definedName>
    <definedName name="acctmonth" localSheetId="3">#REF!</definedName>
    <definedName name="acctmonth" localSheetId="26">#REF!</definedName>
    <definedName name="acctmonth" localSheetId="28">#REF!</definedName>
    <definedName name="acctmonth" localSheetId="4">#REF!</definedName>
    <definedName name="acctmonth" localSheetId="35">#REF!</definedName>
    <definedName name="acctmonth" localSheetId="36">#REF!</definedName>
    <definedName name="acctmonth" localSheetId="37">#REF!</definedName>
    <definedName name="acctmonth" localSheetId="38">#REF!</definedName>
    <definedName name="acctmonth" localSheetId="39">#REF!</definedName>
    <definedName name="acctmonth" localSheetId="40">#REF!</definedName>
    <definedName name="acctmonth" localSheetId="7">#REF!</definedName>
    <definedName name="acctmonth" localSheetId="9">#REF!</definedName>
    <definedName name="acctmonth" localSheetId="59">#REF!</definedName>
    <definedName name="acctmonth" localSheetId="60">#REF!</definedName>
    <definedName name="acctmonth" localSheetId="78">#REF!</definedName>
    <definedName name="acctmonth" localSheetId="65">#REF!</definedName>
    <definedName name="acctmonth" localSheetId="85">#REF!</definedName>
    <definedName name="acctmonth" localSheetId="66">#REF!</definedName>
    <definedName name="acctmonth">#REF!</definedName>
    <definedName name="AMPO5">"Gráfico 8"</definedName>
    <definedName name="ass" localSheetId="26">#REF!</definedName>
    <definedName name="ass" localSheetId="28">#REF!</definedName>
    <definedName name="ass" localSheetId="60">#REF!</definedName>
    <definedName name="ass" localSheetId="74">#REF!</definedName>
    <definedName name="ass" localSheetId="75">#REF!</definedName>
    <definedName name="ass" localSheetId="78">#REF!</definedName>
    <definedName name="ass" localSheetId="85">#REF!</definedName>
    <definedName name="ass">#REF!</definedName>
    <definedName name="ASSBOP" localSheetId="2">[1]Work_sect!#REF!</definedName>
    <definedName name="ASSBOP" localSheetId="3">[1]Work_sect!#REF!</definedName>
    <definedName name="ASSBOP" localSheetId="26">[1]Work_sect!#REF!</definedName>
    <definedName name="ASSBOP" localSheetId="28">[1]Work_sect!#REF!</definedName>
    <definedName name="ASSBOP" localSheetId="30">[1]Work_sect!#REF!</definedName>
    <definedName name="ASSBOP" localSheetId="4">[1]Work_sect!#REF!</definedName>
    <definedName name="ASSBOP" localSheetId="35">[1]Work_sect!#REF!</definedName>
    <definedName name="ASSBOP" localSheetId="36">[1]Work_sect!#REF!</definedName>
    <definedName name="ASSBOP" localSheetId="37">[1]Work_sect!#REF!</definedName>
    <definedName name="ASSBOP" localSheetId="38">[1]Work_sect!#REF!</definedName>
    <definedName name="ASSBOP" localSheetId="39">[1]Work_sect!#REF!</definedName>
    <definedName name="ASSBOP" localSheetId="40">[1]Work_sect!#REF!</definedName>
    <definedName name="ASSBOP" localSheetId="7">[1]Work_sect!#REF!</definedName>
    <definedName name="ASSBOP" localSheetId="8">[1]Work_sect!#REF!</definedName>
    <definedName name="ASSBOP" localSheetId="9">[1]Work_sect!#REF!</definedName>
    <definedName name="ASSBOP" localSheetId="12">[1]Work_sect!#REF!</definedName>
    <definedName name="ASSBOP" localSheetId="14">[1]Work_sect!#REF!</definedName>
    <definedName name="ASSBOP" localSheetId="16">[1]Work_sect!#REF!</definedName>
    <definedName name="ASSBOP" localSheetId="41">[1]Work_sect!#REF!</definedName>
    <definedName name="ASSBOP" localSheetId="50">[1]Work_sect!#REF!</definedName>
    <definedName name="ASSBOP" localSheetId="42">[1]Work_sect!#REF!</definedName>
    <definedName name="ASSBOP" localSheetId="43">[1]Work_sect!#REF!</definedName>
    <definedName name="ASSBOP" localSheetId="45">[1]Work_sect!#REF!</definedName>
    <definedName name="ASSBOP" localSheetId="46">[1]Work_sect!#REF!</definedName>
    <definedName name="ASSBOP" localSheetId="47">[1]Work_sect!#REF!</definedName>
    <definedName name="ASSBOP" localSheetId="48">[1]Work_sect!#REF!</definedName>
    <definedName name="ASSBOP" localSheetId="49">[1]Work_sect!#REF!</definedName>
    <definedName name="ASSBOP" localSheetId="62">[1]Work_sect!#REF!</definedName>
    <definedName name="ASSBOP" localSheetId="63">[1]Work_sect!#REF!</definedName>
    <definedName name="ASSBOP" localSheetId="52">[1]Work_sect!#REF!</definedName>
    <definedName name="ASSBOP" localSheetId="53">[1]Work_sect!#REF!</definedName>
    <definedName name="ASSBOP" localSheetId="54">[1]Work_sect!#REF!</definedName>
    <definedName name="ASSBOP" localSheetId="59">[1]Work_sect!#REF!</definedName>
    <definedName name="ASSBOP" localSheetId="60">[1]Work_sect!#REF!</definedName>
    <definedName name="ASSBOP" localSheetId="78">[1]Work_sect!#REF!</definedName>
    <definedName name="ASSBOP" localSheetId="65">[1]Work_sect!#REF!</definedName>
    <definedName name="ASSBOP" localSheetId="85">[1]Work_sect!#REF!</definedName>
    <definedName name="ASSBOP" localSheetId="66">[1]Work_sect!#REF!</definedName>
    <definedName name="ASSBOP">[1]Work_sect!#REF!</definedName>
    <definedName name="ASSFISC" localSheetId="2">[1]Work_sect!#REF!</definedName>
    <definedName name="ASSFISC" localSheetId="3">[1]Work_sect!#REF!</definedName>
    <definedName name="ASSFISC" localSheetId="26">[1]Work_sect!#REF!</definedName>
    <definedName name="ASSFISC" localSheetId="28">[1]Work_sect!#REF!</definedName>
    <definedName name="ASSFISC" localSheetId="30">[1]Work_sect!#REF!</definedName>
    <definedName name="ASSFISC" localSheetId="4">[1]Work_sect!#REF!</definedName>
    <definedName name="ASSFISC" localSheetId="35">[1]Work_sect!#REF!</definedName>
    <definedName name="ASSFISC" localSheetId="36">[1]Work_sect!#REF!</definedName>
    <definedName name="ASSFISC" localSheetId="37">[1]Work_sect!#REF!</definedName>
    <definedName name="ASSFISC" localSheetId="38">[1]Work_sect!#REF!</definedName>
    <definedName name="ASSFISC" localSheetId="39">[1]Work_sect!#REF!</definedName>
    <definedName name="ASSFISC" localSheetId="40">[1]Work_sect!#REF!</definedName>
    <definedName name="ASSFISC" localSheetId="7">[1]Work_sect!#REF!</definedName>
    <definedName name="ASSFISC" localSheetId="8">[1]Work_sect!#REF!</definedName>
    <definedName name="ASSFISC" localSheetId="9">[1]Work_sect!#REF!</definedName>
    <definedName name="ASSFISC" localSheetId="12">[1]Work_sect!#REF!</definedName>
    <definedName name="ASSFISC" localSheetId="14">[1]Work_sect!#REF!</definedName>
    <definedName name="ASSFISC" localSheetId="16">[1]Work_sect!#REF!</definedName>
    <definedName name="ASSFISC" localSheetId="41">[1]Work_sect!#REF!</definedName>
    <definedName name="ASSFISC" localSheetId="50">[1]Work_sect!#REF!</definedName>
    <definedName name="ASSFISC" localSheetId="42">[1]Work_sect!#REF!</definedName>
    <definedName name="ASSFISC" localSheetId="43">[1]Work_sect!#REF!</definedName>
    <definedName name="ASSFISC" localSheetId="45">[1]Work_sect!#REF!</definedName>
    <definedName name="ASSFISC" localSheetId="46">[1]Work_sect!#REF!</definedName>
    <definedName name="ASSFISC" localSheetId="47">[1]Work_sect!#REF!</definedName>
    <definedName name="ASSFISC" localSheetId="48">[1]Work_sect!#REF!</definedName>
    <definedName name="ASSFISC" localSheetId="49">[1]Work_sect!#REF!</definedName>
    <definedName name="ASSFISC" localSheetId="62">[1]Work_sect!#REF!</definedName>
    <definedName name="ASSFISC" localSheetId="63">[1]Work_sect!#REF!</definedName>
    <definedName name="ASSFISC" localSheetId="52">[1]Work_sect!#REF!</definedName>
    <definedName name="ASSFISC" localSheetId="53">[1]Work_sect!#REF!</definedName>
    <definedName name="ASSFISC" localSheetId="54">[1]Work_sect!#REF!</definedName>
    <definedName name="ASSFISC" localSheetId="59">[1]Work_sect!#REF!</definedName>
    <definedName name="ASSFISC" localSheetId="60">[1]Work_sect!#REF!</definedName>
    <definedName name="ASSFISC" localSheetId="78">[1]Work_sect!#REF!</definedName>
    <definedName name="ASSFISC" localSheetId="65">[1]Work_sect!#REF!</definedName>
    <definedName name="ASSFISC" localSheetId="85">[1]Work_sect!#REF!</definedName>
    <definedName name="ASSFISC" localSheetId="66">[1]Work_sect!#REF!</definedName>
    <definedName name="ASSFISC">[1]Work_sect!#REF!</definedName>
    <definedName name="ASSGLOBAL" localSheetId="2">[1]Work_sect!#REF!</definedName>
    <definedName name="ASSGLOBAL" localSheetId="3">[1]Work_sect!#REF!</definedName>
    <definedName name="ASSGLOBAL" localSheetId="26">[1]Work_sect!#REF!</definedName>
    <definedName name="ASSGLOBAL" localSheetId="28">[1]Work_sect!#REF!</definedName>
    <definedName name="ASSGLOBAL" localSheetId="30">[1]Work_sect!#REF!</definedName>
    <definedName name="ASSGLOBAL" localSheetId="4">[1]Work_sect!#REF!</definedName>
    <definedName name="ASSGLOBAL" localSheetId="35">[1]Work_sect!#REF!</definedName>
    <definedName name="ASSGLOBAL" localSheetId="36">[1]Work_sect!#REF!</definedName>
    <definedName name="ASSGLOBAL" localSheetId="37">[1]Work_sect!#REF!</definedName>
    <definedName name="ASSGLOBAL" localSheetId="38">[1]Work_sect!#REF!</definedName>
    <definedName name="ASSGLOBAL" localSheetId="39">[1]Work_sect!#REF!</definedName>
    <definedName name="ASSGLOBAL" localSheetId="40">[1]Work_sect!#REF!</definedName>
    <definedName name="ASSGLOBAL" localSheetId="7">[1]Work_sect!#REF!</definedName>
    <definedName name="ASSGLOBAL" localSheetId="8">[1]Work_sect!#REF!</definedName>
    <definedName name="ASSGLOBAL" localSheetId="9">[1]Work_sect!#REF!</definedName>
    <definedName name="ASSGLOBAL" localSheetId="12">[1]Work_sect!#REF!</definedName>
    <definedName name="ASSGLOBAL" localSheetId="14">[1]Work_sect!#REF!</definedName>
    <definedName name="ASSGLOBAL" localSheetId="16">[1]Work_sect!#REF!</definedName>
    <definedName name="ASSGLOBAL" localSheetId="41">[1]Work_sect!#REF!</definedName>
    <definedName name="ASSGLOBAL" localSheetId="50">[1]Work_sect!#REF!</definedName>
    <definedName name="ASSGLOBAL" localSheetId="42">[1]Work_sect!#REF!</definedName>
    <definedName name="ASSGLOBAL" localSheetId="43">[1]Work_sect!#REF!</definedName>
    <definedName name="ASSGLOBAL" localSheetId="45">[1]Work_sect!#REF!</definedName>
    <definedName name="ASSGLOBAL" localSheetId="46">[1]Work_sect!#REF!</definedName>
    <definedName name="ASSGLOBAL" localSheetId="47">[1]Work_sect!#REF!</definedName>
    <definedName name="ASSGLOBAL" localSheetId="48">[1]Work_sect!#REF!</definedName>
    <definedName name="ASSGLOBAL" localSheetId="49">[1]Work_sect!#REF!</definedName>
    <definedName name="ASSGLOBAL" localSheetId="62">[1]Work_sect!#REF!</definedName>
    <definedName name="ASSGLOBAL" localSheetId="63">[1]Work_sect!#REF!</definedName>
    <definedName name="ASSGLOBAL" localSheetId="52">[1]Work_sect!#REF!</definedName>
    <definedName name="ASSGLOBAL" localSheetId="53">[1]Work_sect!#REF!</definedName>
    <definedName name="ASSGLOBAL" localSheetId="54">[1]Work_sect!#REF!</definedName>
    <definedName name="ASSGLOBAL" localSheetId="59">[1]Work_sect!#REF!</definedName>
    <definedName name="ASSGLOBAL" localSheetId="60">[1]Work_sect!#REF!</definedName>
    <definedName name="ASSGLOBAL" localSheetId="78">[1]Work_sect!#REF!</definedName>
    <definedName name="ASSGLOBAL" localSheetId="65">[1]Work_sect!#REF!</definedName>
    <definedName name="ASSGLOBAL" localSheetId="85">[1]Work_sect!#REF!</definedName>
    <definedName name="ASSGLOBAL" localSheetId="66">[1]Work_sect!#REF!</definedName>
    <definedName name="ASSGLOBAL">[1]Work_sect!#REF!</definedName>
    <definedName name="ASSMON" localSheetId="2">[1]Work_sect!#REF!</definedName>
    <definedName name="ASSMON" localSheetId="3">[1]Work_sect!#REF!</definedName>
    <definedName name="ASSMON" localSheetId="26">[1]Work_sect!#REF!</definedName>
    <definedName name="ASSMON" localSheetId="28">[1]Work_sect!#REF!</definedName>
    <definedName name="ASSMON" localSheetId="30">[1]Work_sect!#REF!</definedName>
    <definedName name="ASSMON" localSheetId="4">[1]Work_sect!#REF!</definedName>
    <definedName name="ASSMON" localSheetId="35">[1]Work_sect!#REF!</definedName>
    <definedName name="ASSMON" localSheetId="36">[1]Work_sect!#REF!</definedName>
    <definedName name="ASSMON" localSheetId="37">[1]Work_sect!#REF!</definedName>
    <definedName name="ASSMON" localSheetId="38">[1]Work_sect!#REF!</definedName>
    <definedName name="ASSMON" localSheetId="39">[1]Work_sect!#REF!</definedName>
    <definedName name="ASSMON" localSheetId="40">[1]Work_sect!#REF!</definedName>
    <definedName name="ASSMON" localSheetId="7">[1]Work_sect!#REF!</definedName>
    <definedName name="ASSMON" localSheetId="8">[1]Work_sect!#REF!</definedName>
    <definedName name="ASSMON" localSheetId="9">[1]Work_sect!#REF!</definedName>
    <definedName name="ASSMON" localSheetId="12">[1]Work_sect!#REF!</definedName>
    <definedName name="ASSMON" localSheetId="14">[1]Work_sect!#REF!</definedName>
    <definedName name="ASSMON" localSheetId="16">[1]Work_sect!#REF!</definedName>
    <definedName name="ASSMON" localSheetId="41">[1]Work_sect!#REF!</definedName>
    <definedName name="ASSMON" localSheetId="50">[1]Work_sect!#REF!</definedName>
    <definedName name="ASSMON" localSheetId="42">[1]Work_sect!#REF!</definedName>
    <definedName name="ASSMON" localSheetId="43">[1]Work_sect!#REF!</definedName>
    <definedName name="ASSMON" localSheetId="45">[1]Work_sect!#REF!</definedName>
    <definedName name="ASSMON" localSheetId="46">[1]Work_sect!#REF!</definedName>
    <definedName name="ASSMON" localSheetId="47">[1]Work_sect!#REF!</definedName>
    <definedName name="ASSMON" localSheetId="48">[1]Work_sect!#REF!</definedName>
    <definedName name="ASSMON" localSheetId="49">[1]Work_sect!#REF!</definedName>
    <definedName name="ASSMON" localSheetId="62">[1]Work_sect!#REF!</definedName>
    <definedName name="ASSMON" localSheetId="63">[1]Work_sect!#REF!</definedName>
    <definedName name="ASSMON" localSheetId="52">[1]Work_sect!#REF!</definedName>
    <definedName name="ASSMON" localSheetId="53">[1]Work_sect!#REF!</definedName>
    <definedName name="ASSMON" localSheetId="54">[1]Work_sect!#REF!</definedName>
    <definedName name="ASSMON" localSheetId="59">[1]Work_sect!#REF!</definedName>
    <definedName name="ASSMON" localSheetId="60">[1]Work_sect!#REF!</definedName>
    <definedName name="ASSMON" localSheetId="78">[1]Work_sect!#REF!</definedName>
    <definedName name="ASSMON" localSheetId="65">[1]Work_sect!#REF!</definedName>
    <definedName name="ASSMON" localSheetId="85">[1]Work_sect!#REF!</definedName>
    <definedName name="ASSMON" localSheetId="66">[1]Work_sect!#REF!</definedName>
    <definedName name="ASSMON">[1]Work_sect!#REF!</definedName>
    <definedName name="ASSSECTOR" localSheetId="2">[1]Work_sect!#REF!</definedName>
    <definedName name="ASSSECTOR" localSheetId="3">[1]Work_sect!#REF!</definedName>
    <definedName name="ASSSECTOR" localSheetId="26">[1]Work_sect!#REF!</definedName>
    <definedName name="ASSSECTOR" localSheetId="28">[1]Work_sect!#REF!</definedName>
    <definedName name="ASSSECTOR" localSheetId="30">[1]Work_sect!#REF!</definedName>
    <definedName name="ASSSECTOR" localSheetId="4">[1]Work_sect!#REF!</definedName>
    <definedName name="ASSSECTOR" localSheetId="35">[1]Work_sect!#REF!</definedName>
    <definedName name="ASSSECTOR" localSheetId="36">[1]Work_sect!#REF!</definedName>
    <definedName name="ASSSECTOR" localSheetId="37">[1]Work_sect!#REF!</definedName>
    <definedName name="ASSSECTOR" localSheetId="38">[1]Work_sect!#REF!</definedName>
    <definedName name="ASSSECTOR" localSheetId="39">[1]Work_sect!#REF!</definedName>
    <definedName name="ASSSECTOR" localSheetId="40">[1]Work_sect!#REF!</definedName>
    <definedName name="ASSSECTOR" localSheetId="7">[1]Work_sect!#REF!</definedName>
    <definedName name="ASSSECTOR" localSheetId="8">[1]Work_sect!#REF!</definedName>
    <definedName name="ASSSECTOR" localSheetId="9">[1]Work_sect!#REF!</definedName>
    <definedName name="ASSSECTOR" localSheetId="12">[1]Work_sect!#REF!</definedName>
    <definedName name="ASSSECTOR" localSheetId="14">[1]Work_sect!#REF!</definedName>
    <definedName name="ASSSECTOR" localSheetId="16">[1]Work_sect!#REF!</definedName>
    <definedName name="ASSSECTOR" localSheetId="41">[1]Work_sect!#REF!</definedName>
    <definedName name="ASSSECTOR" localSheetId="50">[1]Work_sect!#REF!</definedName>
    <definedName name="ASSSECTOR" localSheetId="42">[1]Work_sect!#REF!</definedName>
    <definedName name="ASSSECTOR" localSheetId="43">[1]Work_sect!#REF!</definedName>
    <definedName name="ASSSECTOR" localSheetId="45">[1]Work_sect!#REF!</definedName>
    <definedName name="ASSSECTOR" localSheetId="46">[1]Work_sect!#REF!</definedName>
    <definedName name="ASSSECTOR" localSheetId="47">[1]Work_sect!#REF!</definedName>
    <definedName name="ASSSECTOR" localSheetId="48">[1]Work_sect!#REF!</definedName>
    <definedName name="ASSSECTOR" localSheetId="49">[1]Work_sect!#REF!</definedName>
    <definedName name="ASSSECTOR" localSheetId="62">[1]Work_sect!#REF!</definedName>
    <definedName name="ASSSECTOR" localSheetId="63">[1]Work_sect!#REF!</definedName>
    <definedName name="ASSSECTOR" localSheetId="52">[1]Work_sect!#REF!</definedName>
    <definedName name="ASSSECTOR" localSheetId="53">[1]Work_sect!#REF!</definedName>
    <definedName name="ASSSECTOR" localSheetId="54">[1]Work_sect!#REF!</definedName>
    <definedName name="ASSSECTOR" localSheetId="59">[1]Work_sect!#REF!</definedName>
    <definedName name="ASSSECTOR" localSheetId="60">[1]Work_sect!#REF!</definedName>
    <definedName name="ASSSECTOR" localSheetId="78">[1]Work_sect!#REF!</definedName>
    <definedName name="ASSSECTOR" localSheetId="65">[1]Work_sect!#REF!</definedName>
    <definedName name="ASSSECTOR" localSheetId="85">[1]Work_sect!#REF!</definedName>
    <definedName name="ASSSECTOR" localSheetId="66">[1]Work_sect!#REF!</definedName>
    <definedName name="ASSSECTOR">[1]Work_sect!#REF!</definedName>
    <definedName name="Assumptions_for_Rescheduling" localSheetId="2">#REF!</definedName>
    <definedName name="Assumptions_for_Rescheduling" localSheetId="3">#REF!</definedName>
    <definedName name="Assumptions_for_Rescheduling" localSheetId="26">#REF!</definedName>
    <definedName name="Assumptions_for_Rescheduling" localSheetId="28">#REF!</definedName>
    <definedName name="Assumptions_for_Rescheduling" localSheetId="30">#REF!</definedName>
    <definedName name="Assumptions_for_Rescheduling" localSheetId="4">#REF!</definedName>
    <definedName name="Assumptions_for_Rescheduling" localSheetId="35">#REF!</definedName>
    <definedName name="Assumptions_for_Rescheduling" localSheetId="36">#REF!</definedName>
    <definedName name="Assumptions_for_Rescheduling" localSheetId="37">#REF!</definedName>
    <definedName name="Assumptions_for_Rescheduling" localSheetId="38">#REF!</definedName>
    <definedName name="Assumptions_for_Rescheduling" localSheetId="39">#REF!</definedName>
    <definedName name="Assumptions_for_Rescheduling" localSheetId="40">#REF!</definedName>
    <definedName name="Assumptions_for_Rescheduling" localSheetId="7">#REF!</definedName>
    <definedName name="Assumptions_for_Rescheduling" localSheetId="9">#REF!</definedName>
    <definedName name="Assumptions_for_Rescheduling" localSheetId="14">#REF!</definedName>
    <definedName name="Assumptions_for_Rescheduling" localSheetId="16">#REF!</definedName>
    <definedName name="Assumptions_for_Rescheduling" localSheetId="41">#REF!</definedName>
    <definedName name="Assumptions_for_Rescheduling" localSheetId="50">#REF!</definedName>
    <definedName name="Assumptions_for_Rescheduling" localSheetId="42">#REF!</definedName>
    <definedName name="Assumptions_for_Rescheduling" localSheetId="43">#REF!</definedName>
    <definedName name="Assumptions_for_Rescheduling" localSheetId="45">#REF!</definedName>
    <definedName name="Assumptions_for_Rescheduling" localSheetId="46">#REF!</definedName>
    <definedName name="Assumptions_for_Rescheduling" localSheetId="47">#REF!</definedName>
    <definedName name="Assumptions_for_Rescheduling" localSheetId="48">#REF!</definedName>
    <definedName name="Assumptions_for_Rescheduling" localSheetId="49">#REF!</definedName>
    <definedName name="Assumptions_for_Rescheduling" localSheetId="62">#REF!</definedName>
    <definedName name="Assumptions_for_Rescheduling" localSheetId="63">#REF!</definedName>
    <definedName name="Assumptions_for_Rescheduling" localSheetId="52">#REF!</definedName>
    <definedName name="Assumptions_for_Rescheduling" localSheetId="53">#REF!</definedName>
    <definedName name="Assumptions_for_Rescheduling" localSheetId="54">#REF!</definedName>
    <definedName name="Assumptions_for_Rescheduling" localSheetId="59">#REF!</definedName>
    <definedName name="Assumptions_for_Rescheduling" localSheetId="60">#REF!</definedName>
    <definedName name="Assumptions_for_Rescheduling" localSheetId="73">#REF!</definedName>
    <definedName name="Assumptions_for_Rescheduling" localSheetId="77">#REF!</definedName>
    <definedName name="Assumptions_for_Rescheduling" localSheetId="78">#REF!</definedName>
    <definedName name="Assumptions_for_Rescheduling" localSheetId="80">#REF!</definedName>
    <definedName name="Assumptions_for_Rescheduling" localSheetId="65">#REF!</definedName>
    <definedName name="Assumptions_for_Rescheduling" localSheetId="85">#REF!</definedName>
    <definedName name="Assumptions_for_Rescheduling" localSheetId="66">#REF!</definedName>
    <definedName name="Assumptions_for_Rescheduling">#REF!</definedName>
    <definedName name="B" localSheetId="26">#REF!</definedName>
    <definedName name="B" localSheetId="28">#REF!</definedName>
    <definedName name="B" localSheetId="60">#REF!</definedName>
    <definedName name="B" localSheetId="74">#REF!</definedName>
    <definedName name="B" localSheetId="75">#REF!</definedName>
    <definedName name="B" localSheetId="78">#REF!</definedName>
    <definedName name="B" localSheetId="85">#REF!</definedName>
    <definedName name="B">#REF!</definedName>
    <definedName name="BaseYear">[3]Nominal!$A$4</definedName>
    <definedName name="BLPH14" localSheetId="2" hidden="1">[4]Raw_1!#REF!</definedName>
    <definedName name="BLPH14" localSheetId="3" hidden="1">[4]Raw_1!#REF!</definedName>
    <definedName name="BLPH14" localSheetId="26" hidden="1">[4]Raw_1!#REF!</definedName>
    <definedName name="BLPH14" localSheetId="28" hidden="1">[4]Raw_1!#REF!</definedName>
    <definedName name="BLPH14" localSheetId="30" hidden="1">[4]Raw_1!#REF!</definedName>
    <definedName name="BLPH14" localSheetId="4" hidden="1">[4]Raw_1!#REF!</definedName>
    <definedName name="BLPH14" localSheetId="35" hidden="1">[4]Raw_1!#REF!</definedName>
    <definedName name="BLPH14" localSheetId="36" hidden="1">[4]Raw_1!#REF!</definedName>
    <definedName name="BLPH14" localSheetId="37" hidden="1">[4]Raw_1!#REF!</definedName>
    <definedName name="BLPH14" localSheetId="38" hidden="1">[4]Raw_1!#REF!</definedName>
    <definedName name="BLPH14" localSheetId="39" hidden="1">[4]Raw_1!#REF!</definedName>
    <definedName name="BLPH14" localSheetId="40" hidden="1">[4]Raw_1!#REF!</definedName>
    <definedName name="BLPH14" localSheetId="7" hidden="1">[4]Raw_1!#REF!</definedName>
    <definedName name="BLPH14" localSheetId="8" hidden="1">[4]Raw_1!#REF!</definedName>
    <definedName name="BLPH14" localSheetId="9" hidden="1">[4]Raw_1!#REF!</definedName>
    <definedName name="BLPH14" localSheetId="12" hidden="1">[4]Raw_1!#REF!</definedName>
    <definedName name="BLPH14" localSheetId="14" hidden="1">[4]Raw_1!#REF!</definedName>
    <definedName name="BLPH14" localSheetId="16" hidden="1">[4]Raw_1!#REF!</definedName>
    <definedName name="BLPH14" localSheetId="62" hidden="1">[4]Raw_1!#REF!</definedName>
    <definedName name="BLPH14" localSheetId="63" hidden="1">[4]Raw_1!#REF!</definedName>
    <definedName name="BLPH14" localSheetId="52" hidden="1">[4]Raw_1!#REF!</definedName>
    <definedName name="BLPH14" localSheetId="53" hidden="1">[4]Raw_1!#REF!</definedName>
    <definedName name="BLPH14" localSheetId="54" hidden="1">[4]Raw_1!#REF!</definedName>
    <definedName name="BLPH14" localSheetId="59" hidden="1">[4]Raw_1!#REF!</definedName>
    <definedName name="BLPH14" localSheetId="60" hidden="1">[4]Raw_1!#REF!</definedName>
    <definedName name="BLPH14" localSheetId="78" hidden="1">[4]Raw_1!#REF!</definedName>
    <definedName name="BLPH14" localSheetId="65" hidden="1">[4]Raw_1!#REF!</definedName>
    <definedName name="BLPH14" localSheetId="85" hidden="1">[4]Raw_1!#REF!</definedName>
    <definedName name="BLPH14" localSheetId="66" hidden="1">[4]Raw_1!#REF!</definedName>
    <definedName name="BLPH14" hidden="1">[4]Raw_1!#REF!</definedName>
    <definedName name="contents2" localSheetId="2" hidden="1">[5]MSRV!#REF!</definedName>
    <definedName name="contents2" localSheetId="3" hidden="1">[5]MSRV!#REF!</definedName>
    <definedName name="contents2" localSheetId="26" hidden="1">[5]MSRV!#REF!</definedName>
    <definedName name="contents2" localSheetId="28" hidden="1">[5]MSRV!#REF!</definedName>
    <definedName name="contents2" localSheetId="30" hidden="1">[5]MSRV!#REF!</definedName>
    <definedName name="contents2" localSheetId="4" hidden="1">[5]MSRV!#REF!</definedName>
    <definedName name="contents2" localSheetId="35" hidden="1">[5]MSRV!#REF!</definedName>
    <definedName name="contents2" localSheetId="36" hidden="1">[5]MSRV!#REF!</definedName>
    <definedName name="contents2" localSheetId="37" hidden="1">[5]MSRV!#REF!</definedName>
    <definedName name="contents2" localSheetId="38" hidden="1">[5]MSRV!#REF!</definedName>
    <definedName name="contents2" localSheetId="39" hidden="1">[5]MSRV!#REF!</definedName>
    <definedName name="contents2" localSheetId="40" hidden="1">[5]MSRV!#REF!</definedName>
    <definedName name="contents2" localSheetId="7" hidden="1">[5]MSRV!#REF!</definedName>
    <definedName name="contents2" localSheetId="8" hidden="1">[5]MSRV!#REF!</definedName>
    <definedName name="contents2" localSheetId="9" hidden="1">[5]MSRV!#REF!</definedName>
    <definedName name="contents2" localSheetId="12" hidden="1">[5]MSRV!#REF!</definedName>
    <definedName name="contents2" localSheetId="14" hidden="1">[5]MSRV!#REF!</definedName>
    <definedName name="contents2" localSheetId="16" hidden="1">[5]MSRV!#REF!</definedName>
    <definedName name="contents2" localSheetId="62" hidden="1">[5]MSRV!#REF!</definedName>
    <definedName name="contents2" localSheetId="63" hidden="1">[5]MSRV!#REF!</definedName>
    <definedName name="contents2" localSheetId="52" hidden="1">[5]MSRV!#REF!</definedName>
    <definedName name="contents2" localSheetId="53" hidden="1">[5]MSRV!#REF!</definedName>
    <definedName name="contents2" localSheetId="54" hidden="1">[5]MSRV!#REF!</definedName>
    <definedName name="contents2" localSheetId="59" hidden="1">[5]MSRV!#REF!</definedName>
    <definedName name="contents2" localSheetId="60" hidden="1">[5]MSRV!#REF!</definedName>
    <definedName name="contents2" localSheetId="78" hidden="1">[5]MSRV!#REF!</definedName>
    <definedName name="contents2" localSheetId="65" hidden="1">[5]MSRV!#REF!</definedName>
    <definedName name="contents2" localSheetId="85" hidden="1">[5]MSRV!#REF!</definedName>
    <definedName name="contents2" localSheetId="66" hidden="1">[5]MSRV!#REF!</definedName>
    <definedName name="contents2" hidden="1">[5]MSRV!#REF!</definedName>
    <definedName name="CountryName">[3]Nominal!$A$6</definedName>
    <definedName name="CUADRO_10.3.1">'[6]fondo promedio'!$A$36:$L$74</definedName>
    <definedName name="CUADRO_N__4.1.3" localSheetId="2">#REF!</definedName>
    <definedName name="CUADRO_N__4.1.3" localSheetId="3">#REF!</definedName>
    <definedName name="CUADRO_N__4.1.3" localSheetId="26">#REF!</definedName>
    <definedName name="CUADRO_N__4.1.3" localSheetId="28">#REF!</definedName>
    <definedName name="CUADRO_N__4.1.3" localSheetId="30">#REF!</definedName>
    <definedName name="CUADRO_N__4.1.3" localSheetId="4">#REF!</definedName>
    <definedName name="CUADRO_N__4.1.3" localSheetId="35">#REF!</definedName>
    <definedName name="CUADRO_N__4.1.3" localSheetId="36">#REF!</definedName>
    <definedName name="CUADRO_N__4.1.3" localSheetId="37">#REF!</definedName>
    <definedName name="CUADRO_N__4.1.3" localSheetId="38">#REF!</definedName>
    <definedName name="CUADRO_N__4.1.3" localSheetId="39">#REF!</definedName>
    <definedName name="CUADRO_N__4.1.3" localSheetId="40">#REF!</definedName>
    <definedName name="CUADRO_N__4.1.3" localSheetId="7">#REF!</definedName>
    <definedName name="CUADRO_N__4.1.3" localSheetId="8">#REF!</definedName>
    <definedName name="CUADRO_N__4.1.3" localSheetId="9">#REF!</definedName>
    <definedName name="CUADRO_N__4.1.3" localSheetId="12">#REF!</definedName>
    <definedName name="CUADRO_N__4.1.3" localSheetId="14">#REF!</definedName>
    <definedName name="CUADRO_N__4.1.3" localSheetId="16">#REF!</definedName>
    <definedName name="CUADRO_N__4.1.3" localSheetId="41">#REF!</definedName>
    <definedName name="CUADRO_N__4.1.3" localSheetId="50">#REF!</definedName>
    <definedName name="CUADRO_N__4.1.3" localSheetId="42">#REF!</definedName>
    <definedName name="CUADRO_N__4.1.3" localSheetId="43">#REF!</definedName>
    <definedName name="CUADRO_N__4.1.3" localSheetId="45">#REF!</definedName>
    <definedName name="CUADRO_N__4.1.3" localSheetId="46">#REF!</definedName>
    <definedName name="CUADRO_N__4.1.3" localSheetId="47">#REF!</definedName>
    <definedName name="CUADRO_N__4.1.3" localSheetId="48">#REF!</definedName>
    <definedName name="CUADRO_N__4.1.3" localSheetId="49">#REF!</definedName>
    <definedName name="CUADRO_N__4.1.3" localSheetId="62">#REF!</definedName>
    <definedName name="CUADRO_N__4.1.3" localSheetId="63">#REF!</definedName>
    <definedName name="CUADRO_N__4.1.3" localSheetId="52">#REF!</definedName>
    <definedName name="CUADRO_N__4.1.3" localSheetId="53">#REF!</definedName>
    <definedName name="CUADRO_N__4.1.3" localSheetId="54">#REF!</definedName>
    <definedName name="CUADRO_N__4.1.3" localSheetId="59">#REF!</definedName>
    <definedName name="CUADRO_N__4.1.3" localSheetId="60">#REF!</definedName>
    <definedName name="CUADRO_N__4.1.3" localSheetId="73">#REF!</definedName>
    <definedName name="CUADRO_N__4.1.3" localSheetId="77">#REF!</definedName>
    <definedName name="CUADRO_N__4.1.3" localSheetId="78">#REF!</definedName>
    <definedName name="CUADRO_N__4.1.3" localSheetId="80">#REF!</definedName>
    <definedName name="CUADRO_N__4.1.3" localSheetId="65">#REF!</definedName>
    <definedName name="CUADRO_N__4.1.3" localSheetId="85">#REF!</definedName>
    <definedName name="CUADRO_N__4.1.3" localSheetId="66">#REF!</definedName>
    <definedName name="CUADRO_N__4.1.3">#REF!</definedName>
    <definedName name="D" localSheetId="2">#REF!</definedName>
    <definedName name="D" localSheetId="3">#REF!</definedName>
    <definedName name="D" localSheetId="26">#REF!</definedName>
    <definedName name="D" localSheetId="28">#REF!</definedName>
    <definedName name="D" localSheetId="4">#REF!</definedName>
    <definedName name="D" localSheetId="35">#REF!</definedName>
    <definedName name="D" localSheetId="36">#REF!</definedName>
    <definedName name="D" localSheetId="37">#REF!</definedName>
    <definedName name="D" localSheetId="38">#REF!</definedName>
    <definedName name="D" localSheetId="39">#REF!</definedName>
    <definedName name="D" localSheetId="40">#REF!</definedName>
    <definedName name="D" localSheetId="7">#REF!</definedName>
    <definedName name="D" localSheetId="9">#REF!</definedName>
    <definedName name="D" localSheetId="59">#REF!</definedName>
    <definedName name="D" localSheetId="60">#REF!</definedName>
    <definedName name="D" localSheetId="78">#REF!</definedName>
    <definedName name="D" localSheetId="65">#REF!</definedName>
    <definedName name="D" localSheetId="85">#REF!</definedName>
    <definedName name="D" localSheetId="66">#REF!</definedName>
    <definedName name="D">#REF!</definedName>
    <definedName name="D2.1c" localSheetId="2">#REF!</definedName>
    <definedName name="D2.1c" localSheetId="3">#REF!</definedName>
    <definedName name="D2.1c" localSheetId="26">#REF!</definedName>
    <definedName name="D2.1c" localSheetId="28">#REF!</definedName>
    <definedName name="D2.1c" localSheetId="4">#REF!</definedName>
    <definedName name="D2.1c" localSheetId="35">#REF!</definedName>
    <definedName name="D2.1c" localSheetId="36">#REF!</definedName>
    <definedName name="D2.1c" localSheetId="37">#REF!</definedName>
    <definedName name="D2.1c" localSheetId="38">#REF!</definedName>
    <definedName name="D2.1c" localSheetId="39">#REF!</definedName>
    <definedName name="D2.1c" localSheetId="40">#REF!</definedName>
    <definedName name="D2.1c" localSheetId="7">#REF!</definedName>
    <definedName name="D2.1c" localSheetId="9">#REF!</definedName>
    <definedName name="D2.1c" localSheetId="59">#REF!</definedName>
    <definedName name="D2.1c" localSheetId="60">#REF!</definedName>
    <definedName name="D2.1c" localSheetId="78">#REF!</definedName>
    <definedName name="D2.1c" localSheetId="65">#REF!</definedName>
    <definedName name="D2.1c" localSheetId="85">#REF!</definedName>
    <definedName name="D2.1c" localSheetId="66">#REF!</definedName>
    <definedName name="D2.1c">#REF!</definedName>
    <definedName name="D2c1" localSheetId="2">#REF!</definedName>
    <definedName name="D2c1" localSheetId="3">#REF!</definedName>
    <definedName name="D2c1" localSheetId="26">#REF!</definedName>
    <definedName name="D2c1" localSheetId="28">#REF!</definedName>
    <definedName name="D2c1" localSheetId="4">#REF!</definedName>
    <definedName name="D2c1" localSheetId="35">#REF!</definedName>
    <definedName name="D2c1" localSheetId="36">#REF!</definedName>
    <definedName name="D2c1" localSheetId="37">#REF!</definedName>
    <definedName name="D2c1" localSheetId="38">#REF!</definedName>
    <definedName name="D2c1" localSheetId="39">#REF!</definedName>
    <definedName name="D2c1" localSheetId="40">#REF!</definedName>
    <definedName name="D2c1" localSheetId="7">#REF!</definedName>
    <definedName name="D2c1" localSheetId="9">#REF!</definedName>
    <definedName name="D2c1" localSheetId="59">#REF!</definedName>
    <definedName name="D2c1" localSheetId="60">#REF!</definedName>
    <definedName name="D2c1" localSheetId="78">#REF!</definedName>
    <definedName name="D2c1" localSheetId="65">#REF!</definedName>
    <definedName name="D2c1" localSheetId="85">#REF!</definedName>
    <definedName name="D2c1" localSheetId="66">#REF!</definedName>
    <definedName name="D2c1">#REF!</definedName>
    <definedName name="Date" localSheetId="2">#REF!</definedName>
    <definedName name="Date" localSheetId="3">#REF!</definedName>
    <definedName name="Date" localSheetId="26">#REF!</definedName>
    <definedName name="Date" localSheetId="28">#REF!</definedName>
    <definedName name="Date" localSheetId="30">#REF!</definedName>
    <definedName name="Date" localSheetId="4">#REF!</definedName>
    <definedName name="Date" localSheetId="35">#REF!</definedName>
    <definedName name="Date" localSheetId="36">#REF!</definedName>
    <definedName name="Date" localSheetId="37">#REF!</definedName>
    <definedName name="Date" localSheetId="38">#REF!</definedName>
    <definedName name="Date" localSheetId="39">#REF!</definedName>
    <definedName name="Date" localSheetId="40">#REF!</definedName>
    <definedName name="Date" localSheetId="6">#REF!</definedName>
    <definedName name="Date" localSheetId="7">#REF!</definedName>
    <definedName name="Date" localSheetId="8">#REF!</definedName>
    <definedName name="Date" localSheetId="9">#REF!</definedName>
    <definedName name="Date" localSheetId="14">#REF!</definedName>
    <definedName name="Date" localSheetId="16">#REF!</definedName>
    <definedName name="Date" localSheetId="41">#REF!</definedName>
    <definedName name="Date" localSheetId="50">#REF!</definedName>
    <definedName name="Date" localSheetId="42">#REF!</definedName>
    <definedName name="Date" localSheetId="43">#REF!</definedName>
    <definedName name="Date" localSheetId="45">#REF!</definedName>
    <definedName name="Date" localSheetId="46">#REF!</definedName>
    <definedName name="Date" localSheetId="47">#REF!</definedName>
    <definedName name="Date" localSheetId="48">#REF!</definedName>
    <definedName name="Date" localSheetId="49">#REF!</definedName>
    <definedName name="Date" localSheetId="62">#REF!</definedName>
    <definedName name="Date" localSheetId="63">#REF!</definedName>
    <definedName name="Date" localSheetId="52">#REF!</definedName>
    <definedName name="Date" localSheetId="53">#REF!</definedName>
    <definedName name="Date" localSheetId="54">#REF!</definedName>
    <definedName name="Date" localSheetId="59">#REF!</definedName>
    <definedName name="Date" localSheetId="60">#REF!</definedName>
    <definedName name="Date" localSheetId="73">#REF!</definedName>
    <definedName name="Date" localSheetId="77">#REF!</definedName>
    <definedName name="Date" localSheetId="78">#REF!</definedName>
    <definedName name="Date" localSheetId="80">#REF!</definedName>
    <definedName name="Date" localSheetId="65">#REF!</definedName>
    <definedName name="Date" localSheetId="85">#REF!</definedName>
    <definedName name="Date" localSheetId="66">#REF!</definedName>
    <definedName name="Date">#REF!</definedName>
    <definedName name="dd" localSheetId="26">#REF!</definedName>
    <definedName name="dd" localSheetId="28">#REF!</definedName>
    <definedName name="dd" localSheetId="60">#REF!</definedName>
    <definedName name="dd" localSheetId="74">#REF!</definedName>
    <definedName name="dd" localSheetId="75">#REF!</definedName>
    <definedName name="dd" localSheetId="78">#REF!</definedName>
    <definedName name="dd" localSheetId="85">#REF!</definedName>
    <definedName name="dd">#REF!</definedName>
    <definedName name="Department">[3]Nominal!$B$2</definedName>
    <definedName name="F" localSheetId="2">#REF!</definedName>
    <definedName name="F" localSheetId="3">#REF!</definedName>
    <definedName name="F" localSheetId="26">#REF!</definedName>
    <definedName name="F" localSheetId="28">#REF!</definedName>
    <definedName name="F" localSheetId="4">#REF!</definedName>
    <definedName name="F" localSheetId="35">#REF!</definedName>
    <definedName name="F" localSheetId="36">#REF!</definedName>
    <definedName name="F" localSheetId="37">#REF!</definedName>
    <definedName name="F" localSheetId="38">#REF!</definedName>
    <definedName name="F" localSheetId="39">#REF!</definedName>
    <definedName name="F" localSheetId="40">#REF!</definedName>
    <definedName name="F" localSheetId="7">#REF!</definedName>
    <definedName name="F" localSheetId="9">#REF!</definedName>
    <definedName name="F" localSheetId="59">#REF!</definedName>
    <definedName name="F" localSheetId="60">#REF!</definedName>
    <definedName name="F" localSheetId="78">#REF!</definedName>
    <definedName name="F" localSheetId="65">#REF!</definedName>
    <definedName name="F" localSheetId="85">#REF!</definedName>
    <definedName name="F" localSheetId="66">#REF!</definedName>
    <definedName name="F">#REF!</definedName>
    <definedName name="Forex3" localSheetId="26">#REF!</definedName>
    <definedName name="Forex3" localSheetId="28">#REF!</definedName>
    <definedName name="Forex3" localSheetId="60">#REF!</definedName>
    <definedName name="Forex3" localSheetId="74">#REF!</definedName>
    <definedName name="Forex3" localSheetId="78">#REF!</definedName>
    <definedName name="Forex3" localSheetId="85">#REF!</definedName>
    <definedName name="Forex3">#REF!</definedName>
    <definedName name="G" localSheetId="2">#REF!</definedName>
    <definedName name="G" localSheetId="3">#REF!</definedName>
    <definedName name="G" localSheetId="26">#REF!</definedName>
    <definedName name="G" localSheetId="28">#REF!</definedName>
    <definedName name="G" localSheetId="4">#REF!</definedName>
    <definedName name="G" localSheetId="35">#REF!</definedName>
    <definedName name="G" localSheetId="36">#REF!</definedName>
    <definedName name="G" localSheetId="37">#REF!</definedName>
    <definedName name="G" localSheetId="38">#REF!</definedName>
    <definedName name="G" localSheetId="39">#REF!</definedName>
    <definedName name="G" localSheetId="40">#REF!</definedName>
    <definedName name="G" localSheetId="7">#REF!</definedName>
    <definedName name="G" localSheetId="9">#REF!</definedName>
    <definedName name="G" localSheetId="59">#REF!</definedName>
    <definedName name="G" localSheetId="60">#REF!</definedName>
    <definedName name="g" localSheetId="74">#REF!</definedName>
    <definedName name="g" localSheetId="75">#REF!</definedName>
    <definedName name="G" localSheetId="78">#REF!</definedName>
    <definedName name="G" localSheetId="65">#REF!</definedName>
    <definedName name="G" localSheetId="85">#REF!</definedName>
    <definedName name="G" localSheetId="66">#REF!</definedName>
    <definedName name="G">#REF!</definedName>
    <definedName name="GRÁFICO_10.3.1.">'[6]GRÁFICO DE FONDO POR AFILIADO'!$A$3:$H$35</definedName>
    <definedName name="GRÁFICO_10.3.2">'[6]GRÁFICO DE FONDO POR AFILIADO'!$A$36:$H$68</definedName>
    <definedName name="GRÁFICO_10.3.3">'[6]GRÁFICO DE FONDO POR AFILIADO'!$A$69:$H$101</definedName>
    <definedName name="GRÁFICO_10.3.4.">'[6]GRÁFICO DE FONDO POR AFILIADO'!$A$103:$H$135</definedName>
    <definedName name="GRÁFICO_N_10.2.4." localSheetId="2">#REF!</definedName>
    <definedName name="GRÁFICO_N_10.2.4." localSheetId="3">#REF!</definedName>
    <definedName name="GRÁFICO_N_10.2.4." localSheetId="26">#REF!</definedName>
    <definedName name="GRÁFICO_N_10.2.4." localSheetId="28">#REF!</definedName>
    <definedName name="GRÁFICO_N_10.2.4." localSheetId="30">#REF!</definedName>
    <definedName name="GRÁFICO_N_10.2.4." localSheetId="4">#REF!</definedName>
    <definedName name="GRÁFICO_N_10.2.4." localSheetId="35">#REF!</definedName>
    <definedName name="GRÁFICO_N_10.2.4." localSheetId="36">#REF!</definedName>
    <definedName name="GRÁFICO_N_10.2.4." localSheetId="37">#REF!</definedName>
    <definedName name="GRÁFICO_N_10.2.4." localSheetId="38">#REF!</definedName>
    <definedName name="GRÁFICO_N_10.2.4." localSheetId="39">#REF!</definedName>
    <definedName name="GRÁFICO_N_10.2.4." localSheetId="40">#REF!</definedName>
    <definedName name="GRÁFICO_N_10.2.4." localSheetId="7">#REF!</definedName>
    <definedName name="GRÁFICO_N_10.2.4." localSheetId="8">#REF!</definedName>
    <definedName name="GRÁFICO_N_10.2.4." localSheetId="9">#REF!</definedName>
    <definedName name="GRÁFICO_N_10.2.4." localSheetId="12">#REF!</definedName>
    <definedName name="GRÁFICO_N_10.2.4." localSheetId="14">#REF!</definedName>
    <definedName name="GRÁFICO_N_10.2.4." localSheetId="16">#REF!</definedName>
    <definedName name="GRÁFICO_N_10.2.4." localSheetId="41">#REF!</definedName>
    <definedName name="GRÁFICO_N_10.2.4." localSheetId="50">#REF!</definedName>
    <definedName name="GRÁFICO_N_10.2.4." localSheetId="42">#REF!</definedName>
    <definedName name="GRÁFICO_N_10.2.4." localSheetId="43">#REF!</definedName>
    <definedName name="GRÁFICO_N_10.2.4." localSheetId="45">#REF!</definedName>
    <definedName name="GRÁFICO_N_10.2.4." localSheetId="46">#REF!</definedName>
    <definedName name="GRÁFICO_N_10.2.4." localSheetId="47">#REF!</definedName>
    <definedName name="GRÁFICO_N_10.2.4." localSheetId="48">#REF!</definedName>
    <definedName name="GRÁFICO_N_10.2.4." localSheetId="49">#REF!</definedName>
    <definedName name="GRÁFICO_N_10.2.4." localSheetId="62">#REF!</definedName>
    <definedName name="GRÁFICO_N_10.2.4." localSheetId="63">#REF!</definedName>
    <definedName name="GRÁFICO_N_10.2.4." localSheetId="52">#REF!</definedName>
    <definedName name="GRÁFICO_N_10.2.4." localSheetId="53">#REF!</definedName>
    <definedName name="GRÁFICO_N_10.2.4." localSheetId="54">#REF!</definedName>
    <definedName name="GRÁFICO_N_10.2.4." localSheetId="59">#REF!</definedName>
    <definedName name="GRÁFICO_N_10.2.4." localSheetId="60">#REF!</definedName>
    <definedName name="GRÁFICO_N_10.2.4." localSheetId="73">#REF!</definedName>
    <definedName name="GRÁFICO_N_10.2.4." localSheetId="77">#REF!</definedName>
    <definedName name="GRÁFICO_N_10.2.4." localSheetId="78">#REF!</definedName>
    <definedName name="GRÁFICO_N_10.2.4." localSheetId="80">#REF!</definedName>
    <definedName name="GRÁFICO_N_10.2.4." localSheetId="65">#REF!</definedName>
    <definedName name="GRÁFICO_N_10.2.4." localSheetId="85">#REF!</definedName>
    <definedName name="GRÁFICO_N_10.2.4." localSheetId="66">#REF!</definedName>
    <definedName name="GRÁFICO_N_10.2.4.">#REF!</definedName>
    <definedName name="H" localSheetId="2">#REF!</definedName>
    <definedName name="H" localSheetId="3">#REF!</definedName>
    <definedName name="H" localSheetId="26">#REF!</definedName>
    <definedName name="H" localSheetId="28">#REF!</definedName>
    <definedName name="H" localSheetId="4">#REF!</definedName>
    <definedName name="H" localSheetId="35">#REF!</definedName>
    <definedName name="H" localSheetId="36">#REF!</definedName>
    <definedName name="H" localSheetId="37">#REF!</definedName>
    <definedName name="H" localSheetId="38">#REF!</definedName>
    <definedName name="H" localSheetId="39">#REF!</definedName>
    <definedName name="H" localSheetId="40">#REF!</definedName>
    <definedName name="H" localSheetId="7">#REF!</definedName>
    <definedName name="H" localSheetId="9">#REF!</definedName>
    <definedName name="H" localSheetId="59">#REF!</definedName>
    <definedName name="H" localSheetId="60">#REF!</definedName>
    <definedName name="H" localSheetId="78">#REF!</definedName>
    <definedName name="H" localSheetId="65">#REF!</definedName>
    <definedName name="H" localSheetId="85">#REF!</definedName>
    <definedName name="H" localSheetId="66">#REF!</definedName>
    <definedName name="H">#REF!</definedName>
    <definedName name="IFEMREPRT" localSheetId="2">#REF!</definedName>
    <definedName name="IFEMREPRT" localSheetId="3">#REF!</definedName>
    <definedName name="IFEMREPRT" localSheetId="26">#REF!</definedName>
    <definedName name="IFEMREPRT" localSheetId="28">#REF!</definedName>
    <definedName name="IFEMREPRT" localSheetId="30">#REF!</definedName>
    <definedName name="IFEMREPRT" localSheetId="4">#REF!</definedName>
    <definedName name="IFEMREPRT" localSheetId="35">#REF!</definedName>
    <definedName name="IFEMREPRT" localSheetId="36">#REF!</definedName>
    <definedName name="IFEMREPRT" localSheetId="37">#REF!</definedName>
    <definedName name="IFEMREPRT" localSheetId="38">#REF!</definedName>
    <definedName name="IFEMREPRT" localSheetId="39">#REF!</definedName>
    <definedName name="IFEMREPRT" localSheetId="40">#REF!</definedName>
    <definedName name="IFEMREPRT" localSheetId="6">#REF!</definedName>
    <definedName name="IFEMREPRT" localSheetId="7">#REF!</definedName>
    <definedName name="IFEMREPRT" localSheetId="8">#REF!</definedName>
    <definedName name="IFEMREPRT" localSheetId="9">#REF!</definedName>
    <definedName name="IFEMREPRT" localSheetId="14">#REF!</definedName>
    <definedName name="IFEMREPRT" localSheetId="16">#REF!</definedName>
    <definedName name="IFEMREPRT" localSheetId="41">#REF!</definedName>
    <definedName name="IFEMREPRT" localSheetId="50">#REF!</definedName>
    <definedName name="IFEMREPRT" localSheetId="42">#REF!</definedName>
    <definedName name="IFEMREPRT" localSheetId="43">#REF!</definedName>
    <definedName name="IFEMREPRT" localSheetId="45">#REF!</definedName>
    <definedName name="IFEMREPRT" localSheetId="46">#REF!</definedName>
    <definedName name="IFEMREPRT" localSheetId="47">#REF!</definedName>
    <definedName name="IFEMREPRT" localSheetId="48">#REF!</definedName>
    <definedName name="IFEMREPRT" localSheetId="49">#REF!</definedName>
    <definedName name="IFEMREPRT" localSheetId="62">#REF!</definedName>
    <definedName name="IFEMREPRT" localSheetId="63">#REF!</definedName>
    <definedName name="IFEMREPRT" localSheetId="52">#REF!</definedName>
    <definedName name="IFEMREPRT" localSheetId="53">#REF!</definedName>
    <definedName name="IFEMREPRT" localSheetId="54">#REF!</definedName>
    <definedName name="IFEMREPRT" localSheetId="59">#REF!</definedName>
    <definedName name="IFEMREPRT" localSheetId="60">#REF!</definedName>
    <definedName name="IFEMREPRT" localSheetId="73">#REF!</definedName>
    <definedName name="IFEMREPRT" localSheetId="77">#REF!</definedName>
    <definedName name="IFEMREPRT" localSheetId="78">#REF!</definedName>
    <definedName name="IFEMREPRT" localSheetId="80">#REF!</definedName>
    <definedName name="IFEMREPRT" localSheetId="65">#REF!</definedName>
    <definedName name="IFEMREPRT" localSheetId="85">#REF!</definedName>
    <definedName name="IFEMREPRT" localSheetId="66">#REF!</definedName>
    <definedName name="IFEMREPRT">#REF!</definedName>
    <definedName name="inflow" localSheetId="2">#REF!</definedName>
    <definedName name="inflow" localSheetId="3">#REF!</definedName>
    <definedName name="inflow" localSheetId="26">#REF!</definedName>
    <definedName name="inflow" localSheetId="28">#REF!</definedName>
    <definedName name="inflow" localSheetId="4">#REF!</definedName>
    <definedName name="inflow" localSheetId="35">#REF!</definedName>
    <definedName name="inflow" localSheetId="36">#REF!</definedName>
    <definedName name="inflow" localSheetId="37">#REF!</definedName>
    <definedName name="inflow" localSheetId="38">#REF!</definedName>
    <definedName name="inflow" localSheetId="39">#REF!</definedName>
    <definedName name="inflow" localSheetId="40">#REF!</definedName>
    <definedName name="inflow" localSheetId="7">#REF!</definedName>
    <definedName name="inflow" localSheetId="9">#REF!</definedName>
    <definedName name="inflow" localSheetId="59">#REF!</definedName>
    <definedName name="inflow" localSheetId="60">#REF!</definedName>
    <definedName name="inflow" localSheetId="74">#REF!</definedName>
    <definedName name="inflow" localSheetId="75">#REF!</definedName>
    <definedName name="inflow" localSheetId="78">#REF!</definedName>
    <definedName name="inflow" localSheetId="65">#REF!</definedName>
    <definedName name="inflow" localSheetId="85">#REF!</definedName>
    <definedName name="inflow" localSheetId="66">#REF!</definedName>
    <definedName name="inflow">#REF!</definedName>
    <definedName name="Inflow4" localSheetId="26">#REF!</definedName>
    <definedName name="Inflow4" localSheetId="28">#REF!</definedName>
    <definedName name="Inflow4" localSheetId="60">#REF!</definedName>
    <definedName name="Inflow4" localSheetId="74">#REF!</definedName>
    <definedName name="Inflow4" localSheetId="75">#REF!</definedName>
    <definedName name="Inflow4" localSheetId="78">#REF!</definedName>
    <definedName name="Inflow4" localSheetId="85">#REF!</definedName>
    <definedName name="Inflow4">#REF!</definedName>
    <definedName name="J" localSheetId="2">#REF!</definedName>
    <definedName name="J" localSheetId="3">#REF!</definedName>
    <definedName name="J" localSheetId="26">#REF!</definedName>
    <definedName name="J" localSheetId="28">#REF!</definedName>
    <definedName name="J" localSheetId="4">#REF!</definedName>
    <definedName name="J" localSheetId="35">#REF!</definedName>
    <definedName name="J" localSheetId="36">#REF!</definedName>
    <definedName name="J" localSheetId="37">#REF!</definedName>
    <definedName name="J" localSheetId="38">#REF!</definedName>
    <definedName name="J" localSheetId="39">#REF!</definedName>
    <definedName name="J" localSheetId="40">#REF!</definedName>
    <definedName name="J" localSheetId="7">#REF!</definedName>
    <definedName name="J" localSheetId="9">#REF!</definedName>
    <definedName name="J" localSheetId="59">#REF!</definedName>
    <definedName name="J" localSheetId="60">#REF!</definedName>
    <definedName name="J" localSheetId="78">#REF!</definedName>
    <definedName name="J" localSheetId="65">#REF!</definedName>
    <definedName name="J" localSheetId="85">#REF!</definedName>
    <definedName name="J" localSheetId="66">#REF!</definedName>
    <definedName name="J">#REF!</definedName>
    <definedName name="latest_month" localSheetId="2">#REF!</definedName>
    <definedName name="latest_month" localSheetId="3">#REF!</definedName>
    <definedName name="latest_month" localSheetId="26">#REF!</definedName>
    <definedName name="latest_month" localSheetId="28">#REF!</definedName>
    <definedName name="latest_month" localSheetId="4">#REF!</definedName>
    <definedName name="latest_month" localSheetId="35">#REF!</definedName>
    <definedName name="latest_month" localSheetId="36">#REF!</definedName>
    <definedName name="latest_month" localSheetId="37">#REF!</definedName>
    <definedName name="latest_month" localSheetId="38">#REF!</definedName>
    <definedName name="latest_month" localSheetId="39">#REF!</definedName>
    <definedName name="latest_month" localSheetId="40">#REF!</definedName>
    <definedName name="latest_month" localSheetId="7">#REF!</definedName>
    <definedName name="latest_month" localSheetId="9">#REF!</definedName>
    <definedName name="latest_month" localSheetId="59">#REF!</definedName>
    <definedName name="latest_month" localSheetId="60">#REF!</definedName>
    <definedName name="latest_month" localSheetId="78">#REF!</definedName>
    <definedName name="latest_month" localSheetId="65">#REF!</definedName>
    <definedName name="latest_month" localSheetId="85">#REF!</definedName>
    <definedName name="latest_month" localSheetId="66">#REF!</definedName>
    <definedName name="latest_month">#REF!</definedName>
    <definedName name="ltst" localSheetId="2">#REF!</definedName>
    <definedName name="ltst" localSheetId="3">#REF!</definedName>
    <definedName name="ltst" localSheetId="26">#REF!</definedName>
    <definedName name="ltst" localSheetId="28">#REF!</definedName>
    <definedName name="ltst" localSheetId="4">#REF!</definedName>
    <definedName name="ltst" localSheetId="35">#REF!</definedName>
    <definedName name="ltst" localSheetId="36">#REF!</definedName>
    <definedName name="ltst" localSheetId="37">#REF!</definedName>
    <definedName name="ltst" localSheetId="38">#REF!</definedName>
    <definedName name="ltst" localSheetId="39">#REF!</definedName>
    <definedName name="ltst" localSheetId="40">#REF!</definedName>
    <definedName name="ltst" localSheetId="7">#REF!</definedName>
    <definedName name="ltst" localSheetId="9">#REF!</definedName>
    <definedName name="ltst" localSheetId="59">#REF!</definedName>
    <definedName name="ltst" localSheetId="60">#REF!</definedName>
    <definedName name="ltst" localSheetId="78">#REF!</definedName>
    <definedName name="ltst" localSheetId="65">#REF!</definedName>
    <definedName name="ltst" localSheetId="85">#REF!</definedName>
    <definedName name="ltst" localSheetId="66">#REF!</definedName>
    <definedName name="ltst">#REF!</definedName>
    <definedName name="m" localSheetId="74">#REF!</definedName>
    <definedName name="m" localSheetId="75">#REF!</definedName>
    <definedName name="m" localSheetId="69">'[7]DD &amp; SS of FOREx (2)'!$Y$1</definedName>
    <definedName name="m">'[8]DD &amp; SS of FOREx (2)'!$Y$1</definedName>
    <definedName name="mb" localSheetId="2">#REF!</definedName>
    <definedName name="mb" localSheetId="3">#REF!</definedName>
    <definedName name="mb" localSheetId="26">#REF!</definedName>
    <definedName name="mb" localSheetId="28">#REF!</definedName>
    <definedName name="mb" localSheetId="4">#REF!</definedName>
    <definedName name="mb" localSheetId="35">#REF!</definedName>
    <definedName name="mb" localSheetId="36">#REF!</definedName>
    <definedName name="mb" localSheetId="37">#REF!</definedName>
    <definedName name="mb" localSheetId="38">#REF!</definedName>
    <definedName name="mb" localSheetId="39">#REF!</definedName>
    <definedName name="mb" localSheetId="40">#REF!</definedName>
    <definedName name="mb" localSheetId="7">#REF!</definedName>
    <definedName name="mb" localSheetId="9">#REF!</definedName>
    <definedName name="mb" localSheetId="41">#REF!</definedName>
    <definedName name="mb" localSheetId="59">#REF!</definedName>
    <definedName name="mb" localSheetId="60">#REF!</definedName>
    <definedName name="mb" localSheetId="78">#REF!</definedName>
    <definedName name="mb" localSheetId="65">#REF!</definedName>
    <definedName name="mb" localSheetId="85">#REF!</definedName>
    <definedName name="mb" localSheetId="66">#REF!</definedName>
    <definedName name="mb">#REF!</definedName>
    <definedName name="mba" localSheetId="2">#REF!</definedName>
    <definedName name="mba" localSheetId="3">#REF!</definedName>
    <definedName name="mba" localSheetId="26">#REF!</definedName>
    <definedName name="mba" localSheetId="28">#REF!</definedName>
    <definedName name="mba" localSheetId="4">#REF!</definedName>
    <definedName name="mba" localSheetId="35">#REF!</definedName>
    <definedName name="mba" localSheetId="36">#REF!</definedName>
    <definedName name="mba" localSheetId="37">#REF!</definedName>
    <definedName name="mba" localSheetId="38">#REF!</definedName>
    <definedName name="mba" localSheetId="39">#REF!</definedName>
    <definedName name="mba" localSheetId="40">#REF!</definedName>
    <definedName name="mba" localSheetId="7">#REF!</definedName>
    <definedName name="mba" localSheetId="9">#REF!</definedName>
    <definedName name="mba" localSheetId="41">#REF!</definedName>
    <definedName name="mba" localSheetId="59">#REF!</definedName>
    <definedName name="mba" localSheetId="60">#REF!</definedName>
    <definedName name="mba" localSheetId="78">#REF!</definedName>
    <definedName name="mba" localSheetId="65">#REF!</definedName>
    <definedName name="mba" localSheetId="85">#REF!</definedName>
    <definedName name="mba" localSheetId="66">#REF!</definedName>
    <definedName name="mba">#REF!</definedName>
    <definedName name="mike">'[9]DD &amp; SS of FOREx (2)'!$Y$1</definedName>
    <definedName name="Months" localSheetId="2">#REF!</definedName>
    <definedName name="Months" localSheetId="3">#REF!</definedName>
    <definedName name="Months" localSheetId="26">#REF!</definedName>
    <definedName name="Months" localSheetId="28">#REF!</definedName>
    <definedName name="Months" localSheetId="4">#REF!</definedName>
    <definedName name="Months" localSheetId="35">#REF!</definedName>
    <definedName name="Months" localSheetId="36">#REF!</definedName>
    <definedName name="Months" localSheetId="37">#REF!</definedName>
    <definedName name="Months" localSheetId="38">#REF!</definedName>
    <definedName name="Months" localSheetId="39">#REF!</definedName>
    <definedName name="Months" localSheetId="40">#REF!</definedName>
    <definedName name="Months" localSheetId="7">#REF!</definedName>
    <definedName name="Months" localSheetId="9">#REF!</definedName>
    <definedName name="Months" localSheetId="59">#REF!</definedName>
    <definedName name="Months" localSheetId="60">#REF!</definedName>
    <definedName name="Months" localSheetId="78">#REF!</definedName>
    <definedName name="Months" localSheetId="65">#REF!</definedName>
    <definedName name="Months" localSheetId="85">#REF!</definedName>
    <definedName name="Months" localSheetId="66">#REF!</definedName>
    <definedName name="Months">#REF!</definedName>
    <definedName name="moth" localSheetId="2">#REF!</definedName>
    <definedName name="moth" localSheetId="3">#REF!</definedName>
    <definedName name="moth" localSheetId="26">#REF!</definedName>
    <definedName name="moth" localSheetId="28">#REF!</definedName>
    <definedName name="moth" localSheetId="4">#REF!</definedName>
    <definedName name="moth" localSheetId="35">#REF!</definedName>
    <definedName name="moth" localSheetId="36">#REF!</definedName>
    <definedName name="moth" localSheetId="37">#REF!</definedName>
    <definedName name="moth" localSheetId="38">#REF!</definedName>
    <definedName name="moth" localSheetId="39">#REF!</definedName>
    <definedName name="moth" localSheetId="40">#REF!</definedName>
    <definedName name="moth" localSheetId="7">#REF!</definedName>
    <definedName name="moth" localSheetId="9">#REF!</definedName>
    <definedName name="moth" localSheetId="59">#REF!</definedName>
    <definedName name="moth" localSheetId="60">#REF!</definedName>
    <definedName name="moth" localSheetId="78">#REF!</definedName>
    <definedName name="moth" localSheetId="65">#REF!</definedName>
    <definedName name="moth" localSheetId="85">#REF!</definedName>
    <definedName name="moth" localSheetId="66">#REF!</definedName>
    <definedName name="moth">#REF!</definedName>
    <definedName name="Mr" localSheetId="26">#REF!</definedName>
    <definedName name="Mr" localSheetId="28">#REF!</definedName>
    <definedName name="Mr" localSheetId="60">#REF!</definedName>
    <definedName name="Mr" localSheetId="74">#REF!</definedName>
    <definedName name="Mr" localSheetId="78">#REF!</definedName>
    <definedName name="Mr" localSheetId="85">#REF!</definedName>
    <definedName name="Mr">#REF!</definedName>
    <definedName name="MTH" localSheetId="2">#REF!</definedName>
    <definedName name="MTH" localSheetId="3">#REF!</definedName>
    <definedName name="MTH" localSheetId="26">#REF!</definedName>
    <definedName name="MTH" localSheetId="28">#REF!</definedName>
    <definedName name="MTH" localSheetId="4">#REF!</definedName>
    <definedName name="MTH" localSheetId="35">#REF!</definedName>
    <definedName name="MTH" localSheetId="36">#REF!</definedName>
    <definedName name="MTH" localSheetId="37">#REF!</definedName>
    <definedName name="MTH" localSheetId="38">#REF!</definedName>
    <definedName name="MTH" localSheetId="39">#REF!</definedName>
    <definedName name="MTH" localSheetId="40">#REF!</definedName>
    <definedName name="MTH" localSheetId="7">#REF!</definedName>
    <definedName name="MTH" localSheetId="9">#REF!</definedName>
    <definedName name="MTH" localSheetId="59">#REF!</definedName>
    <definedName name="MTH" localSheetId="60">#REF!</definedName>
    <definedName name="MTH" localSheetId="78">#REF!</definedName>
    <definedName name="MTH" localSheetId="65">#REF!</definedName>
    <definedName name="MTH" localSheetId="85">#REF!</definedName>
    <definedName name="MTH" localSheetId="66">#REF!</definedName>
    <definedName name="MTH">#REF!</definedName>
    <definedName name="n" localSheetId="26">#REF!</definedName>
    <definedName name="n" localSheetId="28">#REF!</definedName>
    <definedName name="n" localSheetId="60">#REF!</definedName>
    <definedName name="n" localSheetId="74">#REF!</definedName>
    <definedName name="n" localSheetId="75">#REF!</definedName>
    <definedName name="n" localSheetId="78">#REF!</definedName>
    <definedName name="n" localSheetId="85">#REF!</definedName>
    <definedName name="n">#REF!</definedName>
    <definedName name="near" localSheetId="26">#REF!</definedName>
    <definedName name="near" localSheetId="28">#REF!</definedName>
    <definedName name="near" localSheetId="60">#REF!</definedName>
    <definedName name="near" localSheetId="74">#REF!</definedName>
    <definedName name="near" localSheetId="75">#REF!</definedName>
    <definedName name="near" localSheetId="78">#REF!</definedName>
    <definedName name="near" localSheetId="85">#REF!</definedName>
    <definedName name="near">#REF!</definedName>
    <definedName name="NeerandReer" localSheetId="26">#REF!</definedName>
    <definedName name="NeerandReer" localSheetId="28">#REF!</definedName>
    <definedName name="NeerandReer" localSheetId="60">#REF!</definedName>
    <definedName name="NeerandReer" localSheetId="74">#REF!</definedName>
    <definedName name="NeerandReer" localSheetId="75">#REF!</definedName>
    <definedName name="NeerandReer" localSheetId="78">#REF!</definedName>
    <definedName name="NeerandReer" localSheetId="85">#REF!</definedName>
    <definedName name="NeerandReer">#REF!</definedName>
    <definedName name="NewRGDf" localSheetId="2">#REF!</definedName>
    <definedName name="NewRGDf" localSheetId="3">#REF!</definedName>
    <definedName name="NewRGDf" localSheetId="26">#REF!</definedName>
    <definedName name="NewRGDf" localSheetId="28">#REF!</definedName>
    <definedName name="NewRGDf" localSheetId="30">#REF!</definedName>
    <definedName name="NewRGDf" localSheetId="4">#REF!</definedName>
    <definedName name="NewRGDf" localSheetId="35">#REF!</definedName>
    <definedName name="NewRGDf" localSheetId="36">#REF!</definedName>
    <definedName name="NewRGDf" localSheetId="37">#REF!</definedName>
    <definedName name="NewRGDf" localSheetId="38">#REF!</definedName>
    <definedName name="NewRGDf" localSheetId="39">#REF!</definedName>
    <definedName name="NewRGDf" localSheetId="40">#REF!</definedName>
    <definedName name="NewRGDf" localSheetId="7">#REF!</definedName>
    <definedName name="NewRGDf" localSheetId="9">#REF!</definedName>
    <definedName name="NewRGDf" localSheetId="14">#REF!</definedName>
    <definedName name="NewRGDf" localSheetId="16">#REF!</definedName>
    <definedName name="NewRGDf" localSheetId="41">#REF!</definedName>
    <definedName name="NewRGDf" localSheetId="50">#REF!</definedName>
    <definedName name="NewRGDf" localSheetId="42">#REF!</definedName>
    <definedName name="NewRGDf" localSheetId="43">#REF!</definedName>
    <definedName name="NewRGDf" localSheetId="45">#REF!</definedName>
    <definedName name="NewRGDf" localSheetId="46">#REF!</definedName>
    <definedName name="NewRGDf" localSheetId="47">#REF!</definedName>
    <definedName name="NewRGDf" localSheetId="48">#REF!</definedName>
    <definedName name="NewRGDf" localSheetId="49">#REF!</definedName>
    <definedName name="NewRGDf" localSheetId="62">#REF!</definedName>
    <definedName name="NewRGDf" localSheetId="63">#REF!</definedName>
    <definedName name="NewRGDf" localSheetId="52">#REF!</definedName>
    <definedName name="NewRGDf" localSheetId="53">#REF!</definedName>
    <definedName name="NewRGDf" localSheetId="54">#REF!</definedName>
    <definedName name="NewRGDf" localSheetId="59">#REF!</definedName>
    <definedName name="NewRGDf" localSheetId="60">#REF!</definedName>
    <definedName name="NewRGDf" localSheetId="73">#REF!</definedName>
    <definedName name="NewRGDf" localSheetId="77">#REF!</definedName>
    <definedName name="NewRGDf" localSheetId="78">#REF!</definedName>
    <definedName name="NewRGDf" localSheetId="80">#REF!</definedName>
    <definedName name="NewRGDf" localSheetId="65">#REF!</definedName>
    <definedName name="NewRGDf" localSheetId="85">#REF!</definedName>
    <definedName name="NewRGDf" localSheetId="66">#REF!</definedName>
    <definedName name="NewRGDf">#REF!</definedName>
    <definedName name="nnga" localSheetId="2" hidden="1">#REF!</definedName>
    <definedName name="nnga" localSheetId="3" hidden="1">#REF!</definedName>
    <definedName name="nnga" localSheetId="26" hidden="1">#REF!</definedName>
    <definedName name="nnga" localSheetId="28" hidden="1">#REF!</definedName>
    <definedName name="nnga" localSheetId="30" hidden="1">#REF!</definedName>
    <definedName name="nnga" localSheetId="4" hidden="1">#REF!</definedName>
    <definedName name="nnga" localSheetId="35" hidden="1">#REF!</definedName>
    <definedName name="nnga" localSheetId="36" hidden="1">#REF!</definedName>
    <definedName name="nnga" localSheetId="37" hidden="1">#REF!</definedName>
    <definedName name="nnga" localSheetId="38" hidden="1">#REF!</definedName>
    <definedName name="nnga" localSheetId="39" hidden="1">#REF!</definedName>
    <definedName name="nnga" localSheetId="40" hidden="1">#REF!</definedName>
    <definedName name="nnga" localSheetId="7" hidden="1">#REF!</definedName>
    <definedName name="nnga" localSheetId="9" hidden="1">#REF!</definedName>
    <definedName name="nnga" localSheetId="14" hidden="1">#REF!</definedName>
    <definedName name="nnga" localSheetId="16" hidden="1">#REF!</definedName>
    <definedName name="nnga" localSheetId="41" hidden="1">#REF!</definedName>
    <definedName name="nnga" localSheetId="50" hidden="1">#REF!</definedName>
    <definedName name="nnga" localSheetId="42" hidden="1">#REF!</definedName>
    <definedName name="nnga" localSheetId="43" hidden="1">#REF!</definedName>
    <definedName name="nnga" localSheetId="45" hidden="1">#REF!</definedName>
    <definedName name="nnga" localSheetId="46" hidden="1">#REF!</definedName>
    <definedName name="nnga" localSheetId="47" hidden="1">#REF!</definedName>
    <definedName name="nnga" localSheetId="48" hidden="1">#REF!</definedName>
    <definedName name="nnga" localSheetId="49" hidden="1">#REF!</definedName>
    <definedName name="nnga" localSheetId="62" hidden="1">#REF!</definedName>
    <definedName name="nnga" localSheetId="63" hidden="1">#REF!</definedName>
    <definedName name="nnga" localSheetId="52" hidden="1">#REF!</definedName>
    <definedName name="nnga" localSheetId="53" hidden="1">#REF!</definedName>
    <definedName name="nnga" localSheetId="54" hidden="1">#REF!</definedName>
    <definedName name="nnga" localSheetId="59" hidden="1">#REF!</definedName>
    <definedName name="nnga" localSheetId="60" hidden="1">#REF!</definedName>
    <definedName name="nnga" localSheetId="73" hidden="1">#REF!</definedName>
    <definedName name="nnga" localSheetId="77" hidden="1">#REF!</definedName>
    <definedName name="nnga" localSheetId="78" hidden="1">#REF!</definedName>
    <definedName name="nnga" localSheetId="80" hidden="1">#REF!</definedName>
    <definedName name="nnga" localSheetId="65" hidden="1">#REF!</definedName>
    <definedName name="nnga" localSheetId="85" hidden="1">#REF!</definedName>
    <definedName name="nnga" localSheetId="66" hidden="1">#REF!</definedName>
    <definedName name="nnga" hidden="1">#REF!</definedName>
    <definedName name="Notes" localSheetId="26">#REF!</definedName>
    <definedName name="Notes" localSheetId="28">#REF!</definedName>
    <definedName name="Notes" localSheetId="60">#REF!</definedName>
    <definedName name="Notes" localSheetId="78">#REF!</definedName>
    <definedName name="Notes" localSheetId="85">#REF!</definedName>
    <definedName name="Notes">#REF!</definedName>
    <definedName name="outflow" localSheetId="26">#REF!</definedName>
    <definedName name="outflow" localSheetId="28">#REF!</definedName>
    <definedName name="outflow" localSheetId="60">#REF!</definedName>
    <definedName name="outflow" localSheetId="74">#REF!</definedName>
    <definedName name="outflow" localSheetId="75">#REF!</definedName>
    <definedName name="outflow" localSheetId="78">#REF!</definedName>
    <definedName name="outflow" localSheetId="85">#REF!</definedName>
    <definedName name="outflow">#REF!</definedName>
    <definedName name="period">[10]IN!$D$1:$I$1</definedName>
    <definedName name="PIN" localSheetId="2" hidden="1">{"red33",#N/A,FALSE,"Sheet1"}</definedName>
    <definedName name="PIN" localSheetId="3" hidden="1">{"red33",#N/A,FALSE,"Sheet1"}</definedName>
    <definedName name="PIN" localSheetId="26" hidden="1">{"red33",#N/A,FALSE,"Sheet1"}</definedName>
    <definedName name="PIN" localSheetId="30" hidden="1">{"red33",#N/A,FALSE,"Sheet1"}</definedName>
    <definedName name="PIN" localSheetId="4" hidden="1">{"red33",#N/A,FALSE,"Sheet1"}</definedName>
    <definedName name="PIN" localSheetId="6" hidden="1">{"red33",#N/A,FALSE,"Sheet1"}</definedName>
    <definedName name="PIN" localSheetId="7" hidden="1">{"red33",#N/A,FALSE,"Sheet1"}</definedName>
    <definedName name="PIN" localSheetId="8" hidden="1">{"red33",#N/A,FALSE,"Sheet1"}</definedName>
    <definedName name="PIN" localSheetId="9" hidden="1">{"red33",#N/A,FALSE,"Sheet1"}</definedName>
    <definedName name="PIN" localSheetId="10" hidden="1">{"red33",#N/A,FALSE,"Sheet1"}</definedName>
    <definedName name="PIN" localSheetId="12" hidden="1">{"red33",#N/A,FALSE,"Sheet1"}</definedName>
    <definedName name="PIN" localSheetId="14" hidden="1">{"red33",#N/A,FALSE,"Sheet1"}</definedName>
    <definedName name="PIN" localSheetId="16" hidden="1">{"red33",#N/A,FALSE,"Sheet1"}</definedName>
    <definedName name="PIN" localSheetId="41" hidden="1">{"red33",#N/A,FALSE,"Sheet1"}</definedName>
    <definedName name="PIN" localSheetId="50" hidden="1">{"red33",#N/A,FALSE,"Sheet1"}</definedName>
    <definedName name="PIN" localSheetId="42" hidden="1">{"red33",#N/A,FALSE,"Sheet1"}</definedName>
    <definedName name="PIN" localSheetId="43" hidden="1">{"red33",#N/A,FALSE,"Sheet1"}</definedName>
    <definedName name="PIN" localSheetId="45" hidden="1">{"red33",#N/A,FALSE,"Sheet1"}</definedName>
    <definedName name="PIN" localSheetId="46" hidden="1">{"red33",#N/A,FALSE,"Sheet1"}</definedName>
    <definedName name="PIN" localSheetId="47" hidden="1">{"red33",#N/A,FALSE,"Sheet1"}</definedName>
    <definedName name="PIN" localSheetId="48" hidden="1">{"red33",#N/A,FALSE,"Sheet1"}</definedName>
    <definedName name="PIN" localSheetId="49" hidden="1">{"red33",#N/A,FALSE,"Sheet1"}</definedName>
    <definedName name="PIN" localSheetId="51" hidden="1">{"red33",#N/A,FALSE,"Sheet1"}</definedName>
    <definedName name="PIN" localSheetId="62" hidden="1">{"red33",#N/A,FALSE,"Sheet1"}</definedName>
    <definedName name="PIN" localSheetId="63" hidden="1">{"red33",#N/A,FALSE,"Sheet1"}</definedName>
    <definedName name="PIN" localSheetId="52" hidden="1">{"red33",#N/A,FALSE,"Sheet1"}</definedName>
    <definedName name="PIN" localSheetId="53" hidden="1">{"red33",#N/A,FALSE,"Sheet1"}</definedName>
    <definedName name="PIN" localSheetId="54" hidden="1">{"red33",#N/A,FALSE,"Sheet1"}</definedName>
    <definedName name="PIN" localSheetId="55" hidden="1">{"red33",#N/A,FALSE,"Sheet1"}</definedName>
    <definedName name="PIN" localSheetId="57" hidden="1">{"red33",#N/A,FALSE,"Sheet1"}</definedName>
    <definedName name="PIN" localSheetId="59" hidden="1">{"red33",#N/A,FALSE,"Sheet1"}</definedName>
    <definedName name="PIN" localSheetId="60" hidden="1">{"red33",#N/A,FALSE,"Sheet1"}</definedName>
    <definedName name="PIN" localSheetId="61" hidden="1">{"red33",#N/A,FALSE,"Sheet1"}</definedName>
    <definedName name="PIN" localSheetId="73" hidden="1">{"red33",#N/A,FALSE,"Sheet1"}</definedName>
    <definedName name="PIN" localSheetId="74" hidden="1">{"red33",#N/A,FALSE,"Sheet1"}</definedName>
    <definedName name="PIN" localSheetId="75" hidden="1">{"red33",#N/A,FALSE,"Sheet1"}</definedName>
    <definedName name="PIN" localSheetId="77" hidden="1">{"red33",#N/A,FALSE,"Sheet1"}</definedName>
    <definedName name="PIN" localSheetId="78" hidden="1">{"red33",#N/A,FALSE,"Sheet1"}</definedName>
    <definedName name="PIN" localSheetId="80" hidden="1">{"red33",#N/A,FALSE,"Sheet1"}</definedName>
    <definedName name="PIN" localSheetId="81" hidden="1">{"red33",#N/A,FALSE,"Sheet1"}</definedName>
    <definedName name="PIN" localSheetId="82" hidden="1">{"red33",#N/A,FALSE,"Sheet1"}</definedName>
    <definedName name="PIN" localSheetId="65" hidden="1">{"red33",#N/A,FALSE,"Sheet1"}</definedName>
    <definedName name="PIN" localSheetId="83" hidden="1">{"red33",#N/A,FALSE,"Sheet1"}</definedName>
    <definedName name="PIN" localSheetId="84" hidden="1">{"red33",#N/A,FALSE,"Sheet1"}</definedName>
    <definedName name="PIN" localSheetId="85" hidden="1">{"red33",#N/A,FALSE,"Sheet1"}</definedName>
    <definedName name="PIN" localSheetId="66" hidden="1">{"red33",#N/A,FALSE,"Sheet1"}</definedName>
    <definedName name="PIN" localSheetId="67" hidden="1">{"red33",#N/A,FALSE,"Sheet1"}</definedName>
    <definedName name="PIN" localSheetId="68" hidden="1">{"red33",#N/A,FALSE,"Sheet1"}</definedName>
    <definedName name="PIN" localSheetId="72" hidden="1">{"red33",#N/A,FALSE,"Sheet1"}</definedName>
    <definedName name="PIN" localSheetId="1" hidden="1">{"red33",#N/A,FALSE,"Sheet1"}</definedName>
    <definedName name="PIN" hidden="1">{"red33",#N/A,FALSE,"Sheet1"}</definedName>
    <definedName name="pr_sr" localSheetId="2">#REF!</definedName>
    <definedName name="pr_sr" localSheetId="3">#REF!</definedName>
    <definedName name="pr_sr" localSheetId="26">#REF!</definedName>
    <definedName name="pr_sr" localSheetId="28">#REF!</definedName>
    <definedName name="pr_sr" localSheetId="30">#REF!</definedName>
    <definedName name="pr_sr" localSheetId="4">#REF!</definedName>
    <definedName name="pr_sr" localSheetId="35">#REF!</definedName>
    <definedName name="pr_sr" localSheetId="36">#REF!</definedName>
    <definedName name="pr_sr" localSheetId="37">#REF!</definedName>
    <definedName name="pr_sr" localSheetId="38">#REF!</definedName>
    <definedName name="pr_sr" localSheetId="39">#REF!</definedName>
    <definedName name="pr_sr" localSheetId="40">#REF!</definedName>
    <definedName name="pr_sr" localSheetId="7">#REF!</definedName>
    <definedName name="pr_sr" localSheetId="9">#REF!</definedName>
    <definedName name="pr_sr" localSheetId="14">#REF!</definedName>
    <definedName name="pr_sr" localSheetId="16">#REF!</definedName>
    <definedName name="pr_sr" localSheetId="41">#REF!</definedName>
    <definedName name="pr_sr" localSheetId="50">#REF!</definedName>
    <definedName name="pr_sr" localSheetId="42">#REF!</definedName>
    <definedName name="pr_sr" localSheetId="43">#REF!</definedName>
    <definedName name="pr_sr" localSheetId="45">#REF!</definedName>
    <definedName name="pr_sr" localSheetId="46">#REF!</definedName>
    <definedName name="pr_sr" localSheetId="47">#REF!</definedName>
    <definedName name="pr_sr" localSheetId="48">#REF!</definedName>
    <definedName name="pr_sr" localSheetId="49">#REF!</definedName>
    <definedName name="pr_sr" localSheetId="62">#REF!</definedName>
    <definedName name="pr_sr" localSheetId="63">#REF!</definedName>
    <definedName name="pr_sr" localSheetId="52">#REF!</definedName>
    <definedName name="pr_sr" localSheetId="53">#REF!</definedName>
    <definedName name="pr_sr" localSheetId="54">#REF!</definedName>
    <definedName name="pr_sr" localSheetId="59">#REF!</definedName>
    <definedName name="pr_sr" localSheetId="60">#REF!</definedName>
    <definedName name="pr_sr" localSheetId="73">#REF!</definedName>
    <definedName name="pr_sr" localSheetId="77">#REF!</definedName>
    <definedName name="pr_sr" localSheetId="78">#REF!</definedName>
    <definedName name="pr_sr" localSheetId="80">#REF!</definedName>
    <definedName name="pr_sr" localSheetId="65">#REF!</definedName>
    <definedName name="pr_sr" localSheetId="85">#REF!</definedName>
    <definedName name="pr_sr" localSheetId="66">#REF!</definedName>
    <definedName name="pr_sr">#REF!</definedName>
    <definedName name="preceding_month" localSheetId="2">#REF!</definedName>
    <definedName name="preceding_month" localSheetId="3">#REF!</definedName>
    <definedName name="preceding_month" localSheetId="26">#REF!</definedName>
    <definedName name="preceding_month" localSheetId="28">#REF!</definedName>
    <definedName name="preceding_month" localSheetId="4">#REF!</definedName>
    <definedName name="preceding_month" localSheetId="35">#REF!</definedName>
    <definedName name="preceding_month" localSheetId="36">#REF!</definedName>
    <definedName name="preceding_month" localSheetId="37">#REF!</definedName>
    <definedName name="preceding_month" localSheetId="38">#REF!</definedName>
    <definedName name="preceding_month" localSheetId="39">#REF!</definedName>
    <definedName name="preceding_month" localSheetId="40">#REF!</definedName>
    <definedName name="preceding_month" localSheetId="7">#REF!</definedName>
    <definedName name="preceding_month" localSheetId="9">#REF!</definedName>
    <definedName name="preceding_month" localSheetId="59">#REF!</definedName>
    <definedName name="preceding_month" localSheetId="60">#REF!</definedName>
    <definedName name="preceding_month" localSheetId="78">#REF!</definedName>
    <definedName name="preceding_month" localSheetId="65">#REF!</definedName>
    <definedName name="preceding_month" localSheetId="85">#REF!</definedName>
    <definedName name="preceding_month" localSheetId="66">#REF!</definedName>
    <definedName name="preceding_month">#REF!</definedName>
    <definedName name="previuosmonth" localSheetId="2">#REF!</definedName>
    <definedName name="previuosmonth" localSheetId="3">#REF!</definedName>
    <definedName name="previuosmonth" localSheetId="26">#REF!</definedName>
    <definedName name="previuosmonth" localSheetId="28">#REF!</definedName>
    <definedName name="previuosmonth" localSheetId="4">#REF!</definedName>
    <definedName name="previuosmonth" localSheetId="35">#REF!</definedName>
    <definedName name="previuosmonth" localSheetId="36">#REF!</definedName>
    <definedName name="previuosmonth" localSheetId="37">#REF!</definedName>
    <definedName name="previuosmonth" localSheetId="38">#REF!</definedName>
    <definedName name="previuosmonth" localSheetId="39">#REF!</definedName>
    <definedName name="previuosmonth" localSheetId="40">#REF!</definedName>
    <definedName name="previuosmonth" localSheetId="7">#REF!</definedName>
    <definedName name="previuosmonth" localSheetId="9">#REF!</definedName>
    <definedName name="previuosmonth" localSheetId="59">#REF!</definedName>
    <definedName name="previuosmonth" localSheetId="60">#REF!</definedName>
    <definedName name="previuosmonth" localSheetId="78">#REF!</definedName>
    <definedName name="previuosmonth" localSheetId="65">#REF!</definedName>
    <definedName name="previuosmonth" localSheetId="85">#REF!</definedName>
    <definedName name="previuosmonth" localSheetId="66">#REF!</definedName>
    <definedName name="previuosmonth">#REF!</definedName>
    <definedName name="_xlnm.Print_Area" localSheetId="2">A1.1!$A$1:$GA$80</definedName>
    <definedName name="_xlnm.Print_Area" localSheetId="3">A1.2!$A$1:$BP$95</definedName>
    <definedName name="_xlnm.Print_Area" localSheetId="20">A10.1!$A$1:$N$84</definedName>
    <definedName name="_xlnm.Print_Area" localSheetId="21">A10.2!$A$1:$N$77</definedName>
    <definedName name="_xlnm.Print_Area" localSheetId="22">A11.1!$A$1:$FD$87</definedName>
    <definedName name="_xlnm.Print_Area" localSheetId="23">A11.2!$A$1:$BP$87</definedName>
    <definedName name="_xlnm.Print_Area" localSheetId="24">A12.1!$A$1:$FD$82</definedName>
    <definedName name="_xlnm.Print_Area" localSheetId="25">A12.2!$A$1:$BP$83</definedName>
    <definedName name="_xlnm.Print_Area" localSheetId="26">'A13'!$A$1:$Y$211</definedName>
    <definedName name="_xlnm.Print_Area" localSheetId="27">'A14'!$A$1:$M$143</definedName>
    <definedName name="_xlnm.Print_Area" localSheetId="28">'A15'!$A$1:$S$62</definedName>
    <definedName name="_xlnm.Print_Area" localSheetId="29">'A16'!$A$1:$ID$22</definedName>
    <definedName name="_xlnm.Print_Area" localSheetId="30">'A17'!$A$1:$DR$104</definedName>
    <definedName name="_xlnm.Print_Area" localSheetId="31">'A18'!$A$1:$C$262</definedName>
    <definedName name="_xlnm.Print_Area" localSheetId="32">'A19'!$A$1:$AU$25</definedName>
    <definedName name="_xlnm.Print_Area" localSheetId="4">A2.1!$A$1:$GA$58</definedName>
    <definedName name="_xlnm.Print_Area" localSheetId="5">A2.2!$A$1:$BP$58</definedName>
    <definedName name="_xlnm.Print_Area" localSheetId="33">'A20'!$A$1:$AU$27</definedName>
    <definedName name="_xlnm.Print_Area" localSheetId="34">'A21'!$A$1:$AV$23</definedName>
    <definedName name="_xlnm.Print_Area" localSheetId="35">'A22'!$A$1:$AO$34</definedName>
    <definedName name="_xlnm.Print_Area" localSheetId="36">'A23'!$A$1:$AV$24</definedName>
    <definedName name="_xlnm.Print_Area" localSheetId="37">'A24'!$A$1:$AW$20</definedName>
    <definedName name="_xlnm.Print_Area" localSheetId="38">'A25'!$A$1:$AW$24</definedName>
    <definedName name="_xlnm.Print_Area" localSheetId="39">'A26'!$A$1:$AU$26</definedName>
    <definedName name="_xlnm.Print_Area" localSheetId="40">'A27'!$A$1:$AW$79</definedName>
    <definedName name="_xlnm.Print_Area" localSheetId="6">A3.1!$A$1:$FD$103</definedName>
    <definedName name="_xlnm.Print_Area" localSheetId="7">A3.2!$A$1:$BP$103</definedName>
    <definedName name="_xlnm.Print_Area" localSheetId="8">A4.1!$A$1:$FD$104</definedName>
    <definedName name="_xlnm.Print_Area" localSheetId="9">A4.2!$A$1:$BP$107</definedName>
    <definedName name="_xlnm.Print_Area" localSheetId="10">A5.1!$A$1:$FD$88</definedName>
    <definedName name="_xlnm.Print_Area" localSheetId="11">A5.2!$A$1:$BP$89</definedName>
    <definedName name="_xlnm.Print_Area" localSheetId="12">A6.1!$A$1:$FD$83</definedName>
    <definedName name="_xlnm.Print_Area" localSheetId="13">A6.2!$A$1:$BP$84</definedName>
    <definedName name="_xlnm.Print_Area" localSheetId="14">A7.1!$A$1:$AA$87</definedName>
    <definedName name="_xlnm.Print_Area" localSheetId="15">A7.2!$A$1:$BP$87</definedName>
    <definedName name="_xlnm.Print_Area" localSheetId="16">A8.1!$A$1:$AA$83</definedName>
    <definedName name="_xlnm.Print_Area" localSheetId="17">A8.2!$A$1:$BP$84</definedName>
    <definedName name="_xlnm.Print_Area" localSheetId="18">A9.1!$A$1:$N$84</definedName>
    <definedName name="_xlnm.Print_Area" localSheetId="19">A9.2!$A$1:$N$78</definedName>
    <definedName name="_xlnm.Print_Area" localSheetId="41">'B1'!$A$1:$DK$19</definedName>
    <definedName name="_xlnm.Print_Area" localSheetId="50">'B10'!$A$1:$F$44</definedName>
    <definedName name="_xlnm.Print_Area" localSheetId="42">'B2'!$A$1:$DN$16</definedName>
    <definedName name="_xlnm.Print_Area" localSheetId="43">'B3'!$A$1:$D$45</definedName>
    <definedName name="_xlnm.Print_Area" localSheetId="44">'B4'!$A$1:$D$68</definedName>
    <definedName name="_xlnm.Print_Area" localSheetId="45">'B5'!$A$1:$D$44</definedName>
    <definedName name="_xlnm.Print_Area" localSheetId="46">'B6'!$A$1:$F$47</definedName>
    <definedName name="_xlnm.Print_Area" localSheetId="47">'B7'!$A$1:$E$42</definedName>
    <definedName name="_xlnm.Print_Area" localSheetId="48">'B8'!$A$1:$J$46</definedName>
    <definedName name="_xlnm.Print_Area" localSheetId="49">'B9'!$A$1:$I$44</definedName>
    <definedName name="_xlnm.Print_Area" localSheetId="86">BDCs!$A$1:$K$76</definedName>
    <definedName name="_xlnm.Print_Area" localSheetId="90">BOA!$A$1:$AB$45</definedName>
    <definedName name="_xlnm.Print_Area" localSheetId="87">BOI!$A$1:$X$48</definedName>
    <definedName name="_xlnm.Print_Area" localSheetId="51">'C1'!$A$1:$Q$244</definedName>
    <definedName name="_xlnm.Print_Area" localSheetId="62">'C10'!$A$1:$EM$21</definedName>
    <definedName name="_xlnm.Print_Area" localSheetId="63">'C11'!$A$1:$EN$21</definedName>
    <definedName name="_xlnm.Print_Area" localSheetId="52">'C2'!$A$1:$AW$70</definedName>
    <definedName name="_xlnm.Print_Area" localSheetId="53">'C3'!$A$1:$AW$72</definedName>
    <definedName name="_xlnm.Print_Area" localSheetId="54">'C4'!$A$1:$AW$62</definedName>
    <definedName name="_xlnm.Print_Area" localSheetId="55">C5.1!$A$1:$AF$22</definedName>
    <definedName name="_xlnm.Print_Area" localSheetId="56">C5.2!$A$1:$AV$23</definedName>
    <definedName name="_xlnm.Print_Area" localSheetId="57">C6.1!$A$1:$AF$22</definedName>
    <definedName name="_xlnm.Print_Area" localSheetId="58">C6.2!$A$1:$AU$23</definedName>
    <definedName name="_xlnm.Print_Area" localSheetId="59">'C7 '!$A$1:$E$37</definedName>
    <definedName name="_xlnm.Print_Area" localSheetId="60">'C8'!$A$1:$M$53</definedName>
    <definedName name="_xlnm.Print_Area" localSheetId="61">'C9'!$A$1:$T$29</definedName>
    <definedName name="_xlnm.Print_Area" localSheetId="93">'CREDIT FLOW (DFIs) (DFD REQUEST'!$A$1:$N$18</definedName>
    <definedName name="_xlnm.Print_Area" localSheetId="73">'D10'!$A$1:$I$265</definedName>
    <definedName name="_xlnm.Print_Area" localSheetId="74">'D11'!$A$1:$Z$66</definedName>
    <definedName name="_xlnm.Print_Area" localSheetId="75">'D12'!$A$1:$T$146</definedName>
    <definedName name="_xlnm.Print_Area" localSheetId="76">'D13'!$A$1:$T$36</definedName>
    <definedName name="_xlnm.Print_Area" localSheetId="77">'D14'!$A$1:$U$19</definedName>
    <definedName name="_xlnm.Print_Area" localSheetId="78">'D15'!$A$1:$U$19</definedName>
    <definedName name="_xlnm.Print_Area" localSheetId="79">'D16'!$A$1:$G$20</definedName>
    <definedName name="_xlnm.Print_Area" localSheetId="80">'D17'!$A$1:$F$160</definedName>
    <definedName name="_xlnm.Print_Area" localSheetId="81">'D18'!$A$1:$ER$79</definedName>
    <definedName name="_xlnm.Print_Area" localSheetId="82">'D19'!$A$1:$EL$32</definedName>
    <definedName name="_xlnm.Print_Area" localSheetId="65">'D2'!$A$1:$J$159</definedName>
    <definedName name="_xlnm.Print_Area" localSheetId="83">'D20'!$A$1:$C$102</definedName>
    <definedName name="_xlnm.Print_Area" localSheetId="85">#REF!</definedName>
    <definedName name="_xlnm.Print_Area" localSheetId="66">'D3'!$A$1:$I$159</definedName>
    <definedName name="_xlnm.Print_Area" localSheetId="67">'D4'!$A$1:$AV$221</definedName>
    <definedName name="_xlnm.Print_Area" localSheetId="68">'D5'!$A$1:$AV$82</definedName>
    <definedName name="_xlnm.Print_Area" localSheetId="69">'D6'!$A$1:$Y$438</definedName>
    <definedName name="_xlnm.Print_Area" localSheetId="70">'D7'!$A$1:$AS$15</definedName>
    <definedName name="_xlnm.Print_Area" localSheetId="71">'D8'!$A$1:$M$138</definedName>
    <definedName name="_xlnm.Print_Area" localSheetId="72">'D9'!$A$1:$U$17</definedName>
    <definedName name="_xlnm.Print_Area" localSheetId="0">Discon!$A$1:$AN$109</definedName>
    <definedName name="_xlnm.Print_Area" localSheetId="92">'INSURANCE COMBINED (LIFE &amp; GEN '!$A$1:$AD$81</definedName>
    <definedName name="_xlnm.Print_Area" localSheetId="94">'MFBs DFD REQUEST'!$A$1:$I$22</definedName>
    <definedName name="_xlnm.Print_Area" localSheetId="89">NEXIM!$A$1:$AC$34</definedName>
    <definedName name="_xlnm.Print_Area" localSheetId="91">'PENSION FUNDS'!$A$1:$X$57</definedName>
    <definedName name="_xlnm.Print_Area" localSheetId="88">TIB!$A$1:$X$34</definedName>
    <definedName name="_xlnm.Print_Area">#REF!</definedName>
    <definedName name="Print_Area_MI" localSheetId="2">#REF!</definedName>
    <definedName name="Print_Area_MI" localSheetId="3">#REF!</definedName>
    <definedName name="Print_Area_MI" localSheetId="26">#REF!</definedName>
    <definedName name="Print_Area_MI" localSheetId="28">#REF!</definedName>
    <definedName name="Print_Area_MI" localSheetId="4">#REF!</definedName>
    <definedName name="Print_Area_MI" localSheetId="35">#REF!</definedName>
    <definedName name="Print_Area_MI" localSheetId="36">#REF!</definedName>
    <definedName name="Print_Area_MI" localSheetId="37">#REF!</definedName>
    <definedName name="Print_Area_MI" localSheetId="38">#REF!</definedName>
    <definedName name="Print_Area_MI" localSheetId="39">#REF!</definedName>
    <definedName name="Print_Area_MI" localSheetId="40">#REF!</definedName>
    <definedName name="Print_Area_MI" localSheetId="7">#REF!</definedName>
    <definedName name="Print_Area_MI" localSheetId="9">#REF!</definedName>
    <definedName name="Print_Area_MI" localSheetId="59">#REF!</definedName>
    <definedName name="Print_Area_MI" localSheetId="60">#REF!</definedName>
    <definedName name="Print_Area_MI" localSheetId="78">#REF!</definedName>
    <definedName name="Print_Area_MI" localSheetId="65">#REF!</definedName>
    <definedName name="Print_Area_MI" localSheetId="85">#REF!</definedName>
    <definedName name="Print_Area_MI" localSheetId="66">#REF!</definedName>
    <definedName name="Print_Area_MI">#REF!</definedName>
    <definedName name="_xlnm.Print_Titles" localSheetId="2">A1.1!$A:$A,A1.1!$2:$3</definedName>
    <definedName name="_xlnm.Print_Titles" localSheetId="3">A1.2!$A:$A,A1.2!$2:$3</definedName>
    <definedName name="_xlnm.Print_Titles" localSheetId="22">A11.1!$A:$A</definedName>
    <definedName name="_xlnm.Print_Titles" localSheetId="23">A11.2!$A:$A</definedName>
    <definedName name="_xlnm.Print_Titles" localSheetId="24">A12.1!$A:$A</definedName>
    <definedName name="_xlnm.Print_Titles" localSheetId="25">A12.2!$A:$A</definedName>
    <definedName name="_xlnm.Print_Titles" localSheetId="27">'A14'!$A:$A,'A14'!$2:$2</definedName>
    <definedName name="_xlnm.Print_Titles" localSheetId="28">'A15'!$A:$A,'A15'!$2:$2</definedName>
    <definedName name="_xlnm.Print_Titles" localSheetId="29">'A16'!$A:$A</definedName>
    <definedName name="_xlnm.Print_Titles" localSheetId="31">'A18'!$2:$4</definedName>
    <definedName name="_xlnm.Print_Titles" localSheetId="4">A2.1!$A:$A,A2.1!$2:$2</definedName>
    <definedName name="_xlnm.Print_Titles" localSheetId="5">A2.2!$A:$A</definedName>
    <definedName name="_xlnm.Print_Titles" localSheetId="6">A3.1!$A:$A,A3.1!$2:$3</definedName>
    <definedName name="_xlnm.Print_Titles" localSheetId="7">A3.2!$A:$A,A3.2!$2:$3</definedName>
    <definedName name="_xlnm.Print_Titles" localSheetId="8">A4.1!$A:$A,A4.1!$2:$3</definedName>
    <definedName name="_xlnm.Print_Titles" localSheetId="9">A4.2!$A:$A,A4.2!$2:$3</definedName>
    <definedName name="_xlnm.Print_Titles" localSheetId="10">A5.1!$A:$A,A5.1!$2:$3</definedName>
    <definedName name="_xlnm.Print_Titles" localSheetId="11">A5.2!$A:$A</definedName>
    <definedName name="_xlnm.Print_Titles" localSheetId="12">A6.1!$A:$A,A6.1!$2:$3</definedName>
    <definedName name="_xlnm.Print_Titles" localSheetId="13">A6.2!$A:$A</definedName>
    <definedName name="_xlnm.Print_Titles" localSheetId="14">A7.1!$A:$A,A7.1!$2:$3</definedName>
    <definedName name="_xlnm.Print_Titles" localSheetId="15">A7.2!$A:$A</definedName>
    <definedName name="_xlnm.Print_Titles" localSheetId="16">A8.1!$A:$A,A8.1!$2:$3</definedName>
    <definedName name="_xlnm.Print_Titles" localSheetId="17">A8.2!$A:$A</definedName>
    <definedName name="_xlnm.Print_Titles" localSheetId="41">'B1'!$A:$A</definedName>
    <definedName name="_xlnm.Print_Titles" localSheetId="42">'B2'!$A:$A</definedName>
    <definedName name="_xlnm.Print_Titles" localSheetId="90">BOA!$B:$B,BOA!$2:$2</definedName>
    <definedName name="_xlnm.Print_Titles" localSheetId="51">'C1'!$A:$A,'C1'!$195:$195</definedName>
    <definedName name="_xlnm.Print_Titles" localSheetId="62">'C10'!$A:$A,'C10'!$2:$2</definedName>
    <definedName name="_xlnm.Print_Titles" localSheetId="63">'C11'!$A:$A,'C11'!$2:$3</definedName>
    <definedName name="_xlnm.Print_Titles" localSheetId="52">'C2'!$A:$A</definedName>
    <definedName name="_xlnm.Print_Titles" localSheetId="53">'C3'!$A:$A</definedName>
    <definedName name="_xlnm.Print_Titles" localSheetId="54">'C4'!$A:$A</definedName>
    <definedName name="_xlnm.Print_Titles" localSheetId="55">C5.1!$A:$A</definedName>
    <definedName name="_xlnm.Print_Titles" localSheetId="56">C5.2!$A:$A</definedName>
    <definedName name="_xlnm.Print_Titles" localSheetId="57">C6.1!$A:$A</definedName>
    <definedName name="_xlnm.Print_Titles" localSheetId="58">C6.2!$A:$A</definedName>
    <definedName name="_xlnm.Print_Titles" localSheetId="82">'D19'!$A:$A</definedName>
    <definedName name="_xlnm.Print_Titles" localSheetId="65">'D2'!$2:$4</definedName>
    <definedName name="_xlnm.Print_Titles" localSheetId="67">'D4'!$A:$A,'D4'!$2:$3</definedName>
    <definedName name="_xlnm.Print_Titles" localSheetId="68">'D5'!$A:$A,'D5'!$2:$3</definedName>
    <definedName name="_xlnm.Print_Titles" localSheetId="69">'D6'!$1:$4</definedName>
    <definedName name="_xlnm.Print_Titles" localSheetId="92">'INSURANCE COMBINED (LIFE &amp; GEN '!$2:$5</definedName>
    <definedName name="_xlnm.Print_Titles" localSheetId="94">'MFBs DFD REQUEST'!$A:$A,'MFBs DFD REQUEST'!$1:$3</definedName>
    <definedName name="PRINT_TITLES_MI" localSheetId="2">#REF!</definedName>
    <definedName name="PRINT_TITLES_MI" localSheetId="3">#REF!</definedName>
    <definedName name="PRINT_TITLES_MI" localSheetId="26">#REF!</definedName>
    <definedName name="PRINT_TITLES_MI" localSheetId="28">#REF!</definedName>
    <definedName name="PRINT_TITLES_MI" localSheetId="30">#REF!</definedName>
    <definedName name="PRINT_TITLES_MI" localSheetId="4">#REF!</definedName>
    <definedName name="PRINT_TITLES_MI" localSheetId="35">#REF!</definedName>
    <definedName name="PRINT_TITLES_MI" localSheetId="36">#REF!</definedName>
    <definedName name="PRINT_TITLES_MI" localSheetId="37">#REF!</definedName>
    <definedName name="PRINT_TITLES_MI" localSheetId="38">#REF!</definedName>
    <definedName name="PRINT_TITLES_MI" localSheetId="39">#REF!</definedName>
    <definedName name="PRINT_TITLES_MI" localSheetId="40">#REF!</definedName>
    <definedName name="PRINT_TITLES_MI" localSheetId="7">#REF!</definedName>
    <definedName name="PRINT_TITLES_MI" localSheetId="8">#REF!</definedName>
    <definedName name="PRINT_TITLES_MI" localSheetId="9">#REF!</definedName>
    <definedName name="PRINT_TITLES_MI" localSheetId="12">#REF!</definedName>
    <definedName name="PRINT_TITLES_MI" localSheetId="14">#REF!</definedName>
    <definedName name="PRINT_TITLES_MI" localSheetId="16">#REF!</definedName>
    <definedName name="PRINT_TITLES_MI" localSheetId="41">#REF!</definedName>
    <definedName name="PRINT_TITLES_MI" localSheetId="50">#REF!</definedName>
    <definedName name="PRINT_TITLES_MI" localSheetId="42">#REF!</definedName>
    <definedName name="PRINT_TITLES_MI" localSheetId="43">#REF!</definedName>
    <definedName name="PRINT_TITLES_MI" localSheetId="45">#REF!</definedName>
    <definedName name="PRINT_TITLES_MI" localSheetId="46">#REF!</definedName>
    <definedName name="PRINT_TITLES_MI" localSheetId="47">#REF!</definedName>
    <definedName name="PRINT_TITLES_MI" localSheetId="48">#REF!</definedName>
    <definedName name="PRINT_TITLES_MI" localSheetId="49">#REF!</definedName>
    <definedName name="PRINT_TITLES_MI" localSheetId="62">#REF!</definedName>
    <definedName name="PRINT_TITLES_MI" localSheetId="63">#REF!</definedName>
    <definedName name="PRINT_TITLES_MI" localSheetId="52">#REF!</definedName>
    <definedName name="PRINT_TITLES_MI" localSheetId="53">#REF!</definedName>
    <definedName name="PRINT_TITLES_MI" localSheetId="54">#REF!</definedName>
    <definedName name="PRINT_TITLES_MI" localSheetId="59">#REF!</definedName>
    <definedName name="PRINT_TITLES_MI" localSheetId="60">#REF!</definedName>
    <definedName name="PRINT_TITLES_MI" localSheetId="73">#REF!</definedName>
    <definedName name="PRINT_TITLES_MI" localSheetId="77">#REF!</definedName>
    <definedName name="PRINT_TITLES_MI" localSheetId="78">#REF!</definedName>
    <definedName name="PRINT_TITLES_MI" localSheetId="80">#REF!</definedName>
    <definedName name="PRINT_TITLES_MI" localSheetId="65">#REF!</definedName>
    <definedName name="PRINT_TITLES_MI" localSheetId="85">#REF!</definedName>
    <definedName name="PRINT_TITLES_MI" localSheetId="66">#REF!</definedName>
    <definedName name="PRINT_TITLES_MI">#REF!</definedName>
    <definedName name="print16" localSheetId="2">'[11]16'!#REF!</definedName>
    <definedName name="print16" localSheetId="3">'[11]16'!#REF!</definedName>
    <definedName name="print16" localSheetId="26">'[11]16'!#REF!</definedName>
    <definedName name="print16" localSheetId="28">'[11]16'!#REF!</definedName>
    <definedName name="print16" localSheetId="30">'[11]16'!#REF!</definedName>
    <definedName name="print16" localSheetId="4">'[11]16'!#REF!</definedName>
    <definedName name="print16" localSheetId="35">'[11]16'!#REF!</definedName>
    <definedName name="print16" localSheetId="36">'[11]16'!#REF!</definedName>
    <definedName name="print16" localSheetId="37">'[11]16'!#REF!</definedName>
    <definedName name="print16" localSheetId="38">'[11]16'!#REF!</definedName>
    <definedName name="print16" localSheetId="39">'[11]16'!#REF!</definedName>
    <definedName name="print16" localSheetId="40">'[11]16'!#REF!</definedName>
    <definedName name="print16" localSheetId="7">'[11]16'!#REF!</definedName>
    <definedName name="print16" localSheetId="8">'[11]16'!#REF!</definedName>
    <definedName name="print16" localSheetId="9">'[11]16'!#REF!</definedName>
    <definedName name="print16" localSheetId="12">'[11]16'!#REF!</definedName>
    <definedName name="print16" localSheetId="14">'[11]16'!#REF!</definedName>
    <definedName name="print16" localSheetId="16">'[11]16'!#REF!</definedName>
    <definedName name="print16" localSheetId="41">'[11]16'!#REF!</definedName>
    <definedName name="print16" localSheetId="50">'[11]16'!#REF!</definedName>
    <definedName name="print16" localSheetId="42">'[11]16'!#REF!</definedName>
    <definedName name="print16" localSheetId="43">'[11]16'!#REF!</definedName>
    <definedName name="print16" localSheetId="45">'[11]16'!#REF!</definedName>
    <definedName name="print16" localSheetId="46">'[11]16'!#REF!</definedName>
    <definedName name="print16" localSheetId="47">'[11]16'!#REF!</definedName>
    <definedName name="print16" localSheetId="48">'[11]16'!#REF!</definedName>
    <definedName name="print16" localSheetId="49">'[11]16'!#REF!</definedName>
    <definedName name="print16" localSheetId="62">'[11]16'!#REF!</definedName>
    <definedName name="print16" localSheetId="63">'[11]16'!#REF!</definedName>
    <definedName name="print16" localSheetId="52">'[11]16'!#REF!</definedName>
    <definedName name="print16" localSheetId="53">'[11]16'!#REF!</definedName>
    <definedName name="print16" localSheetId="54">'[11]16'!#REF!</definedName>
    <definedName name="print16" localSheetId="59">'[11]16'!#REF!</definedName>
    <definedName name="print16" localSheetId="60">'[11]16'!#REF!</definedName>
    <definedName name="print16" localSheetId="78">'[11]16'!#REF!</definedName>
    <definedName name="print16" localSheetId="81">'[11]16'!#REF!</definedName>
    <definedName name="print16" localSheetId="65">'[11]16'!#REF!</definedName>
    <definedName name="print16" localSheetId="85">'[11]16'!#REF!</definedName>
    <definedName name="print16" localSheetId="66">'[11]16'!#REF!</definedName>
    <definedName name="print16">'[11]16'!#REF!</definedName>
    <definedName name="print20" localSheetId="2">#REF!</definedName>
    <definedName name="print20" localSheetId="3">#REF!</definedName>
    <definedName name="print20" localSheetId="26">#REF!</definedName>
    <definedName name="print20" localSheetId="28">#REF!</definedName>
    <definedName name="print20" localSheetId="30">#REF!</definedName>
    <definedName name="print20" localSheetId="4">#REF!</definedName>
    <definedName name="print20" localSheetId="35">#REF!</definedName>
    <definedName name="print20" localSheetId="36">#REF!</definedName>
    <definedName name="print20" localSheetId="37">#REF!</definedName>
    <definedName name="print20" localSheetId="38">#REF!</definedName>
    <definedName name="print20" localSheetId="39">#REF!</definedName>
    <definedName name="print20" localSheetId="40">#REF!</definedName>
    <definedName name="print20" localSheetId="7">#REF!</definedName>
    <definedName name="print20" localSheetId="9">#REF!</definedName>
    <definedName name="print20" localSheetId="14">#REF!</definedName>
    <definedName name="print20" localSheetId="16">#REF!</definedName>
    <definedName name="print20" localSheetId="41">#REF!</definedName>
    <definedName name="print20" localSheetId="50">#REF!</definedName>
    <definedName name="print20" localSheetId="42">#REF!</definedName>
    <definedName name="print20" localSheetId="43">#REF!</definedName>
    <definedName name="print20" localSheetId="45">#REF!</definedName>
    <definedName name="print20" localSheetId="46">#REF!</definedName>
    <definedName name="print20" localSheetId="47">#REF!</definedName>
    <definedName name="print20" localSheetId="48">#REF!</definedName>
    <definedName name="print20" localSheetId="49">#REF!</definedName>
    <definedName name="print20" localSheetId="62">#REF!</definedName>
    <definedName name="print20" localSheetId="63">#REF!</definedName>
    <definedName name="print20" localSheetId="52">#REF!</definedName>
    <definedName name="print20" localSheetId="53">#REF!</definedName>
    <definedName name="print20" localSheetId="54">#REF!</definedName>
    <definedName name="print20" localSheetId="59">#REF!</definedName>
    <definedName name="print20" localSheetId="60">#REF!</definedName>
    <definedName name="print20" localSheetId="73">#REF!</definedName>
    <definedName name="print20" localSheetId="77">#REF!</definedName>
    <definedName name="print20" localSheetId="78">#REF!</definedName>
    <definedName name="print20" localSheetId="80">#REF!</definedName>
    <definedName name="print20" localSheetId="65">#REF!</definedName>
    <definedName name="print20" localSheetId="85">#REF!</definedName>
    <definedName name="print20" localSheetId="66">#REF!</definedName>
    <definedName name="print20">#REF!</definedName>
    <definedName name="promgraf" localSheetId="2">[12]GRAFPROM!#REF!</definedName>
    <definedName name="promgraf" localSheetId="3">[12]GRAFPROM!#REF!</definedName>
    <definedName name="promgraf" localSheetId="26">[12]GRAFPROM!#REF!</definedName>
    <definedName name="promgraf" localSheetId="28">[12]GRAFPROM!#REF!</definedName>
    <definedName name="promgraf" localSheetId="30">[12]GRAFPROM!#REF!</definedName>
    <definedName name="promgraf" localSheetId="4">[12]GRAFPROM!#REF!</definedName>
    <definedName name="promgraf" localSheetId="35">[12]GRAFPROM!#REF!</definedName>
    <definedName name="promgraf" localSheetId="36">[12]GRAFPROM!#REF!</definedName>
    <definedName name="promgraf" localSheetId="37">[12]GRAFPROM!#REF!</definedName>
    <definedName name="promgraf" localSheetId="38">[12]GRAFPROM!#REF!</definedName>
    <definedName name="promgraf" localSheetId="39">[12]GRAFPROM!#REF!</definedName>
    <definedName name="promgraf" localSheetId="40">[12]GRAFPROM!#REF!</definedName>
    <definedName name="promgraf" localSheetId="7">[12]GRAFPROM!#REF!</definedName>
    <definedName name="promgraf" localSheetId="8">[12]GRAFPROM!#REF!</definedName>
    <definedName name="promgraf" localSheetId="9">[12]GRAFPROM!#REF!</definedName>
    <definedName name="promgraf" localSheetId="12">[12]GRAFPROM!#REF!</definedName>
    <definedName name="promgraf" localSheetId="14">[12]GRAFPROM!#REF!</definedName>
    <definedName name="promgraf" localSheetId="16">[12]GRAFPROM!#REF!</definedName>
    <definedName name="promgraf" localSheetId="41">[12]GRAFPROM!#REF!</definedName>
    <definedName name="promgraf" localSheetId="50">[12]GRAFPROM!#REF!</definedName>
    <definedName name="promgraf" localSheetId="42">[12]GRAFPROM!#REF!</definedName>
    <definedName name="promgraf" localSheetId="43">[12]GRAFPROM!#REF!</definedName>
    <definedName name="promgraf" localSheetId="45">[12]GRAFPROM!#REF!</definedName>
    <definedName name="promgraf" localSheetId="46">[12]GRAFPROM!#REF!</definedName>
    <definedName name="promgraf" localSheetId="47">[12]GRAFPROM!#REF!</definedName>
    <definedName name="promgraf" localSheetId="48">[12]GRAFPROM!#REF!</definedName>
    <definedName name="promgraf" localSheetId="49">[12]GRAFPROM!#REF!</definedName>
    <definedName name="promgraf" localSheetId="62">[12]GRAFPROM!#REF!</definedName>
    <definedName name="promgraf" localSheetId="63">[12]GRAFPROM!#REF!</definedName>
    <definedName name="promgraf" localSheetId="52">[12]GRAFPROM!#REF!</definedName>
    <definedName name="promgraf" localSheetId="53">[12]GRAFPROM!#REF!</definedName>
    <definedName name="promgraf" localSheetId="54">[12]GRAFPROM!#REF!</definedName>
    <definedName name="promgraf" localSheetId="59">[12]GRAFPROM!#REF!</definedName>
    <definedName name="promgraf" localSheetId="60">[12]GRAFPROM!#REF!</definedName>
    <definedName name="promgraf" localSheetId="78">[12]GRAFPROM!#REF!</definedName>
    <definedName name="promgraf" localSheetId="81">[12]GRAFPROM!#REF!</definedName>
    <definedName name="promgraf" localSheetId="65">[12]GRAFPROM!#REF!</definedName>
    <definedName name="promgraf" localSheetId="85">[12]GRAFPROM!#REF!</definedName>
    <definedName name="promgraf" localSheetId="66">[12]GRAFPROM!#REF!</definedName>
    <definedName name="promgraf">[12]GRAFPROM!#REF!</definedName>
    <definedName name="qzz" localSheetId="2">#REF!</definedName>
    <definedName name="qzz" localSheetId="3">#REF!</definedName>
    <definedName name="qzz" localSheetId="26">#REF!</definedName>
    <definedName name="qzz" localSheetId="28">#REF!</definedName>
    <definedName name="qzz" localSheetId="4">#REF!</definedName>
    <definedName name="qzz" localSheetId="35">#REF!</definedName>
    <definedName name="qzz" localSheetId="36">#REF!</definedName>
    <definedName name="qzz" localSheetId="37">#REF!</definedName>
    <definedName name="qzz" localSheetId="38">#REF!</definedName>
    <definedName name="qzz" localSheetId="39">#REF!</definedName>
    <definedName name="qzz" localSheetId="40">#REF!</definedName>
    <definedName name="qzz" localSheetId="7">#REF!</definedName>
    <definedName name="qzz" localSheetId="9">#REF!</definedName>
    <definedName name="qzz" localSheetId="41">#REF!</definedName>
    <definedName name="qzz" localSheetId="59">#REF!</definedName>
    <definedName name="qzz" localSheetId="60">#REF!</definedName>
    <definedName name="qzz" localSheetId="78">#REF!</definedName>
    <definedName name="qzz" localSheetId="65">#REF!</definedName>
    <definedName name="qzz" localSheetId="85">#REF!</definedName>
    <definedName name="qzz" localSheetId="66">#REF!</definedName>
    <definedName name="qzz">#REF!</definedName>
    <definedName name="Range_Country" localSheetId="26">#REF!</definedName>
    <definedName name="Range_Country" localSheetId="28">#REF!</definedName>
    <definedName name="Range_Country" localSheetId="60">#REF!</definedName>
    <definedName name="Range_Country" localSheetId="78">#REF!</definedName>
    <definedName name="Range_Country" localSheetId="85">#REF!</definedName>
    <definedName name="Range_Country">#REF!</definedName>
    <definedName name="Range_DownloadDateTime" localSheetId="26">#REF!</definedName>
    <definedName name="Range_DownloadDateTime" localSheetId="28">#REF!</definedName>
    <definedName name="Range_DownloadDateTime" localSheetId="60">#REF!</definedName>
    <definedName name="Range_DownloadDateTime" localSheetId="78">#REF!</definedName>
    <definedName name="Range_DownloadDateTime" localSheetId="85">#REF!</definedName>
    <definedName name="Range_DownloadDateTime">#REF!</definedName>
    <definedName name="Range_ReportFormName" localSheetId="26">#REF!</definedName>
    <definedName name="Range_ReportFormName" localSheetId="28">#REF!</definedName>
    <definedName name="Range_ReportFormName" localSheetId="60">#REF!</definedName>
    <definedName name="Range_ReportFormName" localSheetId="78">#REF!</definedName>
    <definedName name="Range_ReportFormName" localSheetId="85">#REF!</definedName>
    <definedName name="Range_ReportFormName">#REF!</definedName>
    <definedName name="Recover">[13]Macro1!$A$45</definedName>
    <definedName name="Rescheduling_assumptions_continued" localSheetId="2">#REF!</definedName>
    <definedName name="Rescheduling_assumptions_continued" localSheetId="3">#REF!</definedName>
    <definedName name="Rescheduling_assumptions_continued" localSheetId="26">#REF!</definedName>
    <definedName name="Rescheduling_assumptions_continued" localSheetId="28">#REF!</definedName>
    <definedName name="Rescheduling_assumptions_continued" localSheetId="30">#REF!</definedName>
    <definedName name="Rescheduling_assumptions_continued" localSheetId="4">#REF!</definedName>
    <definedName name="Rescheduling_assumptions_continued" localSheetId="35">#REF!</definedName>
    <definedName name="Rescheduling_assumptions_continued" localSheetId="36">#REF!</definedName>
    <definedName name="Rescheduling_assumptions_continued" localSheetId="37">#REF!</definedName>
    <definedName name="Rescheduling_assumptions_continued" localSheetId="38">#REF!</definedName>
    <definedName name="Rescheduling_assumptions_continued" localSheetId="39">#REF!</definedName>
    <definedName name="Rescheduling_assumptions_continued" localSheetId="40">#REF!</definedName>
    <definedName name="Rescheduling_assumptions_continued" localSheetId="7">#REF!</definedName>
    <definedName name="Rescheduling_assumptions_continued" localSheetId="9">#REF!</definedName>
    <definedName name="Rescheduling_assumptions_continued" localSheetId="14">#REF!</definedName>
    <definedName name="Rescheduling_assumptions_continued" localSheetId="16">#REF!</definedName>
    <definedName name="Rescheduling_assumptions_continued" localSheetId="41">#REF!</definedName>
    <definedName name="Rescheduling_assumptions_continued" localSheetId="50">#REF!</definedName>
    <definedName name="Rescheduling_assumptions_continued" localSheetId="42">#REF!</definedName>
    <definedName name="Rescheduling_assumptions_continued" localSheetId="43">#REF!</definedName>
    <definedName name="Rescheduling_assumptions_continued" localSheetId="45">#REF!</definedName>
    <definedName name="Rescheduling_assumptions_continued" localSheetId="46">#REF!</definedName>
    <definedName name="Rescheduling_assumptions_continued" localSheetId="47">#REF!</definedName>
    <definedName name="Rescheduling_assumptions_continued" localSheetId="48">#REF!</definedName>
    <definedName name="Rescheduling_assumptions_continued" localSheetId="49">#REF!</definedName>
    <definedName name="Rescheduling_assumptions_continued" localSheetId="62">#REF!</definedName>
    <definedName name="Rescheduling_assumptions_continued" localSheetId="63">#REF!</definedName>
    <definedName name="Rescheduling_assumptions_continued" localSheetId="52">#REF!</definedName>
    <definedName name="Rescheduling_assumptions_continued" localSheetId="53">#REF!</definedName>
    <definedName name="Rescheduling_assumptions_continued" localSheetId="54">#REF!</definedName>
    <definedName name="Rescheduling_assumptions_continued" localSheetId="59">#REF!</definedName>
    <definedName name="Rescheduling_assumptions_continued" localSheetId="60">#REF!</definedName>
    <definedName name="Rescheduling_assumptions_continued" localSheetId="73">#REF!</definedName>
    <definedName name="Rescheduling_assumptions_continued" localSheetId="77">#REF!</definedName>
    <definedName name="Rescheduling_assumptions_continued" localSheetId="78">#REF!</definedName>
    <definedName name="Rescheduling_assumptions_continued" localSheetId="80">#REF!</definedName>
    <definedName name="Rescheduling_assumptions_continued" localSheetId="65">#REF!</definedName>
    <definedName name="Rescheduling_assumptions_continued" localSheetId="85">#REF!</definedName>
    <definedName name="Rescheduling_assumptions_continued" localSheetId="66">#REF!</definedName>
    <definedName name="Rescheduling_assumptions_continued">#REF!</definedName>
    <definedName name="RgCcode">[3]EERProfile!$B$2</definedName>
    <definedName name="RgCName">[3]EERProfile!$A$2</definedName>
    <definedName name="RgFdBaseYr">[3]EERProfile!$O$2</definedName>
    <definedName name="RgFdBper">[3]EERProfile!$M$2</definedName>
    <definedName name="RgFdDefBaseYr">[3]EERProfile!$P$2</definedName>
    <definedName name="RgFdEper">[3]EERProfile!$N$2</definedName>
    <definedName name="RgFdGrFoot">[3]EERProfile!$AC$2</definedName>
    <definedName name="RgFdGrSeries">[3]EERProfile!$AA$2:$AA$7</definedName>
    <definedName name="RgFdGrSeriesVal">[3]EERProfile!$AB$2:$AB$7</definedName>
    <definedName name="RgFdGrType">[3]EERProfile!$Z$2</definedName>
    <definedName name="RgFdPartCseries">[3]EERProfile!$K$2</definedName>
    <definedName name="RgFdPartCsource" localSheetId="2">#REF!</definedName>
    <definedName name="RgFdPartCsource" localSheetId="3">#REF!</definedName>
    <definedName name="RgFdPartCsource" localSheetId="26">#REF!</definedName>
    <definedName name="RgFdPartCsource" localSheetId="28">#REF!</definedName>
    <definedName name="RgFdPartCsource" localSheetId="30">#REF!</definedName>
    <definedName name="RgFdPartCsource" localSheetId="4">#REF!</definedName>
    <definedName name="RgFdPartCsource" localSheetId="35">#REF!</definedName>
    <definedName name="RgFdPartCsource" localSheetId="36">#REF!</definedName>
    <definedName name="RgFdPartCsource" localSheetId="37">#REF!</definedName>
    <definedName name="RgFdPartCsource" localSheetId="38">#REF!</definedName>
    <definedName name="RgFdPartCsource" localSheetId="39">#REF!</definedName>
    <definedName name="RgFdPartCsource" localSheetId="40">#REF!</definedName>
    <definedName name="RgFdPartCsource" localSheetId="7">#REF!</definedName>
    <definedName name="RgFdPartCsource" localSheetId="9">#REF!</definedName>
    <definedName name="RgFdPartCsource" localSheetId="14">#REF!</definedName>
    <definedName name="RgFdPartCsource" localSheetId="16">#REF!</definedName>
    <definedName name="RgFdPartCsource" localSheetId="41">#REF!</definedName>
    <definedName name="RgFdPartCsource" localSheetId="50">#REF!</definedName>
    <definedName name="RgFdPartCsource" localSheetId="42">#REF!</definedName>
    <definedName name="RgFdPartCsource" localSheetId="43">#REF!</definedName>
    <definedName name="RgFdPartCsource" localSheetId="45">#REF!</definedName>
    <definedName name="RgFdPartCsource" localSheetId="46">#REF!</definedName>
    <definedName name="RgFdPartCsource" localSheetId="47">#REF!</definedName>
    <definedName name="RgFdPartCsource" localSheetId="48">#REF!</definedName>
    <definedName name="RgFdPartCsource" localSheetId="49">#REF!</definedName>
    <definedName name="RgFdPartCsource" localSheetId="62">#REF!</definedName>
    <definedName name="RgFdPartCsource" localSheetId="63">#REF!</definedName>
    <definedName name="RgFdPartCsource" localSheetId="52">#REF!</definedName>
    <definedName name="RgFdPartCsource" localSheetId="53">#REF!</definedName>
    <definedName name="RgFdPartCsource" localSheetId="54">#REF!</definedName>
    <definedName name="RgFdPartCsource" localSheetId="59">#REF!</definedName>
    <definedName name="RgFdPartCsource" localSheetId="60">#REF!</definedName>
    <definedName name="RgFdPartCsource" localSheetId="73">#REF!</definedName>
    <definedName name="RgFdPartCsource" localSheetId="77">#REF!</definedName>
    <definedName name="RgFdPartCsource" localSheetId="78">#REF!</definedName>
    <definedName name="RgFdPartCsource" localSheetId="80">#REF!</definedName>
    <definedName name="RgFdPartCsource" localSheetId="65">#REF!</definedName>
    <definedName name="RgFdPartCsource" localSheetId="85">#REF!</definedName>
    <definedName name="RgFdPartCsource" localSheetId="66">#REF!</definedName>
    <definedName name="RgFdPartCsource">#REF!</definedName>
    <definedName name="RgFdPartEseries" localSheetId="2">#REF!</definedName>
    <definedName name="RgFdPartEseries" localSheetId="3">#REF!</definedName>
    <definedName name="RgFdPartEseries" localSheetId="26">#REF!</definedName>
    <definedName name="RgFdPartEseries" localSheetId="28">#REF!</definedName>
    <definedName name="RgFdPartEseries" localSheetId="30">#REF!</definedName>
    <definedName name="RgFdPartEseries" localSheetId="4">#REF!</definedName>
    <definedName name="RgFdPartEseries" localSheetId="35">#REF!</definedName>
    <definedName name="RgFdPartEseries" localSheetId="36">#REF!</definedName>
    <definedName name="RgFdPartEseries" localSheetId="37">#REF!</definedName>
    <definedName name="RgFdPartEseries" localSheetId="38">#REF!</definedName>
    <definedName name="RgFdPartEseries" localSheetId="39">#REF!</definedName>
    <definedName name="RgFdPartEseries" localSheetId="40">#REF!</definedName>
    <definedName name="RgFdPartEseries" localSheetId="7">#REF!</definedName>
    <definedName name="RgFdPartEseries" localSheetId="9">#REF!</definedName>
    <definedName name="RgFdPartEseries" localSheetId="14">#REF!</definedName>
    <definedName name="RgFdPartEseries" localSheetId="16">#REF!</definedName>
    <definedName name="RgFdPartEseries" localSheetId="41">#REF!</definedName>
    <definedName name="RgFdPartEseries" localSheetId="50">#REF!</definedName>
    <definedName name="RgFdPartEseries" localSheetId="42">#REF!</definedName>
    <definedName name="RgFdPartEseries" localSheetId="43">#REF!</definedName>
    <definedName name="RgFdPartEseries" localSheetId="45">#REF!</definedName>
    <definedName name="RgFdPartEseries" localSheetId="46">#REF!</definedName>
    <definedName name="RgFdPartEseries" localSheetId="47">#REF!</definedName>
    <definedName name="RgFdPartEseries" localSheetId="48">#REF!</definedName>
    <definedName name="RgFdPartEseries" localSheetId="49">#REF!</definedName>
    <definedName name="RgFdPartEseries" localSheetId="62">#REF!</definedName>
    <definedName name="RgFdPartEseries" localSheetId="63">#REF!</definedName>
    <definedName name="RgFdPartEseries" localSheetId="52">#REF!</definedName>
    <definedName name="RgFdPartEseries" localSheetId="53">#REF!</definedName>
    <definedName name="RgFdPartEseries" localSheetId="54">#REF!</definedName>
    <definedName name="RgFdPartEseries" localSheetId="59">#REF!</definedName>
    <definedName name="RgFdPartEseries" localSheetId="60">#REF!</definedName>
    <definedName name="RgFdPartEseries" localSheetId="73">#REF!</definedName>
    <definedName name="RgFdPartEseries" localSheetId="77">#REF!</definedName>
    <definedName name="RgFdPartEseries" localSheetId="78">#REF!</definedName>
    <definedName name="RgFdPartEseries" localSheetId="80">#REF!</definedName>
    <definedName name="RgFdPartEseries" localSheetId="65">#REF!</definedName>
    <definedName name="RgFdPartEseries" localSheetId="85">#REF!</definedName>
    <definedName name="RgFdPartEseries" localSheetId="66">#REF!</definedName>
    <definedName name="RgFdPartEseries">#REF!</definedName>
    <definedName name="RgFdPartEsource" localSheetId="2">#REF!</definedName>
    <definedName name="RgFdPartEsource" localSheetId="3">#REF!</definedName>
    <definedName name="RgFdPartEsource" localSheetId="26">#REF!</definedName>
    <definedName name="RgFdPartEsource" localSheetId="28">#REF!</definedName>
    <definedName name="RgFdPartEsource" localSheetId="30">#REF!</definedName>
    <definedName name="RgFdPartEsource" localSheetId="4">#REF!</definedName>
    <definedName name="RgFdPartEsource" localSheetId="35">#REF!</definedName>
    <definedName name="RgFdPartEsource" localSheetId="36">#REF!</definedName>
    <definedName name="RgFdPartEsource" localSheetId="37">#REF!</definedName>
    <definedName name="RgFdPartEsource" localSheetId="38">#REF!</definedName>
    <definedName name="RgFdPartEsource" localSheetId="39">#REF!</definedName>
    <definedName name="RgFdPartEsource" localSheetId="40">#REF!</definedName>
    <definedName name="RgFdPartEsource" localSheetId="7">#REF!</definedName>
    <definedName name="RgFdPartEsource" localSheetId="9">#REF!</definedName>
    <definedName name="RgFdPartEsource" localSheetId="14">#REF!</definedName>
    <definedName name="RgFdPartEsource" localSheetId="16">#REF!</definedName>
    <definedName name="RgFdPartEsource" localSheetId="41">#REF!</definedName>
    <definedName name="RgFdPartEsource" localSheetId="50">#REF!</definedName>
    <definedName name="RgFdPartEsource" localSheetId="42">#REF!</definedName>
    <definedName name="RgFdPartEsource" localSheetId="43">#REF!</definedName>
    <definedName name="RgFdPartEsource" localSheetId="45">#REF!</definedName>
    <definedName name="RgFdPartEsource" localSheetId="46">#REF!</definedName>
    <definedName name="RgFdPartEsource" localSheetId="47">#REF!</definedName>
    <definedName name="RgFdPartEsource" localSheetId="48">#REF!</definedName>
    <definedName name="RgFdPartEsource" localSheetId="49">#REF!</definedName>
    <definedName name="RgFdPartEsource" localSheetId="62">#REF!</definedName>
    <definedName name="RgFdPartEsource" localSheetId="63">#REF!</definedName>
    <definedName name="RgFdPartEsource" localSheetId="52">#REF!</definedName>
    <definedName name="RgFdPartEsource" localSheetId="53">#REF!</definedName>
    <definedName name="RgFdPartEsource" localSheetId="54">#REF!</definedName>
    <definedName name="RgFdPartEsource" localSheetId="59">#REF!</definedName>
    <definedName name="RgFdPartEsource" localSheetId="60">#REF!</definedName>
    <definedName name="RgFdPartEsource" localSheetId="73">#REF!</definedName>
    <definedName name="RgFdPartEsource" localSheetId="77">#REF!</definedName>
    <definedName name="RgFdPartEsource" localSheetId="78">#REF!</definedName>
    <definedName name="RgFdPartEsource" localSheetId="80">#REF!</definedName>
    <definedName name="RgFdPartEsource" localSheetId="65">#REF!</definedName>
    <definedName name="RgFdPartEsource" localSheetId="85">#REF!</definedName>
    <definedName name="RgFdPartEsource" localSheetId="66">#REF!</definedName>
    <definedName name="RgFdPartEsource">#REF!</definedName>
    <definedName name="RgFdPartUserFile">[3]EERProfile!$L$2</definedName>
    <definedName name="RgFdReptCSeries" localSheetId="2">#REF!</definedName>
    <definedName name="RgFdReptCSeries" localSheetId="3">#REF!</definedName>
    <definedName name="RgFdReptCSeries" localSheetId="26">#REF!</definedName>
    <definedName name="RgFdReptCSeries" localSheetId="28">#REF!</definedName>
    <definedName name="RgFdReptCSeries" localSheetId="30">#REF!</definedName>
    <definedName name="RgFdReptCSeries" localSheetId="4">#REF!</definedName>
    <definedName name="RgFdReptCSeries" localSheetId="35">#REF!</definedName>
    <definedName name="RgFdReptCSeries" localSheetId="36">#REF!</definedName>
    <definedName name="RgFdReptCSeries" localSheetId="37">#REF!</definedName>
    <definedName name="RgFdReptCSeries" localSheetId="38">#REF!</definedName>
    <definedName name="RgFdReptCSeries" localSheetId="39">#REF!</definedName>
    <definedName name="RgFdReptCSeries" localSheetId="40">#REF!</definedName>
    <definedName name="RgFdReptCSeries" localSheetId="7">#REF!</definedName>
    <definedName name="RgFdReptCSeries" localSheetId="9">#REF!</definedName>
    <definedName name="RgFdReptCSeries" localSheetId="14">#REF!</definedName>
    <definedName name="RgFdReptCSeries" localSheetId="16">#REF!</definedName>
    <definedName name="RgFdReptCSeries" localSheetId="41">#REF!</definedName>
    <definedName name="RgFdReptCSeries" localSheetId="50">#REF!</definedName>
    <definedName name="RgFdReptCSeries" localSheetId="42">#REF!</definedName>
    <definedName name="RgFdReptCSeries" localSheetId="43">#REF!</definedName>
    <definedName name="RgFdReptCSeries" localSheetId="45">#REF!</definedName>
    <definedName name="RgFdReptCSeries" localSheetId="46">#REF!</definedName>
    <definedName name="RgFdReptCSeries" localSheetId="47">#REF!</definedName>
    <definedName name="RgFdReptCSeries" localSheetId="48">#REF!</definedName>
    <definedName name="RgFdReptCSeries" localSheetId="49">#REF!</definedName>
    <definedName name="RgFdReptCSeries" localSheetId="62">#REF!</definedName>
    <definedName name="RgFdReptCSeries" localSheetId="63">#REF!</definedName>
    <definedName name="RgFdReptCSeries" localSheetId="52">#REF!</definedName>
    <definedName name="RgFdReptCSeries" localSheetId="53">#REF!</definedName>
    <definedName name="RgFdReptCSeries" localSheetId="54">#REF!</definedName>
    <definedName name="RgFdReptCSeries" localSheetId="59">#REF!</definedName>
    <definedName name="RgFdReptCSeries" localSheetId="60">#REF!</definedName>
    <definedName name="RgFdReptCSeries" localSheetId="73">#REF!</definedName>
    <definedName name="RgFdReptCSeries" localSheetId="77">#REF!</definedName>
    <definedName name="RgFdReptCSeries" localSheetId="78">#REF!</definedName>
    <definedName name="RgFdReptCSeries" localSheetId="80">#REF!</definedName>
    <definedName name="RgFdReptCSeries" localSheetId="65">#REF!</definedName>
    <definedName name="RgFdReptCSeries" localSheetId="85">#REF!</definedName>
    <definedName name="RgFdReptCSeries" localSheetId="66">#REF!</definedName>
    <definedName name="RgFdReptCSeries">#REF!</definedName>
    <definedName name="RgFdReptCsource" localSheetId="2">#REF!</definedName>
    <definedName name="RgFdReptCsource" localSheetId="3">#REF!</definedName>
    <definedName name="RgFdReptCsource" localSheetId="26">#REF!</definedName>
    <definedName name="RgFdReptCsource" localSheetId="28">#REF!</definedName>
    <definedName name="RgFdReptCsource" localSheetId="30">#REF!</definedName>
    <definedName name="RgFdReptCsource" localSheetId="4">#REF!</definedName>
    <definedName name="RgFdReptCsource" localSheetId="35">#REF!</definedName>
    <definedName name="RgFdReptCsource" localSheetId="36">#REF!</definedName>
    <definedName name="RgFdReptCsource" localSheetId="37">#REF!</definedName>
    <definedName name="RgFdReptCsource" localSheetId="38">#REF!</definedName>
    <definedName name="RgFdReptCsource" localSheetId="39">#REF!</definedName>
    <definedName name="RgFdReptCsource" localSheetId="40">#REF!</definedName>
    <definedName name="RgFdReptCsource" localSheetId="7">#REF!</definedName>
    <definedName name="RgFdReptCsource" localSheetId="9">#REF!</definedName>
    <definedName name="RgFdReptCsource" localSheetId="14">#REF!</definedName>
    <definedName name="RgFdReptCsource" localSheetId="16">#REF!</definedName>
    <definedName name="RgFdReptCsource" localSheetId="41">#REF!</definedName>
    <definedName name="RgFdReptCsource" localSheetId="50">#REF!</definedName>
    <definedName name="RgFdReptCsource" localSheetId="42">#REF!</definedName>
    <definedName name="RgFdReptCsource" localSheetId="43">#REF!</definedName>
    <definedName name="RgFdReptCsource" localSheetId="45">#REF!</definedName>
    <definedName name="RgFdReptCsource" localSheetId="46">#REF!</definedName>
    <definedName name="RgFdReptCsource" localSheetId="47">#REF!</definedName>
    <definedName name="RgFdReptCsource" localSheetId="48">#REF!</definedName>
    <definedName name="RgFdReptCsource" localSheetId="49">#REF!</definedName>
    <definedName name="RgFdReptCsource" localSheetId="62">#REF!</definedName>
    <definedName name="RgFdReptCsource" localSheetId="63">#REF!</definedName>
    <definedName name="RgFdReptCsource" localSheetId="52">#REF!</definedName>
    <definedName name="RgFdReptCsource" localSheetId="53">#REF!</definedName>
    <definedName name="RgFdReptCsource" localSheetId="54">#REF!</definedName>
    <definedName name="RgFdReptCsource" localSheetId="59">#REF!</definedName>
    <definedName name="RgFdReptCsource" localSheetId="60">#REF!</definedName>
    <definedName name="RgFdReptCsource" localSheetId="73">#REF!</definedName>
    <definedName name="RgFdReptCsource" localSheetId="77">#REF!</definedName>
    <definedName name="RgFdReptCsource" localSheetId="78">#REF!</definedName>
    <definedName name="RgFdReptCsource" localSheetId="80">#REF!</definedName>
    <definedName name="RgFdReptCsource" localSheetId="65">#REF!</definedName>
    <definedName name="RgFdReptCsource" localSheetId="85">#REF!</definedName>
    <definedName name="RgFdReptCsource" localSheetId="66">#REF!</definedName>
    <definedName name="RgFdReptCsource">#REF!</definedName>
    <definedName name="RgFdReptEseries" localSheetId="2">#REF!</definedName>
    <definedName name="RgFdReptEseries" localSheetId="3">#REF!</definedName>
    <definedName name="RgFdReptEseries" localSheetId="26">#REF!</definedName>
    <definedName name="RgFdReptEseries" localSheetId="28">#REF!</definedName>
    <definedName name="RgFdReptEseries" localSheetId="30">#REF!</definedName>
    <definedName name="RgFdReptEseries" localSheetId="4">#REF!</definedName>
    <definedName name="RgFdReptEseries" localSheetId="35">#REF!</definedName>
    <definedName name="RgFdReptEseries" localSheetId="36">#REF!</definedName>
    <definedName name="RgFdReptEseries" localSheetId="37">#REF!</definedName>
    <definedName name="RgFdReptEseries" localSheetId="38">#REF!</definedName>
    <definedName name="RgFdReptEseries" localSheetId="39">#REF!</definedName>
    <definedName name="RgFdReptEseries" localSheetId="40">#REF!</definedName>
    <definedName name="RgFdReptEseries" localSheetId="7">#REF!</definedName>
    <definedName name="RgFdReptEseries" localSheetId="9">#REF!</definedName>
    <definedName name="RgFdReptEseries" localSheetId="14">#REF!</definedName>
    <definedName name="RgFdReptEseries" localSheetId="16">#REF!</definedName>
    <definedName name="RgFdReptEseries" localSheetId="41">#REF!</definedName>
    <definedName name="RgFdReptEseries" localSheetId="50">#REF!</definedName>
    <definedName name="RgFdReptEseries" localSheetId="42">#REF!</definedName>
    <definedName name="RgFdReptEseries" localSheetId="43">#REF!</definedName>
    <definedName name="RgFdReptEseries" localSheetId="45">#REF!</definedName>
    <definedName name="RgFdReptEseries" localSheetId="46">#REF!</definedName>
    <definedName name="RgFdReptEseries" localSheetId="47">#REF!</definedName>
    <definedName name="RgFdReptEseries" localSheetId="48">#REF!</definedName>
    <definedName name="RgFdReptEseries" localSheetId="49">#REF!</definedName>
    <definedName name="RgFdReptEseries" localSheetId="62">#REF!</definedName>
    <definedName name="RgFdReptEseries" localSheetId="63">#REF!</definedName>
    <definedName name="RgFdReptEseries" localSheetId="52">#REF!</definedName>
    <definedName name="RgFdReptEseries" localSheetId="53">#REF!</definedName>
    <definedName name="RgFdReptEseries" localSheetId="54">#REF!</definedName>
    <definedName name="RgFdReptEseries" localSheetId="59">#REF!</definedName>
    <definedName name="RgFdReptEseries" localSheetId="60">#REF!</definedName>
    <definedName name="RgFdReptEseries" localSheetId="73">#REF!</definedName>
    <definedName name="RgFdReptEseries" localSheetId="77">#REF!</definedName>
    <definedName name="RgFdReptEseries" localSheetId="78">#REF!</definedName>
    <definedName name="RgFdReptEseries" localSheetId="80">#REF!</definedName>
    <definedName name="RgFdReptEseries" localSheetId="65">#REF!</definedName>
    <definedName name="RgFdReptEseries" localSheetId="85">#REF!</definedName>
    <definedName name="RgFdReptEseries" localSheetId="66">#REF!</definedName>
    <definedName name="RgFdReptEseries">#REF!</definedName>
    <definedName name="RgFdReptEsource" localSheetId="2">#REF!</definedName>
    <definedName name="RgFdReptEsource" localSheetId="3">#REF!</definedName>
    <definedName name="RgFdReptEsource" localSheetId="26">#REF!</definedName>
    <definedName name="RgFdReptEsource" localSheetId="28">#REF!</definedName>
    <definedName name="RgFdReptEsource" localSheetId="30">#REF!</definedName>
    <definedName name="RgFdReptEsource" localSheetId="4">#REF!</definedName>
    <definedName name="RgFdReptEsource" localSheetId="35">#REF!</definedName>
    <definedName name="RgFdReptEsource" localSheetId="36">#REF!</definedName>
    <definedName name="RgFdReptEsource" localSheetId="37">#REF!</definedName>
    <definedName name="RgFdReptEsource" localSheetId="38">#REF!</definedName>
    <definedName name="RgFdReptEsource" localSheetId="39">#REF!</definedName>
    <definedName name="RgFdReptEsource" localSheetId="40">#REF!</definedName>
    <definedName name="RgFdReptEsource" localSheetId="7">#REF!</definedName>
    <definedName name="RgFdReptEsource" localSheetId="9">#REF!</definedName>
    <definedName name="RgFdReptEsource" localSheetId="14">#REF!</definedName>
    <definedName name="RgFdReptEsource" localSheetId="16">#REF!</definedName>
    <definedName name="RgFdReptEsource" localSheetId="41">#REF!</definedName>
    <definedName name="RgFdReptEsource" localSheetId="50">#REF!</definedName>
    <definedName name="RgFdReptEsource" localSheetId="42">#REF!</definedName>
    <definedName name="RgFdReptEsource" localSheetId="43">#REF!</definedName>
    <definedName name="RgFdReptEsource" localSheetId="45">#REF!</definedName>
    <definedName name="RgFdReptEsource" localSheetId="46">#REF!</definedName>
    <definedName name="RgFdReptEsource" localSheetId="47">#REF!</definedName>
    <definedName name="RgFdReptEsource" localSheetId="48">#REF!</definedName>
    <definedName name="RgFdReptEsource" localSheetId="49">#REF!</definedName>
    <definedName name="RgFdReptEsource" localSheetId="62">#REF!</definedName>
    <definedName name="RgFdReptEsource" localSheetId="63">#REF!</definedName>
    <definedName name="RgFdReptEsource" localSheetId="52">#REF!</definedName>
    <definedName name="RgFdReptEsource" localSheetId="53">#REF!</definedName>
    <definedName name="RgFdReptEsource" localSheetId="54">#REF!</definedName>
    <definedName name="RgFdReptEsource" localSheetId="59">#REF!</definedName>
    <definedName name="RgFdReptEsource" localSheetId="60">#REF!</definedName>
    <definedName name="RgFdReptEsource" localSheetId="73">#REF!</definedName>
    <definedName name="RgFdReptEsource" localSheetId="77">#REF!</definedName>
    <definedName name="RgFdReptEsource" localSheetId="78">#REF!</definedName>
    <definedName name="RgFdReptEsource" localSheetId="80">#REF!</definedName>
    <definedName name="RgFdReptEsource" localSheetId="65">#REF!</definedName>
    <definedName name="RgFdReptEsource" localSheetId="85">#REF!</definedName>
    <definedName name="RgFdReptEsource" localSheetId="66">#REF!</definedName>
    <definedName name="RgFdReptEsource">#REF!</definedName>
    <definedName name="RgFdReptUserFile">[3]EERProfile!$G$2</definedName>
    <definedName name="RgFdSAMethod" localSheetId="2">#REF!</definedName>
    <definedName name="RgFdSAMethod" localSheetId="3">#REF!</definedName>
    <definedName name="RgFdSAMethod" localSheetId="26">#REF!</definedName>
    <definedName name="RgFdSAMethod" localSheetId="28">#REF!</definedName>
    <definedName name="RgFdSAMethod" localSheetId="30">#REF!</definedName>
    <definedName name="RgFdSAMethod" localSheetId="4">#REF!</definedName>
    <definedName name="RgFdSAMethod" localSheetId="35">#REF!</definedName>
    <definedName name="RgFdSAMethod" localSheetId="36">#REF!</definedName>
    <definedName name="RgFdSAMethod" localSheetId="37">#REF!</definedName>
    <definedName name="RgFdSAMethod" localSheetId="38">#REF!</definedName>
    <definedName name="RgFdSAMethod" localSheetId="39">#REF!</definedName>
    <definedName name="RgFdSAMethod" localSheetId="40">#REF!</definedName>
    <definedName name="RgFdSAMethod" localSheetId="7">#REF!</definedName>
    <definedName name="RgFdSAMethod" localSheetId="9">#REF!</definedName>
    <definedName name="RgFdSAMethod" localSheetId="14">#REF!</definedName>
    <definedName name="RgFdSAMethod" localSheetId="16">#REF!</definedName>
    <definedName name="RgFdSAMethod" localSheetId="41">#REF!</definedName>
    <definedName name="RgFdSAMethod" localSheetId="50">#REF!</definedName>
    <definedName name="RgFdSAMethod" localSheetId="42">#REF!</definedName>
    <definedName name="RgFdSAMethod" localSheetId="43">#REF!</definedName>
    <definedName name="RgFdSAMethod" localSheetId="45">#REF!</definedName>
    <definedName name="RgFdSAMethod" localSheetId="46">#REF!</definedName>
    <definedName name="RgFdSAMethod" localSheetId="47">#REF!</definedName>
    <definedName name="RgFdSAMethod" localSheetId="48">#REF!</definedName>
    <definedName name="RgFdSAMethod" localSheetId="49">#REF!</definedName>
    <definedName name="RgFdSAMethod" localSheetId="62">#REF!</definedName>
    <definedName name="RgFdSAMethod" localSheetId="63">#REF!</definedName>
    <definedName name="RgFdSAMethod" localSheetId="52">#REF!</definedName>
    <definedName name="RgFdSAMethod" localSheetId="53">#REF!</definedName>
    <definedName name="RgFdSAMethod" localSheetId="54">#REF!</definedName>
    <definedName name="RgFdSAMethod" localSheetId="59">#REF!</definedName>
    <definedName name="RgFdSAMethod" localSheetId="60">#REF!</definedName>
    <definedName name="RgFdSAMethod" localSheetId="73">#REF!</definedName>
    <definedName name="RgFdSAMethod" localSheetId="77">#REF!</definedName>
    <definedName name="RgFdSAMethod" localSheetId="78">#REF!</definedName>
    <definedName name="RgFdSAMethod" localSheetId="80">#REF!</definedName>
    <definedName name="RgFdSAMethod" localSheetId="65">#REF!</definedName>
    <definedName name="RgFdSAMethod" localSheetId="85">#REF!</definedName>
    <definedName name="RgFdSAMethod" localSheetId="66">#REF!</definedName>
    <definedName name="RgFdSAMethod">#REF!</definedName>
    <definedName name="RgFdTbBper" localSheetId="2">#REF!</definedName>
    <definedName name="RgFdTbBper" localSheetId="3">#REF!</definedName>
    <definedName name="RgFdTbBper" localSheetId="26">#REF!</definedName>
    <definedName name="RgFdTbBper" localSheetId="28">#REF!</definedName>
    <definedName name="RgFdTbBper" localSheetId="30">#REF!</definedName>
    <definedName name="RgFdTbBper" localSheetId="4">#REF!</definedName>
    <definedName name="RgFdTbBper" localSheetId="35">#REF!</definedName>
    <definedName name="RgFdTbBper" localSheetId="36">#REF!</definedName>
    <definedName name="RgFdTbBper" localSheetId="37">#REF!</definedName>
    <definedName name="RgFdTbBper" localSheetId="38">#REF!</definedName>
    <definedName name="RgFdTbBper" localSheetId="39">#REF!</definedName>
    <definedName name="RgFdTbBper" localSheetId="40">#REF!</definedName>
    <definedName name="RgFdTbBper" localSheetId="7">#REF!</definedName>
    <definedName name="RgFdTbBper" localSheetId="9">#REF!</definedName>
    <definedName name="RgFdTbBper" localSheetId="14">#REF!</definedName>
    <definedName name="RgFdTbBper" localSheetId="16">#REF!</definedName>
    <definedName name="RgFdTbBper" localSheetId="41">#REF!</definedName>
    <definedName name="RgFdTbBper" localSheetId="50">#REF!</definedName>
    <definedName name="RgFdTbBper" localSheetId="42">#REF!</definedName>
    <definedName name="RgFdTbBper" localSheetId="43">#REF!</definedName>
    <definedName name="RgFdTbBper" localSheetId="45">#REF!</definedName>
    <definedName name="RgFdTbBper" localSheetId="46">#REF!</definedName>
    <definedName name="RgFdTbBper" localSheetId="47">#REF!</definedName>
    <definedName name="RgFdTbBper" localSheetId="48">#REF!</definedName>
    <definedName name="RgFdTbBper" localSheetId="49">#REF!</definedName>
    <definedName name="RgFdTbBper" localSheetId="62">#REF!</definedName>
    <definedName name="RgFdTbBper" localSheetId="63">#REF!</definedName>
    <definedName name="RgFdTbBper" localSheetId="52">#REF!</definedName>
    <definedName name="RgFdTbBper" localSheetId="53">#REF!</definedName>
    <definedName name="RgFdTbBper" localSheetId="54">#REF!</definedName>
    <definedName name="RgFdTbBper" localSheetId="59">#REF!</definedName>
    <definedName name="RgFdTbBper" localSheetId="60">#REF!</definedName>
    <definedName name="RgFdTbBper" localSheetId="73">#REF!</definedName>
    <definedName name="RgFdTbBper" localSheetId="77">#REF!</definedName>
    <definedName name="RgFdTbBper" localSheetId="78">#REF!</definedName>
    <definedName name="RgFdTbBper" localSheetId="80">#REF!</definedName>
    <definedName name="RgFdTbBper" localSheetId="65">#REF!</definedName>
    <definedName name="RgFdTbBper" localSheetId="85">#REF!</definedName>
    <definedName name="RgFdTbBper" localSheetId="66">#REF!</definedName>
    <definedName name="RgFdTbBper">#REF!</definedName>
    <definedName name="RgFdTbCreate" localSheetId="2">#REF!</definedName>
    <definedName name="RgFdTbCreate" localSheetId="3">#REF!</definedName>
    <definedName name="RgFdTbCreate" localSheetId="26">#REF!</definedName>
    <definedName name="RgFdTbCreate" localSheetId="28">#REF!</definedName>
    <definedName name="RgFdTbCreate" localSheetId="30">#REF!</definedName>
    <definedName name="RgFdTbCreate" localSheetId="4">#REF!</definedName>
    <definedName name="RgFdTbCreate" localSheetId="35">#REF!</definedName>
    <definedName name="RgFdTbCreate" localSheetId="36">#REF!</definedName>
    <definedName name="RgFdTbCreate" localSheetId="37">#REF!</definedName>
    <definedName name="RgFdTbCreate" localSheetId="38">#REF!</definedName>
    <definedName name="RgFdTbCreate" localSheetId="39">#REF!</definedName>
    <definedName name="RgFdTbCreate" localSheetId="40">#REF!</definedName>
    <definedName name="RgFdTbCreate" localSheetId="7">#REF!</definedName>
    <definedName name="RgFdTbCreate" localSheetId="9">#REF!</definedName>
    <definedName name="RgFdTbCreate" localSheetId="14">#REF!</definedName>
    <definedName name="RgFdTbCreate" localSheetId="16">#REF!</definedName>
    <definedName name="RgFdTbCreate" localSheetId="41">#REF!</definedName>
    <definedName name="RgFdTbCreate" localSheetId="50">#REF!</definedName>
    <definedName name="RgFdTbCreate" localSheetId="42">#REF!</definedName>
    <definedName name="RgFdTbCreate" localSheetId="43">#REF!</definedName>
    <definedName name="RgFdTbCreate" localSheetId="45">#REF!</definedName>
    <definedName name="RgFdTbCreate" localSheetId="46">#REF!</definedName>
    <definedName name="RgFdTbCreate" localSheetId="47">#REF!</definedName>
    <definedName name="RgFdTbCreate" localSheetId="48">#REF!</definedName>
    <definedName name="RgFdTbCreate" localSheetId="49">#REF!</definedName>
    <definedName name="RgFdTbCreate" localSheetId="62">#REF!</definedName>
    <definedName name="RgFdTbCreate" localSheetId="63">#REF!</definedName>
    <definedName name="RgFdTbCreate" localSheetId="52">#REF!</definedName>
    <definedName name="RgFdTbCreate" localSheetId="53">#REF!</definedName>
    <definedName name="RgFdTbCreate" localSheetId="54">#REF!</definedName>
    <definedName name="RgFdTbCreate" localSheetId="59">#REF!</definedName>
    <definedName name="RgFdTbCreate" localSheetId="60">#REF!</definedName>
    <definedName name="RgFdTbCreate" localSheetId="73">#REF!</definedName>
    <definedName name="RgFdTbCreate" localSheetId="77">#REF!</definedName>
    <definedName name="RgFdTbCreate" localSheetId="78">#REF!</definedName>
    <definedName name="RgFdTbCreate" localSheetId="80">#REF!</definedName>
    <definedName name="RgFdTbCreate" localSheetId="65">#REF!</definedName>
    <definedName name="RgFdTbCreate" localSheetId="85">#REF!</definedName>
    <definedName name="RgFdTbCreate" localSheetId="66">#REF!</definedName>
    <definedName name="RgFdTbCreate">#REF!</definedName>
    <definedName name="RgFdTbEper" localSheetId="2">#REF!</definedName>
    <definedName name="RgFdTbEper" localSheetId="3">#REF!</definedName>
    <definedName name="RgFdTbEper" localSheetId="26">#REF!</definedName>
    <definedName name="RgFdTbEper" localSheetId="28">#REF!</definedName>
    <definedName name="RgFdTbEper" localSheetId="30">#REF!</definedName>
    <definedName name="RgFdTbEper" localSheetId="4">#REF!</definedName>
    <definedName name="RgFdTbEper" localSheetId="35">#REF!</definedName>
    <definedName name="RgFdTbEper" localSheetId="36">#REF!</definedName>
    <definedName name="RgFdTbEper" localSheetId="37">#REF!</definedName>
    <definedName name="RgFdTbEper" localSheetId="38">#REF!</definedName>
    <definedName name="RgFdTbEper" localSheetId="39">#REF!</definedName>
    <definedName name="RgFdTbEper" localSheetId="40">#REF!</definedName>
    <definedName name="RgFdTbEper" localSheetId="7">#REF!</definedName>
    <definedName name="RgFdTbEper" localSheetId="9">#REF!</definedName>
    <definedName name="RgFdTbEper" localSheetId="14">#REF!</definedName>
    <definedName name="RgFdTbEper" localSheetId="16">#REF!</definedName>
    <definedName name="RgFdTbEper" localSheetId="41">#REF!</definedName>
    <definedName name="RgFdTbEper" localSheetId="50">#REF!</definedName>
    <definedName name="RgFdTbEper" localSheetId="42">#REF!</definedName>
    <definedName name="RgFdTbEper" localSheetId="43">#REF!</definedName>
    <definedName name="RgFdTbEper" localSheetId="45">#REF!</definedName>
    <definedName name="RgFdTbEper" localSheetId="46">#REF!</definedName>
    <definedName name="RgFdTbEper" localSheetId="47">#REF!</definedName>
    <definedName name="RgFdTbEper" localSheetId="48">#REF!</definedName>
    <definedName name="RgFdTbEper" localSheetId="49">#REF!</definedName>
    <definedName name="RgFdTbEper" localSheetId="62">#REF!</definedName>
    <definedName name="RgFdTbEper" localSheetId="63">#REF!</definedName>
    <definedName name="RgFdTbEper" localSheetId="52">#REF!</definedName>
    <definedName name="RgFdTbEper" localSheetId="53">#REF!</definedName>
    <definedName name="RgFdTbEper" localSheetId="54">#REF!</definedName>
    <definedName name="RgFdTbEper" localSheetId="59">#REF!</definedName>
    <definedName name="RgFdTbEper" localSheetId="60">#REF!</definedName>
    <definedName name="RgFdTbEper" localSheetId="73">#REF!</definedName>
    <definedName name="RgFdTbEper" localSheetId="77">#REF!</definedName>
    <definedName name="RgFdTbEper" localSheetId="78">#REF!</definedName>
    <definedName name="RgFdTbEper" localSheetId="80">#REF!</definedName>
    <definedName name="RgFdTbEper" localSheetId="65">#REF!</definedName>
    <definedName name="RgFdTbEper" localSheetId="85">#REF!</definedName>
    <definedName name="RgFdTbEper" localSheetId="66">#REF!</definedName>
    <definedName name="RgFdTbEper">#REF!</definedName>
    <definedName name="RGFdTbFoot" localSheetId="2">#REF!</definedName>
    <definedName name="RGFdTbFoot" localSheetId="3">#REF!</definedName>
    <definedName name="RGFdTbFoot" localSheetId="26">#REF!</definedName>
    <definedName name="RGFdTbFoot" localSheetId="28">#REF!</definedName>
    <definedName name="RGFdTbFoot" localSheetId="30">#REF!</definedName>
    <definedName name="RGFdTbFoot" localSheetId="4">#REF!</definedName>
    <definedName name="RGFdTbFoot" localSheetId="35">#REF!</definedName>
    <definedName name="RGFdTbFoot" localSheetId="36">#REF!</definedName>
    <definedName name="RGFdTbFoot" localSheetId="37">#REF!</definedName>
    <definedName name="RGFdTbFoot" localSheetId="38">#REF!</definedName>
    <definedName name="RGFdTbFoot" localSheetId="39">#REF!</definedName>
    <definedName name="RGFdTbFoot" localSheetId="40">#REF!</definedName>
    <definedName name="RGFdTbFoot" localSheetId="7">#REF!</definedName>
    <definedName name="RGFdTbFoot" localSheetId="9">#REF!</definedName>
    <definedName name="RGFdTbFoot" localSheetId="14">#REF!</definedName>
    <definedName name="RGFdTbFoot" localSheetId="16">#REF!</definedName>
    <definedName name="RGFdTbFoot" localSheetId="41">#REF!</definedName>
    <definedName name="RGFdTbFoot" localSheetId="50">#REF!</definedName>
    <definedName name="RGFdTbFoot" localSheetId="42">#REF!</definedName>
    <definedName name="RGFdTbFoot" localSheetId="43">#REF!</definedName>
    <definedName name="RGFdTbFoot" localSheetId="45">#REF!</definedName>
    <definedName name="RGFdTbFoot" localSheetId="46">#REF!</definedName>
    <definedName name="RGFdTbFoot" localSheetId="47">#REF!</definedName>
    <definedName name="RGFdTbFoot" localSheetId="48">#REF!</definedName>
    <definedName name="RGFdTbFoot" localSheetId="49">#REF!</definedName>
    <definedName name="RGFdTbFoot" localSheetId="62">#REF!</definedName>
    <definedName name="RGFdTbFoot" localSheetId="63">#REF!</definedName>
    <definedName name="RGFdTbFoot" localSheetId="52">#REF!</definedName>
    <definedName name="RGFdTbFoot" localSheetId="53">#REF!</definedName>
    <definedName name="RGFdTbFoot" localSheetId="54">#REF!</definedName>
    <definedName name="RGFdTbFoot" localSheetId="59">#REF!</definedName>
    <definedName name="RGFdTbFoot" localSheetId="60">#REF!</definedName>
    <definedName name="RGFdTbFoot" localSheetId="73">#REF!</definedName>
    <definedName name="RGFdTbFoot" localSheetId="77">#REF!</definedName>
    <definedName name="RGFdTbFoot" localSheetId="78">#REF!</definedName>
    <definedName name="RGFdTbFoot" localSheetId="80">#REF!</definedName>
    <definedName name="RGFdTbFoot" localSheetId="65">#REF!</definedName>
    <definedName name="RGFdTbFoot" localSheetId="85">#REF!</definedName>
    <definedName name="RGFdTbFoot" localSheetId="66">#REF!</definedName>
    <definedName name="RGFdTbFoot">#REF!</definedName>
    <definedName name="RgFdTbFreq" localSheetId="2">#REF!</definedName>
    <definedName name="RgFdTbFreq" localSheetId="3">#REF!</definedName>
    <definedName name="RgFdTbFreq" localSheetId="26">#REF!</definedName>
    <definedName name="RgFdTbFreq" localSheetId="28">#REF!</definedName>
    <definedName name="RgFdTbFreq" localSheetId="30">#REF!</definedName>
    <definedName name="RgFdTbFreq" localSheetId="4">#REF!</definedName>
    <definedName name="RgFdTbFreq" localSheetId="35">#REF!</definedName>
    <definedName name="RgFdTbFreq" localSheetId="36">#REF!</definedName>
    <definedName name="RgFdTbFreq" localSheetId="37">#REF!</definedName>
    <definedName name="RgFdTbFreq" localSheetId="38">#REF!</definedName>
    <definedName name="RgFdTbFreq" localSheetId="39">#REF!</definedName>
    <definedName name="RgFdTbFreq" localSheetId="40">#REF!</definedName>
    <definedName name="RgFdTbFreq" localSheetId="7">#REF!</definedName>
    <definedName name="RgFdTbFreq" localSheetId="9">#REF!</definedName>
    <definedName name="RgFdTbFreq" localSheetId="14">#REF!</definedName>
    <definedName name="RgFdTbFreq" localSheetId="16">#REF!</definedName>
    <definedName name="RgFdTbFreq" localSheetId="41">#REF!</definedName>
    <definedName name="RgFdTbFreq" localSheetId="50">#REF!</definedName>
    <definedName name="RgFdTbFreq" localSheetId="42">#REF!</definedName>
    <definedName name="RgFdTbFreq" localSheetId="43">#REF!</definedName>
    <definedName name="RgFdTbFreq" localSheetId="45">#REF!</definedName>
    <definedName name="RgFdTbFreq" localSheetId="46">#REF!</definedName>
    <definedName name="RgFdTbFreq" localSheetId="47">#REF!</definedName>
    <definedName name="RgFdTbFreq" localSheetId="48">#REF!</definedName>
    <definedName name="RgFdTbFreq" localSheetId="49">#REF!</definedName>
    <definedName name="RgFdTbFreq" localSheetId="62">#REF!</definedName>
    <definedName name="RgFdTbFreq" localSheetId="63">#REF!</definedName>
    <definedName name="RgFdTbFreq" localSheetId="52">#REF!</definedName>
    <definedName name="RgFdTbFreq" localSheetId="53">#REF!</definedName>
    <definedName name="RgFdTbFreq" localSheetId="54">#REF!</definedName>
    <definedName name="RgFdTbFreq" localSheetId="59">#REF!</definedName>
    <definedName name="RgFdTbFreq" localSheetId="60">#REF!</definedName>
    <definedName name="RgFdTbFreq" localSheetId="73">#REF!</definedName>
    <definedName name="RgFdTbFreq" localSheetId="77">#REF!</definedName>
    <definedName name="RgFdTbFreq" localSheetId="78">#REF!</definedName>
    <definedName name="RgFdTbFreq" localSheetId="80">#REF!</definedName>
    <definedName name="RgFdTbFreq" localSheetId="65">#REF!</definedName>
    <definedName name="RgFdTbFreq" localSheetId="85">#REF!</definedName>
    <definedName name="RgFdTbFreq" localSheetId="66">#REF!</definedName>
    <definedName name="RgFdTbFreq">#REF!</definedName>
    <definedName name="RgFdTbFreqVal" localSheetId="2">#REF!</definedName>
    <definedName name="RgFdTbFreqVal" localSheetId="3">#REF!</definedName>
    <definedName name="RgFdTbFreqVal" localSheetId="26">#REF!</definedName>
    <definedName name="RgFdTbFreqVal" localSheetId="28">#REF!</definedName>
    <definedName name="RgFdTbFreqVal" localSheetId="30">#REF!</definedName>
    <definedName name="RgFdTbFreqVal" localSheetId="4">#REF!</definedName>
    <definedName name="RgFdTbFreqVal" localSheetId="35">#REF!</definedName>
    <definedName name="RgFdTbFreqVal" localSheetId="36">#REF!</definedName>
    <definedName name="RgFdTbFreqVal" localSheetId="37">#REF!</definedName>
    <definedName name="RgFdTbFreqVal" localSheetId="38">#REF!</definedName>
    <definedName name="RgFdTbFreqVal" localSheetId="39">#REF!</definedName>
    <definedName name="RgFdTbFreqVal" localSheetId="40">#REF!</definedName>
    <definedName name="RgFdTbFreqVal" localSheetId="7">#REF!</definedName>
    <definedName name="RgFdTbFreqVal" localSheetId="9">#REF!</definedName>
    <definedName name="RgFdTbFreqVal" localSheetId="14">#REF!</definedName>
    <definedName name="RgFdTbFreqVal" localSheetId="16">#REF!</definedName>
    <definedName name="RgFdTbFreqVal" localSheetId="41">#REF!</definedName>
    <definedName name="RgFdTbFreqVal" localSheetId="50">#REF!</definedName>
    <definedName name="RgFdTbFreqVal" localSheetId="42">#REF!</definedName>
    <definedName name="RgFdTbFreqVal" localSheetId="43">#REF!</definedName>
    <definedName name="RgFdTbFreqVal" localSheetId="45">#REF!</definedName>
    <definedName name="RgFdTbFreqVal" localSheetId="46">#REF!</definedName>
    <definedName name="RgFdTbFreqVal" localSheetId="47">#REF!</definedName>
    <definedName name="RgFdTbFreqVal" localSheetId="48">#REF!</definedName>
    <definedName name="RgFdTbFreqVal" localSheetId="49">#REF!</definedName>
    <definedName name="RgFdTbFreqVal" localSheetId="62">#REF!</definedName>
    <definedName name="RgFdTbFreqVal" localSheetId="63">#REF!</definedName>
    <definedName name="RgFdTbFreqVal" localSheetId="52">#REF!</definedName>
    <definedName name="RgFdTbFreqVal" localSheetId="53">#REF!</definedName>
    <definedName name="RgFdTbFreqVal" localSheetId="54">#REF!</definedName>
    <definedName name="RgFdTbFreqVal" localSheetId="59">#REF!</definedName>
    <definedName name="RgFdTbFreqVal" localSheetId="60">#REF!</definedName>
    <definedName name="RgFdTbFreqVal" localSheetId="73">#REF!</definedName>
    <definedName name="RgFdTbFreqVal" localSheetId="77">#REF!</definedName>
    <definedName name="RgFdTbFreqVal" localSheetId="78">#REF!</definedName>
    <definedName name="RgFdTbFreqVal" localSheetId="80">#REF!</definedName>
    <definedName name="RgFdTbFreqVal" localSheetId="65">#REF!</definedName>
    <definedName name="RgFdTbFreqVal" localSheetId="85">#REF!</definedName>
    <definedName name="RgFdTbFreqVal" localSheetId="66">#REF!</definedName>
    <definedName name="RgFdTbFreqVal">#REF!</definedName>
    <definedName name="RgFdTbSendto" localSheetId="2">#REF!</definedName>
    <definedName name="RgFdTbSendto" localSheetId="3">#REF!</definedName>
    <definedName name="RgFdTbSendto" localSheetId="26">#REF!</definedName>
    <definedName name="RgFdTbSendto" localSheetId="28">#REF!</definedName>
    <definedName name="RgFdTbSendto" localSheetId="30">#REF!</definedName>
    <definedName name="RgFdTbSendto" localSheetId="4">#REF!</definedName>
    <definedName name="RgFdTbSendto" localSheetId="35">#REF!</definedName>
    <definedName name="RgFdTbSendto" localSheetId="36">#REF!</definedName>
    <definedName name="RgFdTbSendto" localSheetId="37">#REF!</definedName>
    <definedName name="RgFdTbSendto" localSheetId="38">#REF!</definedName>
    <definedName name="RgFdTbSendto" localSheetId="39">#REF!</definedName>
    <definedName name="RgFdTbSendto" localSheetId="40">#REF!</definedName>
    <definedName name="RgFdTbSendto" localSheetId="7">#REF!</definedName>
    <definedName name="RgFdTbSendto" localSheetId="9">#REF!</definedName>
    <definedName name="RgFdTbSendto" localSheetId="14">#REF!</definedName>
    <definedName name="RgFdTbSendto" localSheetId="16">#REF!</definedName>
    <definedName name="RgFdTbSendto" localSheetId="41">#REF!</definedName>
    <definedName name="RgFdTbSendto" localSheetId="50">#REF!</definedName>
    <definedName name="RgFdTbSendto" localSheetId="42">#REF!</definedName>
    <definedName name="RgFdTbSendto" localSheetId="43">#REF!</definedName>
    <definedName name="RgFdTbSendto" localSheetId="45">#REF!</definedName>
    <definedName name="RgFdTbSendto" localSheetId="46">#REF!</definedName>
    <definedName name="RgFdTbSendto" localSheetId="47">#REF!</definedName>
    <definedName name="RgFdTbSendto" localSheetId="48">#REF!</definedName>
    <definedName name="RgFdTbSendto" localSheetId="49">#REF!</definedName>
    <definedName name="RgFdTbSendto" localSheetId="62">#REF!</definedName>
    <definedName name="RgFdTbSendto" localSheetId="63">#REF!</definedName>
    <definedName name="RgFdTbSendto" localSheetId="52">#REF!</definedName>
    <definedName name="RgFdTbSendto" localSheetId="53">#REF!</definedName>
    <definedName name="RgFdTbSendto" localSheetId="54">#REF!</definedName>
    <definedName name="RgFdTbSendto" localSheetId="59">#REF!</definedName>
    <definedName name="RgFdTbSendto" localSheetId="60">#REF!</definedName>
    <definedName name="RgFdTbSendto" localSheetId="73">#REF!</definedName>
    <definedName name="RgFdTbSendto" localSheetId="77">#REF!</definedName>
    <definedName name="RgFdTbSendto" localSheetId="78">#REF!</definedName>
    <definedName name="RgFdTbSendto" localSheetId="80">#REF!</definedName>
    <definedName name="RgFdTbSendto" localSheetId="65">#REF!</definedName>
    <definedName name="RgFdTbSendto" localSheetId="85">#REF!</definedName>
    <definedName name="RgFdTbSendto" localSheetId="66">#REF!</definedName>
    <definedName name="RgFdTbSendto">#REF!</definedName>
    <definedName name="RgFdWgtMethod" localSheetId="2">#REF!</definedName>
    <definedName name="RgFdWgtMethod" localSheetId="3">#REF!</definedName>
    <definedName name="RgFdWgtMethod" localSheetId="26">#REF!</definedName>
    <definedName name="RgFdWgtMethod" localSheetId="28">#REF!</definedName>
    <definedName name="RgFdWgtMethod" localSheetId="30">#REF!</definedName>
    <definedName name="RgFdWgtMethod" localSheetId="4">#REF!</definedName>
    <definedName name="RgFdWgtMethod" localSheetId="35">#REF!</definedName>
    <definedName name="RgFdWgtMethod" localSheetId="36">#REF!</definedName>
    <definedName name="RgFdWgtMethod" localSheetId="37">#REF!</definedName>
    <definedName name="RgFdWgtMethod" localSheetId="38">#REF!</definedName>
    <definedName name="RgFdWgtMethod" localSheetId="39">#REF!</definedName>
    <definedName name="RgFdWgtMethod" localSheetId="40">#REF!</definedName>
    <definedName name="RgFdWgtMethod" localSheetId="7">#REF!</definedName>
    <definedName name="RgFdWgtMethod" localSheetId="9">#REF!</definedName>
    <definedName name="RgFdWgtMethod" localSheetId="14">#REF!</definedName>
    <definedName name="RgFdWgtMethod" localSheetId="16">#REF!</definedName>
    <definedName name="RgFdWgtMethod" localSheetId="41">#REF!</definedName>
    <definedName name="RgFdWgtMethod" localSheetId="50">#REF!</definedName>
    <definedName name="RgFdWgtMethod" localSheetId="42">#REF!</definedName>
    <definedName name="RgFdWgtMethod" localSheetId="43">#REF!</definedName>
    <definedName name="RgFdWgtMethod" localSheetId="45">#REF!</definedName>
    <definedName name="RgFdWgtMethod" localSheetId="46">#REF!</definedName>
    <definedName name="RgFdWgtMethod" localSheetId="47">#REF!</definedName>
    <definedName name="RgFdWgtMethod" localSheetId="48">#REF!</definedName>
    <definedName name="RgFdWgtMethod" localSheetId="49">#REF!</definedName>
    <definedName name="RgFdWgtMethod" localSheetId="62">#REF!</definedName>
    <definedName name="RgFdWgtMethod" localSheetId="63">#REF!</definedName>
    <definedName name="RgFdWgtMethod" localSheetId="52">#REF!</definedName>
    <definedName name="RgFdWgtMethod" localSheetId="53">#REF!</definedName>
    <definedName name="RgFdWgtMethod" localSheetId="54">#REF!</definedName>
    <definedName name="RgFdWgtMethod" localSheetId="59">#REF!</definedName>
    <definedName name="RgFdWgtMethod" localSheetId="60">#REF!</definedName>
    <definedName name="RgFdWgtMethod" localSheetId="73">#REF!</definedName>
    <definedName name="RgFdWgtMethod" localSheetId="77">#REF!</definedName>
    <definedName name="RgFdWgtMethod" localSheetId="78">#REF!</definedName>
    <definedName name="RgFdWgtMethod" localSheetId="80">#REF!</definedName>
    <definedName name="RgFdWgtMethod" localSheetId="65">#REF!</definedName>
    <definedName name="RgFdWgtMethod" localSheetId="85">#REF!</definedName>
    <definedName name="RgFdWgtMethod" localSheetId="66">#REF!</definedName>
    <definedName name="RgFdWgtMethod">#REF!</definedName>
    <definedName name="S" localSheetId="2">#REF!</definedName>
    <definedName name="S" localSheetId="3">#REF!</definedName>
    <definedName name="S" localSheetId="26">#REF!</definedName>
    <definedName name="S" localSheetId="28">#REF!</definedName>
    <definedName name="S" localSheetId="4">#REF!</definedName>
    <definedName name="S" localSheetId="35">#REF!</definedName>
    <definedName name="S" localSheetId="36">#REF!</definedName>
    <definedName name="S" localSheetId="37">#REF!</definedName>
    <definedName name="S" localSheetId="38">#REF!</definedName>
    <definedName name="S" localSheetId="39">#REF!</definedName>
    <definedName name="S" localSheetId="40">#REF!</definedName>
    <definedName name="S" localSheetId="7">#REF!</definedName>
    <definedName name="S" localSheetId="9">#REF!</definedName>
    <definedName name="S" localSheetId="59">#REF!</definedName>
    <definedName name="S" localSheetId="60">#REF!</definedName>
    <definedName name="S" localSheetId="78">#REF!</definedName>
    <definedName name="S" localSheetId="65">#REF!</definedName>
    <definedName name="S" localSheetId="85">#REF!</definedName>
    <definedName name="S" localSheetId="66">#REF!</definedName>
    <definedName name="S">#REF!</definedName>
    <definedName name="sheet1" localSheetId="26">#REF!</definedName>
    <definedName name="sheet1" localSheetId="28">#REF!</definedName>
    <definedName name="sheet1" localSheetId="60">#REF!</definedName>
    <definedName name="sheet1" localSheetId="74">#REF!</definedName>
    <definedName name="sheet1" localSheetId="75">#REF!</definedName>
    <definedName name="sheet1" localSheetId="78">#REF!</definedName>
    <definedName name="sheet1" localSheetId="85">#REF!</definedName>
    <definedName name="sheet1">#REF!</definedName>
    <definedName name="Source" localSheetId="2">#REF!</definedName>
    <definedName name="Source" localSheetId="3">#REF!</definedName>
    <definedName name="Source" localSheetId="26">#REF!</definedName>
    <definedName name="Source" localSheetId="28">#REF!</definedName>
    <definedName name="Source" localSheetId="30">#REF!</definedName>
    <definedName name="Source" localSheetId="4">#REF!</definedName>
    <definedName name="Source" localSheetId="35">#REF!</definedName>
    <definedName name="Source" localSheetId="36">#REF!</definedName>
    <definedName name="Source" localSheetId="37">#REF!</definedName>
    <definedName name="Source" localSheetId="38">#REF!</definedName>
    <definedName name="Source" localSheetId="39">#REF!</definedName>
    <definedName name="Source" localSheetId="40">#REF!</definedName>
    <definedName name="Source" localSheetId="7">#REF!</definedName>
    <definedName name="Source" localSheetId="9">#REF!</definedName>
    <definedName name="Source" localSheetId="14">#REF!</definedName>
    <definedName name="Source" localSheetId="16">#REF!</definedName>
    <definedName name="Source" localSheetId="41">#REF!</definedName>
    <definedName name="Source" localSheetId="50">#REF!</definedName>
    <definedName name="Source" localSheetId="42">#REF!</definedName>
    <definedName name="Source" localSheetId="43">#REF!</definedName>
    <definedName name="Source" localSheetId="45">#REF!</definedName>
    <definedName name="Source" localSheetId="46">#REF!</definedName>
    <definedName name="Source" localSheetId="47">#REF!</definedName>
    <definedName name="Source" localSheetId="48">#REF!</definedName>
    <definedName name="Source" localSheetId="49">#REF!</definedName>
    <definedName name="Source" localSheetId="62">#REF!</definedName>
    <definedName name="Source" localSheetId="63">#REF!</definedName>
    <definedName name="Source" localSheetId="52">#REF!</definedName>
    <definedName name="Source" localSheetId="53">#REF!</definedName>
    <definedName name="Source" localSheetId="54">#REF!</definedName>
    <definedName name="Source" localSheetId="59">#REF!</definedName>
    <definedName name="Source" localSheetId="60">#REF!</definedName>
    <definedName name="Source" localSheetId="73">#REF!</definedName>
    <definedName name="Source" localSheetId="77">#REF!</definedName>
    <definedName name="Source" localSheetId="78">#REF!</definedName>
    <definedName name="Source" localSheetId="80">#REF!</definedName>
    <definedName name="Source" localSheetId="65">#REF!</definedName>
    <definedName name="Source" localSheetId="85">#REF!</definedName>
    <definedName name="Source" localSheetId="66">#REF!</definedName>
    <definedName name="Source">#REF!</definedName>
    <definedName name="table" localSheetId="26">#REF!</definedName>
    <definedName name="table" localSheetId="28">#REF!</definedName>
    <definedName name="table" localSheetId="60">#REF!</definedName>
    <definedName name="table" localSheetId="74">#REF!</definedName>
    <definedName name="table" localSheetId="75">#REF!</definedName>
    <definedName name="table" localSheetId="78">#REF!</definedName>
    <definedName name="table" localSheetId="85">#REF!</definedName>
    <definedName name="table">#REF!</definedName>
    <definedName name="Table_1._Nigeria__Debt_Sustainability_Analysis__Adjustment_Scenario__2001_2012_1" localSheetId="2">#REF!</definedName>
    <definedName name="Table_1._Nigeria__Debt_Sustainability_Analysis__Adjustment_Scenario__2001_2012_1" localSheetId="3">#REF!</definedName>
    <definedName name="Table_1._Nigeria__Debt_Sustainability_Analysis__Adjustment_Scenario__2001_2012_1" localSheetId="26">#REF!</definedName>
    <definedName name="Table_1._Nigeria__Debt_Sustainability_Analysis__Adjustment_Scenario__2001_2012_1" localSheetId="28">#REF!</definedName>
    <definedName name="Table_1._Nigeria__Debt_Sustainability_Analysis__Adjustment_Scenario__2001_2012_1" localSheetId="30">#REF!</definedName>
    <definedName name="Table_1._Nigeria__Debt_Sustainability_Analysis__Adjustment_Scenario__2001_2012_1" localSheetId="4">#REF!</definedName>
    <definedName name="Table_1._Nigeria__Debt_Sustainability_Analysis__Adjustment_Scenario__2001_2012_1" localSheetId="35">#REF!</definedName>
    <definedName name="Table_1._Nigeria__Debt_Sustainability_Analysis__Adjustment_Scenario__2001_2012_1" localSheetId="36">#REF!</definedName>
    <definedName name="Table_1._Nigeria__Debt_Sustainability_Analysis__Adjustment_Scenario__2001_2012_1" localSheetId="37">#REF!</definedName>
    <definedName name="Table_1._Nigeria__Debt_Sustainability_Analysis__Adjustment_Scenario__2001_2012_1" localSheetId="38">#REF!</definedName>
    <definedName name="Table_1._Nigeria__Debt_Sustainability_Analysis__Adjustment_Scenario__2001_2012_1" localSheetId="39">#REF!</definedName>
    <definedName name="Table_1._Nigeria__Debt_Sustainability_Analysis__Adjustment_Scenario__2001_2012_1" localSheetId="40">#REF!</definedName>
    <definedName name="Table_1._Nigeria__Debt_Sustainability_Analysis__Adjustment_Scenario__2001_2012_1" localSheetId="7">#REF!</definedName>
    <definedName name="Table_1._Nigeria__Debt_Sustainability_Analysis__Adjustment_Scenario__2001_2012_1" localSheetId="9">#REF!</definedName>
    <definedName name="Table_1._Nigeria__Debt_Sustainability_Analysis__Adjustment_Scenario__2001_2012_1" localSheetId="14">#REF!</definedName>
    <definedName name="Table_1._Nigeria__Debt_Sustainability_Analysis__Adjustment_Scenario__2001_2012_1" localSheetId="16">#REF!</definedName>
    <definedName name="Table_1._Nigeria__Debt_Sustainability_Analysis__Adjustment_Scenario__2001_2012_1" localSheetId="41">#REF!</definedName>
    <definedName name="Table_1._Nigeria__Debt_Sustainability_Analysis__Adjustment_Scenario__2001_2012_1" localSheetId="50">#REF!</definedName>
    <definedName name="Table_1._Nigeria__Debt_Sustainability_Analysis__Adjustment_Scenario__2001_2012_1" localSheetId="42">#REF!</definedName>
    <definedName name="Table_1._Nigeria__Debt_Sustainability_Analysis__Adjustment_Scenario__2001_2012_1" localSheetId="43">#REF!</definedName>
    <definedName name="Table_1._Nigeria__Debt_Sustainability_Analysis__Adjustment_Scenario__2001_2012_1" localSheetId="45">#REF!</definedName>
    <definedName name="Table_1._Nigeria__Debt_Sustainability_Analysis__Adjustment_Scenario__2001_2012_1" localSheetId="46">#REF!</definedName>
    <definedName name="Table_1._Nigeria__Debt_Sustainability_Analysis__Adjustment_Scenario__2001_2012_1" localSheetId="47">#REF!</definedName>
    <definedName name="Table_1._Nigeria__Debt_Sustainability_Analysis__Adjustment_Scenario__2001_2012_1" localSheetId="48">#REF!</definedName>
    <definedName name="Table_1._Nigeria__Debt_Sustainability_Analysis__Adjustment_Scenario__2001_2012_1" localSheetId="49">#REF!</definedName>
    <definedName name="Table_1._Nigeria__Debt_Sustainability_Analysis__Adjustment_Scenario__2001_2012_1" localSheetId="62">#REF!</definedName>
    <definedName name="Table_1._Nigeria__Debt_Sustainability_Analysis__Adjustment_Scenario__2001_2012_1" localSheetId="63">#REF!</definedName>
    <definedName name="Table_1._Nigeria__Debt_Sustainability_Analysis__Adjustment_Scenario__2001_2012_1" localSheetId="52">#REF!</definedName>
    <definedName name="Table_1._Nigeria__Debt_Sustainability_Analysis__Adjustment_Scenario__2001_2012_1" localSheetId="53">#REF!</definedName>
    <definedName name="Table_1._Nigeria__Debt_Sustainability_Analysis__Adjustment_Scenario__2001_2012_1" localSheetId="54">#REF!</definedName>
    <definedName name="Table_1._Nigeria__Debt_Sustainability_Analysis__Adjustment_Scenario__2001_2012_1" localSheetId="59">#REF!</definedName>
    <definedName name="Table_1._Nigeria__Debt_Sustainability_Analysis__Adjustment_Scenario__2001_2012_1" localSheetId="60">#REF!</definedName>
    <definedName name="Table_1._Nigeria__Debt_Sustainability_Analysis__Adjustment_Scenario__2001_2012_1" localSheetId="73">#REF!</definedName>
    <definedName name="Table_1._Nigeria__Debt_Sustainability_Analysis__Adjustment_Scenario__2001_2012_1" localSheetId="77">#REF!</definedName>
    <definedName name="Table_1._Nigeria__Debt_Sustainability_Analysis__Adjustment_Scenario__2001_2012_1" localSheetId="78">#REF!</definedName>
    <definedName name="Table_1._Nigeria__Debt_Sustainability_Analysis__Adjustment_Scenario__2001_2012_1" localSheetId="80">#REF!</definedName>
    <definedName name="Table_1._Nigeria__Debt_Sustainability_Analysis__Adjustment_Scenario__2001_2012_1" localSheetId="65">#REF!</definedName>
    <definedName name="Table_1._Nigeria__Debt_Sustainability_Analysis__Adjustment_Scenario__2001_2012_1" localSheetId="85">#REF!</definedName>
    <definedName name="Table_1._Nigeria__Debt_Sustainability_Analysis__Adjustment_Scenario__2001_2012_1" localSheetId="66">#REF!</definedName>
    <definedName name="Table_1._Nigeria__Debt_Sustainability_Analysis__Adjustment_Scenario__2001_2012_1">#REF!</definedName>
    <definedName name="Table_1._Nigeria__Revised_Gross_Domestic_Product_by_Sector_of_Origin_at_Current_Prices__1997_2001_1" localSheetId="2">Table1</definedName>
    <definedName name="Table_1._Nigeria__Revised_Gross_Domestic_Product_by_Sector_of_Origin_at_Current_Prices__1997_2001_1" localSheetId="3">Table1</definedName>
    <definedName name="Table_1._Nigeria__Revised_Gross_Domestic_Product_by_Sector_of_Origin_at_Current_Prices__1997_2001_1" localSheetId="26">'A13'!Table1</definedName>
    <definedName name="Table_1._Nigeria__Revised_Gross_Domestic_Product_by_Sector_of_Origin_at_Current_Prices__1997_2001_1" localSheetId="28">'A15'!Table1</definedName>
    <definedName name="Table_1._Nigeria__Revised_Gross_Domestic_Product_by_Sector_of_Origin_at_Current_Prices__1997_2001_1" localSheetId="30">[0]!Table1</definedName>
    <definedName name="Table_1._Nigeria__Revised_Gross_Domestic_Product_by_Sector_of_Origin_at_Current_Prices__1997_2001_1" localSheetId="4">[1]!Table1</definedName>
    <definedName name="Table_1._Nigeria__Revised_Gross_Domestic_Product_by_Sector_of_Origin_at_Current_Prices__1997_2001_1" localSheetId="35">Table1</definedName>
    <definedName name="Table_1._Nigeria__Revised_Gross_Domestic_Product_by_Sector_of_Origin_at_Current_Prices__1997_2001_1" localSheetId="36">Table1</definedName>
    <definedName name="Table_1._Nigeria__Revised_Gross_Domestic_Product_by_Sector_of_Origin_at_Current_Prices__1997_2001_1" localSheetId="37">Table1</definedName>
    <definedName name="Table_1._Nigeria__Revised_Gross_Domestic_Product_by_Sector_of_Origin_at_Current_Prices__1997_2001_1" localSheetId="38">Table1</definedName>
    <definedName name="Table_1._Nigeria__Revised_Gross_Domestic_Product_by_Sector_of_Origin_at_Current_Prices__1997_2001_1" localSheetId="39">Table1</definedName>
    <definedName name="Table_1._Nigeria__Revised_Gross_Domestic_Product_by_Sector_of_Origin_at_Current_Prices__1997_2001_1" localSheetId="40">Table1</definedName>
    <definedName name="Table_1._Nigeria__Revised_Gross_Domestic_Product_by_Sector_of_Origin_at_Current_Prices__1997_2001_1" localSheetId="6">Table1</definedName>
    <definedName name="Table_1._Nigeria__Revised_Gross_Domestic_Product_by_Sector_of_Origin_at_Current_Prices__1997_2001_1" localSheetId="7">Table1</definedName>
    <definedName name="Table_1._Nigeria__Revised_Gross_Domestic_Product_by_Sector_of_Origin_at_Current_Prices__1997_2001_1" localSheetId="8">[1]!Table1</definedName>
    <definedName name="Table_1._Nigeria__Revised_Gross_Domestic_Product_by_Sector_of_Origin_at_Current_Prices__1997_2001_1" localSheetId="9">[1]!Table1</definedName>
    <definedName name="Table_1._Nigeria__Revised_Gross_Domestic_Product_by_Sector_of_Origin_at_Current_Prices__1997_2001_1" localSheetId="10">Table1</definedName>
    <definedName name="Table_1._Nigeria__Revised_Gross_Domestic_Product_by_Sector_of_Origin_at_Current_Prices__1997_2001_1" localSheetId="12">[1]!Table1</definedName>
    <definedName name="Table_1._Nigeria__Revised_Gross_Domestic_Product_by_Sector_of_Origin_at_Current_Prices__1997_2001_1" localSheetId="14">Table1</definedName>
    <definedName name="Table_1._Nigeria__Revised_Gross_Domestic_Product_by_Sector_of_Origin_at_Current_Prices__1997_2001_1" localSheetId="16">[1]!Table1</definedName>
    <definedName name="Table_1._Nigeria__Revised_Gross_Domestic_Product_by_Sector_of_Origin_at_Current_Prices__1997_2001_1" localSheetId="41">Table1</definedName>
    <definedName name="Table_1._Nigeria__Revised_Gross_Domestic_Product_by_Sector_of_Origin_at_Current_Prices__1997_2001_1" localSheetId="50">Table1</definedName>
    <definedName name="Table_1._Nigeria__Revised_Gross_Domestic_Product_by_Sector_of_Origin_at_Current_Prices__1997_2001_1" localSheetId="42">Table1</definedName>
    <definedName name="Table_1._Nigeria__Revised_Gross_Domestic_Product_by_Sector_of_Origin_at_Current_Prices__1997_2001_1" localSheetId="43">Table1</definedName>
    <definedName name="Table_1._Nigeria__Revised_Gross_Domestic_Product_by_Sector_of_Origin_at_Current_Prices__1997_2001_1" localSheetId="45">Table1</definedName>
    <definedName name="Table_1._Nigeria__Revised_Gross_Domestic_Product_by_Sector_of_Origin_at_Current_Prices__1997_2001_1" localSheetId="46">Table1</definedName>
    <definedName name="Table_1._Nigeria__Revised_Gross_Domestic_Product_by_Sector_of_Origin_at_Current_Prices__1997_2001_1" localSheetId="47">Table1</definedName>
    <definedName name="Table_1._Nigeria__Revised_Gross_Domestic_Product_by_Sector_of_Origin_at_Current_Prices__1997_2001_1" localSheetId="48">Table1</definedName>
    <definedName name="Table_1._Nigeria__Revised_Gross_Domestic_Product_by_Sector_of_Origin_at_Current_Prices__1997_2001_1" localSheetId="49">Table1</definedName>
    <definedName name="Table_1._Nigeria__Revised_Gross_Domestic_Product_by_Sector_of_Origin_at_Current_Prices__1997_2001_1" localSheetId="51">Table1</definedName>
    <definedName name="Table_1._Nigeria__Revised_Gross_Domestic_Product_by_Sector_of_Origin_at_Current_Prices__1997_2001_1" localSheetId="62">Table1</definedName>
    <definedName name="Table_1._Nigeria__Revised_Gross_Domestic_Product_by_Sector_of_Origin_at_Current_Prices__1997_2001_1" localSheetId="63">Table1</definedName>
    <definedName name="Table_1._Nigeria__Revised_Gross_Domestic_Product_by_Sector_of_Origin_at_Current_Prices__1997_2001_1" localSheetId="52">Table1</definedName>
    <definedName name="Table_1._Nigeria__Revised_Gross_Domestic_Product_by_Sector_of_Origin_at_Current_Prices__1997_2001_1" localSheetId="53">Table1</definedName>
    <definedName name="Table_1._Nigeria__Revised_Gross_Domestic_Product_by_Sector_of_Origin_at_Current_Prices__1997_2001_1" localSheetId="54">Table1</definedName>
    <definedName name="Table_1._Nigeria__Revised_Gross_Domestic_Product_by_Sector_of_Origin_at_Current_Prices__1997_2001_1" localSheetId="55">Table1</definedName>
    <definedName name="Table_1._Nigeria__Revised_Gross_Domestic_Product_by_Sector_of_Origin_at_Current_Prices__1997_2001_1" localSheetId="57">Table1</definedName>
    <definedName name="Table_1._Nigeria__Revised_Gross_Domestic_Product_by_Sector_of_Origin_at_Current_Prices__1997_2001_1" localSheetId="59">Table1</definedName>
    <definedName name="Table_1._Nigeria__Revised_Gross_Domestic_Product_by_Sector_of_Origin_at_Current_Prices__1997_2001_1" localSheetId="60">'C8'!Table1</definedName>
    <definedName name="Table_1._Nigeria__Revised_Gross_Domestic_Product_by_Sector_of_Origin_at_Current_Prices__1997_2001_1" localSheetId="61">Table1</definedName>
    <definedName name="Table_1._Nigeria__Revised_Gross_Domestic_Product_by_Sector_of_Origin_at_Current_Prices__1997_2001_1" localSheetId="73">Table1</definedName>
    <definedName name="Table_1._Nigeria__Revised_Gross_Domestic_Product_by_Sector_of_Origin_at_Current_Prices__1997_2001_1" localSheetId="74">Table1</definedName>
    <definedName name="Table_1._Nigeria__Revised_Gross_Domestic_Product_by_Sector_of_Origin_at_Current_Prices__1997_2001_1" localSheetId="75">Table1</definedName>
    <definedName name="Table_1._Nigeria__Revised_Gross_Domestic_Product_by_Sector_of_Origin_at_Current_Prices__1997_2001_1" localSheetId="77">Table1</definedName>
    <definedName name="Table_1._Nigeria__Revised_Gross_Domestic_Product_by_Sector_of_Origin_at_Current_Prices__1997_2001_1" localSheetId="78">'D15'!Table1</definedName>
    <definedName name="Table_1._Nigeria__Revised_Gross_Domestic_Product_by_Sector_of_Origin_at_Current_Prices__1997_2001_1" localSheetId="80">Table1</definedName>
    <definedName name="Table_1._Nigeria__Revised_Gross_Domestic_Product_by_Sector_of_Origin_at_Current_Prices__1997_2001_1" localSheetId="81">Table1</definedName>
    <definedName name="Table_1._Nigeria__Revised_Gross_Domestic_Product_by_Sector_of_Origin_at_Current_Prices__1997_2001_1" localSheetId="82">Table1</definedName>
    <definedName name="Table_1._Nigeria__Revised_Gross_Domestic_Product_by_Sector_of_Origin_at_Current_Prices__1997_2001_1" localSheetId="65">Table1</definedName>
    <definedName name="Table_1._Nigeria__Revised_Gross_Domestic_Product_by_Sector_of_Origin_at_Current_Prices__1997_2001_1" localSheetId="83">Table1</definedName>
    <definedName name="Table_1._Nigeria__Revised_Gross_Domestic_Product_by_Sector_of_Origin_at_Current_Prices__1997_2001_1" localSheetId="84">Table1</definedName>
    <definedName name="Table_1._Nigeria__Revised_Gross_Domestic_Product_by_Sector_of_Origin_at_Current_Prices__1997_2001_1" localSheetId="85">'D22'!Table1</definedName>
    <definedName name="Table_1._Nigeria__Revised_Gross_Domestic_Product_by_Sector_of_Origin_at_Current_Prices__1997_2001_1" localSheetId="66">Table1</definedName>
    <definedName name="Table_1._Nigeria__Revised_Gross_Domestic_Product_by_Sector_of_Origin_at_Current_Prices__1997_2001_1" localSheetId="67">Table1</definedName>
    <definedName name="Table_1._Nigeria__Revised_Gross_Domestic_Product_by_Sector_of_Origin_at_Current_Prices__1997_2001_1" localSheetId="68">Table1</definedName>
    <definedName name="Table_1._Nigeria__Revised_Gross_Domestic_Product_by_Sector_of_Origin_at_Current_Prices__1997_2001_1" localSheetId="72">Table1</definedName>
    <definedName name="Table_1._Nigeria__Revised_Gross_Domestic_Product_by_Sector_of_Origin_at_Current_Prices__1997_2001_1" localSheetId="1">Table1</definedName>
    <definedName name="Table_1._Nigeria__Revised_Gross_Domestic_Product_by_Sector_of_Origin_at_Current_Prices__1997_2001_1">Table1</definedName>
    <definedName name="Table_16" localSheetId="2">#REF!</definedName>
    <definedName name="Table_16" localSheetId="3">#REF!</definedName>
    <definedName name="Table_16" localSheetId="26">#REF!</definedName>
    <definedName name="Table_16" localSheetId="28">#REF!</definedName>
    <definedName name="Table_16" localSheetId="4">#REF!</definedName>
    <definedName name="Table_16" localSheetId="35">#REF!</definedName>
    <definedName name="Table_16" localSheetId="36">#REF!</definedName>
    <definedName name="Table_16" localSheetId="37">#REF!</definedName>
    <definedName name="Table_16" localSheetId="38">#REF!</definedName>
    <definedName name="Table_16" localSheetId="39">#REF!</definedName>
    <definedName name="Table_16" localSheetId="40">#REF!</definedName>
    <definedName name="Table_16" localSheetId="7">#REF!</definedName>
    <definedName name="Table_16" localSheetId="9">#REF!</definedName>
    <definedName name="Table_16" localSheetId="41">#REF!</definedName>
    <definedName name="Table_16" localSheetId="59">#REF!</definedName>
    <definedName name="Table_16" localSheetId="60">#REF!</definedName>
    <definedName name="Table_16" localSheetId="74">#REF!</definedName>
    <definedName name="Table_16" localSheetId="75">#REF!</definedName>
    <definedName name="Table_16" localSheetId="78">#REF!</definedName>
    <definedName name="Table_16" localSheetId="65">#REF!</definedName>
    <definedName name="Table_16" localSheetId="85">#REF!</definedName>
    <definedName name="Table_16" localSheetId="66">#REF!</definedName>
    <definedName name="Table_16" localSheetId="69">#REF!</definedName>
    <definedName name="Table_16">#REF!</definedName>
    <definedName name="Table_16a" localSheetId="26">#REF!</definedName>
    <definedName name="Table_16a" localSheetId="28">#REF!</definedName>
    <definedName name="Table_16a" localSheetId="60">#REF!</definedName>
    <definedName name="Table_16a" localSheetId="74">#REF!</definedName>
    <definedName name="Table_16a" localSheetId="75">#REF!</definedName>
    <definedName name="Table_16a" localSheetId="78">#REF!</definedName>
    <definedName name="Table_16a" localSheetId="85">#REF!</definedName>
    <definedName name="Table_16a">#REF!</definedName>
    <definedName name="Table_17" localSheetId="2">#REF!</definedName>
    <definedName name="Table_17" localSheetId="3">#REF!</definedName>
    <definedName name="Table_17" localSheetId="26">#REF!</definedName>
    <definedName name="Table_17" localSheetId="28">#REF!</definedName>
    <definedName name="Table_17" localSheetId="4">#REF!</definedName>
    <definedName name="Table_17" localSheetId="35">#REF!</definedName>
    <definedName name="Table_17" localSheetId="36">#REF!</definedName>
    <definedName name="Table_17" localSheetId="37">#REF!</definedName>
    <definedName name="Table_17" localSheetId="38">#REF!</definedName>
    <definedName name="Table_17" localSheetId="39">#REF!</definedName>
    <definedName name="Table_17" localSheetId="40">#REF!</definedName>
    <definedName name="Table_17" localSheetId="7">#REF!</definedName>
    <definedName name="Table_17" localSheetId="9">#REF!</definedName>
    <definedName name="Table_17" localSheetId="41">#REF!</definedName>
    <definedName name="Table_17" localSheetId="59">#REF!</definedName>
    <definedName name="Table_17" localSheetId="60">#REF!</definedName>
    <definedName name="Table_17" localSheetId="74">#REF!</definedName>
    <definedName name="Table_17" localSheetId="75">#REF!</definedName>
    <definedName name="Table_17" localSheetId="78">#REF!</definedName>
    <definedName name="Table_17" localSheetId="65">#REF!</definedName>
    <definedName name="Table_17" localSheetId="85">#REF!</definedName>
    <definedName name="Table_17" localSheetId="66">#REF!</definedName>
    <definedName name="Table_17" localSheetId="69">#REF!</definedName>
    <definedName name="Table_17">#REF!</definedName>
    <definedName name="Table_18" localSheetId="2">#REF!</definedName>
    <definedName name="Table_18" localSheetId="3">#REF!</definedName>
    <definedName name="Table_18" localSheetId="26">#REF!</definedName>
    <definedName name="Table_18" localSheetId="28">#REF!</definedName>
    <definedName name="Table_18" localSheetId="4">#REF!</definedName>
    <definedName name="Table_18" localSheetId="35">#REF!</definedName>
    <definedName name="Table_18" localSheetId="36">#REF!</definedName>
    <definedName name="Table_18" localSheetId="37">#REF!</definedName>
    <definedName name="Table_18" localSheetId="38">#REF!</definedName>
    <definedName name="Table_18" localSheetId="39">#REF!</definedName>
    <definedName name="Table_18" localSheetId="40">#REF!</definedName>
    <definedName name="Table_18" localSheetId="7">#REF!</definedName>
    <definedName name="Table_18" localSheetId="9">#REF!</definedName>
    <definedName name="Table_18" localSheetId="41">#REF!</definedName>
    <definedName name="Table_18" localSheetId="59">#REF!</definedName>
    <definedName name="Table_18" localSheetId="60">#REF!</definedName>
    <definedName name="Table_18" localSheetId="74">#REF!</definedName>
    <definedName name="Table_18" localSheetId="75">#REF!</definedName>
    <definedName name="Table_18" localSheetId="78">#REF!</definedName>
    <definedName name="Table_18" localSheetId="65">#REF!</definedName>
    <definedName name="Table_18" localSheetId="85">#REF!</definedName>
    <definedName name="Table_18" localSheetId="66">#REF!</definedName>
    <definedName name="Table_18" localSheetId="69">#REF!</definedName>
    <definedName name="Table_18">#REF!</definedName>
    <definedName name="Table_18a" localSheetId="26">#REF!</definedName>
    <definedName name="Table_18a" localSheetId="28">#REF!</definedName>
    <definedName name="Table_18a" localSheetId="60">#REF!</definedName>
    <definedName name="Table_18a" localSheetId="74">#REF!</definedName>
    <definedName name="Table_18a" localSheetId="75">#REF!</definedName>
    <definedName name="Table_18a" localSheetId="78">#REF!</definedName>
    <definedName name="Table_18a" localSheetId="85">#REF!</definedName>
    <definedName name="Table_18a">#REF!</definedName>
    <definedName name="Table_19" localSheetId="2">#REF!</definedName>
    <definedName name="Table_19" localSheetId="3">#REF!</definedName>
    <definedName name="Table_19" localSheetId="26">#REF!</definedName>
    <definedName name="Table_19" localSheetId="28">#REF!</definedName>
    <definedName name="Table_19" localSheetId="4">#REF!</definedName>
    <definedName name="Table_19" localSheetId="35">#REF!</definedName>
    <definedName name="Table_19" localSheetId="36">#REF!</definedName>
    <definedName name="Table_19" localSheetId="37">#REF!</definedName>
    <definedName name="Table_19" localSheetId="38">#REF!</definedName>
    <definedName name="Table_19" localSheetId="39">#REF!</definedName>
    <definedName name="Table_19" localSheetId="40">#REF!</definedName>
    <definedName name="Table_19" localSheetId="7">#REF!</definedName>
    <definedName name="Table_19" localSheetId="9">#REF!</definedName>
    <definedName name="Table_19" localSheetId="41">#REF!</definedName>
    <definedName name="Table_19" localSheetId="59">#REF!</definedName>
    <definedName name="Table_19" localSheetId="60">#REF!</definedName>
    <definedName name="Table_19" localSheetId="74">#REF!</definedName>
    <definedName name="Table_19" localSheetId="75">#REF!</definedName>
    <definedName name="Table_19" localSheetId="78">#REF!</definedName>
    <definedName name="Table_19" localSheetId="65">#REF!</definedName>
    <definedName name="Table_19" localSheetId="85">#REF!</definedName>
    <definedName name="Table_19" localSheetId="66">#REF!</definedName>
    <definedName name="Table_19" localSheetId="69">#REF!</definedName>
    <definedName name="Table_19">#REF!</definedName>
    <definedName name="Table_20" localSheetId="2">#REF!</definedName>
    <definedName name="Table_20" localSheetId="3">#REF!</definedName>
    <definedName name="Table_20" localSheetId="26">#REF!</definedName>
    <definedName name="Table_20" localSheetId="28">#REF!</definedName>
    <definedName name="Table_20" localSheetId="4">#REF!</definedName>
    <definedName name="Table_20" localSheetId="35">#REF!</definedName>
    <definedName name="Table_20" localSheetId="36">#REF!</definedName>
    <definedName name="Table_20" localSheetId="37">#REF!</definedName>
    <definedName name="Table_20" localSheetId="38">#REF!</definedName>
    <definedName name="Table_20" localSheetId="39">#REF!</definedName>
    <definedName name="Table_20" localSheetId="40">#REF!</definedName>
    <definedName name="Table_20" localSheetId="7">#REF!</definedName>
    <definedName name="Table_20" localSheetId="9">#REF!</definedName>
    <definedName name="Table_20" localSheetId="41">#REF!</definedName>
    <definedName name="Table_20" localSheetId="59">#REF!</definedName>
    <definedName name="Table_20" localSheetId="60">#REF!</definedName>
    <definedName name="Table_20" localSheetId="74">#REF!</definedName>
    <definedName name="Table_20" localSheetId="75">#REF!</definedName>
    <definedName name="Table_20" localSheetId="78">#REF!</definedName>
    <definedName name="Table_20" localSheetId="65">#REF!</definedName>
    <definedName name="Table_20" localSheetId="85">#REF!</definedName>
    <definedName name="Table_20" localSheetId="66">#REF!</definedName>
    <definedName name="Table_20" localSheetId="69">#REF!</definedName>
    <definedName name="Table_20">#REF!</definedName>
    <definedName name="Table_20n" localSheetId="26">#REF!</definedName>
    <definedName name="Table_20n" localSheetId="28">#REF!</definedName>
    <definedName name="Table_20n" localSheetId="60">#REF!</definedName>
    <definedName name="Table_20n" localSheetId="74">#REF!</definedName>
    <definedName name="Table_20n" localSheetId="75">#REF!</definedName>
    <definedName name="Table_20n" localSheetId="78">#REF!</definedName>
    <definedName name="Table_20n" localSheetId="85">#REF!</definedName>
    <definedName name="Table_20n">#REF!</definedName>
    <definedName name="Table_3._Nigeria__Debt_Sustainability_Analysis__Debt_Service_Indicators__2000_2010" localSheetId="2">#REF!</definedName>
    <definedName name="Table_3._Nigeria__Debt_Sustainability_Analysis__Debt_Service_Indicators__2000_2010" localSheetId="3">#REF!</definedName>
    <definedName name="Table_3._Nigeria__Debt_Sustainability_Analysis__Debt_Service_Indicators__2000_2010" localSheetId="26">#REF!</definedName>
    <definedName name="Table_3._Nigeria__Debt_Sustainability_Analysis__Debt_Service_Indicators__2000_2010" localSheetId="28">#REF!</definedName>
    <definedName name="Table_3._Nigeria__Debt_Sustainability_Analysis__Debt_Service_Indicators__2000_2010" localSheetId="30">#REF!</definedName>
    <definedName name="Table_3._Nigeria__Debt_Sustainability_Analysis__Debt_Service_Indicators__2000_2010" localSheetId="4">#REF!</definedName>
    <definedName name="Table_3._Nigeria__Debt_Sustainability_Analysis__Debt_Service_Indicators__2000_2010" localSheetId="35">#REF!</definedName>
    <definedName name="Table_3._Nigeria__Debt_Sustainability_Analysis__Debt_Service_Indicators__2000_2010" localSheetId="36">#REF!</definedName>
    <definedName name="Table_3._Nigeria__Debt_Sustainability_Analysis__Debt_Service_Indicators__2000_2010" localSheetId="37">#REF!</definedName>
    <definedName name="Table_3._Nigeria__Debt_Sustainability_Analysis__Debt_Service_Indicators__2000_2010" localSheetId="38">#REF!</definedName>
    <definedName name="Table_3._Nigeria__Debt_Sustainability_Analysis__Debt_Service_Indicators__2000_2010" localSheetId="39">#REF!</definedName>
    <definedName name="Table_3._Nigeria__Debt_Sustainability_Analysis__Debt_Service_Indicators__2000_2010" localSheetId="40">#REF!</definedName>
    <definedName name="Table_3._Nigeria__Debt_Sustainability_Analysis__Debt_Service_Indicators__2000_2010" localSheetId="7">#REF!</definedName>
    <definedName name="Table_3._Nigeria__Debt_Sustainability_Analysis__Debt_Service_Indicators__2000_2010" localSheetId="9">#REF!</definedName>
    <definedName name="Table_3._Nigeria__Debt_Sustainability_Analysis__Debt_Service_Indicators__2000_2010" localSheetId="14">#REF!</definedName>
    <definedName name="Table_3._Nigeria__Debt_Sustainability_Analysis__Debt_Service_Indicators__2000_2010" localSheetId="16">#REF!</definedName>
    <definedName name="Table_3._Nigeria__Debt_Sustainability_Analysis__Debt_Service_Indicators__2000_2010" localSheetId="41">#REF!</definedName>
    <definedName name="Table_3._Nigeria__Debt_Sustainability_Analysis__Debt_Service_Indicators__2000_2010" localSheetId="50">#REF!</definedName>
    <definedName name="Table_3._Nigeria__Debt_Sustainability_Analysis__Debt_Service_Indicators__2000_2010" localSheetId="42">#REF!</definedName>
    <definedName name="Table_3._Nigeria__Debt_Sustainability_Analysis__Debt_Service_Indicators__2000_2010" localSheetId="43">#REF!</definedName>
    <definedName name="Table_3._Nigeria__Debt_Sustainability_Analysis__Debt_Service_Indicators__2000_2010" localSheetId="45">#REF!</definedName>
    <definedName name="Table_3._Nigeria__Debt_Sustainability_Analysis__Debt_Service_Indicators__2000_2010" localSheetId="46">#REF!</definedName>
    <definedName name="Table_3._Nigeria__Debt_Sustainability_Analysis__Debt_Service_Indicators__2000_2010" localSheetId="47">#REF!</definedName>
    <definedName name="Table_3._Nigeria__Debt_Sustainability_Analysis__Debt_Service_Indicators__2000_2010" localSheetId="48">#REF!</definedName>
    <definedName name="Table_3._Nigeria__Debt_Sustainability_Analysis__Debt_Service_Indicators__2000_2010" localSheetId="49">#REF!</definedName>
    <definedName name="Table_3._Nigeria__Debt_Sustainability_Analysis__Debt_Service_Indicators__2000_2010" localSheetId="62">#REF!</definedName>
    <definedName name="Table_3._Nigeria__Debt_Sustainability_Analysis__Debt_Service_Indicators__2000_2010" localSheetId="63">#REF!</definedName>
    <definedName name="Table_3._Nigeria__Debt_Sustainability_Analysis__Debt_Service_Indicators__2000_2010" localSheetId="52">#REF!</definedName>
    <definedName name="Table_3._Nigeria__Debt_Sustainability_Analysis__Debt_Service_Indicators__2000_2010" localSheetId="53">#REF!</definedName>
    <definedName name="Table_3._Nigeria__Debt_Sustainability_Analysis__Debt_Service_Indicators__2000_2010" localSheetId="54">#REF!</definedName>
    <definedName name="Table_3._Nigeria__Debt_Sustainability_Analysis__Debt_Service_Indicators__2000_2010" localSheetId="59">#REF!</definedName>
    <definedName name="Table_3._Nigeria__Debt_Sustainability_Analysis__Debt_Service_Indicators__2000_2010" localSheetId="60">#REF!</definedName>
    <definedName name="Table_3._Nigeria__Debt_Sustainability_Analysis__Debt_Service_Indicators__2000_2010" localSheetId="73">#REF!</definedName>
    <definedName name="Table_3._Nigeria__Debt_Sustainability_Analysis__Debt_Service_Indicators__2000_2010" localSheetId="77">#REF!</definedName>
    <definedName name="Table_3._Nigeria__Debt_Sustainability_Analysis__Debt_Service_Indicators__2000_2010" localSheetId="78">#REF!</definedName>
    <definedName name="Table_3._Nigeria__Debt_Sustainability_Analysis__Debt_Service_Indicators__2000_2010" localSheetId="80">#REF!</definedName>
    <definedName name="Table_3._Nigeria__Debt_Sustainability_Analysis__Debt_Service_Indicators__2000_2010" localSheetId="65">#REF!</definedName>
    <definedName name="Table_3._Nigeria__Debt_Sustainability_Analysis__Debt_Service_Indicators__2000_2010" localSheetId="85">#REF!</definedName>
    <definedName name="Table_3._Nigeria__Debt_Sustainability_Analysis__Debt_Service_Indicators__2000_2010" localSheetId="66">#REF!</definedName>
    <definedName name="Table_3._Nigeria__Debt_Sustainability_Analysis__Debt_Service_Indicators__2000_2010">#REF!</definedName>
    <definedName name="Table_4._Nigeria__Debt_Sustainability_Analysis__Sensitivity_to_Oil_Price_Developments__2000_2010_1" localSheetId="2">#REF!</definedName>
    <definedName name="Table_4._Nigeria__Debt_Sustainability_Analysis__Sensitivity_to_Oil_Price_Developments__2000_2010_1" localSheetId="3">#REF!</definedName>
    <definedName name="Table_4._Nigeria__Debt_Sustainability_Analysis__Sensitivity_to_Oil_Price_Developments__2000_2010_1" localSheetId="26">#REF!</definedName>
    <definedName name="Table_4._Nigeria__Debt_Sustainability_Analysis__Sensitivity_to_Oil_Price_Developments__2000_2010_1" localSheetId="28">#REF!</definedName>
    <definedName name="Table_4._Nigeria__Debt_Sustainability_Analysis__Sensitivity_to_Oil_Price_Developments__2000_2010_1" localSheetId="30">#REF!</definedName>
    <definedName name="Table_4._Nigeria__Debt_Sustainability_Analysis__Sensitivity_to_Oil_Price_Developments__2000_2010_1" localSheetId="4">#REF!</definedName>
    <definedName name="Table_4._Nigeria__Debt_Sustainability_Analysis__Sensitivity_to_Oil_Price_Developments__2000_2010_1" localSheetId="35">#REF!</definedName>
    <definedName name="Table_4._Nigeria__Debt_Sustainability_Analysis__Sensitivity_to_Oil_Price_Developments__2000_2010_1" localSheetId="36">#REF!</definedName>
    <definedName name="Table_4._Nigeria__Debt_Sustainability_Analysis__Sensitivity_to_Oil_Price_Developments__2000_2010_1" localSheetId="37">#REF!</definedName>
    <definedName name="Table_4._Nigeria__Debt_Sustainability_Analysis__Sensitivity_to_Oil_Price_Developments__2000_2010_1" localSheetId="38">#REF!</definedName>
    <definedName name="Table_4._Nigeria__Debt_Sustainability_Analysis__Sensitivity_to_Oil_Price_Developments__2000_2010_1" localSheetId="39">#REF!</definedName>
    <definedName name="Table_4._Nigeria__Debt_Sustainability_Analysis__Sensitivity_to_Oil_Price_Developments__2000_2010_1" localSheetId="40">#REF!</definedName>
    <definedName name="Table_4._Nigeria__Debt_Sustainability_Analysis__Sensitivity_to_Oil_Price_Developments__2000_2010_1" localSheetId="7">#REF!</definedName>
    <definedName name="Table_4._Nigeria__Debt_Sustainability_Analysis__Sensitivity_to_Oil_Price_Developments__2000_2010_1" localSheetId="9">#REF!</definedName>
    <definedName name="Table_4._Nigeria__Debt_Sustainability_Analysis__Sensitivity_to_Oil_Price_Developments__2000_2010_1" localSheetId="14">#REF!</definedName>
    <definedName name="Table_4._Nigeria__Debt_Sustainability_Analysis__Sensitivity_to_Oil_Price_Developments__2000_2010_1" localSheetId="16">#REF!</definedName>
    <definedName name="Table_4._Nigeria__Debt_Sustainability_Analysis__Sensitivity_to_Oil_Price_Developments__2000_2010_1" localSheetId="41">#REF!</definedName>
    <definedName name="Table_4._Nigeria__Debt_Sustainability_Analysis__Sensitivity_to_Oil_Price_Developments__2000_2010_1" localSheetId="50">#REF!</definedName>
    <definedName name="Table_4._Nigeria__Debt_Sustainability_Analysis__Sensitivity_to_Oil_Price_Developments__2000_2010_1" localSheetId="42">#REF!</definedName>
    <definedName name="Table_4._Nigeria__Debt_Sustainability_Analysis__Sensitivity_to_Oil_Price_Developments__2000_2010_1" localSheetId="43">#REF!</definedName>
    <definedName name="Table_4._Nigeria__Debt_Sustainability_Analysis__Sensitivity_to_Oil_Price_Developments__2000_2010_1" localSheetId="45">#REF!</definedName>
    <definedName name="Table_4._Nigeria__Debt_Sustainability_Analysis__Sensitivity_to_Oil_Price_Developments__2000_2010_1" localSheetId="46">#REF!</definedName>
    <definedName name="Table_4._Nigeria__Debt_Sustainability_Analysis__Sensitivity_to_Oil_Price_Developments__2000_2010_1" localSheetId="47">#REF!</definedName>
    <definedName name="Table_4._Nigeria__Debt_Sustainability_Analysis__Sensitivity_to_Oil_Price_Developments__2000_2010_1" localSheetId="48">#REF!</definedName>
    <definedName name="Table_4._Nigeria__Debt_Sustainability_Analysis__Sensitivity_to_Oil_Price_Developments__2000_2010_1" localSheetId="49">#REF!</definedName>
    <definedName name="Table_4._Nigeria__Debt_Sustainability_Analysis__Sensitivity_to_Oil_Price_Developments__2000_2010_1" localSheetId="62">#REF!</definedName>
    <definedName name="Table_4._Nigeria__Debt_Sustainability_Analysis__Sensitivity_to_Oil_Price_Developments__2000_2010_1" localSheetId="63">#REF!</definedName>
    <definedName name="Table_4._Nigeria__Debt_Sustainability_Analysis__Sensitivity_to_Oil_Price_Developments__2000_2010_1" localSheetId="52">#REF!</definedName>
    <definedName name="Table_4._Nigeria__Debt_Sustainability_Analysis__Sensitivity_to_Oil_Price_Developments__2000_2010_1" localSheetId="53">#REF!</definedName>
    <definedName name="Table_4._Nigeria__Debt_Sustainability_Analysis__Sensitivity_to_Oil_Price_Developments__2000_2010_1" localSheetId="54">#REF!</definedName>
    <definedName name="Table_4._Nigeria__Debt_Sustainability_Analysis__Sensitivity_to_Oil_Price_Developments__2000_2010_1" localSheetId="59">#REF!</definedName>
    <definedName name="Table_4._Nigeria__Debt_Sustainability_Analysis__Sensitivity_to_Oil_Price_Developments__2000_2010_1" localSheetId="60">#REF!</definedName>
    <definedName name="Table_4._Nigeria__Debt_Sustainability_Analysis__Sensitivity_to_Oil_Price_Developments__2000_2010_1" localSheetId="73">#REF!</definedName>
    <definedName name="Table_4._Nigeria__Debt_Sustainability_Analysis__Sensitivity_to_Oil_Price_Developments__2000_2010_1" localSheetId="77">#REF!</definedName>
    <definedName name="Table_4._Nigeria__Debt_Sustainability_Analysis__Sensitivity_to_Oil_Price_Developments__2000_2010_1" localSheetId="78">#REF!</definedName>
    <definedName name="Table_4._Nigeria__Debt_Sustainability_Analysis__Sensitivity_to_Oil_Price_Developments__2000_2010_1" localSheetId="80">#REF!</definedName>
    <definedName name="Table_4._Nigeria__Debt_Sustainability_Analysis__Sensitivity_to_Oil_Price_Developments__2000_2010_1" localSheetId="65">#REF!</definedName>
    <definedName name="Table_4._Nigeria__Debt_Sustainability_Analysis__Sensitivity_to_Oil_Price_Developments__2000_2010_1" localSheetId="85">#REF!</definedName>
    <definedName name="Table_4._Nigeria__Debt_Sustainability_Analysis__Sensitivity_to_Oil_Price_Developments__2000_2010_1" localSheetId="66">#REF!</definedName>
    <definedName name="Table_4._Nigeria__Debt_Sustainability_Analysis__Sensitivity_to_Oil_Price_Developments__2000_2010_1">#REF!</definedName>
    <definedName name="Table_debt">[14]Table!$A$3:$AB$73</definedName>
    <definedName name="Table1" localSheetId="26">#REF!</definedName>
    <definedName name="Table1" localSheetId="28">#REF!</definedName>
    <definedName name="Table1" localSheetId="60">#REF!</definedName>
    <definedName name="table1" localSheetId="74">#REF!</definedName>
    <definedName name="table1" localSheetId="75">#REF!</definedName>
    <definedName name="Table1" localSheetId="78">#REF!</definedName>
    <definedName name="Table1" localSheetId="85">#REF!</definedName>
    <definedName name="Table1">#REF!</definedName>
    <definedName name="Table11" localSheetId="2">#REF!</definedName>
    <definedName name="Table11" localSheetId="3">#REF!</definedName>
    <definedName name="Table11" localSheetId="26">#REF!</definedName>
    <definedName name="Table11" localSheetId="28">#REF!</definedName>
    <definedName name="Table11" localSheetId="30">#REF!</definedName>
    <definedName name="Table11" localSheetId="4">#REF!</definedName>
    <definedName name="Table11" localSheetId="35">#REF!</definedName>
    <definedName name="Table11" localSheetId="36">#REF!</definedName>
    <definedName name="Table11" localSheetId="37">#REF!</definedName>
    <definedName name="Table11" localSheetId="38">#REF!</definedName>
    <definedName name="Table11" localSheetId="39">#REF!</definedName>
    <definedName name="Table11" localSheetId="40">#REF!</definedName>
    <definedName name="Table11" localSheetId="6">#REF!</definedName>
    <definedName name="Table11" localSheetId="7">#REF!</definedName>
    <definedName name="Table11" localSheetId="8">#REF!</definedName>
    <definedName name="Table11" localSheetId="9">#REF!</definedName>
    <definedName name="Table11" localSheetId="14">#REF!</definedName>
    <definedName name="Table11" localSheetId="16">#REF!</definedName>
    <definedName name="Table11" localSheetId="41">#REF!</definedName>
    <definedName name="Table11" localSheetId="50">#REF!</definedName>
    <definedName name="Table11" localSheetId="42">#REF!</definedName>
    <definedName name="Table11" localSheetId="43">#REF!</definedName>
    <definedName name="Table11" localSheetId="45">#REF!</definedName>
    <definedName name="Table11" localSheetId="46">#REF!</definedName>
    <definedName name="Table11" localSheetId="47">#REF!</definedName>
    <definedName name="Table11" localSheetId="48">#REF!</definedName>
    <definedName name="Table11" localSheetId="49">#REF!</definedName>
    <definedName name="Table11" localSheetId="62">#REF!</definedName>
    <definedName name="Table11" localSheetId="63">#REF!</definedName>
    <definedName name="Table11" localSheetId="52">#REF!</definedName>
    <definedName name="Table11" localSheetId="53">#REF!</definedName>
    <definedName name="Table11" localSheetId="54">#REF!</definedName>
    <definedName name="Table11" localSheetId="59">#REF!</definedName>
    <definedName name="Table11" localSheetId="60">#REF!</definedName>
    <definedName name="Table11" localSheetId="73">#REF!</definedName>
    <definedName name="Table11" localSheetId="77">#REF!</definedName>
    <definedName name="Table11" localSheetId="78">#REF!</definedName>
    <definedName name="Table11" localSheetId="80">#REF!</definedName>
    <definedName name="Table11" localSheetId="65">#REF!</definedName>
    <definedName name="Table11" localSheetId="85">#REF!</definedName>
    <definedName name="Table11" localSheetId="66">#REF!</definedName>
    <definedName name="Table11">#REF!</definedName>
    <definedName name="Table16" localSheetId="2">#REF!</definedName>
    <definedName name="Table16" localSheetId="3">#REF!</definedName>
    <definedName name="Table16" localSheetId="26">#REF!</definedName>
    <definedName name="Table16" localSheetId="28">#REF!</definedName>
    <definedName name="Table16" localSheetId="30">#REF!</definedName>
    <definedName name="Table16" localSheetId="4">#REF!</definedName>
    <definedName name="Table16" localSheetId="35">#REF!</definedName>
    <definedName name="Table16" localSheetId="36">#REF!</definedName>
    <definedName name="Table16" localSheetId="37">#REF!</definedName>
    <definedName name="Table16" localSheetId="38">#REF!</definedName>
    <definedName name="Table16" localSheetId="39">#REF!</definedName>
    <definedName name="Table16" localSheetId="40">#REF!</definedName>
    <definedName name="Table16" localSheetId="6">#REF!</definedName>
    <definedName name="Table16" localSheetId="7">#REF!</definedName>
    <definedName name="Table16" localSheetId="8">#REF!</definedName>
    <definedName name="Table16" localSheetId="9">#REF!</definedName>
    <definedName name="Table16" localSheetId="14">#REF!</definedName>
    <definedName name="Table16" localSheetId="16">#REF!</definedName>
    <definedName name="Table16" localSheetId="41">#REF!</definedName>
    <definedName name="Table16" localSheetId="50">#REF!</definedName>
    <definedName name="Table16" localSheetId="42">#REF!</definedName>
    <definedName name="Table16" localSheetId="43">#REF!</definedName>
    <definedName name="Table16" localSheetId="45">#REF!</definedName>
    <definedName name="Table16" localSheetId="46">#REF!</definedName>
    <definedName name="Table16" localSheetId="47">#REF!</definedName>
    <definedName name="Table16" localSheetId="48">#REF!</definedName>
    <definedName name="Table16" localSheetId="49">#REF!</definedName>
    <definedName name="Table16" localSheetId="62">#REF!</definedName>
    <definedName name="Table16" localSheetId="63">#REF!</definedName>
    <definedName name="Table16" localSheetId="52">#REF!</definedName>
    <definedName name="Table16" localSheetId="53">#REF!</definedName>
    <definedName name="Table16" localSheetId="54">#REF!</definedName>
    <definedName name="Table16" localSheetId="59">#REF!</definedName>
    <definedName name="Table16" localSheetId="60">#REF!</definedName>
    <definedName name="Table16" localSheetId="73">#REF!</definedName>
    <definedName name="Table16" localSheetId="77">#REF!</definedName>
    <definedName name="Table16" localSheetId="78">#REF!</definedName>
    <definedName name="Table16" localSheetId="80">#REF!</definedName>
    <definedName name="Table16" localSheetId="65">#REF!</definedName>
    <definedName name="Table16" localSheetId="85">#REF!</definedName>
    <definedName name="Table16" localSheetId="66">#REF!</definedName>
    <definedName name="Table16">#REF!</definedName>
    <definedName name="Table17" localSheetId="2">#REF!</definedName>
    <definedName name="Table17" localSheetId="3">#REF!</definedName>
    <definedName name="Table17" localSheetId="26">#REF!</definedName>
    <definedName name="Table17" localSheetId="28">#REF!</definedName>
    <definedName name="Table17" localSheetId="30">#REF!</definedName>
    <definedName name="Table17" localSheetId="4">#REF!</definedName>
    <definedName name="Table17" localSheetId="35">#REF!</definedName>
    <definedName name="Table17" localSheetId="36">#REF!</definedName>
    <definedName name="Table17" localSheetId="37">#REF!</definedName>
    <definedName name="Table17" localSheetId="38">#REF!</definedName>
    <definedName name="Table17" localSheetId="39">#REF!</definedName>
    <definedName name="Table17" localSheetId="40">#REF!</definedName>
    <definedName name="Table17" localSheetId="6">#REF!</definedName>
    <definedName name="Table17" localSheetId="7">#REF!</definedName>
    <definedName name="Table17" localSheetId="8">#REF!</definedName>
    <definedName name="Table17" localSheetId="9">#REF!</definedName>
    <definedName name="Table17" localSheetId="14">#REF!</definedName>
    <definedName name="Table17" localSheetId="16">#REF!</definedName>
    <definedName name="Table17" localSheetId="41">#REF!</definedName>
    <definedName name="Table17" localSheetId="50">#REF!</definedName>
    <definedName name="Table17" localSheetId="42">#REF!</definedName>
    <definedName name="Table17" localSheetId="43">#REF!</definedName>
    <definedName name="Table17" localSheetId="45">#REF!</definedName>
    <definedName name="Table17" localSheetId="46">#REF!</definedName>
    <definedName name="Table17" localSheetId="47">#REF!</definedName>
    <definedName name="Table17" localSheetId="48">#REF!</definedName>
    <definedName name="Table17" localSheetId="49">#REF!</definedName>
    <definedName name="Table17" localSheetId="62">#REF!</definedName>
    <definedName name="Table17" localSheetId="63">#REF!</definedName>
    <definedName name="Table17" localSheetId="52">#REF!</definedName>
    <definedName name="Table17" localSheetId="53">#REF!</definedName>
    <definedName name="Table17" localSheetId="54">#REF!</definedName>
    <definedName name="Table17" localSheetId="59">#REF!</definedName>
    <definedName name="Table17" localSheetId="60">#REF!</definedName>
    <definedName name="Table17" localSheetId="73">#REF!</definedName>
    <definedName name="Table17" localSheetId="77">#REF!</definedName>
    <definedName name="Table17" localSheetId="78">#REF!</definedName>
    <definedName name="Table17" localSheetId="80">#REF!</definedName>
    <definedName name="Table17" localSheetId="65">#REF!</definedName>
    <definedName name="Table17" localSheetId="85">#REF!</definedName>
    <definedName name="Table17" localSheetId="66">#REF!</definedName>
    <definedName name="Table17">#REF!</definedName>
    <definedName name="Table18" localSheetId="2">#REF!</definedName>
    <definedName name="Table18" localSheetId="3">#REF!</definedName>
    <definedName name="Table18" localSheetId="26">#REF!</definedName>
    <definedName name="Table18" localSheetId="28">#REF!</definedName>
    <definedName name="Table18" localSheetId="30">#REF!</definedName>
    <definedName name="Table18" localSheetId="4">#REF!</definedName>
    <definedName name="Table18" localSheetId="35">#REF!</definedName>
    <definedName name="Table18" localSheetId="36">#REF!</definedName>
    <definedName name="Table18" localSheetId="37">#REF!</definedName>
    <definedName name="Table18" localSheetId="38">#REF!</definedName>
    <definedName name="Table18" localSheetId="39">#REF!</definedName>
    <definedName name="Table18" localSheetId="40">#REF!</definedName>
    <definedName name="Table18" localSheetId="6">#REF!</definedName>
    <definedName name="Table18" localSheetId="7">#REF!</definedName>
    <definedName name="Table18" localSheetId="8">#REF!</definedName>
    <definedName name="Table18" localSheetId="9">#REF!</definedName>
    <definedName name="Table18" localSheetId="14">#REF!</definedName>
    <definedName name="Table18" localSheetId="16">#REF!</definedName>
    <definedName name="Table18" localSheetId="41">#REF!</definedName>
    <definedName name="Table18" localSheetId="50">#REF!</definedName>
    <definedName name="Table18" localSheetId="42">#REF!</definedName>
    <definedName name="Table18" localSheetId="43">#REF!</definedName>
    <definedName name="Table18" localSheetId="45">#REF!</definedName>
    <definedName name="Table18" localSheetId="46">#REF!</definedName>
    <definedName name="Table18" localSheetId="47">#REF!</definedName>
    <definedName name="Table18" localSheetId="48">#REF!</definedName>
    <definedName name="Table18" localSheetId="49">#REF!</definedName>
    <definedName name="Table18" localSheetId="62">#REF!</definedName>
    <definedName name="Table18" localSheetId="63">#REF!</definedName>
    <definedName name="Table18" localSheetId="52">#REF!</definedName>
    <definedName name="Table18" localSheetId="53">#REF!</definedName>
    <definedName name="Table18" localSheetId="54">#REF!</definedName>
    <definedName name="Table18" localSheetId="59">#REF!</definedName>
    <definedName name="Table18" localSheetId="60">#REF!</definedName>
    <definedName name="Table18" localSheetId="73">#REF!</definedName>
    <definedName name="Table18" localSheetId="77">#REF!</definedName>
    <definedName name="Table18" localSheetId="78">#REF!</definedName>
    <definedName name="Table18" localSheetId="80">#REF!</definedName>
    <definedName name="Table18" localSheetId="65">#REF!</definedName>
    <definedName name="Table18" localSheetId="85">#REF!</definedName>
    <definedName name="Table18" localSheetId="66">#REF!</definedName>
    <definedName name="Table18">#REF!</definedName>
    <definedName name="Table2" localSheetId="26">#REF!</definedName>
    <definedName name="Table2" localSheetId="28">#REF!</definedName>
    <definedName name="Table2" localSheetId="60">#REF!</definedName>
    <definedName name="Table2" localSheetId="74">#REF!</definedName>
    <definedName name="Table2" localSheetId="75">#REF!</definedName>
    <definedName name="Table2" localSheetId="78">#REF!</definedName>
    <definedName name="Table2" localSheetId="85">#REF!</definedName>
    <definedName name="Table2">#REF!</definedName>
    <definedName name="Table21" localSheetId="2">#REF!</definedName>
    <definedName name="Table21" localSheetId="3">#REF!</definedName>
    <definedName name="Table21" localSheetId="26">#REF!</definedName>
    <definedName name="Table21" localSheetId="28">#REF!</definedName>
    <definedName name="Table21" localSheetId="30">#REF!</definedName>
    <definedName name="Table21" localSheetId="4">#REF!</definedName>
    <definedName name="Table21" localSheetId="35">#REF!</definedName>
    <definedName name="Table21" localSheetId="36">#REF!</definedName>
    <definedName name="Table21" localSheetId="37">#REF!</definedName>
    <definedName name="Table21" localSheetId="38">#REF!</definedName>
    <definedName name="Table21" localSheetId="39">#REF!</definedName>
    <definedName name="Table21" localSheetId="40">#REF!</definedName>
    <definedName name="Table21" localSheetId="6">#REF!</definedName>
    <definedName name="Table21" localSheetId="7">#REF!</definedName>
    <definedName name="Table21" localSheetId="8">#REF!</definedName>
    <definedName name="Table21" localSheetId="9">#REF!</definedName>
    <definedName name="Table21" localSheetId="14">#REF!</definedName>
    <definedName name="Table21" localSheetId="16">#REF!</definedName>
    <definedName name="Table21" localSheetId="41">#REF!</definedName>
    <definedName name="Table21" localSheetId="50">#REF!</definedName>
    <definedName name="Table21" localSheetId="42">#REF!</definedName>
    <definedName name="Table21" localSheetId="43">#REF!</definedName>
    <definedName name="Table21" localSheetId="45">#REF!</definedName>
    <definedName name="Table21" localSheetId="46">#REF!</definedName>
    <definedName name="Table21" localSheetId="47">#REF!</definedName>
    <definedName name="Table21" localSheetId="48">#REF!</definedName>
    <definedName name="Table21" localSheetId="49">#REF!</definedName>
    <definedName name="Table21" localSheetId="62">#REF!</definedName>
    <definedName name="Table21" localSheetId="63">#REF!</definedName>
    <definedName name="Table21" localSheetId="52">#REF!</definedName>
    <definedName name="Table21" localSheetId="53">#REF!</definedName>
    <definedName name="Table21" localSheetId="54">#REF!</definedName>
    <definedName name="Table21" localSheetId="59">#REF!</definedName>
    <definedName name="Table21" localSheetId="60">#REF!</definedName>
    <definedName name="Table21" localSheetId="73">#REF!</definedName>
    <definedName name="Table21" localSheetId="77">#REF!</definedName>
    <definedName name="Table21" localSheetId="78">#REF!</definedName>
    <definedName name="Table21" localSheetId="80">#REF!</definedName>
    <definedName name="Table21" localSheetId="65">#REF!</definedName>
    <definedName name="Table21" localSheetId="85">#REF!</definedName>
    <definedName name="Table21" localSheetId="66">#REF!</definedName>
    <definedName name="Table21">#REF!</definedName>
    <definedName name="Table22" localSheetId="2">#REF!</definedName>
    <definedName name="Table22" localSheetId="3">#REF!</definedName>
    <definedName name="Table22" localSheetId="26">#REF!</definedName>
    <definedName name="Table22" localSheetId="28">#REF!</definedName>
    <definedName name="Table22" localSheetId="30">#REF!</definedName>
    <definedName name="Table22" localSheetId="4">#REF!</definedName>
    <definedName name="Table22" localSheetId="35">#REF!</definedName>
    <definedName name="Table22" localSheetId="36">#REF!</definedName>
    <definedName name="Table22" localSheetId="37">#REF!</definedName>
    <definedName name="Table22" localSheetId="38">#REF!</definedName>
    <definedName name="Table22" localSheetId="39">#REF!</definedName>
    <definedName name="Table22" localSheetId="40">#REF!</definedName>
    <definedName name="Table22" localSheetId="6">#REF!</definedName>
    <definedName name="Table22" localSheetId="7">#REF!</definedName>
    <definedName name="Table22" localSheetId="8">#REF!</definedName>
    <definedName name="Table22" localSheetId="9">#REF!</definedName>
    <definedName name="Table22" localSheetId="14">#REF!</definedName>
    <definedName name="Table22" localSheetId="16">#REF!</definedName>
    <definedName name="Table22" localSheetId="41">#REF!</definedName>
    <definedName name="Table22" localSheetId="50">#REF!</definedName>
    <definedName name="Table22" localSheetId="42">#REF!</definedName>
    <definedName name="Table22" localSheetId="43">#REF!</definedName>
    <definedName name="Table22" localSheetId="45">#REF!</definedName>
    <definedName name="Table22" localSheetId="46">#REF!</definedName>
    <definedName name="Table22" localSheetId="47">#REF!</definedName>
    <definedName name="Table22" localSheetId="48">#REF!</definedName>
    <definedName name="Table22" localSheetId="49">#REF!</definedName>
    <definedName name="Table22" localSheetId="62">#REF!</definedName>
    <definedName name="Table22" localSheetId="63">#REF!</definedName>
    <definedName name="Table22" localSheetId="52">#REF!</definedName>
    <definedName name="Table22" localSheetId="53">#REF!</definedName>
    <definedName name="Table22" localSheetId="54">#REF!</definedName>
    <definedName name="Table22" localSheetId="59">#REF!</definedName>
    <definedName name="Table22" localSheetId="60">#REF!</definedName>
    <definedName name="Table22" localSheetId="73">#REF!</definedName>
    <definedName name="Table22" localSheetId="77">#REF!</definedName>
    <definedName name="Table22" localSheetId="78">#REF!</definedName>
    <definedName name="Table22" localSheetId="80">#REF!</definedName>
    <definedName name="Table22" localSheetId="65">#REF!</definedName>
    <definedName name="Table22" localSheetId="85">#REF!</definedName>
    <definedName name="Table22" localSheetId="66">#REF!</definedName>
    <definedName name="Table22">#REF!</definedName>
    <definedName name="Table23" localSheetId="2">#REF!</definedName>
    <definedName name="Table23" localSheetId="3">#REF!</definedName>
    <definedName name="Table23" localSheetId="26">#REF!</definedName>
    <definedName name="Table23" localSheetId="28">#REF!</definedName>
    <definedName name="Table23" localSheetId="30">#REF!</definedName>
    <definedName name="Table23" localSheetId="4">#REF!</definedName>
    <definedName name="Table23" localSheetId="35">#REF!</definedName>
    <definedName name="Table23" localSheetId="36">#REF!</definedName>
    <definedName name="Table23" localSheetId="37">#REF!</definedName>
    <definedName name="Table23" localSheetId="38">#REF!</definedName>
    <definedName name="Table23" localSheetId="39">#REF!</definedName>
    <definedName name="Table23" localSheetId="40">#REF!</definedName>
    <definedName name="Table23" localSheetId="6">#REF!</definedName>
    <definedName name="Table23" localSheetId="7">#REF!</definedName>
    <definedName name="Table23" localSheetId="8">#REF!</definedName>
    <definedName name="Table23" localSheetId="9">#REF!</definedName>
    <definedName name="Table23" localSheetId="14">#REF!</definedName>
    <definedName name="Table23" localSheetId="16">#REF!</definedName>
    <definedName name="Table23" localSheetId="41">#REF!</definedName>
    <definedName name="Table23" localSheetId="50">#REF!</definedName>
    <definedName name="Table23" localSheetId="42">#REF!</definedName>
    <definedName name="Table23" localSheetId="43">#REF!</definedName>
    <definedName name="Table23" localSheetId="45">#REF!</definedName>
    <definedName name="Table23" localSheetId="46">#REF!</definedName>
    <definedName name="Table23" localSheetId="47">#REF!</definedName>
    <definedName name="Table23" localSheetId="48">#REF!</definedName>
    <definedName name="Table23" localSheetId="49">#REF!</definedName>
    <definedName name="Table23" localSheetId="62">#REF!</definedName>
    <definedName name="Table23" localSheetId="63">#REF!</definedName>
    <definedName name="Table23" localSheetId="52">#REF!</definedName>
    <definedName name="Table23" localSheetId="53">#REF!</definedName>
    <definedName name="Table23" localSheetId="54">#REF!</definedName>
    <definedName name="Table23" localSheetId="59">#REF!</definedName>
    <definedName name="Table23" localSheetId="60">#REF!</definedName>
    <definedName name="Table23" localSheetId="73">#REF!</definedName>
    <definedName name="Table23" localSheetId="77">#REF!</definedName>
    <definedName name="Table23" localSheetId="78">#REF!</definedName>
    <definedName name="Table23" localSheetId="80">#REF!</definedName>
    <definedName name="Table23" localSheetId="65">#REF!</definedName>
    <definedName name="Table23" localSheetId="85">#REF!</definedName>
    <definedName name="Table23" localSheetId="66">#REF!</definedName>
    <definedName name="Table23">#REF!</definedName>
    <definedName name="Table24" localSheetId="2">#REF!</definedName>
    <definedName name="Table24" localSheetId="3">#REF!</definedName>
    <definedName name="Table24" localSheetId="26">#REF!</definedName>
    <definedName name="Table24" localSheetId="28">#REF!</definedName>
    <definedName name="Table24" localSheetId="30">#REF!</definedName>
    <definedName name="Table24" localSheetId="4">#REF!</definedName>
    <definedName name="Table24" localSheetId="35">#REF!</definedName>
    <definedName name="Table24" localSheetId="36">#REF!</definedName>
    <definedName name="Table24" localSheetId="37">#REF!</definedName>
    <definedName name="Table24" localSheetId="38">#REF!</definedName>
    <definedName name="Table24" localSheetId="39">#REF!</definedName>
    <definedName name="Table24" localSheetId="40">#REF!</definedName>
    <definedName name="Table24" localSheetId="6">#REF!</definedName>
    <definedName name="Table24" localSheetId="7">#REF!</definedName>
    <definedName name="Table24" localSheetId="8">#REF!</definedName>
    <definedName name="Table24" localSheetId="9">#REF!</definedName>
    <definedName name="Table24" localSheetId="14">#REF!</definedName>
    <definedName name="Table24" localSheetId="16">#REF!</definedName>
    <definedName name="Table24" localSheetId="41">#REF!</definedName>
    <definedName name="Table24" localSheetId="50">#REF!</definedName>
    <definedName name="Table24" localSheetId="42">#REF!</definedName>
    <definedName name="Table24" localSheetId="43">#REF!</definedName>
    <definedName name="Table24" localSheetId="45">#REF!</definedName>
    <definedName name="Table24" localSheetId="46">#REF!</definedName>
    <definedName name="Table24" localSheetId="47">#REF!</definedName>
    <definedName name="Table24" localSheetId="48">#REF!</definedName>
    <definedName name="Table24" localSheetId="49">#REF!</definedName>
    <definedName name="Table24" localSheetId="62">#REF!</definedName>
    <definedName name="Table24" localSheetId="63">#REF!</definedName>
    <definedName name="Table24" localSheetId="52">#REF!</definedName>
    <definedName name="Table24" localSheetId="53">#REF!</definedName>
    <definedName name="Table24" localSheetId="54">#REF!</definedName>
    <definedName name="Table24" localSheetId="59">#REF!</definedName>
    <definedName name="Table24" localSheetId="60">#REF!</definedName>
    <definedName name="Table24" localSheetId="73">#REF!</definedName>
    <definedName name="Table24" localSheetId="77">#REF!</definedName>
    <definedName name="Table24" localSheetId="78">#REF!</definedName>
    <definedName name="Table24" localSheetId="80">#REF!</definedName>
    <definedName name="Table24" localSheetId="65">#REF!</definedName>
    <definedName name="Table24" localSheetId="85">#REF!</definedName>
    <definedName name="Table24" localSheetId="66">#REF!</definedName>
    <definedName name="Table24">#REF!</definedName>
    <definedName name="Table25" localSheetId="2">#REF!</definedName>
    <definedName name="Table25" localSheetId="3">#REF!</definedName>
    <definedName name="Table25" localSheetId="26">#REF!</definedName>
    <definedName name="Table25" localSheetId="28">#REF!</definedName>
    <definedName name="Table25" localSheetId="30">#REF!</definedName>
    <definedName name="Table25" localSheetId="4">#REF!</definedName>
    <definedName name="Table25" localSheetId="35">#REF!</definedName>
    <definedName name="Table25" localSheetId="36">#REF!</definedName>
    <definedName name="Table25" localSheetId="37">#REF!</definedName>
    <definedName name="Table25" localSheetId="38">#REF!</definedName>
    <definedName name="Table25" localSheetId="39">#REF!</definedName>
    <definedName name="Table25" localSheetId="40">#REF!</definedName>
    <definedName name="Table25" localSheetId="6">#REF!</definedName>
    <definedName name="Table25" localSheetId="7">#REF!</definedName>
    <definedName name="Table25" localSheetId="8">#REF!</definedName>
    <definedName name="Table25" localSheetId="9">#REF!</definedName>
    <definedName name="Table25" localSheetId="14">#REF!</definedName>
    <definedName name="Table25" localSheetId="16">#REF!</definedName>
    <definedName name="Table25" localSheetId="41">#REF!</definedName>
    <definedName name="Table25" localSheetId="50">#REF!</definedName>
    <definedName name="Table25" localSheetId="42">#REF!</definedName>
    <definedName name="Table25" localSheetId="43">#REF!</definedName>
    <definedName name="Table25" localSheetId="45">#REF!</definedName>
    <definedName name="Table25" localSheetId="46">#REF!</definedName>
    <definedName name="Table25" localSheetId="47">#REF!</definedName>
    <definedName name="Table25" localSheetId="48">#REF!</definedName>
    <definedName name="Table25" localSheetId="49">#REF!</definedName>
    <definedName name="Table25" localSheetId="62">#REF!</definedName>
    <definedName name="Table25" localSheetId="63">#REF!</definedName>
    <definedName name="Table25" localSheetId="52">#REF!</definedName>
    <definedName name="Table25" localSheetId="53">#REF!</definedName>
    <definedName name="Table25" localSheetId="54">#REF!</definedName>
    <definedName name="Table25" localSheetId="59">#REF!</definedName>
    <definedName name="Table25" localSheetId="60">#REF!</definedName>
    <definedName name="Table25" localSheetId="73">#REF!</definedName>
    <definedName name="Table25" localSheetId="77">#REF!</definedName>
    <definedName name="Table25" localSheetId="78">#REF!</definedName>
    <definedName name="Table25" localSheetId="80">#REF!</definedName>
    <definedName name="Table25" localSheetId="65">#REF!</definedName>
    <definedName name="Table25" localSheetId="85">#REF!</definedName>
    <definedName name="Table25" localSheetId="66">#REF!</definedName>
    <definedName name="Table25">#REF!</definedName>
    <definedName name="Table26" localSheetId="2">#REF!</definedName>
    <definedName name="Table26" localSheetId="3">#REF!</definedName>
    <definedName name="Table26" localSheetId="26">#REF!</definedName>
    <definedName name="Table26" localSheetId="28">#REF!</definedName>
    <definedName name="Table26" localSheetId="30">#REF!</definedName>
    <definedName name="Table26" localSheetId="4">#REF!</definedName>
    <definedName name="Table26" localSheetId="35">#REF!</definedName>
    <definedName name="Table26" localSheetId="36">#REF!</definedName>
    <definedName name="Table26" localSheetId="37">#REF!</definedName>
    <definedName name="Table26" localSheetId="38">#REF!</definedName>
    <definedName name="Table26" localSheetId="39">#REF!</definedName>
    <definedName name="Table26" localSheetId="40">#REF!</definedName>
    <definedName name="Table26" localSheetId="6">#REF!</definedName>
    <definedName name="Table26" localSheetId="7">#REF!</definedName>
    <definedName name="Table26" localSheetId="8">#REF!</definedName>
    <definedName name="Table26" localSheetId="9">#REF!</definedName>
    <definedName name="Table26" localSheetId="14">#REF!</definedName>
    <definedName name="Table26" localSheetId="16">#REF!</definedName>
    <definedName name="Table26" localSheetId="41">#REF!</definedName>
    <definedName name="Table26" localSheetId="50">#REF!</definedName>
    <definedName name="Table26" localSheetId="42">#REF!</definedName>
    <definedName name="Table26" localSheetId="43">#REF!</definedName>
    <definedName name="Table26" localSheetId="45">#REF!</definedName>
    <definedName name="Table26" localSheetId="46">#REF!</definedName>
    <definedName name="Table26" localSheetId="47">#REF!</definedName>
    <definedName name="Table26" localSheetId="48">#REF!</definedName>
    <definedName name="Table26" localSheetId="49">#REF!</definedName>
    <definedName name="Table26" localSheetId="62">#REF!</definedName>
    <definedName name="Table26" localSheetId="63">#REF!</definedName>
    <definedName name="Table26" localSheetId="52">#REF!</definedName>
    <definedName name="Table26" localSheetId="53">#REF!</definedName>
    <definedName name="Table26" localSheetId="54">#REF!</definedName>
    <definedName name="Table26" localSheetId="59">#REF!</definedName>
    <definedName name="Table26" localSheetId="60">#REF!</definedName>
    <definedName name="Table26" localSheetId="73">#REF!</definedName>
    <definedName name="Table26" localSheetId="77">#REF!</definedName>
    <definedName name="Table26" localSheetId="78">#REF!</definedName>
    <definedName name="Table26" localSheetId="80">#REF!</definedName>
    <definedName name="Table26" localSheetId="65">#REF!</definedName>
    <definedName name="Table26" localSheetId="85">#REF!</definedName>
    <definedName name="Table26" localSheetId="66">#REF!</definedName>
    <definedName name="Table26">#REF!</definedName>
    <definedName name="Table27" localSheetId="2">#REF!</definedName>
    <definedName name="Table27" localSheetId="3">#REF!</definedName>
    <definedName name="Table27" localSheetId="26">#REF!</definedName>
    <definedName name="Table27" localSheetId="28">#REF!</definedName>
    <definedName name="Table27" localSheetId="30">#REF!</definedName>
    <definedName name="Table27" localSheetId="4">#REF!</definedName>
    <definedName name="Table27" localSheetId="35">#REF!</definedName>
    <definedName name="Table27" localSheetId="36">#REF!</definedName>
    <definedName name="Table27" localSheetId="37">#REF!</definedName>
    <definedName name="Table27" localSheetId="38">#REF!</definedName>
    <definedName name="Table27" localSheetId="39">#REF!</definedName>
    <definedName name="Table27" localSheetId="40">#REF!</definedName>
    <definedName name="Table27" localSheetId="6">#REF!</definedName>
    <definedName name="Table27" localSheetId="7">#REF!</definedName>
    <definedName name="Table27" localSheetId="8">#REF!</definedName>
    <definedName name="Table27" localSheetId="9">#REF!</definedName>
    <definedName name="Table27" localSheetId="14">#REF!</definedName>
    <definedName name="Table27" localSheetId="16">#REF!</definedName>
    <definedName name="Table27" localSheetId="41">#REF!</definedName>
    <definedName name="Table27" localSheetId="50">#REF!</definedName>
    <definedName name="Table27" localSheetId="42">#REF!</definedName>
    <definedName name="Table27" localSheetId="43">#REF!</definedName>
    <definedName name="Table27" localSheetId="45">#REF!</definedName>
    <definedName name="Table27" localSheetId="46">#REF!</definedName>
    <definedName name="Table27" localSheetId="47">#REF!</definedName>
    <definedName name="Table27" localSheetId="48">#REF!</definedName>
    <definedName name="Table27" localSheetId="49">#REF!</definedName>
    <definedName name="Table27" localSheetId="62">#REF!</definedName>
    <definedName name="Table27" localSheetId="63">#REF!</definedName>
    <definedName name="Table27" localSheetId="52">#REF!</definedName>
    <definedName name="Table27" localSheetId="53">#REF!</definedName>
    <definedName name="Table27" localSheetId="54">#REF!</definedName>
    <definedName name="Table27" localSheetId="59">#REF!</definedName>
    <definedName name="Table27" localSheetId="60">#REF!</definedName>
    <definedName name="Table27" localSheetId="73">#REF!</definedName>
    <definedName name="Table27" localSheetId="77">#REF!</definedName>
    <definedName name="Table27" localSheetId="78">#REF!</definedName>
    <definedName name="Table27" localSheetId="80">#REF!</definedName>
    <definedName name="Table27" localSheetId="65">#REF!</definedName>
    <definedName name="Table27" localSheetId="85">#REF!</definedName>
    <definedName name="Table27" localSheetId="66">#REF!</definedName>
    <definedName name="Table27">#REF!</definedName>
    <definedName name="Table2a" localSheetId="26">#REF!</definedName>
    <definedName name="Table2a" localSheetId="28">#REF!</definedName>
    <definedName name="Table2a" localSheetId="60">#REF!</definedName>
    <definedName name="Table2a" localSheetId="74">#REF!</definedName>
    <definedName name="Table2a" localSheetId="75">#REF!</definedName>
    <definedName name="Table2a" localSheetId="78">#REF!</definedName>
    <definedName name="Table2a" localSheetId="85">#REF!</definedName>
    <definedName name="Table2a">#REF!</definedName>
    <definedName name="Table7" localSheetId="2">#REF!</definedName>
    <definedName name="Table7" localSheetId="3">#REF!</definedName>
    <definedName name="Table7" localSheetId="26">#REF!</definedName>
    <definedName name="Table7" localSheetId="28">#REF!</definedName>
    <definedName name="Table7" localSheetId="30">#REF!</definedName>
    <definedName name="Table7" localSheetId="4">#REF!</definedName>
    <definedName name="Table7" localSheetId="35">#REF!</definedName>
    <definedName name="Table7" localSheetId="36">#REF!</definedName>
    <definedName name="Table7" localSheetId="37">#REF!</definedName>
    <definedName name="Table7" localSheetId="38">#REF!</definedName>
    <definedName name="Table7" localSheetId="39">#REF!</definedName>
    <definedName name="Table7" localSheetId="40">#REF!</definedName>
    <definedName name="Table7" localSheetId="6">#REF!</definedName>
    <definedName name="Table7" localSheetId="7">#REF!</definedName>
    <definedName name="Table7" localSheetId="8">#REF!</definedName>
    <definedName name="Table7" localSheetId="9">#REF!</definedName>
    <definedName name="Table7" localSheetId="14">#REF!</definedName>
    <definedName name="Table7" localSheetId="16">#REF!</definedName>
    <definedName name="Table7" localSheetId="41">#REF!</definedName>
    <definedName name="Table7" localSheetId="50">#REF!</definedName>
    <definedName name="Table7" localSheetId="42">#REF!</definedName>
    <definedName name="Table7" localSheetId="43">#REF!</definedName>
    <definedName name="Table7" localSheetId="45">#REF!</definedName>
    <definedName name="Table7" localSheetId="46">#REF!</definedName>
    <definedName name="Table7" localSheetId="47">#REF!</definedName>
    <definedName name="Table7" localSheetId="48">#REF!</definedName>
    <definedName name="Table7" localSheetId="49">#REF!</definedName>
    <definedName name="Table7" localSheetId="62">#REF!</definedName>
    <definedName name="Table7" localSheetId="63">#REF!</definedName>
    <definedName name="Table7" localSheetId="52">#REF!</definedName>
    <definedName name="Table7" localSheetId="53">#REF!</definedName>
    <definedName name="Table7" localSheetId="54">#REF!</definedName>
    <definedName name="Table7" localSheetId="59">#REF!</definedName>
    <definedName name="Table7" localSheetId="60">#REF!</definedName>
    <definedName name="Table7" localSheetId="73">#REF!</definedName>
    <definedName name="Table7" localSheetId="77">#REF!</definedName>
    <definedName name="Table7" localSheetId="78">#REF!</definedName>
    <definedName name="Table7" localSheetId="80">#REF!</definedName>
    <definedName name="Table7" localSheetId="65">#REF!</definedName>
    <definedName name="Table7" localSheetId="85">#REF!</definedName>
    <definedName name="Table7" localSheetId="66">#REF!</definedName>
    <definedName name="Table7">#REF!</definedName>
    <definedName name="Tablea" localSheetId="2">#REF!</definedName>
    <definedName name="Tablea" localSheetId="3">#REF!</definedName>
    <definedName name="Tablea" localSheetId="26">#REF!</definedName>
    <definedName name="Tablea" localSheetId="28">#REF!</definedName>
    <definedName name="Tablea" localSheetId="4">#REF!</definedName>
    <definedName name="Tablea" localSheetId="35">#REF!</definedName>
    <definedName name="Tablea" localSheetId="36">#REF!</definedName>
    <definedName name="Tablea" localSheetId="37">#REF!</definedName>
    <definedName name="Tablea" localSheetId="38">#REF!</definedName>
    <definedName name="Tablea" localSheetId="39">#REF!</definedName>
    <definedName name="Tablea" localSheetId="40">#REF!</definedName>
    <definedName name="Tablea" localSheetId="7">#REF!</definedName>
    <definedName name="Tablea" localSheetId="9">#REF!</definedName>
    <definedName name="Tablea" localSheetId="41">#REF!</definedName>
    <definedName name="Tablea" localSheetId="59">#REF!</definedName>
    <definedName name="Tablea" localSheetId="60">#REF!</definedName>
    <definedName name="Tablea" localSheetId="78">#REF!</definedName>
    <definedName name="Tablea" localSheetId="65">#REF!</definedName>
    <definedName name="Tablea" localSheetId="85">#REF!</definedName>
    <definedName name="Tablea" localSheetId="66">#REF!</definedName>
    <definedName name="Tablea">#REF!</definedName>
    <definedName name="TableName">"Dummy"</definedName>
    <definedName name="U" localSheetId="2">#REF!</definedName>
    <definedName name="U" localSheetId="3">#REF!</definedName>
    <definedName name="U" localSheetId="26">#REF!</definedName>
    <definedName name="U" localSheetId="28">#REF!</definedName>
    <definedName name="U" localSheetId="4">#REF!</definedName>
    <definedName name="U" localSheetId="35">#REF!</definedName>
    <definedName name="U" localSheetId="36">#REF!</definedName>
    <definedName name="U" localSheetId="37">#REF!</definedName>
    <definedName name="U" localSheetId="38">#REF!</definedName>
    <definedName name="U" localSheetId="39">#REF!</definedName>
    <definedName name="U" localSheetId="40">#REF!</definedName>
    <definedName name="U" localSheetId="7">#REF!</definedName>
    <definedName name="U" localSheetId="9">#REF!</definedName>
    <definedName name="U" localSheetId="59">#REF!</definedName>
    <definedName name="U" localSheetId="60">#REF!</definedName>
    <definedName name="U" localSheetId="78">#REF!</definedName>
    <definedName name="U" localSheetId="65">#REF!</definedName>
    <definedName name="U" localSheetId="85">#REF!</definedName>
    <definedName name="U" localSheetId="66">#REF!</definedName>
    <definedName name="U">#REF!</definedName>
    <definedName name="uuu" localSheetId="26">#REF!</definedName>
    <definedName name="uuu" localSheetId="28">#REF!</definedName>
    <definedName name="uuu" localSheetId="60">#REF!</definedName>
    <definedName name="uuu" localSheetId="74">#REF!</definedName>
    <definedName name="uuu" localSheetId="75">#REF!</definedName>
    <definedName name="uuu" localSheetId="78">#REF!</definedName>
    <definedName name="uuu" localSheetId="85">#REF!</definedName>
    <definedName name="uuu">#REF!</definedName>
    <definedName name="V" localSheetId="2">#REF!</definedName>
    <definedName name="V" localSheetId="3">#REF!</definedName>
    <definedName name="V" localSheetId="26">#REF!</definedName>
    <definedName name="V" localSheetId="28">#REF!</definedName>
    <definedName name="V" localSheetId="4">#REF!</definedName>
    <definedName name="V" localSheetId="35">#REF!</definedName>
    <definedName name="V" localSheetId="36">#REF!</definedName>
    <definedName name="V" localSheetId="37">#REF!</definedName>
    <definedName name="V" localSheetId="38">#REF!</definedName>
    <definedName name="V" localSheetId="39">#REF!</definedName>
    <definedName name="V" localSheetId="40">#REF!</definedName>
    <definedName name="V" localSheetId="7">#REF!</definedName>
    <definedName name="V" localSheetId="9">#REF!</definedName>
    <definedName name="V" localSheetId="59">#REF!</definedName>
    <definedName name="V" localSheetId="60">#REF!</definedName>
    <definedName name="V" localSheetId="78">#REF!</definedName>
    <definedName name="V" localSheetId="65">#REF!</definedName>
    <definedName name="V" localSheetId="85">#REF!</definedName>
    <definedName name="V" localSheetId="66">#REF!</definedName>
    <definedName name="V">#REF!</definedName>
    <definedName name="wrn.red97." localSheetId="2" hidden="1">{"red33",#N/A,FALSE,"Sheet1"}</definedName>
    <definedName name="wrn.red97." localSheetId="3" hidden="1">{"red33",#N/A,FALSE,"Sheet1"}</definedName>
    <definedName name="wrn.red97." localSheetId="26" hidden="1">{"red33",#N/A,FALSE,"Sheet1"}</definedName>
    <definedName name="wrn.red97." localSheetId="30" hidden="1">{"red33",#N/A,FALSE,"Sheet1"}</definedName>
    <definedName name="wrn.red97." localSheetId="4" hidden="1">{"red33",#N/A,FALSE,"Sheet1"}</definedName>
    <definedName name="wrn.red97." localSheetId="6" hidden="1">{"red33",#N/A,FALSE,"Sheet1"}</definedName>
    <definedName name="wrn.red97." localSheetId="7" hidden="1">{"red33",#N/A,FALSE,"Sheet1"}</definedName>
    <definedName name="wrn.red97." localSheetId="8" hidden="1">{"red33",#N/A,FALSE,"Sheet1"}</definedName>
    <definedName name="wrn.red97." localSheetId="9" hidden="1">{"red33",#N/A,FALSE,"Sheet1"}</definedName>
    <definedName name="wrn.red97." localSheetId="10" hidden="1">{"red33",#N/A,FALSE,"Sheet1"}</definedName>
    <definedName name="wrn.red97." localSheetId="12" hidden="1">{"red33",#N/A,FALSE,"Sheet1"}</definedName>
    <definedName name="wrn.red97." localSheetId="14" hidden="1">{"red33",#N/A,FALSE,"Sheet1"}</definedName>
    <definedName name="wrn.red97." localSheetId="16" hidden="1">{"red33",#N/A,FALSE,"Sheet1"}</definedName>
    <definedName name="wrn.red97." localSheetId="41" hidden="1">{"red33",#N/A,FALSE,"Sheet1"}</definedName>
    <definedName name="wrn.red97." localSheetId="50" hidden="1">{"red33",#N/A,FALSE,"Sheet1"}</definedName>
    <definedName name="wrn.red97." localSheetId="42" hidden="1">{"red33",#N/A,FALSE,"Sheet1"}</definedName>
    <definedName name="wrn.red97." localSheetId="43" hidden="1">{"red33",#N/A,FALSE,"Sheet1"}</definedName>
    <definedName name="wrn.red97." localSheetId="45" hidden="1">{"red33",#N/A,FALSE,"Sheet1"}</definedName>
    <definedName name="wrn.red97." localSheetId="46" hidden="1">{"red33",#N/A,FALSE,"Sheet1"}</definedName>
    <definedName name="wrn.red97." localSheetId="47" hidden="1">{"red33",#N/A,FALSE,"Sheet1"}</definedName>
    <definedName name="wrn.red97." localSheetId="48" hidden="1">{"red33",#N/A,FALSE,"Sheet1"}</definedName>
    <definedName name="wrn.red97." localSheetId="49" hidden="1">{"red33",#N/A,FALSE,"Sheet1"}</definedName>
    <definedName name="wrn.red97." localSheetId="51" hidden="1">{"red33",#N/A,FALSE,"Sheet1"}</definedName>
    <definedName name="wrn.red97." localSheetId="62" hidden="1">{"red33",#N/A,FALSE,"Sheet1"}</definedName>
    <definedName name="wrn.red97." localSheetId="63" hidden="1">{"red33",#N/A,FALSE,"Sheet1"}</definedName>
    <definedName name="wrn.red97." localSheetId="52" hidden="1">{"red33",#N/A,FALSE,"Sheet1"}</definedName>
    <definedName name="wrn.red97." localSheetId="53" hidden="1">{"red33",#N/A,FALSE,"Sheet1"}</definedName>
    <definedName name="wrn.red97." localSheetId="54" hidden="1">{"red33",#N/A,FALSE,"Sheet1"}</definedName>
    <definedName name="wrn.red97." localSheetId="55" hidden="1">{"red33",#N/A,FALSE,"Sheet1"}</definedName>
    <definedName name="wrn.red97." localSheetId="57" hidden="1">{"red33",#N/A,FALSE,"Sheet1"}</definedName>
    <definedName name="wrn.red97." localSheetId="59" hidden="1">{"red33",#N/A,FALSE,"Sheet1"}</definedName>
    <definedName name="wrn.red97." localSheetId="60" hidden="1">{"red33",#N/A,FALSE,"Sheet1"}</definedName>
    <definedName name="wrn.red97." localSheetId="61" hidden="1">{"red33",#N/A,FALSE,"Sheet1"}</definedName>
    <definedName name="wrn.red97." localSheetId="73" hidden="1">{"red33",#N/A,FALSE,"Sheet1"}</definedName>
    <definedName name="wrn.red97." localSheetId="74" hidden="1">{"red33",#N/A,FALSE,"Sheet1"}</definedName>
    <definedName name="wrn.red97." localSheetId="75" hidden="1">{"red33",#N/A,FALSE,"Sheet1"}</definedName>
    <definedName name="wrn.red97." localSheetId="77" hidden="1">{"red33",#N/A,FALSE,"Sheet1"}</definedName>
    <definedName name="wrn.red97." localSheetId="78" hidden="1">{"red33",#N/A,FALSE,"Sheet1"}</definedName>
    <definedName name="wrn.red97." localSheetId="80" hidden="1">{"red33",#N/A,FALSE,"Sheet1"}</definedName>
    <definedName name="wrn.red97." localSheetId="81" hidden="1">{"red33",#N/A,FALSE,"Sheet1"}</definedName>
    <definedName name="wrn.red97." localSheetId="82" hidden="1">{"red33",#N/A,FALSE,"Sheet1"}</definedName>
    <definedName name="wrn.red97." localSheetId="65" hidden="1">{"red33",#N/A,FALSE,"Sheet1"}</definedName>
    <definedName name="wrn.red97." localSheetId="83" hidden="1">{"red33",#N/A,FALSE,"Sheet1"}</definedName>
    <definedName name="wrn.red97." localSheetId="84" hidden="1">{"red33",#N/A,FALSE,"Sheet1"}</definedName>
    <definedName name="wrn.red97." localSheetId="85" hidden="1">{"red33",#N/A,FALSE,"Sheet1"}</definedName>
    <definedName name="wrn.red97." localSheetId="66" hidden="1">{"red33",#N/A,FALSE,"Sheet1"}</definedName>
    <definedName name="wrn.red97." localSheetId="67" hidden="1">{"red33",#N/A,FALSE,"Sheet1"}</definedName>
    <definedName name="wrn.red97." localSheetId="68" hidden="1">{"red33",#N/A,FALSE,"Sheet1"}</definedName>
    <definedName name="wrn.red97." localSheetId="72" hidden="1">{"red33",#N/A,FALSE,"Sheet1"}</definedName>
    <definedName name="wrn.red97." localSheetId="1" hidden="1">{"red33",#N/A,FALSE,"Sheet1"}</definedName>
    <definedName name="wrn.red97." hidden="1">{"red33",#N/A,FALSE,"Sheet1"}</definedName>
    <definedName name="wrn.st1." localSheetId="2" hidden="1">{"ST1",#N/A,FALSE,"SOURCE"}</definedName>
    <definedName name="wrn.st1." localSheetId="3" hidden="1">{"ST1",#N/A,FALSE,"SOURCE"}</definedName>
    <definedName name="wrn.st1." localSheetId="26" hidden="1">{"ST1",#N/A,FALSE,"SOURCE"}</definedName>
    <definedName name="wrn.st1." localSheetId="30" hidden="1">{"ST1",#N/A,FALSE,"SOURCE"}</definedName>
    <definedName name="wrn.st1." localSheetId="4" hidden="1">{"ST1",#N/A,FALSE,"SOURCE"}</definedName>
    <definedName name="wrn.st1." localSheetId="6" hidden="1">{"ST1",#N/A,FALSE,"SOURCE"}</definedName>
    <definedName name="wrn.st1." localSheetId="7" hidden="1">{"ST1",#N/A,FALSE,"SOURCE"}</definedName>
    <definedName name="wrn.st1." localSheetId="8" hidden="1">{"ST1",#N/A,FALSE,"SOURCE"}</definedName>
    <definedName name="wrn.st1." localSheetId="9" hidden="1">{"ST1",#N/A,FALSE,"SOURCE"}</definedName>
    <definedName name="wrn.st1." localSheetId="10" hidden="1">{"ST1",#N/A,FALSE,"SOURCE"}</definedName>
    <definedName name="wrn.st1." localSheetId="12" hidden="1">{"ST1",#N/A,FALSE,"SOURCE"}</definedName>
    <definedName name="wrn.st1." localSheetId="14" hidden="1">{"ST1",#N/A,FALSE,"SOURCE"}</definedName>
    <definedName name="wrn.st1." localSheetId="16" hidden="1">{"ST1",#N/A,FALSE,"SOURCE"}</definedName>
    <definedName name="wrn.st1." localSheetId="41" hidden="1">{"ST1",#N/A,FALSE,"SOURCE"}</definedName>
    <definedName name="wrn.st1." localSheetId="50" hidden="1">{"ST1",#N/A,FALSE,"SOURCE"}</definedName>
    <definedName name="wrn.st1." localSheetId="42" hidden="1">{"ST1",#N/A,FALSE,"SOURCE"}</definedName>
    <definedName name="wrn.st1." localSheetId="43" hidden="1">{"ST1",#N/A,FALSE,"SOURCE"}</definedName>
    <definedName name="wrn.st1." localSheetId="45" hidden="1">{"ST1",#N/A,FALSE,"SOURCE"}</definedName>
    <definedName name="wrn.st1." localSheetId="46" hidden="1">{"ST1",#N/A,FALSE,"SOURCE"}</definedName>
    <definedName name="wrn.st1." localSheetId="47" hidden="1">{"ST1",#N/A,FALSE,"SOURCE"}</definedName>
    <definedName name="wrn.st1." localSheetId="48" hidden="1">{"ST1",#N/A,FALSE,"SOURCE"}</definedName>
    <definedName name="wrn.st1." localSheetId="49" hidden="1">{"ST1",#N/A,FALSE,"SOURCE"}</definedName>
    <definedName name="wrn.st1." localSheetId="51" hidden="1">{"ST1",#N/A,FALSE,"SOURCE"}</definedName>
    <definedName name="wrn.st1." localSheetId="62" hidden="1">{"ST1",#N/A,FALSE,"SOURCE"}</definedName>
    <definedName name="wrn.st1." localSheetId="63" hidden="1">{"ST1",#N/A,FALSE,"SOURCE"}</definedName>
    <definedName name="wrn.st1." localSheetId="52" hidden="1">{"ST1",#N/A,FALSE,"SOURCE"}</definedName>
    <definedName name="wrn.st1." localSheetId="53" hidden="1">{"ST1",#N/A,FALSE,"SOURCE"}</definedName>
    <definedName name="wrn.st1." localSheetId="54" hidden="1">{"ST1",#N/A,FALSE,"SOURCE"}</definedName>
    <definedName name="wrn.st1." localSheetId="55" hidden="1">{"ST1",#N/A,FALSE,"SOURCE"}</definedName>
    <definedName name="wrn.st1." localSheetId="57" hidden="1">{"ST1",#N/A,FALSE,"SOURCE"}</definedName>
    <definedName name="wrn.st1." localSheetId="59" hidden="1">{"ST1",#N/A,FALSE,"SOURCE"}</definedName>
    <definedName name="wrn.st1." localSheetId="60" hidden="1">{"ST1",#N/A,FALSE,"SOURCE"}</definedName>
    <definedName name="wrn.st1." localSheetId="61" hidden="1">{"ST1",#N/A,FALSE,"SOURCE"}</definedName>
    <definedName name="wrn.st1." localSheetId="73" hidden="1">{"ST1",#N/A,FALSE,"SOURCE"}</definedName>
    <definedName name="wrn.st1." localSheetId="74" hidden="1">{"ST1",#N/A,FALSE,"SOURCE"}</definedName>
    <definedName name="wrn.st1." localSheetId="75" hidden="1">{"ST1",#N/A,FALSE,"SOURCE"}</definedName>
    <definedName name="wrn.st1." localSheetId="77" hidden="1">{"ST1",#N/A,FALSE,"SOURCE"}</definedName>
    <definedName name="wrn.st1." localSheetId="78" hidden="1">{"ST1",#N/A,FALSE,"SOURCE"}</definedName>
    <definedName name="wrn.st1." localSheetId="80" hidden="1">{"ST1",#N/A,FALSE,"SOURCE"}</definedName>
    <definedName name="wrn.st1." localSheetId="81" hidden="1">{"ST1",#N/A,FALSE,"SOURCE"}</definedName>
    <definedName name="wrn.st1." localSheetId="82" hidden="1">{"ST1",#N/A,FALSE,"SOURCE"}</definedName>
    <definedName name="wrn.st1." localSheetId="65" hidden="1">{"ST1",#N/A,FALSE,"SOURCE"}</definedName>
    <definedName name="wrn.st1." localSheetId="83" hidden="1">{"ST1",#N/A,FALSE,"SOURCE"}</definedName>
    <definedName name="wrn.st1." localSheetId="84" hidden="1">{"ST1",#N/A,FALSE,"SOURCE"}</definedName>
    <definedName name="wrn.st1." localSheetId="85" hidden="1">{"ST1",#N/A,FALSE,"SOURCE"}</definedName>
    <definedName name="wrn.st1." localSheetId="66" hidden="1">{"ST1",#N/A,FALSE,"SOURCE"}</definedName>
    <definedName name="wrn.st1." localSheetId="67" hidden="1">{"ST1",#N/A,FALSE,"SOURCE"}</definedName>
    <definedName name="wrn.st1." localSheetId="68" hidden="1">{"ST1",#N/A,FALSE,"SOURCE"}</definedName>
    <definedName name="wrn.st1." localSheetId="72" hidden="1">{"ST1",#N/A,FALSE,"SOURCE"}</definedName>
    <definedName name="wrn.st1." localSheetId="1" hidden="1">{"ST1",#N/A,FALSE,"SOURCE"}</definedName>
    <definedName name="wrn.st1." hidden="1">{"ST1",#N/A,FALSE,"SOURCE"}</definedName>
    <definedName name="WT4A" localSheetId="2">[1]Work_sect!#REF!</definedName>
    <definedName name="WT4A" localSheetId="3">[1]Work_sect!#REF!</definedName>
    <definedName name="WT4A" localSheetId="26">[1]Work_sect!#REF!</definedName>
    <definedName name="WT4A" localSheetId="28">[1]Work_sect!#REF!</definedName>
    <definedName name="WT4A" localSheetId="30">[1]Work_sect!#REF!</definedName>
    <definedName name="WT4A" localSheetId="4">[1]Work_sect!#REF!</definedName>
    <definedName name="WT4A" localSheetId="35">[1]Work_sect!#REF!</definedName>
    <definedName name="WT4A" localSheetId="36">[1]Work_sect!#REF!</definedName>
    <definedName name="WT4A" localSheetId="37">[1]Work_sect!#REF!</definedName>
    <definedName name="WT4A" localSheetId="38">[1]Work_sect!#REF!</definedName>
    <definedName name="WT4A" localSheetId="39">[1]Work_sect!#REF!</definedName>
    <definedName name="WT4A" localSheetId="40">[1]Work_sect!#REF!</definedName>
    <definedName name="WT4A" localSheetId="7">[1]Work_sect!#REF!</definedName>
    <definedName name="WT4A" localSheetId="8">[1]Work_sect!#REF!</definedName>
    <definedName name="WT4A" localSheetId="9">[1]Work_sect!#REF!</definedName>
    <definedName name="WT4A" localSheetId="12">[1]Work_sect!#REF!</definedName>
    <definedName name="WT4A" localSheetId="14">[1]Work_sect!#REF!</definedName>
    <definedName name="WT4A" localSheetId="16">[1]Work_sect!#REF!</definedName>
    <definedName name="WT4A" localSheetId="62">[1]Work_sect!#REF!</definedName>
    <definedName name="WT4A" localSheetId="63">[1]Work_sect!#REF!</definedName>
    <definedName name="WT4A" localSheetId="52">[1]Work_sect!#REF!</definedName>
    <definedName name="WT4A" localSheetId="53">[1]Work_sect!#REF!</definedName>
    <definedName name="WT4A" localSheetId="54">[1]Work_sect!#REF!</definedName>
    <definedName name="WT4A" localSheetId="59">[1]Work_sect!#REF!</definedName>
    <definedName name="WT4A" localSheetId="60">[1]Work_sect!#REF!</definedName>
    <definedName name="WT4A" localSheetId="78">[1]Work_sect!#REF!</definedName>
    <definedName name="WT4A" localSheetId="65">[1]Work_sect!#REF!</definedName>
    <definedName name="WT4A" localSheetId="85">[1]Work_sect!#REF!</definedName>
    <definedName name="WT4A" localSheetId="66">[1]Work_sect!#REF!</definedName>
    <definedName name="WT4A">[1]Work_sect!#REF!</definedName>
    <definedName name="WT4B">[1]Work_sect!$B$55</definedName>
    <definedName name="WT4C">[1]Work_sect!$B$66</definedName>
    <definedName name="x" localSheetId="2">#REF!</definedName>
    <definedName name="x" localSheetId="3">#REF!</definedName>
    <definedName name="x" localSheetId="26">#REF!</definedName>
    <definedName name="x" localSheetId="28">#REF!</definedName>
    <definedName name="x" localSheetId="4">#REF!</definedName>
    <definedName name="x" localSheetId="35">#REF!</definedName>
    <definedName name="x" localSheetId="36">#REF!</definedName>
    <definedName name="x" localSheetId="37">#REF!</definedName>
    <definedName name="x" localSheetId="38">#REF!</definedName>
    <definedName name="x" localSheetId="39">#REF!</definedName>
    <definedName name="x" localSheetId="40">#REF!</definedName>
    <definedName name="x" localSheetId="7">#REF!</definedName>
    <definedName name="x" localSheetId="9">#REF!</definedName>
    <definedName name="x" localSheetId="14">#REF!</definedName>
    <definedName name="x" localSheetId="16">#REF!</definedName>
    <definedName name="x" localSheetId="41">#REF!</definedName>
    <definedName name="x" localSheetId="50">#REF!</definedName>
    <definedName name="x" localSheetId="42">#REF!</definedName>
    <definedName name="x" localSheetId="43">#REF!</definedName>
    <definedName name="x" localSheetId="45">#REF!</definedName>
    <definedName name="x" localSheetId="46">#REF!</definedName>
    <definedName name="x" localSheetId="47">#REF!</definedName>
    <definedName name="x" localSheetId="48">#REF!</definedName>
    <definedName name="x" localSheetId="49">#REF!</definedName>
    <definedName name="x" localSheetId="62">#REF!</definedName>
    <definedName name="x" localSheetId="63">#REF!</definedName>
    <definedName name="x" localSheetId="52">#REF!</definedName>
    <definedName name="x" localSheetId="53">#REF!</definedName>
    <definedName name="x" localSheetId="54">#REF!</definedName>
    <definedName name="x" localSheetId="59">#REF!</definedName>
    <definedName name="x" localSheetId="60">#REF!</definedName>
    <definedName name="x" localSheetId="78">#REF!</definedName>
    <definedName name="x" localSheetId="81">#REF!</definedName>
    <definedName name="x" localSheetId="65">#REF!</definedName>
    <definedName name="x" localSheetId="85">#REF!</definedName>
    <definedName name="x" localSheetId="66">#REF!</definedName>
    <definedName name="x">#REF!</definedName>
    <definedName name="xzz1" localSheetId="2">#REF!</definedName>
    <definedName name="xzz1" localSheetId="3">#REF!</definedName>
    <definedName name="xzz1" localSheetId="26">#REF!</definedName>
    <definedName name="xzz1" localSheetId="28">#REF!</definedName>
    <definedName name="xzz1" localSheetId="4">#REF!</definedName>
    <definedName name="xzz1" localSheetId="35">#REF!</definedName>
    <definedName name="xzz1" localSheetId="36">#REF!</definedName>
    <definedName name="xzz1" localSheetId="37">#REF!</definedName>
    <definedName name="xzz1" localSheetId="38">#REF!</definedName>
    <definedName name="xzz1" localSheetId="39">#REF!</definedName>
    <definedName name="xzz1" localSheetId="40">#REF!</definedName>
    <definedName name="xzz1" localSheetId="7">#REF!</definedName>
    <definedName name="xzz1" localSheetId="9">#REF!</definedName>
    <definedName name="xzz1" localSheetId="41">#REF!</definedName>
    <definedName name="xzz1" localSheetId="59">#REF!</definedName>
    <definedName name="xzz1" localSheetId="60">#REF!</definedName>
    <definedName name="xzz1" localSheetId="78">#REF!</definedName>
    <definedName name="xzz1" localSheetId="65">#REF!</definedName>
    <definedName name="xzz1" localSheetId="85">#REF!</definedName>
    <definedName name="xzz1" localSheetId="66">#REF!</definedName>
    <definedName name="xzz1">#REF!</definedName>
    <definedName name="y" localSheetId="26">#REF!</definedName>
    <definedName name="y" localSheetId="28">#REF!</definedName>
    <definedName name="y" localSheetId="60">#REF!</definedName>
    <definedName name="y" localSheetId="74">#REF!</definedName>
    <definedName name="y" localSheetId="75">#REF!</definedName>
    <definedName name="y" localSheetId="78">#REF!</definedName>
    <definedName name="y" localSheetId="85">#REF!</definedName>
    <definedName name="y">#REF!</definedName>
    <definedName name="yZZ1" localSheetId="2">#REF!</definedName>
    <definedName name="yZZ1" localSheetId="3">#REF!</definedName>
    <definedName name="yZZ1" localSheetId="26">#REF!</definedName>
    <definedName name="yZZ1" localSheetId="28">#REF!</definedName>
    <definedName name="yZZ1" localSheetId="4">#REF!</definedName>
    <definedName name="yZZ1" localSheetId="35">#REF!</definedName>
    <definedName name="yZZ1" localSheetId="36">#REF!</definedName>
    <definedName name="yZZ1" localSheetId="37">#REF!</definedName>
    <definedName name="yZZ1" localSheetId="38">#REF!</definedName>
    <definedName name="yZZ1" localSheetId="39">#REF!</definedName>
    <definedName name="yZZ1" localSheetId="40">#REF!</definedName>
    <definedName name="yZZ1" localSheetId="7">#REF!</definedName>
    <definedName name="yZZ1" localSheetId="9">#REF!</definedName>
    <definedName name="yZZ1" localSheetId="41">#REF!</definedName>
    <definedName name="yZZ1" localSheetId="59">#REF!</definedName>
    <definedName name="yZZ1" localSheetId="60">#REF!</definedName>
    <definedName name="yZZ1" localSheetId="78">#REF!</definedName>
    <definedName name="yZZ1" localSheetId="65">#REF!</definedName>
    <definedName name="yZZ1" localSheetId="85">#REF!</definedName>
    <definedName name="yZZ1" localSheetId="66">#REF!</definedName>
    <definedName name="yZZ1">#REF!</definedName>
    <definedName name="z" localSheetId="2">#REF!</definedName>
    <definedName name="z" localSheetId="3">#REF!</definedName>
    <definedName name="z" localSheetId="26">#REF!</definedName>
    <definedName name="z" localSheetId="28">#REF!</definedName>
    <definedName name="z" localSheetId="4">#REF!</definedName>
    <definedName name="z" localSheetId="35">#REF!</definedName>
    <definedName name="z" localSheetId="36">#REF!</definedName>
    <definedName name="z" localSheetId="37">#REF!</definedName>
    <definedName name="z" localSheetId="38">#REF!</definedName>
    <definedName name="z" localSheetId="39">#REF!</definedName>
    <definedName name="z" localSheetId="40">#REF!</definedName>
    <definedName name="z" localSheetId="7">#REF!</definedName>
    <definedName name="z" localSheetId="9">#REF!</definedName>
    <definedName name="z" localSheetId="14">#REF!</definedName>
    <definedName name="z" localSheetId="16">#REF!</definedName>
    <definedName name="z" localSheetId="41">#REF!</definedName>
    <definedName name="z" localSheetId="50">#REF!</definedName>
    <definedName name="z" localSheetId="42">#REF!</definedName>
    <definedName name="z" localSheetId="43">#REF!</definedName>
    <definedName name="z" localSheetId="45">#REF!</definedName>
    <definedName name="z" localSheetId="46">#REF!</definedName>
    <definedName name="z" localSheetId="47">#REF!</definedName>
    <definedName name="z" localSheetId="48">#REF!</definedName>
    <definedName name="z" localSheetId="49">#REF!</definedName>
    <definedName name="z" localSheetId="62">#REF!</definedName>
    <definedName name="z" localSheetId="63">#REF!</definedName>
    <definedName name="z" localSheetId="52">#REF!</definedName>
    <definedName name="z" localSheetId="53">#REF!</definedName>
    <definedName name="z" localSheetId="54">#REF!</definedName>
    <definedName name="z" localSheetId="59">#REF!</definedName>
    <definedName name="z" localSheetId="60">#REF!</definedName>
    <definedName name="z" localSheetId="78">#REF!</definedName>
    <definedName name="z" localSheetId="65">#REF!</definedName>
    <definedName name="z" localSheetId="85">#REF!</definedName>
    <definedName name="z" localSheetId="66">#REF!</definedName>
    <definedName name="z">#REF!</definedName>
    <definedName name="zv" localSheetId="2">#REF!</definedName>
    <definedName name="zv" localSheetId="3">#REF!</definedName>
    <definedName name="zv" localSheetId="26">#REF!</definedName>
    <definedName name="zv" localSheetId="28">#REF!</definedName>
    <definedName name="zv" localSheetId="4">#REF!</definedName>
    <definedName name="zv" localSheetId="35">#REF!</definedName>
    <definedName name="zv" localSheetId="36">#REF!</definedName>
    <definedName name="zv" localSheetId="37">#REF!</definedName>
    <definedName name="zv" localSheetId="38">#REF!</definedName>
    <definedName name="zv" localSheetId="39">#REF!</definedName>
    <definedName name="zv" localSheetId="40">#REF!</definedName>
    <definedName name="zv" localSheetId="7">#REF!</definedName>
    <definedName name="zv" localSheetId="9">#REF!</definedName>
    <definedName name="zv" localSheetId="60">#REF!</definedName>
    <definedName name="zv" localSheetId="78">#REF!</definedName>
    <definedName name="zv" localSheetId="65">#REF!</definedName>
    <definedName name="zv" localSheetId="85">#REF!</definedName>
    <definedName name="zv" localSheetId="66">#REF!</definedName>
    <definedName name="zv">#REF!</definedName>
    <definedName name="zzz1" localSheetId="2">#REF!</definedName>
    <definedName name="zzz1" localSheetId="3">#REF!</definedName>
    <definedName name="zzz1" localSheetId="26">#REF!</definedName>
    <definedName name="zzz1" localSheetId="28">#REF!</definedName>
    <definedName name="zzz1" localSheetId="4">#REF!</definedName>
    <definedName name="zzz1" localSheetId="35">#REF!</definedName>
    <definedName name="zzz1" localSheetId="36">#REF!</definedName>
    <definedName name="zzz1" localSheetId="37">#REF!</definedName>
    <definedName name="zzz1" localSheetId="38">#REF!</definedName>
    <definedName name="zzz1" localSheetId="39">#REF!</definedName>
    <definedName name="zzz1" localSheetId="40">#REF!</definedName>
    <definedName name="zzz1" localSheetId="7">#REF!</definedName>
    <definedName name="zzz1" localSheetId="9">#REF!</definedName>
    <definedName name="zzz1" localSheetId="41">#REF!</definedName>
    <definedName name="zzz1" localSheetId="59">#REF!</definedName>
    <definedName name="zzz1" localSheetId="60">#REF!</definedName>
    <definedName name="zzz1" localSheetId="78">#REF!</definedName>
    <definedName name="zzz1" localSheetId="65">#REF!</definedName>
    <definedName name="zzz1" localSheetId="85">#REF!</definedName>
    <definedName name="zzz1" localSheetId="66">#REF!</definedName>
    <definedName name="zzz1">#REF!</definedName>
  </definedNames>
  <calcPr calcId="171027"/>
</workbook>
</file>

<file path=xl/calcChain.xml><?xml version="1.0" encoding="utf-8"?>
<calcChain xmlns="http://schemas.openxmlformats.org/spreadsheetml/2006/main">
  <c r="C43" i="854" l="1"/>
  <c r="C38" i="854"/>
  <c r="C33" i="854"/>
  <c r="C28" i="854"/>
  <c r="C23" i="854"/>
  <c r="C18" i="854"/>
  <c r="C13" i="854"/>
  <c r="C8" i="854"/>
  <c r="W4" i="841"/>
  <c r="V4" i="841"/>
  <c r="H4" i="841"/>
  <c r="G4" i="841"/>
  <c r="F4" i="841"/>
  <c r="E4" i="841"/>
  <c r="B4" i="841"/>
  <c r="D60" i="815" l="1"/>
  <c r="D59" i="815"/>
  <c r="I35" i="820" l="1"/>
  <c r="C33" i="820"/>
  <c r="J27" i="819"/>
  <c r="J26" i="819"/>
  <c r="D38" i="816"/>
  <c r="D37" i="816"/>
  <c r="D36" i="816"/>
  <c r="D35" i="816"/>
  <c r="D34" i="816"/>
  <c r="AV6" i="712" l="1"/>
  <c r="F19" i="14" l="1"/>
  <c r="E12" i="14"/>
  <c r="C12" i="14"/>
  <c r="B12" i="14"/>
  <c r="H5" i="14"/>
  <c r="G5" i="14"/>
  <c r="F5" i="14"/>
  <c r="D5" i="14"/>
  <c r="W74" i="13"/>
  <c r="V74" i="13"/>
  <c r="U74" i="13"/>
  <c r="T74" i="13"/>
  <c r="S74" i="13"/>
  <c r="R74" i="13"/>
  <c r="Q74" i="13"/>
  <c r="P74" i="13"/>
  <c r="O74" i="13"/>
  <c r="N74" i="13"/>
  <c r="M74" i="13"/>
  <c r="L74" i="13"/>
  <c r="K74" i="13"/>
  <c r="J74" i="13"/>
  <c r="I74" i="13"/>
  <c r="H74" i="13"/>
  <c r="G74" i="13"/>
  <c r="F74" i="13"/>
  <c r="E74" i="13"/>
  <c r="D74" i="13"/>
  <c r="W71" i="13"/>
  <c r="V71" i="13"/>
  <c r="U71" i="13"/>
  <c r="T71" i="13"/>
  <c r="S71" i="13"/>
  <c r="R71" i="13"/>
  <c r="Q71" i="13"/>
  <c r="P71" i="13"/>
  <c r="O71" i="13"/>
  <c r="N71" i="13"/>
  <c r="M71" i="13"/>
  <c r="L71" i="13"/>
  <c r="K71" i="13"/>
  <c r="J71" i="13"/>
  <c r="I71" i="13"/>
  <c r="H71" i="13"/>
  <c r="G71" i="13"/>
  <c r="F71" i="13"/>
  <c r="E71" i="13"/>
  <c r="D71" i="13"/>
  <c r="W66" i="13"/>
  <c r="V66" i="13"/>
  <c r="U66" i="13"/>
  <c r="T66" i="13"/>
  <c r="S66" i="13"/>
  <c r="R66" i="13"/>
  <c r="Q66" i="13"/>
  <c r="P66" i="13"/>
  <c r="O66" i="13"/>
  <c r="N66" i="13"/>
  <c r="M66" i="13"/>
  <c r="L66" i="13"/>
  <c r="K66" i="13"/>
  <c r="J66" i="13"/>
  <c r="I66" i="13"/>
  <c r="H66" i="13"/>
  <c r="G66" i="13"/>
  <c r="F66" i="13"/>
  <c r="E66" i="13"/>
  <c r="D66" i="13"/>
  <c r="W59" i="13"/>
  <c r="V59" i="13"/>
  <c r="U59" i="13"/>
  <c r="T59" i="13"/>
  <c r="S59" i="13"/>
  <c r="R59" i="13"/>
  <c r="Q59" i="13"/>
  <c r="P59" i="13"/>
  <c r="O59" i="13"/>
  <c r="N59" i="13"/>
  <c r="M59" i="13"/>
  <c r="L59" i="13"/>
  <c r="K59" i="13"/>
  <c r="J59" i="13"/>
  <c r="I59" i="13"/>
  <c r="H59" i="13"/>
  <c r="G59" i="13"/>
  <c r="F59" i="13"/>
  <c r="E59" i="13"/>
  <c r="D59" i="13"/>
  <c r="W54" i="13"/>
  <c r="V54" i="13"/>
  <c r="U54" i="13"/>
  <c r="T54" i="13"/>
  <c r="S54" i="13"/>
  <c r="R54" i="13"/>
  <c r="Q54" i="13"/>
  <c r="P54" i="13"/>
  <c r="O54" i="13"/>
  <c r="N54" i="13"/>
  <c r="M54" i="13"/>
  <c r="L54" i="13"/>
  <c r="K54" i="13"/>
  <c r="J54" i="13"/>
  <c r="I54" i="13"/>
  <c r="H54" i="13"/>
  <c r="G54" i="13"/>
  <c r="F54" i="13"/>
  <c r="E54" i="13"/>
  <c r="D54" i="13"/>
  <c r="W51" i="13"/>
  <c r="W79" i="13" s="1"/>
  <c r="V51" i="13"/>
  <c r="V79" i="13" s="1"/>
  <c r="U51" i="13"/>
  <c r="U79" i="13" s="1"/>
  <c r="T51" i="13"/>
  <c r="T79" i="13" s="1"/>
  <c r="S51" i="13"/>
  <c r="S79" i="13" s="1"/>
  <c r="R51" i="13"/>
  <c r="R79" i="13" s="1"/>
  <c r="Q51" i="13"/>
  <c r="Q79" i="13" s="1"/>
  <c r="P51" i="13"/>
  <c r="P79" i="13" s="1"/>
  <c r="O51" i="13"/>
  <c r="O79" i="13" s="1"/>
  <c r="N51" i="13"/>
  <c r="N79" i="13" s="1"/>
  <c r="M51" i="13"/>
  <c r="M79" i="13" s="1"/>
  <c r="L51" i="13"/>
  <c r="L79" i="13" s="1"/>
  <c r="K51" i="13"/>
  <c r="K79" i="13" s="1"/>
  <c r="J51" i="13"/>
  <c r="J79" i="13" s="1"/>
  <c r="I51" i="13"/>
  <c r="I79" i="13" s="1"/>
  <c r="H51" i="13"/>
  <c r="H79" i="13" s="1"/>
  <c r="G51" i="13"/>
  <c r="G79" i="13" s="1"/>
  <c r="F51" i="13"/>
  <c r="F79" i="13" s="1"/>
  <c r="E51" i="13"/>
  <c r="E79" i="13" s="1"/>
  <c r="D51" i="13"/>
  <c r="D79" i="13" s="1"/>
  <c r="W43" i="13"/>
  <c r="V43" i="13"/>
  <c r="U43" i="13"/>
  <c r="T43" i="13"/>
  <c r="S43" i="13"/>
  <c r="R43" i="13"/>
  <c r="Q43" i="13"/>
  <c r="P43" i="13"/>
  <c r="O43" i="13"/>
  <c r="N43" i="13"/>
  <c r="M43" i="13"/>
  <c r="L43" i="13"/>
  <c r="K43" i="13"/>
  <c r="J43" i="13"/>
  <c r="I43" i="13"/>
  <c r="H43" i="13"/>
  <c r="G43" i="13"/>
  <c r="F43" i="13"/>
  <c r="E43" i="13"/>
  <c r="D43" i="13"/>
  <c r="W37" i="13"/>
  <c r="V37" i="13"/>
  <c r="U37" i="13"/>
  <c r="T37" i="13"/>
  <c r="S37" i="13"/>
  <c r="R37" i="13"/>
  <c r="Q37" i="13"/>
  <c r="P37" i="13"/>
  <c r="O37" i="13"/>
  <c r="N37" i="13"/>
  <c r="M37" i="13"/>
  <c r="L37" i="13"/>
  <c r="K37" i="13"/>
  <c r="J37" i="13"/>
  <c r="I37" i="13"/>
  <c r="H37" i="13"/>
  <c r="G37" i="13"/>
  <c r="F37" i="13"/>
  <c r="E37" i="13"/>
  <c r="D37" i="13"/>
  <c r="W25" i="13"/>
  <c r="V25" i="13"/>
  <c r="U25" i="13"/>
  <c r="T25" i="13"/>
  <c r="S25" i="13"/>
  <c r="R25" i="13"/>
  <c r="Q25" i="13"/>
  <c r="P25" i="13"/>
  <c r="O25" i="13"/>
  <c r="N25" i="13"/>
  <c r="M25" i="13"/>
  <c r="L25" i="13"/>
  <c r="K25" i="13"/>
  <c r="J25" i="13"/>
  <c r="I25" i="13"/>
  <c r="H25" i="13"/>
  <c r="G25" i="13"/>
  <c r="F25" i="13"/>
  <c r="E25" i="13"/>
  <c r="D25" i="13"/>
  <c r="W24" i="13"/>
  <c r="V24" i="13"/>
  <c r="U24" i="13"/>
  <c r="T24" i="13"/>
  <c r="S24" i="13"/>
  <c r="R24" i="13"/>
  <c r="Q24" i="13"/>
  <c r="P24" i="13"/>
  <c r="O24" i="13"/>
  <c r="N24" i="13"/>
  <c r="M24" i="13"/>
  <c r="L24" i="13"/>
  <c r="K24" i="13"/>
  <c r="J24" i="13"/>
  <c r="I24" i="13"/>
  <c r="H24" i="13"/>
  <c r="G24" i="13"/>
  <c r="F24" i="13"/>
  <c r="E24" i="13"/>
  <c r="D24" i="13"/>
  <c r="W20" i="13"/>
  <c r="V20" i="13"/>
  <c r="U20" i="13"/>
  <c r="T20" i="13"/>
  <c r="S20" i="13"/>
  <c r="R20" i="13"/>
  <c r="Q20" i="13"/>
  <c r="P20" i="13"/>
  <c r="O20" i="13"/>
  <c r="N20" i="13"/>
  <c r="M20" i="13"/>
  <c r="L20" i="13"/>
  <c r="K20" i="13"/>
  <c r="J20" i="13"/>
  <c r="I20" i="13"/>
  <c r="H20" i="13"/>
  <c r="G20" i="13"/>
  <c r="F20" i="13"/>
  <c r="E20" i="13"/>
  <c r="D20" i="13"/>
  <c r="W11" i="13"/>
  <c r="V11" i="13"/>
  <c r="U11" i="13"/>
  <c r="T11" i="13"/>
  <c r="S11" i="13"/>
  <c r="R11" i="13"/>
  <c r="Q11" i="13"/>
  <c r="P11" i="13"/>
  <c r="O11" i="13"/>
  <c r="N11" i="13"/>
  <c r="M11" i="13"/>
  <c r="L11" i="13"/>
  <c r="K11" i="13"/>
  <c r="J11" i="13"/>
  <c r="I11" i="13"/>
  <c r="H11" i="13"/>
  <c r="G11" i="13"/>
  <c r="F11" i="13"/>
  <c r="E11" i="13"/>
  <c r="D11" i="13"/>
  <c r="W7" i="13"/>
  <c r="W48" i="13" s="1"/>
  <c r="V7" i="13"/>
  <c r="V48" i="13" s="1"/>
  <c r="U7" i="13"/>
  <c r="U48" i="13" s="1"/>
  <c r="T7" i="13"/>
  <c r="T48" i="13" s="1"/>
  <c r="S7" i="13"/>
  <c r="S48" i="13" s="1"/>
  <c r="R7" i="13"/>
  <c r="R48" i="13"/>
  <c r="Q7" i="13"/>
  <c r="Q48" i="13" s="1"/>
  <c r="P7" i="13"/>
  <c r="P48" i="13" s="1"/>
  <c r="O7" i="13"/>
  <c r="O48" i="13" s="1"/>
  <c r="N7" i="13"/>
  <c r="N48" i="13"/>
  <c r="M7" i="13"/>
  <c r="M48" i="13" s="1"/>
  <c r="L7" i="13"/>
  <c r="L48" i="13" s="1"/>
  <c r="K7" i="13"/>
  <c r="K48" i="13" s="1"/>
  <c r="K80" i="13" s="1"/>
  <c r="J7" i="13"/>
  <c r="J48" i="13" s="1"/>
  <c r="J80" i="13" s="1"/>
  <c r="I7" i="13"/>
  <c r="I48" i="13" s="1"/>
  <c r="I80" i="13" s="1"/>
  <c r="H7" i="13"/>
  <c r="G7" i="13"/>
  <c r="G48" i="13"/>
  <c r="G80" i="13" s="1"/>
  <c r="F7" i="13"/>
  <c r="F48" i="13" s="1"/>
  <c r="F80" i="13" s="1"/>
  <c r="E7" i="13"/>
  <c r="E48" i="13"/>
  <c r="E80" i="13" s="1"/>
  <c r="D7" i="13"/>
  <c r="D48" i="13" s="1"/>
  <c r="D80" i="13" s="1"/>
  <c r="Q55" i="9"/>
  <c r="P55" i="9"/>
  <c r="O55" i="9"/>
  <c r="N55" i="9"/>
  <c r="M55" i="9"/>
  <c r="L55" i="9"/>
  <c r="K55" i="9"/>
  <c r="J55" i="9"/>
  <c r="I55" i="9"/>
  <c r="H55" i="9"/>
  <c r="G55" i="9"/>
  <c r="F55" i="9"/>
  <c r="E54" i="9"/>
  <c r="D54" i="9"/>
  <c r="C54" i="9"/>
  <c r="E53" i="9"/>
  <c r="E55" i="9" s="1"/>
  <c r="D53" i="9"/>
  <c r="D55" i="9" s="1"/>
  <c r="C53" i="9"/>
  <c r="E51" i="9"/>
  <c r="D51" i="9"/>
  <c r="C51" i="9"/>
  <c r="E50" i="9"/>
  <c r="D50" i="9"/>
  <c r="D49" i="9" s="1"/>
  <c r="C50" i="9"/>
  <c r="O49" i="9"/>
  <c r="N49" i="9"/>
  <c r="M49" i="9"/>
  <c r="L49" i="9"/>
  <c r="K49" i="9"/>
  <c r="J49" i="9"/>
  <c r="I49" i="9"/>
  <c r="H49" i="9"/>
  <c r="G49" i="9"/>
  <c r="F49" i="9"/>
  <c r="E49" i="9"/>
  <c r="C49" i="9"/>
  <c r="N48" i="9"/>
  <c r="K48" i="9"/>
  <c r="I48" i="9"/>
  <c r="E48" i="9"/>
  <c r="D48" i="9"/>
  <c r="C48" i="9"/>
  <c r="P46" i="9"/>
  <c r="E46" i="9"/>
  <c r="E45" i="9" s="1"/>
  <c r="D46" i="9"/>
  <c r="D45" i="9" s="1"/>
  <c r="C46" i="9"/>
  <c r="C45" i="9" s="1"/>
  <c r="Q45" i="9"/>
  <c r="P45" i="9"/>
  <c r="O45" i="9"/>
  <c r="N45" i="9"/>
  <c r="M45" i="9"/>
  <c r="L45" i="9"/>
  <c r="K45" i="9"/>
  <c r="J45" i="9"/>
  <c r="I45" i="9"/>
  <c r="H45" i="9"/>
  <c r="G45" i="9"/>
  <c r="F45" i="9"/>
  <c r="E44" i="9"/>
  <c r="D44" i="9"/>
  <c r="C44" i="9"/>
  <c r="E43" i="9"/>
  <c r="D43" i="9"/>
  <c r="C43" i="9"/>
  <c r="E42" i="9"/>
  <c r="D42" i="9"/>
  <c r="C42" i="9"/>
  <c r="C41" i="9" s="1"/>
  <c r="Q41" i="9"/>
  <c r="P41" i="9"/>
  <c r="O41" i="9"/>
  <c r="N41" i="9"/>
  <c r="M41" i="9"/>
  <c r="L41" i="9"/>
  <c r="K41" i="9"/>
  <c r="J41" i="9"/>
  <c r="I41" i="9"/>
  <c r="H41" i="9"/>
  <c r="G41" i="9"/>
  <c r="F41" i="9"/>
  <c r="E40" i="9"/>
  <c r="D40" i="9"/>
  <c r="C40" i="9"/>
  <c r="E37" i="9"/>
  <c r="D37" i="9"/>
  <c r="C37" i="9"/>
  <c r="C36" i="9" s="1"/>
  <c r="C52" i="9" s="1"/>
  <c r="Q36" i="9"/>
  <c r="Q52" i="9" s="1"/>
  <c r="P36" i="9"/>
  <c r="O36" i="9"/>
  <c r="N36" i="9"/>
  <c r="M36" i="9"/>
  <c r="M52" i="9" s="1"/>
  <c r="L36" i="9"/>
  <c r="K36" i="9"/>
  <c r="J36" i="9"/>
  <c r="I36" i="9"/>
  <c r="I52" i="9" s="1"/>
  <c r="H36" i="9"/>
  <c r="G36" i="9"/>
  <c r="F36" i="9"/>
  <c r="E36" i="9"/>
  <c r="V33" i="9"/>
  <c r="Z26" i="9"/>
  <c r="Y26" i="9"/>
  <c r="X26" i="9"/>
  <c r="W26" i="9"/>
  <c r="V26" i="9"/>
  <c r="U26" i="9"/>
  <c r="T26" i="9"/>
  <c r="S26" i="9"/>
  <c r="R26" i="9"/>
  <c r="Q26" i="9"/>
  <c r="P26" i="9"/>
  <c r="O26" i="9"/>
  <c r="N26" i="9"/>
  <c r="J26" i="9"/>
  <c r="I26" i="9"/>
  <c r="H26" i="9"/>
  <c r="G26" i="9"/>
  <c r="F26" i="9"/>
  <c r="E26" i="9"/>
  <c r="D26" i="9"/>
  <c r="C26" i="9"/>
  <c r="M25" i="9"/>
  <c r="L25" i="9"/>
  <c r="K25" i="9"/>
  <c r="M24" i="9"/>
  <c r="L24" i="9"/>
  <c r="L26" i="9"/>
  <c r="K24" i="9"/>
  <c r="K26" i="9" s="1"/>
  <c r="M22" i="9"/>
  <c r="L22" i="9"/>
  <c r="K22" i="9"/>
  <c r="M21" i="9"/>
  <c r="M20" i="9" s="1"/>
  <c r="L21" i="9"/>
  <c r="K21" i="9"/>
  <c r="K20" i="9" s="1"/>
  <c r="Z20" i="9"/>
  <c r="Y20" i="9"/>
  <c r="W20" i="9"/>
  <c r="V20" i="9"/>
  <c r="U20" i="9"/>
  <c r="T20" i="9"/>
  <c r="S20" i="9"/>
  <c r="R20" i="9"/>
  <c r="Q20" i="9"/>
  <c r="P20" i="9"/>
  <c r="O20" i="9"/>
  <c r="N20" i="9"/>
  <c r="L20" i="9"/>
  <c r="J20" i="9"/>
  <c r="I20" i="9"/>
  <c r="H20" i="9"/>
  <c r="G20" i="9"/>
  <c r="F20" i="9"/>
  <c r="E20" i="9"/>
  <c r="D20" i="9"/>
  <c r="C20" i="9"/>
  <c r="V19" i="9"/>
  <c r="S19" i="9"/>
  <c r="Q19" i="9"/>
  <c r="M19" i="9"/>
  <c r="L19" i="9"/>
  <c r="K19" i="9"/>
  <c r="X17" i="9"/>
  <c r="X16" i="9" s="1"/>
  <c r="M17" i="9"/>
  <c r="L17" i="9"/>
  <c r="K17" i="9"/>
  <c r="Z16" i="9"/>
  <c r="Y16" i="9"/>
  <c r="W16" i="9"/>
  <c r="V16" i="9"/>
  <c r="U16" i="9"/>
  <c r="T16" i="9"/>
  <c r="S16" i="9"/>
  <c r="R16" i="9"/>
  <c r="Q16" i="9"/>
  <c r="P16" i="9"/>
  <c r="O16" i="9"/>
  <c r="N16" i="9"/>
  <c r="M16" i="9"/>
  <c r="L16" i="9"/>
  <c r="K16" i="9"/>
  <c r="J16" i="9"/>
  <c r="I16" i="9"/>
  <c r="H16" i="9"/>
  <c r="G16" i="9"/>
  <c r="F16" i="9"/>
  <c r="E16" i="9"/>
  <c r="D16" i="9"/>
  <c r="C16" i="9"/>
  <c r="M15" i="9"/>
  <c r="L15" i="9"/>
  <c r="K15" i="9"/>
  <c r="M14" i="9"/>
  <c r="L14" i="9"/>
  <c r="K14" i="9"/>
  <c r="M13" i="9"/>
  <c r="L13" i="9"/>
  <c r="K13" i="9"/>
  <c r="K12" i="9" s="1"/>
  <c r="Z12" i="9"/>
  <c r="Y12" i="9"/>
  <c r="X12" i="9"/>
  <c r="W12" i="9"/>
  <c r="V12" i="9"/>
  <c r="U12" i="9"/>
  <c r="T12" i="9"/>
  <c r="S12" i="9"/>
  <c r="R12" i="9"/>
  <c r="Q12" i="9"/>
  <c r="P12" i="9"/>
  <c r="O12" i="9"/>
  <c r="N12" i="9"/>
  <c r="M12" i="9"/>
  <c r="J12" i="9"/>
  <c r="I12" i="9"/>
  <c r="H12" i="9"/>
  <c r="G12" i="9"/>
  <c r="F12" i="9"/>
  <c r="E12" i="9"/>
  <c r="D12" i="9"/>
  <c r="C12" i="9"/>
  <c r="M11" i="9"/>
  <c r="L11" i="9"/>
  <c r="K11" i="9"/>
  <c r="M8" i="9"/>
  <c r="L8" i="9"/>
  <c r="L7" i="9" s="1"/>
  <c r="K8" i="9"/>
  <c r="K7" i="9" s="1"/>
  <c r="Z7" i="9"/>
  <c r="Z23" i="9" s="1"/>
  <c r="Z27" i="9" s="1"/>
  <c r="Y7" i="9"/>
  <c r="X7" i="9"/>
  <c r="X23" i="9" s="1"/>
  <c r="X27" i="9" s="1"/>
  <c r="W7" i="9"/>
  <c r="V7" i="9"/>
  <c r="V23" i="9" s="1"/>
  <c r="V27" i="9" s="1"/>
  <c r="U7" i="9"/>
  <c r="T7" i="9"/>
  <c r="T23" i="9"/>
  <c r="T27" i="9" s="1"/>
  <c r="S7" i="9"/>
  <c r="S23" i="9" s="1"/>
  <c r="S27" i="9" s="1"/>
  <c r="R7" i="9"/>
  <c r="R23" i="9" s="1"/>
  <c r="R27" i="9" s="1"/>
  <c r="Q7" i="9"/>
  <c r="P7" i="9"/>
  <c r="P23" i="9" s="1"/>
  <c r="P27" i="9" s="1"/>
  <c r="O7" i="9"/>
  <c r="N7" i="9"/>
  <c r="N23" i="9" s="1"/>
  <c r="N27" i="9" s="1"/>
  <c r="J7" i="9"/>
  <c r="J23" i="9" s="1"/>
  <c r="J27" i="9" s="1"/>
  <c r="I7" i="9"/>
  <c r="H7" i="9"/>
  <c r="H23" i="9" s="1"/>
  <c r="H27" i="9" s="1"/>
  <c r="G7" i="9"/>
  <c r="G23" i="9" s="1"/>
  <c r="F7" i="9"/>
  <c r="F23" i="9" s="1"/>
  <c r="E7" i="9"/>
  <c r="E23" i="9" s="1"/>
  <c r="D7" i="9"/>
  <c r="D23" i="9"/>
  <c r="C7" i="9"/>
  <c r="C23" i="9" s="1"/>
  <c r="I43" i="8"/>
  <c r="F43" i="8"/>
  <c r="K42" i="8"/>
  <c r="J42" i="8"/>
  <c r="E41" i="8"/>
  <c r="E39" i="8" s="1"/>
  <c r="E44" i="8" s="1"/>
  <c r="Q39" i="8"/>
  <c r="Q44" i="8" s="1"/>
  <c r="P39" i="8"/>
  <c r="P44" i="8" s="1"/>
  <c r="O39" i="8"/>
  <c r="O44" i="8" s="1"/>
  <c r="N39" i="8"/>
  <c r="N44" i="8" s="1"/>
  <c r="M39" i="8"/>
  <c r="M44" i="8" s="1"/>
  <c r="L39" i="8"/>
  <c r="L44" i="8" s="1"/>
  <c r="K39" i="8"/>
  <c r="J39" i="8"/>
  <c r="J44" i="8" s="1"/>
  <c r="I39" i="8"/>
  <c r="H39" i="8"/>
  <c r="H44" i="8" s="1"/>
  <c r="G39" i="8"/>
  <c r="G44" i="8" s="1"/>
  <c r="F39" i="8"/>
  <c r="D39" i="8"/>
  <c r="D44" i="8" s="1"/>
  <c r="C39" i="8"/>
  <c r="C44" i="8" s="1"/>
  <c r="H34" i="8"/>
  <c r="G34" i="8"/>
  <c r="G33" i="8" s="1"/>
  <c r="F34" i="8"/>
  <c r="F33" i="8" s="1"/>
  <c r="D34" i="8"/>
  <c r="C34" i="8"/>
  <c r="C33" i="8" s="1"/>
  <c r="Q33" i="8"/>
  <c r="P33" i="8"/>
  <c r="O33" i="8"/>
  <c r="N33" i="8"/>
  <c r="M33" i="8"/>
  <c r="L33" i="8"/>
  <c r="K33" i="8"/>
  <c r="J33" i="8"/>
  <c r="I33" i="8"/>
  <c r="H33" i="8"/>
  <c r="E33" i="8"/>
  <c r="D33" i="8"/>
  <c r="J32" i="8"/>
  <c r="J28" i="8" s="1"/>
  <c r="H32" i="8"/>
  <c r="G32" i="8"/>
  <c r="G28" i="8" s="1"/>
  <c r="G38" i="8" s="1"/>
  <c r="F32" i="8"/>
  <c r="F28" i="8" s="1"/>
  <c r="F38" i="8" s="1"/>
  <c r="D32" i="8"/>
  <c r="D28" i="8" s="1"/>
  <c r="C32" i="8"/>
  <c r="I29" i="8"/>
  <c r="I28" i="8" s="1"/>
  <c r="Q28" i="8"/>
  <c r="Q38" i="8" s="1"/>
  <c r="P28" i="8"/>
  <c r="O28" i="8"/>
  <c r="O38" i="8" s="1"/>
  <c r="N28" i="8"/>
  <c r="N38" i="8"/>
  <c r="M28" i="8"/>
  <c r="M38" i="8" s="1"/>
  <c r="L28" i="8"/>
  <c r="K28" i="8"/>
  <c r="K38" i="8" s="1"/>
  <c r="J38" i="8"/>
  <c r="I38" i="8"/>
  <c r="H28" i="8"/>
  <c r="H38" i="8" s="1"/>
  <c r="E28" i="8"/>
  <c r="E38" i="8" s="1"/>
  <c r="C28" i="8"/>
  <c r="C38" i="8" s="1"/>
  <c r="U20" i="8"/>
  <c r="R20" i="8"/>
  <c r="W19" i="8"/>
  <c r="V19" i="8"/>
  <c r="K19" i="8"/>
  <c r="G19" i="8"/>
  <c r="F19" i="8"/>
  <c r="E19" i="8"/>
  <c r="Q18" i="8"/>
  <c r="AD16" i="8"/>
  <c r="AD21" i="8" s="1"/>
  <c r="AC16" i="8"/>
  <c r="AC21" i="8" s="1"/>
  <c r="AB16" i="8"/>
  <c r="AB21" i="8" s="1"/>
  <c r="AA16" i="8"/>
  <c r="AA21" i="8" s="1"/>
  <c r="Z16" i="8"/>
  <c r="Z21" i="8" s="1"/>
  <c r="Y16" i="8"/>
  <c r="Y21" i="8" s="1"/>
  <c r="X16" i="8"/>
  <c r="X21" i="8" s="1"/>
  <c r="W16" i="8"/>
  <c r="V16" i="8"/>
  <c r="V21" i="8" s="1"/>
  <c r="U16" i="8"/>
  <c r="U21" i="8" s="1"/>
  <c r="T16" i="8"/>
  <c r="T21" i="8" s="1"/>
  <c r="S16" i="8"/>
  <c r="S21" i="8" s="1"/>
  <c r="R16" i="8"/>
  <c r="R21" i="8" s="1"/>
  <c r="Q16" i="8"/>
  <c r="Q21" i="8" s="1"/>
  <c r="P16" i="8"/>
  <c r="P21" i="8" s="1"/>
  <c r="O16" i="8"/>
  <c r="O21" i="8" s="1"/>
  <c r="N16" i="8"/>
  <c r="N21" i="8" s="1"/>
  <c r="M16" i="8"/>
  <c r="M21" i="8" s="1"/>
  <c r="L16" i="8"/>
  <c r="L21" i="8" s="1"/>
  <c r="K16" i="8"/>
  <c r="K21" i="8" s="1"/>
  <c r="J16" i="8"/>
  <c r="J21" i="8"/>
  <c r="I16" i="8"/>
  <c r="I21" i="8" s="1"/>
  <c r="H16" i="8"/>
  <c r="H21" i="8" s="1"/>
  <c r="G16" i="8"/>
  <c r="G21" i="8" s="1"/>
  <c r="F16" i="8"/>
  <c r="E16" i="8"/>
  <c r="E21" i="8" s="1"/>
  <c r="D16" i="8"/>
  <c r="D21" i="8"/>
  <c r="C16" i="8"/>
  <c r="C21" i="8" s="1"/>
  <c r="K13" i="8"/>
  <c r="J13" i="8"/>
  <c r="I13" i="8"/>
  <c r="H13" i="8"/>
  <c r="C13" i="8"/>
  <c r="T11" i="8"/>
  <c r="T10" i="8" s="1"/>
  <c r="S11" i="8"/>
  <c r="R11" i="8"/>
  <c r="R10" i="8" s="1"/>
  <c r="P11" i="8"/>
  <c r="O11" i="8"/>
  <c r="N11" i="8"/>
  <c r="M11" i="8"/>
  <c r="L11" i="8"/>
  <c r="K11" i="8"/>
  <c r="J11" i="8"/>
  <c r="I11" i="8"/>
  <c r="H11" i="8"/>
  <c r="G11" i="8"/>
  <c r="E11" i="8"/>
  <c r="E10" i="8" s="1"/>
  <c r="D11" i="8"/>
  <c r="D10" i="8" s="1"/>
  <c r="AD10" i="8"/>
  <c r="AC10" i="8"/>
  <c r="AB10" i="8"/>
  <c r="AA10" i="8"/>
  <c r="Z10" i="8"/>
  <c r="Y10" i="8"/>
  <c r="X10" i="8"/>
  <c r="W10" i="8"/>
  <c r="V10" i="8"/>
  <c r="U10" i="8"/>
  <c r="S10" i="8"/>
  <c r="Q10" i="8"/>
  <c r="P10" i="8"/>
  <c r="O10" i="8"/>
  <c r="N10" i="8"/>
  <c r="M10" i="8"/>
  <c r="L10" i="8"/>
  <c r="K10" i="8"/>
  <c r="J10" i="8"/>
  <c r="I10" i="8"/>
  <c r="H10" i="8"/>
  <c r="G10" i="8"/>
  <c r="F10" i="8"/>
  <c r="C10" i="8"/>
  <c r="V9" i="8"/>
  <c r="V5" i="8" s="1"/>
  <c r="V15" i="8" s="1"/>
  <c r="T9" i="8"/>
  <c r="S9" i="8"/>
  <c r="R9" i="8"/>
  <c r="P9" i="8"/>
  <c r="P5" i="8" s="1"/>
  <c r="P15" i="8" s="1"/>
  <c r="O9" i="8"/>
  <c r="N9" i="8"/>
  <c r="M9" i="8"/>
  <c r="L9" i="8"/>
  <c r="L5" i="8" s="1"/>
  <c r="L15" i="8" s="1"/>
  <c r="K9" i="8"/>
  <c r="J9" i="8"/>
  <c r="I9" i="8"/>
  <c r="H9" i="8"/>
  <c r="H5" i="8" s="1"/>
  <c r="H15" i="8" s="1"/>
  <c r="G9" i="8"/>
  <c r="F9" i="8"/>
  <c r="E9" i="8"/>
  <c r="C9" i="8"/>
  <c r="D8" i="8"/>
  <c r="D5" i="8" s="1"/>
  <c r="C8" i="8"/>
  <c r="U6" i="8"/>
  <c r="U5" i="8" s="1"/>
  <c r="C6" i="8"/>
  <c r="AD5" i="8"/>
  <c r="AD15" i="8" s="1"/>
  <c r="AD22" i="8" s="1"/>
  <c r="AC5" i="8"/>
  <c r="AC15" i="8" s="1"/>
  <c r="AC22" i="8" s="1"/>
  <c r="AB5" i="8"/>
  <c r="AA5" i="8"/>
  <c r="AA15" i="8" s="1"/>
  <c r="Z5" i="8"/>
  <c r="Z15" i="8"/>
  <c r="Y5" i="8"/>
  <c r="Y15" i="8" s="1"/>
  <c r="X5" i="8"/>
  <c r="W5" i="8"/>
  <c r="W15" i="8" s="1"/>
  <c r="T5" i="8"/>
  <c r="S5" i="8"/>
  <c r="S15" i="8" s="1"/>
  <c r="R5" i="8"/>
  <c r="Q5" i="8"/>
  <c r="Q15" i="8" s="1"/>
  <c r="O5" i="8"/>
  <c r="O15" i="8" s="1"/>
  <c r="N5" i="8"/>
  <c r="M5" i="8"/>
  <c r="M15" i="8" s="1"/>
  <c r="K5" i="8"/>
  <c r="K15" i="8" s="1"/>
  <c r="J5" i="8"/>
  <c r="I5" i="8"/>
  <c r="I15" i="8" s="1"/>
  <c r="G5" i="8"/>
  <c r="G15" i="8" s="1"/>
  <c r="F5" i="8"/>
  <c r="E5" i="8"/>
  <c r="E15" i="8" s="1"/>
  <c r="C5" i="8"/>
  <c r="C15" i="8"/>
  <c r="M33" i="7"/>
  <c r="L33" i="7"/>
  <c r="K33" i="7"/>
  <c r="J33" i="7"/>
  <c r="I33" i="7"/>
  <c r="H33" i="7"/>
  <c r="G33" i="7"/>
  <c r="F33" i="7"/>
  <c r="E33" i="7"/>
  <c r="C33" i="7"/>
  <c r="M26" i="7"/>
  <c r="L26" i="7"/>
  <c r="K26" i="7"/>
  <c r="J26" i="7"/>
  <c r="I26" i="7"/>
  <c r="H26" i="7"/>
  <c r="G26" i="7"/>
  <c r="F26" i="7"/>
  <c r="E26" i="7"/>
  <c r="C26" i="7"/>
  <c r="AA16" i="7"/>
  <c r="Z16" i="7"/>
  <c r="Y16" i="7"/>
  <c r="X16" i="7"/>
  <c r="W16" i="7"/>
  <c r="V16" i="7"/>
  <c r="U16" i="7"/>
  <c r="T16" i="7"/>
  <c r="S16" i="7"/>
  <c r="R16" i="7"/>
  <c r="Q16" i="7"/>
  <c r="O16" i="7"/>
  <c r="N16" i="7"/>
  <c r="M16" i="7"/>
  <c r="L16" i="7"/>
  <c r="K16" i="7"/>
  <c r="J16" i="7"/>
  <c r="I16" i="7"/>
  <c r="H16" i="7"/>
  <c r="G16" i="7"/>
  <c r="F16" i="7"/>
  <c r="E16" i="7"/>
  <c r="D16" i="7"/>
  <c r="C16" i="7"/>
  <c r="AA9" i="7"/>
  <c r="Z9" i="7"/>
  <c r="Y9" i="7"/>
  <c r="X9" i="7"/>
  <c r="W9" i="7"/>
  <c r="V9" i="7"/>
  <c r="U9" i="7"/>
  <c r="T9" i="7"/>
  <c r="S9" i="7"/>
  <c r="R9" i="7"/>
  <c r="Q9" i="7"/>
  <c r="O9" i="7"/>
  <c r="N9" i="7"/>
  <c r="M9" i="7"/>
  <c r="L9" i="7"/>
  <c r="K9" i="7"/>
  <c r="J9" i="7"/>
  <c r="I9" i="7"/>
  <c r="H9" i="7"/>
  <c r="G9" i="7"/>
  <c r="F9" i="7"/>
  <c r="E9" i="7"/>
  <c r="D9" i="7"/>
  <c r="C9" i="7"/>
  <c r="K26" i="6"/>
  <c r="K21" i="6"/>
  <c r="K27" i="6"/>
  <c r="J26" i="6"/>
  <c r="J22" i="6"/>
  <c r="J23" i="6"/>
  <c r="J21" i="6"/>
  <c r="H26" i="6"/>
  <c r="H22" i="6"/>
  <c r="H23" i="6"/>
  <c r="H21" i="6" s="1"/>
  <c r="G26" i="6"/>
  <c r="G22" i="6"/>
  <c r="G21" i="6" s="1"/>
  <c r="G27" i="6" s="1"/>
  <c r="G23" i="6"/>
  <c r="F26" i="6"/>
  <c r="F22" i="6"/>
  <c r="F23" i="6"/>
  <c r="E26" i="6"/>
  <c r="E22" i="6"/>
  <c r="E21" i="6" s="1"/>
  <c r="E27" i="6" s="1"/>
  <c r="E23" i="6"/>
  <c r="D26" i="6"/>
  <c r="D22" i="6"/>
  <c r="D23" i="6"/>
  <c r="D21" i="6" s="1"/>
  <c r="D27" i="6" s="1"/>
  <c r="C26" i="6"/>
  <c r="C22" i="6"/>
  <c r="C23" i="6"/>
  <c r="C24" i="6"/>
  <c r="V23" i="6"/>
  <c r="V29" i="6"/>
  <c r="U23" i="6"/>
  <c r="U29" i="6"/>
  <c r="T23" i="6"/>
  <c r="T29" i="6"/>
  <c r="S23" i="6"/>
  <c r="S29" i="6"/>
  <c r="R23" i="6"/>
  <c r="R29" i="6"/>
  <c r="Q23" i="6"/>
  <c r="Q29" i="6"/>
  <c r="I23" i="6"/>
  <c r="I22" i="6"/>
  <c r="I21" i="6" s="1"/>
  <c r="I27" i="6" s="1"/>
  <c r="N21" i="6"/>
  <c r="N27" i="6"/>
  <c r="M21" i="6"/>
  <c r="M27" i="6"/>
  <c r="L21" i="6"/>
  <c r="L27" i="6"/>
  <c r="N10" i="6"/>
  <c r="M10" i="6"/>
  <c r="L10" i="6"/>
  <c r="K10" i="6"/>
  <c r="J10" i="6"/>
  <c r="I10" i="6"/>
  <c r="H10" i="6"/>
  <c r="G10" i="6"/>
  <c r="F10" i="6"/>
  <c r="E10" i="6"/>
  <c r="D10" i="6"/>
  <c r="C10" i="6"/>
  <c r="V7" i="6"/>
  <c r="U7" i="6"/>
  <c r="T7" i="6"/>
  <c r="S7" i="6"/>
  <c r="S14" i="6" s="1"/>
  <c r="R7" i="6"/>
  <c r="Q7" i="6"/>
  <c r="N7" i="6"/>
  <c r="M7" i="6"/>
  <c r="M5" i="6" s="1"/>
  <c r="M16" i="6" s="1"/>
  <c r="L7" i="6"/>
  <c r="K7" i="6"/>
  <c r="K5" i="6" s="1"/>
  <c r="J7" i="6"/>
  <c r="I7" i="6"/>
  <c r="I5" i="6" s="1"/>
  <c r="I16" i="6" s="1"/>
  <c r="H7" i="6"/>
  <c r="G7" i="6"/>
  <c r="G5" i="6" s="1"/>
  <c r="F7" i="6"/>
  <c r="E7" i="6"/>
  <c r="E5" i="6" s="1"/>
  <c r="E16" i="6" s="1"/>
  <c r="D7" i="6"/>
  <c r="C7" i="6"/>
  <c r="C5" i="6" s="1"/>
  <c r="C16" i="6" s="1"/>
  <c r="V5" i="6"/>
  <c r="V14" i="6"/>
  <c r="U5" i="6"/>
  <c r="U14" i="6"/>
  <c r="T5" i="6"/>
  <c r="T14" i="6"/>
  <c r="S5" i="6"/>
  <c r="R5" i="6"/>
  <c r="R14" i="6" s="1"/>
  <c r="Q5" i="6"/>
  <c r="Q14" i="6" s="1"/>
  <c r="N5" i="6"/>
  <c r="N16" i="6" s="1"/>
  <c r="L5" i="6"/>
  <c r="J5" i="6"/>
  <c r="J16" i="6"/>
  <c r="H5" i="6"/>
  <c r="F5" i="6"/>
  <c r="F16" i="6" s="1"/>
  <c r="D5" i="6"/>
  <c r="O46" i="5"/>
  <c r="L46" i="5"/>
  <c r="K46" i="5"/>
  <c r="I45" i="5"/>
  <c r="O40" i="5"/>
  <c r="O47" i="5"/>
  <c r="M40" i="5"/>
  <c r="M47" i="5"/>
  <c r="L40" i="5"/>
  <c r="L47" i="5"/>
  <c r="K40" i="5"/>
  <c r="K47" i="5"/>
  <c r="J40" i="5"/>
  <c r="J47" i="5"/>
  <c r="I40" i="5"/>
  <c r="I47" i="5"/>
  <c r="H40" i="5"/>
  <c r="H47" i="5"/>
  <c r="G40" i="5"/>
  <c r="G47" i="5"/>
  <c r="F40" i="5"/>
  <c r="F47" i="5"/>
  <c r="E40" i="5"/>
  <c r="E47" i="5"/>
  <c r="D40" i="5"/>
  <c r="D47" i="5"/>
  <c r="C40" i="5"/>
  <c r="C47" i="5"/>
  <c r="J37" i="5"/>
  <c r="O33" i="5"/>
  <c r="M33" i="5"/>
  <c r="L33" i="5"/>
  <c r="K33" i="5"/>
  <c r="J33" i="5"/>
  <c r="I33" i="5"/>
  <c r="H33" i="5"/>
  <c r="G33" i="5"/>
  <c r="F33" i="5"/>
  <c r="E33" i="5"/>
  <c r="D33" i="5"/>
  <c r="C33" i="5"/>
  <c r="O31" i="5"/>
  <c r="O39" i="5" s="1"/>
  <c r="M31" i="5"/>
  <c r="M39" i="5" s="1"/>
  <c r="L31" i="5"/>
  <c r="L39" i="5" s="1"/>
  <c r="K31" i="5"/>
  <c r="K39" i="5" s="1"/>
  <c r="J31" i="5"/>
  <c r="J39" i="5" s="1"/>
  <c r="I31" i="5"/>
  <c r="I39" i="5" s="1"/>
  <c r="H31" i="5"/>
  <c r="H39" i="5" s="1"/>
  <c r="G31" i="5"/>
  <c r="G39" i="5" s="1"/>
  <c r="F31" i="5"/>
  <c r="F39" i="5" s="1"/>
  <c r="E31" i="5"/>
  <c r="E39" i="5" s="1"/>
  <c r="D31" i="5"/>
  <c r="D39" i="5" s="1"/>
  <c r="C31" i="5"/>
  <c r="C39" i="5" s="1"/>
  <c r="X21" i="5"/>
  <c r="W21" i="5"/>
  <c r="M21" i="5"/>
  <c r="U20" i="5"/>
  <c r="N17" i="5"/>
  <c r="M17" i="5"/>
  <c r="L17" i="5"/>
  <c r="K17" i="5"/>
  <c r="J17" i="5"/>
  <c r="I17" i="5"/>
  <c r="H17" i="5"/>
  <c r="G17" i="5"/>
  <c r="F17" i="5"/>
  <c r="E17" i="5"/>
  <c r="D17" i="5"/>
  <c r="C17" i="5"/>
  <c r="Z15" i="5"/>
  <c r="Z22" i="5" s="1"/>
  <c r="Y15" i="5"/>
  <c r="Y22" i="5" s="1"/>
  <c r="X15" i="5"/>
  <c r="X22" i="5" s="1"/>
  <c r="W15" i="5"/>
  <c r="V15" i="5"/>
  <c r="V22" i="5" s="1"/>
  <c r="U15" i="5"/>
  <c r="U22" i="5" s="1"/>
  <c r="T15" i="5"/>
  <c r="T22" i="5" s="1"/>
  <c r="S15" i="5"/>
  <c r="S22" i="5" s="1"/>
  <c r="R15" i="5"/>
  <c r="R22" i="5" s="1"/>
  <c r="Q15" i="5"/>
  <c r="Q22" i="5" s="1"/>
  <c r="P15" i="5"/>
  <c r="P22" i="5" s="1"/>
  <c r="O15" i="5"/>
  <c r="O22" i="5" s="1"/>
  <c r="N15" i="5"/>
  <c r="N22" i="5" s="1"/>
  <c r="M15" i="5"/>
  <c r="L15" i="5"/>
  <c r="L22" i="5" s="1"/>
  <c r="K15" i="5"/>
  <c r="K22" i="5" s="1"/>
  <c r="J15" i="5"/>
  <c r="J22" i="5" s="1"/>
  <c r="I15" i="5"/>
  <c r="I22" i="5" s="1"/>
  <c r="H15" i="5"/>
  <c r="H22" i="5" s="1"/>
  <c r="G15" i="5"/>
  <c r="G22" i="5" s="1"/>
  <c r="F15" i="5"/>
  <c r="F22" i="5" s="1"/>
  <c r="E15" i="5"/>
  <c r="E22" i="5" s="1"/>
  <c r="D15" i="5"/>
  <c r="D22" i="5" s="1"/>
  <c r="C15" i="5"/>
  <c r="C22" i="5" s="1"/>
  <c r="V12" i="5"/>
  <c r="Z8" i="5"/>
  <c r="Y8" i="5"/>
  <c r="X8" i="5"/>
  <c r="W8" i="5"/>
  <c r="V8" i="5"/>
  <c r="U8" i="5"/>
  <c r="T8" i="5"/>
  <c r="S8" i="5"/>
  <c r="R8" i="5"/>
  <c r="Q8" i="5"/>
  <c r="P8" i="5"/>
  <c r="O8" i="5"/>
  <c r="N8" i="5"/>
  <c r="M8" i="5"/>
  <c r="L8" i="5"/>
  <c r="K8" i="5"/>
  <c r="J8" i="5"/>
  <c r="I8" i="5"/>
  <c r="H8" i="5"/>
  <c r="G8" i="5"/>
  <c r="F8" i="5"/>
  <c r="E8" i="5"/>
  <c r="D8" i="5"/>
  <c r="C8" i="5"/>
  <c r="Z6" i="5"/>
  <c r="Z14" i="5"/>
  <c r="Y6" i="5"/>
  <c r="Y14" i="5" s="1"/>
  <c r="X6" i="5"/>
  <c r="X14" i="5" s="1"/>
  <c r="W6" i="5"/>
  <c r="W14" i="5" s="1"/>
  <c r="V6" i="5"/>
  <c r="V14" i="5" s="1"/>
  <c r="U6" i="5"/>
  <c r="T6" i="5"/>
  <c r="T14" i="5" s="1"/>
  <c r="S6" i="5"/>
  <c r="S14" i="5" s="1"/>
  <c r="R6" i="5"/>
  <c r="R14" i="5"/>
  <c r="Q6" i="5"/>
  <c r="Q14" i="5" s="1"/>
  <c r="P6" i="5"/>
  <c r="P14" i="5" s="1"/>
  <c r="O6" i="5"/>
  <c r="O14" i="5" s="1"/>
  <c r="N6" i="5"/>
  <c r="N14" i="5" s="1"/>
  <c r="M6" i="5"/>
  <c r="M14" i="5" s="1"/>
  <c r="L6" i="5"/>
  <c r="L14" i="5" s="1"/>
  <c r="K6" i="5"/>
  <c r="K14" i="5" s="1"/>
  <c r="J6" i="5"/>
  <c r="J14" i="5"/>
  <c r="I6" i="5"/>
  <c r="I14" i="5" s="1"/>
  <c r="H6" i="5"/>
  <c r="H14" i="5" s="1"/>
  <c r="G6" i="5"/>
  <c r="G14" i="5" s="1"/>
  <c r="F6" i="5"/>
  <c r="F14" i="5" s="1"/>
  <c r="E6" i="5"/>
  <c r="E14" i="5" s="1"/>
  <c r="D6" i="5"/>
  <c r="D14" i="5" s="1"/>
  <c r="C6" i="5"/>
  <c r="C14" i="5" s="1"/>
  <c r="K64" i="4"/>
  <c r="J64" i="4"/>
  <c r="H64" i="4"/>
  <c r="G64" i="4"/>
  <c r="E64" i="4"/>
  <c r="J60" i="4"/>
  <c r="H60" i="4"/>
  <c r="G60" i="4"/>
  <c r="E60" i="4"/>
  <c r="J56" i="4"/>
  <c r="H56" i="4"/>
  <c r="G56" i="4"/>
  <c r="E56" i="4"/>
  <c r="H52" i="4"/>
  <c r="G52" i="4"/>
  <c r="E52" i="4"/>
  <c r="J51" i="4"/>
  <c r="J50" i="4"/>
  <c r="J49" i="4"/>
  <c r="J52" i="4" s="1"/>
  <c r="H48" i="4"/>
  <c r="E48" i="4"/>
  <c r="J47" i="4"/>
  <c r="G47" i="4"/>
  <c r="J46" i="4"/>
  <c r="G46" i="4"/>
  <c r="J45" i="4"/>
  <c r="J48" i="4" s="1"/>
  <c r="G45" i="4"/>
  <c r="G48" i="4" s="1"/>
  <c r="H44" i="4"/>
  <c r="E44" i="4"/>
  <c r="J43" i="4"/>
  <c r="G43" i="4"/>
  <c r="J42" i="4"/>
  <c r="G42" i="4"/>
  <c r="J41" i="4"/>
  <c r="J44" i="4"/>
  <c r="G41" i="4"/>
  <c r="G44" i="4" s="1"/>
  <c r="H40" i="4"/>
  <c r="E40" i="4"/>
  <c r="J39" i="4"/>
  <c r="G39" i="4"/>
  <c r="J38" i="4"/>
  <c r="G38" i="4"/>
  <c r="J37" i="4"/>
  <c r="J40" i="4" s="1"/>
  <c r="G37" i="4"/>
  <c r="G40" i="4" s="1"/>
  <c r="J36" i="4"/>
  <c r="H36" i="4"/>
  <c r="G36" i="4"/>
  <c r="E36" i="4"/>
  <c r="H32" i="4"/>
  <c r="E32" i="4"/>
  <c r="J31" i="4"/>
  <c r="G31" i="4"/>
  <c r="J30" i="4"/>
  <c r="G30" i="4"/>
  <c r="J29" i="4"/>
  <c r="J32" i="4"/>
  <c r="G29" i="4"/>
  <c r="H28" i="4"/>
  <c r="E28" i="4"/>
  <c r="J27" i="4"/>
  <c r="G27" i="4"/>
  <c r="J26" i="4"/>
  <c r="G26" i="4"/>
  <c r="J25" i="4"/>
  <c r="J28" i="4" s="1"/>
  <c r="G25" i="4"/>
  <c r="G28" i="4"/>
  <c r="H24" i="4"/>
  <c r="E24" i="4"/>
  <c r="J23" i="4"/>
  <c r="G23" i="4"/>
  <c r="J22" i="4"/>
  <c r="G22" i="4"/>
  <c r="J21" i="4"/>
  <c r="J24" i="4"/>
  <c r="G21" i="4"/>
  <c r="H20" i="4"/>
  <c r="E20" i="4"/>
  <c r="J19" i="4"/>
  <c r="G19" i="4"/>
  <c r="J18" i="4"/>
  <c r="G18" i="4"/>
  <c r="J17" i="4"/>
  <c r="G17" i="4"/>
  <c r="G20" i="4"/>
  <c r="H16" i="4"/>
  <c r="E16" i="4"/>
  <c r="J15" i="4"/>
  <c r="G15" i="4"/>
  <c r="J14" i="4"/>
  <c r="G14" i="4"/>
  <c r="J13" i="4"/>
  <c r="J16" i="4"/>
  <c r="G13" i="4"/>
  <c r="G16" i="4" s="1"/>
  <c r="H12" i="4"/>
  <c r="E12" i="4"/>
  <c r="J11" i="4"/>
  <c r="G11" i="4"/>
  <c r="J10" i="4"/>
  <c r="G10" i="4"/>
  <c r="J9" i="4"/>
  <c r="J12" i="4" s="1"/>
  <c r="G9" i="4"/>
  <c r="G12" i="4" s="1"/>
  <c r="H8" i="4"/>
  <c r="E8" i="4"/>
  <c r="J7" i="4"/>
  <c r="G7" i="4"/>
  <c r="J6" i="4"/>
  <c r="G6" i="4"/>
  <c r="J5" i="4"/>
  <c r="J8" i="4" s="1"/>
  <c r="G5" i="4"/>
  <c r="G8" i="4" s="1"/>
  <c r="M108" i="16"/>
  <c r="L108" i="16"/>
  <c r="K108" i="16"/>
  <c r="J108" i="16"/>
  <c r="I108" i="16"/>
  <c r="H108" i="16"/>
  <c r="G108" i="16"/>
  <c r="F108" i="16"/>
  <c r="E108" i="16"/>
  <c r="D108" i="16"/>
  <c r="C108" i="16"/>
  <c r="B108" i="16"/>
  <c r="AM107" i="16"/>
  <c r="AL107" i="16"/>
  <c r="AK107" i="16"/>
  <c r="AJ107" i="16"/>
  <c r="AI107" i="16"/>
  <c r="AH107" i="16"/>
  <c r="AG107" i="16"/>
  <c r="AF107" i="16"/>
  <c r="AE107" i="16"/>
  <c r="AD107" i="16"/>
  <c r="AC107" i="16"/>
  <c r="AB107" i="16"/>
  <c r="D38" i="8" l="1"/>
  <c r="M7" i="9"/>
  <c r="M23" i="9" s="1"/>
  <c r="G32" i="4"/>
  <c r="F21" i="8"/>
  <c r="D41" i="9"/>
  <c r="J20" i="4"/>
  <c r="F15" i="8"/>
  <c r="J15" i="8"/>
  <c r="N15" i="8"/>
  <c r="X15" i="8"/>
  <c r="L38" i="8"/>
  <c r="P38" i="8"/>
  <c r="D36" i="9"/>
  <c r="G24" i="4"/>
  <c r="U14" i="5"/>
  <c r="D16" i="6"/>
  <c r="H16" i="6"/>
  <c r="L16" i="6"/>
  <c r="I44" i="8"/>
  <c r="L12" i="9"/>
  <c r="L23" i="9" s="1"/>
  <c r="L27" i="9" s="1"/>
  <c r="M26" i="9"/>
  <c r="D52" i="9"/>
  <c r="J27" i="6"/>
  <c r="T15" i="8"/>
  <c r="K23" i="9"/>
  <c r="F52" i="9"/>
  <c r="N52" i="9"/>
  <c r="G16" i="6"/>
  <c r="K16" i="6"/>
  <c r="C21" i="6"/>
  <c r="C27" i="6" s="1"/>
  <c r="H27" i="6"/>
  <c r="U15" i="8"/>
  <c r="W21" i="8"/>
  <c r="F44" i="8"/>
  <c r="I23" i="9"/>
  <c r="O23" i="9"/>
  <c r="O27" i="9" s="1"/>
  <c r="W23" i="9"/>
  <c r="W27" i="9" s="1"/>
  <c r="G52" i="9"/>
  <c r="K52" i="9"/>
  <c r="O52" i="9"/>
  <c r="E41" i="9"/>
  <c r="E52" i="9" s="1"/>
  <c r="C55" i="9"/>
  <c r="H48" i="13"/>
  <c r="H80" i="13" s="1"/>
  <c r="M22" i="5"/>
  <c r="AB15" i="8"/>
  <c r="AB22" i="8" s="1"/>
  <c r="Q23" i="9"/>
  <c r="Q27" i="9" s="1"/>
  <c r="Y23" i="9"/>
  <c r="Y27" i="9" s="1"/>
  <c r="J52" i="9"/>
  <c r="W22" i="5"/>
  <c r="F21" i="6"/>
  <c r="F27" i="6" s="1"/>
  <c r="D15" i="8"/>
  <c r="R15" i="8"/>
  <c r="K44" i="8"/>
  <c r="U23" i="9"/>
  <c r="U27" i="9" s="1"/>
  <c r="H52" i="9"/>
  <c r="L52" i="9"/>
  <c r="P52" i="9"/>
</calcChain>
</file>

<file path=xl/comments1.xml><?xml version="1.0" encoding="utf-8"?>
<comments xmlns="http://schemas.openxmlformats.org/spreadsheetml/2006/main">
  <authors>
    <author>ATOI,NGOZI VICTOR</author>
  </authors>
  <commentList>
    <comment ref="DP61" authorId="0" shapeId="0">
      <text>
        <r>
          <rPr>
            <b/>
            <sz val="9"/>
            <color indexed="81"/>
            <rFont val="Tahoma"/>
            <family val="2"/>
          </rPr>
          <t>ATOI,NGOZI VICTOR:</t>
        </r>
        <r>
          <rPr>
            <sz val="9"/>
            <color indexed="81"/>
            <rFont val="Tahoma"/>
            <family val="2"/>
          </rPr>
          <t xml:space="preserve">
This include AMCON outright purchase from DMBs by CBN</t>
        </r>
      </text>
    </comment>
    <comment ref="DP82" authorId="0" shapeId="0">
      <text>
        <r>
          <rPr>
            <b/>
            <sz val="9"/>
            <color indexed="81"/>
            <rFont val="Tahoma"/>
            <family val="2"/>
          </rPr>
          <t>ATOI,NGOZI VICTOR:</t>
        </r>
        <r>
          <rPr>
            <sz val="9"/>
            <color indexed="81"/>
            <rFont val="Tahoma"/>
            <family val="2"/>
          </rPr>
          <t xml:space="preserve">
1.872 Trillion outright purchase of AMCON Bond of DMBs by CBN was wrongly classified</t>
        </r>
      </text>
    </comment>
  </commentList>
</comments>
</file>

<file path=xl/comments2.xml><?xml version="1.0" encoding="utf-8"?>
<comments xmlns="http://schemas.openxmlformats.org/spreadsheetml/2006/main">
  <authors>
    <author>ADEBOYE,ADEYEMI ADEBAYO</author>
  </authors>
  <commentList>
    <comment ref="A27" authorId="0" shapeId="0">
      <text>
        <r>
          <rPr>
            <b/>
            <sz val="9"/>
            <color indexed="81"/>
            <rFont val="Tahoma"/>
            <family val="2"/>
          </rPr>
          <t>ADEBOYE,ADEYEMI ADEBAYO:</t>
        </r>
        <r>
          <rPr>
            <sz val="9"/>
            <color indexed="81"/>
            <rFont val="Tahoma"/>
            <family val="2"/>
          </rPr>
          <t xml:space="preserve">
Ways &amp; Means
</t>
        </r>
      </text>
    </comment>
  </commentList>
</comments>
</file>

<file path=xl/comments3.xml><?xml version="1.0" encoding="utf-8"?>
<comments xmlns="http://schemas.openxmlformats.org/spreadsheetml/2006/main">
  <authors>
    <author>CBNUser</author>
  </authors>
  <commentList>
    <comment ref="B3" authorId="0" shapeId="0">
      <text>
        <r>
          <rPr>
            <b/>
            <sz val="9"/>
            <color indexed="81"/>
            <rFont val="Tahoma"/>
            <family val="2"/>
          </rPr>
          <t>CBNUser:</t>
        </r>
        <r>
          <rPr>
            <sz val="9"/>
            <color indexed="81"/>
            <rFont val="Tahoma"/>
            <family val="2"/>
          </rPr>
          <t xml:space="preserve">
</t>
        </r>
      </text>
    </comment>
  </commentList>
</comments>
</file>

<file path=xl/comments4.xml><?xml version="1.0" encoding="utf-8"?>
<comments xmlns="http://schemas.openxmlformats.org/spreadsheetml/2006/main">
  <authors>
    <author>CBNUser</author>
  </authors>
  <commentList>
    <comment ref="A121" authorId="0" shapeId="0">
      <text>
        <r>
          <rPr>
            <b/>
            <sz val="9"/>
            <color indexed="81"/>
            <rFont val="Tahoma"/>
            <family val="2"/>
          </rPr>
          <t>CBNUser:</t>
        </r>
        <r>
          <rPr>
            <sz val="9"/>
            <color indexed="81"/>
            <rFont val="Tahoma"/>
            <family val="2"/>
          </rPr>
          <t xml:space="preserve">
</t>
        </r>
      </text>
    </comment>
  </commentList>
</comments>
</file>

<file path=xl/comments5.xml><?xml version="1.0" encoding="utf-8"?>
<comments xmlns="http://schemas.openxmlformats.org/spreadsheetml/2006/main">
  <authors>
    <author>odeniran10918</author>
  </authors>
  <commentList>
    <comment ref="U195" authorId="0" shapeId="0">
      <text>
        <r>
          <rPr>
            <b/>
            <sz val="8"/>
            <color indexed="81"/>
            <rFont val="Tahoma"/>
            <family val="2"/>
          </rPr>
          <t>odeniran10918:</t>
        </r>
        <r>
          <rPr>
            <sz val="8"/>
            <color indexed="81"/>
            <rFont val="Tahoma"/>
            <family val="2"/>
          </rPr>
          <t xml:space="preserve">
DMO Reconcilation - Disbursements (+sign)</t>
        </r>
      </text>
    </comment>
    <comment ref="U196" authorId="0" shapeId="0">
      <text>
        <r>
          <rPr>
            <b/>
            <sz val="8"/>
            <color indexed="81"/>
            <rFont val="Tahoma"/>
            <family val="2"/>
          </rPr>
          <t>odeniran10918:</t>
        </r>
        <r>
          <rPr>
            <sz val="8"/>
            <color indexed="81"/>
            <rFont val="Tahoma"/>
            <family val="2"/>
          </rPr>
          <t xml:space="preserve">
DMO reconcilation- Principle repayments -ve sign</t>
        </r>
      </text>
    </comment>
    <comment ref="U201" authorId="0" shapeId="0">
      <text>
        <r>
          <rPr>
            <b/>
            <sz val="8"/>
            <color indexed="81"/>
            <rFont val="Tahoma"/>
            <family val="2"/>
          </rPr>
          <t>odeniran10918:</t>
        </r>
        <r>
          <rPr>
            <sz val="8"/>
            <color indexed="81"/>
            <rFont val="Tahoma"/>
            <family val="2"/>
          </rPr>
          <t xml:space="preserve">
other sectors: BIS non-banks loans change in stock less valuation </t>
        </r>
      </text>
    </comment>
  </commentList>
</comments>
</file>

<file path=xl/sharedStrings.xml><?xml version="1.0" encoding="utf-8"?>
<sst xmlns="http://schemas.openxmlformats.org/spreadsheetml/2006/main" count="12899" uniqueCount="2587">
  <si>
    <t>Q1</t>
  </si>
  <si>
    <t>Q2</t>
  </si>
  <si>
    <t>Q3</t>
  </si>
  <si>
    <t>Q4</t>
  </si>
  <si>
    <t>ITEM</t>
  </si>
  <si>
    <t>Liquid Assets</t>
  </si>
  <si>
    <t xml:space="preserve">      Cash in Hand</t>
  </si>
  <si>
    <t xml:space="preserve">      Balances with CBN</t>
  </si>
  <si>
    <t xml:space="preserve">      Placements with Other Banks</t>
  </si>
  <si>
    <t xml:space="preserve">Domestic Credit </t>
  </si>
  <si>
    <t xml:space="preserve">      Investments</t>
  </si>
  <si>
    <t xml:space="preserve">      Loans &amp; Advances</t>
  </si>
  <si>
    <t>Other Assets</t>
  </si>
  <si>
    <t>Fixed  Assets</t>
  </si>
  <si>
    <t>Total Assets</t>
  </si>
  <si>
    <t>Shareholder' Fund</t>
  </si>
  <si>
    <t xml:space="preserve">      Paid - Up Capital</t>
  </si>
  <si>
    <t xml:space="preserve">      Reserves (including current year losses)</t>
  </si>
  <si>
    <t>Deposit</t>
  </si>
  <si>
    <t>Long Term Loans</t>
  </si>
  <si>
    <t>Other Liabilities</t>
  </si>
  <si>
    <t xml:space="preserve">  Total Liabilities</t>
  </si>
  <si>
    <t>Source: OFID/FPR (CBN)</t>
  </si>
  <si>
    <t>Cash in Hand</t>
  </si>
  <si>
    <t>Investments</t>
  </si>
  <si>
    <t>Loans &amp; Advances</t>
  </si>
  <si>
    <t>Total Liabilities</t>
  </si>
  <si>
    <t>Domestic Credit</t>
  </si>
  <si>
    <t>Long Term Liabilities</t>
  </si>
  <si>
    <t xml:space="preserve">BANK OF INDUSTRY </t>
  </si>
  <si>
    <t>QUARTERLY SERIES</t>
  </si>
  <si>
    <t>CONSOLIDATED BALANCE SHEET (N'million)</t>
  </si>
  <si>
    <t xml:space="preserve">      Cash and Short Term Funds</t>
  </si>
  <si>
    <t>Treasury Bills</t>
  </si>
  <si>
    <t xml:space="preserve">      Long Term Investments </t>
  </si>
  <si>
    <t>TOTAL ASSETS</t>
  </si>
  <si>
    <t>Deposit for shares</t>
  </si>
  <si>
    <t xml:space="preserve">SOURCE: BOI </t>
  </si>
  <si>
    <t>Cash and short term funds</t>
  </si>
  <si>
    <t>Due from Other Financial Institutions:</t>
  </si>
  <si>
    <t>CBN</t>
  </si>
  <si>
    <t>Other Banks</t>
  </si>
  <si>
    <t>Investment</t>
  </si>
  <si>
    <t>Fixed Assets</t>
  </si>
  <si>
    <t>Due to Other Bank</t>
  </si>
  <si>
    <t>Project Finance Credit Line</t>
  </si>
  <si>
    <t>Project Counterpart Funding</t>
  </si>
  <si>
    <t>Capital and Reserves</t>
  </si>
  <si>
    <t>Capital (Called-Up &amp; Grant)</t>
  </si>
  <si>
    <t>Reserves (Revenue &amp; Revaluation)</t>
  </si>
  <si>
    <t>Current Period Profit /Loss</t>
  </si>
  <si>
    <t>Funds Under Management (Intervention)</t>
  </si>
  <si>
    <t>Source: TIB's Audited Reports</t>
  </si>
  <si>
    <t>Cash and Bank Balance</t>
  </si>
  <si>
    <t>Loans and Advances</t>
  </si>
  <si>
    <t>Current Liabilities and Provisions</t>
  </si>
  <si>
    <t>Exch. Equal./Translation A/C</t>
  </si>
  <si>
    <t>Share Holders' Funds</t>
  </si>
  <si>
    <t>Non Capitalised SHF</t>
  </si>
  <si>
    <t>-</t>
  </si>
  <si>
    <t>NEXIM BANK CONSOLIDATED BALANCE SHEET  (N' Million)</t>
  </si>
  <si>
    <t xml:space="preserve">      Balances with Financial Institutions</t>
  </si>
  <si>
    <t xml:space="preserve">SUMMARY OF QUARTERLY PENSION FUNDS (RSA &amp; LEGACY FUNDS) </t>
  </si>
  <si>
    <t>RSA ONLY</t>
  </si>
  <si>
    <t>RSA AND LEGACY FUNDS</t>
  </si>
  <si>
    <t>Ordinary Shares</t>
  </si>
  <si>
    <t>Domestic Ordinary Shares</t>
  </si>
  <si>
    <t>Foreign Ordinary Shares</t>
  </si>
  <si>
    <t>Unquoted Securities</t>
  </si>
  <si>
    <t>Open/Close-End Funds</t>
  </si>
  <si>
    <t>Government Securities</t>
  </si>
  <si>
    <t>FGN Securities</t>
  </si>
  <si>
    <t>State Government Securities</t>
  </si>
  <si>
    <t>Corporate Debt Securities</t>
  </si>
  <si>
    <t>Money Market Instruments</t>
  </si>
  <si>
    <t>Local Money Market Securities</t>
  </si>
  <si>
    <t>Foreign Money Market Securities</t>
  </si>
  <si>
    <t>Real Estate Property</t>
  </si>
  <si>
    <t>Mutual Funds</t>
  </si>
  <si>
    <t>Uninvested Cash/Money on Call</t>
  </si>
  <si>
    <t>Others</t>
  </si>
  <si>
    <t>Members Fund</t>
  </si>
  <si>
    <t>NOTE:  LEGACY FUNDS ARE NOT AVAILABLE ON QUARTERLY SERIES FOR 2008 &amp; 2009</t>
  </si>
  <si>
    <t>Source: PENCOM</t>
  </si>
  <si>
    <t>Profit/Loss</t>
  </si>
  <si>
    <t>Reserves (including supplementary and gen. reserve)</t>
  </si>
  <si>
    <t>Share Capital</t>
  </si>
  <si>
    <t>BANK OF AGRICULTURE BOA)</t>
  </si>
  <si>
    <t>BANK OF INDUSTRY (BOI)</t>
  </si>
  <si>
    <t>(N'million)</t>
  </si>
  <si>
    <t xml:space="preserve">QUARTERLY SERIES OF THE AMOUNT OF CREDIT GRANTED TO </t>
  </si>
  <si>
    <t>PRIVATE SECTOR BY THE DEVELOPMENT FINANCE INSTITUTIONS (2007 - 2012)</t>
  </si>
  <si>
    <t>NA</t>
  </si>
  <si>
    <t>PRIMARY MORTAGE INSTITUTIONS</t>
  </si>
  <si>
    <t>THE INFRASTRUCTURE BANK (TIB)</t>
  </si>
  <si>
    <t>NIGERIAN EXPORT-IMPORT BANK</t>
  </si>
  <si>
    <t>BUREAU DE CHANGE FOREIGN EXCHANGE QUARTERLY TRANSACTIONS SERIES</t>
  </si>
  <si>
    <t>MONTH</t>
  </si>
  <si>
    <t xml:space="preserve">USD PURCHASES </t>
  </si>
  <si>
    <t>NAIRA EQUIVALENT</t>
  </si>
  <si>
    <t>USD SALES</t>
  </si>
  <si>
    <t>($'M)</t>
  </si>
  <si>
    <t>RATE</t>
  </si>
  <si>
    <t>(N'M)</t>
  </si>
  <si>
    <t xml:space="preserve">Total  </t>
  </si>
  <si>
    <t>Sources: OFISD/FPR (CBN)</t>
  </si>
  <si>
    <t xml:space="preserve">ITEMS </t>
  </si>
  <si>
    <t>ASSETS</t>
  </si>
  <si>
    <t>Bank Balances</t>
  </si>
  <si>
    <t>Other Balances</t>
  </si>
  <si>
    <t>Deposit Retained</t>
  </si>
  <si>
    <t>By Ceeding Companies</t>
  </si>
  <si>
    <t>Statutory Deposits</t>
  </si>
  <si>
    <t>Government Bonds</t>
  </si>
  <si>
    <t>Listed Ordinary Shares</t>
  </si>
  <si>
    <t>Unlisted Ordinary Shares</t>
  </si>
  <si>
    <t>Listed Debentures</t>
  </si>
  <si>
    <t>Unlisted Debentures</t>
  </si>
  <si>
    <t>Short Term Investments</t>
  </si>
  <si>
    <t>Other Investments</t>
  </si>
  <si>
    <t>Shares in related companies</t>
  </si>
  <si>
    <t>Loans to related companies</t>
  </si>
  <si>
    <t>Current Assets</t>
  </si>
  <si>
    <t>Outstanding Premium Due from:</t>
  </si>
  <si>
    <t>Related Companies</t>
  </si>
  <si>
    <t>Directors</t>
  </si>
  <si>
    <t>Company Staff</t>
  </si>
  <si>
    <t>Agent and Broker</t>
  </si>
  <si>
    <t>Individuals</t>
  </si>
  <si>
    <t>Amount due from Insurers</t>
  </si>
  <si>
    <t>Amount due from Reinsurers</t>
  </si>
  <si>
    <t>Interest, Dividends &amp; Rents</t>
  </si>
  <si>
    <t>Sundry Debtors</t>
  </si>
  <si>
    <t>Real Estate</t>
  </si>
  <si>
    <t>Equipment</t>
  </si>
  <si>
    <t>Goodwill</t>
  </si>
  <si>
    <t>Preliminary Expenses</t>
  </si>
  <si>
    <t>Loan to Directors</t>
  </si>
  <si>
    <t>Mortage Loan on Real Estate</t>
  </si>
  <si>
    <t>Loan to Policy Holders</t>
  </si>
  <si>
    <t>Loan to Others</t>
  </si>
  <si>
    <t>TABLE 1 Continued</t>
  </si>
  <si>
    <t>LIABILITIES</t>
  </si>
  <si>
    <t>Capital</t>
  </si>
  <si>
    <t>Issued and Paid Up Capital</t>
  </si>
  <si>
    <t>Share Premium Account</t>
  </si>
  <si>
    <t>Reserves</t>
  </si>
  <si>
    <t>Contigency Reserves</t>
  </si>
  <si>
    <t>Capital Reserves</t>
  </si>
  <si>
    <t>Other Reserves</t>
  </si>
  <si>
    <t>Balance of Profit &amp; Loss Appropriation</t>
  </si>
  <si>
    <t>Current Liabilities</t>
  </si>
  <si>
    <t>Amount due to Insurers</t>
  </si>
  <si>
    <t>Amount due to Reinsurers</t>
  </si>
  <si>
    <t>Amount due to Agents and Brokers</t>
  </si>
  <si>
    <t>Amount due to Policy Holders</t>
  </si>
  <si>
    <t>Amount due to Related Companies</t>
  </si>
  <si>
    <t>Other Creditors</t>
  </si>
  <si>
    <t>Insurance Funds</t>
  </si>
  <si>
    <t>Life Funds</t>
  </si>
  <si>
    <t>Pension Fund</t>
  </si>
  <si>
    <t>Deposit Administration Fund</t>
  </si>
  <si>
    <t>Outstanding Claims Reserves</t>
  </si>
  <si>
    <t>Short Term Borrowing</t>
  </si>
  <si>
    <t>Secured</t>
  </si>
  <si>
    <t>Unsecured</t>
  </si>
  <si>
    <t>Long Term Borrowing</t>
  </si>
  <si>
    <t>Taxation</t>
  </si>
  <si>
    <t>TOTAL LIABILITIES</t>
  </si>
  <si>
    <t>Source: NAICOM</t>
  </si>
  <si>
    <t>PFAs      20</t>
  </si>
  <si>
    <t>PFCs      4</t>
  </si>
  <si>
    <t>CPFAs     7</t>
  </si>
  <si>
    <t>AS @ Dec. 31. 2012</t>
  </si>
  <si>
    <t>GEN  -    31</t>
  </si>
  <si>
    <t>LIFE  -  16</t>
  </si>
  <si>
    <t>COMPOSITE  - 11</t>
  </si>
  <si>
    <t>RE INURANCE -  2</t>
  </si>
  <si>
    <t>TOTAL  -    60</t>
  </si>
  <si>
    <t>BANK OF AGRICULTURE CONSOLIDATED BALANCE SHEET  (QUARTERLY SERIES)  (N'M)</t>
  </si>
  <si>
    <t>QUARTERLY SERIES OF INSURANCE SECTOR ACTIVITIES (GENERAL &amp; LIFE BUSINESS)</t>
  </si>
  <si>
    <t xml:space="preserve">      Cash and Cash Equivalent</t>
  </si>
  <si>
    <t>Loans and Receivables</t>
  </si>
  <si>
    <t xml:space="preserve"> Investment Securities    </t>
  </si>
  <si>
    <t>Property and Equipment (Fixed Asset)</t>
  </si>
  <si>
    <t>Intangible Assets</t>
  </si>
  <si>
    <t>Borrowings</t>
  </si>
  <si>
    <t>Accruals</t>
  </si>
  <si>
    <t>Employee Benefit Obligation</t>
  </si>
  <si>
    <t>Current Tax Liabilities</t>
  </si>
  <si>
    <t>Deferred Tax Liabilities</t>
  </si>
  <si>
    <t>Equity</t>
  </si>
  <si>
    <t>Capital Contribution</t>
  </si>
  <si>
    <t>Revaluation Reserves</t>
  </si>
  <si>
    <t>Regulatory Risk Reserves</t>
  </si>
  <si>
    <t>Accumulated Losses</t>
  </si>
  <si>
    <t>Assets</t>
  </si>
  <si>
    <t>Liabilities</t>
  </si>
  <si>
    <t>Note:</t>
  </si>
  <si>
    <t>THE INFRASTRUCTURE BANK  (TIB) CONSOLIDATED BALANCE SHEET                                                                                                                                                                                                      QUARTERLY SERIES  (NAIRA MILLION)</t>
  </si>
  <si>
    <t>Funds Under Management ***</t>
  </si>
  <si>
    <t>*  TIB migrated from Generally Accepted Accounting Principles (GAAP) to International Financial Reporting Standards (IFRS).</t>
  </si>
  <si>
    <t>** Revised from GAAP to IFRS.</t>
  </si>
  <si>
    <t>Q1*</t>
  </si>
  <si>
    <t>Q4 **</t>
  </si>
  <si>
    <t>***  Treated as Off Bal. Sheet Item (IFRS Standard).</t>
  </si>
  <si>
    <t>MICROFINANCE BANKS CONSOLIDATED BALANCE SHEET  QUARTERLY SERIES (2008 - 2013) (NAIRA MILLION)</t>
  </si>
  <si>
    <r>
      <t>Q</t>
    </r>
    <r>
      <rPr>
        <b/>
        <vertAlign val="subscript"/>
        <sz val="25"/>
        <color indexed="10"/>
        <rFont val="Calibri"/>
        <family val="2"/>
      </rPr>
      <t>4</t>
    </r>
  </si>
  <si>
    <r>
      <t>Q</t>
    </r>
    <r>
      <rPr>
        <b/>
        <vertAlign val="subscript"/>
        <sz val="25"/>
        <color indexed="10"/>
        <rFont val="Calibri"/>
        <family val="2"/>
      </rPr>
      <t>1</t>
    </r>
  </si>
  <si>
    <r>
      <t>Q</t>
    </r>
    <r>
      <rPr>
        <b/>
        <vertAlign val="subscript"/>
        <sz val="25"/>
        <color indexed="10"/>
        <rFont val="Calibri"/>
        <family val="2"/>
      </rPr>
      <t>2</t>
    </r>
  </si>
  <si>
    <r>
      <t>Q</t>
    </r>
    <r>
      <rPr>
        <b/>
        <vertAlign val="subscript"/>
        <sz val="25"/>
        <color indexed="10"/>
        <rFont val="Calibri"/>
        <family val="2"/>
      </rPr>
      <t>3</t>
    </r>
  </si>
  <si>
    <t>Source: BDC Returns fron eFass</t>
  </si>
  <si>
    <t>Source: Quarterly Returns From BOI</t>
  </si>
  <si>
    <t>Source: Quarterly Returms From NEXIM Bank</t>
  </si>
  <si>
    <t>Source: OFID / FPR (CBN)</t>
  </si>
  <si>
    <t>DISCOUNT HOUSES COMPARATIVE STATEMENT OF ASSETS AND LIABILITIES MONTHLY SERIES 2011)</t>
  </si>
  <si>
    <t>DISCOUNT HOUSES COMPARATIVE STATEMENT OF ASSETS AND LIABILITIES MONTHLY SERIES 2012)</t>
  </si>
  <si>
    <t>DISCOUNT HOUSES COMPARATIVE STATEMENT OF ASSETS AND LIABILITIES MONTHLY SERIES 2013)</t>
  </si>
  <si>
    <t xml:space="preserve"> (=N='million)</t>
  </si>
  <si>
    <t>ITEMS</t>
  </si>
  <si>
    <t>JAN</t>
  </si>
  <si>
    <t>FEB</t>
  </si>
  <si>
    <t>MAR</t>
  </si>
  <si>
    <t>APR</t>
  </si>
  <si>
    <t>MAY</t>
  </si>
  <si>
    <t>JUN</t>
  </si>
  <si>
    <t>JUL</t>
  </si>
  <si>
    <t>AUG</t>
  </si>
  <si>
    <t>SEP</t>
  </si>
  <si>
    <t>OCT</t>
  </si>
  <si>
    <t>NOV</t>
  </si>
  <si>
    <t>DEC</t>
  </si>
  <si>
    <t>CASH AND BALANCES WITH BANKS</t>
  </si>
  <si>
    <t>i)   Cash on hand</t>
  </si>
  <si>
    <t>ii)  Balances with CBN</t>
  </si>
  <si>
    <t>iii) Balances with other banks</t>
  </si>
  <si>
    <t xml:space="preserve"> </t>
  </si>
  <si>
    <t>CLAIMS ON FEDERAL GOVERNMENT</t>
  </si>
  <si>
    <t>i)  Treasury   Bills</t>
  </si>
  <si>
    <t xml:space="preserve">       a)  Pledges</t>
  </si>
  <si>
    <t xml:space="preserve">       b)  Unpledged</t>
  </si>
  <si>
    <t xml:space="preserve">       c)  Bill with PDO (CBN)</t>
  </si>
  <si>
    <t>ii)  FGN BOND</t>
  </si>
  <si>
    <t xml:space="preserve">       a)    1 to 3 years</t>
  </si>
  <si>
    <t xml:space="preserve">       b)    Over 3years</t>
  </si>
  <si>
    <t xml:space="preserve">iii)  Treasury Bonds </t>
  </si>
  <si>
    <t>iv)  Eligible Development Stock</t>
  </si>
  <si>
    <t>CLAIMS ON STATE GOVERNMENTS</t>
  </si>
  <si>
    <t xml:space="preserve">      </t>
  </si>
  <si>
    <t xml:space="preserve"> i) State Promissory Notes </t>
  </si>
  <si>
    <t xml:space="preserve">ii  Eligible State Bonds </t>
  </si>
  <si>
    <t>CLAIMS ON BANKS</t>
  </si>
  <si>
    <t xml:space="preserve">        i</t>
  </si>
  <si>
    <t>i)   Money at Call</t>
  </si>
  <si>
    <t>ii)  Loans and Advances</t>
  </si>
  <si>
    <t>iii) Commercial Bills:</t>
  </si>
  <si>
    <t>a)    Bankers Acceptances</t>
  </si>
  <si>
    <t xml:space="preserve">b)    Promissory Notes </t>
  </si>
  <si>
    <t xml:space="preserve">c)    Negotiable Certificate of Deposit        </t>
  </si>
  <si>
    <t>d)   Stabilisation Securities</t>
  </si>
  <si>
    <t>iv)   Others</t>
  </si>
  <si>
    <t>CLAIMS ON OTHER FINANCIAL INSTITUTIONS</t>
  </si>
  <si>
    <t xml:space="preserve">      Money at Call</t>
  </si>
  <si>
    <t xml:space="preserve">      Loans and Advances </t>
  </si>
  <si>
    <t xml:space="preserve">      Commercial Bills:</t>
  </si>
  <si>
    <t>a)       Promissory Notes</t>
  </si>
  <si>
    <t>b)       Negotiable Certificate of Deposit</t>
  </si>
  <si>
    <t xml:space="preserve">           Others</t>
  </si>
  <si>
    <t>CLAIMS ON OTHERS</t>
  </si>
  <si>
    <t xml:space="preserve">         i</t>
  </si>
  <si>
    <t xml:space="preserve">    Commercial Bills</t>
  </si>
  <si>
    <t xml:space="preserve">        ii</t>
  </si>
  <si>
    <t xml:space="preserve">    Loans and Advances</t>
  </si>
  <si>
    <t>iii    Others of which:</t>
  </si>
  <si>
    <t xml:space="preserve">       CBN Certificates</t>
  </si>
  <si>
    <t>OTHER ASSETS</t>
  </si>
  <si>
    <t>FIXED ASSETS</t>
  </si>
  <si>
    <t>TOTAL  ASSETS</t>
  </si>
  <si>
    <t>ASSETS ON REPURCHASE TRANSACTION</t>
  </si>
  <si>
    <t xml:space="preserve">        Treasury Bills </t>
  </si>
  <si>
    <t xml:space="preserve">        Treasury Bills (Bonds)</t>
  </si>
  <si>
    <t xml:space="preserve">         Fixed  Buy  Back  Repo</t>
  </si>
  <si>
    <t xml:space="preserve">        Eligible Commercial Bills</t>
  </si>
  <si>
    <t xml:space="preserve">        Treasury Bills   Repo   with   CBN</t>
  </si>
  <si>
    <t>Treasury Bills  Repo  with  other  Discount  House</t>
  </si>
  <si>
    <t xml:space="preserve">CAPITAL AND RESERVES </t>
  </si>
  <si>
    <t>i)         Paid-up Capital</t>
  </si>
  <si>
    <t>ii)        Statutory  Reserves</t>
  </si>
  <si>
    <t xml:space="preserve"> iii)      Share   Premium</t>
  </si>
  <si>
    <t>iv)       Other  Reserves</t>
  </si>
  <si>
    <t>v)        General Reserve</t>
  </si>
  <si>
    <t xml:space="preserve">MONEY-AT-CALL </t>
  </si>
  <si>
    <t>i)         Commercial Banks</t>
  </si>
  <si>
    <t>ii)        Merchant Banks</t>
  </si>
  <si>
    <t>iii)       Non-Bank Financial Institutions</t>
  </si>
  <si>
    <t>iv)        Others</t>
  </si>
  <si>
    <t>v)        Associated  Treasury  Notes</t>
  </si>
  <si>
    <t>OTHER AMOUNT OWING TO:</t>
  </si>
  <si>
    <t>BORROWINGS</t>
  </si>
  <si>
    <t>i)         Central Bank of Nigeria</t>
  </si>
  <si>
    <t>ii)        Overdrafts</t>
  </si>
  <si>
    <t>iii)       Other Banks</t>
  </si>
  <si>
    <t>OTHER  LIABILITIES</t>
  </si>
  <si>
    <t>TOTAL    LIABILITIES</t>
  </si>
  <si>
    <t xml:space="preserve">LIABILITIES FOR ASSETS SUBJECT TO </t>
  </si>
  <si>
    <t>REPURCHASE  ARRANGEMENTS</t>
  </si>
  <si>
    <t xml:space="preserve">         - Repo with CBN</t>
  </si>
  <si>
    <t xml:space="preserve">         -  Repo with Banks </t>
  </si>
  <si>
    <t xml:space="preserve">         -  Fixed  Buy  Back  Repo</t>
  </si>
  <si>
    <t xml:space="preserve">         -  Repo with Discount Houses</t>
  </si>
  <si>
    <t xml:space="preserve">         -   Repo with Others</t>
  </si>
  <si>
    <t>ACCURACY  CHECK</t>
  </si>
  <si>
    <t>Deferred Tax Assets</t>
  </si>
  <si>
    <t>Return to Menu</t>
  </si>
  <si>
    <t>Source: Central Bank of Nigeria</t>
  </si>
  <si>
    <t>Month-Year</t>
  </si>
  <si>
    <t>Agriculture</t>
  </si>
  <si>
    <t>Manufacturing</t>
  </si>
  <si>
    <t>Total</t>
  </si>
  <si>
    <t>Education</t>
  </si>
  <si>
    <t>Industry</t>
  </si>
  <si>
    <t>Construction</t>
  </si>
  <si>
    <t>Table C.7: Index of Industrial Production (1990 = 100)</t>
  </si>
  <si>
    <t>Table D.1: International Trade Summary (US$' Million)</t>
  </si>
  <si>
    <t>A</t>
  </si>
  <si>
    <t>B</t>
  </si>
  <si>
    <t>C</t>
  </si>
  <si>
    <t>D</t>
  </si>
  <si>
    <t>MENU</t>
  </si>
  <si>
    <t>FINANCIAL STATISTICS</t>
  </si>
  <si>
    <t>GOVERNMENT FINANCE STATISTICS</t>
  </si>
  <si>
    <t>Table B.1: Summary of Federally Collected Revenue (N' Billion)</t>
  </si>
  <si>
    <t>REAL SECTOR STATISTICS</t>
  </si>
  <si>
    <t>Table C.1: Consumer Price Indices and Inflation Rates</t>
  </si>
  <si>
    <t>Table C.2: Gross Domestic Product at Current Basic Prices (N' Million)</t>
  </si>
  <si>
    <t>Table C.3: Gross Domestic Product at 2010 Constant Basic Prices (N' Million)</t>
  </si>
  <si>
    <t>Table C.4: Implicit Price Deflator (Base Year 2010 Series)</t>
  </si>
  <si>
    <t>EXTERNAL SECTOR STATISTICS</t>
  </si>
  <si>
    <t>.</t>
  </si>
  <si>
    <t>FGN Bonds</t>
  </si>
  <si>
    <t>n. a.</t>
  </si>
  <si>
    <t>Table D.2: International Trade Summary (Naira Million)</t>
  </si>
  <si>
    <t>Table D.3: Total Exports (US$' Million)</t>
  </si>
  <si>
    <t>Table D.4: Total Exports (Naira' Million)</t>
  </si>
  <si>
    <t>Table B.2: Monthly FGN Finances (N' Billion)</t>
  </si>
  <si>
    <t>Table B.5: Summary of Local Governments' Finances (N' Billion)</t>
  </si>
  <si>
    <t>Table B.6: Quarterly Domestic Debt Stock by Holders (N' Billion)</t>
  </si>
  <si>
    <t>Table B.7: Quarterly Domestic Debt Stock by Maturity (N' Billion)</t>
  </si>
  <si>
    <t>Table B.8: Quarterly Domestic Debt Stock by Instrument (N' Billion)</t>
  </si>
  <si>
    <t>Table B.9: Quarterly Domestic Debt Service Payment (N' Billion)</t>
  </si>
  <si>
    <t>Table B.10: Nigeria's Public Debt Stock (N' Billion)</t>
  </si>
  <si>
    <t>Table C.5.2: Quarterly Gross Domestic Product and Expenditure at Current Market Prices (N' Million)</t>
  </si>
  <si>
    <t>Table C.8: Real Sector Indices (2010 = 100)</t>
  </si>
  <si>
    <t xml:space="preserve">Table C.9: Spot Price of Nigeria's Reference Crude Petroleum - Bonny Light (US$ per Barrel) </t>
  </si>
  <si>
    <t>Table A.7.1: Merchant Banks' Statement of Assets (N' Million): January 2013 - February 2015</t>
  </si>
  <si>
    <t>Table A.8.1: Merchant Banks' Statement of Liabilities (N' Million): January 2013 - February 2015</t>
  </si>
  <si>
    <t>Table B.3:Summary of Quarterly FGN Finances (N' Billion)</t>
  </si>
  <si>
    <t>Table B.4: Summary of State Governments' Finances (N' Billion)</t>
  </si>
  <si>
    <t xml:space="preserve">Table C.10:  Indices of Average World Prices of Nigeria's Major Agricultural Export  Commodities  (Dollar Based) (2010 = 100) </t>
  </si>
  <si>
    <t xml:space="preserve">Table C.11:  Indices of Average World Prices of Nigeria's Major Agricultural Export  Commodities (Naira Based) (2010 = 100) </t>
  </si>
  <si>
    <t>Table C.5.1: Quarterly Gross Domestic Product by Expenditure at Current Purchasers’ Prices (N’ Million)</t>
  </si>
  <si>
    <t>Table C.6.1: Quarterly Gross Domestic Product by Expenditure at 1990 Constant Purchasers’ Prices (N’ Million)</t>
  </si>
  <si>
    <t>Table C.6.2: Quarterly Gross Domestic Product by Expenditure at 2010 Market Prices (N' Million)</t>
  </si>
  <si>
    <t>of which</t>
  </si>
  <si>
    <t>Year/Quarter</t>
  </si>
  <si>
    <t xml:space="preserve">Table A.6.2: Commercial  &amp; Non Interest Banks' Statement of Liabilities (N' Million): From March 2014 </t>
  </si>
  <si>
    <t>Table A.5.2: Commercial  &amp; Non Interest Banks' Statement of Assets (N' Million):  From March 2014</t>
  </si>
  <si>
    <t>Table A.4.2: Monetary Authorities' Analytical Accounts - Liabilities (N' Million): From March 2014</t>
  </si>
  <si>
    <t>Table A.3.2: Monetary Authorities' Analytical Accounts - Assets (N' Million):  From March 2014</t>
  </si>
  <si>
    <t>Table A.2.2: Growth Rates of Monetary Aggregates:  From March 2014</t>
  </si>
  <si>
    <t>Table A.1.2: Monetary Survey (N' Million):  From March 2014</t>
  </si>
  <si>
    <t>Table A.7.2: Merchant Banks' Statement of Assets (N' Million):  From March 2014</t>
  </si>
  <si>
    <t>Table A.8.2: Merchant Banks' Statement of Liabilities (N' Million):  From March 2014</t>
  </si>
  <si>
    <t>Table A.1.1: Monetary Survey (N' Million): January 2000 - February 2015</t>
  </si>
  <si>
    <t>Table A.2.1: Growth Rates of Monetary Aggregates: January 2000 - February 2015</t>
  </si>
  <si>
    <t>Table A.3.1: Monetary Authorities' Analytical Accounts - Assets (N' Million): December 2001 - February 2015</t>
  </si>
  <si>
    <t>Table A.4.1: Monetary Authorities' Analytical Accounts - Liabilities (N' Million): December 2001 - February 2015</t>
  </si>
  <si>
    <t>Table A.5.1: Commercial &amp; Non Interest Banks' Statement of Assets (N' Million):December 2001 - February 2015</t>
  </si>
  <si>
    <t>Table A.6.1: Commercial  &amp; Non Interest Banks' Statement of Liabilities (N' Million): December 2001 - February 2015</t>
  </si>
  <si>
    <r>
      <t xml:space="preserve">Note: </t>
    </r>
    <r>
      <rPr>
        <vertAlign val="superscript"/>
        <sz val="10"/>
        <rFont val="Cambria"/>
        <family val="1"/>
      </rPr>
      <t>1</t>
    </r>
    <r>
      <rPr>
        <sz val="10"/>
        <rFont val="Cambria"/>
        <family val="1"/>
      </rPr>
      <t>Revised</t>
    </r>
  </si>
  <si>
    <r>
      <t xml:space="preserve">   </t>
    </r>
    <r>
      <rPr>
        <vertAlign val="superscript"/>
        <sz val="10"/>
        <rFont val="Cambria"/>
        <family val="1"/>
      </rPr>
      <t>2</t>
    </r>
    <r>
      <rPr>
        <sz val="10"/>
        <rFont val="Cambria"/>
        <family val="1"/>
      </rPr>
      <t>Provisional</t>
    </r>
  </si>
  <si>
    <t>2012 Q4</t>
  </si>
  <si>
    <t>2013 Q1</t>
  </si>
  <si>
    <t>2013 Q2</t>
  </si>
  <si>
    <t>2013 Q3</t>
  </si>
  <si>
    <t>2013 Q4</t>
  </si>
  <si>
    <t>2014 Q1</t>
  </si>
  <si>
    <t>2014 Q2</t>
  </si>
  <si>
    <t>2014 Q3</t>
  </si>
  <si>
    <t>2014 Q4</t>
  </si>
  <si>
    <t>2008 Q1</t>
  </si>
  <si>
    <t>2009 Q1</t>
  </si>
  <si>
    <t>2010 Q1</t>
  </si>
  <si>
    <t>2011 Q1</t>
  </si>
  <si>
    <t>2012 Q1</t>
  </si>
  <si>
    <t>2015 Q1</t>
  </si>
  <si>
    <t>2016 Q1</t>
  </si>
  <si>
    <t>2017 Q1</t>
  </si>
  <si>
    <t>2018 Q1</t>
  </si>
  <si>
    <t>Table: B.1: Summary of Federally 
Collected Revenue (N' Billion)</t>
  </si>
  <si>
    <t>GROSS REVENUE</t>
  </si>
  <si>
    <t>Total Oil Revenue</t>
  </si>
  <si>
    <t>PPT &amp; Gas Tax@CITA Rate</t>
  </si>
  <si>
    <t>Total Deductions</t>
  </si>
  <si>
    <t>Net Oil Revenue After First Line Charges</t>
  </si>
  <si>
    <t>13% Derivation of Net Oil Revenue</t>
  </si>
  <si>
    <t>Net Oil Revenue after 13% derivation</t>
  </si>
  <si>
    <t>Net Non-Oil Revenue</t>
  </si>
  <si>
    <t>Share of Net Federation Account Revenue</t>
  </si>
  <si>
    <t>VAT (Gross)</t>
  </si>
  <si>
    <t>Net VAT Receipts</t>
  </si>
  <si>
    <t>GROSS NON-OIL REVENUE</t>
  </si>
  <si>
    <t>Source: Office of the Accountant General of the Federation</t>
  </si>
  <si>
    <t>FGN Retained Revenue</t>
  </si>
  <si>
    <t>Transfers</t>
  </si>
  <si>
    <t>Personnel Cost</t>
  </si>
  <si>
    <t xml:space="preserve">Pension and Gratuities </t>
  </si>
  <si>
    <t>Overhead Cost + MYTO+ Service Wide Vote</t>
  </si>
  <si>
    <t>Capital Expenditure   (Capital releases)</t>
  </si>
  <si>
    <t>Total Expenditure (Outflow)</t>
  </si>
  <si>
    <t>FGN Fiscal (Deficit)/Surplus</t>
  </si>
  <si>
    <t>Table B.3: Summary of Quarterly FGN Finances (N' Billion)</t>
  </si>
  <si>
    <t xml:space="preserve">Total Revenue </t>
  </si>
  <si>
    <t xml:space="preserve">Total Expenditure </t>
  </si>
  <si>
    <t>FG Fiscal (Deficit)/Surplus</t>
  </si>
  <si>
    <t xml:space="preserve"> 2012 Q1</t>
  </si>
  <si>
    <t xml:space="preserve"> 2012 Q2</t>
  </si>
  <si>
    <t xml:space="preserve"> 2012 Q3</t>
  </si>
  <si>
    <t xml:space="preserve"> 2012 Q4</t>
  </si>
  <si>
    <t>Total 2012</t>
  </si>
  <si>
    <t xml:space="preserve"> 2013 Q1</t>
  </si>
  <si>
    <t xml:space="preserve"> 2013 Q2</t>
  </si>
  <si>
    <t>Total 2013</t>
  </si>
  <si>
    <t xml:space="preserve"> 2014 Q1</t>
  </si>
  <si>
    <t xml:space="preserve"> 2014 Q2</t>
  </si>
  <si>
    <t xml:space="preserve"> 2014 Q3</t>
  </si>
  <si>
    <t xml:space="preserve"> 2014 Q4</t>
  </si>
  <si>
    <t>Total 2014</t>
  </si>
  <si>
    <t xml:space="preserve"> 2015 Q1</t>
  </si>
  <si>
    <t xml:space="preserve"> 2015 Q2</t>
  </si>
  <si>
    <t xml:space="preserve"> 2015 Q3</t>
  </si>
  <si>
    <t xml:space="preserve"> 2015 Q4</t>
  </si>
  <si>
    <t>Total 2015</t>
  </si>
  <si>
    <t xml:space="preserve"> 2016 Q1</t>
  </si>
  <si>
    <t xml:space="preserve"> 201 Q2</t>
  </si>
  <si>
    <t xml:space="preserve"> 2016 Q3</t>
  </si>
  <si>
    <t xml:space="preserve"> 2016 Q4</t>
  </si>
  <si>
    <t>Total 2016</t>
  </si>
  <si>
    <t xml:space="preserve"> 2017 Q1</t>
  </si>
  <si>
    <t xml:space="preserve"> 2017 Q2</t>
  </si>
  <si>
    <t>Table B.4: Summary of Quarterly State Governments' Finances (N' Billion)</t>
  </si>
  <si>
    <t>Total Revenue</t>
  </si>
  <si>
    <t>Total Expenditure</t>
  </si>
  <si>
    <t>Fiscal Deficit</t>
  </si>
  <si>
    <t>2008 Q2</t>
  </si>
  <si>
    <t>2008 Q3</t>
  </si>
  <si>
    <t>2008 Q4</t>
  </si>
  <si>
    <t>Total 2008</t>
  </si>
  <si>
    <t>2009 Q2</t>
  </si>
  <si>
    <t>2009 Q3</t>
  </si>
  <si>
    <t>2009 Q4</t>
  </si>
  <si>
    <t>Total 2009</t>
  </si>
  <si>
    <t>2010 Q2</t>
  </si>
  <si>
    <t>2010 Q3</t>
  </si>
  <si>
    <t>2010 Q4</t>
  </si>
  <si>
    <t>Total 2010</t>
  </si>
  <si>
    <t>2011 Q2</t>
  </si>
  <si>
    <t>2011 Q3</t>
  </si>
  <si>
    <t>2011 Q4</t>
  </si>
  <si>
    <t>Total 2011</t>
  </si>
  <si>
    <t>2012 Q2</t>
  </si>
  <si>
    <t>2012 Q3</t>
  </si>
  <si>
    <t>2015 Q2</t>
  </si>
  <si>
    <t>2015 Q3</t>
  </si>
  <si>
    <t>2015 Q4</t>
  </si>
  <si>
    <t>2016 Q2</t>
  </si>
  <si>
    <t>2016 Q3</t>
  </si>
  <si>
    <t>2016 Q4</t>
  </si>
  <si>
    <t>2017 Q2</t>
  </si>
  <si>
    <t>2017 Q3</t>
  </si>
  <si>
    <t>2017 Q4</t>
  </si>
  <si>
    <t>Total 2017</t>
  </si>
  <si>
    <t>Note: 2017 figures are provisional.</t>
  </si>
  <si>
    <t xml:space="preserve">Source: OAGF; Survey of state and local government finances by CBN </t>
  </si>
  <si>
    <t>Table B.5: Summary of Quarterly Local Governments' Finances (N' Billion)</t>
  </si>
  <si>
    <t>Year-Quarter</t>
  </si>
  <si>
    <t xml:space="preserve">LG Fiscal 
Deficit/Surplus </t>
  </si>
  <si>
    <t xml:space="preserve"> 2013 Q3</t>
  </si>
  <si>
    <t xml:space="preserve"> 2013 Q4</t>
  </si>
  <si>
    <t xml:space="preserve"> 2016 Q2</t>
  </si>
  <si>
    <t xml:space="preserve"> 2017 Q3</t>
  </si>
  <si>
    <t xml:space="preserve"> 2017 Q4</t>
  </si>
  <si>
    <t>Banking System</t>
  </si>
  <si>
    <t>Non-Bank Public</t>
  </si>
  <si>
    <t>Sinking Fund</t>
  </si>
  <si>
    <t>DMBs</t>
  </si>
  <si>
    <t xml:space="preserve"> 2009 Q1</t>
  </si>
  <si>
    <t xml:space="preserve"> 2009 Q2</t>
  </si>
  <si>
    <t xml:space="preserve"> 2009 Q3</t>
  </si>
  <si>
    <t xml:space="preserve"> 2009 Q4</t>
  </si>
  <si>
    <t xml:space="preserve"> 2010 Q1</t>
  </si>
  <si>
    <t xml:space="preserve"> 2010 Q2</t>
  </si>
  <si>
    <t xml:space="preserve"> 2010 Q3</t>
  </si>
  <si>
    <t xml:space="preserve"> 2010 Q4</t>
  </si>
  <si>
    <t xml:space="preserve"> 2011 Q1</t>
  </si>
  <si>
    <t xml:space="preserve"> 2011 Q2</t>
  </si>
  <si>
    <t xml:space="preserve"> 2011 Q3</t>
  </si>
  <si>
    <t xml:space="preserve"> 2011 Q4</t>
  </si>
  <si>
    <t>Source: Debt Management Office (DMO)</t>
  </si>
  <si>
    <t>Up to 1 year</t>
  </si>
  <si>
    <t>1 to 3 years</t>
  </si>
  <si>
    <t>3 years and above</t>
  </si>
  <si>
    <t>Treasury Bonds</t>
  </si>
  <si>
    <t>FGN Savings Bond</t>
  </si>
  <si>
    <t>FGN Sukuk</t>
  </si>
  <si>
    <t>Green Bond</t>
  </si>
  <si>
    <t>Development Stock</t>
  </si>
  <si>
    <t>Promissory Note</t>
  </si>
  <si>
    <t>Total Domestic Debt</t>
  </si>
  <si>
    <t>2018 Q2</t>
  </si>
  <si>
    <t>Note: Development Stocks were fully paid by end-2010. FGN Savings Bond was introduced in March 2017.</t>
  </si>
  <si>
    <t xml:space="preserve">           FGN Savings Bond, FGN Sukuk and Green Bond were introduced in March, September and December of 2017, respectively.</t>
  </si>
  <si>
    <t>Development Stocks</t>
  </si>
  <si>
    <t xml:space="preserve">2017 Q3 </t>
  </si>
  <si>
    <t xml:space="preserve">2017 Q4 </t>
  </si>
  <si>
    <t>External Debt (FGN &amp; States)</t>
  </si>
  <si>
    <t>Domestic Debt (FGN Only)</t>
  </si>
  <si>
    <t>Domestic Debt (FGN &amp; States)</t>
  </si>
  <si>
    <t xml:space="preserve"> Total Public Debt</t>
  </si>
  <si>
    <t>Note: *Provisional</t>
  </si>
  <si>
    <t>Domestic Debt (States Only)</t>
  </si>
  <si>
    <t>FGN Recurrent Expenditure</t>
  </si>
  <si>
    <t>GROSS OIL REVENUE (PPT INCLUSIVE)</t>
  </si>
  <si>
    <t xml:space="preserve"> 2018 Q1</t>
  </si>
  <si>
    <t xml:space="preserve"> 2018 Q2</t>
  </si>
  <si>
    <t xml:space="preserve"> 2018 Q3</t>
  </si>
  <si>
    <t>2018 Q3</t>
  </si>
  <si>
    <t xml:space="preserve">2018 Q3 </t>
  </si>
  <si>
    <t>Table A.1.1: Monetary Survey (N' Million)  . . .  Revised</t>
  </si>
  <si>
    <t>MONETARY ASSETS/LIABILITIES</t>
  </si>
  <si>
    <t>Feb-15  1/</t>
  </si>
  <si>
    <t>FOREIGN ASSETS (NET)</t>
  </si>
  <si>
    <t xml:space="preserve">     By   Monetary  Authorities</t>
  </si>
  <si>
    <t xml:space="preserve">     By Commercial Banks</t>
  </si>
  <si>
    <t xml:space="preserve">     By Merchant Banks</t>
  </si>
  <si>
    <t xml:space="preserve">     By  Non-Interest Banks</t>
  </si>
  <si>
    <t>NET DOMESTIC ASSETS (NDA)</t>
  </si>
  <si>
    <t>DOMESTIC CREDIT  (NET)</t>
  </si>
  <si>
    <t xml:space="preserve">Claims on Federal Govt (Net): </t>
  </si>
  <si>
    <t xml:space="preserve">     By  Commercial Money Banks</t>
  </si>
  <si>
    <t xml:space="preserve">Memo: Claims on Federal Government (net) less FMA </t>
  </si>
  <si>
    <t>Memo: Federation and Mirror Accounts (FMA)</t>
  </si>
  <si>
    <t>MA:Claims on Federal Government</t>
  </si>
  <si>
    <t>Claims on Private Sector</t>
  </si>
  <si>
    <t xml:space="preserve">     By  Commercial Banks</t>
  </si>
  <si>
    <t xml:space="preserve">   Claims on State and Local Govts:</t>
  </si>
  <si>
    <t xml:space="preserve">        By   Monetary  Authorities</t>
  </si>
  <si>
    <t xml:space="preserve">        By  Commercial Banks</t>
  </si>
  <si>
    <t xml:space="preserve">        By Merchant Banks</t>
  </si>
  <si>
    <t xml:space="preserve">        By  Non-Interest Banks</t>
  </si>
  <si>
    <t xml:space="preserve">  Claims on Non-Financial Public Enterprises:</t>
  </si>
  <si>
    <t xml:space="preserve">   Claims on Other  Private Sector:</t>
  </si>
  <si>
    <t xml:space="preserve">        By Commercial Banks</t>
  </si>
  <si>
    <t xml:space="preserve"> OTHER  ASSETS (NET)  </t>
  </si>
  <si>
    <t>TOTAL  MONETARY  ASSETS</t>
  </si>
  <si>
    <t>MONEY  SUPPLY (M1)</t>
  </si>
  <si>
    <t xml:space="preserve"> Currency  Outside  Banks:</t>
  </si>
  <si>
    <t xml:space="preserve">     Currency  in  Circulation</t>
  </si>
  <si>
    <t xml:space="preserve">     Vault  cash: currency held by commercial banks</t>
  </si>
  <si>
    <t xml:space="preserve">   Vault  cash: currency held by merchant banks</t>
  </si>
  <si>
    <t xml:space="preserve">     Vault cash:  currency  held by Non-Interest banks</t>
  </si>
  <si>
    <t xml:space="preserve"> Demand Deposits </t>
  </si>
  <si>
    <t xml:space="preserve">     Private  Sector  Deposits at CBN</t>
  </si>
  <si>
    <t>Of Which NNPC Oil and Gas Revenue from DMBs</t>
  </si>
  <si>
    <t xml:space="preserve">     Private  Sector  Deposits at Commercial Banks</t>
  </si>
  <si>
    <t xml:space="preserve">   Private  Sector  Deposits at Merchant Banks</t>
  </si>
  <si>
    <t xml:space="preserve">     Private  Sector  Deposits at Non-Interest Banks</t>
  </si>
  <si>
    <t xml:space="preserve">QUASI MONEY  </t>
  </si>
  <si>
    <t xml:space="preserve">     Time and Savings Deposits of:</t>
  </si>
  <si>
    <t xml:space="preserve">           Commercial Banks </t>
  </si>
  <si>
    <t xml:space="preserve">                   Of Which: Foreign Currency Deposit </t>
  </si>
  <si>
    <t xml:space="preserve">           Merchant Banks</t>
  </si>
  <si>
    <t xml:space="preserve">     Other  Private  Sector  Deposits at Non-Interest Banks</t>
  </si>
  <si>
    <t>MONEY SUPPLY (M2)</t>
  </si>
  <si>
    <t>CENTRAL BANK SECURITIES</t>
  </si>
  <si>
    <t>CBN Bills held by Money Holding Sectors</t>
  </si>
  <si>
    <t>TOTAL  MONETARY LIABILITIES (M3)</t>
  </si>
  <si>
    <t>Note: 1/ Migrated to a new reporting framework (FinA) for Deposit Money Banks effective March 2015.</t>
  </si>
  <si>
    <t>Universal Banking was adopted in 2001, hence Commercial &amp; Merchant Banks became Deposit Money Banks (DMBs)</t>
  </si>
  <si>
    <t>In 2012 Non-Interest Banks commenced reporting</t>
  </si>
  <si>
    <t>In 2013 Merchant Banks commenced reporting</t>
  </si>
  <si>
    <t>Table A.1.2: Monetary Survey (N' Million)  . . .  Revised</t>
  </si>
  <si>
    <t>Provisional</t>
  </si>
  <si>
    <t xml:space="preserve">     By  Merchant Banks</t>
  </si>
  <si>
    <t xml:space="preserve">     By  Primary Mortgage Banks</t>
  </si>
  <si>
    <t xml:space="preserve">     By  Microfinance Banks</t>
  </si>
  <si>
    <t xml:space="preserve">     Vault  cash: currency held by merchant banks</t>
  </si>
  <si>
    <t xml:space="preserve">     Vault cash:  currency  held by PMBs</t>
  </si>
  <si>
    <t xml:space="preserve">     Vault cash:  currency  held by MFBs</t>
  </si>
  <si>
    <t xml:space="preserve">     Private  Sector  Deposits at Merchant Banks</t>
  </si>
  <si>
    <t xml:space="preserve">     Private  Sector  Deposits at PMBs</t>
  </si>
  <si>
    <t xml:space="preserve">     Private  Sector  Deposits at MFBs</t>
  </si>
  <si>
    <t xml:space="preserve">          Other  Private  Sector  Deposits at Non-Interest Banks</t>
  </si>
  <si>
    <t xml:space="preserve">          Primary Mortgage Banks</t>
  </si>
  <si>
    <t xml:space="preserve">         Microfinance Banks</t>
  </si>
  <si>
    <t>MONEY  SUPPLY (M2)</t>
  </si>
  <si>
    <t xml:space="preserve">Table A.2.1: Growth Rates of Monetary 
Aggregates (%)  . . . Revised  </t>
  </si>
  <si>
    <t>GROWTH  RATES  OVER  PRECEDING  DECEMBER</t>
  </si>
  <si>
    <t>Feb-15  /1</t>
  </si>
  <si>
    <t>DOMESTIC ASSETS (NET)</t>
  </si>
  <si>
    <t>Claims on Private Sector:</t>
  </si>
  <si>
    <t>Claims on State and Local Govts:</t>
  </si>
  <si>
    <t>Claims on Non-Financial Public Enterprises:</t>
  </si>
  <si>
    <t>Claims on Other Private Sector:</t>
  </si>
  <si>
    <t>Memo: Claims on Private Sector less AMCON BONDS</t>
  </si>
  <si>
    <t>OTHER  ASSETS (NET)</t>
  </si>
  <si>
    <t>Currency  Outside  Banks:</t>
  </si>
  <si>
    <t xml:space="preserve">Demand Deposits </t>
  </si>
  <si>
    <t xml:space="preserve">  </t>
  </si>
  <si>
    <t>M3 MULTIPLIER</t>
  </si>
  <si>
    <t>M2 MULTIPLIER</t>
  </si>
  <si>
    <t>M1 MULTIPLIER</t>
  </si>
  <si>
    <t>GROWTH  RATES  YEAR-ON-YEAR</t>
  </si>
  <si>
    <t>Note: /1 Migrated to a new reporting framework (FinA) for Deposit Money Banks effective March 2015.</t>
  </si>
  <si>
    <t>Table A.2.2: Growth Rates of Monetary 
Aggregates (%)  . . .  Revised</t>
  </si>
  <si>
    <t>Table A.3.1: Monetary Authorities' Analytical 
Accounts - Assets (N' Million)</t>
  </si>
  <si>
    <t>FOREIGN ASSETS</t>
  </si>
  <si>
    <t>Gold</t>
  </si>
  <si>
    <t>IMF Reserve Tranche</t>
  </si>
  <si>
    <t>Foreign Currencies</t>
  </si>
  <si>
    <t>Demand Deposits at Foreign  Banks</t>
  </si>
  <si>
    <t>Of which: Domicillary Accounts</t>
  </si>
  <si>
    <t>Treasury Bills of Foreign  Governments</t>
  </si>
  <si>
    <t>SDR Holdings</t>
  </si>
  <si>
    <t>Foreign Equity</t>
  </si>
  <si>
    <t>FX Swap/Forward/Futures</t>
  </si>
  <si>
    <t>Regional Monetary Cooperation Funds</t>
  </si>
  <si>
    <t>Other Foreign Assets</t>
  </si>
  <si>
    <t>CLAIMS  ON FEDERAL GOVERNMENT</t>
  </si>
  <si>
    <t>Treasury Bills &amp; TB  Rediscounts</t>
  </si>
  <si>
    <t xml:space="preserve">  Treasury  Bills</t>
  </si>
  <si>
    <t xml:space="preserve">  Treasury  Bills  Rediscounts</t>
  </si>
  <si>
    <t>Nigerian  Converted  Bonds</t>
  </si>
  <si>
    <t>Treasury Bond Stock</t>
  </si>
  <si>
    <t>Treasury Bonds Sinking Funds Overdrawn Account</t>
  </si>
  <si>
    <t>Treasury Bonds Interest</t>
  </si>
  <si>
    <t xml:space="preserve">Overdrafts to Federal Government </t>
  </si>
  <si>
    <t>Overdraft on Budgetary Accounts</t>
  </si>
  <si>
    <t>Other Overdrafts to Federal Government(Ways &amp; means)</t>
  </si>
  <si>
    <t>Development  Stocks</t>
  </si>
  <si>
    <t>Development Stocks Account</t>
  </si>
  <si>
    <t>Development Stocks Sinking Funds Overdrawn Account</t>
  </si>
  <si>
    <t>Development Stocks Interest</t>
  </si>
  <si>
    <t>Treasury  Certificates</t>
  </si>
  <si>
    <t>Other Claims on Federal  Government</t>
  </si>
  <si>
    <t>Claims on Federation &amp; Mirror Accounts</t>
  </si>
  <si>
    <t>CLAIMS ON STATE AND LOCAL GOVERNMENT</t>
  </si>
  <si>
    <t>Overdrafts to States &amp; Local  Governments:</t>
  </si>
  <si>
    <t xml:space="preserve">  Overdrafts to State  Governments/Conditional Budget Support</t>
  </si>
  <si>
    <t xml:space="preserve">  Overdrafts  to  Local  Governments/Conditional Budget Support</t>
  </si>
  <si>
    <t>Claims on State &amp; Local Govt.(Branch Position)</t>
  </si>
  <si>
    <t>Other Claims on State &amp; Local Govt.</t>
  </si>
  <si>
    <t>Domicilliary Mirror Accounts</t>
  </si>
  <si>
    <t>CLAIMS  ON  NONFINANCIAL PUBLIC ENTERPRISES</t>
  </si>
  <si>
    <t>Overdrafts to Non-Financial Public:</t>
  </si>
  <si>
    <t xml:space="preserve">  Overdrafts to  Federal Parastatals</t>
  </si>
  <si>
    <t xml:space="preserve">  Overdrafts to  State Parastatals</t>
  </si>
  <si>
    <t xml:space="preserve"> Other Claims on Non-fin. Publ. Ent.</t>
  </si>
  <si>
    <t>CLAIMS  ON  (NON-FINANCIAL) PRIVATE SECTOR</t>
  </si>
  <si>
    <t>CLAIMS ON DEPOSIT MONEY BANKS</t>
  </si>
  <si>
    <t>Loan to Deposit Money Banks</t>
  </si>
  <si>
    <t>(Overdrafts to)  Merchant Banks</t>
  </si>
  <si>
    <t>Other Claims on DMBs</t>
  </si>
  <si>
    <t>CBN Securities</t>
  </si>
  <si>
    <t>CLAIMS ON OTHER FINANCIAL INSTITUTIONS (OFI's)</t>
  </si>
  <si>
    <t>Development  Banks</t>
  </si>
  <si>
    <t>Other Claims on OFI's:</t>
  </si>
  <si>
    <t xml:space="preserve">               of which AMCON Bonds</t>
  </si>
  <si>
    <t xml:space="preserve">  Loans to OFI's</t>
  </si>
  <si>
    <t xml:space="preserve">  Investment in OFI's</t>
  </si>
  <si>
    <t xml:space="preserve"> Miscellaneous Claims on OFIs</t>
  </si>
  <si>
    <t>UNCLASSIFIED  ASSETS</t>
  </si>
  <si>
    <t>Participation in International Organisations</t>
  </si>
  <si>
    <t>IMF Currency Subscriptions:</t>
  </si>
  <si>
    <t>IMF Local Currency Subscription (CBN Accounting Records)</t>
  </si>
  <si>
    <t>IMF Non-Negotiable Interest Bearing A/C (CBN acc. records)</t>
  </si>
  <si>
    <t>IMF Securities Account (CBN acc. records)</t>
  </si>
  <si>
    <t>IMF Accounts Valuation Adjustments</t>
  </si>
  <si>
    <t>SDR Allocation #1 (rev. descrepancy)</t>
  </si>
  <si>
    <t>IMF  Gold Tranche A/C (CBN Accounting Records)</t>
  </si>
  <si>
    <t>Holdings  of SDRs (CBN Accounting Records)</t>
  </si>
  <si>
    <t>IBRD Subscriptions</t>
  </si>
  <si>
    <t>Total Receivables</t>
  </si>
  <si>
    <t>Receivables</t>
  </si>
  <si>
    <t>Income Receivable:</t>
  </si>
  <si>
    <t xml:space="preserve"> Accrued Earnings</t>
  </si>
  <si>
    <t xml:space="preserve"> Impersonal Accounts</t>
  </si>
  <si>
    <t xml:space="preserve"> Interest Receivables</t>
  </si>
  <si>
    <t xml:space="preserve"> Other Income Receivable</t>
  </si>
  <si>
    <t>Exchange Difference on Promisory Notes</t>
  </si>
  <si>
    <t>Foreign Assets Revaluation Accounts</t>
  </si>
  <si>
    <t>Fixed Assets Revaluation</t>
  </si>
  <si>
    <t>Inter Banks Clearing</t>
  </si>
  <si>
    <t>Non-Financial Assets</t>
  </si>
  <si>
    <t>Miscellanoues  unclassified Assets</t>
  </si>
  <si>
    <t xml:space="preserve"> Other Miscellaneous Assets</t>
  </si>
  <si>
    <t xml:space="preserve">   Of which:</t>
  </si>
  <si>
    <t xml:space="preserve">    Restricted Claims on DMBs</t>
  </si>
  <si>
    <t xml:space="preserve">    Claims on DMBs in Liquidation</t>
  </si>
  <si>
    <t>Expenses</t>
  </si>
  <si>
    <t xml:space="preserve"> Head  Office  Expenses</t>
  </si>
  <si>
    <t xml:space="preserve"> Branch Expenses</t>
  </si>
  <si>
    <t xml:space="preserve"> Zonal Office Expenses</t>
  </si>
  <si>
    <t xml:space="preserve"> TOTAL ASSETS</t>
  </si>
  <si>
    <t>Table A.3.2: Monetary Authorities' Analytical 
Accounts - Assets (N' Million)</t>
  </si>
  <si>
    <t>Securities of Foreign  Governments</t>
  </si>
  <si>
    <t>Treasury  Bills</t>
  </si>
  <si>
    <t>Treasury  Bills  Rediscounts</t>
  </si>
  <si>
    <t xml:space="preserve">  Overdraft on Budgetary Accounts (Sub-Treasury)</t>
  </si>
  <si>
    <t>Federal Government(Other overdrafts to Federal Govt.)</t>
  </si>
  <si>
    <t>Claims on States &amp; Local  Governments</t>
  </si>
  <si>
    <t>Conditional Budget Support (States)</t>
  </si>
  <si>
    <t>Conditional Budget Support (LGs)</t>
  </si>
  <si>
    <t>Other Claims on Non-fin. Publ. Ent.</t>
  </si>
  <si>
    <t>Loans to OFI's</t>
  </si>
  <si>
    <t>Investment in OFI's</t>
  </si>
  <si>
    <t>Miscellaneous Claims on OFIs</t>
  </si>
  <si>
    <t>Accrued Earnings</t>
  </si>
  <si>
    <t>Impersonal Accounts</t>
  </si>
  <si>
    <t>Interest Receivables</t>
  </si>
  <si>
    <t>Other Income Receivable</t>
  </si>
  <si>
    <t>Other Miscellaneous Assets</t>
  </si>
  <si>
    <t>Restricted Claims on DMBs</t>
  </si>
  <si>
    <t>Claims on DMBs in Liquidation</t>
  </si>
  <si>
    <t>Head  Office  Expenses</t>
  </si>
  <si>
    <t>Branch Expenses</t>
  </si>
  <si>
    <t>Zonal Office Expenses</t>
  </si>
  <si>
    <t>Table A.4.1: Monetary Authorities' Analytical 
Accounts - Liabilities (N' Million)</t>
  </si>
  <si>
    <t>RESERVE  MONEY</t>
  </si>
  <si>
    <t>Currency in Circulation</t>
  </si>
  <si>
    <t xml:space="preserve"> Head Office</t>
  </si>
  <si>
    <t>Deposit Money Banks' Deposits:</t>
  </si>
  <si>
    <t>Commercial Banks</t>
  </si>
  <si>
    <t xml:space="preserve"> Commercial  Banks  Demand  deposits</t>
  </si>
  <si>
    <t xml:space="preserve"> Commercial  Banks  Special deposits</t>
  </si>
  <si>
    <t xml:space="preserve"> Commercial  Banks  Required  Reserves</t>
  </si>
  <si>
    <t>Merchant Banks</t>
  </si>
  <si>
    <t>Merchant  Banks  Demand  Deposits</t>
  </si>
  <si>
    <t>Merchant  Banks  Special Deposits (SIR)</t>
  </si>
  <si>
    <t>Merchant   Banks  Required  Reserves</t>
  </si>
  <si>
    <t>Non Interest Bank</t>
  </si>
  <si>
    <t>Non Interest Bank Demand Deposit</t>
  </si>
  <si>
    <t>Non Interest  Banks  Special Deposits (SIR)</t>
  </si>
  <si>
    <t>Non Interest Bank Required Reservest</t>
  </si>
  <si>
    <t>Primary Mortgage Banks</t>
  </si>
  <si>
    <t>Primary Mortgage Banks Demand Deposit</t>
  </si>
  <si>
    <t>Primary Mortgage  Banks  Special Deposits (SIR)</t>
  </si>
  <si>
    <t>Primary Mortgage Banks Required Reserves</t>
  </si>
  <si>
    <t>Other Deposits Of DMBs</t>
  </si>
  <si>
    <t>Deposit Money Banks' deposits (branch position)</t>
  </si>
  <si>
    <t>CBN SECURITIES</t>
  </si>
  <si>
    <t>CBN Bills</t>
  </si>
  <si>
    <t>Private Sector Deposits</t>
  </si>
  <si>
    <t>Non-Financial Public Enterprises (Parastatals):</t>
  </si>
  <si>
    <t xml:space="preserve"> Federal Government Parastatals  </t>
  </si>
  <si>
    <t>Private Sector Corporations Deposit</t>
  </si>
  <si>
    <t>State and Local Government Deposits and Parastatals</t>
  </si>
  <si>
    <t xml:space="preserve"> State Government Parastatals</t>
  </si>
  <si>
    <t xml:space="preserve"> State Government  Deposits</t>
  </si>
  <si>
    <t xml:space="preserve"> Local Government  Deposits</t>
  </si>
  <si>
    <t>Other Financial Institutions Deposits</t>
  </si>
  <si>
    <t xml:space="preserve"> Development Banks</t>
  </si>
  <si>
    <t xml:space="preserve"> Other Financial Institutions</t>
  </si>
  <si>
    <t>Private Sector deposits (branch position)</t>
  </si>
  <si>
    <t>SHORT-TERM FOREIGN LIABILITIES</t>
  </si>
  <si>
    <t xml:space="preserve">Non-Resident Deposits of:  </t>
  </si>
  <si>
    <t xml:space="preserve"> Foreign DMBs (Current  Accounts)</t>
  </si>
  <si>
    <t xml:space="preserve"> Foreign Central  Banks</t>
  </si>
  <si>
    <t xml:space="preserve"> Other Foreign Financial  Institutions</t>
  </si>
  <si>
    <t xml:space="preserve"> Other  Foreign Customers</t>
  </si>
  <si>
    <t>Liabilities to Foreign Monetary Authorities:</t>
  </si>
  <si>
    <t xml:space="preserve"> Treasury Bills Held by Foreign Monetary Authorities</t>
  </si>
  <si>
    <t>SME World Bank Loan A/C</t>
  </si>
  <si>
    <t>SME Drawdown Account</t>
  </si>
  <si>
    <t>Other Foreign  Liabilities</t>
  </si>
  <si>
    <t>LONG-TERM  FOREIGN   LIABILITIES</t>
  </si>
  <si>
    <t>Long-Term  Liabilities</t>
  </si>
  <si>
    <t xml:space="preserve">  Trade Debt Promissory Notes A/C</t>
  </si>
  <si>
    <t>FEDERAL GOVERNMENT  DEPOSITS</t>
  </si>
  <si>
    <t xml:space="preserve">Budgetary  Accounts </t>
  </si>
  <si>
    <t>Deposits on Nigerian Converted Bonds</t>
  </si>
  <si>
    <t>Deposits on Development Stocks</t>
  </si>
  <si>
    <t>Deposits on Treasury  Certificates/Bills</t>
  </si>
  <si>
    <t>Other Federal Govt Deposit</t>
  </si>
  <si>
    <t>Federation &amp; Mirror Accounts</t>
  </si>
  <si>
    <t xml:space="preserve"> Of which</t>
  </si>
  <si>
    <t>Federal Government (Excess Crude)</t>
  </si>
  <si>
    <t>Subnationals Government (Excess Crude)</t>
  </si>
  <si>
    <t>Sovereign Wealth Fund (SWF)</t>
  </si>
  <si>
    <t>CAPITAL ACCOUNTS</t>
  </si>
  <si>
    <t xml:space="preserve">Capital </t>
  </si>
  <si>
    <t>Provisions</t>
  </si>
  <si>
    <t>Undisbursed Profits</t>
  </si>
  <si>
    <t>Revaluation Accounts</t>
  </si>
  <si>
    <t xml:space="preserve">        Foreign Assets Revaluation A/C</t>
  </si>
  <si>
    <r>
      <t xml:space="preserve">       </t>
    </r>
    <r>
      <rPr>
        <sz val="12"/>
        <rFont val="Cambria"/>
        <family val="1"/>
      </rPr>
      <t>Fixed Assets Revaluation</t>
    </r>
  </si>
  <si>
    <t xml:space="preserve">UNCLASSIFIED LIABILITIES  </t>
  </si>
  <si>
    <t>Intra-Branch Accounts (Uncleared Effects)</t>
  </si>
  <si>
    <t>Income</t>
  </si>
  <si>
    <t>Expense</t>
  </si>
  <si>
    <t>Liabilities to  IMF</t>
  </si>
  <si>
    <t>IBRD</t>
  </si>
  <si>
    <t>SDR Allocation  (CBN Rec)</t>
  </si>
  <si>
    <t>Other Unclassified Liabilities</t>
  </si>
  <si>
    <t xml:space="preserve">Other Miscellanoues unclassified Liabilities  </t>
  </si>
  <si>
    <t>Unclassified Liabilties (Branch Position)</t>
  </si>
  <si>
    <t xml:space="preserve">       Of which:</t>
  </si>
  <si>
    <t xml:space="preserve">      Restricted DMBs Deposits</t>
  </si>
  <si>
    <t xml:space="preserve">      Deposits of DMBs in Liquidation</t>
  </si>
  <si>
    <t>Reserve Money</t>
  </si>
  <si>
    <t xml:space="preserve">      Curency in Circulation</t>
  </si>
  <si>
    <t xml:space="preserve">      Banks' Reserves</t>
  </si>
  <si>
    <t xml:space="preserve">         Reserve Requirement</t>
  </si>
  <si>
    <t xml:space="preserve">         Other Deposits</t>
  </si>
  <si>
    <t>Special Intervention Reserve</t>
  </si>
  <si>
    <t xml:space="preserve">             of which SDF</t>
  </si>
  <si>
    <t xml:space="preserve">          SDF = Standing Deposit Facility</t>
  </si>
  <si>
    <t xml:space="preserve">          Primary Mortgage Banks were classified as deposit takers from November 2014</t>
  </si>
  <si>
    <t>Table A.4.2: Monetary Authorities' Analytical 
Accounts - Liabilities (N' Million)</t>
  </si>
  <si>
    <t>Head Office</t>
  </si>
  <si>
    <t xml:space="preserve"> Commercial  Banks  Demand  Deposits</t>
  </si>
  <si>
    <t xml:space="preserve"> Merchant  Banks  Demand  Deposits</t>
  </si>
  <si>
    <t xml:space="preserve"> Merchant  Banks  Special Deposits (SIR)</t>
  </si>
  <si>
    <t xml:space="preserve"> Merchant   Banks  Required  Reserves</t>
  </si>
  <si>
    <t xml:space="preserve"> Non Interest Bank Demand Deposit</t>
  </si>
  <si>
    <t xml:space="preserve"> Non Interest  Banks  Special Deposits (SIR)</t>
  </si>
  <si>
    <t xml:space="preserve"> Non Interest Bank Required Reserves</t>
  </si>
  <si>
    <t xml:space="preserve"> Primary Mortgage Banks Demand Deposit</t>
  </si>
  <si>
    <t xml:space="preserve"> Primary Mortgage  Banks  Special Deposits (SIR)</t>
  </si>
  <si>
    <t xml:space="preserve"> Primary Mortgage Banks Required Reserves</t>
  </si>
  <si>
    <t xml:space="preserve"> Microfinance Banks Demand Deposit</t>
  </si>
  <si>
    <t>PRIVATE SECTOR DEPOSIT</t>
  </si>
  <si>
    <t xml:space="preserve"> Treasury Bills Held by Foreign Monetray Authorities</t>
  </si>
  <si>
    <t>Deposits on Treasury Bills</t>
  </si>
  <si>
    <t xml:space="preserve">       Fixed Assets Revaluation</t>
  </si>
  <si>
    <t>Inter Bank Clearing</t>
  </si>
  <si>
    <t>SPECIAL INTERVENTION RESERVE</t>
  </si>
  <si>
    <t>SIR = Special Intervention Reserve</t>
  </si>
  <si>
    <t>Table A.5.1: Commercial &amp; Non-Interest Banks' Statement 
of Assets (N' Million)</t>
  </si>
  <si>
    <t/>
  </si>
  <si>
    <t>RESERVES</t>
  </si>
  <si>
    <t>Currency</t>
  </si>
  <si>
    <t>Deposits with CBN:</t>
  </si>
  <si>
    <t>[i]  Reserve  Requirements</t>
  </si>
  <si>
    <t>[ii] Current Accounts</t>
  </si>
  <si>
    <t>[iii] Other Deposit</t>
  </si>
  <si>
    <t>CLAIMS ON CENTRAL BANK</t>
  </si>
  <si>
    <t>[i]Stabilization  Securities</t>
  </si>
  <si>
    <t>[ii] CBN Bills</t>
  </si>
  <si>
    <t>[iii]  Shortfall/excess credit/others</t>
  </si>
  <si>
    <t>FOREIGN   ASSETS</t>
  </si>
  <si>
    <t>Foregn Currency Holdings</t>
  </si>
  <si>
    <t>Claims on Non-resident Banks:</t>
  </si>
  <si>
    <t>[i]  Balances held with banks outside Nigeria</t>
  </si>
  <si>
    <t>[ii] Balances held with offices and branches outside Nigeria</t>
  </si>
  <si>
    <t>[iii] Loans &amp; Advances to Banks outside Nigeria</t>
  </si>
  <si>
    <t>Bills Discounted Payable outside Nigeria</t>
  </si>
  <si>
    <t xml:space="preserve">CLAIMS ON CENTRAL  GOVERNMENT </t>
  </si>
  <si>
    <t>Treasury  Bills / Treasury Bills Rediscounted</t>
  </si>
  <si>
    <t>Development  Stocks / FGN Bonds</t>
  </si>
  <si>
    <t xml:space="preserve">Loans &amp; Advances to Central Government </t>
  </si>
  <si>
    <t>Bankers Unit  Fund</t>
  </si>
  <si>
    <t xml:space="preserve">CLAIMS ON STATE &amp; LOCAL GOVERNMENT </t>
  </si>
  <si>
    <t xml:space="preserve">Loans &amp; Advances to State Government </t>
  </si>
  <si>
    <t>Loans &amp; Advances to Local Government</t>
  </si>
  <si>
    <t>State Bonds</t>
  </si>
  <si>
    <t>Local Govt. Bond</t>
  </si>
  <si>
    <t xml:space="preserve">CLAIMS ON OTHER PRIVATE SECTOR </t>
  </si>
  <si>
    <t>Loans &amp; Advances to Other Customers (Gross)</t>
  </si>
  <si>
    <t>Loans &amp; Advances to Nigeria  Banks Subsidiaries</t>
  </si>
  <si>
    <t>Bills Discounted from non-bank sources</t>
  </si>
  <si>
    <t>Investments:</t>
  </si>
  <si>
    <t>[i] Ordinary Shares</t>
  </si>
  <si>
    <t>[ii] Preference Shares</t>
  </si>
  <si>
    <t>[iii] Debentures</t>
  </si>
  <si>
    <t>[iv] Other Bonds</t>
  </si>
  <si>
    <t>[v] Subsidiaries</t>
  </si>
  <si>
    <t>[vi] Other  investments (includes AMCON bonds)</t>
  </si>
  <si>
    <t>[vii] Other investments (Promissory notes and other financial assets)</t>
  </si>
  <si>
    <t>Commercial papers</t>
  </si>
  <si>
    <t>Bankers Acceptances</t>
  </si>
  <si>
    <t>Factored Debt</t>
  </si>
  <si>
    <t>Advances under Lease</t>
  </si>
  <si>
    <t>CLAIMS ON OTHER FINANCIAL INSTITUTIONS/FINANCIAL DERIVATIVES</t>
  </si>
  <si>
    <t>Placement with Discount Houses/Derivatives</t>
  </si>
  <si>
    <t>Non current Assets</t>
  </si>
  <si>
    <t>Domestic Inter-Bank Claims:</t>
  </si>
  <si>
    <t>[i] Bills Discounted from Banks in Nigeria</t>
  </si>
  <si>
    <t>[ii] Money at call with Banks</t>
  </si>
  <si>
    <t>[iii] Inter-bank Placements</t>
  </si>
  <si>
    <t>[iv] Balances held with banks in Nigeria</t>
  </si>
  <si>
    <t>[v] Loans &amp; Advances to  other Banks in Nigeria</t>
  </si>
  <si>
    <t>[vi] Checks for  Collection</t>
  </si>
  <si>
    <t xml:space="preserve"> Money at call outside banks</t>
  </si>
  <si>
    <t>Certificates of Deposit</t>
  </si>
  <si>
    <t>Placement with Discount Houses</t>
  </si>
  <si>
    <t xml:space="preserve">Other Assets:  </t>
  </si>
  <si>
    <t>Pre-payments</t>
  </si>
  <si>
    <t>Bills Payable</t>
  </si>
  <si>
    <t>Suspense</t>
  </si>
  <si>
    <t>Goodwill and other intangible assets</t>
  </si>
  <si>
    <t>unamortised reserves for loan looses allowed by CBN</t>
  </si>
  <si>
    <t>Foreign Inward Transfer</t>
  </si>
  <si>
    <t>domestic &amp; foreign (miscellaneous)</t>
  </si>
  <si>
    <t>Treasury Bills for Liquidity Management</t>
  </si>
  <si>
    <t>Miscellaneous(others)</t>
  </si>
  <si>
    <t>TOTAL   ASSETS:</t>
  </si>
  <si>
    <t xml:space="preserve">           AMCON bonds were first issued in December 2010</t>
  </si>
  <si>
    <t xml:space="preserve">Non-Interest Banks commenced operations in 2012 </t>
  </si>
  <si>
    <t>Table A.5.2: Commercial &amp; Non Interest Banks' Statement 
of Assets (N' Million)</t>
  </si>
  <si>
    <t>[i] Stabilization  Securities</t>
  </si>
  <si>
    <t>[iii] Shortfall/excess credit/others</t>
  </si>
  <si>
    <t>FINANCIAL DERIVATIVES</t>
  </si>
  <si>
    <t xml:space="preserve">Derivatives </t>
  </si>
  <si>
    <t>[vi] Cheques for  Collection</t>
  </si>
  <si>
    <t>Money at call outside banks</t>
  </si>
  <si>
    <t>Domestic &amp; Foreign (Miscellaneous)</t>
  </si>
  <si>
    <t xml:space="preserve">         AMCON bonds were first issued in December 2010</t>
  </si>
  <si>
    <t>Table A.6.1: Commercial &amp; Non-Interest Banks' Statement 
of Liabilities (N' Million)</t>
  </si>
  <si>
    <t xml:space="preserve">DEMAND  DEPOSITS </t>
  </si>
  <si>
    <t>Private  Sector Deposits</t>
  </si>
  <si>
    <t>of which:</t>
  </si>
  <si>
    <t xml:space="preserve"> Individuals</t>
  </si>
  <si>
    <t>Businesses</t>
  </si>
  <si>
    <t xml:space="preserve">State  Government  Deposits </t>
  </si>
  <si>
    <t>Local  Government  Deposits</t>
  </si>
  <si>
    <t>TIME &amp; SAVINGS DEPOSITS</t>
  </si>
  <si>
    <t>Time  Deposits:</t>
  </si>
  <si>
    <t>Savings  Deposits:</t>
  </si>
  <si>
    <t xml:space="preserve">FOREIGN CURRENCY DEPOSITS </t>
  </si>
  <si>
    <t>[i] Private sector foreign currency deposit (Domiciliary Accounts)</t>
  </si>
  <si>
    <t>[ii] Federal Government foreign currency deposit</t>
  </si>
  <si>
    <t>[iii] State Government foreign currency deposit</t>
  </si>
  <si>
    <t>[iv] Local Government foreign currency deposit</t>
  </si>
  <si>
    <t>MONEY  MARKET  INSTRUMENTS:</t>
  </si>
  <si>
    <t>Certificate  of  Deposit  Issued</t>
  </si>
  <si>
    <t>Notes &amp; Deposit (Cash) certificates</t>
  </si>
  <si>
    <t>BONDS</t>
  </si>
  <si>
    <t>Debentures</t>
  </si>
  <si>
    <t>FOREIGN  LIABILITIES:</t>
  </si>
  <si>
    <t>Balance Held for  offices and branches Abroad</t>
  </si>
  <si>
    <t>Balance held for banks outside Nigeria</t>
  </si>
  <si>
    <t>Money at call with foreign banks</t>
  </si>
  <si>
    <t>Loans &amp; Advances from other banks outside Nigeria</t>
  </si>
  <si>
    <t xml:space="preserve">CENTRAL  GOVERNMENT  DEPOSITS  </t>
  </si>
  <si>
    <t xml:space="preserve"> Federal Government Time Deposits</t>
  </si>
  <si>
    <t xml:space="preserve"> Federal Government Demand Deposits</t>
  </si>
  <si>
    <t xml:space="preserve"> Federal Government  Savings Deposits</t>
  </si>
  <si>
    <t>CREDIT  FROM  CENTRAL BANK</t>
  </si>
  <si>
    <t>Loans &amp;  Advances from  CBN</t>
  </si>
  <si>
    <t>CBN  Overdrafts to banks</t>
  </si>
  <si>
    <t>CAPITAL ACCOUNTS:</t>
  </si>
  <si>
    <t>Reserve Fund</t>
  </si>
  <si>
    <t>Reserves for Depreciation &amp; non-performing assets</t>
  </si>
  <si>
    <t>Loans &amp; Advances from Federal and State Government</t>
  </si>
  <si>
    <t>Total Loans/Lease Loss Provision</t>
  </si>
  <si>
    <t>UNCLASSIFIED LIABILITIES:</t>
  </si>
  <si>
    <t>Inter-bank  liabilities</t>
  </si>
  <si>
    <t>[i]  Balances held for banks in Nigeria</t>
  </si>
  <si>
    <t>[ii] Money at call from banks in Nigeria</t>
  </si>
  <si>
    <t>[iii] Inter-bank  takings</t>
  </si>
  <si>
    <t>[iv] Uncleared effects</t>
  </si>
  <si>
    <t>[v] Loans &amp; Advances from other banks in Nigeria</t>
  </si>
  <si>
    <t>[vi] Bankers payments</t>
  </si>
  <si>
    <t>Loans &amp; Advances from Other creditors</t>
  </si>
  <si>
    <t>Letters of Credit</t>
  </si>
  <si>
    <t>Takings from  Discount Houses</t>
  </si>
  <si>
    <t>Other Liabilities:</t>
  </si>
  <si>
    <t>Accounts Payables</t>
  </si>
  <si>
    <t>Suspense Account</t>
  </si>
  <si>
    <t>Provision for Tax Payments</t>
  </si>
  <si>
    <t>Sundry Creditors</t>
  </si>
  <si>
    <t>Forex  rev reserves</t>
  </si>
  <si>
    <t>Provision  for  Bad  Debt</t>
  </si>
  <si>
    <t>Miscellaneous</t>
  </si>
  <si>
    <t>TOTAL  LIABILITIES:</t>
  </si>
  <si>
    <t>Table A.6.2: Commercial &amp; Non-Interest Banks' Statement 
of Liabilities (N' Million)</t>
  </si>
  <si>
    <t xml:space="preserve">TIME &amp; SAVINGS DEPOSITS </t>
  </si>
  <si>
    <t>Table A.7.1: Merchant Banks' Statement 
of Assets (N' Million)</t>
  </si>
  <si>
    <t>Foreign Currency Holdings</t>
  </si>
  <si>
    <t>Merchant Banks coomenced operations in 2013</t>
  </si>
  <si>
    <t>Table A.7.2: Merchant Banks' Statement 
of Assets (N' Million)</t>
  </si>
  <si>
    <t>Derivatives</t>
  </si>
  <si>
    <t>Unamortised reserves for loan losses allowed by CBN</t>
  </si>
  <si>
    <t>Domestic &amp; foreign (miscellaneous)</t>
  </si>
  <si>
    <t>Miscellaneous (others)</t>
  </si>
  <si>
    <t>of which AMCON Bonds</t>
  </si>
  <si>
    <t>Table A.8.1: Merchant Banks' Statement 
of Liabilities (N' Million)</t>
  </si>
  <si>
    <t xml:space="preserve"> Certificate  of  Deposit  Issued</t>
  </si>
  <si>
    <t>Table A.8.2: Merchant Banks' Statement 
of Liabilities (N' Million)</t>
  </si>
  <si>
    <t>TIME, SAVINGS AND FOREIGN CURRENCY DEPOSITS</t>
  </si>
  <si>
    <t xml:space="preserve">Foreign Currency Deposits </t>
  </si>
  <si>
    <t xml:space="preserve"> Takings from  Discount Houses</t>
  </si>
  <si>
    <t>Cheque</t>
  </si>
  <si>
    <t>ATM</t>
  </si>
  <si>
    <t xml:space="preserve">POS  </t>
  </si>
  <si>
    <t>WEB Pay (Internet)</t>
  </si>
  <si>
    <t>Mobile Pay</t>
  </si>
  <si>
    <t>NIP</t>
  </si>
  <si>
    <t>NEFT</t>
  </si>
  <si>
    <t>m-Cash</t>
  </si>
  <si>
    <t xml:space="preserve"> EBILLSPAY </t>
  </si>
  <si>
    <t>REMITA</t>
  </si>
  <si>
    <t>CENTRAL PAY</t>
  </si>
  <si>
    <t xml:space="preserve">Vol </t>
  </si>
  <si>
    <t>Val (N'Bil)</t>
  </si>
  <si>
    <t>Notes: n. a. means not available</t>
  </si>
  <si>
    <t>Deposit Money Banks' Sectoral Allocation of Credit (N' Million)</t>
  </si>
  <si>
    <t>Agric., Forestry
 and Fishery</t>
  </si>
  <si>
    <t>Exports</t>
  </si>
  <si>
    <t>Mining &amp;
Quarrying</t>
  </si>
  <si>
    <t>2000Q1</t>
  </si>
  <si>
    <t>2001Q1</t>
  </si>
  <si>
    <t>2002Q1</t>
  </si>
  <si>
    <t>2003Q1</t>
  </si>
  <si>
    <t>2004Q1</t>
  </si>
  <si>
    <t>2005Q1</t>
  </si>
  <si>
    <t>2006Q1</t>
  </si>
  <si>
    <t>Solid 
Minerals</t>
  </si>
  <si>
    <t>Real Estate &amp; 
Construction</t>
  </si>
  <si>
    <t>Public 
Utilities</t>
  </si>
  <si>
    <t>General 
Commerce</t>
  </si>
  <si>
    <t>Transport &amp; 
Communication</t>
  </si>
  <si>
    <t>Finance &amp; 
Insurance</t>
  </si>
  <si>
    <t>State &amp; Local
 Governments</t>
  </si>
  <si>
    <t>Note: Data capture templates were changed in 2007 and 2015</t>
  </si>
  <si>
    <t>Source: Central 
Bank of Nigeria</t>
  </si>
  <si>
    <t>Deposit Money Banks' Sectoral Allocation of Credit contd. (N' Million)</t>
  </si>
  <si>
    <t xml:space="preserve"> Trade/General Commerce</t>
  </si>
  <si>
    <t xml:space="preserve"> Government</t>
  </si>
  <si>
    <t>Services</t>
  </si>
  <si>
    <t>Total Private Sector Credit</t>
  </si>
  <si>
    <t>Mining &amp; Quarrying</t>
  </si>
  <si>
    <t xml:space="preserve">Manufacturing </t>
  </si>
  <si>
    <t>Oil &amp; Gas</t>
  </si>
  <si>
    <t>Power and Energy</t>
  </si>
  <si>
    <t>Finance, Insurance and Capital Market</t>
  </si>
  <si>
    <t xml:space="preserve"> General</t>
  </si>
  <si>
    <t>Information &amp; Communication</t>
  </si>
  <si>
    <t xml:space="preserve"> Transportation &amp; Storage</t>
  </si>
  <si>
    <t>Monetary Policy Rate (End-Period)</t>
  </si>
  <si>
    <t>Standing Deposit Facility (End-Period)</t>
  </si>
  <si>
    <t>Standing Lending Facility (End-Period)</t>
  </si>
  <si>
    <t>Treasury Bill Rate: 91 Days</t>
  </si>
  <si>
    <t xml:space="preserve">n. a. </t>
  </si>
  <si>
    <t>Treasury Bill Rate: 182 Days</t>
  </si>
  <si>
    <t>Treasury Bill Rate: 364 Days</t>
  </si>
  <si>
    <t>Inter-Bank Call Rate</t>
  </si>
  <si>
    <t>Open Buy Back Rate</t>
  </si>
  <si>
    <t>DMBs' Saving Deposit Rate</t>
  </si>
  <si>
    <t>DMBs' 7 Days Deposit Rate</t>
  </si>
  <si>
    <t>DMBs' 1 Month Deposit Rate</t>
  </si>
  <si>
    <t>DMBs' 3 Months Deposit Rate</t>
  </si>
  <si>
    <t>DMBs' 6 Months Deposit Rate</t>
  </si>
  <si>
    <t>DMBs' 12 Months Deposit Rate</t>
  </si>
  <si>
    <t>DMBs' Over 12 Months Deposit Rate</t>
  </si>
  <si>
    <t>DMBs' Prime Lending Rate</t>
  </si>
  <si>
    <t>DMBs' Maximum Lending Rate</t>
  </si>
  <si>
    <t>Source: Central Bank of Nigeria and Financial Markets Dealers Association (FMDA)</t>
  </si>
  <si>
    <t>Table A.15: Discount Houses Consolidated 
Balance Sheet (N' Million)</t>
  </si>
  <si>
    <t xml:space="preserve">       a)  Held for Trading</t>
  </si>
  <si>
    <t xml:space="preserve">       b)  Available for Sale (AFS)</t>
  </si>
  <si>
    <t>ii)  FGN BONDS</t>
  </si>
  <si>
    <t xml:space="preserve">       a)    Held for Trading</t>
  </si>
  <si>
    <t xml:space="preserve">       b)    Available For Sales (AFS)</t>
  </si>
  <si>
    <t>iii)  Pledged FGN Bonds</t>
  </si>
  <si>
    <t>CLAIMS ON CENTRAL BANK OF NIGERIA</t>
  </si>
  <si>
    <t xml:space="preserve">    i)     OMO Bills</t>
  </si>
  <si>
    <t xml:space="preserve">       a)    Held for trading</t>
  </si>
  <si>
    <t xml:space="preserve">       b)    Available for Sales</t>
  </si>
  <si>
    <t xml:space="preserve">i) State Promissory Notes </t>
  </si>
  <si>
    <t xml:space="preserve">        a)    Held for trading</t>
  </si>
  <si>
    <t xml:space="preserve">        b)    Available for Sales</t>
  </si>
  <si>
    <t xml:space="preserve">ii)  Eligible State Bonds </t>
  </si>
  <si>
    <t>ii)  Loans and Receivables</t>
  </si>
  <si>
    <t>iv)    Palcement</t>
  </si>
  <si>
    <t xml:space="preserve">      Loans and Receivables </t>
  </si>
  <si>
    <t>CLAIMS ON NON FINANCIAL INSTITUTIONS</t>
  </si>
  <si>
    <t>CLAIMS ON OTHER INVESTMENTS</t>
  </si>
  <si>
    <t>i)           Other Investment (Quoted &amp; Unquoted)</t>
  </si>
  <si>
    <t>ii)         Staff Loans &amp; Receivables</t>
  </si>
  <si>
    <t xml:space="preserve">CAPITAL AND  RESERVES </t>
  </si>
  <si>
    <t xml:space="preserve"> iii)      Share   Premium/Bonus  Issue  Reserve</t>
  </si>
  <si>
    <t>v)        Other Comprehensive Income</t>
  </si>
  <si>
    <t>vi)       Retained Earning</t>
  </si>
  <si>
    <t>iv)        Discount Houses</t>
  </si>
  <si>
    <t>TAKINGS:</t>
  </si>
  <si>
    <t>ii)        Discount Houses</t>
  </si>
  <si>
    <t>ii)        Banks</t>
  </si>
  <si>
    <t>iii)       Disount Houses</t>
  </si>
  <si>
    <t>iv)       Non-Bank Financial Institution</t>
  </si>
  <si>
    <t>v)        Corporate Entities</t>
  </si>
  <si>
    <t>vi)       Individuals</t>
  </si>
  <si>
    <t>LIABILITIES FOR ASSETS SUBJECT TO 
REPURCHASE ARRANGEMENTS</t>
  </si>
  <si>
    <t>Note: Discount Houses discontinued operations in 2015</t>
  </si>
  <si>
    <t xml:space="preserve">         - Repo with Banks </t>
  </si>
  <si>
    <t xml:space="preserve">         - Fixed  Buy  Back  Repo</t>
  </si>
  <si>
    <t xml:space="preserve">         - Repo with Discount Houses</t>
  </si>
  <si>
    <t xml:space="preserve">         - Repo with Others</t>
  </si>
  <si>
    <t>Year- Month</t>
  </si>
  <si>
    <t>All Share Index</t>
  </si>
  <si>
    <t>Market Capitalization</t>
  </si>
  <si>
    <t>(1984 = 100)</t>
  </si>
  <si>
    <t>(N' Billion)</t>
  </si>
  <si>
    <t> 33,096.4</t>
  </si>
  <si>
    <t>Source: Nigerian Stock Exchange</t>
  </si>
  <si>
    <t>Table A.17: Microfinance Banks' Consolidated Balance Sheet (N' Million)</t>
  </si>
  <si>
    <t>Q3*</t>
  </si>
  <si>
    <t>Balances with Other Banks &amp; Other Fin Inst.</t>
  </si>
  <si>
    <t>Placements with Other Banks</t>
  </si>
  <si>
    <t>Paid - Up Capital</t>
  </si>
  <si>
    <t>Reserves (including current year losses)</t>
  </si>
  <si>
    <t>Takings from Banks / OFIs</t>
  </si>
  <si>
    <t>Note: * means Revised</t>
  </si>
  <si>
    <t>Table A.18: Primary Mortgage Institutions' (PMIs) Consolidated Balance Sheet (N' Million)</t>
  </si>
  <si>
    <t xml:space="preserve">Q4  </t>
  </si>
  <si>
    <t xml:space="preserve">      Balances with Banks</t>
  </si>
  <si>
    <t xml:space="preserve">      Placements with Banks</t>
  </si>
  <si>
    <t>Others    Loans &amp; Advances</t>
  </si>
  <si>
    <t>Mortgage Loans</t>
  </si>
  <si>
    <t xml:space="preserve">      Published Current Year Profit/Loss</t>
  </si>
  <si>
    <t>Placements from  Banks</t>
  </si>
  <si>
    <t>Long Term Loans \NHF</t>
  </si>
  <si>
    <t>NHF; Loans</t>
  </si>
  <si>
    <t xml:space="preserve">       Cash and Short Term Funds</t>
  </si>
  <si>
    <t xml:space="preserve">Long Term Investments </t>
  </si>
  <si>
    <t>Q1 *</t>
  </si>
  <si>
    <t>Cash and Cash Equivalent</t>
  </si>
  <si>
    <t xml:space="preserve">Investment Securities    </t>
  </si>
  <si>
    <t>***  Treated as Off Balance Sheet Item (IFRS Standard).</t>
  </si>
  <si>
    <t>Table A.23: Finance Houses Consolidated Balance Sheet (N' Million)</t>
  </si>
  <si>
    <t xml:space="preserve">      Placements with Other FC's</t>
  </si>
  <si>
    <t xml:space="preserve">      Net Loans &amp; Advances</t>
  </si>
  <si>
    <t xml:space="preserve">      Reserves</t>
  </si>
  <si>
    <t>Taking from Other FCs</t>
  </si>
  <si>
    <t>Total Borrowings</t>
  </si>
  <si>
    <t>[ii] Other Deposit</t>
  </si>
  <si>
    <t>[i]  Stabilization Securities</t>
  </si>
  <si>
    <t>[ii]  CBN Bills</t>
  </si>
  <si>
    <t>Claims on Non-resident:</t>
  </si>
  <si>
    <t>CLAIMS ON CENTRAL  GOVERNMENT</t>
  </si>
  <si>
    <t>Development  Stocks /FGN Bonds</t>
  </si>
  <si>
    <t>Loans &amp; Advances to Central Government</t>
  </si>
  <si>
    <t>CLAIMS ON STATE &amp; LOCAL GOVERNMENT</t>
  </si>
  <si>
    <t>Loans &amp; Advances to State Government</t>
  </si>
  <si>
    <t>CLAIMS ON PRIVATE SECTOR</t>
  </si>
  <si>
    <t>Loans &amp; Advances to Other Customers</t>
  </si>
  <si>
    <t>Loans &amp; Advances to Nigeria  Banks Subsidiaries/Affilates</t>
  </si>
  <si>
    <t>[i] (Ordinary Shares) Other Investment - Quoted</t>
  </si>
  <si>
    <t>[ii] (Preference Shares) Other Investment - Unquoted</t>
  </si>
  <si>
    <t>[iii] Debentures Corporate Bonds</t>
  </si>
  <si>
    <t>[vi] Other  investments (includes AMCON bonds effective Dec-10</t>
  </si>
  <si>
    <t>[vii] Other  investments (Promissory notes and other financial assets held)</t>
  </si>
  <si>
    <t>Non Current Assets</t>
  </si>
  <si>
    <t>Placement  with  Discount  Houses</t>
  </si>
  <si>
    <t>Other Assets:</t>
  </si>
  <si>
    <t>DEMAND  DEPOSITS:</t>
  </si>
  <si>
    <t>State  Government  Deposits</t>
  </si>
  <si>
    <t>TIME, SAVINGS &amp; FOREIGN CURRENCY DEPOSITS:</t>
  </si>
  <si>
    <t>[i] Private  Sector  Time  Deposits</t>
  </si>
  <si>
    <t>[ii] State Government Time Deposits</t>
  </si>
  <si>
    <t>[iii] Local Government Time Deposits</t>
  </si>
  <si>
    <t>[i] Private  Sector  Savings  Deposits</t>
  </si>
  <si>
    <t>[ii] State Government Savings Deposits</t>
  </si>
  <si>
    <t>[iii] Local Government Savings Deposits</t>
  </si>
  <si>
    <t>Foreign  Currency  Deposits:</t>
  </si>
  <si>
    <t>[i] Private  Sector  Foreign Currency  Deposits</t>
  </si>
  <si>
    <t>[ii] Federal Government Foreign Currency Deposits</t>
  </si>
  <si>
    <t>[iii] State Government Foreign Currency Deposits</t>
  </si>
  <si>
    <t>[iv] Local Government Foreign Currency Deposits</t>
  </si>
  <si>
    <t xml:space="preserve"> Notes &amp; Deposit (Cash) certificates Financial Derivatives</t>
  </si>
  <si>
    <t>Balance Held for outside offices and branches</t>
  </si>
  <si>
    <t>CENTRAL  GOVERNMENT  DEPOSITS</t>
  </si>
  <si>
    <t>Takings  from  Discount  Houses</t>
  </si>
  <si>
    <t>Current Year Unaudited Profit with OCI</t>
  </si>
  <si>
    <t>Table A.10.1: Microfinance Banks' Statement 
of Assets (N' Million)</t>
  </si>
  <si>
    <t>[ii] Preference Shares/Other investments - Unquoted</t>
  </si>
  <si>
    <t>[iii] Debentures/Corporate Bonds</t>
  </si>
  <si>
    <t>Forex  rev reserves/Current Year Unaudited Profit with OCI</t>
  </si>
  <si>
    <t>Table A.11.1: Consolidated Deposit Money Banks' Statement 
of Assets (N' Million)</t>
  </si>
  <si>
    <t>Table A.11.2: Consolidated Deposit Money Banks' Statement 
of Assets (N' Million)</t>
  </si>
  <si>
    <t>Table A.12.2: Consolidated Deposit Money Banks' Statement of Liabilities (N' Million)</t>
  </si>
  <si>
    <t>Table A.13: Payment Systems Statistics</t>
  </si>
  <si>
    <t>Table A.16: Money Market Weighted Average Interest Rates - Unless Otherwise Indicated (Per Cent)</t>
  </si>
  <si>
    <t>Table A.17: Discount Houses Consolidated 
Balance Sheet (N' Million)</t>
  </si>
  <si>
    <t>Table A.18:  Stocks Market Statistics - Equities Only</t>
  </si>
  <si>
    <t>Table A.19: Microfinance Banks' Consolidated Balance Sheet (N' Million)</t>
  </si>
  <si>
    <t>Table A.20: Primary Mortgage Institutions' (PMIs) Consolidated Balance Sheet (N' Million)</t>
  </si>
  <si>
    <t>Table A.21: Consolidated Balance Sheet of the Bank of Industry (BOI) - N' Million</t>
  </si>
  <si>
    <t>Table A.22:  Consolidated Balance Sheet of The Infrastructure Bank (TIB) - N' Million</t>
  </si>
  <si>
    <t>Table A.23: Consolidated Balance Sheet of the Bank of Agriculture (BOA)  - N' Million</t>
  </si>
  <si>
    <t>Table A.25: Finance Houses Consolidated Balance Sheet (N' Million)</t>
  </si>
  <si>
    <t>Table A.26:Pension Funds Consolidated Balance Sheet (N' Million)</t>
  </si>
  <si>
    <t>Table A.27: Insurance Sector (General and Life) Consolidated Balance Sheet (N' Million)</t>
  </si>
  <si>
    <t>Table A.11.1: Consolidated Deposit Money Banks' Statement of Assets (N' Million): December 2001 - February 2015</t>
  </si>
  <si>
    <t xml:space="preserve">Table A.11.2: Consolidated Deposit Money Banks' Statement of Assets (N' Million):  From March 2014
</t>
  </si>
  <si>
    <t xml:space="preserve">Table A.12.2: Consolidated Deposit Money Banks' Statement of Liabilities (N' Million):  From March 2014
</t>
  </si>
  <si>
    <t xml:space="preserve">Table A.12.1: Consolidated Deposit Money Banks' Statement of Liabilities (N' Million): December 2001 - February 2015
</t>
  </si>
  <si>
    <t>Table A.13: Payment Systems</t>
  </si>
  <si>
    <t>Table A.26: Pension Funds Consolidated Balance Sheet (N' Million)</t>
  </si>
  <si>
    <t>Table A.24: Nexim Bank Consolidated Balance Sheet (N' Million)</t>
  </si>
  <si>
    <t>Table A.20 Primary Mortgage Institutions' (PMIs) Consolidated Balance Sheet (N' Million)</t>
  </si>
  <si>
    <t>Table A.19 Microfinance Banks' Consolidated Balance Sheet (N' Million)</t>
  </si>
  <si>
    <t>Table A.18: Stocks Market Statistics – Equities Only</t>
  </si>
  <si>
    <t>Table A.17: Discount Houses Consolidated Balance Sheet (N' Million)</t>
  </si>
  <si>
    <t>Table A.10.1: Microfinance Banks' Statement of Assets</t>
  </si>
  <si>
    <t>Table A.10.2: Microfinance Banks' Statement of Liabilities (N' Million)</t>
  </si>
  <si>
    <t>Table A.10.2: Microfinance Banks' Statement of Liabilities</t>
  </si>
  <si>
    <t>Table A.9 .1: Primary Mortgage Banks' Statement of Assets (N' Million)</t>
  </si>
  <si>
    <t>Table A.9 .1: Primary Mortgage Banks' Statement of Assets</t>
  </si>
  <si>
    <t>Table A.9.2: Primary Mortgage Banks' Statement of Liabilities (N' Million)</t>
  </si>
  <si>
    <t xml:space="preserve">Table A.9.2: Primary Mortgage Banks' Statement of Liabilities </t>
  </si>
  <si>
    <t xml:space="preserve">After the July 2018 MPC meeting, M3 was introduced as the broadest definition of stock of money supply for Nigeria.  </t>
  </si>
  <si>
    <t>Sundry Debtors/Deferred Tax Assets</t>
  </si>
  <si>
    <t>Table A.12.1: Consolidated Deposit Money Banks' Statement of Liabilities (N' Million)</t>
  </si>
  <si>
    <t xml:space="preserve">           Effective October 2018 data for NAPs now comprised NEFT and NAPS.</t>
  </si>
  <si>
    <t>Source: Nigeria Inter-Bank Settlement System Plc (NIBSS) and Central Bank of Nigeria</t>
  </si>
  <si>
    <t>Note: n.a.  Means no NTB auction</t>
  </si>
  <si>
    <t xml:space="preserve"> 2017 Q1 </t>
  </si>
  <si>
    <t xml:space="preserve"> 2017 Q2 </t>
  </si>
  <si>
    <t xml:space="preserve"> 2017 Q3 </t>
  </si>
  <si>
    <t xml:space="preserve"> 2017 Q4 </t>
  </si>
  <si>
    <t xml:space="preserve">Total 2017 </t>
  </si>
  <si>
    <r>
      <t xml:space="preserve"> 2018 Q3 </t>
    </r>
    <r>
      <rPr>
        <b/>
        <vertAlign val="superscript"/>
        <sz val="12"/>
        <color indexed="8"/>
        <rFont val="Cambria"/>
        <family val="1"/>
      </rPr>
      <t>1</t>
    </r>
  </si>
  <si>
    <r>
      <t xml:space="preserve"> 2018 Q4 </t>
    </r>
    <r>
      <rPr>
        <b/>
        <vertAlign val="superscript"/>
        <sz val="12"/>
        <color indexed="8"/>
        <rFont val="Cambria"/>
        <family val="1"/>
      </rPr>
      <t>1</t>
    </r>
  </si>
  <si>
    <t xml:space="preserve"> 2018 Q4</t>
  </si>
  <si>
    <t>2018 Q4</t>
  </si>
  <si>
    <t>FGN Green Bond</t>
  </si>
  <si>
    <t xml:space="preserve">2018 Q4 </t>
  </si>
  <si>
    <t>2018 Q4*</t>
  </si>
  <si>
    <t xml:space="preserve">                 After the July 2018 MPC meeting, M3 was introduced as the broadest definition of stock of money supply for Nigeria.  </t>
  </si>
  <si>
    <t>IFRS stands for International Financial Reporting Standards, while GAAP stands for Generally Accepted Accounting Principles</t>
  </si>
  <si>
    <t>From March 2014 to February 2015 FinA, in compliance with the adopted IFRS, was on parallel run with eFASS which supported GAAP. A complete cut over to FinA was effective March 2015.</t>
  </si>
  <si>
    <t xml:space="preserve"> Note: From March 2014 to February 2015 FinA, in compliance with the adopted IFRS, was on parallel run with eFASS which supported GAAP. A complete cut over to FinA was effective March 2015.</t>
  </si>
  <si>
    <t>Migrated to a new reporting framework (FinA) for Deposit Money Banks effective March 2015.</t>
  </si>
  <si>
    <t xml:space="preserve">   Non-Interest Banks commenced operations in 2012 </t>
  </si>
  <si>
    <r>
      <t xml:space="preserve">Note: </t>
    </r>
    <r>
      <rPr>
        <vertAlign val="superscript"/>
        <sz val="10"/>
        <rFont val="Cambria"/>
        <family val="1"/>
        <scheme val="major"/>
      </rPr>
      <t>1</t>
    </r>
    <r>
      <rPr>
        <sz val="10"/>
        <rFont val="Cambria"/>
        <family val="1"/>
        <scheme val="major"/>
      </rPr>
      <t>Revised</t>
    </r>
  </si>
  <si>
    <r>
      <t xml:space="preserve">   </t>
    </r>
    <r>
      <rPr>
        <vertAlign val="superscript"/>
        <sz val="10"/>
        <rFont val="Cambria"/>
        <family val="1"/>
        <scheme val="major"/>
      </rPr>
      <t>2</t>
    </r>
    <r>
      <rPr>
        <sz val="10"/>
        <rFont val="Cambria"/>
        <family val="1"/>
        <scheme val="major"/>
      </rPr>
      <t>Provisional</t>
    </r>
  </si>
  <si>
    <r>
      <t xml:space="preserve">Note: </t>
    </r>
    <r>
      <rPr>
        <vertAlign val="superscript"/>
        <sz val="10"/>
        <rFont val="Cambria"/>
        <family val="1"/>
        <scheme val="major"/>
      </rPr>
      <t>1</t>
    </r>
    <r>
      <rPr>
        <sz val="10"/>
        <rFont val="Cambria"/>
        <family val="1"/>
        <scheme val="major"/>
      </rPr>
      <t>Provisional</t>
    </r>
  </si>
  <si>
    <r>
      <t xml:space="preserve">Jan-19 </t>
    </r>
    <r>
      <rPr>
        <b/>
        <vertAlign val="superscript"/>
        <sz val="12"/>
        <rFont val="Cambria"/>
        <family val="1"/>
        <scheme val="major"/>
      </rPr>
      <t>1</t>
    </r>
  </si>
  <si>
    <r>
      <t xml:space="preserve">Feb-19 </t>
    </r>
    <r>
      <rPr>
        <b/>
        <vertAlign val="superscript"/>
        <sz val="12"/>
        <rFont val="Cambria"/>
        <family val="1"/>
        <scheme val="major"/>
      </rPr>
      <t>1</t>
    </r>
  </si>
  <si>
    <r>
      <t xml:space="preserve">Mar-19 </t>
    </r>
    <r>
      <rPr>
        <b/>
        <vertAlign val="superscript"/>
        <sz val="12"/>
        <rFont val="Cambria"/>
        <family val="1"/>
        <scheme val="major"/>
      </rPr>
      <t>1</t>
    </r>
  </si>
  <si>
    <r>
      <t xml:space="preserve"> Commercial  Banks  Special Deposits (SIR)</t>
    </r>
    <r>
      <rPr>
        <vertAlign val="superscript"/>
        <sz val="12"/>
        <rFont val="Cambria"/>
        <family val="1"/>
      </rPr>
      <t>2</t>
    </r>
  </si>
  <si>
    <r>
      <t xml:space="preserve"> Federal Government Parastatals </t>
    </r>
    <r>
      <rPr>
        <vertAlign val="superscript"/>
        <sz val="12"/>
        <rFont val="Cambria"/>
        <family val="1"/>
      </rPr>
      <t>1</t>
    </r>
  </si>
  <si>
    <t>Domestic Credits</t>
  </si>
  <si>
    <t xml:space="preserve"> 2019 Q1</t>
  </si>
  <si>
    <t>2019 Q1</t>
  </si>
  <si>
    <t xml:space="preserve">2019 Q1 </t>
  </si>
  <si>
    <t>2019 Q1*</t>
  </si>
  <si>
    <r>
      <t xml:space="preserve">Apr-19 </t>
    </r>
    <r>
      <rPr>
        <b/>
        <vertAlign val="superscript"/>
        <sz val="12"/>
        <rFont val="Cambria"/>
        <family val="1"/>
        <scheme val="major"/>
      </rPr>
      <t>1</t>
    </r>
  </si>
  <si>
    <r>
      <t xml:space="preserve">May-19 </t>
    </r>
    <r>
      <rPr>
        <b/>
        <vertAlign val="superscript"/>
        <sz val="12"/>
        <rFont val="Cambria"/>
        <family val="1"/>
        <scheme val="major"/>
      </rPr>
      <t>1</t>
    </r>
  </si>
  <si>
    <r>
      <t xml:space="preserve">Jun-19 </t>
    </r>
    <r>
      <rPr>
        <b/>
        <vertAlign val="superscript"/>
        <sz val="12"/>
        <rFont val="Cambria"/>
        <family val="1"/>
        <scheme val="major"/>
      </rPr>
      <t>1</t>
    </r>
  </si>
  <si>
    <t>Total 2018</t>
  </si>
  <si>
    <t>n.a.</t>
  </si>
  <si>
    <t>ACH/NAPS/PMS</t>
  </si>
  <si>
    <t xml:space="preserve">  31.29 </t>
  </si>
  <si>
    <t>31.17 </t>
  </si>
  <si>
    <t xml:space="preserve">           NEFT = NIBSS Electronic Fund Transfer; NIP = NIBSS Instant Payment; PoS = Point of Sale Terminals; ATM = Automated Teller Machine; NAPS = NIBSS Automated Payment Services; ACH = Automated Clearing House; PMS = PoS Merchant Service Charges</t>
  </si>
  <si>
    <t>Table A.24:NEXIM Bank Consolidated Balance Sheet (N' Million)</t>
  </si>
  <si>
    <t>Table A.22:NEXIM Bank Consolidated Balance Sheet (N' Million)</t>
  </si>
  <si>
    <t xml:space="preserve">Jul-19 </t>
  </si>
  <si>
    <r>
      <t xml:space="preserve"> 2018 Q1 </t>
    </r>
    <r>
      <rPr>
        <b/>
        <vertAlign val="superscript"/>
        <sz val="12"/>
        <rFont val="Cambria"/>
        <family val="1"/>
      </rPr>
      <t>2</t>
    </r>
  </si>
  <si>
    <r>
      <t xml:space="preserve"> 2018 Q2 </t>
    </r>
    <r>
      <rPr>
        <b/>
        <vertAlign val="superscript"/>
        <sz val="12"/>
        <rFont val="Cambria"/>
        <family val="1"/>
      </rPr>
      <t>2</t>
    </r>
  </si>
  <si>
    <r>
      <t xml:space="preserve">TOTAL 2018 </t>
    </r>
    <r>
      <rPr>
        <b/>
        <vertAlign val="superscript"/>
        <sz val="12"/>
        <rFont val="Cambria"/>
        <family val="1"/>
      </rPr>
      <t>2</t>
    </r>
  </si>
  <si>
    <r>
      <t xml:space="preserve"> 2019 Q1 </t>
    </r>
    <r>
      <rPr>
        <b/>
        <vertAlign val="superscript"/>
        <sz val="12"/>
        <color indexed="8"/>
        <rFont val="Cambria"/>
        <family val="1"/>
      </rPr>
      <t>1</t>
    </r>
  </si>
  <si>
    <r>
      <t xml:space="preserve"> 2019 Q2 </t>
    </r>
    <r>
      <rPr>
        <b/>
        <vertAlign val="superscript"/>
        <sz val="12"/>
        <color indexed="8"/>
        <rFont val="Cambria"/>
        <family val="1"/>
      </rPr>
      <t>1</t>
    </r>
  </si>
  <si>
    <r>
      <t xml:space="preserve"> 2019 Q3 </t>
    </r>
    <r>
      <rPr>
        <b/>
        <vertAlign val="superscript"/>
        <sz val="12"/>
        <color indexed="8"/>
        <rFont val="Cambria"/>
        <family val="1"/>
      </rPr>
      <t>1</t>
    </r>
  </si>
  <si>
    <t>2019 Q2</t>
  </si>
  <si>
    <t xml:space="preserve">2019 Q2 </t>
  </si>
  <si>
    <t>Note: 2017, 2018 &amp; 2019 figures are provisional.</t>
  </si>
  <si>
    <t xml:space="preserve"> 2019 Q2</t>
  </si>
  <si>
    <t>2019 Q2*</t>
  </si>
  <si>
    <t>Consumer Price Indices (November 2009 = 100)</t>
  </si>
  <si>
    <t>Month-on-Month Inflation (%)</t>
  </si>
  <si>
    <t>Year-on-Year Inflation (%)</t>
  </si>
  <si>
    <t>12 Month Moving Average Inflation (%)</t>
  </si>
  <si>
    <t>All Items</t>
  </si>
  <si>
    <t>All Items Less 
Farm Produce</t>
  </si>
  <si>
    <t>All Items Less Farm
 Produce &amp; Energy</t>
  </si>
  <si>
    <t>Food</t>
  </si>
  <si>
    <t>Weight is 
1000.00</t>
  </si>
  <si>
    <t>Weight is 
535.94</t>
  </si>
  <si>
    <t>Weight is 
428.08</t>
  </si>
  <si>
    <t>Weight is 
507.03</t>
  </si>
  <si>
    <t>Source: National Bureau of Statistics</t>
  </si>
  <si>
    <t>Table C.2: Gross Domestic Product 
 at Current Basic Prices (N' Million)</t>
  </si>
  <si>
    <t>Activity Sector</t>
  </si>
  <si>
    <t>Q1 2010</t>
  </si>
  <si>
    <t>Q2 2010</t>
  </si>
  <si>
    <t>Q3 2010</t>
  </si>
  <si>
    <t>Q4 2010</t>
  </si>
  <si>
    <t>2010 Total</t>
  </si>
  <si>
    <t>Q1 2011</t>
  </si>
  <si>
    <t>Q2 2011</t>
  </si>
  <si>
    <t>Q3 2011</t>
  </si>
  <si>
    <t>Q4 2011</t>
  </si>
  <si>
    <t>2011 Total</t>
  </si>
  <si>
    <t>Q1 2012</t>
  </si>
  <si>
    <t>Q2 2012</t>
  </si>
  <si>
    <t>Q3 2012</t>
  </si>
  <si>
    <t>Q4 2012</t>
  </si>
  <si>
    <t>2012 Total</t>
  </si>
  <si>
    <t xml:space="preserve">Q1 2013 </t>
  </si>
  <si>
    <t xml:space="preserve">Q2 2013 </t>
  </si>
  <si>
    <t xml:space="preserve">Q3 2013 </t>
  </si>
  <si>
    <t xml:space="preserve">Q4 2013 </t>
  </si>
  <si>
    <r>
      <t>2013</t>
    </r>
    <r>
      <rPr>
        <b/>
        <vertAlign val="superscript"/>
        <sz val="12"/>
        <rFont val="Cambria"/>
        <family val="1"/>
      </rPr>
      <t xml:space="preserve"> </t>
    </r>
    <r>
      <rPr>
        <b/>
        <sz val="12"/>
        <rFont val="Cambria"/>
        <family val="1"/>
      </rPr>
      <t xml:space="preserve">Total </t>
    </r>
  </si>
  <si>
    <t xml:space="preserve">Q1 2014 </t>
  </si>
  <si>
    <t xml:space="preserve">Q2 2014 </t>
  </si>
  <si>
    <t xml:space="preserve">Q3 2014 </t>
  </si>
  <si>
    <t xml:space="preserve">Q4 2014 </t>
  </si>
  <si>
    <r>
      <t>2014</t>
    </r>
    <r>
      <rPr>
        <b/>
        <vertAlign val="superscript"/>
        <sz val="12"/>
        <rFont val="Cambria"/>
        <family val="1"/>
      </rPr>
      <t xml:space="preserve">  </t>
    </r>
    <r>
      <rPr>
        <b/>
        <sz val="12"/>
        <rFont val="Cambria"/>
        <family val="1"/>
      </rPr>
      <t>Total</t>
    </r>
  </si>
  <si>
    <t xml:space="preserve">Q1 2015 </t>
  </si>
  <si>
    <t xml:space="preserve">Q2 2015 </t>
  </si>
  <si>
    <t xml:space="preserve">Q3 2015 </t>
  </si>
  <si>
    <t xml:space="preserve">Q4 2015 </t>
  </si>
  <si>
    <r>
      <t>2015</t>
    </r>
    <r>
      <rPr>
        <b/>
        <vertAlign val="superscript"/>
        <sz val="12"/>
        <rFont val="Cambria"/>
        <family val="1"/>
      </rPr>
      <t xml:space="preserve">  </t>
    </r>
    <r>
      <rPr>
        <b/>
        <sz val="12"/>
        <rFont val="Cambria"/>
        <family val="1"/>
      </rPr>
      <t>Total</t>
    </r>
  </si>
  <si>
    <r>
      <t xml:space="preserve">Q1 2016 </t>
    </r>
    <r>
      <rPr>
        <b/>
        <vertAlign val="superscript"/>
        <sz val="12"/>
        <rFont val="Cambria"/>
        <family val="1"/>
      </rPr>
      <t>1</t>
    </r>
  </si>
  <si>
    <r>
      <t xml:space="preserve">Q2 2016 </t>
    </r>
    <r>
      <rPr>
        <b/>
        <vertAlign val="superscript"/>
        <sz val="12"/>
        <rFont val="Cambria"/>
        <family val="1"/>
      </rPr>
      <t>1</t>
    </r>
  </si>
  <si>
    <r>
      <t xml:space="preserve">Q3 2016 </t>
    </r>
    <r>
      <rPr>
        <b/>
        <vertAlign val="superscript"/>
        <sz val="12"/>
        <rFont val="Cambria"/>
        <family val="1"/>
      </rPr>
      <t>1</t>
    </r>
  </si>
  <si>
    <r>
      <t xml:space="preserve">Q4 2016 </t>
    </r>
    <r>
      <rPr>
        <b/>
        <vertAlign val="superscript"/>
        <sz val="12"/>
        <rFont val="Cambria"/>
        <family val="1"/>
      </rPr>
      <t>1</t>
    </r>
  </si>
  <si>
    <r>
      <t>2016</t>
    </r>
    <r>
      <rPr>
        <b/>
        <vertAlign val="superscript"/>
        <sz val="12"/>
        <rFont val="Cambria"/>
        <family val="1"/>
      </rPr>
      <t xml:space="preserve"> 1 </t>
    </r>
    <r>
      <rPr>
        <b/>
        <sz val="12"/>
        <rFont val="Cambria"/>
        <family val="1"/>
      </rPr>
      <t>Total</t>
    </r>
  </si>
  <si>
    <r>
      <t xml:space="preserve">Q1 2017 </t>
    </r>
    <r>
      <rPr>
        <b/>
        <vertAlign val="superscript"/>
        <sz val="12"/>
        <rFont val="Cambria"/>
        <family val="1"/>
      </rPr>
      <t>2</t>
    </r>
  </si>
  <si>
    <r>
      <t xml:space="preserve">Q2 2017 </t>
    </r>
    <r>
      <rPr>
        <b/>
        <vertAlign val="superscript"/>
        <sz val="12"/>
        <rFont val="Cambria"/>
        <family val="1"/>
      </rPr>
      <t>2</t>
    </r>
  </si>
  <si>
    <r>
      <t xml:space="preserve">Q3 2017 </t>
    </r>
    <r>
      <rPr>
        <b/>
        <vertAlign val="superscript"/>
        <sz val="12"/>
        <rFont val="Cambria"/>
        <family val="1"/>
      </rPr>
      <t>2</t>
    </r>
  </si>
  <si>
    <r>
      <t xml:space="preserve">Q4 2017 </t>
    </r>
    <r>
      <rPr>
        <b/>
        <vertAlign val="superscript"/>
        <sz val="12"/>
        <rFont val="Cambria"/>
        <family val="1"/>
      </rPr>
      <t>2</t>
    </r>
  </si>
  <si>
    <r>
      <t>2017</t>
    </r>
    <r>
      <rPr>
        <b/>
        <vertAlign val="superscript"/>
        <sz val="12"/>
        <rFont val="Cambria"/>
        <family val="1"/>
      </rPr>
      <t xml:space="preserve"> 2 </t>
    </r>
    <r>
      <rPr>
        <b/>
        <sz val="12"/>
        <rFont val="Cambria"/>
        <family val="1"/>
      </rPr>
      <t>Total</t>
    </r>
  </si>
  <si>
    <r>
      <t xml:space="preserve">Q1 2018 </t>
    </r>
    <r>
      <rPr>
        <b/>
        <vertAlign val="superscript"/>
        <sz val="12"/>
        <rFont val="Cambria"/>
        <family val="1"/>
      </rPr>
      <t>2</t>
    </r>
  </si>
  <si>
    <r>
      <t xml:space="preserve">Q2 2018 </t>
    </r>
    <r>
      <rPr>
        <b/>
        <vertAlign val="superscript"/>
        <sz val="12"/>
        <rFont val="Cambria"/>
        <family val="1"/>
      </rPr>
      <t>2</t>
    </r>
  </si>
  <si>
    <r>
      <t xml:space="preserve">Q3 2018 </t>
    </r>
    <r>
      <rPr>
        <b/>
        <vertAlign val="superscript"/>
        <sz val="12"/>
        <rFont val="Cambria"/>
        <family val="1"/>
      </rPr>
      <t>2</t>
    </r>
  </si>
  <si>
    <r>
      <t xml:space="preserve">Q4 2018 </t>
    </r>
    <r>
      <rPr>
        <b/>
        <vertAlign val="superscript"/>
        <sz val="12"/>
        <rFont val="Cambria"/>
        <family val="1"/>
      </rPr>
      <t>2</t>
    </r>
  </si>
  <si>
    <r>
      <t>2018</t>
    </r>
    <r>
      <rPr>
        <b/>
        <vertAlign val="superscript"/>
        <sz val="12"/>
        <rFont val="Cambria"/>
        <family val="1"/>
      </rPr>
      <t xml:space="preserve"> 2 </t>
    </r>
    <r>
      <rPr>
        <b/>
        <sz val="12"/>
        <rFont val="Cambria"/>
        <family val="1"/>
      </rPr>
      <t>Total</t>
    </r>
  </si>
  <si>
    <r>
      <t xml:space="preserve">Q1 2019 </t>
    </r>
    <r>
      <rPr>
        <b/>
        <vertAlign val="superscript"/>
        <sz val="12"/>
        <rFont val="Cambria"/>
        <family val="1"/>
      </rPr>
      <t>2</t>
    </r>
  </si>
  <si>
    <r>
      <t xml:space="preserve">Q2 2019 </t>
    </r>
    <r>
      <rPr>
        <b/>
        <vertAlign val="superscript"/>
        <sz val="12"/>
        <rFont val="Cambria"/>
        <family val="1"/>
      </rPr>
      <t>2</t>
    </r>
  </si>
  <si>
    <r>
      <t xml:space="preserve">Q3 2019 </t>
    </r>
    <r>
      <rPr>
        <b/>
        <vertAlign val="superscript"/>
        <sz val="12"/>
        <rFont val="Cambria"/>
        <family val="1"/>
      </rPr>
      <t>2</t>
    </r>
  </si>
  <si>
    <t xml:space="preserve">  (b) Solid Minerals</t>
  </si>
  <si>
    <t>5. Services</t>
  </si>
  <si>
    <t xml:space="preserve">  (c) Utilities</t>
  </si>
  <si>
    <t>GROWTH RATES (%)</t>
  </si>
  <si>
    <t>Q3 2013</t>
  </si>
  <si>
    <r>
      <t>2015</t>
    </r>
    <r>
      <rPr>
        <b/>
        <vertAlign val="superscript"/>
        <sz val="12"/>
        <rFont val="Cambria"/>
        <family val="1"/>
      </rPr>
      <t xml:space="preserve"> </t>
    </r>
    <r>
      <rPr>
        <b/>
        <sz val="12"/>
        <rFont val="Cambria"/>
        <family val="1"/>
      </rPr>
      <t>Total</t>
    </r>
  </si>
  <si>
    <r>
      <t>2016</t>
    </r>
    <r>
      <rPr>
        <b/>
        <vertAlign val="superscript"/>
        <sz val="12"/>
        <rFont val="Cambria"/>
        <family val="1"/>
      </rPr>
      <t xml:space="preserve"> 1</t>
    </r>
    <r>
      <rPr>
        <b/>
        <sz val="12"/>
        <rFont val="Cambria"/>
        <family val="1"/>
      </rPr>
      <t>Total</t>
    </r>
  </si>
  <si>
    <r>
      <t>2017</t>
    </r>
    <r>
      <rPr>
        <b/>
        <vertAlign val="superscript"/>
        <sz val="12"/>
        <rFont val="Cambria"/>
        <family val="1"/>
      </rPr>
      <t xml:space="preserve"> 2</t>
    </r>
    <r>
      <rPr>
        <b/>
        <sz val="12"/>
        <rFont val="Cambria"/>
        <family val="1"/>
      </rPr>
      <t>Total</t>
    </r>
  </si>
  <si>
    <r>
      <t>2018</t>
    </r>
    <r>
      <rPr>
        <b/>
        <vertAlign val="superscript"/>
        <sz val="12"/>
        <rFont val="Cambria"/>
        <family val="1"/>
      </rPr>
      <t xml:space="preserve"> 2</t>
    </r>
    <r>
      <rPr>
        <b/>
        <sz val="12"/>
        <rFont val="Cambria"/>
        <family val="1"/>
      </rPr>
      <t>Total</t>
    </r>
  </si>
  <si>
    <t>Total GDP</t>
  </si>
  <si>
    <t xml:space="preserve">Oil GDP </t>
  </si>
  <si>
    <t xml:space="preserve">Non-Oil GDP </t>
  </si>
  <si>
    <t xml:space="preserve">Agriculture GDP </t>
  </si>
  <si>
    <t xml:space="preserve">Industry GDP </t>
  </si>
  <si>
    <t xml:space="preserve">Services GDP </t>
  </si>
  <si>
    <r>
      <t xml:space="preserve">Note:  </t>
    </r>
    <r>
      <rPr>
        <vertAlign val="superscript"/>
        <sz val="10"/>
        <rFont val="Cambria"/>
        <family val="1"/>
      </rPr>
      <t xml:space="preserve">1 </t>
    </r>
    <r>
      <rPr>
        <sz val="10"/>
        <rFont val="Cambria"/>
        <family val="1"/>
      </rPr>
      <t>Revised</t>
    </r>
  </si>
  <si>
    <r>
      <t xml:space="preserve">            </t>
    </r>
    <r>
      <rPr>
        <vertAlign val="superscript"/>
        <sz val="10"/>
        <rFont val="Cambria"/>
        <family val="1"/>
      </rPr>
      <t>2</t>
    </r>
    <r>
      <rPr>
        <sz val="10"/>
        <rFont val="Cambria"/>
        <family val="1"/>
      </rPr>
      <t xml:space="preserve"> Provisional</t>
    </r>
  </si>
  <si>
    <t>Table C.3: Gross Domestic Product 
at 2010 Constant Basic Prices (N' Million)</t>
  </si>
  <si>
    <r>
      <t>2014</t>
    </r>
    <r>
      <rPr>
        <b/>
        <vertAlign val="superscript"/>
        <sz val="12"/>
        <rFont val="Cambria"/>
        <family val="1"/>
      </rPr>
      <t xml:space="preserve"> </t>
    </r>
    <r>
      <rPr>
        <b/>
        <sz val="12"/>
        <rFont val="Cambria"/>
        <family val="1"/>
      </rPr>
      <t>Total</t>
    </r>
  </si>
  <si>
    <t>Q1 2017</t>
  </si>
  <si>
    <t>Table C.4: Implicit Price Deflator 
(Base Year 2010 Series)</t>
  </si>
  <si>
    <r>
      <t>2014</t>
    </r>
    <r>
      <rPr>
        <b/>
        <vertAlign val="superscript"/>
        <sz val="12"/>
        <rFont val="Cambria"/>
        <family val="1"/>
      </rPr>
      <t xml:space="preserve"> </t>
    </r>
    <r>
      <rPr>
        <b/>
        <sz val="12"/>
        <rFont val="Cambria"/>
        <family val="1"/>
      </rPr>
      <t xml:space="preserve">Total </t>
    </r>
  </si>
  <si>
    <r>
      <t>2015</t>
    </r>
    <r>
      <rPr>
        <b/>
        <vertAlign val="superscript"/>
        <sz val="12"/>
        <rFont val="Cambria"/>
        <family val="1"/>
      </rPr>
      <t xml:space="preserve"> </t>
    </r>
    <r>
      <rPr>
        <b/>
        <sz val="12"/>
        <rFont val="Cambria"/>
        <family val="1"/>
      </rPr>
      <t xml:space="preserve">Total </t>
    </r>
  </si>
  <si>
    <t>Table C.5.1: Quarterly Gross Domestic Product by Expenditure at Current Purchasers' Prices (N' Million)</t>
  </si>
  <si>
    <t>Components</t>
  </si>
  <si>
    <t>2007Q1</t>
  </si>
  <si>
    <t>2007Q2</t>
  </si>
  <si>
    <t>2007Q3</t>
  </si>
  <si>
    <t>2007Q4</t>
  </si>
  <si>
    <t>2007 Total</t>
  </si>
  <si>
    <t>Q1 2008</t>
  </si>
  <si>
    <t>Q2 2008</t>
  </si>
  <si>
    <t>Q3 2008</t>
  </si>
  <si>
    <t>Q4 2008</t>
  </si>
  <si>
    <t>2008 Total</t>
  </si>
  <si>
    <t>Q1 2009</t>
  </si>
  <si>
    <t>Q2 2009</t>
  </si>
  <si>
    <t>Q3 2009</t>
  </si>
  <si>
    <t>Q4 2009</t>
  </si>
  <si>
    <t>2009 Total</t>
  </si>
  <si>
    <r>
      <t>2011</t>
    </r>
    <r>
      <rPr>
        <b/>
        <vertAlign val="superscript"/>
        <sz val="12"/>
        <rFont val="Cambria"/>
        <family val="1"/>
      </rPr>
      <t xml:space="preserve"> </t>
    </r>
    <r>
      <rPr>
        <b/>
        <sz val="12"/>
        <rFont val="Cambria"/>
        <family val="1"/>
      </rPr>
      <t>Total</t>
    </r>
  </si>
  <si>
    <r>
      <t>Q1 2012</t>
    </r>
    <r>
      <rPr>
        <b/>
        <vertAlign val="superscript"/>
        <sz val="12"/>
        <rFont val="Cambria"/>
        <family val="1"/>
      </rPr>
      <t>1</t>
    </r>
  </si>
  <si>
    <r>
      <t>Q2 2012</t>
    </r>
    <r>
      <rPr>
        <b/>
        <vertAlign val="superscript"/>
        <sz val="12"/>
        <rFont val="Cambria"/>
        <family val="1"/>
      </rPr>
      <t>1</t>
    </r>
  </si>
  <si>
    <r>
      <t>Q3 2012</t>
    </r>
    <r>
      <rPr>
        <b/>
        <vertAlign val="superscript"/>
        <sz val="12"/>
        <rFont val="Cambria"/>
        <family val="1"/>
      </rPr>
      <t>2</t>
    </r>
  </si>
  <si>
    <r>
      <t>Q4 2012</t>
    </r>
    <r>
      <rPr>
        <b/>
        <vertAlign val="superscript"/>
        <sz val="12"/>
        <rFont val="Cambria"/>
        <family val="1"/>
      </rPr>
      <t>2</t>
    </r>
  </si>
  <si>
    <r>
      <t>2012</t>
    </r>
    <r>
      <rPr>
        <b/>
        <vertAlign val="superscript"/>
        <sz val="12"/>
        <rFont val="Cambria"/>
        <family val="1"/>
      </rPr>
      <t>2</t>
    </r>
    <r>
      <rPr>
        <b/>
        <vertAlign val="superscript"/>
        <sz val="12"/>
        <rFont val="Cambria"/>
        <family val="1"/>
      </rPr>
      <t xml:space="preserve">  </t>
    </r>
    <r>
      <rPr>
        <b/>
        <sz val="12"/>
        <rFont val="Cambria"/>
        <family val="1"/>
      </rPr>
      <t>Total</t>
    </r>
  </si>
  <si>
    <r>
      <t>Q1 2013</t>
    </r>
    <r>
      <rPr>
        <b/>
        <vertAlign val="superscript"/>
        <sz val="12"/>
        <rFont val="Cambria"/>
        <family val="1"/>
      </rPr>
      <t>2</t>
    </r>
  </si>
  <si>
    <t>Government Final Consumption Expenditure</t>
  </si>
  <si>
    <t>Private Consumption Expenditure</t>
  </si>
  <si>
    <t>Increase in Stocks</t>
  </si>
  <si>
    <t>Gross Fixed Capital Formation</t>
  </si>
  <si>
    <t>Exports of Goods and Services</t>
  </si>
  <si>
    <t>Less Imports of Goods and Services</t>
  </si>
  <si>
    <t>GDP by Expenditure</t>
  </si>
  <si>
    <t>Compensation of Employees</t>
  </si>
  <si>
    <t>Operating Surplus</t>
  </si>
  <si>
    <t>Consumption of Fixed Capital</t>
  </si>
  <si>
    <t>Gross Domestic Product at Basic Prices</t>
  </si>
  <si>
    <t>Indirect Taxes</t>
  </si>
  <si>
    <t>Less Subsidies</t>
  </si>
  <si>
    <t>GDP by Income</t>
  </si>
  <si>
    <t>GDP was rebased in 2014</t>
  </si>
  <si>
    <r>
      <t>2012</t>
    </r>
    <r>
      <rPr>
        <b/>
        <vertAlign val="superscript"/>
        <sz val="12"/>
        <rFont val="Cambria"/>
        <family val="1"/>
      </rPr>
      <t xml:space="preserve">  </t>
    </r>
    <r>
      <rPr>
        <b/>
        <sz val="12"/>
        <rFont val="Cambria"/>
        <family val="1"/>
      </rPr>
      <t>Total</t>
    </r>
  </si>
  <si>
    <t>Q1 2013</t>
  </si>
  <si>
    <t>Q2 2013</t>
  </si>
  <si>
    <t>Q4 2013</t>
  </si>
  <si>
    <r>
      <t>2013</t>
    </r>
    <r>
      <rPr>
        <b/>
        <vertAlign val="superscript"/>
        <sz val="12"/>
        <rFont val="Cambria"/>
        <family val="1"/>
      </rPr>
      <t xml:space="preserve"> </t>
    </r>
    <r>
      <rPr>
        <b/>
        <sz val="12"/>
        <rFont val="Cambria"/>
        <family val="1"/>
      </rPr>
      <t>Total</t>
    </r>
  </si>
  <si>
    <t>Q1 2014</t>
  </si>
  <si>
    <t>Q2 2014</t>
  </si>
  <si>
    <t>Q3 2014</t>
  </si>
  <si>
    <t>Q4 2014</t>
  </si>
  <si>
    <t>Q1 2015</t>
  </si>
  <si>
    <t>Q2 2015</t>
  </si>
  <si>
    <t>Q3 2015</t>
  </si>
  <si>
    <t>Q4 2015</t>
  </si>
  <si>
    <r>
      <t>Q1 2016</t>
    </r>
    <r>
      <rPr>
        <b/>
        <vertAlign val="superscript"/>
        <sz val="12"/>
        <rFont val="Cambria"/>
        <family val="1"/>
      </rPr>
      <t>1</t>
    </r>
  </si>
  <si>
    <r>
      <t>Q2 2016</t>
    </r>
    <r>
      <rPr>
        <b/>
        <vertAlign val="superscript"/>
        <sz val="12"/>
        <rFont val="Cambria"/>
        <family val="1"/>
      </rPr>
      <t>1</t>
    </r>
  </si>
  <si>
    <r>
      <t>Q3 2016</t>
    </r>
    <r>
      <rPr>
        <b/>
        <vertAlign val="superscript"/>
        <sz val="12"/>
        <rFont val="Cambria"/>
        <family val="1"/>
      </rPr>
      <t>1</t>
    </r>
  </si>
  <si>
    <r>
      <t>Q4 2016</t>
    </r>
    <r>
      <rPr>
        <b/>
        <vertAlign val="superscript"/>
        <sz val="12"/>
        <rFont val="Cambria"/>
        <family val="1"/>
      </rPr>
      <t>1</t>
    </r>
  </si>
  <si>
    <r>
      <t>2016</t>
    </r>
    <r>
      <rPr>
        <b/>
        <vertAlign val="superscript"/>
        <sz val="12"/>
        <rFont val="Cambria"/>
        <family val="1"/>
      </rPr>
      <t xml:space="preserve">1 </t>
    </r>
    <r>
      <rPr>
        <b/>
        <sz val="12"/>
        <rFont val="Cambria"/>
        <family val="1"/>
      </rPr>
      <t>Total</t>
    </r>
  </si>
  <si>
    <r>
      <t>Q1 2017</t>
    </r>
    <r>
      <rPr>
        <b/>
        <vertAlign val="superscript"/>
        <sz val="12"/>
        <rFont val="Cambria"/>
        <family val="1"/>
      </rPr>
      <t>2</t>
    </r>
  </si>
  <si>
    <r>
      <t>Q2 2017</t>
    </r>
    <r>
      <rPr>
        <b/>
        <vertAlign val="superscript"/>
        <sz val="12"/>
        <rFont val="Cambria"/>
        <family val="1"/>
      </rPr>
      <t>2</t>
    </r>
  </si>
  <si>
    <r>
      <t>Q3 2017</t>
    </r>
    <r>
      <rPr>
        <b/>
        <vertAlign val="superscript"/>
        <sz val="12"/>
        <rFont val="Cambria"/>
        <family val="1"/>
      </rPr>
      <t>2</t>
    </r>
  </si>
  <si>
    <r>
      <t>Q4 2017</t>
    </r>
    <r>
      <rPr>
        <b/>
        <vertAlign val="superscript"/>
        <sz val="12"/>
        <rFont val="Cambria"/>
        <family val="1"/>
      </rPr>
      <t>2</t>
    </r>
  </si>
  <si>
    <r>
      <t>2017</t>
    </r>
    <r>
      <rPr>
        <b/>
        <vertAlign val="superscript"/>
        <sz val="12"/>
        <rFont val="Cambria"/>
        <family val="1"/>
      </rPr>
      <t xml:space="preserve">2 </t>
    </r>
    <r>
      <rPr>
        <b/>
        <sz val="12"/>
        <rFont val="Cambria"/>
        <family val="1"/>
      </rPr>
      <t>Total</t>
    </r>
  </si>
  <si>
    <r>
      <t>Q1 2018</t>
    </r>
    <r>
      <rPr>
        <b/>
        <vertAlign val="superscript"/>
        <sz val="12"/>
        <rFont val="Cambria"/>
        <family val="1"/>
      </rPr>
      <t>2</t>
    </r>
  </si>
  <si>
    <r>
      <t>Q2 2018</t>
    </r>
    <r>
      <rPr>
        <b/>
        <vertAlign val="superscript"/>
        <sz val="12"/>
        <rFont val="Cambria"/>
        <family val="1"/>
      </rPr>
      <t>2</t>
    </r>
  </si>
  <si>
    <r>
      <t>Q3 2018</t>
    </r>
    <r>
      <rPr>
        <b/>
        <vertAlign val="superscript"/>
        <sz val="12"/>
        <rFont val="Cambria"/>
        <family val="1"/>
      </rPr>
      <t>2</t>
    </r>
  </si>
  <si>
    <r>
      <t>Q4 2018</t>
    </r>
    <r>
      <rPr>
        <b/>
        <vertAlign val="superscript"/>
        <sz val="12"/>
        <rFont val="Cambria"/>
        <family val="1"/>
      </rPr>
      <t>2</t>
    </r>
  </si>
  <si>
    <r>
      <t>2018</t>
    </r>
    <r>
      <rPr>
        <b/>
        <vertAlign val="superscript"/>
        <sz val="12"/>
        <rFont val="Cambria"/>
        <family val="1"/>
      </rPr>
      <t xml:space="preserve">2 </t>
    </r>
    <r>
      <rPr>
        <b/>
        <sz val="12"/>
        <rFont val="Cambria"/>
        <family val="1"/>
      </rPr>
      <t>Total</t>
    </r>
  </si>
  <si>
    <r>
      <t>Q1 2019</t>
    </r>
    <r>
      <rPr>
        <b/>
        <vertAlign val="superscript"/>
        <sz val="12"/>
        <rFont val="Cambria"/>
        <family val="1"/>
      </rPr>
      <t>2</t>
    </r>
  </si>
  <si>
    <r>
      <t>Q2 2019</t>
    </r>
    <r>
      <rPr>
        <b/>
        <vertAlign val="superscript"/>
        <sz val="12"/>
        <rFont val="Cambria"/>
        <family val="1"/>
      </rPr>
      <t>2</t>
    </r>
  </si>
  <si>
    <t>Final Consumption Expenditure of Household</t>
  </si>
  <si>
    <t xml:space="preserve">Final Consumption Expenditure of Non-Profits Serving Household </t>
  </si>
  <si>
    <t>Final Consumption Expenditure of General Government</t>
  </si>
  <si>
    <t xml:space="preserve">Individual Consumption Expenditure of General Government </t>
  </si>
  <si>
    <t xml:space="preserve">Collective Consumption Expenditure of General Government </t>
  </si>
  <si>
    <t>Changes in Inventories</t>
  </si>
  <si>
    <t>Other Taxes on Production (NET)</t>
  </si>
  <si>
    <t>Net Taxes on Products</t>
  </si>
  <si>
    <r>
      <t>2012</t>
    </r>
    <r>
      <rPr>
        <b/>
        <vertAlign val="superscript"/>
        <sz val="12"/>
        <rFont val="Cambria"/>
        <family val="1"/>
      </rPr>
      <t>2</t>
    </r>
    <r>
      <rPr>
        <b/>
        <vertAlign val="superscript"/>
        <sz val="12"/>
        <rFont val="Cambria"/>
        <family val="1"/>
      </rPr>
      <t xml:space="preserve"> </t>
    </r>
    <r>
      <rPr>
        <b/>
        <sz val="12"/>
        <rFont val="Cambria"/>
        <family val="1"/>
      </rPr>
      <t>Total</t>
    </r>
  </si>
  <si>
    <t>Quarter-Year</t>
  </si>
  <si>
    <t>Mining</t>
  </si>
  <si>
    <t>Electricity</t>
  </si>
  <si>
    <t>Industry
Total (All Sectors)</t>
  </si>
  <si>
    <t>2011</t>
  </si>
  <si>
    <t>2012</t>
  </si>
  <si>
    <r>
      <t>Q1 2013</t>
    </r>
    <r>
      <rPr>
        <b/>
        <vertAlign val="superscript"/>
        <sz val="12"/>
        <rFont val="Cambria"/>
        <family val="1"/>
      </rPr>
      <t>1</t>
    </r>
  </si>
  <si>
    <r>
      <t>Q2 2013</t>
    </r>
    <r>
      <rPr>
        <b/>
        <vertAlign val="superscript"/>
        <sz val="12"/>
        <rFont val="Cambria"/>
        <family val="1"/>
      </rPr>
      <t>2</t>
    </r>
  </si>
  <si>
    <r>
      <t>Q3 2013</t>
    </r>
    <r>
      <rPr>
        <b/>
        <vertAlign val="superscript"/>
        <sz val="12"/>
        <rFont val="Cambria"/>
        <family val="1"/>
      </rPr>
      <t>2</t>
    </r>
  </si>
  <si>
    <r>
      <t>Q4 2013</t>
    </r>
    <r>
      <rPr>
        <b/>
        <vertAlign val="superscript"/>
        <sz val="12"/>
        <rFont val="Cambria"/>
        <family val="1"/>
      </rPr>
      <t>2</t>
    </r>
  </si>
  <si>
    <r>
      <t xml:space="preserve">2013 </t>
    </r>
    <r>
      <rPr>
        <b/>
        <vertAlign val="superscript"/>
        <sz val="12"/>
        <rFont val="Cambria"/>
        <family val="1"/>
      </rPr>
      <t>2</t>
    </r>
  </si>
  <si>
    <r>
      <t>Q1 2014</t>
    </r>
    <r>
      <rPr>
        <b/>
        <vertAlign val="superscript"/>
        <sz val="12"/>
        <rFont val="Cambria"/>
        <family val="1"/>
      </rPr>
      <t>2</t>
    </r>
  </si>
  <si>
    <t>Period</t>
  </si>
  <si>
    <t>Crude Petroleum &amp; Natural Gas</t>
  </si>
  <si>
    <t>Solid Minerals</t>
  </si>
  <si>
    <t>Trade</t>
  </si>
  <si>
    <t>Transport</t>
  </si>
  <si>
    <t>Information and Communication</t>
  </si>
  <si>
    <t xml:space="preserve"> Real Estate </t>
  </si>
  <si>
    <t>Utilities</t>
  </si>
  <si>
    <t>Q1 2016</t>
  </si>
  <si>
    <t>Q2 2016</t>
  </si>
  <si>
    <t>Q3 2016</t>
  </si>
  <si>
    <t>Q4 2016</t>
  </si>
  <si>
    <t>Q2 2017</t>
  </si>
  <si>
    <t>Q3 2017</t>
  </si>
  <si>
    <t>Q4 2017</t>
  </si>
  <si>
    <t>Q1 2018</t>
  </si>
  <si>
    <t>Q2 2018</t>
  </si>
  <si>
    <t>Q3 2018</t>
  </si>
  <si>
    <t>Q4 2018</t>
  </si>
  <si>
    <t>Q1 2019</t>
  </si>
  <si>
    <t>Q2 2019</t>
  </si>
  <si>
    <t>Q3 2019</t>
  </si>
  <si>
    <t>Source Central Bank of Nigeria, National Bureau of Statistics</t>
  </si>
  <si>
    <t>Spot Price</t>
  </si>
  <si>
    <t>Source: Reuters</t>
  </si>
  <si>
    <t xml:space="preserve">Table C.10:  Indices of Average World Prices of Nigeria's Major Agricultural Export Commodities for 2008  (Dollar Based: 2010 = 100) </t>
  </si>
  <si>
    <t>Commodities</t>
  </si>
  <si>
    <t>All Commodities</t>
  </si>
  <si>
    <t>Cocoa*</t>
  </si>
  <si>
    <t xml:space="preserve">Cocoa </t>
  </si>
  <si>
    <t>Coffee</t>
  </si>
  <si>
    <t>Cotton</t>
  </si>
  <si>
    <t>Copra</t>
  </si>
  <si>
    <t>Wheat</t>
  </si>
  <si>
    <t>Groundnut</t>
  </si>
  <si>
    <t xml:space="preserve">Rubber </t>
  </si>
  <si>
    <t>Groundnut Oil</t>
  </si>
  <si>
    <t xml:space="preserve">Groundnut </t>
  </si>
  <si>
    <t>Palm Oil</t>
  </si>
  <si>
    <t>Palm oil</t>
  </si>
  <si>
    <t>Palm Kernel</t>
  </si>
  <si>
    <t>Soya beans</t>
  </si>
  <si>
    <t>Soya Bean</t>
  </si>
  <si>
    <t>Sorghum</t>
  </si>
  <si>
    <t>Ginger</t>
  </si>
  <si>
    <t>Rubber</t>
  </si>
  <si>
    <t xml:space="preserve">Sources:  IMF's International Financial Statistics (various issues from 2008) </t>
  </si>
  <si>
    <t xml:space="preserve">                 International Cocoa Organization Website*</t>
  </si>
  <si>
    <t xml:space="preserve">                 International Coffee Organization Website</t>
  </si>
  <si>
    <t xml:space="preserve">                 National Cotton Council Website</t>
  </si>
  <si>
    <t xml:space="preserve">                 Index Mundi Website</t>
  </si>
  <si>
    <t>Table C.11:  Indices of Average World Prices of Nigeria's Major Agricultural Export Commodities for 2008  (Naira Based: 2010 = 100)</t>
  </si>
  <si>
    <t>Exports (FOB)</t>
  </si>
  <si>
    <t>Imports (CIF)</t>
  </si>
  <si>
    <t>Imports (FOB)</t>
  </si>
  <si>
    <t>Total Trade</t>
  </si>
  <si>
    <t>Balance of Trade</t>
  </si>
  <si>
    <t>(A + B)</t>
  </si>
  <si>
    <t>(A - B)</t>
  </si>
  <si>
    <t>2008</t>
  </si>
  <si>
    <t>2009</t>
  </si>
  <si>
    <t>2010</t>
  </si>
  <si>
    <r>
      <t>2013</t>
    </r>
    <r>
      <rPr>
        <b/>
        <vertAlign val="superscript"/>
        <sz val="12"/>
        <rFont val="Cambria"/>
        <family val="1"/>
      </rPr>
      <t xml:space="preserve"> </t>
    </r>
  </si>
  <si>
    <t>2014</t>
  </si>
  <si>
    <t>2015</t>
  </si>
  <si>
    <t>2016</t>
  </si>
  <si>
    <r>
      <t>Jan-19</t>
    </r>
    <r>
      <rPr>
        <b/>
        <vertAlign val="superscript"/>
        <sz val="12"/>
        <rFont val="Cambria"/>
        <family val="1"/>
      </rPr>
      <t>1</t>
    </r>
  </si>
  <si>
    <r>
      <t>Feb-19</t>
    </r>
    <r>
      <rPr>
        <b/>
        <vertAlign val="superscript"/>
        <sz val="12"/>
        <rFont val="Cambria"/>
        <family val="1"/>
      </rPr>
      <t>1</t>
    </r>
  </si>
  <si>
    <r>
      <t>Mar-19</t>
    </r>
    <r>
      <rPr>
        <b/>
        <vertAlign val="superscript"/>
        <sz val="12"/>
        <rFont val="Cambria"/>
        <family val="1"/>
      </rPr>
      <t>1</t>
    </r>
  </si>
  <si>
    <r>
      <t>Apr-19</t>
    </r>
    <r>
      <rPr>
        <b/>
        <vertAlign val="superscript"/>
        <sz val="12"/>
        <rFont val="Cambria"/>
        <family val="1"/>
      </rPr>
      <t>1</t>
    </r>
  </si>
  <si>
    <r>
      <t>May-19</t>
    </r>
    <r>
      <rPr>
        <b/>
        <vertAlign val="superscript"/>
        <sz val="12"/>
        <rFont val="Cambria"/>
        <family val="1"/>
      </rPr>
      <t>1</t>
    </r>
  </si>
  <si>
    <r>
      <t>Jun-19</t>
    </r>
    <r>
      <rPr>
        <b/>
        <vertAlign val="superscript"/>
        <sz val="12"/>
        <rFont val="Cambria"/>
        <family val="1"/>
      </rPr>
      <t>1</t>
    </r>
  </si>
  <si>
    <t>Table D.2: Total Exports (US$' Million)</t>
  </si>
  <si>
    <t xml:space="preserve">Crude-Oil               </t>
  </si>
  <si>
    <t>Gas</t>
  </si>
  <si>
    <t>Crude Oil and Gas</t>
  </si>
  <si>
    <t xml:space="preserve">Other Non- Oil                 </t>
  </si>
  <si>
    <t>Informal Trade (ICBTS)</t>
  </si>
  <si>
    <t>Re-Exports</t>
  </si>
  <si>
    <t xml:space="preserve">Non- Oil                 </t>
  </si>
  <si>
    <t xml:space="preserve">Total Exports (FOB)                  </t>
  </si>
  <si>
    <t>C = (A + B)</t>
  </si>
  <si>
    <t>E</t>
  </si>
  <si>
    <t>F</t>
  </si>
  <si>
    <t>G</t>
  </si>
  <si>
    <t>H = (D + E + F + G)</t>
  </si>
  <si>
    <t>(D + I)</t>
  </si>
  <si>
    <t>Table D.3: Total Imports - CIF &amp; FOB (US$' Million)</t>
  </si>
  <si>
    <t>Oil</t>
  </si>
  <si>
    <t xml:space="preserve">Non-Oil </t>
  </si>
  <si>
    <t>Informal Cross Border Trade (ICBT)</t>
  </si>
  <si>
    <t>Total Imports (CIF)</t>
  </si>
  <si>
    <t>Non-Oil</t>
  </si>
  <si>
    <t>Total Imports (FOB)</t>
  </si>
  <si>
    <t>(A + B + C)</t>
  </si>
  <si>
    <t>(D + E + F)</t>
  </si>
  <si>
    <t>Table D.4: Balance of Payments 
Compilation (US$' Million)</t>
  </si>
  <si>
    <t xml:space="preserve">Q1 2014  </t>
  </si>
  <si>
    <t xml:space="preserve">Q1 2016 </t>
  </si>
  <si>
    <t xml:space="preserve">Q2 2016 </t>
  </si>
  <si>
    <t xml:space="preserve">Q3 2016 </t>
  </si>
  <si>
    <t xml:space="preserve">Q4 2016 </t>
  </si>
  <si>
    <r>
      <t>Q1 2019</t>
    </r>
    <r>
      <rPr>
        <b/>
        <vertAlign val="superscript"/>
        <sz val="12"/>
        <rFont val="Cambria"/>
        <family val="1"/>
      </rPr>
      <t>1</t>
    </r>
  </si>
  <si>
    <r>
      <t>Q2 2019</t>
    </r>
    <r>
      <rPr>
        <b/>
        <vertAlign val="superscript"/>
        <sz val="12"/>
        <rFont val="Cambria"/>
        <family val="1"/>
      </rPr>
      <t>1</t>
    </r>
  </si>
  <si>
    <r>
      <t>Q3 2019</t>
    </r>
    <r>
      <rPr>
        <b/>
        <vertAlign val="superscript"/>
        <sz val="12"/>
        <rFont val="Cambria"/>
        <family val="1"/>
      </rPr>
      <t>2</t>
    </r>
  </si>
  <si>
    <t>CURRENT ACCOUNT</t>
  </si>
  <si>
    <t xml:space="preserve">   Goods </t>
  </si>
  <si>
    <t xml:space="preserve">                  Credit </t>
  </si>
  <si>
    <t xml:space="preserve">                  Debit </t>
  </si>
  <si>
    <t xml:space="preserve">            Exports fob </t>
  </si>
  <si>
    <t xml:space="preserve">                 Crude oil &amp; gas</t>
  </si>
  <si>
    <t xml:space="preserve">                            Crude oil</t>
  </si>
  <si>
    <t xml:space="preserve">                            Gas</t>
  </si>
  <si>
    <t>Non-oil and Electricity</t>
  </si>
  <si>
    <t xml:space="preserve">           Imports fob </t>
  </si>
  <si>
    <r>
      <t xml:space="preserve">                 Crude oil &amp; gas</t>
    </r>
    <r>
      <rPr>
        <vertAlign val="superscript"/>
        <sz val="12"/>
        <rFont val="Cambria"/>
        <family val="1"/>
      </rPr>
      <t>3</t>
    </r>
  </si>
  <si>
    <t xml:space="preserve">                 Non-oil</t>
  </si>
  <si>
    <t xml:space="preserve">                Trading Partner Adjustment</t>
  </si>
  <si>
    <t xml:space="preserve">   Services(net) </t>
  </si>
  <si>
    <t xml:space="preserve">                 Credit </t>
  </si>
  <si>
    <t xml:space="preserve">                 Debit </t>
  </si>
  <si>
    <t xml:space="preserve">          Transportation(net) </t>
  </si>
  <si>
    <t xml:space="preserve">                            Credit </t>
  </si>
  <si>
    <t xml:space="preserve">                            Debit </t>
  </si>
  <si>
    <t xml:space="preserve">                   Of which: Passenger </t>
  </si>
  <si>
    <t xml:space="preserve">                   Of which: Freight </t>
  </si>
  <si>
    <t xml:space="preserve">                   Of which: Other </t>
  </si>
  <si>
    <t xml:space="preserve">           Travel </t>
  </si>
  <si>
    <t xml:space="preserve">                          Credit </t>
  </si>
  <si>
    <t xml:space="preserve">                          Debit </t>
  </si>
  <si>
    <t xml:space="preserve">                   Business travel </t>
  </si>
  <si>
    <t xml:space="preserve">                  Personal travel </t>
  </si>
  <si>
    <t xml:space="preserve">                         Education related expenditure </t>
  </si>
  <si>
    <t xml:space="preserve">                                  Credit </t>
  </si>
  <si>
    <t xml:space="preserve">                                  Debit </t>
  </si>
  <si>
    <t xml:space="preserve">                        Health related expenditure</t>
  </si>
  <si>
    <t xml:space="preserve">                        Other Personal Travels </t>
  </si>
  <si>
    <t xml:space="preserve">          Insurance services </t>
  </si>
  <si>
    <t xml:space="preserve">                      Credit </t>
  </si>
  <si>
    <t xml:space="preserve">                      Debit </t>
  </si>
  <si>
    <t xml:space="preserve">         Communication  services</t>
  </si>
  <si>
    <t xml:space="preserve">         Construction services </t>
  </si>
  <si>
    <t xml:space="preserve">                     Debit </t>
  </si>
  <si>
    <t xml:space="preserve">         Financial services </t>
  </si>
  <si>
    <t xml:space="preserve">                     Credit </t>
  </si>
  <si>
    <t xml:space="preserve">         Computer &amp; information services </t>
  </si>
  <si>
    <t xml:space="preserve">                    Credit </t>
  </si>
  <si>
    <t xml:space="preserve">                    Debit </t>
  </si>
  <si>
    <t xml:space="preserve">         Royalties and license fees </t>
  </si>
  <si>
    <t xml:space="preserve">        Other business services </t>
  </si>
  <si>
    <t xml:space="preserve">                   Credit </t>
  </si>
  <si>
    <t xml:space="preserve">                   Debit </t>
  </si>
  <si>
    <t xml:space="preserve">                  Operational leasing services </t>
  </si>
  <si>
    <t xml:space="preserve">                 Misc. business, professional, and technical services              </t>
  </si>
  <si>
    <t xml:space="preserve">        Personal, cultural &amp; recreational services</t>
  </si>
  <si>
    <t xml:space="preserve">       Government Services </t>
  </si>
  <si>
    <t xml:space="preserve">   Income(net) </t>
  </si>
  <si>
    <t xml:space="preserve">        Compensation of employees</t>
  </si>
  <si>
    <t xml:space="preserve">                 Credit                                            </t>
  </si>
  <si>
    <t xml:space="preserve">        Investment income </t>
  </si>
  <si>
    <t xml:space="preserve">                 Direct investment </t>
  </si>
  <si>
    <t xml:space="preserve">                        Credit </t>
  </si>
  <si>
    <t xml:space="preserve">                        Debit </t>
  </si>
  <si>
    <t xml:space="preserve">                        Income on equity </t>
  </si>
  <si>
    <t xml:space="preserve">                                Credit </t>
  </si>
  <si>
    <t xml:space="preserve">                                Debit </t>
  </si>
  <si>
    <t xml:space="preserve">                               Dividends and distributed branch profits                      </t>
  </si>
  <si>
    <t xml:space="preserve">                                       Credit </t>
  </si>
  <si>
    <t xml:space="preserve">                                       Debit </t>
  </si>
  <si>
    <t xml:space="preserve">                               Reinvested earnings and undistributed branch  profit              </t>
  </si>
  <si>
    <t xml:space="preserve">                       Income on Direct Investment Loans (interest)</t>
  </si>
  <si>
    <t xml:space="preserve">                               Credit </t>
  </si>
  <si>
    <t xml:space="preserve">                               Debit </t>
  </si>
  <si>
    <t xml:space="preserve">            Portfolio investment </t>
  </si>
  <si>
    <t xml:space="preserve">                       Credit </t>
  </si>
  <si>
    <t xml:space="preserve">                       Debit </t>
  </si>
  <si>
    <t xml:space="preserve">            Other investment </t>
  </si>
  <si>
    <t xml:space="preserve">                      Income on debt (interest) </t>
  </si>
  <si>
    <t xml:space="preserve">                              Credit </t>
  </si>
  <si>
    <t xml:space="preserve">                              Debit </t>
  </si>
  <si>
    <t xml:space="preserve">Current transfers(net) </t>
  </si>
  <si>
    <t xml:space="preserve">            Credit </t>
  </si>
  <si>
    <t xml:space="preserve">            Debit </t>
  </si>
  <si>
    <t xml:space="preserve">          General government </t>
  </si>
  <si>
    <r>
      <t xml:space="preserve">                     Credit</t>
    </r>
    <r>
      <rPr>
        <vertAlign val="superscript"/>
        <sz val="12"/>
        <rFont val="Cambria"/>
        <family val="1"/>
      </rPr>
      <t>4</t>
    </r>
  </si>
  <si>
    <t xml:space="preserve">          Other sectors </t>
  </si>
  <si>
    <t xml:space="preserve">                   Workers' remittances </t>
  </si>
  <si>
    <t xml:space="preserve">                   Other Transfers</t>
  </si>
  <si>
    <t xml:space="preserve">CAPITAL AND FINANCIAL ACCOUNT </t>
  </si>
  <si>
    <t xml:space="preserve">    Capital account(net) </t>
  </si>
  <si>
    <t xml:space="preserve">           Credit </t>
  </si>
  <si>
    <t xml:space="preserve">           Debit </t>
  </si>
  <si>
    <t xml:space="preserve">         Capital transfers </t>
  </si>
  <si>
    <t xml:space="preserve">                            General Government</t>
  </si>
  <si>
    <t xml:space="preserve">                                   Debt Forgiveness</t>
  </si>
  <si>
    <t xml:space="preserve">                            Other Sector</t>
  </si>
  <si>
    <t xml:space="preserve">         Acquisition/disposal of nonproduced, nonfin assets </t>
  </si>
  <si>
    <t xml:space="preserve">    Financial account(net) </t>
  </si>
  <si>
    <t xml:space="preserve">            Assets </t>
  </si>
  <si>
    <t xml:space="preserve">                   Direct investment (Abroad)</t>
  </si>
  <si>
    <t xml:space="preserve">                          Equity capital </t>
  </si>
  <si>
    <t xml:space="preserve">                                Claims on direct investment enterprises</t>
  </si>
  <si>
    <t xml:space="preserve">                                Liabilities to direct investors</t>
  </si>
  <si>
    <t xml:space="preserve">                         Reinvested earnings </t>
  </si>
  <si>
    <t xml:space="preserve">                        Other capital </t>
  </si>
  <si>
    <t xml:space="preserve">                  Portfolio investment </t>
  </si>
  <si>
    <t xml:space="preserve">                        Equity securities </t>
  </si>
  <si>
    <t xml:space="preserve">                        Debt securities </t>
  </si>
  <si>
    <t xml:space="preserve">                                  Long-term</t>
  </si>
  <si>
    <t xml:space="preserve">                                 Short-term</t>
  </si>
  <si>
    <t xml:space="preserve">                 Other investment </t>
  </si>
  <si>
    <t xml:space="preserve">                        Trade credits</t>
  </si>
  <si>
    <t xml:space="preserve">                        Loans </t>
  </si>
  <si>
    <t xml:space="preserve">                        Currency and deposits </t>
  </si>
  <si>
    <t xml:space="preserve">                                 Monetary authorities </t>
  </si>
  <si>
    <t xml:space="preserve">                                General government </t>
  </si>
  <si>
    <t xml:space="preserve">                                Banks </t>
  </si>
  <si>
    <t xml:space="preserve">                                Other sectors </t>
  </si>
  <si>
    <t xml:space="preserve">                        Other Assets</t>
  </si>
  <si>
    <t xml:space="preserve">                  Reserve assets </t>
  </si>
  <si>
    <t xml:space="preserve">                         Monetary Gold </t>
  </si>
  <si>
    <t xml:space="preserve">                         SDRs</t>
  </si>
  <si>
    <t xml:space="preserve">                         Reserve Positions in the Fund</t>
  </si>
  <si>
    <t xml:space="preserve">                         Foreign exchange </t>
  </si>
  <si>
    <t xml:space="preserve">                        Other Claims </t>
  </si>
  <si>
    <t xml:space="preserve">         Liabilities </t>
  </si>
  <si>
    <t xml:space="preserve">                 Direct  Invesment in reporting economy </t>
  </si>
  <si>
    <t xml:space="preserve">                         Equity capital </t>
  </si>
  <si>
    <t xml:space="preserve">                                 Claims on direct investors </t>
  </si>
  <si>
    <t xml:space="preserve">                                 Liabilities to direct investors</t>
  </si>
  <si>
    <t xml:space="preserve">                                Claims on direct investors </t>
  </si>
  <si>
    <t xml:space="preserve">                 Portfolio Investment</t>
  </si>
  <si>
    <t xml:space="preserve">                         Equity securities </t>
  </si>
  <si>
    <t xml:space="preserve">                         Debt securities </t>
  </si>
  <si>
    <t xml:space="preserve">                                 Long-term</t>
  </si>
  <si>
    <t xml:space="preserve">                 Other investment liabilities</t>
  </si>
  <si>
    <t xml:space="preserve">                        Trade credits </t>
  </si>
  <si>
    <t xml:space="preserve">                                 Short-term </t>
  </si>
  <si>
    <t xml:space="preserve">                                 Long-term </t>
  </si>
  <si>
    <t xml:space="preserve">                                          Long-term </t>
  </si>
  <si>
    <t xml:space="preserve">                                                   Drawings </t>
  </si>
  <si>
    <t xml:space="preserve">                                                   Repayments </t>
  </si>
  <si>
    <t xml:space="preserve">                                          short-term </t>
  </si>
  <si>
    <t xml:space="preserve">                                        Long-term </t>
  </si>
  <si>
    <t xml:space="preserve">                                        Short-term </t>
  </si>
  <si>
    <t xml:space="preserve">                    Currency &amp; Deposits</t>
  </si>
  <si>
    <t xml:space="preserve">                               Monetary Authority</t>
  </si>
  <si>
    <t xml:space="preserve">                               Banks</t>
  </si>
  <si>
    <t xml:space="preserve">                   Other Liabilities -monetary authority SDR allocation</t>
  </si>
  <si>
    <t xml:space="preserve"> NET  ERRORS AND OMISSIONS </t>
  </si>
  <si>
    <t>Memorandum Items:</t>
  </si>
  <si>
    <t xml:space="preserve">Q2 2014  </t>
  </si>
  <si>
    <t xml:space="preserve">Q3 2014  </t>
  </si>
  <si>
    <t xml:space="preserve">Q4 2014  </t>
  </si>
  <si>
    <t>Current Account Balance as % of G.D.P</t>
  </si>
  <si>
    <t>Capital and Financial Account Balance as % of G.D.P</t>
  </si>
  <si>
    <t>Overall Balance as % of G.D.P</t>
  </si>
  <si>
    <t>External Reserves - Stock (US $ million)</t>
  </si>
  <si>
    <t>Number of Months of Imports Equivalent</t>
  </si>
  <si>
    <t>External Debt Stock (US$ million)</t>
  </si>
  <si>
    <r>
      <rPr>
        <vertAlign val="superscript"/>
        <sz val="10"/>
        <rFont val="Cambria"/>
        <family val="1"/>
      </rPr>
      <t xml:space="preserve">                3</t>
    </r>
    <r>
      <rPr>
        <sz val="10"/>
        <rFont val="Cambria"/>
        <family val="1"/>
      </rPr>
      <t xml:space="preserve"> Covers data on import of PMS under the Petroleum Support Fund Scheme from the PPPRA, import of PMS data from the NNPC as well as data on import of AGO, DPK and ATK by other markets  from the NCS</t>
    </r>
  </si>
  <si>
    <r>
      <rPr>
        <vertAlign val="superscript"/>
        <sz val="10"/>
        <rFont val="Cambria"/>
        <family val="1"/>
      </rPr>
      <t xml:space="preserve">                4</t>
    </r>
    <r>
      <rPr>
        <sz val="10"/>
        <rFont val="Cambria"/>
        <family val="1"/>
      </rPr>
      <t xml:space="preserve"> The series on transfers to Government (credit) were revised using more reliable data on Official Development Assistance from the National Planning Commission (NPC) </t>
    </r>
  </si>
  <si>
    <t>Table D.5: Balance of Payments Analytic 
Presentation (US$' Million)</t>
  </si>
  <si>
    <t xml:space="preserve">    Goods </t>
  </si>
  <si>
    <t xml:space="preserve">            Exports (fob) </t>
  </si>
  <si>
    <t>Crude oil and Gas</t>
  </si>
  <si>
    <t xml:space="preserve">            Imports (fob) </t>
  </si>
  <si>
    <t xml:space="preserve">Crude oil &amp; gas </t>
  </si>
  <si>
    <t>Non-oil</t>
  </si>
  <si>
    <t>Unrecorded(TPAdj)</t>
  </si>
  <si>
    <t xml:space="preserve">    Services(net) </t>
  </si>
  <si>
    <t>Transportation</t>
  </si>
  <si>
    <t xml:space="preserve">Travel </t>
  </si>
  <si>
    <t>Insurance Services</t>
  </si>
  <si>
    <t>Communication Services</t>
  </si>
  <si>
    <t>Construction Services</t>
  </si>
  <si>
    <t>Financial Services</t>
  </si>
  <si>
    <t>Computer &amp; information Services</t>
  </si>
  <si>
    <t>Royalties and License Fees</t>
  </si>
  <si>
    <t>Government Services</t>
  </si>
  <si>
    <t>Personal, cultural &amp; recreational services</t>
  </si>
  <si>
    <t>Other Bussiness Services</t>
  </si>
  <si>
    <t xml:space="preserve">    Income(net) </t>
  </si>
  <si>
    <t xml:space="preserve">        Credit </t>
  </si>
  <si>
    <t>Investment Income</t>
  </si>
  <si>
    <t>Compensation of employees</t>
  </si>
  <si>
    <t xml:space="preserve">        Debit </t>
  </si>
  <si>
    <t>General Government</t>
  </si>
  <si>
    <t>Other Sectors</t>
  </si>
  <si>
    <t>Workers Remittance</t>
  </si>
  <si>
    <t xml:space="preserve">         Debit </t>
  </si>
  <si>
    <t xml:space="preserve">              Capital Transfers(Debt Forgiveness)</t>
  </si>
  <si>
    <t>Capital Transfers</t>
  </si>
  <si>
    <t xml:space="preserve">    Assets </t>
  </si>
  <si>
    <t>Direct investment (Abroad)</t>
  </si>
  <si>
    <t xml:space="preserve">Portfolio investment </t>
  </si>
  <si>
    <t xml:space="preserve">Other investment </t>
  </si>
  <si>
    <t xml:space="preserve">Change in Reserve </t>
  </si>
  <si>
    <t xml:space="preserve">    Liabilities </t>
  </si>
  <si>
    <t xml:space="preserve"> Direct  Invesment in reporting economy </t>
  </si>
  <si>
    <t>Portfolio Investment</t>
  </si>
  <si>
    <t>Other investment liabilities</t>
  </si>
  <si>
    <t>Table D.6: Balance of Payments 
Compilation (US$' Million) - BPM6 Compilation</t>
  </si>
  <si>
    <t>Credits</t>
  </si>
  <si>
    <t>Debits</t>
  </si>
  <si>
    <r>
      <t xml:space="preserve"> </t>
    </r>
    <r>
      <rPr>
        <b/>
        <sz val="12"/>
        <rFont val="Cambria"/>
        <family val="1"/>
      </rPr>
      <t>1.</t>
    </r>
    <r>
      <rPr>
        <sz val="12"/>
        <rFont val="Cambria"/>
        <family val="1"/>
      </rPr>
      <t xml:space="preserve">  Current account balance (+ Surplus; - Deficit)</t>
    </r>
  </si>
  <si>
    <t xml:space="preserve">   1.A Goods and services </t>
  </si>
  <si>
    <t xml:space="preserve">                 Balance on goods and services (+ Surplus; - Deficit)</t>
  </si>
  <si>
    <t xml:space="preserve">                 1.A.a Goods </t>
  </si>
  <si>
    <t xml:space="preserve">                  Balance on trade in goods (+ Surplus; - Deficit)</t>
  </si>
  <si>
    <t xml:space="preserve">                                  1.A.a.1 General merchandise on a BOP basis</t>
  </si>
  <si>
    <t xml:space="preserve">                                                 Of which: 1.A.a.1.1 Re-exports </t>
  </si>
  <si>
    <t>n.a</t>
  </si>
  <si>
    <t xml:space="preserve">                                  1.A.a.2 Net exports of goods under merchanting </t>
  </si>
  <si>
    <t xml:space="preserve">                                                1.A.a.2.1 Goods acquired under merchanting  </t>
  </si>
  <si>
    <t xml:space="preserve">                                                1.A.a.2.2 Goods sold under merchanting</t>
  </si>
  <si>
    <t xml:space="preserve">                                 1.A.a.3 Nonmonetary gold</t>
  </si>
  <si>
    <t xml:space="preserve">                  1.A.b Services </t>
  </si>
  <si>
    <t xml:space="preserve">                   Balance on trade in services (+ Surplus; - Deficit)</t>
  </si>
  <si>
    <t xml:space="preserve">                                  1.A.b.1 Manufacturing services on physical inputs owned by others</t>
  </si>
  <si>
    <t xml:space="preserve">                                                   1.A.b.1.1 Goods for processing in reporting economy—Goods returned , received</t>
  </si>
  <si>
    <t xml:space="preserve">                                                   1.A.b.1.2 Goods for processing abroad—Goods sent, Goods returned</t>
  </si>
  <si>
    <t xml:space="preserve">                                   1.A.b.2 Maintenance and repair services n.i.e.</t>
  </si>
  <si>
    <t xml:space="preserve">                                   1.A.b.3 Transport</t>
  </si>
  <si>
    <t xml:space="preserve">                                                   1.A.b.3.1 Sea transport</t>
  </si>
  <si>
    <t xml:space="preserve">                                                                 1.A.b.3.1.1 Passenger</t>
  </si>
  <si>
    <t xml:space="preserve">                                                                                Of which: 1.A.b.3.1.1.1 Payable by border, seasonal and other short-term workers</t>
  </si>
  <si>
    <t xml:space="preserve">                                                                  1.A.b.3.1.2 Freight</t>
  </si>
  <si>
    <t xml:space="preserve">                                                                  1.A.b.3.1.3 Other</t>
  </si>
  <si>
    <t xml:space="preserve">                                                    1.A.b.3.2 Air transport</t>
  </si>
  <si>
    <t xml:space="preserve">                                                                  1.A.b.3.2.1 Passenger</t>
  </si>
  <si>
    <t xml:space="preserve">                                                                                Of which: 1.A.b.3.2.1.1 Payable by border, seasonal and other short-term workers</t>
  </si>
  <si>
    <t xml:space="preserve">                                                                  1.A.b.3.2.2 Freight</t>
  </si>
  <si>
    <t xml:space="preserve">                                                                  1.A.b.3.2.3 Other</t>
  </si>
  <si>
    <t xml:space="preserve">                                                     1.A.b.3.3 Other modes of transport</t>
  </si>
  <si>
    <t xml:space="preserve">                                                                  1.A.b.3.3.1 Passenger</t>
  </si>
  <si>
    <t xml:space="preserve">                                                                             Of which: 1.A.b.3.3.1.1 Payable by border, seasonal, and other short-term workers</t>
  </si>
  <si>
    <t xml:space="preserve">                                                                  1.A.b.3.3.2 Freight</t>
  </si>
  <si>
    <t xml:space="preserve">                                                                  1.A.b.3.3.3 Other</t>
  </si>
  <si>
    <t xml:space="preserve">                                                     1.A.b.3.4 Postal and courier services ( For all modes of transport)</t>
  </si>
  <si>
    <r>
      <t xml:space="preserve">                                                                    1.A.b.3.0.1 </t>
    </r>
    <r>
      <rPr>
        <i/>
        <sz val="12"/>
        <rFont val="Cambria"/>
        <family val="1"/>
      </rPr>
      <t>Passenger</t>
    </r>
  </si>
  <si>
    <t xml:space="preserve">                                                                                  Of which: 1.A.b.3.0.1.1 Payable by border, seasonal, and other short-term workers</t>
  </si>
  <si>
    <t xml:space="preserve">                                                                    1.A.b.3.0.2 Freight</t>
  </si>
  <si>
    <t xml:space="preserve">                                                                    1.A.b.3.0.3 Other</t>
  </si>
  <si>
    <t xml:space="preserve">                                       1.A.b.4 Travel</t>
  </si>
  <si>
    <t xml:space="preserve">                                                      1.A.b.4.1 Business</t>
  </si>
  <si>
    <t xml:space="preserve">                                                                     1.A.b.4.1.1 Acquisition of goods and services by border, seasonal, and short term workers</t>
  </si>
  <si>
    <t xml:space="preserve">                                                                     1.A.b.4.1.2 Other</t>
  </si>
  <si>
    <t xml:space="preserve">                                                      1.A.b.4.2 Personal</t>
  </si>
  <si>
    <t xml:space="preserve">                                                                     1.A.b.4.2.1 Health-related</t>
  </si>
  <si>
    <t xml:space="preserve">                                                                     1.A.b.4.2.2 Education-related</t>
  </si>
  <si>
    <t xml:space="preserve">                                                                     1.A.b.4.2.3 Other</t>
  </si>
  <si>
    <t xml:space="preserve">                                                      For both business and personal travel</t>
  </si>
  <si>
    <t xml:space="preserve">                                                                     1.A.b.4.0.1 Goods</t>
  </si>
  <si>
    <t xml:space="preserve">                                                                     1.A.b.4.0.2 Local transport services</t>
  </si>
  <si>
    <t xml:space="preserve">                                                                     1.A.b.4.0.3 Accommodation services</t>
  </si>
  <si>
    <t xml:space="preserve">                                                                     1.A.b.4.0.4 Food-serving services</t>
  </si>
  <si>
    <t xml:space="preserve">                                                                     1.A.b.4.0.5 Other services</t>
  </si>
  <si>
    <t xml:space="preserve">                                                                                   Of which: 1.A.b.4.0.5.1 Health services</t>
  </si>
  <si>
    <t xml:space="preserve">                                                                                   1.A.b.4.0.5.2 Education services</t>
  </si>
  <si>
    <t xml:space="preserve">                                       1.A.b.5 Construction</t>
  </si>
  <si>
    <t xml:space="preserve">                                                     1.A.b.5.1 Construction abroad</t>
  </si>
  <si>
    <t xml:space="preserve">                                                     1.A.b.5.2 Construction in the reporting economy</t>
  </si>
  <si>
    <t xml:space="preserve">                                       1.A.b.6 Insurance and pension services</t>
  </si>
  <si>
    <t xml:space="preserve">                                                     1.A.b.6.1 Direct insurance</t>
  </si>
  <si>
    <t xml:space="preserve">                                                     1.A.b.6.2 Reinsurance</t>
  </si>
  <si>
    <t xml:space="preserve">                                                     1.A.b.6.3 Auxiliary insurance services</t>
  </si>
  <si>
    <t xml:space="preserve">                                                     1.A.b.6.4 Pension and standardized guarantee services</t>
  </si>
  <si>
    <t xml:space="preserve">                                      1.A.b.7 Financial services</t>
  </si>
  <si>
    <t xml:space="preserve">                                                     1.A.b.7.1 Explicitly charged and other financial services</t>
  </si>
  <si>
    <t xml:space="preserve">                                                     1.A.b.7.2 Financial intermediation services indirectly measured (FISIM)</t>
  </si>
  <si>
    <t xml:space="preserve">                                      1.A.b.8 Charges for the use of intellectual property n.i.e.</t>
  </si>
  <si>
    <t xml:space="preserve">                                      1.A.b.9 Telecommunications, computer, and information services</t>
  </si>
  <si>
    <t xml:space="preserve">                                                     1.A.b.9.1 Telecommunications services</t>
  </si>
  <si>
    <t xml:space="preserve">                                                     1.A.b.9.2 Computer services</t>
  </si>
  <si>
    <t xml:space="preserve">                                                     1.A.b.9.3 Information services</t>
  </si>
  <si>
    <t xml:space="preserve">                                      1.A.b.10 Other business services</t>
  </si>
  <si>
    <t xml:space="preserve">                                                    1.A.b.10.1 Research and development services</t>
  </si>
  <si>
    <t xml:space="preserve">                                                    1.A.b.10.2 Professional and management consulting services</t>
  </si>
  <si>
    <t xml:space="preserve">                                                    1.A.b.10.3 Technical, trade-related, and other business services</t>
  </si>
  <si>
    <t xml:space="preserve">                                      1.A.b.11 Personal, cultural, and recreational services</t>
  </si>
  <si>
    <t xml:space="preserve">                                                    1.A.b.11.1 Audiovisual and related services</t>
  </si>
  <si>
    <t xml:space="preserve">                                                    1.A.b.11.2 Other personal, cultural, and recreational services</t>
  </si>
  <si>
    <t xml:space="preserve">                                      1.A.b.12 Government goods and services n.i.e.</t>
  </si>
  <si>
    <t xml:space="preserve">                                     1.A.b.0.1 Tourism-related services in travel and passenger transport</t>
  </si>
  <si>
    <t xml:space="preserve">   1.B Primary income</t>
  </si>
  <si>
    <t xml:space="preserve">                        Balance on primary income (+ Surplus; - Deficit)</t>
  </si>
  <si>
    <t xml:space="preserve">                        1.B.1 Compensation of employees </t>
  </si>
  <si>
    <t xml:space="preserve">                        1.B.2 Investment income</t>
  </si>
  <si>
    <t xml:space="preserve">                                        1.B.2.1 Direct investment</t>
  </si>
  <si>
    <t xml:space="preserve">                                                       1.B.2.1.1 Income on equity and investment fund shares</t>
  </si>
  <si>
    <t xml:space="preserve">                                                                    1.B.2.1.1.1 Dividends and withdrawals from income of quasi-corporation</t>
  </si>
  <si>
    <t xml:space="preserve">                                                                                   1.B.2.1.1.1.1 Direct investor in direct investment enterprises</t>
  </si>
  <si>
    <t xml:space="preserve">                                                                                   1.B.2.1.1.1.2 Direct investment enterprises in direct investor (reverse investment)</t>
  </si>
  <si>
    <t xml:space="preserve">                                                                                   1.B.2.1.1.1.3 Between fellow enterprises</t>
  </si>
  <si>
    <t xml:space="preserve">                                                                                                    1.B.2.1.1.1.3.1 if ultimate controlling parent is resident</t>
  </si>
  <si>
    <t xml:space="preserve">                                                                                                    1.B.2.1.1.1.3.2 if ultimate controlling parent is nonresident</t>
  </si>
  <si>
    <t xml:space="preserve">                                                                                                    1.B.2.1.1.1.3.3 if ultimate controlling parent is unknown</t>
  </si>
  <si>
    <t xml:space="preserve">                                                                    1.B.2.1.1.2 Reinvested earnings </t>
  </si>
  <si>
    <t xml:space="preserve">                                                                    Investment income attributable to policyholders in insurance, pension</t>
  </si>
  <si>
    <t xml:space="preserve">                                                                    schemes, and standardized guarantees, and to investment fund shareholders</t>
  </si>
  <si>
    <t xml:space="preserve">                                                                                        Of which: Investment income attributable to investment fund shareholders</t>
  </si>
  <si>
    <t xml:space="preserve">                                        1.B.2.1.2 Interest </t>
  </si>
  <si>
    <t xml:space="preserve">                                                   1.B.2.1.2.1 Direct investor in direct investment enterprises</t>
  </si>
  <si>
    <t xml:space="preserve">                                                   1.B.2.1.2.2 Direct investment enterprises in direct investor (reverse investment)</t>
  </si>
  <si>
    <t xml:space="preserve">                                                   1.B.2.1.2.3 Between fellow enterprises</t>
  </si>
  <si>
    <t xml:space="preserve">                                                                  1.B.2.1.2.3.1 if ultimate controlling parent is resident</t>
  </si>
  <si>
    <t xml:space="preserve">                                                                  1.B.2.1.2.3.2 if ultimate controlling parent is nonresident</t>
  </si>
  <si>
    <t xml:space="preserve">                                                                  1.B.2.1.2.3.3 if ultimate controlling parent is unknown</t>
  </si>
  <si>
    <t xml:space="preserve">                                                   1.B.2.1.2M Memorandum: Interest before FISIM</t>
  </si>
  <si>
    <t xml:space="preserve">                    1.B.2.2 Portfolio investment</t>
  </si>
  <si>
    <t xml:space="preserve">                                   1.B.2.2.1 Investment income on equity and investment fund shares</t>
  </si>
  <si>
    <t xml:space="preserve">                                                1.B.2.2.1.1 Dividends on equity excluding investment fund shares </t>
  </si>
  <si>
    <t xml:space="preserve">                                                1.B.2.2.1.2 Investment income attributable to investment fund shareholders</t>
  </si>
  <si>
    <t xml:space="preserve">                                                                 1.B.2.2.1.2.1 Dividends</t>
  </si>
  <si>
    <t xml:space="preserve">                                                                 1.B.2.2.1.2.2 Reinvested earnings</t>
  </si>
  <si>
    <t xml:space="preserve">                                   1.B.2.2.2 Interest </t>
  </si>
  <si>
    <t xml:space="preserve">                                                1.B.2.2.2.1 Short-term</t>
  </si>
  <si>
    <t xml:space="preserve">                                                1.B.2.2.2.2 Long-term</t>
  </si>
  <si>
    <t xml:space="preserve">                   1.B.2.3 Other investment</t>
  </si>
  <si>
    <t xml:space="preserve">                                 1.B.2.3.1 Withdrawals from income of quasi-corporations </t>
  </si>
  <si>
    <t xml:space="preserve">                                 1.B.2.3.2 Interest </t>
  </si>
  <si>
    <t xml:space="preserve">                                              1.B.2.3.2M Memorandum: Interest before FISIM</t>
  </si>
  <si>
    <t xml:space="preserve">                                 1.B.2.3.3 Investment income attributable to policyholders in insurance, pension schemes, and standardized guarantee schemes</t>
  </si>
  <si>
    <t xml:space="preserve">                   1.B.2.4 Reserve assets</t>
  </si>
  <si>
    <t xml:space="preserve">                                  1.B.2.4.1 Income on equity and investment fund shares </t>
  </si>
  <si>
    <t xml:space="preserve">                                  1.B.2.4.2 Interest </t>
  </si>
  <si>
    <t xml:space="preserve">                                               1.B.2.4.2M Memorandum: Interest before FISIM</t>
  </si>
  <si>
    <t xml:space="preserve">       1.B.3 Other primary income</t>
  </si>
  <si>
    <t xml:space="preserve">                      1.B.3.1 Taxes on production and on imports </t>
  </si>
  <si>
    <t xml:space="preserve">                     1.B.3.2 Subsidies </t>
  </si>
  <si>
    <t xml:space="preserve">                    1.B.3.3 Rent </t>
  </si>
  <si>
    <t xml:space="preserve">   Balance on goods, services, and primary income</t>
  </si>
  <si>
    <t xml:space="preserve">   1.C Secondary income</t>
  </si>
  <si>
    <t xml:space="preserve">                       Balance on secondary income (+ Surplus; - Deficit)</t>
  </si>
  <si>
    <t xml:space="preserve">                       1.C.1 General government</t>
  </si>
  <si>
    <t xml:space="preserve">                                     1.C.1.1 Current taxes on income, wealth, etc. </t>
  </si>
  <si>
    <t xml:space="preserve">                                                    Of which:1.C.1.1.1 payable by border, seasonal, and other short-term workers</t>
  </si>
  <si>
    <t xml:space="preserve">                                      1.C.1.2 Social contributions </t>
  </si>
  <si>
    <t xml:space="preserve">                                                    Of which:1.C.1.2.1 payable by border, seasonal, and other short-term workers</t>
  </si>
  <si>
    <t xml:space="preserve">                                      1.C.1.3 Social benefits</t>
  </si>
  <si>
    <t xml:space="preserve">                                      1.C.1.4 Current international cooperation </t>
  </si>
  <si>
    <t xml:space="preserve">                                      1.C.1.5 Miscellaneous current transfers of general government </t>
  </si>
  <si>
    <t xml:space="preserve">                                                     Of which: 1.C.1.5.1 Current transfers to NPISHs</t>
  </si>
  <si>
    <t xml:space="preserve">                      1.C.2 Financial corporations, nonfinancial corporations, households, and NPISHs</t>
  </si>
  <si>
    <t xml:space="preserve">                                     1.C.2.1 Personal transfers (Current transfers between resident and nonresident household)</t>
  </si>
  <si>
    <t xml:space="preserve">                                                    Of which: 1.C.2.1.1 Workers’ remittances</t>
  </si>
  <si>
    <t xml:space="preserve">                                     1.C.2.2 Other current transfers</t>
  </si>
  <si>
    <t xml:space="preserve">                                     1.C.2.0.1 Current taxes on income, wealth, etc.</t>
  </si>
  <si>
    <t xml:space="preserve">                                     1.C.2.0.2 Social contributions </t>
  </si>
  <si>
    <t xml:space="preserve">                                     1.C.2.0.3 Social benefits </t>
  </si>
  <si>
    <t xml:space="preserve">                                     1.C.2.0.4 Net nonlife insurance premiums </t>
  </si>
  <si>
    <t xml:space="preserve">                                     1.C.2.0.5 Nonlife insurance claims </t>
  </si>
  <si>
    <t xml:space="preserve">                                     1.C.2.0.6 Current international cooperation </t>
  </si>
  <si>
    <t xml:space="preserve">                                     1.C.2.0.7 Miscellaneous current transfers </t>
  </si>
  <si>
    <r>
      <t xml:space="preserve">                                                   Of which</t>
    </r>
    <r>
      <rPr>
        <b/>
        <i/>
        <sz val="12"/>
        <rFont val="Cambria"/>
        <family val="1"/>
      </rPr>
      <t>:</t>
    </r>
    <r>
      <rPr>
        <i/>
        <sz val="12"/>
        <rFont val="Cambria"/>
        <family val="1"/>
      </rPr>
      <t>1.C.2.0.7.1 Current transfers to NPISHs</t>
    </r>
  </si>
  <si>
    <t xml:space="preserve">                    1.C.3 Adjustment for change in pension entitlements</t>
  </si>
  <si>
    <t>2 Capital account</t>
  </si>
  <si>
    <t xml:space="preserve"> Capital account balance (+ Surplus; - Deficit)</t>
  </si>
  <si>
    <t xml:space="preserve">      2.1 Gross acquisitions /disposals of nonproduced nonfinancial assets</t>
  </si>
  <si>
    <t xml:space="preserve">      2.2 Capital transfers </t>
  </si>
  <si>
    <t xml:space="preserve">                      2.2.1 General government</t>
  </si>
  <si>
    <t xml:space="preserve">                                    2.2.1.1 Debt forgiveness</t>
  </si>
  <si>
    <t xml:space="preserve">                                    2.2.1.2 Other capital transfers</t>
  </si>
  <si>
    <t xml:space="preserve">                                                   Of which:2.2.1.2.1 Capital taxes</t>
  </si>
  <si>
    <t xml:space="preserve">                      2.2.2 Financial corporations, nonfinancial corporations, households, and NPISHs</t>
  </si>
  <si>
    <t xml:space="preserve">                                      2.2.2.1 Debt forgiveness</t>
  </si>
  <si>
    <t xml:space="preserve">                                      2.2.2.2 Other capital transfers</t>
  </si>
  <si>
    <t xml:space="preserve">                                                     Of which: 2.2.2.2.1 Capital taxes </t>
  </si>
  <si>
    <t xml:space="preserve">                                      Of which: 2.2.2.0.1 Between households</t>
  </si>
  <si>
    <t xml:space="preserve">                      Of which:</t>
  </si>
  <si>
    <r>
      <t xml:space="preserve">                                       </t>
    </r>
    <r>
      <rPr>
        <i/>
        <sz val="12"/>
        <rFont val="Cambria"/>
        <family val="1"/>
      </rPr>
      <t>for each item in capital transfers:</t>
    </r>
  </si>
  <si>
    <t xml:space="preserve">                                                       Transfers to NPISHs</t>
  </si>
  <si>
    <t xml:space="preserve">   Net lending (+) / net borrowing (-) (Balance from current and capital accounts) </t>
  </si>
  <si>
    <t>Net acquisition of financial assets</t>
  </si>
  <si>
    <t>Net incurrence of liabilities</t>
  </si>
  <si>
    <t>3 Financial account</t>
  </si>
  <si>
    <t xml:space="preserve">     Net lending  / net borrowing (from financial account) (+ net lending; - net borrowing)</t>
  </si>
  <si>
    <t xml:space="preserve">         3.1 Direct investment </t>
  </si>
  <si>
    <t xml:space="preserve">                          3.1.1 Equity and investment fund shares </t>
  </si>
  <si>
    <t xml:space="preserve">                                     3.1.1.1 Equity other than reinvestment of earnings</t>
  </si>
  <si>
    <t xml:space="preserve">                                                    3.1.1.1.1 Direct investor in direct investment enterprises</t>
  </si>
  <si>
    <t xml:space="preserve">                                                    3.1.1.1.2 Direct investment enterprises in direct investor (reverse investment)</t>
  </si>
  <si>
    <t xml:space="preserve">                                                    3.1.1.1.3 Between fellow enterprises</t>
  </si>
  <si>
    <t xml:space="preserve">                                                                   3.1.1.1.3.1 if ultimate controlling parent is resident</t>
  </si>
  <si>
    <t xml:space="preserve">                                                                   3.1.1.1.3.2 if ultimate controlling parent is nonresident</t>
  </si>
  <si>
    <t xml:space="preserve">                                                                   3.1.1.1.3.3 if ultimate controlling parent is unknown</t>
  </si>
  <si>
    <t xml:space="preserve">                                    3.1.1.2 Reinvestment of earnings</t>
  </si>
  <si>
    <t xml:space="preserve">                                    Of which: 3.1.1.0.1 Investment fund shares/units </t>
  </si>
  <si>
    <t xml:space="preserve">                                    Of which: 3.1.1.0.1.1 Money market fund shares/units </t>
  </si>
  <si>
    <t xml:space="preserve">                          3.1.2 Debt instruments</t>
  </si>
  <si>
    <t xml:space="preserve">                                        3.1.2.1 Direct investor in direct investment enterprises</t>
  </si>
  <si>
    <t xml:space="preserve">                                        3.1.2.2 Direct investment enterprises in direct investor (reverse investment)</t>
  </si>
  <si>
    <t xml:space="preserve">                                        3.1.2.3 Between fellow enterprises</t>
  </si>
  <si>
    <t xml:space="preserve">                                                       3.1.2.3.1 if ultimate controlling parent is resident</t>
  </si>
  <si>
    <t xml:space="preserve">                                                       3.1.2.3.2 if ultimate controlling parent is nonresident</t>
  </si>
  <si>
    <t xml:space="preserve">                                                       3.1.2.3.3 if ultimate controlling parent is unknown</t>
  </si>
  <si>
    <t xml:space="preserve">                                     Of which: 3.1.2.0 Debt securities </t>
  </si>
  <si>
    <t xml:space="preserve">                                           3.1.2.0.1 Direct investor in direct investment enterprises</t>
  </si>
  <si>
    <t xml:space="preserve">                                           3.1.2.0.2 Direct investment enterprises in direct investor (reverse investment)</t>
  </si>
  <si>
    <t xml:space="preserve">                                           3.1.2.0.3 Between fellow enterprises</t>
  </si>
  <si>
    <t xml:space="preserve">                                                          3.1.2.0.3.1 if ultimate controlling parent is resident</t>
  </si>
  <si>
    <t xml:space="preserve">                                                          3.1.2.0.3.2 if ultimate controlling parent is nonresident</t>
  </si>
  <si>
    <t xml:space="preserve">                                                          3.1.2.0.3.3 if ultimate controlling parent is unknown</t>
  </si>
  <si>
    <t xml:space="preserve">         3.2 Portfolio investment </t>
  </si>
  <si>
    <t xml:space="preserve">                           3.2.1 Equity and investment fund shares </t>
  </si>
  <si>
    <t xml:space="preserve">                                         3.2.1.1 Central bank </t>
  </si>
  <si>
    <t xml:space="preserve">                                         3.2.1.1.9 Monetary authorities </t>
  </si>
  <si>
    <t xml:space="preserve">                                         3.2.1.2 Deposit-taking corporations, except the central bank</t>
  </si>
  <si>
    <t xml:space="preserve">                                         3.2.1.3 General government </t>
  </si>
  <si>
    <t xml:space="preserve">                                         3.2.1.4 Other sectors</t>
  </si>
  <si>
    <t xml:space="preserve">                                                        3.2.1.4.1 Other financial corporations</t>
  </si>
  <si>
    <t xml:space="preserve">                                                        3.2.1.4.2 Nonfinancial corporations, households, and NPISHs</t>
  </si>
  <si>
    <t xml:space="preserve">                                         3.2.1.0.1 Equity securities other than investment fund shares </t>
  </si>
  <si>
    <t xml:space="preserve">                                                        3.2.1.0.1.1 Listed </t>
  </si>
  <si>
    <t xml:space="preserve">                                                        3.2.1.0.1.2 Unlisted </t>
  </si>
  <si>
    <t xml:space="preserve">                                         3.2.1.0.2 Investment fund shares/units </t>
  </si>
  <si>
    <t xml:space="preserve">                                                          Of which: 3.2.1.0.2.1 Reinvestment of earnings</t>
  </si>
  <si>
    <t xml:space="preserve">                                                          Of which: 3.2.1.0.2.0.1 Money market fund shares/units </t>
  </si>
  <si>
    <t xml:space="preserve">                           3.2.2 Debt securities </t>
  </si>
  <si>
    <t xml:space="preserve">                                          3.2.2.1 Central bank</t>
  </si>
  <si>
    <t xml:space="preserve">                                                         3.2.2.1.1 Short-term</t>
  </si>
  <si>
    <t xml:space="preserve">                                                         3.2.2.1.2 Long-term</t>
  </si>
  <si>
    <t xml:space="preserve">                                          3.2.2.1.9 Monetary authorities </t>
  </si>
  <si>
    <t xml:space="preserve">                                                         3.2.1.1.9.1 Short-term</t>
  </si>
  <si>
    <t xml:space="preserve">                                                         3.2.1.1.9.2 Long-term</t>
  </si>
  <si>
    <t xml:space="preserve">                                          3.2.2.2 Deposit-taking corporations, except the central bank</t>
  </si>
  <si>
    <t xml:space="preserve">                                                         3.2.2.2.1 Short-term</t>
  </si>
  <si>
    <t xml:space="preserve">                                                         3.2.2.2.2 Long-term</t>
  </si>
  <si>
    <t xml:space="preserve">                                          3.2.2.3 General government</t>
  </si>
  <si>
    <t xml:space="preserve">                                                         3.2.2.3.1 Short-term</t>
  </si>
  <si>
    <t xml:space="preserve">                                                         3.2.2.3.2 Long-term</t>
  </si>
  <si>
    <t xml:space="preserve">                                          3.2.2.4 Other sectors</t>
  </si>
  <si>
    <t xml:space="preserve">                                                         3.2.2.4.0.1 Short-term</t>
  </si>
  <si>
    <t xml:space="preserve">                                                         3.2.2.4.0.2 Long-term</t>
  </si>
  <si>
    <t xml:space="preserve">                                                 3.2.2.4.1 Other financial corporations</t>
  </si>
  <si>
    <t xml:space="preserve">                                                                   3.2.2.4.1.1 Short-term</t>
  </si>
  <si>
    <t xml:space="preserve">                                                                   3.2.2.4.1.2 Long-term</t>
  </si>
  <si>
    <t xml:space="preserve">                                                 3.2.2.4.2 Nonfinancial corporations, households, and NPISHs</t>
  </si>
  <si>
    <t xml:space="preserve">                                                                    3.2.2.4.2.1 Short-term</t>
  </si>
  <si>
    <t xml:space="preserve">                                                                    3.2.2.4.2.2 Long-term</t>
  </si>
  <si>
    <t xml:space="preserve">         3.3 Financial derivatives (other than reserves) and employee stock options </t>
  </si>
  <si>
    <t xml:space="preserve">                           3.3.1 Central bank </t>
  </si>
  <si>
    <t xml:space="preserve">                           3.3.1.9 Monetary authorities </t>
  </si>
  <si>
    <t xml:space="preserve">                           3.3.2 Deposit-taking corporations, except the central bank </t>
  </si>
  <si>
    <t xml:space="preserve">                           3.3.3 General government </t>
  </si>
  <si>
    <t xml:space="preserve">                           3.3.4 Other sectors </t>
  </si>
  <si>
    <t xml:space="preserve">                                         3.3.4.1 Other financial corporations </t>
  </si>
  <si>
    <t xml:space="preserve">                                         3.3.4.2 Nonfinancial corporations, households, and NPISHs </t>
  </si>
  <si>
    <t xml:space="preserve">                                         3.3.0.1 Financial derivatives </t>
  </si>
  <si>
    <t xml:space="preserve">                                                        3.3.0.1.1 Options </t>
  </si>
  <si>
    <t xml:space="preserve">                                                        3.3.0.1.2 Forward-type contracts </t>
  </si>
  <si>
    <t xml:space="preserve">                                         3.3.0.2.Employee stock options </t>
  </si>
  <si>
    <t xml:space="preserve">         3.4 Other investment </t>
  </si>
  <si>
    <t xml:space="preserve">                           3.4.1 Other equity </t>
  </si>
  <si>
    <t xml:space="preserve">                           3.4.2 Currency and deposits </t>
  </si>
  <si>
    <t xml:space="preserve">                                         3.4.2.1 Central bank</t>
  </si>
  <si>
    <t xml:space="preserve">                                                        3.4.2.1.1 Short-term</t>
  </si>
  <si>
    <t xml:space="preserve">                                                        3.4.2.1.2 Long-term</t>
  </si>
  <si>
    <t xml:space="preserve">                           3.4.2.1.9 Monetary authorities </t>
  </si>
  <si>
    <t xml:space="preserve">                                          3.4.2.1.9.1 Short-term</t>
  </si>
  <si>
    <t xml:space="preserve">                                          3.4.2.1.9.2 Long-term</t>
  </si>
  <si>
    <t xml:space="preserve">                           3.4.2.2 Deposit-taking corporations, except the central bank</t>
  </si>
  <si>
    <t xml:space="preserve">                                                       3.4.2.2.0.1 Of which: Interbank positions</t>
  </si>
  <si>
    <t xml:space="preserve">                                          3.4.2.2.1 Short-term</t>
  </si>
  <si>
    <t xml:space="preserve">                                          3.4.2.2.2 Long-term</t>
  </si>
  <si>
    <t xml:space="preserve">                           3.4.2.3 General government</t>
  </si>
  <si>
    <t xml:space="preserve">                                          3.4.2.3.1 Short-term</t>
  </si>
  <si>
    <t xml:space="preserve">                                          3.4.2.3.2 Long-term</t>
  </si>
  <si>
    <t xml:space="preserve">                           3.4.2.4 Other sectors</t>
  </si>
  <si>
    <t xml:space="preserve">                                                       3.4.2.4.0.1 Short-term</t>
  </si>
  <si>
    <t xml:space="preserve">                                                       3.4.2.4.0.2 Long-term</t>
  </si>
  <si>
    <t xml:space="preserve">                                    3.4.2.4.1 Other financial corporations</t>
  </si>
  <si>
    <t xml:space="preserve">                                                       3.4.2.4.1.1 Short-term</t>
  </si>
  <si>
    <t xml:space="preserve">                                                       3.4.2.4.1.2 Long-term</t>
  </si>
  <si>
    <t xml:space="preserve">                                    3.4.2.4.2 Nonfinancial corporations, households, and NPISHs </t>
  </si>
  <si>
    <t xml:space="preserve">                                                       3.4.2.4.2.1 Short-term </t>
  </si>
  <si>
    <t xml:space="preserve">                                                       3.4.2.4.2.2 Long-term </t>
  </si>
  <si>
    <t xml:space="preserve">                            3.4.3 Loans </t>
  </si>
  <si>
    <t xml:space="preserve">                                          3.4.3.1 Central bank</t>
  </si>
  <si>
    <t xml:space="preserve">                                                         3.4.3.1.1 Credit and loans with the IMF (other than reserves)</t>
  </si>
  <si>
    <t xml:space="preserve">                                                         3.4.3.1.2 Other short-term</t>
  </si>
  <si>
    <t xml:space="preserve">                                                         3.4.3.1.3 Other long-term</t>
  </si>
  <si>
    <t xml:space="preserve">                                          3.4.3.1.9 Monetary authorities </t>
  </si>
  <si>
    <t xml:space="preserve">                                                         3.4.3.1.9.1 Credit and loans with the IMF (other than reserves)</t>
  </si>
  <si>
    <t xml:space="preserve">                                                         3.4.3.1.9.2 Other short-term</t>
  </si>
  <si>
    <t xml:space="preserve">                                                         3.4.3.1.9.3 Other long-term</t>
  </si>
  <si>
    <t xml:space="preserve">                                          3.4.3.2 Deposit-taking corporations, except the central bank</t>
  </si>
  <si>
    <t xml:space="preserve">                                                         3.4.3.2.1 Short-term</t>
  </si>
  <si>
    <t xml:space="preserve">                                                         3.4.3.2.2 Long-term</t>
  </si>
  <si>
    <t xml:space="preserve">                                         3.4.3.3 General government</t>
  </si>
  <si>
    <t xml:space="preserve">                                                        3.4.3.3.1 Credit and loans with the IMF (other than reserves)</t>
  </si>
  <si>
    <t xml:space="preserve">                                                        3.4.3.3.2 Other short-term</t>
  </si>
  <si>
    <t xml:space="preserve">                                                        3.4.3.3.3 Other long-term</t>
  </si>
  <si>
    <t xml:space="preserve">                                         3.4.3.4 Other sectors</t>
  </si>
  <si>
    <t xml:space="preserve">                                                                     3.4.3.4.0.1 Short-term</t>
  </si>
  <si>
    <t xml:space="preserve">                                                                     3.4.3.4.0.2 Long-term</t>
  </si>
  <si>
    <t xml:space="preserve">                                                  3.4.3.4.1 Other financial corporations</t>
  </si>
  <si>
    <t xml:space="preserve">                                                                     3.4.2.4.1.1 Short-term</t>
  </si>
  <si>
    <t xml:space="preserve">                                                                     3.4.2.4.1.2 Long-term</t>
  </si>
  <si>
    <t xml:space="preserve">                                                  3.4.3.4.2 Nonfinancial corporations, households, and NPISHs</t>
  </si>
  <si>
    <t xml:space="preserve">                                                                     3.4.3.4.2.1 Short-term</t>
  </si>
  <si>
    <t xml:space="preserve">                                                                     3.4.3.4.2.2 Long-term</t>
  </si>
  <si>
    <t xml:space="preserve">                           3.4.4 Insurance, pension, and standardized guarantee schemes </t>
  </si>
  <si>
    <t xml:space="preserve">                                          3.4.4.1 Central bank</t>
  </si>
  <si>
    <t xml:space="preserve">                                          3.4.4.1.9 Monetary authorities </t>
  </si>
  <si>
    <t xml:space="preserve">                                          3.4.4.2 Deposit-taking corporations, except the central bank</t>
  </si>
  <si>
    <t xml:space="preserve">                                          3.4.4.3 General government</t>
  </si>
  <si>
    <t xml:space="preserve">                                          3.4.4.4 Other sectors</t>
  </si>
  <si>
    <t xml:space="preserve">                                                                     3.4.4.4.1 Other financial corporations</t>
  </si>
  <si>
    <t xml:space="preserve">                                                                     3.4.4.4.2 Nonfinancial corporations, households, and NPISHs</t>
  </si>
  <si>
    <t xml:space="preserve">                                                  3.4.4.0.1 Nonlife insurance technical reserves </t>
  </si>
  <si>
    <t xml:space="preserve">                                                  3.4.4.0.2 Life insurance and annuity entitlements </t>
  </si>
  <si>
    <t xml:space="preserve">                                                  3.4.4.0.3 Pension entitlements </t>
  </si>
  <si>
    <t xml:space="preserve">                                                  3.4.4.0.4 Claims of pension funds on pension managers </t>
  </si>
  <si>
    <t xml:space="preserve">                                                  3.4.4.0.5 Entitlements to nonpension benefits </t>
  </si>
  <si>
    <t xml:space="preserve">                                                  3.4.4.0.6 Provisions for calls under standardized guarantees </t>
  </si>
  <si>
    <t xml:space="preserve">                           3.4.5 Trade credit and advances </t>
  </si>
  <si>
    <t xml:space="preserve">                                           3.4.5.1 Central bank</t>
  </si>
  <si>
    <t xml:space="preserve">                                                          3.4.5.1.1 Short-term</t>
  </si>
  <si>
    <t xml:space="preserve">                                                          3.4.5.1.2 Long-term</t>
  </si>
  <si>
    <t xml:space="preserve">                                           3.4.5.1.9 Monetary authorities </t>
  </si>
  <si>
    <t xml:space="preserve">                                                          3.4.5.1.9.1 Short-term</t>
  </si>
  <si>
    <t xml:space="preserve">                                                          3.4.5.1.9.2 Long-term</t>
  </si>
  <si>
    <t xml:space="preserve">                                           3.4.5.2 General government</t>
  </si>
  <si>
    <t xml:space="preserve">                                                          3.4.5.2.1 Short-term</t>
  </si>
  <si>
    <t xml:space="preserve">                                                          3.4.5.2.2 Long-term</t>
  </si>
  <si>
    <t xml:space="preserve">                                           3.4.5.3 Deposit-taking corporations</t>
  </si>
  <si>
    <t xml:space="preserve">                                                          3.4.5.3.1 Short-term</t>
  </si>
  <si>
    <t xml:space="preserve">                                                          3.4.5.3.2 Long-term</t>
  </si>
  <si>
    <t xml:space="preserve">                                           3.4.5.4 Other sectors</t>
  </si>
  <si>
    <t xml:space="preserve">                                                          3.4.5.4.0.1 Short-term</t>
  </si>
  <si>
    <t xml:space="preserve">                                                          3.4.5.4.0.2 Long-term</t>
  </si>
  <si>
    <t xml:space="preserve">                                                   3.4.5.4.1 Other financial corporations</t>
  </si>
  <si>
    <t xml:space="preserve">                                                                      3.4.5.4.1.1 Short-term</t>
  </si>
  <si>
    <t xml:space="preserve">                                                                      3.4.5.4.1.2 Long-term</t>
  </si>
  <si>
    <t xml:space="preserve">                                                    3.4.5.4.2 Nonfinancial corporations, households, and NPISHs</t>
  </si>
  <si>
    <t xml:space="preserve">                                                                       3.4.5.4.2.1 Short-term</t>
  </si>
  <si>
    <t xml:space="preserve">                                                                       3.4.5.4.2.2 Long-term</t>
  </si>
  <si>
    <t xml:space="preserve">                            3.4.6 Other accounts receivable/payable—other </t>
  </si>
  <si>
    <t xml:space="preserve">                                          3.4.6.1 Central bank</t>
  </si>
  <si>
    <t xml:space="preserve">                                                         3.4.6.1.1 Short-term</t>
  </si>
  <si>
    <t xml:space="preserve">                                                         3.4.6.1.2 Long-term</t>
  </si>
  <si>
    <t xml:space="preserve">                                          3.4.6.1.9 Monetary authorities</t>
  </si>
  <si>
    <t xml:space="preserve">                                                         3.4.6.1.9.1 Short-term</t>
  </si>
  <si>
    <t xml:space="preserve">                                                         3.4.6.1.9.2 Long-term</t>
  </si>
  <si>
    <t xml:space="preserve">                                          3.4.6.2 Deposit-taking corporations, except the central bank</t>
  </si>
  <si>
    <t xml:space="preserve">                                                         3.4.6.2.1 Short-term</t>
  </si>
  <si>
    <t xml:space="preserve">                                                         3.4.6.2.2 Long-term</t>
  </si>
  <si>
    <t xml:space="preserve">                                          3.4.6.3 General government</t>
  </si>
  <si>
    <t xml:space="preserve">                                                         3.4.6.3.1 Short-term</t>
  </si>
  <si>
    <t xml:space="preserve">                                                         3.4.6.3.2 Long-term</t>
  </si>
  <si>
    <t xml:space="preserve">                                          3.4.6.4 Other sectors</t>
  </si>
  <si>
    <t xml:space="preserve">                                                         3.4.6.4.0.1 Short-term</t>
  </si>
  <si>
    <t xml:space="preserve">                                                         3.4.6.4.0.2 Long-term</t>
  </si>
  <si>
    <t xml:space="preserve">                                                  3.4.6.4.1 Other financial corporations</t>
  </si>
  <si>
    <t xml:space="preserve">                                                                        3.4.6.4.1.1 Short-term</t>
  </si>
  <si>
    <t xml:space="preserve">                                                                        3.4.6.4.1.2 Long-term</t>
  </si>
  <si>
    <t xml:space="preserve">                                                  3.4.6.4.2 Nonfinancial corporations, households, and NPISHs</t>
  </si>
  <si>
    <t xml:space="preserve">                                                                        3.4.6.4.2.1 Short-term</t>
  </si>
  <si>
    <t xml:space="preserve">                                                                        3.4.6.4.2.2 Long-term</t>
  </si>
  <si>
    <t xml:space="preserve">                            3.4.7 Special drawing rights </t>
  </si>
  <si>
    <t xml:space="preserve">        3.5 Reserve assets </t>
  </si>
  <si>
    <t xml:space="preserve">                              3.5.1 Monetary gold </t>
  </si>
  <si>
    <t xml:space="preserve">                                             3.5.1.1 Gold bullion</t>
  </si>
  <si>
    <t xml:space="preserve">                                             3.5.1.2 Unallocated gold accounts</t>
  </si>
  <si>
    <t xml:space="preserve">                              3.5.2 Special drawing rights </t>
  </si>
  <si>
    <t xml:space="preserve">                              3.5.3 Reserve position in the IMF </t>
  </si>
  <si>
    <t xml:space="preserve">                              3.5.4 Other reserve assets </t>
  </si>
  <si>
    <t xml:space="preserve">                                           3.5.4.1 Currency and deposits </t>
  </si>
  <si>
    <t xml:space="preserve">                                                          3.5.4.1.1 Claims on monetary authorities </t>
  </si>
  <si>
    <t xml:space="preserve">                                                          3.5.4.1.2 Claims on other entities </t>
  </si>
  <si>
    <t xml:space="preserve">                                           3.5.4.2 Securities </t>
  </si>
  <si>
    <t xml:space="preserve">                                                          3.5.4.2.1 Debt securities </t>
  </si>
  <si>
    <t xml:space="preserve">                                                                       3.5.4.2.1.1 Short-term </t>
  </si>
  <si>
    <t xml:space="preserve">                                                                       3.5.4.2.1.2 Long-term </t>
  </si>
  <si>
    <t xml:space="preserve">                                         3.5.4.2.2 Equity and investment fund shares </t>
  </si>
  <si>
    <t xml:space="preserve">3.5.4.3 Financial derivatives </t>
  </si>
  <si>
    <t xml:space="preserve">3.5.4.4 Other claims </t>
  </si>
  <si>
    <t xml:space="preserve">3 Total assets/liabilities </t>
  </si>
  <si>
    <t>Of which: (by instrument):</t>
  </si>
  <si>
    <t>3.0.1 Equity and investment fund shares</t>
  </si>
  <si>
    <t xml:space="preserve">3.0.1.1 Equity </t>
  </si>
  <si>
    <t xml:space="preserve">3.0.1.2 Investment fund shares </t>
  </si>
  <si>
    <t>3.0.2 Debt instruments</t>
  </si>
  <si>
    <t>3.0.2.1 Special drawing rights</t>
  </si>
  <si>
    <t xml:space="preserve">3.0.2.2 Currency and deposits </t>
  </si>
  <si>
    <t xml:space="preserve">3.0.2.3 Debt securities </t>
  </si>
  <si>
    <t>3.0.2.4 Loans</t>
  </si>
  <si>
    <t xml:space="preserve">3.0.2.5 Insurance, pension, and standardized guarantee schemes </t>
  </si>
  <si>
    <t xml:space="preserve">3.0.2.6 Other accounts receivable/payable </t>
  </si>
  <si>
    <t>3.0.3 Other financial assets and liabilities</t>
  </si>
  <si>
    <t xml:space="preserve">3.0.3.1 Monetary gold </t>
  </si>
  <si>
    <t xml:space="preserve">3.0.3.2 Financial derivatives and ESOs </t>
  </si>
  <si>
    <t>NET ERRORS AND OMISSIONS</t>
  </si>
  <si>
    <t>1st QRT 2012</t>
  </si>
  <si>
    <t>GDP Naira</t>
  </si>
  <si>
    <t>Midpoint Exch Rate</t>
  </si>
  <si>
    <t>GDP USD</t>
  </si>
  <si>
    <t>Memorandum Items</t>
  </si>
  <si>
    <t xml:space="preserve">Exceptional Financing </t>
  </si>
  <si>
    <t>1. Current and/or capital transfers</t>
  </si>
  <si>
    <t>1.1 Debt forgiveness</t>
  </si>
  <si>
    <t>1.2 Other intergovernmental grants</t>
  </si>
  <si>
    <t>1.3 Grants received from IMF subsidy accounts</t>
  </si>
  <si>
    <t>2. Direct investment</t>
  </si>
  <si>
    <t>2.1 Equity investment associated with debt reduction</t>
  </si>
  <si>
    <t>2.2 Debt instruments</t>
  </si>
  <si>
    <t>3. Portfolio investment—liabilities</t>
  </si>
  <si>
    <t>4. Other investment—liabilities</t>
  </si>
  <si>
    <t>4.1 Drawings on new loans by authorities or by other sectors on behalf of authorities</t>
  </si>
  <si>
    <t>4.2 Rescheduling of existing debt</t>
  </si>
  <si>
    <t>5.Arrears</t>
  </si>
  <si>
    <t>5.1 Accumulation of arrears</t>
  </si>
  <si>
    <t>5.1.1 Principal on short-term debt</t>
  </si>
  <si>
    <t>5.1.2 Principal on long-term debt</t>
  </si>
  <si>
    <t>5.1.3 Original interest</t>
  </si>
  <si>
    <t>5.1.4 Penalty interest</t>
  </si>
  <si>
    <t>5.2 Repayment of arrears</t>
  </si>
  <si>
    <t>5.2.1 Principal</t>
  </si>
  <si>
    <t>5.2.2 Interest</t>
  </si>
  <si>
    <t>5.3 Rescheduling of arrears</t>
  </si>
  <si>
    <t>5.3.1 Principal</t>
  </si>
  <si>
    <t>5.3.2 Interest</t>
  </si>
  <si>
    <t>5.4 Cancellation of arrears</t>
  </si>
  <si>
    <t>5.4.1 Principal</t>
  </si>
  <si>
    <t>5.4.2 Interest</t>
  </si>
  <si>
    <r>
      <t xml:space="preserve">     </t>
    </r>
    <r>
      <rPr>
        <vertAlign val="superscript"/>
        <sz val="10"/>
        <rFont val="Cambria"/>
        <family val="1"/>
      </rPr>
      <t>2</t>
    </r>
    <r>
      <rPr>
        <sz val="10"/>
        <rFont val="Cambria"/>
        <family val="1"/>
      </rPr>
      <t>Provisional</t>
    </r>
  </si>
  <si>
    <t>Table D.7: Currency Composition of Foreign Exchange Reserves (COFER) (US$' Million)</t>
  </si>
  <si>
    <t>Description</t>
  </si>
  <si>
    <t>Total External Reserves</t>
  </si>
  <si>
    <t>Of which:
   Claims in US Dollars</t>
  </si>
  <si>
    <t>Claims in Euros</t>
  </si>
  <si>
    <t>Claims in Pounds Sterling</t>
  </si>
  <si>
    <t>Claims in Japanese Yen</t>
  </si>
  <si>
    <t>Claims in Swiss Francs</t>
  </si>
  <si>
    <t>Claims in other currencies</t>
  </si>
  <si>
    <t>Special Drawing Rights (SDR)</t>
  </si>
  <si>
    <t>Claims in Chinese Yuan (Renminbi)</t>
  </si>
  <si>
    <t>Note: Renminbi became a part of Nigeria's composition of foreign reserves in 2011.</t>
  </si>
  <si>
    <t>Renminbi became a part of Nigeria's composition of foreign reserves in 2011</t>
  </si>
  <si>
    <t>Source: Reserves Management Department</t>
  </si>
  <si>
    <t>Table D.8: Commodity Prices</t>
  </si>
  <si>
    <t>Descriptions</t>
  </si>
  <si>
    <t>Soyabeans (US$/Mton)</t>
  </si>
  <si>
    <t>Rubber  (US Cent/Pound)</t>
  </si>
  <si>
    <t>Cotton (US cent/Pound)</t>
  </si>
  <si>
    <t>Groundnuts (US$/Mton)</t>
  </si>
  <si>
    <t>Palm Oil (US$/Mton)</t>
  </si>
  <si>
    <t>Wheat (US$/Mton)</t>
  </si>
  <si>
    <t>Cocoa (US$/Ton)</t>
  </si>
  <si>
    <t>Coffee  (US cent/Pound)</t>
  </si>
  <si>
    <t>Copra (US$/Mton)</t>
  </si>
  <si>
    <t>Rubber               (US $/Kg)</t>
  </si>
  <si>
    <t>Sorghum (US$/Mton)</t>
  </si>
  <si>
    <t>Rubber  (US$/Kg)</t>
  </si>
  <si>
    <t>Cotton (US$/Kg)</t>
  </si>
  <si>
    <t>Table D.9: Gross External Reserves (US$' Million)</t>
  </si>
  <si>
    <t>Month</t>
  </si>
  <si>
    <t>January</t>
  </si>
  <si>
    <t>February</t>
  </si>
  <si>
    <t>March</t>
  </si>
  <si>
    <t>April</t>
  </si>
  <si>
    <t>May</t>
  </si>
  <si>
    <t>June</t>
  </si>
  <si>
    <t>July</t>
  </si>
  <si>
    <t>August</t>
  </si>
  <si>
    <t>September</t>
  </si>
  <si>
    <t>October</t>
  </si>
  <si>
    <t>November</t>
  </si>
  <si>
    <t>December</t>
  </si>
  <si>
    <t>Table D.10: Exchange Rates of the Naira (N/US$1.00)</t>
  </si>
  <si>
    <t>Monthly Averages</t>
  </si>
  <si>
    <t>End-Period</t>
  </si>
  <si>
    <t>WDAS/RDAS</t>
  </si>
  <si>
    <t>Inter-Bank</t>
  </si>
  <si>
    <t>BDC</t>
  </si>
  <si>
    <t>I&amp;E
(NAFEX)</t>
  </si>
  <si>
    <t>Annual Average</t>
  </si>
  <si>
    <t>Note: Interbank Foreign Exchange Market (IFEM) operation was stopped on Feb. 13, 2009 and resumed in June 2009.</t>
  </si>
  <si>
    <t>RDAS was discontinued on February 19, 2015.</t>
  </si>
  <si>
    <t>Nigerian Autonomous Foreign Exchange (NAFEX) Rate fixing of the I&amp;E Window started in April 2017.</t>
  </si>
  <si>
    <t>Table D.11: Computed Relative Purchasing Power Parity (RPPP) Exchange Rate with Percentage Overvaluation and Devaluation</t>
  </si>
  <si>
    <t>Exchange Rates</t>
  </si>
  <si>
    <t>RPPP</t>
  </si>
  <si>
    <t>% Overvaluation/Undervaluation</t>
  </si>
  <si>
    <t>Nominal Rates</t>
  </si>
  <si>
    <t>% Overvaluation/
Undervaluation</t>
  </si>
  <si>
    <t>I &amp; E</t>
  </si>
  <si>
    <t>*May-17</t>
  </si>
  <si>
    <r>
      <t xml:space="preserve">Note: </t>
    </r>
    <r>
      <rPr>
        <vertAlign val="superscript"/>
        <sz val="10"/>
        <rFont val="Cambria"/>
        <family val="1"/>
      </rPr>
      <t>*</t>
    </r>
    <r>
      <rPr>
        <sz val="10"/>
        <rFont val="Cambria"/>
        <family val="1"/>
      </rPr>
      <t>From May 2017, the I &amp; E rate was used as the benchmark rate for RPPP compilation.</t>
    </r>
  </si>
  <si>
    <t>Table D.12: Bilateral Real Exchange Rate (BRER) Table - Interbank</t>
  </si>
  <si>
    <t>China</t>
  </si>
  <si>
    <t>India</t>
  </si>
  <si>
    <t>USA</t>
  </si>
  <si>
    <t>Netherlands</t>
  </si>
  <si>
    <t>Brazil</t>
  </si>
  <si>
    <t>Spain</t>
  </si>
  <si>
    <t>France</t>
  </si>
  <si>
    <t>South Africa</t>
  </si>
  <si>
    <t>Germany</t>
  </si>
  <si>
    <t>UK</t>
  </si>
  <si>
    <t>Japan</t>
  </si>
  <si>
    <t>Cote d'Ivoire</t>
  </si>
  <si>
    <t>South Korea</t>
  </si>
  <si>
    <t>Indonesia</t>
  </si>
  <si>
    <t>Belgium</t>
  </si>
  <si>
    <t>Italy</t>
  </si>
  <si>
    <t>Ghana</t>
  </si>
  <si>
    <t>Sweden</t>
  </si>
  <si>
    <t>UAE</t>
  </si>
  <si>
    <t>Table D.13: Bilateral Real Exchange Rate (BRER) Table - I &amp; E</t>
  </si>
  <si>
    <t>Note: BRER compilation based on I&amp;E rate.</t>
  </si>
  <si>
    <t>Table D.14: Nominal Effective Exchange Rates (November 2009 = 100) - Interbank</t>
  </si>
  <si>
    <t>Nominal Effective Exchange Rate</t>
  </si>
  <si>
    <t>Table D.15: Real Effective Exchange Rates (November 2009 = 100) - Interbank</t>
  </si>
  <si>
    <t>Real Effective Exchange Rate</t>
  </si>
  <si>
    <t>Table D.16: Nominal and Real Effective Exchange 
Rates (November 2009 = 100) - I &amp; E</t>
  </si>
  <si>
    <t>NEER</t>
  </si>
  <si>
    <t>REER</t>
  </si>
  <si>
    <t>Note: NEER and REER compilation based on I&amp;E rate.</t>
  </si>
  <si>
    <t>Table D.17: Supply of FOREX (US$' Million)</t>
  </si>
  <si>
    <t>FOREX Sales</t>
  </si>
  <si>
    <t>Interbank</t>
  </si>
  <si>
    <t>I&amp;E + SME + Invisibles</t>
  </si>
  <si>
    <t>Total Sales</t>
  </si>
  <si>
    <t>Annual Sales</t>
  </si>
  <si>
    <t>Note: RDAS was discontinued on February 19, 2015.</t>
  </si>
  <si>
    <t xml:space="preserve">            Sales to BDC was discontinued in February 2016 and recommenced in November 2016.</t>
  </si>
  <si>
    <t>Table D.18: Foreign Exchange Flows Through 
the Nigerian Economy (US$' Million)</t>
  </si>
  <si>
    <t>Category</t>
  </si>
  <si>
    <t>INFLOW</t>
  </si>
  <si>
    <t>A. Through the Central Bank</t>
  </si>
  <si>
    <t xml:space="preserve">1. Oil </t>
  </si>
  <si>
    <t>2.Non-oil</t>
  </si>
  <si>
    <t>(i) Drawings on Loans/Grants</t>
  </si>
  <si>
    <t xml:space="preserve"> (i)    Drawings on Loans/Grants</t>
  </si>
  <si>
    <t>(ii) RDAS/WDAS Purchases</t>
  </si>
  <si>
    <t>(ii)    RDAS/WDAS Purchases</t>
  </si>
  <si>
    <t>(ii)    FOREX Purchases</t>
  </si>
  <si>
    <t>(iii) Swaps</t>
  </si>
  <si>
    <t>(iii)  Swaps</t>
  </si>
  <si>
    <t>(iv) Interest on Reserves &amp; Investments</t>
  </si>
  <si>
    <t>(iv)   Interest on Reserves &amp; Investments</t>
  </si>
  <si>
    <t>(v) Interest Repatriated from Overseas</t>
  </si>
  <si>
    <t>(v)    Interest Repatriated from overseas</t>
  </si>
  <si>
    <t>(vi) Refund on World Bank/IBRD/IMF Loans/SDR 
Allocation</t>
  </si>
  <si>
    <t>(vi)    Refund on World Bank/IBRD/IMF Loans/SDR Allocation</t>
  </si>
  <si>
    <t>(vi)    Refund on World Bank/IBRD/IMF Loans/SDR    Allocation</t>
  </si>
  <si>
    <t>(vii) Other official Receipts</t>
  </si>
  <si>
    <t>(vii)    Eurobond proceeds -fixed income securities</t>
  </si>
  <si>
    <t>(vii)   Cash Swap IRO BDC Sales</t>
  </si>
  <si>
    <t>(viii) Eurobond proceeds -fixed income securities</t>
  </si>
  <si>
    <t>(viii)    Returned Payments [Wired/Cash]</t>
  </si>
  <si>
    <t>(viii)    Eurobond proceeds - fixed income securities</t>
  </si>
  <si>
    <t>B. Through Autonomous Sources</t>
  </si>
  <si>
    <t xml:space="preserve"> (ix)     Untilised funds  from Das</t>
  </si>
  <si>
    <t>(ix)    Returned Payments [Wired/Cash]</t>
  </si>
  <si>
    <t>1. Non-oil exports</t>
  </si>
  <si>
    <t xml:space="preserve"> (x)      Recovered Funds</t>
  </si>
  <si>
    <t xml:space="preserve"> (x)     Untilised funds  from Das</t>
  </si>
  <si>
    <t>2. Capital Inflow</t>
  </si>
  <si>
    <t>(xi)       Other official Receipts</t>
  </si>
  <si>
    <t xml:space="preserve"> (xi)      Recovered Funds</t>
  </si>
  <si>
    <t>3. Invisibles</t>
  </si>
  <si>
    <t xml:space="preserve"> (xii)    CBN Interbank Transactions</t>
  </si>
  <si>
    <t>(xii)       Other official Receipts</t>
  </si>
  <si>
    <t>OUTFLOW</t>
  </si>
  <si>
    <t xml:space="preserve"> (xiii)    CBN Interbank Transactions</t>
  </si>
  <si>
    <t xml:space="preserve">A. Through the Central Bank     </t>
  </si>
  <si>
    <t>(xiv)     Return of Unutilised IMTO Funds</t>
  </si>
  <si>
    <t xml:space="preserve">1. WDAS/RDAS Utilisation  </t>
  </si>
  <si>
    <t xml:space="preserve">      1. Non-oil exports</t>
  </si>
  <si>
    <t>(xv)     TSA and Third Party Funds</t>
  </si>
  <si>
    <t>(i)   WDAS/RDAS Sales</t>
  </si>
  <si>
    <t xml:space="preserve">      2. Capital Inflow</t>
  </si>
  <si>
    <t>(xvi)   Others (FGN Loans)</t>
  </si>
  <si>
    <t>(ii) WDAS FWD</t>
  </si>
  <si>
    <t xml:space="preserve">      3. Invisibles</t>
  </si>
  <si>
    <t>(iii)  BDC Sales</t>
  </si>
  <si>
    <t xml:space="preserve">               (a) Ordinary Domiciliary Accounts</t>
  </si>
  <si>
    <t>(iv) Inter-bank Sales</t>
  </si>
  <si>
    <t xml:space="preserve">                (b) Total OTC Purchases</t>
  </si>
  <si>
    <t>(v) Swaps</t>
  </si>
  <si>
    <t xml:space="preserve">                            (i) Oil Companies</t>
  </si>
  <si>
    <t>(vi) Invisibles IFEM</t>
  </si>
  <si>
    <t xml:space="preserve">                            (ii) Capital Importations</t>
  </si>
  <si>
    <t>2. Drawings on L/C</t>
  </si>
  <si>
    <t xml:space="preserve">                           (iii) Home Remittances</t>
  </si>
  <si>
    <t xml:space="preserve">3. External Debt Service </t>
  </si>
  <si>
    <t xml:space="preserve">                            (iv) Other OTC Purchases</t>
  </si>
  <si>
    <t xml:space="preserve">(i) Principal </t>
  </si>
  <si>
    <t xml:space="preserve">(ii) Interest </t>
  </si>
  <si>
    <r>
      <t>(iii) Others</t>
    </r>
    <r>
      <rPr>
        <vertAlign val="superscript"/>
        <sz val="12"/>
        <color indexed="8"/>
        <rFont val="Cambria"/>
        <family val="1"/>
      </rPr>
      <t>1</t>
    </r>
  </si>
  <si>
    <t>4.Professional fees/Commission</t>
  </si>
  <si>
    <t xml:space="preserve">     1. WDAS/RDAS Utilisation  </t>
  </si>
  <si>
    <t>5. Contributions, Grants &amp; Equity Invests.
(AFC Equity Participation)</t>
  </si>
  <si>
    <t xml:space="preserve">            (i)   WDAS/RDAS Sales</t>
  </si>
  <si>
    <t>6. National Priority Projects (Niger-Delta Payments)</t>
  </si>
  <si>
    <t xml:space="preserve">           (ii) WDAS FWD</t>
  </si>
  <si>
    <t>7. Other Official Payments</t>
  </si>
  <si>
    <t xml:space="preserve">           (iii)  BDC Sales</t>
  </si>
  <si>
    <t xml:space="preserve">     1. FOREX Intervention &amp; Utilisation  </t>
  </si>
  <si>
    <r>
      <t>(i) Int'l Organisations &amp; Embassies</t>
    </r>
    <r>
      <rPr>
        <vertAlign val="superscript"/>
        <sz val="12"/>
        <color indexed="8"/>
        <rFont val="Cambria"/>
        <family val="1"/>
      </rPr>
      <t>2</t>
    </r>
  </si>
  <si>
    <t xml:space="preserve">          (iv) Inter-bank Sales</t>
  </si>
  <si>
    <t xml:space="preserve">           (i) Interbank FWD</t>
  </si>
  <si>
    <t>(ii) Estacode</t>
  </si>
  <si>
    <t xml:space="preserve">           (v) Swaps</t>
  </si>
  <si>
    <t xml:space="preserve">           (ii) Interbank FWD</t>
  </si>
  <si>
    <t xml:space="preserve">           (ii)  BDC Sales</t>
  </si>
  <si>
    <t>(iii) Parastatals</t>
  </si>
  <si>
    <t xml:space="preserve">           (vi) Invisibles IFEM</t>
  </si>
  <si>
    <t xml:space="preserve">          (iii) Inter-bank Sales</t>
  </si>
  <si>
    <t>(iv) NNPC/JV Cash Calls</t>
  </si>
  <si>
    <t xml:space="preserve">     2. Drawings on L/C</t>
  </si>
  <si>
    <t xml:space="preserve">           (iv) Swaps</t>
  </si>
  <si>
    <t>(v) Miscellaneous (CBN Uses)</t>
  </si>
  <si>
    <t xml:space="preserve">     3. External Debt Service </t>
  </si>
  <si>
    <t xml:space="preserve">           (v) Investor &amp; Exporter FX Sales</t>
  </si>
  <si>
    <t>8. Bank Charges</t>
  </si>
  <si>
    <t xml:space="preserve">            (i) Principal </t>
  </si>
  <si>
    <t xml:space="preserve">           (vi) SMIS</t>
  </si>
  <si>
    <t>9. NSIA Transfer</t>
  </si>
  <si>
    <t xml:space="preserve">            (ii) Interest </t>
  </si>
  <si>
    <t xml:space="preserve">           (vii) Wholesale Forward Intervention</t>
  </si>
  <si>
    <t xml:space="preserve">           (viii) SME</t>
  </si>
  <si>
    <t>1. Imports</t>
  </si>
  <si>
    <t>67.15</t>
  </si>
  <si>
    <t>Professional fees/Commission</t>
  </si>
  <si>
    <t>2. Invisibles</t>
  </si>
  <si>
    <t xml:space="preserve"> 4. Govt. and International Grants/Contributions</t>
  </si>
  <si>
    <t xml:space="preserve">  5. National Priority Projects (NIPP)</t>
  </si>
  <si>
    <t>Net Flow Through the CBN</t>
  </si>
  <si>
    <t xml:space="preserve">   6. Other Official Payments</t>
  </si>
  <si>
    <t xml:space="preserve"> 4. Govt and International Grants/Contributions</t>
  </si>
  <si>
    <t>Net Flow through Autonomous Sources</t>
  </si>
  <si>
    <r>
      <t xml:space="preserve">   (i) Int'l Organisations &amp; Embassies</t>
    </r>
    <r>
      <rPr>
        <vertAlign val="superscript"/>
        <sz val="12"/>
        <color indexed="8"/>
        <rFont val="Cambria"/>
        <family val="1"/>
      </rPr>
      <t>2</t>
    </r>
  </si>
  <si>
    <r>
      <t>(iii) Others</t>
    </r>
    <r>
      <rPr>
        <vertAlign val="superscript"/>
        <sz val="11"/>
        <color indexed="8"/>
        <rFont val="Cambria"/>
        <family val="1"/>
      </rPr>
      <t>1</t>
    </r>
  </si>
  <si>
    <t>NET FLOW THROUGH THE NIGERIAN ECONOMY</t>
  </si>
  <si>
    <t xml:space="preserve">             (ii)   Estacode</t>
  </si>
  <si>
    <t xml:space="preserve"> 6. Forex Special Payment (Cash Swap/FX Advance/To MDAs)</t>
  </si>
  <si>
    <r>
      <t xml:space="preserve">Note </t>
    </r>
    <r>
      <rPr>
        <vertAlign val="superscript"/>
        <sz val="10"/>
        <color theme="3" tint="-0.499984740745262"/>
        <rFont val="Cambria"/>
        <family val="1"/>
      </rPr>
      <t>1</t>
    </r>
    <r>
      <rPr>
        <sz val="10"/>
        <color theme="3" tint="-0.499984740745262"/>
        <rFont val="Cambria"/>
        <family val="1"/>
      </rPr>
      <t>Includes penalty charges and service charges</t>
    </r>
  </si>
  <si>
    <t xml:space="preserve">            (iii) Parastatals</t>
  </si>
  <si>
    <t xml:space="preserve"> 7. Other Official Payments</t>
  </si>
  <si>
    <r>
      <t xml:space="preserve">         </t>
    </r>
    <r>
      <rPr>
        <vertAlign val="superscript"/>
        <sz val="10"/>
        <color theme="3" tint="-0.499984740745262"/>
        <rFont val="Cambria"/>
        <family val="1"/>
      </rPr>
      <t>2</t>
    </r>
    <r>
      <rPr>
        <sz val="10"/>
        <color theme="3" tint="-0.499984740745262"/>
        <rFont val="Cambria"/>
        <family val="1"/>
      </rPr>
      <t>Includes IMF (SDR Charges)</t>
    </r>
  </si>
  <si>
    <t xml:space="preserve"> 7. NSIA Transfer</t>
  </si>
  <si>
    <r>
      <t xml:space="preserve">   (i) Int'l Organisations and Embassies</t>
    </r>
    <r>
      <rPr>
        <vertAlign val="superscript"/>
        <sz val="12"/>
        <color indexed="8"/>
        <rFont val="Cambria"/>
        <family val="1"/>
      </rPr>
      <t>2</t>
    </r>
  </si>
  <si>
    <t>8. Funds returned to remitters</t>
  </si>
  <si>
    <t xml:space="preserve">            (ii) Estacode</t>
  </si>
  <si>
    <t>9. 3rd Party MDA Transfer</t>
  </si>
  <si>
    <t xml:space="preserve">            (iii) Parastatals (Public Sector)</t>
  </si>
  <si>
    <t xml:space="preserve">            (iv) Joint Venture Company (JVC) Cash Calls</t>
  </si>
  <si>
    <r>
      <t xml:space="preserve">   (i) Int'l Organisations and Embassies</t>
    </r>
    <r>
      <rPr>
        <vertAlign val="superscript"/>
        <sz val="11"/>
        <color indexed="8"/>
        <rFont val="Cambria"/>
        <family val="1"/>
      </rPr>
      <t>2</t>
    </r>
  </si>
  <si>
    <t xml:space="preserve">            (iv) Jonit Venture Company (JVC) Cash Calls</t>
  </si>
  <si>
    <t xml:space="preserve">            (v) Miscellaneous (CBN Uses)</t>
  </si>
  <si>
    <t xml:space="preserve">      1. Imports</t>
  </si>
  <si>
    <t xml:space="preserve">      2. Invisibles</t>
  </si>
  <si>
    <t>7. Bank Charges</t>
  </si>
  <si>
    <t xml:space="preserve"> 9. NSIA Transfer</t>
  </si>
  <si>
    <t xml:space="preserve"> 8. NSIA Transfer</t>
  </si>
  <si>
    <t>10. Funds returned to remitters</t>
  </si>
  <si>
    <t>Net Flow through the CBN</t>
  </si>
  <si>
    <t>9. Funds returned to remitters</t>
  </si>
  <si>
    <t>11.3rd Party MDA Transfer</t>
  </si>
  <si>
    <t>10. 3rd Party MDA Transfer</t>
  </si>
  <si>
    <t>11. 3rd Party MDA Transfer</t>
  </si>
  <si>
    <t>Reporting template changed</t>
  </si>
  <si>
    <t>Table D.19: Sectoral Utilization of Foreign 
Exchange (US$' Million)</t>
  </si>
  <si>
    <t>A. Imports</t>
  </si>
  <si>
    <t>1. Industrial Sector</t>
  </si>
  <si>
    <t>2. Food Products</t>
  </si>
  <si>
    <t>3. Manufactured Products</t>
  </si>
  <si>
    <t>4. Transport Sector</t>
  </si>
  <si>
    <t>5. Agricultural Sector</t>
  </si>
  <si>
    <t>6. Minerals</t>
  </si>
  <si>
    <t>7. Oil Sector</t>
  </si>
  <si>
    <t>B. Invisibles</t>
  </si>
  <si>
    <t>1. Business Services</t>
  </si>
  <si>
    <t>2. Communication Services</t>
  </si>
  <si>
    <t>3. Construction &amp; Related Engineering Services</t>
  </si>
  <si>
    <t>4. Distribution Services</t>
  </si>
  <si>
    <t>5. Educational Services</t>
  </si>
  <si>
    <t>6. Environmental Services</t>
  </si>
  <si>
    <t>7. Financial Services</t>
  </si>
  <si>
    <t>8. Health Related &amp; Social Services</t>
  </si>
  <si>
    <t>9. Tourism &amp; Travel Related Services</t>
  </si>
  <si>
    <t>10. Recreational, Cultural &amp; Sporting Services</t>
  </si>
  <si>
    <t>11. Transport Services</t>
  </si>
  <si>
    <t>12. Other Services not included elsewhere</t>
  </si>
  <si>
    <t>Total (A + B)</t>
  </si>
  <si>
    <t>Table D.20: External Debt &amp; Debt Service (US$' Million)</t>
  </si>
  <si>
    <t>Years</t>
  </si>
  <si>
    <t>External Debt Stock</t>
  </si>
  <si>
    <t>External Debt Service</t>
  </si>
  <si>
    <t xml:space="preserve">  Q1 2000</t>
  </si>
  <si>
    <t xml:space="preserve">Q1 2001 </t>
  </si>
  <si>
    <t xml:space="preserve">Q1 2002 </t>
  </si>
  <si>
    <t>Q1 2003</t>
  </si>
  <si>
    <t>2004 Q1</t>
  </si>
  <si>
    <t xml:space="preserve">  Q1 2005</t>
  </si>
  <si>
    <t xml:space="preserve">  Q1 2006</t>
  </si>
  <si>
    <t xml:space="preserve">  Q1 2007</t>
  </si>
  <si>
    <t xml:space="preserve">  Q1 2008</t>
  </si>
  <si>
    <t xml:space="preserve">Q1 2009 </t>
  </si>
  <si>
    <t xml:space="preserve">  Q1 2010</t>
  </si>
  <si>
    <t xml:space="preserve">  Q1 2011</t>
  </si>
  <si>
    <t xml:space="preserve">  Q1 2012</t>
  </si>
  <si>
    <t xml:space="preserve">  Q1 2013</t>
  </si>
  <si>
    <t xml:space="preserve"> Q2</t>
  </si>
  <si>
    <t xml:space="preserve">  Q1 2015</t>
  </si>
  <si>
    <t xml:space="preserve"> Q3</t>
  </si>
  <si>
    <t xml:space="preserve"> Q4</t>
  </si>
  <si>
    <t xml:space="preserve">  Q1 2016</t>
  </si>
  <si>
    <t xml:space="preserve">  Q1 2017</t>
  </si>
  <si>
    <t xml:space="preserve">  Q1 2018</t>
  </si>
  <si>
    <t xml:space="preserve">  Q1 2019</t>
  </si>
  <si>
    <t>Source: Debt Management Office</t>
  </si>
  <si>
    <t>Table D.21: All Products (SITC) Terms of Trade (Jan 2007 = 100)</t>
  </si>
  <si>
    <t>Live animals; animal products</t>
  </si>
  <si>
    <t>Vegetable products</t>
  </si>
  <si>
    <t>Prepared foodstuffs; beverages, spirits and vinegar; tobacco</t>
  </si>
  <si>
    <t>Mineral products</t>
  </si>
  <si>
    <t>Products of the chemical and allied industries</t>
  </si>
  <si>
    <t>Plastic, rubber and articles thereof</t>
  </si>
  <si>
    <t>Raw hides and skins, leather, furskins etc.; saddlery</t>
  </si>
  <si>
    <t>Wood and articles of wood, wood charcoal and articles</t>
  </si>
  <si>
    <t>Paper making material; paper and paperboard, articles</t>
  </si>
  <si>
    <t>Textiles and textile articles</t>
  </si>
  <si>
    <t>Footwear, headgear, umbrellas, sunshades, whips etc.</t>
  </si>
  <si>
    <t>Articles of stone, plaster, cement, asbestos, mica, ceramic</t>
  </si>
  <si>
    <t>Pearls, precious and semi-precious stones, precious metals</t>
  </si>
  <si>
    <t>Base metals and articles of base metals</t>
  </si>
  <si>
    <t>Boilers, machinery and chemical appliances; parts thereof</t>
  </si>
  <si>
    <t>Vehicles, aircraft and parts thereof; vessels etc.</t>
  </si>
  <si>
    <t>Miscellaneous manufactured articles</t>
  </si>
  <si>
    <t>All Products Terms of Trade_Jan_2007 as base month</t>
  </si>
  <si>
    <t>Aug-16</t>
  </si>
  <si>
    <t>Sep-16</t>
  </si>
  <si>
    <t>Table D.22: All Products (SITC) Terms of Trade (Jan 2018 = 100)</t>
  </si>
  <si>
    <t>Prepared foodstuffs; beverages, 
spirits and vinegar; tobacco</t>
  </si>
  <si>
    <t>Products of the chemical and 
allied industries</t>
  </si>
  <si>
    <t>Plastic, rubber and articles 
thereof</t>
  </si>
  <si>
    <t>Raw hides and skins, leather, 
furskins etc.; saddlery</t>
  </si>
  <si>
    <t>Wood and articles of wood, 
wood charcoal and articles</t>
  </si>
  <si>
    <t>Paper making material; paper 
and paperboard, articles</t>
  </si>
  <si>
    <t>Footwear, headgear, umbrellas, 
sunshades, whips etc.</t>
  </si>
  <si>
    <t>Articles of stone, plaster, 
cement, asbestos, mica, ceramic</t>
  </si>
  <si>
    <t>Pearls, precious and semi-
precious stones, precious metals</t>
  </si>
  <si>
    <t>Base metals and articles of 
base metals</t>
  </si>
  <si>
    <t>Boilers, machinery and chemical 
appliances; parts thereof</t>
  </si>
  <si>
    <t>Vehicles, aircraft and parts 
thereof; vessels etc.</t>
  </si>
  <si>
    <t>Miscellaneous manufactured 
articles</t>
  </si>
  <si>
    <t>All Products Terms of Trade</t>
  </si>
  <si>
    <r>
      <t>Jul-19</t>
    </r>
    <r>
      <rPr>
        <b/>
        <vertAlign val="superscript"/>
        <sz val="12"/>
        <rFont val="Cambria"/>
        <family val="1"/>
      </rPr>
      <t xml:space="preserve"> </t>
    </r>
  </si>
  <si>
    <r>
      <t>Aug-19</t>
    </r>
    <r>
      <rPr>
        <b/>
        <vertAlign val="superscript"/>
        <sz val="12"/>
        <rFont val="Cambria"/>
        <family val="1"/>
      </rPr>
      <t xml:space="preserve"> </t>
    </r>
  </si>
  <si>
    <r>
      <t>Sep-19</t>
    </r>
    <r>
      <rPr>
        <b/>
        <vertAlign val="superscript"/>
        <sz val="12"/>
        <rFont val="Cambria"/>
        <family val="1"/>
      </rPr>
      <t xml:space="preserve"> </t>
    </r>
  </si>
  <si>
    <t>Sep-19</t>
  </si>
  <si>
    <t>Aug-19</t>
  </si>
  <si>
    <t>Jul-19</t>
  </si>
  <si>
    <t>A. AGRICULTURE</t>
  </si>
  <si>
    <t>1.  Crop Production</t>
  </si>
  <si>
    <t>2.  Livestock</t>
  </si>
  <si>
    <t>3.  Forestry</t>
  </si>
  <si>
    <t>4.  Fishing</t>
  </si>
  <si>
    <t>B. INDUSTRY</t>
  </si>
  <si>
    <t>1.  Mining and Quarrying</t>
  </si>
  <si>
    <t xml:space="preserve">        a. Crude Petroleum and Natural Gas</t>
  </si>
  <si>
    <t xml:space="preserve">        b. Coal Mining</t>
  </si>
  <si>
    <t xml:space="preserve">        c.  Metal Ores</t>
  </si>
  <si>
    <t xml:space="preserve">        d. Quarrying and Other Minerals</t>
  </si>
  <si>
    <t>2.  Manufacturing</t>
  </si>
  <si>
    <t xml:space="preserve">        a.  Oil Refining</t>
  </si>
  <si>
    <t xml:space="preserve">        b.  Cement</t>
  </si>
  <si>
    <t xml:space="preserve">        c.  Food, Beverage and Tobacco</t>
  </si>
  <si>
    <t xml:space="preserve">        d.  Textile, Apparel and Footwear</t>
  </si>
  <si>
    <t xml:space="preserve">        e.  Wood and Wood Products</t>
  </si>
  <si>
    <t xml:space="preserve">        f.   Pulp, Paper and Paper  Products</t>
  </si>
  <si>
    <t xml:space="preserve">        g.  Chemical and  Pharmaceutical Products </t>
  </si>
  <si>
    <t xml:space="preserve">        h.  Non-Metallic Products</t>
  </si>
  <si>
    <t xml:space="preserve">        i.   Plastic and Rubber products</t>
  </si>
  <si>
    <t xml:space="preserve">        j.   Electrical and Electronics</t>
  </si>
  <si>
    <t xml:space="preserve">        k.  Basic metal , Iron and Steel</t>
  </si>
  <si>
    <t xml:space="preserve">        l.   Motor vehicles &amp;  assembly</t>
  </si>
  <si>
    <t xml:space="preserve">        m. Other Manufacturing</t>
  </si>
  <si>
    <t>3.   Electricity,Gas,Steam &amp; Air conditioner</t>
  </si>
  <si>
    <t>4.   Water supply, sewage, waste Mang.</t>
  </si>
  <si>
    <t>5.   Construction</t>
  </si>
  <si>
    <t>C.SERVICES</t>
  </si>
  <si>
    <t>1.  Trade</t>
  </si>
  <si>
    <t>2.   Accomadation and Food Services</t>
  </si>
  <si>
    <t>3.  Transportation and Storage</t>
  </si>
  <si>
    <t xml:space="preserve">         a.  Road Transport</t>
  </si>
  <si>
    <t xml:space="preserve">         b.  Rail Transport &amp; Pipelines</t>
  </si>
  <si>
    <t xml:space="preserve">         c. Water Transport</t>
  </si>
  <si>
    <t xml:space="preserve">         d. Air Transport</t>
  </si>
  <si>
    <t xml:space="preserve">         e. Transport Services</t>
  </si>
  <si>
    <t xml:space="preserve">         f. Post and Courier Services</t>
  </si>
  <si>
    <t>4.   Information and Communication</t>
  </si>
  <si>
    <t xml:space="preserve">         a. Telecommunications and Information Services</t>
  </si>
  <si>
    <t xml:space="preserve">         b.  Publishing,  </t>
  </si>
  <si>
    <t xml:space="preserve">         c. Motion Pictures, Sound recording and  Music production    </t>
  </si>
  <si>
    <t xml:space="preserve">         d. Broadcasting</t>
  </si>
  <si>
    <t>5.   Arts, Entertainment &amp; Recreation</t>
  </si>
  <si>
    <t>6.   Financial and Insurance</t>
  </si>
  <si>
    <t xml:space="preserve">         a. Financial Institutions</t>
  </si>
  <si>
    <t xml:space="preserve">         b. Insurance</t>
  </si>
  <si>
    <t xml:space="preserve">7.   Real Estate </t>
  </si>
  <si>
    <t xml:space="preserve">8.   Professional, Scientific &amp; Technical Serv.       </t>
  </si>
  <si>
    <t xml:space="preserve">9.   Administrative and Support Services </t>
  </si>
  <si>
    <t>10. Public Administration</t>
  </si>
  <si>
    <t>11. Education</t>
  </si>
  <si>
    <t xml:space="preserve">12. Human Health &amp; Social Services          </t>
  </si>
  <si>
    <t>13. Other Services</t>
  </si>
  <si>
    <t>TOTAL (GDP)</t>
  </si>
  <si>
    <t>Table A.15: Deposit Money Banks' Sectoral Allocation of Credit contd. (N' Million)</t>
  </si>
  <si>
    <t>Table A.14: Deposit Money Banks' Sectoral Allocation of Credit (N' Million)</t>
  </si>
  <si>
    <t xml:space="preserve">Table A.14: </t>
  </si>
  <si>
    <t xml:space="preserve">Table A.15: </t>
  </si>
  <si>
    <t>Table D.4: Balance of Payments Compilation (US$' Million)</t>
  </si>
  <si>
    <t>Table D.5: Balance of Payments Analytic Presentation (US$' Million)</t>
  </si>
  <si>
    <t>Table D.6: Balance of Payments (US$' Million) - BPM6 Compliation</t>
  </si>
  <si>
    <t>Table D.10: Exchange Rates of the Naira (N/US$ 1.00)</t>
  </si>
  <si>
    <t>Table D.11:  Computed RPPP Exchange Rate with Percentage Overvaluation and Devaluation</t>
  </si>
  <si>
    <t>Table D.12: Bilateral Real Exchange Rate (BRER) Table Interbank</t>
  </si>
  <si>
    <t>Table D.14: Nominal Exchange Rates (November 2009 = 100) - Internank</t>
  </si>
  <si>
    <t>Table D.16: Nominal and Real Effective Exchange Rates (November 2009 = 100) - I &amp; E</t>
  </si>
  <si>
    <t>Table D.18: Foreign Exchange Flows Through the Nigerian Economy (US$' Million)</t>
  </si>
  <si>
    <t>Table D.19: Sectoral Utilization of Foreign Exchange (US$' Million)</t>
  </si>
  <si>
    <t>Table D.7: Currency Composition of Foreign Exchange Reserves (COFER) ($' Million)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</si>
</sst>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_(* #,##0.0_);_(* \(#,##0.0\);_(* &quot;-&quot;??_);_(@_)"/>
    <numFmt numFmtId="167" formatCode="_(* #,##0_);_(* \(#,##0\);_(* &quot;-&quot;??_);_(@_)"/>
    <numFmt numFmtId="168" formatCode="0.0"/>
    <numFmt numFmtId="169" formatCode="_-* #,##0_-;\-* #,##0_-;_-* &quot;-&quot;??_-;_-@_-"/>
    <numFmt numFmtId="170" formatCode="#,##0.00;[Red]#,##0.00"/>
    <numFmt numFmtId="171" formatCode="_(* #,##0.000_);_(* \(#,##0.000\);_(* &quot;-&quot;??_);_(@_)"/>
    <numFmt numFmtId="172" formatCode="#,##0.0;[Red]#,##0.0"/>
    <numFmt numFmtId="173" formatCode="0_);\(0\)"/>
    <numFmt numFmtId="174" formatCode="#,##0.0_);\(#,##0.0\)"/>
    <numFmt numFmtId="175" formatCode="[$-409]mmm\-yy;@"/>
    <numFmt numFmtId="176" formatCode="General_)"/>
    <numFmt numFmtId="177" formatCode="#,##0.0"/>
    <numFmt numFmtId="178" formatCode="0.000_)"/>
    <numFmt numFmtId="179" formatCode="_-* #,##0.0_-;\-* #,##0.0_-;_-* &quot;-&quot;??_-;_-@_-"/>
    <numFmt numFmtId="180" formatCode="#,##0.0000_);\(#,##0.0000\)"/>
    <numFmt numFmtId="181" formatCode="0.0000"/>
    <numFmt numFmtId="182" formatCode="_(* #,##0.0_);_(* \(#,##0.0\);_(* &quot;-&quot;?_);_(@_)"/>
    <numFmt numFmtId="183" formatCode="_-#,##0.0_-;\-#,##0.0_-;_-* &quot;-&quot;??_-;_-@_-"/>
    <numFmt numFmtId="184" formatCode="_(* #,##0.0000_);_(* \(#,##0.0000\);_(* &quot;-&quot;??_);_(@_)"/>
    <numFmt numFmtId="185" formatCode="##,##0.0000"/>
    <numFmt numFmtId="186" formatCode="#,##0.00_ ;\-#,##0.00\ "/>
    <numFmt numFmtId="187" formatCode="#,##0.00000"/>
  </numFmts>
  <fonts count="27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30"/>
      <name val="Arial"/>
      <family val="2"/>
    </font>
    <font>
      <b/>
      <sz val="20"/>
      <name val="Arial"/>
      <family val="2"/>
    </font>
    <font>
      <b/>
      <sz val="14"/>
      <name val="Arial"/>
      <family val="2"/>
    </font>
    <font>
      <sz val="20"/>
      <name val="Arial"/>
      <family val="2"/>
    </font>
    <font>
      <sz val="18"/>
      <name val="Arial"/>
      <family val="2"/>
    </font>
    <font>
      <sz val="16"/>
      <name val="Arial"/>
      <family val="2"/>
    </font>
    <font>
      <sz val="14"/>
      <name val="Arial"/>
      <family val="2"/>
    </font>
    <font>
      <b/>
      <sz val="18"/>
      <name val="Arial"/>
      <family val="2"/>
    </font>
    <font>
      <b/>
      <sz val="16"/>
      <name val="Arial"/>
      <family val="2"/>
    </font>
    <font>
      <b/>
      <sz val="12"/>
      <name val="Arial"/>
      <family val="2"/>
    </font>
    <font>
      <sz val="14"/>
      <name val="Times New Roman"/>
      <family val="1"/>
    </font>
    <font>
      <sz val="10"/>
      <name val="Arial"/>
      <family val="2"/>
    </font>
    <font>
      <sz val="15"/>
      <name val="Arial"/>
      <family val="2"/>
    </font>
    <font>
      <sz val="12"/>
      <name val="Arial"/>
      <family val="2"/>
    </font>
    <font>
      <b/>
      <sz val="25"/>
      <name val="Book Antiqua"/>
      <family val="1"/>
    </font>
    <font>
      <b/>
      <sz val="30"/>
      <name val="Book Antiqua"/>
      <family val="1"/>
    </font>
    <font>
      <sz val="25"/>
      <name val="Book Antiqua"/>
      <family val="1"/>
    </font>
    <font>
      <b/>
      <sz val="35"/>
      <name val="Book Antiqua"/>
      <family val="1"/>
    </font>
    <font>
      <sz val="30"/>
      <name val="Book Antiqua"/>
      <family val="1"/>
    </font>
    <font>
      <b/>
      <sz val="10"/>
      <name val="Arial"/>
      <family val="2"/>
    </font>
    <font>
      <sz val="24"/>
      <name val="Arial"/>
      <family val="2"/>
    </font>
    <font>
      <sz val="26"/>
      <name val="Arial"/>
      <family val="2"/>
    </font>
    <font>
      <b/>
      <sz val="26"/>
      <name val="Arial"/>
      <family val="2"/>
    </font>
    <font>
      <b/>
      <sz val="22"/>
      <name val="Book Antiqua"/>
      <family val="1"/>
    </font>
    <font>
      <b/>
      <sz val="20"/>
      <name val="Book Antiqua"/>
      <family val="1"/>
    </font>
    <font>
      <b/>
      <sz val="26"/>
      <name val="Times New Roman"/>
      <family val="1"/>
    </font>
    <font>
      <sz val="26"/>
      <name val="Times New Roman"/>
      <family val="1"/>
    </font>
    <font>
      <b/>
      <sz val="24"/>
      <name val="Arial"/>
      <family val="2"/>
    </font>
    <font>
      <sz val="10"/>
      <name val="Arial"/>
      <family val="2"/>
    </font>
    <font>
      <b/>
      <i/>
      <sz val="18"/>
      <name val="Arial"/>
      <family val="2"/>
    </font>
    <font>
      <sz val="13"/>
      <name val="Arial"/>
      <family val="2"/>
    </font>
    <font>
      <sz val="21"/>
      <name val="Arial"/>
      <family val="2"/>
    </font>
    <font>
      <sz val="25"/>
      <name val="Arial"/>
      <family val="2"/>
    </font>
    <font>
      <sz val="40"/>
      <name val="Arial"/>
      <family val="2"/>
    </font>
    <font>
      <b/>
      <vertAlign val="subscript"/>
      <sz val="25"/>
      <color indexed="10"/>
      <name val="Calibri"/>
      <family val="2"/>
    </font>
    <font>
      <b/>
      <sz val="25"/>
      <name val="Arial"/>
      <family val="2"/>
    </font>
    <font>
      <sz val="12"/>
      <name val="SWISS"/>
    </font>
    <font>
      <b/>
      <sz val="30"/>
      <color indexed="8"/>
      <name val="Book Antiqua"/>
      <family val="1"/>
    </font>
    <font>
      <b/>
      <sz val="20"/>
      <color indexed="8"/>
      <name val="Book Antiqua"/>
      <family val="1"/>
    </font>
    <font>
      <b/>
      <sz val="12"/>
      <name val="SWISS"/>
    </font>
    <font>
      <b/>
      <sz val="18"/>
      <color indexed="8"/>
      <name val="Book Antiqua"/>
      <family val="1"/>
    </font>
    <font>
      <b/>
      <sz val="18"/>
      <name val="Book Antiqua"/>
      <family val="1"/>
    </font>
    <font>
      <b/>
      <sz val="25"/>
      <color indexed="8"/>
      <name val="Book Antiqua"/>
      <family val="1"/>
    </font>
    <font>
      <sz val="12"/>
      <color indexed="8"/>
      <name val="SWISS"/>
    </font>
    <font>
      <i/>
      <sz val="12"/>
      <color indexed="8"/>
      <name val="SWISS"/>
    </font>
    <font>
      <sz val="18"/>
      <name val="Book Antiqua"/>
      <family val="1"/>
    </font>
    <font>
      <sz val="18"/>
      <color indexed="8"/>
      <name val="Book Antiqua"/>
      <family val="1"/>
    </font>
    <font>
      <b/>
      <sz val="12"/>
      <color indexed="8"/>
      <name val="SWISS"/>
    </font>
    <font>
      <sz val="25"/>
      <color indexed="8"/>
      <name val="Book Antiqua"/>
      <family val="1"/>
    </font>
    <font>
      <b/>
      <sz val="28"/>
      <color indexed="8"/>
      <name val="Book Antiqua"/>
      <family val="1"/>
    </font>
    <font>
      <b/>
      <sz val="28"/>
      <name val="Book Antiqua"/>
      <family val="1"/>
    </font>
    <font>
      <b/>
      <sz val="18"/>
      <color indexed="22"/>
      <name val="Book Antiqua"/>
      <family val="1"/>
    </font>
    <font>
      <sz val="11"/>
      <color theme="1"/>
      <name val="Calibri"/>
      <family val="2"/>
      <scheme val="minor"/>
    </font>
    <font>
      <b/>
      <sz val="11"/>
      <color theme="1"/>
      <name val="Calibri"/>
      <family val="2"/>
      <scheme val="minor"/>
    </font>
    <font>
      <b/>
      <sz val="25"/>
      <color theme="1"/>
      <name val="Calibri"/>
      <family val="2"/>
      <scheme val="minor"/>
    </font>
    <font>
      <b/>
      <u/>
      <sz val="25"/>
      <color theme="1"/>
      <name val="Calibri"/>
      <family val="2"/>
      <scheme val="minor"/>
    </font>
    <font>
      <sz val="20"/>
      <color theme="1"/>
      <name val="Calibri"/>
      <family val="2"/>
      <scheme val="minor"/>
    </font>
    <font>
      <b/>
      <sz val="26"/>
      <color theme="1"/>
      <name val="Times New Roman"/>
      <family val="1"/>
    </font>
    <font>
      <b/>
      <sz val="20"/>
      <name val="Calibri"/>
      <family val="2"/>
      <scheme val="minor"/>
    </font>
    <font>
      <sz val="20"/>
      <name val="Calibri"/>
      <family val="2"/>
      <scheme val="minor"/>
    </font>
    <font>
      <b/>
      <i/>
      <sz val="18"/>
      <name val="Calibri"/>
      <family val="2"/>
      <scheme val="minor"/>
    </font>
    <font>
      <b/>
      <sz val="30"/>
      <name val="Calibri"/>
      <family val="2"/>
      <scheme val="minor"/>
    </font>
    <font>
      <i/>
      <sz val="20"/>
      <name val="Calibri"/>
      <family val="2"/>
      <scheme val="minor"/>
    </font>
    <font>
      <sz val="20"/>
      <color theme="6" tint="-0.499984740745262"/>
      <name val="Calibri"/>
      <family val="2"/>
      <scheme val="minor"/>
    </font>
    <font>
      <b/>
      <i/>
      <sz val="20"/>
      <name val="Calibri"/>
      <family val="2"/>
      <scheme val="minor"/>
    </font>
    <font>
      <b/>
      <sz val="22"/>
      <color theme="3"/>
      <name val="Calibri"/>
      <family val="2"/>
      <scheme val="minor"/>
    </font>
    <font>
      <b/>
      <sz val="20"/>
      <color theme="3"/>
      <name val="Calibri"/>
      <family val="2"/>
      <scheme val="minor"/>
    </font>
    <font>
      <b/>
      <sz val="25"/>
      <name val="Calibri"/>
      <family val="2"/>
      <scheme val="minor"/>
    </font>
    <font>
      <sz val="25"/>
      <name val="Calibri"/>
      <family val="2"/>
      <scheme val="minor"/>
    </font>
    <font>
      <b/>
      <sz val="22"/>
      <color rgb="FFFF0000"/>
      <name val="Calibri"/>
      <family val="2"/>
      <scheme val="minor"/>
    </font>
    <font>
      <b/>
      <sz val="28"/>
      <color rgb="FF0070C0"/>
      <name val="Calibri"/>
      <family val="2"/>
      <scheme val="minor"/>
    </font>
    <font>
      <b/>
      <sz val="28"/>
      <color rgb="FF002060"/>
      <name val="Calibri"/>
      <family val="2"/>
      <scheme val="minor"/>
    </font>
    <font>
      <b/>
      <sz val="40"/>
      <name val="Calibri"/>
      <family val="2"/>
      <scheme val="minor"/>
    </font>
    <font>
      <sz val="40"/>
      <name val="Calibri"/>
      <family val="2"/>
      <scheme val="minor"/>
    </font>
    <font>
      <b/>
      <sz val="20"/>
      <color theme="1"/>
      <name val="Calibri"/>
      <family val="2"/>
      <scheme val="minor"/>
    </font>
    <font>
      <b/>
      <sz val="20"/>
      <color rgb="FFFF0000"/>
      <name val="Calibri"/>
      <family val="2"/>
      <scheme val="minor"/>
    </font>
    <font>
      <b/>
      <sz val="22"/>
      <name val="Calibri"/>
      <family val="2"/>
      <scheme val="minor"/>
    </font>
    <font>
      <b/>
      <sz val="15"/>
      <name val="Calibri"/>
      <family val="2"/>
      <scheme val="minor"/>
    </font>
    <font>
      <b/>
      <sz val="28"/>
      <name val="Calibri"/>
      <family val="2"/>
      <scheme val="minor"/>
    </font>
    <font>
      <b/>
      <sz val="25"/>
      <color rgb="FFFF0000"/>
      <name val="Calibri"/>
      <family val="2"/>
      <scheme val="minor"/>
    </font>
    <font>
      <b/>
      <sz val="25"/>
      <color rgb="FF002060"/>
      <name val="Calibri"/>
      <family val="2"/>
      <scheme val="minor"/>
    </font>
    <font>
      <b/>
      <sz val="28"/>
      <color rgb="FFFF0000"/>
      <name val="Calibri"/>
      <family val="2"/>
      <scheme val="minor"/>
    </font>
    <font>
      <b/>
      <sz val="14"/>
      <name val="Calibri"/>
      <family val="2"/>
      <scheme val="minor"/>
    </font>
    <font>
      <sz val="15"/>
      <name val="Calibri"/>
      <family val="2"/>
      <scheme val="minor"/>
    </font>
    <font>
      <sz val="10"/>
      <name val="Calibri"/>
      <family val="2"/>
      <scheme val="minor"/>
    </font>
    <font>
      <sz val="16"/>
      <color rgb="FFFF0000"/>
      <name val="Calibri"/>
      <family val="2"/>
      <scheme val="minor"/>
    </font>
    <font>
      <b/>
      <sz val="22"/>
      <color rgb="FFFF0000"/>
      <name val="Arial"/>
      <family val="2"/>
    </font>
    <font>
      <sz val="30"/>
      <name val="Calibri"/>
      <family val="2"/>
      <scheme val="minor"/>
    </font>
    <font>
      <b/>
      <sz val="18"/>
      <name val="Calibri"/>
      <family val="2"/>
      <scheme val="minor"/>
    </font>
    <font>
      <sz val="16"/>
      <name val="Calibri"/>
      <family val="2"/>
      <scheme val="minor"/>
    </font>
    <font>
      <b/>
      <sz val="16"/>
      <name val="Calibri"/>
      <family val="2"/>
      <scheme val="minor"/>
    </font>
    <font>
      <sz val="30"/>
      <color rgb="FFFF0000"/>
      <name val="Calibri"/>
      <family val="2"/>
      <scheme val="minor"/>
    </font>
    <font>
      <b/>
      <sz val="14"/>
      <color theme="1"/>
      <name val="Calibri"/>
      <family val="2"/>
      <scheme val="minor"/>
    </font>
    <font>
      <b/>
      <sz val="16"/>
      <color theme="1"/>
      <name val="Calibri"/>
      <family val="2"/>
      <scheme val="minor"/>
    </font>
    <font>
      <sz val="12"/>
      <name val="Calibri"/>
      <family val="2"/>
      <scheme val="minor"/>
    </font>
    <font>
      <sz val="11"/>
      <name val="Calibri"/>
      <family val="2"/>
      <scheme val="minor"/>
    </font>
    <font>
      <b/>
      <sz val="14"/>
      <color rgb="FFFF0000"/>
      <name val="Calibri"/>
      <family val="2"/>
      <scheme val="minor"/>
    </font>
    <font>
      <b/>
      <sz val="12"/>
      <name val="Calibri"/>
      <family val="2"/>
      <scheme val="minor"/>
    </font>
    <font>
      <b/>
      <sz val="11"/>
      <name val="Calibri"/>
      <family val="2"/>
      <scheme val="minor"/>
    </font>
    <font>
      <b/>
      <sz val="12"/>
      <color theme="1"/>
      <name val="Calibri"/>
      <family val="2"/>
      <scheme val="minor"/>
    </font>
    <font>
      <sz val="18"/>
      <color rgb="FFFF0000"/>
      <name val="Arial"/>
      <family val="2"/>
    </font>
    <font>
      <b/>
      <sz val="24"/>
      <color rgb="FFC00000"/>
      <name val="Arial"/>
      <family val="2"/>
    </font>
    <font>
      <b/>
      <sz val="20"/>
      <color rgb="FFC00000"/>
      <name val="Arial"/>
      <family val="2"/>
    </font>
    <font>
      <b/>
      <sz val="25"/>
      <color rgb="FFC00000"/>
      <name val="Calibri"/>
      <family val="2"/>
      <scheme val="minor"/>
    </font>
    <font>
      <b/>
      <sz val="25"/>
      <color rgb="FFC00000"/>
      <name val="Arial"/>
      <family val="2"/>
    </font>
    <font>
      <b/>
      <sz val="25"/>
      <color rgb="FFFF0000"/>
      <name val="Arial"/>
      <family val="2"/>
    </font>
    <font>
      <b/>
      <sz val="18"/>
      <color rgb="FFFF0000"/>
      <name val="Book Antiqua"/>
      <family val="1"/>
    </font>
    <font>
      <b/>
      <u/>
      <sz val="25"/>
      <color theme="3"/>
      <name val="Calibri"/>
      <family val="2"/>
      <scheme val="minor"/>
    </font>
    <font>
      <b/>
      <sz val="30"/>
      <color rgb="FFFF0000"/>
      <name val="Calibri"/>
      <family val="2"/>
      <scheme val="minor"/>
    </font>
    <font>
      <b/>
      <sz val="22"/>
      <color theme="1"/>
      <name val="Calibri"/>
      <family val="2"/>
      <scheme val="minor"/>
    </font>
    <font>
      <b/>
      <sz val="30"/>
      <color rgb="FFFF0000"/>
      <name val="Arial"/>
      <family val="2"/>
    </font>
    <font>
      <b/>
      <sz val="30"/>
      <color theme="4"/>
      <name val="Arial"/>
      <family val="2"/>
    </font>
    <font>
      <b/>
      <sz val="26"/>
      <color rgb="FFC00000"/>
      <name val="Arial"/>
      <family val="2"/>
    </font>
    <font>
      <b/>
      <u/>
      <sz val="28"/>
      <color rgb="FFFF0000"/>
      <name val="Arial"/>
      <family val="2"/>
    </font>
    <font>
      <sz val="10"/>
      <name val="Cambria"/>
      <family val="1"/>
      <scheme val="major"/>
    </font>
    <font>
      <sz val="12"/>
      <name val="Cambria"/>
      <family val="1"/>
      <scheme val="major"/>
    </font>
    <font>
      <u/>
      <sz val="10"/>
      <color theme="10"/>
      <name val="Arial"/>
      <family val="2"/>
    </font>
    <font>
      <sz val="11"/>
      <name val="Cambria"/>
      <family val="1"/>
      <scheme val="major"/>
    </font>
    <font>
      <b/>
      <sz val="12"/>
      <name val="Cambria"/>
      <family val="1"/>
      <scheme val="major"/>
    </font>
    <font>
      <b/>
      <sz val="11"/>
      <name val="Cambria"/>
      <family val="1"/>
      <scheme val="major"/>
    </font>
    <font>
      <b/>
      <sz val="9"/>
      <color indexed="81"/>
      <name val="Tahoma"/>
      <family val="2"/>
    </font>
    <font>
      <sz val="9"/>
      <color indexed="81"/>
      <name val="Tahoma"/>
      <family val="2"/>
    </font>
    <font>
      <b/>
      <sz val="12"/>
      <color indexed="8"/>
      <name val="Cambria"/>
      <family val="1"/>
      <scheme val="maj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2"/>
      <name val="Helv"/>
    </font>
    <font>
      <i/>
      <sz val="11"/>
      <color indexed="23"/>
      <name val="Calibri"/>
      <family val="2"/>
    </font>
    <font>
      <sz val="12"/>
      <name val="Arial Narrow"/>
      <family val="2"/>
    </font>
    <font>
      <sz val="11"/>
      <color indexed="17"/>
      <name val="Calibri"/>
      <family val="2"/>
    </font>
    <font>
      <sz val="10"/>
      <name val="Times New Roman"/>
      <family val="1"/>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Arial"/>
      <family val="2"/>
    </font>
    <font>
      <b/>
      <sz val="6.15"/>
      <name val="Arial"/>
      <family val="2"/>
    </font>
    <font>
      <b/>
      <sz val="4.5"/>
      <name val="Arial"/>
      <family val="2"/>
    </font>
    <font>
      <sz val="6.15"/>
      <name val="Arial"/>
      <family val="2"/>
    </font>
    <font>
      <sz val="4.5"/>
      <name val="Arial"/>
      <family val="2"/>
    </font>
    <font>
      <u/>
      <sz val="12"/>
      <color theme="10"/>
      <name val="Cambria"/>
      <family val="1"/>
      <scheme val="major"/>
    </font>
    <font>
      <sz val="10"/>
      <name val="Cambria"/>
      <family val="1"/>
    </font>
    <font>
      <sz val="10"/>
      <color rgb="FF000000"/>
      <name val="Lucida Sans Unicode"/>
      <family val="2"/>
    </font>
    <font>
      <u/>
      <sz val="12"/>
      <color theme="4" tint="-0.499984740745262"/>
      <name val="Cambria"/>
      <family val="1"/>
      <scheme val="major"/>
    </font>
    <font>
      <b/>
      <sz val="12"/>
      <color theme="4" tint="-0.499984740745262"/>
      <name val="Cambria"/>
      <family val="1"/>
      <scheme val="major"/>
    </font>
    <font>
      <sz val="10"/>
      <color indexed="8"/>
      <name val="Lucida Sans Unicode"/>
      <family val="2"/>
    </font>
    <font>
      <u/>
      <sz val="12"/>
      <color indexed="12"/>
      <name val="Cambria"/>
      <family val="1"/>
    </font>
    <font>
      <b/>
      <u/>
      <sz val="20"/>
      <color indexed="18"/>
      <name val="Cambria"/>
      <family val="1"/>
    </font>
    <font>
      <sz val="12"/>
      <name val="Cambria"/>
      <family val="1"/>
    </font>
    <font>
      <b/>
      <sz val="12"/>
      <name val="Cambria"/>
      <family val="1"/>
    </font>
    <font>
      <b/>
      <i/>
      <sz val="12"/>
      <name val="Cambria"/>
      <family val="1"/>
    </font>
    <font>
      <sz val="11"/>
      <name val="Cambria"/>
      <family val="1"/>
    </font>
    <font>
      <sz val="11"/>
      <color indexed="8"/>
      <name val="Cambria"/>
      <family val="1"/>
    </font>
    <font>
      <b/>
      <sz val="14"/>
      <color indexed="18"/>
      <name val="Cambria"/>
      <family val="1"/>
    </font>
    <font>
      <sz val="14"/>
      <name val="Cambria"/>
      <family val="1"/>
    </font>
    <font>
      <b/>
      <vertAlign val="superscript"/>
      <sz val="12"/>
      <name val="Cambria"/>
      <family val="1"/>
    </font>
    <font>
      <b/>
      <sz val="11"/>
      <name val="Cambria"/>
      <family val="1"/>
    </font>
    <font>
      <vertAlign val="superscript"/>
      <sz val="10"/>
      <name val="Cambria"/>
      <family val="1"/>
    </font>
    <font>
      <sz val="10"/>
      <color indexed="8"/>
      <name val="Cambria"/>
      <family val="1"/>
    </font>
    <font>
      <b/>
      <sz val="12"/>
      <color indexed="8"/>
      <name val="Cambria"/>
      <family val="1"/>
    </font>
    <font>
      <b/>
      <sz val="10"/>
      <name val="Cambria"/>
      <family val="1"/>
    </font>
    <font>
      <sz val="12"/>
      <color indexed="10"/>
      <name val="Cambria"/>
      <family val="1"/>
    </font>
    <font>
      <b/>
      <sz val="12"/>
      <color indexed="18"/>
      <name val="Cambria"/>
      <family val="1"/>
    </font>
    <font>
      <sz val="12"/>
      <color indexed="8"/>
      <name val="Cambria"/>
      <family val="1"/>
    </font>
    <font>
      <b/>
      <sz val="11"/>
      <color indexed="8"/>
      <name val="Cambria"/>
      <family val="1"/>
    </font>
    <font>
      <b/>
      <vertAlign val="superscript"/>
      <sz val="12"/>
      <color indexed="8"/>
      <name val="Cambria"/>
      <family val="1"/>
    </font>
    <font>
      <sz val="12"/>
      <color indexed="8"/>
      <name val="Cambria"/>
      <family val="1"/>
      <scheme val="major"/>
    </font>
    <font>
      <b/>
      <sz val="11"/>
      <color indexed="18"/>
      <name val="Cambria"/>
      <family val="1"/>
    </font>
    <font>
      <sz val="12"/>
      <color indexed="12"/>
      <name val="Cambria"/>
      <family val="1"/>
    </font>
    <font>
      <i/>
      <sz val="12"/>
      <name val="Cambria"/>
      <family val="1"/>
    </font>
    <font>
      <sz val="11"/>
      <color indexed="10"/>
      <name val="Cambria"/>
      <family val="1"/>
    </font>
    <font>
      <sz val="11"/>
      <color indexed="14"/>
      <name val="Cambria"/>
      <family val="1"/>
    </font>
    <font>
      <sz val="11"/>
      <color indexed="56"/>
      <name val="Cambria"/>
      <family val="1"/>
    </font>
    <font>
      <b/>
      <sz val="14"/>
      <name val="Cambria"/>
      <family val="1"/>
    </font>
    <font>
      <b/>
      <i/>
      <sz val="14"/>
      <name val="Cambria"/>
      <family val="1"/>
    </font>
    <font>
      <b/>
      <sz val="14"/>
      <color indexed="8"/>
      <name val="Cambria"/>
      <family val="1"/>
    </font>
    <font>
      <sz val="14"/>
      <color indexed="8"/>
      <name val="Cambria"/>
      <family val="1"/>
    </font>
    <font>
      <sz val="9"/>
      <name val="Cambria"/>
      <family val="1"/>
    </font>
    <font>
      <sz val="16"/>
      <name val="Cambria"/>
      <family val="1"/>
    </font>
    <font>
      <b/>
      <sz val="10"/>
      <name val="Times New Roman"/>
      <family val="1"/>
    </font>
    <font>
      <b/>
      <sz val="10"/>
      <color rgb="FFFF0000"/>
      <name val="Times New Roman"/>
      <family val="1"/>
    </font>
    <font>
      <u/>
      <sz val="10"/>
      <name val="Times New Roman"/>
      <family val="1"/>
    </font>
    <font>
      <b/>
      <u/>
      <sz val="10"/>
      <name val="Times New Roman"/>
      <family val="1"/>
    </font>
    <font>
      <sz val="10"/>
      <color indexed="8"/>
      <name val="Times New Roman"/>
      <family val="1"/>
    </font>
    <font>
      <sz val="12"/>
      <color rgb="FFFF0000"/>
      <name val="Cambria"/>
      <family val="1"/>
    </font>
    <font>
      <u/>
      <sz val="12"/>
      <color rgb="FF660066"/>
      <name val="Cambria"/>
      <family val="1"/>
      <scheme val="major"/>
    </font>
    <font>
      <b/>
      <sz val="12"/>
      <name val="Arial Unicode MS"/>
      <family val="2"/>
    </font>
    <font>
      <b/>
      <sz val="10"/>
      <name val="Cambria"/>
      <family val="1"/>
      <scheme val="major"/>
    </font>
    <font>
      <vertAlign val="superscript"/>
      <sz val="12"/>
      <name val="Cambria"/>
      <family val="1"/>
    </font>
    <font>
      <sz val="10"/>
      <color theme="3" tint="-0.499984740745262"/>
      <name val="Cambria"/>
      <family val="1"/>
    </font>
    <font>
      <b/>
      <sz val="10"/>
      <color theme="3" tint="-0.499984740745262"/>
      <name val="Cambria"/>
      <family val="1"/>
    </font>
    <font>
      <b/>
      <sz val="10"/>
      <color theme="3" tint="-0.499984740745262"/>
      <name val="Calibri"/>
      <family val="2"/>
    </font>
    <font>
      <sz val="10"/>
      <color theme="3" tint="-0.499984740745262"/>
      <name val="Cambria"/>
      <family val="1"/>
      <scheme val="major"/>
    </font>
    <font>
      <vertAlign val="superscript"/>
      <sz val="10"/>
      <name val="Cambria"/>
      <family val="1"/>
      <scheme val="major"/>
    </font>
    <font>
      <sz val="11"/>
      <color indexed="8"/>
      <name val="Cambria"/>
      <family val="1"/>
      <scheme val="major"/>
    </font>
    <font>
      <b/>
      <sz val="11"/>
      <color indexed="8"/>
      <name val="Cambria"/>
      <family val="1"/>
      <scheme val="major"/>
    </font>
    <font>
      <b/>
      <sz val="10"/>
      <color indexed="8"/>
      <name val="Cambria"/>
      <family val="1"/>
      <scheme val="major"/>
    </font>
    <font>
      <b/>
      <u/>
      <sz val="20"/>
      <color indexed="18"/>
      <name val="Cambria"/>
      <family val="1"/>
      <scheme val="major"/>
    </font>
    <font>
      <b/>
      <sz val="14"/>
      <color indexed="18"/>
      <name val="Cambria"/>
      <family val="1"/>
      <scheme val="major"/>
    </font>
    <font>
      <b/>
      <vertAlign val="superscript"/>
      <sz val="12"/>
      <name val="Cambria"/>
      <family val="1"/>
      <scheme val="major"/>
    </font>
    <font>
      <sz val="11"/>
      <name val="Arial"/>
      <family val="2"/>
    </font>
    <font>
      <sz val="10"/>
      <color indexed="8"/>
      <name val="Cambria"/>
      <family val="1"/>
      <scheme val="major"/>
    </font>
    <font>
      <b/>
      <sz val="10"/>
      <color theme="3" tint="-0.499984740745262"/>
      <name val="Cambria"/>
      <family val="1"/>
      <scheme val="major"/>
    </font>
    <font>
      <sz val="12"/>
      <color rgb="FFFF0000"/>
      <name val="Cambria"/>
      <family val="1"/>
      <scheme val="major"/>
    </font>
    <font>
      <b/>
      <sz val="16"/>
      <color indexed="18"/>
      <name val="Cambria"/>
      <family val="1"/>
    </font>
    <font>
      <b/>
      <i/>
      <sz val="12"/>
      <name val="Cambria"/>
      <family val="1"/>
      <scheme val="major"/>
    </font>
    <font>
      <b/>
      <sz val="13"/>
      <color indexed="18"/>
      <name val="Cambria"/>
      <family val="1"/>
    </font>
    <font>
      <b/>
      <sz val="10"/>
      <color indexed="8"/>
      <name val="Cambria"/>
      <family val="1"/>
    </font>
    <font>
      <sz val="10"/>
      <color indexed="48"/>
      <name val="Cambria"/>
      <family val="1"/>
    </font>
    <font>
      <sz val="13"/>
      <color indexed="18"/>
      <name val="Cambria"/>
      <family val="1"/>
    </font>
    <font>
      <sz val="14"/>
      <color indexed="18"/>
      <name val="Cambria"/>
      <family val="1"/>
    </font>
    <font>
      <sz val="11"/>
      <color indexed="18"/>
      <name val="Cambria"/>
      <family val="1"/>
    </font>
    <font>
      <b/>
      <i/>
      <sz val="11"/>
      <name val="Cambria"/>
      <family val="1"/>
    </font>
    <font>
      <sz val="12"/>
      <name val="Perpetua"/>
      <family val="1"/>
    </font>
    <font>
      <b/>
      <sz val="8"/>
      <color indexed="81"/>
      <name val="Tahoma"/>
      <family val="2"/>
    </font>
    <font>
      <sz val="8"/>
      <color indexed="81"/>
      <name val="Tahoma"/>
      <family val="2"/>
    </font>
    <font>
      <i/>
      <sz val="11"/>
      <name val="Cambria"/>
      <family val="1"/>
    </font>
    <font>
      <b/>
      <sz val="14"/>
      <color indexed="10"/>
      <name val="Cambria"/>
      <family val="1"/>
    </font>
    <font>
      <sz val="12"/>
      <color indexed="8"/>
      <name val="Calibri"/>
      <family val="2"/>
    </font>
    <font>
      <sz val="7"/>
      <color indexed="8"/>
      <name val="Trebuchet MS"/>
      <family val="2"/>
    </font>
    <font>
      <b/>
      <sz val="11"/>
      <color theme="1"/>
      <name val="Cambria"/>
      <family val="1"/>
      <scheme val="major"/>
    </font>
    <font>
      <b/>
      <sz val="13"/>
      <color indexed="8"/>
      <name val="Cambria"/>
      <family val="1"/>
    </font>
    <font>
      <b/>
      <sz val="12"/>
      <color indexed="8"/>
      <name val="Arial"/>
      <family val="2"/>
    </font>
    <font>
      <b/>
      <sz val="12"/>
      <color theme="1"/>
      <name val="Cambria"/>
      <family val="1"/>
    </font>
    <font>
      <vertAlign val="superscript"/>
      <sz val="12"/>
      <color indexed="8"/>
      <name val="Cambria"/>
      <family val="1"/>
    </font>
    <font>
      <vertAlign val="superscript"/>
      <sz val="11"/>
      <color indexed="8"/>
      <name val="Cambria"/>
      <family val="1"/>
    </font>
    <font>
      <vertAlign val="superscript"/>
      <sz val="10"/>
      <color theme="3" tint="-0.499984740745262"/>
      <name val="Cambria"/>
      <family val="1"/>
    </font>
    <font>
      <b/>
      <sz val="12"/>
      <color theme="1"/>
      <name val="Arial"/>
      <family val="2"/>
    </font>
    <font>
      <b/>
      <sz val="12"/>
      <name val="Arial Narrow"/>
      <family val="2"/>
    </font>
  </fonts>
  <fills count="60">
    <fill>
      <patternFill patternType="none"/>
    </fill>
    <fill>
      <patternFill patternType="gray125"/>
    </fill>
    <fill>
      <patternFill patternType="solid">
        <fgColor indexed="22"/>
      </patternFill>
    </fill>
    <fill>
      <patternFill patternType="solid">
        <fgColor indexed="9"/>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9"/>
        <bgColor indexed="64"/>
      </patternFill>
    </fill>
    <fill>
      <patternFill patternType="solid">
        <fgColor theme="6"/>
        <bgColor indexed="64"/>
      </patternFill>
    </fill>
    <fill>
      <patternFill patternType="solid">
        <fgColor theme="0"/>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rgb="FF92D05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CC0DA"/>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9"/>
        <bgColor indexed="9"/>
      </patternFill>
    </fill>
    <fill>
      <patternFill patternType="solid">
        <fgColor indexed="26"/>
      </patternFill>
    </fill>
    <fill>
      <patternFill patternType="solid">
        <fgColor indexed="63"/>
        <bgColor indexed="64"/>
      </patternFill>
    </fill>
    <fill>
      <patternFill patternType="solid">
        <fgColor indexed="51"/>
        <bgColor indexed="64"/>
      </patternFill>
    </fill>
    <fill>
      <patternFill patternType="solid">
        <fgColor indexed="46"/>
        <bgColor indexed="64"/>
      </patternFill>
    </fill>
    <fill>
      <patternFill patternType="solid">
        <fgColor rgb="FFCCC0DA"/>
        <bgColor indexed="9"/>
      </patternFill>
    </fill>
    <fill>
      <patternFill patternType="solid">
        <fgColor indexed="53"/>
        <bgColor indexed="64"/>
      </patternFill>
    </fill>
    <fill>
      <patternFill patternType="solid">
        <fgColor indexed="55"/>
        <bgColor indexed="64"/>
      </patternFill>
    </fill>
  </fills>
  <borders count="199">
    <border>
      <left/>
      <right/>
      <top/>
      <bottom/>
      <diagonal/>
    </border>
    <border>
      <left/>
      <right/>
      <top style="medium">
        <color indexed="64"/>
      </top>
      <bottom/>
      <diagonal/>
    </border>
    <border>
      <left/>
      <right/>
      <top/>
      <bottom style="double">
        <color indexed="64"/>
      </bottom>
      <diagonal/>
    </border>
    <border>
      <left/>
      <right/>
      <top/>
      <bottom style="medium">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medium">
        <color indexed="64"/>
      </right>
      <top/>
      <bottom/>
      <diagonal/>
    </border>
    <border>
      <left/>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double">
        <color indexed="64"/>
      </top>
      <bottom/>
      <diagonal/>
    </border>
    <border>
      <left/>
      <right/>
      <top style="double">
        <color indexed="64"/>
      </top>
      <bottom style="medium">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style="medium">
        <color indexed="64"/>
      </bottom>
      <diagonal/>
    </border>
    <border>
      <left/>
      <right/>
      <top style="medium">
        <color indexed="64"/>
      </top>
      <bottom style="double">
        <color indexed="64"/>
      </bottom>
      <diagonal/>
    </border>
    <border>
      <left style="medium">
        <color indexed="64"/>
      </left>
      <right/>
      <top style="double">
        <color indexed="64"/>
      </top>
      <bottom style="medium">
        <color indexed="64"/>
      </bottom>
      <diagonal/>
    </border>
    <border>
      <left style="thick">
        <color indexed="8"/>
      </left>
      <right style="thin">
        <color indexed="64"/>
      </right>
      <top style="medium">
        <color indexed="64"/>
      </top>
      <bottom/>
      <diagonal/>
    </border>
    <border>
      <left style="thick">
        <color indexed="8"/>
      </left>
      <right style="thin">
        <color indexed="64"/>
      </right>
      <top/>
      <bottom/>
      <diagonal/>
    </border>
    <border>
      <left style="thick">
        <color indexed="8"/>
      </left>
      <right/>
      <top/>
      <bottom/>
      <diagonal/>
    </border>
    <border>
      <left/>
      <right/>
      <top style="double">
        <color indexed="64"/>
      </top>
      <bottom style="double">
        <color indexed="64"/>
      </bottom>
      <diagonal/>
    </border>
    <border>
      <left style="thin">
        <color indexed="64"/>
      </left>
      <right/>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double">
        <color indexed="64"/>
      </bottom>
      <diagonal/>
    </border>
    <border>
      <left/>
      <right/>
      <top style="thick">
        <color indexed="8"/>
      </top>
      <bottom/>
      <diagonal/>
    </border>
    <border>
      <left/>
      <right/>
      <top/>
      <bottom style="thick">
        <color indexed="8"/>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double">
        <color indexed="64"/>
      </bottom>
      <diagonal/>
    </border>
    <border>
      <left/>
      <right style="thin">
        <color indexed="64"/>
      </right>
      <top/>
      <bottom style="medium">
        <color indexed="64"/>
      </bottom>
      <diagonal/>
    </border>
    <border>
      <left/>
      <right style="medium">
        <color indexed="64"/>
      </right>
      <top style="double">
        <color indexed="64"/>
      </top>
      <bottom style="medium">
        <color indexed="64"/>
      </bottom>
      <diagonal/>
    </border>
    <border>
      <left style="medium">
        <color indexed="64"/>
      </left>
      <right/>
      <top style="double">
        <color indexed="64"/>
      </top>
      <bottom/>
      <diagonal/>
    </border>
    <border>
      <left/>
      <right/>
      <top style="double">
        <color indexed="64"/>
      </top>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medium">
        <color indexed="64"/>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bottom style="medium">
        <color auto="1"/>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auto="1"/>
      </left>
      <right style="thin">
        <color auto="1"/>
      </right>
      <top/>
      <bottom style="medium">
        <color auto="1"/>
      </bottom>
      <diagonal/>
    </border>
    <border>
      <left style="medium">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n">
        <color indexed="56"/>
      </left>
      <right style="thin">
        <color indexed="56"/>
      </right>
      <top style="thin">
        <color indexed="56"/>
      </top>
      <bottom/>
      <diagonal/>
    </border>
    <border>
      <left style="thin">
        <color indexed="56"/>
      </left>
      <right style="thin">
        <color indexed="56"/>
      </right>
      <top/>
      <bottom style="thin">
        <color indexed="56"/>
      </bottom>
      <diagonal/>
    </border>
    <border>
      <left style="thin">
        <color indexed="56"/>
      </left>
      <right style="thin">
        <color indexed="56"/>
      </right>
      <top style="thin">
        <color indexed="56"/>
      </top>
      <bottom style="thin">
        <color indexed="64"/>
      </bottom>
      <diagonal/>
    </border>
    <border>
      <left style="thin">
        <color indexed="64"/>
      </left>
      <right style="thin">
        <color indexed="64"/>
      </right>
      <top style="thin">
        <color indexed="64"/>
      </top>
      <bottom style="thin">
        <color indexed="56"/>
      </bottom>
      <diagonal/>
    </border>
    <border>
      <left style="thin">
        <color indexed="56"/>
      </left>
      <right style="thin">
        <color indexed="56"/>
      </right>
      <top style="medium">
        <color indexed="64"/>
      </top>
      <bottom style="medium">
        <color indexed="64"/>
      </bottom>
      <diagonal/>
    </border>
    <border>
      <left style="thin">
        <color indexed="56"/>
      </left>
      <right style="medium">
        <color indexed="64"/>
      </right>
      <top style="medium">
        <color indexed="64"/>
      </top>
      <bottom style="medium">
        <color indexed="64"/>
      </bottom>
      <diagonal/>
    </border>
    <border>
      <left/>
      <right style="thin">
        <color indexed="56"/>
      </right>
      <top style="thin">
        <color indexed="56"/>
      </top>
      <bottom style="thin">
        <color indexed="56"/>
      </bottom>
      <diagonal/>
    </border>
    <border>
      <left/>
      <right style="thin">
        <color indexed="56"/>
      </right>
      <top style="thin">
        <color indexed="56"/>
      </top>
      <bottom/>
      <diagonal/>
    </border>
    <border>
      <left/>
      <right style="thin">
        <color indexed="56"/>
      </right>
      <top style="medium">
        <color indexed="64"/>
      </top>
      <bottom style="medium">
        <color indexed="64"/>
      </bottom>
      <diagonal/>
    </border>
    <border>
      <left/>
      <right style="thin">
        <color indexed="56"/>
      </right>
      <top/>
      <bottom style="thin">
        <color indexed="56"/>
      </bottom>
      <diagonal/>
    </border>
    <border>
      <left/>
      <right style="thin">
        <color indexed="64"/>
      </right>
      <top style="thin">
        <color indexed="64"/>
      </top>
      <bottom style="thin">
        <color indexed="56"/>
      </bottom>
      <diagonal/>
    </border>
    <border>
      <left style="thin">
        <color indexed="56"/>
      </left>
      <right style="medium">
        <color indexed="64"/>
      </right>
      <top/>
      <bottom style="thin">
        <color indexed="56"/>
      </bottom>
      <diagonal/>
    </border>
    <border>
      <left style="thin">
        <color indexed="56"/>
      </left>
      <right style="medium">
        <color indexed="64"/>
      </right>
      <top style="thin">
        <color indexed="56"/>
      </top>
      <bottom style="thin">
        <color indexed="56"/>
      </bottom>
      <diagonal/>
    </border>
    <border>
      <left style="thin">
        <color indexed="56"/>
      </left>
      <right style="medium">
        <color indexed="64"/>
      </right>
      <top style="thin">
        <color indexed="56"/>
      </top>
      <bottom/>
      <diagonal/>
    </border>
    <border>
      <left style="thin">
        <color indexed="56"/>
      </left>
      <right style="medium">
        <color indexed="64"/>
      </right>
      <top style="thin">
        <color indexed="56"/>
      </top>
      <bottom style="thin">
        <color indexed="64"/>
      </bottom>
      <diagonal/>
    </border>
    <border>
      <left style="thin">
        <color indexed="64"/>
      </left>
      <right style="medium">
        <color indexed="64"/>
      </right>
      <top style="thin">
        <color indexed="64"/>
      </top>
      <bottom style="thin">
        <color indexed="56"/>
      </bottom>
      <diagonal/>
    </border>
    <border>
      <left style="medium">
        <color indexed="64"/>
      </left>
      <right/>
      <top/>
      <bottom/>
      <diagonal/>
    </border>
    <border>
      <left style="medium">
        <color indexed="64"/>
      </left>
      <right style="medium">
        <color indexed="64"/>
      </right>
      <top style="double">
        <color indexed="64"/>
      </top>
      <bottom style="medium">
        <color indexed="64"/>
      </bottom>
      <diagonal/>
    </border>
    <border>
      <left/>
      <right/>
      <top/>
      <bottom style="medium">
        <color indexed="3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auto="1"/>
      </left>
      <right style="thin">
        <color auto="1"/>
      </right>
      <top/>
      <bottom style="medium">
        <color auto="1"/>
      </bottom>
      <diagonal/>
    </border>
    <border>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top/>
      <bottom style="medium">
        <color indexed="30"/>
      </bottom>
      <diagonal/>
    </border>
    <border>
      <left/>
      <right/>
      <top/>
      <bottom style="medium">
        <color indexed="30"/>
      </bottom>
      <diagonal/>
    </border>
    <border>
      <left/>
      <right style="dashDot">
        <color indexed="64"/>
      </right>
      <top style="thin">
        <color indexed="64"/>
      </top>
      <bottom/>
      <diagonal/>
    </border>
    <border>
      <left style="dashDot">
        <color indexed="64"/>
      </left>
      <right style="dashDot">
        <color indexed="64"/>
      </right>
      <top style="thin">
        <color indexed="64"/>
      </top>
      <bottom/>
      <diagonal/>
    </border>
    <border>
      <left style="dashDot">
        <color indexed="64"/>
      </left>
      <right style="thin">
        <color indexed="64"/>
      </right>
      <top style="thin">
        <color indexed="64"/>
      </top>
      <bottom/>
      <diagonal/>
    </border>
    <border>
      <left style="thin">
        <color indexed="64"/>
      </left>
      <right style="dashDot">
        <color indexed="64"/>
      </right>
      <top style="thin">
        <color indexed="64"/>
      </top>
      <bottom/>
      <diagonal/>
    </border>
    <border>
      <left style="dashDot">
        <color indexed="64"/>
      </left>
      <right/>
      <top style="thin">
        <color indexed="64"/>
      </top>
      <bottom/>
      <diagonal/>
    </border>
    <border>
      <left style="thin">
        <color indexed="64"/>
      </left>
      <right style="dashDotDot">
        <color indexed="64"/>
      </right>
      <top style="thin">
        <color indexed="64"/>
      </top>
      <bottom/>
      <diagonal/>
    </border>
    <border>
      <left style="dashDotDot">
        <color indexed="64"/>
      </left>
      <right style="dashDotDot">
        <color indexed="64"/>
      </right>
      <top style="thin">
        <color indexed="64"/>
      </top>
      <bottom/>
      <diagonal/>
    </border>
    <border>
      <left style="dashDotDot">
        <color indexed="64"/>
      </left>
      <right style="thin">
        <color indexed="64"/>
      </right>
      <top style="thin">
        <color indexed="64"/>
      </top>
      <bottom/>
      <diagonal/>
    </border>
    <border>
      <left style="dashDotDot">
        <color indexed="64"/>
      </left>
      <right style="medium">
        <color indexed="64"/>
      </right>
      <top style="thin">
        <color indexed="64"/>
      </top>
      <bottom/>
      <diagonal/>
    </border>
    <border>
      <left/>
      <right style="dashDot">
        <color indexed="64"/>
      </right>
      <top/>
      <bottom style="medium">
        <color indexed="64"/>
      </bottom>
      <diagonal/>
    </border>
    <border>
      <left style="dashDot">
        <color indexed="64"/>
      </left>
      <right style="dashDot">
        <color indexed="64"/>
      </right>
      <top/>
      <bottom style="medium">
        <color indexed="64"/>
      </bottom>
      <diagonal/>
    </border>
    <border>
      <left style="dashDot">
        <color indexed="64"/>
      </left>
      <right style="thin">
        <color indexed="64"/>
      </right>
      <top/>
      <bottom style="medium">
        <color indexed="64"/>
      </bottom>
      <diagonal/>
    </border>
    <border>
      <left style="thin">
        <color indexed="64"/>
      </left>
      <right style="dashDot">
        <color indexed="64"/>
      </right>
      <top/>
      <bottom style="medium">
        <color indexed="64"/>
      </bottom>
      <diagonal/>
    </border>
    <border>
      <left style="dashDot">
        <color indexed="64"/>
      </left>
      <right/>
      <top/>
      <bottom style="medium">
        <color indexed="64"/>
      </bottom>
      <diagonal/>
    </border>
    <border>
      <left style="thin">
        <color indexed="64"/>
      </left>
      <right style="dashDotDot">
        <color indexed="64"/>
      </right>
      <top/>
      <bottom style="medium">
        <color indexed="64"/>
      </bottom>
      <diagonal/>
    </border>
    <border>
      <left style="dashDotDot">
        <color indexed="64"/>
      </left>
      <right style="dashDotDot">
        <color indexed="64"/>
      </right>
      <top/>
      <bottom style="medium">
        <color indexed="64"/>
      </bottom>
      <diagonal/>
    </border>
    <border>
      <left style="dashDotDot">
        <color indexed="64"/>
      </left>
      <right style="thin">
        <color indexed="64"/>
      </right>
      <top/>
      <bottom style="medium">
        <color indexed="64"/>
      </bottom>
      <diagonal/>
    </border>
    <border>
      <left style="dashDotDot">
        <color indexed="64"/>
      </left>
      <right style="medium">
        <color indexed="64"/>
      </right>
      <top/>
      <bottom style="medium">
        <color indexed="64"/>
      </bottom>
      <diagonal/>
    </border>
    <border>
      <left/>
      <right style="dashDot">
        <color indexed="64"/>
      </right>
      <top/>
      <bottom/>
      <diagonal/>
    </border>
    <border>
      <left style="dashDot">
        <color indexed="64"/>
      </left>
      <right style="dashDot">
        <color indexed="64"/>
      </right>
      <top/>
      <bottom/>
      <diagonal/>
    </border>
    <border>
      <left style="dashDot">
        <color indexed="64"/>
      </left>
      <right style="thin">
        <color indexed="64"/>
      </right>
      <top/>
      <bottom/>
      <diagonal/>
    </border>
    <border>
      <left style="thin">
        <color indexed="64"/>
      </left>
      <right style="dashDot">
        <color indexed="64"/>
      </right>
      <top/>
      <bottom/>
      <diagonal/>
    </border>
    <border>
      <left style="dashDot">
        <color indexed="64"/>
      </left>
      <right/>
      <top style="medium">
        <color indexed="64"/>
      </top>
      <bottom/>
      <diagonal/>
    </border>
    <border>
      <left style="thin">
        <color indexed="64"/>
      </left>
      <right style="dashDotDot">
        <color indexed="64"/>
      </right>
      <top/>
      <bottom/>
      <diagonal/>
    </border>
    <border>
      <left style="dashDotDot">
        <color indexed="64"/>
      </left>
      <right style="dashDotDot">
        <color indexed="64"/>
      </right>
      <top/>
      <bottom/>
      <diagonal/>
    </border>
    <border>
      <left style="dashDotDot">
        <color indexed="64"/>
      </left>
      <right style="thin">
        <color indexed="64"/>
      </right>
      <top/>
      <bottom/>
      <diagonal/>
    </border>
    <border>
      <left style="dashDotDot">
        <color indexed="64"/>
      </left>
      <right style="medium">
        <color indexed="64"/>
      </right>
      <top/>
      <bottom/>
      <diagonal/>
    </border>
    <border>
      <left style="dashDot">
        <color indexed="64"/>
      </left>
      <right/>
      <top/>
      <bottom/>
      <diagonal/>
    </border>
    <border>
      <left/>
      <right style="dashDotDot">
        <color indexed="64"/>
      </right>
      <top/>
      <bottom style="medium">
        <color indexed="64"/>
      </bottom>
      <diagonal/>
    </border>
    <border>
      <left/>
      <right style="dashDotDot">
        <color indexed="64"/>
      </right>
      <top/>
      <bottom/>
      <diagonal/>
    </border>
    <border>
      <left style="dashDot">
        <color indexed="64"/>
      </left>
      <right style="medium">
        <color indexed="64"/>
      </right>
      <top/>
      <bottom/>
      <diagonal/>
    </border>
    <border>
      <left style="dashed">
        <color indexed="64"/>
      </left>
      <right style="dashed">
        <color indexed="64"/>
      </right>
      <top/>
      <bottom/>
      <diagonal/>
    </border>
    <border>
      <left style="dashDotDot">
        <color indexed="64"/>
      </left>
      <right/>
      <top/>
      <bottom/>
      <diagonal/>
    </border>
    <border>
      <left style="dashDotDot">
        <color indexed="64"/>
      </left>
      <right/>
      <top/>
      <bottom style="medium">
        <color indexed="64"/>
      </bottom>
      <diagonal/>
    </border>
    <border>
      <left style="medium">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top style="medium">
        <color indexed="64"/>
      </top>
      <bottom style="double">
        <color indexed="64"/>
      </bottom>
      <diagonal/>
    </border>
    <border>
      <left style="medium">
        <color indexed="64"/>
      </left>
      <right style="medium">
        <color indexed="64"/>
      </right>
      <top style="double">
        <color indexed="64"/>
      </top>
      <bottom/>
      <diagonal/>
    </border>
    <border>
      <left/>
      <right style="thick">
        <color indexed="64"/>
      </right>
      <top/>
      <bottom style="medium">
        <color indexed="64"/>
      </bottom>
      <diagonal/>
    </border>
    <border>
      <left style="thin">
        <color indexed="64"/>
      </left>
      <right style="thick">
        <color indexed="64"/>
      </right>
      <top style="medium">
        <color indexed="64"/>
      </top>
      <bottom style="medium">
        <color indexed="64"/>
      </bottom>
      <diagonal/>
    </border>
    <border>
      <left/>
      <right style="thick">
        <color indexed="64"/>
      </right>
      <top style="medium">
        <color indexed="64"/>
      </top>
      <bottom/>
      <diagonal/>
    </border>
    <border>
      <left/>
      <right style="thick">
        <color indexed="64"/>
      </right>
      <top/>
      <bottom/>
      <diagonal/>
    </border>
    <border>
      <left/>
      <right style="medium">
        <color indexed="64"/>
      </right>
      <top/>
      <bottom style="thin">
        <color indexed="64"/>
      </bottom>
      <diagonal/>
    </border>
  </borders>
  <cellStyleXfs count="2201">
    <xf numFmtId="0" fontId="0" fillId="0" borderId="0"/>
    <xf numFmtId="43" fontId="41" fillId="0" borderId="0" applyFont="0" applyFill="0" applyBorder="0" applyAlignment="0" applyProtection="0"/>
    <xf numFmtId="43" fontId="53" fillId="0" borderId="0" applyFont="0" applyFill="0" applyBorder="0" applyAlignment="0" applyProtection="0"/>
    <xf numFmtId="43" fontId="41" fillId="0" borderId="0" applyFont="0" applyFill="0" applyBorder="0" applyAlignment="0" applyProtection="0"/>
    <xf numFmtId="43" fontId="70" fillId="0" borderId="0" applyFont="0" applyFill="0" applyBorder="0" applyAlignment="0" applyProtection="0"/>
    <xf numFmtId="43" fontId="41" fillId="0" borderId="0" applyFont="0" applyFill="0" applyBorder="0" applyAlignment="0" applyProtection="0"/>
    <xf numFmtId="44" fontId="94" fillId="0" borderId="0" applyFont="0" applyFill="0" applyBorder="0" applyAlignment="0" applyProtection="0"/>
    <xf numFmtId="44" fontId="94" fillId="0" borderId="0" applyFont="0" applyFill="0" applyBorder="0" applyAlignment="0" applyProtection="0"/>
    <xf numFmtId="0" fontId="53" fillId="0" borderId="0"/>
    <xf numFmtId="0" fontId="41" fillId="0" borderId="0"/>
    <xf numFmtId="0" fontId="94" fillId="0" borderId="0"/>
    <xf numFmtId="0" fontId="78" fillId="3" borderId="0"/>
    <xf numFmtId="0" fontId="158" fillId="0" borderId="0" applyNumberFormat="0" applyFill="0" applyBorder="0" applyAlignment="0" applyProtection="0"/>
    <xf numFmtId="0" fontId="41" fillId="0" borderId="0"/>
    <xf numFmtId="0" fontId="41" fillId="0" borderId="0"/>
    <xf numFmtId="0" fontId="40" fillId="0" borderId="0"/>
    <xf numFmtId="0" fontId="40" fillId="0" borderId="0"/>
    <xf numFmtId="43" fontId="40" fillId="0" borderId="0" applyFont="0" applyFill="0" applyBorder="0" applyAlignment="0" applyProtection="0"/>
    <xf numFmtId="165" fontId="40" fillId="0" borderId="0" applyFont="0" applyFill="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165" fillId="32"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165" fillId="3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165" fillId="34"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165" fillId="35"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165" fillId="36"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40" fillId="29" borderId="0" applyNumberFormat="0" applyBorder="0" applyAlignment="0" applyProtection="0"/>
    <xf numFmtId="0" fontId="165" fillId="37" borderId="0" applyNumberFormat="0" applyBorder="0" applyAlignment="0" applyProtection="0"/>
    <xf numFmtId="0" fontId="40" fillId="20" borderId="0" applyNumberFormat="0" applyBorder="0" applyAlignment="0" applyProtection="0"/>
    <xf numFmtId="0" fontId="40" fillId="20" borderId="0" applyNumberFormat="0" applyBorder="0" applyAlignment="0" applyProtection="0"/>
    <xf numFmtId="0" fontId="40" fillId="20" borderId="0" applyNumberFormat="0" applyBorder="0" applyAlignment="0" applyProtection="0"/>
    <xf numFmtId="0" fontId="40" fillId="20" borderId="0" applyNumberFormat="0" applyBorder="0" applyAlignment="0" applyProtection="0"/>
    <xf numFmtId="0" fontId="40" fillId="20" borderId="0" applyNumberFormat="0" applyBorder="0" applyAlignment="0" applyProtection="0"/>
    <xf numFmtId="0" fontId="165" fillId="38"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165" fillId="39"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40" fillId="24" borderId="0" applyNumberFormat="0" applyBorder="0" applyAlignment="0" applyProtection="0"/>
    <xf numFmtId="0" fontId="165" fillId="40"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165" fillId="35"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40" fillId="28" borderId="0" applyNumberFormat="0" applyBorder="0" applyAlignment="0" applyProtection="0"/>
    <xf numFmtId="0" fontId="165" fillId="38"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165" fillId="41" borderId="0" applyNumberFormat="0" applyBorder="0" applyAlignment="0" applyProtection="0"/>
    <xf numFmtId="0" fontId="166" fillId="42" borderId="0" applyNumberFormat="0" applyBorder="0" applyAlignment="0" applyProtection="0"/>
    <xf numFmtId="0" fontId="166" fillId="39" borderId="0" applyNumberFormat="0" applyBorder="0" applyAlignment="0" applyProtection="0"/>
    <xf numFmtId="0" fontId="166" fillId="40" borderId="0" applyNumberFormat="0" applyBorder="0" applyAlignment="0" applyProtection="0"/>
    <xf numFmtId="0" fontId="166" fillId="43" borderId="0" applyNumberFormat="0" applyBorder="0" applyAlignment="0" applyProtection="0"/>
    <xf numFmtId="0" fontId="166" fillId="44" borderId="0" applyNumberFormat="0" applyBorder="0" applyAlignment="0" applyProtection="0"/>
    <xf numFmtId="0" fontId="166" fillId="45" borderId="0" applyNumberFormat="0" applyBorder="0" applyAlignment="0" applyProtection="0"/>
    <xf numFmtId="0" fontId="166" fillId="46" borderId="0" applyNumberFormat="0" applyBorder="0" applyAlignment="0" applyProtection="0"/>
    <xf numFmtId="0" fontId="166" fillId="47" borderId="0" applyNumberFormat="0" applyBorder="0" applyAlignment="0" applyProtection="0"/>
    <xf numFmtId="0" fontId="166" fillId="48" borderId="0" applyNumberFormat="0" applyBorder="0" applyAlignment="0" applyProtection="0"/>
    <xf numFmtId="0" fontId="166" fillId="43" borderId="0" applyNumberFormat="0" applyBorder="0" applyAlignment="0" applyProtection="0"/>
    <xf numFmtId="0" fontId="166" fillId="44" borderId="0" applyNumberFormat="0" applyBorder="0" applyAlignment="0" applyProtection="0"/>
    <xf numFmtId="0" fontId="166" fillId="49" borderId="0" applyNumberFormat="0" applyBorder="0" applyAlignment="0" applyProtection="0"/>
    <xf numFmtId="0" fontId="167" fillId="33" borderId="0" applyNumberFormat="0" applyBorder="0" applyAlignment="0" applyProtection="0"/>
    <xf numFmtId="0" fontId="168" fillId="2" borderId="81" applyNumberFormat="0" applyAlignment="0" applyProtection="0"/>
    <xf numFmtId="0" fontId="169" fillId="50" borderId="82" applyNumberFormat="0" applyAlignment="0" applyProtection="0"/>
    <xf numFmtId="43" fontId="41"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74" fontId="4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74" fontId="41"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74" fontId="41" fillId="0" borderId="0" applyFont="0" applyFill="0" applyBorder="0" applyAlignment="0" applyProtection="0"/>
    <xf numFmtId="43" fontId="40"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43"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68" fontId="41" fillId="0" borderId="0" applyFont="0" applyFill="0" applyBorder="0" applyAlignment="0" applyProtection="0"/>
    <xf numFmtId="43" fontId="40" fillId="0" borderId="0" applyFont="0" applyFill="0" applyBorder="0" applyAlignment="0" applyProtection="0"/>
    <xf numFmtId="168"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43"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6"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68" fontId="40" fillId="0" borderId="0" applyFont="0" applyFill="0" applyBorder="0" applyAlignment="0" applyProtection="0"/>
    <xf numFmtId="176" fontId="170" fillId="0" borderId="0"/>
    <xf numFmtId="0" fontId="171" fillId="0" borderId="0" applyNumberFormat="0" applyFill="0" applyBorder="0" applyAlignment="0" applyProtection="0"/>
    <xf numFmtId="177" fontId="172" fillId="0" borderId="0"/>
    <xf numFmtId="0" fontId="173" fillId="34" borderId="0" applyNumberFormat="0" applyBorder="0" applyAlignment="0" applyProtection="0"/>
    <xf numFmtId="37" fontId="174" fillId="0" borderId="0" applyNumberFormat="0" applyFont="0" applyFill="0"/>
    <xf numFmtId="0" fontId="175" fillId="0" borderId="83" applyNumberFormat="0" applyFill="0" applyAlignment="0" applyProtection="0"/>
    <xf numFmtId="0" fontId="176" fillId="0" borderId="84" applyNumberFormat="0" applyFill="0" applyAlignment="0" applyProtection="0"/>
    <xf numFmtId="0" fontId="177" fillId="0" borderId="85" applyNumberFormat="0" applyFill="0" applyAlignment="0" applyProtection="0"/>
    <xf numFmtId="0" fontId="177" fillId="0" borderId="0" applyNumberFormat="0" applyFill="0" applyBorder="0" applyAlignment="0" applyProtection="0"/>
    <xf numFmtId="0" fontId="178" fillId="37" borderId="81" applyNumberFormat="0" applyAlignment="0" applyProtection="0"/>
    <xf numFmtId="0" fontId="179" fillId="0" borderId="86" applyNumberFormat="0" applyFill="0" applyAlignment="0" applyProtection="0"/>
    <xf numFmtId="41" fontId="174" fillId="0" borderId="0" applyFont="0" applyFill="0" applyBorder="0" applyAlignment="0" applyProtection="0"/>
    <xf numFmtId="43" fontId="174" fillId="0" borderId="0" applyFont="0" applyFill="0" applyBorder="0" applyAlignment="0" applyProtection="0"/>
    <xf numFmtId="42" fontId="174" fillId="0" borderId="0" applyFont="0" applyFill="0" applyBorder="0" applyAlignment="0" applyProtection="0"/>
    <xf numFmtId="44" fontId="174" fillId="0" borderId="0" applyFont="0" applyFill="0" applyBorder="0" applyAlignment="0" applyProtection="0"/>
    <xf numFmtId="0" fontId="180" fillId="51" borderId="0" applyNumberFormat="0" applyBorder="0" applyAlignment="0" applyProtection="0"/>
    <xf numFmtId="0" fontId="170" fillId="0" borderId="0"/>
    <xf numFmtId="0" fontId="40" fillId="0" borderId="0"/>
    <xf numFmtId="0" fontId="40" fillId="0" borderId="0"/>
    <xf numFmtId="0" fontId="40" fillId="0" borderId="0"/>
    <xf numFmtId="0" fontId="40" fillId="0" borderId="0"/>
    <xf numFmtId="0" fontId="40" fillId="0" borderId="0"/>
    <xf numFmtId="0" fontId="41" fillId="0" borderId="0"/>
    <xf numFmtId="0" fontId="40" fillId="0" borderId="0"/>
    <xf numFmtId="0" fontId="41" fillId="0" borderId="0"/>
    <xf numFmtId="0" fontId="41" fillId="0" borderId="0"/>
    <xf numFmtId="0" fontId="55" fillId="52" borderId="0"/>
    <xf numFmtId="0" fontId="41" fillId="0" borderId="0"/>
    <xf numFmtId="0" fontId="41" fillId="0" borderId="0"/>
    <xf numFmtId="0" fontId="40" fillId="0" borderId="0"/>
    <xf numFmtId="0" fontId="40" fillId="0" borderId="0"/>
    <xf numFmtId="0" fontId="40" fillId="0" borderId="0"/>
    <xf numFmtId="0" fontId="40" fillId="0" borderId="0"/>
    <xf numFmtId="0" fontId="41" fillId="0" borderId="0"/>
    <xf numFmtId="0" fontId="41" fillId="0" borderId="0"/>
    <xf numFmtId="0" fontId="41" fillId="0" borderId="0"/>
    <xf numFmtId="0" fontId="41" fillId="0" borderId="0"/>
    <xf numFmtId="0" fontId="78" fillId="3" borderId="0"/>
    <xf numFmtId="0" fontId="41" fillId="0" borderId="0"/>
    <xf numFmtId="0" fontId="4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0" fillId="0" borderId="0"/>
    <xf numFmtId="0" fontId="55" fillId="52" borderId="0"/>
    <xf numFmtId="0" fontId="55" fillId="52"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1" fillId="0" borderId="0"/>
    <xf numFmtId="0" fontId="78" fillId="3" borderId="0"/>
    <xf numFmtId="0" fontId="55" fillId="52"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18" borderId="75" applyNumberFormat="0" applyFont="0" applyAlignment="0" applyProtection="0"/>
    <xf numFmtId="0" fontId="40" fillId="18" borderId="75" applyNumberFormat="0" applyFont="0" applyAlignment="0" applyProtection="0"/>
    <xf numFmtId="0" fontId="40" fillId="18" borderId="75" applyNumberFormat="0" applyFont="0" applyAlignment="0" applyProtection="0"/>
    <xf numFmtId="0" fontId="40" fillId="18" borderId="75" applyNumberFormat="0" applyFont="0" applyAlignment="0" applyProtection="0"/>
    <xf numFmtId="0" fontId="40" fillId="18" borderId="75" applyNumberFormat="0" applyFont="0" applyAlignment="0" applyProtection="0"/>
    <xf numFmtId="0" fontId="40" fillId="18" borderId="75" applyNumberFormat="0" applyFont="0" applyAlignment="0" applyProtection="0"/>
    <xf numFmtId="0" fontId="40" fillId="18" borderId="75" applyNumberFormat="0" applyFont="0" applyAlignment="0" applyProtection="0"/>
    <xf numFmtId="0" fontId="41" fillId="53" borderId="87" applyNumberFormat="0" applyFont="0" applyAlignment="0" applyProtection="0"/>
    <xf numFmtId="0" fontId="181" fillId="2" borderId="88" applyNumberFormat="0" applyAlignment="0" applyProtection="0"/>
    <xf numFmtId="0" fontId="41" fillId="0" borderId="0" applyNumberForma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182" fillId="0" borderId="0" applyNumberFormat="0" applyFill="0" applyBorder="0" applyAlignment="0" applyProtection="0"/>
    <xf numFmtId="0" fontId="183" fillId="0" borderId="89" applyNumberFormat="0" applyFill="0" applyAlignment="0" applyProtection="0"/>
    <xf numFmtId="0" fontId="184" fillId="0" borderId="0" applyNumberFormat="0" applyFill="0" applyBorder="0" applyAlignment="0" applyProtection="0"/>
    <xf numFmtId="0" fontId="39" fillId="0" borderId="0"/>
    <xf numFmtId="43" fontId="3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65" fillId="32" borderId="0" applyNumberFormat="0" applyBorder="0" applyAlignment="0" applyProtection="0"/>
    <xf numFmtId="0" fontId="165" fillId="32" borderId="0" applyNumberFormat="0" applyBorder="0" applyAlignment="0" applyProtection="0"/>
    <xf numFmtId="0" fontId="165" fillId="32" borderId="0" applyNumberFormat="0" applyBorder="0" applyAlignment="0" applyProtection="0"/>
    <xf numFmtId="0" fontId="165" fillId="32" borderId="0" applyNumberFormat="0" applyBorder="0" applyAlignment="0" applyProtection="0"/>
    <xf numFmtId="0" fontId="165" fillId="32"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3"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4" borderId="0" applyNumberFormat="0" applyBorder="0" applyAlignment="0" applyProtection="0"/>
    <xf numFmtId="0" fontId="165" fillId="35" borderId="0" applyNumberFormat="0" applyBorder="0" applyAlignment="0" applyProtection="0"/>
    <xf numFmtId="0" fontId="165" fillId="35" borderId="0" applyNumberFormat="0" applyBorder="0" applyAlignment="0" applyProtection="0"/>
    <xf numFmtId="0" fontId="165" fillId="35" borderId="0" applyNumberFormat="0" applyBorder="0" applyAlignment="0" applyProtection="0"/>
    <xf numFmtId="0" fontId="165" fillId="35" borderId="0" applyNumberFormat="0" applyBorder="0" applyAlignment="0" applyProtection="0"/>
    <xf numFmtId="0" fontId="165" fillId="35" borderId="0" applyNumberFormat="0" applyBorder="0" applyAlignment="0" applyProtection="0"/>
    <xf numFmtId="0" fontId="165" fillId="36" borderId="0" applyNumberFormat="0" applyBorder="0" applyAlignment="0" applyProtection="0"/>
    <xf numFmtId="0" fontId="165" fillId="36" borderId="0" applyNumberFormat="0" applyBorder="0" applyAlignment="0" applyProtection="0"/>
    <xf numFmtId="0" fontId="165" fillId="36" borderId="0" applyNumberFormat="0" applyBorder="0" applyAlignment="0" applyProtection="0"/>
    <xf numFmtId="0" fontId="165" fillId="36" borderId="0" applyNumberFormat="0" applyBorder="0" applyAlignment="0" applyProtection="0"/>
    <xf numFmtId="0" fontId="165" fillId="36"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9" borderId="0" applyNumberFormat="0" applyBorder="0" applyAlignment="0" applyProtection="0"/>
    <xf numFmtId="0" fontId="165" fillId="39" borderId="0" applyNumberFormat="0" applyBorder="0" applyAlignment="0" applyProtection="0"/>
    <xf numFmtId="0" fontId="165" fillId="39" borderId="0" applyNumberFormat="0" applyBorder="0" applyAlignment="0" applyProtection="0"/>
    <xf numFmtId="0" fontId="165" fillId="39" borderId="0" applyNumberFormat="0" applyBorder="0" applyAlignment="0" applyProtection="0"/>
    <xf numFmtId="0" fontId="165" fillId="39"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0" fontId="165" fillId="35" borderId="0" applyNumberFormat="0" applyBorder="0" applyAlignment="0" applyProtection="0"/>
    <xf numFmtId="0" fontId="165" fillId="35" borderId="0" applyNumberFormat="0" applyBorder="0" applyAlignment="0" applyProtection="0"/>
    <xf numFmtId="0" fontId="165" fillId="35" borderId="0" applyNumberFormat="0" applyBorder="0" applyAlignment="0" applyProtection="0"/>
    <xf numFmtId="0" fontId="165" fillId="35" borderId="0" applyNumberFormat="0" applyBorder="0" applyAlignment="0" applyProtection="0"/>
    <xf numFmtId="0" fontId="165" fillId="35"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6" fillId="42" borderId="0" applyNumberFormat="0" applyBorder="0" applyAlignment="0" applyProtection="0"/>
    <xf numFmtId="0" fontId="166" fillId="42" borderId="0" applyNumberFormat="0" applyBorder="0" applyAlignment="0" applyProtection="0"/>
    <xf numFmtId="0" fontId="166" fillId="42" borderId="0" applyNumberFormat="0" applyBorder="0" applyAlignment="0" applyProtection="0"/>
    <xf numFmtId="0" fontId="166" fillId="42" borderId="0" applyNumberFormat="0" applyBorder="0" applyAlignment="0" applyProtection="0"/>
    <xf numFmtId="0" fontId="166" fillId="42" borderId="0" applyNumberFormat="0" applyBorder="0" applyAlignment="0" applyProtection="0"/>
    <xf numFmtId="0" fontId="166" fillId="42" borderId="0" applyNumberFormat="0" applyBorder="0" applyAlignment="0" applyProtection="0"/>
    <xf numFmtId="0" fontId="166" fillId="42" borderId="0" applyNumberFormat="0" applyBorder="0" applyAlignment="0" applyProtection="0"/>
    <xf numFmtId="0" fontId="166" fillId="42" borderId="0" applyNumberFormat="0" applyBorder="0" applyAlignment="0" applyProtection="0"/>
    <xf numFmtId="0" fontId="166" fillId="39" borderId="0" applyNumberFormat="0" applyBorder="0" applyAlignment="0" applyProtection="0"/>
    <xf numFmtId="0" fontId="166" fillId="39" borderId="0" applyNumberFormat="0" applyBorder="0" applyAlignment="0" applyProtection="0"/>
    <xf numFmtId="0" fontId="166" fillId="39" borderId="0" applyNumberFormat="0" applyBorder="0" applyAlignment="0" applyProtection="0"/>
    <xf numFmtId="0" fontId="166" fillId="39" borderId="0" applyNumberFormat="0" applyBorder="0" applyAlignment="0" applyProtection="0"/>
    <xf numFmtId="0" fontId="166" fillId="39" borderId="0" applyNumberFormat="0" applyBorder="0" applyAlignment="0" applyProtection="0"/>
    <xf numFmtId="0" fontId="166" fillId="39" borderId="0" applyNumberFormat="0" applyBorder="0" applyAlignment="0" applyProtection="0"/>
    <xf numFmtId="0" fontId="166" fillId="39" borderId="0" applyNumberFormat="0" applyBorder="0" applyAlignment="0" applyProtection="0"/>
    <xf numFmtId="0" fontId="166" fillId="39" borderId="0" applyNumberFormat="0" applyBorder="0" applyAlignment="0" applyProtection="0"/>
    <xf numFmtId="0" fontId="166" fillId="40" borderId="0" applyNumberFormat="0" applyBorder="0" applyAlignment="0" applyProtection="0"/>
    <xf numFmtId="0" fontId="166" fillId="40" borderId="0" applyNumberFormat="0" applyBorder="0" applyAlignment="0" applyProtection="0"/>
    <xf numFmtId="0" fontId="166" fillId="40" borderId="0" applyNumberFormat="0" applyBorder="0" applyAlignment="0" applyProtection="0"/>
    <xf numFmtId="0" fontId="166" fillId="40" borderId="0" applyNumberFormat="0" applyBorder="0" applyAlignment="0" applyProtection="0"/>
    <xf numFmtId="0" fontId="166" fillId="40" borderId="0" applyNumberFormat="0" applyBorder="0" applyAlignment="0" applyProtection="0"/>
    <xf numFmtId="0" fontId="166" fillId="40" borderId="0" applyNumberFormat="0" applyBorder="0" applyAlignment="0" applyProtection="0"/>
    <xf numFmtId="0" fontId="166" fillId="40" borderId="0" applyNumberFormat="0" applyBorder="0" applyAlignment="0" applyProtection="0"/>
    <xf numFmtId="0" fontId="166" fillId="40" borderId="0" applyNumberFormat="0" applyBorder="0" applyAlignment="0" applyProtection="0"/>
    <xf numFmtId="0" fontId="166" fillId="43" borderId="0" applyNumberFormat="0" applyBorder="0" applyAlignment="0" applyProtection="0"/>
    <xf numFmtId="0" fontId="166" fillId="43" borderId="0" applyNumberFormat="0" applyBorder="0" applyAlignment="0" applyProtection="0"/>
    <xf numFmtId="0" fontId="166" fillId="43" borderId="0" applyNumberFormat="0" applyBorder="0" applyAlignment="0" applyProtection="0"/>
    <xf numFmtId="0" fontId="166" fillId="43" borderId="0" applyNumberFormat="0" applyBorder="0" applyAlignment="0" applyProtection="0"/>
    <xf numFmtId="0" fontId="166" fillId="43" borderId="0" applyNumberFormat="0" applyBorder="0" applyAlignment="0" applyProtection="0"/>
    <xf numFmtId="0" fontId="166" fillId="43" borderId="0" applyNumberFormat="0" applyBorder="0" applyAlignment="0" applyProtection="0"/>
    <xf numFmtId="0" fontId="166" fillId="43" borderId="0" applyNumberFormat="0" applyBorder="0" applyAlignment="0" applyProtection="0"/>
    <xf numFmtId="0" fontId="166" fillId="43" borderId="0" applyNumberFormat="0" applyBorder="0" applyAlignment="0" applyProtection="0"/>
    <xf numFmtId="0" fontId="166" fillId="44" borderId="0" applyNumberFormat="0" applyBorder="0" applyAlignment="0" applyProtection="0"/>
    <xf numFmtId="0" fontId="166" fillId="44" borderId="0" applyNumberFormat="0" applyBorder="0" applyAlignment="0" applyProtection="0"/>
    <xf numFmtId="0" fontId="166" fillId="44" borderId="0" applyNumberFormat="0" applyBorder="0" applyAlignment="0" applyProtection="0"/>
    <xf numFmtId="0" fontId="166" fillId="44" borderId="0" applyNumberFormat="0" applyBorder="0" applyAlignment="0" applyProtection="0"/>
    <xf numFmtId="0" fontId="166" fillId="44" borderId="0" applyNumberFormat="0" applyBorder="0" applyAlignment="0" applyProtection="0"/>
    <xf numFmtId="0" fontId="166" fillId="44" borderId="0" applyNumberFormat="0" applyBorder="0" applyAlignment="0" applyProtection="0"/>
    <xf numFmtId="0" fontId="166" fillId="44" borderId="0" applyNumberFormat="0" applyBorder="0" applyAlignment="0" applyProtection="0"/>
    <xf numFmtId="0" fontId="166" fillId="44" borderId="0" applyNumberFormat="0" applyBorder="0" applyAlignment="0" applyProtection="0"/>
    <xf numFmtId="0" fontId="166" fillId="45" borderId="0" applyNumberFormat="0" applyBorder="0" applyAlignment="0" applyProtection="0"/>
    <xf numFmtId="0" fontId="166" fillId="45" borderId="0" applyNumberFormat="0" applyBorder="0" applyAlignment="0" applyProtection="0"/>
    <xf numFmtId="0" fontId="166" fillId="45" borderId="0" applyNumberFormat="0" applyBorder="0" applyAlignment="0" applyProtection="0"/>
    <xf numFmtId="0" fontId="166" fillId="45" borderId="0" applyNumberFormat="0" applyBorder="0" applyAlignment="0" applyProtection="0"/>
    <xf numFmtId="0" fontId="166" fillId="45" borderId="0" applyNumberFormat="0" applyBorder="0" applyAlignment="0" applyProtection="0"/>
    <xf numFmtId="0" fontId="166" fillId="45" borderId="0" applyNumberFormat="0" applyBorder="0" applyAlignment="0" applyProtection="0"/>
    <xf numFmtId="0" fontId="166" fillId="45" borderId="0" applyNumberFormat="0" applyBorder="0" applyAlignment="0" applyProtection="0"/>
    <xf numFmtId="0" fontId="166" fillId="45" borderId="0" applyNumberFormat="0" applyBorder="0" applyAlignment="0" applyProtection="0"/>
    <xf numFmtId="0" fontId="166" fillId="46" borderId="0" applyNumberFormat="0" applyBorder="0" applyAlignment="0" applyProtection="0"/>
    <xf numFmtId="0" fontId="166" fillId="46" borderId="0" applyNumberFormat="0" applyBorder="0" applyAlignment="0" applyProtection="0"/>
    <xf numFmtId="0" fontId="166" fillId="46" borderId="0" applyNumberFormat="0" applyBorder="0" applyAlignment="0" applyProtection="0"/>
    <xf numFmtId="0" fontId="166" fillId="46" borderId="0" applyNumberFormat="0" applyBorder="0" applyAlignment="0" applyProtection="0"/>
    <xf numFmtId="0" fontId="166" fillId="46" borderId="0" applyNumberFormat="0" applyBorder="0" applyAlignment="0" applyProtection="0"/>
    <xf numFmtId="0" fontId="166" fillId="46" borderId="0" applyNumberFormat="0" applyBorder="0" applyAlignment="0" applyProtection="0"/>
    <xf numFmtId="0" fontId="166" fillId="46" borderId="0" applyNumberFormat="0" applyBorder="0" applyAlignment="0" applyProtection="0"/>
    <xf numFmtId="0" fontId="166" fillId="46" borderId="0" applyNumberFormat="0" applyBorder="0" applyAlignment="0" applyProtection="0"/>
    <xf numFmtId="0" fontId="166" fillId="47" borderId="0" applyNumberFormat="0" applyBorder="0" applyAlignment="0" applyProtection="0"/>
    <xf numFmtId="0" fontId="166" fillId="47" borderId="0" applyNumberFormat="0" applyBorder="0" applyAlignment="0" applyProtection="0"/>
    <xf numFmtId="0" fontId="166" fillId="47" borderId="0" applyNumberFormat="0" applyBorder="0" applyAlignment="0" applyProtection="0"/>
    <xf numFmtId="0" fontId="166" fillId="47" borderId="0" applyNumberFormat="0" applyBorder="0" applyAlignment="0" applyProtection="0"/>
    <xf numFmtId="0" fontId="166" fillId="47" borderId="0" applyNumberFormat="0" applyBorder="0" applyAlignment="0" applyProtection="0"/>
    <xf numFmtId="0" fontId="166" fillId="47" borderId="0" applyNumberFormat="0" applyBorder="0" applyAlignment="0" applyProtection="0"/>
    <xf numFmtId="0" fontId="166" fillId="47" borderId="0" applyNumberFormat="0" applyBorder="0" applyAlignment="0" applyProtection="0"/>
    <xf numFmtId="0" fontId="166" fillId="47" borderId="0" applyNumberFormat="0" applyBorder="0" applyAlignment="0" applyProtection="0"/>
    <xf numFmtId="0" fontId="166" fillId="48" borderId="0" applyNumberFormat="0" applyBorder="0" applyAlignment="0" applyProtection="0"/>
    <xf numFmtId="0" fontId="166" fillId="48" borderId="0" applyNumberFormat="0" applyBorder="0" applyAlignment="0" applyProtection="0"/>
    <xf numFmtId="0" fontId="166" fillId="48" borderId="0" applyNumberFormat="0" applyBorder="0" applyAlignment="0" applyProtection="0"/>
    <xf numFmtId="0" fontId="166" fillId="48" borderId="0" applyNumberFormat="0" applyBorder="0" applyAlignment="0" applyProtection="0"/>
    <xf numFmtId="0" fontId="166" fillId="48" borderId="0" applyNumberFormat="0" applyBorder="0" applyAlignment="0" applyProtection="0"/>
    <xf numFmtId="0" fontId="166" fillId="48" borderId="0" applyNumberFormat="0" applyBorder="0" applyAlignment="0" applyProtection="0"/>
    <xf numFmtId="0" fontId="166" fillId="48" borderId="0" applyNumberFormat="0" applyBorder="0" applyAlignment="0" applyProtection="0"/>
    <xf numFmtId="0" fontId="166" fillId="48" borderId="0" applyNumberFormat="0" applyBorder="0" applyAlignment="0" applyProtection="0"/>
    <xf numFmtId="0" fontId="166" fillId="43" borderId="0" applyNumberFormat="0" applyBorder="0" applyAlignment="0" applyProtection="0"/>
    <xf numFmtId="0" fontId="166" fillId="43" borderId="0" applyNumberFormat="0" applyBorder="0" applyAlignment="0" applyProtection="0"/>
    <xf numFmtId="0" fontId="166" fillId="43" borderId="0" applyNumberFormat="0" applyBorder="0" applyAlignment="0" applyProtection="0"/>
    <xf numFmtId="0" fontId="166" fillId="43" borderId="0" applyNumberFormat="0" applyBorder="0" applyAlignment="0" applyProtection="0"/>
    <xf numFmtId="0" fontId="166" fillId="43" borderId="0" applyNumberFormat="0" applyBorder="0" applyAlignment="0" applyProtection="0"/>
    <xf numFmtId="0" fontId="166" fillId="43" borderId="0" applyNumberFormat="0" applyBorder="0" applyAlignment="0" applyProtection="0"/>
    <xf numFmtId="0" fontId="166" fillId="43" borderId="0" applyNumberFormat="0" applyBorder="0" applyAlignment="0" applyProtection="0"/>
    <xf numFmtId="0" fontId="166" fillId="43" borderId="0" applyNumberFormat="0" applyBorder="0" applyAlignment="0" applyProtection="0"/>
    <xf numFmtId="0" fontId="166" fillId="44" borderId="0" applyNumberFormat="0" applyBorder="0" applyAlignment="0" applyProtection="0"/>
    <xf numFmtId="0" fontId="166" fillId="44" borderId="0" applyNumberFormat="0" applyBorder="0" applyAlignment="0" applyProtection="0"/>
    <xf numFmtId="0" fontId="166" fillId="44" borderId="0" applyNumberFormat="0" applyBorder="0" applyAlignment="0" applyProtection="0"/>
    <xf numFmtId="0" fontId="166" fillId="44" borderId="0" applyNumberFormat="0" applyBorder="0" applyAlignment="0" applyProtection="0"/>
    <xf numFmtId="0" fontId="166" fillId="44" borderId="0" applyNumberFormat="0" applyBorder="0" applyAlignment="0" applyProtection="0"/>
    <xf numFmtId="0" fontId="166" fillId="44" borderId="0" applyNumberFormat="0" applyBorder="0" applyAlignment="0" applyProtection="0"/>
    <xf numFmtId="0" fontId="166" fillId="44" borderId="0" applyNumberFormat="0" applyBorder="0" applyAlignment="0" applyProtection="0"/>
    <xf numFmtId="0" fontId="166" fillId="44" borderId="0" applyNumberFormat="0" applyBorder="0" applyAlignment="0" applyProtection="0"/>
    <xf numFmtId="0" fontId="166" fillId="49" borderId="0" applyNumberFormat="0" applyBorder="0" applyAlignment="0" applyProtection="0"/>
    <xf numFmtId="0" fontId="166" fillId="49" borderId="0" applyNumberFormat="0" applyBorder="0" applyAlignment="0" applyProtection="0"/>
    <xf numFmtId="0" fontId="166" fillId="49" borderId="0" applyNumberFormat="0" applyBorder="0" applyAlignment="0" applyProtection="0"/>
    <xf numFmtId="0" fontId="166" fillId="49" borderId="0" applyNumberFormat="0" applyBorder="0" applyAlignment="0" applyProtection="0"/>
    <xf numFmtId="0" fontId="166" fillId="49" borderId="0" applyNumberFormat="0" applyBorder="0" applyAlignment="0" applyProtection="0"/>
    <xf numFmtId="0" fontId="166" fillId="49" borderId="0" applyNumberFormat="0" applyBorder="0" applyAlignment="0" applyProtection="0"/>
    <xf numFmtId="0" fontId="166" fillId="49" borderId="0" applyNumberFormat="0" applyBorder="0" applyAlignment="0" applyProtection="0"/>
    <xf numFmtId="0" fontId="166" fillId="49" borderId="0" applyNumberFormat="0" applyBorder="0" applyAlignment="0" applyProtection="0"/>
    <xf numFmtId="0" fontId="167" fillId="33" borderId="0" applyNumberFormat="0" applyBorder="0" applyAlignment="0" applyProtection="0"/>
    <xf numFmtId="0" fontId="167" fillId="33" borderId="0" applyNumberFormat="0" applyBorder="0" applyAlignment="0" applyProtection="0"/>
    <xf numFmtId="0" fontId="167" fillId="33" borderId="0" applyNumberFormat="0" applyBorder="0" applyAlignment="0" applyProtection="0"/>
    <xf numFmtId="0" fontId="167" fillId="33" borderId="0" applyNumberFormat="0" applyBorder="0" applyAlignment="0" applyProtection="0"/>
    <xf numFmtId="0" fontId="167" fillId="33" borderId="0" applyNumberFormat="0" applyBorder="0" applyAlignment="0" applyProtection="0"/>
    <xf numFmtId="0" fontId="167" fillId="33" borderId="0" applyNumberFormat="0" applyBorder="0" applyAlignment="0" applyProtection="0"/>
    <xf numFmtId="0" fontId="167" fillId="33" borderId="0" applyNumberFormat="0" applyBorder="0" applyAlignment="0" applyProtection="0"/>
    <xf numFmtId="0" fontId="167" fillId="33" borderId="0" applyNumberFormat="0" applyBorder="0" applyAlignment="0" applyProtection="0"/>
    <xf numFmtId="0" fontId="168" fillId="2" borderId="81" applyNumberFormat="0" applyAlignment="0" applyProtection="0"/>
    <xf numFmtId="0" fontId="168" fillId="2" borderId="81" applyNumberFormat="0" applyAlignment="0" applyProtection="0"/>
    <xf numFmtId="0" fontId="168" fillId="2" borderId="81" applyNumberFormat="0" applyAlignment="0" applyProtection="0"/>
    <xf numFmtId="0" fontId="168" fillId="2" borderId="81" applyNumberFormat="0" applyAlignment="0" applyProtection="0"/>
    <xf numFmtId="0" fontId="168" fillId="2" borderId="81" applyNumberFormat="0" applyAlignment="0" applyProtection="0"/>
    <xf numFmtId="0" fontId="168" fillId="2" borderId="81" applyNumberFormat="0" applyAlignment="0" applyProtection="0"/>
    <xf numFmtId="0" fontId="168" fillId="2" borderId="81" applyNumberFormat="0" applyAlignment="0" applyProtection="0"/>
    <xf numFmtId="0" fontId="168" fillId="2" borderId="81" applyNumberFormat="0" applyAlignment="0" applyProtection="0"/>
    <xf numFmtId="0" fontId="169" fillId="50" borderId="82" applyNumberFormat="0" applyAlignment="0" applyProtection="0"/>
    <xf numFmtId="0" fontId="169" fillId="50" borderId="82" applyNumberFormat="0" applyAlignment="0" applyProtection="0"/>
    <xf numFmtId="0" fontId="169" fillId="50" borderId="82" applyNumberFormat="0" applyAlignment="0" applyProtection="0"/>
    <xf numFmtId="0" fontId="169" fillId="50" borderId="82" applyNumberFormat="0" applyAlignment="0" applyProtection="0"/>
    <xf numFmtId="0" fontId="169" fillId="50" borderId="82" applyNumberFormat="0" applyAlignment="0" applyProtection="0"/>
    <xf numFmtId="0" fontId="169" fillId="50" borderId="82" applyNumberFormat="0" applyAlignment="0" applyProtection="0"/>
    <xf numFmtId="0" fontId="169" fillId="50" borderId="82" applyNumberFormat="0" applyAlignment="0" applyProtection="0"/>
    <xf numFmtId="0" fontId="169" fillId="50" borderId="82" applyNumberFormat="0" applyAlignment="0" applyProtection="0"/>
    <xf numFmtId="41" fontId="41" fillId="0" borderId="0" applyFont="0" applyFill="0" applyBorder="0" applyAlignment="0" applyProtection="0"/>
    <xf numFmtId="178" fontId="41" fillId="0" borderId="0" applyFont="0" applyFill="0" applyBorder="0" applyAlignment="0" applyProtection="0"/>
    <xf numFmtId="178" fontId="41" fillId="0" borderId="0" applyFont="0" applyFill="0" applyBorder="0" applyAlignment="0" applyProtection="0"/>
    <xf numFmtId="171" fontId="41" fillId="0" borderId="0" applyFont="0" applyFill="0" applyBorder="0" applyAlignment="0" applyProtection="0"/>
    <xf numFmtId="41" fontId="41" fillId="0" borderId="0" applyFont="0" applyFill="0" applyBorder="0" applyAlignment="0" applyProtection="0"/>
    <xf numFmtId="166" fontId="41" fillId="0" borderId="0" applyFont="0" applyFill="0" applyBorder="0" applyAlignment="0" applyProtection="0"/>
    <xf numFmtId="168" fontId="165" fillId="0" borderId="0" applyFont="0" applyFill="0" applyBorder="0" applyAlignment="0" applyProtection="0"/>
    <xf numFmtId="168" fontId="165" fillId="0" borderId="0" applyFont="0" applyFill="0" applyBorder="0" applyAlignment="0" applyProtection="0"/>
    <xf numFmtId="168" fontId="165" fillId="0" borderId="0" applyFont="0" applyFill="0" applyBorder="0" applyAlignment="0" applyProtection="0"/>
    <xf numFmtId="43" fontId="165" fillId="0" borderId="0" applyFont="0" applyFill="0" applyBorder="0" applyAlignment="0" applyProtection="0"/>
    <xf numFmtId="177" fontId="39" fillId="0" borderId="0" applyFont="0" applyFill="0" applyBorder="0" applyAlignment="0" applyProtection="0"/>
    <xf numFmtId="177" fontId="39" fillId="0" borderId="0" applyFont="0" applyFill="0" applyBorder="0" applyAlignment="0" applyProtection="0"/>
    <xf numFmtId="165" fontId="165" fillId="0" borderId="0" applyFont="0" applyFill="0" applyBorder="0" applyAlignment="0" applyProtection="0"/>
    <xf numFmtId="177" fontId="39" fillId="0" borderId="0" applyFont="0" applyFill="0" applyBorder="0" applyAlignment="0" applyProtection="0"/>
    <xf numFmtId="178" fontId="165" fillId="0" borderId="0" applyFont="0" applyFill="0" applyBorder="0" applyAlignment="0" applyProtection="0"/>
    <xf numFmtId="179" fontId="165" fillId="0" borderId="0" applyFont="0" applyFill="0" applyBorder="0" applyAlignment="0" applyProtection="0"/>
    <xf numFmtId="177" fontId="39" fillId="0" borderId="0" applyFont="0" applyFill="0" applyBorder="0" applyAlignment="0" applyProtection="0"/>
    <xf numFmtId="177" fontId="39" fillId="0" borderId="0" applyFont="0" applyFill="0" applyBorder="0" applyAlignment="0" applyProtection="0"/>
    <xf numFmtId="43" fontId="185" fillId="0" borderId="0" applyFont="0" applyFill="0" applyBorder="0" applyAlignment="0" applyProtection="0"/>
    <xf numFmtId="43" fontId="39"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168" fontId="41" fillId="0" borderId="0" applyFont="0" applyFill="0" applyBorder="0" applyAlignment="0" applyProtection="0"/>
    <xf numFmtId="169" fontId="41" fillId="0" borderId="0" applyFont="0" applyFill="0" applyBorder="0" applyAlignment="0" applyProtection="0"/>
    <xf numFmtId="169" fontId="41" fillId="0" borderId="0" applyFont="0" applyFill="0" applyBorder="0" applyAlignment="0" applyProtection="0"/>
    <xf numFmtId="168" fontId="41" fillId="0" borderId="0" applyFont="0" applyFill="0" applyBorder="0" applyAlignment="0" applyProtection="0"/>
    <xf numFmtId="165" fontId="39"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72" fillId="0" borderId="0" applyFont="0" applyFill="0" applyBorder="0" applyAlignment="0" applyProtection="0"/>
    <xf numFmtId="168"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79"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2" fontId="39" fillId="0" borderId="0" applyFon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3" fillId="34" borderId="0" applyNumberFormat="0" applyBorder="0" applyAlignment="0" applyProtection="0"/>
    <xf numFmtId="0" fontId="173" fillId="34" borderId="0" applyNumberFormat="0" applyBorder="0" applyAlignment="0" applyProtection="0"/>
    <xf numFmtId="0" fontId="173" fillId="34" borderId="0" applyNumberFormat="0" applyBorder="0" applyAlignment="0" applyProtection="0"/>
    <xf numFmtId="0" fontId="173" fillId="34" borderId="0" applyNumberFormat="0" applyBorder="0" applyAlignment="0" applyProtection="0"/>
    <xf numFmtId="0" fontId="173" fillId="34" borderId="0" applyNumberFormat="0" applyBorder="0" applyAlignment="0" applyProtection="0"/>
    <xf numFmtId="0" fontId="173" fillId="34" borderId="0" applyNumberFormat="0" applyBorder="0" applyAlignment="0" applyProtection="0"/>
    <xf numFmtId="0" fontId="173" fillId="34" borderId="0" applyNumberFormat="0" applyBorder="0" applyAlignment="0" applyProtection="0"/>
    <xf numFmtId="0" fontId="173" fillId="34" borderId="0" applyNumberFormat="0" applyBorder="0" applyAlignment="0" applyProtection="0"/>
    <xf numFmtId="0" fontId="175" fillId="0" borderId="83" applyNumberFormat="0" applyFill="0" applyAlignment="0" applyProtection="0"/>
    <xf numFmtId="0" fontId="175" fillId="0" borderId="83" applyNumberFormat="0" applyFill="0" applyAlignment="0" applyProtection="0"/>
    <xf numFmtId="0" fontId="175" fillId="0" borderId="83" applyNumberFormat="0" applyFill="0" applyAlignment="0" applyProtection="0"/>
    <xf numFmtId="0" fontId="175" fillId="0" borderId="83" applyNumberFormat="0" applyFill="0" applyAlignment="0" applyProtection="0"/>
    <xf numFmtId="0" fontId="175" fillId="0" borderId="83" applyNumberFormat="0" applyFill="0" applyAlignment="0" applyProtection="0"/>
    <xf numFmtId="0" fontId="175" fillId="0" borderId="83" applyNumberFormat="0" applyFill="0" applyAlignment="0" applyProtection="0"/>
    <xf numFmtId="0" fontId="175" fillId="0" borderId="83" applyNumberFormat="0" applyFill="0" applyAlignment="0" applyProtection="0"/>
    <xf numFmtId="0" fontId="175" fillId="0" borderId="83" applyNumberFormat="0" applyFill="0" applyAlignment="0" applyProtection="0"/>
    <xf numFmtId="0" fontId="176" fillId="0" borderId="84" applyNumberFormat="0" applyFill="0" applyAlignment="0" applyProtection="0"/>
    <xf numFmtId="0" fontId="176" fillId="0" borderId="84" applyNumberFormat="0" applyFill="0" applyAlignment="0" applyProtection="0"/>
    <xf numFmtId="0" fontId="176" fillId="0" borderId="84" applyNumberFormat="0" applyFill="0" applyAlignment="0" applyProtection="0"/>
    <xf numFmtId="0" fontId="176" fillId="0" borderId="84" applyNumberFormat="0" applyFill="0" applyAlignment="0" applyProtection="0"/>
    <xf numFmtId="0" fontId="176" fillId="0" borderId="84" applyNumberFormat="0" applyFill="0" applyAlignment="0" applyProtection="0"/>
    <xf numFmtId="0" fontId="176" fillId="0" borderId="84" applyNumberFormat="0" applyFill="0" applyAlignment="0" applyProtection="0"/>
    <xf numFmtId="0" fontId="176" fillId="0" borderId="84" applyNumberFormat="0" applyFill="0" applyAlignment="0" applyProtection="0"/>
    <xf numFmtId="0" fontId="176" fillId="0" borderId="84" applyNumberFormat="0" applyFill="0" applyAlignment="0" applyProtection="0"/>
    <xf numFmtId="0" fontId="177" fillId="0" borderId="85" applyNumberFormat="0" applyFill="0" applyAlignment="0" applyProtection="0"/>
    <xf numFmtId="0" fontId="177" fillId="0" borderId="85" applyNumberFormat="0" applyFill="0" applyAlignment="0" applyProtection="0"/>
    <xf numFmtId="0" fontId="177" fillId="0" borderId="85" applyNumberFormat="0" applyFill="0" applyAlignment="0" applyProtection="0"/>
    <xf numFmtId="0" fontId="177" fillId="0" borderId="85" applyNumberFormat="0" applyFill="0" applyAlignment="0" applyProtection="0"/>
    <xf numFmtId="0" fontId="177" fillId="0" borderId="85" applyNumberFormat="0" applyFill="0" applyAlignment="0" applyProtection="0"/>
    <xf numFmtId="0" fontId="177" fillId="0" borderId="85" applyNumberFormat="0" applyFill="0" applyAlignment="0" applyProtection="0"/>
    <xf numFmtId="0" fontId="177" fillId="0" borderId="85" applyNumberFormat="0" applyFill="0" applyAlignment="0" applyProtection="0"/>
    <xf numFmtId="0" fontId="177" fillId="0" borderId="85" applyNumberFormat="0" applyFill="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8" fillId="37" borderId="81" applyNumberFormat="0" applyAlignment="0" applyProtection="0"/>
    <xf numFmtId="0" fontId="178" fillId="37" borderId="81" applyNumberFormat="0" applyAlignment="0" applyProtection="0"/>
    <xf numFmtId="0" fontId="178" fillId="37" borderId="81" applyNumberFormat="0" applyAlignment="0" applyProtection="0"/>
    <xf numFmtId="0" fontId="178" fillId="37" borderId="81" applyNumberFormat="0" applyAlignment="0" applyProtection="0"/>
    <xf numFmtId="0" fontId="178" fillId="37" borderId="81" applyNumberFormat="0" applyAlignment="0" applyProtection="0"/>
    <xf numFmtId="0" fontId="178" fillId="37" borderId="81" applyNumberFormat="0" applyAlignment="0" applyProtection="0"/>
    <xf numFmtId="0" fontId="178" fillId="37" borderId="81" applyNumberFormat="0" applyAlignment="0" applyProtection="0"/>
    <xf numFmtId="0" fontId="178" fillId="37" borderId="81" applyNumberFormat="0" applyAlignment="0" applyProtection="0"/>
    <xf numFmtId="0" fontId="179" fillId="0" borderId="86" applyNumberFormat="0" applyFill="0" applyAlignment="0" applyProtection="0"/>
    <xf numFmtId="0" fontId="179" fillId="0" borderId="86" applyNumberFormat="0" applyFill="0" applyAlignment="0" applyProtection="0"/>
    <xf numFmtId="0" fontId="179" fillId="0" borderId="86" applyNumberFormat="0" applyFill="0" applyAlignment="0" applyProtection="0"/>
    <xf numFmtId="0" fontId="179" fillId="0" borderId="86" applyNumberFormat="0" applyFill="0" applyAlignment="0" applyProtection="0"/>
    <xf numFmtId="0" fontId="179" fillId="0" borderId="86" applyNumberFormat="0" applyFill="0" applyAlignment="0" applyProtection="0"/>
    <xf numFmtId="0" fontId="179" fillId="0" borderId="86" applyNumberFormat="0" applyFill="0" applyAlignment="0" applyProtection="0"/>
    <xf numFmtId="0" fontId="179" fillId="0" borderId="86" applyNumberFormat="0" applyFill="0" applyAlignment="0" applyProtection="0"/>
    <xf numFmtId="0" fontId="179" fillId="0" borderId="86" applyNumberFormat="0" applyFill="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180" fillId="51" borderId="0" applyNumberFormat="0" applyBorder="0" applyAlignment="0" applyProtection="0"/>
    <xf numFmtId="0" fontId="39" fillId="0" borderId="0"/>
    <xf numFmtId="180" fontId="172" fillId="0" borderId="0"/>
    <xf numFmtId="181" fontId="172" fillId="0" borderId="0"/>
    <xf numFmtId="0" fontId="39" fillId="0" borderId="0"/>
    <xf numFmtId="0" fontId="39" fillId="0" borderId="0"/>
    <xf numFmtId="0" fontId="39" fillId="0" borderId="0"/>
    <xf numFmtId="0" fontId="41" fillId="0" borderId="0"/>
    <xf numFmtId="0" fontId="39" fillId="0" borderId="0"/>
    <xf numFmtId="0" fontId="39" fillId="0" borderId="0"/>
    <xf numFmtId="178" fontId="172" fillId="0" borderId="0"/>
    <xf numFmtId="0" fontId="39" fillId="0" borderId="0"/>
    <xf numFmtId="0" fontId="39" fillId="0" borderId="0"/>
    <xf numFmtId="0" fontId="39" fillId="0" borderId="0"/>
    <xf numFmtId="0" fontId="41" fillId="0" borderId="0"/>
    <xf numFmtId="177" fontId="172" fillId="0" borderId="0"/>
    <xf numFmtId="0" fontId="41" fillId="0" borderId="0"/>
    <xf numFmtId="0" fontId="18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39" fillId="0" borderId="0"/>
    <xf numFmtId="0" fontId="41" fillId="0" borderId="0"/>
    <xf numFmtId="0" fontId="41" fillId="0" borderId="0"/>
    <xf numFmtId="0" fontId="41" fillId="0" borderId="0"/>
    <xf numFmtId="0" fontId="39" fillId="0" borderId="0"/>
    <xf numFmtId="0" fontId="41" fillId="0" borderId="0"/>
    <xf numFmtId="0" fontId="41" fillId="0" borderId="0"/>
    <xf numFmtId="0" fontId="41" fillId="0" borderId="0"/>
    <xf numFmtId="0" fontId="39" fillId="0" borderId="0"/>
    <xf numFmtId="0" fontId="41" fillId="0" borderId="0"/>
    <xf numFmtId="0" fontId="41" fillId="0" borderId="0"/>
    <xf numFmtId="0" fontId="41" fillId="0" borderId="0"/>
    <xf numFmtId="0" fontId="39" fillId="0" borderId="0"/>
    <xf numFmtId="0" fontId="41" fillId="0" borderId="0"/>
    <xf numFmtId="0" fontId="41" fillId="0" borderId="0"/>
    <xf numFmtId="0" fontId="41" fillId="0" borderId="0"/>
    <xf numFmtId="0" fontId="185" fillId="0" borderId="0"/>
    <xf numFmtId="0" fontId="41" fillId="0" borderId="0"/>
    <xf numFmtId="0" fontId="41" fillId="0" borderId="0"/>
    <xf numFmtId="0" fontId="41" fillId="0" borderId="0"/>
    <xf numFmtId="0" fontId="41" fillId="0" borderId="0"/>
    <xf numFmtId="0" fontId="41" fillId="0" borderId="0"/>
    <xf numFmtId="0" fontId="41" fillId="0" borderId="0"/>
    <xf numFmtId="0" fontId="172" fillId="0" borderId="0"/>
    <xf numFmtId="0" fontId="17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72" fillId="0" borderId="0"/>
    <xf numFmtId="0" fontId="41" fillId="0" borderId="0"/>
    <xf numFmtId="0" fontId="165" fillId="53" borderId="87" applyNumberFormat="0" applyFont="0" applyAlignment="0" applyProtection="0"/>
    <xf numFmtId="0" fontId="165" fillId="53" borderId="87" applyNumberFormat="0" applyFont="0" applyAlignment="0" applyProtection="0"/>
    <xf numFmtId="0" fontId="165" fillId="53" borderId="87" applyNumberFormat="0" applyFont="0" applyAlignment="0" applyProtection="0"/>
    <xf numFmtId="0" fontId="165" fillId="53" borderId="87" applyNumberFormat="0" applyFont="0" applyAlignment="0" applyProtection="0"/>
    <xf numFmtId="0" fontId="165" fillId="53" borderId="87" applyNumberFormat="0" applyFont="0" applyAlignment="0" applyProtection="0"/>
    <xf numFmtId="0" fontId="181" fillId="2" borderId="88" applyNumberFormat="0" applyAlignment="0" applyProtection="0"/>
    <xf numFmtId="0" fontId="181" fillId="2" borderId="88" applyNumberFormat="0" applyAlignment="0" applyProtection="0"/>
    <xf numFmtId="0" fontId="181" fillId="2" borderId="88" applyNumberFormat="0" applyAlignment="0" applyProtection="0"/>
    <xf numFmtId="0" fontId="181" fillId="2" borderId="88" applyNumberFormat="0" applyAlignment="0" applyProtection="0"/>
    <xf numFmtId="0" fontId="181" fillId="2" borderId="88" applyNumberFormat="0" applyAlignment="0" applyProtection="0"/>
    <xf numFmtId="0" fontId="181" fillId="2" borderId="88" applyNumberFormat="0" applyAlignment="0" applyProtection="0"/>
    <xf numFmtId="0" fontId="181" fillId="2" borderId="88" applyNumberFormat="0" applyAlignment="0" applyProtection="0"/>
    <xf numFmtId="0" fontId="181" fillId="2" borderId="88" applyNumberFormat="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3" fillId="0" borderId="89" applyNumberFormat="0" applyFill="0" applyAlignment="0" applyProtection="0"/>
    <xf numFmtId="0" fontId="183" fillId="0" borderId="89" applyNumberFormat="0" applyFill="0" applyAlignment="0" applyProtection="0"/>
    <xf numFmtId="0" fontId="183" fillId="0" borderId="89" applyNumberFormat="0" applyFill="0" applyAlignment="0" applyProtection="0"/>
    <xf numFmtId="0" fontId="183" fillId="0" borderId="89" applyNumberFormat="0" applyFill="0" applyAlignment="0" applyProtection="0"/>
    <xf numFmtId="0" fontId="183" fillId="0" borderId="89" applyNumberFormat="0" applyFill="0" applyAlignment="0" applyProtection="0"/>
    <xf numFmtId="0" fontId="183" fillId="0" borderId="89" applyNumberFormat="0" applyFill="0" applyAlignment="0" applyProtection="0"/>
    <xf numFmtId="0" fontId="183" fillId="0" borderId="89" applyNumberFormat="0" applyFill="0" applyAlignment="0" applyProtection="0"/>
    <xf numFmtId="0" fontId="183" fillId="0" borderId="89" applyNumberFormat="0" applyFill="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65" fillId="0" borderId="0" applyAlignment="0"/>
    <xf numFmtId="0" fontId="38" fillId="0" borderId="0"/>
    <xf numFmtId="0" fontId="38" fillId="0" borderId="0" applyFont="0" applyFill="0" applyBorder="0" applyAlignment="0" applyProtection="0"/>
    <xf numFmtId="0" fontId="37" fillId="0" borderId="0"/>
    <xf numFmtId="0" fontId="37" fillId="0" borderId="0"/>
    <xf numFmtId="0" fontId="37" fillId="0" borderId="0" applyFont="0" applyFill="0" applyBorder="0" applyAlignment="0" applyProtection="0"/>
    <xf numFmtId="0" fontId="36" fillId="0" borderId="0"/>
    <xf numFmtId="0" fontId="35" fillId="0" borderId="0"/>
    <xf numFmtId="43" fontId="35" fillId="0" borderId="0" applyFont="0" applyFill="0" applyBorder="0" applyAlignment="0" applyProtection="0"/>
    <xf numFmtId="165"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65" fontId="41" fillId="0" borderId="0" applyFont="0" applyFill="0" applyBorder="0" applyAlignment="0" applyProtection="0"/>
    <xf numFmtId="165" fontId="35" fillId="0" borderId="0" applyFont="0" applyFill="0" applyBorder="0" applyAlignment="0" applyProtection="0"/>
    <xf numFmtId="164" fontId="41" fillId="0" borderId="0" applyFont="0" applyFill="0" applyBorder="0" applyAlignment="0" applyProtection="0"/>
    <xf numFmtId="0" fontId="41" fillId="0" borderId="0"/>
    <xf numFmtId="49" fontId="186" fillId="0" borderId="90" applyFill="0" applyProtection="0">
      <alignment horizontal="center"/>
    </xf>
    <xf numFmtId="49" fontId="187" fillId="0" borderId="90" applyFill="0" applyProtection="0">
      <alignment horizontal="center" vertical="top" wrapText="1"/>
    </xf>
    <xf numFmtId="0" fontId="186" fillId="0" borderId="0" applyNumberFormat="0" applyFill="0" applyBorder="0" applyProtection="0">
      <alignment horizontal="left"/>
    </xf>
    <xf numFmtId="3" fontId="188" fillId="54" borderId="90">
      <alignment horizontal="right"/>
      <protection locked="0"/>
    </xf>
    <xf numFmtId="0" fontId="189" fillId="54" borderId="90" applyNumberFormat="0">
      <alignment horizontal="left" vertical="top" wrapText="1"/>
      <protection locked="0"/>
    </xf>
    <xf numFmtId="3" fontId="188" fillId="0" borderId="90" applyFill="0" applyProtection="0">
      <alignment horizontal="right"/>
    </xf>
    <xf numFmtId="0" fontId="189" fillId="0" borderId="90" applyNumberFormat="0" applyFill="0" applyProtection="0">
      <alignment horizontal="left" vertical="top" wrapText="1"/>
    </xf>
    <xf numFmtId="0" fontId="34" fillId="0" borderId="0"/>
    <xf numFmtId="0" fontId="33" fillId="0" borderId="0"/>
    <xf numFmtId="43" fontId="165" fillId="0" borderId="0" applyFont="0" applyFill="0" applyBorder="0" applyAlignment="0" applyProtection="0"/>
    <xf numFmtId="165"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165" fontId="165" fillId="0" borderId="0" applyFont="0" applyFill="0" applyBorder="0" applyAlignment="0" applyProtection="0"/>
    <xf numFmtId="0" fontId="33" fillId="0" borderId="0"/>
    <xf numFmtId="0" fontId="33" fillId="0" borderId="0" applyFont="0" applyFill="0" applyBorder="0" applyAlignment="0" applyProtection="0"/>
    <xf numFmtId="0" fontId="33" fillId="0" borderId="0"/>
    <xf numFmtId="0" fontId="32" fillId="0" borderId="0"/>
    <xf numFmtId="0" fontId="31" fillId="0" borderId="0"/>
    <xf numFmtId="0" fontId="31" fillId="0" borderId="0" applyFont="0" applyFill="0" applyBorder="0" applyAlignment="0" applyProtection="0"/>
    <xf numFmtId="0" fontId="31" fillId="0" borderId="0"/>
    <xf numFmtId="0" fontId="30" fillId="0" borderId="0"/>
    <xf numFmtId="0" fontId="29" fillId="0" borderId="0"/>
    <xf numFmtId="0" fontId="28" fillId="0" borderId="0"/>
    <xf numFmtId="0" fontId="28" fillId="0" borderId="0"/>
    <xf numFmtId="0" fontId="28" fillId="0" borderId="0" applyFont="0" applyFill="0" applyBorder="0" applyAlignment="0" applyProtection="0"/>
    <xf numFmtId="0" fontId="28" fillId="0" borderId="0"/>
    <xf numFmtId="0" fontId="27" fillId="0" borderId="0"/>
    <xf numFmtId="0" fontId="27" fillId="0" borderId="0"/>
    <xf numFmtId="0" fontId="27" fillId="0" borderId="0"/>
    <xf numFmtId="0" fontId="26" fillId="0" borderId="0"/>
    <xf numFmtId="0" fontId="26" fillId="0" borderId="0" applyFont="0" applyFill="0" applyBorder="0" applyAlignment="0" applyProtection="0"/>
    <xf numFmtId="0" fontId="26" fillId="0" borderId="0"/>
    <xf numFmtId="0" fontId="25" fillId="0" borderId="0"/>
    <xf numFmtId="0" fontId="25" fillId="0" borderId="0"/>
    <xf numFmtId="0" fontId="25" fillId="0" borderId="0" applyFont="0" applyFill="0" applyBorder="0" applyAlignment="0" applyProtection="0"/>
    <xf numFmtId="0" fontId="25" fillId="0" borderId="0"/>
    <xf numFmtId="0" fontId="24" fillId="0" borderId="0"/>
    <xf numFmtId="0" fontId="24" fillId="0" borderId="0"/>
    <xf numFmtId="0" fontId="23" fillId="0" borderId="0"/>
    <xf numFmtId="0" fontId="23" fillId="0" borderId="0"/>
    <xf numFmtId="0" fontId="23" fillId="0" borderId="0"/>
    <xf numFmtId="0" fontId="23" fillId="0" borderId="0" applyFont="0" applyFill="0" applyBorder="0" applyAlignment="0" applyProtection="0"/>
    <xf numFmtId="0" fontId="23" fillId="0" borderId="0"/>
    <xf numFmtId="0" fontId="23" fillId="0" borderId="0"/>
    <xf numFmtId="0" fontId="22" fillId="0" borderId="0"/>
    <xf numFmtId="0" fontId="22" fillId="0" borderId="0"/>
    <xf numFmtId="0" fontId="22" fillId="0" borderId="0" applyFont="0" applyFill="0" applyBorder="0" applyAlignment="0" applyProtection="0"/>
    <xf numFmtId="0" fontId="22" fillId="0" borderId="0"/>
    <xf numFmtId="0" fontId="21" fillId="0" borderId="0"/>
    <xf numFmtId="0" fontId="20" fillId="0" borderId="0"/>
    <xf numFmtId="0" fontId="20" fillId="0" borderId="0"/>
    <xf numFmtId="0" fontId="20" fillId="0" borderId="0" applyFont="0" applyFill="0" applyBorder="0" applyAlignment="0" applyProtection="0"/>
    <xf numFmtId="0" fontId="20" fillId="0" borderId="0"/>
    <xf numFmtId="165" fontId="20" fillId="0" borderId="0" applyFont="0" applyFill="0" applyBorder="0" applyAlignment="0" applyProtection="0"/>
    <xf numFmtId="0" fontId="19" fillId="0" borderId="0"/>
    <xf numFmtId="0" fontId="19" fillId="0" borderId="0"/>
    <xf numFmtId="0" fontId="18" fillId="0" borderId="0"/>
    <xf numFmtId="0" fontId="18" fillId="0" borderId="0"/>
    <xf numFmtId="0" fontId="18" fillId="0" borderId="0" applyFont="0" applyFill="0" applyBorder="0" applyAlignment="0" applyProtection="0"/>
    <xf numFmtId="0" fontId="18" fillId="0" borderId="0"/>
    <xf numFmtId="0" fontId="17" fillId="0" borderId="0"/>
    <xf numFmtId="43" fontId="17" fillId="0" borderId="0" applyFont="0" applyFill="0" applyBorder="0" applyAlignment="0" applyProtection="0"/>
    <xf numFmtId="0" fontId="16" fillId="0" borderId="0"/>
    <xf numFmtId="0" fontId="16" fillId="0" borderId="0"/>
    <xf numFmtId="0" fontId="192" fillId="0" borderId="0"/>
    <xf numFmtId="0" fontId="192" fillId="0" borderId="0"/>
    <xf numFmtId="43" fontId="192" fillId="0" borderId="0" applyFont="0" applyFill="0" applyBorder="0" applyAlignment="0" applyProtection="0"/>
    <xf numFmtId="43" fontId="16" fillId="0" borderId="0" applyFont="0" applyFill="0" applyBorder="0" applyAlignment="0" applyProtection="0"/>
    <xf numFmtId="0" fontId="16" fillId="0" borderId="0"/>
    <xf numFmtId="0" fontId="16" fillId="0" borderId="0" applyFont="0" applyFill="0" applyBorder="0" applyAlignment="0" applyProtection="0"/>
    <xf numFmtId="0" fontId="16" fillId="0" borderId="0"/>
    <xf numFmtId="43" fontId="165"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6"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0" fontId="16"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6" fillId="0" borderId="0"/>
    <xf numFmtId="0" fontId="16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41" fillId="0" borderId="0"/>
    <xf numFmtId="0" fontId="41" fillId="0" borderId="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0" fontId="15" fillId="0" borderId="0"/>
    <xf numFmtId="0" fontId="15" fillId="0" borderId="0"/>
    <xf numFmtId="43" fontId="195" fillId="0" borderId="0" applyFont="0" applyFill="0" applyBorder="0" applyAlignment="0" applyProtection="0"/>
    <xf numFmtId="43" fontId="165" fillId="0" borderId="0" applyFont="0" applyFill="0" applyBorder="0" applyAlignment="0" applyProtection="0"/>
    <xf numFmtId="0" fontId="15" fillId="0" borderId="0"/>
    <xf numFmtId="0" fontId="165" fillId="0" borderId="0" applyFont="0" applyFill="0" applyBorder="0" applyAlignment="0" applyProtection="0"/>
    <xf numFmtId="0" fontId="15" fillId="0" borderId="0"/>
    <xf numFmtId="43" fontId="15" fillId="0" borderId="0" applyFont="0" applyFill="0" applyBorder="0" applyAlignment="0" applyProtection="0"/>
    <xf numFmtId="0" fontId="15"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applyFont="0" applyFill="0" applyBorder="0" applyAlignment="0" applyProtection="0"/>
    <xf numFmtId="0" fontId="14" fillId="0" borderId="0"/>
    <xf numFmtId="0" fontId="14"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applyFont="0" applyFill="0" applyBorder="0" applyAlignment="0" applyProtection="0"/>
    <xf numFmtId="0" fontId="13" fillId="0" borderId="0"/>
    <xf numFmtId="0" fontId="12" fillId="0" borderId="0"/>
    <xf numFmtId="0" fontId="12" fillId="0" borderId="0"/>
    <xf numFmtId="0" fontId="11" fillId="0" borderId="0"/>
    <xf numFmtId="43" fontId="11" fillId="0" borderId="0" applyFont="0" applyFill="0" applyBorder="0" applyAlignment="0" applyProtection="0"/>
    <xf numFmtId="0" fontId="11" fillId="0" borderId="0"/>
    <xf numFmtId="0" fontId="11" fillId="0" borderId="0" applyFont="0" applyFill="0" applyBorder="0" applyAlignment="0" applyProtection="0"/>
    <xf numFmtId="0" fontId="11" fillId="0" borderId="0"/>
    <xf numFmtId="168" fontId="11" fillId="0" borderId="0" applyFont="0" applyFill="0" applyBorder="0" applyAlignment="0" applyProtection="0"/>
    <xf numFmtId="0" fontId="10" fillId="0" borderId="0"/>
    <xf numFmtId="0" fontId="10" fillId="0" borderId="0"/>
    <xf numFmtId="0" fontId="9" fillId="0" borderId="0"/>
    <xf numFmtId="0" fontId="9" fillId="0" borderId="0"/>
    <xf numFmtId="43" fontId="165" fillId="0" borderId="0" applyFont="0" applyFill="0" applyBorder="0" applyAlignment="0" applyProtection="0"/>
    <xf numFmtId="165" fontId="165" fillId="0" borderId="0" applyFont="0" applyFill="0" applyBorder="0" applyAlignment="0" applyProtection="0"/>
    <xf numFmtId="0" fontId="9" fillId="0" borderId="0"/>
    <xf numFmtId="0" fontId="9" fillId="0" borderId="0"/>
    <xf numFmtId="0" fontId="9" fillId="0" borderId="0"/>
    <xf numFmtId="0" fontId="8" fillId="0" borderId="0"/>
    <xf numFmtId="0" fontId="8" fillId="0" borderId="0"/>
    <xf numFmtId="0" fontId="7" fillId="0" borderId="0"/>
    <xf numFmtId="0" fontId="6" fillId="0" borderId="0"/>
    <xf numFmtId="43" fontId="6" fillId="0" borderId="0" applyFont="0" applyFill="0" applyBorder="0" applyAlignment="0" applyProtection="0"/>
    <xf numFmtId="0" fontId="6" fillId="0" borderId="0"/>
    <xf numFmtId="0" fontId="6" fillId="0" borderId="0" applyFont="0" applyFill="0" applyBorder="0" applyAlignment="0" applyProtection="0"/>
    <xf numFmtId="0" fontId="6" fillId="0" borderId="0"/>
    <xf numFmtId="168" fontId="6" fillId="0" borderId="0" applyFont="0" applyFill="0" applyBorder="0" applyAlignment="0" applyProtection="0"/>
    <xf numFmtId="0" fontId="41"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43" fontId="165" fillId="0" borderId="0" applyFont="0" applyFill="0" applyBorder="0" applyAlignment="0" applyProtection="0"/>
    <xf numFmtId="0" fontId="5" fillId="0" borderId="0"/>
    <xf numFmtId="0" fontId="165" fillId="0" borderId="0" applyFont="0" applyFill="0" applyBorder="0" applyAlignment="0" applyProtection="0"/>
    <xf numFmtId="0" fontId="5" fillId="0" borderId="0"/>
    <xf numFmtId="168" fontId="165" fillId="0" borderId="0" applyFont="0" applyFill="0" applyBorder="0" applyAlignment="0" applyProtection="0"/>
    <xf numFmtId="0" fontId="4" fillId="0" borderId="0"/>
    <xf numFmtId="0" fontId="4" fillId="0" borderId="0"/>
    <xf numFmtId="0" fontId="4" fillId="0" borderId="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165" fontId="3" fillId="0" borderId="0" applyFont="0" applyFill="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4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168" fontId="3" fillId="0" borderId="0" applyFont="0" applyFill="0" applyBorder="0" applyAlignment="0" applyProtection="0"/>
    <xf numFmtId="0" fontId="177" fillId="0" borderId="126"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8" borderId="75" applyNumberFormat="0" applyFont="0" applyAlignment="0" applyProtection="0"/>
    <xf numFmtId="0" fontId="3" fillId="18" borderId="75" applyNumberFormat="0" applyFont="0" applyAlignment="0" applyProtection="0"/>
    <xf numFmtId="0" fontId="3" fillId="18" borderId="75" applyNumberFormat="0" applyFont="0" applyAlignment="0" applyProtection="0"/>
    <xf numFmtId="0" fontId="3" fillId="18" borderId="75" applyNumberFormat="0" applyFont="0" applyAlignment="0" applyProtection="0"/>
    <xf numFmtId="0" fontId="3" fillId="18" borderId="75" applyNumberFormat="0" applyFont="0" applyAlignment="0" applyProtection="0"/>
    <xf numFmtId="0" fontId="3" fillId="18" borderId="75" applyNumberFormat="0" applyFont="0" applyAlignment="0" applyProtection="0"/>
    <xf numFmtId="0" fontId="3" fillId="18" borderId="75"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2" fontId="3" fillId="0" borderId="0" applyFont="0" applyFill="0" applyBorder="0" applyAlignment="0" applyProtection="0"/>
    <xf numFmtId="0" fontId="177" fillId="0" borderId="126" applyNumberFormat="0" applyFill="0" applyAlignment="0" applyProtection="0"/>
    <xf numFmtId="0" fontId="177" fillId="0" borderId="126" applyNumberFormat="0" applyFill="0" applyAlignment="0" applyProtection="0"/>
    <xf numFmtId="0" fontId="177" fillId="0" borderId="126" applyNumberFormat="0" applyFill="0" applyAlignment="0" applyProtection="0"/>
    <xf numFmtId="0" fontId="177" fillId="0" borderId="126" applyNumberFormat="0" applyFill="0" applyAlignment="0" applyProtection="0"/>
    <xf numFmtId="0" fontId="177" fillId="0" borderId="126" applyNumberFormat="0" applyFill="0" applyAlignment="0" applyProtection="0"/>
    <xf numFmtId="0" fontId="177" fillId="0" borderId="126" applyNumberFormat="0" applyFill="0" applyAlignment="0" applyProtection="0"/>
    <xf numFmtId="0" fontId="177" fillId="0" borderId="126" applyNumberFormat="0" applyFill="0" applyAlignment="0" applyProtection="0"/>
    <xf numFmtId="0" fontId="177" fillId="0" borderId="126" applyNumberFormat="0" applyFill="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Alignment="0" applyProtection="0"/>
    <xf numFmtId="0" fontId="3" fillId="0" borderId="0"/>
    <xf numFmtId="0" fontId="3" fillId="0" borderId="0"/>
    <xf numFmtId="0"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applyFont="0" applyFill="0" applyBorder="0" applyAlignment="0" applyProtection="0"/>
    <xf numFmtId="0" fontId="3" fillId="0" borderId="0"/>
    <xf numFmtId="0" fontId="3" fillId="0" borderId="0"/>
    <xf numFmtId="0" fontId="3" fillId="0" borderId="0"/>
    <xf numFmtId="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applyFont="0" applyFill="0" applyBorder="0" applyAlignment="0" applyProtection="0"/>
    <xf numFmtId="0" fontId="3" fillId="0" borderId="0"/>
    <xf numFmtId="0" fontId="3" fillId="0" borderId="0"/>
    <xf numFmtId="0" fontId="3" fillId="0" borderId="0"/>
    <xf numFmtId="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applyFont="0" applyFill="0" applyBorder="0" applyAlignment="0" applyProtection="0"/>
    <xf numFmtId="0" fontId="3" fillId="0" borderId="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applyFont="0" applyFill="0" applyBorder="0" applyAlignment="0" applyProtection="0"/>
    <xf numFmtId="0" fontId="3" fillId="0" borderId="0"/>
    <xf numFmtId="168"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41"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5" fontId="2" fillId="0" borderId="0" applyFont="0" applyFill="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4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177" fillId="0" borderId="135"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75" applyNumberFormat="0" applyFont="0" applyAlignment="0" applyProtection="0"/>
    <xf numFmtId="0" fontId="2" fillId="18" borderId="75" applyNumberFormat="0" applyFont="0" applyAlignment="0" applyProtection="0"/>
    <xf numFmtId="0" fontId="2" fillId="18" borderId="75" applyNumberFormat="0" applyFont="0" applyAlignment="0" applyProtection="0"/>
    <xf numFmtId="0" fontId="2" fillId="18" borderId="75" applyNumberFormat="0" applyFont="0" applyAlignment="0" applyProtection="0"/>
    <xf numFmtId="0" fontId="2" fillId="18" borderId="75" applyNumberFormat="0" applyFont="0" applyAlignment="0" applyProtection="0"/>
    <xf numFmtId="0" fontId="2" fillId="18" borderId="75" applyNumberFormat="0" applyFont="0" applyAlignment="0" applyProtection="0"/>
    <xf numFmtId="0" fontId="2" fillId="18" borderId="75"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2" fontId="2" fillId="0" borderId="0" applyFont="0" applyFill="0" applyBorder="0" applyAlignment="0" applyProtection="0"/>
    <xf numFmtId="0" fontId="177" fillId="0" borderId="135" applyNumberFormat="0" applyFill="0" applyAlignment="0" applyProtection="0"/>
    <xf numFmtId="0" fontId="177" fillId="0" borderId="135" applyNumberFormat="0" applyFill="0" applyAlignment="0" applyProtection="0"/>
    <xf numFmtId="0" fontId="177" fillId="0" borderId="135" applyNumberFormat="0" applyFill="0" applyAlignment="0" applyProtection="0"/>
    <xf numFmtId="0" fontId="177" fillId="0" borderId="135" applyNumberFormat="0" applyFill="0" applyAlignment="0" applyProtection="0"/>
    <xf numFmtId="0" fontId="177" fillId="0" borderId="135" applyNumberFormat="0" applyFill="0" applyAlignment="0" applyProtection="0"/>
    <xf numFmtId="0" fontId="177" fillId="0" borderId="135" applyNumberFormat="0" applyFill="0" applyAlignment="0" applyProtection="0"/>
    <xf numFmtId="0" fontId="177" fillId="0" borderId="135" applyNumberFormat="0" applyFill="0" applyAlignment="0" applyProtection="0"/>
    <xf numFmtId="0" fontId="177" fillId="0" borderId="135"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Alignment="0" applyProtection="0"/>
    <xf numFmtId="0" fontId="2" fillId="0" borderId="0"/>
    <xf numFmtId="0"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applyFont="0" applyFill="0" applyBorder="0" applyAlignment="0" applyProtection="0"/>
    <xf numFmtId="0" fontId="2" fillId="0" borderId="0"/>
    <xf numFmtId="0" fontId="2" fillId="0" borderId="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applyFont="0" applyFill="0" applyBorder="0" applyAlignment="0" applyProtection="0"/>
    <xf numFmtId="0" fontId="2" fillId="0" borderId="0"/>
    <xf numFmtId="0" fontId="2" fillId="0" borderId="0"/>
    <xf numFmtId="0" fontId="2" fillId="0" borderId="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applyFont="0" applyFill="0" applyBorder="0" applyAlignment="0" applyProtection="0"/>
    <xf numFmtId="0" fontId="2" fillId="0" borderId="0"/>
    <xf numFmtId="0" fontId="2" fillId="0" borderId="0"/>
    <xf numFmtId="0" fontId="2" fillId="0" borderId="0"/>
    <xf numFmtId="0"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165" fontId="2" fillId="0" borderId="0" applyFont="0" applyFill="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4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177" fillId="0" borderId="13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8" borderId="75" applyNumberFormat="0" applyFont="0" applyAlignment="0" applyProtection="0"/>
    <xf numFmtId="0" fontId="2" fillId="18" borderId="75" applyNumberFormat="0" applyFont="0" applyAlignment="0" applyProtection="0"/>
    <xf numFmtId="0" fontId="2" fillId="18" borderId="75" applyNumberFormat="0" applyFont="0" applyAlignment="0" applyProtection="0"/>
    <xf numFmtId="0" fontId="2" fillId="18" borderId="75" applyNumberFormat="0" applyFont="0" applyAlignment="0" applyProtection="0"/>
    <xf numFmtId="0" fontId="2" fillId="18" borderId="75" applyNumberFormat="0" applyFont="0" applyAlignment="0" applyProtection="0"/>
    <xf numFmtId="0" fontId="2" fillId="18" borderId="75" applyNumberFormat="0" applyFont="0" applyAlignment="0" applyProtection="0"/>
    <xf numFmtId="0" fontId="2" fillId="18" borderId="75"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2" fontId="2" fillId="0" borderId="0" applyFont="0" applyFill="0" applyBorder="0" applyAlignment="0" applyProtection="0"/>
    <xf numFmtId="0" fontId="177" fillId="0" borderId="136" applyNumberFormat="0" applyFill="0" applyAlignment="0" applyProtection="0"/>
    <xf numFmtId="0" fontId="177" fillId="0" borderId="136" applyNumberFormat="0" applyFill="0" applyAlignment="0" applyProtection="0"/>
    <xf numFmtId="0" fontId="177" fillId="0" borderId="136" applyNumberFormat="0" applyFill="0" applyAlignment="0" applyProtection="0"/>
    <xf numFmtId="0" fontId="177" fillId="0" borderId="136" applyNumberFormat="0" applyFill="0" applyAlignment="0" applyProtection="0"/>
    <xf numFmtId="0" fontId="177" fillId="0" borderId="136" applyNumberFormat="0" applyFill="0" applyAlignment="0" applyProtection="0"/>
    <xf numFmtId="0" fontId="177" fillId="0" borderId="136" applyNumberFormat="0" applyFill="0" applyAlignment="0" applyProtection="0"/>
    <xf numFmtId="0" fontId="177" fillId="0" borderId="136" applyNumberFormat="0" applyFill="0" applyAlignment="0" applyProtection="0"/>
    <xf numFmtId="0" fontId="177" fillId="0" borderId="136" applyNumberFormat="0" applyFill="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Alignment="0" applyProtection="0"/>
    <xf numFmtId="0" fontId="2" fillId="0" borderId="0"/>
    <xf numFmtId="0" fontId="2" fillId="0" borderId="0"/>
    <xf numFmtId="0"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applyFont="0" applyFill="0" applyBorder="0" applyAlignment="0" applyProtection="0"/>
    <xf numFmtId="0" fontId="2" fillId="0" borderId="0"/>
    <xf numFmtId="0" fontId="2" fillId="0" borderId="0"/>
    <xf numFmtId="0" fontId="2" fillId="0" borderId="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applyFont="0" applyFill="0" applyBorder="0" applyAlignment="0" applyProtection="0"/>
    <xf numFmtId="0" fontId="2" fillId="0" borderId="0"/>
    <xf numFmtId="0" fontId="2" fillId="0" borderId="0"/>
    <xf numFmtId="0" fontId="2" fillId="0" borderId="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applyFont="0" applyFill="0" applyBorder="0" applyAlignment="0" applyProtection="0"/>
    <xf numFmtId="0" fontId="2" fillId="0" borderId="0"/>
    <xf numFmtId="168"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2" fillId="0" borderId="0"/>
    <xf numFmtId="0" fontId="1" fillId="0" borderId="0"/>
    <xf numFmtId="0" fontId="1" fillId="0" borderId="0"/>
    <xf numFmtId="0" fontId="1" fillId="0" borderId="0"/>
    <xf numFmtId="0" fontId="1" fillId="0" borderId="0"/>
    <xf numFmtId="0" fontId="1" fillId="0" borderId="0"/>
    <xf numFmtId="43" fontId="165" fillId="0" borderId="0" applyFont="0" applyFill="0" applyBorder="0" applyAlignment="0" applyProtection="0"/>
    <xf numFmtId="43" fontId="165" fillId="0" borderId="0" applyFont="0" applyFill="0" applyBorder="0" applyAlignment="0" applyProtection="0"/>
    <xf numFmtId="0" fontId="1" fillId="0" borderId="0"/>
    <xf numFmtId="0" fontId="1" fillId="0" borderId="0"/>
    <xf numFmtId="43" fontId="165" fillId="0" borderId="0" applyFont="0" applyFill="0" applyBorder="0" applyAlignment="0" applyProtection="0"/>
  </cellStyleXfs>
  <cellXfs count="3580">
    <xf numFmtId="0" fontId="0" fillId="0" borderId="0" xfId="0"/>
    <xf numFmtId="0" fontId="0" fillId="0" borderId="0" xfId="0" applyBorder="1"/>
    <xf numFmtId="0" fontId="42" fillId="0" borderId="1" xfId="0" applyFont="1" applyFill="1" applyBorder="1" applyAlignment="1">
      <alignment horizontal="right"/>
    </xf>
    <xf numFmtId="166" fontId="43" fillId="0" borderId="0" xfId="1" applyNumberFormat="1" applyFont="1" applyFill="1"/>
    <xf numFmtId="166" fontId="45" fillId="0" borderId="0" xfId="1" applyNumberFormat="1" applyFont="1"/>
    <xf numFmtId="0" fontId="51" fillId="0" borderId="0" xfId="0" applyFont="1" applyBorder="1" applyAlignment="1">
      <alignment horizontal="center"/>
    </xf>
    <xf numFmtId="0" fontId="52" fillId="0" borderId="0" xfId="0" applyFont="1" applyBorder="1"/>
    <xf numFmtId="0" fontId="52" fillId="0" borderId="0" xfId="0" applyFont="1" applyBorder="1" applyAlignment="1" applyProtection="1">
      <alignment horizontal="left"/>
      <protection locked="0"/>
    </xf>
    <xf numFmtId="169" fontId="52" fillId="0" borderId="0" xfId="1" applyNumberFormat="1" applyFont="1" applyBorder="1"/>
    <xf numFmtId="0" fontId="52" fillId="0" borderId="0" xfId="0" applyFont="1" applyBorder="1" applyProtection="1">
      <protection locked="0"/>
    </xf>
    <xf numFmtId="169" fontId="0" fillId="0" borderId="0" xfId="0" applyNumberFormat="1"/>
    <xf numFmtId="0" fontId="52" fillId="0" borderId="0" xfId="0" applyFont="1" applyFill="1" applyBorder="1" applyProtection="1">
      <protection locked="0"/>
    </xf>
    <xf numFmtId="3" fontId="52" fillId="0" borderId="0" xfId="0" applyNumberFormat="1" applyFont="1" applyBorder="1"/>
    <xf numFmtId="0" fontId="48" fillId="0" borderId="0" xfId="0" applyFont="1" applyBorder="1"/>
    <xf numFmtId="0" fontId="53" fillId="0" borderId="0" xfId="8" applyBorder="1"/>
    <xf numFmtId="0" fontId="53" fillId="0" borderId="0" xfId="8"/>
    <xf numFmtId="0" fontId="54" fillId="0" borderId="0" xfId="8" applyFont="1"/>
    <xf numFmtId="167" fontId="48" fillId="0" borderId="0" xfId="8" applyNumberFormat="1" applyFont="1"/>
    <xf numFmtId="0" fontId="49" fillId="0" borderId="0" xfId="8" applyFont="1" applyFill="1" applyBorder="1"/>
    <xf numFmtId="0" fontId="50" fillId="0" borderId="0" xfId="8" applyFont="1" applyFill="1" applyBorder="1" applyAlignment="1">
      <alignment horizontal="right"/>
    </xf>
    <xf numFmtId="0" fontId="47" fillId="0" borderId="0" xfId="8" applyFont="1" applyFill="1" applyBorder="1"/>
    <xf numFmtId="0" fontId="47" fillId="0" borderId="0" xfId="8" applyFont="1" applyFill="1"/>
    <xf numFmtId="43" fontId="47" fillId="0" borderId="0" xfId="8" applyNumberFormat="1" applyFont="1" applyFill="1"/>
    <xf numFmtId="167" fontId="47" fillId="0" borderId="0" xfId="8" applyNumberFormat="1" applyFont="1" applyFill="1"/>
    <xf numFmtId="168" fontId="47" fillId="0" borderId="0" xfId="8" applyNumberFormat="1" applyFont="1" applyFill="1"/>
    <xf numFmtId="0" fontId="48" fillId="0" borderId="0" xfId="8" applyFont="1"/>
    <xf numFmtId="0" fontId="51" fillId="0" borderId="0" xfId="8" applyFont="1" applyBorder="1" applyAlignment="1">
      <alignment horizontal="center"/>
    </xf>
    <xf numFmtId="0" fontId="52" fillId="0" borderId="0" xfId="8" applyFont="1" applyBorder="1"/>
    <xf numFmtId="0" fontId="52" fillId="0" borderId="0" xfId="8" applyFont="1" applyBorder="1" applyAlignment="1" applyProtection="1">
      <alignment horizontal="left"/>
      <protection locked="0"/>
    </xf>
    <xf numFmtId="169" fontId="52" fillId="0" borderId="0" xfId="2" applyNumberFormat="1" applyFont="1" applyBorder="1"/>
    <xf numFmtId="0" fontId="52" fillId="0" borderId="0" xfId="8" applyFont="1" applyBorder="1" applyProtection="1">
      <protection locked="0"/>
    </xf>
    <xf numFmtId="169" fontId="53" fillId="0" borderId="0" xfId="8" applyNumberFormat="1"/>
    <xf numFmtId="0" fontId="52" fillId="0" borderId="0" xfId="8" applyFont="1" applyFill="1" applyBorder="1" applyProtection="1">
      <protection locked="0"/>
    </xf>
    <xf numFmtId="3" fontId="52" fillId="0" borderId="0" xfId="8" applyNumberFormat="1" applyFont="1" applyBorder="1"/>
    <xf numFmtId="0" fontId="48" fillId="0" borderId="0" xfId="8" applyFont="1" applyBorder="1"/>
    <xf numFmtId="0" fontId="53" fillId="0" borderId="0" xfId="8" applyFill="1"/>
    <xf numFmtId="166" fontId="44" fillId="0" borderId="0" xfId="8" applyNumberFormat="1" applyFont="1" applyFill="1" applyBorder="1"/>
    <xf numFmtId="0" fontId="56" fillId="0" borderId="3" xfId="8" applyFont="1" applyFill="1" applyBorder="1" applyAlignment="1">
      <alignment wrapText="1"/>
    </xf>
    <xf numFmtId="166" fontId="56" fillId="0" borderId="0" xfId="2" applyNumberFormat="1" applyFont="1" applyBorder="1"/>
    <xf numFmtId="167" fontId="58" fillId="0" borderId="0" xfId="8" applyNumberFormat="1" applyFont="1"/>
    <xf numFmtId="0" fontId="94" fillId="0" borderId="0" xfId="10"/>
    <xf numFmtId="43" fontId="94" fillId="0" borderId="4" xfId="1" applyFont="1" applyBorder="1"/>
    <xf numFmtId="166" fontId="47" fillId="0" borderId="0" xfId="8" applyNumberFormat="1" applyFont="1"/>
    <xf numFmtId="166" fontId="43" fillId="0" borderId="0" xfId="8" applyNumberFormat="1" applyFont="1" applyFill="1" applyBorder="1" applyAlignment="1">
      <alignment horizontal="center"/>
    </xf>
    <xf numFmtId="0" fontId="43" fillId="0" borderId="0" xfId="0" applyFont="1" applyFill="1" applyBorder="1"/>
    <xf numFmtId="0" fontId="45" fillId="0" borderId="0" xfId="0" applyFont="1" applyBorder="1" applyAlignment="1">
      <alignment horizontal="left" indent="2"/>
    </xf>
    <xf numFmtId="0" fontId="42" fillId="7" borderId="0" xfId="8" applyFont="1" applyFill="1" applyBorder="1" applyAlignment="1">
      <alignment horizontal="right"/>
    </xf>
    <xf numFmtId="0" fontId="56" fillId="0" borderId="0" xfId="8" applyFont="1"/>
    <xf numFmtId="0" fontId="61" fillId="0" borderId="0" xfId="8" applyFont="1"/>
    <xf numFmtId="0" fontId="61" fillId="0" borderId="0" xfId="8" applyFont="1" applyBorder="1"/>
    <xf numFmtId="0" fontId="45" fillId="0" borderId="0" xfId="8" applyFont="1"/>
    <xf numFmtId="0" fontId="62" fillId="0" borderId="0" xfId="8" applyFont="1"/>
    <xf numFmtId="0" fontId="64" fillId="8" borderId="5" xfId="8" applyFont="1" applyFill="1" applyBorder="1" applyAlignment="1">
      <alignment horizontal="center"/>
    </xf>
    <xf numFmtId="0" fontId="62" fillId="8" borderId="6" xfId="8" applyFont="1" applyFill="1" applyBorder="1" applyAlignment="1">
      <alignment horizontal="center"/>
    </xf>
    <xf numFmtId="0" fontId="62" fillId="0" borderId="0" xfId="0" applyFont="1" applyBorder="1" applyAlignment="1">
      <alignment horizontal="left" indent="2"/>
    </xf>
    <xf numFmtId="0" fontId="62" fillId="8" borderId="7" xfId="8" applyFont="1" applyFill="1" applyBorder="1"/>
    <xf numFmtId="0" fontId="45" fillId="0" borderId="0" xfId="8" applyFont="1" applyBorder="1"/>
    <xf numFmtId="0" fontId="63" fillId="8" borderId="1" xfId="8" applyFont="1" applyFill="1" applyBorder="1"/>
    <xf numFmtId="0" fontId="62" fillId="8" borderId="3" xfId="8" applyFont="1" applyFill="1" applyBorder="1" applyAlignment="1">
      <alignment horizontal="center"/>
    </xf>
    <xf numFmtId="0" fontId="66" fillId="8" borderId="0" xfId="8" applyFont="1" applyFill="1" applyBorder="1"/>
    <xf numFmtId="0" fontId="66" fillId="8" borderId="3" xfId="8" applyFont="1" applyFill="1" applyBorder="1"/>
    <xf numFmtId="0" fontId="66" fillId="8" borderId="4" xfId="8" applyFont="1" applyFill="1" applyBorder="1"/>
    <xf numFmtId="0" fontId="65" fillId="8" borderId="7" xfId="8" applyFont="1" applyFill="1" applyBorder="1"/>
    <xf numFmtId="0" fontId="65" fillId="8" borderId="4" xfId="8" applyFont="1" applyFill="1" applyBorder="1"/>
    <xf numFmtId="0" fontId="68" fillId="0" borderId="0" xfId="8" applyFont="1" applyBorder="1" applyAlignment="1">
      <alignment horizontal="center"/>
    </xf>
    <xf numFmtId="166" fontId="67" fillId="0" borderId="8" xfId="2" applyNumberFormat="1" applyFont="1" applyBorder="1" applyAlignment="1">
      <alignment horizontal="center"/>
    </xf>
    <xf numFmtId="166" fontId="67" fillId="0" borderId="0" xfId="2" applyNumberFormat="1" applyFont="1" applyBorder="1" applyAlignment="1">
      <alignment horizontal="center"/>
    </xf>
    <xf numFmtId="166" fontId="67" fillId="0" borderId="4" xfId="2" applyNumberFormat="1" applyFont="1" applyBorder="1" applyAlignment="1">
      <alignment horizontal="center"/>
    </xf>
    <xf numFmtId="166" fontId="67" fillId="0" borderId="1" xfId="2" applyNumberFormat="1" applyFont="1" applyBorder="1" applyAlignment="1">
      <alignment horizontal="center"/>
    </xf>
    <xf numFmtId="166" fontId="67" fillId="0" borderId="9" xfId="2" applyNumberFormat="1" applyFont="1" applyBorder="1" applyAlignment="1">
      <alignment horizontal="center"/>
    </xf>
    <xf numFmtId="166" fontId="67" fillId="0" borderId="3" xfId="2" applyNumberFormat="1" applyFont="1" applyBorder="1" applyAlignment="1">
      <alignment horizontal="center"/>
    </xf>
    <xf numFmtId="166" fontId="67" fillId="0" borderId="6" xfId="2" applyNumberFormat="1" applyFont="1" applyBorder="1" applyAlignment="1">
      <alignment horizontal="center"/>
    </xf>
    <xf numFmtId="0" fontId="68" fillId="0" borderId="0" xfId="0" applyFont="1" applyBorder="1" applyAlignment="1">
      <alignment horizontal="center"/>
    </xf>
    <xf numFmtId="0" fontId="68" fillId="0" borderId="4" xfId="8" applyFont="1" applyBorder="1" applyAlignment="1">
      <alignment horizontal="center"/>
    </xf>
    <xf numFmtId="0" fontId="67" fillId="8" borderId="10" xfId="8" applyFont="1" applyFill="1" applyBorder="1" applyAlignment="1">
      <alignment horizontal="center"/>
    </xf>
    <xf numFmtId="0" fontId="67" fillId="8" borderId="11" xfId="8" applyFont="1" applyFill="1" applyBorder="1" applyAlignment="1">
      <alignment horizontal="center"/>
    </xf>
    <xf numFmtId="0" fontId="67" fillId="8" borderId="12" xfId="8" applyFont="1" applyFill="1" applyBorder="1" applyAlignment="1">
      <alignment horizontal="center"/>
    </xf>
    <xf numFmtId="0" fontId="67" fillId="8" borderId="13" xfId="8" applyFont="1" applyFill="1" applyBorder="1" applyAlignment="1">
      <alignment horizontal="center"/>
    </xf>
    <xf numFmtId="0" fontId="67" fillId="8" borderId="14" xfId="8" applyFont="1" applyFill="1" applyBorder="1" applyAlignment="1">
      <alignment horizontal="center"/>
    </xf>
    <xf numFmtId="0" fontId="67" fillId="8" borderId="15" xfId="8" applyFont="1" applyFill="1" applyBorder="1" applyAlignment="1">
      <alignment horizontal="center"/>
    </xf>
    <xf numFmtId="166" fontId="67" fillId="0" borderId="7" xfId="2" applyNumberFormat="1" applyFont="1" applyBorder="1" applyAlignment="1">
      <alignment horizontal="center"/>
    </xf>
    <xf numFmtId="166" fontId="67" fillId="0" borderId="16" xfId="2" applyNumberFormat="1" applyFont="1" applyBorder="1" applyAlignment="1">
      <alignment horizontal="center"/>
    </xf>
    <xf numFmtId="0" fontId="64" fillId="8" borderId="14" xfId="8" applyFont="1" applyFill="1" applyBorder="1" applyAlignment="1">
      <alignment horizontal="center"/>
    </xf>
    <xf numFmtId="0" fontId="64" fillId="8" borderId="11" xfId="8" applyFont="1" applyFill="1" applyBorder="1" applyAlignment="1">
      <alignment horizontal="center"/>
    </xf>
    <xf numFmtId="0" fontId="64" fillId="8" borderId="12" xfId="8" applyFont="1" applyFill="1" applyBorder="1" applyAlignment="1">
      <alignment horizontal="center"/>
    </xf>
    <xf numFmtId="0" fontId="64" fillId="8" borderId="10" xfId="8" applyFont="1" applyFill="1" applyBorder="1" applyAlignment="1">
      <alignment horizontal="center"/>
    </xf>
    <xf numFmtId="0" fontId="96" fillId="0" borderId="0" xfId="0" applyFont="1" applyBorder="1" applyAlignment="1"/>
    <xf numFmtId="0" fontId="96" fillId="0" borderId="0" xfId="0" applyFont="1" applyAlignment="1"/>
    <xf numFmtId="0" fontId="97" fillId="0" borderId="0" xfId="0" applyFont="1" applyBorder="1" applyAlignment="1"/>
    <xf numFmtId="43" fontId="98" fillId="0" borderId="17" xfId="1" applyFont="1" applyFill="1" applyBorder="1" applyAlignment="1"/>
    <xf numFmtId="43" fontId="98" fillId="0" borderId="7" xfId="1" applyFont="1" applyFill="1" applyBorder="1" applyAlignment="1"/>
    <xf numFmtId="43" fontId="98" fillId="0" borderId="18" xfId="1" applyFont="1" applyFill="1" applyBorder="1" applyAlignment="1"/>
    <xf numFmtId="43" fontId="98" fillId="0" borderId="19" xfId="1" applyFont="1" applyFill="1" applyBorder="1" applyAlignment="1"/>
    <xf numFmtId="43" fontId="98" fillId="0" borderId="0" xfId="1" applyFont="1" applyFill="1" applyBorder="1" applyAlignment="1"/>
    <xf numFmtId="43" fontId="98" fillId="0" borderId="20" xfId="1" applyFont="1" applyFill="1" applyBorder="1" applyAlignment="1"/>
    <xf numFmtId="43" fontId="98" fillId="0" borderId="4" xfId="1" applyFont="1" applyFill="1" applyBorder="1" applyAlignment="1"/>
    <xf numFmtId="43" fontId="98" fillId="0" borderId="21" xfId="1" applyFont="1" applyFill="1" applyBorder="1" applyAlignment="1"/>
    <xf numFmtId="43" fontId="98" fillId="0" borderId="22" xfId="1" applyFont="1" applyFill="1" applyBorder="1" applyAlignment="1"/>
    <xf numFmtId="2" fontId="98" fillId="0" borderId="23" xfId="0" applyNumberFormat="1" applyFont="1" applyFill="1" applyBorder="1"/>
    <xf numFmtId="2" fontId="98" fillId="0" borderId="24" xfId="0" applyNumberFormat="1" applyFont="1" applyFill="1" applyBorder="1"/>
    <xf numFmtId="2" fontId="98" fillId="0" borderId="25" xfId="0" applyNumberFormat="1" applyFont="1" applyFill="1" applyBorder="1"/>
    <xf numFmtId="0" fontId="42" fillId="8" borderId="0" xfId="8" applyFont="1" applyFill="1" applyBorder="1" applyAlignment="1"/>
    <xf numFmtId="0" fontId="53" fillId="0" borderId="2" xfId="8" applyBorder="1"/>
    <xf numFmtId="166" fontId="43" fillId="0" borderId="0" xfId="9" applyNumberFormat="1" applyFont="1" applyFill="1" applyBorder="1" applyAlignment="1">
      <alignment horizontal="center"/>
    </xf>
    <xf numFmtId="166" fontId="45" fillId="0" borderId="0" xfId="9" applyNumberFormat="1" applyFont="1" applyFill="1" applyBorder="1" applyAlignment="1">
      <alignment horizontal="center"/>
    </xf>
    <xf numFmtId="166" fontId="71" fillId="0" borderId="0" xfId="3" applyNumberFormat="1" applyFont="1" applyFill="1" applyBorder="1" applyProtection="1">
      <protection locked="0"/>
    </xf>
    <xf numFmtId="166" fontId="45" fillId="0" borderId="2" xfId="9" applyNumberFormat="1" applyFont="1" applyFill="1" applyBorder="1" applyAlignment="1">
      <alignment horizontal="center"/>
    </xf>
    <xf numFmtId="166" fontId="43" fillId="0" borderId="0" xfId="3" applyNumberFormat="1" applyFont="1" applyFill="1" applyBorder="1"/>
    <xf numFmtId="166" fontId="43" fillId="0" borderId="2" xfId="9" applyNumberFormat="1" applyFont="1" applyFill="1" applyBorder="1" applyAlignment="1">
      <alignment horizontal="center"/>
    </xf>
    <xf numFmtId="166" fontId="43" fillId="0" borderId="0" xfId="9" applyNumberFormat="1" applyFont="1" applyFill="1" applyBorder="1" applyAlignment="1">
      <alignment horizontal="right"/>
    </xf>
    <xf numFmtId="0" fontId="72" fillId="8" borderId="0" xfId="0" applyFont="1" applyFill="1"/>
    <xf numFmtId="167" fontId="48" fillId="8" borderId="0" xfId="9" applyNumberFormat="1" applyFont="1" applyFill="1"/>
    <xf numFmtId="0" fontId="48" fillId="0" borderId="0" xfId="9" applyFont="1"/>
    <xf numFmtId="166" fontId="67" fillId="0" borderId="0" xfId="2" applyNumberFormat="1" applyFont="1" applyBorder="1"/>
    <xf numFmtId="166" fontId="67" fillId="0" borderId="0" xfId="8" applyNumberFormat="1" applyFont="1" applyFill="1" applyBorder="1" applyAlignment="1">
      <alignment horizontal="left" indent="2"/>
    </xf>
    <xf numFmtId="166" fontId="67" fillId="0" borderId="4" xfId="2" applyNumberFormat="1" applyFont="1" applyBorder="1"/>
    <xf numFmtId="166" fontId="99" fillId="0" borderId="0" xfId="1" applyNumberFormat="1" applyFont="1" applyBorder="1"/>
    <xf numFmtId="166" fontId="67" fillId="0" borderId="3" xfId="1" applyNumberFormat="1" applyFont="1" applyBorder="1" applyAlignment="1">
      <alignment horizontal="center"/>
    </xf>
    <xf numFmtId="43" fontId="45" fillId="0" borderId="0" xfId="5" applyFont="1" applyFill="1" applyBorder="1" applyAlignment="1">
      <alignment horizontal="center"/>
    </xf>
    <xf numFmtId="0" fontId="73" fillId="0" borderId="0" xfId="8" applyFont="1"/>
    <xf numFmtId="0" fontId="45" fillId="0" borderId="0" xfId="0" applyFont="1"/>
    <xf numFmtId="0" fontId="45" fillId="0" borderId="0" xfId="8" applyFont="1" applyFill="1"/>
    <xf numFmtId="166" fontId="44" fillId="0" borderId="0" xfId="1" applyNumberFormat="1" applyFont="1"/>
    <xf numFmtId="166" fontId="48" fillId="0" borderId="0" xfId="1" applyNumberFormat="1" applyFont="1" applyBorder="1"/>
    <xf numFmtId="166" fontId="44" fillId="0" borderId="0" xfId="1" applyNumberFormat="1" applyFont="1" applyBorder="1"/>
    <xf numFmtId="0" fontId="44" fillId="0" borderId="0" xfId="0" applyFont="1"/>
    <xf numFmtId="166" fontId="100" fillId="0" borderId="0" xfId="9" applyNumberFormat="1" applyFont="1" applyFill="1" applyBorder="1" applyAlignment="1">
      <alignment horizontal="center"/>
    </xf>
    <xf numFmtId="43" fontId="101" fillId="0" borderId="0" xfId="5" applyFont="1" applyFill="1" applyBorder="1"/>
    <xf numFmtId="166" fontId="101" fillId="0" borderId="0" xfId="9" applyNumberFormat="1" applyFont="1" applyFill="1" applyBorder="1" applyAlignment="1">
      <alignment horizontal="center"/>
    </xf>
    <xf numFmtId="166" fontId="102" fillId="0" borderId="0" xfId="3" applyNumberFormat="1" applyFont="1" applyFill="1" applyBorder="1" applyProtection="1">
      <protection locked="0"/>
    </xf>
    <xf numFmtId="43" fontId="101" fillId="0" borderId="2" xfId="0" applyNumberFormat="1" applyFont="1" applyFill="1" applyBorder="1"/>
    <xf numFmtId="166" fontId="101" fillId="0" borderId="2" xfId="9" applyNumberFormat="1" applyFont="1" applyFill="1" applyBorder="1" applyAlignment="1">
      <alignment horizontal="center"/>
    </xf>
    <xf numFmtId="166" fontId="100" fillId="0" borderId="0" xfId="3" applyNumberFormat="1" applyFont="1" applyFill="1" applyBorder="1"/>
    <xf numFmtId="166" fontId="100" fillId="0" borderId="2" xfId="9" applyNumberFormat="1" applyFont="1" applyFill="1" applyBorder="1" applyAlignment="1">
      <alignment horizontal="center"/>
    </xf>
    <xf numFmtId="43" fontId="101" fillId="0" borderId="0" xfId="5" applyFont="1" applyFill="1" applyBorder="1" applyAlignment="1">
      <alignment horizontal="center"/>
    </xf>
    <xf numFmtId="43" fontId="100" fillId="0" borderId="2" xfId="0" applyNumberFormat="1" applyFont="1" applyFill="1" applyBorder="1"/>
    <xf numFmtId="166" fontId="100" fillId="0" borderId="8" xfId="8" applyNumberFormat="1" applyFont="1" applyFill="1" applyBorder="1" applyAlignment="1">
      <alignment horizontal="center"/>
    </xf>
    <xf numFmtId="166" fontId="100" fillId="0" borderId="0" xfId="8" applyNumberFormat="1" applyFont="1" applyFill="1" applyBorder="1" applyAlignment="1">
      <alignment horizontal="center"/>
    </xf>
    <xf numFmtId="166" fontId="100" fillId="0" borderId="4" xfId="8" applyNumberFormat="1" applyFont="1" applyFill="1" applyBorder="1" applyAlignment="1">
      <alignment horizontal="center"/>
    </xf>
    <xf numFmtId="166" fontId="100" fillId="0" borderId="16" xfId="8" applyNumberFormat="1" applyFont="1" applyFill="1" applyBorder="1" applyAlignment="1">
      <alignment horizontal="center"/>
    </xf>
    <xf numFmtId="166" fontId="100" fillId="0" borderId="1" xfId="8" applyNumberFormat="1" applyFont="1" applyFill="1" applyBorder="1" applyAlignment="1">
      <alignment horizontal="center"/>
    </xf>
    <xf numFmtId="166" fontId="100" fillId="0" borderId="7" xfId="8" applyNumberFormat="1" applyFont="1" applyFill="1" applyBorder="1" applyAlignment="1">
      <alignment horizontal="center"/>
    </xf>
    <xf numFmtId="166" fontId="101" fillId="0" borderId="8" xfId="8" applyNumberFormat="1" applyFont="1" applyFill="1" applyBorder="1" applyAlignment="1">
      <alignment horizontal="left" wrapText="1" indent="2"/>
    </xf>
    <xf numFmtId="166" fontId="101" fillId="0" borderId="0" xfId="8" applyNumberFormat="1" applyFont="1" applyFill="1" applyBorder="1" applyAlignment="1">
      <alignment horizontal="left" wrapText="1" indent="2"/>
    </xf>
    <xf numFmtId="166" fontId="101" fillId="0" borderId="0" xfId="2" applyNumberFormat="1" applyFont="1" applyFill="1" applyBorder="1"/>
    <xf numFmtId="166" fontId="101" fillId="0" borderId="4" xfId="2" applyNumberFormat="1" applyFont="1" applyFill="1" applyBorder="1" applyProtection="1">
      <protection locked="0"/>
    </xf>
    <xf numFmtId="166" fontId="101" fillId="0" borderId="0" xfId="2" applyNumberFormat="1" applyFont="1" applyFill="1" applyBorder="1" applyProtection="1">
      <protection locked="0"/>
    </xf>
    <xf numFmtId="166" fontId="101" fillId="0" borderId="8" xfId="2" applyNumberFormat="1" applyFont="1" applyFill="1" applyBorder="1" applyProtection="1">
      <protection locked="0"/>
    </xf>
    <xf numFmtId="166" fontId="101" fillId="0" borderId="0" xfId="1" applyNumberFormat="1" applyFont="1" applyFill="1" applyBorder="1" applyProtection="1">
      <protection locked="0"/>
    </xf>
    <xf numFmtId="166" fontId="101" fillId="0" borderId="8" xfId="8" applyNumberFormat="1" applyFont="1" applyFill="1" applyBorder="1" applyAlignment="1">
      <alignment horizontal="left" indent="2"/>
    </xf>
    <xf numFmtId="166" fontId="101" fillId="0" borderId="0" xfId="8" applyNumberFormat="1" applyFont="1" applyFill="1" applyBorder="1" applyAlignment="1">
      <alignment horizontal="left" indent="2"/>
    </xf>
    <xf numFmtId="166" fontId="101" fillId="0" borderId="4" xfId="2" applyNumberFormat="1" applyFont="1" applyFill="1" applyBorder="1"/>
    <xf numFmtId="166" fontId="101" fillId="0" borderId="8" xfId="2" applyNumberFormat="1" applyFont="1" applyFill="1" applyBorder="1"/>
    <xf numFmtId="166" fontId="101" fillId="0" borderId="0" xfId="1" applyNumberFormat="1" applyFont="1" applyFill="1" applyBorder="1"/>
    <xf numFmtId="166" fontId="104" fillId="0" borderId="4" xfId="2" applyNumberFormat="1" applyFont="1" applyFill="1" applyBorder="1" applyProtection="1">
      <protection locked="0"/>
    </xf>
    <xf numFmtId="166" fontId="104" fillId="0" borderId="0" xfId="2" applyNumberFormat="1" applyFont="1" applyFill="1" applyBorder="1" applyProtection="1">
      <protection locked="0"/>
    </xf>
    <xf numFmtId="166" fontId="104" fillId="0" borderId="8" xfId="2" applyNumberFormat="1" applyFont="1" applyFill="1" applyBorder="1" applyProtection="1">
      <protection locked="0"/>
    </xf>
    <xf numFmtId="166" fontId="100" fillId="0" borderId="8" xfId="8" applyNumberFormat="1" applyFont="1" applyFill="1" applyBorder="1"/>
    <xf numFmtId="166" fontId="100" fillId="0" borderId="0" xfId="8" applyNumberFormat="1" applyFont="1" applyFill="1" applyBorder="1"/>
    <xf numFmtId="166" fontId="100" fillId="0" borderId="0" xfId="2" applyNumberFormat="1" applyFont="1" applyFill="1" applyBorder="1"/>
    <xf numFmtId="166" fontId="100" fillId="0" borderId="4" xfId="2" applyNumberFormat="1" applyFont="1" applyFill="1" applyBorder="1" applyProtection="1">
      <protection locked="0"/>
    </xf>
    <xf numFmtId="166" fontId="100" fillId="0" borderId="0" xfId="2" applyNumberFormat="1" applyFont="1" applyFill="1" applyBorder="1" applyProtection="1">
      <protection locked="0"/>
    </xf>
    <xf numFmtId="166" fontId="100" fillId="0" borderId="8" xfId="2" applyNumberFormat="1" applyFont="1" applyFill="1" applyBorder="1" applyProtection="1">
      <protection locked="0"/>
    </xf>
    <xf numFmtId="166" fontId="100" fillId="0" borderId="0" xfId="1" applyNumberFormat="1" applyFont="1" applyFill="1" applyBorder="1" applyProtection="1">
      <protection locked="0"/>
    </xf>
    <xf numFmtId="166" fontId="104" fillId="0" borderId="0" xfId="1" applyNumberFormat="1" applyFont="1" applyFill="1" applyBorder="1" applyProtection="1">
      <protection locked="0"/>
    </xf>
    <xf numFmtId="166" fontId="105" fillId="0" borderId="0" xfId="1" applyNumberFormat="1" applyFont="1" applyFill="1"/>
    <xf numFmtId="166" fontId="100" fillId="0" borderId="8" xfId="8" applyNumberFormat="1" applyFont="1" applyFill="1" applyBorder="1" applyAlignment="1">
      <alignment horizontal="left"/>
    </xf>
    <xf numFmtId="166" fontId="100" fillId="0" borderId="0" xfId="8" applyNumberFormat="1" applyFont="1" applyFill="1" applyBorder="1" applyAlignment="1">
      <alignment horizontal="left"/>
    </xf>
    <xf numFmtId="166" fontId="106" fillId="0" borderId="4" xfId="2" applyNumberFormat="1" applyFont="1" applyFill="1" applyBorder="1" applyProtection="1">
      <protection locked="0"/>
    </xf>
    <xf numFmtId="166" fontId="106" fillId="0" borderId="0" xfId="2" applyNumberFormat="1" applyFont="1" applyFill="1" applyBorder="1" applyProtection="1">
      <protection locked="0"/>
    </xf>
    <xf numFmtId="166" fontId="106" fillId="0" borderId="8" xfId="2" applyNumberFormat="1" applyFont="1" applyFill="1" applyBorder="1" applyProtection="1">
      <protection locked="0"/>
    </xf>
    <xf numFmtId="166" fontId="106" fillId="0" borderId="0" xfId="1" applyNumberFormat="1" applyFont="1" applyFill="1" applyBorder="1" applyProtection="1">
      <protection locked="0"/>
    </xf>
    <xf numFmtId="166" fontId="107" fillId="6" borderId="3" xfId="2" applyNumberFormat="1" applyFont="1" applyFill="1" applyBorder="1"/>
    <xf numFmtId="166" fontId="100" fillId="0" borderId="4" xfId="2" applyNumberFormat="1" applyFont="1" applyFill="1" applyBorder="1"/>
    <xf numFmtId="166" fontId="100" fillId="0" borderId="16" xfId="2" applyNumberFormat="1" applyFont="1" applyFill="1" applyBorder="1"/>
    <xf numFmtId="166" fontId="100" fillId="0" borderId="1" xfId="2" applyNumberFormat="1" applyFont="1" applyFill="1" applyBorder="1"/>
    <xf numFmtId="166" fontId="100" fillId="0" borderId="7" xfId="2" applyNumberFormat="1" applyFont="1" applyFill="1" applyBorder="1"/>
    <xf numFmtId="166" fontId="100" fillId="0" borderId="8" xfId="2" applyNumberFormat="1" applyFont="1" applyFill="1" applyBorder="1"/>
    <xf numFmtId="166" fontId="100" fillId="0" borderId="0" xfId="1" applyNumberFormat="1" applyFont="1"/>
    <xf numFmtId="166" fontId="108" fillId="6" borderId="2" xfId="2" applyNumberFormat="1" applyFont="1" applyFill="1" applyBorder="1"/>
    <xf numFmtId="166" fontId="109" fillId="0" borderId="16" xfId="2" applyNumberFormat="1" applyFont="1" applyBorder="1"/>
    <xf numFmtId="166" fontId="109" fillId="0" borderId="1" xfId="2" applyNumberFormat="1" applyFont="1" applyBorder="1"/>
    <xf numFmtId="166" fontId="109" fillId="0" borderId="7" xfId="2" applyNumberFormat="1" applyFont="1" applyBorder="1"/>
    <xf numFmtId="166" fontId="109" fillId="0" borderId="1" xfId="2" applyNumberFormat="1" applyFont="1" applyFill="1" applyBorder="1"/>
    <xf numFmtId="166" fontId="109" fillId="0" borderId="7" xfId="2" applyNumberFormat="1" applyFont="1" applyFill="1" applyBorder="1"/>
    <xf numFmtId="166" fontId="109" fillId="0" borderId="16" xfId="2" applyNumberFormat="1" applyFont="1" applyFill="1" applyBorder="1"/>
    <xf numFmtId="166" fontId="109" fillId="0" borderId="0" xfId="2" applyNumberFormat="1" applyFont="1" applyFill="1" applyBorder="1"/>
    <xf numFmtId="166" fontId="110" fillId="0" borderId="8" xfId="2" applyNumberFormat="1" applyFont="1" applyBorder="1"/>
    <xf numFmtId="166" fontId="110" fillId="0" borderId="0" xfId="8" applyNumberFormat="1" applyFont="1" applyBorder="1"/>
    <xf numFmtId="166" fontId="110" fillId="0" borderId="4" xfId="8" applyNumberFormat="1" applyFont="1" applyBorder="1"/>
    <xf numFmtId="166" fontId="110" fillId="0" borderId="8" xfId="8" applyNumberFormat="1" applyFont="1" applyBorder="1"/>
    <xf numFmtId="166" fontId="110" fillId="0" borderId="0" xfId="8" applyNumberFormat="1" applyFont="1" applyFill="1" applyBorder="1"/>
    <xf numFmtId="166" fontId="110" fillId="0" borderId="4" xfId="8" applyNumberFormat="1" applyFont="1" applyFill="1" applyBorder="1"/>
    <xf numFmtId="166" fontId="110" fillId="0" borderId="8" xfId="8" applyNumberFormat="1" applyFont="1" applyFill="1" applyBorder="1"/>
    <xf numFmtId="166" fontId="110" fillId="0" borderId="0" xfId="2" applyNumberFormat="1" applyFont="1" applyBorder="1"/>
    <xf numFmtId="166" fontId="110" fillId="0" borderId="4" xfId="2" applyNumberFormat="1" applyFont="1" applyBorder="1"/>
    <xf numFmtId="166" fontId="110" fillId="0" borderId="8" xfId="2" applyNumberFormat="1" applyFont="1" applyFill="1" applyBorder="1"/>
    <xf numFmtId="166" fontId="110" fillId="0" borderId="0" xfId="2" applyNumberFormat="1" applyFont="1" applyFill="1" applyBorder="1"/>
    <xf numFmtId="166" fontId="110" fillId="0" borderId="4" xfId="2" applyNumberFormat="1" applyFont="1" applyFill="1" applyBorder="1"/>
    <xf numFmtId="166" fontId="109" fillId="0" borderId="8" xfId="2" applyNumberFormat="1" applyFont="1" applyBorder="1"/>
    <xf numFmtId="166" fontId="109" fillId="0" borderId="0" xfId="2" applyNumberFormat="1" applyFont="1" applyBorder="1"/>
    <xf numFmtId="166" fontId="109" fillId="0" borderId="4" xfId="2" applyNumberFormat="1" applyFont="1" applyBorder="1"/>
    <xf numFmtId="166" fontId="109" fillId="0" borderId="0" xfId="8" applyNumberFormat="1" applyFont="1" applyBorder="1"/>
    <xf numFmtId="166" fontId="109" fillId="0" borderId="4" xfId="8" applyNumberFormat="1" applyFont="1" applyBorder="1"/>
    <xf numFmtId="166" fontId="109" fillId="0" borderId="8" xfId="8" applyNumberFormat="1" applyFont="1" applyBorder="1"/>
    <xf numFmtId="166" fontId="109" fillId="0" borderId="0" xfId="8" applyNumberFormat="1" applyFont="1" applyFill="1" applyBorder="1"/>
    <xf numFmtId="166" fontId="109" fillId="0" borderId="4" xfId="8" applyNumberFormat="1" applyFont="1" applyFill="1" applyBorder="1"/>
    <xf numFmtId="166" fontId="109" fillId="0" borderId="8" xfId="8" applyNumberFormat="1" applyFont="1" applyFill="1" applyBorder="1"/>
    <xf numFmtId="39" fontId="109" fillId="0" borderId="8" xfId="6" applyNumberFormat="1" applyFont="1" applyBorder="1"/>
    <xf numFmtId="166" fontId="109" fillId="0" borderId="4" xfId="2" applyNumberFormat="1" applyFont="1" applyFill="1" applyBorder="1"/>
    <xf numFmtId="166" fontId="109" fillId="0" borderId="8" xfId="2" applyNumberFormat="1" applyFont="1" applyFill="1" applyBorder="1"/>
    <xf numFmtId="166" fontId="109" fillId="0" borderId="8" xfId="8" applyNumberFormat="1" applyFont="1" applyFill="1" applyBorder="1" applyAlignment="1">
      <alignment horizontal="center"/>
    </xf>
    <xf numFmtId="166" fontId="109" fillId="0" borderId="0" xfId="8" applyNumberFormat="1" applyFont="1" applyFill="1" applyBorder="1" applyAlignment="1">
      <alignment horizontal="center"/>
    </xf>
    <xf numFmtId="166" fontId="109" fillId="0" borderId="0" xfId="2" applyNumberFormat="1" applyFont="1" applyFill="1"/>
    <xf numFmtId="166" fontId="109" fillId="0" borderId="0" xfId="2" applyNumberFormat="1" applyFont="1"/>
    <xf numFmtId="166" fontId="110" fillId="0" borderId="0" xfId="2" applyNumberFormat="1" applyFont="1"/>
    <xf numFmtId="166" fontId="100" fillId="0" borderId="8" xfId="2" applyNumberFormat="1" applyFont="1" applyBorder="1"/>
    <xf numFmtId="166" fontId="100" fillId="0" borderId="0" xfId="2" applyNumberFormat="1" applyFont="1" applyBorder="1"/>
    <xf numFmtId="166" fontId="100" fillId="0" borderId="4" xfId="2" applyNumberFormat="1" applyFont="1" applyBorder="1"/>
    <xf numFmtId="166" fontId="100" fillId="0" borderId="16" xfId="2" applyNumberFormat="1" applyFont="1" applyBorder="1"/>
    <xf numFmtId="166" fontId="100" fillId="0" borderId="1" xfId="2" applyNumberFormat="1" applyFont="1" applyBorder="1"/>
    <xf numFmtId="166" fontId="100" fillId="0" borderId="7" xfId="2" applyNumberFormat="1" applyFont="1" applyBorder="1"/>
    <xf numFmtId="43" fontId="101" fillId="0" borderId="8" xfId="2" applyFont="1" applyFill="1" applyBorder="1"/>
    <xf numFmtId="166" fontId="101" fillId="0" borderId="0" xfId="8" applyNumberFormat="1" applyFont="1" applyFill="1" applyBorder="1" applyAlignment="1">
      <alignment horizontal="center"/>
    </xf>
    <xf numFmtId="166" fontId="101" fillId="0" borderId="4" xfId="8" applyNumberFormat="1" applyFont="1" applyFill="1" applyBorder="1" applyAlignment="1">
      <alignment horizontal="center"/>
    </xf>
    <xf numFmtId="166" fontId="101" fillId="0" borderId="8" xfId="8" applyNumberFormat="1" applyFont="1" applyFill="1" applyBorder="1" applyAlignment="1">
      <alignment horizontal="center"/>
    </xf>
    <xf numFmtId="166" fontId="101" fillId="0" borderId="0" xfId="0" applyNumberFormat="1" applyFont="1"/>
    <xf numFmtId="43" fontId="101" fillId="0" borderId="8" xfId="2" applyFont="1" applyFill="1" applyBorder="1" applyAlignment="1">
      <alignment horizontal="left" wrapText="1" indent="2"/>
    </xf>
    <xf numFmtId="166" fontId="101" fillId="0" borderId="4" xfId="8" applyNumberFormat="1" applyFont="1" applyFill="1" applyBorder="1" applyAlignment="1">
      <alignment horizontal="left" wrapText="1" indent="2"/>
    </xf>
    <xf numFmtId="166" fontId="101" fillId="0" borderId="4" xfId="8" applyNumberFormat="1" applyFont="1" applyFill="1" applyBorder="1" applyAlignment="1">
      <alignment horizontal="left" indent="2"/>
    </xf>
    <xf numFmtId="166" fontId="100" fillId="0" borderId="8" xfId="8" applyNumberFormat="1" applyFont="1" applyFill="1" applyBorder="1" applyAlignment="1">
      <alignment horizontal="left" indent="2"/>
    </xf>
    <xf numFmtId="166" fontId="100" fillId="0" borderId="0" xfId="8" applyNumberFormat="1" applyFont="1" applyFill="1" applyBorder="1" applyAlignment="1">
      <alignment horizontal="left" indent="2"/>
    </xf>
    <xf numFmtId="166" fontId="100" fillId="0" borderId="4" xfId="8" applyNumberFormat="1" applyFont="1" applyFill="1" applyBorder="1" applyAlignment="1">
      <alignment horizontal="left" indent="2"/>
    </xf>
    <xf numFmtId="166" fontId="100" fillId="0" borderId="0" xfId="0" applyNumberFormat="1" applyFont="1"/>
    <xf numFmtId="166" fontId="107" fillId="8" borderId="3" xfId="2" applyNumberFormat="1" applyFont="1" applyFill="1" applyBorder="1"/>
    <xf numFmtId="166" fontId="107" fillId="8" borderId="6" xfId="2" applyNumberFormat="1" applyFont="1" applyFill="1" applyBorder="1"/>
    <xf numFmtId="166" fontId="101" fillId="0" borderId="26" xfId="8" applyNumberFormat="1" applyFont="1" applyFill="1" applyBorder="1" applyAlignment="1">
      <alignment horizontal="left" indent="2"/>
    </xf>
    <xf numFmtId="166" fontId="101" fillId="0" borderId="27" xfId="8" applyNumberFormat="1" applyFont="1" applyFill="1" applyBorder="1" applyAlignment="1">
      <alignment horizontal="left" indent="2"/>
    </xf>
    <xf numFmtId="166" fontId="101" fillId="0" borderId="0" xfId="1" applyNumberFormat="1" applyFont="1"/>
    <xf numFmtId="166" fontId="100" fillId="0" borderId="4" xfId="8" applyNumberFormat="1" applyFont="1" applyFill="1" applyBorder="1"/>
    <xf numFmtId="166" fontId="100" fillId="0" borderId="4" xfId="1" applyNumberFormat="1" applyFont="1" applyBorder="1"/>
    <xf numFmtId="166" fontId="101" fillId="0" borderId="0" xfId="0" applyNumberFormat="1" applyFont="1" applyBorder="1"/>
    <xf numFmtId="166" fontId="101" fillId="0" borderId="0" xfId="0" applyNumberFormat="1" applyFont="1" applyFill="1" applyBorder="1"/>
    <xf numFmtId="166" fontId="101" fillId="0" borderId="8" xfId="0" applyNumberFormat="1" applyFont="1" applyFill="1" applyBorder="1"/>
    <xf numFmtId="166" fontId="101" fillId="0" borderId="0" xfId="1" applyNumberFormat="1" applyFont="1" applyBorder="1"/>
    <xf numFmtId="166" fontId="101" fillId="0" borderId="4" xfId="0" applyNumberFormat="1" applyFont="1" applyFill="1" applyBorder="1"/>
    <xf numFmtId="166" fontId="100" fillId="0" borderId="8" xfId="1" applyNumberFormat="1" applyFont="1" applyBorder="1"/>
    <xf numFmtId="166" fontId="100" fillId="0" borderId="0" xfId="1" applyNumberFormat="1" applyFont="1" applyBorder="1"/>
    <xf numFmtId="166" fontId="100" fillId="0" borderId="0" xfId="0" applyNumberFormat="1" applyFont="1" applyBorder="1"/>
    <xf numFmtId="166" fontId="100" fillId="0" borderId="8" xfId="0" applyNumberFormat="1" applyFont="1" applyFill="1" applyBorder="1"/>
    <xf numFmtId="166" fontId="100" fillId="0" borderId="4" xfId="0" applyNumberFormat="1" applyFont="1" applyFill="1" applyBorder="1"/>
    <xf numFmtId="166" fontId="101" fillId="0" borderId="8" xfId="1" applyNumberFormat="1" applyFont="1" applyFill="1" applyBorder="1"/>
    <xf numFmtId="166" fontId="101" fillId="0" borderId="4" xfId="1" applyNumberFormat="1" applyFont="1" applyFill="1" applyBorder="1"/>
    <xf numFmtId="0" fontId="43" fillId="0" borderId="28" xfId="8" applyFont="1" applyBorder="1"/>
    <xf numFmtId="166" fontId="112" fillId="0" borderId="0" xfId="2" applyNumberFormat="1" applyFont="1" applyFill="1" applyBorder="1"/>
    <xf numFmtId="167" fontId="58" fillId="0" borderId="0" xfId="8" applyNumberFormat="1" applyFont="1" applyBorder="1"/>
    <xf numFmtId="0" fontId="103" fillId="9" borderId="0" xfId="8" applyFont="1" applyFill="1" applyBorder="1" applyAlignment="1">
      <alignment horizontal="center" wrapText="1"/>
    </xf>
    <xf numFmtId="166" fontId="109" fillId="0" borderId="0" xfId="1" applyNumberFormat="1" applyFont="1" applyBorder="1"/>
    <xf numFmtId="166" fontId="110" fillId="0" borderId="0" xfId="0" applyNumberFormat="1" applyFont="1" applyBorder="1"/>
    <xf numFmtId="166" fontId="109" fillId="0" borderId="0" xfId="1" applyNumberFormat="1" applyFont="1" applyFill="1" applyBorder="1"/>
    <xf numFmtId="166" fontId="110" fillId="0" borderId="0" xfId="1" applyNumberFormat="1" applyFont="1" applyBorder="1"/>
    <xf numFmtId="166" fontId="110" fillId="0" borderId="0" xfId="1" applyNumberFormat="1" applyFont="1" applyFill="1" applyBorder="1"/>
    <xf numFmtId="0" fontId="106" fillId="0" borderId="0" xfId="8" applyFont="1"/>
    <xf numFmtId="0" fontId="106" fillId="0" borderId="0" xfId="8" applyFont="1" applyAlignment="1">
      <alignment wrapText="1"/>
    </xf>
    <xf numFmtId="166" fontId="109" fillId="0" borderId="4" xfId="8" applyNumberFormat="1" applyFont="1" applyFill="1" applyBorder="1" applyAlignment="1">
      <alignment horizontal="center"/>
    </xf>
    <xf numFmtId="0" fontId="109" fillId="0" borderId="1" xfId="0" applyFont="1" applyBorder="1" applyAlignment="1">
      <alignment horizontal="left"/>
    </xf>
    <xf numFmtId="0" fontId="103" fillId="9" borderId="0" xfId="8" applyFont="1" applyFill="1" applyBorder="1" applyAlignment="1">
      <alignment horizontal="center"/>
    </xf>
    <xf numFmtId="166" fontId="113" fillId="0" borderId="0" xfId="2" applyNumberFormat="1" applyFont="1" applyFill="1" applyBorder="1"/>
    <xf numFmtId="166" fontId="100" fillId="0" borderId="29" xfId="0" applyNumberFormat="1" applyFont="1" applyFill="1" applyBorder="1"/>
    <xf numFmtId="0" fontId="114" fillId="10" borderId="3" xfId="0" applyFont="1" applyFill="1" applyBorder="1" applyAlignment="1">
      <alignment wrapText="1"/>
    </xf>
    <xf numFmtId="0" fontId="103" fillId="10" borderId="3" xfId="0" applyFont="1" applyFill="1" applyBorder="1" applyAlignment="1"/>
    <xf numFmtId="0" fontId="114" fillId="11" borderId="8" xfId="0" applyFont="1" applyFill="1" applyBorder="1"/>
    <xf numFmtId="166" fontId="114" fillId="0" borderId="8" xfId="1" applyNumberFormat="1" applyFont="1" applyBorder="1"/>
    <xf numFmtId="166" fontId="114" fillId="0" borderId="0" xfId="1" applyNumberFormat="1" applyFont="1" applyBorder="1"/>
    <xf numFmtId="166" fontId="114" fillId="0" borderId="4" xfId="1" applyNumberFormat="1" applyFont="1" applyBorder="1"/>
    <xf numFmtId="0" fontId="115" fillId="11" borderId="8" xfId="0" applyFont="1" applyFill="1" applyBorder="1" applyAlignment="1">
      <alignment horizontal="left" indent="6"/>
    </xf>
    <xf numFmtId="166" fontId="103" fillId="0" borderId="8" xfId="1" applyNumberFormat="1" applyFont="1" applyBorder="1"/>
    <xf numFmtId="166" fontId="103" fillId="0" borderId="0" xfId="0" applyNumberFormat="1" applyFont="1" applyBorder="1"/>
    <xf numFmtId="166" fontId="103" fillId="0" borderId="4" xfId="0" applyNumberFormat="1" applyFont="1" applyBorder="1"/>
    <xf numFmtId="166" fontId="103" fillId="0" borderId="8" xfId="0" applyNumberFormat="1" applyFont="1" applyBorder="1"/>
    <xf numFmtId="166" fontId="103" fillId="0" borderId="0" xfId="0" applyNumberFormat="1" applyFont="1" applyFill="1" applyBorder="1"/>
    <xf numFmtId="166" fontId="103" fillId="0" borderId="4" xfId="0" applyNumberFormat="1" applyFont="1" applyFill="1" applyBorder="1"/>
    <xf numFmtId="0" fontId="114" fillId="11" borderId="9" xfId="0" applyFont="1" applyFill="1" applyBorder="1"/>
    <xf numFmtId="166" fontId="114" fillId="0" borderId="9" xfId="1" applyNumberFormat="1" applyFont="1" applyBorder="1"/>
    <xf numFmtId="166" fontId="114" fillId="0" borderId="3" xfId="1" applyNumberFormat="1" applyFont="1" applyBorder="1"/>
    <xf numFmtId="166" fontId="114" fillId="0" borderId="6" xfId="1" applyNumberFormat="1" applyFont="1" applyBorder="1"/>
    <xf numFmtId="166" fontId="114" fillId="0" borderId="3" xfId="1" applyNumberFormat="1" applyFont="1" applyFill="1" applyBorder="1"/>
    <xf numFmtId="166" fontId="114" fillId="0" borderId="6" xfId="1" applyNumberFormat="1" applyFont="1" applyFill="1" applyBorder="1"/>
    <xf numFmtId="0" fontId="115" fillId="0" borderId="0" xfId="0" applyFont="1"/>
    <xf numFmtId="167" fontId="115" fillId="0" borderId="0" xfId="0" applyNumberFormat="1" applyFont="1"/>
    <xf numFmtId="166" fontId="103" fillId="0" borderId="8" xfId="0" applyNumberFormat="1" applyFont="1" applyFill="1" applyBorder="1"/>
    <xf numFmtId="166" fontId="103" fillId="0" borderId="0" xfId="1" applyNumberFormat="1" applyFont="1" applyBorder="1"/>
    <xf numFmtId="166" fontId="103" fillId="0" borderId="4" xfId="1" applyNumberFormat="1" applyFont="1" applyBorder="1"/>
    <xf numFmtId="166" fontId="114" fillId="0" borderId="9" xfId="1" applyNumberFormat="1" applyFont="1" applyFill="1" applyBorder="1"/>
    <xf numFmtId="0" fontId="115" fillId="0" borderId="0" xfId="0" applyFont="1" applyFill="1" applyBorder="1"/>
    <xf numFmtId="43" fontId="115" fillId="0" borderId="0" xfId="0" applyNumberFormat="1" applyFont="1" applyFill="1"/>
    <xf numFmtId="166" fontId="103" fillId="0" borderId="31" xfId="0" applyNumberFormat="1" applyFont="1" applyBorder="1"/>
    <xf numFmtId="0" fontId="74" fillId="0" borderId="0" xfId="0" applyFont="1" applyFill="1"/>
    <xf numFmtId="0" fontId="75" fillId="0" borderId="0" xfId="0" applyFont="1"/>
    <xf numFmtId="166" fontId="101" fillId="0" borderId="8" xfId="1" applyNumberFormat="1" applyFont="1" applyFill="1" applyBorder="1" applyProtection="1">
      <protection locked="0"/>
    </xf>
    <xf numFmtId="166" fontId="100" fillId="0" borderId="8" xfId="1" applyNumberFormat="1" applyFont="1" applyFill="1" applyBorder="1" applyProtection="1">
      <protection locked="0"/>
    </xf>
    <xf numFmtId="17" fontId="98" fillId="0" borderId="17" xfId="0" applyNumberFormat="1" applyFont="1" applyFill="1" applyBorder="1" applyAlignment="1"/>
    <xf numFmtId="17" fontId="98" fillId="0" borderId="20" xfId="0" applyNumberFormat="1" applyFont="1" applyFill="1" applyBorder="1" applyAlignment="1"/>
    <xf numFmtId="17" fontId="98" fillId="0" borderId="23" xfId="0" applyNumberFormat="1" applyFont="1" applyFill="1" applyBorder="1" applyAlignment="1"/>
    <xf numFmtId="43" fontId="98" fillId="0" borderId="27" xfId="1" applyFont="1" applyFill="1" applyBorder="1" applyAlignment="1"/>
    <xf numFmtId="2" fontId="98" fillId="0" borderId="22" xfId="0" applyNumberFormat="1" applyFont="1" applyFill="1" applyBorder="1"/>
    <xf numFmtId="2" fontId="98" fillId="0" borderId="21" xfId="0" applyNumberFormat="1" applyFont="1" applyFill="1" applyBorder="1"/>
    <xf numFmtId="43" fontId="98" fillId="0" borderId="25" xfId="1" applyFont="1" applyFill="1" applyBorder="1" applyAlignment="1"/>
    <xf numFmtId="43" fontId="98" fillId="0" borderId="32" xfId="1" applyFont="1" applyFill="1" applyBorder="1" applyAlignment="1"/>
    <xf numFmtId="43" fontId="116" fillId="12" borderId="15" xfId="1" applyFont="1" applyFill="1" applyBorder="1" applyAlignment="1">
      <alignment horizontal="center" wrapText="1"/>
    </xf>
    <xf numFmtId="43" fontId="116" fillId="12" borderId="5" xfId="1" applyFont="1" applyFill="1" applyBorder="1" applyAlignment="1">
      <alignment horizontal="center" wrapText="1"/>
    </xf>
    <xf numFmtId="43" fontId="116" fillId="12" borderId="11" xfId="1" applyFont="1" applyFill="1" applyBorder="1" applyAlignment="1">
      <alignment horizontal="center" wrapText="1"/>
    </xf>
    <xf numFmtId="43" fontId="116" fillId="12" borderId="6" xfId="1" applyFont="1" applyFill="1" applyBorder="1" applyAlignment="1">
      <alignment horizontal="center" wrapText="1"/>
    </xf>
    <xf numFmtId="43" fontId="116" fillId="12" borderId="14" xfId="1" applyFont="1" applyFill="1" applyBorder="1" applyAlignment="1">
      <alignment horizontal="center" wrapText="1"/>
    </xf>
    <xf numFmtId="43" fontId="116" fillId="12" borderId="3" xfId="1" applyFont="1" applyFill="1" applyBorder="1" applyAlignment="1">
      <alignment horizontal="center" wrapText="1"/>
    </xf>
    <xf numFmtId="0" fontId="103" fillId="12" borderId="5" xfId="8" applyFont="1" applyFill="1" applyBorder="1" applyAlignment="1"/>
    <xf numFmtId="0" fontId="103" fillId="12" borderId="9" xfId="8" applyFont="1" applyFill="1" applyBorder="1" applyAlignment="1">
      <alignment horizontal="right"/>
    </xf>
    <xf numFmtId="0" fontId="103" fillId="12" borderId="3" xfId="8" applyFont="1" applyFill="1" applyBorder="1" applyAlignment="1">
      <alignment horizontal="right"/>
    </xf>
    <xf numFmtId="0" fontId="103" fillId="12" borderId="6" xfId="8" applyFont="1" applyFill="1" applyBorder="1" applyAlignment="1">
      <alignment horizontal="right"/>
    </xf>
    <xf numFmtId="0" fontId="103" fillId="12" borderId="8" xfId="8" applyFont="1" applyFill="1" applyBorder="1" applyAlignment="1">
      <alignment horizontal="right"/>
    </xf>
    <xf numFmtId="0" fontId="103" fillId="12" borderId="0" xfId="8" applyFont="1" applyFill="1" applyBorder="1" applyAlignment="1">
      <alignment horizontal="right"/>
    </xf>
    <xf numFmtId="0" fontId="103" fillId="12" borderId="33" xfId="8" applyFont="1" applyFill="1" applyBorder="1" applyAlignment="1">
      <alignment horizontal="right"/>
    </xf>
    <xf numFmtId="0" fontId="103" fillId="12" borderId="5" xfId="8" applyFont="1" applyFill="1" applyBorder="1" applyAlignment="1">
      <alignment horizontal="right"/>
    </xf>
    <xf numFmtId="166" fontId="111" fillId="13" borderId="9" xfId="2" applyNumberFormat="1" applyFont="1" applyFill="1" applyBorder="1"/>
    <xf numFmtId="166" fontId="111" fillId="13" borderId="3" xfId="2" applyNumberFormat="1" applyFont="1" applyFill="1" applyBorder="1"/>
    <xf numFmtId="166" fontId="111" fillId="13" borderId="6" xfId="2" applyNumberFormat="1" applyFont="1" applyFill="1" applyBorder="1"/>
    <xf numFmtId="0" fontId="103" fillId="12" borderId="15" xfId="8" applyFont="1" applyFill="1" applyBorder="1" applyAlignment="1">
      <alignment horizontal="right"/>
    </xf>
    <xf numFmtId="166" fontId="111" fillId="13" borderId="8" xfId="2" applyNumberFormat="1" applyFont="1" applyFill="1" applyBorder="1"/>
    <xf numFmtId="166" fontId="111" fillId="13" borderId="0" xfId="2" applyNumberFormat="1" applyFont="1" applyFill="1" applyBorder="1"/>
    <xf numFmtId="166" fontId="111" fillId="13" borderId="4" xfId="2" applyNumberFormat="1" applyFont="1" applyFill="1" applyBorder="1"/>
    <xf numFmtId="0" fontId="103" fillId="13" borderId="3" xfId="8" applyFont="1" applyFill="1" applyBorder="1"/>
    <xf numFmtId="0" fontId="100" fillId="13" borderId="0" xfId="8" applyFont="1" applyFill="1" applyBorder="1"/>
    <xf numFmtId="0" fontId="118" fillId="13" borderId="3" xfId="8" applyFont="1" applyFill="1" applyBorder="1"/>
    <xf numFmtId="0" fontId="109" fillId="13" borderId="31" xfId="0" applyFont="1" applyFill="1" applyBorder="1"/>
    <xf numFmtId="166" fontId="109" fillId="13" borderId="34" xfId="2" applyNumberFormat="1" applyFont="1" applyFill="1" applyBorder="1"/>
    <xf numFmtId="0" fontId="120" fillId="13" borderId="31" xfId="8" applyFont="1" applyFill="1" applyBorder="1" applyAlignment="1">
      <alignment horizontal="left"/>
    </xf>
    <xf numFmtId="0" fontId="110" fillId="13" borderId="31" xfId="0" applyFont="1" applyFill="1" applyBorder="1" applyAlignment="1">
      <alignment horizontal="left" indent="5"/>
    </xf>
    <xf numFmtId="0" fontId="109" fillId="13" borderId="35" xfId="0" applyFont="1" applyFill="1" applyBorder="1"/>
    <xf numFmtId="0" fontId="103" fillId="0" borderId="1" xfId="8" applyFont="1" applyFill="1" applyBorder="1" applyAlignment="1">
      <alignment horizontal="center" wrapText="1"/>
    </xf>
    <xf numFmtId="0" fontId="103" fillId="0" borderId="7" xfId="8" applyFont="1" applyFill="1" applyBorder="1" applyAlignment="1">
      <alignment horizontal="center" wrapText="1"/>
    </xf>
    <xf numFmtId="0" fontId="103" fillId="12" borderId="15" xfId="8" applyFont="1" applyFill="1" applyBorder="1" applyAlignment="1"/>
    <xf numFmtId="166" fontId="121" fillId="13" borderId="9" xfId="1" applyNumberFormat="1" applyFont="1" applyFill="1" applyBorder="1"/>
    <xf numFmtId="0" fontId="109" fillId="0" borderId="0" xfId="0" applyFont="1" applyBorder="1" applyAlignment="1">
      <alignment horizontal="left"/>
    </xf>
    <xf numFmtId="166" fontId="121" fillId="13" borderId="33" xfId="0" applyNumberFormat="1" applyFont="1" applyFill="1" applyBorder="1"/>
    <xf numFmtId="0" fontId="103" fillId="12" borderId="16" xfId="8" applyFont="1" applyFill="1" applyBorder="1" applyAlignment="1"/>
    <xf numFmtId="166" fontId="121" fillId="13" borderId="3" xfId="2" applyNumberFormat="1" applyFont="1" applyFill="1" applyBorder="1"/>
    <xf numFmtId="166" fontId="122" fillId="0" borderId="0" xfId="2" applyNumberFormat="1" applyFont="1" applyFill="1" applyBorder="1"/>
    <xf numFmtId="0" fontId="103" fillId="0" borderId="16" xfId="8" applyFont="1" applyFill="1" applyBorder="1" applyAlignment="1">
      <alignment horizontal="center" wrapText="1"/>
    </xf>
    <xf numFmtId="0" fontId="103" fillId="12" borderId="16" xfId="8" applyFont="1" applyFill="1" applyBorder="1" applyAlignment="1">
      <alignment horizontal="center" wrapText="1"/>
    </xf>
    <xf numFmtId="0" fontId="103" fillId="12" borderId="1" xfId="8" applyFont="1" applyFill="1" applyBorder="1" applyAlignment="1">
      <alignment horizontal="center" wrapText="1"/>
    </xf>
    <xf numFmtId="0" fontId="103" fillId="12" borderId="7" xfId="8" applyFont="1" applyFill="1" applyBorder="1" applyAlignment="1">
      <alignment horizontal="center" wrapText="1"/>
    </xf>
    <xf numFmtId="0" fontId="103" fillId="12" borderId="33" xfId="8" applyFont="1" applyFill="1" applyBorder="1" applyAlignment="1">
      <alignment horizontal="center" wrapText="1"/>
    </xf>
    <xf numFmtId="0" fontId="103" fillId="12" borderId="5" xfId="8" applyFont="1" applyFill="1" applyBorder="1" applyAlignment="1">
      <alignment horizontal="center" wrapText="1"/>
    </xf>
    <xf numFmtId="0" fontId="103" fillId="12" borderId="15" xfId="8" applyFont="1" applyFill="1" applyBorder="1" applyAlignment="1">
      <alignment horizontal="center" wrapText="1"/>
    </xf>
    <xf numFmtId="166" fontId="113" fillId="0" borderId="4" xfId="2" applyNumberFormat="1" applyFont="1" applyFill="1" applyBorder="1"/>
    <xf numFmtId="166" fontId="113" fillId="0" borderId="16" xfId="2" applyNumberFormat="1" applyFont="1" applyFill="1" applyBorder="1"/>
    <xf numFmtId="166" fontId="113" fillId="0" borderId="1" xfId="2" applyNumberFormat="1" applyFont="1" applyFill="1" applyBorder="1"/>
    <xf numFmtId="166" fontId="112" fillId="0" borderId="7" xfId="2" applyNumberFormat="1" applyFont="1" applyFill="1" applyBorder="1"/>
    <xf numFmtId="166" fontId="123" fillId="13" borderId="9" xfId="2" applyNumberFormat="1" applyFont="1" applyFill="1" applyBorder="1"/>
    <xf numFmtId="166" fontId="123" fillId="13" borderId="3" xfId="2" applyNumberFormat="1" applyFont="1" applyFill="1" applyBorder="1"/>
    <xf numFmtId="166" fontId="123" fillId="13" borderId="6" xfId="2" applyNumberFormat="1" applyFont="1" applyFill="1" applyBorder="1"/>
    <xf numFmtId="166" fontId="123" fillId="13" borderId="8" xfId="2" applyNumberFormat="1" applyFont="1" applyFill="1" applyBorder="1"/>
    <xf numFmtId="166" fontId="123" fillId="13" borderId="0" xfId="2" applyNumberFormat="1" applyFont="1" applyFill="1" applyBorder="1"/>
    <xf numFmtId="166" fontId="123" fillId="13" borderId="4" xfId="2" applyNumberFormat="1" applyFont="1" applyFill="1" applyBorder="1"/>
    <xf numFmtId="166" fontId="123" fillId="13" borderId="2" xfId="2" applyNumberFormat="1" applyFont="1" applyFill="1" applyBorder="1"/>
    <xf numFmtId="166" fontId="123" fillId="13" borderId="30" xfId="2" applyNumberFormat="1" applyFont="1" applyFill="1" applyBorder="1"/>
    <xf numFmtId="17" fontId="117" fillId="13" borderId="36" xfId="0" applyNumberFormat="1" applyFont="1" applyFill="1" applyBorder="1" applyAlignment="1">
      <alignment horizontal="right"/>
    </xf>
    <xf numFmtId="43" fontId="117" fillId="13" borderId="37" xfId="0" applyNumberFormat="1" applyFont="1" applyFill="1" applyBorder="1"/>
    <xf numFmtId="43" fontId="117" fillId="13" borderId="36" xfId="0" applyNumberFormat="1" applyFont="1" applyFill="1" applyBorder="1"/>
    <xf numFmtId="43" fontId="117" fillId="13" borderId="38" xfId="0" applyNumberFormat="1" applyFont="1" applyFill="1" applyBorder="1"/>
    <xf numFmtId="43" fontId="117" fillId="13" borderId="39" xfId="0" applyNumberFormat="1" applyFont="1" applyFill="1" applyBorder="1"/>
    <xf numFmtId="43" fontId="117" fillId="13" borderId="3" xfId="0" applyNumberFormat="1" applyFont="1" applyFill="1" applyBorder="1"/>
    <xf numFmtId="43" fontId="117" fillId="13" borderId="40" xfId="0" applyNumberFormat="1" applyFont="1" applyFill="1" applyBorder="1"/>
    <xf numFmtId="43" fontId="117" fillId="13" borderId="41" xfId="0" applyNumberFormat="1" applyFont="1" applyFill="1" applyBorder="1"/>
    <xf numFmtId="0" fontId="51" fillId="0" borderId="0" xfId="0" applyFont="1"/>
    <xf numFmtId="0" fontId="103" fillId="12" borderId="14" xfId="8" applyFont="1" applyFill="1" applyBorder="1" applyAlignment="1">
      <alignment horizontal="right"/>
    </xf>
    <xf numFmtId="0" fontId="103" fillId="12" borderId="11" xfId="8" applyFont="1" applyFill="1" applyBorder="1" applyAlignment="1">
      <alignment horizontal="right"/>
    </xf>
    <xf numFmtId="0" fontId="103" fillId="12" borderId="12" xfId="8" applyFont="1" applyFill="1" applyBorder="1" applyAlignment="1">
      <alignment horizontal="right"/>
    </xf>
    <xf numFmtId="0" fontId="103" fillId="12" borderId="10" xfId="8" applyFont="1" applyFill="1" applyBorder="1" applyAlignment="1">
      <alignment horizontal="right"/>
    </xf>
    <xf numFmtId="17" fontId="103" fillId="12" borderId="3" xfId="8" applyNumberFormat="1" applyFont="1" applyFill="1" applyBorder="1" applyAlignment="1">
      <alignment horizontal="right"/>
    </xf>
    <xf numFmtId="17" fontId="103" fillId="12" borderId="6" xfId="8" applyNumberFormat="1" applyFont="1" applyFill="1" applyBorder="1" applyAlignment="1">
      <alignment horizontal="right"/>
    </xf>
    <xf numFmtId="17" fontId="103" fillId="12" borderId="0" xfId="8" applyNumberFormat="1" applyFont="1" applyFill="1" applyBorder="1" applyAlignment="1">
      <alignment horizontal="right"/>
    </xf>
    <xf numFmtId="17" fontId="103" fillId="12" borderId="4" xfId="8" applyNumberFormat="1" applyFont="1" applyFill="1" applyBorder="1" applyAlignment="1">
      <alignment horizontal="right"/>
    </xf>
    <xf numFmtId="17" fontId="103" fillId="12" borderId="1" xfId="8" applyNumberFormat="1" applyFont="1" applyFill="1" applyBorder="1" applyAlignment="1">
      <alignment horizontal="right"/>
    </xf>
    <xf numFmtId="0" fontId="103" fillId="12" borderId="1" xfId="8" applyFont="1" applyFill="1" applyBorder="1" applyAlignment="1">
      <alignment horizontal="right"/>
    </xf>
    <xf numFmtId="0" fontId="103" fillId="12" borderId="7" xfId="8" applyFont="1" applyFill="1" applyBorder="1" applyAlignment="1">
      <alignment horizontal="right"/>
    </xf>
    <xf numFmtId="166" fontId="111" fillId="13" borderId="29" xfId="2" applyNumberFormat="1" applyFont="1" applyFill="1" applyBorder="1"/>
    <xf numFmtId="166" fontId="111" fillId="13" borderId="2" xfId="2" applyNumberFormat="1" applyFont="1" applyFill="1" applyBorder="1"/>
    <xf numFmtId="166" fontId="111" fillId="13" borderId="30" xfId="2" applyNumberFormat="1" applyFont="1" applyFill="1" applyBorder="1"/>
    <xf numFmtId="0" fontId="101" fillId="13" borderId="0" xfId="8" applyFont="1" applyFill="1" applyBorder="1" applyAlignment="1">
      <alignment horizontal="left" indent="2"/>
    </xf>
    <xf numFmtId="0" fontId="101" fillId="13" borderId="0" xfId="8" quotePrefix="1" applyFont="1" applyFill="1" applyBorder="1" applyAlignment="1">
      <alignment horizontal="left" indent="5"/>
    </xf>
    <xf numFmtId="166" fontId="118" fillId="13" borderId="2" xfId="8" applyNumberFormat="1" applyFont="1" applyFill="1" applyBorder="1" applyAlignment="1">
      <alignment horizontal="left" indent="2"/>
    </xf>
    <xf numFmtId="0" fontId="101" fillId="13" borderId="0" xfId="8" applyFont="1" applyFill="1" applyBorder="1" applyAlignment="1">
      <alignment horizontal="left" indent="6"/>
    </xf>
    <xf numFmtId="166" fontId="124" fillId="0" borderId="0" xfId="8" applyNumberFormat="1" applyFont="1" applyFill="1" applyBorder="1"/>
    <xf numFmtId="0" fontId="125" fillId="0" borderId="0" xfId="8" applyFont="1"/>
    <xf numFmtId="0" fontId="126" fillId="0" borderId="0" xfId="8" applyFont="1"/>
    <xf numFmtId="43" fontId="127" fillId="0" borderId="0" xfId="8" applyNumberFormat="1" applyFont="1"/>
    <xf numFmtId="166" fontId="111" fillId="13" borderId="9" xfId="1" applyNumberFormat="1" applyFont="1" applyFill="1" applyBorder="1"/>
    <xf numFmtId="166" fontId="128" fillId="13" borderId="3" xfId="1" applyNumberFormat="1" applyFont="1" applyFill="1" applyBorder="1" applyAlignment="1">
      <alignment horizontal="right"/>
    </xf>
    <xf numFmtId="166" fontId="111" fillId="13" borderId="3" xfId="1" applyNumberFormat="1" applyFont="1" applyFill="1" applyBorder="1" applyAlignment="1">
      <alignment horizontal="right"/>
    </xf>
    <xf numFmtId="166" fontId="100" fillId="0" borderId="0" xfId="1" applyNumberFormat="1" applyFont="1" applyAlignment="1">
      <alignment horizontal="right"/>
    </xf>
    <xf numFmtId="166" fontId="101" fillId="0" borderId="0" xfId="1" applyNumberFormat="1" applyFont="1" applyAlignment="1">
      <alignment horizontal="right"/>
    </xf>
    <xf numFmtId="166" fontId="101" fillId="0" borderId="0" xfId="0" applyNumberFormat="1" applyFont="1" applyAlignment="1">
      <alignment horizontal="right"/>
    </xf>
    <xf numFmtId="166" fontId="100" fillId="0" borderId="0" xfId="0" applyNumberFormat="1" applyFont="1" applyAlignment="1">
      <alignment horizontal="right"/>
    </xf>
    <xf numFmtId="0" fontId="129" fillId="13" borderId="1" xfId="8" applyFont="1" applyFill="1" applyBorder="1"/>
    <xf numFmtId="166" fontId="100" fillId="0" borderId="0" xfId="1" applyNumberFormat="1" applyFont="1" applyBorder="1" applyAlignment="1">
      <alignment horizontal="right"/>
    </xf>
    <xf numFmtId="166" fontId="101" fillId="0" borderId="0" xfId="0" applyNumberFormat="1" applyFont="1" applyBorder="1" applyAlignment="1">
      <alignment horizontal="right"/>
    </xf>
    <xf numFmtId="166" fontId="100" fillId="0" borderId="0" xfId="0" applyNumberFormat="1" applyFont="1" applyBorder="1" applyAlignment="1">
      <alignment horizontal="right"/>
    </xf>
    <xf numFmtId="166" fontId="101" fillId="0" borderId="0" xfId="1" applyNumberFormat="1" applyFont="1" applyBorder="1" applyAlignment="1">
      <alignment horizontal="right"/>
    </xf>
    <xf numFmtId="0" fontId="49" fillId="0" borderId="0" xfId="8" applyFont="1" applyBorder="1"/>
    <xf numFmtId="166" fontId="130" fillId="0" borderId="0" xfId="8" applyNumberFormat="1" applyFont="1" applyFill="1" applyBorder="1"/>
    <xf numFmtId="166" fontId="131" fillId="0" borderId="0" xfId="8" applyNumberFormat="1" applyFont="1" applyFill="1" applyBorder="1"/>
    <xf numFmtId="166" fontId="132" fillId="0" borderId="0" xfId="2" applyNumberFormat="1" applyFont="1" applyFill="1" applyBorder="1"/>
    <xf numFmtId="166" fontId="132" fillId="0" borderId="0" xfId="2" applyNumberFormat="1" applyFont="1" applyBorder="1"/>
    <xf numFmtId="0" fontId="103" fillId="12" borderId="13" xfId="8" applyFont="1" applyFill="1" applyBorder="1" applyAlignment="1">
      <alignment horizontal="right"/>
    </xf>
    <xf numFmtId="17" fontId="103" fillId="12" borderId="5" xfId="8" applyNumberFormat="1" applyFont="1" applyFill="1" applyBorder="1" applyAlignment="1">
      <alignment horizontal="right"/>
    </xf>
    <xf numFmtId="166" fontId="117" fillId="13" borderId="9" xfId="2" applyNumberFormat="1" applyFont="1" applyFill="1" applyBorder="1"/>
    <xf numFmtId="166" fontId="117" fillId="13" borderId="3" xfId="2" applyNumberFormat="1" applyFont="1" applyFill="1" applyBorder="1"/>
    <xf numFmtId="166" fontId="117" fillId="13" borderId="6" xfId="2" applyNumberFormat="1" applyFont="1" applyFill="1" applyBorder="1"/>
    <xf numFmtId="0" fontId="103" fillId="13" borderId="0" xfId="8" applyFont="1" applyFill="1" applyBorder="1" applyAlignment="1">
      <alignment horizontal="center"/>
    </xf>
    <xf numFmtId="0" fontId="133" fillId="13" borderId="0" xfId="8" applyFont="1" applyFill="1" applyBorder="1"/>
    <xf numFmtId="166" fontId="100" fillId="13" borderId="0" xfId="8" applyNumberFormat="1" applyFont="1" applyFill="1" applyBorder="1"/>
    <xf numFmtId="166" fontId="101" fillId="13" borderId="0" xfId="8" applyNumberFormat="1" applyFont="1" applyFill="1" applyBorder="1" applyAlignment="1">
      <alignment horizontal="left" wrapText="1" indent="3"/>
    </xf>
    <xf numFmtId="166" fontId="101" fillId="13" borderId="0" xfId="8" applyNumberFormat="1" applyFont="1" applyFill="1" applyBorder="1" applyAlignment="1">
      <alignment horizontal="left" indent="3"/>
    </xf>
    <xf numFmtId="166" fontId="100" fillId="13" borderId="0" xfId="8" applyNumberFormat="1" applyFont="1" applyFill="1" applyBorder="1" applyAlignment="1">
      <alignment horizontal="left"/>
    </xf>
    <xf numFmtId="166" fontId="118" fillId="13" borderId="3" xfId="8" applyNumberFormat="1" applyFont="1" applyFill="1" applyBorder="1"/>
    <xf numFmtId="166" fontId="100" fillId="13" borderId="2" xfId="8" applyNumberFormat="1" applyFont="1" applyFill="1" applyBorder="1"/>
    <xf numFmtId="166" fontId="117" fillId="13" borderId="29" xfId="2" applyNumberFormat="1" applyFont="1" applyFill="1" applyBorder="1"/>
    <xf numFmtId="166" fontId="117" fillId="13" borderId="2" xfId="2" applyNumberFormat="1" applyFont="1" applyFill="1" applyBorder="1"/>
    <xf numFmtId="166" fontId="117" fillId="13" borderId="30" xfId="2" applyNumberFormat="1" applyFont="1" applyFill="1" applyBorder="1"/>
    <xf numFmtId="0" fontId="57" fillId="13" borderId="42" xfId="8" applyFont="1" applyFill="1" applyBorder="1" applyAlignment="1"/>
    <xf numFmtId="0" fontId="60" fillId="13" borderId="6" xfId="8" applyFont="1" applyFill="1" applyBorder="1"/>
    <xf numFmtId="0" fontId="56" fillId="13" borderId="4" xfId="8" applyFont="1" applyFill="1" applyBorder="1" applyAlignment="1">
      <alignment horizontal="left" indent="1"/>
    </xf>
    <xf numFmtId="0" fontId="58" fillId="13" borderId="4" xfId="8" applyFont="1" applyFill="1" applyBorder="1"/>
    <xf numFmtId="0" fontId="103" fillId="12" borderId="43" xfId="8" applyFont="1" applyFill="1" applyBorder="1" applyAlignment="1"/>
    <xf numFmtId="166" fontId="121" fillId="13" borderId="9" xfId="2" applyNumberFormat="1" applyFont="1" applyFill="1" applyBorder="1"/>
    <xf numFmtId="166" fontId="121" fillId="13" borderId="6" xfId="2" applyNumberFormat="1" applyFont="1" applyFill="1" applyBorder="1"/>
    <xf numFmtId="166" fontId="121" fillId="13" borderId="2" xfId="2" applyNumberFormat="1" applyFont="1" applyFill="1" applyBorder="1"/>
    <xf numFmtId="166" fontId="121" fillId="13" borderId="29" xfId="2" applyNumberFormat="1" applyFont="1" applyFill="1" applyBorder="1"/>
    <xf numFmtId="166" fontId="121" fillId="13" borderId="30" xfId="2" applyNumberFormat="1" applyFont="1" applyFill="1" applyBorder="1"/>
    <xf numFmtId="0" fontId="134" fillId="0" borderId="0" xfId="10" applyFont="1"/>
    <xf numFmtId="0" fontId="94" fillId="0" borderId="0" xfId="10" applyFont="1"/>
    <xf numFmtId="0" fontId="135" fillId="12" borderId="33" xfId="10" applyFont="1" applyFill="1" applyBorder="1" applyAlignment="1">
      <alignment horizontal="right"/>
    </xf>
    <xf numFmtId="0" fontId="135" fillId="12" borderId="5" xfId="10" applyFont="1" applyFill="1" applyBorder="1" applyAlignment="1">
      <alignment horizontal="right"/>
    </xf>
    <xf numFmtId="0" fontId="135" fillId="12" borderId="15" xfId="10" applyFont="1" applyFill="1" applyBorder="1" applyAlignment="1">
      <alignment horizontal="right"/>
    </xf>
    <xf numFmtId="0" fontId="136" fillId="13" borderId="0" xfId="10" applyFont="1" applyFill="1" applyBorder="1" applyAlignment="1">
      <alignment horizontal="left"/>
    </xf>
    <xf numFmtId="170" fontId="137" fillId="5" borderId="8" xfId="7" applyNumberFormat="1" applyFont="1" applyFill="1" applyBorder="1" applyAlignment="1">
      <alignment horizontal="right"/>
    </xf>
    <xf numFmtId="170" fontId="137" fillId="5" borderId="0" xfId="7" applyNumberFormat="1" applyFont="1" applyFill="1" applyBorder="1" applyAlignment="1">
      <alignment horizontal="right"/>
    </xf>
    <xf numFmtId="170" fontId="137" fillId="5" borderId="4" xfId="7" applyNumberFormat="1" applyFont="1" applyFill="1" applyBorder="1" applyAlignment="1">
      <alignment horizontal="right"/>
    </xf>
    <xf numFmtId="170" fontId="137" fillId="0" borderId="0" xfId="7" applyNumberFormat="1" applyFont="1" applyFill="1" applyBorder="1" applyAlignment="1">
      <alignment horizontal="right"/>
    </xf>
    <xf numFmtId="170" fontId="137" fillId="0" borderId="4" xfId="7" applyNumberFormat="1" applyFont="1" applyFill="1" applyBorder="1" applyAlignment="1">
      <alignment horizontal="right"/>
    </xf>
    <xf numFmtId="170" fontId="137" fillId="0" borderId="8" xfId="7" applyNumberFormat="1" applyFont="1" applyFill="1" applyBorder="1" applyAlignment="1">
      <alignment horizontal="right"/>
    </xf>
    <xf numFmtId="4" fontId="94" fillId="0" borderId="0" xfId="0" applyNumberFormat="1" applyFont="1" applyBorder="1"/>
    <xf numFmtId="43" fontId="94" fillId="0" borderId="0" xfId="1" applyFont="1" applyBorder="1"/>
    <xf numFmtId="166" fontId="137" fillId="0" borderId="0" xfId="1" applyNumberFormat="1" applyFont="1" applyBorder="1"/>
    <xf numFmtId="0" fontId="124" fillId="13" borderId="44" xfId="10" applyFont="1" applyFill="1" applyBorder="1" applyAlignment="1">
      <alignment horizontal="left"/>
    </xf>
    <xf numFmtId="170" fontId="138" fillId="13" borderId="45" xfId="7" applyNumberFormat="1" applyFont="1" applyFill="1" applyBorder="1" applyAlignment="1">
      <alignment horizontal="right"/>
    </xf>
    <xf numFmtId="170" fontId="138" fillId="13" borderId="44" xfId="7" applyNumberFormat="1" applyFont="1" applyFill="1" applyBorder="1" applyAlignment="1">
      <alignment horizontal="right"/>
    </xf>
    <xf numFmtId="170" fontId="138" fillId="13" borderId="46" xfId="7" applyNumberFormat="1" applyFont="1" applyFill="1" applyBorder="1" applyAlignment="1">
      <alignment horizontal="right"/>
    </xf>
    <xf numFmtId="170" fontId="138" fillId="13" borderId="44" xfId="7" applyNumberFormat="1" applyFont="1" applyFill="1" applyBorder="1" applyAlignment="1">
      <alignment horizontal="center"/>
    </xf>
    <xf numFmtId="4" fontId="138" fillId="13" borderId="44" xfId="0" applyNumberFormat="1" applyFont="1" applyFill="1" applyBorder="1"/>
    <xf numFmtId="43" fontId="138" fillId="13" borderId="44" xfId="1" applyFont="1" applyFill="1" applyBorder="1"/>
    <xf numFmtId="43" fontId="138" fillId="13" borderId="46" xfId="1" applyFont="1" applyFill="1" applyBorder="1"/>
    <xf numFmtId="4" fontId="138" fillId="13" borderId="44" xfId="7" applyNumberFormat="1" applyFont="1" applyFill="1" applyBorder="1" applyAlignment="1">
      <alignment horizontal="right"/>
    </xf>
    <xf numFmtId="172" fontId="138" fillId="13" borderId="44" xfId="7" applyNumberFormat="1" applyFont="1" applyFill="1" applyBorder="1" applyAlignment="1">
      <alignment horizontal="right"/>
    </xf>
    <xf numFmtId="0" fontId="139" fillId="13" borderId="0" xfId="10" applyFont="1" applyFill="1" applyBorder="1" applyAlignment="1">
      <alignment horizontal="left"/>
    </xf>
    <xf numFmtId="170" fontId="139" fillId="5" borderId="8" xfId="7" applyNumberFormat="1" applyFont="1" applyFill="1" applyBorder="1" applyAlignment="1">
      <alignment horizontal="right"/>
    </xf>
    <xf numFmtId="170" fontId="139" fillId="5" borderId="0" xfId="7" applyNumberFormat="1" applyFont="1" applyFill="1" applyBorder="1" applyAlignment="1">
      <alignment horizontal="right"/>
    </xf>
    <xf numFmtId="170" fontId="139" fillId="5" borderId="4" xfId="7" applyNumberFormat="1" applyFont="1" applyFill="1" applyBorder="1" applyAlignment="1">
      <alignment horizontal="right"/>
    </xf>
    <xf numFmtId="170" fontId="139" fillId="5" borderId="0" xfId="7" applyNumberFormat="1" applyFont="1" applyFill="1" applyBorder="1" applyAlignment="1">
      <alignment horizontal="center"/>
    </xf>
    <xf numFmtId="170" fontId="140" fillId="5" borderId="8" xfId="7" applyNumberFormat="1" applyFont="1" applyFill="1" applyBorder="1" applyAlignment="1">
      <alignment horizontal="right"/>
    </xf>
    <xf numFmtId="170" fontId="140" fillId="5" borderId="0" xfId="7" applyNumberFormat="1" applyFont="1" applyFill="1" applyBorder="1" applyAlignment="1">
      <alignment horizontal="right"/>
    </xf>
    <xf numFmtId="170" fontId="140" fillId="5" borderId="4" xfId="7" applyNumberFormat="1" applyFont="1" applyFill="1" applyBorder="1" applyAlignment="1">
      <alignment horizontal="right"/>
    </xf>
    <xf numFmtId="4" fontId="141" fillId="0" borderId="0" xfId="0" applyNumberFormat="1" applyFont="1" applyBorder="1"/>
    <xf numFmtId="43" fontId="95" fillId="0" borderId="0" xfId="1" applyFont="1" applyBorder="1"/>
    <xf numFmtId="43" fontId="95" fillId="0" borderId="4" xfId="1" applyFont="1" applyBorder="1"/>
    <xf numFmtId="4" fontId="139" fillId="5" borderId="0" xfId="7" applyNumberFormat="1" applyFont="1" applyFill="1" applyBorder="1" applyAlignment="1">
      <alignment horizontal="right"/>
    </xf>
    <xf numFmtId="0" fontId="94" fillId="0" borderId="0" xfId="0" applyFont="1" applyBorder="1"/>
    <xf numFmtId="43" fontId="94" fillId="0" borderId="0" xfId="1" applyFont="1" applyFill="1" applyBorder="1"/>
    <xf numFmtId="43" fontId="94" fillId="0" borderId="4" xfId="1" applyFont="1" applyFill="1" applyBorder="1"/>
    <xf numFmtId="0" fontId="136" fillId="13" borderId="0" xfId="0" applyFont="1" applyFill="1" applyBorder="1" applyAlignment="1">
      <alignment horizontal="left"/>
    </xf>
    <xf numFmtId="170" fontId="137" fillId="5" borderId="8" xfId="7" quotePrefix="1" applyNumberFormat="1" applyFont="1" applyFill="1" applyBorder="1" applyAlignment="1">
      <alignment horizontal="right"/>
    </xf>
    <xf numFmtId="170" fontId="137" fillId="5" borderId="0" xfId="7" quotePrefix="1" applyNumberFormat="1" applyFont="1" applyFill="1" applyBorder="1" applyAlignment="1">
      <alignment horizontal="right"/>
    </xf>
    <xf numFmtId="170" fontId="137" fillId="5" borderId="4" xfId="7" quotePrefix="1" applyNumberFormat="1" applyFont="1" applyFill="1" applyBorder="1" applyAlignment="1">
      <alignment horizontal="right"/>
    </xf>
    <xf numFmtId="0" fontId="124" fillId="13" borderId="47" xfId="10" applyFont="1" applyFill="1" applyBorder="1" applyAlignment="1">
      <alignment horizontal="left"/>
    </xf>
    <xf numFmtId="170" fontId="138" fillId="13" borderId="48" xfId="7" applyNumberFormat="1" applyFont="1" applyFill="1" applyBorder="1" applyAlignment="1">
      <alignment horizontal="right"/>
    </xf>
    <xf numFmtId="170" fontId="138" fillId="13" borderId="47" xfId="7" applyNumberFormat="1" applyFont="1" applyFill="1" applyBorder="1" applyAlignment="1">
      <alignment horizontal="right"/>
    </xf>
    <xf numFmtId="170" fontId="138" fillId="13" borderId="49" xfId="7" applyNumberFormat="1" applyFont="1" applyFill="1" applyBorder="1" applyAlignment="1">
      <alignment horizontal="right"/>
    </xf>
    <xf numFmtId="4" fontId="138" fillId="13" borderId="47" xfId="0" applyNumberFormat="1" applyFont="1" applyFill="1" applyBorder="1"/>
    <xf numFmtId="43" fontId="138" fillId="13" borderId="47" xfId="1" applyFont="1" applyFill="1" applyBorder="1"/>
    <xf numFmtId="43" fontId="138" fillId="13" borderId="49" xfId="1" applyFont="1" applyFill="1" applyBorder="1"/>
    <xf numFmtId="170" fontId="138" fillId="13" borderId="50" xfId="7" applyNumberFormat="1" applyFont="1" applyFill="1" applyBorder="1" applyAlignment="1">
      <alignment horizontal="right"/>
    </xf>
    <xf numFmtId="4" fontId="138" fillId="13" borderId="41" xfId="7" applyNumberFormat="1" applyFont="1" applyFill="1" applyBorder="1" applyAlignment="1">
      <alignment horizontal="right"/>
    </xf>
    <xf numFmtId="170" fontId="138" fillId="13" borderId="41" xfId="7" applyNumberFormat="1" applyFont="1" applyFill="1" applyBorder="1" applyAlignment="1">
      <alignment horizontal="right"/>
    </xf>
    <xf numFmtId="170" fontId="138" fillId="13" borderId="40" xfId="7" applyNumberFormat="1" applyFont="1" applyFill="1" applyBorder="1" applyAlignment="1">
      <alignment horizontal="right"/>
    </xf>
    <xf numFmtId="172" fontId="138" fillId="13" borderId="50" xfId="7" applyNumberFormat="1" applyFont="1" applyFill="1" applyBorder="1" applyAlignment="1">
      <alignment horizontal="right"/>
    </xf>
    <xf numFmtId="0" fontId="136" fillId="13" borderId="8" xfId="10" applyFont="1" applyFill="1" applyBorder="1" applyAlignment="1">
      <alignment horizontal="left"/>
    </xf>
    <xf numFmtId="0" fontId="124" fillId="13" borderId="45" xfId="10" applyFont="1" applyFill="1" applyBorder="1" applyAlignment="1">
      <alignment horizontal="left"/>
    </xf>
    <xf numFmtId="0" fontId="139" fillId="13" borderId="8" xfId="10" applyFont="1" applyFill="1" applyBorder="1" applyAlignment="1">
      <alignment horizontal="left"/>
    </xf>
    <xf numFmtId="0" fontId="136" fillId="13" borderId="8" xfId="0" applyFont="1" applyFill="1" applyBorder="1" applyAlignment="1">
      <alignment horizontal="left"/>
    </xf>
    <xf numFmtId="0" fontId="124" fillId="13" borderId="50" xfId="10" applyFont="1" applyFill="1" applyBorder="1" applyAlignment="1">
      <alignment horizontal="left"/>
    </xf>
    <xf numFmtId="4" fontId="138" fillId="13" borderId="41" xfId="0" applyNumberFormat="1" applyFont="1" applyFill="1" applyBorder="1"/>
    <xf numFmtId="43" fontId="138" fillId="13" borderId="41" xfId="1" applyFont="1" applyFill="1" applyBorder="1"/>
    <xf numFmtId="43" fontId="138" fillId="13" borderId="40" xfId="1" applyFont="1" applyFill="1" applyBorder="1"/>
    <xf numFmtId="0" fontId="53" fillId="0" borderId="3" xfId="8" applyBorder="1"/>
    <xf numFmtId="0" fontId="120" fillId="13" borderId="1" xfId="8" applyFont="1" applyFill="1" applyBorder="1" applyAlignment="1">
      <alignment horizontal="left"/>
    </xf>
    <xf numFmtId="0" fontId="109" fillId="13" borderId="0" xfId="8" applyFont="1" applyFill="1" applyBorder="1"/>
    <xf numFmtId="0" fontId="110" fillId="13" borderId="0" xfId="8" applyFont="1" applyFill="1" applyBorder="1" applyAlignment="1">
      <alignment horizontal="left" indent="4"/>
    </xf>
    <xf numFmtId="0" fontId="110" fillId="13" borderId="0" xfId="8" applyFont="1" applyFill="1" applyBorder="1" applyAlignment="1">
      <alignment horizontal="left" indent="13"/>
    </xf>
    <xf numFmtId="0" fontId="109" fillId="13" borderId="0" xfId="8" applyFont="1" applyFill="1" applyBorder="1" applyAlignment="1">
      <alignment horizontal="left"/>
    </xf>
    <xf numFmtId="0" fontId="120" fillId="13" borderId="0" xfId="8" applyFont="1" applyFill="1" applyBorder="1"/>
    <xf numFmtId="0" fontId="120" fillId="13" borderId="7" xfId="8" applyFont="1" applyFill="1" applyBorder="1"/>
    <xf numFmtId="0" fontId="109" fillId="13" borderId="4" xfId="8" applyFont="1" applyFill="1" applyBorder="1"/>
    <xf numFmtId="0" fontId="110" fillId="13" borderId="4" xfId="8" applyFont="1" applyFill="1" applyBorder="1" applyAlignment="1">
      <alignment horizontal="left" indent="5"/>
    </xf>
    <xf numFmtId="0" fontId="110" fillId="13" borderId="4" xfId="8" applyFont="1" applyFill="1" applyBorder="1" applyAlignment="1">
      <alignment horizontal="left" wrapText="1" indent="5"/>
    </xf>
    <xf numFmtId="0" fontId="120" fillId="13" borderId="6" xfId="8" applyFont="1" applyFill="1" applyBorder="1" applyAlignment="1">
      <alignment horizontal="left"/>
    </xf>
    <xf numFmtId="166" fontId="109" fillId="0" borderId="8" xfId="1" applyNumberFormat="1" applyFont="1" applyBorder="1"/>
    <xf numFmtId="166" fontId="110" fillId="0" borderId="8" xfId="0" applyNumberFormat="1" applyFont="1" applyBorder="1"/>
    <xf numFmtId="166" fontId="109" fillId="0" borderId="8" xfId="0" applyNumberFormat="1" applyFont="1" applyBorder="1"/>
    <xf numFmtId="166" fontId="122" fillId="0" borderId="8" xfId="2" applyNumberFormat="1" applyFont="1" applyFill="1" applyBorder="1"/>
    <xf numFmtId="166" fontId="109" fillId="0" borderId="8" xfId="1" applyNumberFormat="1" applyFont="1" applyFill="1" applyBorder="1"/>
    <xf numFmtId="166" fontId="110" fillId="0" borderId="8" xfId="1" applyNumberFormat="1" applyFont="1" applyBorder="1"/>
    <xf numFmtId="166" fontId="110" fillId="0" borderId="8" xfId="1" applyNumberFormat="1" applyFont="1" applyFill="1" applyBorder="1"/>
    <xf numFmtId="166" fontId="77" fillId="0" borderId="4" xfId="1" applyNumberFormat="1" applyFont="1" applyBorder="1"/>
    <xf numFmtId="166" fontId="74" fillId="0" borderId="4" xfId="0" applyNumberFormat="1" applyFont="1" applyBorder="1"/>
    <xf numFmtId="166" fontId="77" fillId="0" borderId="4" xfId="0" applyNumberFormat="1" applyFont="1" applyBorder="1"/>
    <xf numFmtId="166" fontId="77" fillId="0" borderId="4" xfId="1" applyNumberFormat="1" applyFont="1" applyFill="1" applyBorder="1"/>
    <xf numFmtId="166" fontId="74" fillId="0" borderId="4" xfId="1" applyNumberFormat="1" applyFont="1" applyBorder="1"/>
    <xf numFmtId="166" fontId="74" fillId="0" borderId="4" xfId="1" applyNumberFormat="1" applyFont="1" applyFill="1" applyBorder="1"/>
    <xf numFmtId="166" fontId="117" fillId="13" borderId="3" xfId="1" applyNumberFormat="1" applyFont="1" applyFill="1" applyBorder="1"/>
    <xf numFmtId="166" fontId="117" fillId="13" borderId="6" xfId="1" applyNumberFormat="1" applyFont="1" applyFill="1" applyBorder="1"/>
    <xf numFmtId="0" fontId="56" fillId="13" borderId="30" xfId="8" applyFont="1" applyFill="1" applyBorder="1"/>
    <xf numFmtId="0" fontId="49" fillId="13" borderId="1" xfId="9" applyFont="1" applyFill="1" applyBorder="1" applyAlignment="1"/>
    <xf numFmtId="0" fontId="142" fillId="13" borderId="0" xfId="9" applyFont="1" applyFill="1" applyBorder="1"/>
    <xf numFmtId="0" fontId="69" fillId="13" borderId="0" xfId="9" applyFont="1" applyFill="1" applyBorder="1"/>
    <xf numFmtId="0" fontId="143" fillId="13" borderId="2" xfId="9" applyFont="1" applyFill="1" applyBorder="1"/>
    <xf numFmtId="166" fontId="43" fillId="13" borderId="0" xfId="9" applyNumberFormat="1" applyFont="1" applyFill="1" applyBorder="1"/>
    <xf numFmtId="166" fontId="46" fillId="13" borderId="0" xfId="9" applyNumberFormat="1" applyFont="1" applyFill="1" applyAlignment="1">
      <alignment horizontal="left" wrapText="1" indent="2"/>
    </xf>
    <xf numFmtId="166" fontId="46" fillId="13" borderId="0" xfId="9" applyNumberFormat="1" applyFont="1" applyFill="1" applyAlignment="1">
      <alignment horizontal="left" indent="2"/>
    </xf>
    <xf numFmtId="166" fontId="43" fillId="13" borderId="0" xfId="9" applyNumberFormat="1" applyFont="1" applyFill="1"/>
    <xf numFmtId="166" fontId="43" fillId="13" borderId="0" xfId="9" applyNumberFormat="1" applyFont="1" applyFill="1" applyAlignment="1">
      <alignment horizontal="left"/>
    </xf>
    <xf numFmtId="171" fontId="46" fillId="13" borderId="0" xfId="9" applyNumberFormat="1" applyFont="1" applyFill="1" applyAlignment="1">
      <alignment horizontal="left" indent="2"/>
    </xf>
    <xf numFmtId="166" fontId="43" fillId="13" borderId="0" xfId="9" applyNumberFormat="1" applyFont="1" applyFill="1" applyAlignment="1"/>
    <xf numFmtId="166" fontId="49" fillId="13" borderId="0" xfId="9" applyNumberFormat="1" applyFont="1" applyFill="1" applyAlignment="1"/>
    <xf numFmtId="166" fontId="46" fillId="13" borderId="0" xfId="9" applyNumberFormat="1" applyFont="1" applyFill="1" applyAlignment="1">
      <alignment horizontal="left" indent="4"/>
    </xf>
    <xf numFmtId="166" fontId="49" fillId="13" borderId="0" xfId="9" applyNumberFormat="1" applyFont="1" applyFill="1" applyAlignment="1">
      <alignment horizontal="left" indent="2"/>
    </xf>
    <xf numFmtId="166" fontId="46" fillId="13" borderId="2" xfId="9" applyNumberFormat="1" applyFont="1" applyFill="1" applyBorder="1" applyAlignment="1">
      <alignment horizontal="left" indent="2"/>
    </xf>
    <xf numFmtId="0" fontId="144" fillId="13" borderId="2" xfId="9" applyFont="1" applyFill="1" applyBorder="1"/>
    <xf numFmtId="0" fontId="43" fillId="13" borderId="0" xfId="9" applyFont="1" applyFill="1" applyBorder="1"/>
    <xf numFmtId="0" fontId="45" fillId="13" borderId="0" xfId="9" applyFont="1" applyFill="1" applyBorder="1" applyAlignment="1">
      <alignment horizontal="left" indent="2"/>
    </xf>
    <xf numFmtId="0" fontId="46" fillId="13" borderId="0" xfId="9" applyFont="1" applyFill="1" applyBorder="1" applyAlignment="1">
      <alignment horizontal="left" indent="4"/>
    </xf>
    <xf numFmtId="0" fontId="46" fillId="13" borderId="0" xfId="9" applyFont="1" applyFill="1" applyBorder="1" applyAlignment="1">
      <alignment horizontal="left" indent="2"/>
    </xf>
    <xf numFmtId="0" fontId="43" fillId="13" borderId="0" xfId="9" applyFont="1" applyFill="1" applyBorder="1" applyAlignment="1">
      <alignment horizontal="left"/>
    </xf>
    <xf numFmtId="0" fontId="43" fillId="13" borderId="2" xfId="9" applyFont="1" applyFill="1" applyBorder="1" applyAlignment="1">
      <alignment horizontal="left"/>
    </xf>
    <xf numFmtId="0" fontId="43" fillId="13" borderId="2" xfId="9" applyFont="1" applyFill="1" applyBorder="1"/>
    <xf numFmtId="0" fontId="145" fillId="12" borderId="21" xfId="0" applyFont="1" applyFill="1" applyBorder="1" applyAlignment="1">
      <alignment horizontal="right"/>
    </xf>
    <xf numFmtId="0" fontId="145" fillId="12" borderId="20" xfId="9" applyFont="1" applyFill="1" applyBorder="1" applyAlignment="1">
      <alignment horizontal="right"/>
    </xf>
    <xf numFmtId="0" fontId="145" fillId="12" borderId="4" xfId="0" applyFont="1" applyFill="1" applyBorder="1" applyAlignment="1">
      <alignment horizontal="right"/>
    </xf>
    <xf numFmtId="0" fontId="146" fillId="12" borderId="20" xfId="9" applyFont="1" applyFill="1" applyBorder="1" applyAlignment="1">
      <alignment horizontal="right"/>
    </xf>
    <xf numFmtId="17" fontId="145" fillId="12" borderId="21" xfId="9" applyNumberFormat="1" applyFont="1" applyFill="1" applyBorder="1" applyAlignment="1">
      <alignment horizontal="right"/>
    </xf>
    <xf numFmtId="17" fontId="145" fillId="12" borderId="20" xfId="9" applyNumberFormat="1" applyFont="1" applyFill="1" applyBorder="1" applyAlignment="1">
      <alignment horizontal="right"/>
    </xf>
    <xf numFmtId="17" fontId="145" fillId="12" borderId="4" xfId="9" applyNumberFormat="1" applyFont="1" applyFill="1" applyBorder="1" applyAlignment="1">
      <alignment horizontal="right"/>
    </xf>
    <xf numFmtId="17" fontId="146" fillId="12" borderId="20" xfId="9" applyNumberFormat="1" applyFont="1" applyFill="1" applyBorder="1" applyAlignment="1">
      <alignment horizontal="right"/>
    </xf>
    <xf numFmtId="0" fontId="126" fillId="12" borderId="9" xfId="0" applyFont="1" applyFill="1" applyBorder="1"/>
    <xf numFmtId="0" fontId="126" fillId="12" borderId="3" xfId="0" applyFont="1" applyFill="1" applyBorder="1"/>
    <xf numFmtId="0" fontId="126" fillId="12" borderId="6" xfId="0" applyFont="1" applyFill="1" applyBorder="1"/>
    <xf numFmtId="0" fontId="0" fillId="12" borderId="3" xfId="0" applyFill="1" applyBorder="1"/>
    <xf numFmtId="166" fontId="43" fillId="13" borderId="0" xfId="3" applyNumberFormat="1" applyFont="1" applyFill="1" applyBorder="1"/>
    <xf numFmtId="166" fontId="43" fillId="13" borderId="2" xfId="3" applyNumberFormat="1" applyFont="1" applyFill="1" applyBorder="1"/>
    <xf numFmtId="0" fontId="114" fillId="12" borderId="33" xfId="0" applyFont="1" applyFill="1" applyBorder="1" applyAlignment="1">
      <alignment horizontal="right"/>
    </xf>
    <xf numFmtId="0" fontId="114" fillId="12" borderId="5" xfId="0" applyFont="1" applyFill="1" applyBorder="1" applyAlignment="1">
      <alignment horizontal="right"/>
    </xf>
    <xf numFmtId="0" fontId="114" fillId="12" borderId="15" xfId="0" applyFont="1" applyFill="1" applyBorder="1" applyAlignment="1">
      <alignment horizontal="right"/>
    </xf>
    <xf numFmtId="0" fontId="114" fillId="12" borderId="15" xfId="0" applyFont="1" applyFill="1" applyBorder="1" applyAlignment="1"/>
    <xf numFmtId="0" fontId="103" fillId="12" borderId="52" xfId="8" applyFont="1" applyFill="1" applyBorder="1" applyAlignment="1">
      <alignment horizontal="center"/>
    </xf>
    <xf numFmtId="166" fontId="100" fillId="0" borderId="0" xfId="0" applyNumberFormat="1" applyFont="1" applyFill="1" applyBorder="1" applyAlignment="1">
      <alignment horizontal="center"/>
    </xf>
    <xf numFmtId="166" fontId="101" fillId="0" borderId="0" xfId="1" applyNumberFormat="1" applyFont="1" applyFill="1"/>
    <xf numFmtId="166" fontId="119" fillId="0" borderId="0" xfId="8" applyNumberFormat="1" applyFont="1" applyFill="1" applyBorder="1"/>
    <xf numFmtId="0" fontId="132" fillId="0" borderId="0" xfId="8" applyFont="1"/>
    <xf numFmtId="0" fontId="95" fillId="0" borderId="0" xfId="10" applyFont="1"/>
    <xf numFmtId="0" fontId="50" fillId="0" borderId="0" xfId="8" applyFont="1"/>
    <xf numFmtId="0" fontId="56" fillId="13" borderId="6" xfId="8" applyFont="1" applyFill="1" applyBorder="1"/>
    <xf numFmtId="17" fontId="96" fillId="0" borderId="1" xfId="0" applyNumberFormat="1" applyFont="1" applyFill="1" applyBorder="1" applyAlignment="1">
      <alignment horizontal="center" textRotation="90" wrapText="1"/>
    </xf>
    <xf numFmtId="17" fontId="96" fillId="0" borderId="0" xfId="0" applyNumberFormat="1" applyFont="1" applyFill="1" applyBorder="1" applyAlignment="1">
      <alignment horizontal="center" textRotation="90" wrapText="1"/>
    </xf>
    <xf numFmtId="17" fontId="121" fillId="13" borderId="3" xfId="0" applyNumberFormat="1" applyFont="1" applyFill="1" applyBorder="1" applyAlignment="1">
      <alignment horizontal="center" wrapText="1"/>
    </xf>
    <xf numFmtId="0" fontId="94" fillId="0" borderId="3" xfId="10" applyBorder="1"/>
    <xf numFmtId="0" fontId="94" fillId="0" borderId="0" xfId="10" applyBorder="1"/>
    <xf numFmtId="0" fontId="46" fillId="0" borderId="0" xfId="8" applyFont="1"/>
    <xf numFmtId="2" fontId="110" fillId="0" borderId="0" xfId="2" applyNumberFormat="1" applyFont="1" applyBorder="1"/>
    <xf numFmtId="2" fontId="110" fillId="0" borderId="8" xfId="2" applyNumberFormat="1" applyFont="1" applyBorder="1"/>
    <xf numFmtId="2" fontId="110" fillId="0" borderId="4" xfId="2" applyNumberFormat="1" applyFont="1" applyBorder="1"/>
    <xf numFmtId="2" fontId="110" fillId="0" borderId="0" xfId="8" applyNumberFormat="1" applyFont="1" applyBorder="1"/>
    <xf numFmtId="166" fontId="77" fillId="0" borderId="0" xfId="1" applyNumberFormat="1" applyFont="1" applyBorder="1"/>
    <xf numFmtId="166" fontId="74" fillId="0" borderId="0" xfId="0" applyNumberFormat="1" applyFont="1" applyBorder="1"/>
    <xf numFmtId="166" fontId="77" fillId="0" borderId="0" xfId="0" applyNumberFormat="1" applyFont="1" applyBorder="1"/>
    <xf numFmtId="0" fontId="103" fillId="14" borderId="7" xfId="8" applyFont="1" applyFill="1" applyBorder="1" applyAlignment="1">
      <alignment horizontal="center" wrapText="1"/>
    </xf>
    <xf numFmtId="166" fontId="121" fillId="13" borderId="9" xfId="0" applyNumberFormat="1" applyFont="1" applyFill="1" applyBorder="1"/>
    <xf numFmtId="166" fontId="77" fillId="0" borderId="0" xfId="1" applyNumberFormat="1" applyFont="1" applyFill="1" applyBorder="1"/>
    <xf numFmtId="166" fontId="74" fillId="0" borderId="0" xfId="1" applyNumberFormat="1" applyFont="1" applyBorder="1"/>
    <xf numFmtId="166" fontId="74" fillId="0" borderId="0" xfId="1" applyNumberFormat="1" applyFont="1" applyFill="1" applyBorder="1"/>
    <xf numFmtId="166" fontId="147" fillId="13" borderId="15" xfId="1" applyNumberFormat="1" applyFont="1" applyFill="1" applyBorder="1"/>
    <xf numFmtId="166" fontId="121" fillId="13" borderId="33" xfId="1" applyNumberFormat="1" applyFont="1" applyFill="1" applyBorder="1"/>
    <xf numFmtId="166" fontId="147" fillId="13" borderId="5" xfId="1" applyNumberFormat="1" applyFont="1" applyFill="1" applyBorder="1"/>
    <xf numFmtId="0" fontId="78" fillId="3" borderId="0" xfId="11" applyNumberFormat="1"/>
    <xf numFmtId="0" fontId="78" fillId="3" borderId="3" xfId="11" applyNumberFormat="1" applyBorder="1"/>
    <xf numFmtId="0" fontId="78" fillId="2" borderId="0" xfId="11" applyNumberFormat="1" applyFill="1" applyBorder="1"/>
    <xf numFmtId="0" fontId="81" fillId="2" borderId="0" xfId="11" applyNumberFormat="1" applyFont="1" applyFill="1" applyBorder="1" applyAlignment="1">
      <alignment horizontal="center"/>
    </xf>
    <xf numFmtId="0" fontId="78" fillId="15" borderId="0" xfId="11" applyNumberFormat="1" applyFill="1"/>
    <xf numFmtId="0" fontId="78" fillId="3" borderId="0" xfId="11" applyNumberFormat="1" applyBorder="1"/>
    <xf numFmtId="0" fontId="66" fillId="6" borderId="0" xfId="11" applyNumberFormat="1" applyFont="1" applyFill="1" applyBorder="1"/>
    <xf numFmtId="0" fontId="66" fillId="6" borderId="0" xfId="11" applyNumberFormat="1" applyFont="1" applyFill="1" applyBorder="1" applyAlignment="1">
      <alignment horizontal="center"/>
    </xf>
    <xf numFmtId="0" fontId="58" fillId="6" borderId="0" xfId="11" applyNumberFormat="1" applyFont="1" applyFill="1" applyBorder="1"/>
    <xf numFmtId="0" fontId="56" fillId="6" borderId="0" xfId="11" applyNumberFormat="1" applyFont="1" applyFill="1" applyBorder="1" applyAlignment="1">
      <alignment horizontal="center"/>
    </xf>
    <xf numFmtId="0" fontId="58" fillId="6" borderId="1" xfId="11" applyNumberFormat="1" applyFont="1" applyFill="1" applyBorder="1" applyAlignment="1"/>
    <xf numFmtId="0" fontId="58" fillId="6" borderId="0" xfId="11" applyNumberFormat="1" applyFont="1" applyFill="1" applyBorder="1" applyAlignment="1"/>
    <xf numFmtId="0" fontId="82" fillId="2" borderId="0" xfId="11" applyNumberFormat="1" applyFont="1" applyFill="1" applyBorder="1" applyAlignment="1">
      <alignment horizontal="center"/>
    </xf>
    <xf numFmtId="17" fontId="83" fillId="2" borderId="0" xfId="11" applyNumberFormat="1" applyFont="1" applyFill="1" applyBorder="1" applyAlignment="1">
      <alignment horizontal="center"/>
    </xf>
    <xf numFmtId="17" fontId="83" fillId="15" borderId="0" xfId="11" applyNumberFormat="1" applyFont="1" applyFill="1" applyBorder="1" applyAlignment="1">
      <alignment horizontal="center"/>
    </xf>
    <xf numFmtId="17" fontId="84" fillId="6" borderId="0" xfId="11" applyNumberFormat="1" applyFont="1" applyFill="1" applyBorder="1" applyAlignment="1">
      <alignment horizontal="center"/>
    </xf>
    <xf numFmtId="0" fontId="78" fillId="2" borderId="2" xfId="11" applyNumberFormat="1" applyFill="1" applyBorder="1"/>
    <xf numFmtId="173" fontId="83" fillId="2" borderId="2" xfId="11" applyNumberFormat="1" applyFont="1" applyFill="1" applyBorder="1" applyAlignment="1">
      <alignment horizontal="center"/>
    </xf>
    <xf numFmtId="173" fontId="82" fillId="2" borderId="2" xfId="11" applyNumberFormat="1" applyFont="1" applyFill="1" applyBorder="1" applyAlignment="1">
      <alignment horizontal="center"/>
    </xf>
    <xf numFmtId="0" fontId="82" fillId="2" borderId="2" xfId="11" applyNumberFormat="1" applyFont="1" applyFill="1" applyBorder="1" applyAlignment="1">
      <alignment horizontal="center"/>
    </xf>
    <xf numFmtId="0" fontId="83" fillId="4" borderId="2" xfId="11" applyNumberFormat="1" applyFont="1" applyFill="1" applyBorder="1" applyAlignment="1">
      <alignment horizontal="center"/>
    </xf>
    <xf numFmtId="0" fontId="83" fillId="15" borderId="2" xfId="11" applyNumberFormat="1" applyFont="1" applyFill="1" applyBorder="1" applyAlignment="1">
      <alignment horizontal="center"/>
    </xf>
    <xf numFmtId="0" fontId="78" fillId="15" borderId="2" xfId="11" applyNumberFormat="1" applyFill="1" applyBorder="1"/>
    <xf numFmtId="173" fontId="84" fillId="6" borderId="3" xfId="11" applyNumberFormat="1" applyFont="1" applyFill="1" applyBorder="1" applyAlignment="1">
      <alignment horizontal="center"/>
    </xf>
    <xf numFmtId="173" fontId="56" fillId="6" borderId="3" xfId="11" applyNumberFormat="1" applyFont="1" applyFill="1" applyBorder="1" applyAlignment="1">
      <alignment horizontal="center"/>
    </xf>
    <xf numFmtId="0" fontId="58" fillId="6" borderId="3" xfId="11" applyNumberFormat="1" applyFont="1" applyFill="1" applyBorder="1" applyAlignment="1"/>
    <xf numFmtId="0" fontId="85" fillId="3" borderId="0" xfId="11" applyNumberFormat="1" applyFont="1" applyBorder="1"/>
    <xf numFmtId="0" fontId="78" fillId="3" borderId="0" xfId="11" applyNumberFormat="1" applyFont="1" applyBorder="1"/>
    <xf numFmtId="0" fontId="85" fillId="0" borderId="0" xfId="11" applyNumberFormat="1" applyFont="1" applyFill="1" applyBorder="1"/>
    <xf numFmtId="0" fontId="78" fillId="0" borderId="0" xfId="11" applyNumberFormat="1" applyFill="1" applyBorder="1"/>
    <xf numFmtId="0" fontId="78" fillId="0" borderId="0" xfId="11" applyNumberFormat="1" applyFill="1"/>
    <xf numFmtId="0" fontId="86" fillId="3" borderId="53" xfId="11" applyNumberFormat="1" applyFont="1" applyBorder="1"/>
    <xf numFmtId="0" fontId="82" fillId="3" borderId="0" xfId="11" applyNumberFormat="1" applyFont="1" applyBorder="1" applyAlignment="1">
      <alignment horizontal="left"/>
    </xf>
    <xf numFmtId="0" fontId="87" fillId="3" borderId="0" xfId="11" applyNumberFormat="1" applyFont="1" applyBorder="1"/>
    <xf numFmtId="0" fontId="88" fillId="3" borderId="0" xfId="11" applyNumberFormat="1" applyFont="1" applyBorder="1"/>
    <xf numFmtId="0" fontId="88" fillId="3" borderId="0" xfId="11" applyNumberFormat="1" applyFont="1" applyBorder="1" applyAlignment="1">
      <alignment horizontal="center"/>
    </xf>
    <xf numFmtId="0" fontId="88" fillId="14" borderId="0" xfId="11" applyNumberFormat="1" applyFont="1" applyFill="1" applyBorder="1" applyAlignment="1">
      <alignment horizontal="center"/>
    </xf>
    <xf numFmtId="0" fontId="89" fillId="3" borderId="54" xfId="11" applyNumberFormat="1" applyFont="1" applyBorder="1"/>
    <xf numFmtId="0" fontId="90" fillId="0" borderId="0" xfId="11" applyNumberFormat="1" applyFont="1" applyFill="1" applyBorder="1"/>
    <xf numFmtId="0" fontId="58" fillId="0" borderId="0" xfId="11" applyNumberFormat="1" applyFont="1" applyFill="1" applyBorder="1"/>
    <xf numFmtId="0" fontId="90" fillId="0" borderId="0" xfId="11" applyNumberFormat="1" applyFont="1" applyFill="1" applyBorder="1" applyAlignment="1">
      <alignment horizontal="center"/>
    </xf>
    <xf numFmtId="174" fontId="56" fillId="0" borderId="0" xfId="11" applyNumberFormat="1" applyFont="1" applyFill="1" applyBorder="1"/>
    <xf numFmtId="0" fontId="82" fillId="3" borderId="0" xfId="11" applyNumberFormat="1" applyFont="1" applyBorder="1"/>
    <xf numFmtId="166" fontId="56" fillId="3" borderId="0" xfId="1" applyNumberFormat="1" applyFont="1" applyFill="1"/>
    <xf numFmtId="174" fontId="84" fillId="0" borderId="0" xfId="11" applyNumberFormat="1" applyFont="1" applyFill="1" applyBorder="1"/>
    <xf numFmtId="166" fontId="84" fillId="0" borderId="0" xfId="1" applyNumberFormat="1" applyFont="1" applyFill="1" applyBorder="1" applyAlignment="1">
      <alignment horizontal="center"/>
    </xf>
    <xf numFmtId="174" fontId="83" fillId="3" borderId="0" xfId="11" applyNumberFormat="1" applyFont="1" applyBorder="1"/>
    <xf numFmtId="43" fontId="82" fillId="3" borderId="0" xfId="1" applyFont="1" applyFill="1" applyBorder="1" applyAlignment="1">
      <alignment horizontal="center"/>
    </xf>
    <xf numFmtId="43" fontId="82" fillId="14" borderId="0" xfId="1" applyFont="1" applyFill="1" applyBorder="1" applyAlignment="1">
      <alignment horizontal="center"/>
    </xf>
    <xf numFmtId="168" fontId="82" fillId="3" borderId="0" xfId="11" applyNumberFormat="1" applyFont="1" applyBorder="1" applyAlignment="1">
      <alignment horizontal="center"/>
    </xf>
    <xf numFmtId="43" fontId="83" fillId="3" borderId="0" xfId="1" applyFont="1" applyFill="1" applyBorder="1"/>
    <xf numFmtId="174" fontId="83" fillId="0" borderId="0" xfId="11" applyNumberFormat="1" applyFont="1" applyFill="1" applyBorder="1"/>
    <xf numFmtId="166" fontId="83" fillId="0" borderId="0" xfId="1" applyNumberFormat="1" applyFont="1" applyFill="1"/>
    <xf numFmtId="166" fontId="83" fillId="0" borderId="0" xfId="11" applyNumberFormat="1" applyFont="1" applyFill="1"/>
    <xf numFmtId="166" fontId="56" fillId="0" borderId="0" xfId="11" applyNumberFormat="1" applyFont="1" applyFill="1" applyBorder="1"/>
    <xf numFmtId="0" fontId="78" fillId="3" borderId="0" xfId="11" applyNumberFormat="1" applyFont="1"/>
    <xf numFmtId="166" fontId="58" fillId="3" borderId="0" xfId="1" applyNumberFormat="1" applyFont="1" applyFill="1"/>
    <xf numFmtId="0" fontId="82" fillId="0" borderId="0" xfId="11" applyNumberFormat="1" applyFont="1" applyFill="1" applyBorder="1"/>
    <xf numFmtId="0" fontId="89" fillId="3" borderId="55" xfId="11" applyNumberFormat="1" applyFont="1" applyBorder="1"/>
    <xf numFmtId="0" fontId="87" fillId="0" borderId="0" xfId="11" applyNumberFormat="1" applyFont="1" applyFill="1" applyBorder="1"/>
    <xf numFmtId="43" fontId="87" fillId="0" borderId="0" xfId="1" applyFont="1" applyFill="1" applyBorder="1" applyAlignment="1">
      <alignment horizontal="center"/>
    </xf>
    <xf numFmtId="43" fontId="87" fillId="14" borderId="0" xfId="1" applyFont="1" applyFill="1" applyBorder="1" applyAlignment="1">
      <alignment horizontal="center"/>
    </xf>
    <xf numFmtId="43" fontId="87" fillId="3" borderId="0" xfId="1" applyFont="1" applyFill="1" applyBorder="1"/>
    <xf numFmtId="174" fontId="83" fillId="0" borderId="32" xfId="11" applyNumberFormat="1" applyFont="1" applyFill="1" applyBorder="1"/>
    <xf numFmtId="166" fontId="83" fillId="3" borderId="32" xfId="1" applyNumberFormat="1" applyFont="1" applyFill="1" applyBorder="1"/>
    <xf numFmtId="166" fontId="83" fillId="3" borderId="32" xfId="11" applyNumberFormat="1" applyFont="1" applyBorder="1"/>
    <xf numFmtId="0" fontId="78" fillId="3" borderId="32" xfId="11" applyNumberFormat="1" applyBorder="1"/>
    <xf numFmtId="0" fontId="82" fillId="16" borderId="41" xfId="11" applyNumberFormat="1" applyFont="1" applyFill="1" applyBorder="1"/>
    <xf numFmtId="174" fontId="83" fillId="16" borderId="41" xfId="11" applyNumberFormat="1" applyFont="1" applyFill="1" applyBorder="1"/>
    <xf numFmtId="43" fontId="82" fillId="16" borderId="41" xfId="1" applyFont="1" applyFill="1" applyBorder="1" applyAlignment="1">
      <alignment horizontal="center"/>
    </xf>
    <xf numFmtId="166" fontId="83" fillId="16" borderId="41" xfId="1" applyNumberFormat="1" applyFont="1" applyFill="1" applyBorder="1"/>
    <xf numFmtId="166" fontId="83" fillId="16" borderId="41" xfId="11" applyNumberFormat="1" applyFont="1" applyFill="1" applyBorder="1"/>
    <xf numFmtId="166" fontId="56" fillId="16" borderId="41" xfId="1" applyNumberFormat="1" applyFont="1" applyFill="1" applyBorder="1"/>
    <xf numFmtId="174" fontId="91" fillId="16" borderId="0" xfId="11" applyNumberFormat="1" applyFont="1" applyFill="1" applyBorder="1"/>
    <xf numFmtId="174" fontId="92" fillId="16" borderId="0" xfId="11" applyNumberFormat="1" applyFont="1" applyFill="1" applyBorder="1"/>
    <xf numFmtId="166" fontId="91" fillId="16" borderId="0" xfId="1" applyNumberFormat="1" applyFont="1" applyFill="1" applyBorder="1" applyAlignment="1">
      <alignment horizontal="center"/>
    </xf>
    <xf numFmtId="174" fontId="92" fillId="16" borderId="56" xfId="11" applyNumberFormat="1" applyFont="1" applyFill="1" applyBorder="1"/>
    <xf numFmtId="174" fontId="92" fillId="0" borderId="56" xfId="11" applyNumberFormat="1" applyFont="1" applyFill="1" applyBorder="1"/>
    <xf numFmtId="0" fontId="82" fillId="16" borderId="0" xfId="11" applyNumberFormat="1" applyFont="1" applyFill="1" applyBorder="1"/>
    <xf numFmtId="174" fontId="83" fillId="16" borderId="0" xfId="11" applyNumberFormat="1" applyFont="1" applyFill="1" applyBorder="1"/>
    <xf numFmtId="168" fontId="82" fillId="16" borderId="0" xfId="11" applyNumberFormat="1" applyFont="1" applyFill="1" applyBorder="1" applyAlignment="1">
      <alignment horizontal="center"/>
    </xf>
    <xf numFmtId="43" fontId="82" fillId="16" borderId="0" xfId="1" applyFont="1" applyFill="1" applyBorder="1" applyAlignment="1">
      <alignment horizontal="center"/>
    </xf>
    <xf numFmtId="166" fontId="83" fillId="3" borderId="0" xfId="1" applyNumberFormat="1" applyFont="1" applyFill="1"/>
    <xf numFmtId="166" fontId="83" fillId="3" borderId="0" xfId="11" applyNumberFormat="1" applyFont="1"/>
    <xf numFmtId="166" fontId="84" fillId="0" borderId="0" xfId="11" applyNumberFormat="1" applyFont="1" applyFill="1" applyBorder="1"/>
    <xf numFmtId="174" fontId="91" fillId="0" borderId="0" xfId="11" applyNumberFormat="1" applyFont="1" applyFill="1" applyBorder="1"/>
    <xf numFmtId="174" fontId="92" fillId="0" borderId="0" xfId="11" applyNumberFormat="1" applyFont="1" applyFill="1" applyBorder="1"/>
    <xf numFmtId="166" fontId="91" fillId="0" borderId="0" xfId="1" applyNumberFormat="1" applyFont="1" applyFill="1" applyBorder="1" applyAlignment="1">
      <alignment horizontal="center"/>
    </xf>
    <xf numFmtId="166" fontId="90" fillId="0" borderId="0" xfId="11" applyNumberFormat="1" applyFont="1" applyFill="1" applyBorder="1"/>
    <xf numFmtId="174" fontId="58" fillId="0" borderId="0" xfId="11" applyNumberFormat="1" applyFont="1" applyFill="1" applyBorder="1"/>
    <xf numFmtId="166" fontId="83" fillId="3" borderId="0" xfId="1" applyNumberFormat="1" applyFont="1" applyFill="1" applyBorder="1"/>
    <xf numFmtId="166" fontId="82" fillId="0" borderId="0" xfId="1" applyNumberFormat="1" applyFont="1" applyFill="1" applyBorder="1"/>
    <xf numFmtId="168" fontId="82" fillId="14" borderId="0" xfId="11" applyNumberFormat="1" applyFont="1" applyFill="1" applyBorder="1" applyAlignment="1">
      <alignment horizontal="center"/>
    </xf>
    <xf numFmtId="0" fontId="82" fillId="0" borderId="3" xfId="11" applyNumberFormat="1" applyFont="1" applyFill="1" applyBorder="1"/>
    <xf numFmtId="174" fontId="83" fillId="3" borderId="3" xfId="11" applyNumberFormat="1" applyFont="1" applyBorder="1"/>
    <xf numFmtId="43" fontId="83" fillId="3" borderId="3" xfId="1" applyFont="1" applyFill="1" applyBorder="1" applyAlignment="1">
      <alignment horizontal="center"/>
    </xf>
    <xf numFmtId="174" fontId="83" fillId="14" borderId="3" xfId="11" applyNumberFormat="1" applyFont="1" applyFill="1" applyBorder="1" applyAlignment="1">
      <alignment horizontal="center"/>
    </xf>
    <xf numFmtId="43" fontId="82" fillId="3" borderId="3" xfId="1" applyFont="1" applyFill="1" applyBorder="1" applyAlignment="1">
      <alignment horizontal="center"/>
    </xf>
    <xf numFmtId="174" fontId="83" fillId="16" borderId="3" xfId="11" applyNumberFormat="1" applyFont="1" applyFill="1" applyBorder="1"/>
    <xf numFmtId="166" fontId="82" fillId="0" borderId="3" xfId="1" applyNumberFormat="1" applyFont="1" applyFill="1" applyBorder="1"/>
    <xf numFmtId="166" fontId="83" fillId="3" borderId="3" xfId="11" applyNumberFormat="1" applyFont="1" applyBorder="1"/>
    <xf numFmtId="166" fontId="56" fillId="3" borderId="3" xfId="1" applyNumberFormat="1" applyFont="1" applyFill="1" applyBorder="1"/>
    <xf numFmtId="174" fontId="84" fillId="0" borderId="2" xfId="11" applyNumberFormat="1" applyFont="1" applyFill="1" applyBorder="1"/>
    <xf numFmtId="174" fontId="56" fillId="0" borderId="2" xfId="11" applyNumberFormat="1" applyFont="1" applyFill="1" applyBorder="1"/>
    <xf numFmtId="166" fontId="56" fillId="0" borderId="2" xfId="1" applyNumberFormat="1" applyFont="1" applyFill="1" applyBorder="1" applyAlignment="1">
      <alignment horizontal="center"/>
    </xf>
    <xf numFmtId="166" fontId="84" fillId="0" borderId="2" xfId="1" applyNumberFormat="1" applyFont="1" applyFill="1" applyBorder="1" applyAlignment="1">
      <alignment horizontal="center"/>
    </xf>
    <xf numFmtId="166" fontId="84" fillId="0" borderId="2" xfId="11" applyNumberFormat="1" applyFont="1" applyFill="1" applyBorder="1"/>
    <xf numFmtId="174" fontId="84" fillId="0" borderId="57" xfId="11" applyNumberFormat="1" applyFont="1" applyFill="1" applyBorder="1"/>
    <xf numFmtId="166" fontId="56" fillId="0" borderId="2" xfId="11" applyNumberFormat="1" applyFont="1" applyFill="1" applyBorder="1"/>
    <xf numFmtId="166" fontId="90" fillId="0" borderId="2" xfId="11" applyNumberFormat="1" applyFont="1" applyFill="1" applyBorder="1"/>
    <xf numFmtId="43" fontId="83" fillId="3" borderId="0" xfId="1" applyFont="1" applyFill="1" applyBorder="1" applyAlignment="1">
      <alignment horizontal="center"/>
    </xf>
    <xf numFmtId="174" fontId="83" fillId="14" borderId="0" xfId="11" applyNumberFormat="1" applyFont="1" applyFill="1" applyBorder="1" applyAlignment="1">
      <alignment horizontal="center"/>
    </xf>
    <xf numFmtId="174" fontId="87" fillId="16" borderId="0" xfId="11" applyNumberFormat="1" applyFont="1" applyFill="1" applyBorder="1"/>
    <xf numFmtId="166" fontId="56" fillId="0" borderId="0" xfId="1" applyNumberFormat="1" applyFont="1" applyFill="1" applyBorder="1" applyAlignment="1">
      <alignment horizontal="center"/>
    </xf>
    <xf numFmtId="166" fontId="84" fillId="0" borderId="0" xfId="11" applyNumberFormat="1" applyFont="1" applyFill="1" applyBorder="1" applyAlignment="1">
      <alignment horizontal="center"/>
    </xf>
    <xf numFmtId="166" fontId="56" fillId="0" borderId="0" xfId="11" applyNumberFormat="1" applyFont="1" applyFill="1" applyBorder="1" applyAlignment="1">
      <alignment horizontal="center"/>
    </xf>
    <xf numFmtId="174" fontId="89" fillId="0" borderId="0" xfId="11" applyNumberFormat="1" applyFont="1" applyFill="1" applyBorder="1"/>
    <xf numFmtId="174" fontId="84" fillId="0" borderId="58" xfId="11" applyNumberFormat="1" applyFont="1" applyFill="1" applyBorder="1"/>
    <xf numFmtId="174" fontId="84" fillId="0" borderId="59" xfId="11" applyNumberFormat="1" applyFont="1" applyFill="1" applyBorder="1"/>
    <xf numFmtId="174" fontId="56" fillId="0" borderId="59" xfId="11" applyNumberFormat="1" applyFont="1" applyFill="1" applyBorder="1"/>
    <xf numFmtId="166" fontId="56" fillId="0" borderId="59" xfId="1" applyNumberFormat="1" applyFont="1" applyFill="1" applyBorder="1" applyAlignment="1">
      <alignment horizontal="center"/>
    </xf>
    <xf numFmtId="166" fontId="84" fillId="0" borderId="59" xfId="11" applyNumberFormat="1" applyFont="1" applyFill="1" applyBorder="1" applyAlignment="1">
      <alignment horizontal="center"/>
    </xf>
    <xf numFmtId="166" fontId="56" fillId="0" borderId="59" xfId="11" applyNumberFormat="1" applyFont="1" applyFill="1" applyBorder="1" applyAlignment="1">
      <alignment horizontal="center"/>
    </xf>
    <xf numFmtId="166" fontId="90" fillId="0" borderId="59" xfId="11" applyNumberFormat="1" applyFont="1" applyFill="1" applyBorder="1"/>
    <xf numFmtId="174" fontId="58" fillId="0" borderId="59" xfId="11" applyNumberFormat="1" applyFont="1" applyFill="1" applyBorder="1"/>
    <xf numFmtId="174" fontId="89" fillId="0" borderId="59" xfId="11" applyNumberFormat="1" applyFont="1" applyFill="1" applyBorder="1"/>
    <xf numFmtId="0" fontId="82" fillId="3" borderId="0" xfId="11" applyNumberFormat="1" applyFont="1" applyBorder="1" applyAlignment="1">
      <alignment horizontal="center"/>
    </xf>
    <xf numFmtId="0" fontId="83" fillId="3" borderId="0" xfId="11" applyFont="1" applyBorder="1" applyAlignment="1">
      <alignment horizontal="center"/>
    </xf>
    <xf numFmtId="0" fontId="83" fillId="14" borderId="0" xfId="11" applyFont="1" applyFill="1" applyBorder="1" applyAlignment="1">
      <alignment horizontal="center"/>
    </xf>
    <xf numFmtId="174" fontId="87" fillId="3" borderId="0" xfId="11" applyNumberFormat="1" applyFont="1" applyBorder="1"/>
    <xf numFmtId="166" fontId="82" fillId="0" borderId="0" xfId="1" applyNumberFormat="1" applyFont="1" applyFill="1"/>
    <xf numFmtId="43" fontId="88" fillId="14" borderId="0" xfId="1" applyFont="1" applyFill="1" applyBorder="1" applyAlignment="1">
      <alignment horizontal="center"/>
    </xf>
    <xf numFmtId="166" fontId="90" fillId="0" borderId="0" xfId="1" applyNumberFormat="1" applyFont="1" applyFill="1" applyBorder="1" applyAlignment="1">
      <alignment horizontal="center"/>
    </xf>
    <xf numFmtId="0" fontId="85" fillId="3" borderId="54" xfId="11" applyNumberFormat="1" applyFont="1" applyBorder="1"/>
    <xf numFmtId="174" fontId="84" fillId="0" borderId="60" xfId="11" applyNumberFormat="1" applyFont="1" applyFill="1" applyBorder="1"/>
    <xf numFmtId="174" fontId="84" fillId="0" borderId="32" xfId="11" applyNumberFormat="1" applyFont="1" applyFill="1" applyBorder="1"/>
    <xf numFmtId="174" fontId="56" fillId="0" borderId="32" xfId="11" applyNumberFormat="1" applyFont="1" applyFill="1" applyBorder="1"/>
    <xf numFmtId="166" fontId="84" fillId="0" borderId="32" xfId="1" applyNumberFormat="1" applyFont="1" applyFill="1" applyBorder="1" applyAlignment="1">
      <alignment horizontal="center"/>
    </xf>
    <xf numFmtId="166" fontId="90" fillId="0" borderId="32" xfId="11" applyNumberFormat="1" applyFont="1" applyFill="1" applyBorder="1"/>
    <xf numFmtId="174" fontId="58" fillId="0" borderId="32" xfId="11" applyNumberFormat="1" applyFont="1" applyFill="1" applyBorder="1"/>
    <xf numFmtId="0" fontId="93" fillId="0" borderId="0" xfId="11" applyNumberFormat="1" applyFont="1" applyFill="1" applyBorder="1"/>
    <xf numFmtId="43" fontId="82" fillId="0" borderId="0" xfId="1" applyFont="1" applyFill="1" applyBorder="1" applyAlignment="1">
      <alignment horizontal="center"/>
    </xf>
    <xf numFmtId="43" fontId="83" fillId="16" borderId="41" xfId="1" applyFont="1" applyFill="1" applyBorder="1"/>
    <xf numFmtId="174" fontId="84" fillId="16" borderId="2" xfId="11" applyNumberFormat="1" applyFont="1" applyFill="1" applyBorder="1"/>
    <xf numFmtId="174" fontId="56" fillId="16" borderId="2" xfId="11" applyNumberFormat="1" applyFont="1" applyFill="1" applyBorder="1"/>
    <xf numFmtId="166" fontId="56" fillId="16" borderId="2" xfId="11" applyNumberFormat="1" applyFont="1" applyFill="1" applyBorder="1"/>
    <xf numFmtId="166" fontId="84" fillId="16" borderId="2" xfId="1" applyNumberFormat="1" applyFont="1" applyFill="1" applyBorder="1" applyAlignment="1">
      <alignment horizontal="center"/>
    </xf>
    <xf numFmtId="166" fontId="84" fillId="16" borderId="2" xfId="11" applyNumberFormat="1" applyFont="1" applyFill="1" applyBorder="1"/>
    <xf numFmtId="174" fontId="84" fillId="16" borderId="61" xfId="11" applyNumberFormat="1" applyFont="1" applyFill="1" applyBorder="1"/>
    <xf numFmtId="174" fontId="84" fillId="16" borderId="47" xfId="11" applyNumberFormat="1" applyFont="1" applyFill="1" applyBorder="1"/>
    <xf numFmtId="174" fontId="56" fillId="16" borderId="47" xfId="11" applyNumberFormat="1" applyFont="1" applyFill="1" applyBorder="1"/>
    <xf numFmtId="166" fontId="56" fillId="16" borderId="47" xfId="11" applyNumberFormat="1" applyFont="1" applyFill="1" applyBorder="1"/>
    <xf numFmtId="166" fontId="84" fillId="16" borderId="47" xfId="1" applyNumberFormat="1" applyFont="1" applyFill="1" applyBorder="1" applyAlignment="1">
      <alignment horizontal="center"/>
    </xf>
    <xf numFmtId="166" fontId="84" fillId="16" borderId="47" xfId="11" applyNumberFormat="1" applyFont="1" applyFill="1" applyBorder="1"/>
    <xf numFmtId="174" fontId="56" fillId="0" borderId="47" xfId="11" applyNumberFormat="1" applyFont="1" applyFill="1" applyBorder="1"/>
    <xf numFmtId="168" fontId="82" fillId="0" borderId="0" xfId="11" applyNumberFormat="1" applyFont="1" applyFill="1" applyBorder="1" applyAlignment="1">
      <alignment horizontal="center"/>
    </xf>
    <xf numFmtId="0" fontId="89" fillId="3" borderId="62" xfId="11" applyNumberFormat="1" applyFont="1" applyBorder="1"/>
    <xf numFmtId="166" fontId="83" fillId="3" borderId="3" xfId="1" applyNumberFormat="1" applyFont="1" applyFill="1" applyBorder="1"/>
    <xf numFmtId="166" fontId="58" fillId="3" borderId="3" xfId="1" applyNumberFormat="1" applyFont="1" applyFill="1" applyBorder="1"/>
    <xf numFmtId="174" fontId="84" fillId="0" borderId="3" xfId="11" applyNumberFormat="1" applyFont="1" applyFill="1" applyBorder="1"/>
    <xf numFmtId="174" fontId="56" fillId="0" borderId="3" xfId="11" applyNumberFormat="1" applyFont="1" applyFill="1" applyBorder="1"/>
    <xf numFmtId="166" fontId="84" fillId="0" borderId="3" xfId="1" applyNumberFormat="1" applyFont="1" applyFill="1" applyBorder="1" applyAlignment="1">
      <alignment horizontal="center"/>
    </xf>
    <xf numFmtId="166" fontId="84" fillId="0" borderId="3" xfId="11" applyNumberFormat="1" applyFont="1" applyFill="1" applyBorder="1"/>
    <xf numFmtId="166" fontId="56" fillId="3" borderId="3" xfId="11" applyNumberFormat="1" applyFont="1" applyBorder="1"/>
    <xf numFmtId="0" fontId="82" fillId="0" borderId="63" xfId="11" applyNumberFormat="1" applyFont="1" applyFill="1" applyBorder="1"/>
    <xf numFmtId="174" fontId="148" fillId="0" borderId="3" xfId="11" applyNumberFormat="1" applyFont="1" applyFill="1" applyBorder="1"/>
    <xf numFmtId="174" fontId="82" fillId="0" borderId="3" xfId="11" applyNumberFormat="1" applyFont="1" applyFill="1" applyBorder="1"/>
    <xf numFmtId="0" fontId="82" fillId="0" borderId="3" xfId="11" applyNumberFormat="1" applyFont="1" applyFill="1" applyBorder="1" applyAlignment="1">
      <alignment horizontal="center"/>
    </xf>
    <xf numFmtId="43" fontId="82" fillId="0" borderId="3" xfId="1" applyFont="1" applyFill="1" applyBorder="1" applyAlignment="1">
      <alignment horizontal="center"/>
    </xf>
    <xf numFmtId="0" fontId="78" fillId="3" borderId="6" xfId="11" applyNumberFormat="1" applyBorder="1"/>
    <xf numFmtId="0" fontId="78" fillId="16" borderId="6" xfId="11" applyNumberFormat="1" applyFill="1" applyBorder="1"/>
    <xf numFmtId="174" fontId="56" fillId="3" borderId="0" xfId="11" applyNumberFormat="1" applyFont="1" applyBorder="1"/>
    <xf numFmtId="0" fontId="82" fillId="3" borderId="62" xfId="11" applyNumberFormat="1" applyFont="1" applyBorder="1"/>
    <xf numFmtId="43" fontId="98" fillId="0" borderId="64" xfId="1" applyFont="1" applyFill="1" applyBorder="1" applyAlignment="1"/>
    <xf numFmtId="43" fontId="117" fillId="13" borderId="6" xfId="0" applyNumberFormat="1" applyFont="1" applyFill="1" applyBorder="1"/>
    <xf numFmtId="0" fontId="0" fillId="0" borderId="0" xfId="0" applyFill="1" applyBorder="1"/>
    <xf numFmtId="0" fontId="96" fillId="13" borderId="8" xfId="0" applyNumberFormat="1" applyFont="1" applyFill="1" applyBorder="1" applyAlignment="1">
      <alignment horizontal="center" vertical="center" textRotation="45" wrapText="1"/>
    </xf>
    <xf numFmtId="0" fontId="96" fillId="13" borderId="9" xfId="0" applyNumberFormat="1" applyFont="1" applyFill="1" applyBorder="1" applyAlignment="1">
      <alignment horizontal="center" vertical="center" textRotation="45" wrapText="1"/>
    </xf>
    <xf numFmtId="0" fontId="96" fillId="13" borderId="8" xfId="0" applyNumberFormat="1" applyFont="1" applyFill="1" applyBorder="1" applyAlignment="1">
      <alignment vertical="center" textRotation="45" wrapText="1"/>
    </xf>
    <xf numFmtId="0" fontId="103" fillId="12" borderId="65" xfId="8" applyFont="1" applyFill="1" applyBorder="1" applyAlignment="1">
      <alignment horizontal="right"/>
    </xf>
    <xf numFmtId="0" fontId="103" fillId="12" borderId="1" xfId="8" applyFont="1" applyFill="1" applyBorder="1" applyAlignment="1"/>
    <xf numFmtId="0" fontId="103" fillId="12" borderId="7" xfId="8" applyFont="1" applyFill="1" applyBorder="1" applyAlignment="1"/>
    <xf numFmtId="0" fontId="103" fillId="12" borderId="0" xfId="8" applyFont="1" applyFill="1" applyBorder="1" applyAlignment="1">
      <alignment horizontal="center" wrapText="1"/>
    </xf>
    <xf numFmtId="0" fontId="103" fillId="12" borderId="4" xfId="8" applyFont="1" applyFill="1" applyBorder="1" applyAlignment="1">
      <alignment horizontal="center" wrapText="1"/>
    </xf>
    <xf numFmtId="166" fontId="147" fillId="13" borderId="0" xfId="1" applyNumberFormat="1" applyFont="1" applyFill="1" applyBorder="1"/>
    <xf numFmtId="0" fontId="103" fillId="14" borderId="1" xfId="8" applyFont="1" applyFill="1" applyBorder="1" applyAlignment="1">
      <alignment horizontal="center" wrapText="1"/>
    </xf>
    <xf numFmtId="0" fontId="120" fillId="13" borderId="16" xfId="8" applyFont="1" applyFill="1" applyBorder="1" applyAlignment="1">
      <alignment horizontal="left"/>
    </xf>
    <xf numFmtId="0" fontId="109" fillId="13" borderId="8" xfId="0" applyFont="1" applyFill="1" applyBorder="1"/>
    <xf numFmtId="0" fontId="110" fillId="13" borderId="8" xfId="0" applyFont="1" applyFill="1" applyBorder="1" applyAlignment="1">
      <alignment horizontal="left"/>
    </xf>
    <xf numFmtId="0" fontId="110" fillId="13" borderId="8" xfId="0" applyFont="1" applyFill="1" applyBorder="1" applyAlignment="1">
      <alignment horizontal="left" indent="4"/>
    </xf>
    <xf numFmtId="0" fontId="110" fillId="13" borderId="8" xfId="0" applyFont="1" applyFill="1" applyBorder="1" applyAlignment="1">
      <alignment horizontal="left" indent="3"/>
    </xf>
    <xf numFmtId="0" fontId="109" fillId="13" borderId="8" xfId="0" applyFont="1" applyFill="1" applyBorder="1" applyAlignment="1">
      <alignment horizontal="left"/>
    </xf>
    <xf numFmtId="0" fontId="103" fillId="0" borderId="34" xfId="8" applyFont="1" applyFill="1" applyBorder="1" applyAlignment="1">
      <alignment horizontal="center" wrapText="1"/>
    </xf>
    <xf numFmtId="166" fontId="109" fillId="0" borderId="31" xfId="1" applyNumberFormat="1" applyFont="1" applyBorder="1"/>
    <xf numFmtId="166" fontId="110" fillId="0" borderId="31" xfId="0" applyNumberFormat="1" applyFont="1" applyBorder="1"/>
    <xf numFmtId="166" fontId="109" fillId="0" borderId="31" xfId="0" applyNumberFormat="1" applyFont="1" applyBorder="1"/>
    <xf numFmtId="166" fontId="109" fillId="0" borderId="35" xfId="0" applyNumberFormat="1" applyFont="1" applyBorder="1"/>
    <xf numFmtId="166" fontId="147" fillId="13" borderId="4" xfId="1" applyNumberFormat="1" applyFont="1" applyFill="1" applyBorder="1"/>
    <xf numFmtId="166" fontId="147" fillId="13" borderId="33" xfId="0" applyNumberFormat="1" applyFont="1" applyFill="1" applyBorder="1"/>
    <xf numFmtId="166" fontId="147" fillId="13" borderId="5" xfId="0" applyNumberFormat="1" applyFont="1" applyFill="1" applyBorder="1"/>
    <xf numFmtId="166" fontId="122" fillId="0" borderId="4" xfId="2" applyNumberFormat="1" applyFont="1" applyFill="1" applyBorder="1"/>
    <xf numFmtId="166" fontId="147" fillId="13" borderId="65" xfId="0" applyNumberFormat="1" applyFont="1" applyFill="1" applyBorder="1"/>
    <xf numFmtId="0" fontId="103" fillId="12" borderId="8" xfId="8" applyFont="1" applyFill="1" applyBorder="1" applyAlignment="1">
      <alignment horizontal="center" wrapText="1"/>
    </xf>
    <xf numFmtId="0" fontId="94" fillId="0" borderId="0" xfId="10" applyFont="1" applyBorder="1"/>
    <xf numFmtId="166" fontId="137" fillId="0" borderId="8" xfId="1" applyNumberFormat="1" applyFont="1" applyBorder="1"/>
    <xf numFmtId="166" fontId="137" fillId="0" borderId="4" xfId="1" applyNumberFormat="1" applyFont="1" applyBorder="1"/>
    <xf numFmtId="172" fontId="138" fillId="13" borderId="66" xfId="7" applyNumberFormat="1" applyFont="1" applyFill="1" applyBorder="1" applyAlignment="1">
      <alignment horizontal="right"/>
    </xf>
    <xf numFmtId="172" fontId="138" fillId="13" borderId="67" xfId="7" applyNumberFormat="1" applyFont="1" applyFill="1" applyBorder="1" applyAlignment="1">
      <alignment horizontal="right"/>
    </xf>
    <xf numFmtId="172" fontId="138" fillId="13" borderId="46" xfId="7" applyNumberFormat="1" applyFont="1" applyFill="1" applyBorder="1" applyAlignment="1">
      <alignment horizontal="right"/>
    </xf>
    <xf numFmtId="166" fontId="104" fillId="0" borderId="8" xfId="1" applyNumberFormat="1" applyFont="1" applyFill="1" applyBorder="1" applyProtection="1">
      <protection locked="0"/>
    </xf>
    <xf numFmtId="166" fontId="105" fillId="0" borderId="8" xfId="1" applyNumberFormat="1" applyFont="1" applyFill="1" applyBorder="1"/>
    <xf numFmtId="166" fontId="106" fillId="0" borderId="8" xfId="1" applyNumberFormat="1" applyFont="1" applyFill="1" applyBorder="1" applyProtection="1">
      <protection locked="0"/>
    </xf>
    <xf numFmtId="166" fontId="100" fillId="0" borderId="4" xfId="0" applyNumberFormat="1" applyFont="1" applyFill="1" applyBorder="1" applyAlignment="1">
      <alignment horizontal="center"/>
    </xf>
    <xf numFmtId="166" fontId="101" fillId="0" borderId="4" xfId="1" applyNumberFormat="1" applyFont="1" applyFill="1" applyBorder="1" applyProtection="1">
      <protection locked="0"/>
    </xf>
    <xf numFmtId="166" fontId="100" fillId="0" borderId="4" xfId="1" applyNumberFormat="1" applyFont="1" applyFill="1" applyBorder="1" applyProtection="1">
      <protection locked="0"/>
    </xf>
    <xf numFmtId="166" fontId="104" fillId="0" borderId="4" xfId="1" applyNumberFormat="1" applyFont="1" applyFill="1" applyBorder="1" applyProtection="1">
      <protection locked="0"/>
    </xf>
    <xf numFmtId="166" fontId="106" fillId="0" borderId="4" xfId="1" applyNumberFormat="1" applyFont="1" applyFill="1" applyBorder="1" applyProtection="1">
      <protection locked="0"/>
    </xf>
    <xf numFmtId="166" fontId="100" fillId="0" borderId="31" xfId="0" applyNumberFormat="1" applyFont="1" applyFill="1" applyBorder="1" applyAlignment="1">
      <alignment horizontal="center"/>
    </xf>
    <xf numFmtId="166" fontId="101" fillId="0" borderId="31" xfId="1" applyNumberFormat="1" applyFont="1" applyFill="1" applyBorder="1" applyProtection="1">
      <protection locked="0"/>
    </xf>
    <xf numFmtId="166" fontId="101" fillId="0" borderId="31" xfId="1" applyNumberFormat="1" applyFont="1" applyFill="1" applyBorder="1"/>
    <xf numFmtId="166" fontId="100" fillId="0" borderId="31" xfId="1" applyNumberFormat="1" applyFont="1" applyFill="1" applyBorder="1" applyProtection="1">
      <protection locked="0"/>
    </xf>
    <xf numFmtId="166" fontId="104" fillId="0" borderId="31" xfId="1" applyNumberFormat="1" applyFont="1" applyFill="1" applyBorder="1" applyProtection="1">
      <protection locked="0"/>
    </xf>
    <xf numFmtId="166" fontId="106" fillId="0" borderId="31" xfId="1" applyNumberFormat="1" applyFont="1" applyFill="1" applyBorder="1" applyProtection="1">
      <protection locked="0"/>
    </xf>
    <xf numFmtId="166" fontId="117" fillId="13" borderId="35" xfId="1" applyNumberFormat="1" applyFont="1" applyFill="1" applyBorder="1"/>
    <xf numFmtId="166" fontId="100" fillId="0" borderId="31" xfId="1" applyNumberFormat="1" applyFont="1" applyBorder="1"/>
    <xf numFmtId="166" fontId="100" fillId="0" borderId="8" xfId="9" applyNumberFormat="1" applyFont="1" applyFill="1" applyBorder="1" applyAlignment="1">
      <alignment horizontal="center"/>
    </xf>
    <xf numFmtId="166" fontId="100" fillId="0" borderId="4" xfId="9" applyNumberFormat="1" applyFont="1" applyFill="1" applyBorder="1" applyAlignment="1">
      <alignment horizontal="center"/>
    </xf>
    <xf numFmtId="43" fontId="101" fillId="0" borderId="8" xfId="0" applyNumberFormat="1" applyFont="1" applyFill="1" applyBorder="1"/>
    <xf numFmtId="43" fontId="101" fillId="0" borderId="0" xfId="0" applyNumberFormat="1" applyFont="1" applyFill="1" applyBorder="1"/>
    <xf numFmtId="43" fontId="101" fillId="0" borderId="4" xfId="0" applyNumberFormat="1" applyFont="1" applyFill="1" applyBorder="1"/>
    <xf numFmtId="166" fontId="102" fillId="0" borderId="8" xfId="3" applyNumberFormat="1" applyFont="1" applyFill="1" applyBorder="1" applyProtection="1">
      <protection locked="0"/>
    </xf>
    <xf numFmtId="166" fontId="102" fillId="0" borderId="4" xfId="3" applyNumberFormat="1" applyFont="1" applyFill="1" applyBorder="1" applyProtection="1">
      <protection locked="0"/>
    </xf>
    <xf numFmtId="43" fontId="100" fillId="0" borderId="8" xfId="0" applyNumberFormat="1" applyFont="1" applyFill="1" applyBorder="1"/>
    <xf numFmtId="43" fontId="100" fillId="0" borderId="0" xfId="0" applyNumberFormat="1" applyFont="1" applyFill="1" applyBorder="1"/>
    <xf numFmtId="43" fontId="100" fillId="0" borderId="4" xfId="0" applyNumberFormat="1" applyFont="1" applyFill="1" applyBorder="1"/>
    <xf numFmtId="43" fontId="101" fillId="0" borderId="29" xfId="0" applyNumberFormat="1" applyFont="1" applyFill="1" applyBorder="1"/>
    <xf numFmtId="43" fontId="101" fillId="0" borderId="30" xfId="0" applyNumberFormat="1" applyFont="1" applyFill="1" applyBorder="1"/>
    <xf numFmtId="166" fontId="100" fillId="0" borderId="8" xfId="3" applyNumberFormat="1" applyFont="1" applyFill="1" applyBorder="1"/>
    <xf numFmtId="166" fontId="100" fillId="0" borderId="4" xfId="3" applyNumberFormat="1" applyFont="1" applyFill="1" applyBorder="1"/>
    <xf numFmtId="43" fontId="100" fillId="0" borderId="29" xfId="0" applyNumberFormat="1" applyFont="1" applyFill="1" applyBorder="1"/>
    <xf numFmtId="43" fontId="100" fillId="0" borderId="30" xfId="0" applyNumberFormat="1" applyFont="1" applyFill="1" applyBorder="1"/>
    <xf numFmtId="166" fontId="100" fillId="13" borderId="9" xfId="3" applyNumberFormat="1" applyFont="1" applyFill="1" applyBorder="1"/>
    <xf numFmtId="166" fontId="100" fillId="13" borderId="3" xfId="3" applyNumberFormat="1" applyFont="1" applyFill="1" applyBorder="1"/>
    <xf numFmtId="166" fontId="100" fillId="13" borderId="6" xfId="3" applyNumberFormat="1" applyFont="1" applyFill="1" applyBorder="1"/>
    <xf numFmtId="166" fontId="100" fillId="0" borderId="16" xfId="9" applyNumberFormat="1" applyFont="1" applyFill="1" applyBorder="1" applyAlignment="1">
      <alignment horizontal="right"/>
    </xf>
    <xf numFmtId="166" fontId="100" fillId="0" borderId="1" xfId="9" applyNumberFormat="1" applyFont="1" applyFill="1" applyBorder="1" applyAlignment="1">
      <alignment horizontal="right"/>
    </xf>
    <xf numFmtId="166" fontId="100" fillId="0" borderId="7" xfId="9" applyNumberFormat="1" applyFont="1" applyFill="1" applyBorder="1" applyAlignment="1">
      <alignment horizontal="right"/>
    </xf>
    <xf numFmtId="166" fontId="100" fillId="0" borderId="30" xfId="0" applyNumberFormat="1" applyFont="1" applyFill="1" applyBorder="1"/>
    <xf numFmtId="166" fontId="101" fillId="0" borderId="29" xfId="0" applyNumberFormat="1" applyFont="1" applyFill="1" applyBorder="1"/>
    <xf numFmtId="166" fontId="101" fillId="0" borderId="30" xfId="0" applyNumberFormat="1" applyFont="1" applyFill="1" applyBorder="1"/>
    <xf numFmtId="0" fontId="146" fillId="12" borderId="4" xfId="9" applyFont="1" applyFill="1" applyBorder="1" applyAlignment="1">
      <alignment horizontal="right"/>
    </xf>
    <xf numFmtId="17" fontId="146" fillId="12" borderId="4" xfId="9" applyNumberFormat="1" applyFont="1" applyFill="1" applyBorder="1" applyAlignment="1">
      <alignment horizontal="right"/>
    </xf>
    <xf numFmtId="0" fontId="0" fillId="12" borderId="6" xfId="0" applyFill="1" applyBorder="1"/>
    <xf numFmtId="166" fontId="43" fillId="0" borderId="4" xfId="9" applyNumberFormat="1" applyFont="1" applyFill="1" applyBorder="1" applyAlignment="1">
      <alignment horizontal="center"/>
    </xf>
    <xf numFmtId="43" fontId="101" fillId="0" borderId="8" xfId="5" applyFont="1" applyFill="1" applyBorder="1"/>
    <xf numFmtId="166" fontId="45" fillId="0" borderId="4" xfId="9" applyNumberFormat="1" applyFont="1" applyFill="1" applyBorder="1" applyAlignment="1">
      <alignment horizontal="center"/>
    </xf>
    <xf numFmtId="166" fontId="71" fillId="0" borderId="4" xfId="3" applyNumberFormat="1" applyFont="1" applyFill="1" applyBorder="1" applyProtection="1">
      <protection locked="0"/>
    </xf>
    <xf numFmtId="43" fontId="100" fillId="0" borderId="8" xfId="5" applyFont="1" applyFill="1" applyBorder="1"/>
    <xf numFmtId="43" fontId="101" fillId="0" borderId="29" xfId="5" applyFont="1" applyFill="1" applyBorder="1"/>
    <xf numFmtId="166" fontId="45" fillId="0" borderId="30" xfId="9" applyNumberFormat="1" applyFont="1" applyFill="1" applyBorder="1" applyAlignment="1">
      <alignment horizontal="center"/>
    </xf>
    <xf numFmtId="166" fontId="43" fillId="13" borderId="3" xfId="3" applyNumberFormat="1" applyFont="1" applyFill="1" applyBorder="1"/>
    <xf numFmtId="166" fontId="43" fillId="13" borderId="6" xfId="3" applyNumberFormat="1" applyFont="1" applyFill="1" applyBorder="1"/>
    <xf numFmtId="43" fontId="100" fillId="0" borderId="29" xfId="5" applyFont="1" applyFill="1" applyBorder="1"/>
    <xf numFmtId="166" fontId="43" fillId="0" borderId="1" xfId="9" applyNumberFormat="1" applyFont="1" applyFill="1" applyBorder="1" applyAlignment="1">
      <alignment horizontal="right"/>
    </xf>
    <xf numFmtId="166" fontId="43" fillId="0" borderId="7" xfId="9" applyNumberFormat="1" applyFont="1" applyFill="1" applyBorder="1" applyAlignment="1">
      <alignment horizontal="right"/>
    </xf>
    <xf numFmtId="166" fontId="43" fillId="0" borderId="4" xfId="3" applyNumberFormat="1" applyFont="1" applyFill="1" applyBorder="1"/>
    <xf numFmtId="43" fontId="45" fillId="0" borderId="4" xfId="5" applyFont="1" applyFill="1" applyBorder="1" applyAlignment="1">
      <alignment horizontal="center"/>
    </xf>
    <xf numFmtId="166" fontId="43" fillId="0" borderId="30" xfId="9" applyNumberFormat="1" applyFont="1" applyFill="1" applyBorder="1" applyAlignment="1">
      <alignment horizontal="center"/>
    </xf>
    <xf numFmtId="0" fontId="43" fillId="12" borderId="5" xfId="9" applyFont="1" applyFill="1" applyBorder="1" applyAlignment="1"/>
    <xf numFmtId="0" fontId="156" fillId="0" borderId="0" xfId="14" applyFont="1"/>
    <xf numFmtId="0" fontId="157" fillId="0" borderId="0" xfId="0" applyFont="1"/>
    <xf numFmtId="0" fontId="157" fillId="0" borderId="0" xfId="0" applyFont="1" applyFill="1"/>
    <xf numFmtId="0" fontId="190" fillId="0" borderId="0" xfId="12" applyFont="1" applyFill="1"/>
    <xf numFmtId="43" fontId="0" fillId="0" borderId="0" xfId="0" applyNumberFormat="1"/>
    <xf numFmtId="0" fontId="193" fillId="0" borderId="0" xfId="12" quotePrefix="1" applyFont="1"/>
    <xf numFmtId="0" fontId="194" fillId="0" borderId="0" xfId="0" applyFont="1" applyFill="1"/>
    <xf numFmtId="0" fontId="194" fillId="0" borderId="0" xfId="0" applyFont="1" applyAlignment="1">
      <alignment horizontal="left" indent="1"/>
    </xf>
    <xf numFmtId="0" fontId="160" fillId="0" borderId="0" xfId="0" applyFont="1" applyAlignment="1">
      <alignment horizontal="left" indent="1"/>
    </xf>
    <xf numFmtId="0" fontId="160" fillId="0" borderId="0" xfId="0" applyFont="1" applyFill="1"/>
    <xf numFmtId="0" fontId="196" fillId="0" borderId="0" xfId="0" applyFont="1" applyFill="1"/>
    <xf numFmtId="0" fontId="158" fillId="0" borderId="0" xfId="12" applyFill="1"/>
    <xf numFmtId="0" fontId="197" fillId="55" borderId="0" xfId="12" applyFont="1" applyFill="1"/>
    <xf numFmtId="0" fontId="198" fillId="0" borderId="0" xfId="14" applyFont="1"/>
    <xf numFmtId="0" fontId="199" fillId="0" borderId="0" xfId="14" applyFont="1"/>
    <xf numFmtId="0" fontId="191" fillId="0" borderId="0" xfId="226" applyFont="1"/>
    <xf numFmtId="0" fontId="191" fillId="0" borderId="0" xfId="14" applyFont="1"/>
    <xf numFmtId="0" fontId="201" fillId="0" borderId="0" xfId="14" applyFont="1"/>
    <xf numFmtId="43" fontId="201" fillId="0" borderId="0" xfId="1" applyFont="1"/>
    <xf numFmtId="4" fontId="201" fillId="0" borderId="0" xfId="14" applyNumberFormat="1" applyFont="1"/>
    <xf numFmtId="2" fontId="201" fillId="0" borderId="0" xfId="14" applyNumberFormat="1" applyFont="1"/>
    <xf numFmtId="0" fontId="191" fillId="0" borderId="0" xfId="14" applyFont="1" applyAlignment="1">
      <alignment horizontal="left" indent="2"/>
    </xf>
    <xf numFmtId="0" fontId="191" fillId="0" borderId="0" xfId="14" applyFont="1" applyFill="1"/>
    <xf numFmtId="0" fontId="203" fillId="0" borderId="0" xfId="14" applyFont="1"/>
    <xf numFmtId="0" fontId="204" fillId="0" borderId="0" xfId="14" applyFont="1"/>
    <xf numFmtId="43" fontId="41" fillId="0" borderId="0" xfId="226" applyNumberFormat="1"/>
    <xf numFmtId="0" fontId="41" fillId="0" borderId="0" xfId="226" applyBorder="1"/>
    <xf numFmtId="43" fontId="0" fillId="0" borderId="0" xfId="1" applyFont="1" applyBorder="1"/>
    <xf numFmtId="0" fontId="198" fillId="0" borderId="0" xfId="226" applyFont="1"/>
    <xf numFmtId="165" fontId="214" fillId="0" borderId="0" xfId="829" applyFont="1"/>
    <xf numFmtId="165" fontId="202" fillId="0" borderId="0" xfId="829" applyFont="1" applyBorder="1" applyAlignment="1">
      <alignment horizontal="center" wrapText="1" readingOrder="1"/>
    </xf>
    <xf numFmtId="4" fontId="202" fillId="0" borderId="0" xfId="829" applyNumberFormat="1" applyFont="1" applyFill="1" applyBorder="1" applyAlignment="1">
      <alignment wrapText="1" readingOrder="1"/>
    </xf>
    <xf numFmtId="43" fontId="0" fillId="0" borderId="4" xfId="1" applyFont="1" applyBorder="1"/>
    <xf numFmtId="43" fontId="198" fillId="0" borderId="0" xfId="1" applyFont="1" applyBorder="1"/>
    <xf numFmtId="43" fontId="198" fillId="0" borderId="4" xfId="1" applyFont="1" applyBorder="1"/>
    <xf numFmtId="43" fontId="213" fillId="0" borderId="0" xfId="1" applyFont="1"/>
    <xf numFmtId="43" fontId="198" fillId="0" borderId="5" xfId="1" applyFont="1" applyBorder="1"/>
    <xf numFmtId="43" fontId="198" fillId="0" borderId="15" xfId="1" applyFont="1" applyBorder="1"/>
    <xf numFmtId="0" fontId="156" fillId="0" borderId="0" xfId="226" applyFont="1"/>
    <xf numFmtId="0" fontId="41" fillId="0" borderId="0" xfId="226"/>
    <xf numFmtId="2" fontId="201" fillId="0" borderId="27" xfId="14" applyNumberFormat="1" applyFont="1" applyBorder="1"/>
    <xf numFmtId="43" fontId="213" fillId="0" borderId="0" xfId="828" applyFont="1" applyFill="1" applyBorder="1" applyAlignment="1">
      <alignment horizontal="right" vertical="center"/>
    </xf>
    <xf numFmtId="165" fontId="213" fillId="0" borderId="117" xfId="829" applyFont="1" applyFill="1" applyBorder="1" applyAlignment="1">
      <alignment horizontal="right" wrapText="1" readingOrder="1"/>
    </xf>
    <xf numFmtId="165" fontId="213" fillId="0" borderId="109" xfId="829" applyFont="1" applyFill="1" applyBorder="1" applyAlignment="1">
      <alignment horizontal="right" wrapText="1" readingOrder="1"/>
    </xf>
    <xf numFmtId="4" fontId="213" fillId="0" borderId="119" xfId="829" applyNumberFormat="1" applyFont="1" applyFill="1" applyBorder="1" applyAlignment="1">
      <alignment horizontal="right" wrapText="1" readingOrder="1"/>
    </xf>
    <xf numFmtId="165" fontId="213" fillId="0" borderId="114" xfId="829" applyFont="1" applyFill="1" applyBorder="1" applyAlignment="1">
      <alignment horizontal="right" wrapText="1" readingOrder="1"/>
    </xf>
    <xf numFmtId="165" fontId="213" fillId="0" borderId="107" xfId="829" applyFont="1" applyFill="1" applyBorder="1" applyAlignment="1">
      <alignment horizontal="right" wrapText="1" readingOrder="1"/>
    </xf>
    <xf numFmtId="4" fontId="213" fillId="0" borderId="120" xfId="829" applyNumberFormat="1" applyFont="1" applyFill="1" applyBorder="1" applyAlignment="1">
      <alignment horizontal="right" wrapText="1" readingOrder="1"/>
    </xf>
    <xf numFmtId="165" fontId="213" fillId="0" borderId="115" xfId="829" applyFont="1" applyFill="1" applyBorder="1" applyAlignment="1">
      <alignment horizontal="right" wrapText="1" readingOrder="1"/>
    </xf>
    <xf numFmtId="165" fontId="213" fillId="0" borderId="108" xfId="829" applyFont="1" applyFill="1" applyBorder="1" applyAlignment="1">
      <alignment horizontal="right" wrapText="1" readingOrder="1"/>
    </xf>
    <xf numFmtId="4" fontId="213" fillId="0" borderId="121" xfId="829" applyNumberFormat="1" applyFont="1" applyFill="1" applyBorder="1" applyAlignment="1">
      <alignment horizontal="right" wrapText="1" readingOrder="1"/>
    </xf>
    <xf numFmtId="165" fontId="209" fillId="0" borderId="116" xfId="829" applyFont="1" applyFill="1" applyBorder="1" applyAlignment="1">
      <alignment horizontal="right" wrapText="1" readingOrder="1"/>
    </xf>
    <xf numFmtId="165" fontId="209" fillId="0" borderId="112" xfId="829" applyFont="1" applyFill="1" applyBorder="1" applyAlignment="1">
      <alignment horizontal="right" wrapText="1" readingOrder="1"/>
    </xf>
    <xf numFmtId="4" fontId="209" fillId="0" borderId="113" xfId="829" applyNumberFormat="1" applyFont="1" applyFill="1" applyBorder="1" applyAlignment="1">
      <alignment horizontal="right" wrapText="1" readingOrder="1"/>
    </xf>
    <xf numFmtId="165" fontId="213" fillId="0" borderId="115" xfId="829" applyFont="1" applyFill="1" applyBorder="1" applyAlignment="1">
      <alignment horizontal="left" wrapText="1" readingOrder="1"/>
    </xf>
    <xf numFmtId="165" fontId="213" fillId="0" borderId="110" xfId="829" applyFont="1" applyFill="1" applyBorder="1" applyAlignment="1">
      <alignment horizontal="right" wrapText="1" readingOrder="1"/>
    </xf>
    <xf numFmtId="4" fontId="213" fillId="0" borderId="122" xfId="829" applyNumberFormat="1" applyFont="1" applyFill="1" applyBorder="1" applyAlignment="1">
      <alignment horizontal="right" wrapText="1" readingOrder="1"/>
    </xf>
    <xf numFmtId="165" fontId="213" fillId="0" borderId="103" xfId="829" applyFont="1" applyFill="1" applyBorder="1" applyAlignment="1">
      <alignment horizontal="right" wrapText="1" readingOrder="1"/>
    </xf>
    <xf numFmtId="4" fontId="213" fillId="0" borderId="104" xfId="829" applyNumberFormat="1" applyFont="1" applyFill="1" applyBorder="1" applyAlignment="1">
      <alignment horizontal="right" wrapText="1" readingOrder="1"/>
    </xf>
    <xf numFmtId="165" fontId="213" fillId="0" borderId="0" xfId="829" applyFont="1" applyFill="1" applyBorder="1" applyAlignment="1">
      <alignment horizontal="right" wrapText="1" readingOrder="1"/>
    </xf>
    <xf numFmtId="165" fontId="213" fillId="0" borderId="106" xfId="829" applyFont="1" applyFill="1" applyBorder="1" applyAlignment="1">
      <alignment horizontal="right" wrapText="1" readingOrder="1"/>
    </xf>
    <xf numFmtId="4" fontId="213" fillId="0" borderId="4" xfId="829" applyNumberFormat="1" applyFont="1" applyFill="1" applyBorder="1" applyAlignment="1">
      <alignment horizontal="right" wrapText="1" readingOrder="1"/>
    </xf>
    <xf numFmtId="165" fontId="213" fillId="0" borderId="44" xfId="829" applyFont="1" applyFill="1" applyBorder="1" applyAlignment="1">
      <alignment horizontal="right" wrapText="1" readingOrder="1"/>
    </xf>
    <xf numFmtId="165" fontId="213" fillId="0" borderId="28" xfId="829" applyFont="1" applyFill="1" applyBorder="1" applyAlignment="1">
      <alignment horizontal="right" wrapText="1" readingOrder="1"/>
    </xf>
    <xf numFmtId="4" fontId="213" fillId="0" borderId="46" xfId="829" applyNumberFormat="1" applyFont="1" applyFill="1" applyBorder="1" applyAlignment="1">
      <alignment horizontal="right" wrapText="1" readingOrder="1"/>
    </xf>
    <xf numFmtId="165" fontId="213" fillId="0" borderId="100" xfId="829" applyFont="1" applyFill="1" applyBorder="1" applyAlignment="1">
      <alignment horizontal="right" wrapText="1" readingOrder="1"/>
    </xf>
    <xf numFmtId="4" fontId="213" fillId="0" borderId="105" xfId="829" applyNumberFormat="1" applyFont="1" applyFill="1" applyBorder="1" applyAlignment="1">
      <alignment horizontal="right" wrapText="1" readingOrder="1"/>
    </xf>
    <xf numFmtId="165" fontId="213" fillId="0" borderId="5" xfId="829" applyFont="1" applyFill="1" applyBorder="1" applyAlignment="1">
      <alignment horizontal="right" wrapText="1" readingOrder="1"/>
    </xf>
    <xf numFmtId="165" fontId="213" fillId="0" borderId="11" xfId="829" applyFont="1" applyFill="1" applyBorder="1" applyAlignment="1">
      <alignment horizontal="right" wrapText="1" readingOrder="1"/>
    </xf>
    <xf numFmtId="4" fontId="213" fillId="0" borderId="15" xfId="829" applyNumberFormat="1" applyFont="1" applyFill="1" applyBorder="1" applyAlignment="1">
      <alignment horizontal="right" wrapText="1" readingOrder="1"/>
    </xf>
    <xf numFmtId="165" fontId="213" fillId="0" borderId="20" xfId="829" applyFont="1" applyFill="1" applyBorder="1" applyAlignment="1">
      <alignment horizontal="right" wrapText="1" readingOrder="1"/>
    </xf>
    <xf numFmtId="165" fontId="213" fillId="0" borderId="22" xfId="829" applyFont="1" applyFill="1" applyBorder="1" applyAlignment="1">
      <alignment horizontal="right" wrapText="1" readingOrder="1"/>
    </xf>
    <xf numFmtId="4" fontId="213" fillId="0" borderId="27" xfId="829" applyNumberFormat="1" applyFont="1" applyFill="1" applyBorder="1" applyAlignment="1">
      <alignment horizontal="right" wrapText="1" readingOrder="1"/>
    </xf>
    <xf numFmtId="165" fontId="213" fillId="0" borderId="99" xfId="829" applyFont="1" applyFill="1" applyBorder="1" applyAlignment="1">
      <alignment horizontal="right" wrapText="1" readingOrder="1"/>
    </xf>
    <xf numFmtId="165" fontId="213" fillId="0" borderId="118" xfId="829" applyFont="1" applyFill="1" applyBorder="1" applyAlignment="1">
      <alignment horizontal="right" wrapText="1" readingOrder="1"/>
    </xf>
    <xf numFmtId="165" fontId="213" fillId="0" borderId="111" xfId="829" applyFont="1" applyFill="1" applyBorder="1" applyAlignment="1">
      <alignment horizontal="right" wrapText="1" readingOrder="1"/>
    </xf>
    <xf numFmtId="4" fontId="213" fillId="0" borderId="123" xfId="829" applyNumberFormat="1" applyFont="1" applyFill="1" applyBorder="1" applyAlignment="1">
      <alignment horizontal="right" wrapText="1" readingOrder="1"/>
    </xf>
    <xf numFmtId="43" fontId="202" fillId="0" borderId="0" xfId="1" applyFont="1"/>
    <xf numFmtId="43" fontId="198" fillId="0" borderId="16" xfId="1" applyFont="1" applyBorder="1"/>
    <xf numFmtId="43" fontId="198" fillId="0" borderId="7" xfId="1" applyFont="1" applyBorder="1"/>
    <xf numFmtId="43" fontId="198" fillId="0" borderId="124" xfId="1" applyFont="1" applyBorder="1"/>
    <xf numFmtId="43" fontId="198" fillId="0" borderId="33" xfId="1" applyFont="1" applyBorder="1"/>
    <xf numFmtId="0" fontId="0" fillId="31" borderId="0" xfId="0" applyFill="1"/>
    <xf numFmtId="17" fontId="206" fillId="31" borderId="11" xfId="14" applyNumberFormat="1" applyFont="1" applyFill="1" applyBorder="1"/>
    <xf numFmtId="0" fontId="41" fillId="31" borderId="0" xfId="226" applyFill="1"/>
    <xf numFmtId="43" fontId="191" fillId="0" borderId="0" xfId="1" applyFont="1"/>
    <xf numFmtId="43" fontId="199" fillId="31" borderId="34" xfId="1" applyFont="1" applyFill="1" applyBorder="1"/>
    <xf numFmtId="43" fontId="199" fillId="31" borderId="31" xfId="1" applyFont="1" applyFill="1" applyBorder="1"/>
    <xf numFmtId="43" fontId="0" fillId="0" borderId="1" xfId="1" applyFont="1" applyBorder="1"/>
    <xf numFmtId="43" fontId="0" fillId="0" borderId="16" xfId="1" applyFont="1" applyBorder="1"/>
    <xf numFmtId="43" fontId="0" fillId="0" borderId="7" xfId="1" applyFont="1" applyBorder="1"/>
    <xf numFmtId="43" fontId="0" fillId="0" borderId="124" xfId="1" applyFont="1" applyBorder="1"/>
    <xf numFmtId="43" fontId="41" fillId="0" borderId="0" xfId="1" applyFont="1" applyBorder="1"/>
    <xf numFmtId="0" fontId="0" fillId="0" borderId="0" xfId="0"/>
    <xf numFmtId="165" fontId="213" fillId="0" borderId="102" xfId="829" applyFont="1" applyFill="1" applyBorder="1" applyAlignment="1">
      <alignment horizontal="right" wrapText="1" readingOrder="1"/>
    </xf>
    <xf numFmtId="43" fontId="199" fillId="31" borderId="91" xfId="1" applyFont="1" applyFill="1" applyBorder="1"/>
    <xf numFmtId="0" fontId="201" fillId="0" borderId="0" xfId="9" applyFont="1"/>
    <xf numFmtId="0" fontId="203" fillId="0" borderId="0" xfId="9" applyFont="1" applyBorder="1" applyAlignment="1">
      <alignment wrapText="1"/>
    </xf>
    <xf numFmtId="0" fontId="212" fillId="0" borderId="0" xfId="9" applyFont="1" applyBorder="1" applyAlignment="1"/>
    <xf numFmtId="0" fontId="212" fillId="0" borderId="0" xfId="9" applyFont="1" applyBorder="1" applyAlignment="1">
      <alignment horizontal="center"/>
    </xf>
    <xf numFmtId="0" fontId="199" fillId="31" borderId="33" xfId="9" applyFont="1" applyFill="1" applyBorder="1"/>
    <xf numFmtId="175" fontId="206" fillId="31" borderId="11" xfId="9" applyNumberFormat="1" applyFont="1" applyFill="1" applyBorder="1" applyAlignment="1">
      <alignment horizontal="center"/>
    </xf>
    <xf numFmtId="175" fontId="206" fillId="31" borderId="11" xfId="9" quotePrefix="1" applyNumberFormat="1" applyFont="1" applyFill="1" applyBorder="1" applyAlignment="1">
      <alignment horizontal="center"/>
    </xf>
    <xf numFmtId="0" fontId="201" fillId="31" borderId="0" xfId="9" applyFont="1" applyFill="1"/>
    <xf numFmtId="176" fontId="199" fillId="31" borderId="124" xfId="9" applyNumberFormat="1" applyFont="1" applyFill="1" applyBorder="1" applyAlignment="1" applyProtection="1">
      <alignment horizontal="left"/>
    </xf>
    <xf numFmtId="4" fontId="206" fillId="0" borderId="22" xfId="1" applyNumberFormat="1" applyFont="1" applyFill="1" applyBorder="1"/>
    <xf numFmtId="176" fontId="198" fillId="31" borderId="124" xfId="9" applyNumberFormat="1" applyFont="1" applyFill="1" applyBorder="1" applyAlignment="1" applyProtection="1">
      <alignment horizontal="left"/>
    </xf>
    <xf numFmtId="4" fontId="201" fillId="0" borderId="22" xfId="1" applyNumberFormat="1" applyFont="1" applyFill="1" applyBorder="1"/>
    <xf numFmtId="0" fontId="206" fillId="0" borderId="0" xfId="9" applyFont="1"/>
    <xf numFmtId="176" fontId="198" fillId="31" borderId="124" xfId="9" applyNumberFormat="1" applyFont="1" applyFill="1" applyBorder="1" applyAlignment="1" applyProtection="1">
      <alignment horizontal="left" indent="3"/>
    </xf>
    <xf numFmtId="0" fontId="199" fillId="31" borderId="124" xfId="9" applyFont="1" applyFill="1" applyBorder="1"/>
    <xf numFmtId="4" fontId="206" fillId="0" borderId="22" xfId="9" applyNumberFormat="1" applyFont="1" applyFill="1" applyBorder="1"/>
    <xf numFmtId="4" fontId="206" fillId="31" borderId="22" xfId="1" applyNumberFormat="1" applyFont="1" applyFill="1" applyBorder="1"/>
    <xf numFmtId="0" fontId="198" fillId="31" borderId="124" xfId="9" applyFont="1" applyFill="1" applyBorder="1"/>
    <xf numFmtId="4" fontId="201" fillId="0" borderId="22" xfId="9" applyNumberFormat="1" applyFont="1" applyFill="1" applyBorder="1"/>
    <xf numFmtId="176" fontId="198" fillId="31" borderId="124" xfId="9" applyNumberFormat="1" applyFont="1" applyFill="1" applyBorder="1" applyAlignment="1" applyProtection="1">
      <alignment horizontal="left" indent="2"/>
    </xf>
    <xf numFmtId="176" fontId="199" fillId="31" borderId="29" xfId="9" applyNumberFormat="1" applyFont="1" applyFill="1" applyBorder="1" applyAlignment="1" applyProtection="1">
      <alignment horizontal="left"/>
    </xf>
    <xf numFmtId="4" fontId="206" fillId="31" borderId="77" xfId="1" applyNumberFormat="1" applyFont="1" applyFill="1" applyBorder="1"/>
    <xf numFmtId="0" fontId="198" fillId="0" borderId="0" xfId="9" applyFont="1"/>
    <xf numFmtId="0" fontId="206" fillId="0" borderId="0" xfId="9" applyFont="1" applyAlignment="1">
      <alignment horizontal="center"/>
    </xf>
    <xf numFmtId="175" fontId="206" fillId="31" borderId="12" xfId="9" applyNumberFormat="1" applyFont="1" applyFill="1" applyBorder="1" applyAlignment="1">
      <alignment horizontal="center"/>
    </xf>
    <xf numFmtId="4" fontId="206" fillId="0" borderId="27" xfId="1" applyNumberFormat="1" applyFont="1" applyFill="1" applyBorder="1"/>
    <xf numFmtId="4" fontId="201" fillId="0" borderId="27" xfId="1" applyNumberFormat="1" applyFont="1" applyFill="1" applyBorder="1"/>
    <xf numFmtId="4" fontId="206" fillId="0" borderId="27" xfId="9" applyNumberFormat="1" applyFont="1" applyFill="1" applyBorder="1"/>
    <xf numFmtId="4" fontId="206" fillId="31" borderId="27" xfId="1" applyNumberFormat="1" applyFont="1" applyFill="1" applyBorder="1"/>
    <xf numFmtId="4" fontId="201" fillId="0" borderId="27" xfId="9" applyNumberFormat="1" applyFont="1" applyFill="1" applyBorder="1"/>
    <xf numFmtId="4" fontId="206" fillId="31" borderId="79" xfId="1" applyNumberFormat="1" applyFont="1" applyFill="1" applyBorder="1"/>
    <xf numFmtId="0" fontId="191" fillId="0" borderId="0" xfId="9" applyFont="1"/>
    <xf numFmtId="43" fontId="212" fillId="0" borderId="0" xfId="1" applyFont="1" applyBorder="1" applyAlignment="1"/>
    <xf numFmtId="0" fontId="217" fillId="0" borderId="0" xfId="9" applyFont="1" applyBorder="1" applyAlignment="1">
      <alignment horizontal="center"/>
    </xf>
    <xf numFmtId="0" fontId="201" fillId="0" borderId="0" xfId="9" applyFont="1" applyBorder="1"/>
    <xf numFmtId="176" fontId="199" fillId="31" borderId="33" xfId="9" applyNumberFormat="1" applyFont="1" applyFill="1" applyBorder="1" applyAlignment="1" applyProtection="1">
      <alignment horizontal="left"/>
    </xf>
    <xf numFmtId="17" fontId="206" fillId="31" borderId="11" xfId="9" applyNumberFormat="1" applyFont="1" applyFill="1" applyBorder="1" applyAlignment="1">
      <alignment horizontal="center"/>
    </xf>
    <xf numFmtId="17" fontId="206" fillId="31" borderId="11" xfId="9" quotePrefix="1" applyNumberFormat="1" applyFont="1" applyFill="1" applyBorder="1" applyAlignment="1">
      <alignment horizontal="center"/>
    </xf>
    <xf numFmtId="0" fontId="206" fillId="0" borderId="22" xfId="9" applyFont="1" applyFill="1" applyBorder="1"/>
    <xf numFmtId="176" fontId="199" fillId="31" borderId="124" xfId="9" applyNumberFormat="1" applyFont="1" applyFill="1" applyBorder="1" applyAlignment="1" applyProtection="1">
      <alignment horizontal="left" indent="1"/>
    </xf>
    <xf numFmtId="176" fontId="199" fillId="31" borderId="29" xfId="9" applyNumberFormat="1" applyFont="1" applyFill="1" applyBorder="1" applyAlignment="1" applyProtection="1">
      <alignment horizontal="left" indent="1"/>
    </xf>
    <xf numFmtId="4" fontId="201" fillId="0" borderId="77" xfId="9" applyNumberFormat="1" applyFont="1" applyFill="1" applyBorder="1"/>
    <xf numFmtId="4" fontId="206" fillId="0" borderId="77" xfId="9" applyNumberFormat="1" applyFont="1" applyFill="1" applyBorder="1"/>
    <xf numFmtId="43" fontId="206" fillId="0" borderId="22" xfId="1" applyFont="1" applyFill="1" applyBorder="1"/>
    <xf numFmtId="43" fontId="201" fillId="0" borderId="22" xfId="1" applyFont="1" applyFill="1" applyBorder="1"/>
    <xf numFmtId="43" fontId="206" fillId="0" borderId="77" xfId="1" applyFont="1" applyFill="1" applyBorder="1"/>
    <xf numFmtId="0" fontId="191" fillId="0" borderId="0" xfId="9" applyFont="1" applyAlignment="1">
      <alignment horizontal="left" indent="3"/>
    </xf>
    <xf numFmtId="175" fontId="206" fillId="31" borderId="13" xfId="9" applyNumberFormat="1" applyFont="1" applyFill="1" applyBorder="1" applyAlignment="1">
      <alignment horizontal="center"/>
    </xf>
    <xf numFmtId="0" fontId="0" fillId="0" borderId="19" xfId="0" applyBorder="1"/>
    <xf numFmtId="0" fontId="0" fillId="0" borderId="22" xfId="0" applyBorder="1"/>
    <xf numFmtId="0" fontId="0" fillId="0" borderId="4" xfId="0" applyBorder="1"/>
    <xf numFmtId="4" fontId="206" fillId="0" borderId="26" xfId="9" applyNumberFormat="1" applyFont="1" applyFill="1" applyBorder="1"/>
    <xf numFmtId="4" fontId="201" fillId="0" borderId="26" xfId="9" applyNumberFormat="1" applyFont="1" applyFill="1" applyBorder="1"/>
    <xf numFmtId="4" fontId="206" fillId="0" borderId="57" xfId="9" applyNumberFormat="1" applyFont="1" applyFill="1" applyBorder="1"/>
    <xf numFmtId="4" fontId="206" fillId="0" borderId="79" xfId="9" applyNumberFormat="1" applyFont="1" applyFill="1" applyBorder="1"/>
    <xf numFmtId="0" fontId="61" fillId="0" borderId="0" xfId="0" applyFont="1"/>
    <xf numFmtId="176" fontId="199" fillId="0" borderId="97" xfId="9" applyNumberFormat="1" applyFont="1" applyBorder="1" applyAlignment="1" applyProtection="1">
      <alignment horizontal="left"/>
    </xf>
    <xf numFmtId="4" fontId="206" fillId="0" borderId="43" xfId="9" applyNumberFormat="1" applyFont="1" applyFill="1" applyBorder="1"/>
    <xf numFmtId="17" fontId="206" fillId="31" borderId="13" xfId="9" applyNumberFormat="1" applyFont="1" applyFill="1" applyBorder="1" applyAlignment="1">
      <alignment horizontal="center"/>
    </xf>
    <xf numFmtId="17" fontId="206" fillId="31" borderId="12" xfId="9" applyNumberFormat="1" applyFont="1" applyFill="1" applyBorder="1" applyAlignment="1">
      <alignment horizontal="center"/>
    </xf>
    <xf numFmtId="43" fontId="206" fillId="0" borderId="26" xfId="1" applyFont="1" applyFill="1" applyBorder="1"/>
    <xf numFmtId="43" fontId="206" fillId="0" borderId="27" xfId="1" applyFont="1" applyFill="1" applyBorder="1"/>
    <xf numFmtId="0" fontId="206" fillId="0" borderId="26" xfId="9" applyFont="1" applyFill="1" applyBorder="1"/>
    <xf numFmtId="0" fontId="206" fillId="0" borderId="27" xfId="9" applyFont="1" applyFill="1" applyBorder="1"/>
    <xf numFmtId="43" fontId="201" fillId="0" borderId="26" xfId="1" applyFont="1" applyFill="1" applyBorder="1"/>
    <xf numFmtId="43" fontId="201" fillId="0" borderId="27" xfId="1" applyFont="1" applyFill="1" applyBorder="1"/>
    <xf numFmtId="43" fontId="206" fillId="0" borderId="57" xfId="1" applyFont="1" applyFill="1" applyBorder="1"/>
    <xf numFmtId="43" fontId="206" fillId="0" borderId="79" xfId="1" applyFont="1" applyFill="1" applyBorder="1"/>
    <xf numFmtId="0" fontId="203" fillId="0" borderId="0" xfId="13" applyFont="1" applyBorder="1" applyAlignment="1">
      <alignment vertical="top" wrapText="1"/>
    </xf>
    <xf numFmtId="0" fontId="206" fillId="0" borderId="0" xfId="9" applyFont="1" applyAlignment="1">
      <alignment horizontal="right"/>
    </xf>
    <xf numFmtId="176" fontId="218" fillId="31" borderId="33" xfId="9" applyNumberFormat="1" applyFont="1" applyFill="1" applyBorder="1" applyAlignment="1" applyProtection="1">
      <alignment horizontal="left"/>
      <protection locked="0"/>
    </xf>
    <xf numFmtId="175" fontId="206" fillId="31" borderId="11" xfId="9" applyNumberFormat="1" applyFont="1" applyFill="1" applyBorder="1"/>
    <xf numFmtId="176" fontId="199" fillId="31" borderId="124" xfId="9" applyNumberFormat="1" applyFont="1" applyFill="1" applyBorder="1" applyAlignment="1" applyProtection="1">
      <alignment horizontal="left"/>
      <protection locked="0"/>
    </xf>
    <xf numFmtId="43" fontId="201" fillId="0" borderId="0" xfId="9" applyNumberFormat="1" applyFont="1"/>
    <xf numFmtId="176" fontId="198" fillId="31" borderId="124" xfId="9" applyNumberFormat="1" applyFont="1" applyFill="1" applyBorder="1" applyAlignment="1" applyProtection="1">
      <alignment horizontal="left"/>
      <protection locked="0"/>
    </xf>
    <xf numFmtId="176" fontId="219" fillId="31" borderId="124" xfId="9" applyNumberFormat="1" applyFont="1" applyFill="1" applyBorder="1" applyAlignment="1" applyProtection="1">
      <alignment horizontal="left" indent="2"/>
      <protection locked="0"/>
    </xf>
    <xf numFmtId="4" fontId="214" fillId="0" borderId="22" xfId="1" applyNumberFormat="1" applyFont="1" applyFill="1" applyBorder="1"/>
    <xf numFmtId="176" fontId="198" fillId="31" borderId="124" xfId="9" applyNumberFormat="1" applyFont="1" applyFill="1" applyBorder="1" applyAlignment="1" applyProtection="1">
      <alignment horizontal="left" indent="1"/>
      <protection locked="0"/>
    </xf>
    <xf numFmtId="176" fontId="198" fillId="31" borderId="124" xfId="9" applyNumberFormat="1" applyFont="1" applyFill="1" applyBorder="1" applyProtection="1">
      <protection locked="0"/>
    </xf>
    <xf numFmtId="0" fontId="198" fillId="31" borderId="124" xfId="9" applyFont="1" applyFill="1" applyBorder="1" applyAlignment="1" applyProtection="1">
      <alignment horizontal="left"/>
      <protection locked="0"/>
    </xf>
    <xf numFmtId="176" fontId="219" fillId="31" borderId="124" xfId="9" applyNumberFormat="1" applyFont="1" applyFill="1" applyBorder="1" applyAlignment="1" applyProtection="1">
      <alignment horizontal="left"/>
      <protection locked="0"/>
    </xf>
    <xf numFmtId="176" fontId="199" fillId="31" borderId="29" xfId="9" applyNumberFormat="1" applyFont="1" applyFill="1" applyBorder="1" applyAlignment="1" applyProtection="1">
      <alignment horizontal="left"/>
      <protection locked="0"/>
    </xf>
    <xf numFmtId="176" fontId="199" fillId="0" borderId="0" xfId="9" applyNumberFormat="1" applyFont="1" applyFill="1" applyBorder="1" applyAlignment="1" applyProtection="1">
      <alignment horizontal="left"/>
      <protection locked="0"/>
    </xf>
    <xf numFmtId="4" fontId="206" fillId="0" borderId="0" xfId="1" applyNumberFormat="1" applyFont="1" applyFill="1" applyBorder="1"/>
    <xf numFmtId="176" fontId="199" fillId="31" borderId="0" xfId="0" applyNumberFormat="1" applyFont="1" applyFill="1" applyAlignment="1" applyProtection="1">
      <alignment horizontal="left"/>
      <protection locked="0"/>
    </xf>
    <xf numFmtId="176" fontId="198" fillId="31" borderId="0" xfId="0" applyNumberFormat="1" applyFont="1" applyFill="1" applyAlignment="1" applyProtection="1">
      <alignment horizontal="left" indent="2"/>
      <protection locked="0"/>
    </xf>
    <xf numFmtId="176" fontId="198" fillId="31" borderId="0" xfId="0" applyNumberFormat="1" applyFont="1" applyFill="1" applyAlignment="1" applyProtection="1">
      <alignment horizontal="left" indent="4"/>
      <protection locked="0"/>
    </xf>
    <xf numFmtId="0" fontId="198" fillId="31" borderId="0" xfId="0" applyFont="1" applyFill="1" applyAlignment="1">
      <alignment horizontal="left" indent="2"/>
    </xf>
    <xf numFmtId="176" fontId="199" fillId="31" borderId="0" xfId="0" applyNumberFormat="1" applyFont="1" applyFill="1" applyAlignment="1" applyProtection="1">
      <alignment horizontal="left" indent="2"/>
      <protection locked="0"/>
    </xf>
    <xf numFmtId="176" fontId="198" fillId="31" borderId="0" xfId="0" applyNumberFormat="1" applyFont="1" applyFill="1" applyAlignment="1" applyProtection="1">
      <alignment horizontal="left" indent="3"/>
      <protection locked="0"/>
    </xf>
    <xf numFmtId="176" fontId="198" fillId="31" borderId="0" xfId="0" applyNumberFormat="1" applyFont="1" applyFill="1" applyProtection="1">
      <protection locked="0"/>
    </xf>
    <xf numFmtId="176" fontId="198" fillId="31" borderId="0" xfId="0" applyNumberFormat="1" applyFont="1" applyFill="1" applyAlignment="1" applyProtection="1">
      <alignment horizontal="left"/>
      <protection locked="0"/>
    </xf>
    <xf numFmtId="43" fontId="199" fillId="31" borderId="77" xfId="1" applyNumberFormat="1" applyFont="1" applyFill="1" applyBorder="1"/>
    <xf numFmtId="4" fontId="201" fillId="0" borderId="0" xfId="9" applyNumberFormat="1" applyFont="1"/>
    <xf numFmtId="176" fontId="198" fillId="31" borderId="33" xfId="9" applyNumberFormat="1" applyFont="1" applyFill="1" applyBorder="1" applyAlignment="1" applyProtection="1">
      <alignment horizontal="left"/>
      <protection locked="0"/>
    </xf>
    <xf numFmtId="43" fontId="206" fillId="0" borderId="0" xfId="9" applyNumberFormat="1" applyFont="1"/>
    <xf numFmtId="176" fontId="199" fillId="31" borderId="124" xfId="9" applyNumberFormat="1" applyFont="1" applyFill="1" applyBorder="1" applyAlignment="1" applyProtection="1">
      <alignment horizontal="left" indent="1"/>
      <protection locked="0"/>
    </xf>
    <xf numFmtId="0" fontId="219" fillId="31" borderId="124" xfId="9" applyFont="1" applyFill="1" applyBorder="1"/>
    <xf numFmtId="176" fontId="199" fillId="31" borderId="124" xfId="9" applyNumberFormat="1" applyFont="1" applyFill="1" applyBorder="1" applyAlignment="1" applyProtection="1">
      <alignment horizontal="left" indent="2"/>
      <protection locked="0"/>
    </xf>
    <xf numFmtId="43" fontId="201" fillId="31" borderId="0" xfId="9" applyNumberFormat="1" applyFont="1" applyFill="1"/>
    <xf numFmtId="0" fontId="198" fillId="31" borderId="124" xfId="9" applyFont="1" applyFill="1" applyBorder="1" applyAlignment="1">
      <alignment horizontal="left" indent="2"/>
    </xf>
    <xf numFmtId="0" fontId="200" fillId="31" borderId="29" xfId="9" applyFont="1" applyFill="1" applyBorder="1" applyAlignment="1">
      <alignment horizontal="left" indent="1"/>
    </xf>
    <xf numFmtId="175" fontId="206" fillId="31" borderId="13" xfId="9" applyNumberFormat="1" applyFont="1" applyFill="1" applyBorder="1"/>
    <xf numFmtId="175" fontId="206" fillId="31" borderId="12" xfId="9" applyNumberFormat="1" applyFont="1" applyFill="1" applyBorder="1"/>
    <xf numFmtId="43" fontId="201" fillId="0" borderId="21" xfId="1" applyFont="1" applyBorder="1"/>
    <xf numFmtId="43" fontId="201" fillId="0" borderId="22" xfId="1" applyFont="1" applyBorder="1"/>
    <xf numFmtId="43" fontId="201" fillId="0" borderId="26" xfId="1" applyFont="1" applyBorder="1"/>
    <xf numFmtId="43" fontId="201" fillId="0" borderId="27" xfId="1" applyFont="1" applyBorder="1"/>
    <xf numFmtId="0" fontId="203" fillId="0" borderId="0" xfId="13" applyFont="1" applyFill="1" applyBorder="1" applyAlignment="1" applyProtection="1">
      <alignment horizontal="left" vertical="top" wrapText="1"/>
    </xf>
    <xf numFmtId="0" fontId="201" fillId="0" borderId="0" xfId="14" applyFont="1" applyFill="1"/>
    <xf numFmtId="176" fontId="199" fillId="31" borderId="65" xfId="9" quotePrefix="1" applyNumberFormat="1" applyFont="1" applyFill="1" applyBorder="1" applyAlignment="1" applyProtection="1">
      <alignment horizontal="right"/>
    </xf>
    <xf numFmtId="17" fontId="199" fillId="31" borderId="11" xfId="14" applyNumberFormat="1" applyFont="1" applyFill="1" applyBorder="1"/>
    <xf numFmtId="17" fontId="199" fillId="31" borderId="11" xfId="14" quotePrefix="1" applyNumberFormat="1" applyFont="1" applyFill="1" applyBorder="1" applyAlignment="1">
      <alignment horizontal="right"/>
    </xf>
    <xf numFmtId="0" fontId="199" fillId="31" borderId="0" xfId="9" applyFont="1" applyFill="1"/>
    <xf numFmtId="176" fontId="199" fillId="31" borderId="31" xfId="9" applyNumberFormat="1" applyFont="1" applyFill="1" applyBorder="1" applyAlignment="1" applyProtection="1">
      <alignment horizontal="left"/>
    </xf>
    <xf numFmtId="4" fontId="206" fillId="0" borderId="22" xfId="14" applyNumberFormat="1" applyFont="1" applyFill="1" applyBorder="1"/>
    <xf numFmtId="174" fontId="206" fillId="0" borderId="0" xfId="9" applyNumberFormat="1" applyFont="1"/>
    <xf numFmtId="176" fontId="198" fillId="31" borderId="31" xfId="9" applyNumberFormat="1" applyFont="1" applyFill="1" applyBorder="1" applyAlignment="1" applyProtection="1">
      <alignment horizontal="left"/>
    </xf>
    <xf numFmtId="4" fontId="201" fillId="0" borderId="22" xfId="14" applyNumberFormat="1" applyFont="1" applyFill="1" applyBorder="1"/>
    <xf numFmtId="174" fontId="201" fillId="0" borderId="0" xfId="9" applyNumberFormat="1" applyFont="1"/>
    <xf numFmtId="176" fontId="198" fillId="31" borderId="31" xfId="9" applyNumberFormat="1" applyFont="1" applyFill="1" applyBorder="1" applyAlignment="1" applyProtection="1">
      <alignment horizontal="left" indent="1"/>
    </xf>
    <xf numFmtId="4" fontId="201" fillId="0" borderId="20" xfId="14" applyNumberFormat="1" applyFont="1" applyFill="1" applyBorder="1"/>
    <xf numFmtId="166" fontId="206" fillId="0" borderId="0" xfId="9" applyNumberFormat="1" applyFont="1"/>
    <xf numFmtId="0" fontId="198" fillId="31" borderId="31" xfId="9" applyFont="1" applyFill="1" applyBorder="1"/>
    <xf numFmtId="166" fontId="201" fillId="0" borderId="0" xfId="9" applyNumberFormat="1" applyFont="1"/>
    <xf numFmtId="0" fontId="198" fillId="57" borderId="31" xfId="9" applyFont="1" applyFill="1" applyBorder="1"/>
    <xf numFmtId="4" fontId="206" fillId="31" borderId="22" xfId="14" applyNumberFormat="1" applyFont="1" applyFill="1" applyBorder="1"/>
    <xf numFmtId="174" fontId="201" fillId="31" borderId="0" xfId="9" applyNumberFormat="1" applyFont="1" applyFill="1"/>
    <xf numFmtId="0" fontId="200" fillId="57" borderId="68" xfId="1048" applyFont="1" applyFill="1" applyBorder="1"/>
    <xf numFmtId="4" fontId="201" fillId="0" borderId="77" xfId="14" applyNumberFormat="1" applyFont="1" applyFill="1" applyBorder="1"/>
    <xf numFmtId="4" fontId="201" fillId="0" borderId="0" xfId="14" applyNumberFormat="1" applyFont="1" applyFill="1" applyBorder="1"/>
    <xf numFmtId="43" fontId="191" fillId="0" borderId="0" xfId="1" applyFont="1" applyProtection="1"/>
    <xf numFmtId="43" fontId="201" fillId="0" borderId="0" xfId="1" applyFont="1" applyProtection="1"/>
    <xf numFmtId="43" fontId="191" fillId="0" borderId="0" xfId="1" applyFont="1" applyAlignment="1" applyProtection="1">
      <alignment horizontal="left" indent="2"/>
    </xf>
    <xf numFmtId="43" fontId="198" fillId="0" borderId="0" xfId="1" applyFont="1"/>
    <xf numFmtId="43" fontId="220" fillId="0" borderId="0" xfId="1" applyFont="1"/>
    <xf numFmtId="43" fontId="198" fillId="0" borderId="0" xfId="1" applyFont="1" applyProtection="1"/>
    <xf numFmtId="43" fontId="221" fillId="0" borderId="0" xfId="1" applyFont="1" applyProtection="1"/>
    <xf numFmtId="43" fontId="198" fillId="5" borderId="0" xfId="1" applyFont="1" applyFill="1" applyProtection="1"/>
    <xf numFmtId="43" fontId="221" fillId="5" borderId="0" xfId="1" applyFont="1" applyFill="1" applyProtection="1"/>
    <xf numFmtId="43" fontId="198" fillId="5" borderId="0" xfId="1" applyFont="1" applyFill="1"/>
    <xf numFmtId="43" fontId="221" fillId="5" borderId="0" xfId="1" applyFont="1" applyFill="1"/>
    <xf numFmtId="176" fontId="198" fillId="0" borderId="0" xfId="1" applyNumberFormat="1" applyFont="1"/>
    <xf numFmtId="176" fontId="222" fillId="0" borderId="0" xfId="1" applyNumberFormat="1" applyFont="1"/>
    <xf numFmtId="1" fontId="198" fillId="0" borderId="0" xfId="9" applyNumberFormat="1" applyFont="1" applyProtection="1"/>
    <xf numFmtId="1" fontId="201" fillId="0" borderId="0" xfId="9" applyNumberFormat="1" applyFont="1" applyProtection="1"/>
    <xf numFmtId="0" fontId="197" fillId="55" borderId="0" xfId="12" applyFont="1" applyFill="1" applyAlignment="1">
      <alignment wrapText="1"/>
    </xf>
    <xf numFmtId="0" fontId="201" fillId="0" borderId="0" xfId="14" applyFont="1" applyFill="1" applyAlignment="1">
      <alignment horizontal="center"/>
    </xf>
    <xf numFmtId="176" fontId="199" fillId="31" borderId="65" xfId="9" quotePrefix="1" applyNumberFormat="1" applyFont="1" applyFill="1" applyBorder="1" applyAlignment="1" applyProtection="1">
      <alignment horizontal="right" wrapText="1"/>
    </xf>
    <xf numFmtId="39" fontId="206" fillId="0" borderId="22" xfId="1" applyNumberFormat="1" applyFont="1" applyBorder="1"/>
    <xf numFmtId="39" fontId="206" fillId="0" borderId="26" xfId="1" applyNumberFormat="1" applyFont="1" applyBorder="1"/>
    <xf numFmtId="39" fontId="206" fillId="0" borderId="27" xfId="1" applyNumberFormat="1" applyFont="1" applyBorder="1"/>
    <xf numFmtId="39" fontId="201" fillId="0" borderId="22" xfId="1" applyNumberFormat="1" applyFont="1" applyBorder="1"/>
    <xf numFmtId="39" fontId="201" fillId="0" borderId="26" xfId="1" applyNumberFormat="1" applyFont="1" applyBorder="1"/>
    <xf numFmtId="39" fontId="201" fillId="0" borderId="27" xfId="1" applyNumberFormat="1" applyFont="1" applyBorder="1"/>
    <xf numFmtId="0" fontId="191" fillId="0" borderId="0" xfId="9" applyFont="1" applyAlignment="1">
      <alignment wrapText="1"/>
    </xf>
    <xf numFmtId="43" fontId="191" fillId="0" borderId="0" xfId="1" applyFont="1" applyAlignment="1" applyProtection="1">
      <alignment wrapText="1"/>
    </xf>
    <xf numFmtId="0" fontId="0" fillId="0" borderId="0" xfId="0" applyAlignment="1">
      <alignment wrapText="1"/>
    </xf>
    <xf numFmtId="0" fontId="204" fillId="0" borderId="0" xfId="14" applyFont="1" applyFill="1"/>
    <xf numFmtId="0" fontId="204" fillId="0" borderId="0" xfId="9" applyFont="1"/>
    <xf numFmtId="176" fontId="199" fillId="31" borderId="34" xfId="9" applyNumberFormat="1" applyFont="1" applyFill="1" applyBorder="1" applyAlignment="1" applyProtection="1">
      <alignment horizontal="left"/>
    </xf>
    <xf numFmtId="4" fontId="201" fillId="0" borderId="19" xfId="14" applyNumberFormat="1" applyFont="1" applyFill="1" applyBorder="1"/>
    <xf numFmtId="43" fontId="201" fillId="0" borderId="19" xfId="14" applyNumberFormat="1" applyFont="1" applyFill="1" applyBorder="1"/>
    <xf numFmtId="43" fontId="201" fillId="0" borderId="22" xfId="14" applyNumberFormat="1" applyFont="1" applyFill="1" applyBorder="1"/>
    <xf numFmtId="176" fontId="198" fillId="31" borderId="31" xfId="9" applyNumberFormat="1" applyFont="1" applyFill="1" applyBorder="1" applyAlignment="1" applyProtection="1">
      <alignment horizontal="left" indent="2"/>
    </xf>
    <xf numFmtId="0" fontId="198" fillId="31" borderId="31" xfId="9" quotePrefix="1" applyFont="1" applyFill="1" applyBorder="1"/>
    <xf numFmtId="43" fontId="201" fillId="58" borderId="0" xfId="9" applyNumberFormat="1" applyFont="1" applyFill="1"/>
    <xf numFmtId="0" fontId="201" fillId="58" borderId="0" xfId="9" applyFont="1" applyFill="1"/>
    <xf numFmtId="176" fontId="199" fillId="31" borderId="68" xfId="9" applyNumberFormat="1" applyFont="1" applyFill="1" applyBorder="1" applyAlignment="1" applyProtection="1">
      <alignment horizontal="left"/>
    </xf>
    <xf numFmtId="4" fontId="206" fillId="31" borderId="77" xfId="14" applyNumberFormat="1" applyFont="1" applyFill="1" applyBorder="1"/>
    <xf numFmtId="43" fontId="206" fillId="31" borderId="77" xfId="14" applyNumberFormat="1" applyFont="1" applyFill="1" applyBorder="1"/>
    <xf numFmtId="17" fontId="199" fillId="31" borderId="14" xfId="14" applyNumberFormat="1" applyFont="1" applyFill="1" applyBorder="1" applyAlignment="1">
      <alignment horizontal="center"/>
    </xf>
    <xf numFmtId="17" fontId="199" fillId="31" borderId="11" xfId="14" applyNumberFormat="1" applyFont="1" applyFill="1" applyBorder="1" applyAlignment="1">
      <alignment horizontal="center"/>
    </xf>
    <xf numFmtId="17" fontId="199" fillId="31" borderId="11" xfId="14" quotePrefix="1" applyNumberFormat="1" applyFont="1" applyFill="1" applyBorder="1" applyAlignment="1">
      <alignment horizontal="center"/>
    </xf>
    <xf numFmtId="176" fontId="199" fillId="31" borderId="31" xfId="9" applyNumberFormat="1" applyFont="1" applyFill="1" applyBorder="1" applyAlignment="1" applyProtection="1">
      <alignment horizontal="left" wrapText="1"/>
    </xf>
    <xf numFmtId="4" fontId="206" fillId="0" borderId="21" xfId="14" applyNumberFormat="1" applyFont="1" applyFill="1" applyBorder="1"/>
    <xf numFmtId="39" fontId="206" fillId="0" borderId="22" xfId="14" applyNumberFormat="1" applyFont="1" applyFill="1" applyBorder="1"/>
    <xf numFmtId="39" fontId="206" fillId="0" borderId="0" xfId="9" applyNumberFormat="1" applyFont="1"/>
    <xf numFmtId="176" fontId="198" fillId="31" borderId="31" xfId="9" applyNumberFormat="1" applyFont="1" applyFill="1" applyBorder="1" applyAlignment="1" applyProtection="1">
      <alignment horizontal="left" wrapText="1"/>
    </xf>
    <xf numFmtId="4" fontId="201" fillId="0" borderId="21" xfId="14" applyNumberFormat="1" applyFont="1" applyFill="1" applyBorder="1"/>
    <xf numFmtId="39" fontId="201" fillId="0" borderId="22" xfId="14" applyNumberFormat="1" applyFont="1" applyFill="1" applyBorder="1"/>
    <xf numFmtId="39" fontId="201" fillId="0" borderId="0" xfId="9" applyNumberFormat="1" applyFont="1"/>
    <xf numFmtId="0" fontId="198" fillId="31" borderId="31" xfId="9" applyFont="1" applyFill="1" applyBorder="1" applyAlignment="1">
      <alignment wrapText="1"/>
    </xf>
    <xf numFmtId="176" fontId="198" fillId="31" borderId="31" xfId="9" applyNumberFormat="1" applyFont="1" applyFill="1" applyBorder="1" applyAlignment="1" applyProtection="1">
      <alignment horizontal="left" wrapText="1" indent="1"/>
    </xf>
    <xf numFmtId="176" fontId="198" fillId="31" borderId="31" xfId="9" applyNumberFormat="1" applyFont="1" applyFill="1" applyBorder="1" applyAlignment="1" applyProtection="1">
      <alignment horizontal="left" vertical="top" wrapText="1"/>
    </xf>
    <xf numFmtId="0" fontId="198" fillId="57" borderId="31" xfId="9" applyFont="1" applyFill="1" applyBorder="1" applyAlignment="1">
      <alignment wrapText="1"/>
    </xf>
    <xf numFmtId="4" fontId="206" fillId="31" borderId="21" xfId="14" applyNumberFormat="1" applyFont="1" applyFill="1" applyBorder="1"/>
    <xf numFmtId="39" fontId="206" fillId="31" borderId="22" xfId="14" applyNumberFormat="1" applyFont="1" applyFill="1" applyBorder="1"/>
    <xf numFmtId="39" fontId="206" fillId="31" borderId="0" xfId="9" applyNumberFormat="1" applyFont="1" applyFill="1"/>
    <xf numFmtId="0" fontId="206" fillId="31" borderId="0" xfId="9" applyFont="1" applyFill="1"/>
    <xf numFmtId="0" fontId="200" fillId="57" borderId="68" xfId="1048" applyFont="1" applyFill="1" applyBorder="1" applyAlignment="1">
      <alignment wrapText="1"/>
    </xf>
    <xf numFmtId="4" fontId="206" fillId="0" borderId="76" xfId="14" applyNumberFormat="1" applyFont="1" applyFill="1" applyBorder="1"/>
    <xf numFmtId="4" fontId="206" fillId="0" borderId="77" xfId="14" applyNumberFormat="1" applyFont="1" applyFill="1" applyBorder="1"/>
    <xf numFmtId="39" fontId="206" fillId="0" borderId="77" xfId="14" applyNumberFormat="1" applyFont="1" applyFill="1" applyBorder="1"/>
    <xf numFmtId="39" fontId="201" fillId="0" borderId="0" xfId="14" applyNumberFormat="1" applyFont="1" applyFill="1" applyBorder="1"/>
    <xf numFmtId="43" fontId="198" fillId="0" borderId="0" xfId="1" applyFont="1" applyAlignment="1" applyProtection="1">
      <alignment wrapText="1"/>
    </xf>
    <xf numFmtId="43" fontId="198" fillId="0" borderId="0" xfId="1" applyFont="1" applyAlignment="1">
      <alignment wrapText="1"/>
    </xf>
    <xf numFmtId="43" fontId="198" fillId="5" borderId="0" xfId="1" applyFont="1" applyFill="1" applyAlignment="1" applyProtection="1">
      <alignment wrapText="1"/>
    </xf>
    <xf numFmtId="43" fontId="198" fillId="5" borderId="0" xfId="1" applyFont="1" applyFill="1" applyAlignment="1">
      <alignment wrapText="1"/>
    </xf>
    <xf numFmtId="176" fontId="198" fillId="0" borderId="0" xfId="1" applyNumberFormat="1" applyFont="1" applyAlignment="1">
      <alignment wrapText="1"/>
    </xf>
    <xf numFmtId="1" fontId="198" fillId="0" borderId="0" xfId="9" applyNumberFormat="1" applyFont="1" applyAlignment="1" applyProtection="1">
      <alignment wrapText="1"/>
    </xf>
    <xf numFmtId="0" fontId="198" fillId="0" borderId="0" xfId="9" applyFont="1" applyAlignment="1">
      <alignment wrapText="1"/>
    </xf>
    <xf numFmtId="0" fontId="203" fillId="0" borderId="0" xfId="13" applyFont="1" applyFill="1" applyBorder="1" applyAlignment="1" applyProtection="1">
      <alignment horizontal="left" wrapText="1"/>
    </xf>
    <xf numFmtId="0" fontId="204" fillId="0" borderId="0" xfId="14" applyFont="1" applyFill="1" applyAlignment="1">
      <alignment horizontal="center"/>
    </xf>
    <xf numFmtId="17" fontId="223" fillId="31" borderId="11" xfId="14" applyNumberFormat="1" applyFont="1" applyFill="1" applyBorder="1" applyAlignment="1">
      <alignment horizontal="center"/>
    </xf>
    <xf numFmtId="176" fontId="223" fillId="31" borderId="31" xfId="9" applyNumberFormat="1" applyFont="1" applyFill="1" applyBorder="1" applyAlignment="1" applyProtection="1">
      <alignment horizontal="left" wrapText="1"/>
    </xf>
    <xf numFmtId="176" fontId="204" fillId="31" borderId="31" xfId="9" applyNumberFormat="1" applyFont="1" applyFill="1" applyBorder="1" applyAlignment="1" applyProtection="1">
      <alignment horizontal="left" wrapText="1" indent="1"/>
    </xf>
    <xf numFmtId="176" fontId="204" fillId="31" borderId="31" xfId="9" applyNumberFormat="1" applyFont="1" applyFill="1" applyBorder="1" applyAlignment="1" applyProtection="1">
      <alignment horizontal="left" wrapText="1" indent="3"/>
    </xf>
    <xf numFmtId="176" fontId="204" fillId="31" borderId="31" xfId="9" applyNumberFormat="1" applyFont="1" applyFill="1" applyBorder="1" applyAlignment="1" applyProtection="1">
      <alignment horizontal="left" wrapText="1"/>
    </xf>
    <xf numFmtId="0" fontId="204" fillId="31" borderId="31" xfId="9" applyFont="1" applyFill="1" applyBorder="1" applyAlignment="1">
      <alignment horizontal="left" wrapText="1" indent="1"/>
    </xf>
    <xf numFmtId="0" fontId="204" fillId="31" borderId="31" xfId="9" applyFont="1" applyFill="1" applyBorder="1" applyAlignment="1">
      <alignment wrapText="1"/>
    </xf>
    <xf numFmtId="176" fontId="223" fillId="31" borderId="31" xfId="9" applyNumberFormat="1" applyFont="1" applyFill="1" applyBorder="1" applyAlignment="1" applyProtection="1">
      <alignment horizontal="left" wrapText="1" indent="1"/>
    </xf>
    <xf numFmtId="176" fontId="204" fillId="31" borderId="31" xfId="9" applyNumberFormat="1" applyFont="1" applyFill="1" applyBorder="1" applyAlignment="1" applyProtection="1">
      <alignment horizontal="left" wrapText="1" indent="4"/>
    </xf>
    <xf numFmtId="176" fontId="204" fillId="31" borderId="31" xfId="9" applyNumberFormat="1" applyFont="1" applyFill="1" applyBorder="1" applyAlignment="1" applyProtection="1">
      <alignment horizontal="left" vertical="top" wrapText="1" indent="4"/>
    </xf>
    <xf numFmtId="0" fontId="204" fillId="57" borderId="31" xfId="9" applyFont="1" applyFill="1" applyBorder="1" applyAlignment="1">
      <alignment horizontal="left" wrapText="1" indent="4"/>
    </xf>
    <xf numFmtId="4" fontId="204" fillId="0" borderId="0" xfId="9" applyNumberFormat="1" applyFont="1"/>
    <xf numFmtId="0" fontId="48" fillId="0" borderId="0" xfId="0" applyFont="1"/>
    <xf numFmtId="174" fontId="201" fillId="0" borderId="18" xfId="9" applyNumberFormat="1" applyFont="1" applyBorder="1"/>
    <xf numFmtId="174" fontId="201" fillId="0" borderId="19" xfId="9" applyNumberFormat="1" applyFont="1" applyBorder="1"/>
    <xf numFmtId="174" fontId="201" fillId="0" borderId="21" xfId="9" applyNumberFormat="1" applyFont="1" applyBorder="1"/>
    <xf numFmtId="174" fontId="201" fillId="0" borderId="22" xfId="9" applyNumberFormat="1" applyFont="1" applyBorder="1"/>
    <xf numFmtId="174" fontId="201" fillId="58" borderId="0" xfId="9" applyNumberFormat="1" applyFont="1" applyFill="1"/>
    <xf numFmtId="174" fontId="201" fillId="0" borderId="21" xfId="1" applyNumberFormat="1" applyFont="1" applyBorder="1"/>
    <xf numFmtId="174" fontId="201" fillId="0" borderId="22" xfId="1" applyNumberFormat="1" applyFont="1" applyBorder="1"/>
    <xf numFmtId="2" fontId="201" fillId="0" borderId="21" xfId="9" applyNumberFormat="1" applyFont="1" applyBorder="1"/>
    <xf numFmtId="2" fontId="201" fillId="0" borderId="22" xfId="9" applyNumberFormat="1" applyFont="1" applyBorder="1"/>
    <xf numFmtId="174" fontId="206" fillId="31" borderId="76" xfId="9" applyNumberFormat="1" applyFont="1" applyFill="1" applyBorder="1"/>
    <xf numFmtId="174" fontId="206" fillId="31" borderId="77" xfId="9" applyNumberFormat="1" applyFont="1" applyFill="1" applyBorder="1"/>
    <xf numFmtId="17" fontId="199" fillId="31" borderId="13" xfId="14" applyNumberFormat="1" applyFont="1" applyFill="1" applyBorder="1"/>
    <xf numFmtId="17" fontId="199" fillId="31" borderId="12" xfId="14" applyNumberFormat="1" applyFont="1" applyFill="1" applyBorder="1"/>
    <xf numFmtId="39" fontId="206" fillId="0" borderId="19" xfId="9" applyNumberFormat="1" applyFont="1" applyBorder="1"/>
    <xf numFmtId="39" fontId="206" fillId="0" borderId="101" xfId="9" applyNumberFormat="1" applyFont="1" applyBorder="1"/>
    <xf numFmtId="39" fontId="206" fillId="0" borderId="80" xfId="9" applyNumberFormat="1" applyFont="1" applyBorder="1"/>
    <xf numFmtId="39" fontId="201" fillId="0" borderId="22" xfId="9" applyNumberFormat="1" applyFont="1" applyBorder="1"/>
    <xf numFmtId="39" fontId="201" fillId="0" borderId="26" xfId="9" applyNumberFormat="1" applyFont="1" applyBorder="1"/>
    <xf numFmtId="39" fontId="201" fillId="0" borderId="27" xfId="9" applyNumberFormat="1" applyFont="1" applyBorder="1"/>
    <xf numFmtId="39" fontId="206" fillId="0" borderId="22" xfId="9" applyNumberFormat="1" applyFont="1" applyBorder="1"/>
    <xf numFmtId="39" fontId="206" fillId="0" borderId="26" xfId="9" applyNumberFormat="1" applyFont="1" applyBorder="1"/>
    <xf numFmtId="39" fontId="206" fillId="0" borderId="27" xfId="9" applyNumberFormat="1" applyFont="1" applyBorder="1"/>
    <xf numFmtId="176" fontId="199" fillId="31" borderId="31" xfId="9" applyNumberFormat="1" applyFont="1" applyFill="1" applyBorder="1" applyAlignment="1" applyProtection="1">
      <alignment horizontal="left" indent="1"/>
    </xf>
    <xf numFmtId="176" fontId="198" fillId="31" borderId="31" xfId="9" applyNumberFormat="1" applyFont="1" applyFill="1" applyBorder="1" applyAlignment="1" applyProtection="1">
      <alignment horizontal="left" indent="3"/>
    </xf>
    <xf numFmtId="39" fontId="206" fillId="31" borderId="77" xfId="9" applyNumberFormat="1" applyFont="1" applyFill="1" applyBorder="1"/>
    <xf numFmtId="39" fontId="206" fillId="31" borderId="57" xfId="9" applyNumberFormat="1" applyFont="1" applyFill="1" applyBorder="1"/>
    <xf numFmtId="39" fontId="206" fillId="31" borderId="79" xfId="9" applyNumberFormat="1" applyFont="1" applyFill="1" applyBorder="1"/>
    <xf numFmtId="17" fontId="199" fillId="31" borderId="14" xfId="14" applyNumberFormat="1" applyFont="1" applyFill="1" applyBorder="1"/>
    <xf numFmtId="0" fontId="199" fillId="57" borderId="31" xfId="9" applyFont="1" applyFill="1" applyBorder="1" applyAlignment="1">
      <alignment wrapText="1"/>
    </xf>
    <xf numFmtId="0" fontId="200" fillId="57" borderId="30" xfId="1048" applyFont="1" applyFill="1" applyBorder="1" applyAlignment="1">
      <alignment wrapText="1"/>
    </xf>
    <xf numFmtId="4" fontId="206" fillId="0" borderId="26" xfId="14" applyNumberFormat="1" applyFont="1" applyFill="1" applyBorder="1"/>
    <xf numFmtId="4" fontId="206" fillId="0" borderId="27" xfId="14" applyNumberFormat="1" applyFont="1" applyFill="1" applyBorder="1"/>
    <xf numFmtId="4" fontId="201" fillId="0" borderId="26" xfId="14" applyNumberFormat="1" applyFont="1" applyFill="1" applyBorder="1"/>
    <xf numFmtId="4" fontId="201" fillId="0" borderId="27" xfId="14" applyNumberFormat="1" applyFont="1" applyFill="1" applyBorder="1"/>
    <xf numFmtId="4" fontId="206" fillId="31" borderId="26" xfId="14" applyNumberFormat="1" applyFont="1" applyFill="1" applyBorder="1"/>
    <xf numFmtId="4" fontId="206" fillId="31" borderId="27" xfId="14" applyNumberFormat="1" applyFont="1" applyFill="1" applyBorder="1"/>
    <xf numFmtId="0" fontId="224" fillId="57" borderId="30" xfId="1048" applyFont="1" applyFill="1" applyBorder="1" applyAlignment="1">
      <alignment horizontal="left" wrapText="1" indent="4"/>
    </xf>
    <xf numFmtId="4" fontId="201" fillId="0" borderId="57" xfId="14" applyNumberFormat="1" applyFont="1" applyFill="1" applyBorder="1"/>
    <xf numFmtId="4" fontId="201" fillId="0" borderId="79" xfId="14" applyNumberFormat="1" applyFont="1" applyFill="1" applyBorder="1"/>
    <xf numFmtId="175" fontId="206" fillId="31" borderId="11" xfId="9" applyNumberFormat="1" applyFont="1" applyFill="1" applyBorder="1" applyAlignment="1">
      <alignment horizontal="right"/>
    </xf>
    <xf numFmtId="4" fontId="201" fillId="31" borderId="22" xfId="14" applyNumberFormat="1" applyFont="1" applyFill="1" applyBorder="1"/>
    <xf numFmtId="0" fontId="0" fillId="56" borderId="2" xfId="0" applyFill="1" applyBorder="1"/>
    <xf numFmtId="176" fontId="199" fillId="31" borderId="30" xfId="9" applyNumberFormat="1" applyFont="1" applyFill="1" applyBorder="1" applyAlignment="1" applyProtection="1">
      <alignment horizontal="left"/>
    </xf>
    <xf numFmtId="168" fontId="201" fillId="0" borderId="0" xfId="14" applyNumberFormat="1" applyFont="1" applyFill="1"/>
    <xf numFmtId="0" fontId="201" fillId="55" borderId="0" xfId="14" applyFont="1" applyFill="1"/>
    <xf numFmtId="17" fontId="199" fillId="31" borderId="65" xfId="14" applyNumberFormat="1" applyFont="1" applyFill="1" applyBorder="1"/>
    <xf numFmtId="17" fontId="199" fillId="31" borderId="65" xfId="14" applyNumberFormat="1" applyFont="1" applyFill="1" applyBorder="1" applyAlignment="1">
      <alignment wrapText="1"/>
    </xf>
    <xf numFmtId="17" fontId="199" fillId="31" borderId="31" xfId="14" applyNumberFormat="1" applyFont="1" applyFill="1" applyBorder="1"/>
    <xf numFmtId="43" fontId="201" fillId="0" borderId="31" xfId="1" applyFont="1" applyBorder="1"/>
    <xf numFmtId="17" fontId="199" fillId="31" borderId="91" xfId="14" applyNumberFormat="1" applyFont="1" applyFill="1" applyBorder="1"/>
    <xf numFmtId="43" fontId="201" fillId="0" borderId="94" xfId="1" applyFont="1" applyBorder="1"/>
    <xf numFmtId="43" fontId="201" fillId="0" borderId="91" xfId="1" applyFont="1" applyBorder="1"/>
    <xf numFmtId="0" fontId="199" fillId="31" borderId="65" xfId="14" applyFont="1" applyFill="1" applyBorder="1" applyAlignment="1">
      <alignment horizontal="center" vertical="center"/>
    </xf>
    <xf numFmtId="0" fontId="206" fillId="31" borderId="14" xfId="14" applyFont="1" applyFill="1" applyBorder="1" applyAlignment="1">
      <alignment horizontal="center" vertical="center"/>
    </xf>
    <xf numFmtId="0" fontId="206" fillId="31" borderId="11" xfId="14" applyFont="1" applyFill="1" applyBorder="1" applyAlignment="1">
      <alignment horizontal="center" vertical="center"/>
    </xf>
    <xf numFmtId="0" fontId="206" fillId="31" borderId="11" xfId="14" applyFont="1" applyFill="1" applyBorder="1" applyAlignment="1">
      <alignment horizontal="center" vertical="center" wrapText="1"/>
    </xf>
    <xf numFmtId="0" fontId="206" fillId="31" borderId="10" xfId="14" applyFont="1" applyFill="1" applyBorder="1" applyAlignment="1">
      <alignment horizontal="center" vertical="center" wrapText="1"/>
    </xf>
    <xf numFmtId="0" fontId="206" fillId="31" borderId="12" xfId="14" applyFont="1" applyFill="1" applyBorder="1" applyAlignment="1">
      <alignment horizontal="center" vertical="center"/>
    </xf>
    <xf numFmtId="0" fontId="206" fillId="31" borderId="65" xfId="14" applyFont="1" applyFill="1" applyBorder="1" applyAlignment="1">
      <alignment horizontal="center" vertical="center"/>
    </xf>
    <xf numFmtId="0" fontId="206" fillId="0" borderId="0" xfId="14" applyFont="1" applyAlignment="1">
      <alignment horizontal="center"/>
    </xf>
    <xf numFmtId="0" fontId="199" fillId="31" borderId="31" xfId="14" quotePrefix="1" applyFont="1" applyFill="1" applyBorder="1" applyAlignment="1">
      <alignment horizontal="center"/>
    </xf>
    <xf numFmtId="43" fontId="201" fillId="0" borderId="20" xfId="1" applyFont="1" applyBorder="1"/>
    <xf numFmtId="43" fontId="206" fillId="31" borderId="31" xfId="1" applyFont="1" applyFill="1" applyBorder="1"/>
    <xf numFmtId="0" fontId="202" fillId="0" borderId="0" xfId="1049" applyFont="1"/>
    <xf numFmtId="4" fontId="201" fillId="0" borderId="22" xfId="1" applyNumberFormat="1" applyFont="1" applyBorder="1"/>
    <xf numFmtId="4" fontId="201" fillId="0" borderId="20" xfId="1" applyNumberFormat="1" applyFont="1" applyBorder="1"/>
    <xf numFmtId="4" fontId="201" fillId="0" borderId="27" xfId="1" applyNumberFormat="1" applyFont="1" applyBorder="1"/>
    <xf numFmtId="174" fontId="201" fillId="0" borderId="21" xfId="14" applyNumberFormat="1" applyFont="1" applyBorder="1"/>
    <xf numFmtId="174" fontId="201" fillId="0" borderId="22" xfId="14" applyNumberFormat="1" applyFont="1" applyBorder="1"/>
    <xf numFmtId="174" fontId="201" fillId="0" borderId="20" xfId="14" applyNumberFormat="1" applyFont="1" applyBorder="1"/>
    <xf numFmtId="174" fontId="201" fillId="0" borderId="27" xfId="14" applyNumberFormat="1" applyFont="1" applyBorder="1"/>
    <xf numFmtId="43" fontId="201" fillId="0" borderId="92" xfId="1" applyFont="1" applyBorder="1"/>
    <xf numFmtId="43" fontId="201" fillId="0" borderId="96" xfId="1" applyFont="1" applyBorder="1"/>
    <xf numFmtId="43" fontId="201" fillId="0" borderId="93" xfId="1" applyFont="1" applyBorder="1"/>
    <xf numFmtId="43" fontId="206" fillId="31" borderId="91" xfId="1" applyFont="1" applyFill="1" applyBorder="1"/>
    <xf numFmtId="0" fontId="191" fillId="0" borderId="0" xfId="14" applyFont="1" applyAlignment="1"/>
    <xf numFmtId="0" fontId="206" fillId="31" borderId="12" xfId="14" applyFont="1" applyFill="1" applyBorder="1" applyAlignment="1">
      <alignment horizontal="center" vertical="center" wrapText="1"/>
    </xf>
    <xf numFmtId="43" fontId="201" fillId="0" borderId="19" xfId="1" applyFont="1" applyBorder="1"/>
    <xf numFmtId="43" fontId="201" fillId="0" borderId="0" xfId="1" applyFont="1" applyBorder="1"/>
    <xf numFmtId="0" fontId="227" fillId="0" borderId="0" xfId="14" applyFont="1"/>
    <xf numFmtId="0" fontId="203" fillId="0" borderId="0" xfId="14" applyFont="1" applyAlignment="1">
      <alignment horizontal="left" vertical="top" wrapText="1"/>
    </xf>
    <xf numFmtId="0" fontId="223" fillId="0" borderId="0" xfId="14" applyFont="1"/>
    <xf numFmtId="43" fontId="199" fillId="0" borderId="0" xfId="14" applyNumberFormat="1" applyFont="1"/>
    <xf numFmtId="17" fontId="206" fillId="31" borderId="11" xfId="9" applyNumberFormat="1" applyFont="1" applyFill="1" applyBorder="1" applyAlignment="1" applyProtection="1">
      <alignment horizontal="right"/>
    </xf>
    <xf numFmtId="17" fontId="206" fillId="31" borderId="13" xfId="9" applyNumberFormat="1" applyFont="1" applyFill="1" applyBorder="1" applyAlignment="1" applyProtection="1">
      <alignment horizontal="right"/>
    </xf>
    <xf numFmtId="17" fontId="206" fillId="31" borderId="12" xfId="9" applyNumberFormat="1" applyFont="1" applyFill="1" applyBorder="1" applyAlignment="1" applyProtection="1">
      <alignment horizontal="right"/>
    </xf>
    <xf numFmtId="0" fontId="199" fillId="31" borderId="31" xfId="14" applyFont="1" applyFill="1" applyBorder="1"/>
    <xf numFmtId="2" fontId="201" fillId="0" borderId="22" xfId="14" applyNumberFormat="1" applyFont="1" applyBorder="1"/>
    <xf numFmtId="2" fontId="201" fillId="0" borderId="26" xfId="14" applyNumberFormat="1" applyFont="1" applyBorder="1"/>
    <xf numFmtId="2" fontId="201" fillId="0" borderId="22" xfId="14" applyNumberFormat="1" applyFont="1" applyFill="1" applyBorder="1"/>
    <xf numFmtId="2" fontId="201" fillId="0" borderId="22" xfId="14" applyNumberFormat="1" applyFont="1" applyFill="1" applyBorder="1" applyAlignment="1">
      <alignment horizontal="right"/>
    </xf>
    <xf numFmtId="2" fontId="201" fillId="0" borderId="22" xfId="1" applyNumberFormat="1" applyFont="1" applyFill="1" applyBorder="1"/>
    <xf numFmtId="0" fontId="201" fillId="0" borderId="22" xfId="14" applyFont="1" applyFill="1" applyBorder="1"/>
    <xf numFmtId="0" fontId="201" fillId="0" borderId="26" xfId="14" applyFont="1" applyFill="1" applyBorder="1"/>
    <xf numFmtId="0" fontId="201" fillId="0" borderId="27" xfId="14" applyFont="1" applyFill="1" applyBorder="1"/>
    <xf numFmtId="0" fontId="199" fillId="31" borderId="68" xfId="14" applyFont="1" applyFill="1" applyBorder="1"/>
    <xf numFmtId="2" fontId="201" fillId="0" borderId="77" xfId="14" applyNumberFormat="1" applyFont="1" applyBorder="1"/>
    <xf numFmtId="2" fontId="201" fillId="0" borderId="57" xfId="14" applyNumberFormat="1" applyFont="1" applyBorder="1"/>
    <xf numFmtId="2" fontId="201" fillId="0" borderId="79" xfId="14" applyNumberFormat="1" applyFont="1" applyBorder="1"/>
    <xf numFmtId="0" fontId="201" fillId="31" borderId="0" xfId="14" applyFont="1" applyFill="1"/>
    <xf numFmtId="0" fontId="202" fillId="0" borderId="0" xfId="1050" applyNumberFormat="1" applyFont="1" applyBorder="1"/>
    <xf numFmtId="0" fontId="202" fillId="0" borderId="0" xfId="1050" applyFont="1" applyBorder="1"/>
    <xf numFmtId="0" fontId="201" fillId="0" borderId="0" xfId="1050" applyNumberFormat="1" applyFont="1" applyBorder="1"/>
    <xf numFmtId="0" fontId="201" fillId="0" borderId="0" xfId="1050" applyFont="1" applyBorder="1"/>
    <xf numFmtId="0" fontId="209" fillId="0" borderId="16" xfId="0" applyNumberFormat="1" applyFont="1" applyFill="1" applyBorder="1" applyAlignment="1">
      <alignment horizontal="center"/>
    </xf>
    <xf numFmtId="0" fontId="203" fillId="0" borderId="0" xfId="1050" applyFont="1" applyFill="1" applyBorder="1" applyAlignment="1">
      <alignment horizontal="left" vertical="top" wrapText="1"/>
    </xf>
    <xf numFmtId="0" fontId="225" fillId="0" borderId="0" xfId="1050" applyFont="1" applyFill="1" applyBorder="1"/>
    <xf numFmtId="0" fontId="225" fillId="0" borderId="0" xfId="1050" applyFont="1" applyFill="1" applyBorder="1" applyAlignment="1"/>
    <xf numFmtId="0" fontId="226" fillId="0" borderId="0" xfId="1050" applyFont="1" applyFill="1" applyBorder="1"/>
    <xf numFmtId="0" fontId="213" fillId="0" borderId="0" xfId="1050" applyFont="1" applyFill="1" applyBorder="1"/>
    <xf numFmtId="0" fontId="204" fillId="0" borderId="0" xfId="1050" applyFont="1" applyFill="1" applyBorder="1"/>
    <xf numFmtId="0" fontId="203" fillId="0" borderId="97" xfId="1050" applyFont="1" applyFill="1" applyBorder="1" applyAlignment="1">
      <alignment horizontal="left" vertical="top" wrapText="1"/>
    </xf>
    <xf numFmtId="0" fontId="209" fillId="31" borderId="34" xfId="1050" applyFont="1" applyFill="1" applyBorder="1" applyAlignment="1">
      <alignment horizontal="center"/>
    </xf>
    <xf numFmtId="17" fontId="209" fillId="31" borderId="19" xfId="1050" applyNumberFormat="1" applyFont="1" applyFill="1" applyBorder="1" applyAlignment="1">
      <alignment horizontal="center"/>
    </xf>
    <xf numFmtId="17" fontId="209" fillId="31" borderId="80" xfId="1050" applyNumberFormat="1" applyFont="1" applyFill="1" applyBorder="1" applyAlignment="1">
      <alignment horizontal="center"/>
    </xf>
    <xf numFmtId="17" fontId="209" fillId="31" borderId="17" xfId="1050" applyNumberFormat="1" applyFont="1" applyFill="1" applyBorder="1" applyAlignment="1">
      <alignment horizontal="center"/>
    </xf>
    <xf numFmtId="17" fontId="209" fillId="31" borderId="18" xfId="1050" applyNumberFormat="1" applyFont="1" applyFill="1" applyBorder="1" applyAlignment="1">
      <alignment horizontal="center"/>
    </xf>
    <xf numFmtId="17" fontId="199" fillId="31" borderId="19" xfId="1050" applyNumberFormat="1" applyFont="1" applyFill="1" applyBorder="1" applyAlignment="1">
      <alignment horizontal="center"/>
    </xf>
    <xf numFmtId="17" fontId="209" fillId="31" borderId="34" xfId="1050" applyNumberFormat="1" applyFont="1" applyFill="1" applyBorder="1" applyAlignment="1">
      <alignment horizontal="center"/>
    </xf>
    <xf numFmtId="17" fontId="199" fillId="31" borderId="18" xfId="1050" applyNumberFormat="1" applyFont="1" applyFill="1" applyBorder="1" applyAlignment="1">
      <alignment horizontal="center"/>
    </xf>
    <xf numFmtId="17" fontId="199" fillId="31" borderId="80" xfId="1050" applyNumberFormat="1" applyFont="1" applyFill="1" applyBorder="1" applyAlignment="1">
      <alignment horizontal="center"/>
    </xf>
    <xf numFmtId="0" fontId="213" fillId="31" borderId="0" xfId="1050" applyFont="1" applyFill="1" applyBorder="1"/>
    <xf numFmtId="0" fontId="209" fillId="31" borderId="31" xfId="1050" applyFont="1" applyFill="1" applyBorder="1" applyAlignment="1">
      <alignment horizontal="left"/>
    </xf>
    <xf numFmtId="0" fontId="202" fillId="0" borderId="0" xfId="1050" applyFont="1" applyFill="1" applyBorder="1"/>
    <xf numFmtId="0" fontId="209" fillId="31" borderId="31" xfId="1050" applyFont="1" applyFill="1" applyBorder="1"/>
    <xf numFmtId="0" fontId="209" fillId="31" borderId="31" xfId="0" applyNumberFormat="1" applyFont="1" applyFill="1" applyBorder="1"/>
    <xf numFmtId="0" fontId="213" fillId="31" borderId="31" xfId="1050" applyFont="1" applyFill="1" applyBorder="1"/>
    <xf numFmtId="0" fontId="213" fillId="31" borderId="31" xfId="0" applyNumberFormat="1" applyFont="1" applyFill="1" applyBorder="1"/>
    <xf numFmtId="0" fontId="213" fillId="31" borderId="31" xfId="0" applyNumberFormat="1" applyFont="1" applyFill="1" applyBorder="1" applyAlignment="1">
      <alignment horizontal="left" vertical="center"/>
    </xf>
    <xf numFmtId="0" fontId="198" fillId="31" borderId="31" xfId="1050" applyFont="1" applyFill="1" applyBorder="1"/>
    <xf numFmtId="0" fontId="202" fillId="31" borderId="0" xfId="1050" applyFont="1" applyFill="1" applyBorder="1"/>
    <xf numFmtId="0" fontId="209" fillId="31" borderId="31" xfId="1050" applyFont="1" applyFill="1" applyBorder="1" applyAlignment="1">
      <alignment horizontal="center"/>
    </xf>
    <xf numFmtId="0" fontId="209" fillId="31" borderId="31" xfId="1050" applyFont="1" applyFill="1" applyBorder="1" applyAlignment="1">
      <alignment wrapText="1"/>
    </xf>
    <xf numFmtId="0" fontId="209" fillId="31" borderId="31" xfId="0" applyNumberFormat="1" applyFont="1" applyFill="1" applyBorder="1" applyAlignment="1">
      <alignment horizontal="fill"/>
    </xf>
    <xf numFmtId="0" fontId="209" fillId="0" borderId="21" xfId="0" applyFont="1" applyFill="1" applyBorder="1" applyAlignment="1">
      <alignment horizontal="fill"/>
    </xf>
    <xf numFmtId="0" fontId="209" fillId="0" borderId="22" xfId="0" applyFont="1" applyFill="1" applyBorder="1" applyAlignment="1">
      <alignment horizontal="fill"/>
    </xf>
    <xf numFmtId="0" fontId="209" fillId="0" borderId="27" xfId="0" applyFont="1" applyFill="1" applyBorder="1" applyAlignment="1">
      <alignment horizontal="fill"/>
    </xf>
    <xf numFmtId="0" fontId="213" fillId="31" borderId="68" xfId="1050" applyFont="1" applyFill="1" applyBorder="1"/>
    <xf numFmtId="0" fontId="208" fillId="0" borderId="0" xfId="1050" applyFont="1" applyBorder="1"/>
    <xf numFmtId="0" fontId="213" fillId="0" borderId="0" xfId="1050" applyNumberFormat="1" applyFont="1" applyBorder="1"/>
    <xf numFmtId="0" fontId="202" fillId="55" borderId="0" xfId="1050" applyFont="1" applyFill="1"/>
    <xf numFmtId="0" fontId="202" fillId="0" borderId="0" xfId="1050" applyFont="1"/>
    <xf numFmtId="0" fontId="225" fillId="0" borderId="0" xfId="1050" applyFont="1"/>
    <xf numFmtId="0" fontId="214" fillId="31" borderId="1" xfId="1050" applyFont="1" applyFill="1" applyBorder="1" applyAlignment="1">
      <alignment horizontal="center"/>
    </xf>
    <xf numFmtId="0" fontId="214" fillId="31" borderId="80" xfId="1050" applyFont="1" applyFill="1" applyBorder="1" applyAlignment="1">
      <alignment horizontal="center"/>
    </xf>
    <xf numFmtId="0" fontId="214" fillId="31" borderId="97" xfId="1050" applyFont="1" applyFill="1" applyBorder="1" applyAlignment="1">
      <alignment horizontal="center"/>
    </xf>
    <xf numFmtId="0" fontId="214" fillId="31" borderId="93" xfId="1050" applyFont="1" applyFill="1" applyBorder="1" applyAlignment="1">
      <alignment horizontal="center"/>
    </xf>
    <xf numFmtId="0" fontId="214" fillId="31" borderId="34" xfId="1050" applyFont="1" applyFill="1" applyBorder="1" applyAlignment="1">
      <alignment horizontal="center" vertical="center"/>
    </xf>
    <xf numFmtId="4" fontId="202" fillId="0" borderId="1" xfId="1050" applyNumberFormat="1" applyFont="1" applyBorder="1" applyAlignment="1">
      <alignment horizontal="center"/>
    </xf>
    <xf numFmtId="4" fontId="202" fillId="0" borderId="80" xfId="1035" applyNumberFormat="1" applyFont="1" applyBorder="1" applyAlignment="1">
      <alignment horizontal="center"/>
    </xf>
    <xf numFmtId="17" fontId="214" fillId="31" borderId="31" xfId="1050" applyNumberFormat="1" applyFont="1" applyFill="1" applyBorder="1" applyAlignment="1">
      <alignment horizontal="right"/>
    </xf>
    <xf numFmtId="4" fontId="202" fillId="0" borderId="0" xfId="1050" applyNumberFormat="1" applyFont="1" applyBorder="1" applyAlignment="1">
      <alignment horizontal="center"/>
    </xf>
    <xf numFmtId="4" fontId="202" fillId="0" borderId="27" xfId="1035" applyNumberFormat="1" applyFont="1" applyBorder="1" applyAlignment="1">
      <alignment horizontal="center"/>
    </xf>
    <xf numFmtId="0" fontId="214" fillId="31" borderId="31" xfId="1050" applyFont="1" applyFill="1" applyBorder="1" applyAlignment="1">
      <alignment horizontal="center"/>
    </xf>
    <xf numFmtId="0" fontId="214" fillId="31" borderId="31" xfId="1050" applyFont="1" applyFill="1" applyBorder="1" applyAlignment="1">
      <alignment horizontal="center" vertical="center"/>
    </xf>
    <xf numFmtId="17" fontId="199" fillId="31" borderId="124" xfId="14" applyNumberFormat="1" applyFont="1" applyFill="1" applyBorder="1"/>
    <xf numFmtId="4" fontId="202" fillId="0" borderId="22" xfId="1050" applyNumberFormat="1" applyFont="1" applyBorder="1" applyAlignment="1">
      <alignment horizontal="center"/>
    </xf>
    <xf numFmtId="4" fontId="202" fillId="0" borderId="4" xfId="1035" applyNumberFormat="1" applyFont="1" applyBorder="1" applyAlignment="1">
      <alignment horizontal="center"/>
    </xf>
    <xf numFmtId="2" fontId="202" fillId="0" borderId="0" xfId="1050" applyNumberFormat="1" applyFont="1"/>
    <xf numFmtId="17" fontId="199" fillId="31" borderId="0" xfId="14" applyNumberFormat="1" applyFont="1" applyFill="1" applyBorder="1"/>
    <xf numFmtId="0" fontId="199" fillId="31" borderId="124" xfId="14" quotePrefix="1" applyFont="1" applyFill="1" applyBorder="1" applyAlignment="1">
      <alignment horizontal="center"/>
    </xf>
    <xf numFmtId="4" fontId="202" fillId="0" borderId="26" xfId="1050" applyNumberFormat="1" applyFont="1" applyBorder="1" applyAlignment="1">
      <alignment horizontal="center"/>
    </xf>
    <xf numFmtId="17" fontId="199" fillId="31" borderId="20" xfId="14" applyNumberFormat="1" applyFont="1" applyFill="1" applyBorder="1"/>
    <xf numFmtId="0" fontId="208" fillId="0" borderId="0" xfId="1050" applyFont="1"/>
    <xf numFmtId="0" fontId="203" fillId="0" borderId="0" xfId="1051" applyFont="1" applyBorder="1" applyAlignment="1"/>
    <xf numFmtId="0" fontId="225" fillId="0" borderId="0" xfId="1051" applyFont="1" applyBorder="1" applyAlignment="1"/>
    <xf numFmtId="0" fontId="228" fillId="0" borderId="0" xfId="9" applyFont="1"/>
    <xf numFmtId="0" fontId="199" fillId="31" borderId="16" xfId="9" applyFont="1" applyFill="1" applyBorder="1" applyAlignment="1"/>
    <xf numFmtId="0" fontId="51" fillId="31" borderId="0" xfId="226" applyFont="1" applyFill="1"/>
    <xf numFmtId="0" fontId="199" fillId="31" borderId="33" xfId="9" applyFont="1" applyFill="1" applyBorder="1" applyAlignment="1">
      <alignment horizontal="center"/>
    </xf>
    <xf numFmtId="0" fontId="199" fillId="31" borderId="5" xfId="9" applyFont="1" applyFill="1" applyBorder="1" applyAlignment="1">
      <alignment horizontal="center"/>
    </xf>
    <xf numFmtId="0" fontId="199" fillId="31" borderId="15" xfId="9" applyFont="1" applyFill="1" applyBorder="1" applyAlignment="1">
      <alignment horizontal="center"/>
    </xf>
    <xf numFmtId="0" fontId="199" fillId="31" borderId="97" xfId="9" applyFont="1" applyFill="1" applyBorder="1" applyAlignment="1">
      <alignment horizontal="center"/>
    </xf>
    <xf numFmtId="0" fontId="199" fillId="31" borderId="11" xfId="9" applyFont="1" applyFill="1" applyBorder="1" applyAlignment="1">
      <alignment horizontal="center"/>
    </xf>
    <xf numFmtId="0" fontId="199" fillId="31" borderId="12" xfId="9" applyFont="1" applyFill="1" applyBorder="1" applyAlignment="1">
      <alignment horizontal="center"/>
    </xf>
    <xf numFmtId="0" fontId="41" fillId="31" borderId="0" xfId="226" applyFill="1" applyAlignment="1">
      <alignment horizontal="center"/>
    </xf>
    <xf numFmtId="0" fontId="206" fillId="31" borderId="124" xfId="9" applyFont="1" applyFill="1" applyBorder="1"/>
    <xf numFmtId="0" fontId="201" fillId="31" borderId="124" xfId="9" applyFont="1" applyFill="1" applyBorder="1" applyAlignment="1">
      <alignment horizontal="left" indent="2"/>
    </xf>
    <xf numFmtId="0" fontId="201" fillId="31" borderId="124" xfId="9" applyFont="1" applyFill="1" applyBorder="1" applyAlignment="1">
      <alignment horizontal="left" indent="6"/>
    </xf>
    <xf numFmtId="0" fontId="206" fillId="31" borderId="29" xfId="9" applyFont="1" applyFill="1" applyBorder="1"/>
    <xf numFmtId="0" fontId="206" fillId="31" borderId="95" xfId="9" applyFont="1" applyFill="1" applyBorder="1"/>
    <xf numFmtId="0" fontId="191" fillId="0" borderId="0" xfId="9" applyFont="1" applyFill="1"/>
    <xf numFmtId="0" fontId="203" fillId="0" borderId="97" xfId="1052" applyFont="1" applyBorder="1" applyAlignment="1">
      <alignment horizontal="left" vertical="top" wrapText="1"/>
    </xf>
    <xf numFmtId="0" fontId="209" fillId="0" borderId="0" xfId="1052" applyFont="1" applyBorder="1" applyAlignment="1"/>
    <xf numFmtId="0" fontId="199" fillId="0" borderId="0" xfId="1052" applyFont="1" applyBorder="1" applyAlignment="1"/>
    <xf numFmtId="0" fontId="209" fillId="0" borderId="0" xfId="1052" applyFont="1" applyAlignment="1"/>
    <xf numFmtId="0" fontId="209" fillId="0" borderId="0" xfId="1052" applyFont="1" applyAlignment="1">
      <alignment horizontal="left"/>
    </xf>
    <xf numFmtId="0" fontId="198" fillId="0" borderId="0" xfId="9" applyFont="1" applyBorder="1"/>
    <xf numFmtId="0" fontId="199" fillId="31" borderId="15" xfId="9" applyFont="1" applyFill="1" applyBorder="1" applyAlignment="1"/>
    <xf numFmtId="0" fontId="198" fillId="31" borderId="0" xfId="9" applyFont="1" applyFill="1" applyAlignment="1">
      <alignment horizontal="center"/>
    </xf>
    <xf numFmtId="0" fontId="199" fillId="31" borderId="0" xfId="9" applyFont="1" applyFill="1" applyBorder="1"/>
    <xf numFmtId="166" fontId="199" fillId="0" borderId="124" xfId="3" applyNumberFormat="1" applyFont="1" applyBorder="1"/>
    <xf numFmtId="166" fontId="199" fillId="0" borderId="0" xfId="3" applyNumberFormat="1" applyFont="1" applyBorder="1"/>
    <xf numFmtId="166" fontId="199" fillId="0" borderId="16" xfId="3" applyNumberFormat="1" applyFont="1" applyBorder="1"/>
    <xf numFmtId="166" fontId="199" fillId="0" borderId="1" xfId="3" applyNumberFormat="1" applyFont="1" applyBorder="1"/>
    <xf numFmtId="166" fontId="199" fillId="0" borderId="7" xfId="3" applyNumberFormat="1" applyFont="1" applyBorder="1"/>
    <xf numFmtId="166" fontId="199" fillId="0" borderId="4" xfId="3" applyNumberFormat="1" applyFont="1" applyBorder="1"/>
    <xf numFmtId="0" fontId="198" fillId="31" borderId="0" xfId="9" applyFont="1" applyFill="1"/>
    <xf numFmtId="166" fontId="198" fillId="0" borderId="124" xfId="3" applyNumberFormat="1" applyFont="1" applyBorder="1"/>
    <xf numFmtId="166" fontId="198" fillId="0" borderId="0" xfId="3" applyNumberFormat="1" applyFont="1" applyBorder="1"/>
    <xf numFmtId="166" fontId="198" fillId="0" borderId="4" xfId="3" applyNumberFormat="1" applyFont="1" applyBorder="1"/>
    <xf numFmtId="166" fontId="199" fillId="0" borderId="0" xfId="3" applyNumberFormat="1" applyFont="1" applyFill="1" applyBorder="1"/>
    <xf numFmtId="0" fontId="198" fillId="31" borderId="0" xfId="9" applyFont="1" applyFill="1" applyAlignment="1">
      <alignment horizontal="left" indent="2"/>
    </xf>
    <xf numFmtId="0" fontId="199" fillId="31" borderId="97" xfId="9" applyFont="1" applyFill="1" applyBorder="1"/>
    <xf numFmtId="0" fontId="199" fillId="0" borderId="0" xfId="9" applyFont="1" applyFill="1" applyBorder="1"/>
    <xf numFmtId="166" fontId="199" fillId="0" borderId="0" xfId="1" applyNumberFormat="1" applyFont="1" applyFill="1" applyBorder="1"/>
    <xf numFmtId="0" fontId="198" fillId="0" borderId="0" xfId="9" applyFont="1" applyFill="1"/>
    <xf numFmtId="0" fontId="191" fillId="0" borderId="0" xfId="9" applyFont="1" applyAlignment="1">
      <alignment vertical="center"/>
    </xf>
    <xf numFmtId="167" fontId="198" fillId="0" borderId="0" xfId="9" applyNumberFormat="1" applyFont="1"/>
    <xf numFmtId="0" fontId="211" fillId="0" borderId="0" xfId="9" applyFont="1"/>
    <xf numFmtId="166" fontId="198" fillId="0" borderId="0" xfId="9" applyNumberFormat="1" applyFont="1"/>
    <xf numFmtId="0" fontId="203" fillId="0" borderId="0" xfId="1053" applyFont="1" applyBorder="1" applyAlignment="1">
      <alignment horizontal="left" vertical="top" wrapText="1"/>
    </xf>
    <xf numFmtId="0" fontId="209" fillId="0" borderId="0" xfId="1053" applyFont="1" applyBorder="1" applyAlignment="1"/>
    <xf numFmtId="0" fontId="199" fillId="0" borderId="0" xfId="1053" applyFont="1" applyBorder="1" applyAlignment="1"/>
    <xf numFmtId="0" fontId="209" fillId="0" borderId="0" xfId="1053" applyFont="1" applyAlignment="1"/>
    <xf numFmtId="0" fontId="209" fillId="0" borderId="0" xfId="1053" applyFont="1" applyAlignment="1">
      <alignment horizontal="left"/>
    </xf>
    <xf numFmtId="0" fontId="199" fillId="31" borderId="65" xfId="9" applyFont="1" applyFill="1" applyBorder="1" applyAlignment="1"/>
    <xf numFmtId="0" fontId="199" fillId="31" borderId="95" xfId="9" applyFont="1" applyFill="1" applyBorder="1" applyAlignment="1">
      <alignment horizontal="center"/>
    </xf>
    <xf numFmtId="0" fontId="199" fillId="31" borderId="98" xfId="9" applyFont="1" applyFill="1" applyBorder="1" applyAlignment="1">
      <alignment horizontal="center"/>
    </xf>
    <xf numFmtId="0" fontId="199" fillId="31" borderId="0" xfId="9" applyFont="1" applyFill="1" applyAlignment="1">
      <alignment horizontal="center"/>
    </xf>
    <xf numFmtId="166" fontId="199" fillId="0" borderId="0" xfId="9" applyNumberFormat="1" applyFont="1"/>
    <xf numFmtId="0" fontId="199" fillId="0" borderId="0" xfId="9" applyFont="1"/>
    <xf numFmtId="0" fontId="199" fillId="31" borderId="0" xfId="9" applyFont="1" applyFill="1" applyAlignment="1">
      <alignment horizontal="left"/>
    </xf>
    <xf numFmtId="0" fontId="199" fillId="31" borderId="43" xfId="9" applyFont="1" applyFill="1" applyBorder="1"/>
    <xf numFmtId="166" fontId="199" fillId="31" borderId="52" xfId="3" applyNumberFormat="1" applyFont="1" applyFill="1" applyBorder="1"/>
    <xf numFmtId="166" fontId="199" fillId="31" borderId="43" xfId="3" applyNumberFormat="1" applyFont="1" applyFill="1" applyBorder="1"/>
    <xf numFmtId="166" fontId="199" fillId="31" borderId="70" xfId="3" applyNumberFormat="1" applyFont="1" applyFill="1" applyBorder="1"/>
    <xf numFmtId="0" fontId="198" fillId="31" borderId="0" xfId="9" applyFont="1" applyFill="1" applyAlignment="1">
      <alignment horizontal="left" wrapText="1" indent="2"/>
    </xf>
    <xf numFmtId="182" fontId="198" fillId="0" borderId="0" xfId="9" applyNumberFormat="1" applyFont="1" applyFill="1"/>
    <xf numFmtId="0" fontId="203" fillId="0" borderId="97" xfId="1050" applyFont="1" applyBorder="1" applyAlignment="1">
      <alignment horizontal="left" vertical="top" wrapText="1"/>
    </xf>
    <xf numFmtId="0" fontId="209" fillId="0" borderId="0" xfId="1050" applyFont="1" applyAlignment="1"/>
    <xf numFmtId="0" fontId="209" fillId="0" borderId="97" xfId="1050" applyFont="1" applyBorder="1" applyAlignment="1">
      <alignment horizontal="left"/>
    </xf>
    <xf numFmtId="0" fontId="209" fillId="0" borderId="0" xfId="1050" applyFont="1" applyAlignment="1">
      <alignment horizontal="left"/>
    </xf>
    <xf numFmtId="0" fontId="199" fillId="31" borderId="91" xfId="9" applyFont="1" applyFill="1" applyBorder="1" applyAlignment="1">
      <alignment horizontal="center"/>
    </xf>
    <xf numFmtId="0" fontId="199" fillId="31" borderId="31" xfId="9" applyFont="1" applyFill="1" applyBorder="1"/>
    <xf numFmtId="182" fontId="199" fillId="0" borderId="0" xfId="9" applyNumberFormat="1" applyFont="1"/>
    <xf numFmtId="0" fontId="198" fillId="31" borderId="31" xfId="9" applyFont="1" applyFill="1" applyBorder="1" applyAlignment="1">
      <alignment horizontal="left" indent="2"/>
    </xf>
    <xf numFmtId="0" fontId="198" fillId="31" borderId="0" xfId="9" applyFont="1" applyFill="1" applyAlignment="1">
      <alignment horizontal="left" indent="3"/>
    </xf>
    <xf numFmtId="0" fontId="199" fillId="31" borderId="31" xfId="9" applyFont="1" applyFill="1" applyBorder="1" applyAlignment="1">
      <alignment horizontal="left"/>
    </xf>
    <xf numFmtId="0" fontId="199" fillId="31" borderId="125" xfId="9" applyFont="1" applyFill="1" applyBorder="1"/>
    <xf numFmtId="0" fontId="199" fillId="56" borderId="0" xfId="9" applyFont="1" applyFill="1"/>
    <xf numFmtId="0" fontId="198" fillId="31" borderId="0" xfId="9" applyFont="1" applyFill="1" applyBorder="1" applyAlignment="1">
      <alignment horizontal="left" indent="2"/>
    </xf>
    <xf numFmtId="0" fontId="198" fillId="56" borderId="0" xfId="9" applyFont="1" applyFill="1"/>
    <xf numFmtId="0" fontId="199" fillId="31" borderId="65" xfId="9" applyFont="1" applyFill="1" applyBorder="1"/>
    <xf numFmtId="0" fontId="209" fillId="0" borderId="0" xfId="1050" applyFont="1" applyBorder="1" applyAlignment="1"/>
    <xf numFmtId="0" fontId="199" fillId="0" borderId="0" xfId="1050" applyFont="1" applyBorder="1" applyAlignment="1"/>
    <xf numFmtId="43" fontId="199" fillId="0" borderId="124" xfId="3" applyNumberFormat="1" applyFont="1" applyBorder="1"/>
    <xf numFmtId="43" fontId="199" fillId="0" borderId="0" xfId="3" applyNumberFormat="1" applyFont="1" applyBorder="1"/>
    <xf numFmtId="43" fontId="199" fillId="0" borderId="16" xfId="3" applyNumberFormat="1" applyFont="1" applyBorder="1"/>
    <xf numFmtId="43" fontId="199" fillId="0" borderId="1" xfId="3" applyNumberFormat="1" applyFont="1" applyBorder="1"/>
    <xf numFmtId="43" fontId="199" fillId="0" borderId="7" xfId="3" applyNumberFormat="1" applyFont="1" applyBorder="1"/>
    <xf numFmtId="43" fontId="199" fillId="0" borderId="4" xfId="3" applyNumberFormat="1" applyFont="1" applyBorder="1"/>
    <xf numFmtId="43" fontId="198" fillId="0" borderId="0" xfId="9" applyNumberFormat="1" applyFont="1"/>
    <xf numFmtId="43" fontId="198" fillId="0" borderId="124" xfId="3" applyNumberFormat="1" applyFont="1" applyBorder="1"/>
    <xf numFmtId="43" fontId="198" fillId="0" borderId="0" xfId="9" applyNumberFormat="1" applyFont="1" applyBorder="1"/>
    <xf numFmtId="43" fontId="198" fillId="0" borderId="124" xfId="9" applyNumberFormat="1" applyFont="1" applyBorder="1"/>
    <xf numFmtId="43" fontId="198" fillId="0" borderId="0" xfId="9" applyNumberFormat="1" applyFont="1" applyFill="1" applyBorder="1"/>
    <xf numFmtId="43" fontId="198" fillId="0" borderId="4" xfId="9" applyNumberFormat="1" applyFont="1" applyFill="1" applyBorder="1"/>
    <xf numFmtId="43" fontId="198" fillId="0" borderId="124" xfId="9" applyNumberFormat="1" applyFont="1" applyFill="1" applyBorder="1"/>
    <xf numFmtId="43" fontId="198" fillId="0" borderId="0" xfId="3" applyNumberFormat="1" applyFont="1" applyBorder="1"/>
    <xf numFmtId="43" fontId="198" fillId="0" borderId="4" xfId="3" applyNumberFormat="1" applyFont="1" applyBorder="1"/>
    <xf numFmtId="43" fontId="199" fillId="0" borderId="0" xfId="3" applyNumberFormat="1" applyFont="1" applyFill="1" applyBorder="1"/>
    <xf numFmtId="43" fontId="199" fillId="0" borderId="4" xfId="3" applyNumberFormat="1" applyFont="1" applyFill="1" applyBorder="1"/>
    <xf numFmtId="43" fontId="199" fillId="0" borderId="124" xfId="3" applyNumberFormat="1" applyFont="1" applyFill="1" applyBorder="1"/>
    <xf numFmtId="43" fontId="199" fillId="0" borderId="0" xfId="9" applyNumberFormat="1" applyFont="1" applyBorder="1"/>
    <xf numFmtId="43" fontId="199" fillId="0" borderId="124" xfId="9" applyNumberFormat="1" applyFont="1" applyBorder="1"/>
    <xf numFmtId="43" fontId="199" fillId="0" borderId="0" xfId="9" applyNumberFormat="1" applyFont="1" applyFill="1" applyBorder="1"/>
    <xf numFmtId="43" fontId="199" fillId="0" borderId="4" xfId="9" applyNumberFormat="1" applyFont="1" applyFill="1" applyBorder="1"/>
    <xf numFmtId="43" fontId="199" fillId="0" borderId="124" xfId="9" applyNumberFormat="1" applyFont="1" applyFill="1" applyBorder="1"/>
    <xf numFmtId="43" fontId="199" fillId="31" borderId="52" xfId="3" applyNumberFormat="1" applyFont="1" applyFill="1" applyBorder="1"/>
    <xf numFmtId="43" fontId="199" fillId="31" borderId="43" xfId="3" applyNumberFormat="1" applyFont="1" applyFill="1" applyBorder="1"/>
    <xf numFmtId="43" fontId="199" fillId="31" borderId="70" xfId="3" applyNumberFormat="1" applyFont="1" applyFill="1" applyBorder="1"/>
    <xf numFmtId="43" fontId="198" fillId="0" borderId="0" xfId="3" applyNumberFormat="1" applyFont="1" applyFill="1" applyBorder="1"/>
    <xf numFmtId="43" fontId="198" fillId="0" borderId="124" xfId="3" applyNumberFormat="1" applyFont="1" applyFill="1" applyBorder="1"/>
    <xf numFmtId="0" fontId="198" fillId="31" borderId="0" xfId="9" applyFont="1" applyFill="1" applyBorder="1"/>
    <xf numFmtId="0" fontId="198" fillId="31" borderId="0" xfId="9" applyFont="1" applyFill="1" applyAlignment="1">
      <alignment horizontal="left"/>
    </xf>
    <xf numFmtId="0" fontId="198" fillId="31" borderId="0" xfId="9" applyFont="1" applyFill="1" applyAlignment="1">
      <alignment horizontal="left" wrapText="1"/>
    </xf>
    <xf numFmtId="43" fontId="198" fillId="0" borderId="0" xfId="9" applyNumberFormat="1" applyFont="1" applyFill="1"/>
    <xf numFmtId="0" fontId="203" fillId="0" borderId="0" xfId="1050" applyFont="1" applyBorder="1" applyAlignment="1">
      <alignment horizontal="left" vertical="top" wrapText="1"/>
    </xf>
    <xf numFmtId="0" fontId="223" fillId="31" borderId="0" xfId="9" applyFont="1" applyFill="1" applyBorder="1"/>
    <xf numFmtId="0" fontId="199" fillId="31" borderId="0" xfId="9" applyFont="1" applyFill="1" applyBorder="1" applyAlignment="1">
      <alignment horizontal="left" indent="1"/>
    </xf>
    <xf numFmtId="0" fontId="198" fillId="31" borderId="0" xfId="9" applyFont="1" applyFill="1" applyBorder="1" applyAlignment="1">
      <alignment horizontal="left" indent="3"/>
    </xf>
    <xf numFmtId="0" fontId="0" fillId="0" borderId="0" xfId="0"/>
    <xf numFmtId="0" fontId="201" fillId="0" borderId="0" xfId="9" applyFont="1" applyFill="1"/>
    <xf numFmtId="168" fontId="174" fillId="5" borderId="0" xfId="0" applyNumberFormat="1" applyFont="1" applyFill="1"/>
    <xf numFmtId="0" fontId="174" fillId="14" borderId="0" xfId="0" applyFont="1" applyFill="1"/>
    <xf numFmtId="168" fontId="174" fillId="0" borderId="0" xfId="0" applyNumberFormat="1" applyFont="1" applyFill="1"/>
    <xf numFmtId="0" fontId="230" fillId="0" borderId="0" xfId="0" applyFont="1" applyFill="1" applyAlignment="1">
      <alignment horizontal="right"/>
    </xf>
    <xf numFmtId="17" fontId="229" fillId="0" borderId="0" xfId="0" applyNumberFormat="1" applyFont="1" applyFill="1" applyAlignment="1" applyProtection="1">
      <alignment horizontal="right"/>
    </xf>
    <xf numFmtId="174" fontId="229" fillId="0" borderId="0" xfId="0" applyNumberFormat="1" applyFont="1" applyFill="1" applyBorder="1"/>
    <xf numFmtId="17" fontId="229" fillId="31" borderId="5" xfId="0" applyNumberFormat="1" applyFont="1" applyFill="1" applyBorder="1" applyAlignment="1" applyProtection="1">
      <alignment horizontal="right"/>
    </xf>
    <xf numFmtId="17" fontId="229" fillId="31" borderId="15" xfId="0" applyNumberFormat="1" applyFont="1" applyFill="1" applyBorder="1" applyAlignment="1" applyProtection="1">
      <alignment horizontal="right"/>
    </xf>
    <xf numFmtId="176" fontId="231" fillId="31" borderId="65" xfId="0" applyNumberFormat="1" applyFont="1" applyFill="1" applyBorder="1" applyAlignment="1" applyProtection="1">
      <alignment horizontal="left"/>
    </xf>
    <xf numFmtId="176" fontId="231" fillId="31" borderId="31" xfId="0" applyNumberFormat="1" applyFont="1" applyFill="1" applyBorder="1" applyAlignment="1" applyProtection="1">
      <alignment horizontal="left"/>
    </xf>
    <xf numFmtId="176" fontId="229" fillId="31" borderId="31" xfId="0" applyNumberFormat="1" applyFont="1" applyFill="1" applyBorder="1" applyAlignment="1" applyProtection="1">
      <alignment horizontal="left"/>
    </xf>
    <xf numFmtId="176" fontId="174" fillId="31" borderId="31" xfId="0" applyNumberFormat="1" applyFont="1" applyFill="1" applyBorder="1" applyAlignment="1" applyProtection="1">
      <alignment horizontal="left" indent="2"/>
    </xf>
    <xf numFmtId="176" fontId="174" fillId="31" borderId="31" xfId="0" applyNumberFormat="1" applyFont="1" applyFill="1" applyBorder="1" applyAlignment="1" applyProtection="1">
      <alignment horizontal="left" indent="4"/>
    </xf>
    <xf numFmtId="176" fontId="174" fillId="31" borderId="31" xfId="0" applyNumberFormat="1" applyFont="1" applyFill="1" applyBorder="1" applyAlignment="1" applyProtection="1">
      <alignment horizontal="left"/>
    </xf>
    <xf numFmtId="0" fontId="174" fillId="31" borderId="31" xfId="0" applyFont="1" applyFill="1" applyBorder="1" applyAlignment="1">
      <alignment horizontal="left" indent="2"/>
    </xf>
    <xf numFmtId="0" fontId="174" fillId="31" borderId="31" xfId="0" applyFont="1" applyFill="1" applyBorder="1"/>
    <xf numFmtId="176" fontId="229" fillId="31" borderId="31" xfId="0" applyNumberFormat="1" applyFont="1" applyFill="1" applyBorder="1" applyAlignment="1" applyProtection="1">
      <alignment horizontal="left" indent="2"/>
    </xf>
    <xf numFmtId="43" fontId="61" fillId="0" borderId="0" xfId="1" applyFont="1" applyFill="1"/>
    <xf numFmtId="0" fontId="0" fillId="0" borderId="0" xfId="0" applyFill="1"/>
    <xf numFmtId="0" fontId="203" fillId="31" borderId="65" xfId="13" applyFont="1" applyFill="1" applyBorder="1" applyAlignment="1" applyProtection="1">
      <alignment horizontal="left" vertical="top" wrapText="1"/>
    </xf>
    <xf numFmtId="0" fontId="174" fillId="31" borderId="31" xfId="0" quotePrefix="1" applyFont="1" applyFill="1" applyBorder="1" applyAlignment="1">
      <alignment horizontal="left" indent="2"/>
    </xf>
    <xf numFmtId="176" fontId="232" fillId="31" borderId="31" xfId="0" applyNumberFormat="1" applyFont="1" applyFill="1" applyBorder="1" applyAlignment="1" applyProtection="1">
      <alignment horizontal="left"/>
    </xf>
    <xf numFmtId="0" fontId="174" fillId="31" borderId="31" xfId="0" applyFont="1" applyFill="1" applyBorder="1" applyAlignment="1">
      <alignment horizontal="left" indent="4"/>
    </xf>
    <xf numFmtId="176" fontId="232" fillId="31" borderId="91" xfId="0" applyNumberFormat="1" applyFont="1" applyFill="1" applyBorder="1" applyAlignment="1" applyProtection="1">
      <alignment horizontal="left"/>
    </xf>
    <xf numFmtId="176" fontId="232" fillId="31" borderId="65" xfId="0" applyNumberFormat="1" applyFont="1" applyFill="1" applyBorder="1" applyAlignment="1" applyProtection="1">
      <alignment horizontal="left"/>
    </xf>
    <xf numFmtId="0" fontId="233" fillId="31" borderId="91" xfId="1048" applyNumberFormat="1" applyFont="1" applyFill="1" applyBorder="1"/>
    <xf numFmtId="17" fontId="229" fillId="0" borderId="0" xfId="0" applyNumberFormat="1" applyFont="1" applyFill="1" applyBorder="1" applyAlignment="1" applyProtection="1">
      <alignment horizontal="right"/>
    </xf>
    <xf numFmtId="43" fontId="0" fillId="0" borderId="0" xfId="1" applyFont="1" applyFill="1"/>
    <xf numFmtId="176" fontId="229" fillId="31" borderId="34" xfId="0" applyNumberFormat="1" applyFont="1" applyFill="1" applyBorder="1" applyAlignment="1" applyProtection="1">
      <alignment horizontal="left"/>
    </xf>
    <xf numFmtId="176" fontId="229" fillId="31" borderId="91" xfId="0" applyNumberFormat="1" applyFont="1" applyFill="1" applyBorder="1" applyAlignment="1" applyProtection="1">
      <alignment horizontal="left"/>
    </xf>
    <xf numFmtId="17" fontId="229" fillId="31" borderId="1" xfId="0" applyNumberFormat="1" applyFont="1" applyFill="1" applyBorder="1" applyAlignment="1" applyProtection="1">
      <alignment horizontal="right"/>
    </xf>
    <xf numFmtId="17" fontId="229" fillId="31" borderId="7" xfId="0" applyNumberFormat="1" applyFont="1" applyFill="1" applyBorder="1" applyAlignment="1" applyProtection="1">
      <alignment horizontal="right"/>
    </xf>
    <xf numFmtId="0" fontId="158" fillId="0" borderId="0" xfId="12" applyFill="1" applyAlignment="1">
      <alignment wrapText="1"/>
    </xf>
    <xf numFmtId="0" fontId="235" fillId="0" borderId="0" xfId="12" applyFont="1" applyFill="1"/>
    <xf numFmtId="4" fontId="206" fillId="0" borderId="26" xfId="1" applyNumberFormat="1" applyFont="1" applyFill="1" applyBorder="1"/>
    <xf numFmtId="4" fontId="201" fillId="0" borderId="26" xfId="1" applyNumberFormat="1" applyFont="1" applyFill="1" applyBorder="1"/>
    <xf numFmtId="4" fontId="206" fillId="31" borderId="26" xfId="1" applyNumberFormat="1" applyFont="1" applyFill="1" applyBorder="1"/>
    <xf numFmtId="4" fontId="206" fillId="31" borderId="57" xfId="1" applyNumberFormat="1" applyFont="1" applyFill="1" applyBorder="1"/>
    <xf numFmtId="175" fontId="206" fillId="31" borderId="5" xfId="9" applyNumberFormat="1" applyFont="1" applyFill="1" applyBorder="1" applyAlignment="1">
      <alignment horizontal="center"/>
    </xf>
    <xf numFmtId="17" fontId="229" fillId="0" borderId="4" xfId="0" applyNumberFormat="1" applyFont="1" applyFill="1" applyBorder="1" applyAlignment="1" applyProtection="1">
      <alignment horizontal="right"/>
    </xf>
    <xf numFmtId="17" fontId="229" fillId="31" borderId="33" xfId="0" applyNumberFormat="1" applyFont="1" applyFill="1" applyBorder="1" applyAlignment="1" applyProtection="1">
      <alignment horizontal="right"/>
    </xf>
    <xf numFmtId="17" fontId="229" fillId="0" borderId="124" xfId="0" applyNumberFormat="1" applyFont="1" applyFill="1" applyBorder="1" applyAlignment="1" applyProtection="1">
      <alignment horizontal="right"/>
    </xf>
    <xf numFmtId="174" fontId="174" fillId="0" borderId="1" xfId="0" applyNumberFormat="1" applyFont="1" applyFill="1" applyBorder="1"/>
    <xf numFmtId="0" fontId="0" fillId="0" borderId="1" xfId="0" applyBorder="1"/>
    <xf numFmtId="17" fontId="229" fillId="31" borderId="16" xfId="0" applyNumberFormat="1" applyFont="1" applyFill="1" applyBorder="1" applyAlignment="1" applyProtection="1">
      <alignment horizontal="right"/>
    </xf>
    <xf numFmtId="0" fontId="199" fillId="31" borderId="21" xfId="14" quotePrefix="1" applyFont="1" applyFill="1" applyBorder="1" applyAlignment="1">
      <alignment horizontal="center"/>
    </xf>
    <xf numFmtId="0" fontId="191" fillId="0" borderId="0" xfId="9" applyFont="1" applyAlignment="1">
      <alignment horizontal="left"/>
    </xf>
    <xf numFmtId="0" fontId="191" fillId="0" borderId="0" xfId="9" applyFont="1" applyAlignment="1">
      <alignment horizontal="left" vertical="top" indent="3"/>
    </xf>
    <xf numFmtId="0" fontId="233" fillId="0" borderId="1" xfId="1048" applyNumberFormat="1" applyFont="1" applyFill="1" applyBorder="1"/>
    <xf numFmtId="0" fontId="174" fillId="0" borderId="0" xfId="0" applyFont="1" applyFill="1" applyBorder="1" applyAlignment="1">
      <alignment horizontal="left"/>
    </xf>
    <xf numFmtId="0" fontId="199" fillId="0" borderId="1" xfId="9" applyFont="1" applyFill="1" applyBorder="1"/>
    <xf numFmtId="166" fontId="199" fillId="0" borderId="1" xfId="3" applyNumberFormat="1" applyFont="1" applyFill="1" applyBorder="1"/>
    <xf numFmtId="0" fontId="234" fillId="0" borderId="0" xfId="9" applyFont="1"/>
    <xf numFmtId="175" fontId="199" fillId="31" borderId="11" xfId="9" applyNumberFormat="1" applyFont="1" applyFill="1" applyBorder="1" applyAlignment="1">
      <alignment horizontal="center"/>
    </xf>
    <xf numFmtId="175" fontId="199" fillId="31" borderId="13" xfId="9" applyNumberFormat="1" applyFont="1" applyFill="1" applyBorder="1" applyAlignment="1">
      <alignment horizontal="center"/>
    </xf>
    <xf numFmtId="175" fontId="199" fillId="31" borderId="14" xfId="9" applyNumberFormat="1" applyFont="1" applyFill="1" applyBorder="1" applyAlignment="1">
      <alignment horizontal="center"/>
    </xf>
    <xf numFmtId="175" fontId="199" fillId="31" borderId="12" xfId="9" applyNumberFormat="1" applyFont="1" applyFill="1" applyBorder="1" applyAlignment="1">
      <alignment horizontal="center"/>
    </xf>
    <xf numFmtId="43" fontId="199" fillId="0" borderId="22" xfId="1" applyNumberFormat="1" applyFont="1" applyFill="1" applyBorder="1"/>
    <xf numFmtId="43" fontId="199" fillId="0" borderId="26" xfId="1" applyNumberFormat="1" applyFont="1" applyFill="1" applyBorder="1"/>
    <xf numFmtId="43" fontId="199" fillId="0" borderId="21" xfId="1" applyNumberFormat="1" applyFont="1" applyFill="1" applyBorder="1"/>
    <xf numFmtId="43" fontId="199" fillId="0" borderId="27" xfId="1" applyNumberFormat="1" applyFont="1" applyFill="1" applyBorder="1"/>
    <xf numFmtId="43" fontId="198" fillId="0" borderId="22" xfId="1" applyNumberFormat="1" applyFont="1" applyFill="1" applyBorder="1"/>
    <xf numFmtId="43" fontId="198" fillId="0" borderId="26" xfId="1" applyNumberFormat="1" applyFont="1" applyFill="1" applyBorder="1"/>
    <xf numFmtId="43" fontId="198" fillId="0" borderId="21" xfId="1" applyNumberFormat="1" applyFont="1" applyFill="1" applyBorder="1"/>
    <xf numFmtId="43" fontId="198" fillId="0" borderId="27" xfId="1" applyNumberFormat="1" applyFont="1" applyFill="1" applyBorder="1"/>
    <xf numFmtId="4" fontId="198" fillId="0" borderId="22" xfId="1" applyNumberFormat="1" applyFont="1" applyFill="1" applyBorder="1"/>
    <xf numFmtId="4" fontId="198" fillId="0" borderId="26" xfId="1" applyNumberFormat="1" applyFont="1" applyFill="1" applyBorder="1"/>
    <xf numFmtId="4" fontId="198" fillId="0" borderId="21" xfId="1" applyNumberFormat="1" applyFont="1" applyFill="1" applyBorder="1"/>
    <xf numFmtId="4" fontId="198" fillId="0" borderId="27" xfId="1" applyNumberFormat="1" applyFont="1" applyFill="1" applyBorder="1"/>
    <xf numFmtId="43" fontId="209" fillId="0" borderId="22" xfId="1" applyNumberFormat="1" applyFont="1" applyFill="1" applyBorder="1"/>
    <xf numFmtId="43" fontId="209" fillId="0" borderId="26" xfId="1" applyNumberFormat="1" applyFont="1" applyFill="1" applyBorder="1"/>
    <xf numFmtId="43" fontId="209" fillId="0" borderId="21" xfId="1" applyNumberFormat="1" applyFont="1" applyFill="1" applyBorder="1"/>
    <xf numFmtId="43" fontId="209" fillId="0" borderId="27" xfId="1" applyNumberFormat="1" applyFont="1" applyFill="1" applyBorder="1"/>
    <xf numFmtId="43" fontId="199" fillId="31" borderId="57" xfId="1" applyNumberFormat="1" applyFont="1" applyFill="1" applyBorder="1"/>
    <xf numFmtId="43" fontId="199" fillId="31" borderId="76" xfId="1" applyNumberFormat="1" applyFont="1" applyFill="1" applyBorder="1"/>
    <xf numFmtId="43" fontId="199" fillId="31" borderId="79" xfId="1" applyNumberFormat="1" applyFont="1" applyFill="1" applyBorder="1"/>
    <xf numFmtId="0" fontId="199" fillId="31" borderId="52" xfId="9" applyFont="1" applyFill="1" applyBorder="1"/>
    <xf numFmtId="0" fontId="198" fillId="31" borderId="124" xfId="9" applyFont="1" applyFill="1" applyBorder="1" applyAlignment="1">
      <alignment horizontal="left"/>
    </xf>
    <xf numFmtId="0" fontId="198" fillId="31" borderId="124" xfId="9" applyFont="1" applyFill="1" applyBorder="1" applyAlignment="1">
      <alignment horizontal="left" wrapText="1"/>
    </xf>
    <xf numFmtId="0" fontId="199" fillId="31" borderId="124" xfId="9" applyFont="1" applyFill="1" applyBorder="1" applyAlignment="1">
      <alignment horizontal="left"/>
    </xf>
    <xf numFmtId="0" fontId="198" fillId="31" borderId="124" xfId="9" applyFont="1" applyFill="1" applyBorder="1" applyAlignment="1">
      <alignment horizontal="left" wrapText="1" indent="2"/>
    </xf>
    <xf numFmtId="0" fontId="223" fillId="31" borderId="124" xfId="9" applyFont="1" applyFill="1" applyBorder="1"/>
    <xf numFmtId="0" fontId="199" fillId="31" borderId="124" xfId="9" applyFont="1" applyFill="1" applyBorder="1" applyAlignment="1">
      <alignment horizontal="left" indent="1"/>
    </xf>
    <xf numFmtId="0" fontId="198" fillId="31" borderId="124" xfId="9" applyFont="1" applyFill="1" applyBorder="1" applyAlignment="1">
      <alignment horizontal="left" indent="3"/>
    </xf>
    <xf numFmtId="0" fontId="199" fillId="31" borderId="65" xfId="9" applyFont="1" applyFill="1" applyBorder="1" applyAlignment="1">
      <alignment horizontal="center"/>
    </xf>
    <xf numFmtId="0" fontId="198" fillId="0" borderId="4" xfId="226" applyFont="1" applyBorder="1"/>
    <xf numFmtId="0" fontId="198" fillId="0" borderId="0" xfId="226" applyFont="1" applyBorder="1"/>
    <xf numFmtId="43" fontId="191" fillId="0" borderId="0" xfId="226" applyNumberFormat="1" applyFont="1"/>
    <xf numFmtId="0" fontId="198" fillId="0" borderId="66" xfId="226" applyFont="1" applyBorder="1"/>
    <xf numFmtId="165" fontId="191" fillId="0" borderId="0" xfId="226" applyNumberFormat="1" applyFont="1"/>
    <xf numFmtId="0" fontId="197" fillId="55" borderId="0" xfId="226" applyFont="1" applyFill="1"/>
    <xf numFmtId="0" fontId="199" fillId="0" borderId="0" xfId="226" applyFont="1"/>
    <xf numFmtId="43" fontId="198" fillId="0" borderId="0" xfId="226" applyNumberFormat="1" applyFont="1"/>
    <xf numFmtId="43" fontId="55" fillId="0" borderId="124" xfId="1" applyFont="1" applyBorder="1"/>
    <xf numFmtId="43" fontId="55" fillId="0" borderId="4" xfId="1" applyFont="1" applyBorder="1"/>
    <xf numFmtId="4" fontId="41" fillId="0" borderId="0" xfId="226" applyNumberFormat="1"/>
    <xf numFmtId="4" fontId="198" fillId="0" borderId="0" xfId="226" applyNumberFormat="1" applyFont="1" applyBorder="1"/>
    <xf numFmtId="43" fontId="216" fillId="0" borderId="21" xfId="1" applyFont="1" applyFill="1" applyBorder="1" applyAlignment="1">
      <alignment horizontal="center" vertical="center"/>
    </xf>
    <xf numFmtId="43" fontId="216" fillId="0" borderId="22" xfId="1" applyFont="1" applyFill="1" applyBorder="1" applyAlignment="1">
      <alignment horizontal="center" vertical="center"/>
    </xf>
    <xf numFmtId="43" fontId="216" fillId="0" borderId="20" xfId="1" applyFont="1" applyFill="1" applyBorder="1" applyAlignment="1">
      <alignment horizontal="center" vertical="center"/>
    </xf>
    <xf numFmtId="0" fontId="237" fillId="0" borderId="0" xfId="226" applyFont="1"/>
    <xf numFmtId="43" fontId="216" fillId="0" borderId="21" xfId="1" applyFont="1" applyFill="1" applyBorder="1" applyAlignment="1">
      <alignment horizontal="center"/>
    </xf>
    <xf numFmtId="43" fontId="216" fillId="0" borderId="22" xfId="1" applyFont="1" applyFill="1" applyBorder="1" applyAlignment="1">
      <alignment horizontal="center"/>
    </xf>
    <xf numFmtId="43" fontId="216" fillId="0" borderId="20" xfId="1" applyFont="1" applyFill="1" applyBorder="1" applyAlignment="1">
      <alignment horizontal="center"/>
    </xf>
    <xf numFmtId="43" fontId="157" fillId="0" borderId="21" xfId="1" applyFont="1" applyFill="1" applyBorder="1" applyAlignment="1">
      <alignment horizontal="center"/>
    </xf>
    <xf numFmtId="43" fontId="157" fillId="0" borderId="22" xfId="1" applyFont="1" applyFill="1" applyBorder="1" applyAlignment="1">
      <alignment horizontal="center"/>
    </xf>
    <xf numFmtId="43" fontId="157" fillId="0" borderId="20" xfId="1" applyFont="1" applyFill="1" applyBorder="1" applyAlignment="1">
      <alignment horizontal="center"/>
    </xf>
    <xf numFmtId="176" fontId="160" fillId="31" borderId="65" xfId="680" quotePrefix="1" applyNumberFormat="1" applyFont="1" applyFill="1" applyBorder="1" applyAlignment="1" applyProtection="1">
      <alignment horizontal="center"/>
    </xf>
    <xf numFmtId="0" fontId="237" fillId="31" borderId="34" xfId="226" applyFont="1" applyFill="1" applyBorder="1"/>
    <xf numFmtId="17" fontId="161" fillId="31" borderId="11" xfId="14" applyNumberFormat="1" applyFont="1" applyFill="1" applyBorder="1"/>
    <xf numFmtId="17" fontId="161" fillId="31" borderId="10" xfId="14" applyNumberFormat="1" applyFont="1" applyFill="1" applyBorder="1"/>
    <xf numFmtId="0" fontId="156" fillId="31" borderId="0" xfId="226" applyFont="1" applyFill="1"/>
    <xf numFmtId="0" fontId="160" fillId="31" borderId="0" xfId="226" applyFont="1" applyFill="1"/>
    <xf numFmtId="0" fontId="160" fillId="31" borderId="65" xfId="226" applyFont="1" applyFill="1" applyBorder="1"/>
    <xf numFmtId="17" fontId="160" fillId="31" borderId="10" xfId="14" applyNumberFormat="1" applyFont="1" applyFill="1" applyBorder="1"/>
    <xf numFmtId="17" fontId="160" fillId="31" borderId="11" xfId="14" applyNumberFormat="1" applyFont="1" applyFill="1" applyBorder="1"/>
    <xf numFmtId="0" fontId="157" fillId="31" borderId="0" xfId="226" applyFont="1" applyFill="1"/>
    <xf numFmtId="0" fontId="157" fillId="31" borderId="5" xfId="226" applyFont="1" applyFill="1" applyBorder="1"/>
    <xf numFmtId="43" fontId="156" fillId="0" borderId="0" xfId="1" applyFont="1" applyBorder="1"/>
    <xf numFmtId="0" fontId="156" fillId="0" borderId="0" xfId="226" applyFont="1" applyBorder="1"/>
    <xf numFmtId="0" fontId="199" fillId="31" borderId="65" xfId="226" applyFont="1" applyFill="1" applyBorder="1"/>
    <xf numFmtId="0" fontId="199" fillId="31" borderId="31" xfId="226" applyFont="1" applyFill="1" applyBorder="1"/>
    <xf numFmtId="0" fontId="199" fillId="31" borderId="33" xfId="226" applyFont="1" applyFill="1" applyBorder="1"/>
    <xf numFmtId="0" fontId="199" fillId="31" borderId="124" xfId="226" applyFont="1" applyFill="1" applyBorder="1"/>
    <xf numFmtId="0" fontId="199" fillId="31" borderId="91" xfId="226" applyFont="1" applyFill="1" applyBorder="1"/>
    <xf numFmtId="43" fontId="160" fillId="31" borderId="33" xfId="1" applyFont="1" applyFill="1" applyBorder="1"/>
    <xf numFmtId="43" fontId="160" fillId="31" borderId="5" xfId="1" applyFont="1" applyFill="1" applyBorder="1"/>
    <xf numFmtId="43" fontId="160" fillId="31" borderId="15" xfId="1" applyFont="1" applyFill="1" applyBorder="1"/>
    <xf numFmtId="0" fontId="160" fillId="31" borderId="33" xfId="226" applyFont="1" applyFill="1" applyBorder="1"/>
    <xf numFmtId="0" fontId="160" fillId="31" borderId="34" xfId="226" applyFont="1" applyFill="1" applyBorder="1"/>
    <xf numFmtId="0" fontId="160" fillId="31" borderId="31" xfId="226" applyFont="1" applyFill="1" applyBorder="1"/>
    <xf numFmtId="0" fontId="51" fillId="31" borderId="5" xfId="226" applyFont="1" applyFill="1" applyBorder="1"/>
    <xf numFmtId="0" fontId="51" fillId="31" borderId="15" xfId="226" applyFont="1" applyFill="1" applyBorder="1"/>
    <xf numFmtId="43" fontId="157" fillId="0" borderId="16" xfId="1" applyFont="1" applyBorder="1"/>
    <xf numFmtId="43" fontId="157" fillId="0" borderId="1" xfId="1" applyFont="1" applyBorder="1"/>
    <xf numFmtId="43" fontId="157" fillId="0" borderId="7" xfId="1" applyFont="1" applyBorder="1"/>
    <xf numFmtId="43" fontId="157" fillId="0" borderId="124" xfId="1" applyFont="1" applyBorder="1"/>
    <xf numFmtId="43" fontId="157" fillId="0" borderId="0" xfId="1" applyFont="1" applyBorder="1"/>
    <xf numFmtId="43" fontId="157" fillId="0" borderId="4" xfId="1" applyFont="1" applyBorder="1"/>
    <xf numFmtId="43" fontId="216" fillId="0" borderId="4" xfId="1" applyFont="1" applyFill="1" applyBorder="1" applyAlignment="1">
      <alignment horizontal="right" wrapText="1" readingOrder="1"/>
    </xf>
    <xf numFmtId="0" fontId="160" fillId="31" borderId="5" xfId="226" applyFont="1" applyFill="1" applyBorder="1"/>
    <xf numFmtId="0" fontId="160" fillId="31" borderId="15" xfId="226" applyFont="1" applyFill="1" applyBorder="1"/>
    <xf numFmtId="0" fontId="160" fillId="31" borderId="5" xfId="226" applyFont="1" applyFill="1" applyBorder="1" applyAlignment="1">
      <alignment wrapText="1"/>
    </xf>
    <xf numFmtId="0" fontId="160" fillId="31" borderId="15" xfId="226" applyFont="1" applyFill="1" applyBorder="1" applyAlignment="1">
      <alignment wrapText="1"/>
    </xf>
    <xf numFmtId="0" fontId="160" fillId="31" borderId="124" xfId="226" applyFont="1" applyFill="1" applyBorder="1"/>
    <xf numFmtId="43" fontId="201" fillId="0" borderId="0" xfId="1" applyNumberFormat="1" applyFont="1" applyBorder="1"/>
    <xf numFmtId="43" fontId="201" fillId="0" borderId="21" xfId="1" applyFont="1" applyFill="1" applyBorder="1"/>
    <xf numFmtId="43" fontId="201" fillId="0" borderId="0" xfId="1" applyNumberFormat="1" applyFont="1" applyFill="1" applyBorder="1"/>
    <xf numFmtId="43" fontId="206" fillId="0" borderId="0" xfId="1" applyNumberFormat="1" applyFont="1" applyFill="1" applyBorder="1"/>
    <xf numFmtId="0" fontId="160" fillId="31" borderId="91" xfId="226" applyFont="1" applyFill="1" applyBorder="1"/>
    <xf numFmtId="0" fontId="191" fillId="0" borderId="0" xfId="9" applyFont="1" applyAlignment="1">
      <alignment horizontal="left" indent="4"/>
    </xf>
    <xf numFmtId="0" fontId="191" fillId="0" borderId="0" xfId="9" applyFont="1" applyAlignment="1">
      <alignment horizontal="center"/>
    </xf>
    <xf numFmtId="0" fontId="191" fillId="0" borderId="0" xfId="9" applyFont="1" applyAlignment="1">
      <alignment horizontal="center" vertical="center"/>
    </xf>
    <xf numFmtId="0" fontId="191" fillId="0" borderId="0" xfId="9" applyFont="1" applyAlignment="1">
      <alignment horizontal="left" indent="1"/>
    </xf>
    <xf numFmtId="0" fontId="41" fillId="0" borderId="0" xfId="0" applyFont="1"/>
    <xf numFmtId="43" fontId="199" fillId="0" borderId="0" xfId="1" applyNumberFormat="1" applyFont="1" applyFill="1" applyBorder="1"/>
    <xf numFmtId="43" fontId="191" fillId="0" borderId="0" xfId="1" applyFont="1" applyAlignment="1" applyProtection="1">
      <alignment horizontal="left" wrapText="1" indent="1"/>
    </xf>
    <xf numFmtId="174" fontId="191" fillId="0" borderId="0" xfId="14" applyNumberFormat="1" applyFont="1"/>
    <xf numFmtId="166" fontId="191" fillId="0" borderId="0" xfId="14" applyNumberFormat="1" applyFont="1"/>
    <xf numFmtId="43" fontId="191" fillId="0" borderId="0" xfId="14" applyNumberFormat="1" applyFont="1"/>
    <xf numFmtId="166" fontId="208" fillId="0" borderId="0" xfId="1034" applyNumberFormat="1" applyFont="1" applyBorder="1"/>
    <xf numFmtId="0" fontId="191" fillId="0" borderId="0" xfId="1050" applyFont="1" applyBorder="1"/>
    <xf numFmtId="0" fontId="208" fillId="0" borderId="0" xfId="1050" applyFont="1" applyFill="1" applyBorder="1"/>
    <xf numFmtId="0" fontId="191" fillId="0" borderId="0" xfId="1050" applyFont="1" applyFill="1" applyBorder="1"/>
    <xf numFmtId="174" fontId="208" fillId="0" borderId="0" xfId="1050" applyNumberFormat="1" applyFont="1" applyBorder="1"/>
    <xf numFmtId="174" fontId="208" fillId="0" borderId="0" xfId="1050" applyNumberFormat="1" applyFont="1" applyFill="1" applyBorder="1"/>
    <xf numFmtId="174" fontId="191" fillId="0" borderId="0" xfId="1050" applyNumberFormat="1" applyFont="1" applyFill="1" applyBorder="1"/>
    <xf numFmtId="0" fontId="208" fillId="0" borderId="0" xfId="1050" applyNumberFormat="1" applyFont="1" applyBorder="1"/>
    <xf numFmtId="0" fontId="191" fillId="0" borderId="0" xfId="1050" applyNumberFormat="1" applyFont="1" applyBorder="1"/>
    <xf numFmtId="0" fontId="191" fillId="0" borderId="0" xfId="9" applyFont="1" applyFill="1" applyBorder="1"/>
    <xf numFmtId="166" fontId="210" fillId="0" borderId="0" xfId="1" applyNumberFormat="1" applyFont="1" applyFill="1" applyBorder="1"/>
    <xf numFmtId="0" fontId="210" fillId="0" borderId="0" xfId="9" applyFont="1" applyFill="1" applyBorder="1"/>
    <xf numFmtId="0" fontId="41" fillId="0" borderId="0" xfId="226" applyFont="1"/>
    <xf numFmtId="167" fontId="191" fillId="0" borderId="0" xfId="9" applyNumberFormat="1" applyFont="1"/>
    <xf numFmtId="166" fontId="210" fillId="0" borderId="0" xfId="1" applyNumberFormat="1" applyFont="1" applyBorder="1"/>
    <xf numFmtId="0" fontId="239" fillId="0" borderId="0" xfId="9" applyFont="1" applyFill="1" applyBorder="1"/>
    <xf numFmtId="166" fontId="240" fillId="0" borderId="0" xfId="3" applyNumberFormat="1" applyFont="1" applyFill="1" applyBorder="1"/>
    <xf numFmtId="0" fontId="240" fillId="0" borderId="0" xfId="9" applyFont="1" applyFill="1" applyBorder="1"/>
    <xf numFmtId="0" fontId="239" fillId="0" borderId="0" xfId="9" applyFont="1" applyFill="1"/>
    <xf numFmtId="0" fontId="239" fillId="0" borderId="0" xfId="9" applyFont="1"/>
    <xf numFmtId="182" fontId="239" fillId="0" borderId="0" xfId="9" applyNumberFormat="1" applyFont="1" applyFill="1"/>
    <xf numFmtId="0" fontId="239" fillId="0" borderId="0" xfId="9" applyFont="1" applyAlignment="1">
      <alignment vertical="center"/>
    </xf>
    <xf numFmtId="167" fontId="239" fillId="0" borderId="0" xfId="9" applyNumberFormat="1" applyFont="1"/>
    <xf numFmtId="0" fontId="239" fillId="0" borderId="0" xfId="14" applyFont="1" applyBorder="1" applyAlignment="1">
      <alignment wrapText="1"/>
    </xf>
    <xf numFmtId="0" fontId="239" fillId="0" borderId="0" xfId="14" applyFont="1" applyBorder="1"/>
    <xf numFmtId="166" fontId="239" fillId="0" borderId="0" xfId="9" applyNumberFormat="1" applyFont="1"/>
    <xf numFmtId="0" fontId="241" fillId="0" borderId="1" xfId="226" applyFont="1" applyBorder="1" applyAlignment="1">
      <alignment horizontal="left"/>
    </xf>
    <xf numFmtId="166" fontId="239" fillId="0" borderId="0" xfId="9" applyNumberFormat="1" applyFont="1" applyFill="1"/>
    <xf numFmtId="0" fontId="239" fillId="0" borderId="0" xfId="9" applyFont="1" applyAlignment="1">
      <alignment wrapText="1"/>
    </xf>
    <xf numFmtId="43" fontId="239" fillId="0" borderId="0" xfId="9" applyNumberFormat="1" applyFont="1" applyFill="1"/>
    <xf numFmtId="0" fontId="242" fillId="0" borderId="0" xfId="226" applyFont="1"/>
    <xf numFmtId="4" fontId="242" fillId="0" borderId="0" xfId="226" applyNumberFormat="1" applyFont="1"/>
    <xf numFmtId="4" fontId="244" fillId="0" borderId="0" xfId="829" applyNumberFormat="1" applyFont="1" applyFill="1" applyBorder="1" applyAlignment="1">
      <alignment wrapText="1" readingOrder="1"/>
    </xf>
    <xf numFmtId="165" fontId="244" fillId="0" borderId="0" xfId="829" applyFont="1" applyBorder="1" applyAlignment="1">
      <alignment horizontal="center" wrapText="1" readingOrder="1"/>
    </xf>
    <xf numFmtId="0" fontId="156" fillId="0" borderId="0" xfId="14" applyFont="1" applyAlignment="1">
      <alignment horizontal="left" indent="2"/>
    </xf>
    <xf numFmtId="165" fontId="246" fillId="0" borderId="0" xfId="829" applyFont="1"/>
    <xf numFmtId="0" fontId="247" fillId="55" borderId="0" xfId="12" applyFont="1" applyFill="1"/>
    <xf numFmtId="0" fontId="160" fillId="31" borderId="65" xfId="226" applyFont="1" applyFill="1" applyBorder="1" applyAlignment="1">
      <alignment vertical="center"/>
    </xf>
    <xf numFmtId="0" fontId="160" fillId="31" borderId="5" xfId="226" applyFont="1" applyFill="1" applyBorder="1" applyAlignment="1">
      <alignment vertical="center"/>
    </xf>
    <xf numFmtId="0" fontId="160" fillId="31" borderId="15" xfId="226" applyFont="1" applyFill="1" applyBorder="1" applyAlignment="1">
      <alignment vertical="center"/>
    </xf>
    <xf numFmtId="43" fontId="156" fillId="0" borderId="4" xfId="1" applyFont="1" applyBorder="1"/>
    <xf numFmtId="43" fontId="156" fillId="0" borderId="0" xfId="226" applyNumberFormat="1" applyFont="1"/>
    <xf numFmtId="43" fontId="245" fillId="0" borderId="0" xfId="828" applyFont="1" applyFill="1" applyBorder="1"/>
    <xf numFmtId="43" fontId="246" fillId="0" borderId="0" xfId="828" applyFont="1" applyFill="1" applyBorder="1"/>
    <xf numFmtId="0" fontId="199" fillId="31" borderId="5" xfId="226" applyFont="1" applyFill="1" applyBorder="1" applyAlignment="1">
      <alignment horizontal="center" vertical="center"/>
    </xf>
    <xf numFmtId="0" fontId="199" fillId="31" borderId="15" xfId="226" applyFont="1" applyFill="1" applyBorder="1" applyAlignment="1">
      <alignment horizontal="center" vertical="center"/>
    </xf>
    <xf numFmtId="0" fontId="199" fillId="31" borderId="33" xfId="226" applyFont="1" applyFill="1" applyBorder="1" applyAlignment="1">
      <alignment horizontal="center" vertical="center"/>
    </xf>
    <xf numFmtId="0" fontId="199" fillId="31" borderId="65" xfId="226" applyFont="1" applyFill="1" applyBorder="1" applyAlignment="1">
      <alignment horizontal="center" vertical="center"/>
    </xf>
    <xf numFmtId="0" fontId="156" fillId="0" borderId="0" xfId="226" applyFont="1" applyAlignment="1"/>
    <xf numFmtId="17" fontId="160" fillId="31" borderId="11" xfId="14" quotePrefix="1" applyNumberFormat="1" applyFont="1" applyFill="1" applyBorder="1"/>
    <xf numFmtId="43" fontId="208" fillId="0" borderId="0" xfId="828" applyFont="1" applyFill="1" applyBorder="1" applyAlignment="1">
      <alignment horizontal="right" vertical="center"/>
    </xf>
    <xf numFmtId="43" fontId="208" fillId="0" borderId="0" xfId="828" applyFont="1" applyFill="1" applyBorder="1"/>
    <xf numFmtId="175" fontId="199" fillId="31" borderId="11" xfId="9" applyNumberFormat="1" applyFont="1" applyFill="1" applyBorder="1"/>
    <xf numFmtId="175" fontId="199" fillId="31" borderId="13" xfId="9" applyNumberFormat="1" applyFont="1" applyFill="1" applyBorder="1"/>
    <xf numFmtId="175" fontId="199" fillId="31" borderId="14" xfId="9" applyNumberFormat="1" applyFont="1" applyFill="1" applyBorder="1"/>
    <xf numFmtId="175" fontId="199" fillId="31" borderId="12" xfId="9" applyNumberFormat="1" applyFont="1" applyFill="1" applyBorder="1"/>
    <xf numFmtId="43" fontId="199" fillId="0" borderId="21" xfId="1" applyFont="1" applyBorder="1"/>
    <xf numFmtId="43" fontId="199" fillId="0" borderId="22" xfId="1" applyFont="1" applyBorder="1"/>
    <xf numFmtId="43" fontId="199" fillId="0" borderId="26" xfId="1" applyFont="1" applyBorder="1"/>
    <xf numFmtId="43" fontId="199" fillId="0" borderId="27" xfId="1" applyFont="1" applyBorder="1"/>
    <xf numFmtId="43" fontId="198" fillId="0" borderId="21" xfId="1" applyFont="1" applyBorder="1"/>
    <xf numFmtId="43" fontId="198" fillId="0" borderId="22" xfId="1" applyFont="1" applyBorder="1"/>
    <xf numFmtId="43" fontId="198" fillId="0" borderId="26" xfId="1" applyFont="1" applyBorder="1"/>
    <xf numFmtId="43" fontId="198" fillId="0" borderId="27" xfId="1" applyFont="1" applyBorder="1"/>
    <xf numFmtId="176" fontId="198" fillId="31" borderId="0" xfId="0" applyNumberFormat="1" applyFont="1" applyFill="1" applyAlignment="1" applyProtection="1">
      <alignment horizontal="left" indent="6"/>
      <protection locked="0"/>
    </xf>
    <xf numFmtId="0" fontId="199" fillId="31" borderId="0" xfId="0" applyFont="1" applyFill="1" applyAlignment="1">
      <alignment horizontal="left" indent="2"/>
    </xf>
    <xf numFmtId="0" fontId="198" fillId="31" borderId="0" xfId="0" applyFont="1" applyFill="1" applyAlignment="1">
      <alignment horizontal="left" indent="4"/>
    </xf>
    <xf numFmtId="0" fontId="198" fillId="31" borderId="0" xfId="0" applyFont="1" applyFill="1"/>
    <xf numFmtId="43" fontId="199" fillId="31" borderId="22" xfId="1" applyNumberFormat="1" applyFont="1" applyFill="1" applyBorder="1"/>
    <xf numFmtId="43" fontId="199" fillId="31" borderId="26" xfId="1" applyNumberFormat="1" applyFont="1" applyFill="1" applyBorder="1"/>
    <xf numFmtId="43" fontId="199" fillId="31" borderId="21" xfId="1" applyFont="1" applyFill="1" applyBorder="1"/>
    <xf numFmtId="43" fontId="199" fillId="31" borderId="22" xfId="1" applyFont="1" applyFill="1" applyBorder="1"/>
    <xf numFmtId="43" fontId="199" fillId="31" borderId="26" xfId="1" applyFont="1" applyFill="1" applyBorder="1"/>
    <xf numFmtId="43" fontId="199" fillId="31" borderId="27" xfId="1" applyFont="1" applyFill="1" applyBorder="1"/>
    <xf numFmtId="4" fontId="198" fillId="0" borderId="22" xfId="9" applyNumberFormat="1" applyFont="1" applyFill="1" applyBorder="1"/>
    <xf numFmtId="14" fontId="198" fillId="0" borderId="22" xfId="9" applyNumberFormat="1" applyFont="1" applyFill="1" applyBorder="1"/>
    <xf numFmtId="4" fontId="198" fillId="0" borderId="26" xfId="9" applyNumberFormat="1" applyFont="1" applyFill="1" applyBorder="1"/>
    <xf numFmtId="4" fontId="199" fillId="0" borderId="22" xfId="9" applyNumberFormat="1" applyFont="1" applyFill="1" applyBorder="1"/>
    <xf numFmtId="4" fontId="199" fillId="0" borderId="26" xfId="9" applyNumberFormat="1" applyFont="1" applyFill="1" applyBorder="1"/>
    <xf numFmtId="0" fontId="198" fillId="31" borderId="0" xfId="0" applyFont="1" applyFill="1" applyAlignment="1">
      <alignment horizontal="left" indent="1"/>
    </xf>
    <xf numFmtId="0" fontId="199" fillId="31" borderId="2" xfId="0" applyFont="1" applyFill="1" applyBorder="1" applyAlignment="1">
      <alignment horizontal="left" indent="1"/>
    </xf>
    <xf numFmtId="4" fontId="199" fillId="0" borderId="78" xfId="9" applyNumberFormat="1" applyFont="1" applyFill="1" applyBorder="1"/>
    <xf numFmtId="4" fontId="199" fillId="0" borderId="77" xfId="9" applyNumberFormat="1" applyFont="1" applyFill="1" applyBorder="1"/>
    <xf numFmtId="4" fontId="199" fillId="0" borderId="57" xfId="9" applyNumberFormat="1" applyFont="1" applyFill="1" applyBorder="1"/>
    <xf numFmtId="43" fontId="199" fillId="0" borderId="76" xfId="1" applyFont="1" applyFill="1" applyBorder="1"/>
    <xf numFmtId="43" fontId="199" fillId="0" borderId="77" xfId="1" applyFont="1" applyFill="1" applyBorder="1"/>
    <xf numFmtId="43" fontId="199" fillId="0" borderId="57" xfId="1" applyFont="1" applyFill="1" applyBorder="1"/>
    <xf numFmtId="43" fontId="199" fillId="0" borderId="79" xfId="1" applyFont="1" applyFill="1" applyBorder="1"/>
    <xf numFmtId="17" fontId="199" fillId="31" borderId="13" xfId="14" applyNumberFormat="1" applyFont="1" applyFill="1" applyBorder="1" applyAlignment="1">
      <alignment horizontal="center"/>
    </xf>
    <xf numFmtId="17" fontId="199" fillId="31" borderId="12" xfId="14" applyNumberFormat="1" applyFont="1" applyFill="1" applyBorder="1" applyAlignment="1">
      <alignment horizontal="center"/>
    </xf>
    <xf numFmtId="0" fontId="55" fillId="31" borderId="0" xfId="0" applyFont="1" applyFill="1"/>
    <xf numFmtId="176" fontId="199" fillId="31" borderId="0" xfId="0" applyNumberFormat="1" applyFont="1" applyFill="1" applyBorder="1" applyAlignment="1" applyProtection="1">
      <alignment horizontal="left"/>
    </xf>
    <xf numFmtId="39" fontId="199" fillId="0" borderId="22" xfId="1" applyNumberFormat="1" applyFont="1" applyFill="1" applyBorder="1"/>
    <xf numFmtId="39" fontId="199" fillId="0" borderId="22" xfId="1" applyNumberFormat="1" applyFont="1" applyBorder="1"/>
    <xf numFmtId="39" fontId="199" fillId="0" borderId="26" xfId="1" applyNumberFormat="1" applyFont="1" applyBorder="1"/>
    <xf numFmtId="39" fontId="199" fillId="0" borderId="27" xfId="1" applyNumberFormat="1" applyFont="1" applyBorder="1"/>
    <xf numFmtId="176" fontId="198" fillId="31" borderId="0" xfId="0" applyNumberFormat="1" applyFont="1" applyFill="1" applyBorder="1" applyAlignment="1" applyProtection="1">
      <alignment horizontal="left" indent="2"/>
    </xf>
    <xf numFmtId="39" fontId="198" fillId="0" borderId="22" xfId="1" applyNumberFormat="1" applyFont="1" applyFill="1" applyBorder="1"/>
    <xf numFmtId="39" fontId="198" fillId="0" borderId="22" xfId="1" applyNumberFormat="1" applyFont="1" applyBorder="1"/>
    <xf numFmtId="39" fontId="198" fillId="0" borderId="26" xfId="1" applyNumberFormat="1" applyFont="1" applyBorder="1"/>
    <xf numFmtId="39" fontId="198" fillId="0" borderId="27" xfId="1" applyNumberFormat="1" applyFont="1" applyBorder="1"/>
    <xf numFmtId="0" fontId="55" fillId="0" borderId="0" xfId="0" applyFont="1"/>
    <xf numFmtId="176" fontId="198" fillId="31" borderId="0" xfId="0" applyNumberFormat="1" applyFont="1" applyFill="1" applyBorder="1" applyAlignment="1" applyProtection="1">
      <alignment horizontal="left" indent="4"/>
    </xf>
    <xf numFmtId="176" fontId="198" fillId="31" borderId="0" xfId="0" applyNumberFormat="1" applyFont="1" applyFill="1" applyBorder="1" applyAlignment="1" applyProtection="1">
      <alignment horizontal="left"/>
    </xf>
    <xf numFmtId="0" fontId="198" fillId="31" borderId="0" xfId="0" applyFont="1" applyFill="1" applyBorder="1" applyAlignment="1">
      <alignment horizontal="left" indent="2"/>
    </xf>
    <xf numFmtId="0" fontId="198" fillId="31" borderId="0" xfId="0" applyFont="1" applyFill="1" applyBorder="1"/>
    <xf numFmtId="176" fontId="199" fillId="31" borderId="0" xfId="0" applyNumberFormat="1" applyFont="1" applyFill="1" applyBorder="1" applyAlignment="1" applyProtection="1">
      <alignment horizontal="left" indent="2"/>
    </xf>
    <xf numFmtId="39" fontId="199" fillId="31" borderId="22" xfId="1" applyNumberFormat="1" applyFont="1" applyFill="1" applyBorder="1"/>
    <xf numFmtId="39" fontId="199" fillId="31" borderId="26" xfId="1" applyNumberFormat="1" applyFont="1" applyFill="1" applyBorder="1"/>
    <xf numFmtId="39" fontId="199" fillId="31" borderId="27" xfId="1" applyNumberFormat="1" applyFont="1" applyFill="1" applyBorder="1"/>
    <xf numFmtId="0" fontId="213" fillId="57" borderId="78" xfId="1048" applyNumberFormat="1" applyFont="1" applyFill="1" applyBorder="1"/>
    <xf numFmtId="39" fontId="198" fillId="0" borderId="77" xfId="1" applyNumberFormat="1" applyFont="1" applyFill="1" applyBorder="1"/>
    <xf numFmtId="39" fontId="198" fillId="0" borderId="57" xfId="1" applyNumberFormat="1" applyFont="1" applyFill="1" applyBorder="1"/>
    <xf numFmtId="39" fontId="198" fillId="0" borderId="79" xfId="1" applyNumberFormat="1" applyFont="1" applyFill="1" applyBorder="1"/>
    <xf numFmtId="43" fontId="199" fillId="0" borderId="19" xfId="1" applyNumberFormat="1" applyFont="1" applyFill="1" applyBorder="1"/>
    <xf numFmtId="43" fontId="199" fillId="0" borderId="101" xfId="1" applyNumberFormat="1" applyFont="1" applyFill="1" applyBorder="1"/>
    <xf numFmtId="43" fontId="199" fillId="0" borderId="80" xfId="1" applyNumberFormat="1" applyFont="1" applyFill="1" applyBorder="1"/>
    <xf numFmtId="39" fontId="199" fillId="0" borderId="22" xfId="14" applyNumberFormat="1" applyFont="1" applyFill="1" applyBorder="1"/>
    <xf numFmtId="39" fontId="199" fillId="0" borderId="26" xfId="14" applyNumberFormat="1" applyFont="1" applyFill="1" applyBorder="1"/>
    <xf numFmtId="39" fontId="199" fillId="0" borderId="27" xfId="14" applyNumberFormat="1" applyFont="1" applyFill="1" applyBorder="1"/>
    <xf numFmtId="39" fontId="198" fillId="0" borderId="22" xfId="14" applyNumberFormat="1" applyFont="1" applyFill="1" applyBorder="1"/>
    <xf numFmtId="39" fontId="198" fillId="0" borderId="26" xfId="14" applyNumberFormat="1" applyFont="1" applyFill="1" applyBorder="1"/>
    <xf numFmtId="39" fontId="198" fillId="0" borderId="27" xfId="14" applyNumberFormat="1" applyFont="1" applyFill="1" applyBorder="1"/>
    <xf numFmtId="176" fontId="198" fillId="31" borderId="31" xfId="9" applyNumberFormat="1" applyFont="1" applyFill="1" applyBorder="1" applyAlignment="1" applyProtection="1">
      <alignment horizontal="left" wrapText="1" indent="3"/>
    </xf>
    <xf numFmtId="0" fontId="198" fillId="31" borderId="31" xfId="9" applyFont="1" applyFill="1" applyBorder="1" applyAlignment="1">
      <alignment horizontal="left" wrapText="1" indent="1"/>
    </xf>
    <xf numFmtId="176" fontId="199" fillId="31" borderId="31" xfId="9" applyNumberFormat="1" applyFont="1" applyFill="1" applyBorder="1" applyAlignment="1" applyProtection="1">
      <alignment horizontal="left" wrapText="1" indent="1"/>
    </xf>
    <xf numFmtId="176" fontId="198" fillId="31" borderId="31" xfId="9" applyNumberFormat="1" applyFont="1" applyFill="1" applyBorder="1" applyAlignment="1" applyProtection="1">
      <alignment horizontal="left" wrapText="1" indent="4"/>
    </xf>
    <xf numFmtId="176" fontId="198" fillId="31" borderId="31" xfId="9" applyNumberFormat="1" applyFont="1" applyFill="1" applyBorder="1" applyAlignment="1" applyProtection="1">
      <alignment horizontal="left" vertical="top" wrapText="1" indent="4"/>
    </xf>
    <xf numFmtId="0" fontId="198" fillId="57" borderId="31" xfId="9" applyFont="1" applyFill="1" applyBorder="1" applyAlignment="1">
      <alignment horizontal="left" wrapText="1" indent="4"/>
    </xf>
    <xf numFmtId="39" fontId="199" fillId="31" borderId="22" xfId="14" applyNumberFormat="1" applyFont="1" applyFill="1" applyBorder="1"/>
    <xf numFmtId="39" fontId="199" fillId="31" borderId="26" xfId="14" applyNumberFormat="1" applyFont="1" applyFill="1" applyBorder="1"/>
    <xf numFmtId="39" fontId="199" fillId="31" borderId="27" xfId="14" applyNumberFormat="1" applyFont="1" applyFill="1" applyBorder="1"/>
    <xf numFmtId="0" fontId="200" fillId="57" borderId="68" xfId="1048" applyFont="1" applyFill="1" applyBorder="1" applyAlignment="1">
      <alignment horizontal="left" wrapText="1" indent="4"/>
    </xf>
    <xf numFmtId="39" fontId="199" fillId="0" borderId="77" xfId="14" applyNumberFormat="1" applyFont="1" applyFill="1" applyBorder="1"/>
    <xf numFmtId="39" fontId="199" fillId="0" borderId="57" xfId="14" applyNumberFormat="1" applyFont="1" applyFill="1" applyBorder="1"/>
    <xf numFmtId="39" fontId="199" fillId="0" borderId="79" xfId="14" applyNumberFormat="1" applyFont="1" applyFill="1" applyBorder="1"/>
    <xf numFmtId="39" fontId="229" fillId="0" borderId="0" xfId="0" applyNumberFormat="1" applyFont="1" applyFill="1" applyBorder="1"/>
    <xf numFmtId="39" fontId="229" fillId="0" borderId="124" xfId="0" applyNumberFormat="1" applyFont="1" applyFill="1" applyBorder="1"/>
    <xf numFmtId="39" fontId="229" fillId="0" borderId="4" xfId="0" applyNumberFormat="1" applyFont="1" applyFill="1" applyBorder="1"/>
    <xf numFmtId="39" fontId="174" fillId="0" borderId="0" xfId="0" applyNumberFormat="1" applyFont="1" applyFill="1" applyBorder="1"/>
    <xf numFmtId="39" fontId="174" fillId="0" borderId="124" xfId="0" applyNumberFormat="1" applyFont="1" applyFill="1" applyBorder="1"/>
    <xf numFmtId="39" fontId="174" fillId="0" borderId="4" xfId="0" applyNumberFormat="1" applyFont="1" applyFill="1" applyBorder="1"/>
    <xf numFmtId="39" fontId="229" fillId="0" borderId="97" xfId="0" applyNumberFormat="1" applyFont="1" applyFill="1" applyBorder="1"/>
    <xf numFmtId="39" fontId="229" fillId="0" borderId="95" xfId="0" applyNumberFormat="1" applyFont="1" applyFill="1" applyBorder="1"/>
    <xf numFmtId="17" fontId="199" fillId="31" borderId="5" xfId="14" applyNumberFormat="1" applyFont="1" applyFill="1" applyBorder="1"/>
    <xf numFmtId="43" fontId="250" fillId="0" borderId="0" xfId="0" applyNumberFormat="1" applyFont="1"/>
    <xf numFmtId="43" fontId="250" fillId="0" borderId="21" xfId="0" applyNumberFormat="1" applyFont="1" applyBorder="1"/>
    <xf numFmtId="43" fontId="250" fillId="0" borderId="22" xfId="0" applyNumberFormat="1" applyFont="1" applyBorder="1"/>
    <xf numFmtId="43" fontId="250" fillId="0" borderId="26" xfId="0" applyNumberFormat="1" applyFont="1" applyBorder="1"/>
    <xf numFmtId="43" fontId="250" fillId="0" borderId="27" xfId="0" applyNumberFormat="1" applyFont="1" applyBorder="1"/>
    <xf numFmtId="43" fontId="250" fillId="0" borderId="29" xfId="0" applyNumberFormat="1" applyFont="1" applyBorder="1"/>
    <xf numFmtId="43" fontId="250" fillId="0" borderId="2" xfId="0" applyNumberFormat="1" applyFont="1" applyBorder="1"/>
    <xf numFmtId="43" fontId="250" fillId="0" borderId="76" xfId="0" applyNumberFormat="1" applyFont="1" applyBorder="1"/>
    <xf numFmtId="43" fontId="250" fillId="0" borderId="77" xfId="0" applyNumberFormat="1" applyFont="1" applyBorder="1"/>
    <xf numFmtId="43" fontId="250" fillId="0" borderId="57" xfId="0" applyNumberFormat="1" applyFont="1" applyBorder="1"/>
    <xf numFmtId="43" fontId="250" fillId="0" borderId="79" xfId="0" applyNumberFormat="1" applyFont="1" applyBorder="1"/>
    <xf numFmtId="0" fontId="157" fillId="0" borderId="0" xfId="9" applyFont="1"/>
    <xf numFmtId="0" fontId="159" fillId="0" borderId="0" xfId="9" applyFont="1"/>
    <xf numFmtId="0" fontId="248" fillId="0" borderId="0" xfId="14" applyFont="1"/>
    <xf numFmtId="0" fontId="156" fillId="0" borderId="0" xfId="0" applyFont="1"/>
    <xf numFmtId="0" fontId="157" fillId="0" borderId="0" xfId="14" applyFont="1" applyFill="1"/>
    <xf numFmtId="0" fontId="159" fillId="0" borderId="0" xfId="14" applyFont="1" applyFill="1"/>
    <xf numFmtId="0" fontId="251" fillId="0" borderId="0" xfId="0" applyFont="1"/>
    <xf numFmtId="0" fontId="160" fillId="31" borderId="16" xfId="0" applyFont="1" applyFill="1" applyBorder="1"/>
    <xf numFmtId="0" fontId="160" fillId="31" borderId="0" xfId="0" applyFont="1" applyFill="1"/>
    <xf numFmtId="17" fontId="160" fillId="31" borderId="33" xfId="14" applyNumberFormat="1" applyFont="1" applyFill="1" applyBorder="1"/>
    <xf numFmtId="0" fontId="164" fillId="31" borderId="33" xfId="0" applyFont="1" applyFill="1" applyBorder="1" applyAlignment="1">
      <alignment horizontal="center"/>
    </xf>
    <xf numFmtId="4" fontId="164" fillId="31" borderId="5" xfId="0" applyNumberFormat="1" applyFont="1" applyFill="1" applyBorder="1" applyAlignment="1">
      <alignment horizontal="center"/>
    </xf>
    <xf numFmtId="0" fontId="164" fillId="31" borderId="5" xfId="0" applyFont="1" applyFill="1" applyBorder="1" applyAlignment="1">
      <alignment horizontal="center"/>
    </xf>
    <xf numFmtId="4" fontId="164" fillId="31" borderId="15" xfId="0" applyNumberFormat="1" applyFont="1" applyFill="1" applyBorder="1" applyAlignment="1">
      <alignment horizontal="center"/>
    </xf>
    <xf numFmtId="0" fontId="157" fillId="31" borderId="0" xfId="0" applyFont="1" applyFill="1" applyAlignment="1">
      <alignment horizontal="center"/>
    </xf>
    <xf numFmtId="17" fontId="160" fillId="31" borderId="124" xfId="0" applyNumberFormat="1" applyFont="1" applyFill="1" applyBorder="1"/>
    <xf numFmtId="3" fontId="157" fillId="0" borderId="0" xfId="0" applyNumberFormat="1" applyFont="1" applyBorder="1"/>
    <xf numFmtId="4" fontId="216" fillId="0" borderId="0" xfId="1" applyNumberFormat="1" applyFont="1" applyBorder="1"/>
    <xf numFmtId="3" fontId="157" fillId="0" borderId="0" xfId="0" applyNumberFormat="1" applyFont="1" applyBorder="1" applyAlignment="1">
      <alignment horizontal="right"/>
    </xf>
    <xf numFmtId="4" fontId="157" fillId="0" borderId="0" xfId="0" applyNumberFormat="1" applyFont="1" applyBorder="1" applyAlignment="1">
      <alignment horizontal="right"/>
    </xf>
    <xf numFmtId="4" fontId="157" fillId="0" borderId="4" xfId="0" applyNumberFormat="1" applyFont="1" applyBorder="1" applyAlignment="1">
      <alignment horizontal="right"/>
    </xf>
    <xf numFmtId="4" fontId="157" fillId="0" borderId="0" xfId="0" applyNumberFormat="1" applyFont="1" applyBorder="1"/>
    <xf numFmtId="17" fontId="164" fillId="31" borderId="124" xfId="0" applyNumberFormat="1" applyFont="1" applyFill="1" applyBorder="1"/>
    <xf numFmtId="3" fontId="216" fillId="0" borderId="0" xfId="1" applyNumberFormat="1" applyFont="1" applyBorder="1"/>
    <xf numFmtId="3" fontId="157" fillId="0" borderId="0" xfId="0" applyNumberFormat="1" applyFont="1" applyFill="1" applyBorder="1"/>
    <xf numFmtId="4" fontId="157" fillId="0" borderId="0" xfId="0" applyNumberFormat="1" applyFont="1" applyFill="1" applyBorder="1"/>
    <xf numFmtId="4" fontId="157" fillId="0" borderId="4" xfId="0" applyNumberFormat="1" applyFont="1" applyBorder="1"/>
    <xf numFmtId="3" fontId="157" fillId="0" borderId="0" xfId="0" applyNumberFormat="1" applyFont="1" applyBorder="1" applyAlignment="1">
      <alignment horizontal="center"/>
    </xf>
    <xf numFmtId="17" fontId="164" fillId="31" borderId="95" xfId="0" applyNumberFormat="1" applyFont="1" applyFill="1" applyBorder="1"/>
    <xf numFmtId="3" fontId="157" fillId="0" borderId="97" xfId="0" applyNumberFormat="1" applyFont="1" applyBorder="1"/>
    <xf numFmtId="4" fontId="157" fillId="0" borderId="97" xfId="0" applyNumberFormat="1" applyFont="1" applyBorder="1"/>
    <xf numFmtId="3" fontId="157" fillId="0" borderId="97" xfId="0" applyNumberFormat="1" applyFont="1" applyBorder="1" applyAlignment="1">
      <alignment horizontal="center"/>
    </xf>
    <xf numFmtId="39" fontId="214" fillId="0" borderId="22" xfId="1050" applyNumberFormat="1" applyFont="1" applyFill="1" applyBorder="1" applyAlignment="1">
      <alignment horizontal="right"/>
    </xf>
    <xf numFmtId="39" fontId="214" fillId="0" borderId="27" xfId="1050" applyNumberFormat="1" applyFont="1" applyFill="1" applyBorder="1" applyAlignment="1">
      <alignment horizontal="right"/>
    </xf>
    <xf numFmtId="39" fontId="214" fillId="0" borderId="22" xfId="1034" applyNumberFormat="1" applyFont="1" applyFill="1" applyBorder="1" applyAlignment="1">
      <alignment horizontal="right"/>
    </xf>
    <xf numFmtId="39" fontId="214" fillId="0" borderId="27" xfId="1034" applyNumberFormat="1" applyFont="1" applyFill="1" applyBorder="1" applyAlignment="1">
      <alignment horizontal="right"/>
    </xf>
    <xf numFmtId="39" fontId="202" fillId="0" borderId="22" xfId="1050" applyNumberFormat="1" applyFont="1" applyFill="1" applyBorder="1" applyAlignment="1">
      <alignment horizontal="right"/>
    </xf>
    <xf numFmtId="39" fontId="202" fillId="0" borderId="22" xfId="1034" applyNumberFormat="1" applyFont="1" applyFill="1" applyBorder="1" applyAlignment="1">
      <alignment horizontal="right"/>
    </xf>
    <xf numFmtId="39" fontId="202" fillId="0" borderId="27" xfId="1034" applyNumberFormat="1" applyFont="1" applyFill="1" applyBorder="1" applyAlignment="1">
      <alignment horizontal="right"/>
    </xf>
    <xf numFmtId="39" fontId="202" fillId="0" borderId="22" xfId="1" applyNumberFormat="1" applyFont="1" applyFill="1" applyBorder="1" applyAlignment="1">
      <alignment horizontal="right"/>
    </xf>
    <xf numFmtId="39" fontId="202" fillId="0" borderId="27" xfId="1" applyNumberFormat="1" applyFont="1" applyFill="1" applyBorder="1" applyAlignment="1">
      <alignment horizontal="right"/>
    </xf>
    <xf numFmtId="39" fontId="201" fillId="0" borderId="22" xfId="1050" applyNumberFormat="1" applyFont="1" applyFill="1" applyBorder="1" applyAlignment="1">
      <alignment horizontal="right"/>
    </xf>
    <xf numFmtId="39" fontId="201" fillId="0" borderId="22" xfId="1034" applyNumberFormat="1" applyFont="1" applyFill="1" applyBorder="1" applyAlignment="1">
      <alignment horizontal="right"/>
    </xf>
    <xf numFmtId="39" fontId="206" fillId="0" borderId="22" xfId="1034" applyNumberFormat="1" applyFont="1" applyFill="1" applyBorder="1" applyAlignment="1">
      <alignment horizontal="right"/>
    </xf>
    <xf numFmtId="39" fontId="206" fillId="0" borderId="27" xfId="1034" applyNumberFormat="1" applyFont="1" applyFill="1" applyBorder="1" applyAlignment="1">
      <alignment horizontal="right"/>
    </xf>
    <xf numFmtId="39" fontId="202" fillId="0" borderId="27" xfId="1050" applyNumberFormat="1" applyFont="1" applyFill="1" applyBorder="1" applyAlignment="1">
      <alignment horizontal="right"/>
    </xf>
    <xf numFmtId="39" fontId="202" fillId="0" borderId="77" xfId="1050" applyNumberFormat="1" applyFont="1" applyFill="1" applyBorder="1" applyAlignment="1">
      <alignment horizontal="right"/>
    </xf>
    <xf numFmtId="39" fontId="202" fillId="0" borderId="77" xfId="1034" applyNumberFormat="1" applyFont="1" applyFill="1" applyBorder="1" applyAlignment="1">
      <alignment horizontal="right"/>
    </xf>
    <xf numFmtId="39" fontId="202" fillId="0" borderId="79" xfId="1034" applyNumberFormat="1" applyFont="1" applyFill="1" applyBorder="1" applyAlignment="1">
      <alignment horizontal="right"/>
    </xf>
    <xf numFmtId="39" fontId="214" fillId="0" borderId="20" xfId="1050" applyNumberFormat="1" applyFont="1" applyFill="1" applyBorder="1" applyAlignment="1">
      <alignment horizontal="right"/>
    </xf>
    <xf numFmtId="39" fontId="214" fillId="0" borderId="20" xfId="1034" applyNumberFormat="1" applyFont="1" applyFill="1" applyBorder="1" applyAlignment="1">
      <alignment horizontal="right"/>
    </xf>
    <xf numFmtId="39" fontId="206" fillId="0" borderId="22" xfId="1050" applyNumberFormat="1" applyFont="1" applyFill="1" applyBorder="1" applyAlignment="1">
      <alignment horizontal="right"/>
    </xf>
    <xf numFmtId="39" fontId="202" fillId="0" borderId="20" xfId="1034" applyNumberFormat="1" applyFont="1" applyFill="1" applyBorder="1" applyAlignment="1">
      <alignment horizontal="right"/>
    </xf>
    <xf numFmtId="39" fontId="206" fillId="0" borderId="20" xfId="1034" applyNumberFormat="1" applyFont="1" applyFill="1" applyBorder="1" applyAlignment="1">
      <alignment horizontal="right"/>
    </xf>
    <xf numFmtId="39" fontId="202" fillId="0" borderId="78" xfId="1034" applyNumberFormat="1" applyFont="1" applyFill="1" applyBorder="1" applyAlignment="1">
      <alignment horizontal="right"/>
    </xf>
    <xf numFmtId="39" fontId="201" fillId="0" borderId="77" xfId="1050" applyNumberFormat="1" applyFont="1" applyFill="1" applyBorder="1" applyAlignment="1">
      <alignment horizontal="right"/>
    </xf>
    <xf numFmtId="39" fontId="202" fillId="0" borderId="79" xfId="1050" applyNumberFormat="1" applyFont="1" applyFill="1" applyBorder="1" applyAlignment="1">
      <alignment horizontal="right"/>
    </xf>
    <xf numFmtId="39" fontId="202" fillId="0" borderId="21" xfId="1050" applyNumberFormat="1" applyFont="1" applyFill="1" applyBorder="1" applyAlignment="1">
      <alignment horizontal="right"/>
    </xf>
    <xf numFmtId="39" fontId="202" fillId="0" borderId="21" xfId="1" applyNumberFormat="1" applyFont="1" applyFill="1" applyBorder="1" applyAlignment="1">
      <alignment horizontal="right"/>
    </xf>
    <xf numFmtId="39" fontId="201" fillId="0" borderId="22" xfId="1" applyNumberFormat="1" applyFont="1" applyFill="1" applyBorder="1" applyAlignment="1">
      <alignment horizontal="right"/>
    </xf>
    <xf numFmtId="39" fontId="214" fillId="0" borderId="21" xfId="1050" applyNumberFormat="1" applyFont="1" applyFill="1" applyBorder="1" applyAlignment="1">
      <alignment horizontal="right"/>
    </xf>
    <xf numFmtId="39" fontId="202" fillId="0" borderId="76" xfId="1050" applyNumberFormat="1" applyFont="1" applyFill="1" applyBorder="1" applyAlignment="1">
      <alignment horizontal="right"/>
    </xf>
    <xf numFmtId="39" fontId="206" fillId="0" borderId="21" xfId="0" applyNumberFormat="1" applyFont="1" applyFill="1" applyBorder="1" applyAlignment="1">
      <alignment horizontal="right"/>
    </xf>
    <xf numFmtId="39" fontId="206" fillId="0" borderId="22" xfId="0" applyNumberFormat="1" applyFont="1" applyFill="1" applyBorder="1" applyAlignment="1">
      <alignment horizontal="right"/>
    </xf>
    <xf numFmtId="39" fontId="206" fillId="0" borderId="27" xfId="0" applyNumberFormat="1" applyFont="1" applyFill="1" applyBorder="1" applyAlignment="1">
      <alignment horizontal="right"/>
    </xf>
    <xf numFmtId="39" fontId="201" fillId="0" borderId="21" xfId="0" applyNumberFormat="1" applyFont="1" applyFill="1" applyBorder="1" applyAlignment="1">
      <alignment horizontal="right"/>
    </xf>
    <xf numFmtId="39" fontId="201" fillId="0" borderId="22" xfId="0" applyNumberFormat="1" applyFont="1" applyFill="1" applyBorder="1" applyAlignment="1">
      <alignment horizontal="right"/>
    </xf>
    <xf numFmtId="39" fontId="201" fillId="0" borderId="27" xfId="0" applyNumberFormat="1" applyFont="1" applyFill="1" applyBorder="1" applyAlignment="1">
      <alignment horizontal="right"/>
    </xf>
    <xf numFmtId="39" fontId="214" fillId="0" borderId="21" xfId="0" applyNumberFormat="1" applyFont="1" applyFill="1" applyBorder="1"/>
    <xf numFmtId="39" fontId="214" fillId="0" borderId="22" xfId="0" applyNumberFormat="1" applyFont="1" applyFill="1" applyBorder="1"/>
    <xf numFmtId="39" fontId="214" fillId="0" borderId="27" xfId="0" applyNumberFormat="1" applyFont="1" applyFill="1" applyBorder="1"/>
    <xf numFmtId="39" fontId="206" fillId="0" borderId="21" xfId="0" applyNumberFormat="1" applyFont="1" applyFill="1" applyBorder="1"/>
    <xf numFmtId="39" fontId="206" fillId="0" borderId="22" xfId="0" applyNumberFormat="1" applyFont="1" applyFill="1" applyBorder="1"/>
    <xf numFmtId="39" fontId="206" fillId="0" borderId="27" xfId="0" applyNumberFormat="1" applyFont="1" applyFill="1" applyBorder="1"/>
    <xf numFmtId="43" fontId="206" fillId="0" borderId="16" xfId="1" applyNumberFormat="1" applyFont="1" applyBorder="1"/>
    <xf numFmtId="43" fontId="206" fillId="0" borderId="1" xfId="1" applyNumberFormat="1" applyFont="1" applyBorder="1"/>
    <xf numFmtId="43" fontId="201" fillId="0" borderId="124" xfId="1" applyNumberFormat="1" applyFont="1" applyBorder="1"/>
    <xf numFmtId="43" fontId="201" fillId="0" borderId="0" xfId="9" applyNumberFormat="1" applyFont="1" applyBorder="1"/>
    <xf numFmtId="43" fontId="201" fillId="0" borderId="124" xfId="9" applyNumberFormat="1" applyFont="1" applyBorder="1"/>
    <xf numFmtId="43" fontId="201" fillId="0" borderId="0" xfId="9" applyNumberFormat="1" applyFont="1" applyFill="1" applyBorder="1"/>
    <xf numFmtId="43" fontId="201" fillId="0" borderId="124" xfId="9" applyNumberFormat="1" applyFont="1" applyFill="1" applyBorder="1"/>
    <xf numFmtId="43" fontId="206" fillId="0" borderId="124" xfId="1" applyNumberFormat="1" applyFont="1" applyBorder="1"/>
    <xf numFmtId="43" fontId="206" fillId="0" borderId="0" xfId="1" applyNumberFormat="1" applyFont="1" applyBorder="1"/>
    <xf numFmtId="43" fontId="206" fillId="0" borderId="0" xfId="9" applyNumberFormat="1" applyFont="1" applyBorder="1"/>
    <xf numFmtId="43" fontId="206" fillId="0" borderId="124" xfId="9" applyNumberFormat="1" applyFont="1" applyBorder="1"/>
    <xf numFmtId="43" fontId="206" fillId="0" borderId="0" xfId="9" applyNumberFormat="1" applyFont="1" applyFill="1" applyBorder="1"/>
    <xf numFmtId="43" fontId="206" fillId="0" borderId="124" xfId="9" applyNumberFormat="1" applyFont="1" applyFill="1" applyBorder="1"/>
    <xf numFmtId="43" fontId="206" fillId="0" borderId="29" xfId="1" applyNumberFormat="1" applyFont="1" applyBorder="1"/>
    <xf numFmtId="43" fontId="206" fillId="0" borderId="2" xfId="9" applyNumberFormat="1" applyFont="1" applyBorder="1"/>
    <xf numFmtId="43" fontId="206" fillId="0" borderId="29" xfId="9" applyNumberFormat="1" applyFont="1" applyBorder="1"/>
    <xf numFmtId="43" fontId="206" fillId="0" borderId="2" xfId="9" applyNumberFormat="1" applyFont="1" applyFill="1" applyBorder="1"/>
    <xf numFmtId="43" fontId="206" fillId="0" borderId="29" xfId="9" applyNumberFormat="1" applyFont="1" applyFill="1" applyBorder="1"/>
    <xf numFmtId="43" fontId="206" fillId="0" borderId="2" xfId="1" applyNumberFormat="1" applyFont="1" applyBorder="1"/>
    <xf numFmtId="43" fontId="206" fillId="31" borderId="124" xfId="1" applyNumberFormat="1" applyFont="1" applyFill="1" applyBorder="1"/>
    <xf numFmtId="43" fontId="206" fillId="31" borderId="0" xfId="1" applyNumberFormat="1" applyFont="1" applyFill="1" applyBorder="1"/>
    <xf numFmtId="43" fontId="201" fillId="0" borderId="124" xfId="1" applyNumberFormat="1" applyFont="1" applyFill="1" applyBorder="1"/>
    <xf numFmtId="43" fontId="206" fillId="0" borderId="124" xfId="1" applyNumberFormat="1" applyFont="1" applyFill="1" applyBorder="1"/>
    <xf numFmtId="43" fontId="206" fillId="0" borderId="2" xfId="1" applyNumberFormat="1" applyFont="1" applyFill="1" applyBorder="1"/>
    <xf numFmtId="43" fontId="206" fillId="0" borderId="29" xfId="1" applyNumberFormat="1" applyFont="1" applyFill="1" applyBorder="1"/>
    <xf numFmtId="43" fontId="206" fillId="31" borderId="95" xfId="1" applyNumberFormat="1" applyFont="1" applyFill="1" applyBorder="1"/>
    <xf numFmtId="43" fontId="206" fillId="31" borderId="97" xfId="1" applyNumberFormat="1" applyFont="1" applyFill="1" applyBorder="1"/>
    <xf numFmtId="43" fontId="206" fillId="0" borderId="7" xfId="1" applyNumberFormat="1" applyFont="1" applyBorder="1"/>
    <xf numFmtId="43" fontId="201" fillId="0" borderId="4" xfId="1" applyNumberFormat="1" applyFont="1" applyBorder="1"/>
    <xf numFmtId="43" fontId="201" fillId="0" borderId="4" xfId="9" applyNumberFormat="1" applyFont="1" applyFill="1" applyBorder="1"/>
    <xf numFmtId="43" fontId="206" fillId="0" borderId="4" xfId="1" applyNumberFormat="1" applyFont="1" applyBorder="1"/>
    <xf numFmtId="43" fontId="201" fillId="0" borderId="4" xfId="9" applyNumberFormat="1" applyFont="1" applyBorder="1"/>
    <xf numFmtId="43" fontId="206" fillId="0" borderId="4" xfId="9" applyNumberFormat="1" applyFont="1" applyFill="1" applyBorder="1"/>
    <xf numFmtId="43" fontId="206" fillId="0" borderId="30" xfId="1" applyNumberFormat="1" applyFont="1" applyBorder="1"/>
    <xf numFmtId="43" fontId="206" fillId="0" borderId="30" xfId="9" applyNumberFormat="1" applyFont="1" applyFill="1" applyBorder="1"/>
    <xf numFmtId="43" fontId="206" fillId="31" borderId="4" xfId="1" applyNumberFormat="1" applyFont="1" applyFill="1" applyBorder="1"/>
    <xf numFmtId="43" fontId="201" fillId="0" borderId="4" xfId="1" applyNumberFormat="1" applyFont="1" applyFill="1" applyBorder="1"/>
    <xf numFmtId="43" fontId="206" fillId="0" borderId="4" xfId="1" applyNumberFormat="1" applyFont="1" applyFill="1" applyBorder="1"/>
    <xf numFmtId="43" fontId="206" fillId="0" borderId="30" xfId="1" applyNumberFormat="1" applyFont="1" applyFill="1" applyBorder="1"/>
    <xf numFmtId="43" fontId="206" fillId="0" borderId="95" xfId="1" applyNumberFormat="1" applyFont="1" applyBorder="1"/>
    <xf numFmtId="43" fontId="206" fillId="0" borderId="97" xfId="1" applyNumberFormat="1" applyFont="1" applyBorder="1"/>
    <xf numFmtId="43" fontId="206" fillId="31" borderId="98" xfId="1" applyNumberFormat="1" applyFont="1" applyFill="1" applyBorder="1"/>
    <xf numFmtId="43" fontId="206" fillId="0" borderId="19" xfId="1" applyNumberFormat="1" applyFont="1" applyBorder="1"/>
    <xf numFmtId="43" fontId="206" fillId="0" borderId="80" xfId="1" applyNumberFormat="1" applyFont="1" applyBorder="1"/>
    <xf numFmtId="43" fontId="201" fillId="0" borderId="22" xfId="9" applyNumberFormat="1" applyFont="1" applyBorder="1"/>
    <xf numFmtId="43" fontId="201" fillId="0" borderId="27" xfId="9" applyNumberFormat="1" applyFont="1" applyBorder="1"/>
    <xf numFmtId="43" fontId="206" fillId="0" borderId="22" xfId="1" applyNumberFormat="1" applyFont="1" applyBorder="1"/>
    <xf numFmtId="43" fontId="206" fillId="0" borderId="27" xfId="1" applyNumberFormat="1" applyFont="1" applyBorder="1"/>
    <xf numFmtId="43" fontId="206" fillId="0" borderId="4" xfId="9" applyNumberFormat="1" applyFont="1" applyBorder="1"/>
    <xf numFmtId="43" fontId="206" fillId="0" borderId="22" xfId="9" applyNumberFormat="1" applyFont="1" applyBorder="1"/>
    <xf numFmtId="43" fontId="206" fillId="0" borderId="27" xfId="9" applyNumberFormat="1" applyFont="1" applyBorder="1"/>
    <xf numFmtId="43" fontId="206" fillId="0" borderId="30" xfId="9" applyNumberFormat="1" applyFont="1" applyBorder="1"/>
    <xf numFmtId="43" fontId="206" fillId="0" borderId="77" xfId="9" applyNumberFormat="1" applyFont="1" applyBorder="1"/>
    <xf numFmtId="43" fontId="206" fillId="0" borderId="79" xfId="9" applyNumberFormat="1" applyFont="1" applyBorder="1"/>
    <xf numFmtId="43" fontId="206" fillId="31" borderId="92" xfId="1" applyNumberFormat="1" applyFont="1" applyFill="1" applyBorder="1"/>
    <xf numFmtId="43" fontId="206" fillId="31" borderId="93" xfId="1" applyNumberFormat="1" applyFont="1" applyFill="1" applyBorder="1"/>
    <xf numFmtId="43" fontId="206" fillId="0" borderId="98" xfId="1" applyNumberFormat="1" applyFont="1" applyBorder="1"/>
    <xf numFmtId="43" fontId="206" fillId="0" borderId="92" xfId="1" applyNumberFormat="1" applyFont="1" applyBorder="1"/>
    <xf numFmtId="43" fontId="206" fillId="0" borderId="93" xfId="1" applyNumberFormat="1" applyFont="1" applyBorder="1"/>
    <xf numFmtId="43" fontId="206" fillId="0" borderId="124" xfId="3" applyNumberFormat="1" applyFont="1" applyBorder="1"/>
    <xf numFmtId="43" fontId="206" fillId="0" borderId="0" xfId="3" applyNumberFormat="1" applyFont="1" applyBorder="1"/>
    <xf numFmtId="43" fontId="206" fillId="0" borderId="16" xfId="3" applyNumberFormat="1" applyFont="1" applyBorder="1"/>
    <xf numFmtId="43" fontId="206" fillId="0" borderId="1" xfId="3" applyNumberFormat="1" applyFont="1" applyBorder="1"/>
    <xf numFmtId="43" fontId="206" fillId="0" borderId="7" xfId="3" applyNumberFormat="1" applyFont="1" applyBorder="1"/>
    <xf numFmtId="43" fontId="206" fillId="0" borderId="4" xfId="3" applyNumberFormat="1" applyFont="1" applyBorder="1"/>
    <xf numFmtId="43" fontId="201" fillId="0" borderId="124" xfId="3" applyNumberFormat="1" applyFont="1" applyBorder="1"/>
    <xf numFmtId="43" fontId="201" fillId="0" borderId="0" xfId="3" applyNumberFormat="1" applyFont="1" applyBorder="1"/>
    <xf numFmtId="43" fontId="201" fillId="0" borderId="4" xfId="3" applyNumberFormat="1" applyFont="1" applyBorder="1"/>
    <xf numFmtId="43" fontId="206" fillId="0" borderId="0" xfId="3" applyNumberFormat="1" applyFont="1" applyFill="1" applyBorder="1"/>
    <xf numFmtId="43" fontId="206" fillId="0" borderId="4" xfId="3" applyNumberFormat="1" applyFont="1" applyFill="1" applyBorder="1"/>
    <xf numFmtId="43" fontId="206" fillId="0" borderId="124" xfId="3" applyNumberFormat="1" applyFont="1" applyFill="1" applyBorder="1"/>
    <xf numFmtId="43" fontId="206" fillId="31" borderId="124" xfId="3" applyNumberFormat="1" applyFont="1" applyFill="1" applyBorder="1"/>
    <xf numFmtId="43" fontId="206" fillId="31" borderId="0" xfId="3" applyNumberFormat="1" applyFont="1" applyFill="1" applyBorder="1"/>
    <xf numFmtId="43" fontId="206" fillId="31" borderId="95" xfId="3" applyNumberFormat="1" applyFont="1" applyFill="1" applyBorder="1"/>
    <xf numFmtId="43" fontId="206" fillId="31" borderId="97" xfId="3" applyNumberFormat="1" applyFont="1" applyFill="1" applyBorder="1"/>
    <xf numFmtId="43" fontId="206" fillId="31" borderId="98" xfId="3" applyNumberFormat="1" applyFont="1" applyFill="1" applyBorder="1"/>
    <xf numFmtId="43" fontId="206" fillId="31" borderId="4" xfId="3" applyNumberFormat="1" applyFont="1" applyFill="1" applyBorder="1"/>
    <xf numFmtId="43" fontId="201" fillId="0" borderId="0" xfId="3" applyNumberFormat="1" applyFont="1" applyFill="1" applyBorder="1"/>
    <xf numFmtId="43" fontId="201" fillId="0" borderId="124" xfId="3" applyNumberFormat="1" applyFont="1" applyFill="1" applyBorder="1"/>
    <xf numFmtId="43" fontId="201" fillId="0" borderId="4" xfId="3" applyNumberFormat="1" applyFont="1" applyFill="1" applyBorder="1"/>
    <xf numFmtId="43" fontId="206" fillId="31" borderId="52" xfId="3" applyNumberFormat="1" applyFont="1" applyFill="1" applyBorder="1"/>
    <xf numFmtId="43" fontId="206" fillId="31" borderId="43" xfId="3" applyNumberFormat="1" applyFont="1" applyFill="1" applyBorder="1"/>
    <xf numFmtId="43" fontId="206" fillId="31" borderId="70" xfId="3" applyNumberFormat="1" applyFont="1" applyFill="1" applyBorder="1"/>
    <xf numFmtId="43" fontId="206" fillId="0" borderId="95" xfId="3" applyNumberFormat="1" applyFont="1" applyFill="1" applyBorder="1"/>
    <xf numFmtId="43" fontId="206" fillId="0" borderId="97" xfId="3" applyNumberFormat="1" applyFont="1" applyFill="1" applyBorder="1"/>
    <xf numFmtId="43" fontId="206" fillId="0" borderId="97" xfId="3" applyNumberFormat="1" applyFont="1" applyBorder="1"/>
    <xf numFmtId="43" fontId="206" fillId="0" borderId="98" xfId="3" applyNumberFormat="1" applyFont="1" applyFill="1" applyBorder="1"/>
    <xf numFmtId="43" fontId="201" fillId="0" borderId="31" xfId="3" applyNumberFormat="1" applyFont="1" applyBorder="1"/>
    <xf numFmtId="43" fontId="206" fillId="0" borderId="31" xfId="3" applyNumberFormat="1" applyFont="1" applyBorder="1"/>
    <xf numFmtId="43" fontId="206" fillId="31" borderId="5" xfId="3" applyNumberFormat="1" applyFont="1" applyFill="1" applyBorder="1"/>
    <xf numFmtId="43" fontId="206" fillId="31" borderId="33" xfId="3" applyNumberFormat="1" applyFont="1" applyFill="1" applyBorder="1"/>
    <xf numFmtId="43" fontId="206" fillId="31" borderId="15" xfId="3" applyNumberFormat="1" applyFont="1" applyFill="1" applyBorder="1"/>
    <xf numFmtId="43" fontId="201" fillId="0" borderId="16" xfId="3" applyNumberFormat="1" applyFont="1" applyBorder="1"/>
    <xf numFmtId="43" fontId="201" fillId="0" borderId="1" xfId="3" applyNumberFormat="1" applyFont="1" applyBorder="1"/>
    <xf numFmtId="43" fontId="201" fillId="0" borderId="7" xfId="3" applyNumberFormat="1" applyFont="1" applyBorder="1"/>
    <xf numFmtId="0" fontId="248" fillId="0" borderId="97" xfId="1050" applyFont="1" applyBorder="1" applyAlignment="1">
      <alignment horizontal="left" vertical="top" wrapText="1"/>
    </xf>
    <xf numFmtId="0" fontId="164" fillId="0" borderId="0" xfId="1050" applyFont="1" applyBorder="1" applyAlignment="1"/>
    <xf numFmtId="0" fontId="160" fillId="0" borderId="0" xfId="1050" applyFont="1" applyBorder="1" applyAlignment="1"/>
    <xf numFmtId="0" fontId="156" fillId="0" borderId="0" xfId="0" applyFont="1" applyAlignment="1"/>
    <xf numFmtId="0" fontId="164" fillId="0" borderId="0" xfId="1050" applyFont="1" applyAlignment="1"/>
    <xf numFmtId="0" fontId="164" fillId="0" borderId="0" xfId="1050" applyFont="1" applyAlignment="1">
      <alignment horizontal="left"/>
    </xf>
    <xf numFmtId="0" fontId="248" fillId="0" borderId="0" xfId="1050" applyFont="1" applyBorder="1" applyAlignment="1">
      <alignment horizontal="left" vertical="top" wrapText="1"/>
    </xf>
    <xf numFmtId="0" fontId="160" fillId="31" borderId="15" xfId="9" applyFont="1" applyFill="1" applyBorder="1" applyAlignment="1"/>
    <xf numFmtId="0" fontId="160" fillId="31" borderId="0" xfId="9" applyFont="1" applyFill="1"/>
    <xf numFmtId="0" fontId="160" fillId="31" borderId="97" xfId="9" applyFont="1" applyFill="1" applyBorder="1" applyAlignment="1">
      <alignment horizontal="center"/>
    </xf>
    <xf numFmtId="0" fontId="160" fillId="31" borderId="33" xfId="9" applyFont="1" applyFill="1" applyBorder="1" applyAlignment="1">
      <alignment horizontal="center"/>
    </xf>
    <xf numFmtId="0" fontId="160" fillId="31" borderId="5" xfId="9" applyFont="1" applyFill="1" applyBorder="1" applyAlignment="1">
      <alignment horizontal="center"/>
    </xf>
    <xf numFmtId="0" fontId="160" fillId="31" borderId="15" xfId="9" applyFont="1" applyFill="1" applyBorder="1" applyAlignment="1">
      <alignment horizontal="center"/>
    </xf>
    <xf numFmtId="0" fontId="160" fillId="31" borderId="0" xfId="9" applyFont="1" applyFill="1" applyAlignment="1">
      <alignment horizontal="center"/>
    </xf>
    <xf numFmtId="0" fontId="160" fillId="31" borderId="0" xfId="9" applyFont="1" applyFill="1" applyBorder="1"/>
    <xf numFmtId="43" fontId="161" fillId="0" borderId="124" xfId="3" applyNumberFormat="1" applyFont="1" applyBorder="1"/>
    <xf numFmtId="43" fontId="161" fillId="0" borderId="0" xfId="3" applyNumberFormat="1" applyFont="1" applyBorder="1"/>
    <xf numFmtId="43" fontId="161" fillId="0" borderId="16" xfId="3" applyNumberFormat="1" applyFont="1" applyBorder="1"/>
    <xf numFmtId="43" fontId="161" fillId="0" borderId="1" xfId="3" applyNumberFormat="1" applyFont="1" applyBorder="1"/>
    <xf numFmtId="43" fontId="161" fillId="0" borderId="7" xfId="3" applyNumberFormat="1" applyFont="1" applyBorder="1"/>
    <xf numFmtId="43" fontId="161" fillId="0" borderId="4" xfId="3" applyNumberFormat="1" applyFont="1" applyBorder="1"/>
    <xf numFmtId="0" fontId="160" fillId="0" borderId="0" xfId="9" applyFont="1"/>
    <xf numFmtId="0" fontId="157" fillId="31" borderId="0" xfId="9" applyFont="1" applyFill="1" applyAlignment="1">
      <alignment horizontal="left" indent="2"/>
    </xf>
    <xf numFmtId="43" fontId="159" fillId="0" borderId="124" xfId="3" applyNumberFormat="1" applyFont="1" applyBorder="1"/>
    <xf numFmtId="43" fontId="159" fillId="0" borderId="0" xfId="9" applyNumberFormat="1" applyFont="1" applyBorder="1"/>
    <xf numFmtId="43" fontId="159" fillId="0" borderId="124" xfId="9" applyNumberFormat="1" applyFont="1" applyBorder="1"/>
    <xf numFmtId="43" fontId="159" fillId="0" borderId="0" xfId="9" applyNumberFormat="1" applyFont="1" applyFill="1" applyBorder="1"/>
    <xf numFmtId="43" fontId="159" fillId="0" borderId="4" xfId="9" applyNumberFormat="1" applyFont="1" applyFill="1" applyBorder="1"/>
    <xf numFmtId="43" fontId="159" fillId="0" borderId="124" xfId="9" applyNumberFormat="1" applyFont="1" applyFill="1" applyBorder="1"/>
    <xf numFmtId="43" fontId="159" fillId="0" borderId="0" xfId="3" applyNumberFormat="1" applyFont="1" applyBorder="1"/>
    <xf numFmtId="43" fontId="159" fillId="0" borderId="4" xfId="3" applyNumberFormat="1" applyFont="1" applyBorder="1"/>
    <xf numFmtId="0" fontId="160" fillId="31" borderId="0" xfId="9" applyFont="1" applyFill="1" applyAlignment="1">
      <alignment horizontal="left"/>
    </xf>
    <xf numFmtId="43" fontId="161" fillId="0" borderId="0" xfId="9" applyNumberFormat="1" applyFont="1" applyBorder="1"/>
    <xf numFmtId="43" fontId="161" fillId="0" borderId="124" xfId="9" applyNumberFormat="1" applyFont="1" applyBorder="1"/>
    <xf numFmtId="43" fontId="161" fillId="0" borderId="0" xfId="9" applyNumberFormat="1" applyFont="1" applyFill="1" applyBorder="1"/>
    <xf numFmtId="43" fontId="161" fillId="0" borderId="4" xfId="9" applyNumberFormat="1" applyFont="1" applyFill="1" applyBorder="1"/>
    <xf numFmtId="43" fontId="161" fillId="0" borderId="124" xfId="9" applyNumberFormat="1" applyFont="1" applyFill="1" applyBorder="1"/>
    <xf numFmtId="43" fontId="159" fillId="0" borderId="0" xfId="3" applyNumberFormat="1" applyFont="1" applyFill="1" applyBorder="1"/>
    <xf numFmtId="43" fontId="159" fillId="0" borderId="4" xfId="3" applyNumberFormat="1" applyFont="1" applyFill="1" applyBorder="1"/>
    <xf numFmtId="43" fontId="159" fillId="0" borderId="124" xfId="3" applyNumberFormat="1" applyFont="1" applyFill="1" applyBorder="1"/>
    <xf numFmtId="43" fontId="161" fillId="0" borderId="0" xfId="3" applyNumberFormat="1" applyFont="1" applyFill="1" applyBorder="1"/>
    <xf numFmtId="43" fontId="161" fillId="0" borderId="4" xfId="3" applyNumberFormat="1" applyFont="1" applyFill="1" applyBorder="1"/>
    <xf numFmtId="43" fontId="161" fillId="0" borderId="124" xfId="3" applyNumberFormat="1" applyFont="1" applyFill="1" applyBorder="1"/>
    <xf numFmtId="0" fontId="160" fillId="31" borderId="43" xfId="9" applyFont="1" applyFill="1" applyBorder="1"/>
    <xf numFmtId="43" fontId="161" fillId="31" borderId="52" xfId="3" applyNumberFormat="1" applyFont="1" applyFill="1" applyBorder="1"/>
    <xf numFmtId="43" fontId="161" fillId="31" borderId="43" xfId="3" applyNumberFormat="1" applyFont="1" applyFill="1" applyBorder="1"/>
    <xf numFmtId="43" fontId="161" fillId="31" borderId="70" xfId="3" applyNumberFormat="1" applyFont="1" applyFill="1" applyBorder="1"/>
    <xf numFmtId="0" fontId="160" fillId="56" borderId="0" xfId="9" applyFont="1" applyFill="1"/>
    <xf numFmtId="0" fontId="252" fillId="0" borderId="0" xfId="9" applyFont="1" applyFill="1" applyBorder="1"/>
    <xf numFmtId="166" fontId="252" fillId="0" borderId="0" xfId="3" applyNumberFormat="1" applyFont="1" applyFill="1" applyBorder="1"/>
    <xf numFmtId="0" fontId="242" fillId="0" borderId="0" xfId="9" applyFont="1" applyFill="1"/>
    <xf numFmtId="0" fontId="242" fillId="0" borderId="0" xfId="9" applyFont="1"/>
    <xf numFmtId="0" fontId="157" fillId="0" borderId="0" xfId="9" applyFont="1" applyFill="1"/>
    <xf numFmtId="0" fontId="242" fillId="0" borderId="0" xfId="9" applyFont="1" applyAlignment="1">
      <alignment vertical="center"/>
    </xf>
    <xf numFmtId="167" fontId="242" fillId="0" borderId="0" xfId="9" applyNumberFormat="1" applyFont="1"/>
    <xf numFmtId="182" fontId="242" fillId="0" borderId="0" xfId="9" applyNumberFormat="1" applyFont="1"/>
    <xf numFmtId="0" fontId="253" fillId="0" borderId="0" xfId="9" applyFont="1"/>
    <xf numFmtId="182" fontId="157" fillId="0" borderId="0" xfId="9" applyNumberFormat="1" applyFont="1"/>
    <xf numFmtId="166" fontId="157" fillId="0" borderId="0" xfId="9" applyNumberFormat="1" applyFont="1"/>
    <xf numFmtId="43" fontId="201" fillId="0" borderId="29" xfId="3" applyNumberFormat="1" applyFont="1" applyBorder="1"/>
    <xf numFmtId="43" fontId="201" fillId="0" borderId="2" xfId="3" applyNumberFormat="1" applyFont="1" applyBorder="1"/>
    <xf numFmtId="43" fontId="201" fillId="0" borderId="30" xfId="3" applyNumberFormat="1" applyFont="1" applyBorder="1"/>
    <xf numFmtId="177" fontId="206" fillId="0" borderId="0" xfId="1" applyNumberFormat="1" applyFont="1" applyFill="1" applyBorder="1"/>
    <xf numFmtId="177" fontId="206" fillId="0" borderId="22" xfId="1" applyNumberFormat="1" applyFont="1" applyFill="1" applyBorder="1"/>
    <xf numFmtId="177" fontId="206" fillId="0" borderId="27" xfId="1" applyNumberFormat="1" applyFont="1" applyFill="1" applyBorder="1"/>
    <xf numFmtId="177" fontId="201" fillId="0" borderId="0" xfId="1" applyNumberFormat="1" applyFont="1" applyFill="1" applyBorder="1"/>
    <xf numFmtId="177" fontId="201" fillId="0" borderId="22" xfId="1" applyNumberFormat="1" applyFont="1" applyFill="1" applyBorder="1"/>
    <xf numFmtId="177" fontId="201" fillId="0" borderId="27" xfId="1" applyNumberFormat="1" applyFont="1" applyFill="1" applyBorder="1"/>
    <xf numFmtId="166" fontId="201" fillId="0" borderId="0" xfId="1" applyNumberFormat="1" applyFont="1" applyFill="1" applyBorder="1"/>
    <xf numFmtId="166" fontId="201" fillId="0" borderId="22" xfId="1" applyNumberFormat="1" applyFont="1" applyFill="1" applyBorder="1"/>
    <xf numFmtId="166" fontId="201" fillId="0" borderId="27" xfId="1" applyNumberFormat="1" applyFont="1" applyFill="1" applyBorder="1"/>
    <xf numFmtId="177" fontId="206" fillId="0" borderId="0" xfId="9" applyNumberFormat="1" applyFont="1" applyFill="1" applyBorder="1"/>
    <xf numFmtId="177" fontId="206" fillId="0" borderId="22" xfId="9" applyNumberFormat="1" applyFont="1" applyFill="1" applyBorder="1"/>
    <xf numFmtId="177" fontId="206" fillId="0" borderId="27" xfId="9" applyNumberFormat="1" applyFont="1" applyFill="1" applyBorder="1"/>
    <xf numFmtId="177" fontId="206" fillId="31" borderId="0" xfId="1" applyNumberFormat="1" applyFont="1" applyFill="1" applyBorder="1"/>
    <xf numFmtId="177" fontId="206" fillId="31" borderId="22" xfId="1" applyNumberFormat="1" applyFont="1" applyFill="1" applyBorder="1"/>
    <xf numFmtId="177" fontId="206" fillId="31" borderId="27" xfId="1" applyNumberFormat="1" applyFont="1" applyFill="1" applyBorder="1"/>
    <xf numFmtId="166" fontId="201" fillId="0" borderId="0" xfId="9" applyNumberFormat="1" applyFont="1" applyFill="1" applyBorder="1"/>
    <xf numFmtId="166" fontId="201" fillId="0" borderId="22" xfId="9" applyNumberFormat="1" applyFont="1" applyFill="1" applyBorder="1"/>
    <xf numFmtId="166" fontId="201" fillId="0" borderId="27" xfId="9" applyNumberFormat="1" applyFont="1" applyFill="1" applyBorder="1"/>
    <xf numFmtId="177" fontId="206" fillId="31" borderId="2" xfId="1" applyNumberFormat="1" applyFont="1" applyFill="1" applyBorder="1"/>
    <xf numFmtId="177" fontId="206" fillId="31" borderId="77" xfId="1" applyNumberFormat="1" applyFont="1" applyFill="1" applyBorder="1"/>
    <xf numFmtId="177" fontId="206" fillId="31" borderId="79" xfId="1" applyNumberFormat="1" applyFont="1" applyFill="1" applyBorder="1"/>
    <xf numFmtId="0" fontId="0" fillId="0" borderId="27" xfId="0" applyBorder="1"/>
    <xf numFmtId="175" fontId="206" fillId="31" borderId="14" xfId="9" applyNumberFormat="1" applyFont="1" applyFill="1" applyBorder="1" applyAlignment="1">
      <alignment horizontal="center"/>
    </xf>
    <xf numFmtId="0" fontId="0" fillId="0" borderId="21" xfId="0" applyBorder="1"/>
    <xf numFmtId="43" fontId="206" fillId="0" borderId="21" xfId="1" applyFont="1" applyFill="1" applyBorder="1"/>
    <xf numFmtId="0" fontId="206" fillId="0" borderId="21" xfId="9" applyFont="1" applyFill="1" applyBorder="1"/>
    <xf numFmtId="43" fontId="206" fillId="0" borderId="76" xfId="1" applyFont="1" applyFill="1" applyBorder="1"/>
    <xf numFmtId="166" fontId="199" fillId="0" borderId="34" xfId="3" applyNumberFormat="1" applyFont="1" applyBorder="1" applyAlignment="1">
      <alignment horizontal="left"/>
    </xf>
    <xf numFmtId="0" fontId="199" fillId="0" borderId="0" xfId="9" applyFont="1" applyAlignment="1">
      <alignment horizontal="left"/>
    </xf>
    <xf numFmtId="166" fontId="198" fillId="0" borderId="31" xfId="3" applyNumberFormat="1" applyFont="1" applyBorder="1" applyAlignment="1">
      <alignment horizontal="left"/>
    </xf>
    <xf numFmtId="0" fontId="198" fillId="0" borderId="0" xfId="9" applyFont="1" applyAlignment="1">
      <alignment horizontal="left"/>
    </xf>
    <xf numFmtId="43" fontId="201" fillId="0" borderId="31" xfId="3" applyNumberFormat="1" applyFont="1" applyBorder="1" applyAlignment="1">
      <alignment horizontal="left"/>
    </xf>
    <xf numFmtId="43" fontId="206" fillId="0" borderId="31" xfId="3" applyNumberFormat="1" applyFont="1" applyBorder="1" applyAlignment="1">
      <alignment horizontal="left"/>
    </xf>
    <xf numFmtId="43" fontId="206" fillId="31" borderId="125" xfId="3" applyNumberFormat="1" applyFont="1" applyFill="1" applyBorder="1" applyAlignment="1">
      <alignment horizontal="left"/>
    </xf>
    <xf numFmtId="0" fontId="199" fillId="0" borderId="0" xfId="9" applyFont="1" applyBorder="1"/>
    <xf numFmtId="17" fontId="160" fillId="31" borderId="13" xfId="14" quotePrefix="1" applyNumberFormat="1" applyFont="1" applyFill="1" applyBorder="1"/>
    <xf numFmtId="17" fontId="160" fillId="31" borderId="12" xfId="14" quotePrefix="1" applyNumberFormat="1" applyFont="1" applyFill="1" applyBorder="1"/>
    <xf numFmtId="43" fontId="156" fillId="0" borderId="124" xfId="1" applyFont="1" applyBorder="1"/>
    <xf numFmtId="43" fontId="216" fillId="0" borderId="27" xfId="1" applyFont="1" applyFill="1" applyBorder="1" applyAlignment="1">
      <alignment horizontal="center" vertical="center"/>
    </xf>
    <xf numFmtId="43" fontId="216" fillId="0" borderId="27" xfId="1" applyFont="1" applyFill="1" applyBorder="1" applyAlignment="1">
      <alignment horizontal="center"/>
    </xf>
    <xf numFmtId="43" fontId="157" fillId="0" borderId="27" xfId="1" applyFont="1" applyFill="1" applyBorder="1" applyAlignment="1">
      <alignment horizontal="center"/>
    </xf>
    <xf numFmtId="4" fontId="157" fillId="0" borderId="98" xfId="0" applyNumberFormat="1" applyFont="1" applyBorder="1"/>
    <xf numFmtId="3" fontId="157" fillId="0" borderId="0" xfId="0" applyNumberFormat="1" applyFont="1" applyBorder="1" applyAlignment="1">
      <alignment horizontal="right" vertical="top"/>
    </xf>
    <xf numFmtId="4" fontId="157" fillId="0" borderId="0" xfId="0" applyNumberFormat="1" applyFont="1" applyBorder="1" applyAlignment="1">
      <alignment horizontal="center"/>
    </xf>
    <xf numFmtId="0" fontId="197" fillId="55" borderId="0" xfId="12" applyFont="1" applyFill="1"/>
    <xf numFmtId="0" fontId="191" fillId="0" borderId="0" xfId="14" applyFont="1"/>
    <xf numFmtId="43" fontId="201" fillId="0" borderId="22" xfId="1" applyFont="1" applyFill="1" applyBorder="1"/>
    <xf numFmtId="43" fontId="201" fillId="0" borderId="26" xfId="1" applyFont="1" applyFill="1" applyBorder="1"/>
    <xf numFmtId="43" fontId="201" fillId="0" borderId="27" xfId="1" applyFont="1" applyFill="1" applyBorder="1"/>
    <xf numFmtId="176" fontId="204" fillId="31" borderId="31" xfId="9" applyNumberFormat="1" applyFont="1" applyFill="1" applyBorder="1" applyAlignment="1" applyProtection="1">
      <alignment horizontal="left" wrapText="1" indent="4"/>
    </xf>
    <xf numFmtId="176" fontId="198" fillId="31" borderId="31" xfId="9" applyNumberFormat="1" applyFont="1" applyFill="1" applyBorder="1" applyAlignment="1" applyProtection="1">
      <alignment horizontal="left" indent="3"/>
    </xf>
    <xf numFmtId="0" fontId="0" fillId="0" borderId="0" xfId="0"/>
    <xf numFmtId="0" fontId="0" fillId="0" borderId="26" xfId="0" applyBorder="1"/>
    <xf numFmtId="17" fontId="199" fillId="31" borderId="15" xfId="14" applyNumberFormat="1" applyFont="1" applyFill="1" applyBorder="1" applyAlignment="1">
      <alignment horizontal="center"/>
    </xf>
    <xf numFmtId="39" fontId="199" fillId="0" borderId="4" xfId="1" applyNumberFormat="1" applyFont="1" applyBorder="1"/>
    <xf numFmtId="39" fontId="198" fillId="0" borderId="4" xfId="1" applyNumberFormat="1" applyFont="1" applyBorder="1"/>
    <xf numFmtId="39" fontId="199" fillId="31" borderId="4" xfId="1" applyNumberFormat="1" applyFont="1" applyFill="1" applyBorder="1"/>
    <xf numFmtId="39" fontId="198" fillId="0" borderId="30" xfId="1" applyNumberFormat="1" applyFont="1" applyFill="1" applyBorder="1"/>
    <xf numFmtId="39" fontId="229" fillId="0" borderId="131" xfId="0" applyNumberFormat="1" applyFont="1" applyFill="1" applyBorder="1"/>
    <xf numFmtId="39" fontId="229" fillId="0" borderId="133" xfId="0" applyNumberFormat="1" applyFont="1" applyFill="1" applyBorder="1"/>
    <xf numFmtId="43" fontId="250" fillId="0" borderId="19" xfId="0" applyNumberFormat="1" applyFont="1" applyBorder="1"/>
    <xf numFmtId="43" fontId="250" fillId="0" borderId="80" xfId="0" applyNumberFormat="1" applyFont="1" applyBorder="1"/>
    <xf numFmtId="4" fontId="202" fillId="0" borderId="25" xfId="1050" applyNumberFormat="1" applyFont="1" applyBorder="1" applyAlignment="1">
      <alignment horizontal="center"/>
    </xf>
    <xf numFmtId="4" fontId="202" fillId="0" borderId="64" xfId="1035" applyNumberFormat="1" applyFont="1" applyBorder="1" applyAlignment="1">
      <alignment horizontal="center"/>
    </xf>
    <xf numFmtId="17" fontId="199" fillId="31" borderId="130" xfId="14" applyNumberFormat="1" applyFont="1" applyFill="1" applyBorder="1"/>
    <xf numFmtId="2" fontId="201" fillId="0" borderId="26" xfId="14" applyNumberFormat="1" applyFont="1" applyFill="1" applyBorder="1" applyAlignment="1">
      <alignment horizontal="right"/>
    </xf>
    <xf numFmtId="2" fontId="201" fillId="0" borderId="22" xfId="1" applyNumberFormat="1" applyFont="1" applyBorder="1"/>
    <xf numFmtId="43" fontId="201" fillId="0" borderId="129" xfId="1" applyFont="1" applyBorder="1"/>
    <xf numFmtId="43" fontId="201" fillId="0" borderId="127" xfId="1" applyFont="1" applyBorder="1"/>
    <xf numFmtId="2" fontId="201" fillId="0" borderId="127" xfId="1" applyNumberFormat="1" applyFont="1" applyBorder="1"/>
    <xf numFmtId="43" fontId="201" fillId="0" borderId="132" xfId="1" applyFont="1" applyBorder="1"/>
    <xf numFmtId="0" fontId="156" fillId="0" borderId="0" xfId="0" applyFont="1"/>
    <xf numFmtId="0" fontId="157" fillId="31" borderId="34" xfId="226" applyFont="1" applyFill="1" applyBorder="1"/>
    <xf numFmtId="176" fontId="199" fillId="31" borderId="0" xfId="0" applyNumberFormat="1" applyFont="1" applyFill="1" applyAlignment="1" applyProtection="1">
      <alignment horizontal="left" indent="1"/>
      <protection locked="0"/>
    </xf>
    <xf numFmtId="176" fontId="199" fillId="31" borderId="0" xfId="0" applyNumberFormat="1" applyFont="1" applyFill="1" applyProtection="1">
      <protection locked="0"/>
    </xf>
    <xf numFmtId="176" fontId="232" fillId="14" borderId="0" xfId="0" applyNumberFormat="1" applyFont="1" applyFill="1" applyAlignment="1" applyProtection="1">
      <alignment horizontal="left"/>
      <protection locked="0"/>
    </xf>
    <xf numFmtId="176" fontId="174" fillId="14" borderId="0" xfId="0" applyNumberFormat="1" applyFont="1" applyFill="1" applyAlignment="1" applyProtection="1">
      <alignment horizontal="left" indent="2"/>
      <protection locked="0"/>
    </xf>
    <xf numFmtId="176" fontId="174" fillId="14" borderId="0" xfId="0" applyNumberFormat="1" applyFont="1" applyFill="1" applyAlignment="1" applyProtection="1">
      <alignment horizontal="left" indent="4"/>
      <protection locked="0"/>
    </xf>
    <xf numFmtId="0" fontId="174" fillId="14" borderId="0" xfId="0" applyFont="1" applyFill="1" applyAlignment="1">
      <alignment horizontal="left" indent="2"/>
    </xf>
    <xf numFmtId="176" fontId="229" fillId="14" borderId="0" xfId="0" applyNumberFormat="1" applyFont="1" applyFill="1" applyAlignment="1" applyProtection="1">
      <alignment horizontal="left" indent="2"/>
      <protection locked="0"/>
    </xf>
    <xf numFmtId="176" fontId="174" fillId="14" borderId="0" xfId="0" applyNumberFormat="1" applyFont="1" applyFill="1" applyAlignment="1" applyProtection="1">
      <alignment horizontal="left" indent="3"/>
      <protection locked="0"/>
    </xf>
    <xf numFmtId="176" fontId="174" fillId="14" borderId="0" xfId="0" applyNumberFormat="1" applyFont="1" applyFill="1" applyProtection="1">
      <protection locked="0"/>
    </xf>
    <xf numFmtId="176" fontId="229" fillId="14" borderId="0" xfId="0" applyNumberFormat="1" applyFont="1" applyFill="1" applyAlignment="1" applyProtection="1">
      <alignment horizontal="left"/>
      <protection locked="0"/>
    </xf>
    <xf numFmtId="176" fontId="174" fillId="14" borderId="0" xfId="0" applyNumberFormat="1" applyFont="1" applyFill="1" applyAlignment="1" applyProtection="1">
      <alignment horizontal="left"/>
      <protection locked="0"/>
    </xf>
    <xf numFmtId="176" fontId="174" fillId="14" borderId="0" xfId="0" applyNumberFormat="1" applyFont="1" applyFill="1" applyAlignment="1" applyProtection="1">
      <alignment horizontal="left" indent="6"/>
      <protection locked="0"/>
    </xf>
    <xf numFmtId="0" fontId="229" fillId="14" borderId="0" xfId="0" applyFont="1" applyFill="1" applyAlignment="1">
      <alignment horizontal="left" indent="2"/>
    </xf>
    <xf numFmtId="0" fontId="174" fillId="14" borderId="0" xfId="0" applyFont="1" applyFill="1" applyAlignment="1">
      <alignment horizontal="left" indent="4"/>
    </xf>
    <xf numFmtId="0" fontId="199" fillId="57" borderId="0" xfId="1048" applyNumberFormat="1" applyFont="1" applyFill="1"/>
    <xf numFmtId="0" fontId="0" fillId="0" borderId="0" xfId="0"/>
    <xf numFmtId="17" fontId="199" fillId="31" borderId="34" xfId="14" applyNumberFormat="1" applyFont="1" applyFill="1" applyBorder="1"/>
    <xf numFmtId="43" fontId="201" fillId="0" borderId="18" xfId="1" applyFont="1" applyBorder="1"/>
    <xf numFmtId="43" fontId="201" fillId="0" borderId="17" xfId="1" applyFont="1" applyBorder="1"/>
    <xf numFmtId="43" fontId="201" fillId="0" borderId="101" xfId="1" applyFont="1" applyBorder="1"/>
    <xf numFmtId="43" fontId="206" fillId="31" borderId="34" xfId="1" applyNumberFormat="1" applyFont="1" applyFill="1" applyBorder="1"/>
    <xf numFmtId="0" fontId="203" fillId="0" borderId="131" xfId="1443" applyFont="1" applyBorder="1" applyAlignment="1">
      <alignment horizontal="left" vertical="top" wrapText="1"/>
    </xf>
    <xf numFmtId="0" fontId="248" fillId="0" borderId="131" xfId="1444" applyFont="1" applyBorder="1" applyAlignment="1">
      <alignment horizontal="left" vertical="top" wrapText="1"/>
    </xf>
    <xf numFmtId="43" fontId="156" fillId="0" borderId="0" xfId="1" applyNumberFormat="1" applyFont="1" applyBorder="1"/>
    <xf numFmtId="2" fontId="157" fillId="31" borderId="5" xfId="226" applyNumberFormat="1" applyFont="1" applyFill="1" applyBorder="1"/>
    <xf numFmtId="0" fontId="203" fillId="0" borderId="0" xfId="1444" applyFont="1" applyBorder="1" applyAlignment="1">
      <alignment horizontal="left" vertical="top" wrapText="1"/>
    </xf>
    <xf numFmtId="165" fontId="213" fillId="0" borderId="67" xfId="829" applyFont="1" applyFill="1" applyBorder="1" applyAlignment="1">
      <alignment horizontal="right" wrapText="1" readingOrder="1"/>
    </xf>
    <xf numFmtId="4" fontId="213" fillId="0" borderId="28" xfId="829" applyNumberFormat="1" applyFont="1" applyFill="1" applyBorder="1" applyAlignment="1">
      <alignment horizontal="right" wrapText="1" readingOrder="1"/>
    </xf>
    <xf numFmtId="0" fontId="203" fillId="0" borderId="0" xfId="1444" applyFont="1" applyBorder="1" applyAlignment="1">
      <alignment horizontal="left" vertical="center"/>
    </xf>
    <xf numFmtId="0" fontId="248" fillId="0" borderId="0" xfId="1444" applyFont="1" applyBorder="1" applyAlignment="1">
      <alignment horizontal="left" vertical="top"/>
    </xf>
    <xf numFmtId="0" fontId="160" fillId="31" borderId="134" xfId="226" applyFont="1" applyFill="1" applyBorder="1"/>
    <xf numFmtId="43" fontId="156" fillId="0" borderId="134" xfId="1" applyFont="1" applyBorder="1"/>
    <xf numFmtId="43" fontId="156" fillId="0" borderId="131" xfId="1" applyFont="1" applyBorder="1"/>
    <xf numFmtId="43" fontId="156" fillId="0" borderId="133" xfId="1" applyFont="1" applyBorder="1"/>
    <xf numFmtId="0" fontId="203" fillId="0" borderId="0" xfId="1444" applyFont="1" applyBorder="1" applyAlignment="1">
      <alignment horizontal="left" vertical="top"/>
    </xf>
    <xf numFmtId="43" fontId="160" fillId="31" borderId="134" xfId="1" applyFont="1" applyFill="1" applyBorder="1" applyAlignment="1">
      <alignment horizontal="center"/>
    </xf>
    <xf numFmtId="43" fontId="160" fillId="31" borderId="133" xfId="1" applyFont="1" applyFill="1" applyBorder="1" applyAlignment="1">
      <alignment horizontal="center"/>
    </xf>
    <xf numFmtId="43" fontId="191" fillId="0" borderId="131" xfId="1" applyFont="1" applyBorder="1"/>
    <xf numFmtId="43" fontId="191" fillId="0" borderId="133" xfId="1" applyFont="1" applyBorder="1"/>
    <xf numFmtId="43" fontId="157" fillId="0" borderId="134" xfId="1" applyFont="1" applyBorder="1"/>
    <xf numFmtId="43" fontId="157" fillId="0" borderId="131" xfId="1" applyFont="1" applyBorder="1"/>
    <xf numFmtId="43" fontId="157" fillId="0" borderId="133" xfId="1" applyFont="1" applyBorder="1"/>
    <xf numFmtId="4" fontId="202" fillId="0" borderId="131" xfId="829" applyNumberFormat="1" applyFont="1" applyFill="1" applyBorder="1" applyAlignment="1">
      <alignment wrapText="1" readingOrder="1"/>
    </xf>
    <xf numFmtId="4" fontId="41" fillId="0" borderId="131" xfId="226" applyNumberFormat="1" applyBorder="1"/>
    <xf numFmtId="0" fontId="160" fillId="31" borderId="131" xfId="226" applyFont="1" applyFill="1" applyBorder="1"/>
    <xf numFmtId="43" fontId="0" fillId="0" borderId="134" xfId="1" applyFont="1" applyBorder="1"/>
    <xf numFmtId="43" fontId="0" fillId="0" borderId="131" xfId="1" applyFont="1" applyBorder="1"/>
    <xf numFmtId="43" fontId="164" fillId="0" borderId="21" xfId="1" applyFont="1" applyFill="1" applyBorder="1" applyAlignment="1">
      <alignment horizontal="center" vertical="center"/>
    </xf>
    <xf numFmtId="43" fontId="164" fillId="0" borderId="22" xfId="1" applyFont="1" applyFill="1" applyBorder="1" applyAlignment="1">
      <alignment horizontal="center" vertical="center"/>
    </xf>
    <xf numFmtId="43" fontId="164" fillId="0" borderId="20" xfId="1" applyFont="1" applyFill="1" applyBorder="1" applyAlignment="1">
      <alignment horizontal="center" vertical="center"/>
    </xf>
    <xf numFmtId="43" fontId="164" fillId="0" borderId="27" xfId="1" applyFont="1" applyFill="1" applyBorder="1" applyAlignment="1">
      <alignment horizontal="center" vertical="center"/>
    </xf>
    <xf numFmtId="0" fontId="160" fillId="31" borderId="0" xfId="226" applyFont="1" applyFill="1" applyAlignment="1">
      <alignment horizontal="left" indent="1"/>
    </xf>
    <xf numFmtId="0" fontId="160" fillId="31" borderId="0" xfId="226" applyFont="1" applyFill="1" applyAlignment="1">
      <alignment horizontal="left" indent="4"/>
    </xf>
    <xf numFmtId="0" fontId="160" fillId="31" borderId="0" xfId="226" applyFont="1" applyFill="1" applyAlignment="1">
      <alignment horizontal="left" indent="5"/>
    </xf>
    <xf numFmtId="43" fontId="156" fillId="0" borderId="0" xfId="1" applyFont="1"/>
    <xf numFmtId="0" fontId="199" fillId="31" borderId="134" xfId="226" applyFont="1" applyFill="1" applyBorder="1"/>
    <xf numFmtId="43" fontId="198" fillId="0" borderId="134" xfId="1" applyFont="1" applyBorder="1"/>
    <xf numFmtId="43" fontId="198" fillId="0" borderId="131" xfId="1" applyFont="1" applyBorder="1"/>
    <xf numFmtId="43" fontId="198" fillId="0" borderId="133" xfId="1" applyFont="1" applyBorder="1"/>
    <xf numFmtId="43" fontId="244" fillId="0" borderId="0" xfId="828" applyFont="1" applyFill="1" applyBorder="1"/>
    <xf numFmtId="43" fontId="55" fillId="0" borderId="134" xfId="1" applyFont="1" applyBorder="1"/>
    <xf numFmtId="43" fontId="41" fillId="0" borderId="131" xfId="1" applyFont="1" applyBorder="1"/>
    <xf numFmtId="43" fontId="55" fillId="0" borderId="133" xfId="1" applyFont="1" applyBorder="1"/>
    <xf numFmtId="43" fontId="198" fillId="0" borderId="0" xfId="226" applyNumberFormat="1" applyFont="1" applyBorder="1"/>
    <xf numFmtId="0" fontId="201" fillId="0" borderId="0" xfId="680" applyFont="1"/>
    <xf numFmtId="0" fontId="254" fillId="0" borderId="0" xfId="14" applyFont="1"/>
    <xf numFmtId="0" fontId="160" fillId="31" borderId="137" xfId="14" applyFont="1" applyFill="1" applyBorder="1" applyAlignment="1">
      <alignment horizontal="center" vertical="center"/>
    </xf>
    <xf numFmtId="0" fontId="160" fillId="31" borderId="138" xfId="14" applyFont="1" applyFill="1" applyBorder="1" applyAlignment="1">
      <alignment horizontal="center" vertical="center" wrapText="1"/>
    </xf>
    <xf numFmtId="0" fontId="160" fillId="31" borderId="139" xfId="14" applyFont="1" applyFill="1" applyBorder="1" applyAlignment="1">
      <alignment horizontal="center" vertical="center"/>
    </xf>
    <xf numFmtId="0" fontId="160" fillId="31" borderId="140" xfId="14" applyFont="1" applyFill="1" applyBorder="1" applyAlignment="1">
      <alignment horizontal="center" vertical="center"/>
    </xf>
    <xf numFmtId="0" fontId="160" fillId="31" borderId="141" xfId="14" applyFont="1" applyFill="1" applyBorder="1" applyAlignment="1">
      <alignment horizontal="center" vertical="center"/>
    </xf>
    <xf numFmtId="0" fontId="160" fillId="31" borderId="142" xfId="14" applyFont="1" applyFill="1" applyBorder="1" applyAlignment="1">
      <alignment horizontal="center" vertical="center"/>
    </xf>
    <xf numFmtId="0" fontId="160" fillId="31" borderId="143" xfId="14" applyFont="1" applyFill="1" applyBorder="1" applyAlignment="1">
      <alignment horizontal="center" vertical="center" wrapText="1"/>
    </xf>
    <xf numFmtId="0" fontId="160" fillId="31" borderId="144" xfId="14" applyFont="1" applyFill="1" applyBorder="1" applyAlignment="1">
      <alignment horizontal="center" vertical="center"/>
    </xf>
    <xf numFmtId="0" fontId="160" fillId="31" borderId="145" xfId="14" applyFont="1" applyFill="1" applyBorder="1" applyAlignment="1">
      <alignment horizontal="center" vertical="center"/>
    </xf>
    <xf numFmtId="2" fontId="255" fillId="31" borderId="146" xfId="14" applyNumberFormat="1" applyFont="1" applyFill="1" applyBorder="1" applyAlignment="1">
      <alignment horizontal="center" vertical="center" wrapText="1"/>
    </xf>
    <xf numFmtId="2" fontId="255" fillId="31" borderId="147" xfId="14" applyNumberFormat="1" applyFont="1" applyFill="1" applyBorder="1" applyAlignment="1">
      <alignment horizontal="center" vertical="center" wrapText="1"/>
    </xf>
    <xf numFmtId="2" fontId="255" fillId="31" borderId="148" xfId="14" applyNumberFormat="1" applyFont="1" applyFill="1" applyBorder="1" applyAlignment="1">
      <alignment horizontal="center" vertical="center" wrapText="1"/>
    </xf>
    <xf numFmtId="2" fontId="255" fillId="31" borderId="149" xfId="14" applyNumberFormat="1" applyFont="1" applyFill="1" applyBorder="1" applyAlignment="1">
      <alignment horizontal="right" vertical="center"/>
    </xf>
    <xf numFmtId="2" fontId="255" fillId="31" borderId="147" xfId="14" applyNumberFormat="1" applyFont="1" applyFill="1" applyBorder="1" applyAlignment="1">
      <alignment horizontal="right" vertical="center"/>
    </xf>
    <xf numFmtId="2" fontId="255" fillId="31" borderId="150" xfId="14" applyNumberFormat="1" applyFont="1" applyFill="1" applyBorder="1" applyAlignment="1">
      <alignment horizontal="right" vertical="center"/>
    </xf>
    <xf numFmtId="0" fontId="160" fillId="31" borderId="151" xfId="14" applyFont="1" applyFill="1" applyBorder="1" applyAlignment="1">
      <alignment vertical="center"/>
    </xf>
    <xf numFmtId="0" fontId="160" fillId="31" borderId="152" xfId="14" applyFont="1" applyFill="1" applyBorder="1" applyAlignment="1">
      <alignment vertical="center" wrapText="1"/>
    </xf>
    <xf numFmtId="0" fontId="160" fillId="31" borderId="153" xfId="14" applyFont="1" applyFill="1" applyBorder="1" applyAlignment="1">
      <alignment vertical="center"/>
    </xf>
    <xf numFmtId="0" fontId="160" fillId="31" borderId="154" xfId="14" applyFont="1" applyFill="1" applyBorder="1" applyAlignment="1">
      <alignment vertical="center"/>
    </xf>
    <xf numFmtId="17" fontId="160" fillId="31" borderId="31" xfId="14" applyNumberFormat="1" applyFont="1" applyFill="1" applyBorder="1" applyAlignment="1">
      <alignment horizontal="right"/>
    </xf>
    <xf numFmtId="177" fontId="201" fillId="0" borderId="155" xfId="14" applyNumberFormat="1" applyFont="1" applyBorder="1" applyAlignment="1">
      <alignment horizontal="center"/>
    </xf>
    <xf numFmtId="177" fontId="201" fillId="0" borderId="156" xfId="14" applyNumberFormat="1" applyFont="1" applyBorder="1" applyAlignment="1">
      <alignment horizontal="center"/>
    </xf>
    <xf numFmtId="177" fontId="201" fillId="0" borderId="157" xfId="14" applyNumberFormat="1" applyFont="1" applyBorder="1" applyAlignment="1">
      <alignment horizontal="center"/>
    </xf>
    <xf numFmtId="168" fontId="201" fillId="0" borderId="158" xfId="14" applyNumberFormat="1" applyFont="1" applyBorder="1" applyAlignment="1">
      <alignment horizontal="center"/>
    </xf>
    <xf numFmtId="168" fontId="201" fillId="0" borderId="156" xfId="14" applyNumberFormat="1" applyFont="1" applyBorder="1" applyAlignment="1">
      <alignment horizontal="center"/>
    </xf>
    <xf numFmtId="168" fontId="201" fillId="0" borderId="159" xfId="14" applyNumberFormat="1" applyFont="1" applyBorder="1" applyAlignment="1">
      <alignment horizontal="center"/>
    </xf>
    <xf numFmtId="177" fontId="201" fillId="0" borderId="160" xfId="14" applyNumberFormat="1" applyFont="1" applyBorder="1" applyAlignment="1">
      <alignment horizontal="center"/>
    </xf>
    <xf numFmtId="177" fontId="201" fillId="0" borderId="161" xfId="14" applyNumberFormat="1" applyFont="1" applyBorder="1" applyAlignment="1">
      <alignment horizontal="center"/>
    </xf>
    <xf numFmtId="177" fontId="201" fillId="0" borderId="162" xfId="14" applyNumberFormat="1" applyFont="1" applyBorder="1" applyAlignment="1">
      <alignment horizontal="center"/>
    </xf>
    <xf numFmtId="168" fontId="201" fillId="0" borderId="161" xfId="14" applyNumberFormat="1" applyFont="1" applyBorder="1" applyAlignment="1">
      <alignment horizontal="center"/>
    </xf>
    <xf numFmtId="177" fontId="201" fillId="0" borderId="163" xfId="14" applyNumberFormat="1" applyFont="1" applyBorder="1" applyAlignment="1">
      <alignment horizontal="center"/>
    </xf>
    <xf numFmtId="168" fontId="198" fillId="0" borderId="0" xfId="14" applyNumberFormat="1" applyFont="1"/>
    <xf numFmtId="168" fontId="201" fillId="0" borderId="0" xfId="14" applyNumberFormat="1" applyFont="1" applyBorder="1" applyAlignment="1">
      <alignment horizontal="center"/>
    </xf>
    <xf numFmtId="168" fontId="201" fillId="0" borderId="164" xfId="14" applyNumberFormat="1" applyFont="1" applyBorder="1" applyAlignment="1">
      <alignment horizontal="center"/>
    </xf>
    <xf numFmtId="168" fontId="191" fillId="0" borderId="0" xfId="226" applyNumberFormat="1" applyFont="1"/>
    <xf numFmtId="168" fontId="201" fillId="0" borderId="160" xfId="14" applyNumberFormat="1" applyFont="1" applyBorder="1" applyAlignment="1">
      <alignment horizontal="center"/>
    </xf>
    <xf numFmtId="168" fontId="201" fillId="0" borderId="163" xfId="14" applyNumberFormat="1" applyFont="1" applyBorder="1" applyAlignment="1">
      <alignment horizontal="center"/>
    </xf>
    <xf numFmtId="177" fontId="201" fillId="0" borderId="146" xfId="14" applyNumberFormat="1" applyFont="1" applyBorder="1" applyAlignment="1">
      <alignment horizontal="center"/>
    </xf>
    <xf numFmtId="177" fontId="201" fillId="0" borderId="147" xfId="14" applyNumberFormat="1" applyFont="1" applyBorder="1" applyAlignment="1">
      <alignment horizontal="center"/>
    </xf>
    <xf numFmtId="177" fontId="201" fillId="0" borderId="148" xfId="14" applyNumberFormat="1" applyFont="1" applyBorder="1" applyAlignment="1">
      <alignment horizontal="center"/>
    </xf>
    <xf numFmtId="168" fontId="201" fillId="0" borderId="149" xfId="14" applyNumberFormat="1" applyFont="1" applyBorder="1" applyAlignment="1">
      <alignment horizontal="center"/>
    </xf>
    <xf numFmtId="168" fontId="201" fillId="0" borderId="147" xfId="14" applyNumberFormat="1" applyFont="1" applyBorder="1" applyAlignment="1">
      <alignment horizontal="center"/>
    </xf>
    <xf numFmtId="168" fontId="201" fillId="0" borderId="150" xfId="14" applyNumberFormat="1" applyFont="1" applyBorder="1" applyAlignment="1">
      <alignment horizontal="center"/>
    </xf>
    <xf numFmtId="177" fontId="201" fillId="0" borderId="132" xfId="14" applyNumberFormat="1" applyFont="1" applyBorder="1" applyAlignment="1">
      <alignment horizontal="center"/>
    </xf>
    <xf numFmtId="168" fontId="201" fillId="0" borderId="165" xfId="14" applyNumberFormat="1" applyFont="1" applyBorder="1" applyAlignment="1">
      <alignment horizontal="center"/>
    </xf>
    <xf numFmtId="177" fontId="201" fillId="0" borderId="153" xfId="14" applyNumberFormat="1" applyFont="1" applyBorder="1" applyAlignment="1">
      <alignment horizontal="center"/>
    </xf>
    <xf numFmtId="168" fontId="201" fillId="0" borderId="151" xfId="14" applyNumberFormat="1" applyFont="1" applyBorder="1" applyAlignment="1">
      <alignment horizontal="center"/>
    </xf>
    <xf numFmtId="168" fontId="201" fillId="0" borderId="152" xfId="14" applyNumberFormat="1" applyFont="1" applyBorder="1" applyAlignment="1">
      <alignment horizontal="center"/>
    </xf>
    <xf numFmtId="168" fontId="201" fillId="0" borderId="154" xfId="14" applyNumberFormat="1" applyFont="1" applyBorder="1" applyAlignment="1">
      <alignment horizontal="center"/>
    </xf>
    <xf numFmtId="177" fontId="201" fillId="0" borderId="26" xfId="14" applyNumberFormat="1" applyFont="1" applyBorder="1" applyAlignment="1">
      <alignment horizontal="center"/>
    </xf>
    <xf numFmtId="168" fontId="201" fillId="0" borderId="166" xfId="14" applyNumberFormat="1" applyFont="1" applyBorder="1" applyAlignment="1">
      <alignment horizontal="center"/>
    </xf>
    <xf numFmtId="177" fontId="201" fillId="0" borderId="158" xfId="14" applyNumberFormat="1" applyFont="1" applyBorder="1" applyAlignment="1">
      <alignment horizontal="center"/>
    </xf>
    <xf numFmtId="168" fontId="201" fillId="0" borderId="156" xfId="14" applyNumberFormat="1" applyFont="1" applyFill="1" applyBorder="1" applyAlignment="1">
      <alignment horizontal="center"/>
    </xf>
    <xf numFmtId="168" fontId="201" fillId="0" borderId="155" xfId="14" applyNumberFormat="1" applyFont="1" applyBorder="1" applyAlignment="1">
      <alignment horizontal="center"/>
    </xf>
    <xf numFmtId="168" fontId="201" fillId="0" borderId="157" xfId="14" applyNumberFormat="1" applyFont="1" applyBorder="1" applyAlignment="1">
      <alignment horizontal="center"/>
    </xf>
    <xf numFmtId="183" fontId="201" fillId="0" borderId="158" xfId="14" applyNumberFormat="1" applyFont="1" applyBorder="1" applyAlignment="1">
      <alignment horizontal="center"/>
    </xf>
    <xf numFmtId="183" fontId="201" fillId="0" borderId="155" xfId="14" applyNumberFormat="1" applyFont="1" applyBorder="1" applyAlignment="1">
      <alignment horizontal="center"/>
    </xf>
    <xf numFmtId="183" fontId="201" fillId="0" borderId="156" xfId="14" applyNumberFormat="1" applyFont="1" applyBorder="1" applyAlignment="1">
      <alignment horizontal="center"/>
    </xf>
    <xf numFmtId="183" fontId="201" fillId="0" borderId="162" xfId="14" applyNumberFormat="1" applyFont="1" applyBorder="1" applyAlignment="1">
      <alignment horizontal="center"/>
    </xf>
    <xf numFmtId="183" fontId="201" fillId="0" borderId="0" xfId="14" applyNumberFormat="1" applyFont="1" applyBorder="1" applyAlignment="1">
      <alignment horizontal="center"/>
    </xf>
    <xf numFmtId="168" fontId="201" fillId="0" borderId="4" xfId="14" applyNumberFormat="1" applyFont="1" applyBorder="1" applyAlignment="1">
      <alignment horizontal="center"/>
    </xf>
    <xf numFmtId="177" fontId="201" fillId="0" borderId="0" xfId="14" applyNumberFormat="1" applyFont="1" applyBorder="1" applyAlignment="1">
      <alignment horizontal="center"/>
    </xf>
    <xf numFmtId="168" fontId="201" fillId="0" borderId="162" xfId="14" applyNumberFormat="1" applyFont="1" applyBorder="1" applyAlignment="1">
      <alignment horizontal="center"/>
    </xf>
    <xf numFmtId="168" fontId="201" fillId="0" borderId="20" xfId="14" applyNumberFormat="1" applyFont="1" applyBorder="1" applyAlignment="1">
      <alignment horizontal="center"/>
    </xf>
    <xf numFmtId="168" fontId="201" fillId="0" borderId="26" xfId="14" applyNumberFormat="1" applyFont="1" applyBorder="1" applyAlignment="1">
      <alignment horizontal="center"/>
    </xf>
    <xf numFmtId="168" fontId="201" fillId="0" borderId="167" xfId="14" applyNumberFormat="1" applyFont="1" applyBorder="1" applyAlignment="1">
      <alignment horizontal="center"/>
    </xf>
    <xf numFmtId="168" fontId="201" fillId="0" borderId="161" xfId="14" applyNumberFormat="1" applyFont="1" applyFill="1" applyBorder="1" applyAlignment="1">
      <alignment horizontal="center"/>
    </xf>
    <xf numFmtId="168" fontId="201" fillId="0" borderId="168" xfId="14" applyNumberFormat="1" applyFont="1" applyBorder="1" applyAlignment="1">
      <alignment horizontal="center"/>
    </xf>
    <xf numFmtId="168" fontId="198" fillId="0" borderId="0" xfId="14" applyNumberFormat="1" applyFont="1" applyBorder="1" applyAlignment="1">
      <alignment horizontal="center"/>
    </xf>
    <xf numFmtId="183" fontId="198" fillId="0" borderId="26" xfId="14" applyNumberFormat="1" applyFont="1" applyBorder="1" applyAlignment="1">
      <alignment horizontal="center"/>
    </xf>
    <xf numFmtId="183" fontId="198" fillId="0" borderId="161" xfId="14" applyNumberFormat="1" applyFont="1" applyBorder="1" applyAlignment="1">
      <alignment horizontal="center"/>
    </xf>
    <xf numFmtId="168" fontId="198" fillId="0" borderId="161" xfId="14" applyNumberFormat="1" applyFont="1" applyBorder="1" applyAlignment="1">
      <alignment horizontal="center"/>
    </xf>
    <xf numFmtId="183" fontId="198" fillId="0" borderId="0" xfId="14" applyNumberFormat="1" applyFont="1" applyBorder="1" applyAlignment="1">
      <alignment horizontal="center"/>
    </xf>
    <xf numFmtId="168" fontId="198" fillId="0" borderId="26" xfId="14" applyNumberFormat="1" applyFont="1" applyBorder="1" applyAlignment="1">
      <alignment horizontal="center"/>
    </xf>
    <xf numFmtId="183" fontId="202" fillId="0" borderId="26" xfId="831" applyNumberFormat="1" applyFont="1" applyBorder="1" applyAlignment="1">
      <alignment horizontal="center"/>
    </xf>
    <xf numFmtId="168" fontId="191" fillId="0" borderId="161" xfId="14" applyNumberFormat="1" applyFont="1" applyBorder="1" applyAlignment="1">
      <alignment horizontal="center" vertical="top" wrapText="1"/>
    </xf>
    <xf numFmtId="183" fontId="191" fillId="0" borderId="0" xfId="14" applyNumberFormat="1" applyFont="1" applyFill="1" applyBorder="1" applyAlignment="1">
      <alignment horizontal="center" vertical="top" wrapText="1"/>
    </xf>
    <xf numFmtId="168" fontId="191" fillId="0" borderId="26" xfId="14" applyNumberFormat="1" applyFont="1" applyFill="1" applyBorder="1" applyAlignment="1">
      <alignment horizontal="center" vertical="top" wrapText="1"/>
    </xf>
    <xf numFmtId="168" fontId="191" fillId="0" borderId="161" xfId="14" applyNumberFormat="1" applyFont="1" applyFill="1" applyBorder="1" applyAlignment="1">
      <alignment horizontal="center" vertical="top" wrapText="1"/>
    </xf>
    <xf numFmtId="168" fontId="198" fillId="0" borderId="156" xfId="14" applyNumberFormat="1" applyFont="1" applyBorder="1" applyAlignment="1">
      <alignment horizontal="center"/>
    </xf>
    <xf numFmtId="183" fontId="202" fillId="0" borderId="158" xfId="831" applyNumberFormat="1" applyFont="1" applyBorder="1" applyAlignment="1">
      <alignment horizontal="center"/>
    </xf>
    <xf numFmtId="168" fontId="191" fillId="0" borderId="158" xfId="14" applyNumberFormat="1" applyFont="1" applyFill="1" applyBorder="1" applyAlignment="1">
      <alignment horizontal="center" vertical="top" wrapText="1"/>
    </xf>
    <xf numFmtId="168" fontId="191" fillId="0" borderId="156" xfId="14" applyNumberFormat="1" applyFont="1" applyFill="1" applyBorder="1" applyAlignment="1">
      <alignment horizontal="center" vertical="top" wrapText="1"/>
    </xf>
    <xf numFmtId="183" fontId="201" fillId="0" borderId="161" xfId="14" applyNumberFormat="1" applyFont="1" applyBorder="1" applyAlignment="1">
      <alignment horizontal="center"/>
    </xf>
    <xf numFmtId="183" fontId="201" fillId="0" borderId="160" xfId="14" applyNumberFormat="1" applyFont="1" applyBorder="1" applyAlignment="1">
      <alignment horizontal="center"/>
    </xf>
    <xf numFmtId="168" fontId="191" fillId="0" borderId="0" xfId="226" applyNumberFormat="1" applyFont="1" applyBorder="1" applyAlignment="1">
      <alignment horizontal="center"/>
    </xf>
    <xf numFmtId="183" fontId="198" fillId="0" borderId="160" xfId="14" applyNumberFormat="1" applyFont="1" applyBorder="1" applyAlignment="1">
      <alignment horizontal="center"/>
    </xf>
    <xf numFmtId="168" fontId="198" fillId="0" borderId="163" xfId="14" applyNumberFormat="1" applyFont="1" applyBorder="1" applyAlignment="1">
      <alignment horizontal="center"/>
    </xf>
    <xf numFmtId="183" fontId="191" fillId="0" borderId="162" xfId="226" applyNumberFormat="1" applyFont="1" applyBorder="1" applyAlignment="1">
      <alignment horizontal="center"/>
    </xf>
    <xf numFmtId="168" fontId="191" fillId="0" borderId="160" xfId="226" applyNumberFormat="1" applyFont="1" applyBorder="1" applyAlignment="1">
      <alignment horizontal="center"/>
    </xf>
    <xf numFmtId="168" fontId="191" fillId="0" borderId="161" xfId="226" applyNumberFormat="1" applyFont="1" applyBorder="1" applyAlignment="1">
      <alignment horizontal="center"/>
    </xf>
    <xf numFmtId="183" fontId="191" fillId="0" borderId="160" xfId="226" applyNumberFormat="1" applyFont="1" applyBorder="1" applyAlignment="1">
      <alignment horizontal="center"/>
    </xf>
    <xf numFmtId="183" fontId="191" fillId="0" borderId="161" xfId="226" applyNumberFormat="1" applyFont="1" applyBorder="1" applyAlignment="1">
      <alignment horizontal="center"/>
    </xf>
    <xf numFmtId="168" fontId="191" fillId="0" borderId="163" xfId="226" applyNumberFormat="1" applyFont="1" applyBorder="1" applyAlignment="1">
      <alignment horizontal="center"/>
    </xf>
    <xf numFmtId="168" fontId="191" fillId="0" borderId="166" xfId="226" applyNumberFormat="1" applyFont="1" applyBorder="1" applyAlignment="1">
      <alignment horizontal="center"/>
    </xf>
    <xf numFmtId="183" fontId="191" fillId="0" borderId="0" xfId="226" applyNumberFormat="1" applyFont="1" applyBorder="1" applyAlignment="1">
      <alignment horizontal="center"/>
    </xf>
    <xf numFmtId="168" fontId="191" fillId="0" borderId="4" xfId="226" applyNumberFormat="1" applyFont="1" applyBorder="1" applyAlignment="1">
      <alignment horizontal="center"/>
    </xf>
    <xf numFmtId="168" fontId="191" fillId="0" borderId="20" xfId="226" applyNumberFormat="1" applyFont="1" applyBorder="1" applyAlignment="1">
      <alignment horizontal="center"/>
    </xf>
    <xf numFmtId="0" fontId="191" fillId="0" borderId="0" xfId="226" applyFont="1" applyBorder="1"/>
    <xf numFmtId="168" fontId="198" fillId="0" borderId="0" xfId="14" applyNumberFormat="1" applyFont="1" applyBorder="1"/>
    <xf numFmtId="0" fontId="198" fillId="0" borderId="0" xfId="14" applyFont="1" applyBorder="1"/>
    <xf numFmtId="0" fontId="191" fillId="0" borderId="131" xfId="226" applyFont="1" applyBorder="1"/>
    <xf numFmtId="0" fontId="41" fillId="0" borderId="131" xfId="226" applyBorder="1"/>
    <xf numFmtId="168" fontId="198" fillId="0" borderId="131" xfId="14" applyNumberFormat="1" applyFont="1" applyBorder="1"/>
    <xf numFmtId="0" fontId="198" fillId="0" borderId="131" xfId="14" applyFont="1" applyBorder="1"/>
    <xf numFmtId="168" fontId="191" fillId="0" borderId="169" xfId="226" applyNumberFormat="1" applyFont="1" applyBorder="1" applyAlignment="1">
      <alignment horizontal="center"/>
    </xf>
    <xf numFmtId="168" fontId="191" fillId="0" borderId="152" xfId="226" applyNumberFormat="1" applyFont="1" applyBorder="1" applyAlignment="1">
      <alignment horizontal="center"/>
    </xf>
    <xf numFmtId="168" fontId="191" fillId="0" borderId="130" xfId="226" applyNumberFormat="1" applyFont="1" applyBorder="1" applyAlignment="1">
      <alignment horizontal="center"/>
    </xf>
    <xf numFmtId="183" fontId="191" fillId="0" borderId="151" xfId="226" applyNumberFormat="1" applyFont="1" applyBorder="1" applyAlignment="1">
      <alignment horizontal="center"/>
    </xf>
    <xf numFmtId="183" fontId="191" fillId="0" borderId="152" xfId="226" applyNumberFormat="1" applyFont="1" applyBorder="1" applyAlignment="1">
      <alignment horizontal="center"/>
    </xf>
    <xf numFmtId="183" fontId="191" fillId="0" borderId="153" xfId="226" applyNumberFormat="1" applyFont="1" applyBorder="1" applyAlignment="1">
      <alignment horizontal="center"/>
    </xf>
    <xf numFmtId="168" fontId="191" fillId="0" borderId="151" xfId="226" applyNumberFormat="1" applyFont="1" applyBorder="1" applyAlignment="1">
      <alignment horizontal="center"/>
    </xf>
    <xf numFmtId="168" fontId="191" fillId="0" borderId="170" xfId="226" applyNumberFormat="1" applyFont="1" applyBorder="1" applyAlignment="1">
      <alignment horizontal="center"/>
    </xf>
    <xf numFmtId="168" fontId="191" fillId="0" borderId="154" xfId="226" applyNumberFormat="1" applyFont="1" applyBorder="1" applyAlignment="1">
      <alignment horizontal="center"/>
    </xf>
    <xf numFmtId="168" fontId="198" fillId="0" borderId="0" xfId="14" applyNumberFormat="1" applyFont="1" applyAlignment="1">
      <alignment horizontal="center"/>
    </xf>
    <xf numFmtId="166" fontId="198" fillId="0" borderId="0" xfId="14" applyNumberFormat="1" applyFont="1" applyAlignment="1">
      <alignment horizontal="center"/>
    </xf>
    <xf numFmtId="183" fontId="198" fillId="0" borderId="0" xfId="14" applyNumberFormat="1" applyFont="1"/>
    <xf numFmtId="183" fontId="198" fillId="0" borderId="0" xfId="14" applyNumberFormat="1" applyFont="1" applyAlignment="1">
      <alignment horizontal="center"/>
    </xf>
    <xf numFmtId="0" fontId="203" fillId="0" borderId="0" xfId="14" applyFont="1" applyBorder="1" applyAlignment="1">
      <alignment wrapText="1"/>
    </xf>
    <xf numFmtId="0" fontId="204" fillId="0" borderId="0" xfId="14" applyFont="1" applyBorder="1"/>
    <xf numFmtId="0" fontId="199" fillId="31" borderId="65" xfId="14" applyFont="1" applyFill="1" applyBorder="1"/>
    <xf numFmtId="0" fontId="199" fillId="31" borderId="10" xfId="14" applyFont="1" applyFill="1" applyBorder="1" applyAlignment="1">
      <alignment horizontal="center"/>
    </xf>
    <xf numFmtId="0" fontId="199" fillId="31" borderId="11" xfId="14" applyFont="1" applyFill="1" applyBorder="1" applyAlignment="1">
      <alignment horizontal="center"/>
    </xf>
    <xf numFmtId="0" fontId="199" fillId="56" borderId="0" xfId="14" applyFont="1" applyFill="1"/>
    <xf numFmtId="177" fontId="199" fillId="31" borderId="31" xfId="14" applyNumberFormat="1" applyFont="1" applyFill="1" applyBorder="1"/>
    <xf numFmtId="4" fontId="206" fillId="0" borderId="20" xfId="14" applyNumberFormat="1" applyFont="1" applyBorder="1"/>
    <xf numFmtId="4" fontId="206" fillId="0" borderId="22" xfId="14" applyNumberFormat="1" applyFont="1" applyBorder="1"/>
    <xf numFmtId="4" fontId="206" fillId="0" borderId="0" xfId="14" applyNumberFormat="1" applyFont="1"/>
    <xf numFmtId="0" fontId="206" fillId="0" borderId="0" xfId="14" applyFont="1"/>
    <xf numFmtId="177" fontId="198" fillId="31" borderId="31" xfId="14" applyNumberFormat="1" applyFont="1" applyFill="1" applyBorder="1"/>
    <xf numFmtId="4" fontId="201" fillId="0" borderId="20" xfId="14" applyNumberFormat="1" applyFont="1" applyBorder="1"/>
    <xf numFmtId="4" fontId="201" fillId="0" borderId="22" xfId="14" applyNumberFormat="1" applyFont="1" applyBorder="1"/>
    <xf numFmtId="177" fontId="199" fillId="31" borderId="171" xfId="14" applyNumberFormat="1" applyFont="1" applyFill="1" applyBorder="1"/>
    <xf numFmtId="4" fontId="206" fillId="31" borderId="172" xfId="14" applyNumberFormat="1" applyFont="1" applyFill="1" applyBorder="1"/>
    <xf numFmtId="4" fontId="206" fillId="31" borderId="173" xfId="14" applyNumberFormat="1" applyFont="1" applyFill="1" applyBorder="1"/>
    <xf numFmtId="177" fontId="199" fillId="0" borderId="43" xfId="14" applyNumberFormat="1" applyFont="1" applyBorder="1"/>
    <xf numFmtId="4" fontId="206" fillId="0" borderId="43" xfId="14" applyNumberFormat="1" applyFont="1" applyBorder="1"/>
    <xf numFmtId="0" fontId="199" fillId="11" borderId="33" xfId="226" applyFont="1" applyFill="1" applyBorder="1"/>
    <xf numFmtId="0" fontId="61" fillId="11" borderId="14" xfId="226" applyFont="1" applyFill="1" applyBorder="1" applyAlignment="1">
      <alignment horizontal="center"/>
    </xf>
    <xf numFmtId="0" fontId="61" fillId="11" borderId="11" xfId="226" applyFont="1" applyFill="1" applyBorder="1" applyAlignment="1">
      <alignment horizontal="center"/>
    </xf>
    <xf numFmtId="0" fontId="206" fillId="11" borderId="0" xfId="14" applyFont="1" applyFill="1"/>
    <xf numFmtId="0" fontId="198" fillId="11" borderId="0" xfId="226" applyFont="1" applyFill="1"/>
    <xf numFmtId="4" fontId="206" fillId="0" borderId="21" xfId="14" applyNumberFormat="1" applyFont="1" applyFill="1" applyBorder="1" applyAlignment="1">
      <alignment horizontal="center"/>
    </xf>
    <xf numFmtId="4" fontId="206" fillId="0" borderId="22" xfId="14" applyNumberFormat="1" applyFont="1" applyFill="1" applyBorder="1" applyAlignment="1">
      <alignment horizontal="center"/>
    </xf>
    <xf numFmtId="4" fontId="201" fillId="0" borderId="21" xfId="14" applyNumberFormat="1" applyFont="1" applyFill="1" applyBorder="1" applyAlignment="1">
      <alignment horizontal="center"/>
    </xf>
    <xf numFmtId="4" fontId="201" fillId="0" borderId="22" xfId="14" applyNumberFormat="1" applyFont="1" applyFill="1" applyBorder="1" applyAlignment="1">
      <alignment horizontal="center"/>
    </xf>
    <xf numFmtId="0" fontId="198" fillId="11" borderId="30" xfId="226" applyFont="1" applyFill="1" applyBorder="1"/>
    <xf numFmtId="4" fontId="201" fillId="0" borderId="76" xfId="14" applyNumberFormat="1" applyFont="1" applyFill="1" applyBorder="1" applyAlignment="1">
      <alignment horizontal="center"/>
    </xf>
    <xf numFmtId="4" fontId="201" fillId="0" borderId="77" xfId="14" applyNumberFormat="1" applyFont="1" applyFill="1" applyBorder="1" applyAlignment="1">
      <alignment horizontal="center"/>
    </xf>
    <xf numFmtId="0" fontId="199" fillId="31" borderId="0" xfId="14" applyFont="1" applyFill="1"/>
    <xf numFmtId="4" fontId="41" fillId="31" borderId="0" xfId="226" applyNumberFormat="1" applyFill="1"/>
    <xf numFmtId="177" fontId="199" fillId="0" borderId="72" xfId="14" applyNumberFormat="1" applyFont="1" applyBorder="1"/>
    <xf numFmtId="4" fontId="206" fillId="0" borderId="72" xfId="14" applyNumberFormat="1" applyFont="1" applyBorder="1"/>
    <xf numFmtId="0" fontId="199" fillId="11" borderId="14" xfId="226" applyFont="1" applyFill="1" applyBorder="1" applyAlignment="1">
      <alignment horizontal="center"/>
    </xf>
    <xf numFmtId="0" fontId="191" fillId="0" borderId="21" xfId="226" applyFont="1" applyBorder="1" applyAlignment="1">
      <alignment horizontal="center"/>
    </xf>
    <xf numFmtId="0" fontId="191" fillId="5" borderId="21" xfId="226" applyFont="1" applyFill="1" applyBorder="1" applyAlignment="1">
      <alignment horizontal="center"/>
    </xf>
    <xf numFmtId="0" fontId="191" fillId="0" borderId="76" xfId="226" applyFont="1" applyBorder="1" applyAlignment="1">
      <alignment horizontal="center"/>
    </xf>
    <xf numFmtId="0" fontId="199" fillId="31" borderId="14" xfId="14" applyFont="1" applyFill="1" applyBorder="1" applyAlignment="1">
      <alignment horizontal="center"/>
    </xf>
    <xf numFmtId="0" fontId="199" fillId="31" borderId="12" xfId="14" applyFont="1" applyFill="1" applyBorder="1" applyAlignment="1">
      <alignment horizontal="center"/>
    </xf>
    <xf numFmtId="0" fontId="199" fillId="31" borderId="65" xfId="14" applyFont="1" applyFill="1" applyBorder="1" applyAlignment="1">
      <alignment horizontal="center"/>
    </xf>
    <xf numFmtId="0" fontId="199" fillId="31" borderId="65" xfId="14" quotePrefix="1" applyFont="1" applyFill="1" applyBorder="1" applyAlignment="1">
      <alignment horizontal="center"/>
    </xf>
    <xf numFmtId="4" fontId="206" fillId="0" borderId="21" xfId="14" applyNumberFormat="1" applyFont="1" applyBorder="1"/>
    <xf numFmtId="43" fontId="206" fillId="0" borderId="0" xfId="14" applyNumberFormat="1" applyFont="1"/>
    <xf numFmtId="2" fontId="206" fillId="0" borderId="0" xfId="14" applyNumberFormat="1" applyFont="1"/>
    <xf numFmtId="4" fontId="201" fillId="0" borderId="21" xfId="14" applyNumberFormat="1" applyFont="1" applyBorder="1"/>
    <xf numFmtId="4" fontId="201" fillId="0" borderId="27" xfId="14" applyNumberFormat="1" applyFont="1" applyBorder="1"/>
    <xf numFmtId="177" fontId="199" fillId="31" borderId="174" xfId="14" applyNumberFormat="1" applyFont="1" applyFill="1" applyBorder="1"/>
    <xf numFmtId="43" fontId="206" fillId="31" borderId="0" xfId="14" applyNumberFormat="1" applyFont="1" applyFill="1"/>
    <xf numFmtId="2" fontId="206" fillId="31" borderId="0" xfId="14" applyNumberFormat="1" applyFont="1" applyFill="1"/>
    <xf numFmtId="0" fontId="191" fillId="31" borderId="0" xfId="226" applyFont="1" applyFill="1"/>
    <xf numFmtId="168" fontId="201" fillId="0" borderId="0" xfId="14" applyNumberFormat="1" applyFont="1"/>
    <xf numFmtId="0" fontId="201" fillId="0" borderId="0" xfId="680" applyFont="1" applyBorder="1"/>
    <xf numFmtId="0" fontId="256" fillId="0" borderId="131" xfId="680" applyFont="1" applyBorder="1" applyAlignment="1"/>
    <xf numFmtId="0" fontId="256" fillId="0" borderId="0" xfId="680" applyFont="1" applyBorder="1" applyAlignment="1"/>
    <xf numFmtId="0" fontId="198" fillId="0" borderId="0" xfId="680" applyFont="1"/>
    <xf numFmtId="0" fontId="256" fillId="0" borderId="0" xfId="680" applyFont="1"/>
    <xf numFmtId="0" fontId="199" fillId="31" borderId="15" xfId="680" applyFont="1" applyFill="1" applyBorder="1" applyAlignment="1">
      <alignment wrapText="1"/>
    </xf>
    <xf numFmtId="0" fontId="199" fillId="31" borderId="13" xfId="14" applyFont="1" applyFill="1" applyBorder="1" applyAlignment="1">
      <alignment horizontal="center"/>
    </xf>
    <xf numFmtId="1" fontId="199" fillId="31" borderId="65" xfId="2190" applyNumberFormat="1" applyFont="1" applyFill="1" applyBorder="1" applyAlignment="1">
      <alignment horizontal="center"/>
    </xf>
    <xf numFmtId="0" fontId="199" fillId="31" borderId="13" xfId="14" quotePrefix="1" applyFont="1" applyFill="1" applyBorder="1" applyAlignment="1">
      <alignment horizontal="center"/>
    </xf>
    <xf numFmtId="0" fontId="199" fillId="31" borderId="15" xfId="14" quotePrefix="1" applyFont="1" applyFill="1" applyBorder="1" applyAlignment="1">
      <alignment horizontal="center"/>
    </xf>
    <xf numFmtId="0" fontId="198" fillId="31" borderId="0" xfId="680" applyFont="1" applyFill="1"/>
    <xf numFmtId="0" fontId="199" fillId="31" borderId="4" xfId="680" applyFont="1" applyFill="1" applyBorder="1" applyAlignment="1">
      <alignment wrapText="1"/>
    </xf>
    <xf numFmtId="165" fontId="201" fillId="0" borderId="101" xfId="165" applyNumberFormat="1" applyFont="1" applyBorder="1" applyAlignment="1">
      <alignment horizontal="right"/>
    </xf>
    <xf numFmtId="165" fontId="201" fillId="0" borderId="34" xfId="165" applyNumberFormat="1" applyFont="1" applyBorder="1" applyAlignment="1">
      <alignment horizontal="right"/>
    </xf>
    <xf numFmtId="165" fontId="201" fillId="0" borderId="18" xfId="165" applyNumberFormat="1" applyFont="1" applyBorder="1" applyAlignment="1">
      <alignment horizontal="right"/>
    </xf>
    <xf numFmtId="165" fontId="201" fillId="0" borderId="19" xfId="165" applyNumberFormat="1" applyFont="1" applyBorder="1" applyAlignment="1">
      <alignment horizontal="right"/>
    </xf>
    <xf numFmtId="165" fontId="201" fillId="0" borderId="17" xfId="165" applyNumberFormat="1" applyFont="1" applyBorder="1" applyAlignment="1">
      <alignment horizontal="right"/>
    </xf>
    <xf numFmtId="165" fontId="201" fillId="0" borderId="7" xfId="165" applyNumberFormat="1" applyFont="1" applyBorder="1" applyAlignment="1">
      <alignment horizontal="right"/>
    </xf>
    <xf numFmtId="165" fontId="201" fillId="0" borderId="0" xfId="680" applyNumberFormat="1" applyFont="1"/>
    <xf numFmtId="165" fontId="201" fillId="0" borderId="26" xfId="165" applyNumberFormat="1" applyFont="1" applyBorder="1" applyAlignment="1">
      <alignment horizontal="right"/>
    </xf>
    <xf numFmtId="165" fontId="201" fillId="0" borderId="31" xfId="165" applyNumberFormat="1" applyFont="1" applyBorder="1" applyAlignment="1">
      <alignment horizontal="right"/>
    </xf>
    <xf numFmtId="165" fontId="201" fillId="0" borderId="21" xfId="165" applyNumberFormat="1" applyFont="1" applyBorder="1" applyAlignment="1">
      <alignment horizontal="right"/>
    </xf>
    <xf numFmtId="165" fontId="201" fillId="0" borderId="22" xfId="165" applyNumberFormat="1" applyFont="1" applyBorder="1" applyAlignment="1">
      <alignment horizontal="right"/>
    </xf>
    <xf numFmtId="165" fontId="201" fillId="0" borderId="20" xfId="165" applyNumberFormat="1" applyFont="1" applyBorder="1" applyAlignment="1">
      <alignment horizontal="right"/>
    </xf>
    <xf numFmtId="165" fontId="201" fillId="0" borderId="4" xfId="165" applyNumberFormat="1" applyFont="1" applyBorder="1" applyAlignment="1">
      <alignment horizontal="right"/>
    </xf>
    <xf numFmtId="0" fontId="199" fillId="31" borderId="46" xfId="680" applyFont="1" applyFill="1" applyBorder="1" applyAlignment="1">
      <alignment wrapText="1"/>
    </xf>
    <xf numFmtId="165" fontId="206" fillId="0" borderId="66" xfId="165" applyNumberFormat="1" applyFont="1" applyBorder="1" applyAlignment="1">
      <alignment horizontal="right"/>
    </xf>
    <xf numFmtId="165" fontId="206" fillId="0" borderId="176" xfId="165" applyNumberFormat="1" applyFont="1" applyBorder="1" applyAlignment="1">
      <alignment horizontal="right"/>
    </xf>
    <xf numFmtId="165" fontId="206" fillId="0" borderId="102" xfId="165" applyNumberFormat="1" applyFont="1" applyBorder="1" applyAlignment="1">
      <alignment horizontal="right"/>
    </xf>
    <xf numFmtId="165" fontId="206" fillId="0" borderId="28" xfId="165" applyNumberFormat="1" applyFont="1" applyBorder="1" applyAlignment="1">
      <alignment horizontal="right"/>
    </xf>
    <xf numFmtId="165" fontId="206" fillId="0" borderId="67" xfId="165" applyNumberFormat="1" applyFont="1" applyBorder="1" applyAlignment="1">
      <alignment horizontal="right"/>
    </xf>
    <xf numFmtId="165" fontId="206" fillId="0" borderId="46" xfId="165" applyNumberFormat="1" applyFont="1" applyBorder="1" applyAlignment="1">
      <alignment horizontal="right"/>
    </xf>
    <xf numFmtId="0" fontId="206" fillId="0" borderId="0" xfId="680" applyFont="1"/>
    <xf numFmtId="4" fontId="201" fillId="0" borderId="26" xfId="165" applyNumberFormat="1" applyFont="1" applyBorder="1" applyAlignment="1">
      <alignment horizontal="right"/>
    </xf>
    <xf numFmtId="4" fontId="201" fillId="0" borderId="31" xfId="165" applyNumberFormat="1" applyFont="1" applyBorder="1" applyAlignment="1">
      <alignment horizontal="right"/>
    </xf>
    <xf numFmtId="4" fontId="201" fillId="0" borderId="21" xfId="165" applyNumberFormat="1" applyFont="1" applyBorder="1" applyAlignment="1">
      <alignment horizontal="right"/>
    </xf>
    <xf numFmtId="4" fontId="201" fillId="0" borderId="22" xfId="165" applyNumberFormat="1" applyFont="1" applyBorder="1" applyAlignment="1">
      <alignment horizontal="right"/>
    </xf>
    <xf numFmtId="4" fontId="201" fillId="0" borderId="4" xfId="165" applyNumberFormat="1" applyFont="1" applyBorder="1" applyAlignment="1">
      <alignment horizontal="right"/>
    </xf>
    <xf numFmtId="165" fontId="206" fillId="0" borderId="26" xfId="165" applyNumberFormat="1" applyFont="1" applyBorder="1" applyAlignment="1">
      <alignment horizontal="right"/>
    </xf>
    <xf numFmtId="165" fontId="206" fillId="0" borderId="31" xfId="165" applyNumberFormat="1" applyFont="1" applyBorder="1" applyAlignment="1">
      <alignment horizontal="right"/>
    </xf>
    <xf numFmtId="165" fontId="206" fillId="0" borderId="21" xfId="165" applyNumberFormat="1" applyFont="1" applyBorder="1" applyAlignment="1">
      <alignment horizontal="right"/>
    </xf>
    <xf numFmtId="165" fontId="206" fillId="0" borderId="22" xfId="165" applyNumberFormat="1" applyFont="1" applyBorder="1" applyAlignment="1">
      <alignment horizontal="right"/>
    </xf>
    <xf numFmtId="165" fontId="206" fillId="0" borderId="20" xfId="165" applyNumberFormat="1" applyFont="1" applyBorder="1" applyAlignment="1">
      <alignment horizontal="right"/>
    </xf>
    <xf numFmtId="165" fontId="206" fillId="0" borderId="4" xfId="165" applyNumberFormat="1" applyFont="1" applyBorder="1" applyAlignment="1">
      <alignment horizontal="right"/>
    </xf>
    <xf numFmtId="165" fontId="206" fillId="31" borderId="13" xfId="165" applyNumberFormat="1" applyFont="1" applyFill="1" applyBorder="1" applyAlignment="1">
      <alignment horizontal="right"/>
    </xf>
    <xf numFmtId="165" fontId="206" fillId="31" borderId="65" xfId="165" applyNumberFormat="1" applyFont="1" applyFill="1" applyBorder="1" applyAlignment="1">
      <alignment horizontal="right"/>
    </xf>
    <xf numFmtId="165" fontId="206" fillId="31" borderId="14" xfId="165" applyNumberFormat="1" applyFont="1" applyFill="1" applyBorder="1" applyAlignment="1">
      <alignment horizontal="right"/>
    </xf>
    <xf numFmtId="165" fontId="206" fillId="31" borderId="11" xfId="165" applyNumberFormat="1" applyFont="1" applyFill="1" applyBorder="1" applyAlignment="1">
      <alignment horizontal="right"/>
    </xf>
    <xf numFmtId="165" fontId="206" fillId="31" borderId="10" xfId="165" applyNumberFormat="1" applyFont="1" applyFill="1" applyBorder="1" applyAlignment="1">
      <alignment horizontal="right"/>
    </xf>
    <xf numFmtId="165" fontId="206" fillId="31" borderId="15" xfId="165" applyNumberFormat="1" applyFont="1" applyFill="1" applyBorder="1" applyAlignment="1">
      <alignment horizontal="right"/>
    </xf>
    <xf numFmtId="165" fontId="201" fillId="31" borderId="0" xfId="680" applyNumberFormat="1" applyFont="1" applyFill="1"/>
    <xf numFmtId="0" fontId="206" fillId="31" borderId="0" xfId="680" applyFont="1" applyFill="1"/>
    <xf numFmtId="43" fontId="201" fillId="0" borderId="0" xfId="14" applyNumberFormat="1" applyFont="1"/>
    <xf numFmtId="0" fontId="191" fillId="0" borderId="0" xfId="14" applyFont="1" applyAlignment="1">
      <alignment horizontal="left" indent="3"/>
    </xf>
    <xf numFmtId="0" fontId="203" fillId="0" borderId="131" xfId="680" applyFont="1" applyBorder="1" applyAlignment="1"/>
    <xf numFmtId="0" fontId="257" fillId="0" borderId="0" xfId="14" applyFont="1" applyFill="1" applyBorder="1" applyAlignment="1">
      <alignment wrapText="1"/>
    </xf>
    <xf numFmtId="165" fontId="257" fillId="0" borderId="0" xfId="815" applyFont="1" applyFill="1"/>
    <xf numFmtId="0" fontId="208" fillId="0" borderId="0" xfId="14" applyFont="1" applyFill="1"/>
    <xf numFmtId="0" fontId="199" fillId="31" borderId="14" xfId="680" applyFont="1" applyFill="1" applyBorder="1" applyAlignment="1">
      <alignment wrapText="1"/>
    </xf>
    <xf numFmtId="1" fontId="199" fillId="31" borderId="11" xfId="2190" applyNumberFormat="1" applyFont="1" applyFill="1" applyBorder="1" applyAlignment="1">
      <alignment horizontal="center"/>
    </xf>
    <xf numFmtId="0" fontId="199" fillId="31" borderId="11" xfId="14" quotePrefix="1" applyFont="1" applyFill="1" applyBorder="1" applyAlignment="1">
      <alignment horizontal="center"/>
    </xf>
    <xf numFmtId="0" fontId="199" fillId="31" borderId="21" xfId="14" applyFont="1" applyFill="1" applyBorder="1"/>
    <xf numFmtId="165" fontId="191" fillId="0" borderId="19" xfId="815" applyFont="1" applyFill="1" applyBorder="1"/>
    <xf numFmtId="165" fontId="257" fillId="0" borderId="19" xfId="815" applyFont="1" applyFill="1" applyBorder="1"/>
    <xf numFmtId="165" fontId="208" fillId="0" borderId="19" xfId="815" applyFont="1" applyFill="1" applyBorder="1"/>
    <xf numFmtId="0" fontId="199" fillId="31" borderId="21" xfId="14" applyFont="1" applyFill="1" applyBorder="1" applyAlignment="1">
      <alignment horizontal="left" wrapText="1"/>
    </xf>
    <xf numFmtId="165" fontId="191" fillId="0" borderId="22" xfId="815" applyFont="1" applyFill="1" applyBorder="1"/>
    <xf numFmtId="165" fontId="257" fillId="0" borderId="22" xfId="815" applyFont="1" applyFill="1" applyBorder="1"/>
    <xf numFmtId="165" fontId="208" fillId="0" borderId="22" xfId="815" applyFont="1" applyFill="1" applyBorder="1"/>
    <xf numFmtId="0" fontId="199" fillId="31" borderId="21" xfId="14" applyFont="1" applyFill="1" applyBorder="1" applyAlignment="1">
      <alignment wrapText="1"/>
    </xf>
    <xf numFmtId="0" fontId="209" fillId="31" borderId="14" xfId="14" applyFont="1" applyFill="1" applyBorder="1" applyAlignment="1">
      <alignment horizontal="left"/>
    </xf>
    <xf numFmtId="165" fontId="257" fillId="0" borderId="11" xfId="815" applyFont="1" applyFill="1" applyBorder="1" applyAlignment="1">
      <alignment horizontal="center"/>
    </xf>
    <xf numFmtId="165" fontId="257" fillId="0" borderId="11" xfId="815" applyFont="1" applyFill="1" applyBorder="1"/>
    <xf numFmtId="165" fontId="257" fillId="31" borderId="11" xfId="815" applyFont="1" applyFill="1" applyBorder="1" applyAlignment="1">
      <alignment horizontal="center"/>
    </xf>
    <xf numFmtId="165" fontId="257" fillId="31" borderId="11" xfId="815" applyFont="1" applyFill="1" applyBorder="1"/>
    <xf numFmtId="2" fontId="210" fillId="0" borderId="0" xfId="14" applyNumberFormat="1" applyFont="1" applyBorder="1"/>
    <xf numFmtId="2" fontId="258" fillId="0" borderId="0" xfId="815" applyNumberFormat="1" applyFont="1" applyFill="1" applyBorder="1"/>
    <xf numFmtId="2" fontId="198" fillId="0" borderId="0" xfId="14" applyNumberFormat="1" applyFont="1" applyFill="1"/>
    <xf numFmtId="2" fontId="198" fillId="0" borderId="0" xfId="14" applyNumberFormat="1" applyFont="1"/>
    <xf numFmtId="2" fontId="191" fillId="0" borderId="0" xfId="14" applyNumberFormat="1" applyFont="1" applyFill="1"/>
    <xf numFmtId="2" fontId="210" fillId="0" borderId="0" xfId="14" applyNumberFormat="1" applyFont="1" applyFill="1" applyBorder="1"/>
    <xf numFmtId="43" fontId="191" fillId="0" borderId="0" xfId="14" applyNumberFormat="1" applyFont="1" applyFill="1"/>
    <xf numFmtId="165" fontId="191" fillId="0" borderId="0" xfId="832" applyFont="1"/>
    <xf numFmtId="0" fontId="203" fillId="0" borderId="131" xfId="680" applyFont="1" applyBorder="1" applyAlignment="1">
      <alignment wrapText="1"/>
    </xf>
    <xf numFmtId="0" fontId="259" fillId="0" borderId="0" xfId="680" applyFont="1"/>
    <xf numFmtId="0" fontId="199" fillId="31" borderId="15" xfId="14" applyFont="1" applyFill="1" applyBorder="1" applyAlignment="1">
      <alignment horizontal="center"/>
    </xf>
    <xf numFmtId="165" fontId="201" fillId="0" borderId="19" xfId="166" applyNumberFormat="1" applyFont="1" applyBorder="1" applyAlignment="1">
      <alignment horizontal="right"/>
    </xf>
    <xf numFmtId="165" fontId="201" fillId="0" borderId="17" xfId="166" applyNumberFormat="1" applyFont="1" applyBorder="1" applyAlignment="1">
      <alignment horizontal="right"/>
    </xf>
    <xf numFmtId="165" fontId="201" fillId="0" borderId="101" xfId="166" applyNumberFormat="1" applyFont="1" applyBorder="1" applyAlignment="1">
      <alignment horizontal="right"/>
    </xf>
    <xf numFmtId="165" fontId="201" fillId="0" borderId="22" xfId="166" applyNumberFormat="1" applyFont="1" applyBorder="1" applyAlignment="1">
      <alignment horizontal="right"/>
    </xf>
    <xf numFmtId="165" fontId="201" fillId="0" borderId="20" xfId="166" applyNumberFormat="1" applyFont="1" applyBorder="1" applyAlignment="1">
      <alignment horizontal="right"/>
    </xf>
    <xf numFmtId="165" fontId="201" fillId="0" borderId="26" xfId="166" applyNumberFormat="1" applyFont="1" applyBorder="1" applyAlignment="1">
      <alignment horizontal="right"/>
    </xf>
    <xf numFmtId="165" fontId="206" fillId="0" borderId="28" xfId="166" applyNumberFormat="1" applyFont="1" applyBorder="1" applyAlignment="1">
      <alignment horizontal="right"/>
    </xf>
    <xf numFmtId="165" fontId="206" fillId="0" borderId="67" xfId="166" applyNumberFormat="1" applyFont="1" applyBorder="1" applyAlignment="1">
      <alignment horizontal="right"/>
    </xf>
    <xf numFmtId="165" fontId="206" fillId="0" borderId="66" xfId="166" applyNumberFormat="1" applyFont="1" applyBorder="1" applyAlignment="1">
      <alignment horizontal="right"/>
    </xf>
    <xf numFmtId="165" fontId="206" fillId="0" borderId="22" xfId="166" applyNumberFormat="1" applyFont="1" applyBorder="1" applyAlignment="1">
      <alignment horizontal="right"/>
    </xf>
    <xf numFmtId="165" fontId="206" fillId="0" borderId="20" xfId="166" applyNumberFormat="1" applyFont="1" applyBorder="1" applyAlignment="1">
      <alignment horizontal="right"/>
    </xf>
    <xf numFmtId="165" fontId="206" fillId="0" borderId="26" xfId="166" applyNumberFormat="1" applyFont="1" applyBorder="1" applyAlignment="1">
      <alignment horizontal="right"/>
    </xf>
    <xf numFmtId="165" fontId="206" fillId="31" borderId="11" xfId="166" applyNumberFormat="1" applyFont="1" applyFill="1" applyBorder="1" applyAlignment="1">
      <alignment horizontal="right"/>
    </xf>
    <xf numFmtId="165" fontId="206" fillId="31" borderId="10" xfId="166" applyNumberFormat="1" applyFont="1" applyFill="1" applyBorder="1" applyAlignment="1">
      <alignment horizontal="right"/>
    </xf>
    <xf numFmtId="165" fontId="206" fillId="31" borderId="13" xfId="166" applyNumberFormat="1" applyFont="1" applyFill="1" applyBorder="1" applyAlignment="1">
      <alignment horizontal="right"/>
    </xf>
    <xf numFmtId="0" fontId="203" fillId="0" borderId="0" xfId="14" applyFont="1" applyFill="1" applyBorder="1" applyAlignment="1">
      <alignment wrapText="1"/>
    </xf>
    <xf numFmtId="165" fontId="203" fillId="0" borderId="0" xfId="815" applyFont="1" applyFill="1"/>
    <xf numFmtId="0" fontId="41" fillId="0" borderId="0" xfId="226" applyAlignment="1"/>
    <xf numFmtId="2" fontId="203" fillId="0" borderId="0" xfId="226" applyNumberFormat="1" applyFont="1" applyFill="1" applyBorder="1" applyAlignment="1">
      <alignment horizontal="center"/>
    </xf>
    <xf numFmtId="0" fontId="260" fillId="0" borderId="0" xfId="14" applyFont="1" applyFill="1"/>
    <xf numFmtId="165" fontId="210" fillId="0" borderId="19" xfId="815" applyFont="1" applyFill="1" applyBorder="1"/>
    <xf numFmtId="165" fontId="210" fillId="0" borderId="22" xfId="815" applyFont="1" applyFill="1" applyBorder="1"/>
    <xf numFmtId="2" fontId="191" fillId="0" borderId="0" xfId="815" applyNumberFormat="1" applyFont="1" applyFill="1"/>
    <xf numFmtId="0" fontId="191" fillId="56" borderId="0" xfId="14" applyFont="1" applyFill="1"/>
    <xf numFmtId="0" fontId="199" fillId="31" borderId="10" xfId="14" applyFont="1" applyFill="1" applyBorder="1" applyAlignment="1">
      <alignment horizontal="center" vertical="center"/>
    </xf>
    <xf numFmtId="0" fontId="199" fillId="31" borderId="11" xfId="14" applyFont="1" applyFill="1" applyBorder="1" applyAlignment="1">
      <alignment horizontal="center" vertical="center"/>
    </xf>
    <xf numFmtId="0" fontId="199" fillId="31" borderId="13" xfId="14" applyFont="1" applyFill="1" applyBorder="1" applyAlignment="1">
      <alignment horizontal="center" vertical="center"/>
    </xf>
    <xf numFmtId="0" fontId="199" fillId="31" borderId="65" xfId="14" applyFont="1" applyFill="1" applyBorder="1" applyAlignment="1">
      <alignment horizontal="center" vertical="center" wrapText="1"/>
    </xf>
    <xf numFmtId="0" fontId="199" fillId="56" borderId="0" xfId="14" applyFont="1" applyFill="1" applyAlignment="1">
      <alignment horizontal="center"/>
    </xf>
    <xf numFmtId="0" fontId="41" fillId="31" borderId="31" xfId="226" applyFill="1" applyBorder="1"/>
    <xf numFmtId="168" fontId="201" fillId="0" borderId="22" xfId="14" applyNumberFormat="1" applyFont="1" applyBorder="1" applyAlignment="1">
      <alignment horizontal="center"/>
    </xf>
    <xf numFmtId="168" fontId="206" fillId="31" borderId="31" xfId="14" applyNumberFormat="1" applyFont="1" applyFill="1" applyBorder="1" applyAlignment="1">
      <alignment horizontal="center"/>
    </xf>
    <xf numFmtId="168" fontId="206" fillId="0" borderId="10" xfId="14" applyNumberFormat="1" applyFont="1" applyBorder="1" applyAlignment="1">
      <alignment horizontal="center"/>
    </xf>
    <xf numFmtId="168" fontId="206" fillId="0" borderId="11" xfId="14" applyNumberFormat="1" applyFont="1" applyBorder="1" applyAlignment="1">
      <alignment horizontal="center"/>
    </xf>
    <xf numFmtId="168" fontId="206" fillId="0" borderId="13" xfId="14" applyNumberFormat="1" applyFont="1" applyBorder="1" applyAlignment="1">
      <alignment horizontal="center"/>
    </xf>
    <xf numFmtId="168" fontId="206" fillId="31" borderId="65" xfId="14" applyNumberFormat="1" applyFont="1" applyFill="1" applyBorder="1" applyAlignment="1">
      <alignment horizontal="center"/>
    </xf>
    <xf numFmtId="2" fontId="199" fillId="0" borderId="0" xfId="14" applyNumberFormat="1" applyFont="1"/>
    <xf numFmtId="168" fontId="201" fillId="0" borderId="17" xfId="14" applyNumberFormat="1" applyFont="1" applyBorder="1" applyAlignment="1">
      <alignment horizontal="center"/>
    </xf>
    <xf numFmtId="168" fontId="201" fillId="0" borderId="19" xfId="14" applyNumberFormat="1" applyFont="1" applyBorder="1" applyAlignment="1">
      <alignment horizontal="center"/>
    </xf>
    <xf numFmtId="168" fontId="201" fillId="0" borderId="101" xfId="14" applyNumberFormat="1" applyFont="1" applyBorder="1" applyAlignment="1">
      <alignment horizontal="center"/>
    </xf>
    <xf numFmtId="168" fontId="206" fillId="31" borderId="34" xfId="14" applyNumberFormat="1" applyFont="1" applyFill="1" applyBorder="1" applyAlignment="1">
      <alignment horizontal="center"/>
    </xf>
    <xf numFmtId="168" fontId="202" fillId="0" borderId="101" xfId="14" applyNumberFormat="1" applyFont="1" applyBorder="1" applyAlignment="1">
      <alignment horizontal="center"/>
    </xf>
    <xf numFmtId="168" fontId="199" fillId="0" borderId="0" xfId="14" applyNumberFormat="1" applyFont="1"/>
    <xf numFmtId="168" fontId="201" fillId="0" borderId="130" xfId="14" applyNumberFormat="1" applyFont="1" applyBorder="1" applyAlignment="1">
      <alignment horizontal="center"/>
    </xf>
    <xf numFmtId="168" fontId="201" fillId="0" borderId="127" xfId="14" applyNumberFormat="1" applyFont="1" applyBorder="1" applyAlignment="1">
      <alignment horizontal="center"/>
    </xf>
    <xf numFmtId="168" fontId="201" fillId="0" borderId="132" xfId="14" applyNumberFormat="1" applyFont="1" applyBorder="1" applyAlignment="1">
      <alignment horizontal="center"/>
    </xf>
    <xf numFmtId="168" fontId="206" fillId="31" borderId="35" xfId="14" applyNumberFormat="1" applyFont="1" applyFill="1" applyBorder="1" applyAlignment="1">
      <alignment horizontal="center"/>
    </xf>
    <xf numFmtId="168" fontId="201" fillId="0" borderId="10" xfId="14" applyNumberFormat="1" applyFont="1" applyBorder="1" applyAlignment="1">
      <alignment horizontal="center"/>
    </xf>
    <xf numFmtId="168" fontId="201" fillId="0" borderId="11" xfId="14" applyNumberFormat="1" applyFont="1" applyBorder="1" applyAlignment="1">
      <alignment horizontal="center"/>
    </xf>
    <xf numFmtId="168" fontId="202" fillId="0" borderId="13" xfId="14" applyNumberFormat="1" applyFont="1" applyBorder="1" applyAlignment="1">
      <alignment horizontal="center"/>
    </xf>
    <xf numFmtId="0" fontId="191" fillId="0" borderId="0" xfId="680" applyFont="1"/>
    <xf numFmtId="0" fontId="211" fillId="0" borderId="0" xfId="14" applyFont="1"/>
    <xf numFmtId="177" fontId="164" fillId="31" borderId="41" xfId="226" applyNumberFormat="1" applyFont="1" applyFill="1" applyBorder="1" applyAlignment="1">
      <alignment horizontal="center" vertical="center"/>
    </xf>
    <xf numFmtId="177" fontId="164" fillId="31" borderId="177" xfId="226" applyNumberFormat="1" applyFont="1" applyFill="1" applyBorder="1" applyAlignment="1">
      <alignment horizontal="center" vertical="center" wrapText="1"/>
    </xf>
    <xf numFmtId="177" fontId="164" fillId="31" borderId="41" xfId="226" applyNumberFormat="1" applyFont="1" applyFill="1" applyBorder="1" applyAlignment="1">
      <alignment horizontal="center" vertical="center" wrapText="1"/>
    </xf>
    <xf numFmtId="177" fontId="164" fillId="31" borderId="36" xfId="226" applyNumberFormat="1" applyFont="1" applyFill="1" applyBorder="1" applyAlignment="1">
      <alignment horizontal="center" vertical="center" wrapText="1"/>
    </xf>
    <xf numFmtId="177" fontId="164" fillId="31" borderId="37" xfId="226" applyNumberFormat="1" applyFont="1" applyFill="1" applyBorder="1" applyAlignment="1">
      <alignment horizontal="center" vertical="center" wrapText="1"/>
    </xf>
    <xf numFmtId="177" fontId="164" fillId="31" borderId="40" xfId="226" applyNumberFormat="1" applyFont="1" applyFill="1" applyBorder="1" applyAlignment="1">
      <alignment horizontal="center" vertical="center" wrapText="1"/>
    </xf>
    <xf numFmtId="0" fontId="160" fillId="31" borderId="0" xfId="14" applyFont="1" applyFill="1" applyBorder="1" applyAlignment="1">
      <alignment horizontal="center"/>
    </xf>
    <xf numFmtId="168" fontId="41" fillId="5" borderId="0" xfId="226" applyNumberFormat="1" applyFill="1" applyAlignment="1">
      <alignment horizontal="center"/>
    </xf>
    <xf numFmtId="168" fontId="41" fillId="5" borderId="26" xfId="226" applyNumberFormat="1" applyFill="1" applyBorder="1" applyAlignment="1">
      <alignment horizontal="center"/>
    </xf>
    <xf numFmtId="168" fontId="41" fillId="5" borderId="0" xfId="226" applyNumberFormat="1" applyFill="1" applyBorder="1" applyAlignment="1">
      <alignment horizontal="center"/>
    </xf>
    <xf numFmtId="168" fontId="41" fillId="5" borderId="20" xfId="226" applyNumberFormat="1" applyFill="1" applyBorder="1" applyAlignment="1">
      <alignment horizontal="center"/>
    </xf>
    <xf numFmtId="168" fontId="41" fillId="5" borderId="22" xfId="226" applyNumberFormat="1" applyFill="1" applyBorder="1" applyAlignment="1">
      <alignment horizontal="center"/>
    </xf>
    <xf numFmtId="168" fontId="41" fillId="5" borderId="4" xfId="226" applyNumberFormat="1" applyFill="1" applyBorder="1" applyAlignment="1">
      <alignment horizontal="center"/>
    </xf>
    <xf numFmtId="168" fontId="41" fillId="0" borderId="26" xfId="226" applyNumberFormat="1" applyFill="1" applyBorder="1" applyAlignment="1">
      <alignment horizontal="center"/>
    </xf>
    <xf numFmtId="0" fontId="160" fillId="31" borderId="5" xfId="14" applyFont="1" applyFill="1" applyBorder="1" applyAlignment="1">
      <alignment horizontal="center"/>
    </xf>
    <xf numFmtId="168" fontId="41" fillId="5" borderId="5" xfId="226" applyNumberFormat="1" applyFill="1" applyBorder="1" applyAlignment="1">
      <alignment horizontal="center"/>
    </xf>
    <xf numFmtId="168" fontId="41" fillId="5" borderId="13" xfId="226" applyNumberFormat="1" applyFill="1" applyBorder="1" applyAlignment="1">
      <alignment horizontal="center"/>
    </xf>
    <xf numFmtId="168" fontId="41" fillId="5" borderId="10" xfId="226" applyNumberFormat="1" applyFill="1" applyBorder="1" applyAlignment="1">
      <alignment horizontal="center"/>
    </xf>
    <xf numFmtId="168" fontId="41" fillId="5" borderId="15" xfId="226" applyNumberFormat="1" applyFill="1" applyBorder="1" applyAlignment="1">
      <alignment horizontal="center"/>
    </xf>
    <xf numFmtId="168" fontId="0" fillId="5" borderId="0" xfId="1" applyNumberFormat="1" applyFont="1" applyFill="1" applyBorder="1" applyAlignment="1">
      <alignment horizontal="center"/>
    </xf>
    <xf numFmtId="168" fontId="0" fillId="5" borderId="26" xfId="1" applyNumberFormat="1" applyFont="1" applyFill="1" applyBorder="1" applyAlignment="1">
      <alignment horizontal="center"/>
    </xf>
    <xf numFmtId="168" fontId="0" fillId="5" borderId="20" xfId="1" applyNumberFormat="1" applyFont="1" applyFill="1" applyBorder="1" applyAlignment="1">
      <alignment horizontal="center"/>
    </xf>
    <xf numFmtId="168" fontId="0" fillId="5" borderId="22" xfId="1" applyNumberFormat="1" applyFont="1" applyFill="1" applyBorder="1" applyAlignment="1">
      <alignment horizontal="center"/>
    </xf>
    <xf numFmtId="168" fontId="0" fillId="5" borderId="4" xfId="1" applyNumberFormat="1" applyFont="1" applyFill="1" applyBorder="1" applyAlignment="1">
      <alignment horizontal="center"/>
    </xf>
    <xf numFmtId="168" fontId="0" fillId="5" borderId="5" xfId="1" applyNumberFormat="1" applyFont="1" applyFill="1" applyBorder="1" applyAlignment="1">
      <alignment horizontal="center"/>
    </xf>
    <xf numFmtId="168" fontId="0" fillId="5" borderId="13" xfId="1" applyNumberFormat="1" applyFont="1" applyFill="1" applyBorder="1" applyAlignment="1">
      <alignment horizontal="center"/>
    </xf>
    <xf numFmtId="168" fontId="0" fillId="5" borderId="10" xfId="1" applyNumberFormat="1" applyFont="1" applyFill="1" applyBorder="1" applyAlignment="1">
      <alignment horizontal="center"/>
    </xf>
    <xf numFmtId="168" fontId="0" fillId="5" borderId="11" xfId="1" applyNumberFormat="1" applyFont="1" applyFill="1" applyBorder="1" applyAlignment="1">
      <alignment horizontal="center"/>
    </xf>
    <xf numFmtId="168" fontId="0" fillId="5" borderId="15" xfId="1" applyNumberFormat="1" applyFont="1" applyFill="1" applyBorder="1" applyAlignment="1">
      <alignment horizontal="center"/>
    </xf>
    <xf numFmtId="168" fontId="0" fillId="5" borderId="0" xfId="1" applyNumberFormat="1" applyFont="1" applyFill="1" applyAlignment="1">
      <alignment horizontal="center"/>
    </xf>
    <xf numFmtId="168" fontId="0" fillId="5" borderId="7" xfId="1" applyNumberFormat="1" applyFont="1" applyFill="1" applyBorder="1" applyAlignment="1">
      <alignment horizontal="center"/>
    </xf>
    <xf numFmtId="168" fontId="0" fillId="5" borderId="127" xfId="1" applyNumberFormat="1" applyFont="1" applyFill="1" applyBorder="1" applyAlignment="1">
      <alignment horizontal="center"/>
    </xf>
    <xf numFmtId="168" fontId="0" fillId="5" borderId="132" xfId="1" applyNumberFormat="1" applyFont="1" applyFill="1" applyBorder="1" applyAlignment="1">
      <alignment horizontal="center"/>
    </xf>
    <xf numFmtId="168" fontId="0" fillId="5" borderId="131" xfId="1" applyNumberFormat="1" applyFont="1" applyFill="1" applyBorder="1" applyAlignment="1">
      <alignment horizontal="center"/>
    </xf>
    <xf numFmtId="168" fontId="0" fillId="5" borderId="130" xfId="1" applyNumberFormat="1" applyFont="1" applyFill="1" applyBorder="1" applyAlignment="1">
      <alignment horizontal="center"/>
    </xf>
    <xf numFmtId="168" fontId="0" fillId="5" borderId="133" xfId="1" applyNumberFormat="1" applyFont="1" applyFill="1" applyBorder="1" applyAlignment="1">
      <alignment horizontal="center"/>
    </xf>
    <xf numFmtId="0" fontId="160" fillId="31" borderId="1" xfId="14" applyFont="1" applyFill="1" applyBorder="1" applyAlignment="1">
      <alignment horizontal="center"/>
    </xf>
    <xf numFmtId="168" fontId="0" fillId="5" borderId="1" xfId="1" applyNumberFormat="1" applyFont="1" applyFill="1" applyBorder="1" applyAlignment="1">
      <alignment horizontal="center"/>
    </xf>
    <xf numFmtId="168" fontId="0" fillId="5" borderId="101" xfId="1" applyNumberFormat="1" applyFont="1" applyFill="1" applyBorder="1" applyAlignment="1">
      <alignment horizontal="center"/>
    </xf>
    <xf numFmtId="168" fontId="0" fillId="5" borderId="17" xfId="1" applyNumberFormat="1" applyFont="1" applyFill="1" applyBorder="1" applyAlignment="1">
      <alignment horizontal="center"/>
    </xf>
    <xf numFmtId="168" fontId="0" fillId="5" borderId="19" xfId="1" applyNumberFormat="1" applyFont="1" applyFill="1" applyBorder="1" applyAlignment="1">
      <alignment horizontal="center"/>
    </xf>
    <xf numFmtId="0" fontId="160" fillId="31" borderId="131" xfId="14" applyFont="1" applyFill="1" applyBorder="1" applyAlignment="1">
      <alignment horizontal="center"/>
    </xf>
    <xf numFmtId="168" fontId="191" fillId="0" borderId="0" xfId="14" applyNumberFormat="1" applyFont="1"/>
    <xf numFmtId="0" fontId="256" fillId="0" borderId="0" xfId="14" applyFont="1" applyBorder="1" applyAlignment="1">
      <alignment horizontal="left" wrapText="1"/>
    </xf>
    <xf numFmtId="0" fontId="199" fillId="31" borderId="14" xfId="14" applyFont="1" applyFill="1" applyBorder="1" applyAlignment="1">
      <alignment horizontal="center" vertical="center"/>
    </xf>
    <xf numFmtId="0" fontId="198" fillId="56" borderId="0" xfId="14" applyFont="1" applyFill="1"/>
    <xf numFmtId="17" fontId="199" fillId="31" borderId="21" xfId="14" applyNumberFormat="1" applyFont="1" applyFill="1" applyBorder="1"/>
    <xf numFmtId="2" fontId="201" fillId="0" borderId="22" xfId="14" applyNumberFormat="1" applyFont="1" applyBorder="1" applyAlignment="1">
      <alignment horizontal="center"/>
    </xf>
    <xf numFmtId="17" fontId="199" fillId="31" borderId="22" xfId="14" applyNumberFormat="1" applyFont="1" applyFill="1" applyBorder="1"/>
    <xf numFmtId="0" fontId="1" fillId="0" borderId="178" xfId="2191" applyBorder="1" applyAlignment="1">
      <alignment horizontal="right" vertical="top" wrapText="1"/>
    </xf>
    <xf numFmtId="17" fontId="199" fillId="31" borderId="76" xfId="14" applyNumberFormat="1" applyFont="1" applyFill="1" applyBorder="1"/>
    <xf numFmtId="2" fontId="201" fillId="0" borderId="77" xfId="14" applyNumberFormat="1" applyFont="1" applyBorder="1" applyAlignment="1">
      <alignment horizontal="center"/>
    </xf>
    <xf numFmtId="17" fontId="199" fillId="31" borderId="77" xfId="14" applyNumberFormat="1" applyFont="1" applyFill="1" applyBorder="1"/>
    <xf numFmtId="0" fontId="212" fillId="0" borderId="0" xfId="680" applyFont="1" applyBorder="1" applyAlignment="1"/>
    <xf numFmtId="0" fontId="199" fillId="31" borderId="33" xfId="680" applyFont="1" applyFill="1" applyBorder="1"/>
    <xf numFmtId="175" fontId="206" fillId="31" borderId="11" xfId="680" applyNumberFormat="1" applyFont="1" applyFill="1" applyBorder="1" applyAlignment="1">
      <alignment horizontal="center"/>
    </xf>
    <xf numFmtId="176" fontId="198" fillId="31" borderId="124" xfId="680" applyNumberFormat="1" applyFont="1" applyFill="1" applyBorder="1" applyAlignment="1" applyProtection="1">
      <alignment horizontal="left"/>
    </xf>
    <xf numFmtId="2" fontId="201" fillId="0" borderId="19" xfId="1" applyNumberFormat="1" applyFont="1" applyFill="1" applyBorder="1" applyAlignment="1">
      <alignment horizontal="center"/>
    </xf>
    <xf numFmtId="2" fontId="201" fillId="0" borderId="22" xfId="1" applyNumberFormat="1" applyFont="1" applyFill="1" applyBorder="1" applyAlignment="1">
      <alignment horizontal="center"/>
    </xf>
    <xf numFmtId="176" fontId="198" fillId="31" borderId="29" xfId="680" applyNumberFormat="1" applyFont="1" applyFill="1" applyBorder="1" applyAlignment="1" applyProtection="1">
      <alignment horizontal="left"/>
    </xf>
    <xf numFmtId="2" fontId="201" fillId="0" borderId="77" xfId="1" applyNumberFormat="1" applyFont="1" applyFill="1" applyBorder="1" applyAlignment="1">
      <alignment horizontal="center"/>
    </xf>
    <xf numFmtId="2" fontId="201" fillId="0" borderId="0" xfId="680" applyNumberFormat="1" applyFont="1"/>
    <xf numFmtId="0" fontId="261" fillId="0" borderId="0" xfId="680" applyFont="1"/>
    <xf numFmtId="175" fontId="206" fillId="31" borderId="14" xfId="680" applyNumberFormat="1" applyFont="1" applyFill="1" applyBorder="1" applyAlignment="1">
      <alignment horizontal="center"/>
    </xf>
    <xf numFmtId="175" fontId="206" fillId="31" borderId="13" xfId="680" applyNumberFormat="1" applyFont="1" applyFill="1" applyBorder="1" applyAlignment="1">
      <alignment horizontal="center"/>
    </xf>
    <xf numFmtId="175" fontId="206" fillId="31" borderId="12" xfId="680" applyNumberFormat="1" applyFont="1" applyFill="1" applyBorder="1" applyAlignment="1">
      <alignment horizontal="center"/>
    </xf>
    <xf numFmtId="0" fontId="201" fillId="0" borderId="0" xfId="680" applyFont="1" applyFill="1"/>
    <xf numFmtId="0" fontId="41" fillId="0" borderId="0" xfId="226" applyFill="1"/>
    <xf numFmtId="2" fontId="201" fillId="0" borderId="18" xfId="680" applyNumberFormat="1" applyFont="1" applyBorder="1" applyAlignment="1">
      <alignment horizontal="center"/>
    </xf>
    <xf numFmtId="2" fontId="201" fillId="0" borderId="19" xfId="680" applyNumberFormat="1" applyFont="1" applyBorder="1" applyAlignment="1">
      <alignment horizontal="center"/>
    </xf>
    <xf numFmtId="2" fontId="201" fillId="0" borderId="101" xfId="680" applyNumberFormat="1" applyFont="1" applyBorder="1" applyAlignment="1">
      <alignment horizontal="center"/>
    </xf>
    <xf numFmtId="2" fontId="201" fillId="0" borderId="80" xfId="1" applyNumberFormat="1" applyFont="1" applyFill="1" applyBorder="1" applyAlignment="1">
      <alignment horizontal="center"/>
    </xf>
    <xf numFmtId="2" fontId="201" fillId="0" borderId="101" xfId="1" applyNumberFormat="1" applyFont="1" applyFill="1" applyBorder="1" applyAlignment="1">
      <alignment horizontal="center"/>
    </xf>
    <xf numFmtId="2" fontId="201" fillId="0" borderId="18" xfId="1" applyNumberFormat="1" applyFont="1" applyFill="1" applyBorder="1" applyAlignment="1">
      <alignment horizontal="center"/>
    </xf>
    <xf numFmtId="2" fontId="201" fillId="0" borderId="17" xfId="1" applyNumberFormat="1" applyFont="1" applyFill="1" applyBorder="1" applyAlignment="1">
      <alignment horizontal="center"/>
    </xf>
    <xf numFmtId="2" fontId="201" fillId="0" borderId="21" xfId="680" applyNumberFormat="1" applyFont="1" applyBorder="1" applyAlignment="1">
      <alignment horizontal="center"/>
    </xf>
    <xf numFmtId="2" fontId="201" fillId="0" borderId="26" xfId="680" applyNumberFormat="1" applyFont="1" applyBorder="1" applyAlignment="1">
      <alignment horizontal="center"/>
    </xf>
    <xf numFmtId="2" fontId="201" fillId="0" borderId="22" xfId="680" applyNumberFormat="1" applyFont="1" applyBorder="1" applyAlignment="1">
      <alignment horizontal="center"/>
    </xf>
    <xf numFmtId="2" fontId="201" fillId="0" borderId="22" xfId="680" applyNumberFormat="1" applyFont="1" applyBorder="1"/>
    <xf numFmtId="2" fontId="201" fillId="0" borderId="27" xfId="680" applyNumberFormat="1" applyFont="1" applyBorder="1"/>
    <xf numFmtId="2" fontId="201" fillId="0" borderId="26" xfId="680" applyNumberFormat="1" applyFont="1" applyBorder="1"/>
    <xf numFmtId="2" fontId="201" fillId="0" borderId="18" xfId="680" applyNumberFormat="1" applyFont="1" applyBorder="1"/>
    <xf numFmtId="2" fontId="201" fillId="0" borderId="19" xfId="680" applyNumberFormat="1" applyFont="1" applyBorder="1"/>
    <xf numFmtId="2" fontId="201" fillId="0" borderId="101" xfId="680" applyNumberFormat="1" applyFont="1" applyBorder="1"/>
    <xf numFmtId="2" fontId="201" fillId="0" borderId="21" xfId="680" applyNumberFormat="1" applyFont="1" applyBorder="1"/>
    <xf numFmtId="2" fontId="201" fillId="0" borderId="27" xfId="1" applyNumberFormat="1" applyFont="1" applyFill="1" applyBorder="1" applyAlignment="1">
      <alignment horizontal="center"/>
    </xf>
    <xf numFmtId="2" fontId="201" fillId="0" borderId="26" xfId="1" applyNumberFormat="1" applyFont="1" applyFill="1" applyBorder="1" applyAlignment="1">
      <alignment horizontal="center"/>
    </xf>
    <xf numFmtId="2" fontId="201" fillId="0" borderId="21" xfId="1" applyNumberFormat="1" applyFont="1" applyFill="1" applyBorder="1" applyAlignment="1">
      <alignment horizontal="center"/>
    </xf>
    <xf numFmtId="2" fontId="201" fillId="0" borderId="20" xfId="1" applyNumberFormat="1" applyFont="1" applyFill="1" applyBorder="1" applyAlignment="1">
      <alignment horizontal="center"/>
    </xf>
    <xf numFmtId="0" fontId="201" fillId="0" borderId="21" xfId="680" applyFont="1" applyBorder="1"/>
    <xf numFmtId="0" fontId="201" fillId="0" borderId="22" xfId="680" applyFont="1" applyBorder="1"/>
    <xf numFmtId="0" fontId="201" fillId="0" borderId="26" xfId="680" applyFont="1" applyBorder="1"/>
    <xf numFmtId="168" fontId="201" fillId="0" borderId="0" xfId="680" applyNumberFormat="1" applyFont="1"/>
    <xf numFmtId="168" fontId="201" fillId="0" borderId="22" xfId="680" applyNumberFormat="1" applyFont="1" applyBorder="1"/>
    <xf numFmtId="168" fontId="201" fillId="0" borderId="26" xfId="680" applyNumberFormat="1" applyFont="1" applyBorder="1"/>
    <xf numFmtId="0" fontId="201" fillId="0" borderId="27" xfId="680" applyFont="1" applyBorder="1"/>
    <xf numFmtId="2" fontId="201" fillId="0" borderId="76" xfId="1" applyNumberFormat="1" applyFont="1" applyFill="1" applyBorder="1" applyAlignment="1">
      <alignment horizontal="center"/>
    </xf>
    <xf numFmtId="2" fontId="201" fillId="0" borderId="57" xfId="1" applyNumberFormat="1" applyFont="1" applyFill="1" applyBorder="1" applyAlignment="1">
      <alignment horizontal="center"/>
    </xf>
    <xf numFmtId="2" fontId="201" fillId="0" borderId="79" xfId="1" applyNumberFormat="1" applyFont="1" applyFill="1" applyBorder="1" applyAlignment="1">
      <alignment horizontal="center"/>
    </xf>
    <xf numFmtId="2" fontId="201" fillId="0" borderId="78" xfId="1" applyNumberFormat="1" applyFont="1" applyFill="1" applyBorder="1" applyAlignment="1">
      <alignment horizontal="center"/>
    </xf>
    <xf numFmtId="2" fontId="201" fillId="0" borderId="77" xfId="680" applyNumberFormat="1" applyFont="1" applyFill="1" applyBorder="1" applyAlignment="1">
      <alignment horizontal="center"/>
    </xf>
    <xf numFmtId="2" fontId="201" fillId="0" borderId="57" xfId="680" applyNumberFormat="1" applyFont="1" applyFill="1" applyBorder="1" applyAlignment="1">
      <alignment horizontal="center"/>
    </xf>
    <xf numFmtId="0" fontId="206" fillId="0" borderId="76" xfId="680" applyFont="1" applyBorder="1"/>
    <xf numFmtId="0" fontId="206" fillId="0" borderId="77" xfId="680" applyFont="1" applyBorder="1"/>
    <xf numFmtId="0" fontId="206" fillId="0" borderId="57" xfId="680" applyFont="1" applyBorder="1"/>
    <xf numFmtId="2" fontId="206" fillId="0" borderId="57" xfId="680" applyNumberFormat="1" applyFont="1" applyBorder="1" applyAlignment="1">
      <alignment horizontal="center"/>
    </xf>
    <xf numFmtId="2" fontId="206" fillId="0" borderId="77" xfId="680" applyNumberFormat="1" applyFont="1" applyBorder="1" applyAlignment="1">
      <alignment horizontal="center"/>
    </xf>
    <xf numFmtId="2" fontId="206" fillId="0" borderId="79" xfId="680" applyNumberFormat="1" applyFont="1" applyBorder="1"/>
    <xf numFmtId="168" fontId="206" fillId="0" borderId="29" xfId="680" applyNumberFormat="1" applyFont="1" applyBorder="1"/>
    <xf numFmtId="168" fontId="206" fillId="0" borderId="77" xfId="680" applyNumberFormat="1" applyFont="1" applyBorder="1"/>
    <xf numFmtId="168" fontId="206" fillId="0" borderId="57" xfId="680" applyNumberFormat="1" applyFont="1" applyBorder="1"/>
    <xf numFmtId="2" fontId="206" fillId="0" borderId="77" xfId="680" applyNumberFormat="1" applyFont="1" applyBorder="1"/>
    <xf numFmtId="2" fontId="206" fillId="0" borderId="57" xfId="680" applyNumberFormat="1" applyFont="1" applyBorder="1"/>
    <xf numFmtId="2" fontId="206" fillId="0" borderId="76" xfId="680" applyNumberFormat="1" applyFont="1" applyBorder="1"/>
    <xf numFmtId="0" fontId="206" fillId="0" borderId="79" xfId="680" applyFont="1" applyBorder="1"/>
    <xf numFmtId="2" fontId="201" fillId="0" borderId="0" xfId="680" applyNumberFormat="1" applyFont="1" applyAlignment="1">
      <alignment horizontal="center"/>
    </xf>
    <xf numFmtId="0" fontId="199" fillId="31" borderId="17" xfId="14" applyFont="1" applyFill="1" applyBorder="1" applyAlignment="1">
      <alignment horizontal="center" wrapText="1"/>
    </xf>
    <xf numFmtId="0" fontId="199" fillId="31" borderId="19" xfId="14" applyFont="1" applyFill="1" applyBorder="1" applyAlignment="1">
      <alignment horizontal="center" wrapText="1"/>
    </xf>
    <xf numFmtId="0" fontId="199" fillId="31" borderId="80" xfId="14" applyFont="1" applyFill="1" applyBorder="1" applyAlignment="1">
      <alignment horizontal="center" wrapText="1"/>
    </xf>
    <xf numFmtId="0" fontId="206" fillId="31" borderId="130" xfId="14" applyFont="1" applyFill="1" applyBorder="1" applyAlignment="1">
      <alignment horizontal="center"/>
    </xf>
    <xf numFmtId="0" fontId="206" fillId="31" borderId="127" xfId="14" applyFont="1" applyFill="1" applyBorder="1" applyAlignment="1">
      <alignment horizontal="center"/>
    </xf>
    <xf numFmtId="0" fontId="206" fillId="31" borderId="128" xfId="14" applyFont="1" applyFill="1" applyBorder="1" applyAlignment="1">
      <alignment horizontal="center"/>
    </xf>
    <xf numFmtId="17" fontId="199" fillId="31" borderId="31" xfId="14" applyNumberFormat="1" applyFont="1" applyFill="1" applyBorder="1" applyAlignment="1">
      <alignment horizontal="center"/>
    </xf>
    <xf numFmtId="43" fontId="201" fillId="0" borderId="20" xfId="14" applyNumberFormat="1" applyFont="1" applyFill="1" applyBorder="1"/>
    <xf numFmtId="43" fontId="201" fillId="0" borderId="26" xfId="14" applyNumberFormat="1" applyFont="1" applyFill="1" applyBorder="1"/>
    <xf numFmtId="43" fontId="201" fillId="0" borderId="80" xfId="14" applyNumberFormat="1" applyFont="1" applyFill="1" applyBorder="1"/>
    <xf numFmtId="43" fontId="201" fillId="0" borderId="27" xfId="14" applyNumberFormat="1" applyFont="1" applyFill="1" applyBorder="1"/>
    <xf numFmtId="17" fontId="199" fillId="31" borderId="65" xfId="14" quotePrefix="1" applyNumberFormat="1" applyFont="1" applyFill="1" applyBorder="1" applyAlignment="1">
      <alignment horizontal="center"/>
    </xf>
    <xf numFmtId="43" fontId="206" fillId="0" borderId="10" xfId="14" applyNumberFormat="1" applyFont="1" applyFill="1" applyBorder="1"/>
    <xf numFmtId="43" fontId="206" fillId="0" borderId="5" xfId="14" applyNumberFormat="1" applyFont="1" applyFill="1" applyBorder="1"/>
    <xf numFmtId="43" fontId="206" fillId="0" borderId="12" xfId="14" applyNumberFormat="1" applyFont="1" applyFill="1" applyBorder="1"/>
    <xf numFmtId="43" fontId="206" fillId="0" borderId="11" xfId="14" applyNumberFormat="1" applyFont="1" applyFill="1" applyBorder="1"/>
    <xf numFmtId="43" fontId="206" fillId="0" borderId="13" xfId="14" applyNumberFormat="1" applyFont="1" applyFill="1" applyBorder="1"/>
    <xf numFmtId="17" fontId="199" fillId="31" borderId="34" xfId="14" applyNumberFormat="1" applyFont="1" applyFill="1" applyBorder="1" applyAlignment="1">
      <alignment horizontal="center"/>
    </xf>
    <xf numFmtId="43" fontId="201" fillId="0" borderId="0" xfId="14" applyNumberFormat="1" applyFont="1" applyFill="1" applyBorder="1"/>
    <xf numFmtId="43" fontId="201" fillId="0" borderId="101" xfId="14" applyNumberFormat="1" applyFont="1" applyFill="1" applyBorder="1"/>
    <xf numFmtId="43" fontId="201" fillId="0" borderId="124" xfId="14" applyNumberFormat="1" applyFont="1" applyFill="1" applyBorder="1"/>
    <xf numFmtId="17" fontId="199" fillId="31" borderId="124" xfId="14" applyNumberFormat="1" applyFont="1" applyFill="1" applyBorder="1" applyAlignment="1">
      <alignment horizontal="center"/>
    </xf>
    <xf numFmtId="43" fontId="201" fillId="0" borderId="21" xfId="14" applyNumberFormat="1" applyFont="1" applyFill="1" applyBorder="1"/>
    <xf numFmtId="43" fontId="201" fillId="0" borderId="129" xfId="14" applyNumberFormat="1" applyFont="1" applyFill="1" applyBorder="1"/>
    <xf numFmtId="43" fontId="201" fillId="0" borderId="127" xfId="14" applyNumberFormat="1" applyFont="1" applyFill="1" applyBorder="1"/>
    <xf numFmtId="43" fontId="201" fillId="0" borderId="132" xfId="14" applyNumberFormat="1" applyFont="1" applyFill="1" applyBorder="1"/>
    <xf numFmtId="43" fontId="201" fillId="0" borderId="128" xfId="14" applyNumberFormat="1" applyFont="1" applyFill="1" applyBorder="1"/>
    <xf numFmtId="0" fontId="199" fillId="31" borderId="65" xfId="14" quotePrefix="1" applyNumberFormat="1" applyFont="1" applyFill="1" applyBorder="1" applyAlignment="1">
      <alignment horizontal="center"/>
    </xf>
    <xf numFmtId="43" fontId="201" fillId="0" borderId="1" xfId="14" applyNumberFormat="1" applyFont="1" applyFill="1" applyBorder="1"/>
    <xf numFmtId="43" fontId="201" fillId="0" borderId="0" xfId="1" applyFont="1" applyFill="1"/>
    <xf numFmtId="43" fontId="201" fillId="0" borderId="0" xfId="1" applyFont="1" applyFill="1" applyBorder="1"/>
    <xf numFmtId="43" fontId="201" fillId="0" borderId="124" xfId="1" applyFont="1" applyFill="1" applyBorder="1"/>
    <xf numFmtId="43" fontId="206" fillId="0" borderId="33" xfId="14" applyNumberFormat="1" applyFont="1" applyFill="1" applyBorder="1"/>
    <xf numFmtId="43" fontId="201" fillId="0" borderId="1" xfId="1" applyFont="1" applyFill="1" applyBorder="1"/>
    <xf numFmtId="43" fontId="201" fillId="0" borderId="19" xfId="1" applyFont="1" applyFill="1" applyBorder="1"/>
    <xf numFmtId="43" fontId="201" fillId="0" borderId="80" xfId="1" applyFont="1" applyFill="1" applyBorder="1"/>
    <xf numFmtId="43" fontId="206" fillId="0" borderId="14" xfId="14" applyNumberFormat="1" applyFont="1" applyFill="1" applyBorder="1"/>
    <xf numFmtId="43" fontId="201" fillId="0" borderId="131" xfId="1" applyFont="1" applyFill="1" applyBorder="1"/>
    <xf numFmtId="43" fontId="201" fillId="0" borderId="127" xfId="1" applyFont="1" applyFill="1" applyBorder="1"/>
    <xf numFmtId="43" fontId="201" fillId="0" borderId="128" xfId="1" applyFont="1" applyFill="1" applyBorder="1"/>
    <xf numFmtId="49" fontId="199" fillId="31" borderId="31" xfId="14" applyNumberFormat="1" applyFont="1" applyFill="1" applyBorder="1" applyAlignment="1">
      <alignment horizontal="center"/>
    </xf>
    <xf numFmtId="49" fontId="199" fillId="31" borderId="68" xfId="14" applyNumberFormat="1" applyFont="1" applyFill="1" applyBorder="1" applyAlignment="1">
      <alignment horizontal="center"/>
    </xf>
    <xf numFmtId="43" fontId="201" fillId="0" borderId="2" xfId="1" applyFont="1" applyFill="1" applyBorder="1"/>
    <xf numFmtId="43" fontId="201" fillId="0" borderId="77" xfId="1" applyFont="1" applyFill="1" applyBorder="1"/>
    <xf numFmtId="43" fontId="201" fillId="0" borderId="79" xfId="1" applyFont="1" applyFill="1" applyBorder="1"/>
    <xf numFmtId="2" fontId="201" fillId="0" borderId="0" xfId="14" applyNumberFormat="1" applyFont="1" applyAlignment="1">
      <alignment horizontal="center"/>
    </xf>
    <xf numFmtId="17" fontId="199" fillId="31" borderId="16" xfId="14" applyNumberFormat="1" applyFont="1" applyFill="1" applyBorder="1" applyAlignment="1">
      <alignment horizontal="center"/>
    </xf>
    <xf numFmtId="43" fontId="201" fillId="0" borderId="18" xfId="14" applyNumberFormat="1" applyFont="1" applyFill="1" applyBorder="1"/>
    <xf numFmtId="43" fontId="201" fillId="0" borderId="17" xfId="14" applyNumberFormat="1" applyFont="1" applyFill="1" applyBorder="1"/>
    <xf numFmtId="165" fontId="201" fillId="0" borderId="0" xfId="14" applyNumberFormat="1" applyFont="1"/>
    <xf numFmtId="43" fontId="206" fillId="0" borderId="5" xfId="1" applyFont="1" applyFill="1" applyBorder="1"/>
    <xf numFmtId="43" fontId="206" fillId="0" borderId="11" xfId="1" applyFont="1" applyFill="1" applyBorder="1"/>
    <xf numFmtId="43" fontId="206" fillId="0" borderId="12" xfId="1" applyFont="1" applyFill="1" applyBorder="1"/>
    <xf numFmtId="43" fontId="201" fillId="0" borderId="101" xfId="1" applyFont="1" applyFill="1" applyBorder="1"/>
    <xf numFmtId="43" fontId="201" fillId="0" borderId="132" xfId="1" applyFont="1" applyFill="1" applyBorder="1"/>
    <xf numFmtId="49" fontId="199" fillId="31" borderId="124" xfId="14" applyNumberFormat="1" applyFont="1" applyFill="1" applyBorder="1" applyAlignment="1">
      <alignment horizontal="center"/>
    </xf>
    <xf numFmtId="49" fontId="199" fillId="31" borderId="29" xfId="14" applyNumberFormat="1" applyFont="1" applyFill="1" applyBorder="1" applyAlignment="1">
      <alignment horizontal="center"/>
    </xf>
    <xf numFmtId="43" fontId="201" fillId="0" borderId="76" xfId="1" applyFont="1" applyFill="1" applyBorder="1"/>
    <xf numFmtId="0" fontId="203" fillId="0" borderId="0" xfId="14" applyFont="1" applyAlignment="1">
      <alignment horizontal="left" vertical="top"/>
    </xf>
    <xf numFmtId="0" fontId="199" fillId="31" borderId="101" xfId="14" applyFont="1" applyFill="1" applyBorder="1" applyAlignment="1">
      <alignment horizontal="center" wrapText="1"/>
    </xf>
    <xf numFmtId="0" fontId="206" fillId="31" borderId="132" xfId="14" applyFont="1" applyFill="1" applyBorder="1" applyAlignment="1">
      <alignment horizontal="center"/>
    </xf>
    <xf numFmtId="0" fontId="206" fillId="0" borderId="0" xfId="14" applyFont="1" applyFill="1"/>
    <xf numFmtId="43" fontId="201" fillId="0" borderId="130" xfId="14" applyNumberFormat="1" applyFont="1" applyFill="1" applyBorder="1"/>
    <xf numFmtId="43" fontId="201" fillId="0" borderId="17" xfId="1" applyFont="1" applyFill="1" applyBorder="1"/>
    <xf numFmtId="43" fontId="201" fillId="0" borderId="0" xfId="14" applyNumberFormat="1" applyFont="1" applyFill="1"/>
    <xf numFmtId="43" fontId="201" fillId="0" borderId="20" xfId="1" applyFont="1" applyFill="1" applyBorder="1"/>
    <xf numFmtId="0" fontId="199" fillId="31" borderId="33" xfId="14" quotePrefix="1" applyNumberFormat="1" applyFont="1" applyFill="1" applyBorder="1" applyAlignment="1">
      <alignment horizontal="center"/>
    </xf>
    <xf numFmtId="0" fontId="201" fillId="0" borderId="0" xfId="14" applyFont="1" applyAlignment="1">
      <alignment horizontal="center"/>
    </xf>
    <xf numFmtId="0" fontId="41" fillId="0" borderId="0" xfId="14"/>
    <xf numFmtId="0" fontId="203" fillId="0" borderId="0" xfId="14" applyFont="1" applyAlignment="1">
      <alignment wrapText="1"/>
    </xf>
    <xf numFmtId="0" fontId="41" fillId="31" borderId="0" xfId="14" applyFill="1"/>
    <xf numFmtId="43" fontId="206" fillId="5" borderId="65" xfId="14" applyNumberFormat="1" applyFont="1" applyFill="1" applyBorder="1"/>
    <xf numFmtId="43" fontId="206" fillId="0" borderId="65" xfId="14" applyNumberFormat="1" applyFont="1" applyFill="1" applyBorder="1"/>
    <xf numFmtId="0" fontId="199" fillId="31" borderId="65" xfId="14" applyFont="1" applyFill="1" applyBorder="1" applyProtection="1"/>
    <xf numFmtId="43" fontId="206" fillId="5" borderId="65" xfId="1" applyFont="1" applyFill="1" applyBorder="1"/>
    <xf numFmtId="43" fontId="206" fillId="0" borderId="65" xfId="1" applyFont="1" applyFill="1" applyBorder="1"/>
    <xf numFmtId="0" fontId="198" fillId="31" borderId="65" xfId="14" applyFont="1" applyFill="1" applyBorder="1" applyProtection="1"/>
    <xf numFmtId="43" fontId="201" fillId="5" borderId="65" xfId="1" applyFont="1" applyFill="1" applyBorder="1"/>
    <xf numFmtId="43" fontId="201" fillId="0" borderId="65" xfId="1" applyFont="1" applyFill="1" applyBorder="1"/>
    <xf numFmtId="0" fontId="200" fillId="31" borderId="65" xfId="14" applyFont="1" applyFill="1" applyBorder="1" applyProtection="1"/>
    <xf numFmtId="43" fontId="262" fillId="5" borderId="65" xfId="1" applyFont="1" applyFill="1" applyBorder="1"/>
    <xf numFmtId="43" fontId="262" fillId="0" borderId="65" xfId="1" applyFont="1" applyFill="1" applyBorder="1"/>
    <xf numFmtId="0" fontId="198" fillId="31" borderId="65" xfId="14" applyFont="1" applyFill="1" applyBorder="1" applyAlignment="1" applyProtection="1">
      <alignment horizontal="left" indent="5"/>
    </xf>
    <xf numFmtId="0" fontId="198" fillId="31" borderId="65" xfId="14" applyFont="1" applyFill="1" applyBorder="1" applyAlignment="1" applyProtection="1">
      <alignment horizontal="left" indent="8"/>
    </xf>
    <xf numFmtId="43" fontId="263" fillId="5" borderId="65" xfId="1" applyFont="1" applyFill="1" applyBorder="1"/>
    <xf numFmtId="43" fontId="201" fillId="5" borderId="65" xfId="14" applyNumberFormat="1" applyFont="1" applyFill="1" applyBorder="1"/>
    <xf numFmtId="0" fontId="198" fillId="31" borderId="35" xfId="14" applyFont="1" applyFill="1" applyBorder="1" applyProtection="1"/>
    <xf numFmtId="0" fontId="198" fillId="31" borderId="65" xfId="14" applyFont="1" applyFill="1" applyBorder="1" applyAlignment="1" applyProtection="1"/>
    <xf numFmtId="0" fontId="198" fillId="31" borderId="65" xfId="14" applyFont="1" applyFill="1" applyBorder="1" applyAlignment="1" applyProtection="1">
      <alignment horizontal="left"/>
    </xf>
    <xf numFmtId="0" fontId="198" fillId="31" borderId="35" xfId="14" applyFont="1" applyFill="1" applyBorder="1" applyAlignment="1" applyProtection="1">
      <alignment horizontal="left"/>
    </xf>
    <xf numFmtId="43" fontId="201" fillId="5" borderId="35" xfId="1" applyFont="1" applyFill="1" applyBorder="1"/>
    <xf numFmtId="43" fontId="201" fillId="0" borderId="35" xfId="1" applyFont="1" applyFill="1" applyBorder="1"/>
    <xf numFmtId="43" fontId="201" fillId="5" borderId="15" xfId="1" applyFont="1" applyFill="1" applyBorder="1"/>
    <xf numFmtId="43" fontId="201" fillId="0" borderId="15" xfId="1" applyFont="1" applyFill="1" applyBorder="1"/>
    <xf numFmtId="0" fontId="198" fillId="31" borderId="65" xfId="14" applyFont="1" applyFill="1" applyBorder="1"/>
    <xf numFmtId="0" fontId="198" fillId="31" borderId="34" xfId="14" applyFont="1" applyFill="1" applyBorder="1"/>
    <xf numFmtId="43" fontId="201" fillId="5" borderId="7" xfId="1" applyFont="1" applyFill="1" applyBorder="1"/>
    <xf numFmtId="43" fontId="201" fillId="0" borderId="7" xfId="1" applyFont="1" applyFill="1" applyBorder="1"/>
    <xf numFmtId="0" fontId="198" fillId="31" borderId="34" xfId="14" applyFont="1" applyFill="1" applyBorder="1" applyProtection="1"/>
    <xf numFmtId="43" fontId="201" fillId="5" borderId="34" xfId="1" applyFont="1" applyFill="1" applyBorder="1"/>
    <xf numFmtId="43" fontId="201" fillId="0" borderId="34" xfId="1" applyFont="1" applyFill="1" applyBorder="1"/>
    <xf numFmtId="0" fontId="199" fillId="8" borderId="65" xfId="14" applyFont="1" applyFill="1" applyBorder="1"/>
    <xf numFmtId="0" fontId="199" fillId="8" borderId="65" xfId="14" applyFont="1" applyFill="1" applyBorder="1" applyAlignment="1">
      <alignment horizontal="center"/>
    </xf>
    <xf numFmtId="0" fontId="41" fillId="8" borderId="0" xfId="14" applyFill="1"/>
    <xf numFmtId="43" fontId="206" fillId="0" borderId="31" xfId="1" applyFont="1" applyBorder="1" applyAlignment="1">
      <alignment horizontal="center" vertical="center"/>
    </xf>
    <xf numFmtId="184" fontId="41" fillId="0" borderId="0" xfId="14" applyNumberFormat="1"/>
    <xf numFmtId="43" fontId="206" fillId="0" borderId="65" xfId="1" applyFont="1" applyBorder="1" applyAlignment="1">
      <alignment horizontal="center" vertical="center"/>
    </xf>
    <xf numFmtId="43" fontId="41" fillId="0" borderId="0" xfId="14" applyNumberFormat="1"/>
    <xf numFmtId="43" fontId="206" fillId="5" borderId="65" xfId="1" applyFont="1" applyFill="1" applyBorder="1" applyAlignment="1">
      <alignment horizontal="right"/>
    </xf>
    <xf numFmtId="4" fontId="206" fillId="5" borderId="65" xfId="1" applyNumberFormat="1" applyFont="1" applyFill="1" applyBorder="1" applyAlignment="1">
      <alignment horizontal="right"/>
    </xf>
    <xf numFmtId="43" fontId="41" fillId="0" borderId="0" xfId="1"/>
    <xf numFmtId="0" fontId="191" fillId="0" borderId="0" xfId="14" quotePrefix="1" applyFont="1" applyFill="1" applyBorder="1"/>
    <xf numFmtId="4" fontId="41" fillId="0" borderId="0" xfId="14" applyNumberFormat="1"/>
    <xf numFmtId="43" fontId="206" fillId="0" borderId="65" xfId="1" applyFont="1" applyBorder="1"/>
    <xf numFmtId="0" fontId="219" fillId="31" borderId="65" xfId="14" applyFont="1" applyFill="1" applyBorder="1" applyProtection="1"/>
    <xf numFmtId="43" fontId="266" fillId="0" borderId="65" xfId="1" applyFont="1" applyBorder="1"/>
    <xf numFmtId="0" fontId="198" fillId="31" borderId="65" xfId="14" applyFont="1" applyFill="1" applyBorder="1" applyAlignment="1" applyProtection="1">
      <alignment horizontal="left" indent="6"/>
    </xf>
    <xf numFmtId="43" fontId="201" fillId="0" borderId="65" xfId="1" applyFont="1" applyBorder="1"/>
    <xf numFmtId="0" fontId="198" fillId="31" borderId="65" xfId="14" applyFont="1" applyFill="1" applyBorder="1" applyAlignment="1">
      <alignment horizontal="left" indent="6"/>
    </xf>
    <xf numFmtId="0" fontId="198" fillId="31" borderId="65" xfId="14" applyFont="1" applyFill="1" applyBorder="1" applyAlignment="1">
      <alignment horizontal="left" indent="5"/>
    </xf>
    <xf numFmtId="0" fontId="198" fillId="31" borderId="65" xfId="14" applyFont="1" applyFill="1" applyBorder="1" applyAlignment="1">
      <alignment horizontal="left" indent="9"/>
    </xf>
    <xf numFmtId="0" fontId="200" fillId="31" borderId="65" xfId="14" applyFont="1" applyFill="1" applyBorder="1" applyAlignment="1" applyProtection="1">
      <alignment horizontal="left"/>
    </xf>
    <xf numFmtId="0" fontId="198" fillId="31" borderId="65" xfId="14" applyFont="1" applyFill="1" applyBorder="1" applyAlignment="1" applyProtection="1">
      <alignment horizontal="left" indent="3"/>
    </xf>
    <xf numFmtId="43" fontId="201" fillId="0" borderId="33" xfId="1" applyFont="1" applyBorder="1" applyProtection="1"/>
    <xf numFmtId="43" fontId="201" fillId="0" borderId="65" xfId="1" applyFont="1" applyBorder="1" applyProtection="1"/>
    <xf numFmtId="43" fontId="206" fillId="0" borderId="65" xfId="14" applyNumberFormat="1" applyFont="1" applyBorder="1"/>
    <xf numFmtId="0" fontId="199" fillId="0" borderId="33" xfId="14" applyFont="1" applyBorder="1" applyProtection="1"/>
    <xf numFmtId="43" fontId="206" fillId="0" borderId="5" xfId="14" applyNumberFormat="1" applyFont="1" applyBorder="1"/>
    <xf numFmtId="0" fontId="199" fillId="8" borderId="33" xfId="14" applyFont="1" applyFill="1" applyBorder="1" applyProtection="1"/>
    <xf numFmtId="0" fontId="201" fillId="8" borderId="0" xfId="14" applyFont="1" applyFill="1"/>
    <xf numFmtId="43" fontId="206" fillId="0" borderId="65" xfId="1" applyFont="1" applyFill="1" applyBorder="1" applyAlignment="1">
      <alignment horizontal="right"/>
    </xf>
    <xf numFmtId="0" fontId="55" fillId="31" borderId="65" xfId="14" applyFont="1" applyFill="1" applyBorder="1"/>
    <xf numFmtId="0" fontId="199" fillId="5" borderId="65" xfId="14" applyFont="1" applyFill="1" applyBorder="1" applyAlignment="1">
      <alignment horizontal="center"/>
    </xf>
    <xf numFmtId="43" fontId="206" fillId="5" borderId="15" xfId="14" applyNumberFormat="1" applyFont="1" applyFill="1" applyBorder="1"/>
    <xf numFmtId="43" fontId="206" fillId="5" borderId="15" xfId="1" applyFont="1" applyFill="1" applyBorder="1"/>
    <xf numFmtId="0" fontId="61" fillId="0" borderId="0" xfId="14" applyFont="1"/>
    <xf numFmtId="43" fontId="206" fillId="5" borderId="65" xfId="1" applyFont="1" applyFill="1" applyBorder="1" applyProtection="1"/>
    <xf numFmtId="43" fontId="206" fillId="5" borderId="15" xfId="14" applyNumberFormat="1" applyFont="1" applyFill="1" applyBorder="1" applyProtection="1"/>
    <xf numFmtId="43" fontId="201" fillId="5" borderId="15" xfId="14" applyNumberFormat="1" applyFont="1" applyFill="1" applyBorder="1" applyProtection="1"/>
    <xf numFmtId="43" fontId="201" fillId="5" borderId="15" xfId="1" applyFont="1" applyFill="1" applyBorder="1" applyProtection="1"/>
    <xf numFmtId="43" fontId="201" fillId="59" borderId="15" xfId="1" applyFont="1" applyFill="1" applyBorder="1" applyAlignment="1">
      <alignment horizontal="center"/>
    </xf>
    <xf numFmtId="43" fontId="201" fillId="59" borderId="65" xfId="1" applyFont="1" applyFill="1" applyBorder="1" applyAlignment="1">
      <alignment horizontal="center"/>
    </xf>
    <xf numFmtId="43" fontId="206" fillId="5" borderId="15" xfId="1" applyFont="1" applyFill="1" applyBorder="1" applyProtection="1"/>
    <xf numFmtId="43" fontId="266" fillId="5" borderId="15" xfId="14" applyNumberFormat="1" applyFont="1" applyFill="1" applyBorder="1" applyProtection="1"/>
    <xf numFmtId="0" fontId="219" fillId="31" borderId="35" xfId="14" applyFont="1" applyFill="1" applyBorder="1" applyProtection="1"/>
    <xf numFmtId="43" fontId="201" fillId="5" borderId="133" xfId="14" applyNumberFormat="1" applyFont="1" applyFill="1" applyBorder="1" applyProtection="1"/>
    <xf numFmtId="43" fontId="201" fillId="5" borderId="15" xfId="14" applyNumberFormat="1" applyFont="1" applyFill="1" applyBorder="1" applyAlignment="1" applyProtection="1"/>
    <xf numFmtId="43" fontId="201" fillId="5" borderId="15" xfId="1" applyFont="1" applyFill="1" applyBorder="1" applyAlignment="1" applyProtection="1">
      <alignment horizontal="left"/>
    </xf>
    <xf numFmtId="0" fontId="199" fillId="31" borderId="65" xfId="14" applyFont="1" applyFill="1" applyBorder="1" applyAlignment="1" applyProtection="1">
      <alignment horizontal="left"/>
    </xf>
    <xf numFmtId="43" fontId="206" fillId="5" borderId="15" xfId="14" applyNumberFormat="1" applyFont="1" applyFill="1" applyBorder="1" applyAlignment="1" applyProtection="1">
      <alignment horizontal="left"/>
    </xf>
    <xf numFmtId="43" fontId="201" fillId="5" borderId="15" xfId="14" applyNumberFormat="1" applyFont="1" applyFill="1" applyBorder="1" applyAlignment="1" applyProtection="1">
      <alignment horizontal="left"/>
    </xf>
    <xf numFmtId="43" fontId="201" fillId="5" borderId="133" xfId="14" applyNumberFormat="1" applyFont="1" applyFill="1" applyBorder="1" applyAlignment="1" applyProtection="1">
      <alignment horizontal="left"/>
    </xf>
    <xf numFmtId="0" fontId="219" fillId="31" borderId="65" xfId="14" applyFont="1" applyFill="1" applyBorder="1" applyAlignment="1" applyProtection="1">
      <alignment horizontal="left"/>
    </xf>
    <xf numFmtId="43" fontId="266" fillId="5" borderId="15" xfId="14" applyNumberFormat="1" applyFont="1" applyFill="1" applyBorder="1" applyAlignment="1" applyProtection="1">
      <alignment horizontal="left"/>
    </xf>
    <xf numFmtId="0" fontId="198" fillId="31" borderId="65" xfId="14" applyFont="1" applyFill="1" applyBorder="1" applyAlignment="1" applyProtection="1">
      <alignment horizontal="left" indent="1"/>
    </xf>
    <xf numFmtId="43" fontId="201" fillId="5" borderId="15" xfId="14" applyNumberFormat="1" applyFont="1" applyFill="1" applyBorder="1" applyAlignment="1" applyProtection="1">
      <alignment horizontal="left" indent="1"/>
    </xf>
    <xf numFmtId="43" fontId="201" fillId="5" borderId="15" xfId="14" applyNumberFormat="1" applyFont="1" applyFill="1" applyBorder="1"/>
    <xf numFmtId="43" fontId="201" fillId="5" borderId="7" xfId="14" applyNumberFormat="1" applyFont="1" applyFill="1" applyBorder="1"/>
    <xf numFmtId="43" fontId="201" fillId="5" borderId="7" xfId="14" applyNumberFormat="1" applyFont="1" applyFill="1" applyBorder="1" applyProtection="1"/>
    <xf numFmtId="43" fontId="206" fillId="5" borderId="15" xfId="1" applyFont="1" applyFill="1" applyBorder="1" applyAlignment="1">
      <alignment horizontal="center"/>
    </xf>
    <xf numFmtId="43" fontId="201" fillId="5" borderId="15" xfId="1" applyFont="1" applyFill="1" applyBorder="1" applyAlignment="1">
      <alignment horizontal="center"/>
    </xf>
    <xf numFmtId="43" fontId="199" fillId="5" borderId="15" xfId="1" applyFont="1" applyFill="1" applyBorder="1" applyAlignment="1">
      <alignment horizontal="center" wrapText="1"/>
    </xf>
    <xf numFmtId="43" fontId="266" fillId="5" borderId="65" xfId="14" applyNumberFormat="1" applyFont="1" applyFill="1" applyBorder="1" applyProtection="1"/>
    <xf numFmtId="43" fontId="201" fillId="5" borderId="65" xfId="14" applyNumberFormat="1" applyFont="1" applyFill="1" applyBorder="1" applyProtection="1"/>
    <xf numFmtId="43" fontId="201" fillId="0" borderId="65" xfId="14" applyNumberFormat="1" applyFont="1" applyBorder="1"/>
    <xf numFmtId="43" fontId="206" fillId="59" borderId="15" xfId="1" applyFont="1" applyFill="1" applyBorder="1" applyAlignment="1">
      <alignment horizontal="center"/>
    </xf>
    <xf numFmtId="43" fontId="206" fillId="0" borderId="15" xfId="1" applyFont="1" applyFill="1" applyBorder="1" applyAlignment="1">
      <alignment horizontal="center"/>
    </xf>
    <xf numFmtId="43" fontId="206" fillId="59" borderId="65" xfId="1" applyFont="1" applyFill="1" applyBorder="1" applyAlignment="1">
      <alignment horizontal="center"/>
    </xf>
    <xf numFmtId="43" fontId="201" fillId="0" borderId="15" xfId="1" applyFont="1" applyFill="1" applyBorder="1" applyAlignment="1">
      <alignment horizontal="center"/>
    </xf>
    <xf numFmtId="0" fontId="198" fillId="31" borderId="65" xfId="14" applyFont="1" applyFill="1" applyBorder="1" applyAlignment="1" applyProtection="1">
      <alignment horizontal="left" indent="9"/>
    </xf>
    <xf numFmtId="0" fontId="198" fillId="31" borderId="65" xfId="14" applyFont="1" applyFill="1" applyBorder="1" applyAlignment="1" applyProtection="1">
      <alignment horizontal="left" indent="13"/>
    </xf>
    <xf numFmtId="43" fontId="206" fillId="5" borderId="15" xfId="14" applyNumberFormat="1" applyFont="1" applyFill="1" applyBorder="1" applyAlignment="1" applyProtection="1">
      <alignment horizontal="left" indent="3"/>
    </xf>
    <xf numFmtId="0" fontId="219" fillId="31" borderId="65" xfId="14" applyFont="1" applyFill="1" applyBorder="1" applyAlignment="1" applyProtection="1">
      <alignment horizontal="left" indent="3"/>
    </xf>
    <xf numFmtId="43" fontId="266" fillId="5" borderId="15" xfId="14" applyNumberFormat="1" applyFont="1" applyFill="1" applyBorder="1" applyAlignment="1" applyProtection="1">
      <alignment horizontal="left" indent="3"/>
    </xf>
    <xf numFmtId="0" fontId="219" fillId="31" borderId="65" xfId="14" applyFont="1" applyFill="1" applyBorder="1" applyAlignment="1" applyProtection="1">
      <alignment horizontal="left" indent="11"/>
    </xf>
    <xf numFmtId="0" fontId="219" fillId="31" borderId="65" xfId="14" applyFont="1" applyFill="1" applyBorder="1" applyAlignment="1" applyProtection="1">
      <alignment horizontal="left" indent="15"/>
    </xf>
    <xf numFmtId="43" fontId="199" fillId="5" borderId="15" xfId="1" applyFont="1" applyFill="1" applyBorder="1" applyAlignment="1">
      <alignment horizontal="center"/>
    </xf>
    <xf numFmtId="43" fontId="51" fillId="5" borderId="15" xfId="14" applyNumberFormat="1" applyFont="1" applyFill="1" applyBorder="1" applyProtection="1"/>
    <xf numFmtId="43" fontId="51" fillId="5" borderId="15" xfId="1" applyFont="1" applyFill="1" applyBorder="1"/>
    <xf numFmtId="0" fontId="198" fillId="5" borderId="0" xfId="14" applyFont="1" applyFill="1"/>
    <xf numFmtId="0" fontId="55" fillId="5" borderId="0" xfId="14" applyFont="1" applyFill="1"/>
    <xf numFmtId="0" fontId="51" fillId="5" borderId="0" xfId="14" applyFont="1" applyFill="1"/>
    <xf numFmtId="43" fontId="41" fillId="5" borderId="0" xfId="14" applyNumberFormat="1" applyFill="1"/>
    <xf numFmtId="0" fontId="41" fillId="5" borderId="0" xfId="14" applyFill="1"/>
    <xf numFmtId="0" fontId="199" fillId="8" borderId="65" xfId="14" applyFont="1" applyFill="1" applyBorder="1" applyAlignment="1">
      <alignment horizontal="left" indent="2"/>
    </xf>
    <xf numFmtId="0" fontId="199" fillId="8" borderId="65" xfId="14" applyFont="1" applyFill="1" applyBorder="1" applyAlignment="1">
      <alignment horizontal="left" indent="1"/>
    </xf>
    <xf numFmtId="0" fontId="199" fillId="8" borderId="65" xfId="14" applyFont="1" applyFill="1" applyBorder="1" applyAlignment="1">
      <alignment horizontal="left" indent="10"/>
    </xf>
    <xf numFmtId="0" fontId="199" fillId="8" borderId="65" xfId="14" applyFont="1" applyFill="1" applyBorder="1" applyAlignment="1">
      <alignment horizontal="left" indent="15"/>
    </xf>
    <xf numFmtId="0" fontId="55" fillId="5" borderId="0" xfId="14" applyFont="1" applyFill="1" applyBorder="1"/>
    <xf numFmtId="43" fontId="55" fillId="5" borderId="0" xfId="14" applyNumberFormat="1" applyFont="1" applyFill="1" applyBorder="1"/>
    <xf numFmtId="43" fontId="41" fillId="5" borderId="0" xfId="14" applyNumberFormat="1" applyFill="1" applyBorder="1"/>
    <xf numFmtId="0" fontId="55" fillId="0" borderId="0" xfId="14" applyFont="1"/>
    <xf numFmtId="0" fontId="267" fillId="0" borderId="0" xfId="14" applyFont="1"/>
    <xf numFmtId="185" fontId="199" fillId="31" borderId="14" xfId="14" applyNumberFormat="1" applyFont="1" applyFill="1" applyBorder="1" applyAlignment="1" applyProtection="1">
      <alignment horizontal="center"/>
    </xf>
    <xf numFmtId="0" fontId="198" fillId="31" borderId="0" xfId="14" applyFont="1" applyFill="1"/>
    <xf numFmtId="0" fontId="199" fillId="31" borderId="21" xfId="14" applyFont="1" applyFill="1" applyBorder="1" applyAlignment="1" applyProtection="1">
      <alignment wrapText="1"/>
    </xf>
    <xf numFmtId="4" fontId="206" fillId="0" borderId="19" xfId="14" applyNumberFormat="1" applyFont="1" applyBorder="1" applyAlignment="1" applyProtection="1">
      <alignment horizontal="right"/>
    </xf>
    <xf numFmtId="4" fontId="206" fillId="0" borderId="19" xfId="1" applyNumberFormat="1" applyFont="1" applyBorder="1" applyAlignment="1">
      <alignment horizontal="right"/>
    </xf>
    <xf numFmtId="4" fontId="206" fillId="0" borderId="19" xfId="1" applyNumberFormat="1" applyFont="1" applyBorder="1" applyAlignment="1"/>
    <xf numFmtId="4" fontId="206" fillId="0" borderId="19" xfId="1" applyNumberFormat="1" applyFont="1" applyFill="1" applyBorder="1" applyAlignment="1"/>
    <xf numFmtId="4" fontId="206" fillId="0" borderId="19" xfId="1" applyNumberFormat="1" applyFont="1" applyFill="1" applyBorder="1" applyAlignment="1">
      <alignment horizontal="right"/>
    </xf>
    <xf numFmtId="4" fontId="206" fillId="0" borderId="101" xfId="1" applyNumberFormat="1" applyFont="1" applyFill="1" applyBorder="1" applyAlignment="1">
      <alignment horizontal="right"/>
    </xf>
    <xf numFmtId="4" fontId="206" fillId="0" borderId="1" xfId="1" applyNumberFormat="1" applyFont="1" applyFill="1" applyBorder="1" applyAlignment="1">
      <alignment horizontal="right"/>
    </xf>
    <xf numFmtId="4" fontId="206" fillId="0" borderId="17" xfId="1" applyNumberFormat="1" applyFont="1" applyFill="1" applyBorder="1" applyAlignment="1">
      <alignment horizontal="right"/>
    </xf>
    <xf numFmtId="0" fontId="198" fillId="31" borderId="21" xfId="14" applyFont="1" applyFill="1" applyBorder="1" applyAlignment="1" applyProtection="1">
      <alignment wrapText="1"/>
    </xf>
    <xf numFmtId="4" fontId="201" fillId="0" borderId="22" xfId="1" applyNumberFormat="1" applyFont="1" applyBorder="1" applyAlignment="1"/>
    <xf numFmtId="4" fontId="201" fillId="0" borderId="22" xfId="1" applyNumberFormat="1" applyFont="1" applyFill="1" applyBorder="1" applyAlignment="1"/>
    <xf numFmtId="4" fontId="201" fillId="0" borderId="26" xfId="1" applyNumberFormat="1" applyFont="1" applyFill="1" applyBorder="1" applyAlignment="1"/>
    <xf numFmtId="4" fontId="201" fillId="0" borderId="0" xfId="1" applyNumberFormat="1" applyFont="1" applyFill="1" applyBorder="1" applyAlignment="1"/>
    <xf numFmtId="4" fontId="201" fillId="0" borderId="20" xfId="1" applyNumberFormat="1" applyFont="1" applyFill="1" applyBorder="1" applyAlignment="1"/>
    <xf numFmtId="0" fontId="198" fillId="31" borderId="21" xfId="14" applyFont="1" applyFill="1" applyBorder="1" applyAlignment="1" applyProtection="1">
      <alignment horizontal="left" wrapText="1" indent="1"/>
    </xf>
    <xf numFmtId="0" fontId="198" fillId="31" borderId="76" xfId="14" applyFont="1" applyFill="1" applyBorder="1" applyAlignment="1" applyProtection="1">
      <alignment horizontal="left" wrapText="1" indent="1"/>
    </xf>
    <xf numFmtId="4" fontId="201" fillId="0" borderId="77" xfId="14" applyNumberFormat="1" applyFont="1" applyBorder="1" applyAlignment="1" applyProtection="1">
      <alignment horizontal="center"/>
    </xf>
    <xf numFmtId="4" fontId="201" fillId="0" borderId="77" xfId="1" applyNumberFormat="1" applyFont="1" applyBorder="1" applyAlignment="1">
      <alignment horizontal="center"/>
    </xf>
    <xf numFmtId="4" fontId="201" fillId="0" borderId="77" xfId="1" applyNumberFormat="1" applyFont="1" applyBorder="1" applyAlignment="1"/>
    <xf numFmtId="4" fontId="201" fillId="0" borderId="77" xfId="1" applyNumberFormat="1" applyFont="1" applyFill="1" applyBorder="1" applyAlignment="1"/>
    <xf numFmtId="4" fontId="201" fillId="0" borderId="57" xfId="1" applyNumberFormat="1" applyFont="1" applyFill="1" applyBorder="1" applyAlignment="1"/>
    <xf numFmtId="4" fontId="201" fillId="0" borderId="2" xfId="1" applyNumberFormat="1" applyFont="1" applyFill="1" applyBorder="1" applyAlignment="1"/>
    <xf numFmtId="4" fontId="201" fillId="0" borderId="78" xfId="1" applyNumberFormat="1" applyFont="1" applyFill="1" applyBorder="1" applyAlignment="1"/>
    <xf numFmtId="4" fontId="201" fillId="0" borderId="0" xfId="14" applyNumberFormat="1" applyFont="1" applyBorder="1" applyAlignment="1" applyProtection="1">
      <alignment horizontal="center"/>
    </xf>
    <xf numFmtId="4" fontId="201" fillId="0" borderId="0" xfId="1" applyNumberFormat="1" applyFont="1" applyBorder="1" applyAlignment="1">
      <alignment horizontal="center"/>
    </xf>
    <xf numFmtId="4" fontId="201" fillId="0" borderId="0" xfId="1" applyNumberFormat="1" applyFont="1" applyBorder="1" applyAlignment="1"/>
    <xf numFmtId="0" fontId="198" fillId="31" borderId="0" xfId="14" applyFont="1" applyFill="1" applyBorder="1" applyAlignment="1" applyProtection="1">
      <alignment horizontal="left" wrapText="1" indent="1"/>
    </xf>
    <xf numFmtId="0" fontId="41" fillId="0" borderId="0" xfId="14" applyFill="1"/>
    <xf numFmtId="0" fontId="41" fillId="0" borderId="1" xfId="14" applyBorder="1"/>
    <xf numFmtId="0" fontId="41" fillId="0" borderId="7" xfId="14" applyBorder="1"/>
    <xf numFmtId="0" fontId="203" fillId="5" borderId="124" xfId="14" applyFont="1" applyFill="1" applyBorder="1"/>
    <xf numFmtId="0" fontId="223" fillId="0" borderId="0" xfId="14" applyFont="1" applyBorder="1"/>
    <xf numFmtId="0" fontId="267" fillId="0" borderId="0" xfId="14" applyFont="1" applyBorder="1"/>
    <xf numFmtId="0" fontId="41" fillId="0" borderId="0" xfId="14" applyBorder="1"/>
    <xf numFmtId="0" fontId="41" fillId="0" borderId="4" xfId="14" applyBorder="1"/>
    <xf numFmtId="0" fontId="209" fillId="31" borderId="14" xfId="14" applyFont="1" applyFill="1" applyBorder="1"/>
    <xf numFmtId="0" fontId="209" fillId="31" borderId="11" xfId="14" applyFont="1" applyFill="1" applyBorder="1" applyAlignment="1">
      <alignment horizontal="center" wrapText="1"/>
    </xf>
    <xf numFmtId="0" fontId="209" fillId="31" borderId="12" xfId="14" applyFont="1" applyFill="1" applyBorder="1" applyAlignment="1">
      <alignment horizontal="center" wrapText="1"/>
    </xf>
    <xf numFmtId="4" fontId="268" fillId="0" borderId="20" xfId="14" applyNumberFormat="1" applyFont="1" applyBorder="1" applyAlignment="1">
      <alignment horizontal="center"/>
    </xf>
    <xf numFmtId="4" fontId="268" fillId="0" borderId="22" xfId="14" applyNumberFormat="1" applyFont="1" applyBorder="1" applyAlignment="1">
      <alignment horizontal="center"/>
    </xf>
    <xf numFmtId="4" fontId="268" fillId="0" borderId="27" xfId="14" applyNumberFormat="1" applyFont="1" applyBorder="1" applyAlignment="1">
      <alignment horizontal="center"/>
    </xf>
    <xf numFmtId="17" fontId="199" fillId="31" borderId="35" xfId="14" applyNumberFormat="1" applyFont="1" applyFill="1" applyBorder="1" applyAlignment="1">
      <alignment horizontal="center"/>
    </xf>
    <xf numFmtId="4" fontId="268" fillId="0" borderId="130" xfId="14" applyNumberFormat="1" applyFont="1" applyBorder="1" applyAlignment="1">
      <alignment horizontal="center"/>
    </xf>
    <xf numFmtId="4" fontId="268" fillId="0" borderId="127" xfId="14" applyNumberFormat="1" applyFont="1" applyBorder="1" applyAlignment="1">
      <alignment horizontal="center"/>
    </xf>
    <xf numFmtId="4" fontId="268" fillId="0" borderId="128" xfId="14" applyNumberFormat="1" applyFont="1" applyBorder="1" applyAlignment="1">
      <alignment horizontal="center"/>
    </xf>
    <xf numFmtId="0" fontId="209" fillId="31" borderId="129" xfId="14" applyFont="1" applyFill="1" applyBorder="1"/>
    <xf numFmtId="0" fontId="209" fillId="31" borderId="127" xfId="14" applyFont="1" applyFill="1" applyBorder="1" applyAlignment="1">
      <alignment horizontal="center" wrapText="1"/>
    </xf>
    <xf numFmtId="0" fontId="209" fillId="31" borderId="128" xfId="14" applyFont="1" applyFill="1" applyBorder="1" applyAlignment="1">
      <alignment horizontal="center" wrapText="1"/>
    </xf>
    <xf numFmtId="0" fontId="209" fillId="31" borderId="13" xfId="14" applyFont="1" applyFill="1" applyBorder="1" applyAlignment="1">
      <alignment horizontal="center" wrapText="1"/>
    </xf>
    <xf numFmtId="4" fontId="268" fillId="0" borderId="26" xfId="14" applyNumberFormat="1" applyFont="1" applyBorder="1" applyAlignment="1">
      <alignment horizontal="center"/>
    </xf>
    <xf numFmtId="4" fontId="268" fillId="0" borderId="132" xfId="14" applyNumberFormat="1" applyFont="1" applyBorder="1" applyAlignment="1">
      <alignment horizontal="center"/>
    </xf>
    <xf numFmtId="0" fontId="41" fillId="0" borderId="131" xfId="14" applyFill="1" applyBorder="1"/>
    <xf numFmtId="0" fontId="197" fillId="55" borderId="16" xfId="12" applyFont="1" applyFill="1" applyBorder="1"/>
    <xf numFmtId="0" fontId="201" fillId="0" borderId="1" xfId="680" applyFont="1" applyBorder="1"/>
    <xf numFmtId="0" fontId="201" fillId="0" borderId="7" xfId="680" applyFont="1" applyBorder="1"/>
    <xf numFmtId="0" fontId="203" fillId="0" borderId="124" xfId="680" applyFont="1" applyBorder="1"/>
    <xf numFmtId="0" fontId="223" fillId="0" borderId="0" xfId="680" applyFont="1" applyBorder="1"/>
    <xf numFmtId="0" fontId="223" fillId="0" borderId="4" xfId="680" applyFont="1" applyBorder="1"/>
    <xf numFmtId="0" fontId="223" fillId="0" borderId="0" xfId="680" applyFont="1"/>
    <xf numFmtId="43" fontId="209" fillId="31" borderId="14" xfId="1" applyFont="1" applyFill="1" applyBorder="1" applyAlignment="1">
      <alignment horizontal="center"/>
    </xf>
    <xf numFmtId="0" fontId="209" fillId="31" borderId="11" xfId="680" applyFont="1" applyFill="1" applyBorder="1" applyAlignment="1">
      <alignment horizontal="center"/>
    </xf>
    <xf numFmtId="0" fontId="209" fillId="31" borderId="10" xfId="680" applyFont="1" applyFill="1" applyBorder="1" applyAlignment="1">
      <alignment horizontal="center"/>
    </xf>
    <xf numFmtId="0" fontId="209" fillId="31" borderId="15" xfId="680" applyFont="1" applyFill="1" applyBorder="1" applyAlignment="1">
      <alignment horizontal="center"/>
    </xf>
    <xf numFmtId="43" fontId="214" fillId="31" borderId="21" xfId="1" applyFont="1" applyFill="1" applyBorder="1" applyAlignment="1">
      <alignment horizontal="center"/>
    </xf>
    <xf numFmtId="165" fontId="202" fillId="0" borderId="22" xfId="1" applyNumberFormat="1" applyFont="1" applyBorder="1"/>
    <xf numFmtId="165" fontId="202" fillId="0" borderId="26" xfId="1" applyNumberFormat="1" applyFont="1" applyBorder="1"/>
    <xf numFmtId="165" fontId="202" fillId="0" borderId="27" xfId="1" applyNumberFormat="1" applyFont="1" applyBorder="1"/>
    <xf numFmtId="43" fontId="214" fillId="31" borderId="76" xfId="1" applyFont="1" applyFill="1" applyBorder="1" applyAlignment="1">
      <alignment horizontal="center"/>
    </xf>
    <xf numFmtId="165" fontId="202" fillId="0" borderId="77" xfId="1" applyNumberFormat="1" applyFont="1" applyBorder="1"/>
    <xf numFmtId="165" fontId="202" fillId="0" borderId="57" xfId="1" applyNumberFormat="1" applyFont="1" applyBorder="1"/>
    <xf numFmtId="165" fontId="202" fillId="0" borderId="79" xfId="1" applyNumberFormat="1" applyFont="1" applyBorder="1"/>
    <xf numFmtId="0" fontId="201" fillId="0" borderId="124" xfId="680" applyFont="1" applyBorder="1"/>
    <xf numFmtId="0" fontId="201" fillId="0" borderId="4" xfId="680" applyFont="1" applyBorder="1"/>
    <xf numFmtId="0" fontId="191" fillId="0" borderId="134" xfId="680" applyFont="1" applyBorder="1"/>
    <xf numFmtId="0" fontId="201" fillId="0" borderId="131" xfId="680" applyFont="1" applyBorder="1"/>
    <xf numFmtId="4" fontId="201" fillId="0" borderId="131" xfId="680" applyNumberFormat="1" applyFont="1" applyBorder="1"/>
    <xf numFmtId="0" fontId="201" fillId="0" borderId="133" xfId="680" applyFont="1" applyBorder="1"/>
    <xf numFmtId="4" fontId="269" fillId="0" borderId="0" xfId="14" applyNumberFormat="1" applyFont="1"/>
    <xf numFmtId="43" fontId="270" fillId="31" borderId="39" xfId="1" applyFont="1" applyFill="1" applyBorder="1" applyAlignment="1"/>
    <xf numFmtId="43" fontId="270" fillId="31" borderId="37" xfId="1" applyFont="1" applyFill="1" applyBorder="1" applyAlignment="1"/>
    <xf numFmtId="43" fontId="270" fillId="31" borderId="177" xfId="1" applyFont="1" applyFill="1" applyBorder="1" applyAlignment="1"/>
    <xf numFmtId="43" fontId="270" fillId="31" borderId="38" xfId="1" applyFont="1" applyFill="1" applyBorder="1" applyAlignment="1"/>
    <xf numFmtId="17" fontId="206" fillId="31" borderId="31" xfId="680" applyNumberFormat="1" applyFont="1" applyFill="1" applyBorder="1" applyAlignment="1">
      <alignment horizontal="center"/>
    </xf>
    <xf numFmtId="39" fontId="202" fillId="0" borderId="21" xfId="1" applyNumberFormat="1" applyFont="1" applyBorder="1" applyAlignment="1">
      <alignment horizontal="center"/>
    </xf>
    <xf numFmtId="39" fontId="202" fillId="0" borderId="22" xfId="1" applyNumberFormat="1" applyFont="1" applyBorder="1" applyAlignment="1">
      <alignment horizontal="center"/>
    </xf>
    <xf numFmtId="39" fontId="202" fillId="0" borderId="26" xfId="1" applyNumberFormat="1" applyFont="1" applyBorder="1" applyAlignment="1">
      <alignment horizontal="center"/>
    </xf>
    <xf numFmtId="39" fontId="202" fillId="0" borderId="27" xfId="1" applyNumberFormat="1" applyFont="1" applyBorder="1" applyAlignment="1">
      <alignment horizontal="center"/>
    </xf>
    <xf numFmtId="2" fontId="202" fillId="0" borderId="21" xfId="1" applyNumberFormat="1" applyFont="1" applyBorder="1" applyAlignment="1">
      <alignment horizontal="center"/>
    </xf>
    <xf numFmtId="2" fontId="202" fillId="0" borderId="22" xfId="1" applyNumberFormat="1" applyFont="1" applyBorder="1" applyAlignment="1">
      <alignment horizontal="center"/>
    </xf>
    <xf numFmtId="2" fontId="202" fillId="0" borderId="101" xfId="1" applyNumberFormat="1" applyFont="1" applyBorder="1" applyAlignment="1">
      <alignment horizontal="center"/>
    </xf>
    <xf numFmtId="2" fontId="202" fillId="0" borderId="26" xfId="1" applyNumberFormat="1" applyFont="1" applyBorder="1" applyAlignment="1">
      <alignment horizontal="center"/>
    </xf>
    <xf numFmtId="39" fontId="201" fillId="0" borderId="0" xfId="680" applyNumberFormat="1" applyFont="1"/>
    <xf numFmtId="39" fontId="202" fillId="0" borderId="129" xfId="1" applyNumberFormat="1" applyFont="1" applyBorder="1" applyAlignment="1">
      <alignment horizontal="center"/>
    </xf>
    <xf numFmtId="39" fontId="202" fillId="0" borderId="127" xfId="1" applyNumberFormat="1" applyFont="1" applyBorder="1" applyAlignment="1">
      <alignment horizontal="center"/>
    </xf>
    <xf numFmtId="39" fontId="202" fillId="0" borderId="132" xfId="1" applyNumberFormat="1" applyFont="1" applyBorder="1" applyAlignment="1">
      <alignment horizontal="center"/>
    </xf>
    <xf numFmtId="39" fontId="202" fillId="0" borderId="128" xfId="1" applyNumberFormat="1" applyFont="1" applyBorder="1" applyAlignment="1">
      <alignment horizontal="center"/>
    </xf>
    <xf numFmtId="2" fontId="202" fillId="0" borderId="129" xfId="1" applyNumberFormat="1" applyFont="1" applyBorder="1" applyAlignment="1">
      <alignment horizontal="center"/>
    </xf>
    <xf numFmtId="2" fontId="202" fillId="0" borderId="127" xfId="1" applyNumberFormat="1" applyFont="1" applyBorder="1" applyAlignment="1">
      <alignment horizontal="center"/>
    </xf>
    <xf numFmtId="2" fontId="202" fillId="0" borderId="132" xfId="1" applyNumberFormat="1" applyFont="1" applyBorder="1" applyAlignment="1">
      <alignment horizontal="center"/>
    </xf>
    <xf numFmtId="17" fontId="206" fillId="31" borderId="65" xfId="680" applyNumberFormat="1" applyFont="1" applyFill="1" applyBorder="1" applyAlignment="1">
      <alignment horizontal="right"/>
    </xf>
    <xf numFmtId="39" fontId="214" fillId="31" borderId="14" xfId="1" applyNumberFormat="1" applyFont="1" applyFill="1" applyBorder="1" applyAlignment="1">
      <alignment horizontal="center"/>
    </xf>
    <xf numFmtId="39" fontId="214" fillId="31" borderId="11" xfId="1" applyNumberFormat="1" applyFont="1" applyFill="1" applyBorder="1" applyAlignment="1">
      <alignment horizontal="center"/>
    </xf>
    <xf numFmtId="39" fontId="214" fillId="31" borderId="13" xfId="1" applyNumberFormat="1" applyFont="1" applyFill="1" applyBorder="1" applyAlignment="1">
      <alignment horizontal="center"/>
    </xf>
    <xf numFmtId="39" fontId="214" fillId="31" borderId="12" xfId="1" applyNumberFormat="1" applyFont="1" applyFill="1" applyBorder="1" applyAlignment="1">
      <alignment horizontal="center"/>
    </xf>
    <xf numFmtId="2" fontId="214" fillId="0" borderId="14" xfId="1" applyNumberFormat="1" applyFont="1" applyBorder="1" applyAlignment="1">
      <alignment horizontal="center"/>
    </xf>
    <xf numFmtId="2" fontId="214" fillId="0" borderId="11" xfId="1" applyNumberFormat="1" applyFont="1" applyBorder="1" applyAlignment="1">
      <alignment horizontal="center"/>
    </xf>
    <xf numFmtId="2" fontId="214" fillId="0" borderId="13" xfId="1" applyNumberFormat="1" applyFont="1" applyBorder="1" applyAlignment="1">
      <alignment horizontal="center"/>
    </xf>
    <xf numFmtId="39" fontId="214" fillId="0" borderId="12" xfId="1" applyNumberFormat="1" applyFont="1" applyFill="1" applyBorder="1" applyAlignment="1">
      <alignment horizontal="center"/>
    </xf>
    <xf numFmtId="17" fontId="206" fillId="31" borderId="65" xfId="680" applyNumberFormat="1" applyFont="1" applyFill="1" applyBorder="1" applyAlignment="1">
      <alignment horizontal="center"/>
    </xf>
    <xf numFmtId="39" fontId="202" fillId="0" borderId="18" xfId="1" applyNumberFormat="1" applyFont="1" applyBorder="1" applyAlignment="1">
      <alignment horizontal="center"/>
    </xf>
    <xf numFmtId="39" fontId="202" fillId="0" borderId="19" xfId="1" applyNumberFormat="1" applyFont="1" applyBorder="1" applyAlignment="1">
      <alignment horizontal="center"/>
    </xf>
    <xf numFmtId="39" fontId="202" fillId="0" borderId="101" xfId="1" applyNumberFormat="1" applyFont="1" applyBorder="1" applyAlignment="1">
      <alignment horizontal="center"/>
    </xf>
    <xf numFmtId="39" fontId="202" fillId="0" borderId="80" xfId="1" applyNumberFormat="1" applyFont="1" applyBorder="1" applyAlignment="1">
      <alignment horizontal="center"/>
    </xf>
    <xf numFmtId="2" fontId="202" fillId="0" borderId="18" xfId="1" applyNumberFormat="1" applyFont="1" applyBorder="1" applyAlignment="1">
      <alignment horizontal="center"/>
    </xf>
    <xf numFmtId="2" fontId="202" fillId="0" borderId="19" xfId="1" applyNumberFormat="1" applyFont="1" applyBorder="1" applyAlignment="1">
      <alignment horizontal="center"/>
    </xf>
    <xf numFmtId="39" fontId="202" fillId="0" borderId="129" xfId="1" applyNumberFormat="1" applyFont="1" applyFill="1" applyBorder="1" applyAlignment="1">
      <alignment horizontal="center"/>
    </xf>
    <xf numFmtId="2" fontId="202" fillId="0" borderId="80" xfId="1" applyNumberFormat="1" applyFont="1" applyBorder="1" applyAlignment="1">
      <alignment horizontal="center"/>
    </xf>
    <xf numFmtId="2" fontId="202" fillId="0" borderId="27" xfId="1" applyNumberFormat="1" applyFont="1" applyBorder="1" applyAlignment="1">
      <alignment horizontal="center"/>
    </xf>
    <xf numFmtId="17" fontId="206" fillId="31" borderId="34" xfId="680" applyNumberFormat="1" applyFont="1" applyFill="1" applyBorder="1" applyAlignment="1">
      <alignment horizontal="center"/>
    </xf>
    <xf numFmtId="39" fontId="214" fillId="0" borderId="14" xfId="1" applyNumberFormat="1" applyFont="1" applyFill="1" applyBorder="1" applyAlignment="1">
      <alignment horizontal="center"/>
    </xf>
    <xf numFmtId="39" fontId="214" fillId="0" borderId="11" xfId="1" applyNumberFormat="1" applyFont="1" applyFill="1" applyBorder="1" applyAlignment="1">
      <alignment horizontal="center"/>
    </xf>
    <xf numFmtId="39" fontId="214" fillId="0" borderId="13" xfId="1" applyNumberFormat="1" applyFont="1" applyFill="1" applyBorder="1" applyAlignment="1">
      <alignment horizontal="center"/>
    </xf>
    <xf numFmtId="39" fontId="202" fillId="0" borderId="124" xfId="1" applyNumberFormat="1" applyFont="1" applyBorder="1" applyAlignment="1">
      <alignment horizontal="center"/>
    </xf>
    <xf numFmtId="2" fontId="202" fillId="0" borderId="0" xfId="1" applyNumberFormat="1" applyFont="1" applyBorder="1" applyAlignment="1">
      <alignment horizontal="center"/>
    </xf>
    <xf numFmtId="39" fontId="202" fillId="0" borderId="0" xfId="1" applyNumberFormat="1" applyFont="1" applyBorder="1" applyAlignment="1">
      <alignment horizontal="center"/>
    </xf>
    <xf numFmtId="2" fontId="202" fillId="0" borderId="20" xfId="1" applyNumberFormat="1" applyFont="1" applyBorder="1" applyAlignment="1">
      <alignment horizontal="center"/>
    </xf>
    <xf numFmtId="17" fontId="206" fillId="31" borderId="35" xfId="680" applyNumberFormat="1" applyFont="1" applyFill="1" applyBorder="1" applyAlignment="1">
      <alignment horizontal="center"/>
    </xf>
    <xf numFmtId="39" fontId="202" fillId="0" borderId="134" xfId="1" applyNumberFormat="1" applyFont="1" applyBorder="1" applyAlignment="1">
      <alignment horizontal="center"/>
    </xf>
    <xf numFmtId="2" fontId="202" fillId="0" borderId="131" xfId="1" applyNumberFormat="1" applyFont="1" applyBorder="1" applyAlignment="1">
      <alignment horizontal="center"/>
    </xf>
    <xf numFmtId="39" fontId="214" fillId="0" borderId="10" xfId="1" applyNumberFormat="1" applyFont="1" applyFill="1" applyBorder="1" applyAlignment="1">
      <alignment horizontal="center"/>
    </xf>
    <xf numFmtId="39" fontId="202" fillId="0" borderId="0" xfId="1" applyNumberFormat="1" applyFont="1" applyFill="1" applyBorder="1" applyAlignment="1">
      <alignment horizontal="center"/>
    </xf>
    <xf numFmtId="39" fontId="202" fillId="0" borderId="19" xfId="1" applyNumberFormat="1" applyFont="1" applyFill="1" applyBorder="1" applyAlignment="1">
      <alignment horizontal="center"/>
    </xf>
    <xf numFmtId="39" fontId="202" fillId="0" borderId="27" xfId="1" applyNumberFormat="1" applyFont="1" applyFill="1" applyBorder="1" applyAlignment="1">
      <alignment horizontal="center"/>
    </xf>
    <xf numFmtId="39" fontId="202" fillId="0" borderId="17" xfId="1" applyNumberFormat="1" applyFont="1" applyFill="1" applyBorder="1" applyAlignment="1">
      <alignment horizontal="center"/>
    </xf>
    <xf numFmtId="39" fontId="202" fillId="0" borderId="101" xfId="1" applyNumberFormat="1" applyFont="1" applyFill="1" applyBorder="1" applyAlignment="1">
      <alignment horizontal="center"/>
    </xf>
    <xf numFmtId="39" fontId="202" fillId="0" borderId="22" xfId="1" applyNumberFormat="1" applyFont="1" applyFill="1" applyBorder="1" applyAlignment="1">
      <alignment horizontal="center"/>
    </xf>
    <xf numFmtId="39" fontId="202" fillId="0" borderId="20" xfId="1" applyNumberFormat="1" applyFont="1" applyFill="1" applyBorder="1" applyAlignment="1">
      <alignment horizontal="center"/>
    </xf>
    <xf numFmtId="39" fontId="202" fillId="0" borderId="26" xfId="1" applyNumberFormat="1" applyFont="1" applyFill="1" applyBorder="1" applyAlignment="1">
      <alignment horizontal="center"/>
    </xf>
    <xf numFmtId="39" fontId="202" fillId="0" borderId="128" xfId="1" applyNumberFormat="1" applyFont="1" applyFill="1" applyBorder="1" applyAlignment="1">
      <alignment horizontal="center"/>
    </xf>
    <xf numFmtId="39" fontId="202" fillId="0" borderId="80" xfId="1" applyNumberFormat="1" applyFont="1" applyFill="1" applyBorder="1" applyAlignment="1">
      <alignment horizontal="center"/>
    </xf>
    <xf numFmtId="39" fontId="214" fillId="31" borderId="5" xfId="1" applyNumberFormat="1" applyFont="1" applyFill="1" applyBorder="1" applyAlignment="1">
      <alignment horizontal="center"/>
    </xf>
    <xf numFmtId="39" fontId="202" fillId="0" borderId="131" xfId="1" applyNumberFormat="1" applyFont="1" applyFill="1" applyBorder="1" applyAlignment="1">
      <alignment horizontal="center"/>
    </xf>
    <xf numFmtId="39" fontId="202" fillId="0" borderId="127" xfId="1" applyNumberFormat="1" applyFont="1" applyFill="1" applyBorder="1" applyAlignment="1">
      <alignment horizontal="center"/>
    </xf>
    <xf numFmtId="39" fontId="202" fillId="0" borderId="132" xfId="1" applyNumberFormat="1" applyFont="1" applyFill="1" applyBorder="1" applyAlignment="1">
      <alignment horizontal="center"/>
    </xf>
    <xf numFmtId="39" fontId="202" fillId="0" borderId="130" xfId="1" applyNumberFormat="1" applyFont="1" applyFill="1" applyBorder="1" applyAlignment="1">
      <alignment horizontal="center"/>
    </xf>
    <xf numFmtId="39" fontId="202" fillId="0" borderId="124" xfId="1" applyNumberFormat="1" applyFont="1" applyFill="1" applyBorder="1" applyAlignment="1">
      <alignment horizontal="center"/>
    </xf>
    <xf numFmtId="0" fontId="191" fillId="0" borderId="0" xfId="680" applyFont="1" applyFill="1"/>
    <xf numFmtId="167" fontId="191" fillId="0" borderId="0" xfId="106" applyNumberFormat="1" applyFont="1" applyFill="1" applyBorder="1"/>
    <xf numFmtId="43" fontId="208" fillId="0" borderId="0" xfId="1" applyFont="1"/>
    <xf numFmtId="167" fontId="191" fillId="0" borderId="0" xfId="106" applyNumberFormat="1" applyFont="1" applyFill="1" applyBorder="1" applyAlignment="1">
      <alignment horizontal="left" indent="3"/>
    </xf>
    <xf numFmtId="0" fontId="1" fillId="0" borderId="0" xfId="2192"/>
    <xf numFmtId="0" fontId="209" fillId="0" borderId="0" xfId="2192" applyFont="1" applyAlignment="1">
      <alignment vertical="center"/>
    </xf>
    <xf numFmtId="0" fontId="214" fillId="31" borderId="182" xfId="2192" applyFont="1" applyFill="1" applyBorder="1" applyAlignment="1">
      <alignment horizontal="center" vertical="center"/>
    </xf>
    <xf numFmtId="0" fontId="214" fillId="31" borderId="183" xfId="2192" applyFont="1" applyFill="1" applyBorder="1" applyAlignment="1">
      <alignment horizontal="center" vertical="center"/>
    </xf>
    <xf numFmtId="0" fontId="214" fillId="31" borderId="184" xfId="2192" applyFont="1" applyFill="1" applyBorder="1" applyAlignment="1">
      <alignment horizontal="center" vertical="center" wrapText="1"/>
    </xf>
    <xf numFmtId="0" fontId="202" fillId="0" borderId="0" xfId="2192" applyFont="1"/>
    <xf numFmtId="0" fontId="214" fillId="31" borderId="18" xfId="2192" applyFont="1" applyFill="1" applyBorder="1" applyAlignment="1">
      <alignment horizontal="center" vertical="center"/>
    </xf>
    <xf numFmtId="17" fontId="206" fillId="31" borderId="176" xfId="680" applyNumberFormat="1" applyFont="1" applyFill="1" applyBorder="1" applyAlignment="1">
      <alignment horizontal="center"/>
    </xf>
    <xf numFmtId="2" fontId="202" fillId="5" borderId="28" xfId="884" applyNumberFormat="1" applyFont="1" applyFill="1" applyBorder="1" applyAlignment="1" applyProtection="1">
      <alignment horizontal="center" vertical="center" wrapText="1"/>
    </xf>
    <xf numFmtId="2" fontId="202" fillId="5" borderId="28" xfId="2192" applyNumberFormat="1" applyFont="1" applyFill="1" applyBorder="1" applyAlignment="1">
      <alignment horizontal="center"/>
    </xf>
    <xf numFmtId="168" fontId="202" fillId="5" borderId="187" xfId="2192" applyNumberFormat="1" applyFont="1" applyFill="1" applyBorder="1" applyAlignment="1">
      <alignment horizontal="center"/>
    </xf>
    <xf numFmtId="0" fontId="214" fillId="31" borderId="45" xfId="2192" applyFont="1" applyFill="1" applyBorder="1" applyAlignment="1">
      <alignment horizontal="center" vertical="center"/>
    </xf>
    <xf numFmtId="0" fontId="214" fillId="31" borderId="28" xfId="2192" applyFont="1" applyFill="1" applyBorder="1" applyAlignment="1">
      <alignment horizontal="center" vertical="center"/>
    </xf>
    <xf numFmtId="0" fontId="214" fillId="31" borderId="25" xfId="2192" applyFont="1" applyFill="1" applyBorder="1" applyAlignment="1">
      <alignment horizontal="center" vertical="center"/>
    </xf>
    <xf numFmtId="17" fontId="206" fillId="31" borderId="176" xfId="680" quotePrefix="1" applyNumberFormat="1" applyFont="1" applyFill="1" applyBorder="1" applyAlignment="1">
      <alignment horizontal="center"/>
    </xf>
    <xf numFmtId="2" fontId="202" fillId="5" borderId="67" xfId="884" applyNumberFormat="1" applyFont="1" applyFill="1" applyBorder="1" applyAlignment="1" applyProtection="1">
      <alignment horizontal="center" vertical="center" wrapText="1"/>
    </xf>
    <xf numFmtId="168" fontId="202" fillId="5" borderId="66" xfId="2192" applyNumberFormat="1" applyFont="1" applyFill="1" applyBorder="1" applyAlignment="1">
      <alignment horizontal="center"/>
    </xf>
    <xf numFmtId="17" fontId="206" fillId="31" borderId="188" xfId="680" applyNumberFormat="1" applyFont="1" applyFill="1" applyBorder="1" applyAlignment="1">
      <alignment horizontal="center"/>
    </xf>
    <xf numFmtId="2" fontId="202" fillId="5" borderId="99" xfId="884" applyNumberFormat="1" applyFont="1" applyFill="1" applyBorder="1" applyAlignment="1" applyProtection="1">
      <alignment horizontal="center" vertical="center" wrapText="1"/>
    </xf>
    <xf numFmtId="2" fontId="202" fillId="5" borderId="103" xfId="884" applyNumberFormat="1" applyFont="1" applyFill="1" applyBorder="1" applyAlignment="1" applyProtection="1">
      <alignment horizontal="center" vertical="center" wrapText="1"/>
    </xf>
    <xf numFmtId="2" fontId="202" fillId="5" borderId="103" xfId="2192" applyNumberFormat="1" applyFont="1" applyFill="1" applyBorder="1" applyAlignment="1">
      <alignment horizontal="center"/>
    </xf>
    <xf numFmtId="168" fontId="202" fillId="5" borderId="189" xfId="2192" applyNumberFormat="1" applyFont="1" applyFill="1" applyBorder="1" applyAlignment="1">
      <alignment horizontal="center"/>
    </xf>
    <xf numFmtId="168" fontId="202" fillId="5" borderId="104" xfId="2192" applyNumberFormat="1" applyFont="1" applyFill="1" applyBorder="1" applyAlignment="1">
      <alignment horizontal="center"/>
    </xf>
    <xf numFmtId="168" fontId="202" fillId="5" borderId="67" xfId="884" applyNumberFormat="1" applyFont="1" applyFill="1" applyBorder="1" applyAlignment="1" applyProtection="1">
      <alignment horizontal="center" vertical="center" wrapText="1"/>
    </xf>
    <xf numFmtId="17" fontId="206" fillId="31" borderId="190" xfId="680" applyNumberFormat="1" applyFont="1" applyFill="1" applyBorder="1" applyAlignment="1">
      <alignment horizontal="center"/>
    </xf>
    <xf numFmtId="2" fontId="214" fillId="31" borderId="24" xfId="884" quotePrefix="1" applyNumberFormat="1" applyFont="1" applyFill="1" applyBorder="1" applyAlignment="1" applyProtection="1">
      <alignment horizontal="center" vertical="center" wrapText="1"/>
    </xf>
    <xf numFmtId="2" fontId="214" fillId="31" borderId="102" xfId="884" quotePrefix="1" applyNumberFormat="1" applyFont="1" applyFill="1" applyBorder="1" applyAlignment="1" applyProtection="1">
      <alignment horizontal="center" vertical="center" wrapText="1"/>
    </xf>
    <xf numFmtId="2" fontId="202" fillId="5" borderId="36" xfId="884" applyNumberFormat="1" applyFont="1" applyFill="1" applyBorder="1" applyAlignment="1" applyProtection="1">
      <alignment horizontal="center" vertical="center" wrapText="1"/>
    </xf>
    <xf numFmtId="2" fontId="202" fillId="5" borderId="37" xfId="884" applyNumberFormat="1" applyFont="1" applyFill="1" applyBorder="1" applyAlignment="1" applyProtection="1">
      <alignment horizontal="center" vertical="center" wrapText="1"/>
    </xf>
    <xf numFmtId="2" fontId="202" fillId="5" borderId="37" xfId="2192" applyNumberFormat="1" applyFont="1" applyFill="1" applyBorder="1" applyAlignment="1">
      <alignment horizontal="center"/>
    </xf>
    <xf numFmtId="168" fontId="202" fillId="5" borderId="177" xfId="2192" applyNumberFormat="1" applyFont="1" applyFill="1" applyBorder="1" applyAlignment="1">
      <alignment horizontal="center"/>
    </xf>
    <xf numFmtId="168" fontId="202" fillId="5" borderId="38" xfId="2192" applyNumberFormat="1" applyFont="1" applyFill="1" applyBorder="1" applyAlignment="1">
      <alignment horizontal="center"/>
    </xf>
    <xf numFmtId="2" fontId="202" fillId="5" borderId="187" xfId="884" applyNumberFormat="1" applyFont="1" applyFill="1" applyBorder="1" applyAlignment="1" applyProtection="1">
      <alignment horizontal="center" vertical="center" wrapText="1"/>
    </xf>
    <xf numFmtId="2" fontId="214" fillId="31" borderId="39" xfId="884" quotePrefix="1" applyNumberFormat="1" applyFont="1" applyFill="1" applyBorder="1" applyAlignment="1" applyProtection="1">
      <alignment horizontal="center" vertical="center" wrapText="1"/>
    </xf>
    <xf numFmtId="0" fontId="1" fillId="0" borderId="0" xfId="2192" applyAlignment="1">
      <alignment horizontal="center"/>
    </xf>
    <xf numFmtId="0" fontId="192" fillId="0" borderId="0" xfId="885" applyNumberFormat="1" applyFill="1" applyAlignment="1" applyProtection="1">
      <alignment vertical="center" wrapText="1"/>
    </xf>
    <xf numFmtId="0" fontId="271" fillId="0" borderId="0" xfId="680" applyFont="1"/>
    <xf numFmtId="0" fontId="214" fillId="31" borderId="34" xfId="885" applyFont="1" applyFill="1" applyBorder="1" applyAlignment="1" applyProtection="1">
      <alignment vertical="center" wrapText="1"/>
    </xf>
    <xf numFmtId="0" fontId="214" fillId="31" borderId="10" xfId="885" applyFont="1" applyFill="1" applyBorder="1" applyAlignment="1" applyProtection="1">
      <alignment vertical="center" wrapText="1"/>
    </xf>
    <xf numFmtId="0" fontId="214" fillId="31" borderId="11" xfId="885" applyFont="1" applyFill="1" applyBorder="1" applyAlignment="1" applyProtection="1">
      <alignment vertical="center" wrapText="1"/>
    </xf>
    <xf numFmtId="0" fontId="192" fillId="31" borderId="0" xfId="885" applyNumberFormat="1" applyFill="1" applyAlignment="1" applyProtection="1">
      <alignment vertical="center" wrapText="1"/>
    </xf>
    <xf numFmtId="17" fontId="199" fillId="31" borderId="188" xfId="14" applyNumberFormat="1" applyFont="1" applyFill="1" applyBorder="1" applyAlignment="1">
      <alignment horizontal="center"/>
    </xf>
    <xf numFmtId="43" fontId="202" fillId="0" borderId="16" xfId="1003" applyFont="1" applyFill="1" applyBorder="1" applyAlignment="1" applyProtection="1">
      <alignment vertical="center" wrapText="1"/>
    </xf>
    <xf numFmtId="43" fontId="202" fillId="0" borderId="19" xfId="1003" applyFont="1" applyFill="1" applyBorder="1" applyAlignment="1" applyProtection="1">
      <alignment vertical="center" wrapText="1"/>
    </xf>
    <xf numFmtId="43" fontId="202" fillId="0" borderId="124" xfId="1003" applyFont="1" applyFill="1" applyBorder="1" applyAlignment="1" applyProtection="1">
      <alignment vertical="center" wrapText="1"/>
    </xf>
    <xf numFmtId="43" fontId="202" fillId="0" borderId="22" xfId="1003" applyFont="1" applyFill="1" applyBorder="1" applyAlignment="1" applyProtection="1">
      <alignment vertical="center" wrapText="1"/>
    </xf>
    <xf numFmtId="43" fontId="202" fillId="0" borderId="124" xfId="1056" applyFont="1" applyFill="1" applyBorder="1" applyAlignment="1" applyProtection="1">
      <alignment vertical="center" wrapText="1"/>
    </xf>
    <xf numFmtId="43" fontId="202" fillId="0" borderId="22" xfId="1056" applyFont="1" applyFill="1" applyBorder="1" applyAlignment="1" applyProtection="1">
      <alignment vertical="center" wrapText="1"/>
    </xf>
    <xf numFmtId="0" fontId="192" fillId="0" borderId="0" xfId="885" applyNumberFormat="1" applyFill="1" applyBorder="1" applyAlignment="1" applyProtection="1">
      <alignment vertical="center" wrapText="1"/>
    </xf>
    <xf numFmtId="43" fontId="202" fillId="0" borderId="134" xfId="1056" applyFont="1" applyFill="1" applyBorder="1" applyAlignment="1" applyProtection="1">
      <alignment vertical="center" wrapText="1"/>
    </xf>
    <xf numFmtId="43" fontId="202" fillId="0" borderId="127" xfId="1056" applyFont="1" applyFill="1" applyBorder="1" applyAlignment="1" applyProtection="1">
      <alignment vertical="center" wrapText="1"/>
    </xf>
    <xf numFmtId="43" fontId="192" fillId="0" borderId="0" xfId="885" applyNumberFormat="1" applyFill="1" applyAlignment="1" applyProtection="1">
      <alignment vertical="center" wrapText="1"/>
    </xf>
    <xf numFmtId="0" fontId="192" fillId="0" borderId="0" xfId="885" applyNumberFormat="1" applyFont="1" applyFill="1" applyAlignment="1" applyProtection="1">
      <alignment vertical="center" wrapText="1"/>
    </xf>
    <xf numFmtId="0" fontId="192" fillId="0" borderId="0" xfId="885" applyNumberFormat="1" applyFont="1" applyFill="1" applyBorder="1" applyAlignment="1" applyProtection="1">
      <alignment vertical="center" wrapText="1"/>
    </xf>
    <xf numFmtId="43" fontId="195" fillId="0" borderId="0" xfId="1056" applyFont="1" applyFill="1" applyBorder="1" applyAlignment="1" applyProtection="1">
      <alignment vertical="center" wrapText="1"/>
    </xf>
    <xf numFmtId="0" fontId="192" fillId="0" borderId="131" xfId="885" applyNumberFormat="1" applyFont="1" applyFill="1" applyBorder="1" applyAlignment="1" applyProtection="1">
      <alignment vertical="center" wrapText="1"/>
    </xf>
    <xf numFmtId="0" fontId="41" fillId="0" borderId="1" xfId="680" applyBorder="1"/>
    <xf numFmtId="0" fontId="41" fillId="0" borderId="0" xfId="680"/>
    <xf numFmtId="0" fontId="256" fillId="0" borderId="124" xfId="680" applyFont="1" applyBorder="1"/>
    <xf numFmtId="0" fontId="206" fillId="31" borderId="5" xfId="680" applyFont="1" applyFill="1" applyBorder="1" applyAlignment="1">
      <alignment horizontal="center"/>
    </xf>
    <xf numFmtId="0" fontId="206" fillId="31" borderId="15" xfId="680" applyFont="1" applyFill="1" applyBorder="1" applyAlignment="1">
      <alignment horizontal="center"/>
    </xf>
    <xf numFmtId="0" fontId="61" fillId="0" borderId="0" xfId="680" applyFont="1"/>
    <xf numFmtId="0" fontId="206" fillId="31" borderId="182" xfId="680" applyFont="1" applyFill="1" applyBorder="1"/>
    <xf numFmtId="0" fontId="206" fillId="31" borderId="183" xfId="680" applyFont="1" applyFill="1" applyBorder="1"/>
    <xf numFmtId="0" fontId="206" fillId="31" borderId="186" xfId="680" applyFont="1" applyFill="1" applyBorder="1"/>
    <xf numFmtId="0" fontId="206" fillId="31" borderId="124" xfId="680" applyFont="1" applyFill="1" applyBorder="1"/>
    <xf numFmtId="2" fontId="201" fillId="0" borderId="103" xfId="680" applyNumberFormat="1" applyFont="1" applyBorder="1"/>
    <xf numFmtId="2" fontId="201" fillId="0" borderId="0" xfId="680" applyNumberFormat="1" applyFont="1" applyBorder="1"/>
    <xf numFmtId="2" fontId="201" fillId="0" borderId="22" xfId="680" applyNumberFormat="1" applyFont="1" applyBorder="1" applyAlignment="1">
      <alignment horizontal="right"/>
    </xf>
    <xf numFmtId="2" fontId="201" fillId="0" borderId="0" xfId="680" applyNumberFormat="1" applyFont="1" applyBorder="1" applyAlignment="1">
      <alignment horizontal="right"/>
    </xf>
    <xf numFmtId="2" fontId="201" fillId="0" borderId="22" xfId="680" applyNumberFormat="1" applyFont="1" applyFill="1" applyBorder="1" applyAlignment="1">
      <alignment horizontal="right"/>
    </xf>
    <xf numFmtId="2" fontId="201" fillId="0" borderId="0" xfId="680" applyNumberFormat="1" applyFont="1" applyFill="1" applyBorder="1" applyAlignment="1">
      <alignment horizontal="right"/>
    </xf>
    <xf numFmtId="2" fontId="201" fillId="0" borderId="22" xfId="680" applyNumberFormat="1" applyFont="1" applyFill="1" applyBorder="1"/>
    <xf numFmtId="2" fontId="201" fillId="0" borderId="0" xfId="680" applyNumberFormat="1" applyFont="1" applyFill="1" applyBorder="1"/>
    <xf numFmtId="0" fontId="206" fillId="31" borderId="73" xfId="680" applyFont="1" applyFill="1" applyBorder="1"/>
    <xf numFmtId="2" fontId="206" fillId="0" borderId="174" xfId="680" applyNumberFormat="1" applyFont="1" applyBorder="1"/>
    <xf numFmtId="2" fontId="206" fillId="0" borderId="173" xfId="680" applyNumberFormat="1" applyFont="1" applyBorder="1"/>
    <xf numFmtId="0" fontId="191" fillId="0" borderId="124" xfId="680" applyFont="1" applyBorder="1"/>
    <xf numFmtId="2" fontId="201" fillId="0" borderId="131" xfId="680" applyNumberFormat="1" applyFont="1" applyBorder="1"/>
    <xf numFmtId="2" fontId="41" fillId="0" borderId="0" xfId="680" applyNumberFormat="1"/>
    <xf numFmtId="0" fontId="272" fillId="0" borderId="0" xfId="237" applyFont="1" applyBorder="1" applyAlignment="1">
      <alignment horizontal="center" vertical="center" wrapText="1" readingOrder="1"/>
    </xf>
    <xf numFmtId="0" fontId="41" fillId="0" borderId="7" xfId="680" applyBorder="1"/>
    <xf numFmtId="0" fontId="206" fillId="31" borderId="181" xfId="680" applyFont="1" applyFill="1" applyBorder="1"/>
    <xf numFmtId="2" fontId="201" fillId="0" borderId="20" xfId="680" applyNumberFormat="1" applyFont="1" applyBorder="1"/>
    <xf numFmtId="2" fontId="201" fillId="0" borderId="4" xfId="680" applyNumberFormat="1" applyFont="1" applyFill="1" applyBorder="1" applyAlignment="1">
      <alignment horizontal="right"/>
    </xf>
    <xf numFmtId="2" fontId="206" fillId="0" borderId="172" xfId="680" applyNumberFormat="1" applyFont="1" applyBorder="1"/>
    <xf numFmtId="43" fontId="201" fillId="0" borderId="4" xfId="1" applyFont="1" applyBorder="1"/>
    <xf numFmtId="43" fontId="201" fillId="0" borderId="131" xfId="1" applyFont="1" applyBorder="1"/>
    <xf numFmtId="43" fontId="201" fillId="0" borderId="133" xfId="1" applyFont="1" applyBorder="1"/>
    <xf numFmtId="43" fontId="41" fillId="0" borderId="0" xfId="1" applyBorder="1"/>
    <xf numFmtId="0" fontId="41" fillId="0" borderId="0" xfId="680" applyBorder="1"/>
    <xf numFmtId="0" fontId="256" fillId="0" borderId="124" xfId="680" applyFont="1" applyBorder="1" applyAlignment="1">
      <alignment wrapText="1"/>
    </xf>
    <xf numFmtId="0" fontId="206" fillId="31" borderId="183" xfId="680" applyFont="1" applyFill="1" applyBorder="1" applyAlignment="1">
      <alignment horizontal="center"/>
    </xf>
    <xf numFmtId="0" fontId="206" fillId="31" borderId="184" xfId="680" applyFont="1" applyFill="1" applyBorder="1" applyAlignment="1">
      <alignment horizontal="center"/>
    </xf>
    <xf numFmtId="0" fontId="206" fillId="31" borderId="186" xfId="680" applyFont="1" applyFill="1" applyBorder="1" applyAlignment="1">
      <alignment horizontal="center"/>
    </xf>
    <xf numFmtId="0" fontId="206" fillId="31" borderId="180" xfId="680" applyFont="1" applyFill="1" applyBorder="1" applyAlignment="1">
      <alignment horizontal="center"/>
    </xf>
    <xf numFmtId="2" fontId="201" fillId="0" borderId="20" xfId="680" applyNumberFormat="1" applyFont="1" applyFill="1" applyBorder="1" applyAlignment="1">
      <alignment horizontal="right"/>
    </xf>
    <xf numFmtId="2" fontId="201" fillId="0" borderId="27" xfId="680" applyNumberFormat="1" applyFont="1" applyBorder="1" applyAlignment="1">
      <alignment horizontal="right"/>
    </xf>
    <xf numFmtId="2" fontId="201" fillId="0" borderId="27" xfId="680" applyNumberFormat="1" applyFont="1" applyFill="1" applyBorder="1" applyAlignment="1">
      <alignment horizontal="right"/>
    </xf>
    <xf numFmtId="2" fontId="201" fillId="0" borderId="27" xfId="680" applyNumberFormat="1" applyFont="1" applyFill="1" applyBorder="1"/>
    <xf numFmtId="2" fontId="201" fillId="0" borderId="127" xfId="680" applyNumberFormat="1" applyFont="1" applyFill="1" applyBorder="1" applyAlignment="1">
      <alignment horizontal="right"/>
    </xf>
    <xf numFmtId="2" fontId="206" fillId="0" borderId="175" xfId="680" applyNumberFormat="1" applyFont="1" applyBorder="1"/>
    <xf numFmtId="2" fontId="206" fillId="0" borderId="192" xfId="680" applyNumberFormat="1" applyFont="1" applyBorder="1"/>
    <xf numFmtId="0" fontId="201" fillId="0" borderId="0" xfId="237" applyFont="1"/>
    <xf numFmtId="0" fontId="41" fillId="0" borderId="0" xfId="237"/>
    <xf numFmtId="0" fontId="203" fillId="0" borderId="0" xfId="237" applyFont="1"/>
    <xf numFmtId="0" fontId="223" fillId="0" borderId="0" xfId="237" applyFont="1"/>
    <xf numFmtId="0" fontId="61" fillId="0" borderId="0" xfId="237" applyFont="1" applyAlignment="1">
      <alignment horizontal="center"/>
    </xf>
    <xf numFmtId="0" fontId="199" fillId="31" borderId="39" xfId="237" applyFont="1" applyFill="1" applyBorder="1" applyAlignment="1">
      <alignment horizontal="center"/>
    </xf>
    <xf numFmtId="0" fontId="199" fillId="31" borderId="36" xfId="237" applyFont="1" applyFill="1" applyBorder="1" applyAlignment="1">
      <alignment horizontal="center"/>
    </xf>
    <xf numFmtId="0" fontId="199" fillId="31" borderId="37" xfId="237" applyFont="1" applyFill="1" applyBorder="1" applyAlignment="1">
      <alignment horizontal="center"/>
    </xf>
    <xf numFmtId="0" fontId="199" fillId="31" borderId="177" xfId="237" applyFont="1" applyFill="1" applyBorder="1" applyAlignment="1">
      <alignment horizontal="center" wrapText="1"/>
    </xf>
    <xf numFmtId="0" fontId="199" fillId="31" borderId="38" xfId="237" applyFont="1" applyFill="1" applyBorder="1" applyAlignment="1">
      <alignment horizontal="center"/>
    </xf>
    <xf numFmtId="17" fontId="199" fillId="31" borderId="31" xfId="237" applyNumberFormat="1" applyFont="1" applyFill="1" applyBorder="1" applyAlignment="1">
      <alignment horizontal="center"/>
    </xf>
    <xf numFmtId="165" fontId="201" fillId="0" borderId="18" xfId="2193" applyNumberFormat="1" applyFont="1" applyFill="1" applyBorder="1" applyAlignment="1">
      <alignment horizontal="center"/>
    </xf>
    <xf numFmtId="165" fontId="201" fillId="0" borderId="17" xfId="2193" applyNumberFormat="1" applyFont="1" applyFill="1" applyBorder="1" applyAlignment="1">
      <alignment horizontal="center"/>
    </xf>
    <xf numFmtId="165" fontId="201" fillId="0" borderId="19" xfId="2193" applyNumberFormat="1" applyFont="1" applyFill="1" applyBorder="1" applyAlignment="1">
      <alignment horizontal="right"/>
    </xf>
    <xf numFmtId="165" fontId="198" fillId="0" borderId="21" xfId="237" applyNumberFormat="1" applyFont="1" applyFill="1" applyBorder="1" applyAlignment="1">
      <alignment horizontal="right"/>
    </xf>
    <xf numFmtId="186" fontId="201" fillId="0" borderId="20" xfId="2193" applyNumberFormat="1" applyFont="1" applyFill="1" applyBorder="1" applyAlignment="1">
      <alignment horizontal="right"/>
    </xf>
    <xf numFmtId="165" fontId="201" fillId="0" borderId="22" xfId="2193" applyNumberFormat="1" applyFont="1" applyFill="1" applyBorder="1" applyAlignment="1">
      <alignment horizontal="right"/>
    </xf>
    <xf numFmtId="186" fontId="201" fillId="0" borderId="22" xfId="2193" applyNumberFormat="1" applyFont="1" applyFill="1" applyBorder="1" applyAlignment="1">
      <alignment horizontal="right"/>
    </xf>
    <xf numFmtId="186" fontId="201" fillId="0" borderId="21" xfId="2193" applyNumberFormat="1" applyFont="1" applyFill="1" applyBorder="1" applyAlignment="1">
      <alignment horizontal="right"/>
    </xf>
    <xf numFmtId="165" fontId="201" fillId="0" borderId="21" xfId="1058" applyNumberFormat="1" applyFont="1" applyFill="1" applyBorder="1" applyAlignment="1">
      <alignment horizontal="center"/>
    </xf>
    <xf numFmtId="165" fontId="201" fillId="0" borderId="20" xfId="1058" applyNumberFormat="1" applyFont="1" applyFill="1" applyBorder="1" applyAlignment="1">
      <alignment horizontal="center"/>
    </xf>
    <xf numFmtId="165" fontId="201" fillId="0" borderId="21" xfId="2193" applyNumberFormat="1" applyFont="1" applyFill="1" applyBorder="1" applyAlignment="1"/>
    <xf numFmtId="165" fontId="201" fillId="0" borderId="20" xfId="2193" applyNumberFormat="1" applyFont="1" applyFill="1" applyBorder="1" applyAlignment="1"/>
    <xf numFmtId="186" fontId="201" fillId="0" borderId="22" xfId="2193" applyNumberFormat="1" applyFont="1" applyFill="1" applyBorder="1" applyAlignment="1"/>
    <xf numFmtId="165" fontId="201" fillId="0" borderId="22" xfId="2193" applyNumberFormat="1" applyFont="1" applyFill="1" applyBorder="1" applyAlignment="1"/>
    <xf numFmtId="165" fontId="198" fillId="0" borderId="0" xfId="237" applyNumberFormat="1" applyFont="1" applyFill="1" applyBorder="1" applyAlignment="1">
      <alignment horizontal="right"/>
    </xf>
    <xf numFmtId="165" fontId="201" fillId="0" borderId="21" xfId="2193" applyNumberFormat="1" applyFont="1" applyFill="1" applyBorder="1" applyAlignment="1">
      <alignment horizontal="center"/>
    </xf>
    <xf numFmtId="165" fontId="201" fillId="0" borderId="20" xfId="2193" applyNumberFormat="1" applyFont="1" applyFill="1" applyBorder="1" applyAlignment="1">
      <alignment horizontal="center"/>
    </xf>
    <xf numFmtId="17" fontId="199" fillId="31" borderId="65" xfId="237" applyNumberFormat="1" applyFont="1" applyFill="1" applyBorder="1" applyAlignment="1">
      <alignment horizontal="center"/>
    </xf>
    <xf numFmtId="165" fontId="199" fillId="0" borderId="14" xfId="237" applyNumberFormat="1" applyFont="1" applyFill="1" applyBorder="1"/>
    <xf numFmtId="165" fontId="199" fillId="0" borderId="10" xfId="237" applyNumberFormat="1" applyFont="1" applyFill="1" applyBorder="1"/>
    <xf numFmtId="165" fontId="199" fillId="0" borderId="11" xfId="237" applyNumberFormat="1" applyFont="1" applyFill="1" applyBorder="1"/>
    <xf numFmtId="43" fontId="201" fillId="0" borderId="21" xfId="1" applyFont="1" applyFill="1" applyBorder="1" applyAlignment="1">
      <alignment horizontal="center"/>
    </xf>
    <xf numFmtId="43" fontId="201" fillId="0" borderId="20" xfId="1" applyFont="1" applyFill="1" applyBorder="1" applyAlignment="1">
      <alignment horizontal="center"/>
    </xf>
    <xf numFmtId="43" fontId="201" fillId="0" borderId="22" xfId="1" applyFont="1" applyFill="1" applyBorder="1" applyAlignment="1">
      <alignment horizontal="center"/>
    </xf>
    <xf numFmtId="43" fontId="201" fillId="0" borderId="21" xfId="1" applyFont="1" applyFill="1" applyBorder="1" applyAlignment="1" applyProtection="1">
      <alignment horizontal="center"/>
    </xf>
    <xf numFmtId="43" fontId="201" fillId="0" borderId="22" xfId="1" applyFont="1" applyFill="1" applyBorder="1" applyAlignment="1" applyProtection="1">
      <alignment horizontal="center"/>
    </xf>
    <xf numFmtId="4" fontId="201" fillId="0" borderId="21" xfId="237" applyNumberFormat="1" applyFont="1" applyFill="1" applyBorder="1" applyAlignment="1" applyProtection="1"/>
    <xf numFmtId="4" fontId="201" fillId="0" borderId="22" xfId="237" applyNumberFormat="1" applyFont="1" applyFill="1" applyBorder="1" applyAlignment="1" applyProtection="1"/>
    <xf numFmtId="4" fontId="201" fillId="0" borderId="21" xfId="1" quotePrefix="1" applyNumberFormat="1" applyFont="1" applyFill="1" applyBorder="1" applyAlignment="1" applyProtection="1"/>
    <xf numFmtId="4" fontId="201" fillId="0" borderId="22" xfId="1" quotePrefix="1" applyNumberFormat="1" applyFont="1" applyFill="1" applyBorder="1" applyAlignment="1" applyProtection="1"/>
    <xf numFmtId="165" fontId="199" fillId="0" borderId="10" xfId="237" applyNumberFormat="1" applyFont="1" applyFill="1" applyBorder="1" applyAlignment="1">
      <alignment horizontal="center"/>
    </xf>
    <xf numFmtId="4" fontId="201" fillId="0" borderId="20" xfId="1" quotePrefix="1" applyNumberFormat="1" applyFont="1" applyFill="1" applyBorder="1" applyAlignment="1" applyProtection="1"/>
    <xf numFmtId="43" fontId="201" fillId="0" borderId="22" xfId="1" quotePrefix="1" applyFont="1" applyFill="1" applyBorder="1" applyAlignment="1" applyProtection="1"/>
    <xf numFmtId="165" fontId="199" fillId="0" borderId="33" xfId="237" applyNumberFormat="1" applyFont="1" applyFill="1" applyBorder="1"/>
    <xf numFmtId="4" fontId="201" fillId="0" borderId="124" xfId="1" quotePrefix="1" applyNumberFormat="1" applyFont="1" applyFill="1" applyBorder="1" applyAlignment="1" applyProtection="1"/>
    <xf numFmtId="165" fontId="198" fillId="0" borderId="26" xfId="237" applyNumberFormat="1" applyFont="1" applyFill="1" applyBorder="1" applyAlignment="1">
      <alignment horizontal="right"/>
    </xf>
    <xf numFmtId="2" fontId="41" fillId="0" borderId="0" xfId="237" applyNumberFormat="1"/>
    <xf numFmtId="4" fontId="41" fillId="0" borderId="0" xfId="237" applyNumberFormat="1"/>
    <xf numFmtId="4" fontId="201" fillId="0" borderId="26" xfId="1" quotePrefix="1" applyNumberFormat="1" applyFont="1" applyFill="1" applyBorder="1" applyAlignment="1" applyProtection="1"/>
    <xf numFmtId="4" fontId="201" fillId="0" borderId="134" xfId="1" quotePrefix="1" applyNumberFormat="1" applyFont="1" applyFill="1" applyBorder="1" applyAlignment="1" applyProtection="1"/>
    <xf numFmtId="4" fontId="201" fillId="0" borderId="127" xfId="1" quotePrefix="1" applyNumberFormat="1" applyFont="1" applyFill="1" applyBorder="1" applyAlignment="1" applyProtection="1"/>
    <xf numFmtId="165" fontId="198" fillId="0" borderId="124" xfId="237" applyNumberFormat="1" applyFont="1" applyFill="1" applyBorder="1"/>
    <xf numFmtId="165" fontId="198" fillId="0" borderId="26" xfId="237" applyNumberFormat="1" applyFont="1" applyFill="1" applyBorder="1"/>
    <xf numFmtId="165" fontId="198" fillId="0" borderId="19" xfId="237" applyNumberFormat="1" applyFont="1" applyFill="1" applyBorder="1" applyAlignment="1">
      <alignment horizontal="right"/>
    </xf>
    <xf numFmtId="165" fontId="198" fillId="0" borderId="22" xfId="237" applyNumberFormat="1" applyFont="1" applyFill="1" applyBorder="1" applyAlignment="1">
      <alignment horizontal="right"/>
    </xf>
    <xf numFmtId="43" fontId="198" fillId="0" borderId="22" xfId="1" quotePrefix="1" applyFont="1" applyFill="1" applyBorder="1" applyAlignment="1" applyProtection="1">
      <alignment horizontal="right"/>
    </xf>
    <xf numFmtId="165" fontId="198" fillId="0" borderId="124" xfId="237" applyNumberFormat="1" applyFont="1" applyFill="1" applyBorder="1" applyAlignment="1">
      <alignment horizontal="right"/>
    </xf>
    <xf numFmtId="165" fontId="198" fillId="0" borderId="101" xfId="237" applyNumberFormat="1" applyFont="1" applyFill="1" applyBorder="1" applyAlignment="1">
      <alignment horizontal="right"/>
    </xf>
    <xf numFmtId="165" fontId="198" fillId="0" borderId="127" xfId="237" applyNumberFormat="1" applyFont="1" applyFill="1" applyBorder="1" applyAlignment="1">
      <alignment horizontal="right"/>
    </xf>
    <xf numFmtId="165" fontId="199" fillId="0" borderId="11" xfId="237" applyNumberFormat="1" applyFont="1" applyFill="1" applyBorder="1" applyAlignment="1">
      <alignment horizontal="right"/>
    </xf>
    <xf numFmtId="165" fontId="199" fillId="0" borderId="33" xfId="237" applyNumberFormat="1" applyFont="1" applyFill="1" applyBorder="1" applyAlignment="1"/>
    <xf numFmtId="17" fontId="199" fillId="31" borderId="35" xfId="237" applyNumberFormat="1" applyFont="1" applyFill="1" applyBorder="1" applyAlignment="1">
      <alignment horizontal="center"/>
    </xf>
    <xf numFmtId="165" fontId="198" fillId="0" borderId="134" xfId="237" applyNumberFormat="1" applyFont="1" applyFill="1" applyBorder="1" applyAlignment="1">
      <alignment horizontal="right"/>
    </xf>
    <xf numFmtId="165" fontId="198" fillId="0" borderId="132" xfId="237" applyNumberFormat="1" applyFont="1" applyFill="1" applyBorder="1" applyAlignment="1">
      <alignment horizontal="right"/>
    </xf>
    <xf numFmtId="165" fontId="199" fillId="0" borderId="33" xfId="237" applyNumberFormat="1" applyFont="1" applyFill="1" applyBorder="1" applyAlignment="1">
      <alignment horizontal="center"/>
    </xf>
    <xf numFmtId="165" fontId="198" fillId="0" borderId="129" xfId="237" applyNumberFormat="1" applyFont="1" applyFill="1" applyBorder="1" applyAlignment="1">
      <alignment horizontal="right"/>
    </xf>
    <xf numFmtId="175" fontId="201" fillId="0" borderId="0" xfId="237" applyNumberFormat="1" applyFont="1"/>
    <xf numFmtId="0" fontId="191" fillId="0" borderId="0" xfId="237" applyFont="1"/>
    <xf numFmtId="0" fontId="198" fillId="0" borderId="0" xfId="237" applyFont="1"/>
    <xf numFmtId="0" fontId="197" fillId="55" borderId="124" xfId="12" applyFont="1" applyFill="1" applyBorder="1"/>
    <xf numFmtId="0" fontId="203" fillId="0" borderId="131" xfId="14" applyFont="1" applyBorder="1" applyAlignment="1">
      <alignment vertical="top" wrapText="1"/>
    </xf>
    <xf numFmtId="4" fontId="223" fillId="0" borderId="131" xfId="14" applyNumberFormat="1" applyFont="1" applyFill="1" applyBorder="1"/>
    <xf numFmtId="0" fontId="203" fillId="0" borderId="131" xfId="14" applyFont="1" applyBorder="1" applyAlignment="1">
      <alignment wrapText="1"/>
    </xf>
    <xf numFmtId="0" fontId="209" fillId="31" borderId="65" xfId="14" applyFont="1" applyFill="1" applyBorder="1" applyAlignment="1">
      <alignment horizontal="center"/>
    </xf>
    <xf numFmtId="17" fontId="209" fillId="31" borderId="10" xfId="2194" applyNumberFormat="1" applyFont="1" applyFill="1" applyBorder="1" applyAlignment="1">
      <alignment horizontal="center"/>
    </xf>
    <xf numFmtId="17" fontId="209" fillId="31" borderId="11" xfId="2194" applyNumberFormat="1" applyFont="1" applyFill="1" applyBorder="1" applyAlignment="1">
      <alignment horizontal="center"/>
    </xf>
    <xf numFmtId="17" fontId="209" fillId="31" borderId="12" xfId="2194" applyNumberFormat="1" applyFont="1" applyFill="1" applyBorder="1" applyAlignment="1">
      <alignment horizontal="center"/>
    </xf>
    <xf numFmtId="17" fontId="209" fillId="31" borderId="13" xfId="2194" applyNumberFormat="1" applyFont="1" applyFill="1" applyBorder="1" applyAlignment="1">
      <alignment horizontal="center"/>
    </xf>
    <xf numFmtId="17" fontId="209" fillId="31" borderId="65" xfId="2194" applyNumberFormat="1" applyFont="1" applyFill="1" applyBorder="1" applyAlignment="1">
      <alignment horizontal="center"/>
    </xf>
    <xf numFmtId="0" fontId="209" fillId="31" borderId="31" xfId="14" applyFont="1" applyFill="1" applyBorder="1" applyAlignment="1">
      <alignment horizontal="left"/>
    </xf>
    <xf numFmtId="4" fontId="214" fillId="0" borderId="20" xfId="14" applyNumberFormat="1" applyFont="1" applyFill="1" applyBorder="1" applyAlignment="1">
      <alignment horizontal="right"/>
    </xf>
    <xf numFmtId="4" fontId="214" fillId="0" borderId="22" xfId="14" applyNumberFormat="1" applyFont="1" applyFill="1" applyBorder="1" applyAlignment="1">
      <alignment horizontal="right"/>
    </xf>
    <xf numFmtId="4" fontId="214" fillId="0" borderId="27" xfId="14" applyNumberFormat="1" applyFont="1" applyFill="1" applyBorder="1" applyAlignment="1">
      <alignment horizontal="right"/>
    </xf>
    <xf numFmtId="4" fontId="206" fillId="0" borderId="20" xfId="1" applyNumberFormat="1" applyFont="1" applyFill="1" applyBorder="1" applyAlignment="1">
      <alignment horizontal="right"/>
    </xf>
    <xf numFmtId="4" fontId="206" fillId="0" borderId="22" xfId="1" applyNumberFormat="1" applyFont="1" applyFill="1" applyBorder="1" applyAlignment="1">
      <alignment horizontal="right"/>
    </xf>
    <xf numFmtId="4" fontId="214" fillId="0" borderId="22" xfId="1" applyNumberFormat="1" applyFont="1" applyFill="1" applyBorder="1" applyAlignment="1">
      <alignment horizontal="right"/>
    </xf>
    <xf numFmtId="4" fontId="214" fillId="0" borderId="27" xfId="1" applyNumberFormat="1" applyFont="1" applyFill="1" applyBorder="1" applyAlignment="1">
      <alignment horizontal="right"/>
    </xf>
    <xf numFmtId="4" fontId="214" fillId="0" borderId="20" xfId="1" applyNumberFormat="1" applyFont="1" applyFill="1" applyBorder="1" applyAlignment="1">
      <alignment horizontal="right"/>
    </xf>
    <xf numFmtId="43" fontId="214" fillId="0" borderId="22" xfId="1" applyFont="1" applyFill="1" applyBorder="1" applyAlignment="1">
      <alignment horizontal="right"/>
    </xf>
    <xf numFmtId="43" fontId="214" fillId="0" borderId="26" xfId="1" applyFont="1" applyFill="1" applyBorder="1" applyAlignment="1">
      <alignment horizontal="right"/>
    </xf>
    <xf numFmtId="43" fontId="214" fillId="31" borderId="34" xfId="1" applyNumberFormat="1" applyFont="1" applyFill="1" applyBorder="1" applyAlignment="1">
      <alignment horizontal="left"/>
    </xf>
    <xf numFmtId="43" fontId="214" fillId="0" borderId="20" xfId="1" applyNumberFormat="1" applyFont="1" applyFill="1" applyBorder="1" applyAlignment="1">
      <alignment horizontal="right"/>
    </xf>
    <xf numFmtId="43" fontId="214" fillId="0" borderId="22" xfId="1" applyNumberFormat="1" applyFont="1" applyFill="1" applyBorder="1" applyAlignment="1">
      <alignment horizontal="right"/>
    </xf>
    <xf numFmtId="43" fontId="214" fillId="0" borderId="26" xfId="1" applyNumberFormat="1" applyFont="1" applyFill="1" applyBorder="1" applyAlignment="1">
      <alignment horizontal="right"/>
    </xf>
    <xf numFmtId="43" fontId="214" fillId="0" borderId="19" xfId="1" applyNumberFormat="1" applyFont="1" applyFill="1" applyBorder="1" applyAlignment="1">
      <alignment horizontal="right"/>
    </xf>
    <xf numFmtId="43" fontId="214" fillId="31" borderId="31" xfId="1" applyNumberFormat="1" applyFont="1" applyFill="1" applyBorder="1" applyAlignment="1">
      <alignment horizontal="left"/>
    </xf>
    <xf numFmtId="43" fontId="214" fillId="0" borderId="0" xfId="1" applyNumberFormat="1" applyFont="1" applyFill="1" applyBorder="1" applyAlignment="1">
      <alignment horizontal="right"/>
    </xf>
    <xf numFmtId="0" fontId="213" fillId="31" borderId="31" xfId="14" applyFont="1" applyFill="1" applyBorder="1" applyAlignment="1">
      <alignment horizontal="left" indent="2"/>
    </xf>
    <xf numFmtId="4" fontId="202" fillId="0" borderId="20" xfId="14" applyNumberFormat="1" applyFont="1" applyFill="1" applyBorder="1" applyAlignment="1">
      <alignment horizontal="right"/>
    </xf>
    <xf numFmtId="4" fontId="202" fillId="0" borderId="22" xfId="14" applyNumberFormat="1" applyFont="1" applyFill="1" applyBorder="1" applyAlignment="1">
      <alignment horizontal="right"/>
    </xf>
    <xf numFmtId="4" fontId="202" fillId="0" borderId="27" xfId="14" applyNumberFormat="1" applyFont="1" applyFill="1" applyBorder="1" applyAlignment="1">
      <alignment horizontal="right"/>
    </xf>
    <xf numFmtId="4" fontId="201" fillId="0" borderId="20" xfId="1" applyNumberFormat="1" applyFont="1" applyFill="1" applyBorder="1" applyAlignment="1">
      <alignment horizontal="right"/>
    </xf>
    <xf numFmtId="4" fontId="201" fillId="0" borderId="22" xfId="1" applyNumberFormat="1" applyFont="1" applyFill="1" applyBorder="1" applyAlignment="1">
      <alignment horizontal="right"/>
    </xf>
    <xf numFmtId="4" fontId="201" fillId="0" borderId="27" xfId="1" applyNumberFormat="1" applyFont="1" applyFill="1" applyBorder="1" applyAlignment="1">
      <alignment horizontal="right"/>
    </xf>
    <xf numFmtId="43" fontId="201" fillId="0" borderId="22" xfId="1" applyFont="1" applyFill="1" applyBorder="1" applyAlignment="1">
      <alignment horizontal="right"/>
    </xf>
    <xf numFmtId="43" fontId="201" fillId="0" borderId="26" xfId="1" applyFont="1" applyFill="1" applyBorder="1" applyAlignment="1">
      <alignment horizontal="right"/>
    </xf>
    <xf numFmtId="43" fontId="201" fillId="31" borderId="31" xfId="1" applyNumberFormat="1" applyFont="1" applyFill="1" applyBorder="1" applyAlignment="1">
      <alignment horizontal="left"/>
    </xf>
    <xf numFmtId="43" fontId="201" fillId="0" borderId="20" xfId="1" applyNumberFormat="1" applyFont="1" applyFill="1" applyBorder="1" applyAlignment="1">
      <alignment horizontal="right"/>
    </xf>
    <xf numFmtId="43" fontId="201" fillId="0" borderId="22" xfId="1" applyNumberFormat="1" applyFont="1" applyFill="1" applyBorder="1" applyAlignment="1">
      <alignment horizontal="right"/>
    </xf>
    <xf numFmtId="43" fontId="201" fillId="0" borderId="26" xfId="1" applyNumberFormat="1" applyFont="1" applyFill="1" applyBorder="1" applyAlignment="1">
      <alignment horizontal="right"/>
    </xf>
    <xf numFmtId="43" fontId="201" fillId="0" borderId="22" xfId="1" applyNumberFormat="1" applyFont="1" applyFill="1" applyBorder="1"/>
    <xf numFmtId="43" fontId="201" fillId="0" borderId="0" xfId="1" applyNumberFormat="1" applyFont="1" applyFill="1"/>
    <xf numFmtId="43" fontId="201" fillId="0" borderId="0" xfId="1" applyNumberFormat="1" applyFont="1" applyFill="1" applyBorder="1" applyAlignment="1">
      <alignment horizontal="right"/>
    </xf>
    <xf numFmtId="4" fontId="202" fillId="0" borderId="22" xfId="1" applyNumberFormat="1" applyFont="1" applyFill="1" applyBorder="1" applyAlignment="1">
      <alignment horizontal="right"/>
    </xf>
    <xf numFmtId="4" fontId="202" fillId="0" borderId="27" xfId="1" applyNumberFormat="1" applyFont="1" applyFill="1" applyBorder="1" applyAlignment="1">
      <alignment horizontal="right"/>
    </xf>
    <xf numFmtId="4" fontId="202" fillId="0" borderId="20" xfId="1" applyNumberFormat="1" applyFont="1" applyFill="1" applyBorder="1" applyAlignment="1">
      <alignment horizontal="right"/>
    </xf>
    <xf numFmtId="43" fontId="202" fillId="0" borderId="22" xfId="1" applyFont="1" applyFill="1" applyBorder="1" applyAlignment="1">
      <alignment horizontal="right"/>
    </xf>
    <xf numFmtId="0" fontId="213" fillId="31" borderId="31" xfId="14" applyFont="1" applyFill="1" applyBorder="1" applyAlignment="1">
      <alignment horizontal="left" indent="3"/>
    </xf>
    <xf numFmtId="4" fontId="201" fillId="0" borderId="22" xfId="14" applyNumberFormat="1" applyFont="1" applyFill="1" applyBorder="1" applyAlignment="1">
      <alignment horizontal="right"/>
    </xf>
    <xf numFmtId="4" fontId="201" fillId="0" borderId="27" xfId="14" applyNumberFormat="1" applyFont="1" applyFill="1" applyBorder="1" applyAlignment="1">
      <alignment horizontal="right"/>
    </xf>
    <xf numFmtId="4" fontId="201" fillId="0" borderId="20" xfId="14" applyNumberFormat="1" applyFont="1" applyFill="1" applyBorder="1" applyAlignment="1">
      <alignment horizontal="right"/>
    </xf>
    <xf numFmtId="2" fontId="201" fillId="0" borderId="22" xfId="1" applyNumberFormat="1" applyFont="1" applyFill="1" applyBorder="1" applyAlignment="1">
      <alignment horizontal="right"/>
    </xf>
    <xf numFmtId="43" fontId="201" fillId="31" borderId="31" xfId="14" applyNumberFormat="1" applyFont="1" applyFill="1" applyBorder="1" applyAlignment="1">
      <alignment horizontal="left"/>
    </xf>
    <xf numFmtId="43" fontId="201" fillId="0" borderId="0" xfId="14" applyNumberFormat="1" applyFont="1" applyBorder="1"/>
    <xf numFmtId="43" fontId="201" fillId="0" borderId="26" xfId="14" applyNumberFormat="1" applyFont="1" applyBorder="1"/>
    <xf numFmtId="43" fontId="201" fillId="0" borderId="20" xfId="1" applyNumberFormat="1" applyFont="1" applyFill="1" applyBorder="1"/>
    <xf numFmtId="43" fontId="201" fillId="0" borderId="26" xfId="1" applyNumberFormat="1" applyFont="1" applyFill="1" applyBorder="1"/>
    <xf numFmtId="43" fontId="201" fillId="0" borderId="26" xfId="1" applyNumberFormat="1" applyFont="1" applyBorder="1"/>
    <xf numFmtId="0" fontId="213" fillId="31" borderId="31" xfId="14" applyFont="1" applyFill="1" applyBorder="1" applyAlignment="1">
      <alignment horizontal="left" wrapText="1" indent="3"/>
    </xf>
    <xf numFmtId="2" fontId="201" fillId="0" borderId="26" xfId="1" applyNumberFormat="1" applyFont="1" applyFill="1" applyBorder="1" applyAlignment="1">
      <alignment horizontal="right"/>
    </xf>
    <xf numFmtId="43" fontId="202" fillId="31" borderId="31" xfId="1" applyNumberFormat="1" applyFont="1" applyFill="1" applyBorder="1" applyAlignment="1">
      <alignment horizontal="left"/>
    </xf>
    <xf numFmtId="43" fontId="202" fillId="0" borderId="20" xfId="1" applyNumberFormat="1" applyFont="1" applyFill="1" applyBorder="1" applyAlignment="1">
      <alignment horizontal="right"/>
    </xf>
    <xf numFmtId="43" fontId="202" fillId="0" borderId="22" xfId="1" applyNumberFormat="1" applyFont="1" applyFill="1" applyBorder="1" applyAlignment="1">
      <alignment horizontal="right"/>
    </xf>
    <xf numFmtId="43" fontId="202" fillId="0" borderId="26" xfId="1" applyNumberFormat="1" applyFont="1" applyFill="1" applyBorder="1" applyAlignment="1">
      <alignment horizontal="right"/>
    </xf>
    <xf numFmtId="4" fontId="202" fillId="0" borderId="22" xfId="1" applyNumberFormat="1" applyFont="1" applyFill="1" applyBorder="1" applyAlignment="1">
      <alignment horizontal="right" vertical="center" wrapText="1"/>
    </xf>
    <xf numFmtId="4" fontId="214" fillId="0" borderId="10" xfId="14" applyNumberFormat="1" applyFont="1" applyFill="1" applyBorder="1" applyAlignment="1">
      <alignment horizontal="right"/>
    </xf>
    <xf numFmtId="4" fontId="214" fillId="0" borderId="11" xfId="14" applyNumberFormat="1" applyFont="1" applyFill="1" applyBorder="1" applyAlignment="1">
      <alignment horizontal="right"/>
    </xf>
    <xf numFmtId="4" fontId="214" fillId="0" borderId="12" xfId="14" applyNumberFormat="1" applyFont="1" applyFill="1" applyBorder="1" applyAlignment="1">
      <alignment horizontal="right"/>
    </xf>
    <xf numFmtId="4" fontId="206" fillId="0" borderId="10" xfId="1" applyNumberFormat="1" applyFont="1" applyFill="1" applyBorder="1" applyAlignment="1">
      <alignment horizontal="right"/>
    </xf>
    <xf numFmtId="4" fontId="206" fillId="0" borderId="11" xfId="1" applyNumberFormat="1" applyFont="1" applyFill="1" applyBorder="1" applyAlignment="1">
      <alignment horizontal="right"/>
    </xf>
    <xf numFmtId="4" fontId="214" fillId="0" borderId="11" xfId="1" applyNumberFormat="1" applyFont="1" applyFill="1" applyBorder="1" applyAlignment="1">
      <alignment horizontal="right"/>
    </xf>
    <xf numFmtId="4" fontId="214" fillId="0" borderId="12" xfId="1" applyNumberFormat="1" applyFont="1" applyFill="1" applyBorder="1" applyAlignment="1">
      <alignment horizontal="right"/>
    </xf>
    <xf numFmtId="4" fontId="214" fillId="0" borderId="10" xfId="1" applyNumberFormat="1" applyFont="1" applyFill="1" applyBorder="1" applyAlignment="1">
      <alignment horizontal="right"/>
    </xf>
    <xf numFmtId="43" fontId="214" fillId="0" borderId="11" xfId="1" applyFont="1" applyFill="1" applyBorder="1" applyAlignment="1">
      <alignment horizontal="right"/>
    </xf>
    <xf numFmtId="43" fontId="214" fillId="0" borderId="13" xfId="1" applyFont="1" applyFill="1" applyBorder="1" applyAlignment="1">
      <alignment horizontal="right"/>
    </xf>
    <xf numFmtId="43" fontId="206" fillId="31" borderId="31" xfId="1" applyNumberFormat="1" applyFont="1" applyFill="1" applyBorder="1" applyAlignment="1">
      <alignment horizontal="left"/>
    </xf>
    <xf numFmtId="43" fontId="214" fillId="0" borderId="5" xfId="1" applyNumberFormat="1" applyFont="1" applyFill="1" applyBorder="1" applyAlignment="1">
      <alignment horizontal="right"/>
    </xf>
    <xf numFmtId="43" fontId="214" fillId="0" borderId="11" xfId="1" applyNumberFormat="1" applyFont="1" applyFill="1" applyBorder="1" applyAlignment="1">
      <alignment horizontal="right"/>
    </xf>
    <xf numFmtId="43" fontId="214" fillId="0" borderId="15" xfId="1" applyNumberFormat="1" applyFont="1" applyFill="1" applyBorder="1" applyAlignment="1">
      <alignment horizontal="right"/>
    </xf>
    <xf numFmtId="43" fontId="214" fillId="0" borderId="13" xfId="1" applyNumberFormat="1" applyFont="1" applyFill="1" applyBorder="1" applyAlignment="1">
      <alignment horizontal="right"/>
    </xf>
    <xf numFmtId="43" fontId="202" fillId="0" borderId="26" xfId="1" applyFont="1" applyFill="1" applyBorder="1" applyAlignment="1">
      <alignment horizontal="right"/>
    </xf>
    <xf numFmtId="168" fontId="78" fillId="0" borderId="22" xfId="1060" applyFont="1" applyBorder="1"/>
    <xf numFmtId="43" fontId="201" fillId="0" borderId="22" xfId="1060" applyNumberFormat="1" applyFont="1" applyBorder="1"/>
    <xf numFmtId="43" fontId="214" fillId="0" borderId="10" xfId="1" applyNumberFormat="1" applyFont="1" applyFill="1" applyBorder="1" applyAlignment="1">
      <alignment horizontal="right"/>
    </xf>
    <xf numFmtId="43" fontId="206" fillId="0" borderId="0" xfId="14" applyNumberFormat="1" applyFont="1" applyBorder="1"/>
    <xf numFmtId="43" fontId="206" fillId="0" borderId="26" xfId="14" applyNumberFormat="1" applyFont="1" applyBorder="1"/>
    <xf numFmtId="43" fontId="202" fillId="0" borderId="0" xfId="1" applyNumberFormat="1" applyFont="1" applyFill="1" applyBorder="1" applyAlignment="1">
      <alignment horizontal="right"/>
    </xf>
    <xf numFmtId="2" fontId="201" fillId="0" borderId="26" xfId="14" applyNumberFormat="1" applyFont="1" applyFill="1" applyBorder="1"/>
    <xf numFmtId="43" fontId="206" fillId="0" borderId="20" xfId="14" applyNumberFormat="1" applyFont="1" applyFill="1" applyBorder="1"/>
    <xf numFmtId="43" fontId="206" fillId="0" borderId="22" xfId="14" applyNumberFormat="1" applyFont="1" applyFill="1" applyBorder="1"/>
    <xf numFmtId="43" fontId="206" fillId="0" borderId="26" xfId="14" applyNumberFormat="1" applyFont="1" applyFill="1" applyBorder="1"/>
    <xf numFmtId="43" fontId="206" fillId="0" borderId="0" xfId="14" applyNumberFormat="1" applyFont="1" applyFill="1" applyBorder="1"/>
    <xf numFmtId="43" fontId="206" fillId="31" borderId="31" xfId="14" applyNumberFormat="1" applyFont="1" applyFill="1" applyBorder="1" applyAlignment="1">
      <alignment horizontal="left"/>
    </xf>
    <xf numFmtId="43" fontId="206" fillId="0" borderId="20" xfId="1" applyNumberFormat="1" applyFont="1" applyFill="1" applyBorder="1"/>
    <xf numFmtId="43" fontId="206" fillId="0" borderId="22" xfId="1" applyNumberFormat="1" applyFont="1" applyFill="1" applyBorder="1"/>
    <xf numFmtId="43" fontId="206" fillId="0" borderId="26" xfId="1" applyNumberFormat="1" applyFont="1" applyFill="1" applyBorder="1"/>
    <xf numFmtId="43" fontId="206" fillId="0" borderId="0" xfId="14" applyNumberFormat="1" applyFont="1" applyFill="1"/>
    <xf numFmtId="0" fontId="213" fillId="31" borderId="31" xfId="14" applyFont="1" applyFill="1" applyBorder="1" applyAlignment="1">
      <alignment horizontal="left" wrapText="1" indent="2"/>
    </xf>
    <xf numFmtId="4" fontId="201" fillId="0" borderId="20" xfId="1" quotePrefix="1" applyNumberFormat="1" applyFont="1" applyFill="1" applyBorder="1" applyAlignment="1">
      <alignment horizontal="right"/>
    </xf>
    <xf numFmtId="4" fontId="202" fillId="0" borderId="22" xfId="14" applyNumberFormat="1" applyFont="1" applyFill="1" applyBorder="1" applyAlignment="1">
      <alignment horizontal="right" wrapText="1"/>
    </xf>
    <xf numFmtId="4" fontId="202" fillId="0" borderId="22" xfId="1" applyNumberFormat="1" applyFont="1" applyFill="1" applyBorder="1" applyAlignment="1">
      <alignment horizontal="right" wrapText="1"/>
    </xf>
    <xf numFmtId="4" fontId="202" fillId="0" borderId="27" xfId="1" applyNumberFormat="1" applyFont="1" applyFill="1" applyBorder="1" applyAlignment="1">
      <alignment horizontal="right" wrapText="1"/>
    </xf>
    <xf numFmtId="4" fontId="202" fillId="0" borderId="20" xfId="1" applyNumberFormat="1" applyFont="1" applyFill="1" applyBorder="1" applyAlignment="1">
      <alignment horizontal="right" wrapText="1"/>
    </xf>
    <xf numFmtId="0" fontId="213" fillId="31" borderId="31" xfId="14" applyFont="1" applyFill="1" applyBorder="1" applyAlignment="1">
      <alignment horizontal="left"/>
    </xf>
    <xf numFmtId="4" fontId="206" fillId="0" borderId="27" xfId="1" applyNumberFormat="1" applyFont="1" applyFill="1" applyBorder="1" applyAlignment="1">
      <alignment horizontal="right"/>
    </xf>
    <xf numFmtId="43" fontId="206" fillId="0" borderId="22" xfId="1" applyFont="1" applyFill="1" applyBorder="1" applyAlignment="1">
      <alignment horizontal="right"/>
    </xf>
    <xf numFmtId="43" fontId="206" fillId="0" borderId="26" xfId="1" applyFont="1" applyFill="1" applyBorder="1" applyAlignment="1">
      <alignment horizontal="right"/>
    </xf>
    <xf numFmtId="0" fontId="202" fillId="31" borderId="31" xfId="14" applyFont="1" applyFill="1" applyBorder="1" applyAlignment="1">
      <alignment horizontal="left" indent="3"/>
    </xf>
    <xf numFmtId="0" fontId="209" fillId="31" borderId="171" xfId="14" applyFont="1" applyFill="1" applyBorder="1" applyAlignment="1">
      <alignment horizontal="left"/>
    </xf>
    <xf numFmtId="4" fontId="214" fillId="0" borderId="172" xfId="14" applyNumberFormat="1" applyFont="1" applyFill="1" applyBorder="1" applyAlignment="1">
      <alignment horizontal="right"/>
    </xf>
    <xf numFmtId="4" fontId="214" fillId="0" borderId="173" xfId="14" applyNumberFormat="1" applyFont="1" applyFill="1" applyBorder="1" applyAlignment="1">
      <alignment horizontal="right"/>
    </xf>
    <xf numFmtId="4" fontId="214" fillId="0" borderId="175" xfId="14" applyNumberFormat="1" applyFont="1" applyFill="1" applyBorder="1" applyAlignment="1">
      <alignment horizontal="right"/>
    </xf>
    <xf numFmtId="4" fontId="206" fillId="0" borderId="172" xfId="1" applyNumberFormat="1" applyFont="1" applyFill="1" applyBorder="1" applyAlignment="1">
      <alignment horizontal="right"/>
    </xf>
    <xf numFmtId="4" fontId="206" fillId="0" borderId="173" xfId="1" applyNumberFormat="1" applyFont="1" applyFill="1" applyBorder="1" applyAlignment="1">
      <alignment horizontal="right"/>
    </xf>
    <xf numFmtId="4" fontId="214" fillId="0" borderId="173" xfId="1" applyNumberFormat="1" applyFont="1" applyFill="1" applyBorder="1" applyAlignment="1">
      <alignment horizontal="right"/>
    </xf>
    <xf numFmtId="4" fontId="214" fillId="0" borderId="175" xfId="1" applyNumberFormat="1" applyFont="1" applyFill="1" applyBorder="1" applyAlignment="1">
      <alignment horizontal="right"/>
    </xf>
    <xf numFmtId="4" fontId="214" fillId="0" borderId="172" xfId="1" applyNumberFormat="1" applyFont="1" applyFill="1" applyBorder="1" applyAlignment="1">
      <alignment horizontal="right"/>
    </xf>
    <xf numFmtId="43" fontId="214" fillId="0" borderId="173" xfId="1" applyFont="1" applyFill="1" applyBorder="1" applyAlignment="1">
      <alignment horizontal="right"/>
    </xf>
    <xf numFmtId="43" fontId="214" fillId="0" borderId="192" xfId="1" applyFont="1" applyFill="1" applyBorder="1" applyAlignment="1">
      <alignment horizontal="right"/>
    </xf>
    <xf numFmtId="0" fontId="239" fillId="0" borderId="0" xfId="14" applyFont="1"/>
    <xf numFmtId="187" fontId="239" fillId="0" borderId="0" xfId="14" applyNumberFormat="1" applyFont="1" applyFill="1"/>
    <xf numFmtId="43" fontId="201" fillId="0" borderId="20" xfId="14" applyNumberFormat="1" applyFont="1" applyBorder="1"/>
    <xf numFmtId="43" fontId="201" fillId="0" borderId="22" xfId="14" applyNumberFormat="1" applyFont="1" applyBorder="1"/>
    <xf numFmtId="0" fontId="239" fillId="0" borderId="0" xfId="14" applyFont="1" applyFill="1"/>
    <xf numFmtId="43" fontId="201" fillId="31" borderId="31" xfId="14" applyNumberFormat="1" applyFont="1" applyFill="1" applyBorder="1"/>
    <xf numFmtId="43" fontId="239" fillId="0" borderId="0" xfId="1" applyFont="1"/>
    <xf numFmtId="43" fontId="206" fillId="0" borderId="0" xfId="1" applyNumberFormat="1" applyFont="1" applyFill="1"/>
    <xf numFmtId="43" fontId="201" fillId="0" borderId="20" xfId="1" applyNumberFormat="1" applyFont="1" applyBorder="1"/>
    <xf numFmtId="43" fontId="201" fillId="0" borderId="22" xfId="1" applyNumberFormat="1" applyFont="1" applyBorder="1"/>
    <xf numFmtId="43" fontId="206" fillId="0" borderId="20" xfId="1" applyNumberFormat="1" applyFont="1" applyFill="1" applyBorder="1" applyAlignment="1">
      <alignment horizontal="right"/>
    </xf>
    <xf numFmtId="43" fontId="206" fillId="0" borderId="22" xfId="1" applyNumberFormat="1" applyFont="1" applyFill="1" applyBorder="1" applyAlignment="1">
      <alignment horizontal="right"/>
    </xf>
    <xf numFmtId="43" fontId="206" fillId="0" borderId="26" xfId="1" applyNumberFormat="1" applyFont="1" applyFill="1" applyBorder="1" applyAlignment="1">
      <alignment horizontal="right"/>
    </xf>
    <xf numFmtId="43" fontId="206" fillId="0" borderId="127" xfId="1" applyNumberFormat="1" applyFont="1" applyFill="1" applyBorder="1" applyAlignment="1">
      <alignment horizontal="right"/>
    </xf>
    <xf numFmtId="43" fontId="206" fillId="0" borderId="172" xfId="14" applyNumberFormat="1" applyFont="1" applyFill="1" applyBorder="1"/>
    <xf numFmtId="43" fontId="206" fillId="0" borderId="173" xfId="14" applyNumberFormat="1" applyFont="1" applyFill="1" applyBorder="1"/>
    <xf numFmtId="43" fontId="206" fillId="0" borderId="51" xfId="14" applyNumberFormat="1" applyFont="1" applyFill="1" applyBorder="1"/>
    <xf numFmtId="43" fontId="206" fillId="0" borderId="192" xfId="14" applyNumberFormat="1" applyFont="1" applyFill="1" applyBorder="1"/>
    <xf numFmtId="0" fontId="239" fillId="0" borderId="4" xfId="14" applyFont="1" applyBorder="1"/>
    <xf numFmtId="0" fontId="214" fillId="31" borderId="31" xfId="14" applyFont="1" applyFill="1" applyBorder="1" applyAlignment="1">
      <alignment horizontal="left"/>
    </xf>
    <xf numFmtId="0" fontId="239" fillId="0" borderId="31" xfId="14" applyFont="1" applyBorder="1"/>
    <xf numFmtId="0" fontId="202" fillId="31" borderId="31" xfId="14" applyFont="1" applyFill="1" applyBorder="1" applyAlignment="1">
      <alignment horizontal="left"/>
    </xf>
    <xf numFmtId="0" fontId="209" fillId="31" borderId="35" xfId="14" applyFont="1" applyFill="1" applyBorder="1" applyAlignment="1">
      <alignment horizontal="left"/>
    </xf>
    <xf numFmtId="43" fontId="206" fillId="0" borderId="127" xfId="14" applyNumberFormat="1" applyFont="1" applyFill="1" applyBorder="1"/>
    <xf numFmtId="43" fontId="206" fillId="0" borderId="132" xfId="14" applyNumberFormat="1" applyFont="1" applyFill="1" applyBorder="1"/>
    <xf numFmtId="0" fontId="239" fillId="0" borderId="193" xfId="14" applyFont="1" applyBorder="1"/>
    <xf numFmtId="0" fontId="239" fillId="0" borderId="31" xfId="14" applyFont="1" applyBorder="1" applyAlignment="1">
      <alignment horizontal="left" indent="3"/>
    </xf>
    <xf numFmtId="0" fontId="214" fillId="31" borderId="171" xfId="14" applyFont="1" applyFill="1" applyBorder="1" applyAlignment="1">
      <alignment horizontal="left"/>
    </xf>
    <xf numFmtId="43" fontId="239" fillId="0" borderId="0" xfId="14" applyNumberFormat="1" applyFont="1"/>
    <xf numFmtId="0" fontId="239" fillId="0" borderId="35" xfId="14" applyFont="1" applyBorder="1"/>
    <xf numFmtId="17" fontId="209" fillId="31" borderId="14" xfId="2193" applyNumberFormat="1" applyFont="1" applyFill="1" applyBorder="1" applyAlignment="1">
      <alignment horizontal="center"/>
    </xf>
    <xf numFmtId="17" fontId="209" fillId="31" borderId="11" xfId="2193" applyNumberFormat="1" applyFont="1" applyFill="1" applyBorder="1" applyAlignment="1">
      <alignment horizontal="center"/>
    </xf>
    <xf numFmtId="17" fontId="209" fillId="31" borderId="12" xfId="2193" applyNumberFormat="1" applyFont="1" applyFill="1" applyBorder="1" applyAlignment="1">
      <alignment horizontal="center"/>
    </xf>
    <xf numFmtId="17" fontId="209" fillId="31" borderId="10" xfId="2193" applyNumberFormat="1" applyFont="1" applyFill="1" applyBorder="1" applyAlignment="1">
      <alignment horizontal="center"/>
    </xf>
    <xf numFmtId="17" fontId="209" fillId="31" borderId="13" xfId="2193" applyNumberFormat="1" applyFont="1" applyFill="1" applyBorder="1" applyAlignment="1">
      <alignment horizontal="center"/>
    </xf>
    <xf numFmtId="0" fontId="209" fillId="31" borderId="31" xfId="14" applyFont="1" applyFill="1" applyBorder="1" applyAlignment="1">
      <alignment horizontal="center"/>
    </xf>
    <xf numFmtId="4" fontId="201" fillId="0" borderId="18" xfId="1" applyNumberFormat="1" applyFont="1" applyBorder="1"/>
    <xf numFmtId="4" fontId="201" fillId="0" borderId="19" xfId="1" applyNumberFormat="1" applyFont="1" applyBorder="1"/>
    <xf numFmtId="4" fontId="201" fillId="0" borderId="80" xfId="1" applyNumberFormat="1" applyFont="1" applyBorder="1"/>
    <xf numFmtId="4" fontId="201" fillId="0" borderId="17" xfId="1" applyNumberFormat="1" applyFont="1" applyBorder="1"/>
    <xf numFmtId="4" fontId="201" fillId="0" borderId="101" xfId="1" applyNumberFormat="1" applyFont="1" applyBorder="1"/>
    <xf numFmtId="4" fontId="198" fillId="0" borderId="19" xfId="14" applyNumberFormat="1" applyFont="1" applyBorder="1"/>
    <xf numFmtId="4" fontId="198" fillId="0" borderId="101" xfId="14" applyNumberFormat="1" applyFont="1" applyBorder="1"/>
    <xf numFmtId="4" fontId="198" fillId="0" borderId="22" xfId="14" applyNumberFormat="1" applyFont="1" applyBorder="1"/>
    <xf numFmtId="4" fontId="198" fillId="0" borderId="26" xfId="14" applyNumberFormat="1" applyFont="1" applyBorder="1"/>
    <xf numFmtId="4" fontId="198" fillId="0" borderId="80" xfId="14" applyNumberFormat="1" applyFont="1" applyBorder="1"/>
    <xf numFmtId="4" fontId="198" fillId="0" borderId="0" xfId="14" applyNumberFormat="1" applyFont="1"/>
    <xf numFmtId="4" fontId="206" fillId="0" borderId="21" xfId="1" applyNumberFormat="1" applyFont="1" applyBorder="1"/>
    <xf numFmtId="4" fontId="206" fillId="0" borderId="22" xfId="1" applyNumberFormat="1" applyFont="1" applyBorder="1"/>
    <xf numFmtId="4" fontId="206" fillId="0" borderId="27" xfId="1" applyNumberFormat="1" applyFont="1" applyBorder="1"/>
    <xf numFmtId="4" fontId="206" fillId="0" borderId="20" xfId="1" applyNumberFormat="1" applyFont="1" applyBorder="1"/>
    <xf numFmtId="4" fontId="206" fillId="0" borderId="26" xfId="1" applyNumberFormat="1" applyFont="1" applyBorder="1"/>
    <xf numFmtId="4" fontId="206" fillId="0" borderId="0" xfId="1" applyNumberFormat="1" applyFont="1"/>
    <xf numFmtId="4" fontId="201" fillId="0" borderId="21" xfId="1" applyNumberFormat="1" applyFont="1" applyBorder="1"/>
    <xf numFmtId="4" fontId="201" fillId="0" borderId="26" xfId="1" applyNumberFormat="1" applyFont="1" applyBorder="1"/>
    <xf numFmtId="4" fontId="201" fillId="0" borderId="0" xfId="1" applyNumberFormat="1" applyFont="1"/>
    <xf numFmtId="4" fontId="201" fillId="0" borderId="26" xfId="14" applyNumberFormat="1" applyFont="1" applyBorder="1"/>
    <xf numFmtId="4" fontId="201" fillId="0" borderId="22" xfId="14" applyNumberFormat="1" applyFont="1" applyBorder="1" applyAlignment="1">
      <alignment horizontal="left" indent="6"/>
    </xf>
    <xf numFmtId="4" fontId="201" fillId="0" borderId="127" xfId="1" applyNumberFormat="1" applyFont="1" applyBorder="1"/>
    <xf numFmtId="4" fontId="201" fillId="0" borderId="127" xfId="14" applyNumberFormat="1" applyFont="1" applyBorder="1"/>
    <xf numFmtId="4" fontId="206" fillId="0" borderId="132" xfId="1" applyNumberFormat="1" applyFont="1" applyBorder="1"/>
    <xf numFmtId="4" fontId="206" fillId="0" borderId="128" xfId="14" applyNumberFormat="1" applyFont="1" applyBorder="1"/>
    <xf numFmtId="4" fontId="201" fillId="0" borderId="132" xfId="14" applyNumberFormat="1" applyFont="1" applyBorder="1"/>
    <xf numFmtId="4" fontId="206" fillId="31" borderId="174" xfId="1" applyNumberFormat="1" applyFont="1" applyFill="1" applyBorder="1"/>
    <xf numFmtId="4" fontId="206" fillId="31" borderId="173" xfId="1" applyNumberFormat="1" applyFont="1" applyFill="1" applyBorder="1"/>
    <xf numFmtId="4" fontId="206" fillId="31" borderId="175" xfId="1" applyNumberFormat="1" applyFont="1" applyFill="1" applyBorder="1"/>
    <xf numFmtId="4" fontId="206" fillId="31" borderId="172" xfId="1" applyNumberFormat="1" applyFont="1" applyFill="1" applyBorder="1"/>
    <xf numFmtId="4" fontId="206" fillId="31" borderId="192" xfId="1" applyNumberFormat="1" applyFont="1" applyFill="1" applyBorder="1"/>
    <xf numFmtId="0" fontId="206" fillId="31" borderId="0" xfId="14" applyFont="1" applyFill="1"/>
    <xf numFmtId="43" fontId="210" fillId="0" borderId="0" xfId="1" applyFont="1"/>
    <xf numFmtId="165" fontId="210" fillId="0" borderId="0" xfId="14" applyNumberFormat="1" applyFont="1"/>
    <xf numFmtId="0" fontId="210" fillId="0" borderId="0" xfId="14" applyFont="1"/>
    <xf numFmtId="2" fontId="191" fillId="0" borderId="0" xfId="14" applyNumberFormat="1" applyFont="1"/>
    <xf numFmtId="0" fontId="203" fillId="0" borderId="0" xfId="680" applyFont="1"/>
    <xf numFmtId="0" fontId="214" fillId="31" borderId="65" xfId="680" applyFont="1" applyFill="1" applyBorder="1" applyAlignment="1">
      <alignment horizontal="center"/>
    </xf>
    <xf numFmtId="0" fontId="214" fillId="31" borderId="10" xfId="680" applyFont="1" applyFill="1" applyBorder="1" applyAlignment="1">
      <alignment horizontal="center"/>
    </xf>
    <xf numFmtId="0" fontId="214" fillId="31" borderId="12" xfId="680" applyFont="1" applyFill="1" applyBorder="1" applyAlignment="1">
      <alignment horizontal="center"/>
    </xf>
    <xf numFmtId="0" fontId="214" fillId="31" borderId="31" xfId="680" applyFont="1" applyFill="1" applyBorder="1" applyAlignment="1">
      <alignment horizontal="center"/>
    </xf>
    <xf numFmtId="4" fontId="201" fillId="0" borderId="20" xfId="680" applyNumberFormat="1" applyFont="1" applyFill="1" applyBorder="1" applyAlignment="1">
      <alignment horizontal="center"/>
    </xf>
    <xf numFmtId="4" fontId="201" fillId="0" borderId="4" xfId="680" applyNumberFormat="1" applyFont="1" applyFill="1" applyBorder="1" applyAlignment="1">
      <alignment horizontal="center"/>
    </xf>
    <xf numFmtId="4" fontId="206" fillId="0" borderId="10" xfId="680" applyNumberFormat="1" applyFont="1" applyFill="1" applyBorder="1" applyAlignment="1">
      <alignment horizontal="center"/>
    </xf>
    <xf numFmtId="4" fontId="206" fillId="0" borderId="12" xfId="680" applyNumberFormat="1" applyFont="1" applyFill="1" applyBorder="1" applyAlignment="1">
      <alignment horizontal="center"/>
    </xf>
    <xf numFmtId="4" fontId="201" fillId="0" borderId="17" xfId="680" applyNumberFormat="1" applyFont="1" applyFill="1" applyBorder="1" applyAlignment="1">
      <alignment horizontal="center"/>
    </xf>
    <xf numFmtId="4" fontId="201" fillId="0" borderId="7" xfId="680" applyNumberFormat="1" applyFont="1" applyFill="1" applyBorder="1" applyAlignment="1">
      <alignment horizontal="center"/>
    </xf>
    <xf numFmtId="0" fontId="214" fillId="31" borderId="35" xfId="680" applyFont="1" applyFill="1" applyBorder="1" applyAlignment="1">
      <alignment horizontal="center"/>
    </xf>
    <xf numFmtId="4" fontId="201" fillId="0" borderId="130" xfId="680" applyNumberFormat="1" applyFont="1" applyFill="1" applyBorder="1" applyAlignment="1">
      <alignment horizontal="center"/>
    </xf>
    <xf numFmtId="4" fontId="201" fillId="0" borderId="133" xfId="680" applyNumberFormat="1" applyFont="1" applyFill="1" applyBorder="1" applyAlignment="1">
      <alignment horizontal="center"/>
    </xf>
    <xf numFmtId="4" fontId="201" fillId="0" borderId="0" xfId="680" applyNumberFormat="1" applyFont="1"/>
    <xf numFmtId="4" fontId="206" fillId="0" borderId="20" xfId="680" applyNumberFormat="1" applyFont="1" applyFill="1" applyBorder="1" applyAlignment="1">
      <alignment horizontal="center"/>
    </xf>
    <xf numFmtId="4" fontId="206" fillId="0" borderId="27" xfId="680" applyNumberFormat="1" applyFont="1" applyFill="1" applyBorder="1" applyAlignment="1">
      <alignment horizontal="center"/>
    </xf>
    <xf numFmtId="0" fontId="214" fillId="31" borderId="34" xfId="680" applyFont="1" applyFill="1" applyBorder="1" applyAlignment="1">
      <alignment horizontal="center"/>
    </xf>
    <xf numFmtId="4" fontId="201" fillId="0" borderId="194" xfId="680" applyNumberFormat="1" applyFont="1" applyFill="1" applyBorder="1" applyAlignment="1">
      <alignment horizontal="center"/>
    </xf>
    <xf numFmtId="4" fontId="206" fillId="0" borderId="195" xfId="680" applyNumberFormat="1" applyFont="1" applyFill="1" applyBorder="1" applyAlignment="1">
      <alignment horizontal="center"/>
    </xf>
    <xf numFmtId="4" fontId="201" fillId="0" borderId="196" xfId="680" applyNumberFormat="1" applyFont="1" applyFill="1" applyBorder="1" applyAlignment="1">
      <alignment horizontal="center"/>
    </xf>
    <xf numFmtId="4" fontId="201" fillId="0" borderId="197" xfId="680" applyNumberFormat="1" applyFont="1" applyFill="1" applyBorder="1" applyAlignment="1">
      <alignment horizontal="center"/>
    </xf>
    <xf numFmtId="1" fontId="206" fillId="31" borderId="65" xfId="680" applyNumberFormat="1" applyFont="1" applyFill="1" applyBorder="1" applyAlignment="1">
      <alignment horizontal="center"/>
    </xf>
    <xf numFmtId="2" fontId="201" fillId="0" borderId="0" xfId="680" applyNumberFormat="1" applyFont="1" applyFill="1" applyAlignment="1">
      <alignment horizontal="center"/>
    </xf>
    <xf numFmtId="0" fontId="201" fillId="0" borderId="0" xfId="680" applyFont="1" applyFill="1" applyAlignment="1">
      <alignment horizontal="center"/>
    </xf>
    <xf numFmtId="0" fontId="201" fillId="0" borderId="197" xfId="680" applyFont="1" applyBorder="1"/>
    <xf numFmtId="4" fontId="201" fillId="0" borderId="197" xfId="680" applyNumberFormat="1" applyFont="1" applyBorder="1"/>
    <xf numFmtId="0" fontId="41" fillId="55" borderId="0" xfId="14" applyFill="1"/>
    <xf numFmtId="0" fontId="41" fillId="5" borderId="0" xfId="14" applyFill="1" applyBorder="1"/>
    <xf numFmtId="0" fontId="198" fillId="31" borderId="65" xfId="14" applyFont="1" applyFill="1" applyBorder="1" applyAlignment="1">
      <alignment textRotation="90" wrapText="1"/>
    </xf>
    <xf numFmtId="0" fontId="199" fillId="31" borderId="10" xfId="14" applyFont="1" applyFill="1" applyBorder="1" applyAlignment="1">
      <alignment textRotation="90" wrapText="1"/>
    </xf>
    <xf numFmtId="0" fontId="199" fillId="31" borderId="14" xfId="14" applyFont="1" applyFill="1" applyBorder="1" applyAlignment="1">
      <alignment textRotation="90" wrapText="1"/>
    </xf>
    <xf numFmtId="0" fontId="199" fillId="31" borderId="33" xfId="14" applyFont="1" applyFill="1" applyBorder="1" applyAlignment="1">
      <alignment textRotation="90" wrapText="1"/>
    </xf>
    <xf numFmtId="0" fontId="199" fillId="31" borderId="65" xfId="14" applyFont="1" applyFill="1" applyBorder="1" applyAlignment="1">
      <alignment textRotation="90" wrapText="1"/>
    </xf>
    <xf numFmtId="0" fontId="198" fillId="0" borderId="0" xfId="14" applyFont="1" applyAlignment="1">
      <alignment textRotation="35" wrapText="1"/>
    </xf>
    <xf numFmtId="0" fontId="199" fillId="5" borderId="10" xfId="14" applyNumberFormat="1" applyFont="1" applyFill="1" applyBorder="1" applyAlignment="1">
      <alignment horizontal="center"/>
    </xf>
    <xf numFmtId="0" fontId="199" fillId="5" borderId="11" xfId="14" applyNumberFormat="1" applyFont="1" applyFill="1" applyBorder="1" applyAlignment="1">
      <alignment horizontal="center"/>
    </xf>
    <xf numFmtId="0" fontId="199" fillId="5" borderId="11" xfId="14" applyFont="1" applyFill="1" applyBorder="1" applyAlignment="1">
      <alignment horizontal="center"/>
    </xf>
    <xf numFmtId="0" fontId="199" fillId="5" borderId="15" xfId="14" applyFont="1" applyFill="1" applyBorder="1" applyAlignment="1">
      <alignment horizontal="center"/>
    </xf>
    <xf numFmtId="4" fontId="201" fillId="5" borderId="23" xfId="14" applyNumberFormat="1" applyFont="1" applyFill="1" applyBorder="1" applyAlignment="1">
      <alignment horizontal="center"/>
    </xf>
    <xf numFmtId="4" fontId="201" fillId="5" borderId="25" xfId="14" applyNumberFormat="1" applyFont="1" applyFill="1" applyBorder="1" applyAlignment="1">
      <alignment horizontal="center"/>
    </xf>
    <xf numFmtId="4" fontId="201" fillId="5" borderId="198" xfId="14" applyNumberFormat="1" applyFont="1" applyFill="1" applyBorder="1" applyAlignment="1">
      <alignment horizontal="center"/>
    </xf>
    <xf numFmtId="4" fontId="201" fillId="5" borderId="67" xfId="14" applyNumberFormat="1" applyFont="1" applyFill="1" applyBorder="1" applyAlignment="1">
      <alignment horizontal="center"/>
    </xf>
    <xf numFmtId="4" fontId="201" fillId="5" borderId="28" xfId="14" applyNumberFormat="1" applyFont="1" applyFill="1" applyBorder="1" applyAlignment="1">
      <alignment horizontal="center"/>
    </xf>
    <xf numFmtId="4" fontId="201" fillId="5" borderId="46" xfId="14" applyNumberFormat="1" applyFont="1" applyFill="1" applyBorder="1" applyAlignment="1">
      <alignment horizontal="center"/>
    </xf>
    <xf numFmtId="4" fontId="201" fillId="5" borderId="36" xfId="14" applyNumberFormat="1" applyFont="1" applyFill="1" applyBorder="1" applyAlignment="1">
      <alignment horizontal="center"/>
    </xf>
    <xf numFmtId="4" fontId="201" fillId="5" borderId="37" xfId="14" applyNumberFormat="1" applyFont="1" applyFill="1" applyBorder="1" applyAlignment="1">
      <alignment horizontal="center"/>
    </xf>
    <xf numFmtId="4" fontId="201" fillId="5" borderId="40" xfId="14" applyNumberFormat="1" applyFont="1" applyFill="1" applyBorder="1" applyAlignment="1">
      <alignment horizontal="center"/>
    </xf>
    <xf numFmtId="4" fontId="202" fillId="5" borderId="67" xfId="14" applyNumberFormat="1" applyFont="1" applyFill="1" applyBorder="1" applyAlignment="1">
      <alignment horizontal="center"/>
    </xf>
    <xf numFmtId="4" fontId="202" fillId="5" borderId="28" xfId="14" applyNumberFormat="1" applyFont="1" applyFill="1" applyBorder="1" applyAlignment="1">
      <alignment horizontal="center"/>
    </xf>
    <xf numFmtId="4" fontId="202" fillId="5" borderId="46" xfId="14" applyNumberFormat="1" applyFont="1" applyFill="1" applyBorder="1" applyAlignment="1">
      <alignment horizontal="center"/>
    </xf>
    <xf numFmtId="2" fontId="201" fillId="0" borderId="67" xfId="14" applyNumberFormat="1" applyFont="1" applyBorder="1" applyAlignment="1">
      <alignment horizontal="center"/>
    </xf>
    <xf numFmtId="2" fontId="201" fillId="0" borderId="28" xfId="14" applyNumberFormat="1" applyFont="1" applyBorder="1" applyAlignment="1">
      <alignment horizontal="center"/>
    </xf>
    <xf numFmtId="2" fontId="201" fillId="0" borderId="46" xfId="14" applyNumberFormat="1" applyFont="1" applyBorder="1" applyAlignment="1">
      <alignment horizontal="center"/>
    </xf>
    <xf numFmtId="2" fontId="201" fillId="0" borderId="187" xfId="14" applyNumberFormat="1" applyFont="1" applyBorder="1" applyAlignment="1">
      <alignment horizontal="center"/>
    </xf>
    <xf numFmtId="2" fontId="201" fillId="0" borderId="36" xfId="14" applyNumberFormat="1" applyFont="1" applyBorder="1" applyAlignment="1">
      <alignment horizontal="center"/>
    </xf>
    <xf numFmtId="2" fontId="201" fillId="0" borderId="37" xfId="14" applyNumberFormat="1" applyFont="1" applyBorder="1" applyAlignment="1">
      <alignment horizontal="center"/>
    </xf>
    <xf numFmtId="2" fontId="201" fillId="0" borderId="38" xfId="14" applyNumberFormat="1" applyFont="1" applyBorder="1" applyAlignment="1">
      <alignment horizontal="center"/>
    </xf>
    <xf numFmtId="0" fontId="201" fillId="0" borderId="186" xfId="14" applyFont="1" applyBorder="1" applyAlignment="1">
      <alignment horizontal="center"/>
    </xf>
    <xf numFmtId="0" fontId="201" fillId="0" borderId="183" xfId="14" applyFont="1" applyBorder="1" applyAlignment="1">
      <alignment horizontal="center"/>
    </xf>
    <xf numFmtId="0" fontId="201" fillId="0" borderId="184" xfId="14" applyFont="1" applyBorder="1" applyAlignment="1">
      <alignment horizontal="center"/>
    </xf>
    <xf numFmtId="0" fontId="201" fillId="0" borderId="67" xfId="14" applyFont="1" applyBorder="1" applyAlignment="1">
      <alignment horizontal="center"/>
    </xf>
    <xf numFmtId="0" fontId="201" fillId="0" borderId="28" xfId="14" applyFont="1" applyBorder="1" applyAlignment="1">
      <alignment horizontal="center"/>
    </xf>
    <xf numFmtId="0" fontId="201" fillId="0" borderId="187" xfId="14" applyFont="1" applyBorder="1" applyAlignment="1">
      <alignment horizontal="center"/>
    </xf>
    <xf numFmtId="2" fontId="201" fillId="0" borderId="23" xfId="14" applyNumberFormat="1" applyFont="1" applyBorder="1" applyAlignment="1">
      <alignment horizontal="center"/>
    </xf>
    <xf numFmtId="2" fontId="201" fillId="0" borderId="25" xfId="14" applyNumberFormat="1" applyFont="1" applyBorder="1" applyAlignment="1">
      <alignment horizontal="center"/>
    </xf>
    <xf numFmtId="2" fontId="201" fillId="0" borderId="64" xfId="14" applyNumberFormat="1" applyFont="1" applyBorder="1" applyAlignment="1">
      <alignment horizontal="center"/>
    </xf>
    <xf numFmtId="2" fontId="201" fillId="0" borderId="130" xfId="14" applyNumberFormat="1" applyFont="1" applyBorder="1" applyAlignment="1">
      <alignment horizontal="center"/>
    </xf>
    <xf numFmtId="2" fontId="201" fillId="0" borderId="127" xfId="14" applyNumberFormat="1" applyFont="1" applyBorder="1" applyAlignment="1">
      <alignment horizontal="center"/>
    </xf>
    <xf numFmtId="2" fontId="201" fillId="0" borderId="128" xfId="14" applyNumberFormat="1" applyFont="1" applyBorder="1" applyAlignment="1">
      <alignment horizontal="center"/>
    </xf>
    <xf numFmtId="2" fontId="201" fillId="0" borderId="184" xfId="14" applyNumberFormat="1" applyFont="1" applyBorder="1" applyAlignment="1">
      <alignment horizontal="center"/>
    </xf>
    <xf numFmtId="2" fontId="201" fillId="0" borderId="20" xfId="14" applyNumberFormat="1" applyFont="1" applyBorder="1" applyAlignment="1">
      <alignment horizontal="center"/>
    </xf>
    <xf numFmtId="2" fontId="201" fillId="0" borderId="27" xfId="14" applyNumberFormat="1" applyFont="1" applyBorder="1" applyAlignment="1">
      <alignment horizontal="center"/>
    </xf>
    <xf numFmtId="2" fontId="201" fillId="0" borderId="99" xfId="14" applyNumberFormat="1" applyFont="1" applyBorder="1" applyAlignment="1">
      <alignment horizontal="center"/>
    </xf>
    <xf numFmtId="2" fontId="201" fillId="0" borderId="105" xfId="14" applyNumberFormat="1" applyFont="1" applyBorder="1" applyAlignment="1">
      <alignment horizontal="center"/>
    </xf>
    <xf numFmtId="2" fontId="201" fillId="0" borderId="40" xfId="14" applyNumberFormat="1" applyFont="1" applyBorder="1" applyAlignment="1">
      <alignment horizontal="center"/>
    </xf>
    <xf numFmtId="17" fontId="199" fillId="31" borderId="68" xfId="14" applyNumberFormat="1" applyFont="1" applyFill="1" applyBorder="1" applyAlignment="1">
      <alignment horizontal="center"/>
    </xf>
    <xf numFmtId="2" fontId="201" fillId="0" borderId="78" xfId="14" applyNumberFormat="1" applyFont="1" applyBorder="1" applyAlignment="1">
      <alignment horizontal="center"/>
    </xf>
    <xf numFmtId="2" fontId="201" fillId="0" borderId="79" xfId="14" applyNumberFormat="1" applyFont="1" applyBorder="1" applyAlignment="1">
      <alignment horizontal="center"/>
    </xf>
    <xf numFmtId="2" fontId="201" fillId="0" borderId="0" xfId="14" applyNumberFormat="1" applyFont="1" applyBorder="1" applyAlignment="1">
      <alignment horizontal="center"/>
    </xf>
    <xf numFmtId="2" fontId="201" fillId="0" borderId="4" xfId="14" applyNumberFormat="1" applyFont="1" applyBorder="1" applyAlignment="1">
      <alignment horizontal="center"/>
    </xf>
    <xf numFmtId="43" fontId="191" fillId="0" borderId="0" xfId="1" applyFont="1" applyFill="1"/>
    <xf numFmtId="2" fontId="277" fillId="31" borderId="4" xfId="2198" applyNumberFormat="1" applyFont="1" applyFill="1" applyBorder="1" applyAlignment="1">
      <alignment horizontal="left"/>
    </xf>
    <xf numFmtId="2" fontId="51" fillId="31" borderId="34" xfId="2190" applyNumberFormat="1" applyFont="1" applyFill="1" applyBorder="1"/>
    <xf numFmtId="2" fontId="277" fillId="31" borderId="0" xfId="2198" applyNumberFormat="1" applyFont="1" applyFill="1" applyAlignment="1">
      <alignment horizontal="left"/>
    </xf>
    <xf numFmtId="2" fontId="51" fillId="31" borderId="0" xfId="2190" applyNumberFormat="1" applyFont="1" applyFill="1" applyBorder="1"/>
    <xf numFmtId="2" fontId="277" fillId="31" borderId="0" xfId="2198" applyNumberFormat="1" applyFont="1" applyFill="1"/>
    <xf numFmtId="2" fontId="55" fillId="31" borderId="0" xfId="2190" applyNumberFormat="1" applyFont="1" applyFill="1" applyBorder="1"/>
    <xf numFmtId="2" fontId="51" fillId="31" borderId="4" xfId="2190" applyNumberFormat="1" applyFont="1" applyFill="1" applyBorder="1"/>
    <xf numFmtId="2" fontId="51" fillId="31" borderId="0" xfId="2197" applyNumberFormat="1" applyFont="1" applyFill="1" applyBorder="1" applyAlignment="1">
      <alignment horizontal="left"/>
    </xf>
    <xf numFmtId="4" fontId="51" fillId="31" borderId="4" xfId="2190" applyNumberFormat="1" applyFont="1" applyFill="1" applyBorder="1"/>
    <xf numFmtId="4" fontId="172" fillId="0" borderId="0" xfId="2190" applyNumberFormat="1"/>
    <xf numFmtId="4" fontId="278" fillId="0" borderId="0" xfId="2190" applyNumberFormat="1" applyFont="1"/>
    <xf numFmtId="4" fontId="61" fillId="0" borderId="0" xfId="226" applyNumberFormat="1" applyFont="1"/>
    <xf numFmtId="0" fontId="61" fillId="0" borderId="0" xfId="226" applyFont="1"/>
    <xf numFmtId="43" fontId="157" fillId="0" borderId="0" xfId="1" applyFont="1"/>
    <xf numFmtId="43" fontId="157" fillId="0" borderId="0" xfId="0" applyNumberFormat="1" applyFont="1"/>
    <xf numFmtId="0" fontId="237" fillId="31" borderId="31" xfId="226" applyFont="1" applyFill="1" applyBorder="1" applyAlignment="1">
      <alignment horizontal="left" indent="2"/>
    </xf>
    <xf numFmtId="0" fontId="237" fillId="31" borderId="91" xfId="226" applyFont="1" applyFill="1" applyBorder="1" applyAlignment="1">
      <alignment horizontal="left" indent="2"/>
    </xf>
    <xf numFmtId="0" fontId="156" fillId="31" borderId="31" xfId="226" applyFont="1" applyFill="1" applyBorder="1" applyAlignment="1">
      <alignment horizontal="left" indent="6"/>
    </xf>
    <xf numFmtId="0" fontId="237" fillId="31" borderId="31" xfId="226" applyFont="1" applyFill="1" applyBorder="1" applyAlignment="1">
      <alignment horizontal="left" indent="4"/>
    </xf>
    <xf numFmtId="43" fontId="216" fillId="0" borderId="129" xfId="1" applyFont="1" applyFill="1" applyBorder="1" applyAlignment="1">
      <alignment horizontal="center"/>
    </xf>
    <xf numFmtId="43" fontId="216" fillId="0" borderId="127" xfId="1" applyFont="1" applyFill="1" applyBorder="1" applyAlignment="1">
      <alignment horizontal="center"/>
    </xf>
    <xf numFmtId="43" fontId="216" fillId="0" borderId="130" xfId="1" applyFont="1" applyFill="1" applyBorder="1" applyAlignment="1">
      <alignment horizontal="center"/>
    </xf>
    <xf numFmtId="43" fontId="216" fillId="0" borderId="128" xfId="1" applyFont="1" applyFill="1" applyBorder="1" applyAlignment="1">
      <alignment horizontal="center"/>
    </xf>
    <xf numFmtId="43" fontId="164" fillId="0" borderId="18" xfId="1" applyFont="1" applyFill="1" applyBorder="1" applyAlignment="1">
      <alignment horizontal="center" vertical="center"/>
    </xf>
    <xf numFmtId="43" fontId="164" fillId="0" borderId="19" xfId="1" applyFont="1" applyFill="1" applyBorder="1" applyAlignment="1">
      <alignment horizontal="center" vertical="center"/>
    </xf>
    <xf numFmtId="43" fontId="164" fillId="0" borderId="17" xfId="1" applyFont="1" applyFill="1" applyBorder="1" applyAlignment="1">
      <alignment horizontal="center" vertical="center"/>
    </xf>
    <xf numFmtId="43" fontId="164" fillId="0" borderId="80" xfId="1" applyFont="1" applyFill="1" applyBorder="1" applyAlignment="1">
      <alignment horizontal="center" vertical="center"/>
    </xf>
    <xf numFmtId="0" fontId="79" fillId="17" borderId="0" xfId="11" applyNumberFormat="1" applyFont="1" applyFill="1" applyBorder="1" applyAlignment="1">
      <alignment horizontal="center" wrapText="1"/>
    </xf>
    <xf numFmtId="0" fontId="80" fillId="3" borderId="3" xfId="11" applyNumberFormat="1" applyFont="1" applyBorder="1" applyAlignment="1">
      <alignment horizontal="center"/>
    </xf>
    <xf numFmtId="0" fontId="160" fillId="31" borderId="1" xfId="0" applyFont="1" applyFill="1" applyBorder="1" applyAlignment="1">
      <alignment horizontal="center"/>
    </xf>
    <xf numFmtId="0" fontId="160" fillId="31" borderId="7" xfId="0" applyFont="1" applyFill="1" applyBorder="1" applyAlignment="1">
      <alignment horizontal="center"/>
    </xf>
    <xf numFmtId="0" fontId="160" fillId="31" borderId="16" xfId="0" applyFont="1" applyFill="1" applyBorder="1" applyAlignment="1">
      <alignment horizontal="center"/>
    </xf>
    <xf numFmtId="0" fontId="210" fillId="31" borderId="13" xfId="0" applyFont="1" applyFill="1" applyBorder="1" applyAlignment="1">
      <alignment horizontal="center" vertical="center"/>
    </xf>
    <xf numFmtId="0" fontId="210" fillId="31" borderId="5" xfId="0" applyFont="1" applyFill="1" applyBorder="1" applyAlignment="1">
      <alignment horizontal="center" vertical="center"/>
    </xf>
    <xf numFmtId="0" fontId="210" fillId="31" borderId="15" xfId="0" applyFont="1" applyFill="1" applyBorder="1" applyAlignment="1">
      <alignment horizontal="center" vertical="center"/>
    </xf>
    <xf numFmtId="0" fontId="210" fillId="31" borderId="34" xfId="0" applyFont="1" applyFill="1" applyBorder="1" applyAlignment="1">
      <alignment horizontal="center" vertical="center"/>
    </xf>
    <xf numFmtId="0" fontId="210" fillId="31" borderId="91" xfId="0" applyFont="1" applyFill="1" applyBorder="1" applyAlignment="1">
      <alignment horizontal="center" vertical="center"/>
    </xf>
    <xf numFmtId="0" fontId="210" fillId="31" borderId="16" xfId="0" applyFont="1" applyFill="1" applyBorder="1" applyAlignment="1">
      <alignment vertical="center"/>
    </xf>
    <xf numFmtId="0" fontId="210" fillId="31" borderId="95" xfId="0" applyFont="1" applyFill="1" applyBorder="1" applyAlignment="1">
      <alignment vertical="center"/>
    </xf>
    <xf numFmtId="0" fontId="210" fillId="31" borderId="19" xfId="0" applyFont="1" applyFill="1" applyBorder="1" applyAlignment="1">
      <alignment vertical="center"/>
    </xf>
    <xf numFmtId="0" fontId="210" fillId="31" borderId="92" xfId="0" applyFont="1" applyFill="1" applyBorder="1" applyAlignment="1">
      <alignment vertical="center"/>
    </xf>
    <xf numFmtId="0" fontId="210" fillId="31" borderId="13" xfId="0" applyFont="1" applyFill="1" applyBorder="1" applyAlignment="1">
      <alignment horizontal="center"/>
    </xf>
    <xf numFmtId="0" fontId="210" fillId="31" borderId="5" xfId="0" applyFont="1" applyFill="1" applyBorder="1" applyAlignment="1">
      <alignment horizontal="center"/>
    </xf>
    <xf numFmtId="0" fontId="210" fillId="31" borderId="10" xfId="0" applyFont="1" applyFill="1" applyBorder="1" applyAlignment="1">
      <alignment horizontal="center"/>
    </xf>
    <xf numFmtId="0" fontId="223" fillId="31" borderId="1" xfId="0" applyFont="1" applyFill="1" applyBorder="1"/>
    <xf numFmtId="0" fontId="223" fillId="31" borderId="97" xfId="0" applyFont="1" applyFill="1" applyBorder="1"/>
    <xf numFmtId="0" fontId="51" fillId="31" borderId="16" xfId="0" applyFont="1" applyFill="1" applyBorder="1" applyAlignment="1">
      <alignment horizontal="center"/>
    </xf>
    <xf numFmtId="0" fontId="51" fillId="31" borderId="1" xfId="0" applyFont="1" applyFill="1" applyBorder="1" applyAlignment="1">
      <alignment horizontal="center"/>
    </xf>
    <xf numFmtId="0" fontId="51" fillId="31" borderId="7" xfId="0" applyFont="1" applyFill="1" applyBorder="1" applyAlignment="1">
      <alignment horizontal="center"/>
    </xf>
    <xf numFmtId="0" fontId="51" fillId="31" borderId="33" xfId="0" applyFont="1" applyFill="1" applyBorder="1" applyAlignment="1">
      <alignment horizontal="center"/>
    </xf>
    <xf numFmtId="0" fontId="51" fillId="31" borderId="5" xfId="0" applyFont="1" applyFill="1" applyBorder="1" applyAlignment="1">
      <alignment horizontal="center"/>
    </xf>
    <xf numFmtId="0" fontId="51" fillId="31" borderId="15" xfId="0" applyFont="1" applyFill="1" applyBorder="1" applyAlignment="1">
      <alignment horizontal="center"/>
    </xf>
    <xf numFmtId="0" fontId="44" fillId="31" borderId="33" xfId="0" applyFont="1" applyFill="1" applyBorder="1" applyAlignment="1">
      <alignment horizontal="center"/>
    </xf>
    <xf numFmtId="0" fontId="44" fillId="31" borderId="5" xfId="0" applyFont="1" applyFill="1" applyBorder="1" applyAlignment="1">
      <alignment horizontal="center"/>
    </xf>
    <xf numFmtId="0" fontId="44" fillId="31" borderId="15" xfId="0" applyFont="1" applyFill="1" applyBorder="1" applyAlignment="1">
      <alignment horizontal="center"/>
    </xf>
    <xf numFmtId="0" fontId="0" fillId="0" borderId="0" xfId="0"/>
    <xf numFmtId="0" fontId="199" fillId="31" borderId="33" xfId="9" applyFont="1" applyFill="1" applyBorder="1" applyAlignment="1">
      <alignment horizontal="center"/>
    </xf>
    <xf numFmtId="0" fontId="199" fillId="31" borderId="15" xfId="9" applyFont="1" applyFill="1" applyBorder="1" applyAlignment="1">
      <alignment horizontal="center"/>
    </xf>
    <xf numFmtId="0" fontId="199" fillId="31" borderId="95" xfId="9" applyFont="1" applyFill="1" applyBorder="1" applyAlignment="1">
      <alignment horizontal="center"/>
    </xf>
    <xf numFmtId="0" fontId="199" fillId="31" borderId="97" xfId="9" applyFont="1" applyFill="1" applyBorder="1" applyAlignment="1">
      <alignment horizontal="center"/>
    </xf>
    <xf numFmtId="0" fontId="199" fillId="31" borderId="16" xfId="9" applyFont="1" applyFill="1" applyBorder="1" applyAlignment="1">
      <alignment horizontal="center"/>
    </xf>
    <xf numFmtId="0" fontId="199" fillId="31" borderId="7" xfId="9" applyFont="1" applyFill="1" applyBorder="1" applyAlignment="1">
      <alignment horizontal="center"/>
    </xf>
    <xf numFmtId="0" fontId="160" fillId="31" borderId="33" xfId="9" applyFont="1" applyFill="1" applyBorder="1" applyAlignment="1">
      <alignment horizontal="center"/>
    </xf>
    <xf numFmtId="0" fontId="160" fillId="31" borderId="15" xfId="9" applyFont="1" applyFill="1" applyBorder="1" applyAlignment="1">
      <alignment horizontal="center"/>
    </xf>
    <xf numFmtId="0" fontId="160" fillId="31" borderId="33" xfId="0" applyFont="1" applyFill="1" applyBorder="1" applyAlignment="1">
      <alignment horizontal="center"/>
    </xf>
    <xf numFmtId="0" fontId="160" fillId="31" borderId="5" xfId="0" applyFont="1" applyFill="1" applyBorder="1" applyAlignment="1">
      <alignment horizontal="center"/>
    </xf>
    <xf numFmtId="0" fontId="160" fillId="31" borderId="15" xfId="0" applyFont="1" applyFill="1" applyBorder="1" applyAlignment="1">
      <alignment horizontal="center"/>
    </xf>
    <xf numFmtId="0" fontId="156" fillId="0" borderId="0" xfId="0" applyFont="1"/>
    <xf numFmtId="0" fontId="236" fillId="31" borderId="33" xfId="9" applyFont="1" applyFill="1" applyBorder="1" applyAlignment="1">
      <alignment horizontal="center"/>
    </xf>
    <xf numFmtId="0" fontId="236" fillId="31" borderId="15" xfId="9" applyFont="1" applyFill="1" applyBorder="1" applyAlignment="1">
      <alignment horizontal="center"/>
    </xf>
    <xf numFmtId="0" fontId="160" fillId="31" borderId="34" xfId="226" applyFont="1" applyFill="1" applyBorder="1" applyAlignment="1">
      <alignment horizontal="center" vertical="center"/>
    </xf>
    <xf numFmtId="0" fontId="160" fillId="31" borderId="91" xfId="226" applyFont="1" applyFill="1" applyBorder="1" applyAlignment="1">
      <alignment horizontal="center" vertical="center"/>
    </xf>
    <xf numFmtId="0" fontId="160" fillId="31" borderId="33" xfId="226" applyFont="1" applyFill="1" applyBorder="1" applyAlignment="1">
      <alignment horizontal="center"/>
    </xf>
    <xf numFmtId="0" fontId="160" fillId="31" borderId="15" xfId="226" applyFont="1" applyFill="1" applyBorder="1" applyAlignment="1">
      <alignment horizontal="center"/>
    </xf>
    <xf numFmtId="0" fontId="160" fillId="31" borderId="1" xfId="226" applyFont="1" applyFill="1" applyBorder="1" applyAlignment="1">
      <alignment horizontal="center" vertical="center"/>
    </xf>
    <xf numFmtId="0" fontId="160" fillId="31" borderId="131" xfId="226" applyFont="1" applyFill="1" applyBorder="1" applyAlignment="1">
      <alignment horizontal="center" vertical="center"/>
    </xf>
    <xf numFmtId="0" fontId="157" fillId="31" borderId="34" xfId="226" applyFont="1" applyFill="1" applyBorder="1"/>
    <xf numFmtId="0" fontId="157" fillId="31" borderId="31" xfId="226" applyFont="1" applyFill="1" applyBorder="1"/>
    <xf numFmtId="0" fontId="160" fillId="31" borderId="1" xfId="226" applyFont="1" applyFill="1" applyBorder="1" applyAlignment="1">
      <alignment horizontal="center"/>
    </xf>
    <xf numFmtId="0" fontId="160" fillId="31" borderId="7" xfId="226" applyFont="1" applyFill="1" applyBorder="1" applyAlignment="1">
      <alignment horizontal="center"/>
    </xf>
    <xf numFmtId="0" fontId="161" fillId="31" borderId="34" xfId="14" applyFont="1" applyFill="1" applyBorder="1" applyAlignment="1">
      <alignment horizontal="center" vertical="center"/>
    </xf>
    <xf numFmtId="0" fontId="161" fillId="31" borderId="35" xfId="14" applyFont="1" applyFill="1" applyBorder="1" applyAlignment="1">
      <alignment horizontal="center" vertical="center"/>
    </xf>
    <xf numFmtId="0" fontId="206" fillId="31" borderId="17" xfId="14" applyFont="1" applyFill="1" applyBorder="1" applyAlignment="1">
      <alignment horizontal="center" wrapText="1"/>
    </xf>
    <xf numFmtId="0" fontId="206" fillId="31" borderId="20" xfId="14" applyFont="1" applyFill="1" applyBorder="1" applyAlignment="1">
      <alignment horizontal="center" wrapText="1"/>
    </xf>
    <xf numFmtId="0" fontId="199" fillId="31" borderId="65" xfId="226" applyFont="1" applyFill="1" applyBorder="1" applyAlignment="1">
      <alignment horizontal="center"/>
    </xf>
    <xf numFmtId="0" fontId="199" fillId="31" borderId="33" xfId="226" applyFont="1" applyFill="1" applyBorder="1" applyAlignment="1">
      <alignment horizontal="center"/>
    </xf>
    <xf numFmtId="0" fontId="199" fillId="31" borderId="5" xfId="226" applyFont="1" applyFill="1" applyBorder="1" applyAlignment="1">
      <alignment horizontal="center"/>
    </xf>
    <xf numFmtId="0" fontId="199" fillId="8" borderId="33" xfId="226" applyFont="1" applyFill="1" applyBorder="1" applyAlignment="1">
      <alignment horizontal="center"/>
    </xf>
    <xf numFmtId="0" fontId="199" fillId="8" borderId="15" xfId="226" applyFont="1" applyFill="1" applyBorder="1" applyAlignment="1">
      <alignment horizontal="center"/>
    </xf>
    <xf numFmtId="43" fontId="199" fillId="0" borderId="33" xfId="226" applyNumberFormat="1" applyFont="1" applyBorder="1"/>
    <xf numFmtId="43" fontId="199" fillId="0" borderId="15" xfId="226" applyNumberFormat="1" applyFont="1" applyBorder="1"/>
    <xf numFmtId="43" fontId="199" fillId="14" borderId="65" xfId="1" applyNumberFormat="1" applyFont="1" applyFill="1" applyBorder="1" applyAlignment="1">
      <alignment horizontal="center"/>
    </xf>
    <xf numFmtId="43" fontId="199" fillId="0" borderId="65" xfId="226" applyNumberFormat="1" applyFont="1" applyBorder="1"/>
    <xf numFmtId="0" fontId="199" fillId="0" borderId="65" xfId="226" applyFont="1" applyBorder="1"/>
    <xf numFmtId="43" fontId="270" fillId="31" borderId="34" xfId="1" applyFont="1" applyFill="1" applyBorder="1" applyAlignment="1">
      <alignment horizontal="center" vertical="center"/>
    </xf>
    <xf numFmtId="43" fontId="270" fillId="31" borderId="35" xfId="1" applyFont="1" applyFill="1" applyBorder="1" applyAlignment="1">
      <alignment horizontal="center" vertical="center"/>
    </xf>
    <xf numFmtId="43" fontId="270" fillId="31" borderId="179" xfId="1" applyFont="1" applyFill="1" applyBorder="1" applyAlignment="1">
      <alignment horizontal="center"/>
    </xf>
    <xf numFmtId="43" fontId="270" fillId="31" borderId="180" xfId="1" applyFont="1" applyFill="1" applyBorder="1" applyAlignment="1">
      <alignment horizontal="center"/>
    </xf>
    <xf numFmtId="43" fontId="270" fillId="31" borderId="181" xfId="1" applyFont="1" applyFill="1" applyBorder="1" applyAlignment="1">
      <alignment horizontal="center"/>
    </xf>
    <xf numFmtId="43" fontId="270" fillId="31" borderId="1" xfId="1" applyFont="1" applyFill="1" applyBorder="1" applyAlignment="1">
      <alignment horizontal="center"/>
    </xf>
    <xf numFmtId="0" fontId="214" fillId="31" borderId="185" xfId="2192" applyFont="1" applyFill="1" applyBorder="1" applyAlignment="1">
      <alignment horizontal="center" vertical="center"/>
    </xf>
    <xf numFmtId="0" fontId="214" fillId="31" borderId="186" xfId="2192" applyFont="1" applyFill="1" applyBorder="1" applyAlignment="1">
      <alignment horizontal="center" vertical="center"/>
    </xf>
    <xf numFmtId="0" fontId="214" fillId="31" borderId="19" xfId="2192" applyFont="1" applyFill="1" applyBorder="1" applyAlignment="1">
      <alignment horizontal="center" vertical="center"/>
    </xf>
    <xf numFmtId="0" fontId="214" fillId="31" borderId="25" xfId="2192" applyFont="1" applyFill="1" applyBorder="1" applyAlignment="1">
      <alignment horizontal="center" vertical="center"/>
    </xf>
    <xf numFmtId="0" fontId="214" fillId="31" borderId="185" xfId="2192" applyFont="1" applyFill="1" applyBorder="1" applyAlignment="1">
      <alignment horizontal="center" vertical="center" wrapText="1"/>
    </xf>
    <xf numFmtId="0" fontId="206" fillId="31" borderId="34" xfId="680" applyFont="1" applyFill="1" applyBorder="1" applyAlignment="1">
      <alignment horizontal="center" vertical="center"/>
    </xf>
    <xf numFmtId="0" fontId="206" fillId="31" borderId="191" xfId="680" applyFont="1" applyFill="1" applyBorder="1" applyAlignment="1">
      <alignment horizontal="center" vertical="center"/>
    </xf>
    <xf numFmtId="0" fontId="206" fillId="31" borderId="33" xfId="680" applyFont="1" applyFill="1" applyBorder="1" applyAlignment="1">
      <alignment horizontal="center"/>
    </xf>
    <xf numFmtId="0" fontId="206" fillId="31" borderId="5" xfId="680" applyFont="1" applyFill="1" applyBorder="1" applyAlignment="1">
      <alignment horizontal="center"/>
    </xf>
    <xf numFmtId="0" fontId="206" fillId="31" borderId="15" xfId="680" applyFont="1" applyFill="1" applyBorder="1" applyAlignment="1">
      <alignment horizontal="center"/>
    </xf>
    <xf numFmtId="43" fontId="273" fillId="31" borderId="34" xfId="1" applyFont="1" applyFill="1" applyBorder="1" applyAlignment="1">
      <alignment horizontal="center" vertical="center"/>
    </xf>
    <xf numFmtId="43" fontId="273" fillId="31" borderId="35" xfId="1" applyFont="1" applyFill="1" applyBorder="1" applyAlignment="1">
      <alignment horizontal="center" vertical="center"/>
    </xf>
    <xf numFmtId="0" fontId="199" fillId="31" borderId="182" xfId="237" applyFont="1" applyFill="1" applyBorder="1" applyAlignment="1">
      <alignment horizontal="center"/>
    </xf>
    <xf numFmtId="0" fontId="199" fillId="31" borderId="186" xfId="237" applyFont="1" applyFill="1" applyBorder="1" applyAlignment="1">
      <alignment horizontal="center"/>
    </xf>
    <xf numFmtId="0" fontId="199" fillId="31" borderId="183" xfId="237" applyFont="1" applyFill="1" applyBorder="1" applyAlignment="1">
      <alignment horizontal="center"/>
    </xf>
    <xf numFmtId="0" fontId="199" fillId="31" borderId="185" xfId="237" applyFont="1" applyFill="1" applyBorder="1" applyAlignment="1">
      <alignment horizontal="center"/>
    </xf>
    <xf numFmtId="0" fontId="199" fillId="31" borderId="184" xfId="237" applyFont="1" applyFill="1" applyBorder="1" applyAlignment="1">
      <alignment horizontal="center"/>
    </xf>
    <xf numFmtId="0" fontId="96" fillId="0" borderId="3" xfId="0" applyFont="1" applyBorder="1" applyAlignment="1">
      <alignment horizontal="center"/>
    </xf>
    <xf numFmtId="0" fontId="149" fillId="0" borderId="5" xfId="0" applyFont="1" applyBorder="1" applyAlignment="1">
      <alignment horizontal="center"/>
    </xf>
    <xf numFmtId="43" fontId="116" fillId="12" borderId="13" xfId="1" applyFont="1" applyFill="1" applyBorder="1" applyAlignment="1">
      <alignment horizontal="center" wrapText="1"/>
    </xf>
    <xf numFmtId="43" fontId="116" fillId="12" borderId="10" xfId="1" applyFont="1" applyFill="1" applyBorder="1" applyAlignment="1">
      <alignment horizontal="center" wrapText="1"/>
    </xf>
    <xf numFmtId="43" fontId="116" fillId="12" borderId="33" xfId="1" applyFont="1" applyFill="1" applyBorder="1" applyAlignment="1">
      <alignment horizontal="center" wrapText="1"/>
    </xf>
    <xf numFmtId="0" fontId="96" fillId="13" borderId="16" xfId="0" applyNumberFormat="1" applyFont="1" applyFill="1" applyBorder="1" applyAlignment="1">
      <alignment horizontal="center" vertical="center" textRotation="45"/>
    </xf>
    <xf numFmtId="0" fontId="96" fillId="13" borderId="8" xfId="0" applyNumberFormat="1" applyFont="1" applyFill="1" applyBorder="1" applyAlignment="1">
      <alignment horizontal="center" vertical="center" textRotation="45"/>
    </xf>
    <xf numFmtId="0" fontId="96" fillId="13" borderId="16" xfId="0" applyNumberFormat="1" applyFont="1" applyFill="1" applyBorder="1" applyAlignment="1">
      <alignment horizontal="center" vertical="center" textRotation="45" wrapText="1"/>
    </xf>
    <xf numFmtId="0" fontId="96" fillId="13" borderId="8" xfId="0" applyNumberFormat="1" applyFont="1" applyFill="1" applyBorder="1" applyAlignment="1">
      <alignment horizontal="center" vertical="center" textRotation="45" wrapText="1"/>
    </xf>
    <xf numFmtId="0" fontId="96" fillId="13" borderId="7" xfId="0" applyNumberFormat="1" applyFont="1" applyFill="1" applyBorder="1" applyAlignment="1">
      <alignment horizontal="center" vertical="center" textRotation="40" wrapText="1"/>
    </xf>
    <xf numFmtId="0" fontId="96" fillId="13" borderId="4" xfId="0" applyNumberFormat="1" applyFont="1" applyFill="1" applyBorder="1" applyAlignment="1">
      <alignment horizontal="center" vertical="center" textRotation="40" wrapText="1"/>
    </xf>
    <xf numFmtId="0" fontId="96" fillId="13" borderId="6" xfId="0" applyNumberFormat="1" applyFont="1" applyFill="1" applyBorder="1" applyAlignment="1">
      <alignment horizontal="center" vertical="center" textRotation="40" wrapText="1"/>
    </xf>
    <xf numFmtId="0" fontId="96" fillId="13" borderId="7" xfId="0" applyNumberFormat="1" applyFont="1" applyFill="1" applyBorder="1" applyAlignment="1">
      <alignment horizontal="center" vertical="center" textRotation="45" wrapText="1"/>
    </xf>
    <xf numFmtId="0" fontId="96" fillId="13" borderId="4" xfId="0" applyNumberFormat="1" applyFont="1" applyFill="1" applyBorder="1" applyAlignment="1">
      <alignment horizontal="center" vertical="center" textRotation="45" wrapText="1"/>
    </xf>
    <xf numFmtId="0" fontId="96" fillId="13" borderId="6" xfId="0" applyNumberFormat="1" applyFont="1" applyFill="1" applyBorder="1" applyAlignment="1">
      <alignment horizontal="center" vertical="center" textRotation="45" wrapText="1"/>
    </xf>
    <xf numFmtId="0" fontId="116" fillId="12" borderId="1" xfId="0" applyFont="1" applyFill="1" applyBorder="1" applyAlignment="1">
      <alignment horizontal="right"/>
    </xf>
    <xf numFmtId="0" fontId="116" fillId="12" borderId="17" xfId="0" applyFont="1" applyFill="1" applyBorder="1" applyAlignment="1">
      <alignment horizontal="right"/>
    </xf>
    <xf numFmtId="0" fontId="116" fillId="12" borderId="3" xfId="0" applyFont="1" applyFill="1" applyBorder="1" applyAlignment="1">
      <alignment horizontal="right"/>
    </xf>
    <xf numFmtId="0" fontId="116" fillId="12" borderId="69" xfId="0" applyFont="1" applyFill="1" applyBorder="1" applyAlignment="1">
      <alignment horizontal="right"/>
    </xf>
    <xf numFmtId="0" fontId="103" fillId="12" borderId="16" xfId="8" applyFont="1" applyFill="1" applyBorder="1" applyAlignment="1">
      <alignment horizontal="center"/>
    </xf>
    <xf numFmtId="0" fontId="103" fillId="12" borderId="1" xfId="8" applyFont="1" applyFill="1" applyBorder="1" applyAlignment="1">
      <alignment horizontal="center"/>
    </xf>
    <xf numFmtId="0" fontId="103" fillId="12" borderId="7" xfId="8" applyFont="1" applyFill="1" applyBorder="1" applyAlignment="1">
      <alignment horizontal="center"/>
    </xf>
    <xf numFmtId="0" fontId="103" fillId="12" borderId="33" xfId="8" applyFont="1" applyFill="1" applyBorder="1" applyAlignment="1">
      <alignment horizontal="center"/>
    </xf>
    <xf numFmtId="0" fontId="103" fillId="12" borderId="5" xfId="8" applyFont="1" applyFill="1" applyBorder="1" applyAlignment="1">
      <alignment horizontal="center"/>
    </xf>
    <xf numFmtId="0" fontId="103" fillId="12" borderId="15" xfId="8" applyFont="1" applyFill="1" applyBorder="1" applyAlignment="1">
      <alignment horizontal="center"/>
    </xf>
    <xf numFmtId="0" fontId="150" fillId="8" borderId="0" xfId="8" applyFont="1" applyFill="1" applyBorder="1" applyAlignment="1">
      <alignment horizontal="center"/>
    </xf>
    <xf numFmtId="0" fontId="103" fillId="0" borderId="3" xfId="8" applyFont="1" applyFill="1" applyBorder="1" applyAlignment="1">
      <alignment horizontal="center"/>
    </xf>
    <xf numFmtId="0" fontId="57" fillId="13" borderId="1" xfId="8" applyFont="1" applyFill="1" applyBorder="1" applyAlignment="1">
      <alignment horizontal="center"/>
    </xf>
    <xf numFmtId="0" fontId="57" fillId="13" borderId="0" xfId="8" applyFont="1" applyFill="1" applyBorder="1" applyAlignment="1">
      <alignment horizontal="center"/>
    </xf>
    <xf numFmtId="0" fontId="103" fillId="12" borderId="33" xfId="8" applyFont="1" applyFill="1" applyBorder="1" applyAlignment="1">
      <alignment horizontal="center" wrapText="1"/>
    </xf>
    <xf numFmtId="0" fontId="103" fillId="12" borderId="5" xfId="8" applyFont="1" applyFill="1" applyBorder="1" applyAlignment="1">
      <alignment horizontal="center" wrapText="1"/>
    </xf>
    <xf numFmtId="0" fontId="103" fillId="12" borderId="15" xfId="8" applyFont="1" applyFill="1" applyBorder="1" applyAlignment="1">
      <alignment horizontal="center" wrapText="1"/>
    </xf>
    <xf numFmtId="0" fontId="103" fillId="13" borderId="16" xfId="8" applyFont="1" applyFill="1" applyBorder="1" applyAlignment="1">
      <alignment horizontal="left"/>
    </xf>
    <xf numFmtId="0" fontId="103" fillId="13" borderId="8" xfId="8" applyFont="1" applyFill="1" applyBorder="1" applyAlignment="1">
      <alignment horizontal="left"/>
    </xf>
    <xf numFmtId="0" fontId="151" fillId="12" borderId="52" xfId="10" applyFont="1" applyFill="1" applyBorder="1" applyAlignment="1">
      <alignment horizontal="center"/>
    </xf>
    <xf numFmtId="0" fontId="151" fillId="12" borderId="43" xfId="10" applyFont="1" applyFill="1" applyBorder="1" applyAlignment="1">
      <alignment horizontal="center"/>
    </xf>
    <xf numFmtId="0" fontId="151" fillId="12" borderId="70" xfId="10" applyFont="1" applyFill="1" applyBorder="1" applyAlignment="1">
      <alignment horizontal="center"/>
    </xf>
    <xf numFmtId="0" fontId="151" fillId="12" borderId="8" xfId="10" applyFont="1" applyFill="1" applyBorder="1" applyAlignment="1">
      <alignment horizontal="center"/>
    </xf>
    <xf numFmtId="0" fontId="151" fillId="12" borderId="0" xfId="10" applyFont="1" applyFill="1" applyBorder="1" applyAlignment="1">
      <alignment horizontal="center"/>
    </xf>
    <xf numFmtId="0" fontId="151" fillId="12" borderId="33" xfId="10" applyFont="1" applyFill="1" applyBorder="1" applyAlignment="1">
      <alignment horizontal="center"/>
    </xf>
    <xf numFmtId="0" fontId="151" fillId="12" borderId="5" xfId="10" applyFont="1" applyFill="1" applyBorder="1" applyAlignment="1">
      <alignment horizontal="center"/>
    </xf>
    <xf numFmtId="0" fontId="151" fillId="12" borderId="15" xfId="10" applyFont="1" applyFill="1" applyBorder="1" applyAlignment="1">
      <alignment horizontal="center"/>
    </xf>
    <xf numFmtId="0" fontId="151" fillId="13" borderId="42" xfId="10" applyFont="1" applyFill="1" applyBorder="1" applyAlignment="1">
      <alignment horizontal="center"/>
    </xf>
    <xf numFmtId="0" fontId="151" fillId="13" borderId="6" xfId="10" applyFont="1" applyFill="1" applyBorder="1" applyAlignment="1">
      <alignment horizontal="center"/>
    </xf>
    <xf numFmtId="0" fontId="151" fillId="13" borderId="34" xfId="10" applyFont="1" applyFill="1" applyBorder="1" applyAlignment="1">
      <alignment horizontal="center"/>
    </xf>
    <xf numFmtId="0" fontId="151" fillId="13" borderId="35" xfId="10" applyFont="1" applyFill="1" applyBorder="1" applyAlignment="1">
      <alignment horizontal="center"/>
    </xf>
    <xf numFmtId="0" fontId="103" fillId="12" borderId="8" xfId="8" applyFont="1" applyFill="1" applyBorder="1" applyAlignment="1">
      <alignment horizontal="center"/>
    </xf>
    <xf numFmtId="0" fontId="103" fillId="12" borderId="0" xfId="8" applyFont="1" applyFill="1" applyBorder="1" applyAlignment="1">
      <alignment horizontal="center"/>
    </xf>
    <xf numFmtId="0" fontId="103" fillId="12" borderId="71" xfId="8" applyFont="1" applyFill="1" applyBorder="1" applyAlignment="1">
      <alignment horizontal="center"/>
    </xf>
    <xf numFmtId="0" fontId="103" fillId="12" borderId="72" xfId="8" applyFont="1" applyFill="1" applyBorder="1" applyAlignment="1">
      <alignment horizontal="center"/>
    </xf>
    <xf numFmtId="0" fontId="103" fillId="12" borderId="42" xfId="8" applyFont="1" applyFill="1" applyBorder="1" applyAlignment="1">
      <alignment horizontal="center"/>
    </xf>
    <xf numFmtId="0" fontId="103" fillId="12" borderId="52" xfId="8" applyFont="1" applyFill="1" applyBorder="1" applyAlignment="1">
      <alignment horizontal="center"/>
    </xf>
    <xf numFmtId="0" fontId="103" fillId="12" borderId="43" xfId="8" applyFont="1" applyFill="1" applyBorder="1" applyAlignment="1">
      <alignment horizontal="center"/>
    </xf>
    <xf numFmtId="0" fontId="103" fillId="12" borderId="70" xfId="8" applyFont="1" applyFill="1" applyBorder="1" applyAlignment="1">
      <alignment horizontal="center"/>
    </xf>
    <xf numFmtId="0" fontId="59" fillId="0" borderId="2" xfId="8" applyFont="1" applyFill="1" applyBorder="1" applyAlignment="1">
      <alignment horizontal="center"/>
    </xf>
    <xf numFmtId="0" fontId="59" fillId="0" borderId="0" xfId="8" applyFont="1" applyFill="1" applyBorder="1" applyAlignment="1">
      <alignment horizontal="center"/>
    </xf>
    <xf numFmtId="0" fontId="103" fillId="12" borderId="4" xfId="8" applyFont="1" applyFill="1" applyBorder="1" applyAlignment="1">
      <alignment horizontal="center"/>
    </xf>
    <xf numFmtId="0" fontId="43" fillId="0" borderId="2" xfId="8" applyFont="1" applyBorder="1" applyAlignment="1">
      <alignment horizontal="center"/>
    </xf>
    <xf numFmtId="0" fontId="103" fillId="13" borderId="7" xfId="8" applyFont="1" applyFill="1" applyBorder="1" applyAlignment="1">
      <alignment horizontal="center"/>
    </xf>
    <xf numFmtId="0" fontId="103" fillId="13" borderId="4" xfId="8" applyFont="1" applyFill="1" applyBorder="1" applyAlignment="1">
      <alignment horizontal="center"/>
    </xf>
    <xf numFmtId="0" fontId="103" fillId="13" borderId="6" xfId="8" applyFont="1" applyFill="1" applyBorder="1" applyAlignment="1">
      <alignment horizontal="center"/>
    </xf>
    <xf numFmtId="0" fontId="152" fillId="8" borderId="0" xfId="8" applyFont="1" applyFill="1" applyBorder="1" applyAlignment="1">
      <alignment horizontal="center"/>
    </xf>
    <xf numFmtId="0" fontId="153" fillId="0" borderId="2" xfId="8" applyFont="1" applyFill="1" applyBorder="1" applyAlignment="1">
      <alignment horizontal="center"/>
    </xf>
    <xf numFmtId="0" fontId="100" fillId="12" borderId="73" xfId="9" applyFont="1" applyFill="1" applyBorder="1" applyAlignment="1">
      <alignment horizontal="center"/>
    </xf>
    <xf numFmtId="0" fontId="100" fillId="12" borderId="51" xfId="9" applyFont="1" applyFill="1" applyBorder="1" applyAlignment="1">
      <alignment horizontal="center"/>
    </xf>
    <xf numFmtId="0" fontId="100" fillId="12" borderId="74" xfId="9" applyFont="1" applyFill="1" applyBorder="1" applyAlignment="1">
      <alignment horizontal="center"/>
    </xf>
    <xf numFmtId="0" fontId="154" fillId="12" borderId="9" xfId="9" applyFont="1" applyFill="1" applyBorder="1" applyAlignment="1">
      <alignment horizontal="center"/>
    </xf>
    <xf numFmtId="0" fontId="154" fillId="12" borderId="3" xfId="9" applyFont="1" applyFill="1" applyBorder="1" applyAlignment="1">
      <alignment horizontal="center"/>
    </xf>
    <xf numFmtId="0" fontId="43" fillId="0" borderId="0" xfId="9" applyFont="1" applyBorder="1" applyAlignment="1">
      <alignment horizontal="center"/>
    </xf>
    <xf numFmtId="0" fontId="100" fillId="12" borderId="33" xfId="9" applyFont="1" applyFill="1" applyBorder="1" applyAlignment="1">
      <alignment horizontal="center"/>
    </xf>
    <xf numFmtId="0" fontId="100" fillId="12" borderId="5" xfId="9" applyFont="1" applyFill="1" applyBorder="1" applyAlignment="1">
      <alignment horizontal="center"/>
    </xf>
    <xf numFmtId="0" fontId="100" fillId="12" borderId="15" xfId="9" applyFont="1" applyFill="1" applyBorder="1" applyAlignment="1">
      <alignment horizontal="center"/>
    </xf>
    <xf numFmtId="0" fontId="43" fillId="12" borderId="29" xfId="9" applyFont="1" applyFill="1" applyBorder="1" applyAlignment="1">
      <alignment horizontal="center"/>
    </xf>
    <xf numFmtId="0" fontId="43" fillId="12" borderId="2" xfId="9" applyFont="1" applyFill="1" applyBorder="1" applyAlignment="1">
      <alignment horizontal="center"/>
    </xf>
    <xf numFmtId="0" fontId="67" fillId="8" borderId="5" xfId="8" applyFont="1" applyFill="1" applyBorder="1" applyAlignment="1">
      <alignment horizontal="center"/>
    </xf>
    <xf numFmtId="0" fontId="64" fillId="8" borderId="33" xfId="8" applyFont="1" applyFill="1" applyBorder="1" applyAlignment="1">
      <alignment horizontal="center"/>
    </xf>
    <xf numFmtId="0" fontId="64" fillId="8" borderId="5" xfId="8" applyFont="1" applyFill="1" applyBorder="1" applyAlignment="1">
      <alignment horizontal="center"/>
    </xf>
    <xf numFmtId="0" fontId="64" fillId="8" borderId="15" xfId="8" applyFont="1" applyFill="1" applyBorder="1" applyAlignment="1">
      <alignment horizontal="center"/>
    </xf>
    <xf numFmtId="0" fontId="155" fillId="8" borderId="0" xfId="8" applyFont="1" applyFill="1" applyBorder="1" applyAlignment="1">
      <alignment horizontal="center"/>
    </xf>
    <xf numFmtId="0" fontId="67" fillId="8" borderId="33" xfId="8" applyFont="1" applyFill="1" applyBorder="1" applyAlignment="1">
      <alignment horizontal="center"/>
    </xf>
    <xf numFmtId="0" fontId="67" fillId="8" borderId="15" xfId="8" applyFont="1" applyFill="1" applyBorder="1" applyAlignment="1">
      <alignment horizontal="center"/>
    </xf>
    <xf numFmtId="0" fontId="64" fillId="0" borderId="3" xfId="8" applyFont="1" applyFill="1" applyBorder="1" applyAlignment="1">
      <alignment horizontal="center"/>
    </xf>
    <xf numFmtId="0" fontId="114" fillId="11" borderId="34" xfId="0" applyFont="1" applyFill="1" applyBorder="1" applyAlignment="1">
      <alignment horizontal="center"/>
    </xf>
    <xf numFmtId="0" fontId="114" fillId="11" borderId="35" xfId="0" applyFont="1" applyFill="1" applyBorder="1" applyAlignment="1">
      <alignment horizontal="center"/>
    </xf>
    <xf numFmtId="0" fontId="114" fillId="12" borderId="33" xfId="0" applyFont="1" applyFill="1" applyBorder="1" applyAlignment="1">
      <alignment horizontal="center"/>
    </xf>
    <xf numFmtId="0" fontId="114" fillId="12" borderId="5" xfId="0" applyFont="1" applyFill="1" applyBorder="1" applyAlignment="1">
      <alignment horizontal="center"/>
    </xf>
    <xf numFmtId="0" fontId="114" fillId="12" borderId="15" xfId="0" applyFont="1" applyFill="1" applyBorder="1" applyAlignment="1">
      <alignment horizontal="center"/>
    </xf>
    <xf numFmtId="0" fontId="114" fillId="12" borderId="16" xfId="0" applyFont="1" applyFill="1" applyBorder="1" applyAlignment="1">
      <alignment horizontal="center"/>
    </xf>
    <xf numFmtId="0" fontId="114" fillId="12" borderId="1" xfId="0" applyFont="1" applyFill="1" applyBorder="1" applyAlignment="1">
      <alignment horizontal="center"/>
    </xf>
    <xf numFmtId="0" fontId="114" fillId="12" borderId="7" xfId="0" applyFont="1" applyFill="1" applyBorder="1" applyAlignment="1">
      <alignment horizontal="center"/>
    </xf>
  </cellXfs>
  <cellStyles count="2201">
    <cellStyle name="20% - Accent1 2" xfId="19"/>
    <cellStyle name="20% - Accent1 2 2" xfId="20"/>
    <cellStyle name="20% - Accent1 2 2 2" xfId="1072"/>
    <cellStyle name="20% - Accent1 2 2 2 2" xfId="1819"/>
    <cellStyle name="20% - Accent1 2 2 3" xfId="1453"/>
    <cellStyle name="20% - Accent1 2 3" xfId="21"/>
    <cellStyle name="20% - Accent1 2 3 2" xfId="1073"/>
    <cellStyle name="20% - Accent1 2 3 2 2" xfId="1820"/>
    <cellStyle name="20% - Accent1 2 3 3" xfId="1454"/>
    <cellStyle name="20% - Accent1 2 4" xfId="1071"/>
    <cellStyle name="20% - Accent1 2 4 2" xfId="1818"/>
    <cellStyle name="20% - Accent1 2 5" xfId="1452"/>
    <cellStyle name="20% - Accent1 3" xfId="22"/>
    <cellStyle name="20% - Accent1 3 2" xfId="23"/>
    <cellStyle name="20% - Accent1 3 2 2" xfId="1075"/>
    <cellStyle name="20% - Accent1 3 2 2 2" xfId="1822"/>
    <cellStyle name="20% - Accent1 3 2 3" xfId="1456"/>
    <cellStyle name="20% - Accent1 3 3" xfId="1074"/>
    <cellStyle name="20% - Accent1 3 3 2" xfId="1821"/>
    <cellStyle name="20% - Accent1 3 4" xfId="1455"/>
    <cellStyle name="20% - Accent1 4" xfId="24"/>
    <cellStyle name="20% - Accent1 5" xfId="329"/>
    <cellStyle name="20% - Accent1 6" xfId="330"/>
    <cellStyle name="20% - Accent1 7" xfId="331"/>
    <cellStyle name="20% - Accent1 8" xfId="332"/>
    <cellStyle name="20% - Accent1 9" xfId="333"/>
    <cellStyle name="20% - Accent2 2" xfId="25"/>
    <cellStyle name="20% - Accent2 2 2" xfId="26"/>
    <cellStyle name="20% - Accent2 2 2 2" xfId="1077"/>
    <cellStyle name="20% - Accent2 2 2 2 2" xfId="1824"/>
    <cellStyle name="20% - Accent2 2 2 3" xfId="1458"/>
    <cellStyle name="20% - Accent2 2 3" xfId="27"/>
    <cellStyle name="20% - Accent2 2 3 2" xfId="1078"/>
    <cellStyle name="20% - Accent2 2 3 2 2" xfId="1825"/>
    <cellStyle name="20% - Accent2 2 3 3" xfId="1459"/>
    <cellStyle name="20% - Accent2 2 4" xfId="1076"/>
    <cellStyle name="20% - Accent2 2 4 2" xfId="1823"/>
    <cellStyle name="20% - Accent2 2 5" xfId="1457"/>
    <cellStyle name="20% - Accent2 3" xfId="28"/>
    <cellStyle name="20% - Accent2 3 2" xfId="29"/>
    <cellStyle name="20% - Accent2 3 2 2" xfId="1080"/>
    <cellStyle name="20% - Accent2 3 2 2 2" xfId="1827"/>
    <cellStyle name="20% - Accent2 3 2 3" xfId="1461"/>
    <cellStyle name="20% - Accent2 3 3" xfId="1079"/>
    <cellStyle name="20% - Accent2 3 3 2" xfId="1826"/>
    <cellStyle name="20% - Accent2 3 4" xfId="1460"/>
    <cellStyle name="20% - Accent2 4" xfId="30"/>
    <cellStyle name="20% - Accent2 5" xfId="334"/>
    <cellStyle name="20% - Accent2 6" xfId="335"/>
    <cellStyle name="20% - Accent2 7" xfId="336"/>
    <cellStyle name="20% - Accent2 8" xfId="337"/>
    <cellStyle name="20% - Accent2 9" xfId="338"/>
    <cellStyle name="20% - Accent3 2" xfId="31"/>
    <cellStyle name="20% - Accent3 2 2" xfId="32"/>
    <cellStyle name="20% - Accent3 2 2 2" xfId="1082"/>
    <cellStyle name="20% - Accent3 2 2 2 2" xfId="1829"/>
    <cellStyle name="20% - Accent3 2 2 3" xfId="1463"/>
    <cellStyle name="20% - Accent3 2 3" xfId="33"/>
    <cellStyle name="20% - Accent3 2 3 2" xfId="1083"/>
    <cellStyle name="20% - Accent3 2 3 2 2" xfId="1830"/>
    <cellStyle name="20% - Accent3 2 3 3" xfId="1464"/>
    <cellStyle name="20% - Accent3 2 4" xfId="1081"/>
    <cellStyle name="20% - Accent3 2 4 2" xfId="1828"/>
    <cellStyle name="20% - Accent3 2 5" xfId="1462"/>
    <cellStyle name="20% - Accent3 3" xfId="34"/>
    <cellStyle name="20% - Accent3 3 2" xfId="35"/>
    <cellStyle name="20% - Accent3 3 2 2" xfId="1085"/>
    <cellStyle name="20% - Accent3 3 2 2 2" xfId="1832"/>
    <cellStyle name="20% - Accent3 3 2 3" xfId="1466"/>
    <cellStyle name="20% - Accent3 3 3" xfId="1084"/>
    <cellStyle name="20% - Accent3 3 3 2" xfId="1831"/>
    <cellStyle name="20% - Accent3 3 4" xfId="1465"/>
    <cellStyle name="20% - Accent3 4" xfId="36"/>
    <cellStyle name="20% - Accent3 5" xfId="339"/>
    <cellStyle name="20% - Accent3 6" xfId="340"/>
    <cellStyle name="20% - Accent3 7" xfId="341"/>
    <cellStyle name="20% - Accent3 8" xfId="342"/>
    <cellStyle name="20% - Accent3 9" xfId="343"/>
    <cellStyle name="20% - Accent4 2" xfId="37"/>
    <cellStyle name="20% - Accent4 2 2" xfId="38"/>
    <cellStyle name="20% - Accent4 2 2 2" xfId="1087"/>
    <cellStyle name="20% - Accent4 2 2 2 2" xfId="1834"/>
    <cellStyle name="20% - Accent4 2 2 3" xfId="1468"/>
    <cellStyle name="20% - Accent4 2 3" xfId="39"/>
    <cellStyle name="20% - Accent4 2 3 2" xfId="1088"/>
    <cellStyle name="20% - Accent4 2 3 2 2" xfId="1835"/>
    <cellStyle name="20% - Accent4 2 3 3" xfId="1469"/>
    <cellStyle name="20% - Accent4 2 4" xfId="1086"/>
    <cellStyle name="20% - Accent4 2 4 2" xfId="1833"/>
    <cellStyle name="20% - Accent4 2 5" xfId="1467"/>
    <cellStyle name="20% - Accent4 3" xfId="40"/>
    <cellStyle name="20% - Accent4 3 2" xfId="41"/>
    <cellStyle name="20% - Accent4 3 2 2" xfId="1090"/>
    <cellStyle name="20% - Accent4 3 2 2 2" xfId="1837"/>
    <cellStyle name="20% - Accent4 3 2 3" xfId="1471"/>
    <cellStyle name="20% - Accent4 3 3" xfId="1089"/>
    <cellStyle name="20% - Accent4 3 3 2" xfId="1836"/>
    <cellStyle name="20% - Accent4 3 4" xfId="1470"/>
    <cellStyle name="20% - Accent4 4" xfId="42"/>
    <cellStyle name="20% - Accent4 5" xfId="344"/>
    <cellStyle name="20% - Accent4 6" xfId="345"/>
    <cellStyle name="20% - Accent4 7" xfId="346"/>
    <cellStyle name="20% - Accent4 8" xfId="347"/>
    <cellStyle name="20% - Accent4 9" xfId="348"/>
    <cellStyle name="20% - Accent5 2" xfId="43"/>
    <cellStyle name="20% - Accent5 2 2" xfId="44"/>
    <cellStyle name="20% - Accent5 2 2 2" xfId="1092"/>
    <cellStyle name="20% - Accent5 2 2 2 2" xfId="1839"/>
    <cellStyle name="20% - Accent5 2 2 3" xfId="1473"/>
    <cellStyle name="20% - Accent5 2 3" xfId="45"/>
    <cellStyle name="20% - Accent5 2 3 2" xfId="1093"/>
    <cellStyle name="20% - Accent5 2 3 2 2" xfId="1840"/>
    <cellStyle name="20% - Accent5 2 3 3" xfId="1474"/>
    <cellStyle name="20% - Accent5 2 4" xfId="1091"/>
    <cellStyle name="20% - Accent5 2 4 2" xfId="1838"/>
    <cellStyle name="20% - Accent5 2 5" xfId="1472"/>
    <cellStyle name="20% - Accent5 3" xfId="46"/>
    <cellStyle name="20% - Accent5 3 2" xfId="47"/>
    <cellStyle name="20% - Accent5 3 2 2" xfId="1095"/>
    <cellStyle name="20% - Accent5 3 2 2 2" xfId="1842"/>
    <cellStyle name="20% - Accent5 3 2 3" xfId="1476"/>
    <cellStyle name="20% - Accent5 3 3" xfId="1094"/>
    <cellStyle name="20% - Accent5 3 3 2" xfId="1841"/>
    <cellStyle name="20% - Accent5 3 4" xfId="1475"/>
    <cellStyle name="20% - Accent5 4" xfId="48"/>
    <cellStyle name="20% - Accent5 5" xfId="349"/>
    <cellStyle name="20% - Accent5 6" xfId="350"/>
    <cellStyle name="20% - Accent5 7" xfId="351"/>
    <cellStyle name="20% - Accent5 8" xfId="352"/>
    <cellStyle name="20% - Accent5 9" xfId="353"/>
    <cellStyle name="20% - Accent6 2" xfId="49"/>
    <cellStyle name="20% - Accent6 2 2" xfId="50"/>
    <cellStyle name="20% - Accent6 2 2 2" xfId="1097"/>
    <cellStyle name="20% - Accent6 2 2 2 2" xfId="1844"/>
    <cellStyle name="20% - Accent6 2 2 3" xfId="1478"/>
    <cellStyle name="20% - Accent6 2 3" xfId="51"/>
    <cellStyle name="20% - Accent6 2 3 2" xfId="1098"/>
    <cellStyle name="20% - Accent6 2 3 2 2" xfId="1845"/>
    <cellStyle name="20% - Accent6 2 3 3" xfId="1479"/>
    <cellStyle name="20% - Accent6 2 4" xfId="1096"/>
    <cellStyle name="20% - Accent6 2 4 2" xfId="1843"/>
    <cellStyle name="20% - Accent6 2 5" xfId="1477"/>
    <cellStyle name="20% - Accent6 3" xfId="52"/>
    <cellStyle name="20% - Accent6 3 2" xfId="53"/>
    <cellStyle name="20% - Accent6 3 2 2" xfId="1100"/>
    <cellStyle name="20% - Accent6 3 2 2 2" xfId="1847"/>
    <cellStyle name="20% - Accent6 3 2 3" xfId="1481"/>
    <cellStyle name="20% - Accent6 3 3" xfId="1099"/>
    <cellStyle name="20% - Accent6 3 3 2" xfId="1846"/>
    <cellStyle name="20% - Accent6 3 4" xfId="1480"/>
    <cellStyle name="20% - Accent6 4" xfId="54"/>
    <cellStyle name="20% - Accent6 5" xfId="354"/>
    <cellStyle name="20% - Accent6 6" xfId="355"/>
    <cellStyle name="20% - Accent6 7" xfId="356"/>
    <cellStyle name="20% - Accent6 8" xfId="357"/>
    <cellStyle name="20% - Accent6 9" xfId="358"/>
    <cellStyle name="40% - Accent1 2" xfId="55"/>
    <cellStyle name="40% - Accent1 2 2" xfId="56"/>
    <cellStyle name="40% - Accent1 2 2 2" xfId="1102"/>
    <cellStyle name="40% - Accent1 2 2 2 2" xfId="1849"/>
    <cellStyle name="40% - Accent1 2 2 3" xfId="1483"/>
    <cellStyle name="40% - Accent1 2 3" xfId="57"/>
    <cellStyle name="40% - Accent1 2 3 2" xfId="1103"/>
    <cellStyle name="40% - Accent1 2 3 2 2" xfId="1850"/>
    <cellStyle name="40% - Accent1 2 3 3" xfId="1484"/>
    <cellStyle name="40% - Accent1 2 4" xfId="1101"/>
    <cellStyle name="40% - Accent1 2 4 2" xfId="1848"/>
    <cellStyle name="40% - Accent1 2 5" xfId="1482"/>
    <cellStyle name="40% - Accent1 3" xfId="58"/>
    <cellStyle name="40% - Accent1 3 2" xfId="59"/>
    <cellStyle name="40% - Accent1 3 2 2" xfId="1105"/>
    <cellStyle name="40% - Accent1 3 2 2 2" xfId="1852"/>
    <cellStyle name="40% - Accent1 3 2 3" xfId="1486"/>
    <cellStyle name="40% - Accent1 3 3" xfId="1104"/>
    <cellStyle name="40% - Accent1 3 3 2" xfId="1851"/>
    <cellStyle name="40% - Accent1 3 4" xfId="1485"/>
    <cellStyle name="40% - Accent1 4" xfId="60"/>
    <cellStyle name="40% - Accent1 5" xfId="359"/>
    <cellStyle name="40% - Accent1 6" xfId="360"/>
    <cellStyle name="40% - Accent1 7" xfId="361"/>
    <cellStyle name="40% - Accent1 8" xfId="362"/>
    <cellStyle name="40% - Accent1 9" xfId="363"/>
    <cellStyle name="40% - Accent2 2" xfId="61"/>
    <cellStyle name="40% - Accent2 2 2" xfId="62"/>
    <cellStyle name="40% - Accent2 2 2 2" xfId="1107"/>
    <cellStyle name="40% - Accent2 2 2 2 2" xfId="1854"/>
    <cellStyle name="40% - Accent2 2 2 3" xfId="1488"/>
    <cellStyle name="40% - Accent2 2 3" xfId="63"/>
    <cellStyle name="40% - Accent2 2 3 2" xfId="1108"/>
    <cellStyle name="40% - Accent2 2 3 2 2" xfId="1855"/>
    <cellStyle name="40% - Accent2 2 3 3" xfId="1489"/>
    <cellStyle name="40% - Accent2 2 4" xfId="1106"/>
    <cellStyle name="40% - Accent2 2 4 2" xfId="1853"/>
    <cellStyle name="40% - Accent2 2 5" xfId="1487"/>
    <cellStyle name="40% - Accent2 3" xfId="64"/>
    <cellStyle name="40% - Accent2 3 2" xfId="65"/>
    <cellStyle name="40% - Accent2 3 2 2" xfId="1110"/>
    <cellStyle name="40% - Accent2 3 2 2 2" xfId="1857"/>
    <cellStyle name="40% - Accent2 3 2 3" xfId="1491"/>
    <cellStyle name="40% - Accent2 3 3" xfId="1109"/>
    <cellStyle name="40% - Accent2 3 3 2" xfId="1856"/>
    <cellStyle name="40% - Accent2 3 4" xfId="1490"/>
    <cellStyle name="40% - Accent2 4" xfId="66"/>
    <cellStyle name="40% - Accent2 5" xfId="364"/>
    <cellStyle name="40% - Accent2 6" xfId="365"/>
    <cellStyle name="40% - Accent2 7" xfId="366"/>
    <cellStyle name="40% - Accent2 8" xfId="367"/>
    <cellStyle name="40% - Accent2 9" xfId="368"/>
    <cellStyle name="40% - Accent3 2" xfId="67"/>
    <cellStyle name="40% - Accent3 2 2" xfId="68"/>
    <cellStyle name="40% - Accent3 2 2 2" xfId="1112"/>
    <cellStyle name="40% - Accent3 2 2 2 2" xfId="1859"/>
    <cellStyle name="40% - Accent3 2 2 3" xfId="1493"/>
    <cellStyle name="40% - Accent3 2 3" xfId="69"/>
    <cellStyle name="40% - Accent3 2 3 2" xfId="1113"/>
    <cellStyle name="40% - Accent3 2 3 2 2" xfId="1860"/>
    <cellStyle name="40% - Accent3 2 3 3" xfId="1494"/>
    <cellStyle name="40% - Accent3 2 4" xfId="1111"/>
    <cellStyle name="40% - Accent3 2 4 2" xfId="1858"/>
    <cellStyle name="40% - Accent3 2 5" xfId="1492"/>
    <cellStyle name="40% - Accent3 3" xfId="70"/>
    <cellStyle name="40% - Accent3 3 2" xfId="71"/>
    <cellStyle name="40% - Accent3 3 2 2" xfId="1115"/>
    <cellStyle name="40% - Accent3 3 2 2 2" xfId="1862"/>
    <cellStyle name="40% - Accent3 3 2 3" xfId="1496"/>
    <cellStyle name="40% - Accent3 3 3" xfId="1114"/>
    <cellStyle name="40% - Accent3 3 3 2" xfId="1861"/>
    <cellStyle name="40% - Accent3 3 4" xfId="1495"/>
    <cellStyle name="40% - Accent3 4" xfId="72"/>
    <cellStyle name="40% - Accent3 5" xfId="369"/>
    <cellStyle name="40% - Accent3 6" xfId="370"/>
    <cellStyle name="40% - Accent3 7" xfId="371"/>
    <cellStyle name="40% - Accent3 8" xfId="372"/>
    <cellStyle name="40% - Accent3 9" xfId="373"/>
    <cellStyle name="40% - Accent4 2" xfId="73"/>
    <cellStyle name="40% - Accent4 2 2" xfId="74"/>
    <cellStyle name="40% - Accent4 2 2 2" xfId="1117"/>
    <cellStyle name="40% - Accent4 2 2 2 2" xfId="1864"/>
    <cellStyle name="40% - Accent4 2 2 3" xfId="1498"/>
    <cellStyle name="40% - Accent4 2 3" xfId="75"/>
    <cellStyle name="40% - Accent4 2 3 2" xfId="1118"/>
    <cellStyle name="40% - Accent4 2 3 2 2" xfId="1865"/>
    <cellStyle name="40% - Accent4 2 3 3" xfId="1499"/>
    <cellStyle name="40% - Accent4 2 4" xfId="1116"/>
    <cellStyle name="40% - Accent4 2 4 2" xfId="1863"/>
    <cellStyle name="40% - Accent4 2 5" xfId="1497"/>
    <cellStyle name="40% - Accent4 3" xfId="76"/>
    <cellStyle name="40% - Accent4 3 2" xfId="77"/>
    <cellStyle name="40% - Accent4 3 2 2" xfId="1120"/>
    <cellStyle name="40% - Accent4 3 2 2 2" xfId="1867"/>
    <cellStyle name="40% - Accent4 3 2 3" xfId="1501"/>
    <cellStyle name="40% - Accent4 3 3" xfId="1119"/>
    <cellStyle name="40% - Accent4 3 3 2" xfId="1866"/>
    <cellStyle name="40% - Accent4 3 4" xfId="1500"/>
    <cellStyle name="40% - Accent4 4" xfId="78"/>
    <cellStyle name="40% - Accent4 5" xfId="374"/>
    <cellStyle name="40% - Accent4 6" xfId="375"/>
    <cellStyle name="40% - Accent4 7" xfId="376"/>
    <cellStyle name="40% - Accent4 8" xfId="377"/>
    <cellStyle name="40% - Accent4 9" xfId="378"/>
    <cellStyle name="40% - Accent5 2" xfId="79"/>
    <cellStyle name="40% - Accent5 2 2" xfId="80"/>
    <cellStyle name="40% - Accent5 2 2 2" xfId="1122"/>
    <cellStyle name="40% - Accent5 2 2 2 2" xfId="1869"/>
    <cellStyle name="40% - Accent5 2 2 3" xfId="1503"/>
    <cellStyle name="40% - Accent5 2 3" xfId="81"/>
    <cellStyle name="40% - Accent5 2 3 2" xfId="1123"/>
    <cellStyle name="40% - Accent5 2 3 2 2" xfId="1870"/>
    <cellStyle name="40% - Accent5 2 3 3" xfId="1504"/>
    <cellStyle name="40% - Accent5 2 4" xfId="1121"/>
    <cellStyle name="40% - Accent5 2 4 2" xfId="1868"/>
    <cellStyle name="40% - Accent5 2 5" xfId="1502"/>
    <cellStyle name="40% - Accent5 3" xfId="82"/>
    <cellStyle name="40% - Accent5 3 2" xfId="83"/>
    <cellStyle name="40% - Accent5 3 2 2" xfId="1125"/>
    <cellStyle name="40% - Accent5 3 2 2 2" xfId="1872"/>
    <cellStyle name="40% - Accent5 3 2 3" xfId="1506"/>
    <cellStyle name="40% - Accent5 3 3" xfId="1124"/>
    <cellStyle name="40% - Accent5 3 3 2" xfId="1871"/>
    <cellStyle name="40% - Accent5 3 4" xfId="1505"/>
    <cellStyle name="40% - Accent5 4" xfId="84"/>
    <cellStyle name="40% - Accent5 5" xfId="379"/>
    <cellStyle name="40% - Accent5 6" xfId="380"/>
    <cellStyle name="40% - Accent5 7" xfId="381"/>
    <cellStyle name="40% - Accent5 8" xfId="382"/>
    <cellStyle name="40% - Accent5 9" xfId="383"/>
    <cellStyle name="40% - Accent6 2" xfId="85"/>
    <cellStyle name="40% - Accent6 2 2" xfId="86"/>
    <cellStyle name="40% - Accent6 2 2 2" xfId="1127"/>
    <cellStyle name="40% - Accent6 2 2 2 2" xfId="1874"/>
    <cellStyle name="40% - Accent6 2 2 3" xfId="1508"/>
    <cellStyle name="40% - Accent6 2 3" xfId="87"/>
    <cellStyle name="40% - Accent6 2 3 2" xfId="1128"/>
    <cellStyle name="40% - Accent6 2 3 2 2" xfId="1875"/>
    <cellStyle name="40% - Accent6 2 3 3" xfId="1509"/>
    <cellStyle name="40% - Accent6 2 4" xfId="1126"/>
    <cellStyle name="40% - Accent6 2 4 2" xfId="1873"/>
    <cellStyle name="40% - Accent6 2 5" xfId="1507"/>
    <cellStyle name="40% - Accent6 3" xfId="88"/>
    <cellStyle name="40% - Accent6 3 2" xfId="89"/>
    <cellStyle name="40% - Accent6 3 2 2" xfId="1130"/>
    <cellStyle name="40% - Accent6 3 2 2 2" xfId="1877"/>
    <cellStyle name="40% - Accent6 3 2 3" xfId="1511"/>
    <cellStyle name="40% - Accent6 3 3" xfId="1129"/>
    <cellStyle name="40% - Accent6 3 3 2" xfId="1876"/>
    <cellStyle name="40% - Accent6 3 4" xfId="1510"/>
    <cellStyle name="40% - Accent6 4" xfId="90"/>
    <cellStyle name="40% - Accent6 5" xfId="384"/>
    <cellStyle name="40% - Accent6 6" xfId="385"/>
    <cellStyle name="40% - Accent6 7" xfId="386"/>
    <cellStyle name="40% - Accent6 8" xfId="387"/>
    <cellStyle name="40% - Accent6 9" xfId="388"/>
    <cellStyle name="60% - Accent1 2" xfId="91"/>
    <cellStyle name="60% - Accent1 2 2" xfId="389"/>
    <cellStyle name="60% - Accent1 3" xfId="390"/>
    <cellStyle name="60% - Accent1 4" xfId="391"/>
    <cellStyle name="60% - Accent1 5" xfId="392"/>
    <cellStyle name="60% - Accent1 6" xfId="393"/>
    <cellStyle name="60% - Accent1 7" xfId="394"/>
    <cellStyle name="60% - Accent1 8" xfId="395"/>
    <cellStyle name="60% - Accent1 9" xfId="396"/>
    <cellStyle name="60% - Accent2 2" xfId="92"/>
    <cellStyle name="60% - Accent2 2 2" xfId="397"/>
    <cellStyle name="60% - Accent2 3" xfId="398"/>
    <cellStyle name="60% - Accent2 4" xfId="399"/>
    <cellStyle name="60% - Accent2 5" xfId="400"/>
    <cellStyle name="60% - Accent2 6" xfId="401"/>
    <cellStyle name="60% - Accent2 7" xfId="402"/>
    <cellStyle name="60% - Accent2 8" xfId="403"/>
    <cellStyle name="60% - Accent2 9" xfId="404"/>
    <cellStyle name="60% - Accent3 2" xfId="93"/>
    <cellStyle name="60% - Accent3 2 2" xfId="405"/>
    <cellStyle name="60% - Accent3 3" xfId="406"/>
    <cellStyle name="60% - Accent3 4" xfId="407"/>
    <cellStyle name="60% - Accent3 5" xfId="408"/>
    <cellStyle name="60% - Accent3 6" xfId="409"/>
    <cellStyle name="60% - Accent3 7" xfId="410"/>
    <cellStyle name="60% - Accent3 8" xfId="411"/>
    <cellStyle name="60% - Accent3 9" xfId="412"/>
    <cellStyle name="60% - Accent4 2" xfId="94"/>
    <cellStyle name="60% - Accent4 2 2" xfId="413"/>
    <cellStyle name="60% - Accent4 3" xfId="414"/>
    <cellStyle name="60% - Accent4 4" xfId="415"/>
    <cellStyle name="60% - Accent4 5" xfId="416"/>
    <cellStyle name="60% - Accent4 6" xfId="417"/>
    <cellStyle name="60% - Accent4 7" xfId="418"/>
    <cellStyle name="60% - Accent4 8" xfId="419"/>
    <cellStyle name="60% - Accent4 9" xfId="420"/>
    <cellStyle name="60% - Accent5 2" xfId="95"/>
    <cellStyle name="60% - Accent5 2 2" xfId="421"/>
    <cellStyle name="60% - Accent5 3" xfId="422"/>
    <cellStyle name="60% - Accent5 4" xfId="423"/>
    <cellStyle name="60% - Accent5 5" xfId="424"/>
    <cellStyle name="60% - Accent5 6" xfId="425"/>
    <cellStyle name="60% - Accent5 7" xfId="426"/>
    <cellStyle name="60% - Accent5 8" xfId="427"/>
    <cellStyle name="60% - Accent5 9" xfId="428"/>
    <cellStyle name="60% - Accent6 2" xfId="96"/>
    <cellStyle name="60% - Accent6 2 2" xfId="429"/>
    <cellStyle name="60% - Accent6 3" xfId="430"/>
    <cellStyle name="60% - Accent6 4" xfId="431"/>
    <cellStyle name="60% - Accent6 5" xfId="432"/>
    <cellStyle name="60% - Accent6 6" xfId="433"/>
    <cellStyle name="60% - Accent6 7" xfId="434"/>
    <cellStyle name="60% - Accent6 8" xfId="435"/>
    <cellStyle name="60% - Accent6 9" xfId="436"/>
    <cellStyle name="Accent1 2" xfId="97"/>
    <cellStyle name="Accent1 2 2" xfId="437"/>
    <cellStyle name="Accent1 3" xfId="438"/>
    <cellStyle name="Accent1 4" xfId="439"/>
    <cellStyle name="Accent1 5" xfId="440"/>
    <cellStyle name="Accent1 6" xfId="441"/>
    <cellStyle name="Accent1 7" xfId="442"/>
    <cellStyle name="Accent1 8" xfId="443"/>
    <cellStyle name="Accent1 9" xfId="444"/>
    <cellStyle name="Accent2 2" xfId="98"/>
    <cellStyle name="Accent2 2 2" xfId="445"/>
    <cellStyle name="Accent2 3" xfId="446"/>
    <cellStyle name="Accent2 4" xfId="447"/>
    <cellStyle name="Accent2 5" xfId="448"/>
    <cellStyle name="Accent2 6" xfId="449"/>
    <cellStyle name="Accent2 7" xfId="450"/>
    <cellStyle name="Accent2 8" xfId="451"/>
    <cellStyle name="Accent2 9" xfId="452"/>
    <cellStyle name="Accent3 2" xfId="99"/>
    <cellStyle name="Accent3 2 2" xfId="453"/>
    <cellStyle name="Accent3 3" xfId="454"/>
    <cellStyle name="Accent3 4" xfId="455"/>
    <cellStyle name="Accent3 5" xfId="456"/>
    <cellStyle name="Accent3 6" xfId="457"/>
    <cellStyle name="Accent3 7" xfId="458"/>
    <cellStyle name="Accent3 8" xfId="459"/>
    <cellStyle name="Accent3 9" xfId="460"/>
    <cellStyle name="Accent4 2" xfId="100"/>
    <cellStyle name="Accent4 2 2" xfId="461"/>
    <cellStyle name="Accent4 3" xfId="462"/>
    <cellStyle name="Accent4 4" xfId="463"/>
    <cellStyle name="Accent4 5" xfId="464"/>
    <cellStyle name="Accent4 6" xfId="465"/>
    <cellStyle name="Accent4 7" xfId="466"/>
    <cellStyle name="Accent4 8" xfId="467"/>
    <cellStyle name="Accent4 9" xfId="468"/>
    <cellStyle name="Accent5 2" xfId="101"/>
    <cellStyle name="Accent5 2 2" xfId="469"/>
    <cellStyle name="Accent5 3" xfId="470"/>
    <cellStyle name="Accent5 4" xfId="471"/>
    <cellStyle name="Accent5 5" xfId="472"/>
    <cellStyle name="Accent5 6" xfId="473"/>
    <cellStyle name="Accent5 7" xfId="474"/>
    <cellStyle name="Accent5 8" xfId="475"/>
    <cellStyle name="Accent5 9" xfId="476"/>
    <cellStyle name="Accent6 2" xfId="102"/>
    <cellStyle name="Accent6 2 2" xfId="477"/>
    <cellStyle name="Accent6 3" xfId="478"/>
    <cellStyle name="Accent6 4" xfId="479"/>
    <cellStyle name="Accent6 5" xfId="480"/>
    <cellStyle name="Accent6 6" xfId="481"/>
    <cellStyle name="Accent6 7" xfId="482"/>
    <cellStyle name="Accent6 8" xfId="483"/>
    <cellStyle name="Accent6 9" xfId="484"/>
    <cellStyle name="Bad 2" xfId="103"/>
    <cellStyle name="Bad 2 2" xfId="485"/>
    <cellStyle name="Bad 3" xfId="486"/>
    <cellStyle name="Bad 4" xfId="487"/>
    <cellStyle name="Bad 5" xfId="488"/>
    <cellStyle name="Bad 6" xfId="489"/>
    <cellStyle name="Bad 7" xfId="490"/>
    <cellStyle name="Bad 8" xfId="491"/>
    <cellStyle name="Bad 9" xfId="492"/>
    <cellStyle name="Calculation 2" xfId="104"/>
    <cellStyle name="Calculation 2 2" xfId="493"/>
    <cellStyle name="Calculation 3" xfId="494"/>
    <cellStyle name="Calculation 4" xfId="495"/>
    <cellStyle name="Calculation 5" xfId="496"/>
    <cellStyle name="Calculation 6" xfId="497"/>
    <cellStyle name="Calculation 7" xfId="498"/>
    <cellStyle name="Calculation 8" xfId="499"/>
    <cellStyle name="Calculation 9" xfId="500"/>
    <cellStyle name="Check Cell 2" xfId="105"/>
    <cellStyle name="Check Cell 2 2" xfId="501"/>
    <cellStyle name="Check Cell 3" xfId="502"/>
    <cellStyle name="Check Cell 4" xfId="503"/>
    <cellStyle name="Check Cell 5" xfId="504"/>
    <cellStyle name="Check Cell 6" xfId="505"/>
    <cellStyle name="Check Cell 7" xfId="506"/>
    <cellStyle name="Check Cell 8" xfId="507"/>
    <cellStyle name="Check Cell 9" xfId="508"/>
    <cellStyle name="Comma" xfId="1" builtinId="3"/>
    <cellStyle name="Comma [0] 2" xfId="509"/>
    <cellStyle name="Comma [0] 2 2" xfId="106"/>
    <cellStyle name="Comma [0] 2 2 2" xfId="510"/>
    <cellStyle name="Comma [0] 2 2 2 2" xfId="511"/>
    <cellStyle name="Comma [0] 2 2 6" xfId="512"/>
    <cellStyle name="Comma [0] 2 3" xfId="513"/>
    <cellStyle name="Comma [0] 2 4" xfId="514"/>
    <cellStyle name="Comma 10" xfId="107"/>
    <cellStyle name="Comma 10 10" xfId="1512"/>
    <cellStyle name="Comma 10 2" xfId="108"/>
    <cellStyle name="Comma 10 2 2" xfId="109"/>
    <cellStyle name="Comma 10 2 2 2" xfId="1133"/>
    <cellStyle name="Comma 10 2 2 2 2" xfId="1880"/>
    <cellStyle name="Comma 10 2 2 3" xfId="891"/>
    <cellStyle name="Comma 10 2 2 4" xfId="1514"/>
    <cellStyle name="Comma 10 2 3" xfId="1132"/>
    <cellStyle name="Comma 10 2 3 2" xfId="1879"/>
    <cellStyle name="Comma 10 2 4" xfId="1513"/>
    <cellStyle name="Comma 10 3" xfId="110"/>
    <cellStyle name="Comma 10 3 2" xfId="1134"/>
    <cellStyle name="Comma 10 3 2 2" xfId="1881"/>
    <cellStyle name="Comma 10 3 3" xfId="1515"/>
    <cellStyle name="Comma 10 4" xfId="892"/>
    <cellStyle name="Comma 10 5" xfId="893"/>
    <cellStyle name="Comma 10 6" xfId="894"/>
    <cellStyle name="Comma 10 7" xfId="895"/>
    <cellStyle name="Comma 10 8" xfId="1029"/>
    <cellStyle name="Comma 10 8 2" xfId="1047"/>
    <cellStyle name="Comma 10 8 2 2" xfId="1060"/>
    <cellStyle name="Comma 10 8 2 3" xfId="1433"/>
    <cellStyle name="Comma 10 8 2 3 2" xfId="2180"/>
    <cellStyle name="Comma 10 8 2 4" xfId="1800"/>
    <cellStyle name="Comma 10 8 3" xfId="1417"/>
    <cellStyle name="Comma 10 8 3 2" xfId="2164"/>
    <cellStyle name="Comma 10 8 4" xfId="1787"/>
    <cellStyle name="Comma 10 9" xfId="1131"/>
    <cellStyle name="Comma 10 9 2" xfId="1878"/>
    <cellStyle name="Comma 11" xfId="111"/>
    <cellStyle name="Comma 11 2" xfId="112"/>
    <cellStyle name="Comma 11 2 2" xfId="113"/>
    <cellStyle name="Comma 11 2 2 2" xfId="873"/>
    <cellStyle name="Comma 11 2 2 2 2" xfId="1368"/>
    <cellStyle name="Comma 11 2 2 2 2 2" xfId="2115"/>
    <cellStyle name="Comma 11 2 2 2 3" xfId="1739"/>
    <cellStyle name="Comma 11 2 2 3" xfId="1137"/>
    <cellStyle name="Comma 11 2 2 3 2" xfId="1884"/>
    <cellStyle name="Comma 11 2 2 4" xfId="1518"/>
    <cellStyle name="Comma 11 2 3" xfId="515"/>
    <cellStyle name="Comma 11 2 4" xfId="516"/>
    <cellStyle name="Comma 11 2 5" xfId="517"/>
    <cellStyle name="Comma 11 2 6" xfId="518"/>
    <cellStyle name="Comma 11 2 7" xfId="1136"/>
    <cellStyle name="Comma 11 2 7 2" xfId="1883"/>
    <cellStyle name="Comma 11 2 8" xfId="1517"/>
    <cellStyle name="Comma 11 3" xfId="114"/>
    <cellStyle name="Comma 11 3 2" xfId="325"/>
    <cellStyle name="Comma 11 3 2 2" xfId="811"/>
    <cellStyle name="Comma 11 3 2 2 2" xfId="828"/>
    <cellStyle name="Comma 11 3 2 2 3" xfId="1321"/>
    <cellStyle name="Comma 11 3 2 2 3 2" xfId="2068"/>
    <cellStyle name="Comma 11 3 2 2 4" xfId="1698"/>
    <cellStyle name="Comma 11 3 2 3" xfId="1281"/>
    <cellStyle name="Comma 11 3 2 3 2" xfId="2028"/>
    <cellStyle name="Comma 11 3 2 4" xfId="1659"/>
    <cellStyle name="Comma 11 3 3" xfId="1138"/>
    <cellStyle name="Comma 11 3 3 2" xfId="1885"/>
    <cellStyle name="Comma 11 3 4" xfId="1519"/>
    <cellStyle name="Comma 11 4" xfId="896"/>
    <cellStyle name="Comma 11 5" xfId="897"/>
    <cellStyle name="Comma 11 6" xfId="898"/>
    <cellStyle name="Comma 11 7" xfId="1135"/>
    <cellStyle name="Comma 11 7 2" xfId="1882"/>
    <cellStyle name="Comma 11 8" xfId="1516"/>
    <cellStyle name="Comma 12" xfId="115"/>
    <cellStyle name="Comma 12 2" xfId="116"/>
    <cellStyle name="Comma 12 2 2" xfId="117"/>
    <cellStyle name="Comma 12 2 2 2" xfId="1141"/>
    <cellStyle name="Comma 12 2 2 2 2" xfId="1888"/>
    <cellStyle name="Comma 12 2 2 3" xfId="1522"/>
    <cellStyle name="Comma 12 2 3" xfId="1140"/>
    <cellStyle name="Comma 12 2 3 2" xfId="1887"/>
    <cellStyle name="Comma 12 2 4" xfId="1521"/>
    <cellStyle name="Comma 12 3" xfId="118"/>
    <cellStyle name="Comma 12 3 2" xfId="1142"/>
    <cellStyle name="Comma 12 3 2 2" xfId="1889"/>
    <cellStyle name="Comma 12 3 3" xfId="1523"/>
    <cellStyle name="Comma 12 4" xfId="1139"/>
    <cellStyle name="Comma 12 4 2" xfId="1886"/>
    <cellStyle name="Comma 12 5" xfId="1520"/>
    <cellStyle name="Comma 13" xfId="119"/>
    <cellStyle name="Comma 13 2" xfId="519"/>
    <cellStyle name="Comma 13 2 2" xfId="1285"/>
    <cellStyle name="Comma 13 2 2 2" xfId="2032"/>
    <cellStyle name="Comma 13 2 3" xfId="1663"/>
    <cellStyle name="Comma 13 3" xfId="899"/>
    <cellStyle name="Comma 13 4" xfId="900"/>
    <cellStyle name="Comma 13 5" xfId="901"/>
    <cellStyle name="Comma 13 6" xfId="902"/>
    <cellStyle name="Comma 14" xfId="120"/>
    <cellStyle name="Comma 14 2" xfId="520"/>
    <cellStyle name="Comma 14 2 2" xfId="1286"/>
    <cellStyle name="Comma 14 2 2 2" xfId="2033"/>
    <cellStyle name="Comma 14 2 3" xfId="1664"/>
    <cellStyle name="Comma 15" xfId="121"/>
    <cellStyle name="Comma 15 2" xfId="122"/>
    <cellStyle name="Comma 15 2 2" xfId="1144"/>
    <cellStyle name="Comma 15 2 2 2" xfId="1891"/>
    <cellStyle name="Comma 15 2 3" xfId="1525"/>
    <cellStyle name="Comma 15 3" xfId="521"/>
    <cellStyle name="Comma 15 4" xfId="903"/>
    <cellStyle name="Comma 15 5" xfId="904"/>
    <cellStyle name="Comma 15 6" xfId="905"/>
    <cellStyle name="Comma 15 7" xfId="1143"/>
    <cellStyle name="Comma 15 7 2" xfId="1890"/>
    <cellStyle name="Comma 15 8" xfId="1524"/>
    <cellStyle name="Comma 16" xfId="123"/>
    <cellStyle name="Comma 16 2" xfId="124"/>
    <cellStyle name="Comma 16 2 2" xfId="125"/>
    <cellStyle name="Comma 16 2 2 2" xfId="1147"/>
    <cellStyle name="Comma 16 2 2 2 2" xfId="1894"/>
    <cellStyle name="Comma 16 2 2 3" xfId="1528"/>
    <cellStyle name="Comma 16 2 3" xfId="328"/>
    <cellStyle name="Comma 16 2 3 2" xfId="1284"/>
    <cellStyle name="Comma 16 2 3 2 2" xfId="2031"/>
    <cellStyle name="Comma 16 2 3 3" xfId="1662"/>
    <cellStyle name="Comma 16 2 4" xfId="814"/>
    <cellStyle name="Comma 16 2 4 2" xfId="831"/>
    <cellStyle name="Comma 16 2 4 3" xfId="1324"/>
    <cellStyle name="Comma 16 2 4 3 2" xfId="2071"/>
    <cellStyle name="Comma 16 2 4 4" xfId="1701"/>
    <cellStyle name="Comma 16 2 5" xfId="1146"/>
    <cellStyle name="Comma 16 2 5 2" xfId="1893"/>
    <cellStyle name="Comma 16 2 6" xfId="1527"/>
    <cellStyle name="Comma 16 3" xfId="522"/>
    <cellStyle name="Comma 16 3 2" xfId="1287"/>
    <cellStyle name="Comma 16 3 2 2" xfId="2034"/>
    <cellStyle name="Comma 16 3 3" xfId="1665"/>
    <cellStyle name="Comma 16 4" xfId="1145"/>
    <cellStyle name="Comma 16 4 2" xfId="1892"/>
    <cellStyle name="Comma 16 5" xfId="1526"/>
    <cellStyle name="Comma 17" xfId="126"/>
    <cellStyle name="Comma 17 2" xfId="523"/>
    <cellStyle name="Comma 17 3" xfId="524"/>
    <cellStyle name="Comma 17 4" xfId="906"/>
    <cellStyle name="Comma 18" xfId="127"/>
    <cellStyle name="Comma 18 2" xfId="525"/>
    <cellStyle name="Comma 18 2 2" xfId="1288"/>
    <cellStyle name="Comma 18 2 2 2" xfId="2035"/>
    <cellStyle name="Comma 18 2 3" xfId="1666"/>
    <cellStyle name="Comma 18 3" xfId="907"/>
    <cellStyle name="Comma 18 4" xfId="908"/>
    <cellStyle name="Comma 19" xfId="128"/>
    <cellStyle name="Comma 19 2" xfId="526"/>
    <cellStyle name="Comma 19 2 2" xfId="886"/>
    <cellStyle name="Comma 19 2 2 2" xfId="1003"/>
    <cellStyle name="Comma 19 2 3" xfId="1289"/>
    <cellStyle name="Comma 19 2 3 2" xfId="2036"/>
    <cellStyle name="Comma 19 2 4" xfId="1667"/>
    <cellStyle name="Comma 19 3" xfId="909"/>
    <cellStyle name="Comma 19 4" xfId="910"/>
    <cellStyle name="Comma 2" xfId="2"/>
    <cellStyle name="Comma 2 10" xfId="527"/>
    <cellStyle name="Comma 2 11" xfId="528"/>
    <cellStyle name="Comma 2 11 2" xfId="1290"/>
    <cellStyle name="Comma 2 11 2 2" xfId="2037"/>
    <cellStyle name="Comma 2 11 3" xfId="1668"/>
    <cellStyle name="Comma 2 12" xfId="326"/>
    <cellStyle name="Comma 2 12 2" xfId="812"/>
    <cellStyle name="Comma 2 12 2 2" xfId="829"/>
    <cellStyle name="Comma 2 12 2 3" xfId="1322"/>
    <cellStyle name="Comma 2 12 2 3 2" xfId="2069"/>
    <cellStyle name="Comma 2 12 2 4" xfId="1699"/>
    <cellStyle name="Comma 2 12 3" xfId="1282"/>
    <cellStyle name="Comma 2 12 3 2" xfId="2029"/>
    <cellStyle name="Comma 2 12 4" xfId="1660"/>
    <cellStyle name="Comma 2 13" xfId="813"/>
    <cellStyle name="Comma 2 13 2" xfId="830"/>
    <cellStyle name="Comma 2 13 3" xfId="1323"/>
    <cellStyle name="Comma 2 13 3 2" xfId="2070"/>
    <cellStyle name="Comma 2 13 4" xfId="1700"/>
    <cellStyle name="Comma 2 2" xfId="3"/>
    <cellStyle name="Comma 2 2 10" xfId="529"/>
    <cellStyle name="Comma 2 2 11" xfId="530"/>
    <cellStyle name="Comma 2 2 12" xfId="815"/>
    <cellStyle name="Comma 2 2 2" xfId="129"/>
    <cellStyle name="Comma 2 2 3" xfId="531"/>
    <cellStyle name="Comma 2 2 4" xfId="532"/>
    <cellStyle name="Comma 2 2 5" xfId="533"/>
    <cellStyle name="Comma 2 2 6" xfId="534"/>
    <cellStyle name="Comma 2 2 7" xfId="535"/>
    <cellStyle name="Comma 2 2 8" xfId="536"/>
    <cellStyle name="Comma 2 2 9" xfId="537"/>
    <cellStyle name="Comma 2 3" xfId="130"/>
    <cellStyle name="Comma 2 3 2" xfId="131"/>
    <cellStyle name="Comma 2 3 2 2" xfId="132"/>
    <cellStyle name="Comma 2 3 2 2 2" xfId="1150"/>
    <cellStyle name="Comma 2 3 2 2 2 2" xfId="1897"/>
    <cellStyle name="Comma 2 3 2 2 3" xfId="1531"/>
    <cellStyle name="Comma 2 3 2 3" xfId="1149"/>
    <cellStyle name="Comma 2 3 2 3 2" xfId="1896"/>
    <cellStyle name="Comma 2 3 2 4" xfId="1530"/>
    <cellStyle name="Comma 2 3 3" xfId="17"/>
    <cellStyle name="Comma 2 3 3 2" xfId="1034"/>
    <cellStyle name="Comma 2 3 3 3" xfId="1069"/>
    <cellStyle name="Comma 2 3 3 3 2" xfId="1816"/>
    <cellStyle name="Comma 2 3 3 4" xfId="1450"/>
    <cellStyle name="Comma 2 3 4" xfId="133"/>
    <cellStyle name="Comma 2 3 5" xfId="1148"/>
    <cellStyle name="Comma 2 3 5 2" xfId="1895"/>
    <cellStyle name="Comma 2 3 6" xfId="1529"/>
    <cellStyle name="Comma 2 4" xfId="134"/>
    <cellStyle name="Comma 2 4 2" xfId="135"/>
    <cellStyle name="Comma 2 4 2 2" xfId="1152"/>
    <cellStyle name="Comma 2 4 2 2 2" xfId="1899"/>
    <cellStyle name="Comma 2 4 2 3" xfId="1533"/>
    <cellStyle name="Comma 2 4 3" xfId="1151"/>
    <cellStyle name="Comma 2 4 3 2" xfId="1898"/>
    <cellStyle name="Comma 2 4 4" xfId="1532"/>
    <cellStyle name="Comma 2 5" xfId="136"/>
    <cellStyle name="Comma 2 5 2" xfId="1153"/>
    <cellStyle name="Comma 2 5 2 2" xfId="1900"/>
    <cellStyle name="Comma 2 5 3" xfId="1534"/>
    <cellStyle name="Comma 2 6" xfId="137"/>
    <cellStyle name="Comma 2 7" xfId="138"/>
    <cellStyle name="Comma 2 7 2" xfId="1154"/>
    <cellStyle name="Comma 2 7 2 2" xfId="1901"/>
    <cellStyle name="Comma 2 7 3" xfId="1535"/>
    <cellStyle name="Comma 2 8" xfId="139"/>
    <cellStyle name="Comma 2 9" xfId="327"/>
    <cellStyle name="Comma 2 9 2" xfId="1283"/>
    <cellStyle name="Comma 2 9 2 2" xfId="2030"/>
    <cellStyle name="Comma 2 9 3" xfId="1661"/>
    <cellStyle name="Comma 20" xfId="140"/>
    <cellStyle name="Comma 20 2" xfId="911"/>
    <cellStyle name="Comma 20 3" xfId="912"/>
    <cellStyle name="Comma 20 4" xfId="913"/>
    <cellStyle name="Comma 21" xfId="141"/>
    <cellStyle name="Comma 21 2" xfId="914"/>
    <cellStyle name="Comma 21 3" xfId="915"/>
    <cellStyle name="Comma 21 4" xfId="916"/>
    <cellStyle name="Comma 22" xfId="142"/>
    <cellStyle name="Comma 22 2" xfId="917"/>
    <cellStyle name="Comma 22 3" xfId="918"/>
    <cellStyle name="Comma 22 4" xfId="919"/>
    <cellStyle name="Comma 23" xfId="143"/>
    <cellStyle name="Comma 23 2" xfId="920"/>
    <cellStyle name="Comma 23 3" xfId="921"/>
    <cellStyle name="Comma 23 4" xfId="922"/>
    <cellStyle name="Comma 24" xfId="144"/>
    <cellStyle name="Comma 25" xfId="145"/>
    <cellStyle name="Comma 25 2" xfId="923"/>
    <cellStyle name="Comma 25 3" xfId="924"/>
    <cellStyle name="Comma 25 4" xfId="925"/>
    <cellStyle name="Comma 26" xfId="146"/>
    <cellStyle name="Comma 27" xfId="147"/>
    <cellStyle name="Comma 28" xfId="538"/>
    <cellStyle name="Comma 29" xfId="539"/>
    <cellStyle name="Comma 3" xfId="4"/>
    <cellStyle name="Comma 3 10" xfId="148"/>
    <cellStyle name="Comma 3 10 2" xfId="1155"/>
    <cellStyle name="Comma 3 10 2 2" xfId="1902"/>
    <cellStyle name="Comma 3 10 3" xfId="1536"/>
    <cellStyle name="Comma 3 2" xfId="5"/>
    <cellStyle name="Comma 3 2 2" xfId="149"/>
    <cellStyle name="Comma 3 2 2 2" xfId="150"/>
    <cellStyle name="Comma 3 2 2 2 2" xfId="151"/>
    <cellStyle name="Comma 3 2 2 2 2 2" xfId="1158"/>
    <cellStyle name="Comma 3 2 2 2 2 2 2" xfId="1905"/>
    <cellStyle name="Comma 3 2 2 2 2 3" xfId="1539"/>
    <cellStyle name="Comma 3 2 2 2 3" xfId="1157"/>
    <cellStyle name="Comma 3 2 2 2 3 2" xfId="1904"/>
    <cellStyle name="Comma 3 2 2 2 4" xfId="1538"/>
    <cellStyle name="Comma 3 2 2 3" xfId="152"/>
    <cellStyle name="Comma 3 2 2 3 2" xfId="153"/>
    <cellStyle name="Comma 3 2 2 3 2 2" xfId="154"/>
    <cellStyle name="Comma 3 2 2 3 2 2 2" xfId="155"/>
    <cellStyle name="Comma 3 2 2 3 2 2 2 2" xfId="1162"/>
    <cellStyle name="Comma 3 2 2 3 2 2 2 2 2" xfId="1909"/>
    <cellStyle name="Comma 3 2 2 3 2 2 2 3" xfId="1543"/>
    <cellStyle name="Comma 3 2 2 3 2 2 3" xfId="805"/>
    <cellStyle name="Comma 3 2 2 3 2 2 3 2" xfId="1315"/>
    <cellStyle name="Comma 3 2 2 3 2 2 3 2 2" xfId="2062"/>
    <cellStyle name="Comma 3 2 2 3 2 2 3 3" xfId="1693"/>
    <cellStyle name="Comma 3 2 2 3 2 2 4" xfId="808"/>
    <cellStyle name="Comma 3 2 2 3 2 2 4 2" xfId="834"/>
    <cellStyle name="Comma 3 2 2 3 2 2 4 2 2" xfId="838"/>
    <cellStyle name="Comma 3 2 2 3 2 2 4 2 2 2" xfId="844"/>
    <cellStyle name="Comma 3 2 2 3 2 2 4 2 2 2 2" xfId="1339"/>
    <cellStyle name="Comma 3 2 2 3 2 2 4 2 2 2 2 2" xfId="2086"/>
    <cellStyle name="Comma 3 2 2 3 2 2 4 2 2 2 3" xfId="1713"/>
    <cellStyle name="Comma 3 2 2 3 2 2 4 2 2 3" xfId="850"/>
    <cellStyle name="Comma 3 2 2 3 2 2 4 2 2 3 2" xfId="854"/>
    <cellStyle name="Comma 3 2 2 3 2 2 4 2 2 3 2 2" xfId="861"/>
    <cellStyle name="Comma 3 2 2 3 2 2 4 2 2 3 2 2 2" xfId="1356"/>
    <cellStyle name="Comma 3 2 2 3 2 2 4 2 2 3 2 2 2 2" xfId="2103"/>
    <cellStyle name="Comma 3 2 2 3 2 2 4 2 2 3 2 2 3" xfId="1728"/>
    <cellStyle name="Comma 3 2 2 3 2 2 4 2 2 3 2 3" xfId="866"/>
    <cellStyle name="Comma 3 2 2 3 2 2 4 2 2 3 2 3 2" xfId="1361"/>
    <cellStyle name="Comma 3 2 2 3 2 2 4 2 2 3 2 3 2 2" xfId="2108"/>
    <cellStyle name="Comma 3 2 2 3 2 2 4 2 2 3 2 3 3" xfId="1733"/>
    <cellStyle name="Comma 3 2 2 3 2 2 4 2 2 3 2 4" xfId="871"/>
    <cellStyle name="Comma 3 2 2 3 2 2 4 2 2 3 2 4 2" xfId="1366"/>
    <cellStyle name="Comma 3 2 2 3 2 2 4 2 2 3 2 4 2 2" xfId="2113"/>
    <cellStyle name="Comma 3 2 2 3 2 2 4 2 2 3 2 4 3" xfId="1737"/>
    <cellStyle name="Comma 3 2 2 3 2 2 4 2 2 3 2 5" xfId="878"/>
    <cellStyle name="Comma 3 2 2 3 2 2 4 2 2 3 2 5 2" xfId="889"/>
    <cellStyle name="Comma 3 2 2 3 2 2 4 2 2 3 2 5 2 2" xfId="1006"/>
    <cellStyle name="Comma 3 2 2 3 2 2 4 2 2 3 2 5 2 3" xfId="1009"/>
    <cellStyle name="Comma 3 2 2 3 2 2 4 2 2 3 2 5 2 3 2" xfId="1013"/>
    <cellStyle name="Comma 3 2 2 3 2 2 4 2 2 3 2 5 2 3 2 2" xfId="1020"/>
    <cellStyle name="Comma 3 2 2 3 2 2 4 2 2 3 2 5 2 3 2 2 2" xfId="1408"/>
    <cellStyle name="Comma 3 2 2 3 2 2 4 2 2 3 2 5 2 3 2 2 2 2" xfId="2155"/>
    <cellStyle name="Comma 3 2 2 3 2 2 4 2 2 3 2 5 2 3 2 2 3" xfId="1778"/>
    <cellStyle name="Comma 3 2 2 3 2 2 4 2 2 3 2 5 2 3 2 3" xfId="1027"/>
    <cellStyle name="Comma 3 2 2 3 2 2 4 2 2 3 2 5 2 3 2 3 2" xfId="1045"/>
    <cellStyle name="Comma 3 2 2 3 2 2 4 2 2 3 2 5 2 3 2 3 2 2" xfId="1058"/>
    <cellStyle name="Comma 3 2 2 3 2 2 4 2 2 3 2 5 2 3 2 3 2 3" xfId="1431"/>
    <cellStyle name="Comma 3 2 2 3 2 2 4 2 2 3 2 5 2 3 2 3 2 3 2" xfId="2178"/>
    <cellStyle name="Comma 3 2 2 3 2 2 4 2 2 3 2 5 2 3 2 3 2 4" xfId="1798"/>
    <cellStyle name="Comma 3 2 2 3 2 2 4 2 2 3 2 5 2 3 2 3 3" xfId="1415"/>
    <cellStyle name="Comma 3 2 2 3 2 2 4 2 2 3 2 5 2 3 2 3 3 2" xfId="2162"/>
    <cellStyle name="Comma 3 2 2 3 2 2 4 2 2 3 2 5 2 3 2 3 4" xfId="1785"/>
    <cellStyle name="Comma 3 2 2 3 2 2 4 2 2 3 2 5 2 3 2 4" xfId="1401"/>
    <cellStyle name="Comma 3 2 2 3 2 2 4 2 2 3 2 5 2 3 2 4 2" xfId="2148"/>
    <cellStyle name="Comma 3 2 2 3 2 2 4 2 2 3 2 5 2 3 2 5" xfId="1771"/>
    <cellStyle name="Comma 3 2 2 3 2 2 4 2 2 3 2 5 2 3 3" xfId="1397"/>
    <cellStyle name="Comma 3 2 2 3 2 2 4 2 2 3 2 5 2 3 3 2" xfId="2144"/>
    <cellStyle name="Comma 3 2 2 3 2 2 4 2 2 3 2 5 2 3 4" xfId="1767"/>
    <cellStyle name="Comma 3 2 2 3 2 2 4 2 2 3 2 5 2 4" xfId="1381"/>
    <cellStyle name="Comma 3 2 2 3 2 2 4 2 2 3 2 5 2 4 2" xfId="2128"/>
    <cellStyle name="Comma 3 2 2 3 2 2 4 2 2 3 2 5 2 5" xfId="1751"/>
    <cellStyle name="Comma 3 2 2 3 2 2 4 2 2 3 2 5 3" xfId="1373"/>
    <cellStyle name="Comma 3 2 2 3 2 2 4 2 2 3 2 5 3 2" xfId="2120"/>
    <cellStyle name="Comma 3 2 2 3 2 2 4 2 2 3 2 5 4" xfId="1744"/>
    <cellStyle name="Comma 3 2 2 3 2 2 4 2 2 3 2 6" xfId="1349"/>
    <cellStyle name="Comma 3 2 2 3 2 2 4 2 2 3 2 6 2" xfId="2096"/>
    <cellStyle name="Comma 3 2 2 3 2 2 4 2 2 3 2 7" xfId="1722"/>
    <cellStyle name="Comma 3 2 2 3 2 2 4 2 2 3 3" xfId="1345"/>
    <cellStyle name="Comma 3 2 2 3 2 2 4 2 2 3 3 2" xfId="2092"/>
    <cellStyle name="Comma 3 2 2 3 2 2 4 2 2 3 4" xfId="1718"/>
    <cellStyle name="Comma 3 2 2 3 2 2 4 2 2 4" xfId="1333"/>
    <cellStyle name="Comma 3 2 2 3 2 2 4 2 2 4 2" xfId="2080"/>
    <cellStyle name="Comma 3 2 2 3 2 2 4 2 2 5" xfId="1708"/>
    <cellStyle name="Comma 3 2 2 3 2 2 4 2 3" xfId="1329"/>
    <cellStyle name="Comma 3 2 2 3 2 2 4 2 3 2" xfId="2076"/>
    <cellStyle name="Comma 3 2 2 3 2 2 4 2 4" xfId="1705"/>
    <cellStyle name="Comma 3 2 2 3 2 2 4 3" xfId="1318"/>
    <cellStyle name="Comma 3 2 2 3 2 2 4 3 2" xfId="2065"/>
    <cellStyle name="Comma 3 2 2 3 2 2 4 4" xfId="1695"/>
    <cellStyle name="Comma 3 2 2 3 2 2 5" xfId="1161"/>
    <cellStyle name="Comma 3 2 2 3 2 2 5 2" xfId="1908"/>
    <cellStyle name="Comma 3 2 2 3 2 2 6" xfId="1542"/>
    <cellStyle name="Comma 3 2 2 3 2 3" xfId="1160"/>
    <cellStyle name="Comma 3 2 2 3 2 3 2" xfId="1907"/>
    <cellStyle name="Comma 3 2 2 3 2 4" xfId="1541"/>
    <cellStyle name="Comma 3 2 2 3 3" xfId="1159"/>
    <cellStyle name="Comma 3 2 2 3 3 2" xfId="1906"/>
    <cellStyle name="Comma 3 2 2 3 4" xfId="1540"/>
    <cellStyle name="Comma 3 2 2 4" xfId="156"/>
    <cellStyle name="Comma 3 2 2 4 2" xfId="1163"/>
    <cellStyle name="Comma 3 2 2 4 2 2" xfId="1910"/>
    <cellStyle name="Comma 3 2 2 4 3" xfId="1544"/>
    <cellStyle name="Comma 3 2 2 5" xfId="1156"/>
    <cellStyle name="Comma 3 2 2 5 2" xfId="1903"/>
    <cellStyle name="Comma 3 2 2 6" xfId="1537"/>
    <cellStyle name="Comma 3 2 3" xfId="157"/>
    <cellStyle name="Comma 3 2 3 2" xfId="158"/>
    <cellStyle name="Comma 3 2 3 2 2" xfId="1165"/>
    <cellStyle name="Comma 3 2 3 2 2 2" xfId="1912"/>
    <cellStyle name="Comma 3 2 3 2 3" xfId="1546"/>
    <cellStyle name="Comma 3 2 3 3" xfId="1164"/>
    <cellStyle name="Comma 3 2 3 3 2" xfId="1911"/>
    <cellStyle name="Comma 3 2 3 4" xfId="1545"/>
    <cellStyle name="Comma 3 2 4" xfId="159"/>
    <cellStyle name="Comma 3 2 4 2" xfId="1166"/>
    <cellStyle name="Comma 3 2 4 2 2" xfId="1913"/>
    <cellStyle name="Comma 3 2 4 3" xfId="1547"/>
    <cellStyle name="Comma 3 2 5" xfId="160"/>
    <cellStyle name="Comma 3 2 5 2" xfId="1167"/>
    <cellStyle name="Comma 3 2 5 2 2" xfId="1914"/>
    <cellStyle name="Comma 3 2 5 3" xfId="1548"/>
    <cellStyle name="Comma 3 2 6" xfId="161"/>
    <cellStyle name="Comma 3 2 6 2" xfId="1168"/>
    <cellStyle name="Comma 3 2 6 2 2" xfId="1915"/>
    <cellStyle name="Comma 3 2 6 3" xfId="1549"/>
    <cellStyle name="Comma 3 2 7" xfId="816"/>
    <cellStyle name="Comma 3 2 7 2" xfId="832"/>
    <cellStyle name="Comma 3 2 7 3" xfId="1325"/>
    <cellStyle name="Comma 3 2 7 3 2" xfId="2072"/>
    <cellStyle name="Comma 3 2 7 4" xfId="1702"/>
    <cellStyle name="Comma 3 3" xfId="162"/>
    <cellStyle name="Comma 3 3 2" xfId="163"/>
    <cellStyle name="Comma 3 3 2 2" xfId="1169"/>
    <cellStyle name="Comma 3 3 2 2 2" xfId="1916"/>
    <cellStyle name="Comma 3 3 2 3" xfId="1550"/>
    <cellStyle name="Comma 3 4" xfId="164"/>
    <cellStyle name="Comma 3 4 2" xfId="540"/>
    <cellStyle name="Comma 3 5" xfId="165"/>
    <cellStyle name="Comma 3 5 2" xfId="541"/>
    <cellStyle name="Comma 3 6" xfId="166"/>
    <cellStyle name="Comma 3 6 2" xfId="542"/>
    <cellStyle name="Comma 3 7" xfId="167"/>
    <cellStyle name="Comma 3 7 2" xfId="168"/>
    <cellStyle name="Comma 3 7 2 2" xfId="1171"/>
    <cellStyle name="Comma 3 7 2 2 2" xfId="1918"/>
    <cellStyle name="Comma 3 7 2 3" xfId="1552"/>
    <cellStyle name="Comma 3 7 3" xfId="1170"/>
    <cellStyle name="Comma 3 7 3 2" xfId="1917"/>
    <cellStyle name="Comma 3 7 4" xfId="1551"/>
    <cellStyle name="Comma 3 8" xfId="169"/>
    <cellStyle name="Comma 3 8 2" xfId="1172"/>
    <cellStyle name="Comma 3 8 2 2" xfId="1919"/>
    <cellStyle name="Comma 3 8 3" xfId="1553"/>
    <cellStyle name="Comma 3 9" xfId="170"/>
    <cellStyle name="Comma 3 9 2" xfId="1173"/>
    <cellStyle name="Comma 3 9 2 2" xfId="1920"/>
    <cellStyle name="Comma 3 9 3" xfId="1554"/>
    <cellStyle name="Comma 3_Ext DbtTableB 1 6 (2)" xfId="543"/>
    <cellStyle name="Comma 30" xfId="544"/>
    <cellStyle name="Comma 30 2" xfId="1291"/>
    <cellStyle name="Comma 30 2 2" xfId="2038"/>
    <cellStyle name="Comma 30 3" xfId="1669"/>
    <cellStyle name="Comma 31" xfId="545"/>
    <cellStyle name="Comma 32" xfId="546"/>
    <cellStyle name="Comma 33" xfId="547"/>
    <cellStyle name="Comma 34" xfId="548"/>
    <cellStyle name="Comma 35" xfId="549"/>
    <cellStyle name="Comma 36" xfId="881"/>
    <cellStyle name="Comma 36 2" xfId="887"/>
    <cellStyle name="Comma 36 2 2" xfId="1004"/>
    <cellStyle name="Comma 36 2 3" xfId="1008"/>
    <cellStyle name="Comma 36 2 3 2" xfId="1011"/>
    <cellStyle name="Comma 36 2 3 2 2" xfId="1018"/>
    <cellStyle name="Comma 36 2 3 2 2 2" xfId="1406"/>
    <cellStyle name="Comma 36 2 3 2 2 2 2" xfId="2153"/>
    <cellStyle name="Comma 36 2 3 2 2 3" xfId="1776"/>
    <cellStyle name="Comma 36 2 3 2 3" xfId="1025"/>
    <cellStyle name="Comma 36 2 3 2 3 2" xfId="1043"/>
    <cellStyle name="Comma 36 2 3 2 3 2 2" xfId="1056"/>
    <cellStyle name="Comma 36 2 3 2 3 2 3" xfId="1429"/>
    <cellStyle name="Comma 36 2 3 2 3 2 3 2" xfId="2176"/>
    <cellStyle name="Comma 36 2 3 2 3 2 4" xfId="1796"/>
    <cellStyle name="Comma 36 2 3 2 3 3" xfId="1413"/>
    <cellStyle name="Comma 36 2 3 2 3 3 2" xfId="2160"/>
    <cellStyle name="Comma 36 2 3 2 3 4" xfId="1783"/>
    <cellStyle name="Comma 36 2 3 2 4" xfId="1399"/>
    <cellStyle name="Comma 36 2 3 2 4 2" xfId="2146"/>
    <cellStyle name="Comma 36 2 3 2 5" xfId="1769"/>
    <cellStyle name="Comma 36 2 3 3" xfId="1396"/>
    <cellStyle name="Comma 36 2 3 3 2" xfId="2143"/>
    <cellStyle name="Comma 36 2 3 4" xfId="1766"/>
    <cellStyle name="Comma 36 2 4" xfId="1379"/>
    <cellStyle name="Comma 36 2 4 2" xfId="2126"/>
    <cellStyle name="Comma 36 2 5" xfId="1749"/>
    <cellStyle name="Comma 36 3" xfId="1376"/>
    <cellStyle name="Comma 36 3 2" xfId="2123"/>
    <cellStyle name="Comma 36 4" xfId="1746"/>
    <cellStyle name="Comma 37" xfId="2196"/>
    <cellStyle name="Comma 38" xfId="2197"/>
    <cellStyle name="Comma 39" xfId="2200"/>
    <cellStyle name="Comma 4" xfId="171"/>
    <cellStyle name="Comma 4 10" xfId="1555"/>
    <cellStyle name="Comma 4 2" xfId="172"/>
    <cellStyle name="Comma 4 2 2" xfId="173"/>
    <cellStyle name="Comma 4 2 2 2" xfId="174"/>
    <cellStyle name="Comma 4 2 2 2 2" xfId="1177"/>
    <cellStyle name="Comma 4 2 2 2 2 2" xfId="1924"/>
    <cellStyle name="Comma 4 2 2 2 3" xfId="1558"/>
    <cellStyle name="Comma 4 2 2 3" xfId="1176"/>
    <cellStyle name="Comma 4 2 2 3 2" xfId="1923"/>
    <cellStyle name="Comma 4 2 2 4" xfId="1557"/>
    <cellStyle name="Comma 4 2 3" xfId="18"/>
    <cellStyle name="Comma 4 2 3 2" xfId="1035"/>
    <cellStyle name="Comma 4 2 3 3" xfId="1070"/>
    <cellStyle name="Comma 4 2 3 3 2" xfId="1817"/>
    <cellStyle name="Comma 4 2 3 4" xfId="1451"/>
    <cellStyle name="Comma 4 2 4" xfId="1175"/>
    <cellStyle name="Comma 4 2 4 2" xfId="1922"/>
    <cellStyle name="Comma 4 2 5" xfId="1556"/>
    <cellStyle name="Comma 4 3" xfId="175"/>
    <cellStyle name="Comma 4 3 2" xfId="176"/>
    <cellStyle name="Comma 4 3 2 2" xfId="1179"/>
    <cellStyle name="Comma 4 3 2 2 2" xfId="1926"/>
    <cellStyle name="Comma 4 3 2 3" xfId="1560"/>
    <cellStyle name="Comma 4 3 3" xfId="1178"/>
    <cellStyle name="Comma 4 3 3 2" xfId="1925"/>
    <cellStyle name="Comma 4 3 4" xfId="1559"/>
    <cellStyle name="Comma 4 4" xfId="177"/>
    <cellStyle name="Comma 4 4 2" xfId="1180"/>
    <cellStyle name="Comma 4 4 2 2" xfId="1927"/>
    <cellStyle name="Comma 4 4 3" xfId="1561"/>
    <cellStyle name="Comma 4 5" xfId="550"/>
    <cellStyle name="Comma 4 6" xfId="926"/>
    <cellStyle name="Comma 4 7" xfId="927"/>
    <cellStyle name="Comma 4 8" xfId="928"/>
    <cellStyle name="Comma 4 9" xfId="1174"/>
    <cellStyle name="Comma 4 9 2" xfId="1921"/>
    <cellStyle name="Comma 4_Ext DbtTableB 1 6 (2)" xfId="551"/>
    <cellStyle name="Comma 40" xfId="929"/>
    <cellStyle name="Comma 41" xfId="930"/>
    <cellStyle name="Comma 5" xfId="178"/>
    <cellStyle name="Comma 5 10" xfId="552"/>
    <cellStyle name="Comma 5 11" xfId="553"/>
    <cellStyle name="Comma 5 12" xfId="554"/>
    <cellStyle name="Comma 5 13" xfId="555"/>
    <cellStyle name="Comma 5 14" xfId="556"/>
    <cellStyle name="Comma 5 15" xfId="557"/>
    <cellStyle name="Comma 5 16" xfId="558"/>
    <cellStyle name="Comma 5 17" xfId="559"/>
    <cellStyle name="Comma 5 18" xfId="560"/>
    <cellStyle name="Comma 5 19" xfId="561"/>
    <cellStyle name="Comma 5 2" xfId="179"/>
    <cellStyle name="Comma 5 20" xfId="562"/>
    <cellStyle name="Comma 5 21" xfId="563"/>
    <cellStyle name="Comma 5 22" xfId="564"/>
    <cellStyle name="Comma 5 23" xfId="565"/>
    <cellStyle name="Comma 5 23 2" xfId="566"/>
    <cellStyle name="Comma 5 24" xfId="567"/>
    <cellStyle name="Comma 5 24 2" xfId="568"/>
    <cellStyle name="Comma 5 25" xfId="569"/>
    <cellStyle name="Comma 5 25 2" xfId="570"/>
    <cellStyle name="Comma 5 26" xfId="571"/>
    <cellStyle name="Comma 5 26 2" xfId="572"/>
    <cellStyle name="Comma 5 27" xfId="573"/>
    <cellStyle name="Comma 5 27 2" xfId="574"/>
    <cellStyle name="Comma 5 28" xfId="575"/>
    <cellStyle name="Comma 5 29" xfId="576"/>
    <cellStyle name="Comma 5 3" xfId="577"/>
    <cellStyle name="Comma 5 4" xfId="578"/>
    <cellStyle name="Comma 5 4 2" xfId="579"/>
    <cellStyle name="Comma 5 4 3" xfId="580"/>
    <cellStyle name="Comma 5 4 4" xfId="581"/>
    <cellStyle name="Comma 5 4 5" xfId="582"/>
    <cellStyle name="Comma 5 4 6" xfId="583"/>
    <cellStyle name="Comma 5 4 7" xfId="584"/>
    <cellStyle name="Comma 5 5" xfId="585"/>
    <cellStyle name="Comma 5 6" xfId="586"/>
    <cellStyle name="Comma 5 7" xfId="587"/>
    <cellStyle name="Comma 5 8" xfId="588"/>
    <cellStyle name="Comma 5 9" xfId="589"/>
    <cellStyle name="Comma 6" xfId="180"/>
    <cellStyle name="Comma 6 10" xfId="1562"/>
    <cellStyle name="Comma 6 2" xfId="181"/>
    <cellStyle name="Comma 6 2 2" xfId="182"/>
    <cellStyle name="Comma 6 2 2 2" xfId="183"/>
    <cellStyle name="Comma 6 2 2 2 2" xfId="1184"/>
    <cellStyle name="Comma 6 2 2 2 2 2" xfId="1931"/>
    <cellStyle name="Comma 6 2 2 2 3" xfId="1565"/>
    <cellStyle name="Comma 6 2 2 3" xfId="1183"/>
    <cellStyle name="Comma 6 2 2 3 2" xfId="1930"/>
    <cellStyle name="Comma 6 2 2 4" xfId="1564"/>
    <cellStyle name="Comma 6 2 3" xfId="184"/>
    <cellStyle name="Comma 6 2 3 2" xfId="1185"/>
    <cellStyle name="Comma 6 2 3 2 2" xfId="1932"/>
    <cellStyle name="Comma 6 2 3 3" xfId="1566"/>
    <cellStyle name="Comma 6 2 4" xfId="1182"/>
    <cellStyle name="Comma 6 2 4 2" xfId="1929"/>
    <cellStyle name="Comma 6 2 5" xfId="1563"/>
    <cellStyle name="Comma 6 3" xfId="185"/>
    <cellStyle name="Comma 6 3 2" xfId="186"/>
    <cellStyle name="Comma 6 3 2 2" xfId="1187"/>
    <cellStyle name="Comma 6 3 2 2 2" xfId="1934"/>
    <cellStyle name="Comma 6 3 2 3" xfId="1568"/>
    <cellStyle name="Comma 6 3 3" xfId="1186"/>
    <cellStyle name="Comma 6 3 3 2" xfId="1933"/>
    <cellStyle name="Comma 6 3 4" xfId="1567"/>
    <cellStyle name="Comma 6 4" xfId="187"/>
    <cellStyle name="Comma 6 4 2" xfId="1188"/>
    <cellStyle name="Comma 6 4 2 2" xfId="1935"/>
    <cellStyle name="Comma 6 4 3" xfId="1569"/>
    <cellStyle name="Comma 6 5" xfId="931"/>
    <cellStyle name="Comma 6 6" xfId="932"/>
    <cellStyle name="Comma 6 7" xfId="933"/>
    <cellStyle name="Comma 6 8" xfId="934"/>
    <cellStyle name="Comma 6 9" xfId="1181"/>
    <cellStyle name="Comma 6 9 2" xfId="1928"/>
    <cellStyle name="Comma 7" xfId="188"/>
    <cellStyle name="Comma 7 2" xfId="189"/>
    <cellStyle name="Comma 7 2 2" xfId="190"/>
    <cellStyle name="Comma 7 2 2 2" xfId="191"/>
    <cellStyle name="Comma 7 2 2 2 2" xfId="1192"/>
    <cellStyle name="Comma 7 2 2 2 2 2" xfId="1939"/>
    <cellStyle name="Comma 7 2 2 2 3" xfId="1573"/>
    <cellStyle name="Comma 7 2 2 3" xfId="1191"/>
    <cellStyle name="Comma 7 2 2 3 2" xfId="1938"/>
    <cellStyle name="Comma 7 2 2 4" xfId="1572"/>
    <cellStyle name="Comma 7 2 3" xfId="192"/>
    <cellStyle name="Comma 7 2 3 2" xfId="1193"/>
    <cellStyle name="Comma 7 2 3 2 2" xfId="1940"/>
    <cellStyle name="Comma 7 2 3 3" xfId="1574"/>
    <cellStyle name="Comma 7 2 4" xfId="1190"/>
    <cellStyle name="Comma 7 2 4 2" xfId="1937"/>
    <cellStyle name="Comma 7 2 5" xfId="1571"/>
    <cellStyle name="Comma 7 3" xfId="193"/>
    <cellStyle name="Comma 7 3 2" xfId="194"/>
    <cellStyle name="Comma 7 3 2 2" xfId="1195"/>
    <cellStyle name="Comma 7 3 2 2 2" xfId="1942"/>
    <cellStyle name="Comma 7 3 2 3" xfId="1576"/>
    <cellStyle name="Comma 7 3 3" xfId="1194"/>
    <cellStyle name="Comma 7 3 3 2" xfId="1941"/>
    <cellStyle name="Comma 7 3 4" xfId="1575"/>
    <cellStyle name="Comma 7 4" xfId="195"/>
    <cellStyle name="Comma 7 4 2" xfId="1196"/>
    <cellStyle name="Comma 7 4 2 2" xfId="1943"/>
    <cellStyle name="Comma 7 4 3" xfId="1577"/>
    <cellStyle name="Comma 7 5" xfId="935"/>
    <cellStyle name="Comma 7 6" xfId="936"/>
    <cellStyle name="Comma 7 7" xfId="1189"/>
    <cellStyle name="Comma 7 7 2" xfId="1936"/>
    <cellStyle name="Comma 7 8" xfId="1570"/>
    <cellStyle name="Comma 8" xfId="196"/>
    <cellStyle name="Comma 8 2" xfId="197"/>
    <cellStyle name="Comma 8 2 2" xfId="198"/>
    <cellStyle name="Comma 8 2 2 2" xfId="1199"/>
    <cellStyle name="Comma 8 2 2 2 2" xfId="1946"/>
    <cellStyle name="Comma 8 2 2 3" xfId="1580"/>
    <cellStyle name="Comma 8 2 3" xfId="937"/>
    <cellStyle name="Comma 8 2 3 2" xfId="1383"/>
    <cellStyle name="Comma 8 2 3 2 2" xfId="2130"/>
    <cellStyle name="Comma 8 2 3 3" xfId="1753"/>
    <cellStyle name="Comma 8 2 4" xfId="1198"/>
    <cellStyle name="Comma 8 2 4 2" xfId="1945"/>
    <cellStyle name="Comma 8 2 5" xfId="1579"/>
    <cellStyle name="Comma 8 3" xfId="199"/>
    <cellStyle name="Comma 8 3 2" xfId="1200"/>
    <cellStyle name="Comma 8 3 2 2" xfId="1947"/>
    <cellStyle name="Comma 8 3 3" xfId="1581"/>
    <cellStyle name="Comma 8 4" xfId="938"/>
    <cellStyle name="Comma 8 5" xfId="939"/>
    <cellStyle name="Comma 8 6" xfId="940"/>
    <cellStyle name="Comma 8 7" xfId="1197"/>
    <cellStyle name="Comma 8 7 2" xfId="1944"/>
    <cellStyle name="Comma 8 8" xfId="1578"/>
    <cellStyle name="Comma 9" xfId="200"/>
    <cellStyle name="Comma 9 2" xfId="201"/>
    <cellStyle name="Comma 9 2 2" xfId="202"/>
    <cellStyle name="Comma 9 2 2 2" xfId="1203"/>
    <cellStyle name="Comma 9 2 2 2 2" xfId="1950"/>
    <cellStyle name="Comma 9 2 2 3" xfId="1584"/>
    <cellStyle name="Comma 9 2 3" xfId="1202"/>
    <cellStyle name="Comma 9 2 3 2" xfId="1949"/>
    <cellStyle name="Comma 9 2 4" xfId="1583"/>
    <cellStyle name="Comma 9 3" xfId="203"/>
    <cellStyle name="Comma 9 3 2" xfId="1204"/>
    <cellStyle name="Comma 9 3 2 2" xfId="1951"/>
    <cellStyle name="Comma 9 3 3" xfId="1585"/>
    <cellStyle name="Comma 9 4" xfId="941"/>
    <cellStyle name="Comma 9 5" xfId="942"/>
    <cellStyle name="Comma 9 6" xfId="943"/>
    <cellStyle name="Comma 9 7" xfId="1201"/>
    <cellStyle name="Comma 9 7 2" xfId="1948"/>
    <cellStyle name="Comma 9 8" xfId="1582"/>
    <cellStyle name="Currency" xfId="6" builtinId="4"/>
    <cellStyle name="Currency [0] 2" xfId="590"/>
    <cellStyle name="Currency [0] 2 2" xfId="1292"/>
    <cellStyle name="Currency [0] 2 2 2" xfId="2039"/>
    <cellStyle name="Currency [0] 2 3" xfId="1670"/>
    <cellStyle name="Currency 2" xfId="7"/>
    <cellStyle name="Currency 2 2" xfId="817"/>
    <cellStyle name="Currency 2 3" xfId="1065"/>
    <cellStyle name="Currency 2 3 2" xfId="1812"/>
    <cellStyle name="Currency 2 4" xfId="1447"/>
    <cellStyle name="Currency 3" xfId="944"/>
    <cellStyle name="Currency 4" xfId="945"/>
    <cellStyle name="Currency 4 2" xfId="946"/>
    <cellStyle name="Currency 5" xfId="947"/>
    <cellStyle name="Currency 6" xfId="1064"/>
    <cellStyle name="Currency 6 2" xfId="1811"/>
    <cellStyle name="Currency 7" xfId="1446"/>
    <cellStyle name="Excel.Chart" xfId="204"/>
    <cellStyle name="Explanatory Text 2" xfId="205"/>
    <cellStyle name="Explanatory Text 2 2" xfId="591"/>
    <cellStyle name="Explanatory Text 3" xfId="592"/>
    <cellStyle name="Explanatory Text 4" xfId="593"/>
    <cellStyle name="Explanatory Text 5" xfId="594"/>
    <cellStyle name="Explanatory Text 6" xfId="595"/>
    <cellStyle name="Explanatory Text 7" xfId="596"/>
    <cellStyle name="Explanatory Text 8" xfId="597"/>
    <cellStyle name="Explanatory Text 9" xfId="598"/>
    <cellStyle name="genera" xfId="206"/>
    <cellStyle name="Good 2" xfId="207"/>
    <cellStyle name="Good 2 2" xfId="599"/>
    <cellStyle name="Good 3" xfId="600"/>
    <cellStyle name="Good 4" xfId="601"/>
    <cellStyle name="Good 5" xfId="602"/>
    <cellStyle name="Good 6" xfId="603"/>
    <cellStyle name="Good 7" xfId="604"/>
    <cellStyle name="Good 8" xfId="605"/>
    <cellStyle name="Good 9" xfId="606"/>
    <cellStyle name="GOVDATA" xfId="208"/>
    <cellStyle name="Heading 1 2" xfId="209"/>
    <cellStyle name="Heading 1 2 2" xfId="607"/>
    <cellStyle name="Heading 1 3" xfId="608"/>
    <cellStyle name="Heading 1 4" xfId="609"/>
    <cellStyle name="Heading 1 5" xfId="610"/>
    <cellStyle name="Heading 1 6" xfId="611"/>
    <cellStyle name="Heading 1 7" xfId="612"/>
    <cellStyle name="Heading 1 8" xfId="613"/>
    <cellStyle name="Heading 1 9" xfId="614"/>
    <cellStyle name="Heading 2 2" xfId="210"/>
    <cellStyle name="Heading 2 2 2" xfId="615"/>
    <cellStyle name="Heading 2 3" xfId="616"/>
    <cellStyle name="Heading 2 4" xfId="617"/>
    <cellStyle name="Heading 2 5" xfId="618"/>
    <cellStyle name="Heading 2 6" xfId="619"/>
    <cellStyle name="Heading 2 7" xfId="620"/>
    <cellStyle name="Heading 2 8" xfId="621"/>
    <cellStyle name="Heading 2 9" xfId="622"/>
    <cellStyle name="Heading 3 2" xfId="211"/>
    <cellStyle name="Heading 3 2 2" xfId="623"/>
    <cellStyle name="Heading 3 2 2 2" xfId="1293"/>
    <cellStyle name="Heading 3 2 2 2 2" xfId="2040"/>
    <cellStyle name="Heading 3 2 2 3" xfId="1671"/>
    <cellStyle name="Heading 3 2 3" xfId="1205"/>
    <cellStyle name="Heading 3 2 3 2" xfId="1952"/>
    <cellStyle name="Heading 3 2 4" xfId="1586"/>
    <cellStyle name="Heading 3 3" xfId="624"/>
    <cellStyle name="Heading 3 3 2" xfId="1294"/>
    <cellStyle name="Heading 3 3 2 2" xfId="2041"/>
    <cellStyle name="Heading 3 3 3" xfId="1672"/>
    <cellStyle name="Heading 3 4" xfId="625"/>
    <cellStyle name="Heading 3 4 2" xfId="1295"/>
    <cellStyle name="Heading 3 4 2 2" xfId="2042"/>
    <cellStyle name="Heading 3 4 3" xfId="1673"/>
    <cellStyle name="Heading 3 5" xfId="626"/>
    <cellStyle name="Heading 3 5 2" xfId="1296"/>
    <cellStyle name="Heading 3 5 2 2" xfId="2043"/>
    <cellStyle name="Heading 3 5 3" xfId="1674"/>
    <cellStyle name="Heading 3 6" xfId="627"/>
    <cellStyle name="Heading 3 6 2" xfId="1297"/>
    <cellStyle name="Heading 3 6 2 2" xfId="2044"/>
    <cellStyle name="Heading 3 6 3" xfId="1675"/>
    <cellStyle name="Heading 3 7" xfId="628"/>
    <cellStyle name="Heading 3 7 2" xfId="1298"/>
    <cellStyle name="Heading 3 7 2 2" xfId="2045"/>
    <cellStyle name="Heading 3 7 3" xfId="1676"/>
    <cellStyle name="Heading 3 8" xfId="629"/>
    <cellStyle name="Heading 3 8 2" xfId="1299"/>
    <cellStyle name="Heading 3 8 2 2" xfId="2046"/>
    <cellStyle name="Heading 3 8 3" xfId="1677"/>
    <cellStyle name="Heading 3 9" xfId="630"/>
    <cellStyle name="Heading 3 9 2" xfId="1300"/>
    <cellStyle name="Heading 3 9 2 2" xfId="2047"/>
    <cellStyle name="Heading 3 9 3" xfId="1678"/>
    <cellStyle name="Heading 4 2" xfId="212"/>
    <cellStyle name="Heading 4 2 2" xfId="631"/>
    <cellStyle name="Heading 4 3" xfId="632"/>
    <cellStyle name="Heading 4 4" xfId="633"/>
    <cellStyle name="Heading 4 5" xfId="634"/>
    <cellStyle name="Heading 4 6" xfId="635"/>
    <cellStyle name="Heading 4 7" xfId="636"/>
    <cellStyle name="Heading 4 8" xfId="637"/>
    <cellStyle name="Heading 4 9" xfId="638"/>
    <cellStyle name="Hyperlink" xfId="12" builtinId="8"/>
    <cellStyle name="Input 2" xfId="213"/>
    <cellStyle name="Input 2 2" xfId="639"/>
    <cellStyle name="Input 3" xfId="640"/>
    <cellStyle name="Input 4" xfId="641"/>
    <cellStyle name="Input 5" xfId="642"/>
    <cellStyle name="Input 6" xfId="643"/>
    <cellStyle name="Input 7" xfId="644"/>
    <cellStyle name="Input 8" xfId="645"/>
    <cellStyle name="Input 9" xfId="646"/>
    <cellStyle name="Linked Cell 2" xfId="214"/>
    <cellStyle name="Linked Cell 2 2" xfId="647"/>
    <cellStyle name="Linked Cell 3" xfId="648"/>
    <cellStyle name="Linked Cell 4" xfId="649"/>
    <cellStyle name="Linked Cell 5" xfId="650"/>
    <cellStyle name="Linked Cell 6" xfId="651"/>
    <cellStyle name="Linked Cell 7" xfId="652"/>
    <cellStyle name="Linked Cell 8" xfId="653"/>
    <cellStyle name="Linked Cell 9" xfId="654"/>
    <cellStyle name="Millares [0]_11.1.3. bis" xfId="215"/>
    <cellStyle name="Millares_11.1.3. bis" xfId="216"/>
    <cellStyle name="Moneda [0]_11.1.3. bis" xfId="217"/>
    <cellStyle name="Moneda_11.1.3. bis" xfId="218"/>
    <cellStyle name="Neutral 2" xfId="219"/>
    <cellStyle name="Neutral 2 2" xfId="655"/>
    <cellStyle name="Neutral 3" xfId="656"/>
    <cellStyle name="Neutral 4" xfId="657"/>
    <cellStyle name="Neutral 5" xfId="658"/>
    <cellStyle name="Neutral 6" xfId="659"/>
    <cellStyle name="Neutral 7" xfId="660"/>
    <cellStyle name="Neutral 8" xfId="661"/>
    <cellStyle name="Neutral 9" xfId="662"/>
    <cellStyle name="Normal" xfId="0" builtinId="0"/>
    <cellStyle name="Normal - Style1" xfId="220"/>
    <cellStyle name="Normal 10" xfId="221"/>
    <cellStyle name="Normal 10 2" xfId="222"/>
    <cellStyle name="Normal 10 2 2" xfId="223"/>
    <cellStyle name="Normal 10 2 2 2" xfId="1208"/>
    <cellStyle name="Normal 10 2 2 2 2" xfId="1955"/>
    <cellStyle name="Normal 10 2 2 3" xfId="1589"/>
    <cellStyle name="Normal 10 2 3" xfId="948"/>
    <cellStyle name="Normal 10 2 3 2" xfId="1384"/>
    <cellStyle name="Normal 10 2 3 2 2" xfId="2131"/>
    <cellStyle name="Normal 10 2 3 3" xfId="1754"/>
    <cellStyle name="Normal 10 2 4" xfId="1207"/>
    <cellStyle name="Normal 10 2 4 2" xfId="1954"/>
    <cellStyle name="Normal 10 2 5" xfId="1588"/>
    <cellStyle name="Normal 10 3" xfId="224"/>
    <cellStyle name="Normal 10 3 2" xfId="1209"/>
    <cellStyle name="Normal 10 3 2 2" xfId="1956"/>
    <cellStyle name="Normal 10 3 3" xfId="1590"/>
    <cellStyle name="Normal 10 4" xfId="225"/>
    <cellStyle name="Normal 10 4 2" xfId="1210"/>
    <cellStyle name="Normal 10 4 2 2" xfId="1957"/>
    <cellStyle name="Normal 10 4 3" xfId="1591"/>
    <cellStyle name="Normal 10 5" xfId="324"/>
    <cellStyle name="Normal 10 5 2" xfId="1280"/>
    <cellStyle name="Normal 10 5 2 2" xfId="2027"/>
    <cellStyle name="Normal 10 5 3" xfId="1658"/>
    <cellStyle name="Normal 10 6" xfId="810"/>
    <cellStyle name="Normal 10 6 2" xfId="827"/>
    <cellStyle name="Normal 10 6 2 2" xfId="840"/>
    <cellStyle name="Normal 10 6 2 2 2" xfId="842"/>
    <cellStyle name="Normal 10 6 2 2 2 2" xfId="1337"/>
    <cellStyle name="Normal 10 6 2 2 2 2 2" xfId="2084"/>
    <cellStyle name="Normal 10 6 2 2 2 3" xfId="1711"/>
    <cellStyle name="Normal 10 6 2 2 3" xfId="848"/>
    <cellStyle name="Normal 10 6 2 2 3 2" xfId="1343"/>
    <cellStyle name="Normal 10 6 2 2 3 2 2" xfId="2090"/>
    <cellStyle name="Normal 10 6 2 2 3 3" xfId="1716"/>
    <cellStyle name="Normal 10 6 2 2 4" xfId="852"/>
    <cellStyle name="Normal 10 6 2 2 4 2" xfId="1347"/>
    <cellStyle name="Normal 10 6 2 2 4 2 2" xfId="2094"/>
    <cellStyle name="Normal 10 6 2 2 4 3" xfId="1720"/>
    <cellStyle name="Normal 10 6 2 2 5" xfId="863"/>
    <cellStyle name="Normal 10 6 2 2 5 2" xfId="1358"/>
    <cellStyle name="Normal 10 6 2 2 5 2 2" xfId="2105"/>
    <cellStyle name="Normal 10 6 2 2 5 3" xfId="1730"/>
    <cellStyle name="Normal 10 6 2 2 6" xfId="864"/>
    <cellStyle name="Normal 10 6 2 2 6 2" xfId="1359"/>
    <cellStyle name="Normal 10 6 2 2 6 2 2" xfId="2106"/>
    <cellStyle name="Normal 10 6 2 2 6 3" xfId="1731"/>
    <cellStyle name="Normal 10 6 2 2 7" xfId="869"/>
    <cellStyle name="Normal 10 6 2 2 7 2" xfId="876"/>
    <cellStyle name="Normal 10 6 2 2 7 2 2" xfId="1371"/>
    <cellStyle name="Normal 10 6 2 2 7 2 2 2" xfId="2118"/>
    <cellStyle name="Normal 10 6 2 2 7 2 3" xfId="1742"/>
    <cellStyle name="Normal 10 6 2 2 7 3" xfId="882"/>
    <cellStyle name="Normal 10 6 2 2 7 3 2" xfId="1001"/>
    <cellStyle name="Normal 10 6 2 2 7 3 2 2" xfId="1015"/>
    <cellStyle name="Normal 10 6 2 2 7 3 2 2 2" xfId="1016"/>
    <cellStyle name="Normal 10 6 2 2 7 3 2 2 2 2" xfId="1404"/>
    <cellStyle name="Normal 10 6 2 2 7 3 2 2 2 2 2" xfId="2151"/>
    <cellStyle name="Normal 10 6 2 2 7 3 2 2 2 3" xfId="1774"/>
    <cellStyle name="Normal 10 6 2 2 7 3 2 2 3" xfId="1403"/>
    <cellStyle name="Normal 10 6 2 2 7 3 2 2 3 2" xfId="2150"/>
    <cellStyle name="Normal 10 6 2 2 7 3 2 2 4" xfId="1773"/>
    <cellStyle name="Normal 10 6 2 2 7 3 2 3" xfId="1392"/>
    <cellStyle name="Normal 10 6 2 2 7 3 2 3 2" xfId="2139"/>
    <cellStyle name="Normal 10 6 2 2 7 3 2 4" xfId="1762"/>
    <cellStyle name="Normal 10 6 2 2 7 3 3" xfId="1377"/>
    <cellStyle name="Normal 10 6 2 2 7 3 3 2" xfId="2124"/>
    <cellStyle name="Normal 10 6 2 2 7 3 4" xfId="1747"/>
    <cellStyle name="Normal 10 6 2 2 7 4" xfId="1364"/>
    <cellStyle name="Normal 10 6 2 2 7 4 2" xfId="2111"/>
    <cellStyle name="Normal 10 6 2 2 7 5" xfId="1735"/>
    <cellStyle name="Normal 10 6 2 2 8" xfId="1335"/>
    <cellStyle name="Normal 10 6 2 2 8 2" xfId="2082"/>
    <cellStyle name="Normal 10 6 2 2 9" xfId="1710"/>
    <cellStyle name="Normal 10 6 2 3" xfId="1327"/>
    <cellStyle name="Normal 10 6 2 3 2" xfId="2074"/>
    <cellStyle name="Normal 10 6 2 4" xfId="1703"/>
    <cellStyle name="Normal 10 6 3" xfId="1320"/>
    <cellStyle name="Normal 10 6 3 2" xfId="2067"/>
    <cellStyle name="Normal 10 6 4" xfId="1697"/>
    <cellStyle name="Normal 10 7" xfId="1206"/>
    <cellStyle name="Normal 10 7 2" xfId="1953"/>
    <cellStyle name="Normal 10 8" xfId="1587"/>
    <cellStyle name="Normal 11" xfId="226"/>
    <cellStyle name="Normal 11 2" xfId="14"/>
    <cellStyle name="Normal 11 3" xfId="227"/>
    <cellStyle name="Normal 11 3 2" xfId="1211"/>
    <cellStyle name="Normal 11 3 2 2" xfId="1958"/>
    <cellStyle name="Normal 11 3 3" xfId="1592"/>
    <cellStyle name="Normal 11 4" xfId="949"/>
    <cellStyle name="Normal 11 5" xfId="950"/>
    <cellStyle name="Normal 11 6" xfId="951"/>
    <cellStyle name="Normal 12" xfId="228"/>
    <cellStyle name="Normal 12 2" xfId="229"/>
    <cellStyle name="Normal 12 3" xfId="230"/>
    <cellStyle name="Normal 12 4" xfId="663"/>
    <cellStyle name="Normal 12 4 2" xfId="1301"/>
    <cellStyle name="Normal 12 4 2 2" xfId="2048"/>
    <cellStyle name="Normal 12 4 3" xfId="1679"/>
    <cellStyle name="Normal 13" xfId="231"/>
    <cellStyle name="Normal 13 2" xfId="232"/>
    <cellStyle name="Normal 13 3" xfId="664"/>
    <cellStyle name="Normal 13 4" xfId="665"/>
    <cellStyle name="Normal 13 5" xfId="952"/>
    <cellStyle name="Normal 13 6" xfId="953"/>
    <cellStyle name="Normal 14" xfId="233"/>
    <cellStyle name="Normal 14 2" xfId="234"/>
    <cellStyle name="Normal 14 2 2" xfId="666"/>
    <cellStyle name="Normal 14 2 2 2" xfId="667"/>
    <cellStyle name="Normal 14 2 2 2 2" xfId="1303"/>
    <cellStyle name="Normal 14 2 2 2 2 2" xfId="2050"/>
    <cellStyle name="Normal 14 2 2 2 3" xfId="1681"/>
    <cellStyle name="Normal 14 2 2 3" xfId="1302"/>
    <cellStyle name="Normal 14 2 2 3 2" xfId="2049"/>
    <cellStyle name="Normal 14 2 2 4" xfId="1680"/>
    <cellStyle name="Normal 14 2 3" xfId="1213"/>
    <cellStyle name="Normal 14 2 3 2" xfId="1960"/>
    <cellStyle name="Normal 14 2 4" xfId="1594"/>
    <cellStyle name="Normal 14 3" xfId="668"/>
    <cellStyle name="Normal 14 3 2" xfId="1304"/>
    <cellStyle name="Normal 14 3 2 2" xfId="2051"/>
    <cellStyle name="Normal 14 3 3" xfId="1682"/>
    <cellStyle name="Normal 14 4" xfId="669"/>
    <cellStyle name="Normal 14 5" xfId="954"/>
    <cellStyle name="Normal 14 6" xfId="955"/>
    <cellStyle name="Normal 14 7" xfId="1212"/>
    <cellStyle name="Normal 14 7 2" xfId="1959"/>
    <cellStyle name="Normal 14 8" xfId="1593"/>
    <cellStyle name="Normal 14_Graph Tables" xfId="818"/>
    <cellStyle name="Normal 15" xfId="235"/>
    <cellStyle name="Normal 15 2" xfId="236"/>
    <cellStyle name="Normal 15 2 2" xfId="1215"/>
    <cellStyle name="Normal 15 2 2 2" xfId="1962"/>
    <cellStyle name="Normal 15 2 3" xfId="1596"/>
    <cellStyle name="Normal 15 3" xfId="670"/>
    <cellStyle name="Normal 15 3 2" xfId="1305"/>
    <cellStyle name="Normal 15 3 2 2" xfId="2052"/>
    <cellStyle name="Normal 15 3 3" xfId="1683"/>
    <cellStyle name="Normal 15 4" xfId="671"/>
    <cellStyle name="Normal 15 4 2" xfId="1306"/>
    <cellStyle name="Normal 15 4 2 2" xfId="2053"/>
    <cellStyle name="Normal 15 4 3" xfId="1684"/>
    <cellStyle name="Normal 15 5" xfId="672"/>
    <cellStyle name="Normal 15 6" xfId="1214"/>
    <cellStyle name="Normal 15 6 2" xfId="1961"/>
    <cellStyle name="Normal 15 7" xfId="1595"/>
    <cellStyle name="Normal 16" xfId="237"/>
    <cellStyle name="Normal 16 2" xfId="673"/>
    <cellStyle name="Normal 16 2 2" xfId="1307"/>
    <cellStyle name="Normal 16 2 2 2" xfId="2054"/>
    <cellStyle name="Normal 16 2 3" xfId="1685"/>
    <cellStyle name="Normal 16 3" xfId="674"/>
    <cellStyle name="Normal 16 3 2" xfId="1308"/>
    <cellStyle name="Normal 16 3 2 2" xfId="2055"/>
    <cellStyle name="Normal 16 3 3" xfId="1686"/>
    <cellStyle name="Normal 16 4" xfId="675"/>
    <cellStyle name="Normal 16 4 2" xfId="1309"/>
    <cellStyle name="Normal 16 4 2 2" xfId="2056"/>
    <cellStyle name="Normal 16 4 3" xfId="1687"/>
    <cellStyle name="Normal 17" xfId="238"/>
    <cellStyle name="Normal 17 2" xfId="676"/>
    <cellStyle name="Normal 17 3" xfId="956"/>
    <cellStyle name="Normal 17 4" xfId="957"/>
    <cellStyle name="Normal 18" xfId="239"/>
    <cellStyle name="Normal 18 2" xfId="677"/>
    <cellStyle name="Normal 18 3" xfId="958"/>
    <cellStyle name="Normal 18 4" xfId="959"/>
    <cellStyle name="Normal 19" xfId="240"/>
    <cellStyle name="Normal 19 2" xfId="678"/>
    <cellStyle name="Normal 19 3" xfId="960"/>
    <cellStyle name="Normal 19 4" xfId="961"/>
    <cellStyle name="Normal 2" xfId="8"/>
    <cellStyle name="Normal 2 10" xfId="679"/>
    <cellStyle name="Normal 2 10 2" xfId="680"/>
    <cellStyle name="Normal 2 10 3" xfId="681"/>
    <cellStyle name="Normal 2 10 4" xfId="682"/>
    <cellStyle name="Normal 2 11" xfId="683"/>
    <cellStyle name="Normal 2 11 2" xfId="684"/>
    <cellStyle name="Normal 2 11 3" xfId="685"/>
    <cellStyle name="Normal 2 11 4" xfId="686"/>
    <cellStyle name="Normal 2 12" xfId="687"/>
    <cellStyle name="Normal 2 13" xfId="688"/>
    <cellStyle name="Normal 2 14" xfId="689"/>
    <cellStyle name="Normal 2 15" xfId="962"/>
    <cellStyle name="Normal 2 16" xfId="963"/>
    <cellStyle name="Normal 2 17" xfId="964"/>
    <cellStyle name="Normal 2 18" xfId="965"/>
    <cellStyle name="Normal 2 19" xfId="966"/>
    <cellStyle name="Normal 2 2" xfId="9"/>
    <cellStyle name="Normal 2 2 10" xfId="690"/>
    <cellStyle name="Normal 2 2 2" xfId="691"/>
    <cellStyle name="Normal 2 2 3" xfId="692"/>
    <cellStyle name="Normal 2 2 4" xfId="693"/>
    <cellStyle name="Normal 2 2 5" xfId="694"/>
    <cellStyle name="Normal 2 2 6" xfId="695"/>
    <cellStyle name="Normal 2 2 7" xfId="696"/>
    <cellStyle name="Normal 2 2 8" xfId="697"/>
    <cellStyle name="Normal 2 2 9" xfId="698"/>
    <cellStyle name="Normal 2 2_2nd QTR 2009 Economic Report - Revised" xfId="699"/>
    <cellStyle name="Normal 2 3" xfId="241"/>
    <cellStyle name="Normal 2 3 2" xfId="242"/>
    <cellStyle name="Normal 2 3 2 2" xfId="967"/>
    <cellStyle name="Normal 2 3 2 2 2" xfId="1385"/>
    <cellStyle name="Normal 2 3 2 2 2 2" xfId="2132"/>
    <cellStyle name="Normal 2 3 2 2 3" xfId="1755"/>
    <cellStyle name="Normal 2 3 2 3" xfId="968"/>
    <cellStyle name="Normal 2 3 3" xfId="700"/>
    <cellStyle name="Normal 2 3 4" xfId="701"/>
    <cellStyle name="Normal 2 4" xfId="243"/>
    <cellStyle name="Normal 2 4 2" xfId="702"/>
    <cellStyle name="Normal 2 4 3" xfId="703"/>
    <cellStyle name="Normal 2 4 4" xfId="704"/>
    <cellStyle name="Normal 2 4 5" xfId="1216"/>
    <cellStyle name="Normal 2 4 5 2" xfId="1963"/>
    <cellStyle name="Normal 2 4 6" xfId="1597"/>
    <cellStyle name="Normal 2 5" xfId="705"/>
    <cellStyle name="Normal 2 5 2" xfId="706"/>
    <cellStyle name="Normal 2 5 3" xfId="707"/>
    <cellStyle name="Normal 2 5 4" xfId="708"/>
    <cellStyle name="Normal 2 5 5" xfId="884"/>
    <cellStyle name="Normal 2 5 6" xfId="1310"/>
    <cellStyle name="Normal 2 5 6 2" xfId="2057"/>
    <cellStyle name="Normal 2 5 7" xfId="1688"/>
    <cellStyle name="Normal 2 6" xfId="709"/>
    <cellStyle name="Normal 2 6 2" xfId="710"/>
    <cellStyle name="Normal 2 6 3" xfId="711"/>
    <cellStyle name="Normal 2 6 4" xfId="712"/>
    <cellStyle name="Normal 2 6 5" xfId="1311"/>
    <cellStyle name="Normal 2 6 5 2" xfId="2058"/>
    <cellStyle name="Normal 2 6 6" xfId="1689"/>
    <cellStyle name="Normal 2 7" xfId="713"/>
    <cellStyle name="Normal 2 7 2" xfId="714"/>
    <cellStyle name="Normal 2 7 3" xfId="715"/>
    <cellStyle name="Normal 2 7 4" xfId="716"/>
    <cellStyle name="Normal 2 7 5" xfId="1312"/>
    <cellStyle name="Normal 2 7 5 2" xfId="2059"/>
    <cellStyle name="Normal 2 7 6" xfId="1690"/>
    <cellStyle name="Normal 2 8" xfId="717"/>
    <cellStyle name="Normal 2 8 2" xfId="718"/>
    <cellStyle name="Normal 2 8 3" xfId="719"/>
    <cellStyle name="Normal 2 8 4" xfId="720"/>
    <cellStyle name="Normal 2 8 5" xfId="1313"/>
    <cellStyle name="Normal 2 8 5 2" xfId="2060"/>
    <cellStyle name="Normal 2 8 6" xfId="1691"/>
    <cellStyle name="Normal 2 9" xfId="721"/>
    <cellStyle name="Normal 2 9 2" xfId="722"/>
    <cellStyle name="Normal 2 9 3" xfId="723"/>
    <cellStyle name="Normal 2 9 4" xfId="724"/>
    <cellStyle name="Normal 2_Ext DbtTableB 1 6 (2)" xfId="725"/>
    <cellStyle name="Normal 20" xfId="244"/>
    <cellStyle name="Normal 20 2" xfId="726"/>
    <cellStyle name="Normal 20 3" xfId="969"/>
    <cellStyle name="Normal 20 4" xfId="970"/>
    <cellStyle name="Normal 21" xfId="245"/>
    <cellStyle name="Normal 21 2" xfId="971"/>
    <cellStyle name="Normal 21 3" xfId="972"/>
    <cellStyle name="Normal 21 4" xfId="973"/>
    <cellStyle name="Normal 22" xfId="246"/>
    <cellStyle name="Normal 23" xfId="247"/>
    <cellStyle name="Normal 23 2" xfId="885"/>
    <cellStyle name="Normal 24" xfId="248"/>
    <cellStyle name="Normal 25" xfId="249"/>
    <cellStyle name="Normal 26" xfId="250"/>
    <cellStyle name="Normal 26 2" xfId="1217"/>
    <cellStyle name="Normal 26 2 2" xfId="1964"/>
    <cellStyle name="Normal 26 3" xfId="1598"/>
    <cellStyle name="Normal 27" xfId="251"/>
    <cellStyle name="Normal 28" xfId="252"/>
    <cellStyle name="Normal 29" xfId="803"/>
    <cellStyle name="Normal 3" xfId="10"/>
    <cellStyle name="Normal 3 10" xfId="1448"/>
    <cellStyle name="Normal 3 2" xfId="13"/>
    <cellStyle name="Normal 3 2 2" xfId="253"/>
    <cellStyle name="Normal 3 2 2 2" xfId="1218"/>
    <cellStyle name="Normal 3 2 2 2 2" xfId="1965"/>
    <cellStyle name="Normal 3 2 2 3" xfId="1599"/>
    <cellStyle name="Normal 3 2 3" xfId="254"/>
    <cellStyle name="Normal 3 2 3 2" xfId="1219"/>
    <cellStyle name="Normal 3 2 3 2 2" xfId="1966"/>
    <cellStyle name="Normal 3 2 3 3" xfId="1600"/>
    <cellStyle name="Normal 3 3" xfId="255"/>
    <cellStyle name="Normal 3 3 2" xfId="1220"/>
    <cellStyle name="Normal 3 3 2 2" xfId="1967"/>
    <cellStyle name="Normal 3 3 3" xfId="1601"/>
    <cellStyle name="Normal 3 4" xfId="256"/>
    <cellStyle name="Normal 3 4 2" xfId="1221"/>
    <cellStyle name="Normal 3 4 2 2" xfId="1968"/>
    <cellStyle name="Normal 3 4 3" xfId="1602"/>
    <cellStyle name="Normal 3 5" xfId="257"/>
    <cellStyle name="Normal 3 5 2" xfId="1222"/>
    <cellStyle name="Normal 3 5 2 2" xfId="1969"/>
    <cellStyle name="Normal 3 5 3" xfId="1603"/>
    <cellStyle name="Normal 3 6" xfId="727"/>
    <cellStyle name="Normal 3 7" xfId="728"/>
    <cellStyle name="Normal 3 8" xfId="974"/>
    <cellStyle name="Normal 3 9" xfId="1066"/>
    <cellStyle name="Normal 3 9 2" xfId="1813"/>
    <cellStyle name="Normal 3_ART 2007 Consolidated (tabbs 1 - 65)" xfId="729"/>
    <cellStyle name="Normal 30" xfId="883"/>
    <cellStyle name="Normal 30 2" xfId="1002"/>
    <cellStyle name="Normal 30 2 2" xfId="1010"/>
    <cellStyle name="Normal 30 2 2 2" xfId="1017"/>
    <cellStyle name="Normal 30 2 2 2 2" xfId="1405"/>
    <cellStyle name="Normal 30 2 2 2 2 2" xfId="2152"/>
    <cellStyle name="Normal 30 2 2 2 3" xfId="1775"/>
    <cellStyle name="Normal 30 2 2 3" xfId="1024"/>
    <cellStyle name="Normal 30 2 2 3 2" xfId="1042"/>
    <cellStyle name="Normal 30 2 2 3 2 2" xfId="1055"/>
    <cellStyle name="Normal 30 2 2 3 2 2 2" xfId="1061"/>
    <cellStyle name="Normal 30 2 2 3 2 2 2 2" xfId="1808"/>
    <cellStyle name="Normal 30 2 2 3 2 2 2 3" xfId="2192"/>
    <cellStyle name="Normal 30 2 2 3 2 2 3" xfId="1440"/>
    <cellStyle name="Normal 30 2 2 3 2 2 3 2" xfId="2187"/>
    <cellStyle name="Normal 30 2 2 3 2 2 4" xfId="1805"/>
    <cellStyle name="Normal 30 2 2 3 2 3" xfId="1428"/>
    <cellStyle name="Normal 30 2 2 3 2 3 2" xfId="2175"/>
    <cellStyle name="Normal 30 2 2 3 2 4" xfId="1795"/>
    <cellStyle name="Normal 30 2 2 3 3" xfId="1412"/>
    <cellStyle name="Normal 30 2 2 3 3 2" xfId="2159"/>
    <cellStyle name="Normal 30 2 2 3 4" xfId="1782"/>
    <cellStyle name="Normal 30 2 2 4" xfId="1398"/>
    <cellStyle name="Normal 30 2 2 4 2" xfId="2145"/>
    <cellStyle name="Normal 30 2 2 5" xfId="1768"/>
    <cellStyle name="Normal 30 2 3" xfId="1393"/>
    <cellStyle name="Normal 30 2 3 2" xfId="2140"/>
    <cellStyle name="Normal 30 2 4" xfId="1763"/>
    <cellStyle name="Normal 30 3" xfId="1378"/>
    <cellStyle name="Normal 30 3 2" xfId="2125"/>
    <cellStyle name="Normal 30 4" xfId="1748"/>
    <cellStyle name="Normal 31" xfId="1445"/>
    <cellStyle name="Normal 32" xfId="975"/>
    <cellStyle name="Normal 33" xfId="2195"/>
    <cellStyle name="Normal 34" xfId="2198"/>
    <cellStyle name="Normal 35" xfId="2199"/>
    <cellStyle name="Normal 36" xfId="976"/>
    <cellStyle name="Normal 37" xfId="2191"/>
    <cellStyle name="Normal 4" xfId="11"/>
    <cellStyle name="Normal 4 10" xfId="730"/>
    <cellStyle name="Normal 4 11" xfId="731"/>
    <cellStyle name="Normal 4 12" xfId="732"/>
    <cellStyle name="Normal 4 13" xfId="733"/>
    <cellStyle name="Normal 4 14" xfId="734"/>
    <cellStyle name="Normal 4 15" xfId="735"/>
    <cellStyle name="Normal 4 16" xfId="736"/>
    <cellStyle name="Normal 4 17" xfId="737"/>
    <cellStyle name="Normal 4 18" xfId="738"/>
    <cellStyle name="Normal 4 19" xfId="739"/>
    <cellStyle name="Normal 4 2" xfId="258"/>
    <cellStyle name="Normal 4 2 2" xfId="259"/>
    <cellStyle name="Normal 4 2 2 2" xfId="260"/>
    <cellStyle name="Normal 4 2 2 2 2" xfId="261"/>
    <cellStyle name="Normal 4 2 2 2 2 2" xfId="1226"/>
    <cellStyle name="Normal 4 2 2 2 2 2 2" xfId="1973"/>
    <cellStyle name="Normal 4 2 2 2 2 3" xfId="1605"/>
    <cellStyle name="Normal 4 2 2 2 3" xfId="1225"/>
    <cellStyle name="Normal 4 2 2 2 3 2" xfId="1972"/>
    <cellStyle name="Normal 4 2 2 2 4" xfId="1604"/>
    <cellStyle name="Normal 4 2 2 3" xfId="262"/>
    <cellStyle name="Normal 4 2 2 3 2" xfId="1227"/>
    <cellStyle name="Normal 4 2 2 3 2 2" xfId="1974"/>
    <cellStyle name="Normal 4 2 2 3 3" xfId="1606"/>
    <cellStyle name="Normal 4 2 2 4" xfId="263"/>
    <cellStyle name="Normal 4 2 2 4 2" xfId="1228"/>
    <cellStyle name="Normal 4 2 2 4 2 2" xfId="1975"/>
    <cellStyle name="Normal 4 2 2 4 3" xfId="1607"/>
    <cellStyle name="Normal 4 2 2 5" xfId="264"/>
    <cellStyle name="Normal 4 2 2 5 2" xfId="15"/>
    <cellStyle name="Normal 4 2 2 5 2 2" xfId="806"/>
    <cellStyle name="Normal 4 2 2 5 2 2 2" xfId="826"/>
    <cellStyle name="Normal 4 2 2 5 2 2 2 2" xfId="836"/>
    <cellStyle name="Normal 4 2 2 5 2 2 2 2 2" xfId="841"/>
    <cellStyle name="Normal 4 2 2 5 2 2 2 2 2 2" xfId="847"/>
    <cellStyle name="Normal 4 2 2 5 2 2 2 2 2 2 2" xfId="857"/>
    <cellStyle name="Normal 4 2 2 5 2 2 2 2 2 2 2 2" xfId="875"/>
    <cellStyle name="Normal 4 2 2 5 2 2 2 2 2 2 2 2 2" xfId="1023"/>
    <cellStyle name="Normal 4 2 2 5 2 2 2 2 2 2 2 2 2 2" xfId="1037"/>
    <cellStyle name="Normal 4 2 2 5 2 2 2 2 2 2 2 2 2 2 2" xfId="1040"/>
    <cellStyle name="Normal 4 2 2 5 2 2 2 2 2 2 2 2 2 2 2 2" xfId="1052"/>
    <cellStyle name="Normal 4 2 2 5 2 2 2 2 2 2 2 2 2 2 2 2 2" xfId="1437"/>
    <cellStyle name="Normal 4 2 2 5 2 2 2 2 2 2 2 2 2 2 2 2 2 2" xfId="2184"/>
    <cellStyle name="Normal 4 2 2 5 2 2 2 2 2 2 2 2 2 2 2 2 3" xfId="1803"/>
    <cellStyle name="Normal 4 2 2 5 2 2 2 2 2 2 2 2 2 2 2 3" xfId="1426"/>
    <cellStyle name="Normal 4 2 2 5 2 2 2 2 2 2 2 2 2 2 2 3 2" xfId="2173"/>
    <cellStyle name="Normal 4 2 2 5 2 2 2 2 2 2 2 2 2 2 2 4" xfId="1794"/>
    <cellStyle name="Normal 4 2 2 5 2 2 2 2 2 2 2 2 2 2 3" xfId="1423"/>
    <cellStyle name="Normal 4 2 2 5 2 2 2 2 2 2 2 2 2 2 3 2" xfId="2170"/>
    <cellStyle name="Normal 4 2 2 5 2 2 2 2 2 2 2 2 2 2 4" xfId="1791"/>
    <cellStyle name="Normal 4 2 2 5 2 2 2 2 2 2 2 2 2 3" xfId="1411"/>
    <cellStyle name="Normal 4 2 2 5 2 2 2 2 2 2 2 2 2 3 2" xfId="2158"/>
    <cellStyle name="Normal 4 2 2 5 2 2 2 2 2 2 2 2 2 4" xfId="1781"/>
    <cellStyle name="Normal 4 2 2 5 2 2 2 2 2 2 2 2 3" xfId="1370"/>
    <cellStyle name="Normal 4 2 2 5 2 2 2 2 2 2 2 2 3 2" xfId="2117"/>
    <cellStyle name="Normal 4 2 2 5 2 2 2 2 2 2 2 2 4" xfId="1741"/>
    <cellStyle name="Normal 4 2 2 5 2 2 2 2 2 2 2 3" xfId="1352"/>
    <cellStyle name="Normal 4 2 2 5 2 2 2 2 2 2 2 3 2" xfId="2099"/>
    <cellStyle name="Normal 4 2 2 5 2 2 2 2 2 2 2 4" xfId="1725"/>
    <cellStyle name="Normal 4 2 2 5 2 2 2 2 2 2 3" xfId="859"/>
    <cellStyle name="Normal 4 2 2 5 2 2 2 2 2 2 3 2" xfId="868"/>
    <cellStyle name="Normal 4 2 2 5 2 2 2 2 2 2 3 2 2" xfId="880"/>
    <cellStyle name="Normal 4 2 2 5 2 2 2 2 2 2 3 2 2 2" xfId="1031"/>
    <cellStyle name="Normal 4 2 2 5 2 2 2 2 2 2 3 2 2 2 2" xfId="1032"/>
    <cellStyle name="Normal 4 2 2 5 2 2 2 2 2 2 3 2 2 2 2 2" xfId="1041"/>
    <cellStyle name="Normal 4 2 2 5 2 2 2 2 2 2 3 2 2 2 2 2 2" xfId="1054"/>
    <cellStyle name="Normal 4 2 2 5 2 2 2 2 2 2 3 2 2 2 2 2 2 2" xfId="1439"/>
    <cellStyle name="Normal 4 2 2 5 2 2 2 2 2 2 3 2 2 2 2 2 2 2 2" xfId="2186"/>
    <cellStyle name="Normal 4 2 2 5 2 2 2 2 2 2 3 2 2 2 2 2 2 3" xfId="1444"/>
    <cellStyle name="Normal 4 2 2 5 2 2 2 2 2 2 3 2 2 2 2 2 3" xfId="1427"/>
    <cellStyle name="Normal 4 2 2 5 2 2 2 2 2 2 3 2 2 2 2 2 3 2" xfId="2174"/>
    <cellStyle name="Normal 4 2 2 5 2 2 2 2 2 2 3 2 2 2 2 3" xfId="1050"/>
    <cellStyle name="Normal 4 2 2 5 2 2 2 2 2 2 3 2 2 2 2 3 2" xfId="1435"/>
    <cellStyle name="Normal 4 2 2 5 2 2 2 2 2 2 3 2 2 2 2 3 2 2" xfId="2182"/>
    <cellStyle name="Normal 4 2 2 5 2 2 2 2 2 2 3 2 2 2 2 3 3" xfId="1443"/>
    <cellStyle name="Normal 4 2 2 5 2 2 2 2 2 2 3 2 2 2 2 4" xfId="1420"/>
    <cellStyle name="Normal 4 2 2 5 2 2 2 2 2 2 3 2 2 2 2 4 2" xfId="2167"/>
    <cellStyle name="Normal 4 2 2 5 2 2 2 2 2 2 3 2 2 2 3" xfId="1419"/>
    <cellStyle name="Normal 4 2 2 5 2 2 2 2 2 2 3 2 2 2 3 2" xfId="2166"/>
    <cellStyle name="Normal 4 2 2 5 2 2 2 2 2 2 3 2 2 3" xfId="1375"/>
    <cellStyle name="Normal 4 2 2 5 2 2 2 2 2 2 3 2 2 3 2" xfId="2122"/>
    <cellStyle name="Normal 4 2 2 5 2 2 2 2 2 2 3 2 3" xfId="1030"/>
    <cellStyle name="Normal 4 2 2 5 2 2 2 2 2 2 3 2 3 2" xfId="1038"/>
    <cellStyle name="Normal 4 2 2 5 2 2 2 2 2 2 3 2 3 2 2" xfId="1053"/>
    <cellStyle name="Normal 4 2 2 5 2 2 2 2 2 2 3 2 3 2 2 2" xfId="1438"/>
    <cellStyle name="Normal 4 2 2 5 2 2 2 2 2 2 3 2 3 2 2 2 2" xfId="2185"/>
    <cellStyle name="Normal 4 2 2 5 2 2 2 2 2 2 3 2 3 2 2 3" xfId="1804"/>
    <cellStyle name="Normal 4 2 2 5 2 2 2 2 2 2 3 2 3 2 3" xfId="1424"/>
    <cellStyle name="Normal 4 2 2 5 2 2 2 2 2 2 3 2 3 2 3 2" xfId="2171"/>
    <cellStyle name="Normal 4 2 2 5 2 2 2 2 2 2 3 2 3 2 4" xfId="1792"/>
    <cellStyle name="Normal 4 2 2 5 2 2 2 2 2 2 3 2 3 3" xfId="1418"/>
    <cellStyle name="Normal 4 2 2 5 2 2 2 2 2 2 3 2 3 3 2" xfId="2165"/>
    <cellStyle name="Normal 4 2 2 5 2 2 2 2 2 2 3 2 3 4" xfId="1788"/>
    <cellStyle name="Normal 4 2 2 5 2 2 2 2 2 2 3 2 4" xfId="1363"/>
    <cellStyle name="Normal 4 2 2 5 2 2 2 2 2 2 3 2 4 2" xfId="2110"/>
    <cellStyle name="Normal 4 2 2 5 2 2 2 2 2 2 3 3" xfId="1354"/>
    <cellStyle name="Normal 4 2 2 5 2 2 2 2 2 2 3 3 2" xfId="2101"/>
    <cellStyle name="Normal 4 2 2 5 2 2 2 2 2 2 4" xfId="1342"/>
    <cellStyle name="Normal 4 2 2 5 2 2 2 2 2 2 4 2" xfId="2089"/>
    <cellStyle name="Normal 4 2 2 5 2 2 2 2 2 3" xfId="1336"/>
    <cellStyle name="Normal 4 2 2 5 2 2 2 2 2 3 2" xfId="2083"/>
    <cellStyle name="Normal 4 2 2 5 2 2 2 2 3" xfId="846"/>
    <cellStyle name="Normal 4 2 2 5 2 2 2 2 3 2" xfId="856"/>
    <cellStyle name="Normal 4 2 2 5 2 2 2 2 3 2 2" xfId="874"/>
    <cellStyle name="Normal 4 2 2 5 2 2 2 2 3 2 2 2" xfId="1022"/>
    <cellStyle name="Normal 4 2 2 5 2 2 2 2 3 2 2 2 2" xfId="1036"/>
    <cellStyle name="Normal 4 2 2 5 2 2 2 2 3 2 2 2 2 2" xfId="1039"/>
    <cellStyle name="Normal 4 2 2 5 2 2 2 2 3 2 2 2 2 2 2" xfId="1051"/>
    <cellStyle name="Normal 4 2 2 5 2 2 2 2 3 2 2 2 2 2 2 2" xfId="1436"/>
    <cellStyle name="Normal 4 2 2 5 2 2 2 2 3 2 2 2 2 2 2 2 2" xfId="2183"/>
    <cellStyle name="Normal 4 2 2 5 2 2 2 2 3 2 2 2 2 2 2 3" xfId="1802"/>
    <cellStyle name="Normal 4 2 2 5 2 2 2 2 3 2 2 2 2 2 3" xfId="1425"/>
    <cellStyle name="Normal 4 2 2 5 2 2 2 2 3 2 2 2 2 2 3 2" xfId="2172"/>
    <cellStyle name="Normal 4 2 2 5 2 2 2 2 3 2 2 2 2 2 4" xfId="1793"/>
    <cellStyle name="Normal 4 2 2 5 2 2 2 2 3 2 2 2 2 3" xfId="1422"/>
    <cellStyle name="Normal 4 2 2 5 2 2 2 2 3 2 2 2 2 3 2" xfId="2169"/>
    <cellStyle name="Normal 4 2 2 5 2 2 2 2 3 2 2 2 2 4" xfId="1790"/>
    <cellStyle name="Normal 4 2 2 5 2 2 2 2 3 2 2 2 3" xfId="1410"/>
    <cellStyle name="Normal 4 2 2 5 2 2 2 2 3 2 2 2 3 2" xfId="2157"/>
    <cellStyle name="Normal 4 2 2 5 2 2 2 2 3 2 2 2 4" xfId="1780"/>
    <cellStyle name="Normal 4 2 2 5 2 2 2 2 3 2 2 3" xfId="1369"/>
    <cellStyle name="Normal 4 2 2 5 2 2 2 2 3 2 2 3 2" xfId="2116"/>
    <cellStyle name="Normal 4 2 2 5 2 2 2 2 3 2 2 4" xfId="1740"/>
    <cellStyle name="Normal 4 2 2 5 2 2 2 2 3 2 3" xfId="1351"/>
    <cellStyle name="Normal 4 2 2 5 2 2 2 2 3 2 3 2" xfId="2098"/>
    <cellStyle name="Normal 4 2 2 5 2 2 2 2 3 2 4" xfId="1724"/>
    <cellStyle name="Normal 4 2 2 5 2 2 2 2 3 3" xfId="858"/>
    <cellStyle name="Normal 4 2 2 5 2 2 2 2 3 3 2" xfId="1353"/>
    <cellStyle name="Normal 4 2 2 5 2 2 2 2 3 3 2 2" xfId="2100"/>
    <cellStyle name="Normal 4 2 2 5 2 2 2 2 3 3 3" xfId="1726"/>
    <cellStyle name="Normal 4 2 2 5 2 2 2 2 3 4" xfId="1341"/>
    <cellStyle name="Normal 4 2 2 5 2 2 2 2 3 4 2" xfId="2088"/>
    <cellStyle name="Normal 4 2 2 5 2 2 2 2 3 5" xfId="1715"/>
    <cellStyle name="Normal 4 2 2 5 2 2 2 2 4" xfId="1331"/>
    <cellStyle name="Normal 4 2 2 5 2 2 2 2 4 2" xfId="2078"/>
    <cellStyle name="Normal 4 2 2 5 2 2 2 3" xfId="1326"/>
    <cellStyle name="Normal 4 2 2 5 2 2 2 3 2" xfId="2073"/>
    <cellStyle name="Normal 4 2 2 5 2 2 3" xfId="1316"/>
    <cellStyle name="Normal 4 2 2 5 2 2 3 2" xfId="2063"/>
    <cellStyle name="Normal 4 2 2 5 2 3" xfId="1067"/>
    <cellStyle name="Normal 4 2 2 5 2 3 2" xfId="1814"/>
    <cellStyle name="Normal 4 2 2 5 3" xfId="1229"/>
    <cellStyle name="Normal 4 2 2 5 3 2" xfId="1976"/>
    <cellStyle name="Normal 4 2 2 6" xfId="1224"/>
    <cellStyle name="Normal 4 2 2 6 2" xfId="1971"/>
    <cellStyle name="Normal 4 2 3" xfId="265"/>
    <cellStyle name="Normal 4 2 3 2" xfId="266"/>
    <cellStyle name="Normal 4 2 3 2 2" xfId="1231"/>
    <cellStyle name="Normal 4 2 3 2 2 2" xfId="1978"/>
    <cellStyle name="Normal 4 2 3 2 3" xfId="1609"/>
    <cellStyle name="Normal 4 2 3 3" xfId="1230"/>
    <cellStyle name="Normal 4 2 3 3 2" xfId="1977"/>
    <cellStyle name="Normal 4 2 3 4" xfId="1608"/>
    <cellStyle name="Normal 4 2 4" xfId="267"/>
    <cellStyle name="Normal 4 2 4 2" xfId="1232"/>
    <cellStyle name="Normal 4 2 4 2 2" xfId="1979"/>
    <cellStyle name="Normal 4 2 4 3" xfId="1610"/>
    <cellStyle name="Normal 4 2 5" xfId="1223"/>
    <cellStyle name="Normal 4 2 5 2" xfId="1970"/>
    <cellStyle name="Normal 4 20" xfId="740"/>
    <cellStyle name="Normal 4 21" xfId="741"/>
    <cellStyle name="Normal 4 22" xfId="742"/>
    <cellStyle name="Normal 4 23" xfId="743"/>
    <cellStyle name="Normal 4 23 2" xfId="744"/>
    <cellStyle name="Normal 4 24" xfId="745"/>
    <cellStyle name="Normal 4 24 2" xfId="746"/>
    <cellStyle name="Normal 4 25" xfId="747"/>
    <cellStyle name="Normal 4 25 2" xfId="748"/>
    <cellStyle name="Normal 4 26" xfId="749"/>
    <cellStyle name="Normal 4 26 2" xfId="750"/>
    <cellStyle name="Normal 4 27" xfId="751"/>
    <cellStyle name="Normal 4 27 2" xfId="752"/>
    <cellStyle name="Normal 4 28" xfId="753"/>
    <cellStyle name="Normal 4 3" xfId="268"/>
    <cellStyle name="Normal 4 3 2" xfId="269"/>
    <cellStyle name="Normal 4 3 2 2" xfId="270"/>
    <cellStyle name="Normal 4 3 2 2 2" xfId="271"/>
    <cellStyle name="Normal 4 3 2 2 2 2" xfId="1236"/>
    <cellStyle name="Normal 4 3 2 2 2 2 2" xfId="1983"/>
    <cellStyle name="Normal 4 3 2 2 2 3" xfId="1614"/>
    <cellStyle name="Normal 4 3 2 2 3" xfId="1235"/>
    <cellStyle name="Normal 4 3 2 2 3 2" xfId="1982"/>
    <cellStyle name="Normal 4 3 2 2 4" xfId="1613"/>
    <cellStyle name="Normal 4 3 2 3" xfId="272"/>
    <cellStyle name="Normal 4 3 2 3 2" xfId="273"/>
    <cellStyle name="Normal 4 3 2 3 2 2" xfId="274"/>
    <cellStyle name="Normal 4 3 2 3 2 2 2" xfId="1239"/>
    <cellStyle name="Normal 4 3 2 3 2 2 2 2" xfId="1986"/>
    <cellStyle name="Normal 4 3 2 3 2 2 3" xfId="1617"/>
    <cellStyle name="Normal 4 3 2 3 2 3" xfId="275"/>
    <cellStyle name="Normal 4 3 2 3 2 3 2" xfId="276"/>
    <cellStyle name="Normal 4 3 2 3 2 3 2 2" xfId="1241"/>
    <cellStyle name="Normal 4 3 2 3 2 3 2 2 2" xfId="1988"/>
    <cellStyle name="Normal 4 3 2 3 2 3 2 3" xfId="1619"/>
    <cellStyle name="Normal 4 3 2 3 2 3 3" xfId="804"/>
    <cellStyle name="Normal 4 3 2 3 2 3 3 2" xfId="1314"/>
    <cellStyle name="Normal 4 3 2 3 2 3 3 2 2" xfId="2061"/>
    <cellStyle name="Normal 4 3 2 3 2 3 3 3" xfId="1692"/>
    <cellStyle name="Normal 4 3 2 3 2 3 4" xfId="807"/>
    <cellStyle name="Normal 4 3 2 3 2 3 4 2" xfId="833"/>
    <cellStyle name="Normal 4 3 2 3 2 3 4 2 2" xfId="837"/>
    <cellStyle name="Normal 4 3 2 3 2 3 4 2 2 2" xfId="843"/>
    <cellStyle name="Normal 4 3 2 3 2 3 4 2 2 2 2" xfId="1338"/>
    <cellStyle name="Normal 4 3 2 3 2 3 4 2 2 2 2 2" xfId="2085"/>
    <cellStyle name="Normal 4 3 2 3 2 3 4 2 2 2 3" xfId="1712"/>
    <cellStyle name="Normal 4 3 2 3 2 3 4 2 2 3" xfId="849"/>
    <cellStyle name="Normal 4 3 2 3 2 3 4 2 2 3 2" xfId="853"/>
    <cellStyle name="Normal 4 3 2 3 2 3 4 2 2 3 2 2" xfId="860"/>
    <cellStyle name="Normal 4 3 2 3 2 3 4 2 2 3 2 2 2" xfId="1355"/>
    <cellStyle name="Normal 4 3 2 3 2 3 4 2 2 3 2 2 2 2" xfId="2102"/>
    <cellStyle name="Normal 4 3 2 3 2 3 4 2 2 3 2 2 3" xfId="1727"/>
    <cellStyle name="Normal 4 3 2 3 2 3 4 2 2 3 2 3" xfId="865"/>
    <cellStyle name="Normal 4 3 2 3 2 3 4 2 2 3 2 3 2" xfId="1360"/>
    <cellStyle name="Normal 4 3 2 3 2 3 4 2 2 3 2 3 2 2" xfId="2107"/>
    <cellStyle name="Normal 4 3 2 3 2 3 4 2 2 3 2 3 3" xfId="1732"/>
    <cellStyle name="Normal 4 3 2 3 2 3 4 2 2 3 2 4" xfId="870"/>
    <cellStyle name="Normal 4 3 2 3 2 3 4 2 2 3 2 4 2" xfId="1365"/>
    <cellStyle name="Normal 4 3 2 3 2 3 4 2 2 3 2 4 2 2" xfId="2112"/>
    <cellStyle name="Normal 4 3 2 3 2 3 4 2 2 3 2 4 3" xfId="1736"/>
    <cellStyle name="Normal 4 3 2 3 2 3 4 2 2 3 2 5" xfId="877"/>
    <cellStyle name="Normal 4 3 2 3 2 3 4 2 2 3 2 5 2" xfId="888"/>
    <cellStyle name="Normal 4 3 2 3 2 3 4 2 2 3 2 5 2 2" xfId="1005"/>
    <cellStyle name="Normal 4 3 2 3 2 3 4 2 2 3 2 5 2 2 2" xfId="1012"/>
    <cellStyle name="Normal 4 3 2 3 2 3 4 2 2 3 2 5 2 2 2 2" xfId="1019"/>
    <cellStyle name="Normal 4 3 2 3 2 3 4 2 2 3 2 5 2 2 2 2 2" xfId="1407"/>
    <cellStyle name="Normal 4 3 2 3 2 3 4 2 2 3 2 5 2 2 2 2 2 2" xfId="2154"/>
    <cellStyle name="Normal 4 3 2 3 2 3 4 2 2 3 2 5 2 2 2 2 3" xfId="1777"/>
    <cellStyle name="Normal 4 3 2 3 2 3 4 2 2 3 2 5 2 2 2 3" xfId="1026"/>
    <cellStyle name="Normal 4 3 2 3 2 3 4 2 2 3 2 5 2 2 2 3 2" xfId="1044"/>
    <cellStyle name="Normal 4 3 2 3 2 3 4 2 2 3 2 5 2 2 2 3 2 2" xfId="1057"/>
    <cellStyle name="Normal 4 3 2 3 2 3 4 2 2 3 2 5 2 2 2 3 2 2 2" xfId="1062"/>
    <cellStyle name="Normal 4 3 2 3 2 3 4 2 2 3 2 5 2 2 2 3 2 2 2 2" xfId="1809"/>
    <cellStyle name="Normal 4 3 2 3 2 3 4 2 2 3 2 5 2 2 2 3 2 2 2 3" xfId="2193"/>
    <cellStyle name="Normal 4 3 2 3 2 3 4 2 2 3 2 5 2 2 2 3 2 2 3" xfId="1441"/>
    <cellStyle name="Normal 4 3 2 3 2 3 4 2 2 3 2 5 2 2 2 3 2 2 3 2" xfId="2188"/>
    <cellStyle name="Normal 4 3 2 3 2 3 4 2 2 3 2 5 2 2 2 3 2 2 4" xfId="1806"/>
    <cellStyle name="Normal 4 3 2 3 2 3 4 2 2 3 2 5 2 2 2 3 2 3" xfId="1430"/>
    <cellStyle name="Normal 4 3 2 3 2 3 4 2 2 3 2 5 2 2 2 3 2 3 2" xfId="2177"/>
    <cellStyle name="Normal 4 3 2 3 2 3 4 2 2 3 2 5 2 2 2 3 2 4" xfId="1797"/>
    <cellStyle name="Normal 4 3 2 3 2 3 4 2 2 3 2 5 2 2 2 3 3" xfId="1414"/>
    <cellStyle name="Normal 4 3 2 3 2 3 4 2 2 3 2 5 2 2 2 3 3 2" xfId="2161"/>
    <cellStyle name="Normal 4 3 2 3 2 3 4 2 2 3 2 5 2 2 2 3 4" xfId="1784"/>
    <cellStyle name="Normal 4 3 2 3 2 3 4 2 2 3 2 5 2 2 2 4" xfId="1400"/>
    <cellStyle name="Normal 4 3 2 3 2 3 4 2 2 3 2 5 2 2 2 4 2" xfId="2147"/>
    <cellStyle name="Normal 4 3 2 3 2 3 4 2 2 3 2 5 2 2 2 5" xfId="1770"/>
    <cellStyle name="Normal 4 3 2 3 2 3 4 2 2 3 2 5 2 2 3" xfId="1394"/>
    <cellStyle name="Normal 4 3 2 3 2 3 4 2 2 3 2 5 2 2 3 2" xfId="2141"/>
    <cellStyle name="Normal 4 3 2 3 2 3 4 2 2 3 2 5 2 2 4" xfId="1764"/>
    <cellStyle name="Normal 4 3 2 3 2 3 4 2 2 3 2 5 2 3" xfId="1380"/>
    <cellStyle name="Normal 4 3 2 3 2 3 4 2 2 3 2 5 2 3 2" xfId="2127"/>
    <cellStyle name="Normal 4 3 2 3 2 3 4 2 2 3 2 5 2 4" xfId="1750"/>
    <cellStyle name="Normal 4 3 2 3 2 3 4 2 2 3 2 5 3" xfId="1372"/>
    <cellStyle name="Normal 4 3 2 3 2 3 4 2 2 3 2 5 3 2" xfId="2119"/>
    <cellStyle name="Normal 4 3 2 3 2 3 4 2 2 3 2 5 4" xfId="1743"/>
    <cellStyle name="Normal 4 3 2 3 2 3 4 2 2 3 2 6" xfId="1348"/>
    <cellStyle name="Normal 4 3 2 3 2 3 4 2 2 3 2 6 2" xfId="2095"/>
    <cellStyle name="Normal 4 3 2 3 2 3 4 2 2 3 2 7" xfId="1721"/>
    <cellStyle name="Normal 4 3 2 3 2 3 4 2 2 3 3" xfId="1344"/>
    <cellStyle name="Normal 4 3 2 3 2 3 4 2 2 3 3 2" xfId="2091"/>
    <cellStyle name="Normal 4 3 2 3 2 3 4 2 2 3 4" xfId="1717"/>
    <cellStyle name="Normal 4 3 2 3 2 3 4 2 2 4" xfId="1332"/>
    <cellStyle name="Normal 4 3 2 3 2 3 4 2 2 4 2" xfId="2079"/>
    <cellStyle name="Normal 4 3 2 3 2 3 4 2 2 5" xfId="1707"/>
    <cellStyle name="Normal 4 3 2 3 2 3 4 2 3" xfId="1328"/>
    <cellStyle name="Normal 4 3 2 3 2 3 4 2 3 2" xfId="2075"/>
    <cellStyle name="Normal 4 3 2 3 2 3 4 2 4" xfId="1704"/>
    <cellStyle name="Normal 4 3 2 3 2 3 4 3" xfId="1317"/>
    <cellStyle name="Normal 4 3 2 3 2 3 4 3 2" xfId="2064"/>
    <cellStyle name="Normal 4 3 2 3 2 3 4 4" xfId="1694"/>
    <cellStyle name="Normal 4 3 2 3 2 3 5" xfId="809"/>
    <cellStyle name="Normal 4 3 2 3 2 3 5 2" xfId="835"/>
    <cellStyle name="Normal 4 3 2 3 2 3 5 2 2" xfId="839"/>
    <cellStyle name="Normal 4 3 2 3 2 3 5 2 2 2" xfId="845"/>
    <cellStyle name="Normal 4 3 2 3 2 3 5 2 2 2 2" xfId="1340"/>
    <cellStyle name="Normal 4 3 2 3 2 3 5 2 2 2 2 2" xfId="2087"/>
    <cellStyle name="Normal 4 3 2 3 2 3 5 2 2 2 3" xfId="1714"/>
    <cellStyle name="Normal 4 3 2 3 2 3 5 2 2 3" xfId="851"/>
    <cellStyle name="Normal 4 3 2 3 2 3 5 2 2 3 2" xfId="855"/>
    <cellStyle name="Normal 4 3 2 3 2 3 5 2 2 3 2 2" xfId="862"/>
    <cellStyle name="Normal 4 3 2 3 2 3 5 2 2 3 2 2 2" xfId="1357"/>
    <cellStyle name="Normal 4 3 2 3 2 3 5 2 2 3 2 2 2 2" xfId="2104"/>
    <cellStyle name="Normal 4 3 2 3 2 3 5 2 2 3 2 2 3" xfId="1729"/>
    <cellStyle name="Normal 4 3 2 3 2 3 5 2 2 3 2 3" xfId="867"/>
    <cellStyle name="Normal 4 3 2 3 2 3 5 2 2 3 2 3 2" xfId="1362"/>
    <cellStyle name="Normal 4 3 2 3 2 3 5 2 2 3 2 3 2 2" xfId="2109"/>
    <cellStyle name="Normal 4 3 2 3 2 3 5 2 2 3 2 3 3" xfId="1734"/>
    <cellStyle name="Normal 4 3 2 3 2 3 5 2 2 3 2 4" xfId="872"/>
    <cellStyle name="Normal 4 3 2 3 2 3 5 2 2 3 2 4 2" xfId="1367"/>
    <cellStyle name="Normal 4 3 2 3 2 3 5 2 2 3 2 4 2 2" xfId="2114"/>
    <cellStyle name="Normal 4 3 2 3 2 3 5 2 2 3 2 4 3" xfId="1738"/>
    <cellStyle name="Normal 4 3 2 3 2 3 5 2 2 3 2 5" xfId="879"/>
    <cellStyle name="Normal 4 3 2 3 2 3 5 2 2 3 2 5 2" xfId="890"/>
    <cellStyle name="Normal 4 3 2 3 2 3 5 2 2 3 2 5 2 2" xfId="1007"/>
    <cellStyle name="Normal 4 3 2 3 2 3 5 2 2 3 2 5 2 2 2" xfId="1014"/>
    <cellStyle name="Normal 4 3 2 3 2 3 5 2 2 3 2 5 2 2 2 2" xfId="1021"/>
    <cellStyle name="Normal 4 3 2 3 2 3 5 2 2 3 2 5 2 2 2 2 2" xfId="1409"/>
    <cellStyle name="Normal 4 3 2 3 2 3 5 2 2 3 2 5 2 2 2 2 2 2" xfId="2156"/>
    <cellStyle name="Normal 4 3 2 3 2 3 5 2 2 3 2 5 2 2 2 2 3" xfId="1779"/>
    <cellStyle name="Normal 4 3 2 3 2 3 5 2 2 3 2 5 2 2 2 3" xfId="1028"/>
    <cellStyle name="Normal 4 3 2 3 2 3 5 2 2 3 2 5 2 2 2 3 2" xfId="1046"/>
    <cellStyle name="Normal 4 3 2 3 2 3 5 2 2 3 2 5 2 2 2 3 2 2" xfId="1059"/>
    <cellStyle name="Normal 4 3 2 3 2 3 5 2 2 3 2 5 2 2 2 3 2 2 2" xfId="1063"/>
    <cellStyle name="Normal 4 3 2 3 2 3 5 2 2 3 2 5 2 2 2 3 2 2 2 2" xfId="1810"/>
    <cellStyle name="Normal 4 3 2 3 2 3 5 2 2 3 2 5 2 2 2 3 2 2 2 3" xfId="2194"/>
    <cellStyle name="Normal 4 3 2 3 2 3 5 2 2 3 2 5 2 2 2 3 2 2 3" xfId="1442"/>
    <cellStyle name="Normal 4 3 2 3 2 3 5 2 2 3 2 5 2 2 2 3 2 2 3 2" xfId="2189"/>
    <cellStyle name="Normal 4 3 2 3 2 3 5 2 2 3 2 5 2 2 2 3 2 2 4" xfId="1807"/>
    <cellStyle name="Normal 4 3 2 3 2 3 5 2 2 3 2 5 2 2 2 3 2 3" xfId="1432"/>
    <cellStyle name="Normal 4 3 2 3 2 3 5 2 2 3 2 5 2 2 2 3 2 3 2" xfId="2179"/>
    <cellStyle name="Normal 4 3 2 3 2 3 5 2 2 3 2 5 2 2 2 3 2 4" xfId="1799"/>
    <cellStyle name="Normal 4 3 2 3 2 3 5 2 2 3 2 5 2 2 2 3 3" xfId="1416"/>
    <cellStyle name="Normal 4 3 2 3 2 3 5 2 2 3 2 5 2 2 2 3 3 2" xfId="2163"/>
    <cellStyle name="Normal 4 3 2 3 2 3 5 2 2 3 2 5 2 2 2 3 4" xfId="1786"/>
    <cellStyle name="Normal 4 3 2 3 2 3 5 2 2 3 2 5 2 2 2 4" xfId="1402"/>
    <cellStyle name="Normal 4 3 2 3 2 3 5 2 2 3 2 5 2 2 2 4 2" xfId="2149"/>
    <cellStyle name="Normal 4 3 2 3 2 3 5 2 2 3 2 5 2 2 2 5" xfId="1772"/>
    <cellStyle name="Normal 4 3 2 3 2 3 5 2 2 3 2 5 2 2 3" xfId="1395"/>
    <cellStyle name="Normal 4 3 2 3 2 3 5 2 2 3 2 5 2 2 3 2" xfId="2142"/>
    <cellStyle name="Normal 4 3 2 3 2 3 5 2 2 3 2 5 2 2 4" xfId="1765"/>
    <cellStyle name="Normal 4 3 2 3 2 3 5 2 2 3 2 5 2 3" xfId="1382"/>
    <cellStyle name="Normal 4 3 2 3 2 3 5 2 2 3 2 5 2 3 2" xfId="2129"/>
    <cellStyle name="Normal 4 3 2 3 2 3 5 2 2 3 2 5 2 4" xfId="1752"/>
    <cellStyle name="Normal 4 3 2 3 2 3 5 2 2 3 2 5 3" xfId="1374"/>
    <cellStyle name="Normal 4 3 2 3 2 3 5 2 2 3 2 5 3 2" xfId="2121"/>
    <cellStyle name="Normal 4 3 2 3 2 3 5 2 2 3 2 5 4" xfId="1745"/>
    <cellStyle name="Normal 4 3 2 3 2 3 5 2 2 3 2 6" xfId="1350"/>
    <cellStyle name="Normal 4 3 2 3 2 3 5 2 2 3 2 6 2" xfId="2097"/>
    <cellStyle name="Normal 4 3 2 3 2 3 5 2 2 3 2 7" xfId="1723"/>
    <cellStyle name="Normal 4 3 2 3 2 3 5 2 2 3 3" xfId="1346"/>
    <cellStyle name="Normal 4 3 2 3 2 3 5 2 2 3 3 2" xfId="2093"/>
    <cellStyle name="Normal 4 3 2 3 2 3 5 2 2 3 4" xfId="1719"/>
    <cellStyle name="Normal 4 3 2 3 2 3 5 2 2 4" xfId="1334"/>
    <cellStyle name="Normal 4 3 2 3 2 3 5 2 2 4 2" xfId="2081"/>
    <cellStyle name="Normal 4 3 2 3 2 3 5 2 2 5" xfId="1709"/>
    <cellStyle name="Normal 4 3 2 3 2 3 5 2 3" xfId="1330"/>
    <cellStyle name="Normal 4 3 2 3 2 3 5 2 3 2" xfId="2077"/>
    <cellStyle name="Normal 4 3 2 3 2 3 5 2 4" xfId="1706"/>
    <cellStyle name="Normal 4 3 2 3 2 3 5 3" xfId="1319"/>
    <cellStyle name="Normal 4 3 2 3 2 3 5 3 2" xfId="2066"/>
    <cellStyle name="Normal 4 3 2 3 2 3 5 4" xfId="1696"/>
    <cellStyle name="Normal 4 3 2 3 2 3 6" xfId="1240"/>
    <cellStyle name="Normal 4 3 2 3 2 3 6 2" xfId="1987"/>
    <cellStyle name="Normal 4 3 2 3 2 3 7" xfId="1618"/>
    <cellStyle name="Normal 4 3 2 3 2 4" xfId="1238"/>
    <cellStyle name="Normal 4 3 2 3 2 4 2" xfId="1985"/>
    <cellStyle name="Normal 4 3 2 3 2 5" xfId="1616"/>
    <cellStyle name="Normal 4 3 2 3 3" xfId="1237"/>
    <cellStyle name="Normal 4 3 2 3 3 2" xfId="1984"/>
    <cellStyle name="Normal 4 3 2 3 4" xfId="1615"/>
    <cellStyle name="Normal 4 3 2 4" xfId="1234"/>
    <cellStyle name="Normal 4 3 2 4 2" xfId="1981"/>
    <cellStyle name="Normal 4 3 2 5" xfId="1612"/>
    <cellStyle name="Normal 4 3 3" xfId="277"/>
    <cellStyle name="Normal 4 3 3 2" xfId="278"/>
    <cellStyle name="Normal 4 3 3 2 2" xfId="1243"/>
    <cellStyle name="Normal 4 3 3 2 2 2" xfId="1990"/>
    <cellStyle name="Normal 4 3 3 2 3" xfId="1621"/>
    <cellStyle name="Normal 4 3 3 3" xfId="1242"/>
    <cellStyle name="Normal 4 3 3 3 2" xfId="1989"/>
    <cellStyle name="Normal 4 3 3 4" xfId="1620"/>
    <cellStyle name="Normal 4 3 4" xfId="279"/>
    <cellStyle name="Normal 4 3 4 2" xfId="1244"/>
    <cellStyle name="Normal 4 3 4 2 2" xfId="1991"/>
    <cellStyle name="Normal 4 3 4 3" xfId="1622"/>
    <cellStyle name="Normal 4 3 5" xfId="1233"/>
    <cellStyle name="Normal 4 3 5 2" xfId="1980"/>
    <cellStyle name="Normal 4 3 6" xfId="1611"/>
    <cellStyle name="Normal 4 4" xfId="280"/>
    <cellStyle name="Normal 4 4 2" xfId="281"/>
    <cellStyle name="Normal 4 4 2 2" xfId="1246"/>
    <cellStyle name="Normal 4 4 2 2 2" xfId="1993"/>
    <cellStyle name="Normal 4 4 2 3" xfId="1624"/>
    <cellStyle name="Normal 4 4 3" xfId="754"/>
    <cellStyle name="Normal 4 4 4" xfId="755"/>
    <cellStyle name="Normal 4 4 5" xfId="756"/>
    <cellStyle name="Normal 4 4 6" xfId="757"/>
    <cellStyle name="Normal 4 4 7" xfId="758"/>
    <cellStyle name="Normal 4 4 8" xfId="1245"/>
    <cellStyle name="Normal 4 4 8 2" xfId="1992"/>
    <cellStyle name="Normal 4 4 9" xfId="1623"/>
    <cellStyle name="Normal 4 5" xfId="282"/>
    <cellStyle name="Normal 4 5 2" xfId="1247"/>
    <cellStyle name="Normal 4 5 2 2" xfId="1994"/>
    <cellStyle name="Normal 4 5 3" xfId="1625"/>
    <cellStyle name="Normal 4 6" xfId="283"/>
    <cellStyle name="Normal 4 7" xfId="759"/>
    <cellStyle name="Normal 4 8" xfId="760"/>
    <cellStyle name="Normal 4 9" xfId="761"/>
    <cellStyle name="Normal 4_4th Qtr. 2010 Tables" xfId="762"/>
    <cellStyle name="Normal 5" xfId="284"/>
    <cellStyle name="Normal 5 2" xfId="285"/>
    <cellStyle name="Normal 5 3" xfId="763"/>
    <cellStyle name="Normal 5 4" xfId="764"/>
    <cellStyle name="Normal 5 5" xfId="977"/>
    <cellStyle name="Normal 5 6" xfId="978"/>
    <cellStyle name="Normal 5 7" xfId="979"/>
    <cellStyle name="Normal 5 8" xfId="980"/>
    <cellStyle name="Normal 5_Ext DbtTableB 1 6 (2)" xfId="765"/>
    <cellStyle name="Normal 6" xfId="286"/>
    <cellStyle name="Normal 6 2" xfId="287"/>
    <cellStyle name="Normal 6 2 2" xfId="288"/>
    <cellStyle name="Normal 6 2 2 2" xfId="1250"/>
    <cellStyle name="Normal 6 2 2 2 2" xfId="1997"/>
    <cellStyle name="Normal 6 2 2 3" xfId="1628"/>
    <cellStyle name="Normal 6 2 3" xfId="1249"/>
    <cellStyle name="Normal 6 2 3 2" xfId="1996"/>
    <cellStyle name="Normal 6 2 4" xfId="1627"/>
    <cellStyle name="Normal 6 3" xfId="289"/>
    <cellStyle name="Normal 6 3 2" xfId="1251"/>
    <cellStyle name="Normal 6 3 2 2" xfId="1998"/>
    <cellStyle name="Normal 6 3 3" xfId="1629"/>
    <cellStyle name="Normal 6 4" xfId="290"/>
    <cellStyle name="Normal 6 4 2" xfId="1252"/>
    <cellStyle name="Normal 6 4 2 2" xfId="1999"/>
    <cellStyle name="Normal 6 4 3" xfId="1630"/>
    <cellStyle name="Normal 6 5" xfId="981"/>
    <cellStyle name="Normal 6 6" xfId="982"/>
    <cellStyle name="Normal 6 7" xfId="1248"/>
    <cellStyle name="Normal 6 7 2" xfId="1995"/>
    <cellStyle name="Normal 6 8" xfId="1626"/>
    <cellStyle name="Normal 7" xfId="291"/>
    <cellStyle name="Normal 7 2" xfId="292"/>
    <cellStyle name="Normal 7 2 2" xfId="293"/>
    <cellStyle name="Normal 7 2 2 2" xfId="1255"/>
    <cellStyle name="Normal 7 2 2 2 2" xfId="2002"/>
    <cellStyle name="Normal 7 2 2 3" xfId="1633"/>
    <cellStyle name="Normal 7 2 3" xfId="1254"/>
    <cellStyle name="Normal 7 2 3 2" xfId="2001"/>
    <cellStyle name="Normal 7 2 4" xfId="1632"/>
    <cellStyle name="Normal 7 3" xfId="294"/>
    <cellStyle name="Normal 7 3 2" xfId="1256"/>
    <cellStyle name="Normal 7 3 2 2" xfId="2003"/>
    <cellStyle name="Normal 7 3 3" xfId="1634"/>
    <cellStyle name="Normal 7 4" xfId="295"/>
    <cellStyle name="Normal 7 4 2" xfId="1257"/>
    <cellStyle name="Normal 7 4 2 2" xfId="2004"/>
    <cellStyle name="Normal 7 4 3" xfId="1635"/>
    <cellStyle name="Normal 7 5" xfId="983"/>
    <cellStyle name="Normal 7 6" xfId="984"/>
    <cellStyle name="Normal 7 7" xfId="1253"/>
    <cellStyle name="Normal 7 7 2" xfId="2000"/>
    <cellStyle name="Normal 7 8" xfId="1631"/>
    <cellStyle name="Normal 8" xfId="296"/>
    <cellStyle name="Normal 8 2" xfId="297"/>
    <cellStyle name="Normal 8 2 2" xfId="298"/>
    <cellStyle name="Normal 8 2 2 2" xfId="1260"/>
    <cellStyle name="Normal 8 2 2 2 2" xfId="2007"/>
    <cellStyle name="Normal 8 2 2 3" xfId="1638"/>
    <cellStyle name="Normal 8 2 3" xfId="1259"/>
    <cellStyle name="Normal 8 2 3 2" xfId="2006"/>
    <cellStyle name="Normal 8 2 4" xfId="1637"/>
    <cellStyle name="Normal 8 3" xfId="299"/>
    <cellStyle name="Normal 8 3 2" xfId="1261"/>
    <cellStyle name="Normal 8 3 2 2" xfId="2008"/>
    <cellStyle name="Normal 8 3 3" xfId="1639"/>
    <cellStyle name="Normal 8 4" xfId="300"/>
    <cellStyle name="Normal 8 4 2" xfId="1262"/>
    <cellStyle name="Normal 8 4 2 2" xfId="2009"/>
    <cellStyle name="Normal 8 4 3" xfId="1640"/>
    <cellStyle name="Normal 8 5" xfId="985"/>
    <cellStyle name="Normal 8 6" xfId="986"/>
    <cellStyle name="Normal 8 7" xfId="1258"/>
    <cellStyle name="Normal 8 7 2" xfId="2005"/>
    <cellStyle name="Normal 8 8" xfId="1636"/>
    <cellStyle name="Normal 9" xfId="301"/>
    <cellStyle name="Normal 9 2" xfId="302"/>
    <cellStyle name="Normal 9 2 2" xfId="303"/>
    <cellStyle name="Normal 9 2 2 2" xfId="987"/>
    <cellStyle name="Normal 9 2 2 2 2" xfId="988"/>
    <cellStyle name="Normal 9 2 2 2 2 2" xfId="989"/>
    <cellStyle name="Normal 9 2 2 2 2 2 2" xfId="1388"/>
    <cellStyle name="Normal 9 2 2 2 2 2 2 2" xfId="2135"/>
    <cellStyle name="Normal 9 2 2 2 2 2 3" xfId="1758"/>
    <cellStyle name="Normal 9 2 2 2 2 3" xfId="990"/>
    <cellStyle name="Normal 9 2 2 2 2 3 2" xfId="1389"/>
    <cellStyle name="Normal 9 2 2 2 2 3 2 2" xfId="2136"/>
    <cellStyle name="Normal 9 2 2 2 2 3 3" xfId="1759"/>
    <cellStyle name="Normal 9 2 2 2 2 4" xfId="1387"/>
    <cellStyle name="Normal 9 2 2 2 2 4 2" xfId="2134"/>
    <cellStyle name="Normal 9 2 2 2 2 5" xfId="1757"/>
    <cellStyle name="Normal 9 2 2 2 3" xfId="1386"/>
    <cellStyle name="Normal 9 2 2 2 3 2" xfId="2133"/>
    <cellStyle name="Normal 9 2 2 2 4" xfId="1756"/>
    <cellStyle name="Normal 9 2 2 3" xfId="991"/>
    <cellStyle name="Normal 9 2 2 3 2" xfId="1390"/>
    <cellStyle name="Normal 9 2 2 3 2 2" xfId="2137"/>
    <cellStyle name="Normal 9 2 2 3 3" xfId="1760"/>
    <cellStyle name="Normal 9 2 2 4" xfId="992"/>
    <cellStyle name="Normal 9 2 2 4 2" xfId="1391"/>
    <cellStyle name="Normal 9 2 2 4 2 2" xfId="2138"/>
    <cellStyle name="Normal 9 2 2 4 3" xfId="1761"/>
    <cellStyle name="Normal 9 2 2 5" xfId="1265"/>
    <cellStyle name="Normal 9 2 2 5 2" xfId="2012"/>
    <cellStyle name="Normal 9 2 2 6" xfId="1643"/>
    <cellStyle name="Normal 9 2 3" xfId="1264"/>
    <cellStyle name="Normal 9 2 3 2" xfId="2011"/>
    <cellStyle name="Normal 9 2 4" xfId="1642"/>
    <cellStyle name="Normal 9 3" xfId="16"/>
    <cellStyle name="Normal 9 3 2" xfId="1033"/>
    <cellStyle name="Normal 9 3 2 2" xfId="1049"/>
    <cellStyle name="Normal 9 3 2 2 2" xfId="1434"/>
    <cellStyle name="Normal 9 3 2 2 2 2" xfId="2181"/>
    <cellStyle name="Normal 9 3 2 2 3" xfId="1801"/>
    <cellStyle name="Normal 9 3 2 3" xfId="1421"/>
    <cellStyle name="Normal 9 3 2 3 2" xfId="2168"/>
    <cellStyle name="Normal 9 3 2 4" xfId="1789"/>
    <cellStyle name="Normal 9 3 3" xfId="1068"/>
    <cellStyle name="Normal 9 3 3 2" xfId="1815"/>
    <cellStyle name="Normal 9 3 4" xfId="1449"/>
    <cellStyle name="Normal 9 4" xfId="304"/>
    <cellStyle name="Normal 9 4 2" xfId="1266"/>
    <cellStyle name="Normal 9 4 2 2" xfId="2013"/>
    <cellStyle name="Normal 9 4 3" xfId="1644"/>
    <cellStyle name="Normal 9 5" xfId="993"/>
    <cellStyle name="Normal 9 6" xfId="994"/>
    <cellStyle name="Normal 9 7" xfId="1263"/>
    <cellStyle name="Normal 9 7 2" xfId="2010"/>
    <cellStyle name="Normal 9 8" xfId="1641"/>
    <cellStyle name="Normal_Annual Report_2005" xfId="2190"/>
    <cellStyle name="Normal_New DMBs_ Analytical Tables_may 28 2008_Final" xfId="1048"/>
    <cellStyle name="Note 2" xfId="305"/>
    <cellStyle name="Note 2 2" xfId="306"/>
    <cellStyle name="Note 2 2 2" xfId="307"/>
    <cellStyle name="Note 2 2 2 2" xfId="1269"/>
    <cellStyle name="Note 2 2 2 2 2" xfId="2016"/>
    <cellStyle name="Note 2 2 2 3" xfId="1647"/>
    <cellStyle name="Note 2 2 3" xfId="308"/>
    <cellStyle name="Note 2 2 3 2" xfId="1270"/>
    <cellStyle name="Note 2 2 3 2 2" xfId="2017"/>
    <cellStyle name="Note 2 2 3 3" xfId="1648"/>
    <cellStyle name="Note 2 2 4" xfId="1268"/>
    <cellStyle name="Note 2 2 4 2" xfId="2015"/>
    <cellStyle name="Note 2 2 5" xfId="1646"/>
    <cellStyle name="Note 2 3" xfId="309"/>
    <cellStyle name="Note 2 3 2" xfId="1271"/>
    <cellStyle name="Note 2 3 2 2" xfId="2018"/>
    <cellStyle name="Note 2 3 3" xfId="1649"/>
    <cellStyle name="Note 2 4" xfId="310"/>
    <cellStyle name="Note 2 4 2" xfId="1272"/>
    <cellStyle name="Note 2 4 2 2" xfId="2019"/>
    <cellStyle name="Note 2 4 3" xfId="1650"/>
    <cellStyle name="Note 2 5" xfId="1267"/>
    <cellStyle name="Note 2 5 2" xfId="2014"/>
    <cellStyle name="Note 2 6" xfId="1645"/>
    <cellStyle name="Note 3" xfId="311"/>
    <cellStyle name="Note 3 2" xfId="1273"/>
    <cellStyle name="Note 3 2 2" xfId="2020"/>
    <cellStyle name="Note 3 3" xfId="1651"/>
    <cellStyle name="Note 4" xfId="312"/>
    <cellStyle name="Note 5" xfId="766"/>
    <cellStyle name="Note 6" xfId="767"/>
    <cellStyle name="Note 7" xfId="768"/>
    <cellStyle name="Note 8" xfId="769"/>
    <cellStyle name="Note 9" xfId="770"/>
    <cellStyle name="Output 2" xfId="313"/>
    <cellStyle name="Output 2 2" xfId="771"/>
    <cellStyle name="Output 3" xfId="772"/>
    <cellStyle name="Output 4" xfId="773"/>
    <cellStyle name="Output 5" xfId="774"/>
    <cellStyle name="Output 6" xfId="775"/>
    <cellStyle name="Output 7" xfId="776"/>
    <cellStyle name="Output 8" xfId="777"/>
    <cellStyle name="Output 9" xfId="778"/>
    <cellStyle name="Percent 2" xfId="314"/>
    <cellStyle name="Percent 2 2" xfId="315"/>
    <cellStyle name="Percent 2 2 2" xfId="316"/>
    <cellStyle name="Percent 2 2 2 2" xfId="1275"/>
    <cellStyle name="Percent 2 2 2 2 2" xfId="2022"/>
    <cellStyle name="Percent 2 2 2 3" xfId="1653"/>
    <cellStyle name="Percent 2 2 3" xfId="317"/>
    <cellStyle name="Percent 2 2 3 2" xfId="1276"/>
    <cellStyle name="Percent 2 2 3 2 2" xfId="2023"/>
    <cellStyle name="Percent 2 2 3 3" xfId="1654"/>
    <cellStyle name="Percent 2 2 4" xfId="1274"/>
    <cellStyle name="Percent 2 2 4 2" xfId="2021"/>
    <cellStyle name="Percent 2 2 5" xfId="1652"/>
    <cellStyle name="Percent 2 3" xfId="318"/>
    <cellStyle name="Percent 2 3 2" xfId="1277"/>
    <cellStyle name="Percent 2 3 2 2" xfId="2024"/>
    <cellStyle name="Percent 2 3 3" xfId="1655"/>
    <cellStyle name="Percent 2 4" xfId="319"/>
    <cellStyle name="Percent 2 4 2" xfId="1278"/>
    <cellStyle name="Percent 2 4 2 2" xfId="2025"/>
    <cellStyle name="Percent 2 4 3" xfId="1656"/>
    <cellStyle name="Percent 2 5" xfId="320"/>
    <cellStyle name="Percent 2 5 2" xfId="1279"/>
    <cellStyle name="Percent 2 5 2 2" xfId="2026"/>
    <cellStyle name="Percent 2 5 3" xfId="1657"/>
    <cellStyle name="Percent 3" xfId="995"/>
    <cellStyle name="Percent 4" xfId="996"/>
    <cellStyle name="Percent 4 2" xfId="997"/>
    <cellStyle name="Percent 5" xfId="998"/>
    <cellStyle name="Percent 5 2" xfId="999"/>
    <cellStyle name="Percent 6" xfId="1000"/>
    <cellStyle name="s44" xfId="819"/>
    <cellStyle name="s48" xfId="820"/>
    <cellStyle name="s73" xfId="821"/>
    <cellStyle name="s80" xfId="822"/>
    <cellStyle name="s85" xfId="823"/>
    <cellStyle name="s94" xfId="824"/>
    <cellStyle name="s95" xfId="825"/>
    <cellStyle name="Title 2" xfId="321"/>
    <cellStyle name="Title 2 2" xfId="779"/>
    <cellStyle name="Title 3" xfId="780"/>
    <cellStyle name="Title 4" xfId="781"/>
    <cellStyle name="Title 5" xfId="782"/>
    <cellStyle name="Title 6" xfId="783"/>
    <cellStyle name="Title 7" xfId="784"/>
    <cellStyle name="Title 8" xfId="785"/>
    <cellStyle name="Title 9" xfId="786"/>
    <cellStyle name="Total 2" xfId="322"/>
    <cellStyle name="Total 2 2" xfId="787"/>
    <cellStyle name="Total 3" xfId="788"/>
    <cellStyle name="Total 4" xfId="789"/>
    <cellStyle name="Total 5" xfId="790"/>
    <cellStyle name="Total 6" xfId="791"/>
    <cellStyle name="Total 7" xfId="792"/>
    <cellStyle name="Total 8" xfId="793"/>
    <cellStyle name="Total 9" xfId="794"/>
    <cellStyle name="Warning Text 2" xfId="323"/>
    <cellStyle name="Warning Text 2 2" xfId="795"/>
    <cellStyle name="Warning Text 3" xfId="796"/>
    <cellStyle name="Warning Text 4" xfId="797"/>
    <cellStyle name="Warning Text 5" xfId="798"/>
    <cellStyle name="Warning Text 6" xfId="799"/>
    <cellStyle name="Warning Text 7" xfId="800"/>
    <cellStyle name="Warning Text 8" xfId="801"/>
    <cellStyle name="Warning Text 9" xfId="802"/>
  </cellStyles>
  <dxfs count="0"/>
  <tableStyles count="0" defaultTableStyle="TableStyleMedium2" defaultPivotStyle="PivotStyleLight16"/>
  <colors>
    <mruColors>
      <color rgb="FFCCC0DA"/>
      <color rgb="FF66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externalLink" Target="externalLinks/externalLink1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6.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7.xml"/><Relationship Id="rId108" Type="http://schemas.openxmlformats.org/officeDocument/2006/relationships/externalLink" Target="externalLinks/externalLink12.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10.xml"/><Relationship Id="rId114"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3.xml"/><Relationship Id="rId101"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3.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xml"/><Relationship Id="rId104" Type="http://schemas.openxmlformats.org/officeDocument/2006/relationships/externalLink" Target="externalLinks/externalLink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4.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4.xml"/><Relationship Id="rId105" Type="http://schemas.openxmlformats.org/officeDocument/2006/relationships/externalLink" Target="externalLinks/externalLink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theme" Target="theme/theme1.xml"/></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AFR\DATA\NGA\Staff%20Report\NGA-re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AFR\DATA\NGA\Staff%20Report\SR_Figur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afr\Lamby\Nigeria\Statistics\Imf\00NGRED_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ciroma19831/AppData/Local/Microsoft/Windows/Temporary%20Internet%20Files/Content.Outlook/91ZKBVNE/Copy%20of%20Capital%20Outflow%20INFLOW%20CCI%20UTILIZATION%20FOR%202011%20TO%20201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AFR\DATA\NGA\Staff%20Report\STA-ins\NGCP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AFR\My%20Documents\EWSDATA\NGA\NGA_RE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ocuments%20and%20Settings\udoette18324\Local%20Settings\Temporary%20Internet%20Files\Content.Outlook\9DB5HN1Q\BACKUP\0FFICE%20ASSIGNMENTS\ESIO%20%20INPUT%20FOR%20ANNUAL%20REPORT\2007%20ESIO%20INPUT%20FOR%20ANNUAL%20REPORT\ESIO%20INPUT%20FOR%202007%20ANNUAL%20REPOR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Users\babandu\AR-2008\BACKUP\0FFICE%20ASSIGNMENTS\ESIO%20%20INPUT%20FOR%20ANNUAL%20REPORT\2007%20ESIO%20INPUT%20FOR%20ANNUAL%20REPORT\ESIO%20INPUT%20FOR%202007%20ANNUAL%20REPOR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bjclrfps001.cenbank.net\Research%20and%20Statistics%20Dept\BACKUP\0FFICE%20ASSIGNMENTS\ESIO%20%20INPUT%20FOR%20ANNUAL%20REPORT\2007%20ESIO%20INPUT%20FOR%20ANNUAL%20REPORT\ESIO%20INPUT%20FOR%202007%20ANNUAL%20REPOR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Readme"/>
      <sheetName val="TOC"/>
      <sheetName val="In"/>
      <sheetName val="Out"/>
      <sheetName val="Weta"/>
      <sheetName val="Source_sect"/>
      <sheetName val="Source_exp"/>
      <sheetName val="SEI"/>
      <sheetName val="SEI-PIN SR"/>
      <sheetName val="SavInv"/>
      <sheetName val="Work_sect"/>
      <sheetName val="Work_exp"/>
      <sheetName val="Work_exp_muddlethrough"/>
      <sheetName val="SavInv-muddlethrough"/>
      <sheetName val="Work_sect_muddlethrugh"/>
      <sheetName val="SEI-muddlethrugh"/>
      <sheetName val="SEI-WB-Annual meetings"/>
      <sheetName val="SEI-WB-Annual meetings-hard"/>
      <sheetName val="Table 1"/>
      <sheetName val="Table 2"/>
      <sheetName val="Table 3"/>
      <sheetName val="Table 4"/>
      <sheetName val="Table 5"/>
      <sheetName val="charts"/>
      <sheetName val="chart data"/>
      <sheetName val="RED1"/>
      <sheetName val="RED2"/>
      <sheetName val="RED3"/>
      <sheetName val="RED4"/>
      <sheetName val="RED6"/>
      <sheetName val="RED7"/>
      <sheetName val="NGA-real"/>
    </sheetNames>
    <definedNames>
      <definedName name="Table1"/>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row r="55">
          <cell r="B55" t="str">
            <v xml:space="preserve"> Implicit Price Deflators (1984 = 100)</v>
          </cell>
        </row>
        <row r="66">
          <cell r="B66" t="str">
            <v>Price Deflators rebased to 1990 = 100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s>
    <sheetDataSet>
      <sheetData sheetId="0" refreshError="1">
        <row r="1">
          <cell r="D1">
            <v>1997</v>
          </cell>
          <cell r="E1">
            <v>1998</v>
          </cell>
          <cell r="F1">
            <v>1999</v>
          </cell>
          <cell r="G1">
            <v>2000</v>
          </cell>
          <cell r="H1">
            <v>2001</v>
          </cell>
          <cell r="I1">
            <v>2002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 val="BASIC"/>
      <sheetName val="1"/>
      <sheetName val="2"/>
      <sheetName val="3"/>
      <sheetName val="4"/>
      <sheetName val="5"/>
      <sheetName val="8"/>
      <sheetName val="9"/>
      <sheetName val="10"/>
      <sheetName val="F12"/>
      <sheetName val="F13"/>
      <sheetName val="F14"/>
      <sheetName val="F15"/>
      <sheetName val="F16"/>
      <sheetName val="F17"/>
      <sheetName val="F18"/>
      <sheetName val="F19"/>
      <sheetName val="F20"/>
      <sheetName val="F21"/>
      <sheetName val="23"/>
      <sheetName val="24"/>
      <sheetName val="25"/>
      <sheetName val="26"/>
      <sheetName val="30"/>
      <sheetName val="31"/>
      <sheetName val="32"/>
      <sheetName val="DOTX"/>
      <sheetName val="DOTM"/>
      <sheetName val="Debt"/>
      <sheetName val="IFEM"/>
      <sheetName val="40"/>
      <sheetName val="33"/>
      <sheetName val="34"/>
      <sheetName val="35"/>
      <sheetName val="36"/>
      <sheetName val="37"/>
      <sheetName val="39"/>
      <sheetName val="6"/>
      <sheetName val="7"/>
      <sheetName val="11"/>
      <sheetName val="12"/>
      <sheetName val="13"/>
      <sheetName val="14"/>
      <sheetName val="15"/>
      <sheetName val="17"/>
      <sheetName val="18"/>
      <sheetName val="19"/>
      <sheetName val="20"/>
      <sheetName val="21"/>
      <sheetName val="22"/>
      <sheetName val="F22"/>
      <sheetName val="27"/>
      <sheetName val="28"/>
      <sheetName val="PRINTRED28"/>
      <sheetName val="29"/>
      <sheetName val="Dialog1"/>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1"/>
      <sheetName val="CAPT-OUTFLOW 2011 (2)"/>
      <sheetName val="CAPT-OUTFLOW(2012)"/>
      <sheetName val="CAP-OTFLOW  (JAN-MAY, 2013)"/>
      <sheetName val="CCI BY INVESTMENT JAN TO JUN13,"/>
      <sheetName val="CCI BY INVESTMENT TYPE(2012)"/>
      <sheetName val="CCI BY INVEST 2011"/>
      <sheetName val="CCI BY COUNTRY 2013"/>
      <sheetName val="CCI BY COUNTRY 2011"/>
      <sheetName val="CCI BY COUNTRY 2012"/>
      <sheetName val="UTILIZATION NON-VALID 2011"/>
      <sheetName val="UTILIZATION VALID 2011"/>
      <sheetName val="UTILIZATION VALID 2012"/>
      <sheetName val="UTILIZATION NON-VALID 2012"/>
      <sheetName val="UTILIZATION NON-VALID 2013"/>
      <sheetName val="UTILIZATION VALID 2013"/>
      <sheetName val="INFLOW 2011"/>
      <sheetName val="INFLOW 2012"/>
      <sheetName val="INFLOW 2013"/>
    </sheetNames>
    <sheetDataSet>
      <sheetData sheetId="0">
        <row r="45">
          <cell r="A45" t="str">
            <v>Recover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Table3"/>
    </sheetNames>
    <sheetDataSet>
      <sheetData sheetId="0"/>
      <sheetData sheetId="1"/>
      <sheetData sheetId="2" refreshError="1">
        <row r="3">
          <cell r="B3" t="str">
            <v>External Debt Sustainability Framework, 2000-2010</v>
          </cell>
        </row>
        <row r="4">
          <cell r="B4" t="str">
            <v>(In percent of GDP, unless otherwise indicated)</v>
          </cell>
        </row>
        <row r="7">
          <cell r="F7" t="str">
            <v xml:space="preserve">Actual </v>
          </cell>
          <cell r="S7" t="str">
            <v>Projections</v>
          </cell>
        </row>
        <row r="8">
          <cell r="C8">
            <v>1994</v>
          </cell>
          <cell r="D8">
            <v>1995</v>
          </cell>
          <cell r="E8">
            <v>1996</v>
          </cell>
          <cell r="F8">
            <v>1997</v>
          </cell>
          <cell r="G8">
            <v>1998</v>
          </cell>
          <cell r="H8">
            <v>1999</v>
          </cell>
          <cell r="I8">
            <v>2000</v>
          </cell>
          <cell r="J8">
            <v>2001</v>
          </cell>
          <cell r="K8">
            <v>2002</v>
          </cell>
          <cell r="L8">
            <v>2003</v>
          </cell>
          <cell r="M8">
            <v>2004</v>
          </cell>
          <cell r="S8">
            <v>2005</v>
          </cell>
          <cell r="T8">
            <v>2006</v>
          </cell>
          <cell r="U8">
            <v>2007</v>
          </cell>
          <cell r="V8">
            <v>2008</v>
          </cell>
          <cell r="W8">
            <v>2009</v>
          </cell>
          <cell r="X8">
            <v>2010</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27.827143186829524</v>
          </cell>
          <cell r="D12">
            <v>28.477824267660534</v>
          </cell>
          <cell r="E12">
            <v>31.072419950435865</v>
          </cell>
          <cell r="F12">
            <v>36.574292747427883</v>
          </cell>
          <cell r="G12">
            <v>40.264478031766188</v>
          </cell>
          <cell r="H12">
            <v>45.409712848704906</v>
          </cell>
          <cell r="I12">
            <v>46.054244929808483</v>
          </cell>
          <cell r="J12">
            <v>47.523120253755543</v>
          </cell>
          <cell r="K12">
            <v>52.299048021540614</v>
          </cell>
          <cell r="L12">
            <v>46.437884371086149</v>
          </cell>
          <cell r="M12">
            <v>37.800126732454714</v>
          </cell>
          <cell r="S12">
            <v>38.362436203717643</v>
          </cell>
          <cell r="T12">
            <v>38.406957404478156</v>
          </cell>
          <cell r="U12">
            <v>38.146187105693365</v>
          </cell>
          <cell r="V12">
            <v>36.808499323906979</v>
          </cell>
          <cell r="W12">
            <v>35.558309557314352</v>
          </cell>
          <cell r="X12">
            <v>34.529000742578553</v>
          </cell>
          <cell r="AA12">
            <v>-1.7918969785476864</v>
          </cell>
        </row>
        <row r="14">
          <cell r="A14">
            <v>2</v>
          </cell>
          <cell r="B14" t="str">
            <v>Change in external debt</v>
          </cell>
          <cell r="D14">
            <v>0.65068108083100995</v>
          </cell>
          <cell r="E14">
            <v>2.5945956827753314</v>
          </cell>
          <cell r="F14">
            <v>5.5018727969920178</v>
          </cell>
          <cell r="G14">
            <v>3.6901852843383054</v>
          </cell>
          <cell r="H14">
            <v>5.1452348169387179</v>
          </cell>
          <cell r="I14">
            <v>0.64453208110357707</v>
          </cell>
          <cell r="J14">
            <v>1.46887532394706</v>
          </cell>
          <cell r="K14">
            <v>4.7759277677850704</v>
          </cell>
          <cell r="L14">
            <v>-5.8611636504544649</v>
          </cell>
          <cell r="M14">
            <v>-8.6377576386314345</v>
          </cell>
          <cell r="S14">
            <v>0.56230947126292818</v>
          </cell>
          <cell r="T14">
            <v>4.452120076051358E-2</v>
          </cell>
          <cell r="U14">
            <v>-0.26077029878479152</v>
          </cell>
          <cell r="V14">
            <v>-1.3376877817863857</v>
          </cell>
          <cell r="W14">
            <v>-1.2501897665926265</v>
          </cell>
          <cell r="X14">
            <v>-1.0293088147357992</v>
          </cell>
          <cell r="Y14">
            <v>0</v>
          </cell>
        </row>
        <row r="15">
          <cell r="A15">
            <v>3</v>
          </cell>
          <cell r="B15" t="str">
            <v>Identified external debt-creating flows (4+8+9)</v>
          </cell>
          <cell r="D15">
            <v>2.5155907450021102</v>
          </cell>
          <cell r="E15">
            <v>-1.6629987718349488</v>
          </cell>
          <cell r="F15">
            <v>-2.090591783671492</v>
          </cell>
          <cell r="G15">
            <v>6.2629521364405036</v>
          </cell>
          <cell r="H15">
            <v>6.4528783696999321</v>
          </cell>
          <cell r="I15">
            <v>-2.1706731470476841</v>
          </cell>
          <cell r="J15">
            <v>-3.8432895871342665</v>
          </cell>
          <cell r="K15">
            <v>7.4168454666967314</v>
          </cell>
          <cell r="L15">
            <v>-6.3385907149520051</v>
          </cell>
          <cell r="M15">
            <v>-11.519119623015765</v>
          </cell>
          <cell r="S15">
            <v>0.42302703127567698</v>
          </cell>
          <cell r="T15">
            <v>0.63506520301859881</v>
          </cell>
          <cell r="U15">
            <v>-0.66785436892264993</v>
          </cell>
          <cell r="V15">
            <v>-1.5555077461891385</v>
          </cell>
          <cell r="W15">
            <v>-1.5347336122325728</v>
          </cell>
          <cell r="X15">
            <v>-1.5222228799874453</v>
          </cell>
          <cell r="Y15">
            <v>0</v>
          </cell>
        </row>
        <row r="16">
          <cell r="A16">
            <v>4</v>
          </cell>
          <cell r="B16" t="str">
            <v>Current account deficit, excluding interest payments</v>
          </cell>
          <cell r="D16">
            <v>2.9500705138157968</v>
          </cell>
          <cell r="E16">
            <v>2.6435604766287164</v>
          </cell>
          <cell r="F16">
            <v>3.538040599460019</v>
          </cell>
          <cell r="G16">
            <v>2.5657779902981943</v>
          </cell>
          <cell r="H16">
            <v>-3.895406019845713</v>
          </cell>
          <cell r="I16">
            <v>-4.0882190744706284</v>
          </cell>
          <cell r="J16">
            <v>-2.0265264117934039</v>
          </cell>
          <cell r="K16">
            <v>-1.5842426889007037</v>
          </cell>
          <cell r="L16">
            <v>-1.4885347019879471</v>
          </cell>
          <cell r="M16">
            <v>-1.4646583321137183</v>
          </cell>
          <cell r="S16">
            <v>0.42992179530000463</v>
          </cell>
          <cell r="T16">
            <v>0.62345597052561874</v>
          </cell>
          <cell r="U16">
            <v>0.5839605977487039</v>
          </cell>
          <cell r="V16">
            <v>0.27555274141605451</v>
          </cell>
          <cell r="W16">
            <v>0.2407546828294263</v>
          </cell>
          <cell r="X16">
            <v>0.25937471636527804</v>
          </cell>
          <cell r="Y16">
            <v>1.7918969785476864</v>
          </cell>
        </row>
        <row r="17">
          <cell r="A17">
            <v>5</v>
          </cell>
          <cell r="B17" t="str">
            <v>Deficit in balance of goods and services</v>
          </cell>
          <cell r="D17">
            <v>3.9608664324196017</v>
          </cell>
          <cell r="E17">
            <v>-3.4796248445492726</v>
          </cell>
          <cell r="F17">
            <v>-3.3729061676472778</v>
          </cell>
          <cell r="G17">
            <v>-3.2060102481046986</v>
          </cell>
          <cell r="H17">
            <v>-8.4798428565616959</v>
          </cell>
          <cell r="I17">
            <v>-10.212378201437215</v>
          </cell>
          <cell r="J17">
            <v>-7.7666073678079464</v>
          </cell>
          <cell r="K17">
            <v>-7.6148200625131821</v>
          </cell>
          <cell r="L17">
            <v>-6.9611039964526569</v>
          </cell>
          <cell r="M17">
            <v>-6.4358952596151333</v>
          </cell>
          <cell r="S17">
            <v>-4.2174776308203601</v>
          </cell>
          <cell r="T17">
            <v>-4.3446568370763874</v>
          </cell>
          <cell r="U17">
            <v>-3.5168279362037289</v>
          </cell>
          <cell r="V17">
            <v>-3.5279129148168131</v>
          </cell>
          <cell r="W17">
            <v>-3.6047560160212573</v>
          </cell>
          <cell r="X17">
            <v>-3.8126296595809919</v>
          </cell>
        </row>
        <row r="18">
          <cell r="A18">
            <v>6</v>
          </cell>
          <cell r="B18" t="str">
            <v>Exports</v>
          </cell>
          <cell r="C18">
            <v>13.103093361120566</v>
          </cell>
          <cell r="D18">
            <v>13.36046046502681</v>
          </cell>
          <cell r="E18">
            <v>13.134972090158284</v>
          </cell>
          <cell r="F18">
            <v>15.114023623695646</v>
          </cell>
          <cell r="G18">
            <v>14.747596544067695</v>
          </cell>
          <cell r="H18">
            <v>17.280052193586215</v>
          </cell>
          <cell r="I18">
            <v>20.101132871743602</v>
          </cell>
          <cell r="J18">
            <v>18.272643716278289</v>
          </cell>
          <cell r="K18">
            <v>19.864572856665035</v>
          </cell>
          <cell r="L18">
            <v>18.996571727027138</v>
          </cell>
          <cell r="M18">
            <v>18.194553293237256</v>
          </cell>
          <cell r="S18">
            <v>18.01940401077719</v>
          </cell>
          <cell r="T18">
            <v>18.511563328201756</v>
          </cell>
          <cell r="U18">
            <v>18.001409286695633</v>
          </cell>
          <cell r="V18">
            <v>18.490670415665349</v>
          </cell>
          <cell r="W18">
            <v>18.950518280149431</v>
          </cell>
          <cell r="X18">
            <v>19.703028249700498</v>
          </cell>
        </row>
        <row r="19">
          <cell r="A19">
            <v>7</v>
          </cell>
          <cell r="B19" t="str">
            <v xml:space="preserve">Imports </v>
          </cell>
          <cell r="D19">
            <v>17.321326897446411</v>
          </cell>
          <cell r="E19">
            <v>9.6553472456090113</v>
          </cell>
          <cell r="F19">
            <v>11.741117456048368</v>
          </cell>
          <cell r="G19">
            <v>11.541586295962997</v>
          </cell>
          <cell r="H19">
            <v>8.8002093370245191</v>
          </cell>
          <cell r="I19">
            <v>9.8887546703063869</v>
          </cell>
          <cell r="J19">
            <v>10.506036348470342</v>
          </cell>
          <cell r="K19">
            <v>12.249752794151853</v>
          </cell>
          <cell r="L19">
            <v>12.035467730574481</v>
          </cell>
          <cell r="M19">
            <v>11.758658033622122</v>
          </cell>
          <cell r="S19">
            <v>13.80192637995683</v>
          </cell>
          <cell r="T19">
            <v>14.166906491125369</v>
          </cell>
          <cell r="U19">
            <v>14.484581350491904</v>
          </cell>
          <cell r="V19">
            <v>14.962757500848536</v>
          </cell>
          <cell r="W19">
            <v>15.345762264128174</v>
          </cell>
          <cell r="X19">
            <v>15.890398590119506</v>
          </cell>
        </row>
        <row r="20">
          <cell r="A20">
            <v>8</v>
          </cell>
          <cell r="B20" t="str">
            <v>Net non-debt creating capital inflows (negative)</v>
          </cell>
          <cell r="D20">
            <v>-1.2249435894567466</v>
          </cell>
          <cell r="E20">
            <v>-2.7787779755663116</v>
          </cell>
          <cell r="F20">
            <v>-5.0517492114984872</v>
          </cell>
          <cell r="G20">
            <v>-2.2312266369523392</v>
          </cell>
          <cell r="H20">
            <v>-1.7213625282789431</v>
          </cell>
          <cell r="I20">
            <v>-2.6376295689416644</v>
          </cell>
          <cell r="J20">
            <v>-3.0484042579074391</v>
          </cell>
          <cell r="K20">
            <v>-1.7616416644231585</v>
          </cell>
          <cell r="L20">
            <v>-1.0431233239018987</v>
          </cell>
          <cell r="M20">
            <v>-2.536062120970223</v>
          </cell>
          <cell r="S20">
            <v>-2.2242392649417373</v>
          </cell>
          <cell r="T20">
            <v>-2.0233225857366341</v>
          </cell>
          <cell r="U20">
            <v>-2.1643698851007245</v>
          </cell>
          <cell r="V20">
            <v>-2.1891096614786472</v>
          </cell>
          <cell r="W20">
            <v>-2.2231514682321389</v>
          </cell>
          <cell r="X20">
            <v>-2.1373981249157614</v>
          </cell>
          <cell r="Y20">
            <v>-2.1373981249157614</v>
          </cell>
        </row>
        <row r="21">
          <cell r="A21" t="str">
            <v>hide</v>
          </cell>
          <cell r="B21" t="str">
            <v>Net foreign direct investment, equity</v>
          </cell>
          <cell r="D21">
            <v>1.0469220077109218</v>
          </cell>
          <cell r="E21">
            <v>2.7787779755663116</v>
          </cell>
          <cell r="F21">
            <v>5.0517492114984872</v>
          </cell>
          <cell r="G21">
            <v>2.2312266369523392</v>
          </cell>
          <cell r="H21">
            <v>1.7213625282789431</v>
          </cell>
          <cell r="I21">
            <v>2.6376295689416644</v>
          </cell>
          <cell r="J21">
            <v>3.0484042579074391</v>
          </cell>
          <cell r="K21">
            <v>1.7616416644231585</v>
          </cell>
          <cell r="L21">
            <v>1.0431233239018987</v>
          </cell>
          <cell r="M21">
            <v>2.536062120970223</v>
          </cell>
          <cell r="S21">
            <v>2.2242392649417373</v>
          </cell>
          <cell r="T21">
            <v>2.0233225857366341</v>
          </cell>
          <cell r="U21">
            <v>2.1643698851007245</v>
          </cell>
          <cell r="V21">
            <v>2.1891096614786472</v>
          </cell>
          <cell r="W21">
            <v>2.2231514682321389</v>
          </cell>
          <cell r="X21">
            <v>2.1373981249157614</v>
          </cell>
        </row>
        <row r="22">
          <cell r="A22" t="str">
            <v>hide</v>
          </cell>
          <cell r="B22" t="str">
            <v>Net portfolio investment,equity</v>
          </cell>
          <cell r="D22">
            <v>0.17802158174582483</v>
          </cell>
          <cell r="E22">
            <v>0</v>
          </cell>
          <cell r="F22">
            <v>0</v>
          </cell>
          <cell r="G22">
            <v>0</v>
          </cell>
          <cell r="H22">
            <v>0</v>
          </cell>
          <cell r="I22">
            <v>0</v>
          </cell>
          <cell r="J22">
            <v>0</v>
          </cell>
          <cell r="K22">
            <v>0</v>
          </cell>
          <cell r="L22">
            <v>0</v>
          </cell>
          <cell r="M22">
            <v>0</v>
          </cell>
          <cell r="S22">
            <v>0</v>
          </cell>
          <cell r="T22">
            <v>0</v>
          </cell>
          <cell r="U22">
            <v>0</v>
          </cell>
          <cell r="V22">
            <v>0</v>
          </cell>
          <cell r="W22">
            <v>0</v>
          </cell>
          <cell r="X22">
            <v>0</v>
          </cell>
        </row>
        <row r="23">
          <cell r="A23">
            <v>9</v>
          </cell>
          <cell r="B23" t="str">
            <v>Automatic debt dynamics 1/</v>
          </cell>
          <cell r="D23">
            <v>0.79046382064306009</v>
          </cell>
          <cell r="E23">
            <v>-1.5277812728973537</v>
          </cell>
          <cell r="F23">
            <v>-0.57688317163302405</v>
          </cell>
          <cell r="G23">
            <v>5.9284007830946486</v>
          </cell>
          <cell r="H23">
            <v>12.069646917824588</v>
          </cell>
          <cell r="I23">
            <v>4.5551754963646092</v>
          </cell>
          <cell r="J23">
            <v>1.231641082566576</v>
          </cell>
          <cell r="K23">
            <v>10.762729820020594</v>
          </cell>
          <cell r="L23">
            <v>-3.8069326890621591</v>
          </cell>
          <cell r="M23">
            <v>-7.5183991699318238</v>
          </cell>
          <cell r="S23">
            <v>2.2173445009174095</v>
          </cell>
          <cell r="T23">
            <v>2.0349318182296141</v>
          </cell>
          <cell r="U23">
            <v>0.91255491842937064</v>
          </cell>
          <cell r="V23">
            <v>0.35804917387345414</v>
          </cell>
          <cell r="W23">
            <v>0.44766317317013982</v>
          </cell>
          <cell r="X23">
            <v>0.35580052856303801</v>
          </cell>
          <cell r="Y23">
            <v>0.34550114636807505</v>
          </cell>
        </row>
        <row r="24">
          <cell r="A24" t="str">
            <v>hide</v>
          </cell>
          <cell r="B24" t="str">
            <v>Denominator: 1+g+r+gr</v>
          </cell>
          <cell r="D24">
            <v>1.0523677390395292</v>
          </cell>
          <cell r="E24">
            <v>1.1362937126984194</v>
          </cell>
          <cell r="F24">
            <v>1.0980310692167397</v>
          </cell>
          <cell r="G24">
            <v>0.92317891156420873</v>
          </cell>
          <cell r="H24">
            <v>0.82139295787955102</v>
          </cell>
          <cell r="I24">
            <v>0.96995753887179526</v>
          </cell>
          <cell r="J24">
            <v>1.0489437125477905</v>
          </cell>
          <cell r="K24">
            <v>0.86751322901733152</v>
          </cell>
          <cell r="L24">
            <v>1.1481493764611281</v>
          </cell>
          <cell r="M24">
            <v>1.2728316963506765</v>
          </cell>
          <cell r="S24">
            <v>1.0097757027456906</v>
          </cell>
          <cell r="T24">
            <v>1.0024077788894341</v>
          </cell>
          <cell r="U24">
            <v>1.0375663615710768</v>
          </cell>
          <cell r="V24">
            <v>1.0574563311184948</v>
          </cell>
          <cell r="W24">
            <v>1.0577951371017122</v>
          </cell>
          <cell r="X24">
            <v>1.0610887317759343</v>
          </cell>
          <cell r="Y24">
            <v>1.0610887317759343</v>
          </cell>
        </row>
        <row r="25">
          <cell r="A25">
            <v>10</v>
          </cell>
          <cell r="B25" t="str">
            <v>Contribution from nominal interest rate</v>
          </cell>
          <cell r="D25">
            <v>2.1751932441746984</v>
          </cell>
          <cell r="E25">
            <v>1.8880155018602462</v>
          </cell>
          <cell r="F25">
            <v>2.1972300900851853</v>
          </cell>
          <cell r="G25">
            <v>2.884920323964534</v>
          </cell>
          <cell r="H25">
            <v>3.3143742376902647</v>
          </cell>
          <cell r="I25">
            <v>3.1487020390966287</v>
          </cell>
          <cell r="J25">
            <v>3.3805321035872917</v>
          </cell>
          <cell r="K25">
            <v>3.504990642287158</v>
          </cell>
          <cell r="L25">
            <v>2.9413803029138967</v>
          </cell>
          <cell r="M25">
            <v>2.435569453119637</v>
          </cell>
          <cell r="S25">
            <v>2.5979496801034268</v>
          </cell>
          <cell r="T25">
            <v>2.1707737659105324</v>
          </cell>
          <cell r="U25">
            <v>2.3231478470577671</v>
          </cell>
          <cell r="V25">
            <v>2.4380841098801538</v>
          </cell>
          <cell r="W25">
            <v>2.4651166296581692</v>
          </cell>
          <cell r="X25">
            <v>2.4077219784129658</v>
          </cell>
          <cell r="Y25">
            <v>2.3380254859006047</v>
          </cell>
        </row>
        <row r="26">
          <cell r="A26">
            <v>11</v>
          </cell>
          <cell r="B26" t="str">
            <v xml:space="preserve">Contribution from real GDP growth </v>
          </cell>
          <cell r="D26">
            <v>-1.3756500739943727</v>
          </cell>
          <cell r="E26">
            <v>-0.51523887317358985</v>
          </cell>
          <cell r="F26">
            <v>-0.97071502540586418</v>
          </cell>
          <cell r="G26">
            <v>-0.22573576848553051</v>
          </cell>
          <cell r="H26">
            <v>2.0607977923516989</v>
          </cell>
          <cell r="I26">
            <v>-1.3693086011474331</v>
          </cell>
          <cell r="J26">
            <v>-0.6460750920598235</v>
          </cell>
          <cell r="K26">
            <v>-1.0584688235787245</v>
          </cell>
          <cell r="L26">
            <v>-1.7494252388140368</v>
          </cell>
          <cell r="M26">
            <v>-1.3863891877543575</v>
          </cell>
          <cell r="S26">
            <v>-1.4973668519008954</v>
          </cell>
          <cell r="T26">
            <v>-1.5308115923130348</v>
          </cell>
          <cell r="U26">
            <v>-1.4806554578859941</v>
          </cell>
          <cell r="V26">
            <v>-1.4429413672466396</v>
          </cell>
          <cell r="W26">
            <v>-1.3918951990934589</v>
          </cell>
          <cell r="X26">
            <v>-1.3404462225435483</v>
          </cell>
          <cell r="Y26">
            <v>-1.3016442342116938</v>
          </cell>
        </row>
        <row r="27">
          <cell r="A27">
            <v>12</v>
          </cell>
          <cell r="B27" t="str">
            <v xml:space="preserve">Contribution from price and exchange rate changes 2/ </v>
          </cell>
          <cell r="D27">
            <v>-9.0793495372656057E-3</v>
          </cell>
          <cell r="E27">
            <v>-2.9005579015840102</v>
          </cell>
          <cell r="F27">
            <v>-1.8033982363123451</v>
          </cell>
          <cell r="G27">
            <v>3.2692162276156456</v>
          </cell>
          <cell r="H27">
            <v>6.6944748877826248</v>
          </cell>
          <cell r="I27">
            <v>2.7757820584154138</v>
          </cell>
          <cell r="J27">
            <v>-1.5028159289608922</v>
          </cell>
          <cell r="K27">
            <v>8.3162080013121606</v>
          </cell>
          <cell r="L27">
            <v>-4.9988877531620188</v>
          </cell>
          <cell r="M27">
            <v>-8.5675794352971035</v>
          </cell>
          <cell r="S27">
            <v>1.1167616727148784</v>
          </cell>
          <cell r="T27">
            <v>1.3949696446321163</v>
          </cell>
          <cell r="U27">
            <v>7.0062529257597636E-2</v>
          </cell>
          <cell r="V27">
            <v>-0.63709356876006007</v>
          </cell>
          <cell r="W27">
            <v>-0.62555825739457049</v>
          </cell>
          <cell r="X27">
            <v>-0.71147522730637947</v>
          </cell>
          <cell r="Y27">
            <v>-0.69088010532083577</v>
          </cell>
        </row>
        <row r="28">
          <cell r="A28">
            <v>13</v>
          </cell>
          <cell r="B28" t="str">
            <v>Residual, incl. change in gross foreign assets (2-3)</v>
          </cell>
          <cell r="D28">
            <v>-1.8649096641711003</v>
          </cell>
          <cell r="E28">
            <v>4.2575944546102802</v>
          </cell>
          <cell r="F28">
            <v>7.5924645806635098</v>
          </cell>
          <cell r="G28">
            <v>-2.5727668521021982</v>
          </cell>
          <cell r="H28">
            <v>-1.3076435527612142</v>
          </cell>
          <cell r="I28">
            <v>2.8152052281512612</v>
          </cell>
          <cell r="J28">
            <v>5.3121649110813269</v>
          </cell>
          <cell r="K28">
            <v>-2.6409176989116609</v>
          </cell>
          <cell r="L28">
            <v>0.47742706449754024</v>
          </cell>
          <cell r="M28">
            <v>2.8813619843843306</v>
          </cell>
          <cell r="S28">
            <v>0.13928243998725121</v>
          </cell>
          <cell r="T28">
            <v>-0.59054400225808523</v>
          </cell>
          <cell r="U28">
            <v>0.40708407013785841</v>
          </cell>
          <cell r="V28">
            <v>0.21781996440275275</v>
          </cell>
          <cell r="W28">
            <v>0.28454384563994628</v>
          </cell>
          <cell r="X28">
            <v>0.49291406525164616</v>
          </cell>
          <cell r="Y28">
            <v>0</v>
          </cell>
        </row>
        <row r="30">
          <cell r="B30" t="str">
            <v>External debt-to-exports ratio (in percent)</v>
          </cell>
          <cell r="C30">
            <v>212.37079230006927</v>
          </cell>
          <cell r="D30">
            <v>213.15002085598692</v>
          </cell>
          <cell r="E30">
            <v>236.56251217859591</v>
          </cell>
          <cell r="F30">
            <v>241.98911989317656</v>
          </cell>
          <cell r="G30">
            <v>273.02400029354482</v>
          </cell>
          <cell r="H30">
            <v>262.78689635879397</v>
          </cell>
          <cell r="I30">
            <v>229.11268346744515</v>
          </cell>
          <cell r="J30">
            <v>260.07796677729397</v>
          </cell>
          <cell r="K30">
            <v>263.27798940812886</v>
          </cell>
          <cell r="L30">
            <v>244.45402590730211</v>
          </cell>
          <cell r="M30">
            <v>207.75517883423205</v>
          </cell>
          <cell r="S30">
            <v>212.89514448298914</v>
          </cell>
          <cell r="T30">
            <v>207.47549368759377</v>
          </cell>
          <cell r="U30">
            <v>211.9066707398637</v>
          </cell>
          <cell r="V30">
            <v>199.06525018542709</v>
          </cell>
          <cell r="W30">
            <v>187.63766263090281</v>
          </cell>
          <cell r="X30">
            <v>175.24717675367197</v>
          </cell>
        </row>
        <row r="32">
          <cell r="B32" t="str">
            <v>Gross external financing need (in billions of US dollars) 3/</v>
          </cell>
          <cell r="D32">
            <v>11.902903431120297</v>
          </cell>
          <cell r="E32">
            <v>16.156556433588076</v>
          </cell>
          <cell r="F32">
            <v>14.938820385104657</v>
          </cell>
          <cell r="G32">
            <v>13.928871145543585</v>
          </cell>
          <cell r="H32">
            <v>8.3624089357911302</v>
          </cell>
          <cell r="I32">
            <v>8.7420668794403174</v>
          </cell>
          <cell r="J32">
            <v>10.764463026050214</v>
          </cell>
          <cell r="K32">
            <v>13.221166021095659</v>
          </cell>
          <cell r="L32">
            <v>12.769018636732786</v>
          </cell>
          <cell r="M32">
            <v>12.459160155848535</v>
          </cell>
          <cell r="S32">
            <v>15.71926270793422</v>
          </cell>
          <cell r="T32">
            <v>15.665410145180729</v>
          </cell>
          <cell r="U32">
            <v>16.26746031902503</v>
          </cell>
          <cell r="V32">
            <v>17.560776988044715</v>
          </cell>
          <cell r="W32">
            <v>18.35981727621348</v>
          </cell>
          <cell r="X32">
            <v>19.702522674881639</v>
          </cell>
        </row>
        <row r="33">
          <cell r="B33" t="str">
            <v>in percent of GDP</v>
          </cell>
          <cell r="D33">
            <v>12.868599531303843</v>
          </cell>
          <cell r="E33">
            <v>16.127938498970661</v>
          </cell>
          <cell r="F33">
            <v>15.877870398278644</v>
          </cell>
          <cell r="G33">
            <v>15.289965510820011</v>
          </cell>
          <cell r="H33">
            <v>10.338290815625511</v>
          </cell>
          <cell r="I33">
            <v>11.142399997094715</v>
          </cell>
          <cell r="J33">
            <v>13.079911532749117</v>
          </cell>
          <cell r="K33">
            <v>18.518512063793203</v>
          </cell>
          <cell r="L33">
            <v>15.577417381349324</v>
          </cell>
          <cell r="M33">
            <v>11.94141309964313</v>
          </cell>
          <cell r="O33" t="str">
            <v>10-Year</v>
          </cell>
          <cell r="Q33" t="str">
            <v>10-Year</v>
          </cell>
          <cell r="S33">
            <v>14.920185054561713</v>
          </cell>
          <cell r="T33">
            <v>14.833354610832055</v>
          </cell>
          <cell r="U33">
            <v>14.845727414903282</v>
          </cell>
          <cell r="V33">
            <v>15.155246759834155</v>
          </cell>
          <cell r="W33">
            <v>14.979112165640679</v>
          </cell>
          <cell r="X33">
            <v>15.149135553183534</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81.707227570937263</v>
          </cell>
          <cell r="D37">
            <v>92.495717208120297</v>
          </cell>
          <cell r="E37">
            <v>100.1774432275969</v>
          </cell>
          <cell r="F37">
            <v>94.085793688832538</v>
          </cell>
          <cell r="G37">
            <v>91.098120108163485</v>
          </cell>
          <cell r="H37">
            <v>80.887731685318911</v>
          </cell>
          <cell r="I37">
            <v>78.457665150414059</v>
          </cell>
          <cell r="J37">
            <v>82.29767456070671</v>
          </cell>
          <cell r="K37">
            <v>71.394321398776185</v>
          </cell>
          <cell r="L37">
            <v>81.971345596870236</v>
          </cell>
          <cell r="M37">
            <v>104.33572686821191</v>
          </cell>
          <cell r="S37">
            <v>105.35568191983113</v>
          </cell>
          <cell r="T37">
            <v>105.60935510663963</v>
          </cell>
          <cell r="U37">
            <v>109.5767143258639</v>
          </cell>
          <cell r="V37">
            <v>115.87259030704746</v>
          </cell>
          <cell r="W37">
            <v>122.56946255017381</v>
          </cell>
          <cell r="X37">
            <v>130.05707557182183</v>
          </cell>
          <cell r="Y37">
            <v>138.00209737699129</v>
          </cell>
        </row>
        <row r="38">
          <cell r="B38" t="str">
            <v>Real GDP growth (in percent)</v>
          </cell>
          <cell r="D38">
            <v>5.2024375925308952</v>
          </cell>
          <cell r="E38">
            <v>2.0558547121516613</v>
          </cell>
          <cell r="F38">
            <v>3.4302936782888205</v>
          </cell>
          <cell r="G38">
            <v>0.56978408985430828</v>
          </cell>
          <cell r="H38">
            <v>-4.2040152436993106</v>
          </cell>
          <cell r="I38">
            <v>2.9248614831591579</v>
          </cell>
          <cell r="J38">
            <v>1.4715177866508666</v>
          </cell>
          <cell r="K38">
            <v>1.9321873270398138</v>
          </cell>
          <cell r="L38">
            <v>3.8406081431585637</v>
          </cell>
          <cell r="M38">
            <v>3.8000010671251472</v>
          </cell>
          <cell r="O38">
            <v>2.1023530636259924</v>
          </cell>
          <cell r="Q38">
            <v>2.5927705138243669</v>
          </cell>
          <cell r="S38">
            <v>3.9999989308187711</v>
          </cell>
          <cell r="T38">
            <v>4.0000000000000036</v>
          </cell>
          <cell r="U38">
            <v>4.0000000000000036</v>
          </cell>
          <cell r="V38">
            <v>4.0000000000000036</v>
          </cell>
          <cell r="W38">
            <v>4.0000000000000036</v>
          </cell>
          <cell r="X38">
            <v>4.0000000000000036</v>
          </cell>
          <cell r="Y38">
            <v>4.0000000000000036</v>
          </cell>
          <cell r="AA38">
            <v>4.0000000000000036</v>
          </cell>
        </row>
        <row r="39">
          <cell r="B39" t="str">
            <v>Exchange rate appreciation (US dollar value of local currency, change in percent)</v>
          </cell>
          <cell r="D39">
            <v>-15.833544271756207</v>
          </cell>
          <cell r="E39">
            <v>-4.7301108491746398</v>
          </cell>
          <cell r="F39">
            <v>-9.1393437237915265</v>
          </cell>
          <cell r="G39">
            <v>-20.020542863885392</v>
          </cell>
          <cell r="H39">
            <v>-23.866322974537969</v>
          </cell>
          <cell r="I39">
            <v>-15.943530805049377</v>
          </cell>
          <cell r="J39">
            <v>-2.706029207657179</v>
          </cell>
          <cell r="K39">
            <v>-20.022759085308184</v>
          </cell>
          <cell r="L39">
            <v>3.1163950889241621</v>
          </cell>
          <cell r="M39">
            <v>16.255256826027818</v>
          </cell>
          <cell r="O39">
            <v>-9.2890531866208494</v>
          </cell>
          <cell r="Q39">
            <v>12.474578760318973</v>
          </cell>
          <cell r="S39">
            <v>-6.9211955886601784</v>
          </cell>
          <cell r="T39">
            <v>-8.2899294418391278</v>
          </cell>
          <cell r="U39">
            <v>-3.9094667116496118</v>
          </cell>
          <cell r="V39">
            <v>-1.4623929276467051</v>
          </cell>
          <cell r="W39">
            <v>-1.2513873295957101</v>
          </cell>
          <cell r="X39">
            <v>-0.94391970054537033</v>
          </cell>
          <cell r="Y39">
            <v>-0.94391970054537033</v>
          </cell>
          <cell r="AA39">
            <v>-3.171419222255305</v>
          </cell>
        </row>
        <row r="40">
          <cell r="A40" t="str">
            <v>hide</v>
          </cell>
          <cell r="B40" t="str">
            <v>GDP deflator (change in domestic currency)</v>
          </cell>
          <cell r="D40">
            <v>18.850957257864987</v>
          </cell>
          <cell r="E40">
            <v>16.868378789801476</v>
          </cell>
          <cell r="F40">
            <v>16.839852933650889</v>
          </cell>
          <cell r="G40">
            <v>14.773045408734209</v>
          </cell>
          <cell r="H40">
            <v>12.622940834170926</v>
          </cell>
          <cell r="I40">
            <v>12.114371909063681</v>
          </cell>
          <cell r="J40">
            <v>6.248326749264943</v>
          </cell>
          <cell r="K40">
            <v>6.4138962871332472</v>
          </cell>
          <cell r="L40">
            <v>7.2268257111746337</v>
          </cell>
          <cell r="M40">
            <v>5.477790491049972</v>
          </cell>
          <cell r="O40">
            <v>11.743638637190895</v>
          </cell>
          <cell r="Q40">
            <v>5.0673609055697169</v>
          </cell>
          <cell r="S40">
            <v>4.3135643865808815</v>
          </cell>
          <cell r="T40">
            <v>5.097905571479644</v>
          </cell>
          <cell r="U40">
            <v>3.8250001230937469</v>
          </cell>
          <cell r="V40">
            <v>3.187500080166128</v>
          </cell>
          <cell r="W40">
            <v>2.9999998224260915</v>
          </cell>
          <cell r="X40">
            <v>2.9999999619656492</v>
          </cell>
          <cell r="Y40">
            <v>2.9999999619656492</v>
          </cell>
          <cell r="AA40">
            <v>3.6220811118262519</v>
          </cell>
        </row>
        <row r="41">
          <cell r="B41" t="str">
            <v>GDP deflator in US dollars (change in percent)</v>
          </cell>
          <cell r="D41">
            <v>3.2638323034883676E-2</v>
          </cell>
          <cell r="E41">
            <v>11.340374925410558</v>
          </cell>
          <cell r="F41">
            <v>6.1614571676720242</v>
          </cell>
          <cell r="G41">
            <v>-8.2051413435080711</v>
          </cell>
          <cell r="H41">
            <v>-14.256013968735115</v>
          </cell>
          <cell r="I41">
            <v>-5.7606175131455162</v>
          </cell>
          <cell r="J41">
            <v>3.3732159947827967</v>
          </cell>
          <cell r="K41">
            <v>-14.893101799729159</v>
          </cell>
          <cell r="L41">
            <v>10.568437241646954</v>
          </cell>
          <cell r="M41">
            <v>22.623476229789684</v>
          </cell>
          <cell r="O41">
            <v>1.0984725257219039</v>
          </cell>
          <cell r="Q41">
            <v>12.087375907357632</v>
          </cell>
          <cell r="S41">
            <v>-2.9061814301173494</v>
          </cell>
          <cell r="T41">
            <v>-3.6146366452467271</v>
          </cell>
          <cell r="U41">
            <v>-0.23400369508876917</v>
          </cell>
          <cell r="V41">
            <v>1.678493376778345</v>
          </cell>
          <cell r="W41">
            <v>1.7110708751646442</v>
          </cell>
          <cell r="X41">
            <v>2.0277626707629226</v>
          </cell>
          <cell r="Y41">
            <v>2.0277626707629226</v>
          </cell>
          <cell r="AA41">
            <v>0.31373731647408309</v>
          </cell>
        </row>
        <row r="42">
          <cell r="B42" t="str">
            <v>Nominal external interest rate (in percent)</v>
          </cell>
          <cell r="D42">
            <v>8.2261523613017147</v>
          </cell>
          <cell r="E42">
            <v>7.5333709628835681</v>
          </cell>
          <cell r="F42">
            <v>7.7645285078531066</v>
          </cell>
          <cell r="G42">
            <v>7.2818840900603377</v>
          </cell>
          <cell r="H42">
            <v>6.7613037389144361</v>
          </cell>
          <cell r="I42">
            <v>6.7256696615950364</v>
          </cell>
          <cell r="J42">
            <v>7.699589691522041</v>
          </cell>
          <cell r="K42">
            <v>6.3982030925795019</v>
          </cell>
          <cell r="L42">
            <v>6.4573717658009313</v>
          </cell>
          <cell r="M42">
            <v>6.6757347811571908</v>
          </cell>
          <cell r="O42">
            <v>7.1523808653667853</v>
          </cell>
          <cell r="Q42">
            <v>0.632728572841883</v>
          </cell>
          <cell r="S42">
            <v>6.9400467424147756</v>
          </cell>
          <cell r="T42">
            <v>5.6722166903126876</v>
          </cell>
          <cell r="U42">
            <v>6.2759984699604416</v>
          </cell>
          <cell r="V42">
            <v>6.7586505320930854</v>
          </cell>
          <cell r="W42">
            <v>7.0842018314703612</v>
          </cell>
          <cell r="X42">
            <v>7.1848372218744379</v>
          </cell>
          <cell r="Y42">
            <v>7.1848372218744379</v>
          </cell>
          <cell r="AA42">
            <v>6.5951809491422022</v>
          </cell>
        </row>
        <row r="43">
          <cell r="B43" t="str">
            <v>Growth of exports (US dollar terms, in percent)</v>
          </cell>
          <cell r="D43">
            <v>15.4273540668169</v>
          </cell>
          <cell r="E43">
            <v>6.477059015827713</v>
          </cell>
          <cell r="F43">
            <v>8.0699752548217809</v>
          </cell>
          <cell r="G43">
            <v>-5.522908847250485</v>
          </cell>
          <cell r="H43">
            <v>4.0392095060575839</v>
          </cell>
          <cell r="I43">
            <v>12.830940267924063</v>
          </cell>
          <cell r="J43">
            <v>-4.6472909755288399</v>
          </cell>
          <cell r="K43">
            <v>-5.6908238922011911</v>
          </cell>
          <cell r="L43">
            <v>9.7979913319264931</v>
          </cell>
          <cell r="M43">
            <v>21.909386942831087</v>
          </cell>
          <cell r="O43">
            <v>6.26908926712251</v>
          </cell>
          <cell r="Q43">
            <v>9.3898329726107885</v>
          </cell>
          <cell r="S43">
            <v>5.5129399861186812E-3</v>
          </cell>
          <cell r="T43">
            <v>2.9786283081039588</v>
          </cell>
          <cell r="U43">
            <v>0.89724139232363331</v>
          </cell>
          <cell r="V43">
            <v>8.6196985261700387</v>
          </cell>
          <cell r="W43">
            <v>8.4101637835497058</v>
          </cell>
          <cell r="X43">
            <v>10.322371919082185</v>
          </cell>
          <cell r="AA43">
            <v>6.2456207858459036</v>
          </cell>
        </row>
        <row r="44">
          <cell r="B44" t="str">
            <v>Growth of imports  (US dollar terms, in percent)</v>
          </cell>
          <cell r="D44">
            <v>15.149557118289669</v>
          </cell>
          <cell r="E44">
            <v>-39.628070199976783</v>
          </cell>
          <cell r="F44">
            <v>14.207768227972828</v>
          </cell>
          <cell r="G44">
            <v>-4.8209353473688381</v>
          </cell>
          <cell r="H44">
            <v>-32.298117956247687</v>
          </cell>
          <cell r="I44">
            <v>8.9936815725844887</v>
          </cell>
          <cell r="J44">
            <v>11.442149582471828</v>
          </cell>
          <cell r="K44">
            <v>1.1496843209189533</v>
          </cell>
          <cell r="L44">
            <v>12.806478648893282</v>
          </cell>
          <cell r="M44">
            <v>24.355720831037075</v>
          </cell>
          <cell r="O44">
            <v>1.1357916798574816</v>
          </cell>
          <cell r="Q44">
            <v>21.149208607026498</v>
          </cell>
          <cell r="S44">
            <v>18.524153604219642</v>
          </cell>
          <cell r="T44">
            <v>2.891559327008264</v>
          </cell>
          <cell r="U44">
            <v>6.083246756267191</v>
          </cell>
          <cell r="V44">
            <v>9.2365893593858939</v>
          </cell>
          <cell r="W44">
            <v>8.4871735520220213</v>
          </cell>
          <cell r="X44">
            <v>9.8747823483366304</v>
          </cell>
          <cell r="AA44">
            <v>7.3146702686039999</v>
          </cell>
        </row>
        <row r="45">
          <cell r="B45" t="str">
            <v xml:space="preserve">Current account balance, excluding interest payments </v>
          </cell>
          <cell r="D45">
            <v>-2.9500705138157968</v>
          </cell>
          <cell r="E45">
            <v>-2.6435604766287164</v>
          </cell>
          <cell r="F45">
            <v>-3.538040599460019</v>
          </cell>
          <cell r="G45">
            <v>-2.5657779902981943</v>
          </cell>
          <cell r="H45">
            <v>3.895406019845713</v>
          </cell>
          <cell r="I45">
            <v>4.0882190744706284</v>
          </cell>
          <cell r="J45">
            <v>2.0265264117934039</v>
          </cell>
          <cell r="K45">
            <v>1.5842426889007037</v>
          </cell>
          <cell r="L45">
            <v>1.4885347019879471</v>
          </cell>
          <cell r="M45">
            <v>1.4646583321137183</v>
          </cell>
          <cell r="O45">
            <v>0.28501376489093888</v>
          </cell>
          <cell r="Q45">
            <v>2.9220476950900864</v>
          </cell>
          <cell r="S45">
            <v>-0.42992179530000463</v>
          </cell>
          <cell r="T45">
            <v>-0.62345597052561874</v>
          </cell>
          <cell r="U45">
            <v>-0.5839605977487039</v>
          </cell>
          <cell r="V45">
            <v>-0.27555274141605451</v>
          </cell>
          <cell r="W45">
            <v>-0.2407546828294263</v>
          </cell>
          <cell r="X45">
            <v>-0.25937471636527804</v>
          </cell>
          <cell r="AA45">
            <v>-0.39661974177701625</v>
          </cell>
        </row>
        <row r="46">
          <cell r="B46" t="str">
            <v xml:space="preserve">Net non-debt creating capital inflows </v>
          </cell>
          <cell r="D46">
            <v>1.2249435894567466</v>
          </cell>
          <cell r="E46">
            <v>2.7787779755663116</v>
          </cell>
          <cell r="F46">
            <v>5.0517492114984872</v>
          </cell>
          <cell r="G46">
            <v>2.2312266369523392</v>
          </cell>
          <cell r="H46">
            <v>1.7213625282789431</v>
          </cell>
          <cell r="I46">
            <v>2.6376295689416644</v>
          </cell>
          <cell r="J46">
            <v>3.0484042579074391</v>
          </cell>
          <cell r="K46">
            <v>1.7616416644231585</v>
          </cell>
          <cell r="L46">
            <v>1.0431233239018987</v>
          </cell>
          <cell r="M46">
            <v>2.536062120970223</v>
          </cell>
          <cell r="O46">
            <v>2.4034920877897212</v>
          </cell>
          <cell r="Q46">
            <v>1.144500861411893</v>
          </cell>
          <cell r="S46">
            <v>2.2242392649417373</v>
          </cell>
          <cell r="T46">
            <v>2.0233225857366341</v>
          </cell>
          <cell r="U46">
            <v>2.1643698851007245</v>
          </cell>
          <cell r="V46">
            <v>2.1891096614786472</v>
          </cell>
          <cell r="W46">
            <v>2.2231514682321389</v>
          </cell>
          <cell r="X46">
            <v>2.1373981249157614</v>
          </cell>
          <cell r="AA46">
            <v>2.1474703450927812</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2006-10 4/</v>
          </cell>
          <cell r="S52">
            <v>38.362436203717643</v>
          </cell>
          <cell r="T52">
            <v>36.517410581820911</v>
          </cell>
          <cell r="U52">
            <v>35.596738813813253</v>
          </cell>
          <cell r="V52">
            <v>34.47368961576715</v>
          </cell>
          <cell r="W52">
            <v>33.382665120145923</v>
          </cell>
          <cell r="X52">
            <v>32.479239090583306</v>
          </cell>
          <cell r="AA52">
            <v>-1.1718830177957513</v>
          </cell>
        </row>
        <row r="53">
          <cell r="B53" t="str">
            <v>A2. Country-specific shock in 2004,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-0.91629752896833472</v>
          </cell>
        </row>
        <row r="54">
          <cell r="B54" t="str">
            <v>B. Bound Tests</v>
          </cell>
          <cell r="S54">
            <v>29.253363303090886</v>
          </cell>
          <cell r="T54">
            <v>29.133352418114235</v>
          </cell>
          <cell r="U54">
            <v>28.948315023972814</v>
          </cell>
          <cell r="V54">
            <v>28.884108648373026</v>
          </cell>
          <cell r="W54">
            <v>28.717607837977237</v>
          </cell>
          <cell r="X54">
            <v>27.408414314203611</v>
          </cell>
          <cell r="AA54">
            <v>-0.91629752896833472</v>
          </cell>
        </row>
        <row r="56">
          <cell r="B56" t="str">
            <v>B1. Nominal interest rate is at baseline plus one-half standard deviation</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B3. Non-interest current account is at baseline minus one-half standard deviations</v>
          </cell>
          <cell r="S58">
            <v>38.362436203717643</v>
          </cell>
          <cell r="T58">
            <v>39.867981252023199</v>
          </cell>
          <cell r="U58">
            <v>41.102948940827886</v>
          </cell>
          <cell r="V58">
            <v>41.254037875555525</v>
          </cell>
          <cell r="W58">
            <v>41.518938379509017</v>
          </cell>
          <cell r="X58">
            <v>42.010296148767431</v>
          </cell>
          <cell r="AA58">
            <v>-1.7170382776421289</v>
          </cell>
        </row>
        <row r="59">
          <cell r="B59" t="str">
            <v>B4. Combination of B1-B3 using 1/4 standard deviation shocks</v>
          </cell>
          <cell r="S59">
            <v>38.362436203717643</v>
          </cell>
          <cell r="T59">
            <v>39.435287130689105</v>
          </cell>
          <cell r="U59">
            <v>40.221021074611002</v>
          </cell>
          <cell r="V59">
            <v>39.911150563619607</v>
          </cell>
          <cell r="W59">
            <v>39.693516525364224</v>
          </cell>
          <cell r="X59">
            <v>39.694851118100829</v>
          </cell>
          <cell r="AA59">
            <v>-1.4970944791441685</v>
          </cell>
        </row>
        <row r="60">
          <cell r="B60" t="str">
            <v>B5. One time 30 percent real depreciation in 2006</v>
          </cell>
          <cell r="S60">
            <v>38.362436203717643</v>
          </cell>
          <cell r="T60">
            <v>53.813861201643761</v>
          </cell>
          <cell r="U60">
            <v>53.193309786544049</v>
          </cell>
          <cell r="V60">
            <v>51.182611620582676</v>
          </cell>
          <cell r="W60">
            <v>49.306492268877761</v>
          </cell>
          <cell r="X60">
            <v>47.735491001450598</v>
          </cell>
          <cell r="AA60">
            <v>-2.5426090836976432</v>
          </cell>
        </row>
        <row r="61">
          <cell r="B61" t="str">
            <v xml:space="preserve">B4. Non-interest current account is at historical average minus two standard deviations in 2004 and 2005 </v>
          </cell>
          <cell r="S61">
            <v>29.253363303090886</v>
          </cell>
          <cell r="T61">
            <v>33.599699302647579</v>
          </cell>
          <cell r="U61">
            <v>38.091750531320457</v>
          </cell>
          <cell r="V61">
            <v>38.308064777107489</v>
          </cell>
          <cell r="W61">
            <v>38.406650839805536</v>
          </cell>
          <cell r="X61">
            <v>37.343341707362917</v>
          </cell>
          <cell r="AA61">
            <v>-0.66421744197963195</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-1.118547025193819</v>
          </cell>
        </row>
        <row r="63">
          <cell r="B63" t="str">
            <v xml:space="preserve">1/ Derived as [r - g - r(1+g) + ea(1+r)]/(1+g+r+gr) times previous period debt stock, with r = nominal effective interest rate on external debt; r = change in domestic GDP deflator in US dollar terms, </v>
          </cell>
          <cell r="S63">
            <v>29.253363303090886</v>
          </cell>
          <cell r="T63">
            <v>39.3894773083166</v>
          </cell>
          <cell r="U63">
            <v>38.771116463025848</v>
          </cell>
          <cell r="V63">
            <v>38.304444566770002</v>
          </cell>
          <cell r="W63">
            <v>37.657724686058124</v>
          </cell>
          <cell r="X63">
            <v>35.422032844214542</v>
          </cell>
          <cell r="AA63">
            <v>-1.364685333355367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and rising inflation (based on GDP deflator). </v>
          </cell>
        </row>
        <row r="67">
          <cell r="B67" t="str">
            <v xml:space="preserve">3/ Defined as current account deficit, plus amortization on medium- and long-term debt, plus short-term debt at end of previous period. </v>
          </cell>
        </row>
        <row r="68">
          <cell r="B68" t="str">
            <v>4/ The key variables include real GDP growth; nominal interest rate; dollar deflator growth; and both non-interest current account and non-debt inflows in percent of GDP.</v>
          </cell>
        </row>
        <row r="69">
          <cell r="B69" t="str">
            <v xml:space="preserve">5/ The implied change in other key variables under this scenario is discussed in the text. </v>
          </cell>
        </row>
        <row r="70">
          <cell r="B70" t="str">
            <v xml:space="preserve">6/ Long-run, constant balance that stabilizes the debt ratio assuming that key variables (real GDP growth, nominal interest rate, dollar deflator growth, and non-debt inflows in percent of GDP) remain </v>
          </cell>
        </row>
        <row r="71">
          <cell r="B71" t="str">
            <v>at their levels of the last projection year.</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sheetData sheetId="4" refreshError="1"/>
      <sheetData sheetId="5"/>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2">
          <cell r="B2" t="str">
            <v>Table --. Country: External Sustainability Framework--Gross External Financing Need, 2000-2010</v>
          </cell>
        </row>
      </sheetData>
      <sheetData sheetId="20"/>
      <sheetData sheetId="21"/>
      <sheetData sheetId="22"/>
      <sheetData sheetId="23"/>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s"/>
      <sheetName val="PCPIq"/>
      <sheetName val="PCPIm"/>
      <sheetName val="ControlSheet"/>
      <sheetName val="EDNA"/>
      <sheetName val="EERProfile"/>
      <sheetName val="Parallel"/>
      <sheetName val="Nominal"/>
      <sheetName val="Sheet1"/>
      <sheetName val="Sheet2"/>
      <sheetName val="Sheet3"/>
      <sheetName val="Panel1"/>
      <sheetName val="Table1m"/>
    </sheetNames>
    <sheetDataSet>
      <sheetData sheetId="0" refreshError="1"/>
      <sheetData sheetId="1" refreshError="1"/>
      <sheetData sheetId="2" refreshError="1"/>
      <sheetData sheetId="3" refreshError="1"/>
      <sheetData sheetId="4" refreshError="1"/>
      <sheetData sheetId="5" refreshError="1">
        <row r="2">
          <cell r="A2" t="str">
            <v>Nigeria</v>
          </cell>
          <cell r="B2">
            <v>694</v>
          </cell>
          <cell r="K2" t="str">
            <v>IcccPCPIN</v>
          </cell>
          <cell r="M2">
            <v>28856</v>
          </cell>
          <cell r="N2">
            <v>36982</v>
          </cell>
          <cell r="O2">
            <v>1990</v>
          </cell>
          <cell r="P2">
            <v>1990</v>
          </cell>
          <cell r="AA2" t="str">
            <v>ERI</v>
          </cell>
          <cell r="AB2" t="b">
            <v>0</v>
          </cell>
        </row>
        <row r="3">
          <cell r="AA3" t="str">
            <v>PCPI</v>
          </cell>
          <cell r="AB3" t="b">
            <v>0</v>
          </cell>
        </row>
        <row r="4">
          <cell r="AA4" t="str">
            <v>PCPISA</v>
          </cell>
          <cell r="AB4" t="b">
            <v>0</v>
          </cell>
        </row>
        <row r="5">
          <cell r="AA5" t="str">
            <v>ENEER</v>
          </cell>
          <cell r="AB5" t="b">
            <v>0</v>
          </cell>
        </row>
        <row r="6">
          <cell r="AA6" t="str">
            <v>EREER</v>
          </cell>
          <cell r="AB6" t="b">
            <v>0</v>
          </cell>
        </row>
        <row r="7">
          <cell r="AA7" t="str">
            <v>PRPI</v>
          </cell>
          <cell r="AB7" t="b">
            <v>0</v>
          </cell>
        </row>
      </sheetData>
      <sheetData sheetId="6" refreshError="1"/>
      <sheetData sheetId="7" refreshError="1">
        <row r="2">
          <cell r="B2" t="str">
            <v>AFR</v>
          </cell>
        </row>
        <row r="4">
          <cell r="A4" t="str">
            <v>INDEX: 1990 = 100</v>
          </cell>
        </row>
        <row r="6">
          <cell r="A6" t="str">
            <v>Nigeria(694)</v>
          </cell>
        </row>
      </sheetData>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s>
    <sheetDataSet>
      <sheetData sheetId="0" refreshError="1"/>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curities-nonbanks"/>
      <sheetName val="SecuritiesDMBs"/>
      <sheetName val="SoundnessInd."/>
      <sheetName val="WETA"/>
      <sheetName val="IN"/>
      <sheetName val="SEC-REDEMP"/>
      <sheetName val="OUT"/>
      <sheetName val="DMB"/>
      <sheetName val="DOMDEBT-M"/>
      <sheetName val="SCRDOMDEBT"/>
      <sheetName val="SCSMSRV"/>
      <sheetName val="SCSCBS"/>
      <sheetName val="SCSMSRVHalfYear"/>
      <sheetName val="MSRV"/>
      <sheetName val="CBS"/>
      <sheetName val="ControlSheet"/>
      <sheetName val="from CBS on DMB"/>
      <sheetName val="Sheet1"/>
      <sheetName val="MSRV-PRG"/>
      <sheetName val="DMB-PRG"/>
      <sheetName val="CBS-PRG"/>
      <sheetName val="EDSS_CBSQ"/>
      <sheetName val="EDSS_DMBQ"/>
      <sheetName val="EDSS_CBSM"/>
      <sheetName val="EDSS_DMBM"/>
      <sheetName val="EDSS_OFIM"/>
      <sheetName val="di_RSRV"/>
      <sheetName val="EDSS_OFIQ"/>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Gvt.Securities-others"/>
      <sheetName val="Annual Interest Rate IFS"/>
      <sheetName val="Quarterly Interest Rate IFS"/>
      <sheetName val="Monetary Authorites IFS"/>
      <sheetName val="Banking Survey IFS"/>
      <sheetName val="CBS IFS"/>
      <sheetName val="Commercial Bank Assets IFS"/>
      <sheetName val="Banking Institution IFS"/>
      <sheetName val="Development Bank IFS"/>
      <sheetName val="Financial Survey IFS"/>
      <sheetName val="Nonbank Institution IFS"/>
      <sheetName val="DOMDEBT-M (old)"/>
      <sheetName val="Interest Rate IFS"/>
      <sheetName val="printMRSV"/>
      <sheetName val="VulnInd"/>
      <sheetName val="Figure X"/>
      <sheetName val="Vuln.ind from CBS"/>
      <sheetName val="FinSoundInd"/>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Sheet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sheetData sheetId="58"/>
      <sheetData sheetId="59"/>
      <sheetData sheetId="60" refreshError="1"/>
      <sheetData sheetId="61" refreshError="1"/>
      <sheetData sheetId="62" refreshError="1"/>
      <sheetData sheetId="63" refreshError="1"/>
      <sheetData sheetId="64"/>
      <sheetData sheetId="65"/>
      <sheetData sheetId="66"/>
      <sheetData sheetId="67" refreshError="1"/>
      <sheetData sheetId="68" refreshError="1"/>
      <sheetData sheetId="69" refreshError="1"/>
      <sheetData sheetId="70"/>
      <sheetData sheetId="7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 val="Table 1"/>
      <sheetName val="Table 2"/>
      <sheetName val="Table 3"/>
      <sheetName val="Table 4"/>
      <sheetName val="Table 5"/>
      <sheetName val="Table 6"/>
      <sheetName val="REER &amp; NEER"/>
      <sheetName val="Quarterly Average"/>
      <sheetName val="DD &amp; SS of FOR( 2009&amp; May 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P108"/>
  <sheetViews>
    <sheetView showOutlineSymbols="0" view="pageBreakPreview" topLeftCell="U27" zoomScale="40" zoomScaleNormal="75" zoomScaleSheetLayoutView="40" workbookViewId="0">
      <selection activeCell="X61" sqref="X61"/>
    </sheetView>
  </sheetViews>
  <sheetFormatPr defaultColWidth="11.28515625" defaultRowHeight="15"/>
  <cols>
    <col min="1" max="1" width="62" style="602" customWidth="1"/>
    <col min="2" max="2" width="25.85546875" style="602" customWidth="1"/>
    <col min="3" max="3" width="25.85546875" style="602" bestFit="1" customWidth="1"/>
    <col min="4" max="4" width="25.85546875" style="657" bestFit="1" customWidth="1"/>
    <col min="5" max="5" width="28.42578125" style="602" bestFit="1" customWidth="1"/>
    <col min="6" max="6" width="29.140625" style="602" bestFit="1" customWidth="1"/>
    <col min="7" max="7" width="27.28515625" style="602" bestFit="1" customWidth="1"/>
    <col min="8" max="8" width="30.140625" style="602" bestFit="1" customWidth="1"/>
    <col min="9" max="9" width="24.140625" style="602" bestFit="1" customWidth="1"/>
    <col min="10" max="10" width="28.140625" style="602" customWidth="1"/>
    <col min="11" max="11" width="26.5703125" style="602" bestFit="1" customWidth="1"/>
    <col min="12" max="13" width="25.85546875" style="602" bestFit="1" customWidth="1"/>
    <col min="14" max="14" width="11.28515625" style="602"/>
    <col min="15" max="19" width="28" style="602" bestFit="1" customWidth="1"/>
    <col min="20" max="23" width="30.140625" style="602" bestFit="1" customWidth="1"/>
    <col min="24" max="26" width="28" style="602" bestFit="1" customWidth="1"/>
    <col min="27" max="27" width="11.28515625" style="602"/>
    <col min="28" max="39" width="28" style="602" bestFit="1" customWidth="1"/>
    <col min="40" max="16384" width="11.28515625" style="602"/>
  </cols>
  <sheetData>
    <row r="1" spans="1:42" ht="103.5" customHeight="1">
      <c r="A1" s="3400" t="s">
        <v>215</v>
      </c>
      <c r="B1" s="3400"/>
      <c r="C1" s="3400"/>
      <c r="D1" s="3400"/>
      <c r="E1" s="3400"/>
      <c r="F1" s="3400"/>
      <c r="G1" s="3400"/>
      <c r="H1" s="3400"/>
      <c r="I1" s="3400"/>
      <c r="J1" s="3400"/>
      <c r="K1" s="3400"/>
      <c r="L1" s="3400"/>
      <c r="M1" s="3400"/>
      <c r="N1" s="3400" t="s">
        <v>216</v>
      </c>
      <c r="O1" s="3400"/>
      <c r="P1" s="3400"/>
      <c r="Q1" s="3400"/>
      <c r="R1" s="3400"/>
      <c r="S1" s="3400"/>
      <c r="T1" s="3400"/>
      <c r="U1" s="3400"/>
      <c r="V1" s="3400"/>
      <c r="W1" s="3400"/>
      <c r="X1" s="3400"/>
      <c r="Y1" s="3400"/>
      <c r="Z1" s="3400"/>
      <c r="AB1" s="3400" t="s">
        <v>217</v>
      </c>
      <c r="AC1" s="3400"/>
      <c r="AD1" s="3400"/>
      <c r="AE1" s="3400"/>
      <c r="AF1" s="3400"/>
      <c r="AG1" s="3400"/>
      <c r="AH1" s="3400"/>
      <c r="AI1" s="3400"/>
      <c r="AJ1" s="3400"/>
      <c r="AK1" s="3400"/>
      <c r="AL1" s="3400"/>
      <c r="AM1" s="3400"/>
      <c r="AN1" s="3400"/>
      <c r="AO1" s="3400"/>
      <c r="AP1" s="3400"/>
    </row>
    <row r="2" spans="1:42" ht="33" customHeight="1" thickBot="1">
      <c r="A2" s="3401"/>
      <c r="B2" s="3401"/>
      <c r="C2" s="3401"/>
      <c r="D2" s="3401"/>
      <c r="E2" s="3401"/>
      <c r="F2" s="3401"/>
      <c r="G2" s="3401"/>
      <c r="H2" s="3401"/>
      <c r="I2" s="3401"/>
      <c r="J2" s="603"/>
      <c r="K2" s="603"/>
      <c r="L2" s="603"/>
      <c r="M2" s="603"/>
      <c r="N2" s="3401" t="s">
        <v>218</v>
      </c>
      <c r="O2" s="3401"/>
      <c r="P2" s="3401"/>
      <c r="Q2" s="3401"/>
      <c r="R2" s="3401"/>
      <c r="S2" s="3401"/>
      <c r="T2" s="3401"/>
      <c r="U2" s="3401"/>
      <c r="V2" s="3401"/>
      <c r="W2" s="3401"/>
      <c r="X2" s="3401"/>
      <c r="Y2" s="3401"/>
      <c r="AB2" s="603"/>
      <c r="AC2" s="603"/>
      <c r="AD2" s="603"/>
      <c r="AE2" s="603"/>
      <c r="AF2" s="603"/>
      <c r="AG2" s="603"/>
    </row>
    <row r="3" spans="1:42" ht="38.25" customHeight="1">
      <c r="A3" s="604"/>
      <c r="B3" s="604"/>
      <c r="C3" s="605"/>
      <c r="D3" s="605"/>
      <c r="E3" s="606"/>
      <c r="F3" s="606"/>
      <c r="G3" s="606"/>
      <c r="H3" s="606"/>
      <c r="I3" s="606"/>
      <c r="J3" s="606"/>
      <c r="K3" s="606"/>
      <c r="L3" s="606"/>
      <c r="M3" s="606"/>
      <c r="N3" s="607"/>
      <c r="O3" s="608"/>
      <c r="P3" s="609"/>
      <c r="Q3" s="610"/>
      <c r="R3" s="611"/>
      <c r="S3" s="611"/>
      <c r="T3" s="612"/>
      <c r="U3" s="612"/>
      <c r="V3" s="612"/>
      <c r="W3" s="612"/>
      <c r="X3" s="612"/>
      <c r="Y3" s="612"/>
      <c r="Z3" s="612"/>
      <c r="AB3" s="608"/>
      <c r="AC3" s="609"/>
      <c r="AD3" s="610"/>
      <c r="AE3" s="611"/>
      <c r="AF3" s="611"/>
      <c r="AG3" s="613"/>
      <c r="AH3" s="612"/>
      <c r="AI3" s="612"/>
      <c r="AJ3" s="612"/>
      <c r="AK3" s="612"/>
      <c r="AL3" s="612"/>
      <c r="AM3" s="612"/>
    </row>
    <row r="4" spans="1:42" ht="27" customHeight="1">
      <c r="A4" s="614" t="s">
        <v>219</v>
      </c>
      <c r="B4" s="615" t="s">
        <v>220</v>
      </c>
      <c r="C4" s="615" t="s">
        <v>221</v>
      </c>
      <c r="D4" s="615" t="s">
        <v>222</v>
      </c>
      <c r="E4" s="615" t="s">
        <v>223</v>
      </c>
      <c r="F4" s="615" t="s">
        <v>224</v>
      </c>
      <c r="G4" s="615" t="s">
        <v>225</v>
      </c>
      <c r="H4" s="615" t="s">
        <v>226</v>
      </c>
      <c r="I4" s="615" t="s">
        <v>227</v>
      </c>
      <c r="J4" s="616" t="s">
        <v>228</v>
      </c>
      <c r="K4" s="616" t="s">
        <v>229</v>
      </c>
      <c r="L4" s="616" t="s">
        <v>230</v>
      </c>
      <c r="M4" s="616" t="s">
        <v>231</v>
      </c>
      <c r="O4" s="617">
        <v>40909</v>
      </c>
      <c r="P4" s="617">
        <v>40940</v>
      </c>
      <c r="Q4" s="617">
        <v>40969</v>
      </c>
      <c r="R4" s="617">
        <v>41000</v>
      </c>
      <c r="S4" s="617">
        <v>41030</v>
      </c>
      <c r="T4" s="617">
        <v>41061</v>
      </c>
      <c r="U4" s="617">
        <v>41091</v>
      </c>
      <c r="V4" s="617">
        <v>41122</v>
      </c>
      <c r="W4" s="617">
        <v>41153</v>
      </c>
      <c r="X4" s="617">
        <v>41183</v>
      </c>
      <c r="Y4" s="617">
        <v>41214</v>
      </c>
      <c r="Z4" s="617">
        <v>41244</v>
      </c>
      <c r="AB4" s="617">
        <v>41275</v>
      </c>
      <c r="AC4" s="617">
        <v>41306</v>
      </c>
      <c r="AD4" s="617">
        <v>41334</v>
      </c>
      <c r="AE4" s="617">
        <v>41365</v>
      </c>
      <c r="AF4" s="617">
        <v>41395</v>
      </c>
      <c r="AG4" s="617">
        <v>41426</v>
      </c>
      <c r="AH4" s="617">
        <v>41456</v>
      </c>
      <c r="AI4" s="617">
        <v>41487</v>
      </c>
      <c r="AJ4" s="617">
        <v>41518</v>
      </c>
      <c r="AK4" s="617">
        <v>41548</v>
      </c>
      <c r="AL4" s="617">
        <v>41579</v>
      </c>
      <c r="AM4" s="617">
        <v>41609</v>
      </c>
    </row>
    <row r="5" spans="1:42" ht="27" customHeight="1" thickBot="1">
      <c r="A5" s="618"/>
      <c r="B5" s="619"/>
      <c r="C5" s="620"/>
      <c r="D5" s="619"/>
      <c r="E5" s="621"/>
      <c r="F5" s="621"/>
      <c r="G5" s="621"/>
      <c r="H5" s="622"/>
      <c r="I5" s="623"/>
      <c r="J5" s="624"/>
      <c r="K5" s="624"/>
      <c r="L5" s="624"/>
      <c r="M5" s="624"/>
      <c r="N5" s="603"/>
      <c r="O5" s="625"/>
      <c r="P5" s="625"/>
      <c r="Q5" s="625"/>
      <c r="R5" s="625"/>
      <c r="S5" s="626"/>
      <c r="T5" s="627"/>
      <c r="U5" s="627"/>
      <c r="V5" s="627"/>
      <c r="W5" s="627"/>
      <c r="X5" s="627"/>
      <c r="Y5" s="627"/>
      <c r="Z5" s="627"/>
      <c r="AB5" s="625"/>
      <c r="AC5" s="625"/>
      <c r="AD5" s="625"/>
      <c r="AE5" s="625"/>
      <c r="AF5" s="626"/>
      <c r="AG5" s="627"/>
      <c r="AH5" s="627"/>
      <c r="AI5" s="627"/>
      <c r="AJ5" s="627"/>
      <c r="AK5" s="627"/>
      <c r="AL5" s="627"/>
      <c r="AM5" s="627"/>
    </row>
    <row r="6" spans="1:42" ht="15.75" thickTop="1">
      <c r="A6" s="628"/>
      <c r="B6" s="629"/>
      <c r="C6" s="628"/>
      <c r="D6" s="629"/>
      <c r="E6" s="628"/>
      <c r="F6" s="630"/>
      <c r="G6" s="628"/>
      <c r="H6" s="607"/>
      <c r="I6" s="631"/>
      <c r="J6" s="632"/>
      <c r="K6" s="632"/>
      <c r="N6" s="633"/>
    </row>
    <row r="7" spans="1:42" ht="32.25">
      <c r="A7" s="634" t="s">
        <v>107</v>
      </c>
      <c r="B7" s="635"/>
      <c r="C7" s="636"/>
      <c r="D7" s="635"/>
      <c r="E7" s="637"/>
      <c r="F7" s="638"/>
      <c r="G7" s="637"/>
      <c r="H7" s="607"/>
      <c r="I7" s="631"/>
      <c r="J7" s="632"/>
      <c r="K7" s="632"/>
      <c r="N7" s="639">
        <v>1</v>
      </c>
      <c r="O7" s="640"/>
      <c r="P7" s="640"/>
      <c r="Q7" s="640"/>
      <c r="R7" s="640"/>
      <c r="S7" s="641"/>
      <c r="T7" s="642"/>
      <c r="U7" s="642"/>
      <c r="V7" s="642"/>
      <c r="W7" s="640"/>
      <c r="X7" s="643"/>
      <c r="Y7" s="643"/>
      <c r="Z7" s="643"/>
    </row>
    <row r="8" spans="1:42" ht="31.5">
      <c r="A8" s="644" t="s">
        <v>232</v>
      </c>
      <c r="B8" s="645">
        <v>1338.153</v>
      </c>
      <c r="C8" s="645">
        <v>1511.9349999999999</v>
      </c>
      <c r="D8" s="645">
        <v>2217.6</v>
      </c>
      <c r="E8" s="645">
        <v>1313.3400000000001</v>
      </c>
      <c r="F8" s="645">
        <v>1805.96</v>
      </c>
      <c r="G8" s="645">
        <v>1657.71</v>
      </c>
      <c r="H8" s="645">
        <v>1965.116</v>
      </c>
      <c r="I8" s="645">
        <v>1667.97</v>
      </c>
      <c r="J8" s="645">
        <v>786.38000000000011</v>
      </c>
      <c r="K8" s="645">
        <v>-4893.74</v>
      </c>
      <c r="L8" s="645">
        <v>3388.12</v>
      </c>
      <c r="M8" s="645">
        <v>2415.5</v>
      </c>
      <c r="N8" s="639"/>
      <c r="O8" s="646">
        <v>2940.75</v>
      </c>
      <c r="P8" s="646">
        <v>2648.08</v>
      </c>
      <c r="Q8" s="643">
        <v>1128.44</v>
      </c>
      <c r="R8" s="643">
        <v>4316.6899999999996</v>
      </c>
      <c r="S8" s="643">
        <v>1610.93</v>
      </c>
      <c r="T8" s="647">
        <v>2834.36</v>
      </c>
      <c r="U8" s="647">
        <v>1397.81</v>
      </c>
      <c r="V8" s="647">
        <v>3574.61</v>
      </c>
      <c r="W8" s="647">
        <v>3141.42</v>
      </c>
      <c r="X8" s="643">
        <v>1694.973</v>
      </c>
      <c r="Y8" s="643">
        <v>1136.3999999999999</v>
      </c>
      <c r="Z8" s="643">
        <v>4315.1779999999999</v>
      </c>
      <c r="AB8" s="646">
        <v>1914.154</v>
      </c>
      <c r="AC8" s="646">
        <v>1866.7539999999999</v>
      </c>
      <c r="AD8" s="646">
        <v>4605.93</v>
      </c>
      <c r="AE8" s="646">
        <v>-19625.93</v>
      </c>
      <c r="AF8" s="646">
        <v>-13102.663999999999</v>
      </c>
      <c r="AG8" s="646">
        <v>-21394.073000000004</v>
      </c>
      <c r="AH8" s="646">
        <v>807.62</v>
      </c>
      <c r="AI8" s="646">
        <v>873.93799999999999</v>
      </c>
      <c r="AJ8" s="646">
        <v>2432.4369999999999</v>
      </c>
      <c r="AK8" s="646">
        <v>765.48200000000008</v>
      </c>
      <c r="AL8" s="646">
        <v>878.67499999999995</v>
      </c>
      <c r="AM8" s="643">
        <v>1278.47</v>
      </c>
    </row>
    <row r="9" spans="1:42" ht="31.5">
      <c r="A9" s="644" t="s">
        <v>233</v>
      </c>
      <c r="B9" s="645">
        <v>1.0369999999999999</v>
      </c>
      <c r="C9" s="645">
        <v>0.69899999999999995</v>
      </c>
      <c r="D9" s="645">
        <v>0.94</v>
      </c>
      <c r="E9" s="645">
        <v>0.78</v>
      </c>
      <c r="F9" s="645">
        <v>0.74</v>
      </c>
      <c r="G9" s="645">
        <v>1.1100000000000001</v>
      </c>
      <c r="H9" s="645">
        <v>1.04</v>
      </c>
      <c r="I9" s="645">
        <v>0.85</v>
      </c>
      <c r="J9" s="645">
        <v>1.38</v>
      </c>
      <c r="K9" s="645">
        <v>0.75</v>
      </c>
      <c r="L9" s="645">
        <v>0.94</v>
      </c>
      <c r="M9" s="645">
        <v>1.52</v>
      </c>
      <c r="N9" s="639"/>
      <c r="O9" s="646">
        <v>1.04</v>
      </c>
      <c r="P9" s="646">
        <v>1.1599999999999999</v>
      </c>
      <c r="Q9" s="643">
        <v>0.89</v>
      </c>
      <c r="R9" s="643">
        <v>1.27</v>
      </c>
      <c r="S9" s="643">
        <v>0.96</v>
      </c>
      <c r="T9" s="647">
        <v>0.96</v>
      </c>
      <c r="U9" s="647">
        <v>0.99</v>
      </c>
      <c r="V9" s="647">
        <v>1.05</v>
      </c>
      <c r="W9" s="647">
        <v>0.84</v>
      </c>
      <c r="X9" s="643">
        <v>0.76900000000000002</v>
      </c>
      <c r="Y9" s="643">
        <v>1.5</v>
      </c>
      <c r="Z9" s="643">
        <v>1.34</v>
      </c>
      <c r="AB9" s="646">
        <v>0.68300000000000005</v>
      </c>
      <c r="AC9" s="646">
        <v>0.78300000000000003</v>
      </c>
      <c r="AD9" s="643">
        <v>0.82</v>
      </c>
      <c r="AE9" s="643">
        <v>0.92500000000000004</v>
      </c>
      <c r="AF9" s="643">
        <v>0.64300000000000002</v>
      </c>
      <c r="AG9" s="647">
        <v>1.083</v>
      </c>
      <c r="AH9" s="647">
        <v>0.73</v>
      </c>
      <c r="AI9" s="647">
        <v>0.64500000000000002</v>
      </c>
      <c r="AJ9" s="647">
        <v>0.64900000000000002</v>
      </c>
      <c r="AK9" s="643">
        <v>0.67500000000000004</v>
      </c>
      <c r="AL9" s="643">
        <v>0.67500000000000004</v>
      </c>
      <c r="AM9" s="643">
        <v>0.2</v>
      </c>
    </row>
    <row r="10" spans="1:42" ht="31.5">
      <c r="A10" s="644" t="s">
        <v>234</v>
      </c>
      <c r="B10" s="645">
        <v>253</v>
      </c>
      <c r="C10" s="645">
        <v>128.17099999999999</v>
      </c>
      <c r="D10" s="645">
        <v>456.25</v>
      </c>
      <c r="E10" s="645">
        <v>22.35</v>
      </c>
      <c r="F10" s="645">
        <v>797.6</v>
      </c>
      <c r="G10" s="645">
        <v>668.3</v>
      </c>
      <c r="H10" s="645">
        <v>1004.376</v>
      </c>
      <c r="I10" s="645">
        <v>740.15</v>
      </c>
      <c r="J10" s="645">
        <v>-386.45</v>
      </c>
      <c r="K10" s="645">
        <v>-5522.98</v>
      </c>
      <c r="L10" s="645">
        <v>2691.67</v>
      </c>
      <c r="M10" s="645">
        <v>1282.55</v>
      </c>
      <c r="N10" s="639"/>
      <c r="O10" s="646">
        <v>1906.03</v>
      </c>
      <c r="P10" s="646">
        <v>1625.64</v>
      </c>
      <c r="Q10" s="643">
        <v>153.59</v>
      </c>
      <c r="R10" s="643">
        <v>2730.37</v>
      </c>
      <c r="S10" s="643">
        <v>690.08</v>
      </c>
      <c r="T10" s="647">
        <v>1708.623</v>
      </c>
      <c r="U10" s="647">
        <v>494.3</v>
      </c>
      <c r="V10" s="647">
        <v>2784.96</v>
      </c>
      <c r="W10" s="647">
        <v>2055.4499999999998</v>
      </c>
      <c r="X10" s="643">
        <v>576.38199999999995</v>
      </c>
      <c r="Y10" s="643">
        <v>204.6</v>
      </c>
      <c r="Z10" s="643">
        <v>2615.0410000000002</v>
      </c>
      <c r="AB10" s="646">
        <v>1106.394</v>
      </c>
      <c r="AC10" s="646">
        <v>519.87400000000002</v>
      </c>
      <c r="AD10" s="643">
        <v>3483.36</v>
      </c>
      <c r="AE10" s="643">
        <v>-20388.964</v>
      </c>
      <c r="AF10" s="643">
        <v>-14322.112999999999</v>
      </c>
      <c r="AG10" s="647">
        <v>-22475.809000000001</v>
      </c>
      <c r="AH10" s="647">
        <v>110.24</v>
      </c>
      <c r="AI10" s="647">
        <v>66.918000000000006</v>
      </c>
      <c r="AJ10" s="647">
        <v>1649.1079999999999</v>
      </c>
      <c r="AK10" s="643">
        <v>1.8140000000000001</v>
      </c>
      <c r="AL10" s="643">
        <v>1.6</v>
      </c>
      <c r="AM10" s="643">
        <v>93.74</v>
      </c>
    </row>
    <row r="11" spans="1:42" ht="31.5">
      <c r="A11" s="644" t="s">
        <v>235</v>
      </c>
      <c r="B11" s="645">
        <v>1084.116</v>
      </c>
      <c r="C11" s="645">
        <v>1383.0650000000001</v>
      </c>
      <c r="D11" s="645">
        <v>1760.41</v>
      </c>
      <c r="E11" s="645">
        <v>1290.21</v>
      </c>
      <c r="F11" s="645">
        <v>1007.62</v>
      </c>
      <c r="G11" s="645">
        <v>988.3</v>
      </c>
      <c r="H11" s="645">
        <v>959.7</v>
      </c>
      <c r="I11" s="645">
        <v>926.97</v>
      </c>
      <c r="J11" s="645">
        <v>1171.45</v>
      </c>
      <c r="K11" s="645">
        <v>628.49</v>
      </c>
      <c r="L11" s="645">
        <v>695.51</v>
      </c>
      <c r="M11" s="645">
        <v>1131.43</v>
      </c>
      <c r="N11" s="639"/>
      <c r="O11" s="646">
        <v>1033.68</v>
      </c>
      <c r="P11" s="646">
        <v>1021.28</v>
      </c>
      <c r="Q11" s="643">
        <v>973.96</v>
      </c>
      <c r="R11" s="643">
        <v>1585.05</v>
      </c>
      <c r="S11" s="643">
        <v>919.89</v>
      </c>
      <c r="T11" s="647">
        <v>1124.777</v>
      </c>
      <c r="U11" s="647">
        <v>902.52</v>
      </c>
      <c r="V11" s="647">
        <v>788.6</v>
      </c>
      <c r="W11" s="647">
        <v>1085.1300000000001</v>
      </c>
      <c r="X11" s="643">
        <v>1117.8219999999999</v>
      </c>
      <c r="Y11" s="643">
        <v>930.3</v>
      </c>
      <c r="Z11" s="643">
        <v>1698.797</v>
      </c>
      <c r="AB11" s="646">
        <v>807.077</v>
      </c>
      <c r="AC11" s="646">
        <v>1346.097</v>
      </c>
      <c r="AD11" s="643">
        <v>1121.75</v>
      </c>
      <c r="AE11" s="643">
        <v>762.10900000000004</v>
      </c>
      <c r="AF11" s="643">
        <v>1218.806</v>
      </c>
      <c r="AG11" s="647">
        <v>1080.653</v>
      </c>
      <c r="AH11" s="647">
        <v>696.65</v>
      </c>
      <c r="AI11" s="647">
        <v>806.375</v>
      </c>
      <c r="AJ11" s="647">
        <v>782.68</v>
      </c>
      <c r="AK11" s="643">
        <v>762.99300000000005</v>
      </c>
      <c r="AL11" s="643">
        <v>876.4</v>
      </c>
      <c r="AM11" s="643">
        <v>1184.53</v>
      </c>
    </row>
    <row r="12" spans="1:42" ht="31.5">
      <c r="A12" s="644"/>
      <c r="B12" s="648" t="s">
        <v>236</v>
      </c>
      <c r="C12" s="648" t="s">
        <v>236</v>
      </c>
      <c r="D12" s="648" t="s">
        <v>236</v>
      </c>
      <c r="E12" s="649" t="s">
        <v>236</v>
      </c>
      <c r="F12" s="650" t="s">
        <v>236</v>
      </c>
      <c r="G12" s="651" t="s">
        <v>236</v>
      </c>
      <c r="H12" s="652" t="s">
        <v>236</v>
      </c>
      <c r="I12" s="653" t="s">
        <v>236</v>
      </c>
      <c r="J12" s="654" t="s">
        <v>236</v>
      </c>
      <c r="K12" s="655" t="s">
        <v>236</v>
      </c>
      <c r="L12" s="645" t="s">
        <v>236</v>
      </c>
      <c r="M12" s="645" t="s">
        <v>236</v>
      </c>
      <c r="N12" s="639">
        <v>2</v>
      </c>
      <c r="O12" s="646" t="s">
        <v>236</v>
      </c>
      <c r="P12" s="646" t="s">
        <v>236</v>
      </c>
      <c r="Q12" s="643" t="s">
        <v>236</v>
      </c>
      <c r="R12" s="643" t="s">
        <v>236</v>
      </c>
      <c r="S12" s="643" t="s">
        <v>236</v>
      </c>
      <c r="T12" s="647" t="s">
        <v>236</v>
      </c>
      <c r="U12" s="647" t="s">
        <v>236</v>
      </c>
      <c r="V12" s="647" t="s">
        <v>236</v>
      </c>
      <c r="W12" s="647" t="s">
        <v>236</v>
      </c>
      <c r="X12" s="643" t="s">
        <v>236</v>
      </c>
      <c r="Y12" s="643" t="s">
        <v>236</v>
      </c>
      <c r="Z12" s="643" t="s">
        <v>236</v>
      </c>
      <c r="AB12" s="646" t="s">
        <v>236</v>
      </c>
      <c r="AC12" s="646" t="s">
        <v>236</v>
      </c>
      <c r="AD12" s="643" t="s">
        <v>236</v>
      </c>
      <c r="AE12" s="643" t="s">
        <v>236</v>
      </c>
      <c r="AF12" s="643" t="s">
        <v>236</v>
      </c>
      <c r="AG12" s="647" t="s">
        <v>236</v>
      </c>
      <c r="AH12" s="647" t="s">
        <v>236</v>
      </c>
      <c r="AI12" s="647" t="s">
        <v>236</v>
      </c>
      <c r="AJ12" s="647" t="s">
        <v>236</v>
      </c>
      <c r="AK12" s="643" t="s">
        <v>236</v>
      </c>
      <c r="AL12" s="643" t="s">
        <v>236</v>
      </c>
      <c r="AM12" s="643" t="s">
        <v>236</v>
      </c>
    </row>
    <row r="13" spans="1:42" ht="31.5">
      <c r="A13" s="644" t="s">
        <v>237</v>
      </c>
      <c r="B13" s="645">
        <v>150626.764</v>
      </c>
      <c r="C13" s="645">
        <v>114757.73099999999</v>
      </c>
      <c r="D13" s="645">
        <v>127439.06999999999</v>
      </c>
      <c r="E13" s="645">
        <v>127217.69</v>
      </c>
      <c r="F13" s="645">
        <v>120933.66999999998</v>
      </c>
      <c r="G13" s="645">
        <v>125508.57999999999</v>
      </c>
      <c r="H13" s="645">
        <v>172941.18</v>
      </c>
      <c r="I13" s="645">
        <v>178415.93</v>
      </c>
      <c r="J13" s="645">
        <v>193771.72999999998</v>
      </c>
      <c r="K13" s="645">
        <v>159262.44</v>
      </c>
      <c r="L13" s="645">
        <v>148338.51999999999</v>
      </c>
      <c r="M13" s="645">
        <v>223277.47999999998</v>
      </c>
      <c r="N13" s="639"/>
      <c r="O13" s="646">
        <v>211571.69</v>
      </c>
      <c r="P13" s="646">
        <v>179097.94999999998</v>
      </c>
      <c r="Q13" s="643">
        <v>205494.55000000002</v>
      </c>
      <c r="R13" s="643">
        <v>187716.72</v>
      </c>
      <c r="S13" s="643">
        <v>268265.63</v>
      </c>
      <c r="T13" s="647">
        <v>229929.95199999999</v>
      </c>
      <c r="U13" s="647">
        <v>176459.48</v>
      </c>
      <c r="V13" s="647">
        <v>174306.82</v>
      </c>
      <c r="W13" s="647">
        <v>167630.29999999999</v>
      </c>
      <c r="X13" s="643">
        <v>228824.06599999999</v>
      </c>
      <c r="Y13" s="643">
        <v>243738.3</v>
      </c>
      <c r="Z13" s="643">
        <v>266823.58199999999</v>
      </c>
      <c r="AB13" s="646">
        <v>286998.80000000005</v>
      </c>
      <c r="AC13" s="646">
        <v>261238.70699999999</v>
      </c>
      <c r="AD13" s="643">
        <v>264310.83999999997</v>
      </c>
      <c r="AE13" s="643">
        <v>277832.18300000002</v>
      </c>
      <c r="AF13" s="643">
        <v>241223.72700000001</v>
      </c>
      <c r="AG13" s="647">
        <v>254294.06699999998</v>
      </c>
      <c r="AH13" s="647">
        <v>152061.84</v>
      </c>
      <c r="AI13" s="647">
        <v>144423.976</v>
      </c>
      <c r="AJ13" s="647">
        <v>104000.18299999999</v>
      </c>
      <c r="AK13" s="643">
        <v>79467.089000000007</v>
      </c>
      <c r="AL13" s="643">
        <v>92073.880999999994</v>
      </c>
      <c r="AM13" s="643">
        <v>94394.7</v>
      </c>
    </row>
    <row r="14" spans="1:42" ht="31.5">
      <c r="A14" s="644" t="s">
        <v>238</v>
      </c>
      <c r="B14" s="645">
        <v>42270.415000000001</v>
      </c>
      <c r="C14" s="645">
        <v>14531.691999999999</v>
      </c>
      <c r="D14" s="645">
        <v>23884.89</v>
      </c>
      <c r="E14" s="645">
        <v>18109.39</v>
      </c>
      <c r="F14" s="645">
        <v>14973.43</v>
      </c>
      <c r="G14" s="645">
        <v>12453.18</v>
      </c>
      <c r="H14" s="645">
        <v>26980.71</v>
      </c>
      <c r="I14" s="645">
        <v>34097.550000000003</v>
      </c>
      <c r="J14" s="645">
        <v>55711.89</v>
      </c>
      <c r="K14" s="645">
        <v>25033.55</v>
      </c>
      <c r="L14" s="645">
        <v>61678.22</v>
      </c>
      <c r="M14" s="645">
        <v>60768.39</v>
      </c>
      <c r="N14" s="639"/>
      <c r="O14" s="646">
        <v>73852.429999999993</v>
      </c>
      <c r="P14" s="646">
        <v>31563.9</v>
      </c>
      <c r="Q14" s="643">
        <v>82114.070000000007</v>
      </c>
      <c r="R14" s="643">
        <v>53530.93</v>
      </c>
      <c r="S14" s="643">
        <v>107000.89</v>
      </c>
      <c r="T14" s="647">
        <v>70762.048999999999</v>
      </c>
      <c r="U14" s="647">
        <v>52902.25</v>
      </c>
      <c r="V14" s="647">
        <v>19293.03</v>
      </c>
      <c r="W14" s="647">
        <v>29118.400000000001</v>
      </c>
      <c r="X14" s="643">
        <v>73980.682000000001</v>
      </c>
      <c r="Y14" s="643">
        <v>99182.5</v>
      </c>
      <c r="Z14" s="643">
        <v>124865.717</v>
      </c>
      <c r="AB14" s="646">
        <v>163007.94200000001</v>
      </c>
      <c r="AC14" s="646">
        <v>154839.18700000001</v>
      </c>
      <c r="AD14" s="643">
        <v>151630.06</v>
      </c>
      <c r="AE14" s="643">
        <v>155177.92000000001</v>
      </c>
      <c r="AF14" s="643">
        <v>145768.33600000001</v>
      </c>
      <c r="AG14" s="647">
        <v>148411.859</v>
      </c>
      <c r="AH14" s="647">
        <v>73943.75</v>
      </c>
      <c r="AI14" s="647">
        <v>30245.005000000001</v>
      </c>
      <c r="AJ14" s="647">
        <v>32901.498</v>
      </c>
      <c r="AK14" s="643">
        <v>33440.194000000003</v>
      </c>
      <c r="AL14" s="643">
        <v>36448.699999999997</v>
      </c>
      <c r="AM14" s="643">
        <v>31359.85</v>
      </c>
    </row>
    <row r="15" spans="1:42" ht="31.5">
      <c r="A15" s="644" t="s">
        <v>239</v>
      </c>
      <c r="B15" s="648">
        <v>0</v>
      </c>
      <c r="C15" s="648">
        <v>0</v>
      </c>
      <c r="D15" s="648">
        <v>0</v>
      </c>
      <c r="E15" s="649">
        <v>0</v>
      </c>
      <c r="F15" s="650">
        <v>0</v>
      </c>
      <c r="G15" s="649">
        <v>0</v>
      </c>
      <c r="H15" s="652">
        <v>0</v>
      </c>
      <c r="I15" s="653">
        <v>15423.02</v>
      </c>
      <c r="J15" s="654">
        <v>0</v>
      </c>
      <c r="K15" s="655">
        <v>0</v>
      </c>
      <c r="L15" s="645">
        <v>0</v>
      </c>
      <c r="M15" s="645">
        <v>0</v>
      </c>
      <c r="N15" s="639"/>
      <c r="O15" s="646">
        <v>0</v>
      </c>
      <c r="P15" s="646">
        <v>0</v>
      </c>
      <c r="Q15" s="643">
        <v>0</v>
      </c>
      <c r="R15" s="643">
        <v>0</v>
      </c>
      <c r="S15" s="643">
        <v>0</v>
      </c>
      <c r="T15" s="656">
        <v>0</v>
      </c>
      <c r="U15" s="647">
        <v>0</v>
      </c>
      <c r="V15" s="647">
        <v>0</v>
      </c>
      <c r="W15" s="647">
        <v>0</v>
      </c>
      <c r="X15" s="643">
        <v>0</v>
      </c>
      <c r="Y15" s="643">
        <v>0</v>
      </c>
      <c r="Z15" s="643">
        <v>0</v>
      </c>
      <c r="AB15" s="646">
        <v>0</v>
      </c>
      <c r="AC15" s="646">
        <v>0</v>
      </c>
      <c r="AD15" s="643">
        <v>0</v>
      </c>
      <c r="AE15" s="643">
        <v>0</v>
      </c>
      <c r="AF15" s="643">
        <v>0</v>
      </c>
      <c r="AG15" s="647">
        <v>0</v>
      </c>
      <c r="AH15" s="647">
        <v>0</v>
      </c>
      <c r="AI15" s="647">
        <v>0</v>
      </c>
      <c r="AJ15" s="647">
        <v>0</v>
      </c>
      <c r="AK15" s="643">
        <v>0</v>
      </c>
      <c r="AL15" s="643">
        <v>0</v>
      </c>
      <c r="AM15" s="643">
        <v>0</v>
      </c>
    </row>
    <row r="16" spans="1:42" ht="31.5">
      <c r="A16" s="644" t="s">
        <v>240</v>
      </c>
      <c r="B16" s="645">
        <v>42270.415000000001</v>
      </c>
      <c r="C16" s="645">
        <v>14531.691999999999</v>
      </c>
      <c r="D16" s="645">
        <v>23884.89</v>
      </c>
      <c r="E16" s="645">
        <v>18109.39</v>
      </c>
      <c r="F16" s="645">
        <v>14973.43</v>
      </c>
      <c r="G16" s="645">
        <v>12453.18</v>
      </c>
      <c r="H16" s="645">
        <v>26980.71</v>
      </c>
      <c r="I16" s="645">
        <v>18674.53</v>
      </c>
      <c r="J16" s="645">
        <v>55711.88</v>
      </c>
      <c r="K16" s="645">
        <v>25033.55</v>
      </c>
      <c r="L16" s="645">
        <v>61678.22</v>
      </c>
      <c r="M16" s="645">
        <v>60768.39</v>
      </c>
      <c r="N16" s="639"/>
      <c r="O16" s="646">
        <v>73852.429999999993</v>
      </c>
      <c r="P16" s="646">
        <v>31563.9</v>
      </c>
      <c r="Q16" s="643">
        <v>82114.070000000007</v>
      </c>
      <c r="R16" s="643">
        <v>53530.93</v>
      </c>
      <c r="S16" s="643">
        <v>107000</v>
      </c>
      <c r="T16" s="647">
        <v>70762.048999999999</v>
      </c>
      <c r="U16" s="647">
        <v>52902.25</v>
      </c>
      <c r="V16" s="647">
        <v>19293.03</v>
      </c>
      <c r="W16" s="647">
        <v>29118.400000000001</v>
      </c>
      <c r="X16" s="643">
        <v>73980.682000000001</v>
      </c>
      <c r="Y16" s="643">
        <v>99182.5</v>
      </c>
      <c r="Z16" s="643">
        <v>124865.717</v>
      </c>
      <c r="AB16" s="646">
        <v>163007.94200000001</v>
      </c>
      <c r="AC16" s="646">
        <v>154839.18700000001</v>
      </c>
      <c r="AD16" s="643">
        <v>151630.06</v>
      </c>
      <c r="AE16" s="643">
        <v>155177.92000000001</v>
      </c>
      <c r="AF16" s="643">
        <v>145768.33600000001</v>
      </c>
      <c r="AG16" s="656">
        <v>148411.859</v>
      </c>
      <c r="AH16" s="647">
        <v>73943.75</v>
      </c>
      <c r="AI16" s="647">
        <v>30245.005000000001</v>
      </c>
      <c r="AJ16" s="647">
        <v>32901.498</v>
      </c>
      <c r="AK16" s="643">
        <v>33440.194000000003</v>
      </c>
      <c r="AL16" s="643">
        <v>36448.699999999997</v>
      </c>
      <c r="AM16" s="643">
        <v>31359.85</v>
      </c>
    </row>
    <row r="17" spans="1:39" ht="31.5">
      <c r="A17" s="644" t="s">
        <v>241</v>
      </c>
      <c r="B17" s="648">
        <v>0</v>
      </c>
      <c r="C17" s="648">
        <v>0</v>
      </c>
      <c r="D17" s="648">
        <v>0</v>
      </c>
      <c r="E17" s="649">
        <v>0</v>
      </c>
      <c r="F17" s="650">
        <v>0</v>
      </c>
      <c r="G17" s="649">
        <v>0</v>
      </c>
      <c r="H17" s="652">
        <v>0</v>
      </c>
      <c r="I17" s="653">
        <v>0</v>
      </c>
      <c r="J17" s="654">
        <v>0</v>
      </c>
      <c r="K17" s="655">
        <v>0</v>
      </c>
      <c r="L17" s="645">
        <v>0</v>
      </c>
      <c r="M17" s="645">
        <v>0</v>
      </c>
      <c r="N17" s="639"/>
      <c r="O17" s="646">
        <v>0</v>
      </c>
      <c r="P17" s="646">
        <v>0</v>
      </c>
      <c r="Q17" s="643">
        <v>0</v>
      </c>
      <c r="R17" s="643">
        <v>0</v>
      </c>
      <c r="S17" s="643">
        <v>0</v>
      </c>
      <c r="T17" s="656">
        <v>0</v>
      </c>
      <c r="U17" s="647">
        <v>0</v>
      </c>
      <c r="V17" s="647">
        <v>0</v>
      </c>
      <c r="W17" s="647">
        <v>0</v>
      </c>
      <c r="X17" s="643">
        <v>0</v>
      </c>
      <c r="Y17" s="643">
        <v>0</v>
      </c>
      <c r="Z17" s="643">
        <v>0</v>
      </c>
      <c r="AB17" s="646">
        <v>0</v>
      </c>
      <c r="AC17" s="646">
        <v>0</v>
      </c>
      <c r="AD17" s="643">
        <v>0</v>
      </c>
      <c r="AE17" s="643">
        <v>0</v>
      </c>
      <c r="AF17" s="643">
        <v>0</v>
      </c>
      <c r="AG17" s="647">
        <v>0</v>
      </c>
      <c r="AH17" s="647">
        <v>0</v>
      </c>
      <c r="AI17" s="647">
        <v>0</v>
      </c>
      <c r="AJ17" s="647">
        <v>0</v>
      </c>
      <c r="AK17" s="643">
        <v>0</v>
      </c>
      <c r="AL17" s="643">
        <v>0</v>
      </c>
      <c r="AM17" s="643">
        <v>0</v>
      </c>
    </row>
    <row r="18" spans="1:39" ht="31.5">
      <c r="A18" s="644" t="s">
        <v>242</v>
      </c>
      <c r="B18" s="645">
        <v>108356.349</v>
      </c>
      <c r="C18" s="645">
        <v>100226.03899999999</v>
      </c>
      <c r="D18" s="645">
        <v>103554.18</v>
      </c>
      <c r="E18" s="645">
        <v>109108.3</v>
      </c>
      <c r="F18" s="645">
        <v>105960.23999999999</v>
      </c>
      <c r="G18" s="645">
        <v>113055.4</v>
      </c>
      <c r="H18" s="645">
        <v>145960.47</v>
      </c>
      <c r="I18" s="645">
        <v>144318.38</v>
      </c>
      <c r="J18" s="645">
        <v>138059.84</v>
      </c>
      <c r="K18" s="645">
        <v>134228.89000000001</v>
      </c>
      <c r="L18" s="645">
        <v>86660.299999999988</v>
      </c>
      <c r="M18" s="645">
        <v>162509.09</v>
      </c>
      <c r="N18" s="639"/>
      <c r="O18" s="646">
        <v>137719.26</v>
      </c>
      <c r="P18" s="646">
        <v>147534.04999999999</v>
      </c>
      <c r="Q18" s="643">
        <v>123380.48000000001</v>
      </c>
      <c r="R18" s="643">
        <v>134185.79</v>
      </c>
      <c r="S18" s="643">
        <v>161264.74</v>
      </c>
      <c r="T18" s="647">
        <v>159167.90299999999</v>
      </c>
      <c r="U18" s="647">
        <v>123557.23000000001</v>
      </c>
      <c r="V18" s="647">
        <v>155013.79</v>
      </c>
      <c r="W18" s="647">
        <v>138511.9</v>
      </c>
      <c r="X18" s="643">
        <v>154843.38399999999</v>
      </c>
      <c r="Y18" s="643">
        <v>144555.79999999999</v>
      </c>
      <c r="Z18" s="643">
        <v>141957.86499999999</v>
      </c>
      <c r="AB18" s="646">
        <v>123990.85800000001</v>
      </c>
      <c r="AC18" s="646">
        <v>106399.51999999999</v>
      </c>
      <c r="AD18" s="643">
        <v>112680.78</v>
      </c>
      <c r="AE18" s="643">
        <v>122654.26300000001</v>
      </c>
      <c r="AF18" s="643">
        <v>95455.391000000003</v>
      </c>
      <c r="AG18" s="656">
        <v>105882.20799999998</v>
      </c>
      <c r="AH18" s="647">
        <v>78118.09</v>
      </c>
      <c r="AI18" s="647">
        <v>114178.97099999999</v>
      </c>
      <c r="AJ18" s="647">
        <v>71098.684999999998</v>
      </c>
      <c r="AK18" s="643">
        <v>46026.894999999997</v>
      </c>
      <c r="AL18" s="643">
        <v>55625.180999999997</v>
      </c>
      <c r="AM18" s="643">
        <v>63034.85</v>
      </c>
    </row>
    <row r="19" spans="1:39" ht="31.5">
      <c r="A19" s="644" t="s">
        <v>243</v>
      </c>
      <c r="B19" s="645">
        <v>59499.182000000001</v>
      </c>
      <c r="C19" s="645">
        <v>58035.11</v>
      </c>
      <c r="D19" s="645">
        <v>56492.68</v>
      </c>
      <c r="E19" s="645">
        <v>59369.25</v>
      </c>
      <c r="F19" s="645">
        <v>59824.81</v>
      </c>
      <c r="G19" s="645">
        <v>65365.69</v>
      </c>
      <c r="H19" s="645">
        <v>81305.42</v>
      </c>
      <c r="I19" s="645">
        <v>74815.820000000007</v>
      </c>
      <c r="J19" s="645">
        <v>67878.39</v>
      </c>
      <c r="K19" s="645">
        <v>67531.69</v>
      </c>
      <c r="L19" s="645">
        <v>38427.85</v>
      </c>
      <c r="M19" s="645">
        <v>79374.37</v>
      </c>
      <c r="N19" s="639"/>
      <c r="O19" s="646">
        <v>87370.94</v>
      </c>
      <c r="P19" s="646">
        <v>96310.91</v>
      </c>
      <c r="Q19" s="643">
        <v>73008.69</v>
      </c>
      <c r="R19" s="643">
        <v>78106.06</v>
      </c>
      <c r="S19" s="643">
        <v>102117.08</v>
      </c>
      <c r="T19" s="647">
        <v>95648.315000000002</v>
      </c>
      <c r="U19" s="647">
        <v>63654.47</v>
      </c>
      <c r="V19" s="647">
        <v>96443.97</v>
      </c>
      <c r="W19" s="647">
        <v>74469.06</v>
      </c>
      <c r="X19" s="643">
        <v>51442.112999999998</v>
      </c>
      <c r="Y19" s="643">
        <v>46165.2</v>
      </c>
      <c r="Z19" s="643">
        <v>36893.705999999998</v>
      </c>
      <c r="AB19" s="646">
        <v>34994.942000000003</v>
      </c>
      <c r="AC19" s="646">
        <v>25181.850999999999</v>
      </c>
      <c r="AD19" s="643">
        <v>33434.25</v>
      </c>
      <c r="AE19" s="643">
        <v>35789.985999999997</v>
      </c>
      <c r="AF19" s="643">
        <v>17891.864000000001</v>
      </c>
      <c r="AG19" s="647">
        <v>18580.508999999998</v>
      </c>
      <c r="AH19" s="647">
        <v>16580.509999999998</v>
      </c>
      <c r="AI19" s="647">
        <v>33519.374000000003</v>
      </c>
      <c r="AJ19" s="647">
        <v>8086.5510000000004</v>
      </c>
      <c r="AK19" s="643">
        <v>8886.5409999999993</v>
      </c>
      <c r="AL19" s="643">
        <v>8886.5409999999993</v>
      </c>
      <c r="AM19" s="643">
        <v>15299.56</v>
      </c>
    </row>
    <row r="20" spans="1:39" ht="31.5">
      <c r="A20" s="644" t="s">
        <v>244</v>
      </c>
      <c r="B20" s="645">
        <v>48857.167000000001</v>
      </c>
      <c r="C20" s="645">
        <v>42190.928999999996</v>
      </c>
      <c r="D20" s="645">
        <v>47061.5</v>
      </c>
      <c r="E20" s="645">
        <v>49739.05</v>
      </c>
      <c r="F20" s="645">
        <v>46135.43</v>
      </c>
      <c r="G20" s="645">
        <v>47689.71</v>
      </c>
      <c r="H20" s="645">
        <v>64655.05</v>
      </c>
      <c r="I20" s="645">
        <v>69502.559999999998</v>
      </c>
      <c r="J20" s="645">
        <v>70181.45</v>
      </c>
      <c r="K20" s="645">
        <v>66697.2</v>
      </c>
      <c r="L20" s="645">
        <v>48232.45</v>
      </c>
      <c r="M20" s="645">
        <v>83134.720000000001</v>
      </c>
      <c r="N20" s="639"/>
      <c r="O20" s="646">
        <v>50348.32</v>
      </c>
      <c r="P20" s="646">
        <v>51223.14</v>
      </c>
      <c r="Q20" s="643">
        <v>50371.79</v>
      </c>
      <c r="R20" s="643">
        <v>56079.73</v>
      </c>
      <c r="S20" s="643">
        <v>59147.66</v>
      </c>
      <c r="T20" s="647">
        <v>63519.588000000003</v>
      </c>
      <c r="U20" s="647">
        <v>59902.76</v>
      </c>
      <c r="V20" s="647">
        <v>58569.82</v>
      </c>
      <c r="W20" s="647">
        <v>64042.84</v>
      </c>
      <c r="X20" s="643">
        <v>103401.27099999999</v>
      </c>
      <c r="Y20" s="643">
        <v>98390.6</v>
      </c>
      <c r="Z20" s="643">
        <v>105064.159</v>
      </c>
      <c r="AB20" s="646">
        <v>88995.915999999997</v>
      </c>
      <c r="AC20" s="646">
        <v>81217.668999999994</v>
      </c>
      <c r="AD20" s="643">
        <v>79246.53</v>
      </c>
      <c r="AE20" s="643">
        <v>86864.277000000002</v>
      </c>
      <c r="AF20" s="643">
        <v>77563.527000000002</v>
      </c>
      <c r="AG20" s="647">
        <v>87301.698999999993</v>
      </c>
      <c r="AH20" s="647">
        <v>61537.58</v>
      </c>
      <c r="AI20" s="647">
        <v>80659.596999999994</v>
      </c>
      <c r="AJ20" s="647">
        <v>63012.133999999998</v>
      </c>
      <c r="AK20" s="643">
        <v>37140.353999999999</v>
      </c>
      <c r="AL20" s="643">
        <v>46738.64</v>
      </c>
      <c r="AM20" s="643">
        <v>47735.29</v>
      </c>
    </row>
    <row r="21" spans="1:39" ht="31.5">
      <c r="A21" s="644" t="s">
        <v>245</v>
      </c>
      <c r="B21" s="648">
        <v>0</v>
      </c>
      <c r="C21" s="648">
        <v>0</v>
      </c>
      <c r="D21" s="648">
        <v>0</v>
      </c>
      <c r="E21" s="648">
        <v>0</v>
      </c>
      <c r="F21" s="648">
        <v>0</v>
      </c>
      <c r="G21" s="648">
        <v>0</v>
      </c>
      <c r="H21" s="648">
        <v>0</v>
      </c>
      <c r="I21" s="653">
        <v>0</v>
      </c>
      <c r="J21" s="653">
        <v>0</v>
      </c>
      <c r="K21" s="653">
        <v>0</v>
      </c>
      <c r="L21" s="653">
        <v>0</v>
      </c>
      <c r="M21" s="653">
        <v>0</v>
      </c>
      <c r="N21" s="639"/>
      <c r="O21" s="646">
        <v>0</v>
      </c>
      <c r="P21" s="646">
        <v>0</v>
      </c>
      <c r="Q21" s="643">
        <v>0</v>
      </c>
      <c r="R21" s="643">
        <v>0</v>
      </c>
      <c r="S21" s="643">
        <v>0</v>
      </c>
      <c r="T21" s="656">
        <v>0</v>
      </c>
      <c r="U21" s="647">
        <v>0</v>
      </c>
      <c r="V21" s="647">
        <v>0</v>
      </c>
      <c r="W21" s="647">
        <v>0</v>
      </c>
      <c r="X21" s="643">
        <v>0</v>
      </c>
      <c r="Y21" s="643">
        <v>0</v>
      </c>
      <c r="Z21" s="643">
        <v>0</v>
      </c>
      <c r="AB21" s="646">
        <v>0</v>
      </c>
      <c r="AC21" s="646">
        <v>0</v>
      </c>
      <c r="AD21" s="643">
        <v>0</v>
      </c>
      <c r="AE21" s="643">
        <v>0</v>
      </c>
      <c r="AF21" s="643">
        <v>0</v>
      </c>
      <c r="AG21" s="656">
        <v>0</v>
      </c>
      <c r="AH21" s="647">
        <v>0</v>
      </c>
      <c r="AI21" s="647">
        <v>0</v>
      </c>
      <c r="AJ21" s="647">
        <v>0</v>
      </c>
      <c r="AK21" s="643">
        <v>0</v>
      </c>
      <c r="AL21" s="643">
        <v>0</v>
      </c>
      <c r="AM21" s="643">
        <v>0</v>
      </c>
    </row>
    <row r="22" spans="1:39" ht="31.5">
      <c r="A22" s="644" t="s">
        <v>239</v>
      </c>
      <c r="B22" s="648">
        <v>0</v>
      </c>
      <c r="C22" s="648">
        <v>0</v>
      </c>
      <c r="D22" s="648">
        <v>0</v>
      </c>
      <c r="E22" s="648">
        <v>0</v>
      </c>
      <c r="F22" s="648">
        <v>0</v>
      </c>
      <c r="G22" s="648">
        <v>0</v>
      </c>
      <c r="H22" s="648">
        <v>0</v>
      </c>
      <c r="I22" s="653">
        <v>0</v>
      </c>
      <c r="J22" s="653">
        <v>0</v>
      </c>
      <c r="K22" s="653">
        <v>0</v>
      </c>
      <c r="L22" s="653">
        <v>0</v>
      </c>
      <c r="M22" s="653">
        <v>0</v>
      </c>
      <c r="N22" s="639"/>
      <c r="O22" s="646">
        <v>0</v>
      </c>
      <c r="P22" s="646">
        <v>0</v>
      </c>
      <c r="Q22" s="643">
        <v>0</v>
      </c>
      <c r="R22" s="643">
        <v>0</v>
      </c>
      <c r="S22" s="643">
        <v>0</v>
      </c>
      <c r="T22" s="656">
        <v>0</v>
      </c>
      <c r="U22" s="647">
        <v>0</v>
      </c>
      <c r="V22" s="647">
        <v>0</v>
      </c>
      <c r="W22" s="647">
        <v>0</v>
      </c>
      <c r="X22" s="643">
        <v>0</v>
      </c>
      <c r="Y22" s="643">
        <v>0</v>
      </c>
      <c r="Z22" s="643">
        <v>0</v>
      </c>
      <c r="AB22" s="646">
        <v>0</v>
      </c>
      <c r="AC22" s="646">
        <v>0</v>
      </c>
      <c r="AD22" s="643">
        <v>0</v>
      </c>
      <c r="AE22" s="643">
        <v>0</v>
      </c>
      <c r="AF22" s="643">
        <v>0</v>
      </c>
      <c r="AG22" s="656">
        <v>0</v>
      </c>
      <c r="AH22" s="647">
        <v>0</v>
      </c>
      <c r="AI22" s="647">
        <v>0</v>
      </c>
      <c r="AJ22" s="647">
        <v>0</v>
      </c>
      <c r="AK22" s="643">
        <v>0</v>
      </c>
      <c r="AL22" s="643">
        <v>0</v>
      </c>
      <c r="AM22" s="643">
        <v>0</v>
      </c>
    </row>
    <row r="23" spans="1:39" ht="31.5">
      <c r="A23" s="644" t="s">
        <v>240</v>
      </c>
      <c r="B23" s="648">
        <v>0</v>
      </c>
      <c r="C23" s="648">
        <v>0</v>
      </c>
      <c r="D23" s="648">
        <v>0</v>
      </c>
      <c r="E23" s="648">
        <v>0</v>
      </c>
      <c r="F23" s="648">
        <v>0</v>
      </c>
      <c r="G23" s="648">
        <v>0</v>
      </c>
      <c r="H23" s="648">
        <v>0</v>
      </c>
      <c r="I23" s="653">
        <v>0</v>
      </c>
      <c r="J23" s="653">
        <v>0</v>
      </c>
      <c r="K23" s="653">
        <v>0</v>
      </c>
      <c r="L23" s="653">
        <v>0</v>
      </c>
      <c r="M23" s="653">
        <v>0</v>
      </c>
      <c r="N23" s="639"/>
      <c r="O23" s="646">
        <v>0</v>
      </c>
      <c r="P23" s="646">
        <v>0</v>
      </c>
      <c r="Q23" s="643">
        <v>0</v>
      </c>
      <c r="R23" s="643">
        <v>0</v>
      </c>
      <c r="S23" s="643">
        <v>0</v>
      </c>
      <c r="T23" s="656">
        <v>0</v>
      </c>
      <c r="U23" s="647">
        <v>0</v>
      </c>
      <c r="V23" s="647">
        <v>0</v>
      </c>
      <c r="W23" s="647">
        <v>0</v>
      </c>
      <c r="X23" s="643">
        <v>0</v>
      </c>
      <c r="Y23" s="643">
        <v>0</v>
      </c>
      <c r="Z23" s="643">
        <v>0</v>
      </c>
      <c r="AB23" s="646">
        <v>0</v>
      </c>
      <c r="AC23" s="646">
        <v>0</v>
      </c>
      <c r="AD23" s="643">
        <v>0</v>
      </c>
      <c r="AE23" s="643">
        <v>0</v>
      </c>
      <c r="AF23" s="643">
        <v>0</v>
      </c>
      <c r="AG23" s="656">
        <v>0</v>
      </c>
      <c r="AH23" s="647">
        <v>0</v>
      </c>
      <c r="AI23" s="647">
        <v>0</v>
      </c>
      <c r="AJ23" s="647">
        <v>0</v>
      </c>
      <c r="AK23" s="643">
        <v>0</v>
      </c>
      <c r="AL23" s="643">
        <v>0</v>
      </c>
      <c r="AM23" s="643">
        <v>0</v>
      </c>
    </row>
    <row r="24" spans="1:39" ht="24.75" customHeight="1">
      <c r="A24" s="644" t="s">
        <v>246</v>
      </c>
      <c r="B24" s="648">
        <v>0</v>
      </c>
      <c r="C24" s="648">
        <v>0</v>
      </c>
      <c r="D24" s="648">
        <v>0</v>
      </c>
      <c r="E24" s="648">
        <v>0</v>
      </c>
      <c r="F24" s="648">
        <v>0</v>
      </c>
      <c r="G24" s="648">
        <v>0</v>
      </c>
      <c r="H24" s="648">
        <v>0</v>
      </c>
      <c r="I24" s="653">
        <v>0</v>
      </c>
      <c r="J24" s="653">
        <v>0</v>
      </c>
      <c r="K24" s="653">
        <v>0</v>
      </c>
      <c r="L24" s="653">
        <v>0</v>
      </c>
      <c r="M24" s="653">
        <v>0</v>
      </c>
      <c r="N24" s="639"/>
      <c r="O24" s="646">
        <v>0</v>
      </c>
      <c r="P24" s="646">
        <v>0</v>
      </c>
      <c r="Q24" s="643">
        <v>0</v>
      </c>
      <c r="R24" s="643">
        <v>0</v>
      </c>
      <c r="S24" s="643">
        <v>0</v>
      </c>
      <c r="T24" s="656">
        <v>0</v>
      </c>
      <c r="U24" s="647">
        <v>0</v>
      </c>
      <c r="V24" s="647">
        <v>0</v>
      </c>
      <c r="W24" s="647">
        <v>0</v>
      </c>
      <c r="X24" s="643">
        <v>0</v>
      </c>
      <c r="Y24" s="643">
        <v>0</v>
      </c>
      <c r="Z24" s="643">
        <v>0</v>
      </c>
      <c r="AB24" s="646" t="s">
        <v>236</v>
      </c>
      <c r="AC24" s="646" t="s">
        <v>236</v>
      </c>
      <c r="AD24" s="643" t="s">
        <v>236</v>
      </c>
      <c r="AE24" s="643" t="s">
        <v>236</v>
      </c>
      <c r="AF24" s="643" t="s">
        <v>236</v>
      </c>
      <c r="AG24" s="656" t="s">
        <v>236</v>
      </c>
      <c r="AH24" s="647" t="s">
        <v>236</v>
      </c>
      <c r="AI24" s="647" t="s">
        <v>236</v>
      </c>
      <c r="AJ24" s="647" t="s">
        <v>236</v>
      </c>
      <c r="AK24" s="643" t="s">
        <v>236</v>
      </c>
      <c r="AL24" s="643">
        <v>0</v>
      </c>
      <c r="AM24" s="643">
        <v>0</v>
      </c>
    </row>
    <row r="25" spans="1:39" ht="31.5">
      <c r="A25" s="644"/>
      <c r="B25" s="648" t="s">
        <v>236</v>
      </c>
      <c r="C25" s="648" t="s">
        <v>236</v>
      </c>
      <c r="D25" s="648" t="s">
        <v>236</v>
      </c>
      <c r="E25" s="649" t="s">
        <v>236</v>
      </c>
      <c r="F25" s="650" t="s">
        <v>236</v>
      </c>
      <c r="G25" s="649" t="s">
        <v>236</v>
      </c>
      <c r="H25" s="652" t="s">
        <v>236</v>
      </c>
      <c r="I25" s="653" t="s">
        <v>236</v>
      </c>
      <c r="J25" s="654" t="s">
        <v>236</v>
      </c>
      <c r="K25" s="655" t="s">
        <v>236</v>
      </c>
      <c r="L25" s="645" t="s">
        <v>236</v>
      </c>
      <c r="M25" s="645" t="s">
        <v>236</v>
      </c>
      <c r="N25" s="639">
        <v>3</v>
      </c>
      <c r="O25" s="646" t="s">
        <v>236</v>
      </c>
      <c r="P25" s="646" t="s">
        <v>236</v>
      </c>
      <c r="Q25" s="643" t="s">
        <v>236</v>
      </c>
      <c r="R25" s="643" t="s">
        <v>236</v>
      </c>
      <c r="S25" s="643" t="s">
        <v>236</v>
      </c>
      <c r="T25" s="647" t="s">
        <v>236</v>
      </c>
      <c r="U25" s="647" t="s">
        <v>236</v>
      </c>
      <c r="V25" s="647" t="s">
        <v>236</v>
      </c>
      <c r="W25" s="647" t="s">
        <v>236</v>
      </c>
      <c r="X25" s="643" t="s">
        <v>236</v>
      </c>
      <c r="Y25" s="643" t="s">
        <v>236</v>
      </c>
      <c r="Z25" s="643" t="s">
        <v>236</v>
      </c>
      <c r="AF25" s="657"/>
      <c r="AL25" s="602" t="s">
        <v>236</v>
      </c>
      <c r="AM25" s="643" t="s">
        <v>236</v>
      </c>
    </row>
    <row r="26" spans="1:39" ht="31.5">
      <c r="A26" s="644" t="s">
        <v>247</v>
      </c>
      <c r="B26" s="645">
        <v>1316.8030000000001</v>
      </c>
      <c r="C26" s="645">
        <v>1606.5719999999999</v>
      </c>
      <c r="D26" s="645">
        <v>1317.41</v>
      </c>
      <c r="E26" s="645">
        <v>1429.89</v>
      </c>
      <c r="F26" s="645">
        <v>1330.75</v>
      </c>
      <c r="G26" s="645">
        <v>1312.76</v>
      </c>
      <c r="H26" s="645">
        <v>1324.58</v>
      </c>
      <c r="I26" s="645">
        <v>1818.63</v>
      </c>
      <c r="J26" s="645">
        <v>3736.7</v>
      </c>
      <c r="K26" s="645">
        <v>4093.06</v>
      </c>
      <c r="L26" s="645">
        <v>4278.2299999999996</v>
      </c>
      <c r="M26" s="645">
        <v>5186.79</v>
      </c>
      <c r="N26" s="639" t="s">
        <v>248</v>
      </c>
      <c r="O26" s="646">
        <v>5108.82</v>
      </c>
      <c r="P26" s="646">
        <v>5477.14</v>
      </c>
      <c r="Q26" s="643">
        <v>6028.31</v>
      </c>
      <c r="R26" s="643">
        <v>5292.13</v>
      </c>
      <c r="S26" s="643">
        <v>5657.64</v>
      </c>
      <c r="T26" s="647">
        <v>5879.6959999999999</v>
      </c>
      <c r="U26" s="647">
        <v>6085.5</v>
      </c>
      <c r="V26" s="647">
        <v>5954.48</v>
      </c>
      <c r="W26" s="647">
        <v>5907.84</v>
      </c>
      <c r="X26" s="643">
        <v>6895.9549999999999</v>
      </c>
      <c r="Y26" s="643">
        <v>5914.2</v>
      </c>
      <c r="Z26" s="643">
        <v>5696.4</v>
      </c>
      <c r="AB26" s="646">
        <v>5600.51</v>
      </c>
      <c r="AC26" s="646">
        <v>5600.51</v>
      </c>
      <c r="AD26" s="643">
        <v>5600.51</v>
      </c>
      <c r="AE26" s="643">
        <v>5549.7389999999996</v>
      </c>
      <c r="AF26" s="643">
        <v>7265.549</v>
      </c>
      <c r="AG26" s="647">
        <v>6915.549</v>
      </c>
      <c r="AH26" s="647">
        <v>7105.24</v>
      </c>
      <c r="AI26" s="647">
        <v>6987.5780000000004</v>
      </c>
      <c r="AJ26" s="647">
        <v>2947.6750000000002</v>
      </c>
      <c r="AK26" s="643">
        <v>2947.6750000000002</v>
      </c>
      <c r="AL26" s="643">
        <v>2947.68</v>
      </c>
      <c r="AM26" s="643">
        <v>2536.65</v>
      </c>
    </row>
    <row r="27" spans="1:39" ht="31.5">
      <c r="A27" s="644" t="s">
        <v>249</v>
      </c>
      <c r="B27" s="645">
        <v>0</v>
      </c>
      <c r="C27" s="645">
        <v>0</v>
      </c>
      <c r="D27" s="645">
        <v>0</v>
      </c>
      <c r="E27" s="645">
        <v>0</v>
      </c>
      <c r="F27" s="645">
        <v>0</v>
      </c>
      <c r="G27" s="645">
        <v>0</v>
      </c>
      <c r="H27" s="645">
        <v>0</v>
      </c>
      <c r="I27" s="645">
        <v>0</v>
      </c>
      <c r="J27" s="645">
        <v>0</v>
      </c>
      <c r="K27" s="645">
        <v>0</v>
      </c>
      <c r="L27" s="645">
        <v>0</v>
      </c>
      <c r="M27" s="645">
        <v>0</v>
      </c>
      <c r="N27" s="639"/>
      <c r="O27" s="646">
        <v>0</v>
      </c>
      <c r="P27" s="646">
        <v>0</v>
      </c>
      <c r="Q27" s="643">
        <v>0</v>
      </c>
      <c r="R27" s="643">
        <v>0</v>
      </c>
      <c r="S27" s="643">
        <v>0</v>
      </c>
      <c r="T27" s="656">
        <v>0</v>
      </c>
      <c r="U27" s="647">
        <v>0</v>
      </c>
      <c r="V27" s="647">
        <v>0</v>
      </c>
      <c r="W27" s="647">
        <v>0</v>
      </c>
      <c r="X27" s="643">
        <v>0</v>
      </c>
      <c r="Y27" s="643">
        <v>0</v>
      </c>
      <c r="Z27" s="643">
        <v>0</v>
      </c>
      <c r="AB27" s="646">
        <v>5600.51</v>
      </c>
      <c r="AC27" s="646">
        <v>5600.51</v>
      </c>
      <c r="AD27" s="643">
        <v>5600.51</v>
      </c>
      <c r="AE27" s="643">
        <v>5549.7389999999996</v>
      </c>
      <c r="AF27" s="643">
        <v>7265.549</v>
      </c>
      <c r="AG27" s="656">
        <v>6915.549</v>
      </c>
      <c r="AH27" s="647">
        <v>7105.24</v>
      </c>
      <c r="AI27" s="647">
        <v>6987.5780000000004</v>
      </c>
      <c r="AJ27" s="647">
        <v>2947.6750000000002</v>
      </c>
      <c r="AK27" s="643">
        <v>2947.6750000000002</v>
      </c>
      <c r="AL27" s="643">
        <v>0</v>
      </c>
      <c r="AM27" s="643">
        <v>0</v>
      </c>
    </row>
    <row r="28" spans="1:39" ht="31.5">
      <c r="A28" s="644" t="s">
        <v>250</v>
      </c>
      <c r="B28" s="645">
        <v>1316.8030000000001</v>
      </c>
      <c r="C28" s="645">
        <v>1606.5719999999999</v>
      </c>
      <c r="D28" s="645">
        <v>1317.41</v>
      </c>
      <c r="E28" s="645">
        <v>1429.89</v>
      </c>
      <c r="F28" s="645">
        <v>1330.75</v>
      </c>
      <c r="G28" s="645">
        <v>1312.76</v>
      </c>
      <c r="H28" s="645">
        <v>1324.58</v>
      </c>
      <c r="I28" s="645">
        <v>1818.63</v>
      </c>
      <c r="J28" s="645">
        <v>3736.7</v>
      </c>
      <c r="K28" s="645">
        <v>4093.06</v>
      </c>
      <c r="L28" s="645">
        <v>4278.2299999999996</v>
      </c>
      <c r="M28" s="645">
        <v>5186.79</v>
      </c>
      <c r="N28" s="639"/>
      <c r="O28" s="646">
        <v>5108.82</v>
      </c>
      <c r="P28" s="646">
        <v>5477.14</v>
      </c>
      <c r="Q28" s="643">
        <v>6028.31</v>
      </c>
      <c r="R28" s="643">
        <v>5292.13</v>
      </c>
      <c r="S28" s="643">
        <v>5657.64</v>
      </c>
      <c r="T28" s="647">
        <v>5879.6959999999999</v>
      </c>
      <c r="U28" s="647">
        <v>6085.5</v>
      </c>
      <c r="V28" s="647">
        <v>5954.48</v>
      </c>
      <c r="W28" s="647">
        <v>5907.84</v>
      </c>
      <c r="X28" s="643">
        <v>6895.9549999999999</v>
      </c>
      <c r="Y28" s="643">
        <v>5914.2</v>
      </c>
      <c r="Z28" s="643">
        <v>5696.4</v>
      </c>
      <c r="AB28" s="646" t="s">
        <v>236</v>
      </c>
      <c r="AC28" s="646" t="s">
        <v>236</v>
      </c>
      <c r="AD28" s="643" t="s">
        <v>236</v>
      </c>
      <c r="AE28" s="643" t="s">
        <v>236</v>
      </c>
      <c r="AF28" s="643" t="s">
        <v>236</v>
      </c>
      <c r="AG28" s="647" t="s">
        <v>236</v>
      </c>
      <c r="AH28" s="647" t="s">
        <v>236</v>
      </c>
      <c r="AI28" s="647" t="s">
        <v>236</v>
      </c>
      <c r="AJ28" s="647" t="s">
        <v>236</v>
      </c>
      <c r="AK28" s="643" t="s">
        <v>236</v>
      </c>
      <c r="AL28" s="643">
        <v>2947.68</v>
      </c>
      <c r="AM28" s="643">
        <v>2536.65</v>
      </c>
    </row>
    <row r="29" spans="1:39" ht="31.5">
      <c r="A29" s="644" t="s">
        <v>236</v>
      </c>
      <c r="B29" s="645" t="s">
        <v>236</v>
      </c>
      <c r="C29" s="645" t="s">
        <v>236</v>
      </c>
      <c r="D29" s="645" t="s">
        <v>236</v>
      </c>
      <c r="E29" s="645" t="s">
        <v>236</v>
      </c>
      <c r="F29" s="645" t="s">
        <v>236</v>
      </c>
      <c r="G29" s="645" t="s">
        <v>236</v>
      </c>
      <c r="H29" s="645" t="s">
        <v>236</v>
      </c>
      <c r="I29" s="645" t="s">
        <v>236</v>
      </c>
      <c r="J29" s="645" t="s">
        <v>236</v>
      </c>
      <c r="K29" s="645" t="s">
        <v>236</v>
      </c>
      <c r="L29" s="645" t="s">
        <v>236</v>
      </c>
      <c r="M29" s="645" t="s">
        <v>236</v>
      </c>
      <c r="N29" s="639">
        <v>4</v>
      </c>
      <c r="O29" s="646" t="s">
        <v>236</v>
      </c>
      <c r="P29" s="646" t="s">
        <v>236</v>
      </c>
      <c r="Q29" s="643" t="s">
        <v>236</v>
      </c>
      <c r="R29" s="643" t="s">
        <v>236</v>
      </c>
      <c r="S29" s="643" t="s">
        <v>236</v>
      </c>
      <c r="T29" s="647" t="s">
        <v>236</v>
      </c>
      <c r="U29" s="647" t="s">
        <v>236</v>
      </c>
      <c r="V29" s="647" t="s">
        <v>236</v>
      </c>
      <c r="W29" s="647" t="s">
        <v>236</v>
      </c>
      <c r="X29" s="643" t="s">
        <v>236</v>
      </c>
      <c r="Y29" s="643" t="s">
        <v>236</v>
      </c>
      <c r="Z29" s="643" t="s">
        <v>236</v>
      </c>
      <c r="AF29" s="657"/>
      <c r="AL29" s="602" t="s">
        <v>236</v>
      </c>
      <c r="AM29" s="643" t="s">
        <v>236</v>
      </c>
    </row>
    <row r="30" spans="1:39" ht="31.5">
      <c r="A30" s="644" t="s">
        <v>251</v>
      </c>
      <c r="B30" s="645">
        <v>28447.788</v>
      </c>
      <c r="C30" s="645">
        <v>39096.379999999997</v>
      </c>
      <c r="D30" s="645">
        <v>43044.5</v>
      </c>
      <c r="E30" s="645">
        <v>38732.959999999999</v>
      </c>
      <c r="F30" s="645">
        <v>38951.03</v>
      </c>
      <c r="G30" s="645">
        <v>39268.83</v>
      </c>
      <c r="H30" s="645">
        <v>18977.839999999997</v>
      </c>
      <c r="I30" s="645">
        <v>36214.620000000003</v>
      </c>
      <c r="J30" s="645">
        <v>9949.66</v>
      </c>
      <c r="K30" s="645">
        <v>59317</v>
      </c>
      <c r="L30" s="645">
        <v>56550.14</v>
      </c>
      <c r="M30" s="645">
        <v>10807.41</v>
      </c>
      <c r="N30" s="639" t="s">
        <v>252</v>
      </c>
      <c r="O30" s="646">
        <v>11213.259999999998</v>
      </c>
      <c r="P30" s="646">
        <v>23074.780000000002</v>
      </c>
      <c r="Q30" s="643">
        <v>28296.980000000003</v>
      </c>
      <c r="R30" s="643">
        <v>21295.91</v>
      </c>
      <c r="S30" s="643">
        <v>46856.69</v>
      </c>
      <c r="T30" s="647">
        <v>56315.606000000007</v>
      </c>
      <c r="U30" s="647">
        <v>46451.83</v>
      </c>
      <c r="V30" s="647">
        <v>17175.170000000002</v>
      </c>
      <c r="W30" s="647">
        <v>11001.33</v>
      </c>
      <c r="X30" s="643">
        <v>8822.362000000001</v>
      </c>
      <c r="Y30" s="643">
        <v>1568.3000000000002</v>
      </c>
      <c r="Z30" s="643">
        <v>2549.4520000000002</v>
      </c>
      <c r="AB30" s="646">
        <v>0</v>
      </c>
      <c r="AC30" s="646">
        <v>0</v>
      </c>
      <c r="AD30" s="643">
        <v>2950</v>
      </c>
      <c r="AE30" s="643">
        <v>0</v>
      </c>
      <c r="AF30" s="643">
        <v>0</v>
      </c>
      <c r="AG30" s="647">
        <v>23309.254000000001</v>
      </c>
      <c r="AH30" s="647">
        <v>40423.29</v>
      </c>
      <c r="AI30" s="647">
        <v>36512.866999999998</v>
      </c>
      <c r="AJ30" s="647">
        <v>11471.087</v>
      </c>
      <c r="AK30" s="643">
        <v>7971.0870000000004</v>
      </c>
      <c r="AL30" s="643">
        <v>7971.09</v>
      </c>
      <c r="AM30" s="643">
        <v>9948.59</v>
      </c>
    </row>
    <row r="31" spans="1:39" ht="31.5">
      <c r="A31" s="644" t="s">
        <v>253</v>
      </c>
      <c r="B31" s="645">
        <v>22050</v>
      </c>
      <c r="C31" s="645">
        <v>31950</v>
      </c>
      <c r="D31" s="645">
        <v>31050</v>
      </c>
      <c r="E31" s="645">
        <v>25710</v>
      </c>
      <c r="F31" s="645">
        <v>20500</v>
      </c>
      <c r="G31" s="645">
        <v>18700</v>
      </c>
      <c r="H31" s="645">
        <v>8100</v>
      </c>
      <c r="I31" s="645">
        <v>16971.71</v>
      </c>
      <c r="J31" s="645">
        <v>0</v>
      </c>
      <c r="K31" s="645">
        <v>43600</v>
      </c>
      <c r="L31" s="645">
        <v>56400</v>
      </c>
      <c r="M31" s="645">
        <v>10751.94</v>
      </c>
      <c r="N31" s="639"/>
      <c r="O31" s="646">
        <v>7751.94</v>
      </c>
      <c r="P31" s="646">
        <v>22649.200000000001</v>
      </c>
      <c r="Q31" s="643">
        <v>27098.63</v>
      </c>
      <c r="R31" s="643">
        <v>20000</v>
      </c>
      <c r="S31" s="643">
        <v>41500</v>
      </c>
      <c r="T31" s="647">
        <v>45000</v>
      </c>
      <c r="U31" s="647">
        <v>43041.78</v>
      </c>
      <c r="V31" s="647">
        <v>15437.78</v>
      </c>
      <c r="W31" s="647">
        <v>10628</v>
      </c>
      <c r="X31" s="643">
        <v>0</v>
      </c>
      <c r="Y31" s="643">
        <v>0</v>
      </c>
      <c r="Z31" s="643">
        <v>250</v>
      </c>
      <c r="AB31" s="646">
        <v>0</v>
      </c>
      <c r="AC31" s="646">
        <v>0</v>
      </c>
      <c r="AD31" s="643">
        <v>2950</v>
      </c>
      <c r="AE31" s="643">
        <v>0</v>
      </c>
      <c r="AF31" s="643">
        <v>0</v>
      </c>
      <c r="AG31" s="647">
        <v>23298.45</v>
      </c>
      <c r="AH31" s="647">
        <v>40423.29</v>
      </c>
      <c r="AI31" s="647">
        <v>36512.866999999998</v>
      </c>
      <c r="AJ31" s="647">
        <v>11471.087</v>
      </c>
      <c r="AK31" s="643">
        <v>7971.0870000000004</v>
      </c>
      <c r="AL31" s="643">
        <v>7971.09</v>
      </c>
      <c r="AM31" s="643">
        <v>9948.59</v>
      </c>
    </row>
    <row r="32" spans="1:39" ht="31.5">
      <c r="A32" s="644" t="s">
        <v>254</v>
      </c>
      <c r="B32" s="645">
        <v>1000</v>
      </c>
      <c r="C32" s="645">
        <v>500</v>
      </c>
      <c r="D32" s="645">
        <v>500</v>
      </c>
      <c r="E32" s="645">
        <v>500</v>
      </c>
      <c r="F32" s="645">
        <v>0</v>
      </c>
      <c r="G32" s="645">
        <v>0</v>
      </c>
      <c r="H32" s="645">
        <v>500</v>
      </c>
      <c r="I32" s="645">
        <v>0</v>
      </c>
      <c r="J32" s="645">
        <v>0</v>
      </c>
      <c r="K32" s="645">
        <v>0</v>
      </c>
      <c r="L32" s="653">
        <v>0</v>
      </c>
      <c r="M32" s="653">
        <v>0</v>
      </c>
      <c r="N32" s="639"/>
      <c r="O32" s="646">
        <v>0</v>
      </c>
      <c r="P32" s="646">
        <v>0</v>
      </c>
      <c r="Q32" s="643">
        <v>20</v>
      </c>
      <c r="R32" s="643">
        <v>20</v>
      </c>
      <c r="S32" s="643">
        <v>1000</v>
      </c>
      <c r="T32" s="647">
        <v>1000</v>
      </c>
      <c r="U32" s="647">
        <v>0</v>
      </c>
      <c r="V32" s="647">
        <v>0</v>
      </c>
      <c r="W32" s="647">
        <v>0</v>
      </c>
      <c r="X32" s="643">
        <v>0</v>
      </c>
      <c r="Y32" s="643">
        <v>0</v>
      </c>
      <c r="Z32" s="643">
        <v>0</v>
      </c>
      <c r="AB32" s="646">
        <v>0</v>
      </c>
      <c r="AC32" s="646">
        <v>0</v>
      </c>
      <c r="AD32" s="643">
        <v>0</v>
      </c>
      <c r="AE32" s="643">
        <v>0</v>
      </c>
      <c r="AF32" s="643">
        <v>0</v>
      </c>
      <c r="AG32" s="647">
        <v>0</v>
      </c>
      <c r="AH32" s="647">
        <v>0</v>
      </c>
      <c r="AI32" s="647">
        <v>0</v>
      </c>
      <c r="AJ32" s="647">
        <v>0</v>
      </c>
      <c r="AK32" s="643">
        <v>0</v>
      </c>
      <c r="AL32" s="643">
        <v>0</v>
      </c>
      <c r="AM32" s="643">
        <v>0</v>
      </c>
    </row>
    <row r="33" spans="1:39" ht="31.5">
      <c r="A33" s="644" t="s">
        <v>255</v>
      </c>
      <c r="B33" s="645">
        <v>4780.4120000000003</v>
      </c>
      <c r="C33" s="645">
        <v>5756.78</v>
      </c>
      <c r="D33" s="645">
        <v>11356.22</v>
      </c>
      <c r="E33" s="645">
        <v>12326.14</v>
      </c>
      <c r="F33" s="645">
        <v>17967.71</v>
      </c>
      <c r="G33" s="645">
        <v>20521.29</v>
      </c>
      <c r="H33" s="645">
        <v>10181.629999999999</v>
      </c>
      <c r="I33" s="645">
        <v>18847.61</v>
      </c>
      <c r="J33" s="645">
        <v>6559.4</v>
      </c>
      <c r="K33" s="645">
        <v>14754.08</v>
      </c>
      <c r="L33" s="653">
        <v>0</v>
      </c>
      <c r="M33" s="653">
        <v>0</v>
      </c>
      <c r="N33" s="639"/>
      <c r="O33" s="646">
        <v>3000</v>
      </c>
      <c r="P33" s="646">
        <v>10.31</v>
      </c>
      <c r="Q33" s="643">
        <v>1076.9000000000001</v>
      </c>
      <c r="R33" s="643">
        <v>1000.88</v>
      </c>
      <c r="S33" s="643">
        <v>3830.4</v>
      </c>
      <c r="T33" s="647">
        <v>9017.2510000000002</v>
      </c>
      <c r="U33" s="647">
        <v>2100.15</v>
      </c>
      <c r="V33" s="647">
        <v>1296.82</v>
      </c>
      <c r="W33" s="647">
        <v>73.78</v>
      </c>
      <c r="X33" s="643">
        <v>7512.6620000000003</v>
      </c>
      <c r="Y33" s="643">
        <v>767.2</v>
      </c>
      <c r="Z33" s="643">
        <v>1523.778</v>
      </c>
      <c r="AB33" s="646">
        <v>0</v>
      </c>
      <c r="AC33" s="646">
        <v>0</v>
      </c>
      <c r="AD33" s="643">
        <v>0</v>
      </c>
      <c r="AE33" s="643">
        <v>0</v>
      </c>
      <c r="AF33" s="643">
        <v>0</v>
      </c>
      <c r="AG33" s="647">
        <v>0</v>
      </c>
      <c r="AH33" s="647">
        <v>0</v>
      </c>
      <c r="AI33" s="647">
        <v>0</v>
      </c>
      <c r="AJ33" s="647">
        <v>0</v>
      </c>
      <c r="AK33" s="643">
        <v>0</v>
      </c>
      <c r="AL33" s="643">
        <v>0</v>
      </c>
      <c r="AM33" s="643">
        <v>0</v>
      </c>
    </row>
    <row r="34" spans="1:39" ht="31.5">
      <c r="A34" s="644" t="s">
        <v>256</v>
      </c>
      <c r="B34" s="648">
        <v>0</v>
      </c>
      <c r="C34" s="648">
        <v>0</v>
      </c>
      <c r="D34" s="648">
        <v>0</v>
      </c>
      <c r="E34" s="653">
        <v>0</v>
      </c>
      <c r="F34" s="653">
        <v>0</v>
      </c>
      <c r="G34" s="653">
        <v>0</v>
      </c>
      <c r="H34" s="653">
        <v>0</v>
      </c>
      <c r="I34" s="653">
        <v>0</v>
      </c>
      <c r="J34" s="653">
        <v>0</v>
      </c>
      <c r="K34" s="653">
        <v>0</v>
      </c>
      <c r="L34" s="653">
        <v>0</v>
      </c>
      <c r="M34" s="653">
        <v>0</v>
      </c>
      <c r="N34" s="639"/>
      <c r="O34" s="646">
        <v>0</v>
      </c>
      <c r="P34" s="646">
        <v>0</v>
      </c>
      <c r="Q34" s="643">
        <v>0</v>
      </c>
      <c r="R34" s="643">
        <v>0</v>
      </c>
      <c r="S34" s="643">
        <v>0</v>
      </c>
      <c r="T34" s="656">
        <v>0</v>
      </c>
      <c r="U34" s="647">
        <v>0</v>
      </c>
      <c r="V34" s="647">
        <v>0</v>
      </c>
      <c r="W34" s="647">
        <v>0</v>
      </c>
      <c r="X34" s="643">
        <v>0</v>
      </c>
      <c r="Y34" s="643">
        <v>0</v>
      </c>
      <c r="Z34" s="643">
        <v>0</v>
      </c>
      <c r="AB34" s="646">
        <v>0</v>
      </c>
      <c r="AC34" s="646">
        <v>0</v>
      </c>
      <c r="AD34" s="643">
        <v>0</v>
      </c>
      <c r="AE34" s="643">
        <v>0</v>
      </c>
      <c r="AF34" s="643">
        <v>0</v>
      </c>
      <c r="AG34" s="656">
        <v>0</v>
      </c>
      <c r="AH34" s="647">
        <v>0</v>
      </c>
      <c r="AI34" s="647">
        <v>0</v>
      </c>
      <c r="AJ34" s="647">
        <v>0</v>
      </c>
      <c r="AK34" s="643">
        <v>0</v>
      </c>
      <c r="AL34" s="643">
        <v>0</v>
      </c>
      <c r="AM34" s="643">
        <v>0</v>
      </c>
    </row>
    <row r="35" spans="1:39" ht="31.5">
      <c r="A35" s="644" t="s">
        <v>257</v>
      </c>
      <c r="B35" s="648">
        <v>0</v>
      </c>
      <c r="C35" s="648">
        <v>0</v>
      </c>
      <c r="D35" s="648">
        <v>0</v>
      </c>
      <c r="E35" s="653">
        <v>0</v>
      </c>
      <c r="F35" s="653">
        <v>0</v>
      </c>
      <c r="G35" s="653">
        <v>0</v>
      </c>
      <c r="H35" s="653">
        <v>0</v>
      </c>
      <c r="I35" s="653">
        <v>0</v>
      </c>
      <c r="J35" s="653">
        <v>0</v>
      </c>
      <c r="K35" s="653">
        <v>0</v>
      </c>
      <c r="L35" s="653">
        <v>0</v>
      </c>
      <c r="M35" s="653">
        <v>0</v>
      </c>
      <c r="N35" s="639"/>
      <c r="O35" s="646">
        <v>0</v>
      </c>
      <c r="P35" s="646">
        <v>0</v>
      </c>
      <c r="Q35" s="643">
        <v>0</v>
      </c>
      <c r="R35" s="643">
        <v>0</v>
      </c>
      <c r="S35" s="643">
        <v>0</v>
      </c>
      <c r="T35" s="656">
        <v>0</v>
      </c>
      <c r="U35" s="647">
        <v>0</v>
      </c>
      <c r="V35" s="647">
        <v>0</v>
      </c>
      <c r="W35" s="647">
        <v>0</v>
      </c>
      <c r="X35" s="643">
        <v>0</v>
      </c>
      <c r="Y35" s="643">
        <v>0</v>
      </c>
      <c r="Z35" s="643">
        <v>0</v>
      </c>
      <c r="AB35" s="646">
        <v>0</v>
      </c>
      <c r="AC35" s="646">
        <v>0</v>
      </c>
      <c r="AD35" s="643">
        <v>0</v>
      </c>
      <c r="AE35" s="643">
        <v>0</v>
      </c>
      <c r="AF35" s="643">
        <v>0</v>
      </c>
      <c r="AG35" s="656">
        <v>0</v>
      </c>
      <c r="AH35" s="647">
        <v>0</v>
      </c>
      <c r="AI35" s="647">
        <v>0</v>
      </c>
      <c r="AJ35" s="647">
        <v>0</v>
      </c>
      <c r="AK35" s="643">
        <v>0</v>
      </c>
      <c r="AL35" s="643">
        <v>0</v>
      </c>
      <c r="AM35" s="643">
        <v>0</v>
      </c>
    </row>
    <row r="36" spans="1:39" ht="31.5">
      <c r="A36" s="644" t="s">
        <v>258</v>
      </c>
      <c r="B36" s="648">
        <v>0</v>
      </c>
      <c r="C36" s="648">
        <v>0</v>
      </c>
      <c r="D36" s="648">
        <v>0</v>
      </c>
      <c r="E36" s="653">
        <v>0</v>
      </c>
      <c r="F36" s="653">
        <v>0</v>
      </c>
      <c r="G36" s="653">
        <v>0</v>
      </c>
      <c r="H36" s="653">
        <v>0</v>
      </c>
      <c r="I36" s="653">
        <v>0</v>
      </c>
      <c r="J36" s="653">
        <v>0</v>
      </c>
      <c r="K36" s="653">
        <v>0</v>
      </c>
      <c r="L36" s="653">
        <v>0</v>
      </c>
      <c r="M36" s="653">
        <v>0</v>
      </c>
      <c r="N36" s="639"/>
      <c r="O36" s="646">
        <v>0</v>
      </c>
      <c r="P36" s="646">
        <v>0</v>
      </c>
      <c r="Q36" s="643">
        <v>0</v>
      </c>
      <c r="R36" s="643">
        <v>0</v>
      </c>
      <c r="S36" s="643">
        <v>0</v>
      </c>
      <c r="T36" s="656">
        <v>0</v>
      </c>
      <c r="U36" s="647">
        <v>0</v>
      </c>
      <c r="V36" s="647">
        <v>0</v>
      </c>
      <c r="W36" s="647">
        <v>0</v>
      </c>
      <c r="X36" s="643">
        <v>0</v>
      </c>
      <c r="Y36" s="643">
        <v>0</v>
      </c>
      <c r="Z36" s="643">
        <v>0</v>
      </c>
      <c r="AB36" s="646">
        <v>0</v>
      </c>
      <c r="AC36" s="646">
        <v>0</v>
      </c>
      <c r="AD36" s="643">
        <v>0</v>
      </c>
      <c r="AE36" s="643">
        <v>0</v>
      </c>
      <c r="AF36" s="643">
        <v>0</v>
      </c>
      <c r="AG36" s="656">
        <v>0</v>
      </c>
      <c r="AH36" s="647">
        <v>0</v>
      </c>
      <c r="AI36" s="647">
        <v>0</v>
      </c>
      <c r="AJ36" s="647">
        <v>0</v>
      </c>
      <c r="AK36" s="643">
        <v>0</v>
      </c>
      <c r="AL36" s="643">
        <v>0</v>
      </c>
      <c r="AM36" s="643">
        <v>0</v>
      </c>
    </row>
    <row r="37" spans="1:39" ht="31.5">
      <c r="A37" s="644" t="s">
        <v>259</v>
      </c>
      <c r="B37" s="648">
        <v>0</v>
      </c>
      <c r="C37" s="648">
        <v>0</v>
      </c>
      <c r="D37" s="648">
        <v>0</v>
      </c>
      <c r="E37" s="653">
        <v>0</v>
      </c>
      <c r="F37" s="653">
        <v>0</v>
      </c>
      <c r="G37" s="653">
        <v>0</v>
      </c>
      <c r="H37" s="653">
        <v>0</v>
      </c>
      <c r="I37" s="653">
        <v>0</v>
      </c>
      <c r="J37" s="653">
        <v>0</v>
      </c>
      <c r="K37" s="653">
        <v>0</v>
      </c>
      <c r="L37" s="653">
        <v>0</v>
      </c>
      <c r="M37" s="653">
        <v>0</v>
      </c>
      <c r="N37" s="639"/>
      <c r="O37" s="646">
        <v>0</v>
      </c>
      <c r="P37" s="646">
        <v>0</v>
      </c>
      <c r="Q37" s="643">
        <v>0</v>
      </c>
      <c r="R37" s="643">
        <v>0</v>
      </c>
      <c r="S37" s="643">
        <v>0</v>
      </c>
      <c r="T37" s="656">
        <v>0</v>
      </c>
      <c r="U37" s="647">
        <v>0</v>
      </c>
      <c r="V37" s="647">
        <v>0</v>
      </c>
      <c r="W37" s="647">
        <v>0</v>
      </c>
      <c r="X37" s="643">
        <v>0</v>
      </c>
      <c r="Y37" s="643">
        <v>0</v>
      </c>
      <c r="Z37" s="643">
        <v>0</v>
      </c>
      <c r="AB37" s="646">
        <v>0</v>
      </c>
      <c r="AC37" s="646">
        <v>0</v>
      </c>
      <c r="AD37" s="643">
        <v>0</v>
      </c>
      <c r="AE37" s="643">
        <v>0</v>
      </c>
      <c r="AF37" s="643">
        <v>0</v>
      </c>
      <c r="AG37" s="656">
        <v>0</v>
      </c>
      <c r="AH37" s="647">
        <v>0</v>
      </c>
      <c r="AI37" s="647">
        <v>0</v>
      </c>
      <c r="AJ37" s="647">
        <v>0</v>
      </c>
      <c r="AK37" s="643">
        <v>0</v>
      </c>
      <c r="AL37" s="643">
        <v>0</v>
      </c>
      <c r="AM37" s="643">
        <v>0</v>
      </c>
    </row>
    <row r="38" spans="1:39" ht="31.5">
      <c r="A38" s="644" t="s">
        <v>260</v>
      </c>
      <c r="B38" s="645">
        <v>617.37599999999998</v>
      </c>
      <c r="C38" s="645">
        <v>889.6</v>
      </c>
      <c r="D38" s="645">
        <v>138.28</v>
      </c>
      <c r="E38" s="645">
        <v>196.82</v>
      </c>
      <c r="F38" s="645">
        <v>483.32000000000005</v>
      </c>
      <c r="G38" s="645">
        <v>47.540000000000006</v>
      </c>
      <c r="H38" s="645">
        <v>196.21</v>
      </c>
      <c r="I38" s="645">
        <v>395.3</v>
      </c>
      <c r="J38" s="645">
        <v>3390.26</v>
      </c>
      <c r="K38" s="645">
        <v>962.92</v>
      </c>
      <c r="L38" s="645">
        <v>150.13999999999999</v>
      </c>
      <c r="M38" s="645">
        <v>55.47</v>
      </c>
      <c r="N38" s="639"/>
      <c r="O38" s="646">
        <v>461.32</v>
      </c>
      <c r="P38" s="646">
        <v>415.27</v>
      </c>
      <c r="Q38" s="643">
        <v>101.45</v>
      </c>
      <c r="R38" s="643">
        <v>275.02999999999997</v>
      </c>
      <c r="S38" s="643">
        <v>526.29</v>
      </c>
      <c r="T38" s="647">
        <v>1298.355</v>
      </c>
      <c r="U38" s="647">
        <v>1309.9000000000001</v>
      </c>
      <c r="V38" s="647">
        <v>440.57</v>
      </c>
      <c r="W38" s="647">
        <v>299.55</v>
      </c>
      <c r="X38" s="643">
        <v>1309.7</v>
      </c>
      <c r="Y38" s="643">
        <v>801.1</v>
      </c>
      <c r="Z38" s="643">
        <v>775.67399999999998</v>
      </c>
      <c r="AB38" s="646"/>
      <c r="AC38" s="646"/>
      <c r="AD38" s="643"/>
      <c r="AE38" s="643"/>
      <c r="AF38" s="643"/>
      <c r="AG38" s="647"/>
      <c r="AH38" s="647"/>
      <c r="AI38" s="647"/>
      <c r="AJ38" s="647"/>
      <c r="AK38" s="643"/>
      <c r="AL38" s="643">
        <v>0</v>
      </c>
      <c r="AM38" s="643">
        <v>0</v>
      </c>
    </row>
    <row r="39" spans="1:39" ht="32.25">
      <c r="A39" s="644" t="s">
        <v>236</v>
      </c>
      <c r="B39" s="648"/>
      <c r="C39" s="648"/>
      <c r="D39" s="648"/>
      <c r="E39" s="649"/>
      <c r="F39" s="650"/>
      <c r="G39" s="649"/>
      <c r="H39" s="652"/>
      <c r="I39" s="653"/>
      <c r="J39" s="654"/>
      <c r="K39" s="655"/>
      <c r="L39" s="658"/>
      <c r="M39" s="658"/>
      <c r="N39" s="639">
        <v>5</v>
      </c>
      <c r="O39" s="646"/>
      <c r="P39" s="646"/>
      <c r="Q39" s="643"/>
      <c r="R39" s="643"/>
      <c r="S39" s="643"/>
      <c r="T39" s="647"/>
      <c r="U39" s="647"/>
      <c r="V39" s="647"/>
      <c r="W39" s="647"/>
      <c r="X39" s="643"/>
      <c r="Y39" s="643"/>
      <c r="Z39" s="643"/>
      <c r="AB39" s="646">
        <v>0</v>
      </c>
      <c r="AC39" s="646">
        <v>0</v>
      </c>
      <c r="AD39" s="643">
        <v>0</v>
      </c>
      <c r="AE39" s="643">
        <v>0</v>
      </c>
      <c r="AF39" s="643">
        <v>0</v>
      </c>
      <c r="AG39" s="647">
        <v>0</v>
      </c>
      <c r="AH39" s="647">
        <v>0</v>
      </c>
      <c r="AI39" s="647">
        <v>0</v>
      </c>
      <c r="AJ39" s="647">
        <v>0</v>
      </c>
      <c r="AK39" s="643">
        <v>0</v>
      </c>
      <c r="AL39" s="643"/>
      <c r="AM39" s="643"/>
    </row>
    <row r="40" spans="1:39" ht="31.5">
      <c r="A40" s="644" t="s">
        <v>261</v>
      </c>
      <c r="B40" s="648">
        <v>0</v>
      </c>
      <c r="C40" s="648">
        <v>0</v>
      </c>
      <c r="D40" s="648">
        <v>0</v>
      </c>
      <c r="E40" s="648">
        <v>0</v>
      </c>
      <c r="F40" s="648">
        <v>0</v>
      </c>
      <c r="G40" s="648">
        <v>0</v>
      </c>
      <c r="H40" s="648">
        <v>0</v>
      </c>
      <c r="I40" s="653">
        <v>0</v>
      </c>
      <c r="J40" s="648">
        <v>0</v>
      </c>
      <c r="K40" s="648">
        <v>0</v>
      </c>
      <c r="L40" s="648">
        <v>0</v>
      </c>
      <c r="M40" s="648">
        <v>0</v>
      </c>
      <c r="N40" s="639" t="s">
        <v>252</v>
      </c>
      <c r="O40" s="646">
        <v>0</v>
      </c>
      <c r="P40" s="646">
        <v>0</v>
      </c>
      <c r="Q40" s="643">
        <v>0</v>
      </c>
      <c r="R40" s="643">
        <v>0</v>
      </c>
      <c r="S40" s="643">
        <v>0</v>
      </c>
      <c r="T40" s="656">
        <v>0</v>
      </c>
      <c r="U40" s="647">
        <v>0</v>
      </c>
      <c r="V40" s="647">
        <v>0</v>
      </c>
      <c r="W40" s="647">
        <v>20000</v>
      </c>
      <c r="X40" s="643">
        <v>0</v>
      </c>
      <c r="Y40" s="643">
        <v>0</v>
      </c>
      <c r="Z40" s="643">
        <v>0</v>
      </c>
      <c r="AB40" s="646">
        <v>0</v>
      </c>
      <c r="AC40" s="646">
        <v>0</v>
      </c>
      <c r="AD40" s="643">
        <v>0</v>
      </c>
      <c r="AE40" s="643">
        <v>0</v>
      </c>
      <c r="AF40" s="643">
        <v>0</v>
      </c>
      <c r="AG40" s="656">
        <v>0</v>
      </c>
      <c r="AH40" s="647">
        <v>0</v>
      </c>
      <c r="AI40" s="647">
        <v>0</v>
      </c>
      <c r="AJ40" s="647">
        <v>0</v>
      </c>
      <c r="AK40" s="643">
        <v>0</v>
      </c>
      <c r="AL40" s="643">
        <v>0</v>
      </c>
      <c r="AM40" s="643">
        <v>0</v>
      </c>
    </row>
    <row r="41" spans="1:39" ht="31.5">
      <c r="A41" s="644" t="s">
        <v>262</v>
      </c>
      <c r="B41" s="648">
        <v>0</v>
      </c>
      <c r="C41" s="648">
        <v>0</v>
      </c>
      <c r="D41" s="648">
        <v>0</v>
      </c>
      <c r="E41" s="648">
        <v>0</v>
      </c>
      <c r="F41" s="648">
        <v>0</v>
      </c>
      <c r="G41" s="648">
        <v>0</v>
      </c>
      <c r="H41" s="648">
        <v>0</v>
      </c>
      <c r="I41" s="653">
        <v>0</v>
      </c>
      <c r="J41" s="648">
        <v>0</v>
      </c>
      <c r="K41" s="648">
        <v>0</v>
      </c>
      <c r="L41" s="648">
        <v>0</v>
      </c>
      <c r="M41" s="648">
        <v>0</v>
      </c>
      <c r="N41" s="639"/>
      <c r="O41" s="646">
        <v>0</v>
      </c>
      <c r="P41" s="646">
        <v>0</v>
      </c>
      <c r="Q41" s="643">
        <v>0</v>
      </c>
      <c r="R41" s="643">
        <v>0</v>
      </c>
      <c r="S41" s="643">
        <v>0</v>
      </c>
      <c r="T41" s="656">
        <v>0</v>
      </c>
      <c r="U41" s="647">
        <v>0</v>
      </c>
      <c r="V41" s="647">
        <v>0</v>
      </c>
      <c r="W41" s="647">
        <v>0</v>
      </c>
      <c r="X41" s="643">
        <v>0</v>
      </c>
      <c r="Y41" s="643">
        <v>0</v>
      </c>
      <c r="Z41" s="643">
        <v>0</v>
      </c>
      <c r="AB41" s="646">
        <v>0</v>
      </c>
      <c r="AC41" s="646">
        <v>0</v>
      </c>
      <c r="AD41" s="643">
        <v>0</v>
      </c>
      <c r="AE41" s="643">
        <v>0</v>
      </c>
      <c r="AF41" s="643">
        <v>0</v>
      </c>
      <c r="AG41" s="656">
        <v>0</v>
      </c>
      <c r="AH41" s="647">
        <v>0</v>
      </c>
      <c r="AI41" s="647">
        <v>0</v>
      </c>
      <c r="AJ41" s="647">
        <v>0</v>
      </c>
      <c r="AK41" s="643">
        <v>0</v>
      </c>
      <c r="AL41" s="643">
        <v>0</v>
      </c>
      <c r="AM41" s="643">
        <v>0</v>
      </c>
    </row>
    <row r="42" spans="1:39" ht="31.5">
      <c r="A42" s="644" t="s">
        <v>263</v>
      </c>
      <c r="B42" s="648">
        <v>0</v>
      </c>
      <c r="C42" s="648">
        <v>0</v>
      </c>
      <c r="D42" s="648">
        <v>0</v>
      </c>
      <c r="E42" s="648">
        <v>0</v>
      </c>
      <c r="F42" s="648">
        <v>0</v>
      </c>
      <c r="G42" s="648">
        <v>0</v>
      </c>
      <c r="H42" s="648">
        <v>0</v>
      </c>
      <c r="I42" s="653">
        <v>0</v>
      </c>
      <c r="J42" s="648">
        <v>0</v>
      </c>
      <c r="K42" s="648">
        <v>0</v>
      </c>
      <c r="L42" s="648">
        <v>0</v>
      </c>
      <c r="M42" s="648">
        <v>0</v>
      </c>
      <c r="N42" s="639"/>
      <c r="O42" s="646">
        <v>0</v>
      </c>
      <c r="P42" s="646">
        <v>0</v>
      </c>
      <c r="Q42" s="643">
        <v>0</v>
      </c>
      <c r="R42" s="643">
        <v>0</v>
      </c>
      <c r="S42" s="643">
        <v>0</v>
      </c>
      <c r="T42" s="656">
        <v>0</v>
      </c>
      <c r="U42" s="647">
        <v>0</v>
      </c>
      <c r="V42" s="647">
        <v>0</v>
      </c>
      <c r="W42" s="647">
        <v>0</v>
      </c>
      <c r="X42" s="643">
        <v>0</v>
      </c>
      <c r="Y42" s="643">
        <v>0</v>
      </c>
      <c r="Z42" s="643">
        <v>0</v>
      </c>
      <c r="AB42" s="646">
        <v>0</v>
      </c>
      <c r="AC42" s="646">
        <v>0</v>
      </c>
      <c r="AD42" s="643">
        <v>0</v>
      </c>
      <c r="AE42" s="643">
        <v>0</v>
      </c>
      <c r="AF42" s="643">
        <v>0</v>
      </c>
      <c r="AG42" s="656">
        <v>0</v>
      </c>
      <c r="AH42" s="647">
        <v>0</v>
      </c>
      <c r="AI42" s="647">
        <v>0</v>
      </c>
      <c r="AJ42" s="647">
        <v>0</v>
      </c>
      <c r="AK42" s="643">
        <v>0</v>
      </c>
      <c r="AL42" s="643">
        <v>0</v>
      </c>
      <c r="AM42" s="643">
        <v>0</v>
      </c>
    </row>
    <row r="43" spans="1:39" ht="31.5">
      <c r="A43" s="644" t="s">
        <v>264</v>
      </c>
      <c r="B43" s="648">
        <v>0</v>
      </c>
      <c r="C43" s="648">
        <v>0</v>
      </c>
      <c r="D43" s="648">
        <v>0</v>
      </c>
      <c r="E43" s="648">
        <v>0</v>
      </c>
      <c r="F43" s="648">
        <v>0</v>
      </c>
      <c r="G43" s="648">
        <v>0</v>
      </c>
      <c r="H43" s="648">
        <v>0</v>
      </c>
      <c r="I43" s="653">
        <v>0</v>
      </c>
      <c r="J43" s="648">
        <v>0</v>
      </c>
      <c r="K43" s="648">
        <v>0</v>
      </c>
      <c r="L43" s="648">
        <v>0</v>
      </c>
      <c r="M43" s="648">
        <v>0</v>
      </c>
      <c r="N43" s="639"/>
      <c r="O43" s="646">
        <v>0</v>
      </c>
      <c r="P43" s="646">
        <v>0</v>
      </c>
      <c r="Q43" s="643">
        <v>0</v>
      </c>
      <c r="R43" s="643">
        <v>0</v>
      </c>
      <c r="S43" s="643">
        <v>0</v>
      </c>
      <c r="T43" s="656">
        <v>0</v>
      </c>
      <c r="U43" s="647">
        <v>0</v>
      </c>
      <c r="V43" s="647">
        <v>0</v>
      </c>
      <c r="W43" s="647">
        <v>0</v>
      </c>
      <c r="X43" s="643">
        <v>0</v>
      </c>
      <c r="Y43" s="643">
        <v>0</v>
      </c>
      <c r="Z43" s="643">
        <v>0</v>
      </c>
      <c r="AB43" s="646">
        <v>0</v>
      </c>
      <c r="AC43" s="646">
        <v>0</v>
      </c>
      <c r="AD43" s="643">
        <v>0</v>
      </c>
      <c r="AE43" s="643">
        <v>0</v>
      </c>
      <c r="AF43" s="643">
        <v>0</v>
      </c>
      <c r="AG43" s="656">
        <v>0</v>
      </c>
      <c r="AH43" s="647">
        <v>0</v>
      </c>
      <c r="AI43" s="647">
        <v>0</v>
      </c>
      <c r="AJ43" s="647">
        <v>0</v>
      </c>
      <c r="AK43" s="643">
        <v>0</v>
      </c>
      <c r="AL43" s="643">
        <v>0</v>
      </c>
      <c r="AM43" s="643">
        <v>0</v>
      </c>
    </row>
    <row r="44" spans="1:39" ht="31.5">
      <c r="A44" s="644" t="s">
        <v>265</v>
      </c>
      <c r="B44" s="648">
        <v>0</v>
      </c>
      <c r="C44" s="648">
        <v>0</v>
      </c>
      <c r="D44" s="648">
        <v>0</v>
      </c>
      <c r="E44" s="648">
        <v>0</v>
      </c>
      <c r="F44" s="648">
        <v>0</v>
      </c>
      <c r="G44" s="648">
        <v>0</v>
      </c>
      <c r="H44" s="648">
        <v>0</v>
      </c>
      <c r="I44" s="653">
        <v>0</v>
      </c>
      <c r="J44" s="648">
        <v>0</v>
      </c>
      <c r="K44" s="648">
        <v>0</v>
      </c>
      <c r="L44" s="648">
        <v>0</v>
      </c>
      <c r="M44" s="648">
        <v>0</v>
      </c>
      <c r="N44" s="639"/>
      <c r="O44" s="646">
        <v>0</v>
      </c>
      <c r="P44" s="646">
        <v>0</v>
      </c>
      <c r="Q44" s="643">
        <v>0</v>
      </c>
      <c r="R44" s="643">
        <v>0</v>
      </c>
      <c r="S44" s="643">
        <v>0</v>
      </c>
      <c r="T44" s="656">
        <v>0</v>
      </c>
      <c r="U44" s="647">
        <v>0</v>
      </c>
      <c r="V44" s="647">
        <v>0</v>
      </c>
      <c r="W44" s="647">
        <v>0</v>
      </c>
      <c r="X44" s="643">
        <v>0</v>
      </c>
      <c r="Y44" s="643">
        <v>0</v>
      </c>
      <c r="Z44" s="643">
        <v>0</v>
      </c>
      <c r="AB44" s="646">
        <v>0</v>
      </c>
      <c r="AC44" s="646">
        <v>0</v>
      </c>
      <c r="AD44" s="643">
        <v>0</v>
      </c>
      <c r="AE44" s="643">
        <v>0</v>
      </c>
      <c r="AF44" s="643">
        <v>0</v>
      </c>
      <c r="AG44" s="656">
        <v>0</v>
      </c>
      <c r="AH44" s="647">
        <v>0</v>
      </c>
      <c r="AI44" s="647">
        <v>0</v>
      </c>
      <c r="AJ44" s="647">
        <v>0</v>
      </c>
      <c r="AK44" s="643">
        <v>0</v>
      </c>
      <c r="AL44" s="643">
        <v>0</v>
      </c>
      <c r="AM44" s="643">
        <v>0</v>
      </c>
    </row>
    <row r="45" spans="1:39" ht="31.5">
      <c r="A45" s="644" t="s">
        <v>266</v>
      </c>
      <c r="B45" s="648">
        <v>0</v>
      </c>
      <c r="C45" s="648">
        <v>0</v>
      </c>
      <c r="D45" s="648">
        <v>0</v>
      </c>
      <c r="E45" s="648">
        <v>0</v>
      </c>
      <c r="F45" s="648">
        <v>0</v>
      </c>
      <c r="G45" s="648">
        <v>0</v>
      </c>
      <c r="H45" s="648">
        <v>0</v>
      </c>
      <c r="I45" s="653">
        <v>0</v>
      </c>
      <c r="J45" s="648">
        <v>0</v>
      </c>
      <c r="K45" s="648">
        <v>0</v>
      </c>
      <c r="L45" s="648">
        <v>0</v>
      </c>
      <c r="M45" s="648">
        <v>0</v>
      </c>
      <c r="N45" s="639"/>
      <c r="O45" s="646">
        <v>0</v>
      </c>
      <c r="P45" s="646">
        <v>0</v>
      </c>
      <c r="Q45" s="643">
        <v>0</v>
      </c>
      <c r="R45" s="643">
        <v>0</v>
      </c>
      <c r="S45" s="643">
        <v>0</v>
      </c>
      <c r="T45" s="656">
        <v>0</v>
      </c>
      <c r="U45" s="647">
        <v>0</v>
      </c>
      <c r="V45" s="647">
        <v>0</v>
      </c>
      <c r="W45" s="647">
        <v>0</v>
      </c>
      <c r="X45" s="643">
        <v>0</v>
      </c>
      <c r="Y45" s="643">
        <v>0</v>
      </c>
      <c r="Z45" s="643">
        <v>0</v>
      </c>
      <c r="AB45" s="646">
        <v>0</v>
      </c>
      <c r="AC45" s="646">
        <v>0</v>
      </c>
      <c r="AD45" s="643">
        <v>0</v>
      </c>
      <c r="AE45" s="643">
        <v>0</v>
      </c>
      <c r="AF45" s="643">
        <v>0</v>
      </c>
      <c r="AG45" s="656">
        <v>0</v>
      </c>
      <c r="AH45" s="647">
        <v>0</v>
      </c>
      <c r="AI45" s="647">
        <v>0</v>
      </c>
      <c r="AJ45" s="647">
        <v>0</v>
      </c>
      <c r="AK45" s="643">
        <v>0</v>
      </c>
      <c r="AL45" s="643">
        <v>0</v>
      </c>
      <c r="AM45" s="643">
        <v>0</v>
      </c>
    </row>
    <row r="46" spans="1:39" ht="31.5">
      <c r="A46" s="644" t="s">
        <v>267</v>
      </c>
      <c r="B46" s="648">
        <v>0</v>
      </c>
      <c r="C46" s="648">
        <v>0</v>
      </c>
      <c r="D46" s="648">
        <v>0</v>
      </c>
      <c r="E46" s="648">
        <v>0</v>
      </c>
      <c r="F46" s="648">
        <v>0</v>
      </c>
      <c r="G46" s="648">
        <v>0</v>
      </c>
      <c r="H46" s="648">
        <v>0</v>
      </c>
      <c r="I46" s="653">
        <v>0</v>
      </c>
      <c r="J46" s="648">
        <v>0</v>
      </c>
      <c r="K46" s="648">
        <v>0</v>
      </c>
      <c r="L46" s="648">
        <v>0</v>
      </c>
      <c r="M46" s="648">
        <v>0</v>
      </c>
      <c r="N46" s="639"/>
      <c r="O46" s="646">
        <v>0</v>
      </c>
      <c r="P46" s="646">
        <v>0</v>
      </c>
      <c r="Q46" s="643">
        <v>0</v>
      </c>
      <c r="R46" s="643">
        <v>0</v>
      </c>
      <c r="S46" s="643">
        <v>0</v>
      </c>
      <c r="T46" s="656">
        <v>0</v>
      </c>
      <c r="U46" s="647">
        <v>0</v>
      </c>
      <c r="V46" s="647">
        <v>0</v>
      </c>
      <c r="W46" s="647">
        <v>20000</v>
      </c>
      <c r="X46" s="643">
        <v>0</v>
      </c>
      <c r="Y46" s="643">
        <v>0</v>
      </c>
      <c r="Z46" s="643">
        <v>0</v>
      </c>
      <c r="AB46" s="646" t="s">
        <v>236</v>
      </c>
      <c r="AC46" s="646" t="s">
        <v>236</v>
      </c>
      <c r="AD46" s="643" t="s">
        <v>236</v>
      </c>
      <c r="AE46" s="643" t="s">
        <v>236</v>
      </c>
      <c r="AF46" s="643" t="s">
        <v>236</v>
      </c>
      <c r="AG46" s="656" t="s">
        <v>236</v>
      </c>
      <c r="AH46" s="647" t="s">
        <v>236</v>
      </c>
      <c r="AI46" s="647" t="s">
        <v>236</v>
      </c>
      <c r="AJ46" s="647" t="s">
        <v>236</v>
      </c>
      <c r="AK46" s="643" t="s">
        <v>236</v>
      </c>
      <c r="AL46" s="643">
        <v>0</v>
      </c>
      <c r="AM46" s="643">
        <v>0</v>
      </c>
    </row>
    <row r="47" spans="1:39" ht="32.25">
      <c r="A47" s="644"/>
      <c r="B47" s="648" t="s">
        <v>236</v>
      </c>
      <c r="C47" s="648" t="s">
        <v>236</v>
      </c>
      <c r="D47" s="648" t="s">
        <v>236</v>
      </c>
      <c r="E47" s="649" t="s">
        <v>236</v>
      </c>
      <c r="F47" s="650" t="s">
        <v>236</v>
      </c>
      <c r="G47" s="649" t="s">
        <v>236</v>
      </c>
      <c r="H47" s="652" t="s">
        <v>236</v>
      </c>
      <c r="I47" s="653" t="s">
        <v>236</v>
      </c>
      <c r="J47" s="654" t="s">
        <v>236</v>
      </c>
      <c r="K47" s="655" t="s">
        <v>236</v>
      </c>
      <c r="L47" s="658" t="s">
        <v>236</v>
      </c>
      <c r="M47" s="658" t="s">
        <v>236</v>
      </c>
      <c r="N47" s="639">
        <v>6</v>
      </c>
      <c r="O47" s="646" t="s">
        <v>236</v>
      </c>
      <c r="P47" s="646" t="s">
        <v>236</v>
      </c>
      <c r="Q47" s="643" t="s">
        <v>236</v>
      </c>
      <c r="R47" s="643" t="s">
        <v>236</v>
      </c>
      <c r="S47" s="643" t="s">
        <v>236</v>
      </c>
      <c r="T47" s="647" t="s">
        <v>236</v>
      </c>
      <c r="U47" s="647" t="s">
        <v>236</v>
      </c>
      <c r="V47" s="647" t="s">
        <v>236</v>
      </c>
      <c r="W47" s="647" t="s">
        <v>236</v>
      </c>
      <c r="X47" s="643" t="s">
        <v>236</v>
      </c>
      <c r="Y47" s="643" t="s">
        <v>236</v>
      </c>
      <c r="Z47" s="643" t="s">
        <v>236</v>
      </c>
      <c r="AF47" s="657"/>
      <c r="AL47" s="602" t="s">
        <v>236</v>
      </c>
      <c r="AM47" s="643" t="s">
        <v>236</v>
      </c>
    </row>
    <row r="48" spans="1:39" ht="31.5">
      <c r="A48" s="644" t="s">
        <v>268</v>
      </c>
      <c r="B48" s="645">
        <v>68010.585999999996</v>
      </c>
      <c r="C48" s="645">
        <v>72859.626999999993</v>
      </c>
      <c r="D48" s="645">
        <v>66413.959999999992</v>
      </c>
      <c r="E48" s="645">
        <v>62261.840000000004</v>
      </c>
      <c r="F48" s="645">
        <v>71915.540000000008</v>
      </c>
      <c r="G48" s="645">
        <v>77536.95</v>
      </c>
      <c r="H48" s="645">
        <v>64975.869999999995</v>
      </c>
      <c r="I48" s="645">
        <v>55438.46</v>
      </c>
      <c r="J48" s="645">
        <v>81623.92</v>
      </c>
      <c r="K48" s="645">
        <v>65413.13</v>
      </c>
      <c r="L48" s="645">
        <v>64298.34</v>
      </c>
      <c r="M48" s="645">
        <v>35048.36</v>
      </c>
      <c r="N48" s="639" t="s">
        <v>269</v>
      </c>
      <c r="O48" s="646">
        <v>30707.879999999997</v>
      </c>
      <c r="P48" s="646">
        <v>37363.57</v>
      </c>
      <c r="Q48" s="643">
        <v>37522.370000000003</v>
      </c>
      <c r="R48" s="643">
        <v>39689.630000000005</v>
      </c>
      <c r="S48" s="643">
        <v>36062.080000000002</v>
      </c>
      <c r="T48" s="647">
        <v>40798.278000000006</v>
      </c>
      <c r="U48" s="647">
        <v>55426.68</v>
      </c>
      <c r="V48" s="647">
        <v>51008.44</v>
      </c>
      <c r="W48" s="647">
        <v>52863.33</v>
      </c>
      <c r="X48" s="643">
        <v>43461.354000000007</v>
      </c>
      <c r="Y48" s="643">
        <v>41566.1</v>
      </c>
      <c r="Z48" s="643">
        <v>35834.555</v>
      </c>
      <c r="AB48" s="646">
        <v>40912.159</v>
      </c>
      <c r="AC48" s="646">
        <v>42422.895000000004</v>
      </c>
      <c r="AD48" s="643">
        <v>50435.849999999991</v>
      </c>
      <c r="AE48" s="643">
        <v>51885.305</v>
      </c>
      <c r="AF48" s="643">
        <v>60992.668000000005</v>
      </c>
      <c r="AG48" s="647">
        <v>48696.019</v>
      </c>
      <c r="AH48" s="647">
        <v>34436.68</v>
      </c>
      <c r="AI48" s="647">
        <v>50559.933000000005</v>
      </c>
      <c r="AJ48" s="647">
        <v>23443.266</v>
      </c>
      <c r="AK48" s="643">
        <v>14791.704</v>
      </c>
      <c r="AL48" s="643">
        <v>14930.33</v>
      </c>
      <c r="AM48" s="643">
        <v>12276.58</v>
      </c>
    </row>
    <row r="49" spans="1:39" ht="31.5">
      <c r="A49" s="644" t="s">
        <v>270</v>
      </c>
      <c r="B49" s="645">
        <v>46792.625999999997</v>
      </c>
      <c r="C49" s="645">
        <v>49062.764999999999</v>
      </c>
      <c r="D49" s="645">
        <v>43514.52</v>
      </c>
      <c r="E49" s="645">
        <v>38242.239999999998</v>
      </c>
      <c r="F49" s="645">
        <v>48707.95</v>
      </c>
      <c r="G49" s="645">
        <v>54370.36</v>
      </c>
      <c r="H49" s="645">
        <v>42700.69</v>
      </c>
      <c r="I49" s="645">
        <v>33399.9</v>
      </c>
      <c r="J49" s="645">
        <v>56853.120000000003</v>
      </c>
      <c r="K49" s="645">
        <v>43392.31</v>
      </c>
      <c r="L49" s="645">
        <v>37098.160000000003</v>
      </c>
      <c r="M49" s="645">
        <v>12553.22</v>
      </c>
      <c r="N49" s="639" t="s">
        <v>271</v>
      </c>
      <c r="O49" s="646">
        <v>8394.34</v>
      </c>
      <c r="P49" s="646">
        <v>11527.93</v>
      </c>
      <c r="Q49" s="643">
        <v>11647.11</v>
      </c>
      <c r="R49" s="643">
        <v>11235.5</v>
      </c>
      <c r="S49" s="643">
        <v>7731.62</v>
      </c>
      <c r="T49" s="647">
        <v>13899.909</v>
      </c>
      <c r="U49" s="647">
        <v>27114.28</v>
      </c>
      <c r="V49" s="647">
        <v>25782.19</v>
      </c>
      <c r="W49" s="647">
        <v>27742.95</v>
      </c>
      <c r="X49" s="643">
        <v>16595.973000000002</v>
      </c>
      <c r="Y49" s="643">
        <v>19603.3</v>
      </c>
      <c r="Z49" s="643">
        <v>12992.436</v>
      </c>
      <c r="AB49" s="646">
        <v>14651.737999999999</v>
      </c>
      <c r="AC49" s="646">
        <v>16443.412</v>
      </c>
      <c r="AD49" s="643">
        <v>24808.17</v>
      </c>
      <c r="AE49" s="643">
        <v>26290.182000000001</v>
      </c>
      <c r="AF49" s="643">
        <v>36144.707999999999</v>
      </c>
      <c r="AG49" s="647">
        <v>23976.719000000001</v>
      </c>
      <c r="AH49" s="647">
        <v>24339.96</v>
      </c>
      <c r="AI49" s="647">
        <v>40463.214</v>
      </c>
      <c r="AJ49" s="647">
        <v>15485.576999999999</v>
      </c>
      <c r="AK49" s="643">
        <v>11869.97</v>
      </c>
      <c r="AL49" s="643">
        <v>12008.6</v>
      </c>
      <c r="AM49" s="643">
        <v>9363.4699999999993</v>
      </c>
    </row>
    <row r="50" spans="1:39" ht="31.5">
      <c r="A50" s="644" t="s">
        <v>272</v>
      </c>
      <c r="B50" s="645">
        <v>19936.009999999998</v>
      </c>
      <c r="C50" s="645">
        <v>21439.772000000001</v>
      </c>
      <c r="D50" s="645">
        <v>21040.49</v>
      </c>
      <c r="E50" s="645">
        <v>20945.560000000001</v>
      </c>
      <c r="F50" s="645">
        <v>20943.88</v>
      </c>
      <c r="G50" s="645">
        <v>21167.75</v>
      </c>
      <c r="H50" s="645">
        <v>20862.12</v>
      </c>
      <c r="I50" s="645">
        <v>20393.27</v>
      </c>
      <c r="J50" s="645">
        <v>20550.66</v>
      </c>
      <c r="K50" s="645">
        <v>17820.439999999999</v>
      </c>
      <c r="L50" s="645">
        <v>22898.98</v>
      </c>
      <c r="M50" s="645">
        <v>17898.97</v>
      </c>
      <c r="N50" s="639"/>
      <c r="O50" s="646">
        <v>17719.3</v>
      </c>
      <c r="P50" s="646">
        <v>17668.73</v>
      </c>
      <c r="Q50" s="643">
        <v>17655.84</v>
      </c>
      <c r="R50" s="643">
        <v>18035.29</v>
      </c>
      <c r="S50" s="643">
        <v>17977.560000000001</v>
      </c>
      <c r="T50" s="647">
        <v>16977.562000000002</v>
      </c>
      <c r="U50" s="647">
        <v>18099.8</v>
      </c>
      <c r="V50" s="647">
        <v>15134.37</v>
      </c>
      <c r="W50" s="647">
        <v>15138.27</v>
      </c>
      <c r="X50" s="643">
        <v>14907.598</v>
      </c>
      <c r="Y50" s="643">
        <v>14858.2</v>
      </c>
      <c r="Z50" s="643">
        <v>14685.803</v>
      </c>
      <c r="AB50" s="646">
        <v>14538.014999999999</v>
      </c>
      <c r="AC50" s="646">
        <v>14283.195</v>
      </c>
      <c r="AD50" s="643">
        <v>14148.23</v>
      </c>
      <c r="AE50" s="643">
        <v>14125.462</v>
      </c>
      <c r="AF50" s="643">
        <v>14121.12</v>
      </c>
      <c r="AG50" s="647">
        <v>14106.692999999999</v>
      </c>
      <c r="AH50" s="647">
        <v>0</v>
      </c>
      <c r="AI50" s="647">
        <v>0</v>
      </c>
      <c r="AJ50" s="647">
        <v>0</v>
      </c>
      <c r="AK50" s="643">
        <v>0</v>
      </c>
      <c r="AL50" s="643">
        <v>0</v>
      </c>
      <c r="AM50" s="643">
        <v>0</v>
      </c>
    </row>
    <row r="51" spans="1:39" ht="31.5">
      <c r="A51" s="644" t="s">
        <v>273</v>
      </c>
      <c r="B51" s="645">
        <v>1281.95</v>
      </c>
      <c r="C51" s="645">
        <v>2357.09</v>
      </c>
      <c r="D51" s="645">
        <v>1858.95</v>
      </c>
      <c r="E51" s="645">
        <v>3074.0400000000009</v>
      </c>
      <c r="F51" s="645">
        <v>2263.71</v>
      </c>
      <c r="G51" s="645">
        <v>1998.84</v>
      </c>
      <c r="H51" s="645">
        <v>1413.0599999999997</v>
      </c>
      <c r="I51" s="645">
        <v>1645.29</v>
      </c>
      <c r="J51" s="645">
        <v>4220.1399999999994</v>
      </c>
      <c r="K51" s="645">
        <v>4200.3799999999992</v>
      </c>
      <c r="L51" s="645">
        <v>4301.2000000000007</v>
      </c>
      <c r="M51" s="645">
        <v>4596.17</v>
      </c>
      <c r="N51" s="639"/>
      <c r="O51" s="646">
        <v>4594.24</v>
      </c>
      <c r="P51" s="646">
        <v>8166.91</v>
      </c>
      <c r="Q51" s="643">
        <v>8219.42</v>
      </c>
      <c r="R51" s="643">
        <v>10418.84</v>
      </c>
      <c r="S51" s="643">
        <v>10352.900000000001</v>
      </c>
      <c r="T51" s="647">
        <v>9920.8070000000007</v>
      </c>
      <c r="U51" s="647">
        <v>10212.599999999999</v>
      </c>
      <c r="V51" s="647">
        <v>10091.880000000001</v>
      </c>
      <c r="W51" s="647">
        <v>9982.11</v>
      </c>
      <c r="X51" s="643">
        <v>11957.782999999999</v>
      </c>
      <c r="Y51" s="643">
        <v>7104.6</v>
      </c>
      <c r="Z51" s="643">
        <v>8156.3159999999998</v>
      </c>
      <c r="AB51" s="646">
        <v>11722.406000000001</v>
      </c>
      <c r="AC51" s="646">
        <v>11696.288</v>
      </c>
      <c r="AD51" s="643">
        <v>11479.45</v>
      </c>
      <c r="AE51" s="643">
        <v>11469.661</v>
      </c>
      <c r="AF51" s="643">
        <v>10726.84</v>
      </c>
      <c r="AG51" s="647">
        <v>10612.607000000002</v>
      </c>
      <c r="AH51" s="647">
        <v>10096.720000000001</v>
      </c>
      <c r="AI51" s="647">
        <v>10096.719000000001</v>
      </c>
      <c r="AJ51" s="647">
        <v>7957.6889999999994</v>
      </c>
      <c r="AK51" s="643">
        <v>2921.7339999999999</v>
      </c>
      <c r="AL51" s="643">
        <v>2921.73</v>
      </c>
      <c r="AM51" s="643">
        <v>2913.11</v>
      </c>
    </row>
    <row r="52" spans="1:39" ht="31.5">
      <c r="A52" s="659" t="s">
        <v>274</v>
      </c>
      <c r="B52" s="645">
        <v>0</v>
      </c>
      <c r="C52" s="645">
        <v>0</v>
      </c>
      <c r="D52" s="645">
        <v>0</v>
      </c>
      <c r="E52" s="645">
        <v>0</v>
      </c>
      <c r="F52" s="645">
        <v>0</v>
      </c>
      <c r="G52" s="645">
        <v>0</v>
      </c>
      <c r="H52" s="645">
        <v>0</v>
      </c>
      <c r="I52" s="645">
        <v>0</v>
      </c>
      <c r="J52" s="645">
        <v>0</v>
      </c>
      <c r="K52" s="645">
        <v>0</v>
      </c>
      <c r="L52" s="645">
        <v>0</v>
      </c>
      <c r="M52" s="645">
        <v>0</v>
      </c>
      <c r="N52" s="639">
        <v>7</v>
      </c>
      <c r="O52" s="646">
        <v>0</v>
      </c>
      <c r="P52" s="646">
        <v>0</v>
      </c>
      <c r="Q52" s="643">
        <v>0</v>
      </c>
      <c r="R52" s="643">
        <v>0</v>
      </c>
      <c r="S52" s="643">
        <v>0</v>
      </c>
      <c r="T52" s="656">
        <v>0</v>
      </c>
      <c r="U52" s="647">
        <v>0</v>
      </c>
      <c r="V52" s="647">
        <v>0</v>
      </c>
      <c r="W52" s="647">
        <v>0</v>
      </c>
      <c r="X52" s="643">
        <v>0</v>
      </c>
      <c r="Y52" s="643">
        <v>0</v>
      </c>
      <c r="Z52" s="643">
        <v>0</v>
      </c>
      <c r="AB52" s="646">
        <v>0</v>
      </c>
      <c r="AC52" s="646">
        <v>0</v>
      </c>
      <c r="AD52" s="643">
        <v>0</v>
      </c>
      <c r="AE52" s="643">
        <v>0</v>
      </c>
      <c r="AF52" s="643">
        <v>0</v>
      </c>
      <c r="AG52" s="647">
        <v>0</v>
      </c>
      <c r="AH52" s="647">
        <v>0</v>
      </c>
      <c r="AI52" s="647">
        <v>0</v>
      </c>
      <c r="AJ52" s="647">
        <v>0</v>
      </c>
      <c r="AK52" s="643">
        <v>0</v>
      </c>
      <c r="AL52" s="643">
        <v>0</v>
      </c>
      <c r="AM52" s="643">
        <v>0</v>
      </c>
    </row>
    <row r="53" spans="1:39" ht="31.5">
      <c r="A53" s="644" t="s">
        <v>275</v>
      </c>
      <c r="B53" s="645">
        <v>24809.162</v>
      </c>
      <c r="C53" s="645">
        <v>24622.133000000002</v>
      </c>
      <c r="D53" s="645">
        <v>28231.29</v>
      </c>
      <c r="E53" s="645">
        <v>28258.639999999999</v>
      </c>
      <c r="F53" s="645">
        <v>30097.119999999999</v>
      </c>
      <c r="G53" s="645">
        <v>29745.95</v>
      </c>
      <c r="H53" s="645">
        <v>34210.25</v>
      </c>
      <c r="I53" s="645">
        <v>42233.03</v>
      </c>
      <c r="J53" s="645">
        <v>42591.68</v>
      </c>
      <c r="K53" s="645">
        <v>50979.55</v>
      </c>
      <c r="L53" s="645">
        <v>52607.95</v>
      </c>
      <c r="M53" s="645">
        <v>42436.23</v>
      </c>
      <c r="N53" s="639"/>
      <c r="O53" s="646">
        <v>43725.440000000002</v>
      </c>
      <c r="P53" s="646">
        <v>51416.160000000003</v>
      </c>
      <c r="Q53" s="643">
        <v>69422.89</v>
      </c>
      <c r="R53" s="643">
        <v>37714.21</v>
      </c>
      <c r="S53" s="643">
        <v>21967.14</v>
      </c>
      <c r="T53" s="647">
        <v>23827.363000000001</v>
      </c>
      <c r="U53" s="647">
        <v>33416.92</v>
      </c>
      <c r="V53" s="647">
        <v>28452.9</v>
      </c>
      <c r="W53" s="647">
        <v>28838.46</v>
      </c>
      <c r="X53" s="643">
        <v>34254.173000000003</v>
      </c>
      <c r="Y53" s="643">
        <v>29134.5</v>
      </c>
      <c r="Z53" s="643">
        <v>26120.995999999999</v>
      </c>
      <c r="AB53" s="646">
        <v>23944.665000000001</v>
      </c>
      <c r="AC53" s="646">
        <v>25463.006000000001</v>
      </c>
      <c r="AD53" s="643">
        <v>28085.96</v>
      </c>
      <c r="AE53" s="643">
        <v>27145.261999999999</v>
      </c>
      <c r="AF53" s="643">
        <v>26512.38</v>
      </c>
      <c r="AG53" s="656">
        <v>28897.359</v>
      </c>
      <c r="AH53" s="647">
        <v>16946.04</v>
      </c>
      <c r="AI53" s="647">
        <v>17923.141</v>
      </c>
      <c r="AJ53" s="647">
        <v>10060.696</v>
      </c>
      <c r="AK53" s="647">
        <v>10110.147000000001</v>
      </c>
      <c r="AL53" s="643">
        <v>10882.79</v>
      </c>
      <c r="AM53" s="643">
        <v>12053.75</v>
      </c>
    </row>
    <row r="54" spans="1:39" ht="31.5">
      <c r="A54" s="644"/>
      <c r="B54" s="645" t="s">
        <v>236</v>
      </c>
      <c r="C54" s="645" t="s">
        <v>236</v>
      </c>
      <c r="D54" s="645" t="s">
        <v>236</v>
      </c>
      <c r="E54" s="645" t="s">
        <v>236</v>
      </c>
      <c r="F54" s="645" t="s">
        <v>236</v>
      </c>
      <c r="G54" s="645" t="s">
        <v>236</v>
      </c>
      <c r="H54" s="645" t="s">
        <v>236</v>
      </c>
      <c r="I54" s="645" t="s">
        <v>236</v>
      </c>
      <c r="J54" s="645" t="s">
        <v>236</v>
      </c>
      <c r="K54" s="645" t="s">
        <v>236</v>
      </c>
      <c r="L54" s="645" t="s">
        <v>236</v>
      </c>
      <c r="M54" s="645" t="s">
        <v>236</v>
      </c>
      <c r="N54" s="639">
        <v>8</v>
      </c>
      <c r="O54" s="646" t="s">
        <v>236</v>
      </c>
      <c r="P54" s="646" t="s">
        <v>236</v>
      </c>
      <c r="Q54" s="643" t="s">
        <v>236</v>
      </c>
      <c r="R54" s="643" t="s">
        <v>236</v>
      </c>
      <c r="S54" s="643" t="s">
        <v>236</v>
      </c>
      <c r="T54" s="647" t="s">
        <v>236</v>
      </c>
      <c r="U54" s="647" t="s">
        <v>236</v>
      </c>
      <c r="V54" s="647" t="s">
        <v>236</v>
      </c>
      <c r="W54" s="647" t="s">
        <v>236</v>
      </c>
      <c r="X54" s="643" t="s">
        <v>236</v>
      </c>
      <c r="Y54" s="643" t="s">
        <v>236</v>
      </c>
      <c r="Z54" s="643" t="s">
        <v>236</v>
      </c>
      <c r="AB54" s="646" t="s">
        <v>236</v>
      </c>
      <c r="AC54" s="646" t="s">
        <v>236</v>
      </c>
      <c r="AD54" s="643" t="s">
        <v>236</v>
      </c>
      <c r="AE54" s="643" t="s">
        <v>236</v>
      </c>
      <c r="AF54" s="643" t="s">
        <v>236</v>
      </c>
      <c r="AG54" s="647" t="s">
        <v>236</v>
      </c>
      <c r="AH54" s="647" t="s">
        <v>236</v>
      </c>
      <c r="AI54" s="647" t="s">
        <v>236</v>
      </c>
      <c r="AJ54" s="647" t="s">
        <v>236</v>
      </c>
      <c r="AK54" s="647" t="s">
        <v>236</v>
      </c>
      <c r="AL54" s="643" t="s">
        <v>236</v>
      </c>
      <c r="AM54" s="643" t="s">
        <v>236</v>
      </c>
    </row>
    <row r="55" spans="1:39" ht="31.5">
      <c r="A55" s="644" t="s">
        <v>276</v>
      </c>
      <c r="B55" s="645">
        <v>1179.124</v>
      </c>
      <c r="C55" s="645">
        <v>1166.4559999999999</v>
      </c>
      <c r="D55" s="645">
        <v>1190.49</v>
      </c>
      <c r="E55" s="645">
        <v>2986.65</v>
      </c>
      <c r="F55" s="645">
        <v>1157.26</v>
      </c>
      <c r="G55" s="645">
        <v>1188.17</v>
      </c>
      <c r="H55" s="645">
        <v>1244.5899999999999</v>
      </c>
      <c r="I55" s="645">
        <v>1335.79</v>
      </c>
      <c r="J55" s="645">
        <v>1371.62</v>
      </c>
      <c r="K55" s="645">
        <v>1743.25</v>
      </c>
      <c r="L55" s="645">
        <v>1708.16</v>
      </c>
      <c r="M55" s="645">
        <v>1581.32</v>
      </c>
      <c r="N55" s="660"/>
      <c r="O55" s="646">
        <v>1552.03</v>
      </c>
      <c r="P55" s="646">
        <v>1520.05</v>
      </c>
      <c r="Q55" s="643">
        <v>1483.64</v>
      </c>
      <c r="R55" s="643">
        <v>1452.16</v>
      </c>
      <c r="S55" s="643">
        <v>1412.89</v>
      </c>
      <c r="T55" s="647">
        <v>1451.6030000000001</v>
      </c>
      <c r="U55" s="647">
        <v>1430.19</v>
      </c>
      <c r="V55" s="647">
        <v>1544.94</v>
      </c>
      <c r="W55" s="647">
        <v>1633.7</v>
      </c>
      <c r="X55" s="643">
        <v>1642.7159999999999</v>
      </c>
      <c r="Y55" s="643">
        <v>1742.2</v>
      </c>
      <c r="Z55" s="643">
        <v>3378.6660000000002</v>
      </c>
      <c r="AB55" s="646">
        <v>3509.308</v>
      </c>
      <c r="AC55" s="646">
        <v>3452.4470000000001</v>
      </c>
      <c r="AD55" s="643">
        <v>3398.98</v>
      </c>
      <c r="AE55" s="643">
        <v>3464.9169999999999</v>
      </c>
      <c r="AF55" s="643">
        <v>3480.8890000000001</v>
      </c>
      <c r="AG55" s="647">
        <v>3519.9009999999998</v>
      </c>
      <c r="AH55" s="647">
        <v>3527.91</v>
      </c>
      <c r="AI55" s="647">
        <v>3519.4960000000001</v>
      </c>
      <c r="AJ55" s="647">
        <v>1262.8879999999999</v>
      </c>
      <c r="AK55" s="647">
        <v>1258.431</v>
      </c>
      <c r="AL55" s="643">
        <v>1272.57</v>
      </c>
      <c r="AM55" s="643">
        <v>1274.1400000000001</v>
      </c>
    </row>
    <row r="56" spans="1:39" ht="32.25">
      <c r="A56" s="644"/>
      <c r="B56" s="645" t="s">
        <v>236</v>
      </c>
      <c r="C56" s="645" t="s">
        <v>236</v>
      </c>
      <c r="D56" s="645" t="s">
        <v>236</v>
      </c>
      <c r="E56" s="645"/>
      <c r="F56" s="645"/>
      <c r="G56" s="645"/>
      <c r="H56" s="645"/>
      <c r="I56" s="645"/>
      <c r="J56" s="645"/>
      <c r="K56" s="645"/>
      <c r="M56" s="658"/>
      <c r="N56" s="639"/>
    </row>
    <row r="57" spans="1:39" ht="24" thickBot="1">
      <c r="A57" s="661"/>
      <c r="B57" s="653"/>
      <c r="C57" s="653"/>
      <c r="D57" s="653"/>
      <c r="E57" s="662"/>
      <c r="F57" s="663"/>
      <c r="G57" s="649"/>
      <c r="H57" s="664"/>
      <c r="I57" s="665"/>
      <c r="J57" s="666"/>
      <c r="K57" s="667"/>
      <c r="L57" s="668"/>
      <c r="M57" s="668"/>
      <c r="N57" s="639"/>
      <c r="X57" s="607"/>
      <c r="Y57" s="607"/>
      <c r="Z57" s="607"/>
    </row>
    <row r="58" spans="1:39" ht="50.25" customHeight="1" thickTop="1" thickBot="1">
      <c r="A58" s="669" t="s">
        <v>277</v>
      </c>
      <c r="B58" s="670">
        <v>275728.38</v>
      </c>
      <c r="C58" s="670">
        <v>255620.834</v>
      </c>
      <c r="D58" s="670">
        <v>269854.32</v>
      </c>
      <c r="E58" s="671">
        <v>262201.01</v>
      </c>
      <c r="F58" s="671">
        <v>266191.33</v>
      </c>
      <c r="G58" s="671">
        <v>276218.95</v>
      </c>
      <c r="H58" s="670">
        <v>295639.42600000004</v>
      </c>
      <c r="I58" s="670">
        <v>317124.43</v>
      </c>
      <c r="J58" s="672">
        <v>333831.69</v>
      </c>
      <c r="K58" s="673">
        <v>335914.69</v>
      </c>
      <c r="L58" s="674">
        <v>331169.45999999996</v>
      </c>
      <c r="M58" s="674">
        <v>320753.08999999997</v>
      </c>
      <c r="N58" s="639"/>
      <c r="O58" s="675">
        <v>306819.87000000005</v>
      </c>
      <c r="P58" s="675">
        <v>300597.73</v>
      </c>
      <c r="Q58" s="676">
        <v>349377.18000000005</v>
      </c>
      <c r="R58" s="676">
        <v>297477.45</v>
      </c>
      <c r="S58" s="676">
        <v>381833.00000000006</v>
      </c>
      <c r="T58" s="677">
        <v>361036.85800000001</v>
      </c>
      <c r="U58" s="677">
        <v>320668.40999999997</v>
      </c>
      <c r="V58" s="677">
        <v>282017.36000000004</v>
      </c>
      <c r="W58" s="677">
        <v>291016.38</v>
      </c>
      <c r="X58" s="676">
        <v>325595.59899999999</v>
      </c>
      <c r="Y58" s="676">
        <v>324800</v>
      </c>
      <c r="Z58" s="676">
        <v>344718.82900000003</v>
      </c>
      <c r="AB58" s="678">
        <v>362879.59600000002</v>
      </c>
      <c r="AC58" s="678">
        <v>340044.31900000002</v>
      </c>
      <c r="AD58" s="678">
        <v>359388.06999999995</v>
      </c>
      <c r="AE58" s="678">
        <v>346251.47600000002</v>
      </c>
      <c r="AF58" s="678">
        <v>326372.54900000006</v>
      </c>
      <c r="AG58" s="678">
        <v>344238.076</v>
      </c>
      <c r="AH58" s="678">
        <v>255308.62</v>
      </c>
      <c r="AI58" s="678">
        <v>260800.92900000003</v>
      </c>
      <c r="AJ58" s="678">
        <v>155618.23199999999</v>
      </c>
      <c r="AK58" s="678">
        <v>117311.61500000001</v>
      </c>
      <c r="AL58" s="679">
        <v>130957.016</v>
      </c>
      <c r="AM58" s="678">
        <v>133762.88</v>
      </c>
    </row>
    <row r="59" spans="1:39" ht="23.25">
      <c r="A59" s="680"/>
      <c r="B59" s="681"/>
      <c r="C59" s="681"/>
      <c r="D59" s="681"/>
      <c r="E59" s="682"/>
      <c r="F59" s="683"/>
      <c r="G59" s="682"/>
      <c r="H59" s="681"/>
      <c r="I59" s="681"/>
      <c r="J59" s="684"/>
      <c r="K59" s="685"/>
      <c r="N59" s="639"/>
    </row>
    <row r="60" spans="1:39" ht="35.25">
      <c r="A60" s="659" t="s">
        <v>278</v>
      </c>
      <c r="B60" s="648">
        <v>32729.93</v>
      </c>
      <c r="C60" s="648">
        <v>55246.842000000004</v>
      </c>
      <c r="D60" s="648">
        <v>63926.569999999992</v>
      </c>
      <c r="E60" s="649">
        <v>73925.17</v>
      </c>
      <c r="F60" s="650">
        <v>91889.62</v>
      </c>
      <c r="G60" s="649">
        <v>89945.06</v>
      </c>
      <c r="H60" s="648">
        <v>71168.66</v>
      </c>
      <c r="I60" s="681">
        <v>68935.070000000007</v>
      </c>
      <c r="J60" s="684">
        <v>74205.66</v>
      </c>
      <c r="K60" s="685">
        <v>158126.97</v>
      </c>
      <c r="L60" s="658">
        <v>166590.14000000001</v>
      </c>
      <c r="M60" s="658">
        <v>106713.15000000001</v>
      </c>
      <c r="N60" s="639"/>
      <c r="O60" s="646">
        <v>75754.41</v>
      </c>
      <c r="P60" s="646">
        <v>84656.95</v>
      </c>
      <c r="Q60" s="643">
        <v>105370.95000000001</v>
      </c>
      <c r="R60" s="643">
        <v>99605.56</v>
      </c>
      <c r="S60" s="643">
        <v>65817.17</v>
      </c>
      <c r="T60" s="647">
        <v>166579.54200000002</v>
      </c>
      <c r="U60" s="647">
        <v>141337.18</v>
      </c>
      <c r="V60" s="647">
        <v>82266.31</v>
      </c>
      <c r="W60" s="686">
        <v>89768.97</v>
      </c>
      <c r="X60" s="643">
        <v>82516.574999999997</v>
      </c>
      <c r="Y60" s="643">
        <v>88062.7</v>
      </c>
      <c r="Z60" s="686">
        <v>87326.462</v>
      </c>
      <c r="AB60" s="687">
        <v>34728.902000000002</v>
      </c>
      <c r="AC60" s="687">
        <v>31620.687999999998</v>
      </c>
      <c r="AD60" s="688">
        <v>22044.71</v>
      </c>
      <c r="AE60" s="688">
        <v>21558.46</v>
      </c>
      <c r="AF60" s="688">
        <v>17659.762999999999</v>
      </c>
      <c r="AG60" s="689">
        <v>19786.617999999999</v>
      </c>
      <c r="AH60" s="689">
        <v>71527.23</v>
      </c>
      <c r="AI60" s="689">
        <v>66764.106</v>
      </c>
      <c r="AJ60" s="689">
        <v>18776.237000000001</v>
      </c>
      <c r="AK60" s="689">
        <v>25895.762999999999</v>
      </c>
      <c r="AL60" s="647">
        <v>32166.260000000002</v>
      </c>
      <c r="AM60" s="690">
        <v>27658.27</v>
      </c>
    </row>
    <row r="61" spans="1:39" ht="32.25">
      <c r="A61" s="659" t="s">
        <v>279</v>
      </c>
      <c r="B61" s="648">
        <v>3781.482</v>
      </c>
      <c r="C61" s="648">
        <v>24217.882000000001</v>
      </c>
      <c r="D61" s="648">
        <v>14862.88</v>
      </c>
      <c r="E61" s="649">
        <v>23726.5</v>
      </c>
      <c r="F61" s="650">
        <v>18269</v>
      </c>
      <c r="G61" s="649">
        <v>19551</v>
      </c>
      <c r="H61" s="648">
        <v>7</v>
      </c>
      <c r="I61" s="681">
        <v>5461</v>
      </c>
      <c r="J61" s="684">
        <v>10737</v>
      </c>
      <c r="K61" s="685">
        <v>79436</v>
      </c>
      <c r="L61" s="658">
        <v>102182</v>
      </c>
      <c r="M61" s="658">
        <v>71025</v>
      </c>
      <c r="N61" s="639"/>
      <c r="O61" s="646">
        <v>27500</v>
      </c>
      <c r="P61" s="646">
        <v>28316</v>
      </c>
      <c r="Q61" s="643">
        <v>59511.77</v>
      </c>
      <c r="R61" s="643">
        <v>47594.89</v>
      </c>
      <c r="S61" s="643">
        <v>22883.37</v>
      </c>
      <c r="T61" s="647">
        <v>93930</v>
      </c>
      <c r="U61" s="647">
        <v>58080</v>
      </c>
      <c r="V61" s="647">
        <v>34731</v>
      </c>
      <c r="W61" s="686">
        <v>27558</v>
      </c>
      <c r="X61" s="643">
        <v>27353.149000000001</v>
      </c>
      <c r="Y61" s="643">
        <v>28017</v>
      </c>
      <c r="Z61" s="686">
        <v>33578.482000000004</v>
      </c>
      <c r="AB61" s="646">
        <v>14854</v>
      </c>
      <c r="AC61" s="646">
        <v>14943</v>
      </c>
      <c r="AD61" s="643">
        <v>4662</v>
      </c>
      <c r="AE61" s="643">
        <v>4000</v>
      </c>
      <c r="AF61" s="643">
        <v>250</v>
      </c>
      <c r="AG61" s="647">
        <v>2000</v>
      </c>
      <c r="AH61" s="647">
        <v>21577</v>
      </c>
      <c r="AI61" s="647">
        <v>34510</v>
      </c>
      <c r="AJ61" s="690">
        <v>11917</v>
      </c>
      <c r="AK61" s="647">
        <v>15972</v>
      </c>
      <c r="AL61" s="691">
        <v>22536</v>
      </c>
      <c r="AM61" s="690">
        <v>20570</v>
      </c>
    </row>
    <row r="62" spans="1:39" ht="32.25">
      <c r="A62" s="659" t="s">
        <v>280</v>
      </c>
      <c r="B62" s="648">
        <v>0</v>
      </c>
      <c r="C62" s="648">
        <v>0</v>
      </c>
      <c r="D62" s="648">
        <v>0</v>
      </c>
      <c r="E62" s="649">
        <v>0</v>
      </c>
      <c r="F62" s="650">
        <v>0</v>
      </c>
      <c r="G62" s="649">
        <v>0</v>
      </c>
      <c r="H62" s="648">
        <v>0</v>
      </c>
      <c r="I62" s="681">
        <v>0</v>
      </c>
      <c r="J62" s="692">
        <v>0</v>
      </c>
      <c r="K62" s="685">
        <v>0</v>
      </c>
      <c r="L62" s="658">
        <v>0</v>
      </c>
      <c r="M62" s="658">
        <v>0</v>
      </c>
      <c r="N62" s="639"/>
      <c r="O62" s="646">
        <v>0</v>
      </c>
      <c r="P62" s="646">
        <v>0</v>
      </c>
      <c r="Q62" s="643">
        <v>0</v>
      </c>
      <c r="R62" s="643">
        <v>0</v>
      </c>
      <c r="S62" s="643">
        <v>0</v>
      </c>
      <c r="T62" s="656">
        <v>0</v>
      </c>
      <c r="U62" s="647">
        <v>0</v>
      </c>
      <c r="V62" s="647">
        <v>0</v>
      </c>
      <c r="W62" s="686">
        <v>0</v>
      </c>
      <c r="X62" s="643">
        <v>0</v>
      </c>
      <c r="Y62" s="643">
        <v>0</v>
      </c>
      <c r="Z62" s="686">
        <v>0</v>
      </c>
      <c r="AB62" s="646">
        <v>0</v>
      </c>
      <c r="AC62" s="646">
        <v>0</v>
      </c>
      <c r="AD62" s="643">
        <v>0</v>
      </c>
      <c r="AE62" s="643">
        <v>0</v>
      </c>
      <c r="AF62" s="643">
        <v>0</v>
      </c>
      <c r="AG62" s="647">
        <v>0</v>
      </c>
      <c r="AH62" s="647">
        <v>0</v>
      </c>
      <c r="AI62" s="647">
        <v>0</v>
      </c>
      <c r="AJ62" s="690">
        <v>0</v>
      </c>
      <c r="AK62" s="647">
        <v>0</v>
      </c>
      <c r="AL62" s="691">
        <v>0</v>
      </c>
      <c r="AM62" s="690">
        <v>0</v>
      </c>
    </row>
    <row r="63" spans="1:39" ht="32.25">
      <c r="A63" s="659" t="s">
        <v>281</v>
      </c>
      <c r="B63" s="648">
        <v>0</v>
      </c>
      <c r="C63" s="648">
        <v>0</v>
      </c>
      <c r="D63" s="648">
        <v>0</v>
      </c>
      <c r="E63" s="649">
        <v>0</v>
      </c>
      <c r="F63" s="650">
        <v>0</v>
      </c>
      <c r="G63" s="649">
        <v>0</v>
      </c>
      <c r="H63" s="648">
        <v>0</v>
      </c>
      <c r="I63" s="681">
        <v>0</v>
      </c>
      <c r="J63" s="693">
        <v>0</v>
      </c>
      <c r="K63" s="685">
        <v>0</v>
      </c>
      <c r="L63" s="658">
        <v>0</v>
      </c>
      <c r="M63" s="658">
        <v>0</v>
      </c>
      <c r="N63" s="639"/>
      <c r="O63" s="646">
        <v>0</v>
      </c>
      <c r="P63" s="646">
        <v>0</v>
      </c>
      <c r="Q63" s="643">
        <v>0</v>
      </c>
      <c r="R63" s="643">
        <v>0</v>
      </c>
      <c r="S63" s="643">
        <v>0</v>
      </c>
      <c r="T63" s="656">
        <v>0</v>
      </c>
      <c r="U63" s="647">
        <v>0</v>
      </c>
      <c r="V63" s="647">
        <v>0</v>
      </c>
      <c r="W63" s="686">
        <v>0</v>
      </c>
      <c r="X63" s="643">
        <v>0</v>
      </c>
      <c r="Y63" s="643">
        <v>0</v>
      </c>
      <c r="Z63" s="686">
        <v>0</v>
      </c>
      <c r="AB63" s="646">
        <v>0</v>
      </c>
      <c r="AC63" s="646">
        <v>0</v>
      </c>
      <c r="AD63" s="643">
        <v>0</v>
      </c>
      <c r="AE63" s="643">
        <v>0</v>
      </c>
      <c r="AF63" s="643">
        <v>0</v>
      </c>
      <c r="AG63" s="656">
        <v>0</v>
      </c>
      <c r="AH63" s="647">
        <v>0</v>
      </c>
      <c r="AI63" s="647">
        <v>0</v>
      </c>
      <c r="AJ63" s="690">
        <v>0</v>
      </c>
      <c r="AK63" s="647">
        <v>0</v>
      </c>
      <c r="AL63" s="691">
        <v>0</v>
      </c>
      <c r="AM63" s="690">
        <v>0</v>
      </c>
    </row>
    <row r="64" spans="1:39" ht="32.25">
      <c r="A64" s="659" t="s">
        <v>282</v>
      </c>
      <c r="B64" s="648">
        <v>28948.448</v>
      </c>
      <c r="C64" s="648">
        <v>27028.959999999999</v>
      </c>
      <c r="D64" s="648">
        <v>41103.35</v>
      </c>
      <c r="E64" s="649">
        <v>38698.67</v>
      </c>
      <c r="F64" s="650">
        <v>57420.62</v>
      </c>
      <c r="G64" s="649">
        <v>64394.06</v>
      </c>
      <c r="H64" s="648">
        <v>68661.66</v>
      </c>
      <c r="I64" s="681">
        <v>58974.07</v>
      </c>
      <c r="J64" s="693">
        <v>55118.66</v>
      </c>
      <c r="K64" s="685">
        <v>52490.97</v>
      </c>
      <c r="L64" s="658">
        <v>44508.14</v>
      </c>
      <c r="M64" s="658">
        <v>23039.07</v>
      </c>
      <c r="N64" s="639">
        <v>1</v>
      </c>
      <c r="O64" s="646">
        <v>23302.07</v>
      </c>
      <c r="P64" s="646">
        <v>21362.67</v>
      </c>
      <c r="Q64" s="643">
        <v>15785.53</v>
      </c>
      <c r="R64" s="643">
        <v>20312.560000000001</v>
      </c>
      <c r="S64" s="643">
        <v>16789.169999999998</v>
      </c>
      <c r="T64" s="647">
        <v>34089.345000000001</v>
      </c>
      <c r="U64" s="647">
        <v>19167.939999999999</v>
      </c>
      <c r="V64" s="647">
        <v>26791.53</v>
      </c>
      <c r="W64" s="686">
        <v>26123.45</v>
      </c>
      <c r="X64" s="643">
        <v>29966.975999999999</v>
      </c>
      <c r="Y64" s="643">
        <v>40280.699999999997</v>
      </c>
      <c r="Z64" s="686">
        <v>35334.436999999998</v>
      </c>
      <c r="AB64" s="646">
        <v>19874.901999999998</v>
      </c>
      <c r="AC64" s="646">
        <v>16677.687999999998</v>
      </c>
      <c r="AD64" s="643">
        <v>17382.71</v>
      </c>
      <c r="AE64" s="643">
        <v>17558.46</v>
      </c>
      <c r="AF64" s="643">
        <v>17409.762999999999</v>
      </c>
      <c r="AG64" s="656">
        <v>17786.617999999999</v>
      </c>
      <c r="AH64" s="647">
        <v>16150.23</v>
      </c>
      <c r="AI64" s="647">
        <v>4439.1059999999998</v>
      </c>
      <c r="AJ64" s="690">
        <v>6859.2370000000001</v>
      </c>
      <c r="AK64" s="647">
        <v>9923.7630000000008</v>
      </c>
      <c r="AL64" s="691">
        <v>9630.26</v>
      </c>
      <c r="AM64" s="690">
        <v>7088.27</v>
      </c>
    </row>
    <row r="65" spans="1:39" ht="32.25">
      <c r="A65" s="659" t="s">
        <v>283</v>
      </c>
      <c r="B65" s="648">
        <v>0</v>
      </c>
      <c r="C65" s="648">
        <v>0</v>
      </c>
      <c r="D65" s="648">
        <v>0</v>
      </c>
      <c r="E65" s="649">
        <v>0</v>
      </c>
      <c r="F65" s="694">
        <v>0</v>
      </c>
      <c r="G65" s="649">
        <v>0</v>
      </c>
      <c r="H65" s="648">
        <v>0</v>
      </c>
      <c r="I65" s="681">
        <v>0</v>
      </c>
      <c r="J65" s="693">
        <v>0</v>
      </c>
      <c r="K65" s="685">
        <v>0</v>
      </c>
      <c r="L65" s="658">
        <v>0</v>
      </c>
      <c r="M65" s="658">
        <v>0</v>
      </c>
      <c r="N65" s="639"/>
      <c r="O65" s="646">
        <v>0</v>
      </c>
      <c r="P65" s="646">
        <v>0</v>
      </c>
      <c r="Q65" s="643">
        <v>0</v>
      </c>
      <c r="R65" s="643">
        <v>0</v>
      </c>
      <c r="S65" s="643">
        <v>0</v>
      </c>
      <c r="T65" s="656">
        <v>0</v>
      </c>
      <c r="U65" s="647">
        <v>0</v>
      </c>
      <c r="V65" s="647">
        <v>0</v>
      </c>
      <c r="W65" s="686">
        <v>0</v>
      </c>
      <c r="X65" s="643">
        <v>0</v>
      </c>
      <c r="Y65" s="643">
        <v>0</v>
      </c>
      <c r="Z65" s="686">
        <v>0</v>
      </c>
      <c r="AB65" s="646">
        <v>0</v>
      </c>
      <c r="AC65" s="646">
        <v>0</v>
      </c>
      <c r="AD65" s="643">
        <v>0</v>
      </c>
      <c r="AE65" s="643">
        <v>0</v>
      </c>
      <c r="AF65" s="643">
        <v>0</v>
      </c>
      <c r="AG65" s="647">
        <v>0</v>
      </c>
      <c r="AH65" s="647">
        <v>0</v>
      </c>
      <c r="AI65" s="647">
        <v>0</v>
      </c>
      <c r="AJ65" s="690">
        <v>0</v>
      </c>
      <c r="AK65" s="647">
        <v>0</v>
      </c>
      <c r="AL65" s="691">
        <v>0</v>
      </c>
      <c r="AM65" s="690">
        <v>0</v>
      </c>
    </row>
    <row r="66" spans="1:39" ht="33" thickBot="1">
      <c r="A66" s="695" t="s">
        <v>284</v>
      </c>
      <c r="B66" s="696">
        <v>0</v>
      </c>
      <c r="C66" s="696">
        <v>4000</v>
      </c>
      <c r="D66" s="696">
        <v>7960.34</v>
      </c>
      <c r="E66" s="697">
        <v>11500</v>
      </c>
      <c r="F66" s="698">
        <v>16200</v>
      </c>
      <c r="G66" s="699">
        <v>6000</v>
      </c>
      <c r="H66" s="696">
        <v>2500</v>
      </c>
      <c r="I66" s="700">
        <v>4500</v>
      </c>
      <c r="J66" s="701">
        <v>8350</v>
      </c>
      <c r="K66" s="702">
        <v>26200</v>
      </c>
      <c r="L66" s="703">
        <v>19900</v>
      </c>
      <c r="M66" s="703">
        <v>12649.08</v>
      </c>
      <c r="N66" s="639"/>
      <c r="O66" s="704">
        <v>24952.34</v>
      </c>
      <c r="P66" s="704">
        <v>34978.28</v>
      </c>
      <c r="Q66" s="705">
        <v>30073.65</v>
      </c>
      <c r="R66" s="705">
        <v>31698.11</v>
      </c>
      <c r="S66" s="705">
        <v>26144.63</v>
      </c>
      <c r="T66" s="706">
        <v>38560.197</v>
      </c>
      <c r="U66" s="707">
        <v>64089.24</v>
      </c>
      <c r="V66" s="706">
        <v>20743.78</v>
      </c>
      <c r="W66" s="708">
        <v>36087.519999999997</v>
      </c>
      <c r="X66" s="705">
        <v>25196.45</v>
      </c>
      <c r="Y66" s="705">
        <v>19765</v>
      </c>
      <c r="Z66" s="708">
        <v>18413.543000000001</v>
      </c>
      <c r="AB66" s="709">
        <v>0</v>
      </c>
      <c r="AC66" s="704">
        <v>0</v>
      </c>
      <c r="AD66" s="705">
        <v>0</v>
      </c>
      <c r="AE66" s="705">
        <v>0</v>
      </c>
      <c r="AF66" s="705">
        <v>0</v>
      </c>
      <c r="AG66" s="710">
        <v>0</v>
      </c>
      <c r="AH66" s="707">
        <v>33800</v>
      </c>
      <c r="AI66" s="707">
        <v>27815</v>
      </c>
      <c r="AJ66" s="711">
        <v>0</v>
      </c>
      <c r="AK66" s="707">
        <v>0</v>
      </c>
      <c r="AL66" s="691">
        <v>0</v>
      </c>
      <c r="AM66" s="711">
        <v>0</v>
      </c>
    </row>
    <row r="67" spans="1:39" ht="33" thickTop="1">
      <c r="A67" s="644"/>
      <c r="B67" s="648"/>
      <c r="C67" s="648"/>
      <c r="D67" s="648"/>
      <c r="E67" s="712" t="s">
        <v>236</v>
      </c>
      <c r="F67" s="713"/>
      <c r="G67" s="651"/>
      <c r="H67" s="648"/>
      <c r="I67" s="714"/>
      <c r="J67" s="693"/>
      <c r="K67" s="685"/>
      <c r="N67" s="639"/>
      <c r="O67" s="646"/>
      <c r="P67" s="646"/>
      <c r="Q67" s="643"/>
      <c r="R67" s="643"/>
      <c r="S67" s="643"/>
      <c r="T67" s="715"/>
      <c r="U67" s="716"/>
      <c r="V67" s="717"/>
      <c r="W67" s="690"/>
      <c r="X67" s="691"/>
      <c r="Y67" s="691"/>
      <c r="Z67" s="718"/>
      <c r="AB67" s="719"/>
      <c r="AC67" s="720"/>
      <c r="AD67" s="721"/>
      <c r="AE67" s="721"/>
      <c r="AF67" s="721"/>
      <c r="AG67" s="722"/>
      <c r="AH67" s="723"/>
      <c r="AI67" s="724"/>
      <c r="AJ67" s="725"/>
      <c r="AK67" s="726"/>
      <c r="AL67" s="726"/>
      <c r="AM67" s="727"/>
    </row>
    <row r="68" spans="1:39" ht="30.75" customHeight="1">
      <c r="A68" s="728" t="s">
        <v>142</v>
      </c>
      <c r="B68" s="729" t="s">
        <v>236</v>
      </c>
      <c r="C68" s="729" t="s">
        <v>236</v>
      </c>
      <c r="D68" s="729" t="s">
        <v>236</v>
      </c>
      <c r="E68" s="712"/>
      <c r="F68" s="730"/>
      <c r="G68" s="651"/>
      <c r="H68" s="731"/>
      <c r="I68" s="714"/>
      <c r="J68" s="693"/>
      <c r="K68" s="685"/>
      <c r="N68" s="639"/>
    </row>
    <row r="69" spans="1:39" ht="23.25">
      <c r="A69" s="644"/>
      <c r="B69" s="648"/>
      <c r="C69" s="648"/>
      <c r="D69" s="648"/>
      <c r="E69" s="712"/>
      <c r="F69" s="713"/>
      <c r="G69" s="651"/>
      <c r="H69" s="731"/>
      <c r="I69" s="714"/>
      <c r="J69" s="732"/>
      <c r="K69" s="685"/>
      <c r="N69" s="639"/>
    </row>
    <row r="70" spans="1:39" ht="32.25">
      <c r="A70" s="644" t="s">
        <v>285</v>
      </c>
      <c r="B70" s="648">
        <v>45990.942999999992</v>
      </c>
      <c r="C70" s="648">
        <v>45990.942999999992</v>
      </c>
      <c r="D70" s="648">
        <v>52790.319999999992</v>
      </c>
      <c r="E70" s="649">
        <v>53737.899999999994</v>
      </c>
      <c r="F70" s="650">
        <v>53737.899999999994</v>
      </c>
      <c r="G70" s="649">
        <v>53281.380000000005</v>
      </c>
      <c r="H70" s="652">
        <v>53280.270000000004</v>
      </c>
      <c r="I70" s="681">
        <v>49850.5</v>
      </c>
      <c r="J70" s="684">
        <v>49840.41</v>
      </c>
      <c r="K70" s="685">
        <v>49610.239999999998</v>
      </c>
      <c r="L70" s="658">
        <v>49638.47</v>
      </c>
      <c r="M70" s="658">
        <v>49612.149999999994</v>
      </c>
      <c r="N70" s="639"/>
      <c r="O70" s="646">
        <v>38707.310000000005</v>
      </c>
      <c r="P70" s="646">
        <v>41051.420000000006</v>
      </c>
      <c r="Q70" s="643">
        <v>41818.58</v>
      </c>
      <c r="R70" s="643">
        <v>41791.409999999996</v>
      </c>
      <c r="S70" s="643">
        <v>36843.909999999996</v>
      </c>
      <c r="T70" s="647">
        <v>34895.882000000005</v>
      </c>
      <c r="U70" s="647">
        <v>34568.67</v>
      </c>
      <c r="V70" s="647">
        <v>34568.67</v>
      </c>
      <c r="W70" s="686">
        <v>34568.67</v>
      </c>
      <c r="X70" s="643">
        <v>34367.412000000004</v>
      </c>
      <c r="Y70" s="643">
        <v>35099.053000000007</v>
      </c>
      <c r="Z70" s="643">
        <v>34970.524000000005</v>
      </c>
      <c r="AB70" s="646">
        <v>16897.348999999998</v>
      </c>
      <c r="AC70" s="646">
        <v>16897.348999999998</v>
      </c>
      <c r="AD70" s="643">
        <v>17559.2</v>
      </c>
      <c r="AE70" s="643">
        <v>21780.319000000003</v>
      </c>
      <c r="AF70" s="643">
        <v>23337.618999999999</v>
      </c>
      <c r="AG70" s="647">
        <v>19454.768</v>
      </c>
      <c r="AH70" s="647">
        <v>41148.04</v>
      </c>
      <c r="AI70" s="647">
        <v>40828.04</v>
      </c>
      <c r="AJ70" s="686">
        <v>19265.571</v>
      </c>
      <c r="AK70" s="643">
        <v>19270.333000000002</v>
      </c>
      <c r="AL70" s="643">
        <v>18397.940000000002</v>
      </c>
      <c r="AM70" s="643">
        <v>18044.500000000004</v>
      </c>
    </row>
    <row r="71" spans="1:39" ht="32.25">
      <c r="A71" s="644" t="s">
        <v>286</v>
      </c>
      <c r="B71" s="648">
        <v>15590.627</v>
      </c>
      <c r="C71" s="648">
        <v>15590.627</v>
      </c>
      <c r="D71" s="648">
        <v>15645.23</v>
      </c>
      <c r="E71" s="649">
        <v>15646.34</v>
      </c>
      <c r="F71" s="650">
        <v>15646.34</v>
      </c>
      <c r="G71" s="649">
        <v>15646.34</v>
      </c>
      <c r="H71" s="652">
        <v>15645.23</v>
      </c>
      <c r="I71" s="681">
        <v>15645.23</v>
      </c>
      <c r="J71" s="684">
        <v>15645.23</v>
      </c>
      <c r="K71" s="685">
        <v>15645.23</v>
      </c>
      <c r="L71" s="658">
        <v>15645.23</v>
      </c>
      <c r="M71" s="658">
        <v>15645.23</v>
      </c>
      <c r="N71" s="639">
        <v>2</v>
      </c>
      <c r="O71" s="646">
        <v>15645.23</v>
      </c>
      <c r="P71" s="646">
        <v>15645.23</v>
      </c>
      <c r="Q71" s="643">
        <v>15645.23</v>
      </c>
      <c r="R71" s="643">
        <v>15645.23</v>
      </c>
      <c r="S71" s="643">
        <v>15645.23</v>
      </c>
      <c r="T71" s="647">
        <v>15645.227000000001</v>
      </c>
      <c r="U71" s="647">
        <v>15645.23</v>
      </c>
      <c r="V71" s="647">
        <v>15645.23</v>
      </c>
      <c r="W71" s="686">
        <v>15645.23</v>
      </c>
      <c r="X71" s="643">
        <v>15645.227000000001</v>
      </c>
      <c r="Y71" s="643">
        <v>15645.2</v>
      </c>
      <c r="Z71" s="643">
        <v>15479.992</v>
      </c>
      <c r="AB71" s="646">
        <v>12685.198</v>
      </c>
      <c r="AC71" s="646">
        <v>12685.198</v>
      </c>
      <c r="AD71" s="643">
        <v>12850.43</v>
      </c>
      <c r="AE71" s="643">
        <v>12850.43</v>
      </c>
      <c r="AF71" s="643">
        <v>12850.43</v>
      </c>
      <c r="AG71" s="647">
        <v>12850.433000000001</v>
      </c>
      <c r="AH71" s="647">
        <v>10784.6</v>
      </c>
      <c r="AI71" s="647">
        <v>10784.599</v>
      </c>
      <c r="AJ71" s="690">
        <v>6784.5990000000002</v>
      </c>
      <c r="AK71" s="691">
        <v>6784.5990000000002</v>
      </c>
      <c r="AL71" s="691">
        <v>6784.6</v>
      </c>
      <c r="AM71" s="643">
        <v>6784.6</v>
      </c>
    </row>
    <row r="72" spans="1:39" ht="32.25">
      <c r="A72" s="644" t="s">
        <v>287</v>
      </c>
      <c r="B72" s="648">
        <v>8553.2080000000005</v>
      </c>
      <c r="C72" s="648">
        <v>8553.2080000000005</v>
      </c>
      <c r="D72" s="648">
        <v>9489.2999999999993</v>
      </c>
      <c r="E72" s="649">
        <v>10535.84</v>
      </c>
      <c r="F72" s="650">
        <v>10535.84</v>
      </c>
      <c r="G72" s="649">
        <v>10535.84</v>
      </c>
      <c r="H72" s="652">
        <v>10535.84</v>
      </c>
      <c r="I72" s="681">
        <v>10535.84</v>
      </c>
      <c r="J72" s="684">
        <v>10535.84</v>
      </c>
      <c r="K72" s="685">
        <v>10535.84</v>
      </c>
      <c r="L72" s="658">
        <v>10535.84</v>
      </c>
      <c r="M72" s="658">
        <v>10535.84</v>
      </c>
      <c r="N72" s="639"/>
      <c r="O72" s="646">
        <v>10867.7</v>
      </c>
      <c r="P72" s="646">
        <v>10867.7</v>
      </c>
      <c r="Q72" s="643">
        <v>11243.02</v>
      </c>
      <c r="R72" s="643">
        <v>11358.3</v>
      </c>
      <c r="S72" s="643">
        <v>12141.57</v>
      </c>
      <c r="T72" s="647">
        <v>12141.571</v>
      </c>
      <c r="U72" s="647">
        <v>12141.57</v>
      </c>
      <c r="V72" s="647">
        <v>12141.57</v>
      </c>
      <c r="W72" s="686">
        <v>12141.57</v>
      </c>
      <c r="X72" s="643">
        <v>12141.571</v>
      </c>
      <c r="Y72" s="643">
        <v>12141.6</v>
      </c>
      <c r="Z72" s="643">
        <v>12141.6</v>
      </c>
      <c r="AB72" s="646">
        <v>8956.6689999999999</v>
      </c>
      <c r="AC72" s="646">
        <v>8956.6689999999999</v>
      </c>
      <c r="AD72" s="643">
        <v>8956.67</v>
      </c>
      <c r="AE72" s="643">
        <v>9580.7090000000007</v>
      </c>
      <c r="AF72" s="643">
        <v>10276.481</v>
      </c>
      <c r="AG72" s="647">
        <v>10276.481</v>
      </c>
      <c r="AH72" s="647">
        <v>9398.3700000000008</v>
      </c>
      <c r="AI72" s="647">
        <v>9398.366</v>
      </c>
      <c r="AJ72" s="690">
        <v>5090.1880000000001</v>
      </c>
      <c r="AK72" s="691">
        <v>5090.1880000000001</v>
      </c>
      <c r="AL72" s="691">
        <v>5090.1899999999996</v>
      </c>
      <c r="AM72" s="643">
        <v>5090.1899999999996</v>
      </c>
    </row>
    <row r="73" spans="1:39" ht="32.25">
      <c r="A73" s="644" t="s">
        <v>288</v>
      </c>
      <c r="B73" s="648">
        <v>4737.25</v>
      </c>
      <c r="C73" s="648">
        <v>4737.25</v>
      </c>
      <c r="D73" s="648">
        <v>4737.25</v>
      </c>
      <c r="E73" s="649">
        <v>4737.25</v>
      </c>
      <c r="F73" s="650">
        <v>4737.25</v>
      </c>
      <c r="G73" s="649">
        <v>4737.25</v>
      </c>
      <c r="H73" s="652">
        <v>4737.25</v>
      </c>
      <c r="I73" s="681">
        <v>4737.25</v>
      </c>
      <c r="J73" s="684">
        <v>4737.25</v>
      </c>
      <c r="K73" s="685">
        <v>4737.25</v>
      </c>
      <c r="L73" s="658">
        <v>4737.25</v>
      </c>
      <c r="M73" s="658">
        <v>4737.25</v>
      </c>
      <c r="N73" s="639"/>
      <c r="O73" s="646">
        <v>4737.25</v>
      </c>
      <c r="P73" s="646">
        <v>4737.25</v>
      </c>
      <c r="Q73" s="643">
        <v>4737.25</v>
      </c>
      <c r="R73" s="643">
        <v>4737.25</v>
      </c>
      <c r="S73" s="643">
        <v>4737.25</v>
      </c>
      <c r="T73" s="647">
        <v>4737.25</v>
      </c>
      <c r="U73" s="647">
        <v>4737.25</v>
      </c>
      <c r="V73" s="647">
        <v>4737.25</v>
      </c>
      <c r="W73" s="686">
        <v>4737.25</v>
      </c>
      <c r="X73" s="643">
        <v>4737.25</v>
      </c>
      <c r="Y73" s="643">
        <v>4737.3</v>
      </c>
      <c r="Z73" s="643">
        <v>4737.3</v>
      </c>
      <c r="AB73" s="646">
        <v>3197.6619999999998</v>
      </c>
      <c r="AC73" s="646">
        <v>3197.6619999999998</v>
      </c>
      <c r="AD73" s="643">
        <v>3197.66</v>
      </c>
      <c r="AE73" s="643">
        <v>197.66</v>
      </c>
      <c r="AF73" s="643">
        <v>3197.6619999999998</v>
      </c>
      <c r="AG73" s="647">
        <v>3197.6619999999998</v>
      </c>
      <c r="AH73" s="647">
        <v>3090.28</v>
      </c>
      <c r="AI73" s="647">
        <v>3090.2809999999999</v>
      </c>
      <c r="AJ73" s="690">
        <v>3090.2809999999999</v>
      </c>
      <c r="AK73" s="691">
        <v>3090.2809999999999</v>
      </c>
      <c r="AL73" s="691">
        <v>3090.28</v>
      </c>
      <c r="AM73" s="643">
        <v>3090.28</v>
      </c>
    </row>
    <row r="74" spans="1:39" ht="32.25">
      <c r="A74" s="644" t="s">
        <v>289</v>
      </c>
      <c r="B74" s="648">
        <v>9703.6749999999993</v>
      </c>
      <c r="C74" s="648">
        <v>9703.6749999999993</v>
      </c>
      <c r="D74" s="648">
        <v>9883.7000000000007</v>
      </c>
      <c r="E74" s="649">
        <v>11314.67</v>
      </c>
      <c r="F74" s="650">
        <v>11314.67</v>
      </c>
      <c r="G74" s="649">
        <v>11258.150000000001</v>
      </c>
      <c r="H74" s="652">
        <v>11258.150000000001</v>
      </c>
      <c r="I74" s="681">
        <v>11258.150000000001</v>
      </c>
      <c r="J74" s="684">
        <v>11248.060000000001</v>
      </c>
      <c r="K74" s="685">
        <v>11017.89</v>
      </c>
      <c r="L74" s="658">
        <v>11046.12</v>
      </c>
      <c r="M74" s="658">
        <v>11019.8</v>
      </c>
      <c r="N74" s="639"/>
      <c r="O74" s="646">
        <v>12900.2</v>
      </c>
      <c r="P74" s="646">
        <v>15244.310000000001</v>
      </c>
      <c r="Q74" s="643">
        <v>12064.16</v>
      </c>
      <c r="R74" s="643">
        <v>11899.619999999999</v>
      </c>
      <c r="S74" s="643">
        <v>11801.44</v>
      </c>
      <c r="T74" s="647">
        <v>10853.411</v>
      </c>
      <c r="U74" s="647">
        <v>10853.41</v>
      </c>
      <c r="V74" s="647">
        <v>10853.41</v>
      </c>
      <c r="W74" s="686">
        <v>10853.41</v>
      </c>
      <c r="X74" s="643">
        <v>10853.411</v>
      </c>
      <c r="Y74" s="643">
        <v>11585</v>
      </c>
      <c r="Z74" s="643">
        <v>11099.071</v>
      </c>
      <c r="AB74" s="646">
        <v>3752.567</v>
      </c>
      <c r="AC74" s="646">
        <v>3752.567</v>
      </c>
      <c r="AD74" s="643">
        <v>3413.9</v>
      </c>
      <c r="AE74" s="643">
        <v>3758.2379999999998</v>
      </c>
      <c r="AF74" s="643">
        <v>3816.817</v>
      </c>
      <c r="AG74" s="647">
        <v>2031.105</v>
      </c>
      <c r="AH74" s="647">
        <v>1846.54</v>
      </c>
      <c r="AI74" s="647">
        <v>1526.5409999999999</v>
      </c>
      <c r="AJ74" s="690">
        <v>2567.3539999999998</v>
      </c>
      <c r="AK74" s="691">
        <v>2572.116</v>
      </c>
      <c r="AL74" s="691">
        <v>1699.72</v>
      </c>
      <c r="AM74" s="643">
        <v>1346.28</v>
      </c>
    </row>
    <row r="75" spans="1:39" ht="32.25">
      <c r="A75" s="644" t="s">
        <v>290</v>
      </c>
      <c r="B75" s="648">
        <v>7406.183</v>
      </c>
      <c r="C75" s="648">
        <v>7406.183</v>
      </c>
      <c r="D75" s="648">
        <v>13034.84</v>
      </c>
      <c r="E75" s="649">
        <v>11503.8</v>
      </c>
      <c r="F75" s="650">
        <v>11503.8</v>
      </c>
      <c r="G75" s="649">
        <v>11103.8</v>
      </c>
      <c r="H75" s="652">
        <v>11103.8</v>
      </c>
      <c r="I75" s="681">
        <v>7674.03</v>
      </c>
      <c r="J75" s="684">
        <v>7674.03</v>
      </c>
      <c r="K75" s="685">
        <v>7674.03</v>
      </c>
      <c r="L75" s="658">
        <v>7674.03</v>
      </c>
      <c r="M75" s="658">
        <v>7674.03</v>
      </c>
      <c r="N75" s="639"/>
      <c r="O75" s="646">
        <v>-5443.07</v>
      </c>
      <c r="P75" s="646">
        <v>-5443.07</v>
      </c>
      <c r="Q75" s="643">
        <v>-1871.08</v>
      </c>
      <c r="R75" s="643">
        <v>-1848.99</v>
      </c>
      <c r="S75" s="643">
        <v>-7481.58</v>
      </c>
      <c r="T75" s="647">
        <v>-8481.5769999999993</v>
      </c>
      <c r="U75" s="647">
        <v>-8808.7900000000009</v>
      </c>
      <c r="V75" s="647">
        <v>-8808.7900000000009</v>
      </c>
      <c r="W75" s="686">
        <v>-8808.7900000000009</v>
      </c>
      <c r="X75" s="643">
        <v>-9010.0470000000005</v>
      </c>
      <c r="Y75" s="643">
        <v>-9010.0470000000005</v>
      </c>
      <c r="Z75" s="643">
        <v>-8487.4390000000003</v>
      </c>
      <c r="AB75" s="646">
        <v>-11694.746999999999</v>
      </c>
      <c r="AC75" s="646">
        <v>-11694.746999999999</v>
      </c>
      <c r="AD75" s="643">
        <v>-10859.46</v>
      </c>
      <c r="AE75" s="643">
        <v>-4606.7179999999998</v>
      </c>
      <c r="AF75" s="643">
        <v>-6803.7709999999997</v>
      </c>
      <c r="AG75" s="647">
        <v>-8900.9130000000005</v>
      </c>
      <c r="AH75" s="647">
        <v>16028.25</v>
      </c>
      <c r="AI75" s="647">
        <v>16028.253000000001</v>
      </c>
      <c r="AJ75" s="690">
        <v>1733.1489999999999</v>
      </c>
      <c r="AK75" s="691">
        <v>1733.1489999999999</v>
      </c>
      <c r="AL75" s="691">
        <v>1733.15</v>
      </c>
      <c r="AM75" s="643">
        <v>1733.15</v>
      </c>
    </row>
    <row r="76" spans="1:39" ht="32.25">
      <c r="A76" s="644"/>
      <c r="B76" s="648" t="s">
        <v>236</v>
      </c>
      <c r="C76" s="648" t="s">
        <v>236</v>
      </c>
      <c r="D76" s="648" t="s">
        <v>236</v>
      </c>
      <c r="E76" s="649" t="s">
        <v>236</v>
      </c>
      <c r="F76" s="650" t="s">
        <v>236</v>
      </c>
      <c r="G76" s="649" t="s">
        <v>236</v>
      </c>
      <c r="H76" s="652" t="s">
        <v>236</v>
      </c>
      <c r="I76" s="681" t="s">
        <v>236</v>
      </c>
      <c r="J76" s="684" t="s">
        <v>236</v>
      </c>
      <c r="K76" s="685" t="s">
        <v>236</v>
      </c>
      <c r="L76" s="658" t="s">
        <v>236</v>
      </c>
      <c r="M76" s="658" t="s">
        <v>236</v>
      </c>
      <c r="N76" s="639"/>
      <c r="O76" s="646" t="s">
        <v>236</v>
      </c>
      <c r="P76" s="646" t="s">
        <v>236</v>
      </c>
      <c r="Q76" s="643" t="s">
        <v>236</v>
      </c>
      <c r="R76" s="643" t="s">
        <v>236</v>
      </c>
      <c r="S76" s="643" t="s">
        <v>236</v>
      </c>
      <c r="T76" s="647" t="s">
        <v>236</v>
      </c>
      <c r="U76" s="647" t="s">
        <v>236</v>
      </c>
      <c r="V76" s="647" t="s">
        <v>236</v>
      </c>
      <c r="W76" s="690" t="s">
        <v>236</v>
      </c>
      <c r="X76" s="691" t="s">
        <v>236</v>
      </c>
      <c r="Y76" s="691" t="s">
        <v>236</v>
      </c>
      <c r="Z76" s="643" t="s">
        <v>236</v>
      </c>
      <c r="AB76" s="646" t="s">
        <v>236</v>
      </c>
      <c r="AC76" s="646" t="s">
        <v>236</v>
      </c>
      <c r="AD76" s="643" t="s">
        <v>236</v>
      </c>
      <c r="AE76" s="643" t="s">
        <v>236</v>
      </c>
      <c r="AF76" s="643" t="s">
        <v>236</v>
      </c>
      <c r="AG76" s="647" t="s">
        <v>236</v>
      </c>
      <c r="AH76" s="647" t="s">
        <v>236</v>
      </c>
      <c r="AI76" s="647" t="s">
        <v>236</v>
      </c>
      <c r="AJ76" s="690" t="s">
        <v>236</v>
      </c>
      <c r="AK76" s="691" t="s">
        <v>236</v>
      </c>
      <c r="AL76" s="691" t="s">
        <v>236</v>
      </c>
      <c r="AM76" s="643" t="s">
        <v>236</v>
      </c>
    </row>
    <row r="77" spans="1:39" ht="32.25">
      <c r="A77" s="644" t="s">
        <v>291</v>
      </c>
      <c r="B77" s="648">
        <v>155479.76300000001</v>
      </c>
      <c r="C77" s="648">
        <v>129355.878</v>
      </c>
      <c r="D77" s="648">
        <v>136741.53</v>
      </c>
      <c r="E77" s="649">
        <v>130520.05</v>
      </c>
      <c r="F77" s="650">
        <v>133413.95000000001</v>
      </c>
      <c r="G77" s="649">
        <v>145142.22</v>
      </c>
      <c r="H77" s="652">
        <v>168684.58000000002</v>
      </c>
      <c r="I77" s="681">
        <v>182531.87</v>
      </c>
      <c r="J77" s="684">
        <v>189588.66999999998</v>
      </c>
      <c r="K77" s="685">
        <v>168925.38</v>
      </c>
      <c r="L77" s="658">
        <v>116184.38</v>
      </c>
      <c r="M77" s="658">
        <v>152927.70000000001</v>
      </c>
      <c r="N77" s="639"/>
      <c r="O77" s="646">
        <v>147868.73000000001</v>
      </c>
      <c r="P77" s="646">
        <v>127999.5</v>
      </c>
      <c r="Q77" s="643">
        <v>109965.88</v>
      </c>
      <c r="R77" s="643">
        <v>138386.29999999999</v>
      </c>
      <c r="S77" s="643">
        <v>185981.90000000002</v>
      </c>
      <c r="T77" s="647">
        <v>163377.81599999999</v>
      </c>
      <c r="U77" s="647">
        <v>145991.51</v>
      </c>
      <c r="V77" s="647">
        <v>137959.59</v>
      </c>
      <c r="W77" s="686">
        <v>151407.18</v>
      </c>
      <c r="X77" s="643">
        <v>184765.31699999998</v>
      </c>
      <c r="Y77" s="643">
        <v>191734.69999999998</v>
      </c>
      <c r="Z77" s="643">
        <v>206301.853</v>
      </c>
      <c r="AB77" s="646">
        <v>237878.49</v>
      </c>
      <c r="AC77" s="646">
        <v>207666.50400000002</v>
      </c>
      <c r="AD77" s="643">
        <v>204530.62</v>
      </c>
      <c r="AE77" s="643">
        <v>203738.03399999999</v>
      </c>
      <c r="AF77" s="643">
        <v>189633.37</v>
      </c>
      <c r="AG77" s="647">
        <v>203558.13800000001</v>
      </c>
      <c r="AH77" s="647">
        <v>77696.62</v>
      </c>
      <c r="AI77" s="647">
        <v>119070.47</v>
      </c>
      <c r="AJ77" s="686">
        <v>85979.53899999999</v>
      </c>
      <c r="AK77" s="643">
        <v>43536.092000000004</v>
      </c>
      <c r="AL77" s="643">
        <v>57694</v>
      </c>
      <c r="AM77" s="643">
        <v>62559.149999999994</v>
      </c>
    </row>
    <row r="78" spans="1:39" ht="32.25">
      <c r="A78" s="644" t="s">
        <v>292</v>
      </c>
      <c r="B78" s="648">
        <v>125488.817</v>
      </c>
      <c r="C78" s="648">
        <v>111351.81</v>
      </c>
      <c r="D78" s="648">
        <v>110764.79</v>
      </c>
      <c r="E78" s="649">
        <v>108384.69</v>
      </c>
      <c r="F78" s="650">
        <v>109080.69</v>
      </c>
      <c r="G78" s="649">
        <v>114900.89</v>
      </c>
      <c r="H78" s="652">
        <v>133859.71000000002</v>
      </c>
      <c r="I78" s="681">
        <v>127891.79</v>
      </c>
      <c r="J78" s="684">
        <v>145448.35999999999</v>
      </c>
      <c r="K78" s="685">
        <v>138273.41</v>
      </c>
      <c r="L78" s="658">
        <v>69451.39</v>
      </c>
      <c r="M78" s="658">
        <v>127372.78</v>
      </c>
      <c r="N78" s="639">
        <v>3</v>
      </c>
      <c r="O78" s="646">
        <v>124685.88</v>
      </c>
      <c r="P78" s="646">
        <v>111976.85</v>
      </c>
      <c r="Q78" s="643">
        <v>105991.78</v>
      </c>
      <c r="R78" s="643">
        <v>122341.5</v>
      </c>
      <c r="S78" s="643">
        <v>181107.89</v>
      </c>
      <c r="T78" s="647">
        <v>158539.932</v>
      </c>
      <c r="U78" s="647">
        <v>123386.68000000001</v>
      </c>
      <c r="V78" s="647">
        <v>117671.15</v>
      </c>
      <c r="W78" s="686">
        <v>129129.2</v>
      </c>
      <c r="X78" s="643">
        <v>166084.74</v>
      </c>
      <c r="Y78" s="643">
        <v>167652.9</v>
      </c>
      <c r="Z78" s="643">
        <v>191790.663</v>
      </c>
      <c r="AB78" s="646">
        <v>192112.74900000001</v>
      </c>
      <c r="AC78" s="646">
        <v>174196.72700000001</v>
      </c>
      <c r="AD78" s="643">
        <v>167406.12</v>
      </c>
      <c r="AE78" s="643">
        <v>172185.253</v>
      </c>
      <c r="AF78" s="643">
        <v>162794.46299999999</v>
      </c>
      <c r="AG78" s="647">
        <v>135386.78</v>
      </c>
      <c r="AH78" s="647">
        <v>15182.7</v>
      </c>
      <c r="AI78" s="647">
        <v>42348</v>
      </c>
      <c r="AJ78" s="690">
        <v>34021.78</v>
      </c>
      <c r="AK78" s="691">
        <v>0</v>
      </c>
      <c r="AL78" s="691">
        <v>17521.78</v>
      </c>
      <c r="AM78" s="643">
        <v>17521.78</v>
      </c>
    </row>
    <row r="79" spans="1:39" ht="32.25">
      <c r="A79" s="644" t="s">
        <v>293</v>
      </c>
      <c r="B79" s="648">
        <v>0</v>
      </c>
      <c r="C79" s="648">
        <v>0</v>
      </c>
      <c r="D79" s="648">
        <v>0</v>
      </c>
      <c r="E79" s="649">
        <v>0</v>
      </c>
      <c r="F79" s="650">
        <v>0</v>
      </c>
      <c r="G79" s="649">
        <v>0</v>
      </c>
      <c r="H79" s="652">
        <v>0</v>
      </c>
      <c r="I79" s="681">
        <v>0</v>
      </c>
      <c r="J79" s="684">
        <v>0</v>
      </c>
      <c r="K79" s="685">
        <v>0</v>
      </c>
      <c r="L79" s="658">
        <v>0</v>
      </c>
      <c r="M79" s="658">
        <v>0</v>
      </c>
      <c r="N79" s="639"/>
      <c r="O79" s="646">
        <v>0</v>
      </c>
      <c r="P79" s="646">
        <v>0</v>
      </c>
      <c r="Q79" s="643">
        <v>0</v>
      </c>
      <c r="R79" s="643">
        <v>0</v>
      </c>
      <c r="S79" s="643">
        <v>0</v>
      </c>
      <c r="T79" s="656">
        <v>0</v>
      </c>
      <c r="U79" s="647">
        <v>0</v>
      </c>
      <c r="V79" s="647">
        <v>0</v>
      </c>
      <c r="W79" s="686">
        <v>0</v>
      </c>
      <c r="X79" s="643">
        <v>0</v>
      </c>
      <c r="Y79" s="643">
        <v>0</v>
      </c>
      <c r="Z79" s="643">
        <v>0</v>
      </c>
      <c r="AB79" s="646">
        <v>0</v>
      </c>
      <c r="AC79" s="646">
        <v>0</v>
      </c>
      <c r="AD79" s="643">
        <v>0</v>
      </c>
      <c r="AE79" s="643">
        <v>0</v>
      </c>
      <c r="AF79" s="643">
        <v>0</v>
      </c>
      <c r="AG79" s="656">
        <v>0</v>
      </c>
      <c r="AH79" s="647">
        <v>0</v>
      </c>
      <c r="AI79" s="647">
        <v>0</v>
      </c>
      <c r="AJ79" s="690">
        <v>0</v>
      </c>
      <c r="AK79" s="691">
        <v>0</v>
      </c>
      <c r="AL79" s="691">
        <v>0</v>
      </c>
      <c r="AM79" s="643">
        <v>0</v>
      </c>
    </row>
    <row r="80" spans="1:39" ht="32.25">
      <c r="A80" s="644" t="s">
        <v>294</v>
      </c>
      <c r="B80" s="648">
        <v>0</v>
      </c>
      <c r="C80" s="648">
        <v>0</v>
      </c>
      <c r="D80" s="648">
        <v>6065</v>
      </c>
      <c r="E80" s="649">
        <v>6065</v>
      </c>
      <c r="F80" s="650">
        <v>8065</v>
      </c>
      <c r="G80" s="649">
        <v>3500</v>
      </c>
      <c r="H80" s="652">
        <v>0</v>
      </c>
      <c r="I80" s="681">
        <v>647.91999999999996</v>
      </c>
      <c r="J80" s="684">
        <v>0</v>
      </c>
      <c r="K80" s="685">
        <v>2000</v>
      </c>
      <c r="L80" s="658">
        <v>0</v>
      </c>
      <c r="M80" s="658">
        <v>0</v>
      </c>
      <c r="N80" s="639"/>
      <c r="O80" s="646">
        <v>0</v>
      </c>
      <c r="P80" s="646">
        <v>0</v>
      </c>
      <c r="Q80" s="643">
        <v>0</v>
      </c>
      <c r="R80" s="643">
        <v>0</v>
      </c>
      <c r="S80" s="643">
        <v>0</v>
      </c>
      <c r="T80" s="656">
        <v>0</v>
      </c>
      <c r="U80" s="647">
        <v>0</v>
      </c>
      <c r="V80" s="647">
        <v>0</v>
      </c>
      <c r="W80" s="686">
        <v>0</v>
      </c>
      <c r="X80" s="643">
        <v>0</v>
      </c>
      <c r="Y80" s="643">
        <v>0</v>
      </c>
      <c r="Z80" s="643">
        <v>0</v>
      </c>
      <c r="AB80" s="646">
        <v>0</v>
      </c>
      <c r="AC80" s="646">
        <v>0</v>
      </c>
      <c r="AD80" s="643">
        <v>0</v>
      </c>
      <c r="AE80" s="643">
        <v>0</v>
      </c>
      <c r="AF80" s="643">
        <v>0</v>
      </c>
      <c r="AG80" s="656">
        <v>0</v>
      </c>
      <c r="AH80" s="647">
        <v>0</v>
      </c>
      <c r="AI80" s="647">
        <v>0</v>
      </c>
      <c r="AJ80" s="690">
        <v>0</v>
      </c>
      <c r="AK80" s="691">
        <v>0</v>
      </c>
      <c r="AL80" s="691">
        <v>0</v>
      </c>
      <c r="AM80" s="643">
        <v>0</v>
      </c>
    </row>
    <row r="81" spans="1:39" ht="32.25">
      <c r="A81" s="644" t="s">
        <v>295</v>
      </c>
      <c r="B81" s="648">
        <v>29990.946</v>
      </c>
      <c r="C81" s="648">
        <v>18004.067999999999</v>
      </c>
      <c r="D81" s="648">
        <v>19911.740000000002</v>
      </c>
      <c r="E81" s="649">
        <v>16070.36</v>
      </c>
      <c r="F81" s="650">
        <v>16268.26</v>
      </c>
      <c r="G81" s="649">
        <v>26741.329999999998</v>
      </c>
      <c r="H81" s="652">
        <v>34824.870000000003</v>
      </c>
      <c r="I81" s="681">
        <v>53992.159999999996</v>
      </c>
      <c r="J81" s="684">
        <v>44140.310000000005</v>
      </c>
      <c r="K81" s="685">
        <v>28651.97</v>
      </c>
      <c r="L81" s="658">
        <v>46732.99</v>
      </c>
      <c r="M81" s="658">
        <v>25554.92</v>
      </c>
      <c r="N81" s="639"/>
      <c r="O81" s="646">
        <v>23182.850000000002</v>
      </c>
      <c r="P81" s="646">
        <v>16022.65</v>
      </c>
      <c r="Q81" s="643">
        <v>3974.1</v>
      </c>
      <c r="R81" s="643">
        <v>16044.800000000001</v>
      </c>
      <c r="S81" s="643">
        <v>4874.01</v>
      </c>
      <c r="T81" s="647">
        <v>4837.884</v>
      </c>
      <c r="U81" s="647">
        <v>22604.829999999998</v>
      </c>
      <c r="V81" s="647">
        <v>20288.440000000002</v>
      </c>
      <c r="W81" s="686">
        <v>22277.98</v>
      </c>
      <c r="X81" s="643">
        <v>18680.577000000001</v>
      </c>
      <c r="Y81" s="643">
        <v>24081.8</v>
      </c>
      <c r="Z81" s="643">
        <v>14511.19</v>
      </c>
      <c r="AB81" s="646">
        <v>45765.740999999995</v>
      </c>
      <c r="AC81" s="646">
        <v>33469.777000000002</v>
      </c>
      <c r="AD81" s="643">
        <v>37124.5</v>
      </c>
      <c r="AE81" s="643">
        <v>31552.780999999999</v>
      </c>
      <c r="AF81" s="643">
        <v>26838.906999999999</v>
      </c>
      <c r="AG81" s="647">
        <v>68171.358000000007</v>
      </c>
      <c r="AH81" s="647">
        <v>62513.919999999998</v>
      </c>
      <c r="AI81" s="647">
        <v>76722.47</v>
      </c>
      <c r="AJ81" s="690">
        <v>51957.758999999998</v>
      </c>
      <c r="AK81" s="691">
        <v>43536.092000000004</v>
      </c>
      <c r="AL81" s="691">
        <v>40172.22</v>
      </c>
      <c r="AM81" s="643">
        <v>45037.369999999995</v>
      </c>
    </row>
    <row r="82" spans="1:39" ht="32.25">
      <c r="A82" s="644" t="s">
        <v>296</v>
      </c>
      <c r="B82" s="648">
        <v>0</v>
      </c>
      <c r="C82" s="648">
        <v>0</v>
      </c>
      <c r="D82" s="648">
        <v>0</v>
      </c>
      <c r="E82" s="649">
        <v>0</v>
      </c>
      <c r="F82" s="650">
        <v>0</v>
      </c>
      <c r="G82" s="649">
        <v>0</v>
      </c>
      <c r="H82" s="652">
        <v>0</v>
      </c>
      <c r="I82" s="681">
        <v>0</v>
      </c>
      <c r="J82" s="684">
        <v>0</v>
      </c>
      <c r="K82" s="685">
        <v>0</v>
      </c>
      <c r="L82" s="658">
        <v>0</v>
      </c>
      <c r="M82" s="658">
        <v>0</v>
      </c>
      <c r="N82" s="639"/>
      <c r="O82" s="646">
        <v>0</v>
      </c>
      <c r="P82" s="646">
        <v>0</v>
      </c>
      <c r="Q82" s="643">
        <v>0</v>
      </c>
      <c r="R82" s="643">
        <v>0</v>
      </c>
      <c r="S82" s="643">
        <v>0</v>
      </c>
      <c r="T82" s="656">
        <v>0</v>
      </c>
      <c r="U82" s="647">
        <v>0</v>
      </c>
      <c r="V82" s="647">
        <v>0</v>
      </c>
      <c r="W82" s="686">
        <v>0</v>
      </c>
      <c r="X82" s="643">
        <v>0</v>
      </c>
      <c r="Y82" s="643">
        <v>0</v>
      </c>
      <c r="Z82" s="643">
        <v>0</v>
      </c>
      <c r="AB82" s="646">
        <v>0</v>
      </c>
      <c r="AC82" s="646">
        <v>0</v>
      </c>
      <c r="AD82" s="643">
        <v>0</v>
      </c>
      <c r="AE82" s="643">
        <v>0</v>
      </c>
      <c r="AF82" s="643">
        <v>0</v>
      </c>
      <c r="AG82" s="656">
        <v>0</v>
      </c>
      <c r="AH82" s="647">
        <v>0</v>
      </c>
      <c r="AI82" s="647">
        <v>0</v>
      </c>
      <c r="AJ82" s="690">
        <v>0</v>
      </c>
      <c r="AK82" s="691">
        <v>0</v>
      </c>
      <c r="AL82" s="691">
        <v>0</v>
      </c>
      <c r="AM82" s="643">
        <v>0</v>
      </c>
    </row>
    <row r="83" spans="1:39" ht="32.25">
      <c r="A83" s="644"/>
      <c r="B83" s="648" t="s">
        <v>236</v>
      </c>
      <c r="C83" s="648" t="s">
        <v>236</v>
      </c>
      <c r="D83" s="648" t="s">
        <v>236</v>
      </c>
      <c r="E83" s="649" t="s">
        <v>236</v>
      </c>
      <c r="F83" s="733" t="s">
        <v>236</v>
      </c>
      <c r="G83" s="649" t="s">
        <v>236</v>
      </c>
      <c r="H83" s="652" t="s">
        <v>236</v>
      </c>
      <c r="I83" s="681" t="s">
        <v>236</v>
      </c>
      <c r="J83" s="684" t="s">
        <v>236</v>
      </c>
      <c r="K83" s="685" t="s">
        <v>236</v>
      </c>
      <c r="L83" s="658" t="s">
        <v>236</v>
      </c>
      <c r="M83" s="658" t="s">
        <v>236</v>
      </c>
      <c r="N83" s="639"/>
      <c r="O83" s="646" t="s">
        <v>236</v>
      </c>
      <c r="P83" s="646" t="s">
        <v>236</v>
      </c>
      <c r="Q83" s="643" t="s">
        <v>236</v>
      </c>
      <c r="R83" s="643" t="s">
        <v>236</v>
      </c>
      <c r="S83" s="643" t="s">
        <v>236</v>
      </c>
      <c r="T83" s="656" t="s">
        <v>236</v>
      </c>
      <c r="U83" s="647" t="s">
        <v>236</v>
      </c>
      <c r="V83" s="734" t="s">
        <v>236</v>
      </c>
      <c r="W83" s="690" t="s">
        <v>236</v>
      </c>
      <c r="X83" s="691" t="s">
        <v>236</v>
      </c>
      <c r="Y83" s="691" t="s">
        <v>236</v>
      </c>
      <c r="Z83" s="643" t="s">
        <v>236</v>
      </c>
      <c r="AB83" s="646" t="s">
        <v>236</v>
      </c>
      <c r="AC83" s="646" t="s">
        <v>236</v>
      </c>
      <c r="AD83" s="643" t="s">
        <v>236</v>
      </c>
      <c r="AE83" s="643" t="s">
        <v>236</v>
      </c>
      <c r="AF83" s="643" t="s">
        <v>236</v>
      </c>
      <c r="AG83" s="656" t="s">
        <v>236</v>
      </c>
      <c r="AH83" s="647" t="s">
        <v>236</v>
      </c>
      <c r="AI83" s="734" t="s">
        <v>236</v>
      </c>
      <c r="AJ83" s="690" t="s">
        <v>236</v>
      </c>
      <c r="AK83" s="691" t="s">
        <v>236</v>
      </c>
      <c r="AL83" s="691" t="s">
        <v>236</v>
      </c>
      <c r="AM83" s="643" t="s">
        <v>236</v>
      </c>
    </row>
    <row r="84" spans="1:39" ht="32.25">
      <c r="A84" s="644" t="s">
        <v>297</v>
      </c>
      <c r="B84" s="648">
        <v>14277.866</v>
      </c>
      <c r="C84" s="648">
        <v>15279.588</v>
      </c>
      <c r="D84" s="648">
        <v>30331.03</v>
      </c>
      <c r="E84" s="649">
        <v>26549.61</v>
      </c>
      <c r="F84" s="650">
        <v>42191.619999999995</v>
      </c>
      <c r="G84" s="649">
        <v>42134.36</v>
      </c>
      <c r="H84" s="652">
        <v>38340.35</v>
      </c>
      <c r="I84" s="681">
        <v>37275.160000000003</v>
      </c>
      <c r="J84" s="684">
        <v>46813</v>
      </c>
      <c r="K84" s="685">
        <v>25526.489999999998</v>
      </c>
      <c r="L84" s="658">
        <v>62404.76</v>
      </c>
      <c r="M84" s="658">
        <v>54242.5</v>
      </c>
      <c r="N84" s="639">
        <v>4</v>
      </c>
      <c r="O84" s="646">
        <v>54289.71</v>
      </c>
      <c r="P84" s="646">
        <v>42590.8</v>
      </c>
      <c r="Q84" s="643">
        <v>95100.01999999999</v>
      </c>
      <c r="R84" s="643">
        <v>53256.46</v>
      </c>
      <c r="S84" s="643">
        <v>72734.149999999994</v>
      </c>
      <c r="T84" s="647">
        <v>68653.307000000001</v>
      </c>
      <c r="U84" s="647">
        <v>63124.590999999993</v>
      </c>
      <c r="V84" s="647">
        <v>56058.06</v>
      </c>
      <c r="W84" s="686">
        <v>69806.929999999993</v>
      </c>
      <c r="X84" s="643">
        <v>52873.880000000005</v>
      </c>
      <c r="Y84" s="643">
        <v>53271.5</v>
      </c>
      <c r="Z84" s="643">
        <v>56458.803</v>
      </c>
      <c r="AB84" s="646">
        <v>64568.569000000003</v>
      </c>
      <c r="AC84" s="646">
        <v>72746.165000000008</v>
      </c>
      <c r="AD84" s="643">
        <v>77441.5</v>
      </c>
      <c r="AE84" s="643">
        <v>78815.209999999992</v>
      </c>
      <c r="AF84" s="643">
        <v>72771.124000000011</v>
      </c>
      <c r="AG84" s="647">
        <v>78903.766000000003</v>
      </c>
      <c r="AH84" s="647">
        <v>72722.759999999995</v>
      </c>
      <c r="AI84" s="647">
        <v>59028.095999999998</v>
      </c>
      <c r="AJ84" s="686">
        <v>41675.512999999999</v>
      </c>
      <c r="AK84" s="643">
        <v>44841.322</v>
      </c>
      <c r="AL84" s="643">
        <v>44816.42</v>
      </c>
      <c r="AM84" s="643">
        <v>40018.54</v>
      </c>
    </row>
    <row r="85" spans="1:39" ht="32.25">
      <c r="A85" s="644" t="s">
        <v>292</v>
      </c>
      <c r="B85" s="648">
        <v>12517.803</v>
      </c>
      <c r="C85" s="648">
        <v>13229.25</v>
      </c>
      <c r="D85" s="648">
        <v>29089.16</v>
      </c>
      <c r="E85" s="649">
        <v>18719.439999999999</v>
      </c>
      <c r="F85" s="650">
        <v>22065.599999999999</v>
      </c>
      <c r="G85" s="649">
        <v>22008.34</v>
      </c>
      <c r="H85" s="652">
        <v>25342.5</v>
      </c>
      <c r="I85" s="681">
        <v>25012.63</v>
      </c>
      <c r="J85" s="684">
        <v>25908.7</v>
      </c>
      <c r="K85" s="685">
        <v>18319</v>
      </c>
      <c r="L85" s="658">
        <v>62345.48</v>
      </c>
      <c r="M85" s="658">
        <v>40672.6</v>
      </c>
      <c r="N85" s="639"/>
      <c r="O85" s="646">
        <v>40719.81</v>
      </c>
      <c r="P85" s="646">
        <v>31579.01</v>
      </c>
      <c r="Q85" s="643">
        <v>71183.899999999994</v>
      </c>
      <c r="R85" s="643">
        <v>27231.43</v>
      </c>
      <c r="S85" s="643">
        <v>38311.78</v>
      </c>
      <c r="T85" s="647">
        <v>30589.870999999999</v>
      </c>
      <c r="U85" s="647">
        <v>45.88</v>
      </c>
      <c r="V85" s="647">
        <v>25859.56</v>
      </c>
      <c r="W85" s="686">
        <v>48071.81</v>
      </c>
      <c r="X85" s="643">
        <v>31009.08</v>
      </c>
      <c r="Y85" s="643">
        <v>12953.2</v>
      </c>
      <c r="Z85" s="643">
        <v>14908.959000000001</v>
      </c>
      <c r="AB85" s="646">
        <v>13311.268</v>
      </c>
      <c r="AC85" s="646">
        <v>11037.983</v>
      </c>
      <c r="AD85" s="643">
        <v>19273.87</v>
      </c>
      <c r="AE85" s="643">
        <v>24793.65</v>
      </c>
      <c r="AF85" s="643">
        <v>18634.989000000001</v>
      </c>
      <c r="AG85" s="647">
        <v>29753.053</v>
      </c>
      <c r="AH85" s="647">
        <v>15580.55</v>
      </c>
      <c r="AI85" s="647">
        <v>3044.7359999999999</v>
      </c>
      <c r="AJ85" s="690">
        <v>3.9470000000000001</v>
      </c>
      <c r="AK85" s="691">
        <v>45.927999999999997</v>
      </c>
      <c r="AL85" s="691">
        <v>21.03</v>
      </c>
      <c r="AM85" s="643">
        <v>73.55</v>
      </c>
    </row>
    <row r="86" spans="1:39" ht="32.25">
      <c r="A86" s="644" t="s">
        <v>293</v>
      </c>
      <c r="B86" s="648">
        <v>0</v>
      </c>
      <c r="C86" s="648">
        <v>0</v>
      </c>
      <c r="D86" s="648">
        <v>0</v>
      </c>
      <c r="E86" s="649">
        <v>0</v>
      </c>
      <c r="F86" s="650">
        <v>0</v>
      </c>
      <c r="G86" s="649">
        <v>0</v>
      </c>
      <c r="H86" s="652">
        <v>0</v>
      </c>
      <c r="I86" s="681">
        <v>0</v>
      </c>
      <c r="J86" s="684">
        <v>0</v>
      </c>
      <c r="K86" s="685">
        <v>0</v>
      </c>
      <c r="L86" s="658">
        <v>0</v>
      </c>
      <c r="M86" s="658">
        <v>0</v>
      </c>
      <c r="N86" s="639"/>
      <c r="O86" s="646">
        <v>0</v>
      </c>
      <c r="P86" s="646">
        <v>0</v>
      </c>
      <c r="Q86" s="643">
        <v>0</v>
      </c>
      <c r="R86" s="643">
        <v>0</v>
      </c>
      <c r="S86" s="643">
        <v>0</v>
      </c>
      <c r="T86" s="656">
        <v>0</v>
      </c>
      <c r="U86" s="647">
        <v>0</v>
      </c>
      <c r="V86" s="647">
        <v>0</v>
      </c>
      <c r="W86" s="686">
        <v>0</v>
      </c>
      <c r="X86" s="643">
        <v>0</v>
      </c>
      <c r="Y86" s="643">
        <v>0</v>
      </c>
      <c r="Z86" s="643">
        <v>0</v>
      </c>
      <c r="AB86" s="646">
        <v>0</v>
      </c>
      <c r="AC86" s="646">
        <v>0</v>
      </c>
      <c r="AD86" s="643">
        <v>0</v>
      </c>
      <c r="AE86" s="643">
        <v>0</v>
      </c>
      <c r="AF86" s="643">
        <v>0</v>
      </c>
      <c r="AG86" s="656">
        <v>0</v>
      </c>
      <c r="AH86" s="647">
        <v>0</v>
      </c>
      <c r="AI86" s="647">
        <v>0</v>
      </c>
      <c r="AJ86" s="690">
        <v>0</v>
      </c>
      <c r="AK86" s="691">
        <v>0</v>
      </c>
      <c r="AL86" s="691">
        <v>0</v>
      </c>
      <c r="AM86" s="643">
        <v>0</v>
      </c>
    </row>
    <row r="87" spans="1:39" ht="32.25">
      <c r="A87" s="644" t="s">
        <v>294</v>
      </c>
      <c r="B87" s="648">
        <v>0</v>
      </c>
      <c r="C87" s="648">
        <v>0</v>
      </c>
      <c r="D87" s="648">
        <v>0</v>
      </c>
      <c r="E87" s="649">
        <v>0</v>
      </c>
      <c r="F87" s="650">
        <v>0</v>
      </c>
      <c r="G87" s="649">
        <v>0</v>
      </c>
      <c r="H87" s="652">
        <v>0</v>
      </c>
      <c r="I87" s="681">
        <v>0</v>
      </c>
      <c r="J87" s="684">
        <v>0</v>
      </c>
      <c r="K87" s="685">
        <v>0</v>
      </c>
      <c r="L87" s="658">
        <v>0</v>
      </c>
      <c r="M87" s="658">
        <v>0</v>
      </c>
      <c r="N87" s="639"/>
      <c r="O87" s="646">
        <v>0</v>
      </c>
      <c r="P87" s="646">
        <v>0</v>
      </c>
      <c r="Q87" s="643">
        <v>0</v>
      </c>
      <c r="R87" s="643">
        <v>0</v>
      </c>
      <c r="S87" s="643">
        <v>0</v>
      </c>
      <c r="T87" s="656">
        <v>0</v>
      </c>
      <c r="U87" s="647">
        <v>0</v>
      </c>
      <c r="V87" s="647">
        <v>0</v>
      </c>
      <c r="W87" s="686">
        <v>0</v>
      </c>
      <c r="X87" s="643">
        <v>0</v>
      </c>
      <c r="Y87" s="643">
        <v>0</v>
      </c>
      <c r="Z87" s="643">
        <v>0</v>
      </c>
      <c r="AB87" s="646">
        <v>0</v>
      </c>
      <c r="AC87" s="646">
        <v>0</v>
      </c>
      <c r="AD87" s="643">
        <v>0</v>
      </c>
      <c r="AE87" s="643">
        <v>0</v>
      </c>
      <c r="AF87" s="643">
        <v>0</v>
      </c>
      <c r="AG87" s="656">
        <v>0</v>
      </c>
      <c r="AH87" s="647">
        <v>0</v>
      </c>
      <c r="AI87" s="647">
        <v>0</v>
      </c>
      <c r="AJ87" s="690">
        <v>0</v>
      </c>
      <c r="AK87" s="691">
        <v>0</v>
      </c>
      <c r="AL87" s="691">
        <v>0</v>
      </c>
      <c r="AM87" s="643">
        <v>0</v>
      </c>
    </row>
    <row r="88" spans="1:39" ht="32.25">
      <c r="A88" s="644" t="s">
        <v>295</v>
      </c>
      <c r="B88" s="648">
        <v>1760.0630000000001</v>
      </c>
      <c r="C88" s="648">
        <v>2050.3380000000002</v>
      </c>
      <c r="D88" s="648">
        <v>1241.8699999999999</v>
      </c>
      <c r="E88" s="649">
        <v>7830.17</v>
      </c>
      <c r="F88" s="650">
        <v>20126.02</v>
      </c>
      <c r="G88" s="649">
        <v>20126.02</v>
      </c>
      <c r="H88" s="652">
        <v>12997.85</v>
      </c>
      <c r="I88" s="681">
        <v>12262.53</v>
      </c>
      <c r="J88" s="684">
        <v>20904.3</v>
      </c>
      <c r="K88" s="685">
        <v>7207.49</v>
      </c>
      <c r="L88" s="658">
        <v>59.28</v>
      </c>
      <c r="M88" s="658">
        <v>13569.9</v>
      </c>
      <c r="N88" s="735"/>
      <c r="O88" s="646">
        <v>13569.9</v>
      </c>
      <c r="P88" s="646">
        <v>11011.79</v>
      </c>
      <c r="Q88" s="643">
        <v>23916.12</v>
      </c>
      <c r="R88" s="643">
        <v>26025.03</v>
      </c>
      <c r="S88" s="643">
        <v>34422.370000000003</v>
      </c>
      <c r="T88" s="647">
        <v>38063.436000000002</v>
      </c>
      <c r="U88" s="647">
        <v>63078.710999999996</v>
      </c>
      <c r="V88" s="647">
        <v>30198.5</v>
      </c>
      <c r="W88" s="686">
        <v>21735.119999999999</v>
      </c>
      <c r="X88" s="643">
        <v>21864.799999999999</v>
      </c>
      <c r="Y88" s="643">
        <v>40318.300000000003</v>
      </c>
      <c r="Z88" s="643">
        <v>41549.843999999997</v>
      </c>
      <c r="AB88" s="646">
        <v>51257.300999999999</v>
      </c>
      <c r="AC88" s="646">
        <v>61708.182000000001</v>
      </c>
      <c r="AD88" s="643">
        <v>58167.63</v>
      </c>
      <c r="AE88" s="643">
        <v>54021.56</v>
      </c>
      <c r="AF88" s="643">
        <v>54136.135000000002</v>
      </c>
      <c r="AG88" s="647">
        <v>49150.713000000003</v>
      </c>
      <c r="AH88" s="647">
        <v>57142.21</v>
      </c>
      <c r="AI88" s="647">
        <v>55983.360000000001</v>
      </c>
      <c r="AJ88" s="690">
        <v>41671.565999999999</v>
      </c>
      <c r="AK88" s="691">
        <v>44795.394</v>
      </c>
      <c r="AL88" s="691">
        <v>44795.39</v>
      </c>
      <c r="AM88" s="643">
        <v>39944.99</v>
      </c>
    </row>
    <row r="89" spans="1:39" ht="32.25">
      <c r="A89" s="644"/>
      <c r="B89" s="648" t="s">
        <v>236</v>
      </c>
      <c r="C89" s="648" t="s">
        <v>236</v>
      </c>
      <c r="D89" s="648" t="s">
        <v>236</v>
      </c>
      <c r="E89" s="649" t="s">
        <v>236</v>
      </c>
      <c r="F89" s="650" t="s">
        <v>236</v>
      </c>
      <c r="G89" s="649" t="s">
        <v>236</v>
      </c>
      <c r="H89" s="652" t="s">
        <v>236</v>
      </c>
      <c r="I89" s="681" t="s">
        <v>236</v>
      </c>
      <c r="J89" s="684" t="s">
        <v>236</v>
      </c>
      <c r="K89" s="685" t="s">
        <v>236</v>
      </c>
      <c r="L89" s="658" t="s">
        <v>236</v>
      </c>
      <c r="M89" s="658" t="s">
        <v>236</v>
      </c>
      <c r="N89" s="639">
        <v>5</v>
      </c>
      <c r="O89" s="646" t="s">
        <v>236</v>
      </c>
      <c r="P89" s="646" t="s">
        <v>236</v>
      </c>
      <c r="Q89" s="643" t="s">
        <v>236</v>
      </c>
      <c r="R89" s="643" t="s">
        <v>236</v>
      </c>
      <c r="S89" s="643" t="s">
        <v>236</v>
      </c>
      <c r="T89" s="647" t="s">
        <v>236</v>
      </c>
      <c r="U89" s="647" t="s">
        <v>236</v>
      </c>
      <c r="V89" s="647" t="s">
        <v>236</v>
      </c>
      <c r="W89" s="686" t="s">
        <v>236</v>
      </c>
      <c r="X89" s="643" t="s">
        <v>236</v>
      </c>
      <c r="Y89" s="643" t="s">
        <v>236</v>
      </c>
      <c r="Z89" s="643" t="s">
        <v>236</v>
      </c>
      <c r="AB89" s="646" t="s">
        <v>236</v>
      </c>
      <c r="AC89" s="646" t="s">
        <v>236</v>
      </c>
      <c r="AD89" s="643" t="s">
        <v>236</v>
      </c>
      <c r="AE89" s="643" t="s">
        <v>236</v>
      </c>
      <c r="AF89" s="643" t="s">
        <v>236</v>
      </c>
      <c r="AG89" s="647" t="s">
        <v>236</v>
      </c>
      <c r="AH89" s="647" t="s">
        <v>236</v>
      </c>
      <c r="AI89" s="647" t="s">
        <v>236</v>
      </c>
      <c r="AJ89" s="690" t="s">
        <v>236</v>
      </c>
      <c r="AK89" s="691" t="s">
        <v>236</v>
      </c>
      <c r="AL89" s="691" t="s">
        <v>236</v>
      </c>
      <c r="AM89" s="643" t="s">
        <v>236</v>
      </c>
    </row>
    <row r="90" spans="1:39" ht="32.25">
      <c r="A90" s="644" t="s">
        <v>298</v>
      </c>
      <c r="B90" s="648">
        <v>20599.999</v>
      </c>
      <c r="C90" s="648">
        <v>24589.949000000001</v>
      </c>
      <c r="D90" s="648">
        <v>14800</v>
      </c>
      <c r="E90" s="649">
        <v>19910</v>
      </c>
      <c r="F90" s="650">
        <v>6000</v>
      </c>
      <c r="G90" s="649">
        <v>4200</v>
      </c>
      <c r="H90" s="652">
        <v>0</v>
      </c>
      <c r="I90" s="681">
        <v>3481.51</v>
      </c>
      <c r="J90" s="684">
        <v>0</v>
      </c>
      <c r="K90" s="685">
        <v>34479.050000000003</v>
      </c>
      <c r="L90" s="658">
        <v>48000</v>
      </c>
      <c r="M90" s="658">
        <v>3000</v>
      </c>
      <c r="N90" s="735"/>
      <c r="O90" s="646">
        <v>0</v>
      </c>
      <c r="P90" s="646">
        <v>20397.52</v>
      </c>
      <c r="Q90" s="643">
        <v>24657.75</v>
      </c>
      <c r="R90" s="643">
        <v>20011.23</v>
      </c>
      <c r="S90" s="643">
        <v>41500</v>
      </c>
      <c r="T90" s="647">
        <v>45000</v>
      </c>
      <c r="U90" s="647">
        <v>33650</v>
      </c>
      <c r="V90" s="647">
        <v>15437.78</v>
      </c>
      <c r="W90" s="686">
        <v>0</v>
      </c>
      <c r="X90" s="643">
        <v>2863.1570000000002</v>
      </c>
      <c r="Y90" s="643">
        <v>322.90000000000003</v>
      </c>
      <c r="Z90" s="643">
        <v>0</v>
      </c>
      <c r="AB90" s="646">
        <v>0</v>
      </c>
      <c r="AC90" s="646">
        <v>2999.585</v>
      </c>
      <c r="AD90" s="643">
        <v>2000</v>
      </c>
      <c r="AE90" s="643">
        <v>0</v>
      </c>
      <c r="AF90" s="643">
        <v>300.524</v>
      </c>
      <c r="AG90" s="647">
        <v>0</v>
      </c>
      <c r="AH90" s="647">
        <v>40560.26</v>
      </c>
      <c r="AI90" s="647">
        <v>26569.006000000001</v>
      </c>
      <c r="AJ90" s="686">
        <v>0</v>
      </c>
      <c r="AK90" s="643">
        <v>257.88200000000001</v>
      </c>
      <c r="AL90" s="643">
        <v>257.88</v>
      </c>
      <c r="AM90" s="643">
        <v>0</v>
      </c>
    </row>
    <row r="91" spans="1:39" ht="32.25">
      <c r="A91" s="644" t="s">
        <v>299</v>
      </c>
      <c r="B91" s="648">
        <v>0</v>
      </c>
      <c r="C91" s="648">
        <v>0</v>
      </c>
      <c r="D91" s="648">
        <v>0</v>
      </c>
      <c r="E91" s="649">
        <v>0</v>
      </c>
      <c r="F91" s="650">
        <v>0</v>
      </c>
      <c r="G91" s="649">
        <v>0</v>
      </c>
      <c r="H91" s="652">
        <v>0</v>
      </c>
      <c r="I91" s="681">
        <v>0</v>
      </c>
      <c r="J91" s="684">
        <v>0</v>
      </c>
      <c r="K91" s="685">
        <v>478.4</v>
      </c>
      <c r="L91" s="658">
        <v>0</v>
      </c>
      <c r="M91" s="658">
        <v>0</v>
      </c>
      <c r="N91" s="639"/>
      <c r="O91" s="646">
        <v>0</v>
      </c>
      <c r="P91" s="646">
        <v>371.88</v>
      </c>
      <c r="Q91" s="643">
        <v>7.05</v>
      </c>
      <c r="R91" s="643">
        <v>0</v>
      </c>
      <c r="S91" s="643">
        <v>0</v>
      </c>
      <c r="T91" s="656">
        <v>0</v>
      </c>
      <c r="U91" s="647">
        <v>0</v>
      </c>
      <c r="V91" s="647">
        <v>0</v>
      </c>
      <c r="W91" s="690">
        <v>0</v>
      </c>
      <c r="X91" s="643">
        <v>2863.1570000000002</v>
      </c>
      <c r="Y91" s="643">
        <v>314.60000000000002</v>
      </c>
      <c r="Z91" s="643">
        <v>0</v>
      </c>
      <c r="AB91" s="646">
        <v>0</v>
      </c>
      <c r="AC91" s="646">
        <v>2999.585</v>
      </c>
      <c r="AD91" s="643">
        <v>0</v>
      </c>
      <c r="AE91" s="643">
        <v>0</v>
      </c>
      <c r="AF91" s="643">
        <v>300.524</v>
      </c>
      <c r="AG91" s="656">
        <v>0</v>
      </c>
      <c r="AH91" s="647">
        <v>279.61</v>
      </c>
      <c r="AI91" s="647">
        <v>577.226</v>
      </c>
      <c r="AJ91" s="690">
        <v>0</v>
      </c>
      <c r="AK91" s="691">
        <v>200.351</v>
      </c>
      <c r="AL91" s="691">
        <v>200.35</v>
      </c>
      <c r="AM91" s="643">
        <v>0</v>
      </c>
    </row>
    <row r="92" spans="1:39" ht="32.25">
      <c r="A92" s="644" t="s">
        <v>300</v>
      </c>
      <c r="B92" s="648">
        <v>0</v>
      </c>
      <c r="C92" s="648">
        <v>0</v>
      </c>
      <c r="D92" s="648">
        <v>0</v>
      </c>
      <c r="E92" s="649">
        <v>0</v>
      </c>
      <c r="F92" s="650">
        <v>0</v>
      </c>
      <c r="G92" s="649">
        <v>0</v>
      </c>
      <c r="H92" s="652">
        <v>0</v>
      </c>
      <c r="I92" s="681">
        <v>9.8000000000000007</v>
      </c>
      <c r="J92" s="684">
        <v>0</v>
      </c>
      <c r="K92" s="685">
        <v>2.21</v>
      </c>
      <c r="L92" s="658">
        <v>0</v>
      </c>
      <c r="M92" s="658">
        <v>0</v>
      </c>
      <c r="N92" s="639"/>
      <c r="O92" s="646">
        <v>0</v>
      </c>
      <c r="P92" s="646">
        <v>25.64</v>
      </c>
      <c r="Q92" s="643">
        <v>0.69</v>
      </c>
      <c r="R92" s="643">
        <v>11.23</v>
      </c>
      <c r="S92" s="643">
        <v>0</v>
      </c>
      <c r="T92" s="656">
        <v>0</v>
      </c>
      <c r="U92" s="647">
        <v>0</v>
      </c>
      <c r="V92" s="647">
        <v>0</v>
      </c>
      <c r="W92" s="690">
        <v>0</v>
      </c>
      <c r="X92" s="643">
        <v>0</v>
      </c>
      <c r="Y92" s="643">
        <v>8.3000000000000007</v>
      </c>
      <c r="Z92" s="643">
        <v>0</v>
      </c>
      <c r="AB92" s="646">
        <v>0</v>
      </c>
      <c r="AC92" s="646">
        <v>0</v>
      </c>
      <c r="AD92" s="643">
        <v>0</v>
      </c>
      <c r="AE92" s="643">
        <v>0</v>
      </c>
      <c r="AF92" s="643">
        <v>0</v>
      </c>
      <c r="AG92" s="656">
        <v>0</v>
      </c>
      <c r="AH92" s="647">
        <v>10.65</v>
      </c>
      <c r="AI92" s="647">
        <v>0</v>
      </c>
      <c r="AJ92" s="690">
        <v>0</v>
      </c>
      <c r="AK92" s="691">
        <v>57.530999999999999</v>
      </c>
      <c r="AL92" s="691">
        <v>57.53</v>
      </c>
      <c r="AM92" s="643">
        <v>0</v>
      </c>
    </row>
    <row r="93" spans="1:39" ht="32.25">
      <c r="A93" s="644" t="s">
        <v>301</v>
      </c>
      <c r="B93" s="648">
        <v>20599.999</v>
      </c>
      <c r="C93" s="648">
        <v>24589.949000000001</v>
      </c>
      <c r="D93" s="648">
        <v>14800</v>
      </c>
      <c r="E93" s="649">
        <v>19910</v>
      </c>
      <c r="F93" s="650">
        <v>6000</v>
      </c>
      <c r="G93" s="649">
        <v>4200</v>
      </c>
      <c r="H93" s="652">
        <v>0</v>
      </c>
      <c r="I93" s="681">
        <v>3471.71</v>
      </c>
      <c r="J93" s="684">
        <v>0</v>
      </c>
      <c r="K93" s="685">
        <v>33998.44</v>
      </c>
      <c r="L93" s="658">
        <v>48000</v>
      </c>
      <c r="M93" s="658">
        <v>3000</v>
      </c>
      <c r="N93" s="639"/>
      <c r="O93" s="646">
        <v>0</v>
      </c>
      <c r="P93" s="646">
        <v>20000</v>
      </c>
      <c r="Q93" s="643">
        <v>24650</v>
      </c>
      <c r="R93" s="643">
        <v>20000</v>
      </c>
      <c r="S93" s="643">
        <v>41500</v>
      </c>
      <c r="T93" s="647">
        <v>45000</v>
      </c>
      <c r="U93" s="647">
        <v>33650</v>
      </c>
      <c r="V93" s="647">
        <v>15437.78</v>
      </c>
      <c r="W93" s="690">
        <v>0</v>
      </c>
      <c r="X93" s="643">
        <v>0</v>
      </c>
      <c r="Y93" s="643">
        <v>0</v>
      </c>
      <c r="Z93" s="643">
        <v>0</v>
      </c>
      <c r="AB93" s="646">
        <v>0</v>
      </c>
      <c r="AC93" s="646">
        <v>0</v>
      </c>
      <c r="AD93" s="643">
        <v>2000</v>
      </c>
      <c r="AE93" s="643">
        <v>0</v>
      </c>
      <c r="AF93" s="643">
        <v>0</v>
      </c>
      <c r="AG93" s="647">
        <v>0</v>
      </c>
      <c r="AH93" s="647">
        <v>40270</v>
      </c>
      <c r="AI93" s="647">
        <v>25991.78</v>
      </c>
      <c r="AJ93" s="690">
        <v>0</v>
      </c>
      <c r="AK93" s="691">
        <v>0</v>
      </c>
      <c r="AL93" s="691">
        <v>0</v>
      </c>
      <c r="AM93" s="643">
        <v>0</v>
      </c>
    </row>
    <row r="94" spans="1:39" ht="32.25">
      <c r="A94" s="636"/>
      <c r="B94" s="648" t="s">
        <v>236</v>
      </c>
      <c r="C94" s="648" t="s">
        <v>236</v>
      </c>
      <c r="D94" s="648" t="s">
        <v>236</v>
      </c>
      <c r="E94" s="649" t="s">
        <v>236</v>
      </c>
      <c r="F94" s="733" t="s">
        <v>236</v>
      </c>
      <c r="G94" s="649" t="s">
        <v>236</v>
      </c>
      <c r="H94" s="652" t="s">
        <v>236</v>
      </c>
      <c r="I94" s="681" t="s">
        <v>236</v>
      </c>
      <c r="J94" s="684" t="s">
        <v>236</v>
      </c>
      <c r="K94" s="685" t="s">
        <v>236</v>
      </c>
      <c r="L94" s="658" t="s">
        <v>236</v>
      </c>
      <c r="M94" s="658" t="s">
        <v>236</v>
      </c>
      <c r="N94" s="639"/>
      <c r="O94" s="646" t="s">
        <v>236</v>
      </c>
      <c r="P94" s="646" t="s">
        <v>236</v>
      </c>
      <c r="Q94" s="643" t="s">
        <v>236</v>
      </c>
      <c r="R94" s="643" t="s">
        <v>236</v>
      </c>
      <c r="S94" s="643" t="s">
        <v>236</v>
      </c>
      <c r="T94" s="647" t="s">
        <v>236</v>
      </c>
      <c r="U94" s="647" t="s">
        <v>236</v>
      </c>
      <c r="V94" s="734" t="s">
        <v>236</v>
      </c>
      <c r="W94" s="690" t="s">
        <v>236</v>
      </c>
      <c r="X94" s="643" t="s">
        <v>236</v>
      </c>
      <c r="Y94" s="643" t="s">
        <v>236</v>
      </c>
      <c r="Z94" s="643" t="s">
        <v>236</v>
      </c>
      <c r="AB94" s="646" t="s">
        <v>236</v>
      </c>
      <c r="AC94" s="646" t="s">
        <v>236</v>
      </c>
      <c r="AD94" s="643" t="s">
        <v>236</v>
      </c>
      <c r="AE94" s="643" t="s">
        <v>236</v>
      </c>
      <c r="AF94" s="643" t="s">
        <v>236</v>
      </c>
      <c r="AG94" s="647" t="s">
        <v>236</v>
      </c>
      <c r="AH94" s="647" t="s">
        <v>236</v>
      </c>
      <c r="AI94" s="734" t="s">
        <v>236</v>
      </c>
      <c r="AJ94" s="690" t="s">
        <v>236</v>
      </c>
      <c r="AK94" s="691" t="s">
        <v>236</v>
      </c>
      <c r="AL94" s="691" t="s">
        <v>236</v>
      </c>
      <c r="AM94" s="643" t="s">
        <v>236</v>
      </c>
    </row>
    <row r="95" spans="1:39" ht="32.25">
      <c r="A95" s="644" t="s">
        <v>302</v>
      </c>
      <c r="B95" s="648">
        <v>39379.809000000001</v>
      </c>
      <c r="C95" s="648">
        <v>40404.478000000003</v>
      </c>
      <c r="D95" s="648">
        <v>35191.440000000002</v>
      </c>
      <c r="E95" s="649">
        <v>31483.5</v>
      </c>
      <c r="F95" s="650">
        <v>30847.86</v>
      </c>
      <c r="G95" s="649">
        <v>31461.01</v>
      </c>
      <c r="H95" s="652">
        <v>35334.26</v>
      </c>
      <c r="I95" s="681">
        <v>43985.4</v>
      </c>
      <c r="J95" s="684">
        <v>47589.59</v>
      </c>
      <c r="K95" s="685">
        <v>57373.51</v>
      </c>
      <c r="L95" s="658">
        <v>54941.86</v>
      </c>
      <c r="M95" s="658">
        <v>60970.74</v>
      </c>
      <c r="N95" s="735"/>
      <c r="O95" s="646">
        <v>65954.13</v>
      </c>
      <c r="P95" s="646">
        <v>68558.52</v>
      </c>
      <c r="Q95" s="643">
        <v>77834.95</v>
      </c>
      <c r="R95" s="643">
        <v>44032.08</v>
      </c>
      <c r="S95" s="643">
        <v>44773.05</v>
      </c>
      <c r="T95" s="647">
        <v>49109.857000000004</v>
      </c>
      <c r="U95" s="647">
        <v>43333.61</v>
      </c>
      <c r="V95" s="647">
        <v>37993.26</v>
      </c>
      <c r="W95" s="686">
        <v>35233.589999999997</v>
      </c>
      <c r="X95" s="643">
        <v>50725.834000000003</v>
      </c>
      <c r="Y95" s="643">
        <v>44371.8</v>
      </c>
      <c r="Z95" s="643">
        <v>46987.631000000001</v>
      </c>
      <c r="AB95" s="646">
        <v>43535.188999999998</v>
      </c>
      <c r="AC95" s="646">
        <v>39734.718000000001</v>
      </c>
      <c r="AD95" s="643">
        <v>57856.75</v>
      </c>
      <c r="AE95" s="643">
        <v>41917.885000000002</v>
      </c>
      <c r="AF95" s="643">
        <v>40329.906000000003</v>
      </c>
      <c r="AG95" s="647">
        <v>42321.402000000002</v>
      </c>
      <c r="AH95" s="647">
        <v>23180.95</v>
      </c>
      <c r="AI95" s="647">
        <v>15305.317999999999</v>
      </c>
      <c r="AJ95" s="690">
        <v>8697.607</v>
      </c>
      <c r="AK95" s="691">
        <v>9405.9850000000006</v>
      </c>
      <c r="AL95" s="643">
        <v>9790.81</v>
      </c>
      <c r="AM95" s="643">
        <v>13140.7</v>
      </c>
    </row>
    <row r="96" spans="1:39" ht="32.25">
      <c r="A96" s="644"/>
      <c r="B96" s="648" t="s">
        <v>236</v>
      </c>
      <c r="C96" s="648" t="s">
        <v>236</v>
      </c>
      <c r="D96" s="648" t="s">
        <v>236</v>
      </c>
      <c r="E96" s="649" t="s">
        <v>236</v>
      </c>
      <c r="F96" s="650" t="s">
        <v>236</v>
      </c>
      <c r="G96" s="649" t="s">
        <v>236</v>
      </c>
      <c r="H96" s="652" t="s">
        <v>236</v>
      </c>
      <c r="I96" s="681" t="s">
        <v>236</v>
      </c>
      <c r="J96" s="684"/>
      <c r="K96" s="685"/>
      <c r="N96" s="735"/>
      <c r="O96" s="736" t="s">
        <v>236</v>
      </c>
      <c r="P96" s="737" t="s">
        <v>236</v>
      </c>
      <c r="Q96" s="738" t="s">
        <v>236</v>
      </c>
      <c r="R96" s="738" t="s">
        <v>236</v>
      </c>
      <c r="S96" s="738" t="s">
        <v>236</v>
      </c>
      <c r="T96" s="739" t="s">
        <v>236</v>
      </c>
      <c r="U96" s="739" t="s">
        <v>236</v>
      </c>
      <c r="V96" s="739" t="s">
        <v>236</v>
      </c>
      <c r="W96" s="740" t="s">
        <v>236</v>
      </c>
      <c r="X96" s="741" t="s">
        <v>236</v>
      </c>
      <c r="Y96" s="741" t="s">
        <v>236</v>
      </c>
      <c r="Z96" s="738" t="s">
        <v>236</v>
      </c>
      <c r="AB96" s="646" t="s">
        <v>236</v>
      </c>
      <c r="AC96" s="646" t="s">
        <v>236</v>
      </c>
      <c r="AD96" s="643" t="s">
        <v>236</v>
      </c>
      <c r="AE96" s="643" t="s">
        <v>236</v>
      </c>
      <c r="AF96" s="643" t="s">
        <v>236</v>
      </c>
      <c r="AG96" s="647" t="s">
        <v>236</v>
      </c>
      <c r="AH96" s="647" t="s">
        <v>236</v>
      </c>
      <c r="AI96" s="647" t="s">
        <v>236</v>
      </c>
      <c r="AJ96" s="690" t="s">
        <v>236</v>
      </c>
      <c r="AK96" s="691" t="s">
        <v>236</v>
      </c>
      <c r="AL96" s="691" t="s">
        <v>236</v>
      </c>
      <c r="AM96" s="643" t="s">
        <v>236</v>
      </c>
    </row>
    <row r="97" spans="1:39" ht="23.25">
      <c r="A97" s="742"/>
      <c r="B97" s="653" t="s">
        <v>236</v>
      </c>
      <c r="C97" s="653" t="s">
        <v>236</v>
      </c>
      <c r="D97" s="653" t="s">
        <v>236</v>
      </c>
      <c r="E97" s="743" t="s">
        <v>236</v>
      </c>
      <c r="F97" s="650" t="s">
        <v>236</v>
      </c>
      <c r="G97" s="649" t="s">
        <v>236</v>
      </c>
      <c r="H97" s="652" t="s">
        <v>236</v>
      </c>
      <c r="I97" s="681" t="s">
        <v>236</v>
      </c>
      <c r="J97" s="666"/>
      <c r="K97" s="667"/>
      <c r="L97" s="668"/>
      <c r="M97" s="668"/>
      <c r="N97" s="639"/>
    </row>
    <row r="98" spans="1:39" ht="39" customHeight="1" thickBot="1">
      <c r="A98" s="669" t="s">
        <v>303</v>
      </c>
      <c r="B98" s="670">
        <v>275728.38</v>
      </c>
      <c r="C98" s="670">
        <v>255620.83599999998</v>
      </c>
      <c r="D98" s="670">
        <v>269854.31999999995</v>
      </c>
      <c r="E98" s="671">
        <v>262201.06</v>
      </c>
      <c r="F98" s="671">
        <v>266191.33</v>
      </c>
      <c r="G98" s="671">
        <v>276218.97000000003</v>
      </c>
      <c r="H98" s="744">
        <v>295639.46000000002</v>
      </c>
      <c r="I98" s="670">
        <v>317124.44000000006</v>
      </c>
      <c r="J98" s="672">
        <v>333831.66999999993</v>
      </c>
      <c r="K98" s="673">
        <v>335914.67</v>
      </c>
      <c r="L98" s="674">
        <v>331169.46999999997</v>
      </c>
      <c r="M98" s="674">
        <v>320753.09000000003</v>
      </c>
      <c r="N98" s="639"/>
      <c r="O98" s="745">
        <v>306819.88</v>
      </c>
      <c r="P98" s="745">
        <v>300597.76000000001</v>
      </c>
      <c r="Q98" s="746">
        <v>349377.18</v>
      </c>
      <c r="R98" s="746">
        <v>297477.48</v>
      </c>
      <c r="S98" s="746">
        <v>381833.01</v>
      </c>
      <c r="T98" s="747">
        <v>361036.86200000002</v>
      </c>
      <c r="U98" s="748">
        <v>320668.38099999994</v>
      </c>
      <c r="V98" s="748">
        <v>282017.36</v>
      </c>
      <c r="W98" s="749">
        <v>291016.37</v>
      </c>
      <c r="X98" s="746">
        <v>325595.59999999998</v>
      </c>
      <c r="Y98" s="746">
        <v>324799.95300000004</v>
      </c>
      <c r="Z98" s="746">
        <v>344718.81099999999</v>
      </c>
      <c r="AB98" s="750">
        <v>362879.59700000001</v>
      </c>
      <c r="AC98" s="751">
        <v>340044.32100000005</v>
      </c>
      <c r="AD98" s="752">
        <v>359388.07</v>
      </c>
      <c r="AE98" s="752">
        <v>346251.47600000002</v>
      </c>
      <c r="AF98" s="752">
        <v>326372.54300000001</v>
      </c>
      <c r="AG98" s="753">
        <v>344238.07400000002</v>
      </c>
      <c r="AH98" s="754">
        <v>255308.63</v>
      </c>
      <c r="AI98" s="754">
        <v>260800.93</v>
      </c>
      <c r="AJ98" s="755">
        <v>155618.22999999998</v>
      </c>
      <c r="AK98" s="752">
        <v>117311.614</v>
      </c>
      <c r="AL98" s="756">
        <v>130957.05</v>
      </c>
      <c r="AM98" s="752">
        <v>133762.89000000001</v>
      </c>
    </row>
    <row r="99" spans="1:39" ht="33" thickTop="1">
      <c r="A99" s="659"/>
      <c r="B99" s="653" t="s">
        <v>236</v>
      </c>
      <c r="C99" s="653" t="s">
        <v>236</v>
      </c>
      <c r="D99" s="653" t="s">
        <v>236</v>
      </c>
      <c r="E99" s="757" t="s">
        <v>236</v>
      </c>
      <c r="F99" s="650" t="s">
        <v>236</v>
      </c>
      <c r="G99" s="649" t="s">
        <v>236</v>
      </c>
      <c r="H99" s="652" t="s">
        <v>236</v>
      </c>
      <c r="I99" s="681" t="s">
        <v>236</v>
      </c>
      <c r="J99" s="684"/>
      <c r="K99" s="685"/>
      <c r="N99" s="758"/>
      <c r="O99" s="646" t="s">
        <v>236</v>
      </c>
      <c r="P99" s="646" t="s">
        <v>236</v>
      </c>
      <c r="Q99" s="643"/>
      <c r="R99" s="643"/>
      <c r="S99" s="643" t="s">
        <v>236</v>
      </c>
      <c r="T99" s="647" t="s">
        <v>236</v>
      </c>
      <c r="U99" s="716"/>
      <c r="V99" s="647"/>
      <c r="W99" s="690"/>
      <c r="X99" s="691" t="s">
        <v>236</v>
      </c>
      <c r="Y99" s="691" t="s">
        <v>236</v>
      </c>
      <c r="Z99" s="643" t="s">
        <v>236</v>
      </c>
      <c r="AB99" s="646" t="s">
        <v>236</v>
      </c>
      <c r="AC99" s="646" t="s">
        <v>236</v>
      </c>
      <c r="AD99" s="643" t="s">
        <v>236</v>
      </c>
      <c r="AE99" s="643" t="s">
        <v>236</v>
      </c>
      <c r="AF99" s="643" t="s">
        <v>236</v>
      </c>
      <c r="AG99" s="647" t="s">
        <v>236</v>
      </c>
      <c r="AH99" s="716" t="s">
        <v>236</v>
      </c>
      <c r="AI99" s="643" t="s">
        <v>236</v>
      </c>
      <c r="AJ99" s="643" t="s">
        <v>236</v>
      </c>
      <c r="AK99" s="643" t="s">
        <v>236</v>
      </c>
      <c r="AL99" s="643" t="s">
        <v>236</v>
      </c>
      <c r="AM99" s="643" t="s">
        <v>236</v>
      </c>
    </row>
    <row r="100" spans="1:39" ht="23.25">
      <c r="A100" s="659" t="s">
        <v>304</v>
      </c>
      <c r="B100" s="648" t="s">
        <v>236</v>
      </c>
      <c r="C100" s="648" t="s">
        <v>236</v>
      </c>
      <c r="D100" s="648" t="s">
        <v>236</v>
      </c>
      <c r="E100" s="757"/>
      <c r="F100" s="694"/>
      <c r="G100" s="649" t="s">
        <v>236</v>
      </c>
      <c r="H100" s="731"/>
      <c r="I100" s="714"/>
      <c r="J100" s="684"/>
      <c r="K100" s="685"/>
    </row>
    <row r="101" spans="1:39" ht="27" customHeight="1">
      <c r="A101" s="659" t="s">
        <v>305</v>
      </c>
      <c r="B101" s="648">
        <v>32729.93</v>
      </c>
      <c r="C101" s="648">
        <v>55246.842000000004</v>
      </c>
      <c r="D101" s="648">
        <v>63926.57</v>
      </c>
      <c r="E101" s="649">
        <v>73925.17</v>
      </c>
      <c r="F101" s="650">
        <v>91889.62</v>
      </c>
      <c r="G101" s="649">
        <v>89945.06</v>
      </c>
      <c r="H101" s="648">
        <v>71168.649999999994</v>
      </c>
      <c r="I101" s="681">
        <v>68935.070000000007</v>
      </c>
      <c r="J101" s="684">
        <v>74205.66</v>
      </c>
      <c r="K101" s="685">
        <v>158126.97</v>
      </c>
      <c r="L101" s="658">
        <v>166590.14000000001</v>
      </c>
      <c r="M101" s="658">
        <v>106713.15</v>
      </c>
      <c r="O101" s="646">
        <v>75754.41</v>
      </c>
      <c r="P101" s="646">
        <v>84656.94</v>
      </c>
      <c r="Q101" s="643">
        <v>105370.95</v>
      </c>
      <c r="R101" s="643">
        <v>99605.56</v>
      </c>
      <c r="S101" s="643">
        <v>65817.16</v>
      </c>
      <c r="T101" s="647">
        <v>166579.54300000001</v>
      </c>
      <c r="U101" s="647">
        <v>141337.179</v>
      </c>
      <c r="V101" s="647">
        <v>82266.320000000007</v>
      </c>
      <c r="W101" s="686">
        <v>89768.97</v>
      </c>
      <c r="X101" s="643">
        <v>82516.576000000001</v>
      </c>
      <c r="Y101" s="643">
        <v>88062.7</v>
      </c>
      <c r="Z101" s="643">
        <v>87326.463000000003</v>
      </c>
      <c r="AB101" s="646">
        <v>34728.902000000002</v>
      </c>
      <c r="AC101" s="646">
        <v>31620.687999999998</v>
      </c>
      <c r="AD101" s="643">
        <v>22044.71</v>
      </c>
      <c r="AE101" s="643">
        <v>21558.46</v>
      </c>
      <c r="AF101" s="643">
        <v>17659.762999999999</v>
      </c>
      <c r="AG101" s="647">
        <v>19786.617999999999</v>
      </c>
      <c r="AH101" s="647">
        <v>71527.23000000001</v>
      </c>
      <c r="AI101" s="643">
        <v>66764.106</v>
      </c>
      <c r="AJ101" s="643">
        <v>18776.237000000001</v>
      </c>
      <c r="AK101" s="643">
        <v>25895.762999999999</v>
      </c>
      <c r="AL101" s="643">
        <v>32166.260000000002</v>
      </c>
      <c r="AM101" s="643">
        <v>27658.27</v>
      </c>
    </row>
    <row r="102" spans="1:39" ht="32.25">
      <c r="A102" s="659" t="s">
        <v>306</v>
      </c>
      <c r="B102" s="648">
        <v>0</v>
      </c>
      <c r="C102" s="648">
        <v>0</v>
      </c>
      <c r="D102" s="648">
        <v>0</v>
      </c>
      <c r="E102" s="649">
        <v>9600</v>
      </c>
      <c r="F102" s="650">
        <v>6700</v>
      </c>
      <c r="G102" s="649">
        <v>0</v>
      </c>
      <c r="H102" s="648">
        <v>0</v>
      </c>
      <c r="I102" s="681">
        <v>0</v>
      </c>
      <c r="J102" s="684">
        <v>5850</v>
      </c>
      <c r="K102" s="685">
        <v>34100</v>
      </c>
      <c r="L102" s="658">
        <v>63700</v>
      </c>
      <c r="M102" s="658">
        <v>6600</v>
      </c>
      <c r="O102" s="646">
        <v>0</v>
      </c>
      <c r="P102" s="646">
        <v>0</v>
      </c>
      <c r="Q102" s="643">
        <v>9400</v>
      </c>
      <c r="R102" s="643">
        <v>0</v>
      </c>
      <c r="S102" s="643">
        <v>0</v>
      </c>
      <c r="T102" s="647">
        <v>19550</v>
      </c>
      <c r="U102" s="647">
        <v>50000</v>
      </c>
      <c r="V102" s="647">
        <v>0</v>
      </c>
      <c r="W102" s="686">
        <v>0</v>
      </c>
      <c r="X102" s="643">
        <v>0</v>
      </c>
      <c r="Y102" s="643">
        <v>0</v>
      </c>
      <c r="Z102" s="643">
        <v>0</v>
      </c>
      <c r="AB102" s="646">
        <v>0</v>
      </c>
      <c r="AC102" s="646">
        <v>0</v>
      </c>
      <c r="AD102" s="643">
        <v>0</v>
      </c>
      <c r="AE102" s="643">
        <v>0</v>
      </c>
      <c r="AF102" s="643">
        <v>0</v>
      </c>
      <c r="AG102" s="647">
        <v>0</v>
      </c>
      <c r="AH102" s="647">
        <v>0</v>
      </c>
      <c r="AI102" s="643">
        <v>0</v>
      </c>
      <c r="AJ102" s="643">
        <v>0</v>
      </c>
      <c r="AK102" s="643">
        <v>0</v>
      </c>
      <c r="AL102" s="643">
        <v>0</v>
      </c>
      <c r="AM102" s="643">
        <v>0</v>
      </c>
    </row>
    <row r="103" spans="1:39" ht="32.25">
      <c r="A103" s="659" t="s">
        <v>307</v>
      </c>
      <c r="B103" s="648">
        <v>3000</v>
      </c>
      <c r="C103" s="648">
        <v>27469</v>
      </c>
      <c r="D103" s="648">
        <v>20324</v>
      </c>
      <c r="E103" s="649">
        <v>25193</v>
      </c>
      <c r="F103" s="650">
        <v>27762</v>
      </c>
      <c r="G103" s="649">
        <v>25544</v>
      </c>
      <c r="H103" s="648">
        <v>2500</v>
      </c>
      <c r="I103" s="681">
        <v>9954</v>
      </c>
      <c r="J103" s="684">
        <v>13230</v>
      </c>
      <c r="K103" s="685">
        <v>71529</v>
      </c>
      <c r="L103" s="658">
        <v>58382</v>
      </c>
      <c r="M103" s="658">
        <v>66425</v>
      </c>
      <c r="O103" s="646">
        <v>36450</v>
      </c>
      <c r="P103" s="646">
        <v>37266</v>
      </c>
      <c r="Q103" s="643">
        <v>53580</v>
      </c>
      <c r="R103" s="643">
        <v>52871</v>
      </c>
      <c r="S103" s="643">
        <v>22572</v>
      </c>
      <c r="T103" s="647">
        <v>75270</v>
      </c>
      <c r="U103" s="647">
        <v>31060</v>
      </c>
      <c r="V103" s="647">
        <v>36500</v>
      </c>
      <c r="W103" s="686">
        <v>41110</v>
      </c>
      <c r="X103" s="643">
        <v>30970</v>
      </c>
      <c r="Y103" s="643">
        <v>36719</v>
      </c>
      <c r="Z103" s="643">
        <v>38686</v>
      </c>
      <c r="AB103" s="646">
        <v>14854</v>
      </c>
      <c r="AC103" s="646">
        <v>14943</v>
      </c>
      <c r="AD103" s="643">
        <v>4662</v>
      </c>
      <c r="AE103" s="643">
        <v>4000</v>
      </c>
      <c r="AF103" s="643">
        <v>250</v>
      </c>
      <c r="AG103" s="647">
        <v>2000</v>
      </c>
      <c r="AH103" s="647">
        <v>21577</v>
      </c>
      <c r="AI103" s="643">
        <v>34510</v>
      </c>
      <c r="AJ103" s="643">
        <v>11917</v>
      </c>
      <c r="AK103" s="643">
        <v>15972</v>
      </c>
      <c r="AL103" s="643">
        <v>22536</v>
      </c>
      <c r="AM103" s="643">
        <v>20570</v>
      </c>
    </row>
    <row r="104" spans="1:39" ht="32.25">
      <c r="A104" s="659" t="s">
        <v>308</v>
      </c>
      <c r="B104" s="648">
        <v>0</v>
      </c>
      <c r="C104" s="648">
        <v>0</v>
      </c>
      <c r="D104" s="648">
        <v>0</v>
      </c>
      <c r="E104" s="649">
        <v>0</v>
      </c>
      <c r="F104" s="650">
        <v>0</v>
      </c>
      <c r="G104" s="649">
        <v>0</v>
      </c>
      <c r="H104" s="648">
        <v>0</v>
      </c>
      <c r="I104" s="681">
        <v>0</v>
      </c>
      <c r="J104" s="684">
        <v>0</v>
      </c>
      <c r="K104" s="685">
        <v>0</v>
      </c>
      <c r="L104" s="658">
        <v>0</v>
      </c>
      <c r="M104" s="658">
        <v>0</v>
      </c>
      <c r="O104" s="646">
        <v>0</v>
      </c>
      <c r="P104" s="646">
        <v>0</v>
      </c>
      <c r="Q104" s="643">
        <v>0</v>
      </c>
      <c r="R104" s="643">
        <v>0</v>
      </c>
      <c r="S104" s="643">
        <v>0</v>
      </c>
      <c r="T104" s="656">
        <v>0</v>
      </c>
      <c r="U104" s="647">
        <v>0</v>
      </c>
      <c r="V104" s="647">
        <v>0</v>
      </c>
      <c r="W104" s="686">
        <v>0</v>
      </c>
      <c r="X104" s="643">
        <v>0</v>
      </c>
      <c r="Y104" s="643">
        <v>0</v>
      </c>
      <c r="Z104" s="643">
        <v>0</v>
      </c>
      <c r="AB104" s="646">
        <v>0</v>
      </c>
      <c r="AC104" s="646">
        <v>0</v>
      </c>
      <c r="AD104" s="643">
        <v>0</v>
      </c>
      <c r="AE104" s="643">
        <v>0</v>
      </c>
      <c r="AF104" s="643">
        <v>0</v>
      </c>
      <c r="AG104" s="656">
        <v>0</v>
      </c>
      <c r="AH104" s="647">
        <v>0</v>
      </c>
      <c r="AI104" s="643">
        <v>0</v>
      </c>
      <c r="AJ104" s="643">
        <v>0</v>
      </c>
      <c r="AK104" s="643">
        <v>0</v>
      </c>
      <c r="AL104" s="643">
        <v>0</v>
      </c>
      <c r="AM104" s="643">
        <v>0</v>
      </c>
    </row>
    <row r="105" spans="1:39" ht="32.25">
      <c r="A105" s="659" t="s">
        <v>309</v>
      </c>
      <c r="B105" s="648">
        <v>0</v>
      </c>
      <c r="C105" s="648">
        <v>0</v>
      </c>
      <c r="D105" s="648">
        <v>0</v>
      </c>
      <c r="E105" s="649">
        <v>0</v>
      </c>
      <c r="F105" s="650">
        <v>0</v>
      </c>
      <c r="G105" s="649">
        <v>0</v>
      </c>
      <c r="H105" s="648">
        <v>0</v>
      </c>
      <c r="I105" s="681">
        <v>0</v>
      </c>
      <c r="J105" s="684">
        <v>0</v>
      </c>
      <c r="K105" s="685">
        <v>0</v>
      </c>
      <c r="L105" s="658">
        <v>0</v>
      </c>
      <c r="M105" s="658">
        <v>0</v>
      </c>
      <c r="O105" s="646">
        <v>0</v>
      </c>
      <c r="P105" s="646">
        <v>0</v>
      </c>
      <c r="Q105" s="643">
        <v>0</v>
      </c>
      <c r="R105" s="643">
        <v>0</v>
      </c>
      <c r="S105" s="643">
        <v>0</v>
      </c>
      <c r="T105" s="656">
        <v>0</v>
      </c>
      <c r="U105" s="647">
        <v>0</v>
      </c>
      <c r="V105" s="647">
        <v>0</v>
      </c>
      <c r="W105" s="686">
        <v>0</v>
      </c>
      <c r="X105" s="643">
        <v>0</v>
      </c>
      <c r="Y105" s="643">
        <v>0</v>
      </c>
      <c r="Z105" s="643">
        <v>0</v>
      </c>
      <c r="AB105" s="646">
        <v>0</v>
      </c>
      <c r="AC105" s="646">
        <v>0</v>
      </c>
      <c r="AD105" s="643">
        <v>0</v>
      </c>
      <c r="AE105" s="643">
        <v>0</v>
      </c>
      <c r="AF105" s="643">
        <v>0</v>
      </c>
      <c r="AG105" s="656">
        <v>0</v>
      </c>
      <c r="AH105" s="647">
        <v>0</v>
      </c>
      <c r="AI105" s="643">
        <v>0</v>
      </c>
      <c r="AJ105" s="643">
        <v>0</v>
      </c>
      <c r="AK105" s="643">
        <v>0</v>
      </c>
      <c r="AL105" s="643">
        <v>0</v>
      </c>
      <c r="AM105" s="643">
        <v>0</v>
      </c>
    </row>
    <row r="106" spans="1:39" ht="33" thickBot="1">
      <c r="A106" s="659" t="s">
        <v>310</v>
      </c>
      <c r="B106" s="648">
        <v>29729.93</v>
      </c>
      <c r="C106" s="648">
        <v>27777.842000000001</v>
      </c>
      <c r="D106" s="648">
        <v>43602.57</v>
      </c>
      <c r="E106" s="649">
        <v>39132.17</v>
      </c>
      <c r="F106" s="650">
        <v>57427.62</v>
      </c>
      <c r="G106" s="649">
        <v>64401.06</v>
      </c>
      <c r="H106" s="648">
        <v>68668.649999999994</v>
      </c>
      <c r="I106" s="681">
        <v>58981.07</v>
      </c>
      <c r="J106" s="759">
        <v>55125.66</v>
      </c>
      <c r="K106" s="702">
        <v>52497.97</v>
      </c>
      <c r="L106" s="760">
        <v>44508.14</v>
      </c>
      <c r="M106" s="760">
        <v>33688.15</v>
      </c>
      <c r="O106" s="761">
        <v>39304.410000000003</v>
      </c>
      <c r="P106" s="761">
        <v>47390.94</v>
      </c>
      <c r="Q106" s="762">
        <v>42390.95</v>
      </c>
      <c r="R106" s="762">
        <v>46734.559999999998</v>
      </c>
      <c r="S106" s="762">
        <v>43245.16</v>
      </c>
      <c r="T106" s="763">
        <v>71759.543000000005</v>
      </c>
      <c r="U106" s="763">
        <v>60277.179000000004</v>
      </c>
      <c r="V106" s="763">
        <v>45766.32</v>
      </c>
      <c r="W106" s="764">
        <v>48658.97</v>
      </c>
      <c r="X106" s="765">
        <v>51546.576000000001</v>
      </c>
      <c r="Y106" s="765">
        <v>51343.7</v>
      </c>
      <c r="Z106" s="762">
        <v>48640.463000000003</v>
      </c>
      <c r="AB106" s="761">
        <v>19874.901999999998</v>
      </c>
      <c r="AC106" s="761">
        <v>16677.687999999998</v>
      </c>
      <c r="AD106" s="762">
        <v>17382.71</v>
      </c>
      <c r="AE106" s="762">
        <v>17558.46</v>
      </c>
      <c r="AF106" s="762">
        <v>17409.762999999999</v>
      </c>
      <c r="AG106" s="763">
        <v>17786.617999999999</v>
      </c>
      <c r="AH106" s="763">
        <v>49950.23</v>
      </c>
      <c r="AI106" s="762">
        <v>32254.106</v>
      </c>
      <c r="AJ106" s="762">
        <v>6859.2370000000001</v>
      </c>
      <c r="AK106" s="762">
        <v>9923.7630000000008</v>
      </c>
      <c r="AL106" s="762">
        <v>9630.26</v>
      </c>
      <c r="AM106" s="762">
        <v>7088.27</v>
      </c>
    </row>
    <row r="107" spans="1:39" ht="2.25" customHeight="1" thickBot="1">
      <c r="A107" s="766"/>
      <c r="B107" s="767"/>
      <c r="C107" s="768"/>
      <c r="D107" s="696"/>
      <c r="E107" s="769">
        <v>-4.9999999988358468E-2</v>
      </c>
      <c r="F107" s="769"/>
      <c r="G107" s="770"/>
      <c r="H107" s="771" t="s">
        <v>236</v>
      </c>
      <c r="I107" s="772"/>
      <c r="O107" s="773">
        <v>-9.9999999511055648E-3</v>
      </c>
      <c r="P107" s="773">
        <v>-3.0000000027939677E-2</v>
      </c>
      <c r="Q107" s="773">
        <v>0</v>
      </c>
      <c r="R107" s="773">
        <v>-2.9999999969732016E-2</v>
      </c>
      <c r="S107" s="773">
        <v>-9.9999999511055648E-3</v>
      </c>
      <c r="T107" s="773">
        <v>-4.0000000153668225E-3</v>
      </c>
      <c r="U107" s="773">
        <v>2.9000000038649887E-2</v>
      </c>
      <c r="V107" s="773">
        <v>0</v>
      </c>
      <c r="W107" s="773">
        <v>1.0000000009313226E-2</v>
      </c>
      <c r="X107" s="773">
        <v>-9.9999998928979039E-4</v>
      </c>
      <c r="Y107" s="773">
        <v>4.6999999962281436E-2</v>
      </c>
      <c r="Z107" s="773">
        <v>1.8000000040046871E-2</v>
      </c>
      <c r="AB107" s="773">
        <f t="shared" ref="AB107:AM107" si="0">AB58-AB98</f>
        <v>-9.9999998928979039E-4</v>
      </c>
      <c r="AC107" s="773">
        <f t="shared" si="0"/>
        <v>-2.0000000367872417E-3</v>
      </c>
      <c r="AD107" s="773">
        <f t="shared" si="0"/>
        <v>0</v>
      </c>
      <c r="AE107" s="773">
        <f t="shared" si="0"/>
        <v>0</v>
      </c>
      <c r="AF107" s="773">
        <f t="shared" si="0"/>
        <v>6.0000000521540642E-3</v>
      </c>
      <c r="AG107" s="773">
        <f t="shared" si="0"/>
        <v>1.9999999785795808E-3</v>
      </c>
      <c r="AH107" s="773">
        <f t="shared" si="0"/>
        <v>-1.0000000009313226E-2</v>
      </c>
      <c r="AI107" s="773">
        <f t="shared" si="0"/>
        <v>-9.9999996018595994E-4</v>
      </c>
      <c r="AJ107" s="773">
        <f t="shared" si="0"/>
        <v>2.0000000076834112E-3</v>
      </c>
      <c r="AK107" s="773">
        <f t="shared" si="0"/>
        <v>1.0000000038417056E-3</v>
      </c>
      <c r="AL107" s="773">
        <f t="shared" si="0"/>
        <v>-3.3999999999650754E-2</v>
      </c>
      <c r="AM107" s="773">
        <f t="shared" si="0"/>
        <v>-1.0000000009313226E-2</v>
      </c>
    </row>
    <row r="108" spans="1:39" ht="33" customHeight="1" thickTop="1">
      <c r="A108" s="774" t="s">
        <v>311</v>
      </c>
      <c r="B108" s="648">
        <f>SUM(B58-B98)</f>
        <v>0</v>
      </c>
      <c r="C108" s="648">
        <f>SUM(C$58-C$98)</f>
        <v>-1.9999999785795808E-3</v>
      </c>
      <c r="D108" s="648">
        <f>SUM(D$58-D$98)</f>
        <v>5.8207660913467407E-11</v>
      </c>
      <c r="E108" s="648">
        <f>SUM(E$58-E$98)</f>
        <v>-4.9999999988358468E-2</v>
      </c>
      <c r="F108" s="648">
        <f>SUM(F$58-F$98)</f>
        <v>0</v>
      </c>
      <c r="G108" s="648">
        <f>SUM(G$58-G$98)</f>
        <v>-2.0000000018626451E-2</v>
      </c>
      <c r="H108" s="648">
        <f t="shared" ref="H108:M108" si="1">SUM(H$58-H$98)</f>
        <v>-3.3999999985098839E-2</v>
      </c>
      <c r="I108" s="648">
        <f t="shared" si="1"/>
        <v>-1.0000000067520887E-2</v>
      </c>
      <c r="J108" s="648">
        <f t="shared" si="1"/>
        <v>2.0000000076834112E-2</v>
      </c>
      <c r="K108" s="648">
        <f t="shared" si="1"/>
        <v>2.0000000018626451E-2</v>
      </c>
      <c r="L108" s="648">
        <f t="shared" si="1"/>
        <v>-1.0000000009313226E-2</v>
      </c>
      <c r="M108" s="648">
        <f t="shared" si="1"/>
        <v>-5.8207660913467407E-11</v>
      </c>
    </row>
  </sheetData>
  <mergeCells count="5">
    <mergeCell ref="A1:M1"/>
    <mergeCell ref="N1:Z1"/>
    <mergeCell ref="AB1:AP1"/>
    <mergeCell ref="A2:I2"/>
    <mergeCell ref="N2:Y2"/>
  </mergeCells>
  <printOptions horizontalCentered="1" verticalCentered="1" gridLines="1"/>
  <pageMargins left="0.7" right="0.7" top="0.75" bottom="0.75" header="0.3" footer="0.3"/>
  <pageSetup paperSize="9" scale="14" orientation="portrait" r:id="rId1"/>
  <headerFooter alignWithMargins="0"/>
  <rowBreaks count="1" manualBreakCount="1">
    <brk id="67" max="39" man="1"/>
  </rowBreaks>
  <colBreaks count="2" manualBreakCount="2">
    <brk id="14" max="108" man="1"/>
    <brk id="27" max="108"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120"/>
  <sheetViews>
    <sheetView view="pageBreakPreview" zoomScaleSheetLayoutView="100" workbookViewId="0">
      <pane xSplit="1" ySplit="3" topLeftCell="BH4" activePane="bottomRight" state="frozen"/>
      <selection activeCell="E24" sqref="E24"/>
      <selection pane="topRight" activeCell="E24" sqref="E24"/>
      <selection pane="bottomLeft" activeCell="E24" sqref="E24"/>
      <selection pane="bottomRight"/>
    </sheetView>
  </sheetViews>
  <sheetFormatPr defaultColWidth="15.7109375" defaultRowHeight="15.75"/>
  <cols>
    <col min="1" max="1" width="75" style="989" customWidth="1"/>
    <col min="2" max="2" width="17.85546875" style="967" customWidth="1"/>
    <col min="3" max="47" width="17.28515625" style="967" customWidth="1"/>
    <col min="48" max="62" width="19.5703125" style="967" customWidth="1"/>
    <col min="63" max="63" width="17.5703125" style="967" customWidth="1"/>
    <col min="64" max="64" width="17.7109375" style="967" customWidth="1"/>
    <col min="65" max="65" width="18.140625" style="967" customWidth="1"/>
    <col min="66" max="66" width="17.85546875" style="967" customWidth="1"/>
    <col min="67" max="67" width="18.28515625" style="967" customWidth="1"/>
    <col min="68" max="68" width="19" style="967" customWidth="1"/>
    <col min="69" max="69" width="9.140625" style="967" customWidth="1"/>
    <col min="70" max="70" width="54.28515625" style="967" customWidth="1"/>
    <col min="71" max="81" width="14.28515625" style="967" customWidth="1"/>
    <col min="82" max="82" width="15.5703125" style="967" customWidth="1"/>
    <col min="83" max="83" width="14.28515625" style="967" customWidth="1"/>
    <col min="84" max="86" width="15.5703125" style="967" customWidth="1"/>
    <col min="87" max="111" width="14.28515625" style="967" customWidth="1"/>
    <col min="112" max="174" width="15.5703125" style="967" customWidth="1"/>
    <col min="175" max="175" width="44" style="967" customWidth="1"/>
    <col min="176" max="181" width="14.42578125" style="967" customWidth="1"/>
    <col min="182" max="255" width="15.7109375" style="967"/>
    <col min="256" max="256" width="75" style="967" customWidth="1"/>
    <col min="257" max="257" width="17.28515625" style="967" bestFit="1" customWidth="1"/>
    <col min="258" max="303" width="17.28515625" style="967" customWidth="1"/>
    <col min="304" max="308" width="17.28515625" style="967" bestFit="1" customWidth="1"/>
    <col min="309" max="309" width="18" style="967" customWidth="1"/>
    <col min="310" max="310" width="17.28515625" style="967" customWidth="1"/>
    <col min="311" max="311" width="17.7109375" style="967" customWidth="1"/>
    <col min="312" max="312" width="9.28515625" style="967" customWidth="1"/>
    <col min="313" max="321" width="15.5703125" style="967" bestFit="1" customWidth="1"/>
    <col min="322" max="325" width="9.140625" style="967" customWidth="1"/>
    <col min="326" max="326" width="54.28515625" style="967" customWidth="1"/>
    <col min="327" max="337" width="14.28515625" style="967" customWidth="1"/>
    <col min="338" max="338" width="15.5703125" style="967" customWidth="1"/>
    <col min="339" max="339" width="14.28515625" style="967" customWidth="1"/>
    <col min="340" max="342" width="15.5703125" style="967" customWidth="1"/>
    <col min="343" max="367" width="14.28515625" style="967" customWidth="1"/>
    <col min="368" max="430" width="15.5703125" style="967" customWidth="1"/>
    <col min="431" max="431" width="44" style="967" customWidth="1"/>
    <col min="432" max="437" width="14.42578125" style="967" customWidth="1"/>
    <col min="438" max="511" width="15.7109375" style="967"/>
    <col min="512" max="512" width="75" style="967" customWidth="1"/>
    <col min="513" max="513" width="17.28515625" style="967" bestFit="1" customWidth="1"/>
    <col min="514" max="559" width="17.28515625" style="967" customWidth="1"/>
    <col min="560" max="564" width="17.28515625" style="967" bestFit="1" customWidth="1"/>
    <col min="565" max="565" width="18" style="967" customWidth="1"/>
    <col min="566" max="566" width="17.28515625" style="967" customWidth="1"/>
    <col min="567" max="567" width="17.7109375" style="967" customWidth="1"/>
    <col min="568" max="568" width="9.28515625" style="967" customWidth="1"/>
    <col min="569" max="577" width="15.5703125" style="967" bestFit="1" customWidth="1"/>
    <col min="578" max="581" width="9.140625" style="967" customWidth="1"/>
    <col min="582" max="582" width="54.28515625" style="967" customWidth="1"/>
    <col min="583" max="593" width="14.28515625" style="967" customWidth="1"/>
    <col min="594" max="594" width="15.5703125" style="967" customWidth="1"/>
    <col min="595" max="595" width="14.28515625" style="967" customWidth="1"/>
    <col min="596" max="598" width="15.5703125" style="967" customWidth="1"/>
    <col min="599" max="623" width="14.28515625" style="967" customWidth="1"/>
    <col min="624" max="686" width="15.5703125" style="967" customWidth="1"/>
    <col min="687" max="687" width="44" style="967" customWidth="1"/>
    <col min="688" max="693" width="14.42578125" style="967" customWidth="1"/>
    <col min="694" max="767" width="15.7109375" style="967"/>
    <col min="768" max="768" width="75" style="967" customWidth="1"/>
    <col min="769" max="769" width="17.28515625" style="967" bestFit="1" customWidth="1"/>
    <col min="770" max="815" width="17.28515625" style="967" customWidth="1"/>
    <col min="816" max="820" width="17.28515625" style="967" bestFit="1" customWidth="1"/>
    <col min="821" max="821" width="18" style="967" customWidth="1"/>
    <col min="822" max="822" width="17.28515625" style="967" customWidth="1"/>
    <col min="823" max="823" width="17.7109375" style="967" customWidth="1"/>
    <col min="824" max="824" width="9.28515625" style="967" customWidth="1"/>
    <col min="825" max="833" width="15.5703125" style="967" bestFit="1" customWidth="1"/>
    <col min="834" max="837" width="9.140625" style="967" customWidth="1"/>
    <col min="838" max="838" width="54.28515625" style="967" customWidth="1"/>
    <col min="839" max="849" width="14.28515625" style="967" customWidth="1"/>
    <col min="850" max="850" width="15.5703125" style="967" customWidth="1"/>
    <col min="851" max="851" width="14.28515625" style="967" customWidth="1"/>
    <col min="852" max="854" width="15.5703125" style="967" customWidth="1"/>
    <col min="855" max="879" width="14.28515625" style="967" customWidth="1"/>
    <col min="880" max="942" width="15.5703125" style="967" customWidth="1"/>
    <col min="943" max="943" width="44" style="967" customWidth="1"/>
    <col min="944" max="949" width="14.42578125" style="967" customWidth="1"/>
    <col min="950" max="1023" width="15.7109375" style="967"/>
    <col min="1024" max="1024" width="75" style="967" customWidth="1"/>
    <col min="1025" max="1025" width="17.28515625" style="967" bestFit="1" customWidth="1"/>
    <col min="1026" max="1071" width="17.28515625" style="967" customWidth="1"/>
    <col min="1072" max="1076" width="17.28515625" style="967" bestFit="1" customWidth="1"/>
    <col min="1077" max="1077" width="18" style="967" customWidth="1"/>
    <col min="1078" max="1078" width="17.28515625" style="967" customWidth="1"/>
    <col min="1079" max="1079" width="17.7109375" style="967" customWidth="1"/>
    <col min="1080" max="1080" width="9.28515625" style="967" customWidth="1"/>
    <col min="1081" max="1089" width="15.5703125" style="967" bestFit="1" customWidth="1"/>
    <col min="1090" max="1093" width="9.140625" style="967" customWidth="1"/>
    <col min="1094" max="1094" width="54.28515625" style="967" customWidth="1"/>
    <col min="1095" max="1105" width="14.28515625" style="967" customWidth="1"/>
    <col min="1106" max="1106" width="15.5703125" style="967" customWidth="1"/>
    <col min="1107" max="1107" width="14.28515625" style="967" customWidth="1"/>
    <col min="1108" max="1110" width="15.5703125" style="967" customWidth="1"/>
    <col min="1111" max="1135" width="14.28515625" style="967" customWidth="1"/>
    <col min="1136" max="1198" width="15.5703125" style="967" customWidth="1"/>
    <col min="1199" max="1199" width="44" style="967" customWidth="1"/>
    <col min="1200" max="1205" width="14.42578125" style="967" customWidth="1"/>
    <col min="1206" max="1279" width="15.7109375" style="967"/>
    <col min="1280" max="1280" width="75" style="967" customWidth="1"/>
    <col min="1281" max="1281" width="17.28515625" style="967" bestFit="1" customWidth="1"/>
    <col min="1282" max="1327" width="17.28515625" style="967" customWidth="1"/>
    <col min="1328" max="1332" width="17.28515625" style="967" bestFit="1" customWidth="1"/>
    <col min="1333" max="1333" width="18" style="967" customWidth="1"/>
    <col min="1334" max="1334" width="17.28515625" style="967" customWidth="1"/>
    <col min="1335" max="1335" width="17.7109375" style="967" customWidth="1"/>
    <col min="1336" max="1336" width="9.28515625" style="967" customWidth="1"/>
    <col min="1337" max="1345" width="15.5703125" style="967" bestFit="1" customWidth="1"/>
    <col min="1346" max="1349" width="9.140625" style="967" customWidth="1"/>
    <col min="1350" max="1350" width="54.28515625" style="967" customWidth="1"/>
    <col min="1351" max="1361" width="14.28515625" style="967" customWidth="1"/>
    <col min="1362" max="1362" width="15.5703125" style="967" customWidth="1"/>
    <col min="1363" max="1363" width="14.28515625" style="967" customWidth="1"/>
    <col min="1364" max="1366" width="15.5703125" style="967" customWidth="1"/>
    <col min="1367" max="1391" width="14.28515625" style="967" customWidth="1"/>
    <col min="1392" max="1454" width="15.5703125" style="967" customWidth="1"/>
    <col min="1455" max="1455" width="44" style="967" customWidth="1"/>
    <col min="1456" max="1461" width="14.42578125" style="967" customWidth="1"/>
    <col min="1462" max="1535" width="15.7109375" style="967"/>
    <col min="1536" max="1536" width="75" style="967" customWidth="1"/>
    <col min="1537" max="1537" width="17.28515625" style="967" bestFit="1" customWidth="1"/>
    <col min="1538" max="1583" width="17.28515625" style="967" customWidth="1"/>
    <col min="1584" max="1588" width="17.28515625" style="967" bestFit="1" customWidth="1"/>
    <col min="1589" max="1589" width="18" style="967" customWidth="1"/>
    <col min="1590" max="1590" width="17.28515625" style="967" customWidth="1"/>
    <col min="1591" max="1591" width="17.7109375" style="967" customWidth="1"/>
    <col min="1592" max="1592" width="9.28515625" style="967" customWidth="1"/>
    <col min="1593" max="1601" width="15.5703125" style="967" bestFit="1" customWidth="1"/>
    <col min="1602" max="1605" width="9.140625" style="967" customWidth="1"/>
    <col min="1606" max="1606" width="54.28515625" style="967" customWidth="1"/>
    <col min="1607" max="1617" width="14.28515625" style="967" customWidth="1"/>
    <col min="1618" max="1618" width="15.5703125" style="967" customWidth="1"/>
    <col min="1619" max="1619" width="14.28515625" style="967" customWidth="1"/>
    <col min="1620" max="1622" width="15.5703125" style="967" customWidth="1"/>
    <col min="1623" max="1647" width="14.28515625" style="967" customWidth="1"/>
    <col min="1648" max="1710" width="15.5703125" style="967" customWidth="1"/>
    <col min="1711" max="1711" width="44" style="967" customWidth="1"/>
    <col min="1712" max="1717" width="14.42578125" style="967" customWidth="1"/>
    <col min="1718" max="1791" width="15.7109375" style="967"/>
    <col min="1792" max="1792" width="75" style="967" customWidth="1"/>
    <col min="1793" max="1793" width="17.28515625" style="967" bestFit="1" customWidth="1"/>
    <col min="1794" max="1839" width="17.28515625" style="967" customWidth="1"/>
    <col min="1840" max="1844" width="17.28515625" style="967" bestFit="1" customWidth="1"/>
    <col min="1845" max="1845" width="18" style="967" customWidth="1"/>
    <col min="1846" max="1846" width="17.28515625" style="967" customWidth="1"/>
    <col min="1847" max="1847" width="17.7109375" style="967" customWidth="1"/>
    <col min="1848" max="1848" width="9.28515625" style="967" customWidth="1"/>
    <col min="1849" max="1857" width="15.5703125" style="967" bestFit="1" customWidth="1"/>
    <col min="1858" max="1861" width="9.140625" style="967" customWidth="1"/>
    <col min="1862" max="1862" width="54.28515625" style="967" customWidth="1"/>
    <col min="1863" max="1873" width="14.28515625" style="967" customWidth="1"/>
    <col min="1874" max="1874" width="15.5703125" style="967" customWidth="1"/>
    <col min="1875" max="1875" width="14.28515625" style="967" customWidth="1"/>
    <col min="1876" max="1878" width="15.5703125" style="967" customWidth="1"/>
    <col min="1879" max="1903" width="14.28515625" style="967" customWidth="1"/>
    <col min="1904" max="1966" width="15.5703125" style="967" customWidth="1"/>
    <col min="1967" max="1967" width="44" style="967" customWidth="1"/>
    <col min="1968" max="1973" width="14.42578125" style="967" customWidth="1"/>
    <col min="1974" max="2047" width="15.7109375" style="967"/>
    <col min="2048" max="2048" width="75" style="967" customWidth="1"/>
    <col min="2049" max="2049" width="17.28515625" style="967" bestFit="1" customWidth="1"/>
    <col min="2050" max="2095" width="17.28515625" style="967" customWidth="1"/>
    <col min="2096" max="2100" width="17.28515625" style="967" bestFit="1" customWidth="1"/>
    <col min="2101" max="2101" width="18" style="967" customWidth="1"/>
    <col min="2102" max="2102" width="17.28515625" style="967" customWidth="1"/>
    <col min="2103" max="2103" width="17.7109375" style="967" customWidth="1"/>
    <col min="2104" max="2104" width="9.28515625" style="967" customWidth="1"/>
    <col min="2105" max="2113" width="15.5703125" style="967" bestFit="1" customWidth="1"/>
    <col min="2114" max="2117" width="9.140625" style="967" customWidth="1"/>
    <col min="2118" max="2118" width="54.28515625" style="967" customWidth="1"/>
    <col min="2119" max="2129" width="14.28515625" style="967" customWidth="1"/>
    <col min="2130" max="2130" width="15.5703125" style="967" customWidth="1"/>
    <col min="2131" max="2131" width="14.28515625" style="967" customWidth="1"/>
    <col min="2132" max="2134" width="15.5703125" style="967" customWidth="1"/>
    <col min="2135" max="2159" width="14.28515625" style="967" customWidth="1"/>
    <col min="2160" max="2222" width="15.5703125" style="967" customWidth="1"/>
    <col min="2223" max="2223" width="44" style="967" customWidth="1"/>
    <col min="2224" max="2229" width="14.42578125" style="967" customWidth="1"/>
    <col min="2230" max="2303" width="15.7109375" style="967"/>
    <col min="2304" max="2304" width="75" style="967" customWidth="1"/>
    <col min="2305" max="2305" width="17.28515625" style="967" bestFit="1" customWidth="1"/>
    <col min="2306" max="2351" width="17.28515625" style="967" customWidth="1"/>
    <col min="2352" max="2356" width="17.28515625" style="967" bestFit="1" customWidth="1"/>
    <col min="2357" max="2357" width="18" style="967" customWidth="1"/>
    <col min="2358" max="2358" width="17.28515625" style="967" customWidth="1"/>
    <col min="2359" max="2359" width="17.7109375" style="967" customWidth="1"/>
    <col min="2360" max="2360" width="9.28515625" style="967" customWidth="1"/>
    <col min="2361" max="2369" width="15.5703125" style="967" bestFit="1" customWidth="1"/>
    <col min="2370" max="2373" width="9.140625" style="967" customWidth="1"/>
    <col min="2374" max="2374" width="54.28515625" style="967" customWidth="1"/>
    <col min="2375" max="2385" width="14.28515625" style="967" customWidth="1"/>
    <col min="2386" max="2386" width="15.5703125" style="967" customWidth="1"/>
    <col min="2387" max="2387" width="14.28515625" style="967" customWidth="1"/>
    <col min="2388" max="2390" width="15.5703125" style="967" customWidth="1"/>
    <col min="2391" max="2415" width="14.28515625" style="967" customWidth="1"/>
    <col min="2416" max="2478" width="15.5703125" style="967" customWidth="1"/>
    <col min="2479" max="2479" width="44" style="967" customWidth="1"/>
    <col min="2480" max="2485" width="14.42578125" style="967" customWidth="1"/>
    <col min="2486" max="2559" width="15.7109375" style="967"/>
    <col min="2560" max="2560" width="75" style="967" customWidth="1"/>
    <col min="2561" max="2561" width="17.28515625" style="967" bestFit="1" customWidth="1"/>
    <col min="2562" max="2607" width="17.28515625" style="967" customWidth="1"/>
    <col min="2608" max="2612" width="17.28515625" style="967" bestFit="1" customWidth="1"/>
    <col min="2613" max="2613" width="18" style="967" customWidth="1"/>
    <col min="2614" max="2614" width="17.28515625" style="967" customWidth="1"/>
    <col min="2615" max="2615" width="17.7109375" style="967" customWidth="1"/>
    <col min="2616" max="2616" width="9.28515625" style="967" customWidth="1"/>
    <col min="2617" max="2625" width="15.5703125" style="967" bestFit="1" customWidth="1"/>
    <col min="2626" max="2629" width="9.140625" style="967" customWidth="1"/>
    <col min="2630" max="2630" width="54.28515625" style="967" customWidth="1"/>
    <col min="2631" max="2641" width="14.28515625" style="967" customWidth="1"/>
    <col min="2642" max="2642" width="15.5703125" style="967" customWidth="1"/>
    <col min="2643" max="2643" width="14.28515625" style="967" customWidth="1"/>
    <col min="2644" max="2646" width="15.5703125" style="967" customWidth="1"/>
    <col min="2647" max="2671" width="14.28515625" style="967" customWidth="1"/>
    <col min="2672" max="2734" width="15.5703125" style="967" customWidth="1"/>
    <col min="2735" max="2735" width="44" style="967" customWidth="1"/>
    <col min="2736" max="2741" width="14.42578125" style="967" customWidth="1"/>
    <col min="2742" max="2815" width="15.7109375" style="967"/>
    <col min="2816" max="2816" width="75" style="967" customWidth="1"/>
    <col min="2817" max="2817" width="17.28515625" style="967" bestFit="1" customWidth="1"/>
    <col min="2818" max="2863" width="17.28515625" style="967" customWidth="1"/>
    <col min="2864" max="2868" width="17.28515625" style="967" bestFit="1" customWidth="1"/>
    <col min="2869" max="2869" width="18" style="967" customWidth="1"/>
    <col min="2870" max="2870" width="17.28515625" style="967" customWidth="1"/>
    <col min="2871" max="2871" width="17.7109375" style="967" customWidth="1"/>
    <col min="2872" max="2872" width="9.28515625" style="967" customWidth="1"/>
    <col min="2873" max="2881" width="15.5703125" style="967" bestFit="1" customWidth="1"/>
    <col min="2882" max="2885" width="9.140625" style="967" customWidth="1"/>
    <col min="2886" max="2886" width="54.28515625" style="967" customWidth="1"/>
    <col min="2887" max="2897" width="14.28515625" style="967" customWidth="1"/>
    <col min="2898" max="2898" width="15.5703125" style="967" customWidth="1"/>
    <col min="2899" max="2899" width="14.28515625" style="967" customWidth="1"/>
    <col min="2900" max="2902" width="15.5703125" style="967" customWidth="1"/>
    <col min="2903" max="2927" width="14.28515625" style="967" customWidth="1"/>
    <col min="2928" max="2990" width="15.5703125" style="967" customWidth="1"/>
    <col min="2991" max="2991" width="44" style="967" customWidth="1"/>
    <col min="2992" max="2997" width="14.42578125" style="967" customWidth="1"/>
    <col min="2998" max="3071" width="15.7109375" style="967"/>
    <col min="3072" max="3072" width="75" style="967" customWidth="1"/>
    <col min="3073" max="3073" width="17.28515625" style="967" bestFit="1" customWidth="1"/>
    <col min="3074" max="3119" width="17.28515625" style="967" customWidth="1"/>
    <col min="3120" max="3124" width="17.28515625" style="967" bestFit="1" customWidth="1"/>
    <col min="3125" max="3125" width="18" style="967" customWidth="1"/>
    <col min="3126" max="3126" width="17.28515625" style="967" customWidth="1"/>
    <col min="3127" max="3127" width="17.7109375" style="967" customWidth="1"/>
    <col min="3128" max="3128" width="9.28515625" style="967" customWidth="1"/>
    <col min="3129" max="3137" width="15.5703125" style="967" bestFit="1" customWidth="1"/>
    <col min="3138" max="3141" width="9.140625" style="967" customWidth="1"/>
    <col min="3142" max="3142" width="54.28515625" style="967" customWidth="1"/>
    <col min="3143" max="3153" width="14.28515625" style="967" customWidth="1"/>
    <col min="3154" max="3154" width="15.5703125" style="967" customWidth="1"/>
    <col min="3155" max="3155" width="14.28515625" style="967" customWidth="1"/>
    <col min="3156" max="3158" width="15.5703125" style="967" customWidth="1"/>
    <col min="3159" max="3183" width="14.28515625" style="967" customWidth="1"/>
    <col min="3184" max="3246" width="15.5703125" style="967" customWidth="1"/>
    <col min="3247" max="3247" width="44" style="967" customWidth="1"/>
    <col min="3248" max="3253" width="14.42578125" style="967" customWidth="1"/>
    <col min="3254" max="3327" width="15.7109375" style="967"/>
    <col min="3328" max="3328" width="75" style="967" customWidth="1"/>
    <col min="3329" max="3329" width="17.28515625" style="967" bestFit="1" customWidth="1"/>
    <col min="3330" max="3375" width="17.28515625" style="967" customWidth="1"/>
    <col min="3376" max="3380" width="17.28515625" style="967" bestFit="1" customWidth="1"/>
    <col min="3381" max="3381" width="18" style="967" customWidth="1"/>
    <col min="3382" max="3382" width="17.28515625" style="967" customWidth="1"/>
    <col min="3383" max="3383" width="17.7109375" style="967" customWidth="1"/>
    <col min="3384" max="3384" width="9.28515625" style="967" customWidth="1"/>
    <col min="3385" max="3393" width="15.5703125" style="967" bestFit="1" customWidth="1"/>
    <col min="3394" max="3397" width="9.140625" style="967" customWidth="1"/>
    <col min="3398" max="3398" width="54.28515625" style="967" customWidth="1"/>
    <col min="3399" max="3409" width="14.28515625" style="967" customWidth="1"/>
    <col min="3410" max="3410" width="15.5703125" style="967" customWidth="1"/>
    <col min="3411" max="3411" width="14.28515625" style="967" customWidth="1"/>
    <col min="3412" max="3414" width="15.5703125" style="967" customWidth="1"/>
    <col min="3415" max="3439" width="14.28515625" style="967" customWidth="1"/>
    <col min="3440" max="3502" width="15.5703125" style="967" customWidth="1"/>
    <col min="3503" max="3503" width="44" style="967" customWidth="1"/>
    <col min="3504" max="3509" width="14.42578125" style="967" customWidth="1"/>
    <col min="3510" max="3583" width="15.7109375" style="967"/>
    <col min="3584" max="3584" width="75" style="967" customWidth="1"/>
    <col min="3585" max="3585" width="17.28515625" style="967" bestFit="1" customWidth="1"/>
    <col min="3586" max="3631" width="17.28515625" style="967" customWidth="1"/>
    <col min="3632" max="3636" width="17.28515625" style="967" bestFit="1" customWidth="1"/>
    <col min="3637" max="3637" width="18" style="967" customWidth="1"/>
    <col min="3638" max="3638" width="17.28515625" style="967" customWidth="1"/>
    <col min="3639" max="3639" width="17.7109375" style="967" customWidth="1"/>
    <col min="3640" max="3640" width="9.28515625" style="967" customWidth="1"/>
    <col min="3641" max="3649" width="15.5703125" style="967" bestFit="1" customWidth="1"/>
    <col min="3650" max="3653" width="9.140625" style="967" customWidth="1"/>
    <col min="3654" max="3654" width="54.28515625" style="967" customWidth="1"/>
    <col min="3655" max="3665" width="14.28515625" style="967" customWidth="1"/>
    <col min="3666" max="3666" width="15.5703125" style="967" customWidth="1"/>
    <col min="3667" max="3667" width="14.28515625" style="967" customWidth="1"/>
    <col min="3668" max="3670" width="15.5703125" style="967" customWidth="1"/>
    <col min="3671" max="3695" width="14.28515625" style="967" customWidth="1"/>
    <col min="3696" max="3758" width="15.5703125" style="967" customWidth="1"/>
    <col min="3759" max="3759" width="44" style="967" customWidth="1"/>
    <col min="3760" max="3765" width="14.42578125" style="967" customWidth="1"/>
    <col min="3766" max="3839" width="15.7109375" style="967"/>
    <col min="3840" max="3840" width="75" style="967" customWidth="1"/>
    <col min="3841" max="3841" width="17.28515625" style="967" bestFit="1" customWidth="1"/>
    <col min="3842" max="3887" width="17.28515625" style="967" customWidth="1"/>
    <col min="3888" max="3892" width="17.28515625" style="967" bestFit="1" customWidth="1"/>
    <col min="3893" max="3893" width="18" style="967" customWidth="1"/>
    <col min="3894" max="3894" width="17.28515625" style="967" customWidth="1"/>
    <col min="3895" max="3895" width="17.7109375" style="967" customWidth="1"/>
    <col min="3896" max="3896" width="9.28515625" style="967" customWidth="1"/>
    <col min="3897" max="3905" width="15.5703125" style="967" bestFit="1" customWidth="1"/>
    <col min="3906" max="3909" width="9.140625" style="967" customWidth="1"/>
    <col min="3910" max="3910" width="54.28515625" style="967" customWidth="1"/>
    <col min="3911" max="3921" width="14.28515625" style="967" customWidth="1"/>
    <col min="3922" max="3922" width="15.5703125" style="967" customWidth="1"/>
    <col min="3923" max="3923" width="14.28515625" style="967" customWidth="1"/>
    <col min="3924" max="3926" width="15.5703125" style="967" customWidth="1"/>
    <col min="3927" max="3951" width="14.28515625" style="967" customWidth="1"/>
    <col min="3952" max="4014" width="15.5703125" style="967" customWidth="1"/>
    <col min="4015" max="4015" width="44" style="967" customWidth="1"/>
    <col min="4016" max="4021" width="14.42578125" style="967" customWidth="1"/>
    <col min="4022" max="4095" width="15.7109375" style="967"/>
    <col min="4096" max="4096" width="75" style="967" customWidth="1"/>
    <col min="4097" max="4097" width="17.28515625" style="967" bestFit="1" customWidth="1"/>
    <col min="4098" max="4143" width="17.28515625" style="967" customWidth="1"/>
    <col min="4144" max="4148" width="17.28515625" style="967" bestFit="1" customWidth="1"/>
    <col min="4149" max="4149" width="18" style="967" customWidth="1"/>
    <col min="4150" max="4150" width="17.28515625" style="967" customWidth="1"/>
    <col min="4151" max="4151" width="17.7109375" style="967" customWidth="1"/>
    <col min="4152" max="4152" width="9.28515625" style="967" customWidth="1"/>
    <col min="4153" max="4161" width="15.5703125" style="967" bestFit="1" customWidth="1"/>
    <col min="4162" max="4165" width="9.140625" style="967" customWidth="1"/>
    <col min="4166" max="4166" width="54.28515625" style="967" customWidth="1"/>
    <col min="4167" max="4177" width="14.28515625" style="967" customWidth="1"/>
    <col min="4178" max="4178" width="15.5703125" style="967" customWidth="1"/>
    <col min="4179" max="4179" width="14.28515625" style="967" customWidth="1"/>
    <col min="4180" max="4182" width="15.5703125" style="967" customWidth="1"/>
    <col min="4183" max="4207" width="14.28515625" style="967" customWidth="1"/>
    <col min="4208" max="4270" width="15.5703125" style="967" customWidth="1"/>
    <col min="4271" max="4271" width="44" style="967" customWidth="1"/>
    <col min="4272" max="4277" width="14.42578125" style="967" customWidth="1"/>
    <col min="4278" max="4351" width="15.7109375" style="967"/>
    <col min="4352" max="4352" width="75" style="967" customWidth="1"/>
    <col min="4353" max="4353" width="17.28515625" style="967" bestFit="1" customWidth="1"/>
    <col min="4354" max="4399" width="17.28515625" style="967" customWidth="1"/>
    <col min="4400" max="4404" width="17.28515625" style="967" bestFit="1" customWidth="1"/>
    <col min="4405" max="4405" width="18" style="967" customWidth="1"/>
    <col min="4406" max="4406" width="17.28515625" style="967" customWidth="1"/>
    <col min="4407" max="4407" width="17.7109375" style="967" customWidth="1"/>
    <col min="4408" max="4408" width="9.28515625" style="967" customWidth="1"/>
    <col min="4409" max="4417" width="15.5703125" style="967" bestFit="1" customWidth="1"/>
    <col min="4418" max="4421" width="9.140625" style="967" customWidth="1"/>
    <col min="4422" max="4422" width="54.28515625" style="967" customWidth="1"/>
    <col min="4423" max="4433" width="14.28515625" style="967" customWidth="1"/>
    <col min="4434" max="4434" width="15.5703125" style="967" customWidth="1"/>
    <col min="4435" max="4435" width="14.28515625" style="967" customWidth="1"/>
    <col min="4436" max="4438" width="15.5703125" style="967" customWidth="1"/>
    <col min="4439" max="4463" width="14.28515625" style="967" customWidth="1"/>
    <col min="4464" max="4526" width="15.5703125" style="967" customWidth="1"/>
    <col min="4527" max="4527" width="44" style="967" customWidth="1"/>
    <col min="4528" max="4533" width="14.42578125" style="967" customWidth="1"/>
    <col min="4534" max="4607" width="15.7109375" style="967"/>
    <col min="4608" max="4608" width="75" style="967" customWidth="1"/>
    <col min="4609" max="4609" width="17.28515625" style="967" bestFit="1" customWidth="1"/>
    <col min="4610" max="4655" width="17.28515625" style="967" customWidth="1"/>
    <col min="4656" max="4660" width="17.28515625" style="967" bestFit="1" customWidth="1"/>
    <col min="4661" max="4661" width="18" style="967" customWidth="1"/>
    <col min="4662" max="4662" width="17.28515625" style="967" customWidth="1"/>
    <col min="4663" max="4663" width="17.7109375" style="967" customWidth="1"/>
    <col min="4664" max="4664" width="9.28515625" style="967" customWidth="1"/>
    <col min="4665" max="4673" width="15.5703125" style="967" bestFit="1" customWidth="1"/>
    <col min="4674" max="4677" width="9.140625" style="967" customWidth="1"/>
    <col min="4678" max="4678" width="54.28515625" style="967" customWidth="1"/>
    <col min="4679" max="4689" width="14.28515625" style="967" customWidth="1"/>
    <col min="4690" max="4690" width="15.5703125" style="967" customWidth="1"/>
    <col min="4691" max="4691" width="14.28515625" style="967" customWidth="1"/>
    <col min="4692" max="4694" width="15.5703125" style="967" customWidth="1"/>
    <col min="4695" max="4719" width="14.28515625" style="967" customWidth="1"/>
    <col min="4720" max="4782" width="15.5703125" style="967" customWidth="1"/>
    <col min="4783" max="4783" width="44" style="967" customWidth="1"/>
    <col min="4784" max="4789" width="14.42578125" style="967" customWidth="1"/>
    <col min="4790" max="4863" width="15.7109375" style="967"/>
    <col min="4864" max="4864" width="75" style="967" customWidth="1"/>
    <col min="4865" max="4865" width="17.28515625" style="967" bestFit="1" customWidth="1"/>
    <col min="4866" max="4911" width="17.28515625" style="967" customWidth="1"/>
    <col min="4912" max="4916" width="17.28515625" style="967" bestFit="1" customWidth="1"/>
    <col min="4917" max="4917" width="18" style="967" customWidth="1"/>
    <col min="4918" max="4918" width="17.28515625" style="967" customWidth="1"/>
    <col min="4919" max="4919" width="17.7109375" style="967" customWidth="1"/>
    <col min="4920" max="4920" width="9.28515625" style="967" customWidth="1"/>
    <col min="4921" max="4929" width="15.5703125" style="967" bestFit="1" customWidth="1"/>
    <col min="4930" max="4933" width="9.140625" style="967" customWidth="1"/>
    <col min="4934" max="4934" width="54.28515625" style="967" customWidth="1"/>
    <col min="4935" max="4945" width="14.28515625" style="967" customWidth="1"/>
    <col min="4946" max="4946" width="15.5703125" style="967" customWidth="1"/>
    <col min="4947" max="4947" width="14.28515625" style="967" customWidth="1"/>
    <col min="4948" max="4950" width="15.5703125" style="967" customWidth="1"/>
    <col min="4951" max="4975" width="14.28515625" style="967" customWidth="1"/>
    <col min="4976" max="5038" width="15.5703125" style="967" customWidth="1"/>
    <col min="5039" max="5039" width="44" style="967" customWidth="1"/>
    <col min="5040" max="5045" width="14.42578125" style="967" customWidth="1"/>
    <col min="5046" max="5119" width="15.7109375" style="967"/>
    <col min="5120" max="5120" width="75" style="967" customWidth="1"/>
    <col min="5121" max="5121" width="17.28515625" style="967" bestFit="1" customWidth="1"/>
    <col min="5122" max="5167" width="17.28515625" style="967" customWidth="1"/>
    <col min="5168" max="5172" width="17.28515625" style="967" bestFit="1" customWidth="1"/>
    <col min="5173" max="5173" width="18" style="967" customWidth="1"/>
    <col min="5174" max="5174" width="17.28515625" style="967" customWidth="1"/>
    <col min="5175" max="5175" width="17.7109375" style="967" customWidth="1"/>
    <col min="5176" max="5176" width="9.28515625" style="967" customWidth="1"/>
    <col min="5177" max="5185" width="15.5703125" style="967" bestFit="1" customWidth="1"/>
    <col min="5186" max="5189" width="9.140625" style="967" customWidth="1"/>
    <col min="5190" max="5190" width="54.28515625" style="967" customWidth="1"/>
    <col min="5191" max="5201" width="14.28515625" style="967" customWidth="1"/>
    <col min="5202" max="5202" width="15.5703125" style="967" customWidth="1"/>
    <col min="5203" max="5203" width="14.28515625" style="967" customWidth="1"/>
    <col min="5204" max="5206" width="15.5703125" style="967" customWidth="1"/>
    <col min="5207" max="5231" width="14.28515625" style="967" customWidth="1"/>
    <col min="5232" max="5294" width="15.5703125" style="967" customWidth="1"/>
    <col min="5295" max="5295" width="44" style="967" customWidth="1"/>
    <col min="5296" max="5301" width="14.42578125" style="967" customWidth="1"/>
    <col min="5302" max="5375" width="15.7109375" style="967"/>
    <col min="5376" max="5376" width="75" style="967" customWidth="1"/>
    <col min="5377" max="5377" width="17.28515625" style="967" bestFit="1" customWidth="1"/>
    <col min="5378" max="5423" width="17.28515625" style="967" customWidth="1"/>
    <col min="5424" max="5428" width="17.28515625" style="967" bestFit="1" customWidth="1"/>
    <col min="5429" max="5429" width="18" style="967" customWidth="1"/>
    <col min="5430" max="5430" width="17.28515625" style="967" customWidth="1"/>
    <col min="5431" max="5431" width="17.7109375" style="967" customWidth="1"/>
    <col min="5432" max="5432" width="9.28515625" style="967" customWidth="1"/>
    <col min="5433" max="5441" width="15.5703125" style="967" bestFit="1" customWidth="1"/>
    <col min="5442" max="5445" width="9.140625" style="967" customWidth="1"/>
    <col min="5446" max="5446" width="54.28515625" style="967" customWidth="1"/>
    <col min="5447" max="5457" width="14.28515625" style="967" customWidth="1"/>
    <col min="5458" max="5458" width="15.5703125" style="967" customWidth="1"/>
    <col min="5459" max="5459" width="14.28515625" style="967" customWidth="1"/>
    <col min="5460" max="5462" width="15.5703125" style="967" customWidth="1"/>
    <col min="5463" max="5487" width="14.28515625" style="967" customWidth="1"/>
    <col min="5488" max="5550" width="15.5703125" style="967" customWidth="1"/>
    <col min="5551" max="5551" width="44" style="967" customWidth="1"/>
    <col min="5552" max="5557" width="14.42578125" style="967" customWidth="1"/>
    <col min="5558" max="5631" width="15.7109375" style="967"/>
    <col min="5632" max="5632" width="75" style="967" customWidth="1"/>
    <col min="5633" max="5633" width="17.28515625" style="967" bestFit="1" customWidth="1"/>
    <col min="5634" max="5679" width="17.28515625" style="967" customWidth="1"/>
    <col min="5680" max="5684" width="17.28515625" style="967" bestFit="1" customWidth="1"/>
    <col min="5685" max="5685" width="18" style="967" customWidth="1"/>
    <col min="5686" max="5686" width="17.28515625" style="967" customWidth="1"/>
    <col min="5687" max="5687" width="17.7109375" style="967" customWidth="1"/>
    <col min="5688" max="5688" width="9.28515625" style="967" customWidth="1"/>
    <col min="5689" max="5697" width="15.5703125" style="967" bestFit="1" customWidth="1"/>
    <col min="5698" max="5701" width="9.140625" style="967" customWidth="1"/>
    <col min="5702" max="5702" width="54.28515625" style="967" customWidth="1"/>
    <col min="5703" max="5713" width="14.28515625" style="967" customWidth="1"/>
    <col min="5714" max="5714" width="15.5703125" style="967" customWidth="1"/>
    <col min="5715" max="5715" width="14.28515625" style="967" customWidth="1"/>
    <col min="5716" max="5718" width="15.5703125" style="967" customWidth="1"/>
    <col min="5719" max="5743" width="14.28515625" style="967" customWidth="1"/>
    <col min="5744" max="5806" width="15.5703125" style="967" customWidth="1"/>
    <col min="5807" max="5807" width="44" style="967" customWidth="1"/>
    <col min="5808" max="5813" width="14.42578125" style="967" customWidth="1"/>
    <col min="5814" max="5887" width="15.7109375" style="967"/>
    <col min="5888" max="5888" width="75" style="967" customWidth="1"/>
    <col min="5889" max="5889" width="17.28515625" style="967" bestFit="1" customWidth="1"/>
    <col min="5890" max="5935" width="17.28515625" style="967" customWidth="1"/>
    <col min="5936" max="5940" width="17.28515625" style="967" bestFit="1" customWidth="1"/>
    <col min="5941" max="5941" width="18" style="967" customWidth="1"/>
    <col min="5942" max="5942" width="17.28515625" style="967" customWidth="1"/>
    <col min="5943" max="5943" width="17.7109375" style="967" customWidth="1"/>
    <col min="5944" max="5944" width="9.28515625" style="967" customWidth="1"/>
    <col min="5945" max="5953" width="15.5703125" style="967" bestFit="1" customWidth="1"/>
    <col min="5954" max="5957" width="9.140625" style="967" customWidth="1"/>
    <col min="5958" max="5958" width="54.28515625" style="967" customWidth="1"/>
    <col min="5959" max="5969" width="14.28515625" style="967" customWidth="1"/>
    <col min="5970" max="5970" width="15.5703125" style="967" customWidth="1"/>
    <col min="5971" max="5971" width="14.28515625" style="967" customWidth="1"/>
    <col min="5972" max="5974" width="15.5703125" style="967" customWidth="1"/>
    <col min="5975" max="5999" width="14.28515625" style="967" customWidth="1"/>
    <col min="6000" max="6062" width="15.5703125" style="967" customWidth="1"/>
    <col min="6063" max="6063" width="44" style="967" customWidth="1"/>
    <col min="6064" max="6069" width="14.42578125" style="967" customWidth="1"/>
    <col min="6070" max="6143" width="15.7109375" style="967"/>
    <col min="6144" max="6144" width="75" style="967" customWidth="1"/>
    <col min="6145" max="6145" width="17.28515625" style="967" bestFit="1" customWidth="1"/>
    <col min="6146" max="6191" width="17.28515625" style="967" customWidth="1"/>
    <col min="6192" max="6196" width="17.28515625" style="967" bestFit="1" customWidth="1"/>
    <col min="6197" max="6197" width="18" style="967" customWidth="1"/>
    <col min="6198" max="6198" width="17.28515625" style="967" customWidth="1"/>
    <col min="6199" max="6199" width="17.7109375" style="967" customWidth="1"/>
    <col min="6200" max="6200" width="9.28515625" style="967" customWidth="1"/>
    <col min="6201" max="6209" width="15.5703125" style="967" bestFit="1" customWidth="1"/>
    <col min="6210" max="6213" width="9.140625" style="967" customWidth="1"/>
    <col min="6214" max="6214" width="54.28515625" style="967" customWidth="1"/>
    <col min="6215" max="6225" width="14.28515625" style="967" customWidth="1"/>
    <col min="6226" max="6226" width="15.5703125" style="967" customWidth="1"/>
    <col min="6227" max="6227" width="14.28515625" style="967" customWidth="1"/>
    <col min="6228" max="6230" width="15.5703125" style="967" customWidth="1"/>
    <col min="6231" max="6255" width="14.28515625" style="967" customWidth="1"/>
    <col min="6256" max="6318" width="15.5703125" style="967" customWidth="1"/>
    <col min="6319" max="6319" width="44" style="967" customWidth="1"/>
    <col min="6320" max="6325" width="14.42578125" style="967" customWidth="1"/>
    <col min="6326" max="6399" width="15.7109375" style="967"/>
    <col min="6400" max="6400" width="75" style="967" customWidth="1"/>
    <col min="6401" max="6401" width="17.28515625" style="967" bestFit="1" customWidth="1"/>
    <col min="6402" max="6447" width="17.28515625" style="967" customWidth="1"/>
    <col min="6448" max="6452" width="17.28515625" style="967" bestFit="1" customWidth="1"/>
    <col min="6453" max="6453" width="18" style="967" customWidth="1"/>
    <col min="6454" max="6454" width="17.28515625" style="967" customWidth="1"/>
    <col min="6455" max="6455" width="17.7109375" style="967" customWidth="1"/>
    <col min="6456" max="6456" width="9.28515625" style="967" customWidth="1"/>
    <col min="6457" max="6465" width="15.5703125" style="967" bestFit="1" customWidth="1"/>
    <col min="6466" max="6469" width="9.140625" style="967" customWidth="1"/>
    <col min="6470" max="6470" width="54.28515625" style="967" customWidth="1"/>
    <col min="6471" max="6481" width="14.28515625" style="967" customWidth="1"/>
    <col min="6482" max="6482" width="15.5703125" style="967" customWidth="1"/>
    <col min="6483" max="6483" width="14.28515625" style="967" customWidth="1"/>
    <col min="6484" max="6486" width="15.5703125" style="967" customWidth="1"/>
    <col min="6487" max="6511" width="14.28515625" style="967" customWidth="1"/>
    <col min="6512" max="6574" width="15.5703125" style="967" customWidth="1"/>
    <col min="6575" max="6575" width="44" style="967" customWidth="1"/>
    <col min="6576" max="6581" width="14.42578125" style="967" customWidth="1"/>
    <col min="6582" max="6655" width="15.7109375" style="967"/>
    <col min="6656" max="6656" width="75" style="967" customWidth="1"/>
    <col min="6657" max="6657" width="17.28515625" style="967" bestFit="1" customWidth="1"/>
    <col min="6658" max="6703" width="17.28515625" style="967" customWidth="1"/>
    <col min="6704" max="6708" width="17.28515625" style="967" bestFit="1" customWidth="1"/>
    <col min="6709" max="6709" width="18" style="967" customWidth="1"/>
    <col min="6710" max="6710" width="17.28515625" style="967" customWidth="1"/>
    <col min="6711" max="6711" width="17.7109375" style="967" customWidth="1"/>
    <col min="6712" max="6712" width="9.28515625" style="967" customWidth="1"/>
    <col min="6713" max="6721" width="15.5703125" style="967" bestFit="1" customWidth="1"/>
    <col min="6722" max="6725" width="9.140625" style="967" customWidth="1"/>
    <col min="6726" max="6726" width="54.28515625" style="967" customWidth="1"/>
    <col min="6727" max="6737" width="14.28515625" style="967" customWidth="1"/>
    <col min="6738" max="6738" width="15.5703125" style="967" customWidth="1"/>
    <col min="6739" max="6739" width="14.28515625" style="967" customWidth="1"/>
    <col min="6740" max="6742" width="15.5703125" style="967" customWidth="1"/>
    <col min="6743" max="6767" width="14.28515625" style="967" customWidth="1"/>
    <col min="6768" max="6830" width="15.5703125" style="967" customWidth="1"/>
    <col min="6831" max="6831" width="44" style="967" customWidth="1"/>
    <col min="6832" max="6837" width="14.42578125" style="967" customWidth="1"/>
    <col min="6838" max="6911" width="15.7109375" style="967"/>
    <col min="6912" max="6912" width="75" style="967" customWidth="1"/>
    <col min="6913" max="6913" width="17.28515625" style="967" bestFit="1" customWidth="1"/>
    <col min="6914" max="6959" width="17.28515625" style="967" customWidth="1"/>
    <col min="6960" max="6964" width="17.28515625" style="967" bestFit="1" customWidth="1"/>
    <col min="6965" max="6965" width="18" style="967" customWidth="1"/>
    <col min="6966" max="6966" width="17.28515625" style="967" customWidth="1"/>
    <col min="6967" max="6967" width="17.7109375" style="967" customWidth="1"/>
    <col min="6968" max="6968" width="9.28515625" style="967" customWidth="1"/>
    <col min="6969" max="6977" width="15.5703125" style="967" bestFit="1" customWidth="1"/>
    <col min="6978" max="6981" width="9.140625" style="967" customWidth="1"/>
    <col min="6982" max="6982" width="54.28515625" style="967" customWidth="1"/>
    <col min="6983" max="6993" width="14.28515625" style="967" customWidth="1"/>
    <col min="6994" max="6994" width="15.5703125" style="967" customWidth="1"/>
    <col min="6995" max="6995" width="14.28515625" style="967" customWidth="1"/>
    <col min="6996" max="6998" width="15.5703125" style="967" customWidth="1"/>
    <col min="6999" max="7023" width="14.28515625" style="967" customWidth="1"/>
    <col min="7024" max="7086" width="15.5703125" style="967" customWidth="1"/>
    <col min="7087" max="7087" width="44" style="967" customWidth="1"/>
    <col min="7088" max="7093" width="14.42578125" style="967" customWidth="1"/>
    <col min="7094" max="7167" width="15.7109375" style="967"/>
    <col min="7168" max="7168" width="75" style="967" customWidth="1"/>
    <col min="7169" max="7169" width="17.28515625" style="967" bestFit="1" customWidth="1"/>
    <col min="7170" max="7215" width="17.28515625" style="967" customWidth="1"/>
    <col min="7216" max="7220" width="17.28515625" style="967" bestFit="1" customWidth="1"/>
    <col min="7221" max="7221" width="18" style="967" customWidth="1"/>
    <col min="7222" max="7222" width="17.28515625" style="967" customWidth="1"/>
    <col min="7223" max="7223" width="17.7109375" style="967" customWidth="1"/>
    <col min="7224" max="7224" width="9.28515625" style="967" customWidth="1"/>
    <col min="7225" max="7233" width="15.5703125" style="967" bestFit="1" customWidth="1"/>
    <col min="7234" max="7237" width="9.140625" style="967" customWidth="1"/>
    <col min="7238" max="7238" width="54.28515625" style="967" customWidth="1"/>
    <col min="7239" max="7249" width="14.28515625" style="967" customWidth="1"/>
    <col min="7250" max="7250" width="15.5703125" style="967" customWidth="1"/>
    <col min="7251" max="7251" width="14.28515625" style="967" customWidth="1"/>
    <col min="7252" max="7254" width="15.5703125" style="967" customWidth="1"/>
    <col min="7255" max="7279" width="14.28515625" style="967" customWidth="1"/>
    <col min="7280" max="7342" width="15.5703125" style="967" customWidth="1"/>
    <col min="7343" max="7343" width="44" style="967" customWidth="1"/>
    <col min="7344" max="7349" width="14.42578125" style="967" customWidth="1"/>
    <col min="7350" max="7423" width="15.7109375" style="967"/>
    <col min="7424" max="7424" width="75" style="967" customWidth="1"/>
    <col min="7425" max="7425" width="17.28515625" style="967" bestFit="1" customWidth="1"/>
    <col min="7426" max="7471" width="17.28515625" style="967" customWidth="1"/>
    <col min="7472" max="7476" width="17.28515625" style="967" bestFit="1" customWidth="1"/>
    <col min="7477" max="7477" width="18" style="967" customWidth="1"/>
    <col min="7478" max="7478" width="17.28515625" style="967" customWidth="1"/>
    <col min="7479" max="7479" width="17.7109375" style="967" customWidth="1"/>
    <col min="7480" max="7480" width="9.28515625" style="967" customWidth="1"/>
    <col min="7481" max="7489" width="15.5703125" style="967" bestFit="1" customWidth="1"/>
    <col min="7490" max="7493" width="9.140625" style="967" customWidth="1"/>
    <col min="7494" max="7494" width="54.28515625" style="967" customWidth="1"/>
    <col min="7495" max="7505" width="14.28515625" style="967" customWidth="1"/>
    <col min="7506" max="7506" width="15.5703125" style="967" customWidth="1"/>
    <col min="7507" max="7507" width="14.28515625" style="967" customWidth="1"/>
    <col min="7508" max="7510" width="15.5703125" style="967" customWidth="1"/>
    <col min="7511" max="7535" width="14.28515625" style="967" customWidth="1"/>
    <col min="7536" max="7598" width="15.5703125" style="967" customWidth="1"/>
    <col min="7599" max="7599" width="44" style="967" customWidth="1"/>
    <col min="7600" max="7605" width="14.42578125" style="967" customWidth="1"/>
    <col min="7606" max="7679" width="15.7109375" style="967"/>
    <col min="7680" max="7680" width="75" style="967" customWidth="1"/>
    <col min="7681" max="7681" width="17.28515625" style="967" bestFit="1" customWidth="1"/>
    <col min="7682" max="7727" width="17.28515625" style="967" customWidth="1"/>
    <col min="7728" max="7732" width="17.28515625" style="967" bestFit="1" customWidth="1"/>
    <col min="7733" max="7733" width="18" style="967" customWidth="1"/>
    <col min="7734" max="7734" width="17.28515625" style="967" customWidth="1"/>
    <col min="7735" max="7735" width="17.7109375" style="967" customWidth="1"/>
    <col min="7736" max="7736" width="9.28515625" style="967" customWidth="1"/>
    <col min="7737" max="7745" width="15.5703125" style="967" bestFit="1" customWidth="1"/>
    <col min="7746" max="7749" width="9.140625" style="967" customWidth="1"/>
    <col min="7750" max="7750" width="54.28515625" style="967" customWidth="1"/>
    <col min="7751" max="7761" width="14.28515625" style="967" customWidth="1"/>
    <col min="7762" max="7762" width="15.5703125" style="967" customWidth="1"/>
    <col min="7763" max="7763" width="14.28515625" style="967" customWidth="1"/>
    <col min="7764" max="7766" width="15.5703125" style="967" customWidth="1"/>
    <col min="7767" max="7791" width="14.28515625" style="967" customWidth="1"/>
    <col min="7792" max="7854" width="15.5703125" style="967" customWidth="1"/>
    <col min="7855" max="7855" width="44" style="967" customWidth="1"/>
    <col min="7856" max="7861" width="14.42578125" style="967" customWidth="1"/>
    <col min="7862" max="7935" width="15.7109375" style="967"/>
    <col min="7936" max="7936" width="75" style="967" customWidth="1"/>
    <col min="7937" max="7937" width="17.28515625" style="967" bestFit="1" customWidth="1"/>
    <col min="7938" max="7983" width="17.28515625" style="967" customWidth="1"/>
    <col min="7984" max="7988" width="17.28515625" style="967" bestFit="1" customWidth="1"/>
    <col min="7989" max="7989" width="18" style="967" customWidth="1"/>
    <col min="7990" max="7990" width="17.28515625" style="967" customWidth="1"/>
    <col min="7991" max="7991" width="17.7109375" style="967" customWidth="1"/>
    <col min="7992" max="7992" width="9.28515625" style="967" customWidth="1"/>
    <col min="7993" max="8001" width="15.5703125" style="967" bestFit="1" customWidth="1"/>
    <col min="8002" max="8005" width="9.140625" style="967" customWidth="1"/>
    <col min="8006" max="8006" width="54.28515625" style="967" customWidth="1"/>
    <col min="8007" max="8017" width="14.28515625" style="967" customWidth="1"/>
    <col min="8018" max="8018" width="15.5703125" style="967" customWidth="1"/>
    <col min="8019" max="8019" width="14.28515625" style="967" customWidth="1"/>
    <col min="8020" max="8022" width="15.5703125" style="967" customWidth="1"/>
    <col min="8023" max="8047" width="14.28515625" style="967" customWidth="1"/>
    <col min="8048" max="8110" width="15.5703125" style="967" customWidth="1"/>
    <col min="8111" max="8111" width="44" style="967" customWidth="1"/>
    <col min="8112" max="8117" width="14.42578125" style="967" customWidth="1"/>
    <col min="8118" max="8191" width="15.7109375" style="967"/>
    <col min="8192" max="8192" width="75" style="967" customWidth="1"/>
    <col min="8193" max="8193" width="17.28515625" style="967" bestFit="1" customWidth="1"/>
    <col min="8194" max="8239" width="17.28515625" style="967" customWidth="1"/>
    <col min="8240" max="8244" width="17.28515625" style="967" bestFit="1" customWidth="1"/>
    <col min="8245" max="8245" width="18" style="967" customWidth="1"/>
    <col min="8246" max="8246" width="17.28515625" style="967" customWidth="1"/>
    <col min="8247" max="8247" width="17.7109375" style="967" customWidth="1"/>
    <col min="8248" max="8248" width="9.28515625" style="967" customWidth="1"/>
    <col min="8249" max="8257" width="15.5703125" style="967" bestFit="1" customWidth="1"/>
    <col min="8258" max="8261" width="9.140625" style="967" customWidth="1"/>
    <col min="8262" max="8262" width="54.28515625" style="967" customWidth="1"/>
    <col min="8263" max="8273" width="14.28515625" style="967" customWidth="1"/>
    <col min="8274" max="8274" width="15.5703125" style="967" customWidth="1"/>
    <col min="8275" max="8275" width="14.28515625" style="967" customWidth="1"/>
    <col min="8276" max="8278" width="15.5703125" style="967" customWidth="1"/>
    <col min="8279" max="8303" width="14.28515625" style="967" customWidth="1"/>
    <col min="8304" max="8366" width="15.5703125" style="967" customWidth="1"/>
    <col min="8367" max="8367" width="44" style="967" customWidth="1"/>
    <col min="8368" max="8373" width="14.42578125" style="967" customWidth="1"/>
    <col min="8374" max="8447" width="15.7109375" style="967"/>
    <col min="8448" max="8448" width="75" style="967" customWidth="1"/>
    <col min="8449" max="8449" width="17.28515625" style="967" bestFit="1" customWidth="1"/>
    <col min="8450" max="8495" width="17.28515625" style="967" customWidth="1"/>
    <col min="8496" max="8500" width="17.28515625" style="967" bestFit="1" customWidth="1"/>
    <col min="8501" max="8501" width="18" style="967" customWidth="1"/>
    <col min="8502" max="8502" width="17.28515625" style="967" customWidth="1"/>
    <col min="8503" max="8503" width="17.7109375" style="967" customWidth="1"/>
    <col min="8504" max="8504" width="9.28515625" style="967" customWidth="1"/>
    <col min="8505" max="8513" width="15.5703125" style="967" bestFit="1" customWidth="1"/>
    <col min="8514" max="8517" width="9.140625" style="967" customWidth="1"/>
    <col min="8518" max="8518" width="54.28515625" style="967" customWidth="1"/>
    <col min="8519" max="8529" width="14.28515625" style="967" customWidth="1"/>
    <col min="8530" max="8530" width="15.5703125" style="967" customWidth="1"/>
    <col min="8531" max="8531" width="14.28515625" style="967" customWidth="1"/>
    <col min="8532" max="8534" width="15.5703125" style="967" customWidth="1"/>
    <col min="8535" max="8559" width="14.28515625" style="967" customWidth="1"/>
    <col min="8560" max="8622" width="15.5703125" style="967" customWidth="1"/>
    <col min="8623" max="8623" width="44" style="967" customWidth="1"/>
    <col min="8624" max="8629" width="14.42578125" style="967" customWidth="1"/>
    <col min="8630" max="8703" width="15.7109375" style="967"/>
    <col min="8704" max="8704" width="75" style="967" customWidth="1"/>
    <col min="8705" max="8705" width="17.28515625" style="967" bestFit="1" customWidth="1"/>
    <col min="8706" max="8751" width="17.28515625" style="967" customWidth="1"/>
    <col min="8752" max="8756" width="17.28515625" style="967" bestFit="1" customWidth="1"/>
    <col min="8757" max="8757" width="18" style="967" customWidth="1"/>
    <col min="8758" max="8758" width="17.28515625" style="967" customWidth="1"/>
    <col min="8759" max="8759" width="17.7109375" style="967" customWidth="1"/>
    <col min="8760" max="8760" width="9.28515625" style="967" customWidth="1"/>
    <col min="8761" max="8769" width="15.5703125" style="967" bestFit="1" customWidth="1"/>
    <col min="8770" max="8773" width="9.140625" style="967" customWidth="1"/>
    <col min="8774" max="8774" width="54.28515625" style="967" customWidth="1"/>
    <col min="8775" max="8785" width="14.28515625" style="967" customWidth="1"/>
    <col min="8786" max="8786" width="15.5703125" style="967" customWidth="1"/>
    <col min="8787" max="8787" width="14.28515625" style="967" customWidth="1"/>
    <col min="8788" max="8790" width="15.5703125" style="967" customWidth="1"/>
    <col min="8791" max="8815" width="14.28515625" style="967" customWidth="1"/>
    <col min="8816" max="8878" width="15.5703125" style="967" customWidth="1"/>
    <col min="8879" max="8879" width="44" style="967" customWidth="1"/>
    <col min="8880" max="8885" width="14.42578125" style="967" customWidth="1"/>
    <col min="8886" max="8959" width="15.7109375" style="967"/>
    <col min="8960" max="8960" width="75" style="967" customWidth="1"/>
    <col min="8961" max="8961" width="17.28515625" style="967" bestFit="1" customWidth="1"/>
    <col min="8962" max="9007" width="17.28515625" style="967" customWidth="1"/>
    <col min="9008" max="9012" width="17.28515625" style="967" bestFit="1" customWidth="1"/>
    <col min="9013" max="9013" width="18" style="967" customWidth="1"/>
    <col min="9014" max="9014" width="17.28515625" style="967" customWidth="1"/>
    <col min="9015" max="9015" width="17.7109375" style="967" customWidth="1"/>
    <col min="9016" max="9016" width="9.28515625" style="967" customWidth="1"/>
    <col min="9017" max="9025" width="15.5703125" style="967" bestFit="1" customWidth="1"/>
    <col min="9026" max="9029" width="9.140625" style="967" customWidth="1"/>
    <col min="9030" max="9030" width="54.28515625" style="967" customWidth="1"/>
    <col min="9031" max="9041" width="14.28515625" style="967" customWidth="1"/>
    <col min="9042" max="9042" width="15.5703125" style="967" customWidth="1"/>
    <col min="9043" max="9043" width="14.28515625" style="967" customWidth="1"/>
    <col min="9044" max="9046" width="15.5703125" style="967" customWidth="1"/>
    <col min="9047" max="9071" width="14.28515625" style="967" customWidth="1"/>
    <col min="9072" max="9134" width="15.5703125" style="967" customWidth="1"/>
    <col min="9135" max="9135" width="44" style="967" customWidth="1"/>
    <col min="9136" max="9141" width="14.42578125" style="967" customWidth="1"/>
    <col min="9142" max="9215" width="15.7109375" style="967"/>
    <col min="9216" max="9216" width="75" style="967" customWidth="1"/>
    <col min="9217" max="9217" width="17.28515625" style="967" bestFit="1" customWidth="1"/>
    <col min="9218" max="9263" width="17.28515625" style="967" customWidth="1"/>
    <col min="9264" max="9268" width="17.28515625" style="967" bestFit="1" customWidth="1"/>
    <col min="9269" max="9269" width="18" style="967" customWidth="1"/>
    <col min="9270" max="9270" width="17.28515625" style="967" customWidth="1"/>
    <col min="9271" max="9271" width="17.7109375" style="967" customWidth="1"/>
    <col min="9272" max="9272" width="9.28515625" style="967" customWidth="1"/>
    <col min="9273" max="9281" width="15.5703125" style="967" bestFit="1" customWidth="1"/>
    <col min="9282" max="9285" width="9.140625" style="967" customWidth="1"/>
    <col min="9286" max="9286" width="54.28515625" style="967" customWidth="1"/>
    <col min="9287" max="9297" width="14.28515625" style="967" customWidth="1"/>
    <col min="9298" max="9298" width="15.5703125" style="967" customWidth="1"/>
    <col min="9299" max="9299" width="14.28515625" style="967" customWidth="1"/>
    <col min="9300" max="9302" width="15.5703125" style="967" customWidth="1"/>
    <col min="9303" max="9327" width="14.28515625" style="967" customWidth="1"/>
    <col min="9328" max="9390" width="15.5703125" style="967" customWidth="1"/>
    <col min="9391" max="9391" width="44" style="967" customWidth="1"/>
    <col min="9392" max="9397" width="14.42578125" style="967" customWidth="1"/>
    <col min="9398" max="9471" width="15.7109375" style="967"/>
    <col min="9472" max="9472" width="75" style="967" customWidth="1"/>
    <col min="9473" max="9473" width="17.28515625" style="967" bestFit="1" customWidth="1"/>
    <col min="9474" max="9519" width="17.28515625" style="967" customWidth="1"/>
    <col min="9520" max="9524" width="17.28515625" style="967" bestFit="1" customWidth="1"/>
    <col min="9525" max="9525" width="18" style="967" customWidth="1"/>
    <col min="9526" max="9526" width="17.28515625" style="967" customWidth="1"/>
    <col min="9527" max="9527" width="17.7109375" style="967" customWidth="1"/>
    <col min="9528" max="9528" width="9.28515625" style="967" customWidth="1"/>
    <col min="9529" max="9537" width="15.5703125" style="967" bestFit="1" customWidth="1"/>
    <col min="9538" max="9541" width="9.140625" style="967" customWidth="1"/>
    <col min="9542" max="9542" width="54.28515625" style="967" customWidth="1"/>
    <col min="9543" max="9553" width="14.28515625" style="967" customWidth="1"/>
    <col min="9554" max="9554" width="15.5703125" style="967" customWidth="1"/>
    <col min="9555" max="9555" width="14.28515625" style="967" customWidth="1"/>
    <col min="9556" max="9558" width="15.5703125" style="967" customWidth="1"/>
    <col min="9559" max="9583" width="14.28515625" style="967" customWidth="1"/>
    <col min="9584" max="9646" width="15.5703125" style="967" customWidth="1"/>
    <col min="9647" max="9647" width="44" style="967" customWidth="1"/>
    <col min="9648" max="9653" width="14.42578125" style="967" customWidth="1"/>
    <col min="9654" max="9727" width="15.7109375" style="967"/>
    <col min="9728" max="9728" width="75" style="967" customWidth="1"/>
    <col min="9729" max="9729" width="17.28515625" style="967" bestFit="1" customWidth="1"/>
    <col min="9730" max="9775" width="17.28515625" style="967" customWidth="1"/>
    <col min="9776" max="9780" width="17.28515625" style="967" bestFit="1" customWidth="1"/>
    <col min="9781" max="9781" width="18" style="967" customWidth="1"/>
    <col min="9782" max="9782" width="17.28515625" style="967" customWidth="1"/>
    <col min="9783" max="9783" width="17.7109375" style="967" customWidth="1"/>
    <col min="9784" max="9784" width="9.28515625" style="967" customWidth="1"/>
    <col min="9785" max="9793" width="15.5703125" style="967" bestFit="1" customWidth="1"/>
    <col min="9794" max="9797" width="9.140625" style="967" customWidth="1"/>
    <col min="9798" max="9798" width="54.28515625" style="967" customWidth="1"/>
    <col min="9799" max="9809" width="14.28515625" style="967" customWidth="1"/>
    <col min="9810" max="9810" width="15.5703125" style="967" customWidth="1"/>
    <col min="9811" max="9811" width="14.28515625" style="967" customWidth="1"/>
    <col min="9812" max="9814" width="15.5703125" style="967" customWidth="1"/>
    <col min="9815" max="9839" width="14.28515625" style="967" customWidth="1"/>
    <col min="9840" max="9902" width="15.5703125" style="967" customWidth="1"/>
    <col min="9903" max="9903" width="44" style="967" customWidth="1"/>
    <col min="9904" max="9909" width="14.42578125" style="967" customWidth="1"/>
    <col min="9910" max="9983" width="15.7109375" style="967"/>
    <col min="9984" max="9984" width="75" style="967" customWidth="1"/>
    <col min="9985" max="9985" width="17.28515625" style="967" bestFit="1" customWidth="1"/>
    <col min="9986" max="10031" width="17.28515625" style="967" customWidth="1"/>
    <col min="10032" max="10036" width="17.28515625" style="967" bestFit="1" customWidth="1"/>
    <col min="10037" max="10037" width="18" style="967" customWidth="1"/>
    <col min="10038" max="10038" width="17.28515625" style="967" customWidth="1"/>
    <col min="10039" max="10039" width="17.7109375" style="967" customWidth="1"/>
    <col min="10040" max="10040" width="9.28515625" style="967" customWidth="1"/>
    <col min="10041" max="10049" width="15.5703125" style="967" bestFit="1" customWidth="1"/>
    <col min="10050" max="10053" width="9.140625" style="967" customWidth="1"/>
    <col min="10054" max="10054" width="54.28515625" style="967" customWidth="1"/>
    <col min="10055" max="10065" width="14.28515625" style="967" customWidth="1"/>
    <col min="10066" max="10066" width="15.5703125" style="967" customWidth="1"/>
    <col min="10067" max="10067" width="14.28515625" style="967" customWidth="1"/>
    <col min="10068" max="10070" width="15.5703125" style="967" customWidth="1"/>
    <col min="10071" max="10095" width="14.28515625" style="967" customWidth="1"/>
    <col min="10096" max="10158" width="15.5703125" style="967" customWidth="1"/>
    <col min="10159" max="10159" width="44" style="967" customWidth="1"/>
    <col min="10160" max="10165" width="14.42578125" style="967" customWidth="1"/>
    <col min="10166" max="10239" width="15.7109375" style="967"/>
    <col min="10240" max="10240" width="75" style="967" customWidth="1"/>
    <col min="10241" max="10241" width="17.28515625" style="967" bestFit="1" customWidth="1"/>
    <col min="10242" max="10287" width="17.28515625" style="967" customWidth="1"/>
    <col min="10288" max="10292" width="17.28515625" style="967" bestFit="1" customWidth="1"/>
    <col min="10293" max="10293" width="18" style="967" customWidth="1"/>
    <col min="10294" max="10294" width="17.28515625" style="967" customWidth="1"/>
    <col min="10295" max="10295" width="17.7109375" style="967" customWidth="1"/>
    <col min="10296" max="10296" width="9.28515625" style="967" customWidth="1"/>
    <col min="10297" max="10305" width="15.5703125" style="967" bestFit="1" customWidth="1"/>
    <col min="10306" max="10309" width="9.140625" style="967" customWidth="1"/>
    <col min="10310" max="10310" width="54.28515625" style="967" customWidth="1"/>
    <col min="10311" max="10321" width="14.28515625" style="967" customWidth="1"/>
    <col min="10322" max="10322" width="15.5703125" style="967" customWidth="1"/>
    <col min="10323" max="10323" width="14.28515625" style="967" customWidth="1"/>
    <col min="10324" max="10326" width="15.5703125" style="967" customWidth="1"/>
    <col min="10327" max="10351" width="14.28515625" style="967" customWidth="1"/>
    <col min="10352" max="10414" width="15.5703125" style="967" customWidth="1"/>
    <col min="10415" max="10415" width="44" style="967" customWidth="1"/>
    <col min="10416" max="10421" width="14.42578125" style="967" customWidth="1"/>
    <col min="10422" max="10495" width="15.7109375" style="967"/>
    <col min="10496" max="10496" width="75" style="967" customWidth="1"/>
    <col min="10497" max="10497" width="17.28515625" style="967" bestFit="1" customWidth="1"/>
    <col min="10498" max="10543" width="17.28515625" style="967" customWidth="1"/>
    <col min="10544" max="10548" width="17.28515625" style="967" bestFit="1" customWidth="1"/>
    <col min="10549" max="10549" width="18" style="967" customWidth="1"/>
    <col min="10550" max="10550" width="17.28515625" style="967" customWidth="1"/>
    <col min="10551" max="10551" width="17.7109375" style="967" customWidth="1"/>
    <col min="10552" max="10552" width="9.28515625" style="967" customWidth="1"/>
    <col min="10553" max="10561" width="15.5703125" style="967" bestFit="1" customWidth="1"/>
    <col min="10562" max="10565" width="9.140625" style="967" customWidth="1"/>
    <col min="10566" max="10566" width="54.28515625" style="967" customWidth="1"/>
    <col min="10567" max="10577" width="14.28515625" style="967" customWidth="1"/>
    <col min="10578" max="10578" width="15.5703125" style="967" customWidth="1"/>
    <col min="10579" max="10579" width="14.28515625" style="967" customWidth="1"/>
    <col min="10580" max="10582" width="15.5703125" style="967" customWidth="1"/>
    <col min="10583" max="10607" width="14.28515625" style="967" customWidth="1"/>
    <col min="10608" max="10670" width="15.5703125" style="967" customWidth="1"/>
    <col min="10671" max="10671" width="44" style="967" customWidth="1"/>
    <col min="10672" max="10677" width="14.42578125" style="967" customWidth="1"/>
    <col min="10678" max="10751" width="15.7109375" style="967"/>
    <col min="10752" max="10752" width="75" style="967" customWidth="1"/>
    <col min="10753" max="10753" width="17.28515625" style="967" bestFit="1" customWidth="1"/>
    <col min="10754" max="10799" width="17.28515625" style="967" customWidth="1"/>
    <col min="10800" max="10804" width="17.28515625" style="967" bestFit="1" customWidth="1"/>
    <col min="10805" max="10805" width="18" style="967" customWidth="1"/>
    <col min="10806" max="10806" width="17.28515625" style="967" customWidth="1"/>
    <col min="10807" max="10807" width="17.7109375" style="967" customWidth="1"/>
    <col min="10808" max="10808" width="9.28515625" style="967" customWidth="1"/>
    <col min="10809" max="10817" width="15.5703125" style="967" bestFit="1" customWidth="1"/>
    <col min="10818" max="10821" width="9.140625" style="967" customWidth="1"/>
    <col min="10822" max="10822" width="54.28515625" style="967" customWidth="1"/>
    <col min="10823" max="10833" width="14.28515625" style="967" customWidth="1"/>
    <col min="10834" max="10834" width="15.5703125" style="967" customWidth="1"/>
    <col min="10835" max="10835" width="14.28515625" style="967" customWidth="1"/>
    <col min="10836" max="10838" width="15.5703125" style="967" customWidth="1"/>
    <col min="10839" max="10863" width="14.28515625" style="967" customWidth="1"/>
    <col min="10864" max="10926" width="15.5703125" style="967" customWidth="1"/>
    <col min="10927" max="10927" width="44" style="967" customWidth="1"/>
    <col min="10928" max="10933" width="14.42578125" style="967" customWidth="1"/>
    <col min="10934" max="11007" width="15.7109375" style="967"/>
    <col min="11008" max="11008" width="75" style="967" customWidth="1"/>
    <col min="11009" max="11009" width="17.28515625" style="967" bestFit="1" customWidth="1"/>
    <col min="11010" max="11055" width="17.28515625" style="967" customWidth="1"/>
    <col min="11056" max="11060" width="17.28515625" style="967" bestFit="1" customWidth="1"/>
    <col min="11061" max="11061" width="18" style="967" customWidth="1"/>
    <col min="11062" max="11062" width="17.28515625" style="967" customWidth="1"/>
    <col min="11063" max="11063" width="17.7109375" style="967" customWidth="1"/>
    <col min="11064" max="11064" width="9.28515625" style="967" customWidth="1"/>
    <col min="11065" max="11073" width="15.5703125" style="967" bestFit="1" customWidth="1"/>
    <col min="11074" max="11077" width="9.140625" style="967" customWidth="1"/>
    <col min="11078" max="11078" width="54.28515625" style="967" customWidth="1"/>
    <col min="11079" max="11089" width="14.28515625" style="967" customWidth="1"/>
    <col min="11090" max="11090" width="15.5703125" style="967" customWidth="1"/>
    <col min="11091" max="11091" width="14.28515625" style="967" customWidth="1"/>
    <col min="11092" max="11094" width="15.5703125" style="967" customWidth="1"/>
    <col min="11095" max="11119" width="14.28515625" style="967" customWidth="1"/>
    <col min="11120" max="11182" width="15.5703125" style="967" customWidth="1"/>
    <col min="11183" max="11183" width="44" style="967" customWidth="1"/>
    <col min="11184" max="11189" width="14.42578125" style="967" customWidth="1"/>
    <col min="11190" max="11263" width="15.7109375" style="967"/>
    <col min="11264" max="11264" width="75" style="967" customWidth="1"/>
    <col min="11265" max="11265" width="17.28515625" style="967" bestFit="1" customWidth="1"/>
    <col min="11266" max="11311" width="17.28515625" style="967" customWidth="1"/>
    <col min="11312" max="11316" width="17.28515625" style="967" bestFit="1" customWidth="1"/>
    <col min="11317" max="11317" width="18" style="967" customWidth="1"/>
    <col min="11318" max="11318" width="17.28515625" style="967" customWidth="1"/>
    <col min="11319" max="11319" width="17.7109375" style="967" customWidth="1"/>
    <col min="11320" max="11320" width="9.28515625" style="967" customWidth="1"/>
    <col min="11321" max="11329" width="15.5703125" style="967" bestFit="1" customWidth="1"/>
    <col min="11330" max="11333" width="9.140625" style="967" customWidth="1"/>
    <col min="11334" max="11334" width="54.28515625" style="967" customWidth="1"/>
    <col min="11335" max="11345" width="14.28515625" style="967" customWidth="1"/>
    <col min="11346" max="11346" width="15.5703125" style="967" customWidth="1"/>
    <col min="11347" max="11347" width="14.28515625" style="967" customWidth="1"/>
    <col min="11348" max="11350" width="15.5703125" style="967" customWidth="1"/>
    <col min="11351" max="11375" width="14.28515625" style="967" customWidth="1"/>
    <col min="11376" max="11438" width="15.5703125" style="967" customWidth="1"/>
    <col min="11439" max="11439" width="44" style="967" customWidth="1"/>
    <col min="11440" max="11445" width="14.42578125" style="967" customWidth="1"/>
    <col min="11446" max="11519" width="15.7109375" style="967"/>
    <col min="11520" max="11520" width="75" style="967" customWidth="1"/>
    <col min="11521" max="11521" width="17.28515625" style="967" bestFit="1" customWidth="1"/>
    <col min="11522" max="11567" width="17.28515625" style="967" customWidth="1"/>
    <col min="11568" max="11572" width="17.28515625" style="967" bestFit="1" customWidth="1"/>
    <col min="11573" max="11573" width="18" style="967" customWidth="1"/>
    <col min="11574" max="11574" width="17.28515625" style="967" customWidth="1"/>
    <col min="11575" max="11575" width="17.7109375" style="967" customWidth="1"/>
    <col min="11576" max="11576" width="9.28515625" style="967" customWidth="1"/>
    <col min="11577" max="11585" width="15.5703125" style="967" bestFit="1" customWidth="1"/>
    <col min="11586" max="11589" width="9.140625" style="967" customWidth="1"/>
    <col min="11590" max="11590" width="54.28515625" style="967" customWidth="1"/>
    <col min="11591" max="11601" width="14.28515625" style="967" customWidth="1"/>
    <col min="11602" max="11602" width="15.5703125" style="967" customWidth="1"/>
    <col min="11603" max="11603" width="14.28515625" style="967" customWidth="1"/>
    <col min="11604" max="11606" width="15.5703125" style="967" customWidth="1"/>
    <col min="11607" max="11631" width="14.28515625" style="967" customWidth="1"/>
    <col min="11632" max="11694" width="15.5703125" style="967" customWidth="1"/>
    <col min="11695" max="11695" width="44" style="967" customWidth="1"/>
    <col min="11696" max="11701" width="14.42578125" style="967" customWidth="1"/>
    <col min="11702" max="11775" width="15.7109375" style="967"/>
    <col min="11776" max="11776" width="75" style="967" customWidth="1"/>
    <col min="11777" max="11777" width="17.28515625" style="967" bestFit="1" customWidth="1"/>
    <col min="11778" max="11823" width="17.28515625" style="967" customWidth="1"/>
    <col min="11824" max="11828" width="17.28515625" style="967" bestFit="1" customWidth="1"/>
    <col min="11829" max="11829" width="18" style="967" customWidth="1"/>
    <col min="11830" max="11830" width="17.28515625" style="967" customWidth="1"/>
    <col min="11831" max="11831" width="17.7109375" style="967" customWidth="1"/>
    <col min="11832" max="11832" width="9.28515625" style="967" customWidth="1"/>
    <col min="11833" max="11841" width="15.5703125" style="967" bestFit="1" customWidth="1"/>
    <col min="11842" max="11845" width="9.140625" style="967" customWidth="1"/>
    <col min="11846" max="11846" width="54.28515625" style="967" customWidth="1"/>
    <col min="11847" max="11857" width="14.28515625" style="967" customWidth="1"/>
    <col min="11858" max="11858" width="15.5703125" style="967" customWidth="1"/>
    <col min="11859" max="11859" width="14.28515625" style="967" customWidth="1"/>
    <col min="11860" max="11862" width="15.5703125" style="967" customWidth="1"/>
    <col min="11863" max="11887" width="14.28515625" style="967" customWidth="1"/>
    <col min="11888" max="11950" width="15.5703125" style="967" customWidth="1"/>
    <col min="11951" max="11951" width="44" style="967" customWidth="1"/>
    <col min="11952" max="11957" width="14.42578125" style="967" customWidth="1"/>
    <col min="11958" max="12031" width="15.7109375" style="967"/>
    <col min="12032" max="12032" width="75" style="967" customWidth="1"/>
    <col min="12033" max="12033" width="17.28515625" style="967" bestFit="1" customWidth="1"/>
    <col min="12034" max="12079" width="17.28515625" style="967" customWidth="1"/>
    <col min="12080" max="12084" width="17.28515625" style="967" bestFit="1" customWidth="1"/>
    <col min="12085" max="12085" width="18" style="967" customWidth="1"/>
    <col min="12086" max="12086" width="17.28515625" style="967" customWidth="1"/>
    <col min="12087" max="12087" width="17.7109375" style="967" customWidth="1"/>
    <col min="12088" max="12088" width="9.28515625" style="967" customWidth="1"/>
    <col min="12089" max="12097" width="15.5703125" style="967" bestFit="1" customWidth="1"/>
    <col min="12098" max="12101" width="9.140625" style="967" customWidth="1"/>
    <col min="12102" max="12102" width="54.28515625" style="967" customWidth="1"/>
    <col min="12103" max="12113" width="14.28515625" style="967" customWidth="1"/>
    <col min="12114" max="12114" width="15.5703125" style="967" customWidth="1"/>
    <col min="12115" max="12115" width="14.28515625" style="967" customWidth="1"/>
    <col min="12116" max="12118" width="15.5703125" style="967" customWidth="1"/>
    <col min="12119" max="12143" width="14.28515625" style="967" customWidth="1"/>
    <col min="12144" max="12206" width="15.5703125" style="967" customWidth="1"/>
    <col min="12207" max="12207" width="44" style="967" customWidth="1"/>
    <col min="12208" max="12213" width="14.42578125" style="967" customWidth="1"/>
    <col min="12214" max="12287" width="15.7109375" style="967"/>
    <col min="12288" max="12288" width="75" style="967" customWidth="1"/>
    <col min="12289" max="12289" width="17.28515625" style="967" bestFit="1" customWidth="1"/>
    <col min="12290" max="12335" width="17.28515625" style="967" customWidth="1"/>
    <col min="12336" max="12340" width="17.28515625" style="967" bestFit="1" customWidth="1"/>
    <col min="12341" max="12341" width="18" style="967" customWidth="1"/>
    <col min="12342" max="12342" width="17.28515625" style="967" customWidth="1"/>
    <col min="12343" max="12343" width="17.7109375" style="967" customWidth="1"/>
    <col min="12344" max="12344" width="9.28515625" style="967" customWidth="1"/>
    <col min="12345" max="12353" width="15.5703125" style="967" bestFit="1" customWidth="1"/>
    <col min="12354" max="12357" width="9.140625" style="967" customWidth="1"/>
    <col min="12358" max="12358" width="54.28515625" style="967" customWidth="1"/>
    <col min="12359" max="12369" width="14.28515625" style="967" customWidth="1"/>
    <col min="12370" max="12370" width="15.5703125" style="967" customWidth="1"/>
    <col min="12371" max="12371" width="14.28515625" style="967" customWidth="1"/>
    <col min="12372" max="12374" width="15.5703125" style="967" customWidth="1"/>
    <col min="12375" max="12399" width="14.28515625" style="967" customWidth="1"/>
    <col min="12400" max="12462" width="15.5703125" style="967" customWidth="1"/>
    <col min="12463" max="12463" width="44" style="967" customWidth="1"/>
    <col min="12464" max="12469" width="14.42578125" style="967" customWidth="1"/>
    <col min="12470" max="12543" width="15.7109375" style="967"/>
    <col min="12544" max="12544" width="75" style="967" customWidth="1"/>
    <col min="12545" max="12545" width="17.28515625" style="967" bestFit="1" customWidth="1"/>
    <col min="12546" max="12591" width="17.28515625" style="967" customWidth="1"/>
    <col min="12592" max="12596" width="17.28515625" style="967" bestFit="1" customWidth="1"/>
    <col min="12597" max="12597" width="18" style="967" customWidth="1"/>
    <col min="12598" max="12598" width="17.28515625" style="967" customWidth="1"/>
    <col min="12599" max="12599" width="17.7109375" style="967" customWidth="1"/>
    <col min="12600" max="12600" width="9.28515625" style="967" customWidth="1"/>
    <col min="12601" max="12609" width="15.5703125" style="967" bestFit="1" customWidth="1"/>
    <col min="12610" max="12613" width="9.140625" style="967" customWidth="1"/>
    <col min="12614" max="12614" width="54.28515625" style="967" customWidth="1"/>
    <col min="12615" max="12625" width="14.28515625" style="967" customWidth="1"/>
    <col min="12626" max="12626" width="15.5703125" style="967" customWidth="1"/>
    <col min="12627" max="12627" width="14.28515625" style="967" customWidth="1"/>
    <col min="12628" max="12630" width="15.5703125" style="967" customWidth="1"/>
    <col min="12631" max="12655" width="14.28515625" style="967" customWidth="1"/>
    <col min="12656" max="12718" width="15.5703125" style="967" customWidth="1"/>
    <col min="12719" max="12719" width="44" style="967" customWidth="1"/>
    <col min="12720" max="12725" width="14.42578125" style="967" customWidth="1"/>
    <col min="12726" max="12799" width="15.7109375" style="967"/>
    <col min="12800" max="12800" width="75" style="967" customWidth="1"/>
    <col min="12801" max="12801" width="17.28515625" style="967" bestFit="1" customWidth="1"/>
    <col min="12802" max="12847" width="17.28515625" style="967" customWidth="1"/>
    <col min="12848" max="12852" width="17.28515625" style="967" bestFit="1" customWidth="1"/>
    <col min="12853" max="12853" width="18" style="967" customWidth="1"/>
    <col min="12854" max="12854" width="17.28515625" style="967" customWidth="1"/>
    <col min="12855" max="12855" width="17.7109375" style="967" customWidth="1"/>
    <col min="12856" max="12856" width="9.28515625" style="967" customWidth="1"/>
    <col min="12857" max="12865" width="15.5703125" style="967" bestFit="1" customWidth="1"/>
    <col min="12866" max="12869" width="9.140625" style="967" customWidth="1"/>
    <col min="12870" max="12870" width="54.28515625" style="967" customWidth="1"/>
    <col min="12871" max="12881" width="14.28515625" style="967" customWidth="1"/>
    <col min="12882" max="12882" width="15.5703125" style="967" customWidth="1"/>
    <col min="12883" max="12883" width="14.28515625" style="967" customWidth="1"/>
    <col min="12884" max="12886" width="15.5703125" style="967" customWidth="1"/>
    <col min="12887" max="12911" width="14.28515625" style="967" customWidth="1"/>
    <col min="12912" max="12974" width="15.5703125" style="967" customWidth="1"/>
    <col min="12975" max="12975" width="44" style="967" customWidth="1"/>
    <col min="12976" max="12981" width="14.42578125" style="967" customWidth="1"/>
    <col min="12982" max="13055" width="15.7109375" style="967"/>
    <col min="13056" max="13056" width="75" style="967" customWidth="1"/>
    <col min="13057" max="13057" width="17.28515625" style="967" bestFit="1" customWidth="1"/>
    <col min="13058" max="13103" width="17.28515625" style="967" customWidth="1"/>
    <col min="13104" max="13108" width="17.28515625" style="967" bestFit="1" customWidth="1"/>
    <col min="13109" max="13109" width="18" style="967" customWidth="1"/>
    <col min="13110" max="13110" width="17.28515625" style="967" customWidth="1"/>
    <col min="13111" max="13111" width="17.7109375" style="967" customWidth="1"/>
    <col min="13112" max="13112" width="9.28515625" style="967" customWidth="1"/>
    <col min="13113" max="13121" width="15.5703125" style="967" bestFit="1" customWidth="1"/>
    <col min="13122" max="13125" width="9.140625" style="967" customWidth="1"/>
    <col min="13126" max="13126" width="54.28515625" style="967" customWidth="1"/>
    <col min="13127" max="13137" width="14.28515625" style="967" customWidth="1"/>
    <col min="13138" max="13138" width="15.5703125" style="967" customWidth="1"/>
    <col min="13139" max="13139" width="14.28515625" style="967" customWidth="1"/>
    <col min="13140" max="13142" width="15.5703125" style="967" customWidth="1"/>
    <col min="13143" max="13167" width="14.28515625" style="967" customWidth="1"/>
    <col min="13168" max="13230" width="15.5703125" style="967" customWidth="1"/>
    <col min="13231" max="13231" width="44" style="967" customWidth="1"/>
    <col min="13232" max="13237" width="14.42578125" style="967" customWidth="1"/>
    <col min="13238" max="13311" width="15.7109375" style="967"/>
    <col min="13312" max="13312" width="75" style="967" customWidth="1"/>
    <col min="13313" max="13313" width="17.28515625" style="967" bestFit="1" customWidth="1"/>
    <col min="13314" max="13359" width="17.28515625" style="967" customWidth="1"/>
    <col min="13360" max="13364" width="17.28515625" style="967" bestFit="1" customWidth="1"/>
    <col min="13365" max="13365" width="18" style="967" customWidth="1"/>
    <col min="13366" max="13366" width="17.28515625" style="967" customWidth="1"/>
    <col min="13367" max="13367" width="17.7109375" style="967" customWidth="1"/>
    <col min="13368" max="13368" width="9.28515625" style="967" customWidth="1"/>
    <col min="13369" max="13377" width="15.5703125" style="967" bestFit="1" customWidth="1"/>
    <col min="13378" max="13381" width="9.140625" style="967" customWidth="1"/>
    <col min="13382" max="13382" width="54.28515625" style="967" customWidth="1"/>
    <col min="13383" max="13393" width="14.28515625" style="967" customWidth="1"/>
    <col min="13394" max="13394" width="15.5703125" style="967" customWidth="1"/>
    <col min="13395" max="13395" width="14.28515625" style="967" customWidth="1"/>
    <col min="13396" max="13398" width="15.5703125" style="967" customWidth="1"/>
    <col min="13399" max="13423" width="14.28515625" style="967" customWidth="1"/>
    <col min="13424" max="13486" width="15.5703125" style="967" customWidth="1"/>
    <col min="13487" max="13487" width="44" style="967" customWidth="1"/>
    <col min="13488" max="13493" width="14.42578125" style="967" customWidth="1"/>
    <col min="13494" max="13567" width="15.7109375" style="967"/>
    <col min="13568" max="13568" width="75" style="967" customWidth="1"/>
    <col min="13569" max="13569" width="17.28515625" style="967" bestFit="1" customWidth="1"/>
    <col min="13570" max="13615" width="17.28515625" style="967" customWidth="1"/>
    <col min="13616" max="13620" width="17.28515625" style="967" bestFit="1" customWidth="1"/>
    <col min="13621" max="13621" width="18" style="967" customWidth="1"/>
    <col min="13622" max="13622" width="17.28515625" style="967" customWidth="1"/>
    <col min="13623" max="13623" width="17.7109375" style="967" customWidth="1"/>
    <col min="13624" max="13624" width="9.28515625" style="967" customWidth="1"/>
    <col min="13625" max="13633" width="15.5703125" style="967" bestFit="1" customWidth="1"/>
    <col min="13634" max="13637" width="9.140625" style="967" customWidth="1"/>
    <col min="13638" max="13638" width="54.28515625" style="967" customWidth="1"/>
    <col min="13639" max="13649" width="14.28515625" style="967" customWidth="1"/>
    <col min="13650" max="13650" width="15.5703125" style="967" customWidth="1"/>
    <col min="13651" max="13651" width="14.28515625" style="967" customWidth="1"/>
    <col min="13652" max="13654" width="15.5703125" style="967" customWidth="1"/>
    <col min="13655" max="13679" width="14.28515625" style="967" customWidth="1"/>
    <col min="13680" max="13742" width="15.5703125" style="967" customWidth="1"/>
    <col min="13743" max="13743" width="44" style="967" customWidth="1"/>
    <col min="13744" max="13749" width="14.42578125" style="967" customWidth="1"/>
    <col min="13750" max="13823" width="15.7109375" style="967"/>
    <col min="13824" max="13824" width="75" style="967" customWidth="1"/>
    <col min="13825" max="13825" width="17.28515625" style="967" bestFit="1" customWidth="1"/>
    <col min="13826" max="13871" width="17.28515625" style="967" customWidth="1"/>
    <col min="13872" max="13876" width="17.28515625" style="967" bestFit="1" customWidth="1"/>
    <col min="13877" max="13877" width="18" style="967" customWidth="1"/>
    <col min="13878" max="13878" width="17.28515625" style="967" customWidth="1"/>
    <col min="13879" max="13879" width="17.7109375" style="967" customWidth="1"/>
    <col min="13880" max="13880" width="9.28515625" style="967" customWidth="1"/>
    <col min="13881" max="13889" width="15.5703125" style="967" bestFit="1" customWidth="1"/>
    <col min="13890" max="13893" width="9.140625" style="967" customWidth="1"/>
    <col min="13894" max="13894" width="54.28515625" style="967" customWidth="1"/>
    <col min="13895" max="13905" width="14.28515625" style="967" customWidth="1"/>
    <col min="13906" max="13906" width="15.5703125" style="967" customWidth="1"/>
    <col min="13907" max="13907" width="14.28515625" style="967" customWidth="1"/>
    <col min="13908" max="13910" width="15.5703125" style="967" customWidth="1"/>
    <col min="13911" max="13935" width="14.28515625" style="967" customWidth="1"/>
    <col min="13936" max="13998" width="15.5703125" style="967" customWidth="1"/>
    <col min="13999" max="13999" width="44" style="967" customWidth="1"/>
    <col min="14000" max="14005" width="14.42578125" style="967" customWidth="1"/>
    <col min="14006" max="14079" width="15.7109375" style="967"/>
    <col min="14080" max="14080" width="75" style="967" customWidth="1"/>
    <col min="14081" max="14081" width="17.28515625" style="967" bestFit="1" customWidth="1"/>
    <col min="14082" max="14127" width="17.28515625" style="967" customWidth="1"/>
    <col min="14128" max="14132" width="17.28515625" style="967" bestFit="1" customWidth="1"/>
    <col min="14133" max="14133" width="18" style="967" customWidth="1"/>
    <col min="14134" max="14134" width="17.28515625" style="967" customWidth="1"/>
    <col min="14135" max="14135" width="17.7109375" style="967" customWidth="1"/>
    <col min="14136" max="14136" width="9.28515625" style="967" customWidth="1"/>
    <col min="14137" max="14145" width="15.5703125" style="967" bestFit="1" customWidth="1"/>
    <col min="14146" max="14149" width="9.140625" style="967" customWidth="1"/>
    <col min="14150" max="14150" width="54.28515625" style="967" customWidth="1"/>
    <col min="14151" max="14161" width="14.28515625" style="967" customWidth="1"/>
    <col min="14162" max="14162" width="15.5703125" style="967" customWidth="1"/>
    <col min="14163" max="14163" width="14.28515625" style="967" customWidth="1"/>
    <col min="14164" max="14166" width="15.5703125" style="967" customWidth="1"/>
    <col min="14167" max="14191" width="14.28515625" style="967" customWidth="1"/>
    <col min="14192" max="14254" width="15.5703125" style="967" customWidth="1"/>
    <col min="14255" max="14255" width="44" style="967" customWidth="1"/>
    <col min="14256" max="14261" width="14.42578125" style="967" customWidth="1"/>
    <col min="14262" max="14335" width="15.7109375" style="967"/>
    <col min="14336" max="14336" width="75" style="967" customWidth="1"/>
    <col min="14337" max="14337" width="17.28515625" style="967" bestFit="1" customWidth="1"/>
    <col min="14338" max="14383" width="17.28515625" style="967" customWidth="1"/>
    <col min="14384" max="14388" width="17.28515625" style="967" bestFit="1" customWidth="1"/>
    <col min="14389" max="14389" width="18" style="967" customWidth="1"/>
    <col min="14390" max="14390" width="17.28515625" style="967" customWidth="1"/>
    <col min="14391" max="14391" width="17.7109375" style="967" customWidth="1"/>
    <col min="14392" max="14392" width="9.28515625" style="967" customWidth="1"/>
    <col min="14393" max="14401" width="15.5703125" style="967" bestFit="1" customWidth="1"/>
    <col min="14402" max="14405" width="9.140625" style="967" customWidth="1"/>
    <col min="14406" max="14406" width="54.28515625" style="967" customWidth="1"/>
    <col min="14407" max="14417" width="14.28515625" style="967" customWidth="1"/>
    <col min="14418" max="14418" width="15.5703125" style="967" customWidth="1"/>
    <col min="14419" max="14419" width="14.28515625" style="967" customWidth="1"/>
    <col min="14420" max="14422" width="15.5703125" style="967" customWidth="1"/>
    <col min="14423" max="14447" width="14.28515625" style="967" customWidth="1"/>
    <col min="14448" max="14510" width="15.5703125" style="967" customWidth="1"/>
    <col min="14511" max="14511" width="44" style="967" customWidth="1"/>
    <col min="14512" max="14517" width="14.42578125" style="967" customWidth="1"/>
    <col min="14518" max="14591" width="15.7109375" style="967"/>
    <col min="14592" max="14592" width="75" style="967" customWidth="1"/>
    <col min="14593" max="14593" width="17.28515625" style="967" bestFit="1" customWidth="1"/>
    <col min="14594" max="14639" width="17.28515625" style="967" customWidth="1"/>
    <col min="14640" max="14644" width="17.28515625" style="967" bestFit="1" customWidth="1"/>
    <col min="14645" max="14645" width="18" style="967" customWidth="1"/>
    <col min="14646" max="14646" width="17.28515625" style="967" customWidth="1"/>
    <col min="14647" max="14647" width="17.7109375" style="967" customWidth="1"/>
    <col min="14648" max="14648" width="9.28515625" style="967" customWidth="1"/>
    <col min="14649" max="14657" width="15.5703125" style="967" bestFit="1" customWidth="1"/>
    <col min="14658" max="14661" width="9.140625" style="967" customWidth="1"/>
    <col min="14662" max="14662" width="54.28515625" style="967" customWidth="1"/>
    <col min="14663" max="14673" width="14.28515625" style="967" customWidth="1"/>
    <col min="14674" max="14674" width="15.5703125" style="967" customWidth="1"/>
    <col min="14675" max="14675" width="14.28515625" style="967" customWidth="1"/>
    <col min="14676" max="14678" width="15.5703125" style="967" customWidth="1"/>
    <col min="14679" max="14703" width="14.28515625" style="967" customWidth="1"/>
    <col min="14704" max="14766" width="15.5703125" style="967" customWidth="1"/>
    <col min="14767" max="14767" width="44" style="967" customWidth="1"/>
    <col min="14768" max="14773" width="14.42578125" style="967" customWidth="1"/>
    <col min="14774" max="14847" width="15.7109375" style="967"/>
    <col min="14848" max="14848" width="75" style="967" customWidth="1"/>
    <col min="14849" max="14849" width="17.28515625" style="967" bestFit="1" customWidth="1"/>
    <col min="14850" max="14895" width="17.28515625" style="967" customWidth="1"/>
    <col min="14896" max="14900" width="17.28515625" style="967" bestFit="1" customWidth="1"/>
    <col min="14901" max="14901" width="18" style="967" customWidth="1"/>
    <col min="14902" max="14902" width="17.28515625" style="967" customWidth="1"/>
    <col min="14903" max="14903" width="17.7109375" style="967" customWidth="1"/>
    <col min="14904" max="14904" width="9.28515625" style="967" customWidth="1"/>
    <col min="14905" max="14913" width="15.5703125" style="967" bestFit="1" customWidth="1"/>
    <col min="14914" max="14917" width="9.140625" style="967" customWidth="1"/>
    <col min="14918" max="14918" width="54.28515625" style="967" customWidth="1"/>
    <col min="14919" max="14929" width="14.28515625" style="967" customWidth="1"/>
    <col min="14930" max="14930" width="15.5703125" style="967" customWidth="1"/>
    <col min="14931" max="14931" width="14.28515625" style="967" customWidth="1"/>
    <col min="14932" max="14934" width="15.5703125" style="967" customWidth="1"/>
    <col min="14935" max="14959" width="14.28515625" style="967" customWidth="1"/>
    <col min="14960" max="15022" width="15.5703125" style="967" customWidth="1"/>
    <col min="15023" max="15023" width="44" style="967" customWidth="1"/>
    <col min="15024" max="15029" width="14.42578125" style="967" customWidth="1"/>
    <col min="15030" max="15103" width="15.7109375" style="967"/>
    <col min="15104" max="15104" width="75" style="967" customWidth="1"/>
    <col min="15105" max="15105" width="17.28515625" style="967" bestFit="1" customWidth="1"/>
    <col min="15106" max="15151" width="17.28515625" style="967" customWidth="1"/>
    <col min="15152" max="15156" width="17.28515625" style="967" bestFit="1" customWidth="1"/>
    <col min="15157" max="15157" width="18" style="967" customWidth="1"/>
    <col min="15158" max="15158" width="17.28515625" style="967" customWidth="1"/>
    <col min="15159" max="15159" width="17.7109375" style="967" customWidth="1"/>
    <col min="15160" max="15160" width="9.28515625" style="967" customWidth="1"/>
    <col min="15161" max="15169" width="15.5703125" style="967" bestFit="1" customWidth="1"/>
    <col min="15170" max="15173" width="9.140625" style="967" customWidth="1"/>
    <col min="15174" max="15174" width="54.28515625" style="967" customWidth="1"/>
    <col min="15175" max="15185" width="14.28515625" style="967" customWidth="1"/>
    <col min="15186" max="15186" width="15.5703125" style="967" customWidth="1"/>
    <col min="15187" max="15187" width="14.28515625" style="967" customWidth="1"/>
    <col min="15188" max="15190" width="15.5703125" style="967" customWidth="1"/>
    <col min="15191" max="15215" width="14.28515625" style="967" customWidth="1"/>
    <col min="15216" max="15278" width="15.5703125" style="967" customWidth="1"/>
    <col min="15279" max="15279" width="44" style="967" customWidth="1"/>
    <col min="15280" max="15285" width="14.42578125" style="967" customWidth="1"/>
    <col min="15286" max="15359" width="15.7109375" style="967"/>
    <col min="15360" max="15360" width="75" style="967" customWidth="1"/>
    <col min="15361" max="15361" width="17.28515625" style="967" bestFit="1" customWidth="1"/>
    <col min="15362" max="15407" width="17.28515625" style="967" customWidth="1"/>
    <col min="15408" max="15412" width="17.28515625" style="967" bestFit="1" customWidth="1"/>
    <col min="15413" max="15413" width="18" style="967" customWidth="1"/>
    <col min="15414" max="15414" width="17.28515625" style="967" customWidth="1"/>
    <col min="15415" max="15415" width="17.7109375" style="967" customWidth="1"/>
    <col min="15416" max="15416" width="9.28515625" style="967" customWidth="1"/>
    <col min="15417" max="15425" width="15.5703125" style="967" bestFit="1" customWidth="1"/>
    <col min="15426" max="15429" width="9.140625" style="967" customWidth="1"/>
    <col min="15430" max="15430" width="54.28515625" style="967" customWidth="1"/>
    <col min="15431" max="15441" width="14.28515625" style="967" customWidth="1"/>
    <col min="15442" max="15442" width="15.5703125" style="967" customWidth="1"/>
    <col min="15443" max="15443" width="14.28515625" style="967" customWidth="1"/>
    <col min="15444" max="15446" width="15.5703125" style="967" customWidth="1"/>
    <col min="15447" max="15471" width="14.28515625" style="967" customWidth="1"/>
    <col min="15472" max="15534" width="15.5703125" style="967" customWidth="1"/>
    <col min="15535" max="15535" width="44" style="967" customWidth="1"/>
    <col min="15536" max="15541" width="14.42578125" style="967" customWidth="1"/>
    <col min="15542" max="15615" width="15.7109375" style="967"/>
    <col min="15616" max="15616" width="75" style="967" customWidth="1"/>
    <col min="15617" max="15617" width="17.28515625" style="967" bestFit="1" customWidth="1"/>
    <col min="15618" max="15663" width="17.28515625" style="967" customWidth="1"/>
    <col min="15664" max="15668" width="17.28515625" style="967" bestFit="1" customWidth="1"/>
    <col min="15669" max="15669" width="18" style="967" customWidth="1"/>
    <col min="15670" max="15670" width="17.28515625" style="967" customWidth="1"/>
    <col min="15671" max="15671" width="17.7109375" style="967" customWidth="1"/>
    <col min="15672" max="15672" width="9.28515625" style="967" customWidth="1"/>
    <col min="15673" max="15681" width="15.5703125" style="967" bestFit="1" customWidth="1"/>
    <col min="15682" max="15685" width="9.140625" style="967" customWidth="1"/>
    <col min="15686" max="15686" width="54.28515625" style="967" customWidth="1"/>
    <col min="15687" max="15697" width="14.28515625" style="967" customWidth="1"/>
    <col min="15698" max="15698" width="15.5703125" style="967" customWidth="1"/>
    <col min="15699" max="15699" width="14.28515625" style="967" customWidth="1"/>
    <col min="15700" max="15702" width="15.5703125" style="967" customWidth="1"/>
    <col min="15703" max="15727" width="14.28515625" style="967" customWidth="1"/>
    <col min="15728" max="15790" width="15.5703125" style="967" customWidth="1"/>
    <col min="15791" max="15791" width="44" style="967" customWidth="1"/>
    <col min="15792" max="15797" width="14.42578125" style="967" customWidth="1"/>
    <col min="15798" max="15871" width="15.7109375" style="967"/>
    <col min="15872" max="15872" width="75" style="967" customWidth="1"/>
    <col min="15873" max="15873" width="17.28515625" style="967" bestFit="1" customWidth="1"/>
    <col min="15874" max="15919" width="17.28515625" style="967" customWidth="1"/>
    <col min="15920" max="15924" width="17.28515625" style="967" bestFit="1" customWidth="1"/>
    <col min="15925" max="15925" width="18" style="967" customWidth="1"/>
    <col min="15926" max="15926" width="17.28515625" style="967" customWidth="1"/>
    <col min="15927" max="15927" width="17.7109375" style="967" customWidth="1"/>
    <col min="15928" max="15928" width="9.28515625" style="967" customWidth="1"/>
    <col min="15929" max="15937" width="15.5703125" style="967" bestFit="1" customWidth="1"/>
    <col min="15938" max="15941" width="9.140625" style="967" customWidth="1"/>
    <col min="15942" max="15942" width="54.28515625" style="967" customWidth="1"/>
    <col min="15943" max="15953" width="14.28515625" style="967" customWidth="1"/>
    <col min="15954" max="15954" width="15.5703125" style="967" customWidth="1"/>
    <col min="15955" max="15955" width="14.28515625" style="967" customWidth="1"/>
    <col min="15956" max="15958" width="15.5703125" style="967" customWidth="1"/>
    <col min="15959" max="15983" width="14.28515625" style="967" customWidth="1"/>
    <col min="15984" max="16046" width="15.5703125" style="967" customWidth="1"/>
    <col min="16047" max="16047" width="44" style="967" customWidth="1"/>
    <col min="16048" max="16053" width="14.42578125" style="967" customWidth="1"/>
    <col min="16054" max="16127" width="15.7109375" style="967"/>
    <col min="16128" max="16128" width="75" style="967" customWidth="1"/>
    <col min="16129" max="16129" width="17.28515625" style="967" bestFit="1" customWidth="1"/>
    <col min="16130" max="16175" width="17.28515625" style="967" customWidth="1"/>
    <col min="16176" max="16180" width="17.28515625" style="967" bestFit="1" customWidth="1"/>
    <col min="16181" max="16181" width="18" style="967" customWidth="1"/>
    <col min="16182" max="16182" width="17.28515625" style="967" customWidth="1"/>
    <col min="16183" max="16183" width="17.7109375" style="967" customWidth="1"/>
    <col min="16184" max="16184" width="9.28515625" style="967" customWidth="1"/>
    <col min="16185" max="16193" width="15.5703125" style="967" bestFit="1" customWidth="1"/>
    <col min="16194" max="16197" width="9.140625" style="967" customWidth="1"/>
    <col min="16198" max="16198" width="54.28515625" style="967" customWidth="1"/>
    <col min="16199" max="16209" width="14.28515625" style="967" customWidth="1"/>
    <col min="16210" max="16210" width="15.5703125" style="967" customWidth="1"/>
    <col min="16211" max="16211" width="14.28515625" style="967" customWidth="1"/>
    <col min="16212" max="16214" width="15.5703125" style="967" customWidth="1"/>
    <col min="16215" max="16239" width="14.28515625" style="967" customWidth="1"/>
    <col min="16240" max="16302" width="15.5703125" style="967" customWidth="1"/>
    <col min="16303" max="16303" width="44" style="967" customWidth="1"/>
    <col min="16304" max="16309" width="14.42578125" style="967" customWidth="1"/>
    <col min="16310" max="16384" width="15.7109375" style="967"/>
  </cols>
  <sheetData>
    <row r="1" spans="1:68" ht="25.5">
      <c r="A1" s="883" t="s">
        <v>313</v>
      </c>
    </row>
    <row r="2" spans="1:68" ht="36.75" thickBot="1">
      <c r="A2" s="1035" t="s">
        <v>828</v>
      </c>
      <c r="B2" s="1036"/>
      <c r="C2" s="1036"/>
      <c r="D2" s="1036"/>
      <c r="E2" s="1036"/>
      <c r="F2" s="1036"/>
      <c r="G2" s="1036"/>
      <c r="H2" s="1036"/>
      <c r="I2" s="1036"/>
      <c r="J2" s="1036"/>
      <c r="K2" s="1036"/>
      <c r="L2" s="1036"/>
      <c r="M2" s="1036"/>
      <c r="N2" s="1036"/>
      <c r="O2" s="1036"/>
      <c r="P2" s="1036"/>
      <c r="Q2" s="1036"/>
      <c r="R2" s="1036"/>
      <c r="S2" s="1036"/>
      <c r="T2" s="1036"/>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c r="AT2" s="1036"/>
      <c r="AU2" s="1036"/>
      <c r="AV2" s="1036"/>
      <c r="AW2" s="1036"/>
      <c r="AX2" s="1036"/>
      <c r="AY2" s="1036"/>
      <c r="AZ2" s="1036"/>
      <c r="BA2" s="1036"/>
      <c r="BB2" s="1036"/>
      <c r="BC2" s="1036"/>
      <c r="BD2" s="1036"/>
      <c r="BF2" s="967" t="s">
        <v>592</v>
      </c>
      <c r="BG2" s="967" t="s">
        <v>592</v>
      </c>
      <c r="BH2" s="967" t="s">
        <v>592</v>
      </c>
      <c r="BI2" s="967" t="s">
        <v>592</v>
      </c>
      <c r="BJ2" s="967" t="s">
        <v>592</v>
      </c>
      <c r="BK2" s="967" t="s">
        <v>592</v>
      </c>
      <c r="BL2" s="967" t="s">
        <v>592</v>
      </c>
      <c r="BM2" s="967" t="s">
        <v>592</v>
      </c>
      <c r="BN2" s="967" t="s">
        <v>592</v>
      </c>
      <c r="BO2" s="967" t="s">
        <v>592</v>
      </c>
      <c r="BP2" s="967" t="s">
        <v>592</v>
      </c>
    </row>
    <row r="3" spans="1:68" s="1381" customFormat="1" ht="16.5" thickBot="1">
      <c r="A3" s="1061"/>
      <c r="B3" s="1680">
        <v>41699</v>
      </c>
      <c r="C3" s="1680">
        <v>41730</v>
      </c>
      <c r="D3" s="1680">
        <v>41760</v>
      </c>
      <c r="E3" s="1680">
        <v>41791</v>
      </c>
      <c r="F3" s="1680">
        <v>41821</v>
      </c>
      <c r="G3" s="1680">
        <v>41852</v>
      </c>
      <c r="H3" s="1680">
        <v>41883</v>
      </c>
      <c r="I3" s="1680">
        <v>41913</v>
      </c>
      <c r="J3" s="1680">
        <v>41944</v>
      </c>
      <c r="K3" s="1680">
        <v>41974</v>
      </c>
      <c r="L3" s="1680">
        <v>42005</v>
      </c>
      <c r="M3" s="1680">
        <v>42036</v>
      </c>
      <c r="N3" s="1680">
        <v>42064</v>
      </c>
      <c r="O3" s="1680">
        <v>42095</v>
      </c>
      <c r="P3" s="1680">
        <v>42125</v>
      </c>
      <c r="Q3" s="1680">
        <v>42156</v>
      </c>
      <c r="R3" s="1680">
        <v>42186</v>
      </c>
      <c r="S3" s="1680">
        <v>42217</v>
      </c>
      <c r="T3" s="1680">
        <v>42248</v>
      </c>
      <c r="U3" s="1680">
        <v>42278</v>
      </c>
      <c r="V3" s="1680">
        <v>42309</v>
      </c>
      <c r="W3" s="1680">
        <v>42339</v>
      </c>
      <c r="X3" s="1680">
        <v>42370</v>
      </c>
      <c r="Y3" s="1680">
        <v>42401</v>
      </c>
      <c r="Z3" s="1680">
        <v>42430</v>
      </c>
      <c r="AA3" s="1680">
        <v>42461</v>
      </c>
      <c r="AB3" s="1680">
        <v>42491</v>
      </c>
      <c r="AC3" s="1680">
        <v>42522</v>
      </c>
      <c r="AD3" s="1680">
        <v>42552</v>
      </c>
      <c r="AE3" s="1680">
        <v>42583</v>
      </c>
      <c r="AF3" s="1680">
        <v>42614</v>
      </c>
      <c r="AG3" s="1680">
        <v>42644</v>
      </c>
      <c r="AH3" s="1680">
        <v>42675</v>
      </c>
      <c r="AI3" s="1680">
        <v>42705</v>
      </c>
      <c r="AJ3" s="1680">
        <v>42736</v>
      </c>
      <c r="AK3" s="1680">
        <v>42767</v>
      </c>
      <c r="AL3" s="1680">
        <v>42795</v>
      </c>
      <c r="AM3" s="1680">
        <v>42826</v>
      </c>
      <c r="AN3" s="1680">
        <v>42856</v>
      </c>
      <c r="AO3" s="1680">
        <v>42887</v>
      </c>
      <c r="AP3" s="1680">
        <v>42917</v>
      </c>
      <c r="AQ3" s="1680">
        <v>42948</v>
      </c>
      <c r="AR3" s="1680">
        <v>42979</v>
      </c>
      <c r="AS3" s="1680">
        <v>43009</v>
      </c>
      <c r="AT3" s="1680">
        <v>43040</v>
      </c>
      <c r="AU3" s="1681">
        <v>43070</v>
      </c>
      <c r="AV3" s="1682">
        <v>43101</v>
      </c>
      <c r="AW3" s="1680">
        <v>43132</v>
      </c>
      <c r="AX3" s="1680">
        <v>43160</v>
      </c>
      <c r="AY3" s="1680">
        <v>43191</v>
      </c>
      <c r="AZ3" s="1680">
        <v>43221</v>
      </c>
      <c r="BA3" s="1680">
        <v>43252</v>
      </c>
      <c r="BB3" s="1680">
        <v>43282</v>
      </c>
      <c r="BC3" s="1680">
        <v>43313</v>
      </c>
      <c r="BD3" s="1681">
        <v>43344</v>
      </c>
      <c r="BE3" s="1680">
        <v>43374</v>
      </c>
      <c r="BF3" s="1680">
        <v>43405</v>
      </c>
      <c r="BG3" s="1683">
        <v>43435</v>
      </c>
      <c r="BH3" s="1682">
        <v>43466</v>
      </c>
      <c r="BI3" s="1680">
        <v>43497</v>
      </c>
      <c r="BJ3" s="1680">
        <v>43525</v>
      </c>
      <c r="BK3" s="1680">
        <v>43556</v>
      </c>
      <c r="BL3" s="1680">
        <v>43586</v>
      </c>
      <c r="BM3" s="1681">
        <v>43617</v>
      </c>
      <c r="BN3" s="1680">
        <v>43648</v>
      </c>
      <c r="BO3" s="1680">
        <v>43680</v>
      </c>
      <c r="BP3" s="1683">
        <v>43712</v>
      </c>
    </row>
    <row r="4" spans="1:68" s="1405" customFormat="1">
      <c r="A4" s="1051" t="s">
        <v>738</v>
      </c>
      <c r="B4" s="1525">
        <v>4665783.4505371209</v>
      </c>
      <c r="C4" s="1525">
        <v>5342756.6290191198</v>
      </c>
      <c r="D4" s="1525">
        <v>5123110.2834243812</v>
      </c>
      <c r="E4" s="1525">
        <v>4786356.0202353504</v>
      </c>
      <c r="F4" s="1525">
        <v>4833288.1989182299</v>
      </c>
      <c r="G4" s="1525">
        <v>4791799.1506369002</v>
      </c>
      <c r="H4" s="1525">
        <v>4943049.2781730499</v>
      </c>
      <c r="I4" s="1525">
        <v>5144971.5120316092</v>
      </c>
      <c r="J4" s="1525">
        <v>5130223.3022382297</v>
      </c>
      <c r="K4" s="1525">
        <v>5930945.9599828999</v>
      </c>
      <c r="L4" s="1525">
        <v>5443529.29498161</v>
      </c>
      <c r="M4" s="1525">
        <v>5675431.7864496103</v>
      </c>
      <c r="N4" s="1525">
        <v>5907178.2304220907</v>
      </c>
      <c r="O4" s="1525">
        <v>5342751.3006627401</v>
      </c>
      <c r="P4" s="1525">
        <v>6163325.5269684596</v>
      </c>
      <c r="Q4" s="1525">
        <v>5945762.0876092911</v>
      </c>
      <c r="R4" s="1525">
        <v>5931397.4377477495</v>
      </c>
      <c r="S4" s="1525">
        <v>5895617.7422670294</v>
      </c>
      <c r="T4" s="1525">
        <v>5788272.3127664495</v>
      </c>
      <c r="U4" s="1525">
        <v>5546543.5248453403</v>
      </c>
      <c r="V4" s="1525">
        <v>5639628.9762807898</v>
      </c>
      <c r="W4" s="1525">
        <v>5812744.3451288501</v>
      </c>
      <c r="X4" s="1525">
        <v>5751089.7761071408</v>
      </c>
      <c r="Y4" s="1525">
        <v>5097186.8004371403</v>
      </c>
      <c r="Z4" s="1525">
        <v>5760440.6429574713</v>
      </c>
      <c r="AA4" s="1525">
        <v>5587673.3418879602</v>
      </c>
      <c r="AB4" s="1525">
        <v>5496708.44560517</v>
      </c>
      <c r="AC4" s="1525">
        <v>5371863.6750963405</v>
      </c>
      <c r="AD4" s="1525">
        <v>5270612.8946483899</v>
      </c>
      <c r="AE4" s="1525">
        <v>5215450.8122991296</v>
      </c>
      <c r="AF4" s="1525">
        <v>5197108.1602111794</v>
      </c>
      <c r="AG4" s="1525">
        <v>5202080.9871773403</v>
      </c>
      <c r="AH4" s="1525">
        <v>5357858.5571871307</v>
      </c>
      <c r="AI4" s="1525">
        <v>5847916.8423210299</v>
      </c>
      <c r="AJ4" s="1525">
        <v>5650990.4774214011</v>
      </c>
      <c r="AK4" s="1525">
        <v>5558451.1587287793</v>
      </c>
      <c r="AL4" s="1525">
        <v>5643384.0145263504</v>
      </c>
      <c r="AM4" s="1525">
        <v>5862023.0242059296</v>
      </c>
      <c r="AN4" s="1525">
        <v>5501726.8189845309</v>
      </c>
      <c r="AO4" s="1525">
        <v>5480210.6133988202</v>
      </c>
      <c r="AP4" s="1525">
        <v>5565225.9013598906</v>
      </c>
      <c r="AQ4" s="1525">
        <v>5486804.6547440598</v>
      </c>
      <c r="AR4" s="1525">
        <v>5559792.1649856307</v>
      </c>
      <c r="AS4" s="1525">
        <v>5762463.06673011</v>
      </c>
      <c r="AT4" s="1525">
        <v>5675343.6653600503</v>
      </c>
      <c r="AU4" s="1526">
        <v>6484296.3172381297</v>
      </c>
      <c r="AV4" s="1684">
        <v>6067258.3620657297</v>
      </c>
      <c r="AW4" s="1685">
        <v>6454075.6951055704</v>
      </c>
      <c r="AX4" s="1685">
        <v>6755736.4014056679</v>
      </c>
      <c r="AY4" s="1685">
        <v>6532696.4265176598</v>
      </c>
      <c r="AZ4" s="1685">
        <v>6767652.1014260203</v>
      </c>
      <c r="BA4" s="1685">
        <v>6360468.36974857</v>
      </c>
      <c r="BB4" s="1685">
        <v>6622663.3776625199</v>
      </c>
      <c r="BC4" s="1685">
        <v>6688519.3428433202</v>
      </c>
      <c r="BD4" s="1686">
        <v>6802557.0935829189</v>
      </c>
      <c r="BE4" s="1685">
        <v>7328423.4626174392</v>
      </c>
      <c r="BF4" s="1685">
        <v>6811192.37496523</v>
      </c>
      <c r="BG4" s="1687">
        <v>7135729.28897407</v>
      </c>
      <c r="BH4" s="1684">
        <v>7488235.7117114402</v>
      </c>
      <c r="BI4" s="1685">
        <v>7166894.5057876091</v>
      </c>
      <c r="BJ4" s="1685">
        <v>7246275.1663016994</v>
      </c>
      <c r="BK4" s="1685">
        <v>7948251.3416287303</v>
      </c>
      <c r="BL4" s="1685">
        <v>8154878.5396396779</v>
      </c>
      <c r="BM4" s="1686">
        <v>8088459.4582960289</v>
      </c>
      <c r="BN4" s="1685">
        <v>7479100.7065041214</v>
      </c>
      <c r="BO4" s="1685">
        <v>6977837.1122604599</v>
      </c>
      <c r="BP4" s="1687">
        <v>7000253.0736477086</v>
      </c>
    </row>
    <row r="5" spans="1:68" s="1405" customFormat="1">
      <c r="A5" s="1055" t="s">
        <v>739</v>
      </c>
      <c r="B5" s="1525">
        <v>1573957.6044834401</v>
      </c>
      <c r="C5" s="1525">
        <v>1569240.69685859</v>
      </c>
      <c r="D5" s="1525">
        <v>1517240.24390445</v>
      </c>
      <c r="E5" s="1525">
        <v>1496742.06397082</v>
      </c>
      <c r="F5" s="1525">
        <v>1567795.4244635</v>
      </c>
      <c r="G5" s="1525">
        <v>1501114.6417075801</v>
      </c>
      <c r="H5" s="1525">
        <v>1547922.93090493</v>
      </c>
      <c r="I5" s="1525">
        <v>1533609.4771323798</v>
      </c>
      <c r="J5" s="1525">
        <v>1577889.3563343701</v>
      </c>
      <c r="K5" s="1525">
        <v>1797978.8705901799</v>
      </c>
      <c r="L5" s="1525">
        <v>1661692.84120784</v>
      </c>
      <c r="M5" s="1525">
        <v>1622701.0564766398</v>
      </c>
      <c r="N5" s="1525">
        <v>1818420.4202331002</v>
      </c>
      <c r="O5" s="1525">
        <v>1569240.69685859</v>
      </c>
      <c r="P5" s="1525">
        <v>1671335.16236698</v>
      </c>
      <c r="Q5" s="1525">
        <v>1562346.0781205802</v>
      </c>
      <c r="R5" s="1525">
        <v>1574525.3191177801</v>
      </c>
      <c r="S5" s="1525">
        <v>1544559.6548384901</v>
      </c>
      <c r="T5" s="1525">
        <v>1637495.6106295399</v>
      </c>
      <c r="U5" s="1525">
        <v>1560385.5653285801</v>
      </c>
      <c r="V5" s="1525">
        <v>1633209.9978032401</v>
      </c>
      <c r="W5" s="1525">
        <v>1857941.79329125</v>
      </c>
      <c r="X5" s="1525">
        <v>1725128.38280394</v>
      </c>
      <c r="Y5" s="1525">
        <v>1711623.5076063201</v>
      </c>
      <c r="Z5" s="1525">
        <v>1811090.4794451201</v>
      </c>
      <c r="AA5" s="1525">
        <v>1763533.1660470201</v>
      </c>
      <c r="AB5" s="1525">
        <v>1746717.8508449299</v>
      </c>
      <c r="AC5" s="1525">
        <v>1684583.12315547</v>
      </c>
      <c r="AD5" s="1525">
        <v>1664658.2869493898</v>
      </c>
      <c r="AE5" s="1525">
        <v>1679477.2831456498</v>
      </c>
      <c r="AF5" s="1525">
        <v>1794287.8404756002</v>
      </c>
      <c r="AG5" s="1525">
        <v>1825664.5137813101</v>
      </c>
      <c r="AH5" s="1525">
        <v>1907863.8395091898</v>
      </c>
      <c r="AI5" s="1525">
        <v>2179174.2779064598</v>
      </c>
      <c r="AJ5" s="1525">
        <v>1994577.62163619</v>
      </c>
      <c r="AK5" s="1525">
        <v>1978886.9365646599</v>
      </c>
      <c r="AL5" s="1525">
        <v>1983633.07028011</v>
      </c>
      <c r="AM5" s="1525">
        <v>1975812.31559157</v>
      </c>
      <c r="AN5" s="1525">
        <v>1897917.1540028001</v>
      </c>
      <c r="AO5" s="1525">
        <v>1873543.9965007701</v>
      </c>
      <c r="AP5" s="1525">
        <v>1769750.4692267601</v>
      </c>
      <c r="AQ5" s="1525">
        <v>1868735.07171949</v>
      </c>
      <c r="AR5" s="1525">
        <v>1781046.4108786699</v>
      </c>
      <c r="AS5" s="1525">
        <v>1791194.51529836</v>
      </c>
      <c r="AT5" s="1525">
        <v>1896156.51467426</v>
      </c>
      <c r="AU5" s="1526">
        <v>2157229.6535474397</v>
      </c>
      <c r="AV5" s="1684">
        <v>1945444.1952646798</v>
      </c>
      <c r="AW5" s="1685">
        <v>1937337.4602853302</v>
      </c>
      <c r="AX5" s="1685">
        <v>2039324.36767773</v>
      </c>
      <c r="AY5" s="1685">
        <v>1957219.30975434</v>
      </c>
      <c r="AZ5" s="1685">
        <v>1930695.5341191101</v>
      </c>
      <c r="BA5" s="1685">
        <v>1900671.8673759399</v>
      </c>
      <c r="BB5" s="1685">
        <v>1824826.0845155299</v>
      </c>
      <c r="BC5" s="1685">
        <v>1928744.27334189</v>
      </c>
      <c r="BD5" s="1686">
        <v>1926382.16241128</v>
      </c>
      <c r="BE5" s="1685">
        <v>1956009.41730811</v>
      </c>
      <c r="BF5" s="1685">
        <v>2100129.9059656099</v>
      </c>
      <c r="BG5" s="1687">
        <v>2329706.57678279</v>
      </c>
      <c r="BH5" s="1684">
        <v>2139666.39157554</v>
      </c>
      <c r="BI5" s="1685">
        <v>2241313.4829197996</v>
      </c>
      <c r="BJ5" s="1685">
        <v>2153220.1120227501</v>
      </c>
      <c r="BK5" s="1685">
        <v>2158698.8098208499</v>
      </c>
      <c r="BL5" s="1685">
        <v>2111848.4217106798</v>
      </c>
      <c r="BM5" s="1686">
        <v>2014073.9540099099</v>
      </c>
      <c r="BN5" s="1685">
        <v>2003090.9281269</v>
      </c>
      <c r="BO5" s="1685">
        <v>2018840.37621986</v>
      </c>
      <c r="BP5" s="1687">
        <v>2005600.83271915</v>
      </c>
    </row>
    <row r="6" spans="1:68" s="989" customFormat="1">
      <c r="A6" s="1053" t="s">
        <v>829</v>
      </c>
      <c r="B6" s="1529">
        <v>1573957.6044834401</v>
      </c>
      <c r="C6" s="1529">
        <v>1569240.69685859</v>
      </c>
      <c r="D6" s="1529">
        <v>1517240.24390445</v>
      </c>
      <c r="E6" s="1529">
        <v>1496742.06397082</v>
      </c>
      <c r="F6" s="1529">
        <v>1567795.4244635</v>
      </c>
      <c r="G6" s="1529">
        <v>1501114.6417075801</v>
      </c>
      <c r="H6" s="1529">
        <v>1547922.93090493</v>
      </c>
      <c r="I6" s="1529">
        <v>1533609.4771323798</v>
      </c>
      <c r="J6" s="1529">
        <v>1577889.3563343701</v>
      </c>
      <c r="K6" s="1529">
        <v>1797978.8705901799</v>
      </c>
      <c r="L6" s="1529">
        <v>1661692.84120784</v>
      </c>
      <c r="M6" s="1529">
        <v>1622701.0564766398</v>
      </c>
      <c r="N6" s="1529">
        <v>1818420.4202331002</v>
      </c>
      <c r="O6" s="1529">
        <v>1569240.69685859</v>
      </c>
      <c r="P6" s="1529">
        <v>1671335.16236698</v>
      </c>
      <c r="Q6" s="1529">
        <v>1562346.0781205802</v>
      </c>
      <c r="R6" s="1529">
        <v>1574525.3191177801</v>
      </c>
      <c r="S6" s="1529">
        <v>1544559.6548384901</v>
      </c>
      <c r="T6" s="1529">
        <v>1637495.6106295399</v>
      </c>
      <c r="U6" s="1529">
        <v>1560385.5653285801</v>
      </c>
      <c r="V6" s="1529">
        <v>1633209.9978032401</v>
      </c>
      <c r="W6" s="1529">
        <v>1857941.79329125</v>
      </c>
      <c r="X6" s="1529">
        <v>1725128.38280394</v>
      </c>
      <c r="Y6" s="1529">
        <v>1711623.5076063201</v>
      </c>
      <c r="Z6" s="1529">
        <v>1811090.4794451201</v>
      </c>
      <c r="AA6" s="1529">
        <v>1763533.1660470201</v>
      </c>
      <c r="AB6" s="1529">
        <v>1746717.8508449299</v>
      </c>
      <c r="AC6" s="1529">
        <v>1684583.12315547</v>
      </c>
      <c r="AD6" s="1529">
        <v>1664658.2869493898</v>
      </c>
      <c r="AE6" s="1529">
        <v>1679477.2831456498</v>
      </c>
      <c r="AF6" s="1529">
        <v>1794287.8404756002</v>
      </c>
      <c r="AG6" s="1529">
        <v>1825664.5137813101</v>
      </c>
      <c r="AH6" s="1529">
        <v>1907863.8395091898</v>
      </c>
      <c r="AI6" s="1529">
        <v>2179174.2779064598</v>
      </c>
      <c r="AJ6" s="1529">
        <v>1994577.62163619</v>
      </c>
      <c r="AK6" s="1529">
        <v>1978886.9365646599</v>
      </c>
      <c r="AL6" s="1529">
        <v>1983633.07028011</v>
      </c>
      <c r="AM6" s="1529">
        <v>1975812.31559157</v>
      </c>
      <c r="AN6" s="1529">
        <v>1897917.1540028001</v>
      </c>
      <c r="AO6" s="1529">
        <v>1873543.9965007701</v>
      </c>
      <c r="AP6" s="1529">
        <v>1769750.4692267601</v>
      </c>
      <c r="AQ6" s="1529">
        <v>1868735.07171949</v>
      </c>
      <c r="AR6" s="1529">
        <v>1781046.4108786699</v>
      </c>
      <c r="AS6" s="1529">
        <v>1791194.51529836</v>
      </c>
      <c r="AT6" s="1529">
        <v>1896156.51467426</v>
      </c>
      <c r="AU6" s="1530">
        <v>2157229.6535474397</v>
      </c>
      <c r="AV6" s="1688">
        <v>1945444.1952646798</v>
      </c>
      <c r="AW6" s="1689">
        <v>1937337.4602853302</v>
      </c>
      <c r="AX6" s="1689">
        <v>2039324.36767773</v>
      </c>
      <c r="AY6" s="1689">
        <v>1957219.30975434</v>
      </c>
      <c r="AZ6" s="1689">
        <v>1930695.5341191101</v>
      </c>
      <c r="BA6" s="1689">
        <v>1900671.8673759399</v>
      </c>
      <c r="BB6" s="1689">
        <v>1824826.0845155299</v>
      </c>
      <c r="BC6" s="1689">
        <v>1928744.27334189</v>
      </c>
      <c r="BD6" s="1690">
        <v>1926382.16241128</v>
      </c>
      <c r="BE6" s="1689">
        <v>1956009.41730811</v>
      </c>
      <c r="BF6" s="1689">
        <v>2100129.9059656099</v>
      </c>
      <c r="BG6" s="1691">
        <v>2329706.57678279</v>
      </c>
      <c r="BH6" s="1688">
        <v>2139666.39157554</v>
      </c>
      <c r="BI6" s="1689">
        <v>2241313.4829197996</v>
      </c>
      <c r="BJ6" s="1689">
        <v>2153220.1120227501</v>
      </c>
      <c r="BK6" s="1689">
        <v>2158698.8098208499</v>
      </c>
      <c r="BL6" s="1689">
        <v>2111848.4217106798</v>
      </c>
      <c r="BM6" s="1690">
        <v>2014073.9540099099</v>
      </c>
      <c r="BN6" s="1689">
        <v>2003090.9281269</v>
      </c>
      <c r="BO6" s="1689">
        <v>2018840.37621986</v>
      </c>
      <c r="BP6" s="1691">
        <v>2005600.83271915</v>
      </c>
    </row>
    <row r="7" spans="1:68" s="1405" customFormat="1">
      <c r="A7" s="1055"/>
      <c r="B7" s="1525"/>
      <c r="C7" s="1525"/>
      <c r="D7" s="1525"/>
      <c r="E7" s="1525"/>
      <c r="F7" s="1525"/>
      <c r="G7" s="1525"/>
      <c r="H7" s="1525"/>
      <c r="I7" s="1525"/>
      <c r="J7" s="1525"/>
      <c r="K7" s="1525"/>
      <c r="L7" s="1525"/>
      <c r="M7" s="1525"/>
      <c r="N7" s="1525"/>
      <c r="O7" s="1525"/>
      <c r="P7" s="1525"/>
      <c r="Q7" s="1525"/>
      <c r="R7" s="1525"/>
      <c r="S7" s="1525"/>
      <c r="T7" s="1525"/>
      <c r="U7" s="1525"/>
      <c r="V7" s="1525"/>
      <c r="W7" s="1525"/>
      <c r="X7" s="1525"/>
      <c r="Y7" s="1525"/>
      <c r="Z7" s="1525"/>
      <c r="AA7" s="1525"/>
      <c r="AB7" s="1525"/>
      <c r="AC7" s="1525"/>
      <c r="AD7" s="1525"/>
      <c r="AE7" s="1525"/>
      <c r="AF7" s="1525"/>
      <c r="AG7" s="1525"/>
      <c r="AH7" s="1525"/>
      <c r="AI7" s="1525"/>
      <c r="AJ7" s="1525"/>
      <c r="AK7" s="1525"/>
      <c r="AL7" s="1525"/>
      <c r="AM7" s="1525"/>
      <c r="AN7" s="1525"/>
      <c r="AO7" s="1525"/>
      <c r="AP7" s="1525"/>
      <c r="AQ7" s="1525"/>
      <c r="AR7" s="1525"/>
      <c r="AS7" s="1525"/>
      <c r="AT7" s="1525"/>
      <c r="AU7" s="1526"/>
      <c r="AV7" s="1684"/>
      <c r="AW7" s="1685"/>
      <c r="AX7" s="1685"/>
      <c r="AY7" s="1685"/>
      <c r="AZ7" s="1685"/>
      <c r="BA7" s="1685"/>
      <c r="BB7" s="1685"/>
      <c r="BC7" s="1685"/>
      <c r="BD7" s="1686"/>
      <c r="BE7" s="1685"/>
      <c r="BF7" s="1685"/>
      <c r="BG7" s="1687"/>
      <c r="BH7" s="1684"/>
      <c r="BI7" s="1685"/>
      <c r="BJ7" s="1685"/>
      <c r="BK7" s="1685"/>
      <c r="BL7" s="1685"/>
      <c r="BM7" s="1686"/>
      <c r="BN7" s="1685"/>
      <c r="BO7" s="1685"/>
      <c r="BP7" s="1687"/>
    </row>
    <row r="8" spans="1:68" s="1405" customFormat="1">
      <c r="A8" s="1055" t="s">
        <v>741</v>
      </c>
      <c r="B8" s="1525">
        <v>3091825.8460536804</v>
      </c>
      <c r="C8" s="1525">
        <v>3773515.9321605298</v>
      </c>
      <c r="D8" s="1525">
        <v>3605870.0395199307</v>
      </c>
      <c r="E8" s="1525">
        <v>3289613.9562645303</v>
      </c>
      <c r="F8" s="1525">
        <v>3265492.7744547301</v>
      </c>
      <c r="G8" s="1525">
        <v>3290684.5089293197</v>
      </c>
      <c r="H8" s="1525">
        <v>3395126.3472681199</v>
      </c>
      <c r="I8" s="1525">
        <v>3611362.0348992292</v>
      </c>
      <c r="J8" s="1525">
        <v>3552333.9459038591</v>
      </c>
      <c r="K8" s="1525">
        <v>4132967.0893927198</v>
      </c>
      <c r="L8" s="1525">
        <v>3781836.45377377</v>
      </c>
      <c r="M8" s="1525">
        <v>4052730.7299729702</v>
      </c>
      <c r="N8" s="1525">
        <v>4088757.8101889901</v>
      </c>
      <c r="O8" s="1525">
        <v>3773510.6038041501</v>
      </c>
      <c r="P8" s="1525">
        <v>4491990.3646014798</v>
      </c>
      <c r="Q8" s="1525">
        <v>4383416.0094887111</v>
      </c>
      <c r="R8" s="1525">
        <v>4356872.1186299697</v>
      </c>
      <c r="S8" s="1525">
        <v>4351058.0874285391</v>
      </c>
      <c r="T8" s="1525">
        <v>4150776.7021369101</v>
      </c>
      <c r="U8" s="1525">
        <v>3986157.9595167604</v>
      </c>
      <c r="V8" s="1525">
        <v>4006418.9784775502</v>
      </c>
      <c r="W8" s="1525">
        <v>3954802.5518375998</v>
      </c>
      <c r="X8" s="1525">
        <v>4025961.3933032006</v>
      </c>
      <c r="Y8" s="1525">
        <v>3385563.2928308202</v>
      </c>
      <c r="Z8" s="1525">
        <v>3949350.163512351</v>
      </c>
      <c r="AA8" s="1525">
        <v>3824140.1758409403</v>
      </c>
      <c r="AB8" s="1525">
        <v>3749990.5947602401</v>
      </c>
      <c r="AC8" s="1525">
        <v>3687280.55194087</v>
      </c>
      <c r="AD8" s="1525">
        <v>3605954.6076990003</v>
      </c>
      <c r="AE8" s="1525">
        <v>3535973.5291534797</v>
      </c>
      <c r="AF8" s="1525">
        <v>3402820.3197355797</v>
      </c>
      <c r="AG8" s="1525">
        <v>3376416.4733960303</v>
      </c>
      <c r="AH8" s="1525">
        <v>3449994.7176779406</v>
      </c>
      <c r="AI8" s="1525">
        <v>3668742.5644145701</v>
      </c>
      <c r="AJ8" s="1525">
        <v>3656412.8557852106</v>
      </c>
      <c r="AK8" s="1525">
        <v>3579564.2221641196</v>
      </c>
      <c r="AL8" s="1525">
        <v>3659750.94424624</v>
      </c>
      <c r="AM8" s="1525">
        <v>3886210.7086143596</v>
      </c>
      <c r="AN8" s="1525">
        <v>3603809.6649817303</v>
      </c>
      <c r="AO8" s="1525">
        <v>3606666.6168980501</v>
      </c>
      <c r="AP8" s="1525">
        <v>3795475.4321331307</v>
      </c>
      <c r="AQ8" s="1525">
        <v>3618069.5830245698</v>
      </c>
      <c r="AR8" s="1525">
        <v>3778745.7541069603</v>
      </c>
      <c r="AS8" s="1525">
        <v>3971268.5514317499</v>
      </c>
      <c r="AT8" s="1525">
        <v>3779187.1506857905</v>
      </c>
      <c r="AU8" s="1526">
        <v>4327066.66369069</v>
      </c>
      <c r="AV8" s="1684">
        <v>4121814.1668010498</v>
      </c>
      <c r="AW8" s="1685">
        <v>4516738.2348202402</v>
      </c>
      <c r="AX8" s="1685">
        <v>4716412.0337279374</v>
      </c>
      <c r="AY8" s="1685">
        <v>4575477.1167633198</v>
      </c>
      <c r="AZ8" s="1685">
        <v>4836956.5673069106</v>
      </c>
      <c r="BA8" s="1685">
        <v>4459796.5023726299</v>
      </c>
      <c r="BB8" s="1685">
        <v>4797837.2931469902</v>
      </c>
      <c r="BC8" s="1685">
        <v>4759775.0695014298</v>
      </c>
      <c r="BD8" s="1686">
        <v>4876174.9311716389</v>
      </c>
      <c r="BE8" s="1685">
        <v>5372414.0453093294</v>
      </c>
      <c r="BF8" s="1685">
        <v>4711062.4689996196</v>
      </c>
      <c r="BG8" s="1687">
        <v>4806022.71219128</v>
      </c>
      <c r="BH8" s="1684">
        <v>5348569.3201358998</v>
      </c>
      <c r="BI8" s="1685">
        <v>4925581.02286781</v>
      </c>
      <c r="BJ8" s="1685">
        <v>5093055.0542789493</v>
      </c>
      <c r="BK8" s="1685">
        <v>5789552.5318078799</v>
      </c>
      <c r="BL8" s="1685">
        <v>6043030.1179289985</v>
      </c>
      <c r="BM8" s="1686">
        <v>6074385.5042861188</v>
      </c>
      <c r="BN8" s="1685">
        <v>5476009.778377221</v>
      </c>
      <c r="BO8" s="1685">
        <v>4958996.7360405996</v>
      </c>
      <c r="BP8" s="1687">
        <v>4994652.2409285586</v>
      </c>
    </row>
    <row r="9" spans="1:68" s="989" customFormat="1">
      <c r="A9" s="1053" t="s">
        <v>742</v>
      </c>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29"/>
      <c r="AR9" s="1529"/>
      <c r="AS9" s="1529"/>
      <c r="AT9" s="1529"/>
      <c r="AU9" s="1530"/>
      <c r="AV9" s="1688"/>
      <c r="AW9" s="1689"/>
      <c r="AX9" s="1689"/>
      <c r="AY9" s="1689"/>
      <c r="AZ9" s="1689"/>
      <c r="BA9" s="1689"/>
      <c r="BB9" s="1689"/>
      <c r="BC9" s="1689"/>
      <c r="BD9" s="1690"/>
      <c r="BE9" s="1689"/>
      <c r="BF9" s="1689"/>
      <c r="BG9" s="1691"/>
      <c r="BH9" s="1688"/>
      <c r="BI9" s="1689"/>
      <c r="BJ9" s="1689"/>
      <c r="BK9" s="1689"/>
      <c r="BL9" s="1689"/>
      <c r="BM9" s="1690"/>
      <c r="BN9" s="1689"/>
      <c r="BO9" s="1689"/>
      <c r="BP9" s="1691"/>
    </row>
    <row r="10" spans="1:68" s="989" customFormat="1">
      <c r="A10" s="1692" t="s">
        <v>830</v>
      </c>
      <c r="B10" s="1529">
        <v>368232.95011879998</v>
      </c>
      <c r="C10" s="1529">
        <v>731126.29295173998</v>
      </c>
      <c r="D10" s="1529">
        <v>586588.35519169993</v>
      </c>
      <c r="E10" s="1529">
        <v>348877.83760035998</v>
      </c>
      <c r="F10" s="1529">
        <v>423206.54460078001</v>
      </c>
      <c r="G10" s="1529">
        <v>449216.13969320996</v>
      </c>
      <c r="H10" s="1529">
        <v>624740.94282249</v>
      </c>
      <c r="I10" s="1529">
        <v>838001.83607925999</v>
      </c>
      <c r="J10" s="1529">
        <v>243495.48806730998</v>
      </c>
      <c r="K10" s="1529">
        <v>547138.21007601998</v>
      </c>
      <c r="L10" s="1529">
        <v>292816.08921683999</v>
      </c>
      <c r="M10" s="1529">
        <v>316379.64055731002</v>
      </c>
      <c r="N10" s="1529">
        <v>201288.22286760999</v>
      </c>
      <c r="O10" s="1529">
        <v>731120.96459535998</v>
      </c>
      <c r="P10" s="1529">
        <v>321216.88533536997</v>
      </c>
      <c r="Q10" s="1529">
        <v>303109.15065220994</v>
      </c>
      <c r="R10" s="1529">
        <v>316575.94421390002</v>
      </c>
      <c r="S10" s="1529">
        <v>258380.96131210998</v>
      </c>
      <c r="T10" s="1529">
        <v>211668.50065553997</v>
      </c>
      <c r="U10" s="1529">
        <v>887024.36354281008</v>
      </c>
      <c r="V10" s="1529">
        <v>905471.46860221995</v>
      </c>
      <c r="W10" s="1529">
        <v>1115642.5419803599</v>
      </c>
      <c r="X10" s="1529">
        <v>970441.80787808995</v>
      </c>
      <c r="Y10" s="1529">
        <v>380895.98902485997</v>
      </c>
      <c r="Z10" s="1529">
        <v>569812.59164613998</v>
      </c>
      <c r="AA10" s="1529">
        <v>417551.96064486</v>
      </c>
      <c r="AB10" s="1529">
        <v>402321.32477261999</v>
      </c>
      <c r="AC10" s="1529">
        <v>381034.23654728004</v>
      </c>
      <c r="AD10" s="1529">
        <v>413593.13112156</v>
      </c>
      <c r="AE10" s="1529">
        <v>392212.95236386999</v>
      </c>
      <c r="AF10" s="1529">
        <v>249445.246514</v>
      </c>
      <c r="AG10" s="1529">
        <v>256298.79696410001</v>
      </c>
      <c r="AH10" s="1529">
        <v>316520.80690667004</v>
      </c>
      <c r="AI10" s="1529">
        <v>378697.26371150999</v>
      </c>
      <c r="AJ10" s="1529">
        <v>388837.09116293001</v>
      </c>
      <c r="AK10" s="1529">
        <v>316055.55582579999</v>
      </c>
      <c r="AL10" s="1529">
        <v>316508.94453929004</v>
      </c>
      <c r="AM10" s="1529">
        <v>509489.16810638999</v>
      </c>
      <c r="AN10" s="1529">
        <v>211115.29801967001</v>
      </c>
      <c r="AO10" s="1529">
        <v>265807.79077716003</v>
      </c>
      <c r="AP10" s="1529">
        <v>341947.50794803002</v>
      </c>
      <c r="AQ10" s="1529">
        <v>126314.41473636001</v>
      </c>
      <c r="AR10" s="1529">
        <v>240697.82980585998</v>
      </c>
      <c r="AS10" s="1529">
        <v>379958.08906649001</v>
      </c>
      <c r="AT10" s="1529">
        <v>187832.82505399</v>
      </c>
      <c r="AU10" s="1530">
        <v>546547.97452267003</v>
      </c>
      <c r="AV10" s="1688">
        <v>329848.03939933999</v>
      </c>
      <c r="AW10" s="1689">
        <v>652470.28275179002</v>
      </c>
      <c r="AX10" s="1689">
        <v>721518.45438744</v>
      </c>
      <c r="AY10" s="1689">
        <v>479401.00850175001</v>
      </c>
      <c r="AZ10" s="1689">
        <v>664153.19245838001</v>
      </c>
      <c r="BA10" s="1689">
        <v>193485.72536981999</v>
      </c>
      <c r="BB10" s="1689">
        <v>499324.64134067</v>
      </c>
      <c r="BC10" s="1689">
        <v>404207.61149690003</v>
      </c>
      <c r="BD10" s="1690">
        <v>456144.07568367</v>
      </c>
      <c r="BE10" s="1689">
        <v>898657.20920914004</v>
      </c>
      <c r="BF10" s="1689">
        <v>147733.86343336999</v>
      </c>
      <c r="BG10" s="1691">
        <v>171837.82524352</v>
      </c>
      <c r="BH10" s="1688">
        <v>706561.32623206009</v>
      </c>
      <c r="BI10" s="1689">
        <v>260210.32297569001</v>
      </c>
      <c r="BJ10" s="1689">
        <v>353925.31507951004</v>
      </c>
      <c r="BK10" s="1689">
        <v>1167837.3240569599</v>
      </c>
      <c r="BL10" s="1689">
        <v>1417130.64708496</v>
      </c>
      <c r="BM10" s="1690">
        <v>1414258.01678599</v>
      </c>
      <c r="BN10" s="1689">
        <v>758438.94555488997</v>
      </c>
      <c r="BO10" s="1689">
        <v>248906.05402118</v>
      </c>
      <c r="BP10" s="1691">
        <v>230549.95934469</v>
      </c>
    </row>
    <row r="11" spans="1:68" s="989" customFormat="1" ht="18">
      <c r="A11" s="1692" t="s">
        <v>1252</v>
      </c>
      <c r="B11" s="1529"/>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29">
        <v>340496.84398058004</v>
      </c>
      <c r="Y11" s="1529">
        <v>340496.84398058004</v>
      </c>
      <c r="Z11" s="1529">
        <v>337996.84398058004</v>
      </c>
      <c r="AA11" s="1529">
        <v>337996.84398058004</v>
      </c>
      <c r="AB11" s="1529">
        <v>337996.84398058004</v>
      </c>
      <c r="AC11" s="1529">
        <v>337996.84398058004</v>
      </c>
      <c r="AD11" s="1529">
        <v>337996.84398058004</v>
      </c>
      <c r="AE11" s="1529">
        <v>337996.84398058004</v>
      </c>
      <c r="AF11" s="1529">
        <v>337996.84398058004</v>
      </c>
      <c r="AG11" s="1529">
        <v>337996.84398058004</v>
      </c>
      <c r="AH11" s="1529">
        <v>337996.84398058004</v>
      </c>
      <c r="AI11" s="1529">
        <v>342996.84398058004</v>
      </c>
      <c r="AJ11" s="1529">
        <v>342996.84398058004</v>
      </c>
      <c r="AK11" s="1529">
        <v>342996.84398058004</v>
      </c>
      <c r="AL11" s="1529">
        <v>347996.84398058004</v>
      </c>
      <c r="AM11" s="1529">
        <v>347996.84398058004</v>
      </c>
      <c r="AN11" s="1529">
        <v>347996.84398058004</v>
      </c>
      <c r="AO11" s="1529">
        <v>347996.84398058004</v>
      </c>
      <c r="AP11" s="1529">
        <v>347996.84398058004</v>
      </c>
      <c r="AQ11" s="1529">
        <v>347996.84398058004</v>
      </c>
      <c r="AR11" s="1529">
        <v>347996.84398058004</v>
      </c>
      <c r="AS11" s="1529">
        <v>347963.96597768</v>
      </c>
      <c r="AT11" s="1529">
        <v>347963.96597768</v>
      </c>
      <c r="AU11" s="1530">
        <v>342963.96597756998</v>
      </c>
      <c r="AV11" s="1688">
        <v>342963.96597756998</v>
      </c>
      <c r="AW11" s="1689">
        <v>342963.96597756998</v>
      </c>
      <c r="AX11" s="1689">
        <v>342963.96597756998</v>
      </c>
      <c r="AY11" s="1689">
        <v>342963.96597756998</v>
      </c>
      <c r="AZ11" s="1689">
        <v>342963.96597756998</v>
      </c>
      <c r="BA11" s="1689">
        <v>342963.96597756998</v>
      </c>
      <c r="BB11" s="1689">
        <v>342996.84398057003</v>
      </c>
      <c r="BC11" s="1689">
        <v>342996.84398057003</v>
      </c>
      <c r="BD11" s="1690">
        <v>342996.84398057003</v>
      </c>
      <c r="BE11" s="1689">
        <v>342996.84398057003</v>
      </c>
      <c r="BF11" s="1689">
        <v>342996.84398057003</v>
      </c>
      <c r="BG11" s="1691">
        <v>342996.84398057003</v>
      </c>
      <c r="BH11" s="1688">
        <v>342996.84398057003</v>
      </c>
      <c r="BI11" s="1689">
        <v>342996.84398057003</v>
      </c>
      <c r="BJ11" s="1689">
        <v>342996.84398057003</v>
      </c>
      <c r="BK11" s="1689">
        <v>342996.84398057003</v>
      </c>
      <c r="BL11" s="1689">
        <v>342996.84398057003</v>
      </c>
      <c r="BM11" s="1690">
        <v>342996.84398057003</v>
      </c>
      <c r="BN11" s="1689">
        <v>315314.85376791999</v>
      </c>
      <c r="BO11" s="1689">
        <v>315314.85376791999</v>
      </c>
      <c r="BP11" s="1691">
        <v>315314.85376791999</v>
      </c>
    </row>
    <row r="12" spans="1:68" s="1405" customFormat="1">
      <c r="A12" s="1692" t="s">
        <v>745</v>
      </c>
      <c r="B12" s="1529">
        <v>2702615.1200359999</v>
      </c>
      <c r="C12" s="1529">
        <v>3020877.0682307002</v>
      </c>
      <c r="D12" s="1529">
        <v>2999580.8869474903</v>
      </c>
      <c r="E12" s="1529">
        <v>2928449.4242954501</v>
      </c>
      <c r="F12" s="1529">
        <v>2831786.1053234302</v>
      </c>
      <c r="G12" s="1529">
        <v>2830144.7382595199</v>
      </c>
      <c r="H12" s="1529">
        <v>2759001.5104052699</v>
      </c>
      <c r="I12" s="1529">
        <v>2761616.7450652597</v>
      </c>
      <c r="J12" s="1529">
        <v>3295567.5776806897</v>
      </c>
      <c r="K12" s="1529">
        <v>3572608.7847354999</v>
      </c>
      <c r="L12" s="1529">
        <v>3474552.9256581902</v>
      </c>
      <c r="M12" s="1529">
        <v>3720186.7843218399</v>
      </c>
      <c r="N12" s="1529">
        <v>3870649.7043107501</v>
      </c>
      <c r="O12" s="1529">
        <v>3020877.0682307002</v>
      </c>
      <c r="P12" s="1529">
        <v>4147392.6945936298</v>
      </c>
      <c r="Q12" s="1529">
        <v>4060134.6343041803</v>
      </c>
      <c r="R12" s="1529">
        <v>4021409.6153318998</v>
      </c>
      <c r="S12" s="1529">
        <v>4072310.15944668</v>
      </c>
      <c r="T12" s="1529">
        <v>3919751.2381784599</v>
      </c>
      <c r="U12" s="1529">
        <v>3068687.6915363702</v>
      </c>
      <c r="V12" s="1529">
        <v>3076929.0266961097</v>
      </c>
      <c r="W12" s="1529">
        <v>2818380.9249899504</v>
      </c>
      <c r="X12" s="1529">
        <v>2684852.9562567701</v>
      </c>
      <c r="Y12" s="1529">
        <v>2643095.7921821298</v>
      </c>
      <c r="Z12" s="1529">
        <v>3008534.6636543903</v>
      </c>
      <c r="AA12" s="1529">
        <v>3045434.77212071</v>
      </c>
      <c r="AB12" s="1529">
        <v>2985530.8447007402</v>
      </c>
      <c r="AC12" s="1529">
        <v>2940249.8956061299</v>
      </c>
      <c r="AD12" s="1529">
        <v>2831660.2465966297</v>
      </c>
      <c r="AE12" s="1529">
        <v>2786935.1195373302</v>
      </c>
      <c r="AF12" s="1529">
        <v>2792881.5260612499</v>
      </c>
      <c r="AG12" s="1529">
        <v>2761300.2901912499</v>
      </c>
      <c r="AH12" s="1529">
        <v>2774944.37620772</v>
      </c>
      <c r="AI12" s="1529">
        <v>2921336.13599728</v>
      </c>
      <c r="AJ12" s="1529">
        <v>2898033.3089576098</v>
      </c>
      <c r="AK12" s="1529">
        <v>2893670.7617552797</v>
      </c>
      <c r="AL12" s="1529">
        <v>2964436.6470005801</v>
      </c>
      <c r="AM12" s="1529">
        <v>2992524.0452963198</v>
      </c>
      <c r="AN12" s="1529">
        <v>3007765.2065933701</v>
      </c>
      <c r="AO12" s="1529">
        <v>2967890.6687317998</v>
      </c>
      <c r="AP12" s="1529">
        <v>3073960.14096337</v>
      </c>
      <c r="AQ12" s="1529">
        <v>3100641.86239406</v>
      </c>
      <c r="AR12" s="1529">
        <v>3162273.2377349101</v>
      </c>
      <c r="AS12" s="1529">
        <v>3212023.0327694099</v>
      </c>
      <c r="AT12" s="1529">
        <v>3207464.05857448</v>
      </c>
      <c r="AU12" s="1530">
        <v>3397169.0758018102</v>
      </c>
      <c r="AV12" s="1684">
        <v>3408825.74406341</v>
      </c>
      <c r="AW12" s="1685">
        <v>3483745.0298119802</v>
      </c>
      <c r="AX12" s="1685">
        <v>3608618.9860395603</v>
      </c>
      <c r="AY12" s="1685">
        <v>3688885.05570781</v>
      </c>
      <c r="AZ12" s="1685">
        <v>3779342.2840640298</v>
      </c>
      <c r="BA12" s="1685">
        <v>3875508.0733487001</v>
      </c>
      <c r="BB12" s="1685">
        <v>3914454.8601945899</v>
      </c>
      <c r="BC12" s="1685">
        <v>3968607.8543128199</v>
      </c>
      <c r="BD12" s="1686">
        <v>4019044.2873565</v>
      </c>
      <c r="BE12" s="1685">
        <v>4093369.49591236</v>
      </c>
      <c r="BF12" s="1685">
        <v>4174206.3545947</v>
      </c>
      <c r="BG12" s="1687">
        <v>4256399.7177137798</v>
      </c>
      <c r="BH12" s="1684">
        <v>4256544.3840683298</v>
      </c>
      <c r="BI12" s="1685">
        <v>4282693.5109706903</v>
      </c>
      <c r="BJ12" s="1685">
        <v>4334918.0683338698</v>
      </c>
      <c r="BK12" s="1685">
        <v>4225300.83515245</v>
      </c>
      <c r="BL12" s="1685">
        <v>4218477.1903475299</v>
      </c>
      <c r="BM12" s="1686">
        <v>4271877.8811124098</v>
      </c>
      <c r="BN12" s="1685">
        <v>4348968.72208458</v>
      </c>
      <c r="BO12" s="1685">
        <v>4349432.6693278002</v>
      </c>
      <c r="BP12" s="1687">
        <v>4357114.4076736197</v>
      </c>
    </row>
    <row r="13" spans="1:68" s="989" customFormat="1">
      <c r="A13" s="1053" t="s">
        <v>746</v>
      </c>
      <c r="B13" s="1529"/>
      <c r="C13" s="1529"/>
      <c r="D13" s="1529"/>
      <c r="E13" s="1529"/>
      <c r="F13" s="1529"/>
      <c r="G13" s="1529"/>
      <c r="H13" s="1529"/>
      <c r="I13" s="1529"/>
      <c r="J13" s="1529"/>
      <c r="K13" s="1529"/>
      <c r="L13" s="1529"/>
      <c r="M13" s="1529"/>
      <c r="N13" s="1529"/>
      <c r="O13" s="1529"/>
      <c r="P13" s="1529"/>
      <c r="Q13" s="1529"/>
      <c r="R13" s="1529"/>
      <c r="S13" s="1529"/>
      <c r="T13" s="1529"/>
      <c r="U13" s="1529"/>
      <c r="V13" s="1529"/>
      <c r="W13" s="1529"/>
      <c r="X13" s="1529"/>
      <c r="Y13" s="1529"/>
      <c r="Z13" s="1529"/>
      <c r="AA13" s="1529"/>
      <c r="AB13" s="1529"/>
      <c r="AC13" s="1529"/>
      <c r="AD13" s="1529"/>
      <c r="AE13" s="1529"/>
      <c r="AF13" s="1529"/>
      <c r="AG13" s="1529"/>
      <c r="AH13" s="1529"/>
      <c r="AI13" s="1529"/>
      <c r="AJ13" s="1529"/>
      <c r="AK13" s="1529"/>
      <c r="AL13" s="1529"/>
      <c r="AM13" s="1529"/>
      <c r="AN13" s="1529"/>
      <c r="AO13" s="1529"/>
      <c r="AP13" s="1529"/>
      <c r="AQ13" s="1529"/>
      <c r="AR13" s="1529"/>
      <c r="AS13" s="1529"/>
      <c r="AT13" s="1529"/>
      <c r="AU13" s="1530"/>
      <c r="AV13" s="1688"/>
      <c r="AW13" s="1689"/>
      <c r="AX13" s="1689"/>
      <c r="AY13" s="1689"/>
      <c r="AZ13" s="1689"/>
      <c r="BA13" s="1689"/>
      <c r="BB13" s="1689"/>
      <c r="BC13" s="1689"/>
      <c r="BD13" s="1690"/>
      <c r="BE13" s="1689"/>
      <c r="BF13" s="1689"/>
      <c r="BG13" s="1691"/>
      <c r="BH13" s="1688"/>
      <c r="BI13" s="1689"/>
      <c r="BJ13" s="1689"/>
      <c r="BK13" s="1689"/>
      <c r="BL13" s="1689"/>
      <c r="BM13" s="1690"/>
      <c r="BN13" s="1689"/>
      <c r="BO13" s="1689"/>
      <c r="BP13" s="1691"/>
    </row>
    <row r="14" spans="1:68" s="989" customFormat="1">
      <c r="A14" s="1692" t="s">
        <v>831</v>
      </c>
      <c r="B14" s="1529">
        <v>2596.5720624299997</v>
      </c>
      <c r="C14" s="1529">
        <v>2368.4926426900001</v>
      </c>
      <c r="D14" s="1529">
        <v>4539.5840463800005</v>
      </c>
      <c r="E14" s="1529">
        <v>3440.2487254899997</v>
      </c>
      <c r="F14" s="1529">
        <v>2400.6355191500002</v>
      </c>
      <c r="G14" s="1529">
        <v>2248.14422208</v>
      </c>
      <c r="H14" s="1529">
        <v>2323.1030214899997</v>
      </c>
      <c r="I14" s="1529">
        <v>2327.4351156299999</v>
      </c>
      <c r="J14" s="1529">
        <v>2391.2007536599999</v>
      </c>
      <c r="K14" s="1529">
        <v>802.80646436000006</v>
      </c>
      <c r="L14" s="1529">
        <v>120.81211326</v>
      </c>
      <c r="M14" s="1529">
        <v>1323.6797216</v>
      </c>
      <c r="N14" s="1529">
        <v>1358.90223735</v>
      </c>
      <c r="O14" s="1529">
        <v>2368.4926426900001</v>
      </c>
      <c r="P14" s="1529">
        <v>1105.9712871500001</v>
      </c>
      <c r="Q14" s="1529">
        <v>1833.0466137599999</v>
      </c>
      <c r="R14" s="1529">
        <v>1670.3553674000002</v>
      </c>
      <c r="S14" s="1529">
        <v>54.535564489999999</v>
      </c>
      <c r="T14" s="1529">
        <v>747.07625057000007</v>
      </c>
      <c r="U14" s="1529">
        <v>12967.330148370002</v>
      </c>
      <c r="V14" s="1529">
        <v>6607.8094335900005</v>
      </c>
      <c r="W14" s="1529">
        <v>1793.7914800899998</v>
      </c>
      <c r="X14" s="1529">
        <v>8035.13779918</v>
      </c>
      <c r="Y14" s="1529">
        <v>135.65905015999999</v>
      </c>
      <c r="Z14" s="1529">
        <v>11091.755483930001</v>
      </c>
      <c r="AA14" s="1529">
        <v>336.31339942</v>
      </c>
      <c r="AB14" s="1529">
        <v>3897.2543850399998</v>
      </c>
      <c r="AC14" s="1529">
        <v>2763.75140603</v>
      </c>
      <c r="AD14" s="1529">
        <v>512.55028905000006</v>
      </c>
      <c r="AE14" s="1529">
        <v>205.16321522999999</v>
      </c>
      <c r="AF14" s="1529">
        <v>630.13589794000006</v>
      </c>
      <c r="AG14" s="1529">
        <v>270.03400285000004</v>
      </c>
      <c r="AH14" s="1529">
        <v>554.06106832</v>
      </c>
      <c r="AI14" s="1529">
        <v>1842.5104076700002</v>
      </c>
      <c r="AJ14" s="1529">
        <v>872.83595378999996</v>
      </c>
      <c r="AK14" s="1529">
        <v>3760.8272948600002</v>
      </c>
      <c r="AL14" s="1529">
        <v>1589.6553754500001</v>
      </c>
      <c r="AM14" s="1529">
        <v>9759.6265490000005</v>
      </c>
      <c r="AN14" s="1529">
        <v>6458.9781281999994</v>
      </c>
      <c r="AO14" s="1529">
        <v>1843.6971145799998</v>
      </c>
      <c r="AP14" s="1529">
        <v>2960.1208237300002</v>
      </c>
      <c r="AQ14" s="1529">
        <v>11232.126233950001</v>
      </c>
      <c r="AR14" s="1529">
        <v>5477.9050939199997</v>
      </c>
      <c r="AS14" s="1529">
        <v>7339.6848536499992</v>
      </c>
      <c r="AT14" s="1529">
        <v>7599.4677974699998</v>
      </c>
      <c r="AU14" s="1530">
        <v>10051.975137809999</v>
      </c>
      <c r="AV14" s="1688">
        <v>5410.6071768599995</v>
      </c>
      <c r="AW14" s="1689">
        <v>4594.2575799399992</v>
      </c>
      <c r="AX14" s="1689">
        <v>2892.82053946</v>
      </c>
      <c r="AY14" s="1689">
        <v>24064.368790099998</v>
      </c>
      <c r="AZ14" s="1689">
        <v>12729.33506263</v>
      </c>
      <c r="BA14" s="1689">
        <v>7719.8088899200002</v>
      </c>
      <c r="BB14" s="1689">
        <v>4772.8922440299993</v>
      </c>
      <c r="BC14" s="1689">
        <v>7016.2305059099999</v>
      </c>
      <c r="BD14" s="1690">
        <v>24939.436018009997</v>
      </c>
      <c r="BE14" s="1689">
        <v>1908.89914015</v>
      </c>
      <c r="BF14" s="1689">
        <v>11527.384964280001</v>
      </c>
      <c r="BG14" s="1691">
        <v>2720.56011498</v>
      </c>
      <c r="BH14" s="1688">
        <v>13940.11129814</v>
      </c>
      <c r="BI14" s="1689">
        <v>8803.3046070100008</v>
      </c>
      <c r="BJ14" s="1689">
        <v>15128.41091164</v>
      </c>
      <c r="BK14" s="1689">
        <v>6359.2176945699994</v>
      </c>
      <c r="BL14" s="1689">
        <v>24855.209280480001</v>
      </c>
      <c r="BM14" s="1690">
        <v>3963.4054184699999</v>
      </c>
      <c r="BN14" s="1689">
        <v>14728.409577209999</v>
      </c>
      <c r="BO14" s="1689">
        <v>6720.1954035700001</v>
      </c>
      <c r="BP14" s="1691">
        <v>41492.595903829999</v>
      </c>
    </row>
    <row r="15" spans="1:68" s="989" customFormat="1">
      <c r="A15" s="1692" t="s">
        <v>832</v>
      </c>
      <c r="B15" s="1529"/>
      <c r="C15" s="1529"/>
      <c r="D15" s="1529"/>
      <c r="E15" s="1529"/>
      <c r="F15" s="1529"/>
      <c r="G15" s="1529"/>
      <c r="H15" s="1529"/>
      <c r="I15" s="1529"/>
      <c r="J15" s="1529"/>
      <c r="K15" s="1529"/>
      <c r="L15" s="1529"/>
      <c r="M15" s="1529"/>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c r="AL15" s="1529"/>
      <c r="AM15" s="1529"/>
      <c r="AN15" s="1529"/>
      <c r="AO15" s="1529"/>
      <c r="AP15" s="1529"/>
      <c r="AQ15" s="1529"/>
      <c r="AR15" s="1529"/>
      <c r="AS15" s="1529"/>
      <c r="AT15" s="1529"/>
      <c r="AU15" s="1530"/>
      <c r="AV15" s="1688"/>
      <c r="AW15" s="1689"/>
      <c r="AX15" s="1689"/>
      <c r="AY15" s="1689"/>
      <c r="AZ15" s="1689"/>
      <c r="BA15" s="1689"/>
      <c r="BB15" s="1689"/>
      <c r="BC15" s="1689"/>
      <c r="BD15" s="1690"/>
      <c r="BE15" s="1689"/>
      <c r="BF15" s="1689"/>
      <c r="BG15" s="1691"/>
      <c r="BH15" s="1688"/>
      <c r="BI15" s="1689"/>
      <c r="BJ15" s="1689"/>
      <c r="BK15" s="1689"/>
      <c r="BL15" s="1689"/>
      <c r="BM15" s="1690"/>
      <c r="BN15" s="1689"/>
      <c r="BO15" s="1689"/>
      <c r="BP15" s="1691"/>
    </row>
    <row r="16" spans="1:68" s="989" customFormat="1">
      <c r="A16" s="1692" t="s">
        <v>833</v>
      </c>
      <c r="B16" s="1529">
        <v>1150.9325995300001</v>
      </c>
      <c r="C16" s="1529">
        <v>1167.5960145500001</v>
      </c>
      <c r="D16" s="1529">
        <v>915.67511294000008</v>
      </c>
      <c r="E16" s="1529">
        <v>1128.2571344600001</v>
      </c>
      <c r="F16" s="1529">
        <v>851.82067830999995</v>
      </c>
      <c r="G16" s="1529">
        <v>923.68086377999998</v>
      </c>
      <c r="H16" s="1529">
        <v>992.54822173000002</v>
      </c>
      <c r="I16" s="1529">
        <v>846.27606273000004</v>
      </c>
      <c r="J16" s="1529">
        <v>1263.2385405</v>
      </c>
      <c r="K16" s="1529">
        <v>1548.94602549</v>
      </c>
      <c r="L16" s="1529">
        <v>1307.62764795</v>
      </c>
      <c r="M16" s="1529">
        <v>1255.7819699200002</v>
      </c>
      <c r="N16" s="1529">
        <v>1830.4684985699998</v>
      </c>
      <c r="O16" s="1529">
        <v>1167.5960145500001</v>
      </c>
      <c r="P16" s="1529">
        <v>1129.29178802</v>
      </c>
      <c r="Q16" s="1529">
        <v>1156.1186141600001</v>
      </c>
      <c r="R16" s="1529">
        <v>1206.1677852400001</v>
      </c>
      <c r="S16" s="1529">
        <v>1206.0008393399999</v>
      </c>
      <c r="T16" s="1529">
        <v>1177.5503731800002</v>
      </c>
      <c r="U16" s="1529">
        <v>1771.87263747</v>
      </c>
      <c r="V16" s="1529">
        <v>1856.1014170899998</v>
      </c>
      <c r="W16" s="1529">
        <v>1856.1014170899998</v>
      </c>
      <c r="X16" s="1529">
        <v>1175.5853824200001</v>
      </c>
      <c r="Y16" s="1529">
        <v>1162.8823670199999</v>
      </c>
      <c r="Z16" s="1529">
        <v>1039.4928346900001</v>
      </c>
      <c r="AA16" s="1529">
        <v>1325.3441928</v>
      </c>
      <c r="AB16" s="1529">
        <v>1571.1369981099999</v>
      </c>
      <c r="AC16" s="1529">
        <v>1548.5146885300001</v>
      </c>
      <c r="AD16" s="1529">
        <v>1686.7783609200001</v>
      </c>
      <c r="AE16" s="1529">
        <v>2012.0137050000001</v>
      </c>
      <c r="AF16" s="1529">
        <v>1938.80857771</v>
      </c>
      <c r="AG16" s="1529">
        <v>1564.9484840999999</v>
      </c>
      <c r="AH16" s="1529">
        <v>1559.4347284600001</v>
      </c>
      <c r="AI16" s="1529">
        <v>1804.8000356</v>
      </c>
      <c r="AJ16" s="1529">
        <v>1758.93320836</v>
      </c>
      <c r="AK16" s="1529">
        <v>983.24030555999991</v>
      </c>
      <c r="AL16" s="1529">
        <v>1085.2416269</v>
      </c>
      <c r="AM16" s="1529">
        <v>1199.33423696</v>
      </c>
      <c r="AN16" s="1529">
        <v>2974.8734868500001</v>
      </c>
      <c r="AO16" s="1529">
        <v>3255.6435050500004</v>
      </c>
      <c r="AP16" s="1529">
        <v>3468.8024858099998</v>
      </c>
      <c r="AQ16" s="1529">
        <v>3869.1083242199998</v>
      </c>
      <c r="AR16" s="1529">
        <v>4241.3409957699996</v>
      </c>
      <c r="AS16" s="1529">
        <v>5107.0977895200003</v>
      </c>
      <c r="AT16" s="1529">
        <v>5309.4787580699995</v>
      </c>
      <c r="AU16" s="1530">
        <v>5591.9822879499998</v>
      </c>
      <c r="AV16" s="1688">
        <v>5944.4961591800002</v>
      </c>
      <c r="AW16" s="1689">
        <v>7018.0767997700004</v>
      </c>
      <c r="AX16" s="1689">
        <v>7545.75798915</v>
      </c>
      <c r="AY16" s="1689">
        <v>7781.8196376099995</v>
      </c>
      <c r="AZ16" s="1689">
        <v>8384.1298397600003</v>
      </c>
      <c r="BA16" s="1689">
        <v>8574.3256776899998</v>
      </c>
      <c r="BB16" s="1689">
        <v>8899.1732046200013</v>
      </c>
      <c r="BC16" s="1689">
        <v>9457.2559696299995</v>
      </c>
      <c r="BD16" s="1690">
        <v>9681.1490660300005</v>
      </c>
      <c r="BE16" s="1689">
        <v>9982.2339679599991</v>
      </c>
      <c r="BF16" s="1689">
        <v>10588.45752256</v>
      </c>
      <c r="BG16" s="1691">
        <v>11161.936374229999</v>
      </c>
      <c r="BH16" s="1688">
        <v>12239.08730268</v>
      </c>
      <c r="BI16" s="1689">
        <v>12594.90655999</v>
      </c>
      <c r="BJ16" s="1689">
        <v>13140.557825459999</v>
      </c>
      <c r="BK16" s="1689">
        <v>13651.19014269</v>
      </c>
      <c r="BL16" s="1689">
        <v>14924.624439090001</v>
      </c>
      <c r="BM16" s="1690">
        <v>15098.586079860001</v>
      </c>
      <c r="BN16" s="1689">
        <v>15480.544689280001</v>
      </c>
      <c r="BO16" s="1689">
        <v>17127.2800699</v>
      </c>
      <c r="BP16" s="1691">
        <v>20571.08715997</v>
      </c>
    </row>
    <row r="17" spans="1:68" s="989" customFormat="1">
      <c r="A17" s="1053" t="s">
        <v>750</v>
      </c>
      <c r="B17" s="1529"/>
      <c r="C17" s="1529"/>
      <c r="D17" s="1529"/>
      <c r="E17" s="1529"/>
      <c r="F17" s="1529"/>
      <c r="G17" s="1529"/>
      <c r="H17" s="1529"/>
      <c r="I17" s="1529"/>
      <c r="J17" s="1529"/>
      <c r="K17" s="1529"/>
      <c r="L17" s="1529"/>
      <c r="M17" s="1529"/>
      <c r="N17" s="1529"/>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c r="AL17" s="1529"/>
      <c r="AM17" s="1529"/>
      <c r="AN17" s="1529"/>
      <c r="AO17" s="1529"/>
      <c r="AP17" s="1529"/>
      <c r="AQ17" s="1529"/>
      <c r="AR17" s="1529"/>
      <c r="AS17" s="1529"/>
      <c r="AT17" s="1529"/>
      <c r="AU17" s="1530"/>
      <c r="AV17" s="1688"/>
      <c r="AW17" s="1689"/>
      <c r="AX17" s="1689"/>
      <c r="AY17" s="1689"/>
      <c r="AZ17" s="1689"/>
      <c r="BA17" s="1689"/>
      <c r="BB17" s="1689"/>
      <c r="BC17" s="1689"/>
      <c r="BD17" s="1690"/>
      <c r="BE17" s="1689"/>
      <c r="BF17" s="1689"/>
      <c r="BG17" s="1691"/>
      <c r="BH17" s="1688"/>
      <c r="BI17" s="1689"/>
      <c r="BJ17" s="1689"/>
      <c r="BK17" s="1689"/>
      <c r="BL17" s="1689"/>
      <c r="BM17" s="1690"/>
      <c r="BN17" s="1689"/>
      <c r="BO17" s="1689"/>
      <c r="BP17" s="1691"/>
    </row>
    <row r="18" spans="1:68" s="989" customFormat="1">
      <c r="A18" s="1692" t="s">
        <v>834</v>
      </c>
      <c r="B18" s="1529">
        <v>12760.43851102</v>
      </c>
      <c r="C18" s="1529">
        <v>12501.047525780001</v>
      </c>
      <c r="D18" s="1529">
        <v>8925.6730153400003</v>
      </c>
      <c r="E18" s="1529">
        <v>2455.6301533600003</v>
      </c>
      <c r="F18" s="1529">
        <v>2090.7627681099998</v>
      </c>
      <c r="G18" s="1529">
        <v>2663.37716323</v>
      </c>
      <c r="H18" s="1529">
        <v>2433.0096548800002</v>
      </c>
      <c r="I18" s="1529">
        <v>3116.32786343</v>
      </c>
      <c r="J18" s="1529">
        <v>2820.2809722399998</v>
      </c>
      <c r="K18" s="1529">
        <v>3895.2951119999998</v>
      </c>
      <c r="L18" s="1529">
        <v>6701.5312065899998</v>
      </c>
      <c r="M18" s="1529">
        <v>5709.5692692700004</v>
      </c>
      <c r="N18" s="1529">
        <v>5731.6470023900001</v>
      </c>
      <c r="O18" s="1529">
        <v>12501.047525780001</v>
      </c>
      <c r="P18" s="1529">
        <v>8798.0277201900008</v>
      </c>
      <c r="Q18" s="1529">
        <v>4801.6445431800003</v>
      </c>
      <c r="R18" s="1529">
        <v>3026.28139788</v>
      </c>
      <c r="S18" s="1529">
        <v>6310.7706750100006</v>
      </c>
      <c r="T18" s="1529">
        <v>4996.5759066700002</v>
      </c>
      <c r="U18" s="1529">
        <v>5886.0316920600008</v>
      </c>
      <c r="V18" s="1529">
        <v>5943.0068916099999</v>
      </c>
      <c r="W18" s="1529">
        <v>9112.7175619999998</v>
      </c>
      <c r="X18" s="1529">
        <v>9960.7260630000001</v>
      </c>
      <c r="Y18" s="1529">
        <v>8405.0166878300006</v>
      </c>
      <c r="Z18" s="1529">
        <v>7845.4181043500002</v>
      </c>
      <c r="AA18" s="1529">
        <v>8248.2561484500002</v>
      </c>
      <c r="AB18" s="1529">
        <v>5378.7184466999997</v>
      </c>
      <c r="AC18" s="1529">
        <v>10536.441681030001</v>
      </c>
      <c r="AD18" s="1529">
        <v>7451.44051571</v>
      </c>
      <c r="AE18" s="1529">
        <v>3642.21605735</v>
      </c>
      <c r="AF18" s="1529">
        <v>6838.4294786999999</v>
      </c>
      <c r="AG18" s="1529">
        <v>6039.1413899700001</v>
      </c>
      <c r="AH18" s="1529">
        <v>5149.4749283700003</v>
      </c>
      <c r="AI18" s="1529">
        <v>8411.2984262800001</v>
      </c>
      <c r="AJ18" s="1529">
        <v>9664.1083985699988</v>
      </c>
      <c r="AK18" s="1529">
        <v>7073.8283895799996</v>
      </c>
      <c r="AL18" s="1529">
        <v>11653.780301469998</v>
      </c>
      <c r="AM18" s="1529">
        <v>8169.5303106800002</v>
      </c>
      <c r="AN18" s="1529">
        <v>10038.268561840001</v>
      </c>
      <c r="AO18" s="1529">
        <v>2144.72293223</v>
      </c>
      <c r="AP18" s="1529">
        <v>7401.2419025400004</v>
      </c>
      <c r="AQ18" s="1529">
        <v>9563.5464941299997</v>
      </c>
      <c r="AR18" s="1529">
        <v>6767.5526692900003</v>
      </c>
      <c r="AS18" s="1529">
        <v>7133.7140411199998</v>
      </c>
      <c r="AT18" s="1529">
        <v>10115.99328214</v>
      </c>
      <c r="AU18" s="1530">
        <v>11185.701830639999</v>
      </c>
      <c r="AV18" s="1688">
        <v>15063.74449035</v>
      </c>
      <c r="AW18" s="1689">
        <v>11886.5546775</v>
      </c>
      <c r="AX18" s="1689">
        <v>15022.34993937</v>
      </c>
      <c r="AY18" s="1689">
        <v>15659.009912510001</v>
      </c>
      <c r="AZ18" s="1689">
        <v>12269.96115791</v>
      </c>
      <c r="BA18" s="1689">
        <v>15157.25176986</v>
      </c>
      <c r="BB18" s="1689">
        <v>10999.639705020001</v>
      </c>
      <c r="BC18" s="1689">
        <v>9464.3500591299999</v>
      </c>
      <c r="BD18" s="1690">
        <v>5146.8743559599998</v>
      </c>
      <c r="BE18" s="1689">
        <v>6762.8206239499996</v>
      </c>
      <c r="BF18" s="1689">
        <v>4133.7361342600007</v>
      </c>
      <c r="BG18" s="1691">
        <v>8837.1045436700006</v>
      </c>
      <c r="BH18" s="1688">
        <v>3545.21238193</v>
      </c>
      <c r="BI18" s="1689">
        <v>3381.37222802</v>
      </c>
      <c r="BJ18" s="1689">
        <v>16896.00322006</v>
      </c>
      <c r="BK18" s="1689">
        <v>16098.51335392</v>
      </c>
      <c r="BL18" s="1689">
        <v>6460.13820201</v>
      </c>
      <c r="BM18" s="1690">
        <v>7062.4622449399994</v>
      </c>
      <c r="BN18" s="1689">
        <v>3717.1611596500002</v>
      </c>
      <c r="BO18" s="1689">
        <v>1895.3212571400002</v>
      </c>
      <c r="BP18" s="1691">
        <v>1294.5742575499999</v>
      </c>
    </row>
    <row r="19" spans="1:68" s="989" customFormat="1">
      <c r="A19" s="1692" t="s">
        <v>835</v>
      </c>
      <c r="B19" s="1529"/>
      <c r="C19" s="1529"/>
      <c r="D19" s="1529"/>
      <c r="E19" s="1529"/>
      <c r="F19" s="1529"/>
      <c r="G19" s="1529"/>
      <c r="H19" s="1529"/>
      <c r="I19" s="1529"/>
      <c r="J19" s="1529"/>
      <c r="K19" s="1529"/>
      <c r="L19" s="1529"/>
      <c r="M19" s="1529"/>
      <c r="N19" s="1529"/>
      <c r="O19" s="1529"/>
      <c r="P19" s="1529"/>
      <c r="Q19" s="1529"/>
      <c r="R19" s="1529"/>
      <c r="S19" s="1529"/>
      <c r="T19" s="1529"/>
      <c r="U19" s="1529"/>
      <c r="V19" s="1529"/>
      <c r="W19" s="1529"/>
      <c r="X19" s="1529">
        <v>1806.5727968199999</v>
      </c>
      <c r="Y19" s="1529">
        <v>1806.5727968199999</v>
      </c>
      <c r="Z19" s="1529">
        <v>1806.5727968199999</v>
      </c>
      <c r="AA19" s="1529">
        <v>1806.5727968199999</v>
      </c>
      <c r="AB19" s="1529">
        <v>1806.5727968199999</v>
      </c>
      <c r="AC19" s="1529">
        <v>1806.5727968199999</v>
      </c>
      <c r="AD19" s="1529">
        <v>1806.5727968199999</v>
      </c>
      <c r="AE19" s="1529">
        <v>1806.5727968199999</v>
      </c>
      <c r="AF19" s="1529">
        <v>1806.5727968199999</v>
      </c>
      <c r="AG19" s="1529">
        <v>1806.5727968199999</v>
      </c>
      <c r="AH19" s="1529">
        <v>1806.5727968199999</v>
      </c>
      <c r="AI19" s="1529">
        <v>1806.5727968199999</v>
      </c>
      <c r="AJ19" s="1529">
        <v>1806.5727968199999</v>
      </c>
      <c r="AK19" s="1529">
        <v>1806.5727968199999</v>
      </c>
      <c r="AL19" s="1529">
        <v>1806.5727968199999</v>
      </c>
      <c r="AM19" s="1529">
        <v>1806.5727968199999</v>
      </c>
      <c r="AN19" s="1529">
        <v>1806.5727968199999</v>
      </c>
      <c r="AO19" s="1529">
        <v>1806.5727968199999</v>
      </c>
      <c r="AP19" s="1529">
        <v>1806.5727968199999</v>
      </c>
      <c r="AQ19" s="1529">
        <v>1806.5727968199999</v>
      </c>
      <c r="AR19" s="1529">
        <v>1806.5727968199999</v>
      </c>
      <c r="AS19" s="1529">
        <v>1806.5727968199999</v>
      </c>
      <c r="AT19" s="1529">
        <v>1806.5727968199999</v>
      </c>
      <c r="AU19" s="1530">
        <v>1806.5727968199999</v>
      </c>
      <c r="AV19" s="1688">
        <v>1806.5727968199999</v>
      </c>
      <c r="AW19" s="1689">
        <v>1806.5727968199999</v>
      </c>
      <c r="AX19" s="1689">
        <v>1806.5727968199999</v>
      </c>
      <c r="AY19" s="1689">
        <v>1806.5727968199999</v>
      </c>
      <c r="AZ19" s="1689">
        <v>1806.5727968199999</v>
      </c>
      <c r="BA19" s="1689">
        <v>1806.5727968199999</v>
      </c>
      <c r="BB19" s="1689">
        <v>1806.5727968199999</v>
      </c>
      <c r="BC19" s="1689">
        <v>1806.5727968199999</v>
      </c>
      <c r="BD19" s="1690">
        <v>1806.5727968199999</v>
      </c>
      <c r="BE19" s="1689">
        <v>1806.5727968199999</v>
      </c>
      <c r="BF19" s="1689">
        <v>1806.5727968199999</v>
      </c>
      <c r="BG19" s="1691">
        <v>1806.5727968199999</v>
      </c>
      <c r="BH19" s="1688">
        <v>1806.5727968199999</v>
      </c>
      <c r="BI19" s="1689">
        <v>1806.5727968199999</v>
      </c>
      <c r="BJ19" s="1689">
        <v>1806.5727968199999</v>
      </c>
      <c r="BK19" s="1689">
        <v>1806.5727968199999</v>
      </c>
      <c r="BL19" s="1689">
        <v>1806.5727968199999</v>
      </c>
      <c r="BM19" s="1690">
        <v>1806.5727968199999</v>
      </c>
      <c r="BN19" s="1689">
        <v>1806.5727968199999</v>
      </c>
      <c r="BO19" s="1689">
        <v>1806.5727968199999</v>
      </c>
      <c r="BP19" s="1691">
        <v>1806.5727968199999</v>
      </c>
    </row>
    <row r="20" spans="1:68" s="989" customFormat="1">
      <c r="A20" s="1692" t="s">
        <v>836</v>
      </c>
      <c r="B20" s="1529">
        <v>4469.8327258999998</v>
      </c>
      <c r="C20" s="1529">
        <v>5475.4347950699994</v>
      </c>
      <c r="D20" s="1529">
        <v>5319.8652060799996</v>
      </c>
      <c r="E20" s="1529">
        <v>5262.5583554099994</v>
      </c>
      <c r="F20" s="1529">
        <v>5156.9055649499996</v>
      </c>
      <c r="G20" s="1529">
        <v>5488.4287274999997</v>
      </c>
      <c r="H20" s="1529">
        <v>5635.23314226</v>
      </c>
      <c r="I20" s="1529">
        <v>5453.4147129200001</v>
      </c>
      <c r="J20" s="1529">
        <v>6636.0147733599997</v>
      </c>
      <c r="K20" s="1529">
        <v>6668.942524</v>
      </c>
      <c r="L20" s="1529">
        <v>5998.4359650299994</v>
      </c>
      <c r="M20" s="1529">
        <v>7536.0421671200002</v>
      </c>
      <c r="N20" s="1529">
        <v>7552.8976690700001</v>
      </c>
      <c r="O20" s="1529">
        <v>5475.4347950699994</v>
      </c>
      <c r="P20" s="1529">
        <v>11871.430125530002</v>
      </c>
      <c r="Q20" s="1529">
        <v>11905.35100963</v>
      </c>
      <c r="R20" s="1529">
        <v>12480.05308082</v>
      </c>
      <c r="S20" s="1529">
        <v>12291.958138079999</v>
      </c>
      <c r="T20" s="1529">
        <v>11882.05931966</v>
      </c>
      <c r="U20" s="1529">
        <v>9266.9685068500003</v>
      </c>
      <c r="V20" s="1529">
        <v>9032.8639841000004</v>
      </c>
      <c r="W20" s="1529">
        <v>7226.2911872799996</v>
      </c>
      <c r="X20" s="1529">
        <v>8227.57879288</v>
      </c>
      <c r="Y20" s="1529">
        <v>8598.4501519599999</v>
      </c>
      <c r="Z20" s="1529">
        <v>10253.59225299</v>
      </c>
      <c r="AA20" s="1529">
        <v>10443.93672213</v>
      </c>
      <c r="AB20" s="1529">
        <v>10479.65919151</v>
      </c>
      <c r="AC20" s="1529">
        <v>10325.400361549999</v>
      </c>
      <c r="AD20" s="1529">
        <v>10220.920551219999</v>
      </c>
      <c r="AE20" s="1529">
        <v>10125.829764540002</v>
      </c>
      <c r="AF20" s="1529">
        <v>10244.78643582</v>
      </c>
      <c r="AG20" s="1529">
        <v>10125.83316848</v>
      </c>
      <c r="AH20" s="1529">
        <v>10439.13464312</v>
      </c>
      <c r="AI20" s="1529">
        <v>10818.12664095</v>
      </c>
      <c r="AJ20" s="1529">
        <v>11414.14890867</v>
      </c>
      <c r="AK20" s="1529">
        <v>12187.579397760001</v>
      </c>
      <c r="AL20" s="1529">
        <v>13640.24743799</v>
      </c>
      <c r="AM20" s="1529">
        <v>14232.576150450001</v>
      </c>
      <c r="AN20" s="1529">
        <v>14617.132362</v>
      </c>
      <c r="AO20" s="1529">
        <v>14773.996795520001</v>
      </c>
      <c r="AP20" s="1529">
        <v>14773.996795520001</v>
      </c>
      <c r="AQ20" s="1529">
        <v>15529.343135520001</v>
      </c>
      <c r="AR20" s="1529">
        <v>8365.5334919899997</v>
      </c>
      <c r="AS20" s="1529">
        <v>8811.7431722399997</v>
      </c>
      <c r="AT20" s="1529">
        <v>9959.0476053500006</v>
      </c>
      <c r="AU20" s="1530">
        <v>10594.19671384</v>
      </c>
      <c r="AV20" s="1688">
        <v>10790.77811594</v>
      </c>
      <c r="AW20" s="1689">
        <v>11089.32282048</v>
      </c>
      <c r="AX20" s="1689">
        <v>11869.334892590001</v>
      </c>
      <c r="AY20" s="1689">
        <v>11941.829514379999</v>
      </c>
      <c r="AZ20" s="1689">
        <v>12285.3907676</v>
      </c>
      <c r="BA20" s="1689">
        <v>13352.615000670001</v>
      </c>
      <c r="BB20" s="1689">
        <v>13352.615000670001</v>
      </c>
      <c r="BC20" s="1689">
        <v>14988.29569965</v>
      </c>
      <c r="BD20" s="1690">
        <v>15180.33723408</v>
      </c>
      <c r="BE20" s="1689">
        <v>15673.10042733</v>
      </c>
      <c r="BF20" s="1689">
        <v>16805.021038850002</v>
      </c>
      <c r="BG20" s="1691">
        <v>8995.4169514300011</v>
      </c>
      <c r="BH20" s="1688">
        <v>9663.4269164599991</v>
      </c>
      <c r="BI20" s="1689">
        <v>10817.87402784</v>
      </c>
      <c r="BJ20" s="1689">
        <v>11956.360418209999</v>
      </c>
      <c r="BK20" s="1689">
        <v>13215.11291709</v>
      </c>
      <c r="BL20" s="1689">
        <v>14069.71849673</v>
      </c>
      <c r="BM20" s="1690">
        <v>15010.96256625</v>
      </c>
      <c r="BN20" s="1689">
        <v>15241.151160429999</v>
      </c>
      <c r="BO20" s="1689">
        <v>15547.78921669</v>
      </c>
      <c r="BP20" s="1691">
        <v>24215.571051909999</v>
      </c>
    </row>
    <row r="21" spans="1:68" s="989" customFormat="1">
      <c r="A21" s="1053" t="s">
        <v>754</v>
      </c>
      <c r="B21" s="1529"/>
      <c r="C21" s="1529"/>
      <c r="D21" s="1529"/>
      <c r="E21" s="1529"/>
      <c r="F21" s="1529"/>
      <c r="G21" s="1529"/>
      <c r="H21" s="1529"/>
      <c r="I21" s="1529"/>
      <c r="J21" s="1529"/>
      <c r="K21" s="1529"/>
      <c r="L21" s="1529"/>
      <c r="M21" s="1529"/>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c r="AL21" s="1529"/>
      <c r="AM21" s="1529"/>
      <c r="AN21" s="1529"/>
      <c r="AO21" s="1529"/>
      <c r="AP21" s="1529"/>
      <c r="AQ21" s="1529"/>
      <c r="AR21" s="1529"/>
      <c r="AS21" s="1529"/>
      <c r="AT21" s="1529"/>
      <c r="AU21" s="1530"/>
      <c r="AV21" s="1688"/>
      <c r="AW21" s="1689"/>
      <c r="AX21" s="1689"/>
      <c r="AY21" s="1689"/>
      <c r="AZ21" s="1689"/>
      <c r="BA21" s="1689"/>
      <c r="BB21" s="1689"/>
      <c r="BC21" s="1689"/>
      <c r="BD21" s="1690"/>
      <c r="BE21" s="1689"/>
      <c r="BF21" s="1689"/>
      <c r="BG21" s="1691"/>
      <c r="BH21" s="1688"/>
      <c r="BI21" s="1689"/>
      <c r="BJ21" s="1689"/>
      <c r="BK21" s="1689"/>
      <c r="BL21" s="1689"/>
      <c r="BM21" s="1690"/>
      <c r="BN21" s="1689"/>
      <c r="BO21" s="1689"/>
      <c r="BP21" s="1691"/>
    </row>
    <row r="22" spans="1:68" s="989" customFormat="1">
      <c r="A22" s="1692" t="s">
        <v>837</v>
      </c>
      <c r="B22" s="1529">
        <v>0</v>
      </c>
      <c r="C22" s="1529">
        <v>0</v>
      </c>
      <c r="D22" s="1529">
        <v>0</v>
      </c>
      <c r="E22" s="1529">
        <v>0</v>
      </c>
      <c r="F22" s="1529">
        <v>0</v>
      </c>
      <c r="G22" s="1529">
        <v>0</v>
      </c>
      <c r="H22" s="1529">
        <v>0</v>
      </c>
      <c r="I22" s="1529">
        <v>0</v>
      </c>
      <c r="J22" s="1529">
        <v>142.01414786999999</v>
      </c>
      <c r="K22" s="1529">
        <v>280.93527836999999</v>
      </c>
      <c r="L22" s="1529">
        <v>280.93527836999999</v>
      </c>
      <c r="M22" s="1529">
        <v>280.93527836999999</v>
      </c>
      <c r="N22" s="1529">
        <v>287.67091570999997</v>
      </c>
      <c r="O22" s="1529">
        <v>0</v>
      </c>
      <c r="P22" s="1529">
        <v>362.20225016000001</v>
      </c>
      <c r="Q22" s="1529">
        <v>362.20225016000001</v>
      </c>
      <c r="R22" s="1529">
        <v>389.83995139999996</v>
      </c>
      <c r="S22" s="1529">
        <v>389.83995139999996</v>
      </c>
      <c r="T22" s="1529">
        <v>389.83995139999996</v>
      </c>
      <c r="U22" s="1529">
        <v>389.83995139999996</v>
      </c>
      <c r="V22" s="1529">
        <v>389.83995139999996</v>
      </c>
      <c r="W22" s="1529">
        <v>592.02171939999994</v>
      </c>
      <c r="X22" s="1529">
        <v>735.83853779999993</v>
      </c>
      <c r="Y22" s="1529">
        <v>735.83853779999993</v>
      </c>
      <c r="Z22" s="1529">
        <v>735.83853779999993</v>
      </c>
      <c r="AA22" s="1529">
        <v>762.78161450999994</v>
      </c>
      <c r="AB22" s="1529">
        <v>771.66973546999998</v>
      </c>
      <c r="AC22" s="1529">
        <v>776.66973546999998</v>
      </c>
      <c r="AD22" s="1529">
        <v>779.17792550000001</v>
      </c>
      <c r="AE22" s="1529">
        <v>789.87217175000001</v>
      </c>
      <c r="AF22" s="1529">
        <v>789.87217175000001</v>
      </c>
      <c r="AG22" s="1529">
        <v>789.87217175000001</v>
      </c>
      <c r="AH22" s="1529">
        <v>799.87217175000001</v>
      </c>
      <c r="AI22" s="1529">
        <v>804.87217175000001</v>
      </c>
      <c r="AJ22" s="1529">
        <v>804.87217175000001</v>
      </c>
      <c r="AK22" s="1529">
        <v>804.87217175000001</v>
      </c>
      <c r="AL22" s="1529">
        <v>804.87217175000001</v>
      </c>
      <c r="AM22" s="1529">
        <v>804.87217175000001</v>
      </c>
      <c r="AN22" s="1529">
        <v>804.87217175000001</v>
      </c>
      <c r="AO22" s="1529">
        <v>907.06661054999995</v>
      </c>
      <c r="AP22" s="1529">
        <v>913.50193095999998</v>
      </c>
      <c r="AQ22" s="1529">
        <v>869.06242315999998</v>
      </c>
      <c r="AR22" s="1529">
        <v>872.23503204999997</v>
      </c>
      <c r="AS22" s="1529">
        <v>872.23503204999997</v>
      </c>
      <c r="AT22" s="1529">
        <v>872.23503204999997</v>
      </c>
      <c r="AU22" s="1530">
        <v>887.45379075000005</v>
      </c>
      <c r="AV22" s="1688">
        <v>887.45379075000005</v>
      </c>
      <c r="AW22" s="1689">
        <v>891.40677355999992</v>
      </c>
      <c r="AX22" s="1689">
        <v>892.86191385000006</v>
      </c>
      <c r="AY22" s="1689">
        <v>892.86191385000006</v>
      </c>
      <c r="AZ22" s="1689">
        <v>907.23591384999997</v>
      </c>
      <c r="BA22" s="1689">
        <v>912.23591384999997</v>
      </c>
      <c r="BB22" s="1689">
        <v>914.12705227000004</v>
      </c>
      <c r="BC22" s="1689">
        <v>914.12705227000004</v>
      </c>
      <c r="BD22" s="1690">
        <v>919.12705227000004</v>
      </c>
      <c r="BE22" s="1689">
        <v>919.12705227000004</v>
      </c>
      <c r="BF22" s="1689">
        <v>926.49233542999991</v>
      </c>
      <c r="BG22" s="1691">
        <v>928.99233542999991</v>
      </c>
      <c r="BH22" s="1688">
        <v>928.99233542999991</v>
      </c>
      <c r="BI22" s="1689">
        <v>928.99233542999991</v>
      </c>
      <c r="BJ22" s="1689">
        <v>938.11126580999996</v>
      </c>
      <c r="BK22" s="1689">
        <v>938.11126580999996</v>
      </c>
      <c r="BL22" s="1689">
        <v>955.36285380999993</v>
      </c>
      <c r="BM22" s="1690">
        <v>956.96285380999996</v>
      </c>
      <c r="BN22" s="1689">
        <v>956.96285380999996</v>
      </c>
      <c r="BO22" s="1689">
        <v>889.54544695000004</v>
      </c>
      <c r="BP22" s="1691">
        <v>936.16423961999999</v>
      </c>
    </row>
    <row r="23" spans="1:68" s="989" customFormat="1">
      <c r="A23" s="1692" t="s">
        <v>838</v>
      </c>
      <c r="B23" s="1529"/>
      <c r="C23" s="1529"/>
      <c r="D23" s="1529"/>
      <c r="E23" s="1529"/>
      <c r="F23" s="1529"/>
      <c r="G23" s="1529"/>
      <c r="H23" s="1529"/>
      <c r="I23" s="1529"/>
      <c r="J23" s="1529"/>
      <c r="K23" s="1529"/>
      <c r="L23" s="1529"/>
      <c r="M23" s="1529"/>
      <c r="N23" s="1529"/>
      <c r="O23" s="1529"/>
      <c r="P23" s="1529"/>
      <c r="Q23" s="1529"/>
      <c r="R23" s="1529"/>
      <c r="S23" s="1529"/>
      <c r="T23" s="1529"/>
      <c r="U23" s="1529"/>
      <c r="V23" s="1529"/>
      <c r="W23" s="1529"/>
      <c r="X23" s="1529"/>
      <c r="Y23" s="1529"/>
      <c r="Z23" s="1529"/>
      <c r="AA23" s="1529"/>
      <c r="AB23" s="1529"/>
      <c r="AC23" s="1529"/>
      <c r="AD23" s="1529"/>
      <c r="AE23" s="1529"/>
      <c r="AF23" s="1529"/>
      <c r="AG23" s="1529"/>
      <c r="AH23" s="1529"/>
      <c r="AI23" s="1529"/>
      <c r="AJ23" s="1529"/>
      <c r="AK23" s="1529"/>
      <c r="AL23" s="1529"/>
      <c r="AM23" s="1529"/>
      <c r="AN23" s="1529"/>
      <c r="AO23" s="1529"/>
      <c r="AP23" s="1529"/>
      <c r="AQ23" s="1529"/>
      <c r="AR23" s="1529"/>
      <c r="AS23" s="1529"/>
      <c r="AT23" s="1529"/>
      <c r="AU23" s="1530"/>
      <c r="AV23" s="1688"/>
      <c r="AW23" s="1689"/>
      <c r="AX23" s="1689"/>
      <c r="AY23" s="1689"/>
      <c r="AZ23" s="1689"/>
      <c r="BA23" s="1689"/>
      <c r="BB23" s="1689"/>
      <c r="BC23" s="1689"/>
      <c r="BD23" s="1690"/>
      <c r="BE23" s="1689"/>
      <c r="BF23" s="1689"/>
      <c r="BG23" s="1691"/>
      <c r="BH23" s="1688"/>
      <c r="BI23" s="1689"/>
      <c r="BJ23" s="1689"/>
      <c r="BK23" s="1689"/>
      <c r="BL23" s="1689"/>
      <c r="BM23" s="1690"/>
      <c r="BN23" s="1689"/>
      <c r="BO23" s="1689"/>
      <c r="BP23" s="1691"/>
    </row>
    <row r="24" spans="1:68" s="989" customFormat="1">
      <c r="A24" s="1692" t="s">
        <v>839</v>
      </c>
      <c r="B24" s="1529">
        <v>0</v>
      </c>
      <c r="C24" s="1529">
        <v>0</v>
      </c>
      <c r="D24" s="1529">
        <v>0</v>
      </c>
      <c r="E24" s="1529">
        <v>0</v>
      </c>
      <c r="F24" s="1529">
        <v>0</v>
      </c>
      <c r="G24" s="1529">
        <v>0</v>
      </c>
      <c r="H24" s="1529">
        <v>0</v>
      </c>
      <c r="I24" s="1529">
        <v>0</v>
      </c>
      <c r="J24" s="1529">
        <v>18.130968230000001</v>
      </c>
      <c r="K24" s="1529">
        <v>23.16917698</v>
      </c>
      <c r="L24" s="1529">
        <v>58.096687539999998</v>
      </c>
      <c r="M24" s="1529">
        <v>58.296687540000001</v>
      </c>
      <c r="N24" s="1529">
        <v>58.296687540000001</v>
      </c>
      <c r="O24" s="1529">
        <v>0</v>
      </c>
      <c r="P24" s="1529">
        <v>113.86150143</v>
      </c>
      <c r="Q24" s="1529">
        <v>113.86150143</v>
      </c>
      <c r="R24" s="1529">
        <v>113.86150143</v>
      </c>
      <c r="S24" s="1529">
        <v>113.86150143</v>
      </c>
      <c r="T24" s="1529">
        <v>163.86150143</v>
      </c>
      <c r="U24" s="1529">
        <v>163.86150143</v>
      </c>
      <c r="V24" s="1529">
        <v>188.86150143</v>
      </c>
      <c r="W24" s="1529">
        <v>198.16150143000002</v>
      </c>
      <c r="X24" s="1529">
        <v>228.34581566</v>
      </c>
      <c r="Y24" s="1529">
        <v>230.24805165999999</v>
      </c>
      <c r="Z24" s="1529">
        <v>233.39422066</v>
      </c>
      <c r="AA24" s="1529">
        <v>233.39422066</v>
      </c>
      <c r="AB24" s="1529">
        <v>236.56975265</v>
      </c>
      <c r="AC24" s="1529">
        <v>242.22513744999998</v>
      </c>
      <c r="AD24" s="1529">
        <v>246.94556100999998</v>
      </c>
      <c r="AE24" s="1529">
        <v>246.94556100999998</v>
      </c>
      <c r="AF24" s="1529">
        <v>248.09782100999999</v>
      </c>
      <c r="AG24" s="1529">
        <v>224.14024613000001</v>
      </c>
      <c r="AH24" s="1529">
        <v>224.14024613000001</v>
      </c>
      <c r="AI24" s="1529">
        <v>224.14024613000001</v>
      </c>
      <c r="AJ24" s="1529">
        <v>224.14024613000001</v>
      </c>
      <c r="AK24" s="1529">
        <v>224.14024613000001</v>
      </c>
      <c r="AL24" s="1529">
        <v>228.13901540999998</v>
      </c>
      <c r="AM24" s="1529">
        <v>228.13901540999998</v>
      </c>
      <c r="AN24" s="1529">
        <v>231.61888064999999</v>
      </c>
      <c r="AO24" s="1529">
        <v>239.61365375999998</v>
      </c>
      <c r="AP24" s="1529">
        <v>246.70250577000002</v>
      </c>
      <c r="AQ24" s="1529">
        <v>246.70250577000002</v>
      </c>
      <c r="AR24" s="1529">
        <v>246.70250577000002</v>
      </c>
      <c r="AS24" s="1529">
        <v>252.41593277000001</v>
      </c>
      <c r="AT24" s="1529">
        <v>263.50580774000002</v>
      </c>
      <c r="AU24" s="1530">
        <v>267.76483082999999</v>
      </c>
      <c r="AV24" s="1688">
        <v>272.76483082999999</v>
      </c>
      <c r="AW24" s="1689">
        <v>272.76483082999999</v>
      </c>
      <c r="AX24" s="1689">
        <v>280.92925213000001</v>
      </c>
      <c r="AY24" s="1689">
        <v>280.62370079000004</v>
      </c>
      <c r="AZ24" s="1689">
        <v>314.49895823000003</v>
      </c>
      <c r="BA24" s="1689">
        <v>315.92655823000001</v>
      </c>
      <c r="BB24" s="1689">
        <v>315.92655823000001</v>
      </c>
      <c r="BC24" s="1689">
        <v>315.92655823000001</v>
      </c>
      <c r="BD24" s="1690">
        <v>316.22655823000002</v>
      </c>
      <c r="BE24" s="1689">
        <v>337.74106735000004</v>
      </c>
      <c r="BF24" s="1689">
        <v>337.74106735000004</v>
      </c>
      <c r="BG24" s="1691">
        <v>337.74106735000004</v>
      </c>
      <c r="BH24" s="1688">
        <v>343.36175398</v>
      </c>
      <c r="BI24" s="1689">
        <v>347.32131625</v>
      </c>
      <c r="BJ24" s="1689">
        <v>348.80937749999998</v>
      </c>
      <c r="BK24" s="1689">
        <v>348.80937749999998</v>
      </c>
      <c r="BL24" s="1689">
        <v>353.80937749999998</v>
      </c>
      <c r="BM24" s="1690">
        <v>353.80937749999998</v>
      </c>
      <c r="BN24" s="1689">
        <v>356.45366313</v>
      </c>
      <c r="BO24" s="1689">
        <v>356.45366313</v>
      </c>
      <c r="BP24" s="1691">
        <v>356.45366313</v>
      </c>
    </row>
    <row r="25" spans="1:68" s="989" customFormat="1">
      <c r="A25" s="1692" t="s">
        <v>840</v>
      </c>
      <c r="B25" s="1529"/>
      <c r="C25" s="1529"/>
      <c r="D25" s="1529"/>
      <c r="E25" s="1529"/>
      <c r="F25" s="1529"/>
      <c r="G25" s="1529"/>
      <c r="H25" s="1529"/>
      <c r="I25" s="1529"/>
      <c r="J25" s="1529"/>
      <c r="K25" s="1529"/>
      <c r="L25" s="1529"/>
      <c r="M25" s="1529"/>
      <c r="N25" s="1529"/>
      <c r="O25" s="1529"/>
      <c r="P25" s="1529"/>
      <c r="Q25" s="1529"/>
      <c r="R25" s="1529"/>
      <c r="S25" s="1529"/>
      <c r="T25" s="1529"/>
      <c r="U25" s="1529"/>
      <c r="V25" s="1529"/>
      <c r="W25" s="1529"/>
      <c r="X25" s="1529"/>
      <c r="Y25" s="1529"/>
      <c r="Z25" s="1529"/>
      <c r="AA25" s="1529"/>
      <c r="AB25" s="1529"/>
      <c r="AC25" s="1529"/>
      <c r="AD25" s="1529"/>
      <c r="AE25" s="1529"/>
      <c r="AF25" s="1529"/>
      <c r="AG25" s="1529"/>
      <c r="AH25" s="1529"/>
      <c r="AI25" s="1529"/>
      <c r="AJ25" s="1529"/>
      <c r="AK25" s="1529"/>
      <c r="AL25" s="1529"/>
      <c r="AM25" s="1529"/>
      <c r="AN25" s="1529"/>
      <c r="AO25" s="1529"/>
      <c r="AP25" s="1529"/>
      <c r="AQ25" s="1529"/>
      <c r="AR25" s="1529"/>
      <c r="AS25" s="1529"/>
      <c r="AT25" s="1529"/>
      <c r="AU25" s="1530"/>
      <c r="AV25" s="1688"/>
      <c r="AW25" s="1689"/>
      <c r="AX25" s="1689">
        <v>3000</v>
      </c>
      <c r="AY25" s="1689">
        <v>1800.0003101300001</v>
      </c>
      <c r="AZ25" s="1689">
        <v>1800.0003101300001</v>
      </c>
      <c r="BA25" s="1689">
        <v>1.0694999999999999E-3</v>
      </c>
      <c r="BB25" s="1689">
        <v>1.0694999999999999E-3</v>
      </c>
      <c r="BC25" s="1689">
        <v>1.0694999999999999E-3</v>
      </c>
      <c r="BD25" s="1690">
        <v>1.0694999999999999E-3</v>
      </c>
      <c r="BE25" s="1689">
        <v>1.1314300000000001E-3</v>
      </c>
      <c r="BF25" s="1689">
        <v>1.1314300000000001E-3</v>
      </c>
      <c r="BG25" s="1691">
        <v>1.0694999999999999E-3</v>
      </c>
      <c r="BH25" s="1688">
        <v>1.0694999999999999E-3</v>
      </c>
      <c r="BI25" s="1689">
        <v>1000.0010695</v>
      </c>
      <c r="BJ25" s="1689">
        <v>1000.0010695</v>
      </c>
      <c r="BK25" s="1689">
        <v>1000.0010695</v>
      </c>
      <c r="BL25" s="1689">
        <v>1000.0010695</v>
      </c>
      <c r="BM25" s="1690">
        <v>1000.0010695</v>
      </c>
      <c r="BN25" s="1689">
        <v>1000.0010695</v>
      </c>
      <c r="BO25" s="1689">
        <v>1000.0010695</v>
      </c>
      <c r="BP25" s="1691">
        <v>1000.0010695</v>
      </c>
    </row>
    <row r="26" spans="1:68" s="1405" customFormat="1">
      <c r="A26" s="1051" t="s">
        <v>760</v>
      </c>
      <c r="B26" s="1525">
        <v>3238737.8957014503</v>
      </c>
      <c r="C26" s="1525">
        <v>2819676.4600002798</v>
      </c>
      <c r="D26" s="1525">
        <v>2827165.6415061899</v>
      </c>
      <c r="E26" s="1525">
        <v>3422338.2164811897</v>
      </c>
      <c r="F26" s="1525">
        <v>3680009.4414811898</v>
      </c>
      <c r="G26" s="1525">
        <v>3721870.50248119</v>
      </c>
      <c r="H26" s="1525">
        <v>3832745.7394815297</v>
      </c>
      <c r="I26" s="1525">
        <v>3481981.6004815297</v>
      </c>
      <c r="J26" s="1525">
        <v>3449904.3284815298</v>
      </c>
      <c r="K26" s="1525">
        <v>2809394.1640006201</v>
      </c>
      <c r="L26" s="1525">
        <v>3287990.1080006203</v>
      </c>
      <c r="M26" s="1525">
        <v>3004402.534</v>
      </c>
      <c r="N26" s="1525">
        <v>3116621.3660006202</v>
      </c>
      <c r="O26" s="1525">
        <v>2819676.4600002798</v>
      </c>
      <c r="P26" s="1525">
        <v>3337722.25700062</v>
      </c>
      <c r="Q26" s="1525">
        <v>3548991.9310006201</v>
      </c>
      <c r="R26" s="1525">
        <v>3833351.5220006201</v>
      </c>
      <c r="S26" s="1525">
        <v>3618056.4099237099</v>
      </c>
      <c r="T26" s="1525">
        <v>3267018.6450006203</v>
      </c>
      <c r="U26" s="1525">
        <v>2598174.07500062</v>
      </c>
      <c r="V26" s="1525">
        <v>2256136.4820006201</v>
      </c>
      <c r="W26" s="1525">
        <v>2313016.1500006202</v>
      </c>
      <c r="X26" s="1525">
        <v>2429916.3340006201</v>
      </c>
      <c r="Y26" s="1525">
        <v>2446769.8730006199</v>
      </c>
      <c r="Z26" s="1525">
        <v>2489364.47000062</v>
      </c>
      <c r="AA26" s="1525">
        <v>2687548.5970006203</v>
      </c>
      <c r="AB26" s="1525">
        <v>2637333.6280006203</v>
      </c>
      <c r="AC26" s="1525">
        <v>2530720.7999999998</v>
      </c>
      <c r="AD26" s="1525">
        <v>2731802.88500062</v>
      </c>
      <c r="AE26" s="1525">
        <v>4360917.5680006202</v>
      </c>
      <c r="AF26" s="1525">
        <v>4712001.3739999998</v>
      </c>
      <c r="AG26" s="1525">
        <v>4979107.8279999997</v>
      </c>
      <c r="AH26" s="1525">
        <v>5449056.3839999996</v>
      </c>
      <c r="AI26" s="1525">
        <v>5644129.7353961105</v>
      </c>
      <c r="AJ26" s="1525">
        <v>6217653.5523961103</v>
      </c>
      <c r="AK26" s="1525">
        <v>6294718.07893035</v>
      </c>
      <c r="AL26" s="1525">
        <v>6436844.93234633</v>
      </c>
      <c r="AM26" s="1525">
        <v>6593507.0147981504</v>
      </c>
      <c r="AN26" s="1525">
        <v>6739155.5767848305</v>
      </c>
      <c r="AO26" s="1525">
        <v>7139610.0857004905</v>
      </c>
      <c r="AP26" s="1525">
        <v>8067661.6516563697</v>
      </c>
      <c r="AQ26" s="1525">
        <v>8415259.2397375889</v>
      </c>
      <c r="AR26" s="1525">
        <v>8600807.6225744803</v>
      </c>
      <c r="AS26" s="1525">
        <v>9099313.5013002213</v>
      </c>
      <c r="AT26" s="1525">
        <v>9143020.8893960994</v>
      </c>
      <c r="AU26" s="1526">
        <v>9627010.8537522592</v>
      </c>
      <c r="AV26" s="1684">
        <v>11097269.965601599</v>
      </c>
      <c r="AW26" s="1685">
        <v>11432240.8393961</v>
      </c>
      <c r="AX26" s="1685">
        <v>12107555.2583961</v>
      </c>
      <c r="AY26" s="1685">
        <v>12875541.9473961</v>
      </c>
      <c r="AZ26" s="1685">
        <v>13193791.342396099</v>
      </c>
      <c r="BA26" s="1685">
        <v>12853178.8833961</v>
      </c>
      <c r="BB26" s="1685">
        <v>12948770.4473961</v>
      </c>
      <c r="BC26" s="1685">
        <v>12279786.5543961</v>
      </c>
      <c r="BD26" s="1686">
        <v>12706238.5203961</v>
      </c>
      <c r="BE26" s="1685">
        <v>12855567.044396099</v>
      </c>
      <c r="BF26" s="1685">
        <v>13545466.4593961</v>
      </c>
      <c r="BG26" s="1687">
        <v>13781856.3333961</v>
      </c>
      <c r="BH26" s="1684">
        <v>14568587.3913961</v>
      </c>
      <c r="BI26" s="1685">
        <v>15762509.866396099</v>
      </c>
      <c r="BJ26" s="1685">
        <v>16721950.1349166</v>
      </c>
      <c r="BK26" s="1685">
        <v>17257742.759396099</v>
      </c>
      <c r="BL26" s="1685">
        <v>17584234.6643961</v>
      </c>
      <c r="BM26" s="1686">
        <v>17424967.147396099</v>
      </c>
      <c r="BN26" s="1685">
        <v>18048309.4643961</v>
      </c>
      <c r="BO26" s="1685">
        <v>17780216.422889199</v>
      </c>
      <c r="BP26" s="1687">
        <v>17741132.6415966</v>
      </c>
    </row>
    <row r="27" spans="1:68" s="989" customFormat="1">
      <c r="A27" s="1052" t="s">
        <v>761</v>
      </c>
      <c r="B27" s="1529">
        <v>3238737.8957014503</v>
      </c>
      <c r="C27" s="1529">
        <v>2819676.4600002798</v>
      </c>
      <c r="D27" s="1529">
        <v>2827165.6415061899</v>
      </c>
      <c r="E27" s="1529">
        <v>3422338.2164811897</v>
      </c>
      <c r="F27" s="1529">
        <v>3680009.4414811898</v>
      </c>
      <c r="G27" s="1529">
        <v>3721870.50248119</v>
      </c>
      <c r="H27" s="1529">
        <v>3832745.7394815297</v>
      </c>
      <c r="I27" s="1529">
        <v>3481981.6004815297</v>
      </c>
      <c r="J27" s="1529">
        <v>3449904.3284815298</v>
      </c>
      <c r="K27" s="1529">
        <v>2809394.1640006201</v>
      </c>
      <c r="L27" s="1529">
        <v>3287990.1080006203</v>
      </c>
      <c r="M27" s="1529">
        <v>3004402.534</v>
      </c>
      <c r="N27" s="1529">
        <v>3116621.3660006202</v>
      </c>
      <c r="O27" s="1529">
        <v>2819676.4600002798</v>
      </c>
      <c r="P27" s="1529">
        <v>3337722.25700062</v>
      </c>
      <c r="Q27" s="1529">
        <v>3548991.9310006201</v>
      </c>
      <c r="R27" s="1529">
        <v>3833351.5220006201</v>
      </c>
      <c r="S27" s="1529">
        <v>3618056.4099237099</v>
      </c>
      <c r="T27" s="1529">
        <v>3267018.6450006203</v>
      </c>
      <c r="U27" s="1529">
        <v>2598174.07500062</v>
      </c>
      <c r="V27" s="1529">
        <v>2256136.4820006201</v>
      </c>
      <c r="W27" s="1529">
        <v>2313016.1500006202</v>
      </c>
      <c r="X27" s="1529">
        <v>2429916.3340006201</v>
      </c>
      <c r="Y27" s="1529">
        <v>2446769.8730006199</v>
      </c>
      <c r="Z27" s="1529">
        <v>2489364.47000062</v>
      </c>
      <c r="AA27" s="1529">
        <v>2687548.5970006203</v>
      </c>
      <c r="AB27" s="1529">
        <v>2637333.6280006203</v>
      </c>
      <c r="AC27" s="1529">
        <v>2530720.7999999998</v>
      </c>
      <c r="AD27" s="1529">
        <v>2731802.88500062</v>
      </c>
      <c r="AE27" s="1529">
        <v>4360917.5680006202</v>
      </c>
      <c r="AF27" s="1529">
        <v>4712001.3739999998</v>
      </c>
      <c r="AG27" s="1529">
        <v>4979107.8279999997</v>
      </c>
      <c r="AH27" s="1529">
        <v>5449056.3839999996</v>
      </c>
      <c r="AI27" s="1529">
        <v>5644129.7353961105</v>
      </c>
      <c r="AJ27" s="1529">
        <v>6217653.5523961103</v>
      </c>
      <c r="AK27" s="1529">
        <v>6294718.07893035</v>
      </c>
      <c r="AL27" s="1529">
        <v>6436844.93234633</v>
      </c>
      <c r="AM27" s="1529">
        <v>6593507.0147981504</v>
      </c>
      <c r="AN27" s="1529">
        <v>6739155.5767848305</v>
      </c>
      <c r="AO27" s="1529">
        <v>7139610.0857004905</v>
      </c>
      <c r="AP27" s="1529">
        <v>8067661.6516563697</v>
      </c>
      <c r="AQ27" s="1529">
        <v>8415259.2397375889</v>
      </c>
      <c r="AR27" s="1529">
        <v>8600807.6225744803</v>
      </c>
      <c r="AS27" s="1529">
        <v>9099313.5013002213</v>
      </c>
      <c r="AT27" s="1529">
        <v>9143020.8893960994</v>
      </c>
      <c r="AU27" s="1530">
        <v>9627010.8537522592</v>
      </c>
      <c r="AV27" s="1688">
        <v>11097269.965601599</v>
      </c>
      <c r="AW27" s="1689">
        <v>11432240.8393961</v>
      </c>
      <c r="AX27" s="1689">
        <v>12107555.2583961</v>
      </c>
      <c r="AY27" s="1689">
        <v>12875541.9473961</v>
      </c>
      <c r="AZ27" s="1689">
        <v>13193791.342396099</v>
      </c>
      <c r="BA27" s="1689">
        <v>12853178.8833961</v>
      </c>
      <c r="BB27" s="1689">
        <v>12948770.4473961</v>
      </c>
      <c r="BC27" s="1689">
        <v>12279786.5543961</v>
      </c>
      <c r="BD27" s="1690">
        <v>12706238.5203961</v>
      </c>
      <c r="BE27" s="1689">
        <v>12855567.044396099</v>
      </c>
      <c r="BF27" s="1689">
        <v>13545466.4593961</v>
      </c>
      <c r="BG27" s="1691">
        <v>13781856.3333961</v>
      </c>
      <c r="BH27" s="1688">
        <v>14568587.3913961</v>
      </c>
      <c r="BI27" s="1689">
        <v>15762509.866396099</v>
      </c>
      <c r="BJ27" s="1689">
        <v>16721950.1349166</v>
      </c>
      <c r="BK27" s="1689">
        <v>17257742.759396099</v>
      </c>
      <c r="BL27" s="1689">
        <v>17584234.6643961</v>
      </c>
      <c r="BM27" s="1690">
        <v>17424967.147396099</v>
      </c>
      <c r="BN27" s="1689">
        <v>18048309.4643961</v>
      </c>
      <c r="BO27" s="1689">
        <v>17780216.422889199</v>
      </c>
      <c r="BP27" s="1691">
        <v>17741132.6415966</v>
      </c>
    </row>
    <row r="28" spans="1:68" s="989" customFormat="1">
      <c r="A28" s="1051"/>
      <c r="B28" s="1529"/>
      <c r="C28" s="1529"/>
      <c r="D28" s="1529"/>
      <c r="E28" s="1529"/>
      <c r="F28" s="1529"/>
      <c r="G28" s="1529"/>
      <c r="H28" s="1529"/>
      <c r="I28" s="1529"/>
      <c r="J28" s="1529"/>
      <c r="K28" s="1529"/>
      <c r="L28" s="1529"/>
      <c r="M28" s="1529"/>
      <c r="N28" s="1529"/>
      <c r="O28" s="1529"/>
      <c r="P28" s="1529"/>
      <c r="Q28" s="1529"/>
      <c r="R28" s="1529"/>
      <c r="S28" s="1529"/>
      <c r="T28" s="1529"/>
      <c r="U28" s="1529"/>
      <c r="V28" s="1529"/>
      <c r="W28" s="1529"/>
      <c r="X28" s="1529"/>
      <c r="Y28" s="1529"/>
      <c r="Z28" s="1529"/>
      <c r="AA28" s="1529"/>
      <c r="AB28" s="1529"/>
      <c r="AC28" s="1529"/>
      <c r="AD28" s="1529"/>
      <c r="AE28" s="1529"/>
      <c r="AF28" s="1529"/>
      <c r="AG28" s="1529"/>
      <c r="AH28" s="1529"/>
      <c r="AI28" s="1529"/>
      <c r="AJ28" s="1529"/>
      <c r="AK28" s="1529"/>
      <c r="AL28" s="1529"/>
      <c r="AM28" s="1529"/>
      <c r="AN28" s="1529"/>
      <c r="AO28" s="1529"/>
      <c r="AP28" s="1529"/>
      <c r="AQ28" s="1529"/>
      <c r="AR28" s="1529"/>
      <c r="AS28" s="1529"/>
      <c r="AT28" s="1529"/>
      <c r="AU28" s="1530"/>
      <c r="AV28" s="1688"/>
      <c r="AW28" s="1689"/>
      <c r="AX28" s="1689"/>
      <c r="AY28" s="1689"/>
      <c r="AZ28" s="1689"/>
      <c r="BA28" s="1689"/>
      <c r="BB28" s="1689"/>
      <c r="BC28" s="1689"/>
      <c r="BD28" s="1690"/>
      <c r="BE28" s="1689"/>
      <c r="BF28" s="1689"/>
      <c r="BG28" s="1691"/>
      <c r="BH28" s="1688"/>
      <c r="BI28" s="1689"/>
      <c r="BJ28" s="1689"/>
      <c r="BK28" s="1689"/>
      <c r="BL28" s="1689"/>
      <c r="BM28" s="1690"/>
      <c r="BN28" s="1689"/>
      <c r="BO28" s="1689"/>
      <c r="BP28" s="1691"/>
    </row>
    <row r="29" spans="1:68" s="1405" customFormat="1">
      <c r="A29" s="1051" t="s">
        <v>841</v>
      </c>
      <c r="B29" s="1525">
        <v>627896.93991719</v>
      </c>
      <c r="C29" s="1525">
        <v>639280.13768822001</v>
      </c>
      <c r="D29" s="1525">
        <v>730791.88436652999</v>
      </c>
      <c r="E29" s="1525">
        <v>532371.94774853997</v>
      </c>
      <c r="F29" s="1525">
        <v>635857.40417949995</v>
      </c>
      <c r="G29" s="1525">
        <v>570196.06581835006</v>
      </c>
      <c r="H29" s="1525">
        <v>546116.98145923996</v>
      </c>
      <c r="I29" s="1525">
        <v>578985.69939117006</v>
      </c>
      <c r="J29" s="1525">
        <v>533339.85095643997</v>
      </c>
      <c r="K29" s="1525">
        <v>217048.83966209</v>
      </c>
      <c r="L29" s="1525">
        <v>269574.84512039</v>
      </c>
      <c r="M29" s="1525">
        <v>99562.774602520003</v>
      </c>
      <c r="N29" s="1525">
        <v>135700.25241124001</v>
      </c>
      <c r="O29" s="1525">
        <v>639539.99696903001</v>
      </c>
      <c r="P29" s="1525">
        <v>185029.85559368003</v>
      </c>
      <c r="Q29" s="1525">
        <v>228130.86897434999</v>
      </c>
      <c r="R29" s="1525">
        <v>225008.14645125001</v>
      </c>
      <c r="S29" s="1525">
        <v>518925.82519984001</v>
      </c>
      <c r="T29" s="1525">
        <v>544319.32430429</v>
      </c>
      <c r="U29" s="1525">
        <v>439390.98024609004</v>
      </c>
      <c r="V29" s="1525">
        <v>513895.27302458999</v>
      </c>
      <c r="W29" s="1525">
        <v>1229747.9242163401</v>
      </c>
      <c r="X29" s="1525">
        <v>1155065.9684458401</v>
      </c>
      <c r="Y29" s="1525">
        <v>1925711.9505866901</v>
      </c>
      <c r="Z29" s="1525">
        <v>1606348.4371456299</v>
      </c>
      <c r="AA29" s="1525">
        <v>1836005.8555593702</v>
      </c>
      <c r="AB29" s="1525">
        <v>2259588.3847062895</v>
      </c>
      <c r="AC29" s="1525">
        <v>2187222.6575536095</v>
      </c>
      <c r="AD29" s="1525">
        <v>2197341.7250149902</v>
      </c>
      <c r="AE29" s="1525">
        <v>2166918.1030337699</v>
      </c>
      <c r="AF29" s="1525">
        <v>2493421.3573104399</v>
      </c>
      <c r="AG29" s="1525">
        <v>2616128.1402831599</v>
      </c>
      <c r="AH29" s="1525">
        <v>2841093.5478672003</v>
      </c>
      <c r="AI29" s="1525">
        <v>3249402.0414668806</v>
      </c>
      <c r="AJ29" s="1525">
        <v>3149161.52682574</v>
      </c>
      <c r="AK29" s="1525">
        <v>2195893.4468421098</v>
      </c>
      <c r="AL29" s="1525">
        <v>2421173.5943713095</v>
      </c>
      <c r="AM29" s="1525">
        <v>2067402.3652902802</v>
      </c>
      <c r="AN29" s="1525">
        <v>2506402.0627615503</v>
      </c>
      <c r="AO29" s="1525">
        <v>2573820.1411314001</v>
      </c>
      <c r="AP29" s="1525">
        <v>2605144.6362176603</v>
      </c>
      <c r="AQ29" s="1525">
        <v>2287080.12303939</v>
      </c>
      <c r="AR29" s="1525">
        <v>2625212.2914042003</v>
      </c>
      <c r="AS29" s="1525">
        <v>2900003.5232158499</v>
      </c>
      <c r="AT29" s="1525">
        <v>2812485.1742147198</v>
      </c>
      <c r="AU29" s="1526">
        <v>2973247.29192995</v>
      </c>
      <c r="AV29" s="1684">
        <v>2915174.8918757001</v>
      </c>
      <c r="AW29" s="1685">
        <v>2671417.1827893103</v>
      </c>
      <c r="AX29" s="1685">
        <v>2779851.3134205397</v>
      </c>
      <c r="AY29" s="1685">
        <v>2455837.0485979598</v>
      </c>
      <c r="AZ29" s="1685">
        <v>2945497.85917647</v>
      </c>
      <c r="BA29" s="1685">
        <v>2970969.9294859301</v>
      </c>
      <c r="BB29" s="1685">
        <v>2931752.1114325002</v>
      </c>
      <c r="BC29" s="1685">
        <v>2878219.3520975802</v>
      </c>
      <c r="BD29" s="1686">
        <v>2756214.0923474603</v>
      </c>
      <c r="BE29" s="1685">
        <v>2925167.5153785702</v>
      </c>
      <c r="BF29" s="1685">
        <v>2466777.4445232297</v>
      </c>
      <c r="BG29" s="1687">
        <v>3115229.2964959</v>
      </c>
      <c r="BH29" s="1684">
        <v>2797185.36251387</v>
      </c>
      <c r="BI29" s="1685">
        <v>2601126.9917637603</v>
      </c>
      <c r="BJ29" s="1685">
        <v>2724810.2648677202</v>
      </c>
      <c r="BK29" s="1685">
        <v>3278972.62100913</v>
      </c>
      <c r="BL29" s="1685">
        <v>3062019.1885065194</v>
      </c>
      <c r="BM29" s="1686">
        <v>3070845.8836532105</v>
      </c>
      <c r="BN29" s="1685">
        <v>3127305.4351460692</v>
      </c>
      <c r="BO29" s="1685">
        <v>2892247.1630226099</v>
      </c>
      <c r="BP29" s="1687">
        <v>2899292.5655085696</v>
      </c>
    </row>
    <row r="30" spans="1:68" s="989" customFormat="1">
      <c r="A30" s="1055" t="s">
        <v>763</v>
      </c>
      <c r="B30" s="1529">
        <v>32666.246722749998</v>
      </c>
      <c r="C30" s="1529">
        <v>15965.07061189</v>
      </c>
      <c r="D30" s="1529">
        <v>14321.708395110001</v>
      </c>
      <c r="E30" s="1529">
        <v>60297.162663230003</v>
      </c>
      <c r="F30" s="1529">
        <v>69874.69246944999</v>
      </c>
      <c r="G30" s="1529">
        <v>66424.685676940004</v>
      </c>
      <c r="H30" s="1529">
        <v>39793.075048980005</v>
      </c>
      <c r="I30" s="1529">
        <v>35451.386677210001</v>
      </c>
      <c r="J30" s="1529">
        <v>25911.683446849998</v>
      </c>
      <c r="K30" s="1529">
        <v>64221.246160269999</v>
      </c>
      <c r="L30" s="1529">
        <v>23011.813924300001</v>
      </c>
      <c r="M30" s="1529">
        <v>15645.44023022</v>
      </c>
      <c r="N30" s="1529">
        <v>14993.602316620001</v>
      </c>
      <c r="O30" s="1529">
        <v>15965.07061189</v>
      </c>
      <c r="P30" s="1529">
        <v>23520.381142189999</v>
      </c>
      <c r="Q30" s="1529">
        <v>17290.416828270001</v>
      </c>
      <c r="R30" s="1529">
        <v>45132.928336839999</v>
      </c>
      <c r="S30" s="1529">
        <v>265817.15846829</v>
      </c>
      <c r="T30" s="1529">
        <v>143669.24750130999</v>
      </c>
      <c r="U30" s="1529">
        <v>157376.66630048002</v>
      </c>
      <c r="V30" s="1529">
        <v>278896.67211725999</v>
      </c>
      <c r="W30" s="1529">
        <v>872207.67439389997</v>
      </c>
      <c r="X30" s="1529">
        <v>786924.19971594994</v>
      </c>
      <c r="Y30" s="1529">
        <v>792983.13099612005</v>
      </c>
      <c r="Z30" s="1529">
        <v>735392.50216806994</v>
      </c>
      <c r="AA30" s="1529">
        <v>844111.11628555006</v>
      </c>
      <c r="AB30" s="1529">
        <v>1056383.0270241501</v>
      </c>
      <c r="AC30" s="1529">
        <v>1446718.9586346499</v>
      </c>
      <c r="AD30" s="1529">
        <v>1496267.5204044599</v>
      </c>
      <c r="AE30" s="1529">
        <v>1420395.11702057</v>
      </c>
      <c r="AF30" s="1529">
        <v>1632994.13830972</v>
      </c>
      <c r="AG30" s="1529">
        <v>1666709.7914561201</v>
      </c>
      <c r="AH30" s="1529">
        <v>1764867.9171003702</v>
      </c>
      <c r="AI30" s="1529">
        <v>2859393.5273524402</v>
      </c>
      <c r="AJ30" s="1529">
        <v>2729530.42831608</v>
      </c>
      <c r="AK30" s="1529">
        <v>2011624.5448310601</v>
      </c>
      <c r="AL30" s="1529">
        <v>2218692.3330567498</v>
      </c>
      <c r="AM30" s="1529">
        <v>1822164.57620576</v>
      </c>
      <c r="AN30" s="1529">
        <v>1920005.2008865301</v>
      </c>
      <c r="AO30" s="1529">
        <v>2114147.9709248999</v>
      </c>
      <c r="AP30" s="1529">
        <v>2033219.3791945199</v>
      </c>
      <c r="AQ30" s="1529">
        <v>1889131.56697353</v>
      </c>
      <c r="AR30" s="1529">
        <v>2151397.8272988703</v>
      </c>
      <c r="AS30" s="1529">
        <v>2466168.5721062501</v>
      </c>
      <c r="AT30" s="1529">
        <v>2598423.49424282</v>
      </c>
      <c r="AU30" s="1530">
        <v>2741721.1397226001</v>
      </c>
      <c r="AV30" s="1688">
        <v>2652905.7138859201</v>
      </c>
      <c r="AW30" s="1689">
        <v>2473196.5185358701</v>
      </c>
      <c r="AX30" s="1689">
        <v>2542877.4437913499</v>
      </c>
      <c r="AY30" s="1689">
        <v>2242882.4263083902</v>
      </c>
      <c r="AZ30" s="1689">
        <v>2709170.3600633703</v>
      </c>
      <c r="BA30" s="1689">
        <v>2751075.4880572702</v>
      </c>
      <c r="BB30" s="1689">
        <v>2717189.79276845</v>
      </c>
      <c r="BC30" s="1689">
        <v>2696013.3882949399</v>
      </c>
      <c r="BD30" s="1690">
        <v>2530953.1950531802</v>
      </c>
      <c r="BE30" s="1689">
        <v>2636097.92111282</v>
      </c>
      <c r="BF30" s="1689">
        <v>2167721.3498205701</v>
      </c>
      <c r="BG30" s="1691">
        <v>2817540.6128177098</v>
      </c>
      <c r="BH30" s="1688">
        <v>2517159.7102765096</v>
      </c>
      <c r="BI30" s="1689">
        <v>2339829.6036685403</v>
      </c>
      <c r="BJ30" s="1689">
        <v>2433891.6605616603</v>
      </c>
      <c r="BK30" s="1689">
        <v>2385691.4806884904</v>
      </c>
      <c r="BL30" s="1689">
        <v>2630601.61568296</v>
      </c>
      <c r="BM30" s="1690">
        <v>2766131.36222297</v>
      </c>
      <c r="BN30" s="1689">
        <v>2811287.2585460497</v>
      </c>
      <c r="BO30" s="1689">
        <v>2493703.7510945899</v>
      </c>
      <c r="BP30" s="1691">
        <v>2439145.93706642</v>
      </c>
    </row>
    <row r="31" spans="1:68" s="989" customFormat="1" ht="18">
      <c r="A31" s="1053" t="s">
        <v>1253</v>
      </c>
      <c r="B31" s="1529">
        <v>32666.246722749998</v>
      </c>
      <c r="C31" s="1529">
        <v>15965.07061189</v>
      </c>
      <c r="D31" s="1529">
        <v>14321.708395110001</v>
      </c>
      <c r="E31" s="1529">
        <v>60297.162663230003</v>
      </c>
      <c r="F31" s="1529">
        <v>69874.69246944999</v>
      </c>
      <c r="G31" s="1529">
        <v>66424.685676940004</v>
      </c>
      <c r="H31" s="1529">
        <v>39793.075048980005</v>
      </c>
      <c r="I31" s="1529">
        <v>35451.386677210001</v>
      </c>
      <c r="J31" s="1529">
        <v>25911.683446849998</v>
      </c>
      <c r="K31" s="1529">
        <v>64221.246160269999</v>
      </c>
      <c r="L31" s="1529">
        <v>23011.813924300001</v>
      </c>
      <c r="M31" s="1529">
        <v>15645.44023022</v>
      </c>
      <c r="N31" s="1529">
        <v>14993.602316620001</v>
      </c>
      <c r="O31" s="1529">
        <v>15965.07061189</v>
      </c>
      <c r="P31" s="1529">
        <v>23520.381142189999</v>
      </c>
      <c r="Q31" s="1529">
        <v>17290.416828270001</v>
      </c>
      <c r="R31" s="1529">
        <v>45132.928336839999</v>
      </c>
      <c r="S31" s="1529">
        <v>265817.15846829</v>
      </c>
      <c r="T31" s="1529">
        <v>143669.24750130999</v>
      </c>
      <c r="U31" s="1529">
        <v>157376.66630048002</v>
      </c>
      <c r="V31" s="1529">
        <v>278896.67211725999</v>
      </c>
      <c r="W31" s="1529">
        <v>872207.67439389997</v>
      </c>
      <c r="X31" s="1529">
        <v>786924.19971594994</v>
      </c>
      <c r="Y31" s="1529">
        <v>792983.13099612005</v>
      </c>
      <c r="Z31" s="1529">
        <v>735392.50216806994</v>
      </c>
      <c r="AA31" s="1529">
        <v>844111.11628555006</v>
      </c>
      <c r="AB31" s="1529">
        <v>1056383.0270241501</v>
      </c>
      <c r="AC31" s="1529">
        <v>1446718.9586346499</v>
      </c>
      <c r="AD31" s="1529">
        <v>1496267.5204044599</v>
      </c>
      <c r="AE31" s="1529">
        <v>1420395.11702057</v>
      </c>
      <c r="AF31" s="1529">
        <v>1632994.13830972</v>
      </c>
      <c r="AG31" s="1529">
        <v>1666709.7914561201</v>
      </c>
      <c r="AH31" s="1529">
        <v>1764867.9171003702</v>
      </c>
      <c r="AI31" s="1529">
        <v>2859393.5273524402</v>
      </c>
      <c r="AJ31" s="1529">
        <v>2729530.42831608</v>
      </c>
      <c r="AK31" s="1529">
        <v>2011624.5448310601</v>
      </c>
      <c r="AL31" s="1529">
        <v>2218692.3330567498</v>
      </c>
      <c r="AM31" s="1529">
        <v>1822164.57620576</v>
      </c>
      <c r="AN31" s="1529">
        <v>1920005.2008865301</v>
      </c>
      <c r="AO31" s="1529">
        <v>2114147.9709248999</v>
      </c>
      <c r="AP31" s="1529">
        <v>2033219.3791945199</v>
      </c>
      <c r="AQ31" s="1529">
        <v>1889131.56697353</v>
      </c>
      <c r="AR31" s="1529">
        <v>2151397.8272988703</v>
      </c>
      <c r="AS31" s="1529">
        <v>2466168.5721062501</v>
      </c>
      <c r="AT31" s="1529">
        <v>2598423.49424282</v>
      </c>
      <c r="AU31" s="1530">
        <v>2741721.1397226001</v>
      </c>
      <c r="AV31" s="1688">
        <v>2652905.7138859201</v>
      </c>
      <c r="AW31" s="1689">
        <v>2473196.5185358701</v>
      </c>
      <c r="AX31" s="1689">
        <v>2542877.4437913499</v>
      </c>
      <c r="AY31" s="1689">
        <v>2242882.4263083902</v>
      </c>
      <c r="AZ31" s="1689">
        <v>2709170.3600633703</v>
      </c>
      <c r="BA31" s="1689">
        <v>2751075.4880572702</v>
      </c>
      <c r="BB31" s="1689">
        <v>2717189.79276845</v>
      </c>
      <c r="BC31" s="1689">
        <v>2696013.3882949399</v>
      </c>
      <c r="BD31" s="1690">
        <v>2530953.1950531802</v>
      </c>
      <c r="BE31" s="1689">
        <v>2636097.92111282</v>
      </c>
      <c r="BF31" s="1689">
        <v>2167721.3498205701</v>
      </c>
      <c r="BG31" s="1691">
        <v>2817540.6128177098</v>
      </c>
      <c r="BH31" s="1688">
        <v>2517159.7102765096</v>
      </c>
      <c r="BI31" s="1689">
        <v>2339829.6036685403</v>
      </c>
      <c r="BJ31" s="1689">
        <v>2433891.6605616603</v>
      </c>
      <c r="BK31" s="1689">
        <v>2385691.4806884904</v>
      </c>
      <c r="BL31" s="1689">
        <v>2630601.61568296</v>
      </c>
      <c r="BM31" s="1690">
        <v>2766131.36222297</v>
      </c>
      <c r="BN31" s="1689">
        <v>2811287.2585460497</v>
      </c>
      <c r="BO31" s="1689">
        <v>2493703.7510945899</v>
      </c>
      <c r="BP31" s="1691">
        <v>2439145.93706642</v>
      </c>
    </row>
    <row r="32" spans="1:68" s="989" customFormat="1">
      <c r="A32" s="1055" t="s">
        <v>765</v>
      </c>
      <c r="B32" s="1529">
        <v>50.335288599999998</v>
      </c>
      <c r="C32" s="1529">
        <v>67.458813620000001</v>
      </c>
      <c r="D32" s="1529">
        <v>73.71090593000001</v>
      </c>
      <c r="E32" s="1529">
        <v>67.907878940000003</v>
      </c>
      <c r="F32" s="1529">
        <v>132.71561674</v>
      </c>
      <c r="G32" s="1529">
        <v>112.97379962000001</v>
      </c>
      <c r="H32" s="1529">
        <v>41.850579850000003</v>
      </c>
      <c r="I32" s="1529">
        <v>23.776061550000001</v>
      </c>
      <c r="J32" s="1529">
        <v>28.707985559999997</v>
      </c>
      <c r="K32" s="1529">
        <v>14.382246109999999</v>
      </c>
      <c r="L32" s="1529">
        <v>198.93843654</v>
      </c>
      <c r="M32" s="1529">
        <v>170.35197753999998</v>
      </c>
      <c r="N32" s="1529">
        <v>104.79021609999999</v>
      </c>
      <c r="O32" s="1529">
        <v>327.31809443000003</v>
      </c>
      <c r="P32" s="1529">
        <v>87.36598973000001</v>
      </c>
      <c r="Q32" s="1529">
        <v>64.998151250000006</v>
      </c>
      <c r="R32" s="1529">
        <v>132.28472254000002</v>
      </c>
      <c r="S32" s="1529">
        <v>268.12330445999999</v>
      </c>
      <c r="T32" s="1529">
        <v>72.264348999999996</v>
      </c>
      <c r="U32" s="1529">
        <v>81.167514180000012</v>
      </c>
      <c r="V32" s="1529">
        <v>58.905733789999999</v>
      </c>
      <c r="W32" s="1529">
        <v>18.92718528</v>
      </c>
      <c r="X32" s="1529">
        <v>119.77557304999999</v>
      </c>
      <c r="Y32" s="1529">
        <v>430.24901076999998</v>
      </c>
      <c r="Z32" s="1529">
        <v>32.579845329999998</v>
      </c>
      <c r="AA32" s="1529">
        <v>163.11060330000001</v>
      </c>
      <c r="AB32" s="1529">
        <v>10351.88057127</v>
      </c>
      <c r="AC32" s="1529">
        <v>10323.248326120001</v>
      </c>
      <c r="AD32" s="1529">
        <v>10491.301829649999</v>
      </c>
      <c r="AE32" s="1529">
        <v>10405.636350379998</v>
      </c>
      <c r="AF32" s="1529">
        <v>10060.18941325</v>
      </c>
      <c r="AG32" s="1529">
        <v>10644.333519469999</v>
      </c>
      <c r="AH32" s="1529">
        <v>10406.014902749999</v>
      </c>
      <c r="AI32" s="1529">
        <v>17.975565769999999</v>
      </c>
      <c r="AJ32" s="1529">
        <v>7.1327932900000004</v>
      </c>
      <c r="AK32" s="1529">
        <v>2.0192444599999999</v>
      </c>
      <c r="AL32" s="1529">
        <v>1.28429375</v>
      </c>
      <c r="AM32" s="1529">
        <v>18.031400690000002</v>
      </c>
      <c r="AN32" s="1529">
        <v>11.6310042</v>
      </c>
      <c r="AO32" s="1529">
        <v>7.0289506399999997</v>
      </c>
      <c r="AP32" s="1529">
        <v>84.690013440000001</v>
      </c>
      <c r="AQ32" s="1529">
        <v>244.19351383</v>
      </c>
      <c r="AR32" s="1529">
        <v>285.21108854000005</v>
      </c>
      <c r="AS32" s="1529">
        <v>422.59875156999999</v>
      </c>
      <c r="AT32" s="1529">
        <v>242.79768322000001</v>
      </c>
      <c r="AU32" s="1530">
        <v>1544.8425888699999</v>
      </c>
      <c r="AV32" s="1688">
        <v>2039.4136823900001</v>
      </c>
      <c r="AW32" s="1689">
        <v>471.13607007000002</v>
      </c>
      <c r="AX32" s="1689">
        <v>358.54849676999999</v>
      </c>
      <c r="AY32" s="1689">
        <v>483.42605619</v>
      </c>
      <c r="AZ32" s="1689">
        <v>2497.9024646100002</v>
      </c>
      <c r="BA32" s="1689">
        <v>1403.8582617</v>
      </c>
      <c r="BB32" s="1689">
        <v>1924.2910002399999</v>
      </c>
      <c r="BC32" s="1689">
        <v>176.09847052000001</v>
      </c>
      <c r="BD32" s="1690">
        <v>2254.0616401500001</v>
      </c>
      <c r="BE32" s="1689">
        <v>1111.2928103199999</v>
      </c>
      <c r="BF32" s="1689">
        <v>274.86524899</v>
      </c>
      <c r="BG32" s="1691">
        <v>593.85167821000005</v>
      </c>
      <c r="BH32" s="1688">
        <v>1538.8452416</v>
      </c>
      <c r="BI32" s="1689">
        <v>277.72092638999999</v>
      </c>
      <c r="BJ32" s="1689">
        <v>327.28242189999997</v>
      </c>
      <c r="BK32" s="1689">
        <v>334.18212579999999</v>
      </c>
      <c r="BL32" s="1689">
        <v>6449.0645780300001</v>
      </c>
      <c r="BM32" s="1690">
        <v>6520.1828723999997</v>
      </c>
      <c r="BN32" s="1689">
        <v>6779.24948339</v>
      </c>
      <c r="BO32" s="1689">
        <v>6840.5183387400002</v>
      </c>
      <c r="BP32" s="1691">
        <v>6280.2114122799994</v>
      </c>
    </row>
    <row r="33" spans="1:68" s="989" customFormat="1">
      <c r="A33" s="1055" t="s">
        <v>766</v>
      </c>
      <c r="B33" s="1529">
        <v>5346.1879999299999</v>
      </c>
      <c r="C33" s="1529">
        <v>5836.9601649400001</v>
      </c>
      <c r="D33" s="1529">
        <v>5330.6232701999998</v>
      </c>
      <c r="E33" s="1529">
        <v>5283.4906582999993</v>
      </c>
      <c r="F33" s="1529">
        <v>5967.7378718</v>
      </c>
      <c r="G33" s="1529">
        <v>5835.5511481699996</v>
      </c>
      <c r="H33" s="1529">
        <v>5474.0517611699997</v>
      </c>
      <c r="I33" s="1529">
        <v>4921.1345824500004</v>
      </c>
      <c r="J33" s="1529">
        <v>4963.4396487199992</v>
      </c>
      <c r="K33" s="1529">
        <v>3857.5558466099997</v>
      </c>
      <c r="L33" s="1529">
        <v>3632.4294049700002</v>
      </c>
      <c r="M33" s="1529">
        <v>3597.5230647200001</v>
      </c>
      <c r="N33" s="1529">
        <v>3570.5601384700003</v>
      </c>
      <c r="O33" s="1529">
        <v>5836.9601649400001</v>
      </c>
      <c r="P33" s="1529">
        <v>3463.9768963100005</v>
      </c>
      <c r="Q33" s="1529">
        <v>3366.6194485000001</v>
      </c>
      <c r="R33" s="1529">
        <v>3878.7229333400001</v>
      </c>
      <c r="S33" s="1529">
        <v>29117.641056419998</v>
      </c>
      <c r="T33" s="1529">
        <v>16399.609387159999</v>
      </c>
      <c r="U33" s="1529">
        <v>24366.625235390002</v>
      </c>
      <c r="V33" s="1529">
        <v>13061.51782653</v>
      </c>
      <c r="W33" s="1529">
        <v>33326.283715520003</v>
      </c>
      <c r="X33" s="1529">
        <v>39879.248677579999</v>
      </c>
      <c r="Y33" s="1529">
        <v>49927.95577316</v>
      </c>
      <c r="Z33" s="1529">
        <v>24826.334442949999</v>
      </c>
      <c r="AA33" s="1529">
        <v>15368.261520370001</v>
      </c>
      <c r="AB33" s="1529">
        <v>29648.950182979999</v>
      </c>
      <c r="AC33" s="1529">
        <v>28263.044556769997</v>
      </c>
      <c r="AD33" s="1529">
        <v>36822.405877990001</v>
      </c>
      <c r="AE33" s="1529">
        <v>31665.577520930001</v>
      </c>
      <c r="AF33" s="1529">
        <v>27394.437545870001</v>
      </c>
      <c r="AG33" s="1529">
        <v>41212.813759829995</v>
      </c>
      <c r="AH33" s="1529">
        <v>42676.254618579995</v>
      </c>
      <c r="AI33" s="1529">
        <v>34340.570448609993</v>
      </c>
      <c r="AJ33" s="1529">
        <v>29435.91296152</v>
      </c>
      <c r="AK33" s="1529">
        <v>28668.507295830001</v>
      </c>
      <c r="AL33" s="1529">
        <v>35008.941135629997</v>
      </c>
      <c r="AM33" s="1529">
        <v>47097.255304760001</v>
      </c>
      <c r="AN33" s="1529">
        <v>34046.715156969993</v>
      </c>
      <c r="AO33" s="1529">
        <v>21190.65087564</v>
      </c>
      <c r="AP33" s="1529">
        <v>38359.950996760002</v>
      </c>
      <c r="AQ33" s="1529">
        <v>21197.244878550002</v>
      </c>
      <c r="AR33" s="1529">
        <v>33339.203650169999</v>
      </c>
      <c r="AS33" s="1529">
        <v>31373.188672279997</v>
      </c>
      <c r="AT33" s="1529">
        <v>33299.975257719998</v>
      </c>
      <c r="AU33" s="1530">
        <v>48850.256461869998</v>
      </c>
      <c r="AV33" s="1688">
        <v>49420.199483349999</v>
      </c>
      <c r="AW33" s="1689">
        <v>45695.814542</v>
      </c>
      <c r="AX33" s="1689">
        <v>44552.87960688</v>
      </c>
      <c r="AY33" s="1689">
        <v>38825.431308170002</v>
      </c>
      <c r="AZ33" s="1689">
        <v>42921.926645240004</v>
      </c>
      <c r="BA33" s="1689">
        <v>28805.600814180001</v>
      </c>
      <c r="BB33" s="1689">
        <v>36774.061274860003</v>
      </c>
      <c r="BC33" s="1689">
        <v>25492.236912939999</v>
      </c>
      <c r="BD33" s="1690">
        <v>47514.958538079998</v>
      </c>
      <c r="BE33" s="1689">
        <v>50097.806941679999</v>
      </c>
      <c r="BF33" s="1689">
        <v>41089.564484440001</v>
      </c>
      <c r="BG33" s="1691">
        <v>27680.59054057</v>
      </c>
      <c r="BH33" s="1688">
        <v>45754.391988599993</v>
      </c>
      <c r="BI33" s="1689">
        <v>48236.04254011</v>
      </c>
      <c r="BJ33" s="1689">
        <v>66862.584642090005</v>
      </c>
      <c r="BK33" s="1689">
        <v>46351.913437839998</v>
      </c>
      <c r="BL33" s="1689">
        <v>39781.421400719999</v>
      </c>
      <c r="BM33" s="1690">
        <v>25181.499635050004</v>
      </c>
      <c r="BN33" s="1689">
        <v>39808.569782450002</v>
      </c>
      <c r="BO33" s="1689">
        <v>34004.56874581</v>
      </c>
      <c r="BP33" s="1691">
        <v>50203.954465400006</v>
      </c>
    </row>
    <row r="34" spans="1:68" s="989" customFormat="1">
      <c r="A34" s="1053" t="s">
        <v>767</v>
      </c>
      <c r="B34" s="1529"/>
      <c r="C34" s="1529"/>
      <c r="D34" s="1529"/>
      <c r="E34" s="1529"/>
      <c r="F34" s="1529"/>
      <c r="G34" s="1529"/>
      <c r="H34" s="1529"/>
      <c r="I34" s="1529"/>
      <c r="J34" s="1529"/>
      <c r="K34" s="1529"/>
      <c r="L34" s="1529"/>
      <c r="M34" s="1529"/>
      <c r="N34" s="1529"/>
      <c r="O34" s="1529"/>
      <c r="P34" s="1529"/>
      <c r="Q34" s="1529"/>
      <c r="R34" s="1529"/>
      <c r="S34" s="1529"/>
      <c r="T34" s="1529"/>
      <c r="U34" s="1529"/>
      <c r="V34" s="1529"/>
      <c r="W34" s="1529"/>
      <c r="X34" s="1529"/>
      <c r="Y34" s="1529"/>
      <c r="Z34" s="1529"/>
      <c r="AA34" s="1529"/>
      <c r="AB34" s="1529"/>
      <c r="AC34" s="1529"/>
      <c r="AD34" s="1529"/>
      <c r="AE34" s="1529"/>
      <c r="AF34" s="1529"/>
      <c r="AG34" s="1529"/>
      <c r="AH34" s="1529"/>
      <c r="AI34" s="1529"/>
      <c r="AJ34" s="1529"/>
      <c r="AK34" s="1529"/>
      <c r="AL34" s="1529"/>
      <c r="AM34" s="1529"/>
      <c r="AN34" s="1529"/>
      <c r="AO34" s="1529"/>
      <c r="AP34" s="1529"/>
      <c r="AQ34" s="1529"/>
      <c r="AR34" s="1529"/>
      <c r="AS34" s="1529"/>
      <c r="AT34" s="1529"/>
      <c r="AU34" s="1530"/>
      <c r="AV34" s="1688"/>
      <c r="AW34" s="1689"/>
      <c r="AX34" s="1689"/>
      <c r="AY34" s="1689"/>
      <c r="AZ34" s="1689"/>
      <c r="BA34" s="1689"/>
      <c r="BB34" s="1689"/>
      <c r="BC34" s="1689"/>
      <c r="BD34" s="1690"/>
      <c r="BE34" s="1689"/>
      <c r="BF34" s="1689"/>
      <c r="BG34" s="1691"/>
      <c r="BH34" s="1688"/>
      <c r="BI34" s="1689"/>
      <c r="BJ34" s="1689"/>
      <c r="BK34" s="1689"/>
      <c r="BL34" s="1689"/>
      <c r="BM34" s="1690"/>
      <c r="BN34" s="1689"/>
      <c r="BO34" s="1689"/>
      <c r="BP34" s="1691"/>
    </row>
    <row r="35" spans="1:68" s="989" customFormat="1">
      <c r="A35" s="1053" t="s">
        <v>768</v>
      </c>
      <c r="B35" s="1529">
        <v>3014.2081253699998</v>
      </c>
      <c r="C35" s="1529">
        <v>3472.5771273800001</v>
      </c>
      <c r="D35" s="1529">
        <v>3162.6551216399998</v>
      </c>
      <c r="E35" s="1529">
        <v>3115.5225097399998</v>
      </c>
      <c r="F35" s="1529">
        <v>3799.7697232399996</v>
      </c>
      <c r="G35" s="1529">
        <v>3667.5829996100001</v>
      </c>
      <c r="H35" s="1529">
        <v>3306.0836126100003</v>
      </c>
      <c r="I35" s="1529">
        <v>2660.53358789</v>
      </c>
      <c r="J35" s="1529">
        <v>2795.4715001599998</v>
      </c>
      <c r="K35" s="1529">
        <v>2210.0345804699996</v>
      </c>
      <c r="L35" s="1529">
        <v>2058.2220308299998</v>
      </c>
      <c r="M35" s="1529">
        <v>2023.3156905799999</v>
      </c>
      <c r="N35" s="1529">
        <v>1996.3527643299999</v>
      </c>
      <c r="O35" s="1529">
        <v>3472.5771273800001</v>
      </c>
      <c r="P35" s="1529">
        <v>1790.6605771700001</v>
      </c>
      <c r="Q35" s="1529">
        <v>1792.4120743599999</v>
      </c>
      <c r="R35" s="1529">
        <v>1804.5155592000001</v>
      </c>
      <c r="S35" s="1529">
        <v>26643.43368228</v>
      </c>
      <c r="T35" s="1529">
        <v>15189.499631909999</v>
      </c>
      <c r="U35" s="1529">
        <v>23242.982466540001</v>
      </c>
      <c r="V35" s="1529">
        <v>11960.21415012</v>
      </c>
      <c r="W35" s="1529">
        <v>32224.98003911</v>
      </c>
      <c r="X35" s="1529">
        <v>38777.945001169996</v>
      </c>
      <c r="Y35" s="1529">
        <v>48731.476969750001</v>
      </c>
      <c r="Z35" s="1529">
        <v>23589.03076654</v>
      </c>
      <c r="AA35" s="1529">
        <v>13795.70257877</v>
      </c>
      <c r="AB35" s="1529">
        <v>27893.40531808</v>
      </c>
      <c r="AC35" s="1529">
        <v>26507.499691869998</v>
      </c>
      <c r="AD35" s="1529">
        <v>35066.861013089998</v>
      </c>
      <c r="AE35" s="1529">
        <v>31192.80104685</v>
      </c>
      <c r="AF35" s="1529">
        <v>26921.66107179</v>
      </c>
      <c r="AG35" s="1529">
        <v>40740.037285749997</v>
      </c>
      <c r="AH35" s="1529">
        <v>42203.478144499997</v>
      </c>
      <c r="AI35" s="1529">
        <v>33867.793974529995</v>
      </c>
      <c r="AJ35" s="1529">
        <v>28963.136487439999</v>
      </c>
      <c r="AK35" s="1529">
        <v>28195.730821749999</v>
      </c>
      <c r="AL35" s="1529">
        <v>34817.75391603</v>
      </c>
      <c r="AM35" s="1529">
        <v>46906.068085160005</v>
      </c>
      <c r="AN35" s="1529">
        <v>33855.527937369996</v>
      </c>
      <c r="AO35" s="1529">
        <v>20999.463656039999</v>
      </c>
      <c r="AP35" s="1529">
        <v>38168.763777160006</v>
      </c>
      <c r="AQ35" s="1529">
        <v>21006.057658950001</v>
      </c>
      <c r="AR35" s="1529">
        <v>33148.016430570002</v>
      </c>
      <c r="AS35" s="1529">
        <v>31252.928762659998</v>
      </c>
      <c r="AT35" s="1529">
        <v>33123.750409100001</v>
      </c>
      <c r="AU35" s="1530">
        <v>48729.996552249999</v>
      </c>
      <c r="AV35" s="1688">
        <v>49299.93957373</v>
      </c>
      <c r="AW35" s="1689">
        <v>45575.554632380001</v>
      </c>
      <c r="AX35" s="1689">
        <v>44432.619697260001</v>
      </c>
      <c r="AY35" s="1689">
        <v>38705.171398550003</v>
      </c>
      <c r="AZ35" s="1689">
        <v>42908.095727150001</v>
      </c>
      <c r="BA35" s="1689">
        <v>28791.769896090002</v>
      </c>
      <c r="BB35" s="1689">
        <v>36760.23035677</v>
      </c>
      <c r="BC35" s="1689">
        <v>25478.40599485</v>
      </c>
      <c r="BD35" s="1690">
        <v>47501.127619989995</v>
      </c>
      <c r="BE35" s="1689">
        <v>50083.976023589996</v>
      </c>
      <c r="BF35" s="1689">
        <v>41075.524146540003</v>
      </c>
      <c r="BG35" s="1691">
        <v>27666.550202669998</v>
      </c>
      <c r="BH35" s="1688">
        <v>45740.351650699995</v>
      </c>
      <c r="BI35" s="1689">
        <v>47901.141823209997</v>
      </c>
      <c r="BJ35" s="1689">
        <v>66848.54430419</v>
      </c>
      <c r="BK35" s="1689">
        <v>46337.87309994</v>
      </c>
      <c r="BL35" s="1689">
        <v>39767.381062820001</v>
      </c>
      <c r="BM35" s="1690">
        <v>25167.459297150002</v>
      </c>
      <c r="BN35" s="1689">
        <v>39794.529444550004</v>
      </c>
      <c r="BO35" s="1689">
        <v>33989.940217659998</v>
      </c>
      <c r="BP35" s="1691">
        <v>50189.325937250003</v>
      </c>
    </row>
    <row r="36" spans="1:68" s="989" customFormat="1">
      <c r="A36" s="1053" t="s">
        <v>769</v>
      </c>
      <c r="B36" s="1529">
        <v>2331.9798745600001</v>
      </c>
      <c r="C36" s="1529">
        <v>2364.38303756</v>
      </c>
      <c r="D36" s="1529">
        <v>2167.9681485599999</v>
      </c>
      <c r="E36" s="1529">
        <v>2167.9681485599999</v>
      </c>
      <c r="F36" s="1529">
        <v>2167.9681485599999</v>
      </c>
      <c r="G36" s="1529">
        <v>2167.9681485599999</v>
      </c>
      <c r="H36" s="1529">
        <v>2167.9681485599999</v>
      </c>
      <c r="I36" s="1529">
        <v>2260.6009945599999</v>
      </c>
      <c r="J36" s="1529">
        <v>2167.9681485599999</v>
      </c>
      <c r="K36" s="1529">
        <v>1647.5212661400001</v>
      </c>
      <c r="L36" s="1529">
        <v>1574.2073741400002</v>
      </c>
      <c r="M36" s="1529">
        <v>1574.2073741400002</v>
      </c>
      <c r="N36" s="1529">
        <v>1574.2073741400002</v>
      </c>
      <c r="O36" s="1529">
        <v>2364.38303756</v>
      </c>
      <c r="P36" s="1529">
        <v>1673.3163191400001</v>
      </c>
      <c r="Q36" s="1529">
        <v>1574.2073741400002</v>
      </c>
      <c r="R36" s="1529">
        <v>2074.20737414</v>
      </c>
      <c r="S36" s="1529">
        <v>2474.20737414</v>
      </c>
      <c r="T36" s="1529">
        <v>1210.10975525</v>
      </c>
      <c r="U36" s="1529">
        <v>1123.6427688499998</v>
      </c>
      <c r="V36" s="1529">
        <v>1101.30367641</v>
      </c>
      <c r="W36" s="1529">
        <v>1101.30367641</v>
      </c>
      <c r="X36" s="1529">
        <v>1101.30367641</v>
      </c>
      <c r="Y36" s="1529">
        <v>1196.4788034100002</v>
      </c>
      <c r="Z36" s="1529">
        <v>1237.30367641</v>
      </c>
      <c r="AA36" s="1529">
        <v>1572.5589415999998</v>
      </c>
      <c r="AB36" s="1529">
        <v>1755.5448649</v>
      </c>
      <c r="AC36" s="1529">
        <v>1755.5448649</v>
      </c>
      <c r="AD36" s="1529">
        <v>1755.5448649</v>
      </c>
      <c r="AE36" s="1529">
        <v>472.77647407999996</v>
      </c>
      <c r="AF36" s="1529">
        <v>472.77647407999996</v>
      </c>
      <c r="AG36" s="1529">
        <v>472.77647407999996</v>
      </c>
      <c r="AH36" s="1529">
        <v>472.77647407999996</v>
      </c>
      <c r="AI36" s="1529">
        <v>472.77647407999996</v>
      </c>
      <c r="AJ36" s="1529">
        <v>472.77647407999996</v>
      </c>
      <c r="AK36" s="1529">
        <v>472.77647407999996</v>
      </c>
      <c r="AL36" s="1529">
        <v>191.18721959999999</v>
      </c>
      <c r="AM36" s="1529">
        <v>191.18721959999999</v>
      </c>
      <c r="AN36" s="1529">
        <v>191.18721959999999</v>
      </c>
      <c r="AO36" s="1529">
        <v>191.18721959999999</v>
      </c>
      <c r="AP36" s="1529">
        <v>191.18721959999999</v>
      </c>
      <c r="AQ36" s="1529">
        <v>191.18721959999999</v>
      </c>
      <c r="AR36" s="1529">
        <v>191.18721959999999</v>
      </c>
      <c r="AS36" s="1529">
        <v>120.25990962</v>
      </c>
      <c r="AT36" s="1529">
        <v>176.22484862000002</v>
      </c>
      <c r="AU36" s="1530">
        <v>120.25990962</v>
      </c>
      <c r="AV36" s="1688">
        <v>120.25990962</v>
      </c>
      <c r="AW36" s="1689">
        <v>120.25990962</v>
      </c>
      <c r="AX36" s="1689">
        <v>120.25990962</v>
      </c>
      <c r="AY36" s="1689">
        <v>120.25990962</v>
      </c>
      <c r="AZ36" s="1689">
        <v>13.830918089999999</v>
      </c>
      <c r="BA36" s="1689">
        <v>13.830918089999999</v>
      </c>
      <c r="BB36" s="1689">
        <v>13.830918089999999</v>
      </c>
      <c r="BC36" s="1689">
        <v>13.830918089999999</v>
      </c>
      <c r="BD36" s="1690">
        <v>13.830918089999999</v>
      </c>
      <c r="BE36" s="1689">
        <v>13.830918089999999</v>
      </c>
      <c r="BF36" s="1689">
        <v>14.040337900000001</v>
      </c>
      <c r="BG36" s="1691">
        <v>14.040337900000001</v>
      </c>
      <c r="BH36" s="1688">
        <v>14.040337900000001</v>
      </c>
      <c r="BI36" s="1689">
        <v>334.90071689999996</v>
      </c>
      <c r="BJ36" s="1689">
        <v>14.040337900000001</v>
      </c>
      <c r="BK36" s="1689">
        <v>14.040337900000001</v>
      </c>
      <c r="BL36" s="1689">
        <v>14.040337900000001</v>
      </c>
      <c r="BM36" s="1690">
        <v>14.040337900000001</v>
      </c>
      <c r="BN36" s="1689">
        <v>14.040337900000001</v>
      </c>
      <c r="BO36" s="1689">
        <v>14.628528150000001</v>
      </c>
      <c r="BP36" s="1691">
        <v>14.628528150000001</v>
      </c>
    </row>
    <row r="37" spans="1:68" s="989" customFormat="1">
      <c r="A37" s="1055" t="s">
        <v>770</v>
      </c>
      <c r="B37" s="1529">
        <v>589834.16990591004</v>
      </c>
      <c r="C37" s="1529">
        <v>617410.64809777006</v>
      </c>
      <c r="D37" s="1529">
        <v>711065.84179529001</v>
      </c>
      <c r="E37" s="1529">
        <v>466723.38654807</v>
      </c>
      <c r="F37" s="1529">
        <v>559882.25822150998</v>
      </c>
      <c r="G37" s="1529">
        <v>497822.85519362002</v>
      </c>
      <c r="H37" s="1529">
        <v>500808.00406923995</v>
      </c>
      <c r="I37" s="1529">
        <v>538589.40206996002</v>
      </c>
      <c r="J37" s="1529">
        <v>502436.01987531001</v>
      </c>
      <c r="K37" s="1529">
        <v>148955.6554091</v>
      </c>
      <c r="L37" s="1529">
        <v>242731.66335458</v>
      </c>
      <c r="M37" s="1529">
        <v>80149.459330040001</v>
      </c>
      <c r="N37" s="1529">
        <v>117031.29974005</v>
      </c>
      <c r="O37" s="1529">
        <v>617410.64809777006</v>
      </c>
      <c r="P37" s="1529">
        <v>157958.13156545002</v>
      </c>
      <c r="Q37" s="1529">
        <v>207408.83454632998</v>
      </c>
      <c r="R37" s="1529">
        <v>175864.21045853</v>
      </c>
      <c r="S37" s="1529">
        <v>223722.90237067</v>
      </c>
      <c r="T37" s="1529">
        <v>384178.20306681999</v>
      </c>
      <c r="U37" s="1529">
        <v>257566.52119604</v>
      </c>
      <c r="V37" s="1529">
        <v>221878.17734701</v>
      </c>
      <c r="W37" s="1529">
        <v>324195.03892164002</v>
      </c>
      <c r="X37" s="1529">
        <v>328142.74447926006</v>
      </c>
      <c r="Y37" s="1529">
        <v>1082370.61480664</v>
      </c>
      <c r="Z37" s="1529">
        <v>846097.02068928001</v>
      </c>
      <c r="AA37" s="1529">
        <v>976363.36715015012</v>
      </c>
      <c r="AB37" s="1529">
        <v>1163204.5269278898</v>
      </c>
      <c r="AC37" s="1529">
        <v>701917.40603606985</v>
      </c>
      <c r="AD37" s="1529">
        <v>653760.49690289004</v>
      </c>
      <c r="AE37" s="1529">
        <v>704451.77214189002</v>
      </c>
      <c r="AF37" s="1529">
        <v>822972.59204159991</v>
      </c>
      <c r="AG37" s="1529">
        <v>897561.20154774003</v>
      </c>
      <c r="AH37" s="1529">
        <v>1023143.3612454999</v>
      </c>
      <c r="AI37" s="1529">
        <v>355649.96810006001</v>
      </c>
      <c r="AJ37" s="1529">
        <v>390188.05275484995</v>
      </c>
      <c r="AK37" s="1529">
        <v>155598.37547076002</v>
      </c>
      <c r="AL37" s="1529">
        <v>167471.03588518</v>
      </c>
      <c r="AM37" s="1529">
        <v>198122.50237907001</v>
      </c>
      <c r="AN37" s="1529">
        <v>552338.51571384992</v>
      </c>
      <c r="AO37" s="1529">
        <v>438474.49038022</v>
      </c>
      <c r="AP37" s="1529">
        <v>533480.61601293995</v>
      </c>
      <c r="AQ37" s="1529">
        <v>376507.11767347995</v>
      </c>
      <c r="AR37" s="1529">
        <v>440190.04936662002</v>
      </c>
      <c r="AS37" s="1529">
        <v>402039.16368574998</v>
      </c>
      <c r="AT37" s="1529">
        <v>180518.90703096002</v>
      </c>
      <c r="AU37" s="1530">
        <v>181131.05315661</v>
      </c>
      <c r="AV37" s="1688">
        <v>210809.56482404002</v>
      </c>
      <c r="AW37" s="1689">
        <v>152053.71364137001</v>
      </c>
      <c r="AX37" s="1689">
        <v>192062.44152553999</v>
      </c>
      <c r="AY37" s="1689">
        <v>173645.76492520998</v>
      </c>
      <c r="AZ37" s="1689">
        <v>190907.67000325001</v>
      </c>
      <c r="BA37" s="1689">
        <v>189684.98235278</v>
      </c>
      <c r="BB37" s="1689">
        <v>175863.96638895001</v>
      </c>
      <c r="BC37" s="1689">
        <v>156537.62841917999</v>
      </c>
      <c r="BD37" s="1690">
        <v>175491.87711604999</v>
      </c>
      <c r="BE37" s="1689">
        <v>237860.49451375002</v>
      </c>
      <c r="BF37" s="1689">
        <v>257691.66496923004</v>
      </c>
      <c r="BG37" s="1691">
        <v>269414.24145941</v>
      </c>
      <c r="BH37" s="1688">
        <v>232732.41500715999</v>
      </c>
      <c r="BI37" s="1689">
        <v>212783.62462871999</v>
      </c>
      <c r="BJ37" s="1689">
        <v>223728.73724207003</v>
      </c>
      <c r="BK37" s="1689">
        <v>846595.04475699994</v>
      </c>
      <c r="BL37" s="1689">
        <v>385187.08684480999</v>
      </c>
      <c r="BM37" s="1690">
        <v>273012.83892279002</v>
      </c>
      <c r="BN37" s="1689">
        <v>269430.35733418004</v>
      </c>
      <c r="BO37" s="1689">
        <v>357698.32484346995</v>
      </c>
      <c r="BP37" s="1691">
        <v>403662.46256447001</v>
      </c>
    </row>
    <row r="38" spans="1:68" s="989" customFormat="1">
      <c r="A38" s="1053" t="s">
        <v>771</v>
      </c>
      <c r="B38" s="1529">
        <v>106024.93802679</v>
      </c>
      <c r="C38" s="1529">
        <v>111707.65561603</v>
      </c>
      <c r="D38" s="1529">
        <v>107534.12271832001</v>
      </c>
      <c r="E38" s="1529">
        <v>105049.41196698</v>
      </c>
      <c r="F38" s="1529">
        <v>106263.66519108</v>
      </c>
      <c r="G38" s="1529">
        <v>76672.769104000006</v>
      </c>
      <c r="H38" s="1529">
        <v>78393.44513891</v>
      </c>
      <c r="I38" s="1529">
        <v>76495.538962530001</v>
      </c>
      <c r="J38" s="1529">
        <v>79351.304573200003</v>
      </c>
      <c r="K38" s="1529">
        <v>75331.670957640003</v>
      </c>
      <c r="L38" s="1529">
        <v>56077.897935829998</v>
      </c>
      <c r="M38" s="1529">
        <v>65314.86317561</v>
      </c>
      <c r="N38" s="1529">
        <v>90253.723863020001</v>
      </c>
      <c r="O38" s="1529">
        <v>111707.65561603</v>
      </c>
      <c r="P38" s="1529">
        <v>98015.192996380007</v>
      </c>
      <c r="Q38" s="1529">
        <v>101001.42759344001</v>
      </c>
      <c r="R38" s="1529">
        <v>98177.341641079998</v>
      </c>
      <c r="S38" s="1529">
        <v>98857.453762749996</v>
      </c>
      <c r="T38" s="1529">
        <v>124605.10805763</v>
      </c>
      <c r="U38" s="1529">
        <v>140765.28625467001</v>
      </c>
      <c r="V38" s="1529">
        <v>140597.17165206</v>
      </c>
      <c r="W38" s="1529">
        <v>148631.56768104999</v>
      </c>
      <c r="X38" s="1529">
        <v>147013.96113059</v>
      </c>
      <c r="Y38" s="1529">
        <v>144954.57382222</v>
      </c>
      <c r="Z38" s="1529">
        <v>129647.36549978</v>
      </c>
      <c r="AA38" s="1529">
        <v>137390.04217830999</v>
      </c>
      <c r="AB38" s="1529">
        <v>233433.74275357</v>
      </c>
      <c r="AC38" s="1529">
        <v>329018.18882801</v>
      </c>
      <c r="AD38" s="1529">
        <v>339719.91394463001</v>
      </c>
      <c r="AE38" s="1529">
        <v>164502.84769726999</v>
      </c>
      <c r="AF38" s="1529">
        <v>161922.52106343</v>
      </c>
      <c r="AG38" s="1529">
        <v>163378.04873910997</v>
      </c>
      <c r="AH38" s="1529">
        <v>177612.29740941001</v>
      </c>
      <c r="AI38" s="1529">
        <v>56049.677570259999</v>
      </c>
      <c r="AJ38" s="1529">
        <v>53310.48564046</v>
      </c>
      <c r="AK38" s="1529">
        <v>115239.96588486999</v>
      </c>
      <c r="AL38" s="1529">
        <v>123586.25495624001</v>
      </c>
      <c r="AM38" s="1529">
        <v>84978.612504749995</v>
      </c>
      <c r="AN38" s="1529">
        <v>252238.96761423998</v>
      </c>
      <c r="AO38" s="1529">
        <v>349915.50090535998</v>
      </c>
      <c r="AP38" s="1529">
        <v>101349.39237063999</v>
      </c>
      <c r="AQ38" s="1529">
        <v>158238.78483967998</v>
      </c>
      <c r="AR38" s="1529">
        <v>253375.73392529</v>
      </c>
      <c r="AS38" s="1529">
        <v>239214.59294854</v>
      </c>
      <c r="AT38" s="1529">
        <v>64770.113012400005</v>
      </c>
      <c r="AU38" s="1530">
        <v>16111.12998383</v>
      </c>
      <c r="AV38" s="1688">
        <v>31523.838168689999</v>
      </c>
      <c r="AW38" s="1689">
        <v>44078.514402559995</v>
      </c>
      <c r="AX38" s="1689">
        <v>22312.815468049997</v>
      </c>
      <c r="AY38" s="1689">
        <v>28030.16745284</v>
      </c>
      <c r="AZ38" s="1689">
        <v>24058.315952740002</v>
      </c>
      <c r="BA38" s="1689">
        <v>29542.005186810002</v>
      </c>
      <c r="BB38" s="1689">
        <v>54753.011265280002</v>
      </c>
      <c r="BC38" s="1689">
        <v>35852.135167920002</v>
      </c>
      <c r="BD38" s="1690">
        <v>34332.849011159997</v>
      </c>
      <c r="BE38" s="1689">
        <v>98505.07297994</v>
      </c>
      <c r="BF38" s="1689">
        <v>119457.31776901</v>
      </c>
      <c r="BG38" s="1691">
        <v>107137.97319819</v>
      </c>
      <c r="BH38" s="1688">
        <v>46537.765562510001</v>
      </c>
      <c r="BI38" s="1689">
        <v>62297.429224339998</v>
      </c>
      <c r="BJ38" s="1689">
        <v>50047.622352550003</v>
      </c>
      <c r="BK38" s="1689">
        <v>49830.274459929999</v>
      </c>
      <c r="BL38" s="1689">
        <v>55127.813455889998</v>
      </c>
      <c r="BM38" s="1690">
        <v>57565.618552809996</v>
      </c>
      <c r="BN38" s="1689">
        <v>52583.284169410006</v>
      </c>
      <c r="BO38" s="1689">
        <v>58763.287762199994</v>
      </c>
      <c r="BP38" s="1691">
        <v>52992.095922300003</v>
      </c>
    </row>
    <row r="39" spans="1:68" s="989" customFormat="1">
      <c r="A39" s="1053" t="s">
        <v>772</v>
      </c>
      <c r="B39" s="1529">
        <v>483809.23187912005</v>
      </c>
      <c r="C39" s="1529">
        <v>505702.99248174002</v>
      </c>
      <c r="D39" s="1529">
        <v>603531.71907697001</v>
      </c>
      <c r="E39" s="1529">
        <v>361673.97458109003</v>
      </c>
      <c r="F39" s="1529">
        <v>453618.59303042997</v>
      </c>
      <c r="G39" s="1529">
        <v>421150.08608962002</v>
      </c>
      <c r="H39" s="1529">
        <v>422414.55893032998</v>
      </c>
      <c r="I39" s="1529">
        <v>462093.86310743005</v>
      </c>
      <c r="J39" s="1529">
        <v>423084.71530211001</v>
      </c>
      <c r="K39" s="1529">
        <v>73623.984451460012</v>
      </c>
      <c r="L39" s="1529">
        <v>186653.76541875</v>
      </c>
      <c r="M39" s="1529">
        <v>14834.596154429993</v>
      </c>
      <c r="N39" s="1529">
        <v>26777.575877029998</v>
      </c>
      <c r="O39" s="1529">
        <v>505702.99248174002</v>
      </c>
      <c r="P39" s="1529">
        <v>59942.938569070007</v>
      </c>
      <c r="Q39" s="1529">
        <v>106407.40695288999</v>
      </c>
      <c r="R39" s="1529">
        <v>77686.868817449998</v>
      </c>
      <c r="S39" s="1529">
        <v>124865.44860792001</v>
      </c>
      <c r="T39" s="1529">
        <v>259573.09500919</v>
      </c>
      <c r="U39" s="1529">
        <v>116801.23494137</v>
      </c>
      <c r="V39" s="1529">
        <v>81281.005694950014</v>
      </c>
      <c r="W39" s="1529">
        <v>175563.47124059004</v>
      </c>
      <c r="X39" s="1529">
        <v>181128.78334867003</v>
      </c>
      <c r="Y39" s="1529">
        <v>937416.04098441999</v>
      </c>
      <c r="Z39" s="1529">
        <v>716449.65518949996</v>
      </c>
      <c r="AA39" s="1529">
        <v>838973.32497184013</v>
      </c>
      <c r="AB39" s="1529">
        <v>929770.78417431982</v>
      </c>
      <c r="AC39" s="1529">
        <v>372899.21720805991</v>
      </c>
      <c r="AD39" s="1529">
        <v>314040.58295826003</v>
      </c>
      <c r="AE39" s="1529">
        <v>539948.92444462003</v>
      </c>
      <c r="AF39" s="1529">
        <v>661050.07097816991</v>
      </c>
      <c r="AG39" s="1529">
        <v>734183.15280863002</v>
      </c>
      <c r="AH39" s="1529">
        <v>845531.06383608992</v>
      </c>
      <c r="AI39" s="1529">
        <v>299600.2905298</v>
      </c>
      <c r="AJ39" s="1529">
        <v>336877.56711438997</v>
      </c>
      <c r="AK39" s="1529">
        <v>40358.409585890018</v>
      </c>
      <c r="AL39" s="1529">
        <v>43884.780928939988</v>
      </c>
      <c r="AM39" s="1529">
        <v>113143.88987432001</v>
      </c>
      <c r="AN39" s="1529">
        <v>300099.54809960996</v>
      </c>
      <c r="AO39" s="1529">
        <v>88558.989474859991</v>
      </c>
      <c r="AP39" s="1529">
        <v>432131.2236423</v>
      </c>
      <c r="AQ39" s="1529">
        <v>218268.3328338</v>
      </c>
      <c r="AR39" s="1529">
        <v>186814.31544132999</v>
      </c>
      <c r="AS39" s="1529">
        <v>162824.57073720999</v>
      </c>
      <c r="AT39" s="1529">
        <v>115748.79401856</v>
      </c>
      <c r="AU39" s="1530">
        <v>165019.92317277999</v>
      </c>
      <c r="AV39" s="1688">
        <v>179285.72665535001</v>
      </c>
      <c r="AW39" s="1689">
        <v>107975.19923881</v>
      </c>
      <c r="AX39" s="1689">
        <v>169749.62605749001</v>
      </c>
      <c r="AY39" s="1689">
        <v>145615.59747236999</v>
      </c>
      <c r="AZ39" s="1689">
        <v>166849.35405051001</v>
      </c>
      <c r="BA39" s="1689">
        <v>160142.97716596999</v>
      </c>
      <c r="BB39" s="1689">
        <v>121110.95512367001</v>
      </c>
      <c r="BC39" s="1689">
        <v>120685.49325125999</v>
      </c>
      <c r="BD39" s="1690">
        <v>141159.02810488999</v>
      </c>
      <c r="BE39" s="1689">
        <v>139355.42153381</v>
      </c>
      <c r="BF39" s="1689">
        <v>138234.34720022004</v>
      </c>
      <c r="BG39" s="1691">
        <v>162276.26826122002</v>
      </c>
      <c r="BH39" s="1688">
        <v>186194.64944464999</v>
      </c>
      <c r="BI39" s="1689">
        <v>150486.19540438001</v>
      </c>
      <c r="BJ39" s="1689">
        <v>173681.11488952002</v>
      </c>
      <c r="BK39" s="1689">
        <v>796764.77029706992</v>
      </c>
      <c r="BL39" s="1689">
        <v>330059.27338892</v>
      </c>
      <c r="BM39" s="1690">
        <v>215447.22036998</v>
      </c>
      <c r="BN39" s="1689">
        <v>216847.07316477</v>
      </c>
      <c r="BO39" s="1689">
        <v>298935.03708126995</v>
      </c>
      <c r="BP39" s="1691">
        <v>350670.36664217</v>
      </c>
    </row>
    <row r="40" spans="1:68" s="1405" customFormat="1">
      <c r="A40" s="1055" t="s">
        <v>773</v>
      </c>
      <c r="B40" s="1525"/>
      <c r="C40" s="1525"/>
      <c r="D40" s="1525"/>
      <c r="E40" s="1525"/>
      <c r="F40" s="1525"/>
      <c r="G40" s="1525"/>
      <c r="H40" s="1525"/>
      <c r="I40" s="1525"/>
      <c r="J40" s="1525"/>
      <c r="K40" s="1525"/>
      <c r="L40" s="1525"/>
      <c r="M40" s="1525"/>
      <c r="N40" s="1525"/>
      <c r="O40" s="1525"/>
      <c r="P40" s="1525"/>
      <c r="Q40" s="1525"/>
      <c r="R40" s="1525"/>
      <c r="S40" s="1525"/>
      <c r="T40" s="1525"/>
      <c r="U40" s="1525"/>
      <c r="V40" s="1525"/>
      <c r="W40" s="1525"/>
      <c r="X40" s="1525"/>
      <c r="Y40" s="1525"/>
      <c r="Z40" s="1525"/>
      <c r="AA40" s="1525"/>
      <c r="AB40" s="1525"/>
      <c r="AC40" s="1525"/>
      <c r="AD40" s="1525"/>
      <c r="AE40" s="1525"/>
      <c r="AF40" s="1525"/>
      <c r="AG40" s="1525"/>
      <c r="AH40" s="1525"/>
      <c r="AI40" s="1525"/>
      <c r="AJ40" s="1525"/>
      <c r="AK40" s="1525"/>
      <c r="AL40" s="1525"/>
      <c r="AM40" s="1525"/>
      <c r="AN40" s="1525"/>
      <c r="AO40" s="1525"/>
      <c r="AP40" s="1525"/>
      <c r="AQ40" s="1525"/>
      <c r="AR40" s="1525"/>
      <c r="AS40" s="1525"/>
      <c r="AT40" s="1525"/>
      <c r="AU40" s="1526"/>
      <c r="AV40" s="1684"/>
      <c r="AW40" s="1685"/>
      <c r="AX40" s="1685"/>
      <c r="AY40" s="1685"/>
      <c r="AZ40" s="1685"/>
      <c r="BA40" s="1685"/>
      <c r="BB40" s="1685"/>
      <c r="BC40" s="1685"/>
      <c r="BD40" s="1686"/>
      <c r="BE40" s="1685"/>
      <c r="BF40" s="1685"/>
      <c r="BG40" s="1687"/>
      <c r="BH40" s="1684"/>
      <c r="BI40" s="1685"/>
      <c r="BJ40" s="1685"/>
      <c r="BK40" s="1685"/>
      <c r="BL40" s="1685"/>
      <c r="BM40" s="1686"/>
      <c r="BN40" s="1685"/>
      <c r="BO40" s="1685"/>
      <c r="BP40" s="1687"/>
    </row>
    <row r="41" spans="1:68" s="989" customFormat="1">
      <c r="A41" s="1057"/>
      <c r="B41" s="1529"/>
      <c r="C41" s="1529"/>
      <c r="D41" s="1529"/>
      <c r="E41" s="1529"/>
      <c r="F41" s="1529"/>
      <c r="G41" s="1529"/>
      <c r="H41" s="1529"/>
      <c r="I41" s="1529"/>
      <c r="J41" s="1529"/>
      <c r="K41" s="1529"/>
      <c r="L41" s="1529"/>
      <c r="M41" s="1529"/>
      <c r="N41" s="1529"/>
      <c r="O41" s="1529"/>
      <c r="P41" s="1529"/>
      <c r="Q41" s="1529"/>
      <c r="R41" s="1529"/>
      <c r="S41" s="1529"/>
      <c r="T41" s="1529"/>
      <c r="U41" s="1529"/>
      <c r="V41" s="1529"/>
      <c r="W41" s="1529"/>
      <c r="X41" s="1529"/>
      <c r="Y41" s="1529"/>
      <c r="Z41" s="1529"/>
      <c r="AA41" s="1529"/>
      <c r="AB41" s="1529"/>
      <c r="AC41" s="1529"/>
      <c r="AD41" s="1529"/>
      <c r="AE41" s="1529"/>
      <c r="AF41" s="1529"/>
      <c r="AG41" s="1529"/>
      <c r="AH41" s="1529"/>
      <c r="AI41" s="1529"/>
      <c r="AJ41" s="1529"/>
      <c r="AK41" s="1529"/>
      <c r="AL41" s="1529"/>
      <c r="AM41" s="1529"/>
      <c r="AN41" s="1529"/>
      <c r="AO41" s="1529"/>
      <c r="AP41" s="1529"/>
      <c r="AQ41" s="1529"/>
      <c r="AR41" s="1529"/>
      <c r="AS41" s="1529"/>
      <c r="AT41" s="1529"/>
      <c r="AU41" s="1530"/>
      <c r="AV41" s="1688"/>
      <c r="AW41" s="1689"/>
      <c r="AX41" s="1689"/>
      <c r="AY41" s="1689"/>
      <c r="AZ41" s="1689"/>
      <c r="BA41" s="1689"/>
      <c r="BB41" s="1689"/>
      <c r="BC41" s="1689"/>
      <c r="BD41" s="1690"/>
      <c r="BE41" s="1689"/>
      <c r="BF41" s="1689"/>
      <c r="BG41" s="1691"/>
      <c r="BH41" s="1688"/>
      <c r="BI41" s="1689"/>
      <c r="BJ41" s="1689"/>
      <c r="BK41" s="1689"/>
      <c r="BL41" s="1689"/>
      <c r="BM41" s="1690"/>
      <c r="BN41" s="1689"/>
      <c r="BO41" s="1689"/>
      <c r="BP41" s="1691"/>
    </row>
    <row r="42" spans="1:68" s="1405" customFormat="1">
      <c r="A42" s="1051" t="s">
        <v>774</v>
      </c>
      <c r="B42" s="1525">
        <v>1034433.2434438099</v>
      </c>
      <c r="C42" s="1525">
        <v>1008732.6436250301</v>
      </c>
      <c r="D42" s="1525">
        <v>1027596.47814565</v>
      </c>
      <c r="E42" s="1525">
        <v>380362.54534448998</v>
      </c>
      <c r="F42" s="1525">
        <v>107131.98363475999</v>
      </c>
      <c r="G42" s="1525">
        <v>51.129026889999999</v>
      </c>
      <c r="H42" s="1525">
        <v>107.5136311</v>
      </c>
      <c r="I42" s="1525">
        <v>340.00468050000001</v>
      </c>
      <c r="J42" s="1525">
        <v>22110.477837549999</v>
      </c>
      <c r="K42" s="1525">
        <v>1E-8</v>
      </c>
      <c r="L42" s="1525">
        <v>2.5003015</v>
      </c>
      <c r="M42" s="1525">
        <v>180211.08373046</v>
      </c>
      <c r="N42" s="1525">
        <v>92814.591309470008</v>
      </c>
      <c r="O42" s="1525">
        <v>1008732.37644945</v>
      </c>
      <c r="P42" s="1525">
        <v>11582.967385290001</v>
      </c>
      <c r="Q42" s="1525">
        <v>1850694.85501945</v>
      </c>
      <c r="R42" s="1525">
        <v>232421.28576683</v>
      </c>
      <c r="S42" s="1525">
        <v>272278.34854535002</v>
      </c>
      <c r="T42" s="1525">
        <v>333717.09830930002</v>
      </c>
      <c r="U42" s="1525">
        <v>507810.38661422004</v>
      </c>
      <c r="V42" s="1525">
        <v>98859.102579880011</v>
      </c>
      <c r="W42" s="1525">
        <v>79371.517646179986</v>
      </c>
      <c r="X42" s="1525">
        <v>254082.79528926002</v>
      </c>
      <c r="Y42" s="1525">
        <v>236029.49426105001</v>
      </c>
      <c r="Z42" s="1525">
        <v>293015.21350799</v>
      </c>
      <c r="AA42" s="1525">
        <v>736549.16315909999</v>
      </c>
      <c r="AB42" s="1525">
        <v>317705.72038990998</v>
      </c>
      <c r="AC42" s="1525">
        <v>1181682.49483978</v>
      </c>
      <c r="AD42" s="1525">
        <v>1297933.60755171</v>
      </c>
      <c r="AE42" s="1525">
        <v>896760.36696402007</v>
      </c>
      <c r="AF42" s="1525">
        <v>421143.95844855998</v>
      </c>
      <c r="AG42" s="1525">
        <v>660128.85981643002</v>
      </c>
      <c r="AH42" s="1525">
        <v>672709.55964028998</v>
      </c>
      <c r="AI42" s="1525">
        <v>457970.98750662</v>
      </c>
      <c r="AJ42" s="1525">
        <v>931308.19589525997</v>
      </c>
      <c r="AK42" s="1525">
        <v>1153219.6516599299</v>
      </c>
      <c r="AL42" s="1525">
        <v>1774444.3005669599</v>
      </c>
      <c r="AM42" s="1525">
        <v>2078895.4436184498</v>
      </c>
      <c r="AN42" s="1525">
        <v>1047264.86590978</v>
      </c>
      <c r="AO42" s="1525">
        <v>1071017.6112821</v>
      </c>
      <c r="AP42" s="1525">
        <v>1441404.2155881699</v>
      </c>
      <c r="AQ42" s="1525">
        <v>1329565.09151561</v>
      </c>
      <c r="AR42" s="1525">
        <v>1831890.73657141</v>
      </c>
      <c r="AS42" s="1525">
        <v>1750173.6727326699</v>
      </c>
      <c r="AT42" s="1525">
        <v>71913.980116840001</v>
      </c>
      <c r="AU42" s="1526">
        <v>178638.2356437</v>
      </c>
      <c r="AV42" s="1684">
        <v>412498.87110123999</v>
      </c>
      <c r="AW42" s="1685">
        <v>2542895.1033127597</v>
      </c>
      <c r="AX42" s="1685">
        <v>2470179.4791288101</v>
      </c>
      <c r="AY42" s="1685">
        <v>1574031.31386146</v>
      </c>
      <c r="AZ42" s="1685">
        <v>158234.03128358</v>
      </c>
      <c r="BA42" s="1685">
        <v>360675.41287420999</v>
      </c>
      <c r="BB42" s="1685">
        <v>612463.45340278989</v>
      </c>
      <c r="BC42" s="1685">
        <v>870659.28296622995</v>
      </c>
      <c r="BD42" s="1686">
        <v>215307.42032752003</v>
      </c>
      <c r="BE42" s="1685">
        <v>12594.44222244</v>
      </c>
      <c r="BF42" s="1685">
        <v>759.51982633</v>
      </c>
      <c r="BG42" s="1687">
        <v>773.63395455999989</v>
      </c>
      <c r="BH42" s="1684">
        <v>137245.94902013001</v>
      </c>
      <c r="BI42" s="1685">
        <v>476390.79027042998</v>
      </c>
      <c r="BJ42" s="1685">
        <v>962139.58371764002</v>
      </c>
      <c r="BK42" s="1685">
        <v>1279495.9643421499</v>
      </c>
      <c r="BL42" s="1685">
        <v>103452.50695853999</v>
      </c>
      <c r="BM42" s="1686">
        <v>89429.262144020002</v>
      </c>
      <c r="BN42" s="1685">
        <v>614415.90509467002</v>
      </c>
      <c r="BO42" s="1685">
        <v>918708.93210457999</v>
      </c>
      <c r="BP42" s="1687">
        <v>1572291.8523071199</v>
      </c>
    </row>
    <row r="43" spans="1:68" s="1405" customFormat="1">
      <c r="A43" s="1055" t="s">
        <v>775</v>
      </c>
      <c r="B43" s="1525">
        <v>0</v>
      </c>
      <c r="C43" s="1525">
        <v>0</v>
      </c>
      <c r="D43" s="1525">
        <v>0</v>
      </c>
      <c r="E43" s="1525">
        <v>0</v>
      </c>
      <c r="F43" s="1525">
        <v>0</v>
      </c>
      <c r="G43" s="1525">
        <v>0</v>
      </c>
      <c r="H43" s="1525">
        <v>0</v>
      </c>
      <c r="I43" s="1525">
        <v>0</v>
      </c>
      <c r="J43" s="1525">
        <v>0</v>
      </c>
      <c r="K43" s="1525">
        <v>0</v>
      </c>
      <c r="L43" s="1525">
        <v>0</v>
      </c>
      <c r="M43" s="1525">
        <v>0</v>
      </c>
      <c r="N43" s="1525">
        <v>0</v>
      </c>
      <c r="O43" s="1525">
        <v>0</v>
      </c>
      <c r="P43" s="1525">
        <v>0</v>
      </c>
      <c r="Q43" s="1525">
        <v>0</v>
      </c>
      <c r="R43" s="1525">
        <v>0</v>
      </c>
      <c r="S43" s="1525">
        <v>0</v>
      </c>
      <c r="T43" s="1525">
        <v>0</v>
      </c>
      <c r="U43" s="1525">
        <v>0</v>
      </c>
      <c r="V43" s="1525">
        <v>0</v>
      </c>
      <c r="W43" s="1525">
        <v>0</v>
      </c>
      <c r="X43" s="1525">
        <v>0</v>
      </c>
      <c r="Y43" s="1525">
        <v>0</v>
      </c>
      <c r="Z43" s="1525">
        <v>0</v>
      </c>
      <c r="AA43" s="1525">
        <v>0</v>
      </c>
      <c r="AB43" s="1525">
        <v>0</v>
      </c>
      <c r="AC43" s="1525">
        <v>0</v>
      </c>
      <c r="AD43" s="1525">
        <v>0</v>
      </c>
      <c r="AE43" s="1525">
        <v>0</v>
      </c>
      <c r="AF43" s="1525">
        <v>0</v>
      </c>
      <c r="AG43" s="1525">
        <v>0</v>
      </c>
      <c r="AH43" s="1525">
        <v>0</v>
      </c>
      <c r="AI43" s="1525">
        <v>0</v>
      </c>
      <c r="AJ43" s="1525">
        <v>0</v>
      </c>
      <c r="AK43" s="1525">
        <v>0</v>
      </c>
      <c r="AL43" s="1525">
        <v>0</v>
      </c>
      <c r="AM43" s="1525">
        <v>0</v>
      </c>
      <c r="AN43" s="1525">
        <v>0</v>
      </c>
      <c r="AO43" s="1525">
        <v>0</v>
      </c>
      <c r="AP43" s="1525">
        <v>0</v>
      </c>
      <c r="AQ43" s="1525">
        <v>0</v>
      </c>
      <c r="AR43" s="1525">
        <v>0</v>
      </c>
      <c r="AS43" s="1525">
        <v>0</v>
      </c>
      <c r="AT43" s="1525">
        <v>0</v>
      </c>
      <c r="AU43" s="1526">
        <v>0</v>
      </c>
      <c r="AV43" s="1684">
        <v>0</v>
      </c>
      <c r="AW43" s="1685">
        <v>0</v>
      </c>
      <c r="AX43" s="1685">
        <v>0</v>
      </c>
      <c r="AY43" s="1685">
        <v>0</v>
      </c>
      <c r="AZ43" s="1685">
        <v>0</v>
      </c>
      <c r="BA43" s="1685">
        <v>0</v>
      </c>
      <c r="BB43" s="1685">
        <v>0</v>
      </c>
      <c r="BC43" s="1685">
        <v>0</v>
      </c>
      <c r="BD43" s="1686">
        <v>0</v>
      </c>
      <c r="BE43" s="1685">
        <v>0</v>
      </c>
      <c r="BF43" s="1685">
        <v>0</v>
      </c>
      <c r="BG43" s="1687">
        <v>0</v>
      </c>
      <c r="BH43" s="1684">
        <v>0</v>
      </c>
      <c r="BI43" s="1685">
        <v>0</v>
      </c>
      <c r="BJ43" s="1685">
        <v>0</v>
      </c>
      <c r="BK43" s="1685">
        <v>0</v>
      </c>
      <c r="BL43" s="1685">
        <v>0</v>
      </c>
      <c r="BM43" s="1686">
        <v>0</v>
      </c>
      <c r="BN43" s="1685">
        <v>0</v>
      </c>
      <c r="BO43" s="1685">
        <v>0</v>
      </c>
      <c r="BP43" s="1687">
        <v>0</v>
      </c>
    </row>
    <row r="44" spans="1:68" s="989" customFormat="1">
      <c r="A44" s="1053" t="s">
        <v>776</v>
      </c>
      <c r="B44" s="1529"/>
      <c r="C44" s="1529"/>
      <c r="D44" s="1529"/>
      <c r="E44" s="1529"/>
      <c r="F44" s="1529"/>
      <c r="G44" s="1529"/>
      <c r="H44" s="1529"/>
      <c r="I44" s="1529"/>
      <c r="J44" s="1529"/>
      <c r="K44" s="1529"/>
      <c r="L44" s="1529"/>
      <c r="M44" s="1529"/>
      <c r="N44" s="1529"/>
      <c r="O44" s="1529"/>
      <c r="P44" s="1529"/>
      <c r="Q44" s="1529"/>
      <c r="R44" s="1529"/>
      <c r="S44" s="1529"/>
      <c r="T44" s="1529"/>
      <c r="U44" s="1529"/>
      <c r="V44" s="1529"/>
      <c r="W44" s="1529"/>
      <c r="X44" s="1529"/>
      <c r="Y44" s="1529"/>
      <c r="Z44" s="1529"/>
      <c r="AA44" s="1529"/>
      <c r="AB44" s="1529"/>
      <c r="AC44" s="1529"/>
      <c r="AD44" s="1529"/>
      <c r="AE44" s="1529"/>
      <c r="AF44" s="1529"/>
      <c r="AG44" s="1529"/>
      <c r="AH44" s="1529"/>
      <c r="AI44" s="1529"/>
      <c r="AJ44" s="1529"/>
      <c r="AK44" s="1529"/>
      <c r="AL44" s="1529"/>
      <c r="AM44" s="1529"/>
      <c r="AN44" s="1529"/>
      <c r="AO44" s="1529"/>
      <c r="AP44" s="1529"/>
      <c r="AQ44" s="1529"/>
      <c r="AR44" s="1529"/>
      <c r="AS44" s="1529"/>
      <c r="AT44" s="1529"/>
      <c r="AU44" s="1530"/>
      <c r="AV44" s="1688"/>
      <c r="AW44" s="1689"/>
      <c r="AX44" s="1689"/>
      <c r="AY44" s="1689"/>
      <c r="AZ44" s="1689"/>
      <c r="BA44" s="1689"/>
      <c r="BB44" s="1689"/>
      <c r="BC44" s="1689"/>
      <c r="BD44" s="1690"/>
      <c r="BE44" s="1689"/>
      <c r="BF44" s="1689"/>
      <c r="BG44" s="1691"/>
      <c r="BH44" s="1688"/>
      <c r="BI44" s="1689"/>
      <c r="BJ44" s="1689"/>
      <c r="BK44" s="1689"/>
      <c r="BL44" s="1689"/>
      <c r="BM44" s="1690"/>
      <c r="BN44" s="1689"/>
      <c r="BO44" s="1689"/>
      <c r="BP44" s="1691"/>
    </row>
    <row r="45" spans="1:68" s="989" customFormat="1">
      <c r="A45" s="1053" t="s">
        <v>777</v>
      </c>
      <c r="B45" s="1529"/>
      <c r="C45" s="1529"/>
      <c r="D45" s="1529"/>
      <c r="E45" s="1529"/>
      <c r="F45" s="1529"/>
      <c r="G45" s="1529"/>
      <c r="H45" s="1529"/>
      <c r="I45" s="1529"/>
      <c r="J45" s="1529"/>
      <c r="K45" s="1529"/>
      <c r="L45" s="1529"/>
      <c r="M45" s="1529"/>
      <c r="N45" s="1529"/>
      <c r="O45" s="1529"/>
      <c r="P45" s="1529"/>
      <c r="Q45" s="1529"/>
      <c r="R45" s="1529"/>
      <c r="S45" s="1529"/>
      <c r="T45" s="1529"/>
      <c r="U45" s="1529"/>
      <c r="V45" s="1529"/>
      <c r="W45" s="1529"/>
      <c r="X45" s="1529"/>
      <c r="Y45" s="1529"/>
      <c r="Z45" s="1529"/>
      <c r="AA45" s="1529"/>
      <c r="AB45" s="1529"/>
      <c r="AC45" s="1529"/>
      <c r="AD45" s="1529"/>
      <c r="AE45" s="1529"/>
      <c r="AF45" s="1529"/>
      <c r="AG45" s="1529"/>
      <c r="AH45" s="1529"/>
      <c r="AI45" s="1529"/>
      <c r="AJ45" s="1529"/>
      <c r="AK45" s="1529"/>
      <c r="AL45" s="1529"/>
      <c r="AM45" s="1529"/>
      <c r="AN45" s="1529"/>
      <c r="AO45" s="1529"/>
      <c r="AP45" s="1529"/>
      <c r="AQ45" s="1529"/>
      <c r="AR45" s="1529"/>
      <c r="AS45" s="1529"/>
      <c r="AT45" s="1529"/>
      <c r="AU45" s="1530"/>
      <c r="AV45" s="1688"/>
      <c r="AW45" s="1689"/>
      <c r="AX45" s="1689"/>
      <c r="AY45" s="1689"/>
      <c r="AZ45" s="1689"/>
      <c r="BA45" s="1689"/>
      <c r="BB45" s="1689"/>
      <c r="BC45" s="1689"/>
      <c r="BD45" s="1690"/>
      <c r="BE45" s="1689"/>
      <c r="BF45" s="1689"/>
      <c r="BG45" s="1691"/>
      <c r="BH45" s="1688"/>
      <c r="BI45" s="1689"/>
      <c r="BJ45" s="1689"/>
      <c r="BK45" s="1689"/>
      <c r="BL45" s="1689"/>
      <c r="BM45" s="1690"/>
      <c r="BN45" s="1689"/>
      <c r="BO45" s="1689"/>
      <c r="BP45" s="1691"/>
    </row>
    <row r="46" spans="1:68" s="989" customFormat="1">
      <c r="A46" s="1053" t="s">
        <v>778</v>
      </c>
      <c r="B46" s="1529"/>
      <c r="C46" s="1529"/>
      <c r="D46" s="1529"/>
      <c r="E46" s="1529"/>
      <c r="F46" s="1529"/>
      <c r="G46" s="1529"/>
      <c r="H46" s="1529"/>
      <c r="I46" s="1529"/>
      <c r="J46" s="1529"/>
      <c r="K46" s="1529"/>
      <c r="L46" s="1529"/>
      <c r="M46" s="1529"/>
      <c r="N46" s="1529"/>
      <c r="O46" s="1529"/>
      <c r="P46" s="1529"/>
      <c r="Q46" s="1529"/>
      <c r="R46" s="1529"/>
      <c r="S46" s="1529"/>
      <c r="T46" s="1529"/>
      <c r="U46" s="1529"/>
      <c r="V46" s="1529"/>
      <c r="W46" s="1529"/>
      <c r="X46" s="1529"/>
      <c r="Y46" s="1529"/>
      <c r="Z46" s="1529"/>
      <c r="AA46" s="1529"/>
      <c r="AB46" s="1529"/>
      <c r="AC46" s="1529"/>
      <c r="AD46" s="1529"/>
      <c r="AE46" s="1529"/>
      <c r="AF46" s="1529"/>
      <c r="AG46" s="1529"/>
      <c r="AH46" s="1529"/>
      <c r="AI46" s="1529"/>
      <c r="AJ46" s="1529"/>
      <c r="AK46" s="1529"/>
      <c r="AL46" s="1529"/>
      <c r="AM46" s="1529"/>
      <c r="AN46" s="1529"/>
      <c r="AO46" s="1529"/>
      <c r="AP46" s="1529"/>
      <c r="AQ46" s="1529"/>
      <c r="AR46" s="1529"/>
      <c r="AS46" s="1529"/>
      <c r="AT46" s="1529"/>
      <c r="AU46" s="1530"/>
      <c r="AV46" s="1688"/>
      <c r="AW46" s="1689"/>
      <c r="AX46" s="1689"/>
      <c r="AY46" s="1689"/>
      <c r="AZ46" s="1689"/>
      <c r="BA46" s="1689"/>
      <c r="BB46" s="1689"/>
      <c r="BC46" s="1689"/>
      <c r="BD46" s="1690"/>
      <c r="BE46" s="1689"/>
      <c r="BF46" s="1689"/>
      <c r="BG46" s="1691"/>
      <c r="BH46" s="1688"/>
      <c r="BI46" s="1689"/>
      <c r="BJ46" s="1689"/>
      <c r="BK46" s="1689"/>
      <c r="BL46" s="1689"/>
      <c r="BM46" s="1690"/>
      <c r="BN46" s="1689"/>
      <c r="BO46" s="1689"/>
      <c r="BP46" s="1691"/>
    </row>
    <row r="47" spans="1:68" s="989" customFormat="1">
      <c r="A47" s="1053" t="s">
        <v>779</v>
      </c>
      <c r="B47" s="1529"/>
      <c r="C47" s="1529"/>
      <c r="D47" s="1529"/>
      <c r="E47" s="1529"/>
      <c r="F47" s="1529"/>
      <c r="G47" s="1529"/>
      <c r="H47" s="1529"/>
      <c r="I47" s="1529"/>
      <c r="J47" s="1529"/>
      <c r="K47" s="1529"/>
      <c r="L47" s="1529"/>
      <c r="M47" s="1529"/>
      <c r="N47" s="1529"/>
      <c r="O47" s="1529"/>
      <c r="P47" s="1529"/>
      <c r="Q47" s="1529"/>
      <c r="R47" s="1529"/>
      <c r="S47" s="1529"/>
      <c r="T47" s="1529"/>
      <c r="U47" s="1529"/>
      <c r="V47" s="1529"/>
      <c r="W47" s="1529"/>
      <c r="X47" s="1529"/>
      <c r="Y47" s="1529"/>
      <c r="Z47" s="1529"/>
      <c r="AA47" s="1529"/>
      <c r="AB47" s="1529"/>
      <c r="AC47" s="1529"/>
      <c r="AD47" s="1529"/>
      <c r="AE47" s="1529"/>
      <c r="AF47" s="1529"/>
      <c r="AG47" s="1529"/>
      <c r="AH47" s="1529"/>
      <c r="AI47" s="1529"/>
      <c r="AJ47" s="1529"/>
      <c r="AK47" s="1529"/>
      <c r="AL47" s="1529"/>
      <c r="AM47" s="1529"/>
      <c r="AN47" s="1529"/>
      <c r="AO47" s="1529"/>
      <c r="AP47" s="1529"/>
      <c r="AQ47" s="1529"/>
      <c r="AR47" s="1529"/>
      <c r="AS47" s="1529"/>
      <c r="AT47" s="1529"/>
      <c r="AU47" s="1530"/>
      <c r="AV47" s="1688"/>
      <c r="AW47" s="1689"/>
      <c r="AX47" s="1689"/>
      <c r="AY47" s="1689"/>
      <c r="AZ47" s="1689"/>
      <c r="BA47" s="1689"/>
      <c r="BB47" s="1689"/>
      <c r="BC47" s="1689"/>
      <c r="BD47" s="1690"/>
      <c r="BE47" s="1689"/>
      <c r="BF47" s="1689"/>
      <c r="BG47" s="1691"/>
      <c r="BH47" s="1688"/>
      <c r="BI47" s="1689"/>
      <c r="BJ47" s="1689"/>
      <c r="BK47" s="1689"/>
      <c r="BL47" s="1689"/>
      <c r="BM47" s="1690"/>
      <c r="BN47" s="1689"/>
      <c r="BO47" s="1689"/>
      <c r="BP47" s="1691"/>
    </row>
    <row r="48" spans="1:68" s="1405" customFormat="1">
      <c r="A48" s="1055" t="s">
        <v>780</v>
      </c>
      <c r="B48" s="1525"/>
      <c r="C48" s="1525"/>
      <c r="D48" s="1525"/>
      <c r="E48" s="1525"/>
      <c r="F48" s="1525"/>
      <c r="G48" s="1525"/>
      <c r="H48" s="1525"/>
      <c r="I48" s="1525"/>
      <c r="J48" s="1525"/>
      <c r="K48" s="1525"/>
      <c r="L48" s="1525"/>
      <c r="M48" s="1525"/>
      <c r="N48" s="1525"/>
      <c r="O48" s="1525"/>
      <c r="P48" s="1525"/>
      <c r="Q48" s="1525"/>
      <c r="R48" s="1525"/>
      <c r="S48" s="1525"/>
      <c r="T48" s="1525"/>
      <c r="U48" s="1525"/>
      <c r="V48" s="1525"/>
      <c r="W48" s="1525"/>
      <c r="X48" s="1525"/>
      <c r="Y48" s="1525"/>
      <c r="Z48" s="1525"/>
      <c r="AA48" s="1525"/>
      <c r="AB48" s="1525"/>
      <c r="AC48" s="1525"/>
      <c r="AD48" s="1525"/>
      <c r="AE48" s="1525"/>
      <c r="AF48" s="1525"/>
      <c r="AG48" s="1525"/>
      <c r="AH48" s="1525"/>
      <c r="AI48" s="1525"/>
      <c r="AJ48" s="1525"/>
      <c r="AK48" s="1525"/>
      <c r="AL48" s="1525"/>
      <c r="AM48" s="1525"/>
      <c r="AN48" s="1525"/>
      <c r="AO48" s="1525"/>
      <c r="AP48" s="1525"/>
      <c r="AQ48" s="1525"/>
      <c r="AR48" s="1525"/>
      <c r="AS48" s="1525"/>
      <c r="AT48" s="1525"/>
      <c r="AU48" s="1526"/>
      <c r="AV48" s="1684"/>
      <c r="AW48" s="1685"/>
      <c r="AX48" s="1685"/>
      <c r="AY48" s="1685"/>
      <c r="AZ48" s="1685"/>
      <c r="BA48" s="1685"/>
      <c r="BB48" s="1685"/>
      <c r="BC48" s="1685"/>
      <c r="BD48" s="1686"/>
      <c r="BE48" s="1685"/>
      <c r="BF48" s="1685"/>
      <c r="BG48" s="1687"/>
      <c r="BH48" s="1684"/>
      <c r="BI48" s="1685"/>
      <c r="BJ48" s="1685"/>
      <c r="BK48" s="1685"/>
      <c r="BL48" s="1685"/>
      <c r="BM48" s="1686"/>
      <c r="BN48" s="1685"/>
      <c r="BO48" s="1685"/>
      <c r="BP48" s="1687"/>
    </row>
    <row r="49" spans="1:69" s="989" customFormat="1">
      <c r="A49" s="1053" t="s">
        <v>842</v>
      </c>
      <c r="B49" s="1529"/>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29"/>
      <c r="AQ49" s="1529"/>
      <c r="AR49" s="1529"/>
      <c r="AS49" s="1529"/>
      <c r="AT49" s="1529"/>
      <c r="AU49" s="1530"/>
      <c r="AV49" s="1688"/>
      <c r="AW49" s="1689"/>
      <c r="AX49" s="1689"/>
      <c r="AY49" s="1689"/>
      <c r="AZ49" s="1689"/>
      <c r="BA49" s="1689"/>
      <c r="BB49" s="1689"/>
      <c r="BC49" s="1689"/>
      <c r="BD49" s="1690"/>
      <c r="BE49" s="1689"/>
      <c r="BF49" s="1689"/>
      <c r="BG49" s="1691"/>
      <c r="BH49" s="1688"/>
      <c r="BI49" s="1689"/>
      <c r="BJ49" s="1689"/>
      <c r="BK49" s="1689"/>
      <c r="BL49" s="1689"/>
      <c r="BM49" s="1690"/>
      <c r="BN49" s="1689"/>
      <c r="BO49" s="1689"/>
      <c r="BP49" s="1691"/>
    </row>
    <row r="50" spans="1:69" s="1405" customFormat="1">
      <c r="A50" s="1693" t="s">
        <v>782</v>
      </c>
      <c r="B50" s="1525"/>
      <c r="C50" s="1525"/>
      <c r="D50" s="1525"/>
      <c r="E50" s="1525"/>
      <c r="F50" s="1525"/>
      <c r="G50" s="1525"/>
      <c r="H50" s="1525"/>
      <c r="I50" s="1525"/>
      <c r="J50" s="1525"/>
      <c r="K50" s="1525"/>
      <c r="L50" s="1525"/>
      <c r="M50" s="1525"/>
      <c r="N50" s="1525"/>
      <c r="O50" s="1525"/>
      <c r="P50" s="1525"/>
      <c r="Q50" s="1525"/>
      <c r="R50" s="1525"/>
      <c r="S50" s="1525"/>
      <c r="T50" s="1525"/>
      <c r="U50" s="1525"/>
      <c r="V50" s="1525"/>
      <c r="W50" s="1525"/>
      <c r="X50" s="1525"/>
      <c r="Y50" s="1525"/>
      <c r="Z50" s="1525"/>
      <c r="AA50" s="1525"/>
      <c r="AB50" s="1525"/>
      <c r="AC50" s="1525"/>
      <c r="AD50" s="1525"/>
      <c r="AE50" s="1525"/>
      <c r="AF50" s="1525"/>
      <c r="AG50" s="1525"/>
      <c r="AH50" s="1525"/>
      <c r="AI50" s="1525"/>
      <c r="AJ50" s="1525"/>
      <c r="AK50" s="1525"/>
      <c r="AL50" s="1525"/>
      <c r="AM50" s="1525"/>
      <c r="AN50" s="1525"/>
      <c r="AO50" s="1525"/>
      <c r="AP50" s="1525"/>
      <c r="AQ50" s="1525"/>
      <c r="AR50" s="1525"/>
      <c r="AS50" s="1525"/>
      <c r="AT50" s="1525"/>
      <c r="AU50" s="1526"/>
      <c r="AV50" s="1684"/>
      <c r="AW50" s="1685"/>
      <c r="AX50" s="1685"/>
      <c r="AY50" s="1685"/>
      <c r="AZ50" s="1685"/>
      <c r="BA50" s="1685"/>
      <c r="BB50" s="1685"/>
      <c r="BC50" s="1685"/>
      <c r="BD50" s="1686"/>
      <c r="BE50" s="1685"/>
      <c r="BF50" s="1685"/>
      <c r="BG50" s="1687"/>
      <c r="BH50" s="1684"/>
      <c r="BI50" s="1685"/>
      <c r="BJ50" s="1685"/>
      <c r="BK50" s="1685"/>
      <c r="BL50" s="1685"/>
      <c r="BM50" s="1686"/>
      <c r="BN50" s="1685"/>
      <c r="BO50" s="1685"/>
      <c r="BP50" s="1687"/>
    </row>
    <row r="51" spans="1:69" s="1405" customFormat="1">
      <c r="A51" s="1693" t="s">
        <v>783</v>
      </c>
      <c r="B51" s="1525"/>
      <c r="C51" s="1525"/>
      <c r="D51" s="1525"/>
      <c r="E51" s="1525"/>
      <c r="F51" s="1525"/>
      <c r="G51" s="1525"/>
      <c r="H51" s="1525"/>
      <c r="I51" s="1525"/>
      <c r="J51" s="1525"/>
      <c r="K51" s="1525"/>
      <c r="L51" s="1525"/>
      <c r="M51" s="1525"/>
      <c r="N51" s="1525"/>
      <c r="O51" s="1525"/>
      <c r="P51" s="1525"/>
      <c r="Q51" s="1525"/>
      <c r="R51" s="1525"/>
      <c r="S51" s="1525"/>
      <c r="T51" s="1525"/>
      <c r="U51" s="1525"/>
      <c r="V51" s="1525"/>
      <c r="W51" s="1525"/>
      <c r="X51" s="1525"/>
      <c r="Y51" s="1525"/>
      <c r="Z51" s="1525"/>
      <c r="AA51" s="1525"/>
      <c r="AB51" s="1525"/>
      <c r="AC51" s="1525"/>
      <c r="AD51" s="1525"/>
      <c r="AE51" s="1525"/>
      <c r="AF51" s="1525"/>
      <c r="AG51" s="1525"/>
      <c r="AH51" s="1525"/>
      <c r="AI51" s="1525"/>
      <c r="AJ51" s="1525"/>
      <c r="AK51" s="1525"/>
      <c r="AL51" s="1525"/>
      <c r="AM51" s="1525"/>
      <c r="AN51" s="1525"/>
      <c r="AO51" s="1525"/>
      <c r="AP51" s="1525"/>
      <c r="AQ51" s="1525"/>
      <c r="AR51" s="1525"/>
      <c r="AS51" s="1525"/>
      <c r="AT51" s="1525"/>
      <c r="AU51" s="1526"/>
      <c r="AV51" s="1684"/>
      <c r="AW51" s="1685"/>
      <c r="AX51" s="1685"/>
      <c r="AY51" s="1685"/>
      <c r="AZ51" s="1685"/>
      <c r="BA51" s="1685"/>
      <c r="BB51" s="1685"/>
      <c r="BC51" s="1685"/>
      <c r="BD51" s="1686"/>
      <c r="BE51" s="1685"/>
      <c r="BF51" s="1685"/>
      <c r="BG51" s="1687"/>
      <c r="BH51" s="1684"/>
      <c r="BI51" s="1685"/>
      <c r="BJ51" s="1685"/>
      <c r="BK51" s="1685"/>
      <c r="BL51" s="1685"/>
      <c r="BM51" s="1686"/>
      <c r="BN51" s="1685"/>
      <c r="BO51" s="1685"/>
      <c r="BP51" s="1687"/>
    </row>
    <row r="52" spans="1:69" s="1405" customFormat="1">
      <c r="A52" s="1052" t="s">
        <v>784</v>
      </c>
      <c r="B52" s="1525">
        <v>1034433.2434438099</v>
      </c>
      <c r="C52" s="1525">
        <v>1008732.6436250301</v>
      </c>
      <c r="D52" s="1525">
        <v>1027596.47814565</v>
      </c>
      <c r="E52" s="1525">
        <v>380362.54534448998</v>
      </c>
      <c r="F52" s="1525">
        <v>107131.98363475999</v>
      </c>
      <c r="G52" s="1525">
        <v>51.129026889999999</v>
      </c>
      <c r="H52" s="1525">
        <v>107.5136311</v>
      </c>
      <c r="I52" s="1525">
        <v>340.00468050000001</v>
      </c>
      <c r="J52" s="1525">
        <v>22110.477837549999</v>
      </c>
      <c r="K52" s="1525">
        <v>1E-8</v>
      </c>
      <c r="L52" s="1525">
        <v>2.5003015</v>
      </c>
      <c r="M52" s="1525">
        <v>180211.08373046</v>
      </c>
      <c r="N52" s="1525">
        <v>92814.591309470008</v>
      </c>
      <c r="O52" s="1525">
        <v>1008732.37644945</v>
      </c>
      <c r="P52" s="1525">
        <v>11582.967385290001</v>
      </c>
      <c r="Q52" s="1525">
        <v>1850694.85501945</v>
      </c>
      <c r="R52" s="1525">
        <v>232421.28576683</v>
      </c>
      <c r="S52" s="1525">
        <v>272278.34854535002</v>
      </c>
      <c r="T52" s="1525">
        <v>333717.09830930002</v>
      </c>
      <c r="U52" s="1525">
        <v>507810.38661422004</v>
      </c>
      <c r="V52" s="1525">
        <v>98859.102579880011</v>
      </c>
      <c r="W52" s="1525">
        <v>79371.517646179986</v>
      </c>
      <c r="X52" s="1525">
        <v>254082.79528926002</v>
      </c>
      <c r="Y52" s="1525">
        <v>236029.49426105001</v>
      </c>
      <c r="Z52" s="1525">
        <v>293015.21350799</v>
      </c>
      <c r="AA52" s="1525">
        <v>736549.16315909999</v>
      </c>
      <c r="AB52" s="1525">
        <v>317705.72038990998</v>
      </c>
      <c r="AC52" s="1525">
        <v>1181682.49483978</v>
      </c>
      <c r="AD52" s="1525">
        <v>1297933.60755171</v>
      </c>
      <c r="AE52" s="1525">
        <v>896760.36696402007</v>
      </c>
      <c r="AF52" s="1525">
        <v>421143.95844855998</v>
      </c>
      <c r="AG52" s="1525">
        <v>660128.85981643002</v>
      </c>
      <c r="AH52" s="1525">
        <v>672709.55964028998</v>
      </c>
      <c r="AI52" s="1525">
        <v>457970.98750662</v>
      </c>
      <c r="AJ52" s="1525">
        <v>931308.19589525997</v>
      </c>
      <c r="AK52" s="1525">
        <v>1153219.6516599299</v>
      </c>
      <c r="AL52" s="1525">
        <v>1774444.3005669599</v>
      </c>
      <c r="AM52" s="1525">
        <v>2078895.4436184498</v>
      </c>
      <c r="AN52" s="1525">
        <v>1047264.86590978</v>
      </c>
      <c r="AO52" s="1525">
        <v>1071017.6112821</v>
      </c>
      <c r="AP52" s="1525">
        <v>1441404.2155881699</v>
      </c>
      <c r="AQ52" s="1525">
        <v>1329565.09151561</v>
      </c>
      <c r="AR52" s="1525">
        <v>1831890.73657141</v>
      </c>
      <c r="AS52" s="1525">
        <v>1750173.6727326699</v>
      </c>
      <c r="AT52" s="1525">
        <v>71913.980116840001</v>
      </c>
      <c r="AU52" s="1526">
        <v>178638.2356437</v>
      </c>
      <c r="AV52" s="1684">
        <v>412498.87110123999</v>
      </c>
      <c r="AW52" s="1685">
        <v>2542895.1033127597</v>
      </c>
      <c r="AX52" s="1685">
        <v>2470179.4791288101</v>
      </c>
      <c r="AY52" s="1685">
        <v>1574031.31386146</v>
      </c>
      <c r="AZ52" s="1685">
        <v>158234.03128358</v>
      </c>
      <c r="BA52" s="1685">
        <v>360675.41287420999</v>
      </c>
      <c r="BB52" s="1685">
        <v>612463.45340278989</v>
      </c>
      <c r="BC52" s="1685">
        <v>870659.28296622995</v>
      </c>
      <c r="BD52" s="1686">
        <v>215307.42032752003</v>
      </c>
      <c r="BE52" s="1685">
        <v>12594.44222244</v>
      </c>
      <c r="BF52" s="1685">
        <v>759.51982633</v>
      </c>
      <c r="BG52" s="1687">
        <v>773.63395455999989</v>
      </c>
      <c r="BH52" s="1684">
        <v>137245.94902013001</v>
      </c>
      <c r="BI52" s="1685">
        <v>476390.79027042998</v>
      </c>
      <c r="BJ52" s="1685">
        <v>962139.58371764002</v>
      </c>
      <c r="BK52" s="1685">
        <v>1279495.9643421499</v>
      </c>
      <c r="BL52" s="1685">
        <v>103452.50695853999</v>
      </c>
      <c r="BM52" s="1686">
        <v>89429.262144020002</v>
      </c>
      <c r="BN52" s="1685">
        <v>614415.90509467002</v>
      </c>
      <c r="BO52" s="1685">
        <v>918708.93210457999</v>
      </c>
      <c r="BP52" s="1687">
        <v>1572291.8523071199</v>
      </c>
    </row>
    <row r="53" spans="1:69" s="989" customFormat="1">
      <c r="A53" s="1057"/>
      <c r="B53" s="1529"/>
      <c r="C53" s="1529"/>
      <c r="D53" s="1529"/>
      <c r="E53" s="1529"/>
      <c r="F53" s="1529"/>
      <c r="G53" s="1529"/>
      <c r="H53" s="1529"/>
      <c r="I53" s="1529"/>
      <c r="J53" s="1529"/>
      <c r="K53" s="1529"/>
      <c r="L53" s="1529"/>
      <c r="M53" s="1529"/>
      <c r="N53" s="1529"/>
      <c r="O53" s="1529"/>
      <c r="P53" s="1529"/>
      <c r="Q53" s="1529"/>
      <c r="R53" s="1529"/>
      <c r="S53" s="1529"/>
      <c r="T53" s="1529"/>
      <c r="U53" s="1529"/>
      <c r="V53" s="1529"/>
      <c r="W53" s="1529"/>
      <c r="X53" s="1529"/>
      <c r="Y53" s="1529"/>
      <c r="Z53" s="1529"/>
      <c r="AA53" s="1529"/>
      <c r="AB53" s="1529"/>
      <c r="AC53" s="1529"/>
      <c r="AD53" s="1529"/>
      <c r="AE53" s="1529"/>
      <c r="AF53" s="1529"/>
      <c r="AG53" s="1529"/>
      <c r="AH53" s="1529"/>
      <c r="AI53" s="1529"/>
      <c r="AJ53" s="1529"/>
      <c r="AK53" s="1529"/>
      <c r="AL53" s="1529"/>
      <c r="AM53" s="1529"/>
      <c r="AN53" s="1529"/>
      <c r="AO53" s="1529"/>
      <c r="AP53" s="1529"/>
      <c r="AQ53" s="1529"/>
      <c r="AR53" s="1529"/>
      <c r="AS53" s="1529"/>
      <c r="AT53" s="1529"/>
      <c r="AU53" s="1530"/>
      <c r="AV53" s="1688"/>
      <c r="AW53" s="1689"/>
      <c r="AX53" s="1689"/>
      <c r="AY53" s="1689"/>
      <c r="AZ53" s="1689"/>
      <c r="BA53" s="1689"/>
      <c r="BB53" s="1689"/>
      <c r="BC53" s="1689"/>
      <c r="BD53" s="1690"/>
      <c r="BE53" s="1689"/>
      <c r="BF53" s="1689"/>
      <c r="BG53" s="1691"/>
      <c r="BH53" s="1688"/>
      <c r="BI53" s="1689"/>
      <c r="BJ53" s="1689"/>
      <c r="BK53" s="1689"/>
      <c r="BL53" s="1689"/>
      <c r="BM53" s="1690"/>
      <c r="BN53" s="1689"/>
      <c r="BO53" s="1689"/>
      <c r="BP53" s="1691"/>
    </row>
    <row r="54" spans="1:69" s="989" customFormat="1">
      <c r="A54" s="1051" t="s">
        <v>785</v>
      </c>
      <c r="B54" s="1525">
        <v>0</v>
      </c>
      <c r="C54" s="1525">
        <v>0</v>
      </c>
      <c r="D54" s="1525">
        <v>0</v>
      </c>
      <c r="E54" s="1525">
        <v>0</v>
      </c>
      <c r="F54" s="1525">
        <v>0</v>
      </c>
      <c r="G54" s="1525">
        <v>0</v>
      </c>
      <c r="H54" s="1525">
        <v>0</v>
      </c>
      <c r="I54" s="1525">
        <v>0</v>
      </c>
      <c r="J54" s="1525">
        <v>0</v>
      </c>
      <c r="K54" s="1525">
        <v>0</v>
      </c>
      <c r="L54" s="1525">
        <v>0</v>
      </c>
      <c r="M54" s="1525">
        <v>0</v>
      </c>
      <c r="N54" s="1525">
        <v>0</v>
      </c>
      <c r="O54" s="1525">
        <v>0</v>
      </c>
      <c r="P54" s="1525">
        <v>0</v>
      </c>
      <c r="Q54" s="1525">
        <v>0</v>
      </c>
      <c r="R54" s="1525">
        <v>0</v>
      </c>
      <c r="S54" s="1525">
        <v>0</v>
      </c>
      <c r="T54" s="1525">
        <v>0</v>
      </c>
      <c r="U54" s="1525">
        <v>0</v>
      </c>
      <c r="V54" s="1525">
        <v>0</v>
      </c>
      <c r="W54" s="1525">
        <v>0</v>
      </c>
      <c r="X54" s="1525">
        <v>0</v>
      </c>
      <c r="Y54" s="1525">
        <v>0</v>
      </c>
      <c r="Z54" s="1525">
        <v>0</v>
      </c>
      <c r="AA54" s="1525">
        <v>0.63098267000000008</v>
      </c>
      <c r="AB54" s="1525">
        <v>0</v>
      </c>
      <c r="AC54" s="1525">
        <v>0</v>
      </c>
      <c r="AD54" s="1525">
        <v>0</v>
      </c>
      <c r="AE54" s="1525">
        <v>0</v>
      </c>
      <c r="AF54" s="1525">
        <v>0</v>
      </c>
      <c r="AG54" s="1525">
        <v>0</v>
      </c>
      <c r="AH54" s="1525">
        <v>0</v>
      </c>
      <c r="AI54" s="1525">
        <v>0</v>
      </c>
      <c r="AJ54" s="1525">
        <v>0</v>
      </c>
      <c r="AK54" s="1525">
        <v>0</v>
      </c>
      <c r="AL54" s="1525">
        <v>0</v>
      </c>
      <c r="AM54" s="1525">
        <v>0</v>
      </c>
      <c r="AN54" s="1525">
        <v>0</v>
      </c>
      <c r="AO54" s="1525">
        <v>0</v>
      </c>
      <c r="AP54" s="1525">
        <v>0</v>
      </c>
      <c r="AQ54" s="1525">
        <v>0</v>
      </c>
      <c r="AR54" s="1525">
        <v>0</v>
      </c>
      <c r="AS54" s="1525">
        <v>0</v>
      </c>
      <c r="AT54" s="1525">
        <v>0</v>
      </c>
      <c r="AU54" s="1526">
        <v>0</v>
      </c>
      <c r="AV54" s="1684">
        <v>0</v>
      </c>
      <c r="AW54" s="1685">
        <v>0</v>
      </c>
      <c r="AX54" s="1685">
        <v>0</v>
      </c>
      <c r="AY54" s="1685">
        <v>0</v>
      </c>
      <c r="AZ54" s="1685">
        <v>0</v>
      </c>
      <c r="BA54" s="1685">
        <v>0</v>
      </c>
      <c r="BB54" s="1685">
        <v>0</v>
      </c>
      <c r="BC54" s="1685">
        <v>0</v>
      </c>
      <c r="BD54" s="1686">
        <v>0</v>
      </c>
      <c r="BE54" s="1685">
        <v>0</v>
      </c>
      <c r="BF54" s="1685">
        <v>0</v>
      </c>
      <c r="BG54" s="1687">
        <v>12.740046900000001</v>
      </c>
      <c r="BH54" s="1684">
        <v>40.211548899999997</v>
      </c>
      <c r="BI54" s="1685">
        <v>40.211548899999997</v>
      </c>
      <c r="BJ54" s="1685">
        <v>0</v>
      </c>
      <c r="BK54" s="1685">
        <v>0</v>
      </c>
      <c r="BL54" s="1685">
        <v>0</v>
      </c>
      <c r="BM54" s="1686">
        <v>0</v>
      </c>
      <c r="BN54" s="1685">
        <v>0</v>
      </c>
      <c r="BO54" s="1685">
        <v>0</v>
      </c>
      <c r="BP54" s="1687">
        <v>0</v>
      </c>
      <c r="BQ54" s="1405"/>
    </row>
    <row r="55" spans="1:69" s="1405" customFormat="1">
      <c r="A55" s="1055" t="s">
        <v>786</v>
      </c>
      <c r="B55" s="1525">
        <v>0</v>
      </c>
      <c r="C55" s="1525">
        <v>0</v>
      </c>
      <c r="D55" s="1525">
        <v>0</v>
      </c>
      <c r="E55" s="1525">
        <v>0</v>
      </c>
      <c r="F55" s="1525">
        <v>0</v>
      </c>
      <c r="G55" s="1525">
        <v>0</v>
      </c>
      <c r="H55" s="1525">
        <v>0</v>
      </c>
      <c r="I55" s="1525">
        <v>0</v>
      </c>
      <c r="J55" s="1525">
        <v>0</v>
      </c>
      <c r="K55" s="1525">
        <v>0</v>
      </c>
      <c r="L55" s="1525">
        <v>0</v>
      </c>
      <c r="M55" s="1525">
        <v>0</v>
      </c>
      <c r="N55" s="1525">
        <v>0</v>
      </c>
      <c r="O55" s="1525">
        <v>0</v>
      </c>
      <c r="P55" s="1525">
        <v>0</v>
      </c>
      <c r="Q55" s="1525">
        <v>0</v>
      </c>
      <c r="R55" s="1525">
        <v>0</v>
      </c>
      <c r="S55" s="1525">
        <v>0</v>
      </c>
      <c r="T55" s="1525">
        <v>0</v>
      </c>
      <c r="U55" s="1525">
        <v>0</v>
      </c>
      <c r="V55" s="1525">
        <v>0</v>
      </c>
      <c r="W55" s="1525">
        <v>0</v>
      </c>
      <c r="X55" s="1525">
        <v>0</v>
      </c>
      <c r="Y55" s="1525">
        <v>0</v>
      </c>
      <c r="Z55" s="1525">
        <v>0</v>
      </c>
      <c r="AA55" s="1525">
        <v>0.63098267000000008</v>
      </c>
      <c r="AB55" s="1525">
        <v>0</v>
      </c>
      <c r="AC55" s="1525">
        <v>0</v>
      </c>
      <c r="AD55" s="1525">
        <v>0</v>
      </c>
      <c r="AE55" s="1525">
        <v>0</v>
      </c>
      <c r="AF55" s="1525">
        <v>0</v>
      </c>
      <c r="AG55" s="1525">
        <v>0</v>
      </c>
      <c r="AH55" s="1525">
        <v>0</v>
      </c>
      <c r="AI55" s="1525">
        <v>0</v>
      </c>
      <c r="AJ55" s="1525">
        <v>0</v>
      </c>
      <c r="AK55" s="1525">
        <v>0</v>
      </c>
      <c r="AL55" s="1525">
        <v>0</v>
      </c>
      <c r="AM55" s="1525">
        <v>0</v>
      </c>
      <c r="AN55" s="1525">
        <v>0</v>
      </c>
      <c r="AO55" s="1525">
        <v>0</v>
      </c>
      <c r="AP55" s="1525">
        <v>0</v>
      </c>
      <c r="AQ55" s="1525">
        <v>0</v>
      </c>
      <c r="AR55" s="1525">
        <v>0</v>
      </c>
      <c r="AS55" s="1525">
        <v>0</v>
      </c>
      <c r="AT55" s="1525">
        <v>0</v>
      </c>
      <c r="AU55" s="1526">
        <v>0</v>
      </c>
      <c r="AV55" s="1684">
        <v>0</v>
      </c>
      <c r="AW55" s="1685">
        <v>0</v>
      </c>
      <c r="AX55" s="1685">
        <v>0</v>
      </c>
      <c r="AY55" s="1685">
        <v>0</v>
      </c>
      <c r="AZ55" s="1685">
        <v>0</v>
      </c>
      <c r="BA55" s="1685">
        <v>0</v>
      </c>
      <c r="BB55" s="1685">
        <v>0</v>
      </c>
      <c r="BC55" s="1685">
        <v>0</v>
      </c>
      <c r="BD55" s="1686">
        <v>0</v>
      </c>
      <c r="BE55" s="1685">
        <v>0</v>
      </c>
      <c r="BF55" s="1685">
        <v>0</v>
      </c>
      <c r="BG55" s="1687">
        <v>12.740046900000001</v>
      </c>
      <c r="BH55" s="1684">
        <v>40.211548899999997</v>
      </c>
      <c r="BI55" s="1685">
        <v>40.211548899999997</v>
      </c>
      <c r="BJ55" s="1685">
        <v>0</v>
      </c>
      <c r="BK55" s="1685">
        <v>0</v>
      </c>
      <c r="BL55" s="1685">
        <v>0</v>
      </c>
      <c r="BM55" s="1686">
        <v>0</v>
      </c>
      <c r="BN55" s="1685">
        <v>0</v>
      </c>
      <c r="BO55" s="1685">
        <v>0</v>
      </c>
      <c r="BP55" s="1687">
        <v>0</v>
      </c>
    </row>
    <row r="56" spans="1:69" s="1405" customFormat="1">
      <c r="A56" s="1053" t="s">
        <v>787</v>
      </c>
      <c r="B56" s="1529"/>
      <c r="C56" s="1529"/>
      <c r="D56" s="1529"/>
      <c r="E56" s="1529"/>
      <c r="F56" s="1529"/>
      <c r="G56" s="1529"/>
      <c r="H56" s="1529"/>
      <c r="I56" s="1529"/>
      <c r="J56" s="1529"/>
      <c r="K56" s="1529"/>
      <c r="L56" s="1529"/>
      <c r="M56" s="1529"/>
      <c r="N56" s="1529"/>
      <c r="O56" s="1529"/>
      <c r="P56" s="1529"/>
      <c r="Q56" s="1529"/>
      <c r="R56" s="1529"/>
      <c r="S56" s="1529"/>
      <c r="T56" s="1529"/>
      <c r="U56" s="1529"/>
      <c r="V56" s="1529"/>
      <c r="W56" s="1529"/>
      <c r="X56" s="1529"/>
      <c r="Y56" s="1529"/>
      <c r="Z56" s="1529"/>
      <c r="AA56" s="1529"/>
      <c r="AB56" s="1529"/>
      <c r="AC56" s="1529"/>
      <c r="AD56" s="1529"/>
      <c r="AE56" s="1529"/>
      <c r="AF56" s="1529"/>
      <c r="AG56" s="1529"/>
      <c r="AH56" s="1529"/>
      <c r="AI56" s="1529"/>
      <c r="AJ56" s="1529"/>
      <c r="AK56" s="1529"/>
      <c r="AL56" s="1529"/>
      <c r="AM56" s="1529"/>
      <c r="AN56" s="1529"/>
      <c r="AO56" s="1529"/>
      <c r="AP56" s="1529"/>
      <c r="AQ56" s="1529"/>
      <c r="AR56" s="1529"/>
      <c r="AS56" s="1529"/>
      <c r="AT56" s="1529"/>
      <c r="AU56" s="1530"/>
      <c r="AV56" s="1688"/>
      <c r="AW56" s="1689"/>
      <c r="AX56" s="1689"/>
      <c r="AY56" s="1689"/>
      <c r="AZ56" s="1689"/>
      <c r="BA56" s="1689"/>
      <c r="BB56" s="1689"/>
      <c r="BC56" s="1689"/>
      <c r="BD56" s="1690"/>
      <c r="BE56" s="1689"/>
      <c r="BF56" s="1689"/>
      <c r="BG56" s="1691"/>
      <c r="BH56" s="1688"/>
      <c r="BI56" s="1689"/>
      <c r="BJ56" s="1689"/>
      <c r="BK56" s="1689"/>
      <c r="BL56" s="1689"/>
      <c r="BM56" s="1690"/>
      <c r="BN56" s="1689"/>
      <c r="BO56" s="1689"/>
      <c r="BP56" s="1691"/>
      <c r="BQ56" s="989"/>
    </row>
    <row r="57" spans="1:69" s="989" customFormat="1">
      <c r="A57" s="1057"/>
      <c r="B57" s="1529"/>
      <c r="C57" s="1529"/>
      <c r="D57" s="1529"/>
      <c r="E57" s="1529"/>
      <c r="F57" s="1529"/>
      <c r="G57" s="1529"/>
      <c r="H57" s="1529"/>
      <c r="I57" s="1529"/>
      <c r="J57" s="1529"/>
      <c r="K57" s="1529"/>
      <c r="L57" s="1529"/>
      <c r="M57" s="1529"/>
      <c r="N57" s="1529"/>
      <c r="O57" s="1529"/>
      <c r="P57" s="1529"/>
      <c r="Q57" s="1529"/>
      <c r="R57" s="1529"/>
      <c r="S57" s="1529"/>
      <c r="T57" s="1529"/>
      <c r="U57" s="1529"/>
      <c r="V57" s="1529"/>
      <c r="W57" s="1529"/>
      <c r="X57" s="1529"/>
      <c r="Y57" s="1529"/>
      <c r="Z57" s="1529"/>
      <c r="AA57" s="1529"/>
      <c r="AB57" s="1529"/>
      <c r="AC57" s="1529"/>
      <c r="AD57" s="1529"/>
      <c r="AE57" s="1529"/>
      <c r="AF57" s="1529"/>
      <c r="AG57" s="1529"/>
      <c r="AH57" s="1529"/>
      <c r="AI57" s="1529"/>
      <c r="AJ57" s="1529"/>
      <c r="AK57" s="1529"/>
      <c r="AL57" s="1529"/>
      <c r="AM57" s="1529"/>
      <c r="AN57" s="1529"/>
      <c r="AO57" s="1529"/>
      <c r="AP57" s="1529"/>
      <c r="AQ57" s="1529"/>
      <c r="AR57" s="1529"/>
      <c r="AS57" s="1529"/>
      <c r="AT57" s="1529"/>
      <c r="AU57" s="1530"/>
      <c r="AV57" s="1688"/>
      <c r="AW57" s="1689"/>
      <c r="AX57" s="1689"/>
      <c r="AY57" s="1689"/>
      <c r="AZ57" s="1689"/>
      <c r="BA57" s="1689"/>
      <c r="BB57" s="1689"/>
      <c r="BC57" s="1689"/>
      <c r="BD57" s="1690"/>
      <c r="BE57" s="1689"/>
      <c r="BF57" s="1689"/>
      <c r="BG57" s="1691"/>
      <c r="BH57" s="1688"/>
      <c r="BI57" s="1689"/>
      <c r="BJ57" s="1689"/>
      <c r="BK57" s="1689"/>
      <c r="BL57" s="1689"/>
      <c r="BM57" s="1690"/>
      <c r="BN57" s="1689"/>
      <c r="BO57" s="1689"/>
      <c r="BP57" s="1691"/>
    </row>
    <row r="58" spans="1:69" s="989" customFormat="1">
      <c r="A58" s="1051" t="s">
        <v>788</v>
      </c>
      <c r="B58" s="1525">
        <v>2870305.3656626297</v>
      </c>
      <c r="C58" s="1525">
        <v>3271547.58025984</v>
      </c>
      <c r="D58" s="1525">
        <v>3448910.8397856103</v>
      </c>
      <c r="E58" s="1525">
        <v>3455663.84291822</v>
      </c>
      <c r="F58" s="1525">
        <v>3415096.3451114502</v>
      </c>
      <c r="G58" s="1525">
        <v>3327198.1270927601</v>
      </c>
      <c r="H58" s="1525">
        <v>3173489.2331012604</v>
      </c>
      <c r="I58" s="1525">
        <v>3201938.2536994899</v>
      </c>
      <c r="J58" s="1525">
        <v>3318761.0574356001</v>
      </c>
      <c r="K58" s="1525">
        <v>3064063.44435242</v>
      </c>
      <c r="L58" s="1525">
        <v>2623904.4147710698</v>
      </c>
      <c r="M58" s="1525">
        <v>2609844.9987946502</v>
      </c>
      <c r="N58" s="1525">
        <v>2826776.2418744098</v>
      </c>
      <c r="O58" s="1525">
        <v>3271268.7536273506</v>
      </c>
      <c r="P58" s="1525">
        <v>2343100.3561087698</v>
      </c>
      <c r="Q58" s="1525">
        <v>2296927.4797739303</v>
      </c>
      <c r="R58" s="1525">
        <v>2169195.2657938199</v>
      </c>
      <c r="S58" s="1525">
        <v>2222107.9409909002</v>
      </c>
      <c r="T58" s="1525">
        <v>2623658.6112131998</v>
      </c>
      <c r="U58" s="1525">
        <v>3365747.6496264003</v>
      </c>
      <c r="V58" s="1525">
        <v>4720055.6368730003</v>
      </c>
      <c r="W58" s="1525">
        <v>4167049.2897642003</v>
      </c>
      <c r="X58" s="1525">
        <v>4164423.1840702598</v>
      </c>
      <c r="Y58" s="1525">
        <v>3907893.3331773598</v>
      </c>
      <c r="Z58" s="1525">
        <v>4158747.9324765401</v>
      </c>
      <c r="AA58" s="1525">
        <v>3992150.9609892401</v>
      </c>
      <c r="AB58" s="1525">
        <v>3868500.07114643</v>
      </c>
      <c r="AC58" s="1525">
        <v>4715082.7331975102</v>
      </c>
      <c r="AD58" s="1525">
        <v>5141160.7715357803</v>
      </c>
      <c r="AE58" s="1525">
        <v>4764492.71493115</v>
      </c>
      <c r="AF58" s="1525">
        <v>5073078.6248153709</v>
      </c>
      <c r="AG58" s="1525">
        <v>5227169.0391259296</v>
      </c>
      <c r="AH58" s="1525">
        <v>5156430.5418989509</v>
      </c>
      <c r="AI58" s="1525">
        <v>5107473.27010566</v>
      </c>
      <c r="AJ58" s="1525">
        <v>5062694.3331152797</v>
      </c>
      <c r="AK58" s="1525">
        <v>5345803.1259152405</v>
      </c>
      <c r="AL58" s="1525">
        <v>5367392.4476236198</v>
      </c>
      <c r="AM58" s="1525">
        <v>5721412.2279710099</v>
      </c>
      <c r="AN58" s="1525">
        <v>5426234.2251904598</v>
      </c>
      <c r="AO58" s="1525">
        <v>5312379.2879539607</v>
      </c>
      <c r="AP58" s="1525">
        <v>5255647.8460667897</v>
      </c>
      <c r="AQ58" s="1525">
        <v>6082839.9502011091</v>
      </c>
      <c r="AR58" s="1525">
        <v>5853799.0316270608</v>
      </c>
      <c r="AS58" s="1525">
        <v>5794018.59666292</v>
      </c>
      <c r="AT58" s="1525">
        <v>6257637.9078560602</v>
      </c>
      <c r="AU58" s="1526">
        <v>6230933.5567769101</v>
      </c>
      <c r="AV58" s="1684">
        <v>5866512.5887818597</v>
      </c>
      <c r="AW58" s="1685">
        <v>5837993.5487676896</v>
      </c>
      <c r="AX58" s="1685">
        <v>6365714.1821687408</v>
      </c>
      <c r="AY58" s="1685">
        <v>5931798.049709389</v>
      </c>
      <c r="AZ58" s="1685">
        <v>6299589.4176389398</v>
      </c>
      <c r="BA58" s="1685">
        <v>6581538.3896492897</v>
      </c>
      <c r="BB58" s="1685">
        <v>6383316.3474935703</v>
      </c>
      <c r="BC58" s="1685">
        <v>7618657.0275835302</v>
      </c>
      <c r="BD58" s="1686">
        <v>7106398.6181087699</v>
      </c>
      <c r="BE58" s="1685">
        <v>7159822.06404988</v>
      </c>
      <c r="BF58" s="1685">
        <v>8937656.239697881</v>
      </c>
      <c r="BG58" s="1687">
        <v>7782678.7937736604</v>
      </c>
      <c r="BH58" s="1684">
        <v>6936996.4292306807</v>
      </c>
      <c r="BI58" s="1685">
        <v>6628226.8578854399</v>
      </c>
      <c r="BJ58" s="1685">
        <v>6136398.6647161003</v>
      </c>
      <c r="BK58" s="1685">
        <v>6677773.0179639999</v>
      </c>
      <c r="BL58" s="1685">
        <v>6990244.9786653398</v>
      </c>
      <c r="BM58" s="1686">
        <v>6868285.4356053006</v>
      </c>
      <c r="BN58" s="1685">
        <v>6106952.2979974896</v>
      </c>
      <c r="BO58" s="1685">
        <v>6232816.6444014702</v>
      </c>
      <c r="BP58" s="1687">
        <v>5953132.12200105</v>
      </c>
      <c r="BQ58" s="1405"/>
    </row>
    <row r="59" spans="1:69" s="1405" customFormat="1">
      <c r="A59" s="1052" t="s">
        <v>789</v>
      </c>
      <c r="B59" s="1529">
        <v>280433.92046721996</v>
      </c>
      <c r="C59" s="1529">
        <v>269438.67077910999</v>
      </c>
      <c r="D59" s="1529">
        <v>298506.25923343998</v>
      </c>
      <c r="E59" s="1529">
        <v>428592.34236596001</v>
      </c>
      <c r="F59" s="1529">
        <v>361607.00732071995</v>
      </c>
      <c r="G59" s="1529">
        <v>256547.35005645998</v>
      </c>
      <c r="H59" s="1529">
        <v>230600.13791664</v>
      </c>
      <c r="I59" s="1529">
        <v>215460.15368613001</v>
      </c>
      <c r="J59" s="1529">
        <v>242951.67767301999</v>
      </c>
      <c r="K59" s="1529">
        <v>304246.13479489001</v>
      </c>
      <c r="L59" s="1529">
        <v>319221.13705768</v>
      </c>
      <c r="M59" s="1529">
        <v>265040.23687860003</v>
      </c>
      <c r="N59" s="1529">
        <v>251169.33993714</v>
      </c>
      <c r="O59" s="1529">
        <v>496090.76170931</v>
      </c>
      <c r="P59" s="1529">
        <v>252251.04971893999</v>
      </c>
      <c r="Q59" s="1529">
        <v>219260.72590411999</v>
      </c>
      <c r="R59" s="1529">
        <v>227560.01183884</v>
      </c>
      <c r="S59" s="1529">
        <v>216040.46989211999</v>
      </c>
      <c r="T59" s="1529">
        <v>267868.74116139999</v>
      </c>
      <c r="U59" s="1529">
        <v>349405.03466494003</v>
      </c>
      <c r="V59" s="1529">
        <v>350921.09044599999</v>
      </c>
      <c r="W59" s="1529">
        <v>322720.43782334001</v>
      </c>
      <c r="X59" s="1529">
        <v>324866.48710758</v>
      </c>
      <c r="Y59" s="1529">
        <v>392046.35527432</v>
      </c>
      <c r="Z59" s="1529">
        <v>409608.54079137999</v>
      </c>
      <c r="AA59" s="1529">
        <v>327282.96223412</v>
      </c>
      <c r="AB59" s="1529">
        <v>318898.88790294999</v>
      </c>
      <c r="AC59" s="1529">
        <v>279760.88087598997</v>
      </c>
      <c r="AD59" s="1529">
        <v>344342.26651088003</v>
      </c>
      <c r="AE59" s="1529">
        <v>326170.56336286</v>
      </c>
      <c r="AF59" s="1529">
        <v>281909.57534067001</v>
      </c>
      <c r="AG59" s="1529">
        <v>327991.47968365002</v>
      </c>
      <c r="AH59" s="1529">
        <v>374492.97022472997</v>
      </c>
      <c r="AI59" s="1529">
        <v>609477.70526959002</v>
      </c>
      <c r="AJ59" s="1529">
        <v>621115.43815576006</v>
      </c>
      <c r="AK59" s="1529">
        <v>913489.01674101001</v>
      </c>
      <c r="AL59" s="1529">
        <v>776579.96441416</v>
      </c>
      <c r="AM59" s="1529">
        <v>796004.64879133995</v>
      </c>
      <c r="AN59" s="1529">
        <v>814971.50173459994</v>
      </c>
      <c r="AO59" s="1529">
        <v>702918.10582591</v>
      </c>
      <c r="AP59" s="1529">
        <v>808128.89791493991</v>
      </c>
      <c r="AQ59" s="1529">
        <v>709278.65127166</v>
      </c>
      <c r="AR59" s="1529">
        <v>994316.94420883001</v>
      </c>
      <c r="AS59" s="1529">
        <v>832339.92005781003</v>
      </c>
      <c r="AT59" s="1529">
        <v>782602.82314081001</v>
      </c>
      <c r="AU59" s="1530">
        <v>933972.51121530007</v>
      </c>
      <c r="AV59" s="1688">
        <v>1195499.52195282</v>
      </c>
      <c r="AW59" s="1689">
        <v>1237224.2723926399</v>
      </c>
      <c r="AX59" s="1689">
        <v>1027316.90488467</v>
      </c>
      <c r="AY59" s="1689">
        <v>968506.12967098993</v>
      </c>
      <c r="AZ59" s="1689">
        <v>853548.64017745992</v>
      </c>
      <c r="BA59" s="1689">
        <v>508880.00361146999</v>
      </c>
      <c r="BB59" s="1689">
        <v>829072.78385046998</v>
      </c>
      <c r="BC59" s="1689">
        <v>698715.20750086999</v>
      </c>
      <c r="BD59" s="1690">
        <v>952623.83153776999</v>
      </c>
      <c r="BE59" s="1689">
        <v>729793.82325190003</v>
      </c>
      <c r="BF59" s="1689">
        <v>1108299.46648244</v>
      </c>
      <c r="BG59" s="1691">
        <v>1659955.9492380801</v>
      </c>
      <c r="BH59" s="1688">
        <v>1322092.6434998401</v>
      </c>
      <c r="BI59" s="1689">
        <v>1089669.47650906</v>
      </c>
      <c r="BJ59" s="1689">
        <v>1200139.23539151</v>
      </c>
      <c r="BK59" s="1689">
        <v>767293.71671782993</v>
      </c>
      <c r="BL59" s="1689">
        <v>1059782.23471957</v>
      </c>
      <c r="BM59" s="1690">
        <v>556965.08395544998</v>
      </c>
      <c r="BN59" s="1689">
        <v>691650.49168646999</v>
      </c>
      <c r="BO59" s="1689">
        <v>650448.07298632991</v>
      </c>
      <c r="BP59" s="1691">
        <v>591715.91175847</v>
      </c>
      <c r="BQ59" s="989"/>
    </row>
    <row r="60" spans="1:69" s="989" customFormat="1">
      <c r="A60" s="1052" t="s">
        <v>790</v>
      </c>
      <c r="B60" s="1529">
        <v>42668.359582190002</v>
      </c>
      <c r="C60" s="1529">
        <v>179492.75797621999</v>
      </c>
      <c r="D60" s="1529">
        <v>110590.62493291001</v>
      </c>
      <c r="E60" s="1529">
        <v>61647.126896220005</v>
      </c>
      <c r="F60" s="1529">
        <v>79754.986130070014</v>
      </c>
      <c r="G60" s="1529">
        <v>192102.86237779001</v>
      </c>
      <c r="H60" s="1529">
        <v>201734.69769315</v>
      </c>
      <c r="I60" s="1529">
        <v>363512.30716862</v>
      </c>
      <c r="J60" s="1529">
        <v>422652.2936342</v>
      </c>
      <c r="K60" s="1529">
        <v>489291.51719333004</v>
      </c>
      <c r="L60" s="1529">
        <v>399078.75870110997</v>
      </c>
      <c r="M60" s="1529">
        <v>430212.02232573001</v>
      </c>
      <c r="N60" s="1529">
        <v>634767.37710198003</v>
      </c>
      <c r="O60" s="1529">
        <v>179266.49997621999</v>
      </c>
      <c r="P60" s="1529">
        <v>140087.05286464002</v>
      </c>
      <c r="Q60" s="1529">
        <v>200983.47596615</v>
      </c>
      <c r="R60" s="1529">
        <v>168201.91162104</v>
      </c>
      <c r="S60" s="1529">
        <v>251470.21908834</v>
      </c>
      <c r="T60" s="1529">
        <v>290342.15530390997</v>
      </c>
      <c r="U60" s="1529">
        <v>429389.07312351</v>
      </c>
      <c r="V60" s="1529">
        <v>521762.62650071003</v>
      </c>
      <c r="W60" s="1529">
        <v>589236.00409290998</v>
      </c>
      <c r="X60" s="1529">
        <v>592682.32436623995</v>
      </c>
      <c r="Y60" s="1529">
        <v>165241.37132004998</v>
      </c>
      <c r="Z60" s="1529">
        <v>316171.71607336</v>
      </c>
      <c r="AA60" s="1529">
        <v>493907.21813455998</v>
      </c>
      <c r="AB60" s="1529">
        <v>404454.18217286997</v>
      </c>
      <c r="AC60" s="1529">
        <v>463463.49293265003</v>
      </c>
      <c r="AD60" s="1529">
        <v>712370.74747909</v>
      </c>
      <c r="AE60" s="1529">
        <v>193654.94120768999</v>
      </c>
      <c r="AF60" s="1529">
        <v>270409.61264542997</v>
      </c>
      <c r="AG60" s="1529">
        <v>280168.46323892998</v>
      </c>
      <c r="AH60" s="1529">
        <v>231199.54716108998</v>
      </c>
      <c r="AI60" s="1529">
        <v>149025.28625101998</v>
      </c>
      <c r="AJ60" s="1529">
        <v>294001.76454974001</v>
      </c>
      <c r="AK60" s="1529">
        <v>346190.07609692001</v>
      </c>
      <c r="AL60" s="1529">
        <v>439895.72974836</v>
      </c>
      <c r="AM60" s="1529">
        <v>164920.31204992998</v>
      </c>
      <c r="AN60" s="1529">
        <v>164142.38119742001</v>
      </c>
      <c r="AO60" s="1529">
        <v>266311.65662510996</v>
      </c>
      <c r="AP60" s="1529">
        <v>59726.953590080004</v>
      </c>
      <c r="AQ60" s="1529">
        <v>34154.473639590004</v>
      </c>
      <c r="AR60" s="1529">
        <v>215082.80797832998</v>
      </c>
      <c r="AS60" s="1529">
        <v>423019.78046992997</v>
      </c>
      <c r="AT60" s="1529">
        <v>476404.95376221003</v>
      </c>
      <c r="AU60" s="1530">
        <v>544052.46197924996</v>
      </c>
      <c r="AV60" s="1688">
        <v>345177.88413421001</v>
      </c>
      <c r="AW60" s="1689">
        <v>305619.84356246004</v>
      </c>
      <c r="AX60" s="1689">
        <v>107375.38129291001</v>
      </c>
      <c r="AY60" s="1689">
        <v>242661.74712329</v>
      </c>
      <c r="AZ60" s="1689">
        <v>51965.48473353</v>
      </c>
      <c r="BA60" s="1689">
        <v>217645.24670542002</v>
      </c>
      <c r="BB60" s="1689">
        <v>62825.213138019993</v>
      </c>
      <c r="BC60" s="1689">
        <v>172945.55987189998</v>
      </c>
      <c r="BD60" s="1690">
        <v>135391.43953628</v>
      </c>
      <c r="BE60" s="1689">
        <v>188967.60475473001</v>
      </c>
      <c r="BF60" s="1689">
        <v>1133456.4616151201</v>
      </c>
      <c r="BG60" s="1691">
        <v>314991.11526395002</v>
      </c>
      <c r="BH60" s="1688">
        <v>178068.74014670998</v>
      </c>
      <c r="BI60" s="1689">
        <v>264741.73316260998</v>
      </c>
      <c r="BJ60" s="1689">
        <v>404850.75098483003</v>
      </c>
      <c r="BK60" s="1689">
        <v>419190.07867934997</v>
      </c>
      <c r="BL60" s="1689">
        <v>520369.01884546998</v>
      </c>
      <c r="BM60" s="1690">
        <v>632331.20932273997</v>
      </c>
      <c r="BN60" s="1689">
        <v>275536.46875612001</v>
      </c>
      <c r="BO60" s="1689">
        <v>251915.39887017998</v>
      </c>
      <c r="BP60" s="1691">
        <v>407056.97382685996</v>
      </c>
    </row>
    <row r="61" spans="1:69" s="989" customFormat="1">
      <c r="A61" s="1052" t="s">
        <v>791</v>
      </c>
      <c r="B61" s="1529">
        <v>36.967582549999996</v>
      </c>
      <c r="C61" s="1529">
        <v>36.967582549999996</v>
      </c>
      <c r="D61" s="1529">
        <v>36.90664537</v>
      </c>
      <c r="E61" s="1529">
        <v>36.90664537</v>
      </c>
      <c r="F61" s="1529">
        <v>36.905895369999996</v>
      </c>
      <c r="G61" s="1529">
        <v>36.905895369999996</v>
      </c>
      <c r="H61" s="1529">
        <v>36.905895369999996</v>
      </c>
      <c r="I61" s="1529">
        <v>36.905895369999996</v>
      </c>
      <c r="J61" s="1529">
        <v>36.905895369999996</v>
      </c>
      <c r="K61" s="1529">
        <v>36.90579537</v>
      </c>
      <c r="L61" s="1529">
        <v>36.90579537</v>
      </c>
      <c r="M61" s="1529">
        <v>36.160508590000006</v>
      </c>
      <c r="N61" s="1529">
        <v>36.160508590000006</v>
      </c>
      <c r="O61" s="1529">
        <v>36.967582549999996</v>
      </c>
      <c r="P61" s="1529">
        <v>36.610508590000002</v>
      </c>
      <c r="Q61" s="1529">
        <v>36.160508590000006</v>
      </c>
      <c r="R61" s="1529">
        <v>36.160508590000006</v>
      </c>
      <c r="S61" s="1529">
        <v>36.160508590000006</v>
      </c>
      <c r="T61" s="1529">
        <v>36.160508590000006</v>
      </c>
      <c r="U61" s="1529">
        <v>36.156758590000003</v>
      </c>
      <c r="V61" s="1529">
        <v>36.156758590000003</v>
      </c>
      <c r="W61" s="1529">
        <v>36.156758590000003</v>
      </c>
      <c r="X61" s="1529">
        <v>36.156758590000003</v>
      </c>
      <c r="Y61" s="1529">
        <v>36.156758590000003</v>
      </c>
      <c r="Z61" s="1529">
        <v>36.156758590000003</v>
      </c>
      <c r="AA61" s="1529">
        <v>36.156758590000003</v>
      </c>
      <c r="AB61" s="1529">
        <v>36.131758189999999</v>
      </c>
      <c r="AC61" s="1529">
        <v>30.194258190000003</v>
      </c>
      <c r="AD61" s="1529">
        <v>30.194258190000003</v>
      </c>
      <c r="AE61" s="1529">
        <v>23.695036250000001</v>
      </c>
      <c r="AF61" s="1529">
        <v>23.695036250000001</v>
      </c>
      <c r="AG61" s="1529">
        <v>23.695036250000001</v>
      </c>
      <c r="AH61" s="1529">
        <v>23.695036250000001</v>
      </c>
      <c r="AI61" s="1529">
        <v>23.695036250000001</v>
      </c>
      <c r="AJ61" s="1529">
        <v>23.695036250000001</v>
      </c>
      <c r="AK61" s="1529">
        <v>23.695036250000001</v>
      </c>
      <c r="AL61" s="1529">
        <v>23.695036250000001</v>
      </c>
      <c r="AM61" s="1529">
        <v>21.966911249999999</v>
      </c>
      <c r="AN61" s="1529">
        <v>21.966911249999999</v>
      </c>
      <c r="AO61" s="1529">
        <v>21.966911249999999</v>
      </c>
      <c r="AP61" s="1529">
        <v>21.966911249999999</v>
      </c>
      <c r="AQ61" s="1529">
        <v>21.959411249999999</v>
      </c>
      <c r="AR61" s="1529">
        <v>21.959411249999999</v>
      </c>
      <c r="AS61" s="1529">
        <v>21.959411249999999</v>
      </c>
      <c r="AT61" s="1529">
        <v>21.959411249999999</v>
      </c>
      <c r="AU61" s="1530">
        <v>21.959411249999999</v>
      </c>
      <c r="AV61" s="1688">
        <v>21.959411249999999</v>
      </c>
      <c r="AW61" s="1689">
        <v>21.959411249999999</v>
      </c>
      <c r="AX61" s="1689">
        <v>1.88567375</v>
      </c>
      <c r="AY61" s="1689">
        <v>1.88567375</v>
      </c>
      <c r="AZ61" s="1689">
        <v>1.88567375</v>
      </c>
      <c r="BA61" s="1689">
        <v>1.88567375</v>
      </c>
      <c r="BB61" s="1689">
        <v>1.88567375</v>
      </c>
      <c r="BC61" s="1689">
        <v>1.88567375</v>
      </c>
      <c r="BD61" s="1690">
        <v>1.88567375</v>
      </c>
      <c r="BE61" s="1689">
        <v>1.88567375</v>
      </c>
      <c r="BF61" s="1689">
        <v>1.88567375</v>
      </c>
      <c r="BG61" s="1691">
        <v>1.88567375</v>
      </c>
      <c r="BH61" s="1688">
        <v>1.88567375</v>
      </c>
      <c r="BI61" s="1689">
        <v>1.88567375</v>
      </c>
      <c r="BJ61" s="1689">
        <v>1.88567375</v>
      </c>
      <c r="BK61" s="1689">
        <v>1.88567375</v>
      </c>
      <c r="BL61" s="1689">
        <v>1.88567375</v>
      </c>
      <c r="BM61" s="1690">
        <v>1.88567375</v>
      </c>
      <c r="BN61" s="1689">
        <v>1.88567375</v>
      </c>
      <c r="BO61" s="1689">
        <v>1.88567375</v>
      </c>
      <c r="BP61" s="1691">
        <v>1.88567375</v>
      </c>
    </row>
    <row r="62" spans="1:69" s="989" customFormat="1">
      <c r="A62" s="1052" t="s">
        <v>843</v>
      </c>
      <c r="B62" s="1529">
        <v>60674.430570509998</v>
      </c>
      <c r="C62" s="1529">
        <v>8288.9222425099997</v>
      </c>
      <c r="D62" s="1529">
        <v>6842.6012288100001</v>
      </c>
      <c r="E62" s="1529">
        <v>7828.4062711399993</v>
      </c>
      <c r="F62" s="1529">
        <v>6253.3302656599999</v>
      </c>
      <c r="G62" s="1529">
        <v>6252.6687368899993</v>
      </c>
      <c r="H62" s="1529">
        <v>5660.93263484</v>
      </c>
      <c r="I62" s="1529">
        <v>5584.23627115</v>
      </c>
      <c r="J62" s="1529">
        <v>6553.7658845100004</v>
      </c>
      <c r="K62" s="1529">
        <v>6517.8299146899999</v>
      </c>
      <c r="L62" s="1529">
        <v>6802.9370585200004</v>
      </c>
      <c r="M62" s="1529">
        <v>7214.1405085100005</v>
      </c>
      <c r="N62" s="1529">
        <v>4271.12594592</v>
      </c>
      <c r="O62" s="1529">
        <v>8288.9222425099997</v>
      </c>
      <c r="P62" s="1529">
        <v>4465.0190135800003</v>
      </c>
      <c r="Q62" s="1529">
        <v>4400.4840780699997</v>
      </c>
      <c r="R62" s="1529">
        <v>4650.2457766999996</v>
      </c>
      <c r="S62" s="1529">
        <v>5045.8541294200004</v>
      </c>
      <c r="T62" s="1529">
        <v>4567.8046924</v>
      </c>
      <c r="U62" s="1529">
        <v>5992.66407807</v>
      </c>
      <c r="V62" s="1529">
        <v>5662.8750780699993</v>
      </c>
      <c r="W62" s="1529">
        <v>5667.0610424899996</v>
      </c>
      <c r="X62" s="1529">
        <v>5842.5135784899994</v>
      </c>
      <c r="Y62" s="1529">
        <v>6132.8034419199994</v>
      </c>
      <c r="Z62" s="1529">
        <v>5808.9853556899998</v>
      </c>
      <c r="AA62" s="1529">
        <v>5986.3095011300002</v>
      </c>
      <c r="AB62" s="1529">
        <v>5968.3997047100002</v>
      </c>
      <c r="AC62" s="1529">
        <v>5834.3506951499994</v>
      </c>
      <c r="AD62" s="1529">
        <v>6799.3925891700001</v>
      </c>
      <c r="AE62" s="1529">
        <v>7442.6726401099995</v>
      </c>
      <c r="AF62" s="1529">
        <v>6488.40934784</v>
      </c>
      <c r="AG62" s="1529">
        <v>6502.9909885699999</v>
      </c>
      <c r="AH62" s="1529">
        <v>6734.1655250399999</v>
      </c>
      <c r="AI62" s="1529">
        <v>24612.645852959999</v>
      </c>
      <c r="AJ62" s="1529">
        <v>24518.939709670001</v>
      </c>
      <c r="AK62" s="1529">
        <v>23759.358169089999</v>
      </c>
      <c r="AL62" s="1529">
        <v>21531.808167089999</v>
      </c>
      <c r="AM62" s="1529">
        <v>37958.388265610003</v>
      </c>
      <c r="AN62" s="1529">
        <v>37630.333972730004</v>
      </c>
      <c r="AO62" s="1529">
        <v>29417.630784669997</v>
      </c>
      <c r="AP62" s="1529">
        <v>30294.72803332</v>
      </c>
      <c r="AQ62" s="1529">
        <v>28735.814249409999</v>
      </c>
      <c r="AR62" s="1529">
        <v>26244.437131890001</v>
      </c>
      <c r="AS62" s="1529">
        <v>26101.959301299998</v>
      </c>
      <c r="AT62" s="1529">
        <v>14505.079098209999</v>
      </c>
      <c r="AU62" s="1530">
        <v>46615.895116190004</v>
      </c>
      <c r="AV62" s="1688">
        <v>28005.874821130001</v>
      </c>
      <c r="AW62" s="1689">
        <v>28552.3191075</v>
      </c>
      <c r="AX62" s="1689">
        <v>26540.972772060002</v>
      </c>
      <c r="AY62" s="1689">
        <v>14707.338676679998</v>
      </c>
      <c r="AZ62" s="1689">
        <v>8247.0881075200014</v>
      </c>
      <c r="BA62" s="1689">
        <v>5465.2254789000008</v>
      </c>
      <c r="BB62" s="1689">
        <v>4088.2898654800001</v>
      </c>
      <c r="BC62" s="1689">
        <v>1381.8802608100002</v>
      </c>
      <c r="BD62" s="1690">
        <v>927.00600323000003</v>
      </c>
      <c r="BE62" s="1689">
        <v>1882.4880145999998</v>
      </c>
      <c r="BF62" s="1689">
        <v>42.352704850000002</v>
      </c>
      <c r="BG62" s="1691">
        <v>14279.686997180001</v>
      </c>
      <c r="BH62" s="1688">
        <v>26728.902893800001</v>
      </c>
      <c r="BI62" s="1689">
        <v>29640.645151749999</v>
      </c>
      <c r="BJ62" s="1689">
        <v>25054.896249219997</v>
      </c>
      <c r="BK62" s="1689">
        <v>23591.698454539997</v>
      </c>
      <c r="BL62" s="1689">
        <v>22166.809138629997</v>
      </c>
      <c r="BM62" s="1690">
        <v>20527.857945509997</v>
      </c>
      <c r="BN62" s="1689">
        <v>20607.931503610002</v>
      </c>
      <c r="BO62" s="1689">
        <v>12327.295542349999</v>
      </c>
      <c r="BP62" s="1691">
        <v>12347.94935882</v>
      </c>
    </row>
    <row r="63" spans="1:69" s="989" customFormat="1">
      <c r="A63" s="1052" t="s">
        <v>793</v>
      </c>
      <c r="B63" s="1529">
        <v>589883.79759713996</v>
      </c>
      <c r="C63" s="1529">
        <v>567035.03022660001</v>
      </c>
      <c r="D63" s="1529">
        <v>545522.39594659</v>
      </c>
      <c r="E63" s="1529">
        <v>626199.7980823199</v>
      </c>
      <c r="F63" s="1529">
        <v>648173.90209005005</v>
      </c>
      <c r="G63" s="1529">
        <v>706804.41703018988</v>
      </c>
      <c r="H63" s="1529">
        <v>562514.94950019999</v>
      </c>
      <c r="I63" s="1529">
        <v>522518.75879852002</v>
      </c>
      <c r="J63" s="1529">
        <v>470174.79221419001</v>
      </c>
      <c r="K63" s="1529">
        <v>242544.48066307997</v>
      </c>
      <c r="L63" s="1529">
        <v>227786.63236270999</v>
      </c>
      <c r="M63" s="1529">
        <v>210326.2685911</v>
      </c>
      <c r="N63" s="1529">
        <v>218182.45667051998</v>
      </c>
      <c r="O63" s="1529">
        <v>339110.62304159999</v>
      </c>
      <c r="P63" s="1529">
        <v>228747.27235402999</v>
      </c>
      <c r="Q63" s="1529">
        <v>248030.35063764002</v>
      </c>
      <c r="R63" s="1529">
        <v>351806.71034687001</v>
      </c>
      <c r="S63" s="1529">
        <v>405339.75959134998</v>
      </c>
      <c r="T63" s="1529">
        <v>621779.42253613996</v>
      </c>
      <c r="U63" s="1529">
        <v>1201689.85304623</v>
      </c>
      <c r="V63" s="1529">
        <v>1443715.7768765101</v>
      </c>
      <c r="W63" s="1529">
        <v>1664194.18943337</v>
      </c>
      <c r="X63" s="1529">
        <v>1841340.8974349699</v>
      </c>
      <c r="Y63" s="1529">
        <v>1957739.65495048</v>
      </c>
      <c r="Z63" s="1529">
        <v>1849936.28125972</v>
      </c>
      <c r="AA63" s="1529">
        <v>1816208.84606626</v>
      </c>
      <c r="AB63" s="1529">
        <v>1744146.6713699901</v>
      </c>
      <c r="AC63" s="1529">
        <v>1849015.6291354198</v>
      </c>
      <c r="AD63" s="1529">
        <v>1828349.3830057299</v>
      </c>
      <c r="AE63" s="1529">
        <v>1888405.8021809</v>
      </c>
      <c r="AF63" s="1529">
        <v>2040667.1669449999</v>
      </c>
      <c r="AG63" s="1529">
        <v>2048259.4275976899</v>
      </c>
      <c r="AH63" s="1529">
        <v>2122238.09154103</v>
      </c>
      <c r="AI63" s="1529">
        <v>1830491.6340936101</v>
      </c>
      <c r="AJ63" s="1529">
        <v>1862958.2950600099</v>
      </c>
      <c r="AK63" s="1529">
        <v>1878846.0842423402</v>
      </c>
      <c r="AL63" s="1529">
        <v>2008321.4982286899</v>
      </c>
      <c r="AM63" s="1529">
        <v>1924939.33752475</v>
      </c>
      <c r="AN63" s="1529">
        <v>1831356.8807649699</v>
      </c>
      <c r="AO63" s="1529">
        <v>1759389.2050513201</v>
      </c>
      <c r="AP63" s="1529">
        <v>1782871.6503196699</v>
      </c>
      <c r="AQ63" s="1529">
        <v>1770752.29082101</v>
      </c>
      <c r="AR63" s="1529">
        <v>1871872.77375759</v>
      </c>
      <c r="AS63" s="1529">
        <v>1916515.6206272801</v>
      </c>
      <c r="AT63" s="1529">
        <v>1712426.3950233401</v>
      </c>
      <c r="AU63" s="1530">
        <v>1820963.96096472</v>
      </c>
      <c r="AV63" s="1688">
        <v>1785758.0887313702</v>
      </c>
      <c r="AW63" s="1689">
        <v>1826394.40316894</v>
      </c>
      <c r="AX63" s="1689">
        <v>1912726.0300406201</v>
      </c>
      <c r="AY63" s="1689">
        <v>1902417.5585308799</v>
      </c>
      <c r="AZ63" s="1689">
        <v>1810909.1951796599</v>
      </c>
      <c r="BA63" s="1689">
        <v>1835954.9230501</v>
      </c>
      <c r="BB63" s="1689">
        <v>1945289.3635160502</v>
      </c>
      <c r="BC63" s="1689">
        <v>1864483.6158609099</v>
      </c>
      <c r="BD63" s="1690">
        <v>1941111.39172916</v>
      </c>
      <c r="BE63" s="1689">
        <v>1995631.3864776499</v>
      </c>
      <c r="BF63" s="1689">
        <v>1905274.1166950602</v>
      </c>
      <c r="BG63" s="1691">
        <v>2216613.2153346804</v>
      </c>
      <c r="BH63" s="1688">
        <v>2458280.4614687101</v>
      </c>
      <c r="BI63" s="1689">
        <v>2403090.1887894501</v>
      </c>
      <c r="BJ63" s="1689">
        <v>2204062.6742633302</v>
      </c>
      <c r="BK63" s="1689">
        <v>2313109.6752379802</v>
      </c>
      <c r="BL63" s="1689">
        <v>2081567.5480072701</v>
      </c>
      <c r="BM63" s="1690">
        <v>2268325.0053672004</v>
      </c>
      <c r="BN63" s="1689">
        <v>2331292.5766934501</v>
      </c>
      <c r="BO63" s="1689">
        <v>2404897.7202913798</v>
      </c>
      <c r="BP63" s="1691">
        <v>2428400.8760641203</v>
      </c>
    </row>
    <row r="64" spans="1:69" s="989" customFormat="1">
      <c r="A64" s="1052" t="s">
        <v>794</v>
      </c>
      <c r="B64" s="1525">
        <v>1896607.88986302</v>
      </c>
      <c r="C64" s="1525">
        <v>2247255.2314528502</v>
      </c>
      <c r="D64" s="1525">
        <v>2487412.0517984903</v>
      </c>
      <c r="E64" s="1525">
        <v>2331359.2626572098</v>
      </c>
      <c r="F64" s="1525">
        <v>2319270.2134095803</v>
      </c>
      <c r="G64" s="1525">
        <v>2165453.92299606</v>
      </c>
      <c r="H64" s="1525">
        <v>2172941.6094610603</v>
      </c>
      <c r="I64" s="1525">
        <v>2094825.8918796999</v>
      </c>
      <c r="J64" s="1525">
        <v>2176391.6221343102</v>
      </c>
      <c r="K64" s="1525">
        <v>2021426.5759910601</v>
      </c>
      <c r="L64" s="1525">
        <v>1670978.0437956799</v>
      </c>
      <c r="M64" s="1525">
        <v>1697016.1699821202</v>
      </c>
      <c r="N64" s="1525">
        <v>1718349.7817102601</v>
      </c>
      <c r="O64" s="1525">
        <v>2248474.9790751603</v>
      </c>
      <c r="P64" s="1525">
        <v>1717513.3516489901</v>
      </c>
      <c r="Q64" s="1525">
        <v>1624216.2826793601</v>
      </c>
      <c r="R64" s="1525">
        <v>1416940.2257017801</v>
      </c>
      <c r="S64" s="1525">
        <v>1344175.4777810802</v>
      </c>
      <c r="T64" s="1525">
        <v>1439064.3270107601</v>
      </c>
      <c r="U64" s="1525">
        <v>1379234.86795506</v>
      </c>
      <c r="V64" s="1525">
        <v>2397957.1112131202</v>
      </c>
      <c r="W64" s="1525">
        <v>1585195.4406135001</v>
      </c>
      <c r="X64" s="1525">
        <v>1399654.80482439</v>
      </c>
      <c r="Y64" s="1525">
        <v>1386696.991432</v>
      </c>
      <c r="Z64" s="1525">
        <v>1577186.2522378</v>
      </c>
      <c r="AA64" s="1525">
        <v>1348729.46829458</v>
      </c>
      <c r="AB64" s="1525">
        <v>1394995.79823772</v>
      </c>
      <c r="AC64" s="1525">
        <v>2116978.1853001099</v>
      </c>
      <c r="AD64" s="1525">
        <v>2249268.7876927201</v>
      </c>
      <c r="AE64" s="1525">
        <v>2348795.0405033398</v>
      </c>
      <c r="AF64" s="1525">
        <v>2473580.1655001803</v>
      </c>
      <c r="AG64" s="1525">
        <v>2564222.9825808397</v>
      </c>
      <c r="AH64" s="1525">
        <v>2421742.0724108103</v>
      </c>
      <c r="AI64" s="1525">
        <v>2493842.3036022298</v>
      </c>
      <c r="AJ64" s="1525">
        <v>2260076.2006038502</v>
      </c>
      <c r="AK64" s="1525">
        <v>2183494.89562963</v>
      </c>
      <c r="AL64" s="1525">
        <v>2121039.7520290702</v>
      </c>
      <c r="AM64" s="1525">
        <v>2797567.5744281299</v>
      </c>
      <c r="AN64" s="1525">
        <v>2578111.1606094902</v>
      </c>
      <c r="AO64" s="1525">
        <v>2554320.7227557003</v>
      </c>
      <c r="AP64" s="1525">
        <v>2574603.6492975298</v>
      </c>
      <c r="AQ64" s="1525">
        <v>3539896.7608081899</v>
      </c>
      <c r="AR64" s="1525">
        <v>2746260.10913917</v>
      </c>
      <c r="AS64" s="1525">
        <v>2596019.3567953501</v>
      </c>
      <c r="AT64" s="1525">
        <v>3271676.6974202404</v>
      </c>
      <c r="AU64" s="1526">
        <v>2885306.7680902001</v>
      </c>
      <c r="AV64" s="1684">
        <v>2512049.2597310799</v>
      </c>
      <c r="AW64" s="1685">
        <v>2440180.7511248998</v>
      </c>
      <c r="AX64" s="1685">
        <v>3291753.00750473</v>
      </c>
      <c r="AY64" s="1685">
        <v>2803503.3900337997</v>
      </c>
      <c r="AZ64" s="1685">
        <v>3574917.1237670202</v>
      </c>
      <c r="BA64" s="1685">
        <v>4013591.1051296499</v>
      </c>
      <c r="BB64" s="1685">
        <v>3542038.8114497997</v>
      </c>
      <c r="BC64" s="1685">
        <v>4881128.8784152903</v>
      </c>
      <c r="BD64" s="1686">
        <v>4076343.06362858</v>
      </c>
      <c r="BE64" s="1685">
        <v>4243544.87587725</v>
      </c>
      <c r="BF64" s="1685">
        <v>4790581.9565266604</v>
      </c>
      <c r="BG64" s="1687">
        <v>3576836.9412660198</v>
      </c>
      <c r="BH64" s="1684">
        <v>2951823.79554787</v>
      </c>
      <c r="BI64" s="1685">
        <v>2841082.9285988198</v>
      </c>
      <c r="BJ64" s="1685">
        <v>2302289.2221534601</v>
      </c>
      <c r="BK64" s="1685">
        <v>3154585.9632005496</v>
      </c>
      <c r="BL64" s="1685">
        <v>3306357.4822806497</v>
      </c>
      <c r="BM64" s="1686">
        <v>3390134.39334065</v>
      </c>
      <c r="BN64" s="1685">
        <v>2787862.9436840899</v>
      </c>
      <c r="BO64" s="1685">
        <v>2913226.2710374799</v>
      </c>
      <c r="BP64" s="1687">
        <v>2513608.5253190296</v>
      </c>
      <c r="BQ64" s="1405"/>
    </row>
    <row r="65" spans="1:69" s="1405" customFormat="1">
      <c r="A65" s="1694" t="s">
        <v>795</v>
      </c>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30"/>
      <c r="AV65" s="1688"/>
      <c r="AW65" s="1689"/>
      <c r="AX65" s="1689"/>
      <c r="AY65" s="1689"/>
      <c r="AZ65" s="1689"/>
      <c r="BA65" s="1689"/>
      <c r="BB65" s="1689"/>
      <c r="BC65" s="1689"/>
      <c r="BD65" s="1690"/>
      <c r="BE65" s="1689"/>
      <c r="BF65" s="1689"/>
      <c r="BG65" s="1691"/>
      <c r="BH65" s="1688"/>
      <c r="BI65" s="1689"/>
      <c r="BJ65" s="1689"/>
      <c r="BK65" s="1689"/>
      <c r="BL65" s="1689"/>
      <c r="BM65" s="1690"/>
      <c r="BN65" s="1689"/>
      <c r="BO65" s="1689"/>
      <c r="BP65" s="1691"/>
      <c r="BQ65" s="989"/>
    </row>
    <row r="66" spans="1:69" s="989" customFormat="1">
      <c r="A66" s="1692" t="s">
        <v>796</v>
      </c>
      <c r="B66" s="1529">
        <v>184577.79969759003</v>
      </c>
      <c r="C66" s="1529">
        <v>258074.09652546002</v>
      </c>
      <c r="D66" s="1529">
        <v>257324.42548683</v>
      </c>
      <c r="E66" s="1529">
        <v>257341.28095470002</v>
      </c>
      <c r="F66" s="1529">
        <v>300164.69398245006</v>
      </c>
      <c r="G66" s="1529">
        <v>309234.03744798002</v>
      </c>
      <c r="H66" s="1529">
        <v>304675.88162817003</v>
      </c>
      <c r="I66" s="1529">
        <v>304700.18389061996</v>
      </c>
      <c r="J66" s="1529">
        <v>285399.92629926</v>
      </c>
      <c r="K66" s="1529">
        <v>240254.57915508002</v>
      </c>
      <c r="L66" s="1529">
        <v>151790.14085925001</v>
      </c>
      <c r="M66" s="1529">
        <v>187399.11057675001</v>
      </c>
      <c r="N66" s="1529">
        <v>186470.94204528001</v>
      </c>
      <c r="O66" s="1529">
        <v>186772.86412913998</v>
      </c>
      <c r="P66" s="1529">
        <v>186779.19404208002</v>
      </c>
      <c r="Q66" s="1529">
        <v>186750.63974337</v>
      </c>
      <c r="R66" s="1529">
        <v>186802.37896440001</v>
      </c>
      <c r="S66" s="1529">
        <v>202960.64401590003</v>
      </c>
      <c r="T66" s="1529">
        <v>202947.20980041003</v>
      </c>
      <c r="U66" s="1529">
        <v>203020.12529907003</v>
      </c>
      <c r="V66" s="1529">
        <v>203041.91182689002</v>
      </c>
      <c r="W66" s="1529">
        <v>203056.75131423003</v>
      </c>
      <c r="X66" s="1529">
        <v>203118.12799506</v>
      </c>
      <c r="Y66" s="1529">
        <v>203166.19058478001</v>
      </c>
      <c r="Z66" s="1529">
        <v>203243.34849141</v>
      </c>
      <c r="AA66" s="1529">
        <v>203307.19276542004</v>
      </c>
      <c r="AB66" s="1529">
        <v>203377.39262781001</v>
      </c>
      <c r="AC66" s="1529">
        <v>292197.74249745003</v>
      </c>
      <c r="AD66" s="1529">
        <v>323416.22527116002</v>
      </c>
      <c r="AE66" s="1529">
        <v>419933.48793654004</v>
      </c>
      <c r="AF66" s="1529">
        <v>396028.27049069997</v>
      </c>
      <c r="AG66" s="1529">
        <v>396028.27049069997</v>
      </c>
      <c r="AH66" s="1529">
        <v>371115.82983363001</v>
      </c>
      <c r="AI66" s="1529">
        <v>339339.25010742003</v>
      </c>
      <c r="AJ66" s="1529">
        <v>339824.79239289003</v>
      </c>
      <c r="AK66" s="1529">
        <v>367702.6665927</v>
      </c>
      <c r="AL66" s="1529">
        <v>372068.41800099006</v>
      </c>
      <c r="AM66" s="1529">
        <v>312807.29897805001</v>
      </c>
      <c r="AN66" s="1529">
        <v>348437.47798446001</v>
      </c>
      <c r="AO66" s="1529">
        <v>339632.71580171993</v>
      </c>
      <c r="AP66" s="1529">
        <v>305161.26069120003</v>
      </c>
      <c r="AQ66" s="1529">
        <v>305369.15243643004</v>
      </c>
      <c r="AR66" s="1529">
        <v>305277.31780641008</v>
      </c>
      <c r="AS66" s="1529">
        <v>306363.11840931</v>
      </c>
      <c r="AT66" s="1529">
        <v>306572.58525328676</v>
      </c>
      <c r="AU66" s="1530">
        <v>315787.28958940384</v>
      </c>
      <c r="AV66" s="1688">
        <v>316570.92065648496</v>
      </c>
      <c r="AW66" s="1689">
        <v>316944.12543040159</v>
      </c>
      <c r="AX66" s="1689">
        <v>247239.47639943039</v>
      </c>
      <c r="AY66" s="1689">
        <v>248072.16193392</v>
      </c>
      <c r="AZ66" s="1689">
        <v>248522.98845116154</v>
      </c>
      <c r="BA66" s="1689">
        <v>248891.42821124301</v>
      </c>
      <c r="BB66" s="1689">
        <v>249681.01808425429</v>
      </c>
      <c r="BC66" s="1689">
        <v>296214.32809530001</v>
      </c>
      <c r="BD66" s="1690">
        <v>317702.52518361004</v>
      </c>
      <c r="BE66" s="1689">
        <v>121487.99390709001</v>
      </c>
      <c r="BF66" s="1689">
        <v>60172.559088269998</v>
      </c>
      <c r="BG66" s="1691">
        <v>109359.57490122</v>
      </c>
      <c r="BH66" s="1688">
        <v>76440.891199215082</v>
      </c>
      <c r="BI66" s="1689">
        <v>67209.50619954725</v>
      </c>
      <c r="BJ66" s="1689">
        <v>46935.773717307042</v>
      </c>
      <c r="BK66" s="1689">
        <v>46854.171520133488</v>
      </c>
      <c r="BL66" s="1689">
        <v>493.27421445832141</v>
      </c>
      <c r="BM66" s="1690">
        <v>493.19386355397296</v>
      </c>
      <c r="BN66" s="1689">
        <v>493.19386355397296</v>
      </c>
      <c r="BO66" s="1689">
        <v>15807.576583528322</v>
      </c>
      <c r="BP66" s="1691">
        <v>45518.210720489355</v>
      </c>
    </row>
    <row r="67" spans="1:69" s="989" customFormat="1">
      <c r="A67" s="1692" t="s">
        <v>797</v>
      </c>
      <c r="B67" s="1529">
        <v>217999.79130241001</v>
      </c>
      <c r="C67" s="1529">
        <v>304804.25747454003</v>
      </c>
      <c r="D67" s="1529">
        <v>303918.84151316999</v>
      </c>
      <c r="E67" s="1529">
        <v>303938.74904530001</v>
      </c>
      <c r="F67" s="1529">
        <v>354516.31101755006</v>
      </c>
      <c r="G67" s="1529">
        <v>365227.86455201998</v>
      </c>
      <c r="H67" s="1529">
        <v>359844.35137183004</v>
      </c>
      <c r="I67" s="1529">
        <v>359873.05410938</v>
      </c>
      <c r="J67" s="1529">
        <v>337078.04770073993</v>
      </c>
      <c r="K67" s="1529">
        <v>283758.11284492002</v>
      </c>
      <c r="L67" s="1529">
        <v>179275.18414075</v>
      </c>
      <c r="M67" s="1529">
        <v>221331.96442325</v>
      </c>
      <c r="N67" s="1529">
        <v>220235.72995471998</v>
      </c>
      <c r="O67" s="1529">
        <v>220592.32187085997</v>
      </c>
      <c r="P67" s="1529">
        <v>220599.79795792003</v>
      </c>
      <c r="Q67" s="1529">
        <v>220566.07325663001</v>
      </c>
      <c r="R67" s="1529">
        <v>220627.18103560002</v>
      </c>
      <c r="S67" s="1529">
        <v>239711.2659841</v>
      </c>
      <c r="T67" s="1529">
        <v>239695.39919959003</v>
      </c>
      <c r="U67" s="1529">
        <v>239781.51770093001</v>
      </c>
      <c r="V67" s="1529">
        <v>239807.24917311</v>
      </c>
      <c r="W67" s="1529">
        <v>239824.77568577</v>
      </c>
      <c r="X67" s="1529">
        <v>239897.26600494</v>
      </c>
      <c r="Y67" s="1529">
        <v>239954.03141522</v>
      </c>
      <c r="Z67" s="1529">
        <v>240045.16050858999</v>
      </c>
      <c r="AA67" s="1529">
        <v>240120.56523458005</v>
      </c>
      <c r="AB67" s="1529">
        <v>240203.47637219002</v>
      </c>
      <c r="AC67" s="1529">
        <v>345106.76250255003</v>
      </c>
      <c r="AD67" s="1529">
        <v>381978.05872884003</v>
      </c>
      <c r="AE67" s="1529">
        <v>495971.95806346001</v>
      </c>
      <c r="AF67" s="1529">
        <v>467738.15950929996</v>
      </c>
      <c r="AG67" s="1529">
        <v>467738.15950929996</v>
      </c>
      <c r="AH67" s="1529">
        <v>438314.75716636999</v>
      </c>
      <c r="AI67" s="1529">
        <v>400784.30789257999</v>
      </c>
      <c r="AJ67" s="1529">
        <v>401357.76860711002</v>
      </c>
      <c r="AK67" s="1529">
        <v>434283.56340729998</v>
      </c>
      <c r="AL67" s="1529">
        <v>439439.83299901005</v>
      </c>
      <c r="AM67" s="1529">
        <v>369448.14602194994</v>
      </c>
      <c r="AN67" s="1529">
        <v>411529.97601554001</v>
      </c>
      <c r="AO67" s="1529">
        <v>401130.91219827993</v>
      </c>
      <c r="AP67" s="1529">
        <v>360417.61930879997</v>
      </c>
      <c r="AQ67" s="1529">
        <v>360663.1545635701</v>
      </c>
      <c r="AR67" s="1529">
        <v>360554.69119359006</v>
      </c>
      <c r="AS67" s="1529">
        <v>361837.10059069004</v>
      </c>
      <c r="AT67" s="1529">
        <v>362084.4961515133</v>
      </c>
      <c r="AU67" s="1530">
        <v>372967.73143483623</v>
      </c>
      <c r="AV67" s="1688">
        <v>373893.25665705506</v>
      </c>
      <c r="AW67" s="1689">
        <v>374334.03860894847</v>
      </c>
      <c r="AX67" s="1689">
        <v>292007.78395396966</v>
      </c>
      <c r="AY67" s="1689">
        <v>292991.24606608</v>
      </c>
      <c r="AZ67" s="1689">
        <v>293523.70493617852</v>
      </c>
      <c r="BA67" s="1689">
        <v>293958.85906054697</v>
      </c>
      <c r="BB67" s="1689">
        <v>294891.42206548568</v>
      </c>
      <c r="BC67" s="1689">
        <v>349850.64190470002</v>
      </c>
      <c r="BD67" s="1690">
        <v>375229.76381639001</v>
      </c>
      <c r="BE67" s="1689">
        <v>143486.14709291002</v>
      </c>
      <c r="BF67" s="1689">
        <v>71068.163911730007</v>
      </c>
      <c r="BG67" s="1691">
        <v>129161.60309877999</v>
      </c>
      <c r="BH67" s="1688">
        <v>90282.246053974901</v>
      </c>
      <c r="BI67" s="1689">
        <v>79379.309695122749</v>
      </c>
      <c r="BJ67" s="1689">
        <v>55434.558715912965</v>
      </c>
      <c r="BK67" s="1689">
        <v>55338.180592526522</v>
      </c>
      <c r="BL67" s="1689">
        <v>582.59268440167864</v>
      </c>
      <c r="BM67" s="1690">
        <v>582.49778414602702</v>
      </c>
      <c r="BN67" s="1689">
        <v>582.49778414602702</v>
      </c>
      <c r="BO67" s="1689">
        <v>18669.896389771689</v>
      </c>
      <c r="BP67" s="1691">
        <v>53760.313828550657</v>
      </c>
    </row>
    <row r="68" spans="1:69" s="989" customFormat="1">
      <c r="A68" s="1692" t="s">
        <v>798</v>
      </c>
      <c r="B68" s="1529">
        <v>45.994999999999997</v>
      </c>
      <c r="C68" s="1529">
        <v>45.993000000000002</v>
      </c>
      <c r="D68" s="1529">
        <v>45.993000000000002</v>
      </c>
      <c r="E68" s="1529">
        <v>45.994</v>
      </c>
      <c r="F68" s="1529">
        <v>45.994999999999997</v>
      </c>
      <c r="G68" s="1529">
        <v>45.997</v>
      </c>
      <c r="H68" s="1529">
        <v>46.003</v>
      </c>
      <c r="I68" s="1529">
        <v>46.006999999999998</v>
      </c>
      <c r="J68" s="1529">
        <v>48.737000000000002</v>
      </c>
      <c r="K68" s="1529">
        <v>49.625</v>
      </c>
      <c r="L68" s="1529">
        <v>49.625</v>
      </c>
      <c r="M68" s="1529">
        <v>58.488</v>
      </c>
      <c r="N68" s="1529">
        <v>58.195</v>
      </c>
      <c r="O68" s="1529">
        <v>52.424999999999997</v>
      </c>
      <c r="P68" s="1529">
        <v>58.2</v>
      </c>
      <c r="Q68" s="1529">
        <v>58.189</v>
      </c>
      <c r="R68" s="1529">
        <v>58.207000000000001</v>
      </c>
      <c r="S68" s="1529">
        <v>58.212000000000003</v>
      </c>
      <c r="T68" s="1529">
        <v>58.203000000000003</v>
      </c>
      <c r="U68" s="1529">
        <v>58.222999999999999</v>
      </c>
      <c r="V68" s="1529">
        <v>58.226999999999997</v>
      </c>
      <c r="W68" s="1529">
        <v>58.237000000000002</v>
      </c>
      <c r="X68" s="1529">
        <v>58.253</v>
      </c>
      <c r="Y68" s="1529">
        <v>58.27</v>
      </c>
      <c r="Z68" s="1529">
        <v>58.286999999999999</v>
      </c>
      <c r="AA68" s="1529">
        <v>58.304000000000002</v>
      </c>
      <c r="AB68" s="1529">
        <v>58.320999999999998</v>
      </c>
      <c r="AC68" s="1529">
        <v>83.807000000000002</v>
      </c>
      <c r="AD68" s="1529">
        <v>92.722999999999999</v>
      </c>
      <c r="AE68" s="1529">
        <v>90.680999999999997</v>
      </c>
      <c r="AF68" s="1529">
        <v>90.49</v>
      </c>
      <c r="AG68" s="1529">
        <v>90.49</v>
      </c>
      <c r="AH68" s="1529">
        <v>90.48</v>
      </c>
      <c r="AI68" s="1529">
        <v>90.52</v>
      </c>
      <c r="AJ68" s="1529">
        <v>90.64</v>
      </c>
      <c r="AK68" s="1529">
        <v>90.753</v>
      </c>
      <c r="AL68" s="1529">
        <v>91.061999999999998</v>
      </c>
      <c r="AM68" s="1529">
        <v>90.977999999999994</v>
      </c>
      <c r="AN68" s="1529">
        <v>90.914000000000001</v>
      </c>
      <c r="AO68" s="1529">
        <v>91.138000000000005</v>
      </c>
      <c r="AP68" s="1529">
        <v>91.150999999999996</v>
      </c>
      <c r="AQ68" s="1529">
        <v>91.3</v>
      </c>
      <c r="AR68" s="1529">
        <v>91.4</v>
      </c>
      <c r="AS68" s="1529">
        <v>91.5</v>
      </c>
      <c r="AT68" s="1529">
        <v>91.6</v>
      </c>
      <c r="AU68" s="1530">
        <v>91.7</v>
      </c>
      <c r="AV68" s="1688">
        <v>91.7</v>
      </c>
      <c r="AW68" s="1689">
        <v>91.902197740000005</v>
      </c>
      <c r="AX68" s="1689">
        <v>91.947833680000002</v>
      </c>
      <c r="AY68" s="1689">
        <v>92.1</v>
      </c>
      <c r="AZ68" s="1689">
        <v>92.307948100000004</v>
      </c>
      <c r="BA68" s="1689">
        <v>199.06412139695999</v>
      </c>
      <c r="BB68" s="1689">
        <v>199.48940279395001</v>
      </c>
      <c r="BC68" s="1689">
        <v>824.05700000000002</v>
      </c>
      <c r="BD68" s="1690">
        <v>825.93200000000002</v>
      </c>
      <c r="BE68" s="1689">
        <v>32.155000000000001</v>
      </c>
      <c r="BF68" s="1689">
        <v>32.234000000000002</v>
      </c>
      <c r="BG68" s="1691">
        <v>32.317999999999998</v>
      </c>
      <c r="BH68" s="1688">
        <v>32.357999999999997</v>
      </c>
      <c r="BI68" s="1689">
        <v>32.429558849999999</v>
      </c>
      <c r="BJ68" s="1689">
        <v>32.440127390000001</v>
      </c>
      <c r="BK68" s="1689">
        <v>32.573794909999997</v>
      </c>
      <c r="BL68" s="1689">
        <v>32.641514219999998</v>
      </c>
      <c r="BM68" s="1690">
        <v>32.63619714</v>
      </c>
      <c r="BN68" s="1689">
        <v>32.63619714</v>
      </c>
      <c r="BO68" s="1689">
        <v>38.61872949</v>
      </c>
      <c r="BP68" s="1691">
        <v>38.61872949</v>
      </c>
    </row>
    <row r="69" spans="1:69" s="989" customFormat="1">
      <c r="A69" s="1051" t="s">
        <v>799</v>
      </c>
      <c r="B69" s="1525">
        <v>731767.82753514999</v>
      </c>
      <c r="C69" s="1525">
        <v>734920.79616824002</v>
      </c>
      <c r="D69" s="1525">
        <v>727153.48195053008</v>
      </c>
      <c r="E69" s="1525">
        <v>734301.08131364011</v>
      </c>
      <c r="F69" s="1525">
        <v>723167.56120414997</v>
      </c>
      <c r="G69" s="1525">
        <v>714507.82250019012</v>
      </c>
      <c r="H69" s="1525">
        <v>715286.17899907008</v>
      </c>
      <c r="I69" s="1525">
        <v>716054.62144826015</v>
      </c>
      <c r="J69" s="1525">
        <v>935850.06078752992</v>
      </c>
      <c r="K69" s="1525">
        <v>966311.14775864</v>
      </c>
      <c r="L69" s="1525">
        <v>742748.73440627998</v>
      </c>
      <c r="M69" s="1525">
        <v>1461935.5081223999</v>
      </c>
      <c r="N69" s="1525">
        <v>1383208.6991987699</v>
      </c>
      <c r="O69" s="1525">
        <v>734195.37168362003</v>
      </c>
      <c r="P69" s="1525">
        <v>1386719.7750405599</v>
      </c>
      <c r="Q69" s="1525">
        <v>1413457.99645858</v>
      </c>
      <c r="R69" s="1525">
        <v>1403851.80195757</v>
      </c>
      <c r="S69" s="1525">
        <v>1401382.7879403499</v>
      </c>
      <c r="T69" s="1525">
        <v>1395335.2325965299</v>
      </c>
      <c r="U69" s="1525">
        <v>1395366.4876840699</v>
      </c>
      <c r="V69" s="1525">
        <v>1360967.96311304</v>
      </c>
      <c r="W69" s="1525">
        <v>1200325.3567321701</v>
      </c>
      <c r="X69" s="1525">
        <v>1165040.21626482</v>
      </c>
      <c r="Y69" s="1525">
        <v>1165040.21626482</v>
      </c>
      <c r="Z69" s="1525">
        <v>830438.62191233994</v>
      </c>
      <c r="AA69" s="1525">
        <v>833865.74528717995</v>
      </c>
      <c r="AB69" s="1525">
        <v>649193.43712482997</v>
      </c>
      <c r="AC69" s="1525">
        <v>2243755.62538643</v>
      </c>
      <c r="AD69" s="1525">
        <v>2244294.9679752402</v>
      </c>
      <c r="AE69" s="1525">
        <v>2429073.5777725503</v>
      </c>
      <c r="AF69" s="1525">
        <v>2409439.14167357</v>
      </c>
      <c r="AG69" s="1525">
        <v>2379169.27422615</v>
      </c>
      <c r="AH69" s="1525">
        <v>2358086.0176846399</v>
      </c>
      <c r="AI69" s="1525">
        <v>671810.57553392998</v>
      </c>
      <c r="AJ69" s="1525">
        <v>692759.22542219004</v>
      </c>
      <c r="AK69" s="1525">
        <v>702285.75329002994</v>
      </c>
      <c r="AL69" s="1525">
        <v>725804.81510937004</v>
      </c>
      <c r="AM69" s="1525">
        <v>733917.03819827992</v>
      </c>
      <c r="AN69" s="1525">
        <v>702352.70724422997</v>
      </c>
      <c r="AO69" s="1525">
        <v>790895.00726295996</v>
      </c>
      <c r="AP69" s="1525">
        <v>814508.11645413993</v>
      </c>
      <c r="AQ69" s="1525">
        <v>787663.48523312993</v>
      </c>
      <c r="AR69" s="1525">
        <v>706812.97781387996</v>
      </c>
      <c r="AS69" s="1525">
        <v>1057670.2151061399</v>
      </c>
      <c r="AT69" s="1525">
        <v>1280484.9523201501</v>
      </c>
      <c r="AU69" s="1526">
        <v>2172935.6022238298</v>
      </c>
      <c r="AV69" s="1684">
        <v>2259947.6820184598</v>
      </c>
      <c r="AW69" s="1685">
        <v>2297242.6902905698</v>
      </c>
      <c r="AX69" s="1685">
        <v>2347786.2505509895</v>
      </c>
      <c r="AY69" s="1685">
        <v>2362331.66257422</v>
      </c>
      <c r="AZ69" s="1685">
        <v>2333205.5098176496</v>
      </c>
      <c r="BA69" s="1685">
        <v>2321521.7494633002</v>
      </c>
      <c r="BB69" s="1685">
        <v>2272580.23622056</v>
      </c>
      <c r="BC69" s="1685">
        <v>2248137.7137347702</v>
      </c>
      <c r="BD69" s="1686">
        <v>2945237.6465964797</v>
      </c>
      <c r="BE69" s="1685">
        <v>2893750.33409716</v>
      </c>
      <c r="BF69" s="1685">
        <v>3041003.6815693299</v>
      </c>
      <c r="BG69" s="1687">
        <v>1872853.5237811401</v>
      </c>
      <c r="BH69" s="1684">
        <v>1872776.8587819701</v>
      </c>
      <c r="BI69" s="1685">
        <v>1872776.8587819701</v>
      </c>
      <c r="BJ69" s="1685">
        <v>1347653.6031011601</v>
      </c>
      <c r="BK69" s="1685">
        <v>1625793.2739514599</v>
      </c>
      <c r="BL69" s="1685">
        <v>1538145.6416151701</v>
      </c>
      <c r="BM69" s="1686">
        <v>1524413.27699662</v>
      </c>
      <c r="BN69" s="1685">
        <v>1533860.0802927001</v>
      </c>
      <c r="BO69" s="1685">
        <v>1306215.23609412</v>
      </c>
      <c r="BP69" s="1687">
        <v>1307542.75787468</v>
      </c>
      <c r="BQ69" s="1405"/>
    </row>
    <row r="70" spans="1:69" s="989" customFormat="1">
      <c r="A70" s="1052" t="s">
        <v>800</v>
      </c>
      <c r="B70" s="1529">
        <v>5000</v>
      </c>
      <c r="C70" s="1529">
        <v>5000</v>
      </c>
      <c r="D70" s="1529">
        <v>5000</v>
      </c>
      <c r="E70" s="1529">
        <v>5000</v>
      </c>
      <c r="F70" s="1529">
        <v>5000</v>
      </c>
      <c r="G70" s="1529">
        <v>5000</v>
      </c>
      <c r="H70" s="1529">
        <v>5000</v>
      </c>
      <c r="I70" s="1529">
        <v>5000</v>
      </c>
      <c r="J70" s="1529">
        <v>5000</v>
      </c>
      <c r="K70" s="1529">
        <v>5000</v>
      </c>
      <c r="L70" s="1529">
        <v>5000</v>
      </c>
      <c r="M70" s="1529">
        <v>5000</v>
      </c>
      <c r="N70" s="1529">
        <v>5000</v>
      </c>
      <c r="O70" s="1529">
        <v>5000</v>
      </c>
      <c r="P70" s="1529">
        <v>5000</v>
      </c>
      <c r="Q70" s="1529">
        <v>5000</v>
      </c>
      <c r="R70" s="1529">
        <v>5000</v>
      </c>
      <c r="S70" s="1529">
        <v>5000</v>
      </c>
      <c r="T70" s="1529">
        <v>5000</v>
      </c>
      <c r="U70" s="1529">
        <v>5000</v>
      </c>
      <c r="V70" s="1529">
        <v>5000</v>
      </c>
      <c r="W70" s="1529">
        <v>5000</v>
      </c>
      <c r="X70" s="1529">
        <v>5000</v>
      </c>
      <c r="Y70" s="1529">
        <v>5000</v>
      </c>
      <c r="Z70" s="1529">
        <v>5000</v>
      </c>
      <c r="AA70" s="1529">
        <v>5000</v>
      </c>
      <c r="AB70" s="1529">
        <v>5000</v>
      </c>
      <c r="AC70" s="1529">
        <v>5000</v>
      </c>
      <c r="AD70" s="1529">
        <v>5000</v>
      </c>
      <c r="AE70" s="1529">
        <v>5000</v>
      </c>
      <c r="AF70" s="1529">
        <v>5000</v>
      </c>
      <c r="AG70" s="1529">
        <v>5000</v>
      </c>
      <c r="AH70" s="1529">
        <v>5000</v>
      </c>
      <c r="AI70" s="1529">
        <v>5000</v>
      </c>
      <c r="AJ70" s="1529">
        <v>5000</v>
      </c>
      <c r="AK70" s="1529">
        <v>5000</v>
      </c>
      <c r="AL70" s="1529">
        <v>5000</v>
      </c>
      <c r="AM70" s="1529">
        <v>5000</v>
      </c>
      <c r="AN70" s="1529">
        <v>5000</v>
      </c>
      <c r="AO70" s="1529">
        <v>5000</v>
      </c>
      <c r="AP70" s="1529">
        <v>5000</v>
      </c>
      <c r="AQ70" s="1529">
        <v>5000</v>
      </c>
      <c r="AR70" s="1529">
        <v>5000</v>
      </c>
      <c r="AS70" s="1529">
        <v>5000</v>
      </c>
      <c r="AT70" s="1529">
        <v>5000</v>
      </c>
      <c r="AU70" s="1530">
        <v>5000</v>
      </c>
      <c r="AV70" s="1688">
        <v>5000</v>
      </c>
      <c r="AW70" s="1689">
        <v>5000</v>
      </c>
      <c r="AX70" s="1689">
        <v>5000</v>
      </c>
      <c r="AY70" s="1689">
        <v>5000</v>
      </c>
      <c r="AZ70" s="1689">
        <v>5000</v>
      </c>
      <c r="BA70" s="1689">
        <v>5000</v>
      </c>
      <c r="BB70" s="1689">
        <v>5000</v>
      </c>
      <c r="BC70" s="1689">
        <v>5000</v>
      </c>
      <c r="BD70" s="1690">
        <v>5000</v>
      </c>
      <c r="BE70" s="1689">
        <v>5000</v>
      </c>
      <c r="BF70" s="1689">
        <v>5000</v>
      </c>
      <c r="BG70" s="1691">
        <v>5000</v>
      </c>
      <c r="BH70" s="1688">
        <v>5000</v>
      </c>
      <c r="BI70" s="1689">
        <v>5000</v>
      </c>
      <c r="BJ70" s="1689">
        <v>5000</v>
      </c>
      <c r="BK70" s="1689">
        <v>5000</v>
      </c>
      <c r="BL70" s="1689">
        <v>5000</v>
      </c>
      <c r="BM70" s="1690">
        <v>5000</v>
      </c>
      <c r="BN70" s="1689">
        <v>5000</v>
      </c>
      <c r="BO70" s="1689">
        <v>5000</v>
      </c>
      <c r="BP70" s="1691">
        <v>5000</v>
      </c>
    </row>
    <row r="71" spans="1:69" s="1405" customFormat="1">
      <c r="A71" s="1052" t="s">
        <v>146</v>
      </c>
      <c r="B71" s="1529">
        <v>324340.54262650001</v>
      </c>
      <c r="C71" s="1529">
        <v>324340.54262650001</v>
      </c>
      <c r="D71" s="1529">
        <v>324340.54262650001</v>
      </c>
      <c r="E71" s="1529">
        <v>324340.54262650001</v>
      </c>
      <c r="F71" s="1529">
        <v>324340.54262650001</v>
      </c>
      <c r="G71" s="1529">
        <v>324340.54262650001</v>
      </c>
      <c r="H71" s="1529">
        <v>324340.54262650001</v>
      </c>
      <c r="I71" s="1529">
        <v>324340.54262650001</v>
      </c>
      <c r="J71" s="1529">
        <v>324340.54262650001</v>
      </c>
      <c r="K71" s="1529">
        <v>323994.52006128005</v>
      </c>
      <c r="L71" s="1529">
        <v>379924.26384163002</v>
      </c>
      <c r="M71" s="1529">
        <v>379924.26384163002</v>
      </c>
      <c r="N71" s="1529">
        <v>379924.26384163002</v>
      </c>
      <c r="O71" s="1529">
        <v>323615.11814188003</v>
      </c>
      <c r="P71" s="1529">
        <v>379178.99681213003</v>
      </c>
      <c r="Q71" s="1529">
        <v>379178.99681213003</v>
      </c>
      <c r="R71" s="1529">
        <v>379178.99681213003</v>
      </c>
      <c r="S71" s="1529">
        <v>379924.26384163002</v>
      </c>
      <c r="T71" s="1529">
        <v>379979.54304163001</v>
      </c>
      <c r="U71" s="1529">
        <v>379979.54304163001</v>
      </c>
      <c r="V71" s="1529">
        <v>379979.54304163001</v>
      </c>
      <c r="W71" s="1529">
        <v>212662.09832563001</v>
      </c>
      <c r="X71" s="1529">
        <v>177376.95785827999</v>
      </c>
      <c r="Y71" s="1529">
        <v>177376.95785827999</v>
      </c>
      <c r="Z71" s="1529">
        <v>177376.95785827999</v>
      </c>
      <c r="AA71" s="1529">
        <v>177376.95785827999</v>
      </c>
      <c r="AB71" s="1529">
        <v>285941.50788902002</v>
      </c>
      <c r="AC71" s="1529">
        <v>285941.50788902002</v>
      </c>
      <c r="AD71" s="1529">
        <v>285941.50788902002</v>
      </c>
      <c r="AE71" s="1529">
        <v>285941.50788902002</v>
      </c>
      <c r="AF71" s="1529">
        <v>285941.50788902002</v>
      </c>
      <c r="AG71" s="1529">
        <v>285941.50788902002</v>
      </c>
      <c r="AH71" s="1529">
        <v>285941.50788902002</v>
      </c>
      <c r="AI71" s="1529">
        <v>225492.84424289002</v>
      </c>
      <c r="AJ71" s="1529">
        <v>225518.89607875</v>
      </c>
      <c r="AK71" s="1529">
        <v>225587.90729537001</v>
      </c>
      <c r="AL71" s="1529">
        <v>225691.37541489</v>
      </c>
      <c r="AM71" s="1529">
        <v>224221.72654232002</v>
      </c>
      <c r="AN71" s="1529">
        <v>227245.14106685997</v>
      </c>
      <c r="AO71" s="1529">
        <v>227407.83411775</v>
      </c>
      <c r="AP71" s="1529">
        <v>227408.28998226</v>
      </c>
      <c r="AQ71" s="1529">
        <v>227410.39011297</v>
      </c>
      <c r="AR71" s="1529">
        <v>227414.60104982997</v>
      </c>
      <c r="AS71" s="1529">
        <v>227518.04102070001</v>
      </c>
      <c r="AT71" s="1529">
        <v>225965.91313197001</v>
      </c>
      <c r="AU71" s="1530">
        <v>250829.00532822998</v>
      </c>
      <c r="AV71" s="1688">
        <v>250829.00532823001</v>
      </c>
      <c r="AW71" s="1689">
        <v>250829.00532822998</v>
      </c>
      <c r="AX71" s="1689">
        <v>250829.00532822986</v>
      </c>
      <c r="AY71" s="1689">
        <v>250829.00532822998</v>
      </c>
      <c r="AZ71" s="1689">
        <v>250829.00532823004</v>
      </c>
      <c r="BA71" s="1689">
        <v>250829.00532822998</v>
      </c>
      <c r="BB71" s="1689">
        <v>250829.00532823004</v>
      </c>
      <c r="BC71" s="1689">
        <v>250829.00532823001</v>
      </c>
      <c r="BD71" s="1690">
        <v>250829.00532823001</v>
      </c>
      <c r="BE71" s="1689">
        <v>250829.00532823001</v>
      </c>
      <c r="BF71" s="1689">
        <v>250829.00532823001</v>
      </c>
      <c r="BG71" s="1691">
        <v>250829.00532823001</v>
      </c>
      <c r="BH71" s="1688">
        <v>250829.00532823001</v>
      </c>
      <c r="BI71" s="1689">
        <v>250829.00532823001</v>
      </c>
      <c r="BJ71" s="1689">
        <v>461407.18754287</v>
      </c>
      <c r="BK71" s="1689">
        <v>461407.18754287</v>
      </c>
      <c r="BL71" s="1689">
        <v>461407.18754287</v>
      </c>
      <c r="BM71" s="1690">
        <v>461407.18754287</v>
      </c>
      <c r="BN71" s="1689">
        <v>453118.94675914</v>
      </c>
      <c r="BO71" s="1689">
        <v>453118.94675914</v>
      </c>
      <c r="BP71" s="1691">
        <v>453118.94675914</v>
      </c>
      <c r="BQ71" s="989"/>
    </row>
    <row r="72" spans="1:69" s="989" customFormat="1">
      <c r="A72" s="1052" t="s">
        <v>801</v>
      </c>
      <c r="B72" s="1529">
        <v>340374.16954305</v>
      </c>
      <c r="C72" s="1529">
        <v>341194.48546115996</v>
      </c>
      <c r="D72" s="1529">
        <v>342006.19617707003</v>
      </c>
      <c r="E72" s="1529">
        <v>342812.95835315</v>
      </c>
      <c r="F72" s="1529">
        <v>343610.96411437</v>
      </c>
      <c r="G72" s="1529">
        <v>344403.09317551</v>
      </c>
      <c r="H72" s="1529">
        <v>345181.44967439002</v>
      </c>
      <c r="I72" s="1529">
        <v>345949.89212358004</v>
      </c>
      <c r="J72" s="1529">
        <v>346809.45426759002</v>
      </c>
      <c r="K72" s="1529">
        <v>316150.87210424</v>
      </c>
      <c r="L72" s="1529">
        <v>317060.28386646998</v>
      </c>
      <c r="M72" s="1529">
        <v>317947.74628431001</v>
      </c>
      <c r="N72" s="1529">
        <v>318829.77741765999</v>
      </c>
      <c r="O72" s="1529">
        <v>341194.48546115996</v>
      </c>
      <c r="P72" s="1529">
        <v>320571.00758457003</v>
      </c>
      <c r="Q72" s="1529">
        <v>321387.97110918001</v>
      </c>
      <c r="R72" s="1529">
        <v>321387.97110918001</v>
      </c>
      <c r="S72" s="1529">
        <v>322897.87497445004</v>
      </c>
      <c r="T72" s="1529">
        <v>323714.30256479996</v>
      </c>
      <c r="U72" s="1529">
        <v>323745.55765234004</v>
      </c>
      <c r="V72" s="1529">
        <v>325210.28530346998</v>
      </c>
      <c r="W72" s="1529">
        <v>325893.96357570001</v>
      </c>
      <c r="X72" s="1529">
        <v>325893.96357570001</v>
      </c>
      <c r="Y72" s="1529">
        <v>325893.96357570001</v>
      </c>
      <c r="Z72" s="1529">
        <v>304334.97132019</v>
      </c>
      <c r="AA72" s="1529">
        <v>307762.09469503001</v>
      </c>
      <c r="AB72" s="1529">
        <v>310291.00262444001</v>
      </c>
      <c r="AC72" s="1529">
        <v>311064.82128889003</v>
      </c>
      <c r="AD72" s="1529">
        <v>311109.02591776004</v>
      </c>
      <c r="AE72" s="1529">
        <v>312603.10463803005</v>
      </c>
      <c r="AF72" s="1529">
        <v>313282.51472853997</v>
      </c>
      <c r="AG72" s="1529">
        <v>313330.81636614003</v>
      </c>
      <c r="AH72" s="1529">
        <v>313491.93149421003</v>
      </c>
      <c r="AI72" s="1529">
        <v>400553.54459303</v>
      </c>
      <c r="AJ72" s="1529">
        <v>401340.53593382001</v>
      </c>
      <c r="AK72" s="1529">
        <v>402126.53086628998</v>
      </c>
      <c r="AL72" s="1529">
        <v>402910.57218175998</v>
      </c>
      <c r="AM72" s="1529">
        <v>403675.94984831999</v>
      </c>
      <c r="AN72" s="1529">
        <v>402905.80043204996</v>
      </c>
      <c r="AO72" s="1529">
        <v>404865.54625330999</v>
      </c>
      <c r="AP72" s="1529">
        <v>405602.42921555997</v>
      </c>
      <c r="AQ72" s="1529">
        <v>405602.42921555997</v>
      </c>
      <c r="AR72" s="1529">
        <v>406231.27388470003</v>
      </c>
      <c r="AS72" s="1529">
        <v>407106.44288135</v>
      </c>
      <c r="AT72" s="1529">
        <v>414784.50687283004</v>
      </c>
      <c r="AU72" s="1530">
        <v>784003.54324988998</v>
      </c>
      <c r="AV72" s="1688">
        <v>785011.93552677007</v>
      </c>
      <c r="AW72" s="1689">
        <v>786019.47623156989</v>
      </c>
      <c r="AX72" s="1689">
        <v>787023.97279012005</v>
      </c>
      <c r="AY72" s="1689">
        <v>787663.48959070991</v>
      </c>
      <c r="AZ72" s="1689">
        <v>788633.03586774995</v>
      </c>
      <c r="BA72" s="1689">
        <v>790096.91689872998</v>
      </c>
      <c r="BB72" s="1689">
        <v>791942.83375420992</v>
      </c>
      <c r="BC72" s="1689">
        <v>792987.26671461994</v>
      </c>
      <c r="BD72" s="1690">
        <v>793482.81428457994</v>
      </c>
      <c r="BE72" s="1689">
        <v>795170.92226284998</v>
      </c>
      <c r="BF72" s="1689">
        <v>795171.70004070993</v>
      </c>
      <c r="BG72" s="1691">
        <v>797962.39225300006</v>
      </c>
      <c r="BH72" s="1688">
        <v>797942.38795382995</v>
      </c>
      <c r="BI72" s="1689">
        <v>797942.38795382995</v>
      </c>
      <c r="BJ72" s="1689">
        <v>813486.64640647999</v>
      </c>
      <c r="BK72" s="1689">
        <v>817344.66689083993</v>
      </c>
      <c r="BL72" s="1689">
        <v>819702.16241945</v>
      </c>
      <c r="BM72" s="1690">
        <v>805969.79780088004</v>
      </c>
      <c r="BN72" s="1689">
        <v>805969.79780088004</v>
      </c>
      <c r="BO72" s="1689">
        <v>807332.10263697</v>
      </c>
      <c r="BP72" s="1691">
        <v>808659.62441753002</v>
      </c>
    </row>
    <row r="73" spans="1:69" s="989" customFormat="1">
      <c r="A73" s="1052" t="s">
        <v>802</v>
      </c>
      <c r="B73" s="1529"/>
      <c r="C73" s="1529"/>
      <c r="D73" s="1529"/>
      <c r="E73" s="1529"/>
      <c r="F73" s="1529"/>
      <c r="G73" s="1529"/>
      <c r="H73" s="1529"/>
      <c r="I73" s="1529"/>
      <c r="J73" s="1529"/>
      <c r="K73" s="1529"/>
      <c r="L73" s="1529"/>
      <c r="M73" s="1529"/>
      <c r="N73" s="1529"/>
      <c r="O73" s="1529"/>
      <c r="P73" s="1529"/>
      <c r="Q73" s="1529"/>
      <c r="R73" s="1529"/>
      <c r="S73" s="1529"/>
      <c r="T73" s="1529"/>
      <c r="U73" s="1529"/>
      <c r="V73" s="1529"/>
      <c r="W73" s="1529"/>
      <c r="X73" s="1529"/>
      <c r="Y73" s="1529"/>
      <c r="Z73" s="1529"/>
      <c r="AA73" s="1529"/>
      <c r="AB73" s="1529"/>
      <c r="AC73" s="1529"/>
      <c r="AD73" s="1529"/>
      <c r="AE73" s="1529"/>
      <c r="AF73" s="1529"/>
      <c r="AG73" s="1529"/>
      <c r="AH73" s="1529"/>
      <c r="AI73" s="1529"/>
      <c r="AJ73" s="1529"/>
      <c r="AK73" s="1529"/>
      <c r="AL73" s="1529"/>
      <c r="AM73" s="1529"/>
      <c r="AN73" s="1529"/>
      <c r="AO73" s="1529"/>
      <c r="AP73" s="1529"/>
      <c r="AQ73" s="1529"/>
      <c r="AR73" s="1529"/>
      <c r="AS73" s="1529"/>
      <c r="AT73" s="1529"/>
      <c r="AU73" s="1530"/>
      <c r="AV73" s="1688"/>
      <c r="AW73" s="1689"/>
      <c r="AX73" s="1689"/>
      <c r="AY73" s="1689"/>
      <c r="AZ73" s="1689"/>
      <c r="BA73" s="1689"/>
      <c r="BB73" s="1689"/>
      <c r="BC73" s="1689"/>
      <c r="BD73" s="1690"/>
      <c r="BE73" s="1689"/>
      <c r="BF73" s="1689"/>
      <c r="BG73" s="1691"/>
      <c r="BH73" s="1688"/>
      <c r="BI73" s="1689"/>
      <c r="BJ73" s="1689"/>
      <c r="BK73" s="1689"/>
      <c r="BL73" s="1689"/>
      <c r="BM73" s="1690"/>
      <c r="BN73" s="1689"/>
      <c r="BO73" s="1689"/>
      <c r="BP73" s="1691"/>
    </row>
    <row r="74" spans="1:69" s="989" customFormat="1">
      <c r="A74" s="1052" t="s">
        <v>803</v>
      </c>
      <c r="B74" s="1529">
        <v>62053.115365600002</v>
      </c>
      <c r="C74" s="1529">
        <v>64385.768080580005</v>
      </c>
      <c r="D74" s="1529">
        <v>55806.743146960005</v>
      </c>
      <c r="E74" s="1529">
        <v>62147.580333990001</v>
      </c>
      <c r="F74" s="1529">
        <v>50216.054463280001</v>
      </c>
      <c r="G74" s="1529">
        <v>40764.186698180005</v>
      </c>
      <c r="H74" s="1529">
        <v>40764.186698180005</v>
      </c>
      <c r="I74" s="1529">
        <v>40764.186698180005</v>
      </c>
      <c r="J74" s="1529">
        <v>259700.06389344</v>
      </c>
      <c r="K74" s="1529">
        <v>321165.75559312</v>
      </c>
      <c r="L74" s="1529">
        <v>40764.186698180005</v>
      </c>
      <c r="M74" s="1529">
        <v>759063.49799645995</v>
      </c>
      <c r="N74" s="1529">
        <v>679454.65793947992</v>
      </c>
      <c r="O74" s="1529">
        <v>64385.768080580005</v>
      </c>
      <c r="P74" s="1529">
        <v>681969.77064385999</v>
      </c>
      <c r="Q74" s="1529">
        <v>707891.02853726991</v>
      </c>
      <c r="R74" s="1529">
        <v>698284.83403625991</v>
      </c>
      <c r="S74" s="1529">
        <v>693560.64912426996</v>
      </c>
      <c r="T74" s="1529">
        <v>686641.38699009991</v>
      </c>
      <c r="U74" s="1529">
        <v>686641.38699009991</v>
      </c>
      <c r="V74" s="1529">
        <v>650778.13476794004</v>
      </c>
      <c r="W74" s="1529">
        <v>656769.29483083996</v>
      </c>
      <c r="X74" s="1529">
        <v>656769.29483083996</v>
      </c>
      <c r="Y74" s="1529">
        <v>656769.29483083996</v>
      </c>
      <c r="Z74" s="1529">
        <v>343726.69273387</v>
      </c>
      <c r="AA74" s="1529">
        <v>343726.69273387</v>
      </c>
      <c r="AB74" s="1529">
        <v>47960.92661137</v>
      </c>
      <c r="AC74" s="1529">
        <v>1641749.29620852</v>
      </c>
      <c r="AD74" s="1529">
        <v>1642244.4341684598</v>
      </c>
      <c r="AE74" s="1529">
        <v>1825528.9652455</v>
      </c>
      <c r="AF74" s="1529">
        <v>1805215.1190560099</v>
      </c>
      <c r="AG74" s="1529">
        <v>1774896.94997099</v>
      </c>
      <c r="AH74" s="1529">
        <v>1753652.57830141</v>
      </c>
      <c r="AI74" s="1529">
        <v>40764.186698010002</v>
      </c>
      <c r="AJ74" s="1529">
        <v>60899.793409620004</v>
      </c>
      <c r="AK74" s="1529">
        <v>69571.315128369999</v>
      </c>
      <c r="AL74" s="1529">
        <v>92202.867512719997</v>
      </c>
      <c r="AM74" s="1529">
        <v>101019.36180764</v>
      </c>
      <c r="AN74" s="1529">
        <v>67201.765745320008</v>
      </c>
      <c r="AO74" s="1529">
        <v>153621.6268919</v>
      </c>
      <c r="AP74" s="1529">
        <v>176497.39725631999</v>
      </c>
      <c r="AQ74" s="1529">
        <v>149650.6659046</v>
      </c>
      <c r="AR74" s="1529">
        <v>68167.102879350001</v>
      </c>
      <c r="AS74" s="1529">
        <v>418045.73120409006</v>
      </c>
      <c r="AT74" s="1529">
        <v>634734.5323153499</v>
      </c>
      <c r="AU74" s="1530">
        <v>1133103.05364571</v>
      </c>
      <c r="AV74" s="1688">
        <v>1219106.7411634598</v>
      </c>
      <c r="AW74" s="1689">
        <v>1255394.20873077</v>
      </c>
      <c r="AX74" s="1689">
        <v>1304933.2724326397</v>
      </c>
      <c r="AY74" s="1689">
        <v>1318839.1676552801</v>
      </c>
      <c r="AZ74" s="1689">
        <v>1288743.4686216698</v>
      </c>
      <c r="BA74" s="1689">
        <v>1275595.8272363401</v>
      </c>
      <c r="BB74" s="1689">
        <v>1224808.3971381201</v>
      </c>
      <c r="BC74" s="1689">
        <v>1199321.4416919199</v>
      </c>
      <c r="BD74" s="1690">
        <v>1895925.8269836698</v>
      </c>
      <c r="BE74" s="1689">
        <v>1842750.4065060799</v>
      </c>
      <c r="BF74" s="1689">
        <v>1990002.9762003899</v>
      </c>
      <c r="BG74" s="1691">
        <v>819062.12619990995</v>
      </c>
      <c r="BH74" s="1688">
        <v>819005.46549990994</v>
      </c>
      <c r="BI74" s="1689">
        <v>819005.46549990994</v>
      </c>
      <c r="BJ74" s="1689">
        <v>67759.769151810004</v>
      </c>
      <c r="BK74" s="1689">
        <v>342041.41951774998</v>
      </c>
      <c r="BL74" s="1689">
        <v>252036.29165284999</v>
      </c>
      <c r="BM74" s="1690">
        <v>252036.29165287002</v>
      </c>
      <c r="BN74" s="1689">
        <v>269771.33573267999</v>
      </c>
      <c r="BO74" s="1689">
        <v>40764.186698010002</v>
      </c>
      <c r="BP74" s="1691">
        <v>40764.186698010002</v>
      </c>
    </row>
    <row r="75" spans="1:69" s="989" customFormat="1">
      <c r="A75" s="1052" t="s">
        <v>804</v>
      </c>
      <c r="B75" s="1529">
        <v>21288.92866759</v>
      </c>
      <c r="C75" s="1529">
        <v>23621.581382569999</v>
      </c>
      <c r="D75" s="1529">
        <v>15042.556448950001</v>
      </c>
      <c r="E75" s="1529">
        <v>21383.393635979999</v>
      </c>
      <c r="F75" s="1529">
        <v>9451.8677652700007</v>
      </c>
      <c r="G75" s="1529">
        <v>1.7000000000000001E-7</v>
      </c>
      <c r="H75" s="1529">
        <v>1.7000000000000001E-7</v>
      </c>
      <c r="I75" s="1529">
        <v>1.7000000000000001E-7</v>
      </c>
      <c r="J75" s="1529">
        <v>218935.87719542999</v>
      </c>
      <c r="K75" s="1529">
        <v>280401.56889510999</v>
      </c>
      <c r="L75" s="1529">
        <v>1.7000000000000001E-7</v>
      </c>
      <c r="M75" s="1529">
        <v>718299.31129844999</v>
      </c>
      <c r="N75" s="1529">
        <v>638690.47124146996</v>
      </c>
      <c r="O75" s="1529">
        <v>23621.581382569999</v>
      </c>
      <c r="P75" s="1529">
        <v>641205.58394585003</v>
      </c>
      <c r="Q75" s="1529">
        <v>667126.84183925996</v>
      </c>
      <c r="R75" s="1529">
        <v>657520.64733824995</v>
      </c>
      <c r="S75" s="1529">
        <v>652796.46242626</v>
      </c>
      <c r="T75" s="1529">
        <v>645877.20029208995</v>
      </c>
      <c r="U75" s="1529">
        <v>645877.20029208995</v>
      </c>
      <c r="V75" s="1529">
        <v>610013.94806993008</v>
      </c>
      <c r="W75" s="1529">
        <v>616005.10813283001</v>
      </c>
      <c r="X75" s="1529">
        <v>616005.10813283001</v>
      </c>
      <c r="Y75" s="1529">
        <v>616005.10813283001</v>
      </c>
      <c r="Z75" s="1529">
        <v>302962.50603585999</v>
      </c>
      <c r="AA75" s="1529">
        <v>302962.50603585999</v>
      </c>
      <c r="AB75" s="1529">
        <v>7196.7399133599993</v>
      </c>
      <c r="AC75" s="1529">
        <v>1600985.10951051</v>
      </c>
      <c r="AD75" s="1529">
        <v>1601480.2474704499</v>
      </c>
      <c r="AE75" s="1529">
        <v>1784764.77854749</v>
      </c>
      <c r="AF75" s="1529">
        <v>1764450.932358</v>
      </c>
      <c r="AG75" s="1529">
        <v>1734132.76327298</v>
      </c>
      <c r="AH75" s="1529">
        <v>1712888.3916034</v>
      </c>
      <c r="AI75" s="1529">
        <v>0</v>
      </c>
      <c r="AJ75" s="1529">
        <v>20135.606711610002</v>
      </c>
      <c r="AK75" s="1529">
        <v>28807.12843036</v>
      </c>
      <c r="AL75" s="1529">
        <v>51438.680814710002</v>
      </c>
      <c r="AM75" s="1529">
        <v>60255.175109629999</v>
      </c>
      <c r="AN75" s="1529">
        <v>26437.579047310002</v>
      </c>
      <c r="AO75" s="1529">
        <v>112857.44019389</v>
      </c>
      <c r="AP75" s="1529">
        <v>135733.21055831001</v>
      </c>
      <c r="AQ75" s="1529">
        <v>108886.47920659</v>
      </c>
      <c r="AR75" s="1529">
        <v>27402.916181339999</v>
      </c>
      <c r="AS75" s="1529">
        <v>377281.54450608004</v>
      </c>
      <c r="AT75" s="1529">
        <v>593970.34561733995</v>
      </c>
      <c r="AU75" s="1530">
        <v>1092338.8669477</v>
      </c>
      <c r="AV75" s="1688">
        <v>1178342.5544654499</v>
      </c>
      <c r="AW75" s="1689">
        <v>1214630.0220327601</v>
      </c>
      <c r="AX75" s="1689">
        <v>1264169.0857346298</v>
      </c>
      <c r="AY75" s="1689">
        <v>1278074.9809572701</v>
      </c>
      <c r="AZ75" s="1689">
        <v>1247979.2819236598</v>
      </c>
      <c r="BA75" s="1689">
        <v>1234831.6405383302</v>
      </c>
      <c r="BB75" s="1689">
        <v>1184044.2104401102</v>
      </c>
      <c r="BC75" s="1689">
        <v>1158557.25499391</v>
      </c>
      <c r="BD75" s="1690">
        <v>1855161.6402856598</v>
      </c>
      <c r="BE75" s="1689">
        <v>1801986.21980807</v>
      </c>
      <c r="BF75" s="1689">
        <v>1949238.78950238</v>
      </c>
      <c r="BG75" s="1691">
        <v>778297.93950189999</v>
      </c>
      <c r="BH75" s="1688">
        <v>778241.27880189999</v>
      </c>
      <c r="BI75" s="1689">
        <v>778241.27880189999</v>
      </c>
      <c r="BJ75" s="1689">
        <v>26995.582453799998</v>
      </c>
      <c r="BK75" s="1689">
        <v>301277.23281973996</v>
      </c>
      <c r="BL75" s="1689">
        <v>211272.10495484</v>
      </c>
      <c r="BM75" s="1690">
        <v>211272.10495486</v>
      </c>
      <c r="BN75" s="1689">
        <v>229007.14903467</v>
      </c>
      <c r="BO75" s="1689">
        <v>0</v>
      </c>
      <c r="BP75" s="1691">
        <v>0</v>
      </c>
    </row>
    <row r="76" spans="1:69" s="989" customFormat="1">
      <c r="A76" s="1052" t="s">
        <v>844</v>
      </c>
      <c r="B76" s="1529">
        <v>40764.186698010002</v>
      </c>
      <c r="C76" s="1529">
        <v>40764.186698010002</v>
      </c>
      <c r="D76" s="1529">
        <v>40764.186698010002</v>
      </c>
      <c r="E76" s="1529">
        <v>40764.186698010002</v>
      </c>
      <c r="F76" s="1529">
        <v>40764.186698010002</v>
      </c>
      <c r="G76" s="1529">
        <v>40764.186698010002</v>
      </c>
      <c r="H76" s="1529">
        <v>40764.186698010002</v>
      </c>
      <c r="I76" s="1529">
        <v>40764.186698010002</v>
      </c>
      <c r="J76" s="1529">
        <v>40764.186698010002</v>
      </c>
      <c r="K76" s="1529">
        <v>40764.186698010002</v>
      </c>
      <c r="L76" s="1529">
        <v>40764.186698010002</v>
      </c>
      <c r="M76" s="1529">
        <v>40764.186698010002</v>
      </c>
      <c r="N76" s="1529">
        <v>40764.186698010002</v>
      </c>
      <c r="O76" s="1529">
        <v>40764.186698010002</v>
      </c>
      <c r="P76" s="1529">
        <v>40764.186698010002</v>
      </c>
      <c r="Q76" s="1529">
        <v>40764.186698010002</v>
      </c>
      <c r="R76" s="1529">
        <v>40764.186698010002</v>
      </c>
      <c r="S76" s="1529">
        <v>40764.186698010002</v>
      </c>
      <c r="T76" s="1529">
        <v>40764.186698010002</v>
      </c>
      <c r="U76" s="1529">
        <v>40764.186698010002</v>
      </c>
      <c r="V76" s="1529">
        <v>40764.186698010002</v>
      </c>
      <c r="W76" s="1529">
        <v>40764.186698010002</v>
      </c>
      <c r="X76" s="1529">
        <v>40764.186698010002</v>
      </c>
      <c r="Y76" s="1529">
        <v>40764.186698010002</v>
      </c>
      <c r="Z76" s="1529">
        <v>40764.186698010002</v>
      </c>
      <c r="AA76" s="1529">
        <v>40764.186698010002</v>
      </c>
      <c r="AB76" s="1529">
        <v>40764.186698010002</v>
      </c>
      <c r="AC76" s="1529">
        <v>40764.186698010002</v>
      </c>
      <c r="AD76" s="1529">
        <v>40764.186698010002</v>
      </c>
      <c r="AE76" s="1529">
        <v>40764.186698010002</v>
      </c>
      <c r="AF76" s="1529">
        <v>40764.186698010002</v>
      </c>
      <c r="AG76" s="1529">
        <v>40764.186698010002</v>
      </c>
      <c r="AH76" s="1529">
        <v>40764.186698010002</v>
      </c>
      <c r="AI76" s="1529">
        <v>40764.186698010002</v>
      </c>
      <c r="AJ76" s="1529">
        <v>40764.186698010002</v>
      </c>
      <c r="AK76" s="1529">
        <v>40764.186698010002</v>
      </c>
      <c r="AL76" s="1529">
        <v>40764.186698010002</v>
      </c>
      <c r="AM76" s="1529">
        <v>40764.186698010002</v>
      </c>
      <c r="AN76" s="1529">
        <v>40764.186698010002</v>
      </c>
      <c r="AO76" s="1529">
        <v>40764.186698010002</v>
      </c>
      <c r="AP76" s="1529">
        <v>40764.186698010002</v>
      </c>
      <c r="AQ76" s="1529">
        <v>40764.186698010002</v>
      </c>
      <c r="AR76" s="1529">
        <v>40764.186698010002</v>
      </c>
      <c r="AS76" s="1529">
        <v>40764.186698010002</v>
      </c>
      <c r="AT76" s="1529">
        <v>40764.186698010002</v>
      </c>
      <c r="AU76" s="1530">
        <v>40764.186698010002</v>
      </c>
      <c r="AV76" s="1688">
        <v>40764.186698010002</v>
      </c>
      <c r="AW76" s="1689">
        <v>40764.186698010002</v>
      </c>
      <c r="AX76" s="1689">
        <v>40764.186698010002</v>
      </c>
      <c r="AY76" s="1689">
        <v>40764.186698010002</v>
      </c>
      <c r="AZ76" s="1689">
        <v>40764.186698010002</v>
      </c>
      <c r="BA76" s="1689">
        <v>40764.186698010002</v>
      </c>
      <c r="BB76" s="1689">
        <v>40764.186698010002</v>
      </c>
      <c r="BC76" s="1689">
        <v>40764.186698010002</v>
      </c>
      <c r="BD76" s="1690">
        <v>40764.186698010002</v>
      </c>
      <c r="BE76" s="1689">
        <v>40764.186698010002</v>
      </c>
      <c r="BF76" s="1689">
        <v>40764.186698010002</v>
      </c>
      <c r="BG76" s="1691">
        <v>40764.186698010002</v>
      </c>
      <c r="BH76" s="1688">
        <v>40764.186698010002</v>
      </c>
      <c r="BI76" s="1689">
        <v>40764.186698010002</v>
      </c>
      <c r="BJ76" s="1689">
        <v>40764.186698010002</v>
      </c>
      <c r="BK76" s="1689">
        <v>40764.186698010002</v>
      </c>
      <c r="BL76" s="1689">
        <v>40764.186698010002</v>
      </c>
      <c r="BM76" s="1690">
        <v>40764.186698010002</v>
      </c>
      <c r="BN76" s="1689">
        <v>40764.186698010002</v>
      </c>
      <c r="BO76" s="1689">
        <v>40764.186698010002</v>
      </c>
      <c r="BP76" s="1691">
        <v>40764.186698010002</v>
      </c>
    </row>
    <row r="77" spans="1:69" s="989" customFormat="1">
      <c r="A77" s="1051" t="s">
        <v>806</v>
      </c>
      <c r="B77" s="1525">
        <v>2877433.6056083101</v>
      </c>
      <c r="C77" s="1525">
        <v>1442924.62040684</v>
      </c>
      <c r="D77" s="1525">
        <v>1299053.0011209499</v>
      </c>
      <c r="E77" s="1525">
        <v>1194421.62084</v>
      </c>
      <c r="F77" s="1525">
        <v>1200627.1132902896</v>
      </c>
      <c r="G77" s="1525">
        <v>1243818.8043175798</v>
      </c>
      <c r="H77" s="1525">
        <v>1281004.0609618998</v>
      </c>
      <c r="I77" s="1525">
        <v>1316744.7094823702</v>
      </c>
      <c r="J77" s="1525">
        <v>1380538.37959117</v>
      </c>
      <c r="K77" s="1525">
        <v>1595592.75954712</v>
      </c>
      <c r="L77" s="1525">
        <v>1127996.6152678998</v>
      </c>
      <c r="M77" s="1525">
        <v>1226184.0448318699</v>
      </c>
      <c r="N77" s="1525">
        <v>1151352.9239134397</v>
      </c>
      <c r="O77" s="1525">
        <v>1442949.8696534303</v>
      </c>
      <c r="P77" s="1525">
        <v>1810699.1278353599</v>
      </c>
      <c r="Q77" s="1525">
        <v>2024527.0593051999</v>
      </c>
      <c r="R77" s="1525">
        <v>1726675.4839886199</v>
      </c>
      <c r="S77" s="1525">
        <v>1498208.9324122199</v>
      </c>
      <c r="T77" s="1525">
        <v>1561192.00173807</v>
      </c>
      <c r="U77" s="1525">
        <v>1553270.57258348</v>
      </c>
      <c r="V77" s="1525">
        <v>1523638.37229868</v>
      </c>
      <c r="W77" s="1525">
        <v>1690016.3745047201</v>
      </c>
      <c r="X77" s="1525">
        <v>1168868.0031967699</v>
      </c>
      <c r="Y77" s="1525">
        <v>1441192.4797632999</v>
      </c>
      <c r="Z77" s="1525">
        <v>1436197.4984504101</v>
      </c>
      <c r="AA77" s="1525">
        <v>1397018.4030138399</v>
      </c>
      <c r="AB77" s="1525">
        <v>1562163.2947040598</v>
      </c>
      <c r="AC77" s="1525">
        <v>1731075.1002033998</v>
      </c>
      <c r="AD77" s="1525">
        <v>1913516.6277833302</v>
      </c>
      <c r="AE77" s="1525">
        <v>1716366.7789227802</v>
      </c>
      <c r="AF77" s="1525">
        <v>1995927.8692057901</v>
      </c>
      <c r="AG77" s="1525">
        <v>2409977.21571723</v>
      </c>
      <c r="AH77" s="1525">
        <v>3781567.8161791107</v>
      </c>
      <c r="AI77" s="1525">
        <v>3759918.0726471702</v>
      </c>
      <c r="AJ77" s="1525">
        <v>2471028.4056150797</v>
      </c>
      <c r="AK77" s="1525">
        <v>2572801.6065147198</v>
      </c>
      <c r="AL77" s="1525">
        <v>2639279.93123239</v>
      </c>
      <c r="AM77" s="1525">
        <v>2629700.2027518498</v>
      </c>
      <c r="AN77" s="1525">
        <v>3197529.5996575798</v>
      </c>
      <c r="AO77" s="1525">
        <v>3079865.1444095797</v>
      </c>
      <c r="AP77" s="1525">
        <v>3217509.6881322092</v>
      </c>
      <c r="AQ77" s="1525">
        <v>3294249.0574328396</v>
      </c>
      <c r="AR77" s="1525">
        <v>3277424.3016620199</v>
      </c>
      <c r="AS77" s="1525">
        <v>4631251.7160015805</v>
      </c>
      <c r="AT77" s="1525">
        <v>5260081.9870387902</v>
      </c>
      <c r="AU77" s="1526">
        <v>6277871.5485346792</v>
      </c>
      <c r="AV77" s="1684">
        <v>4611911.0678333798</v>
      </c>
      <c r="AW77" s="1685">
        <v>4627983.6396338493</v>
      </c>
      <c r="AX77" s="1685">
        <v>5022383.7075094692</v>
      </c>
      <c r="AY77" s="1685">
        <v>5154124.2817231892</v>
      </c>
      <c r="AZ77" s="1685">
        <v>5112218.94433109</v>
      </c>
      <c r="BA77" s="1685">
        <v>5591452.0111525198</v>
      </c>
      <c r="BB77" s="1685">
        <v>5438412.8814877607</v>
      </c>
      <c r="BC77" s="1685">
        <v>5757091.3477776004</v>
      </c>
      <c r="BD77" s="1686">
        <v>6193671.9736241102</v>
      </c>
      <c r="BE77" s="1685">
        <v>6236865.8254383216</v>
      </c>
      <c r="BF77" s="1685">
        <v>6381736.2470417805</v>
      </c>
      <c r="BG77" s="1687">
        <v>6984799.1138428012</v>
      </c>
      <c r="BH77" s="1684">
        <v>5191403.9292856203</v>
      </c>
      <c r="BI77" s="1685">
        <v>5114257.4721849505</v>
      </c>
      <c r="BJ77" s="1685">
        <v>5426285.7507996298</v>
      </c>
      <c r="BK77" s="1685">
        <v>5400324.1796421707</v>
      </c>
      <c r="BL77" s="1685">
        <v>5676152.2369858101</v>
      </c>
      <c r="BM77" s="1686">
        <v>5659916.2603989104</v>
      </c>
      <c r="BN77" s="1685">
        <v>6063432.6528147105</v>
      </c>
      <c r="BO77" s="1685">
        <v>6718151.5489852307</v>
      </c>
      <c r="BP77" s="1687">
        <v>6837529.41883035</v>
      </c>
      <c r="BQ77" s="1405"/>
    </row>
    <row r="78" spans="1:69" s="989" customFormat="1">
      <c r="A78" s="1058" t="s">
        <v>845</v>
      </c>
      <c r="B78" s="1529">
        <v>1725202.4057157801</v>
      </c>
      <c r="C78" s="1529">
        <v>319347.01310134004</v>
      </c>
      <c r="D78" s="1529">
        <v>70693.939918110002</v>
      </c>
      <c r="E78" s="1529">
        <v>72224.448634589993</v>
      </c>
      <c r="F78" s="1529">
        <v>77627.251211179988</v>
      </c>
      <c r="G78" s="1529">
        <v>78049.7906946</v>
      </c>
      <c r="H78" s="1529">
        <v>74104.391594679997</v>
      </c>
      <c r="I78" s="1529">
        <v>72395.397214609999</v>
      </c>
      <c r="J78" s="1529">
        <v>87594.098175039995</v>
      </c>
      <c r="K78" s="1529">
        <v>2105.0821463100001</v>
      </c>
      <c r="L78" s="1529">
        <v>1923.6708883199999</v>
      </c>
      <c r="M78" s="1529">
        <v>44055.620137290003</v>
      </c>
      <c r="N78" s="1529">
        <v>1684.1333000899999</v>
      </c>
      <c r="O78" s="1529">
        <v>319347.01310134004</v>
      </c>
      <c r="P78" s="1529">
        <v>501359.68068064004</v>
      </c>
      <c r="Q78" s="1529">
        <v>584851.32275707996</v>
      </c>
      <c r="R78" s="1529">
        <v>295869.05891467998</v>
      </c>
      <c r="S78" s="1529">
        <v>34742.159171580002</v>
      </c>
      <c r="T78" s="1529">
        <v>101505.10537821001</v>
      </c>
      <c r="U78" s="1529">
        <v>75790.810897399992</v>
      </c>
      <c r="V78" s="1529">
        <v>38166.687072460001</v>
      </c>
      <c r="W78" s="1529">
        <v>2110.4959314900002</v>
      </c>
      <c r="X78" s="1529">
        <v>2441.9355225900003</v>
      </c>
      <c r="Y78" s="1529">
        <v>2148.5466696200001</v>
      </c>
      <c r="Z78" s="1529">
        <v>2006.96899459</v>
      </c>
      <c r="AA78" s="1529">
        <v>4103.7384410300001</v>
      </c>
      <c r="AB78" s="1529">
        <v>3784.68882166</v>
      </c>
      <c r="AC78" s="1529">
        <v>13648.691643049999</v>
      </c>
      <c r="AD78" s="1529">
        <v>168685.2913178</v>
      </c>
      <c r="AE78" s="1529">
        <v>3534.22143658</v>
      </c>
      <c r="AF78" s="1529">
        <v>280089.92539083003</v>
      </c>
      <c r="AG78" s="1529">
        <v>744288.08841298998</v>
      </c>
      <c r="AH78" s="1529">
        <v>2150719.6981988102</v>
      </c>
      <c r="AI78" s="1529">
        <v>15274.40304603</v>
      </c>
      <c r="AJ78" s="1529">
        <v>13990.882060540001</v>
      </c>
      <c r="AK78" s="1529">
        <v>1645.9463294500001</v>
      </c>
      <c r="AL78" s="1529">
        <v>1681.14251448</v>
      </c>
      <c r="AM78" s="1529">
        <v>1614.13529404</v>
      </c>
      <c r="AN78" s="1529">
        <v>2972.4541741500002</v>
      </c>
      <c r="AO78" s="1529">
        <v>2040.73436406</v>
      </c>
      <c r="AP78" s="1529">
        <v>5297.31368183</v>
      </c>
      <c r="AQ78" s="1529">
        <v>8488.4503071399995</v>
      </c>
      <c r="AR78" s="1529">
        <v>7142.3507739300003</v>
      </c>
      <c r="AS78" s="1529">
        <v>12127.957757350001</v>
      </c>
      <c r="AT78" s="1529">
        <v>13600.431335809999</v>
      </c>
      <c r="AU78" s="1530">
        <v>12496.198371879998</v>
      </c>
      <c r="AV78" s="1688">
        <v>15219.94954741</v>
      </c>
      <c r="AW78" s="1689">
        <v>10886.39261884</v>
      </c>
      <c r="AX78" s="1689">
        <v>7621.4705307600007</v>
      </c>
      <c r="AY78" s="1689">
        <v>7046.5623762299992</v>
      </c>
      <c r="AZ78" s="1689">
        <v>8667.4097711200011</v>
      </c>
      <c r="BA78" s="1689">
        <v>10309.04212815</v>
      </c>
      <c r="BB78" s="1689">
        <v>25810.371118930001</v>
      </c>
      <c r="BC78" s="1689">
        <v>16708.243242959998</v>
      </c>
      <c r="BD78" s="1690">
        <v>20877.402903459999</v>
      </c>
      <c r="BE78" s="1689">
        <v>6049.9945397199999</v>
      </c>
      <c r="BF78" s="1689">
        <v>11374.94395664</v>
      </c>
      <c r="BG78" s="1691">
        <v>9584.3618729500013</v>
      </c>
      <c r="BH78" s="1688">
        <v>10148.253072129999</v>
      </c>
      <c r="BI78" s="1689">
        <v>12962.936165249999</v>
      </c>
      <c r="BJ78" s="1689">
        <v>15583.989982839999</v>
      </c>
      <c r="BK78" s="1689">
        <v>13928.021162999999</v>
      </c>
      <c r="BL78" s="1689">
        <v>13655.191518879999</v>
      </c>
      <c r="BM78" s="1690">
        <v>11606.686239979999</v>
      </c>
      <c r="BN78" s="1689">
        <v>17971.073965069998</v>
      </c>
      <c r="BO78" s="1689">
        <v>33630.997120480002</v>
      </c>
      <c r="BP78" s="1691">
        <v>44305.762490449997</v>
      </c>
    </row>
    <row r="79" spans="1:69" s="989" customFormat="1">
      <c r="A79" s="1058" t="s">
        <v>808</v>
      </c>
      <c r="B79" s="1529">
        <v>0</v>
      </c>
      <c r="C79" s="1529">
        <v>0</v>
      </c>
      <c r="D79" s="1529">
        <v>0</v>
      </c>
      <c r="E79" s="1529">
        <v>0</v>
      </c>
      <c r="F79" s="1529">
        <v>0</v>
      </c>
      <c r="G79" s="1529">
        <v>0</v>
      </c>
      <c r="H79" s="1529">
        <v>0</v>
      </c>
      <c r="I79" s="1529">
        <v>0</v>
      </c>
      <c r="J79" s="1529">
        <v>0</v>
      </c>
      <c r="K79" s="1529">
        <v>0</v>
      </c>
      <c r="L79" s="1529">
        <v>0</v>
      </c>
      <c r="M79" s="1529">
        <v>0</v>
      </c>
      <c r="N79" s="1529">
        <v>0</v>
      </c>
      <c r="O79" s="1529">
        <v>0</v>
      </c>
      <c r="P79" s="1529">
        <v>0</v>
      </c>
      <c r="Q79" s="1529">
        <v>0</v>
      </c>
      <c r="R79" s="1529">
        <v>0</v>
      </c>
      <c r="S79" s="1529">
        <v>0</v>
      </c>
      <c r="T79" s="1529">
        <v>0</v>
      </c>
      <c r="U79" s="1529">
        <v>0</v>
      </c>
      <c r="V79" s="1529">
        <v>0</v>
      </c>
      <c r="W79" s="1529">
        <v>0</v>
      </c>
      <c r="X79" s="1529">
        <v>0</v>
      </c>
      <c r="Y79" s="1529">
        <v>0</v>
      </c>
      <c r="Z79" s="1529">
        <v>0</v>
      </c>
      <c r="AA79" s="1529">
        <v>0</v>
      </c>
      <c r="AB79" s="1529">
        <v>0</v>
      </c>
      <c r="AC79" s="1529">
        <v>0</v>
      </c>
      <c r="AD79" s="1529">
        <v>0</v>
      </c>
      <c r="AE79" s="1529">
        <v>0</v>
      </c>
      <c r="AF79" s="1529">
        <v>0</v>
      </c>
      <c r="AG79" s="1529">
        <v>0</v>
      </c>
      <c r="AH79" s="1529">
        <v>0</v>
      </c>
      <c r="AI79" s="1529">
        <v>0</v>
      </c>
      <c r="AJ79" s="1529">
        <v>0</v>
      </c>
      <c r="AK79" s="1529">
        <v>0</v>
      </c>
      <c r="AL79" s="1529">
        <v>0</v>
      </c>
      <c r="AM79" s="1529">
        <v>0</v>
      </c>
      <c r="AN79" s="1529">
        <v>0</v>
      </c>
      <c r="AO79" s="1529">
        <v>0</v>
      </c>
      <c r="AP79" s="1529">
        <v>0</v>
      </c>
      <c r="AQ79" s="1529">
        <v>0</v>
      </c>
      <c r="AR79" s="1529">
        <v>0</v>
      </c>
      <c r="AS79" s="1529">
        <v>0</v>
      </c>
      <c r="AT79" s="1529">
        <v>0</v>
      </c>
      <c r="AU79" s="1530">
        <v>0</v>
      </c>
      <c r="AV79" s="1688">
        <v>0</v>
      </c>
      <c r="AW79" s="1689">
        <v>0</v>
      </c>
      <c r="AX79" s="1689">
        <v>0</v>
      </c>
      <c r="AY79" s="1689">
        <v>0</v>
      </c>
      <c r="AZ79" s="1689">
        <v>0</v>
      </c>
      <c r="BA79" s="1689">
        <v>0</v>
      </c>
      <c r="BB79" s="1689">
        <v>0</v>
      </c>
      <c r="BC79" s="1689">
        <v>0</v>
      </c>
      <c r="BD79" s="1690">
        <v>0</v>
      </c>
      <c r="BE79" s="1689">
        <v>0</v>
      </c>
      <c r="BF79" s="1689">
        <v>0</v>
      </c>
      <c r="BG79" s="1691">
        <v>0</v>
      </c>
      <c r="BH79" s="1688">
        <v>0</v>
      </c>
      <c r="BI79" s="1689">
        <v>0</v>
      </c>
      <c r="BJ79" s="1689">
        <v>0</v>
      </c>
      <c r="BK79" s="1689">
        <v>0</v>
      </c>
      <c r="BL79" s="1689">
        <v>0</v>
      </c>
      <c r="BM79" s="1690">
        <v>0</v>
      </c>
      <c r="BN79" s="1689">
        <v>0</v>
      </c>
      <c r="BO79" s="1689">
        <v>0</v>
      </c>
      <c r="BP79" s="1691">
        <v>0</v>
      </c>
    </row>
    <row r="80" spans="1:69" s="1405" customFormat="1">
      <c r="A80" s="1058" t="s">
        <v>809</v>
      </c>
      <c r="B80" s="1529">
        <v>235155.50067452999</v>
      </c>
      <c r="C80" s="1529">
        <v>175923.09575370999</v>
      </c>
      <c r="D80" s="1529">
        <v>190094.52087122001</v>
      </c>
      <c r="E80" s="1529">
        <v>204036.11271004</v>
      </c>
      <c r="F80" s="1529">
        <v>202703.00228407999</v>
      </c>
      <c r="G80" s="1529">
        <v>216079.26373991001</v>
      </c>
      <c r="H80" s="1529">
        <v>222850.95577463001</v>
      </c>
      <c r="I80" s="1529">
        <v>256335.49090488002</v>
      </c>
      <c r="J80" s="1529">
        <v>297194.31298041996</v>
      </c>
      <c r="K80" s="1529">
        <v>617092.06069894996</v>
      </c>
      <c r="L80" s="1529">
        <v>159531.76267629</v>
      </c>
      <c r="M80" s="1529">
        <v>218890.35314204</v>
      </c>
      <c r="N80" s="1529">
        <v>200657.65213268</v>
      </c>
      <c r="O80" s="1529">
        <v>176149.35375370999</v>
      </c>
      <c r="P80" s="1529">
        <v>232069.46694119001</v>
      </c>
      <c r="Q80" s="1529">
        <v>371053.14393372997</v>
      </c>
      <c r="R80" s="1529">
        <v>380037.22045960999</v>
      </c>
      <c r="S80" s="1529">
        <v>433485.52868953004</v>
      </c>
      <c r="T80" s="1529">
        <v>441176.20439771004</v>
      </c>
      <c r="U80" s="1529">
        <v>441921.14445720002</v>
      </c>
      <c r="V80" s="1529">
        <v>458393.03384115</v>
      </c>
      <c r="W80" s="1529">
        <v>611214.51486170001</v>
      </c>
      <c r="X80" s="1529">
        <v>147665.09032116001</v>
      </c>
      <c r="Y80" s="1529">
        <v>155971.56885495002</v>
      </c>
      <c r="Z80" s="1529">
        <v>182454.36741054</v>
      </c>
      <c r="AA80" s="1529">
        <v>186421.19069068</v>
      </c>
      <c r="AB80" s="1529">
        <v>215276.11685507998</v>
      </c>
      <c r="AC80" s="1529">
        <v>255376.19660410998</v>
      </c>
      <c r="AD80" s="1529">
        <v>264045.88566547999</v>
      </c>
      <c r="AE80" s="1529">
        <v>284226.76975416997</v>
      </c>
      <c r="AF80" s="1529">
        <v>297857.44282323</v>
      </c>
      <c r="AG80" s="1529">
        <v>305152.04255375999</v>
      </c>
      <c r="AH80" s="1529">
        <v>286975.8211532</v>
      </c>
      <c r="AI80" s="1529">
        <v>2135869.3040733999</v>
      </c>
      <c r="AJ80" s="1529">
        <v>827230.39879191003</v>
      </c>
      <c r="AK80" s="1529">
        <v>879435.67833436001</v>
      </c>
      <c r="AL80" s="1529">
        <v>945861.63957620994</v>
      </c>
      <c r="AM80" s="1529">
        <v>1017778.9537278101</v>
      </c>
      <c r="AN80" s="1529">
        <v>1105268.9732553</v>
      </c>
      <c r="AO80" s="1529">
        <v>1174882.2680093702</v>
      </c>
      <c r="AP80" s="1529">
        <v>1243668.9410246399</v>
      </c>
      <c r="AQ80" s="1529">
        <v>1315493.86314355</v>
      </c>
      <c r="AR80" s="1529">
        <v>1315991.5057542301</v>
      </c>
      <c r="AS80" s="1529">
        <v>1318750.64424151</v>
      </c>
      <c r="AT80" s="1529">
        <v>1329024.11289736</v>
      </c>
      <c r="AU80" s="1530">
        <v>1760515.75852564</v>
      </c>
      <c r="AV80" s="1688">
        <v>181375.97736664003</v>
      </c>
      <c r="AW80" s="1689">
        <v>210603.03264421999</v>
      </c>
      <c r="AX80" s="1689">
        <v>268191.42689071002</v>
      </c>
      <c r="AY80" s="1689">
        <v>307599.38207784004</v>
      </c>
      <c r="AZ80" s="1689">
        <v>337747.91672689002</v>
      </c>
      <c r="BA80" s="1689">
        <v>347058.08295103995</v>
      </c>
      <c r="BB80" s="1689">
        <v>459009.17190270004</v>
      </c>
      <c r="BC80" s="1689">
        <v>625051.89444884995</v>
      </c>
      <c r="BD80" s="1690">
        <v>834379.52751418995</v>
      </c>
      <c r="BE80" s="1689">
        <v>978234.40208081994</v>
      </c>
      <c r="BF80" s="1689">
        <v>1094434.5449127799</v>
      </c>
      <c r="BG80" s="1691">
        <v>1824007.4030359099</v>
      </c>
      <c r="BH80" s="1688">
        <v>222839.04559698998</v>
      </c>
      <c r="BI80" s="1689">
        <v>244933.83809147001</v>
      </c>
      <c r="BJ80" s="1689">
        <v>302755.02302238002</v>
      </c>
      <c r="BK80" s="1689">
        <v>371961.65645095002</v>
      </c>
      <c r="BL80" s="1689">
        <v>465718.55676022999</v>
      </c>
      <c r="BM80" s="1690">
        <v>535103.98604609992</v>
      </c>
      <c r="BN80" s="1689">
        <v>951655.16368103004</v>
      </c>
      <c r="BO80" s="1689">
        <v>1514360.24442723</v>
      </c>
      <c r="BP80" s="1691">
        <v>1607229.8940256399</v>
      </c>
      <c r="BQ80" s="989"/>
    </row>
    <row r="81" spans="1:70" s="989" customFormat="1">
      <c r="A81" s="1058" t="s">
        <v>728</v>
      </c>
      <c r="B81" s="1529">
        <v>82994.099107729999</v>
      </c>
      <c r="C81" s="1529">
        <v>109911.45749199</v>
      </c>
      <c r="D81" s="1529">
        <v>183320.47328768999</v>
      </c>
      <c r="E81" s="1529">
        <v>74197.217020429991</v>
      </c>
      <c r="F81" s="1529">
        <v>77350.130868549997</v>
      </c>
      <c r="G81" s="1529">
        <v>78186.53830606</v>
      </c>
      <c r="H81" s="1529">
        <v>112904.20100399001</v>
      </c>
      <c r="I81" s="1529">
        <v>117601.66464577</v>
      </c>
      <c r="J81" s="1529">
        <v>124680.09753878</v>
      </c>
      <c r="K81" s="1529">
        <v>70185.375985039995</v>
      </c>
      <c r="L81" s="1529">
        <v>73077.995647500007</v>
      </c>
      <c r="M81" s="1529">
        <v>78360.62039899001</v>
      </c>
      <c r="N81" s="1529">
        <v>74770.024955479996</v>
      </c>
      <c r="O81" s="1529">
        <v>109710.44873858</v>
      </c>
      <c r="P81" s="1529">
        <v>141523.23189170001</v>
      </c>
      <c r="Q81" s="1529">
        <v>131326.17054507</v>
      </c>
      <c r="R81" s="1529">
        <v>113588.78270708</v>
      </c>
      <c r="S81" s="1529">
        <v>94464.512245089994</v>
      </c>
      <c r="T81" s="1529">
        <v>75815.150860189999</v>
      </c>
      <c r="U81" s="1529">
        <v>91015.299765179996</v>
      </c>
      <c r="V81" s="1529">
        <v>80967.822908670001</v>
      </c>
      <c r="W81" s="1529">
        <v>116086.13284814999</v>
      </c>
      <c r="X81" s="1529">
        <v>79447.309173310001</v>
      </c>
      <c r="Y81" s="1529">
        <v>196411.72366766</v>
      </c>
      <c r="Z81" s="1529">
        <v>111799.82488771999</v>
      </c>
      <c r="AA81" s="1529">
        <v>68935.25724639</v>
      </c>
      <c r="AB81" s="1529">
        <v>197905.45425864001</v>
      </c>
      <c r="AC81" s="1529">
        <v>160175.45146010001</v>
      </c>
      <c r="AD81" s="1529">
        <v>179425.25486970998</v>
      </c>
      <c r="AE81" s="1529">
        <v>147247.86897926999</v>
      </c>
      <c r="AF81" s="1529">
        <v>149024.04400781001</v>
      </c>
      <c r="AG81" s="1529">
        <v>125021.62385672001</v>
      </c>
      <c r="AH81" s="1529">
        <v>128992.21823142999</v>
      </c>
      <c r="AI81" s="1529">
        <v>251695.09613481001</v>
      </c>
      <c r="AJ81" s="1529">
        <v>265643.28463613999</v>
      </c>
      <c r="AK81" s="1529">
        <v>324866.45101506001</v>
      </c>
      <c r="AL81" s="1529">
        <v>328066.19082953996</v>
      </c>
      <c r="AM81" s="1529">
        <v>261916.37721814003</v>
      </c>
      <c r="AN81" s="1529">
        <v>390573.29186533001</v>
      </c>
      <c r="AO81" s="1529">
        <v>218870.96949592998</v>
      </c>
      <c r="AP81" s="1529">
        <v>282774.90308645001</v>
      </c>
      <c r="AQ81" s="1529">
        <v>292526.78539383004</v>
      </c>
      <c r="AR81" s="1529">
        <v>271773.01724839001</v>
      </c>
      <c r="AS81" s="1529">
        <v>1623023.0327262101</v>
      </c>
      <c r="AT81" s="1529">
        <v>2231780.7259488199</v>
      </c>
      <c r="AU81" s="1530">
        <v>2770987.5780606898</v>
      </c>
      <c r="AV81" s="1688">
        <v>2689284.4923046697</v>
      </c>
      <c r="AW81" s="1689">
        <v>2701114.7998257796</v>
      </c>
      <c r="AX81" s="1689">
        <v>3043875.4543360299</v>
      </c>
      <c r="AY81" s="1689">
        <v>3138891.9085724</v>
      </c>
      <c r="AZ81" s="1689">
        <v>3065760.3121567797</v>
      </c>
      <c r="BA81" s="1689">
        <v>3486759.3158160402</v>
      </c>
      <c r="BB81" s="1689">
        <v>3210489.7832236802</v>
      </c>
      <c r="BC81" s="1689">
        <v>3350485.5733616701</v>
      </c>
      <c r="BD81" s="1690">
        <v>3591240.1617668099</v>
      </c>
      <c r="BE81" s="1689">
        <v>3493938.9704915802</v>
      </c>
      <c r="BF81" s="1689">
        <v>3503348.2510334398</v>
      </c>
      <c r="BG81" s="1691">
        <v>3373631.2884900803</v>
      </c>
      <c r="BH81" s="1688">
        <v>3170563.6859539999</v>
      </c>
      <c r="BI81" s="1689">
        <v>3054532.8558907798</v>
      </c>
      <c r="BJ81" s="1689">
        <v>3306876.6274126898</v>
      </c>
      <c r="BK81" s="1689">
        <v>3189104.9265137599</v>
      </c>
      <c r="BL81" s="1689">
        <v>3381124.4376998199</v>
      </c>
      <c r="BM81" s="1690">
        <v>3317191.5046290299</v>
      </c>
      <c r="BN81" s="1689">
        <v>3353590.0465822401</v>
      </c>
      <c r="BO81" s="1689">
        <v>3436379.36558796</v>
      </c>
      <c r="BP81" s="1691">
        <v>3425694.9973974903</v>
      </c>
    </row>
    <row r="82" spans="1:70" s="989" customFormat="1">
      <c r="A82" s="1058" t="s">
        <v>810</v>
      </c>
      <c r="B82" s="1529">
        <v>412028.29414707003</v>
      </c>
      <c r="C82" s="1529">
        <v>412028.29414707003</v>
      </c>
      <c r="D82" s="1529">
        <v>421726.89072776999</v>
      </c>
      <c r="E82" s="1529">
        <v>421726.89072776999</v>
      </c>
      <c r="F82" s="1529">
        <v>421726.89072776999</v>
      </c>
      <c r="G82" s="1529">
        <v>421726.89072776999</v>
      </c>
      <c r="H82" s="1529">
        <v>421726.89072776999</v>
      </c>
      <c r="I82" s="1529">
        <v>421726.89072776999</v>
      </c>
      <c r="J82" s="1529">
        <v>421726.89072776999</v>
      </c>
      <c r="K82" s="1529">
        <v>421726.89072776999</v>
      </c>
      <c r="L82" s="1529">
        <v>421726.89072776999</v>
      </c>
      <c r="M82" s="1529">
        <v>421726.89072776999</v>
      </c>
      <c r="N82" s="1529">
        <v>421726.89072776999</v>
      </c>
      <c r="O82" s="1529">
        <v>412028.29414707003</v>
      </c>
      <c r="P82" s="1529">
        <v>484491.87445012998</v>
      </c>
      <c r="Q82" s="1529">
        <v>484491.87445012998</v>
      </c>
      <c r="R82" s="1529">
        <v>484491.87445012998</v>
      </c>
      <c r="S82" s="1529">
        <v>484491.87445012998</v>
      </c>
      <c r="T82" s="1529">
        <v>484491.87445012998</v>
      </c>
      <c r="U82" s="1529">
        <v>484491.87445012998</v>
      </c>
      <c r="V82" s="1529">
        <v>484491.87445012998</v>
      </c>
      <c r="W82" s="1529">
        <v>484491.87445012998</v>
      </c>
      <c r="X82" s="1529">
        <v>484491.87445012998</v>
      </c>
      <c r="Y82" s="1529">
        <v>629850.67349723994</v>
      </c>
      <c r="Z82" s="1529">
        <v>629850.67349723994</v>
      </c>
      <c r="AA82" s="1529">
        <v>629850.67349723994</v>
      </c>
      <c r="AB82" s="1529">
        <v>634737.77843792003</v>
      </c>
      <c r="AC82" s="1529">
        <v>634737.77843792003</v>
      </c>
      <c r="AD82" s="1529">
        <v>634737.77843792003</v>
      </c>
      <c r="AE82" s="1529">
        <v>634737.77843792003</v>
      </c>
      <c r="AF82" s="1529">
        <v>634737.77843792003</v>
      </c>
      <c r="AG82" s="1529">
        <v>634737.77843792003</v>
      </c>
      <c r="AH82" s="1529">
        <v>634737.77843792003</v>
      </c>
      <c r="AI82" s="1529">
        <v>634737.77843792003</v>
      </c>
      <c r="AJ82" s="1529">
        <v>634737.77843792003</v>
      </c>
      <c r="AK82" s="1529">
        <v>634737.77843792003</v>
      </c>
      <c r="AL82" s="1529">
        <v>634737.77843792003</v>
      </c>
      <c r="AM82" s="1529">
        <v>634737.77843792003</v>
      </c>
      <c r="AN82" s="1529">
        <v>954120.88165810995</v>
      </c>
      <c r="AO82" s="1529">
        <v>954120.88165810995</v>
      </c>
      <c r="AP82" s="1529">
        <v>954120.88165810995</v>
      </c>
      <c r="AQ82" s="1529">
        <v>954120.88165810995</v>
      </c>
      <c r="AR82" s="1529">
        <v>954120.88165810995</v>
      </c>
      <c r="AS82" s="1529">
        <v>954120.88165810995</v>
      </c>
      <c r="AT82" s="1529">
        <v>954120.88165810995</v>
      </c>
      <c r="AU82" s="1530">
        <v>954120.88165810995</v>
      </c>
      <c r="AV82" s="1688">
        <v>954120.88165810995</v>
      </c>
      <c r="AW82" s="1689">
        <v>954120.88165810995</v>
      </c>
      <c r="AX82" s="1689">
        <v>954120.88165810995</v>
      </c>
      <c r="AY82" s="1689">
        <v>954120.88165810995</v>
      </c>
      <c r="AZ82" s="1689">
        <v>954120.88165810995</v>
      </c>
      <c r="BA82" s="1689">
        <v>1000285.04924646</v>
      </c>
      <c r="BB82" s="1689">
        <v>1000285.04924646</v>
      </c>
      <c r="BC82" s="1689">
        <v>1000285.04924646</v>
      </c>
      <c r="BD82" s="1690">
        <v>1000285.04924646</v>
      </c>
      <c r="BE82" s="1689">
        <v>1000285.04924646</v>
      </c>
      <c r="BF82" s="1689">
        <v>1000285.04924646</v>
      </c>
      <c r="BG82" s="1691">
        <v>1000285.04924646</v>
      </c>
      <c r="BH82" s="1688">
        <v>1000285.04924646</v>
      </c>
      <c r="BI82" s="1689">
        <v>1000285.04924646</v>
      </c>
      <c r="BJ82" s="1689">
        <v>998012.18818268995</v>
      </c>
      <c r="BK82" s="1689">
        <v>998012.18818268995</v>
      </c>
      <c r="BL82" s="1689">
        <v>998010.58818268997</v>
      </c>
      <c r="BM82" s="1690">
        <v>967850.98562973994</v>
      </c>
      <c r="BN82" s="1689">
        <v>967850.98562973994</v>
      </c>
      <c r="BO82" s="1689">
        <v>967850.98562973994</v>
      </c>
      <c r="BP82" s="1691">
        <v>967850.98562973994</v>
      </c>
    </row>
    <row r="83" spans="1:70" s="989" customFormat="1">
      <c r="A83" s="1058" t="s">
        <v>811</v>
      </c>
      <c r="B83" s="1529">
        <v>86.07864696</v>
      </c>
      <c r="C83" s="1529">
        <v>86.07864696</v>
      </c>
      <c r="D83" s="1529">
        <v>86.07864696</v>
      </c>
      <c r="E83" s="1529">
        <v>86.07864696</v>
      </c>
      <c r="F83" s="1529">
        <v>86.07864696</v>
      </c>
      <c r="G83" s="1529">
        <v>86.07864696</v>
      </c>
      <c r="H83" s="1529">
        <v>86.07864696</v>
      </c>
      <c r="I83" s="1529">
        <v>86.07864696</v>
      </c>
      <c r="J83" s="1529">
        <v>86.07864696</v>
      </c>
      <c r="K83" s="1529">
        <v>86.07864696</v>
      </c>
      <c r="L83" s="1529">
        <v>86.07864696</v>
      </c>
      <c r="M83" s="1529">
        <v>86.07864696</v>
      </c>
      <c r="N83" s="1529">
        <v>86.07864696</v>
      </c>
      <c r="O83" s="1529">
        <v>86.07864696</v>
      </c>
      <c r="P83" s="1529">
        <v>86.07864696</v>
      </c>
      <c r="Q83" s="1529">
        <v>86.07864696</v>
      </c>
      <c r="R83" s="1529">
        <v>86.07864696</v>
      </c>
      <c r="S83" s="1529">
        <v>86.07864696</v>
      </c>
      <c r="T83" s="1529">
        <v>86.07864696</v>
      </c>
      <c r="U83" s="1529">
        <v>86.07864696</v>
      </c>
      <c r="V83" s="1529">
        <v>86.07864696</v>
      </c>
      <c r="W83" s="1529">
        <v>86.07864696</v>
      </c>
      <c r="X83" s="1529">
        <v>86.07864696</v>
      </c>
      <c r="Y83" s="1529">
        <v>86.07864696</v>
      </c>
      <c r="Z83" s="1529">
        <v>86.07864696</v>
      </c>
      <c r="AA83" s="1529">
        <v>86.07864696</v>
      </c>
      <c r="AB83" s="1529">
        <v>86.07864696</v>
      </c>
      <c r="AC83" s="1529">
        <v>86.07864696</v>
      </c>
      <c r="AD83" s="1529">
        <v>86.07864696</v>
      </c>
      <c r="AE83" s="1529">
        <v>86.07864696</v>
      </c>
      <c r="AF83" s="1529">
        <v>86.07864696</v>
      </c>
      <c r="AG83" s="1529">
        <v>86.07864696</v>
      </c>
      <c r="AH83" s="1529">
        <v>86.07864696</v>
      </c>
      <c r="AI83" s="1529">
        <v>0</v>
      </c>
      <c r="AJ83" s="1529">
        <v>0</v>
      </c>
      <c r="AK83" s="1529">
        <v>0</v>
      </c>
      <c r="AL83" s="1529">
        <v>0</v>
      </c>
      <c r="AM83" s="1529">
        <v>0</v>
      </c>
      <c r="AN83" s="1529">
        <v>0</v>
      </c>
      <c r="AO83" s="1529">
        <v>0</v>
      </c>
      <c r="AP83" s="1529">
        <v>0</v>
      </c>
      <c r="AQ83" s="1529">
        <v>0</v>
      </c>
      <c r="AR83" s="1529">
        <v>0</v>
      </c>
      <c r="AS83" s="1529">
        <v>0</v>
      </c>
      <c r="AT83" s="1529">
        <v>0</v>
      </c>
      <c r="AU83" s="1530">
        <v>0</v>
      </c>
      <c r="AV83" s="1688">
        <v>0</v>
      </c>
      <c r="AW83" s="1689">
        <v>0</v>
      </c>
      <c r="AX83" s="1689">
        <v>0</v>
      </c>
      <c r="AY83" s="1689">
        <v>0</v>
      </c>
      <c r="AZ83" s="1689">
        <v>0</v>
      </c>
      <c r="BA83" s="1689">
        <v>0</v>
      </c>
      <c r="BB83" s="1689">
        <v>0</v>
      </c>
      <c r="BC83" s="1689">
        <v>0</v>
      </c>
      <c r="BD83" s="1690">
        <v>0</v>
      </c>
      <c r="BE83" s="1689">
        <v>0</v>
      </c>
      <c r="BF83" s="1689">
        <v>0</v>
      </c>
      <c r="BG83" s="1691">
        <v>0</v>
      </c>
      <c r="BH83" s="1688">
        <v>0</v>
      </c>
      <c r="BI83" s="1689">
        <v>0</v>
      </c>
      <c r="BJ83" s="1689">
        <v>0</v>
      </c>
      <c r="BK83" s="1689">
        <v>0</v>
      </c>
      <c r="BL83" s="1689">
        <v>0</v>
      </c>
      <c r="BM83" s="1690">
        <v>0</v>
      </c>
      <c r="BN83" s="1689">
        <v>0</v>
      </c>
      <c r="BO83" s="1689">
        <v>0</v>
      </c>
      <c r="BP83" s="1691">
        <v>0</v>
      </c>
    </row>
    <row r="84" spans="1:70" s="989" customFormat="1">
      <c r="A84" s="1695" t="s">
        <v>812</v>
      </c>
      <c r="B84" s="1529">
        <v>400402.17679373</v>
      </c>
      <c r="C84" s="1529">
        <v>400402.17679373</v>
      </c>
      <c r="D84" s="1529">
        <v>400402.17679373</v>
      </c>
      <c r="E84" s="1529">
        <v>400402.17679373</v>
      </c>
      <c r="F84" s="1529">
        <v>400402.17679373</v>
      </c>
      <c r="G84" s="1529">
        <v>400402.17679373</v>
      </c>
      <c r="H84" s="1529">
        <v>400402.17679373</v>
      </c>
      <c r="I84" s="1529">
        <v>400402.17679373</v>
      </c>
      <c r="J84" s="1529">
        <v>400402.17679373</v>
      </c>
      <c r="K84" s="1529">
        <v>406457.82150272996</v>
      </c>
      <c r="L84" s="1529">
        <v>406457.82150272996</v>
      </c>
      <c r="M84" s="1529">
        <v>406457.82150272996</v>
      </c>
      <c r="N84" s="1529">
        <v>406457.82150272996</v>
      </c>
      <c r="O84" s="1529">
        <v>400402.17679373</v>
      </c>
      <c r="P84" s="1529">
        <v>406457.82150272996</v>
      </c>
      <c r="Q84" s="1529">
        <v>406457.82150272996</v>
      </c>
      <c r="R84" s="1529">
        <v>406457.82150272996</v>
      </c>
      <c r="S84" s="1529">
        <v>406457.82150272996</v>
      </c>
      <c r="T84" s="1529">
        <v>406457.82150272996</v>
      </c>
      <c r="U84" s="1529">
        <v>406457.82150272996</v>
      </c>
      <c r="V84" s="1529">
        <v>406457.82150272996</v>
      </c>
      <c r="W84" s="1529">
        <v>406457.82150272996</v>
      </c>
      <c r="X84" s="1529">
        <v>406457.82150272996</v>
      </c>
      <c r="Y84" s="1529">
        <v>406457.82150272996</v>
      </c>
      <c r="Z84" s="1529">
        <v>456550.20835334004</v>
      </c>
      <c r="AA84" s="1529">
        <v>456550.20835334004</v>
      </c>
      <c r="AB84" s="1529">
        <v>456550.20835334004</v>
      </c>
      <c r="AC84" s="1529">
        <v>456550.20835334004</v>
      </c>
      <c r="AD84" s="1529">
        <v>456550.20835334004</v>
      </c>
      <c r="AE84" s="1529">
        <v>456550.20835334004</v>
      </c>
      <c r="AF84" s="1529">
        <v>456550.20835334004</v>
      </c>
      <c r="AG84" s="1529">
        <v>456550.20835334004</v>
      </c>
      <c r="AH84" s="1529">
        <v>456550.20835334004</v>
      </c>
      <c r="AI84" s="1529">
        <v>683603.46118533995</v>
      </c>
      <c r="AJ84" s="1529">
        <v>683603.46118533995</v>
      </c>
      <c r="AK84" s="1529">
        <v>683603.46118533995</v>
      </c>
      <c r="AL84" s="1529">
        <v>683603.46118533995</v>
      </c>
      <c r="AM84" s="1529">
        <v>683603.46118533995</v>
      </c>
      <c r="AN84" s="1529">
        <v>683603.46118533995</v>
      </c>
      <c r="AO84" s="1529">
        <v>683603.46118533995</v>
      </c>
      <c r="AP84" s="1529">
        <v>683603.46118533995</v>
      </c>
      <c r="AQ84" s="1529">
        <v>683603.46118533995</v>
      </c>
      <c r="AR84" s="1529">
        <v>683603.46118533995</v>
      </c>
      <c r="AS84" s="1529">
        <v>683603.46118533995</v>
      </c>
      <c r="AT84" s="1529">
        <v>683603.46118533995</v>
      </c>
      <c r="AU84" s="1530">
        <v>727153.00413533999</v>
      </c>
      <c r="AV84" s="1688">
        <v>727153.00413533999</v>
      </c>
      <c r="AW84" s="1689">
        <v>727153.00413533999</v>
      </c>
      <c r="AX84" s="1689">
        <v>727153.00413533999</v>
      </c>
      <c r="AY84" s="1689">
        <v>727153.00413533999</v>
      </c>
      <c r="AZ84" s="1689">
        <v>727153.00413533999</v>
      </c>
      <c r="BA84" s="1689">
        <v>727153.00413533999</v>
      </c>
      <c r="BB84" s="1689">
        <v>727153.00413533999</v>
      </c>
      <c r="BC84" s="1689">
        <v>727153.00413533999</v>
      </c>
      <c r="BD84" s="1690">
        <v>727153.00413533999</v>
      </c>
      <c r="BE84" s="1689">
        <v>727153.00413533999</v>
      </c>
      <c r="BF84" s="1689">
        <v>727153.00413533999</v>
      </c>
      <c r="BG84" s="1691">
        <v>727153.00413533999</v>
      </c>
      <c r="BH84" s="1688">
        <v>727153.00413533999</v>
      </c>
      <c r="BI84" s="1689">
        <v>727153.00413533999</v>
      </c>
      <c r="BJ84" s="1689">
        <v>714179.39895343001</v>
      </c>
      <c r="BK84" s="1689">
        <v>714179.39895343001</v>
      </c>
      <c r="BL84" s="1689">
        <v>714179.39895343001</v>
      </c>
      <c r="BM84" s="1690">
        <v>714179.39895343001</v>
      </c>
      <c r="BN84" s="1689">
        <v>714179.39895343001</v>
      </c>
      <c r="BO84" s="1689">
        <v>714179.39895343001</v>
      </c>
      <c r="BP84" s="1691">
        <v>714179.39895343001</v>
      </c>
    </row>
    <row r="85" spans="1:70" s="989" customFormat="1">
      <c r="A85" s="1058" t="s">
        <v>813</v>
      </c>
      <c r="B85" s="1529">
        <v>21565.050522509999</v>
      </c>
      <c r="C85" s="1529">
        <v>25226.50447204</v>
      </c>
      <c r="D85" s="1529">
        <v>32728.920875470001</v>
      </c>
      <c r="E85" s="1529">
        <v>21748.69630648</v>
      </c>
      <c r="F85" s="1529">
        <v>20731.582758019998</v>
      </c>
      <c r="G85" s="1529">
        <v>49288.065408549999</v>
      </c>
      <c r="H85" s="1529">
        <v>48929.366420139995</v>
      </c>
      <c r="I85" s="1529">
        <v>48197.010548650003</v>
      </c>
      <c r="J85" s="1529">
        <v>48854.724728469999</v>
      </c>
      <c r="K85" s="1529">
        <v>77939.449839359993</v>
      </c>
      <c r="L85" s="1529">
        <v>65192.39517833</v>
      </c>
      <c r="M85" s="1529">
        <v>56606.660276089999</v>
      </c>
      <c r="N85" s="1529">
        <v>45970.32264772999</v>
      </c>
      <c r="O85" s="1529">
        <v>25226.50447204</v>
      </c>
      <c r="P85" s="1529">
        <v>44710.97372201</v>
      </c>
      <c r="Q85" s="1529">
        <v>46260.6474695</v>
      </c>
      <c r="R85" s="1529">
        <v>46144.647307430001</v>
      </c>
      <c r="S85" s="1529">
        <v>44480.957706200003</v>
      </c>
      <c r="T85" s="1529">
        <v>51659.766502139988</v>
      </c>
      <c r="U85" s="1529">
        <v>53507.54286388</v>
      </c>
      <c r="V85" s="1529">
        <v>55075.053876580001</v>
      </c>
      <c r="W85" s="1529">
        <v>69569.456263560001</v>
      </c>
      <c r="X85" s="1529">
        <v>48277.893579890006</v>
      </c>
      <c r="Y85" s="1529">
        <v>50266.066924140003</v>
      </c>
      <c r="Z85" s="1529">
        <v>53449.376660019996</v>
      </c>
      <c r="AA85" s="1529">
        <v>51071.256138199999</v>
      </c>
      <c r="AB85" s="1529">
        <v>53822.969330460008</v>
      </c>
      <c r="AC85" s="1529">
        <v>210500.69505792001</v>
      </c>
      <c r="AD85" s="1529">
        <v>209986.13049211999</v>
      </c>
      <c r="AE85" s="1529">
        <v>189983.85331454003</v>
      </c>
      <c r="AF85" s="1529">
        <v>177582.39154570003</v>
      </c>
      <c r="AG85" s="1529">
        <v>144141.39545554001</v>
      </c>
      <c r="AH85" s="1529">
        <v>123506.01315745001</v>
      </c>
      <c r="AI85" s="1529">
        <v>38738.029769670007</v>
      </c>
      <c r="AJ85" s="1529">
        <v>45822.600503230002</v>
      </c>
      <c r="AK85" s="1529">
        <v>48512.291212589997</v>
      </c>
      <c r="AL85" s="1529">
        <v>45329.7186889</v>
      </c>
      <c r="AM85" s="1529">
        <v>30049.496888600002</v>
      </c>
      <c r="AN85" s="1529">
        <v>60990.53751935</v>
      </c>
      <c r="AO85" s="1529">
        <v>46346.829696770001</v>
      </c>
      <c r="AP85" s="1529">
        <v>48044.18749584</v>
      </c>
      <c r="AQ85" s="1529">
        <v>40015.615744869996</v>
      </c>
      <c r="AR85" s="1529">
        <v>44793.08504202</v>
      </c>
      <c r="AS85" s="1529">
        <v>39625.738433059996</v>
      </c>
      <c r="AT85" s="1529">
        <v>47952.374013349996</v>
      </c>
      <c r="AU85" s="1530">
        <v>52598.127783019998</v>
      </c>
      <c r="AV85" s="1688">
        <v>44756.762821210003</v>
      </c>
      <c r="AW85" s="1689">
        <v>24105.528751559999</v>
      </c>
      <c r="AX85" s="1689">
        <v>21421.46995852</v>
      </c>
      <c r="AY85" s="1689">
        <v>19312.542903270001</v>
      </c>
      <c r="AZ85" s="1689">
        <v>18769.419882850001</v>
      </c>
      <c r="BA85" s="1689">
        <v>19887.516875490001</v>
      </c>
      <c r="BB85" s="1689">
        <v>15665.50186065</v>
      </c>
      <c r="BC85" s="1689">
        <v>37407.583342319995</v>
      </c>
      <c r="BD85" s="1690">
        <v>19736.828057850002</v>
      </c>
      <c r="BE85" s="1689">
        <v>31204.404944400001</v>
      </c>
      <c r="BF85" s="1689">
        <v>45140.453757119998</v>
      </c>
      <c r="BG85" s="1691">
        <v>50138.007062060002</v>
      </c>
      <c r="BH85" s="1688">
        <v>60414.891280700002</v>
      </c>
      <c r="BI85" s="1689">
        <v>74389.788655650002</v>
      </c>
      <c r="BJ85" s="1689">
        <v>88878.523245599994</v>
      </c>
      <c r="BK85" s="1689">
        <v>113137.98837834001</v>
      </c>
      <c r="BL85" s="1689">
        <v>103464.06387076</v>
      </c>
      <c r="BM85" s="1690">
        <v>113983.69890063</v>
      </c>
      <c r="BN85" s="1689">
        <v>58185.984003199999</v>
      </c>
      <c r="BO85" s="1689">
        <v>51750.557266390002</v>
      </c>
      <c r="BP85" s="1691">
        <v>78268.380333599998</v>
      </c>
    </row>
    <row r="86" spans="1:70" s="989" customFormat="1">
      <c r="A86" s="1041" t="s">
        <v>814</v>
      </c>
      <c r="B86" s="1529">
        <v>21565.050522509999</v>
      </c>
      <c r="C86" s="1529">
        <v>25226.50447204</v>
      </c>
      <c r="D86" s="1529">
        <v>32728.920875470001</v>
      </c>
      <c r="E86" s="1529">
        <v>21748.69630648</v>
      </c>
      <c r="F86" s="1529">
        <v>20731.582758019998</v>
      </c>
      <c r="G86" s="1529">
        <v>49288.065408549999</v>
      </c>
      <c r="H86" s="1529">
        <v>48929.366420139995</v>
      </c>
      <c r="I86" s="1529">
        <v>48197.010548650003</v>
      </c>
      <c r="J86" s="1529">
        <v>48854.724728469999</v>
      </c>
      <c r="K86" s="1529">
        <v>77939.449839359993</v>
      </c>
      <c r="L86" s="1529">
        <v>65192.39517833</v>
      </c>
      <c r="M86" s="1529">
        <v>56606.660276089999</v>
      </c>
      <c r="N86" s="1529">
        <v>45970.32264772999</v>
      </c>
      <c r="O86" s="1529">
        <v>25226.50447204</v>
      </c>
      <c r="P86" s="1529">
        <v>44710.97372201</v>
      </c>
      <c r="Q86" s="1529">
        <v>46260.6474695</v>
      </c>
      <c r="R86" s="1529">
        <v>46144.647307430001</v>
      </c>
      <c r="S86" s="1529">
        <v>44480.957706200003</v>
      </c>
      <c r="T86" s="1529">
        <v>51659.766502139988</v>
      </c>
      <c r="U86" s="1529">
        <v>53507.54286388</v>
      </c>
      <c r="V86" s="1529">
        <v>55075.053876580001</v>
      </c>
      <c r="W86" s="1529">
        <v>69569.456263560001</v>
      </c>
      <c r="X86" s="1529">
        <v>48277.893579890006</v>
      </c>
      <c r="Y86" s="1529">
        <v>50266.066924140003</v>
      </c>
      <c r="Z86" s="1529">
        <v>53449.376660019996</v>
      </c>
      <c r="AA86" s="1529">
        <v>51071.256138199999</v>
      </c>
      <c r="AB86" s="1529">
        <v>53822.969330460008</v>
      </c>
      <c r="AC86" s="1529">
        <v>210500.69505792001</v>
      </c>
      <c r="AD86" s="1529">
        <v>209986.13049211999</v>
      </c>
      <c r="AE86" s="1529">
        <v>189983.85331454003</v>
      </c>
      <c r="AF86" s="1529">
        <v>177582.39154570003</v>
      </c>
      <c r="AG86" s="1529">
        <v>144141.39545554001</v>
      </c>
      <c r="AH86" s="1529">
        <v>123506.01315745001</v>
      </c>
      <c r="AI86" s="1529">
        <v>38738.029769670007</v>
      </c>
      <c r="AJ86" s="1529">
        <v>45822.600503230002</v>
      </c>
      <c r="AK86" s="1529">
        <v>48512.291212589997</v>
      </c>
      <c r="AL86" s="1529">
        <v>45329.7186889</v>
      </c>
      <c r="AM86" s="1529">
        <v>30049.496888600002</v>
      </c>
      <c r="AN86" s="1529">
        <v>60990.53751935</v>
      </c>
      <c r="AO86" s="1529">
        <v>46346.829696770001</v>
      </c>
      <c r="AP86" s="1529">
        <v>48044.18749584</v>
      </c>
      <c r="AQ86" s="1529">
        <v>40015.615744869996</v>
      </c>
      <c r="AR86" s="1529">
        <v>44793.08504202</v>
      </c>
      <c r="AS86" s="1529">
        <v>39625.738433059996</v>
      </c>
      <c r="AT86" s="1529">
        <v>47952.374013349996</v>
      </c>
      <c r="AU86" s="1530">
        <v>52598.127783019998</v>
      </c>
      <c r="AV86" s="1688">
        <v>44756.762821210003</v>
      </c>
      <c r="AW86" s="1689">
        <v>24105.528751559999</v>
      </c>
      <c r="AX86" s="1689">
        <v>21421.46995852</v>
      </c>
      <c r="AY86" s="1689">
        <v>19312.542903270001</v>
      </c>
      <c r="AZ86" s="1689">
        <v>18769.419882850001</v>
      </c>
      <c r="BA86" s="1689">
        <v>19887.516875490001</v>
      </c>
      <c r="BB86" s="1689">
        <v>15665.50186065</v>
      </c>
      <c r="BC86" s="1689">
        <v>37407.583342319995</v>
      </c>
      <c r="BD86" s="1690">
        <v>19736.828057850002</v>
      </c>
      <c r="BE86" s="1689">
        <v>31204.404944400001</v>
      </c>
      <c r="BF86" s="1689">
        <v>45140.453757119998</v>
      </c>
      <c r="BG86" s="1691">
        <v>50138.007062060002</v>
      </c>
      <c r="BH86" s="1688">
        <v>60414.891280700002</v>
      </c>
      <c r="BI86" s="1689">
        <v>74389.788655650002</v>
      </c>
      <c r="BJ86" s="1689">
        <v>88878.523245599994</v>
      </c>
      <c r="BK86" s="1689">
        <v>113137.98837834001</v>
      </c>
      <c r="BL86" s="1689">
        <v>103464.06387076</v>
      </c>
      <c r="BM86" s="1690">
        <v>113983.69890063</v>
      </c>
      <c r="BN86" s="1689">
        <v>58185.984003199999</v>
      </c>
      <c r="BO86" s="1689">
        <v>51750.557266390002</v>
      </c>
      <c r="BP86" s="1691">
        <v>78268.380333599998</v>
      </c>
    </row>
    <row r="87" spans="1:70" s="989" customFormat="1">
      <c r="A87" s="1041" t="s">
        <v>815</v>
      </c>
      <c r="B87" s="1529"/>
      <c r="C87" s="1529"/>
      <c r="D87" s="1529"/>
      <c r="E87" s="1529"/>
      <c r="F87" s="1529"/>
      <c r="G87" s="1529"/>
      <c r="H87" s="1529"/>
      <c r="I87" s="1529"/>
      <c r="J87" s="1529"/>
      <c r="K87" s="1529"/>
      <c r="L87" s="1529"/>
      <c r="M87" s="1529"/>
      <c r="N87" s="1529"/>
      <c r="O87" s="1529"/>
      <c r="P87" s="1529"/>
      <c r="Q87" s="1529"/>
      <c r="R87" s="1529"/>
      <c r="S87" s="1529"/>
      <c r="T87" s="1529"/>
      <c r="U87" s="1529"/>
      <c r="V87" s="1529"/>
      <c r="W87" s="1529"/>
      <c r="X87" s="1529"/>
      <c r="Y87" s="1529"/>
      <c r="Z87" s="1529"/>
      <c r="AA87" s="1529"/>
      <c r="AB87" s="1529"/>
      <c r="AC87" s="1529"/>
      <c r="AD87" s="1529"/>
      <c r="AE87" s="1529"/>
      <c r="AF87" s="1529"/>
      <c r="AG87" s="1529"/>
      <c r="AH87" s="1529"/>
      <c r="AI87" s="1529"/>
      <c r="AJ87" s="1529"/>
      <c r="AK87" s="1529"/>
      <c r="AL87" s="1529"/>
      <c r="AM87" s="1529"/>
      <c r="AN87" s="1529"/>
      <c r="AO87" s="1529"/>
      <c r="AP87" s="1529"/>
      <c r="AQ87" s="1529"/>
      <c r="AR87" s="1529"/>
      <c r="AS87" s="1529"/>
      <c r="AT87" s="1529"/>
      <c r="AU87" s="1530"/>
      <c r="AV87" s="1688"/>
      <c r="AW87" s="1689"/>
      <c r="AX87" s="1689"/>
      <c r="AY87" s="1689"/>
      <c r="AZ87" s="1689"/>
      <c r="BA87" s="1689"/>
      <c r="BB87" s="1689"/>
      <c r="BC87" s="1689"/>
      <c r="BD87" s="1690"/>
      <c r="BE87" s="1689"/>
      <c r="BF87" s="1689"/>
      <c r="BG87" s="1691"/>
      <c r="BH87" s="1688"/>
      <c r="BI87" s="1689"/>
      <c r="BJ87" s="1689"/>
      <c r="BK87" s="1689"/>
      <c r="BL87" s="1689"/>
      <c r="BM87" s="1690"/>
      <c r="BN87" s="1689"/>
      <c r="BO87" s="1689"/>
      <c r="BP87" s="1691"/>
    </row>
    <row r="88" spans="1:70" s="989" customFormat="1">
      <c r="A88" s="1047" t="s">
        <v>816</v>
      </c>
      <c r="B88" s="1529"/>
      <c r="C88" s="1529"/>
      <c r="D88" s="1529"/>
      <c r="E88" s="1529"/>
      <c r="F88" s="1529"/>
      <c r="G88" s="1529"/>
      <c r="H88" s="1529"/>
      <c r="I88" s="1529"/>
      <c r="J88" s="1529"/>
      <c r="K88" s="1529"/>
      <c r="L88" s="1529"/>
      <c r="M88" s="1529"/>
      <c r="N88" s="1529"/>
      <c r="O88" s="1529"/>
      <c r="P88" s="1529"/>
      <c r="Q88" s="1529"/>
      <c r="R88" s="1529"/>
      <c r="S88" s="1529"/>
      <c r="T88" s="1529"/>
      <c r="U88" s="1529"/>
      <c r="V88" s="1529"/>
      <c r="W88" s="1529"/>
      <c r="X88" s="1529"/>
      <c r="Y88" s="1529"/>
      <c r="Z88" s="1529"/>
      <c r="AA88" s="1529"/>
      <c r="AB88" s="1529"/>
      <c r="AC88" s="1529"/>
      <c r="AD88" s="1529"/>
      <c r="AE88" s="1529"/>
      <c r="AF88" s="1529"/>
      <c r="AG88" s="1529"/>
      <c r="AH88" s="1529"/>
      <c r="AI88" s="1529"/>
      <c r="AJ88" s="1529"/>
      <c r="AK88" s="1529"/>
      <c r="AL88" s="1529"/>
      <c r="AM88" s="1529"/>
      <c r="AN88" s="1529"/>
      <c r="AO88" s="1529"/>
      <c r="AP88" s="1529"/>
      <c r="AQ88" s="1529"/>
      <c r="AR88" s="1529"/>
      <c r="AS88" s="1529"/>
      <c r="AT88" s="1529"/>
      <c r="AU88" s="1530"/>
      <c r="AV88" s="1688"/>
      <c r="AW88" s="1689"/>
      <c r="AX88" s="1689"/>
      <c r="AY88" s="1689"/>
      <c r="AZ88" s="1689"/>
      <c r="BA88" s="1689"/>
      <c r="BB88" s="1689"/>
      <c r="BC88" s="1689"/>
      <c r="BD88" s="1690"/>
      <c r="BE88" s="1689"/>
      <c r="BF88" s="1689"/>
      <c r="BG88" s="1691"/>
      <c r="BH88" s="1688"/>
      <c r="BI88" s="1689"/>
      <c r="BJ88" s="1689"/>
      <c r="BK88" s="1689"/>
      <c r="BL88" s="1689"/>
      <c r="BM88" s="1690"/>
      <c r="BN88" s="1689"/>
      <c r="BO88" s="1689"/>
      <c r="BP88" s="1691"/>
      <c r="BQ88" s="1381"/>
    </row>
    <row r="89" spans="1:70" s="989" customFormat="1">
      <c r="A89" s="1041" t="s">
        <v>817</v>
      </c>
      <c r="B89" s="1529">
        <v>8513.7126908499995</v>
      </c>
      <c r="C89" s="1529">
        <v>7891.5533138999999</v>
      </c>
      <c r="D89" s="1529">
        <v>8664.5960460099996</v>
      </c>
      <c r="E89" s="1529">
        <v>7933.9970941199999</v>
      </c>
      <c r="F89" s="1529">
        <v>8150.1859866099994</v>
      </c>
      <c r="G89" s="1529">
        <v>7932.6128581000003</v>
      </c>
      <c r="H89" s="1529">
        <v>7879.2685677600002</v>
      </c>
      <c r="I89" s="1529">
        <v>7856.5890396300001</v>
      </c>
      <c r="J89" s="1529">
        <v>7719.4193367200005</v>
      </c>
      <c r="K89" s="1529">
        <v>7721.0048478799999</v>
      </c>
      <c r="L89" s="1529">
        <v>7900.7906665699993</v>
      </c>
      <c r="M89" s="1529">
        <v>7719.3402845200008</v>
      </c>
      <c r="N89" s="1529">
        <v>7920.9717961800006</v>
      </c>
      <c r="O89" s="1529">
        <v>7891.5533138999999</v>
      </c>
      <c r="P89" s="1529">
        <v>8406.9577436399995</v>
      </c>
      <c r="Q89" s="1529">
        <v>7891.2254171099994</v>
      </c>
      <c r="R89" s="1529">
        <v>7893.0170789899994</v>
      </c>
      <c r="S89" s="1529">
        <v>7838.0491277000001</v>
      </c>
      <c r="T89" s="1529">
        <v>7709.3272151299998</v>
      </c>
      <c r="U89" s="1529">
        <v>8785.1313077300001</v>
      </c>
      <c r="V89" s="1529">
        <v>10031.826080069999</v>
      </c>
      <c r="W89" s="1529">
        <v>10540.271130319999</v>
      </c>
      <c r="X89" s="1529">
        <v>7941.1092056499992</v>
      </c>
      <c r="Y89" s="1529">
        <v>8773.0261370400003</v>
      </c>
      <c r="Z89" s="1529">
        <v>12829.948865819999</v>
      </c>
      <c r="AA89" s="1529">
        <v>7990.3563063599995</v>
      </c>
      <c r="AB89" s="1529">
        <v>7879.4232905600002</v>
      </c>
      <c r="AC89" s="1529">
        <v>164722.39404395001</v>
      </c>
      <c r="AD89" s="1529">
        <v>165249.38976205999</v>
      </c>
      <c r="AE89" s="1529">
        <v>141750.61981582001</v>
      </c>
      <c r="AF89" s="1529">
        <v>125714.81358669</v>
      </c>
      <c r="AG89" s="1529">
        <v>92167.80492486</v>
      </c>
      <c r="AH89" s="1529">
        <v>73316.203061139997</v>
      </c>
      <c r="AI89" s="1529">
        <v>4904.4044012499999</v>
      </c>
      <c r="AJ89" s="1529">
        <v>5643.0895633500004</v>
      </c>
      <c r="AK89" s="1529">
        <v>20924.885634619997</v>
      </c>
      <c r="AL89" s="1529">
        <v>21088.467673840001</v>
      </c>
      <c r="AM89" s="1529">
        <v>5024.4773551300004</v>
      </c>
      <c r="AN89" s="1529">
        <v>5966.7998262000001</v>
      </c>
      <c r="AO89" s="1529">
        <v>5064.2219085299994</v>
      </c>
      <c r="AP89" s="1529">
        <v>5154.0645456800003</v>
      </c>
      <c r="AQ89" s="1529">
        <v>5004.0595899199998</v>
      </c>
      <c r="AR89" s="1529">
        <v>5495.4868242900002</v>
      </c>
      <c r="AS89" s="1529">
        <v>5127.6613086000007</v>
      </c>
      <c r="AT89" s="1529">
        <v>6434.1430514799995</v>
      </c>
      <c r="AU89" s="1530">
        <v>6434.04294648</v>
      </c>
      <c r="AV89" s="1688">
        <v>8867.8629464799997</v>
      </c>
      <c r="AW89" s="1689">
        <v>5444.1269617899998</v>
      </c>
      <c r="AX89" s="1689">
        <v>5342.7351087299994</v>
      </c>
      <c r="AY89" s="1689">
        <v>5247.7789187099997</v>
      </c>
      <c r="AZ89" s="1689">
        <v>5173.7863633199995</v>
      </c>
      <c r="BA89" s="1689">
        <v>5274.32060232</v>
      </c>
      <c r="BB89" s="1689">
        <v>5173.4036890899997</v>
      </c>
      <c r="BC89" s="1689">
        <v>6319.0139399199998</v>
      </c>
      <c r="BD89" s="1690">
        <v>5448.9279096800001</v>
      </c>
      <c r="BE89" s="1689">
        <v>5514.9289460800001</v>
      </c>
      <c r="BF89" s="1689">
        <v>5380.1001663699999</v>
      </c>
      <c r="BG89" s="1691">
        <v>5321.5903901899992</v>
      </c>
      <c r="BH89" s="1688">
        <v>5395.8220419300005</v>
      </c>
      <c r="BI89" s="1689">
        <v>5390.83749721</v>
      </c>
      <c r="BJ89" s="1689">
        <v>5316.8006459099997</v>
      </c>
      <c r="BK89" s="1689">
        <v>12081.87053409</v>
      </c>
      <c r="BL89" s="1689">
        <v>5256.3086085300001</v>
      </c>
      <c r="BM89" s="1690">
        <v>5200.9619933000004</v>
      </c>
      <c r="BN89" s="1689">
        <v>5198.0552226299997</v>
      </c>
      <c r="BO89" s="1689">
        <v>5717.37104267</v>
      </c>
      <c r="BP89" s="1691">
        <v>6661.7079376700003</v>
      </c>
    </row>
    <row r="90" spans="1:70" s="989" customFormat="1">
      <c r="A90" s="1041" t="s">
        <v>818</v>
      </c>
      <c r="B90" s="1529">
        <v>3283.00006884</v>
      </c>
      <c r="C90" s="1529">
        <v>1407.06280204</v>
      </c>
      <c r="D90" s="1529">
        <v>12018.70986993</v>
      </c>
      <c r="E90" s="1529">
        <v>2229.7856208600001</v>
      </c>
      <c r="F90" s="1529">
        <v>5143.1684410500002</v>
      </c>
      <c r="G90" s="1529">
        <v>1598.8296707100001</v>
      </c>
      <c r="H90" s="1529">
        <v>1070.6187376099999</v>
      </c>
      <c r="I90" s="1529">
        <v>1470.8908529600001</v>
      </c>
      <c r="J90" s="1529">
        <v>1560.7325196099998</v>
      </c>
      <c r="K90" s="1529">
        <v>957.80716455999993</v>
      </c>
      <c r="L90" s="1529">
        <v>1015.6918048700001</v>
      </c>
      <c r="M90" s="1529">
        <v>963.02178417999994</v>
      </c>
      <c r="N90" s="1529">
        <v>1286.2347295899999</v>
      </c>
      <c r="O90" s="1529">
        <v>1407.06280204</v>
      </c>
      <c r="P90" s="1529">
        <v>267.75270116999997</v>
      </c>
      <c r="Q90" s="1529">
        <v>2744.8038937399997</v>
      </c>
      <c r="R90" s="1529">
        <v>682.97077114000001</v>
      </c>
      <c r="S90" s="1529">
        <v>1036.8807883500001</v>
      </c>
      <c r="T90" s="1529">
        <v>5155.4500991999994</v>
      </c>
      <c r="U90" s="1529">
        <v>10808.29566845</v>
      </c>
      <c r="V90" s="1529">
        <v>9645.2598132700004</v>
      </c>
      <c r="W90" s="1529">
        <v>13854.235717</v>
      </c>
      <c r="X90" s="1529">
        <v>1249.5807058099999</v>
      </c>
      <c r="Y90" s="1529">
        <v>2753.0441918500001</v>
      </c>
      <c r="Z90" s="1529">
        <v>360.86885274000002</v>
      </c>
      <c r="AA90" s="1529">
        <v>279.78816117000002</v>
      </c>
      <c r="AB90" s="1529">
        <v>433.39537666000001</v>
      </c>
      <c r="AC90" s="1529">
        <v>347.31522097999999</v>
      </c>
      <c r="AD90" s="1529">
        <v>252.44226280000001</v>
      </c>
      <c r="AE90" s="1529">
        <v>217.73507118000001</v>
      </c>
      <c r="AF90" s="1529">
        <v>2858.7302548600001</v>
      </c>
      <c r="AG90" s="1529">
        <v>565.39558015</v>
      </c>
      <c r="AH90" s="1529">
        <v>649.51262165000003</v>
      </c>
      <c r="AI90" s="1529">
        <v>531.40681451</v>
      </c>
      <c r="AJ90" s="1529">
        <v>17706.065928520002</v>
      </c>
      <c r="AK90" s="1529">
        <v>718.09843287000001</v>
      </c>
      <c r="AL90" s="1529">
        <v>700.94067421</v>
      </c>
      <c r="AM90" s="1529">
        <v>674.12896797999997</v>
      </c>
      <c r="AN90" s="1529">
        <v>24530.034383480001</v>
      </c>
      <c r="AO90" s="1529">
        <v>9763.7427245100007</v>
      </c>
      <c r="AP90" s="1529">
        <v>3708.0741313000003</v>
      </c>
      <c r="AQ90" s="1529">
        <v>3398.2360841700001</v>
      </c>
      <c r="AR90" s="1529">
        <v>2606.6169273999999</v>
      </c>
      <c r="AS90" s="1529">
        <v>2662.0180962899999</v>
      </c>
      <c r="AT90" s="1529">
        <v>28397.673930549998</v>
      </c>
      <c r="AU90" s="1530">
        <v>27139.078247699999</v>
      </c>
      <c r="AV90" s="1688">
        <v>27352.004645720001</v>
      </c>
      <c r="AW90" s="1689">
        <v>10010.795876780001</v>
      </c>
      <c r="AX90" s="1689">
        <v>7639.7055456499993</v>
      </c>
      <c r="AY90" s="1689">
        <v>6140.9070197499996</v>
      </c>
      <c r="AZ90" s="1689">
        <v>5363.8676407200001</v>
      </c>
      <c r="BA90" s="1689">
        <v>6529.5430459300005</v>
      </c>
      <c r="BB90" s="1689">
        <v>2383.9305057199999</v>
      </c>
      <c r="BC90" s="1689">
        <v>22745.914015959999</v>
      </c>
      <c r="BD90" s="1690">
        <v>6036.7496705000003</v>
      </c>
      <c r="BE90" s="1689">
        <v>4847.0395670100006</v>
      </c>
      <c r="BF90" s="1689">
        <v>4854.3651520100002</v>
      </c>
      <c r="BG90" s="1691">
        <v>10209.56570134</v>
      </c>
      <c r="BH90" s="1688">
        <v>13169.82819316</v>
      </c>
      <c r="BI90" s="1689">
        <v>11831.53315058</v>
      </c>
      <c r="BJ90" s="1689">
        <v>5919.3886849399996</v>
      </c>
      <c r="BK90" s="1689">
        <v>8603.3126445100006</v>
      </c>
      <c r="BL90" s="1689">
        <v>7012.05557598</v>
      </c>
      <c r="BM90" s="1690">
        <v>7009.0498733599998</v>
      </c>
      <c r="BN90" s="1689">
        <v>8316.4168363699991</v>
      </c>
      <c r="BO90" s="1689">
        <v>8906.8780819300009</v>
      </c>
      <c r="BP90" s="1691">
        <v>30773.52287366</v>
      </c>
    </row>
    <row r="91" spans="1:70" s="1381" customFormat="1">
      <c r="A91" s="1051" t="s">
        <v>168</v>
      </c>
      <c r="B91" s="1696">
        <v>16046358.328405662</v>
      </c>
      <c r="C91" s="1696">
        <v>15259838.867167568</v>
      </c>
      <c r="D91" s="1696">
        <v>15183781.610299841</v>
      </c>
      <c r="E91" s="1696">
        <v>14505815.274881432</v>
      </c>
      <c r="F91" s="1696">
        <v>14595178.04781957</v>
      </c>
      <c r="G91" s="1696">
        <v>14369441.601873862</v>
      </c>
      <c r="H91" s="1696">
        <v>14491798.985807149</v>
      </c>
      <c r="I91" s="1696">
        <v>14441016.401214929</v>
      </c>
      <c r="J91" s="1696">
        <v>14770727.457328049</v>
      </c>
      <c r="K91" s="1696">
        <v>14583356.315303801</v>
      </c>
      <c r="L91" s="1696">
        <v>13495746.512849372</v>
      </c>
      <c r="M91" s="1696">
        <v>14257572.730531508</v>
      </c>
      <c r="N91" s="1696">
        <v>14613652.30513004</v>
      </c>
      <c r="O91" s="1696">
        <v>15259114.1290459</v>
      </c>
      <c r="P91" s="1696">
        <v>15238179.865932738</v>
      </c>
      <c r="Q91" s="1696">
        <v>17308492.278141424</v>
      </c>
      <c r="R91" s="1696">
        <v>15521900.94370646</v>
      </c>
      <c r="S91" s="1696">
        <v>15426577.9872794</v>
      </c>
      <c r="T91" s="1696">
        <v>15513513.225928459</v>
      </c>
      <c r="U91" s="1696">
        <v>15406303.67660022</v>
      </c>
      <c r="V91" s="1696">
        <v>16113181.806170601</v>
      </c>
      <c r="W91" s="1696">
        <v>16492270.957993081</v>
      </c>
      <c r="X91" s="1696">
        <v>16088486.277374709</v>
      </c>
      <c r="Y91" s="1696">
        <v>16219824.147490978</v>
      </c>
      <c r="Z91" s="1696">
        <v>16574552.816451</v>
      </c>
      <c r="AA91" s="1696">
        <v>17070812.697879978</v>
      </c>
      <c r="AB91" s="1696">
        <v>16791192.981677309</v>
      </c>
      <c r="AC91" s="1696">
        <v>19961403.086277071</v>
      </c>
      <c r="AD91" s="1696">
        <v>20796663.479510061</v>
      </c>
      <c r="AE91" s="1696">
        <v>21549979.921924021</v>
      </c>
      <c r="AF91" s="1696">
        <v>22302120.485664912</v>
      </c>
      <c r="AG91" s="1696">
        <v>23473761.34434624</v>
      </c>
      <c r="AH91" s="1696">
        <v>25616802.424457323</v>
      </c>
      <c r="AI91" s="1696">
        <v>24738621.524977401</v>
      </c>
      <c r="AJ91" s="1696">
        <v>24175595.716691058</v>
      </c>
      <c r="AK91" s="1696">
        <v>23823172.82188116</v>
      </c>
      <c r="AL91" s="1696">
        <v>25008324.035776328</v>
      </c>
      <c r="AM91" s="1696">
        <v>25686857.316833951</v>
      </c>
      <c r="AN91" s="1696">
        <v>25120665.856532961</v>
      </c>
      <c r="AO91" s="1696">
        <v>25447797.89113931</v>
      </c>
      <c r="AP91" s="1696">
        <v>26967102.055475224</v>
      </c>
      <c r="AQ91" s="1696">
        <v>27683461.601903722</v>
      </c>
      <c r="AR91" s="1696">
        <v>28455739.126638684</v>
      </c>
      <c r="AS91" s="1696">
        <v>30994894.291749492</v>
      </c>
      <c r="AT91" s="1696">
        <v>30500968.556302711</v>
      </c>
      <c r="AU91" s="1697">
        <v>33944933.406099454</v>
      </c>
      <c r="AV91" s="1698">
        <v>33230573.429277968</v>
      </c>
      <c r="AW91" s="1699">
        <v>35863848.699295849</v>
      </c>
      <c r="AX91" s="1699">
        <v>37849206.592580318</v>
      </c>
      <c r="AY91" s="1699">
        <v>36886360.730379976</v>
      </c>
      <c r="AZ91" s="1699">
        <v>36810189.206069842</v>
      </c>
      <c r="BA91" s="1699">
        <v>37039804.745769925</v>
      </c>
      <c r="BB91" s="1699">
        <v>37209958.855095804</v>
      </c>
      <c r="BC91" s="1699">
        <v>38341070.621399127</v>
      </c>
      <c r="BD91" s="1700">
        <v>38725625.364983365</v>
      </c>
      <c r="BE91" s="1699">
        <v>39412190.688199908</v>
      </c>
      <c r="BF91" s="1699">
        <v>41184591.967019886</v>
      </c>
      <c r="BG91" s="1701">
        <v>40673932.724265128</v>
      </c>
      <c r="BH91" s="1698">
        <v>38992471.843488716</v>
      </c>
      <c r="BI91" s="1699">
        <v>39622223.554619156</v>
      </c>
      <c r="BJ91" s="1699">
        <v>40565513.168420553</v>
      </c>
      <c r="BK91" s="1699">
        <v>43468353.157933742</v>
      </c>
      <c r="BL91" s="1699">
        <v>43109127.756767154</v>
      </c>
      <c r="BM91" s="1700">
        <v>42726316.724490188</v>
      </c>
      <c r="BN91" s="1699">
        <v>42973376.542245857</v>
      </c>
      <c r="BO91" s="1699">
        <v>42826193.059757665</v>
      </c>
      <c r="BP91" s="1701">
        <v>43311174.431766078</v>
      </c>
      <c r="BQ91" s="1405"/>
      <c r="BR91" s="989"/>
    </row>
    <row r="92" spans="1:70" s="989" customFormat="1">
      <c r="A92" s="1695"/>
      <c r="B92" s="1702"/>
      <c r="C92" s="1702"/>
      <c r="D92" s="1702"/>
      <c r="E92" s="1702"/>
      <c r="F92" s="1702"/>
      <c r="G92" s="1702"/>
      <c r="H92" s="1702"/>
      <c r="I92" s="1702"/>
      <c r="J92" s="1703"/>
      <c r="K92" s="1702"/>
      <c r="L92" s="1702"/>
      <c r="M92" s="1702"/>
      <c r="N92" s="1702"/>
      <c r="O92" s="1702"/>
      <c r="P92" s="1702"/>
      <c r="Q92" s="1702"/>
      <c r="R92" s="1702"/>
      <c r="S92" s="1702"/>
      <c r="T92" s="1702"/>
      <c r="U92" s="1702"/>
      <c r="V92" s="1702"/>
      <c r="W92" s="1702"/>
      <c r="X92" s="1702"/>
      <c r="Y92" s="1702"/>
      <c r="Z92" s="1702"/>
      <c r="AA92" s="1702"/>
      <c r="AB92" s="1702"/>
      <c r="AC92" s="1702"/>
      <c r="AD92" s="1702"/>
      <c r="AE92" s="1702"/>
      <c r="AF92" s="1702"/>
      <c r="AG92" s="1702"/>
      <c r="AH92" s="1702"/>
      <c r="AI92" s="1702"/>
      <c r="AJ92" s="1702"/>
      <c r="AK92" s="1702"/>
      <c r="AL92" s="1702"/>
      <c r="AM92" s="1702"/>
      <c r="AN92" s="1702"/>
      <c r="AO92" s="1702"/>
      <c r="AP92" s="1702"/>
      <c r="AQ92" s="1702"/>
      <c r="AR92" s="1702"/>
      <c r="AS92" s="1702"/>
      <c r="AT92" s="1702"/>
      <c r="AU92" s="1704"/>
      <c r="AV92" s="1688"/>
      <c r="AW92" s="1689"/>
      <c r="AX92" s="1689"/>
      <c r="AY92" s="1689"/>
      <c r="AZ92" s="1689"/>
      <c r="BA92" s="1689"/>
      <c r="BB92" s="1689"/>
      <c r="BC92" s="1689"/>
      <c r="BD92" s="1690"/>
      <c r="BE92" s="1689"/>
      <c r="BF92" s="1689"/>
      <c r="BG92" s="1691"/>
      <c r="BH92" s="1688"/>
      <c r="BI92" s="1689"/>
      <c r="BJ92" s="1689"/>
      <c r="BK92" s="1689"/>
      <c r="BL92" s="1689"/>
      <c r="BM92" s="1690"/>
      <c r="BN92" s="1689"/>
      <c r="BO92" s="1689"/>
      <c r="BP92" s="1691"/>
    </row>
    <row r="93" spans="1:70" s="989" customFormat="1">
      <c r="A93" s="1695" t="s">
        <v>819</v>
      </c>
      <c r="B93" s="1705">
        <v>4665783.4505371209</v>
      </c>
      <c r="C93" s="1705">
        <v>5342756.6290191207</v>
      </c>
      <c r="D93" s="1705">
        <v>5123110.2834243802</v>
      </c>
      <c r="E93" s="1705">
        <v>4786356.0202353504</v>
      </c>
      <c r="F93" s="1705">
        <v>4833288.1989182299</v>
      </c>
      <c r="G93" s="1705">
        <v>4791799.1506369002</v>
      </c>
      <c r="H93" s="1705">
        <v>4943049.2781730499</v>
      </c>
      <c r="I93" s="1705">
        <v>5144971.5120316092</v>
      </c>
      <c r="J93" s="1705">
        <v>5130223.3022382297</v>
      </c>
      <c r="K93" s="1705">
        <v>5930945.9599828999</v>
      </c>
      <c r="L93" s="1705">
        <v>5443529.29498161</v>
      </c>
      <c r="M93" s="1705">
        <v>5675431.7864496103</v>
      </c>
      <c r="N93" s="1705">
        <v>5907178.2304220907</v>
      </c>
      <c r="O93" s="1705">
        <v>5342751.3006627401</v>
      </c>
      <c r="P93" s="1705">
        <v>6163325.5269684596</v>
      </c>
      <c r="Q93" s="1705">
        <v>5945762.0876092901</v>
      </c>
      <c r="R93" s="1705">
        <v>5931397.4377477495</v>
      </c>
      <c r="S93" s="1705">
        <v>5895617.7422670303</v>
      </c>
      <c r="T93" s="1705">
        <v>5788272.3127664495</v>
      </c>
      <c r="U93" s="1705">
        <v>5546543.5248453403</v>
      </c>
      <c r="V93" s="1705">
        <v>5639628.9762807898</v>
      </c>
      <c r="W93" s="1705">
        <v>5812744.3451288501</v>
      </c>
      <c r="X93" s="1705">
        <v>5751089.7761071399</v>
      </c>
      <c r="Y93" s="1705">
        <v>5097186.8004371403</v>
      </c>
      <c r="Z93" s="1705">
        <v>5760440.6429574713</v>
      </c>
      <c r="AA93" s="1705">
        <v>5587673.3418879602</v>
      </c>
      <c r="AB93" s="1705">
        <v>5496708.44560517</v>
      </c>
      <c r="AC93" s="1705">
        <v>5371863.6750963395</v>
      </c>
      <c r="AD93" s="1705">
        <v>5270612.8946483899</v>
      </c>
      <c r="AE93" s="1705">
        <v>5215450.8122991296</v>
      </c>
      <c r="AF93" s="1705">
        <v>5197108.1602111803</v>
      </c>
      <c r="AG93" s="1705">
        <v>5202080.9871773403</v>
      </c>
      <c r="AH93" s="1705">
        <v>5357858.5571871307</v>
      </c>
      <c r="AI93" s="1705">
        <v>5847916.8423210299</v>
      </c>
      <c r="AJ93" s="1705">
        <v>5650990.4774213992</v>
      </c>
      <c r="AK93" s="1705">
        <v>5558451.1587287802</v>
      </c>
      <c r="AL93" s="1705">
        <v>5643384.0145263504</v>
      </c>
      <c r="AM93" s="1705">
        <v>5862023.0242059305</v>
      </c>
      <c r="AN93" s="1705">
        <v>5501726.8189845299</v>
      </c>
      <c r="AO93" s="1705">
        <v>5480210.6133988202</v>
      </c>
      <c r="AP93" s="1705">
        <v>5565225.9013598906</v>
      </c>
      <c r="AQ93" s="1705">
        <v>5486804.6547440607</v>
      </c>
      <c r="AR93" s="1705">
        <v>5559792.1649856307</v>
      </c>
      <c r="AS93" s="1705">
        <v>5762463.06673011</v>
      </c>
      <c r="AT93" s="1705">
        <v>5675343.6653600503</v>
      </c>
      <c r="AU93" s="1706">
        <v>6484296.3172381297</v>
      </c>
      <c r="AV93" s="1684">
        <v>6067258.3620657306</v>
      </c>
      <c r="AW93" s="1685">
        <v>6454075.6951055704</v>
      </c>
      <c r="AX93" s="1685">
        <v>6755736.4014056707</v>
      </c>
      <c r="AY93" s="1685">
        <v>6532696.4265176598</v>
      </c>
      <c r="AZ93" s="1685">
        <v>6767652.1014260203</v>
      </c>
      <c r="BA93" s="1685">
        <v>6360468.36974857</v>
      </c>
      <c r="BB93" s="1685">
        <v>6622663.3776625199</v>
      </c>
      <c r="BC93" s="1685">
        <v>6688519.3428433202</v>
      </c>
      <c r="BD93" s="1686">
        <v>6802557.0935829198</v>
      </c>
      <c r="BE93" s="1685">
        <v>7328423.4626174401</v>
      </c>
      <c r="BF93" s="1685">
        <v>6811192.37496523</v>
      </c>
      <c r="BG93" s="1687">
        <v>7135729.28897407</v>
      </c>
      <c r="BH93" s="1684">
        <v>7488235.7117114402</v>
      </c>
      <c r="BI93" s="1685">
        <v>7166894.5057876091</v>
      </c>
      <c r="BJ93" s="1685">
        <v>7246275.1663016994</v>
      </c>
      <c r="BK93" s="1685">
        <v>7948251.3416287303</v>
      </c>
      <c r="BL93" s="1685">
        <v>8154878.5396396797</v>
      </c>
      <c r="BM93" s="1686">
        <v>8088459.4582960298</v>
      </c>
      <c r="BN93" s="1685">
        <v>7479100.7065041196</v>
      </c>
      <c r="BO93" s="1685">
        <v>6977837.1122604599</v>
      </c>
      <c r="BP93" s="1687">
        <v>7000253.0736477096</v>
      </c>
      <c r="BQ93" s="1405"/>
    </row>
    <row r="94" spans="1:70" s="989" customFormat="1">
      <c r="A94" s="1695" t="s">
        <v>820</v>
      </c>
      <c r="B94" s="1702">
        <v>1573957.6044834401</v>
      </c>
      <c r="C94" s="1702">
        <v>1569240.69685859</v>
      </c>
      <c r="D94" s="1702">
        <v>1517240.24390445</v>
      </c>
      <c r="E94" s="1702">
        <v>1496742.06397082</v>
      </c>
      <c r="F94" s="1702">
        <v>1567795.4244635</v>
      </c>
      <c r="G94" s="1702">
        <v>1501114.6417075801</v>
      </c>
      <c r="H94" s="1702">
        <v>1547922.93090493</v>
      </c>
      <c r="I94" s="1702">
        <v>1533609.4771323798</v>
      </c>
      <c r="J94" s="1702">
        <v>1577889.3563343701</v>
      </c>
      <c r="K94" s="1702">
        <v>1797978.8705901799</v>
      </c>
      <c r="L94" s="1702">
        <v>1661692.84120784</v>
      </c>
      <c r="M94" s="1702">
        <v>1622701.0564766398</v>
      </c>
      <c r="N94" s="1702">
        <v>1818420.4202331002</v>
      </c>
      <c r="O94" s="1702">
        <v>1569240.69685859</v>
      </c>
      <c r="P94" s="1702">
        <v>1671335.16236698</v>
      </c>
      <c r="Q94" s="1702">
        <v>1562346.0781205802</v>
      </c>
      <c r="R94" s="1702">
        <v>1574525.3191177801</v>
      </c>
      <c r="S94" s="1702">
        <v>1544559.6548384901</v>
      </c>
      <c r="T94" s="1702">
        <v>1637495.6106295399</v>
      </c>
      <c r="U94" s="1702">
        <v>1560385.5653285801</v>
      </c>
      <c r="V94" s="1702">
        <v>1633209.9978032401</v>
      </c>
      <c r="W94" s="1702">
        <v>1857941.79329125</v>
      </c>
      <c r="X94" s="1702">
        <v>1725128.38280394</v>
      </c>
      <c r="Y94" s="1702">
        <v>1711623.5076063201</v>
      </c>
      <c r="Z94" s="1702">
        <v>1811090.4794451201</v>
      </c>
      <c r="AA94" s="1702">
        <v>1763533.1660470201</v>
      </c>
      <c r="AB94" s="1702">
        <v>1746717.8508449299</v>
      </c>
      <c r="AC94" s="1702">
        <v>1684583.12315547</v>
      </c>
      <c r="AD94" s="1702">
        <v>1664658.2869493898</v>
      </c>
      <c r="AE94" s="1702">
        <v>1679477.2831456498</v>
      </c>
      <c r="AF94" s="1702">
        <v>1794287.8404756002</v>
      </c>
      <c r="AG94" s="1702">
        <v>1825664.5137813101</v>
      </c>
      <c r="AH94" s="1702">
        <v>1907863.8395091898</v>
      </c>
      <c r="AI94" s="1702">
        <v>2179174.2779064598</v>
      </c>
      <c r="AJ94" s="1702">
        <v>1994577.62163619</v>
      </c>
      <c r="AK94" s="1702">
        <v>1978886.9365646599</v>
      </c>
      <c r="AL94" s="1702">
        <v>1983633.07028011</v>
      </c>
      <c r="AM94" s="1702">
        <v>1975812.31559157</v>
      </c>
      <c r="AN94" s="1702">
        <v>1897917.1540028001</v>
      </c>
      <c r="AO94" s="1702">
        <v>1873543.9965007701</v>
      </c>
      <c r="AP94" s="1702">
        <v>1769750.4692267601</v>
      </c>
      <c r="AQ94" s="1702">
        <v>1868735.07171949</v>
      </c>
      <c r="AR94" s="1702">
        <v>1781046.4108786699</v>
      </c>
      <c r="AS94" s="1702">
        <v>1791194.51529836</v>
      </c>
      <c r="AT94" s="1702">
        <v>1896156.51467426</v>
      </c>
      <c r="AU94" s="1704">
        <v>2157229.6535474397</v>
      </c>
      <c r="AV94" s="1688">
        <v>1945444.1952646798</v>
      </c>
      <c r="AW94" s="1689">
        <v>1937337.4602853302</v>
      </c>
      <c r="AX94" s="1689">
        <v>2039324.36767773</v>
      </c>
      <c r="AY94" s="1689">
        <v>1957219.30975434</v>
      </c>
      <c r="AZ94" s="1689">
        <v>1930695.5341191101</v>
      </c>
      <c r="BA94" s="1689">
        <v>1900671.8673759399</v>
      </c>
      <c r="BB94" s="1689">
        <v>1824826.0845155299</v>
      </c>
      <c r="BC94" s="1689">
        <v>1928744.27334189</v>
      </c>
      <c r="BD94" s="1690">
        <v>1926382.16241128</v>
      </c>
      <c r="BE94" s="1689">
        <v>1956009.41730811</v>
      </c>
      <c r="BF94" s="1689">
        <v>2100129.9059656099</v>
      </c>
      <c r="BG94" s="1691">
        <v>2329706.57678279</v>
      </c>
      <c r="BH94" s="1688">
        <v>2139666.39157554</v>
      </c>
      <c r="BI94" s="1689">
        <v>2241313.4829197996</v>
      </c>
      <c r="BJ94" s="1689">
        <v>2153220.1120227501</v>
      </c>
      <c r="BK94" s="1689">
        <v>2158698.8098208499</v>
      </c>
      <c r="BL94" s="1689">
        <v>2111848.4217106798</v>
      </c>
      <c r="BM94" s="1690">
        <v>2014073.9540099099</v>
      </c>
      <c r="BN94" s="1689">
        <v>2003090.9281269</v>
      </c>
      <c r="BO94" s="1689">
        <v>2018840.37621986</v>
      </c>
      <c r="BP94" s="1691">
        <v>2005600.83271915</v>
      </c>
      <c r="BQ94" s="967"/>
      <c r="BR94" s="1405"/>
    </row>
    <row r="95" spans="1:70" s="989" customFormat="1">
      <c r="A95" s="1695" t="s">
        <v>821</v>
      </c>
      <c r="B95" s="1705">
        <v>3091825.8460536804</v>
      </c>
      <c r="C95" s="1705">
        <v>3773515.9321605302</v>
      </c>
      <c r="D95" s="1705">
        <v>3605870.0395199303</v>
      </c>
      <c r="E95" s="1705">
        <v>3289613.9562645303</v>
      </c>
      <c r="F95" s="1705">
        <v>3265492.7744547301</v>
      </c>
      <c r="G95" s="1705">
        <v>3290684.5089293201</v>
      </c>
      <c r="H95" s="1705">
        <v>3395126.3472681204</v>
      </c>
      <c r="I95" s="1705">
        <v>3611362.0348992292</v>
      </c>
      <c r="J95" s="1705">
        <v>3552333.9459038596</v>
      </c>
      <c r="K95" s="1705">
        <v>4132967.0893927198</v>
      </c>
      <c r="L95" s="1705">
        <v>3781836.45377377</v>
      </c>
      <c r="M95" s="1705">
        <v>4052730.7299729702</v>
      </c>
      <c r="N95" s="1705">
        <v>4088757.8101889901</v>
      </c>
      <c r="O95" s="1705">
        <v>3773510.6038041501</v>
      </c>
      <c r="P95" s="1705">
        <v>4491990.3646014798</v>
      </c>
      <c r="Q95" s="1705">
        <v>4383416.0094887102</v>
      </c>
      <c r="R95" s="1705">
        <v>4356872.1186299697</v>
      </c>
      <c r="S95" s="1705">
        <v>4351058.08742854</v>
      </c>
      <c r="T95" s="1705">
        <v>4150776.7021369101</v>
      </c>
      <c r="U95" s="1705">
        <v>3986157.95951676</v>
      </c>
      <c r="V95" s="1705">
        <v>4006418.9784775497</v>
      </c>
      <c r="W95" s="1705">
        <v>3954802.5518375998</v>
      </c>
      <c r="X95" s="1705">
        <v>3683657.9765257998</v>
      </c>
      <c r="Y95" s="1705">
        <v>3043259.8760534199</v>
      </c>
      <c r="Z95" s="1705">
        <v>3609546.7467349507</v>
      </c>
      <c r="AA95" s="1705">
        <v>3484336.75906354</v>
      </c>
      <c r="AB95" s="1705">
        <v>3410187.1779828402</v>
      </c>
      <c r="AC95" s="1705">
        <v>3347477.1351634697</v>
      </c>
      <c r="AD95" s="1705">
        <v>3266151.1909215995</v>
      </c>
      <c r="AE95" s="1705">
        <v>3196170.1123760799</v>
      </c>
      <c r="AF95" s="1705">
        <v>3063016.9029581798</v>
      </c>
      <c r="AG95" s="1705">
        <v>3036613.05661863</v>
      </c>
      <c r="AH95" s="1705">
        <v>3110191.3009005403</v>
      </c>
      <c r="AI95" s="1705">
        <v>3323939.1476371698</v>
      </c>
      <c r="AJ95" s="1705">
        <v>3311609.4390078099</v>
      </c>
      <c r="AK95" s="1705">
        <v>3234760.8053867198</v>
      </c>
      <c r="AL95" s="1705">
        <v>3309947.5274688401</v>
      </c>
      <c r="AM95" s="1705">
        <v>3536407.2918369598</v>
      </c>
      <c r="AN95" s="1705">
        <v>3254006.24820433</v>
      </c>
      <c r="AO95" s="1705">
        <v>3256863.2001206498</v>
      </c>
      <c r="AP95" s="1705">
        <v>3445672.0153557304</v>
      </c>
      <c r="AQ95" s="1705">
        <v>3268266.16624717</v>
      </c>
      <c r="AR95" s="1705">
        <v>3428942.3373295604</v>
      </c>
      <c r="AS95" s="1705">
        <v>3621498.0126572498</v>
      </c>
      <c r="AT95" s="1705">
        <v>3429416.6119112903</v>
      </c>
      <c r="AU95" s="1706">
        <v>3982296.1249163002</v>
      </c>
      <c r="AV95" s="1688">
        <v>3777043.6280266601</v>
      </c>
      <c r="AW95" s="1689">
        <v>4171967.6960458504</v>
      </c>
      <c r="AX95" s="1689">
        <v>4371641.4949535504</v>
      </c>
      <c r="AY95" s="1689">
        <v>4230706.57798893</v>
      </c>
      <c r="AZ95" s="1689">
        <v>4492186.0285325199</v>
      </c>
      <c r="BA95" s="1689">
        <v>4115025.9635982402</v>
      </c>
      <c r="BB95" s="1689">
        <v>4453033.8763696002</v>
      </c>
      <c r="BC95" s="1689">
        <v>4414971.6527240397</v>
      </c>
      <c r="BD95" s="1690">
        <v>4531371.5143942498</v>
      </c>
      <c r="BE95" s="1689">
        <v>5027610.6285319403</v>
      </c>
      <c r="BF95" s="1689">
        <v>4366259.0522222295</v>
      </c>
      <c r="BG95" s="1691">
        <v>4461219.2954138899</v>
      </c>
      <c r="BH95" s="1688">
        <v>5003765.9033585098</v>
      </c>
      <c r="BI95" s="1689">
        <v>4580777.6060904199</v>
      </c>
      <c r="BJ95" s="1689">
        <v>4748251.6375015592</v>
      </c>
      <c r="BK95" s="1689">
        <v>5444749.1150304899</v>
      </c>
      <c r="BL95" s="1689">
        <v>5698226.7011516094</v>
      </c>
      <c r="BM95" s="1690">
        <v>5729582.0875087297</v>
      </c>
      <c r="BN95" s="1689">
        <v>5158888.35181248</v>
      </c>
      <c r="BO95" s="1689">
        <v>4641875.3094758596</v>
      </c>
      <c r="BP95" s="1691">
        <v>4677530.8143638195</v>
      </c>
      <c r="BQ95" s="967"/>
    </row>
    <row r="96" spans="1:70" s="989" customFormat="1">
      <c r="A96" s="1707" t="s">
        <v>822</v>
      </c>
      <c r="B96" s="1702">
        <v>2708235.8853614302</v>
      </c>
      <c r="C96" s="1702">
        <v>3027520.0990403201</v>
      </c>
      <c r="D96" s="1702">
        <v>3005816.4272665102</v>
      </c>
      <c r="E96" s="1702">
        <v>2934840.2397853201</v>
      </c>
      <c r="F96" s="1702">
        <v>2837794.83156669</v>
      </c>
      <c r="G96" s="1702">
        <v>2836556.8478508</v>
      </c>
      <c r="H96" s="1702">
        <v>2765629.2917692601</v>
      </c>
      <c r="I96" s="1702">
        <v>2767916.4358409094</v>
      </c>
      <c r="J96" s="1702">
        <v>3303484.9619627795</v>
      </c>
      <c r="K96" s="1702">
        <v>3580849.8424619697</v>
      </c>
      <c r="L96" s="1702">
        <v>3481917.0859587099</v>
      </c>
      <c r="M96" s="1702">
        <v>3729036.90514642</v>
      </c>
      <c r="N96" s="1702">
        <v>3880091.3671659301</v>
      </c>
      <c r="O96" s="1702">
        <v>3027520.0990403201</v>
      </c>
      <c r="P96" s="1702">
        <v>4160507.27800861</v>
      </c>
      <c r="Q96" s="1702">
        <v>4073309.9654294006</v>
      </c>
      <c r="R96" s="1702">
        <v>4035209.6976993899</v>
      </c>
      <c r="S96" s="1702">
        <v>4085921.97992553</v>
      </c>
      <c r="T96" s="1702">
        <v>3932974.70937273</v>
      </c>
      <c r="U96" s="1702">
        <v>3079890.39418212</v>
      </c>
      <c r="V96" s="1702">
        <v>3088006.8535987297</v>
      </c>
      <c r="W96" s="1702">
        <v>2827661.47909575</v>
      </c>
      <c r="X96" s="1702">
        <v>2694484.46624773</v>
      </c>
      <c r="Y96" s="1702">
        <v>2653087.3727527699</v>
      </c>
      <c r="Z96" s="1702">
        <v>3020061.1429627305</v>
      </c>
      <c r="AA96" s="1702">
        <v>3057437.4472563001</v>
      </c>
      <c r="AB96" s="1702">
        <v>2997818.2106430102</v>
      </c>
      <c r="AC96" s="1702">
        <v>2952366.0357936597</v>
      </c>
      <c r="AD96" s="1702">
        <v>2843814.8910697796</v>
      </c>
      <c r="AE96" s="1702">
        <v>2799319.9085678798</v>
      </c>
      <c r="AF96" s="1702">
        <v>2805313.2188957897</v>
      </c>
      <c r="AG96" s="1702">
        <v>2773215.21208996</v>
      </c>
      <c r="AH96" s="1702">
        <v>2787167.0858254302</v>
      </c>
      <c r="AI96" s="1702">
        <v>2934183.20291996</v>
      </c>
      <c r="AJ96" s="1702">
        <v>2911430.5313207698</v>
      </c>
      <c r="AK96" s="1702">
        <v>2907065.7217047298</v>
      </c>
      <c r="AL96" s="1702">
        <v>2979390.2750808802</v>
      </c>
      <c r="AM96" s="1702">
        <v>3008184.0946991397</v>
      </c>
      <c r="AN96" s="1702">
        <v>3025588.8313228702</v>
      </c>
      <c r="AO96" s="1702">
        <v>2986159.9226861298</v>
      </c>
      <c r="AP96" s="1702">
        <v>3092449.6427504704</v>
      </c>
      <c r="AQ96" s="1702">
        <v>3120287.01635957</v>
      </c>
      <c r="AR96" s="1702">
        <v>3175126.8147284403</v>
      </c>
      <c r="AS96" s="1702">
        <v>3226194.2896639397</v>
      </c>
      <c r="AT96" s="1702">
        <v>3222996.0907456405</v>
      </c>
      <c r="AU96" s="1704">
        <v>3413623.0196344303</v>
      </c>
      <c r="AV96" s="1688">
        <v>3425833.7831693599</v>
      </c>
      <c r="AW96" s="1689">
        <v>3502125.1942630601</v>
      </c>
      <c r="AX96" s="1689">
        <v>3628315.0081734303</v>
      </c>
      <c r="AY96" s="1689">
        <v>3708889.3285605903</v>
      </c>
      <c r="AZ96" s="1689">
        <v>3800326.3036296195</v>
      </c>
      <c r="BA96" s="1689">
        <v>3897750.9405852901</v>
      </c>
      <c r="BB96" s="1689">
        <v>3937022.5749581098</v>
      </c>
      <c r="BC96" s="1689">
        <v>3993369.33254033</v>
      </c>
      <c r="BD96" s="1690">
        <v>4044222.0002148398</v>
      </c>
      <c r="BE96" s="1689">
        <v>4119362.5713749998</v>
      </c>
      <c r="BF96" s="1689">
        <v>4201937.5742234597</v>
      </c>
      <c r="BG96" s="1691">
        <v>4276894.81210679</v>
      </c>
      <c r="BH96" s="1688">
        <v>4278790.2600414492</v>
      </c>
      <c r="BI96" s="1689">
        <v>4306453.6128747696</v>
      </c>
      <c r="BJ96" s="1689">
        <v>4360363.7959550396</v>
      </c>
      <c r="BK96" s="1689">
        <v>4252515.9475897299</v>
      </c>
      <c r="BL96" s="1689">
        <v>4247825.342660849</v>
      </c>
      <c r="BM96" s="1690">
        <v>4302341.2391360197</v>
      </c>
      <c r="BN96" s="1689">
        <v>4380046.8715974204</v>
      </c>
      <c r="BO96" s="1689">
        <v>4382464.19227752</v>
      </c>
      <c r="BP96" s="1691">
        <v>4402257.5195486294</v>
      </c>
      <c r="BQ96" s="967"/>
      <c r="BR96" s="1405"/>
    </row>
    <row r="97" spans="1:70" s="1405" customFormat="1">
      <c r="A97" s="1707" t="s">
        <v>823</v>
      </c>
      <c r="B97" s="1702">
        <v>383589.96069224994</v>
      </c>
      <c r="C97" s="1702">
        <v>745995.83312020998</v>
      </c>
      <c r="D97" s="1702">
        <v>600053.61225341994</v>
      </c>
      <c r="E97" s="1702">
        <v>354773.71647921001</v>
      </c>
      <c r="F97" s="1702">
        <v>427697.94288804004</v>
      </c>
      <c r="G97" s="1702">
        <v>454127.66107851994</v>
      </c>
      <c r="H97" s="1702">
        <v>629497.05549886008</v>
      </c>
      <c r="I97" s="1702">
        <v>843445.59905832005</v>
      </c>
      <c r="J97" s="1702">
        <v>248848.98394107999</v>
      </c>
      <c r="K97" s="1702">
        <v>552117.24693074997</v>
      </c>
      <c r="L97" s="1702">
        <v>299919.36781505996</v>
      </c>
      <c r="M97" s="1702">
        <v>323693.82482655003</v>
      </c>
      <c r="N97" s="1702">
        <v>208666.44302306001</v>
      </c>
      <c r="O97" s="1702">
        <v>745990.50476382999</v>
      </c>
      <c r="P97" s="1702">
        <v>331483.08659286995</v>
      </c>
      <c r="Q97" s="1702">
        <v>310106.04405930993</v>
      </c>
      <c r="R97" s="1702">
        <v>321662.42093058</v>
      </c>
      <c r="S97" s="1702">
        <v>265136.10750301002</v>
      </c>
      <c r="T97" s="1702">
        <v>217801.99276418</v>
      </c>
      <c r="U97" s="1702">
        <v>906267.56533463998</v>
      </c>
      <c r="V97" s="1702">
        <v>918412.12487881992</v>
      </c>
      <c r="W97" s="1702">
        <v>1127141.07274185</v>
      </c>
      <c r="X97" s="1702">
        <v>989173.51027807</v>
      </c>
      <c r="Y97" s="1702">
        <v>390172.50330064993</v>
      </c>
      <c r="Z97" s="1702">
        <v>589485.60377221997</v>
      </c>
      <c r="AA97" s="1702">
        <v>426899.31180724001</v>
      </c>
      <c r="AB97" s="1702">
        <v>412368.96733983001</v>
      </c>
      <c r="AC97" s="1702">
        <v>395111.09936980996</v>
      </c>
      <c r="AD97" s="1702">
        <v>422336.29985181993</v>
      </c>
      <c r="AE97" s="1702">
        <v>396850.20380819996</v>
      </c>
      <c r="AF97" s="1702">
        <v>257703.68406239001</v>
      </c>
      <c r="AG97" s="1702">
        <v>263397.84452867002</v>
      </c>
      <c r="AH97" s="1702">
        <v>323024.21507511003</v>
      </c>
      <c r="AI97" s="1702">
        <v>389755.94471720996</v>
      </c>
      <c r="AJ97" s="1702">
        <v>400178.90768703999</v>
      </c>
      <c r="AK97" s="1702">
        <v>327695.08368198999</v>
      </c>
      <c r="AL97" s="1702">
        <v>330557.25238796003</v>
      </c>
      <c r="AM97" s="1702">
        <v>528223.19713781995</v>
      </c>
      <c r="AN97" s="1702">
        <v>228417.41688146</v>
      </c>
      <c r="AO97" s="1702">
        <v>270703.27743452002</v>
      </c>
      <c r="AP97" s="1702">
        <v>353222.37260526</v>
      </c>
      <c r="AQ97" s="1702">
        <v>147979.14988760001</v>
      </c>
      <c r="AR97" s="1702">
        <v>253815.52260111997</v>
      </c>
      <c r="AS97" s="1702">
        <v>395303.72299331002</v>
      </c>
      <c r="AT97" s="1702">
        <v>206420.52116564999</v>
      </c>
      <c r="AU97" s="1704">
        <v>568673.10528187</v>
      </c>
      <c r="AV97" s="1688">
        <v>351209.84485729999</v>
      </c>
      <c r="AW97" s="1689">
        <v>669842.50178279006</v>
      </c>
      <c r="AX97" s="1689">
        <v>743326.48678011994</v>
      </c>
      <c r="AY97" s="1689">
        <v>521817.24942834</v>
      </c>
      <c r="AZ97" s="1689">
        <v>691859.72490289994</v>
      </c>
      <c r="BA97" s="1689">
        <v>217275.02301295</v>
      </c>
      <c r="BB97" s="1689">
        <v>516011.30141149001</v>
      </c>
      <c r="BC97" s="1689">
        <v>421602.32018371002</v>
      </c>
      <c r="BD97" s="1690">
        <v>487149.51417941001</v>
      </c>
      <c r="BE97" s="1689">
        <v>908248.05715694011</v>
      </c>
      <c r="BF97" s="1689">
        <v>164321.47799876999</v>
      </c>
      <c r="BG97" s="1691">
        <v>184324.48330709999</v>
      </c>
      <c r="BH97" s="1688">
        <v>724975.64331706008</v>
      </c>
      <c r="BI97" s="1689">
        <v>274323.99321564997</v>
      </c>
      <c r="BJ97" s="1689">
        <v>387887.84154652001</v>
      </c>
      <c r="BK97" s="1689">
        <v>1192233.1674407602</v>
      </c>
      <c r="BL97" s="1689">
        <v>1450401.35849076</v>
      </c>
      <c r="BM97" s="1690">
        <v>1427240.8483727102</v>
      </c>
      <c r="BN97" s="1689">
        <v>778841.48021505994</v>
      </c>
      <c r="BO97" s="1689">
        <v>259411.11719833998</v>
      </c>
      <c r="BP97" s="1691">
        <v>275273.29481518996</v>
      </c>
      <c r="BQ97" s="967"/>
      <c r="BR97" s="967"/>
    </row>
    <row r="98" spans="1:70" s="989" customFormat="1">
      <c r="A98" s="1054" t="s">
        <v>846</v>
      </c>
      <c r="B98" s="1702"/>
      <c r="C98" s="1702"/>
      <c r="D98" s="1702"/>
      <c r="E98" s="1702"/>
      <c r="F98" s="1702"/>
      <c r="G98" s="1702"/>
      <c r="H98" s="1702"/>
      <c r="I98" s="1702"/>
      <c r="J98" s="1702"/>
      <c r="K98" s="1702"/>
      <c r="L98" s="1702"/>
      <c r="M98" s="1702"/>
      <c r="N98" s="1702"/>
      <c r="O98" s="1702"/>
      <c r="P98" s="1702"/>
      <c r="Q98" s="1702"/>
      <c r="R98" s="1702"/>
      <c r="S98" s="1702"/>
      <c r="T98" s="1702"/>
      <c r="U98" s="1702"/>
      <c r="V98" s="1702"/>
      <c r="W98" s="1702">
        <v>0</v>
      </c>
      <c r="X98" s="1702">
        <v>342303.41677740007</v>
      </c>
      <c r="Y98" s="1702">
        <v>342303.41677740007</v>
      </c>
      <c r="Z98" s="1702">
        <v>339803.41677740007</v>
      </c>
      <c r="AA98" s="1702">
        <v>339803.41677740007</v>
      </c>
      <c r="AB98" s="1702">
        <v>339803.41677740007</v>
      </c>
      <c r="AC98" s="1702">
        <v>339803.41677740007</v>
      </c>
      <c r="AD98" s="1702">
        <v>339803.41677740007</v>
      </c>
      <c r="AE98" s="1702">
        <v>339803.41677740007</v>
      </c>
      <c r="AF98" s="1702">
        <v>339803.41677740007</v>
      </c>
      <c r="AG98" s="1702">
        <v>339803.41677740007</v>
      </c>
      <c r="AH98" s="1702">
        <v>339803.41677740007</v>
      </c>
      <c r="AI98" s="1702">
        <v>344803.41677740007</v>
      </c>
      <c r="AJ98" s="1702">
        <v>344803.41677740007</v>
      </c>
      <c r="AK98" s="1702">
        <v>344803.41677740007</v>
      </c>
      <c r="AL98" s="1702">
        <v>349803.41677740007</v>
      </c>
      <c r="AM98" s="1702">
        <v>349803.41677740007</v>
      </c>
      <c r="AN98" s="1702">
        <v>349803.41677740007</v>
      </c>
      <c r="AO98" s="1702">
        <v>349803.41677740007</v>
      </c>
      <c r="AP98" s="1702">
        <v>349803.41677740007</v>
      </c>
      <c r="AQ98" s="1702">
        <v>349803.41677740007</v>
      </c>
      <c r="AR98" s="1702">
        <v>349803.41677740007</v>
      </c>
      <c r="AS98" s="1702">
        <v>349770.53877450002</v>
      </c>
      <c r="AT98" s="1702">
        <v>349770.53877450002</v>
      </c>
      <c r="AU98" s="1704">
        <v>344770.53877439001</v>
      </c>
      <c r="AV98" s="1688">
        <v>344770.53877439001</v>
      </c>
      <c r="AW98" s="1689">
        <v>344770.53877439001</v>
      </c>
      <c r="AX98" s="1689">
        <v>344770.53877439001</v>
      </c>
      <c r="AY98" s="1689">
        <v>344770.53877439001</v>
      </c>
      <c r="AZ98" s="1689">
        <v>344770.53877439001</v>
      </c>
      <c r="BA98" s="1689">
        <v>344770.53877439001</v>
      </c>
      <c r="BB98" s="1689">
        <v>344803.41677739006</v>
      </c>
      <c r="BC98" s="1689">
        <v>344803.41677739006</v>
      </c>
      <c r="BD98" s="1690">
        <v>344803.41677739006</v>
      </c>
      <c r="BE98" s="1689">
        <v>344803.41677739006</v>
      </c>
      <c r="BF98" s="1689">
        <v>344803.41677739006</v>
      </c>
      <c r="BG98" s="1691">
        <v>344803.41677739006</v>
      </c>
      <c r="BH98" s="1688">
        <v>344803.41677739006</v>
      </c>
      <c r="BI98" s="1689">
        <v>344803.41677739006</v>
      </c>
      <c r="BJ98" s="1689">
        <v>344803.41677739006</v>
      </c>
      <c r="BK98" s="1689">
        <v>344803.41677739006</v>
      </c>
      <c r="BL98" s="1689">
        <v>344803.41677739006</v>
      </c>
      <c r="BM98" s="1690">
        <v>344803.41677739006</v>
      </c>
      <c r="BN98" s="1689">
        <v>317121.42656474002</v>
      </c>
      <c r="BO98" s="1689">
        <v>317121.42656474002</v>
      </c>
      <c r="BP98" s="1691">
        <v>317121.42656474002</v>
      </c>
      <c r="BQ98" s="967"/>
      <c r="BR98" s="967"/>
    </row>
    <row r="99" spans="1:70" s="1405" customFormat="1" ht="16.5" thickBot="1">
      <c r="A99" s="1708" t="s">
        <v>825</v>
      </c>
      <c r="B99" s="1709">
        <v>205446.09589020998</v>
      </c>
      <c r="C99" s="1710">
        <v>484573.21917788003</v>
      </c>
      <c r="D99" s="1710">
        <v>283440.21917788003</v>
      </c>
      <c r="E99" s="1710">
        <v>145240.21098784998</v>
      </c>
      <c r="F99" s="1710">
        <v>202394.07378884</v>
      </c>
      <c r="G99" s="1710">
        <v>232859.33770017998</v>
      </c>
      <c r="H99" s="1710">
        <v>422732.68770017999</v>
      </c>
      <c r="I99" s="1710">
        <v>620901.08770038001</v>
      </c>
      <c r="J99" s="1710">
        <v>195.21917808000001</v>
      </c>
      <c r="K99" s="1710">
        <v>135798</v>
      </c>
      <c r="L99" s="1710">
        <v>152152.39988039999</v>
      </c>
      <c r="M99" s="1710">
        <v>84876</v>
      </c>
      <c r="N99" s="1710">
        <v>52950</v>
      </c>
      <c r="O99" s="1710">
        <v>484377.9999998</v>
      </c>
      <c r="P99" s="1710">
        <v>148531</v>
      </c>
      <c r="Q99" s="1710">
        <v>129985</v>
      </c>
      <c r="R99" s="1710">
        <v>147022</v>
      </c>
      <c r="S99" s="1710">
        <v>118731</v>
      </c>
      <c r="T99" s="1710">
        <v>95620</v>
      </c>
      <c r="U99" s="1710">
        <v>157426</v>
      </c>
      <c r="V99" s="1710">
        <v>150000</v>
      </c>
      <c r="W99" s="1710">
        <v>186700</v>
      </c>
      <c r="X99" s="1710">
        <v>116499.95532595</v>
      </c>
      <c r="Y99" s="1710">
        <v>126471</v>
      </c>
      <c r="Z99" s="1710">
        <v>112907</v>
      </c>
      <c r="AA99" s="1710">
        <v>130560</v>
      </c>
      <c r="AB99" s="1710">
        <v>111140</v>
      </c>
      <c r="AC99" s="1710">
        <v>0</v>
      </c>
      <c r="AD99" s="1710">
        <v>96313</v>
      </c>
      <c r="AE99" s="1710">
        <v>50800</v>
      </c>
      <c r="AF99" s="1710">
        <v>140836</v>
      </c>
      <c r="AG99" s="1710">
        <v>48485</v>
      </c>
      <c r="AH99" s="1710">
        <v>71950</v>
      </c>
      <c r="AI99" s="1710">
        <v>97700</v>
      </c>
      <c r="AJ99" s="1710">
        <v>104938</v>
      </c>
      <c r="AK99" s="1710">
        <v>61450</v>
      </c>
      <c r="AL99" s="1710">
        <v>57850</v>
      </c>
      <c r="AM99" s="1710">
        <v>103540</v>
      </c>
      <c r="AN99" s="1710">
        <v>52300</v>
      </c>
      <c r="AO99" s="1710">
        <v>58000</v>
      </c>
      <c r="AP99" s="1710">
        <v>86000</v>
      </c>
      <c r="AQ99" s="1710">
        <v>34200</v>
      </c>
      <c r="AR99" s="1710">
        <v>0</v>
      </c>
      <c r="AS99" s="1710">
        <v>51600</v>
      </c>
      <c r="AT99" s="1710">
        <v>23000</v>
      </c>
      <c r="AU99" s="1711">
        <v>114720</v>
      </c>
      <c r="AV99" s="1712">
        <v>156500</v>
      </c>
      <c r="AW99" s="1713">
        <v>140300</v>
      </c>
      <c r="AX99" s="1713">
        <v>158700</v>
      </c>
      <c r="AY99" s="1713">
        <v>152100</v>
      </c>
      <c r="AZ99" s="1713">
        <v>164470</v>
      </c>
      <c r="BA99" s="1713">
        <v>56570</v>
      </c>
      <c r="BB99" s="1713">
        <v>70655</v>
      </c>
      <c r="BC99" s="1713">
        <v>141444</v>
      </c>
      <c r="BD99" s="1714">
        <v>70100</v>
      </c>
      <c r="BE99" s="1713">
        <v>149200</v>
      </c>
      <c r="BF99" s="1713">
        <v>31413.95</v>
      </c>
      <c r="BG99" s="1715">
        <v>24500</v>
      </c>
      <c r="BH99" s="1712">
        <v>148390</v>
      </c>
      <c r="BI99" s="1713">
        <v>15000</v>
      </c>
      <c r="BJ99" s="1713">
        <v>68850</v>
      </c>
      <c r="BK99" s="1713">
        <v>95200</v>
      </c>
      <c r="BL99" s="1713">
        <v>144810</v>
      </c>
      <c r="BM99" s="1714">
        <v>110030</v>
      </c>
      <c r="BN99" s="1713">
        <v>36300</v>
      </c>
      <c r="BO99" s="1713">
        <v>25200</v>
      </c>
      <c r="BP99" s="1715">
        <v>17000</v>
      </c>
      <c r="BQ99" s="967"/>
      <c r="BR99" s="967"/>
    </row>
    <row r="100" spans="1:70" ht="15" thickTop="1">
      <c r="A100" s="967"/>
      <c r="BQ100" s="979"/>
    </row>
    <row r="101" spans="1:70" ht="14.25">
      <c r="A101" s="1514" t="s">
        <v>1243</v>
      </c>
      <c r="N101" s="889"/>
      <c r="O101" s="889"/>
      <c r="P101" s="889"/>
      <c r="Q101" s="889"/>
      <c r="R101" s="889"/>
      <c r="S101" s="889"/>
      <c r="T101" s="889"/>
      <c r="U101" s="889"/>
      <c r="V101" s="889"/>
      <c r="W101" s="889"/>
      <c r="X101" s="889"/>
      <c r="Y101" s="889"/>
      <c r="Z101" s="889"/>
      <c r="AA101" s="889"/>
      <c r="AB101" s="889"/>
      <c r="AC101" s="889"/>
      <c r="AD101" s="889"/>
      <c r="AE101" s="889"/>
      <c r="AF101" s="889"/>
      <c r="AG101" s="889"/>
      <c r="AH101" s="889"/>
      <c r="AI101" s="889"/>
      <c r="AJ101" s="889"/>
      <c r="AK101" s="889"/>
      <c r="AL101" s="889"/>
      <c r="AM101" s="889"/>
      <c r="AN101" s="889"/>
      <c r="AO101" s="889"/>
      <c r="AP101" s="889"/>
      <c r="AQ101" s="889"/>
      <c r="AR101" s="889"/>
      <c r="AS101" s="889"/>
      <c r="AT101" s="889"/>
      <c r="AU101" s="889"/>
    </row>
    <row r="102" spans="1:70" ht="14.25">
      <c r="A102" s="1013" t="s">
        <v>1241</v>
      </c>
      <c r="N102" s="889"/>
      <c r="O102" s="889"/>
      <c r="P102" s="889"/>
      <c r="Q102" s="889"/>
      <c r="R102" s="889"/>
      <c r="S102" s="889"/>
      <c r="T102" s="889"/>
      <c r="U102" s="889"/>
      <c r="V102" s="889"/>
      <c r="W102" s="889"/>
      <c r="X102" s="889"/>
      <c r="Y102" s="889"/>
      <c r="Z102" s="889"/>
      <c r="AA102" s="889"/>
      <c r="AB102" s="889"/>
      <c r="AC102" s="889"/>
      <c r="AD102" s="889"/>
      <c r="AE102" s="889"/>
      <c r="AF102" s="889"/>
      <c r="AG102" s="889"/>
      <c r="AH102" s="889"/>
      <c r="AI102" s="889"/>
      <c r="AJ102" s="889"/>
      <c r="AK102" s="889"/>
      <c r="AL102" s="889"/>
      <c r="AM102" s="889"/>
      <c r="AN102" s="889"/>
      <c r="AO102" s="889"/>
      <c r="AP102" s="889"/>
      <c r="AQ102" s="889"/>
      <c r="AR102" s="889"/>
      <c r="AS102" s="889"/>
      <c r="AT102" s="889"/>
      <c r="AU102" s="889"/>
    </row>
    <row r="103" spans="1:70" ht="14.25">
      <c r="A103" s="1013" t="s">
        <v>1244</v>
      </c>
      <c r="BR103" s="979"/>
    </row>
    <row r="104" spans="1:70" ht="14.25">
      <c r="A104" s="1621" t="s">
        <v>826</v>
      </c>
    </row>
    <row r="105" spans="1:70" ht="14.25">
      <c r="A105" s="1013" t="s">
        <v>847</v>
      </c>
    </row>
    <row r="106" spans="1:70" s="979" customFormat="1" ht="14.25">
      <c r="A106" s="1621" t="s">
        <v>827</v>
      </c>
      <c r="B106" s="967"/>
      <c r="C106" s="967"/>
      <c r="D106" s="967"/>
      <c r="E106" s="967"/>
      <c r="F106" s="967"/>
      <c r="G106" s="967"/>
      <c r="H106" s="967"/>
      <c r="I106" s="967"/>
      <c r="J106" s="967"/>
      <c r="K106" s="967"/>
      <c r="L106" s="967"/>
      <c r="M106" s="967"/>
      <c r="N106" s="967"/>
      <c r="O106" s="967"/>
      <c r="P106" s="967"/>
      <c r="Q106" s="967"/>
      <c r="R106" s="967"/>
      <c r="S106" s="967"/>
      <c r="T106" s="967"/>
      <c r="U106" s="967"/>
      <c r="V106" s="967"/>
      <c r="W106" s="967"/>
      <c r="X106" s="967"/>
      <c r="Y106" s="967"/>
      <c r="Z106" s="967"/>
      <c r="AA106" s="967"/>
      <c r="AB106" s="967"/>
      <c r="AC106" s="967"/>
      <c r="AD106" s="967"/>
      <c r="AE106" s="967"/>
      <c r="AF106" s="967"/>
      <c r="AG106" s="967"/>
      <c r="AH106" s="967"/>
      <c r="AI106" s="967"/>
      <c r="AJ106" s="967"/>
      <c r="AK106" s="967"/>
      <c r="AL106" s="967"/>
      <c r="AM106" s="967"/>
      <c r="AN106" s="967"/>
      <c r="AO106" s="967"/>
      <c r="AP106" s="967"/>
      <c r="AQ106" s="967"/>
      <c r="AR106" s="967"/>
      <c r="AS106" s="967"/>
      <c r="AT106" s="967"/>
      <c r="AU106" s="967"/>
      <c r="AV106" s="967"/>
      <c r="AW106" s="967"/>
      <c r="AX106" s="967"/>
      <c r="AY106" s="967"/>
      <c r="AZ106" s="967"/>
      <c r="BA106" s="967"/>
      <c r="BE106" s="967"/>
      <c r="BF106" s="967"/>
      <c r="BG106" s="967"/>
      <c r="BH106" s="967"/>
      <c r="BI106" s="967"/>
      <c r="BJ106" s="967"/>
      <c r="BK106" s="967"/>
      <c r="BL106" s="967"/>
      <c r="BM106" s="967"/>
      <c r="BQ106" s="967"/>
      <c r="BR106" s="967"/>
    </row>
    <row r="107" spans="1:70" ht="14.25">
      <c r="A107" s="998" t="s">
        <v>314</v>
      </c>
      <c r="B107" s="1040"/>
      <c r="C107" s="1040"/>
      <c r="D107" s="1040"/>
      <c r="E107" s="1040"/>
      <c r="F107" s="1040"/>
      <c r="G107" s="1040"/>
      <c r="H107" s="1040"/>
      <c r="I107" s="1040"/>
      <c r="J107" s="1040"/>
      <c r="K107" s="1040"/>
      <c r="L107" s="1040"/>
      <c r="M107" s="1040"/>
      <c r="N107" s="1040"/>
      <c r="O107" s="1040"/>
      <c r="P107" s="1040"/>
      <c r="Q107" s="1040"/>
      <c r="R107" s="1040"/>
      <c r="S107" s="1040"/>
      <c r="T107" s="1040"/>
      <c r="U107" s="1040"/>
      <c r="V107" s="1040"/>
      <c r="W107" s="1040"/>
      <c r="X107" s="1040"/>
      <c r="Y107" s="1040"/>
      <c r="Z107" s="1040"/>
      <c r="AA107" s="1040"/>
      <c r="AB107" s="1040"/>
      <c r="AC107" s="1040"/>
      <c r="AD107" s="1040"/>
      <c r="AE107" s="1040"/>
      <c r="AF107" s="1040"/>
      <c r="AG107" s="1040"/>
      <c r="AH107" s="1040"/>
      <c r="AI107" s="1040"/>
      <c r="AJ107" s="1040"/>
      <c r="AK107" s="1040"/>
      <c r="AL107" s="1040"/>
      <c r="AM107" s="1040"/>
      <c r="AN107" s="1040"/>
      <c r="AO107" s="1040"/>
      <c r="AP107" s="1040"/>
      <c r="AQ107" s="1040"/>
      <c r="AR107" s="1040"/>
      <c r="AS107" s="1040"/>
      <c r="AT107" s="1040"/>
      <c r="AU107" s="1040"/>
    </row>
    <row r="108" spans="1:70">
      <c r="B108" s="1040"/>
      <c r="C108" s="1040"/>
      <c r="D108" s="1040"/>
      <c r="E108" s="1040"/>
      <c r="F108" s="1040"/>
      <c r="G108" s="1040"/>
      <c r="H108" s="1040"/>
      <c r="I108" s="1040"/>
      <c r="J108" s="1040"/>
      <c r="K108" s="1040"/>
      <c r="L108" s="1040"/>
      <c r="M108" s="1040"/>
      <c r="N108" s="1040"/>
      <c r="O108" s="1040"/>
      <c r="P108" s="1040"/>
      <c r="Q108" s="1040"/>
      <c r="R108" s="1040"/>
      <c r="S108" s="1040"/>
      <c r="T108" s="1040"/>
      <c r="U108" s="1040"/>
      <c r="V108" s="1040"/>
      <c r="W108" s="1040"/>
      <c r="X108" s="1040"/>
      <c r="Y108" s="1040"/>
      <c r="Z108" s="1040"/>
      <c r="AA108" s="1040"/>
      <c r="AB108" s="1040"/>
      <c r="AC108" s="1040"/>
      <c r="AD108" s="1040"/>
      <c r="AE108" s="1040"/>
      <c r="AF108" s="1040"/>
      <c r="AG108" s="1040"/>
      <c r="AH108" s="1040"/>
      <c r="AI108" s="1040"/>
      <c r="AJ108" s="1040"/>
      <c r="AK108" s="1040"/>
      <c r="AL108" s="1040"/>
      <c r="AM108" s="1040"/>
      <c r="AN108" s="1040"/>
      <c r="AO108" s="1040"/>
      <c r="AP108" s="1040"/>
      <c r="AQ108" s="1040"/>
      <c r="AR108" s="1040"/>
      <c r="AS108" s="1040"/>
      <c r="AT108" s="1040"/>
      <c r="AU108" s="1040"/>
    </row>
    <row r="109" spans="1:70">
      <c r="B109" s="1040"/>
      <c r="C109" s="1040"/>
      <c r="D109" s="1040"/>
      <c r="E109" s="1040"/>
      <c r="F109" s="1040"/>
      <c r="G109" s="1040"/>
      <c r="H109" s="1040"/>
      <c r="I109" s="1040"/>
      <c r="J109" s="1040"/>
      <c r="K109" s="1040"/>
      <c r="L109" s="1040"/>
      <c r="M109" s="1040"/>
      <c r="N109" s="1040"/>
      <c r="O109" s="1040"/>
      <c r="P109" s="1040"/>
      <c r="Q109" s="1040"/>
      <c r="R109" s="1040"/>
      <c r="S109" s="1040"/>
      <c r="T109" s="1040"/>
      <c r="U109" s="1040"/>
      <c r="V109" s="1040"/>
      <c r="W109" s="1040"/>
      <c r="X109" s="1040"/>
      <c r="Y109" s="1040"/>
      <c r="Z109" s="1040"/>
      <c r="AA109" s="1040"/>
      <c r="AB109" s="1040"/>
      <c r="AC109" s="1040"/>
      <c r="AD109" s="1040"/>
      <c r="AE109" s="1040"/>
      <c r="AF109" s="1040"/>
      <c r="AG109" s="1040"/>
      <c r="AH109" s="1040"/>
      <c r="AI109" s="1040"/>
      <c r="AJ109" s="1040"/>
      <c r="AK109" s="1040"/>
      <c r="AL109" s="1040"/>
      <c r="AM109" s="1040"/>
      <c r="AN109" s="1040"/>
      <c r="AO109" s="1040"/>
      <c r="AP109" s="1040"/>
      <c r="AQ109" s="1040"/>
      <c r="AR109" s="1040"/>
      <c r="AS109" s="1040"/>
      <c r="AT109" s="1040"/>
      <c r="AU109" s="1040"/>
    </row>
    <row r="110" spans="1:70">
      <c r="B110" s="1040"/>
      <c r="C110" s="1040"/>
      <c r="D110" s="1040"/>
      <c r="E110" s="1040"/>
      <c r="F110" s="1040"/>
      <c r="G110" s="1040"/>
      <c r="H110" s="1040"/>
      <c r="I110" s="1040"/>
      <c r="J110" s="1040"/>
      <c r="K110" s="1040"/>
      <c r="L110" s="1040"/>
      <c r="M110" s="1040"/>
      <c r="N110" s="1040"/>
      <c r="O110" s="1040"/>
      <c r="P110" s="1040"/>
      <c r="Q110" s="1040"/>
      <c r="R110" s="1040"/>
      <c r="S110" s="1040"/>
      <c r="T110" s="1040"/>
      <c r="U110" s="1040"/>
      <c r="V110" s="1040"/>
      <c r="W110" s="1040"/>
      <c r="X110" s="1040"/>
      <c r="Y110" s="1040"/>
      <c r="Z110" s="1040"/>
      <c r="AA110" s="1040"/>
      <c r="AB110" s="1040"/>
      <c r="AC110" s="1040"/>
      <c r="AD110" s="1040"/>
      <c r="AE110" s="1040"/>
      <c r="AF110" s="1040"/>
      <c r="AG110" s="1040"/>
      <c r="AH110" s="1040"/>
      <c r="AI110" s="1040"/>
      <c r="AJ110" s="1040"/>
      <c r="AK110" s="1040"/>
      <c r="AL110" s="1040"/>
      <c r="AM110" s="1040"/>
      <c r="AN110" s="1040"/>
      <c r="AO110" s="1040"/>
      <c r="AP110" s="1040"/>
      <c r="AQ110" s="1040"/>
      <c r="AR110" s="1040"/>
      <c r="AS110" s="1040"/>
      <c r="AT110" s="1040"/>
      <c r="AU110" s="1040"/>
    </row>
    <row r="111" spans="1:70">
      <c r="B111" s="1040"/>
      <c r="C111" s="1040"/>
      <c r="D111" s="1040"/>
      <c r="E111" s="1040"/>
      <c r="F111" s="1040"/>
      <c r="G111" s="1040"/>
      <c r="H111" s="1040"/>
      <c r="I111" s="1040"/>
      <c r="J111" s="1040"/>
      <c r="K111" s="1040"/>
      <c r="L111" s="1040"/>
      <c r="M111" s="1040"/>
      <c r="N111" s="1040"/>
      <c r="O111" s="1040"/>
      <c r="P111" s="1040"/>
      <c r="Q111" s="1040"/>
      <c r="R111" s="1040"/>
      <c r="S111" s="1040"/>
      <c r="T111" s="1040"/>
      <c r="U111" s="1040"/>
      <c r="V111" s="1040"/>
      <c r="W111" s="1040"/>
      <c r="X111" s="1040"/>
      <c r="Y111" s="1040"/>
      <c r="Z111" s="1040"/>
      <c r="AA111" s="1040"/>
      <c r="AB111" s="1040"/>
      <c r="AC111" s="1040"/>
      <c r="AD111" s="1040"/>
      <c r="AE111" s="1040"/>
      <c r="AF111" s="1040"/>
      <c r="AG111" s="1040"/>
      <c r="AH111" s="1040"/>
      <c r="AI111" s="1040"/>
      <c r="AJ111" s="1040"/>
      <c r="AK111" s="1040"/>
      <c r="AL111" s="1040"/>
      <c r="AM111" s="1040"/>
      <c r="AN111" s="1040"/>
      <c r="AO111" s="1040"/>
      <c r="AP111" s="1040"/>
      <c r="AQ111" s="1040"/>
      <c r="AR111" s="1040"/>
      <c r="AS111" s="1040"/>
      <c r="AT111" s="1040"/>
      <c r="AU111" s="1040"/>
    </row>
    <row r="112" spans="1:70">
      <c r="B112" s="1040"/>
      <c r="C112" s="1040"/>
      <c r="D112" s="1040"/>
      <c r="E112" s="1040"/>
      <c r="F112" s="1040"/>
      <c r="G112" s="1040"/>
      <c r="H112" s="1040"/>
      <c r="I112" s="1040"/>
      <c r="J112" s="1040"/>
      <c r="K112" s="1040"/>
      <c r="L112" s="1040"/>
      <c r="M112" s="1040"/>
      <c r="N112" s="1040"/>
      <c r="O112" s="1040"/>
      <c r="P112" s="1040"/>
      <c r="Q112" s="1040"/>
      <c r="R112" s="1040"/>
      <c r="S112" s="1040"/>
      <c r="T112" s="1040"/>
      <c r="U112" s="1040"/>
      <c r="V112" s="1040"/>
      <c r="W112" s="1040"/>
      <c r="X112" s="1040"/>
      <c r="Y112" s="1040"/>
      <c r="Z112" s="1040"/>
      <c r="AA112" s="1040"/>
      <c r="AB112" s="1040"/>
      <c r="AC112" s="1040"/>
      <c r="AD112" s="1040"/>
      <c r="AE112" s="1040"/>
      <c r="AF112" s="1040"/>
      <c r="AG112" s="1040"/>
      <c r="AH112" s="1040"/>
      <c r="AI112" s="1040"/>
      <c r="AJ112" s="1040"/>
      <c r="AK112" s="1040"/>
      <c r="AL112" s="1040"/>
      <c r="AM112" s="1040"/>
      <c r="AN112" s="1040"/>
      <c r="AO112" s="1040"/>
      <c r="AP112" s="1040"/>
      <c r="AQ112" s="1040"/>
      <c r="AR112" s="1040"/>
      <c r="AS112" s="1040"/>
      <c r="AT112" s="1040"/>
      <c r="AU112" s="1040"/>
    </row>
    <row r="113" spans="2:47">
      <c r="B113" s="1040"/>
      <c r="C113" s="1040"/>
      <c r="D113" s="1040"/>
      <c r="E113" s="1040"/>
      <c r="F113" s="1040"/>
      <c r="G113" s="1040"/>
      <c r="H113" s="1040"/>
      <c r="I113" s="1040"/>
      <c r="J113" s="1040"/>
      <c r="K113" s="1040"/>
      <c r="L113" s="1040"/>
      <c r="M113" s="1040"/>
      <c r="N113" s="1040"/>
      <c r="O113" s="1040"/>
      <c r="P113" s="1040"/>
      <c r="Q113" s="1040"/>
      <c r="R113" s="1040"/>
      <c r="S113" s="1040"/>
      <c r="T113" s="1040"/>
      <c r="U113" s="1040"/>
      <c r="V113" s="1040"/>
      <c r="W113" s="1040"/>
      <c r="X113" s="1040"/>
      <c r="Y113" s="1040"/>
      <c r="Z113" s="1040"/>
      <c r="AA113" s="1040"/>
      <c r="AB113" s="1040"/>
      <c r="AC113" s="1040"/>
      <c r="AD113" s="1040"/>
      <c r="AE113" s="1040"/>
      <c r="AF113" s="1040"/>
      <c r="AG113" s="1040"/>
      <c r="AH113" s="1040"/>
      <c r="AI113" s="1040"/>
      <c r="AJ113" s="1040"/>
      <c r="AK113" s="1040"/>
      <c r="AL113" s="1040"/>
      <c r="AM113" s="1040"/>
      <c r="AN113" s="1040"/>
      <c r="AO113" s="1040"/>
      <c r="AP113" s="1040"/>
      <c r="AQ113" s="1040"/>
      <c r="AR113" s="1040"/>
      <c r="AS113" s="1040"/>
      <c r="AT113" s="1040"/>
      <c r="AU113" s="1040"/>
    </row>
    <row r="114" spans="2:47">
      <c r="B114" s="1040"/>
      <c r="C114" s="1040"/>
      <c r="D114" s="1040"/>
      <c r="E114" s="1040"/>
      <c r="F114" s="1040"/>
      <c r="G114" s="1040"/>
      <c r="H114" s="1040"/>
      <c r="I114" s="1040"/>
      <c r="J114" s="1040"/>
      <c r="K114" s="1040"/>
      <c r="L114" s="1040"/>
      <c r="M114" s="1040"/>
      <c r="N114" s="1040"/>
      <c r="O114" s="1040"/>
      <c r="P114" s="1040"/>
      <c r="Q114" s="1040"/>
      <c r="R114" s="1040"/>
      <c r="S114" s="1040"/>
      <c r="T114" s="1040"/>
      <c r="U114" s="1040"/>
      <c r="V114" s="1040"/>
      <c r="W114" s="1040"/>
      <c r="X114" s="1040"/>
      <c r="Y114" s="1040"/>
      <c r="Z114" s="1040"/>
      <c r="AA114" s="1040"/>
      <c r="AB114" s="1040"/>
      <c r="AC114" s="1040"/>
      <c r="AD114" s="1040"/>
      <c r="AE114" s="1040"/>
      <c r="AF114" s="1040"/>
      <c r="AG114" s="1040"/>
      <c r="AH114" s="1040"/>
      <c r="AI114" s="1040"/>
      <c r="AJ114" s="1040"/>
      <c r="AK114" s="1040"/>
      <c r="AL114" s="1040"/>
      <c r="AM114" s="1040"/>
      <c r="AN114" s="1040"/>
      <c r="AO114" s="1040"/>
      <c r="AP114" s="1040"/>
      <c r="AQ114" s="1040"/>
      <c r="AR114" s="1040"/>
      <c r="AS114" s="1040"/>
      <c r="AT114" s="1040"/>
      <c r="AU114" s="1040"/>
    </row>
    <row r="115" spans="2:47">
      <c r="B115" s="1040"/>
      <c r="C115" s="1040"/>
      <c r="D115" s="1040"/>
      <c r="E115" s="1040"/>
      <c r="F115" s="1040"/>
      <c r="G115" s="1040"/>
      <c r="H115" s="1040"/>
      <c r="I115" s="1040"/>
      <c r="J115" s="1040"/>
      <c r="K115" s="1040"/>
      <c r="L115" s="1040"/>
      <c r="M115" s="1040"/>
      <c r="N115" s="1040"/>
      <c r="O115" s="1040"/>
      <c r="P115" s="1040"/>
      <c r="Q115" s="1040"/>
      <c r="R115" s="1040"/>
      <c r="S115" s="1040"/>
      <c r="T115" s="1040"/>
      <c r="U115" s="1040"/>
      <c r="V115" s="1040"/>
      <c r="W115" s="1040"/>
      <c r="X115" s="1040"/>
      <c r="Y115" s="1040"/>
      <c r="Z115" s="1040"/>
      <c r="AA115" s="1040"/>
      <c r="AB115" s="1040"/>
      <c r="AC115" s="1040"/>
      <c r="AD115" s="1040"/>
      <c r="AE115" s="1040"/>
      <c r="AF115" s="1040"/>
      <c r="AG115" s="1040"/>
      <c r="AH115" s="1040"/>
      <c r="AI115" s="1040"/>
      <c r="AJ115" s="1040"/>
      <c r="AK115" s="1040"/>
      <c r="AL115" s="1040"/>
      <c r="AM115" s="1040"/>
      <c r="AN115" s="1040"/>
      <c r="AO115" s="1040"/>
      <c r="AP115" s="1040"/>
      <c r="AQ115" s="1040"/>
      <c r="AR115" s="1040"/>
      <c r="AS115" s="1040"/>
      <c r="AT115" s="1040"/>
      <c r="AU115" s="1040"/>
    </row>
    <row r="116" spans="2:47">
      <c r="B116" s="1040"/>
      <c r="C116" s="1040"/>
      <c r="D116" s="1040"/>
      <c r="E116" s="1040"/>
      <c r="F116" s="1040"/>
      <c r="G116" s="1040"/>
      <c r="H116" s="1040"/>
      <c r="I116" s="1040"/>
      <c r="J116" s="1040"/>
      <c r="K116" s="1040"/>
      <c r="L116" s="1040"/>
      <c r="M116" s="1040"/>
      <c r="N116" s="1040"/>
      <c r="O116" s="1040"/>
      <c r="P116" s="1040"/>
      <c r="Q116" s="1040"/>
      <c r="R116" s="1040"/>
      <c r="S116" s="1040"/>
      <c r="T116" s="1040"/>
      <c r="U116" s="1040"/>
      <c r="V116" s="1040"/>
      <c r="W116" s="1040"/>
      <c r="X116" s="1040"/>
      <c r="Y116" s="1040"/>
      <c r="Z116" s="1040"/>
      <c r="AA116" s="1040"/>
      <c r="AB116" s="1040"/>
      <c r="AC116" s="1040"/>
      <c r="AD116" s="1040"/>
      <c r="AE116" s="1040"/>
      <c r="AF116" s="1040"/>
      <c r="AG116" s="1040"/>
      <c r="AH116" s="1040"/>
      <c r="AI116" s="1040"/>
      <c r="AJ116" s="1040"/>
      <c r="AK116" s="1040"/>
      <c r="AL116" s="1040"/>
      <c r="AM116" s="1040"/>
      <c r="AN116" s="1040"/>
      <c r="AO116" s="1040"/>
      <c r="AP116" s="1040"/>
      <c r="AQ116" s="1040"/>
      <c r="AR116" s="1040"/>
      <c r="AS116" s="1040"/>
      <c r="AT116" s="1040"/>
      <c r="AU116" s="1040"/>
    </row>
    <row r="117" spans="2:47">
      <c r="B117" s="1040"/>
      <c r="C117" s="1040"/>
      <c r="D117" s="1040"/>
      <c r="E117" s="1040"/>
      <c r="F117" s="1040"/>
      <c r="G117" s="1040"/>
      <c r="H117" s="1040"/>
      <c r="I117" s="1040"/>
      <c r="J117" s="1040"/>
      <c r="K117" s="1040"/>
      <c r="L117" s="1040"/>
      <c r="M117" s="1040"/>
      <c r="N117" s="1040"/>
      <c r="O117" s="1040"/>
      <c r="P117" s="1040"/>
      <c r="Q117" s="1040"/>
      <c r="R117" s="1040"/>
      <c r="S117" s="1040"/>
      <c r="T117" s="1040"/>
      <c r="U117" s="1040"/>
      <c r="V117" s="1040"/>
      <c r="W117" s="1040"/>
      <c r="X117" s="1040"/>
      <c r="Y117" s="1040"/>
      <c r="Z117" s="1040"/>
      <c r="AA117" s="1040"/>
      <c r="AB117" s="1040"/>
      <c r="AC117" s="1040"/>
      <c r="AD117" s="1040"/>
      <c r="AE117" s="1040"/>
      <c r="AF117" s="1040"/>
      <c r="AG117" s="1040"/>
      <c r="AH117" s="1040"/>
      <c r="AI117" s="1040"/>
      <c r="AJ117" s="1040"/>
      <c r="AK117" s="1040"/>
      <c r="AL117" s="1040"/>
      <c r="AM117" s="1040"/>
      <c r="AN117" s="1040"/>
      <c r="AO117" s="1040"/>
      <c r="AP117" s="1040"/>
      <c r="AQ117" s="1040"/>
      <c r="AR117" s="1040"/>
      <c r="AS117" s="1040"/>
      <c r="AT117" s="1040"/>
      <c r="AU117" s="1040"/>
    </row>
    <row r="118" spans="2:47">
      <c r="B118" s="1040"/>
      <c r="C118" s="1040"/>
      <c r="D118" s="1040"/>
      <c r="E118" s="1040"/>
      <c r="F118" s="1040"/>
      <c r="G118" s="1040"/>
      <c r="H118" s="1040"/>
      <c r="I118" s="1040"/>
      <c r="J118" s="1040"/>
      <c r="K118" s="1040"/>
      <c r="L118" s="1040"/>
      <c r="M118" s="1040"/>
      <c r="N118" s="1040"/>
      <c r="O118" s="1040"/>
      <c r="P118" s="1040"/>
      <c r="Q118" s="1040"/>
      <c r="R118" s="1040"/>
      <c r="S118" s="1040"/>
      <c r="T118" s="1040"/>
      <c r="U118" s="1040"/>
      <c r="V118" s="1040"/>
      <c r="W118" s="1040"/>
      <c r="X118" s="1040"/>
      <c r="Y118" s="1040"/>
      <c r="Z118" s="1040"/>
      <c r="AA118" s="1040"/>
      <c r="AB118" s="1040"/>
      <c r="AC118" s="1040"/>
      <c r="AD118" s="1040"/>
      <c r="AE118" s="1040"/>
      <c r="AF118" s="1040"/>
      <c r="AG118" s="1040"/>
      <c r="AH118" s="1040"/>
      <c r="AI118" s="1040"/>
      <c r="AJ118" s="1040"/>
      <c r="AK118" s="1040"/>
      <c r="AL118" s="1040"/>
      <c r="AM118" s="1040"/>
      <c r="AN118" s="1040"/>
      <c r="AO118" s="1040"/>
      <c r="AP118" s="1040"/>
      <c r="AQ118" s="1040"/>
      <c r="AR118" s="1040"/>
      <c r="AS118" s="1040"/>
      <c r="AT118" s="1040"/>
      <c r="AU118" s="1040"/>
    </row>
    <row r="119" spans="2:47">
      <c r="B119" s="1040"/>
      <c r="C119" s="1040"/>
      <c r="D119" s="1040"/>
      <c r="E119" s="1040"/>
      <c r="F119" s="1040"/>
      <c r="G119" s="1040"/>
      <c r="H119" s="1040"/>
      <c r="I119" s="1040"/>
      <c r="J119" s="1040"/>
      <c r="K119" s="1040"/>
      <c r="L119" s="1040"/>
      <c r="M119" s="1040"/>
      <c r="N119" s="1040"/>
      <c r="O119" s="1040"/>
      <c r="P119" s="1040"/>
      <c r="Q119" s="1040"/>
      <c r="R119" s="1040"/>
      <c r="S119" s="1040"/>
      <c r="T119" s="1040"/>
      <c r="U119" s="1040"/>
      <c r="V119" s="1040"/>
      <c r="W119" s="1040"/>
      <c r="X119" s="1040"/>
      <c r="Y119" s="1040"/>
      <c r="Z119" s="1040"/>
      <c r="AA119" s="1040"/>
      <c r="AB119" s="1040"/>
      <c r="AC119" s="1040"/>
      <c r="AD119" s="1040"/>
      <c r="AE119" s="1040"/>
      <c r="AF119" s="1040"/>
      <c r="AG119" s="1040"/>
      <c r="AH119" s="1040"/>
      <c r="AI119" s="1040"/>
      <c r="AJ119" s="1040"/>
      <c r="AK119" s="1040"/>
      <c r="AL119" s="1040"/>
      <c r="AM119" s="1040"/>
      <c r="AN119" s="1040"/>
      <c r="AO119" s="1040"/>
      <c r="AP119" s="1040"/>
      <c r="AQ119" s="1040"/>
      <c r="AR119" s="1040"/>
      <c r="AS119" s="1040"/>
      <c r="AT119" s="1040"/>
      <c r="AU119" s="1040"/>
    </row>
    <row r="120" spans="2:47">
      <c r="B120" s="1040"/>
      <c r="C120" s="1040"/>
      <c r="D120" s="1040"/>
      <c r="E120" s="1040"/>
      <c r="F120" s="1040"/>
      <c r="G120" s="1040"/>
      <c r="H120" s="1040"/>
      <c r="I120" s="1040"/>
      <c r="J120" s="1040"/>
      <c r="K120" s="1040"/>
      <c r="L120" s="1040"/>
      <c r="M120" s="1040"/>
      <c r="N120" s="1040"/>
      <c r="O120" s="1040"/>
      <c r="P120" s="1040"/>
      <c r="Q120" s="1040"/>
      <c r="R120" s="1040"/>
      <c r="S120" s="1040"/>
      <c r="T120" s="1040"/>
      <c r="U120" s="1040"/>
      <c r="V120" s="1040"/>
      <c r="W120" s="1040"/>
      <c r="X120" s="1040"/>
      <c r="Y120" s="1040"/>
      <c r="Z120" s="1040"/>
      <c r="AA120" s="1040"/>
      <c r="AB120" s="1040"/>
      <c r="AC120" s="1040"/>
      <c r="AD120" s="1040"/>
      <c r="AE120" s="1040"/>
      <c r="AF120" s="1040"/>
      <c r="AG120" s="1040"/>
      <c r="AH120" s="1040"/>
      <c r="AI120" s="1040"/>
      <c r="AJ120" s="1040"/>
      <c r="AK120" s="1040"/>
      <c r="AL120" s="1040"/>
      <c r="AM120" s="1040"/>
      <c r="AN120" s="1040"/>
      <c r="AO120" s="1040"/>
      <c r="AP120" s="1040"/>
      <c r="AQ120" s="1040"/>
      <c r="AR120" s="1040"/>
      <c r="AS120" s="1040"/>
      <c r="AT120" s="1040"/>
      <c r="AU120" s="1040"/>
    </row>
  </sheetData>
  <hyperlinks>
    <hyperlink ref="A1" location="Menu!A1" display="Return to Menu"/>
  </hyperlinks>
  <pageMargins left="0.23622047244094499" right="0.23622047244094499" top="0.74803149606299202" bottom="0.74803149606299202" header="0.31496062992126" footer="0.31496062992126"/>
  <pageSetup paperSize="9" scale="10" firstPageNumber="182" orientation="landscape" useFirstPageNumber="1" r:id="rId1"/>
  <headerFooter alignWithMargins="0"/>
  <colBreaks count="1" manualBreakCount="1">
    <brk id="25" max="106"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101"/>
  <sheetViews>
    <sheetView view="pageBreakPreview" zoomScaleSheetLayoutView="100" workbookViewId="0">
      <pane xSplit="1" ySplit="3" topLeftCell="EW4" activePane="bottomRight" state="frozen"/>
      <selection activeCell="E24" sqref="E24"/>
      <selection pane="topRight" activeCell="E24" sqref="E24"/>
      <selection pane="bottomLeft" activeCell="E24" sqref="E24"/>
      <selection pane="bottomRight"/>
    </sheetView>
  </sheetViews>
  <sheetFormatPr defaultColWidth="16.5703125" defaultRowHeight="15.75"/>
  <cols>
    <col min="1" max="1" width="75.42578125" style="989" customWidth="1"/>
    <col min="2" max="160" width="15.7109375" style="967" customWidth="1"/>
    <col min="161" max="256" width="16.5703125" style="967"/>
    <col min="257" max="257" width="75.42578125" style="967" customWidth="1"/>
    <col min="258" max="416" width="15.7109375" style="967" customWidth="1"/>
    <col min="417" max="512" width="16.5703125" style="967"/>
    <col min="513" max="513" width="75.42578125" style="967" customWidth="1"/>
    <col min="514" max="672" width="15.7109375" style="967" customWidth="1"/>
    <col min="673" max="768" width="16.5703125" style="967"/>
    <col min="769" max="769" width="75.42578125" style="967" customWidth="1"/>
    <col min="770" max="928" width="15.7109375" style="967" customWidth="1"/>
    <col min="929" max="1024" width="16.5703125" style="967"/>
    <col min="1025" max="1025" width="75.42578125" style="967" customWidth="1"/>
    <col min="1026" max="1184" width="15.7109375" style="967" customWidth="1"/>
    <col min="1185" max="1280" width="16.5703125" style="967"/>
    <col min="1281" max="1281" width="75.42578125" style="967" customWidth="1"/>
    <col min="1282" max="1440" width="15.7109375" style="967" customWidth="1"/>
    <col min="1441" max="1536" width="16.5703125" style="967"/>
    <col min="1537" max="1537" width="75.42578125" style="967" customWidth="1"/>
    <col min="1538" max="1696" width="15.7109375" style="967" customWidth="1"/>
    <col min="1697" max="1792" width="16.5703125" style="967"/>
    <col min="1793" max="1793" width="75.42578125" style="967" customWidth="1"/>
    <col min="1794" max="1952" width="15.7109375" style="967" customWidth="1"/>
    <col min="1953" max="2048" width="16.5703125" style="967"/>
    <col min="2049" max="2049" width="75.42578125" style="967" customWidth="1"/>
    <col min="2050" max="2208" width="15.7109375" style="967" customWidth="1"/>
    <col min="2209" max="2304" width="16.5703125" style="967"/>
    <col min="2305" max="2305" width="75.42578125" style="967" customWidth="1"/>
    <col min="2306" max="2464" width="15.7109375" style="967" customWidth="1"/>
    <col min="2465" max="2560" width="16.5703125" style="967"/>
    <col min="2561" max="2561" width="75.42578125" style="967" customWidth="1"/>
    <col min="2562" max="2720" width="15.7109375" style="967" customWidth="1"/>
    <col min="2721" max="2816" width="16.5703125" style="967"/>
    <col min="2817" max="2817" width="75.42578125" style="967" customWidth="1"/>
    <col min="2818" max="2976" width="15.7109375" style="967" customWidth="1"/>
    <col min="2977" max="3072" width="16.5703125" style="967"/>
    <col min="3073" max="3073" width="75.42578125" style="967" customWidth="1"/>
    <col min="3074" max="3232" width="15.7109375" style="967" customWidth="1"/>
    <col min="3233" max="3328" width="16.5703125" style="967"/>
    <col min="3329" max="3329" width="75.42578125" style="967" customWidth="1"/>
    <col min="3330" max="3488" width="15.7109375" style="967" customWidth="1"/>
    <col min="3489" max="3584" width="16.5703125" style="967"/>
    <col min="3585" max="3585" width="75.42578125" style="967" customWidth="1"/>
    <col min="3586" max="3744" width="15.7109375" style="967" customWidth="1"/>
    <col min="3745" max="3840" width="16.5703125" style="967"/>
    <col min="3841" max="3841" width="75.42578125" style="967" customWidth="1"/>
    <col min="3842" max="4000" width="15.7109375" style="967" customWidth="1"/>
    <col min="4001" max="4096" width="16.5703125" style="967"/>
    <col min="4097" max="4097" width="75.42578125" style="967" customWidth="1"/>
    <col min="4098" max="4256" width="15.7109375" style="967" customWidth="1"/>
    <col min="4257" max="4352" width="16.5703125" style="967"/>
    <col min="4353" max="4353" width="75.42578125" style="967" customWidth="1"/>
    <col min="4354" max="4512" width="15.7109375" style="967" customWidth="1"/>
    <col min="4513" max="4608" width="16.5703125" style="967"/>
    <col min="4609" max="4609" width="75.42578125" style="967" customWidth="1"/>
    <col min="4610" max="4768" width="15.7109375" style="967" customWidth="1"/>
    <col min="4769" max="4864" width="16.5703125" style="967"/>
    <col min="4865" max="4865" width="75.42578125" style="967" customWidth="1"/>
    <col min="4866" max="5024" width="15.7109375" style="967" customWidth="1"/>
    <col min="5025" max="5120" width="16.5703125" style="967"/>
    <col min="5121" max="5121" width="75.42578125" style="967" customWidth="1"/>
    <col min="5122" max="5280" width="15.7109375" style="967" customWidth="1"/>
    <col min="5281" max="5376" width="16.5703125" style="967"/>
    <col min="5377" max="5377" width="75.42578125" style="967" customWidth="1"/>
    <col min="5378" max="5536" width="15.7109375" style="967" customWidth="1"/>
    <col min="5537" max="5632" width="16.5703125" style="967"/>
    <col min="5633" max="5633" width="75.42578125" style="967" customWidth="1"/>
    <col min="5634" max="5792" width="15.7109375" style="967" customWidth="1"/>
    <col min="5793" max="5888" width="16.5703125" style="967"/>
    <col min="5889" max="5889" width="75.42578125" style="967" customWidth="1"/>
    <col min="5890" max="6048" width="15.7109375" style="967" customWidth="1"/>
    <col min="6049" max="6144" width="16.5703125" style="967"/>
    <col min="6145" max="6145" width="75.42578125" style="967" customWidth="1"/>
    <col min="6146" max="6304" width="15.7109375" style="967" customWidth="1"/>
    <col min="6305" max="6400" width="16.5703125" style="967"/>
    <col min="6401" max="6401" width="75.42578125" style="967" customWidth="1"/>
    <col min="6402" max="6560" width="15.7109375" style="967" customWidth="1"/>
    <col min="6561" max="6656" width="16.5703125" style="967"/>
    <col min="6657" max="6657" width="75.42578125" style="967" customWidth="1"/>
    <col min="6658" max="6816" width="15.7109375" style="967" customWidth="1"/>
    <col min="6817" max="6912" width="16.5703125" style="967"/>
    <col min="6913" max="6913" width="75.42578125" style="967" customWidth="1"/>
    <col min="6914" max="7072" width="15.7109375" style="967" customWidth="1"/>
    <col min="7073" max="7168" width="16.5703125" style="967"/>
    <col min="7169" max="7169" width="75.42578125" style="967" customWidth="1"/>
    <col min="7170" max="7328" width="15.7109375" style="967" customWidth="1"/>
    <col min="7329" max="7424" width="16.5703125" style="967"/>
    <col min="7425" max="7425" width="75.42578125" style="967" customWidth="1"/>
    <col min="7426" max="7584" width="15.7109375" style="967" customWidth="1"/>
    <col min="7585" max="7680" width="16.5703125" style="967"/>
    <col min="7681" max="7681" width="75.42578125" style="967" customWidth="1"/>
    <col min="7682" max="7840" width="15.7109375" style="967" customWidth="1"/>
    <col min="7841" max="7936" width="16.5703125" style="967"/>
    <col min="7937" max="7937" width="75.42578125" style="967" customWidth="1"/>
    <col min="7938" max="8096" width="15.7109375" style="967" customWidth="1"/>
    <col min="8097" max="8192" width="16.5703125" style="967"/>
    <col min="8193" max="8193" width="75.42578125" style="967" customWidth="1"/>
    <col min="8194" max="8352" width="15.7109375" style="967" customWidth="1"/>
    <col min="8353" max="8448" width="16.5703125" style="967"/>
    <col min="8449" max="8449" width="75.42578125" style="967" customWidth="1"/>
    <col min="8450" max="8608" width="15.7109375" style="967" customWidth="1"/>
    <col min="8609" max="8704" width="16.5703125" style="967"/>
    <col min="8705" max="8705" width="75.42578125" style="967" customWidth="1"/>
    <col min="8706" max="8864" width="15.7109375" style="967" customWidth="1"/>
    <col min="8865" max="8960" width="16.5703125" style="967"/>
    <col min="8961" max="8961" width="75.42578125" style="967" customWidth="1"/>
    <col min="8962" max="9120" width="15.7109375" style="967" customWidth="1"/>
    <col min="9121" max="9216" width="16.5703125" style="967"/>
    <col min="9217" max="9217" width="75.42578125" style="967" customWidth="1"/>
    <col min="9218" max="9376" width="15.7109375" style="967" customWidth="1"/>
    <col min="9377" max="9472" width="16.5703125" style="967"/>
    <col min="9473" max="9473" width="75.42578125" style="967" customWidth="1"/>
    <col min="9474" max="9632" width="15.7109375" style="967" customWidth="1"/>
    <col min="9633" max="9728" width="16.5703125" style="967"/>
    <col min="9729" max="9729" width="75.42578125" style="967" customWidth="1"/>
    <col min="9730" max="9888" width="15.7109375" style="967" customWidth="1"/>
    <col min="9889" max="9984" width="16.5703125" style="967"/>
    <col min="9985" max="9985" width="75.42578125" style="967" customWidth="1"/>
    <col min="9986" max="10144" width="15.7109375" style="967" customWidth="1"/>
    <col min="10145" max="10240" width="16.5703125" style="967"/>
    <col min="10241" max="10241" width="75.42578125" style="967" customWidth="1"/>
    <col min="10242" max="10400" width="15.7109375" style="967" customWidth="1"/>
    <col min="10401" max="10496" width="16.5703125" style="967"/>
    <col min="10497" max="10497" width="75.42578125" style="967" customWidth="1"/>
    <col min="10498" max="10656" width="15.7109375" style="967" customWidth="1"/>
    <col min="10657" max="10752" width="16.5703125" style="967"/>
    <col min="10753" max="10753" width="75.42578125" style="967" customWidth="1"/>
    <col min="10754" max="10912" width="15.7109375" style="967" customWidth="1"/>
    <col min="10913" max="11008" width="16.5703125" style="967"/>
    <col min="11009" max="11009" width="75.42578125" style="967" customWidth="1"/>
    <col min="11010" max="11168" width="15.7109375" style="967" customWidth="1"/>
    <col min="11169" max="11264" width="16.5703125" style="967"/>
    <col min="11265" max="11265" width="75.42578125" style="967" customWidth="1"/>
    <col min="11266" max="11424" width="15.7109375" style="967" customWidth="1"/>
    <col min="11425" max="11520" width="16.5703125" style="967"/>
    <col min="11521" max="11521" width="75.42578125" style="967" customWidth="1"/>
    <col min="11522" max="11680" width="15.7109375" style="967" customWidth="1"/>
    <col min="11681" max="11776" width="16.5703125" style="967"/>
    <col min="11777" max="11777" width="75.42578125" style="967" customWidth="1"/>
    <col min="11778" max="11936" width="15.7109375" style="967" customWidth="1"/>
    <col min="11937" max="12032" width="16.5703125" style="967"/>
    <col min="12033" max="12033" width="75.42578125" style="967" customWidth="1"/>
    <col min="12034" max="12192" width="15.7109375" style="967" customWidth="1"/>
    <col min="12193" max="12288" width="16.5703125" style="967"/>
    <col min="12289" max="12289" width="75.42578125" style="967" customWidth="1"/>
    <col min="12290" max="12448" width="15.7109375" style="967" customWidth="1"/>
    <col min="12449" max="12544" width="16.5703125" style="967"/>
    <col min="12545" max="12545" width="75.42578125" style="967" customWidth="1"/>
    <col min="12546" max="12704" width="15.7109375" style="967" customWidth="1"/>
    <col min="12705" max="12800" width="16.5703125" style="967"/>
    <col min="12801" max="12801" width="75.42578125" style="967" customWidth="1"/>
    <col min="12802" max="12960" width="15.7109375" style="967" customWidth="1"/>
    <col min="12961" max="13056" width="16.5703125" style="967"/>
    <col min="13057" max="13057" width="75.42578125" style="967" customWidth="1"/>
    <col min="13058" max="13216" width="15.7109375" style="967" customWidth="1"/>
    <col min="13217" max="13312" width="16.5703125" style="967"/>
    <col min="13313" max="13313" width="75.42578125" style="967" customWidth="1"/>
    <col min="13314" max="13472" width="15.7109375" style="967" customWidth="1"/>
    <col min="13473" max="13568" width="16.5703125" style="967"/>
    <col min="13569" max="13569" width="75.42578125" style="967" customWidth="1"/>
    <col min="13570" max="13728" width="15.7109375" style="967" customWidth="1"/>
    <col min="13729" max="13824" width="16.5703125" style="967"/>
    <col min="13825" max="13825" width="75.42578125" style="967" customWidth="1"/>
    <col min="13826" max="13984" width="15.7109375" style="967" customWidth="1"/>
    <col min="13985" max="14080" width="16.5703125" style="967"/>
    <col min="14081" max="14081" width="75.42578125" style="967" customWidth="1"/>
    <col min="14082" max="14240" width="15.7109375" style="967" customWidth="1"/>
    <col min="14241" max="14336" width="16.5703125" style="967"/>
    <col min="14337" max="14337" width="75.42578125" style="967" customWidth="1"/>
    <col min="14338" max="14496" width="15.7109375" style="967" customWidth="1"/>
    <col min="14497" max="14592" width="16.5703125" style="967"/>
    <col min="14593" max="14593" width="75.42578125" style="967" customWidth="1"/>
    <col min="14594" max="14752" width="15.7109375" style="967" customWidth="1"/>
    <col min="14753" max="14848" width="16.5703125" style="967"/>
    <col min="14849" max="14849" width="75.42578125" style="967" customWidth="1"/>
    <col min="14850" max="15008" width="15.7109375" style="967" customWidth="1"/>
    <col min="15009" max="15104" width="16.5703125" style="967"/>
    <col min="15105" max="15105" width="75.42578125" style="967" customWidth="1"/>
    <col min="15106" max="15264" width="15.7109375" style="967" customWidth="1"/>
    <col min="15265" max="15360" width="16.5703125" style="967"/>
    <col min="15361" max="15361" width="75.42578125" style="967" customWidth="1"/>
    <col min="15362" max="15520" width="15.7109375" style="967" customWidth="1"/>
    <col min="15521" max="15616" width="16.5703125" style="967"/>
    <col min="15617" max="15617" width="75.42578125" style="967" customWidth="1"/>
    <col min="15618" max="15776" width="15.7109375" style="967" customWidth="1"/>
    <col min="15777" max="15872" width="16.5703125" style="967"/>
    <col min="15873" max="15873" width="75.42578125" style="967" customWidth="1"/>
    <col min="15874" max="16032" width="15.7109375" style="967" customWidth="1"/>
    <col min="16033" max="16128" width="16.5703125" style="967"/>
    <col min="16129" max="16129" width="75.42578125" style="967" customWidth="1"/>
    <col min="16130" max="16288" width="15.7109375" style="967" customWidth="1"/>
    <col min="16289" max="16384" width="16.5703125" style="967"/>
  </cols>
  <sheetData>
    <row r="1" spans="1:161" ht="25.5">
      <c r="A1" s="883" t="s">
        <v>313</v>
      </c>
    </row>
    <row r="2" spans="1:161" ht="40.5" customHeight="1" thickBot="1">
      <c r="A2" s="1075" t="s">
        <v>848</v>
      </c>
      <c r="B2" s="1076"/>
      <c r="C2" s="1076"/>
      <c r="D2" s="1076"/>
      <c r="E2" s="1076"/>
      <c r="F2" s="1076"/>
      <c r="G2" s="1076"/>
      <c r="H2" s="1076"/>
      <c r="I2" s="1076"/>
      <c r="J2" s="1076"/>
      <c r="K2" s="1076"/>
      <c r="L2" s="1076"/>
      <c r="M2" s="1076"/>
      <c r="N2" s="1076"/>
      <c r="O2" s="1076"/>
      <c r="P2" s="1076"/>
      <c r="Q2" s="1076"/>
      <c r="R2" s="1076"/>
      <c r="S2" s="1076"/>
      <c r="T2" s="1076"/>
      <c r="U2" s="1076"/>
      <c r="V2" s="1076"/>
      <c r="W2" s="1076"/>
      <c r="X2" s="1076"/>
      <c r="Y2" s="1076"/>
      <c r="Z2" s="1076"/>
      <c r="AA2" s="1076"/>
      <c r="AB2" s="1076"/>
      <c r="AC2" s="1076"/>
      <c r="AD2" s="1076"/>
      <c r="AE2" s="1076"/>
      <c r="AF2" s="1076"/>
      <c r="AG2" s="1076"/>
      <c r="AH2" s="1076"/>
      <c r="AI2" s="1076"/>
      <c r="AJ2" s="1076"/>
      <c r="AK2" s="1076"/>
      <c r="AL2" s="1076"/>
      <c r="AM2" s="1076"/>
      <c r="AN2" s="1076"/>
      <c r="AO2" s="1076"/>
      <c r="AP2" s="1076"/>
      <c r="AQ2" s="1076"/>
      <c r="AR2" s="1076"/>
      <c r="AS2" s="1076"/>
      <c r="AT2" s="1076"/>
      <c r="AU2" s="1076"/>
      <c r="AV2" s="1076"/>
      <c r="AW2" s="1076"/>
      <c r="AX2" s="1076"/>
      <c r="AY2" s="1076"/>
      <c r="AZ2" s="1076"/>
      <c r="BA2" s="1076"/>
      <c r="BB2" s="1076"/>
      <c r="BC2" s="1076"/>
      <c r="BD2" s="1076"/>
      <c r="BE2" s="1076"/>
      <c r="BF2" s="1076"/>
      <c r="BG2" s="1076"/>
      <c r="BH2" s="1076"/>
      <c r="BI2" s="1076"/>
      <c r="BJ2" s="1076"/>
      <c r="BK2" s="1076"/>
      <c r="BL2" s="1076"/>
      <c r="BM2" s="1076"/>
      <c r="BN2" s="1076"/>
      <c r="BO2" s="1076"/>
      <c r="BP2" s="1076"/>
      <c r="BQ2" s="1076"/>
      <c r="BR2" s="1076"/>
      <c r="BS2" s="1076"/>
      <c r="BT2" s="1076"/>
      <c r="BU2" s="1076"/>
      <c r="BV2" s="1076"/>
      <c r="BW2" s="1076"/>
      <c r="BX2" s="1076"/>
      <c r="BY2" s="1076"/>
      <c r="BZ2" s="1076"/>
      <c r="CA2" s="1076"/>
      <c r="CB2" s="1076"/>
      <c r="CC2" s="1076"/>
      <c r="CD2" s="1076"/>
      <c r="CE2" s="1076"/>
      <c r="CF2" s="1076"/>
      <c r="CG2" s="1076"/>
      <c r="CH2" s="1076"/>
      <c r="CI2" s="1076"/>
      <c r="CJ2" s="1076"/>
      <c r="CK2" s="1076"/>
      <c r="CL2" s="1076"/>
      <c r="CM2" s="1076"/>
      <c r="CN2" s="1076"/>
      <c r="CO2" s="1076"/>
      <c r="CP2" s="1076"/>
      <c r="CQ2" s="1076"/>
      <c r="CR2" s="1076"/>
      <c r="CS2" s="1076"/>
      <c r="CT2" s="1076"/>
      <c r="CU2" s="1076"/>
      <c r="CV2" s="1076"/>
      <c r="CW2" s="1076"/>
      <c r="CX2" s="1076"/>
      <c r="CY2" s="1076"/>
      <c r="CZ2" s="1076"/>
      <c r="DA2" s="1076"/>
      <c r="DB2" s="1076"/>
      <c r="DC2" s="1076"/>
      <c r="DD2" s="1076"/>
      <c r="DE2" s="1076"/>
      <c r="DF2" s="1076"/>
      <c r="DG2" s="1076"/>
      <c r="DH2" s="1076"/>
      <c r="DI2" s="1076"/>
      <c r="DJ2" s="1076"/>
      <c r="DK2" s="1076"/>
      <c r="DL2" s="1076"/>
      <c r="DM2" s="1076"/>
      <c r="DN2" s="1076"/>
      <c r="DO2" s="1076"/>
      <c r="DP2" s="1076"/>
      <c r="DQ2" s="1076"/>
      <c r="DR2" s="1076"/>
      <c r="DS2" s="1076"/>
      <c r="DT2" s="1076"/>
      <c r="DU2" s="1076"/>
      <c r="DV2" s="1076"/>
      <c r="DW2" s="1076"/>
      <c r="DX2" s="1076"/>
      <c r="DY2" s="1076"/>
      <c r="DZ2" s="1076"/>
      <c r="EA2" s="1076"/>
      <c r="EB2" s="1076"/>
      <c r="EC2" s="1076"/>
      <c r="ED2" s="1076"/>
      <c r="EE2" s="1076"/>
      <c r="EF2" s="1076"/>
      <c r="EG2" s="1076"/>
      <c r="EH2" s="1076"/>
      <c r="EI2" s="1076"/>
      <c r="EJ2" s="1076"/>
      <c r="EK2" s="1076"/>
      <c r="EL2" s="1076"/>
      <c r="EM2" s="1076"/>
      <c r="EN2" s="1076"/>
      <c r="EO2" s="1076"/>
      <c r="EP2" s="1076"/>
      <c r="EQ2" s="1076"/>
      <c r="ER2" s="1076"/>
      <c r="ES2" s="1076"/>
      <c r="ET2" s="1076"/>
      <c r="EU2" s="1076"/>
      <c r="EV2" s="1076"/>
      <c r="EW2" s="1076"/>
      <c r="EX2" s="1076"/>
      <c r="EY2" s="1076"/>
      <c r="EZ2" s="1076"/>
      <c r="FA2" s="1076"/>
      <c r="FB2" s="1076"/>
      <c r="FC2" s="1076"/>
      <c r="FD2" s="1076"/>
    </row>
    <row r="3" spans="1:161" s="1080" customFormat="1" ht="16.5" customHeight="1" thickBot="1">
      <c r="A3" s="1077" t="s">
        <v>849</v>
      </c>
      <c r="B3" s="1038">
        <v>37226</v>
      </c>
      <c r="C3" s="1038">
        <v>37257</v>
      </c>
      <c r="D3" s="1038">
        <v>37288</v>
      </c>
      <c r="E3" s="1038">
        <v>37316</v>
      </c>
      <c r="F3" s="1038">
        <v>37347</v>
      </c>
      <c r="G3" s="1038">
        <v>37377</v>
      </c>
      <c r="H3" s="1038">
        <v>37408</v>
      </c>
      <c r="I3" s="1038">
        <v>37439</v>
      </c>
      <c r="J3" s="1038">
        <v>37470</v>
      </c>
      <c r="K3" s="1038">
        <v>37501</v>
      </c>
      <c r="L3" s="1038">
        <v>37531</v>
      </c>
      <c r="M3" s="1038">
        <v>37562</v>
      </c>
      <c r="N3" s="1038">
        <v>37592</v>
      </c>
      <c r="O3" s="1038">
        <v>37623</v>
      </c>
      <c r="P3" s="1038">
        <v>37654</v>
      </c>
      <c r="Q3" s="1038">
        <v>37682</v>
      </c>
      <c r="R3" s="1038">
        <v>37713</v>
      </c>
      <c r="S3" s="1038">
        <v>37743</v>
      </c>
      <c r="T3" s="1038">
        <v>37774</v>
      </c>
      <c r="U3" s="1038">
        <v>37804</v>
      </c>
      <c r="V3" s="1038">
        <v>37835</v>
      </c>
      <c r="W3" s="1038">
        <v>37866</v>
      </c>
      <c r="X3" s="1038">
        <v>37896</v>
      </c>
      <c r="Y3" s="1038">
        <v>37927</v>
      </c>
      <c r="Z3" s="1038">
        <v>37957</v>
      </c>
      <c r="AA3" s="1038">
        <v>37988</v>
      </c>
      <c r="AB3" s="1038">
        <v>38019</v>
      </c>
      <c r="AC3" s="1038">
        <v>38048</v>
      </c>
      <c r="AD3" s="1038">
        <v>38079</v>
      </c>
      <c r="AE3" s="1038">
        <v>38109</v>
      </c>
      <c r="AF3" s="1038">
        <v>38140</v>
      </c>
      <c r="AG3" s="1038">
        <v>38170</v>
      </c>
      <c r="AH3" s="1038">
        <v>38201</v>
      </c>
      <c r="AI3" s="1038">
        <v>38232</v>
      </c>
      <c r="AJ3" s="1038">
        <v>38262</v>
      </c>
      <c r="AK3" s="1038">
        <v>38293</v>
      </c>
      <c r="AL3" s="1038">
        <v>38323</v>
      </c>
      <c r="AM3" s="1038">
        <v>38354</v>
      </c>
      <c r="AN3" s="1038">
        <v>38385</v>
      </c>
      <c r="AO3" s="1038">
        <v>38413</v>
      </c>
      <c r="AP3" s="1038">
        <v>38444</v>
      </c>
      <c r="AQ3" s="1038">
        <v>38474</v>
      </c>
      <c r="AR3" s="1038">
        <v>38505</v>
      </c>
      <c r="AS3" s="1038">
        <v>38535</v>
      </c>
      <c r="AT3" s="1038">
        <v>38566</v>
      </c>
      <c r="AU3" s="1038">
        <v>38597</v>
      </c>
      <c r="AV3" s="1038">
        <v>38627</v>
      </c>
      <c r="AW3" s="1038">
        <v>38658</v>
      </c>
      <c r="AX3" s="1038">
        <v>38688</v>
      </c>
      <c r="AY3" s="1038">
        <v>38723</v>
      </c>
      <c r="AZ3" s="1038">
        <v>38754</v>
      </c>
      <c r="BA3" s="1038">
        <v>38782</v>
      </c>
      <c r="BB3" s="1038">
        <v>38813</v>
      </c>
      <c r="BC3" s="1038">
        <v>38843</v>
      </c>
      <c r="BD3" s="1038">
        <v>38874</v>
      </c>
      <c r="BE3" s="1038">
        <v>38904</v>
      </c>
      <c r="BF3" s="1038">
        <v>38935</v>
      </c>
      <c r="BG3" s="1038">
        <v>38966</v>
      </c>
      <c r="BH3" s="1038">
        <v>38997</v>
      </c>
      <c r="BI3" s="1038">
        <v>39028</v>
      </c>
      <c r="BJ3" s="1038">
        <v>39059</v>
      </c>
      <c r="BK3" s="1038">
        <v>39090</v>
      </c>
      <c r="BL3" s="1038">
        <v>39121</v>
      </c>
      <c r="BM3" s="1038">
        <v>39149</v>
      </c>
      <c r="BN3" s="1038">
        <v>39180</v>
      </c>
      <c r="BO3" s="1038">
        <v>39210</v>
      </c>
      <c r="BP3" s="1038">
        <v>39241</v>
      </c>
      <c r="BQ3" s="1038">
        <v>39271</v>
      </c>
      <c r="BR3" s="1038">
        <v>39304</v>
      </c>
      <c r="BS3" s="1038">
        <v>39336</v>
      </c>
      <c r="BT3" s="1038">
        <v>39368</v>
      </c>
      <c r="BU3" s="1038">
        <v>39400</v>
      </c>
      <c r="BV3" s="1038">
        <v>39432</v>
      </c>
      <c r="BW3" s="1078">
        <v>39454</v>
      </c>
      <c r="BX3" s="1078">
        <v>39485</v>
      </c>
      <c r="BY3" s="1078">
        <v>39514</v>
      </c>
      <c r="BZ3" s="1078">
        <v>39545</v>
      </c>
      <c r="CA3" s="1078">
        <v>39575</v>
      </c>
      <c r="CB3" s="1078">
        <v>39606</v>
      </c>
      <c r="CC3" s="1078">
        <v>39636</v>
      </c>
      <c r="CD3" s="1078">
        <v>39667</v>
      </c>
      <c r="CE3" s="1078">
        <v>39698</v>
      </c>
      <c r="CF3" s="1078">
        <v>39728</v>
      </c>
      <c r="CG3" s="1078">
        <v>39759</v>
      </c>
      <c r="CH3" s="1078">
        <v>39789</v>
      </c>
      <c r="CI3" s="1078">
        <v>39820</v>
      </c>
      <c r="CJ3" s="1078">
        <v>39851</v>
      </c>
      <c r="CK3" s="1078">
        <v>39879</v>
      </c>
      <c r="CL3" s="1078">
        <v>39910</v>
      </c>
      <c r="CM3" s="1078">
        <v>39940</v>
      </c>
      <c r="CN3" s="1078">
        <v>39971</v>
      </c>
      <c r="CO3" s="1078">
        <v>40001</v>
      </c>
      <c r="CP3" s="1078">
        <v>40032</v>
      </c>
      <c r="CQ3" s="1078">
        <v>40063</v>
      </c>
      <c r="CR3" s="1078">
        <v>40093</v>
      </c>
      <c r="CS3" s="1078">
        <v>40124</v>
      </c>
      <c r="CT3" s="1078">
        <v>40154</v>
      </c>
      <c r="CU3" s="1078">
        <v>40185</v>
      </c>
      <c r="CV3" s="1078">
        <v>40216</v>
      </c>
      <c r="CW3" s="1078">
        <v>40244</v>
      </c>
      <c r="CX3" s="1078">
        <v>40275</v>
      </c>
      <c r="CY3" s="1078">
        <v>40305</v>
      </c>
      <c r="CZ3" s="1078">
        <v>40336</v>
      </c>
      <c r="DA3" s="1078">
        <v>40366</v>
      </c>
      <c r="DB3" s="1078">
        <v>40397</v>
      </c>
      <c r="DC3" s="1078">
        <v>40428</v>
      </c>
      <c r="DD3" s="1078">
        <v>40458</v>
      </c>
      <c r="DE3" s="1078">
        <v>40489</v>
      </c>
      <c r="DF3" s="1078">
        <v>40519</v>
      </c>
      <c r="DG3" s="1078">
        <v>40550</v>
      </c>
      <c r="DH3" s="1078">
        <v>40581</v>
      </c>
      <c r="DI3" s="1078">
        <v>40609</v>
      </c>
      <c r="DJ3" s="1078">
        <v>40640</v>
      </c>
      <c r="DK3" s="1078">
        <v>40670</v>
      </c>
      <c r="DL3" s="1078">
        <v>40701</v>
      </c>
      <c r="DM3" s="1078">
        <v>40731</v>
      </c>
      <c r="DN3" s="1078">
        <v>40762</v>
      </c>
      <c r="DO3" s="1078">
        <v>40793</v>
      </c>
      <c r="DP3" s="1078">
        <v>40823</v>
      </c>
      <c r="DQ3" s="1078">
        <v>40854</v>
      </c>
      <c r="DR3" s="1078">
        <v>40884</v>
      </c>
      <c r="DS3" s="1078">
        <v>40915</v>
      </c>
      <c r="DT3" s="1078">
        <v>40946</v>
      </c>
      <c r="DU3" s="1078">
        <v>40975</v>
      </c>
      <c r="DV3" s="1078">
        <v>41006</v>
      </c>
      <c r="DW3" s="1078">
        <v>41036</v>
      </c>
      <c r="DX3" s="1078">
        <v>41067</v>
      </c>
      <c r="DY3" s="1078">
        <v>41097</v>
      </c>
      <c r="DZ3" s="1078">
        <v>41128</v>
      </c>
      <c r="EA3" s="1078">
        <v>41159</v>
      </c>
      <c r="EB3" s="1078">
        <v>41189</v>
      </c>
      <c r="EC3" s="1078">
        <v>41220</v>
      </c>
      <c r="ED3" s="1078">
        <v>41250</v>
      </c>
      <c r="EE3" s="1078">
        <v>41281</v>
      </c>
      <c r="EF3" s="1078">
        <v>41312</v>
      </c>
      <c r="EG3" s="1078">
        <v>41340</v>
      </c>
      <c r="EH3" s="1078">
        <v>41371</v>
      </c>
      <c r="EI3" s="1078">
        <v>41401</v>
      </c>
      <c r="EJ3" s="1078">
        <v>41432</v>
      </c>
      <c r="EK3" s="1078">
        <v>41462</v>
      </c>
      <c r="EL3" s="1078">
        <v>41493</v>
      </c>
      <c r="EM3" s="1078">
        <v>41524</v>
      </c>
      <c r="EN3" s="1078">
        <v>41554</v>
      </c>
      <c r="EO3" s="1078">
        <v>41585</v>
      </c>
      <c r="EP3" s="1078">
        <v>41615</v>
      </c>
      <c r="EQ3" s="1078">
        <v>41653</v>
      </c>
      <c r="ER3" s="1078">
        <v>41684</v>
      </c>
      <c r="ES3" s="1078">
        <v>41712</v>
      </c>
      <c r="ET3" s="1078">
        <v>41743</v>
      </c>
      <c r="EU3" s="1078">
        <v>41773</v>
      </c>
      <c r="EV3" s="1078">
        <v>41804</v>
      </c>
      <c r="EW3" s="1078">
        <v>41834</v>
      </c>
      <c r="EX3" s="1078">
        <v>41865</v>
      </c>
      <c r="EY3" s="1078">
        <v>41896</v>
      </c>
      <c r="EZ3" s="1078">
        <v>41926</v>
      </c>
      <c r="FA3" s="1078">
        <v>41957</v>
      </c>
      <c r="FB3" s="1078">
        <v>41987</v>
      </c>
      <c r="FC3" s="1078">
        <v>42018</v>
      </c>
      <c r="FD3" s="1079" t="s">
        <v>608</v>
      </c>
    </row>
    <row r="4" spans="1:161" s="979" customFormat="1" ht="15.75" customHeight="1">
      <c r="A4" s="1081" t="s">
        <v>850</v>
      </c>
      <c r="B4" s="1082">
        <v>318986.2</v>
      </c>
      <c r="C4" s="1082">
        <v>456880.99999999994</v>
      </c>
      <c r="D4" s="1082">
        <v>328287.8</v>
      </c>
      <c r="E4" s="1082">
        <v>306456.09999999998</v>
      </c>
      <c r="F4" s="1082">
        <v>284432.09999999998</v>
      </c>
      <c r="G4" s="1082">
        <v>284962.8</v>
      </c>
      <c r="H4" s="1082">
        <v>282209.2</v>
      </c>
      <c r="I4" s="1082">
        <v>312308.59999999998</v>
      </c>
      <c r="J4" s="1082">
        <v>278490.59999999998</v>
      </c>
      <c r="K4" s="1082">
        <v>276835.7</v>
      </c>
      <c r="L4" s="1082">
        <v>294701.90000000002</v>
      </c>
      <c r="M4" s="1082">
        <v>278477.5</v>
      </c>
      <c r="N4" s="1082">
        <v>321494.89999999997</v>
      </c>
      <c r="O4" s="1082">
        <v>234875.21000000002</v>
      </c>
      <c r="P4" s="1082">
        <v>224028.18</v>
      </c>
      <c r="Q4" s="1082">
        <v>245828.91999999998</v>
      </c>
      <c r="R4" s="1082">
        <v>303137.19999999995</v>
      </c>
      <c r="S4" s="1082">
        <v>339784.7</v>
      </c>
      <c r="T4" s="1082">
        <v>349318.30000000005</v>
      </c>
      <c r="U4" s="1082">
        <v>345794.4</v>
      </c>
      <c r="V4" s="1082">
        <v>328848.90000000002</v>
      </c>
      <c r="W4" s="1082">
        <v>324750.39999999997</v>
      </c>
      <c r="X4" s="1082">
        <v>337527.9</v>
      </c>
      <c r="Y4" s="1082">
        <v>371454.9</v>
      </c>
      <c r="Z4" s="1082">
        <v>362399.89999999997</v>
      </c>
      <c r="AA4" s="1082">
        <v>333380.40000000002</v>
      </c>
      <c r="AB4" s="1082">
        <v>340986.3</v>
      </c>
      <c r="AC4" s="1082">
        <v>324378.7</v>
      </c>
      <c r="AD4" s="1082">
        <v>327910.5</v>
      </c>
      <c r="AE4" s="1082">
        <v>357972.5</v>
      </c>
      <c r="AF4" s="1082">
        <v>379097</v>
      </c>
      <c r="AG4" s="1082">
        <v>369558.5</v>
      </c>
      <c r="AH4" s="1082">
        <v>365991.6</v>
      </c>
      <c r="AI4" s="1082">
        <v>354310.69999999995</v>
      </c>
      <c r="AJ4" s="1082">
        <v>384877.69999999995</v>
      </c>
      <c r="AK4" s="1082">
        <v>382147.6</v>
      </c>
      <c r="AL4" s="1082">
        <v>364192.9030029173</v>
      </c>
      <c r="AM4" s="1082">
        <v>403548</v>
      </c>
      <c r="AN4" s="1082">
        <v>390490.5</v>
      </c>
      <c r="AO4" s="1082">
        <v>390058.39999999997</v>
      </c>
      <c r="AP4" s="1082">
        <v>384457.6</v>
      </c>
      <c r="AQ4" s="1082">
        <v>375157.9</v>
      </c>
      <c r="AR4" s="1082">
        <v>430476.2</v>
      </c>
      <c r="AS4" s="1082">
        <v>467211.30000000005</v>
      </c>
      <c r="AT4" s="1082">
        <v>490398</v>
      </c>
      <c r="AU4" s="1082">
        <v>504484</v>
      </c>
      <c r="AV4" s="1082">
        <v>511872.48700000002</v>
      </c>
      <c r="AW4" s="1082">
        <v>533192.69999999995</v>
      </c>
      <c r="AX4" s="1082">
        <v>515207.3</v>
      </c>
      <c r="AY4" s="1082">
        <v>480580.82699999999</v>
      </c>
      <c r="AZ4" s="1082">
        <v>319184.34000000003</v>
      </c>
      <c r="BA4" s="1082">
        <v>560073.61399999994</v>
      </c>
      <c r="BB4" s="1082">
        <v>584834.06200000003</v>
      </c>
      <c r="BC4" s="1082">
        <v>407435.49099999998</v>
      </c>
      <c r="BD4" s="1082">
        <v>657752.71200000006</v>
      </c>
      <c r="BE4" s="1082">
        <v>637655.11399999994</v>
      </c>
      <c r="BF4" s="1082">
        <v>580857.44700000004</v>
      </c>
      <c r="BG4" s="1082">
        <v>571345.26399999997</v>
      </c>
      <c r="BH4" s="1082">
        <v>607772.71799999999</v>
      </c>
      <c r="BI4" s="1082">
        <v>615474.01309999998</v>
      </c>
      <c r="BJ4" s="1082">
        <v>670463.78479482012</v>
      </c>
      <c r="BK4" s="1082">
        <v>513310.37699491001</v>
      </c>
      <c r="BL4" s="1082">
        <v>581864.81725948001</v>
      </c>
      <c r="BM4" s="1082">
        <v>513907.97760166001</v>
      </c>
      <c r="BN4" s="1082">
        <v>627674.99183020997</v>
      </c>
      <c r="BO4" s="1082">
        <v>775287.13493002986</v>
      </c>
      <c r="BP4" s="1082">
        <v>577069.96698736004</v>
      </c>
      <c r="BQ4" s="1082">
        <v>858530.50927451986</v>
      </c>
      <c r="BR4" s="1082">
        <v>684577.27488225</v>
      </c>
      <c r="BS4" s="1082">
        <v>754995.00059128006</v>
      </c>
      <c r="BT4" s="1082">
        <v>655382.55491681001</v>
      </c>
      <c r="BU4" s="1082">
        <v>616195.72489226016</v>
      </c>
      <c r="BV4" s="1082">
        <v>659631.3225023601</v>
      </c>
      <c r="BW4" s="1082">
        <v>633492.38985408994</v>
      </c>
      <c r="BX4" s="1082">
        <v>737136.13481474004</v>
      </c>
      <c r="BY4" s="1082">
        <v>799269.33872857003</v>
      </c>
      <c r="BZ4" s="1082">
        <v>900305.16435202002</v>
      </c>
      <c r="CA4" s="1082">
        <v>951337.26271535002</v>
      </c>
      <c r="CB4" s="1082">
        <v>1188974.5714849199</v>
      </c>
      <c r="CC4" s="1082">
        <v>868048.07704225997</v>
      </c>
      <c r="CD4" s="1082">
        <v>815072.90840874997</v>
      </c>
      <c r="CE4" s="1082">
        <v>919352.84081885999</v>
      </c>
      <c r="CF4" s="1082">
        <v>702711.00585961994</v>
      </c>
      <c r="CG4" s="1082">
        <v>789096.99133351003</v>
      </c>
      <c r="CH4" s="1082">
        <v>910673.44901247008</v>
      </c>
      <c r="CI4" s="1082">
        <v>898082.39482928021</v>
      </c>
      <c r="CJ4" s="1082">
        <v>843928.29229443008</v>
      </c>
      <c r="CK4" s="1082">
        <v>977028.15751827997</v>
      </c>
      <c r="CL4" s="1082">
        <v>920906.46738718997</v>
      </c>
      <c r="CM4" s="1082">
        <v>843729.10900368995</v>
      </c>
      <c r="CN4" s="1082">
        <v>718062.86158397002</v>
      </c>
      <c r="CO4" s="1082">
        <v>807364.05199535005</v>
      </c>
      <c r="CP4" s="1082">
        <v>730138.65827828005</v>
      </c>
      <c r="CQ4" s="1082">
        <v>557597.74792431993</v>
      </c>
      <c r="CR4" s="1082">
        <v>611136.24411037995</v>
      </c>
      <c r="CS4" s="1082">
        <v>587478.62434084003</v>
      </c>
      <c r="CT4" s="1082">
        <v>521798.24655330996</v>
      </c>
      <c r="CU4" s="1082">
        <v>478794.35467731999</v>
      </c>
      <c r="CV4" s="1082">
        <v>510356.81749382999</v>
      </c>
      <c r="CW4" s="1082">
        <v>538713.31717200996</v>
      </c>
      <c r="CX4" s="1082">
        <v>489525.26278843998</v>
      </c>
      <c r="CY4" s="1082">
        <v>528166.52172744006</v>
      </c>
      <c r="CZ4" s="1082">
        <v>549929.34475747007</v>
      </c>
      <c r="DA4" s="1082">
        <v>510606.90118570998</v>
      </c>
      <c r="DB4" s="1082">
        <v>514353.71193768998</v>
      </c>
      <c r="DC4" s="1082">
        <v>560822.9735039901</v>
      </c>
      <c r="DD4" s="1082">
        <v>576315.6246026</v>
      </c>
      <c r="DE4" s="1082">
        <v>574204.65190279996</v>
      </c>
      <c r="DF4" s="1082">
        <v>531404.88897251</v>
      </c>
      <c r="DG4" s="1082">
        <v>476532.99174859992</v>
      </c>
      <c r="DH4" s="1082">
        <v>578937.22707078001</v>
      </c>
      <c r="DI4" s="1082">
        <v>519125.52402387001</v>
      </c>
      <c r="DJ4" s="1082">
        <v>551351.43812502001</v>
      </c>
      <c r="DK4" s="1082">
        <v>602898.95337155007</v>
      </c>
      <c r="DL4" s="1082">
        <v>856031.30197586003</v>
      </c>
      <c r="DM4" s="1082">
        <v>1063065.2857754598</v>
      </c>
      <c r="DN4" s="1082">
        <v>697974.57122188993</v>
      </c>
      <c r="DO4" s="1082">
        <v>907067.56412266009</v>
      </c>
      <c r="DP4" s="1082">
        <v>1158291.6316474699</v>
      </c>
      <c r="DQ4" s="1082">
        <v>1185022.2337549198</v>
      </c>
      <c r="DR4" s="1082">
        <v>1222473.1725447499</v>
      </c>
      <c r="DS4" s="1082">
        <v>1445500.63169127</v>
      </c>
      <c r="DT4" s="1082">
        <v>1425287.1044774998</v>
      </c>
      <c r="DU4" s="1082">
        <v>1345205.5223024101</v>
      </c>
      <c r="DV4" s="1082">
        <v>1268034.5475499199</v>
      </c>
      <c r="DW4" s="1082">
        <v>1205854.5705845898</v>
      </c>
      <c r="DX4" s="1082">
        <v>1316473.2257328501</v>
      </c>
      <c r="DY4" s="1082">
        <v>1710527.27640925</v>
      </c>
      <c r="DZ4" s="1082">
        <v>1614449.83246358</v>
      </c>
      <c r="EA4" s="1082">
        <v>1663231.0099183298</v>
      </c>
      <c r="EB4" s="1082">
        <v>1725254.3515608702</v>
      </c>
      <c r="EC4" s="1082">
        <v>1733452.9036350001</v>
      </c>
      <c r="ED4" s="1082">
        <v>1849831.4627052301</v>
      </c>
      <c r="EE4" s="1082">
        <v>1840982.72985497</v>
      </c>
      <c r="EF4" s="1082">
        <v>1843519.28944324</v>
      </c>
      <c r="EG4" s="1082">
        <v>2035654.8838491503</v>
      </c>
      <c r="EH4" s="1082">
        <v>1818446.6034679699</v>
      </c>
      <c r="EI4" s="1082">
        <v>1820631.10894578</v>
      </c>
      <c r="EJ4" s="1082">
        <v>1875659.9211608698</v>
      </c>
      <c r="EK4" s="1082">
        <v>1865162.4462280497</v>
      </c>
      <c r="EL4" s="1082">
        <v>2770958.6210804302</v>
      </c>
      <c r="EM4" s="1082">
        <v>2853515.3213307001</v>
      </c>
      <c r="EN4" s="1082">
        <v>2672196.5285054198</v>
      </c>
      <c r="EO4" s="1082">
        <v>2655223.8232079502</v>
      </c>
      <c r="EP4" s="1082">
        <v>3213889.2953932798</v>
      </c>
      <c r="EQ4" s="1082">
        <v>2876054.5410637497</v>
      </c>
      <c r="ER4" s="1082">
        <v>3467063.7375944797</v>
      </c>
      <c r="ES4" s="1082">
        <v>3247965.726453661</v>
      </c>
      <c r="ET4" s="1082">
        <v>3551179.4131312296</v>
      </c>
      <c r="EU4" s="1082">
        <v>3535576.6385192405</v>
      </c>
      <c r="EV4" s="1082">
        <v>3467273.9368029605</v>
      </c>
      <c r="EW4" s="1082">
        <v>3335377.8873297898</v>
      </c>
      <c r="EX4" s="1082">
        <v>3292464.5353009799</v>
      </c>
      <c r="EY4" s="1082">
        <v>3187684.2125001699</v>
      </c>
      <c r="EZ4" s="1082">
        <v>3266949.0887289196</v>
      </c>
      <c r="FA4" s="1082">
        <v>3953052.0776125193</v>
      </c>
      <c r="FB4" s="1082">
        <v>4508479.1315695401</v>
      </c>
      <c r="FC4" s="1082">
        <v>4107364.0224350602</v>
      </c>
      <c r="FD4" s="1082">
        <v>4391529.0998545904</v>
      </c>
      <c r="FE4" s="1083"/>
    </row>
    <row r="5" spans="1:161" ht="15.75" customHeight="1">
      <c r="A5" s="1084" t="s">
        <v>851</v>
      </c>
      <c r="B5" s="1085">
        <v>64834.8</v>
      </c>
      <c r="C5" s="1085">
        <v>59233.599999999999</v>
      </c>
      <c r="D5" s="1085">
        <v>64089.7</v>
      </c>
      <c r="E5" s="1085">
        <v>54960.1</v>
      </c>
      <c r="F5" s="1085">
        <v>64439.8</v>
      </c>
      <c r="G5" s="1085">
        <v>68232.600000000006</v>
      </c>
      <c r="H5" s="1085">
        <v>64282.400000000001</v>
      </c>
      <c r="I5" s="1085">
        <v>73949.5</v>
      </c>
      <c r="J5" s="1085">
        <v>62041.8</v>
      </c>
      <c r="K5" s="1085">
        <v>65229.5</v>
      </c>
      <c r="L5" s="1085">
        <v>65715.3</v>
      </c>
      <c r="M5" s="1085">
        <v>66864.399999999994</v>
      </c>
      <c r="N5" s="1085">
        <v>76210.7</v>
      </c>
      <c r="O5" s="1085">
        <v>74921.8</v>
      </c>
      <c r="P5" s="1085">
        <v>71054.5</v>
      </c>
      <c r="Q5" s="1085">
        <v>66791</v>
      </c>
      <c r="R5" s="1085">
        <v>69618.7</v>
      </c>
      <c r="S5" s="1085">
        <v>77265.8</v>
      </c>
      <c r="T5" s="1085">
        <v>62645.4</v>
      </c>
      <c r="U5" s="1085">
        <v>77400.600000000006</v>
      </c>
      <c r="V5" s="1085">
        <v>69851.100000000006</v>
      </c>
      <c r="W5" s="1085">
        <v>72196.3</v>
      </c>
      <c r="X5" s="1085">
        <v>72983.399999999994</v>
      </c>
      <c r="Y5" s="1085">
        <v>85468.5</v>
      </c>
      <c r="Z5" s="1085">
        <v>90099.3</v>
      </c>
      <c r="AA5" s="1085">
        <v>74258.2</v>
      </c>
      <c r="AB5" s="1085">
        <v>83752.2</v>
      </c>
      <c r="AC5" s="1085">
        <v>82157.600000000006</v>
      </c>
      <c r="AD5" s="1085">
        <v>75788.600000000006</v>
      </c>
      <c r="AE5" s="1085">
        <v>79591.5</v>
      </c>
      <c r="AF5" s="1085">
        <v>83235</v>
      </c>
      <c r="AG5" s="1085">
        <v>85535.5</v>
      </c>
      <c r="AH5" s="1085">
        <v>79367.3</v>
      </c>
      <c r="AI5" s="1085">
        <v>72320.100000000006</v>
      </c>
      <c r="AJ5" s="1085">
        <v>70479.899999999994</v>
      </c>
      <c r="AK5" s="1085">
        <v>85886.6</v>
      </c>
      <c r="AL5" s="1085">
        <v>87216.5</v>
      </c>
      <c r="AM5" s="1085">
        <v>90785.7</v>
      </c>
      <c r="AN5" s="1085">
        <v>80563.5</v>
      </c>
      <c r="AO5" s="1085">
        <v>83777.2</v>
      </c>
      <c r="AP5" s="1085">
        <v>72535.100000000006</v>
      </c>
      <c r="AQ5" s="1085">
        <v>75314.100000000006</v>
      </c>
      <c r="AR5" s="1085">
        <v>78975.199999999997</v>
      </c>
      <c r="AS5" s="1085">
        <v>67090.7</v>
      </c>
      <c r="AT5" s="1085">
        <v>81457.399999999994</v>
      </c>
      <c r="AU5" s="1085">
        <v>68741.399999999994</v>
      </c>
      <c r="AV5" s="1085">
        <v>78275</v>
      </c>
      <c r="AW5" s="1085">
        <v>81483.3</v>
      </c>
      <c r="AX5" s="1085">
        <v>79156.2</v>
      </c>
      <c r="AY5" s="1085">
        <v>94295.320999999996</v>
      </c>
      <c r="AZ5" s="1085">
        <v>37085.851999999999</v>
      </c>
      <c r="BA5" s="1085">
        <v>83745.786999999997</v>
      </c>
      <c r="BB5" s="1085">
        <v>83109.082999999999</v>
      </c>
      <c r="BC5" s="1085">
        <v>90562.02</v>
      </c>
      <c r="BD5" s="1085">
        <v>88219.854999999996</v>
      </c>
      <c r="BE5" s="1085">
        <v>95686.94</v>
      </c>
      <c r="BF5" s="1085">
        <v>104541.04300000001</v>
      </c>
      <c r="BG5" s="1085">
        <v>90788.967999999993</v>
      </c>
      <c r="BH5" s="1085">
        <v>108605.32799999999</v>
      </c>
      <c r="BI5" s="1085">
        <v>102247.4117</v>
      </c>
      <c r="BJ5" s="1085">
        <v>128310.56052487</v>
      </c>
      <c r="BK5" s="1085">
        <v>103753.66502976</v>
      </c>
      <c r="BL5" s="1085">
        <v>100467.87240060999</v>
      </c>
      <c r="BM5" s="1085">
        <v>134108.96992935002</v>
      </c>
      <c r="BN5" s="1085">
        <v>156524.88165023999</v>
      </c>
      <c r="BO5" s="1085">
        <v>177460.39732300001</v>
      </c>
      <c r="BP5" s="1085">
        <v>189213.09486292998</v>
      </c>
      <c r="BQ5" s="1085">
        <v>195228.76352887999</v>
      </c>
      <c r="BR5" s="1085">
        <v>193707.44883261999</v>
      </c>
      <c r="BS5" s="1085">
        <v>178920.5239193</v>
      </c>
      <c r="BT5" s="1085">
        <v>184295.58314571</v>
      </c>
      <c r="BU5" s="1085">
        <v>156080.42196379</v>
      </c>
      <c r="BV5" s="1085">
        <v>222907.2099018</v>
      </c>
      <c r="BW5" s="1085">
        <v>197947.33375935999</v>
      </c>
      <c r="BX5" s="1085">
        <v>179125.46594498001</v>
      </c>
      <c r="BY5" s="1085">
        <v>229027.23532704002</v>
      </c>
      <c r="BZ5" s="1085">
        <v>224133.63747826</v>
      </c>
      <c r="CA5" s="1085">
        <v>256746.90766398</v>
      </c>
      <c r="CB5" s="1085">
        <v>245227.47105558999</v>
      </c>
      <c r="CC5" s="1085">
        <v>231774.07936245002</v>
      </c>
      <c r="CD5" s="1085">
        <v>221259.03363176002</v>
      </c>
      <c r="CE5" s="1085">
        <v>219576.28619360001</v>
      </c>
      <c r="CF5" s="1085">
        <v>222983.75374372001</v>
      </c>
      <c r="CG5" s="1085">
        <v>243838.89075595999</v>
      </c>
      <c r="CH5" s="1085">
        <v>262658.96548791003</v>
      </c>
      <c r="CI5" s="1085">
        <v>225417.03304892001</v>
      </c>
      <c r="CJ5" s="1085">
        <v>209269.29121564003</v>
      </c>
      <c r="CK5" s="1085">
        <v>233692.89031432002</v>
      </c>
      <c r="CL5" s="1085">
        <v>224364.85913539003</v>
      </c>
      <c r="CM5" s="1085">
        <v>262525.79316976003</v>
      </c>
      <c r="CN5" s="1085">
        <v>260135.03142167002</v>
      </c>
      <c r="CO5" s="1085">
        <v>241402.41268893</v>
      </c>
      <c r="CP5" s="1085">
        <v>259566.52772864001</v>
      </c>
      <c r="CQ5" s="1085">
        <v>253127.45506279002</v>
      </c>
      <c r="CR5" s="1085">
        <v>238811.22496215999</v>
      </c>
      <c r="CS5" s="1085">
        <v>257222.82574620002</v>
      </c>
      <c r="CT5" s="1085">
        <v>254305.48468057998</v>
      </c>
      <c r="CU5" s="1085">
        <v>247677.76926336999</v>
      </c>
      <c r="CV5" s="1085">
        <v>237278.49442983</v>
      </c>
      <c r="CW5" s="1085">
        <v>252900.01991919</v>
      </c>
      <c r="CX5" s="1085">
        <v>241316.41543949</v>
      </c>
      <c r="CY5" s="1085">
        <v>239316.75309119001</v>
      </c>
      <c r="CZ5" s="1085">
        <v>268220.92622433999</v>
      </c>
      <c r="DA5" s="1085">
        <v>271241.88051654998</v>
      </c>
      <c r="DB5" s="1085">
        <v>272478.23931217997</v>
      </c>
      <c r="DC5" s="1085">
        <v>244530.75734289002</v>
      </c>
      <c r="DD5" s="1085">
        <v>278277.17972202</v>
      </c>
      <c r="DE5" s="1085">
        <v>335309.00129211001</v>
      </c>
      <c r="DF5" s="1085">
        <v>295839.36021416</v>
      </c>
      <c r="DG5" s="1085">
        <v>306987.10562840995</v>
      </c>
      <c r="DH5" s="1085">
        <v>312156.59870784997</v>
      </c>
      <c r="DI5" s="1085">
        <v>303694.89381302003</v>
      </c>
      <c r="DJ5" s="1085">
        <v>351213.29163012002</v>
      </c>
      <c r="DK5" s="1085">
        <v>346576.74867156002</v>
      </c>
      <c r="DL5" s="1085">
        <v>337532.68690874998</v>
      </c>
      <c r="DM5" s="1085">
        <v>303850.66060037998</v>
      </c>
      <c r="DN5" s="1085">
        <v>319174.40472891997</v>
      </c>
      <c r="DO5" s="1085">
        <v>330601.81124196004</v>
      </c>
      <c r="DP5" s="1085">
        <v>321364.45227981999</v>
      </c>
      <c r="DQ5" s="1085">
        <v>321563.93235443998</v>
      </c>
      <c r="DR5" s="1085">
        <v>320911.08694292</v>
      </c>
      <c r="DS5" s="1085">
        <v>382334.80321435997</v>
      </c>
      <c r="DT5" s="1085">
        <v>356935.83236063999</v>
      </c>
      <c r="DU5" s="1085">
        <v>291484.22417663003</v>
      </c>
      <c r="DV5" s="1085">
        <v>311340.39595937997</v>
      </c>
      <c r="DW5" s="1085">
        <v>277372.08941115998</v>
      </c>
      <c r="DX5" s="1085">
        <v>275404.72902879003</v>
      </c>
      <c r="DY5" s="1085">
        <v>285782.12182828999</v>
      </c>
      <c r="DZ5" s="1085">
        <v>287436.76172384998</v>
      </c>
      <c r="EA5" s="1085">
        <v>278665.72202624002</v>
      </c>
      <c r="EB5" s="1085">
        <v>304659.21310065995</v>
      </c>
      <c r="EC5" s="1085">
        <v>290363.93258934002</v>
      </c>
      <c r="ED5" s="1085">
        <v>330556.52542604</v>
      </c>
      <c r="EE5" s="1085">
        <v>301459.22559712001</v>
      </c>
      <c r="EF5" s="1085">
        <v>273737.53883525997</v>
      </c>
      <c r="EG5" s="1085">
        <v>265878.69752097997</v>
      </c>
      <c r="EH5" s="1085">
        <v>284823.04809932003</v>
      </c>
      <c r="EI5" s="1085">
        <v>297042.95652035001</v>
      </c>
      <c r="EJ5" s="1085">
        <v>297701.68566763995</v>
      </c>
      <c r="EK5" s="1085">
        <v>315712.73887447</v>
      </c>
      <c r="EL5" s="1085">
        <v>290759.99694791</v>
      </c>
      <c r="EM5" s="1085">
        <v>305871.24287689</v>
      </c>
      <c r="EN5" s="1085">
        <v>300019.81877622998</v>
      </c>
      <c r="EO5" s="1085">
        <v>272500.18258071999</v>
      </c>
      <c r="EP5" s="1085">
        <v>329751.94877035002</v>
      </c>
      <c r="EQ5" s="1085">
        <v>255189.45451235003</v>
      </c>
      <c r="ER5" s="1085">
        <v>299704.54934785003</v>
      </c>
      <c r="ES5" s="1085">
        <v>347802.54010338004</v>
      </c>
      <c r="ET5" s="1085">
        <v>341534.78435005998</v>
      </c>
      <c r="EU5" s="1085">
        <v>312484.38309742999</v>
      </c>
      <c r="EV5" s="1085">
        <v>334761.30849525996</v>
      </c>
      <c r="EW5" s="1085">
        <v>331233.31426193001</v>
      </c>
      <c r="EX5" s="1085">
        <v>286586.07189180999</v>
      </c>
      <c r="EY5" s="1085">
        <v>305124.30119747005</v>
      </c>
      <c r="EZ5" s="1085">
        <v>348379.01141820994</v>
      </c>
      <c r="FA5" s="1085">
        <v>346882.97071518004</v>
      </c>
      <c r="FB5" s="1085">
        <v>431315.97837436007</v>
      </c>
      <c r="FC5" s="1085">
        <v>341376.82132623997</v>
      </c>
      <c r="FD5" s="1085">
        <v>389476.28346374998</v>
      </c>
      <c r="FE5" s="1086"/>
    </row>
    <row r="6" spans="1:161" ht="15.75" customHeight="1">
      <c r="A6" s="1084" t="s">
        <v>852</v>
      </c>
      <c r="B6" s="1085">
        <v>254151.40000000002</v>
      </c>
      <c r="C6" s="1085">
        <v>397647.39999999997</v>
      </c>
      <c r="D6" s="1085">
        <v>264198.09999999998</v>
      </c>
      <c r="E6" s="1085">
        <v>251496</v>
      </c>
      <c r="F6" s="1085">
        <v>219992.3</v>
      </c>
      <c r="G6" s="1085">
        <v>216730.2</v>
      </c>
      <c r="H6" s="1085">
        <v>217926.8</v>
      </c>
      <c r="I6" s="1085">
        <v>238359.1</v>
      </c>
      <c r="J6" s="1085">
        <v>216448.8</v>
      </c>
      <c r="K6" s="1085">
        <v>211606.2</v>
      </c>
      <c r="L6" s="1085">
        <v>228986.6</v>
      </c>
      <c r="M6" s="1085">
        <v>211613.1</v>
      </c>
      <c r="N6" s="1085">
        <v>245284.19999999998</v>
      </c>
      <c r="O6" s="1085">
        <v>159953.41</v>
      </c>
      <c r="P6" s="1085">
        <v>152973.68</v>
      </c>
      <c r="Q6" s="1085">
        <v>179037.91999999998</v>
      </c>
      <c r="R6" s="1085">
        <v>233518.49999999997</v>
      </c>
      <c r="S6" s="1085">
        <v>262518.90000000002</v>
      </c>
      <c r="T6" s="1085">
        <v>286672.90000000002</v>
      </c>
      <c r="U6" s="1085">
        <v>268393.80000000005</v>
      </c>
      <c r="V6" s="1085">
        <v>258997.8</v>
      </c>
      <c r="W6" s="1085">
        <v>252554.09999999998</v>
      </c>
      <c r="X6" s="1085">
        <v>264544.5</v>
      </c>
      <c r="Y6" s="1085">
        <v>285986.40000000002</v>
      </c>
      <c r="Z6" s="1085">
        <v>272300.59999999998</v>
      </c>
      <c r="AA6" s="1085">
        <v>259122.2</v>
      </c>
      <c r="AB6" s="1085">
        <v>257234.1</v>
      </c>
      <c r="AC6" s="1085">
        <v>242221.1</v>
      </c>
      <c r="AD6" s="1085">
        <v>252121.9</v>
      </c>
      <c r="AE6" s="1085">
        <v>278381</v>
      </c>
      <c r="AF6" s="1085">
        <v>295862</v>
      </c>
      <c r="AG6" s="1085">
        <v>284023</v>
      </c>
      <c r="AH6" s="1085">
        <v>286624.3</v>
      </c>
      <c r="AI6" s="1085">
        <v>281990.59999999998</v>
      </c>
      <c r="AJ6" s="1085">
        <v>314397.8</v>
      </c>
      <c r="AK6" s="1085">
        <v>296261</v>
      </c>
      <c r="AL6" s="1085">
        <v>186507.30300291735</v>
      </c>
      <c r="AM6" s="1085">
        <v>186683.5</v>
      </c>
      <c r="AN6" s="1085">
        <v>215071.5</v>
      </c>
      <c r="AO6" s="1085">
        <v>223848.9</v>
      </c>
      <c r="AP6" s="1085">
        <v>211869.1</v>
      </c>
      <c r="AQ6" s="1085">
        <v>225429.3</v>
      </c>
      <c r="AR6" s="1085">
        <v>252984.5</v>
      </c>
      <c r="AS6" s="1085">
        <v>298648.2</v>
      </c>
      <c r="AT6" s="1085">
        <v>313778.2</v>
      </c>
      <c r="AU6" s="1085">
        <v>272156.7</v>
      </c>
      <c r="AV6" s="1085">
        <v>148439.28700000001</v>
      </c>
      <c r="AW6" s="1085">
        <v>154175.29999999999</v>
      </c>
      <c r="AX6" s="1085">
        <v>120391.1</v>
      </c>
      <c r="AY6" s="1085">
        <v>386285.50599999999</v>
      </c>
      <c r="AZ6" s="1085">
        <v>282098.48800000001</v>
      </c>
      <c r="BA6" s="1085">
        <v>476327.82699999999</v>
      </c>
      <c r="BB6" s="1085">
        <v>501724.97899999999</v>
      </c>
      <c r="BC6" s="1085">
        <v>316873.47100000002</v>
      </c>
      <c r="BD6" s="1085">
        <v>569532.85699999996</v>
      </c>
      <c r="BE6" s="1085">
        <v>541968.174</v>
      </c>
      <c r="BF6" s="1085">
        <v>476316.40399999998</v>
      </c>
      <c r="BG6" s="1085">
        <v>480556.29599999997</v>
      </c>
      <c r="BH6" s="1085">
        <v>499167.39</v>
      </c>
      <c r="BI6" s="1085">
        <v>513226.60139999999</v>
      </c>
      <c r="BJ6" s="1085">
        <v>542153.22426995006</v>
      </c>
      <c r="BK6" s="1085">
        <v>409556.71196515003</v>
      </c>
      <c r="BL6" s="1085">
        <v>481396.94485887</v>
      </c>
      <c r="BM6" s="1085">
        <v>379799.00767230999</v>
      </c>
      <c r="BN6" s="1085">
        <v>471150.11017997004</v>
      </c>
      <c r="BO6" s="1085">
        <v>597826.73760702997</v>
      </c>
      <c r="BP6" s="1085">
        <v>387856.87212442997</v>
      </c>
      <c r="BQ6" s="1085">
        <v>663301.7457456399</v>
      </c>
      <c r="BR6" s="1085">
        <v>490869.82604963001</v>
      </c>
      <c r="BS6" s="1085">
        <v>576074.47667198</v>
      </c>
      <c r="BT6" s="1085">
        <v>471086.97177110001</v>
      </c>
      <c r="BU6" s="1085">
        <v>460115.30292847008</v>
      </c>
      <c r="BV6" s="1085">
        <v>436724.11260056007</v>
      </c>
      <c r="BW6" s="1085">
        <v>435545.05609472998</v>
      </c>
      <c r="BX6" s="1085">
        <v>558010.66886976</v>
      </c>
      <c r="BY6" s="1085">
        <v>570242.10340153007</v>
      </c>
      <c r="BZ6" s="1085">
        <v>676171.52687376004</v>
      </c>
      <c r="CA6" s="1085">
        <v>694590.35505136999</v>
      </c>
      <c r="CB6" s="1085">
        <v>943747.1004293299</v>
      </c>
      <c r="CC6" s="1085">
        <v>636273.99767980992</v>
      </c>
      <c r="CD6" s="1085">
        <v>593813.87477699004</v>
      </c>
      <c r="CE6" s="1085">
        <v>699776.55462526006</v>
      </c>
      <c r="CF6" s="1085">
        <v>479727.25211589999</v>
      </c>
      <c r="CG6" s="1085">
        <v>545258.10057755001</v>
      </c>
      <c r="CH6" s="1085">
        <v>648014.48352456011</v>
      </c>
      <c r="CI6" s="1085">
        <v>672665.36178036011</v>
      </c>
      <c r="CJ6" s="1085">
        <v>634659.00107879005</v>
      </c>
      <c r="CK6" s="1085">
        <v>743335.26720395999</v>
      </c>
      <c r="CL6" s="1085">
        <v>696541.60825179995</v>
      </c>
      <c r="CM6" s="1085">
        <v>581203.31583392993</v>
      </c>
      <c r="CN6" s="1085">
        <v>457927.83016229997</v>
      </c>
      <c r="CO6" s="1085">
        <v>565961.63930641999</v>
      </c>
      <c r="CP6" s="1085">
        <v>470572.13054963999</v>
      </c>
      <c r="CQ6" s="1085">
        <v>304470.29286152998</v>
      </c>
      <c r="CR6" s="1085">
        <v>372325.01914821996</v>
      </c>
      <c r="CS6" s="1085">
        <v>330255.79859463999</v>
      </c>
      <c r="CT6" s="1085">
        <v>267492.76187272999</v>
      </c>
      <c r="CU6" s="1085">
        <v>231116.58541395</v>
      </c>
      <c r="CV6" s="1085">
        <v>273078.323064</v>
      </c>
      <c r="CW6" s="1085">
        <v>285813.29725281999</v>
      </c>
      <c r="CX6" s="1085">
        <v>248208.84734894999</v>
      </c>
      <c r="CY6" s="1085">
        <v>288849.76863625005</v>
      </c>
      <c r="CZ6" s="1085">
        <v>281708.41853313003</v>
      </c>
      <c r="DA6" s="1085">
        <v>239365.02066916</v>
      </c>
      <c r="DB6" s="1085">
        <v>241875.47262551001</v>
      </c>
      <c r="DC6" s="1085">
        <v>316292.21616110002</v>
      </c>
      <c r="DD6" s="1085">
        <v>298038.44488058001</v>
      </c>
      <c r="DE6" s="1085">
        <v>238895.65061069001</v>
      </c>
      <c r="DF6" s="1085">
        <v>235565.52875835</v>
      </c>
      <c r="DG6" s="1085">
        <v>169545.88612019</v>
      </c>
      <c r="DH6" s="1085">
        <v>266780.62836293003</v>
      </c>
      <c r="DI6" s="1085">
        <v>215430.63021085001</v>
      </c>
      <c r="DJ6" s="1085">
        <v>200138.14649489999</v>
      </c>
      <c r="DK6" s="1085">
        <v>256322.20469999002</v>
      </c>
      <c r="DL6" s="1085">
        <v>518498.61506711005</v>
      </c>
      <c r="DM6" s="1085">
        <v>759214.62517507991</v>
      </c>
      <c r="DN6" s="1085">
        <v>378800.16649296996</v>
      </c>
      <c r="DO6" s="1085">
        <v>576465.75288070005</v>
      </c>
      <c r="DP6" s="1085">
        <v>836927.17936764995</v>
      </c>
      <c r="DQ6" s="1085">
        <v>863458.30140047998</v>
      </c>
      <c r="DR6" s="1085">
        <v>901562.08560182992</v>
      </c>
      <c r="DS6" s="1085">
        <v>1063165.82847691</v>
      </c>
      <c r="DT6" s="1085">
        <v>1068351.2721168599</v>
      </c>
      <c r="DU6" s="1085">
        <v>1053721.29812578</v>
      </c>
      <c r="DV6" s="1085">
        <v>956694.15159053996</v>
      </c>
      <c r="DW6" s="1085">
        <v>928482.48117342987</v>
      </c>
      <c r="DX6" s="1085">
        <v>1041068.4967040601</v>
      </c>
      <c r="DY6" s="1085">
        <v>1424745.1545809601</v>
      </c>
      <c r="DZ6" s="1085">
        <v>1327013.0707397298</v>
      </c>
      <c r="EA6" s="1085">
        <v>1384565.2878920897</v>
      </c>
      <c r="EB6" s="1085">
        <v>1420595.1384602103</v>
      </c>
      <c r="EC6" s="1085">
        <v>1443088.9710456599</v>
      </c>
      <c r="ED6" s="1085">
        <v>1519274.9372791902</v>
      </c>
      <c r="EE6" s="1085">
        <v>1539523.5042578499</v>
      </c>
      <c r="EF6" s="1085">
        <v>1569781.7506079802</v>
      </c>
      <c r="EG6" s="1085">
        <v>1769776.1863281699</v>
      </c>
      <c r="EH6" s="1085">
        <v>1533623.5553686498</v>
      </c>
      <c r="EI6" s="1085">
        <v>1523588.1524254298</v>
      </c>
      <c r="EJ6" s="1085">
        <v>1577958.2354932299</v>
      </c>
      <c r="EK6" s="1085">
        <v>1549449.7073535798</v>
      </c>
      <c r="EL6" s="1085">
        <v>2480198.6241325201</v>
      </c>
      <c r="EM6" s="1085">
        <v>2547644.0784538104</v>
      </c>
      <c r="EN6" s="1085">
        <v>2372176.70972919</v>
      </c>
      <c r="EO6" s="1085">
        <v>2382723.6406272301</v>
      </c>
      <c r="EP6" s="1085">
        <v>2884137.3466229299</v>
      </c>
      <c r="EQ6" s="1085">
        <v>2620865.0865513994</v>
      </c>
      <c r="ER6" s="1085">
        <v>3167359.1882466301</v>
      </c>
      <c r="ES6" s="1085">
        <v>2900163.1863502804</v>
      </c>
      <c r="ET6" s="1085">
        <v>3209644.6287811697</v>
      </c>
      <c r="EU6" s="1085">
        <v>3223092.2554218103</v>
      </c>
      <c r="EV6" s="1085">
        <v>3132512.6283077002</v>
      </c>
      <c r="EW6" s="1085">
        <v>3004144.5730678597</v>
      </c>
      <c r="EX6" s="1085">
        <v>3005878.46340917</v>
      </c>
      <c r="EY6" s="1085">
        <v>2882559.9113026992</v>
      </c>
      <c r="EZ6" s="1085">
        <v>2918570.0773107097</v>
      </c>
      <c r="FA6" s="1085">
        <v>3606169.1068973392</v>
      </c>
      <c r="FB6" s="1085">
        <v>4077163.1531951805</v>
      </c>
      <c r="FC6" s="1085">
        <v>3765987.2011088207</v>
      </c>
      <c r="FD6" s="1085">
        <v>4002052.8163908403</v>
      </c>
      <c r="FE6" s="1086"/>
    </row>
    <row r="7" spans="1:161" ht="15.75" customHeight="1">
      <c r="A7" s="1087" t="s">
        <v>853</v>
      </c>
      <c r="B7" s="1085">
        <v>125257.8</v>
      </c>
      <c r="C7" s="1085">
        <v>242803.7</v>
      </c>
      <c r="D7" s="1085">
        <v>117846.9</v>
      </c>
      <c r="E7" s="1085">
        <v>120380</v>
      </c>
      <c r="F7" s="1085">
        <v>130311.9</v>
      </c>
      <c r="G7" s="1085">
        <v>127189.6</v>
      </c>
      <c r="H7" s="1085">
        <v>130148.5</v>
      </c>
      <c r="I7" s="1085">
        <v>132454.5</v>
      </c>
      <c r="J7" s="1085">
        <v>135208.5</v>
      </c>
      <c r="K7" s="1085">
        <v>122945.2</v>
      </c>
      <c r="L7" s="1085">
        <v>127237.7</v>
      </c>
      <c r="M7" s="1085">
        <v>132932.5</v>
      </c>
      <c r="N7" s="1085">
        <v>139701.79999999999</v>
      </c>
      <c r="O7" s="1085">
        <v>138849.79999999999</v>
      </c>
      <c r="P7" s="1085">
        <v>140662.6</v>
      </c>
      <c r="Q7" s="1085">
        <v>138944.9</v>
      </c>
      <c r="R7" s="1085">
        <v>138116.09999999998</v>
      </c>
      <c r="S7" s="1085">
        <v>151553.20000000001</v>
      </c>
      <c r="T7" s="1085">
        <v>149786.9</v>
      </c>
      <c r="U7" s="1085">
        <v>157625.20000000001</v>
      </c>
      <c r="V7" s="1085">
        <v>160420.29999999999</v>
      </c>
      <c r="W7" s="1085">
        <v>137593.79999999999</v>
      </c>
      <c r="X7" s="1085">
        <v>156247.79999999999</v>
      </c>
      <c r="Y7" s="1085">
        <v>160846.9</v>
      </c>
      <c r="Z7" s="1085">
        <v>152275.5</v>
      </c>
      <c r="AA7" s="1085">
        <v>150220</v>
      </c>
      <c r="AB7" s="1085">
        <v>140597.1</v>
      </c>
      <c r="AC7" s="1085">
        <v>134538</v>
      </c>
      <c r="AD7" s="1085">
        <v>149434.4</v>
      </c>
      <c r="AE7" s="1085">
        <v>149745.29999999999</v>
      </c>
      <c r="AF7" s="1085">
        <v>152622.1</v>
      </c>
      <c r="AG7" s="1085">
        <v>156013.5</v>
      </c>
      <c r="AH7" s="1085">
        <v>159201.79999999999</v>
      </c>
      <c r="AI7" s="1085">
        <v>155674.6</v>
      </c>
      <c r="AJ7" s="1085">
        <v>156349.29999999999</v>
      </c>
      <c r="AK7" s="1085">
        <v>157053.4</v>
      </c>
      <c r="AL7" s="1085">
        <v>157964.37139976435</v>
      </c>
      <c r="AM7" s="1085">
        <v>169202.2</v>
      </c>
      <c r="AN7" s="1085">
        <v>178607.1</v>
      </c>
      <c r="AO7" s="1085">
        <v>185331.8</v>
      </c>
      <c r="AP7" s="1085">
        <v>198751.4</v>
      </c>
      <c r="AQ7" s="1085">
        <v>199444.5</v>
      </c>
      <c r="AR7" s="1085">
        <v>200723.1</v>
      </c>
      <c r="AS7" s="1085">
        <v>231193.1</v>
      </c>
      <c r="AT7" s="1085">
        <v>254804</v>
      </c>
      <c r="AU7" s="1085">
        <v>228581.5</v>
      </c>
      <c r="AV7" s="1085">
        <v>117499.7</v>
      </c>
      <c r="AW7" s="1085">
        <v>117702.5</v>
      </c>
      <c r="AX7" s="1085">
        <v>101097.3</v>
      </c>
      <c r="AY7" s="1085">
        <v>125110.74400000001</v>
      </c>
      <c r="AZ7" s="1085">
        <v>80375.528999999995</v>
      </c>
      <c r="BA7" s="1085">
        <v>135817.533</v>
      </c>
      <c r="BB7" s="1085">
        <v>139176.584</v>
      </c>
      <c r="BC7" s="1085">
        <v>147189.51500000001</v>
      </c>
      <c r="BD7" s="1085">
        <v>160779.587</v>
      </c>
      <c r="BE7" s="1085">
        <v>169596.98300000001</v>
      </c>
      <c r="BF7" s="1085">
        <v>179953.52</v>
      </c>
      <c r="BG7" s="1085">
        <v>193304.24799999999</v>
      </c>
      <c r="BH7" s="1085">
        <v>201444.86499999999</v>
      </c>
      <c r="BI7" s="1085">
        <v>210287.79259999999</v>
      </c>
      <c r="BJ7" s="1085">
        <v>206513.57507514002</v>
      </c>
      <c r="BK7" s="1085">
        <v>134530.4922373</v>
      </c>
      <c r="BL7" s="1085">
        <v>118864.46532707001</v>
      </c>
      <c r="BM7" s="1085">
        <v>144859.25164526</v>
      </c>
      <c r="BN7" s="1085">
        <v>122591.95911333</v>
      </c>
      <c r="BO7" s="1085">
        <v>116898.61160435001</v>
      </c>
      <c r="BP7" s="1085">
        <v>127859.93960469999</v>
      </c>
      <c r="BQ7" s="1085">
        <v>132159.95761742</v>
      </c>
      <c r="BR7" s="1085">
        <v>132182.06730269</v>
      </c>
      <c r="BS7" s="1085">
        <v>139465.03890995</v>
      </c>
      <c r="BT7" s="1085">
        <v>146116.27050610998</v>
      </c>
      <c r="BU7" s="1085">
        <v>150438.90806488</v>
      </c>
      <c r="BV7" s="1085">
        <v>148099.30735752999</v>
      </c>
      <c r="BW7" s="1085">
        <v>151907.93148557999</v>
      </c>
      <c r="BX7" s="1085">
        <v>170025.61152119</v>
      </c>
      <c r="BY7" s="1085">
        <v>185324.32284725</v>
      </c>
      <c r="BZ7" s="1085">
        <v>208325.26432734</v>
      </c>
      <c r="CA7" s="1085">
        <v>194944.69616082002</v>
      </c>
      <c r="CB7" s="1085">
        <v>247982.79782358999</v>
      </c>
      <c r="CC7" s="1085">
        <v>287807.03994637</v>
      </c>
      <c r="CD7" s="1085">
        <v>288761.15736314002</v>
      </c>
      <c r="CE7" s="1085">
        <v>159006.12751045998</v>
      </c>
      <c r="CF7" s="1085">
        <v>151054.85373626999</v>
      </c>
      <c r="CG7" s="1085">
        <v>140264.80788010999</v>
      </c>
      <c r="CH7" s="1085">
        <v>150706.80765209001</v>
      </c>
      <c r="CI7" s="1085">
        <v>156922.04522004002</v>
      </c>
      <c r="CJ7" s="1085">
        <v>159222.42665998</v>
      </c>
      <c r="CK7" s="1085">
        <v>153140.92130317999</v>
      </c>
      <c r="CL7" s="1085">
        <v>80564.037067979996</v>
      </c>
      <c r="CM7" s="1085">
        <v>77384.937392439999</v>
      </c>
      <c r="CN7" s="1085">
        <v>75597.055997240008</v>
      </c>
      <c r="CO7" s="1085">
        <v>78579.42492224001</v>
      </c>
      <c r="CP7" s="1085">
        <v>77261.124571309992</v>
      </c>
      <c r="CQ7" s="1085">
        <v>80675.62507786999</v>
      </c>
      <c r="CR7" s="1085">
        <v>83143.101943070011</v>
      </c>
      <c r="CS7" s="1085">
        <v>85073.566654320006</v>
      </c>
      <c r="CT7" s="1085">
        <v>87026.346138139997</v>
      </c>
      <c r="CU7" s="1085">
        <v>88540.424262960005</v>
      </c>
      <c r="CV7" s="1085">
        <v>90384.040490960004</v>
      </c>
      <c r="CW7" s="1085">
        <v>92730.146923960012</v>
      </c>
      <c r="CX7" s="1085">
        <v>94443.560684960001</v>
      </c>
      <c r="CY7" s="1085">
        <v>91553.153775960003</v>
      </c>
      <c r="CZ7" s="1085">
        <v>92597.67351696</v>
      </c>
      <c r="DA7" s="1085">
        <v>92873.985149960004</v>
      </c>
      <c r="DB7" s="1085">
        <v>95936.24464496001</v>
      </c>
      <c r="DC7" s="1085">
        <v>95765.264329960002</v>
      </c>
      <c r="DD7" s="1085">
        <v>94184.762191960006</v>
      </c>
      <c r="DE7" s="1085">
        <v>94102.118896960004</v>
      </c>
      <c r="DF7" s="1085">
        <v>95645.991251960004</v>
      </c>
      <c r="DG7" s="1085">
        <v>97546.009357729999</v>
      </c>
      <c r="DH7" s="1085">
        <v>188055.38602545002</v>
      </c>
      <c r="DI7" s="1085">
        <v>17539.381958959999</v>
      </c>
      <c r="DJ7" s="1085">
        <v>3.7579599999999999E-3</v>
      </c>
      <c r="DK7" s="1085">
        <v>3.7679599999999999E-3</v>
      </c>
      <c r="DL7" s="1085">
        <v>3.7679599999999999E-3</v>
      </c>
      <c r="DM7" s="1085">
        <v>-39.32552037</v>
      </c>
      <c r="DN7" s="1085">
        <v>3.7679299999999996E-3</v>
      </c>
      <c r="DO7" s="1085">
        <v>3.7681900000000003E-3</v>
      </c>
      <c r="DP7" s="1085">
        <v>723688.75250006991</v>
      </c>
      <c r="DQ7" s="1085">
        <v>783070.13913886994</v>
      </c>
      <c r="DR7" s="1085">
        <v>770052.49643271999</v>
      </c>
      <c r="DS7" s="1085">
        <v>851459.37160880002</v>
      </c>
      <c r="DT7" s="1085">
        <v>817752.64901275001</v>
      </c>
      <c r="DU7" s="1085">
        <v>836044.31524569995</v>
      </c>
      <c r="DV7" s="1085">
        <v>822926.62724445993</v>
      </c>
      <c r="DW7" s="1085">
        <v>831763.28665450995</v>
      </c>
      <c r="DX7" s="1085">
        <v>842451.22050803003</v>
      </c>
      <c r="DY7" s="1085">
        <v>1218378.23799054</v>
      </c>
      <c r="DZ7" s="1085">
        <v>1246198.79239804</v>
      </c>
      <c r="EA7" s="1085">
        <v>1254334.7406764699</v>
      </c>
      <c r="EB7" s="1085">
        <v>1280612.3489587901</v>
      </c>
      <c r="EC7" s="1085">
        <v>1338392.0351829799</v>
      </c>
      <c r="ED7" s="1085">
        <v>1340047.9720399901</v>
      </c>
      <c r="EE7" s="1085">
        <v>1397935.5848941002</v>
      </c>
      <c r="EF7" s="1085">
        <v>1415563.1658136998</v>
      </c>
      <c r="EG7" s="1085">
        <v>1430083.94373585</v>
      </c>
      <c r="EH7" s="1085">
        <v>1446515.2135209001</v>
      </c>
      <c r="EI7" s="1085">
        <v>1452448.9499556299</v>
      </c>
      <c r="EJ7" s="1085">
        <v>1452930.7546097701</v>
      </c>
      <c r="EK7" s="1085">
        <v>1444950.1308295</v>
      </c>
      <c r="EL7" s="1085">
        <v>2341296.17372092</v>
      </c>
      <c r="EM7" s="1085">
        <v>2399956.5449010003</v>
      </c>
      <c r="EN7" s="1085">
        <v>2158880.6722036297</v>
      </c>
      <c r="EO7" s="1085">
        <v>2279816.6525778202</v>
      </c>
      <c r="EP7" s="1085">
        <v>2273651.4400925697</v>
      </c>
      <c r="EQ7" s="1085">
        <v>2378896.6121098697</v>
      </c>
      <c r="ER7" s="1085">
        <v>2902008.11992977</v>
      </c>
      <c r="ES7" s="1085">
        <v>2706351.0497653503</v>
      </c>
      <c r="ET7" s="1085">
        <v>2978424.2759409901</v>
      </c>
      <c r="EU7" s="1085">
        <v>3004364.1825530101</v>
      </c>
      <c r="EV7" s="1085">
        <v>2932978.08565273</v>
      </c>
      <c r="EW7" s="1085">
        <v>2836209.1078897496</v>
      </c>
      <c r="EX7" s="1085">
        <v>2835028.9311141903</v>
      </c>
      <c r="EY7" s="1085">
        <v>2763902.8405517498</v>
      </c>
      <c r="EZ7" s="1085">
        <v>2766336.2567823399</v>
      </c>
      <c r="FA7" s="1085">
        <v>3295133.4387174998</v>
      </c>
      <c r="FB7" s="1085">
        <v>3578543.8242631904</v>
      </c>
      <c r="FC7" s="1085">
        <v>3479807.4586247606</v>
      </c>
      <c r="FD7" s="1085">
        <v>3729731.0970745301</v>
      </c>
      <c r="FE7" s="1086"/>
    </row>
    <row r="8" spans="1:161" ht="15.75" customHeight="1">
      <c r="A8" s="1087" t="s">
        <v>854</v>
      </c>
      <c r="B8" s="1085">
        <v>94358.9</v>
      </c>
      <c r="C8" s="1085">
        <v>121470.9</v>
      </c>
      <c r="D8" s="1085">
        <v>118638.6</v>
      </c>
      <c r="E8" s="1085">
        <v>116402.3</v>
      </c>
      <c r="F8" s="1085">
        <v>85445.6</v>
      </c>
      <c r="G8" s="1085">
        <v>89519.1</v>
      </c>
      <c r="H8" s="1085">
        <v>87778.3</v>
      </c>
      <c r="I8" s="1085">
        <v>105904.6</v>
      </c>
      <c r="J8" s="1085">
        <v>81240.3</v>
      </c>
      <c r="K8" s="1085">
        <v>88661</v>
      </c>
      <c r="L8" s="1085">
        <v>101428.3</v>
      </c>
      <c r="M8" s="1085">
        <v>78421.5</v>
      </c>
      <c r="N8" s="1085">
        <v>105319.6</v>
      </c>
      <c r="O8" s="1085">
        <v>20763.410000000003</v>
      </c>
      <c r="P8" s="1085">
        <v>11974.279999999999</v>
      </c>
      <c r="Q8" s="1085">
        <v>40083.419999999991</v>
      </c>
      <c r="R8" s="1085">
        <v>95392.8</v>
      </c>
      <c r="S8" s="1085">
        <v>110965.7</v>
      </c>
      <c r="T8" s="1085">
        <v>136886</v>
      </c>
      <c r="U8" s="1085">
        <v>110768.6</v>
      </c>
      <c r="V8" s="1085">
        <v>98577.5</v>
      </c>
      <c r="W8" s="1085">
        <v>114960.3</v>
      </c>
      <c r="X8" s="1085">
        <v>108296.7</v>
      </c>
      <c r="Y8" s="1085">
        <v>125139.5</v>
      </c>
      <c r="Z8" s="1085">
        <v>120025.1</v>
      </c>
      <c r="AA8" s="1085">
        <v>108902.2</v>
      </c>
      <c r="AB8" s="1085">
        <v>116637</v>
      </c>
      <c r="AC8" s="1085">
        <v>107683.1</v>
      </c>
      <c r="AD8" s="1085">
        <v>102687.5</v>
      </c>
      <c r="AE8" s="1085">
        <v>128635.7</v>
      </c>
      <c r="AF8" s="1085">
        <v>143239.9</v>
      </c>
      <c r="AG8" s="1085">
        <v>128009.5</v>
      </c>
      <c r="AH8" s="1085">
        <v>127422.5</v>
      </c>
      <c r="AI8" s="1085">
        <v>126316</v>
      </c>
      <c r="AJ8" s="1085">
        <v>158048.5</v>
      </c>
      <c r="AK8" s="1085">
        <v>139207.6</v>
      </c>
      <c r="AL8" s="1085">
        <v>28542.931603153</v>
      </c>
      <c r="AM8" s="1085">
        <v>17481.3</v>
      </c>
      <c r="AN8" s="1085">
        <v>36464.400000000001</v>
      </c>
      <c r="AO8" s="1085">
        <v>38517.1</v>
      </c>
      <c r="AP8" s="1085">
        <v>13117.7</v>
      </c>
      <c r="AQ8" s="1085">
        <v>25984.799999999999</v>
      </c>
      <c r="AR8" s="1085">
        <v>52261.4</v>
      </c>
      <c r="AS8" s="1085">
        <v>67455.100000000006</v>
      </c>
      <c r="AT8" s="1085">
        <v>58974.2</v>
      </c>
      <c r="AU8" s="1085">
        <v>43575.199999999997</v>
      </c>
      <c r="AV8" s="1085">
        <v>30939.587000000003</v>
      </c>
      <c r="AW8" s="1085">
        <v>36472.799999999996</v>
      </c>
      <c r="AX8" s="1085">
        <v>19293.8</v>
      </c>
      <c r="AY8" s="1085">
        <v>233052.53200000001</v>
      </c>
      <c r="AZ8" s="1085">
        <v>179752.06899999999</v>
      </c>
      <c r="BA8" s="1085">
        <v>314835.85800000001</v>
      </c>
      <c r="BB8" s="1085">
        <v>342841.18900000001</v>
      </c>
      <c r="BC8" s="1085">
        <v>142420.61199999999</v>
      </c>
      <c r="BD8" s="1085">
        <v>364286.511</v>
      </c>
      <c r="BE8" s="1085">
        <v>357460.62199999997</v>
      </c>
      <c r="BF8" s="1085">
        <v>272449.66499999998</v>
      </c>
      <c r="BG8" s="1085">
        <v>258363.49100000001</v>
      </c>
      <c r="BH8" s="1085">
        <v>275851.62699999998</v>
      </c>
      <c r="BI8" s="1085">
        <v>266478.54340000002</v>
      </c>
      <c r="BJ8" s="1085">
        <v>307508.06700081</v>
      </c>
      <c r="BK8" s="1085">
        <v>236382.70975785001</v>
      </c>
      <c r="BL8" s="1085">
        <v>328116.30823979998</v>
      </c>
      <c r="BM8" s="1085">
        <v>183205.73118931</v>
      </c>
      <c r="BN8" s="1085">
        <v>312236.85263733001</v>
      </c>
      <c r="BO8" s="1085">
        <v>408777.28696537</v>
      </c>
      <c r="BP8" s="1085">
        <v>224132.04475317002</v>
      </c>
      <c r="BQ8" s="1085">
        <v>486487.70625465998</v>
      </c>
      <c r="BR8" s="1085">
        <v>321095.61905238003</v>
      </c>
      <c r="BS8" s="1085">
        <v>375784.11839505</v>
      </c>
      <c r="BT8" s="1085">
        <v>259415.13008944</v>
      </c>
      <c r="BU8" s="1085">
        <v>267932.48562966002</v>
      </c>
      <c r="BV8" s="1085">
        <v>253976.31604167001</v>
      </c>
      <c r="BW8" s="1085">
        <v>240937.94830223999</v>
      </c>
      <c r="BX8" s="1085">
        <v>352556.92987423</v>
      </c>
      <c r="BY8" s="1085">
        <v>344785.55734894</v>
      </c>
      <c r="BZ8" s="1085">
        <v>435453.52882508002</v>
      </c>
      <c r="CA8" s="1085">
        <v>472358.60759221</v>
      </c>
      <c r="CB8" s="1085">
        <v>667141.96026024001</v>
      </c>
      <c r="CC8" s="1085">
        <v>326688.21897118998</v>
      </c>
      <c r="CD8" s="1085">
        <v>285367.72916059999</v>
      </c>
      <c r="CE8" s="1085">
        <v>519974.70862824999</v>
      </c>
      <c r="CF8" s="1085">
        <v>308824.72927908</v>
      </c>
      <c r="CG8" s="1085">
        <v>367144.86083365005</v>
      </c>
      <c r="CH8" s="1085">
        <v>453808.78007727</v>
      </c>
      <c r="CI8" s="1085">
        <v>478195.53929578001</v>
      </c>
      <c r="CJ8" s="1085">
        <v>440601.66655852</v>
      </c>
      <c r="CK8" s="1085">
        <v>540088.07843151002</v>
      </c>
      <c r="CL8" s="1085">
        <v>589975.41789619997</v>
      </c>
      <c r="CM8" s="1085">
        <v>468525.36660825001</v>
      </c>
      <c r="CN8" s="1085">
        <v>342231.68726034003</v>
      </c>
      <c r="CO8" s="1085">
        <v>459399.24370746</v>
      </c>
      <c r="CP8" s="1085">
        <v>262473.38489132997</v>
      </c>
      <c r="CQ8" s="1085">
        <v>190446.04911478001</v>
      </c>
      <c r="CR8" s="1085">
        <v>222339.73212429998</v>
      </c>
      <c r="CS8" s="1085">
        <v>179275.29858849</v>
      </c>
      <c r="CT8" s="1085">
        <v>180466.41573459</v>
      </c>
      <c r="CU8" s="1085">
        <v>142576.16115099</v>
      </c>
      <c r="CV8" s="1085">
        <v>182694.28257304002</v>
      </c>
      <c r="CW8" s="1085">
        <v>193083.15032885998</v>
      </c>
      <c r="CX8" s="1085">
        <v>153765.28666399</v>
      </c>
      <c r="CY8" s="1085">
        <v>197296.61486029002</v>
      </c>
      <c r="CZ8" s="1085">
        <v>189110.74501617003</v>
      </c>
      <c r="DA8" s="1085">
        <v>146491.0355192</v>
      </c>
      <c r="DB8" s="1085">
        <v>145939.22798055</v>
      </c>
      <c r="DC8" s="1085">
        <v>220526.95183114</v>
      </c>
      <c r="DD8" s="1085">
        <v>203853.68268862</v>
      </c>
      <c r="DE8" s="1085">
        <v>144793.53171373002</v>
      </c>
      <c r="DF8" s="1085">
        <v>139919.53750639001</v>
      </c>
      <c r="DG8" s="1085">
        <v>71999.87676246</v>
      </c>
      <c r="DH8" s="1085">
        <v>78725.242337479998</v>
      </c>
      <c r="DI8" s="1085">
        <v>197891.24825189001</v>
      </c>
      <c r="DJ8" s="1085">
        <v>200138.14273694</v>
      </c>
      <c r="DK8" s="1085">
        <v>256322.20093203001</v>
      </c>
      <c r="DL8" s="1085">
        <v>518498.61129915004</v>
      </c>
      <c r="DM8" s="1085">
        <v>759253.95069544995</v>
      </c>
      <c r="DN8" s="1085">
        <v>378800.16272503999</v>
      </c>
      <c r="DO8" s="1085">
        <v>576465.74911251001</v>
      </c>
      <c r="DP8" s="1085">
        <v>113238.42686758</v>
      </c>
      <c r="DQ8" s="1085">
        <v>80388.162261610007</v>
      </c>
      <c r="DR8" s="1085">
        <v>131509.58916911</v>
      </c>
      <c r="DS8" s="1085">
        <v>211706.45686810999</v>
      </c>
      <c r="DT8" s="1085">
        <v>250598.62310410998</v>
      </c>
      <c r="DU8" s="1085">
        <v>217676.98288007997</v>
      </c>
      <c r="DV8" s="1085">
        <v>133767.52434608</v>
      </c>
      <c r="DW8" s="1085">
        <v>96719.194518920005</v>
      </c>
      <c r="DX8" s="1085">
        <v>198617.27619603</v>
      </c>
      <c r="DY8" s="1085">
        <v>206366.91659042001</v>
      </c>
      <c r="DZ8" s="1085">
        <v>80814.278341690006</v>
      </c>
      <c r="EA8" s="1085">
        <v>130230.54721562</v>
      </c>
      <c r="EB8" s="1085">
        <v>139982.78950142002</v>
      </c>
      <c r="EC8" s="1085">
        <v>104696.93586267999</v>
      </c>
      <c r="ED8" s="1085">
        <v>179226.96523920001</v>
      </c>
      <c r="EE8" s="1085">
        <v>141587.91936375</v>
      </c>
      <c r="EF8" s="1085">
        <v>154218.58479428003</v>
      </c>
      <c r="EG8" s="1085">
        <v>339692.24259232002</v>
      </c>
      <c r="EH8" s="1085">
        <v>87108.341847750009</v>
      </c>
      <c r="EI8" s="1085">
        <v>71139.202469800002</v>
      </c>
      <c r="EJ8" s="1085">
        <v>125027.48088346</v>
      </c>
      <c r="EK8" s="1085">
        <v>104499.57652408</v>
      </c>
      <c r="EL8" s="1085">
        <v>138902.4504116</v>
      </c>
      <c r="EM8" s="1085">
        <v>147687.53355281003</v>
      </c>
      <c r="EN8" s="1085">
        <v>213296.03752556001</v>
      </c>
      <c r="EO8" s="1085">
        <v>102906.98804940999</v>
      </c>
      <c r="EP8" s="1085">
        <v>610485.90653035988</v>
      </c>
      <c r="EQ8" s="1085">
        <v>241968.47444152995</v>
      </c>
      <c r="ER8" s="1085">
        <v>265351.06831686001</v>
      </c>
      <c r="ES8" s="1085">
        <v>193812.13658493001</v>
      </c>
      <c r="ET8" s="1085">
        <v>231220.35284018001</v>
      </c>
      <c r="EU8" s="1085">
        <v>218728.07286880002</v>
      </c>
      <c r="EV8" s="1085">
        <v>199534.54265496999</v>
      </c>
      <c r="EW8" s="1085">
        <v>167935.46517811</v>
      </c>
      <c r="EX8" s="1085">
        <v>170849.53229498002</v>
      </c>
      <c r="EY8" s="1085">
        <v>118657.07075094999</v>
      </c>
      <c r="EZ8" s="1085">
        <v>152233.82052836998</v>
      </c>
      <c r="FA8" s="1085">
        <v>311035.66817983991</v>
      </c>
      <c r="FB8" s="1085">
        <v>498619.32893198996</v>
      </c>
      <c r="FC8" s="1085">
        <v>286179.74248406</v>
      </c>
      <c r="FD8" s="1085">
        <v>272321.71931630996</v>
      </c>
      <c r="FE8" s="1086"/>
    </row>
    <row r="9" spans="1:161" ht="15.75" customHeight="1">
      <c r="A9" s="1087" t="s">
        <v>855</v>
      </c>
      <c r="B9" s="1088"/>
      <c r="C9" s="1088"/>
      <c r="D9" s="1088"/>
      <c r="E9" s="1088"/>
      <c r="F9" s="1088"/>
      <c r="G9" s="1088"/>
      <c r="H9" s="1088"/>
      <c r="I9" s="1088"/>
      <c r="J9" s="1088"/>
      <c r="K9" s="1088"/>
      <c r="L9" s="1088"/>
      <c r="M9" s="1088"/>
      <c r="N9" s="1088"/>
      <c r="O9" s="1088"/>
      <c r="P9" s="1088"/>
      <c r="Q9" s="1088"/>
      <c r="R9" s="1088"/>
      <c r="S9" s="1088"/>
      <c r="T9" s="1088"/>
      <c r="U9" s="1088"/>
      <c r="V9" s="1088"/>
      <c r="W9" s="1088"/>
      <c r="X9" s="1088"/>
      <c r="Y9" s="1088"/>
      <c r="Z9" s="1088"/>
      <c r="AA9" s="1088"/>
      <c r="AB9" s="1088"/>
      <c r="AC9" s="1088"/>
      <c r="AD9" s="1088"/>
      <c r="AE9" s="1088"/>
      <c r="AF9" s="1088"/>
      <c r="AG9" s="1088"/>
      <c r="AH9" s="1088"/>
      <c r="AI9" s="1088"/>
      <c r="AJ9" s="1088"/>
      <c r="AK9" s="1088"/>
      <c r="AL9" s="1088"/>
      <c r="AM9" s="1088"/>
      <c r="AN9" s="1088"/>
      <c r="AO9" s="1088"/>
      <c r="AP9" s="1088"/>
      <c r="AQ9" s="1088"/>
      <c r="AR9" s="1088"/>
      <c r="AS9" s="1088"/>
      <c r="AT9" s="1088"/>
      <c r="AU9" s="1088"/>
      <c r="AV9" s="1088"/>
      <c r="AW9" s="1088"/>
      <c r="AX9" s="1088"/>
      <c r="AY9" s="1088"/>
      <c r="AZ9" s="1088"/>
      <c r="BA9" s="1088"/>
      <c r="BB9" s="1088"/>
      <c r="BC9" s="1088"/>
      <c r="BD9" s="1088"/>
      <c r="BE9" s="1088"/>
      <c r="BF9" s="1088"/>
      <c r="BG9" s="1088"/>
      <c r="BH9" s="1088"/>
      <c r="BI9" s="1088"/>
      <c r="BJ9" s="1088"/>
      <c r="BK9" s="1088"/>
      <c r="BL9" s="1088"/>
      <c r="BM9" s="1088"/>
      <c r="BN9" s="1088"/>
      <c r="BO9" s="1088"/>
      <c r="BP9" s="1088"/>
      <c r="BQ9" s="1088"/>
      <c r="BR9" s="1088"/>
      <c r="BS9" s="1088"/>
      <c r="BT9" s="1088"/>
      <c r="BU9" s="1088"/>
      <c r="BV9" s="1088"/>
      <c r="BW9" s="1088"/>
      <c r="BX9" s="1088"/>
      <c r="BY9" s="1088"/>
      <c r="BZ9" s="1088"/>
      <c r="CA9" s="1088"/>
      <c r="CB9" s="1088"/>
      <c r="CC9" s="1088"/>
      <c r="CD9" s="1088"/>
      <c r="CE9" s="1088"/>
      <c r="CF9" s="1088"/>
      <c r="CG9" s="1088"/>
      <c r="CH9" s="1088"/>
      <c r="CI9" s="1088"/>
      <c r="CJ9" s="1088"/>
      <c r="CK9" s="1088"/>
      <c r="CL9" s="1088"/>
      <c r="CM9" s="1088"/>
      <c r="CN9" s="1088"/>
      <c r="CO9" s="1088"/>
      <c r="CP9" s="1088"/>
      <c r="CQ9" s="1088"/>
      <c r="CR9" s="1088"/>
      <c r="CS9" s="1088"/>
      <c r="CT9" s="1085"/>
      <c r="CU9" s="1085"/>
      <c r="CV9" s="1085"/>
      <c r="CW9" s="1085"/>
      <c r="CX9" s="1085"/>
      <c r="CY9" s="1085"/>
      <c r="CZ9" s="1085"/>
      <c r="DA9" s="1085"/>
      <c r="DB9" s="1085"/>
      <c r="DC9" s="1085"/>
      <c r="DD9" s="1085"/>
      <c r="DE9" s="1085"/>
      <c r="DF9" s="1085"/>
      <c r="DG9" s="1085"/>
      <c r="DH9" s="1085"/>
      <c r="DI9" s="1085"/>
      <c r="DJ9" s="1085"/>
      <c r="DK9" s="1085"/>
      <c r="DL9" s="1085"/>
      <c r="DM9" s="1085"/>
      <c r="DN9" s="1085"/>
      <c r="DO9" s="1085"/>
      <c r="DP9" s="1085"/>
      <c r="DQ9" s="1085"/>
      <c r="DR9" s="1085"/>
      <c r="DS9" s="1085"/>
      <c r="DT9" s="1085"/>
      <c r="DU9" s="1085">
        <v>0</v>
      </c>
      <c r="DV9" s="1085">
        <v>0</v>
      </c>
      <c r="DW9" s="1085">
        <v>0</v>
      </c>
      <c r="DX9" s="1085">
        <v>0</v>
      </c>
      <c r="DY9" s="1085">
        <v>0</v>
      </c>
      <c r="DZ9" s="1085">
        <v>0</v>
      </c>
      <c r="EA9" s="1085">
        <v>0</v>
      </c>
      <c r="EB9" s="1085">
        <v>0</v>
      </c>
      <c r="EC9" s="1085">
        <v>0</v>
      </c>
      <c r="ED9" s="1085">
        <v>0</v>
      </c>
      <c r="EE9" s="1085">
        <v>0</v>
      </c>
      <c r="EF9" s="1085">
        <v>0</v>
      </c>
      <c r="EG9" s="1085">
        <v>0</v>
      </c>
      <c r="EH9" s="1085">
        <v>0</v>
      </c>
      <c r="EI9" s="1085">
        <v>0</v>
      </c>
      <c r="EJ9" s="1085">
        <v>0</v>
      </c>
      <c r="EK9" s="1085">
        <v>0</v>
      </c>
      <c r="EL9" s="1085">
        <v>0</v>
      </c>
      <c r="EM9" s="1085">
        <v>0</v>
      </c>
      <c r="EN9" s="1085">
        <v>0</v>
      </c>
      <c r="EO9" s="1085">
        <v>0</v>
      </c>
      <c r="EP9" s="1085">
        <v>0</v>
      </c>
      <c r="EQ9" s="1085">
        <v>0</v>
      </c>
      <c r="ER9" s="1085">
        <v>0</v>
      </c>
      <c r="ES9" s="1085">
        <v>0</v>
      </c>
      <c r="ET9" s="1085">
        <v>0</v>
      </c>
      <c r="EU9" s="1085">
        <v>0</v>
      </c>
      <c r="EV9" s="1085">
        <v>0</v>
      </c>
      <c r="EW9" s="1085">
        <v>0</v>
      </c>
      <c r="EX9" s="1085">
        <v>0</v>
      </c>
      <c r="EY9" s="1085">
        <v>0</v>
      </c>
      <c r="EZ9" s="1085">
        <v>0</v>
      </c>
      <c r="FA9" s="1085">
        <v>0</v>
      </c>
      <c r="FB9" s="1085">
        <v>0</v>
      </c>
      <c r="FC9" s="1085">
        <v>0</v>
      </c>
      <c r="FD9" s="1085">
        <v>0</v>
      </c>
      <c r="FE9" s="1086"/>
    </row>
    <row r="10" spans="1:161" ht="15.75" customHeight="1">
      <c r="A10" s="1087"/>
      <c r="B10" s="1088"/>
      <c r="C10" s="1088"/>
      <c r="D10" s="1088"/>
      <c r="E10" s="1088"/>
      <c r="F10" s="1088"/>
      <c r="G10" s="1088"/>
      <c r="H10" s="1088"/>
      <c r="I10" s="1088"/>
      <c r="J10" s="1088"/>
      <c r="K10" s="1088"/>
      <c r="L10" s="1088"/>
      <c r="M10" s="1088"/>
      <c r="N10" s="1088"/>
      <c r="O10" s="1088"/>
      <c r="P10" s="1088"/>
      <c r="Q10" s="1088"/>
      <c r="R10" s="1088"/>
      <c r="S10" s="1088"/>
      <c r="T10" s="1088"/>
      <c r="U10" s="1088"/>
      <c r="V10" s="1088"/>
      <c r="W10" s="1088"/>
      <c r="X10" s="1088"/>
      <c r="Y10" s="1088"/>
      <c r="Z10" s="1088"/>
      <c r="AA10" s="1088"/>
      <c r="AB10" s="1088"/>
      <c r="AC10" s="1088"/>
      <c r="AD10" s="1088"/>
      <c r="AE10" s="1088"/>
      <c r="AF10" s="1088"/>
      <c r="AG10" s="1088"/>
      <c r="AH10" s="1088"/>
      <c r="AI10" s="1088"/>
      <c r="AJ10" s="1088"/>
      <c r="AK10" s="1088"/>
      <c r="AL10" s="1088"/>
      <c r="AM10" s="1088"/>
      <c r="AN10" s="1088"/>
      <c r="AO10" s="1088"/>
      <c r="AP10" s="1088"/>
      <c r="AQ10" s="1088"/>
      <c r="AR10" s="1088"/>
      <c r="AS10" s="1088"/>
      <c r="AT10" s="1088"/>
      <c r="AU10" s="1088"/>
      <c r="AV10" s="1088"/>
      <c r="AW10" s="1088"/>
      <c r="AX10" s="1088"/>
      <c r="AY10" s="1088"/>
      <c r="AZ10" s="1088"/>
      <c r="BA10" s="1088"/>
      <c r="BB10" s="1088"/>
      <c r="BC10" s="1088"/>
      <c r="BD10" s="1088"/>
      <c r="BE10" s="1088"/>
      <c r="BF10" s="1088"/>
      <c r="BG10" s="1088"/>
      <c r="BH10" s="1088"/>
      <c r="BI10" s="1088"/>
      <c r="BJ10" s="1088"/>
      <c r="BK10" s="1088"/>
      <c r="BL10" s="1088"/>
      <c r="BM10" s="1088"/>
      <c r="BN10" s="1088"/>
      <c r="BO10" s="1088"/>
      <c r="BP10" s="1088"/>
      <c r="BQ10" s="1088"/>
      <c r="BR10" s="1088"/>
      <c r="BS10" s="1088"/>
      <c r="BT10" s="1088"/>
      <c r="BU10" s="1088"/>
      <c r="BV10" s="1088"/>
      <c r="BW10" s="1088"/>
      <c r="BX10" s="1088"/>
      <c r="BY10" s="1088"/>
      <c r="BZ10" s="1088"/>
      <c r="CA10" s="1088"/>
      <c r="CB10" s="1088"/>
      <c r="CC10" s="1088"/>
      <c r="CD10" s="1088"/>
      <c r="CE10" s="1088"/>
      <c r="CF10" s="1088"/>
      <c r="CG10" s="1088"/>
      <c r="CH10" s="1088"/>
      <c r="CI10" s="1088"/>
      <c r="CJ10" s="1088"/>
      <c r="CK10" s="1088"/>
      <c r="CL10" s="1088"/>
      <c r="CM10" s="1088"/>
      <c r="CN10" s="1088"/>
      <c r="CO10" s="1088"/>
      <c r="CP10" s="1088"/>
      <c r="CQ10" s="1088"/>
      <c r="CR10" s="1088"/>
      <c r="CS10" s="1088"/>
      <c r="CT10" s="1085"/>
      <c r="CU10" s="1085"/>
      <c r="CV10" s="1085"/>
      <c r="CW10" s="1085"/>
      <c r="CX10" s="1085"/>
      <c r="CY10" s="1085"/>
      <c r="CZ10" s="1085"/>
      <c r="DA10" s="1085"/>
      <c r="DB10" s="1085"/>
      <c r="DC10" s="1085"/>
      <c r="DD10" s="1085"/>
      <c r="DE10" s="1085"/>
      <c r="DF10" s="1085"/>
      <c r="DG10" s="1085"/>
      <c r="DH10" s="1085"/>
      <c r="DI10" s="1085"/>
      <c r="DJ10" s="1085"/>
      <c r="DK10" s="1085"/>
      <c r="DL10" s="1085"/>
      <c r="DM10" s="1085"/>
      <c r="DN10" s="1085"/>
      <c r="DO10" s="1085"/>
      <c r="DP10" s="1085"/>
      <c r="DQ10" s="1085"/>
      <c r="DR10" s="1085"/>
      <c r="DS10" s="1085"/>
      <c r="DT10" s="1085"/>
      <c r="DU10" s="1085"/>
      <c r="DV10" s="1085"/>
      <c r="DW10" s="1085"/>
      <c r="DX10" s="1085"/>
      <c r="DY10" s="1085"/>
      <c r="DZ10" s="1085"/>
      <c r="EA10" s="1085"/>
      <c r="EB10" s="1085"/>
      <c r="EC10" s="1085"/>
      <c r="ED10" s="1085"/>
      <c r="EE10" s="1085"/>
      <c r="EF10" s="1085"/>
      <c r="EG10" s="1085"/>
      <c r="EH10" s="1085"/>
      <c r="EI10" s="1085"/>
      <c r="EJ10" s="1085"/>
      <c r="EK10" s="1085"/>
      <c r="EL10" s="1085"/>
      <c r="EM10" s="1085"/>
      <c r="EN10" s="1085"/>
      <c r="EO10" s="1085"/>
      <c r="EP10" s="1085"/>
      <c r="EQ10" s="1085"/>
      <c r="ER10" s="1085"/>
      <c r="ES10" s="1085"/>
      <c r="ET10" s="1085"/>
      <c r="EU10" s="1085"/>
      <c r="EV10" s="1085"/>
      <c r="EW10" s="1085"/>
      <c r="EX10" s="1085"/>
      <c r="EY10" s="1085"/>
      <c r="EZ10" s="1085"/>
      <c r="FA10" s="1085"/>
      <c r="FB10" s="1085"/>
      <c r="FC10" s="1085"/>
      <c r="FD10" s="1085"/>
      <c r="FE10" s="1086"/>
    </row>
    <row r="11" spans="1:161" ht="15.75" customHeight="1">
      <c r="A11" s="1081" t="s">
        <v>856</v>
      </c>
      <c r="B11" s="1082"/>
      <c r="C11" s="1082"/>
      <c r="D11" s="1082"/>
      <c r="E11" s="1082"/>
      <c r="F11" s="1082"/>
      <c r="G11" s="1082"/>
      <c r="H11" s="1082"/>
      <c r="I11" s="1082"/>
      <c r="J11" s="1082"/>
      <c r="K11" s="1082"/>
      <c r="L11" s="1082"/>
      <c r="M11" s="1082"/>
      <c r="N11" s="1082"/>
      <c r="O11" s="1082"/>
      <c r="P11" s="1082"/>
      <c r="Q11" s="1082"/>
      <c r="R11" s="1082"/>
      <c r="S11" s="1082"/>
      <c r="T11" s="1082"/>
      <c r="U11" s="1082"/>
      <c r="V11" s="1082"/>
      <c r="W11" s="1082"/>
      <c r="X11" s="1082"/>
      <c r="Y11" s="1082"/>
      <c r="Z11" s="1082"/>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082"/>
      <c r="BW11" s="1082">
        <v>42699.176306909998</v>
      </c>
      <c r="BX11" s="1082">
        <v>35428.127474339999</v>
      </c>
      <c r="BY11" s="1082">
        <v>40132.22320534</v>
      </c>
      <c r="BZ11" s="1082">
        <v>32392.733721340002</v>
      </c>
      <c r="CA11" s="1082">
        <v>27287.05129834</v>
      </c>
      <c r="CB11" s="1082">
        <v>28622.342345500001</v>
      </c>
      <c r="CC11" s="1082">
        <v>21778.738762250003</v>
      </c>
      <c r="CD11" s="1082">
        <v>19684.988253249998</v>
      </c>
      <c r="CE11" s="1082">
        <v>20795.718486550002</v>
      </c>
      <c r="CF11" s="1082">
        <v>19847.669100549996</v>
      </c>
      <c r="CG11" s="1082">
        <v>37848.43186379</v>
      </c>
      <c r="CH11" s="1082">
        <v>43498.895795199998</v>
      </c>
      <c r="CI11" s="1082">
        <v>37547.777264539996</v>
      </c>
      <c r="CJ11" s="1082">
        <v>34834.907860289997</v>
      </c>
      <c r="CK11" s="1082">
        <v>50106.267469270002</v>
      </c>
      <c r="CL11" s="1082">
        <v>26002.15328762</v>
      </c>
      <c r="CM11" s="1082">
        <v>35293.011833240002</v>
      </c>
      <c r="CN11" s="1082">
        <v>40099.086904720003</v>
      </c>
      <c r="CO11" s="1082">
        <v>27982.97067672</v>
      </c>
      <c r="CP11" s="1082">
        <v>130837.62108699999</v>
      </c>
      <c r="CQ11" s="1082">
        <v>33348.618668880001</v>
      </c>
      <c r="CR11" s="1082">
        <v>66842.185080850002</v>
      </c>
      <c r="CS11" s="1082">
        <v>65906.933351829997</v>
      </c>
      <c r="CT11" s="1082">
        <v>188466.2033262701</v>
      </c>
      <c r="CU11" s="1082">
        <v>212223.92395139998</v>
      </c>
      <c r="CV11" s="1082">
        <v>379781.69509151997</v>
      </c>
      <c r="CW11" s="1082">
        <v>393542.77788035001</v>
      </c>
      <c r="CX11" s="1082">
        <v>485806.72451958002</v>
      </c>
      <c r="CY11" s="1082">
        <v>450065.67811055994</v>
      </c>
      <c r="CZ11" s="1082">
        <v>175385.45369921997</v>
      </c>
      <c r="DA11" s="1082">
        <v>372095.71788544999</v>
      </c>
      <c r="DB11" s="1082">
        <v>307151.92361252999</v>
      </c>
      <c r="DC11" s="1082">
        <v>332454.27190778998</v>
      </c>
      <c r="DD11" s="1082">
        <v>201673.35122327995</v>
      </c>
      <c r="DE11" s="1082">
        <v>264863.04974034004</v>
      </c>
      <c r="DF11" s="1082">
        <v>262316.23451600014</v>
      </c>
      <c r="DG11" s="1082">
        <v>177048.32450100995</v>
      </c>
      <c r="DH11" s="1082">
        <v>225637.40890813168</v>
      </c>
      <c r="DI11" s="1082">
        <v>215974.63993217261</v>
      </c>
      <c r="DJ11" s="1082">
        <v>228774.83117134782</v>
      </c>
      <c r="DK11" s="1082">
        <v>206475.05748598938</v>
      </c>
      <c r="DL11" s="1082">
        <v>300828.39302055596</v>
      </c>
      <c r="DM11" s="1082">
        <v>233818.19365238395</v>
      </c>
      <c r="DN11" s="1082">
        <v>300120.59284306993</v>
      </c>
      <c r="DO11" s="1082">
        <v>81485.617592130031</v>
      </c>
      <c r="DP11" s="1082">
        <v>501619.71155782987</v>
      </c>
      <c r="DQ11" s="1082">
        <v>422699.56114702998</v>
      </c>
      <c r="DR11" s="1082">
        <v>598463.08621022012</v>
      </c>
      <c r="DS11" s="1082">
        <v>818244.38641015009</v>
      </c>
      <c r="DT11" s="1082">
        <v>659514.43721721007</v>
      </c>
      <c r="DU11" s="1082">
        <v>429195.45909445011</v>
      </c>
      <c r="DV11" s="1082">
        <v>484795.49759301008</v>
      </c>
      <c r="DW11" s="1082">
        <v>655480.13729067007</v>
      </c>
      <c r="DX11" s="1082">
        <v>564006.21253001993</v>
      </c>
      <c r="DY11" s="1082">
        <v>469753.57760103123</v>
      </c>
      <c r="DZ11" s="1082">
        <v>574018.07152172597</v>
      </c>
      <c r="EA11" s="1082">
        <v>554042.40154695394</v>
      </c>
      <c r="EB11" s="1082">
        <v>158035.98030641006</v>
      </c>
      <c r="EC11" s="1082">
        <v>562221.0576777301</v>
      </c>
      <c r="ED11" s="1082">
        <v>1693550.1936759399</v>
      </c>
      <c r="EE11" s="1082">
        <v>2165326.7404189701</v>
      </c>
      <c r="EF11" s="1082">
        <v>2249933.2886092099</v>
      </c>
      <c r="EG11" s="1082">
        <v>2306943.1959659602</v>
      </c>
      <c r="EH11" s="1082">
        <v>2688132.4723845897</v>
      </c>
      <c r="EI11" s="1082">
        <v>2548590.6252774401</v>
      </c>
      <c r="EJ11" s="1082">
        <v>2110074.35773473</v>
      </c>
      <c r="EK11" s="1082">
        <v>1187062.3396904299</v>
      </c>
      <c r="EL11" s="1082">
        <v>924036.66436121997</v>
      </c>
      <c r="EM11" s="1082">
        <v>985605.90877395996</v>
      </c>
      <c r="EN11" s="1082">
        <v>949796.71833129006</v>
      </c>
      <c r="EO11" s="1082">
        <v>1015070.99443874</v>
      </c>
      <c r="EP11" s="1082">
        <v>912718.12227053999</v>
      </c>
      <c r="EQ11" s="1082">
        <v>1119896.38320813</v>
      </c>
      <c r="ER11" s="1082">
        <v>900929.27496476006</v>
      </c>
      <c r="ES11" s="1082">
        <v>782114.04481784999</v>
      </c>
      <c r="ET11" s="1082">
        <v>638384.74925422994</v>
      </c>
      <c r="EU11" s="1082">
        <v>673890.8184467</v>
      </c>
      <c r="EV11" s="1082">
        <v>699971.44859808998</v>
      </c>
      <c r="EW11" s="1082">
        <v>927836.09728161001</v>
      </c>
      <c r="EX11" s="1082">
        <v>994608.35644736001</v>
      </c>
      <c r="EY11" s="1082">
        <v>1201578.6313866999</v>
      </c>
      <c r="EZ11" s="1082">
        <v>1395754.6887753399</v>
      </c>
      <c r="FA11" s="1082">
        <v>1122294.21322172</v>
      </c>
      <c r="FB11" s="1082">
        <v>1031003.56459022</v>
      </c>
      <c r="FC11" s="1082">
        <v>1147555.2401066599</v>
      </c>
      <c r="FD11" s="1082">
        <v>955908.55047164997</v>
      </c>
      <c r="FE11" s="1086"/>
    </row>
    <row r="12" spans="1:161" s="979" customFormat="1" ht="15.75" customHeight="1">
      <c r="A12" s="1084" t="s">
        <v>857</v>
      </c>
      <c r="B12" s="1085">
        <v>0</v>
      </c>
      <c r="C12" s="1085">
        <v>0</v>
      </c>
      <c r="D12" s="1085">
        <v>108.1</v>
      </c>
      <c r="E12" s="1085">
        <v>0</v>
      </c>
      <c r="F12" s="1085">
        <v>0</v>
      </c>
      <c r="G12" s="1085">
        <v>0</v>
      </c>
      <c r="H12" s="1085"/>
      <c r="I12" s="1085">
        <v>0</v>
      </c>
      <c r="J12" s="1085">
        <v>0</v>
      </c>
      <c r="K12" s="1085">
        <v>0</v>
      </c>
      <c r="L12" s="1085">
        <v>0</v>
      </c>
      <c r="M12" s="1085">
        <v>0</v>
      </c>
      <c r="N12" s="1085">
        <v>0</v>
      </c>
      <c r="O12" s="1085">
        <v>0</v>
      </c>
      <c r="P12" s="1085">
        <v>0</v>
      </c>
      <c r="Q12" s="1085">
        <v>0</v>
      </c>
      <c r="R12" s="1085">
        <v>0</v>
      </c>
      <c r="S12" s="1085">
        <v>0</v>
      </c>
      <c r="T12" s="1085">
        <v>0</v>
      </c>
      <c r="U12" s="1085">
        <v>0</v>
      </c>
      <c r="V12" s="1085">
        <v>0</v>
      </c>
      <c r="W12" s="1085">
        <v>0</v>
      </c>
      <c r="X12" s="1085">
        <v>0</v>
      </c>
      <c r="Y12" s="1085">
        <v>0</v>
      </c>
      <c r="Z12" s="1085">
        <v>0</v>
      </c>
      <c r="AA12" s="1085">
        <v>0</v>
      </c>
      <c r="AB12" s="1085">
        <v>0</v>
      </c>
      <c r="AC12" s="1085"/>
      <c r="AD12" s="1085">
        <v>0</v>
      </c>
      <c r="AE12" s="1085">
        <v>0</v>
      </c>
      <c r="AF12" s="1085">
        <v>0</v>
      </c>
      <c r="AG12" s="1085">
        <v>0</v>
      </c>
      <c r="AH12" s="1085">
        <v>0</v>
      </c>
      <c r="AI12" s="1085">
        <v>0</v>
      </c>
      <c r="AJ12" s="1085">
        <v>0</v>
      </c>
      <c r="AK12" s="1085">
        <v>0</v>
      </c>
      <c r="AL12" s="1085">
        <v>0</v>
      </c>
      <c r="AM12" s="1085">
        <v>0</v>
      </c>
      <c r="AN12" s="1085">
        <v>0</v>
      </c>
      <c r="AO12" s="1085">
        <v>0</v>
      </c>
      <c r="AP12" s="1085">
        <v>0</v>
      </c>
      <c r="AQ12" s="1085">
        <v>0</v>
      </c>
      <c r="AR12" s="1085">
        <v>0</v>
      </c>
      <c r="AS12" s="1085">
        <v>0</v>
      </c>
      <c r="AT12" s="1085">
        <v>0</v>
      </c>
      <c r="AU12" s="1085">
        <v>0</v>
      </c>
      <c r="AV12" s="1085">
        <v>0</v>
      </c>
      <c r="AW12" s="1085">
        <v>0</v>
      </c>
      <c r="AX12" s="1085">
        <v>0</v>
      </c>
      <c r="AY12" s="1085">
        <v>9287.9310000000005</v>
      </c>
      <c r="AZ12" s="1085">
        <v>9287.9310000000005</v>
      </c>
      <c r="BA12" s="1085">
        <v>9287.9310000000005</v>
      </c>
      <c r="BB12" s="1085">
        <v>0</v>
      </c>
      <c r="BC12" s="1085">
        <v>0</v>
      </c>
      <c r="BD12" s="1085">
        <v>25175.323</v>
      </c>
      <c r="BE12" s="1085">
        <v>0</v>
      </c>
      <c r="BF12" s="1085">
        <v>0</v>
      </c>
      <c r="BG12" s="1085">
        <v>3450</v>
      </c>
      <c r="BH12" s="1085">
        <v>0</v>
      </c>
      <c r="BI12" s="1085">
        <v>0</v>
      </c>
      <c r="BJ12" s="1085">
        <v>0</v>
      </c>
      <c r="BK12" s="1085">
        <v>0</v>
      </c>
      <c r="BL12" s="1085">
        <v>0</v>
      </c>
      <c r="BM12" s="1085">
        <v>0</v>
      </c>
      <c r="BN12" s="1085">
        <v>0</v>
      </c>
      <c r="BO12" s="1085">
        <v>0</v>
      </c>
      <c r="BP12" s="1085">
        <v>0</v>
      </c>
      <c r="BQ12" s="1085">
        <v>0</v>
      </c>
      <c r="BR12" s="1085">
        <v>0</v>
      </c>
      <c r="BS12" s="1085">
        <v>9103.1949380000005</v>
      </c>
      <c r="BT12" s="1085">
        <v>7483.7796950000002</v>
      </c>
      <c r="BU12" s="1085">
        <v>7483.7796950000002</v>
      </c>
      <c r="BV12" s="1085">
        <v>7483.7796950000002</v>
      </c>
      <c r="BW12" s="1085">
        <v>7483.7796950000002</v>
      </c>
      <c r="BX12" s="1085">
        <v>6489.0970070000003</v>
      </c>
      <c r="BY12" s="1085">
        <v>6569.4095369999995</v>
      </c>
      <c r="BZ12" s="1085">
        <v>6569.4095369999995</v>
      </c>
      <c r="CA12" s="1085">
        <v>3569.409537</v>
      </c>
      <c r="CB12" s="1085">
        <v>187.31253000000001</v>
      </c>
      <c r="CC12" s="1085">
        <v>80.312529999999995</v>
      </c>
      <c r="CD12" s="1085">
        <v>80.312529999999995</v>
      </c>
      <c r="CE12" s="1085">
        <v>562.60033199999998</v>
      </c>
      <c r="CF12" s="1085">
        <v>659.23872200000005</v>
      </c>
      <c r="CG12" s="1085">
        <v>659.23872200000005</v>
      </c>
      <c r="CH12" s="1085">
        <v>3379.2387220000001</v>
      </c>
      <c r="CI12" s="1085">
        <v>3789.2712160000001</v>
      </c>
      <c r="CJ12" s="1085">
        <v>3789.2712160000001</v>
      </c>
      <c r="CK12" s="1085">
        <v>3708.9586859999999</v>
      </c>
      <c r="CL12" s="1085">
        <v>4859.24396299</v>
      </c>
      <c r="CM12" s="1085">
        <v>4859.2439619999996</v>
      </c>
      <c r="CN12" s="1085">
        <v>4710.0239620000002</v>
      </c>
      <c r="CO12" s="1085">
        <v>4263.6525600000004</v>
      </c>
      <c r="CP12" s="1085">
        <v>4314.1797446299997</v>
      </c>
      <c r="CQ12" s="1085">
        <v>4215.2883045100007</v>
      </c>
      <c r="CR12" s="1085">
        <v>4218.1463709899999</v>
      </c>
      <c r="CS12" s="1085">
        <v>23597.68</v>
      </c>
      <c r="CT12" s="1085">
        <v>42000</v>
      </c>
      <c r="CU12" s="1085">
        <v>37400.947503150004</v>
      </c>
      <c r="CV12" s="1085">
        <v>43400.947503150004</v>
      </c>
      <c r="CW12" s="1085">
        <v>40400.947503150004</v>
      </c>
      <c r="CX12" s="1085">
        <v>28104.27315144</v>
      </c>
      <c r="CY12" s="1085">
        <v>20854.27315144</v>
      </c>
      <c r="CZ12" s="1085">
        <v>21354.27315144</v>
      </c>
      <c r="DA12" s="1085">
        <v>23482.811005720003</v>
      </c>
      <c r="DB12" s="1085">
        <v>4961.7218905200007</v>
      </c>
      <c r="DC12" s="1085">
        <v>6054.6350172100001</v>
      </c>
      <c r="DD12" s="1085">
        <v>18715.299799419998</v>
      </c>
      <c r="DE12" s="1085">
        <v>12278.019974629999</v>
      </c>
      <c r="DF12" s="1085">
        <v>1231.52081864</v>
      </c>
      <c r="DG12" s="1085">
        <v>0</v>
      </c>
      <c r="DH12" s="1085">
        <v>0</v>
      </c>
      <c r="DI12" s="1085">
        <v>0</v>
      </c>
      <c r="DJ12" s="1085">
        <v>0</v>
      </c>
      <c r="DK12" s="1085">
        <v>0</v>
      </c>
      <c r="DL12" s="1085">
        <v>0</v>
      </c>
      <c r="DM12" s="1085">
        <v>0</v>
      </c>
      <c r="DN12" s="1085">
        <v>0</v>
      </c>
      <c r="DO12" s="1085">
        <v>0</v>
      </c>
      <c r="DP12" s="1085">
        <v>0</v>
      </c>
      <c r="DQ12" s="1085">
        <v>0</v>
      </c>
      <c r="DR12" s="1085">
        <v>0</v>
      </c>
      <c r="DS12" s="1085">
        <v>0</v>
      </c>
      <c r="DT12" s="1085">
        <v>0</v>
      </c>
      <c r="DU12" s="1085">
        <v>0</v>
      </c>
      <c r="DV12" s="1085">
        <v>0</v>
      </c>
      <c r="DW12" s="1085">
        <v>0</v>
      </c>
      <c r="DX12" s="1085">
        <v>0</v>
      </c>
      <c r="DY12" s="1085">
        <v>0</v>
      </c>
      <c r="DZ12" s="1085">
        <v>0</v>
      </c>
      <c r="EA12" s="1085">
        <v>0</v>
      </c>
      <c r="EB12" s="1085">
        <v>0</v>
      </c>
      <c r="EC12" s="1085">
        <v>0</v>
      </c>
      <c r="ED12" s="1085">
        <v>0</v>
      </c>
      <c r="EE12" s="1085">
        <v>0</v>
      </c>
      <c r="EF12" s="1085">
        <v>0</v>
      </c>
      <c r="EG12" s="1085">
        <v>0</v>
      </c>
      <c r="EH12" s="1085">
        <v>0</v>
      </c>
      <c r="EI12" s="1085">
        <v>0</v>
      </c>
      <c r="EJ12" s="1085">
        <v>0</v>
      </c>
      <c r="EK12" s="1085">
        <v>0</v>
      </c>
      <c r="EL12" s="1085">
        <v>0</v>
      </c>
      <c r="EM12" s="1085">
        <v>0</v>
      </c>
      <c r="EN12" s="1085">
        <v>0</v>
      </c>
      <c r="EO12" s="1085">
        <v>0</v>
      </c>
      <c r="EP12" s="1085">
        <v>0</v>
      </c>
      <c r="EQ12" s="1085">
        <v>0</v>
      </c>
      <c r="ER12" s="1085">
        <v>0</v>
      </c>
      <c r="ES12" s="1085">
        <v>0</v>
      </c>
      <c r="ET12" s="1085">
        <v>0</v>
      </c>
      <c r="EU12" s="1085">
        <v>0</v>
      </c>
      <c r="EV12" s="1085">
        <v>0</v>
      </c>
      <c r="EW12" s="1085">
        <v>0</v>
      </c>
      <c r="EX12" s="1085">
        <v>0</v>
      </c>
      <c r="EY12" s="1085">
        <v>0</v>
      </c>
      <c r="EZ12" s="1085">
        <v>0</v>
      </c>
      <c r="FA12" s="1085">
        <v>0</v>
      </c>
      <c r="FB12" s="1085">
        <v>0</v>
      </c>
      <c r="FC12" s="1085">
        <v>0</v>
      </c>
      <c r="FD12" s="1085">
        <v>0</v>
      </c>
      <c r="FE12" s="1089"/>
    </row>
    <row r="13" spans="1:161" ht="15.75" customHeight="1">
      <c r="A13" s="1090" t="s">
        <v>858</v>
      </c>
      <c r="B13" s="1085">
        <v>34534.699999999997</v>
      </c>
      <c r="C13" s="1085">
        <v>33372.800000000003</v>
      </c>
      <c r="D13" s="1085">
        <v>27604.5</v>
      </c>
      <c r="E13" s="1085">
        <v>14713.7</v>
      </c>
      <c r="F13" s="1085">
        <v>4234.8</v>
      </c>
      <c r="G13" s="1085">
        <v>21.5</v>
      </c>
      <c r="H13" s="1085"/>
      <c r="I13" s="1085">
        <v>0</v>
      </c>
      <c r="J13" s="1085">
        <v>0</v>
      </c>
      <c r="K13" s="1085">
        <v>0</v>
      </c>
      <c r="L13" s="1085">
        <v>320.60000000000002</v>
      </c>
      <c r="M13" s="1085">
        <v>259.10000000000002</v>
      </c>
      <c r="N13" s="1085">
        <v>262.8</v>
      </c>
      <c r="O13" s="1085">
        <v>340.2</v>
      </c>
      <c r="P13" s="1085">
        <v>336.8</v>
      </c>
      <c r="Q13" s="1085">
        <v>9.6</v>
      </c>
      <c r="R13" s="1085">
        <v>9.6</v>
      </c>
      <c r="S13" s="1085">
        <v>0</v>
      </c>
      <c r="T13" s="1085">
        <v>0</v>
      </c>
      <c r="U13" s="1085">
        <v>0</v>
      </c>
      <c r="V13" s="1085">
        <v>0</v>
      </c>
      <c r="W13" s="1085">
        <v>0</v>
      </c>
      <c r="X13" s="1085">
        <v>0</v>
      </c>
      <c r="Y13" s="1085">
        <v>0</v>
      </c>
      <c r="Z13" s="1085">
        <v>0</v>
      </c>
      <c r="AA13" s="1085">
        <v>0</v>
      </c>
      <c r="AB13" s="1085">
        <v>0</v>
      </c>
      <c r="AC13" s="1085"/>
      <c r="AD13" s="1085">
        <v>0</v>
      </c>
      <c r="AE13" s="1085">
        <v>0</v>
      </c>
      <c r="AF13" s="1085">
        <v>0</v>
      </c>
      <c r="AG13" s="1085">
        <v>0</v>
      </c>
      <c r="AH13" s="1085">
        <v>0</v>
      </c>
      <c r="AI13" s="1085">
        <v>0</v>
      </c>
      <c r="AJ13" s="1085">
        <v>0</v>
      </c>
      <c r="AK13" s="1085">
        <v>0</v>
      </c>
      <c r="AL13" s="1085">
        <v>0</v>
      </c>
      <c r="AM13" s="1085">
        <v>0</v>
      </c>
      <c r="AN13" s="1085">
        <v>0</v>
      </c>
      <c r="AO13" s="1085">
        <v>0</v>
      </c>
      <c r="AP13" s="1085">
        <v>0</v>
      </c>
      <c r="AQ13" s="1085">
        <v>0</v>
      </c>
      <c r="AR13" s="1085">
        <v>0</v>
      </c>
      <c r="AS13" s="1085">
        <v>0</v>
      </c>
      <c r="AT13" s="1085">
        <v>0</v>
      </c>
      <c r="AU13" s="1085"/>
      <c r="AV13" s="1085"/>
      <c r="AW13" s="1085">
        <v>0</v>
      </c>
      <c r="AX13" s="1085">
        <v>0</v>
      </c>
      <c r="AY13" s="1085">
        <v>0</v>
      </c>
      <c r="AZ13" s="1085">
        <v>1415.385</v>
      </c>
      <c r="BA13" s="1085">
        <v>0</v>
      </c>
      <c r="BB13" s="1085">
        <v>0</v>
      </c>
      <c r="BC13" s="1085">
        <v>0</v>
      </c>
      <c r="BD13" s="1085">
        <v>8640.8160000000007</v>
      </c>
      <c r="BE13" s="1085">
        <v>0</v>
      </c>
      <c r="BF13" s="1085">
        <v>10605.934999999999</v>
      </c>
      <c r="BG13" s="1085">
        <v>10605.934999999999</v>
      </c>
      <c r="BH13" s="1085">
        <v>10605.934999999999</v>
      </c>
      <c r="BI13" s="1085">
        <v>10605.934999999999</v>
      </c>
      <c r="BJ13" s="1085">
        <v>10605.934800000001</v>
      </c>
      <c r="BK13" s="1085">
        <v>16913.84808</v>
      </c>
      <c r="BL13" s="1085">
        <v>17413.84808</v>
      </c>
      <c r="BM13" s="1085">
        <v>33675.120776169999</v>
      </c>
      <c r="BN13" s="1085">
        <v>10689.05461374</v>
      </c>
      <c r="BO13" s="1085">
        <v>14849.05461374</v>
      </c>
      <c r="BP13" s="1085">
        <v>14849.05461374</v>
      </c>
      <c r="BQ13" s="1085">
        <v>17849.054613740002</v>
      </c>
      <c r="BR13" s="1085">
        <v>22255.983961740003</v>
      </c>
      <c r="BS13" s="1085">
        <v>21910</v>
      </c>
      <c r="BT13" s="1085">
        <v>31515.34611309</v>
      </c>
      <c r="BU13" s="1085">
        <v>5612.5382920900001</v>
      </c>
      <c r="BV13" s="1085">
        <v>5612.5382920900001</v>
      </c>
      <c r="BW13" s="1085">
        <v>5612.5382920900001</v>
      </c>
      <c r="BX13" s="1085">
        <v>5612.5382920900001</v>
      </c>
      <c r="BY13" s="1085">
        <v>5612.5382920900001</v>
      </c>
      <c r="BZ13" s="1085">
        <v>5612.5382920900001</v>
      </c>
      <c r="CA13" s="1085">
        <v>5612.5382920900001</v>
      </c>
      <c r="CB13" s="1085">
        <v>5612.5382920900001</v>
      </c>
      <c r="CC13" s="1085">
        <v>5612.5382920900001</v>
      </c>
      <c r="CD13" s="1085">
        <v>5612.5382920900001</v>
      </c>
      <c r="CE13" s="1085">
        <v>2500</v>
      </c>
      <c r="CF13" s="1085">
        <v>2500</v>
      </c>
      <c r="CG13" s="1085">
        <v>2500</v>
      </c>
      <c r="CH13" s="1085">
        <v>6.2284974100000001</v>
      </c>
      <c r="CI13" s="1085">
        <v>6.2284974100000001</v>
      </c>
      <c r="CJ13" s="1085">
        <v>6.2284974100000001</v>
      </c>
      <c r="CK13" s="1085">
        <v>4806.2284974100003</v>
      </c>
      <c r="CL13" s="1085">
        <v>4852.4306574100001</v>
      </c>
      <c r="CM13" s="1085">
        <v>4852.4306574100001</v>
      </c>
      <c r="CN13" s="1085">
        <v>4852.4306574100001</v>
      </c>
      <c r="CO13" s="1085">
        <v>4852.4306574100001</v>
      </c>
      <c r="CP13" s="1085">
        <v>1927.91260072</v>
      </c>
      <c r="CQ13" s="1085">
        <v>1941.91260072</v>
      </c>
      <c r="CR13" s="1085">
        <v>1941.91260072</v>
      </c>
      <c r="CS13" s="1085">
        <v>0</v>
      </c>
      <c r="CT13" s="1085">
        <v>54400.035121270106</v>
      </c>
      <c r="CU13" s="1085">
        <v>18556.647538249963</v>
      </c>
      <c r="CV13" s="1085">
        <v>115727.24914336996</v>
      </c>
      <c r="CW13" s="1085">
        <v>132776.5573942</v>
      </c>
      <c r="CX13" s="1085">
        <v>361964.61762182997</v>
      </c>
      <c r="CY13" s="1085">
        <v>334688.29729480995</v>
      </c>
      <c r="CZ13" s="1085">
        <v>96044.354731469997</v>
      </c>
      <c r="DA13" s="1085">
        <v>251245.03467610001</v>
      </c>
      <c r="DB13" s="1085">
        <v>192718.40310837998</v>
      </c>
      <c r="DC13" s="1085">
        <v>323639.59307594999</v>
      </c>
      <c r="DD13" s="1085">
        <v>170437.48093222996</v>
      </c>
      <c r="DE13" s="1085">
        <v>247623.03535908001</v>
      </c>
      <c r="DF13" s="1085">
        <v>209899.03575125011</v>
      </c>
      <c r="DG13" s="1085">
        <v>104897.06644374994</v>
      </c>
      <c r="DH13" s="1085">
        <v>205928.88172439169</v>
      </c>
      <c r="DI13" s="1085">
        <v>213208.40538975262</v>
      </c>
      <c r="DJ13" s="1085">
        <v>219673.78033965782</v>
      </c>
      <c r="DK13" s="1085">
        <v>207578.93151641937</v>
      </c>
      <c r="DL13" s="1085">
        <v>196749.20531849595</v>
      </c>
      <c r="DM13" s="1085">
        <v>203561.49907680394</v>
      </c>
      <c r="DN13" s="1085">
        <v>281432.39890229993</v>
      </c>
      <c r="DO13" s="1085">
        <v>67763.33029699004</v>
      </c>
      <c r="DP13" s="1085">
        <v>500442.12932553986</v>
      </c>
      <c r="DQ13" s="1085">
        <v>362340.52986757999</v>
      </c>
      <c r="DR13" s="1085">
        <v>533976.06810499006</v>
      </c>
      <c r="DS13" s="1085">
        <v>791828.83167628013</v>
      </c>
      <c r="DT13" s="1085">
        <v>628364.83111653011</v>
      </c>
      <c r="DU13" s="1085">
        <v>423064.8840077701</v>
      </c>
      <c r="DV13" s="1085">
        <v>480006.3802213301</v>
      </c>
      <c r="DW13" s="1085">
        <v>651508.00401167013</v>
      </c>
      <c r="DX13" s="1085">
        <v>556890.79697273998</v>
      </c>
      <c r="DY13" s="1085">
        <v>461757.96472775121</v>
      </c>
      <c r="DZ13" s="1085">
        <v>474178.84039644594</v>
      </c>
      <c r="EA13" s="1085">
        <v>490238.92257567396</v>
      </c>
      <c r="EB13" s="1085">
        <v>142461.98796260005</v>
      </c>
      <c r="EC13" s="1085">
        <v>530848.02051150007</v>
      </c>
      <c r="ED13" s="1085">
        <v>1631580.9792401299</v>
      </c>
      <c r="EE13" s="1085">
        <v>2136485.5396163301</v>
      </c>
      <c r="EF13" s="1085">
        <v>2215971.7404595697</v>
      </c>
      <c r="EG13" s="1085">
        <v>2450772.3877557903</v>
      </c>
      <c r="EH13" s="1085">
        <v>2684871.1715819496</v>
      </c>
      <c r="EI13" s="1085">
        <v>2525228.4562907997</v>
      </c>
      <c r="EJ13" s="1085">
        <v>2086880.1792840902</v>
      </c>
      <c r="EK13" s="1085">
        <v>1072949.88704279</v>
      </c>
      <c r="EL13" s="1085">
        <v>867812.11107957992</v>
      </c>
      <c r="EM13" s="1085">
        <v>678777.02792982</v>
      </c>
      <c r="EN13" s="1085">
        <v>818910.04750711995</v>
      </c>
      <c r="EO13" s="1085">
        <v>891273.60125463002</v>
      </c>
      <c r="EP13" s="1085">
        <v>529432.84771569003</v>
      </c>
      <c r="EQ13" s="1085">
        <v>775696.74951532006</v>
      </c>
      <c r="ER13" s="1085">
        <v>707975.95156475005</v>
      </c>
      <c r="ES13" s="1085">
        <v>636323.26231483999</v>
      </c>
      <c r="ET13" s="1085">
        <v>416000.15570022998</v>
      </c>
      <c r="EU13" s="1085">
        <v>488878.15912770003</v>
      </c>
      <c r="EV13" s="1085">
        <v>648311.98449208995</v>
      </c>
      <c r="EW13" s="1085">
        <v>809677.13592060993</v>
      </c>
      <c r="EX13" s="1085">
        <v>840383.31764436001</v>
      </c>
      <c r="EY13" s="1085">
        <v>987583.73073168995</v>
      </c>
      <c r="EZ13" s="1085">
        <v>1035494.57514834</v>
      </c>
      <c r="FA13" s="1085">
        <v>1109474.3107177201</v>
      </c>
      <c r="FB13" s="1085">
        <v>1006083.1146542199</v>
      </c>
      <c r="FC13" s="1085">
        <v>1109496.05631766</v>
      </c>
      <c r="FD13" s="1085">
        <v>928392.39178665006</v>
      </c>
      <c r="FE13" s="1086"/>
    </row>
    <row r="14" spans="1:161" s="979" customFormat="1" ht="15.75" customHeight="1">
      <c r="A14" s="1090" t="s">
        <v>859</v>
      </c>
      <c r="B14" s="1085"/>
      <c r="C14" s="1085"/>
      <c r="D14" s="1085"/>
      <c r="E14" s="1085"/>
      <c r="F14" s="1085"/>
      <c r="G14" s="1085"/>
      <c r="H14" s="1085"/>
      <c r="I14" s="1085"/>
      <c r="J14" s="1085"/>
      <c r="K14" s="1085"/>
      <c r="L14" s="1085"/>
      <c r="M14" s="1085"/>
      <c r="N14" s="1085"/>
      <c r="O14" s="1085"/>
      <c r="P14" s="1085"/>
      <c r="Q14" s="1085"/>
      <c r="R14" s="1085"/>
      <c r="S14" s="1085"/>
      <c r="T14" s="1085"/>
      <c r="U14" s="1085"/>
      <c r="V14" s="1085"/>
      <c r="W14" s="1085"/>
      <c r="X14" s="1085"/>
      <c r="Y14" s="1085"/>
      <c r="Z14" s="1085"/>
      <c r="AA14" s="1085"/>
      <c r="AB14" s="1085"/>
      <c r="AC14" s="1085"/>
      <c r="AD14" s="1085"/>
      <c r="AE14" s="1085"/>
      <c r="AF14" s="1085"/>
      <c r="AG14" s="1085"/>
      <c r="AH14" s="1085"/>
      <c r="AI14" s="1085"/>
      <c r="AJ14" s="1085"/>
      <c r="AK14" s="1085"/>
      <c r="AL14" s="1085">
        <v>-90469.1</v>
      </c>
      <c r="AM14" s="1085">
        <v>-126078.8</v>
      </c>
      <c r="AN14" s="1085">
        <v>-94855.5</v>
      </c>
      <c r="AO14" s="1085">
        <v>-82432.3</v>
      </c>
      <c r="AP14" s="1085">
        <v>-100053.4</v>
      </c>
      <c r="AQ14" s="1085">
        <v>-74414.5</v>
      </c>
      <c r="AR14" s="1085">
        <v>-98516.5</v>
      </c>
      <c r="AS14" s="1085">
        <v>-101472.4</v>
      </c>
      <c r="AT14" s="1085">
        <v>-95162.4</v>
      </c>
      <c r="AU14" s="1085">
        <v>-163585.9</v>
      </c>
      <c r="AV14" s="1085">
        <v>-285158.2</v>
      </c>
      <c r="AW14" s="1085">
        <v>-297534.09999999998</v>
      </c>
      <c r="AX14" s="1085">
        <v>-315660</v>
      </c>
      <c r="AY14" s="1085">
        <v>18834.298999999999</v>
      </c>
      <c r="AZ14" s="1085">
        <v>11267.574000000001</v>
      </c>
      <c r="BA14" s="1085">
        <v>16386.505000000001</v>
      </c>
      <c r="BB14" s="1085">
        <v>19707.205999999998</v>
      </c>
      <c r="BC14" s="1085">
        <v>27263.344000000001</v>
      </c>
      <c r="BD14" s="1085">
        <v>10650.62</v>
      </c>
      <c r="BE14" s="1085">
        <v>14910.569</v>
      </c>
      <c r="BF14" s="1085">
        <v>13307.284</v>
      </c>
      <c r="BG14" s="1085">
        <v>14832.621999999999</v>
      </c>
      <c r="BH14" s="1085">
        <v>11264.963</v>
      </c>
      <c r="BI14" s="1085">
        <v>25854.330399999999</v>
      </c>
      <c r="BJ14" s="1085">
        <v>17525.647394</v>
      </c>
      <c r="BK14" s="1085">
        <v>21729.661889999999</v>
      </c>
      <c r="BL14" s="1085">
        <v>17002.323211999999</v>
      </c>
      <c r="BM14" s="1085">
        <v>18058.90406157</v>
      </c>
      <c r="BN14" s="1085">
        <v>25632.24381557</v>
      </c>
      <c r="BO14" s="1085">
        <v>57301.784423570003</v>
      </c>
      <c r="BP14" s="1085">
        <v>21015.83315282</v>
      </c>
      <c r="BQ14" s="1085">
        <v>26805.027259819999</v>
      </c>
      <c r="BR14" s="1085">
        <v>15336.15573282</v>
      </c>
      <c r="BS14" s="1085">
        <v>29812.124428979998</v>
      </c>
      <c r="BT14" s="1085">
        <v>26556.445367460001</v>
      </c>
      <c r="BU14" s="1085">
        <v>28647.591246839998</v>
      </c>
      <c r="BV14" s="1085">
        <v>21552.171214270002</v>
      </c>
      <c r="BW14" s="1085">
        <v>29602.858319819999</v>
      </c>
      <c r="BX14" s="1085">
        <v>23326.492175250001</v>
      </c>
      <c r="BY14" s="1085">
        <v>27950.27537625</v>
      </c>
      <c r="BZ14" s="1085">
        <v>20210.785892250002</v>
      </c>
      <c r="CA14" s="1085">
        <v>18105.10346925</v>
      </c>
      <c r="CB14" s="1085">
        <v>22822.491523410001</v>
      </c>
      <c r="CC14" s="1085">
        <v>16085.887940160001</v>
      </c>
      <c r="CD14" s="1085">
        <v>13992.137431159999</v>
      </c>
      <c r="CE14" s="1085">
        <v>17733.11815455</v>
      </c>
      <c r="CF14" s="1085">
        <v>16688.430378549998</v>
      </c>
      <c r="CG14" s="1085">
        <v>34689.193141789998</v>
      </c>
      <c r="CH14" s="1085">
        <v>40113.42857579</v>
      </c>
      <c r="CI14" s="1085">
        <v>33752.277551129999</v>
      </c>
      <c r="CJ14" s="1085">
        <v>31039.40814688</v>
      </c>
      <c r="CK14" s="1085">
        <v>41591.08028586</v>
      </c>
      <c r="CL14" s="1085">
        <v>16290.478667219999</v>
      </c>
      <c r="CM14" s="1085">
        <v>25581.33721383</v>
      </c>
      <c r="CN14" s="1085">
        <v>30536.632285310003</v>
      </c>
      <c r="CO14" s="1085">
        <v>18866.887459310001</v>
      </c>
      <c r="CP14" s="1085">
        <v>124595.52874164999</v>
      </c>
      <c r="CQ14" s="1085">
        <v>27191.417763650003</v>
      </c>
      <c r="CR14" s="1085">
        <v>60682.126109140001</v>
      </c>
      <c r="CS14" s="1085">
        <v>42309.253351830004</v>
      </c>
      <c r="CT14" s="1085">
        <v>92066.168204999994</v>
      </c>
      <c r="CU14" s="1085">
        <v>156266.32891000001</v>
      </c>
      <c r="CV14" s="1085">
        <v>220653.498445</v>
      </c>
      <c r="CW14" s="1085">
        <v>220365.272983</v>
      </c>
      <c r="CX14" s="1085">
        <v>95737.833746310003</v>
      </c>
      <c r="CY14" s="1085">
        <v>94523.107664309995</v>
      </c>
      <c r="CZ14" s="1085">
        <v>57986.825816309996</v>
      </c>
      <c r="DA14" s="1085">
        <v>97367.872203630002</v>
      </c>
      <c r="DB14" s="1085">
        <v>109471.79861363</v>
      </c>
      <c r="DC14" s="1085">
        <v>2760.0438146300003</v>
      </c>
      <c r="DD14" s="1085">
        <v>12520.570491629998</v>
      </c>
      <c r="DE14" s="1085">
        <v>4961.9944066300004</v>
      </c>
      <c r="DF14" s="1085">
        <v>51185.677946110001</v>
      </c>
      <c r="DG14" s="1085">
        <v>72151.258057259998</v>
      </c>
      <c r="DH14" s="1085">
        <v>19708.527183740003</v>
      </c>
      <c r="DI14" s="1085">
        <v>2766.2345424200003</v>
      </c>
      <c r="DJ14" s="1085">
        <v>9101.0508316900014</v>
      </c>
      <c r="DK14" s="1085">
        <v>-1103.8740304300002</v>
      </c>
      <c r="DL14" s="1085">
        <v>104079.18770205999</v>
      </c>
      <c r="DM14" s="1085">
        <v>30256.694575580001</v>
      </c>
      <c r="DN14" s="1085">
        <v>18688.193940770001</v>
      </c>
      <c r="DO14" s="1085">
        <v>13722.287295139999</v>
      </c>
      <c r="DP14" s="1085">
        <v>1177.5822322899999</v>
      </c>
      <c r="DQ14" s="1085">
        <v>60359.031279449999</v>
      </c>
      <c r="DR14" s="1085">
        <v>64487.018105230003</v>
      </c>
      <c r="DS14" s="1085">
        <v>26415.554733869998</v>
      </c>
      <c r="DT14" s="1085">
        <v>31149.606100680001</v>
      </c>
      <c r="DU14" s="1085">
        <v>6130.5750866799999</v>
      </c>
      <c r="DV14" s="1085">
        <v>4789.1173716800004</v>
      </c>
      <c r="DW14" s="1085">
        <v>3972.1332790000001</v>
      </c>
      <c r="DX14" s="1085">
        <v>7115.41555728</v>
      </c>
      <c r="DY14" s="1085">
        <v>7995.6128732799998</v>
      </c>
      <c r="DZ14" s="1085">
        <v>99839.231125279999</v>
      </c>
      <c r="EA14" s="1085">
        <v>63803.478971279997</v>
      </c>
      <c r="EB14" s="1085">
        <v>15573.99234381</v>
      </c>
      <c r="EC14" s="1085">
        <v>31373.037166229999</v>
      </c>
      <c r="ED14" s="1085">
        <v>61969.214435809998</v>
      </c>
      <c r="EE14" s="1085">
        <v>28841.20080264</v>
      </c>
      <c r="EF14" s="1085">
        <v>33961.548149639981</v>
      </c>
      <c r="EG14" s="1085">
        <v>-143829.19178982999</v>
      </c>
      <c r="EH14" s="1085">
        <v>3261.3008026399843</v>
      </c>
      <c r="EI14" s="1085">
        <v>23362.168986640016</v>
      </c>
      <c r="EJ14" s="1085">
        <v>23194.17845064</v>
      </c>
      <c r="EK14" s="1085">
        <v>114112.45264764001</v>
      </c>
      <c r="EL14" s="1085">
        <v>56224.553281640001</v>
      </c>
      <c r="EM14" s="1085">
        <v>306828.88084414002</v>
      </c>
      <c r="EN14" s="1085">
        <v>130886.67082417</v>
      </c>
      <c r="EO14" s="1085">
        <v>123797.39318411</v>
      </c>
      <c r="EP14" s="1085">
        <v>383285.27455484995</v>
      </c>
      <c r="EQ14" s="1085">
        <v>344199.63369281002</v>
      </c>
      <c r="ER14" s="1085">
        <v>192953.32340001001</v>
      </c>
      <c r="ES14" s="1085">
        <v>145790.78250301001</v>
      </c>
      <c r="ET14" s="1085">
        <v>222384.59355399999</v>
      </c>
      <c r="EU14" s="1085">
        <v>185012.659319</v>
      </c>
      <c r="EV14" s="1085">
        <v>51659.464105999999</v>
      </c>
      <c r="EW14" s="1085">
        <v>118158.96136099999</v>
      </c>
      <c r="EX14" s="1085">
        <v>154225.038803</v>
      </c>
      <c r="EY14" s="1085">
        <v>213994.90065501002</v>
      </c>
      <c r="EZ14" s="1085">
        <v>360260.11362700001</v>
      </c>
      <c r="FA14" s="1085">
        <v>12819.902504</v>
      </c>
      <c r="FB14" s="1085">
        <v>24920.449936000001</v>
      </c>
      <c r="FC14" s="1085">
        <v>38059.183789000002</v>
      </c>
      <c r="FD14" s="1085">
        <v>27516.158684999999</v>
      </c>
      <c r="FE14" s="1083"/>
    </row>
    <row r="15" spans="1:161" ht="15.75" customHeight="1">
      <c r="A15" s="1081" t="s">
        <v>860</v>
      </c>
      <c r="B15" s="1082">
        <v>305028.5</v>
      </c>
      <c r="C15" s="1082">
        <v>289292.79999999999</v>
      </c>
      <c r="D15" s="1082">
        <v>300053.5</v>
      </c>
      <c r="E15" s="1082">
        <v>300053.69999999995</v>
      </c>
      <c r="F15" s="1082">
        <v>323867.30000000005</v>
      </c>
      <c r="G15" s="1082">
        <v>344584.8</v>
      </c>
      <c r="H15" s="1082">
        <v>340467.39999999997</v>
      </c>
      <c r="I15" s="1082">
        <v>334301.59999999998</v>
      </c>
      <c r="J15" s="1082">
        <v>362582.8</v>
      </c>
      <c r="K15" s="1082">
        <v>335302.90000000002</v>
      </c>
      <c r="L15" s="1082">
        <v>356468.60000000003</v>
      </c>
      <c r="M15" s="1082">
        <v>361490.4</v>
      </c>
      <c r="N15" s="1082">
        <v>398210</v>
      </c>
      <c r="O15" s="1082">
        <v>369348.60000000003</v>
      </c>
      <c r="P15" s="1082">
        <v>383181.5</v>
      </c>
      <c r="Q15" s="1082">
        <v>390688</v>
      </c>
      <c r="R15" s="1082">
        <v>402433.10000000003</v>
      </c>
      <c r="S15" s="1082">
        <v>400075.60000000003</v>
      </c>
      <c r="T15" s="1082">
        <v>422956.79999999999</v>
      </c>
      <c r="U15" s="1082">
        <v>404983.60000000003</v>
      </c>
      <c r="V15" s="1082">
        <v>414144.7</v>
      </c>
      <c r="W15" s="1082">
        <v>344542.80000000005</v>
      </c>
      <c r="X15" s="1082">
        <v>382931.8</v>
      </c>
      <c r="Y15" s="1082">
        <v>441453.19999999995</v>
      </c>
      <c r="Z15" s="1082">
        <v>437658.6</v>
      </c>
      <c r="AA15" s="1082">
        <v>430289.5</v>
      </c>
      <c r="AB15" s="1082">
        <v>472789.8</v>
      </c>
      <c r="AC15" s="1082">
        <v>440010.6</v>
      </c>
      <c r="AD15" s="1082">
        <v>404226.5</v>
      </c>
      <c r="AE15" s="1082">
        <v>424613.8</v>
      </c>
      <c r="AF15" s="1082">
        <v>447782.19999999995</v>
      </c>
      <c r="AG15" s="1082">
        <v>440833.2</v>
      </c>
      <c r="AH15" s="1082">
        <v>406795.1</v>
      </c>
      <c r="AI15" s="1082">
        <v>413058.10000000003</v>
      </c>
      <c r="AJ15" s="1082">
        <v>450287.7</v>
      </c>
      <c r="AK15" s="1082">
        <v>506953.3</v>
      </c>
      <c r="AL15" s="1082">
        <v>481295.5</v>
      </c>
      <c r="AM15" s="1082">
        <v>462224.5</v>
      </c>
      <c r="AN15" s="1082">
        <v>458607.5</v>
      </c>
      <c r="AO15" s="1082">
        <v>492625.6</v>
      </c>
      <c r="AP15" s="1082">
        <v>451830.49999999994</v>
      </c>
      <c r="AQ15" s="1082">
        <v>395790.5</v>
      </c>
      <c r="AR15" s="1082">
        <v>449551.70000000007</v>
      </c>
      <c r="AS15" s="1082">
        <v>467868.2</v>
      </c>
      <c r="AT15" s="1082">
        <v>500145.39999999997</v>
      </c>
      <c r="AU15" s="1082">
        <v>468414</v>
      </c>
      <c r="AV15" s="1082">
        <v>425512.7</v>
      </c>
      <c r="AW15" s="1082">
        <v>479181.2</v>
      </c>
      <c r="AX15" s="1082">
        <v>463238.7</v>
      </c>
      <c r="AY15" s="1082">
        <v>487283.78600000002</v>
      </c>
      <c r="AZ15" s="1082">
        <v>328188.90000000002</v>
      </c>
      <c r="BA15" s="1082">
        <v>556723.35900000005</v>
      </c>
      <c r="BB15" s="1082">
        <v>565961.37300000002</v>
      </c>
      <c r="BC15" s="1082">
        <v>590725.65</v>
      </c>
      <c r="BD15" s="1082">
        <v>666924.39899999998</v>
      </c>
      <c r="BE15" s="1082">
        <v>665948.522</v>
      </c>
      <c r="BF15" s="1082">
        <v>696168.14599999995</v>
      </c>
      <c r="BG15" s="1082">
        <v>860599.326</v>
      </c>
      <c r="BH15" s="1082">
        <v>1134043.504</v>
      </c>
      <c r="BI15" s="1082">
        <v>1202440.6247000003</v>
      </c>
      <c r="BJ15" s="1082">
        <v>1358276.1219530602</v>
      </c>
      <c r="BK15" s="1082">
        <v>576796.84374024998</v>
      </c>
      <c r="BL15" s="1082">
        <v>611577.33530610998</v>
      </c>
      <c r="BM15" s="1082">
        <v>717921.01545429009</v>
      </c>
      <c r="BN15" s="1082">
        <v>800822.50322100008</v>
      </c>
      <c r="BO15" s="1082">
        <v>858296.13560475002</v>
      </c>
      <c r="BP15" s="1082">
        <v>971144.54658198997</v>
      </c>
      <c r="BQ15" s="1082">
        <v>879979.35567759012</v>
      </c>
      <c r="BR15" s="1082">
        <v>894782.88017082994</v>
      </c>
      <c r="BS15" s="1082">
        <v>911597.48534691997</v>
      </c>
      <c r="BT15" s="1082">
        <v>955693.89162331005</v>
      </c>
      <c r="BU15" s="1082">
        <v>936110.31677136</v>
      </c>
      <c r="BV15" s="1082">
        <v>930748.02931451006</v>
      </c>
      <c r="BW15" s="1082">
        <v>875440.66634007008</v>
      </c>
      <c r="BX15" s="1082">
        <v>909496.01999108994</v>
      </c>
      <c r="BY15" s="1082">
        <v>940915.70142646006</v>
      </c>
      <c r="BZ15" s="1082">
        <v>902202.70364493993</v>
      </c>
      <c r="CA15" s="1082">
        <v>1140765.36349787</v>
      </c>
      <c r="CB15" s="1082">
        <v>1082967.95355201</v>
      </c>
      <c r="CC15" s="1082">
        <v>959974.78580607998</v>
      </c>
      <c r="CD15" s="1082">
        <v>1141884.3546966799</v>
      </c>
      <c r="CE15" s="1082">
        <v>1250559.0559159799</v>
      </c>
      <c r="CF15" s="1082">
        <v>1162103.6650378201</v>
      </c>
      <c r="CG15" s="1082">
        <v>1006689.1076695999</v>
      </c>
      <c r="CH15" s="1082">
        <v>1506845.9077412297</v>
      </c>
      <c r="CI15" s="1082">
        <v>1482944.10670507</v>
      </c>
      <c r="CJ15" s="1082">
        <v>1521495.62610773</v>
      </c>
      <c r="CK15" s="1082">
        <v>1358811.1737218502</v>
      </c>
      <c r="CL15" s="1082">
        <v>1265782.7998217801</v>
      </c>
      <c r="CM15" s="1082">
        <v>1251610.0365725001</v>
      </c>
      <c r="CN15" s="1082">
        <v>1192194.2923171299</v>
      </c>
      <c r="CO15" s="1082">
        <v>1140616.8557935702</v>
      </c>
      <c r="CP15" s="1082">
        <v>1178960.3893164399</v>
      </c>
      <c r="CQ15" s="1082">
        <v>1237253.18560278</v>
      </c>
      <c r="CR15" s="1082">
        <v>1275125.0123765201</v>
      </c>
      <c r="CS15" s="1082">
        <v>1252559.2539189798</v>
      </c>
      <c r="CT15" s="1082">
        <v>1265643.4158166798</v>
      </c>
      <c r="CU15" s="1082">
        <v>1193941.65628954</v>
      </c>
      <c r="CV15" s="1082">
        <v>1246070.5588081903</v>
      </c>
      <c r="CW15" s="1082">
        <v>1321719.04384301</v>
      </c>
      <c r="CX15" s="1082">
        <v>1243397.0092609001</v>
      </c>
      <c r="CY15" s="1082">
        <v>1206627.10402818</v>
      </c>
      <c r="CZ15" s="1082">
        <v>1251451.93970958</v>
      </c>
      <c r="DA15" s="1082">
        <v>1237042.5552062599</v>
      </c>
      <c r="DB15" s="1082">
        <v>1263122.18207728</v>
      </c>
      <c r="DC15" s="1082">
        <v>1398336.8637319996</v>
      </c>
      <c r="DD15" s="1082">
        <v>1420220.5813881101</v>
      </c>
      <c r="DE15" s="1082">
        <v>1307520.99510264</v>
      </c>
      <c r="DF15" s="1082">
        <v>1296356.87979186</v>
      </c>
      <c r="DG15" s="1082">
        <v>1391324.3340574899</v>
      </c>
      <c r="DH15" s="1082">
        <v>1438893.44548795</v>
      </c>
      <c r="DI15" s="1082">
        <v>1520166.29365882</v>
      </c>
      <c r="DJ15" s="1082">
        <v>1625420.1319976998</v>
      </c>
      <c r="DK15" s="1082">
        <v>1831788.39222098</v>
      </c>
      <c r="DL15" s="1082">
        <v>1758153.02824644</v>
      </c>
      <c r="DM15" s="1082">
        <v>1814257.2363966899</v>
      </c>
      <c r="DN15" s="1082">
        <v>1864093.5547358801</v>
      </c>
      <c r="DO15" s="1082">
        <v>1737871.8277114001</v>
      </c>
      <c r="DP15" s="1082">
        <v>1740740.0089953898</v>
      </c>
      <c r="DQ15" s="1082">
        <v>1827540.0911832701</v>
      </c>
      <c r="DR15" s="1082">
        <v>1702513.4802470102</v>
      </c>
      <c r="DS15" s="1082">
        <v>1836381.8391959902</v>
      </c>
      <c r="DT15" s="1082">
        <v>1940861.7634397103</v>
      </c>
      <c r="DU15" s="1082">
        <v>1892419.5277099102</v>
      </c>
      <c r="DV15" s="1082">
        <v>2006664.26482858</v>
      </c>
      <c r="DW15" s="1082">
        <v>2038560.8374145101</v>
      </c>
      <c r="DX15" s="1082">
        <v>1863594.1279024403</v>
      </c>
      <c r="DY15" s="1082">
        <v>1879881.36650674</v>
      </c>
      <c r="DZ15" s="1082">
        <v>2125777.1012797002</v>
      </c>
      <c r="EA15" s="1082">
        <v>2211834.1365785003</v>
      </c>
      <c r="EB15" s="1082">
        <v>2187615.08049291</v>
      </c>
      <c r="EC15" s="1082">
        <v>2124035.11860089</v>
      </c>
      <c r="ED15" s="1082">
        <v>2007637.6016949001</v>
      </c>
      <c r="EE15" s="1082">
        <v>2000683.1779108201</v>
      </c>
      <c r="EF15" s="1082">
        <v>2113353.1192568201</v>
      </c>
      <c r="EG15" s="1082">
        <v>2027197.6801791401</v>
      </c>
      <c r="EH15" s="1082">
        <v>2110378.81805802</v>
      </c>
      <c r="EI15" s="1082">
        <v>2039873.0003622801</v>
      </c>
      <c r="EJ15" s="1082">
        <v>1984175.7583953398</v>
      </c>
      <c r="EK15" s="1082">
        <v>2013278.55706216</v>
      </c>
      <c r="EL15" s="1082">
        <v>2086301.3319701499</v>
      </c>
      <c r="EM15" s="1082">
        <v>2110691.6192254801</v>
      </c>
      <c r="EN15" s="1082">
        <v>2171993.0432769298</v>
      </c>
      <c r="EO15" s="1082">
        <v>2089830.0191833398</v>
      </c>
      <c r="EP15" s="1082">
        <v>2105181.7799842097</v>
      </c>
      <c r="EQ15" s="1082">
        <v>2266288.55365064</v>
      </c>
      <c r="ER15" s="1082">
        <v>2048424.6220849399</v>
      </c>
      <c r="ES15" s="1082">
        <v>2176912.5498375301</v>
      </c>
      <c r="ET15" s="1082">
        <v>2162837.3497296101</v>
      </c>
      <c r="EU15" s="1082">
        <v>2209357.8206945495</v>
      </c>
      <c r="EV15" s="1082">
        <v>2225791.31342379</v>
      </c>
      <c r="EW15" s="1082">
        <v>2216216.97906391</v>
      </c>
      <c r="EX15" s="1082">
        <v>2049242.3872142201</v>
      </c>
      <c r="EY15" s="1082">
        <v>2135702.97807028</v>
      </c>
      <c r="EZ15" s="1082">
        <v>2022691.0607843702</v>
      </c>
      <c r="FA15" s="1082">
        <v>2210717.7564303796</v>
      </c>
      <c r="FB15" s="1082">
        <v>2109056.2141718999</v>
      </c>
      <c r="FC15" s="1082">
        <v>1970325.8397246399</v>
      </c>
      <c r="FD15" s="1082">
        <v>2309947.87955601</v>
      </c>
      <c r="FE15" s="1086"/>
    </row>
    <row r="16" spans="1:161" ht="15.75" customHeight="1">
      <c r="A16" s="1084" t="s">
        <v>861</v>
      </c>
      <c r="B16" s="1082"/>
      <c r="C16" s="1082"/>
      <c r="D16" s="1082"/>
      <c r="E16" s="1082"/>
      <c r="F16" s="1082"/>
      <c r="G16" s="1082"/>
      <c r="H16" s="1082"/>
      <c r="I16" s="1082"/>
      <c r="J16" s="1082"/>
      <c r="K16" s="1082"/>
      <c r="L16" s="1082"/>
      <c r="M16" s="1082"/>
      <c r="N16" s="1082"/>
      <c r="O16" s="1082"/>
      <c r="P16" s="1082"/>
      <c r="Q16" s="1082"/>
      <c r="R16" s="1082"/>
      <c r="S16" s="1082"/>
      <c r="T16" s="1082"/>
      <c r="U16" s="1082"/>
      <c r="V16" s="1082"/>
      <c r="W16" s="1082"/>
      <c r="X16" s="1082"/>
      <c r="Y16" s="1082"/>
      <c r="Z16" s="1082"/>
      <c r="AA16" s="1082"/>
      <c r="AB16" s="1082"/>
      <c r="AC16" s="1082"/>
      <c r="AD16" s="1082"/>
      <c r="AE16" s="1082"/>
      <c r="AF16" s="1082"/>
      <c r="AG16" s="1082"/>
      <c r="AH16" s="1082"/>
      <c r="AI16" s="1082"/>
      <c r="AJ16" s="1082"/>
      <c r="AK16" s="1082"/>
      <c r="AL16" s="1082"/>
      <c r="AM16" s="1082"/>
      <c r="AN16" s="1082"/>
      <c r="AO16" s="1082"/>
      <c r="AP16" s="1082"/>
      <c r="AQ16" s="1082"/>
      <c r="AR16" s="1082"/>
      <c r="AS16" s="1082"/>
      <c r="AT16" s="1082"/>
      <c r="AU16" s="1082"/>
      <c r="AV16" s="1082"/>
      <c r="AW16" s="1082"/>
      <c r="AX16" s="1082"/>
      <c r="AY16" s="1082"/>
      <c r="AZ16" s="1082"/>
      <c r="BA16" s="1082"/>
      <c r="BB16" s="1082"/>
      <c r="BC16" s="1082"/>
      <c r="BD16" s="1082"/>
      <c r="BE16" s="1082"/>
      <c r="BF16" s="1082"/>
      <c r="BG16" s="1082"/>
      <c r="BH16" s="1082"/>
      <c r="BI16" s="1082"/>
      <c r="BJ16" s="1082"/>
      <c r="BK16" s="1082"/>
      <c r="BL16" s="1082"/>
      <c r="BM16" s="1082"/>
      <c r="BN16" s="1082"/>
      <c r="BO16" s="1082"/>
      <c r="BP16" s="1082"/>
      <c r="BQ16" s="1082"/>
      <c r="BR16" s="1082"/>
      <c r="BS16" s="1082"/>
      <c r="BT16" s="1082"/>
      <c r="BU16" s="1082"/>
      <c r="BV16" s="1082"/>
      <c r="BW16" s="1082"/>
      <c r="BX16" s="1082"/>
      <c r="BY16" s="1082"/>
      <c r="BZ16" s="1082"/>
      <c r="CA16" s="1082"/>
      <c r="CB16" s="1082"/>
      <c r="CC16" s="1082"/>
      <c r="CD16" s="1082"/>
      <c r="CE16" s="1082"/>
      <c r="CF16" s="1082"/>
      <c r="CG16" s="1082"/>
      <c r="CH16" s="1082"/>
      <c r="CI16" s="1082"/>
      <c r="CJ16" s="1082"/>
      <c r="CK16" s="1082"/>
      <c r="CL16" s="1082"/>
      <c r="CM16" s="1082"/>
      <c r="CN16" s="1082"/>
      <c r="CO16" s="1082"/>
      <c r="CP16" s="1082"/>
      <c r="CQ16" s="1082"/>
      <c r="CR16" s="1082"/>
      <c r="CS16" s="1082"/>
      <c r="CT16" s="1082"/>
      <c r="CU16" s="1082"/>
      <c r="CV16" s="1082"/>
      <c r="CW16" s="1082"/>
      <c r="CX16" s="1082"/>
      <c r="CY16" s="1082"/>
      <c r="CZ16" s="1082"/>
      <c r="DA16" s="1082"/>
      <c r="DB16" s="1082"/>
      <c r="DC16" s="1082"/>
      <c r="DD16" s="1082"/>
      <c r="DE16" s="1082"/>
      <c r="DF16" s="1082"/>
      <c r="DG16" s="1082"/>
      <c r="DH16" s="1082"/>
      <c r="DI16" s="1082"/>
      <c r="DJ16" s="1082"/>
      <c r="DK16" s="1082"/>
      <c r="DL16" s="1082"/>
      <c r="DM16" s="1082"/>
      <c r="DN16" s="1082"/>
      <c r="DO16" s="1082"/>
      <c r="DP16" s="1082"/>
      <c r="DQ16" s="1082"/>
      <c r="DR16" s="1082"/>
      <c r="DS16" s="1082"/>
      <c r="DT16" s="1082"/>
      <c r="DU16" s="1082">
        <v>0</v>
      </c>
      <c r="DV16" s="1082">
        <v>0</v>
      </c>
      <c r="DW16" s="1082">
        <v>0</v>
      </c>
      <c r="DX16" s="1082">
        <v>0</v>
      </c>
      <c r="DY16" s="1082">
        <v>0</v>
      </c>
      <c r="DZ16" s="1082">
        <v>0</v>
      </c>
      <c r="EA16" s="1082">
        <v>0</v>
      </c>
      <c r="EB16" s="1082">
        <v>0</v>
      </c>
      <c r="EC16" s="1082">
        <v>0</v>
      </c>
      <c r="ED16" s="1082">
        <v>0</v>
      </c>
      <c r="EE16" s="1082">
        <v>0</v>
      </c>
      <c r="EF16" s="1082">
        <v>0</v>
      </c>
      <c r="EG16" s="1082">
        <v>0</v>
      </c>
      <c r="EH16" s="1082">
        <v>0</v>
      </c>
      <c r="EI16" s="1082">
        <v>0</v>
      </c>
      <c r="EJ16" s="1082">
        <v>0</v>
      </c>
      <c r="EK16" s="1082">
        <v>0</v>
      </c>
      <c r="EL16" s="1082">
        <v>0</v>
      </c>
      <c r="EM16" s="1082">
        <v>0</v>
      </c>
      <c r="EN16" s="1082">
        <v>0</v>
      </c>
      <c r="EO16" s="1082">
        <v>0</v>
      </c>
      <c r="EP16" s="1082">
        <v>0</v>
      </c>
      <c r="EQ16" s="1082">
        <v>0</v>
      </c>
      <c r="ER16" s="1082">
        <v>0</v>
      </c>
      <c r="ES16" s="1082">
        <v>0</v>
      </c>
      <c r="ET16" s="1082">
        <v>0</v>
      </c>
      <c r="EU16" s="1082">
        <v>0</v>
      </c>
      <c r="EV16" s="1082">
        <v>0</v>
      </c>
      <c r="EW16" s="1082">
        <v>0</v>
      </c>
      <c r="EX16" s="1082">
        <v>0</v>
      </c>
      <c r="EY16" s="1082">
        <v>0</v>
      </c>
      <c r="EZ16" s="1082">
        <v>0</v>
      </c>
      <c r="FA16" s="1082">
        <v>0</v>
      </c>
      <c r="FB16" s="1082">
        <v>0</v>
      </c>
      <c r="FC16" s="1082">
        <v>0</v>
      </c>
      <c r="FD16" s="1082">
        <v>0</v>
      </c>
      <c r="FE16" s="1091"/>
    </row>
    <row r="17" spans="1:161" ht="15.75" customHeight="1">
      <c r="A17" s="1084" t="s">
        <v>862</v>
      </c>
      <c r="B17" s="1085">
        <v>305017.8</v>
      </c>
      <c r="C17" s="1085">
        <v>289287.59999999998</v>
      </c>
      <c r="D17" s="1085">
        <v>300046.40000000002</v>
      </c>
      <c r="E17" s="1085">
        <v>300046.69999999995</v>
      </c>
      <c r="F17" s="1085">
        <v>323860.40000000002</v>
      </c>
      <c r="G17" s="1085">
        <v>344578.3</v>
      </c>
      <c r="H17" s="1085">
        <v>340461.1</v>
      </c>
      <c r="I17" s="1085">
        <v>334294.89999999997</v>
      </c>
      <c r="J17" s="1085">
        <v>362574.1</v>
      </c>
      <c r="K17" s="1085">
        <v>335296.60000000003</v>
      </c>
      <c r="L17" s="1085">
        <v>356453.2</v>
      </c>
      <c r="M17" s="1085">
        <v>361473.2</v>
      </c>
      <c r="N17" s="1085">
        <v>398201.2</v>
      </c>
      <c r="O17" s="1085">
        <v>369325.9</v>
      </c>
      <c r="P17" s="1085">
        <v>383158.8</v>
      </c>
      <c r="Q17" s="1085">
        <v>390654.1</v>
      </c>
      <c r="R17" s="1085">
        <v>402341.2</v>
      </c>
      <c r="S17" s="1085">
        <v>399985.4</v>
      </c>
      <c r="T17" s="1085">
        <v>422866.6</v>
      </c>
      <c r="U17" s="1085">
        <v>404841.9</v>
      </c>
      <c r="V17" s="1085">
        <v>413985.60000000003</v>
      </c>
      <c r="W17" s="1085">
        <v>344542.80000000005</v>
      </c>
      <c r="X17" s="1085">
        <v>382841.59999999998</v>
      </c>
      <c r="Y17" s="1085">
        <v>441436.69999999995</v>
      </c>
      <c r="Z17" s="1085">
        <v>437651.6</v>
      </c>
      <c r="AA17" s="1085">
        <v>430285.5</v>
      </c>
      <c r="AB17" s="1085">
        <v>472785.6</v>
      </c>
      <c r="AC17" s="1085">
        <v>440006</v>
      </c>
      <c r="AD17" s="1085">
        <v>404222.3</v>
      </c>
      <c r="AE17" s="1085">
        <v>424606</v>
      </c>
      <c r="AF17" s="1085">
        <v>447776.1</v>
      </c>
      <c r="AG17" s="1085">
        <v>440827.7</v>
      </c>
      <c r="AH17" s="1085">
        <v>406790</v>
      </c>
      <c r="AI17" s="1085">
        <v>413054.9</v>
      </c>
      <c r="AJ17" s="1085">
        <v>450282.2</v>
      </c>
      <c r="AK17" s="1085">
        <v>506949.5</v>
      </c>
      <c r="AL17" s="1085">
        <v>481290.6</v>
      </c>
      <c r="AM17" s="1085">
        <v>462218.4</v>
      </c>
      <c r="AN17" s="1085">
        <v>458599</v>
      </c>
      <c r="AO17" s="1085">
        <v>492617.5</v>
      </c>
      <c r="AP17" s="1085">
        <v>451827.39999999997</v>
      </c>
      <c r="AQ17" s="1085">
        <v>395787.8</v>
      </c>
      <c r="AR17" s="1085">
        <v>449546.30000000005</v>
      </c>
      <c r="AS17" s="1085">
        <v>467856.2</v>
      </c>
      <c r="AT17" s="1085">
        <v>500132.6</v>
      </c>
      <c r="AU17" s="1085">
        <v>468410.3</v>
      </c>
      <c r="AV17" s="1085">
        <v>425482.9</v>
      </c>
      <c r="AW17" s="1085">
        <v>479178.7</v>
      </c>
      <c r="AX17" s="1085">
        <v>463222.9</v>
      </c>
      <c r="AY17" s="1085">
        <v>487261.00799999997</v>
      </c>
      <c r="AZ17" s="1085">
        <v>328148.24699999997</v>
      </c>
      <c r="BA17" s="1085">
        <v>556716.37699999998</v>
      </c>
      <c r="BB17" s="1085">
        <v>565950.16899999999</v>
      </c>
      <c r="BC17" s="1085">
        <v>590725.65</v>
      </c>
      <c r="BD17" s="1085">
        <v>666331.152</v>
      </c>
      <c r="BE17" s="1085">
        <v>665945.397</v>
      </c>
      <c r="BF17" s="1085">
        <v>696164.45700000005</v>
      </c>
      <c r="BG17" s="1085">
        <v>860597.04500000004</v>
      </c>
      <c r="BH17" s="1085">
        <v>1134041.449</v>
      </c>
      <c r="BI17" s="1085">
        <v>1202438.5697000003</v>
      </c>
      <c r="BJ17" s="1085">
        <v>1358270.6159530601</v>
      </c>
      <c r="BK17" s="1085">
        <v>576796.83840625</v>
      </c>
      <c r="BL17" s="1085">
        <v>611577.32988511003</v>
      </c>
      <c r="BM17" s="1085">
        <v>717915.28470629</v>
      </c>
      <c r="BN17" s="1085">
        <v>800816.8588530001</v>
      </c>
      <c r="BO17" s="1085">
        <v>858290.49123675004</v>
      </c>
      <c r="BP17" s="1085">
        <v>971138.90221398999</v>
      </c>
      <c r="BQ17" s="1085">
        <v>879973.76130959007</v>
      </c>
      <c r="BR17" s="1085">
        <v>894777.51332282997</v>
      </c>
      <c r="BS17" s="1085">
        <v>911592.11849891988</v>
      </c>
      <c r="BT17" s="1085">
        <v>955667.64144331007</v>
      </c>
      <c r="BU17" s="1085">
        <v>936104.94992336002</v>
      </c>
      <c r="BV17" s="1085">
        <v>930742.65466651006</v>
      </c>
      <c r="BW17" s="1085">
        <v>875435.29169207008</v>
      </c>
      <c r="BX17" s="1085">
        <v>909496.01999108994</v>
      </c>
      <c r="BY17" s="1085">
        <v>940915.70142646006</v>
      </c>
      <c r="BZ17" s="1085">
        <v>902202.70364493993</v>
      </c>
      <c r="CA17" s="1085">
        <v>1140765.36349787</v>
      </c>
      <c r="CB17" s="1085">
        <v>1082967.95355201</v>
      </c>
      <c r="CC17" s="1085">
        <v>959974.78580607998</v>
      </c>
      <c r="CD17" s="1085">
        <v>1141884.3546966799</v>
      </c>
      <c r="CE17" s="1085">
        <v>1250559.0559159799</v>
      </c>
      <c r="CF17" s="1085">
        <v>1162103.6650378201</v>
      </c>
      <c r="CG17" s="1085">
        <v>1006689.1076695999</v>
      </c>
      <c r="CH17" s="1085">
        <v>1506845.9077412297</v>
      </c>
      <c r="CI17" s="1085">
        <v>1482944.10670507</v>
      </c>
      <c r="CJ17" s="1085">
        <v>1521495.62610773</v>
      </c>
      <c r="CK17" s="1085">
        <v>1358811.1737218502</v>
      </c>
      <c r="CL17" s="1085">
        <v>1265772.0289197799</v>
      </c>
      <c r="CM17" s="1085">
        <v>1251599.2656705002</v>
      </c>
      <c r="CN17" s="1085">
        <v>1192183.5214151298</v>
      </c>
      <c r="CO17" s="1085">
        <v>1140606.08489157</v>
      </c>
      <c r="CP17" s="1085">
        <v>1178949.61841444</v>
      </c>
      <c r="CQ17" s="1085">
        <v>1237241.6102001201</v>
      </c>
      <c r="CR17" s="1085">
        <v>1275097.3048845201</v>
      </c>
      <c r="CS17" s="1085">
        <v>1252531.8456307198</v>
      </c>
      <c r="CT17" s="1085">
        <v>1265628.4732997299</v>
      </c>
      <c r="CU17" s="1085">
        <v>1193926.56056048</v>
      </c>
      <c r="CV17" s="1085">
        <v>1246018.0648619502</v>
      </c>
      <c r="CW17" s="1085">
        <v>1321697.64041899</v>
      </c>
      <c r="CX17" s="1085">
        <v>1243386.1941919001</v>
      </c>
      <c r="CY17" s="1085">
        <v>1206616.28895918</v>
      </c>
      <c r="CZ17" s="1085">
        <v>1251441.12464058</v>
      </c>
      <c r="DA17" s="1085">
        <v>1237031.7401372599</v>
      </c>
      <c r="DB17" s="1085">
        <v>1263111.36700828</v>
      </c>
      <c r="DC17" s="1085">
        <v>1398326.0486629996</v>
      </c>
      <c r="DD17" s="1085">
        <v>1420207.0306883501</v>
      </c>
      <c r="DE17" s="1085">
        <v>1307510.18003364</v>
      </c>
      <c r="DF17" s="1085">
        <v>1296346.06472286</v>
      </c>
      <c r="DG17" s="1085">
        <v>1391313.5189884901</v>
      </c>
      <c r="DH17" s="1085">
        <v>1438882.63041895</v>
      </c>
      <c r="DI17" s="1085">
        <v>1520155.47858982</v>
      </c>
      <c r="DJ17" s="1085">
        <v>1625409.3169286998</v>
      </c>
      <c r="DK17" s="1085">
        <v>1831777.57715198</v>
      </c>
      <c r="DL17" s="1085">
        <v>1758142.21317744</v>
      </c>
      <c r="DM17" s="1085">
        <v>1814246.4213276899</v>
      </c>
      <c r="DN17" s="1085">
        <v>1864079.48501758</v>
      </c>
      <c r="DO17" s="1085">
        <v>1737861.0126424001</v>
      </c>
      <c r="DP17" s="1085">
        <v>1740729.1939263898</v>
      </c>
      <c r="DQ17" s="1085">
        <v>1827529.2761142701</v>
      </c>
      <c r="DR17" s="1085">
        <v>1702511.7971400102</v>
      </c>
      <c r="DS17" s="1085">
        <v>1836380.1560889902</v>
      </c>
      <c r="DT17" s="1085">
        <v>1940860.0803327102</v>
      </c>
      <c r="DU17" s="1085">
        <v>1892417.8446029101</v>
      </c>
      <c r="DV17" s="1085">
        <v>2006662.5817215801</v>
      </c>
      <c r="DW17" s="1085">
        <v>2038559.15430751</v>
      </c>
      <c r="DX17" s="1085">
        <v>1863592.4447954402</v>
      </c>
      <c r="DY17" s="1085">
        <v>1879879.6833997399</v>
      </c>
      <c r="DZ17" s="1085">
        <v>2125775.4181726999</v>
      </c>
      <c r="EA17" s="1085">
        <v>2211832.4534715</v>
      </c>
      <c r="EB17" s="1085">
        <v>2187613.3973859102</v>
      </c>
      <c r="EC17" s="1085">
        <v>2124033.4354938902</v>
      </c>
      <c r="ED17" s="1085">
        <v>2007635.9185879</v>
      </c>
      <c r="EE17" s="1085">
        <v>2000681.4948038203</v>
      </c>
      <c r="EF17" s="1085">
        <v>2113353.1192568201</v>
      </c>
      <c r="EG17" s="1085">
        <v>2027197.6801791401</v>
      </c>
      <c r="EH17" s="1085">
        <v>2110378.81805802</v>
      </c>
      <c r="EI17" s="1085">
        <v>2039873.0003622801</v>
      </c>
      <c r="EJ17" s="1085">
        <v>1984175.7583953398</v>
      </c>
      <c r="EK17" s="1085">
        <v>2013278.55706216</v>
      </c>
      <c r="EL17" s="1085">
        <v>2086301.3319701499</v>
      </c>
      <c r="EM17" s="1085">
        <v>2110691.6192254801</v>
      </c>
      <c r="EN17" s="1085">
        <v>2171993.0432769298</v>
      </c>
      <c r="EO17" s="1085">
        <v>2089830.0191833398</v>
      </c>
      <c r="EP17" s="1085">
        <v>2105181.7799842097</v>
      </c>
      <c r="EQ17" s="1085">
        <v>2266288.55365064</v>
      </c>
      <c r="ER17" s="1085">
        <v>2048424.6220849399</v>
      </c>
      <c r="ES17" s="1085">
        <v>2176912.5498375301</v>
      </c>
      <c r="ET17" s="1085">
        <v>2162837.3497296101</v>
      </c>
      <c r="EU17" s="1085">
        <v>2209357.8206945495</v>
      </c>
      <c r="EV17" s="1085">
        <v>2225791.31342379</v>
      </c>
      <c r="EW17" s="1085">
        <v>2216216.97906391</v>
      </c>
      <c r="EX17" s="1085">
        <v>2049242.3872142201</v>
      </c>
      <c r="EY17" s="1085">
        <v>2135702.97807028</v>
      </c>
      <c r="EZ17" s="1085">
        <v>2022691.0607843702</v>
      </c>
      <c r="FA17" s="1085">
        <v>2210717.7564303796</v>
      </c>
      <c r="FB17" s="1085">
        <v>2109056.2141718999</v>
      </c>
      <c r="FC17" s="1085">
        <v>1970325.8397246399</v>
      </c>
      <c r="FD17" s="1085">
        <v>2309947.87955601</v>
      </c>
      <c r="FE17" s="1091"/>
    </row>
    <row r="18" spans="1:161" ht="15.75" customHeight="1">
      <c r="A18" s="1087" t="s">
        <v>863</v>
      </c>
      <c r="B18" s="1085">
        <v>250736.9</v>
      </c>
      <c r="C18" s="1085">
        <v>221488.1</v>
      </c>
      <c r="D18" s="1085">
        <v>259209.60000000001</v>
      </c>
      <c r="E18" s="1085">
        <v>268075.59999999998</v>
      </c>
      <c r="F18" s="1085">
        <v>267744</v>
      </c>
      <c r="G18" s="1085">
        <v>285433.2</v>
      </c>
      <c r="H18" s="1085">
        <v>274520.59999999998</v>
      </c>
      <c r="I18" s="1085">
        <v>288457.59999999998</v>
      </c>
      <c r="J18" s="1085">
        <v>287899.3</v>
      </c>
      <c r="K18" s="1085">
        <v>293471.7</v>
      </c>
      <c r="L18" s="1085">
        <v>287914</v>
      </c>
      <c r="M18" s="1085">
        <v>288650</v>
      </c>
      <c r="N18" s="1085">
        <v>350438.8</v>
      </c>
      <c r="O18" s="1085">
        <v>297816.2</v>
      </c>
      <c r="P18" s="1085">
        <v>297431.09999999998</v>
      </c>
      <c r="Q18" s="1085">
        <v>311077.59999999998</v>
      </c>
      <c r="R18" s="1085">
        <v>314058</v>
      </c>
      <c r="S18" s="1085">
        <v>307934.90000000002</v>
      </c>
      <c r="T18" s="1085">
        <v>324779.09999999998</v>
      </c>
      <c r="U18" s="1085">
        <v>313246.3</v>
      </c>
      <c r="V18" s="1085">
        <v>356545.7</v>
      </c>
      <c r="W18" s="1085">
        <v>268903.90000000002</v>
      </c>
      <c r="X18" s="1085">
        <v>319599.3</v>
      </c>
      <c r="Y18" s="1085">
        <v>369881.3</v>
      </c>
      <c r="Z18" s="1085">
        <v>378372.1</v>
      </c>
      <c r="AA18" s="1085">
        <v>365779.5</v>
      </c>
      <c r="AB18" s="1085">
        <v>389063.3</v>
      </c>
      <c r="AC18" s="1085">
        <v>375889.7</v>
      </c>
      <c r="AD18" s="1085">
        <v>345627.2</v>
      </c>
      <c r="AE18" s="1085">
        <v>363228.1</v>
      </c>
      <c r="AF18" s="1085">
        <v>378415.3</v>
      </c>
      <c r="AG18" s="1085">
        <v>383360.7</v>
      </c>
      <c r="AH18" s="1085">
        <v>350143.9</v>
      </c>
      <c r="AI18" s="1085">
        <v>350952.5</v>
      </c>
      <c r="AJ18" s="1085">
        <v>386901.3</v>
      </c>
      <c r="AK18" s="1085">
        <v>440848.7</v>
      </c>
      <c r="AL18" s="1085">
        <v>405725.5</v>
      </c>
      <c r="AM18" s="1085">
        <v>404732</v>
      </c>
      <c r="AN18" s="1085">
        <v>399080.4</v>
      </c>
      <c r="AO18" s="1085">
        <v>433551</v>
      </c>
      <c r="AP18" s="1085">
        <v>396393.1</v>
      </c>
      <c r="AQ18" s="1085">
        <v>338013.2</v>
      </c>
      <c r="AR18" s="1085">
        <v>388198.9</v>
      </c>
      <c r="AS18" s="1085">
        <v>402969.3</v>
      </c>
      <c r="AT18" s="1085">
        <v>423036.8</v>
      </c>
      <c r="AU18" s="1085">
        <v>424074.4</v>
      </c>
      <c r="AV18" s="1085">
        <v>376733.5</v>
      </c>
      <c r="AW18" s="1085">
        <v>430054.3</v>
      </c>
      <c r="AX18" s="1085">
        <v>415733.5</v>
      </c>
      <c r="AY18" s="1085">
        <v>420256.96500000003</v>
      </c>
      <c r="AZ18" s="1085">
        <v>307300.92200000002</v>
      </c>
      <c r="BA18" s="1085">
        <v>520075.49900000001</v>
      </c>
      <c r="BB18" s="1085">
        <v>531380.91799999995</v>
      </c>
      <c r="BC18" s="1085">
        <v>538886.26</v>
      </c>
      <c r="BD18" s="1085">
        <v>597681.12800000003</v>
      </c>
      <c r="BE18" s="1085">
        <v>611598.58900000004</v>
      </c>
      <c r="BF18" s="1085">
        <v>619276.61499999999</v>
      </c>
      <c r="BG18" s="1085">
        <v>771711.57200000004</v>
      </c>
      <c r="BH18" s="1085">
        <v>1003520.963</v>
      </c>
      <c r="BI18" s="1085">
        <v>1088011.6798000003</v>
      </c>
      <c r="BJ18" s="1085">
        <v>1232400.6779680802</v>
      </c>
      <c r="BK18" s="1085">
        <v>526568.82643963001</v>
      </c>
      <c r="BL18" s="1085">
        <v>556290.5872369</v>
      </c>
      <c r="BM18" s="1085">
        <v>638275.37884910009</v>
      </c>
      <c r="BN18" s="1085">
        <v>745510.22609046008</v>
      </c>
      <c r="BO18" s="1085">
        <v>793461.31301031995</v>
      </c>
      <c r="BP18" s="1085">
        <v>901166.96910749003</v>
      </c>
      <c r="BQ18" s="1085">
        <v>795272.40770922008</v>
      </c>
      <c r="BR18" s="1085">
        <v>855335.16067796992</v>
      </c>
      <c r="BS18" s="1085">
        <v>846968.25571464992</v>
      </c>
      <c r="BT18" s="1085">
        <v>909971.18984101003</v>
      </c>
      <c r="BU18" s="1085">
        <v>892454.75245570997</v>
      </c>
      <c r="BV18" s="1085">
        <v>888336.14385512995</v>
      </c>
      <c r="BW18" s="1085">
        <v>828478.66582680005</v>
      </c>
      <c r="BX18" s="1085">
        <v>854060.35899204994</v>
      </c>
      <c r="BY18" s="1085">
        <v>887074.9776959701</v>
      </c>
      <c r="BZ18" s="1085">
        <v>850524.99171683996</v>
      </c>
      <c r="CA18" s="1085">
        <v>1090797.5886570301</v>
      </c>
      <c r="CB18" s="1085">
        <v>1036824.71047977</v>
      </c>
      <c r="CC18" s="1085">
        <v>901057.99320250005</v>
      </c>
      <c r="CD18" s="1085">
        <v>1099458.15618917</v>
      </c>
      <c r="CE18" s="1085">
        <v>1199679.44774601</v>
      </c>
      <c r="CF18" s="1085">
        <v>1120978.57885247</v>
      </c>
      <c r="CG18" s="1085">
        <v>962765.33910340001</v>
      </c>
      <c r="CH18" s="1085">
        <v>1459161.8222660699</v>
      </c>
      <c r="CI18" s="1085">
        <v>1430412.9443973901</v>
      </c>
      <c r="CJ18" s="1085">
        <v>1470306.4187224</v>
      </c>
      <c r="CK18" s="1085">
        <v>1294258.53989626</v>
      </c>
      <c r="CL18" s="1085">
        <v>1200770.3604375601</v>
      </c>
      <c r="CM18" s="1085">
        <v>1182313.8407239302</v>
      </c>
      <c r="CN18" s="1085">
        <v>1133547.48409819</v>
      </c>
      <c r="CO18" s="1085">
        <v>1091156.4524125799</v>
      </c>
      <c r="CP18" s="1085">
        <v>1126804.8441071999</v>
      </c>
      <c r="CQ18" s="1085">
        <v>1179606.7043596902</v>
      </c>
      <c r="CR18" s="1085">
        <v>1219429.09334822</v>
      </c>
      <c r="CS18" s="1085">
        <v>1198771.8650405898</v>
      </c>
      <c r="CT18" s="1085">
        <v>1208802.8603608699</v>
      </c>
      <c r="CU18" s="1085">
        <v>1134275.8189226498</v>
      </c>
      <c r="CV18" s="1085">
        <v>1191762.0729911302</v>
      </c>
      <c r="CW18" s="1085">
        <v>1258110.10663391</v>
      </c>
      <c r="CX18" s="1085">
        <v>1167711.1803110801</v>
      </c>
      <c r="CY18" s="1085">
        <v>1134276.74914972</v>
      </c>
      <c r="CZ18" s="1085">
        <v>1176828.8110494101</v>
      </c>
      <c r="DA18" s="1085">
        <v>1164862.1143877199</v>
      </c>
      <c r="DB18" s="1085">
        <v>1169133.1011945901</v>
      </c>
      <c r="DC18" s="1085">
        <v>1279590.9857973398</v>
      </c>
      <c r="DD18" s="1085">
        <v>1302772.5707292701</v>
      </c>
      <c r="DE18" s="1085">
        <v>1213936.8612657499</v>
      </c>
      <c r="DF18" s="1085">
        <v>1210521.5817033302</v>
      </c>
      <c r="DG18" s="1085">
        <v>1311789.2585233501</v>
      </c>
      <c r="DH18" s="1085">
        <v>1366127.9266973899</v>
      </c>
      <c r="DI18" s="1085">
        <v>1434735.9026653701</v>
      </c>
      <c r="DJ18" s="1085">
        <v>1523615.0293099799</v>
      </c>
      <c r="DK18" s="1085">
        <v>1660123.3244507599</v>
      </c>
      <c r="DL18" s="1085">
        <v>1554766.3036380599</v>
      </c>
      <c r="DM18" s="1085">
        <v>1624452.4226055599</v>
      </c>
      <c r="DN18" s="1085">
        <v>1722777.88035281</v>
      </c>
      <c r="DO18" s="1085">
        <v>1655943.34847211</v>
      </c>
      <c r="DP18" s="1085">
        <v>1649695.3738532998</v>
      </c>
      <c r="DQ18" s="1085">
        <v>1743196.8855324099</v>
      </c>
      <c r="DR18" s="1085">
        <v>1606494.3916237003</v>
      </c>
      <c r="DS18" s="1085">
        <v>1727881.0200708802</v>
      </c>
      <c r="DT18" s="1085">
        <v>1796134.0428823801</v>
      </c>
      <c r="DU18" s="1085">
        <v>1770607.7533516302</v>
      </c>
      <c r="DV18" s="1085">
        <v>1875876.3355565399</v>
      </c>
      <c r="DW18" s="1085">
        <v>1889881.43216768</v>
      </c>
      <c r="DX18" s="1085">
        <v>1731677.06113833</v>
      </c>
      <c r="DY18" s="1085">
        <v>1731791.2810664901</v>
      </c>
      <c r="DZ18" s="1085">
        <v>1937019.90467668</v>
      </c>
      <c r="EA18" s="1085">
        <v>2081479.9392059902</v>
      </c>
      <c r="EB18" s="1085">
        <v>2051474.4098993998</v>
      </c>
      <c r="EC18" s="1085">
        <v>1994703.08788121</v>
      </c>
      <c r="ED18" s="1085">
        <v>1887345.26434954</v>
      </c>
      <c r="EE18" s="1085">
        <v>1915692.1664273601</v>
      </c>
      <c r="EF18" s="1085">
        <v>2002804.2754633001</v>
      </c>
      <c r="EG18" s="1085">
        <v>1950760.4597323402</v>
      </c>
      <c r="EH18" s="1085">
        <v>2016950.8557406501</v>
      </c>
      <c r="EI18" s="1085">
        <v>2073723.55139064</v>
      </c>
      <c r="EJ18" s="1085">
        <v>1980683.6969991999</v>
      </c>
      <c r="EK18" s="1085">
        <v>2009924.7990130899</v>
      </c>
      <c r="EL18" s="1085">
        <v>2081591.2418344899</v>
      </c>
      <c r="EM18" s="1085">
        <v>2105253.3185320403</v>
      </c>
      <c r="EN18" s="1085">
        <v>2167767.6345590199</v>
      </c>
      <c r="EO18" s="1085">
        <v>2088168.1670803498</v>
      </c>
      <c r="EP18" s="1085">
        <v>2103248.23122579</v>
      </c>
      <c r="EQ18" s="1085">
        <v>2264354.5334254103</v>
      </c>
      <c r="ER18" s="1085">
        <v>2045732.0638878199</v>
      </c>
      <c r="ES18" s="1085">
        <v>2175639.2718938305</v>
      </c>
      <c r="ET18" s="1085">
        <v>2160966.35537261</v>
      </c>
      <c r="EU18" s="1085">
        <v>2208965.1870867996</v>
      </c>
      <c r="EV18" s="1085">
        <v>2224421.4460275997</v>
      </c>
      <c r="EW18" s="1085">
        <v>2215137.80105945</v>
      </c>
      <c r="EX18" s="1085">
        <v>2047266.2490874501</v>
      </c>
      <c r="EY18" s="1085">
        <v>2133044.96690768</v>
      </c>
      <c r="EZ18" s="1085">
        <v>2020666.5643169098</v>
      </c>
      <c r="FA18" s="1085">
        <v>2206192.3303700294</v>
      </c>
      <c r="FB18" s="1085">
        <v>2092113.6414776798</v>
      </c>
      <c r="FC18" s="1085">
        <v>1954492.9005072</v>
      </c>
      <c r="FD18" s="1085">
        <v>2291648.8486044602</v>
      </c>
      <c r="FE18" s="1086"/>
    </row>
    <row r="19" spans="1:161" ht="15.75" customHeight="1">
      <c r="A19" s="1087" t="s">
        <v>864</v>
      </c>
      <c r="B19" s="1085">
        <v>54280.9</v>
      </c>
      <c r="C19" s="1085">
        <v>67799.5</v>
      </c>
      <c r="D19" s="1085">
        <v>40836.800000000003</v>
      </c>
      <c r="E19" s="1085">
        <v>31971.1</v>
      </c>
      <c r="F19" s="1085">
        <v>56116.4</v>
      </c>
      <c r="G19" s="1085">
        <v>59145.1</v>
      </c>
      <c r="H19" s="1085">
        <v>65940.5</v>
      </c>
      <c r="I19" s="1085">
        <v>45837.3</v>
      </c>
      <c r="J19" s="1085">
        <v>74674.8</v>
      </c>
      <c r="K19" s="1085">
        <v>41824.9</v>
      </c>
      <c r="L19" s="1085">
        <v>68539.199999999997</v>
      </c>
      <c r="M19" s="1085">
        <v>72823.199999999997</v>
      </c>
      <c r="N19" s="1085">
        <v>47762.400000000001</v>
      </c>
      <c r="O19" s="1085">
        <v>71509.7</v>
      </c>
      <c r="P19" s="1085">
        <v>85727.7</v>
      </c>
      <c r="Q19" s="1085">
        <v>79576.5</v>
      </c>
      <c r="R19" s="1085">
        <v>88283.199999999997</v>
      </c>
      <c r="S19" s="1085">
        <v>92050.5</v>
      </c>
      <c r="T19" s="1085">
        <v>98087.5</v>
      </c>
      <c r="U19" s="1085">
        <v>91595.6</v>
      </c>
      <c r="V19" s="1085">
        <v>57439.9</v>
      </c>
      <c r="W19" s="1085">
        <v>75638.899999999994</v>
      </c>
      <c r="X19" s="1085">
        <v>63242.3</v>
      </c>
      <c r="Y19" s="1085">
        <v>71555.399999999994</v>
      </c>
      <c r="Z19" s="1085">
        <v>59279.5</v>
      </c>
      <c r="AA19" s="1085">
        <v>64506</v>
      </c>
      <c r="AB19" s="1085">
        <v>83722.3</v>
      </c>
      <c r="AC19" s="1085">
        <v>64116.3</v>
      </c>
      <c r="AD19" s="1085">
        <v>58595.1</v>
      </c>
      <c r="AE19" s="1085">
        <v>61377.9</v>
      </c>
      <c r="AF19" s="1085">
        <v>69360.800000000003</v>
      </c>
      <c r="AG19" s="1085">
        <v>57264.800000000003</v>
      </c>
      <c r="AH19" s="1085">
        <v>56646.1</v>
      </c>
      <c r="AI19" s="1085">
        <v>62102.400000000001</v>
      </c>
      <c r="AJ19" s="1085">
        <v>63380.9</v>
      </c>
      <c r="AK19" s="1085">
        <v>66100.800000000003</v>
      </c>
      <c r="AL19" s="1085">
        <v>75565.100000000006</v>
      </c>
      <c r="AM19" s="1085">
        <v>57486.400000000001</v>
      </c>
      <c r="AN19" s="1085">
        <v>59518.6</v>
      </c>
      <c r="AO19" s="1085">
        <v>59066.5</v>
      </c>
      <c r="AP19" s="1085">
        <v>55434.3</v>
      </c>
      <c r="AQ19" s="1085">
        <v>57774.6</v>
      </c>
      <c r="AR19" s="1085">
        <v>61347.4</v>
      </c>
      <c r="AS19" s="1085">
        <v>64886.9</v>
      </c>
      <c r="AT19" s="1085">
        <v>77095.8</v>
      </c>
      <c r="AU19" s="1085">
        <v>44335.9</v>
      </c>
      <c r="AV19" s="1085">
        <v>48749.4</v>
      </c>
      <c r="AW19" s="1085">
        <v>49124.4</v>
      </c>
      <c r="AX19" s="1085">
        <v>47489.4</v>
      </c>
      <c r="AY19" s="1085">
        <v>67004.043000000005</v>
      </c>
      <c r="AZ19" s="1085">
        <v>20847.325000000001</v>
      </c>
      <c r="BA19" s="1085">
        <v>36640.877999999997</v>
      </c>
      <c r="BB19" s="1085">
        <v>34569.250999999997</v>
      </c>
      <c r="BC19" s="1085">
        <v>51839.39</v>
      </c>
      <c r="BD19" s="1085">
        <v>68650.024000000005</v>
      </c>
      <c r="BE19" s="1085">
        <v>54346.807999999997</v>
      </c>
      <c r="BF19" s="1085">
        <v>76887.842000000004</v>
      </c>
      <c r="BG19" s="1085">
        <v>88885.472999999998</v>
      </c>
      <c r="BH19" s="1085">
        <v>130520.486</v>
      </c>
      <c r="BI19" s="1085">
        <v>114426.88989999999</v>
      </c>
      <c r="BJ19" s="1085">
        <v>125869.93798498</v>
      </c>
      <c r="BK19" s="1085">
        <v>50228.011966620004</v>
      </c>
      <c r="BL19" s="1085">
        <v>55286.742648209998</v>
      </c>
      <c r="BM19" s="1085">
        <v>79639.90585719001</v>
      </c>
      <c r="BN19" s="1085">
        <v>55306.632762540001</v>
      </c>
      <c r="BO19" s="1085">
        <v>64829.178226429998</v>
      </c>
      <c r="BP19" s="1085">
        <v>69971.933106500001</v>
      </c>
      <c r="BQ19" s="1085">
        <v>84701.353600369999</v>
      </c>
      <c r="BR19" s="1085">
        <v>39442.352644860002</v>
      </c>
      <c r="BS19" s="1085">
        <v>64623.862784269993</v>
      </c>
      <c r="BT19" s="1085">
        <v>45696.451602300003</v>
      </c>
      <c r="BU19" s="1085">
        <v>43650.197467650003</v>
      </c>
      <c r="BV19" s="1085">
        <v>42406.510811379994</v>
      </c>
      <c r="BW19" s="1085">
        <v>46956.625865269998</v>
      </c>
      <c r="BX19" s="1085">
        <v>55435.660999040003</v>
      </c>
      <c r="BY19" s="1085">
        <v>53840.723730489997</v>
      </c>
      <c r="BZ19" s="1085">
        <v>51677.711928099998</v>
      </c>
      <c r="CA19" s="1085">
        <v>49967.774840839993</v>
      </c>
      <c r="CB19" s="1085">
        <v>46143.243072239995</v>
      </c>
      <c r="CC19" s="1085">
        <v>58916.792603580005</v>
      </c>
      <c r="CD19" s="1085">
        <v>42426.198507510002</v>
      </c>
      <c r="CE19" s="1085">
        <v>50879.608169970001</v>
      </c>
      <c r="CF19" s="1085">
        <v>41125.086185349996</v>
      </c>
      <c r="CG19" s="1085">
        <v>43923.7685662</v>
      </c>
      <c r="CH19" s="1085">
        <v>47684.085475160005</v>
      </c>
      <c r="CI19" s="1085">
        <v>52531.162307680002</v>
      </c>
      <c r="CJ19" s="1085">
        <v>51189.207385330003</v>
      </c>
      <c r="CK19" s="1085">
        <v>64552.633825589997</v>
      </c>
      <c r="CL19" s="1085">
        <v>65001.668482220004</v>
      </c>
      <c r="CM19" s="1085">
        <v>69285.424946570012</v>
      </c>
      <c r="CN19" s="1085">
        <v>58636.037316940005</v>
      </c>
      <c r="CO19" s="1085">
        <v>49449.632478989995</v>
      </c>
      <c r="CP19" s="1085">
        <v>52144.774307239997</v>
      </c>
      <c r="CQ19" s="1085">
        <v>57634.905840430001</v>
      </c>
      <c r="CR19" s="1085">
        <v>55668.211536300005</v>
      </c>
      <c r="CS19" s="1085">
        <v>53759.980590129999</v>
      </c>
      <c r="CT19" s="1085">
        <v>56825.612938860002</v>
      </c>
      <c r="CU19" s="1085">
        <v>59650.741637830004</v>
      </c>
      <c r="CV19" s="1085">
        <v>54255.991870819998</v>
      </c>
      <c r="CW19" s="1085">
        <v>63587.533785079999</v>
      </c>
      <c r="CX19" s="1085">
        <v>75675.013880820014</v>
      </c>
      <c r="CY19" s="1085">
        <v>72339.53980946001</v>
      </c>
      <c r="CZ19" s="1085">
        <v>74612.313591169994</v>
      </c>
      <c r="DA19" s="1085">
        <v>72169.625749539991</v>
      </c>
      <c r="DB19" s="1085">
        <v>93978.265813689999</v>
      </c>
      <c r="DC19" s="1085">
        <v>118735.06286566</v>
      </c>
      <c r="DD19" s="1085">
        <v>117434.45995908001</v>
      </c>
      <c r="DE19" s="1085">
        <v>93573.318767889999</v>
      </c>
      <c r="DF19" s="1085">
        <v>85824.483019530002</v>
      </c>
      <c r="DG19" s="1085">
        <v>79524.260465140003</v>
      </c>
      <c r="DH19" s="1085">
        <v>72754.703721559999</v>
      </c>
      <c r="DI19" s="1085">
        <v>85419.575924449993</v>
      </c>
      <c r="DJ19" s="1085">
        <v>101794.28761872</v>
      </c>
      <c r="DK19" s="1085">
        <v>171654.25270122002</v>
      </c>
      <c r="DL19" s="1085">
        <v>203375.90953937999</v>
      </c>
      <c r="DM19" s="1085">
        <v>189793.99872213</v>
      </c>
      <c r="DN19" s="1085">
        <v>141301.60466476998</v>
      </c>
      <c r="DO19" s="1085">
        <v>81917.664170289994</v>
      </c>
      <c r="DP19" s="1085">
        <v>91033.820073089999</v>
      </c>
      <c r="DQ19" s="1085">
        <v>84332.390581860003</v>
      </c>
      <c r="DR19" s="1085">
        <v>96017.405516309998</v>
      </c>
      <c r="DS19" s="1085">
        <v>108499.13601811</v>
      </c>
      <c r="DT19" s="1085">
        <v>144726.03745032998</v>
      </c>
      <c r="DU19" s="1085">
        <v>121810.09125128</v>
      </c>
      <c r="DV19" s="1085">
        <v>130786.24616503999</v>
      </c>
      <c r="DW19" s="1085">
        <v>148677.72213982997</v>
      </c>
      <c r="DX19" s="1085">
        <v>131915.38365711001</v>
      </c>
      <c r="DY19" s="1085">
        <v>148088.40233325001</v>
      </c>
      <c r="DZ19" s="1085">
        <v>188755.51349601999</v>
      </c>
      <c r="EA19" s="1085">
        <v>130352.51426550999</v>
      </c>
      <c r="EB19" s="1085">
        <v>136138.98748650998</v>
      </c>
      <c r="EC19" s="1085">
        <v>129330.34761267999</v>
      </c>
      <c r="ED19" s="1085">
        <v>120290.65423836</v>
      </c>
      <c r="EE19" s="1085">
        <v>84989.328376460006</v>
      </c>
      <c r="EF19" s="1085">
        <v>110548.84379352001</v>
      </c>
      <c r="EG19" s="1085">
        <v>76437.220446799998</v>
      </c>
      <c r="EH19" s="1085">
        <v>93427.962317369995</v>
      </c>
      <c r="EI19" s="1085">
        <v>-33850.551028360002</v>
      </c>
      <c r="EJ19" s="1085">
        <v>3492.0613961399999</v>
      </c>
      <c r="EK19" s="1085">
        <v>3353.7580490700002</v>
      </c>
      <c r="EL19" s="1085">
        <v>4710.0901356599998</v>
      </c>
      <c r="EM19" s="1085">
        <v>5438.30069344</v>
      </c>
      <c r="EN19" s="1085">
        <v>4225.4087179099997</v>
      </c>
      <c r="EO19" s="1085">
        <v>1661.85210299</v>
      </c>
      <c r="EP19" s="1085">
        <v>1933.54875842</v>
      </c>
      <c r="EQ19" s="1085">
        <v>1934.0202252300001</v>
      </c>
      <c r="ER19" s="1085">
        <v>2692.5581971199999</v>
      </c>
      <c r="ES19" s="1085">
        <v>1273.2779437000002</v>
      </c>
      <c r="ET19" s="1085">
        <v>1870.994357</v>
      </c>
      <c r="EU19" s="1085">
        <v>392.63360775000001</v>
      </c>
      <c r="EV19" s="1085">
        <v>1369.8673961900001</v>
      </c>
      <c r="EW19" s="1085">
        <v>1079.17800446</v>
      </c>
      <c r="EX19" s="1085">
        <v>1976.1381267699999</v>
      </c>
      <c r="EY19" s="1085">
        <v>2658.0111625999998</v>
      </c>
      <c r="EZ19" s="1085">
        <v>2024.4964674600001</v>
      </c>
      <c r="FA19" s="1085">
        <v>4525.4260603500006</v>
      </c>
      <c r="FB19" s="1085">
        <v>2401.3701942199996</v>
      </c>
      <c r="FC19" s="1085">
        <v>1708.0792174400001</v>
      </c>
      <c r="FD19" s="1085">
        <v>2675.7084515500001</v>
      </c>
      <c r="FE19" s="1086"/>
    </row>
    <row r="20" spans="1:161" ht="15.75" customHeight="1">
      <c r="A20" s="1087" t="s">
        <v>865</v>
      </c>
      <c r="B20" s="1085">
        <v>0</v>
      </c>
      <c r="C20" s="1085">
        <v>0</v>
      </c>
      <c r="D20" s="1085">
        <v>0</v>
      </c>
      <c r="E20" s="1085">
        <v>0</v>
      </c>
      <c r="F20" s="1085">
        <v>0</v>
      </c>
      <c r="G20" s="1085">
        <v>0</v>
      </c>
      <c r="H20" s="1085"/>
      <c r="I20" s="1085">
        <v>0</v>
      </c>
      <c r="J20" s="1085">
        <v>0</v>
      </c>
      <c r="K20" s="1085">
        <v>0</v>
      </c>
      <c r="L20" s="1085">
        <v>0</v>
      </c>
      <c r="M20" s="1085">
        <v>0</v>
      </c>
      <c r="N20" s="1085">
        <v>0</v>
      </c>
      <c r="O20" s="1085">
        <v>0</v>
      </c>
      <c r="P20" s="1085">
        <v>0</v>
      </c>
      <c r="Q20" s="1085">
        <v>0</v>
      </c>
      <c r="R20" s="1085">
        <v>0</v>
      </c>
      <c r="S20" s="1085">
        <v>0</v>
      </c>
      <c r="T20" s="1085">
        <v>0</v>
      </c>
      <c r="U20" s="1085">
        <v>0</v>
      </c>
      <c r="V20" s="1085">
        <v>0</v>
      </c>
      <c r="W20" s="1085">
        <v>0</v>
      </c>
      <c r="X20" s="1085">
        <v>0</v>
      </c>
      <c r="Y20" s="1085">
        <v>0</v>
      </c>
      <c r="Z20" s="1085">
        <v>0</v>
      </c>
      <c r="AA20" s="1085">
        <v>0</v>
      </c>
      <c r="AB20" s="1085">
        <v>0</v>
      </c>
      <c r="AC20" s="1085"/>
      <c r="AD20" s="1085">
        <v>0</v>
      </c>
      <c r="AE20" s="1085">
        <v>0</v>
      </c>
      <c r="AF20" s="1085">
        <v>0</v>
      </c>
      <c r="AG20" s="1085">
        <v>202.2</v>
      </c>
      <c r="AH20" s="1085">
        <v>0</v>
      </c>
      <c r="AI20" s="1085"/>
      <c r="AJ20" s="1085"/>
      <c r="AK20" s="1085"/>
      <c r="AL20" s="1085"/>
      <c r="AM20" s="1085"/>
      <c r="AN20" s="1085"/>
      <c r="AO20" s="1085"/>
      <c r="AP20" s="1085"/>
      <c r="AQ20" s="1085">
        <v>0</v>
      </c>
      <c r="AR20" s="1085">
        <v>0</v>
      </c>
      <c r="AS20" s="1085">
        <v>0</v>
      </c>
      <c r="AT20" s="1085">
        <v>0</v>
      </c>
      <c r="AU20" s="1085">
        <v>0</v>
      </c>
      <c r="AV20" s="1085">
        <v>0</v>
      </c>
      <c r="AW20" s="1085">
        <v>0</v>
      </c>
      <c r="AX20" s="1085">
        <v>0</v>
      </c>
      <c r="AY20" s="1085">
        <v>0</v>
      </c>
      <c r="AZ20" s="1085">
        <v>0</v>
      </c>
      <c r="BA20" s="1085">
        <v>0</v>
      </c>
      <c r="BB20" s="1085">
        <v>0</v>
      </c>
      <c r="BC20" s="1085">
        <v>0</v>
      </c>
      <c r="BD20" s="1085">
        <v>0</v>
      </c>
      <c r="BE20" s="1085">
        <v>0</v>
      </c>
      <c r="BF20" s="1085">
        <v>0</v>
      </c>
      <c r="BG20" s="1085">
        <v>0</v>
      </c>
      <c r="BH20" s="1085">
        <v>0</v>
      </c>
      <c r="BI20" s="1085">
        <v>0</v>
      </c>
      <c r="BJ20" s="1085">
        <v>0</v>
      </c>
      <c r="BK20" s="1085">
        <v>0</v>
      </c>
      <c r="BL20" s="1085">
        <v>0</v>
      </c>
      <c r="BM20" s="1085">
        <v>0</v>
      </c>
      <c r="BN20" s="1085">
        <v>0</v>
      </c>
      <c r="BO20" s="1085">
        <v>0</v>
      </c>
      <c r="BP20" s="1085">
        <v>0</v>
      </c>
      <c r="BQ20" s="1085">
        <v>0</v>
      </c>
      <c r="BR20" s="1085">
        <v>0</v>
      </c>
      <c r="BS20" s="1085">
        <v>0</v>
      </c>
      <c r="BT20" s="1085">
        <v>0</v>
      </c>
      <c r="BU20" s="1085">
        <v>0</v>
      </c>
      <c r="BV20" s="1085">
        <v>0</v>
      </c>
      <c r="BW20" s="1085">
        <v>0</v>
      </c>
      <c r="BX20" s="1085">
        <v>0</v>
      </c>
      <c r="BY20" s="1085">
        <v>0</v>
      </c>
      <c r="BZ20" s="1085">
        <v>0</v>
      </c>
      <c r="CA20" s="1085">
        <v>0</v>
      </c>
      <c r="CB20" s="1085">
        <v>0</v>
      </c>
      <c r="CC20" s="1085">
        <v>0</v>
      </c>
      <c r="CD20" s="1085">
        <v>0</v>
      </c>
      <c r="CE20" s="1085">
        <v>0</v>
      </c>
      <c r="CF20" s="1085">
        <v>0</v>
      </c>
      <c r="CG20" s="1085">
        <v>0</v>
      </c>
      <c r="CH20" s="1085">
        <v>0</v>
      </c>
      <c r="CI20" s="1085">
        <v>0</v>
      </c>
      <c r="CJ20" s="1085">
        <v>0</v>
      </c>
      <c r="CK20" s="1085">
        <v>0</v>
      </c>
      <c r="CL20" s="1085">
        <v>0</v>
      </c>
      <c r="CM20" s="1085">
        <v>0</v>
      </c>
      <c r="CN20" s="1085">
        <v>0</v>
      </c>
      <c r="CO20" s="1085">
        <v>0</v>
      </c>
      <c r="CP20" s="1085">
        <v>0</v>
      </c>
      <c r="CQ20" s="1085">
        <v>0</v>
      </c>
      <c r="CR20" s="1085">
        <v>0</v>
      </c>
      <c r="CS20" s="1085">
        <v>0</v>
      </c>
      <c r="CT20" s="1085">
        <v>0</v>
      </c>
      <c r="CU20" s="1085">
        <v>0</v>
      </c>
      <c r="CV20" s="1085">
        <v>0</v>
      </c>
      <c r="CW20" s="1085">
        <v>0</v>
      </c>
      <c r="CX20" s="1085">
        <v>0</v>
      </c>
      <c r="CY20" s="1085">
        <v>0</v>
      </c>
      <c r="CZ20" s="1085">
        <v>0</v>
      </c>
      <c r="DA20" s="1085"/>
      <c r="DB20" s="1085"/>
      <c r="DC20" s="1085"/>
      <c r="DD20" s="1085"/>
      <c r="DE20" s="1085"/>
      <c r="DF20" s="1085"/>
      <c r="DG20" s="1085"/>
      <c r="DH20" s="1085"/>
      <c r="DI20" s="1085"/>
      <c r="DJ20" s="1085"/>
      <c r="DK20" s="1085"/>
      <c r="DL20" s="1085"/>
      <c r="DM20" s="1085"/>
      <c r="DN20" s="1085"/>
      <c r="DO20" s="1085"/>
      <c r="DP20" s="1085"/>
      <c r="DQ20" s="1085"/>
      <c r="DR20" s="1085"/>
      <c r="DS20" s="1085"/>
      <c r="DT20" s="1085"/>
      <c r="DU20" s="1085"/>
      <c r="DV20" s="1085"/>
      <c r="DW20" s="1085"/>
      <c r="DX20" s="1085"/>
      <c r="DY20" s="1085"/>
      <c r="DZ20" s="1085"/>
      <c r="EA20" s="1085"/>
      <c r="EB20" s="1085"/>
      <c r="EC20" s="1085"/>
      <c r="ED20" s="1085"/>
      <c r="EE20" s="1085"/>
      <c r="EF20" s="1085"/>
      <c r="EG20" s="1085"/>
      <c r="EH20" s="1085"/>
      <c r="EI20" s="1085"/>
      <c r="EJ20" s="1085"/>
      <c r="EK20" s="1085"/>
      <c r="EL20" s="1085"/>
      <c r="EM20" s="1085"/>
      <c r="EN20" s="1085"/>
      <c r="EO20" s="1085"/>
      <c r="EP20" s="1085"/>
      <c r="EQ20" s="1085"/>
      <c r="ER20" s="1085"/>
      <c r="ES20" s="1085"/>
      <c r="ET20" s="1085"/>
      <c r="EU20" s="1085"/>
      <c r="EV20" s="1085"/>
      <c r="EW20" s="1085"/>
      <c r="EX20" s="1085"/>
      <c r="EY20" s="1085"/>
      <c r="EZ20" s="1085"/>
      <c r="FA20" s="1085"/>
      <c r="FB20" s="1085"/>
      <c r="FC20" s="1085"/>
      <c r="FD20" s="1085"/>
      <c r="FE20" s="1086"/>
    </row>
    <row r="21" spans="1:161" ht="15.75" customHeight="1">
      <c r="A21" s="1084" t="s">
        <v>866</v>
      </c>
      <c r="B21" s="1085">
        <v>10.7</v>
      </c>
      <c r="C21" s="1085">
        <v>5.2</v>
      </c>
      <c r="D21" s="1085">
        <v>7.1</v>
      </c>
      <c r="E21" s="1085">
        <v>7</v>
      </c>
      <c r="F21" s="1085">
        <v>6.9</v>
      </c>
      <c r="G21" s="1085">
        <v>6.5</v>
      </c>
      <c r="H21" s="1085">
        <v>6.3</v>
      </c>
      <c r="I21" s="1085">
        <v>6.7</v>
      </c>
      <c r="J21" s="1085">
        <v>8.6999999999999993</v>
      </c>
      <c r="K21" s="1085">
        <v>6.3</v>
      </c>
      <c r="L21" s="1085">
        <v>15.4</v>
      </c>
      <c r="M21" s="1085">
        <v>17.2</v>
      </c>
      <c r="N21" s="1085">
        <v>8.8000000000000007</v>
      </c>
      <c r="O21" s="1085">
        <v>22.7</v>
      </c>
      <c r="P21" s="1085">
        <v>22.7</v>
      </c>
      <c r="Q21" s="1085">
        <v>33.9</v>
      </c>
      <c r="R21" s="1085">
        <v>91.9</v>
      </c>
      <c r="S21" s="1085">
        <v>90.2</v>
      </c>
      <c r="T21" s="1085">
        <v>90.2</v>
      </c>
      <c r="U21" s="1085">
        <v>141.69999999999999</v>
      </c>
      <c r="V21" s="1085">
        <v>159.1</v>
      </c>
      <c r="W21" s="1085">
        <v>0</v>
      </c>
      <c r="X21" s="1085">
        <v>90.2</v>
      </c>
      <c r="Y21" s="1085">
        <v>16.5</v>
      </c>
      <c r="Z21" s="1085">
        <v>7</v>
      </c>
      <c r="AA21" s="1085">
        <v>4</v>
      </c>
      <c r="AB21" s="1085">
        <v>4.2</v>
      </c>
      <c r="AC21" s="1085">
        <v>4.5999999999999996</v>
      </c>
      <c r="AD21" s="1085">
        <v>4.2</v>
      </c>
      <c r="AE21" s="1085">
        <v>7.8</v>
      </c>
      <c r="AF21" s="1085">
        <v>6.1</v>
      </c>
      <c r="AG21" s="1085">
        <v>5.5</v>
      </c>
      <c r="AH21" s="1085">
        <v>5.0999999999999996</v>
      </c>
      <c r="AI21" s="1085">
        <v>3.2</v>
      </c>
      <c r="AJ21" s="1085">
        <v>5.5</v>
      </c>
      <c r="AK21" s="1085">
        <v>3.8</v>
      </c>
      <c r="AL21" s="1085">
        <v>4.9000000000000004</v>
      </c>
      <c r="AM21" s="1085">
        <v>6.1</v>
      </c>
      <c r="AN21" s="1085">
        <v>8.5</v>
      </c>
      <c r="AO21" s="1085">
        <v>8.1</v>
      </c>
      <c r="AP21" s="1085">
        <v>3.1</v>
      </c>
      <c r="AQ21" s="1085">
        <v>2.7</v>
      </c>
      <c r="AR21" s="1085">
        <v>5.4</v>
      </c>
      <c r="AS21" s="1085">
        <v>12</v>
      </c>
      <c r="AT21" s="1085">
        <v>12.8</v>
      </c>
      <c r="AU21" s="1085">
        <v>3.7</v>
      </c>
      <c r="AV21" s="1085">
        <v>29.8</v>
      </c>
      <c r="AW21" s="1085">
        <v>2.5</v>
      </c>
      <c r="AX21" s="1085">
        <v>15.8</v>
      </c>
      <c r="AY21" s="1085">
        <v>22.777999999999999</v>
      </c>
      <c r="AZ21" s="1085">
        <v>40.652999999999999</v>
      </c>
      <c r="BA21" s="1085">
        <v>6.9820000000000002</v>
      </c>
      <c r="BB21" s="1085">
        <v>11.204000000000001</v>
      </c>
      <c r="BC21" s="1085">
        <v>0</v>
      </c>
      <c r="BD21" s="1085">
        <v>593.24699999999996</v>
      </c>
      <c r="BE21" s="1085">
        <v>3.125</v>
      </c>
      <c r="BF21" s="1085">
        <v>3.6890000000000001</v>
      </c>
      <c r="BG21" s="1085">
        <v>2.2810000000000001</v>
      </c>
      <c r="BH21" s="1085">
        <v>2.0550000000000002</v>
      </c>
      <c r="BI21" s="1085">
        <v>2.0550000000000002</v>
      </c>
      <c r="BJ21" s="1085">
        <v>5.5060000000000002</v>
      </c>
      <c r="BK21" s="1085">
        <v>5.3340000000000002E-3</v>
      </c>
      <c r="BL21" s="1085">
        <v>5.4209999999999996E-3</v>
      </c>
      <c r="BM21" s="1085">
        <v>5.7307480000000002</v>
      </c>
      <c r="BN21" s="1085">
        <v>5.6443680000000001</v>
      </c>
      <c r="BO21" s="1085">
        <v>5.6443680000000001</v>
      </c>
      <c r="BP21" s="1085">
        <v>5.6443680000000001</v>
      </c>
      <c r="BQ21" s="1085">
        <v>5.5943680000000002</v>
      </c>
      <c r="BR21" s="1085">
        <v>5.3668480000000001</v>
      </c>
      <c r="BS21" s="1085">
        <v>5.3668480000000001</v>
      </c>
      <c r="BT21" s="1085">
        <v>26.25018</v>
      </c>
      <c r="BU21" s="1085">
        <v>5.3668480000000001</v>
      </c>
      <c r="BV21" s="1085">
        <v>5.3746479999999996</v>
      </c>
      <c r="BW21" s="1085">
        <v>5.3746479999999996</v>
      </c>
      <c r="BX21" s="1085">
        <v>0</v>
      </c>
      <c r="BY21" s="1085">
        <v>0</v>
      </c>
      <c r="BZ21" s="1085">
        <v>0</v>
      </c>
      <c r="CA21" s="1085">
        <v>0</v>
      </c>
      <c r="CB21" s="1085">
        <v>0</v>
      </c>
      <c r="CC21" s="1085"/>
      <c r="CD21" s="1085">
        <v>0</v>
      </c>
      <c r="CE21" s="1085">
        <v>0</v>
      </c>
      <c r="CF21" s="1085">
        <v>0</v>
      </c>
      <c r="CG21" s="1085">
        <v>0</v>
      </c>
      <c r="CH21" s="1085">
        <v>0</v>
      </c>
      <c r="CI21" s="1085">
        <v>0</v>
      </c>
      <c r="CJ21" s="1085">
        <v>0</v>
      </c>
      <c r="CK21" s="1085">
        <v>0</v>
      </c>
      <c r="CL21" s="1085">
        <v>10.770902</v>
      </c>
      <c r="CM21" s="1085">
        <v>10.770902</v>
      </c>
      <c r="CN21" s="1085">
        <v>10.770902</v>
      </c>
      <c r="CO21" s="1085">
        <v>10.770902</v>
      </c>
      <c r="CP21" s="1085">
        <v>10.770902</v>
      </c>
      <c r="CQ21" s="1085">
        <v>11.57540266</v>
      </c>
      <c r="CR21" s="1085">
        <v>27.707491999999998</v>
      </c>
      <c r="CS21" s="1085">
        <v>27.408288260000003</v>
      </c>
      <c r="CT21" s="1085">
        <v>14.94251695</v>
      </c>
      <c r="CU21" s="1085">
        <v>15.09572906</v>
      </c>
      <c r="CV21" s="1085">
        <v>52.49394624</v>
      </c>
      <c r="CW21" s="1085">
        <v>21.403424019999999</v>
      </c>
      <c r="CX21" s="1085">
        <v>10.815068999999999</v>
      </c>
      <c r="CY21" s="1085">
        <v>10.815068999999999</v>
      </c>
      <c r="CZ21" s="1085">
        <v>10.815068999999999</v>
      </c>
      <c r="DA21" s="1085">
        <v>10.815068999999999</v>
      </c>
      <c r="DB21" s="1085">
        <v>10.815068999999999</v>
      </c>
      <c r="DC21" s="1085">
        <v>10.815068999999999</v>
      </c>
      <c r="DD21" s="1085">
        <v>13.550699760000001</v>
      </c>
      <c r="DE21" s="1085">
        <v>10.815068999999999</v>
      </c>
      <c r="DF21" s="1085">
        <v>10.815068999999999</v>
      </c>
      <c r="DG21" s="1085">
        <v>10.815068999999999</v>
      </c>
      <c r="DH21" s="1085">
        <v>10.815068999999999</v>
      </c>
      <c r="DI21" s="1085">
        <v>10.815068999999999</v>
      </c>
      <c r="DJ21" s="1085">
        <v>10.815068999999999</v>
      </c>
      <c r="DK21" s="1085">
        <v>10.815068999999999</v>
      </c>
      <c r="DL21" s="1085">
        <v>10.815068999999999</v>
      </c>
      <c r="DM21" s="1085">
        <v>10.815068999999999</v>
      </c>
      <c r="DN21" s="1085">
        <v>14.0697183</v>
      </c>
      <c r="DO21" s="1085">
        <v>10.815068999999999</v>
      </c>
      <c r="DP21" s="1085">
        <v>10.815068999999999</v>
      </c>
      <c r="DQ21" s="1085">
        <v>10.815068999999999</v>
      </c>
      <c r="DR21" s="1085">
        <v>1.6831069999999999</v>
      </c>
      <c r="DS21" s="1085">
        <v>1.6831069999999999</v>
      </c>
      <c r="DT21" s="1085">
        <v>1.6831069999999999</v>
      </c>
      <c r="DU21" s="1085">
        <v>1.6831069999999999</v>
      </c>
      <c r="DV21" s="1085">
        <v>1.6831069999999999</v>
      </c>
      <c r="DW21" s="1085">
        <v>1.6831069999999999</v>
      </c>
      <c r="DX21" s="1085">
        <v>1.6831069999999999</v>
      </c>
      <c r="DY21" s="1085">
        <v>1.6831069999999999</v>
      </c>
      <c r="DZ21" s="1085">
        <v>1.6831069999999999</v>
      </c>
      <c r="EA21" s="1085">
        <v>1.6831069999999999</v>
      </c>
      <c r="EB21" s="1085">
        <v>1.6831069999999999</v>
      </c>
      <c r="EC21" s="1085">
        <v>1.6831069999999999</v>
      </c>
      <c r="ED21" s="1085">
        <v>1.6831069999999999</v>
      </c>
      <c r="EE21" s="1085">
        <v>1.6831069999999999</v>
      </c>
      <c r="EF21" s="1085">
        <v>0</v>
      </c>
      <c r="EG21" s="1085">
        <v>0</v>
      </c>
      <c r="EH21" s="1085">
        <v>0</v>
      </c>
      <c r="EI21" s="1085">
        <v>0</v>
      </c>
      <c r="EJ21" s="1085">
        <v>0</v>
      </c>
      <c r="EK21" s="1085">
        <v>0</v>
      </c>
      <c r="EL21" s="1085">
        <v>0</v>
      </c>
      <c r="EM21" s="1085">
        <v>0</v>
      </c>
      <c r="EN21" s="1085">
        <v>0</v>
      </c>
      <c r="EO21" s="1085">
        <v>0</v>
      </c>
      <c r="EP21" s="1085">
        <v>0</v>
      </c>
      <c r="EQ21" s="1085">
        <v>0</v>
      </c>
      <c r="ER21" s="1085">
        <v>0</v>
      </c>
      <c r="ES21" s="1085">
        <v>0</v>
      </c>
      <c r="ET21" s="1085">
        <v>0</v>
      </c>
      <c r="EU21" s="1085">
        <v>0</v>
      </c>
      <c r="EV21" s="1085">
        <v>0</v>
      </c>
      <c r="EW21" s="1085">
        <v>0</v>
      </c>
      <c r="EX21" s="1085">
        <v>0</v>
      </c>
      <c r="EY21" s="1085">
        <v>0</v>
      </c>
      <c r="EZ21" s="1085">
        <v>0</v>
      </c>
      <c r="FA21" s="1085">
        <v>0</v>
      </c>
      <c r="FB21" s="1085">
        <v>0</v>
      </c>
      <c r="FC21" s="1085">
        <v>0</v>
      </c>
      <c r="FD21" s="1085">
        <v>0</v>
      </c>
      <c r="FE21" s="1086"/>
    </row>
    <row r="22" spans="1:161" s="979" customFormat="1" ht="15.75" customHeight="1">
      <c r="A22" s="1084"/>
      <c r="B22" s="1085"/>
      <c r="C22" s="1085"/>
      <c r="D22" s="1085"/>
      <c r="E22" s="1085"/>
      <c r="F22" s="1085"/>
      <c r="G22" s="1085"/>
      <c r="H22" s="1085"/>
      <c r="I22" s="1085"/>
      <c r="J22" s="1085"/>
      <c r="K22" s="1085"/>
      <c r="L22" s="1085"/>
      <c r="M22" s="1085"/>
      <c r="N22" s="1085"/>
      <c r="O22" s="1085"/>
      <c r="P22" s="1085"/>
      <c r="Q22" s="1085"/>
      <c r="R22" s="1085"/>
      <c r="S22" s="1085"/>
      <c r="T22" s="1085"/>
      <c r="U22" s="1085"/>
      <c r="V22" s="1085"/>
      <c r="W22" s="1085"/>
      <c r="X22" s="1085"/>
      <c r="Y22" s="1085"/>
      <c r="Z22" s="1085"/>
      <c r="AA22" s="1085"/>
      <c r="AB22" s="1085"/>
      <c r="AC22" s="1085"/>
      <c r="AD22" s="1085"/>
      <c r="AE22" s="1085"/>
      <c r="AF22" s="1085"/>
      <c r="AG22" s="1085"/>
      <c r="AH22" s="1085"/>
      <c r="AI22" s="1085"/>
      <c r="AJ22" s="1085"/>
      <c r="AK22" s="1085"/>
      <c r="AL22" s="1085"/>
      <c r="AM22" s="1085"/>
      <c r="AN22" s="1085"/>
      <c r="AO22" s="1085"/>
      <c r="AP22" s="1085"/>
      <c r="AQ22" s="1085"/>
      <c r="AR22" s="1085"/>
      <c r="AS22" s="1085"/>
      <c r="AT22" s="1085"/>
      <c r="AU22" s="1085"/>
      <c r="AV22" s="1085"/>
      <c r="AW22" s="1085"/>
      <c r="AX22" s="1085"/>
      <c r="AY22" s="1085"/>
      <c r="AZ22" s="1085"/>
      <c r="BA22" s="1085"/>
      <c r="BB22" s="1085"/>
      <c r="BC22" s="1085"/>
      <c r="BD22" s="1085"/>
      <c r="BE22" s="1085"/>
      <c r="BF22" s="1085"/>
      <c r="BG22" s="1085"/>
      <c r="BH22" s="1085"/>
      <c r="BI22" s="1085"/>
      <c r="BJ22" s="1085"/>
      <c r="BK22" s="1085"/>
      <c r="BL22" s="1085"/>
      <c r="BM22" s="1085"/>
      <c r="BN22" s="1085"/>
      <c r="BO22" s="1085"/>
      <c r="BP22" s="1085"/>
      <c r="BQ22" s="1085"/>
      <c r="BR22" s="1085"/>
      <c r="BS22" s="1085"/>
      <c r="BT22" s="1085"/>
      <c r="BU22" s="1085"/>
      <c r="BV22" s="1085"/>
      <c r="BW22" s="1085"/>
      <c r="BX22" s="1085"/>
      <c r="BY22" s="1085"/>
      <c r="BZ22" s="1085"/>
      <c r="CA22" s="1085"/>
      <c r="CB22" s="1085"/>
      <c r="CC22" s="1085"/>
      <c r="CD22" s="1085"/>
      <c r="CE22" s="1085"/>
      <c r="CF22" s="1085"/>
      <c r="CG22" s="1085"/>
      <c r="CH22" s="1085"/>
      <c r="CI22" s="1085"/>
      <c r="CJ22" s="1085"/>
      <c r="CK22" s="1085"/>
      <c r="CL22" s="1085"/>
      <c r="CM22" s="1085"/>
      <c r="CN22" s="1085"/>
      <c r="CO22" s="1085"/>
      <c r="CP22" s="1085"/>
      <c r="CQ22" s="1085"/>
      <c r="CR22" s="1085"/>
      <c r="CS22" s="1085"/>
      <c r="CT22" s="1085"/>
      <c r="CU22" s="1085"/>
      <c r="CV22" s="1085"/>
      <c r="CW22" s="1085"/>
      <c r="CX22" s="1085"/>
      <c r="CY22" s="1085"/>
      <c r="CZ22" s="1085"/>
      <c r="DA22" s="1085"/>
      <c r="DB22" s="1085"/>
      <c r="DC22" s="1085"/>
      <c r="DD22" s="1085"/>
      <c r="DE22" s="1085"/>
      <c r="DF22" s="1085"/>
      <c r="DG22" s="1085"/>
      <c r="DH22" s="1085"/>
      <c r="DI22" s="1085"/>
      <c r="DJ22" s="1085"/>
      <c r="DK22" s="1085"/>
      <c r="DL22" s="1085"/>
      <c r="DM22" s="1085"/>
      <c r="DN22" s="1085"/>
      <c r="DO22" s="1085"/>
      <c r="DP22" s="1085"/>
      <c r="DQ22" s="1085"/>
      <c r="DR22" s="1085"/>
      <c r="DS22" s="1085"/>
      <c r="DT22" s="1085"/>
      <c r="DU22" s="1085"/>
      <c r="DV22" s="1085"/>
      <c r="DW22" s="1085"/>
      <c r="DX22" s="1085"/>
      <c r="DY22" s="1085"/>
      <c r="DZ22" s="1085"/>
      <c r="EA22" s="1085"/>
      <c r="EB22" s="1085"/>
      <c r="EC22" s="1085"/>
      <c r="ED22" s="1085"/>
      <c r="EE22" s="1085"/>
      <c r="EF22" s="1085"/>
      <c r="EG22" s="1085"/>
      <c r="EH22" s="1085"/>
      <c r="EI22" s="1085"/>
      <c r="EJ22" s="1085"/>
      <c r="EK22" s="1085"/>
      <c r="EL22" s="1085"/>
      <c r="EM22" s="1085"/>
      <c r="EN22" s="1085"/>
      <c r="EO22" s="1085"/>
      <c r="EP22" s="1085"/>
      <c r="EQ22" s="1085"/>
      <c r="ER22" s="1085"/>
      <c r="ES22" s="1085"/>
      <c r="ET22" s="1085"/>
      <c r="EU22" s="1085"/>
      <c r="EV22" s="1085"/>
      <c r="EW22" s="1085"/>
      <c r="EX22" s="1085"/>
      <c r="EY22" s="1085"/>
      <c r="EZ22" s="1085"/>
      <c r="FA22" s="1085"/>
      <c r="FB22" s="1085"/>
      <c r="FC22" s="1085"/>
      <c r="FD22" s="1085"/>
      <c r="FE22" s="1083"/>
    </row>
    <row r="23" spans="1:161" ht="15.75" customHeight="1">
      <c r="A23" s="1081" t="s">
        <v>867</v>
      </c>
      <c r="B23" s="1082">
        <v>208270.5</v>
      </c>
      <c r="C23" s="1082">
        <v>235073.8</v>
      </c>
      <c r="D23" s="1082">
        <v>221934.9</v>
      </c>
      <c r="E23" s="1082">
        <v>261855.80000000002</v>
      </c>
      <c r="F23" s="1082">
        <v>264746.09999999998</v>
      </c>
      <c r="G23" s="1082">
        <v>266703.40000000002</v>
      </c>
      <c r="H23" s="1082">
        <v>278450.59999999998</v>
      </c>
      <c r="I23" s="1082">
        <v>253072.6</v>
      </c>
      <c r="J23" s="1082">
        <v>328283.40000000002</v>
      </c>
      <c r="K23" s="1082">
        <v>337844.3</v>
      </c>
      <c r="L23" s="1082">
        <v>368689.5</v>
      </c>
      <c r="M23" s="1082">
        <v>411108.6</v>
      </c>
      <c r="N23" s="1082">
        <v>467521.7</v>
      </c>
      <c r="O23" s="1082">
        <v>437118.60000000003</v>
      </c>
      <c r="P23" s="1082">
        <v>464304.1</v>
      </c>
      <c r="Q23" s="1082">
        <v>475033.59999999998</v>
      </c>
      <c r="R23" s="1082">
        <v>472374.4</v>
      </c>
      <c r="S23" s="1082">
        <v>426414.8</v>
      </c>
      <c r="T23" s="1082">
        <v>471433.89999999997</v>
      </c>
      <c r="U23" s="1082">
        <v>472912.1</v>
      </c>
      <c r="V23" s="1082">
        <v>451571.80000000005</v>
      </c>
      <c r="W23" s="1082">
        <v>411195.39999999997</v>
      </c>
      <c r="X23" s="1082">
        <v>443620.9</v>
      </c>
      <c r="Y23" s="1082">
        <v>393529.59999999998</v>
      </c>
      <c r="Z23" s="1082">
        <v>378204.5</v>
      </c>
      <c r="AA23" s="1082">
        <v>438383.80000000005</v>
      </c>
      <c r="AB23" s="1082">
        <v>486461.19999999995</v>
      </c>
      <c r="AC23" s="1082">
        <v>527164.4</v>
      </c>
      <c r="AD23" s="1082">
        <v>507399.10000000003</v>
      </c>
      <c r="AE23" s="1082">
        <v>504393.39999999997</v>
      </c>
      <c r="AF23" s="1082">
        <v>530522.19999999995</v>
      </c>
      <c r="AG23" s="1082">
        <v>556243.80000000005</v>
      </c>
      <c r="AH23" s="1082">
        <v>539655</v>
      </c>
      <c r="AI23" s="1082">
        <v>569884.60000000009</v>
      </c>
      <c r="AJ23" s="1082">
        <v>577623.20000000007</v>
      </c>
      <c r="AK23" s="1082">
        <v>609985.30000000005</v>
      </c>
      <c r="AL23" s="1082">
        <v>609075.29999999993</v>
      </c>
      <c r="AM23" s="1082">
        <v>711398</v>
      </c>
      <c r="AN23" s="1082">
        <v>691507.4</v>
      </c>
      <c r="AO23" s="1082">
        <v>753689.60000000009</v>
      </c>
      <c r="AP23" s="1082">
        <v>740709</v>
      </c>
      <c r="AQ23" s="1082">
        <v>721416</v>
      </c>
      <c r="AR23" s="1082">
        <v>744963.89999999991</v>
      </c>
      <c r="AS23" s="1082">
        <v>736973.2</v>
      </c>
      <c r="AT23" s="1082">
        <v>736973.20000000007</v>
      </c>
      <c r="AU23" s="1082">
        <v>731172.6</v>
      </c>
      <c r="AV23" s="1082">
        <v>628397.6</v>
      </c>
      <c r="AW23" s="1082">
        <v>630897.70000000007</v>
      </c>
      <c r="AX23" s="1082">
        <v>630848.19999999995</v>
      </c>
      <c r="AY23" s="1082">
        <v>741006.26500000001</v>
      </c>
      <c r="AZ23" s="1082">
        <v>453623.65399999998</v>
      </c>
      <c r="BA23" s="1082">
        <v>820546.83499999996</v>
      </c>
      <c r="BB23" s="1082">
        <v>864795.43299999996</v>
      </c>
      <c r="BC23" s="1082">
        <v>1054446.551</v>
      </c>
      <c r="BD23" s="1082">
        <v>1110628.115</v>
      </c>
      <c r="BE23" s="1082">
        <v>1055902.348</v>
      </c>
      <c r="BF23" s="1082">
        <v>1059063.9040000001</v>
      </c>
      <c r="BG23" s="1082">
        <v>1035288.461</v>
      </c>
      <c r="BH23" s="1082">
        <v>1060635.787</v>
      </c>
      <c r="BI23" s="1082">
        <v>1125739.7302000001</v>
      </c>
      <c r="BJ23" s="1082">
        <v>993530.41076017008</v>
      </c>
      <c r="BK23" s="1082">
        <v>722777.64769273985</v>
      </c>
      <c r="BL23" s="1082">
        <v>733856.85648601863</v>
      </c>
      <c r="BM23" s="1082">
        <v>1067055.90633786</v>
      </c>
      <c r="BN23" s="1082">
        <v>1043306.6878408</v>
      </c>
      <c r="BO23" s="1082">
        <v>1037805.65969688</v>
      </c>
      <c r="BP23" s="1082">
        <v>1252475.28886199</v>
      </c>
      <c r="BQ23" s="1082">
        <v>1357615.5095820874</v>
      </c>
      <c r="BR23" s="1082">
        <v>1472292.4187162099</v>
      </c>
      <c r="BS23" s="1082">
        <v>1618088.7370833801</v>
      </c>
      <c r="BT23" s="1082">
        <v>1608639.1907163798</v>
      </c>
      <c r="BU23" s="1082">
        <v>1854600.89070047</v>
      </c>
      <c r="BV23" s="1082">
        <v>1960407.7585971199</v>
      </c>
      <c r="BW23" s="1082">
        <v>2002206.44238402</v>
      </c>
      <c r="BX23" s="1082">
        <v>2189190.2945855199</v>
      </c>
      <c r="BY23" s="1082">
        <v>2268747.9050285299</v>
      </c>
      <c r="BZ23" s="1082">
        <v>2229447.6602802598</v>
      </c>
      <c r="CA23" s="1082">
        <v>1961034.4221912299</v>
      </c>
      <c r="CB23" s="1082">
        <v>2062705.3037123801</v>
      </c>
      <c r="CC23" s="1082">
        <v>2354990.2630297299</v>
      </c>
      <c r="CD23" s="1082">
        <v>2291651.6983818798</v>
      </c>
      <c r="CE23" s="1082">
        <v>2221931.0927529302</v>
      </c>
      <c r="CF23" s="1082">
        <v>2043342.5330196202</v>
      </c>
      <c r="CG23" s="1082">
        <v>1897600.7477413102</v>
      </c>
      <c r="CH23" s="1082">
        <v>1717149.8822397897</v>
      </c>
      <c r="CI23" s="1082">
        <v>1326743.0753673299</v>
      </c>
      <c r="CJ23" s="1082">
        <v>1245057.60026558</v>
      </c>
      <c r="CK23" s="1082">
        <v>1380936.41414456</v>
      </c>
      <c r="CL23" s="1082">
        <v>1345742.2799297301</v>
      </c>
      <c r="CM23" s="1082">
        <v>1423661.3998879201</v>
      </c>
      <c r="CN23" s="1082">
        <v>1571590.01766166</v>
      </c>
      <c r="CO23" s="1082">
        <v>1472285.7435919701</v>
      </c>
      <c r="CP23" s="1082">
        <v>1416974.21065772</v>
      </c>
      <c r="CQ23" s="1082">
        <v>1505459.84567063</v>
      </c>
      <c r="CR23" s="1082">
        <v>1744581.13355268</v>
      </c>
      <c r="CS23" s="1082">
        <v>1845832.42185338</v>
      </c>
      <c r="CT23" s="1082">
        <v>1826681.0958260701</v>
      </c>
      <c r="CU23" s="1082">
        <v>1972903.5639944198</v>
      </c>
      <c r="CV23" s="1082">
        <v>2015907.6256355902</v>
      </c>
      <c r="CW23" s="1082">
        <v>2110722.9768513697</v>
      </c>
      <c r="CX23" s="1082">
        <v>2012353.1401807</v>
      </c>
      <c r="CY23" s="1082">
        <v>2118551.4552456001</v>
      </c>
      <c r="CZ23" s="1082">
        <v>2364845.3575541098</v>
      </c>
      <c r="DA23" s="1082">
        <v>2351806.1250829701</v>
      </c>
      <c r="DB23" s="1082">
        <v>2481899.3253073599</v>
      </c>
      <c r="DC23" s="1082">
        <v>2393540.1615488902</v>
      </c>
      <c r="DD23" s="1082">
        <v>2471452.58529111</v>
      </c>
      <c r="DE23" s="1082">
        <v>2355360.8316949699</v>
      </c>
      <c r="DF23" s="1082">
        <v>2377945.2784951199</v>
      </c>
      <c r="DG23" s="1082">
        <v>2803630.8781665601</v>
      </c>
      <c r="DH23" s="1082">
        <v>2934615.8760539982</v>
      </c>
      <c r="DI23" s="1082">
        <v>2842360.4808644578</v>
      </c>
      <c r="DJ23" s="1082">
        <v>2324353.3000504123</v>
      </c>
      <c r="DK23" s="1082">
        <v>2310212.0978040011</v>
      </c>
      <c r="DL23" s="1082">
        <v>2243870.4600698836</v>
      </c>
      <c r="DM23" s="1082">
        <v>2446358.870097836</v>
      </c>
      <c r="DN23" s="1082">
        <v>2712814.7134385696</v>
      </c>
      <c r="DO23" s="1082">
        <v>2905630.4968862203</v>
      </c>
      <c r="DP23" s="1082">
        <v>2851893.16694566</v>
      </c>
      <c r="DQ23" s="1082">
        <v>2956405.91218737</v>
      </c>
      <c r="DR23" s="1082">
        <v>3162431.5399983097</v>
      </c>
      <c r="DS23" s="1082">
        <v>2952843.98194905</v>
      </c>
      <c r="DT23" s="1082">
        <v>2996196.59151959</v>
      </c>
      <c r="DU23" s="1082">
        <v>3299512.7516863598</v>
      </c>
      <c r="DV23" s="1082">
        <v>3106359.1523970794</v>
      </c>
      <c r="DW23" s="1082">
        <v>3017610.0919918693</v>
      </c>
      <c r="DX23" s="1082">
        <v>2888605.46396313</v>
      </c>
      <c r="DY23" s="1082">
        <v>2686311.1779303486</v>
      </c>
      <c r="DZ23" s="1082">
        <v>2413547.8056859644</v>
      </c>
      <c r="EA23" s="1082">
        <v>2467074.4732845561</v>
      </c>
      <c r="EB23" s="1082">
        <v>3234775.7876132703</v>
      </c>
      <c r="EC23" s="1082">
        <v>3295952.4930925504</v>
      </c>
      <c r="ED23" s="1082">
        <v>2233805.1636441196</v>
      </c>
      <c r="EE23" s="1082">
        <v>2194739.8309637201</v>
      </c>
      <c r="EF23" s="1082">
        <v>2229382.5184450708</v>
      </c>
      <c r="EG23" s="1082">
        <v>2049376.0876269999</v>
      </c>
      <c r="EH23" s="1082">
        <v>2063303.6467402205</v>
      </c>
      <c r="EI23" s="1082">
        <v>2047755.75001729</v>
      </c>
      <c r="EJ23" s="1082">
        <v>2095608.8667136698</v>
      </c>
      <c r="EK23" s="1082">
        <v>3013857.9151912797</v>
      </c>
      <c r="EL23" s="1082">
        <v>2711861.4736362402</v>
      </c>
      <c r="EM23" s="1082">
        <v>2706757.9322359501</v>
      </c>
      <c r="EN23" s="1082">
        <v>2967399.6465149499</v>
      </c>
      <c r="EO23" s="1082">
        <v>3046003.2081851796</v>
      </c>
      <c r="EP23" s="1082">
        <v>3528587.9392101998</v>
      </c>
      <c r="EQ23" s="1082">
        <v>3482718.4332493697</v>
      </c>
      <c r="ER23" s="1082">
        <v>3219379.1750462502</v>
      </c>
      <c r="ES23" s="1082">
        <v>3251177.9297550702</v>
      </c>
      <c r="ET23" s="1082">
        <v>3050784.5758049502</v>
      </c>
      <c r="EU23" s="1082">
        <v>2974040.8024893301</v>
      </c>
      <c r="EV23" s="1082">
        <v>3137435.0257352204</v>
      </c>
      <c r="EW23" s="1082">
        <v>3242052.4190245103</v>
      </c>
      <c r="EX23" s="1082">
        <v>3055943.0927032707</v>
      </c>
      <c r="EY23" s="1082">
        <v>3083604.2017186601</v>
      </c>
      <c r="EZ23" s="1082">
        <v>3310811.6711979304</v>
      </c>
      <c r="FA23" s="1082">
        <v>3437264.5421888302</v>
      </c>
      <c r="FB23" s="1082">
        <v>3213400.8723973599</v>
      </c>
      <c r="FC23" s="1082">
        <v>3518935.5665322598</v>
      </c>
      <c r="FD23" s="1082">
        <v>3496048.4329817304</v>
      </c>
      <c r="FE23" s="1086"/>
    </row>
    <row r="24" spans="1:161" ht="15.75" customHeight="1">
      <c r="A24" s="1084" t="s">
        <v>868</v>
      </c>
      <c r="B24" s="1085">
        <v>199261.5</v>
      </c>
      <c r="C24" s="1085">
        <v>225391.8</v>
      </c>
      <c r="D24" s="1085">
        <v>212852.9</v>
      </c>
      <c r="E24" s="1085">
        <v>252724.7</v>
      </c>
      <c r="F24" s="1085">
        <v>255489.9</v>
      </c>
      <c r="G24" s="1085">
        <v>259867.3</v>
      </c>
      <c r="H24" s="1085">
        <v>270826.59999999998</v>
      </c>
      <c r="I24" s="1085">
        <v>234962.6</v>
      </c>
      <c r="J24" s="1085">
        <v>320203.7</v>
      </c>
      <c r="K24" s="1085">
        <v>328099.7</v>
      </c>
      <c r="L24" s="1085">
        <v>358220.1</v>
      </c>
      <c r="M24" s="1085">
        <v>400796.1</v>
      </c>
      <c r="N24" s="1085">
        <v>460229</v>
      </c>
      <c r="O24" s="1085">
        <v>426737.7</v>
      </c>
      <c r="P24" s="1085">
        <v>453168.7</v>
      </c>
      <c r="Q24" s="1085">
        <v>467761.1</v>
      </c>
      <c r="R24" s="1085">
        <v>466076.2</v>
      </c>
      <c r="S24" s="1085">
        <v>415240.6</v>
      </c>
      <c r="T24" s="1085">
        <v>461393.2</v>
      </c>
      <c r="U24" s="1085">
        <v>461264.6</v>
      </c>
      <c r="V24" s="1085">
        <v>439689.5</v>
      </c>
      <c r="W24" s="1085">
        <v>403207.6</v>
      </c>
      <c r="X24" s="1085">
        <v>401095.9</v>
      </c>
      <c r="Y24" s="1085">
        <v>358204</v>
      </c>
      <c r="Z24" s="1085">
        <v>338115.5</v>
      </c>
      <c r="AA24" s="1085">
        <v>397639.4</v>
      </c>
      <c r="AB24" s="1085">
        <v>450413.6</v>
      </c>
      <c r="AC24" s="1085">
        <v>491864.8</v>
      </c>
      <c r="AD24" s="1085">
        <v>468951.8</v>
      </c>
      <c r="AE24" s="1085">
        <v>467474.6</v>
      </c>
      <c r="AF24" s="1085">
        <v>495537.8</v>
      </c>
      <c r="AG24" s="1085">
        <v>519247.8</v>
      </c>
      <c r="AH24" s="1085">
        <v>501612.5</v>
      </c>
      <c r="AI24" s="1085">
        <v>533112.9</v>
      </c>
      <c r="AJ24" s="1085">
        <v>539721.9</v>
      </c>
      <c r="AK24" s="1085">
        <v>573045.5</v>
      </c>
      <c r="AL24" s="1085">
        <v>572426.4</v>
      </c>
      <c r="AM24" s="1085">
        <v>674793.9</v>
      </c>
      <c r="AN24" s="1085">
        <v>647814.5</v>
      </c>
      <c r="AO24" s="1085">
        <v>709197.5</v>
      </c>
      <c r="AP24" s="1085">
        <v>694639.4</v>
      </c>
      <c r="AQ24" s="1085">
        <v>677572.5</v>
      </c>
      <c r="AR24" s="1085">
        <v>699057.1</v>
      </c>
      <c r="AS24" s="1085">
        <v>676282.9</v>
      </c>
      <c r="AT24" s="1085">
        <v>666036.1</v>
      </c>
      <c r="AU24" s="1085">
        <v>620936.1</v>
      </c>
      <c r="AV24" s="1085">
        <v>508383</v>
      </c>
      <c r="AW24" s="1085">
        <v>509488.1</v>
      </c>
      <c r="AX24" s="1085">
        <v>511923.7</v>
      </c>
      <c r="AY24" s="1085">
        <v>598162.32799999998</v>
      </c>
      <c r="AZ24" s="1085">
        <v>380845.79100000003</v>
      </c>
      <c r="BA24" s="1085">
        <v>673816.88699999999</v>
      </c>
      <c r="BB24" s="1085">
        <v>714485.15300000005</v>
      </c>
      <c r="BC24" s="1085">
        <v>895469.201</v>
      </c>
      <c r="BD24" s="1085">
        <v>949250.86600000004</v>
      </c>
      <c r="BE24" s="1085">
        <v>864337.51599999995</v>
      </c>
      <c r="BF24" s="1085">
        <v>795714.75</v>
      </c>
      <c r="BG24" s="1085">
        <v>748714.35499999998</v>
      </c>
      <c r="BH24" s="1085">
        <v>765345.26300000004</v>
      </c>
      <c r="BI24" s="1085">
        <v>749784.86679999996</v>
      </c>
      <c r="BJ24" s="1085">
        <v>653356.82786104002</v>
      </c>
      <c r="BK24" s="1085">
        <v>443357.39825325989</v>
      </c>
      <c r="BL24" s="1085">
        <v>433730.70701454871</v>
      </c>
      <c r="BM24" s="1085">
        <v>660742.22837724001</v>
      </c>
      <c r="BN24" s="1085">
        <v>611236.42320680001</v>
      </c>
      <c r="BO24" s="1085">
        <v>586985.69921485998</v>
      </c>
      <c r="BP24" s="1085">
        <v>777617.39863583003</v>
      </c>
      <c r="BQ24" s="1085">
        <v>817677.13387588738</v>
      </c>
      <c r="BR24" s="1085">
        <v>884466.95980465994</v>
      </c>
      <c r="BS24" s="1085">
        <v>1059423.4088476298</v>
      </c>
      <c r="BT24" s="1085">
        <v>988035.04512370995</v>
      </c>
      <c r="BU24" s="1085">
        <v>1217997.8405995599</v>
      </c>
      <c r="BV24" s="1085">
        <v>1264274.9188103799</v>
      </c>
      <c r="BW24" s="1085">
        <v>1227011.0869913001</v>
      </c>
      <c r="BX24" s="1085">
        <v>1415197.53953878</v>
      </c>
      <c r="BY24" s="1085">
        <v>1555708.8108943501</v>
      </c>
      <c r="BZ24" s="1085">
        <v>1502099.34176522</v>
      </c>
      <c r="CA24" s="1085">
        <v>1197495.22578298</v>
      </c>
      <c r="CB24" s="1085">
        <v>1218181.0121358701</v>
      </c>
      <c r="CC24" s="1085">
        <v>1523763.1718742701</v>
      </c>
      <c r="CD24" s="1085">
        <v>1428183.2179946299</v>
      </c>
      <c r="CE24" s="1085">
        <v>1293474.40840231</v>
      </c>
      <c r="CF24" s="1085">
        <v>1067810.64860998</v>
      </c>
      <c r="CG24" s="1085">
        <v>913095.9758699399</v>
      </c>
      <c r="CH24" s="1085">
        <v>749326.00667193008</v>
      </c>
      <c r="CI24" s="1085">
        <v>382982.61858118995</v>
      </c>
      <c r="CJ24" s="1085">
        <v>376983.53349592997</v>
      </c>
      <c r="CK24" s="1085">
        <v>405764.74349408009</v>
      </c>
      <c r="CL24" s="1085">
        <v>360448.23835227004</v>
      </c>
      <c r="CM24" s="1085">
        <v>407616.70031275001</v>
      </c>
      <c r="CN24" s="1085">
        <v>445159.89560618007</v>
      </c>
      <c r="CO24" s="1085">
        <v>483880.17785502004</v>
      </c>
      <c r="CP24" s="1085">
        <v>428038.85931659996</v>
      </c>
      <c r="CQ24" s="1085">
        <v>405142.35204342997</v>
      </c>
      <c r="CR24" s="1085">
        <v>578707.98410581006</v>
      </c>
      <c r="CS24" s="1085">
        <v>596935.70909031003</v>
      </c>
      <c r="CT24" s="1085">
        <v>585445.19999999995</v>
      </c>
      <c r="CU24" s="1085">
        <v>710970</v>
      </c>
      <c r="CV24" s="1085">
        <v>645320</v>
      </c>
      <c r="CW24" s="1085">
        <v>634300</v>
      </c>
      <c r="CX24" s="1085">
        <v>511340</v>
      </c>
      <c r="CY24" s="1085">
        <v>578960</v>
      </c>
      <c r="CZ24" s="1085">
        <v>785230</v>
      </c>
      <c r="DA24" s="1085">
        <v>679850</v>
      </c>
      <c r="DB24" s="1085">
        <v>764250</v>
      </c>
      <c r="DC24" s="1085">
        <v>658320</v>
      </c>
      <c r="DD24" s="1085">
        <v>729580</v>
      </c>
      <c r="DE24" s="1085">
        <v>698250</v>
      </c>
      <c r="DF24" s="1085">
        <v>925320</v>
      </c>
      <c r="DG24" s="1085">
        <v>1156240</v>
      </c>
      <c r="DH24" s="1085">
        <v>925448.48220917827</v>
      </c>
      <c r="DI24" s="1085">
        <v>977363.57849631726</v>
      </c>
      <c r="DJ24" s="1085">
        <v>813321.22364682227</v>
      </c>
      <c r="DK24" s="1085">
        <v>661015.49846562068</v>
      </c>
      <c r="DL24" s="1085">
        <v>672075.63890617399</v>
      </c>
      <c r="DM24" s="1085">
        <v>937672.74281269615</v>
      </c>
      <c r="DN24" s="1085">
        <v>1198260</v>
      </c>
      <c r="DO24" s="1085">
        <v>1235420</v>
      </c>
      <c r="DP24" s="1085">
        <v>1258640</v>
      </c>
      <c r="DQ24" s="1085">
        <v>1354270</v>
      </c>
      <c r="DR24" s="1085">
        <v>1458250</v>
      </c>
      <c r="DS24" s="1085">
        <v>1252472.56</v>
      </c>
      <c r="DT24" s="1085">
        <v>1304988.3799999999</v>
      </c>
      <c r="DU24" s="1085">
        <v>1647932.686</v>
      </c>
      <c r="DV24" s="1085">
        <v>1487486.7660000001</v>
      </c>
      <c r="DW24" s="1085">
        <v>1499827.0959999999</v>
      </c>
      <c r="DX24" s="1085">
        <v>1345783.25623421</v>
      </c>
      <c r="DY24" s="1085">
        <v>1162001.0005845889</v>
      </c>
      <c r="DZ24" s="1085">
        <v>830355.09809295391</v>
      </c>
      <c r="EA24" s="1085">
        <v>939820.88668402587</v>
      </c>
      <c r="EB24" s="1085">
        <v>1693622.2859999998</v>
      </c>
      <c r="EC24" s="1085">
        <v>1636332.91</v>
      </c>
      <c r="ED24" s="1085">
        <v>641048.19646829984</v>
      </c>
      <c r="EE24" s="1085">
        <v>690266.72337350005</v>
      </c>
      <c r="EF24" s="1085">
        <v>917728.72036295023</v>
      </c>
      <c r="EG24" s="1085">
        <v>812184.47003950004</v>
      </c>
      <c r="EH24" s="1085">
        <v>814142.52361542045</v>
      </c>
      <c r="EI24" s="1085">
        <v>799841.98891473003</v>
      </c>
      <c r="EJ24" s="1085">
        <v>860871.03588288999</v>
      </c>
      <c r="EK24" s="1085">
        <v>1843942.8537925</v>
      </c>
      <c r="EL24" s="1085">
        <v>1551339.02201105</v>
      </c>
      <c r="EM24" s="1085">
        <v>1520630.6604955301</v>
      </c>
      <c r="EN24" s="1085">
        <v>1780120.5624627699</v>
      </c>
      <c r="EO24" s="1085">
        <v>1878001.5542358099</v>
      </c>
      <c r="EP24" s="1085">
        <v>2393555.65354391</v>
      </c>
      <c r="EQ24" s="1085">
        <v>2317974.6050576498</v>
      </c>
      <c r="ER24" s="1085">
        <v>2029540.33199074</v>
      </c>
      <c r="ES24" s="1085">
        <v>2138773.0303811599</v>
      </c>
      <c r="ET24" s="1085">
        <v>1918623.43257601</v>
      </c>
      <c r="EU24" s="1085">
        <v>1833768.78986468</v>
      </c>
      <c r="EV24" s="1085">
        <v>1992462.01915195</v>
      </c>
      <c r="EW24" s="1085">
        <v>2038403.6621068302</v>
      </c>
      <c r="EX24" s="1085">
        <v>1843632.26406241</v>
      </c>
      <c r="EY24" s="1085">
        <v>1857975.0251972901</v>
      </c>
      <c r="EZ24" s="1085">
        <v>2118773.8458557902</v>
      </c>
      <c r="FA24" s="1085">
        <v>2149181.1359619298</v>
      </c>
      <c r="FB24" s="1085">
        <v>1827756.2917090999</v>
      </c>
      <c r="FC24" s="1085">
        <v>2156587.09263406</v>
      </c>
      <c r="FD24" s="1085">
        <v>2011824.3035556902</v>
      </c>
      <c r="FE24" s="1091"/>
    </row>
    <row r="25" spans="1:161" ht="15.75" customHeight="1">
      <c r="A25" s="1084" t="s">
        <v>653</v>
      </c>
      <c r="B25" s="1085">
        <v>0</v>
      </c>
      <c r="C25" s="1085">
        <v>0</v>
      </c>
      <c r="D25" s="1085">
        <v>0</v>
      </c>
      <c r="E25" s="1085">
        <v>0</v>
      </c>
      <c r="F25" s="1085">
        <v>0</v>
      </c>
      <c r="G25" s="1085">
        <v>0</v>
      </c>
      <c r="H25" s="1085"/>
      <c r="I25" s="1085">
        <v>0</v>
      </c>
      <c r="J25" s="1085">
        <v>0</v>
      </c>
      <c r="K25" s="1085">
        <v>0</v>
      </c>
      <c r="L25" s="1085">
        <v>0</v>
      </c>
      <c r="M25" s="1085">
        <v>0</v>
      </c>
      <c r="N25" s="1085">
        <v>0</v>
      </c>
      <c r="O25" s="1085">
        <v>0</v>
      </c>
      <c r="P25" s="1085">
        <v>0</v>
      </c>
      <c r="Q25" s="1085">
        <v>0</v>
      </c>
      <c r="R25" s="1085">
        <v>0</v>
      </c>
      <c r="S25" s="1085">
        <v>0</v>
      </c>
      <c r="T25" s="1085">
        <v>0</v>
      </c>
      <c r="U25" s="1085">
        <v>0</v>
      </c>
      <c r="V25" s="1085">
        <v>0</v>
      </c>
      <c r="W25" s="1085">
        <v>0</v>
      </c>
      <c r="X25" s="1085">
        <v>0</v>
      </c>
      <c r="Y25" s="1085">
        <v>0</v>
      </c>
      <c r="Z25" s="1085">
        <v>0</v>
      </c>
      <c r="AA25" s="1085">
        <v>0</v>
      </c>
      <c r="AB25" s="1085">
        <v>0</v>
      </c>
      <c r="AC25" s="1085">
        <v>0</v>
      </c>
      <c r="AD25" s="1085">
        <v>0</v>
      </c>
      <c r="AE25" s="1085">
        <v>0</v>
      </c>
      <c r="AF25" s="1085">
        <v>0</v>
      </c>
      <c r="AG25" s="1085">
        <v>0</v>
      </c>
      <c r="AH25" s="1085">
        <v>0</v>
      </c>
      <c r="AI25" s="1085">
        <v>0</v>
      </c>
      <c r="AJ25" s="1085">
        <v>0</v>
      </c>
      <c r="AK25" s="1085">
        <v>0</v>
      </c>
      <c r="AL25" s="1085">
        <v>0</v>
      </c>
      <c r="AM25" s="1085">
        <v>0</v>
      </c>
      <c r="AN25" s="1085">
        <v>0</v>
      </c>
      <c r="AO25" s="1085">
        <v>0</v>
      </c>
      <c r="AP25" s="1085">
        <v>0</v>
      </c>
      <c r="AQ25" s="1085">
        <v>0</v>
      </c>
      <c r="AR25" s="1085">
        <v>0</v>
      </c>
      <c r="AS25" s="1085">
        <v>0</v>
      </c>
      <c r="AT25" s="1085">
        <v>0</v>
      </c>
      <c r="AU25" s="1085">
        <v>0</v>
      </c>
      <c r="AV25" s="1085">
        <v>0</v>
      </c>
      <c r="AW25" s="1085">
        <v>0</v>
      </c>
      <c r="AX25" s="1085">
        <v>0</v>
      </c>
      <c r="AY25" s="1085">
        <v>0</v>
      </c>
      <c r="AZ25" s="1085">
        <v>0</v>
      </c>
      <c r="BA25" s="1085">
        <v>0</v>
      </c>
      <c r="BB25" s="1085">
        <v>0</v>
      </c>
      <c r="BC25" s="1085">
        <v>0</v>
      </c>
      <c r="BD25" s="1085">
        <v>0</v>
      </c>
      <c r="BE25" s="1085">
        <v>0</v>
      </c>
      <c r="BF25" s="1085">
        <v>0</v>
      </c>
      <c r="BG25" s="1085">
        <v>0</v>
      </c>
      <c r="BH25" s="1085">
        <v>0</v>
      </c>
      <c r="BI25" s="1085">
        <v>0</v>
      </c>
      <c r="BJ25" s="1085">
        <v>0</v>
      </c>
      <c r="BK25" s="1085">
        <v>0</v>
      </c>
      <c r="BL25" s="1085">
        <v>0</v>
      </c>
      <c r="BM25" s="1085">
        <v>0</v>
      </c>
      <c r="BN25" s="1085">
        <v>0</v>
      </c>
      <c r="BO25" s="1085">
        <v>0</v>
      </c>
      <c r="BP25" s="1085">
        <v>0</v>
      </c>
      <c r="BQ25" s="1085">
        <v>0</v>
      </c>
      <c r="BR25" s="1085">
        <v>0</v>
      </c>
      <c r="BS25" s="1085">
        <v>0</v>
      </c>
      <c r="BT25" s="1085">
        <v>0</v>
      </c>
      <c r="BU25" s="1085">
        <v>0</v>
      </c>
      <c r="BV25" s="1085">
        <v>0</v>
      </c>
      <c r="BW25" s="1085">
        <v>0</v>
      </c>
      <c r="BX25" s="1085">
        <v>0</v>
      </c>
      <c r="BY25" s="1085">
        <v>0</v>
      </c>
      <c r="BZ25" s="1085">
        <v>0</v>
      </c>
      <c r="CA25" s="1085">
        <v>0</v>
      </c>
      <c r="CB25" s="1085">
        <v>0</v>
      </c>
      <c r="CC25" s="1085">
        <v>0</v>
      </c>
      <c r="CD25" s="1085">
        <v>0</v>
      </c>
      <c r="CE25" s="1085">
        <v>0</v>
      </c>
      <c r="CF25" s="1085">
        <v>0</v>
      </c>
      <c r="CG25" s="1085">
        <v>0</v>
      </c>
      <c r="CH25" s="1085">
        <v>39705.900692000003</v>
      </c>
      <c r="CI25" s="1085">
        <v>0</v>
      </c>
      <c r="CJ25" s="1085">
        <v>0</v>
      </c>
      <c r="CK25" s="1085">
        <v>0</v>
      </c>
      <c r="CL25" s="1085">
        <v>0</v>
      </c>
      <c r="CM25" s="1085">
        <v>0</v>
      </c>
      <c r="CN25" s="1085">
        <v>0</v>
      </c>
      <c r="CO25" s="1085">
        <v>0</v>
      </c>
      <c r="CP25" s="1085">
        <v>0</v>
      </c>
      <c r="CQ25" s="1085">
        <v>0</v>
      </c>
      <c r="CR25" s="1085">
        <v>0</v>
      </c>
      <c r="CS25" s="1085">
        <v>0</v>
      </c>
      <c r="CT25" s="1085">
        <v>0</v>
      </c>
      <c r="CU25" s="1085">
        <v>0</v>
      </c>
      <c r="CV25" s="1085">
        <v>0</v>
      </c>
      <c r="CW25" s="1085">
        <v>0</v>
      </c>
      <c r="CX25" s="1085">
        <v>0</v>
      </c>
      <c r="CY25" s="1085">
        <v>0</v>
      </c>
      <c r="CZ25" s="1085">
        <v>0</v>
      </c>
      <c r="DA25" s="1085">
        <v>0</v>
      </c>
      <c r="DB25" s="1085">
        <v>0</v>
      </c>
      <c r="DC25" s="1085">
        <v>0</v>
      </c>
      <c r="DD25" s="1085">
        <v>0</v>
      </c>
      <c r="DE25" s="1085">
        <v>0</v>
      </c>
      <c r="DF25" s="1085">
        <v>0</v>
      </c>
      <c r="DG25" s="1085">
        <v>0</v>
      </c>
      <c r="DH25" s="1085">
        <v>0</v>
      </c>
      <c r="DI25" s="1085">
        <v>0</v>
      </c>
      <c r="DJ25" s="1085">
        <v>0</v>
      </c>
      <c r="DK25" s="1085">
        <v>0</v>
      </c>
      <c r="DL25" s="1085">
        <v>0</v>
      </c>
      <c r="DM25" s="1085">
        <v>0</v>
      </c>
      <c r="DN25" s="1085">
        <v>0</v>
      </c>
      <c r="DO25" s="1085">
        <v>0</v>
      </c>
      <c r="DP25" s="1085">
        <v>0</v>
      </c>
      <c r="DQ25" s="1085">
        <v>0</v>
      </c>
      <c r="DR25" s="1085">
        <v>0</v>
      </c>
      <c r="DS25" s="1085">
        <v>0</v>
      </c>
      <c r="DT25" s="1085">
        <v>0</v>
      </c>
      <c r="DU25" s="1085">
        <v>0</v>
      </c>
      <c r="DV25" s="1085">
        <v>0</v>
      </c>
      <c r="DW25" s="1085">
        <v>0</v>
      </c>
      <c r="DX25" s="1085">
        <v>0</v>
      </c>
      <c r="DY25" s="1085">
        <v>0</v>
      </c>
      <c r="DZ25" s="1085">
        <v>0</v>
      </c>
      <c r="EA25" s="1085">
        <v>0</v>
      </c>
      <c r="EB25" s="1085">
        <v>0</v>
      </c>
      <c r="EC25" s="1085">
        <v>0</v>
      </c>
      <c r="ED25" s="1085">
        <v>0</v>
      </c>
      <c r="EE25" s="1085">
        <v>0</v>
      </c>
      <c r="EF25" s="1085">
        <v>0</v>
      </c>
      <c r="EG25" s="1085">
        <v>0</v>
      </c>
      <c r="EH25" s="1085">
        <v>0</v>
      </c>
      <c r="EI25" s="1085">
        <v>0</v>
      </c>
      <c r="EJ25" s="1085">
        <v>0</v>
      </c>
      <c r="EK25" s="1085">
        <v>0</v>
      </c>
      <c r="EL25" s="1085">
        <v>0</v>
      </c>
      <c r="EM25" s="1085">
        <v>0</v>
      </c>
      <c r="EN25" s="1085">
        <v>0</v>
      </c>
      <c r="EO25" s="1085">
        <v>0</v>
      </c>
      <c r="EP25" s="1085">
        <v>0</v>
      </c>
      <c r="EQ25" s="1085">
        <v>0</v>
      </c>
      <c r="ER25" s="1085">
        <v>0</v>
      </c>
      <c r="ES25" s="1085">
        <v>0</v>
      </c>
      <c r="ET25" s="1085">
        <v>0</v>
      </c>
      <c r="EU25" s="1085">
        <v>0</v>
      </c>
      <c r="EV25" s="1085">
        <v>0</v>
      </c>
      <c r="EW25" s="1085">
        <v>0</v>
      </c>
      <c r="EX25" s="1085">
        <v>0</v>
      </c>
      <c r="EY25" s="1085">
        <v>0</v>
      </c>
      <c r="EZ25" s="1085">
        <v>0</v>
      </c>
      <c r="FA25" s="1085">
        <v>0</v>
      </c>
      <c r="FB25" s="1085">
        <v>0</v>
      </c>
      <c r="FC25" s="1085">
        <v>0</v>
      </c>
      <c r="FD25" s="1085">
        <v>0</v>
      </c>
      <c r="FE25" s="1086"/>
    </row>
    <row r="26" spans="1:161" ht="15.75" customHeight="1">
      <c r="A26" s="1084" t="s">
        <v>869</v>
      </c>
      <c r="B26" s="1085">
        <v>3704.7</v>
      </c>
      <c r="C26" s="1085">
        <v>3793.2</v>
      </c>
      <c r="D26" s="1085">
        <v>3719.7</v>
      </c>
      <c r="E26" s="1085">
        <v>3763.9</v>
      </c>
      <c r="F26" s="1085">
        <v>3763.4</v>
      </c>
      <c r="G26" s="1085">
        <v>3929.1</v>
      </c>
      <c r="H26" s="1085">
        <v>3837.8</v>
      </c>
      <c r="I26" s="1085">
        <v>3941.9</v>
      </c>
      <c r="J26" s="1085">
        <v>3941.4</v>
      </c>
      <c r="K26" s="1085">
        <v>3940.5</v>
      </c>
      <c r="L26" s="1085">
        <v>4651.3999999999996</v>
      </c>
      <c r="M26" s="1085">
        <v>3939.2</v>
      </c>
      <c r="N26" s="1085">
        <v>1128</v>
      </c>
      <c r="O26" s="1085">
        <v>3963.7</v>
      </c>
      <c r="P26" s="1085">
        <v>3963.1</v>
      </c>
      <c r="Q26" s="1085">
        <v>3962.5</v>
      </c>
      <c r="R26" s="1085">
        <v>3976.9</v>
      </c>
      <c r="S26" s="1085">
        <v>3976.5</v>
      </c>
      <c r="T26" s="1085">
        <v>3975.1</v>
      </c>
      <c r="U26" s="1085">
        <v>4146.6000000000004</v>
      </c>
      <c r="V26" s="1085">
        <v>4910.3999999999996</v>
      </c>
      <c r="W26" s="1085">
        <v>4893.3</v>
      </c>
      <c r="X26" s="1085">
        <v>28346.7</v>
      </c>
      <c r="Y26" s="1085">
        <v>28000.6</v>
      </c>
      <c r="Z26" s="1085">
        <v>33254.9</v>
      </c>
      <c r="AA26" s="1085">
        <v>34081.5</v>
      </c>
      <c r="AB26" s="1085">
        <v>33742.5</v>
      </c>
      <c r="AC26" s="1085">
        <v>32896.5</v>
      </c>
      <c r="AD26" s="1085">
        <v>32735.9</v>
      </c>
      <c r="AE26" s="1085">
        <v>32779.599999999999</v>
      </c>
      <c r="AF26" s="1085">
        <v>32735.3</v>
      </c>
      <c r="AG26" s="1085">
        <v>32734.1</v>
      </c>
      <c r="AH26" s="1085">
        <v>32733.5</v>
      </c>
      <c r="AI26" s="1085">
        <v>32422.9</v>
      </c>
      <c r="AJ26" s="1085">
        <v>32922.9</v>
      </c>
      <c r="AK26" s="1085">
        <v>32800.9</v>
      </c>
      <c r="AL26" s="1085">
        <v>32758.7</v>
      </c>
      <c r="AM26" s="1085">
        <v>32758</v>
      </c>
      <c r="AN26" s="1085">
        <v>39438.5</v>
      </c>
      <c r="AO26" s="1085">
        <v>39412.300000000003</v>
      </c>
      <c r="AP26" s="1085">
        <v>39447.5</v>
      </c>
      <c r="AQ26" s="1085">
        <v>39412.300000000003</v>
      </c>
      <c r="AR26" s="1085">
        <v>39431.599999999999</v>
      </c>
      <c r="AS26" s="1085">
        <v>55180.7</v>
      </c>
      <c r="AT26" s="1085">
        <v>64213.8</v>
      </c>
      <c r="AU26" s="1085">
        <v>96513</v>
      </c>
      <c r="AV26" s="1085">
        <v>103776.9</v>
      </c>
      <c r="AW26" s="1085">
        <v>109475.8</v>
      </c>
      <c r="AX26" s="1085">
        <v>101361.5</v>
      </c>
      <c r="AY26" s="1085">
        <v>132812.68700000001</v>
      </c>
      <c r="AZ26" s="1085">
        <v>70516.72099999999</v>
      </c>
      <c r="BA26" s="1085">
        <v>135107.68099999998</v>
      </c>
      <c r="BB26" s="1085">
        <v>136410.571</v>
      </c>
      <c r="BC26" s="1085">
        <v>142252.557</v>
      </c>
      <c r="BD26" s="1085">
        <v>153009.86600000001</v>
      </c>
      <c r="BE26" s="1085">
        <v>185091.43700000001</v>
      </c>
      <c r="BF26" s="1085">
        <v>248904.736</v>
      </c>
      <c r="BG26" s="1085">
        <v>269264.83399999997</v>
      </c>
      <c r="BH26" s="1085">
        <v>282087.25799999997</v>
      </c>
      <c r="BI26" s="1085">
        <v>361679.28350000002</v>
      </c>
      <c r="BJ26" s="1085">
        <v>319332.32829748996</v>
      </c>
      <c r="BK26" s="1085">
        <v>270501.31580851995</v>
      </c>
      <c r="BL26" s="1085">
        <v>293055.06352695997</v>
      </c>
      <c r="BM26" s="1085">
        <v>397665.38084901002</v>
      </c>
      <c r="BN26" s="1085">
        <v>425138.36615595</v>
      </c>
      <c r="BO26" s="1085">
        <v>440901.31061712996</v>
      </c>
      <c r="BP26" s="1085">
        <v>468944.13217418996</v>
      </c>
      <c r="BQ26" s="1085">
        <v>533577.4497156</v>
      </c>
      <c r="BR26" s="1085">
        <v>580533.92939781991</v>
      </c>
      <c r="BS26" s="1085">
        <v>542123.70541669999</v>
      </c>
      <c r="BT26" s="1085">
        <v>603201.27872692002</v>
      </c>
      <c r="BU26" s="1085">
        <v>627115.21871677006</v>
      </c>
      <c r="BV26" s="1085">
        <v>694060.96777094016</v>
      </c>
      <c r="BW26" s="1085">
        <v>772216.63033691002</v>
      </c>
      <c r="BX26" s="1085">
        <v>771628.65922858997</v>
      </c>
      <c r="BY26" s="1085">
        <v>708649.05177963001</v>
      </c>
      <c r="BZ26" s="1085">
        <v>724446.94506587007</v>
      </c>
      <c r="CA26" s="1085">
        <v>756560.61475679011</v>
      </c>
      <c r="CB26" s="1085">
        <v>833661.21596341999</v>
      </c>
      <c r="CC26" s="1085">
        <v>823818.19114299002</v>
      </c>
      <c r="CD26" s="1085">
        <v>852128.25687714003</v>
      </c>
      <c r="CE26" s="1085">
        <v>917079.73862672993</v>
      </c>
      <c r="CF26" s="1085">
        <v>964880.67890405015</v>
      </c>
      <c r="CG26" s="1085">
        <v>974245.17384283</v>
      </c>
      <c r="CH26" s="1085">
        <v>914106.05709844991</v>
      </c>
      <c r="CI26" s="1085">
        <v>926824.45237446995</v>
      </c>
      <c r="CJ26" s="1085">
        <v>856988.70764468005</v>
      </c>
      <c r="CK26" s="1085">
        <v>962091.29577906011</v>
      </c>
      <c r="CL26" s="1085">
        <v>969821.23420734995</v>
      </c>
      <c r="CM26" s="1085">
        <v>1000086.7723055601</v>
      </c>
      <c r="CN26" s="1085">
        <v>1107227.26870601</v>
      </c>
      <c r="CO26" s="1085">
        <v>966481.36183578998</v>
      </c>
      <c r="CP26" s="1085">
        <v>974644.07450690004</v>
      </c>
      <c r="CQ26" s="1085">
        <v>1094947.7904052499</v>
      </c>
      <c r="CR26" s="1085">
        <v>1153452.1128499499</v>
      </c>
      <c r="CS26" s="1085">
        <v>1236183.36797096</v>
      </c>
      <c r="CT26" s="1085">
        <v>1229049.6664531101</v>
      </c>
      <c r="CU26" s="1085">
        <v>1251701.3361269499</v>
      </c>
      <c r="CV26" s="1085">
        <v>1358725.7198898301</v>
      </c>
      <c r="CW26" s="1085">
        <v>1471774.8795246298</v>
      </c>
      <c r="CX26" s="1085">
        <v>1496632.90283534</v>
      </c>
      <c r="CY26" s="1085">
        <v>1527086.41497834</v>
      </c>
      <c r="CZ26" s="1085">
        <v>1568810.0235013999</v>
      </c>
      <c r="DA26" s="1085">
        <v>1662079.4031541299</v>
      </c>
      <c r="DB26" s="1085">
        <v>1713066.9291739799</v>
      </c>
      <c r="DC26" s="1085">
        <v>1730069.38325146</v>
      </c>
      <c r="DD26" s="1085">
        <v>1736212.82850968</v>
      </c>
      <c r="DE26" s="1085">
        <v>1652541.12909479</v>
      </c>
      <c r="DF26" s="1085">
        <v>1448129.8867604898</v>
      </c>
      <c r="DG26" s="1085">
        <v>1642597.12569549</v>
      </c>
      <c r="DH26" s="1085">
        <v>2004038.10526945</v>
      </c>
      <c r="DI26" s="1085">
        <v>1860342.5977955102</v>
      </c>
      <c r="DJ26" s="1085">
        <v>1506598.99803462</v>
      </c>
      <c r="DK26" s="1085">
        <v>1644220.355792</v>
      </c>
      <c r="DL26" s="1085">
        <v>1553746.5954503999</v>
      </c>
      <c r="DM26" s="1085">
        <v>1491591.52161162</v>
      </c>
      <c r="DN26" s="1085">
        <v>1499674.0477626298</v>
      </c>
      <c r="DO26" s="1085">
        <v>1656849.7736603501</v>
      </c>
      <c r="DP26" s="1085">
        <v>1580004.2592831999</v>
      </c>
      <c r="DQ26" s="1085">
        <v>1588954.9862380701</v>
      </c>
      <c r="DR26" s="1085">
        <v>1697671.9463584099</v>
      </c>
      <c r="DS26" s="1085">
        <v>1690980.8895866398</v>
      </c>
      <c r="DT26" s="1085">
        <v>1669693.8246222099</v>
      </c>
      <c r="DU26" s="1085">
        <v>1645042.9996809599</v>
      </c>
      <c r="DV26" s="1085">
        <v>1616039.18307552</v>
      </c>
      <c r="DW26" s="1085">
        <v>1515567.4263255401</v>
      </c>
      <c r="DX26" s="1085">
        <v>1539920.8251693898</v>
      </c>
      <c r="DY26" s="1085">
        <v>1523092.4113787101</v>
      </c>
      <c r="DZ26" s="1085">
        <v>1582326.4131498202</v>
      </c>
      <c r="EA26" s="1085">
        <v>1526385.7313793502</v>
      </c>
      <c r="EB26" s="1085">
        <v>1539422.21786819</v>
      </c>
      <c r="EC26" s="1085">
        <v>1658699.1479390301</v>
      </c>
      <c r="ED26" s="1085">
        <v>1591833.0066834299</v>
      </c>
      <c r="EE26" s="1085">
        <v>1502895.4412676499</v>
      </c>
      <c r="EF26" s="1085">
        <v>1310694.4426744801</v>
      </c>
      <c r="EG26" s="1085">
        <v>1236262.4136352299</v>
      </c>
      <c r="EH26" s="1085">
        <v>1248215.07786826</v>
      </c>
      <c r="EI26" s="1085">
        <v>1246818.5067619001</v>
      </c>
      <c r="EJ26" s="1085">
        <v>1233593.3171771499</v>
      </c>
      <c r="EK26" s="1085">
        <v>1167358.8722417599</v>
      </c>
      <c r="EL26" s="1085">
        <v>1157896.4032755101</v>
      </c>
      <c r="EM26" s="1085">
        <v>1183508.8280684899</v>
      </c>
      <c r="EN26" s="1085">
        <v>1184850.6408944002</v>
      </c>
      <c r="EO26" s="1085">
        <v>1165533.0466573399</v>
      </c>
      <c r="EP26" s="1085">
        <v>1134367.9937995998</v>
      </c>
      <c r="EQ26" s="1085">
        <v>1164076.9785815899</v>
      </c>
      <c r="ER26" s="1085">
        <v>1188323.85836817</v>
      </c>
      <c r="ES26" s="1085">
        <v>1110790.0409329999</v>
      </c>
      <c r="ET26" s="1085">
        <v>1130527.0848555199</v>
      </c>
      <c r="EU26" s="1085">
        <v>1137697.44563403</v>
      </c>
      <c r="EV26" s="1085">
        <v>1140259.28933767</v>
      </c>
      <c r="EW26" s="1085">
        <v>1200579.5698438298</v>
      </c>
      <c r="EX26" s="1085">
        <v>1209822.2418537003</v>
      </c>
      <c r="EY26" s="1085">
        <v>1221341.21319099</v>
      </c>
      <c r="EZ26" s="1085">
        <v>1185620.2103124</v>
      </c>
      <c r="FA26" s="1085">
        <v>1282459.2358657201</v>
      </c>
      <c r="FB26" s="1085">
        <v>1376922.00455583</v>
      </c>
      <c r="FC26" s="1085">
        <v>1352027.066958</v>
      </c>
      <c r="FD26" s="1085">
        <v>1473885.9531976299</v>
      </c>
      <c r="FE26" s="1086"/>
    </row>
    <row r="27" spans="1:161" ht="15.75" customHeight="1">
      <c r="A27" s="1084" t="s">
        <v>870</v>
      </c>
      <c r="B27" s="1085">
        <v>5304.3</v>
      </c>
      <c r="C27" s="1085">
        <v>5888.8</v>
      </c>
      <c r="D27" s="1085">
        <v>5362.3</v>
      </c>
      <c r="E27" s="1085">
        <v>5367.2</v>
      </c>
      <c r="F27" s="1085">
        <v>5492.8</v>
      </c>
      <c r="G27" s="1085">
        <v>2907</v>
      </c>
      <c r="H27" s="1085">
        <v>3786.2</v>
      </c>
      <c r="I27" s="1085">
        <v>14168.1</v>
      </c>
      <c r="J27" s="1085">
        <v>4138.3</v>
      </c>
      <c r="K27" s="1085">
        <v>5804.1</v>
      </c>
      <c r="L27" s="1085">
        <v>5818</v>
      </c>
      <c r="M27" s="1085">
        <v>6373.3</v>
      </c>
      <c r="N27" s="1085">
        <v>6164.7</v>
      </c>
      <c r="O27" s="1085">
        <v>6417.2</v>
      </c>
      <c r="P27" s="1085">
        <v>7172.3</v>
      </c>
      <c r="Q27" s="1085">
        <v>3310</v>
      </c>
      <c r="R27" s="1085">
        <v>2321.3000000000002</v>
      </c>
      <c r="S27" s="1085">
        <v>7197.7</v>
      </c>
      <c r="T27" s="1085">
        <v>6065.6</v>
      </c>
      <c r="U27" s="1085">
        <v>7500.9</v>
      </c>
      <c r="V27" s="1085">
        <v>6971.9</v>
      </c>
      <c r="W27" s="1085">
        <v>3094.5</v>
      </c>
      <c r="X27" s="1085">
        <v>14178.3</v>
      </c>
      <c r="Y27" s="1085">
        <v>7325</v>
      </c>
      <c r="Z27" s="1085">
        <v>6834.1</v>
      </c>
      <c r="AA27" s="1085">
        <v>6662.9</v>
      </c>
      <c r="AB27" s="1085">
        <v>2305.1</v>
      </c>
      <c r="AC27" s="1085">
        <v>2403.1</v>
      </c>
      <c r="AD27" s="1085">
        <v>5711.4</v>
      </c>
      <c r="AE27" s="1085">
        <v>4139.2</v>
      </c>
      <c r="AF27" s="1085">
        <v>2249.1</v>
      </c>
      <c r="AG27" s="1085">
        <v>4261.8999999999996</v>
      </c>
      <c r="AH27" s="1085">
        <v>5309</v>
      </c>
      <c r="AI27" s="1085">
        <v>4348.8</v>
      </c>
      <c r="AJ27" s="1085">
        <v>4978.3999999999996</v>
      </c>
      <c r="AK27" s="1085">
        <v>4138.8999999999996</v>
      </c>
      <c r="AL27" s="1085">
        <v>3890.2</v>
      </c>
      <c r="AM27" s="1085">
        <v>3846.1</v>
      </c>
      <c r="AN27" s="1085">
        <v>4254.3999999999996</v>
      </c>
      <c r="AO27" s="1085">
        <v>5079.8</v>
      </c>
      <c r="AP27" s="1085">
        <v>6622.1</v>
      </c>
      <c r="AQ27" s="1085">
        <v>4431.2</v>
      </c>
      <c r="AR27" s="1085">
        <v>6475.2</v>
      </c>
      <c r="AS27" s="1085">
        <v>5509.6</v>
      </c>
      <c r="AT27" s="1085">
        <v>6723.3</v>
      </c>
      <c r="AU27" s="1085">
        <v>13723.5</v>
      </c>
      <c r="AV27" s="1085">
        <v>16237.7</v>
      </c>
      <c r="AW27" s="1085">
        <v>11933.8</v>
      </c>
      <c r="AX27" s="1085">
        <v>17563</v>
      </c>
      <c r="AY27" s="1085">
        <v>10031.25</v>
      </c>
      <c r="AZ27" s="1085">
        <v>2261.1419999999998</v>
      </c>
      <c r="BA27" s="1085">
        <v>11622.267</v>
      </c>
      <c r="BB27" s="1085">
        <v>13899.709000000001</v>
      </c>
      <c r="BC27" s="1085">
        <v>16724.793000000001</v>
      </c>
      <c r="BD27" s="1085">
        <v>8367.3829999999998</v>
      </c>
      <c r="BE27" s="1085">
        <v>6473.3950000000004</v>
      </c>
      <c r="BF27" s="1085">
        <v>14444.418</v>
      </c>
      <c r="BG27" s="1085">
        <v>17309.272000000001</v>
      </c>
      <c r="BH27" s="1085">
        <v>13203.266</v>
      </c>
      <c r="BI27" s="1085">
        <v>14275.579900000001</v>
      </c>
      <c r="BJ27" s="1085">
        <v>20841.254601640001</v>
      </c>
      <c r="BK27" s="1085">
        <v>8918.9336309599985</v>
      </c>
      <c r="BL27" s="1085">
        <v>7071.0859445100004</v>
      </c>
      <c r="BM27" s="1085">
        <v>8648.2971116099998</v>
      </c>
      <c r="BN27" s="1085">
        <v>6931.8984780500004</v>
      </c>
      <c r="BO27" s="1085">
        <v>9918.6498648899997</v>
      </c>
      <c r="BP27" s="1085">
        <v>5913.7580519700005</v>
      </c>
      <c r="BQ27" s="1085">
        <v>6360.9259906000007</v>
      </c>
      <c r="BR27" s="1085">
        <v>7291.52951373</v>
      </c>
      <c r="BS27" s="1085">
        <v>16541.622819050001</v>
      </c>
      <c r="BT27" s="1085">
        <v>17402.866865749998</v>
      </c>
      <c r="BU27" s="1085">
        <v>9487.8313841399995</v>
      </c>
      <c r="BV27" s="1085">
        <v>2071.8720158000001</v>
      </c>
      <c r="BW27" s="1085">
        <v>2978.72505581</v>
      </c>
      <c r="BX27" s="1085">
        <v>2364.09581815</v>
      </c>
      <c r="BY27" s="1085">
        <v>4390.0423545499998</v>
      </c>
      <c r="BZ27" s="1085">
        <v>2901.3734491700002</v>
      </c>
      <c r="CA27" s="1085">
        <v>6978.5816514600001</v>
      </c>
      <c r="CB27" s="1085">
        <v>10863.075613090001</v>
      </c>
      <c r="CC27" s="1085">
        <v>7408.9000124700005</v>
      </c>
      <c r="CD27" s="1085">
        <v>11340.223510110001</v>
      </c>
      <c r="CE27" s="1085">
        <v>11376.945723889999</v>
      </c>
      <c r="CF27" s="1085">
        <v>10651.20550559</v>
      </c>
      <c r="CG27" s="1085">
        <v>10259.59802854</v>
      </c>
      <c r="CH27" s="1085">
        <v>14011.917777409999</v>
      </c>
      <c r="CI27" s="1085">
        <v>16936.004411670001</v>
      </c>
      <c r="CJ27" s="1085">
        <v>11085.359124969998</v>
      </c>
      <c r="CK27" s="1085">
        <v>13080.374871419999</v>
      </c>
      <c r="CL27" s="1085">
        <v>15472.80737011</v>
      </c>
      <c r="CM27" s="1085">
        <v>15957.92726961</v>
      </c>
      <c r="CN27" s="1085">
        <v>19202.853349470002</v>
      </c>
      <c r="CO27" s="1085">
        <v>21924.203901159999</v>
      </c>
      <c r="CP27" s="1085">
        <v>14291.27683422</v>
      </c>
      <c r="CQ27" s="1085">
        <v>5369.7032219499997</v>
      </c>
      <c r="CR27" s="1085">
        <v>12421.036596919999</v>
      </c>
      <c r="CS27" s="1085">
        <v>12713.344792110001</v>
      </c>
      <c r="CT27" s="1085">
        <v>12186.229372959999</v>
      </c>
      <c r="CU27" s="1085">
        <v>10232.227867469999</v>
      </c>
      <c r="CV27" s="1085">
        <v>11861.905745760001</v>
      </c>
      <c r="CW27" s="1085">
        <v>4648.0973267399995</v>
      </c>
      <c r="CX27" s="1085">
        <v>4380.2373453599994</v>
      </c>
      <c r="CY27" s="1085">
        <v>12505.040267259999</v>
      </c>
      <c r="CZ27" s="1085">
        <v>10805.334052709999</v>
      </c>
      <c r="DA27" s="1085">
        <v>9876.7219288400011</v>
      </c>
      <c r="DB27" s="1085">
        <v>4582.3961333799998</v>
      </c>
      <c r="DC27" s="1085">
        <v>5150.7782974300007</v>
      </c>
      <c r="DD27" s="1085">
        <v>5659.75678143</v>
      </c>
      <c r="DE27" s="1085">
        <v>4569.7026001800004</v>
      </c>
      <c r="DF27" s="1085">
        <v>4495.3917346300004</v>
      </c>
      <c r="DG27" s="1085">
        <v>4793.75247107</v>
      </c>
      <c r="DH27" s="1085">
        <v>5129.2885753700002</v>
      </c>
      <c r="DI27" s="1085">
        <v>4654.3045726299997</v>
      </c>
      <c r="DJ27" s="1085">
        <v>4433.0783689700002</v>
      </c>
      <c r="DK27" s="1085">
        <v>4976.2435463800002</v>
      </c>
      <c r="DL27" s="1085">
        <v>18048.225713310003</v>
      </c>
      <c r="DM27" s="1085">
        <v>17094.60567352</v>
      </c>
      <c r="DN27" s="1085">
        <v>14880.665675940001</v>
      </c>
      <c r="DO27" s="1085">
        <v>13360.723225870001</v>
      </c>
      <c r="DP27" s="1085">
        <v>13248.907662459998</v>
      </c>
      <c r="DQ27" s="1085">
        <v>13180.925949299999</v>
      </c>
      <c r="DR27" s="1085">
        <v>6509.5936398999993</v>
      </c>
      <c r="DS27" s="1085">
        <v>9390.5323624100001</v>
      </c>
      <c r="DT27" s="1085">
        <v>21514.386897380002</v>
      </c>
      <c r="DU27" s="1085">
        <v>6537.0660054</v>
      </c>
      <c r="DV27" s="1085">
        <v>2833.2033215599999</v>
      </c>
      <c r="DW27" s="1085">
        <v>2215.56966633</v>
      </c>
      <c r="DX27" s="1085">
        <v>2901.3825595300004</v>
      </c>
      <c r="DY27" s="1085">
        <v>1217.76596705</v>
      </c>
      <c r="DZ27" s="1085">
        <v>866.29444319000004</v>
      </c>
      <c r="EA27" s="1085">
        <v>867.85522117999994</v>
      </c>
      <c r="EB27" s="1085">
        <v>1731.28374508</v>
      </c>
      <c r="EC27" s="1085">
        <v>920.43515351999997</v>
      </c>
      <c r="ED27" s="1085">
        <v>923.96049239000001</v>
      </c>
      <c r="EE27" s="1085">
        <v>1577.6663225699999</v>
      </c>
      <c r="EF27" s="1085">
        <v>959.35540763999995</v>
      </c>
      <c r="EG27" s="1085">
        <v>929.20395226999995</v>
      </c>
      <c r="EH27" s="1085">
        <v>946.04525653999997</v>
      </c>
      <c r="EI27" s="1085">
        <v>1095.25434066</v>
      </c>
      <c r="EJ27" s="1085">
        <v>1144.5136536300001</v>
      </c>
      <c r="EK27" s="1085">
        <v>2556.18915702</v>
      </c>
      <c r="EL27" s="1085">
        <v>2626.0483496799998</v>
      </c>
      <c r="EM27" s="1085">
        <v>2618.4436719299997</v>
      </c>
      <c r="EN27" s="1085">
        <v>2428.4431577800001</v>
      </c>
      <c r="EO27" s="1085">
        <v>2468.6072920300003</v>
      </c>
      <c r="EP27" s="1085">
        <v>664.29186669000001</v>
      </c>
      <c r="EQ27" s="1085">
        <v>666.84961012999997</v>
      </c>
      <c r="ER27" s="1085">
        <v>1514.9846873399999</v>
      </c>
      <c r="ES27" s="1085">
        <v>1614.8584409100001</v>
      </c>
      <c r="ET27" s="1085">
        <v>1634.0583734200002</v>
      </c>
      <c r="EU27" s="1085">
        <v>2574.5669906200001</v>
      </c>
      <c r="EV27" s="1085">
        <v>4713.7172456000008</v>
      </c>
      <c r="EW27" s="1085">
        <v>3069.1870738499997</v>
      </c>
      <c r="EX27" s="1085">
        <v>2488.5867871599999</v>
      </c>
      <c r="EY27" s="1085">
        <v>4287.9633303800001</v>
      </c>
      <c r="EZ27" s="1085">
        <v>6417.61502974</v>
      </c>
      <c r="FA27" s="1085">
        <v>5624.1703611800003</v>
      </c>
      <c r="FB27" s="1085">
        <v>8722.5761324300001</v>
      </c>
      <c r="FC27" s="1085">
        <v>10321.4069402</v>
      </c>
      <c r="FD27" s="1085">
        <v>10338.17622841</v>
      </c>
      <c r="FE27" s="1086"/>
    </row>
    <row r="28" spans="1:161" ht="15.75" customHeight="1">
      <c r="A28" s="1084" t="s">
        <v>871</v>
      </c>
      <c r="B28" s="1085"/>
      <c r="C28" s="1085"/>
      <c r="D28" s="1085"/>
      <c r="E28" s="1085"/>
      <c r="F28" s="1085"/>
      <c r="G28" s="1085"/>
      <c r="H28" s="1085"/>
      <c r="I28" s="1085">
        <v>0</v>
      </c>
      <c r="J28" s="1085">
        <v>0</v>
      </c>
      <c r="K28" s="1085">
        <v>0</v>
      </c>
      <c r="L28" s="1085">
        <v>0</v>
      </c>
      <c r="M28" s="1085">
        <v>0</v>
      </c>
      <c r="N28" s="1085">
        <v>0</v>
      </c>
      <c r="O28" s="1085">
        <v>0</v>
      </c>
      <c r="P28" s="1085">
        <v>0</v>
      </c>
      <c r="Q28" s="1085">
        <v>0</v>
      </c>
      <c r="R28" s="1085">
        <v>0</v>
      </c>
      <c r="S28" s="1085">
        <v>0</v>
      </c>
      <c r="T28" s="1085">
        <v>0</v>
      </c>
      <c r="U28" s="1085">
        <v>0</v>
      </c>
      <c r="V28" s="1085">
        <v>0</v>
      </c>
      <c r="W28" s="1085">
        <v>0</v>
      </c>
      <c r="X28" s="1085">
        <v>0</v>
      </c>
      <c r="Y28" s="1085"/>
      <c r="Z28" s="1085">
        <v>0</v>
      </c>
      <c r="AA28" s="1085">
        <v>0</v>
      </c>
      <c r="AB28" s="1085">
        <v>0</v>
      </c>
      <c r="AC28" s="1085">
        <v>0</v>
      </c>
      <c r="AD28" s="1085">
        <v>0</v>
      </c>
      <c r="AE28" s="1085">
        <v>0</v>
      </c>
      <c r="AF28" s="1085">
        <v>0</v>
      </c>
      <c r="AG28" s="1085">
        <v>0</v>
      </c>
      <c r="AH28" s="1085">
        <v>0</v>
      </c>
      <c r="AI28" s="1085">
        <v>0</v>
      </c>
      <c r="AJ28" s="1085">
        <v>0</v>
      </c>
      <c r="AK28" s="1085">
        <v>0</v>
      </c>
      <c r="AL28" s="1085">
        <v>0</v>
      </c>
      <c r="AM28" s="1085">
        <v>0</v>
      </c>
      <c r="AN28" s="1085">
        <v>0</v>
      </c>
      <c r="AO28" s="1085">
        <v>0</v>
      </c>
      <c r="AP28" s="1085">
        <v>0</v>
      </c>
      <c r="AQ28" s="1085">
        <v>0</v>
      </c>
      <c r="AR28" s="1085">
        <v>0</v>
      </c>
      <c r="AS28" s="1085">
        <v>0</v>
      </c>
      <c r="AT28" s="1085">
        <v>0</v>
      </c>
      <c r="AU28" s="1085">
        <v>0</v>
      </c>
      <c r="AV28" s="1085">
        <v>0</v>
      </c>
      <c r="AW28" s="1085">
        <v>0</v>
      </c>
      <c r="AX28" s="1085">
        <v>0</v>
      </c>
      <c r="AY28" s="1085"/>
      <c r="AZ28" s="1085"/>
      <c r="BA28" s="1085"/>
      <c r="BB28" s="1085"/>
      <c r="BC28" s="1085"/>
      <c r="BD28" s="1085"/>
      <c r="BE28" s="1085"/>
      <c r="BF28" s="1085"/>
      <c r="BG28" s="1085"/>
      <c r="BH28" s="1085"/>
      <c r="BI28" s="1085"/>
      <c r="BJ28" s="1085"/>
      <c r="BK28" s="1085"/>
      <c r="BL28" s="1085"/>
      <c r="BM28" s="1085"/>
      <c r="BN28" s="1085"/>
      <c r="BO28" s="1085"/>
      <c r="BP28" s="1085"/>
      <c r="BQ28" s="1085"/>
      <c r="BR28" s="1085"/>
      <c r="BS28" s="1085"/>
      <c r="BT28" s="1085"/>
      <c r="BU28" s="1085"/>
      <c r="BV28" s="1085"/>
      <c r="BW28" s="1085"/>
      <c r="BX28" s="1085"/>
      <c r="BY28" s="1085"/>
      <c r="BZ28" s="1085"/>
      <c r="CA28" s="1085"/>
      <c r="CB28" s="1085"/>
      <c r="CC28" s="1085"/>
      <c r="CD28" s="1085"/>
      <c r="CE28" s="1085"/>
      <c r="CF28" s="1085"/>
      <c r="CG28" s="1085"/>
      <c r="CH28" s="1085"/>
      <c r="CI28" s="1085"/>
      <c r="CJ28" s="1085"/>
      <c r="CK28" s="1085"/>
      <c r="CL28" s="1085"/>
      <c r="CM28" s="1085"/>
      <c r="CN28" s="1085"/>
      <c r="CO28" s="1085"/>
      <c r="CP28" s="1085"/>
      <c r="CQ28" s="1085"/>
      <c r="CR28" s="1085"/>
      <c r="CS28" s="1085"/>
      <c r="CT28" s="1085"/>
      <c r="CU28" s="1085"/>
      <c r="CV28" s="1085"/>
      <c r="CW28" s="1085"/>
      <c r="CX28" s="1085"/>
      <c r="CY28" s="1085"/>
      <c r="CZ28" s="1085"/>
      <c r="DA28" s="1085"/>
      <c r="DB28" s="1085"/>
      <c r="DC28" s="1085"/>
      <c r="DD28" s="1085"/>
      <c r="DE28" s="1085"/>
      <c r="DF28" s="1085"/>
      <c r="DG28" s="1085"/>
      <c r="DH28" s="1085"/>
      <c r="DI28" s="1085"/>
      <c r="DJ28" s="1085"/>
      <c r="DK28" s="1085"/>
      <c r="DL28" s="1085"/>
      <c r="DM28" s="1085"/>
      <c r="DN28" s="1085"/>
      <c r="DO28" s="1085"/>
      <c r="DP28" s="1085"/>
      <c r="DQ28" s="1085"/>
      <c r="DR28" s="1085"/>
      <c r="DS28" s="1085"/>
      <c r="DT28" s="1085"/>
      <c r="DU28" s="1085">
        <v>0</v>
      </c>
      <c r="DV28" s="1085">
        <v>0</v>
      </c>
      <c r="DW28" s="1085">
        <v>0</v>
      </c>
      <c r="DX28" s="1085">
        <v>0</v>
      </c>
      <c r="DY28" s="1085">
        <v>0</v>
      </c>
      <c r="DZ28" s="1085">
        <v>0</v>
      </c>
      <c r="EA28" s="1085">
        <v>0</v>
      </c>
      <c r="EB28" s="1085">
        <v>0</v>
      </c>
      <c r="EC28" s="1085">
        <v>0</v>
      </c>
      <c r="ED28" s="1085">
        <v>0</v>
      </c>
      <c r="EE28" s="1085">
        <v>0</v>
      </c>
      <c r="EF28" s="1085">
        <v>0</v>
      </c>
      <c r="EG28" s="1085">
        <v>0</v>
      </c>
      <c r="EH28" s="1085">
        <v>0</v>
      </c>
      <c r="EI28" s="1085">
        <v>0</v>
      </c>
      <c r="EJ28" s="1085">
        <v>0</v>
      </c>
      <c r="EK28" s="1085">
        <v>0</v>
      </c>
      <c r="EL28" s="1085">
        <v>0</v>
      </c>
      <c r="EM28" s="1085">
        <v>0</v>
      </c>
      <c r="EN28" s="1085">
        <v>0</v>
      </c>
      <c r="EO28" s="1085">
        <v>0</v>
      </c>
      <c r="EP28" s="1085">
        <v>0</v>
      </c>
      <c r="EQ28" s="1085">
        <v>0</v>
      </c>
      <c r="ER28" s="1085">
        <v>0</v>
      </c>
      <c r="ES28" s="1085">
        <v>0</v>
      </c>
      <c r="ET28" s="1085">
        <v>0</v>
      </c>
      <c r="EU28" s="1085">
        <v>0</v>
      </c>
      <c r="EV28" s="1085">
        <v>0</v>
      </c>
      <c r="EW28" s="1085">
        <v>0</v>
      </c>
      <c r="EX28" s="1085">
        <v>0</v>
      </c>
      <c r="EY28" s="1085">
        <v>0</v>
      </c>
      <c r="EZ28" s="1085">
        <v>0</v>
      </c>
      <c r="FA28" s="1085">
        <v>0</v>
      </c>
      <c r="FB28" s="1085">
        <v>0</v>
      </c>
      <c r="FC28" s="1085">
        <v>0</v>
      </c>
      <c r="FD28" s="1085">
        <v>0</v>
      </c>
      <c r="FE28" s="1086"/>
    </row>
    <row r="29" spans="1:161" s="979" customFormat="1" ht="15.75" customHeight="1">
      <c r="A29" s="1090"/>
      <c r="B29" s="1085"/>
      <c r="C29" s="1085"/>
      <c r="D29" s="1085"/>
      <c r="E29" s="1085"/>
      <c r="F29" s="1085"/>
      <c r="G29" s="1085"/>
      <c r="H29" s="1085"/>
      <c r="I29" s="1085"/>
      <c r="J29" s="1085"/>
      <c r="K29" s="1085"/>
      <c r="L29" s="1085"/>
      <c r="M29" s="1085"/>
      <c r="N29" s="1085"/>
      <c r="O29" s="1085"/>
      <c r="P29" s="1085"/>
      <c r="Q29" s="1085"/>
      <c r="R29" s="1085"/>
      <c r="S29" s="1085"/>
      <c r="T29" s="1085"/>
      <c r="U29" s="1085"/>
      <c r="V29" s="1085"/>
      <c r="W29" s="1085"/>
      <c r="X29" s="1085"/>
      <c r="Y29" s="1085"/>
      <c r="Z29" s="1085"/>
      <c r="AA29" s="1085"/>
      <c r="AB29" s="1085"/>
      <c r="AC29" s="1085"/>
      <c r="AD29" s="1085"/>
      <c r="AE29" s="1085"/>
      <c r="AF29" s="1085"/>
      <c r="AG29" s="1085"/>
      <c r="AH29" s="1085"/>
      <c r="AI29" s="1085"/>
      <c r="AJ29" s="1085"/>
      <c r="AK29" s="1085"/>
      <c r="AL29" s="1085"/>
      <c r="AM29" s="1085"/>
      <c r="AN29" s="1085"/>
      <c r="AO29" s="1085"/>
      <c r="AP29" s="1085"/>
      <c r="AQ29" s="1085"/>
      <c r="AR29" s="1085"/>
      <c r="AS29" s="1085"/>
      <c r="AT29" s="1085"/>
      <c r="AU29" s="1085"/>
      <c r="AV29" s="1085"/>
      <c r="AW29" s="1085"/>
      <c r="AX29" s="1085"/>
      <c r="AY29" s="1085"/>
      <c r="AZ29" s="1085"/>
      <c r="BA29" s="1085"/>
      <c r="BB29" s="1085"/>
      <c r="BC29" s="1085"/>
      <c r="BD29" s="1085"/>
      <c r="BE29" s="1085"/>
      <c r="BF29" s="1085"/>
      <c r="BG29" s="1085"/>
      <c r="BH29" s="1085"/>
      <c r="BI29" s="1085"/>
      <c r="BJ29" s="1085"/>
      <c r="BK29" s="1085"/>
      <c r="BL29" s="1085"/>
      <c r="BM29" s="1085"/>
      <c r="BN29" s="1085"/>
      <c r="BO29" s="1085"/>
      <c r="BP29" s="1085"/>
      <c r="BQ29" s="1085"/>
      <c r="BR29" s="1085"/>
      <c r="BS29" s="1085"/>
      <c r="BT29" s="1085"/>
      <c r="BU29" s="1085"/>
      <c r="BV29" s="1085"/>
      <c r="BW29" s="1085"/>
      <c r="BX29" s="1085"/>
      <c r="BY29" s="1085"/>
      <c r="BZ29" s="1085"/>
      <c r="CA29" s="1085"/>
      <c r="CB29" s="1085"/>
      <c r="CC29" s="1085"/>
      <c r="CD29" s="1085"/>
      <c r="CE29" s="1085"/>
      <c r="CF29" s="1085"/>
      <c r="CG29" s="1085"/>
      <c r="CH29" s="1085"/>
      <c r="CI29" s="1085"/>
      <c r="CJ29" s="1085"/>
      <c r="CK29" s="1085"/>
      <c r="CL29" s="1085"/>
      <c r="CM29" s="1085"/>
      <c r="CN29" s="1085"/>
      <c r="CO29" s="1085"/>
      <c r="CP29" s="1085"/>
      <c r="CQ29" s="1085"/>
      <c r="CR29" s="1085"/>
      <c r="CS29" s="1085"/>
      <c r="CT29" s="1085"/>
      <c r="CU29" s="1085"/>
      <c r="CV29" s="1085"/>
      <c r="CW29" s="1085"/>
      <c r="CX29" s="1085"/>
      <c r="CY29" s="1085"/>
      <c r="CZ29" s="1085"/>
      <c r="DA29" s="1085"/>
      <c r="DB29" s="1085"/>
      <c r="DC29" s="1085"/>
      <c r="DD29" s="1085"/>
      <c r="DE29" s="1085"/>
      <c r="DF29" s="1085"/>
      <c r="DG29" s="1085"/>
      <c r="DH29" s="1085"/>
      <c r="DI29" s="1085"/>
      <c r="DJ29" s="1085"/>
      <c r="DK29" s="1085"/>
      <c r="DL29" s="1085"/>
      <c r="DM29" s="1085"/>
      <c r="DN29" s="1085"/>
      <c r="DO29" s="1085"/>
      <c r="DP29" s="1085"/>
      <c r="DQ29" s="1085"/>
      <c r="DR29" s="1085"/>
      <c r="DS29" s="1085"/>
      <c r="DT29" s="1085"/>
      <c r="DU29" s="1085"/>
      <c r="DV29" s="1085"/>
      <c r="DW29" s="1085"/>
      <c r="DX29" s="1085"/>
      <c r="DY29" s="1085"/>
      <c r="DZ29" s="1085"/>
      <c r="EA29" s="1085"/>
      <c r="EB29" s="1085"/>
      <c r="EC29" s="1085"/>
      <c r="ED29" s="1085"/>
      <c r="EE29" s="1085"/>
      <c r="EF29" s="1085"/>
      <c r="EG29" s="1085"/>
      <c r="EH29" s="1085"/>
      <c r="EI29" s="1085"/>
      <c r="EJ29" s="1085"/>
      <c r="EK29" s="1085"/>
      <c r="EL29" s="1085"/>
      <c r="EM29" s="1085"/>
      <c r="EN29" s="1085"/>
      <c r="EO29" s="1085"/>
      <c r="EP29" s="1085"/>
      <c r="EQ29" s="1085"/>
      <c r="ER29" s="1085"/>
      <c r="ES29" s="1085"/>
      <c r="ET29" s="1085"/>
      <c r="EU29" s="1085"/>
      <c r="EV29" s="1085"/>
      <c r="EW29" s="1085"/>
      <c r="EX29" s="1085"/>
      <c r="EY29" s="1085"/>
      <c r="EZ29" s="1085"/>
      <c r="FA29" s="1085"/>
      <c r="FB29" s="1085"/>
      <c r="FC29" s="1085"/>
      <c r="FD29" s="1085"/>
      <c r="FE29" s="1083"/>
    </row>
    <row r="30" spans="1:161" ht="15.75" customHeight="1">
      <c r="A30" s="1081" t="s">
        <v>872</v>
      </c>
      <c r="B30" s="1082">
        <v>26796.399999999998</v>
      </c>
      <c r="C30" s="1082">
        <v>19316.400000000001</v>
      </c>
      <c r="D30" s="1082">
        <v>26175</v>
      </c>
      <c r="E30" s="1082">
        <v>16471.5</v>
      </c>
      <c r="F30" s="1082">
        <v>20419.399999999998</v>
      </c>
      <c r="G30" s="1082">
        <v>20899.400000000001</v>
      </c>
      <c r="H30" s="1082">
        <v>12244.7</v>
      </c>
      <c r="I30" s="1082">
        <v>13053.099999999999</v>
      </c>
      <c r="J30" s="1082">
        <v>20499</v>
      </c>
      <c r="K30" s="1082">
        <v>21913.800000000003</v>
      </c>
      <c r="L30" s="1082">
        <v>18590.400000000001</v>
      </c>
      <c r="M30" s="1082">
        <v>15418.6</v>
      </c>
      <c r="N30" s="1082">
        <v>17326.599999999999</v>
      </c>
      <c r="O30" s="1082">
        <v>16635.7</v>
      </c>
      <c r="P30" s="1082">
        <v>16935.2</v>
      </c>
      <c r="Q30" s="1082">
        <v>13522.5</v>
      </c>
      <c r="R30" s="1082">
        <v>12000.5</v>
      </c>
      <c r="S30" s="1082">
        <v>13690.699999999999</v>
      </c>
      <c r="T30" s="1082">
        <v>17014.7</v>
      </c>
      <c r="U30" s="1082">
        <v>15537</v>
      </c>
      <c r="V30" s="1082">
        <v>23612.5</v>
      </c>
      <c r="W30" s="1082">
        <v>15409.400000000001</v>
      </c>
      <c r="X30" s="1082">
        <v>10043.9</v>
      </c>
      <c r="Y30" s="1082">
        <v>16820.900000000001</v>
      </c>
      <c r="Z30" s="1082">
        <v>20234.900000000001</v>
      </c>
      <c r="AA30" s="1082">
        <v>21384.9</v>
      </c>
      <c r="AB30" s="1082">
        <v>21815.1</v>
      </c>
      <c r="AC30" s="1082">
        <v>17409.900000000001</v>
      </c>
      <c r="AD30" s="1082">
        <v>17167.3</v>
      </c>
      <c r="AE30" s="1082">
        <v>17984.100000000002</v>
      </c>
      <c r="AF30" s="1082">
        <v>20561.399999999998</v>
      </c>
      <c r="AG30" s="1082">
        <v>20438.5</v>
      </c>
      <c r="AH30" s="1082">
        <v>23408.7</v>
      </c>
      <c r="AI30" s="1082">
        <v>23759.5</v>
      </c>
      <c r="AJ30" s="1082">
        <v>25608</v>
      </c>
      <c r="AK30" s="1082">
        <v>21816.2</v>
      </c>
      <c r="AL30" s="1082">
        <v>24631.800000000003</v>
      </c>
      <c r="AM30" s="1082">
        <v>26962.2</v>
      </c>
      <c r="AN30" s="1082">
        <v>26009.9</v>
      </c>
      <c r="AO30" s="1082">
        <v>21422.3</v>
      </c>
      <c r="AP30" s="1082">
        <v>28141.5</v>
      </c>
      <c r="AQ30" s="1082">
        <v>27408.5</v>
      </c>
      <c r="AR30" s="1082">
        <v>20495.3</v>
      </c>
      <c r="AS30" s="1082">
        <v>35568.400000000001</v>
      </c>
      <c r="AT30" s="1082">
        <v>33218.199999999997</v>
      </c>
      <c r="AU30" s="1082">
        <v>45479</v>
      </c>
      <c r="AV30" s="1082">
        <v>56603.199999999997</v>
      </c>
      <c r="AW30" s="1082">
        <v>53438</v>
      </c>
      <c r="AX30" s="1082">
        <v>54526.6</v>
      </c>
      <c r="AY30" s="1082">
        <v>65383.411999999997</v>
      </c>
      <c r="AZ30" s="1082">
        <v>27330.295999999998</v>
      </c>
      <c r="BA30" s="1082">
        <v>80798.994999999995</v>
      </c>
      <c r="BB30" s="1082">
        <v>69673.722999999998</v>
      </c>
      <c r="BC30" s="1082">
        <v>61401.849000000002</v>
      </c>
      <c r="BD30" s="1082">
        <v>42200.928999999996</v>
      </c>
      <c r="BE30" s="1082">
        <v>45510.601999999999</v>
      </c>
      <c r="BF30" s="1082">
        <v>48223.6</v>
      </c>
      <c r="BG30" s="1082">
        <v>70730.606</v>
      </c>
      <c r="BH30" s="1082">
        <v>76295.644</v>
      </c>
      <c r="BI30" s="1082">
        <v>92141.337299999999</v>
      </c>
      <c r="BJ30" s="1082">
        <v>80652.365749930002</v>
      </c>
      <c r="BK30" s="1082">
        <v>71142.850213220008</v>
      </c>
      <c r="BL30" s="1082">
        <v>48906.242187110001</v>
      </c>
      <c r="BM30" s="1082">
        <v>53475.923511510002</v>
      </c>
      <c r="BN30" s="1082">
        <v>50962.254951119998</v>
      </c>
      <c r="BO30" s="1082">
        <v>34373.583476020001</v>
      </c>
      <c r="BP30" s="1082">
        <v>40279.232381709997</v>
      </c>
      <c r="BQ30" s="1082">
        <v>47539.327058189992</v>
      </c>
      <c r="BR30" s="1082">
        <v>55552.615176500003</v>
      </c>
      <c r="BS30" s="1082">
        <v>58996.814900900004</v>
      </c>
      <c r="BT30" s="1082">
        <v>61786.419778800002</v>
      </c>
      <c r="BU30" s="1082">
        <v>91889.038096329998</v>
      </c>
      <c r="BV30" s="1082">
        <v>87753.600434149994</v>
      </c>
      <c r="BW30" s="1082">
        <v>104540.37660727001</v>
      </c>
      <c r="BX30" s="1082">
        <v>94935.782819279993</v>
      </c>
      <c r="BY30" s="1082">
        <v>101999.67517284001</v>
      </c>
      <c r="BZ30" s="1082">
        <v>82508.688750360001</v>
      </c>
      <c r="CA30" s="1082">
        <v>109331.70259118</v>
      </c>
      <c r="CB30" s="1082">
        <v>99399.909910790011</v>
      </c>
      <c r="CC30" s="1082">
        <v>127555.14914827002</v>
      </c>
      <c r="CD30" s="1082">
        <v>99602.503443080001</v>
      </c>
      <c r="CE30" s="1082">
        <v>96140.291416309992</v>
      </c>
      <c r="CF30" s="1082">
        <v>115024.79328760001</v>
      </c>
      <c r="CG30" s="1082">
        <v>149033.15632561001</v>
      </c>
      <c r="CH30" s="1082">
        <v>149765.13917076</v>
      </c>
      <c r="CI30" s="1082">
        <v>264287.94118036999</v>
      </c>
      <c r="CJ30" s="1082">
        <v>260251.60284081</v>
      </c>
      <c r="CK30" s="1082">
        <v>210869.76057035002</v>
      </c>
      <c r="CL30" s="1082">
        <v>213669.96069437001</v>
      </c>
      <c r="CM30" s="1082">
        <v>250069.40114440996</v>
      </c>
      <c r="CN30" s="1082">
        <v>251661.16444734001</v>
      </c>
      <c r="CO30" s="1082">
        <v>274338.81750733999</v>
      </c>
      <c r="CP30" s="1082">
        <v>280416.19818431995</v>
      </c>
      <c r="CQ30" s="1082">
        <v>294951.66490983998</v>
      </c>
      <c r="CR30" s="1082">
        <v>282892.81605882</v>
      </c>
      <c r="CS30" s="1082">
        <v>302620.25746736006</v>
      </c>
      <c r="CT30" s="1082">
        <v>310324.27024071</v>
      </c>
      <c r="CU30" s="1082">
        <v>310251.10507818998</v>
      </c>
      <c r="CV30" s="1082">
        <v>304693.26736996003</v>
      </c>
      <c r="CW30" s="1082">
        <v>321814.42092116998</v>
      </c>
      <c r="CX30" s="1082">
        <v>331350.28731235</v>
      </c>
      <c r="CY30" s="1082">
        <v>315763.89854491997</v>
      </c>
      <c r="CZ30" s="1082">
        <v>319167.11097302998</v>
      </c>
      <c r="DA30" s="1082">
        <v>286697.27627594001</v>
      </c>
      <c r="DB30" s="1082">
        <v>294724.90876518999</v>
      </c>
      <c r="DC30" s="1082">
        <v>341241.20105281001</v>
      </c>
      <c r="DD30" s="1082">
        <v>384831.23338324996</v>
      </c>
      <c r="DE30" s="1082">
        <v>365652.01314108004</v>
      </c>
      <c r="DF30" s="1082">
        <v>369809.82430045994</v>
      </c>
      <c r="DG30" s="1082">
        <v>391043.66034855007</v>
      </c>
      <c r="DH30" s="1082">
        <v>355550.53775865003</v>
      </c>
      <c r="DI30" s="1082">
        <v>376771.66840172996</v>
      </c>
      <c r="DJ30" s="1082">
        <v>364193.44795211998</v>
      </c>
      <c r="DK30" s="1082">
        <v>379327.50104117999</v>
      </c>
      <c r="DL30" s="1082">
        <v>420237.94762073999</v>
      </c>
      <c r="DM30" s="1082">
        <v>369903.89106727001</v>
      </c>
      <c r="DN30" s="1082">
        <v>411873.81203785003</v>
      </c>
      <c r="DO30" s="1082">
        <v>400160.82640396</v>
      </c>
      <c r="DP30" s="1082">
        <v>432826.19910632994</v>
      </c>
      <c r="DQ30" s="1082">
        <v>405516.97287321003</v>
      </c>
      <c r="DR30" s="1082">
        <v>513218.65656525001</v>
      </c>
      <c r="DS30" s="1082">
        <v>494149.62717514997</v>
      </c>
      <c r="DT30" s="1082">
        <v>508129.64254354994</v>
      </c>
      <c r="DU30" s="1082">
        <v>538114.32943554001</v>
      </c>
      <c r="DV30" s="1082">
        <v>552117.24670875003</v>
      </c>
      <c r="DW30" s="1082">
        <v>572132.30166155996</v>
      </c>
      <c r="DX30" s="1082">
        <v>586273.65203652985</v>
      </c>
      <c r="DY30" s="1082">
        <v>592398.44531167997</v>
      </c>
      <c r="DZ30" s="1082">
        <v>580624.47234760993</v>
      </c>
      <c r="EA30" s="1082">
        <v>599030.74312776991</v>
      </c>
      <c r="EB30" s="1082">
        <v>615248.10507714003</v>
      </c>
      <c r="EC30" s="1082">
        <v>644846.78718244005</v>
      </c>
      <c r="ED30" s="1082">
        <v>665879.27111208998</v>
      </c>
      <c r="EE30" s="1082">
        <v>680302.31545266998</v>
      </c>
      <c r="EF30" s="1082">
        <v>649543.40437338001</v>
      </c>
      <c r="EG30" s="1082">
        <v>661772.42846730002</v>
      </c>
      <c r="EH30" s="1082">
        <v>690177.39317390998</v>
      </c>
      <c r="EI30" s="1082">
        <v>651449.14613094006</v>
      </c>
      <c r="EJ30" s="1082">
        <v>660341.01818162005</v>
      </c>
      <c r="EK30" s="1082">
        <v>722704.19551794999</v>
      </c>
      <c r="EL30" s="1082">
        <v>724228.32782334008</v>
      </c>
      <c r="EM30" s="1082">
        <v>704227.58286947</v>
      </c>
      <c r="EN30" s="1082">
        <v>708058.65221066005</v>
      </c>
      <c r="EO30" s="1082">
        <v>730773.70305551006</v>
      </c>
      <c r="EP30" s="1082">
        <v>777698.03139722988</v>
      </c>
      <c r="EQ30" s="1082">
        <v>789806.17314770992</v>
      </c>
      <c r="ER30" s="1082">
        <v>748611.16604231007</v>
      </c>
      <c r="ES30" s="1082">
        <v>756726.51293771993</v>
      </c>
      <c r="ET30" s="1082">
        <v>758162.55573248013</v>
      </c>
      <c r="EU30" s="1082">
        <v>760566.42490504996</v>
      </c>
      <c r="EV30" s="1082">
        <v>733441.15538857994</v>
      </c>
      <c r="EW30" s="1082">
        <v>740748.26930567005</v>
      </c>
      <c r="EX30" s="1082">
        <v>735423.11673926003</v>
      </c>
      <c r="EY30" s="1082">
        <v>726150.21885165991</v>
      </c>
      <c r="EZ30" s="1082">
        <v>763930.84981737996</v>
      </c>
      <c r="FA30" s="1082">
        <v>727620.16610865993</v>
      </c>
      <c r="FB30" s="1082">
        <v>734194.85708205006</v>
      </c>
      <c r="FC30" s="1082">
        <v>705964.30390434002</v>
      </c>
      <c r="FD30" s="1082">
        <v>709834.02093471005</v>
      </c>
      <c r="FE30" s="1086"/>
    </row>
    <row r="31" spans="1:161" ht="15.75" customHeight="1">
      <c r="A31" s="1084" t="s">
        <v>873</v>
      </c>
      <c r="B31" s="1085">
        <v>24905.599999999999</v>
      </c>
      <c r="C31" s="1085">
        <v>17485</v>
      </c>
      <c r="D31" s="1085">
        <v>23625.9</v>
      </c>
      <c r="E31" s="1085">
        <v>15390.9</v>
      </c>
      <c r="F31" s="1085">
        <v>18629.599999999999</v>
      </c>
      <c r="G31" s="1085">
        <v>19046.3</v>
      </c>
      <c r="H31" s="1085">
        <v>11517.1</v>
      </c>
      <c r="I31" s="1085">
        <v>11882.8</v>
      </c>
      <c r="J31" s="1085">
        <v>19000.099999999999</v>
      </c>
      <c r="K31" s="1085">
        <v>20605.900000000001</v>
      </c>
      <c r="L31" s="1085">
        <v>16847</v>
      </c>
      <c r="M31" s="1085">
        <v>14097.9</v>
      </c>
      <c r="N31" s="1085">
        <v>16350.9</v>
      </c>
      <c r="O31" s="1085">
        <v>15624.6</v>
      </c>
      <c r="P31" s="1085">
        <v>16053.8</v>
      </c>
      <c r="Q31" s="1085">
        <v>12828</v>
      </c>
      <c r="R31" s="1085">
        <v>11244.6</v>
      </c>
      <c r="S31" s="1085">
        <v>12649.9</v>
      </c>
      <c r="T31" s="1085">
        <v>15979.4</v>
      </c>
      <c r="U31" s="1085">
        <v>14630.6</v>
      </c>
      <c r="V31" s="1085">
        <v>22564.5</v>
      </c>
      <c r="W31" s="1085">
        <v>14312.7</v>
      </c>
      <c r="X31" s="1085">
        <v>9228.6</v>
      </c>
      <c r="Y31" s="1085">
        <v>15887.7</v>
      </c>
      <c r="Z31" s="1085">
        <v>19355.5</v>
      </c>
      <c r="AA31" s="1085">
        <v>19616</v>
      </c>
      <c r="AB31" s="1085">
        <v>19734.3</v>
      </c>
      <c r="AC31" s="1085">
        <v>15624.1</v>
      </c>
      <c r="AD31" s="1085">
        <v>16060.1</v>
      </c>
      <c r="AE31" s="1085">
        <v>16608.7</v>
      </c>
      <c r="AF31" s="1085">
        <v>18854.3</v>
      </c>
      <c r="AG31" s="1085">
        <v>17751.8</v>
      </c>
      <c r="AH31" s="1085">
        <v>21369.7</v>
      </c>
      <c r="AI31" s="1085">
        <v>21202</v>
      </c>
      <c r="AJ31" s="1085">
        <v>23035.9</v>
      </c>
      <c r="AK31" s="1085">
        <v>19729.8</v>
      </c>
      <c r="AL31" s="1085">
        <v>22104.400000000001</v>
      </c>
      <c r="AM31" s="1085">
        <v>24667.8</v>
      </c>
      <c r="AN31" s="1085">
        <v>23987.9</v>
      </c>
      <c r="AO31" s="1085">
        <v>20071.099999999999</v>
      </c>
      <c r="AP31" s="1085">
        <v>26516.7</v>
      </c>
      <c r="AQ31" s="1085">
        <v>25553</v>
      </c>
      <c r="AR31" s="1085">
        <v>18278.2</v>
      </c>
      <c r="AS31" s="1085">
        <v>32784.300000000003</v>
      </c>
      <c r="AT31" s="1085">
        <v>29150.6</v>
      </c>
      <c r="AU31" s="1085">
        <v>41619.599999999999</v>
      </c>
      <c r="AV31" s="1085">
        <v>52753.5</v>
      </c>
      <c r="AW31" s="1085">
        <v>48271.8</v>
      </c>
      <c r="AX31" s="1085">
        <v>50768</v>
      </c>
      <c r="AY31" s="1085">
        <v>61161.203000000001</v>
      </c>
      <c r="AZ31" s="1085">
        <v>25978.325000000001</v>
      </c>
      <c r="BA31" s="1085">
        <v>78238.466</v>
      </c>
      <c r="BB31" s="1085">
        <v>65904.338000000003</v>
      </c>
      <c r="BC31" s="1085">
        <v>58651.85</v>
      </c>
      <c r="BD31" s="1085">
        <v>38658.237000000001</v>
      </c>
      <c r="BE31" s="1085">
        <v>40878.021000000001</v>
      </c>
      <c r="BF31" s="1085">
        <v>44998.675999999999</v>
      </c>
      <c r="BG31" s="1085">
        <v>65076.529000000002</v>
      </c>
      <c r="BH31" s="1085">
        <v>63636.038999999997</v>
      </c>
      <c r="BI31" s="1085">
        <v>85564.213799999998</v>
      </c>
      <c r="BJ31" s="1085">
        <v>72768.792411219998</v>
      </c>
      <c r="BK31" s="1085">
        <v>62235.311177750002</v>
      </c>
      <c r="BL31" s="1085">
        <v>43533.193861300002</v>
      </c>
      <c r="BM31" s="1085">
        <v>44510.217891139997</v>
      </c>
      <c r="BN31" s="1085">
        <v>44842.616407670001</v>
      </c>
      <c r="BO31" s="1085">
        <v>28379.462723920002</v>
      </c>
      <c r="BP31" s="1085">
        <v>33832.289819130005</v>
      </c>
      <c r="BQ31" s="1085">
        <v>40278.539797810001</v>
      </c>
      <c r="BR31" s="1085">
        <v>45358.212214419997</v>
      </c>
      <c r="BS31" s="1085">
        <v>36118.324632180003</v>
      </c>
      <c r="BT31" s="1085">
        <v>38690.091856029998</v>
      </c>
      <c r="BU31" s="1085">
        <v>58928.513356809999</v>
      </c>
      <c r="BV31" s="1085">
        <v>69542.651372969995</v>
      </c>
      <c r="BW31" s="1085">
        <v>94687.809717400014</v>
      </c>
      <c r="BX31" s="1085">
        <v>84104.836625800002</v>
      </c>
      <c r="BY31" s="1085">
        <v>83905.272390930011</v>
      </c>
      <c r="BZ31" s="1085">
        <v>64071.080246119993</v>
      </c>
      <c r="CA31" s="1085">
        <v>72829.844411650003</v>
      </c>
      <c r="CB31" s="1085">
        <v>78652.937831070012</v>
      </c>
      <c r="CC31" s="1085">
        <v>108108.77762089002</v>
      </c>
      <c r="CD31" s="1085">
        <v>84022.472831070001</v>
      </c>
      <c r="CE31" s="1085">
        <v>80967.453328000003</v>
      </c>
      <c r="CF31" s="1085">
        <v>100260.83885014002</v>
      </c>
      <c r="CG31" s="1085">
        <v>134007.28886099</v>
      </c>
      <c r="CH31" s="1085">
        <v>129739.13061521</v>
      </c>
      <c r="CI31" s="1085">
        <v>245859.45402169001</v>
      </c>
      <c r="CJ31" s="1085">
        <v>246500.83546363999</v>
      </c>
      <c r="CK31" s="1085">
        <v>194620.16925042999</v>
      </c>
      <c r="CL31" s="1085">
        <v>181692.54660741001</v>
      </c>
      <c r="CM31" s="1085">
        <v>218958.24168698999</v>
      </c>
      <c r="CN31" s="1085">
        <v>229868.832815</v>
      </c>
      <c r="CO31" s="1085">
        <v>251084.46482095998</v>
      </c>
      <c r="CP31" s="1085">
        <v>258864.69356703997</v>
      </c>
      <c r="CQ31" s="1085">
        <v>281684.41151884996</v>
      </c>
      <c r="CR31" s="1085">
        <v>262399.27979679999</v>
      </c>
      <c r="CS31" s="1085">
        <v>280734.35384484002</v>
      </c>
      <c r="CT31" s="1085">
        <v>292010.82727255998</v>
      </c>
      <c r="CU31" s="1085">
        <v>293539.19295082003</v>
      </c>
      <c r="CV31" s="1085">
        <v>286999.71442295</v>
      </c>
      <c r="CW31" s="1085">
        <v>304233.76511020993</v>
      </c>
      <c r="CX31" s="1085">
        <v>313889.11344957998</v>
      </c>
      <c r="CY31" s="1085">
        <v>297422.72217955999</v>
      </c>
      <c r="CZ31" s="1085">
        <v>301173.79580362001</v>
      </c>
      <c r="DA31" s="1085">
        <v>271654.79997852002</v>
      </c>
      <c r="DB31" s="1085">
        <v>280602.49684676999</v>
      </c>
      <c r="DC31" s="1085">
        <v>314500.81484665995</v>
      </c>
      <c r="DD31" s="1085">
        <v>369067.39487458998</v>
      </c>
      <c r="DE31" s="1085">
        <v>350152.82399194001</v>
      </c>
      <c r="DF31" s="1085">
        <v>354522.36950580002</v>
      </c>
      <c r="DG31" s="1085">
        <v>378449.16583179001</v>
      </c>
      <c r="DH31" s="1085">
        <v>344228.89888903004</v>
      </c>
      <c r="DI31" s="1085">
        <v>364189.58916760999</v>
      </c>
      <c r="DJ31" s="1085">
        <v>346688.18687490997</v>
      </c>
      <c r="DK31" s="1085">
        <v>345814.28376699</v>
      </c>
      <c r="DL31" s="1085">
        <v>407274.28985696996</v>
      </c>
      <c r="DM31" s="1085">
        <v>357937.13203750999</v>
      </c>
      <c r="DN31" s="1085">
        <v>399201.30838626</v>
      </c>
      <c r="DO31" s="1085">
        <v>387688.06692294002</v>
      </c>
      <c r="DP31" s="1085">
        <v>420024.23720619996</v>
      </c>
      <c r="DQ31" s="1085">
        <v>392519.38350087998</v>
      </c>
      <c r="DR31" s="1085">
        <v>497830.21031157003</v>
      </c>
      <c r="DS31" s="1085">
        <v>478078.38499606994</v>
      </c>
      <c r="DT31" s="1085">
        <v>496136.40487044997</v>
      </c>
      <c r="DU31" s="1085">
        <v>526067.09568725002</v>
      </c>
      <c r="DV31" s="1085">
        <v>539309.00845791993</v>
      </c>
      <c r="DW31" s="1085">
        <v>560034.35165835998</v>
      </c>
      <c r="DX31" s="1085">
        <v>573416.25808329997</v>
      </c>
      <c r="DY31" s="1085">
        <v>574897.12303886004</v>
      </c>
      <c r="DZ31" s="1085">
        <v>566743.37751600996</v>
      </c>
      <c r="EA31" s="1085">
        <v>585905.80334157997</v>
      </c>
      <c r="EB31" s="1085">
        <v>604237.10597328003</v>
      </c>
      <c r="EC31" s="1085">
        <v>634234.89114816999</v>
      </c>
      <c r="ED31" s="1085">
        <v>655020.83352125005</v>
      </c>
      <c r="EE31" s="1085">
        <v>670030.21029434993</v>
      </c>
      <c r="EF31" s="1085">
        <v>638917.65965495992</v>
      </c>
      <c r="EG31" s="1085">
        <v>651144.50193165999</v>
      </c>
      <c r="EH31" s="1085">
        <v>678491.05657640006</v>
      </c>
      <c r="EI31" s="1085">
        <v>640767.88572157011</v>
      </c>
      <c r="EJ31" s="1085">
        <v>649149.56527165999</v>
      </c>
      <c r="EK31" s="1085">
        <v>710186.86895746994</v>
      </c>
      <c r="EL31" s="1085">
        <v>706882.71259893</v>
      </c>
      <c r="EM31" s="1085">
        <v>686720.0656187</v>
      </c>
      <c r="EN31" s="1085">
        <v>691002.17445904005</v>
      </c>
      <c r="EO31" s="1085">
        <v>714075.18282703008</v>
      </c>
      <c r="EP31" s="1085">
        <v>758724.36419465987</v>
      </c>
      <c r="EQ31" s="1085">
        <v>773381.18531639001</v>
      </c>
      <c r="ER31" s="1085">
        <v>731882.77824676002</v>
      </c>
      <c r="ES31" s="1085">
        <v>740739.63380077004</v>
      </c>
      <c r="ET31" s="1085">
        <v>742273.65195218008</v>
      </c>
      <c r="EU31" s="1085">
        <v>743858.01129868999</v>
      </c>
      <c r="EV31" s="1085">
        <v>682392.89006296999</v>
      </c>
      <c r="EW31" s="1085">
        <v>718675.15374982008</v>
      </c>
      <c r="EX31" s="1085">
        <v>713778.06461566</v>
      </c>
      <c r="EY31" s="1085">
        <v>704770.73708882998</v>
      </c>
      <c r="EZ31" s="1085">
        <v>744606.13751617004</v>
      </c>
      <c r="FA31" s="1085">
        <v>709445.09492080996</v>
      </c>
      <c r="FB31" s="1085">
        <v>718108.14780903002</v>
      </c>
      <c r="FC31" s="1085">
        <v>690451.92369343003</v>
      </c>
      <c r="FD31" s="1085">
        <v>695021.12297014007</v>
      </c>
      <c r="FE31" s="1091"/>
    </row>
    <row r="32" spans="1:161" ht="15.75" customHeight="1">
      <c r="A32" s="1084" t="s">
        <v>874</v>
      </c>
      <c r="B32" s="1085">
        <v>1890.8</v>
      </c>
      <c r="C32" s="1085">
        <v>1831.4</v>
      </c>
      <c r="D32" s="1085">
        <v>2549.1</v>
      </c>
      <c r="E32" s="1085">
        <v>1080.5999999999999</v>
      </c>
      <c r="F32" s="1085">
        <v>1789.8</v>
      </c>
      <c r="G32" s="1085">
        <v>1853.1</v>
      </c>
      <c r="H32" s="1085">
        <v>727.6</v>
      </c>
      <c r="I32" s="1085">
        <v>1170.3</v>
      </c>
      <c r="J32" s="1085">
        <v>1498.9</v>
      </c>
      <c r="K32" s="1085">
        <v>1307.9000000000001</v>
      </c>
      <c r="L32" s="1085">
        <v>1743.4</v>
      </c>
      <c r="M32" s="1085">
        <v>1320.7</v>
      </c>
      <c r="N32" s="1085">
        <v>975.7</v>
      </c>
      <c r="O32" s="1085">
        <v>1011.1</v>
      </c>
      <c r="P32" s="1085">
        <v>881.4</v>
      </c>
      <c r="Q32" s="1085">
        <v>694.5</v>
      </c>
      <c r="R32" s="1085">
        <v>755.9</v>
      </c>
      <c r="S32" s="1085">
        <v>1040.8</v>
      </c>
      <c r="T32" s="1085">
        <v>1035.3</v>
      </c>
      <c r="U32" s="1085">
        <v>906.4</v>
      </c>
      <c r="V32" s="1085">
        <v>1048</v>
      </c>
      <c r="W32" s="1085">
        <v>1096.7</v>
      </c>
      <c r="X32" s="1085">
        <v>815.3</v>
      </c>
      <c r="Y32" s="1085">
        <v>933.2</v>
      </c>
      <c r="Z32" s="1085">
        <v>879.4</v>
      </c>
      <c r="AA32" s="1085">
        <v>1768.9</v>
      </c>
      <c r="AB32" s="1085">
        <v>2080.8000000000002</v>
      </c>
      <c r="AC32" s="1085">
        <v>1785.8</v>
      </c>
      <c r="AD32" s="1085">
        <v>1107.2</v>
      </c>
      <c r="AE32" s="1085">
        <v>1375.4</v>
      </c>
      <c r="AF32" s="1085">
        <v>1707.1</v>
      </c>
      <c r="AG32" s="1085">
        <v>2686.7</v>
      </c>
      <c r="AH32" s="1085">
        <v>2039</v>
      </c>
      <c r="AI32" s="1085">
        <v>2557.5</v>
      </c>
      <c r="AJ32" s="1085">
        <v>2572.1</v>
      </c>
      <c r="AK32" s="1085">
        <v>2086.4</v>
      </c>
      <c r="AL32" s="1085">
        <v>2527.4</v>
      </c>
      <c r="AM32" s="1085">
        <v>2294.4</v>
      </c>
      <c r="AN32" s="1085">
        <v>2022</v>
      </c>
      <c r="AO32" s="1085">
        <v>1351.2</v>
      </c>
      <c r="AP32" s="1085">
        <v>1624.8</v>
      </c>
      <c r="AQ32" s="1085">
        <v>1855.5</v>
      </c>
      <c r="AR32" s="1085">
        <v>2217.1</v>
      </c>
      <c r="AS32" s="1085">
        <v>2784.1</v>
      </c>
      <c r="AT32" s="1085">
        <v>4067.6</v>
      </c>
      <c r="AU32" s="1085">
        <v>3859.4</v>
      </c>
      <c r="AV32" s="1085">
        <v>3849.7</v>
      </c>
      <c r="AW32" s="1085">
        <v>5166.2</v>
      </c>
      <c r="AX32" s="1085">
        <v>3758.6</v>
      </c>
      <c r="AY32" s="1085">
        <v>4222.2089999999998</v>
      </c>
      <c r="AZ32" s="1085">
        <v>1351.971</v>
      </c>
      <c r="BA32" s="1085">
        <v>2560.529</v>
      </c>
      <c r="BB32" s="1085">
        <v>3769.3850000000002</v>
      </c>
      <c r="BC32" s="1085">
        <v>2749.9989999999998</v>
      </c>
      <c r="BD32" s="1085">
        <v>3542.692</v>
      </c>
      <c r="BE32" s="1085">
        <v>4632.5810000000001</v>
      </c>
      <c r="BF32" s="1085">
        <v>3224.924</v>
      </c>
      <c r="BG32" s="1085">
        <v>5654.0770000000002</v>
      </c>
      <c r="BH32" s="1085">
        <v>12659.605</v>
      </c>
      <c r="BI32" s="1085">
        <v>6577.1234999999997</v>
      </c>
      <c r="BJ32" s="1085">
        <v>7883.5733387099999</v>
      </c>
      <c r="BK32" s="1085">
        <v>8907.5390354699994</v>
      </c>
      <c r="BL32" s="1085">
        <v>5373.0483258100003</v>
      </c>
      <c r="BM32" s="1085">
        <v>8965.7056203700013</v>
      </c>
      <c r="BN32" s="1085">
        <v>6119.6385434499998</v>
      </c>
      <c r="BO32" s="1085">
        <v>5994.1207521000006</v>
      </c>
      <c r="BP32" s="1085">
        <v>6446.9425625799995</v>
      </c>
      <c r="BQ32" s="1085">
        <v>7260.7872603799997</v>
      </c>
      <c r="BR32" s="1085">
        <v>10194.402962079999</v>
      </c>
      <c r="BS32" s="1085">
        <v>22878.490268720001</v>
      </c>
      <c r="BT32" s="1085">
        <v>23096.32792277</v>
      </c>
      <c r="BU32" s="1085">
        <v>32960.524739519999</v>
      </c>
      <c r="BV32" s="1085">
        <v>18210.949061179999</v>
      </c>
      <c r="BW32" s="1085">
        <v>9852.5668898700005</v>
      </c>
      <c r="BX32" s="1085">
        <v>10830.94619348</v>
      </c>
      <c r="BY32" s="1085">
        <v>18094.402781910001</v>
      </c>
      <c r="BZ32" s="1085">
        <v>18437.608504240001</v>
      </c>
      <c r="CA32" s="1085">
        <v>36501.858179529998</v>
      </c>
      <c r="CB32" s="1085">
        <v>20746.972079720003</v>
      </c>
      <c r="CC32" s="1085">
        <v>19446.371527380001</v>
      </c>
      <c r="CD32" s="1085">
        <v>15580.030612009999</v>
      </c>
      <c r="CE32" s="1085">
        <v>15172.83808831</v>
      </c>
      <c r="CF32" s="1085">
        <v>14763.954437459999</v>
      </c>
      <c r="CG32" s="1085">
        <v>15025.867464620002</v>
      </c>
      <c r="CH32" s="1085">
        <v>20026.008555550001</v>
      </c>
      <c r="CI32" s="1085">
        <v>18428.48715868</v>
      </c>
      <c r="CJ32" s="1085">
        <v>13750.767377169999</v>
      </c>
      <c r="CK32" s="1085">
        <v>16249.59131992</v>
      </c>
      <c r="CL32" s="1085">
        <v>31977.414086959998</v>
      </c>
      <c r="CM32" s="1085">
        <v>31111.159457419999</v>
      </c>
      <c r="CN32" s="1085">
        <v>21792.331632339999</v>
      </c>
      <c r="CO32" s="1085">
        <v>23254.35268638</v>
      </c>
      <c r="CP32" s="1085">
        <v>21551.504617279999</v>
      </c>
      <c r="CQ32" s="1085">
        <v>13267.253390989999</v>
      </c>
      <c r="CR32" s="1085">
        <v>20493.536262019999</v>
      </c>
      <c r="CS32" s="1085">
        <v>21885.90362252</v>
      </c>
      <c r="CT32" s="1085">
        <v>18313.442968150001</v>
      </c>
      <c r="CU32" s="1085">
        <v>16711.91212737</v>
      </c>
      <c r="CV32" s="1085">
        <v>17693.552947009997</v>
      </c>
      <c r="CW32" s="1085">
        <v>17580.655810959997</v>
      </c>
      <c r="CX32" s="1085">
        <v>17461.17386277</v>
      </c>
      <c r="CY32" s="1085">
        <v>18341.176365359999</v>
      </c>
      <c r="CZ32" s="1085">
        <v>17993.315169410002</v>
      </c>
      <c r="DA32" s="1085">
        <v>15042.47629742</v>
      </c>
      <c r="DB32" s="1085">
        <v>14122.411918420001</v>
      </c>
      <c r="DC32" s="1085">
        <v>26740.38620615</v>
      </c>
      <c r="DD32" s="1085">
        <v>15763.838508659999</v>
      </c>
      <c r="DE32" s="1085">
        <v>15499.18914914</v>
      </c>
      <c r="DF32" s="1085">
        <v>15287.45479466</v>
      </c>
      <c r="DG32" s="1085">
        <v>12594.49451676</v>
      </c>
      <c r="DH32" s="1085">
        <v>11321.638869620001</v>
      </c>
      <c r="DI32" s="1085">
        <v>12582.079234120001</v>
      </c>
      <c r="DJ32" s="1085">
        <v>17505.261077209998</v>
      </c>
      <c r="DK32" s="1085">
        <v>33513.217274189999</v>
      </c>
      <c r="DL32" s="1085">
        <v>12963.657763770001</v>
      </c>
      <c r="DM32" s="1085">
        <v>11966.75902976</v>
      </c>
      <c r="DN32" s="1085">
        <v>12672.503651590001</v>
      </c>
      <c r="DO32" s="1085">
        <v>12472.759481020001</v>
      </c>
      <c r="DP32" s="1085">
        <v>12801.96190013</v>
      </c>
      <c r="DQ32" s="1085">
        <v>12997.58937233</v>
      </c>
      <c r="DR32" s="1085">
        <v>15388.44625368</v>
      </c>
      <c r="DS32" s="1085">
        <v>16071.24217908</v>
      </c>
      <c r="DT32" s="1085">
        <v>11993.2376731</v>
      </c>
      <c r="DU32" s="1085">
        <v>12047.23374829</v>
      </c>
      <c r="DV32" s="1085">
        <v>12808.23825083</v>
      </c>
      <c r="DW32" s="1085">
        <v>12097.950003200001</v>
      </c>
      <c r="DX32" s="1085">
        <v>12857.393953229999</v>
      </c>
      <c r="DY32" s="1085">
        <v>17501.322272819998</v>
      </c>
      <c r="DZ32" s="1085">
        <v>13881.094831600001</v>
      </c>
      <c r="EA32" s="1085">
        <v>13124.93978619</v>
      </c>
      <c r="EB32" s="1085">
        <v>11010.99910386</v>
      </c>
      <c r="EC32" s="1085">
        <v>10611.896034270001</v>
      </c>
      <c r="ED32" s="1085">
        <v>10858.43759084</v>
      </c>
      <c r="EE32" s="1085">
        <v>10272.105158320001</v>
      </c>
      <c r="EF32" s="1085">
        <v>10625.744718420001</v>
      </c>
      <c r="EG32" s="1085">
        <v>10627.926535639999</v>
      </c>
      <c r="EH32" s="1085">
        <v>11686.336597510001</v>
      </c>
      <c r="EI32" s="1085">
        <v>10681.260409370001</v>
      </c>
      <c r="EJ32" s="1085">
        <v>11191.452909959999</v>
      </c>
      <c r="EK32" s="1085">
        <v>12517.32656048</v>
      </c>
      <c r="EL32" s="1085">
        <v>17345.615224410001</v>
      </c>
      <c r="EM32" s="1085">
        <v>17507.517250770001</v>
      </c>
      <c r="EN32" s="1085">
        <v>17056.477751620001</v>
      </c>
      <c r="EO32" s="1085">
        <v>16698.52022848</v>
      </c>
      <c r="EP32" s="1085">
        <v>18973.667202569999</v>
      </c>
      <c r="EQ32" s="1085">
        <v>16424.987831319999</v>
      </c>
      <c r="ER32" s="1085">
        <v>16728.387795549999</v>
      </c>
      <c r="ES32" s="1085">
        <v>15986.879136950001</v>
      </c>
      <c r="ET32" s="1085">
        <v>15888.903780299999</v>
      </c>
      <c r="EU32" s="1085">
        <v>16708.413606360002</v>
      </c>
      <c r="EV32" s="1085">
        <v>51048.265325610002</v>
      </c>
      <c r="EW32" s="1085">
        <v>22073.11555585</v>
      </c>
      <c r="EX32" s="1085">
        <v>21645.052123599999</v>
      </c>
      <c r="EY32" s="1085">
        <v>21379.481762830001</v>
      </c>
      <c r="EZ32" s="1085">
        <v>19324.712301209998</v>
      </c>
      <c r="FA32" s="1085">
        <v>18175.071187849997</v>
      </c>
      <c r="FB32" s="1085">
        <v>16086.70927302</v>
      </c>
      <c r="FC32" s="1085">
        <v>15512.38021091</v>
      </c>
      <c r="FD32" s="1085">
        <v>14812.89796457</v>
      </c>
      <c r="FE32" s="1086"/>
    </row>
    <row r="33" spans="1:161" s="979" customFormat="1" ht="15.75" customHeight="1">
      <c r="A33" s="1084" t="s">
        <v>875</v>
      </c>
      <c r="B33" s="1085"/>
      <c r="C33" s="1085"/>
      <c r="D33" s="1085"/>
      <c r="E33" s="1085"/>
      <c r="F33" s="1085"/>
      <c r="G33" s="1085"/>
      <c r="H33" s="1085"/>
      <c r="I33" s="1085"/>
      <c r="J33" s="1085"/>
      <c r="K33" s="1085"/>
      <c r="L33" s="1085"/>
      <c r="M33" s="1085"/>
      <c r="N33" s="1085"/>
      <c r="O33" s="1085"/>
      <c r="P33" s="1085"/>
      <c r="Q33" s="1085"/>
      <c r="R33" s="1085"/>
      <c r="S33" s="1085"/>
      <c r="T33" s="1085"/>
      <c r="U33" s="1085"/>
      <c r="V33" s="1085"/>
      <c r="W33" s="1085"/>
      <c r="X33" s="1085"/>
      <c r="Y33" s="1085"/>
      <c r="Z33" s="1085"/>
      <c r="AA33" s="1085"/>
      <c r="AB33" s="1085"/>
      <c r="AC33" s="1085"/>
      <c r="AD33" s="1085"/>
      <c r="AE33" s="1085"/>
      <c r="AF33" s="1085"/>
      <c r="AG33" s="1085"/>
      <c r="AH33" s="1085"/>
      <c r="AI33" s="1085"/>
      <c r="AJ33" s="1085"/>
      <c r="AK33" s="1085"/>
      <c r="AL33" s="1085"/>
      <c r="AM33" s="1085"/>
      <c r="AN33" s="1085"/>
      <c r="AO33" s="1085"/>
      <c r="AP33" s="1085"/>
      <c r="AQ33" s="1085"/>
      <c r="AR33" s="1085"/>
      <c r="AS33" s="1085"/>
      <c r="AT33" s="1085"/>
      <c r="AU33" s="1085"/>
      <c r="AV33" s="1085"/>
      <c r="AW33" s="1085"/>
      <c r="AX33" s="1085"/>
      <c r="AY33" s="1085"/>
      <c r="AZ33" s="1085"/>
      <c r="BA33" s="1085"/>
      <c r="BB33" s="1085"/>
      <c r="BC33" s="1085"/>
      <c r="BD33" s="1085"/>
      <c r="BE33" s="1085"/>
      <c r="BF33" s="1085"/>
      <c r="BG33" s="1085"/>
      <c r="BH33" s="1085"/>
      <c r="BI33" s="1085"/>
      <c r="BJ33" s="1085"/>
      <c r="BK33" s="1085"/>
      <c r="BL33" s="1085"/>
      <c r="BM33" s="1085"/>
      <c r="BN33" s="1085"/>
      <c r="BO33" s="1085"/>
      <c r="BP33" s="1085"/>
      <c r="BQ33" s="1085"/>
      <c r="BR33" s="1085"/>
      <c r="BS33" s="1085"/>
      <c r="BT33" s="1085"/>
      <c r="BU33" s="1085"/>
      <c r="BV33" s="1085"/>
      <c r="BW33" s="1085"/>
      <c r="BX33" s="1085"/>
      <c r="BY33" s="1085"/>
      <c r="BZ33" s="1085"/>
      <c r="CA33" s="1085"/>
      <c r="CB33" s="1085"/>
      <c r="CC33" s="1085"/>
      <c r="CD33" s="1085"/>
      <c r="CE33" s="1085"/>
      <c r="CF33" s="1085"/>
      <c r="CG33" s="1085"/>
      <c r="CH33" s="1085"/>
      <c r="CI33" s="1085"/>
      <c r="CJ33" s="1085"/>
      <c r="CK33" s="1085"/>
      <c r="CL33" s="1085"/>
      <c r="CM33" s="1085"/>
      <c r="CN33" s="1085"/>
      <c r="CO33" s="1085"/>
      <c r="CP33" s="1085"/>
      <c r="CQ33" s="1085"/>
      <c r="CR33" s="1085"/>
      <c r="CS33" s="1085"/>
      <c r="CT33" s="1085"/>
      <c r="CU33" s="1085"/>
      <c r="CV33" s="1085"/>
      <c r="CW33" s="1085"/>
      <c r="CX33" s="1085"/>
      <c r="CY33" s="1085"/>
      <c r="CZ33" s="1085"/>
      <c r="DA33" s="1085"/>
      <c r="DB33" s="1085"/>
      <c r="DC33" s="1085"/>
      <c r="DD33" s="1085"/>
      <c r="DE33" s="1085"/>
      <c r="DF33" s="1085"/>
      <c r="DG33" s="1085"/>
      <c r="DH33" s="1085"/>
      <c r="DI33" s="1085"/>
      <c r="DJ33" s="1085"/>
      <c r="DK33" s="1085"/>
      <c r="DL33" s="1085"/>
      <c r="DM33" s="1085"/>
      <c r="DN33" s="1085"/>
      <c r="DO33" s="1085"/>
      <c r="DP33" s="1085"/>
      <c r="DQ33" s="1085"/>
      <c r="DR33" s="1085"/>
      <c r="DS33" s="1085"/>
      <c r="DT33" s="1085"/>
      <c r="DU33" s="1085">
        <v>0</v>
      </c>
      <c r="DV33" s="1085">
        <v>0</v>
      </c>
      <c r="DW33" s="1085">
        <v>0</v>
      </c>
      <c r="DX33" s="1085">
        <v>0</v>
      </c>
      <c r="DY33" s="1085">
        <v>0</v>
      </c>
      <c r="DZ33" s="1085">
        <v>0</v>
      </c>
      <c r="EA33" s="1085">
        <v>0</v>
      </c>
      <c r="EB33" s="1085">
        <v>0</v>
      </c>
      <c r="EC33" s="1085">
        <v>0</v>
      </c>
      <c r="ED33" s="1085">
        <v>0</v>
      </c>
      <c r="EE33" s="1085">
        <v>0</v>
      </c>
      <c r="EF33" s="1085">
        <v>0</v>
      </c>
      <c r="EG33" s="1085">
        <v>0</v>
      </c>
      <c r="EH33" s="1085">
        <v>0</v>
      </c>
      <c r="EI33" s="1085">
        <v>0</v>
      </c>
      <c r="EJ33" s="1085">
        <v>0</v>
      </c>
      <c r="EK33" s="1085">
        <v>0</v>
      </c>
      <c r="EL33" s="1085">
        <v>0</v>
      </c>
      <c r="EM33" s="1085">
        <v>0</v>
      </c>
      <c r="EN33" s="1085">
        <v>0</v>
      </c>
      <c r="EO33" s="1085">
        <v>0</v>
      </c>
      <c r="EP33" s="1085">
        <v>0</v>
      </c>
      <c r="EQ33" s="1085">
        <v>0</v>
      </c>
      <c r="ER33" s="1085">
        <v>0</v>
      </c>
      <c r="ES33" s="1085">
        <v>0</v>
      </c>
      <c r="ET33" s="1085">
        <v>0</v>
      </c>
      <c r="EU33" s="1085">
        <v>0</v>
      </c>
      <c r="EV33" s="1085">
        <v>0</v>
      </c>
      <c r="EW33" s="1085">
        <v>0</v>
      </c>
      <c r="EX33" s="1085">
        <v>0</v>
      </c>
      <c r="EY33" s="1085">
        <v>0</v>
      </c>
      <c r="EZ33" s="1085">
        <v>0</v>
      </c>
      <c r="FA33" s="1085">
        <v>0</v>
      </c>
      <c r="FB33" s="1085">
        <v>0</v>
      </c>
      <c r="FC33" s="1085">
        <v>0</v>
      </c>
      <c r="FD33" s="1085">
        <v>0</v>
      </c>
      <c r="FE33" s="1083"/>
    </row>
    <row r="34" spans="1:161" s="979" customFormat="1" ht="15.75" customHeight="1">
      <c r="A34" s="1084" t="s">
        <v>876</v>
      </c>
      <c r="B34" s="1085"/>
      <c r="C34" s="1085"/>
      <c r="D34" s="1085"/>
      <c r="E34" s="1085"/>
      <c r="F34" s="1085"/>
      <c r="G34" s="1085"/>
      <c r="H34" s="1085"/>
      <c r="I34" s="1085"/>
      <c r="J34" s="1085"/>
      <c r="K34" s="1085"/>
      <c r="L34" s="1085"/>
      <c r="M34" s="1085"/>
      <c r="N34" s="1085"/>
      <c r="O34" s="1085"/>
      <c r="P34" s="1085"/>
      <c r="Q34" s="1085"/>
      <c r="R34" s="1085"/>
      <c r="S34" s="1085"/>
      <c r="T34" s="1085"/>
      <c r="U34" s="1085"/>
      <c r="V34" s="1085"/>
      <c r="W34" s="1085"/>
      <c r="X34" s="1085"/>
      <c r="Y34" s="1085"/>
      <c r="Z34" s="1085"/>
      <c r="AA34" s="1085"/>
      <c r="AB34" s="1085"/>
      <c r="AC34" s="1085"/>
      <c r="AD34" s="1085"/>
      <c r="AE34" s="1085"/>
      <c r="AF34" s="1085"/>
      <c r="AG34" s="1085"/>
      <c r="AH34" s="1085"/>
      <c r="AI34" s="1085"/>
      <c r="AJ34" s="1085"/>
      <c r="AK34" s="1085"/>
      <c r="AL34" s="1085"/>
      <c r="AM34" s="1085"/>
      <c r="AN34" s="1085"/>
      <c r="AO34" s="1085"/>
      <c r="AP34" s="1085"/>
      <c r="AQ34" s="1085"/>
      <c r="AR34" s="1085"/>
      <c r="AS34" s="1085"/>
      <c r="AT34" s="1085"/>
      <c r="AU34" s="1085"/>
      <c r="AV34" s="1085"/>
      <c r="AW34" s="1085"/>
      <c r="AX34" s="1085"/>
      <c r="AY34" s="1085"/>
      <c r="AZ34" s="1085"/>
      <c r="BA34" s="1085"/>
      <c r="BB34" s="1085"/>
      <c r="BC34" s="1085"/>
      <c r="BD34" s="1085"/>
      <c r="BE34" s="1085"/>
      <c r="BF34" s="1085"/>
      <c r="BG34" s="1085"/>
      <c r="BH34" s="1085"/>
      <c r="BI34" s="1085"/>
      <c r="BJ34" s="1085"/>
      <c r="BK34" s="1085"/>
      <c r="BL34" s="1085"/>
      <c r="BM34" s="1085"/>
      <c r="BN34" s="1085"/>
      <c r="BO34" s="1085"/>
      <c r="BP34" s="1085"/>
      <c r="BQ34" s="1085"/>
      <c r="BR34" s="1085"/>
      <c r="BS34" s="1085"/>
      <c r="BT34" s="1085"/>
      <c r="BU34" s="1085"/>
      <c r="BV34" s="1085"/>
      <c r="BW34" s="1085"/>
      <c r="BX34" s="1085"/>
      <c r="BY34" s="1085"/>
      <c r="BZ34" s="1085"/>
      <c r="CA34" s="1085"/>
      <c r="CB34" s="1085"/>
      <c r="CC34" s="1085"/>
      <c r="CD34" s="1085"/>
      <c r="CE34" s="1085"/>
      <c r="CF34" s="1085"/>
      <c r="CG34" s="1085"/>
      <c r="CH34" s="1085"/>
      <c r="CI34" s="1085"/>
      <c r="CJ34" s="1085"/>
      <c r="CK34" s="1085"/>
      <c r="CL34" s="1085"/>
      <c r="CM34" s="1085"/>
      <c r="CN34" s="1085"/>
      <c r="CO34" s="1085"/>
      <c r="CP34" s="1085"/>
      <c r="CQ34" s="1085"/>
      <c r="CR34" s="1085"/>
      <c r="CS34" s="1085"/>
      <c r="CT34" s="1085"/>
      <c r="CU34" s="1085"/>
      <c r="CV34" s="1085"/>
      <c r="CW34" s="1085"/>
      <c r="CX34" s="1085"/>
      <c r="CY34" s="1085"/>
      <c r="CZ34" s="1085"/>
      <c r="DA34" s="1085"/>
      <c r="DB34" s="1085"/>
      <c r="DC34" s="1085"/>
      <c r="DD34" s="1085"/>
      <c r="DE34" s="1085"/>
      <c r="DF34" s="1085"/>
      <c r="DG34" s="1085"/>
      <c r="DH34" s="1085"/>
      <c r="DI34" s="1085"/>
      <c r="DJ34" s="1085"/>
      <c r="DK34" s="1085"/>
      <c r="DL34" s="1085"/>
      <c r="DM34" s="1085"/>
      <c r="DN34" s="1085"/>
      <c r="DO34" s="1085"/>
      <c r="DP34" s="1085"/>
      <c r="DQ34" s="1085"/>
      <c r="DR34" s="1085"/>
      <c r="DS34" s="1085"/>
      <c r="DT34" s="1085"/>
      <c r="DU34" s="1085">
        <v>0</v>
      </c>
      <c r="DV34" s="1085">
        <v>0</v>
      </c>
      <c r="DW34" s="1085">
        <v>0</v>
      </c>
      <c r="DX34" s="1085">
        <v>0</v>
      </c>
      <c r="DY34" s="1085">
        <v>0</v>
      </c>
      <c r="DZ34" s="1085">
        <v>0</v>
      </c>
      <c r="EA34" s="1085">
        <v>0</v>
      </c>
      <c r="EB34" s="1085">
        <v>0</v>
      </c>
      <c r="EC34" s="1085">
        <v>0</v>
      </c>
      <c r="ED34" s="1085">
        <v>0</v>
      </c>
      <c r="EE34" s="1085">
        <v>0</v>
      </c>
      <c r="EF34" s="1085">
        <v>0</v>
      </c>
      <c r="EG34" s="1085">
        <v>0</v>
      </c>
      <c r="EH34" s="1085">
        <v>0</v>
      </c>
      <c r="EI34" s="1085">
        <v>0</v>
      </c>
      <c r="EJ34" s="1085">
        <v>0</v>
      </c>
      <c r="EK34" s="1085">
        <v>0</v>
      </c>
      <c r="EL34" s="1085">
        <v>0</v>
      </c>
      <c r="EM34" s="1085">
        <v>0</v>
      </c>
      <c r="EN34" s="1085">
        <v>0</v>
      </c>
      <c r="EO34" s="1085">
        <v>0</v>
      </c>
      <c r="EP34" s="1085">
        <v>0</v>
      </c>
      <c r="EQ34" s="1085">
        <v>0</v>
      </c>
      <c r="ER34" s="1085">
        <v>0</v>
      </c>
      <c r="ES34" s="1085">
        <v>0</v>
      </c>
      <c r="ET34" s="1085">
        <v>0</v>
      </c>
      <c r="EU34" s="1085">
        <v>0</v>
      </c>
      <c r="EV34" s="1085">
        <v>0</v>
      </c>
      <c r="EW34" s="1085">
        <v>0</v>
      </c>
      <c r="EX34" s="1085">
        <v>0</v>
      </c>
      <c r="EY34" s="1085">
        <v>0</v>
      </c>
      <c r="EZ34" s="1085">
        <v>0</v>
      </c>
      <c r="FA34" s="1085">
        <v>0</v>
      </c>
      <c r="FB34" s="1085">
        <v>0</v>
      </c>
      <c r="FC34" s="1085">
        <v>0</v>
      </c>
      <c r="FD34" s="1085">
        <v>0</v>
      </c>
      <c r="FE34" s="1083"/>
    </row>
    <row r="35" spans="1:161" s="979" customFormat="1" ht="15.75" customHeight="1">
      <c r="A35" s="1090"/>
      <c r="B35" s="1085"/>
      <c r="C35" s="1085"/>
      <c r="D35" s="1085"/>
      <c r="E35" s="1085"/>
      <c r="F35" s="1085"/>
      <c r="G35" s="1085"/>
      <c r="H35" s="1085"/>
      <c r="I35" s="1085"/>
      <c r="J35" s="1085"/>
      <c r="K35" s="1085"/>
      <c r="L35" s="1085"/>
      <c r="M35" s="1085"/>
      <c r="N35" s="1085"/>
      <c r="O35" s="1085"/>
      <c r="P35" s="1085"/>
      <c r="Q35" s="1085"/>
      <c r="R35" s="1085"/>
      <c r="S35" s="1085"/>
      <c r="T35" s="1085"/>
      <c r="U35" s="1085"/>
      <c r="V35" s="1085"/>
      <c r="W35" s="1085"/>
      <c r="X35" s="1085"/>
      <c r="Y35" s="1085"/>
      <c r="Z35" s="1085"/>
      <c r="AA35" s="1085"/>
      <c r="AB35" s="1085"/>
      <c r="AC35" s="1085"/>
      <c r="AD35" s="1085"/>
      <c r="AE35" s="1085"/>
      <c r="AF35" s="1085"/>
      <c r="AG35" s="1085"/>
      <c r="AH35" s="1085"/>
      <c r="AI35" s="1085"/>
      <c r="AJ35" s="1085"/>
      <c r="AK35" s="1085"/>
      <c r="AL35" s="1085"/>
      <c r="AM35" s="1085"/>
      <c r="AN35" s="1085"/>
      <c r="AO35" s="1085"/>
      <c r="AP35" s="1085"/>
      <c r="AQ35" s="1085"/>
      <c r="AR35" s="1085"/>
      <c r="AS35" s="1085"/>
      <c r="AT35" s="1085"/>
      <c r="AU35" s="1085"/>
      <c r="AV35" s="1085"/>
      <c r="AW35" s="1085"/>
      <c r="AX35" s="1085"/>
      <c r="AY35" s="1085"/>
      <c r="AZ35" s="1085"/>
      <c r="BA35" s="1085"/>
      <c r="BB35" s="1085"/>
      <c r="BC35" s="1085"/>
      <c r="BD35" s="1085"/>
      <c r="BE35" s="1085"/>
      <c r="BF35" s="1085"/>
      <c r="BG35" s="1085"/>
      <c r="BH35" s="1085"/>
      <c r="BI35" s="1085"/>
      <c r="BJ35" s="1085"/>
      <c r="BK35" s="1085"/>
      <c r="BL35" s="1085"/>
      <c r="BM35" s="1085"/>
      <c r="BN35" s="1085"/>
      <c r="BO35" s="1085"/>
      <c r="BP35" s="1085"/>
      <c r="BQ35" s="1085"/>
      <c r="BR35" s="1085"/>
      <c r="BS35" s="1085"/>
      <c r="BT35" s="1085"/>
      <c r="BU35" s="1085"/>
      <c r="BV35" s="1085"/>
      <c r="BW35" s="1085"/>
      <c r="BX35" s="1085"/>
      <c r="BY35" s="1085"/>
      <c r="BZ35" s="1085"/>
      <c r="CA35" s="1085"/>
      <c r="CB35" s="1085"/>
      <c r="CC35" s="1085"/>
      <c r="CD35" s="1085"/>
      <c r="CE35" s="1085"/>
      <c r="CF35" s="1085"/>
      <c r="CG35" s="1085"/>
      <c r="CH35" s="1085"/>
      <c r="CI35" s="1085"/>
      <c r="CJ35" s="1085"/>
      <c r="CK35" s="1085"/>
      <c r="CL35" s="1085"/>
      <c r="CM35" s="1085"/>
      <c r="CN35" s="1085"/>
      <c r="CO35" s="1085"/>
      <c r="CP35" s="1085"/>
      <c r="CQ35" s="1085"/>
      <c r="CR35" s="1085"/>
      <c r="CS35" s="1085"/>
      <c r="CT35" s="1085"/>
      <c r="CU35" s="1085"/>
      <c r="CV35" s="1085"/>
      <c r="CW35" s="1085"/>
      <c r="CX35" s="1085"/>
      <c r="CY35" s="1085"/>
      <c r="CZ35" s="1085"/>
      <c r="DA35" s="1085"/>
      <c r="DB35" s="1085"/>
      <c r="DC35" s="1085"/>
      <c r="DD35" s="1085"/>
      <c r="DE35" s="1085"/>
      <c r="DF35" s="1085"/>
      <c r="DG35" s="1085"/>
      <c r="DH35" s="1085"/>
      <c r="DI35" s="1085"/>
      <c r="DJ35" s="1085"/>
      <c r="DK35" s="1085"/>
      <c r="DL35" s="1085"/>
      <c r="DM35" s="1085"/>
      <c r="DN35" s="1085"/>
      <c r="DO35" s="1085"/>
      <c r="DP35" s="1085"/>
      <c r="DQ35" s="1085"/>
      <c r="DR35" s="1085"/>
      <c r="DS35" s="1085"/>
      <c r="DT35" s="1085"/>
      <c r="DU35" s="1085"/>
      <c r="DV35" s="1085"/>
      <c r="DW35" s="1085"/>
      <c r="DX35" s="1085"/>
      <c r="DY35" s="1085"/>
      <c r="DZ35" s="1085"/>
      <c r="EA35" s="1085"/>
      <c r="EB35" s="1085"/>
      <c r="EC35" s="1085"/>
      <c r="ED35" s="1085"/>
      <c r="EE35" s="1085"/>
      <c r="EF35" s="1085"/>
      <c r="EG35" s="1085"/>
      <c r="EH35" s="1085"/>
      <c r="EI35" s="1085"/>
      <c r="EJ35" s="1085"/>
      <c r="EK35" s="1085"/>
      <c r="EL35" s="1085"/>
      <c r="EM35" s="1085"/>
      <c r="EN35" s="1085"/>
      <c r="EO35" s="1085"/>
      <c r="EP35" s="1085"/>
      <c r="EQ35" s="1085"/>
      <c r="ER35" s="1085"/>
      <c r="ES35" s="1085"/>
      <c r="ET35" s="1085"/>
      <c r="EU35" s="1085"/>
      <c r="EV35" s="1085"/>
      <c r="EW35" s="1085"/>
      <c r="EX35" s="1085"/>
      <c r="EY35" s="1085"/>
      <c r="EZ35" s="1085"/>
      <c r="FA35" s="1085"/>
      <c r="FB35" s="1085"/>
      <c r="FC35" s="1085"/>
      <c r="FD35" s="1085"/>
      <c r="FE35" s="1083"/>
    </row>
    <row r="36" spans="1:161" ht="15.75" customHeight="1">
      <c r="A36" s="1081" t="s">
        <v>877</v>
      </c>
      <c r="B36" s="1082">
        <v>817689.8</v>
      </c>
      <c r="C36" s="1082">
        <v>824971.9</v>
      </c>
      <c r="D36" s="1082">
        <v>839753.8</v>
      </c>
      <c r="E36" s="1082">
        <v>862383.2</v>
      </c>
      <c r="F36" s="1082">
        <v>871454.29999999993</v>
      </c>
      <c r="G36" s="1082">
        <v>888143.60000000009</v>
      </c>
      <c r="H36" s="1082">
        <v>917921.4</v>
      </c>
      <c r="I36" s="1082">
        <v>901856.29999999993</v>
      </c>
      <c r="J36" s="1082">
        <v>878802.29999999993</v>
      </c>
      <c r="K36" s="1082">
        <v>937435.60000000021</v>
      </c>
      <c r="L36" s="1082">
        <v>949829.79999999981</v>
      </c>
      <c r="M36" s="1082">
        <v>972150.1</v>
      </c>
      <c r="N36" s="1082">
        <v>931137.49999999988</v>
      </c>
      <c r="O36" s="1082">
        <v>1005294.6000000001</v>
      </c>
      <c r="P36" s="1082">
        <v>1012728.7000000001</v>
      </c>
      <c r="Q36" s="1082">
        <v>1002032.9</v>
      </c>
      <c r="R36" s="1082">
        <v>1030163.8</v>
      </c>
      <c r="S36" s="1082">
        <v>1023616.2000000001</v>
      </c>
      <c r="T36" s="1082">
        <v>1035384.6</v>
      </c>
      <c r="U36" s="1082">
        <v>1083987.0999999999</v>
      </c>
      <c r="V36" s="1082">
        <v>1081168.9000000001</v>
      </c>
      <c r="W36" s="1082">
        <v>1033575.7000000001</v>
      </c>
      <c r="X36" s="1082">
        <v>1152891.7000000002</v>
      </c>
      <c r="Y36" s="1082">
        <v>1186392.6000000001</v>
      </c>
      <c r="Z36" s="1082">
        <v>1182964.0999999999</v>
      </c>
      <c r="AA36" s="1082">
        <v>1226795.8999999999</v>
      </c>
      <c r="AB36" s="1082">
        <v>1255716.7999999998</v>
      </c>
      <c r="AC36" s="1082">
        <v>1290449.9000000001</v>
      </c>
      <c r="AD36" s="1082">
        <v>1339006.8999999999</v>
      </c>
      <c r="AE36" s="1082">
        <v>1373722.2000000002</v>
      </c>
      <c r="AF36" s="1082">
        <v>1359609.4</v>
      </c>
      <c r="AG36" s="1082">
        <v>1429244.3999999997</v>
      </c>
      <c r="AH36" s="1082">
        <v>1427608.4999999995</v>
      </c>
      <c r="AI36" s="1082">
        <v>1450984.2999999998</v>
      </c>
      <c r="AJ36" s="1082">
        <v>1483431.5999999996</v>
      </c>
      <c r="AK36" s="1082">
        <v>1506448.2000000002</v>
      </c>
      <c r="AL36" s="1082">
        <v>1494610.9</v>
      </c>
      <c r="AM36" s="1082">
        <v>1564861.0999999999</v>
      </c>
      <c r="AN36" s="1082">
        <v>1581566.5</v>
      </c>
      <c r="AO36" s="1082">
        <v>1629530.2000000002</v>
      </c>
      <c r="AP36" s="1082">
        <v>1677803.4000000001</v>
      </c>
      <c r="AQ36" s="1082">
        <v>1745033.5999999999</v>
      </c>
      <c r="AR36" s="1082">
        <v>1803115.4</v>
      </c>
      <c r="AS36" s="1082">
        <v>1855348.4</v>
      </c>
      <c r="AT36" s="1082">
        <v>1890386.0000000002</v>
      </c>
      <c r="AU36" s="1082">
        <v>1923901.7</v>
      </c>
      <c r="AV36" s="1082">
        <v>1863610</v>
      </c>
      <c r="AW36" s="1082">
        <v>1959836.2000000002</v>
      </c>
      <c r="AX36" s="1082">
        <v>1936619.82</v>
      </c>
      <c r="AY36" s="1082">
        <v>1896544.7320000001</v>
      </c>
      <c r="AZ36" s="1082">
        <v>1068471.4779999999</v>
      </c>
      <c r="BA36" s="1082">
        <v>2026839.7439999999</v>
      </c>
      <c r="BB36" s="1082">
        <v>2083688.584</v>
      </c>
      <c r="BC36" s="1082">
        <v>2219460.67</v>
      </c>
      <c r="BD36" s="1082">
        <v>2191540.4900000002</v>
      </c>
      <c r="BE36" s="1082">
        <v>2271569.15</v>
      </c>
      <c r="BF36" s="1082">
        <v>2424779.5090000001</v>
      </c>
      <c r="BG36" s="1082">
        <v>2426990.344</v>
      </c>
      <c r="BH36" s="1082">
        <v>2508006.6230000001</v>
      </c>
      <c r="BI36" s="1082">
        <v>2521776.0866</v>
      </c>
      <c r="BJ36" s="1082">
        <v>2528637.0144331199</v>
      </c>
      <c r="BK36" s="1082">
        <v>2222189.3651669798</v>
      </c>
      <c r="BL36" s="1082">
        <v>2290660.3113972698</v>
      </c>
      <c r="BM36" s="1082">
        <v>2956137.4145864006</v>
      </c>
      <c r="BN36" s="1082">
        <v>3122014.5534256101</v>
      </c>
      <c r="BO36" s="1082">
        <v>3324043.0570140001</v>
      </c>
      <c r="BP36" s="1082">
        <v>3404661.9418926798</v>
      </c>
      <c r="BQ36" s="1082">
        <v>3752837.0665556402</v>
      </c>
      <c r="BR36" s="1082">
        <v>3821133.6361670699</v>
      </c>
      <c r="BS36" s="1082">
        <v>4104953.8091274695</v>
      </c>
      <c r="BT36" s="1082">
        <v>4255228.1176707</v>
      </c>
      <c r="BU36" s="1082">
        <v>4527306.4582223808</v>
      </c>
      <c r="BV36" s="1082">
        <v>4732942.1220692899</v>
      </c>
      <c r="BW36" s="1082">
        <v>5082239.5036887303</v>
      </c>
      <c r="BX36" s="1082">
        <v>5479682.6919475105</v>
      </c>
      <c r="BY36" s="1082">
        <v>5716909.2059234604</v>
      </c>
      <c r="BZ36" s="1082">
        <v>6244316.9555870993</v>
      </c>
      <c r="CA36" s="1082">
        <v>6528674.7097816998</v>
      </c>
      <c r="CB36" s="1082">
        <v>6541244.5498852096</v>
      </c>
      <c r="CC36" s="1082">
        <v>7123699.7466135593</v>
      </c>
      <c r="CD36" s="1082">
        <v>7085608.9536214098</v>
      </c>
      <c r="CE36" s="1082">
        <v>7206679.7206830904</v>
      </c>
      <c r="CF36" s="1082">
        <v>7350287.2540429803</v>
      </c>
      <c r="CG36" s="1082">
        <v>7576785.7840359407</v>
      </c>
      <c r="CH36" s="1082">
        <v>7649634.9740902791</v>
      </c>
      <c r="CI36" s="1082">
        <v>7949074.048767739</v>
      </c>
      <c r="CJ36" s="1082">
        <v>7866802.3015554398</v>
      </c>
      <c r="CK36" s="1082">
        <v>7701961.1720015388</v>
      </c>
      <c r="CL36" s="1082">
        <v>7841483.1499701189</v>
      </c>
      <c r="CM36" s="1082">
        <v>7937778.9331230316</v>
      </c>
      <c r="CN36" s="1082">
        <v>7969158.5338292494</v>
      </c>
      <c r="CO36" s="1082">
        <v>8327925.828886061</v>
      </c>
      <c r="CP36" s="1082">
        <v>8926222.7062499411</v>
      </c>
      <c r="CQ36" s="1082">
        <v>9070724.7534547299</v>
      </c>
      <c r="CR36" s="1082">
        <v>9208347.0659819692</v>
      </c>
      <c r="CS36" s="1082">
        <v>9288460.351164449</v>
      </c>
      <c r="CT36" s="1082">
        <v>9357552.407259468</v>
      </c>
      <c r="CU36" s="1082">
        <v>9269298.5290937703</v>
      </c>
      <c r="CV36" s="1082">
        <v>9345931.8706573211</v>
      </c>
      <c r="CW36" s="1082">
        <v>9290175.5657837223</v>
      </c>
      <c r="CX36" s="1082">
        <v>9358797.6896781698</v>
      </c>
      <c r="CY36" s="1082">
        <v>9335720.8470825516</v>
      </c>
      <c r="CZ36" s="1082">
        <v>9387105.1158842985</v>
      </c>
      <c r="DA36" s="1082">
        <v>9135826.8832915798</v>
      </c>
      <c r="DB36" s="1082">
        <v>9324912.4110496715</v>
      </c>
      <c r="DC36" s="1082">
        <v>9430092.6581663899</v>
      </c>
      <c r="DD36" s="1082">
        <v>9485470.8238354791</v>
      </c>
      <c r="DE36" s="1082">
        <v>9699145.5620516613</v>
      </c>
      <c r="DF36" s="1082">
        <v>8828363.2332206182</v>
      </c>
      <c r="DG36" s="1082">
        <v>8493104.8718413487</v>
      </c>
      <c r="DH36" s="1082">
        <v>8398368.4359052684</v>
      </c>
      <c r="DI36" s="1082">
        <v>8632667.1873641405</v>
      </c>
      <c r="DJ36" s="1082">
        <v>9088388.948152259</v>
      </c>
      <c r="DK36" s="1082">
        <v>8836103.1112620104</v>
      </c>
      <c r="DL36" s="1082">
        <v>8811319.438487228</v>
      </c>
      <c r="DM36" s="1082">
        <v>8789295.6455390491</v>
      </c>
      <c r="DN36" s="1082">
        <v>9648999.3017554395</v>
      </c>
      <c r="DO36" s="1082">
        <v>9840242.6601730417</v>
      </c>
      <c r="DP36" s="1082">
        <v>9060085.4660683889</v>
      </c>
      <c r="DQ36" s="1082">
        <v>9307872.37897663</v>
      </c>
      <c r="DR36" s="1082">
        <v>9101227.141923869</v>
      </c>
      <c r="DS36" s="1082">
        <v>9562461.4268665817</v>
      </c>
      <c r="DT36" s="1082">
        <v>8923533.6354225911</v>
      </c>
      <c r="DU36" s="1082">
        <v>8982437.6431837082</v>
      </c>
      <c r="DV36" s="1082">
        <v>8998122.1446753796</v>
      </c>
      <c r="DW36" s="1082">
        <v>9169841.8520676401</v>
      </c>
      <c r="DX36" s="1082">
        <v>9462134.3647869583</v>
      </c>
      <c r="DY36" s="1082">
        <v>9642800.2206169013</v>
      </c>
      <c r="DZ36" s="1082">
        <v>9678545.0501818098</v>
      </c>
      <c r="EA36" s="1082">
        <v>9676770.0848979596</v>
      </c>
      <c r="EB36" s="1082">
        <v>9705955.8717380092</v>
      </c>
      <c r="EC36" s="1082">
        <v>9956620.5183592103</v>
      </c>
      <c r="ED36" s="1082">
        <v>9777571.0521722026</v>
      </c>
      <c r="EE36" s="1082">
        <v>9605691.5549837109</v>
      </c>
      <c r="EF36" s="1082">
        <v>9686061.7545296997</v>
      </c>
      <c r="EG36" s="1082">
        <v>9833802.9318368938</v>
      </c>
      <c r="EH36" s="1082">
        <v>9897918.4292644598</v>
      </c>
      <c r="EI36" s="1082">
        <v>10112086.30116732</v>
      </c>
      <c r="EJ36" s="1082">
        <v>10296164.595889</v>
      </c>
      <c r="EK36" s="1082">
        <v>10387936.12562889</v>
      </c>
      <c r="EL36" s="1082">
        <v>10701912.938161138</v>
      </c>
      <c r="EM36" s="1082">
        <v>10723698.853577033</v>
      </c>
      <c r="EN36" s="1082">
        <v>10702120.987518888</v>
      </c>
      <c r="EO36" s="1082">
        <v>10859631.615034541</v>
      </c>
      <c r="EP36" s="1082">
        <v>10776464.515913822</v>
      </c>
      <c r="EQ36" s="1082">
        <v>10624910.09509315</v>
      </c>
      <c r="ER36" s="1082">
        <v>10962929.74068976</v>
      </c>
      <c r="ES36" s="1082">
        <v>11080893.772507919</v>
      </c>
      <c r="ET36" s="1082">
        <v>11264815.254913181</v>
      </c>
      <c r="EU36" s="1082">
        <v>11230458.543367101</v>
      </c>
      <c r="EV36" s="1082">
        <v>11505067.013244759</v>
      </c>
      <c r="EW36" s="1082">
        <v>11787973.63524111</v>
      </c>
      <c r="EX36" s="1082">
        <v>11937143.665688649</v>
      </c>
      <c r="EY36" s="1082">
        <v>12214557.062503492</v>
      </c>
      <c r="EZ36" s="1082">
        <v>12113688.521276308</v>
      </c>
      <c r="FA36" s="1082">
        <v>12468245.942447828</v>
      </c>
      <c r="FB36" s="1082">
        <v>12498149.58576029</v>
      </c>
      <c r="FC36" s="1082">
        <v>12561085.409948362</v>
      </c>
      <c r="FD36" s="1082">
        <v>13014604.800548989</v>
      </c>
      <c r="FE36" s="1086"/>
    </row>
    <row r="37" spans="1:161" ht="15.75" customHeight="1">
      <c r="A37" s="1084" t="s">
        <v>878</v>
      </c>
      <c r="B37" s="1085">
        <v>714473.2</v>
      </c>
      <c r="C37" s="1085">
        <v>728872.3</v>
      </c>
      <c r="D37" s="1085">
        <v>750854.9</v>
      </c>
      <c r="E37" s="1085">
        <v>759457</v>
      </c>
      <c r="F37" s="1085">
        <v>768291.2</v>
      </c>
      <c r="G37" s="1085">
        <v>788836.9</v>
      </c>
      <c r="H37" s="1085">
        <v>811434.2</v>
      </c>
      <c r="I37" s="1085">
        <v>786820</v>
      </c>
      <c r="J37" s="1085">
        <v>777457.7</v>
      </c>
      <c r="K37" s="1085">
        <v>839661.8</v>
      </c>
      <c r="L37" s="1085">
        <v>836329.7</v>
      </c>
      <c r="M37" s="1085">
        <v>852126</v>
      </c>
      <c r="N37" s="1085">
        <v>805309.5</v>
      </c>
      <c r="O37" s="1085">
        <v>888097.5</v>
      </c>
      <c r="P37" s="1085">
        <v>892132.8</v>
      </c>
      <c r="Q37" s="1085">
        <v>866097.4</v>
      </c>
      <c r="R37" s="1085">
        <v>895421.8</v>
      </c>
      <c r="S37" s="1085">
        <v>892905.8</v>
      </c>
      <c r="T37" s="1085">
        <v>900707.6</v>
      </c>
      <c r="U37" s="1085">
        <v>944008</v>
      </c>
      <c r="V37" s="1085">
        <v>941871.8</v>
      </c>
      <c r="W37" s="1085">
        <v>911454.3</v>
      </c>
      <c r="X37" s="1085">
        <v>991147.8</v>
      </c>
      <c r="Y37" s="1085">
        <v>1024462.7</v>
      </c>
      <c r="Z37" s="1085">
        <v>1012365.2</v>
      </c>
      <c r="AA37" s="1085">
        <v>1056589.3999999999</v>
      </c>
      <c r="AB37" s="1085">
        <v>1087929.2</v>
      </c>
      <c r="AC37" s="1085">
        <v>1129170.3</v>
      </c>
      <c r="AD37" s="1085">
        <v>1149286.2</v>
      </c>
      <c r="AE37" s="1085">
        <v>1163361</v>
      </c>
      <c r="AF37" s="1085">
        <v>1149724.5</v>
      </c>
      <c r="AG37" s="1085">
        <v>1218452.7</v>
      </c>
      <c r="AH37" s="1085">
        <v>1209760.8999999999</v>
      </c>
      <c r="AI37" s="1085">
        <v>1221760.3</v>
      </c>
      <c r="AJ37" s="1085">
        <v>1252254.3999999999</v>
      </c>
      <c r="AK37" s="1085">
        <v>1273075.6000000001</v>
      </c>
      <c r="AL37" s="1085">
        <v>1278644.5</v>
      </c>
      <c r="AM37" s="1085">
        <v>1322892.8</v>
      </c>
      <c r="AN37" s="1085">
        <v>1342732.4</v>
      </c>
      <c r="AO37" s="1085">
        <v>1374852.8</v>
      </c>
      <c r="AP37" s="1085">
        <v>1404567.8</v>
      </c>
      <c r="AQ37" s="1085">
        <v>1447312.5</v>
      </c>
      <c r="AR37" s="1085">
        <v>1449354.2</v>
      </c>
      <c r="AS37" s="1085">
        <v>1532233.2</v>
      </c>
      <c r="AT37" s="1085">
        <v>1527247.1</v>
      </c>
      <c r="AU37" s="1085">
        <v>1561347.8</v>
      </c>
      <c r="AV37" s="1085">
        <v>1489839.7</v>
      </c>
      <c r="AW37" s="1085">
        <v>1572696.1</v>
      </c>
      <c r="AX37" s="1085">
        <v>1584518.6</v>
      </c>
      <c r="AY37" s="1085">
        <v>1543116.35</v>
      </c>
      <c r="AZ37" s="1085">
        <v>889704.88399999996</v>
      </c>
      <c r="BA37" s="1085">
        <v>1662755.372</v>
      </c>
      <c r="BB37" s="1085">
        <v>1712805.4920000001</v>
      </c>
      <c r="BC37" s="1085">
        <v>1773287.811</v>
      </c>
      <c r="BD37" s="1085">
        <v>1777742.838</v>
      </c>
      <c r="BE37" s="1085">
        <v>1829907.764</v>
      </c>
      <c r="BF37" s="1085">
        <v>1919443.9720000001</v>
      </c>
      <c r="BG37" s="1085">
        <v>1914054.263</v>
      </c>
      <c r="BH37" s="1085">
        <v>2031441.2320000001</v>
      </c>
      <c r="BI37" s="1085">
        <v>2048404.5911999999</v>
      </c>
      <c r="BJ37" s="1085">
        <v>2096269.9355160301</v>
      </c>
      <c r="BK37" s="1085">
        <v>1838922.3852738598</v>
      </c>
      <c r="BL37" s="1085">
        <v>1843333.9538577399</v>
      </c>
      <c r="BM37" s="1085">
        <v>2420655.6937449002</v>
      </c>
      <c r="BN37" s="1085">
        <v>2474046.8401428401</v>
      </c>
      <c r="BO37" s="1085">
        <v>2669867.2933138399</v>
      </c>
      <c r="BP37" s="1085">
        <v>2756180.7083517299</v>
      </c>
      <c r="BQ37" s="1085">
        <v>3031512.9215989606</v>
      </c>
      <c r="BR37" s="1085">
        <v>3158053.7876111399</v>
      </c>
      <c r="BS37" s="1085">
        <v>3396327.0052613597</v>
      </c>
      <c r="BT37" s="1085">
        <v>3524456.0882829204</v>
      </c>
      <c r="BU37" s="1085">
        <v>3663468.8990962501</v>
      </c>
      <c r="BV37" s="1085">
        <v>3861541.07866365</v>
      </c>
      <c r="BW37" s="1085">
        <v>4158059.5480538099</v>
      </c>
      <c r="BX37" s="1085">
        <v>4275172.8677826701</v>
      </c>
      <c r="BY37" s="1085">
        <v>4554824.1320721591</v>
      </c>
      <c r="BZ37" s="1085">
        <v>4905967.6796486303</v>
      </c>
      <c r="CA37" s="1085">
        <v>5173636.2303644801</v>
      </c>
      <c r="CB37" s="1085">
        <v>5170418.5422329996</v>
      </c>
      <c r="CC37" s="1085">
        <v>5744771.1946113193</v>
      </c>
      <c r="CD37" s="1085">
        <v>5677022.0383424601</v>
      </c>
      <c r="CE37" s="1085">
        <v>5700769.9555871198</v>
      </c>
      <c r="CF37" s="1085">
        <v>5855051.2557276199</v>
      </c>
      <c r="CG37" s="1085">
        <v>6049862.0661166701</v>
      </c>
      <c r="CH37" s="1085">
        <v>6051683.9610053701</v>
      </c>
      <c r="CI37" s="1085">
        <v>6326097.5144559601</v>
      </c>
      <c r="CJ37" s="1085">
        <v>6309562.4089767691</v>
      </c>
      <c r="CK37" s="1085">
        <v>6178412.9945783895</v>
      </c>
      <c r="CL37" s="1085">
        <v>6204310.0703932699</v>
      </c>
      <c r="CM37" s="1085">
        <v>6360057.4356719302</v>
      </c>
      <c r="CN37" s="1085">
        <v>6381165.1238913191</v>
      </c>
      <c r="CO37" s="1085">
        <v>6572854.6512706699</v>
      </c>
      <c r="CP37" s="1085">
        <v>6877350.9294876205</v>
      </c>
      <c r="CQ37" s="1085">
        <v>7069786.1923083803</v>
      </c>
      <c r="CR37" s="1085">
        <v>7244171.2814070499</v>
      </c>
      <c r="CS37" s="1085">
        <v>7399645.4752610894</v>
      </c>
      <c r="CT37" s="1085">
        <v>7385758.62506021</v>
      </c>
      <c r="CU37" s="1085">
        <v>7478021.1505871108</v>
      </c>
      <c r="CV37" s="1085">
        <v>7510381.3849800695</v>
      </c>
      <c r="CW37" s="1085">
        <v>7581709.9366770601</v>
      </c>
      <c r="CX37" s="1085">
        <v>7684306.7265745401</v>
      </c>
      <c r="CY37" s="1085">
        <v>7694278.64801371</v>
      </c>
      <c r="CZ37" s="1085">
        <v>7869701.7807952501</v>
      </c>
      <c r="DA37" s="1085">
        <v>7806990.9712087996</v>
      </c>
      <c r="DB37" s="1085">
        <v>7921430.8804289401</v>
      </c>
      <c r="DC37" s="1085">
        <v>8009869.2915604506</v>
      </c>
      <c r="DD37" s="1085">
        <v>8110391.2688349597</v>
      </c>
      <c r="DE37" s="1085">
        <v>8263924.785904631</v>
      </c>
      <c r="DF37" s="1085">
        <v>6359620.8673594408</v>
      </c>
      <c r="DG37" s="1085">
        <v>6081950.7186916796</v>
      </c>
      <c r="DH37" s="1085">
        <v>6165854.86815322</v>
      </c>
      <c r="DI37" s="1085">
        <v>6409412.1862538606</v>
      </c>
      <c r="DJ37" s="1085">
        <v>6368818.3471981892</v>
      </c>
      <c r="DK37" s="1085">
        <v>6086020.4206497595</v>
      </c>
      <c r="DL37" s="1085">
        <v>6102926.3779635197</v>
      </c>
      <c r="DM37" s="1085">
        <v>6180845.2664790004</v>
      </c>
      <c r="DN37" s="1085">
        <v>6281884.8067749506</v>
      </c>
      <c r="DO37" s="1085">
        <v>6411512.1629308797</v>
      </c>
      <c r="DP37" s="1085">
        <v>6473586.5980738802</v>
      </c>
      <c r="DQ37" s="1085">
        <v>6661306.5969346007</v>
      </c>
      <c r="DR37" s="1085">
        <v>6098513.4777912199</v>
      </c>
      <c r="DS37" s="1085">
        <v>6102769.065294181</v>
      </c>
      <c r="DT37" s="1085">
        <v>6009723.517785931</v>
      </c>
      <c r="DU37" s="1085">
        <v>6053885.0166564798</v>
      </c>
      <c r="DV37" s="1085">
        <v>6157765.1911736298</v>
      </c>
      <c r="DW37" s="1085">
        <v>6345844.0186385401</v>
      </c>
      <c r="DX37" s="1085">
        <v>6840456.4794688104</v>
      </c>
      <c r="DY37" s="1085">
        <v>6893478.5259185508</v>
      </c>
      <c r="DZ37" s="1085">
        <v>6980544.9656184996</v>
      </c>
      <c r="EA37" s="1085">
        <v>6951239.17398459</v>
      </c>
      <c r="EB37" s="1085">
        <v>6937077.0590429101</v>
      </c>
      <c r="EC37" s="1085">
        <v>7147140.1162375305</v>
      </c>
      <c r="ED37" s="1085">
        <v>7036546.6945489198</v>
      </c>
      <c r="EE37" s="1085">
        <v>6886568.27953347</v>
      </c>
      <c r="EF37" s="1085">
        <v>7025762.9120470202</v>
      </c>
      <c r="EG37" s="1085">
        <v>7156959.1334005902</v>
      </c>
      <c r="EH37" s="1085">
        <v>7218861.4538902296</v>
      </c>
      <c r="EI37" s="1085">
        <v>7430078.4414840601</v>
      </c>
      <c r="EJ37" s="1085">
        <v>7648707.9411722189</v>
      </c>
      <c r="EK37" s="1085">
        <v>7618989.5367192002</v>
      </c>
      <c r="EL37" s="1085">
        <v>7983085.3808197407</v>
      </c>
      <c r="EM37" s="1085">
        <v>8175929.6931436099</v>
      </c>
      <c r="EN37" s="1085">
        <v>8209784.5101588592</v>
      </c>
      <c r="EO37" s="1085">
        <v>8377048.5365391606</v>
      </c>
      <c r="EP37" s="1085">
        <v>8740146.0890680607</v>
      </c>
      <c r="EQ37" s="1085">
        <v>8705574.0822627414</v>
      </c>
      <c r="ER37" s="1085">
        <v>9029497.1726024598</v>
      </c>
      <c r="ES37" s="1085">
        <v>9130668.9615273997</v>
      </c>
      <c r="ET37" s="1085">
        <v>9316290.10763238</v>
      </c>
      <c r="EU37" s="1085">
        <v>9274240.9225359112</v>
      </c>
      <c r="EV37" s="1085">
        <v>9520995.9470548704</v>
      </c>
      <c r="EW37" s="1085">
        <v>9771452.5830222704</v>
      </c>
      <c r="EX37" s="1085">
        <v>9901056.5454051197</v>
      </c>
      <c r="EY37" s="1085">
        <v>10215925.137569791</v>
      </c>
      <c r="EZ37" s="1085">
        <v>10644261.636596469</v>
      </c>
      <c r="FA37" s="1085">
        <v>11180052.253493369</v>
      </c>
      <c r="FB37" s="1085">
        <v>11240317.90751465</v>
      </c>
      <c r="FC37" s="1085">
        <v>11311728.389083862</v>
      </c>
      <c r="FD37" s="1085">
        <v>11868509.462853901</v>
      </c>
      <c r="FE37" s="1091"/>
    </row>
    <row r="38" spans="1:161" ht="15.75" customHeight="1">
      <c r="A38" s="1084" t="s">
        <v>879</v>
      </c>
      <c r="B38" s="1085">
        <v>0</v>
      </c>
      <c r="C38" s="1085">
        <v>0</v>
      </c>
      <c r="D38" s="1085">
        <v>0</v>
      </c>
      <c r="E38" s="1085">
        <v>0</v>
      </c>
      <c r="F38" s="1085">
        <v>0</v>
      </c>
      <c r="G38" s="1085">
        <v>0</v>
      </c>
      <c r="H38" s="1085"/>
      <c r="I38" s="1085">
        <v>0</v>
      </c>
      <c r="J38" s="1085">
        <v>0</v>
      </c>
      <c r="K38" s="1085">
        <v>0</v>
      </c>
      <c r="L38" s="1085">
        <v>0</v>
      </c>
      <c r="M38" s="1085">
        <v>0</v>
      </c>
      <c r="N38" s="1085">
        <v>0</v>
      </c>
      <c r="O38" s="1085">
        <v>0</v>
      </c>
      <c r="P38" s="1085">
        <v>0</v>
      </c>
      <c r="Q38" s="1085">
        <v>0</v>
      </c>
      <c r="R38" s="1085">
        <v>0</v>
      </c>
      <c r="S38" s="1085">
        <v>0</v>
      </c>
      <c r="T38" s="1085">
        <v>0</v>
      </c>
      <c r="U38" s="1085">
        <v>0</v>
      </c>
      <c r="V38" s="1085">
        <v>56.7</v>
      </c>
      <c r="W38" s="1085">
        <v>65.2</v>
      </c>
      <c r="X38" s="1085">
        <v>65.3</v>
      </c>
      <c r="Y38" s="1085">
        <v>65.3</v>
      </c>
      <c r="Z38" s="1085">
        <v>65.400000000000006</v>
      </c>
      <c r="AA38" s="1085">
        <v>65.400000000000006</v>
      </c>
      <c r="AB38" s="1085">
        <v>65.400000000000006</v>
      </c>
      <c r="AC38" s="1085">
        <v>65.599999999999994</v>
      </c>
      <c r="AD38" s="1085">
        <v>65.599999999999994</v>
      </c>
      <c r="AE38" s="1085">
        <v>65.599999999999994</v>
      </c>
      <c r="AF38" s="1085">
        <v>65.7</v>
      </c>
      <c r="AG38" s="1085">
        <v>65.7</v>
      </c>
      <c r="AH38" s="1085">
        <v>75.400000000000006</v>
      </c>
      <c r="AI38" s="1085">
        <v>65.900000000000006</v>
      </c>
      <c r="AJ38" s="1085">
        <v>151.19999999999999</v>
      </c>
      <c r="AK38" s="1085">
        <v>152.30000000000001</v>
      </c>
      <c r="AL38" s="1085">
        <v>154</v>
      </c>
      <c r="AM38" s="1085">
        <v>150.9</v>
      </c>
      <c r="AN38" s="1085">
        <v>161.4</v>
      </c>
      <c r="AO38" s="1085">
        <v>161.6</v>
      </c>
      <c r="AP38" s="1085">
        <v>202.7</v>
      </c>
      <c r="AQ38" s="1085">
        <v>214.9</v>
      </c>
      <c r="AR38" s="1085">
        <v>91.7</v>
      </c>
      <c r="AS38" s="1085">
        <v>91.7</v>
      </c>
      <c r="AT38" s="1085">
        <v>73.2</v>
      </c>
      <c r="AU38" s="1085">
        <v>0</v>
      </c>
      <c r="AV38" s="1085">
        <v>0</v>
      </c>
      <c r="AW38" s="1085">
        <v>3717.6</v>
      </c>
      <c r="AX38" s="1085">
        <v>0</v>
      </c>
      <c r="AY38" s="1085">
        <v>0</v>
      </c>
      <c r="AZ38" s="1085">
        <v>0</v>
      </c>
      <c r="BA38" s="1085">
        <v>0</v>
      </c>
      <c r="BB38" s="1085">
        <v>0</v>
      </c>
      <c r="BC38" s="1085">
        <v>0</v>
      </c>
      <c r="BD38" s="1085">
        <v>0</v>
      </c>
      <c r="BE38" s="1085">
        <v>0</v>
      </c>
      <c r="BF38" s="1085">
        <v>0</v>
      </c>
      <c r="BG38" s="1085">
        <v>0</v>
      </c>
      <c r="BH38" s="1085">
        <v>0</v>
      </c>
      <c r="BI38" s="1085">
        <v>0</v>
      </c>
      <c r="BJ38" s="1085">
        <v>0</v>
      </c>
      <c r="BK38" s="1085">
        <v>0</v>
      </c>
      <c r="BL38" s="1085">
        <v>0</v>
      </c>
      <c r="BM38" s="1085">
        <v>0</v>
      </c>
      <c r="BN38" s="1085">
        <v>0</v>
      </c>
      <c r="BO38" s="1085">
        <v>0</v>
      </c>
      <c r="BP38" s="1085">
        <v>0</v>
      </c>
      <c r="BQ38" s="1085">
        <v>0</v>
      </c>
      <c r="BR38" s="1085">
        <v>0</v>
      </c>
      <c r="BS38" s="1085">
        <v>0</v>
      </c>
      <c r="BT38" s="1085">
        <v>0</v>
      </c>
      <c r="BU38" s="1085">
        <v>0</v>
      </c>
      <c r="BV38" s="1085">
        <v>61750</v>
      </c>
      <c r="BW38" s="1085">
        <v>90625</v>
      </c>
      <c r="BX38" s="1085">
        <v>115425</v>
      </c>
      <c r="BY38" s="1085">
        <v>32000</v>
      </c>
      <c r="BZ38" s="1085">
        <v>131600</v>
      </c>
      <c r="CA38" s="1085">
        <v>118808.431</v>
      </c>
      <c r="CB38" s="1085">
        <v>130827.096254</v>
      </c>
      <c r="CC38" s="1085">
        <v>112946.58181941</v>
      </c>
      <c r="CD38" s="1085">
        <v>118461.07169553</v>
      </c>
      <c r="CE38" s="1085">
        <v>192600.71051295998</v>
      </c>
      <c r="CF38" s="1085">
        <v>164299.44025342999</v>
      </c>
      <c r="CG38" s="1085">
        <v>158479.28181026998</v>
      </c>
      <c r="CH38" s="1085">
        <v>116359.08255178999</v>
      </c>
      <c r="CI38" s="1085">
        <v>144356.37171959999</v>
      </c>
      <c r="CJ38" s="1085">
        <v>109557.76902192</v>
      </c>
      <c r="CK38" s="1085">
        <v>45967.668351589993</v>
      </c>
      <c r="CL38" s="1085">
        <v>101939.43475802</v>
      </c>
      <c r="CM38" s="1085">
        <v>96940.228162970001</v>
      </c>
      <c r="CN38" s="1085">
        <v>85065.621269659998</v>
      </c>
      <c r="CO38" s="1085">
        <v>79650.912682410009</v>
      </c>
      <c r="CP38" s="1085">
        <v>131833.47449212</v>
      </c>
      <c r="CQ38" s="1085">
        <v>114831.05343176</v>
      </c>
      <c r="CR38" s="1085">
        <v>106855.89783321001</v>
      </c>
      <c r="CS38" s="1085">
        <v>234945.11465588</v>
      </c>
      <c r="CT38" s="1085">
        <v>330691.82170884998</v>
      </c>
      <c r="CU38" s="1085">
        <v>189539.50740937001</v>
      </c>
      <c r="CV38" s="1085">
        <v>273731.28123745002</v>
      </c>
      <c r="CW38" s="1085">
        <v>282472.05007085996</v>
      </c>
      <c r="CX38" s="1085">
        <v>257991.11146776998</v>
      </c>
      <c r="CY38" s="1085">
        <v>206624.75975360998</v>
      </c>
      <c r="CZ38" s="1085">
        <v>251212.33994268</v>
      </c>
      <c r="DA38" s="1085">
        <v>245223.88084515001</v>
      </c>
      <c r="DB38" s="1085">
        <v>266980.91242442001</v>
      </c>
      <c r="DC38" s="1085">
        <v>243992.00221353001</v>
      </c>
      <c r="DD38" s="1085">
        <v>166703.35462783999</v>
      </c>
      <c r="DE38" s="1085">
        <v>184804.69920014002</v>
      </c>
      <c r="DF38" s="1085">
        <v>195896.34154192999</v>
      </c>
      <c r="DG38" s="1085">
        <v>175532.74571305999</v>
      </c>
      <c r="DH38" s="1085">
        <v>173906.41972536998</v>
      </c>
      <c r="DI38" s="1085">
        <v>183414.87106506</v>
      </c>
      <c r="DJ38" s="1085">
        <v>168902.74351020998</v>
      </c>
      <c r="DK38" s="1085">
        <v>168891.66961122002</v>
      </c>
      <c r="DL38" s="1085">
        <v>131368.01215200999</v>
      </c>
      <c r="DM38" s="1085">
        <v>75483.931146050003</v>
      </c>
      <c r="DN38" s="1085">
        <v>116009.34587047</v>
      </c>
      <c r="DO38" s="1085">
        <v>89366.581449780002</v>
      </c>
      <c r="DP38" s="1085">
        <v>56879.267414599999</v>
      </c>
      <c r="DQ38" s="1085">
        <v>30240.84673981</v>
      </c>
      <c r="DR38" s="1085">
        <v>24504.25279834</v>
      </c>
      <c r="DS38" s="1085">
        <v>16651.801759760001</v>
      </c>
      <c r="DT38" s="1085">
        <v>11056.75047078</v>
      </c>
      <c r="DU38" s="1085">
        <v>3448.8617763000002</v>
      </c>
      <c r="DV38" s="1085">
        <v>3619.9515586100001</v>
      </c>
      <c r="DW38" s="1085">
        <v>3356.88137198</v>
      </c>
      <c r="DX38" s="1085">
        <v>1850.9536450799999</v>
      </c>
      <c r="DY38" s="1085">
        <v>1830.7267094700001</v>
      </c>
      <c r="DZ38" s="1085">
        <v>1866.2656243699998</v>
      </c>
      <c r="EA38" s="1085">
        <v>1916.0768162699999</v>
      </c>
      <c r="EB38" s="1085">
        <v>1926.8519128099999</v>
      </c>
      <c r="EC38" s="1085">
        <v>1932.33397947</v>
      </c>
      <c r="ED38" s="1085">
        <v>1974.5837001099999</v>
      </c>
      <c r="EE38" s="1085">
        <v>2017.4005310999999</v>
      </c>
      <c r="EF38" s="1085">
        <v>1949.1582530200001</v>
      </c>
      <c r="EG38" s="1085">
        <v>1908.4208266199998</v>
      </c>
      <c r="EH38" s="1085">
        <v>1957.1923162200001</v>
      </c>
      <c r="EI38" s="1085">
        <v>1927.3245047600001</v>
      </c>
      <c r="EJ38" s="1085">
        <v>1977.7753660899998</v>
      </c>
      <c r="EK38" s="1085">
        <v>1967.8728943699998</v>
      </c>
      <c r="EL38" s="1085">
        <v>1961.35112542</v>
      </c>
      <c r="EM38" s="1085">
        <v>2010.40617019</v>
      </c>
      <c r="EN38" s="1085">
        <v>2030.7276241900001</v>
      </c>
      <c r="EO38" s="1085">
        <v>2022.12645064</v>
      </c>
      <c r="EP38" s="1085">
        <v>2049.5367839400001</v>
      </c>
      <c r="EQ38" s="1085">
        <v>2008.5158023800002</v>
      </c>
      <c r="ER38" s="1085">
        <v>2053.6010747400001</v>
      </c>
      <c r="ES38" s="1085">
        <v>2155.22373844</v>
      </c>
      <c r="ET38" s="1085">
        <v>2158.9975151399999</v>
      </c>
      <c r="EU38" s="1085">
        <v>2128.8073015</v>
      </c>
      <c r="EV38" s="1085">
        <v>2030.82214258</v>
      </c>
      <c r="EW38" s="1085">
        <v>1964.75378748</v>
      </c>
      <c r="EX38" s="1085">
        <v>1964.75378748</v>
      </c>
      <c r="EY38" s="1085">
        <v>1964.75378748</v>
      </c>
      <c r="EZ38" s="1085">
        <v>1964.75378748</v>
      </c>
      <c r="FA38" s="1085">
        <v>1966.4551185099999</v>
      </c>
      <c r="FB38" s="1085">
        <v>1952.8444702500001</v>
      </c>
      <c r="FC38" s="1085">
        <v>1815.60376696</v>
      </c>
      <c r="FD38" s="1085">
        <v>2139.6128102799998</v>
      </c>
      <c r="FE38" s="1086"/>
    </row>
    <row r="39" spans="1:161" ht="15.75" customHeight="1">
      <c r="A39" s="1084" t="s">
        <v>880</v>
      </c>
      <c r="B39" s="1085">
        <v>91.5</v>
      </c>
      <c r="C39" s="1085">
        <v>94.8</v>
      </c>
      <c r="D39" s="1085">
        <v>88.9</v>
      </c>
      <c r="E39" s="1085">
        <v>45.5</v>
      </c>
      <c r="F39" s="1085">
        <v>1756.4</v>
      </c>
      <c r="G39" s="1085">
        <v>47.1</v>
      </c>
      <c r="H39" s="1085">
        <v>134.30000000000001</v>
      </c>
      <c r="I39" s="1085">
        <v>136.1</v>
      </c>
      <c r="J39" s="1085">
        <v>139.1</v>
      </c>
      <c r="K39" s="1085">
        <v>291.8</v>
      </c>
      <c r="L39" s="1085">
        <v>305.5</v>
      </c>
      <c r="M39" s="1085">
        <v>306.3</v>
      </c>
      <c r="N39" s="1085">
        <v>324.5</v>
      </c>
      <c r="O39" s="1085">
        <v>940.4</v>
      </c>
      <c r="P39" s="1085">
        <v>349.5</v>
      </c>
      <c r="Q39" s="1085">
        <v>359.6</v>
      </c>
      <c r="R39" s="1085">
        <v>370.2</v>
      </c>
      <c r="S39" s="1085">
        <v>48.5</v>
      </c>
      <c r="T39" s="1085">
        <v>404.9</v>
      </c>
      <c r="U39" s="1085">
        <v>389.8</v>
      </c>
      <c r="V39" s="1085">
        <v>816.8</v>
      </c>
      <c r="W39" s="1085">
        <v>427.5</v>
      </c>
      <c r="X39" s="1085">
        <v>440.3</v>
      </c>
      <c r="Y39" s="1085">
        <v>450.8</v>
      </c>
      <c r="Z39" s="1085">
        <v>458.7</v>
      </c>
      <c r="AA39" s="1085">
        <v>209.9</v>
      </c>
      <c r="AB39" s="1085">
        <v>199</v>
      </c>
      <c r="AC39" s="1085">
        <v>201.5</v>
      </c>
      <c r="AD39" s="1085">
        <v>28.9</v>
      </c>
      <c r="AE39" s="1085">
        <v>209.5</v>
      </c>
      <c r="AF39" s="1085">
        <v>214.5</v>
      </c>
      <c r="AG39" s="1085">
        <v>218.4</v>
      </c>
      <c r="AH39" s="1085">
        <v>222.7</v>
      </c>
      <c r="AI39" s="1085">
        <v>226.8</v>
      </c>
      <c r="AJ39" s="1085">
        <v>232.5</v>
      </c>
      <c r="AK39" s="1085">
        <v>240.9</v>
      </c>
      <c r="AL39" s="1085">
        <v>241.7</v>
      </c>
      <c r="AM39" s="1085">
        <v>242.7</v>
      </c>
      <c r="AN39" s="1085">
        <v>290.60000000000002</v>
      </c>
      <c r="AO39" s="1085">
        <v>252.6</v>
      </c>
      <c r="AP39" s="1085">
        <v>252.8</v>
      </c>
      <c r="AQ39" s="1085">
        <v>257.60000000000002</v>
      </c>
      <c r="AR39" s="1085">
        <v>267.39999999999998</v>
      </c>
      <c r="AS39" s="1085">
        <v>278.89999999999998</v>
      </c>
      <c r="AT39" s="1085">
        <v>283.60000000000002</v>
      </c>
      <c r="AU39" s="1085">
        <v>287.3</v>
      </c>
      <c r="AV39" s="1085">
        <v>296.39999999999998</v>
      </c>
      <c r="AW39" s="1085">
        <v>304.3</v>
      </c>
      <c r="AX39" s="1085">
        <v>310.52</v>
      </c>
      <c r="AY39" s="1085">
        <v>330.02100000000002</v>
      </c>
      <c r="AZ39" s="1085">
        <v>2.6760000000000002</v>
      </c>
      <c r="BA39" s="1085">
        <v>100.783</v>
      </c>
      <c r="BB39" s="1085">
        <v>32.131</v>
      </c>
      <c r="BC39" s="1085">
        <v>19.48</v>
      </c>
      <c r="BD39" s="1085">
        <v>0</v>
      </c>
      <c r="BE39" s="1085">
        <v>97.222999999999999</v>
      </c>
      <c r="BF39" s="1085">
        <v>1.1950000000000001</v>
      </c>
      <c r="BG39" s="1085">
        <v>50.075000000000003</v>
      </c>
      <c r="BH39" s="1085">
        <v>26.012</v>
      </c>
      <c r="BI39" s="1085">
        <v>0</v>
      </c>
      <c r="BJ39" s="1085">
        <v>0</v>
      </c>
      <c r="BK39" s="1085">
        <v>0</v>
      </c>
      <c r="BL39" s="1085">
        <v>0</v>
      </c>
      <c r="BM39" s="1085">
        <v>0</v>
      </c>
      <c r="BN39" s="1085">
        <v>0</v>
      </c>
      <c r="BO39" s="1085">
        <v>0</v>
      </c>
      <c r="BP39" s="1085">
        <v>0</v>
      </c>
      <c r="BQ39" s="1085">
        <v>0</v>
      </c>
      <c r="BR39" s="1085">
        <v>0</v>
      </c>
      <c r="BS39" s="1085">
        <v>0</v>
      </c>
      <c r="BT39" s="1085">
        <v>0</v>
      </c>
      <c r="BU39" s="1085">
        <v>0</v>
      </c>
      <c r="BV39" s="1085">
        <v>0</v>
      </c>
      <c r="BW39" s="1085">
        <v>0</v>
      </c>
      <c r="BX39" s="1085">
        <v>0</v>
      </c>
      <c r="BY39" s="1085">
        <v>0</v>
      </c>
      <c r="BZ39" s="1085">
        <v>0</v>
      </c>
      <c r="CA39" s="1085">
        <v>0</v>
      </c>
      <c r="CB39" s="1085">
        <v>0</v>
      </c>
      <c r="CC39" s="1085">
        <v>0</v>
      </c>
      <c r="CD39" s="1085">
        <v>0</v>
      </c>
      <c r="CE39" s="1085">
        <v>0</v>
      </c>
      <c r="CF39" s="1085">
        <v>0</v>
      </c>
      <c r="CG39" s="1085">
        <v>0</v>
      </c>
      <c r="CH39" s="1085">
        <v>0</v>
      </c>
      <c r="CI39" s="1085">
        <v>0</v>
      </c>
      <c r="CJ39" s="1085">
        <v>0</v>
      </c>
      <c r="CK39" s="1085">
        <v>0</v>
      </c>
      <c r="CL39" s="1085">
        <v>0</v>
      </c>
      <c r="CM39" s="1085">
        <v>0</v>
      </c>
      <c r="CN39" s="1085">
        <v>0</v>
      </c>
      <c r="CO39" s="1085">
        <v>68335.88582204</v>
      </c>
      <c r="CP39" s="1085">
        <v>102754.48784982001</v>
      </c>
      <c r="CQ39" s="1085">
        <v>98033.616200379998</v>
      </c>
      <c r="CR39" s="1085">
        <v>57110.029219060001</v>
      </c>
      <c r="CS39" s="1085">
        <v>43577.245939169996</v>
      </c>
      <c r="CT39" s="1085">
        <v>49990.837342999999</v>
      </c>
      <c r="CU39" s="1085">
        <v>40570.850075219998</v>
      </c>
      <c r="CV39" s="1085">
        <v>41372.976830719999</v>
      </c>
      <c r="CW39" s="1085">
        <v>5315.0450394</v>
      </c>
      <c r="CX39" s="1085">
        <v>64.753140000000002</v>
      </c>
      <c r="CY39" s="1085">
        <v>55.832070000000002</v>
      </c>
      <c r="CZ39" s="1085">
        <v>105.694231</v>
      </c>
      <c r="DA39" s="1085">
        <v>153.94147599999999</v>
      </c>
      <c r="DB39" s="1085">
        <v>120.01185599999999</v>
      </c>
      <c r="DC39" s="1085">
        <v>194.54228319999999</v>
      </c>
      <c r="DD39" s="1085">
        <v>218.64734319999999</v>
      </c>
      <c r="DE39" s="1085">
        <v>122.082511</v>
      </c>
      <c r="DF39" s="1085">
        <v>142.101934</v>
      </c>
      <c r="DG39" s="1085">
        <v>109.157163</v>
      </c>
      <c r="DH39" s="1085">
        <v>221.50718080000001</v>
      </c>
      <c r="DI39" s="1085">
        <v>355.28200399999997</v>
      </c>
      <c r="DJ39" s="1085">
        <v>338.45894516999999</v>
      </c>
      <c r="DK39" s="1085">
        <v>359.82290011000003</v>
      </c>
      <c r="DL39" s="1085">
        <v>363.32424723000003</v>
      </c>
      <c r="DM39" s="1085">
        <v>136.36696823</v>
      </c>
      <c r="DN39" s="1085">
        <v>140.124335</v>
      </c>
      <c r="DO39" s="1085">
        <v>54.939295200000004</v>
      </c>
      <c r="DP39" s="1085">
        <v>312.47674518999997</v>
      </c>
      <c r="DQ39" s="1085">
        <v>314.19705038999996</v>
      </c>
      <c r="DR39" s="1085">
        <v>3080.7992952300001</v>
      </c>
      <c r="DS39" s="1085">
        <v>153.39063328</v>
      </c>
      <c r="DT39" s="1085">
        <v>277.91150927999996</v>
      </c>
      <c r="DU39" s="1085">
        <v>231.68626890000002</v>
      </c>
      <c r="DV39" s="1085">
        <v>253.67474665999998</v>
      </c>
      <c r="DW39" s="1085">
        <v>263.41219355999999</v>
      </c>
      <c r="DX39" s="1085">
        <v>1042.7658173099999</v>
      </c>
      <c r="DY39" s="1085">
        <v>232.59737928999999</v>
      </c>
      <c r="DZ39" s="1085">
        <v>194.129437</v>
      </c>
      <c r="EA39" s="1085">
        <v>1364.2685398900001</v>
      </c>
      <c r="EB39" s="1085">
        <v>1856.38703566</v>
      </c>
      <c r="EC39" s="1085">
        <v>2442.9325048699998</v>
      </c>
      <c r="ED39" s="1085">
        <v>3404.95841449</v>
      </c>
      <c r="EE39" s="1085">
        <v>811.03641741000001</v>
      </c>
      <c r="EF39" s="1085">
        <v>302.69049945</v>
      </c>
      <c r="EG39" s="1085">
        <v>2666.2468556500003</v>
      </c>
      <c r="EH39" s="1085">
        <v>286.02053510000002</v>
      </c>
      <c r="EI39" s="1085">
        <v>203.10533472</v>
      </c>
      <c r="EJ39" s="1085">
        <v>1375.9657632799999</v>
      </c>
      <c r="EK39" s="1085">
        <v>271.08316264000001</v>
      </c>
      <c r="EL39" s="1085">
        <v>174.46557063</v>
      </c>
      <c r="EM39" s="1085">
        <v>668.72082573</v>
      </c>
      <c r="EN39" s="1085">
        <v>439.06289476999996</v>
      </c>
      <c r="EO39" s="1085">
        <v>333.09974162000003</v>
      </c>
      <c r="EP39" s="1085">
        <v>1905.3098080100001</v>
      </c>
      <c r="EQ39" s="1085">
        <v>1154.3878927200001</v>
      </c>
      <c r="ER39" s="1085">
        <v>237.82775814999999</v>
      </c>
      <c r="ES39" s="1085">
        <v>328.33865757000001</v>
      </c>
      <c r="ET39" s="1085">
        <v>362.60849208999997</v>
      </c>
      <c r="EU39" s="1085">
        <v>534.24029992999999</v>
      </c>
      <c r="EV39" s="1085">
        <v>1122.5566623299999</v>
      </c>
      <c r="EW39" s="1085">
        <v>445.24852304000001</v>
      </c>
      <c r="EX39" s="1085">
        <v>472.98247343000003</v>
      </c>
      <c r="EY39" s="1085">
        <v>527.98634011000001</v>
      </c>
      <c r="EZ39" s="1085">
        <v>704.74624692999998</v>
      </c>
      <c r="FA39" s="1085">
        <v>717.28199396000002</v>
      </c>
      <c r="FB39" s="1085">
        <v>1685.1444020199999</v>
      </c>
      <c r="FC39" s="1085">
        <v>1001.03660587</v>
      </c>
      <c r="FD39" s="1085">
        <v>1060.7067240900001</v>
      </c>
      <c r="FE39" s="1086"/>
    </row>
    <row r="40" spans="1:161" ht="15.75" customHeight="1">
      <c r="A40" s="1084" t="s">
        <v>881</v>
      </c>
      <c r="B40" s="1085">
        <v>15919.9</v>
      </c>
      <c r="C40" s="1085">
        <v>15270.9</v>
      </c>
      <c r="D40" s="1085">
        <v>16217</v>
      </c>
      <c r="E40" s="1085">
        <v>16722.099999999999</v>
      </c>
      <c r="F40" s="1085">
        <v>18560.099999999999</v>
      </c>
      <c r="G40" s="1085">
        <v>18802.5</v>
      </c>
      <c r="H40" s="1085">
        <v>19632.099999999999</v>
      </c>
      <c r="I40" s="1085">
        <v>21426.6</v>
      </c>
      <c r="J40" s="1085">
        <v>21694.6</v>
      </c>
      <c r="K40" s="1085">
        <v>21931.599999999999</v>
      </c>
      <c r="L40" s="1085">
        <v>26787.8</v>
      </c>
      <c r="M40" s="1085">
        <v>32190.7</v>
      </c>
      <c r="N40" s="1085">
        <v>35375</v>
      </c>
      <c r="O40" s="1085">
        <v>36390.800000000003</v>
      </c>
      <c r="P40" s="1085">
        <v>36589.100000000006</v>
      </c>
      <c r="Q40" s="1085">
        <v>41866</v>
      </c>
      <c r="R40" s="1085">
        <v>49633</v>
      </c>
      <c r="S40" s="1085">
        <v>48612.800000000003</v>
      </c>
      <c r="T40" s="1085">
        <v>49615.700000000004</v>
      </c>
      <c r="U40" s="1085">
        <v>50154.2</v>
      </c>
      <c r="V40" s="1085">
        <v>48965.899999999994</v>
      </c>
      <c r="W40" s="1085">
        <v>45117.899999999994</v>
      </c>
      <c r="X40" s="1085">
        <v>59519</v>
      </c>
      <c r="Y40" s="1085">
        <v>61027.400000000009</v>
      </c>
      <c r="Z40" s="1085">
        <v>62928.600000000006</v>
      </c>
      <c r="AA40" s="1085">
        <v>61010.1</v>
      </c>
      <c r="AB40" s="1085">
        <v>62934.9</v>
      </c>
      <c r="AC40" s="1085">
        <v>63882.100000000006</v>
      </c>
      <c r="AD40" s="1085">
        <v>61940</v>
      </c>
      <c r="AE40" s="1085">
        <v>62505.3</v>
      </c>
      <c r="AF40" s="1085">
        <v>69652</v>
      </c>
      <c r="AG40" s="1085">
        <v>70963.900000000009</v>
      </c>
      <c r="AH40" s="1085">
        <v>67900.899999999994</v>
      </c>
      <c r="AI40" s="1085">
        <v>67757.399999999994</v>
      </c>
      <c r="AJ40" s="1085">
        <v>70573.7</v>
      </c>
      <c r="AK40" s="1085">
        <v>72737</v>
      </c>
      <c r="AL40" s="1085">
        <v>72772.3</v>
      </c>
      <c r="AM40" s="1085">
        <v>89824.6</v>
      </c>
      <c r="AN40" s="1085">
        <v>78501</v>
      </c>
      <c r="AO40" s="1085">
        <v>85913.1</v>
      </c>
      <c r="AP40" s="1085">
        <v>87774.3</v>
      </c>
      <c r="AQ40" s="1085">
        <v>91513</v>
      </c>
      <c r="AR40" s="1085">
        <v>106706.3</v>
      </c>
      <c r="AS40" s="1085">
        <v>93748.5</v>
      </c>
      <c r="AT40" s="1085">
        <v>96708.3</v>
      </c>
      <c r="AU40" s="1085">
        <v>98757</v>
      </c>
      <c r="AV40" s="1085">
        <v>91502.200000000012</v>
      </c>
      <c r="AW40" s="1085">
        <v>93591.1</v>
      </c>
      <c r="AX40" s="1085">
        <v>88382.1</v>
      </c>
      <c r="AY40" s="1085">
        <v>105310.754</v>
      </c>
      <c r="AZ40" s="1085">
        <v>74328.368000000002</v>
      </c>
      <c r="BA40" s="1085">
        <v>113846.643</v>
      </c>
      <c r="BB40" s="1085">
        <v>117495.427</v>
      </c>
      <c r="BC40" s="1085">
        <v>146821.18299999999</v>
      </c>
      <c r="BD40" s="1085">
        <v>147616.565</v>
      </c>
      <c r="BE40" s="1085">
        <v>157089.59099999999</v>
      </c>
      <c r="BF40" s="1085">
        <v>242684.981</v>
      </c>
      <c r="BG40" s="1085">
        <v>195084.61300000001</v>
      </c>
      <c r="BH40" s="1085">
        <v>189655.94399999999</v>
      </c>
      <c r="BI40" s="1085">
        <v>184402.25949999999</v>
      </c>
      <c r="BJ40" s="1085">
        <v>141577.41021727002</v>
      </c>
      <c r="BK40" s="1085">
        <v>108991.28681665</v>
      </c>
      <c r="BL40" s="1085">
        <v>130311.41635266</v>
      </c>
      <c r="BM40" s="1085">
        <v>172780.47282019997</v>
      </c>
      <c r="BN40" s="1085">
        <v>180025.13289191999</v>
      </c>
      <c r="BO40" s="1085">
        <v>214616.40451384999</v>
      </c>
      <c r="BP40" s="1085">
        <v>181506.38789099999</v>
      </c>
      <c r="BQ40" s="1085">
        <v>204198.87337077002</v>
      </c>
      <c r="BR40" s="1085">
        <v>229382.10137290001</v>
      </c>
      <c r="BS40" s="1085">
        <v>243711.09584304999</v>
      </c>
      <c r="BT40" s="1085">
        <v>238145.23539122997</v>
      </c>
      <c r="BU40" s="1085">
        <v>265547.31218879001</v>
      </c>
      <c r="BV40" s="1085">
        <v>292298.66763615003</v>
      </c>
      <c r="BW40" s="1085">
        <v>267213.35632376</v>
      </c>
      <c r="BX40" s="1085">
        <v>334302.97400608001</v>
      </c>
      <c r="BY40" s="1085">
        <v>356946.08011730999</v>
      </c>
      <c r="BZ40" s="1085">
        <v>364890.67425049999</v>
      </c>
      <c r="CA40" s="1085">
        <v>368176.39792952995</v>
      </c>
      <c r="CB40" s="1085">
        <v>375880.78086271998</v>
      </c>
      <c r="CC40" s="1085">
        <v>370637.81797133997</v>
      </c>
      <c r="CD40" s="1085">
        <v>381075.16781037999</v>
      </c>
      <c r="CE40" s="1085">
        <v>394291.62999923999</v>
      </c>
      <c r="CF40" s="1085">
        <v>399865.77355998004</v>
      </c>
      <c r="CG40" s="1085">
        <v>413678.84199378005</v>
      </c>
      <c r="CH40" s="1085">
        <v>480718.56183528993</v>
      </c>
      <c r="CI40" s="1085">
        <v>491017.20086623001</v>
      </c>
      <c r="CJ40" s="1085">
        <v>490112.55472856999</v>
      </c>
      <c r="CK40" s="1085">
        <v>544079.49656222004</v>
      </c>
      <c r="CL40" s="1085">
        <v>562202.00651712995</v>
      </c>
      <c r="CM40" s="1085">
        <v>581882.6250335701</v>
      </c>
      <c r="CN40" s="1085">
        <v>670775.87310389988</v>
      </c>
      <c r="CO40" s="1085">
        <v>655628.87916532997</v>
      </c>
      <c r="CP40" s="1085">
        <v>821455.72579007002</v>
      </c>
      <c r="CQ40" s="1085">
        <v>820657.12373243994</v>
      </c>
      <c r="CR40" s="1085">
        <v>905112.28960269992</v>
      </c>
      <c r="CS40" s="1085">
        <v>861063.05776373995</v>
      </c>
      <c r="CT40" s="1085">
        <v>890332.63819541014</v>
      </c>
      <c r="CU40" s="1085">
        <v>895354.86218980991</v>
      </c>
      <c r="CV40" s="1085">
        <v>892482.02657631005</v>
      </c>
      <c r="CW40" s="1085">
        <v>896197.31936244993</v>
      </c>
      <c r="CX40" s="1085">
        <v>892376.56049623003</v>
      </c>
      <c r="CY40" s="1085">
        <v>917410.08597821009</v>
      </c>
      <c r="CZ40" s="1085">
        <v>924568.50502513</v>
      </c>
      <c r="DA40" s="1085">
        <v>750542.10918253986</v>
      </c>
      <c r="DB40" s="1085">
        <v>788550.57164812996</v>
      </c>
      <c r="DC40" s="1085">
        <v>802083.17928058002</v>
      </c>
      <c r="DD40" s="1085">
        <v>806871.62301977002</v>
      </c>
      <c r="DE40" s="1085">
        <v>819834.5830768001</v>
      </c>
      <c r="DF40" s="1085">
        <v>1869132.3925907202</v>
      </c>
      <c r="DG40" s="1085">
        <v>1863362.0627655601</v>
      </c>
      <c r="DH40" s="1085">
        <v>1651889.6474115381</v>
      </c>
      <c r="DI40" s="1085">
        <v>1676351.0230251201</v>
      </c>
      <c r="DJ40" s="1085">
        <v>2175905.1935642702</v>
      </c>
      <c r="DK40" s="1085">
        <v>2228045.9104714501</v>
      </c>
      <c r="DL40" s="1085">
        <v>2210226.9935608502</v>
      </c>
      <c r="DM40" s="1085">
        <v>2146642.6564858397</v>
      </c>
      <c r="DN40" s="1085">
        <v>2890988.7305510896</v>
      </c>
      <c r="DO40" s="1085">
        <v>2929605.7513117702</v>
      </c>
      <c r="DP40" s="1085">
        <v>2102097.8260351298</v>
      </c>
      <c r="DQ40" s="1085">
        <v>2217318.4515287899</v>
      </c>
      <c r="DR40" s="1085">
        <v>2574658.9062888701</v>
      </c>
      <c r="DS40" s="1085">
        <v>3048672.9990898003</v>
      </c>
      <c r="DT40" s="1085">
        <v>2527616.32759212</v>
      </c>
      <c r="DU40" s="1085">
        <v>2584248.8523518997</v>
      </c>
      <c r="DV40" s="1085">
        <v>2504847.9270639298</v>
      </c>
      <c r="DW40" s="1085">
        <v>2493233.1099128197</v>
      </c>
      <c r="DX40" s="1085">
        <v>2455803.2338978099</v>
      </c>
      <c r="DY40" s="1085">
        <v>2591838.1697864695</v>
      </c>
      <c r="DZ40" s="1085">
        <v>2543899.7273856103</v>
      </c>
      <c r="EA40" s="1085">
        <v>2550187.8879144499</v>
      </c>
      <c r="EB40" s="1085">
        <v>2596535.49712223</v>
      </c>
      <c r="EC40" s="1085">
        <v>2633919.3774455399</v>
      </c>
      <c r="ED40" s="1085">
        <v>2551176.1428286503</v>
      </c>
      <c r="EE40" s="1085">
        <v>2532729.5033840099</v>
      </c>
      <c r="EF40" s="1085">
        <v>2486188.2270986699</v>
      </c>
      <c r="EG40" s="1085">
        <v>2492135.9265283598</v>
      </c>
      <c r="EH40" s="1085">
        <v>2499996.9996012999</v>
      </c>
      <c r="EI40" s="1085">
        <v>2495841.8590795402</v>
      </c>
      <c r="EJ40" s="1085">
        <v>2458172.29242846</v>
      </c>
      <c r="EK40" s="1085">
        <v>2567742.9221383301</v>
      </c>
      <c r="EL40" s="1085">
        <v>2514684.0850340696</v>
      </c>
      <c r="EM40" s="1085">
        <v>2335818.2611301099</v>
      </c>
      <c r="EN40" s="1085">
        <v>2298709.94102237</v>
      </c>
      <c r="EO40" s="1085">
        <v>2275531.1134362598</v>
      </c>
      <c r="EP40" s="1085">
        <v>1836906.6996955702</v>
      </c>
      <c r="EQ40" s="1085">
        <v>1718436.4451524999</v>
      </c>
      <c r="ER40" s="1085">
        <v>1733099.5596555998</v>
      </c>
      <c r="ES40" s="1085">
        <v>1746746.2781405</v>
      </c>
      <c r="ET40" s="1085">
        <v>1745603.0712315601</v>
      </c>
      <c r="EU40" s="1085">
        <v>1753823.5871896099</v>
      </c>
      <c r="EV40" s="1085">
        <v>1781823.5255258398</v>
      </c>
      <c r="EW40" s="1085">
        <v>1808079.81981551</v>
      </c>
      <c r="EX40" s="1085">
        <v>1833245.52692036</v>
      </c>
      <c r="EY40" s="1085">
        <v>1796221.7407228902</v>
      </c>
      <c r="EZ40" s="1085">
        <v>1263377.88438385</v>
      </c>
      <c r="FA40" s="1085">
        <v>1067786.2683973301</v>
      </c>
      <c r="FB40" s="1085">
        <v>1046096.30427938</v>
      </c>
      <c r="FC40" s="1085">
        <v>1036009.9873819099</v>
      </c>
      <c r="FD40" s="1085">
        <v>914915.10264043999</v>
      </c>
      <c r="FE40" s="1086"/>
    </row>
    <row r="41" spans="1:161" ht="15.75" customHeight="1">
      <c r="A41" s="1084" t="s">
        <v>882</v>
      </c>
      <c r="B41" s="1085">
        <v>6486.7</v>
      </c>
      <c r="C41" s="1085">
        <v>6632.9</v>
      </c>
      <c r="D41" s="1085">
        <v>6543.1</v>
      </c>
      <c r="E41" s="1085">
        <v>6942.6</v>
      </c>
      <c r="F41" s="1085">
        <v>6718.4</v>
      </c>
      <c r="G41" s="1085">
        <v>6932.2</v>
      </c>
      <c r="H41" s="1085">
        <v>7638.4</v>
      </c>
      <c r="I41" s="1085">
        <v>7390</v>
      </c>
      <c r="J41" s="1085">
        <v>7850.2</v>
      </c>
      <c r="K41" s="1085">
        <v>8602.5</v>
      </c>
      <c r="L41" s="1085">
        <v>10368.700000000001</v>
      </c>
      <c r="M41" s="1085">
        <v>10918.7</v>
      </c>
      <c r="N41" s="1085">
        <v>10871.6</v>
      </c>
      <c r="O41" s="1085">
        <v>12717.8</v>
      </c>
      <c r="P41" s="1085">
        <v>12719.2</v>
      </c>
      <c r="Q41" s="1085">
        <v>11059.9</v>
      </c>
      <c r="R41" s="1085">
        <v>18157.5</v>
      </c>
      <c r="S41" s="1085">
        <v>19599.3</v>
      </c>
      <c r="T41" s="1085">
        <v>20736</v>
      </c>
      <c r="U41" s="1085">
        <v>19869.3</v>
      </c>
      <c r="V41" s="1085">
        <v>19061</v>
      </c>
      <c r="W41" s="1085">
        <v>16914.8</v>
      </c>
      <c r="X41" s="1085">
        <v>18080.5</v>
      </c>
      <c r="Y41" s="1085">
        <v>18712.3</v>
      </c>
      <c r="Z41" s="1085">
        <v>24576.5</v>
      </c>
      <c r="AA41" s="1085">
        <v>22730.7</v>
      </c>
      <c r="AB41" s="1085">
        <v>21813.8</v>
      </c>
      <c r="AC41" s="1085">
        <v>28077.4</v>
      </c>
      <c r="AD41" s="1085">
        <v>22155</v>
      </c>
      <c r="AE41" s="1085">
        <v>23237.3</v>
      </c>
      <c r="AF41" s="1085">
        <v>29247.5</v>
      </c>
      <c r="AG41" s="1085">
        <v>30854.799999999999</v>
      </c>
      <c r="AH41" s="1085">
        <v>29199</v>
      </c>
      <c r="AI41" s="1085">
        <v>29627.4</v>
      </c>
      <c r="AJ41" s="1085">
        <v>32210.6</v>
      </c>
      <c r="AK41" s="1085">
        <v>33539.4</v>
      </c>
      <c r="AL41" s="1085">
        <v>31970.1</v>
      </c>
      <c r="AM41" s="1085">
        <v>34838.400000000001</v>
      </c>
      <c r="AN41" s="1085">
        <v>40328.1</v>
      </c>
      <c r="AO41" s="1085">
        <v>46655</v>
      </c>
      <c r="AP41" s="1085">
        <v>46264.9</v>
      </c>
      <c r="AQ41" s="1085">
        <v>48003.1</v>
      </c>
      <c r="AR41" s="1085">
        <v>62982.5</v>
      </c>
      <c r="AS41" s="1085">
        <v>50633</v>
      </c>
      <c r="AT41" s="1085">
        <v>52502.9</v>
      </c>
      <c r="AU41" s="1085">
        <v>49612.1</v>
      </c>
      <c r="AV41" s="1085">
        <v>30868.5</v>
      </c>
      <c r="AW41" s="1085">
        <v>14413.8</v>
      </c>
      <c r="AX41" s="1085">
        <v>31786.5</v>
      </c>
      <c r="AY41" s="1085">
        <v>49786.43</v>
      </c>
      <c r="AZ41" s="1085">
        <v>34921.661</v>
      </c>
      <c r="BA41" s="1085">
        <v>55526.12</v>
      </c>
      <c r="BB41" s="1085">
        <v>57168.767</v>
      </c>
      <c r="BC41" s="1085">
        <v>60599.101999999999</v>
      </c>
      <c r="BD41" s="1085">
        <v>66302.225999999995</v>
      </c>
      <c r="BE41" s="1085">
        <v>54912.555999999997</v>
      </c>
      <c r="BF41" s="1085">
        <v>73129.054999999993</v>
      </c>
      <c r="BG41" s="1085">
        <v>77118.466</v>
      </c>
      <c r="BH41" s="1085">
        <v>75959.649000000005</v>
      </c>
      <c r="BI41" s="1085">
        <v>72843.642000000007</v>
      </c>
      <c r="BJ41" s="1085">
        <v>75813.979375700001</v>
      </c>
      <c r="BK41" s="1085">
        <v>66842.395522179999</v>
      </c>
      <c r="BL41" s="1085">
        <v>86126.269348990012</v>
      </c>
      <c r="BM41" s="1085">
        <v>101863.38782811</v>
      </c>
      <c r="BN41" s="1085">
        <v>105857.73283311</v>
      </c>
      <c r="BO41" s="1085">
        <v>104886.67146478</v>
      </c>
      <c r="BP41" s="1085">
        <v>116218.66114988</v>
      </c>
      <c r="BQ41" s="1085">
        <v>135382.97238465</v>
      </c>
      <c r="BR41" s="1085">
        <v>155561.30624415001</v>
      </c>
      <c r="BS41" s="1085">
        <v>178083.09422304999</v>
      </c>
      <c r="BT41" s="1085">
        <v>166382.08926214001</v>
      </c>
      <c r="BU41" s="1085">
        <v>167397.21733898998</v>
      </c>
      <c r="BV41" s="1085">
        <v>177352.75385922001</v>
      </c>
      <c r="BW41" s="1085">
        <v>176818.07145851999</v>
      </c>
      <c r="BX41" s="1085">
        <v>205347.89631664002</v>
      </c>
      <c r="BY41" s="1085">
        <v>218567.32316214999</v>
      </c>
      <c r="BZ41" s="1085">
        <v>214959.05832633999</v>
      </c>
      <c r="CA41" s="1085">
        <v>218155.70769094001</v>
      </c>
      <c r="CB41" s="1085">
        <v>218907.62862393999</v>
      </c>
      <c r="CC41" s="1085">
        <v>223330.04070258999</v>
      </c>
      <c r="CD41" s="1085">
        <v>233839.97651437001</v>
      </c>
      <c r="CE41" s="1085">
        <v>235699.17077551997</v>
      </c>
      <c r="CF41" s="1085">
        <v>244262.57538226002</v>
      </c>
      <c r="CG41" s="1085">
        <v>256635.52754436</v>
      </c>
      <c r="CH41" s="1085">
        <v>317505.09818040999</v>
      </c>
      <c r="CI41" s="1085">
        <v>322122.92938534997</v>
      </c>
      <c r="CJ41" s="1085">
        <v>326008.23445723997</v>
      </c>
      <c r="CK41" s="1085">
        <v>358538.96453015</v>
      </c>
      <c r="CL41" s="1085">
        <v>375619.89807138999</v>
      </c>
      <c r="CM41" s="1085">
        <v>391682.15947438002</v>
      </c>
      <c r="CN41" s="1085">
        <v>472140.06621605001</v>
      </c>
      <c r="CO41" s="1085">
        <v>371191.34329212998</v>
      </c>
      <c r="CP41" s="1085">
        <v>552399.11281477998</v>
      </c>
      <c r="CQ41" s="1085">
        <v>562256.30829177005</v>
      </c>
      <c r="CR41" s="1085">
        <v>581073.02308894997</v>
      </c>
      <c r="CS41" s="1085">
        <v>599551.54209402006</v>
      </c>
      <c r="CT41" s="1085">
        <v>611965.07468531001</v>
      </c>
      <c r="CU41" s="1085">
        <v>611084.81187447999</v>
      </c>
      <c r="CV41" s="1085">
        <v>607852.36682781007</v>
      </c>
      <c r="CW41" s="1085">
        <v>608527.36681673001</v>
      </c>
      <c r="CX41" s="1085">
        <v>605859.58658677002</v>
      </c>
      <c r="CY41" s="1085">
        <v>615866.28008006001</v>
      </c>
      <c r="CZ41" s="1085">
        <v>626393.60547556006</v>
      </c>
      <c r="DA41" s="1085">
        <v>444120.69641648</v>
      </c>
      <c r="DB41" s="1085">
        <v>523607.47304300999</v>
      </c>
      <c r="DC41" s="1085">
        <v>481847.75243256002</v>
      </c>
      <c r="DD41" s="1085">
        <v>487243.34789500001</v>
      </c>
      <c r="DE41" s="1085">
        <v>492169.68199721002</v>
      </c>
      <c r="DF41" s="1085">
        <v>485987.68811489001</v>
      </c>
      <c r="DG41" s="1085">
        <v>479441.64125276002</v>
      </c>
      <c r="DH41" s="1085">
        <v>465158.36360765004</v>
      </c>
      <c r="DI41" s="1085">
        <v>462038.41421940998</v>
      </c>
      <c r="DJ41" s="1085">
        <v>458106.85968878999</v>
      </c>
      <c r="DK41" s="1085">
        <v>489297.35160078004</v>
      </c>
      <c r="DL41" s="1085">
        <v>471343.90490659996</v>
      </c>
      <c r="DM41" s="1085">
        <v>465635.47646546998</v>
      </c>
      <c r="DN41" s="1085">
        <v>464934.41572142998</v>
      </c>
      <c r="DO41" s="1085">
        <v>465589.71031142998</v>
      </c>
      <c r="DP41" s="1085">
        <v>430315.09230483003</v>
      </c>
      <c r="DQ41" s="1085">
        <v>442914.20123990998</v>
      </c>
      <c r="DR41" s="1085">
        <v>355812.40457115998</v>
      </c>
      <c r="DS41" s="1085">
        <v>395179.27572765003</v>
      </c>
      <c r="DT41" s="1085">
        <v>316519.92495283001</v>
      </c>
      <c r="DU41" s="1085">
        <v>326062.63206771004</v>
      </c>
      <c r="DV41" s="1085">
        <v>316069.89580106002</v>
      </c>
      <c r="DW41" s="1085">
        <v>321501.18569772999</v>
      </c>
      <c r="DX41" s="1085">
        <v>323805.49736159999</v>
      </c>
      <c r="DY41" s="1085">
        <v>319742.98065759998</v>
      </c>
      <c r="DZ41" s="1085">
        <v>318556.84192271996</v>
      </c>
      <c r="EA41" s="1085">
        <v>307522.30896196002</v>
      </c>
      <c r="EB41" s="1085">
        <v>307680.97563045</v>
      </c>
      <c r="EC41" s="1085">
        <v>306576.61996680999</v>
      </c>
      <c r="ED41" s="1085">
        <v>287089.18453465</v>
      </c>
      <c r="EE41" s="1085">
        <v>289780.68886942999</v>
      </c>
      <c r="EF41" s="1085">
        <v>289048.34985736001</v>
      </c>
      <c r="EG41" s="1085">
        <v>285464.28867651999</v>
      </c>
      <c r="EH41" s="1085">
        <v>289087.76540233003</v>
      </c>
      <c r="EI41" s="1085">
        <v>287692.77470646997</v>
      </c>
      <c r="EJ41" s="1085">
        <v>286402.00838140002</v>
      </c>
      <c r="EK41" s="1085">
        <v>278505.77792362001</v>
      </c>
      <c r="EL41" s="1085">
        <v>273952.02817852999</v>
      </c>
      <c r="EM41" s="1085">
        <v>275353.04046304</v>
      </c>
      <c r="EN41" s="1085">
        <v>278273.93975222996</v>
      </c>
      <c r="EO41" s="1085">
        <v>276294.80859222997</v>
      </c>
      <c r="EP41" s="1085">
        <v>274040.73832733999</v>
      </c>
      <c r="EQ41" s="1085">
        <v>274294.90367657004</v>
      </c>
      <c r="ER41" s="1085">
        <v>274542.21778860997</v>
      </c>
      <c r="ES41" s="1085">
        <v>281259.13237318001</v>
      </c>
      <c r="ET41" s="1085">
        <v>275364.71961755998</v>
      </c>
      <c r="EU41" s="1085">
        <v>281054.60337854997</v>
      </c>
      <c r="EV41" s="1085">
        <v>277554.20713667996</v>
      </c>
      <c r="EW41" s="1085">
        <v>278300.70745508</v>
      </c>
      <c r="EX41" s="1085">
        <v>278339.77798468998</v>
      </c>
      <c r="EY41" s="1085">
        <v>286229.9744453</v>
      </c>
      <c r="EZ41" s="1085">
        <v>295349.53457601002</v>
      </c>
      <c r="FA41" s="1085">
        <v>295800.89360698999</v>
      </c>
      <c r="FB41" s="1085">
        <v>289980.40773460997</v>
      </c>
      <c r="FC41" s="1085">
        <v>286782.73452883004</v>
      </c>
      <c r="FD41" s="1085">
        <v>287097.78911268001</v>
      </c>
      <c r="FE41" s="1086"/>
    </row>
    <row r="42" spans="1:161" ht="15.75" customHeight="1">
      <c r="A42" s="1084" t="s">
        <v>883</v>
      </c>
      <c r="B42" s="1085">
        <v>62.8</v>
      </c>
      <c r="C42" s="1085">
        <v>6.3</v>
      </c>
      <c r="D42" s="1085">
        <v>109.7</v>
      </c>
      <c r="E42" s="1085">
        <v>163.19999999999999</v>
      </c>
      <c r="F42" s="1085">
        <v>514</v>
      </c>
      <c r="G42" s="1085">
        <v>4.0999999999999996</v>
      </c>
      <c r="H42" s="1085">
        <v>0.3</v>
      </c>
      <c r="I42" s="1085">
        <v>551.29999999999995</v>
      </c>
      <c r="J42" s="1085">
        <v>530.4</v>
      </c>
      <c r="K42" s="1085">
        <v>27.9</v>
      </c>
      <c r="L42" s="1085">
        <v>657</v>
      </c>
      <c r="M42" s="1085">
        <v>2</v>
      </c>
      <c r="N42" s="1085">
        <v>40.200000000000003</v>
      </c>
      <c r="O42" s="1085">
        <v>42.1</v>
      </c>
      <c r="P42" s="1085">
        <v>42.1</v>
      </c>
      <c r="Q42" s="1085">
        <v>2411.3000000000002</v>
      </c>
      <c r="R42" s="1085">
        <v>727.8</v>
      </c>
      <c r="S42" s="1085">
        <v>2.9</v>
      </c>
      <c r="T42" s="1085">
        <v>184.9</v>
      </c>
      <c r="U42" s="1085">
        <v>892.7</v>
      </c>
      <c r="V42" s="1085">
        <v>311.10000000000002</v>
      </c>
      <c r="W42" s="1085">
        <v>40.299999999999997</v>
      </c>
      <c r="X42" s="1085">
        <v>42.1</v>
      </c>
      <c r="Y42" s="1085">
        <v>47</v>
      </c>
      <c r="Z42" s="1085">
        <v>470.4</v>
      </c>
      <c r="AA42" s="1085">
        <v>4024.1</v>
      </c>
      <c r="AB42" s="1085">
        <v>1.8</v>
      </c>
      <c r="AC42" s="1085">
        <v>0.3</v>
      </c>
      <c r="AD42" s="1085">
        <v>9.1999999999999993</v>
      </c>
      <c r="AE42" s="1085">
        <v>3650.6</v>
      </c>
      <c r="AF42" s="1085">
        <v>150.19999999999999</v>
      </c>
      <c r="AG42" s="1085">
        <v>562.4</v>
      </c>
      <c r="AH42" s="1085">
        <v>170.3</v>
      </c>
      <c r="AI42" s="1085">
        <v>267.3</v>
      </c>
      <c r="AJ42" s="1085">
        <v>606</v>
      </c>
      <c r="AK42" s="1085">
        <v>220.3</v>
      </c>
      <c r="AL42" s="1085">
        <v>2333.5</v>
      </c>
      <c r="AM42" s="1085">
        <v>170.3</v>
      </c>
      <c r="AN42" s="1085">
        <v>210.3</v>
      </c>
      <c r="AO42" s="1085">
        <v>8339.7000000000007</v>
      </c>
      <c r="AP42" s="1085">
        <v>3820.6</v>
      </c>
      <c r="AQ42" s="1085">
        <v>527.1</v>
      </c>
      <c r="AR42" s="1085">
        <v>208.1</v>
      </c>
      <c r="AS42" s="1085">
        <v>172.8</v>
      </c>
      <c r="AT42" s="1085">
        <v>170.3</v>
      </c>
      <c r="AU42" s="1085">
        <v>584.5</v>
      </c>
      <c r="AV42" s="1085">
        <v>18108.3</v>
      </c>
      <c r="AW42" s="1085">
        <v>31381</v>
      </c>
      <c r="AX42" s="1085">
        <v>10899.7</v>
      </c>
      <c r="AY42" s="1085">
        <v>4815.7449999999999</v>
      </c>
      <c r="AZ42" s="1085">
        <v>213.286</v>
      </c>
      <c r="BA42" s="1085">
        <v>170.25</v>
      </c>
      <c r="BB42" s="1085">
        <v>170.25</v>
      </c>
      <c r="BC42" s="1085">
        <v>923.61599999999999</v>
      </c>
      <c r="BD42" s="1085">
        <v>716.15599999999995</v>
      </c>
      <c r="BE42" s="1085">
        <v>345.00799999999998</v>
      </c>
      <c r="BF42" s="1085">
        <v>4806.8850000000002</v>
      </c>
      <c r="BG42" s="1085">
        <v>582.13400000000001</v>
      </c>
      <c r="BH42" s="1085">
        <v>170</v>
      </c>
      <c r="BI42" s="1085">
        <v>2536.569</v>
      </c>
      <c r="BJ42" s="1085">
        <v>0</v>
      </c>
      <c r="BK42" s="1085">
        <v>0</v>
      </c>
      <c r="BL42" s="1085">
        <v>2.1800000000000001E-4</v>
      </c>
      <c r="BM42" s="1085">
        <v>0</v>
      </c>
      <c r="BN42" s="1085">
        <v>0</v>
      </c>
      <c r="BO42" s="1085">
        <v>4447.4300979999998</v>
      </c>
      <c r="BP42" s="1085">
        <v>0</v>
      </c>
      <c r="BQ42" s="1085">
        <v>0</v>
      </c>
      <c r="BR42" s="1085">
        <v>0</v>
      </c>
      <c r="BS42" s="1085">
        <v>0</v>
      </c>
      <c r="BT42" s="1085">
        <v>0</v>
      </c>
      <c r="BU42" s="1085">
        <v>0</v>
      </c>
      <c r="BV42" s="1085">
        <v>0</v>
      </c>
      <c r="BW42" s="1085">
        <v>0</v>
      </c>
      <c r="BX42" s="1085">
        <v>0</v>
      </c>
      <c r="BY42" s="1085">
        <v>0</v>
      </c>
      <c r="BZ42" s="1085">
        <v>0</v>
      </c>
      <c r="CA42" s="1085">
        <v>0</v>
      </c>
      <c r="CB42" s="1085">
        <v>0</v>
      </c>
      <c r="CC42" s="1085">
        <v>0</v>
      </c>
      <c r="CD42" s="1085">
        <v>0</v>
      </c>
      <c r="CE42" s="1085">
        <v>0</v>
      </c>
      <c r="CF42" s="1085">
        <v>0</v>
      </c>
      <c r="CG42" s="1085">
        <v>0</v>
      </c>
      <c r="CH42" s="1085">
        <v>0</v>
      </c>
      <c r="CI42" s="1085">
        <v>0</v>
      </c>
      <c r="CJ42" s="1085">
        <v>0</v>
      </c>
      <c r="CK42" s="1085">
        <v>0</v>
      </c>
      <c r="CL42" s="1085">
        <v>0</v>
      </c>
      <c r="CM42" s="1085">
        <v>0</v>
      </c>
      <c r="CN42" s="1085">
        <v>0</v>
      </c>
      <c r="CO42" s="1085">
        <v>0</v>
      </c>
      <c r="CP42" s="1085">
        <v>0</v>
      </c>
      <c r="CQ42" s="1085">
        <v>0</v>
      </c>
      <c r="CR42" s="1085">
        <v>0</v>
      </c>
      <c r="CS42" s="1085">
        <v>0</v>
      </c>
      <c r="CT42" s="1085">
        <v>0</v>
      </c>
      <c r="CU42" s="1085">
        <v>0</v>
      </c>
      <c r="CV42" s="1085">
        <v>0</v>
      </c>
      <c r="CW42" s="1085">
        <v>0</v>
      </c>
      <c r="CX42" s="1085">
        <v>0</v>
      </c>
      <c r="CY42" s="1085">
        <v>0</v>
      </c>
      <c r="CZ42" s="1085">
        <v>0</v>
      </c>
      <c r="DA42" s="1085">
        <v>0</v>
      </c>
      <c r="DB42" s="1085"/>
      <c r="DC42" s="1085"/>
      <c r="DD42" s="1085"/>
      <c r="DE42" s="1085"/>
      <c r="DF42" s="1085"/>
      <c r="DG42" s="1085"/>
      <c r="DH42" s="1085"/>
      <c r="DI42" s="1085"/>
      <c r="DJ42" s="1085"/>
      <c r="DK42" s="1085"/>
      <c r="DL42" s="1085"/>
      <c r="DM42" s="1085"/>
      <c r="DN42" s="1085"/>
      <c r="DO42" s="1085"/>
      <c r="DP42" s="1085"/>
      <c r="DQ42" s="1085"/>
      <c r="DR42" s="1085"/>
      <c r="DS42" s="1085"/>
      <c r="DT42" s="1085"/>
      <c r="DU42" s="1085">
        <v>0</v>
      </c>
      <c r="DV42" s="1085">
        <v>0</v>
      </c>
      <c r="DW42" s="1085">
        <v>0</v>
      </c>
      <c r="DX42" s="1085">
        <v>0</v>
      </c>
      <c r="DY42" s="1085">
        <v>0</v>
      </c>
      <c r="DZ42" s="1085">
        <v>0</v>
      </c>
      <c r="EA42" s="1085">
        <v>0</v>
      </c>
      <c r="EB42" s="1085">
        <v>0</v>
      </c>
      <c r="EC42" s="1085">
        <v>0</v>
      </c>
      <c r="ED42" s="1085">
        <v>0</v>
      </c>
      <c r="EE42" s="1085">
        <v>0</v>
      </c>
      <c r="EF42" s="1085">
        <v>0</v>
      </c>
      <c r="EG42" s="1085">
        <v>0</v>
      </c>
      <c r="EH42" s="1085">
        <v>0</v>
      </c>
      <c r="EI42" s="1085">
        <v>0</v>
      </c>
      <c r="EJ42" s="1085">
        <v>0</v>
      </c>
      <c r="EK42" s="1085">
        <v>0</v>
      </c>
      <c r="EL42" s="1085">
        <v>0</v>
      </c>
      <c r="EM42" s="1085">
        <v>0</v>
      </c>
      <c r="EN42" s="1085">
        <v>0</v>
      </c>
      <c r="EO42" s="1085">
        <v>0</v>
      </c>
      <c r="EP42" s="1085">
        <v>0</v>
      </c>
      <c r="EQ42" s="1085">
        <v>0</v>
      </c>
      <c r="ER42" s="1085">
        <v>0</v>
      </c>
      <c r="ES42" s="1085">
        <v>0</v>
      </c>
      <c r="ET42" s="1085">
        <v>0</v>
      </c>
      <c r="EU42" s="1085">
        <v>0</v>
      </c>
      <c r="EV42" s="1085">
        <v>0</v>
      </c>
      <c r="EW42" s="1085">
        <v>0</v>
      </c>
      <c r="EX42" s="1085">
        <v>0</v>
      </c>
      <c r="EY42" s="1085">
        <v>0</v>
      </c>
      <c r="EZ42" s="1085">
        <v>0</v>
      </c>
      <c r="FA42" s="1085">
        <v>0</v>
      </c>
      <c r="FB42" s="1085">
        <v>0</v>
      </c>
      <c r="FC42" s="1085">
        <v>0</v>
      </c>
      <c r="FD42" s="1085">
        <v>0</v>
      </c>
      <c r="FE42" s="1086"/>
    </row>
    <row r="43" spans="1:161" ht="15.75" customHeight="1">
      <c r="A43" s="1084" t="s">
        <v>884</v>
      </c>
      <c r="B43" s="1085">
        <v>1501.7</v>
      </c>
      <c r="C43" s="1085">
        <v>1104.5</v>
      </c>
      <c r="D43" s="1085">
        <v>1501.6</v>
      </c>
      <c r="E43" s="1085">
        <v>1475.4</v>
      </c>
      <c r="F43" s="1085">
        <v>1585.2</v>
      </c>
      <c r="G43" s="1085">
        <v>1980.2</v>
      </c>
      <c r="H43" s="1085">
        <v>1943</v>
      </c>
      <c r="I43" s="1085">
        <v>3037.7</v>
      </c>
      <c r="J43" s="1085">
        <v>2908.8</v>
      </c>
      <c r="K43" s="1085">
        <v>3307.2</v>
      </c>
      <c r="L43" s="1085">
        <v>3108.3</v>
      </c>
      <c r="M43" s="1085">
        <v>5806</v>
      </c>
      <c r="N43" s="1085">
        <v>5807.9</v>
      </c>
      <c r="O43" s="1085">
        <v>5560.8</v>
      </c>
      <c r="P43" s="1085">
        <v>5560.8</v>
      </c>
      <c r="Q43" s="1085">
        <v>5560</v>
      </c>
      <c r="R43" s="1085">
        <v>9537.9</v>
      </c>
      <c r="S43" s="1085">
        <v>9618.4</v>
      </c>
      <c r="T43" s="1085">
        <v>9172.7999999999993</v>
      </c>
      <c r="U43" s="1085">
        <v>9461.7999999999993</v>
      </c>
      <c r="V43" s="1085">
        <v>9241.7999999999993</v>
      </c>
      <c r="W43" s="1085">
        <v>6886.3</v>
      </c>
      <c r="X43" s="1085">
        <v>14055.2</v>
      </c>
      <c r="Y43" s="1085">
        <v>14538.5</v>
      </c>
      <c r="Z43" s="1085">
        <v>15111</v>
      </c>
      <c r="AA43" s="1085">
        <v>10628.6</v>
      </c>
      <c r="AB43" s="1085">
        <v>13779.9</v>
      </c>
      <c r="AC43" s="1085">
        <v>13111.8</v>
      </c>
      <c r="AD43" s="1085">
        <v>13055</v>
      </c>
      <c r="AE43" s="1085">
        <v>9267.2999999999993</v>
      </c>
      <c r="AF43" s="1085">
        <v>13253.5</v>
      </c>
      <c r="AG43" s="1085">
        <v>12626.6</v>
      </c>
      <c r="AH43" s="1085">
        <v>13188.1</v>
      </c>
      <c r="AI43" s="1085">
        <v>13076.5</v>
      </c>
      <c r="AJ43" s="1085">
        <v>12310.6</v>
      </c>
      <c r="AK43" s="1085">
        <v>13246.5</v>
      </c>
      <c r="AL43" s="1085">
        <v>13168.6</v>
      </c>
      <c r="AM43" s="1085">
        <v>12992</v>
      </c>
      <c r="AN43" s="1085">
        <v>12807</v>
      </c>
      <c r="AO43" s="1085">
        <v>5467.8</v>
      </c>
      <c r="AP43" s="1085">
        <v>11873.7</v>
      </c>
      <c r="AQ43" s="1085">
        <v>15596.6</v>
      </c>
      <c r="AR43" s="1085">
        <v>15204.7</v>
      </c>
      <c r="AS43" s="1085">
        <v>15151.3</v>
      </c>
      <c r="AT43" s="1085">
        <v>17366.5</v>
      </c>
      <c r="AU43" s="1085">
        <v>19941.3</v>
      </c>
      <c r="AV43" s="1085">
        <v>15996.4</v>
      </c>
      <c r="AW43" s="1085">
        <v>19145.2</v>
      </c>
      <c r="AX43" s="1085">
        <v>16972.5</v>
      </c>
      <c r="AY43" s="1085">
        <v>19734.324000000001</v>
      </c>
      <c r="AZ43" s="1085">
        <v>22713.199000000001</v>
      </c>
      <c r="BA43" s="1085">
        <v>23024.163</v>
      </c>
      <c r="BB43" s="1085">
        <v>22713.625</v>
      </c>
      <c r="BC43" s="1085">
        <v>33218.758000000002</v>
      </c>
      <c r="BD43" s="1085">
        <v>32425.778999999999</v>
      </c>
      <c r="BE43" s="1085">
        <v>45119.731</v>
      </c>
      <c r="BF43" s="1085">
        <v>45619.731</v>
      </c>
      <c r="BG43" s="1085">
        <v>62149.61</v>
      </c>
      <c r="BH43" s="1085">
        <v>2917.06</v>
      </c>
      <c r="BI43" s="1085">
        <v>2511.6806000000001</v>
      </c>
      <c r="BJ43" s="1085">
        <v>2728.2510659999998</v>
      </c>
      <c r="BK43" s="1085">
        <v>2707.1541050000001</v>
      </c>
      <c r="BL43" s="1085">
        <v>2628.2850659999999</v>
      </c>
      <c r="BM43" s="1085">
        <v>2556.1840440000001</v>
      </c>
      <c r="BN43" s="1085">
        <v>2536.1840430000002</v>
      </c>
      <c r="BO43" s="1085">
        <v>40609.255645999998</v>
      </c>
      <c r="BP43" s="1085">
        <v>2427.3073319999999</v>
      </c>
      <c r="BQ43" s="1085">
        <v>6280.2464769999997</v>
      </c>
      <c r="BR43" s="1085">
        <v>5089.1231879999996</v>
      </c>
      <c r="BS43" s="1085">
        <v>4997.5547880000004</v>
      </c>
      <c r="BT43" s="1085">
        <v>6366.8916879999997</v>
      </c>
      <c r="BU43" s="1085">
        <v>789.58726000000001</v>
      </c>
      <c r="BV43" s="1085">
        <v>631.81676500000003</v>
      </c>
      <c r="BW43" s="1085">
        <v>631.81676500000003</v>
      </c>
      <c r="BX43" s="1085">
        <v>624.51676499999996</v>
      </c>
      <c r="BY43" s="1085">
        <v>623.57926499999996</v>
      </c>
      <c r="BZ43" s="1085">
        <v>1254.626765</v>
      </c>
      <c r="CA43" s="1085">
        <v>1254.626765</v>
      </c>
      <c r="CB43" s="1085">
        <v>1247.326765</v>
      </c>
      <c r="CC43" s="1085">
        <v>1231.7614628199999</v>
      </c>
      <c r="CD43" s="1085">
        <v>1233.495165</v>
      </c>
      <c r="CE43" s="1085">
        <v>1232.557665</v>
      </c>
      <c r="CF43" s="1085">
        <v>1232.557665</v>
      </c>
      <c r="CG43" s="1085">
        <v>1276.0763939999999</v>
      </c>
      <c r="CH43" s="1085">
        <v>1252.580794</v>
      </c>
      <c r="CI43" s="1085">
        <v>2752.580794</v>
      </c>
      <c r="CJ43" s="1085">
        <v>2752.580794</v>
      </c>
      <c r="CK43" s="1085">
        <v>2736.0794190000001</v>
      </c>
      <c r="CL43" s="1085">
        <v>2716.0794190000001</v>
      </c>
      <c r="CM43" s="1085">
        <v>2716.0794190000001</v>
      </c>
      <c r="CN43" s="1085">
        <v>11030.780258549999</v>
      </c>
      <c r="CO43" s="1085">
        <v>17023.79721723</v>
      </c>
      <c r="CP43" s="1085">
        <v>18196.863218999999</v>
      </c>
      <c r="CQ43" s="1085">
        <v>18176.534718999999</v>
      </c>
      <c r="CR43" s="1085">
        <v>19595.091819000001</v>
      </c>
      <c r="CS43" s="1085">
        <v>21959.773218999999</v>
      </c>
      <c r="CT43" s="1085">
        <v>27587.782219000001</v>
      </c>
      <c r="CU43" s="1085">
        <v>29492.197918999998</v>
      </c>
      <c r="CV43" s="1085">
        <v>30517.32675</v>
      </c>
      <c r="CW43" s="1085">
        <v>30507.213749999999</v>
      </c>
      <c r="CX43" s="1085">
        <v>30517.32675</v>
      </c>
      <c r="CY43" s="1085">
        <v>31033.690259139999</v>
      </c>
      <c r="CZ43" s="1085">
        <v>31489.95956539</v>
      </c>
      <c r="DA43" s="1085">
        <v>31495.016065389998</v>
      </c>
      <c r="DB43" s="1085">
        <v>32821.319649999998</v>
      </c>
      <c r="DC43" s="1085">
        <v>35006.669292140003</v>
      </c>
      <c r="DD43" s="1085">
        <v>34870.143792139999</v>
      </c>
      <c r="DE43" s="1085">
        <v>34586.763102140001</v>
      </c>
      <c r="DF43" s="1085">
        <v>56559.82836</v>
      </c>
      <c r="DG43" s="1085">
        <v>56675.116560000002</v>
      </c>
      <c r="DH43" s="1085">
        <v>56689.27476</v>
      </c>
      <c r="DI43" s="1085">
        <v>56797.48386</v>
      </c>
      <c r="DJ43" s="1085">
        <v>58323.333583500003</v>
      </c>
      <c r="DK43" s="1085">
        <v>67765.225361999997</v>
      </c>
      <c r="DL43" s="1085">
        <v>67508.401362000004</v>
      </c>
      <c r="DM43" s="1085">
        <v>67448.142913069998</v>
      </c>
      <c r="DN43" s="1085">
        <v>70725.482525039988</v>
      </c>
      <c r="DO43" s="1085">
        <v>71693.110363970001</v>
      </c>
      <c r="DP43" s="1085">
        <v>73812.114555449996</v>
      </c>
      <c r="DQ43" s="1085">
        <v>76373.776826009998</v>
      </c>
      <c r="DR43" s="1085">
        <v>74769.416555449992</v>
      </c>
      <c r="DS43" s="1085">
        <v>64981.989735279996</v>
      </c>
      <c r="DT43" s="1085">
        <v>59616.364723760002</v>
      </c>
      <c r="DU43" s="1085">
        <v>59672.540674589996</v>
      </c>
      <c r="DV43" s="1085">
        <v>44756.936016539999</v>
      </c>
      <c r="DW43" s="1085">
        <v>54174.19771737</v>
      </c>
      <c r="DX43" s="1085">
        <v>56225.090706760006</v>
      </c>
      <c r="DY43" s="1085">
        <v>68314.211157589991</v>
      </c>
      <c r="DZ43" s="1085">
        <v>65240.336348500001</v>
      </c>
      <c r="EA43" s="1085">
        <v>65282.732897679998</v>
      </c>
      <c r="EB43" s="1085">
        <v>65250.375348510002</v>
      </c>
      <c r="EC43" s="1085">
        <v>45784.627397690005</v>
      </c>
      <c r="ED43" s="1085">
        <v>46702.753460269996</v>
      </c>
      <c r="EE43" s="1085">
        <v>45778.136193890001</v>
      </c>
      <c r="EF43" s="1085">
        <v>45634.452149720004</v>
      </c>
      <c r="EG43" s="1085">
        <v>45626.782982830002</v>
      </c>
      <c r="EH43" s="1085">
        <v>45588.504294290004</v>
      </c>
      <c r="EI43" s="1085">
        <v>45514.116639349995</v>
      </c>
      <c r="EJ43" s="1085">
        <v>53412.978284199999</v>
      </c>
      <c r="EK43" s="1085">
        <v>54098.32737947</v>
      </c>
      <c r="EL43" s="1085">
        <v>55569.214738309995</v>
      </c>
      <c r="EM43" s="1085">
        <v>55542.570599220002</v>
      </c>
      <c r="EN43" s="1085">
        <v>56300.851643099995</v>
      </c>
      <c r="EO43" s="1085">
        <v>56377.111419120003</v>
      </c>
      <c r="EP43" s="1085">
        <v>55768.385945739996</v>
      </c>
      <c r="EQ43" s="1085">
        <v>55860.835534739999</v>
      </c>
      <c r="ER43" s="1085">
        <v>55734.253021129996</v>
      </c>
      <c r="ES43" s="1085">
        <v>55764.623465819997</v>
      </c>
      <c r="ET43" s="1085">
        <v>55759.666070599997</v>
      </c>
      <c r="EU43" s="1085">
        <v>55769.756919680003</v>
      </c>
      <c r="EV43" s="1085">
        <v>55064.008183099999</v>
      </c>
      <c r="EW43" s="1085">
        <v>54939.877720709999</v>
      </c>
      <c r="EX43" s="1085">
        <v>54823.670743369999</v>
      </c>
      <c r="EY43" s="1085">
        <v>54765.929637010006</v>
      </c>
      <c r="EZ43" s="1085">
        <v>52141.575074820001</v>
      </c>
      <c r="FA43" s="1085">
        <v>52475.585701330005</v>
      </c>
      <c r="FB43" s="1085">
        <v>52592.074673880001</v>
      </c>
      <c r="FC43" s="1085">
        <v>52827.303088529996</v>
      </c>
      <c r="FD43" s="1085">
        <v>58450.055529230005</v>
      </c>
      <c r="FE43" s="1086"/>
    </row>
    <row r="44" spans="1:161" ht="15.75" customHeight="1">
      <c r="A44" s="1084" t="s">
        <v>885</v>
      </c>
      <c r="B44" s="1085"/>
      <c r="C44" s="1085"/>
      <c r="D44" s="1085"/>
      <c r="E44" s="1085"/>
      <c r="F44" s="1085"/>
      <c r="G44" s="1085"/>
      <c r="H44" s="1085"/>
      <c r="I44" s="1085"/>
      <c r="J44" s="1085"/>
      <c r="K44" s="1085"/>
      <c r="L44" s="1085"/>
      <c r="M44" s="1085"/>
      <c r="N44" s="1085"/>
      <c r="O44" s="1085"/>
      <c r="P44" s="1085"/>
      <c r="Q44" s="1085"/>
      <c r="R44" s="1085"/>
      <c r="S44" s="1085"/>
      <c r="T44" s="1085"/>
      <c r="U44" s="1085"/>
      <c r="V44" s="1085"/>
      <c r="W44" s="1085"/>
      <c r="X44" s="1085"/>
      <c r="Y44" s="1085"/>
      <c r="Z44" s="1085"/>
      <c r="AA44" s="1085"/>
      <c r="AB44" s="1085"/>
      <c r="AC44" s="1085"/>
      <c r="AD44" s="1085"/>
      <c r="AE44" s="1085"/>
      <c r="AF44" s="1085"/>
      <c r="AG44" s="1085"/>
      <c r="AH44" s="1085"/>
      <c r="AI44" s="1085"/>
      <c r="AJ44" s="1085"/>
      <c r="AK44" s="1085"/>
      <c r="AL44" s="1085"/>
      <c r="AM44" s="1085"/>
      <c r="AN44" s="1085"/>
      <c r="AO44" s="1085"/>
      <c r="AP44" s="1085"/>
      <c r="AQ44" s="1085"/>
      <c r="AR44" s="1085"/>
      <c r="AS44" s="1085"/>
      <c r="AT44" s="1085"/>
      <c r="AU44" s="1085"/>
      <c r="AV44" s="1085"/>
      <c r="AW44" s="1085"/>
      <c r="AX44" s="1085"/>
      <c r="AY44" s="1085"/>
      <c r="AZ44" s="1085"/>
      <c r="BA44" s="1085"/>
      <c r="BB44" s="1085"/>
      <c r="BC44" s="1085"/>
      <c r="BD44" s="1085"/>
      <c r="BE44" s="1085"/>
      <c r="BF44" s="1085"/>
      <c r="BG44" s="1085"/>
      <c r="BH44" s="1085"/>
      <c r="BI44" s="1085"/>
      <c r="BJ44" s="1085"/>
      <c r="BK44" s="1085"/>
      <c r="BL44" s="1085"/>
      <c r="BM44" s="1085"/>
      <c r="BN44" s="1085"/>
      <c r="BO44" s="1085"/>
      <c r="BP44" s="1085"/>
      <c r="BQ44" s="1085"/>
      <c r="BR44" s="1085"/>
      <c r="BS44" s="1085"/>
      <c r="BT44" s="1085"/>
      <c r="BU44" s="1085"/>
      <c r="BV44" s="1085"/>
      <c r="BW44" s="1085"/>
      <c r="BX44" s="1085"/>
      <c r="BY44" s="1085"/>
      <c r="BZ44" s="1085"/>
      <c r="CA44" s="1085"/>
      <c r="CB44" s="1085"/>
      <c r="CC44" s="1085"/>
      <c r="CD44" s="1085"/>
      <c r="CE44" s="1085"/>
      <c r="CF44" s="1085"/>
      <c r="CG44" s="1085"/>
      <c r="CH44" s="1085"/>
      <c r="CI44" s="1085"/>
      <c r="CJ44" s="1085"/>
      <c r="CK44" s="1085"/>
      <c r="CL44" s="1085"/>
      <c r="CM44" s="1085"/>
      <c r="CN44" s="1085"/>
      <c r="CO44" s="1085"/>
      <c r="CP44" s="1085"/>
      <c r="CQ44" s="1085"/>
      <c r="CR44" s="1085"/>
      <c r="CS44" s="1085"/>
      <c r="CT44" s="1085"/>
      <c r="CU44" s="1085"/>
      <c r="CV44" s="1085"/>
      <c r="CW44" s="1085"/>
      <c r="CX44" s="1085"/>
      <c r="CY44" s="1085"/>
      <c r="CZ44" s="1085"/>
      <c r="DA44" s="1085"/>
      <c r="DB44" s="1085"/>
      <c r="DC44" s="1085"/>
      <c r="DD44" s="1085"/>
      <c r="DE44" s="1085"/>
      <c r="DF44" s="1085"/>
      <c r="DG44" s="1085"/>
      <c r="DH44" s="1085"/>
      <c r="DI44" s="1085"/>
      <c r="DJ44" s="1085"/>
      <c r="DK44" s="1085"/>
      <c r="DL44" s="1085"/>
      <c r="DM44" s="1085"/>
      <c r="DN44" s="1085"/>
      <c r="DO44" s="1085"/>
      <c r="DP44" s="1085"/>
      <c r="DQ44" s="1085"/>
      <c r="DR44" s="1085"/>
      <c r="DS44" s="1085"/>
      <c r="DT44" s="1085"/>
      <c r="DU44" s="1085">
        <v>0</v>
      </c>
      <c r="DV44" s="1085">
        <v>0</v>
      </c>
      <c r="DW44" s="1085">
        <v>0</v>
      </c>
      <c r="DX44" s="1085">
        <v>0</v>
      </c>
      <c r="DY44" s="1085">
        <v>0</v>
      </c>
      <c r="DZ44" s="1085">
        <v>0</v>
      </c>
      <c r="EA44" s="1085">
        <v>0</v>
      </c>
      <c r="EB44" s="1085">
        <v>0</v>
      </c>
      <c r="EC44" s="1085">
        <v>0</v>
      </c>
      <c r="ED44" s="1085">
        <v>0</v>
      </c>
      <c r="EE44" s="1085">
        <v>0</v>
      </c>
      <c r="EF44" s="1085">
        <v>0</v>
      </c>
      <c r="EG44" s="1085">
        <v>0</v>
      </c>
      <c r="EH44" s="1085">
        <v>0</v>
      </c>
      <c r="EI44" s="1085">
        <v>0</v>
      </c>
      <c r="EJ44" s="1085">
        <v>0</v>
      </c>
      <c r="EK44" s="1085">
        <v>0</v>
      </c>
      <c r="EL44" s="1085">
        <v>0</v>
      </c>
      <c r="EM44" s="1085">
        <v>0</v>
      </c>
      <c r="EN44" s="1085">
        <v>0</v>
      </c>
      <c r="EO44" s="1085">
        <v>0</v>
      </c>
      <c r="EP44" s="1085">
        <v>0</v>
      </c>
      <c r="EQ44" s="1085">
        <v>0</v>
      </c>
      <c r="ER44" s="1085">
        <v>0</v>
      </c>
      <c r="ES44" s="1085">
        <v>0</v>
      </c>
      <c r="ET44" s="1085">
        <v>0</v>
      </c>
      <c r="EU44" s="1085">
        <v>0</v>
      </c>
      <c r="EV44" s="1085">
        <v>0</v>
      </c>
      <c r="EW44" s="1085">
        <v>0</v>
      </c>
      <c r="EX44" s="1085">
        <v>0</v>
      </c>
      <c r="EY44" s="1085">
        <v>0</v>
      </c>
      <c r="EZ44" s="1085">
        <v>0</v>
      </c>
      <c r="FA44" s="1085">
        <v>0</v>
      </c>
      <c r="FB44" s="1085">
        <v>0</v>
      </c>
      <c r="FC44" s="1085">
        <v>0</v>
      </c>
      <c r="FD44" s="1085">
        <v>0</v>
      </c>
      <c r="FE44" s="1091"/>
    </row>
    <row r="45" spans="1:161" ht="15.75" customHeight="1">
      <c r="A45" s="1084" t="s">
        <v>886</v>
      </c>
      <c r="B45" s="1085">
        <v>2213.4</v>
      </c>
      <c r="C45" s="1085">
        <v>2003.4</v>
      </c>
      <c r="D45" s="1085">
        <v>2279.6</v>
      </c>
      <c r="E45" s="1085">
        <v>2281.9</v>
      </c>
      <c r="F45" s="1085">
        <v>2507.5</v>
      </c>
      <c r="G45" s="1085">
        <v>2621.5</v>
      </c>
      <c r="H45" s="1085">
        <v>2664.6</v>
      </c>
      <c r="I45" s="1085">
        <v>2809.6</v>
      </c>
      <c r="J45" s="1085">
        <v>2809.6</v>
      </c>
      <c r="K45" s="1085">
        <v>2895.4</v>
      </c>
      <c r="L45" s="1085">
        <v>2895.4</v>
      </c>
      <c r="M45" s="1085">
        <v>2895.3</v>
      </c>
      <c r="N45" s="1085">
        <v>3794.9</v>
      </c>
      <c r="O45" s="1085">
        <v>3961.3</v>
      </c>
      <c r="P45" s="1085">
        <v>3961.3</v>
      </c>
      <c r="Q45" s="1085">
        <v>8350.1</v>
      </c>
      <c r="R45" s="1085">
        <v>8350.1</v>
      </c>
      <c r="S45" s="1085">
        <v>8346.9</v>
      </c>
      <c r="T45" s="1085">
        <v>8390.1</v>
      </c>
      <c r="U45" s="1085">
        <v>8419.7999999999993</v>
      </c>
      <c r="V45" s="1085">
        <v>8361.5</v>
      </c>
      <c r="W45" s="1085">
        <v>7311.8</v>
      </c>
      <c r="X45" s="1085">
        <v>8469.1</v>
      </c>
      <c r="Y45" s="1085">
        <v>8540.7999999999993</v>
      </c>
      <c r="Z45" s="1085">
        <v>8757</v>
      </c>
      <c r="AA45" s="1085">
        <v>8653.1</v>
      </c>
      <c r="AB45" s="1085">
        <v>8826.2999999999993</v>
      </c>
      <c r="AC45" s="1085">
        <v>3994.9</v>
      </c>
      <c r="AD45" s="1085">
        <v>8826.2999999999993</v>
      </c>
      <c r="AE45" s="1085">
        <v>8826.2999999999993</v>
      </c>
      <c r="AF45" s="1085">
        <v>9164.4</v>
      </c>
      <c r="AG45" s="1085">
        <v>9164.4</v>
      </c>
      <c r="AH45" s="1085">
        <v>9036.2999999999993</v>
      </c>
      <c r="AI45" s="1085">
        <v>8999.7999999999993</v>
      </c>
      <c r="AJ45" s="1085">
        <v>9114.7999999999993</v>
      </c>
      <c r="AK45" s="1085">
        <v>9564.7999999999993</v>
      </c>
      <c r="AL45" s="1085">
        <v>9578.4</v>
      </c>
      <c r="AM45" s="1085">
        <v>9463.4</v>
      </c>
      <c r="AN45" s="1085">
        <v>9160.1</v>
      </c>
      <c r="AO45" s="1085">
        <v>9753.2999999999993</v>
      </c>
      <c r="AP45" s="1085">
        <v>10800.1</v>
      </c>
      <c r="AQ45" s="1085">
        <v>12240.1</v>
      </c>
      <c r="AR45" s="1085">
        <v>12608.9</v>
      </c>
      <c r="AS45" s="1085">
        <v>12608.9</v>
      </c>
      <c r="AT45" s="1085">
        <v>11170.9</v>
      </c>
      <c r="AU45" s="1085">
        <v>13219.3</v>
      </c>
      <c r="AV45" s="1085">
        <v>12090.5</v>
      </c>
      <c r="AW45" s="1085">
        <v>12208.8</v>
      </c>
      <c r="AX45" s="1085">
        <v>13598.6</v>
      </c>
      <c r="AY45" s="1085">
        <v>13184.594999999999</v>
      </c>
      <c r="AZ45" s="1085">
        <v>4397.0209999999997</v>
      </c>
      <c r="BA45" s="1085">
        <v>15830.009</v>
      </c>
      <c r="BB45" s="1085">
        <v>17168.008999999998</v>
      </c>
      <c r="BC45" s="1085">
        <v>20994.830999999998</v>
      </c>
      <c r="BD45" s="1085">
        <v>17980.739000000001</v>
      </c>
      <c r="BE45" s="1085">
        <v>18095.739000000001</v>
      </c>
      <c r="BF45" s="1085">
        <v>18425.287</v>
      </c>
      <c r="BG45" s="1085">
        <v>21066.819</v>
      </c>
      <c r="BH45" s="1085">
        <v>19705.118999999999</v>
      </c>
      <c r="BI45" s="1085">
        <v>18838.989099999999</v>
      </c>
      <c r="BJ45" s="1085">
        <v>18953.989210380001</v>
      </c>
      <c r="BK45" s="1085">
        <v>18677.53251194</v>
      </c>
      <c r="BL45" s="1085">
        <v>19934.985580640001</v>
      </c>
      <c r="BM45" s="1085">
        <v>20188.942104040001</v>
      </c>
      <c r="BN45" s="1085">
        <v>23938.942108040002</v>
      </c>
      <c r="BO45" s="1085">
        <v>24474.76174804</v>
      </c>
      <c r="BP45" s="1085">
        <v>23938.942108040002</v>
      </c>
      <c r="BQ45" s="1085">
        <v>23896.901441040001</v>
      </c>
      <c r="BR45" s="1085">
        <v>24718.407947669999</v>
      </c>
      <c r="BS45" s="1085">
        <v>24097.58044767</v>
      </c>
      <c r="BT45" s="1085">
        <v>24097.520447669998</v>
      </c>
      <c r="BU45" s="1085">
        <v>24147.720447669999</v>
      </c>
      <c r="BV45" s="1085">
        <v>38859.403127010002</v>
      </c>
      <c r="BW45" s="1085">
        <v>43834.303127010004</v>
      </c>
      <c r="BX45" s="1085">
        <v>48563.803127010004</v>
      </c>
      <c r="BY45" s="1085">
        <v>55527.061326480005</v>
      </c>
      <c r="BZ45" s="1085">
        <v>55544.362826480006</v>
      </c>
      <c r="CA45" s="1085">
        <v>56444.674009910006</v>
      </c>
      <c r="CB45" s="1085">
        <v>45267.72909103</v>
      </c>
      <c r="CC45" s="1085">
        <v>66039.281479910002</v>
      </c>
      <c r="CD45" s="1085">
        <v>67589.281479910002</v>
      </c>
      <c r="CE45" s="1085">
        <v>53627.72909103</v>
      </c>
      <c r="CF45" s="1085">
        <v>82385.281479910002</v>
      </c>
      <c r="CG45" s="1085">
        <v>82385.281479910002</v>
      </c>
      <c r="CH45" s="1085">
        <v>84493.533236160001</v>
      </c>
      <c r="CI45" s="1085">
        <v>85993.533236160001</v>
      </c>
      <c r="CJ45" s="1085">
        <v>85993.532936160002</v>
      </c>
      <c r="CK45" s="1085">
        <v>93433.635936160004</v>
      </c>
      <c r="CL45" s="1085">
        <v>94283.643136159997</v>
      </c>
      <c r="CM45" s="1085">
        <v>96283.643136159997</v>
      </c>
      <c r="CN45" s="1085">
        <v>96349.469192960009</v>
      </c>
      <c r="CO45" s="1085">
        <v>148898.08409673002</v>
      </c>
      <c r="CP45" s="1085">
        <v>149327.42874385</v>
      </c>
      <c r="CQ45" s="1085">
        <v>157202.48419385002</v>
      </c>
      <c r="CR45" s="1085">
        <v>153276.24419385</v>
      </c>
      <c r="CS45" s="1085">
        <v>153321.24419385</v>
      </c>
      <c r="CT45" s="1085">
        <v>155970.94699467003</v>
      </c>
      <c r="CU45" s="1085">
        <v>156666.45391486998</v>
      </c>
      <c r="CV45" s="1085">
        <v>157177.10691487</v>
      </c>
      <c r="CW45" s="1085">
        <v>158206.00277229</v>
      </c>
      <c r="CX45" s="1085">
        <v>157607.46045210998</v>
      </c>
      <c r="CY45" s="1085">
        <v>158540.06045210999</v>
      </c>
      <c r="CZ45" s="1085">
        <v>159424.21092483</v>
      </c>
      <c r="DA45" s="1085">
        <v>161855.30378684</v>
      </c>
      <c r="DB45" s="1085">
        <v>99789.015942580008</v>
      </c>
      <c r="DC45" s="1085">
        <v>152014.59679409</v>
      </c>
      <c r="DD45" s="1085">
        <v>153014.59679409</v>
      </c>
      <c r="DE45" s="1085">
        <v>156293.81315065001</v>
      </c>
      <c r="DF45" s="1085">
        <v>156293.81285064999</v>
      </c>
      <c r="DG45" s="1085">
        <v>157828.90047341</v>
      </c>
      <c r="DH45" s="1085">
        <v>157828.90047341</v>
      </c>
      <c r="DI45" s="1085">
        <v>162702.73073569001</v>
      </c>
      <c r="DJ45" s="1085">
        <v>162805.22973568999</v>
      </c>
      <c r="DK45" s="1085">
        <v>162805.22973568999</v>
      </c>
      <c r="DL45" s="1085">
        <v>162901.76774769</v>
      </c>
      <c r="DM45" s="1085">
        <v>159617.83321479001</v>
      </c>
      <c r="DN45" s="1085">
        <v>159341.59571479002</v>
      </c>
      <c r="DO45" s="1085">
        <v>159341.59571479002</v>
      </c>
      <c r="DP45" s="1085">
        <v>249940.93190360998</v>
      </c>
      <c r="DQ45" s="1085">
        <v>232814.13191207001</v>
      </c>
      <c r="DR45" s="1085">
        <v>226036.41610107</v>
      </c>
      <c r="DS45" s="1085">
        <v>199462.63161412999</v>
      </c>
      <c r="DT45" s="1085">
        <v>210305.34078658</v>
      </c>
      <c r="DU45" s="1085">
        <v>210141.34078658</v>
      </c>
      <c r="DV45" s="1085">
        <v>217393.1101923</v>
      </c>
      <c r="DW45" s="1085">
        <v>217393.1101923</v>
      </c>
      <c r="DX45" s="1085">
        <v>215715.98035870001</v>
      </c>
      <c r="DY45" s="1085">
        <v>212864.58482726</v>
      </c>
      <c r="DZ45" s="1085">
        <v>212692.21882726002</v>
      </c>
      <c r="EA45" s="1085">
        <v>219139.25938726001</v>
      </c>
      <c r="EB45" s="1085">
        <v>218839.25938726001</v>
      </c>
      <c r="EC45" s="1085">
        <v>207314.07635095002</v>
      </c>
      <c r="ED45" s="1085">
        <v>207771.81256530999</v>
      </c>
      <c r="EE45" s="1085">
        <v>204379.95426054002</v>
      </c>
      <c r="EF45" s="1085">
        <v>210468.09094152</v>
      </c>
      <c r="EG45" s="1085">
        <v>210468.09094152</v>
      </c>
      <c r="EH45" s="1085">
        <v>242907.38730830999</v>
      </c>
      <c r="EI45" s="1085">
        <v>242214.01848478001</v>
      </c>
      <c r="EJ45" s="1085">
        <v>217837.69644177999</v>
      </c>
      <c r="EK45" s="1085">
        <v>217335.72651848002</v>
      </c>
      <c r="EL45" s="1085">
        <v>217686.48027248002</v>
      </c>
      <c r="EM45" s="1085">
        <v>212565.36093488001</v>
      </c>
      <c r="EN45" s="1085">
        <v>212065.360935</v>
      </c>
      <c r="EO45" s="1085">
        <v>212065.360935</v>
      </c>
      <c r="EP45" s="1085">
        <v>239209.1236084</v>
      </c>
      <c r="EQ45" s="1085">
        <v>239410.10771526999</v>
      </c>
      <c r="ER45" s="1085">
        <v>238641.59412696</v>
      </c>
      <c r="ES45" s="1085">
        <v>236203.66646295</v>
      </c>
      <c r="ET45" s="1085">
        <v>236173.66646295</v>
      </c>
      <c r="EU45" s="1085">
        <v>236965.59083095001</v>
      </c>
      <c r="EV45" s="1085">
        <v>239138.39083095003</v>
      </c>
      <c r="EW45" s="1085">
        <v>239008.83108246</v>
      </c>
      <c r="EX45" s="1085">
        <v>239008.83108246</v>
      </c>
      <c r="EY45" s="1085">
        <v>238958.83108246</v>
      </c>
      <c r="EZ45" s="1085">
        <v>241635.83108246</v>
      </c>
      <c r="FA45" s="1085">
        <v>241635.83108242002</v>
      </c>
      <c r="FB45" s="1085">
        <v>239566.79051542003</v>
      </c>
      <c r="FC45" s="1085">
        <v>239876.00312948998</v>
      </c>
      <c r="FD45" s="1085">
        <v>239891.94163448</v>
      </c>
      <c r="FE45" s="1091"/>
    </row>
    <row r="46" spans="1:161" ht="15.75" customHeight="1">
      <c r="A46" s="1084" t="s">
        <v>887</v>
      </c>
      <c r="B46" s="1085">
        <v>5655.3</v>
      </c>
      <c r="C46" s="1085">
        <v>5523.8</v>
      </c>
      <c r="D46" s="1085">
        <v>5783</v>
      </c>
      <c r="E46" s="1085">
        <v>5859.1</v>
      </c>
      <c r="F46" s="1085">
        <v>7235</v>
      </c>
      <c r="G46" s="1085">
        <v>7264.5</v>
      </c>
      <c r="H46" s="1085">
        <v>7385.8</v>
      </c>
      <c r="I46" s="1085">
        <v>7638</v>
      </c>
      <c r="J46" s="1085">
        <v>7595.6</v>
      </c>
      <c r="K46" s="1085">
        <v>7098.6</v>
      </c>
      <c r="L46" s="1085">
        <v>9758.4</v>
      </c>
      <c r="M46" s="1085">
        <v>12568.7</v>
      </c>
      <c r="N46" s="1085">
        <v>14860.4</v>
      </c>
      <c r="O46" s="1085">
        <v>14108.8</v>
      </c>
      <c r="P46" s="1085">
        <v>14305.7</v>
      </c>
      <c r="Q46" s="1085">
        <v>14484.7</v>
      </c>
      <c r="R46" s="1085">
        <v>12859.7</v>
      </c>
      <c r="S46" s="1085">
        <v>11045.3</v>
      </c>
      <c r="T46" s="1085">
        <v>11131.9</v>
      </c>
      <c r="U46" s="1085">
        <v>11510.6</v>
      </c>
      <c r="V46" s="1085">
        <v>11990.5</v>
      </c>
      <c r="W46" s="1085">
        <v>13964.7</v>
      </c>
      <c r="X46" s="1085">
        <v>18872.099999999999</v>
      </c>
      <c r="Y46" s="1085">
        <v>19188.8</v>
      </c>
      <c r="Z46" s="1085">
        <v>14013.7</v>
      </c>
      <c r="AA46" s="1085">
        <v>14973.6</v>
      </c>
      <c r="AB46" s="1085">
        <v>18513.099999999999</v>
      </c>
      <c r="AC46" s="1085">
        <v>18697.7</v>
      </c>
      <c r="AD46" s="1085">
        <v>17894.5</v>
      </c>
      <c r="AE46" s="1085">
        <v>17523.8</v>
      </c>
      <c r="AF46" s="1085">
        <v>17836.400000000001</v>
      </c>
      <c r="AG46" s="1085">
        <v>17755.7</v>
      </c>
      <c r="AH46" s="1085">
        <v>16307.2</v>
      </c>
      <c r="AI46" s="1085">
        <v>15786.4</v>
      </c>
      <c r="AJ46" s="1085">
        <v>16331.7</v>
      </c>
      <c r="AK46" s="1085">
        <v>16166</v>
      </c>
      <c r="AL46" s="1085">
        <v>15721.7</v>
      </c>
      <c r="AM46" s="1085">
        <v>32360.5</v>
      </c>
      <c r="AN46" s="1085">
        <v>15995.5</v>
      </c>
      <c r="AO46" s="1085">
        <v>15697.3</v>
      </c>
      <c r="AP46" s="1085">
        <v>15015</v>
      </c>
      <c r="AQ46" s="1085">
        <v>15146.1</v>
      </c>
      <c r="AR46" s="1085">
        <v>15702.1</v>
      </c>
      <c r="AS46" s="1085">
        <v>15182.5</v>
      </c>
      <c r="AT46" s="1085">
        <v>15497.7</v>
      </c>
      <c r="AU46" s="1085">
        <v>15399.8</v>
      </c>
      <c r="AV46" s="1085">
        <v>14438.5</v>
      </c>
      <c r="AW46" s="1085">
        <v>16442.3</v>
      </c>
      <c r="AX46" s="1085">
        <v>15124.8</v>
      </c>
      <c r="AY46" s="1085">
        <v>17789.66</v>
      </c>
      <c r="AZ46" s="1085">
        <v>12083.200999999999</v>
      </c>
      <c r="BA46" s="1085">
        <v>19296.100999999999</v>
      </c>
      <c r="BB46" s="1085">
        <v>20274.776000000002</v>
      </c>
      <c r="BC46" s="1085">
        <v>31084.876</v>
      </c>
      <c r="BD46" s="1085">
        <v>30191.665000000001</v>
      </c>
      <c r="BE46" s="1085">
        <v>38616.557000000001</v>
      </c>
      <c r="BF46" s="1085">
        <v>100704.023</v>
      </c>
      <c r="BG46" s="1085">
        <v>34167.584000000003</v>
      </c>
      <c r="BH46" s="1085">
        <v>90904.115999999995</v>
      </c>
      <c r="BI46" s="1085">
        <v>87671.378800000006</v>
      </c>
      <c r="BJ46" s="1085">
        <v>44081.190565190002</v>
      </c>
      <c r="BK46" s="1085">
        <v>20764.20467753</v>
      </c>
      <c r="BL46" s="1085">
        <v>21621.876139029999</v>
      </c>
      <c r="BM46" s="1085">
        <v>48171.958844049994</v>
      </c>
      <c r="BN46" s="1085">
        <v>47692.273907770003</v>
      </c>
      <c r="BO46" s="1085">
        <v>40198.285557030002</v>
      </c>
      <c r="BP46" s="1085">
        <v>38921.477301080005</v>
      </c>
      <c r="BQ46" s="1085">
        <v>38638.753068080005</v>
      </c>
      <c r="BR46" s="1085">
        <v>44013.26399308</v>
      </c>
      <c r="BS46" s="1085">
        <v>36532.866384330002</v>
      </c>
      <c r="BT46" s="1085">
        <v>41298.733993419999</v>
      </c>
      <c r="BU46" s="1085">
        <v>73212.787142130008</v>
      </c>
      <c r="BV46" s="1085">
        <v>75454.693884919994</v>
      </c>
      <c r="BW46" s="1085">
        <v>45929.164973229999</v>
      </c>
      <c r="BX46" s="1085">
        <v>79766.757797429993</v>
      </c>
      <c r="BY46" s="1085">
        <v>82228.11636367999</v>
      </c>
      <c r="BZ46" s="1085">
        <v>93132.626332679996</v>
      </c>
      <c r="CA46" s="1085">
        <v>92321.389463679996</v>
      </c>
      <c r="CB46" s="1085">
        <v>110458.09638274999</v>
      </c>
      <c r="CC46" s="1085">
        <v>80036.734326019985</v>
      </c>
      <c r="CD46" s="1085">
        <v>78412.4146511</v>
      </c>
      <c r="CE46" s="1085">
        <v>103732.17246769</v>
      </c>
      <c r="CF46" s="1085">
        <v>71985.359032809996</v>
      </c>
      <c r="CG46" s="1085">
        <v>73381.956575510005</v>
      </c>
      <c r="CH46" s="1085">
        <v>77467.349624719995</v>
      </c>
      <c r="CI46" s="1085">
        <v>80148.157450719998</v>
      </c>
      <c r="CJ46" s="1085">
        <v>75358.206541170002</v>
      </c>
      <c r="CK46" s="1085">
        <v>89370.816676910006</v>
      </c>
      <c r="CL46" s="1085">
        <v>89582.385890580001</v>
      </c>
      <c r="CM46" s="1085">
        <v>91200.743004029995</v>
      </c>
      <c r="CN46" s="1085">
        <v>91255.557436339994</v>
      </c>
      <c r="CO46" s="1085">
        <v>118515.65455923999</v>
      </c>
      <c r="CP46" s="1085">
        <v>101532.32101244001</v>
      </c>
      <c r="CQ46" s="1085">
        <v>83021.796527820014</v>
      </c>
      <c r="CR46" s="1085">
        <v>151167.93050089999</v>
      </c>
      <c r="CS46" s="1085">
        <v>86230.498256869992</v>
      </c>
      <c r="CT46" s="1085">
        <v>94808.834296429995</v>
      </c>
      <c r="CU46" s="1085">
        <v>98111.398481460012</v>
      </c>
      <c r="CV46" s="1085">
        <v>96935.226083630012</v>
      </c>
      <c r="CW46" s="1085">
        <v>98956.736023429999</v>
      </c>
      <c r="CX46" s="1085">
        <v>98392.186707350003</v>
      </c>
      <c r="CY46" s="1085">
        <v>111970.0551869</v>
      </c>
      <c r="CZ46" s="1085">
        <v>107260.72905935001</v>
      </c>
      <c r="DA46" s="1085">
        <v>113071.09291383</v>
      </c>
      <c r="DB46" s="1085">
        <v>132332.76301254</v>
      </c>
      <c r="DC46" s="1085">
        <v>133214.16076179</v>
      </c>
      <c r="DD46" s="1085">
        <v>131743.53453854</v>
      </c>
      <c r="DE46" s="1085">
        <v>136784.32482679997</v>
      </c>
      <c r="DF46" s="1085">
        <v>1170291.0632651802</v>
      </c>
      <c r="DG46" s="1085">
        <v>1169416.4044793902</v>
      </c>
      <c r="DH46" s="1085">
        <v>972213.10857047804</v>
      </c>
      <c r="DI46" s="1085">
        <v>994812.3942100202</v>
      </c>
      <c r="DJ46" s="1085">
        <v>1496669.7705562899</v>
      </c>
      <c r="DK46" s="1085">
        <v>1508178.1037729799</v>
      </c>
      <c r="DL46" s="1085">
        <v>1508472.9195445601</v>
      </c>
      <c r="DM46" s="1085">
        <v>1453941.2038925099</v>
      </c>
      <c r="DN46" s="1085">
        <v>2195987.2365898299</v>
      </c>
      <c r="DO46" s="1085">
        <v>2232981.3349215803</v>
      </c>
      <c r="DP46" s="1085">
        <v>1348029.6872712399</v>
      </c>
      <c r="DQ46" s="1085">
        <v>1465216.3415508</v>
      </c>
      <c r="DR46" s="1085">
        <v>1918040.66906119</v>
      </c>
      <c r="DS46" s="1085">
        <v>2389049.1020127404</v>
      </c>
      <c r="DT46" s="1085">
        <v>1941174.6971289502</v>
      </c>
      <c r="DU46" s="1085">
        <v>1988372.33882302</v>
      </c>
      <c r="DV46" s="1085">
        <v>1926627.9850540299</v>
      </c>
      <c r="DW46" s="1085">
        <v>1900164.6163054199</v>
      </c>
      <c r="DX46" s="1085">
        <v>1860056.6654707501</v>
      </c>
      <c r="DY46" s="1085">
        <v>1990916.3931440201</v>
      </c>
      <c r="DZ46" s="1085">
        <v>1947410.3302871301</v>
      </c>
      <c r="EA46" s="1085">
        <v>1958243.5866675498</v>
      </c>
      <c r="EB46" s="1085">
        <v>2004764.8867560101</v>
      </c>
      <c r="EC46" s="1085">
        <v>2074244.0537300899</v>
      </c>
      <c r="ED46" s="1085">
        <v>2009612.3922684202</v>
      </c>
      <c r="EE46" s="1085">
        <v>1992790.7240601499</v>
      </c>
      <c r="EF46" s="1085">
        <v>1941037.3341500701</v>
      </c>
      <c r="EG46" s="1085">
        <v>1950576.76392749</v>
      </c>
      <c r="EH46" s="1085">
        <v>1922413.3425963698</v>
      </c>
      <c r="EI46" s="1085">
        <v>1920420.94924894</v>
      </c>
      <c r="EJ46" s="1085">
        <v>1900519.6093210799</v>
      </c>
      <c r="EK46" s="1085">
        <v>2017803.0903167601</v>
      </c>
      <c r="EL46" s="1085">
        <v>1967476.3618447499</v>
      </c>
      <c r="EM46" s="1085">
        <v>1792357.2891329699</v>
      </c>
      <c r="EN46" s="1085">
        <v>1752069.7886920401</v>
      </c>
      <c r="EO46" s="1085">
        <v>1730793.8324899098</v>
      </c>
      <c r="EP46" s="1085">
        <v>1267888.4518140901</v>
      </c>
      <c r="EQ46" s="1085">
        <v>1148870.59822592</v>
      </c>
      <c r="ER46" s="1085">
        <v>1164181.4947189</v>
      </c>
      <c r="ES46" s="1085">
        <v>1173518.85583855</v>
      </c>
      <c r="ET46" s="1085">
        <v>1178305.0190804501</v>
      </c>
      <c r="EU46" s="1085">
        <v>1180033.63606043</v>
      </c>
      <c r="EV46" s="1085">
        <v>1210066.91937511</v>
      </c>
      <c r="EW46" s="1085">
        <v>1235830.4035572601</v>
      </c>
      <c r="EX46" s="1085">
        <v>1261073.2471098402</v>
      </c>
      <c r="EY46" s="1085">
        <v>1216267.0055581201</v>
      </c>
      <c r="EZ46" s="1085">
        <v>674250.9436505601</v>
      </c>
      <c r="FA46" s="1085">
        <v>477873.95800659002</v>
      </c>
      <c r="FB46" s="1085">
        <v>463957.03135546995</v>
      </c>
      <c r="FC46" s="1085">
        <v>456523.94663506001</v>
      </c>
      <c r="FD46" s="1085">
        <v>329475.31636404997</v>
      </c>
      <c r="FE46" s="1086"/>
    </row>
    <row r="47" spans="1:161" ht="15.75" customHeight="1">
      <c r="A47" s="1084" t="s">
        <v>888</v>
      </c>
      <c r="B47" s="1085"/>
      <c r="C47" s="1085"/>
      <c r="D47" s="1085"/>
      <c r="E47" s="1085"/>
      <c r="F47" s="1085"/>
      <c r="G47" s="1085"/>
      <c r="H47" s="1085"/>
      <c r="I47" s="1085"/>
      <c r="J47" s="1085"/>
      <c r="K47" s="1085"/>
      <c r="L47" s="1085"/>
      <c r="M47" s="1085"/>
      <c r="N47" s="1085"/>
      <c r="O47" s="1085"/>
      <c r="P47" s="1085"/>
      <c r="Q47" s="1085"/>
      <c r="R47" s="1085"/>
      <c r="S47" s="1085"/>
      <c r="T47" s="1085"/>
      <c r="U47" s="1085"/>
      <c r="V47" s="1085"/>
      <c r="W47" s="1085"/>
      <c r="X47" s="1085"/>
      <c r="Y47" s="1085"/>
      <c r="Z47" s="1085"/>
      <c r="AA47" s="1085"/>
      <c r="AB47" s="1085"/>
      <c r="AC47" s="1085"/>
      <c r="AD47" s="1085"/>
      <c r="AE47" s="1085"/>
      <c r="AF47" s="1085"/>
      <c r="AG47" s="1085"/>
      <c r="AH47" s="1085"/>
      <c r="AI47" s="1085"/>
      <c r="AJ47" s="1085"/>
      <c r="AK47" s="1085"/>
      <c r="AL47" s="1085"/>
      <c r="AM47" s="1085"/>
      <c r="AN47" s="1085"/>
      <c r="AO47" s="1085"/>
      <c r="AP47" s="1085"/>
      <c r="AQ47" s="1085"/>
      <c r="AR47" s="1085"/>
      <c r="AS47" s="1085"/>
      <c r="AT47" s="1085"/>
      <c r="AU47" s="1085"/>
      <c r="AV47" s="1085"/>
      <c r="AW47" s="1085"/>
      <c r="AX47" s="1085"/>
      <c r="AY47" s="1085"/>
      <c r="AZ47" s="1085"/>
      <c r="BA47" s="1085"/>
      <c r="BB47" s="1085"/>
      <c r="BC47" s="1085"/>
      <c r="BD47" s="1085"/>
      <c r="BE47" s="1085"/>
      <c r="BF47" s="1085"/>
      <c r="BG47" s="1085"/>
      <c r="BH47" s="1085"/>
      <c r="BI47" s="1085"/>
      <c r="BJ47" s="1085"/>
      <c r="BK47" s="1085"/>
      <c r="BL47" s="1085"/>
      <c r="BM47" s="1085"/>
      <c r="BN47" s="1085"/>
      <c r="BO47" s="1085"/>
      <c r="BP47" s="1085"/>
      <c r="BQ47" s="1085"/>
      <c r="BR47" s="1085"/>
      <c r="BS47" s="1085"/>
      <c r="BT47" s="1085"/>
      <c r="BU47" s="1085"/>
      <c r="BV47" s="1085"/>
      <c r="BW47" s="1085"/>
      <c r="BX47" s="1085"/>
      <c r="BY47" s="1085"/>
      <c r="BZ47" s="1085"/>
      <c r="CA47" s="1085"/>
      <c r="CB47" s="1085"/>
      <c r="CC47" s="1085"/>
      <c r="CD47" s="1085"/>
      <c r="CE47" s="1085"/>
      <c r="CF47" s="1085"/>
      <c r="CG47" s="1085"/>
      <c r="CH47" s="1085"/>
      <c r="CI47" s="1085"/>
      <c r="CJ47" s="1085"/>
      <c r="CK47" s="1085"/>
      <c r="CL47" s="1085"/>
      <c r="CM47" s="1085"/>
      <c r="CN47" s="1085"/>
      <c r="CO47" s="1085"/>
      <c r="CP47" s="1085"/>
      <c r="CQ47" s="1085"/>
      <c r="CR47" s="1085"/>
      <c r="CS47" s="1085"/>
      <c r="CT47" s="1085"/>
      <c r="CU47" s="1085"/>
      <c r="CV47" s="1085"/>
      <c r="CW47" s="1085"/>
      <c r="CX47" s="1085"/>
      <c r="CY47" s="1085"/>
      <c r="CZ47" s="1085"/>
      <c r="DA47" s="1085"/>
      <c r="DB47" s="1085"/>
      <c r="DC47" s="1085"/>
      <c r="DD47" s="1085"/>
      <c r="DE47" s="1085"/>
      <c r="DF47" s="1085"/>
      <c r="DG47" s="1085"/>
      <c r="DH47" s="1085"/>
      <c r="DI47" s="1085"/>
      <c r="DJ47" s="1085"/>
      <c r="DK47" s="1085"/>
      <c r="DL47" s="1085"/>
      <c r="DM47" s="1085"/>
      <c r="DN47" s="1085"/>
      <c r="DO47" s="1085"/>
      <c r="DP47" s="1085"/>
      <c r="DQ47" s="1085"/>
      <c r="DR47" s="1085"/>
      <c r="DS47" s="1085"/>
      <c r="DT47" s="1085"/>
      <c r="DU47" s="1085">
        <v>0</v>
      </c>
      <c r="DV47" s="1085">
        <v>0</v>
      </c>
      <c r="DW47" s="1085">
        <v>0</v>
      </c>
      <c r="DX47" s="1085">
        <v>0</v>
      </c>
      <c r="DY47" s="1085">
        <v>0</v>
      </c>
      <c r="DZ47" s="1085">
        <v>0</v>
      </c>
      <c r="EA47" s="1085">
        <v>0</v>
      </c>
      <c r="EB47" s="1085">
        <v>0</v>
      </c>
      <c r="EC47" s="1085">
        <v>0</v>
      </c>
      <c r="ED47" s="1085">
        <v>0</v>
      </c>
      <c r="EE47" s="1085">
        <v>0</v>
      </c>
      <c r="EF47" s="1085">
        <v>0</v>
      </c>
      <c r="EG47" s="1085">
        <v>0</v>
      </c>
      <c r="EH47" s="1085">
        <v>0</v>
      </c>
      <c r="EI47" s="1085">
        <v>0</v>
      </c>
      <c r="EJ47" s="1085">
        <v>0</v>
      </c>
      <c r="EK47" s="1085">
        <v>0</v>
      </c>
      <c r="EL47" s="1085">
        <v>0</v>
      </c>
      <c r="EM47" s="1085">
        <v>0</v>
      </c>
      <c r="EN47" s="1085">
        <v>0</v>
      </c>
      <c r="EO47" s="1085">
        <v>0</v>
      </c>
      <c r="EP47" s="1085">
        <v>0</v>
      </c>
      <c r="EQ47" s="1085">
        <v>0</v>
      </c>
      <c r="ER47" s="1085">
        <v>0</v>
      </c>
      <c r="ES47" s="1085">
        <v>0</v>
      </c>
      <c r="ET47" s="1085">
        <v>0</v>
      </c>
      <c r="EU47" s="1085">
        <v>0</v>
      </c>
      <c r="EV47" s="1085">
        <v>0</v>
      </c>
      <c r="EW47" s="1085">
        <v>0</v>
      </c>
      <c r="EX47" s="1085">
        <v>0</v>
      </c>
      <c r="EY47" s="1085">
        <v>0</v>
      </c>
      <c r="EZ47" s="1085">
        <v>0</v>
      </c>
      <c r="FA47" s="1085">
        <v>0</v>
      </c>
      <c r="FB47" s="1085">
        <v>0</v>
      </c>
      <c r="FC47" s="1085">
        <v>0</v>
      </c>
      <c r="FD47" s="1085">
        <v>0</v>
      </c>
      <c r="FE47" s="1086"/>
    </row>
    <row r="48" spans="1:161" ht="15.75" customHeight="1">
      <c r="A48" s="1084" t="s">
        <v>889</v>
      </c>
      <c r="B48" s="1085">
        <v>35347.5</v>
      </c>
      <c r="C48" s="1085">
        <v>36861.5</v>
      </c>
      <c r="D48" s="1085">
        <v>26138.7</v>
      </c>
      <c r="E48" s="1085">
        <v>26310.2</v>
      </c>
      <c r="F48" s="1085">
        <v>34065.4</v>
      </c>
      <c r="G48" s="1085">
        <v>31262.9</v>
      </c>
      <c r="H48" s="1085">
        <v>34115.800000000003</v>
      </c>
      <c r="I48" s="1085">
        <v>34313.5</v>
      </c>
      <c r="J48" s="1085">
        <v>28598.9</v>
      </c>
      <c r="K48" s="1085">
        <v>27353.8</v>
      </c>
      <c r="L48" s="1085">
        <v>30715.7</v>
      </c>
      <c r="M48" s="1085">
        <v>35639.199999999997</v>
      </c>
      <c r="N48" s="1085">
        <v>36978.199999999997</v>
      </c>
      <c r="O48" s="1085">
        <v>28305.599999999999</v>
      </c>
      <c r="P48" s="1085">
        <v>34822.9</v>
      </c>
      <c r="Q48" s="1085">
        <v>39077.699999999997</v>
      </c>
      <c r="R48" s="1085">
        <v>36410.300000000003</v>
      </c>
      <c r="S48" s="1085">
        <v>37640.1</v>
      </c>
      <c r="T48" s="1085">
        <v>39483.4</v>
      </c>
      <c r="U48" s="1085">
        <v>36668.400000000001</v>
      </c>
      <c r="V48" s="1085">
        <v>32456.5</v>
      </c>
      <c r="W48" s="1085">
        <v>33511.300000000003</v>
      </c>
      <c r="X48" s="1085">
        <v>42375.6</v>
      </c>
      <c r="Y48" s="1085">
        <v>43999.1</v>
      </c>
      <c r="Z48" s="1085">
        <v>47569</v>
      </c>
      <c r="AA48" s="1085">
        <v>47327.9</v>
      </c>
      <c r="AB48" s="1085">
        <v>42465</v>
      </c>
      <c r="AC48" s="1085">
        <v>42121.9</v>
      </c>
      <c r="AD48" s="1085">
        <v>65086.8</v>
      </c>
      <c r="AE48" s="1085">
        <v>72924.2</v>
      </c>
      <c r="AF48" s="1085">
        <v>65203.199999999997</v>
      </c>
      <c r="AG48" s="1085">
        <v>71082.2</v>
      </c>
      <c r="AH48" s="1085">
        <v>79091</v>
      </c>
      <c r="AI48" s="1085">
        <v>74882.5</v>
      </c>
      <c r="AJ48" s="1085">
        <v>82186</v>
      </c>
      <c r="AK48" s="1085">
        <v>88135.8</v>
      </c>
      <c r="AL48" s="1085">
        <v>80115.3</v>
      </c>
      <c r="AM48" s="1085">
        <v>88947.4</v>
      </c>
      <c r="AN48" s="1085">
        <v>91449</v>
      </c>
      <c r="AO48" s="1085">
        <v>104736.9</v>
      </c>
      <c r="AP48" s="1085">
        <v>116519.7</v>
      </c>
      <c r="AQ48" s="1085">
        <v>132546.70000000001</v>
      </c>
      <c r="AR48" s="1085">
        <v>182834</v>
      </c>
      <c r="AS48" s="1085">
        <v>166905.1</v>
      </c>
      <c r="AT48" s="1085">
        <v>195841.5</v>
      </c>
      <c r="AU48" s="1085">
        <v>190712.4</v>
      </c>
      <c r="AV48" s="1085">
        <v>217795.1</v>
      </c>
      <c r="AW48" s="1085">
        <v>224808</v>
      </c>
      <c r="AX48" s="1085">
        <v>194591.2</v>
      </c>
      <c r="AY48" s="1085">
        <v>164792.06599999999</v>
      </c>
      <c r="AZ48" s="1085">
        <v>27083.954000000002</v>
      </c>
      <c r="BA48" s="1085">
        <v>91925.97</v>
      </c>
      <c r="BB48" s="1085">
        <v>114645.76300000001</v>
      </c>
      <c r="BC48" s="1085">
        <v>170605.19399999999</v>
      </c>
      <c r="BD48" s="1085">
        <v>183140.35399999999</v>
      </c>
      <c r="BE48" s="1085">
        <v>179260.117</v>
      </c>
      <c r="BF48" s="1085">
        <v>148262.82500000001</v>
      </c>
      <c r="BG48" s="1085">
        <v>211103.997</v>
      </c>
      <c r="BH48" s="1085">
        <v>195888.78400000001</v>
      </c>
      <c r="BI48" s="1085">
        <v>196101.21470000001</v>
      </c>
      <c r="BJ48" s="1085">
        <v>193511.61398914002</v>
      </c>
      <c r="BK48" s="1085">
        <v>184871.43585548</v>
      </c>
      <c r="BL48" s="1085">
        <v>220259.13068214999</v>
      </c>
      <c r="BM48" s="1085">
        <v>249738.92419176002</v>
      </c>
      <c r="BN48" s="1085">
        <v>342566.53664792998</v>
      </c>
      <c r="BO48" s="1085">
        <v>303435.52512263</v>
      </c>
      <c r="BP48" s="1085">
        <v>329589.67081078002</v>
      </c>
      <c r="BQ48" s="1085">
        <v>368916.86457918998</v>
      </c>
      <c r="BR48" s="1085">
        <v>293197.62880609004</v>
      </c>
      <c r="BS48" s="1085">
        <v>311314.53318714001</v>
      </c>
      <c r="BT48" s="1085">
        <v>338743.55611444003</v>
      </c>
      <c r="BU48" s="1085">
        <v>445821.56941405998</v>
      </c>
      <c r="BV48" s="1085">
        <v>363369.49668734003</v>
      </c>
      <c r="BW48" s="1085">
        <v>387897.46747432003</v>
      </c>
      <c r="BX48" s="1085">
        <v>566690.15887145</v>
      </c>
      <c r="BY48" s="1085">
        <v>533964.92445090006</v>
      </c>
      <c r="BZ48" s="1085">
        <v>566273.41025617009</v>
      </c>
      <c r="CA48" s="1085">
        <v>619791.20546181011</v>
      </c>
      <c r="CB48" s="1085">
        <v>620591.61690713</v>
      </c>
      <c r="CC48" s="1085">
        <v>640563.94744631997</v>
      </c>
      <c r="CD48" s="1085">
        <v>659007.31703778007</v>
      </c>
      <c r="CE48" s="1085">
        <v>697527.5503505799</v>
      </c>
      <c r="CF48" s="1085">
        <v>765128.73153896001</v>
      </c>
      <c r="CG48" s="1085">
        <v>784091.64979353</v>
      </c>
      <c r="CH48" s="1085">
        <v>822700.90232520993</v>
      </c>
      <c r="CI48" s="1085">
        <v>790622.75843116001</v>
      </c>
      <c r="CJ48" s="1085">
        <v>756758.53586676007</v>
      </c>
      <c r="CK48" s="1085">
        <v>748295.45784265001</v>
      </c>
      <c r="CL48" s="1085">
        <v>753380.66064234998</v>
      </c>
      <c r="CM48" s="1085">
        <v>678423.95785606001</v>
      </c>
      <c r="CN48" s="1085">
        <v>602465.91779056995</v>
      </c>
      <c r="CO48" s="1085">
        <v>737064.49601419992</v>
      </c>
      <c r="CP48" s="1085">
        <v>747957.85211506998</v>
      </c>
      <c r="CQ48" s="1085">
        <v>722521.76346582</v>
      </c>
      <c r="CR48" s="1085">
        <v>655429.07015731011</v>
      </c>
      <c r="CS48" s="1085">
        <v>552031.64203639003</v>
      </c>
      <c r="CT48" s="1085">
        <v>509079.11652690003</v>
      </c>
      <c r="CU48" s="1085">
        <v>487161.53514211997</v>
      </c>
      <c r="CV48" s="1085">
        <v>462300.24212071003</v>
      </c>
      <c r="CW48" s="1085">
        <v>365267.90371016</v>
      </c>
      <c r="CX48" s="1085">
        <v>363032.09625974001</v>
      </c>
      <c r="CY48" s="1085">
        <v>356881.16168691998</v>
      </c>
      <c r="CZ48" s="1085">
        <v>188204.27750237001</v>
      </c>
      <c r="DA48" s="1085">
        <v>183254.63086892999</v>
      </c>
      <c r="DB48" s="1085">
        <v>202022.65978864001</v>
      </c>
      <c r="DC48" s="1085">
        <v>210549.79995557998</v>
      </c>
      <c r="DD48" s="1085">
        <v>217700.85198728001</v>
      </c>
      <c r="DE48" s="1085">
        <v>218705.18684496</v>
      </c>
      <c r="DF48" s="1085">
        <v>189216.42235347</v>
      </c>
      <c r="DG48" s="1085">
        <v>195110.17479018</v>
      </c>
      <c r="DH48" s="1085">
        <v>219702.09692085997</v>
      </c>
      <c r="DI48" s="1085">
        <v>201050.49331160999</v>
      </c>
      <c r="DJ48" s="1085">
        <v>201651.55851626</v>
      </c>
      <c r="DK48" s="1085">
        <v>188635.63226690001</v>
      </c>
      <c r="DL48" s="1085">
        <v>199469.24419870001</v>
      </c>
      <c r="DM48" s="1085">
        <v>211902.62806376</v>
      </c>
      <c r="DN48" s="1085">
        <v>183699.85652519</v>
      </c>
      <c r="DO48" s="1085">
        <v>209287.28226728001</v>
      </c>
      <c r="DP48" s="1085">
        <v>211768.87219612001</v>
      </c>
      <c r="DQ48" s="1085">
        <v>200488.12956582999</v>
      </c>
      <c r="DR48" s="1085">
        <v>203008.28520982998</v>
      </c>
      <c r="DS48" s="1085">
        <v>212263.92185757001</v>
      </c>
      <c r="DT48" s="1085">
        <v>206825.68396532998</v>
      </c>
      <c r="DU48" s="1085">
        <v>195818.04224578</v>
      </c>
      <c r="DV48" s="1085">
        <v>184901.29254577999</v>
      </c>
      <c r="DW48" s="1085">
        <v>178860.53116554001</v>
      </c>
      <c r="DX48" s="1085">
        <v>2039.05596554</v>
      </c>
      <c r="DY48" s="1085">
        <v>2039.05596554</v>
      </c>
      <c r="DZ48" s="1085">
        <v>1919.7074852999999</v>
      </c>
      <c r="EA48" s="1085">
        <v>1169.7074852999999</v>
      </c>
      <c r="EB48" s="1085">
        <v>1169.7074852999999</v>
      </c>
      <c r="EC48" s="1085">
        <v>1050.35900507</v>
      </c>
      <c r="ED48" s="1085">
        <v>1050.35900507</v>
      </c>
      <c r="EE48" s="1085">
        <v>1050.35900507</v>
      </c>
      <c r="EF48" s="1085">
        <v>931.01052481999989</v>
      </c>
      <c r="EG48" s="1085">
        <v>7893.9010029600004</v>
      </c>
      <c r="EH48" s="1085">
        <v>7397.8568739499988</v>
      </c>
      <c r="EI48" s="1085">
        <v>6466.4311423199997</v>
      </c>
      <c r="EJ48" s="1085">
        <v>6466.8464241499996</v>
      </c>
      <c r="EK48" s="1085">
        <v>9134.2129690100028</v>
      </c>
      <c r="EL48" s="1085">
        <v>9134.2130440100009</v>
      </c>
      <c r="EM48" s="1085">
        <v>21667.9854658</v>
      </c>
      <c r="EN48" s="1085">
        <v>9243.5094123300005</v>
      </c>
      <c r="EO48" s="1085">
        <v>9208.6719908600007</v>
      </c>
      <c r="EP48" s="1085">
        <v>9324.7964040799998</v>
      </c>
      <c r="EQ48" s="1085">
        <v>10591.814687510001</v>
      </c>
      <c r="ER48" s="1085">
        <v>10807.042449019998</v>
      </c>
      <c r="ES48" s="1085">
        <v>10761.38807537</v>
      </c>
      <c r="ET48" s="1085">
        <v>10474.417726689999</v>
      </c>
      <c r="EU48" s="1085">
        <v>10614.641874340001</v>
      </c>
      <c r="EV48" s="1085">
        <v>10630.94700779</v>
      </c>
      <c r="EW48" s="1085">
        <v>10552.896321350001</v>
      </c>
      <c r="EX48" s="1085">
        <v>10566.906649410001</v>
      </c>
      <c r="EY48" s="1085">
        <v>10673.259503469999</v>
      </c>
      <c r="EZ48" s="1085">
        <v>10803.86057105</v>
      </c>
      <c r="FA48" s="1085">
        <v>9989.9289272700007</v>
      </c>
      <c r="FB48" s="1085">
        <v>9848.1185039599986</v>
      </c>
      <c r="FC48" s="1085">
        <v>10164.028669399999</v>
      </c>
      <c r="FD48" s="1085">
        <v>10047.603605459999</v>
      </c>
      <c r="FE48" s="1086"/>
    </row>
    <row r="49" spans="1:161" ht="15.75" customHeight="1">
      <c r="A49" s="1084" t="s">
        <v>890</v>
      </c>
      <c r="B49" s="1085">
        <v>30752.799999999999</v>
      </c>
      <c r="C49" s="1085">
        <v>23898.7</v>
      </c>
      <c r="D49" s="1085">
        <v>23857.8</v>
      </c>
      <c r="E49" s="1085">
        <v>28684.799999999999</v>
      </c>
      <c r="F49" s="1085">
        <v>24931.7</v>
      </c>
      <c r="G49" s="1085">
        <v>25876.799999999999</v>
      </c>
      <c r="H49" s="1085">
        <v>27160.3</v>
      </c>
      <c r="I49" s="1085">
        <v>33784.9</v>
      </c>
      <c r="J49" s="1085">
        <v>26653.3</v>
      </c>
      <c r="K49" s="1085">
        <v>26112.799999999999</v>
      </c>
      <c r="L49" s="1085">
        <v>33137.199999999997</v>
      </c>
      <c r="M49" s="1085">
        <v>30693.200000000001</v>
      </c>
      <c r="N49" s="1085">
        <v>32214.2</v>
      </c>
      <c r="O49" s="1085">
        <v>30844.799999999999</v>
      </c>
      <c r="P49" s="1085">
        <v>27304.400000000001</v>
      </c>
      <c r="Q49" s="1085">
        <v>32143.3</v>
      </c>
      <c r="R49" s="1085">
        <v>26344.6</v>
      </c>
      <c r="S49" s="1085">
        <v>21632.2</v>
      </c>
      <c r="T49" s="1085">
        <v>22232.1</v>
      </c>
      <c r="U49" s="1085">
        <v>25977</v>
      </c>
      <c r="V49" s="1085">
        <v>31088.2</v>
      </c>
      <c r="W49" s="1085">
        <v>18286.5</v>
      </c>
      <c r="X49" s="1085">
        <v>33469.300000000003</v>
      </c>
      <c r="Y49" s="1085">
        <v>30392.5</v>
      </c>
      <c r="Z49" s="1085">
        <v>33900.300000000003</v>
      </c>
      <c r="AA49" s="1085">
        <v>31555.599999999999</v>
      </c>
      <c r="AB49" s="1085">
        <v>30900.799999999999</v>
      </c>
      <c r="AC49" s="1085">
        <v>24373.7</v>
      </c>
      <c r="AD49" s="1085">
        <v>31898</v>
      </c>
      <c r="AE49" s="1085">
        <v>41930.300000000003</v>
      </c>
      <c r="AF49" s="1085">
        <v>44146</v>
      </c>
      <c r="AG49" s="1085">
        <v>36117</v>
      </c>
      <c r="AH49" s="1085">
        <v>38276.699999999997</v>
      </c>
      <c r="AI49" s="1085">
        <v>49867.5</v>
      </c>
      <c r="AJ49" s="1085">
        <v>42277.4</v>
      </c>
      <c r="AK49" s="1085">
        <v>33575.1</v>
      </c>
      <c r="AL49" s="1085">
        <v>24002.9</v>
      </c>
      <c r="AM49" s="1085">
        <v>33117.199999999997</v>
      </c>
      <c r="AN49" s="1085">
        <v>39440.1</v>
      </c>
      <c r="AO49" s="1085">
        <v>33466</v>
      </c>
      <c r="AP49" s="1085">
        <v>37864.300000000003</v>
      </c>
      <c r="AQ49" s="1085">
        <v>42224.9</v>
      </c>
      <c r="AR49" s="1085">
        <v>34516.1</v>
      </c>
      <c r="AS49" s="1085">
        <v>33169.599999999999</v>
      </c>
      <c r="AT49" s="1085">
        <v>42070.1</v>
      </c>
      <c r="AU49" s="1085">
        <v>44616.800000000003</v>
      </c>
      <c r="AV49" s="1085">
        <v>38601.1</v>
      </c>
      <c r="AW49" s="1085">
        <v>34564.699999999997</v>
      </c>
      <c r="AX49" s="1085">
        <v>41123.5</v>
      </c>
      <c r="AY49" s="1085">
        <v>49910.267999999996</v>
      </c>
      <c r="AZ49" s="1085">
        <v>55052.154999999999</v>
      </c>
      <c r="BA49" s="1085">
        <v>122986.88400000001</v>
      </c>
      <c r="BB49" s="1085">
        <v>107374.49400000001</v>
      </c>
      <c r="BC49" s="1085">
        <v>96301.074999999997</v>
      </c>
      <c r="BD49" s="1085">
        <v>43014.038</v>
      </c>
      <c r="BE49" s="1085">
        <v>67483.986999999994</v>
      </c>
      <c r="BF49" s="1085">
        <v>72987.957999999999</v>
      </c>
      <c r="BG49" s="1085">
        <v>61239.069000000003</v>
      </c>
      <c r="BH49" s="1085">
        <v>44182.502</v>
      </c>
      <c r="BI49" s="1085">
        <v>47872.402399999999</v>
      </c>
      <c r="BJ49" s="1085">
        <v>45743.494068040003</v>
      </c>
      <c r="BK49" s="1085">
        <v>42930.845744819999</v>
      </c>
      <c r="BL49" s="1085">
        <v>49025.701328120005</v>
      </c>
      <c r="BM49" s="1085">
        <v>59003.381294410006</v>
      </c>
      <c r="BN49" s="1085">
        <v>74445.156937289998</v>
      </c>
      <c r="BO49" s="1085">
        <v>81169.697824460003</v>
      </c>
      <c r="BP49" s="1085">
        <v>80537.110587500007</v>
      </c>
      <c r="BQ49" s="1085">
        <v>89237.016941280002</v>
      </c>
      <c r="BR49" s="1085">
        <v>79906.21250501</v>
      </c>
      <c r="BS49" s="1085">
        <v>81821.272689250007</v>
      </c>
      <c r="BT49" s="1085">
        <v>80178.945707029998</v>
      </c>
      <c r="BU49" s="1085">
        <v>82036.334399130006</v>
      </c>
      <c r="BV49" s="1085">
        <v>81833.981120700002</v>
      </c>
      <c r="BW49" s="1085">
        <v>99249.220056770006</v>
      </c>
      <c r="BX49" s="1085">
        <v>105900.12110258</v>
      </c>
      <c r="BY49" s="1085">
        <v>154573.41567215</v>
      </c>
      <c r="BZ49" s="1085">
        <v>186770.21880259999</v>
      </c>
      <c r="CA49" s="1085">
        <v>159952.08347888</v>
      </c>
      <c r="CB49" s="1085">
        <v>153685.65776823001</v>
      </c>
      <c r="CC49" s="1085">
        <v>157812.54288164002</v>
      </c>
      <c r="CD49" s="1085">
        <v>150559.49404210001</v>
      </c>
      <c r="CE49" s="1085">
        <v>127529.06957369001</v>
      </c>
      <c r="CF49" s="1085">
        <v>64255.010444830004</v>
      </c>
      <c r="CG49" s="1085">
        <v>65063.544350739998</v>
      </c>
      <c r="CH49" s="1085">
        <v>66398.676437809991</v>
      </c>
      <c r="CI49" s="1085">
        <v>74666.826921150001</v>
      </c>
      <c r="CJ49" s="1085">
        <v>77093.57668192999</v>
      </c>
      <c r="CK49" s="1085">
        <v>77513.736000179997</v>
      </c>
      <c r="CL49" s="1085">
        <v>67753.194716989994</v>
      </c>
      <c r="CM49" s="1085">
        <v>65839.341446570004</v>
      </c>
      <c r="CN49" s="1085">
        <v>74215.717754119993</v>
      </c>
      <c r="CO49" s="1085">
        <v>62998.855794410003</v>
      </c>
      <c r="CP49" s="1085">
        <v>95982.600968460014</v>
      </c>
      <c r="CQ49" s="1085">
        <v>109361.77160088001</v>
      </c>
      <c r="CR49" s="1085">
        <v>98253.509127779995</v>
      </c>
      <c r="CS49" s="1085">
        <v>63651.0507621</v>
      </c>
      <c r="CT49" s="1085">
        <v>62243.6317394</v>
      </c>
      <c r="CU49" s="1085">
        <v>49049.73541098</v>
      </c>
      <c r="CV49" s="1085">
        <v>41215.414812129995</v>
      </c>
      <c r="CW49" s="1085">
        <v>38760.420981069998</v>
      </c>
      <c r="CX49" s="1085">
        <v>43516.068276999998</v>
      </c>
      <c r="CY49" s="1085">
        <v>44612.129963580002</v>
      </c>
      <c r="CZ49" s="1085">
        <v>41312.043814019999</v>
      </c>
      <c r="DA49" s="1085">
        <v>44784.094177879997</v>
      </c>
      <c r="DB49" s="1085">
        <v>43630.018667050004</v>
      </c>
      <c r="DC49" s="1085">
        <v>61077.252962929997</v>
      </c>
      <c r="DD49" s="1085">
        <v>74398.014940669993</v>
      </c>
      <c r="DE49" s="1085">
        <v>83137.981885000001</v>
      </c>
      <c r="DF49" s="1085">
        <v>79172.308919310002</v>
      </c>
      <c r="DG49" s="1085">
        <v>58540.477778139997</v>
      </c>
      <c r="DH49" s="1085">
        <v>67432.922952859997</v>
      </c>
      <c r="DI49" s="1085">
        <v>60208.865914640002</v>
      </c>
      <c r="DJ49" s="1085">
        <v>63422.151112749998</v>
      </c>
      <c r="DK49" s="1085">
        <v>59961.156045060001</v>
      </c>
      <c r="DL49" s="1085">
        <v>62258.274906800005</v>
      </c>
      <c r="DM49" s="1085">
        <v>62217.004810309998</v>
      </c>
      <c r="DN49" s="1085">
        <v>66387.487738390002</v>
      </c>
      <c r="DO49" s="1085">
        <v>86996.429097800006</v>
      </c>
      <c r="DP49" s="1085">
        <v>103987.20245611</v>
      </c>
      <c r="DQ49" s="1085">
        <v>85554.51777808</v>
      </c>
      <c r="DR49" s="1085">
        <v>73406.101362939997</v>
      </c>
      <c r="DS49" s="1085">
        <v>52690.609965519994</v>
      </c>
      <c r="DT49" s="1085">
        <v>38143.214036639998</v>
      </c>
      <c r="DU49" s="1085">
        <v>28377.884526620001</v>
      </c>
      <c r="DV49" s="1085">
        <v>20232.85183177</v>
      </c>
      <c r="DW49" s="1085">
        <v>16118.095968629999</v>
      </c>
      <c r="DX49" s="1085">
        <v>23722.341342349999</v>
      </c>
      <c r="DY49" s="1085">
        <v>21153.74619555</v>
      </c>
      <c r="DZ49" s="1085">
        <v>16962.190190429999</v>
      </c>
      <c r="EA49" s="1085">
        <v>17076.022141090001</v>
      </c>
      <c r="EB49" s="1085">
        <v>14687.01586311</v>
      </c>
      <c r="EC49" s="1085">
        <v>11227.20225765</v>
      </c>
      <c r="ED49" s="1085">
        <v>9863.8236190499993</v>
      </c>
      <c r="EE49" s="1085">
        <v>8640.3443804599992</v>
      </c>
      <c r="EF49" s="1085">
        <v>8956.9584767699998</v>
      </c>
      <c r="EG49" s="1085">
        <v>10125.182049409999</v>
      </c>
      <c r="EH49" s="1085">
        <v>11644.74705365</v>
      </c>
      <c r="EI49" s="1085">
        <v>13862.627343919999</v>
      </c>
      <c r="EJ49" s="1085">
        <v>16012.33637811</v>
      </c>
      <c r="EK49" s="1085">
        <v>24857.85692523</v>
      </c>
      <c r="EL49" s="1085">
        <v>23773.844593869999</v>
      </c>
      <c r="EM49" s="1085">
        <v>24518.57011628</v>
      </c>
      <c r="EN49" s="1085">
        <v>19549.123979689997</v>
      </c>
      <c r="EO49" s="1085">
        <v>28354.643463529999</v>
      </c>
      <c r="EP49" s="1085">
        <v>20469.957069069998</v>
      </c>
      <c r="EQ49" s="1085">
        <v>20343.864037489999</v>
      </c>
      <c r="ER49" s="1085">
        <v>20690.119916979998</v>
      </c>
      <c r="ES49" s="1085">
        <v>30664.349468249999</v>
      </c>
      <c r="ET49" s="1085">
        <v>30334.635648990003</v>
      </c>
      <c r="EU49" s="1085">
        <v>24839.835702150001</v>
      </c>
      <c r="EV49" s="1085">
        <v>28151.687832150001</v>
      </c>
      <c r="EW49" s="1085">
        <v>30405.710238330001</v>
      </c>
      <c r="EX49" s="1085">
        <v>28109.878905689999</v>
      </c>
      <c r="EY49" s="1085">
        <v>29384.800430070001</v>
      </c>
      <c r="EZ49" s="1085">
        <v>30535.784658749999</v>
      </c>
      <c r="FA49" s="1085">
        <v>36741.090025559999</v>
      </c>
      <c r="FB49" s="1085">
        <v>36644.5795125</v>
      </c>
      <c r="FC49" s="1085">
        <v>41328.139440320003</v>
      </c>
      <c r="FD49" s="1085">
        <v>60620.764736389996</v>
      </c>
      <c r="FE49" s="1086"/>
    </row>
    <row r="50" spans="1:161" ht="15.75" customHeight="1">
      <c r="A50" s="1084" t="s">
        <v>891</v>
      </c>
      <c r="B50" s="1085">
        <v>0</v>
      </c>
      <c r="C50" s="1085">
        <v>0</v>
      </c>
      <c r="D50" s="1085">
        <v>0</v>
      </c>
      <c r="E50" s="1085">
        <v>0</v>
      </c>
      <c r="F50" s="1085">
        <v>0</v>
      </c>
      <c r="G50" s="1085">
        <v>0</v>
      </c>
      <c r="H50" s="1085"/>
      <c r="I50" s="1085">
        <v>0</v>
      </c>
      <c r="J50" s="1085">
        <v>0</v>
      </c>
      <c r="K50" s="1085">
        <v>0</v>
      </c>
      <c r="L50" s="1085">
        <v>136.69999999999999</v>
      </c>
      <c r="M50" s="1085">
        <v>1072.3</v>
      </c>
      <c r="N50" s="1085">
        <v>0</v>
      </c>
      <c r="O50" s="1085">
        <v>0</v>
      </c>
      <c r="P50" s="1085">
        <v>0</v>
      </c>
      <c r="Q50" s="1085">
        <v>0</v>
      </c>
      <c r="R50" s="1085">
        <v>0</v>
      </c>
      <c r="S50" s="1085">
        <v>0</v>
      </c>
      <c r="T50" s="1085">
        <v>0</v>
      </c>
      <c r="U50" s="1085">
        <v>0</v>
      </c>
      <c r="V50" s="1085">
        <v>0</v>
      </c>
      <c r="W50" s="1085">
        <v>0</v>
      </c>
      <c r="X50" s="1085">
        <v>0</v>
      </c>
      <c r="Y50" s="1085">
        <v>0</v>
      </c>
      <c r="Z50" s="1085">
        <v>0</v>
      </c>
      <c r="AA50" s="1085">
        <v>0</v>
      </c>
      <c r="AB50" s="1085">
        <v>0</v>
      </c>
      <c r="AC50" s="1085">
        <v>0</v>
      </c>
      <c r="AD50" s="1085">
        <v>0</v>
      </c>
      <c r="AE50" s="1085">
        <v>0</v>
      </c>
      <c r="AF50" s="1085">
        <v>0</v>
      </c>
      <c r="AG50" s="1085">
        <v>0</v>
      </c>
      <c r="AH50" s="1085">
        <v>0</v>
      </c>
      <c r="AI50" s="1085">
        <v>0</v>
      </c>
      <c r="AJ50" s="1085">
        <v>0</v>
      </c>
      <c r="AK50" s="1085">
        <v>0</v>
      </c>
      <c r="AL50" s="1085">
        <v>0</v>
      </c>
      <c r="AM50" s="1085">
        <v>0</v>
      </c>
      <c r="AN50" s="1085">
        <v>0</v>
      </c>
      <c r="AO50" s="1085">
        <v>0</v>
      </c>
      <c r="AP50" s="1085">
        <v>0</v>
      </c>
      <c r="AQ50" s="1085">
        <v>0</v>
      </c>
      <c r="AR50" s="1085">
        <v>0</v>
      </c>
      <c r="AS50" s="1085">
        <v>0</v>
      </c>
      <c r="AT50" s="1085">
        <v>0</v>
      </c>
      <c r="AU50" s="1085">
        <v>0</v>
      </c>
      <c r="AV50" s="1085">
        <v>0</v>
      </c>
      <c r="AW50" s="1085">
        <v>0</v>
      </c>
      <c r="AX50" s="1085">
        <v>0</v>
      </c>
      <c r="AY50" s="1085">
        <v>0</v>
      </c>
      <c r="AZ50" s="1085">
        <v>0</v>
      </c>
      <c r="BA50" s="1085">
        <v>0</v>
      </c>
      <c r="BB50" s="1085">
        <v>0</v>
      </c>
      <c r="BC50" s="1085">
        <v>0</v>
      </c>
      <c r="BD50" s="1085">
        <v>0</v>
      </c>
      <c r="BE50" s="1085">
        <v>0</v>
      </c>
      <c r="BF50" s="1085">
        <v>0</v>
      </c>
      <c r="BG50" s="1085">
        <v>0</v>
      </c>
      <c r="BH50" s="1085">
        <v>0</v>
      </c>
      <c r="BI50" s="1085">
        <v>0</v>
      </c>
      <c r="BJ50" s="1085">
        <v>0</v>
      </c>
      <c r="BK50" s="1085">
        <v>0</v>
      </c>
      <c r="BL50" s="1085">
        <v>0</v>
      </c>
      <c r="BM50" s="1085">
        <v>0</v>
      </c>
      <c r="BN50" s="1085">
        <v>0</v>
      </c>
      <c r="BO50" s="1085">
        <v>0</v>
      </c>
      <c r="BP50" s="1085">
        <v>0</v>
      </c>
      <c r="BQ50" s="1085">
        <v>0</v>
      </c>
      <c r="BR50" s="1085">
        <v>0</v>
      </c>
      <c r="BS50" s="1085">
        <v>0</v>
      </c>
      <c r="BT50" s="1085">
        <v>0</v>
      </c>
      <c r="BU50" s="1085">
        <v>0</v>
      </c>
      <c r="BV50" s="1085">
        <v>0</v>
      </c>
      <c r="BW50" s="1085">
        <v>0</v>
      </c>
      <c r="BX50" s="1085">
        <v>0</v>
      </c>
      <c r="BY50" s="1085">
        <v>0</v>
      </c>
      <c r="BZ50" s="1085">
        <v>0</v>
      </c>
      <c r="CA50" s="1085">
        <v>0</v>
      </c>
      <c r="CB50" s="1085">
        <v>0</v>
      </c>
      <c r="CC50" s="1085">
        <v>0</v>
      </c>
      <c r="CD50" s="1085">
        <v>0</v>
      </c>
      <c r="CE50" s="1085">
        <v>0</v>
      </c>
      <c r="CF50" s="1085">
        <v>0</v>
      </c>
      <c r="CG50" s="1085">
        <v>0</v>
      </c>
      <c r="CH50" s="1085">
        <v>0</v>
      </c>
      <c r="CI50" s="1085">
        <v>0</v>
      </c>
      <c r="CJ50" s="1085">
        <v>0</v>
      </c>
      <c r="CK50" s="1085">
        <v>0</v>
      </c>
      <c r="CL50" s="1085">
        <v>0</v>
      </c>
      <c r="CM50" s="1085">
        <v>0</v>
      </c>
      <c r="CN50" s="1085">
        <v>0</v>
      </c>
      <c r="CO50" s="1085">
        <v>0</v>
      </c>
      <c r="CP50" s="1085">
        <v>0</v>
      </c>
      <c r="CQ50" s="1085">
        <v>0</v>
      </c>
      <c r="CR50" s="1085">
        <v>0</v>
      </c>
      <c r="CS50" s="1085">
        <v>0</v>
      </c>
      <c r="CT50" s="1085">
        <v>0</v>
      </c>
      <c r="CU50" s="1085">
        <v>0</v>
      </c>
      <c r="CV50" s="1085">
        <v>0</v>
      </c>
      <c r="CW50" s="1085">
        <v>0</v>
      </c>
      <c r="CX50" s="1085">
        <v>0</v>
      </c>
      <c r="CY50" s="1085">
        <v>0</v>
      </c>
      <c r="CZ50" s="1085">
        <v>0</v>
      </c>
      <c r="DA50" s="1085">
        <v>0</v>
      </c>
      <c r="DB50" s="1085">
        <v>0</v>
      </c>
      <c r="DC50" s="1085">
        <v>0</v>
      </c>
      <c r="DD50" s="1085">
        <v>0</v>
      </c>
      <c r="DE50" s="1085">
        <v>0</v>
      </c>
      <c r="DF50" s="1085">
        <v>0</v>
      </c>
      <c r="DG50" s="1085">
        <v>0</v>
      </c>
      <c r="DH50" s="1085">
        <v>0</v>
      </c>
      <c r="DI50" s="1085">
        <v>0</v>
      </c>
      <c r="DJ50" s="1085">
        <v>0</v>
      </c>
      <c r="DK50" s="1085">
        <v>0</v>
      </c>
      <c r="DL50" s="1085">
        <v>0</v>
      </c>
      <c r="DM50" s="1085">
        <v>0</v>
      </c>
      <c r="DN50" s="1085">
        <v>0</v>
      </c>
      <c r="DO50" s="1085">
        <v>0</v>
      </c>
      <c r="DP50" s="1085">
        <v>0</v>
      </c>
      <c r="DQ50" s="1085">
        <v>0</v>
      </c>
      <c r="DR50" s="1085">
        <v>0</v>
      </c>
      <c r="DS50" s="1085">
        <v>0</v>
      </c>
      <c r="DT50" s="1085">
        <v>0</v>
      </c>
      <c r="DU50" s="1085">
        <v>0</v>
      </c>
      <c r="DV50" s="1085">
        <v>0</v>
      </c>
      <c r="DW50" s="1085">
        <v>0</v>
      </c>
      <c r="DX50" s="1085">
        <v>0</v>
      </c>
      <c r="DY50" s="1085">
        <v>0</v>
      </c>
      <c r="DZ50" s="1085">
        <v>0</v>
      </c>
      <c r="EA50" s="1085">
        <v>0</v>
      </c>
      <c r="EB50" s="1085">
        <v>0</v>
      </c>
      <c r="EC50" s="1085">
        <v>0</v>
      </c>
      <c r="ED50" s="1085">
        <v>0</v>
      </c>
      <c r="EE50" s="1085">
        <v>0</v>
      </c>
      <c r="EF50" s="1085">
        <v>0</v>
      </c>
      <c r="EG50" s="1085">
        <v>0</v>
      </c>
      <c r="EH50" s="1085">
        <v>0</v>
      </c>
      <c r="EI50" s="1085">
        <v>0</v>
      </c>
      <c r="EJ50" s="1085">
        <v>0</v>
      </c>
      <c r="EK50" s="1085">
        <v>0</v>
      </c>
      <c r="EL50" s="1085">
        <v>0</v>
      </c>
      <c r="EM50" s="1085">
        <v>0</v>
      </c>
      <c r="EN50" s="1085">
        <v>0</v>
      </c>
      <c r="EO50" s="1085">
        <v>0</v>
      </c>
      <c r="EP50" s="1085">
        <v>0</v>
      </c>
      <c r="EQ50" s="1085">
        <v>0</v>
      </c>
      <c r="ER50" s="1085">
        <v>0</v>
      </c>
      <c r="ES50" s="1085">
        <v>0</v>
      </c>
      <c r="ET50" s="1085">
        <v>0</v>
      </c>
      <c r="EU50" s="1085">
        <v>0</v>
      </c>
      <c r="EV50" s="1085">
        <v>0</v>
      </c>
      <c r="EW50" s="1085">
        <v>0</v>
      </c>
      <c r="EX50" s="1085">
        <v>0</v>
      </c>
      <c r="EY50" s="1085">
        <v>0</v>
      </c>
      <c r="EZ50" s="1085">
        <v>0</v>
      </c>
      <c r="FA50" s="1085">
        <v>0</v>
      </c>
      <c r="FB50" s="1085">
        <v>0</v>
      </c>
      <c r="FC50" s="1085">
        <v>0</v>
      </c>
      <c r="FD50" s="1085">
        <v>0</v>
      </c>
      <c r="FE50" s="1086"/>
    </row>
    <row r="51" spans="1:161" ht="15.75" customHeight="1">
      <c r="A51" s="1084" t="s">
        <v>892</v>
      </c>
      <c r="B51" s="1085">
        <v>21104.9</v>
      </c>
      <c r="C51" s="1085">
        <v>19973.7</v>
      </c>
      <c r="D51" s="1085">
        <v>22596.5</v>
      </c>
      <c r="E51" s="1085">
        <v>31163.599999999999</v>
      </c>
      <c r="F51" s="1085">
        <v>23849.5</v>
      </c>
      <c r="G51" s="1085">
        <v>23317.4</v>
      </c>
      <c r="H51" s="1085">
        <v>25444.7</v>
      </c>
      <c r="I51" s="1085">
        <v>25375.200000000001</v>
      </c>
      <c r="J51" s="1085">
        <v>24258.7</v>
      </c>
      <c r="K51" s="1085">
        <v>22083.8</v>
      </c>
      <c r="L51" s="1085">
        <v>22417.200000000001</v>
      </c>
      <c r="M51" s="1085">
        <v>20122.400000000001</v>
      </c>
      <c r="N51" s="1085">
        <v>20936.099999999999</v>
      </c>
      <c r="O51" s="1085">
        <v>20715.5</v>
      </c>
      <c r="P51" s="1085">
        <v>21530</v>
      </c>
      <c r="Q51" s="1085">
        <v>22488.9</v>
      </c>
      <c r="R51" s="1085">
        <v>21983.9</v>
      </c>
      <c r="S51" s="1085">
        <v>22776.799999999999</v>
      </c>
      <c r="T51" s="1085">
        <v>22940.9</v>
      </c>
      <c r="U51" s="1085">
        <v>26789.7</v>
      </c>
      <c r="V51" s="1085">
        <v>25913</v>
      </c>
      <c r="W51" s="1085">
        <v>24713</v>
      </c>
      <c r="X51" s="1085">
        <v>25874.400000000001</v>
      </c>
      <c r="Y51" s="1085">
        <v>25994.799999999999</v>
      </c>
      <c r="Z51" s="1085">
        <v>25676.9</v>
      </c>
      <c r="AA51" s="1085">
        <v>30037.599999999999</v>
      </c>
      <c r="AB51" s="1085">
        <v>31222.5</v>
      </c>
      <c r="AC51" s="1085">
        <v>30634.799999999999</v>
      </c>
      <c r="AD51" s="1085">
        <v>30701.4</v>
      </c>
      <c r="AE51" s="1085">
        <v>32726.3</v>
      </c>
      <c r="AF51" s="1085">
        <v>30603.5</v>
      </c>
      <c r="AG51" s="1085">
        <v>32344.5</v>
      </c>
      <c r="AH51" s="1085">
        <v>32280.9</v>
      </c>
      <c r="AI51" s="1085">
        <v>36423.9</v>
      </c>
      <c r="AJ51" s="1085">
        <v>35756.400000000001</v>
      </c>
      <c r="AK51" s="1085">
        <v>38531.5</v>
      </c>
      <c r="AL51" s="1085">
        <v>38680.199999999997</v>
      </c>
      <c r="AM51" s="1085">
        <v>29685.5</v>
      </c>
      <c r="AN51" s="1085">
        <v>28992</v>
      </c>
      <c r="AO51" s="1085">
        <v>30147.200000000001</v>
      </c>
      <c r="AP51" s="1085">
        <v>30621.8</v>
      </c>
      <c r="AQ51" s="1085">
        <v>30964</v>
      </c>
      <c r="AR51" s="1085">
        <v>29345.7</v>
      </c>
      <c r="AS51" s="1085">
        <v>28921.4</v>
      </c>
      <c r="AT51" s="1085">
        <v>28162.2</v>
      </c>
      <c r="AU51" s="1085">
        <v>28180.400000000001</v>
      </c>
      <c r="AV51" s="1085">
        <v>25575.5</v>
      </c>
      <c r="AW51" s="1085">
        <v>30154.400000000001</v>
      </c>
      <c r="AX51" s="1085">
        <v>27693.9</v>
      </c>
      <c r="AY51" s="1085">
        <v>33085.273000000001</v>
      </c>
      <c r="AZ51" s="1085">
        <v>22299.440999999999</v>
      </c>
      <c r="BA51" s="1085">
        <v>35224.091999999997</v>
      </c>
      <c r="BB51" s="1085">
        <v>31335.276999999998</v>
      </c>
      <c r="BC51" s="1085">
        <v>32425.927</v>
      </c>
      <c r="BD51" s="1085">
        <v>40026.695</v>
      </c>
      <c r="BE51" s="1085">
        <v>37730.468000000001</v>
      </c>
      <c r="BF51" s="1085">
        <v>41398.578000000001</v>
      </c>
      <c r="BG51" s="1085">
        <v>45458.326999999997</v>
      </c>
      <c r="BH51" s="1085">
        <v>46812.148999999998</v>
      </c>
      <c r="BI51" s="1085">
        <v>44995.618799999997</v>
      </c>
      <c r="BJ51" s="1085">
        <v>51534.560642639997</v>
      </c>
      <c r="BK51" s="1085">
        <v>46473.411476169997</v>
      </c>
      <c r="BL51" s="1085">
        <v>47730.109176599995</v>
      </c>
      <c r="BM51" s="1085">
        <v>53958.942535129994</v>
      </c>
      <c r="BN51" s="1085">
        <v>50930.886805629998</v>
      </c>
      <c r="BO51" s="1085">
        <v>54954.136239220003</v>
      </c>
      <c r="BP51" s="1085">
        <v>56848.064251669995</v>
      </c>
      <c r="BQ51" s="1085">
        <v>58971.390065440006</v>
      </c>
      <c r="BR51" s="1085">
        <v>60593.905871930001</v>
      </c>
      <c r="BS51" s="1085">
        <v>71779.902146669992</v>
      </c>
      <c r="BT51" s="1085">
        <v>73704.292175080001</v>
      </c>
      <c r="BU51" s="1085">
        <v>70432.343124149993</v>
      </c>
      <c r="BV51" s="1085">
        <v>72148.897961449999</v>
      </c>
      <c r="BW51" s="1085">
        <v>79194.911780070004</v>
      </c>
      <c r="BX51" s="1085">
        <v>82191.570184729993</v>
      </c>
      <c r="BY51" s="1085">
        <v>84600.653610940004</v>
      </c>
      <c r="BZ51" s="1085">
        <v>88814.972629199998</v>
      </c>
      <c r="CA51" s="1085">
        <v>88310.361546999993</v>
      </c>
      <c r="CB51" s="1085">
        <v>89840.855860130003</v>
      </c>
      <c r="CC51" s="1085">
        <v>96967.661883530003</v>
      </c>
      <c r="CD51" s="1085">
        <v>99483.864693160009</v>
      </c>
      <c r="CE51" s="1085">
        <v>93960.804659500005</v>
      </c>
      <c r="CF51" s="1085">
        <v>101687.04251816</v>
      </c>
      <c r="CG51" s="1085">
        <v>105610.39997094999</v>
      </c>
      <c r="CH51" s="1085">
        <v>111773.78993481</v>
      </c>
      <c r="CI51" s="1085">
        <v>122313.37637364</v>
      </c>
      <c r="CJ51" s="1085">
        <v>123717.45627949001</v>
      </c>
      <c r="CK51" s="1085">
        <v>107691.81866650999</v>
      </c>
      <c r="CL51" s="1085">
        <v>151897.78294235998</v>
      </c>
      <c r="CM51" s="1085">
        <v>154635.34495192999</v>
      </c>
      <c r="CN51" s="1085">
        <v>155470.28001967998</v>
      </c>
      <c r="CO51" s="1085">
        <v>151392.14813700001</v>
      </c>
      <c r="CP51" s="1085">
        <v>148887.63554677999</v>
      </c>
      <c r="CQ51" s="1085">
        <v>135533.23271507001</v>
      </c>
      <c r="CR51" s="1085">
        <v>141414.98863486</v>
      </c>
      <c r="CS51" s="1085">
        <v>133546.76474608001</v>
      </c>
      <c r="CT51" s="1085">
        <v>129455.7366857</v>
      </c>
      <c r="CU51" s="1085">
        <v>129600.88827916</v>
      </c>
      <c r="CV51" s="1085">
        <v>124448.54409992999</v>
      </c>
      <c r="CW51" s="1085">
        <v>120452.88994271999</v>
      </c>
      <c r="CX51" s="1085">
        <v>117510.37346289</v>
      </c>
      <c r="CY51" s="1085">
        <v>115858.22961652001</v>
      </c>
      <c r="CZ51" s="1085">
        <v>112000.47457385001</v>
      </c>
      <c r="DA51" s="1085">
        <v>104877.25553228</v>
      </c>
      <c r="DB51" s="1085">
        <v>102177.35623649</v>
      </c>
      <c r="DC51" s="1085">
        <v>102326.58991011999</v>
      </c>
      <c r="DD51" s="1085">
        <v>109187.06308175999</v>
      </c>
      <c r="DE51" s="1085">
        <v>128616.24262913001</v>
      </c>
      <c r="DF51" s="1085">
        <v>135182.79852175</v>
      </c>
      <c r="DG51" s="1085">
        <v>118499.53493973</v>
      </c>
      <c r="DH51" s="1085">
        <v>119360.97356062</v>
      </c>
      <c r="DI51" s="1085">
        <v>101874.46578985</v>
      </c>
      <c r="DJ51" s="1085">
        <v>109350.49530541</v>
      </c>
      <c r="DK51" s="1085">
        <v>104188.49931751</v>
      </c>
      <c r="DL51" s="1085">
        <v>104707.21145812</v>
      </c>
      <c r="DM51" s="1085">
        <v>112067.79158586</v>
      </c>
      <c r="DN51" s="1085">
        <v>109888.94996035</v>
      </c>
      <c r="DO51" s="1085">
        <v>113419.51382033</v>
      </c>
      <c r="DP51" s="1085">
        <v>111453.22314736</v>
      </c>
      <c r="DQ51" s="1085">
        <v>112649.63937913001</v>
      </c>
      <c r="DR51" s="1085">
        <v>124055.31917744</v>
      </c>
      <c r="DS51" s="1085">
        <v>129259.63826647001</v>
      </c>
      <c r="DT51" s="1085">
        <v>129890.23006250999</v>
      </c>
      <c r="DU51" s="1085">
        <v>116427.29935772999</v>
      </c>
      <c r="DV51" s="1085">
        <v>126501.25575500001</v>
      </c>
      <c r="DW51" s="1085">
        <v>132165.80281657001</v>
      </c>
      <c r="DX51" s="1085">
        <v>137219.53465006</v>
      </c>
      <c r="DY51" s="1085">
        <v>132227.39866203</v>
      </c>
      <c r="DZ51" s="1085">
        <v>133158.06444059999</v>
      </c>
      <c r="EA51" s="1085">
        <v>153816.94801637001</v>
      </c>
      <c r="EB51" s="1085">
        <v>152703.35327599</v>
      </c>
      <c r="EC51" s="1085">
        <v>158908.19692907998</v>
      </c>
      <c r="ED51" s="1085">
        <v>173554.49005590999</v>
      </c>
      <c r="EE51" s="1085">
        <v>173874.63173219</v>
      </c>
      <c r="EF51" s="1085">
        <v>161970.79762995002</v>
      </c>
      <c r="EG51" s="1085">
        <v>162114.12117329999</v>
      </c>
      <c r="EH51" s="1085">
        <v>157774.15899401001</v>
      </c>
      <c r="EI51" s="1085">
        <v>163706.51227800001</v>
      </c>
      <c r="EJ51" s="1085">
        <v>163451.43835668999</v>
      </c>
      <c r="EK51" s="1085">
        <v>164972.64082010998</v>
      </c>
      <c r="EL51" s="1085">
        <v>169099.5979734</v>
      </c>
      <c r="EM51" s="1085">
        <v>163085.21672530999</v>
      </c>
      <c r="EN51" s="1085">
        <v>162364.11242667999</v>
      </c>
      <c r="EO51" s="1085">
        <v>167133.42341247</v>
      </c>
      <c r="EP51" s="1085">
        <v>165662.12708509</v>
      </c>
      <c r="EQ51" s="1085">
        <v>166800.98525780995</v>
      </c>
      <c r="ER51" s="1085">
        <v>166544.41723281</v>
      </c>
      <c r="ES51" s="1085">
        <v>159569.23290039002</v>
      </c>
      <c r="ET51" s="1085">
        <v>159591.41666632998</v>
      </c>
      <c r="EU51" s="1085">
        <v>164276.50846365999</v>
      </c>
      <c r="EV51" s="1085">
        <v>160311.5270192</v>
      </c>
      <c r="EW51" s="1085">
        <v>165072.62353313001</v>
      </c>
      <c r="EX51" s="1085">
        <v>161727.07154716001</v>
      </c>
      <c r="EY51" s="1085">
        <v>159859.38414968</v>
      </c>
      <c r="EZ51" s="1085">
        <v>162039.85503178</v>
      </c>
      <c r="FA51" s="1085">
        <v>170992.66449182999</v>
      </c>
      <c r="FB51" s="1085">
        <v>161604.68707752999</v>
      </c>
      <c r="FC51" s="1085">
        <v>159038.22500003999</v>
      </c>
      <c r="FD51" s="1085">
        <v>157311.54717842999</v>
      </c>
      <c r="FE51" s="1086"/>
    </row>
    <row r="52" spans="1:161" s="979" customFormat="1" ht="15.75" customHeight="1">
      <c r="A52" s="1090"/>
      <c r="B52" s="1085"/>
      <c r="C52" s="1085"/>
      <c r="D52" s="1085"/>
      <c r="E52" s="1085"/>
      <c r="F52" s="1085"/>
      <c r="G52" s="1085"/>
      <c r="H52" s="1085"/>
      <c r="I52" s="1085"/>
      <c r="J52" s="1085"/>
      <c r="K52" s="1085"/>
      <c r="L52" s="1085"/>
      <c r="M52" s="1085"/>
      <c r="N52" s="1085"/>
      <c r="O52" s="1085"/>
      <c r="P52" s="1085"/>
      <c r="Q52" s="1085"/>
      <c r="R52" s="1085"/>
      <c r="S52" s="1085"/>
      <c r="T52" s="1085"/>
      <c r="U52" s="1085"/>
      <c r="V52" s="1085"/>
      <c r="W52" s="1085"/>
      <c r="X52" s="1085"/>
      <c r="Y52" s="1085"/>
      <c r="Z52" s="1085"/>
      <c r="AA52" s="1085"/>
      <c r="AB52" s="1085"/>
      <c r="AC52" s="1085"/>
      <c r="AD52" s="1085"/>
      <c r="AE52" s="1085"/>
      <c r="AF52" s="1085"/>
      <c r="AG52" s="1085"/>
      <c r="AH52" s="1085"/>
      <c r="AI52" s="1085"/>
      <c r="AJ52" s="1085"/>
      <c r="AK52" s="1085"/>
      <c r="AL52" s="1085"/>
      <c r="AM52" s="1085"/>
      <c r="AN52" s="1085"/>
      <c r="AO52" s="1085"/>
      <c r="AP52" s="1085"/>
      <c r="AQ52" s="1085"/>
      <c r="AR52" s="1085"/>
      <c r="AS52" s="1085"/>
      <c r="AT52" s="1085"/>
      <c r="AU52" s="1085"/>
      <c r="AV52" s="1085"/>
      <c r="AW52" s="1085"/>
      <c r="AX52" s="1085"/>
      <c r="AY52" s="1085"/>
      <c r="AZ52" s="1085"/>
      <c r="BA52" s="1085"/>
      <c r="BB52" s="1085"/>
      <c r="BC52" s="1085"/>
      <c r="BD52" s="1085"/>
      <c r="BE52" s="1085"/>
      <c r="BF52" s="1085"/>
      <c r="BG52" s="1085"/>
      <c r="BH52" s="1085"/>
      <c r="BI52" s="1085"/>
      <c r="BJ52" s="1085"/>
      <c r="BK52" s="1085"/>
      <c r="BL52" s="1085"/>
      <c r="BM52" s="1085"/>
      <c r="BN52" s="1085"/>
      <c r="BO52" s="1085"/>
      <c r="BP52" s="1085"/>
      <c r="BQ52" s="1085"/>
      <c r="BR52" s="1085"/>
      <c r="BS52" s="1085"/>
      <c r="BT52" s="1085"/>
      <c r="BU52" s="1085"/>
      <c r="BV52" s="1085"/>
      <c r="BW52" s="1085"/>
      <c r="BX52" s="1085"/>
      <c r="BY52" s="1085"/>
      <c r="BZ52" s="1085"/>
      <c r="CA52" s="1085"/>
      <c r="CB52" s="1085"/>
      <c r="CC52" s="1085"/>
      <c r="CD52" s="1085"/>
      <c r="CE52" s="1085"/>
      <c r="CF52" s="1085"/>
      <c r="CG52" s="1085"/>
      <c r="CH52" s="1085"/>
      <c r="CI52" s="1085"/>
      <c r="CJ52" s="1085"/>
      <c r="CK52" s="1085"/>
      <c r="CL52" s="1085"/>
      <c r="CM52" s="1085"/>
      <c r="CN52" s="1085"/>
      <c r="CO52" s="1085"/>
      <c r="CP52" s="1085"/>
      <c r="CQ52" s="1085"/>
      <c r="CR52" s="1085"/>
      <c r="CS52" s="1085"/>
      <c r="CT52" s="1085"/>
      <c r="CU52" s="1085"/>
      <c r="CV52" s="1085"/>
      <c r="CW52" s="1085"/>
      <c r="CX52" s="1085"/>
      <c r="CY52" s="1085"/>
      <c r="CZ52" s="1085"/>
      <c r="DA52" s="1085"/>
      <c r="DB52" s="1085"/>
      <c r="DC52" s="1085"/>
      <c r="DD52" s="1085"/>
      <c r="DE52" s="1085"/>
      <c r="DF52" s="1085"/>
      <c r="DG52" s="1085"/>
      <c r="DH52" s="1085"/>
      <c r="DI52" s="1085"/>
      <c r="DJ52" s="1085"/>
      <c r="DK52" s="1085"/>
      <c r="DL52" s="1085"/>
      <c r="DM52" s="1085"/>
      <c r="DN52" s="1085"/>
      <c r="DO52" s="1085"/>
      <c r="DP52" s="1085"/>
      <c r="DQ52" s="1085"/>
      <c r="DR52" s="1085"/>
      <c r="DS52" s="1085"/>
      <c r="DT52" s="1085"/>
      <c r="DU52" s="1085"/>
      <c r="DV52" s="1085"/>
      <c r="DW52" s="1085"/>
      <c r="DX52" s="1085"/>
      <c r="DY52" s="1085"/>
      <c r="DZ52" s="1085"/>
      <c r="EA52" s="1085"/>
      <c r="EB52" s="1085"/>
      <c r="EC52" s="1085"/>
      <c r="ED52" s="1085"/>
      <c r="EE52" s="1085"/>
      <c r="EF52" s="1085"/>
      <c r="EG52" s="1085"/>
      <c r="EH52" s="1085"/>
      <c r="EI52" s="1085"/>
      <c r="EJ52" s="1085"/>
      <c r="EK52" s="1085"/>
      <c r="EL52" s="1085"/>
      <c r="EM52" s="1085"/>
      <c r="EN52" s="1085"/>
      <c r="EO52" s="1085"/>
      <c r="EP52" s="1085"/>
      <c r="EQ52" s="1085"/>
      <c r="ER52" s="1085"/>
      <c r="ES52" s="1085"/>
      <c r="ET52" s="1085"/>
      <c r="EU52" s="1085"/>
      <c r="EV52" s="1085"/>
      <c r="EW52" s="1085"/>
      <c r="EX52" s="1085"/>
      <c r="EY52" s="1085"/>
      <c r="EZ52" s="1085"/>
      <c r="FA52" s="1085"/>
      <c r="FB52" s="1085"/>
      <c r="FC52" s="1085"/>
      <c r="FD52" s="1085"/>
      <c r="FE52" s="1083"/>
    </row>
    <row r="53" spans="1:161" ht="15.75" customHeight="1">
      <c r="A53" s="1081" t="s">
        <v>893</v>
      </c>
      <c r="B53" s="1082">
        <v>0</v>
      </c>
      <c r="C53" s="1082">
        <v>0</v>
      </c>
      <c r="D53" s="1082">
        <v>0</v>
      </c>
      <c r="E53" s="1082">
        <v>0</v>
      </c>
      <c r="F53" s="1082">
        <v>0</v>
      </c>
      <c r="G53" s="1082">
        <v>0</v>
      </c>
      <c r="H53" s="1082">
        <v>0</v>
      </c>
      <c r="I53" s="1082">
        <v>0</v>
      </c>
      <c r="J53" s="1082">
        <v>0</v>
      </c>
      <c r="K53" s="1082">
        <v>0</v>
      </c>
      <c r="L53" s="1082">
        <v>0</v>
      </c>
      <c r="M53" s="1082">
        <v>0</v>
      </c>
      <c r="N53" s="1082">
        <v>0</v>
      </c>
      <c r="O53" s="1082">
        <v>0</v>
      </c>
      <c r="P53" s="1082">
        <v>0</v>
      </c>
      <c r="Q53" s="1082">
        <v>0</v>
      </c>
      <c r="R53" s="1082">
        <v>0</v>
      </c>
      <c r="S53" s="1082">
        <v>0</v>
      </c>
      <c r="T53" s="1082">
        <v>0</v>
      </c>
      <c r="U53" s="1082">
        <v>0</v>
      </c>
      <c r="V53" s="1082">
        <v>0</v>
      </c>
      <c r="W53" s="1082">
        <v>0</v>
      </c>
      <c r="X53" s="1082">
        <v>0</v>
      </c>
      <c r="Y53" s="1082">
        <v>0</v>
      </c>
      <c r="Z53" s="1082">
        <v>0</v>
      </c>
      <c r="AA53" s="1082">
        <v>0</v>
      </c>
      <c r="AB53" s="1082">
        <v>0</v>
      </c>
      <c r="AC53" s="1082">
        <v>0</v>
      </c>
      <c r="AD53" s="1082">
        <v>0</v>
      </c>
      <c r="AE53" s="1082">
        <v>0</v>
      </c>
      <c r="AF53" s="1082">
        <v>0</v>
      </c>
      <c r="AG53" s="1082">
        <v>0</v>
      </c>
      <c r="AH53" s="1082">
        <v>0</v>
      </c>
      <c r="AI53" s="1082">
        <v>0</v>
      </c>
      <c r="AJ53" s="1082">
        <v>0</v>
      </c>
      <c r="AK53" s="1082">
        <v>0</v>
      </c>
      <c r="AL53" s="1082">
        <v>0</v>
      </c>
      <c r="AM53" s="1082">
        <v>0</v>
      </c>
      <c r="AN53" s="1082">
        <v>0</v>
      </c>
      <c r="AO53" s="1082">
        <v>0</v>
      </c>
      <c r="AP53" s="1082">
        <v>0</v>
      </c>
      <c r="AQ53" s="1082">
        <v>0</v>
      </c>
      <c r="AR53" s="1082">
        <v>0</v>
      </c>
      <c r="AS53" s="1082">
        <v>0</v>
      </c>
      <c r="AT53" s="1082">
        <v>0</v>
      </c>
      <c r="AU53" s="1082">
        <v>0</v>
      </c>
      <c r="AV53" s="1082">
        <v>0</v>
      </c>
      <c r="AW53" s="1082">
        <v>0</v>
      </c>
      <c r="AX53" s="1082">
        <v>0</v>
      </c>
      <c r="AY53" s="1082">
        <v>0</v>
      </c>
      <c r="AZ53" s="1082">
        <v>0</v>
      </c>
      <c r="BA53" s="1082">
        <v>0</v>
      </c>
      <c r="BB53" s="1082">
        <v>0</v>
      </c>
      <c r="BC53" s="1082">
        <v>0</v>
      </c>
      <c r="BD53" s="1082">
        <v>0</v>
      </c>
      <c r="BE53" s="1082">
        <v>0</v>
      </c>
      <c r="BF53" s="1082">
        <v>0</v>
      </c>
      <c r="BG53" s="1082">
        <v>0</v>
      </c>
      <c r="BH53" s="1082">
        <v>0</v>
      </c>
      <c r="BI53" s="1082">
        <v>0</v>
      </c>
      <c r="BJ53" s="1082">
        <v>0</v>
      </c>
      <c r="BK53" s="1082">
        <v>0</v>
      </c>
      <c r="BL53" s="1082">
        <v>0</v>
      </c>
      <c r="BM53" s="1082">
        <v>0</v>
      </c>
      <c r="BN53" s="1082">
        <v>0</v>
      </c>
      <c r="BO53" s="1082">
        <v>0</v>
      </c>
      <c r="BP53" s="1082">
        <v>0</v>
      </c>
      <c r="BQ53" s="1082">
        <v>0</v>
      </c>
      <c r="BR53" s="1082">
        <v>0</v>
      </c>
      <c r="BS53" s="1082">
        <v>0</v>
      </c>
      <c r="BT53" s="1082">
        <v>0</v>
      </c>
      <c r="BU53" s="1082">
        <v>0</v>
      </c>
      <c r="BV53" s="1082">
        <v>0</v>
      </c>
      <c r="BW53" s="1082">
        <v>0</v>
      </c>
      <c r="BX53" s="1082">
        <v>0</v>
      </c>
      <c r="BY53" s="1082">
        <v>0</v>
      </c>
      <c r="BZ53" s="1082">
        <v>0</v>
      </c>
      <c r="CA53" s="1082">
        <v>0</v>
      </c>
      <c r="CB53" s="1082">
        <v>0</v>
      </c>
      <c r="CC53" s="1082">
        <v>0</v>
      </c>
      <c r="CD53" s="1082">
        <v>0</v>
      </c>
      <c r="CE53" s="1082">
        <v>0</v>
      </c>
      <c r="CF53" s="1082">
        <v>0</v>
      </c>
      <c r="CG53" s="1082">
        <v>0</v>
      </c>
      <c r="CH53" s="1082">
        <v>0</v>
      </c>
      <c r="CI53" s="1082">
        <v>0</v>
      </c>
      <c r="CJ53" s="1082">
        <v>0</v>
      </c>
      <c r="CK53" s="1082">
        <v>0</v>
      </c>
      <c r="CL53" s="1082">
        <v>0</v>
      </c>
      <c r="CM53" s="1082">
        <v>0</v>
      </c>
      <c r="CN53" s="1082">
        <v>0</v>
      </c>
      <c r="CO53" s="1082">
        <v>0</v>
      </c>
      <c r="CP53" s="1082">
        <v>0</v>
      </c>
      <c r="CQ53" s="1082">
        <v>0</v>
      </c>
      <c r="CR53" s="1082">
        <v>0</v>
      </c>
      <c r="CS53" s="1082">
        <v>0</v>
      </c>
      <c r="CT53" s="1082">
        <v>0</v>
      </c>
      <c r="CU53" s="1082">
        <v>0</v>
      </c>
      <c r="CV53" s="1082">
        <v>0</v>
      </c>
      <c r="CW53" s="1082">
        <v>0</v>
      </c>
      <c r="CX53" s="1082">
        <v>0</v>
      </c>
      <c r="CY53" s="1082">
        <v>0</v>
      </c>
      <c r="CZ53" s="1082">
        <v>0</v>
      </c>
      <c r="DA53" s="1082">
        <v>0</v>
      </c>
      <c r="DB53" s="1082">
        <v>0</v>
      </c>
      <c r="DC53" s="1082">
        <v>0</v>
      </c>
      <c r="DD53" s="1082">
        <v>0</v>
      </c>
      <c r="DE53" s="1082">
        <v>0</v>
      </c>
      <c r="DF53" s="1082">
        <v>0</v>
      </c>
      <c r="DG53" s="1082">
        <v>0</v>
      </c>
      <c r="DH53" s="1082">
        <v>0</v>
      </c>
      <c r="DI53" s="1082">
        <v>0</v>
      </c>
      <c r="DJ53" s="1082">
        <v>0</v>
      </c>
      <c r="DK53" s="1082">
        <v>0</v>
      </c>
      <c r="DL53" s="1082">
        <v>0</v>
      </c>
      <c r="DM53" s="1082">
        <v>0</v>
      </c>
      <c r="DN53" s="1082">
        <v>0</v>
      </c>
      <c r="DO53" s="1082">
        <v>0</v>
      </c>
      <c r="DP53" s="1082">
        <v>0</v>
      </c>
      <c r="DQ53" s="1082">
        <v>0</v>
      </c>
      <c r="DR53" s="1082">
        <v>0</v>
      </c>
      <c r="DS53" s="1082">
        <v>0</v>
      </c>
      <c r="DT53" s="1082">
        <v>0</v>
      </c>
      <c r="DU53" s="1082">
        <v>0</v>
      </c>
      <c r="DV53" s="1082">
        <v>0</v>
      </c>
      <c r="DW53" s="1082">
        <v>0</v>
      </c>
      <c r="DX53" s="1082">
        <v>0</v>
      </c>
      <c r="DY53" s="1082">
        <v>0</v>
      </c>
      <c r="DZ53" s="1082">
        <v>0</v>
      </c>
      <c r="EA53" s="1082">
        <v>0</v>
      </c>
      <c r="EB53" s="1082">
        <v>0</v>
      </c>
      <c r="EC53" s="1082">
        <v>0</v>
      </c>
      <c r="ED53" s="1082">
        <v>0</v>
      </c>
      <c r="EE53" s="1082">
        <v>0</v>
      </c>
      <c r="EF53" s="1082">
        <v>0</v>
      </c>
      <c r="EG53" s="1082">
        <v>0</v>
      </c>
      <c r="EH53" s="1082">
        <v>0</v>
      </c>
      <c r="EI53" s="1082">
        <v>0</v>
      </c>
      <c r="EJ53" s="1082">
        <v>0</v>
      </c>
      <c r="EK53" s="1082">
        <v>0</v>
      </c>
      <c r="EL53" s="1082">
        <v>0</v>
      </c>
      <c r="EM53" s="1082">
        <v>0</v>
      </c>
      <c r="EN53" s="1082">
        <v>0</v>
      </c>
      <c r="EO53" s="1082">
        <v>0</v>
      </c>
      <c r="EP53" s="1082">
        <v>0</v>
      </c>
      <c r="EQ53" s="1082">
        <v>0</v>
      </c>
      <c r="ER53" s="1082">
        <v>0</v>
      </c>
      <c r="ES53" s="1082">
        <v>0</v>
      </c>
      <c r="ET53" s="1082">
        <v>0</v>
      </c>
      <c r="EU53" s="1082">
        <v>0</v>
      </c>
      <c r="EV53" s="1082">
        <v>0</v>
      </c>
      <c r="EW53" s="1082">
        <v>0</v>
      </c>
      <c r="EX53" s="1082">
        <v>0</v>
      </c>
      <c r="EY53" s="1082">
        <v>0</v>
      </c>
      <c r="EZ53" s="1082">
        <v>0</v>
      </c>
      <c r="FA53" s="1082">
        <v>0</v>
      </c>
      <c r="FB53" s="1082">
        <v>0</v>
      </c>
      <c r="FC53" s="1082">
        <v>0</v>
      </c>
      <c r="FD53" s="1082">
        <v>0</v>
      </c>
      <c r="FE53" s="1086"/>
    </row>
    <row r="54" spans="1:161" ht="15.75" customHeight="1">
      <c r="A54" s="1090" t="s">
        <v>894</v>
      </c>
      <c r="B54" s="1085"/>
      <c r="C54" s="1085"/>
      <c r="D54" s="1085"/>
      <c r="E54" s="1085"/>
      <c r="F54" s="1085"/>
      <c r="G54" s="1085"/>
      <c r="H54" s="1085"/>
      <c r="I54" s="1085"/>
      <c r="J54" s="1085"/>
      <c r="K54" s="1085"/>
      <c r="L54" s="1085"/>
      <c r="M54" s="1085"/>
      <c r="N54" s="1085"/>
      <c r="O54" s="1085"/>
      <c r="P54" s="1085"/>
      <c r="Q54" s="1085"/>
      <c r="R54" s="1085"/>
      <c r="S54" s="1085"/>
      <c r="T54" s="1085"/>
      <c r="U54" s="1085"/>
      <c r="V54" s="1085"/>
      <c r="W54" s="1085"/>
      <c r="X54" s="1085"/>
      <c r="Y54" s="1085"/>
      <c r="Z54" s="1085"/>
      <c r="AA54" s="1085"/>
      <c r="AB54" s="1085"/>
      <c r="AC54" s="1085"/>
      <c r="AD54" s="1085"/>
      <c r="AE54" s="1085"/>
      <c r="AF54" s="1085"/>
      <c r="AG54" s="1085"/>
      <c r="AH54" s="1085"/>
      <c r="AI54" s="1085"/>
      <c r="AJ54" s="1085"/>
      <c r="AK54" s="1085"/>
      <c r="AL54" s="1085"/>
      <c r="AM54" s="1085"/>
      <c r="AN54" s="1085"/>
      <c r="AO54" s="1085"/>
      <c r="AP54" s="1085"/>
      <c r="AQ54" s="1085"/>
      <c r="AR54" s="1085"/>
      <c r="AS54" s="1085"/>
      <c r="AT54" s="1085">
        <v>0</v>
      </c>
      <c r="AU54" s="1085"/>
      <c r="AV54" s="1085"/>
      <c r="AW54" s="1085"/>
      <c r="AX54" s="1085"/>
      <c r="AY54" s="1085">
        <v>0</v>
      </c>
      <c r="AZ54" s="1085">
        <v>0</v>
      </c>
      <c r="BA54" s="1085">
        <v>0</v>
      </c>
      <c r="BB54" s="1085">
        <v>0</v>
      </c>
      <c r="BC54" s="1085">
        <v>0</v>
      </c>
      <c r="BD54" s="1085">
        <v>0</v>
      </c>
      <c r="BE54" s="1085">
        <v>0</v>
      </c>
      <c r="BF54" s="1085">
        <v>0</v>
      </c>
      <c r="BG54" s="1085">
        <v>0</v>
      </c>
      <c r="BH54" s="1085">
        <v>0</v>
      </c>
      <c r="BI54" s="1085">
        <v>0</v>
      </c>
      <c r="BJ54" s="1085">
        <v>0</v>
      </c>
      <c r="BK54" s="1085">
        <v>0</v>
      </c>
      <c r="BL54" s="1085">
        <v>0</v>
      </c>
      <c r="BM54" s="1085">
        <v>0</v>
      </c>
      <c r="BN54" s="1085">
        <v>0</v>
      </c>
      <c r="BO54" s="1085">
        <v>0</v>
      </c>
      <c r="BP54" s="1085">
        <v>0</v>
      </c>
      <c r="BQ54" s="1085">
        <v>0</v>
      </c>
      <c r="BR54" s="1085">
        <v>0</v>
      </c>
      <c r="BS54" s="1085">
        <v>0</v>
      </c>
      <c r="BT54" s="1085">
        <v>0</v>
      </c>
      <c r="BU54" s="1085">
        <v>0</v>
      </c>
      <c r="BV54" s="1085">
        <v>0</v>
      </c>
      <c r="BW54" s="1085">
        <v>0</v>
      </c>
      <c r="BX54" s="1085">
        <v>0</v>
      </c>
      <c r="BY54" s="1085">
        <v>0</v>
      </c>
      <c r="BZ54" s="1085">
        <v>0</v>
      </c>
      <c r="CA54" s="1085">
        <v>0</v>
      </c>
      <c r="CB54" s="1085">
        <v>0</v>
      </c>
      <c r="CC54" s="1085">
        <v>0</v>
      </c>
      <c r="CD54" s="1085">
        <v>0</v>
      </c>
      <c r="CE54" s="1085">
        <v>0</v>
      </c>
      <c r="CF54" s="1085">
        <v>0</v>
      </c>
      <c r="CG54" s="1085">
        <v>0</v>
      </c>
      <c r="CH54" s="1085">
        <v>0</v>
      </c>
      <c r="CI54" s="1085">
        <v>0</v>
      </c>
      <c r="CJ54" s="1085">
        <v>0</v>
      </c>
      <c r="CK54" s="1085">
        <v>0</v>
      </c>
      <c r="CL54" s="1085">
        <v>0</v>
      </c>
      <c r="CM54" s="1085">
        <v>0</v>
      </c>
      <c r="CN54" s="1085">
        <v>0</v>
      </c>
      <c r="CO54" s="1085">
        <v>0</v>
      </c>
      <c r="CP54" s="1085">
        <v>0</v>
      </c>
      <c r="CQ54" s="1085">
        <v>0</v>
      </c>
      <c r="CR54" s="1085">
        <v>0</v>
      </c>
      <c r="CS54" s="1085">
        <v>0</v>
      </c>
      <c r="CT54" s="1085">
        <v>0</v>
      </c>
      <c r="CU54" s="1085">
        <v>0</v>
      </c>
      <c r="CV54" s="1085">
        <v>0</v>
      </c>
      <c r="CW54" s="1085">
        <v>0</v>
      </c>
      <c r="CX54" s="1085">
        <v>0</v>
      </c>
      <c r="CY54" s="1085">
        <v>0</v>
      </c>
      <c r="CZ54" s="1085">
        <v>0</v>
      </c>
      <c r="DA54" s="1085"/>
      <c r="DB54" s="1085"/>
      <c r="DC54" s="1085"/>
      <c r="DD54" s="1085"/>
      <c r="DE54" s="1085"/>
      <c r="DF54" s="1085"/>
      <c r="DG54" s="1085"/>
      <c r="DH54" s="1085"/>
      <c r="DI54" s="1085"/>
      <c r="DJ54" s="1085"/>
      <c r="DK54" s="1085"/>
      <c r="DL54" s="1085"/>
      <c r="DM54" s="1085"/>
      <c r="DN54" s="1085"/>
      <c r="DO54" s="1085"/>
      <c r="DP54" s="1085"/>
      <c r="DQ54" s="1085"/>
      <c r="DR54" s="1085"/>
      <c r="DS54" s="1085"/>
      <c r="DT54" s="1085"/>
      <c r="DU54" s="1085">
        <v>0</v>
      </c>
      <c r="DV54" s="1085">
        <v>0</v>
      </c>
      <c r="DW54" s="1085">
        <v>0</v>
      </c>
      <c r="DX54" s="1085">
        <v>0</v>
      </c>
      <c r="DY54" s="1085">
        <v>0</v>
      </c>
      <c r="DZ54" s="1085">
        <v>0</v>
      </c>
      <c r="EA54" s="1085">
        <v>0</v>
      </c>
      <c r="EB54" s="1085">
        <v>0</v>
      </c>
      <c r="EC54" s="1085">
        <v>0</v>
      </c>
      <c r="ED54" s="1085">
        <v>0</v>
      </c>
      <c r="EE54" s="1085">
        <v>0</v>
      </c>
      <c r="EF54" s="1085">
        <v>0</v>
      </c>
      <c r="EG54" s="1085">
        <v>0</v>
      </c>
      <c r="EH54" s="1085">
        <v>0</v>
      </c>
      <c r="EI54" s="1085">
        <v>0</v>
      </c>
      <c r="EJ54" s="1085">
        <v>0</v>
      </c>
      <c r="EK54" s="1085">
        <v>0</v>
      </c>
      <c r="EL54" s="1085">
        <v>0</v>
      </c>
      <c r="EM54" s="1085">
        <v>0</v>
      </c>
      <c r="EN54" s="1085">
        <v>0</v>
      </c>
      <c r="EO54" s="1085">
        <v>0</v>
      </c>
      <c r="EP54" s="1085">
        <v>0</v>
      </c>
      <c r="EQ54" s="1085">
        <v>0</v>
      </c>
      <c r="ER54" s="1085">
        <v>0</v>
      </c>
      <c r="ES54" s="1085">
        <v>0</v>
      </c>
      <c r="ET54" s="1085">
        <v>0</v>
      </c>
      <c r="EU54" s="1085">
        <v>0</v>
      </c>
      <c r="EV54" s="1085">
        <v>0</v>
      </c>
      <c r="EW54" s="1085">
        <v>0</v>
      </c>
      <c r="EX54" s="1085">
        <v>0</v>
      </c>
      <c r="EY54" s="1085">
        <v>0</v>
      </c>
      <c r="EZ54" s="1085">
        <v>0</v>
      </c>
      <c r="FA54" s="1085">
        <v>0</v>
      </c>
      <c r="FB54" s="1085">
        <v>0</v>
      </c>
      <c r="FC54" s="1085">
        <v>0</v>
      </c>
      <c r="FD54" s="1085">
        <v>0</v>
      </c>
      <c r="FE54" s="1086"/>
    </row>
    <row r="55" spans="1:161" s="979" customFormat="1" ht="15.75" customHeight="1">
      <c r="A55" s="1090"/>
      <c r="B55" s="1085"/>
      <c r="C55" s="1085"/>
      <c r="D55" s="1085"/>
      <c r="E55" s="1085"/>
      <c r="F55" s="1085"/>
      <c r="G55" s="1085"/>
      <c r="H55" s="1085"/>
      <c r="I55" s="1085"/>
      <c r="J55" s="1085"/>
      <c r="K55" s="1085"/>
      <c r="L55" s="1085"/>
      <c r="M55" s="1085"/>
      <c r="N55" s="1085"/>
      <c r="O55" s="1085"/>
      <c r="P55" s="1085"/>
      <c r="Q55" s="1085"/>
      <c r="R55" s="1085"/>
      <c r="S55" s="1085"/>
      <c r="T55" s="1085"/>
      <c r="U55" s="1085"/>
      <c r="V55" s="1085"/>
      <c r="W55" s="1085"/>
      <c r="X55" s="1085"/>
      <c r="Y55" s="1085"/>
      <c r="Z55" s="1085"/>
      <c r="AA55" s="1085"/>
      <c r="AB55" s="1085"/>
      <c r="AC55" s="1085"/>
      <c r="AD55" s="1085"/>
      <c r="AE55" s="1085"/>
      <c r="AF55" s="1085"/>
      <c r="AG55" s="1085"/>
      <c r="AH55" s="1085"/>
      <c r="AI55" s="1085"/>
      <c r="AJ55" s="1085"/>
      <c r="AK55" s="1085"/>
      <c r="AL55" s="1085"/>
      <c r="AM55" s="1085"/>
      <c r="AN55" s="1085"/>
      <c r="AO55" s="1085"/>
      <c r="AP55" s="1085"/>
      <c r="AQ55" s="1085"/>
      <c r="AR55" s="1085"/>
      <c r="AS55" s="1085"/>
      <c r="AT55" s="1085"/>
      <c r="AU55" s="1085"/>
      <c r="AV55" s="1085"/>
      <c r="AW55" s="1085"/>
      <c r="AX55" s="1085"/>
      <c r="AY55" s="1085"/>
      <c r="AZ55" s="1085"/>
      <c r="BA55" s="1085"/>
      <c r="BB55" s="1085"/>
      <c r="BC55" s="1085"/>
      <c r="BD55" s="1085"/>
      <c r="BE55" s="1085"/>
      <c r="BF55" s="1085"/>
      <c r="BG55" s="1085"/>
      <c r="BH55" s="1085"/>
      <c r="BI55" s="1085"/>
      <c r="BJ55" s="1085"/>
      <c r="BK55" s="1085"/>
      <c r="BL55" s="1085"/>
      <c r="BM55" s="1085"/>
      <c r="BN55" s="1085"/>
      <c r="BO55" s="1085"/>
      <c r="BP55" s="1085"/>
      <c r="BQ55" s="1085"/>
      <c r="BR55" s="1085"/>
      <c r="BS55" s="1085"/>
      <c r="BT55" s="1085"/>
      <c r="BU55" s="1085"/>
      <c r="BV55" s="1085"/>
      <c r="BW55" s="1085"/>
      <c r="BX55" s="1085"/>
      <c r="BY55" s="1085"/>
      <c r="BZ55" s="1085"/>
      <c r="CA55" s="1085"/>
      <c r="CB55" s="1085"/>
      <c r="CC55" s="1085"/>
      <c r="CD55" s="1085"/>
      <c r="CE55" s="1085"/>
      <c r="CF55" s="1085"/>
      <c r="CG55" s="1085"/>
      <c r="CH55" s="1085"/>
      <c r="CI55" s="1085"/>
      <c r="CJ55" s="1085"/>
      <c r="CK55" s="1085"/>
      <c r="CL55" s="1085"/>
      <c r="CM55" s="1085"/>
      <c r="CN55" s="1085"/>
      <c r="CO55" s="1085"/>
      <c r="CP55" s="1085"/>
      <c r="CQ55" s="1085"/>
      <c r="CR55" s="1085"/>
      <c r="CS55" s="1085"/>
      <c r="CT55" s="1085"/>
      <c r="CU55" s="1085"/>
      <c r="CV55" s="1085"/>
      <c r="CW55" s="1085"/>
      <c r="CX55" s="1085"/>
      <c r="CY55" s="1085"/>
      <c r="CZ55" s="1085"/>
      <c r="DA55" s="1085"/>
      <c r="DB55" s="1085"/>
      <c r="DC55" s="1085"/>
      <c r="DD55" s="1085"/>
      <c r="DE55" s="1085"/>
      <c r="DF55" s="1085"/>
      <c r="DG55" s="1085"/>
      <c r="DH55" s="1085"/>
      <c r="DI55" s="1085"/>
      <c r="DJ55" s="1085"/>
      <c r="DK55" s="1085"/>
      <c r="DL55" s="1085"/>
      <c r="DM55" s="1085"/>
      <c r="DN55" s="1085"/>
      <c r="DO55" s="1085"/>
      <c r="DP55" s="1085"/>
      <c r="DQ55" s="1085"/>
      <c r="DR55" s="1085"/>
      <c r="DS55" s="1085"/>
      <c r="DT55" s="1085"/>
      <c r="DU55" s="1085"/>
      <c r="DV55" s="1085"/>
      <c r="DW55" s="1085"/>
      <c r="DX55" s="1085"/>
      <c r="DY55" s="1085"/>
      <c r="DZ55" s="1085"/>
      <c r="EA55" s="1085"/>
      <c r="EB55" s="1085"/>
      <c r="EC55" s="1085"/>
      <c r="ED55" s="1085"/>
      <c r="EE55" s="1085"/>
      <c r="EF55" s="1085"/>
      <c r="EG55" s="1085"/>
      <c r="EH55" s="1085"/>
      <c r="EI55" s="1085"/>
      <c r="EJ55" s="1085"/>
      <c r="EK55" s="1085"/>
      <c r="EL55" s="1085"/>
      <c r="EM55" s="1085"/>
      <c r="EN55" s="1085"/>
      <c r="EO55" s="1085"/>
      <c r="EP55" s="1085"/>
      <c r="EQ55" s="1085"/>
      <c r="ER55" s="1085"/>
      <c r="ES55" s="1085"/>
      <c r="ET55" s="1085"/>
      <c r="EU55" s="1085"/>
      <c r="EV55" s="1085"/>
      <c r="EW55" s="1085"/>
      <c r="EX55" s="1085"/>
      <c r="EY55" s="1085"/>
      <c r="EZ55" s="1085"/>
      <c r="FA55" s="1085"/>
      <c r="FB55" s="1085"/>
      <c r="FC55" s="1085"/>
      <c r="FD55" s="1085"/>
      <c r="FE55" s="1083"/>
    </row>
    <row r="56" spans="1:161" ht="15.75" customHeight="1">
      <c r="A56" s="1081" t="s">
        <v>681</v>
      </c>
      <c r="B56" s="1082">
        <v>570268.5</v>
      </c>
      <c r="C56" s="1082">
        <v>533348</v>
      </c>
      <c r="D56" s="1082">
        <v>545639.80000000005</v>
      </c>
      <c r="E56" s="1082">
        <v>565213.6</v>
      </c>
      <c r="F56" s="1082">
        <v>534516.5</v>
      </c>
      <c r="G56" s="1082">
        <v>582116.5</v>
      </c>
      <c r="H56" s="1082">
        <v>608874.80000000005</v>
      </c>
      <c r="I56" s="1082">
        <v>573086.70000000007</v>
      </c>
      <c r="J56" s="1082">
        <v>600940.79999999993</v>
      </c>
      <c r="K56" s="1082">
        <v>670626.89999999991</v>
      </c>
      <c r="L56" s="1082">
        <v>634633.19999999995</v>
      </c>
      <c r="M56" s="1082">
        <v>637627.5</v>
      </c>
      <c r="N56" s="1082">
        <v>631189.6</v>
      </c>
      <c r="O56" s="1082">
        <v>647390.30000000005</v>
      </c>
      <c r="P56" s="1082">
        <v>658128.6</v>
      </c>
      <c r="Q56" s="1082">
        <v>714346.9</v>
      </c>
      <c r="R56" s="1082">
        <v>647305.79999999993</v>
      </c>
      <c r="S56" s="1082">
        <v>596351.4</v>
      </c>
      <c r="T56" s="1082">
        <v>639768.69999999995</v>
      </c>
      <c r="U56" s="1082">
        <v>631662</v>
      </c>
      <c r="V56" s="1082">
        <v>675021</v>
      </c>
      <c r="W56" s="1082">
        <v>626700.19999999995</v>
      </c>
      <c r="X56" s="1082">
        <v>615463.69999999995</v>
      </c>
      <c r="Y56" s="1082">
        <v>696740.39999999991</v>
      </c>
      <c r="Z56" s="1082">
        <v>666394.30000000005</v>
      </c>
      <c r="AA56" s="1082">
        <v>704761.89999999991</v>
      </c>
      <c r="AB56" s="1082">
        <v>722979.1</v>
      </c>
      <c r="AC56" s="1082">
        <v>698293.8</v>
      </c>
      <c r="AD56" s="1082">
        <v>680696.4</v>
      </c>
      <c r="AE56" s="1082">
        <v>682366.4</v>
      </c>
      <c r="AF56" s="1082">
        <v>757340.5</v>
      </c>
      <c r="AG56" s="1082">
        <v>715510.3</v>
      </c>
      <c r="AH56" s="1082">
        <v>729812.10000000009</v>
      </c>
      <c r="AI56" s="1082">
        <v>743977.4</v>
      </c>
      <c r="AJ56" s="1082">
        <v>774134</v>
      </c>
      <c r="AK56" s="1082">
        <v>796470.99999999988</v>
      </c>
      <c r="AL56" s="1082">
        <v>779471.39999999991</v>
      </c>
      <c r="AM56" s="1082">
        <v>771261.05569999991</v>
      </c>
      <c r="AN56" s="1082">
        <v>888349.4</v>
      </c>
      <c r="AO56" s="1082">
        <v>870912.39999999991</v>
      </c>
      <c r="AP56" s="1082">
        <v>892732.3</v>
      </c>
      <c r="AQ56" s="1082">
        <v>911078</v>
      </c>
      <c r="AR56" s="1082">
        <v>942225.00000000012</v>
      </c>
      <c r="AS56" s="1082">
        <v>916527.8</v>
      </c>
      <c r="AT56" s="1082">
        <v>972984.29999999993</v>
      </c>
      <c r="AU56" s="1082">
        <v>1067673.8</v>
      </c>
      <c r="AV56" s="1082">
        <v>995207.2</v>
      </c>
      <c r="AW56" s="1082">
        <v>940760.5</v>
      </c>
      <c r="AX56" s="1082">
        <v>914676.95</v>
      </c>
      <c r="AY56" s="1082">
        <v>1023155.4080000001</v>
      </c>
      <c r="AZ56" s="1082">
        <v>732064.23600000003</v>
      </c>
      <c r="BA56" s="1082">
        <v>1213209.7409999999</v>
      </c>
      <c r="BB56" s="1082">
        <v>1281189.08</v>
      </c>
      <c r="BC56" s="1082">
        <v>1286041.477</v>
      </c>
      <c r="BD56" s="1082">
        <v>1340698.7350000001</v>
      </c>
      <c r="BE56" s="1082">
        <v>1656784.558</v>
      </c>
      <c r="BF56" s="1082">
        <v>1651563.618</v>
      </c>
      <c r="BG56" s="1082">
        <v>1589992.925</v>
      </c>
      <c r="BH56" s="1082">
        <v>1750004.6070000001</v>
      </c>
      <c r="BI56" s="1082">
        <v>1693605.1388000003</v>
      </c>
      <c r="BJ56" s="1082">
        <v>1541372.4414453502</v>
      </c>
      <c r="BK56" s="1082">
        <v>1513296.3247351802</v>
      </c>
      <c r="BL56" s="1082">
        <v>1692618.9695583812</v>
      </c>
      <c r="BM56" s="1082">
        <v>2262004.3138238499</v>
      </c>
      <c r="BN56" s="1082">
        <v>2194282.0574614997</v>
      </c>
      <c r="BO56" s="1082">
        <v>2119224.6953107798</v>
      </c>
      <c r="BP56" s="1082">
        <v>2534418.8178362702</v>
      </c>
      <c r="BQ56" s="1082">
        <v>2380742.7887456329</v>
      </c>
      <c r="BR56" s="1082">
        <v>2645904.8510971097</v>
      </c>
      <c r="BS56" s="1082">
        <v>2960434.1687563998</v>
      </c>
      <c r="BT56" s="1082">
        <v>2752186.0319520095</v>
      </c>
      <c r="BU56" s="1082">
        <v>2366673.3637236203</v>
      </c>
      <c r="BV56" s="1082">
        <v>2610210.74676177</v>
      </c>
      <c r="BW56" s="1082">
        <v>2977802.7644776697</v>
      </c>
      <c r="BX56" s="1082">
        <v>3168361.2100734399</v>
      </c>
      <c r="BY56" s="1082">
        <v>3499096.3601624798</v>
      </c>
      <c r="BZ56" s="1082">
        <v>3448590.5709811901</v>
      </c>
      <c r="CA56" s="1082">
        <v>3214985.4062060602</v>
      </c>
      <c r="CB56" s="1082">
        <v>3850074.3846913399</v>
      </c>
      <c r="CC56" s="1082">
        <v>3531391.1544764899</v>
      </c>
      <c r="CD56" s="1082">
        <v>3550989.5245019794</v>
      </c>
      <c r="CE56" s="1082">
        <v>4231507.1191492602</v>
      </c>
      <c r="CF56" s="1082">
        <v>3590143.1581477001</v>
      </c>
      <c r="CG56" s="1082">
        <v>3494504.1696919901</v>
      </c>
      <c r="CH56" s="1082">
        <v>3985490.4726663399</v>
      </c>
      <c r="CI56" s="1082">
        <v>4001355.2111188099</v>
      </c>
      <c r="CJ56" s="1082">
        <v>4215205.5827463903</v>
      </c>
      <c r="CK56" s="1082">
        <v>3913006.8295938801</v>
      </c>
      <c r="CL56" s="1082">
        <v>3991089.7547451402</v>
      </c>
      <c r="CM56" s="1082">
        <v>3721296.61741604</v>
      </c>
      <c r="CN56" s="1082">
        <v>3817196.1048115199</v>
      </c>
      <c r="CO56" s="1082">
        <v>3828513.1351279295</v>
      </c>
      <c r="CP56" s="1082">
        <v>4015019.5845637498</v>
      </c>
      <c r="CQ56" s="1082">
        <v>4065552.4437679304</v>
      </c>
      <c r="CR56" s="1082">
        <v>4098083.2304882705</v>
      </c>
      <c r="CS56" s="1082">
        <v>4165649.1355751604</v>
      </c>
      <c r="CT56" s="1082">
        <v>4052392.6095728194</v>
      </c>
      <c r="CU56" s="1082">
        <v>3923116.2500921297</v>
      </c>
      <c r="CV56" s="1082">
        <v>3921442.4825980705</v>
      </c>
      <c r="CW56" s="1082">
        <v>3868398.5309538003</v>
      </c>
      <c r="CX56" s="1082">
        <v>3919374.9471730501</v>
      </c>
      <c r="CY56" s="1082">
        <v>3658272.0766968299</v>
      </c>
      <c r="CZ56" s="1082">
        <v>4005274.4752407004</v>
      </c>
      <c r="DA56" s="1082">
        <v>3787767.2049787706</v>
      </c>
      <c r="DB56" s="1082">
        <v>3792021.5012330799</v>
      </c>
      <c r="DC56" s="1082">
        <v>3567460.5204474297</v>
      </c>
      <c r="DD56" s="1082">
        <v>3834145.9587583202</v>
      </c>
      <c r="DE56" s="1082">
        <v>3738844.4641596493</v>
      </c>
      <c r="DF56" s="1082">
        <v>3665362.6831442597</v>
      </c>
      <c r="DG56" s="1082">
        <v>3530631.2394553605</v>
      </c>
      <c r="DH56" s="1082">
        <v>3582804.8976012403</v>
      </c>
      <c r="DI56" s="1082">
        <v>3591679.3680216596</v>
      </c>
      <c r="DJ56" s="1082">
        <v>3678931.9830743899</v>
      </c>
      <c r="DK56" s="1082">
        <v>3784036.7929889802</v>
      </c>
      <c r="DL56" s="1082">
        <v>3784970.4305745303</v>
      </c>
      <c r="DM56" s="1082">
        <v>3962378.9035716299</v>
      </c>
      <c r="DN56" s="1082">
        <v>3847115.3761917604</v>
      </c>
      <c r="DO56" s="1082">
        <v>3926501.2000843696</v>
      </c>
      <c r="DP56" s="1082">
        <v>3419324.7214621399</v>
      </c>
      <c r="DQ56" s="1082">
        <v>3166024.1176142404</v>
      </c>
      <c r="DR56" s="1082">
        <v>3096306.6784983701</v>
      </c>
      <c r="DS56" s="1082">
        <v>3309485.4431491499</v>
      </c>
      <c r="DT56" s="1082">
        <v>3268165.44453777</v>
      </c>
      <c r="DU56" s="1082">
        <v>3366658.5048707197</v>
      </c>
      <c r="DV56" s="1082">
        <v>3470609.7540982501</v>
      </c>
      <c r="DW56" s="1082">
        <v>3203239.76752772</v>
      </c>
      <c r="DX56" s="1082">
        <v>3285084.89327627</v>
      </c>
      <c r="DY56" s="1082">
        <v>3353492.0112894</v>
      </c>
      <c r="DZ56" s="1082">
        <v>3503357.9400264802</v>
      </c>
      <c r="EA56" s="1082">
        <v>3665004.57345933</v>
      </c>
      <c r="EB56" s="1082">
        <v>3589422.9092122097</v>
      </c>
      <c r="EC56" s="1082">
        <v>3545296.0414920496</v>
      </c>
      <c r="ED56" s="1082">
        <v>3075677.0246093501</v>
      </c>
      <c r="EE56" s="1082">
        <v>3254885.3278556601</v>
      </c>
      <c r="EF56" s="1082">
        <v>3285558.7446482601</v>
      </c>
      <c r="EG56" s="1082">
        <v>3404332.2650523102</v>
      </c>
      <c r="EH56" s="1082">
        <v>3249617.1547211595</v>
      </c>
      <c r="EI56" s="1082">
        <v>3252989.0319096697</v>
      </c>
      <c r="EJ56" s="1082">
        <v>3517529.4541518195</v>
      </c>
      <c r="EK56" s="1082">
        <v>3533869.8916221401</v>
      </c>
      <c r="EL56" s="1082">
        <v>3221963.8113938798</v>
      </c>
      <c r="EM56" s="1082">
        <v>3216960.1354127801</v>
      </c>
      <c r="EN56" s="1082">
        <v>3288959.1360542197</v>
      </c>
      <c r="EO56" s="1082">
        <v>3126074.1336847092</v>
      </c>
      <c r="EP56" s="1082">
        <v>3020248.8637541095</v>
      </c>
      <c r="EQ56" s="1082">
        <v>3249323.6091424702</v>
      </c>
      <c r="ER56" s="1082">
        <v>2945561.2216540305</v>
      </c>
      <c r="ES56" s="1082">
        <v>3178679.5523429899</v>
      </c>
      <c r="ET56" s="1082">
        <v>3351777.8916787799</v>
      </c>
      <c r="EU56" s="1082">
        <v>3255014.4245917099</v>
      </c>
      <c r="EV56" s="1082">
        <v>3332171.7808544505</v>
      </c>
      <c r="EW56" s="1082">
        <v>3329210.9229857898</v>
      </c>
      <c r="EX56" s="1082">
        <v>3371374.4310547109</v>
      </c>
      <c r="EY56" s="1082">
        <v>3397922.8500711601</v>
      </c>
      <c r="EZ56" s="1082">
        <v>3462112.2754356498</v>
      </c>
      <c r="FA56" s="1082">
        <v>3374991.3498371299</v>
      </c>
      <c r="FB56" s="1082">
        <v>3319767.4308975697</v>
      </c>
      <c r="FC56" s="1082">
        <v>3665005.2033480303</v>
      </c>
      <c r="FD56" s="1082">
        <v>3608427.0734761697</v>
      </c>
      <c r="FE56" s="1086"/>
    </row>
    <row r="57" spans="1:161" ht="15.75" customHeight="1">
      <c r="A57" s="1084" t="s">
        <v>13</v>
      </c>
      <c r="B57" s="1085">
        <v>153852.6</v>
      </c>
      <c r="C57" s="1085">
        <v>145817</v>
      </c>
      <c r="D57" s="1085">
        <v>160345.4</v>
      </c>
      <c r="E57" s="1085">
        <v>162563.79999999999</v>
      </c>
      <c r="F57" s="1085">
        <v>167116.20000000001</v>
      </c>
      <c r="G57" s="1085">
        <v>172044.1</v>
      </c>
      <c r="H57" s="1085">
        <v>174785.1</v>
      </c>
      <c r="I57" s="1085">
        <v>175933.1</v>
      </c>
      <c r="J57" s="1085">
        <v>179930.5</v>
      </c>
      <c r="K57" s="1085">
        <v>185163</v>
      </c>
      <c r="L57" s="1085">
        <v>186455.8</v>
      </c>
      <c r="M57" s="1085">
        <v>190025.5</v>
      </c>
      <c r="N57" s="1085">
        <v>192181.3</v>
      </c>
      <c r="O57" s="1085">
        <v>196418</v>
      </c>
      <c r="P57" s="1085">
        <v>200254.1</v>
      </c>
      <c r="Q57" s="1085">
        <v>205328.6</v>
      </c>
      <c r="R57" s="1085">
        <v>205746.9</v>
      </c>
      <c r="S57" s="1085">
        <v>205391</v>
      </c>
      <c r="T57" s="1085">
        <v>209221</v>
      </c>
      <c r="U57" s="1085">
        <v>219079.7</v>
      </c>
      <c r="V57" s="1085">
        <v>219395</v>
      </c>
      <c r="W57" s="1085">
        <v>207235</v>
      </c>
      <c r="X57" s="1085">
        <v>230079.8</v>
      </c>
      <c r="Y57" s="1085">
        <v>230873.8</v>
      </c>
      <c r="Z57" s="1085">
        <v>234541.4</v>
      </c>
      <c r="AA57" s="1085">
        <v>234730.7</v>
      </c>
      <c r="AB57" s="1085">
        <v>238307</v>
      </c>
      <c r="AC57" s="1085">
        <v>242552.2</v>
      </c>
      <c r="AD57" s="1085">
        <v>244950.9</v>
      </c>
      <c r="AE57" s="1085">
        <v>249356.4</v>
      </c>
      <c r="AF57" s="1085">
        <v>254336.3</v>
      </c>
      <c r="AG57" s="1085">
        <v>259425.1</v>
      </c>
      <c r="AH57" s="1085">
        <v>265168.40000000002</v>
      </c>
      <c r="AI57" s="1085">
        <v>269391.2</v>
      </c>
      <c r="AJ57" s="1085">
        <v>273543.2</v>
      </c>
      <c r="AK57" s="1085">
        <v>276929.8</v>
      </c>
      <c r="AL57" s="1085">
        <v>285308.3</v>
      </c>
      <c r="AM57" s="1085">
        <v>288105.8</v>
      </c>
      <c r="AN57" s="1085">
        <v>292814</v>
      </c>
      <c r="AO57" s="1085">
        <v>298758.8</v>
      </c>
      <c r="AP57" s="1085">
        <v>296329.09999999998</v>
      </c>
      <c r="AQ57" s="1085">
        <v>300936.8</v>
      </c>
      <c r="AR57" s="1085">
        <v>307459.90000000002</v>
      </c>
      <c r="AS57" s="1085">
        <v>311859.3</v>
      </c>
      <c r="AT57" s="1085">
        <v>316579.09999999998</v>
      </c>
      <c r="AU57" s="1085">
        <v>323674.90000000002</v>
      </c>
      <c r="AV57" s="1085">
        <v>307586.2</v>
      </c>
      <c r="AW57" s="1085">
        <v>307101.40000000002</v>
      </c>
      <c r="AX57" s="1085">
        <v>263833.90000000002</v>
      </c>
      <c r="AY57" s="1085">
        <v>320439.80200000003</v>
      </c>
      <c r="AZ57" s="1085">
        <v>181981.04</v>
      </c>
      <c r="BA57" s="1085">
        <v>331184.13299999997</v>
      </c>
      <c r="BB57" s="1085">
        <v>336823.875</v>
      </c>
      <c r="BC57" s="1085">
        <v>350643.71600000001</v>
      </c>
      <c r="BD57" s="1085">
        <v>353710.446</v>
      </c>
      <c r="BE57" s="1085">
        <v>368183.17200000002</v>
      </c>
      <c r="BF57" s="1085">
        <v>381294.83</v>
      </c>
      <c r="BG57" s="1085">
        <v>395793.88400000002</v>
      </c>
      <c r="BH57" s="1085">
        <v>450768.05099999998</v>
      </c>
      <c r="BI57" s="1085">
        <v>448423.93040000007</v>
      </c>
      <c r="BJ57" s="1085">
        <v>429111.99400373996</v>
      </c>
      <c r="BK57" s="1085">
        <v>362794.19045925001</v>
      </c>
      <c r="BL57" s="1085">
        <v>375731.46729601</v>
      </c>
      <c r="BM57" s="1085">
        <v>476379.10165976</v>
      </c>
      <c r="BN57" s="1085">
        <v>482272.65227467997</v>
      </c>
      <c r="BO57" s="1085">
        <v>502239.24211265997</v>
      </c>
      <c r="BP57" s="1085">
        <v>519583.24199944001</v>
      </c>
      <c r="BQ57" s="1085">
        <v>532911.68633817998</v>
      </c>
      <c r="BR57" s="1085">
        <v>551248.80290668004</v>
      </c>
      <c r="BS57" s="1085">
        <v>570620.24024863006</v>
      </c>
      <c r="BT57" s="1085">
        <v>585892.46663331997</v>
      </c>
      <c r="BU57" s="1085">
        <v>600102.62825992005</v>
      </c>
      <c r="BV57" s="1085">
        <v>655708.76780309994</v>
      </c>
      <c r="BW57" s="1085">
        <v>673516.98024426005</v>
      </c>
      <c r="BX57" s="1085">
        <v>688449.64481070999</v>
      </c>
      <c r="BY57" s="1085">
        <v>671980.11155945994</v>
      </c>
      <c r="BZ57" s="1085">
        <v>684050.18417529005</v>
      </c>
      <c r="CA57" s="1085">
        <v>701048.57030584</v>
      </c>
      <c r="CB57" s="1085">
        <v>714921.90224851004</v>
      </c>
      <c r="CC57" s="1085">
        <v>734673.87836859992</v>
      </c>
      <c r="CD57" s="1085">
        <v>756533.16634498001</v>
      </c>
      <c r="CE57" s="1085">
        <v>771870.33224423998</v>
      </c>
      <c r="CF57" s="1085">
        <v>788809.94703874004</v>
      </c>
      <c r="CG57" s="1085">
        <v>804449.11963978002</v>
      </c>
      <c r="CH57" s="1085">
        <v>834391.18687409</v>
      </c>
      <c r="CI57" s="1085">
        <v>844288.37647999998</v>
      </c>
      <c r="CJ57" s="1085">
        <v>858716.73024907999</v>
      </c>
      <c r="CK57" s="1085">
        <v>883006.11210187001</v>
      </c>
      <c r="CL57" s="1085">
        <v>900396.40633496002</v>
      </c>
      <c r="CM57" s="1085">
        <v>918030.70155632996</v>
      </c>
      <c r="CN57" s="1085">
        <v>935281.00555467</v>
      </c>
      <c r="CO57" s="1085">
        <v>960322.78813773999</v>
      </c>
      <c r="CP57" s="1085">
        <v>972304.75259377004</v>
      </c>
      <c r="CQ57" s="1085">
        <v>986263.69586379</v>
      </c>
      <c r="CR57" s="1085">
        <v>1022416.94989472</v>
      </c>
      <c r="CS57" s="1085">
        <v>1033101.6716758299</v>
      </c>
      <c r="CT57" s="1085">
        <v>1034914.7543272299</v>
      </c>
      <c r="CU57" s="1085">
        <v>1038839.3730204101</v>
      </c>
      <c r="CV57" s="1085">
        <v>1046703.6013501899</v>
      </c>
      <c r="CW57" s="1085">
        <v>1053185.8270467101</v>
      </c>
      <c r="CX57" s="1085">
        <v>1067726.1041772</v>
      </c>
      <c r="CY57" s="1085">
        <v>1074657.0800940201</v>
      </c>
      <c r="CZ57" s="1085">
        <v>1073684.7374708999</v>
      </c>
      <c r="DA57" s="1085">
        <v>1078776.38680258</v>
      </c>
      <c r="DB57" s="1085">
        <v>1091895.68984186</v>
      </c>
      <c r="DC57" s="1085">
        <v>1094539.9953673501</v>
      </c>
      <c r="DD57" s="1085">
        <v>1093819.5806964899</v>
      </c>
      <c r="DE57" s="1085">
        <v>1102293.51553995</v>
      </c>
      <c r="DF57" s="1085">
        <v>1110428.5028659299</v>
      </c>
      <c r="DG57" s="1085">
        <v>1114602.3853009699</v>
      </c>
      <c r="DH57" s="1085">
        <v>1114361.80269076</v>
      </c>
      <c r="DI57" s="1085">
        <v>1121717.1297843601</v>
      </c>
      <c r="DJ57" s="1085">
        <v>1125097.01018992</v>
      </c>
      <c r="DK57" s="1085">
        <v>1127675.10408476</v>
      </c>
      <c r="DL57" s="1085">
        <v>1137187.47604748</v>
      </c>
      <c r="DM57" s="1085">
        <v>1140786.2999204099</v>
      </c>
      <c r="DN57" s="1085">
        <v>1146155.10867578</v>
      </c>
      <c r="DO57" s="1085">
        <v>1152675.3159061999</v>
      </c>
      <c r="DP57" s="1085">
        <v>1155810.5798356298</v>
      </c>
      <c r="DQ57" s="1085">
        <v>1162436.5825700802</v>
      </c>
      <c r="DR57" s="1085">
        <v>1169784.52450672</v>
      </c>
      <c r="DS57" s="1085">
        <v>1261005.0543309699</v>
      </c>
      <c r="DT57" s="1085">
        <v>1180267.6091014699</v>
      </c>
      <c r="DU57" s="1085">
        <v>1194919.7659656398</v>
      </c>
      <c r="DV57" s="1085">
        <v>1176849.4795017699</v>
      </c>
      <c r="DW57" s="1085">
        <v>1197914.4746358702</v>
      </c>
      <c r="DX57" s="1085">
        <v>1201030.49272438</v>
      </c>
      <c r="DY57" s="1085">
        <v>1206133.28590559</v>
      </c>
      <c r="DZ57" s="1085">
        <v>1211592.29763447</v>
      </c>
      <c r="EA57" s="1085">
        <v>1218326.2757053201</v>
      </c>
      <c r="EB57" s="1085">
        <v>1227481.5942856201</v>
      </c>
      <c r="EC57" s="1085">
        <v>1315438.0118611499</v>
      </c>
      <c r="ED57" s="1085">
        <v>1241250.00234984</v>
      </c>
      <c r="EE57" s="1085">
        <v>1246649.58892102</v>
      </c>
      <c r="EF57" s="1085">
        <v>1248996.5437395698</v>
      </c>
      <c r="EG57" s="1085">
        <v>1265760.4657623298</v>
      </c>
      <c r="EH57" s="1085">
        <v>1273183.89615304</v>
      </c>
      <c r="EI57" s="1085">
        <v>1263327.91613135</v>
      </c>
      <c r="EJ57" s="1085">
        <v>1253560.0662850498</v>
      </c>
      <c r="EK57" s="1085">
        <v>1262452.1315705699</v>
      </c>
      <c r="EL57" s="1085">
        <v>1269851.9482582</v>
      </c>
      <c r="EM57" s="1085">
        <v>1253993.40286351</v>
      </c>
      <c r="EN57" s="1085">
        <v>1262650.9198115598</v>
      </c>
      <c r="EO57" s="1085">
        <v>1268661.04802526</v>
      </c>
      <c r="EP57" s="1085">
        <v>1265016.1382537598</v>
      </c>
      <c r="EQ57" s="1085">
        <v>1271307.00093353</v>
      </c>
      <c r="ER57" s="1085">
        <v>1277618.26173783</v>
      </c>
      <c r="ES57" s="1085">
        <v>1288643.86638594</v>
      </c>
      <c r="ET57" s="1085">
        <v>1299904.1620209897</v>
      </c>
      <c r="EU57" s="1085">
        <v>1300690.38645372</v>
      </c>
      <c r="EV57" s="1085">
        <v>1310387.6379564099</v>
      </c>
      <c r="EW57" s="1085">
        <v>1319657.8377828</v>
      </c>
      <c r="EX57" s="1085">
        <v>1330983.72240649</v>
      </c>
      <c r="EY57" s="1085">
        <v>1338262.1287966401</v>
      </c>
      <c r="EZ57" s="1085">
        <v>1347948.3227272001</v>
      </c>
      <c r="FA57" s="1085">
        <v>1356671.7311175298</v>
      </c>
      <c r="FB57" s="1085">
        <v>1370295.85771649</v>
      </c>
      <c r="FC57" s="1085">
        <v>1373413.2456404199</v>
      </c>
      <c r="FD57" s="1085">
        <v>1384046.08724632</v>
      </c>
      <c r="FE57" s="1091"/>
    </row>
    <row r="58" spans="1:161" ht="15.75" customHeight="1">
      <c r="A58" s="1084" t="s">
        <v>895</v>
      </c>
      <c r="B58" s="1085"/>
      <c r="C58" s="1085"/>
      <c r="D58" s="1085"/>
      <c r="E58" s="1085"/>
      <c r="F58" s="1085"/>
      <c r="G58" s="1085"/>
      <c r="H58" s="1085"/>
      <c r="I58" s="1085"/>
      <c r="J58" s="1085"/>
      <c r="K58" s="1085"/>
      <c r="L58" s="1085"/>
      <c r="M58" s="1085"/>
      <c r="N58" s="1085"/>
      <c r="O58" s="1085"/>
      <c r="P58" s="1085"/>
      <c r="Q58" s="1085"/>
      <c r="R58" s="1085"/>
      <c r="S58" s="1085"/>
      <c r="T58" s="1085"/>
      <c r="U58" s="1085"/>
      <c r="V58" s="1085"/>
      <c r="W58" s="1085"/>
      <c r="X58" s="1085"/>
      <c r="Y58" s="1085"/>
      <c r="Z58" s="1085"/>
      <c r="AA58" s="1085"/>
      <c r="AB58" s="1085"/>
      <c r="AC58" s="1085"/>
      <c r="AD58" s="1085"/>
      <c r="AE58" s="1085"/>
      <c r="AF58" s="1085"/>
      <c r="AG58" s="1085"/>
      <c r="AH58" s="1085"/>
      <c r="AI58" s="1085"/>
      <c r="AJ58" s="1085"/>
      <c r="AK58" s="1085"/>
      <c r="AL58" s="1085"/>
      <c r="AM58" s="1085"/>
      <c r="AN58" s="1085"/>
      <c r="AO58" s="1085"/>
      <c r="AP58" s="1085"/>
      <c r="AQ58" s="1085"/>
      <c r="AR58" s="1085"/>
      <c r="AS58" s="1085"/>
      <c r="AT58" s="1085"/>
      <c r="AU58" s="1085"/>
      <c r="AV58" s="1085"/>
      <c r="AW58" s="1085"/>
      <c r="AX58" s="1085"/>
      <c r="AY58" s="1085"/>
      <c r="AZ58" s="1085"/>
      <c r="BA58" s="1085"/>
      <c r="BB58" s="1085"/>
      <c r="BC58" s="1085"/>
      <c r="BD58" s="1085"/>
      <c r="BE58" s="1085"/>
      <c r="BF58" s="1085"/>
      <c r="BG58" s="1085"/>
      <c r="BH58" s="1085"/>
      <c r="BI58" s="1085"/>
      <c r="BJ58" s="1085"/>
      <c r="BK58" s="1085"/>
      <c r="BL58" s="1085"/>
      <c r="BM58" s="1085"/>
      <c r="BN58" s="1085"/>
      <c r="BO58" s="1085"/>
      <c r="BP58" s="1085"/>
      <c r="BQ58" s="1085"/>
      <c r="BR58" s="1085"/>
      <c r="BS58" s="1085"/>
      <c r="BT58" s="1085"/>
      <c r="BU58" s="1085"/>
      <c r="BV58" s="1085"/>
      <c r="BW58" s="1085"/>
      <c r="BX58" s="1085"/>
      <c r="BY58" s="1085"/>
      <c r="BZ58" s="1085"/>
      <c r="CA58" s="1085"/>
      <c r="CB58" s="1085"/>
      <c r="CC58" s="1085"/>
      <c r="CD58" s="1085"/>
      <c r="CE58" s="1085"/>
      <c r="CF58" s="1085"/>
      <c r="CG58" s="1085"/>
      <c r="CH58" s="1085"/>
      <c r="CI58" s="1085"/>
      <c r="CJ58" s="1085"/>
      <c r="CK58" s="1085"/>
      <c r="CL58" s="1085"/>
      <c r="CM58" s="1085"/>
      <c r="CN58" s="1085"/>
      <c r="CO58" s="1085"/>
      <c r="CP58" s="1085"/>
      <c r="CQ58" s="1085"/>
      <c r="CR58" s="1085"/>
      <c r="CS58" s="1085"/>
      <c r="CT58" s="1085"/>
      <c r="CU58" s="1085"/>
      <c r="CV58" s="1085"/>
      <c r="CW58" s="1085"/>
      <c r="CX58" s="1085"/>
      <c r="CY58" s="1085"/>
      <c r="CZ58" s="1085"/>
      <c r="DA58" s="1085"/>
      <c r="DB58" s="1085"/>
      <c r="DC58" s="1085"/>
      <c r="DD58" s="1085"/>
      <c r="DE58" s="1085"/>
      <c r="DF58" s="1085"/>
      <c r="DG58" s="1085"/>
      <c r="DH58" s="1085"/>
      <c r="DI58" s="1085"/>
      <c r="DJ58" s="1085"/>
      <c r="DK58" s="1085"/>
      <c r="DL58" s="1085"/>
      <c r="DM58" s="1085"/>
      <c r="DN58" s="1085"/>
      <c r="DO58" s="1085"/>
      <c r="DP58" s="1085"/>
      <c r="DQ58" s="1085"/>
      <c r="DR58" s="1085"/>
      <c r="DS58" s="1085"/>
      <c r="DT58" s="1085"/>
      <c r="DU58" s="1085">
        <v>0</v>
      </c>
      <c r="DV58" s="1085">
        <v>0</v>
      </c>
      <c r="DW58" s="1085">
        <v>0</v>
      </c>
      <c r="DX58" s="1085">
        <v>0</v>
      </c>
      <c r="DY58" s="1085">
        <v>0</v>
      </c>
      <c r="DZ58" s="1085">
        <v>0</v>
      </c>
      <c r="EA58" s="1085">
        <v>0</v>
      </c>
      <c r="EB58" s="1085">
        <v>0</v>
      </c>
      <c r="EC58" s="1085">
        <v>0</v>
      </c>
      <c r="ED58" s="1085">
        <v>0</v>
      </c>
      <c r="EE58" s="1085">
        <v>0</v>
      </c>
      <c r="EF58" s="1085">
        <v>0</v>
      </c>
      <c r="EG58" s="1085">
        <v>0</v>
      </c>
      <c r="EH58" s="1085">
        <v>0</v>
      </c>
      <c r="EI58" s="1085">
        <v>0</v>
      </c>
      <c r="EJ58" s="1085">
        <v>0</v>
      </c>
      <c r="EK58" s="1085">
        <v>0</v>
      </c>
      <c r="EL58" s="1085">
        <v>0</v>
      </c>
      <c r="EM58" s="1085">
        <v>0</v>
      </c>
      <c r="EN58" s="1085">
        <v>0</v>
      </c>
      <c r="EO58" s="1085">
        <v>0</v>
      </c>
      <c r="EP58" s="1085">
        <v>0</v>
      </c>
      <c r="EQ58" s="1085">
        <v>0</v>
      </c>
      <c r="ER58" s="1085">
        <v>0</v>
      </c>
      <c r="ES58" s="1085">
        <v>0</v>
      </c>
      <c r="ET58" s="1085">
        <v>0</v>
      </c>
      <c r="EU58" s="1085">
        <v>0</v>
      </c>
      <c r="EV58" s="1085">
        <v>0</v>
      </c>
      <c r="EW58" s="1085">
        <v>0</v>
      </c>
      <c r="EX58" s="1085">
        <v>0</v>
      </c>
      <c r="EY58" s="1085">
        <v>0</v>
      </c>
      <c r="EZ58" s="1085">
        <v>0</v>
      </c>
      <c r="FA58" s="1085">
        <v>0</v>
      </c>
      <c r="FB58" s="1085">
        <v>0</v>
      </c>
      <c r="FC58" s="1085">
        <v>0</v>
      </c>
      <c r="FD58" s="1085">
        <v>0</v>
      </c>
      <c r="FE58" s="1086"/>
    </row>
    <row r="59" spans="1:161" ht="15.75" customHeight="1">
      <c r="A59" s="1081" t="s">
        <v>896</v>
      </c>
      <c r="B59" s="1085">
        <v>139383.29999999999</v>
      </c>
      <c r="C59" s="1085">
        <v>142631.4</v>
      </c>
      <c r="D59" s="1085">
        <v>120812.1</v>
      </c>
      <c r="E59" s="1085">
        <v>111887.5</v>
      </c>
      <c r="F59" s="1085">
        <v>96155.199999999983</v>
      </c>
      <c r="G59" s="1085">
        <v>114009.60000000001</v>
      </c>
      <c r="H59" s="1085">
        <v>135356.4</v>
      </c>
      <c r="I59" s="1085">
        <v>124685.20000000001</v>
      </c>
      <c r="J59" s="1085">
        <v>123252.1</v>
      </c>
      <c r="K59" s="1085">
        <v>138644.1</v>
      </c>
      <c r="L59" s="1085">
        <v>124321.3</v>
      </c>
      <c r="M59" s="1085">
        <v>138869.4</v>
      </c>
      <c r="N59" s="1085">
        <v>142423</v>
      </c>
      <c r="O59" s="1085">
        <v>147603.70000000001</v>
      </c>
      <c r="P59" s="1085">
        <v>153454.19999999998</v>
      </c>
      <c r="Q59" s="1085">
        <v>157606.79999999999</v>
      </c>
      <c r="R59" s="1085">
        <v>134127.20000000001</v>
      </c>
      <c r="S59" s="1085">
        <v>131958.9</v>
      </c>
      <c r="T59" s="1085">
        <v>135425.70000000001</v>
      </c>
      <c r="U59" s="1085">
        <v>147928.29999999999</v>
      </c>
      <c r="V59" s="1085">
        <v>139091.5</v>
      </c>
      <c r="W59" s="1085">
        <v>146134.70000000001</v>
      </c>
      <c r="X59" s="1085">
        <v>117928.7</v>
      </c>
      <c r="Y59" s="1085">
        <v>133675.19999999998</v>
      </c>
      <c r="Z59" s="1085">
        <v>170136.90000000002</v>
      </c>
      <c r="AA59" s="1085">
        <v>189027</v>
      </c>
      <c r="AB59" s="1085">
        <v>219399.5</v>
      </c>
      <c r="AC59" s="1085">
        <v>200230.09999999998</v>
      </c>
      <c r="AD59" s="1085">
        <v>200474.59999999998</v>
      </c>
      <c r="AE59" s="1085">
        <v>205849.90000000002</v>
      </c>
      <c r="AF59" s="1085">
        <v>240185.5</v>
      </c>
      <c r="AG59" s="1085">
        <v>235818.4</v>
      </c>
      <c r="AH59" s="1085">
        <v>225383.8</v>
      </c>
      <c r="AI59" s="1085">
        <v>241322.19999999998</v>
      </c>
      <c r="AJ59" s="1085">
        <v>244997.3</v>
      </c>
      <c r="AK59" s="1085">
        <v>263342.89999999997</v>
      </c>
      <c r="AL59" s="1085">
        <v>247611.3</v>
      </c>
      <c r="AM59" s="1085">
        <v>245864.09999999998</v>
      </c>
      <c r="AN59" s="1085">
        <v>259725.2</v>
      </c>
      <c r="AO59" s="1085">
        <v>257908.7</v>
      </c>
      <c r="AP59" s="1085">
        <v>256206.80000000002</v>
      </c>
      <c r="AQ59" s="1085">
        <v>246995.9</v>
      </c>
      <c r="AR59" s="1085">
        <v>265176.5</v>
      </c>
      <c r="AS59" s="1085">
        <v>275179.2</v>
      </c>
      <c r="AT59" s="1085">
        <v>297293.69999999995</v>
      </c>
      <c r="AU59" s="1085">
        <v>321723.3</v>
      </c>
      <c r="AV59" s="1085">
        <v>295645.29999999993</v>
      </c>
      <c r="AW59" s="1085">
        <v>270803.79999999993</v>
      </c>
      <c r="AX59" s="1085">
        <v>206266.05</v>
      </c>
      <c r="AY59" s="1085">
        <v>136778.01</v>
      </c>
      <c r="AZ59" s="1085">
        <v>97223.756999999998</v>
      </c>
      <c r="BA59" s="1085">
        <v>106316.302</v>
      </c>
      <c r="BB59" s="1085">
        <v>143800.44899999999</v>
      </c>
      <c r="BC59" s="1085">
        <v>115623.875</v>
      </c>
      <c r="BD59" s="1085">
        <v>340432.63900000002</v>
      </c>
      <c r="BE59" s="1085">
        <v>383946.08399999997</v>
      </c>
      <c r="BF59" s="1085">
        <v>341182.28100000002</v>
      </c>
      <c r="BG59" s="1085">
        <v>378356.07299999997</v>
      </c>
      <c r="BH59" s="1085">
        <v>321978.87300000002</v>
      </c>
      <c r="BI59" s="1085">
        <v>340117.9621</v>
      </c>
      <c r="BJ59" s="1085">
        <v>208196.91511442</v>
      </c>
      <c r="BK59" s="1085">
        <v>253776.77689101</v>
      </c>
      <c r="BL59" s="1085">
        <v>292797.26610735996</v>
      </c>
      <c r="BM59" s="1085">
        <v>472360.04509951</v>
      </c>
      <c r="BN59" s="1085">
        <v>471223.21178325999</v>
      </c>
      <c r="BO59" s="1085">
        <v>433481.11595582002</v>
      </c>
      <c r="BP59" s="1085">
        <v>696295.19263713004</v>
      </c>
      <c r="BQ59" s="1085">
        <v>636985.67987909005</v>
      </c>
      <c r="BR59" s="1085">
        <v>782211.51897078007</v>
      </c>
      <c r="BS59" s="1085">
        <v>839838.45724656992</v>
      </c>
      <c r="BT59" s="1085">
        <v>635019.01866519998</v>
      </c>
      <c r="BU59" s="1085">
        <v>420273.06879809004</v>
      </c>
      <c r="BV59" s="1085">
        <v>527842.72537618002</v>
      </c>
      <c r="BW59" s="1085">
        <v>611044.73669835995</v>
      </c>
      <c r="BX59" s="1085">
        <v>583780.75911176996</v>
      </c>
      <c r="BY59" s="1085">
        <v>1063247.1299095799</v>
      </c>
      <c r="BZ59" s="1085">
        <v>960078.48806374997</v>
      </c>
      <c r="CA59" s="1085">
        <v>857929.59879125003</v>
      </c>
      <c r="CB59" s="1085">
        <v>1311887.9483370401</v>
      </c>
      <c r="CC59" s="1085">
        <v>944128.85271721997</v>
      </c>
      <c r="CD59" s="1085">
        <v>920006.40873478004</v>
      </c>
      <c r="CE59" s="1085">
        <v>1189637.9288285901</v>
      </c>
      <c r="CF59" s="1085">
        <v>1071629.2302943501</v>
      </c>
      <c r="CG59" s="1085">
        <v>1027535.29861505</v>
      </c>
      <c r="CH59" s="1085">
        <v>1311149.58492272</v>
      </c>
      <c r="CI59" s="1085">
        <v>974480.80984796002</v>
      </c>
      <c r="CJ59" s="1085">
        <v>1173406.45172002</v>
      </c>
      <c r="CK59" s="1085">
        <v>1021246.0953228001</v>
      </c>
      <c r="CL59" s="1085">
        <v>944728.87785786006</v>
      </c>
      <c r="CM59" s="1085">
        <v>963938.97490136011</v>
      </c>
      <c r="CN59" s="1085">
        <v>1191814.94974753</v>
      </c>
      <c r="CO59" s="1085">
        <v>1189209.3139305301</v>
      </c>
      <c r="CP59" s="1085">
        <v>1156936.5524318798</v>
      </c>
      <c r="CQ59" s="1085">
        <v>1221117.7686503101</v>
      </c>
      <c r="CR59" s="1085">
        <v>1251376.0140313602</v>
      </c>
      <c r="CS59" s="1085">
        <v>1209240.4958086801</v>
      </c>
      <c r="CT59" s="1085">
        <v>1322513.9424831199</v>
      </c>
      <c r="CU59" s="1085">
        <v>1281471.5254101702</v>
      </c>
      <c r="CV59" s="1085">
        <v>1302505.5233582701</v>
      </c>
      <c r="CW59" s="1085">
        <v>1142636.54684878</v>
      </c>
      <c r="CX59" s="1085">
        <v>1110985.9664221299</v>
      </c>
      <c r="CY59" s="1085">
        <v>965282.35532911995</v>
      </c>
      <c r="CZ59" s="1085">
        <v>1146968.3457655902</v>
      </c>
      <c r="DA59" s="1085">
        <v>1036758.9367797701</v>
      </c>
      <c r="DB59" s="1085">
        <v>1128166.6861902801</v>
      </c>
      <c r="DC59" s="1085">
        <v>893089.65712323994</v>
      </c>
      <c r="DD59" s="1085">
        <v>1053789.4085373601</v>
      </c>
      <c r="DE59" s="1085">
        <v>918070.91653134988</v>
      </c>
      <c r="DF59" s="1085">
        <v>1097140.5821441801</v>
      </c>
      <c r="DG59" s="1085">
        <v>1098363.43671036</v>
      </c>
      <c r="DH59" s="1085">
        <v>1079544.5830532201</v>
      </c>
      <c r="DI59" s="1085">
        <v>982033.39322014002</v>
      </c>
      <c r="DJ59" s="1085">
        <v>1022321.0399530901</v>
      </c>
      <c r="DK59" s="1085">
        <v>974640.66463896993</v>
      </c>
      <c r="DL59" s="1085">
        <v>924236.67125463998</v>
      </c>
      <c r="DM59" s="1085">
        <v>1070415.30411067</v>
      </c>
      <c r="DN59" s="1085">
        <v>1061533.8922820901</v>
      </c>
      <c r="DO59" s="1085">
        <v>1061309.2559883299</v>
      </c>
      <c r="DP59" s="1085">
        <v>673274.61910303007</v>
      </c>
      <c r="DQ59" s="1085">
        <v>552208.30451818998</v>
      </c>
      <c r="DR59" s="1085">
        <v>543839.99362865998</v>
      </c>
      <c r="DS59" s="1085">
        <v>534888.58329715999</v>
      </c>
      <c r="DT59" s="1085">
        <v>604102.82818431011</v>
      </c>
      <c r="DU59" s="1085">
        <v>518600.00751733995</v>
      </c>
      <c r="DV59" s="1085">
        <v>619200.08246070007</v>
      </c>
      <c r="DW59" s="1085">
        <v>420423.11883955006</v>
      </c>
      <c r="DX59" s="1085">
        <v>409761.37768879998</v>
      </c>
      <c r="DY59" s="1085">
        <v>542041.05887536996</v>
      </c>
      <c r="DZ59" s="1085">
        <v>743191.89230006002</v>
      </c>
      <c r="EA59" s="1085">
        <v>805721.47654280998</v>
      </c>
      <c r="EB59" s="1085">
        <v>737122.24582631001</v>
      </c>
      <c r="EC59" s="1085">
        <v>609174.83463824005</v>
      </c>
      <c r="ED59" s="1085">
        <v>412395.83685800002</v>
      </c>
      <c r="EE59" s="1085">
        <v>401811.67787687998</v>
      </c>
      <c r="EF59" s="1085">
        <v>610169.25989993999</v>
      </c>
      <c r="EG59" s="1085">
        <v>673552.25762757007</v>
      </c>
      <c r="EH59" s="1085">
        <v>412769.75414666999</v>
      </c>
      <c r="EI59" s="1085">
        <v>415118.32826899004</v>
      </c>
      <c r="EJ59" s="1085">
        <v>537042.85169748007</v>
      </c>
      <c r="EK59" s="1085">
        <v>796112.97566498013</v>
      </c>
      <c r="EL59" s="1085">
        <v>543012.69299969007</v>
      </c>
      <c r="EM59" s="1085">
        <v>465001.45366983995</v>
      </c>
      <c r="EN59" s="1085">
        <v>598494.50700527988</v>
      </c>
      <c r="EO59" s="1085">
        <v>445114.67711056001</v>
      </c>
      <c r="EP59" s="1085">
        <v>534113.87504948</v>
      </c>
      <c r="EQ59" s="1085">
        <v>685349.48535405996</v>
      </c>
      <c r="ER59" s="1085">
        <v>324618.68206227</v>
      </c>
      <c r="ES59" s="1085">
        <v>527420.16103385005</v>
      </c>
      <c r="ET59" s="1085">
        <v>669516.37546801998</v>
      </c>
      <c r="EU59" s="1085">
        <v>500318.70476754993</v>
      </c>
      <c r="EV59" s="1085">
        <v>565577.83533570007</v>
      </c>
      <c r="EW59" s="1085">
        <v>550534.93860330002</v>
      </c>
      <c r="EX59" s="1085">
        <v>556979.93513044005</v>
      </c>
      <c r="EY59" s="1085">
        <v>619846.4196119199</v>
      </c>
      <c r="EZ59" s="1085">
        <v>646957.29502671002</v>
      </c>
      <c r="FA59" s="1085">
        <v>407838.05353546998</v>
      </c>
      <c r="FB59" s="1085">
        <v>465276.09298781998</v>
      </c>
      <c r="FC59" s="1085">
        <v>545170.66702160996</v>
      </c>
      <c r="FD59" s="1085">
        <v>489049.26336556999</v>
      </c>
      <c r="FE59" s="1086"/>
    </row>
    <row r="60" spans="1:161" ht="15.75" customHeight="1">
      <c r="A60" s="1084" t="s">
        <v>897</v>
      </c>
      <c r="B60" s="1085">
        <v>29.7</v>
      </c>
      <c r="C60" s="1085">
        <v>42.4</v>
      </c>
      <c r="D60" s="1085">
        <v>27</v>
      </c>
      <c r="E60" s="1085">
        <v>26.5</v>
      </c>
      <c r="F60" s="1085">
        <v>23.8</v>
      </c>
      <c r="G60" s="1085">
        <v>11.4</v>
      </c>
      <c r="H60" s="1085">
        <v>11.9</v>
      </c>
      <c r="I60" s="1085">
        <v>12.4</v>
      </c>
      <c r="J60" s="1085">
        <v>51.5</v>
      </c>
      <c r="K60" s="1085">
        <v>43.4</v>
      </c>
      <c r="L60" s="1085">
        <v>10.9</v>
      </c>
      <c r="M60" s="1085">
        <v>9</v>
      </c>
      <c r="N60" s="1085">
        <v>165.3</v>
      </c>
      <c r="O60" s="1085">
        <v>22.8</v>
      </c>
      <c r="P60" s="1085">
        <v>15.4</v>
      </c>
      <c r="Q60" s="1085">
        <v>10.5</v>
      </c>
      <c r="R60" s="1085">
        <v>9.9</v>
      </c>
      <c r="S60" s="1085">
        <v>451.2</v>
      </c>
      <c r="T60" s="1085">
        <v>45.2</v>
      </c>
      <c r="U60" s="1085">
        <v>57.4</v>
      </c>
      <c r="V60" s="1085">
        <v>13.2</v>
      </c>
      <c r="W60" s="1085">
        <v>11.7</v>
      </c>
      <c r="X60" s="1085">
        <v>4.4000000000000004</v>
      </c>
      <c r="Y60" s="1085">
        <v>645.70000000000005</v>
      </c>
      <c r="Z60" s="1085">
        <v>3.7</v>
      </c>
      <c r="AA60" s="1085">
        <v>7.2</v>
      </c>
      <c r="AB60" s="1085">
        <v>20.2</v>
      </c>
      <c r="AC60" s="1085">
        <v>62.3</v>
      </c>
      <c r="AD60" s="1085">
        <v>208.4</v>
      </c>
      <c r="AE60" s="1085">
        <v>9.6999999999999993</v>
      </c>
      <c r="AF60" s="1085">
        <v>15.4</v>
      </c>
      <c r="AG60" s="1085">
        <v>6.6</v>
      </c>
      <c r="AH60" s="1085">
        <v>6</v>
      </c>
      <c r="AI60" s="1085">
        <v>12.2</v>
      </c>
      <c r="AJ60" s="1085">
        <v>9.8000000000000007</v>
      </c>
      <c r="AK60" s="1085">
        <v>18.7</v>
      </c>
      <c r="AL60" s="1085">
        <v>35.5</v>
      </c>
      <c r="AM60" s="1085">
        <v>15.5</v>
      </c>
      <c r="AN60" s="1085">
        <v>3.7</v>
      </c>
      <c r="AO60" s="1085">
        <v>46.7</v>
      </c>
      <c r="AP60" s="1085">
        <v>8.4</v>
      </c>
      <c r="AQ60" s="1085">
        <v>5.0999999999999996</v>
      </c>
      <c r="AR60" s="1085">
        <v>6.1</v>
      </c>
      <c r="AS60" s="1085">
        <v>17.899999999999999</v>
      </c>
      <c r="AT60" s="1085">
        <v>15.4</v>
      </c>
      <c r="AU60" s="1085">
        <v>17.899999999999999</v>
      </c>
      <c r="AV60" s="1085">
        <v>2.2000000000000002</v>
      </c>
      <c r="AW60" s="1085">
        <v>24.3</v>
      </c>
      <c r="AX60" s="1085">
        <v>12.59</v>
      </c>
      <c r="AY60" s="1085">
        <v>33.030999999999999</v>
      </c>
      <c r="AZ60" s="1085">
        <v>114.761</v>
      </c>
      <c r="BA60" s="1085">
        <v>51.268000000000001</v>
      </c>
      <c r="BB60" s="1085">
        <v>77.525000000000006</v>
      </c>
      <c r="BC60" s="1085">
        <v>1.1850000000000001</v>
      </c>
      <c r="BD60" s="1085">
        <v>17.760999999999999</v>
      </c>
      <c r="BE60" s="1085">
        <v>2.5</v>
      </c>
      <c r="BF60" s="1085">
        <v>0</v>
      </c>
      <c r="BG60" s="1085">
        <v>11.26</v>
      </c>
      <c r="BH60" s="1085">
        <v>0</v>
      </c>
      <c r="BI60" s="1085">
        <v>1.1830000000000001</v>
      </c>
      <c r="BJ60" s="1085">
        <v>1.1830000000000001</v>
      </c>
      <c r="BK60" s="1085">
        <v>1.183E-3</v>
      </c>
      <c r="BL60" s="1085">
        <v>1.183E-3</v>
      </c>
      <c r="BM60" s="1085">
        <v>1.1826190000000001</v>
      </c>
      <c r="BN60" s="1085">
        <v>8.8001339999999999</v>
      </c>
      <c r="BO60" s="1085">
        <v>1.1826179999999999</v>
      </c>
      <c r="BP60" s="1085">
        <v>1.1786179999999999</v>
      </c>
      <c r="BQ60" s="1085">
        <v>1.1551480000000001</v>
      </c>
      <c r="BR60" s="1085">
        <v>1.155149</v>
      </c>
      <c r="BS60" s="1085">
        <v>1.155149</v>
      </c>
      <c r="BT60" s="1085">
        <v>1.155149</v>
      </c>
      <c r="BU60" s="1085">
        <v>1.155149</v>
      </c>
      <c r="BV60" s="1085">
        <v>1.155149</v>
      </c>
      <c r="BW60" s="1085">
        <v>1.155149</v>
      </c>
      <c r="BX60" s="1085">
        <v>6.5297970000000003</v>
      </c>
      <c r="BY60" s="1085">
        <v>6.5253699999999997</v>
      </c>
      <c r="BZ60" s="1085">
        <v>6.5253699999999997</v>
      </c>
      <c r="CA60" s="1085">
        <v>6.5253699999999997</v>
      </c>
      <c r="CB60" s="1085">
        <v>6.5253699999999997</v>
      </c>
      <c r="CC60" s="1085">
        <v>12.304605</v>
      </c>
      <c r="CD60" s="1085">
        <v>12.304605</v>
      </c>
      <c r="CE60" s="1085">
        <v>12.378397</v>
      </c>
      <c r="CF60" s="1085">
        <v>12.378397</v>
      </c>
      <c r="CG60" s="1085">
        <v>12.378397</v>
      </c>
      <c r="CH60" s="1085">
        <v>12.378397</v>
      </c>
      <c r="CI60" s="1085">
        <v>12.378397</v>
      </c>
      <c r="CJ60" s="1085">
        <v>12.378397</v>
      </c>
      <c r="CK60" s="1085">
        <v>12.378397</v>
      </c>
      <c r="CL60" s="1085">
        <v>1.155149</v>
      </c>
      <c r="CM60" s="1085">
        <v>1.155149</v>
      </c>
      <c r="CN60" s="1085">
        <v>1.155149</v>
      </c>
      <c r="CO60" s="1085">
        <v>20001.155148999998</v>
      </c>
      <c r="CP60" s="1085">
        <v>1.155149</v>
      </c>
      <c r="CQ60" s="1085">
        <v>1.155149</v>
      </c>
      <c r="CR60" s="1085">
        <v>1.155149</v>
      </c>
      <c r="CS60" s="1085">
        <v>1.155149</v>
      </c>
      <c r="CT60" s="1085">
        <v>1.155149</v>
      </c>
      <c r="CU60" s="1085">
        <v>2881.5963849999998</v>
      </c>
      <c r="CV60" s="1085">
        <v>2881.5963849999998</v>
      </c>
      <c r="CW60" s="1085">
        <v>2881.5963849999998</v>
      </c>
      <c r="CX60" s="1085">
        <v>1.155149</v>
      </c>
      <c r="CY60" s="1085">
        <v>1.155149</v>
      </c>
      <c r="CZ60" s="1085">
        <v>1.155149</v>
      </c>
      <c r="DA60" s="1085">
        <v>409.09488199999998</v>
      </c>
      <c r="DB60" s="1085">
        <v>409.09488199999998</v>
      </c>
      <c r="DC60" s="1085">
        <v>1.155149</v>
      </c>
      <c r="DD60" s="1085">
        <v>1.155149</v>
      </c>
      <c r="DE60" s="1085">
        <v>1.155149</v>
      </c>
      <c r="DF60" s="1085">
        <v>1.155149</v>
      </c>
      <c r="DG60" s="1085">
        <v>1.155149</v>
      </c>
      <c r="DH60" s="1085">
        <v>1.155149</v>
      </c>
      <c r="DI60" s="1085">
        <v>1.155149</v>
      </c>
      <c r="DJ60" s="1085">
        <v>1.155149</v>
      </c>
      <c r="DK60" s="1085">
        <v>1.155149</v>
      </c>
      <c r="DL60" s="1085">
        <v>1.155149</v>
      </c>
      <c r="DM60" s="1085">
        <v>1.155149</v>
      </c>
      <c r="DN60" s="1085">
        <v>1.155149</v>
      </c>
      <c r="DO60" s="1085">
        <v>1.155149</v>
      </c>
      <c r="DP60" s="1085">
        <v>1.155149</v>
      </c>
      <c r="DQ60" s="1085">
        <v>1.155149</v>
      </c>
      <c r="DR60" s="1085">
        <v>0</v>
      </c>
      <c r="DS60" s="1085">
        <v>0</v>
      </c>
      <c r="DT60" s="1085">
        <v>0</v>
      </c>
      <c r="DU60" s="1085">
        <v>0</v>
      </c>
      <c r="DV60" s="1085">
        <v>0</v>
      </c>
      <c r="DW60" s="1085">
        <v>0</v>
      </c>
      <c r="DX60" s="1085">
        <v>0</v>
      </c>
      <c r="DY60" s="1085">
        <v>0</v>
      </c>
      <c r="DZ60" s="1085">
        <v>0</v>
      </c>
      <c r="EA60" s="1085">
        <v>0</v>
      </c>
      <c r="EB60" s="1085">
        <v>0</v>
      </c>
      <c r="EC60" s="1085">
        <v>0</v>
      </c>
      <c r="ED60" s="1085">
        <v>0</v>
      </c>
      <c r="EE60" s="1085">
        <v>0</v>
      </c>
      <c r="EF60" s="1085">
        <v>0</v>
      </c>
      <c r="EG60" s="1085">
        <v>0</v>
      </c>
      <c r="EH60" s="1085">
        <v>0</v>
      </c>
      <c r="EI60" s="1085">
        <v>0</v>
      </c>
      <c r="EJ60" s="1085">
        <v>0</v>
      </c>
      <c r="EK60" s="1085">
        <v>0</v>
      </c>
      <c r="EL60" s="1085">
        <v>0</v>
      </c>
      <c r="EM60" s="1085">
        <v>0</v>
      </c>
      <c r="EN60" s="1085">
        <v>0</v>
      </c>
      <c r="EO60" s="1085">
        <v>0</v>
      </c>
      <c r="EP60" s="1085">
        <v>0</v>
      </c>
      <c r="EQ60" s="1085">
        <v>0</v>
      </c>
      <c r="ER60" s="1085">
        <v>0</v>
      </c>
      <c r="ES60" s="1085">
        <v>0</v>
      </c>
      <c r="ET60" s="1085">
        <v>0</v>
      </c>
      <c r="EU60" s="1085">
        <v>0</v>
      </c>
      <c r="EV60" s="1085">
        <v>0</v>
      </c>
      <c r="EW60" s="1085">
        <v>0</v>
      </c>
      <c r="EX60" s="1085">
        <v>0</v>
      </c>
      <c r="EY60" s="1085">
        <v>0</v>
      </c>
      <c r="EZ60" s="1085">
        <v>0</v>
      </c>
      <c r="FA60" s="1085">
        <v>0</v>
      </c>
      <c r="FB60" s="1085">
        <v>0</v>
      </c>
      <c r="FC60" s="1085">
        <v>0</v>
      </c>
      <c r="FD60" s="1085">
        <v>0</v>
      </c>
      <c r="FE60" s="1086"/>
    </row>
    <row r="61" spans="1:161" ht="15.75" customHeight="1">
      <c r="A61" s="1084" t="s">
        <v>898</v>
      </c>
      <c r="B61" s="1085">
        <v>4942.6000000000004</v>
      </c>
      <c r="C61" s="1085">
        <v>4715.8999999999996</v>
      </c>
      <c r="D61" s="1085">
        <v>10499.9</v>
      </c>
      <c r="E61" s="1085">
        <v>4389.2</v>
      </c>
      <c r="F61" s="1085">
        <v>5768.2</v>
      </c>
      <c r="G61" s="1085">
        <v>6477.1</v>
      </c>
      <c r="H61" s="1085">
        <v>6510.3</v>
      </c>
      <c r="I61" s="1085">
        <v>3731.8</v>
      </c>
      <c r="J61" s="1085">
        <v>7622.7</v>
      </c>
      <c r="K61" s="1085">
        <v>10398.6</v>
      </c>
      <c r="L61" s="1085">
        <v>9643.9</v>
      </c>
      <c r="M61" s="1085">
        <v>7304</v>
      </c>
      <c r="N61" s="1085">
        <v>9150.9</v>
      </c>
      <c r="O61" s="1085">
        <v>8517</v>
      </c>
      <c r="P61" s="1085">
        <v>9085.9</v>
      </c>
      <c r="Q61" s="1085">
        <v>3213.2</v>
      </c>
      <c r="R61" s="1085">
        <v>6653.6</v>
      </c>
      <c r="S61" s="1085">
        <v>7131.1</v>
      </c>
      <c r="T61" s="1085">
        <v>8909.1</v>
      </c>
      <c r="U61" s="1085">
        <v>7563.1</v>
      </c>
      <c r="V61" s="1085">
        <v>3759.8</v>
      </c>
      <c r="W61" s="1085">
        <v>10539</v>
      </c>
      <c r="X61" s="1085">
        <v>7638.1</v>
      </c>
      <c r="Y61" s="1085">
        <v>8085.4</v>
      </c>
      <c r="Z61" s="1085">
        <v>4807.5</v>
      </c>
      <c r="AA61" s="1085">
        <v>4498.5</v>
      </c>
      <c r="AB61" s="1085">
        <v>7079.4</v>
      </c>
      <c r="AC61" s="1085">
        <v>9842</v>
      </c>
      <c r="AD61" s="1085">
        <v>13975.4</v>
      </c>
      <c r="AE61" s="1085">
        <v>12328.7</v>
      </c>
      <c r="AF61" s="1085">
        <v>12961.7</v>
      </c>
      <c r="AG61" s="1085">
        <v>13657.9</v>
      </c>
      <c r="AH61" s="1085">
        <v>14470.3</v>
      </c>
      <c r="AI61" s="1085">
        <v>11013.3</v>
      </c>
      <c r="AJ61" s="1085">
        <v>11687.8</v>
      </c>
      <c r="AK61" s="1085">
        <v>8558.4</v>
      </c>
      <c r="AL61" s="1085">
        <v>5313.1</v>
      </c>
      <c r="AM61" s="1085">
        <v>7658.7</v>
      </c>
      <c r="AN61" s="1085">
        <v>13356.2</v>
      </c>
      <c r="AO61" s="1085">
        <v>23062.9</v>
      </c>
      <c r="AP61" s="1085">
        <v>10009.9</v>
      </c>
      <c r="AQ61" s="1085">
        <v>13176.4</v>
      </c>
      <c r="AR61" s="1085">
        <v>22714</v>
      </c>
      <c r="AS61" s="1085">
        <v>23255.599999999999</v>
      </c>
      <c r="AT61" s="1085">
        <v>18733.8</v>
      </c>
      <c r="AU61" s="1085">
        <v>21763.8</v>
      </c>
      <c r="AV61" s="1085">
        <v>15876.8</v>
      </c>
      <c r="AW61" s="1085">
        <v>16376.4</v>
      </c>
      <c r="AX61" s="1085">
        <v>16231.9</v>
      </c>
      <c r="AY61" s="1085">
        <v>23228.33</v>
      </c>
      <c r="AZ61" s="1085">
        <v>2282.6930000000002</v>
      </c>
      <c r="BA61" s="1085">
        <v>2776.181</v>
      </c>
      <c r="BB61" s="1085">
        <v>5776.1809999999996</v>
      </c>
      <c r="BC61" s="1085">
        <v>12856.259</v>
      </c>
      <c r="BD61" s="1085">
        <v>10006.259</v>
      </c>
      <c r="BE61" s="1085">
        <v>8372.1929999999993</v>
      </c>
      <c r="BF61" s="1085">
        <v>29552.192999999999</v>
      </c>
      <c r="BG61" s="1085">
        <v>19622.192999999999</v>
      </c>
      <c r="BH61" s="1085">
        <v>10022.192999999999</v>
      </c>
      <c r="BI61" s="1085">
        <v>18569.675999999999</v>
      </c>
      <c r="BJ61" s="1085">
        <v>6834.6760348999996</v>
      </c>
      <c r="BK61" s="1085">
        <v>44884.815837900001</v>
      </c>
      <c r="BL61" s="1085">
        <v>60605.885837900001</v>
      </c>
      <c r="BM61" s="1085">
        <v>125800.93230304</v>
      </c>
      <c r="BN61" s="1085">
        <v>48586.999566999999</v>
      </c>
      <c r="BO61" s="1085">
        <v>118176.999916</v>
      </c>
      <c r="BP61" s="1085">
        <v>90290.000400000004</v>
      </c>
      <c r="BQ61" s="1085">
        <v>53560.000399999997</v>
      </c>
      <c r="BR61" s="1085">
        <v>98560</v>
      </c>
      <c r="BS61" s="1085">
        <v>96250</v>
      </c>
      <c r="BT61" s="1085">
        <v>74610</v>
      </c>
      <c r="BU61" s="1085">
        <v>70140</v>
      </c>
      <c r="BV61" s="1085">
        <v>70510.000218999994</v>
      </c>
      <c r="BW61" s="1085">
        <v>149964.71085</v>
      </c>
      <c r="BX61" s="1085">
        <v>131691.37945000001</v>
      </c>
      <c r="BY61" s="1085">
        <v>123860</v>
      </c>
      <c r="BZ61" s="1085">
        <v>218847.201</v>
      </c>
      <c r="CA61" s="1085">
        <v>178456.83249999999</v>
      </c>
      <c r="CB61" s="1085">
        <v>250890.106</v>
      </c>
      <c r="CC61" s="1085">
        <v>185718.245</v>
      </c>
      <c r="CD61" s="1085">
        <v>187346.875</v>
      </c>
      <c r="CE61" s="1085">
        <v>315702.34999999998</v>
      </c>
      <c r="CF61" s="1085">
        <v>255255.58249999999</v>
      </c>
      <c r="CG61" s="1085">
        <v>322730.64189999999</v>
      </c>
      <c r="CH61" s="1085">
        <v>163784.78592200001</v>
      </c>
      <c r="CI61" s="1085">
        <v>174770.82992554002</v>
      </c>
      <c r="CJ61" s="1085">
        <v>238628.62443346001</v>
      </c>
      <c r="CK61" s="1085">
        <v>177397.43496007999</v>
      </c>
      <c r="CL61" s="1085">
        <v>181581.14255813</v>
      </c>
      <c r="CM61" s="1085">
        <v>176524.92454424</v>
      </c>
      <c r="CN61" s="1085">
        <v>188527.83942064998</v>
      </c>
      <c r="CO61" s="1085">
        <v>302640.00648926001</v>
      </c>
      <c r="CP61" s="1085">
        <v>192534.13938289002</v>
      </c>
      <c r="CQ61" s="1085">
        <v>256795.45426087</v>
      </c>
      <c r="CR61" s="1085">
        <v>249313.23</v>
      </c>
      <c r="CS61" s="1085">
        <v>241680</v>
      </c>
      <c r="CT61" s="1085">
        <v>244855.1</v>
      </c>
      <c r="CU61" s="1085">
        <v>204314.8995</v>
      </c>
      <c r="CV61" s="1085">
        <v>162895.3505</v>
      </c>
      <c r="CW61" s="1085">
        <v>179549.65049999999</v>
      </c>
      <c r="CX61" s="1085">
        <v>300301.8</v>
      </c>
      <c r="CY61" s="1085">
        <v>149601.35</v>
      </c>
      <c r="CZ61" s="1085">
        <v>189500.72</v>
      </c>
      <c r="DA61" s="1085">
        <v>152600.48000000001</v>
      </c>
      <c r="DB61" s="1085">
        <v>288304.68</v>
      </c>
      <c r="DC61" s="1085">
        <v>139246.79927982</v>
      </c>
      <c r="DD61" s="1085">
        <v>142996.83927982001</v>
      </c>
      <c r="DE61" s="1085">
        <v>119712.89927982001</v>
      </c>
      <c r="DF61" s="1085">
        <v>140125.96128034001</v>
      </c>
      <c r="DG61" s="1085">
        <v>124374.234</v>
      </c>
      <c r="DH61" s="1085">
        <v>211423.255</v>
      </c>
      <c r="DI61" s="1085">
        <v>179510.3</v>
      </c>
      <c r="DJ61" s="1085">
        <v>150111</v>
      </c>
      <c r="DK61" s="1085">
        <v>148522.17319999999</v>
      </c>
      <c r="DL61" s="1085">
        <v>90063.104000000007</v>
      </c>
      <c r="DM61" s="1085">
        <v>126721.5</v>
      </c>
      <c r="DN61" s="1085">
        <v>109500</v>
      </c>
      <c r="DO61" s="1085">
        <v>146522.85031129999</v>
      </c>
      <c r="DP61" s="1085">
        <v>101379.28096963001</v>
      </c>
      <c r="DQ61" s="1085">
        <v>118295.235</v>
      </c>
      <c r="DR61" s="1085">
        <v>116421.86519076</v>
      </c>
      <c r="DS61" s="1085">
        <v>86168.282678570002</v>
      </c>
      <c r="DT61" s="1085">
        <v>160483.83716617001</v>
      </c>
      <c r="DU61" s="1085">
        <v>185060.84070085001</v>
      </c>
      <c r="DV61" s="1085">
        <v>225137.25715043</v>
      </c>
      <c r="DW61" s="1085">
        <v>86982.642482179988</v>
      </c>
      <c r="DX61" s="1085">
        <v>66361.372415239995</v>
      </c>
      <c r="DY61" s="1085">
        <v>107525.37</v>
      </c>
      <c r="DZ61" s="1085">
        <v>195327.37098760999</v>
      </c>
      <c r="EA61" s="1085">
        <v>196857.70093570001</v>
      </c>
      <c r="EB61" s="1085">
        <v>206382.36257381001</v>
      </c>
      <c r="EC61" s="1085">
        <v>46804.694499999998</v>
      </c>
      <c r="ED61" s="1085">
        <v>72270.00209817999</v>
      </c>
      <c r="EE61" s="1085">
        <v>49520.551283199995</v>
      </c>
      <c r="EF61" s="1085">
        <v>131664.35943255</v>
      </c>
      <c r="EG61" s="1085">
        <v>264020.72215038002</v>
      </c>
      <c r="EH61" s="1085">
        <v>128482.94553332</v>
      </c>
      <c r="EI61" s="1085">
        <v>80410.256330479999</v>
      </c>
      <c r="EJ61" s="1085">
        <v>189505.39977663002</v>
      </c>
      <c r="EK61" s="1085">
        <v>195754.30102896999</v>
      </c>
      <c r="EL61" s="1085">
        <v>227069.05768592999</v>
      </c>
      <c r="EM61" s="1085">
        <v>160584.59732299999</v>
      </c>
      <c r="EN61" s="1085">
        <v>222673.41890354999</v>
      </c>
      <c r="EO61" s="1085">
        <v>155244.7427036</v>
      </c>
      <c r="EP61" s="1085">
        <v>208439.79450121999</v>
      </c>
      <c r="EQ61" s="1085">
        <v>232217.22860834</v>
      </c>
      <c r="ER61" s="1085">
        <v>113317.57880968</v>
      </c>
      <c r="ES61" s="1085">
        <v>147051.02626538</v>
      </c>
      <c r="ET61" s="1085">
        <v>147499.34204011998</v>
      </c>
      <c r="EU61" s="1085">
        <v>134377.19589986998</v>
      </c>
      <c r="EV61" s="1085">
        <v>169237.96298248001</v>
      </c>
      <c r="EW61" s="1085">
        <v>147321.10436757997</v>
      </c>
      <c r="EX61" s="1085">
        <v>156420.48545981001</v>
      </c>
      <c r="EY61" s="1085">
        <v>214416.45350576</v>
      </c>
      <c r="EZ61" s="1085">
        <v>241394.85355341001</v>
      </c>
      <c r="FA61" s="1085">
        <v>98677.837098089993</v>
      </c>
      <c r="FB61" s="1085">
        <v>140043.98610800001</v>
      </c>
      <c r="FC61" s="1085">
        <v>163292.02929646999</v>
      </c>
      <c r="FD61" s="1085">
        <v>196520.35668239999</v>
      </c>
      <c r="FE61" s="1086"/>
    </row>
    <row r="62" spans="1:161" ht="15.75" customHeight="1">
      <c r="A62" s="1084" t="s">
        <v>899</v>
      </c>
      <c r="B62" s="1085">
        <v>37779.300000000003</v>
      </c>
      <c r="C62" s="1085">
        <v>33729.699999999997</v>
      </c>
      <c r="D62" s="1085">
        <v>34269.5</v>
      </c>
      <c r="E62" s="1085">
        <v>32998.6</v>
      </c>
      <c r="F62" s="1085">
        <v>33941.199999999997</v>
      </c>
      <c r="G62" s="1085">
        <v>37126.1</v>
      </c>
      <c r="H62" s="1085">
        <v>50988.1</v>
      </c>
      <c r="I62" s="1085">
        <v>55724.5</v>
      </c>
      <c r="J62" s="1085">
        <v>50127.4</v>
      </c>
      <c r="K62" s="1085">
        <v>57860.6</v>
      </c>
      <c r="L62" s="1085">
        <v>46622.5</v>
      </c>
      <c r="M62" s="1085">
        <v>46608.6</v>
      </c>
      <c r="N62" s="1085">
        <v>36094.9</v>
      </c>
      <c r="O62" s="1085">
        <v>44808.2</v>
      </c>
      <c r="P62" s="1085">
        <v>49618.9</v>
      </c>
      <c r="Q62" s="1085">
        <v>55109.3</v>
      </c>
      <c r="R62" s="1085">
        <v>41930.400000000001</v>
      </c>
      <c r="S62" s="1085">
        <v>43616.5</v>
      </c>
      <c r="T62" s="1085">
        <v>39922.300000000003</v>
      </c>
      <c r="U62" s="1085">
        <v>48035.7</v>
      </c>
      <c r="V62" s="1085">
        <v>47468.9</v>
      </c>
      <c r="W62" s="1085">
        <v>47889</v>
      </c>
      <c r="X62" s="1085">
        <v>45905.8</v>
      </c>
      <c r="Y62" s="1085">
        <v>47944.2</v>
      </c>
      <c r="Z62" s="1085">
        <v>46082.8</v>
      </c>
      <c r="AA62" s="1085">
        <v>54036.5</v>
      </c>
      <c r="AB62" s="1085">
        <v>54187.1</v>
      </c>
      <c r="AC62" s="1085">
        <v>33128.400000000001</v>
      </c>
      <c r="AD62" s="1085">
        <v>27655.9</v>
      </c>
      <c r="AE62" s="1085">
        <v>31906.400000000001</v>
      </c>
      <c r="AF62" s="1085">
        <v>44483.1</v>
      </c>
      <c r="AG62" s="1085">
        <v>55413.2</v>
      </c>
      <c r="AH62" s="1085">
        <v>46929.8</v>
      </c>
      <c r="AI62" s="1085">
        <v>53966.5</v>
      </c>
      <c r="AJ62" s="1085">
        <v>57593.599999999999</v>
      </c>
      <c r="AK62" s="1085">
        <v>47744.6</v>
      </c>
      <c r="AL62" s="1085">
        <v>29751.1</v>
      </c>
      <c r="AM62" s="1085">
        <v>36669.4</v>
      </c>
      <c r="AN62" s="1085">
        <v>41259.9</v>
      </c>
      <c r="AO62" s="1085">
        <v>32942</v>
      </c>
      <c r="AP62" s="1085">
        <v>36704.400000000001</v>
      </c>
      <c r="AQ62" s="1085">
        <v>32025.1</v>
      </c>
      <c r="AR62" s="1085">
        <v>46222.3</v>
      </c>
      <c r="AS62" s="1085">
        <v>33794.699999999997</v>
      </c>
      <c r="AT62" s="1085">
        <v>50601.2</v>
      </c>
      <c r="AU62" s="1085">
        <v>61548.2</v>
      </c>
      <c r="AV62" s="1085">
        <v>55616.4</v>
      </c>
      <c r="AW62" s="1085">
        <v>42304.5</v>
      </c>
      <c r="AX62" s="1085">
        <v>54132</v>
      </c>
      <c r="AY62" s="1085">
        <v>36975.993000000002</v>
      </c>
      <c r="AZ62" s="1085">
        <v>25059.899000000001</v>
      </c>
      <c r="BA62" s="1085">
        <v>39127.955999999998</v>
      </c>
      <c r="BB62" s="1085">
        <v>29920.870999999999</v>
      </c>
      <c r="BC62" s="1085">
        <v>19582.165000000001</v>
      </c>
      <c r="BD62" s="1085">
        <v>56831.423999999999</v>
      </c>
      <c r="BE62" s="1085">
        <v>28993.37</v>
      </c>
      <c r="BF62" s="1085">
        <v>32966.152000000002</v>
      </c>
      <c r="BG62" s="1085">
        <v>49474.722999999998</v>
      </c>
      <c r="BH62" s="1085">
        <v>34341.735000000001</v>
      </c>
      <c r="BI62" s="1085">
        <v>29338.214199999999</v>
      </c>
      <c r="BJ62" s="1085">
        <v>50440.003819999998</v>
      </c>
      <c r="BK62" s="1085">
        <v>69883.240409949998</v>
      </c>
      <c r="BL62" s="1085">
        <v>100938.95199485001</v>
      </c>
      <c r="BM62" s="1085">
        <v>171421.94677085002</v>
      </c>
      <c r="BN62" s="1085">
        <v>203531.53383236998</v>
      </c>
      <c r="BO62" s="1085">
        <v>73690.09487849001</v>
      </c>
      <c r="BP62" s="1085">
        <v>89261.804991090001</v>
      </c>
      <c r="BQ62" s="1085">
        <v>199073.11984443999</v>
      </c>
      <c r="BR62" s="1085">
        <v>364344.97506968002</v>
      </c>
      <c r="BS62" s="1085">
        <v>248854.58251876</v>
      </c>
      <c r="BT62" s="1085">
        <v>130387.96354675</v>
      </c>
      <c r="BU62" s="1085">
        <v>124055.013619</v>
      </c>
      <c r="BV62" s="1085">
        <v>78176.215639999995</v>
      </c>
      <c r="BW62" s="1085">
        <v>136123.66197799999</v>
      </c>
      <c r="BX62" s="1085">
        <v>169646.26537099999</v>
      </c>
      <c r="BY62" s="1085">
        <v>268646.07565805002</v>
      </c>
      <c r="BZ62" s="1085">
        <v>374805.99405659002</v>
      </c>
      <c r="CA62" s="1085">
        <v>364970.96246135997</v>
      </c>
      <c r="CB62" s="1085">
        <v>479668.24598675</v>
      </c>
      <c r="CC62" s="1085">
        <v>360422.47987071995</v>
      </c>
      <c r="CD62" s="1085">
        <v>315214.69157318998</v>
      </c>
      <c r="CE62" s="1085">
        <v>426240.47174548998</v>
      </c>
      <c r="CF62" s="1085">
        <v>390350.35106626002</v>
      </c>
      <c r="CG62" s="1085">
        <v>271141.4286555</v>
      </c>
      <c r="CH62" s="1085">
        <v>385866.03972505999</v>
      </c>
      <c r="CI62" s="1085">
        <v>330792.13213203999</v>
      </c>
      <c r="CJ62" s="1085">
        <v>438525.48882919003</v>
      </c>
      <c r="CK62" s="1085">
        <v>429447.91913593002</v>
      </c>
      <c r="CL62" s="1085">
        <v>322840.54044027004</v>
      </c>
      <c r="CM62" s="1085">
        <v>445042.33189829998</v>
      </c>
      <c r="CN62" s="1085">
        <v>349222.56699471001</v>
      </c>
      <c r="CO62" s="1085">
        <v>536519.56862686004</v>
      </c>
      <c r="CP62" s="1085">
        <v>695464.90359776001</v>
      </c>
      <c r="CQ62" s="1085">
        <v>664905.08719982998</v>
      </c>
      <c r="CR62" s="1085">
        <v>724993.56135165005</v>
      </c>
      <c r="CS62" s="1085">
        <v>657453.77630803001</v>
      </c>
      <c r="CT62" s="1085">
        <v>843943.46665069996</v>
      </c>
      <c r="CU62" s="1085">
        <v>884278.85947073996</v>
      </c>
      <c r="CV62" s="1085">
        <v>931989.37952217006</v>
      </c>
      <c r="CW62" s="1085">
        <v>763630.31973015005</v>
      </c>
      <c r="CX62" s="1085">
        <v>625893.2998561</v>
      </c>
      <c r="CY62" s="1085">
        <v>646796.55210775998</v>
      </c>
      <c r="CZ62" s="1085">
        <v>765869.90032505</v>
      </c>
      <c r="DA62" s="1085">
        <v>695288.98061303003</v>
      </c>
      <c r="DB62" s="1085">
        <v>680502.34691600001</v>
      </c>
      <c r="DC62" s="1085">
        <v>626678.09203344991</v>
      </c>
      <c r="DD62" s="1085">
        <v>816561.50627570995</v>
      </c>
      <c r="DE62" s="1085">
        <v>648034.38328936999</v>
      </c>
      <c r="DF62" s="1085">
        <v>763915.36216090003</v>
      </c>
      <c r="DG62" s="1085">
        <v>749471.47822373</v>
      </c>
      <c r="DH62" s="1085">
        <v>648112.38759251998</v>
      </c>
      <c r="DI62" s="1085">
        <v>560934.65618587995</v>
      </c>
      <c r="DJ62" s="1085">
        <v>609312.13098704</v>
      </c>
      <c r="DK62" s="1085">
        <v>555738.05066801002</v>
      </c>
      <c r="DL62" s="1085">
        <v>486924.93304241996</v>
      </c>
      <c r="DM62" s="1085">
        <v>586062.18200000003</v>
      </c>
      <c r="DN62" s="1085">
        <v>578761.78200000001</v>
      </c>
      <c r="DO62" s="1085">
        <v>540597.93902100006</v>
      </c>
      <c r="DP62" s="1085">
        <v>204604.26699999999</v>
      </c>
      <c r="DQ62" s="1085">
        <v>136559.88200000001</v>
      </c>
      <c r="DR62" s="1085">
        <v>208869.33465567001</v>
      </c>
      <c r="DS62" s="1085">
        <v>185912.05204800001</v>
      </c>
      <c r="DT62" s="1085">
        <v>258435.13194799999</v>
      </c>
      <c r="DU62" s="1085">
        <v>191495.45062014001</v>
      </c>
      <c r="DV62" s="1085">
        <v>178047.759448</v>
      </c>
      <c r="DW62" s="1085">
        <v>141107.259448</v>
      </c>
      <c r="DX62" s="1085">
        <v>142136.99694800001</v>
      </c>
      <c r="DY62" s="1085">
        <v>212047.43760400001</v>
      </c>
      <c r="DZ62" s="1085">
        <v>341546.75082999998</v>
      </c>
      <c r="EA62" s="1085">
        <v>407227.43832999998</v>
      </c>
      <c r="EB62" s="1085">
        <v>337308.41134138999</v>
      </c>
      <c r="EC62" s="1085">
        <v>341719.33015303005</v>
      </c>
      <c r="ED62" s="1085">
        <v>124482.11210015</v>
      </c>
      <c r="EE62" s="1085">
        <v>139105.71299999999</v>
      </c>
      <c r="EF62" s="1085">
        <v>259232.79781399999</v>
      </c>
      <c r="EG62" s="1085">
        <v>168049.92990799999</v>
      </c>
      <c r="EH62" s="1085">
        <v>88307.590498999998</v>
      </c>
      <c r="EI62" s="1085">
        <v>138181.66760399999</v>
      </c>
      <c r="EJ62" s="1085">
        <v>168172.113442</v>
      </c>
      <c r="EK62" s="1085">
        <v>391103.73138700001</v>
      </c>
      <c r="EL62" s="1085">
        <v>107539.12513577001</v>
      </c>
      <c r="EM62" s="1085">
        <v>129633.79970033</v>
      </c>
      <c r="EN62" s="1085">
        <v>182395.06315</v>
      </c>
      <c r="EO62" s="1085">
        <v>106321.076888</v>
      </c>
      <c r="EP62" s="1085">
        <v>164405.1942</v>
      </c>
      <c r="EQ62" s="1085">
        <v>382009.94270000001</v>
      </c>
      <c r="ER62" s="1085">
        <v>73676.865550999995</v>
      </c>
      <c r="ES62" s="1085">
        <v>203708.85780147</v>
      </c>
      <c r="ET62" s="1085">
        <v>344984.66330000001</v>
      </c>
      <c r="EU62" s="1085">
        <v>208932.74098800001</v>
      </c>
      <c r="EV62" s="1085">
        <v>235635.67835223002</v>
      </c>
      <c r="EW62" s="1085">
        <v>232310.32310303001</v>
      </c>
      <c r="EX62" s="1085">
        <v>252209.64128614002</v>
      </c>
      <c r="EY62" s="1085">
        <v>262855.90990549</v>
      </c>
      <c r="EZ62" s="1085">
        <v>256260.10063363001</v>
      </c>
      <c r="FA62" s="1085">
        <v>173511.28601400001</v>
      </c>
      <c r="FB62" s="1085">
        <v>183918.106978</v>
      </c>
      <c r="FC62" s="1085">
        <v>239761.34774599</v>
      </c>
      <c r="FD62" s="1085">
        <v>174389.365789</v>
      </c>
      <c r="FE62" s="1086"/>
    </row>
    <row r="63" spans="1:161" ht="15.75" customHeight="1">
      <c r="A63" s="1084" t="s">
        <v>900</v>
      </c>
      <c r="B63" s="1085">
        <v>60042.400000000001</v>
      </c>
      <c r="C63" s="1085">
        <v>61225.7</v>
      </c>
      <c r="D63" s="1085">
        <v>47636.3</v>
      </c>
      <c r="E63" s="1085">
        <v>43924.4</v>
      </c>
      <c r="F63" s="1085">
        <v>38262.699999999997</v>
      </c>
      <c r="G63" s="1085">
        <v>43043.1</v>
      </c>
      <c r="H63" s="1085">
        <v>53381.9</v>
      </c>
      <c r="I63" s="1085">
        <v>40896.400000000001</v>
      </c>
      <c r="J63" s="1085">
        <v>45777.599999999999</v>
      </c>
      <c r="K63" s="1085">
        <v>53845.1</v>
      </c>
      <c r="L63" s="1085">
        <v>53607</v>
      </c>
      <c r="M63" s="1085">
        <v>59716.1</v>
      </c>
      <c r="N63" s="1085">
        <v>57019.6</v>
      </c>
      <c r="O63" s="1085">
        <v>54252.5</v>
      </c>
      <c r="P63" s="1085">
        <v>51147.1</v>
      </c>
      <c r="Q63" s="1085">
        <v>55332.4</v>
      </c>
      <c r="R63" s="1085">
        <v>45861</v>
      </c>
      <c r="S63" s="1085">
        <v>41814.1</v>
      </c>
      <c r="T63" s="1085">
        <v>46678.7</v>
      </c>
      <c r="U63" s="1085">
        <v>52933.599999999999</v>
      </c>
      <c r="V63" s="1085">
        <v>42228.6</v>
      </c>
      <c r="W63" s="1085">
        <v>44404.9</v>
      </c>
      <c r="X63" s="1085">
        <v>13115.2</v>
      </c>
      <c r="Y63" s="1085">
        <v>46442.400000000001</v>
      </c>
      <c r="Z63" s="1085">
        <v>47190.5</v>
      </c>
      <c r="AA63" s="1085">
        <v>55833.3</v>
      </c>
      <c r="AB63" s="1085">
        <v>47393.2</v>
      </c>
      <c r="AC63" s="1085">
        <v>48169.2</v>
      </c>
      <c r="AD63" s="1085">
        <v>53553.5</v>
      </c>
      <c r="AE63" s="1085">
        <v>62279</v>
      </c>
      <c r="AF63" s="1085">
        <v>70991.8</v>
      </c>
      <c r="AG63" s="1085">
        <v>78051.100000000006</v>
      </c>
      <c r="AH63" s="1085">
        <v>67074</v>
      </c>
      <c r="AI63" s="1085">
        <v>79970.8</v>
      </c>
      <c r="AJ63" s="1085">
        <v>71145.7</v>
      </c>
      <c r="AK63" s="1085">
        <v>97366.399999999994</v>
      </c>
      <c r="AL63" s="1085">
        <v>97245</v>
      </c>
      <c r="AM63" s="1085">
        <v>91680.9</v>
      </c>
      <c r="AN63" s="1085">
        <v>116175.7</v>
      </c>
      <c r="AO63" s="1085">
        <v>109754.4</v>
      </c>
      <c r="AP63" s="1085">
        <v>101368.3</v>
      </c>
      <c r="AQ63" s="1085">
        <v>100396.7</v>
      </c>
      <c r="AR63" s="1085">
        <v>89620.5</v>
      </c>
      <c r="AS63" s="1085">
        <v>98087.6</v>
      </c>
      <c r="AT63" s="1085">
        <v>94788.9</v>
      </c>
      <c r="AU63" s="1085">
        <v>109159.9</v>
      </c>
      <c r="AV63" s="1085">
        <v>92355.199999999997</v>
      </c>
      <c r="AW63" s="1085">
        <v>77579.399999999994</v>
      </c>
      <c r="AX63" s="1085">
        <v>77684.800000000003</v>
      </c>
      <c r="AY63" s="1085">
        <v>75987.149000000005</v>
      </c>
      <c r="AZ63" s="1085">
        <v>69352.255000000005</v>
      </c>
      <c r="BA63" s="1085">
        <v>63876.633999999998</v>
      </c>
      <c r="BB63" s="1085">
        <v>107634.09299999999</v>
      </c>
      <c r="BC63" s="1085">
        <v>82919.225999999995</v>
      </c>
      <c r="BD63" s="1085">
        <v>101718.568</v>
      </c>
      <c r="BE63" s="1085">
        <v>114045.48699999999</v>
      </c>
      <c r="BF63" s="1085">
        <v>104303.723</v>
      </c>
      <c r="BG63" s="1085">
        <v>149922.29199999999</v>
      </c>
      <c r="BH63" s="1085">
        <v>132513.58499999999</v>
      </c>
      <c r="BI63" s="1085">
        <v>133499.4399</v>
      </c>
      <c r="BJ63" s="1085">
        <v>136482.36178394</v>
      </c>
      <c r="BK63" s="1085">
        <v>129153.41080264001</v>
      </c>
      <c r="BL63" s="1085">
        <v>128559.67587912</v>
      </c>
      <c r="BM63" s="1085">
        <v>146623.81862535002</v>
      </c>
      <c r="BN63" s="1085">
        <v>193185.81513648</v>
      </c>
      <c r="BO63" s="1085">
        <v>97979.70604633</v>
      </c>
      <c r="BP63" s="1085">
        <v>343854.60457937</v>
      </c>
      <c r="BQ63" s="1085">
        <v>155833.87283805999</v>
      </c>
      <c r="BR63" s="1085">
        <v>88698.418608189997</v>
      </c>
      <c r="BS63" s="1085">
        <v>386402.27390034997</v>
      </c>
      <c r="BT63" s="1085">
        <v>353599.40689915995</v>
      </c>
      <c r="BU63" s="1085">
        <v>134122.27812025999</v>
      </c>
      <c r="BV63" s="1085">
        <v>217468.96791715</v>
      </c>
      <c r="BW63" s="1085">
        <v>142409.51128545002</v>
      </c>
      <c r="BX63" s="1085">
        <v>141997.75549092999</v>
      </c>
      <c r="BY63" s="1085">
        <v>532085.49987869</v>
      </c>
      <c r="BZ63" s="1085">
        <v>281625.83753141999</v>
      </c>
      <c r="CA63" s="1085">
        <v>168947.24338742002</v>
      </c>
      <c r="CB63" s="1085">
        <v>354519.4429503</v>
      </c>
      <c r="CC63" s="1085">
        <v>211312.61875689001</v>
      </c>
      <c r="CD63" s="1085">
        <v>207328.31499726002</v>
      </c>
      <c r="CE63" s="1085">
        <v>248269.32766817001</v>
      </c>
      <c r="CF63" s="1085">
        <v>190665.96320101002</v>
      </c>
      <c r="CG63" s="1085">
        <v>161021.89434559</v>
      </c>
      <c r="CH63" s="1085">
        <v>476958.77283961</v>
      </c>
      <c r="CI63" s="1085">
        <v>228182.51355017003</v>
      </c>
      <c r="CJ63" s="1085">
        <v>300009.26613311999</v>
      </c>
      <c r="CK63" s="1085">
        <v>265344.03667902999</v>
      </c>
      <c r="CL63" s="1085">
        <v>279808.09750413999</v>
      </c>
      <c r="CM63" s="1085">
        <v>199519.68929583998</v>
      </c>
      <c r="CN63" s="1085">
        <v>386003.53312713001</v>
      </c>
      <c r="CO63" s="1085">
        <v>195411.68982538002</v>
      </c>
      <c r="CP63" s="1085">
        <v>157707.60148882002</v>
      </c>
      <c r="CQ63" s="1085">
        <v>182272.59891818999</v>
      </c>
      <c r="CR63" s="1085">
        <v>174817.81332744</v>
      </c>
      <c r="CS63" s="1085">
        <v>171864.30053486998</v>
      </c>
      <c r="CT63" s="1085">
        <v>160644.51220241</v>
      </c>
      <c r="CU63" s="1085">
        <v>106164.9491953</v>
      </c>
      <c r="CV63" s="1085">
        <v>111717.78439724</v>
      </c>
      <c r="CW63" s="1085">
        <v>139649.90917018999</v>
      </c>
      <c r="CX63" s="1085">
        <v>117826.32873121</v>
      </c>
      <c r="CY63" s="1085">
        <v>113025.87736966999</v>
      </c>
      <c r="CZ63" s="1085">
        <v>130497.67378008</v>
      </c>
      <c r="DA63" s="1085">
        <v>110464.85808999001</v>
      </c>
      <c r="DB63" s="1085">
        <v>102546.05099465</v>
      </c>
      <c r="DC63" s="1085">
        <v>82377.005715360006</v>
      </c>
      <c r="DD63" s="1085">
        <v>27987.260519060001</v>
      </c>
      <c r="DE63" s="1085">
        <v>85812.177224690007</v>
      </c>
      <c r="DF63" s="1085">
        <v>117530.10584882001</v>
      </c>
      <c r="DG63" s="1085">
        <v>79203.239175149996</v>
      </c>
      <c r="DH63" s="1085">
        <v>79894.441666829996</v>
      </c>
      <c r="DI63" s="1085">
        <v>142586.00613722001</v>
      </c>
      <c r="DJ63" s="1085">
        <v>164731.67219956001</v>
      </c>
      <c r="DK63" s="1085">
        <v>169005.86369303</v>
      </c>
      <c r="DL63" s="1085">
        <v>172657.25255681001</v>
      </c>
      <c r="DM63" s="1085">
        <v>185999.12369461</v>
      </c>
      <c r="DN63" s="1085">
        <v>209504.21258838</v>
      </c>
      <c r="DO63" s="1085">
        <v>190043.76264823001</v>
      </c>
      <c r="DP63" s="1085">
        <v>197778.91621757002</v>
      </c>
      <c r="DQ63" s="1085">
        <v>124102.11093168</v>
      </c>
      <c r="DR63" s="1085">
        <v>120995.36169824001</v>
      </c>
      <c r="DS63" s="1085">
        <v>187654.94789110997</v>
      </c>
      <c r="DT63" s="1085">
        <v>110691.4208157</v>
      </c>
      <c r="DU63" s="1085">
        <v>62919.851198290002</v>
      </c>
      <c r="DV63" s="1085">
        <v>99762.195008509996</v>
      </c>
      <c r="DW63" s="1085">
        <v>71086.773357009995</v>
      </c>
      <c r="DX63" s="1085">
        <v>80257.847313780003</v>
      </c>
      <c r="DY63" s="1085">
        <v>100963.22695337</v>
      </c>
      <c r="DZ63" s="1085">
        <v>83777.491727510002</v>
      </c>
      <c r="EA63" s="1085">
        <v>77975.552697149993</v>
      </c>
      <c r="EB63" s="1085">
        <v>73862.431311189997</v>
      </c>
      <c r="EC63" s="1085">
        <v>85980.861290999994</v>
      </c>
      <c r="ED63" s="1085">
        <v>72731.495519639997</v>
      </c>
      <c r="EE63" s="1085">
        <v>75413.806535710013</v>
      </c>
      <c r="EF63" s="1085">
        <v>66686.833208969998</v>
      </c>
      <c r="EG63" s="1085">
        <v>78560.056451740005</v>
      </c>
      <c r="EH63" s="1085">
        <v>80919.138989489991</v>
      </c>
      <c r="EI63" s="1085">
        <v>126038.38856802002</v>
      </c>
      <c r="EJ63" s="1085">
        <v>112805.34367823999</v>
      </c>
      <c r="EK63" s="1085">
        <v>136953.91244831</v>
      </c>
      <c r="EL63" s="1085">
        <v>136398.02809276001</v>
      </c>
      <c r="EM63" s="1085">
        <v>104776.16935244999</v>
      </c>
      <c r="EN63" s="1085">
        <v>121426.03222176999</v>
      </c>
      <c r="EO63" s="1085">
        <v>102373.47534247</v>
      </c>
      <c r="EP63" s="1085">
        <v>86242.62738713999</v>
      </c>
      <c r="EQ63" s="1085">
        <v>-1746.1476250699986</v>
      </c>
      <c r="ER63" s="1085">
        <v>88282.068452120002</v>
      </c>
      <c r="ES63" s="1085">
        <v>88339.900808699997</v>
      </c>
      <c r="ET63" s="1085">
        <v>96620.761449969999</v>
      </c>
      <c r="EU63" s="1085">
        <v>77647.550640860005</v>
      </c>
      <c r="EV63" s="1085">
        <v>80289.477690869986</v>
      </c>
      <c r="EW63" s="1085">
        <v>90443.283253520014</v>
      </c>
      <c r="EX63" s="1085">
        <v>67046.158439809995</v>
      </c>
      <c r="EY63" s="1085">
        <v>71820.115718690009</v>
      </c>
      <c r="EZ63" s="1085">
        <v>78369.524982050003</v>
      </c>
      <c r="FA63" s="1085">
        <v>66508.426190610015</v>
      </c>
      <c r="FB63" s="1085">
        <v>72066.554076600019</v>
      </c>
      <c r="FC63" s="1085">
        <v>74264.564054029994</v>
      </c>
      <c r="FD63" s="1085">
        <v>59963.809801199997</v>
      </c>
      <c r="FE63" s="1086"/>
    </row>
    <row r="64" spans="1:161" ht="15.75" customHeight="1">
      <c r="A64" s="1084" t="s">
        <v>901</v>
      </c>
      <c r="B64" s="1085">
        <v>419.9</v>
      </c>
      <c r="C64" s="1085">
        <v>265.89999999999998</v>
      </c>
      <c r="D64" s="1085">
        <v>527</v>
      </c>
      <c r="E64" s="1085">
        <v>399.9</v>
      </c>
      <c r="F64" s="1085">
        <v>678.7</v>
      </c>
      <c r="G64" s="1085">
        <v>521</v>
      </c>
      <c r="H64" s="1085">
        <v>1008</v>
      </c>
      <c r="I64" s="1085">
        <v>893.8</v>
      </c>
      <c r="J64" s="1085">
        <v>738.3</v>
      </c>
      <c r="K64" s="1085">
        <v>6040.1</v>
      </c>
      <c r="L64" s="1085">
        <v>1002.1</v>
      </c>
      <c r="M64" s="1085">
        <v>1086.5</v>
      </c>
      <c r="N64" s="1085">
        <v>847.1</v>
      </c>
      <c r="O64" s="1085">
        <v>858</v>
      </c>
      <c r="P64" s="1085">
        <v>817.8</v>
      </c>
      <c r="Q64" s="1085">
        <v>929</v>
      </c>
      <c r="R64" s="1085">
        <v>527.1</v>
      </c>
      <c r="S64" s="1085">
        <v>814.1</v>
      </c>
      <c r="T64" s="1085">
        <v>448.3</v>
      </c>
      <c r="U64" s="1085">
        <v>922.9</v>
      </c>
      <c r="V64" s="1085">
        <v>455.1</v>
      </c>
      <c r="W64" s="1085">
        <v>1187.8</v>
      </c>
      <c r="X64" s="1085">
        <v>348.7</v>
      </c>
      <c r="Y64" s="1085">
        <v>452.2</v>
      </c>
      <c r="Z64" s="1085">
        <v>817.6</v>
      </c>
      <c r="AA64" s="1085">
        <v>325</v>
      </c>
      <c r="AB64" s="1085">
        <v>394.5</v>
      </c>
      <c r="AC64" s="1085">
        <v>368.8</v>
      </c>
      <c r="AD64" s="1085">
        <v>845</v>
      </c>
      <c r="AE64" s="1085">
        <v>1803</v>
      </c>
      <c r="AF64" s="1085">
        <v>3209.9</v>
      </c>
      <c r="AG64" s="1085">
        <v>2124.6999999999998</v>
      </c>
      <c r="AH64" s="1085">
        <v>1647.4</v>
      </c>
      <c r="AI64" s="1085">
        <v>1235.8</v>
      </c>
      <c r="AJ64" s="1085">
        <v>2190.6</v>
      </c>
      <c r="AK64" s="1085">
        <v>2253.5</v>
      </c>
      <c r="AL64" s="1085">
        <v>278.3</v>
      </c>
      <c r="AM64" s="1085">
        <v>1769.8</v>
      </c>
      <c r="AN64" s="1085">
        <v>971.6</v>
      </c>
      <c r="AO64" s="1085">
        <v>237.4</v>
      </c>
      <c r="AP64" s="1085">
        <v>240.7</v>
      </c>
      <c r="AQ64" s="1085">
        <v>1136</v>
      </c>
      <c r="AR64" s="1085">
        <v>89.3</v>
      </c>
      <c r="AS64" s="1085">
        <v>1654.2</v>
      </c>
      <c r="AT64" s="1085">
        <v>630.4</v>
      </c>
      <c r="AU64" s="1085">
        <v>70.900000000000006</v>
      </c>
      <c r="AV64" s="1085">
        <v>363.4</v>
      </c>
      <c r="AW64" s="1085">
        <v>459.3</v>
      </c>
      <c r="AX64" s="1085">
        <v>250.96</v>
      </c>
      <c r="AY64" s="1085">
        <v>553.50699999999995</v>
      </c>
      <c r="AZ64" s="1085">
        <v>414.149</v>
      </c>
      <c r="BA64" s="1085">
        <v>484.26299999999998</v>
      </c>
      <c r="BB64" s="1085">
        <v>391.779</v>
      </c>
      <c r="BC64" s="1085">
        <v>265.04000000000002</v>
      </c>
      <c r="BD64" s="1085">
        <v>2854.127</v>
      </c>
      <c r="BE64" s="1085">
        <v>63400.434000000001</v>
      </c>
      <c r="BF64" s="1085">
        <v>3480.413</v>
      </c>
      <c r="BG64" s="1085">
        <v>3479.4050000000002</v>
      </c>
      <c r="BH64" s="1085">
        <v>248.26</v>
      </c>
      <c r="BI64" s="1085">
        <v>248.249</v>
      </c>
      <c r="BJ64" s="1085">
        <v>3.2609016299999998</v>
      </c>
      <c r="BK64" s="1085">
        <v>3.2609016299999998</v>
      </c>
      <c r="BL64" s="1085">
        <v>3.2609016299999998</v>
      </c>
      <c r="BM64" s="1085">
        <v>3.2609016299999998</v>
      </c>
      <c r="BN64" s="1085">
        <v>3.2609016299999998</v>
      </c>
      <c r="BO64" s="1085">
        <v>3.2609016299999998</v>
      </c>
      <c r="BP64" s="1085">
        <v>3.2609016299999998</v>
      </c>
      <c r="BQ64" s="1085">
        <v>2.7648590000000001E-2</v>
      </c>
      <c r="BR64" s="1085">
        <v>2.8143910000000001E-2</v>
      </c>
      <c r="BS64" s="1085">
        <v>2.8678459999999999E-2</v>
      </c>
      <c r="BT64" s="1085">
        <v>5.1840702900000002</v>
      </c>
      <c r="BU64" s="1085">
        <v>2.790983E-2</v>
      </c>
      <c r="BV64" s="1085">
        <v>2.8451029999999999E-2</v>
      </c>
      <c r="BW64" s="1085">
        <v>2.7435910000000001E-2</v>
      </c>
      <c r="BX64" s="1085">
        <v>2.9002839999999998E-2</v>
      </c>
      <c r="BY64" s="1085">
        <v>2.9002839999999998E-2</v>
      </c>
      <c r="BZ64" s="1085">
        <v>3.0105740000000002E-2</v>
      </c>
      <c r="CA64" s="1085">
        <v>3.0675099999999997E-2</v>
      </c>
      <c r="CB64" s="1085">
        <v>3.0675099999999997E-2</v>
      </c>
      <c r="CC64" s="1085">
        <v>3.4673820000000001E-2</v>
      </c>
      <c r="CD64" s="1085">
        <v>5.1900510000000004E-2</v>
      </c>
      <c r="CE64" s="1085">
        <v>3.6882330000000005E-2</v>
      </c>
      <c r="CF64" s="1085">
        <v>3.8766589999999997E-2</v>
      </c>
      <c r="CG64" s="1085">
        <v>5.5175550000000004E-2</v>
      </c>
      <c r="CH64" s="1085">
        <v>4.123988E-2</v>
      </c>
      <c r="CI64" s="1085">
        <v>5.4168980000000005E-2</v>
      </c>
      <c r="CJ64" s="1085">
        <v>5.1240050000000002E-2</v>
      </c>
      <c r="CK64" s="1085">
        <v>4.2573690000000004E-2</v>
      </c>
      <c r="CL64" s="1085">
        <v>5.3274429999999998E-2</v>
      </c>
      <c r="CM64" s="1085">
        <v>5.3274429999999998E-2</v>
      </c>
      <c r="CN64" s="1085">
        <v>5.3274429999999998E-2</v>
      </c>
      <c r="CO64" s="1085">
        <v>6.2816040000000004E-2</v>
      </c>
      <c r="CP64" s="1085">
        <v>6.2816040000000004E-2</v>
      </c>
      <c r="CQ64" s="1085">
        <v>6.4281619999999998E-2</v>
      </c>
      <c r="CR64" s="1085">
        <v>6.5944329999999995E-2</v>
      </c>
      <c r="CS64" s="1085">
        <v>6.7283160000000009E-2</v>
      </c>
      <c r="CT64" s="1085">
        <v>5.2147150000000003E-2</v>
      </c>
      <c r="CU64" s="1085">
        <v>5.7485559999999998E-2</v>
      </c>
      <c r="CV64" s="1085">
        <v>5.8597959999999998E-2</v>
      </c>
      <c r="CW64" s="1085">
        <v>5.9854190000000002E-2</v>
      </c>
      <c r="CX64" s="1085">
        <v>6.1338160000000003E-2</v>
      </c>
      <c r="CY64" s="1085">
        <v>6.2710349999999998E-2</v>
      </c>
      <c r="CZ64" s="1085">
        <v>6.4068130000000001E-2</v>
      </c>
      <c r="DA64" s="1085">
        <v>6.5503030000000004E-2</v>
      </c>
      <c r="DB64" s="1085">
        <v>6.6970299999999996E-2</v>
      </c>
      <c r="DC64" s="1085">
        <v>6.8422589999999991E-2</v>
      </c>
      <c r="DD64" s="1085">
        <v>9.9977969999999999E-2</v>
      </c>
      <c r="DE64" s="1085">
        <v>0.10209732000000001</v>
      </c>
      <c r="DF64" s="1085">
        <v>7.3134350000000001E-2</v>
      </c>
      <c r="DG64" s="1085">
        <v>7.4798219999999999E-2</v>
      </c>
      <c r="DH64" s="1085">
        <v>7.6335710000000001E-2</v>
      </c>
      <c r="DI64" s="1085">
        <v>8.51383E-2</v>
      </c>
      <c r="DJ64" s="1085">
        <v>6.7038970000000003E-2</v>
      </c>
      <c r="DK64" s="1085">
        <v>6.8559690000000006E-2</v>
      </c>
      <c r="DL64" s="1085">
        <v>6.9987889999999997E-2</v>
      </c>
      <c r="DM64" s="1085">
        <v>6.9987889999999997E-2</v>
      </c>
      <c r="DN64" s="1085">
        <v>7.3034769999999999E-2</v>
      </c>
      <c r="DO64" s="1085">
        <v>7.4535690000000002E-2</v>
      </c>
      <c r="DP64" s="1085">
        <v>7.5689359999999997E-2</v>
      </c>
      <c r="DQ64" s="1085">
        <v>7.7454670000000003E-2</v>
      </c>
      <c r="DR64" s="1085">
        <v>7.9321589999999997E-2</v>
      </c>
      <c r="DS64" s="1085">
        <v>8.0370220000000006E-2</v>
      </c>
      <c r="DT64" s="1085">
        <v>8.3063740000000011E-2</v>
      </c>
      <c r="DU64" s="1085">
        <v>8.5063949999999999E-2</v>
      </c>
      <c r="DV64" s="1085">
        <v>8.7045270000000008E-2</v>
      </c>
      <c r="DW64" s="1085">
        <v>8.914314999999999E-2</v>
      </c>
      <c r="DX64" s="1085">
        <v>9.1221490000000002E-2</v>
      </c>
      <c r="DY64" s="1085">
        <v>9.3449160000000003E-2</v>
      </c>
      <c r="DZ64" s="1085">
        <v>9.5759250000000004E-2</v>
      </c>
      <c r="EA64" s="1085">
        <v>9.8099789999999992E-2</v>
      </c>
      <c r="EB64" s="1085">
        <v>0.10057735000000001</v>
      </c>
      <c r="EC64" s="1085">
        <v>9.8099789999999992E-2</v>
      </c>
      <c r="ED64" s="1085">
        <v>9.8099789999999992E-2</v>
      </c>
      <c r="EE64" s="1085">
        <v>9.8099789999999992E-2</v>
      </c>
      <c r="EF64" s="1085">
        <v>9.8099789999999992E-2</v>
      </c>
      <c r="EG64" s="1085">
        <v>9.8099789999999992E-2</v>
      </c>
      <c r="EH64" s="1085">
        <v>0.11636739</v>
      </c>
      <c r="EI64" s="1085">
        <v>0.11636739</v>
      </c>
      <c r="EJ64" s="1085">
        <v>0.11636739</v>
      </c>
      <c r="EK64" s="1085">
        <v>0.11636739</v>
      </c>
      <c r="EL64" s="1085">
        <v>0.13008090999999999</v>
      </c>
      <c r="EM64" s="1085">
        <v>0.13381947</v>
      </c>
      <c r="EN64" s="1085">
        <v>0.13779392999999998</v>
      </c>
      <c r="EO64" s="1085">
        <v>0.14175448000000002</v>
      </c>
      <c r="EP64" s="1085">
        <v>0.14596464000000001</v>
      </c>
      <c r="EQ64" s="1085">
        <v>0.15029979000000002</v>
      </c>
      <c r="ER64" s="1085">
        <v>0.154332</v>
      </c>
      <c r="ES64" s="1085">
        <v>0.14634857000000001</v>
      </c>
      <c r="ET64" s="1085">
        <v>0.15029979000000002</v>
      </c>
      <c r="EU64" s="1085">
        <v>0.15029979000000002</v>
      </c>
      <c r="EV64" s="1085">
        <v>0.14634857000000001</v>
      </c>
      <c r="EW64" s="1085">
        <v>0.14574719</v>
      </c>
      <c r="EX64" s="1085">
        <v>0.10987276</v>
      </c>
      <c r="EY64" s="1085">
        <v>0.15029979000000002</v>
      </c>
      <c r="EZ64" s="1085">
        <v>0.15029979000000002</v>
      </c>
      <c r="FA64" s="1085">
        <v>0.15029979000000002</v>
      </c>
      <c r="FB64" s="1085">
        <v>0.12330136</v>
      </c>
      <c r="FC64" s="1085">
        <v>11470.431051330001</v>
      </c>
      <c r="FD64" s="1085">
        <v>0.12330136</v>
      </c>
      <c r="FE64" s="1086"/>
    </row>
    <row r="65" spans="1:161" ht="15.75" customHeight="1">
      <c r="A65" s="1084" t="s">
        <v>902</v>
      </c>
      <c r="B65" s="1085">
        <v>36169.4</v>
      </c>
      <c r="C65" s="1085">
        <v>42651.8</v>
      </c>
      <c r="D65" s="1085">
        <v>27852.400000000001</v>
      </c>
      <c r="E65" s="1085">
        <v>30148.9</v>
      </c>
      <c r="F65" s="1085">
        <v>17480.599999999999</v>
      </c>
      <c r="G65" s="1085">
        <v>26830.9</v>
      </c>
      <c r="H65" s="1085">
        <v>23456.2</v>
      </c>
      <c r="I65" s="1085">
        <v>23426.3</v>
      </c>
      <c r="J65" s="1085">
        <v>18934.599999999999</v>
      </c>
      <c r="K65" s="1085">
        <v>10456.299999999999</v>
      </c>
      <c r="L65" s="1085">
        <v>13434.9</v>
      </c>
      <c r="M65" s="1085">
        <v>24145.200000000001</v>
      </c>
      <c r="N65" s="1085">
        <v>39145.199999999997</v>
      </c>
      <c r="O65" s="1085">
        <v>39145.199999999997</v>
      </c>
      <c r="P65" s="1085">
        <v>42769.1</v>
      </c>
      <c r="Q65" s="1085">
        <v>43012.4</v>
      </c>
      <c r="R65" s="1085">
        <v>39145.199999999997</v>
      </c>
      <c r="S65" s="1085">
        <v>38131.9</v>
      </c>
      <c r="T65" s="1085">
        <v>39422.1</v>
      </c>
      <c r="U65" s="1085">
        <v>38415.599999999999</v>
      </c>
      <c r="V65" s="1085">
        <v>45165.9</v>
      </c>
      <c r="W65" s="1085">
        <v>42102.3</v>
      </c>
      <c r="X65" s="1085">
        <v>50916.5</v>
      </c>
      <c r="Y65" s="1085">
        <v>30105.3</v>
      </c>
      <c r="Z65" s="1085">
        <v>71234.8</v>
      </c>
      <c r="AA65" s="1085">
        <v>74326.5</v>
      </c>
      <c r="AB65" s="1085">
        <v>110325.1</v>
      </c>
      <c r="AC65" s="1085">
        <v>108659.4</v>
      </c>
      <c r="AD65" s="1085">
        <v>104236.4</v>
      </c>
      <c r="AE65" s="1085">
        <v>97523.1</v>
      </c>
      <c r="AF65" s="1085">
        <v>108523.6</v>
      </c>
      <c r="AG65" s="1085">
        <v>86564.9</v>
      </c>
      <c r="AH65" s="1085">
        <v>95256.3</v>
      </c>
      <c r="AI65" s="1085">
        <v>95123.6</v>
      </c>
      <c r="AJ65" s="1085">
        <v>102369.8</v>
      </c>
      <c r="AK65" s="1085">
        <v>107401.3</v>
      </c>
      <c r="AL65" s="1085">
        <v>114988.3</v>
      </c>
      <c r="AM65" s="1085">
        <v>108069.8</v>
      </c>
      <c r="AN65" s="1085">
        <v>87958.1</v>
      </c>
      <c r="AO65" s="1085">
        <v>91865.3</v>
      </c>
      <c r="AP65" s="1085">
        <v>107875.1</v>
      </c>
      <c r="AQ65" s="1085">
        <v>100256.6</v>
      </c>
      <c r="AR65" s="1085">
        <v>106524.3</v>
      </c>
      <c r="AS65" s="1085">
        <v>118369.2</v>
      </c>
      <c r="AT65" s="1085">
        <v>132524</v>
      </c>
      <c r="AU65" s="1085">
        <v>129162.6</v>
      </c>
      <c r="AV65" s="1085">
        <v>131431.29999999999</v>
      </c>
      <c r="AW65" s="1085">
        <v>134059.9</v>
      </c>
      <c r="AX65" s="1085">
        <v>57953.8</v>
      </c>
      <c r="AY65" s="1085">
        <v>0</v>
      </c>
      <c r="AZ65" s="1085">
        <v>0</v>
      </c>
      <c r="BA65" s="1085">
        <v>0</v>
      </c>
      <c r="BB65" s="1085">
        <v>0</v>
      </c>
      <c r="BC65" s="1085">
        <v>0</v>
      </c>
      <c r="BD65" s="1085">
        <v>169004.5</v>
      </c>
      <c r="BE65" s="1085">
        <v>169132.1</v>
      </c>
      <c r="BF65" s="1085">
        <v>170879.8</v>
      </c>
      <c r="BG65" s="1085">
        <v>155846.20000000001</v>
      </c>
      <c r="BH65" s="1085">
        <v>144853.1</v>
      </c>
      <c r="BI65" s="1085">
        <v>158461.20000000001</v>
      </c>
      <c r="BJ65" s="1085">
        <v>14435.429573950001</v>
      </c>
      <c r="BK65" s="1085">
        <v>9852.0477558900002</v>
      </c>
      <c r="BL65" s="1085">
        <v>2689.4903108600001</v>
      </c>
      <c r="BM65" s="1085">
        <v>28508.903879639998</v>
      </c>
      <c r="BN65" s="1085">
        <v>25906.802211779999</v>
      </c>
      <c r="BO65" s="1085">
        <v>143629.87159537</v>
      </c>
      <c r="BP65" s="1085">
        <v>172884.34314704</v>
      </c>
      <c r="BQ65" s="1085">
        <v>228517.50399999999</v>
      </c>
      <c r="BR65" s="1085">
        <v>230606.94200000001</v>
      </c>
      <c r="BS65" s="1085">
        <v>108330.417</v>
      </c>
      <c r="BT65" s="1085">
        <v>76415.308999999994</v>
      </c>
      <c r="BU65" s="1085">
        <v>91954.593999999997</v>
      </c>
      <c r="BV65" s="1085">
        <v>161686.35800000001</v>
      </c>
      <c r="BW65" s="1085">
        <v>182545.67</v>
      </c>
      <c r="BX65" s="1085">
        <v>140438.79999999999</v>
      </c>
      <c r="BY65" s="1085">
        <v>138649</v>
      </c>
      <c r="BZ65" s="1085">
        <v>84792.9</v>
      </c>
      <c r="CA65" s="1085">
        <v>145548.00439737001</v>
      </c>
      <c r="CB65" s="1085">
        <v>226803.59735489002</v>
      </c>
      <c r="CC65" s="1085">
        <v>186663.16981079002</v>
      </c>
      <c r="CD65" s="1085">
        <v>210104.17065882002</v>
      </c>
      <c r="CE65" s="1085">
        <v>199413.36413560002</v>
      </c>
      <c r="CF65" s="1085">
        <v>235344.91636348999</v>
      </c>
      <c r="CG65" s="1085">
        <v>272628.90014141001</v>
      </c>
      <c r="CH65" s="1085">
        <v>284527.56679916999</v>
      </c>
      <c r="CI65" s="1085">
        <v>240722.90167423</v>
      </c>
      <c r="CJ65" s="1085">
        <v>196230.64268720002</v>
      </c>
      <c r="CK65" s="1085">
        <v>149044.28357707002</v>
      </c>
      <c r="CL65" s="1085">
        <v>160497.88893189002</v>
      </c>
      <c r="CM65" s="1085">
        <v>142850.82073954999</v>
      </c>
      <c r="CN65" s="1085">
        <v>268059.80178161</v>
      </c>
      <c r="CO65" s="1085">
        <v>134636.83102399</v>
      </c>
      <c r="CP65" s="1085">
        <v>111228.68999736999</v>
      </c>
      <c r="CQ65" s="1085">
        <v>117143.40884080001</v>
      </c>
      <c r="CR65" s="1085">
        <v>102250.18825894</v>
      </c>
      <c r="CS65" s="1085">
        <v>138241.19653362001</v>
      </c>
      <c r="CT65" s="1085">
        <v>73069.656333859995</v>
      </c>
      <c r="CU65" s="1085">
        <v>83831.163373570002</v>
      </c>
      <c r="CV65" s="1085">
        <v>93021.353955899991</v>
      </c>
      <c r="CW65" s="1085">
        <v>56925.011209249999</v>
      </c>
      <c r="CX65" s="1085">
        <v>66963.321347660007</v>
      </c>
      <c r="CY65" s="1085">
        <v>55857.357992339996</v>
      </c>
      <c r="CZ65" s="1085">
        <v>61098.83244333</v>
      </c>
      <c r="DA65" s="1085">
        <v>77995.457691720003</v>
      </c>
      <c r="DB65" s="1085">
        <v>56404.446427330004</v>
      </c>
      <c r="DC65" s="1085">
        <v>44786.536523019997</v>
      </c>
      <c r="DD65" s="1085">
        <v>66242.547335800002</v>
      </c>
      <c r="DE65" s="1085">
        <v>64510.199491150001</v>
      </c>
      <c r="DF65" s="1085">
        <v>75567.924570770003</v>
      </c>
      <c r="DG65" s="1085">
        <v>145313.25536426</v>
      </c>
      <c r="DH65" s="1085">
        <v>140113.26730916</v>
      </c>
      <c r="DI65" s="1085">
        <v>99001.190609740006</v>
      </c>
      <c r="DJ65" s="1085">
        <v>98165.01457852</v>
      </c>
      <c r="DK65" s="1085">
        <v>101373.35336924001</v>
      </c>
      <c r="DL65" s="1085">
        <v>174590.15651852</v>
      </c>
      <c r="DM65" s="1085">
        <v>171631.27327917001</v>
      </c>
      <c r="DN65" s="1085">
        <v>163766.66950993999</v>
      </c>
      <c r="DO65" s="1085">
        <v>184143.47432310999</v>
      </c>
      <c r="DP65" s="1085">
        <v>169510.92407747</v>
      </c>
      <c r="DQ65" s="1085">
        <v>173249.84398283999</v>
      </c>
      <c r="DR65" s="1085">
        <v>97553.352762399998</v>
      </c>
      <c r="DS65" s="1085">
        <v>75153.220309259996</v>
      </c>
      <c r="DT65" s="1085">
        <v>74492.355190699993</v>
      </c>
      <c r="DU65" s="1085">
        <v>79123.779934110004</v>
      </c>
      <c r="DV65" s="1085">
        <v>116252.78380849</v>
      </c>
      <c r="DW65" s="1085">
        <v>121246.35440921001</v>
      </c>
      <c r="DX65" s="1085">
        <v>121005.06979029</v>
      </c>
      <c r="DY65" s="1085">
        <v>121504.93086883999</v>
      </c>
      <c r="DZ65" s="1085">
        <v>122540.18299569</v>
      </c>
      <c r="EA65" s="1085">
        <v>123660.68648017</v>
      </c>
      <c r="EB65" s="1085">
        <v>119568.94002257001</v>
      </c>
      <c r="EC65" s="1085">
        <v>134669.85059441999</v>
      </c>
      <c r="ED65" s="1085">
        <v>142912.12904023999</v>
      </c>
      <c r="EE65" s="1085">
        <v>137771.50895818</v>
      </c>
      <c r="EF65" s="1085">
        <v>152585.17134463001</v>
      </c>
      <c r="EG65" s="1085">
        <v>162921.45101766</v>
      </c>
      <c r="EH65" s="1085">
        <v>115059.96275747</v>
      </c>
      <c r="EI65" s="1085">
        <v>70487.899399100002</v>
      </c>
      <c r="EJ65" s="1085">
        <v>66559.878433220001</v>
      </c>
      <c r="EK65" s="1085">
        <v>72300.914433309998</v>
      </c>
      <c r="EL65" s="1085">
        <v>72006.352004320011</v>
      </c>
      <c r="EM65" s="1085">
        <v>70006.75347458999</v>
      </c>
      <c r="EN65" s="1085">
        <v>71999.854936029995</v>
      </c>
      <c r="EO65" s="1085">
        <v>81175.24042201</v>
      </c>
      <c r="EP65" s="1085">
        <v>75026.112996479991</v>
      </c>
      <c r="EQ65" s="1085">
        <v>72868.311371000003</v>
      </c>
      <c r="ER65" s="1085">
        <v>49342.014917469998</v>
      </c>
      <c r="ES65" s="1085">
        <v>88320.229809729994</v>
      </c>
      <c r="ET65" s="1085">
        <v>80411.45837814</v>
      </c>
      <c r="EU65" s="1085">
        <v>79361.066939030003</v>
      </c>
      <c r="EV65" s="1085">
        <v>80414.569961550005</v>
      </c>
      <c r="EW65" s="1085">
        <v>80460.082131980002</v>
      </c>
      <c r="EX65" s="1085">
        <v>81303.540071919997</v>
      </c>
      <c r="EY65" s="1085">
        <v>70753.790182190001</v>
      </c>
      <c r="EZ65" s="1085">
        <v>70932.665557829998</v>
      </c>
      <c r="FA65" s="1085">
        <v>69140.353932979997</v>
      </c>
      <c r="FB65" s="1085">
        <v>69247.322523859999</v>
      </c>
      <c r="FC65" s="1085">
        <v>56382.294873790001</v>
      </c>
      <c r="FD65" s="1085">
        <v>58175.607791610004</v>
      </c>
      <c r="FE65" s="1086"/>
    </row>
    <row r="66" spans="1:161" ht="15.75" customHeight="1">
      <c r="A66" s="1084" t="s">
        <v>903</v>
      </c>
      <c r="B66" s="1085"/>
      <c r="C66" s="1085"/>
      <c r="D66" s="1085"/>
      <c r="E66" s="1085"/>
      <c r="F66" s="1085"/>
      <c r="G66" s="1085">
        <v>0</v>
      </c>
      <c r="H66" s="1085"/>
      <c r="I66" s="1085">
        <v>0</v>
      </c>
      <c r="J66" s="1085">
        <v>0</v>
      </c>
      <c r="K66" s="1085">
        <v>0</v>
      </c>
      <c r="L66" s="1085">
        <v>0</v>
      </c>
      <c r="M66" s="1085">
        <v>0</v>
      </c>
      <c r="N66" s="1085">
        <v>0</v>
      </c>
      <c r="O66" s="1085">
        <v>0</v>
      </c>
      <c r="P66" s="1085">
        <v>0</v>
      </c>
      <c r="Q66" s="1085">
        <v>0</v>
      </c>
      <c r="R66" s="1085">
        <v>0</v>
      </c>
      <c r="S66" s="1085">
        <v>0</v>
      </c>
      <c r="T66" s="1085">
        <v>0</v>
      </c>
      <c r="U66" s="1085">
        <v>0</v>
      </c>
      <c r="V66" s="1085">
        <v>0</v>
      </c>
      <c r="W66" s="1085">
        <v>0</v>
      </c>
      <c r="X66" s="1085">
        <v>0</v>
      </c>
      <c r="Y66" s="1085">
        <v>0</v>
      </c>
      <c r="Z66" s="1085">
        <v>0</v>
      </c>
      <c r="AA66" s="1085">
        <v>0</v>
      </c>
      <c r="AB66" s="1085">
        <v>0</v>
      </c>
      <c r="AC66" s="1085">
        <v>0</v>
      </c>
      <c r="AD66" s="1085">
        <v>0</v>
      </c>
      <c r="AE66" s="1085">
        <v>0</v>
      </c>
      <c r="AF66" s="1085">
        <v>0</v>
      </c>
      <c r="AG66" s="1085">
        <v>0</v>
      </c>
      <c r="AH66" s="1085">
        <v>0</v>
      </c>
      <c r="AI66" s="1085">
        <v>0</v>
      </c>
      <c r="AJ66" s="1085">
        <v>0</v>
      </c>
      <c r="AK66" s="1085">
        <v>0</v>
      </c>
      <c r="AL66" s="1085">
        <v>0</v>
      </c>
      <c r="AM66" s="1085">
        <v>0</v>
      </c>
      <c r="AN66" s="1085">
        <v>0</v>
      </c>
      <c r="AO66" s="1085">
        <v>0</v>
      </c>
      <c r="AP66" s="1085">
        <v>0</v>
      </c>
      <c r="AQ66" s="1085">
        <v>0</v>
      </c>
      <c r="AR66" s="1085">
        <v>0</v>
      </c>
      <c r="AS66" s="1085">
        <v>0</v>
      </c>
      <c r="AT66" s="1085">
        <v>0</v>
      </c>
      <c r="AU66" s="1085">
        <v>0</v>
      </c>
      <c r="AV66" s="1085">
        <v>0</v>
      </c>
      <c r="AW66" s="1085">
        <v>0</v>
      </c>
      <c r="AX66" s="1085">
        <v>0</v>
      </c>
      <c r="AY66" s="1085"/>
      <c r="AZ66" s="1085"/>
      <c r="BA66" s="1085"/>
      <c r="BB66" s="1085"/>
      <c r="BC66" s="1085"/>
      <c r="BD66" s="1085"/>
      <c r="BE66" s="1085"/>
      <c r="BF66" s="1085"/>
      <c r="BG66" s="1085"/>
      <c r="BH66" s="1085"/>
      <c r="BI66" s="1085"/>
      <c r="BJ66" s="1085"/>
      <c r="BK66" s="1085"/>
      <c r="BL66" s="1085"/>
      <c r="BM66" s="1085"/>
      <c r="BN66" s="1085"/>
      <c r="BO66" s="1085"/>
      <c r="BP66" s="1085"/>
      <c r="BQ66" s="1085"/>
      <c r="BR66" s="1085"/>
      <c r="BS66" s="1085"/>
      <c r="BT66" s="1085"/>
      <c r="BU66" s="1085"/>
      <c r="BV66" s="1085"/>
      <c r="BW66" s="1085"/>
      <c r="BX66" s="1085"/>
      <c r="BY66" s="1085"/>
      <c r="BZ66" s="1085"/>
      <c r="CA66" s="1085"/>
      <c r="CB66" s="1085"/>
      <c r="CC66" s="1085"/>
      <c r="CD66" s="1085"/>
      <c r="CE66" s="1085"/>
      <c r="CF66" s="1085"/>
      <c r="CG66" s="1085"/>
      <c r="CH66" s="1085"/>
      <c r="CI66" s="1085"/>
      <c r="CJ66" s="1085"/>
      <c r="CK66" s="1085"/>
      <c r="CL66" s="1085"/>
      <c r="CM66" s="1085"/>
      <c r="CN66" s="1085"/>
      <c r="CO66" s="1085"/>
      <c r="CP66" s="1085"/>
      <c r="CQ66" s="1085"/>
      <c r="CR66" s="1085"/>
      <c r="CS66" s="1085"/>
      <c r="CT66" s="1085"/>
      <c r="CU66" s="1085"/>
      <c r="CV66" s="1085"/>
      <c r="CW66" s="1085"/>
      <c r="CX66" s="1085"/>
      <c r="CY66" s="1085"/>
      <c r="CZ66" s="1085"/>
      <c r="DA66" s="1085"/>
      <c r="DB66" s="1085"/>
      <c r="DC66" s="1085"/>
      <c r="DD66" s="1085"/>
      <c r="DE66" s="1085"/>
      <c r="DF66" s="1085"/>
      <c r="DG66" s="1085"/>
      <c r="DH66" s="1085"/>
      <c r="DI66" s="1085"/>
      <c r="DJ66" s="1085"/>
      <c r="DK66" s="1085"/>
      <c r="DL66" s="1085"/>
      <c r="DM66" s="1085"/>
      <c r="DN66" s="1085"/>
      <c r="DO66" s="1085"/>
      <c r="DP66" s="1085"/>
      <c r="DQ66" s="1085"/>
      <c r="DR66" s="1085"/>
      <c r="DS66" s="1085"/>
      <c r="DT66" s="1085"/>
      <c r="DU66" s="1085">
        <v>0</v>
      </c>
      <c r="DV66" s="1085">
        <v>0</v>
      </c>
      <c r="DW66" s="1085">
        <v>0</v>
      </c>
      <c r="DX66" s="1085">
        <v>0</v>
      </c>
      <c r="DY66" s="1085">
        <v>0</v>
      </c>
      <c r="DZ66" s="1085">
        <v>0</v>
      </c>
      <c r="EA66" s="1085">
        <v>0</v>
      </c>
      <c r="EB66" s="1085">
        <v>0</v>
      </c>
      <c r="EC66" s="1085">
        <v>0</v>
      </c>
      <c r="ED66" s="1085">
        <v>0</v>
      </c>
      <c r="EE66" s="1085">
        <v>0</v>
      </c>
      <c r="EF66" s="1085">
        <v>0</v>
      </c>
      <c r="EG66" s="1085">
        <v>0</v>
      </c>
      <c r="EH66" s="1085">
        <v>0</v>
      </c>
      <c r="EI66" s="1085">
        <v>0</v>
      </c>
      <c r="EJ66" s="1085">
        <v>0</v>
      </c>
      <c r="EK66" s="1085">
        <v>0</v>
      </c>
      <c r="EL66" s="1085">
        <v>0</v>
      </c>
      <c r="EM66" s="1085">
        <v>0</v>
      </c>
      <c r="EN66" s="1085">
        <v>0</v>
      </c>
      <c r="EO66" s="1085">
        <v>0</v>
      </c>
      <c r="EP66" s="1085">
        <v>0</v>
      </c>
      <c r="EQ66" s="1085">
        <v>0</v>
      </c>
      <c r="ER66" s="1085">
        <v>0</v>
      </c>
      <c r="ES66" s="1085">
        <v>0</v>
      </c>
      <c r="ET66" s="1085">
        <v>0</v>
      </c>
      <c r="EU66" s="1085">
        <v>0</v>
      </c>
      <c r="EV66" s="1085">
        <v>0</v>
      </c>
      <c r="EW66" s="1085">
        <v>0</v>
      </c>
      <c r="EX66" s="1085">
        <v>0</v>
      </c>
      <c r="EY66" s="1085">
        <v>0</v>
      </c>
      <c r="EZ66" s="1085">
        <v>0</v>
      </c>
      <c r="FA66" s="1085">
        <v>0</v>
      </c>
      <c r="FB66" s="1085">
        <v>0</v>
      </c>
      <c r="FC66" s="1085">
        <v>0</v>
      </c>
      <c r="FD66" s="1085">
        <v>0</v>
      </c>
      <c r="FE66" s="1086"/>
    </row>
    <row r="67" spans="1:161" ht="15.75" customHeight="1">
      <c r="A67" s="1084" t="s">
        <v>904</v>
      </c>
      <c r="B67" s="1085">
        <v>0</v>
      </c>
      <c r="C67" s="1085">
        <v>0</v>
      </c>
      <c r="D67" s="1085">
        <v>0</v>
      </c>
      <c r="E67" s="1085">
        <v>0</v>
      </c>
      <c r="F67" s="1085">
        <v>0</v>
      </c>
      <c r="G67" s="1085">
        <v>0</v>
      </c>
      <c r="H67" s="1085"/>
      <c r="I67" s="1085">
        <v>0</v>
      </c>
      <c r="J67" s="1085">
        <v>0</v>
      </c>
      <c r="K67" s="1085">
        <v>0</v>
      </c>
      <c r="L67" s="1085">
        <v>0</v>
      </c>
      <c r="M67" s="1085">
        <v>0</v>
      </c>
      <c r="N67" s="1085">
        <v>0</v>
      </c>
      <c r="O67" s="1085">
        <v>0</v>
      </c>
      <c r="P67" s="1085">
        <v>0</v>
      </c>
      <c r="Q67" s="1085">
        <v>0</v>
      </c>
      <c r="R67" s="1085">
        <v>0</v>
      </c>
      <c r="S67" s="1085">
        <v>0</v>
      </c>
      <c r="T67" s="1085">
        <v>0</v>
      </c>
      <c r="U67" s="1085">
        <v>0</v>
      </c>
      <c r="V67" s="1085">
        <v>0</v>
      </c>
      <c r="W67" s="1085">
        <v>0</v>
      </c>
      <c r="X67" s="1085">
        <v>0</v>
      </c>
      <c r="Y67" s="1085">
        <v>0</v>
      </c>
      <c r="Z67" s="1085">
        <v>0</v>
      </c>
      <c r="AA67" s="1085">
        <v>0</v>
      </c>
      <c r="AB67" s="1085">
        <v>0</v>
      </c>
      <c r="AC67" s="1085">
        <v>0</v>
      </c>
      <c r="AD67" s="1085">
        <v>0</v>
      </c>
      <c r="AE67" s="1085">
        <v>0</v>
      </c>
      <c r="AF67" s="1085">
        <v>0</v>
      </c>
      <c r="AG67" s="1085">
        <v>0</v>
      </c>
      <c r="AH67" s="1085">
        <v>0</v>
      </c>
      <c r="AI67" s="1085">
        <v>78.5</v>
      </c>
      <c r="AJ67" s="1085">
        <v>78.5</v>
      </c>
      <c r="AK67" s="1085">
        <v>79.7</v>
      </c>
      <c r="AL67" s="1085">
        <v>0</v>
      </c>
      <c r="AM67" s="1085">
        <v>0</v>
      </c>
      <c r="AN67" s="1085">
        <v>0</v>
      </c>
      <c r="AO67" s="1085">
        <v>0</v>
      </c>
      <c r="AP67" s="1085">
        <v>0</v>
      </c>
      <c r="AQ67" s="1085">
        <v>0</v>
      </c>
      <c r="AR67" s="1085">
        <v>0</v>
      </c>
      <c r="AS67" s="1085">
        <v>0</v>
      </c>
      <c r="AT67" s="1085">
        <v>0</v>
      </c>
      <c r="AU67" s="1085">
        <v>0</v>
      </c>
      <c r="AV67" s="1085">
        <v>0</v>
      </c>
      <c r="AW67" s="1085">
        <v>0</v>
      </c>
      <c r="AX67" s="1085">
        <v>0</v>
      </c>
      <c r="AY67" s="1085">
        <v>0</v>
      </c>
      <c r="AZ67" s="1085">
        <v>0</v>
      </c>
      <c r="BA67" s="1085">
        <v>0</v>
      </c>
      <c r="BB67" s="1085">
        <v>0</v>
      </c>
      <c r="BC67" s="1085">
        <v>0</v>
      </c>
      <c r="BD67" s="1085">
        <v>0</v>
      </c>
      <c r="BE67" s="1085">
        <v>0</v>
      </c>
      <c r="BF67" s="1085">
        <v>0</v>
      </c>
      <c r="BG67" s="1085">
        <v>0</v>
      </c>
      <c r="BH67" s="1085">
        <v>0</v>
      </c>
      <c r="BI67" s="1085">
        <v>0</v>
      </c>
      <c r="BJ67" s="1085">
        <v>0</v>
      </c>
      <c r="BK67" s="1085">
        <v>0</v>
      </c>
      <c r="BL67" s="1085">
        <v>2.4878909999999999</v>
      </c>
      <c r="BM67" s="1085">
        <v>2487.8909319999998</v>
      </c>
      <c r="BN67" s="1085">
        <v>2487.8909319999998</v>
      </c>
      <c r="BO67" s="1085">
        <v>2538.2949010000002</v>
      </c>
      <c r="BP67" s="1085">
        <v>5237.8909320000002</v>
      </c>
      <c r="BQ67" s="1085">
        <v>2487.8909319999998</v>
      </c>
      <c r="BR67" s="1085">
        <v>2487.8909319999998</v>
      </c>
      <c r="BS67" s="1085">
        <v>2487.8909319999998</v>
      </c>
      <c r="BT67" s="1085">
        <v>2487.8909319999998</v>
      </c>
      <c r="BU67" s="1085">
        <v>2497.8909319999998</v>
      </c>
      <c r="BV67" s="1085">
        <v>2497.8909319999998</v>
      </c>
      <c r="BW67" s="1085">
        <v>2497.8909319999998</v>
      </c>
      <c r="BX67" s="1085">
        <v>0</v>
      </c>
      <c r="BY67" s="1085">
        <v>0</v>
      </c>
      <c r="BZ67" s="1085">
        <v>0</v>
      </c>
      <c r="CA67" s="1085">
        <v>0</v>
      </c>
      <c r="CB67" s="1085">
        <v>0</v>
      </c>
      <c r="CC67" s="1085">
        <v>0</v>
      </c>
      <c r="CD67" s="1085">
        <v>0</v>
      </c>
      <c r="CE67" s="1085">
        <v>0</v>
      </c>
      <c r="CF67" s="1085">
        <v>0</v>
      </c>
      <c r="CG67" s="1085">
        <v>0</v>
      </c>
      <c r="CH67" s="1085">
        <v>0</v>
      </c>
      <c r="CI67" s="1085">
        <v>0</v>
      </c>
      <c r="CJ67" s="1085">
        <v>0</v>
      </c>
      <c r="CK67" s="1085">
        <v>0</v>
      </c>
      <c r="CL67" s="1085">
        <v>0</v>
      </c>
      <c r="CM67" s="1085">
        <v>0</v>
      </c>
      <c r="CN67" s="1085">
        <v>0</v>
      </c>
      <c r="CO67" s="1085">
        <v>0</v>
      </c>
      <c r="CP67" s="1085">
        <v>0</v>
      </c>
      <c r="CQ67" s="1085">
        <v>0</v>
      </c>
      <c r="CR67" s="1085">
        <v>0</v>
      </c>
      <c r="CS67" s="1085">
        <v>69000</v>
      </c>
      <c r="CT67" s="1085">
        <v>50500</v>
      </c>
      <c r="CU67" s="1085">
        <v>30500</v>
      </c>
      <c r="CV67" s="1085">
        <v>19500</v>
      </c>
      <c r="CW67" s="1085">
        <v>35000</v>
      </c>
      <c r="CX67" s="1085">
        <v>46000</v>
      </c>
      <c r="CY67" s="1085">
        <v>30000</v>
      </c>
      <c r="CZ67" s="1085">
        <v>60000</v>
      </c>
      <c r="DA67" s="1085">
        <v>47000</v>
      </c>
      <c r="DB67" s="1085">
        <v>5000</v>
      </c>
      <c r="DC67" s="1085">
        <v>0</v>
      </c>
      <c r="DD67" s="1085">
        <v>0</v>
      </c>
      <c r="DE67" s="1085">
        <v>0</v>
      </c>
      <c r="DF67" s="1085">
        <v>0</v>
      </c>
      <c r="DG67" s="1085">
        <v>0</v>
      </c>
      <c r="DH67" s="1085">
        <v>0</v>
      </c>
      <c r="DI67" s="1085">
        <v>0</v>
      </c>
      <c r="DJ67" s="1085">
        <v>0</v>
      </c>
      <c r="DK67" s="1085">
        <v>0</v>
      </c>
      <c r="DL67" s="1085">
        <v>0</v>
      </c>
      <c r="DM67" s="1085">
        <v>0</v>
      </c>
      <c r="DN67" s="1085">
        <v>0</v>
      </c>
      <c r="DO67" s="1085">
        <v>0</v>
      </c>
      <c r="DP67" s="1085">
        <v>0</v>
      </c>
      <c r="DQ67" s="1085">
        <v>0</v>
      </c>
      <c r="DR67" s="1085">
        <v>0</v>
      </c>
      <c r="DS67" s="1085">
        <v>0</v>
      </c>
      <c r="DT67" s="1085">
        <v>0</v>
      </c>
      <c r="DU67" s="1085">
        <v>0</v>
      </c>
      <c r="DV67" s="1085">
        <v>0</v>
      </c>
      <c r="DW67" s="1085">
        <v>0</v>
      </c>
      <c r="DX67" s="1085">
        <v>0</v>
      </c>
      <c r="DY67" s="1085">
        <v>0</v>
      </c>
      <c r="DZ67" s="1085">
        <v>0</v>
      </c>
      <c r="EA67" s="1085">
        <v>0</v>
      </c>
      <c r="EB67" s="1085">
        <v>0</v>
      </c>
      <c r="EC67" s="1085">
        <v>26000</v>
      </c>
      <c r="ED67" s="1085">
        <v>34000</v>
      </c>
      <c r="EE67" s="1085">
        <v>21000</v>
      </c>
      <c r="EF67" s="1085">
        <v>21000</v>
      </c>
      <c r="EG67" s="1085">
        <v>20000</v>
      </c>
      <c r="EH67" s="1085">
        <v>15000</v>
      </c>
      <c r="EI67" s="1085">
        <v>12000</v>
      </c>
      <c r="EJ67" s="1085">
        <v>23000</v>
      </c>
      <c r="EK67" s="1085">
        <v>28000</v>
      </c>
      <c r="EL67" s="1085">
        <v>7000</v>
      </c>
      <c r="EM67" s="1085">
        <v>0</v>
      </c>
      <c r="EN67" s="1085">
        <v>0</v>
      </c>
      <c r="EO67" s="1085">
        <v>19000</v>
      </c>
      <c r="EP67" s="1085">
        <v>20500</v>
      </c>
      <c r="EQ67" s="1085">
        <v>0</v>
      </c>
      <c r="ER67" s="1085">
        <v>0</v>
      </c>
      <c r="ES67" s="1085">
        <v>9000</v>
      </c>
      <c r="ET67" s="1085">
        <v>34500</v>
      </c>
      <c r="EU67" s="1085">
        <v>36500</v>
      </c>
      <c r="EV67" s="1085">
        <v>51500</v>
      </c>
      <c r="EW67" s="1085">
        <v>24500</v>
      </c>
      <c r="EX67" s="1085">
        <v>0</v>
      </c>
      <c r="EY67" s="1085">
        <v>30555.599999999999</v>
      </c>
      <c r="EZ67" s="1085">
        <v>34622</v>
      </c>
      <c r="FA67" s="1085">
        <v>21993.200000000001</v>
      </c>
      <c r="FB67" s="1085">
        <v>50954</v>
      </c>
      <c r="FC67" s="1085">
        <v>52576.5</v>
      </c>
      <c r="FD67" s="1085">
        <v>41273</v>
      </c>
      <c r="FE67" s="1086"/>
    </row>
    <row r="68" spans="1:161" ht="15.75" customHeight="1">
      <c r="A68" s="1084" t="s">
        <v>905</v>
      </c>
      <c r="B68" s="1085">
        <v>97677.6</v>
      </c>
      <c r="C68" s="1085">
        <v>104490.7</v>
      </c>
      <c r="D68" s="1085">
        <v>80895.899999999994</v>
      </c>
      <c r="E68" s="1085">
        <v>106544.7</v>
      </c>
      <c r="F68" s="1085">
        <v>75839.600000000006</v>
      </c>
      <c r="G68" s="1085">
        <v>87913.8</v>
      </c>
      <c r="H68" s="1085">
        <v>82439.199999999997</v>
      </c>
      <c r="I68" s="1085">
        <v>60455.3</v>
      </c>
      <c r="J68" s="1085">
        <v>73481.100000000006</v>
      </c>
      <c r="K68" s="1085">
        <v>83047.600000000006</v>
      </c>
      <c r="L68" s="1085">
        <v>82967.7</v>
      </c>
      <c r="M68" s="1085">
        <v>77577</v>
      </c>
      <c r="N68" s="1085">
        <v>68021.399999999994</v>
      </c>
      <c r="O68" s="1085">
        <v>59676.2</v>
      </c>
      <c r="P68" s="1085">
        <v>74019.399999999994</v>
      </c>
      <c r="Q68" s="1085">
        <v>98170.2</v>
      </c>
      <c r="R68" s="1085">
        <v>65363.6</v>
      </c>
      <c r="S68" s="1085">
        <v>57047.7</v>
      </c>
      <c r="T68" s="1085">
        <v>63732.6</v>
      </c>
      <c r="U68" s="1085">
        <v>54441.8</v>
      </c>
      <c r="V68" s="1085">
        <v>101049.9</v>
      </c>
      <c r="W68" s="1085">
        <v>68589.7</v>
      </c>
      <c r="X68" s="1085">
        <v>75264.899999999994</v>
      </c>
      <c r="Y68" s="1085">
        <v>96506.6</v>
      </c>
      <c r="Z68" s="1085">
        <v>89579</v>
      </c>
      <c r="AA68" s="1085">
        <v>87577.9</v>
      </c>
      <c r="AB68" s="1085">
        <v>82754.5</v>
      </c>
      <c r="AC68" s="1085">
        <v>95560.2</v>
      </c>
      <c r="AD68" s="1085">
        <v>78098.8</v>
      </c>
      <c r="AE68" s="1085">
        <v>82998.600000000006</v>
      </c>
      <c r="AF68" s="1085">
        <v>92765.5</v>
      </c>
      <c r="AG68" s="1085">
        <v>74505.100000000006</v>
      </c>
      <c r="AH68" s="1085">
        <v>85238.1</v>
      </c>
      <c r="AI68" s="1085">
        <v>81840.399999999994</v>
      </c>
      <c r="AJ68" s="1085">
        <v>87435.4</v>
      </c>
      <c r="AK68" s="1085">
        <v>77567.600000000006</v>
      </c>
      <c r="AL68" s="1085">
        <v>66692.2</v>
      </c>
      <c r="AM68" s="1085">
        <v>104530.8</v>
      </c>
      <c r="AN68" s="1085">
        <v>142055.9</v>
      </c>
      <c r="AO68" s="1085">
        <v>123488.2</v>
      </c>
      <c r="AP68" s="1085">
        <v>138339.1</v>
      </c>
      <c r="AQ68" s="1085">
        <v>130410.4</v>
      </c>
      <c r="AR68" s="1085">
        <v>129469.8</v>
      </c>
      <c r="AS68" s="1085">
        <v>121312.9</v>
      </c>
      <c r="AT68" s="1085">
        <v>145743.5</v>
      </c>
      <c r="AU68" s="1085">
        <v>148196.79999999999</v>
      </c>
      <c r="AV68" s="1085">
        <v>115896.9</v>
      </c>
      <c r="AW68" s="1085">
        <v>89368.6</v>
      </c>
      <c r="AX68" s="1085">
        <v>85992</v>
      </c>
      <c r="AY68" s="1085">
        <v>69136.414999999994</v>
      </c>
      <c r="AZ68" s="1085">
        <v>107827.842</v>
      </c>
      <c r="BA68" s="1085">
        <v>163731.027</v>
      </c>
      <c r="BB68" s="1085">
        <v>149353.88099999999</v>
      </c>
      <c r="BC68" s="1085">
        <v>157993.45000000001</v>
      </c>
      <c r="BD68" s="1085">
        <v>222757.905</v>
      </c>
      <c r="BE68" s="1085">
        <v>264936.897</v>
      </c>
      <c r="BF68" s="1085">
        <v>243994.60800000001</v>
      </c>
      <c r="BG68" s="1085">
        <v>180316.791</v>
      </c>
      <c r="BH68" s="1085">
        <v>255805</v>
      </c>
      <c r="BI68" s="1085">
        <v>190260</v>
      </c>
      <c r="BJ68" s="1085">
        <v>77731.298999999999</v>
      </c>
      <c r="BK68" s="1085">
        <v>138028.67133499999</v>
      </c>
      <c r="BL68" s="1085">
        <v>189077.036333</v>
      </c>
      <c r="BM68" s="1085">
        <v>288844.05566373997</v>
      </c>
      <c r="BN68" s="1085">
        <v>229952.03264935999</v>
      </c>
      <c r="BO68" s="1085">
        <v>182893.61399973999</v>
      </c>
      <c r="BP68" s="1085">
        <v>296886.09321209003</v>
      </c>
      <c r="BQ68" s="1085">
        <v>186735.514712</v>
      </c>
      <c r="BR68" s="1085">
        <v>188888.27900000001</v>
      </c>
      <c r="BS68" s="1085">
        <v>314319.761</v>
      </c>
      <c r="BT68" s="1085">
        <v>284974.59999999998</v>
      </c>
      <c r="BU68" s="1085">
        <v>326242</v>
      </c>
      <c r="BV68" s="1085">
        <v>289453.15399999998</v>
      </c>
      <c r="BW68" s="1085">
        <v>432620</v>
      </c>
      <c r="BX68" s="1085">
        <v>651662.37199999997</v>
      </c>
      <c r="BY68" s="1085">
        <v>619751.28990600002</v>
      </c>
      <c r="BZ68" s="1085">
        <v>704719.22343500005</v>
      </c>
      <c r="CA68" s="1085">
        <v>497957.09841799998</v>
      </c>
      <c r="CB68" s="1085">
        <v>634879.64399999997</v>
      </c>
      <c r="CC68" s="1085">
        <v>580457.69499999995</v>
      </c>
      <c r="CD68" s="1085">
        <v>530460</v>
      </c>
      <c r="CE68" s="1085">
        <v>659431</v>
      </c>
      <c r="CF68" s="1085">
        <v>471840</v>
      </c>
      <c r="CG68" s="1085">
        <v>477453</v>
      </c>
      <c r="CH68" s="1085">
        <v>673971</v>
      </c>
      <c r="CI68" s="1085">
        <v>617883.26780820999</v>
      </c>
      <c r="CJ68" s="1085">
        <v>735937.9</v>
      </c>
      <c r="CK68" s="1085">
        <v>656754.20091300004</v>
      </c>
      <c r="CL68" s="1085">
        <v>610815.18684800004</v>
      </c>
      <c r="CM68" s="1085">
        <v>265637.596685</v>
      </c>
      <c r="CN68" s="1085">
        <v>348010</v>
      </c>
      <c r="CO68" s="1085">
        <v>314037.68524590001</v>
      </c>
      <c r="CP68" s="1085">
        <v>324967.658</v>
      </c>
      <c r="CQ68" s="1085">
        <v>230408.6882536</v>
      </c>
      <c r="CR68" s="1085">
        <v>270141.28825360001</v>
      </c>
      <c r="CS68" s="1085">
        <v>245478.63025360001</v>
      </c>
      <c r="CT68" s="1085">
        <v>242875.67025359999</v>
      </c>
      <c r="CU68" s="1085">
        <v>280581.23825359996</v>
      </c>
      <c r="CV68" s="1085">
        <v>279991.58715771005</v>
      </c>
      <c r="CW68" s="1085">
        <v>270857.02125360002</v>
      </c>
      <c r="CX68" s="1085">
        <v>280417.03825359995</v>
      </c>
      <c r="CY68" s="1085">
        <v>237874.6882536</v>
      </c>
      <c r="CZ68" s="1085">
        <v>270564.2622536</v>
      </c>
      <c r="DA68" s="1085">
        <v>202710.42925360001</v>
      </c>
      <c r="DB68" s="1085">
        <v>215969.39038355</v>
      </c>
      <c r="DC68" s="1085">
        <v>189815.78029732002</v>
      </c>
      <c r="DD68" s="1085">
        <v>229792.29959426</v>
      </c>
      <c r="DE68" s="1085">
        <v>232922.16178107</v>
      </c>
      <c r="DF68" s="1085">
        <v>256856.96588623998</v>
      </c>
      <c r="DG68" s="1085">
        <v>145015.81725360002</v>
      </c>
      <c r="DH68" s="1085">
        <v>160276.83914107998</v>
      </c>
      <c r="DI68" s="1085">
        <v>138023.21141876001</v>
      </c>
      <c r="DJ68" s="1085">
        <v>149582.6882536</v>
      </c>
      <c r="DK68" s="1085">
        <v>152765.6882536</v>
      </c>
      <c r="DL68" s="1085">
        <v>180220.53978329001</v>
      </c>
      <c r="DM68" s="1085">
        <v>156848.15478329</v>
      </c>
      <c r="DN68" s="1085">
        <v>150705.78034329001</v>
      </c>
      <c r="DO68" s="1085">
        <v>163469.50134329</v>
      </c>
      <c r="DP68" s="1085">
        <v>248131.78034329001</v>
      </c>
      <c r="DQ68" s="1085">
        <v>131541.78034328998</v>
      </c>
      <c r="DR68" s="1085">
        <v>246227.78034329001</v>
      </c>
      <c r="DS68" s="1085">
        <v>231003.37834329001</v>
      </c>
      <c r="DT68" s="1085">
        <v>240872.84534329001</v>
      </c>
      <c r="DU68" s="1085">
        <v>209064.78034329001</v>
      </c>
      <c r="DV68" s="1085">
        <v>277263.49970728997</v>
      </c>
      <c r="DW68" s="1085">
        <v>303358.78034328995</v>
      </c>
      <c r="DX68" s="1085">
        <v>274263.78034329001</v>
      </c>
      <c r="DY68" s="1085">
        <v>182290.38934667001</v>
      </c>
      <c r="DZ68" s="1085">
        <v>238096.58034320001</v>
      </c>
      <c r="EA68" s="1085">
        <v>270702.08034320001</v>
      </c>
      <c r="EB68" s="1085">
        <v>323573.65668953001</v>
      </c>
      <c r="EC68" s="1085">
        <v>260744.29061781001</v>
      </c>
      <c r="ED68" s="1085">
        <v>229472.78034320002</v>
      </c>
      <c r="EE68" s="1085">
        <v>325134.78034328995</v>
      </c>
      <c r="EF68" s="1085">
        <v>207806.20256669002</v>
      </c>
      <c r="EG68" s="1085">
        <v>151973.81956618</v>
      </c>
      <c r="EH68" s="1085">
        <v>213776.78034329001</v>
      </c>
      <c r="EI68" s="1085">
        <v>239384.78034329001</v>
      </c>
      <c r="EJ68" s="1085">
        <v>252716.78034329001</v>
      </c>
      <c r="EK68" s="1085">
        <v>128191.78034329</v>
      </c>
      <c r="EL68" s="1085">
        <v>111110.28034329</v>
      </c>
      <c r="EM68" s="1085">
        <v>55662.093453289999</v>
      </c>
      <c r="EN68" s="1085">
        <v>54873.624478999998</v>
      </c>
      <c r="EO68" s="1085">
        <v>75427.565275200002</v>
      </c>
      <c r="EP68" s="1085">
        <v>57424.081713199994</v>
      </c>
      <c r="EQ68" s="1085">
        <v>54849</v>
      </c>
      <c r="ER68" s="1085">
        <v>38213</v>
      </c>
      <c r="ES68" s="1085">
        <v>69713</v>
      </c>
      <c r="ET68" s="1085">
        <v>11257</v>
      </c>
      <c r="EU68" s="1085">
        <v>50372</v>
      </c>
      <c r="EV68" s="1085">
        <v>53110</v>
      </c>
      <c r="EW68" s="1085">
        <v>56624</v>
      </c>
      <c r="EX68" s="1085">
        <v>75142.201351580006</v>
      </c>
      <c r="EY68" s="1085">
        <v>52960.045579999998</v>
      </c>
      <c r="EZ68" s="1085">
        <v>51424</v>
      </c>
      <c r="FA68" s="1085">
        <v>73348</v>
      </c>
      <c r="FB68" s="1085">
        <v>37820</v>
      </c>
      <c r="FC68" s="1085">
        <v>107348.00000002001</v>
      </c>
      <c r="FD68" s="1085">
        <v>45010</v>
      </c>
      <c r="FE68" s="1086"/>
    </row>
    <row r="69" spans="1:161" ht="15.75" customHeight="1">
      <c r="A69" s="1081" t="s">
        <v>906</v>
      </c>
      <c r="B69" s="1085">
        <v>179355</v>
      </c>
      <c r="C69" s="1085">
        <v>140408.9</v>
      </c>
      <c r="D69" s="1085">
        <v>183586.4</v>
      </c>
      <c r="E69" s="1085">
        <v>184217.60000000001</v>
      </c>
      <c r="F69" s="1085">
        <v>195405.5</v>
      </c>
      <c r="G69" s="1085">
        <v>208149</v>
      </c>
      <c r="H69" s="1085">
        <v>216294.1</v>
      </c>
      <c r="I69" s="1085">
        <v>212013.1</v>
      </c>
      <c r="J69" s="1085">
        <v>224277.1</v>
      </c>
      <c r="K69" s="1085">
        <v>263772.2</v>
      </c>
      <c r="L69" s="1085">
        <v>240888.4</v>
      </c>
      <c r="M69" s="1085">
        <v>231155.6</v>
      </c>
      <c r="N69" s="1085">
        <v>228563.9</v>
      </c>
      <c r="O69" s="1085">
        <v>243692.4</v>
      </c>
      <c r="P69" s="1085">
        <v>230400.9</v>
      </c>
      <c r="Q69" s="1085">
        <v>253241.3</v>
      </c>
      <c r="R69" s="1085">
        <v>242068.1</v>
      </c>
      <c r="S69" s="1085">
        <v>201953.8</v>
      </c>
      <c r="T69" s="1085">
        <v>231389.4</v>
      </c>
      <c r="U69" s="1085">
        <v>210212.2</v>
      </c>
      <c r="V69" s="1085">
        <v>215484.6</v>
      </c>
      <c r="W69" s="1085">
        <v>204740.8</v>
      </c>
      <c r="X69" s="1085">
        <v>192190.3</v>
      </c>
      <c r="Y69" s="1085">
        <v>235684.8</v>
      </c>
      <c r="Z69" s="1085">
        <v>172137</v>
      </c>
      <c r="AA69" s="1085">
        <v>193426.3</v>
      </c>
      <c r="AB69" s="1085">
        <v>182518.1</v>
      </c>
      <c r="AC69" s="1085">
        <v>159951.29999999999</v>
      </c>
      <c r="AD69" s="1085">
        <v>157172.1</v>
      </c>
      <c r="AE69" s="1085">
        <v>144161.5</v>
      </c>
      <c r="AF69" s="1085">
        <v>170053.2</v>
      </c>
      <c r="AG69" s="1085">
        <v>145761.70000000001</v>
      </c>
      <c r="AH69" s="1085">
        <v>154021.79999999999</v>
      </c>
      <c r="AI69" s="1085">
        <v>151345.1</v>
      </c>
      <c r="AJ69" s="1085">
        <v>168079.6</v>
      </c>
      <c r="AK69" s="1085">
        <v>178551</v>
      </c>
      <c r="AL69" s="1085">
        <v>179859.6</v>
      </c>
      <c r="AM69" s="1085">
        <v>132760.35570000001</v>
      </c>
      <c r="AN69" s="1085">
        <v>193754.30000000002</v>
      </c>
      <c r="AO69" s="1085">
        <v>190756.7</v>
      </c>
      <c r="AP69" s="1085">
        <v>201857.3</v>
      </c>
      <c r="AQ69" s="1085">
        <v>232734.90000000005</v>
      </c>
      <c r="AR69" s="1085">
        <v>240118.80000000002</v>
      </c>
      <c r="AS69" s="1085">
        <v>208176.40000000002</v>
      </c>
      <c r="AT69" s="1085">
        <v>213368</v>
      </c>
      <c r="AU69" s="1085">
        <v>274078.8</v>
      </c>
      <c r="AV69" s="1085">
        <v>276078.8</v>
      </c>
      <c r="AW69" s="1085">
        <v>273486.7</v>
      </c>
      <c r="AX69" s="1085">
        <v>358585</v>
      </c>
      <c r="AY69" s="1085">
        <v>496801.18099999998</v>
      </c>
      <c r="AZ69" s="1085">
        <v>345031.59700000001</v>
      </c>
      <c r="BA69" s="1085">
        <v>611978.27899999998</v>
      </c>
      <c r="BB69" s="1085">
        <v>651210.875</v>
      </c>
      <c r="BC69" s="1085">
        <v>661780.43599999999</v>
      </c>
      <c r="BD69" s="1085">
        <v>423797.745</v>
      </c>
      <c r="BE69" s="1085">
        <v>639718.40500000003</v>
      </c>
      <c r="BF69" s="1085">
        <v>685091.89899999998</v>
      </c>
      <c r="BG69" s="1085">
        <v>635526.17700000003</v>
      </c>
      <c r="BH69" s="1085">
        <v>721452.68299999996</v>
      </c>
      <c r="BI69" s="1085">
        <v>714803.24630000023</v>
      </c>
      <c r="BJ69" s="1085">
        <v>826332.23332719004</v>
      </c>
      <c r="BK69" s="1085">
        <v>758696.68604992016</v>
      </c>
      <c r="BL69" s="1085">
        <v>835010.71193101117</v>
      </c>
      <c r="BM69" s="1085">
        <v>1021933.22046884</v>
      </c>
      <c r="BN69" s="1085">
        <v>1008346.2698221999</v>
      </c>
      <c r="BO69" s="1085">
        <v>998072.42834156007</v>
      </c>
      <c r="BP69" s="1085">
        <v>1016416.3990556098</v>
      </c>
      <c r="BQ69" s="1085">
        <v>1021622.0168843627</v>
      </c>
      <c r="BR69" s="1085">
        <v>1121068.3592876499</v>
      </c>
      <c r="BS69" s="1085">
        <v>1233167.8193291998</v>
      </c>
      <c r="BT69" s="1085">
        <v>1243812.0557214899</v>
      </c>
      <c r="BU69" s="1085">
        <v>1017557.77573361</v>
      </c>
      <c r="BV69" s="1085">
        <v>1134708.20865049</v>
      </c>
      <c r="BW69" s="1085">
        <v>1258123.15660305</v>
      </c>
      <c r="BX69" s="1085">
        <v>1244468.4341509601</v>
      </c>
      <c r="BY69" s="1085">
        <v>1144117.82878744</v>
      </c>
      <c r="BZ69" s="1085">
        <v>1099742.67530715</v>
      </c>
      <c r="CA69" s="1085">
        <v>1158050.1386909701</v>
      </c>
      <c r="CB69" s="1085">
        <v>1188384.89010579</v>
      </c>
      <c r="CC69" s="1085">
        <v>1272130.7283906699</v>
      </c>
      <c r="CD69" s="1085">
        <v>1343989.94942222</v>
      </c>
      <c r="CE69" s="1085">
        <v>1610567.8580764299</v>
      </c>
      <c r="CF69" s="1085">
        <v>1257863.9808146101</v>
      </c>
      <c r="CG69" s="1085">
        <v>1185066.7514371602</v>
      </c>
      <c r="CH69" s="1085">
        <v>1165978.70086953</v>
      </c>
      <c r="CI69" s="1085">
        <v>1564702.7569826401</v>
      </c>
      <c r="CJ69" s="1085">
        <v>1447144.50077729</v>
      </c>
      <c r="CK69" s="1085">
        <v>1352000.42125621</v>
      </c>
      <c r="CL69" s="1085">
        <v>1535149.2837043197</v>
      </c>
      <c r="CM69" s="1085">
        <v>1573689.34427335</v>
      </c>
      <c r="CN69" s="1085">
        <v>1342090.1495093198</v>
      </c>
      <c r="CO69" s="1085">
        <v>1364943.3478137599</v>
      </c>
      <c r="CP69" s="1085">
        <v>1560810.6215381001</v>
      </c>
      <c r="CQ69" s="1085">
        <v>1627762.29100023</v>
      </c>
      <c r="CR69" s="1085">
        <v>1554148.9783085901</v>
      </c>
      <c r="CS69" s="1085">
        <v>1608828.3378370497</v>
      </c>
      <c r="CT69" s="1085">
        <v>1401588.2425088699</v>
      </c>
      <c r="CU69" s="1085">
        <v>1291724.1134079499</v>
      </c>
      <c r="CV69" s="1085">
        <v>1272741.7707319001</v>
      </c>
      <c r="CW69" s="1085">
        <v>1366719.13580471</v>
      </c>
      <c r="CX69" s="1085">
        <v>1414245.83832012</v>
      </c>
      <c r="CY69" s="1085">
        <v>1350457.9530200898</v>
      </c>
      <c r="CZ69" s="1085">
        <v>1454057.1297506099</v>
      </c>
      <c r="DA69" s="1085">
        <v>1422521.45214282</v>
      </c>
      <c r="DB69" s="1085">
        <v>1350989.7348173899</v>
      </c>
      <c r="DC69" s="1085">
        <v>1390015.0876595201</v>
      </c>
      <c r="DD69" s="1085">
        <v>1456744.6699302099</v>
      </c>
      <c r="DE69" s="1085">
        <v>1485557.87030728</v>
      </c>
      <c r="DF69" s="1085">
        <v>1200936.6322479099</v>
      </c>
      <c r="DG69" s="1085">
        <v>1172649.6001904299</v>
      </c>
      <c r="DH69" s="1085">
        <v>1228621.6727161801</v>
      </c>
      <c r="DI69" s="1085">
        <v>1349905.6335983998</v>
      </c>
      <c r="DJ69" s="1085">
        <v>1381931.24467778</v>
      </c>
      <c r="DK69" s="1085">
        <v>1528955.3360116498</v>
      </c>
      <c r="DL69" s="1085">
        <v>1543325.7434891199</v>
      </c>
      <c r="DM69" s="1085">
        <v>1594329.1447572601</v>
      </c>
      <c r="DN69" s="1085">
        <v>1488720.5948906001</v>
      </c>
      <c r="DO69" s="1085">
        <v>1549047.1268465498</v>
      </c>
      <c r="DP69" s="1085">
        <v>1342107.74218019</v>
      </c>
      <c r="DQ69" s="1085">
        <v>1319837.45018268</v>
      </c>
      <c r="DR69" s="1085">
        <v>1136454.3800197002</v>
      </c>
      <c r="DS69" s="1085">
        <v>1282588.42717773</v>
      </c>
      <c r="DT69" s="1085">
        <v>1242922.1619086999</v>
      </c>
      <c r="DU69" s="1085">
        <v>1444073.9510444498</v>
      </c>
      <c r="DV69" s="1085">
        <v>1397296.6924284899</v>
      </c>
      <c r="DW69" s="1085">
        <v>1281543.39370901</v>
      </c>
      <c r="DX69" s="1085">
        <v>1400029.2425198001</v>
      </c>
      <c r="DY69" s="1085">
        <v>1423027.27716177</v>
      </c>
      <c r="DZ69" s="1085">
        <v>1310477.16974875</v>
      </c>
      <c r="EA69" s="1085">
        <v>1370254.7408680001</v>
      </c>
      <c r="EB69" s="1085">
        <v>1301245.4124107501</v>
      </c>
      <c r="EC69" s="1085">
        <v>1333938.9043748502</v>
      </c>
      <c r="ED69" s="1085">
        <v>1158558.4050583099</v>
      </c>
      <c r="EE69" s="1085">
        <v>1260289.28071447</v>
      </c>
      <c r="EF69" s="1085">
        <v>1197586.7384420603</v>
      </c>
      <c r="EG69" s="1085">
        <v>1293045.7220962299</v>
      </c>
      <c r="EH69" s="1085">
        <v>1334886.72407816</v>
      </c>
      <c r="EI69" s="1085">
        <v>1323158.0071660399</v>
      </c>
      <c r="EJ69" s="1085">
        <v>1451209.7558259999</v>
      </c>
      <c r="EK69" s="1085">
        <v>1319113.0040433002</v>
      </c>
      <c r="EL69" s="1085">
        <v>1290988.8897927001</v>
      </c>
      <c r="EM69" s="1085">
        <v>1442303.18542614</v>
      </c>
      <c r="EN69" s="1085">
        <v>1372940.0847583802</v>
      </c>
      <c r="EO69" s="1085">
        <v>1317870.84327369</v>
      </c>
      <c r="EP69" s="1085">
        <v>1143194.7687376698</v>
      </c>
      <c r="EQ69" s="1085">
        <v>1237818.1228548801</v>
      </c>
      <c r="ER69" s="1085">
        <v>1305111.2778539301</v>
      </c>
      <c r="ES69" s="1085">
        <v>1283902.5249232003</v>
      </c>
      <c r="ET69" s="1085">
        <v>1336600.3541897701</v>
      </c>
      <c r="EU69" s="1085">
        <v>1367133.3333704397</v>
      </c>
      <c r="EV69" s="1085">
        <v>1351596.3075623401</v>
      </c>
      <c r="EW69" s="1085">
        <v>1377894.14659969</v>
      </c>
      <c r="EX69" s="1085">
        <v>1408268.5721662</v>
      </c>
      <c r="EY69" s="1085">
        <v>1356298.6560825999</v>
      </c>
      <c r="EZ69" s="1085">
        <v>1381160.6576817401</v>
      </c>
      <c r="FA69" s="1085">
        <v>1515140.3651841299</v>
      </c>
      <c r="FB69" s="1085">
        <v>1395421.4801932599</v>
      </c>
      <c r="FC69" s="1085">
        <v>1586496.7906859801</v>
      </c>
      <c r="FD69" s="1085">
        <v>1649048.7228642798</v>
      </c>
      <c r="FE69" s="1086"/>
    </row>
    <row r="70" spans="1:161" ht="15.75" customHeight="1">
      <c r="A70" s="1084" t="s">
        <v>693</v>
      </c>
      <c r="B70" s="1085">
        <v>31136.799999999999</v>
      </c>
      <c r="C70" s="1085">
        <v>34612</v>
      </c>
      <c r="D70" s="1085">
        <v>41120.300000000003</v>
      </c>
      <c r="E70" s="1085">
        <v>40570.1</v>
      </c>
      <c r="F70" s="1085">
        <v>54855.7</v>
      </c>
      <c r="G70" s="1085">
        <v>51944.9</v>
      </c>
      <c r="H70" s="1085">
        <v>55082.7</v>
      </c>
      <c r="I70" s="1085">
        <v>56566.5</v>
      </c>
      <c r="J70" s="1085">
        <v>61204.4</v>
      </c>
      <c r="K70" s="1085">
        <v>48534.5</v>
      </c>
      <c r="L70" s="1085">
        <v>49785.4</v>
      </c>
      <c r="M70" s="1085">
        <v>55318.3</v>
      </c>
      <c r="N70" s="1085">
        <v>37318.300000000003</v>
      </c>
      <c r="O70" s="1085">
        <v>34751</v>
      </c>
      <c r="P70" s="1085">
        <v>35704.300000000003</v>
      </c>
      <c r="Q70" s="1085">
        <v>36301</v>
      </c>
      <c r="R70" s="1085">
        <v>34751</v>
      </c>
      <c r="S70" s="1085">
        <v>47970.1</v>
      </c>
      <c r="T70" s="1085">
        <v>61653.4</v>
      </c>
      <c r="U70" s="1085">
        <v>46882.6</v>
      </c>
      <c r="V70" s="1085">
        <v>54312.9</v>
      </c>
      <c r="W70" s="1085">
        <v>54516.7</v>
      </c>
      <c r="X70" s="1085">
        <v>53264.3</v>
      </c>
      <c r="Y70" s="1085">
        <v>64294.6</v>
      </c>
      <c r="Z70" s="1085">
        <v>51236.4</v>
      </c>
      <c r="AA70" s="1085">
        <v>55896.800000000003</v>
      </c>
      <c r="AB70" s="1085">
        <v>57326.1</v>
      </c>
      <c r="AC70" s="1085">
        <v>52369.8</v>
      </c>
      <c r="AD70" s="1085">
        <v>52012.6</v>
      </c>
      <c r="AE70" s="1085">
        <v>48966.2</v>
      </c>
      <c r="AF70" s="1085">
        <v>54863.199999999997</v>
      </c>
      <c r="AG70" s="1085">
        <v>48625.599999999999</v>
      </c>
      <c r="AH70" s="1085">
        <v>51236.1</v>
      </c>
      <c r="AI70" s="1085">
        <v>51112</v>
      </c>
      <c r="AJ70" s="1085">
        <v>56012.5</v>
      </c>
      <c r="AK70" s="1085">
        <v>59413.5</v>
      </c>
      <c r="AL70" s="1085">
        <v>57354.1</v>
      </c>
      <c r="AM70" s="1085">
        <v>47040.3</v>
      </c>
      <c r="AN70" s="1085">
        <v>61254.6</v>
      </c>
      <c r="AO70" s="1085">
        <v>61111.4</v>
      </c>
      <c r="AP70" s="1085">
        <v>62845.1</v>
      </c>
      <c r="AQ70" s="1085">
        <v>72319.900000000009</v>
      </c>
      <c r="AR70" s="1085">
        <v>88353.5</v>
      </c>
      <c r="AS70" s="1085">
        <v>69221</v>
      </c>
      <c r="AT70" s="1085">
        <v>49847.199999999997</v>
      </c>
      <c r="AU70" s="1085">
        <v>72729.399999999994</v>
      </c>
      <c r="AV70" s="1085">
        <v>73124.800000000003</v>
      </c>
      <c r="AW70" s="1085">
        <v>64587.3</v>
      </c>
      <c r="AX70" s="1085">
        <v>69523</v>
      </c>
      <c r="AY70" s="1085">
        <v>0</v>
      </c>
      <c r="AZ70" s="1085">
        <v>0</v>
      </c>
      <c r="BA70" s="1085">
        <v>0</v>
      </c>
      <c r="BB70" s="1085">
        <v>0</v>
      </c>
      <c r="BC70" s="1085">
        <v>0</v>
      </c>
      <c r="BD70" s="1085">
        <v>71005.600000000006</v>
      </c>
      <c r="BE70" s="1085">
        <v>71000</v>
      </c>
      <c r="BF70" s="1085">
        <v>74853.600000000006</v>
      </c>
      <c r="BG70" s="1085">
        <v>69137.2</v>
      </c>
      <c r="BH70" s="1085">
        <v>70489.7</v>
      </c>
      <c r="BI70" s="1085">
        <v>63794.5</v>
      </c>
      <c r="BJ70" s="1085">
        <v>147258.84112220001</v>
      </c>
      <c r="BK70" s="1085">
        <v>156441.31169579999</v>
      </c>
      <c r="BL70" s="1085">
        <v>163924.68717326</v>
      </c>
      <c r="BM70" s="1085">
        <v>191609.48095908001</v>
      </c>
      <c r="BN70" s="1085">
        <v>199446.19281034</v>
      </c>
      <c r="BO70" s="1085">
        <v>216877.67819482001</v>
      </c>
      <c r="BP70" s="1085">
        <v>220876.37134620998</v>
      </c>
      <c r="BQ70" s="1085">
        <v>231394.96900000001</v>
      </c>
      <c r="BR70" s="1085">
        <v>315202.288</v>
      </c>
      <c r="BS70" s="1085">
        <v>380297.02800000005</v>
      </c>
      <c r="BT70" s="1085">
        <v>244583.86900000001</v>
      </c>
      <c r="BU70" s="1085">
        <v>283092.31700000004</v>
      </c>
      <c r="BV70" s="1085">
        <v>325735.19099999999</v>
      </c>
      <c r="BW70" s="1085">
        <v>357425.788</v>
      </c>
      <c r="BX70" s="1085">
        <v>430226.7</v>
      </c>
      <c r="BY70" s="1085">
        <v>368216.1</v>
      </c>
      <c r="BZ70" s="1085">
        <v>427871.3</v>
      </c>
      <c r="CA70" s="1085">
        <v>486764.98858547001</v>
      </c>
      <c r="CB70" s="1085">
        <v>504725.45028868999</v>
      </c>
      <c r="CC70" s="1085">
        <v>452389.34903304005</v>
      </c>
      <c r="CD70" s="1085">
        <v>546726.99950090004</v>
      </c>
      <c r="CE70" s="1085">
        <v>730486.23521079007</v>
      </c>
      <c r="CF70" s="1085">
        <v>562848.28581468004</v>
      </c>
      <c r="CG70" s="1085">
        <v>489375.17846402997</v>
      </c>
      <c r="CH70" s="1085">
        <v>562611.72231762996</v>
      </c>
      <c r="CI70" s="1085">
        <v>652998.34024625004</v>
      </c>
      <c r="CJ70" s="1085">
        <v>602305.94393616007</v>
      </c>
      <c r="CK70" s="1085">
        <v>559790.40835867997</v>
      </c>
      <c r="CL70" s="1085">
        <v>558179.73031671997</v>
      </c>
      <c r="CM70" s="1085">
        <v>600387.40862400003</v>
      </c>
      <c r="CN70" s="1085">
        <v>509615.17348061997</v>
      </c>
      <c r="CO70" s="1085">
        <v>510870.98228753003</v>
      </c>
      <c r="CP70" s="1085">
        <v>653748.89474396</v>
      </c>
      <c r="CQ70" s="1085">
        <v>834887.45265433996</v>
      </c>
      <c r="CR70" s="1085">
        <v>837198.16125672008</v>
      </c>
      <c r="CS70" s="1085">
        <v>841541.62781304994</v>
      </c>
      <c r="CT70" s="1085">
        <v>545715.91846140998</v>
      </c>
      <c r="CU70" s="1085">
        <v>613502.33379621</v>
      </c>
      <c r="CV70" s="1085">
        <v>610156.77465231996</v>
      </c>
      <c r="CW70" s="1085">
        <v>661406.06913607998</v>
      </c>
      <c r="CX70" s="1085">
        <v>721068.14405157999</v>
      </c>
      <c r="CY70" s="1085">
        <v>657541.55138362001</v>
      </c>
      <c r="CZ70" s="1085">
        <v>788572.24456276</v>
      </c>
      <c r="DA70" s="1085">
        <v>801325.09603026998</v>
      </c>
      <c r="DB70" s="1085">
        <v>750522.43891824002</v>
      </c>
      <c r="DC70" s="1085">
        <v>769629.99403773993</v>
      </c>
      <c r="DD70" s="1085">
        <v>813406.16959941003</v>
      </c>
      <c r="DE70" s="1085">
        <v>782449.84044944996</v>
      </c>
      <c r="DF70" s="1085">
        <v>700650.81302047998</v>
      </c>
      <c r="DG70" s="1085">
        <v>584773.73056403</v>
      </c>
      <c r="DH70" s="1085">
        <v>614360.61989723996</v>
      </c>
      <c r="DI70" s="1085">
        <v>696969.54016182991</v>
      </c>
      <c r="DJ70" s="1085">
        <v>681946.70455674001</v>
      </c>
      <c r="DK70" s="1085">
        <v>748423.22707599995</v>
      </c>
      <c r="DL70" s="1085">
        <v>888277.98879636999</v>
      </c>
      <c r="DM70" s="1085">
        <v>784816.31682363001</v>
      </c>
      <c r="DN70" s="1085">
        <v>818034.36345691001</v>
      </c>
      <c r="DO70" s="1085">
        <v>803004.11730248004</v>
      </c>
      <c r="DP70" s="1085">
        <v>640164.97127615998</v>
      </c>
      <c r="DQ70" s="1085">
        <v>619554.90997235011</v>
      </c>
      <c r="DR70" s="1085">
        <v>620899.82409259013</v>
      </c>
      <c r="DS70" s="1085">
        <v>711276.13867756992</v>
      </c>
      <c r="DT70" s="1085">
        <v>705799.1100391699</v>
      </c>
      <c r="DU70" s="1085">
        <v>787568.85920204001</v>
      </c>
      <c r="DV70" s="1085">
        <v>770170.48207535001</v>
      </c>
      <c r="DW70" s="1085">
        <v>684674.79540821002</v>
      </c>
      <c r="DX70" s="1085">
        <v>696675.39599401003</v>
      </c>
      <c r="DY70" s="1085">
        <v>705830.48826120002</v>
      </c>
      <c r="DZ70" s="1085">
        <v>660966.79844773991</v>
      </c>
      <c r="EA70" s="1085">
        <v>751399.61432312999</v>
      </c>
      <c r="EB70" s="1085">
        <v>742980.65128155006</v>
      </c>
      <c r="EC70" s="1085">
        <v>733974.07249375002</v>
      </c>
      <c r="ED70" s="1085">
        <v>611425.80067112006</v>
      </c>
      <c r="EE70" s="1085">
        <v>643542.14854028006</v>
      </c>
      <c r="EF70" s="1085">
        <v>612042.95744805993</v>
      </c>
      <c r="EG70" s="1085">
        <v>643923.39365589002</v>
      </c>
      <c r="EH70" s="1085">
        <v>638624.68426322995</v>
      </c>
      <c r="EI70" s="1085">
        <v>643416.24061165017</v>
      </c>
      <c r="EJ70" s="1085">
        <v>764277.70535651001</v>
      </c>
      <c r="EK70" s="1085">
        <v>622814.48774857004</v>
      </c>
      <c r="EL70" s="1085">
        <v>675500.47885438008</v>
      </c>
      <c r="EM70" s="1085">
        <v>656186.43274590001</v>
      </c>
      <c r="EN70" s="1085">
        <v>676301.34132454998</v>
      </c>
      <c r="EO70" s="1085">
        <v>648046.47465789004</v>
      </c>
      <c r="EP70" s="1085">
        <v>585325.11725596001</v>
      </c>
      <c r="EQ70" s="1085">
        <v>588444.23178060004</v>
      </c>
      <c r="ER70" s="1085">
        <v>607118.6588206701</v>
      </c>
      <c r="ES70" s="1085">
        <v>595669.63517731009</v>
      </c>
      <c r="ET70" s="1085">
        <v>608784.21975830011</v>
      </c>
      <c r="EU70" s="1085">
        <v>628398.88643817999</v>
      </c>
      <c r="EV70" s="1085">
        <v>614072.00261383003</v>
      </c>
      <c r="EW70" s="1085">
        <v>630146.2823400799</v>
      </c>
      <c r="EX70" s="1085">
        <v>657203.75190358993</v>
      </c>
      <c r="EY70" s="1085">
        <v>615590.51734904002</v>
      </c>
      <c r="EZ70" s="1085">
        <v>724406.75296394003</v>
      </c>
      <c r="FA70" s="1085">
        <v>843769.23387145007</v>
      </c>
      <c r="FB70" s="1085">
        <v>791935.36849645991</v>
      </c>
      <c r="FC70" s="1085">
        <v>870828.24312105984</v>
      </c>
      <c r="FD70" s="1085">
        <v>950218.58750580007</v>
      </c>
      <c r="FE70" s="1086"/>
    </row>
    <row r="71" spans="1:161" ht="15.75" customHeight="1">
      <c r="A71" s="1084" t="s">
        <v>907</v>
      </c>
      <c r="B71" s="1085">
        <v>23594.400000000001</v>
      </c>
      <c r="C71" s="1085">
        <v>25879</v>
      </c>
      <c r="D71" s="1085">
        <v>25487.9</v>
      </c>
      <c r="E71" s="1085">
        <v>32995.599999999999</v>
      </c>
      <c r="F71" s="1085">
        <v>36369.599999999999</v>
      </c>
      <c r="G71" s="1085">
        <v>35296.6</v>
      </c>
      <c r="H71" s="1085">
        <v>34656</v>
      </c>
      <c r="I71" s="1085">
        <v>37162.400000000001</v>
      </c>
      <c r="J71" s="1085">
        <v>34017.1</v>
      </c>
      <c r="K71" s="1085">
        <v>31785.5</v>
      </c>
      <c r="L71" s="1085">
        <v>34336.6</v>
      </c>
      <c r="M71" s="1085">
        <v>50247.9</v>
      </c>
      <c r="N71" s="1085">
        <v>29247.9</v>
      </c>
      <c r="O71" s="1085">
        <v>29895.4</v>
      </c>
      <c r="P71" s="1085">
        <v>28768.9</v>
      </c>
      <c r="Q71" s="1085">
        <v>29223.1</v>
      </c>
      <c r="R71" s="1085">
        <v>29895.4</v>
      </c>
      <c r="S71" s="1085">
        <v>43402.400000000001</v>
      </c>
      <c r="T71" s="1085">
        <v>46074.400000000001</v>
      </c>
      <c r="U71" s="1085">
        <v>47318.400000000001</v>
      </c>
      <c r="V71" s="1085">
        <v>48213.9</v>
      </c>
      <c r="W71" s="1085">
        <v>49321.5</v>
      </c>
      <c r="X71" s="1085">
        <v>51243.6</v>
      </c>
      <c r="Y71" s="1085">
        <v>63197.599999999999</v>
      </c>
      <c r="Z71" s="1085">
        <v>57153.599999999999</v>
      </c>
      <c r="AA71" s="1085">
        <v>60125.4</v>
      </c>
      <c r="AB71" s="1085">
        <v>60258.9</v>
      </c>
      <c r="AC71" s="1085">
        <v>54214.3</v>
      </c>
      <c r="AD71" s="1085">
        <v>53664.4</v>
      </c>
      <c r="AE71" s="1085">
        <v>49788.4</v>
      </c>
      <c r="AF71" s="1085">
        <v>57235.8</v>
      </c>
      <c r="AG71" s="1085">
        <v>51244.2</v>
      </c>
      <c r="AH71" s="1085">
        <v>52456.7</v>
      </c>
      <c r="AI71" s="1085">
        <v>51625.3</v>
      </c>
      <c r="AJ71" s="1085">
        <v>56236.4</v>
      </c>
      <c r="AK71" s="1085">
        <v>58142.2</v>
      </c>
      <c r="AL71" s="1085">
        <v>61212.3</v>
      </c>
      <c r="AM71" s="1085">
        <v>44288.700000000004</v>
      </c>
      <c r="AN71" s="1085">
        <v>64231</v>
      </c>
      <c r="AO71" s="1085">
        <v>62346.3</v>
      </c>
      <c r="AP71" s="1085">
        <v>65997.3</v>
      </c>
      <c r="AQ71" s="1085">
        <v>63985.4</v>
      </c>
      <c r="AR71" s="1085">
        <v>64859.4</v>
      </c>
      <c r="AS71" s="1085">
        <v>60060.6</v>
      </c>
      <c r="AT71" s="1085">
        <v>64325.3</v>
      </c>
      <c r="AU71" s="1085">
        <v>74446.100000000006</v>
      </c>
      <c r="AV71" s="1085">
        <v>65768.399999999994</v>
      </c>
      <c r="AW71" s="1085">
        <v>66426.100000000006</v>
      </c>
      <c r="AX71" s="1085">
        <v>52591.199999999997</v>
      </c>
      <c r="AY71" s="1085">
        <v>0</v>
      </c>
      <c r="AZ71" s="1085">
        <v>0</v>
      </c>
      <c r="BA71" s="1085">
        <v>0</v>
      </c>
      <c r="BB71" s="1085">
        <v>0</v>
      </c>
      <c r="BC71" s="1085">
        <v>0</v>
      </c>
      <c r="BD71" s="1085">
        <v>75635.199999999997</v>
      </c>
      <c r="BE71" s="1085">
        <v>75598.3</v>
      </c>
      <c r="BF71" s="1085">
        <v>76941.899999999994</v>
      </c>
      <c r="BG71" s="1085">
        <v>74716.399999999994</v>
      </c>
      <c r="BH71" s="1085">
        <v>75861.7</v>
      </c>
      <c r="BI71" s="1085">
        <v>80479.100000000006</v>
      </c>
      <c r="BJ71" s="1085">
        <v>102152.78268604001</v>
      </c>
      <c r="BK71" s="1085">
        <v>108263.97919627001</v>
      </c>
      <c r="BL71" s="1085">
        <v>130673.56382201999</v>
      </c>
      <c r="BM71" s="1085">
        <v>190700.09248947</v>
      </c>
      <c r="BN71" s="1085">
        <v>190275.9621075</v>
      </c>
      <c r="BO71" s="1085">
        <v>182803.78607888002</v>
      </c>
      <c r="BP71" s="1085">
        <v>169606.60560054998</v>
      </c>
      <c r="BQ71" s="1085">
        <v>176197.12700000001</v>
      </c>
      <c r="BR71" s="1085">
        <v>174533.231</v>
      </c>
      <c r="BS71" s="1085">
        <v>176044.701</v>
      </c>
      <c r="BT71" s="1085">
        <v>194546.916</v>
      </c>
      <c r="BU71" s="1085">
        <v>205094.58100000001</v>
      </c>
      <c r="BV71" s="1085">
        <v>202639.149</v>
      </c>
      <c r="BW71" s="1085">
        <v>260542.443</v>
      </c>
      <c r="BX71" s="1085">
        <v>254386.6</v>
      </c>
      <c r="BY71" s="1085">
        <v>282310.5</v>
      </c>
      <c r="BZ71" s="1085">
        <v>334031.5</v>
      </c>
      <c r="CA71" s="1085">
        <v>377643.54814814002</v>
      </c>
      <c r="CB71" s="1085">
        <v>319334.07146701001</v>
      </c>
      <c r="CC71" s="1085">
        <v>440781.44680877001</v>
      </c>
      <c r="CD71" s="1085">
        <v>428632.09098654997</v>
      </c>
      <c r="CE71" s="1085">
        <v>332112.84568751999</v>
      </c>
      <c r="CF71" s="1085">
        <v>349836.48065332003</v>
      </c>
      <c r="CG71" s="1085">
        <v>320933.19393168</v>
      </c>
      <c r="CH71" s="1085">
        <v>302289.08859699999</v>
      </c>
      <c r="CI71" s="1085">
        <v>332373.54523728002</v>
      </c>
      <c r="CJ71" s="1085">
        <v>320105.65570738999</v>
      </c>
      <c r="CK71" s="1085">
        <v>325610.82913057</v>
      </c>
      <c r="CL71" s="1085">
        <v>389458.18862918002</v>
      </c>
      <c r="CM71" s="1085">
        <v>367681.01157168997</v>
      </c>
      <c r="CN71" s="1085">
        <v>350433.36423837999</v>
      </c>
      <c r="CO71" s="1085">
        <v>381402.93864197005</v>
      </c>
      <c r="CP71" s="1085">
        <v>405575.29024164996</v>
      </c>
      <c r="CQ71" s="1085">
        <v>367769.88404489995</v>
      </c>
      <c r="CR71" s="1085">
        <v>355224.78166212002</v>
      </c>
      <c r="CS71" s="1085">
        <v>344330.62269434996</v>
      </c>
      <c r="CT71" s="1085">
        <v>283567.22364971996</v>
      </c>
      <c r="CU71" s="1085">
        <v>285012.01171324</v>
      </c>
      <c r="CV71" s="1085">
        <v>270720.33465754002</v>
      </c>
      <c r="CW71" s="1085">
        <v>320214.43367140001</v>
      </c>
      <c r="CX71" s="1085">
        <v>311073.34538803005</v>
      </c>
      <c r="CY71" s="1085">
        <v>313742.48162160005</v>
      </c>
      <c r="CZ71" s="1085">
        <v>323731.98809382995</v>
      </c>
      <c r="DA71" s="1085">
        <v>293466.42414263997</v>
      </c>
      <c r="DB71" s="1085">
        <v>281061.64868455997</v>
      </c>
      <c r="DC71" s="1085">
        <v>289550.74503242999</v>
      </c>
      <c r="DD71" s="1085">
        <v>285058.25180775003</v>
      </c>
      <c r="DE71" s="1085">
        <v>268169.77289851999</v>
      </c>
      <c r="DF71" s="1085">
        <v>238644.43102173999</v>
      </c>
      <c r="DG71" s="1085">
        <v>266873.40967398003</v>
      </c>
      <c r="DH71" s="1085">
        <v>264480.62198404002</v>
      </c>
      <c r="DI71" s="1085">
        <v>262497.23538606998</v>
      </c>
      <c r="DJ71" s="1085">
        <v>291006.11907080997</v>
      </c>
      <c r="DK71" s="1085">
        <v>307281.62155948998</v>
      </c>
      <c r="DL71" s="1085">
        <v>279366.79999763001</v>
      </c>
      <c r="DM71" s="1085">
        <v>280730.47553266998</v>
      </c>
      <c r="DN71" s="1085">
        <v>279558.74279410002</v>
      </c>
      <c r="DO71" s="1085">
        <v>270244.09752767999</v>
      </c>
      <c r="DP71" s="1085">
        <v>261693.88385215</v>
      </c>
      <c r="DQ71" s="1085">
        <v>250428.32894519999</v>
      </c>
      <c r="DR71" s="1085">
        <v>215740.71265936</v>
      </c>
      <c r="DS71" s="1085">
        <v>249633.91021260998</v>
      </c>
      <c r="DT71" s="1085">
        <v>240266.01217888997</v>
      </c>
      <c r="DU71" s="1085">
        <v>300471.07581047999</v>
      </c>
      <c r="DV71" s="1085">
        <v>305523.46193197998</v>
      </c>
      <c r="DW71" s="1085">
        <v>295580.07142083999</v>
      </c>
      <c r="DX71" s="1085">
        <v>301614.36925349006</v>
      </c>
      <c r="DY71" s="1085">
        <v>314307.46535209002</v>
      </c>
      <c r="DZ71" s="1085">
        <v>321774.88607619004</v>
      </c>
      <c r="EA71" s="1085">
        <v>268102.07187171996</v>
      </c>
      <c r="EB71" s="1085">
        <v>248152.88816328</v>
      </c>
      <c r="EC71" s="1085">
        <v>248105.96787517</v>
      </c>
      <c r="ED71" s="1085">
        <v>201902.22968506999</v>
      </c>
      <c r="EE71" s="1085">
        <v>236624.26270392002</v>
      </c>
      <c r="EF71" s="1085">
        <v>203064.88961852997</v>
      </c>
      <c r="EG71" s="1085">
        <v>272858.59879590996</v>
      </c>
      <c r="EH71" s="1085">
        <v>276792.84388269996</v>
      </c>
      <c r="EI71" s="1085">
        <v>272646.61670875998</v>
      </c>
      <c r="EJ71" s="1085">
        <v>262443.14160656999</v>
      </c>
      <c r="EK71" s="1085">
        <v>266827.73403902998</v>
      </c>
      <c r="EL71" s="1085">
        <v>244778.32487147005</v>
      </c>
      <c r="EM71" s="1085">
        <v>269365.43412963999</v>
      </c>
      <c r="EN71" s="1085">
        <v>239000.33703292999</v>
      </c>
      <c r="EO71" s="1085">
        <v>216104.81437273999</v>
      </c>
      <c r="EP71" s="1085">
        <v>174444.48733303999</v>
      </c>
      <c r="EQ71" s="1085">
        <v>237346.31244654002</v>
      </c>
      <c r="ER71" s="1085">
        <v>250828.54570761</v>
      </c>
      <c r="ES71" s="1085">
        <v>302843.35187787999</v>
      </c>
      <c r="ET71" s="1085">
        <v>305648.76236093004</v>
      </c>
      <c r="EU71" s="1085">
        <v>346106.46449619008</v>
      </c>
      <c r="EV71" s="1085">
        <v>318839.04656861007</v>
      </c>
      <c r="EW71" s="1085">
        <v>308553.82438787003</v>
      </c>
      <c r="EX71" s="1085">
        <v>291736.46215618006</v>
      </c>
      <c r="EY71" s="1085">
        <v>278770.65160675003</v>
      </c>
      <c r="EZ71" s="1085">
        <v>270134.67015990999</v>
      </c>
      <c r="FA71" s="1085">
        <v>231589.91890392997</v>
      </c>
      <c r="FB71" s="1085">
        <v>209465.97111527002</v>
      </c>
      <c r="FC71" s="1085">
        <v>241105.00796433998</v>
      </c>
      <c r="FD71" s="1085">
        <v>268842.47052778996</v>
      </c>
      <c r="FE71" s="1086"/>
    </row>
    <row r="72" spans="1:161" ht="15.75" customHeight="1">
      <c r="A72" s="1084" t="s">
        <v>908</v>
      </c>
      <c r="B72" s="1085">
        <v>0</v>
      </c>
      <c r="C72" s="1085">
        <v>0</v>
      </c>
      <c r="D72" s="1085">
        <v>0</v>
      </c>
      <c r="E72" s="1085">
        <v>0</v>
      </c>
      <c r="F72" s="1085">
        <v>0</v>
      </c>
      <c r="G72" s="1085">
        <v>0</v>
      </c>
      <c r="H72" s="1085"/>
      <c r="I72" s="1085">
        <v>0</v>
      </c>
      <c r="J72" s="1085">
        <v>0</v>
      </c>
      <c r="K72" s="1085">
        <v>0</v>
      </c>
      <c r="L72" s="1085">
        <v>0</v>
      </c>
      <c r="M72" s="1085">
        <v>0</v>
      </c>
      <c r="N72" s="1085">
        <v>0</v>
      </c>
      <c r="O72" s="1085">
        <v>0</v>
      </c>
      <c r="P72" s="1085">
        <v>0</v>
      </c>
      <c r="Q72" s="1085">
        <v>0</v>
      </c>
      <c r="R72" s="1085">
        <v>0</v>
      </c>
      <c r="S72" s="1085">
        <v>0</v>
      </c>
      <c r="T72" s="1085">
        <v>0</v>
      </c>
      <c r="U72" s="1085">
        <v>0</v>
      </c>
      <c r="V72" s="1085">
        <v>0</v>
      </c>
      <c r="W72" s="1085">
        <v>0</v>
      </c>
      <c r="X72" s="1085">
        <v>0</v>
      </c>
      <c r="Y72" s="1085">
        <v>0</v>
      </c>
      <c r="Z72" s="1085">
        <v>0</v>
      </c>
      <c r="AA72" s="1085">
        <v>0</v>
      </c>
      <c r="AB72" s="1085">
        <v>0</v>
      </c>
      <c r="AC72" s="1085">
        <v>0</v>
      </c>
      <c r="AD72" s="1085">
        <v>0</v>
      </c>
      <c r="AE72" s="1085">
        <v>0</v>
      </c>
      <c r="AF72" s="1085">
        <v>0</v>
      </c>
      <c r="AG72" s="1085">
        <v>0</v>
      </c>
      <c r="AH72" s="1085">
        <v>0</v>
      </c>
      <c r="AI72" s="1085">
        <v>0</v>
      </c>
      <c r="AJ72" s="1085">
        <v>0</v>
      </c>
      <c r="AK72" s="1085">
        <v>0</v>
      </c>
      <c r="AL72" s="1085">
        <v>0</v>
      </c>
      <c r="AM72" s="1085">
        <v>0</v>
      </c>
      <c r="AN72" s="1085">
        <v>0</v>
      </c>
      <c r="AO72" s="1085">
        <v>0</v>
      </c>
      <c r="AP72" s="1085">
        <v>0</v>
      </c>
      <c r="AQ72" s="1085">
        <v>0</v>
      </c>
      <c r="AR72" s="1085">
        <v>0</v>
      </c>
      <c r="AS72" s="1085">
        <v>0</v>
      </c>
      <c r="AT72" s="1085">
        <v>0</v>
      </c>
      <c r="AU72" s="1085">
        <v>0</v>
      </c>
      <c r="AV72" s="1085">
        <v>0</v>
      </c>
      <c r="AW72" s="1085">
        <v>0</v>
      </c>
      <c r="AX72" s="1085">
        <v>0</v>
      </c>
      <c r="AY72" s="1085">
        <v>0</v>
      </c>
      <c r="AZ72" s="1085">
        <v>0</v>
      </c>
      <c r="BA72" s="1085">
        <v>0</v>
      </c>
      <c r="BB72" s="1085">
        <v>0</v>
      </c>
      <c r="BC72" s="1085">
        <v>0</v>
      </c>
      <c r="BD72" s="1085">
        <v>1</v>
      </c>
      <c r="BE72" s="1085">
        <v>1</v>
      </c>
      <c r="BF72" s="1085">
        <v>1</v>
      </c>
      <c r="BG72" s="1085">
        <v>1</v>
      </c>
      <c r="BH72" s="1085">
        <v>1</v>
      </c>
      <c r="BI72" s="1085">
        <v>1</v>
      </c>
      <c r="BJ72" s="1085">
        <v>0</v>
      </c>
      <c r="BK72" s="1085">
        <v>0</v>
      </c>
      <c r="BL72" s="1085">
        <v>0</v>
      </c>
      <c r="BM72" s="1085">
        <v>0</v>
      </c>
      <c r="BN72" s="1085">
        <v>0</v>
      </c>
      <c r="BO72" s="1085">
        <v>0</v>
      </c>
      <c r="BP72" s="1085">
        <v>0</v>
      </c>
      <c r="BQ72" s="1085">
        <v>0</v>
      </c>
      <c r="BR72" s="1085">
        <v>0</v>
      </c>
      <c r="BS72" s="1085">
        <v>0</v>
      </c>
      <c r="BT72" s="1085">
        <v>0</v>
      </c>
      <c r="BU72" s="1085">
        <v>0</v>
      </c>
      <c r="BV72" s="1085">
        <v>0</v>
      </c>
      <c r="BW72" s="1085">
        <v>0</v>
      </c>
      <c r="BX72" s="1085">
        <v>0</v>
      </c>
      <c r="BY72" s="1085">
        <v>0</v>
      </c>
      <c r="BZ72" s="1085">
        <v>0</v>
      </c>
      <c r="CA72" s="1085">
        <v>0</v>
      </c>
      <c r="CB72" s="1085">
        <v>0</v>
      </c>
      <c r="CC72" s="1085">
        <v>0</v>
      </c>
      <c r="CD72" s="1085">
        <v>0</v>
      </c>
      <c r="CE72" s="1085">
        <v>0</v>
      </c>
      <c r="CF72" s="1085">
        <v>0</v>
      </c>
      <c r="CG72" s="1085">
        <v>0</v>
      </c>
      <c r="CH72" s="1085">
        <v>0</v>
      </c>
      <c r="CI72" s="1085">
        <v>0</v>
      </c>
      <c r="CJ72" s="1085">
        <v>0</v>
      </c>
      <c r="CK72" s="1085">
        <v>0</v>
      </c>
      <c r="CL72" s="1085">
        <v>0</v>
      </c>
      <c r="CM72" s="1085">
        <v>0</v>
      </c>
      <c r="CN72" s="1085">
        <v>0</v>
      </c>
      <c r="CO72" s="1085">
        <v>0</v>
      </c>
      <c r="CP72" s="1085">
        <v>0</v>
      </c>
      <c r="CQ72" s="1085">
        <v>0</v>
      </c>
      <c r="CR72" s="1085">
        <v>0</v>
      </c>
      <c r="CS72" s="1085">
        <v>0</v>
      </c>
      <c r="CT72" s="1085">
        <v>0</v>
      </c>
      <c r="CU72" s="1085">
        <v>0</v>
      </c>
      <c r="CV72" s="1085">
        <v>0</v>
      </c>
      <c r="CW72" s="1085">
        <v>0</v>
      </c>
      <c r="CX72" s="1085">
        <v>0</v>
      </c>
      <c r="CY72" s="1085">
        <v>0</v>
      </c>
      <c r="CZ72" s="1085">
        <v>0</v>
      </c>
      <c r="DA72" s="1085">
        <v>0</v>
      </c>
      <c r="DB72" s="1085">
        <v>0</v>
      </c>
      <c r="DC72" s="1085">
        <v>0</v>
      </c>
      <c r="DD72" s="1085">
        <v>0</v>
      </c>
      <c r="DE72" s="1085">
        <v>0</v>
      </c>
      <c r="DF72" s="1085">
        <v>0</v>
      </c>
      <c r="DG72" s="1085">
        <v>0</v>
      </c>
      <c r="DH72" s="1085">
        <v>0</v>
      </c>
      <c r="DI72" s="1085">
        <v>0</v>
      </c>
      <c r="DJ72" s="1085">
        <v>0</v>
      </c>
      <c r="DK72" s="1085">
        <v>0</v>
      </c>
      <c r="DL72" s="1085">
        <v>0</v>
      </c>
      <c r="DM72" s="1085">
        <v>0</v>
      </c>
      <c r="DN72" s="1085">
        <v>0</v>
      </c>
      <c r="DO72" s="1085">
        <v>0</v>
      </c>
      <c r="DP72" s="1085">
        <v>0</v>
      </c>
      <c r="DQ72" s="1085">
        <v>0</v>
      </c>
      <c r="DR72" s="1085">
        <v>0</v>
      </c>
      <c r="DS72" s="1085">
        <v>0</v>
      </c>
      <c r="DT72" s="1085">
        <v>0</v>
      </c>
      <c r="DU72" s="1085">
        <v>0</v>
      </c>
      <c r="DV72" s="1085">
        <v>0</v>
      </c>
      <c r="DW72" s="1085">
        <v>0</v>
      </c>
      <c r="DX72" s="1085">
        <v>0</v>
      </c>
      <c r="DY72" s="1085">
        <v>0</v>
      </c>
      <c r="DZ72" s="1085">
        <v>0</v>
      </c>
      <c r="EA72" s="1085">
        <v>0</v>
      </c>
      <c r="EB72" s="1085">
        <v>0</v>
      </c>
      <c r="EC72" s="1085">
        <v>0</v>
      </c>
      <c r="ED72" s="1085">
        <v>0</v>
      </c>
      <c r="EE72" s="1085">
        <v>0</v>
      </c>
      <c r="EF72" s="1085">
        <v>0</v>
      </c>
      <c r="EG72" s="1085">
        <v>0</v>
      </c>
      <c r="EH72" s="1085">
        <v>0</v>
      </c>
      <c r="EI72" s="1085">
        <v>0</v>
      </c>
      <c r="EJ72" s="1085">
        <v>0</v>
      </c>
      <c r="EK72" s="1085">
        <v>0</v>
      </c>
      <c r="EL72" s="1085">
        <v>0</v>
      </c>
      <c r="EM72" s="1085">
        <v>0</v>
      </c>
      <c r="EN72" s="1085">
        <v>0</v>
      </c>
      <c r="EO72" s="1085">
        <v>0</v>
      </c>
      <c r="EP72" s="1085">
        <v>0</v>
      </c>
      <c r="EQ72" s="1085">
        <v>0</v>
      </c>
      <c r="ER72" s="1085">
        <v>0</v>
      </c>
      <c r="ES72" s="1085">
        <v>0</v>
      </c>
      <c r="ET72" s="1085">
        <v>0</v>
      </c>
      <c r="EU72" s="1085">
        <v>0</v>
      </c>
      <c r="EV72" s="1085">
        <v>0</v>
      </c>
      <c r="EW72" s="1085">
        <v>0</v>
      </c>
      <c r="EX72" s="1085">
        <v>0</v>
      </c>
      <c r="EY72" s="1085">
        <v>0</v>
      </c>
      <c r="EZ72" s="1085">
        <v>0</v>
      </c>
      <c r="FA72" s="1085">
        <v>0</v>
      </c>
      <c r="FB72" s="1085">
        <v>0</v>
      </c>
      <c r="FC72" s="1085">
        <v>0</v>
      </c>
      <c r="FD72" s="1085">
        <v>0</v>
      </c>
      <c r="FE72" s="1086"/>
    </row>
    <row r="73" spans="1:161" ht="15.75" customHeight="1">
      <c r="A73" s="1084" t="s">
        <v>909</v>
      </c>
      <c r="B73" s="1085">
        <v>24125.599999999999</v>
      </c>
      <c r="C73" s="1085">
        <v>17894.5</v>
      </c>
      <c r="D73" s="1085">
        <v>23658.7</v>
      </c>
      <c r="E73" s="1085">
        <v>28129.1</v>
      </c>
      <c r="F73" s="1085">
        <v>10228.299999999999</v>
      </c>
      <c r="G73" s="1085">
        <v>19404.099999999999</v>
      </c>
      <c r="H73" s="1085">
        <v>9178.7000000000007</v>
      </c>
      <c r="I73" s="1085">
        <v>7756.1</v>
      </c>
      <c r="J73" s="1085">
        <v>8427.7000000000007</v>
      </c>
      <c r="K73" s="1085">
        <v>10983.3</v>
      </c>
      <c r="L73" s="1085">
        <v>12541.2</v>
      </c>
      <c r="M73" s="1085">
        <v>10866.8</v>
      </c>
      <c r="N73" s="1085">
        <v>27866.799999999999</v>
      </c>
      <c r="O73" s="1085">
        <v>30001.200000000001</v>
      </c>
      <c r="P73" s="1085">
        <v>28500</v>
      </c>
      <c r="Q73" s="1085">
        <v>28768.1</v>
      </c>
      <c r="R73" s="1085">
        <v>30001.200000000001</v>
      </c>
      <c r="S73" s="1085">
        <v>15245.9</v>
      </c>
      <c r="T73" s="1085">
        <v>15921.9</v>
      </c>
      <c r="U73" s="1085">
        <v>18173.2</v>
      </c>
      <c r="V73" s="1085">
        <v>21546.799999999999</v>
      </c>
      <c r="W73" s="1085">
        <v>22465.1</v>
      </c>
      <c r="X73" s="1085">
        <v>23456.1</v>
      </c>
      <c r="Y73" s="1085">
        <v>21514.3</v>
      </c>
      <c r="Z73" s="1085">
        <v>19784.599999999999</v>
      </c>
      <c r="AA73" s="1085">
        <v>20886.3</v>
      </c>
      <c r="AB73" s="1085">
        <v>19658.099999999999</v>
      </c>
      <c r="AC73" s="1085">
        <v>16524.8</v>
      </c>
      <c r="AD73" s="1085">
        <v>16112.2</v>
      </c>
      <c r="AE73" s="1085">
        <v>14587.2</v>
      </c>
      <c r="AF73" s="1085">
        <v>17859.3</v>
      </c>
      <c r="AG73" s="1085">
        <v>12652</v>
      </c>
      <c r="AH73" s="1085">
        <v>14228</v>
      </c>
      <c r="AI73" s="1085">
        <v>13988.7</v>
      </c>
      <c r="AJ73" s="1085">
        <v>16987.099999999999</v>
      </c>
      <c r="AK73" s="1085">
        <v>19335</v>
      </c>
      <c r="AL73" s="1085">
        <v>19877.2</v>
      </c>
      <c r="AM73" s="1085">
        <v>16584.3</v>
      </c>
      <c r="AN73" s="1085">
        <v>22325.4</v>
      </c>
      <c r="AO73" s="1085">
        <v>22205.1</v>
      </c>
      <c r="AP73" s="1085">
        <v>24421</v>
      </c>
      <c r="AQ73" s="1085">
        <v>36099.300000000003</v>
      </c>
      <c r="AR73" s="1085">
        <v>39247.599999999999</v>
      </c>
      <c r="AS73" s="1085">
        <v>28548.7</v>
      </c>
      <c r="AT73" s="1085">
        <v>33528.699999999997</v>
      </c>
      <c r="AU73" s="1085">
        <v>39961.5</v>
      </c>
      <c r="AV73" s="1085">
        <v>37089.9</v>
      </c>
      <c r="AW73" s="1085">
        <v>38573.5</v>
      </c>
      <c r="AX73" s="1085">
        <v>38945.699999999997</v>
      </c>
      <c r="AY73" s="1085">
        <v>0</v>
      </c>
      <c r="AZ73" s="1085">
        <v>0</v>
      </c>
      <c r="BA73" s="1085">
        <v>0</v>
      </c>
      <c r="BB73" s="1085">
        <v>0</v>
      </c>
      <c r="BC73" s="1085">
        <v>0</v>
      </c>
      <c r="BD73" s="1085">
        <v>33985.599999999999</v>
      </c>
      <c r="BE73" s="1085">
        <v>34005.599999999999</v>
      </c>
      <c r="BF73" s="1085">
        <v>37985.699999999997</v>
      </c>
      <c r="BG73" s="1085">
        <v>30849.1</v>
      </c>
      <c r="BH73" s="1085">
        <v>51408.324000000001</v>
      </c>
      <c r="BI73" s="1085">
        <v>67859</v>
      </c>
      <c r="BJ73" s="1085">
        <v>63975.412307350001</v>
      </c>
      <c r="BK73" s="1085">
        <v>24564.783765029999</v>
      </c>
      <c r="BL73" s="1085">
        <v>25214.031853389999</v>
      </c>
      <c r="BM73" s="1085">
        <v>34773.497454019998</v>
      </c>
      <c r="BN73" s="1085">
        <v>20873.199337180002</v>
      </c>
      <c r="BO73" s="1085">
        <v>16095.479396889999</v>
      </c>
      <c r="BP73" s="1085">
        <v>35852.564661309996</v>
      </c>
      <c r="BQ73" s="1085">
        <v>44857.06</v>
      </c>
      <c r="BR73" s="1085">
        <v>20250.427</v>
      </c>
      <c r="BS73" s="1085">
        <v>98470.847999999998</v>
      </c>
      <c r="BT73" s="1085">
        <v>48868.069000000003</v>
      </c>
      <c r="BU73" s="1085">
        <v>51327.392</v>
      </c>
      <c r="BV73" s="1085">
        <v>40818.819000000003</v>
      </c>
      <c r="BW73" s="1085">
        <v>70525.043999999994</v>
      </c>
      <c r="BX73" s="1085">
        <v>108828.7</v>
      </c>
      <c r="BY73" s="1085">
        <v>136093.4</v>
      </c>
      <c r="BZ73" s="1085">
        <v>58431.1</v>
      </c>
      <c r="CA73" s="1085">
        <v>98507.132631149987</v>
      </c>
      <c r="CB73" s="1085">
        <v>103592.68668863999</v>
      </c>
      <c r="CC73" s="1085">
        <v>101693.28633872001</v>
      </c>
      <c r="CD73" s="1085">
        <v>103055.93333953999</v>
      </c>
      <c r="CE73" s="1085">
        <v>138144.94049848002</v>
      </c>
      <c r="CF73" s="1085">
        <v>129494.04943992999</v>
      </c>
      <c r="CG73" s="1085">
        <v>85627.477441530005</v>
      </c>
      <c r="CH73" s="1085">
        <v>70458.625656639997</v>
      </c>
      <c r="CI73" s="1085">
        <v>90386.618984600005</v>
      </c>
      <c r="CJ73" s="1085">
        <v>78628.46162396</v>
      </c>
      <c r="CK73" s="1085">
        <v>58425.322737120005</v>
      </c>
      <c r="CL73" s="1085">
        <v>77369.261233309997</v>
      </c>
      <c r="CM73" s="1085">
        <v>43440.774935709996</v>
      </c>
      <c r="CN73" s="1085">
        <v>52262.215039279996</v>
      </c>
      <c r="CO73" s="1085">
        <v>60733.43067401</v>
      </c>
      <c r="CP73" s="1085">
        <v>104823.73409503</v>
      </c>
      <c r="CQ73" s="1085">
        <v>103303.13726425999</v>
      </c>
      <c r="CR73" s="1085">
        <v>92260.063640570006</v>
      </c>
      <c r="CS73" s="1085">
        <v>51089.756307849995</v>
      </c>
      <c r="CT73" s="1085">
        <v>62791.177162660002</v>
      </c>
      <c r="CU73" s="1085">
        <v>65261.347660599997</v>
      </c>
      <c r="CV73" s="1085">
        <v>61258.985582360001</v>
      </c>
      <c r="CW73" s="1085">
        <v>44242.134879800004</v>
      </c>
      <c r="CX73" s="1085">
        <v>48057.868262050004</v>
      </c>
      <c r="CY73" s="1085">
        <v>46451.931711339996</v>
      </c>
      <c r="CZ73" s="1085">
        <v>49046.934744869999</v>
      </c>
      <c r="DA73" s="1085">
        <v>62281.893710360004</v>
      </c>
      <c r="DB73" s="1085">
        <v>49382.872459329999</v>
      </c>
      <c r="DC73" s="1085">
        <v>73101.252534059997</v>
      </c>
      <c r="DD73" s="1085">
        <v>53910.450498669998</v>
      </c>
      <c r="DE73" s="1085">
        <v>148804.81217114002</v>
      </c>
      <c r="DF73" s="1085">
        <v>30115.914153109999</v>
      </c>
      <c r="DG73" s="1085">
        <v>82036.9952854</v>
      </c>
      <c r="DH73" s="1085">
        <v>96219.268216429991</v>
      </c>
      <c r="DI73" s="1085">
        <v>127451.88677349999</v>
      </c>
      <c r="DJ73" s="1085">
        <v>134051.18945251001</v>
      </c>
      <c r="DK73" s="1085">
        <v>189966.73707876998</v>
      </c>
      <c r="DL73" s="1085">
        <v>215778.98576123</v>
      </c>
      <c r="DM73" s="1085">
        <v>276777.79090287001</v>
      </c>
      <c r="DN73" s="1085">
        <v>26878.115593639999</v>
      </c>
      <c r="DO73" s="1085">
        <v>48324.976096209997</v>
      </c>
      <c r="DP73" s="1085">
        <v>121764.47393722</v>
      </c>
      <c r="DQ73" s="1085">
        <v>125798.07839444</v>
      </c>
      <c r="DR73" s="1085">
        <v>46746.722506639999</v>
      </c>
      <c r="DS73" s="1085">
        <v>54171.33107529</v>
      </c>
      <c r="DT73" s="1085">
        <v>44478.33012436</v>
      </c>
      <c r="DU73" s="1085">
        <v>77718.574116259988</v>
      </c>
      <c r="DV73" s="1085">
        <v>54127.752141129997</v>
      </c>
      <c r="DW73" s="1085">
        <v>55243.976117409999</v>
      </c>
      <c r="DX73" s="1085">
        <v>98798.247832509995</v>
      </c>
      <c r="DY73" s="1085">
        <v>73033.891378789995</v>
      </c>
      <c r="DZ73" s="1085">
        <v>62541.540790120001</v>
      </c>
      <c r="EA73" s="1085">
        <v>80793.287467979986</v>
      </c>
      <c r="EB73" s="1085">
        <v>61654.944867390004</v>
      </c>
      <c r="EC73" s="1085">
        <v>63383.350005100001</v>
      </c>
      <c r="ED73" s="1085">
        <v>73266.016012189997</v>
      </c>
      <c r="EE73" s="1085">
        <v>104873.79661193999</v>
      </c>
      <c r="EF73" s="1085">
        <v>101021.05179482</v>
      </c>
      <c r="EG73" s="1085">
        <v>89372.03758348999</v>
      </c>
      <c r="EH73" s="1085">
        <v>115919.35267770001</v>
      </c>
      <c r="EI73" s="1085">
        <v>92191.054442029999</v>
      </c>
      <c r="EJ73" s="1085">
        <v>86352.223042700003</v>
      </c>
      <c r="EK73" s="1085">
        <v>98168.112410639995</v>
      </c>
      <c r="EL73" s="1085">
        <v>130348.41346546999</v>
      </c>
      <c r="EM73" s="1085">
        <v>178785.51251427</v>
      </c>
      <c r="EN73" s="1085">
        <v>184110.80340241999</v>
      </c>
      <c r="EO73" s="1085">
        <v>211074.11521103999</v>
      </c>
      <c r="EP73" s="1085">
        <v>142713.27886032002</v>
      </c>
      <c r="EQ73" s="1085">
        <v>148627.28131773</v>
      </c>
      <c r="ER73" s="1085">
        <v>201257.1056141</v>
      </c>
      <c r="ES73" s="1085">
        <v>117680.62095284001</v>
      </c>
      <c r="ET73" s="1085">
        <v>153731.42287893</v>
      </c>
      <c r="EU73" s="1085">
        <v>145258.54883153</v>
      </c>
      <c r="EV73" s="1085">
        <v>148782.66306011999</v>
      </c>
      <c r="EW73" s="1085">
        <v>147835.60965756001</v>
      </c>
      <c r="EX73" s="1085">
        <v>154638.73345865001</v>
      </c>
      <c r="EY73" s="1085">
        <v>108991.25683226001</v>
      </c>
      <c r="EZ73" s="1085">
        <v>112418.23518446999</v>
      </c>
      <c r="FA73" s="1085">
        <v>142549.71123208001</v>
      </c>
      <c r="FB73" s="1085">
        <v>116892.20863412002</v>
      </c>
      <c r="FC73" s="1085">
        <v>129126.73021256999</v>
      </c>
      <c r="FD73" s="1085">
        <v>122745.15513409999</v>
      </c>
      <c r="FE73" s="1086"/>
    </row>
    <row r="74" spans="1:161" ht="15.75" customHeight="1">
      <c r="A74" s="1084" t="s">
        <v>132</v>
      </c>
      <c r="B74" s="1085">
        <v>42317.9</v>
      </c>
      <c r="C74" s="1085">
        <v>55142.1</v>
      </c>
      <c r="D74" s="1085">
        <v>45989.9</v>
      </c>
      <c r="E74" s="1085">
        <v>41001.5</v>
      </c>
      <c r="F74" s="1085">
        <v>42002.5</v>
      </c>
      <c r="G74" s="1085">
        <v>43125.8</v>
      </c>
      <c r="H74" s="1085">
        <v>42324.2</v>
      </c>
      <c r="I74" s="1085">
        <v>36146.699999999997</v>
      </c>
      <c r="J74" s="1085">
        <v>38775.300000000003</v>
      </c>
      <c r="K74" s="1085">
        <v>23531.200000000001</v>
      </c>
      <c r="L74" s="1085">
        <v>0</v>
      </c>
      <c r="M74" s="1085">
        <v>0</v>
      </c>
      <c r="N74" s="1085">
        <v>0</v>
      </c>
      <c r="O74" s="1085">
        <v>42536</v>
      </c>
      <c r="P74" s="1085">
        <v>41600</v>
      </c>
      <c r="Q74" s="1085">
        <v>41963.8</v>
      </c>
      <c r="R74" s="1085">
        <v>42536</v>
      </c>
      <c r="S74" s="1085">
        <v>36821</v>
      </c>
      <c r="T74" s="1085">
        <v>37669.1</v>
      </c>
      <c r="U74" s="1085">
        <v>35462.199999999997</v>
      </c>
      <c r="V74" s="1085">
        <v>39123.800000000003</v>
      </c>
      <c r="W74" s="1085">
        <v>39223.699999999997</v>
      </c>
      <c r="X74" s="1085">
        <v>39876.1</v>
      </c>
      <c r="Y74" s="1085">
        <v>49589.8</v>
      </c>
      <c r="Z74" s="1085">
        <v>40123.5</v>
      </c>
      <c r="AA74" s="1085">
        <v>44235.7</v>
      </c>
      <c r="AB74" s="1085">
        <v>40256.800000000003</v>
      </c>
      <c r="AC74" s="1085">
        <v>34896.199999999997</v>
      </c>
      <c r="AD74" s="1085">
        <v>33698.699999999997</v>
      </c>
      <c r="AE74" s="1085">
        <v>29568.6</v>
      </c>
      <c r="AF74" s="1085">
        <v>34233.4</v>
      </c>
      <c r="AG74" s="1085">
        <v>30258.7</v>
      </c>
      <c r="AH74" s="1085">
        <v>32658.1</v>
      </c>
      <c r="AI74" s="1085">
        <v>32156</v>
      </c>
      <c r="AJ74" s="1085">
        <v>36147.9</v>
      </c>
      <c r="AK74" s="1085">
        <v>39223.800000000003</v>
      </c>
      <c r="AL74" s="1085">
        <v>39629.4</v>
      </c>
      <c r="AM74" s="1085">
        <v>22657.555700000004</v>
      </c>
      <c r="AN74" s="1085">
        <v>43968.7</v>
      </c>
      <c r="AO74" s="1085">
        <v>42956.1</v>
      </c>
      <c r="AP74" s="1085">
        <v>45652.7</v>
      </c>
      <c r="AQ74" s="1085">
        <v>57744.1</v>
      </c>
      <c r="AR74" s="1085">
        <v>44964.7</v>
      </c>
      <c r="AS74" s="1085">
        <v>42487.6</v>
      </c>
      <c r="AT74" s="1085">
        <v>55654.400000000001</v>
      </c>
      <c r="AU74" s="1085">
        <v>30093.7</v>
      </c>
      <c r="AV74" s="1085">
        <v>38123.699999999997</v>
      </c>
      <c r="AW74" s="1085">
        <v>39267.4</v>
      </c>
      <c r="AX74" s="1085">
        <v>40956.1</v>
      </c>
      <c r="AY74" s="1085">
        <v>0</v>
      </c>
      <c r="AZ74" s="1085">
        <v>0</v>
      </c>
      <c r="BA74" s="1085">
        <v>0</v>
      </c>
      <c r="BB74" s="1085">
        <v>0</v>
      </c>
      <c r="BC74" s="1085">
        <v>0</v>
      </c>
      <c r="BD74" s="1085">
        <v>51425.599999999999</v>
      </c>
      <c r="BE74" s="1085">
        <v>51442.5</v>
      </c>
      <c r="BF74" s="1085">
        <v>52982.400000000001</v>
      </c>
      <c r="BG74" s="1085">
        <v>48827.1</v>
      </c>
      <c r="BH74" s="1085">
        <v>59856.7</v>
      </c>
      <c r="BI74" s="1085">
        <v>63794.8</v>
      </c>
      <c r="BJ74" s="1085">
        <v>49898.015541519999</v>
      </c>
      <c r="BK74" s="1085">
        <v>32903.445069490001</v>
      </c>
      <c r="BL74" s="1085">
        <v>33506.582109349998</v>
      </c>
      <c r="BM74" s="1085">
        <v>83528.096413649997</v>
      </c>
      <c r="BN74" s="1085">
        <v>97658.361108130004</v>
      </c>
      <c r="BO74" s="1085">
        <v>75089.353469130001</v>
      </c>
      <c r="BP74" s="1085">
        <v>54272.837073410003</v>
      </c>
      <c r="BQ74" s="1085">
        <v>34231.517999999996</v>
      </c>
      <c r="BR74" s="1085">
        <v>51930.881999999998</v>
      </c>
      <c r="BS74" s="1085">
        <v>62615.125999999997</v>
      </c>
      <c r="BT74" s="1085">
        <v>77214.289000000004</v>
      </c>
      <c r="BU74" s="1085">
        <v>84942.400999999998</v>
      </c>
      <c r="BV74" s="1085">
        <v>113595.13800000001</v>
      </c>
      <c r="BW74" s="1085">
        <v>94836.04</v>
      </c>
      <c r="BX74" s="1085">
        <v>110827.3</v>
      </c>
      <c r="BY74" s="1085">
        <v>49278.7</v>
      </c>
      <c r="BZ74" s="1085">
        <v>48312.9</v>
      </c>
      <c r="CA74" s="1085">
        <v>43682.745553460001</v>
      </c>
      <c r="CB74" s="1085">
        <v>42591.442498900004</v>
      </c>
      <c r="CC74" s="1085">
        <v>60145.357320300005</v>
      </c>
      <c r="CD74" s="1085">
        <v>72854.868444210006</v>
      </c>
      <c r="CE74" s="1085">
        <v>156424.28529502999</v>
      </c>
      <c r="CF74" s="1085">
        <v>85357.304641080002</v>
      </c>
      <c r="CG74" s="1085">
        <v>95900.62172761999</v>
      </c>
      <c r="CH74" s="1085">
        <v>68858.226654829996</v>
      </c>
      <c r="CI74" s="1085">
        <v>83012.188306190001</v>
      </c>
      <c r="CJ74" s="1085">
        <v>107628.07897177001</v>
      </c>
      <c r="CK74" s="1085">
        <v>75744.681470710013</v>
      </c>
      <c r="CL74" s="1085">
        <v>69497.692741639999</v>
      </c>
      <c r="CM74" s="1085">
        <v>79221.608309989999</v>
      </c>
      <c r="CN74" s="1085">
        <v>52901.213303470002</v>
      </c>
      <c r="CO74" s="1085">
        <v>51770.1751477</v>
      </c>
      <c r="CP74" s="1085">
        <v>44976.748999069998</v>
      </c>
      <c r="CQ74" s="1085">
        <v>48534.078009069999</v>
      </c>
      <c r="CR74" s="1085">
        <v>68856.668502870001</v>
      </c>
      <c r="CS74" s="1085">
        <v>48412.237128739995</v>
      </c>
      <c r="CT74" s="1085">
        <v>42100.499097089996</v>
      </c>
      <c r="CU74" s="1085">
        <v>41582.722356959996</v>
      </c>
      <c r="CV74" s="1085">
        <v>42236.539953940002</v>
      </c>
      <c r="CW74" s="1085">
        <v>42523.355974410006</v>
      </c>
      <c r="CX74" s="1085">
        <v>49008.763743429998</v>
      </c>
      <c r="CY74" s="1085">
        <v>43137.556461660002</v>
      </c>
      <c r="CZ74" s="1085">
        <v>53033.390699949996</v>
      </c>
      <c r="DA74" s="1085">
        <v>42248.75465363</v>
      </c>
      <c r="DB74" s="1085">
        <v>42375.353073839993</v>
      </c>
      <c r="DC74" s="1085">
        <v>39701.503668750003</v>
      </c>
      <c r="DD74" s="1085">
        <v>61871.23255506</v>
      </c>
      <c r="DE74" s="1085">
        <v>56995.385043940005</v>
      </c>
      <c r="DF74" s="1085">
        <v>23234.8496423</v>
      </c>
      <c r="DG74" s="1085">
        <v>27457.459988529998</v>
      </c>
      <c r="DH74" s="1085">
        <v>32625.260003669999</v>
      </c>
      <c r="DI74" s="1085">
        <v>30201.066093380003</v>
      </c>
      <c r="DJ74" s="1085">
        <v>32280.03187327</v>
      </c>
      <c r="DK74" s="1085">
        <v>38450.443009499999</v>
      </c>
      <c r="DL74" s="1085">
        <v>-75845.796986639994</v>
      </c>
      <c r="DM74" s="1085">
        <v>36535.173253300003</v>
      </c>
      <c r="DN74" s="1085">
        <v>26481.77671925</v>
      </c>
      <c r="DO74" s="1085">
        <v>29236.132564979998</v>
      </c>
      <c r="DP74" s="1085">
        <v>30413.515605369998</v>
      </c>
      <c r="DQ74" s="1085">
        <v>27091.162621990003</v>
      </c>
      <c r="DR74" s="1085">
        <v>29572.974103509998</v>
      </c>
      <c r="DS74" s="1085">
        <v>52503.139148540002</v>
      </c>
      <c r="DT74" s="1085">
        <v>45803.32570311</v>
      </c>
      <c r="DU74" s="1085">
        <v>74599.176084410006</v>
      </c>
      <c r="DV74" s="1085">
        <v>39500.959390300006</v>
      </c>
      <c r="DW74" s="1085">
        <v>38179.15745739</v>
      </c>
      <c r="DX74" s="1085">
        <v>44178.632089600003</v>
      </c>
      <c r="DY74" s="1085">
        <v>58158.940326800002</v>
      </c>
      <c r="DZ74" s="1085">
        <v>34161.081274889999</v>
      </c>
      <c r="EA74" s="1085">
        <v>38624.671827419996</v>
      </c>
      <c r="EB74" s="1085">
        <v>34165.990157579996</v>
      </c>
      <c r="EC74" s="1085">
        <v>42664.886428749996</v>
      </c>
      <c r="ED74" s="1085">
        <v>49024.240868670007</v>
      </c>
      <c r="EE74" s="1085">
        <v>39790.474367969997</v>
      </c>
      <c r="EF74" s="1085">
        <v>39284.92271382</v>
      </c>
      <c r="EG74" s="1085">
        <v>42656.63438068</v>
      </c>
      <c r="EH74" s="1085">
        <v>48938.308363719996</v>
      </c>
      <c r="EI74" s="1085">
        <v>69051.962234489998</v>
      </c>
      <c r="EJ74" s="1085">
        <v>101911.38467862998</v>
      </c>
      <c r="EK74" s="1085">
        <v>89919.184537470006</v>
      </c>
      <c r="EL74" s="1085">
        <v>20806.893319390005</v>
      </c>
      <c r="EM74" s="1085">
        <v>97702.852788420001</v>
      </c>
      <c r="EN74" s="1085">
        <v>35869.478860150004</v>
      </c>
      <c r="EO74" s="1085">
        <v>16936.8810252</v>
      </c>
      <c r="EP74" s="1085">
        <v>19027.150586170002</v>
      </c>
      <c r="EQ74" s="1085">
        <v>30895.721279139998</v>
      </c>
      <c r="ER74" s="1085">
        <v>13589.576638389999</v>
      </c>
      <c r="ES74" s="1085">
        <v>24610.510786940002</v>
      </c>
      <c r="ET74" s="1085">
        <v>23306.862270140002</v>
      </c>
      <c r="EU74" s="1085">
        <v>16447.735968360001</v>
      </c>
      <c r="EV74" s="1085">
        <v>25274.097597900003</v>
      </c>
      <c r="EW74" s="1085">
        <v>36999.925630850004</v>
      </c>
      <c r="EX74" s="1085">
        <v>52651.823842820006</v>
      </c>
      <c r="EY74" s="1085">
        <v>105096.11260964</v>
      </c>
      <c r="EZ74" s="1085">
        <v>36157.877271930003</v>
      </c>
      <c r="FA74" s="1085">
        <v>42393.170328010005</v>
      </c>
      <c r="FB74" s="1085">
        <v>30924.313342699999</v>
      </c>
      <c r="FC74" s="1085">
        <v>57274.112003640003</v>
      </c>
      <c r="FD74" s="1085">
        <v>37972.174185980002</v>
      </c>
      <c r="FE74" s="1086"/>
    </row>
    <row r="75" spans="1:161" ht="15.75" customHeight="1">
      <c r="A75" s="1084" t="s">
        <v>910</v>
      </c>
      <c r="B75" s="1085"/>
      <c r="C75" s="1085"/>
      <c r="D75" s="1085"/>
      <c r="E75" s="1085"/>
      <c r="F75" s="1085"/>
      <c r="G75" s="1085"/>
      <c r="H75" s="1085"/>
      <c r="I75" s="1085"/>
      <c r="J75" s="1085"/>
      <c r="K75" s="1085"/>
      <c r="L75" s="1085"/>
      <c r="M75" s="1085"/>
      <c r="N75" s="1085"/>
      <c r="O75" s="1085"/>
      <c r="P75" s="1085"/>
      <c r="Q75" s="1085"/>
      <c r="R75" s="1085"/>
      <c r="S75" s="1085"/>
      <c r="T75" s="1085"/>
      <c r="U75" s="1085"/>
      <c r="V75" s="1085"/>
      <c r="W75" s="1085"/>
      <c r="X75" s="1085"/>
      <c r="Y75" s="1085"/>
      <c r="Z75" s="1085"/>
      <c r="AA75" s="1085"/>
      <c r="AB75" s="1085"/>
      <c r="AC75" s="1085"/>
      <c r="AD75" s="1085"/>
      <c r="AE75" s="1085"/>
      <c r="AF75" s="1085"/>
      <c r="AG75" s="1085"/>
      <c r="AH75" s="1085"/>
      <c r="AI75" s="1085"/>
      <c r="AJ75" s="1085"/>
      <c r="AK75" s="1085"/>
      <c r="AL75" s="1085"/>
      <c r="AM75" s="1085"/>
      <c r="AN75" s="1085"/>
      <c r="AO75" s="1085"/>
      <c r="AP75" s="1085"/>
      <c r="AQ75" s="1085"/>
      <c r="AR75" s="1085"/>
      <c r="AS75" s="1085"/>
      <c r="AT75" s="1085"/>
      <c r="AU75" s="1085">
        <v>44200</v>
      </c>
      <c r="AV75" s="1085">
        <v>50200</v>
      </c>
      <c r="AW75" s="1085">
        <v>50200</v>
      </c>
      <c r="AX75" s="1085">
        <v>144000</v>
      </c>
      <c r="AY75" s="1085">
        <v>0</v>
      </c>
      <c r="AZ75" s="1085">
        <v>0</v>
      </c>
      <c r="BA75" s="1085">
        <v>0</v>
      </c>
      <c r="BB75" s="1085">
        <v>0</v>
      </c>
      <c r="BC75" s="1085">
        <v>0</v>
      </c>
      <c r="BD75" s="1085">
        <v>0</v>
      </c>
      <c r="BE75" s="1085">
        <v>0</v>
      </c>
      <c r="BF75" s="1085">
        <v>0</v>
      </c>
      <c r="BG75" s="1085">
        <v>0</v>
      </c>
      <c r="BH75" s="1085">
        <v>0</v>
      </c>
      <c r="BI75" s="1085">
        <v>0</v>
      </c>
      <c r="BJ75" s="1085">
        <v>11209.407745</v>
      </c>
      <c r="BK75" s="1085">
        <v>11178.688684000001</v>
      </c>
      <c r="BL75" s="1085">
        <v>11147.969623000001</v>
      </c>
      <c r="BM75" s="1085">
        <v>11117.250561999999</v>
      </c>
      <c r="BN75" s="1085">
        <v>6904.8623159999997</v>
      </c>
      <c r="BO75" s="1085">
        <v>8918.0441755299998</v>
      </c>
      <c r="BP75" s="1085">
        <v>2325.6018595300002</v>
      </c>
      <c r="BQ75" s="1085">
        <v>14099.137000000001</v>
      </c>
      <c r="BR75" s="1085">
        <v>17316.602999999999</v>
      </c>
      <c r="BS75" s="1085">
        <v>17316.602999999999</v>
      </c>
      <c r="BT75" s="1085">
        <v>34621.24</v>
      </c>
      <c r="BU75" s="1085">
        <v>34229.794999999998</v>
      </c>
      <c r="BV75" s="1085">
        <v>34150.769</v>
      </c>
      <c r="BW75" s="1085">
        <v>32058.562000000002</v>
      </c>
      <c r="BX75" s="1085">
        <v>31979.5</v>
      </c>
      <c r="BY75" s="1085">
        <v>31900.5</v>
      </c>
      <c r="BZ75" s="1085">
        <v>31821.5</v>
      </c>
      <c r="CA75" s="1085">
        <v>31742.459967999999</v>
      </c>
      <c r="CB75" s="1085">
        <v>31663.434485000002</v>
      </c>
      <c r="CC75" s="1085">
        <v>31584.409070999998</v>
      </c>
      <c r="CD75" s="1085">
        <v>30280.488535</v>
      </c>
      <c r="CE75" s="1085">
        <v>29292.67</v>
      </c>
      <c r="CF75" s="1085">
        <v>16533.894</v>
      </c>
      <c r="CG75" s="1085">
        <v>16533.894</v>
      </c>
      <c r="CH75" s="1085">
        <v>16533.894</v>
      </c>
      <c r="CI75" s="1085">
        <v>17085.025521</v>
      </c>
      <c r="CJ75" s="1085">
        <v>17085.025521</v>
      </c>
      <c r="CK75" s="1085">
        <v>17085.025521</v>
      </c>
      <c r="CL75" s="1085">
        <v>69577.044521000003</v>
      </c>
      <c r="CM75" s="1085">
        <v>69577.044521000003</v>
      </c>
      <c r="CN75" s="1085">
        <v>17085.025521</v>
      </c>
      <c r="CO75" s="1085">
        <v>17085.025521</v>
      </c>
      <c r="CP75" s="1085">
        <v>17085.025521</v>
      </c>
      <c r="CQ75" s="1085">
        <v>17085.025521</v>
      </c>
      <c r="CR75" s="1085">
        <v>17085.025521</v>
      </c>
      <c r="CS75" s="1085">
        <v>17085.025521</v>
      </c>
      <c r="CT75" s="1085">
        <v>17085.025521</v>
      </c>
      <c r="CU75" s="1085">
        <v>17085.025521</v>
      </c>
      <c r="CV75" s="1085">
        <v>17085.025521</v>
      </c>
      <c r="CW75" s="1085">
        <v>17085.025521</v>
      </c>
      <c r="CX75" s="1085">
        <v>18694.025022999998</v>
      </c>
      <c r="CY75" s="1085">
        <v>18587.682666000001</v>
      </c>
      <c r="CZ75" s="1085">
        <v>17085.025521</v>
      </c>
      <c r="DA75" s="1085">
        <v>17085.025521</v>
      </c>
      <c r="DB75" s="1085">
        <v>17085.025521</v>
      </c>
      <c r="DC75" s="1085">
        <v>17085.025521</v>
      </c>
      <c r="DD75" s="1085">
        <v>17085.025521</v>
      </c>
      <c r="DE75" s="1085">
        <v>17085.025521</v>
      </c>
      <c r="DF75" s="1085">
        <v>17085.025521</v>
      </c>
      <c r="DG75" s="1085">
        <v>21166.840198999998</v>
      </c>
      <c r="DH75" s="1085">
        <v>21166.840198999998</v>
      </c>
      <c r="DI75" s="1085">
        <v>21844.516312</v>
      </c>
      <c r="DJ75" s="1085">
        <v>21844.516312</v>
      </c>
      <c r="DK75" s="1085">
        <v>21844.516312</v>
      </c>
      <c r="DL75" s="1085">
        <v>21844.516312</v>
      </c>
      <c r="DM75" s="1085">
        <v>21844.516312</v>
      </c>
      <c r="DN75" s="1085">
        <v>21844.516312</v>
      </c>
      <c r="DO75" s="1085">
        <v>21844.516312</v>
      </c>
      <c r="DP75" s="1085">
        <v>21919.434122029998</v>
      </c>
      <c r="DQ75" s="1085">
        <v>21874.480851990003</v>
      </c>
      <c r="DR75" s="1085">
        <v>133587.99662152</v>
      </c>
      <c r="DS75" s="1085">
        <v>133588.26993277</v>
      </c>
      <c r="DT75" s="1085">
        <v>133592.84108314</v>
      </c>
      <c r="DU75" s="1085">
        <v>119064.84073905001</v>
      </c>
      <c r="DV75" s="1085">
        <v>120542.29552671</v>
      </c>
      <c r="DW75" s="1085">
        <v>120610.87373091001</v>
      </c>
      <c r="DX75" s="1085">
        <v>121409.89406377</v>
      </c>
      <c r="DY75" s="1085">
        <v>121444.05938423</v>
      </c>
      <c r="DZ75" s="1085">
        <v>121597.46614588001</v>
      </c>
      <c r="EA75" s="1085">
        <v>121717.94361503</v>
      </c>
      <c r="EB75" s="1085">
        <v>121869.76476442</v>
      </c>
      <c r="EC75" s="1085">
        <v>134441.29780860999</v>
      </c>
      <c r="ED75" s="1085">
        <v>122063.49932731</v>
      </c>
      <c r="EE75" s="1085">
        <v>128055.33459027001</v>
      </c>
      <c r="EF75" s="1085">
        <v>128059.0342108</v>
      </c>
      <c r="EG75" s="1085">
        <v>127212.34094349001</v>
      </c>
      <c r="EH75" s="1085">
        <v>128095.91610012</v>
      </c>
      <c r="EI75" s="1085">
        <v>128093.62095004</v>
      </c>
      <c r="EJ75" s="1085">
        <v>134974.43233368002</v>
      </c>
      <c r="EK75" s="1085">
        <v>135242.76538043999</v>
      </c>
      <c r="EL75" s="1085">
        <v>137297.19316035</v>
      </c>
      <c r="EM75" s="1085">
        <v>137210.15455931</v>
      </c>
      <c r="EN75" s="1085">
        <v>137198.44672340999</v>
      </c>
      <c r="EO75" s="1085">
        <v>137152.53455469999</v>
      </c>
      <c r="EP75" s="1085">
        <v>137123.62784580002</v>
      </c>
      <c r="EQ75" s="1085">
        <v>137343.06773224002</v>
      </c>
      <c r="ER75" s="1085">
        <v>137290.23491828999</v>
      </c>
      <c r="ES75" s="1085">
        <v>137384.92303213</v>
      </c>
      <c r="ET75" s="1085">
        <v>137740.72422105999</v>
      </c>
      <c r="EU75" s="1085">
        <v>137694.78043572998</v>
      </c>
      <c r="EV75" s="1085">
        <v>137698.59764883999</v>
      </c>
      <c r="EW75" s="1085">
        <v>137663.33994375999</v>
      </c>
      <c r="EX75" s="1085">
        <v>138153.63719410999</v>
      </c>
      <c r="EY75" s="1085">
        <v>138353.03811613997</v>
      </c>
      <c r="EZ75" s="1085">
        <v>138305.73872209998</v>
      </c>
      <c r="FA75" s="1085">
        <v>138105.67047041998</v>
      </c>
      <c r="FB75" s="1085">
        <v>138195.43362336999</v>
      </c>
      <c r="FC75" s="1085">
        <v>138407.10158460998</v>
      </c>
      <c r="FD75" s="1085">
        <v>139067.96673229997</v>
      </c>
      <c r="FE75" s="1086"/>
    </row>
    <row r="76" spans="1:161" ht="15.75" customHeight="1">
      <c r="A76" s="1084" t="s">
        <v>911</v>
      </c>
      <c r="B76" s="1085">
        <v>0</v>
      </c>
      <c r="C76" s="1085">
        <v>0</v>
      </c>
      <c r="D76" s="1085">
        <v>0</v>
      </c>
      <c r="E76" s="1085">
        <v>0</v>
      </c>
      <c r="F76" s="1085">
        <v>0</v>
      </c>
      <c r="G76" s="1085">
        <v>0</v>
      </c>
      <c r="H76" s="1085"/>
      <c r="I76" s="1085">
        <v>0</v>
      </c>
      <c r="J76" s="1085">
        <v>0</v>
      </c>
      <c r="K76" s="1085">
        <v>0</v>
      </c>
      <c r="L76" s="1085">
        <v>0</v>
      </c>
      <c r="M76" s="1085">
        <v>0</v>
      </c>
      <c r="N76" s="1085">
        <v>0</v>
      </c>
      <c r="O76" s="1085">
        <v>0</v>
      </c>
      <c r="P76" s="1085">
        <v>0</v>
      </c>
      <c r="Q76" s="1085">
        <v>0</v>
      </c>
      <c r="R76" s="1085">
        <v>0</v>
      </c>
      <c r="S76" s="1085">
        <v>0</v>
      </c>
      <c r="T76" s="1085">
        <v>0</v>
      </c>
      <c r="U76" s="1085">
        <v>0</v>
      </c>
      <c r="V76" s="1085">
        <v>0</v>
      </c>
      <c r="W76" s="1085">
        <v>0</v>
      </c>
      <c r="X76" s="1085">
        <v>0</v>
      </c>
      <c r="Y76" s="1085">
        <v>0</v>
      </c>
      <c r="Z76" s="1085">
        <v>0</v>
      </c>
      <c r="AA76" s="1085">
        <v>0</v>
      </c>
      <c r="AB76" s="1085">
        <v>0</v>
      </c>
      <c r="AC76" s="1085">
        <v>0</v>
      </c>
      <c r="AD76" s="1085">
        <v>0</v>
      </c>
      <c r="AE76" s="1085">
        <v>0</v>
      </c>
      <c r="AF76" s="1085">
        <v>0</v>
      </c>
      <c r="AG76" s="1085">
        <v>0</v>
      </c>
      <c r="AH76" s="1085">
        <v>0</v>
      </c>
      <c r="AI76" s="1085">
        <v>0</v>
      </c>
      <c r="AJ76" s="1085">
        <v>0</v>
      </c>
      <c r="AK76" s="1085">
        <v>0</v>
      </c>
      <c r="AL76" s="1085">
        <v>0</v>
      </c>
      <c r="AM76" s="1085">
        <v>0</v>
      </c>
      <c r="AN76" s="1085">
        <v>0</v>
      </c>
      <c r="AO76" s="1085">
        <v>0</v>
      </c>
      <c r="AP76" s="1085">
        <v>0</v>
      </c>
      <c r="AQ76" s="1085">
        <v>0</v>
      </c>
      <c r="AR76" s="1085">
        <v>0</v>
      </c>
      <c r="AS76" s="1085">
        <v>0</v>
      </c>
      <c r="AT76" s="1085">
        <v>0</v>
      </c>
      <c r="AU76" s="1085">
        <v>0</v>
      </c>
      <c r="AV76" s="1085">
        <v>0</v>
      </c>
      <c r="AW76" s="1085">
        <v>0</v>
      </c>
      <c r="AX76" s="1085">
        <v>0</v>
      </c>
      <c r="AY76" s="1085">
        <v>0</v>
      </c>
      <c r="AZ76" s="1085">
        <v>0</v>
      </c>
      <c r="BA76" s="1085">
        <v>0</v>
      </c>
      <c r="BB76" s="1085">
        <v>0</v>
      </c>
      <c r="BC76" s="1085">
        <v>0</v>
      </c>
      <c r="BD76" s="1085">
        <v>0</v>
      </c>
      <c r="BE76" s="1085">
        <v>0</v>
      </c>
      <c r="BF76" s="1085">
        <v>0</v>
      </c>
      <c r="BG76" s="1085">
        <v>0</v>
      </c>
      <c r="BH76" s="1085">
        <v>0</v>
      </c>
      <c r="BI76" s="1085">
        <v>0</v>
      </c>
      <c r="BJ76" s="1085">
        <v>22748.932770799998</v>
      </c>
      <c r="BK76" s="1085">
        <v>22568.385685320001</v>
      </c>
      <c r="BL76" s="1085">
        <v>22347.238599830001</v>
      </c>
      <c r="BM76" s="1085">
        <v>22589.701003680002</v>
      </c>
      <c r="BN76" s="1085">
        <v>22589.701003680002</v>
      </c>
      <c r="BO76" s="1085">
        <v>22549.142503810002</v>
      </c>
      <c r="BP76" s="1085">
        <v>22892.1407525</v>
      </c>
      <c r="BQ76" s="1085">
        <v>22783.841</v>
      </c>
      <c r="BR76" s="1085">
        <v>21133.921999999999</v>
      </c>
      <c r="BS76" s="1085">
        <v>21133.921999999999</v>
      </c>
      <c r="BT76" s="1085">
        <v>21016.781999999999</v>
      </c>
      <c r="BU76" s="1085">
        <v>21018.787</v>
      </c>
      <c r="BV76" s="1085">
        <v>20978.487000000001</v>
      </c>
      <c r="BW76" s="1085">
        <v>20921.223000000002</v>
      </c>
      <c r="BX76" s="1085">
        <v>20916.2</v>
      </c>
      <c r="BY76" s="1085">
        <v>20836.099999999999</v>
      </c>
      <c r="BZ76" s="1085">
        <v>20836</v>
      </c>
      <c r="CA76" s="1085">
        <v>20719.076086519999</v>
      </c>
      <c r="CB76" s="1085">
        <v>20707.476086520001</v>
      </c>
      <c r="CC76" s="1085">
        <v>20672.510193770002</v>
      </c>
      <c r="CD76" s="1085">
        <v>20662.510193770002</v>
      </c>
      <c r="CE76" s="1085">
        <v>17842.087927509998</v>
      </c>
      <c r="CF76" s="1085">
        <v>17838.988029099997</v>
      </c>
      <c r="CG76" s="1085">
        <v>17838.988029099997</v>
      </c>
      <c r="CH76" s="1085">
        <v>14061.2149821</v>
      </c>
      <c r="CI76" s="1085">
        <v>14061.2149821</v>
      </c>
      <c r="CJ76" s="1085">
        <v>12498.54831541</v>
      </c>
      <c r="CK76" s="1085">
        <v>11399.64421033</v>
      </c>
      <c r="CL76" s="1085">
        <v>10939.281547160001</v>
      </c>
      <c r="CM76" s="1085">
        <v>10157.948213829999</v>
      </c>
      <c r="CN76" s="1085">
        <v>9858.3926582900003</v>
      </c>
      <c r="CO76" s="1085">
        <v>9405.1943055800002</v>
      </c>
      <c r="CP76" s="1085">
        <v>8931.3609722500005</v>
      </c>
      <c r="CQ76" s="1085">
        <v>8462.4276389200004</v>
      </c>
      <c r="CR76" s="1085">
        <v>7993.5943055899997</v>
      </c>
      <c r="CS76" s="1085">
        <v>7509.7662222600002</v>
      </c>
      <c r="CT76" s="1085">
        <v>188439.16666292999</v>
      </c>
      <c r="CU76" s="1085">
        <v>7040.9328889300004</v>
      </c>
      <c r="CV76" s="1085">
        <v>5867.4440741099997</v>
      </c>
      <c r="CW76" s="1085">
        <v>5130.7124167000002</v>
      </c>
      <c r="CX76" s="1085">
        <v>4543.9680092899998</v>
      </c>
      <c r="CY76" s="1085">
        <v>3948.6240462800001</v>
      </c>
      <c r="CZ76" s="1085">
        <v>3361.8796388699998</v>
      </c>
      <c r="DA76" s="1085">
        <v>2774.9352314600001</v>
      </c>
      <c r="DB76" s="1085">
        <v>2188.1908240500002</v>
      </c>
      <c r="DC76" s="1085">
        <v>1601.4464166400001</v>
      </c>
      <c r="DD76" s="1085">
        <v>1010.70200923</v>
      </c>
      <c r="DE76" s="1085">
        <v>373.97035232000002</v>
      </c>
      <c r="DF76" s="1085">
        <v>0</v>
      </c>
      <c r="DG76" s="1085">
        <v>0</v>
      </c>
      <c r="DH76" s="1085">
        <v>0</v>
      </c>
      <c r="DI76" s="1085">
        <v>-2</v>
      </c>
      <c r="DJ76" s="1085">
        <v>0</v>
      </c>
      <c r="DK76" s="1085">
        <v>0</v>
      </c>
      <c r="DL76" s="1085">
        <v>0</v>
      </c>
      <c r="DM76" s="1085">
        <v>0</v>
      </c>
      <c r="DN76" s="1085">
        <v>0</v>
      </c>
      <c r="DO76" s="1085">
        <v>0</v>
      </c>
      <c r="DP76" s="1085">
        <v>0</v>
      </c>
      <c r="DQ76" s="1085">
        <v>0</v>
      </c>
      <c r="DR76" s="1085">
        <v>4121.7372274199997</v>
      </c>
      <c r="DS76" s="1085">
        <v>4100.7858115700001</v>
      </c>
      <c r="DT76" s="1085">
        <v>4081.3037983099998</v>
      </c>
      <c r="DU76" s="1085">
        <v>4059.8531465700003</v>
      </c>
      <c r="DV76" s="1085">
        <v>4038.86814018</v>
      </c>
      <c r="DW76" s="1085">
        <v>4035.28991331</v>
      </c>
      <c r="DX76" s="1085">
        <v>4034.4399133100001</v>
      </c>
      <c r="DY76" s="1085">
        <v>3974.5110689499998</v>
      </c>
      <c r="DZ76" s="1085">
        <v>3954.11551014</v>
      </c>
      <c r="EA76" s="1085">
        <v>3933.8449513099999</v>
      </c>
      <c r="EB76" s="1085">
        <v>3913.97828149</v>
      </c>
      <c r="EC76" s="1085">
        <v>3894.36161171</v>
      </c>
      <c r="ED76" s="1085">
        <v>3881.00609966</v>
      </c>
      <c r="EE76" s="1085">
        <v>7168.8838129899996</v>
      </c>
      <c r="EF76" s="1085">
        <v>3841.1480097499998</v>
      </c>
      <c r="EG76" s="1085">
        <v>3820.6216632199998</v>
      </c>
      <c r="EH76" s="1085">
        <v>3801.2736596499999</v>
      </c>
      <c r="EI76" s="1085">
        <v>3780.8414282899998</v>
      </c>
      <c r="EJ76" s="1085">
        <v>3773.9091968899997</v>
      </c>
      <c r="EK76" s="1085">
        <v>3740.1708911399996</v>
      </c>
      <c r="EL76" s="1085">
        <v>0</v>
      </c>
      <c r="EM76" s="1085">
        <v>0</v>
      </c>
      <c r="EN76" s="1085">
        <v>0</v>
      </c>
      <c r="EO76" s="1085">
        <v>0</v>
      </c>
      <c r="EP76" s="1085">
        <v>0</v>
      </c>
      <c r="EQ76" s="1085">
        <v>0</v>
      </c>
      <c r="ER76" s="1085">
        <v>0</v>
      </c>
      <c r="ES76" s="1085">
        <v>0</v>
      </c>
      <c r="ET76" s="1085">
        <v>0</v>
      </c>
      <c r="EU76" s="1085">
        <v>0</v>
      </c>
      <c r="EV76" s="1085">
        <v>0</v>
      </c>
      <c r="EW76" s="1085">
        <v>0</v>
      </c>
      <c r="EX76" s="1085">
        <v>0</v>
      </c>
      <c r="EY76" s="1085">
        <v>0</v>
      </c>
      <c r="EZ76" s="1085">
        <v>0</v>
      </c>
      <c r="FA76" s="1085">
        <v>0</v>
      </c>
      <c r="FB76" s="1085">
        <v>0</v>
      </c>
      <c r="FC76" s="1085">
        <v>0</v>
      </c>
      <c r="FD76" s="1085">
        <v>0</v>
      </c>
      <c r="FE76" s="1086"/>
    </row>
    <row r="77" spans="1:161" ht="15.75" customHeight="1">
      <c r="A77" s="1084" t="s">
        <v>912</v>
      </c>
      <c r="B77" s="1085"/>
      <c r="C77" s="1085"/>
      <c r="D77" s="1085"/>
      <c r="E77" s="1085"/>
      <c r="F77" s="1085"/>
      <c r="G77" s="1085"/>
      <c r="H77" s="1085"/>
      <c r="I77" s="1085"/>
      <c r="J77" s="1085"/>
      <c r="K77" s="1085"/>
      <c r="L77" s="1085"/>
      <c r="M77" s="1085"/>
      <c r="N77" s="1085"/>
      <c r="O77" s="1085"/>
      <c r="P77" s="1085"/>
      <c r="Q77" s="1085"/>
      <c r="R77" s="1085"/>
      <c r="S77" s="1085"/>
      <c r="T77" s="1085"/>
      <c r="U77" s="1085"/>
      <c r="V77" s="1085"/>
      <c r="W77" s="1085"/>
      <c r="X77" s="1085"/>
      <c r="Y77" s="1085"/>
      <c r="Z77" s="1085"/>
      <c r="AA77" s="1085"/>
      <c r="AB77" s="1085"/>
      <c r="AC77" s="1085"/>
      <c r="AD77" s="1085"/>
      <c r="AE77" s="1085"/>
      <c r="AF77" s="1085"/>
      <c r="AG77" s="1085"/>
      <c r="AH77" s="1085"/>
      <c r="AI77" s="1085"/>
      <c r="AJ77" s="1085"/>
      <c r="AK77" s="1085"/>
      <c r="AL77" s="1085"/>
      <c r="AM77" s="1085"/>
      <c r="AN77" s="1085"/>
      <c r="AO77" s="1085"/>
      <c r="AP77" s="1085"/>
      <c r="AQ77" s="1085"/>
      <c r="AR77" s="1085"/>
      <c r="AS77" s="1085"/>
      <c r="AT77" s="1085"/>
      <c r="AU77" s="1085"/>
      <c r="AV77" s="1085"/>
      <c r="AW77" s="1085"/>
      <c r="AX77" s="1085"/>
      <c r="AY77" s="1085"/>
      <c r="AZ77" s="1085"/>
      <c r="BA77" s="1085"/>
      <c r="BB77" s="1085"/>
      <c r="BC77" s="1085"/>
      <c r="BD77" s="1085"/>
      <c r="BE77" s="1085"/>
      <c r="BF77" s="1085"/>
      <c r="BG77" s="1085"/>
      <c r="BH77" s="1085"/>
      <c r="BI77" s="1085"/>
      <c r="BJ77" s="1085"/>
      <c r="BK77" s="1085"/>
      <c r="BL77" s="1085"/>
      <c r="BM77" s="1085"/>
      <c r="BN77" s="1085"/>
      <c r="BO77" s="1085"/>
      <c r="BP77" s="1085"/>
      <c r="BQ77" s="1085"/>
      <c r="BR77" s="1085"/>
      <c r="BS77" s="1085"/>
      <c r="BT77" s="1085"/>
      <c r="BU77" s="1085"/>
      <c r="BV77" s="1085"/>
      <c r="BW77" s="1085"/>
      <c r="BX77" s="1085"/>
      <c r="BY77" s="1085"/>
      <c r="BZ77" s="1085"/>
      <c r="CA77" s="1085"/>
      <c r="CB77" s="1085"/>
      <c r="CC77" s="1085"/>
      <c r="CD77" s="1085"/>
      <c r="CE77" s="1085"/>
      <c r="CF77" s="1085"/>
      <c r="CG77" s="1085"/>
      <c r="CH77" s="1085"/>
      <c r="CI77" s="1085"/>
      <c r="CJ77" s="1085"/>
      <c r="CK77" s="1085"/>
      <c r="CL77" s="1085"/>
      <c r="CM77" s="1085"/>
      <c r="CN77" s="1085"/>
      <c r="CO77" s="1085"/>
      <c r="CP77" s="1085"/>
      <c r="CQ77" s="1085"/>
      <c r="CR77" s="1085"/>
      <c r="CS77" s="1085"/>
      <c r="CT77" s="1085"/>
      <c r="CU77" s="1085"/>
      <c r="CV77" s="1085"/>
      <c r="CW77" s="1085"/>
      <c r="CX77" s="1085"/>
      <c r="CY77" s="1085"/>
      <c r="CZ77" s="1085"/>
      <c r="DA77" s="1085"/>
      <c r="DB77" s="1085"/>
      <c r="DC77" s="1085"/>
      <c r="DD77" s="1085"/>
      <c r="DE77" s="1085"/>
      <c r="DF77" s="1085"/>
      <c r="DG77" s="1085"/>
      <c r="DH77" s="1085"/>
      <c r="DI77" s="1085"/>
      <c r="DJ77" s="1085"/>
      <c r="DK77" s="1085"/>
      <c r="DL77" s="1085"/>
      <c r="DM77" s="1085"/>
      <c r="DN77" s="1085"/>
      <c r="DO77" s="1085"/>
      <c r="DP77" s="1085"/>
      <c r="DQ77" s="1085"/>
      <c r="DR77" s="1085"/>
      <c r="DS77" s="1085"/>
      <c r="DT77" s="1085"/>
      <c r="DU77" s="1085"/>
      <c r="DV77" s="1085"/>
      <c r="DW77" s="1085"/>
      <c r="DX77" s="1085"/>
      <c r="DY77" s="1085"/>
      <c r="DZ77" s="1085"/>
      <c r="EA77" s="1085"/>
      <c r="EB77" s="1085"/>
      <c r="EC77" s="1085"/>
      <c r="ED77" s="1085"/>
      <c r="EE77" s="1085"/>
      <c r="EF77" s="1085"/>
      <c r="EG77" s="1085"/>
      <c r="EH77" s="1085"/>
      <c r="EI77" s="1085"/>
      <c r="EJ77" s="1085"/>
      <c r="EK77" s="1085"/>
      <c r="EL77" s="1085"/>
      <c r="EM77" s="1085"/>
      <c r="EN77" s="1085"/>
      <c r="EO77" s="1085"/>
      <c r="EP77" s="1085"/>
      <c r="EQ77" s="1085"/>
      <c r="ER77" s="1085"/>
      <c r="ES77" s="1085"/>
      <c r="ET77" s="1085"/>
      <c r="EU77" s="1085"/>
      <c r="EV77" s="1085"/>
      <c r="EW77" s="1085"/>
      <c r="EX77" s="1085"/>
      <c r="EY77" s="1085"/>
      <c r="EZ77" s="1085"/>
      <c r="FA77" s="1085"/>
      <c r="FB77" s="1085"/>
      <c r="FC77" s="1085"/>
      <c r="FD77" s="1085"/>
      <c r="FE77" s="1086"/>
    </row>
    <row r="78" spans="1:161" ht="15.75" customHeight="1">
      <c r="A78" s="1084" t="s">
        <v>913</v>
      </c>
      <c r="B78" s="1085">
        <v>0</v>
      </c>
      <c r="C78" s="1085">
        <v>0</v>
      </c>
      <c r="D78" s="1085">
        <v>0</v>
      </c>
      <c r="E78" s="1085">
        <v>0</v>
      </c>
      <c r="F78" s="1085">
        <v>0</v>
      </c>
      <c r="G78" s="1085">
        <v>0</v>
      </c>
      <c r="H78" s="1085"/>
      <c r="I78" s="1085">
        <v>0</v>
      </c>
      <c r="J78" s="1085">
        <v>0</v>
      </c>
      <c r="K78" s="1085">
        <v>0</v>
      </c>
      <c r="L78" s="1085">
        <v>0</v>
      </c>
      <c r="M78" s="1085">
        <v>0</v>
      </c>
      <c r="N78" s="1085">
        <v>0</v>
      </c>
      <c r="O78" s="1085">
        <v>0</v>
      </c>
      <c r="P78" s="1085">
        <v>0</v>
      </c>
      <c r="Q78" s="1085">
        <v>0</v>
      </c>
      <c r="R78" s="1085">
        <v>0</v>
      </c>
      <c r="S78" s="1085">
        <v>0</v>
      </c>
      <c r="T78" s="1085">
        <v>0</v>
      </c>
      <c r="U78" s="1085">
        <v>0</v>
      </c>
      <c r="V78" s="1085">
        <v>0</v>
      </c>
      <c r="W78" s="1085">
        <v>0</v>
      </c>
      <c r="X78" s="1085">
        <v>0</v>
      </c>
      <c r="Y78" s="1085">
        <v>0</v>
      </c>
      <c r="Z78" s="1085">
        <v>0</v>
      </c>
      <c r="AA78" s="1085">
        <v>0</v>
      </c>
      <c r="AB78" s="1085">
        <v>0</v>
      </c>
      <c r="AC78" s="1085">
        <v>0</v>
      </c>
      <c r="AD78" s="1085">
        <v>0</v>
      </c>
      <c r="AE78" s="1085">
        <v>0</v>
      </c>
      <c r="AF78" s="1085">
        <v>0</v>
      </c>
      <c r="AG78" s="1085">
        <v>0</v>
      </c>
      <c r="AH78" s="1085">
        <v>0</v>
      </c>
      <c r="AI78" s="1085">
        <v>0</v>
      </c>
      <c r="AJ78" s="1085">
        <v>0</v>
      </c>
      <c r="AK78" s="1085">
        <v>0</v>
      </c>
      <c r="AL78" s="1085">
        <v>0</v>
      </c>
      <c r="AM78" s="1085">
        <v>0</v>
      </c>
      <c r="AN78" s="1085">
        <v>0</v>
      </c>
      <c r="AO78" s="1085">
        <v>0</v>
      </c>
      <c r="AP78" s="1085">
        <v>0</v>
      </c>
      <c r="AQ78" s="1085">
        <v>0</v>
      </c>
      <c r="AR78" s="1085">
        <v>0</v>
      </c>
      <c r="AS78" s="1085">
        <v>0</v>
      </c>
      <c r="AT78" s="1085">
        <v>0</v>
      </c>
      <c r="AU78" s="1085">
        <v>0</v>
      </c>
      <c r="AV78" s="1085">
        <v>0</v>
      </c>
      <c r="AW78" s="1085">
        <v>0</v>
      </c>
      <c r="AX78" s="1085">
        <v>0</v>
      </c>
      <c r="AY78" s="1085">
        <v>0</v>
      </c>
      <c r="AZ78" s="1085">
        <v>0</v>
      </c>
      <c r="BA78" s="1085">
        <v>0</v>
      </c>
      <c r="BB78" s="1085">
        <v>0</v>
      </c>
      <c r="BC78" s="1085">
        <v>0</v>
      </c>
      <c r="BD78" s="1085">
        <v>0</v>
      </c>
      <c r="BE78" s="1085">
        <v>0</v>
      </c>
      <c r="BF78" s="1085">
        <v>0</v>
      </c>
      <c r="BG78" s="1085">
        <v>0</v>
      </c>
      <c r="BH78" s="1085">
        <v>0</v>
      </c>
      <c r="BI78" s="1085">
        <v>0</v>
      </c>
      <c r="BJ78" s="1085">
        <v>59055.566142579999</v>
      </c>
      <c r="BK78" s="1085">
        <v>33226.985886130002</v>
      </c>
      <c r="BL78" s="1085">
        <v>81311.016845099992</v>
      </c>
      <c r="BM78" s="1085">
        <v>104751.16605065</v>
      </c>
      <c r="BN78" s="1085">
        <v>85248.053363370011</v>
      </c>
      <c r="BO78" s="1085">
        <v>86374.585052499999</v>
      </c>
      <c r="BP78" s="1085">
        <v>117699.63771739999</v>
      </c>
      <c r="BQ78" s="1085">
        <v>101367.833</v>
      </c>
      <c r="BR78" s="1085">
        <v>75343.20199999999</v>
      </c>
      <c r="BS78" s="1085">
        <v>81508.707999999999</v>
      </c>
      <c r="BT78" s="1085">
        <v>90539.755999999994</v>
      </c>
      <c r="BU78" s="1085">
        <v>82467.324999999997</v>
      </c>
      <c r="BV78" s="1085">
        <v>0</v>
      </c>
      <c r="BW78" s="1085">
        <v>0</v>
      </c>
      <c r="BX78" s="1085">
        <v>0</v>
      </c>
      <c r="BY78" s="1085">
        <v>0</v>
      </c>
      <c r="BZ78" s="1085">
        <v>0</v>
      </c>
      <c r="CA78" s="1085">
        <v>0</v>
      </c>
      <c r="CB78" s="1085">
        <v>0</v>
      </c>
      <c r="CC78" s="1085">
        <v>0</v>
      </c>
      <c r="CD78" s="1085">
        <v>0</v>
      </c>
      <c r="CE78" s="1085">
        <v>0</v>
      </c>
      <c r="CF78" s="1085">
        <v>0</v>
      </c>
      <c r="CG78" s="1085">
        <v>0</v>
      </c>
      <c r="CH78" s="1085">
        <v>0</v>
      </c>
      <c r="CI78" s="1085">
        <v>0</v>
      </c>
      <c r="CJ78" s="1085">
        <v>0</v>
      </c>
      <c r="CK78" s="1085">
        <v>0</v>
      </c>
      <c r="CL78" s="1085">
        <v>0</v>
      </c>
      <c r="CM78" s="1085">
        <v>0</v>
      </c>
      <c r="CN78" s="1085">
        <v>0</v>
      </c>
      <c r="CO78" s="1085">
        <v>0</v>
      </c>
      <c r="CP78" s="1085">
        <v>0</v>
      </c>
      <c r="CQ78" s="1085">
        <v>0</v>
      </c>
      <c r="CR78" s="1085">
        <v>0</v>
      </c>
      <c r="CS78" s="1085">
        <v>0</v>
      </c>
      <c r="CT78" s="1085">
        <v>0</v>
      </c>
      <c r="CU78" s="1085">
        <v>0</v>
      </c>
      <c r="CV78" s="1085">
        <v>0</v>
      </c>
      <c r="CW78" s="1085">
        <v>0</v>
      </c>
      <c r="CX78" s="1085">
        <v>0</v>
      </c>
      <c r="CY78" s="1085">
        <v>0</v>
      </c>
      <c r="CZ78" s="1085">
        <v>0</v>
      </c>
      <c r="DA78" s="1085">
        <v>0</v>
      </c>
      <c r="DB78" s="1085">
        <v>0</v>
      </c>
      <c r="DC78" s="1085">
        <v>0</v>
      </c>
      <c r="DD78" s="1085">
        <v>0</v>
      </c>
      <c r="DE78" s="1085">
        <v>0</v>
      </c>
      <c r="DF78" s="1085">
        <v>0</v>
      </c>
      <c r="DG78" s="1085">
        <v>0</v>
      </c>
      <c r="DH78" s="1085">
        <v>0</v>
      </c>
      <c r="DI78" s="1085">
        <v>0</v>
      </c>
      <c r="DJ78" s="1085">
        <v>0</v>
      </c>
      <c r="DK78" s="1085">
        <v>0</v>
      </c>
      <c r="DL78" s="1085">
        <v>0</v>
      </c>
      <c r="DM78" s="1085">
        <v>0</v>
      </c>
      <c r="DN78" s="1085">
        <v>0</v>
      </c>
      <c r="DO78" s="1085">
        <v>0</v>
      </c>
      <c r="DP78" s="1085">
        <v>0</v>
      </c>
      <c r="DQ78" s="1085">
        <v>0</v>
      </c>
      <c r="DR78" s="1085">
        <v>0</v>
      </c>
      <c r="DS78" s="1085">
        <v>0</v>
      </c>
      <c r="DT78" s="1085">
        <v>0</v>
      </c>
      <c r="DU78" s="1085">
        <v>0</v>
      </c>
      <c r="DV78" s="1085">
        <v>0</v>
      </c>
      <c r="DW78" s="1085">
        <v>0</v>
      </c>
      <c r="DX78" s="1085">
        <v>0</v>
      </c>
      <c r="DY78" s="1085">
        <v>0</v>
      </c>
      <c r="DZ78" s="1085">
        <v>0</v>
      </c>
      <c r="EA78" s="1085">
        <v>0</v>
      </c>
      <c r="EB78" s="1085">
        <v>0</v>
      </c>
      <c r="EC78" s="1085">
        <v>0</v>
      </c>
      <c r="ED78" s="1085">
        <v>0</v>
      </c>
      <c r="EE78" s="1085">
        <v>0</v>
      </c>
      <c r="EF78" s="1085">
        <v>0</v>
      </c>
      <c r="EG78" s="1085">
        <v>0</v>
      </c>
      <c r="EH78" s="1085">
        <v>0</v>
      </c>
      <c r="EI78" s="1085">
        <v>0</v>
      </c>
      <c r="EJ78" s="1085">
        <v>0</v>
      </c>
      <c r="EK78" s="1085">
        <v>0</v>
      </c>
      <c r="EL78" s="1085">
        <v>0</v>
      </c>
      <c r="EM78" s="1085">
        <v>0</v>
      </c>
      <c r="EN78" s="1085">
        <v>0</v>
      </c>
      <c r="EO78" s="1085">
        <v>0</v>
      </c>
      <c r="EP78" s="1085">
        <v>0</v>
      </c>
      <c r="EQ78" s="1085">
        <v>0</v>
      </c>
      <c r="ER78" s="1085">
        <v>0</v>
      </c>
      <c r="ES78" s="1085">
        <v>0</v>
      </c>
      <c r="ET78" s="1085">
        <v>0</v>
      </c>
      <c r="EU78" s="1085">
        <v>0</v>
      </c>
      <c r="EV78" s="1085">
        <v>0</v>
      </c>
      <c r="EW78" s="1085">
        <v>0</v>
      </c>
      <c r="EX78" s="1085">
        <v>0</v>
      </c>
      <c r="EY78" s="1085">
        <v>0</v>
      </c>
      <c r="EZ78" s="1085">
        <v>0</v>
      </c>
      <c r="FA78" s="1085">
        <v>0</v>
      </c>
      <c r="FB78" s="1085">
        <v>0</v>
      </c>
      <c r="FC78" s="1085">
        <v>0</v>
      </c>
      <c r="FD78" s="1085">
        <v>0</v>
      </c>
      <c r="FE78" s="1086"/>
    </row>
    <row r="79" spans="1:161" ht="15.75" customHeight="1">
      <c r="A79" s="1092" t="s">
        <v>914</v>
      </c>
      <c r="B79" s="1085">
        <v>0</v>
      </c>
      <c r="C79" s="1085">
        <v>0</v>
      </c>
      <c r="D79" s="1085">
        <v>0</v>
      </c>
      <c r="E79" s="1085">
        <v>0</v>
      </c>
      <c r="F79" s="1085">
        <v>0</v>
      </c>
      <c r="G79" s="1085">
        <v>0</v>
      </c>
      <c r="H79" s="1085"/>
      <c r="I79" s="1085">
        <v>0</v>
      </c>
      <c r="J79" s="1085">
        <v>0</v>
      </c>
      <c r="K79" s="1085">
        <v>0</v>
      </c>
      <c r="L79" s="1085">
        <v>0</v>
      </c>
      <c r="M79" s="1085">
        <v>0</v>
      </c>
      <c r="N79" s="1085">
        <v>0</v>
      </c>
      <c r="O79" s="1085">
        <v>0</v>
      </c>
      <c r="P79" s="1085">
        <v>0</v>
      </c>
      <c r="Q79" s="1085">
        <v>0</v>
      </c>
      <c r="R79" s="1085">
        <v>0</v>
      </c>
      <c r="S79" s="1085">
        <v>0</v>
      </c>
      <c r="T79" s="1085">
        <v>0</v>
      </c>
      <c r="U79" s="1085">
        <v>0</v>
      </c>
      <c r="V79" s="1085">
        <v>0</v>
      </c>
      <c r="W79" s="1085">
        <v>0</v>
      </c>
      <c r="X79" s="1085">
        <v>0</v>
      </c>
      <c r="Y79" s="1085">
        <v>0</v>
      </c>
      <c r="Z79" s="1085">
        <v>0</v>
      </c>
      <c r="AA79" s="1085">
        <v>0</v>
      </c>
      <c r="AB79" s="1085">
        <v>0</v>
      </c>
      <c r="AC79" s="1085">
        <v>0</v>
      </c>
      <c r="AD79" s="1085">
        <v>0</v>
      </c>
      <c r="AE79" s="1085">
        <v>0</v>
      </c>
      <c r="AF79" s="1085">
        <v>0</v>
      </c>
      <c r="AG79" s="1085">
        <v>0</v>
      </c>
      <c r="AH79" s="1085">
        <v>0</v>
      </c>
      <c r="AI79" s="1085">
        <v>0</v>
      </c>
      <c r="AJ79" s="1085">
        <v>0</v>
      </c>
      <c r="AK79" s="1085">
        <v>0</v>
      </c>
      <c r="AL79" s="1085">
        <v>0</v>
      </c>
      <c r="AM79" s="1085">
        <v>0</v>
      </c>
      <c r="AN79" s="1085">
        <v>0</v>
      </c>
      <c r="AO79" s="1085">
        <v>0</v>
      </c>
      <c r="AP79" s="1085">
        <v>0</v>
      </c>
      <c r="AQ79" s="1085">
        <v>0</v>
      </c>
      <c r="AR79" s="1085">
        <v>0</v>
      </c>
      <c r="AS79" s="1085">
        <v>0</v>
      </c>
      <c r="AT79" s="1085">
        <v>0</v>
      </c>
      <c r="AU79" s="1085">
        <v>0</v>
      </c>
      <c r="AV79" s="1085">
        <v>0</v>
      </c>
      <c r="AW79" s="1085">
        <v>0</v>
      </c>
      <c r="AX79" s="1085">
        <v>0</v>
      </c>
      <c r="AY79" s="1085">
        <v>69136.399999999994</v>
      </c>
      <c r="AZ79" s="1085">
        <v>34357.199999999997</v>
      </c>
      <c r="BA79" s="1085">
        <v>121617.2</v>
      </c>
      <c r="BB79" s="1085">
        <v>121617.2</v>
      </c>
      <c r="BC79" s="1085">
        <v>121617.2</v>
      </c>
      <c r="BD79" s="1085">
        <v>121617.2</v>
      </c>
      <c r="BE79" s="1085">
        <v>343049.2</v>
      </c>
      <c r="BF79" s="1085">
        <v>343049.2</v>
      </c>
      <c r="BG79" s="1085">
        <v>343049.2</v>
      </c>
      <c r="BH79" s="1085">
        <v>377354.12</v>
      </c>
      <c r="BI79" s="1085">
        <v>373580.57880000008</v>
      </c>
      <c r="BJ79" s="1085">
        <v>369844.77301200008</v>
      </c>
      <c r="BK79" s="1085">
        <v>366146.32528188016</v>
      </c>
      <c r="BL79" s="1085">
        <v>362484.8620290613</v>
      </c>
      <c r="BM79" s="1085">
        <v>379125.7</v>
      </c>
      <c r="BN79" s="1085">
        <v>382916.95699999999</v>
      </c>
      <c r="BO79" s="1085">
        <v>386746.12657000002</v>
      </c>
      <c r="BP79" s="1085">
        <v>390613.58783570002</v>
      </c>
      <c r="BQ79" s="1085">
        <v>394910.33730189269</v>
      </c>
      <c r="BR79" s="1085">
        <v>400158.9</v>
      </c>
      <c r="BS79" s="1085">
        <v>404356.7</v>
      </c>
      <c r="BT79" s="1085">
        <v>452879.50400000007</v>
      </c>
      <c r="BU79" s="1085">
        <v>226439.75200000004</v>
      </c>
      <c r="BV79" s="1085">
        <v>260405.71480000002</v>
      </c>
      <c r="BW79" s="1085">
        <v>299466.57202000002</v>
      </c>
      <c r="BX79" s="1085">
        <v>0</v>
      </c>
      <c r="BY79" s="1085">
        <v>0</v>
      </c>
      <c r="BZ79" s="1085">
        <v>0</v>
      </c>
      <c r="CA79" s="1085"/>
      <c r="CB79" s="1085"/>
      <c r="CC79" s="1085"/>
      <c r="CD79" s="1085"/>
      <c r="CE79" s="1085"/>
      <c r="CF79" s="1085"/>
      <c r="CG79" s="1085"/>
      <c r="CH79" s="1085"/>
      <c r="CI79" s="1085"/>
      <c r="CJ79" s="1085"/>
      <c r="CK79" s="1085"/>
      <c r="CL79" s="1085"/>
      <c r="CM79" s="1085"/>
      <c r="CN79" s="1085"/>
      <c r="CO79" s="1085"/>
      <c r="CP79" s="1085"/>
      <c r="CQ79" s="1085"/>
      <c r="CR79" s="1085"/>
      <c r="CS79" s="1085"/>
      <c r="CT79" s="1085">
        <v>0</v>
      </c>
      <c r="CU79" s="1085">
        <v>0</v>
      </c>
      <c r="CV79" s="1085">
        <v>0</v>
      </c>
      <c r="CW79" s="1085">
        <v>0</v>
      </c>
      <c r="CX79" s="1085">
        <v>0</v>
      </c>
      <c r="CY79" s="1085">
        <v>0</v>
      </c>
      <c r="CZ79" s="1085">
        <v>0</v>
      </c>
      <c r="DA79" s="1085">
        <v>0</v>
      </c>
      <c r="DB79" s="1085">
        <v>0</v>
      </c>
      <c r="DC79" s="1085">
        <v>0</v>
      </c>
      <c r="DD79" s="1085">
        <v>0</v>
      </c>
      <c r="DE79" s="1085">
        <v>0</v>
      </c>
      <c r="DF79" s="1085">
        <v>0</v>
      </c>
      <c r="DG79" s="1085">
        <v>0</v>
      </c>
      <c r="DH79" s="1085">
        <v>0</v>
      </c>
      <c r="DI79" s="1085">
        <v>0</v>
      </c>
      <c r="DJ79" s="1085">
        <v>0</v>
      </c>
      <c r="DK79" s="1085">
        <v>0</v>
      </c>
      <c r="DL79" s="1085">
        <v>0</v>
      </c>
      <c r="DM79" s="1085">
        <v>0</v>
      </c>
      <c r="DN79" s="1085">
        <v>0</v>
      </c>
      <c r="DO79" s="1085">
        <v>0</v>
      </c>
      <c r="DP79" s="1085">
        <v>0</v>
      </c>
      <c r="DQ79" s="1085">
        <v>0</v>
      </c>
      <c r="DR79" s="1085">
        <v>0</v>
      </c>
      <c r="DS79" s="1085">
        <v>0</v>
      </c>
      <c r="DT79" s="1085">
        <v>0</v>
      </c>
      <c r="DU79" s="1085">
        <v>0</v>
      </c>
      <c r="DV79" s="1085">
        <v>0</v>
      </c>
      <c r="DW79" s="1085">
        <v>0</v>
      </c>
      <c r="DX79" s="1085">
        <v>0</v>
      </c>
      <c r="DY79" s="1085">
        <v>0</v>
      </c>
      <c r="DZ79" s="1085">
        <v>0</v>
      </c>
      <c r="EA79" s="1085">
        <v>0</v>
      </c>
      <c r="EB79" s="1085">
        <v>0</v>
      </c>
      <c r="EC79" s="1085">
        <v>0</v>
      </c>
      <c r="ED79" s="1085">
        <v>0</v>
      </c>
      <c r="EE79" s="1085">
        <v>0</v>
      </c>
      <c r="EF79" s="1085">
        <v>0</v>
      </c>
      <c r="EG79" s="1085">
        <v>0</v>
      </c>
      <c r="EH79" s="1085">
        <v>0</v>
      </c>
      <c r="EI79" s="1085">
        <v>0</v>
      </c>
      <c r="EJ79" s="1085">
        <v>0</v>
      </c>
      <c r="EK79" s="1085">
        <v>0</v>
      </c>
      <c r="EL79" s="1085">
        <v>0</v>
      </c>
      <c r="EM79" s="1085">
        <v>0</v>
      </c>
      <c r="EN79" s="1085">
        <v>0</v>
      </c>
      <c r="EO79" s="1085">
        <v>0</v>
      </c>
      <c r="EP79" s="1085">
        <v>0</v>
      </c>
      <c r="EQ79" s="1085">
        <v>0</v>
      </c>
      <c r="ER79" s="1085">
        <v>0</v>
      </c>
      <c r="ES79" s="1085">
        <v>0</v>
      </c>
      <c r="ET79" s="1085">
        <v>0</v>
      </c>
      <c r="EU79" s="1085">
        <v>0</v>
      </c>
      <c r="EV79" s="1085">
        <v>0</v>
      </c>
      <c r="EW79" s="1085">
        <v>0</v>
      </c>
      <c r="EX79" s="1085">
        <v>0</v>
      </c>
      <c r="EY79" s="1085">
        <v>0</v>
      </c>
      <c r="EZ79" s="1085">
        <v>0</v>
      </c>
      <c r="FA79" s="1085">
        <v>0</v>
      </c>
      <c r="FB79" s="1085">
        <v>0</v>
      </c>
      <c r="FC79" s="1085">
        <v>0</v>
      </c>
      <c r="FD79" s="1085">
        <v>0</v>
      </c>
      <c r="FE79" s="1086"/>
    </row>
    <row r="80" spans="1:161" ht="15.75" customHeight="1">
      <c r="A80" s="1084" t="s">
        <v>915</v>
      </c>
      <c r="B80" s="1085">
        <v>58180.300000000017</v>
      </c>
      <c r="C80" s="1085">
        <v>6881.2999999999884</v>
      </c>
      <c r="D80" s="1085">
        <v>47329.599999999977</v>
      </c>
      <c r="E80" s="1085">
        <v>41521.300000000017</v>
      </c>
      <c r="F80" s="1085">
        <v>51949.400000000023</v>
      </c>
      <c r="G80" s="1085">
        <v>58377.599999999977</v>
      </c>
      <c r="H80" s="1085">
        <v>75052.500000000029</v>
      </c>
      <c r="I80" s="1085">
        <v>74381.399999999994</v>
      </c>
      <c r="J80" s="1085">
        <v>81852.600000000006</v>
      </c>
      <c r="K80" s="1085">
        <v>148937.70000000001</v>
      </c>
      <c r="L80" s="1085">
        <v>144225.20000000001</v>
      </c>
      <c r="M80" s="1085">
        <v>114722.59999999999</v>
      </c>
      <c r="N80" s="1085">
        <v>134130.89999999997</v>
      </c>
      <c r="O80" s="1085">
        <v>106508.79999999999</v>
      </c>
      <c r="P80" s="1085">
        <v>95827.699999999983</v>
      </c>
      <c r="Q80" s="1085">
        <v>116985.29999999999</v>
      </c>
      <c r="R80" s="1085">
        <v>104884.5</v>
      </c>
      <c r="S80" s="1085">
        <v>58514.399999999994</v>
      </c>
      <c r="T80" s="1085">
        <v>70070.600000000006</v>
      </c>
      <c r="U80" s="1085">
        <v>62375.800000000017</v>
      </c>
      <c r="V80" s="1085">
        <v>52287.199999999983</v>
      </c>
      <c r="W80" s="1085">
        <v>39213.799999999988</v>
      </c>
      <c r="X80" s="1085">
        <v>24350.2</v>
      </c>
      <c r="Y80" s="1085">
        <v>37088.5</v>
      </c>
      <c r="Z80" s="1085">
        <v>3838.9</v>
      </c>
      <c r="AA80" s="1085">
        <v>12282.1</v>
      </c>
      <c r="AB80" s="1085">
        <v>5018.2</v>
      </c>
      <c r="AC80" s="1085">
        <v>1946.2</v>
      </c>
      <c r="AD80" s="1085">
        <v>1684.2</v>
      </c>
      <c r="AE80" s="1085">
        <v>1251.0999999999999</v>
      </c>
      <c r="AF80" s="1085">
        <v>5861.5</v>
      </c>
      <c r="AG80" s="1085">
        <v>2981.2</v>
      </c>
      <c r="AH80" s="1085">
        <v>3442.9</v>
      </c>
      <c r="AI80" s="1085">
        <v>2463.1</v>
      </c>
      <c r="AJ80" s="1085">
        <v>2695.7</v>
      </c>
      <c r="AK80" s="1085">
        <v>2436.5</v>
      </c>
      <c r="AL80" s="1085">
        <v>1786.6</v>
      </c>
      <c r="AM80" s="1085">
        <v>2189.5</v>
      </c>
      <c r="AN80" s="1085">
        <v>1974.6</v>
      </c>
      <c r="AO80" s="1085">
        <v>2137.8000000000002</v>
      </c>
      <c r="AP80" s="1085">
        <v>2941.2</v>
      </c>
      <c r="AQ80" s="1085">
        <v>2586.1999999999998</v>
      </c>
      <c r="AR80" s="1085">
        <v>2693.6</v>
      </c>
      <c r="AS80" s="1085">
        <v>7858.5</v>
      </c>
      <c r="AT80" s="1085">
        <v>10012.4</v>
      </c>
      <c r="AU80" s="1085">
        <v>12648.1</v>
      </c>
      <c r="AV80" s="1085">
        <v>11772</v>
      </c>
      <c r="AW80" s="1085">
        <v>14432.4</v>
      </c>
      <c r="AX80" s="1085">
        <v>12569</v>
      </c>
      <c r="AY80" s="1085">
        <v>427664.78100000002</v>
      </c>
      <c r="AZ80" s="1085">
        <v>310674.397</v>
      </c>
      <c r="BA80" s="1085">
        <v>490361.07900000003</v>
      </c>
      <c r="BB80" s="1085">
        <v>529593.67500000005</v>
      </c>
      <c r="BC80" s="1085">
        <v>540163.23600000003</v>
      </c>
      <c r="BD80" s="1085">
        <v>70127.544999999998</v>
      </c>
      <c r="BE80" s="1085">
        <v>64621.805</v>
      </c>
      <c r="BF80" s="1085">
        <v>99278.099000000002</v>
      </c>
      <c r="BG80" s="1085">
        <v>68946.176999999996</v>
      </c>
      <c r="BH80" s="1085">
        <v>86481.138999999996</v>
      </c>
      <c r="BI80" s="1085">
        <v>65294.267500000242</v>
      </c>
      <c r="BJ80" s="1085">
        <v>188.50199969995117</v>
      </c>
      <c r="BK80" s="1085">
        <v>3402.7807859999998</v>
      </c>
      <c r="BL80" s="1085">
        <v>4400.7598760000001</v>
      </c>
      <c r="BM80" s="1085">
        <v>3738.235536289917</v>
      </c>
      <c r="BN80" s="1085">
        <v>2432.9807759999999</v>
      </c>
      <c r="BO80" s="1085">
        <v>2618.2329</v>
      </c>
      <c r="BP80" s="1085">
        <v>2277.0522089997557</v>
      </c>
      <c r="BQ80" s="1085">
        <v>1780.1945824699708</v>
      </c>
      <c r="BR80" s="1085">
        <v>45198.904287649901</v>
      </c>
      <c r="BS80" s="1085">
        <v>-8575.8166708000481</v>
      </c>
      <c r="BT80" s="1085">
        <v>79541.630721489986</v>
      </c>
      <c r="BU80" s="1085">
        <v>28945.425733609984</v>
      </c>
      <c r="BV80" s="1085">
        <v>136384.94085048998</v>
      </c>
      <c r="BW80" s="1085">
        <v>122347.48458305004</v>
      </c>
      <c r="BX80" s="1085">
        <v>287303.43415095995</v>
      </c>
      <c r="BY80" s="1085">
        <v>255482.52878743995</v>
      </c>
      <c r="BZ80" s="1085">
        <v>178438.37530714989</v>
      </c>
      <c r="CA80" s="1085">
        <v>98990.187718230096</v>
      </c>
      <c r="CB80" s="1085">
        <v>165770.32859103003</v>
      </c>
      <c r="CC80" s="1085">
        <v>164864.36962506981</v>
      </c>
      <c r="CD80" s="1085">
        <v>141777.05842225</v>
      </c>
      <c r="CE80" s="1085">
        <v>206264.79345709985</v>
      </c>
      <c r="CF80" s="1085">
        <v>95954.978236499999</v>
      </c>
      <c r="CG80" s="1085">
        <v>158857.39784320019</v>
      </c>
      <c r="CH80" s="1085">
        <v>131165.92866133008</v>
      </c>
      <c r="CI80" s="1085">
        <v>374785.82370521995</v>
      </c>
      <c r="CJ80" s="1085">
        <v>308892.78670160013</v>
      </c>
      <c r="CK80" s="1085">
        <v>303944.50982780004</v>
      </c>
      <c r="CL80" s="1085">
        <v>360128.08471530979</v>
      </c>
      <c r="CM80" s="1085">
        <v>403223.54809712991</v>
      </c>
      <c r="CN80" s="1085">
        <v>349934.76526827976</v>
      </c>
      <c r="CO80" s="1085">
        <v>333675.6012359701</v>
      </c>
      <c r="CP80" s="1085">
        <v>325669.56696514011</v>
      </c>
      <c r="CQ80" s="1085">
        <v>247720.28586773999</v>
      </c>
      <c r="CR80" s="1085">
        <v>175530.68341971972</v>
      </c>
      <c r="CS80" s="1085">
        <v>298859.30214979983</v>
      </c>
      <c r="CT80" s="1085">
        <v>261889.23195405983</v>
      </c>
      <c r="CU80" s="1085">
        <v>262239.73947100999</v>
      </c>
      <c r="CV80" s="1085">
        <v>265416.66629063024</v>
      </c>
      <c r="CW80" s="1085">
        <v>276117.40420531994</v>
      </c>
      <c r="CX80" s="1085">
        <v>261799.72384274</v>
      </c>
      <c r="CY80" s="1085">
        <v>267048.12512958987</v>
      </c>
      <c r="CZ80" s="1085">
        <v>219225.66648932983</v>
      </c>
      <c r="DA80" s="1085">
        <v>203339.32285346021</v>
      </c>
      <c r="DB80" s="1085">
        <v>208374.20533636987</v>
      </c>
      <c r="DC80" s="1085">
        <v>199345.12044890015</v>
      </c>
      <c r="DD80" s="1085">
        <v>224402.83793908983</v>
      </c>
      <c r="DE80" s="1085">
        <v>211679.06387091015</v>
      </c>
      <c r="DF80" s="1085">
        <v>191205.59888927991</v>
      </c>
      <c r="DG80" s="1085">
        <v>190341.16447948987</v>
      </c>
      <c r="DH80" s="1085">
        <v>199769.06241580017</v>
      </c>
      <c r="DI80" s="1085">
        <v>210943.38887162012</v>
      </c>
      <c r="DJ80" s="1085">
        <v>220802.68341244996</v>
      </c>
      <c r="DK80" s="1085">
        <v>222988.79097588989</v>
      </c>
      <c r="DL80" s="1085">
        <v>213903.24960852979</v>
      </c>
      <c r="DM80" s="1085">
        <v>193624.87193279003</v>
      </c>
      <c r="DN80" s="1085">
        <v>315923.08001470019</v>
      </c>
      <c r="DO80" s="1085">
        <v>376393.28704319993</v>
      </c>
      <c r="DP80" s="1085">
        <v>266151.46338725986</v>
      </c>
      <c r="DQ80" s="1085">
        <v>275090.48939670995</v>
      </c>
      <c r="DR80" s="1085">
        <v>85784.412808660039</v>
      </c>
      <c r="DS80" s="1085">
        <v>77314.852319379876</v>
      </c>
      <c r="DT80" s="1085">
        <v>68901.238981719973</v>
      </c>
      <c r="DU80" s="1085">
        <v>80591.57194563988</v>
      </c>
      <c r="DV80" s="1085">
        <v>103392.87322284009</v>
      </c>
      <c r="DW80" s="1085">
        <v>83219.229660939935</v>
      </c>
      <c r="DX80" s="1085">
        <v>133318.2633731098</v>
      </c>
      <c r="DY80" s="1085">
        <v>146277.92138970998</v>
      </c>
      <c r="DZ80" s="1085">
        <v>105481.28150379028</v>
      </c>
      <c r="EA80" s="1085">
        <v>105725.51981140992</v>
      </c>
      <c r="EB80" s="1085">
        <v>88583.829895040035</v>
      </c>
      <c r="EC80" s="1085">
        <v>107475.07198876001</v>
      </c>
      <c r="ED80" s="1085">
        <v>96995.612394289914</v>
      </c>
      <c r="EE80" s="1085">
        <v>100234.38008710003</v>
      </c>
      <c r="EF80" s="1085">
        <v>110272.73464628033</v>
      </c>
      <c r="EG80" s="1085">
        <v>113202.09507354998</v>
      </c>
      <c r="EH80" s="1085">
        <v>122714.3451310401</v>
      </c>
      <c r="EI80" s="1085">
        <v>113977.67079078009</v>
      </c>
      <c r="EJ80" s="1085">
        <v>97476.959611020065</v>
      </c>
      <c r="EK80" s="1085">
        <v>102400.54903601007</v>
      </c>
      <c r="EL80" s="1085">
        <v>82257.586121639702</v>
      </c>
      <c r="EM80" s="1085">
        <v>103052.7986885999</v>
      </c>
      <c r="EN80" s="1085">
        <v>100459.67741492027</v>
      </c>
      <c r="EO80" s="1085">
        <v>88556.023452119975</v>
      </c>
      <c r="EP80" s="1085">
        <v>84561.106856379731</v>
      </c>
      <c r="EQ80" s="1085">
        <v>95161.508298629924</v>
      </c>
      <c r="ER80" s="1085">
        <v>95027.156154870027</v>
      </c>
      <c r="ES80" s="1085">
        <v>105713.48309609991</v>
      </c>
      <c r="ET80" s="1085">
        <v>107388.36270040985</v>
      </c>
      <c r="EU80" s="1085">
        <v>93226.917200449694</v>
      </c>
      <c r="EV80" s="1085">
        <v>106929.9000730398</v>
      </c>
      <c r="EW80" s="1085">
        <v>116695.16463957001</v>
      </c>
      <c r="EX80" s="1085">
        <v>113884.16361084994</v>
      </c>
      <c r="EY80" s="1085">
        <v>109497.0795687702</v>
      </c>
      <c r="EZ80" s="1085">
        <v>99737.383379390376</v>
      </c>
      <c r="FA80" s="1085">
        <v>117484.51929650997</v>
      </c>
      <c r="FB80" s="1085">
        <v>108008.18498133986</v>
      </c>
      <c r="FC80" s="1085">
        <v>149755.59579976022</v>
      </c>
      <c r="FD80" s="1085">
        <v>130202.3687783098</v>
      </c>
      <c r="FE80" s="1086"/>
    </row>
    <row r="81" spans="1:161" s="979" customFormat="1" ht="16.5" customHeight="1">
      <c r="A81" s="1084"/>
      <c r="B81" s="1085"/>
      <c r="C81" s="1085"/>
      <c r="D81" s="1085"/>
      <c r="E81" s="1085"/>
      <c r="F81" s="1085"/>
      <c r="G81" s="1085"/>
      <c r="H81" s="1085"/>
      <c r="I81" s="1085"/>
      <c r="J81" s="1085"/>
      <c r="K81" s="1085"/>
      <c r="L81" s="1085"/>
      <c r="M81" s="1085"/>
      <c r="N81" s="1085"/>
      <c r="O81" s="1085"/>
      <c r="P81" s="1085"/>
      <c r="Q81" s="1085"/>
      <c r="R81" s="1085"/>
      <c r="S81" s="1085"/>
      <c r="T81" s="1085"/>
      <c r="U81" s="1085"/>
      <c r="V81" s="1085"/>
      <c r="W81" s="1085"/>
      <c r="X81" s="1085"/>
      <c r="Y81" s="1085"/>
      <c r="Z81" s="1085"/>
      <c r="AA81" s="1085"/>
      <c r="AB81" s="1085"/>
      <c r="AC81" s="1085"/>
      <c r="AD81" s="1085"/>
      <c r="AE81" s="1085"/>
      <c r="AF81" s="1085"/>
      <c r="AG81" s="1085"/>
      <c r="AH81" s="1085"/>
      <c r="AI81" s="1085"/>
      <c r="AJ81" s="1085"/>
      <c r="AK81" s="1085"/>
      <c r="AL81" s="1085"/>
      <c r="AM81" s="1085"/>
      <c r="AN81" s="1085"/>
      <c r="AO81" s="1085"/>
      <c r="AP81" s="1085"/>
      <c r="AQ81" s="1085"/>
      <c r="AR81" s="1085"/>
      <c r="AS81" s="1085"/>
      <c r="AT81" s="1085"/>
      <c r="AU81" s="1085"/>
      <c r="AV81" s="1085"/>
      <c r="AW81" s="1085"/>
      <c r="AX81" s="1085"/>
      <c r="AY81" s="1085"/>
      <c r="AZ81" s="1085"/>
      <c r="BA81" s="1085"/>
      <c r="BB81" s="1085"/>
      <c r="BC81" s="1085"/>
      <c r="BD81" s="1085"/>
      <c r="BE81" s="1085"/>
      <c r="BF81" s="1085"/>
      <c r="BG81" s="1085"/>
      <c r="BH81" s="1085"/>
      <c r="BI81" s="1085"/>
      <c r="BJ81" s="1085"/>
      <c r="BK81" s="1085"/>
      <c r="BL81" s="1085"/>
      <c r="BM81" s="1085"/>
      <c r="BN81" s="1085"/>
      <c r="BO81" s="1085"/>
      <c r="BP81" s="1085"/>
      <c r="BQ81" s="1085"/>
      <c r="BR81" s="1085"/>
      <c r="BS81" s="1085"/>
      <c r="BT81" s="1085"/>
      <c r="BU81" s="1085"/>
      <c r="BV81" s="1085"/>
      <c r="BW81" s="1085"/>
      <c r="BX81" s="1085"/>
      <c r="BY81" s="1085"/>
      <c r="BZ81" s="1085"/>
      <c r="CA81" s="1085"/>
      <c r="CB81" s="1085"/>
      <c r="CC81" s="1085"/>
      <c r="CD81" s="1085"/>
      <c r="CE81" s="1085"/>
      <c r="CF81" s="1085"/>
      <c r="CG81" s="1085"/>
      <c r="CH81" s="1085"/>
      <c r="CI81" s="1085"/>
      <c r="CJ81" s="1085"/>
      <c r="CK81" s="1085"/>
      <c r="CL81" s="1085"/>
      <c r="CM81" s="1085"/>
      <c r="CN81" s="1085"/>
      <c r="CO81" s="1085"/>
      <c r="CP81" s="1085"/>
      <c r="CQ81" s="1085"/>
      <c r="CR81" s="1085"/>
      <c r="CS81" s="1085"/>
      <c r="CT81" s="1085"/>
      <c r="CU81" s="1085"/>
      <c r="CV81" s="1085"/>
      <c r="CW81" s="1085"/>
      <c r="CX81" s="1085"/>
      <c r="CY81" s="1085"/>
      <c r="CZ81" s="1085"/>
      <c r="DA81" s="1085"/>
      <c r="DB81" s="1085"/>
      <c r="DC81" s="1085"/>
      <c r="DD81" s="1085"/>
      <c r="DE81" s="1085"/>
      <c r="DF81" s="1085"/>
      <c r="DG81" s="1085"/>
      <c r="DH81" s="1085"/>
      <c r="DI81" s="1085"/>
      <c r="DJ81" s="1085"/>
      <c r="DK81" s="1085"/>
      <c r="DL81" s="1085"/>
      <c r="DM81" s="1085"/>
      <c r="DN81" s="1085"/>
      <c r="DO81" s="1085"/>
      <c r="DP81" s="1085"/>
      <c r="DQ81" s="1085"/>
      <c r="DR81" s="1085"/>
      <c r="DS81" s="1085"/>
      <c r="DT81" s="1085"/>
      <c r="DU81" s="1085"/>
      <c r="DV81" s="1085"/>
      <c r="DW81" s="1085"/>
      <c r="DX81" s="1085"/>
      <c r="DY81" s="1085"/>
      <c r="DZ81" s="1085"/>
      <c r="EA81" s="1085"/>
      <c r="EB81" s="1085"/>
      <c r="EC81" s="1085"/>
      <c r="ED81" s="1085"/>
      <c r="EE81" s="1085"/>
      <c r="EF81" s="1085"/>
      <c r="EG81" s="1085"/>
      <c r="EH81" s="1085"/>
      <c r="EI81" s="1085"/>
      <c r="EJ81" s="1085"/>
      <c r="EK81" s="1085"/>
      <c r="EL81" s="1085"/>
      <c r="EM81" s="1085"/>
      <c r="EN81" s="1085"/>
      <c r="EO81" s="1085"/>
      <c r="EP81" s="1085"/>
      <c r="EQ81" s="1085"/>
      <c r="ER81" s="1085"/>
      <c r="ES81" s="1085"/>
      <c r="ET81" s="1085"/>
      <c r="EU81" s="1085"/>
      <c r="EV81" s="1085"/>
      <c r="EW81" s="1085"/>
      <c r="EX81" s="1085"/>
      <c r="EY81" s="1085"/>
      <c r="EZ81" s="1085"/>
      <c r="FA81" s="1085"/>
      <c r="FB81" s="1085"/>
      <c r="FC81" s="1085"/>
      <c r="FD81" s="1085"/>
      <c r="FE81" s="1083"/>
    </row>
    <row r="82" spans="1:161" s="974" customFormat="1" ht="15.75" customHeight="1">
      <c r="A82" s="1081" t="s">
        <v>916</v>
      </c>
      <c r="B82" s="1093">
        <v>2247039.9</v>
      </c>
      <c r="C82" s="1093">
        <v>2358883.9</v>
      </c>
      <c r="D82" s="1093">
        <v>2261844.7999999998</v>
      </c>
      <c r="E82" s="1093">
        <v>2312433.9</v>
      </c>
      <c r="F82" s="1093">
        <v>2299435.7000000002</v>
      </c>
      <c r="G82" s="1093">
        <v>2387410.5</v>
      </c>
      <c r="H82" s="1093">
        <v>2440168.0999999996</v>
      </c>
      <c r="I82" s="1093">
        <v>2387678.9</v>
      </c>
      <c r="J82" s="1093">
        <v>2469598.9</v>
      </c>
      <c r="K82" s="1093">
        <v>2579959.2000000002</v>
      </c>
      <c r="L82" s="1093">
        <v>2622913.3999999994</v>
      </c>
      <c r="M82" s="1093">
        <v>2676272.7000000002</v>
      </c>
      <c r="N82" s="1093">
        <v>2766880.3</v>
      </c>
      <c r="O82" s="1093">
        <v>2710663.0100000002</v>
      </c>
      <c r="P82" s="1093">
        <v>2759306.28</v>
      </c>
      <c r="Q82" s="1093">
        <v>2841452.82</v>
      </c>
      <c r="R82" s="1093">
        <v>2867414.8</v>
      </c>
      <c r="S82" s="1093">
        <v>2799933.4</v>
      </c>
      <c r="T82" s="1093">
        <v>2935877</v>
      </c>
      <c r="U82" s="1093">
        <v>2954876.2</v>
      </c>
      <c r="V82" s="1093">
        <v>2974367.8000000003</v>
      </c>
      <c r="W82" s="1093">
        <v>2756173.8999999994</v>
      </c>
      <c r="X82" s="1093">
        <v>2942479.9000000004</v>
      </c>
      <c r="Y82" s="1093">
        <v>3106391.6</v>
      </c>
      <c r="Z82" s="1093">
        <v>3047856.3</v>
      </c>
      <c r="AA82" s="1093">
        <v>3154996.4</v>
      </c>
      <c r="AB82" s="1093">
        <v>3300748.3</v>
      </c>
      <c r="AC82" s="1093">
        <v>3297707.3</v>
      </c>
      <c r="AD82" s="1093">
        <v>3276406.6999999997</v>
      </c>
      <c r="AE82" s="1093">
        <v>3361052.4</v>
      </c>
      <c r="AF82" s="1093">
        <v>3494912.6999999997</v>
      </c>
      <c r="AG82" s="1093">
        <v>3531828.6999999993</v>
      </c>
      <c r="AH82" s="1093">
        <v>3493270.9999999995</v>
      </c>
      <c r="AI82" s="1093">
        <v>3555974.6</v>
      </c>
      <c r="AJ82" s="1093">
        <v>3695962.1999999997</v>
      </c>
      <c r="AK82" s="1093">
        <v>3823821.6</v>
      </c>
      <c r="AL82" s="1093">
        <v>3753277.8030029167</v>
      </c>
      <c r="AM82" s="1093">
        <v>3940254.8556999997</v>
      </c>
      <c r="AN82" s="1093">
        <v>4036531.1999999997</v>
      </c>
      <c r="AO82" s="1093">
        <v>4158238.5000000005</v>
      </c>
      <c r="AP82" s="1093">
        <v>4175674.3</v>
      </c>
      <c r="AQ82" s="1093">
        <v>4175884.5</v>
      </c>
      <c r="AR82" s="1093">
        <v>4390827.5</v>
      </c>
      <c r="AS82" s="1093">
        <v>4479497.3</v>
      </c>
      <c r="AT82" s="1093">
        <v>4624105.1000000006</v>
      </c>
      <c r="AU82" s="1093">
        <v>4741125.0999999996</v>
      </c>
      <c r="AV82" s="1093">
        <v>4481203.1869999999</v>
      </c>
      <c r="AW82" s="1093">
        <v>4597306.3000000007</v>
      </c>
      <c r="AX82" s="1093">
        <v>4515117.57</v>
      </c>
      <c r="AY82" s="1093">
        <v>4693954.43</v>
      </c>
      <c r="AZ82" s="1093">
        <v>2928862.9039999996</v>
      </c>
      <c r="BA82" s="1093">
        <v>5258192.2879999997</v>
      </c>
      <c r="BB82" s="1093">
        <v>5450142.2549999999</v>
      </c>
      <c r="BC82" s="1093">
        <v>5619511.6880000001</v>
      </c>
      <c r="BD82" s="1093">
        <v>6009745.3799999999</v>
      </c>
      <c r="BE82" s="1093">
        <v>6333370.2939999998</v>
      </c>
      <c r="BF82" s="1093">
        <v>6460656.2240000004</v>
      </c>
      <c r="BG82" s="1093">
        <v>6554946.926</v>
      </c>
      <c r="BH82" s="1093">
        <v>7136758.8830000004</v>
      </c>
      <c r="BI82" s="1093">
        <v>7251176.9307000004</v>
      </c>
      <c r="BJ82" s="1093">
        <v>7172932.1391364504</v>
      </c>
      <c r="BK82" s="1093">
        <v>5619513.4085432803</v>
      </c>
      <c r="BL82" s="1093">
        <v>5959484.5321943704</v>
      </c>
      <c r="BM82" s="1093">
        <v>7570502.5513155703</v>
      </c>
      <c r="BN82" s="1093">
        <v>7839063.0487302393</v>
      </c>
      <c r="BO82" s="1093">
        <v>8149030.2660324601</v>
      </c>
      <c r="BP82" s="1093">
        <v>8780049.7945419997</v>
      </c>
      <c r="BQ82" s="1093">
        <v>9277244.5568936598</v>
      </c>
      <c r="BR82" s="1093">
        <v>9574243.6762099694</v>
      </c>
      <c r="BS82" s="1093">
        <v>10409066.015806349</v>
      </c>
      <c r="BT82" s="1093">
        <v>10288916.206658009</v>
      </c>
      <c r="BU82" s="1093">
        <v>10392775.792406421</v>
      </c>
      <c r="BV82" s="1093">
        <v>10981693.579679199</v>
      </c>
      <c r="BW82" s="1093">
        <v>11675722.143351851</v>
      </c>
      <c r="BX82" s="1093">
        <v>12578802.13423158</v>
      </c>
      <c r="BY82" s="1093">
        <v>13326938.18644234</v>
      </c>
      <c r="BZ82" s="1093">
        <v>13807371.743595868</v>
      </c>
      <c r="CA82" s="1093">
        <v>13906128.866983389</v>
      </c>
      <c r="CB82" s="1093">
        <v>14825366.673236649</v>
      </c>
      <c r="CC82" s="1093">
        <v>14965659.176116388</v>
      </c>
      <c r="CD82" s="1093">
        <v>14984809.943053778</v>
      </c>
      <c r="CE82" s="1093">
        <v>15926170.120736431</v>
      </c>
      <c r="CF82" s="1093">
        <v>14963612.409395341</v>
      </c>
      <c r="CG82" s="1093">
        <v>14913709.956797961</v>
      </c>
      <c r="CH82" s="1093">
        <v>15919559.824920869</v>
      </c>
      <c r="CI82" s="1093">
        <v>15922486.7779686</v>
      </c>
      <c r="CJ82" s="1093">
        <v>15952741.00581038</v>
      </c>
      <c r="CK82" s="1093">
        <v>15542613.507550457</v>
      </c>
      <c r="CL82" s="1093">
        <v>15578674.41254833</v>
      </c>
      <c r="CM82" s="1093">
        <v>15428145.49714759</v>
      </c>
      <c r="CN82" s="1093">
        <v>15519862.974650867</v>
      </c>
      <c r="CO82" s="1093">
        <v>15851044.432902221</v>
      </c>
      <c r="CP82" s="1093">
        <v>16547731.747250451</v>
      </c>
      <c r="CQ82" s="1093">
        <v>16731539.641330231</v>
      </c>
      <c r="CR82" s="1093">
        <v>17220165.50256864</v>
      </c>
      <c r="CS82" s="1093">
        <v>17442600.04432017</v>
      </c>
      <c r="CT82" s="1093">
        <v>17522858.248595327</v>
      </c>
      <c r="CU82" s="1093">
        <v>17360529.38317677</v>
      </c>
      <c r="CV82" s="1093">
        <v>17724184.317654479</v>
      </c>
      <c r="CW82" s="1093">
        <v>17845086.633405432</v>
      </c>
      <c r="CX82" s="1093">
        <v>17840605.06091319</v>
      </c>
      <c r="CY82" s="1093">
        <v>17613167.581436079</v>
      </c>
      <c r="CZ82" s="1093">
        <v>18053158.797818411</v>
      </c>
      <c r="DA82" s="1093">
        <v>17681842.663906679</v>
      </c>
      <c r="DB82" s="1093">
        <v>17978185.963982806</v>
      </c>
      <c r="DC82" s="1093">
        <v>18023948.650359299</v>
      </c>
      <c r="DD82" s="1093">
        <v>18374110.158482149</v>
      </c>
      <c r="DE82" s="1093">
        <v>18305591.567793142</v>
      </c>
      <c r="DF82" s="1093">
        <v>17331559.022440828</v>
      </c>
      <c r="DG82" s="1093">
        <v>17263316.300118919</v>
      </c>
      <c r="DH82" s="1093">
        <v>17514807.828786019</v>
      </c>
      <c r="DI82" s="1093">
        <v>17698745.16226685</v>
      </c>
      <c r="DJ82" s="1093">
        <v>17861414.080523249</v>
      </c>
      <c r="DK82" s="1093">
        <v>17950841.906174686</v>
      </c>
      <c r="DL82" s="1093">
        <v>18175410.999995239</v>
      </c>
      <c r="DM82" s="1093">
        <v>18679078.026100315</v>
      </c>
      <c r="DN82" s="1093">
        <v>19482991.922224462</v>
      </c>
      <c r="DO82" s="1093">
        <v>19798960.192973781</v>
      </c>
      <c r="DP82" s="1093">
        <v>19164780.905783206</v>
      </c>
      <c r="DQ82" s="1093">
        <v>19271081.267736673</v>
      </c>
      <c r="DR82" s="1093">
        <v>19396633.755987782</v>
      </c>
      <c r="DS82" s="1093">
        <v>20419067.336437345</v>
      </c>
      <c r="DT82" s="1093">
        <v>19721688.619157922</v>
      </c>
      <c r="DU82" s="1093">
        <v>19853543.738283098</v>
      </c>
      <c r="DV82" s="1093">
        <v>19886702.607850969</v>
      </c>
      <c r="DW82" s="1093">
        <v>19862719.55853856</v>
      </c>
      <c r="DX82" s="1093">
        <v>19966171.940228198</v>
      </c>
      <c r="DY82" s="1093">
        <v>20335164.075665347</v>
      </c>
      <c r="DZ82" s="1093">
        <v>20490320.273506872</v>
      </c>
      <c r="EA82" s="1093">
        <v>20836987.422813397</v>
      </c>
      <c r="EB82" s="1093">
        <v>21216308.086000819</v>
      </c>
      <c r="EC82" s="1093">
        <v>21862424.92003987</v>
      </c>
      <c r="ED82" s="1093">
        <v>21303951.769613832</v>
      </c>
      <c r="EE82" s="1093">
        <v>21742611.67744052</v>
      </c>
      <c r="EF82" s="1093">
        <v>22057352.119305681</v>
      </c>
      <c r="EG82" s="1093">
        <v>22319079.47297775</v>
      </c>
      <c r="EH82" s="1093">
        <v>22517974.517810326</v>
      </c>
      <c r="EI82" s="1093">
        <v>22473374.963810723</v>
      </c>
      <c r="EJ82" s="1093">
        <v>22539553.972227048</v>
      </c>
      <c r="EK82" s="1093">
        <v>22723871.470940895</v>
      </c>
      <c r="EL82" s="1093">
        <v>23141263.168426394</v>
      </c>
      <c r="EM82" s="1093">
        <v>23301457.353425372</v>
      </c>
      <c r="EN82" s="1093">
        <v>23460524.712412357</v>
      </c>
      <c r="EO82" s="1093">
        <v>23522607.49678997</v>
      </c>
      <c r="EP82" s="1093">
        <v>24334788.54792339</v>
      </c>
      <c r="EQ82" s="1093">
        <v>24408997.788555223</v>
      </c>
      <c r="ER82" s="1093">
        <v>24292898.938076526</v>
      </c>
      <c r="ES82" s="1093">
        <v>24474470.088652741</v>
      </c>
      <c r="ET82" s="1093">
        <v>24777941.79024446</v>
      </c>
      <c r="EU82" s="1093">
        <v>24638905.47301368</v>
      </c>
      <c r="EV82" s="1093">
        <v>25101151.67404785</v>
      </c>
      <c r="EW82" s="1093">
        <v>25579416.210232388</v>
      </c>
      <c r="EX82" s="1093">
        <v>25436199.58514845</v>
      </c>
      <c r="EY82" s="1093">
        <v>25947200.155102123</v>
      </c>
      <c r="EZ82" s="1093">
        <v>26335938.156015899</v>
      </c>
      <c r="FA82" s="1093">
        <v>27294186.047847066</v>
      </c>
      <c r="FB82" s="1093">
        <v>27414051.656468928</v>
      </c>
      <c r="FC82" s="1093">
        <v>27676235.585999351</v>
      </c>
      <c r="FD82" s="1093">
        <v>28486299.857823849</v>
      </c>
      <c r="FE82" s="1094"/>
    </row>
    <row r="83" spans="1:161" ht="16.5" thickBot="1">
      <c r="A83" s="1095" t="s">
        <v>677</v>
      </c>
      <c r="B83" s="1096"/>
      <c r="C83" s="1096"/>
      <c r="D83" s="1096"/>
      <c r="E83" s="1096"/>
      <c r="F83" s="1096"/>
      <c r="G83" s="1096"/>
      <c r="H83" s="1096"/>
      <c r="I83" s="1096"/>
      <c r="J83" s="1096"/>
      <c r="K83" s="1096"/>
      <c r="L83" s="1096"/>
      <c r="M83" s="1096"/>
      <c r="N83" s="1096"/>
      <c r="O83" s="1096"/>
      <c r="P83" s="1096"/>
      <c r="Q83" s="1096"/>
      <c r="R83" s="1096"/>
      <c r="S83" s="1096"/>
      <c r="T83" s="1096"/>
      <c r="U83" s="1096"/>
      <c r="V83" s="1096"/>
      <c r="W83" s="1096"/>
      <c r="X83" s="1096"/>
      <c r="Y83" s="1096"/>
      <c r="Z83" s="1096"/>
      <c r="AA83" s="1096"/>
      <c r="AB83" s="1096"/>
      <c r="AC83" s="1096"/>
      <c r="AD83" s="1096"/>
      <c r="AE83" s="1096"/>
      <c r="AF83" s="1096"/>
      <c r="AG83" s="1096"/>
      <c r="AH83" s="1096"/>
      <c r="AI83" s="1096"/>
      <c r="AJ83" s="1096"/>
      <c r="AK83" s="1096"/>
      <c r="AL83" s="1096"/>
      <c r="AM83" s="1096"/>
      <c r="AN83" s="1096"/>
      <c r="AO83" s="1096"/>
      <c r="AP83" s="1096"/>
      <c r="AQ83" s="1096"/>
      <c r="AR83" s="1096"/>
      <c r="AS83" s="1096"/>
      <c r="AT83" s="1096"/>
      <c r="AU83" s="1096"/>
      <c r="AV83" s="1096"/>
      <c r="AW83" s="1096"/>
      <c r="AX83" s="1096"/>
      <c r="AY83" s="1096"/>
      <c r="AZ83" s="1096"/>
      <c r="BA83" s="1096"/>
      <c r="BB83" s="1096"/>
      <c r="BC83" s="1096"/>
      <c r="BD83" s="1096"/>
      <c r="BE83" s="1096"/>
      <c r="BF83" s="1096"/>
      <c r="BG83" s="1096"/>
      <c r="BH83" s="1096"/>
      <c r="BI83" s="1096"/>
      <c r="BJ83" s="1096"/>
      <c r="BK83" s="1096"/>
      <c r="BL83" s="1096"/>
      <c r="BM83" s="1096"/>
      <c r="BN83" s="1096"/>
      <c r="BO83" s="1096"/>
      <c r="BP83" s="1096"/>
      <c r="BQ83" s="1096"/>
      <c r="BR83" s="1096"/>
      <c r="BS83" s="1096"/>
      <c r="BT83" s="1096"/>
      <c r="BU83" s="1096"/>
      <c r="BV83" s="1096"/>
      <c r="BW83" s="1096"/>
      <c r="BX83" s="1096"/>
      <c r="BY83" s="1096"/>
      <c r="BZ83" s="1096"/>
      <c r="CA83" s="1096"/>
      <c r="CB83" s="1096"/>
      <c r="CC83" s="1096"/>
      <c r="CD83" s="1096"/>
      <c r="CE83" s="1096"/>
      <c r="CF83" s="1096"/>
      <c r="CG83" s="1096"/>
      <c r="CH83" s="1096"/>
      <c r="CI83" s="1096"/>
      <c r="CJ83" s="1096"/>
      <c r="CK83" s="1096"/>
      <c r="CL83" s="1096"/>
      <c r="CM83" s="1096"/>
      <c r="CN83" s="1096"/>
      <c r="CO83" s="1096"/>
      <c r="CP83" s="1096"/>
      <c r="CQ83" s="1096"/>
      <c r="CR83" s="1096"/>
      <c r="CS83" s="1096"/>
      <c r="CT83" s="1096"/>
      <c r="CU83" s="1096"/>
      <c r="CV83" s="1096"/>
      <c r="CW83" s="1096"/>
      <c r="CX83" s="1096"/>
      <c r="CY83" s="1096"/>
      <c r="CZ83" s="1096"/>
      <c r="DA83" s="1096"/>
      <c r="DB83" s="1096"/>
      <c r="DC83" s="1096"/>
      <c r="DD83" s="1096"/>
      <c r="DE83" s="1096"/>
      <c r="DF83" s="1096">
        <v>853968.5662484701</v>
      </c>
      <c r="DG83" s="1096">
        <v>853968.5662484701</v>
      </c>
      <c r="DH83" s="1096">
        <v>853968.5662484701</v>
      </c>
      <c r="DI83" s="1096">
        <v>874373.58592014585</v>
      </c>
      <c r="DJ83" s="1096">
        <v>1377459.4602500899</v>
      </c>
      <c r="DK83" s="1096">
        <v>1390117.0888458537</v>
      </c>
      <c r="DL83" s="1096">
        <v>1384083.7231086176</v>
      </c>
      <c r="DM83" s="1096">
        <v>1332408.7860000001</v>
      </c>
      <c r="DN83" s="1096">
        <v>2068456.3643944999</v>
      </c>
      <c r="DO83" s="1096">
        <v>2087736.5742982</v>
      </c>
      <c r="DP83" s="1096">
        <v>1190107.5486661699</v>
      </c>
      <c r="DQ83" s="1096">
        <v>1308326.18365536</v>
      </c>
      <c r="DR83" s="1096">
        <v>1726382.33040346</v>
      </c>
      <c r="DS83" s="1096">
        <v>2208816.8817967498</v>
      </c>
      <c r="DT83" s="1096">
        <v>1758540.7135213402</v>
      </c>
      <c r="DU83" s="1096">
        <v>1775469.1228801499</v>
      </c>
      <c r="DV83" s="1096">
        <v>1670010.2484941999</v>
      </c>
      <c r="DW83" s="1096">
        <v>1666909.1923297499</v>
      </c>
      <c r="DX83" s="1096">
        <v>1643520.2389598</v>
      </c>
      <c r="DY83" s="1096">
        <v>1779318.53028888</v>
      </c>
      <c r="DZ83" s="1096">
        <v>1734754.8307020601</v>
      </c>
      <c r="EA83" s="1096">
        <v>1748851.80283638</v>
      </c>
      <c r="EB83" s="1096">
        <v>1790473.9970255701</v>
      </c>
      <c r="EC83" s="1096">
        <v>1862098.86339666</v>
      </c>
      <c r="ED83" s="1096">
        <v>1796990.8018708401</v>
      </c>
      <c r="EE83" s="1096">
        <v>1777794.1679319199</v>
      </c>
      <c r="EF83" s="1096">
        <v>1687521.99156752</v>
      </c>
      <c r="EG83" s="1096">
        <v>1696706.3162577699</v>
      </c>
      <c r="EH83" s="1096">
        <v>1684835.9001271399</v>
      </c>
      <c r="EI83" s="1096">
        <v>1680849.4353107701</v>
      </c>
      <c r="EJ83" s="1096">
        <v>1669981.0180794098</v>
      </c>
      <c r="EK83" s="1096">
        <v>1739801.86325498</v>
      </c>
      <c r="EL83" s="1096">
        <v>1687614.8596508501</v>
      </c>
      <c r="EM83" s="1096">
        <v>1518364.1556587901</v>
      </c>
      <c r="EN83" s="1096">
        <v>1482626.86614728</v>
      </c>
      <c r="EO83" s="1096">
        <v>1471058.7264537399</v>
      </c>
      <c r="EP83" s="1096">
        <v>1025470.1701593599</v>
      </c>
      <c r="EQ83" s="1096">
        <v>902111.94955576002</v>
      </c>
      <c r="ER83" s="1096">
        <v>916753.72519521997</v>
      </c>
      <c r="ES83" s="1096">
        <v>926839.13061461004</v>
      </c>
      <c r="ET83" s="1096">
        <v>928626.25382548</v>
      </c>
      <c r="EU83" s="1096">
        <v>933545.91035576002</v>
      </c>
      <c r="EV83" s="1096">
        <v>934434.69676313002</v>
      </c>
      <c r="EW83" s="1096">
        <v>959746.00002893992</v>
      </c>
      <c r="EX83" s="1096">
        <v>972864.64399406011</v>
      </c>
      <c r="EY83" s="1096">
        <v>927153.5179313001</v>
      </c>
      <c r="EZ83" s="1096">
        <v>364011.75168396003</v>
      </c>
      <c r="FA83" s="1096">
        <v>162266.89057089001</v>
      </c>
      <c r="FB83" s="1096">
        <v>159152.24335499</v>
      </c>
      <c r="FC83" s="1096">
        <v>162771.13807874999</v>
      </c>
      <c r="FD83" s="1096">
        <v>24279.146952040002</v>
      </c>
      <c r="FE83" s="1091"/>
    </row>
    <row r="84" spans="1:161" ht="15" thickTop="1">
      <c r="A84" s="998"/>
      <c r="B84" s="1097"/>
      <c r="C84" s="1097"/>
      <c r="D84" s="1097"/>
      <c r="E84" s="1097"/>
      <c r="F84" s="1097"/>
      <c r="G84" s="1097"/>
      <c r="H84" s="1097"/>
      <c r="I84" s="1097"/>
      <c r="J84" s="1097"/>
      <c r="K84" s="1097"/>
      <c r="L84" s="1097"/>
      <c r="M84" s="1097"/>
      <c r="N84" s="1097"/>
      <c r="O84" s="1097"/>
      <c r="P84" s="1097"/>
      <c r="Q84" s="1097"/>
      <c r="R84" s="1097"/>
      <c r="S84" s="1097"/>
      <c r="T84" s="1097"/>
      <c r="U84" s="1097"/>
      <c r="V84" s="1097"/>
      <c r="W84" s="1097"/>
      <c r="X84" s="1097"/>
      <c r="Y84" s="1097"/>
      <c r="Z84" s="1097"/>
      <c r="AA84" s="1097"/>
      <c r="AB84" s="1097"/>
      <c r="AC84" s="1097"/>
      <c r="AD84" s="1097"/>
      <c r="AE84" s="1097"/>
      <c r="AF84" s="1097"/>
      <c r="AG84" s="1097"/>
      <c r="AH84" s="1097"/>
      <c r="AI84" s="1097"/>
      <c r="AJ84" s="1097"/>
      <c r="AK84" s="1097"/>
      <c r="AL84" s="1097"/>
      <c r="AM84" s="1097"/>
      <c r="AN84" s="1097"/>
      <c r="AO84" s="1097"/>
      <c r="AP84" s="1097"/>
      <c r="AQ84" s="1097"/>
      <c r="AR84" s="1097"/>
      <c r="AS84" s="1097"/>
      <c r="AT84" s="1097"/>
      <c r="AU84" s="1097"/>
      <c r="AV84" s="1097"/>
      <c r="AW84" s="1097"/>
      <c r="AX84" s="1097"/>
      <c r="AY84" s="1097"/>
      <c r="AZ84" s="1097"/>
      <c r="BA84" s="1097"/>
      <c r="BB84" s="1097"/>
      <c r="BC84" s="1097"/>
      <c r="BD84" s="1097"/>
      <c r="BE84" s="1097"/>
      <c r="BF84" s="1097"/>
      <c r="BG84" s="1097"/>
      <c r="BH84" s="1097"/>
      <c r="BI84" s="1097"/>
      <c r="BJ84" s="1097"/>
      <c r="BK84" s="1097"/>
      <c r="BL84" s="1097"/>
      <c r="BM84" s="1097"/>
      <c r="BN84" s="1097"/>
      <c r="BO84" s="1097"/>
      <c r="BP84" s="1097"/>
      <c r="BQ84" s="1097"/>
      <c r="BR84" s="1097"/>
      <c r="BS84" s="1097"/>
      <c r="BT84" s="1097"/>
      <c r="BU84" s="1097"/>
      <c r="BV84" s="1097"/>
      <c r="BW84" s="1097"/>
      <c r="BX84" s="1097"/>
      <c r="BY84" s="1097"/>
      <c r="BZ84" s="1097"/>
      <c r="CA84" s="1097"/>
      <c r="CB84" s="1097"/>
      <c r="CC84" s="1097"/>
      <c r="CD84" s="1097"/>
      <c r="CE84" s="1097"/>
      <c r="CF84" s="1097"/>
      <c r="CG84" s="1097"/>
      <c r="CH84" s="1097"/>
      <c r="CI84" s="1097"/>
      <c r="CJ84" s="1097"/>
      <c r="CK84" s="1097"/>
      <c r="CL84" s="1097"/>
      <c r="CM84" s="1097"/>
      <c r="CN84" s="1097"/>
      <c r="CO84" s="1097"/>
      <c r="CP84" s="1097"/>
      <c r="CQ84" s="1097"/>
      <c r="CR84" s="1097"/>
      <c r="CS84" s="1097"/>
      <c r="CT84" s="1097"/>
      <c r="CU84" s="1097"/>
      <c r="CV84" s="1097"/>
      <c r="CW84" s="1097"/>
      <c r="CX84" s="1097"/>
      <c r="CY84" s="1097"/>
      <c r="CZ84" s="1097"/>
      <c r="DA84" s="1097"/>
      <c r="DB84" s="1097"/>
      <c r="DC84" s="1097"/>
      <c r="DD84" s="1097"/>
      <c r="DE84" s="1097"/>
      <c r="DF84" s="1097"/>
      <c r="DG84" s="1097"/>
      <c r="DH84" s="1097"/>
      <c r="DI84" s="1097"/>
      <c r="DJ84" s="1097"/>
      <c r="DK84" s="1097"/>
      <c r="DL84" s="1097"/>
      <c r="DM84" s="1097"/>
      <c r="DN84" s="1097"/>
      <c r="DO84" s="1097"/>
      <c r="DP84" s="1097"/>
      <c r="DQ84" s="1097"/>
      <c r="DR84" s="1097"/>
      <c r="DS84" s="1097"/>
      <c r="DT84" s="1097"/>
      <c r="DU84" s="1097"/>
      <c r="DV84" s="1097"/>
      <c r="DW84" s="1097"/>
      <c r="DX84" s="1097"/>
      <c r="DY84" s="1097"/>
      <c r="DZ84" s="1097"/>
      <c r="EA84" s="1097"/>
      <c r="EB84" s="1097"/>
      <c r="EC84" s="1097"/>
      <c r="ED84" s="1097"/>
      <c r="EE84" s="1097"/>
      <c r="EF84" s="1097"/>
      <c r="EG84" s="1097"/>
      <c r="EH84" s="1097"/>
      <c r="EI84" s="1097"/>
      <c r="EJ84" s="1097"/>
      <c r="EK84" s="1097"/>
      <c r="EL84" s="1097"/>
      <c r="EM84" s="1097"/>
      <c r="EN84" s="1097"/>
      <c r="EO84" s="1097"/>
      <c r="EP84" s="1097"/>
      <c r="EQ84" s="1097"/>
      <c r="ER84" s="1097"/>
      <c r="ES84" s="1097"/>
      <c r="ET84" s="1097"/>
      <c r="EU84" s="1097"/>
      <c r="EV84" s="1097"/>
      <c r="EW84" s="1097"/>
      <c r="EX84" s="1097"/>
      <c r="EY84" s="1097"/>
      <c r="EZ84" s="1097"/>
      <c r="FA84" s="1097"/>
      <c r="FB84" s="1097"/>
      <c r="FC84" s="1097"/>
      <c r="FD84" s="1097"/>
      <c r="FE84" s="1086"/>
    </row>
    <row r="85" spans="1:161" ht="14.25">
      <c r="A85" s="998" t="s">
        <v>623</v>
      </c>
      <c r="B85" s="1097"/>
      <c r="C85" s="1097"/>
      <c r="D85" s="1097"/>
      <c r="E85" s="1097"/>
      <c r="F85" s="1097"/>
      <c r="G85" s="1097"/>
      <c r="H85" s="1097"/>
      <c r="I85" s="1097"/>
      <c r="J85" s="1097"/>
      <c r="K85" s="1097"/>
      <c r="L85" s="1097"/>
      <c r="M85" s="1097"/>
      <c r="N85" s="1097"/>
      <c r="O85" s="1097"/>
      <c r="P85" s="1097"/>
      <c r="Q85" s="1097"/>
      <c r="R85" s="1097"/>
      <c r="S85" s="1097"/>
      <c r="T85" s="1097"/>
      <c r="U85" s="1097"/>
      <c r="V85" s="1097"/>
      <c r="W85" s="1097"/>
      <c r="X85" s="1097"/>
      <c r="Y85" s="1097"/>
      <c r="Z85" s="1097"/>
      <c r="AA85" s="1097"/>
      <c r="AB85" s="1097"/>
      <c r="AC85" s="1097"/>
      <c r="AD85" s="1097"/>
      <c r="AE85" s="1097"/>
      <c r="AF85" s="1097"/>
      <c r="AG85" s="1097"/>
      <c r="AH85" s="1097"/>
      <c r="AI85" s="1097"/>
      <c r="AJ85" s="1097"/>
      <c r="AK85" s="1097"/>
      <c r="AL85" s="1097"/>
      <c r="AM85" s="1097"/>
      <c r="AN85" s="1097"/>
      <c r="AO85" s="1097"/>
      <c r="AP85" s="1097"/>
      <c r="AQ85" s="1097"/>
      <c r="AR85" s="1097"/>
      <c r="AS85" s="1097"/>
      <c r="AT85" s="1097"/>
      <c r="AU85" s="1097"/>
      <c r="AV85" s="1097"/>
      <c r="AW85" s="1097"/>
      <c r="AX85" s="1097"/>
      <c r="AY85" s="1097"/>
      <c r="AZ85" s="1097"/>
      <c r="BA85" s="1097"/>
      <c r="BB85" s="1097"/>
      <c r="BC85" s="1097"/>
      <c r="BD85" s="1097"/>
      <c r="BE85" s="1097"/>
      <c r="BF85" s="1097"/>
      <c r="BG85" s="1097"/>
      <c r="BH85" s="1097"/>
      <c r="BI85" s="1097"/>
      <c r="BJ85" s="1097"/>
      <c r="BK85" s="1097"/>
      <c r="BL85" s="1097"/>
      <c r="BM85" s="1097"/>
      <c r="BN85" s="1097"/>
      <c r="BO85" s="1097"/>
      <c r="BP85" s="1097"/>
      <c r="BQ85" s="1097"/>
      <c r="BR85" s="1097"/>
      <c r="BS85" s="1097"/>
      <c r="BT85" s="1097"/>
      <c r="BU85" s="1097"/>
      <c r="BV85" s="1097"/>
      <c r="BW85" s="1097"/>
      <c r="BX85" s="1097"/>
      <c r="BY85" s="1097"/>
      <c r="BZ85" s="1097"/>
      <c r="CA85" s="1097"/>
      <c r="CB85" s="1097"/>
      <c r="CC85" s="1097"/>
      <c r="CD85" s="1097"/>
      <c r="CE85" s="1097"/>
      <c r="CF85" s="1097"/>
      <c r="CG85" s="1097"/>
      <c r="CH85" s="1097"/>
      <c r="CI85" s="1097"/>
      <c r="CJ85" s="1097"/>
      <c r="CK85" s="1097"/>
      <c r="CL85" s="1097"/>
      <c r="CM85" s="1097"/>
      <c r="CN85" s="1097"/>
      <c r="CO85" s="1097"/>
      <c r="CP85" s="1097"/>
      <c r="CQ85" s="1097"/>
      <c r="CR85" s="1097"/>
      <c r="CS85" s="1097"/>
      <c r="CT85" s="1097"/>
      <c r="CU85" s="1097"/>
      <c r="CV85" s="1097"/>
      <c r="CW85" s="1097"/>
      <c r="CX85" s="1097"/>
      <c r="CY85" s="1097"/>
      <c r="CZ85" s="1097"/>
      <c r="DA85" s="1097"/>
      <c r="DB85" s="1097"/>
      <c r="DC85" s="1097"/>
      <c r="DD85" s="1097"/>
      <c r="DE85" s="1097"/>
      <c r="DF85" s="1097"/>
      <c r="DG85" s="1097"/>
      <c r="DH85" s="1097"/>
      <c r="DI85" s="1097"/>
      <c r="DJ85" s="1097"/>
      <c r="DK85" s="1097"/>
      <c r="DL85" s="1097"/>
      <c r="DM85" s="1097"/>
      <c r="DN85" s="1097"/>
      <c r="DO85" s="1097"/>
      <c r="DP85" s="1097"/>
      <c r="DQ85" s="1097"/>
      <c r="DR85" s="1097"/>
      <c r="DS85" s="1097"/>
      <c r="DT85" s="1097"/>
      <c r="DU85" s="1097"/>
      <c r="DV85" s="1097"/>
      <c r="DW85" s="1097"/>
      <c r="DX85" s="1097"/>
      <c r="DY85" s="1097"/>
      <c r="DZ85" s="1097"/>
      <c r="EA85" s="1097"/>
      <c r="EB85" s="1097"/>
      <c r="EC85" s="1097"/>
      <c r="ED85" s="1097"/>
      <c r="EE85" s="1097"/>
      <c r="EF85" s="1097"/>
      <c r="EG85" s="1097"/>
      <c r="EH85" s="1097"/>
      <c r="EI85" s="1097"/>
      <c r="EJ85" s="1097"/>
      <c r="EK85" s="1097"/>
      <c r="EL85" s="1097"/>
      <c r="EM85" s="1097"/>
      <c r="EN85" s="1097"/>
      <c r="EO85" s="1097"/>
      <c r="EP85" s="1097"/>
      <c r="EQ85" s="1097"/>
      <c r="ER85" s="1097"/>
      <c r="ES85" s="1097"/>
      <c r="ET85" s="1097"/>
      <c r="EU85" s="1097"/>
      <c r="EV85" s="1097"/>
      <c r="EW85" s="1097"/>
      <c r="EX85" s="1097"/>
      <c r="EY85" s="1097"/>
      <c r="EZ85" s="1097"/>
      <c r="FA85" s="1097"/>
      <c r="FB85" s="1097"/>
      <c r="FC85" s="1097"/>
      <c r="FD85" s="1097"/>
      <c r="FE85" s="1086"/>
    </row>
    <row r="86" spans="1:161" ht="14.25">
      <c r="A86" s="1098" t="s">
        <v>917</v>
      </c>
      <c r="B86" s="1099"/>
      <c r="C86" s="1099"/>
      <c r="D86" s="1099"/>
      <c r="E86" s="1099"/>
      <c r="F86" s="1099"/>
      <c r="G86" s="1099"/>
      <c r="H86" s="1099"/>
      <c r="I86" s="1099"/>
      <c r="J86" s="1099"/>
      <c r="K86" s="1099"/>
      <c r="L86" s="1099"/>
      <c r="M86" s="1099"/>
      <c r="N86" s="1099"/>
      <c r="O86" s="1099"/>
      <c r="P86" s="1099"/>
      <c r="Q86" s="1099"/>
      <c r="R86" s="1099"/>
      <c r="S86" s="1099"/>
      <c r="T86" s="1099"/>
      <c r="U86" s="1099"/>
      <c r="V86" s="1099"/>
      <c r="W86" s="1099"/>
      <c r="X86" s="1099"/>
      <c r="Y86" s="1099"/>
      <c r="Z86" s="1099"/>
      <c r="AA86" s="1099"/>
      <c r="AB86" s="1099"/>
      <c r="AC86" s="1099"/>
      <c r="AD86" s="1099"/>
      <c r="AE86" s="1099"/>
      <c r="AF86" s="1099"/>
      <c r="AG86" s="1099"/>
      <c r="AH86" s="1099"/>
      <c r="AI86" s="1099"/>
      <c r="AJ86" s="1099"/>
      <c r="AK86" s="1099"/>
      <c r="AL86" s="1099"/>
      <c r="AM86" s="1099"/>
      <c r="AN86" s="1099"/>
      <c r="AO86" s="1099"/>
      <c r="AP86" s="1099"/>
      <c r="AQ86" s="1099"/>
      <c r="AR86" s="1099"/>
      <c r="AS86" s="1099"/>
      <c r="AT86" s="1099"/>
      <c r="AU86" s="1099"/>
      <c r="AV86" s="1099"/>
      <c r="AW86" s="1099"/>
      <c r="AX86" s="1099"/>
      <c r="AY86" s="1099"/>
      <c r="AZ86" s="1099"/>
      <c r="BA86" s="1099"/>
      <c r="BB86" s="1099"/>
      <c r="BC86" s="1099"/>
      <c r="BD86" s="1099"/>
      <c r="BE86" s="1099"/>
      <c r="BF86" s="1099"/>
      <c r="BG86" s="1099"/>
      <c r="BH86" s="1099"/>
      <c r="BI86" s="1099"/>
      <c r="BJ86" s="1099"/>
      <c r="BK86" s="1099"/>
      <c r="BL86" s="1099"/>
      <c r="BM86" s="1099"/>
      <c r="BN86" s="1099"/>
      <c r="BO86" s="1099"/>
      <c r="BP86" s="1099"/>
      <c r="BQ86" s="1099"/>
      <c r="BR86" s="1099"/>
      <c r="BS86" s="1099"/>
      <c r="BT86" s="1099"/>
      <c r="BU86" s="1099"/>
      <c r="BV86" s="1099"/>
      <c r="BW86" s="1099"/>
      <c r="BX86" s="1099"/>
      <c r="BY86" s="1099"/>
      <c r="BZ86" s="1099"/>
      <c r="CA86" s="1099"/>
      <c r="CB86" s="1099"/>
      <c r="CC86" s="1099"/>
      <c r="CD86" s="1099"/>
      <c r="CE86" s="1099"/>
      <c r="CF86" s="1099"/>
      <c r="CG86" s="1099"/>
      <c r="CH86" s="1099"/>
      <c r="CI86" s="1099"/>
      <c r="CJ86" s="1099"/>
      <c r="CK86" s="1099"/>
      <c r="CL86" s="1099"/>
      <c r="CM86" s="1099"/>
      <c r="CN86" s="1099"/>
      <c r="CO86" s="1099"/>
      <c r="CP86" s="1099"/>
      <c r="CQ86" s="1099"/>
      <c r="CR86" s="1099"/>
      <c r="CS86" s="1099"/>
      <c r="CT86" s="1099"/>
      <c r="CU86" s="1099"/>
      <c r="CV86" s="1099"/>
      <c r="CW86" s="1099"/>
      <c r="CX86" s="1099"/>
      <c r="CY86" s="1099"/>
      <c r="CZ86" s="1099"/>
      <c r="DA86" s="1099"/>
      <c r="DB86" s="1099"/>
      <c r="DC86" s="1099"/>
      <c r="DD86" s="1099"/>
      <c r="DE86" s="1099"/>
      <c r="DF86" s="1099"/>
      <c r="DG86" s="1099"/>
      <c r="DH86" s="1099"/>
      <c r="DI86" s="1099"/>
      <c r="DJ86" s="1099"/>
      <c r="DK86" s="1099"/>
      <c r="DL86" s="1099"/>
      <c r="DM86" s="1099"/>
      <c r="DN86" s="1099"/>
      <c r="DO86" s="1099"/>
      <c r="DP86" s="1099"/>
      <c r="DQ86" s="1099"/>
      <c r="DR86" s="1099"/>
      <c r="DS86" s="1099"/>
      <c r="DT86" s="1099"/>
      <c r="DU86" s="1099"/>
      <c r="DV86" s="1099"/>
      <c r="DW86" s="1099"/>
      <c r="DX86" s="1099"/>
      <c r="DY86" s="1099"/>
      <c r="DZ86" s="1099"/>
      <c r="EA86" s="1099"/>
      <c r="EB86" s="1099"/>
      <c r="EC86" s="1099"/>
      <c r="ED86" s="1099"/>
      <c r="EE86" s="1099"/>
      <c r="EF86" s="1099"/>
      <c r="EG86" s="1099"/>
      <c r="EH86" s="1099"/>
      <c r="EI86" s="1099"/>
      <c r="EJ86" s="1099"/>
      <c r="EK86" s="1099"/>
      <c r="EL86" s="1099"/>
      <c r="EM86" s="1099"/>
      <c r="EN86" s="1099"/>
      <c r="EO86" s="1099"/>
      <c r="EP86" s="1099"/>
      <c r="EQ86" s="1099"/>
      <c r="ER86" s="1099"/>
      <c r="ES86" s="1099"/>
      <c r="ET86" s="1099"/>
      <c r="EU86" s="1099"/>
      <c r="EV86" s="1099"/>
      <c r="EW86" s="1099"/>
      <c r="EX86" s="1099"/>
      <c r="EY86" s="1099"/>
      <c r="EZ86" s="1099"/>
      <c r="FA86" s="1099"/>
      <c r="FB86" s="1099"/>
      <c r="FC86" s="1099"/>
      <c r="FD86" s="1099"/>
      <c r="FE86" s="1086"/>
    </row>
    <row r="87" spans="1:161" ht="14.25">
      <c r="A87" s="1100" t="s">
        <v>918</v>
      </c>
      <c r="B87" s="1099"/>
      <c r="C87" s="1099"/>
      <c r="D87" s="1099"/>
      <c r="E87" s="1099"/>
      <c r="F87" s="1099"/>
      <c r="G87" s="1099"/>
      <c r="H87" s="1099"/>
      <c r="I87" s="1099"/>
      <c r="J87" s="1099"/>
      <c r="K87" s="1099"/>
      <c r="L87" s="1099"/>
      <c r="M87" s="1099"/>
      <c r="N87" s="1099"/>
      <c r="O87" s="1099"/>
      <c r="P87" s="1099"/>
      <c r="Q87" s="1099"/>
      <c r="R87" s="1099"/>
      <c r="S87" s="1099"/>
      <c r="T87" s="1099"/>
      <c r="U87" s="1099"/>
      <c r="V87" s="1099"/>
      <c r="W87" s="1099"/>
      <c r="X87" s="1099"/>
      <c r="Y87" s="1099"/>
      <c r="Z87" s="1099"/>
      <c r="AA87" s="1099"/>
      <c r="AB87" s="1099"/>
      <c r="AC87" s="1099"/>
      <c r="AD87" s="1099"/>
      <c r="AE87" s="1099"/>
      <c r="AF87" s="1099"/>
      <c r="AG87" s="1099"/>
      <c r="AH87" s="1099"/>
      <c r="AI87" s="1099"/>
      <c r="AJ87" s="1099"/>
      <c r="AK87" s="1099"/>
      <c r="AL87" s="1099"/>
      <c r="AM87" s="1099"/>
      <c r="AN87" s="1099"/>
      <c r="AO87" s="1099"/>
      <c r="AP87" s="1099"/>
      <c r="AQ87" s="1099"/>
      <c r="AR87" s="1099"/>
      <c r="AS87" s="1099"/>
      <c r="AT87" s="1099"/>
      <c r="AU87" s="1099"/>
      <c r="AV87" s="1099"/>
      <c r="AW87" s="1099"/>
      <c r="AX87" s="1099"/>
      <c r="AY87" s="1099"/>
      <c r="AZ87" s="1099"/>
      <c r="BA87" s="1099"/>
      <c r="BB87" s="1099"/>
      <c r="BC87" s="1099"/>
      <c r="BD87" s="1099"/>
      <c r="BE87" s="1099"/>
      <c r="BF87" s="1099"/>
      <c r="BG87" s="1099"/>
      <c r="BH87" s="1099"/>
      <c r="BI87" s="1099"/>
      <c r="BJ87" s="1099"/>
      <c r="BK87" s="1099"/>
      <c r="BL87" s="1099"/>
      <c r="BM87" s="1099"/>
      <c r="BN87" s="1099"/>
      <c r="BO87" s="1099"/>
      <c r="BP87" s="1099"/>
      <c r="BQ87" s="1099"/>
      <c r="BR87" s="1099"/>
      <c r="BS87" s="1099"/>
      <c r="BT87" s="1099"/>
      <c r="BU87" s="1099"/>
      <c r="BV87" s="1099"/>
      <c r="BW87" s="1099"/>
      <c r="BX87" s="1099"/>
      <c r="BY87" s="1099"/>
      <c r="BZ87" s="1099"/>
      <c r="CA87" s="1099"/>
      <c r="CB87" s="1099"/>
      <c r="CC87" s="1099"/>
      <c r="CD87" s="1099"/>
      <c r="CE87" s="1099"/>
      <c r="CF87" s="1099"/>
      <c r="CG87" s="1099"/>
      <c r="CH87" s="1099"/>
      <c r="CI87" s="1099"/>
      <c r="CJ87" s="1099"/>
      <c r="CK87" s="1099"/>
      <c r="CL87" s="1099"/>
      <c r="CM87" s="1099"/>
      <c r="CN87" s="1099"/>
      <c r="CO87" s="1099"/>
      <c r="CP87" s="1099"/>
      <c r="CQ87" s="1099"/>
      <c r="CR87" s="1099"/>
      <c r="CS87" s="1099"/>
      <c r="CT87" s="1099"/>
      <c r="CU87" s="1099"/>
      <c r="CV87" s="1099"/>
      <c r="CW87" s="1099"/>
      <c r="CX87" s="1099"/>
      <c r="CY87" s="1099"/>
      <c r="CZ87" s="1099"/>
      <c r="DA87" s="1099"/>
      <c r="DB87" s="1099"/>
      <c r="DC87" s="1099"/>
      <c r="DD87" s="1099"/>
      <c r="DE87" s="1099"/>
      <c r="DF87" s="1099"/>
      <c r="DG87" s="1099"/>
      <c r="DH87" s="1099"/>
      <c r="DI87" s="1099"/>
      <c r="DJ87" s="1099"/>
      <c r="DK87" s="1099"/>
      <c r="DL87" s="1099"/>
      <c r="DM87" s="1099"/>
      <c r="DN87" s="1099"/>
      <c r="DO87" s="1099"/>
      <c r="DP87" s="1099"/>
      <c r="DQ87" s="1099"/>
      <c r="DR87" s="1099"/>
      <c r="DS87" s="1099"/>
      <c r="DT87" s="1099"/>
      <c r="DU87" s="1099"/>
      <c r="DV87" s="1099"/>
      <c r="DW87" s="1099"/>
      <c r="DX87" s="1099"/>
      <c r="DY87" s="1099"/>
      <c r="DZ87" s="1099"/>
      <c r="EA87" s="1099"/>
      <c r="EB87" s="1099"/>
      <c r="EC87" s="1099"/>
      <c r="ED87" s="1099"/>
      <c r="EE87" s="1099"/>
      <c r="EF87" s="1099"/>
      <c r="EG87" s="1099"/>
      <c r="EH87" s="1099"/>
      <c r="EI87" s="1099"/>
      <c r="EJ87" s="1099"/>
      <c r="EK87" s="1099"/>
      <c r="EL87" s="1099"/>
      <c r="EM87" s="1099"/>
      <c r="EN87" s="1099"/>
      <c r="EO87" s="1099"/>
      <c r="EP87" s="1099"/>
      <c r="EQ87" s="1099"/>
      <c r="ER87" s="1099"/>
      <c r="ES87" s="1099"/>
      <c r="ET87" s="1099"/>
      <c r="EU87" s="1099"/>
      <c r="EV87" s="1099"/>
      <c r="EW87" s="1099"/>
      <c r="EX87" s="1099"/>
      <c r="EY87" s="1099"/>
      <c r="EZ87" s="1099"/>
      <c r="FA87" s="1099"/>
      <c r="FB87" s="1099"/>
      <c r="FC87" s="1099"/>
      <c r="FD87" s="1099"/>
      <c r="FE87" s="1086"/>
    </row>
    <row r="88" spans="1:161" ht="14.25">
      <c r="A88" s="998" t="s">
        <v>314</v>
      </c>
      <c r="B88" s="1060"/>
      <c r="C88" s="1060"/>
      <c r="D88" s="1060"/>
      <c r="E88" s="1060"/>
      <c r="F88" s="1060"/>
      <c r="G88" s="1060"/>
      <c r="H88" s="1060"/>
      <c r="I88" s="1060"/>
      <c r="J88" s="1060"/>
      <c r="K88" s="1060"/>
      <c r="L88" s="1060"/>
      <c r="M88" s="1060"/>
      <c r="N88" s="1060"/>
      <c r="O88" s="1060"/>
      <c r="P88" s="1060"/>
      <c r="Q88" s="1060"/>
      <c r="R88" s="1060"/>
      <c r="S88" s="1060"/>
      <c r="T88" s="1060"/>
      <c r="U88" s="1060"/>
      <c r="V88" s="1060"/>
      <c r="W88" s="1060"/>
      <c r="X88" s="1060"/>
      <c r="Y88" s="1060"/>
      <c r="Z88" s="1060"/>
      <c r="AA88" s="1060"/>
      <c r="AB88" s="1060"/>
      <c r="AC88" s="1060"/>
      <c r="AD88" s="1060"/>
      <c r="AE88" s="1060"/>
      <c r="AF88" s="1060"/>
      <c r="AG88" s="1060"/>
      <c r="AH88" s="1060"/>
      <c r="AI88" s="1060"/>
      <c r="AJ88" s="1060"/>
      <c r="AK88" s="1060"/>
      <c r="AL88" s="1060"/>
      <c r="AM88" s="1060"/>
      <c r="AN88" s="1060"/>
      <c r="AO88" s="1060"/>
      <c r="AP88" s="1060"/>
      <c r="AQ88" s="1060"/>
      <c r="AR88" s="1060"/>
      <c r="AS88" s="1060"/>
      <c r="AT88" s="1060"/>
      <c r="AU88" s="1060"/>
      <c r="AV88" s="1060"/>
      <c r="AW88" s="1060"/>
      <c r="AX88" s="1060"/>
      <c r="AY88" s="1060"/>
      <c r="AZ88" s="1060"/>
      <c r="BA88" s="1060"/>
      <c r="BB88" s="1060"/>
      <c r="BC88" s="1060"/>
      <c r="BD88" s="1060"/>
      <c r="BE88" s="1060"/>
      <c r="BF88" s="1060"/>
      <c r="BG88" s="1060"/>
      <c r="BH88" s="1060"/>
      <c r="BI88" s="1060"/>
      <c r="BJ88" s="1060"/>
      <c r="BK88" s="1060"/>
      <c r="BL88" s="1060"/>
      <c r="BM88" s="1060"/>
      <c r="BN88" s="1060"/>
      <c r="BO88" s="1060"/>
      <c r="BP88" s="1060"/>
      <c r="BQ88" s="1060"/>
      <c r="BR88" s="1060"/>
      <c r="BS88" s="1060"/>
      <c r="BT88" s="1060"/>
      <c r="BU88" s="1060"/>
      <c r="BV88" s="1060"/>
      <c r="BW88" s="1060"/>
      <c r="BX88" s="1060"/>
      <c r="BY88" s="1060"/>
      <c r="BZ88" s="1060"/>
      <c r="CA88" s="1060"/>
      <c r="CB88" s="1060"/>
      <c r="CC88" s="1060"/>
      <c r="CD88" s="1060"/>
      <c r="CE88" s="1060"/>
      <c r="CF88" s="1060"/>
      <c r="CG88" s="1060"/>
      <c r="CH88" s="1060"/>
      <c r="CI88" s="1060"/>
      <c r="CJ88" s="1060"/>
      <c r="CK88" s="1060"/>
      <c r="CL88" s="1060"/>
      <c r="CM88" s="1060"/>
      <c r="CN88" s="1060"/>
      <c r="CO88" s="1060"/>
      <c r="CP88" s="1060"/>
      <c r="CQ88" s="1060"/>
      <c r="CR88" s="1060"/>
      <c r="CS88" s="1060"/>
      <c r="CT88" s="1060"/>
      <c r="CU88" s="1060"/>
      <c r="CV88" s="1060"/>
      <c r="CW88" s="1060"/>
      <c r="CX88" s="1060"/>
      <c r="CY88" s="1060"/>
      <c r="CZ88" s="1060"/>
      <c r="DA88" s="1060"/>
      <c r="DB88" s="1060"/>
      <c r="DC88" s="1060"/>
      <c r="DD88" s="1060"/>
      <c r="DE88" s="1060"/>
      <c r="DF88" s="1060"/>
      <c r="DG88" s="1060"/>
      <c r="DH88" s="1060"/>
      <c r="DI88" s="1060"/>
      <c r="DJ88" s="1060"/>
      <c r="DK88" s="1060"/>
      <c r="DL88" s="1060"/>
      <c r="DM88" s="1060"/>
      <c r="DN88" s="1060"/>
      <c r="DO88" s="1060"/>
      <c r="DP88" s="1060"/>
      <c r="DQ88" s="1060"/>
      <c r="DR88" s="1060"/>
      <c r="DS88" s="1060"/>
      <c r="DT88" s="1060"/>
      <c r="DU88" s="1060"/>
      <c r="DV88" s="1060"/>
      <c r="DW88" s="1060"/>
      <c r="DX88" s="1060"/>
      <c r="DY88" s="1060"/>
      <c r="DZ88" s="1060"/>
      <c r="EA88" s="1060"/>
      <c r="EB88" s="1060"/>
      <c r="EC88" s="1060"/>
      <c r="ED88" s="1060"/>
      <c r="EE88" s="1060"/>
      <c r="EF88" s="1060"/>
      <c r="EG88" s="1060"/>
      <c r="EH88" s="1060"/>
      <c r="EI88" s="1060"/>
      <c r="EJ88" s="1060"/>
      <c r="EK88" s="1060"/>
      <c r="EL88" s="1060"/>
      <c r="EM88" s="1060"/>
      <c r="EN88" s="1060"/>
      <c r="EO88" s="1060"/>
      <c r="EP88" s="1060"/>
      <c r="EQ88" s="1060"/>
      <c r="ER88" s="1060"/>
      <c r="ES88" s="1060"/>
      <c r="ET88" s="1060"/>
      <c r="EU88" s="1060"/>
      <c r="EV88" s="1060"/>
      <c r="EW88" s="1060"/>
      <c r="EX88" s="1060"/>
      <c r="EY88" s="1060"/>
      <c r="EZ88" s="1060"/>
      <c r="FA88" s="1060"/>
      <c r="FB88" s="1060"/>
      <c r="FC88" s="1060"/>
      <c r="FD88" s="1060"/>
    </row>
    <row r="89" spans="1:161" ht="14.25">
      <c r="A89" s="1098"/>
      <c r="B89" s="1099"/>
      <c r="C89" s="1099"/>
      <c r="D89" s="1099"/>
      <c r="E89" s="1099"/>
      <c r="F89" s="1099"/>
      <c r="G89" s="1099"/>
      <c r="H89" s="1099"/>
      <c r="I89" s="1099"/>
      <c r="J89" s="1099"/>
      <c r="K89" s="1099"/>
      <c r="L89" s="1099"/>
      <c r="M89" s="1099"/>
      <c r="N89" s="1099"/>
      <c r="O89" s="1099"/>
      <c r="P89" s="1099"/>
      <c r="Q89" s="1099"/>
      <c r="R89" s="1099"/>
      <c r="S89" s="1099"/>
      <c r="T89" s="1099"/>
      <c r="U89" s="1099"/>
      <c r="V89" s="1099"/>
      <c r="W89" s="1099"/>
      <c r="X89" s="1099"/>
      <c r="Y89" s="1099"/>
      <c r="Z89" s="1099"/>
      <c r="AA89" s="1099"/>
      <c r="AB89" s="1099"/>
      <c r="AC89" s="1099"/>
      <c r="AD89" s="1099"/>
      <c r="AE89" s="1099"/>
      <c r="AF89" s="1099"/>
      <c r="AG89" s="1099"/>
      <c r="AH89" s="1099"/>
      <c r="AI89" s="1099"/>
      <c r="AJ89" s="1099"/>
      <c r="AK89" s="1099"/>
      <c r="AL89" s="1099"/>
      <c r="AM89" s="1099"/>
      <c r="AN89" s="1099"/>
      <c r="AO89" s="1099"/>
      <c r="AP89" s="1099"/>
      <c r="AQ89" s="1099"/>
      <c r="AR89" s="1099"/>
      <c r="AS89" s="1099"/>
      <c r="AT89" s="1099"/>
      <c r="AU89" s="1099"/>
      <c r="AV89" s="1099"/>
      <c r="AW89" s="1099"/>
      <c r="AX89" s="1099"/>
      <c r="AY89" s="1099"/>
      <c r="AZ89" s="1099"/>
      <c r="BA89" s="1099"/>
      <c r="BB89" s="1099"/>
      <c r="BC89" s="1099"/>
      <c r="BD89" s="1099"/>
      <c r="BE89" s="1099"/>
      <c r="BF89" s="1099"/>
      <c r="BG89" s="1099"/>
      <c r="BH89" s="1099"/>
      <c r="BI89" s="1099"/>
      <c r="BJ89" s="1099"/>
      <c r="BK89" s="1099"/>
      <c r="BL89" s="1099"/>
      <c r="BM89" s="1099"/>
      <c r="BN89" s="1099"/>
      <c r="BO89" s="1099"/>
      <c r="BP89" s="1099"/>
      <c r="BQ89" s="1099"/>
      <c r="BR89" s="1099"/>
      <c r="BS89" s="1099"/>
      <c r="BT89" s="1099"/>
      <c r="BU89" s="1099"/>
      <c r="BV89" s="1099"/>
      <c r="BW89" s="1099"/>
      <c r="BX89" s="1099"/>
      <c r="BY89" s="1099"/>
      <c r="BZ89" s="1099"/>
      <c r="CA89" s="1099"/>
      <c r="CB89" s="1099"/>
      <c r="CC89" s="1099"/>
      <c r="CD89" s="1099"/>
      <c r="CE89" s="1099"/>
      <c r="CF89" s="1099"/>
      <c r="CG89" s="1099"/>
      <c r="CH89" s="1099"/>
      <c r="CI89" s="1099"/>
      <c r="CJ89" s="1099"/>
      <c r="CK89" s="1099"/>
      <c r="CL89" s="1099"/>
      <c r="CM89" s="1099"/>
      <c r="CN89" s="1099"/>
      <c r="CO89" s="1099"/>
      <c r="CP89" s="1099"/>
      <c r="CQ89" s="1099"/>
      <c r="CR89" s="1099"/>
      <c r="CS89" s="1099"/>
      <c r="CT89" s="1099"/>
      <c r="CU89" s="1099"/>
      <c r="CV89" s="1099"/>
      <c r="CW89" s="1099"/>
      <c r="CX89" s="1099"/>
      <c r="CY89" s="1099"/>
      <c r="CZ89" s="1099"/>
      <c r="DA89" s="1099"/>
      <c r="DB89" s="1099"/>
      <c r="DC89" s="1099"/>
      <c r="DD89" s="1099"/>
      <c r="DE89" s="1099"/>
      <c r="DF89" s="1099"/>
      <c r="DG89" s="1099"/>
      <c r="DH89" s="1099"/>
      <c r="DI89" s="1099"/>
      <c r="DJ89" s="1099"/>
      <c r="DK89" s="1099"/>
      <c r="DL89" s="1099"/>
      <c r="DM89" s="1099"/>
      <c r="DN89" s="1099"/>
      <c r="DO89" s="1099"/>
      <c r="DP89" s="1099"/>
      <c r="DQ89" s="1099"/>
      <c r="DR89" s="1099"/>
      <c r="DS89" s="1099"/>
      <c r="DT89" s="1099"/>
      <c r="DU89" s="1099"/>
      <c r="DV89" s="1099"/>
      <c r="DW89" s="1099"/>
      <c r="DX89" s="1099"/>
      <c r="DY89" s="1099"/>
      <c r="DZ89" s="1099"/>
      <c r="EA89" s="1099"/>
      <c r="EB89" s="1099"/>
      <c r="EC89" s="1099"/>
      <c r="ED89" s="1099"/>
      <c r="EE89" s="1099"/>
      <c r="EF89" s="1099"/>
      <c r="EG89" s="1099"/>
      <c r="EH89" s="1099"/>
      <c r="EI89" s="1099"/>
      <c r="EJ89" s="1099"/>
      <c r="EK89" s="1099"/>
      <c r="EL89" s="1099"/>
      <c r="EM89" s="1099"/>
      <c r="EN89" s="1099"/>
      <c r="EO89" s="1099"/>
      <c r="EP89" s="1099"/>
      <c r="EQ89" s="1099"/>
      <c r="ER89" s="1099"/>
      <c r="ES89" s="1099"/>
      <c r="ET89" s="1099"/>
      <c r="EU89" s="1099"/>
      <c r="EV89" s="1099"/>
      <c r="EW89" s="1099"/>
      <c r="EX89" s="1099"/>
      <c r="EY89" s="1099"/>
      <c r="EZ89" s="1099"/>
      <c r="FA89" s="1099"/>
      <c r="FB89" s="1099"/>
      <c r="FC89" s="1099"/>
      <c r="FD89" s="1099"/>
    </row>
    <row r="90" spans="1:161">
      <c r="A90" s="1101"/>
      <c r="B90" s="1102"/>
      <c r="C90" s="1102"/>
      <c r="D90" s="1102"/>
      <c r="E90" s="1102"/>
      <c r="F90" s="1102"/>
      <c r="G90" s="1102"/>
      <c r="H90" s="1102"/>
      <c r="I90" s="1102"/>
      <c r="J90" s="1102"/>
      <c r="K90" s="1102"/>
      <c r="L90" s="1102"/>
      <c r="M90" s="1102"/>
      <c r="N90" s="1102"/>
      <c r="O90" s="1102"/>
      <c r="P90" s="1102"/>
      <c r="Q90" s="1102"/>
      <c r="R90" s="1102"/>
      <c r="S90" s="1102"/>
      <c r="T90" s="1102"/>
      <c r="U90" s="1102"/>
      <c r="V90" s="1102"/>
      <c r="W90" s="1102"/>
      <c r="X90" s="1102"/>
      <c r="Y90" s="1102"/>
      <c r="Z90" s="1102"/>
      <c r="AA90" s="1102"/>
      <c r="AB90" s="1102"/>
      <c r="AC90" s="1102"/>
      <c r="AD90" s="1102"/>
      <c r="AE90" s="1102"/>
      <c r="AF90" s="1102"/>
      <c r="AG90" s="1102"/>
      <c r="AH90" s="1102"/>
      <c r="AI90" s="1102"/>
      <c r="AJ90" s="1102"/>
      <c r="AK90" s="1102"/>
      <c r="AL90" s="1102"/>
      <c r="AM90" s="1102"/>
      <c r="AN90" s="1102"/>
      <c r="AO90" s="1102"/>
      <c r="AP90" s="1102"/>
      <c r="AQ90" s="1102"/>
      <c r="AR90" s="1102"/>
      <c r="AS90" s="1102"/>
      <c r="AT90" s="1102"/>
      <c r="AU90" s="1102"/>
      <c r="AV90" s="1102"/>
      <c r="AW90" s="1102"/>
      <c r="AX90" s="1102"/>
      <c r="AY90" s="1102"/>
      <c r="AZ90" s="1102"/>
      <c r="BA90" s="1102"/>
      <c r="BB90" s="1102"/>
      <c r="BC90" s="1102"/>
      <c r="BD90" s="1102"/>
      <c r="BE90" s="1102"/>
      <c r="BF90" s="1102"/>
      <c r="BG90" s="1102"/>
      <c r="BH90" s="1102"/>
      <c r="BI90" s="1102"/>
      <c r="BJ90" s="1102"/>
      <c r="BK90" s="1102"/>
      <c r="BL90" s="1102"/>
      <c r="BM90" s="1102"/>
      <c r="BN90" s="1102"/>
      <c r="BO90" s="1102"/>
      <c r="BP90" s="1102"/>
      <c r="BQ90" s="1102"/>
      <c r="BR90" s="1102"/>
      <c r="BS90" s="1102"/>
      <c r="BT90" s="1102"/>
      <c r="BU90" s="1102"/>
      <c r="BV90" s="1102"/>
      <c r="BW90" s="1102"/>
      <c r="BX90" s="1102"/>
      <c r="BY90" s="1102"/>
      <c r="BZ90" s="1102"/>
      <c r="CA90" s="1102"/>
      <c r="CB90" s="1102"/>
      <c r="CC90" s="1102"/>
      <c r="CD90" s="1102"/>
      <c r="CE90" s="1102"/>
      <c r="CF90" s="1102"/>
      <c r="CG90" s="1102"/>
      <c r="CH90" s="1102"/>
      <c r="CI90" s="1102"/>
      <c r="CJ90" s="1102"/>
      <c r="CK90" s="1102"/>
      <c r="CL90" s="1102"/>
      <c r="CM90" s="1102"/>
      <c r="CN90" s="1102"/>
      <c r="CO90" s="1102"/>
      <c r="CP90" s="1102"/>
      <c r="CQ90" s="1102"/>
      <c r="CR90" s="1102"/>
      <c r="CS90" s="1102"/>
      <c r="CT90" s="1102"/>
      <c r="CU90" s="1102"/>
      <c r="CV90" s="1102"/>
      <c r="CW90" s="1102"/>
      <c r="CX90" s="1102"/>
      <c r="CY90" s="1102"/>
      <c r="CZ90" s="1102"/>
      <c r="DA90" s="1102"/>
      <c r="DB90" s="1102"/>
      <c r="DC90" s="1102"/>
      <c r="DD90" s="1102"/>
      <c r="DE90" s="1102"/>
      <c r="DF90" s="1102"/>
      <c r="DG90" s="1102"/>
      <c r="DH90" s="1102"/>
      <c r="DI90" s="1102"/>
      <c r="DJ90" s="1102"/>
      <c r="DK90" s="1102"/>
      <c r="DL90" s="1102"/>
      <c r="DM90" s="1102"/>
      <c r="DN90" s="1102"/>
      <c r="DO90" s="1102"/>
      <c r="DP90" s="1102"/>
      <c r="DQ90" s="1102"/>
      <c r="DR90" s="1102"/>
      <c r="DS90" s="1102"/>
      <c r="DT90" s="1102"/>
      <c r="DU90" s="1102"/>
      <c r="DV90" s="1102"/>
      <c r="DW90" s="1102"/>
      <c r="DX90" s="1102"/>
      <c r="DY90" s="1102"/>
      <c r="DZ90" s="1102"/>
      <c r="EA90" s="1102"/>
      <c r="EB90" s="1102"/>
      <c r="EC90" s="1102"/>
      <c r="ED90" s="1102"/>
      <c r="EE90" s="1102"/>
      <c r="EF90" s="1102"/>
      <c r="EG90" s="1102"/>
      <c r="EH90" s="1102"/>
      <c r="EI90" s="1102"/>
      <c r="EJ90" s="1102"/>
      <c r="EK90" s="1102"/>
      <c r="EL90" s="1102"/>
      <c r="EM90" s="1102"/>
      <c r="EN90" s="1102"/>
      <c r="EO90" s="1102"/>
      <c r="EP90" s="1102"/>
      <c r="EQ90" s="1102"/>
      <c r="ER90" s="1102"/>
      <c r="ES90" s="1102"/>
      <c r="ET90" s="1102"/>
      <c r="EU90" s="1102"/>
      <c r="EV90" s="1102"/>
      <c r="EW90" s="1102"/>
      <c r="EX90" s="1102"/>
      <c r="EY90" s="1102"/>
      <c r="EZ90" s="1102"/>
      <c r="FA90" s="1102"/>
      <c r="FB90" s="1102"/>
      <c r="FC90" s="1102"/>
      <c r="FD90" s="1102"/>
    </row>
    <row r="91" spans="1:161">
      <c r="A91" s="1103"/>
      <c r="B91" s="1104"/>
      <c r="C91" s="1104"/>
      <c r="D91" s="1104"/>
      <c r="E91" s="1104"/>
      <c r="F91" s="1104"/>
      <c r="G91" s="1104"/>
      <c r="H91" s="1104"/>
      <c r="I91" s="1104"/>
      <c r="J91" s="1104"/>
      <c r="K91" s="1104"/>
      <c r="L91" s="1104"/>
      <c r="M91" s="1104"/>
      <c r="N91" s="1104"/>
      <c r="O91" s="1104"/>
      <c r="P91" s="1104"/>
      <c r="Q91" s="1104"/>
      <c r="R91" s="1104"/>
      <c r="S91" s="1104"/>
      <c r="T91" s="1104"/>
      <c r="U91" s="1104"/>
      <c r="V91" s="1104"/>
      <c r="W91" s="1104"/>
      <c r="X91" s="1104"/>
      <c r="Y91" s="1104"/>
      <c r="Z91" s="1104"/>
      <c r="AA91" s="1104"/>
      <c r="AB91" s="1104"/>
      <c r="AC91" s="1104"/>
      <c r="AD91" s="1104"/>
      <c r="AE91" s="1104"/>
      <c r="AF91" s="1104"/>
      <c r="AG91" s="1104"/>
      <c r="AH91" s="1104"/>
      <c r="AI91" s="1104"/>
      <c r="AJ91" s="1104"/>
      <c r="AK91" s="1104"/>
      <c r="AL91" s="1104"/>
      <c r="AM91" s="1104"/>
      <c r="AN91" s="1104"/>
      <c r="AO91" s="1104"/>
      <c r="AP91" s="1104"/>
      <c r="AQ91" s="1104"/>
      <c r="AR91" s="1104"/>
      <c r="AS91" s="1104"/>
      <c r="AT91" s="1104"/>
      <c r="AU91" s="1104"/>
      <c r="AV91" s="1104"/>
      <c r="AW91" s="1104"/>
      <c r="AX91" s="1104"/>
      <c r="AY91" s="1104"/>
      <c r="AZ91" s="1104"/>
      <c r="BA91" s="1104"/>
      <c r="BB91" s="1104"/>
      <c r="BC91" s="1104"/>
      <c r="BD91" s="1104"/>
      <c r="BE91" s="1104"/>
      <c r="BF91" s="1104"/>
      <c r="BG91" s="1104"/>
      <c r="BH91" s="1104"/>
      <c r="BI91" s="1104"/>
      <c r="BJ91" s="1104"/>
      <c r="BK91" s="1104"/>
      <c r="BL91" s="1104"/>
      <c r="BM91" s="1104"/>
      <c r="BN91" s="1104"/>
      <c r="BO91" s="1104"/>
      <c r="BP91" s="1104"/>
      <c r="BQ91" s="1104"/>
      <c r="BR91" s="1104"/>
      <c r="BS91" s="1104"/>
      <c r="BT91" s="1104"/>
      <c r="BU91" s="1104"/>
      <c r="BV91" s="1104"/>
      <c r="BW91" s="1104"/>
      <c r="BX91" s="1104"/>
      <c r="BY91" s="1104"/>
      <c r="BZ91" s="1104"/>
      <c r="CA91" s="1104"/>
      <c r="CB91" s="1104"/>
      <c r="CC91" s="1104"/>
      <c r="CD91" s="1104"/>
      <c r="CE91" s="1104"/>
      <c r="CF91" s="1104"/>
      <c r="CG91" s="1104"/>
      <c r="CH91" s="1104"/>
      <c r="CI91" s="1104"/>
      <c r="CJ91" s="1104"/>
      <c r="CK91" s="1104"/>
      <c r="CL91" s="1104"/>
      <c r="CM91" s="1104"/>
      <c r="CN91" s="1104"/>
      <c r="CO91" s="1104"/>
      <c r="CP91" s="1104"/>
      <c r="CQ91" s="1104"/>
      <c r="CR91" s="1104"/>
      <c r="CS91" s="1104"/>
      <c r="CT91" s="1104"/>
      <c r="CU91" s="1104"/>
      <c r="CV91" s="1104"/>
      <c r="CW91" s="1104"/>
      <c r="CX91" s="1104"/>
      <c r="CY91" s="1104"/>
      <c r="CZ91" s="1104"/>
      <c r="DA91" s="1104"/>
      <c r="DB91" s="1104"/>
      <c r="DC91" s="1104"/>
      <c r="DD91" s="1104"/>
      <c r="DE91" s="1104"/>
      <c r="DF91" s="1104"/>
      <c r="DG91" s="1104"/>
      <c r="DH91" s="1104"/>
      <c r="DI91" s="1104"/>
      <c r="DJ91" s="1104"/>
      <c r="DK91" s="1104"/>
      <c r="DL91" s="1104"/>
      <c r="DM91" s="1104"/>
      <c r="DN91" s="1104"/>
      <c r="DO91" s="1104"/>
      <c r="DP91" s="1104"/>
      <c r="DQ91" s="1104"/>
      <c r="DR91" s="1104"/>
      <c r="DS91" s="1104"/>
      <c r="DT91" s="1104"/>
      <c r="DU91" s="1104"/>
      <c r="DV91" s="1104"/>
      <c r="DW91" s="1104"/>
      <c r="DX91" s="1104"/>
      <c r="DY91" s="1104"/>
      <c r="DZ91" s="1104"/>
      <c r="EA91" s="1104"/>
      <c r="EB91" s="1104"/>
      <c r="EC91" s="1104"/>
      <c r="ED91" s="1104"/>
      <c r="EE91" s="1104"/>
      <c r="EF91" s="1104"/>
      <c r="EG91" s="1104"/>
      <c r="EH91" s="1104"/>
      <c r="EI91" s="1104"/>
      <c r="EJ91" s="1104"/>
      <c r="EK91" s="1104"/>
      <c r="EL91" s="1104"/>
      <c r="EM91" s="1104"/>
      <c r="EN91" s="1104"/>
      <c r="EO91" s="1104"/>
      <c r="EP91" s="1104"/>
      <c r="EQ91" s="1104"/>
      <c r="ER91" s="1104"/>
      <c r="ES91" s="1104"/>
      <c r="ET91" s="1104"/>
      <c r="EU91" s="1104"/>
      <c r="EV91" s="1104"/>
      <c r="EW91" s="1104"/>
      <c r="EX91" s="1104"/>
      <c r="EY91" s="1104"/>
      <c r="EZ91" s="1104"/>
      <c r="FA91" s="1104"/>
      <c r="FB91" s="1104"/>
      <c r="FC91" s="1104"/>
      <c r="FD91" s="1104"/>
    </row>
    <row r="92" spans="1:161">
      <c r="A92" s="1105"/>
      <c r="B92" s="1106"/>
      <c r="C92" s="1106"/>
      <c r="D92" s="1106"/>
      <c r="E92" s="1106"/>
      <c r="F92" s="1106"/>
      <c r="G92" s="1106"/>
      <c r="H92" s="1106"/>
      <c r="I92" s="1106"/>
      <c r="J92" s="1106"/>
      <c r="K92" s="1106"/>
      <c r="L92" s="1106"/>
      <c r="M92" s="1106"/>
      <c r="N92" s="1106"/>
      <c r="O92" s="1106"/>
      <c r="P92" s="1106"/>
      <c r="Q92" s="1106"/>
      <c r="R92" s="1106"/>
      <c r="S92" s="1106"/>
      <c r="T92" s="1106"/>
      <c r="U92" s="1106"/>
      <c r="V92" s="1106"/>
      <c r="W92" s="1106"/>
      <c r="X92" s="1106"/>
      <c r="Y92" s="1106"/>
      <c r="Z92" s="1106"/>
      <c r="AA92" s="1106"/>
      <c r="AB92" s="1106"/>
      <c r="AC92" s="1106"/>
      <c r="AD92" s="1106"/>
      <c r="AE92" s="1106"/>
      <c r="AF92" s="1106"/>
      <c r="AG92" s="1106"/>
      <c r="AH92" s="1106"/>
      <c r="AI92" s="1106"/>
      <c r="AJ92" s="1106"/>
      <c r="AK92" s="1106"/>
      <c r="AL92" s="1106"/>
      <c r="AM92" s="1106"/>
      <c r="AN92" s="1106"/>
      <c r="AO92" s="1106"/>
      <c r="AP92" s="1106"/>
      <c r="AQ92" s="1106"/>
      <c r="AR92" s="1106"/>
      <c r="AS92" s="1106"/>
      <c r="AT92" s="1106"/>
      <c r="AU92" s="1106"/>
      <c r="AV92" s="1106"/>
      <c r="AW92" s="1106"/>
      <c r="AX92" s="1106"/>
      <c r="AY92" s="1106"/>
      <c r="AZ92" s="1106"/>
      <c r="BA92" s="1106"/>
      <c r="BB92" s="1106"/>
      <c r="BC92" s="1106"/>
      <c r="BD92" s="1106"/>
      <c r="BE92" s="1106"/>
      <c r="BF92" s="1106"/>
      <c r="BG92" s="1106"/>
      <c r="BH92" s="1106"/>
      <c r="BI92" s="1106"/>
      <c r="BJ92" s="1106"/>
      <c r="BK92" s="1106"/>
      <c r="BL92" s="1106"/>
      <c r="BM92" s="1106"/>
      <c r="BN92" s="1106"/>
      <c r="BO92" s="1106"/>
      <c r="BP92" s="1106"/>
      <c r="BQ92" s="1106"/>
      <c r="BR92" s="1106"/>
      <c r="BS92" s="1106"/>
      <c r="BT92" s="1106"/>
      <c r="BU92" s="1106"/>
      <c r="BV92" s="1106"/>
      <c r="BW92" s="1106"/>
      <c r="BX92" s="1106"/>
      <c r="BY92" s="1106"/>
      <c r="BZ92" s="1106"/>
      <c r="CA92" s="1106"/>
      <c r="CB92" s="1106"/>
      <c r="CC92" s="1106"/>
      <c r="CD92" s="1106"/>
      <c r="CE92" s="1106"/>
      <c r="CF92" s="1106"/>
      <c r="CG92" s="1106"/>
      <c r="CH92" s="1106"/>
      <c r="CI92" s="1106"/>
      <c r="CJ92" s="1106"/>
      <c r="CK92" s="1106"/>
      <c r="CL92" s="1106"/>
      <c r="CM92" s="1106"/>
      <c r="CN92" s="1106"/>
      <c r="CO92" s="1106"/>
      <c r="CP92" s="1106"/>
      <c r="CQ92" s="1106"/>
      <c r="CR92" s="1106"/>
      <c r="CS92" s="1106"/>
      <c r="CT92" s="1106"/>
      <c r="CU92" s="1106"/>
      <c r="CV92" s="1106"/>
      <c r="CW92" s="1106"/>
      <c r="CX92" s="1106"/>
      <c r="CY92" s="1106"/>
      <c r="CZ92" s="1106"/>
      <c r="DA92" s="1106"/>
      <c r="DB92" s="1106"/>
      <c r="DC92" s="1106"/>
      <c r="DD92" s="1106"/>
      <c r="DE92" s="1106"/>
      <c r="DF92" s="1106"/>
      <c r="DG92" s="1106"/>
      <c r="DH92" s="1106"/>
      <c r="DI92" s="1106"/>
      <c r="DJ92" s="1106"/>
      <c r="DK92" s="1106"/>
      <c r="DL92" s="1106"/>
      <c r="DM92" s="1106"/>
      <c r="DN92" s="1106"/>
      <c r="DO92" s="1106"/>
      <c r="DP92" s="1106"/>
      <c r="DQ92" s="1106"/>
      <c r="DR92" s="1106"/>
      <c r="DS92" s="1106"/>
      <c r="DT92" s="1106"/>
      <c r="DU92" s="1106"/>
      <c r="DV92" s="1106"/>
      <c r="DW92" s="1106"/>
      <c r="DX92" s="1106"/>
      <c r="DY92" s="1106"/>
      <c r="DZ92" s="1106"/>
      <c r="EA92" s="1106"/>
      <c r="EB92" s="1106"/>
      <c r="EC92" s="1106"/>
      <c r="ED92" s="1106"/>
      <c r="EE92" s="1106"/>
      <c r="EF92" s="1106"/>
      <c r="EG92" s="1106"/>
      <c r="EH92" s="1106"/>
      <c r="EI92" s="1106"/>
      <c r="EJ92" s="1106"/>
      <c r="EK92" s="1106"/>
      <c r="EL92" s="1106"/>
      <c r="EM92" s="1106"/>
      <c r="EN92" s="1106"/>
      <c r="EO92" s="1106"/>
      <c r="EP92" s="1106"/>
      <c r="EQ92" s="1106"/>
      <c r="ER92" s="1106"/>
      <c r="ES92" s="1106"/>
      <c r="ET92" s="1106"/>
      <c r="EU92" s="1106"/>
      <c r="EV92" s="1106"/>
      <c r="EW92" s="1106"/>
      <c r="EX92" s="1106"/>
      <c r="EY92" s="1106"/>
      <c r="EZ92" s="1106"/>
      <c r="FA92" s="1106"/>
      <c r="FB92" s="1106"/>
      <c r="FC92" s="1106"/>
      <c r="FD92" s="1106"/>
    </row>
    <row r="93" spans="1:161">
      <c r="A93" s="1103"/>
      <c r="B93" s="1099"/>
      <c r="C93" s="1099"/>
      <c r="D93" s="1099"/>
      <c r="E93" s="1099"/>
      <c r="F93" s="1099"/>
      <c r="G93" s="1099"/>
      <c r="H93" s="1099"/>
      <c r="I93" s="1099"/>
      <c r="J93" s="1099"/>
      <c r="K93" s="1099"/>
      <c r="L93" s="1099"/>
      <c r="M93" s="1099"/>
      <c r="N93" s="1099"/>
      <c r="O93" s="1099"/>
      <c r="P93" s="1099"/>
      <c r="Q93" s="1099"/>
      <c r="R93" s="1099"/>
      <c r="S93" s="1099"/>
      <c r="T93" s="1099"/>
      <c r="U93" s="1099"/>
      <c r="V93" s="1099"/>
      <c r="W93" s="1099"/>
      <c r="X93" s="1099"/>
      <c r="Y93" s="1099"/>
      <c r="Z93" s="1099"/>
      <c r="AA93" s="1099"/>
      <c r="AB93" s="1099"/>
      <c r="AC93" s="1099"/>
      <c r="AD93" s="1099"/>
      <c r="AE93" s="1099"/>
      <c r="AF93" s="1099"/>
      <c r="AG93" s="1099"/>
      <c r="AH93" s="1099"/>
      <c r="AI93" s="1099"/>
      <c r="AJ93" s="1099"/>
      <c r="AK93" s="1099"/>
      <c r="AL93" s="1099"/>
      <c r="AM93" s="1099"/>
      <c r="AN93" s="1099"/>
      <c r="AO93" s="1099"/>
      <c r="AP93" s="1099"/>
      <c r="AQ93" s="1099"/>
      <c r="AR93" s="1099"/>
      <c r="AS93" s="1099"/>
      <c r="AT93" s="1099"/>
      <c r="AU93" s="1099"/>
      <c r="AV93" s="1099"/>
      <c r="AW93" s="1099"/>
      <c r="AX93" s="1099"/>
      <c r="AY93" s="1099"/>
      <c r="AZ93" s="1099"/>
      <c r="BA93" s="1099"/>
      <c r="BB93" s="1099"/>
      <c r="BC93" s="1099"/>
      <c r="BD93" s="1099"/>
      <c r="BE93" s="1099"/>
      <c r="BF93" s="1099"/>
      <c r="BG93" s="1099"/>
      <c r="BH93" s="1099"/>
      <c r="BI93" s="1099"/>
      <c r="BJ93" s="1099"/>
      <c r="BK93" s="1099"/>
      <c r="BL93" s="1099"/>
      <c r="BM93" s="1099"/>
      <c r="BN93" s="1099"/>
      <c r="BO93" s="1099"/>
      <c r="BP93" s="1099"/>
      <c r="BQ93" s="1099"/>
      <c r="BR93" s="1099"/>
      <c r="BS93" s="1099"/>
      <c r="BT93" s="1099"/>
      <c r="BU93" s="1099"/>
      <c r="BV93" s="1099"/>
      <c r="BW93" s="1099"/>
      <c r="BX93" s="1099"/>
      <c r="BY93" s="1099"/>
      <c r="BZ93" s="1099"/>
      <c r="CA93" s="1099"/>
      <c r="CB93" s="1099"/>
      <c r="CC93" s="1099"/>
      <c r="CD93" s="1099"/>
      <c r="CE93" s="1099"/>
      <c r="CF93" s="1099"/>
      <c r="CG93" s="1099"/>
      <c r="CH93" s="1099"/>
      <c r="CI93" s="1099"/>
      <c r="CJ93" s="1099"/>
      <c r="CK93" s="1099"/>
      <c r="CL93" s="1099"/>
      <c r="CM93" s="1099"/>
      <c r="CN93" s="1099"/>
      <c r="CO93" s="1099"/>
      <c r="CP93" s="1099"/>
      <c r="CQ93" s="1099"/>
      <c r="CR93" s="1099"/>
      <c r="CS93" s="1099"/>
      <c r="CT93" s="1099"/>
      <c r="CU93" s="1099"/>
      <c r="CV93" s="1099"/>
      <c r="CW93" s="1099"/>
      <c r="CX93" s="1099"/>
      <c r="CY93" s="1099"/>
      <c r="CZ93" s="1099"/>
      <c r="DA93" s="1099"/>
      <c r="DB93" s="1099"/>
      <c r="DC93" s="1099"/>
      <c r="DD93" s="1099"/>
      <c r="DE93" s="1099"/>
      <c r="DF93" s="1099"/>
      <c r="DG93" s="1099"/>
      <c r="DH93" s="1099"/>
      <c r="DI93" s="1099"/>
      <c r="DJ93" s="1099"/>
      <c r="DK93" s="1099"/>
      <c r="DL93" s="1099"/>
      <c r="DM93" s="1099"/>
      <c r="DN93" s="1099"/>
      <c r="DO93" s="1099"/>
      <c r="DP93" s="1099"/>
      <c r="DQ93" s="1099"/>
      <c r="DR93" s="1099"/>
      <c r="DS93" s="1099"/>
      <c r="DT93" s="1099"/>
      <c r="DU93" s="1099"/>
      <c r="DV93" s="1099"/>
      <c r="DW93" s="1099"/>
      <c r="DX93" s="1099"/>
      <c r="DY93" s="1099"/>
      <c r="DZ93" s="1099"/>
      <c r="EA93" s="1099"/>
      <c r="EB93" s="1099"/>
      <c r="EC93" s="1099"/>
      <c r="ED93" s="1099"/>
      <c r="EE93" s="1099"/>
      <c r="EF93" s="1099"/>
      <c r="EG93" s="1099"/>
      <c r="EH93" s="1099"/>
      <c r="EI93" s="1099"/>
      <c r="EJ93" s="1099"/>
      <c r="EK93" s="1099"/>
      <c r="EL93" s="1099"/>
      <c r="EM93" s="1099"/>
      <c r="EN93" s="1099"/>
      <c r="EO93" s="1099"/>
      <c r="EP93" s="1099"/>
      <c r="EQ93" s="1099"/>
      <c r="ER93" s="1099"/>
      <c r="ES93" s="1099"/>
      <c r="ET93" s="1099"/>
      <c r="EU93" s="1099"/>
      <c r="EV93" s="1099"/>
      <c r="EW93" s="1099"/>
      <c r="EX93" s="1099"/>
      <c r="EY93" s="1099"/>
      <c r="EZ93" s="1099"/>
      <c r="FA93" s="1099"/>
      <c r="FB93" s="1099"/>
      <c r="FC93" s="1099"/>
      <c r="FD93" s="1099"/>
    </row>
    <row r="94" spans="1:161">
      <c r="A94" s="1103"/>
      <c r="B94" s="1099"/>
      <c r="C94" s="1099"/>
      <c r="D94" s="1099"/>
      <c r="E94" s="1099"/>
      <c r="F94" s="1099"/>
      <c r="G94" s="1099"/>
      <c r="H94" s="1099"/>
      <c r="I94" s="1099"/>
      <c r="J94" s="1099"/>
      <c r="K94" s="1099"/>
      <c r="L94" s="1099"/>
      <c r="M94" s="1099"/>
      <c r="N94" s="1099"/>
      <c r="O94" s="1099"/>
      <c r="P94" s="1099"/>
      <c r="Q94" s="1099"/>
      <c r="R94" s="1099"/>
      <c r="S94" s="1099"/>
      <c r="T94" s="1099"/>
      <c r="U94" s="1099"/>
      <c r="V94" s="1099"/>
      <c r="W94" s="1099"/>
      <c r="X94" s="1099"/>
      <c r="Y94" s="1099"/>
      <c r="Z94" s="1099"/>
      <c r="AA94" s="1099"/>
      <c r="AB94" s="1099"/>
      <c r="AC94" s="1099"/>
      <c r="AD94" s="1099"/>
      <c r="AE94" s="1099"/>
      <c r="AF94" s="1099"/>
      <c r="AG94" s="1099"/>
      <c r="AH94" s="1099"/>
      <c r="AI94" s="1099"/>
      <c r="AJ94" s="1099"/>
      <c r="AK94" s="1099"/>
      <c r="AL94" s="1099"/>
      <c r="AM94" s="1099"/>
      <c r="AN94" s="1099"/>
      <c r="AO94" s="1099"/>
      <c r="AP94" s="1099"/>
      <c r="AQ94" s="1099"/>
      <c r="AR94" s="1099"/>
      <c r="AS94" s="1099"/>
      <c r="AT94" s="1099"/>
      <c r="AU94" s="1099"/>
      <c r="AV94" s="1099"/>
      <c r="AW94" s="1099"/>
      <c r="AX94" s="1099"/>
      <c r="AY94" s="1099"/>
      <c r="AZ94" s="1099"/>
      <c r="BA94" s="1099"/>
      <c r="BB94" s="1099"/>
      <c r="BC94" s="1099"/>
      <c r="BD94" s="1099"/>
      <c r="BE94" s="1099"/>
      <c r="BF94" s="1099"/>
      <c r="BG94" s="1099"/>
      <c r="BH94" s="1099"/>
      <c r="BI94" s="1099"/>
      <c r="BJ94" s="1099"/>
      <c r="BK94" s="1099"/>
      <c r="BL94" s="1099"/>
      <c r="BM94" s="1099"/>
      <c r="BN94" s="1099"/>
      <c r="BO94" s="1099"/>
      <c r="BP94" s="1099"/>
      <c r="BQ94" s="1099"/>
      <c r="BR94" s="1099"/>
      <c r="BS94" s="1099"/>
      <c r="BT94" s="1099"/>
      <c r="BU94" s="1099"/>
      <c r="BV94" s="1099"/>
      <c r="BW94" s="1099"/>
      <c r="BX94" s="1099"/>
      <c r="BY94" s="1099"/>
      <c r="BZ94" s="1099"/>
      <c r="CA94" s="1099"/>
      <c r="CB94" s="1099"/>
      <c r="CC94" s="1099"/>
      <c r="CD94" s="1099"/>
      <c r="CE94" s="1099"/>
      <c r="CF94" s="1099"/>
      <c r="CG94" s="1099"/>
      <c r="CH94" s="1099"/>
      <c r="CI94" s="1099"/>
      <c r="CJ94" s="1099"/>
      <c r="CK94" s="1099"/>
      <c r="CL94" s="1099"/>
      <c r="CM94" s="1099"/>
      <c r="CN94" s="1099"/>
      <c r="CO94" s="1099"/>
      <c r="CP94" s="1099"/>
      <c r="CQ94" s="1099"/>
      <c r="CR94" s="1099"/>
      <c r="CS94" s="1099"/>
      <c r="CT94" s="1099"/>
      <c r="CU94" s="1099"/>
      <c r="CV94" s="1099"/>
      <c r="CW94" s="1099"/>
      <c r="CX94" s="1099"/>
      <c r="CY94" s="1099"/>
      <c r="CZ94" s="1099"/>
      <c r="DA94" s="1099"/>
      <c r="DB94" s="1099"/>
      <c r="DC94" s="1099"/>
      <c r="DD94" s="1099"/>
      <c r="DE94" s="1099"/>
      <c r="DF94" s="1099"/>
      <c r="DG94" s="1099"/>
      <c r="DH94" s="1099"/>
      <c r="DI94" s="1099"/>
      <c r="DJ94" s="1099"/>
      <c r="DK94" s="1099"/>
      <c r="DL94" s="1099"/>
      <c r="DM94" s="1099"/>
      <c r="DN94" s="1099"/>
      <c r="DO94" s="1099"/>
      <c r="DP94" s="1099"/>
      <c r="DQ94" s="1099"/>
      <c r="DR94" s="1099"/>
      <c r="DS94" s="1099"/>
      <c r="DT94" s="1099"/>
      <c r="DU94" s="1099"/>
      <c r="DV94" s="1099"/>
      <c r="DW94" s="1099"/>
      <c r="DX94" s="1099"/>
      <c r="DY94" s="1099"/>
      <c r="DZ94" s="1099"/>
      <c r="EA94" s="1099"/>
      <c r="EB94" s="1099"/>
      <c r="EC94" s="1099"/>
      <c r="ED94" s="1099"/>
      <c r="EE94" s="1099"/>
      <c r="EF94" s="1099"/>
      <c r="EG94" s="1099"/>
      <c r="EH94" s="1099"/>
      <c r="EI94" s="1099"/>
      <c r="EJ94" s="1099"/>
      <c r="EK94" s="1099"/>
      <c r="EL94" s="1099"/>
      <c r="EM94" s="1099"/>
      <c r="EN94" s="1099"/>
      <c r="EO94" s="1099"/>
      <c r="EP94" s="1099"/>
      <c r="EQ94" s="1099"/>
      <c r="ER94" s="1099"/>
      <c r="ES94" s="1099"/>
      <c r="ET94" s="1099"/>
      <c r="EU94" s="1099"/>
      <c r="EV94" s="1099"/>
      <c r="EW94" s="1099"/>
      <c r="EX94" s="1099"/>
      <c r="EY94" s="1099"/>
      <c r="EZ94" s="1099"/>
      <c r="FA94" s="1099"/>
      <c r="FB94" s="1099"/>
      <c r="FC94" s="1099"/>
      <c r="FD94" s="1099"/>
    </row>
    <row r="95" spans="1:161">
      <c r="A95" s="1107"/>
      <c r="B95" s="1108"/>
      <c r="C95" s="1108"/>
      <c r="D95" s="1108"/>
      <c r="E95" s="1108"/>
      <c r="F95" s="1108"/>
      <c r="G95" s="1108"/>
      <c r="H95" s="1108"/>
      <c r="I95" s="1108"/>
      <c r="J95" s="1108"/>
      <c r="K95" s="1108"/>
      <c r="L95" s="1108"/>
      <c r="M95" s="1108"/>
      <c r="N95" s="1108"/>
      <c r="O95" s="1108"/>
      <c r="P95" s="1108"/>
      <c r="Q95" s="1108"/>
      <c r="R95" s="1108"/>
      <c r="S95" s="1108"/>
      <c r="T95" s="1108"/>
      <c r="U95" s="1108"/>
      <c r="V95" s="1108"/>
      <c r="W95" s="1108"/>
      <c r="X95" s="1108"/>
      <c r="Y95" s="1108"/>
      <c r="Z95" s="1108"/>
      <c r="AA95" s="1108"/>
      <c r="AB95" s="1108"/>
      <c r="AC95" s="1108"/>
      <c r="AD95" s="1108"/>
      <c r="AE95" s="1108"/>
      <c r="AF95" s="1108"/>
      <c r="AG95" s="1108"/>
      <c r="AH95" s="1108"/>
      <c r="AI95" s="1108"/>
      <c r="AJ95" s="1108"/>
      <c r="AK95" s="1108"/>
      <c r="AL95" s="1108"/>
      <c r="AM95" s="1108"/>
      <c r="AN95" s="1108"/>
      <c r="AO95" s="1108"/>
      <c r="AP95" s="1108"/>
      <c r="AQ95" s="1108"/>
      <c r="AR95" s="1108"/>
      <c r="AS95" s="1108"/>
      <c r="AT95" s="1108"/>
      <c r="AU95" s="1108"/>
      <c r="AV95" s="1108"/>
      <c r="AW95" s="1108"/>
      <c r="AX95" s="1108"/>
      <c r="AY95" s="1108"/>
      <c r="AZ95" s="1108"/>
      <c r="BA95" s="1108"/>
      <c r="BB95" s="1108"/>
      <c r="BC95" s="1108"/>
      <c r="BD95" s="1108"/>
      <c r="BE95" s="1108"/>
      <c r="BF95" s="1108"/>
      <c r="BG95" s="1108"/>
      <c r="BH95" s="1108"/>
      <c r="BI95" s="1108"/>
      <c r="BJ95" s="1108"/>
      <c r="BK95" s="1108"/>
      <c r="BL95" s="1108"/>
      <c r="BM95" s="1108"/>
      <c r="BN95" s="1108"/>
      <c r="BO95" s="1108"/>
      <c r="BP95" s="1108"/>
      <c r="BQ95" s="1108"/>
      <c r="BR95" s="1108"/>
      <c r="BS95" s="1108"/>
      <c r="BT95" s="1108"/>
      <c r="BU95" s="1108"/>
      <c r="BV95" s="1108"/>
      <c r="BW95" s="1108"/>
      <c r="BX95" s="1108"/>
      <c r="BY95" s="1108"/>
      <c r="BZ95" s="1108"/>
      <c r="CA95" s="1108"/>
      <c r="CB95" s="1108"/>
      <c r="CC95" s="1108"/>
      <c r="CD95" s="1108"/>
      <c r="CE95" s="1108"/>
      <c r="CF95" s="1108"/>
      <c r="CG95" s="1108"/>
      <c r="CH95" s="1108"/>
      <c r="CI95" s="1108"/>
      <c r="CJ95" s="1108"/>
      <c r="CK95" s="1108"/>
      <c r="CL95" s="1108"/>
      <c r="CM95" s="1108"/>
      <c r="CN95" s="1108"/>
      <c r="CO95" s="1108"/>
      <c r="CP95" s="1108"/>
      <c r="CQ95" s="1108"/>
      <c r="CR95" s="1108"/>
      <c r="CS95" s="1108"/>
      <c r="CT95" s="1108"/>
      <c r="CU95" s="1108"/>
      <c r="CV95" s="1108"/>
      <c r="CW95" s="1108"/>
      <c r="CX95" s="1108"/>
      <c r="CY95" s="1108"/>
      <c r="CZ95" s="1108"/>
      <c r="DA95" s="1108"/>
      <c r="DB95" s="1108"/>
      <c r="DC95" s="1108"/>
      <c r="DD95" s="1108"/>
      <c r="DE95" s="1108"/>
      <c r="DF95" s="1108"/>
      <c r="DG95" s="1108"/>
      <c r="DH95" s="1108"/>
      <c r="DI95" s="1108"/>
      <c r="DJ95" s="1108"/>
      <c r="DK95" s="1108"/>
      <c r="DL95" s="1108"/>
      <c r="DM95" s="1108"/>
      <c r="DN95" s="1108"/>
      <c r="DO95" s="1108"/>
      <c r="DP95" s="1108"/>
      <c r="DQ95" s="1108"/>
      <c r="DR95" s="1108"/>
      <c r="DS95" s="1108"/>
      <c r="DT95" s="1108"/>
      <c r="DU95" s="1108"/>
      <c r="DV95" s="1108"/>
      <c r="DW95" s="1108"/>
      <c r="DX95" s="1108"/>
      <c r="DY95" s="1108"/>
      <c r="DZ95" s="1108"/>
      <c r="EA95" s="1108"/>
      <c r="EB95" s="1108"/>
      <c r="EC95" s="1108"/>
      <c r="ED95" s="1108"/>
      <c r="EE95" s="1108"/>
      <c r="EF95" s="1108"/>
      <c r="EG95" s="1108"/>
      <c r="EH95" s="1108"/>
      <c r="EI95" s="1108"/>
      <c r="EJ95" s="1108"/>
      <c r="EK95" s="1108"/>
      <c r="EL95" s="1108"/>
      <c r="EM95" s="1108"/>
      <c r="EN95" s="1108"/>
      <c r="EO95" s="1108"/>
      <c r="EP95" s="1108"/>
      <c r="EQ95" s="1108"/>
      <c r="ER95" s="1108"/>
      <c r="ES95" s="1108"/>
      <c r="ET95" s="1108"/>
      <c r="EU95" s="1108"/>
      <c r="EV95" s="1108"/>
      <c r="EW95" s="1108"/>
      <c r="EX95" s="1108"/>
      <c r="EY95" s="1108"/>
      <c r="EZ95" s="1108"/>
      <c r="FA95" s="1108"/>
      <c r="FB95" s="1108"/>
      <c r="FC95" s="1108"/>
      <c r="FD95" s="1108"/>
    </row>
    <row r="96" spans="1:161">
      <c r="A96" s="1109"/>
      <c r="B96" s="1110"/>
      <c r="C96" s="1110"/>
      <c r="D96" s="1110"/>
      <c r="E96" s="1110"/>
      <c r="F96" s="1110"/>
      <c r="G96" s="1110"/>
      <c r="H96" s="1110"/>
      <c r="I96" s="1110"/>
      <c r="J96" s="1110"/>
      <c r="K96" s="1110"/>
      <c r="L96" s="1110"/>
      <c r="M96" s="1110"/>
      <c r="N96" s="1110"/>
      <c r="O96" s="1110"/>
      <c r="P96" s="1110"/>
      <c r="Q96" s="1110"/>
      <c r="R96" s="1110"/>
      <c r="S96" s="1110"/>
      <c r="T96" s="1110"/>
      <c r="U96" s="1110"/>
      <c r="V96" s="1110"/>
      <c r="W96" s="1110"/>
      <c r="X96" s="1110"/>
      <c r="Y96" s="1110"/>
      <c r="Z96" s="1110"/>
      <c r="AA96" s="1110"/>
      <c r="AB96" s="1110"/>
      <c r="AC96" s="1110"/>
      <c r="AD96" s="1110"/>
      <c r="AE96" s="1110"/>
      <c r="AF96" s="1110"/>
      <c r="AG96" s="1110"/>
      <c r="AH96" s="1110"/>
      <c r="AI96" s="1110"/>
      <c r="AJ96" s="1110"/>
      <c r="AK96" s="1110"/>
      <c r="AL96" s="1110"/>
      <c r="AM96" s="1110"/>
      <c r="AN96" s="1110"/>
      <c r="AO96" s="1110"/>
      <c r="AP96" s="1110"/>
      <c r="AQ96" s="1110"/>
      <c r="AR96" s="1110"/>
      <c r="AS96" s="1110"/>
      <c r="AT96" s="1110"/>
      <c r="AU96" s="1110"/>
      <c r="AV96" s="1110"/>
      <c r="AW96" s="1110"/>
      <c r="AX96" s="1110"/>
      <c r="AY96" s="1110"/>
      <c r="AZ96" s="1110"/>
      <c r="BA96" s="1110"/>
      <c r="BB96" s="1110"/>
      <c r="BC96" s="1110"/>
      <c r="BD96" s="1110"/>
      <c r="BE96" s="1110"/>
      <c r="BF96" s="1110"/>
      <c r="BG96" s="1110"/>
      <c r="BH96" s="1110"/>
      <c r="BI96" s="1110"/>
      <c r="BJ96" s="1110"/>
      <c r="BK96" s="1110"/>
      <c r="BL96" s="1110"/>
      <c r="BM96" s="1110"/>
      <c r="BN96" s="1110"/>
      <c r="BO96" s="1110"/>
      <c r="BP96" s="1110"/>
      <c r="BQ96" s="1110"/>
      <c r="BR96" s="1110"/>
      <c r="BS96" s="1110"/>
      <c r="BT96" s="1110"/>
      <c r="BU96" s="1110"/>
      <c r="BV96" s="1110"/>
      <c r="BW96" s="1110"/>
      <c r="BX96" s="1110"/>
      <c r="BY96" s="1110"/>
      <c r="BZ96" s="1110"/>
      <c r="CA96" s="1110"/>
      <c r="CB96" s="1110"/>
      <c r="CC96" s="1110"/>
      <c r="CD96" s="1110"/>
      <c r="CE96" s="1110"/>
      <c r="CF96" s="1110"/>
      <c r="CG96" s="1110"/>
      <c r="CH96" s="1110"/>
      <c r="CI96" s="1110"/>
      <c r="CJ96" s="1110"/>
      <c r="CK96" s="1110"/>
      <c r="CL96" s="1110"/>
      <c r="CM96" s="1110"/>
      <c r="CN96" s="1110"/>
      <c r="CO96" s="1110"/>
      <c r="CP96" s="1110"/>
      <c r="CQ96" s="1110"/>
      <c r="CR96" s="1110"/>
      <c r="CS96" s="1110"/>
      <c r="CT96" s="1110"/>
      <c r="CU96" s="1110"/>
      <c r="CV96" s="1110"/>
      <c r="CW96" s="1110"/>
      <c r="CX96" s="1110"/>
      <c r="CY96" s="1110"/>
      <c r="CZ96" s="1110"/>
      <c r="DA96" s="1110"/>
      <c r="DB96" s="1110"/>
      <c r="DC96" s="1110"/>
      <c r="DD96" s="1110"/>
      <c r="DE96" s="1110"/>
      <c r="DF96" s="1110"/>
      <c r="DG96" s="1110"/>
      <c r="DH96" s="1110"/>
      <c r="DI96" s="1110"/>
      <c r="DJ96" s="1110"/>
      <c r="DK96" s="1110"/>
      <c r="DL96" s="1110"/>
      <c r="DM96" s="1110"/>
      <c r="DN96" s="1110"/>
      <c r="DO96" s="1110"/>
      <c r="DP96" s="1110"/>
      <c r="DQ96" s="1110"/>
      <c r="DR96" s="1110"/>
      <c r="DS96" s="1110"/>
      <c r="DT96" s="1110"/>
      <c r="DU96" s="1110"/>
      <c r="DV96" s="1110"/>
      <c r="DW96" s="1110"/>
      <c r="DX96" s="1110"/>
      <c r="DY96" s="1110"/>
      <c r="DZ96" s="1110"/>
      <c r="EA96" s="1110"/>
      <c r="EB96" s="1110"/>
      <c r="EC96" s="1110"/>
      <c r="ED96" s="1110"/>
      <c r="EE96" s="1110"/>
      <c r="EF96" s="1110"/>
      <c r="EG96" s="1110"/>
      <c r="EH96" s="1110"/>
      <c r="EI96" s="1110"/>
      <c r="EJ96" s="1110"/>
      <c r="EK96" s="1110"/>
      <c r="EL96" s="1110"/>
      <c r="EM96" s="1110"/>
      <c r="EN96" s="1110"/>
      <c r="EO96" s="1110"/>
      <c r="EP96" s="1110"/>
      <c r="EQ96" s="1110"/>
      <c r="ER96" s="1110"/>
      <c r="ES96" s="1110"/>
      <c r="ET96" s="1110"/>
      <c r="EU96" s="1110"/>
      <c r="EV96" s="1110"/>
      <c r="EW96" s="1110"/>
      <c r="EX96" s="1110"/>
      <c r="EY96" s="1110"/>
      <c r="EZ96" s="1110"/>
      <c r="FA96" s="1110"/>
      <c r="FB96" s="1110"/>
      <c r="FC96" s="1110"/>
      <c r="FD96" s="1110"/>
    </row>
    <row r="97" spans="1:160">
      <c r="A97" s="1101"/>
      <c r="B97" s="889"/>
      <c r="C97" s="889"/>
      <c r="D97" s="889"/>
      <c r="E97" s="889"/>
      <c r="F97" s="889"/>
      <c r="G97" s="889"/>
      <c r="H97" s="889"/>
      <c r="I97" s="889"/>
      <c r="J97" s="889"/>
      <c r="K97" s="889"/>
      <c r="L97" s="889"/>
      <c r="M97" s="889"/>
      <c r="N97" s="889"/>
      <c r="O97" s="889"/>
      <c r="P97" s="889"/>
      <c r="Q97" s="889"/>
      <c r="R97" s="889"/>
      <c r="S97" s="889"/>
      <c r="T97" s="889"/>
      <c r="U97" s="889"/>
      <c r="V97" s="889"/>
      <c r="W97" s="889"/>
      <c r="X97" s="889"/>
      <c r="Y97" s="889"/>
      <c r="Z97" s="889"/>
      <c r="AA97" s="889"/>
      <c r="AB97" s="889"/>
      <c r="AC97" s="889"/>
      <c r="AD97" s="889"/>
      <c r="AE97" s="889"/>
      <c r="AF97" s="889"/>
      <c r="AG97" s="889"/>
      <c r="AH97" s="889"/>
      <c r="AI97" s="889"/>
      <c r="AJ97" s="889"/>
      <c r="AK97" s="889"/>
      <c r="AL97" s="889"/>
      <c r="AM97" s="889"/>
      <c r="AN97" s="889"/>
      <c r="AO97" s="889"/>
      <c r="AP97" s="889"/>
      <c r="AQ97" s="889"/>
      <c r="AR97" s="889"/>
      <c r="AS97" s="889"/>
      <c r="AT97" s="889"/>
      <c r="AU97" s="889"/>
      <c r="AV97" s="889"/>
      <c r="AW97" s="889"/>
      <c r="AX97" s="889"/>
      <c r="AY97" s="889"/>
      <c r="AZ97" s="889"/>
      <c r="BA97" s="889"/>
      <c r="BB97" s="889"/>
      <c r="BC97" s="889"/>
      <c r="BD97" s="889"/>
      <c r="BE97" s="889"/>
      <c r="BF97" s="889"/>
      <c r="BG97" s="889"/>
      <c r="BH97" s="889"/>
      <c r="BI97" s="889"/>
      <c r="BJ97" s="889"/>
      <c r="BK97" s="889"/>
      <c r="BL97" s="889"/>
      <c r="BM97" s="889"/>
      <c r="BN97" s="889"/>
      <c r="BO97" s="889"/>
      <c r="BP97" s="889"/>
      <c r="BQ97" s="889"/>
      <c r="BR97" s="889"/>
      <c r="BS97" s="889"/>
      <c r="BT97" s="889"/>
      <c r="BU97" s="889"/>
      <c r="BV97" s="889"/>
      <c r="BW97" s="889"/>
      <c r="BX97" s="889"/>
      <c r="BY97" s="889"/>
      <c r="BZ97" s="889"/>
      <c r="CA97" s="889"/>
      <c r="CB97" s="889"/>
      <c r="CC97" s="889"/>
      <c r="CD97" s="889"/>
      <c r="CE97" s="889"/>
      <c r="CF97" s="889"/>
      <c r="CG97" s="889"/>
      <c r="CH97" s="889"/>
      <c r="CI97" s="889"/>
      <c r="CJ97" s="889"/>
      <c r="CK97" s="889"/>
      <c r="CL97" s="889"/>
      <c r="CM97" s="889"/>
      <c r="CN97" s="889"/>
      <c r="CO97" s="889"/>
      <c r="CP97" s="889"/>
      <c r="CQ97" s="889"/>
      <c r="CR97" s="889"/>
      <c r="CS97" s="889"/>
      <c r="CT97" s="889"/>
      <c r="CU97" s="889"/>
      <c r="CV97" s="889"/>
      <c r="CW97" s="889"/>
      <c r="CX97" s="889"/>
      <c r="CY97" s="889"/>
      <c r="CZ97" s="889"/>
      <c r="DA97" s="889"/>
      <c r="DB97" s="889"/>
      <c r="DC97" s="889"/>
      <c r="DD97" s="889"/>
      <c r="DE97" s="889"/>
      <c r="DF97" s="889"/>
      <c r="DG97" s="889"/>
      <c r="DH97" s="889"/>
      <c r="DI97" s="889"/>
      <c r="DJ97" s="889"/>
      <c r="DK97" s="889"/>
      <c r="DL97" s="889"/>
      <c r="DM97" s="889"/>
      <c r="DN97" s="889"/>
      <c r="DO97" s="889"/>
      <c r="DP97" s="889"/>
      <c r="DQ97" s="889"/>
      <c r="DR97" s="889"/>
      <c r="DS97" s="889"/>
      <c r="DT97" s="889"/>
      <c r="DU97" s="889"/>
      <c r="DV97" s="889"/>
      <c r="DW97" s="889"/>
      <c r="DX97" s="889"/>
      <c r="DY97" s="889"/>
      <c r="DZ97" s="889"/>
      <c r="EA97" s="889"/>
      <c r="EB97" s="889"/>
      <c r="EC97" s="889"/>
      <c r="ED97" s="889"/>
      <c r="EE97" s="889"/>
      <c r="EF97" s="889"/>
      <c r="EG97" s="889"/>
      <c r="EH97" s="889"/>
      <c r="EI97" s="889"/>
      <c r="EJ97" s="889"/>
      <c r="EK97" s="889"/>
      <c r="EL97" s="889"/>
      <c r="EM97" s="889"/>
      <c r="EN97" s="889"/>
      <c r="EO97" s="889"/>
      <c r="EP97" s="889"/>
      <c r="EQ97" s="889"/>
      <c r="ER97" s="889"/>
      <c r="ES97" s="889"/>
      <c r="ET97" s="889"/>
      <c r="EU97" s="889"/>
      <c r="EV97" s="889"/>
      <c r="EW97" s="889"/>
      <c r="EX97" s="889"/>
      <c r="EY97" s="889"/>
      <c r="EZ97" s="889"/>
      <c r="FA97" s="889"/>
      <c r="FB97" s="889"/>
      <c r="FC97" s="889"/>
      <c r="FD97" s="889"/>
    </row>
    <row r="98" spans="1:160">
      <c r="A98" s="1103"/>
      <c r="B98" s="1099"/>
      <c r="C98" s="1099"/>
      <c r="D98" s="1099"/>
      <c r="E98" s="1099"/>
      <c r="F98" s="1099"/>
      <c r="G98" s="1099"/>
      <c r="H98" s="1099"/>
      <c r="I98" s="1099"/>
      <c r="J98" s="1099"/>
      <c r="K98" s="1099"/>
      <c r="L98" s="1099"/>
      <c r="M98" s="1099"/>
      <c r="N98" s="1099"/>
      <c r="O98" s="1099"/>
      <c r="P98" s="1099"/>
      <c r="Q98" s="1099"/>
      <c r="R98" s="1099"/>
      <c r="S98" s="1099"/>
      <c r="T98" s="1099"/>
      <c r="U98" s="1099"/>
      <c r="V98" s="1099"/>
      <c r="W98" s="1099"/>
      <c r="X98" s="1099"/>
      <c r="Y98" s="1099"/>
      <c r="Z98" s="1099"/>
      <c r="AA98" s="1099"/>
      <c r="AB98" s="1099"/>
      <c r="AC98" s="1099"/>
      <c r="AD98" s="1099"/>
      <c r="AE98" s="1099"/>
      <c r="AF98" s="1099"/>
      <c r="AG98" s="1099"/>
      <c r="AH98" s="1099"/>
      <c r="AI98" s="1099"/>
      <c r="AJ98" s="1099"/>
      <c r="AK98" s="1099"/>
      <c r="AL98" s="1099"/>
      <c r="AM98" s="1099"/>
      <c r="AN98" s="1099"/>
      <c r="AO98" s="1099"/>
      <c r="AP98" s="1099"/>
      <c r="AQ98" s="1099"/>
      <c r="AR98" s="1099"/>
      <c r="AS98" s="1099"/>
      <c r="AT98" s="1099"/>
      <c r="AU98" s="1099"/>
      <c r="AV98" s="1099"/>
      <c r="AW98" s="1099"/>
      <c r="AX98" s="1099"/>
      <c r="AY98" s="1099"/>
      <c r="AZ98" s="1099"/>
      <c r="BA98" s="1099"/>
      <c r="BB98" s="1099"/>
      <c r="BC98" s="1099"/>
      <c r="BD98" s="1099"/>
      <c r="BE98" s="1099"/>
      <c r="BF98" s="1099"/>
      <c r="BG98" s="1099"/>
      <c r="BH98" s="1099"/>
      <c r="BI98" s="1099"/>
      <c r="BJ98" s="1099"/>
      <c r="BK98" s="1099"/>
      <c r="BL98" s="1099"/>
      <c r="BM98" s="1099"/>
      <c r="BN98" s="1099"/>
      <c r="BO98" s="1099"/>
      <c r="BP98" s="1099"/>
      <c r="BQ98" s="1099"/>
      <c r="BR98" s="1099"/>
      <c r="BS98" s="1099"/>
      <c r="BT98" s="1099"/>
      <c r="BU98" s="1099"/>
      <c r="BV98" s="1099"/>
      <c r="BW98" s="1099"/>
      <c r="BX98" s="1099"/>
      <c r="BY98" s="1099"/>
      <c r="BZ98" s="1099"/>
      <c r="CA98" s="1099"/>
      <c r="CB98" s="1099"/>
      <c r="CC98" s="1099"/>
      <c r="CD98" s="1099"/>
      <c r="CE98" s="1099"/>
      <c r="CF98" s="1099"/>
      <c r="CG98" s="1099"/>
      <c r="CH98" s="1099"/>
      <c r="CI98" s="1099"/>
      <c r="CJ98" s="1099"/>
      <c r="CK98" s="1099"/>
      <c r="CL98" s="1099"/>
      <c r="CM98" s="1099"/>
      <c r="CN98" s="1099"/>
      <c r="CO98" s="1099"/>
      <c r="CP98" s="1099"/>
      <c r="CQ98" s="1099"/>
      <c r="CR98" s="1099"/>
      <c r="CS98" s="1099"/>
      <c r="CT98" s="1099"/>
      <c r="CU98" s="1099"/>
      <c r="CV98" s="1099"/>
      <c r="CW98" s="1099"/>
      <c r="CX98" s="1099"/>
      <c r="CY98" s="1099"/>
      <c r="CZ98" s="1099"/>
      <c r="DA98" s="1099"/>
      <c r="DB98" s="1099"/>
      <c r="DC98" s="1099"/>
      <c r="DD98" s="1099"/>
      <c r="DE98" s="1099"/>
      <c r="DF98" s="1099"/>
      <c r="DG98" s="1099"/>
      <c r="DH98" s="1099"/>
      <c r="DI98" s="1099"/>
      <c r="DJ98" s="1099"/>
      <c r="DK98" s="1099"/>
      <c r="DL98" s="1099"/>
      <c r="DM98" s="1099"/>
      <c r="DN98" s="1099"/>
      <c r="DO98" s="1099"/>
      <c r="DP98" s="1099"/>
      <c r="DQ98" s="1099"/>
      <c r="DR98" s="1099"/>
      <c r="DS98" s="1099"/>
      <c r="DT98" s="1099"/>
      <c r="DU98" s="1099"/>
      <c r="DV98" s="1099"/>
      <c r="DW98" s="1099"/>
      <c r="DX98" s="1099"/>
      <c r="DY98" s="1099"/>
      <c r="DZ98" s="1099"/>
      <c r="EA98" s="1099"/>
      <c r="EB98" s="1099"/>
      <c r="EC98" s="1099"/>
      <c r="ED98" s="1099"/>
      <c r="EE98" s="1099"/>
      <c r="EF98" s="1099"/>
      <c r="EG98" s="1099"/>
      <c r="EH98" s="1099"/>
      <c r="EI98" s="1099"/>
      <c r="EJ98" s="1099"/>
      <c r="EK98" s="1099"/>
      <c r="EL98" s="1099"/>
      <c r="EM98" s="1099"/>
      <c r="EN98" s="1099"/>
      <c r="EO98" s="1099"/>
      <c r="EP98" s="1099"/>
      <c r="EQ98" s="1099"/>
      <c r="ER98" s="1099"/>
      <c r="ES98" s="1099"/>
      <c r="ET98" s="1099"/>
      <c r="EU98" s="1099"/>
      <c r="EV98" s="1099"/>
      <c r="EW98" s="1099"/>
      <c r="EX98" s="1099"/>
      <c r="EY98" s="1099"/>
      <c r="EZ98" s="1099"/>
      <c r="FA98" s="1099"/>
      <c r="FB98" s="1099"/>
      <c r="FC98" s="1099"/>
      <c r="FD98" s="1099"/>
    </row>
    <row r="99" spans="1:160">
      <c r="A99" s="1101"/>
      <c r="B99" s="889"/>
      <c r="C99" s="889"/>
      <c r="D99" s="889"/>
      <c r="E99" s="889"/>
      <c r="F99" s="889"/>
      <c r="G99" s="889"/>
      <c r="H99" s="889"/>
      <c r="I99" s="889"/>
      <c r="J99" s="889"/>
      <c r="K99" s="889"/>
      <c r="L99" s="889"/>
      <c r="M99" s="889"/>
      <c r="N99" s="889"/>
      <c r="O99" s="889"/>
      <c r="P99" s="889"/>
      <c r="Q99" s="889"/>
      <c r="R99" s="889"/>
      <c r="S99" s="889"/>
      <c r="T99" s="889"/>
      <c r="U99" s="889"/>
      <c r="V99" s="889"/>
      <c r="W99" s="889"/>
      <c r="X99" s="889"/>
      <c r="Y99" s="889"/>
      <c r="Z99" s="889"/>
      <c r="AA99" s="889"/>
      <c r="AB99" s="889"/>
      <c r="AC99" s="889"/>
      <c r="AD99" s="889"/>
      <c r="AE99" s="889"/>
      <c r="AF99" s="889"/>
      <c r="AG99" s="889"/>
      <c r="AH99" s="889"/>
      <c r="AI99" s="889"/>
      <c r="AJ99" s="889"/>
      <c r="AK99" s="889"/>
      <c r="AL99" s="889"/>
      <c r="AM99" s="889"/>
      <c r="AN99" s="889"/>
      <c r="AO99" s="889"/>
      <c r="AP99" s="889"/>
      <c r="AQ99" s="889"/>
      <c r="AR99" s="889"/>
      <c r="AS99" s="889"/>
      <c r="AT99" s="889"/>
      <c r="AU99" s="889"/>
      <c r="AV99" s="889"/>
      <c r="AW99" s="889"/>
      <c r="AX99" s="889"/>
      <c r="AY99" s="889"/>
      <c r="AZ99" s="889"/>
      <c r="BA99" s="889"/>
      <c r="BB99" s="889"/>
      <c r="BC99" s="889"/>
      <c r="BD99" s="889"/>
      <c r="BE99" s="889"/>
      <c r="BF99" s="889"/>
      <c r="BG99" s="889"/>
      <c r="BH99" s="889"/>
      <c r="BI99" s="889"/>
      <c r="BJ99" s="889"/>
      <c r="BK99" s="889"/>
      <c r="BL99" s="889"/>
      <c r="BM99" s="889"/>
      <c r="BN99" s="889"/>
      <c r="BO99" s="889"/>
      <c r="BP99" s="889"/>
      <c r="BQ99" s="889"/>
      <c r="BR99" s="889"/>
      <c r="BS99" s="889"/>
      <c r="BT99" s="889"/>
      <c r="BU99" s="889"/>
      <c r="BV99" s="889"/>
      <c r="BW99" s="889"/>
      <c r="BX99" s="889"/>
      <c r="BY99" s="889"/>
      <c r="BZ99" s="889"/>
      <c r="CA99" s="889"/>
      <c r="CB99" s="889"/>
      <c r="CC99" s="889"/>
      <c r="CD99" s="889"/>
      <c r="CE99" s="889"/>
      <c r="CF99" s="889"/>
      <c r="CG99" s="889"/>
      <c r="CH99" s="889"/>
      <c r="CI99" s="889"/>
      <c r="CJ99" s="889"/>
      <c r="CK99" s="889"/>
      <c r="CL99" s="889"/>
      <c r="CM99" s="889"/>
      <c r="CN99" s="889"/>
      <c r="CO99" s="889"/>
      <c r="CP99" s="889"/>
      <c r="CQ99" s="889"/>
      <c r="CR99" s="889"/>
      <c r="CS99" s="889"/>
      <c r="CT99" s="889"/>
      <c r="CU99" s="889"/>
      <c r="CV99" s="889"/>
      <c r="CW99" s="889"/>
      <c r="CX99" s="889"/>
      <c r="CY99" s="889"/>
      <c r="CZ99" s="889"/>
      <c r="DA99" s="889"/>
      <c r="DB99" s="889"/>
      <c r="DC99" s="889"/>
      <c r="DD99" s="889"/>
      <c r="DE99" s="889"/>
      <c r="DF99" s="889"/>
      <c r="DG99" s="889"/>
      <c r="DH99" s="889"/>
      <c r="DI99" s="889"/>
      <c r="DJ99" s="889"/>
      <c r="DK99" s="889"/>
      <c r="DL99" s="889"/>
      <c r="DM99" s="889"/>
      <c r="DN99" s="889"/>
      <c r="DO99" s="889"/>
      <c r="DP99" s="889"/>
      <c r="DQ99" s="889"/>
      <c r="DR99" s="889"/>
      <c r="DS99" s="889"/>
      <c r="DT99" s="889"/>
      <c r="DU99" s="889"/>
      <c r="DV99" s="889"/>
      <c r="DW99" s="889"/>
      <c r="DX99" s="889"/>
      <c r="DY99" s="889"/>
      <c r="DZ99" s="889"/>
      <c r="EA99" s="889"/>
      <c r="EB99" s="889"/>
      <c r="EC99" s="889"/>
      <c r="ED99" s="889"/>
      <c r="EE99" s="889"/>
      <c r="EF99" s="889"/>
      <c r="EG99" s="889"/>
      <c r="EH99" s="889"/>
      <c r="EI99" s="889"/>
      <c r="EJ99" s="889"/>
      <c r="EK99" s="889"/>
      <c r="EL99" s="889"/>
      <c r="EM99" s="889"/>
      <c r="EN99" s="889"/>
      <c r="EO99" s="889"/>
      <c r="EP99" s="889"/>
      <c r="EQ99" s="889"/>
      <c r="ER99" s="889"/>
      <c r="ES99" s="889"/>
      <c r="ET99" s="889"/>
      <c r="EU99" s="889"/>
      <c r="EV99" s="889"/>
      <c r="EW99" s="889"/>
      <c r="EX99" s="889"/>
      <c r="EY99" s="889"/>
      <c r="EZ99" s="889"/>
      <c r="FA99" s="889"/>
      <c r="FB99" s="889"/>
      <c r="FC99" s="889"/>
      <c r="FD99" s="889"/>
    </row>
    <row r="100" spans="1:160">
      <c r="A100" s="1103"/>
      <c r="B100" s="1099"/>
      <c r="C100" s="1099"/>
      <c r="D100" s="1099"/>
      <c r="E100" s="1099"/>
      <c r="F100" s="1099"/>
      <c r="G100" s="1099"/>
      <c r="H100" s="1099"/>
      <c r="I100" s="1099"/>
      <c r="J100" s="1099"/>
      <c r="K100" s="1099"/>
      <c r="L100" s="1099"/>
      <c r="M100" s="1099"/>
      <c r="N100" s="1099"/>
      <c r="O100" s="1099"/>
      <c r="P100" s="1099"/>
      <c r="Q100" s="1099"/>
      <c r="R100" s="1099"/>
      <c r="S100" s="1099"/>
      <c r="T100" s="1099"/>
      <c r="U100" s="1099"/>
      <c r="V100" s="1099"/>
      <c r="W100" s="1099"/>
      <c r="X100" s="1099"/>
      <c r="Y100" s="1099"/>
      <c r="Z100" s="1099"/>
      <c r="AA100" s="1099"/>
      <c r="AB100" s="1099"/>
      <c r="AC100" s="1099"/>
      <c r="AD100" s="1099"/>
      <c r="AE100" s="1099"/>
      <c r="AF100" s="1099"/>
      <c r="AG100" s="1099"/>
      <c r="AH100" s="1099"/>
      <c r="AI100" s="1099"/>
      <c r="AJ100" s="1099"/>
      <c r="AK100" s="1099"/>
      <c r="AL100" s="1099"/>
      <c r="AM100" s="1099"/>
      <c r="AN100" s="1099"/>
      <c r="AO100" s="1099"/>
      <c r="AP100" s="1099"/>
      <c r="AQ100" s="1099"/>
      <c r="AR100" s="1099"/>
      <c r="AS100" s="1099"/>
      <c r="AT100" s="1099"/>
      <c r="AU100" s="1099"/>
      <c r="AV100" s="1099"/>
      <c r="AW100" s="1099"/>
      <c r="AX100" s="1099"/>
      <c r="AY100" s="1099"/>
      <c r="AZ100" s="1099"/>
      <c r="BA100" s="1099"/>
      <c r="BB100" s="1099"/>
      <c r="BC100" s="1099"/>
      <c r="BD100" s="1099"/>
      <c r="BE100" s="1099"/>
      <c r="BF100" s="1099"/>
      <c r="BG100" s="1099"/>
      <c r="BH100" s="1099"/>
      <c r="BI100" s="1099"/>
      <c r="BJ100" s="1099"/>
      <c r="BK100" s="1099"/>
      <c r="BL100" s="1099"/>
      <c r="BM100" s="1099"/>
      <c r="BN100" s="1099"/>
      <c r="BO100" s="1099"/>
      <c r="BP100" s="1099"/>
      <c r="BQ100" s="1099"/>
      <c r="BR100" s="1099"/>
      <c r="BS100" s="1099"/>
      <c r="BT100" s="1099"/>
      <c r="BU100" s="1099"/>
      <c r="BV100" s="1099"/>
      <c r="BW100" s="1099"/>
      <c r="BX100" s="1099"/>
      <c r="BY100" s="1099"/>
      <c r="BZ100" s="1099"/>
      <c r="CA100" s="1099"/>
      <c r="CB100" s="1099"/>
      <c r="CC100" s="1099"/>
      <c r="CD100" s="1099"/>
      <c r="CE100" s="1099"/>
      <c r="CF100" s="1099"/>
      <c r="CG100" s="1099"/>
      <c r="CH100" s="1099"/>
      <c r="CI100" s="1099"/>
      <c r="CJ100" s="1099"/>
      <c r="CK100" s="1099"/>
      <c r="CL100" s="1099"/>
      <c r="CM100" s="1099"/>
      <c r="CN100" s="1099"/>
      <c r="CO100" s="1099"/>
      <c r="CP100" s="1099"/>
      <c r="CQ100" s="1099"/>
      <c r="CR100" s="1099"/>
      <c r="CS100" s="1099"/>
      <c r="CT100" s="1099"/>
      <c r="CU100" s="1099"/>
      <c r="CV100" s="1099"/>
      <c r="CW100" s="1099"/>
      <c r="CX100" s="1099"/>
      <c r="CY100" s="1099"/>
      <c r="CZ100" s="1099"/>
      <c r="DA100" s="1099"/>
      <c r="DB100" s="1099"/>
      <c r="DC100" s="1099"/>
      <c r="DD100" s="1099"/>
      <c r="DE100" s="1099"/>
      <c r="DF100" s="1099"/>
      <c r="DG100" s="1099"/>
      <c r="DH100" s="1099"/>
      <c r="DI100" s="1099"/>
      <c r="DJ100" s="1099"/>
      <c r="DK100" s="1099"/>
      <c r="DL100" s="1099"/>
      <c r="DM100" s="1099"/>
      <c r="DN100" s="1099"/>
      <c r="DO100" s="1099"/>
      <c r="DP100" s="1099"/>
      <c r="DQ100" s="1099"/>
      <c r="DR100" s="1099"/>
      <c r="DS100" s="1099"/>
      <c r="DT100" s="1099"/>
      <c r="DU100" s="1099"/>
      <c r="DV100" s="1099"/>
      <c r="DW100" s="1099"/>
      <c r="DX100" s="1099"/>
      <c r="DY100" s="1099"/>
      <c r="DZ100" s="1099"/>
      <c r="EA100" s="1099"/>
      <c r="EB100" s="1099"/>
      <c r="EC100" s="1099"/>
      <c r="ED100" s="1099"/>
      <c r="EE100" s="1099"/>
      <c r="EF100" s="1099"/>
      <c r="EG100" s="1099"/>
      <c r="EH100" s="1099"/>
      <c r="EI100" s="1099"/>
      <c r="EJ100" s="1099"/>
      <c r="EK100" s="1099"/>
      <c r="EL100" s="1099"/>
      <c r="EM100" s="1099"/>
      <c r="EN100" s="1099"/>
      <c r="EO100" s="1099"/>
      <c r="EP100" s="1099"/>
      <c r="EQ100" s="1099"/>
      <c r="ER100" s="1099"/>
      <c r="ES100" s="1099"/>
      <c r="ET100" s="1099"/>
      <c r="EU100" s="1099"/>
      <c r="EV100" s="1099"/>
      <c r="EW100" s="1099"/>
      <c r="EX100" s="1099"/>
      <c r="EY100" s="1099"/>
      <c r="EZ100" s="1099"/>
      <c r="FA100" s="1099"/>
      <c r="FB100" s="1099"/>
      <c r="FC100" s="1099"/>
      <c r="FD100" s="1099"/>
    </row>
    <row r="101" spans="1:160">
      <c r="A101" s="1111"/>
      <c r="B101" s="1112"/>
      <c r="C101" s="1112"/>
      <c r="D101" s="1112"/>
      <c r="E101" s="1112"/>
      <c r="F101" s="1112"/>
      <c r="G101" s="1112"/>
      <c r="H101" s="1112"/>
      <c r="I101" s="1112"/>
      <c r="J101" s="1112"/>
      <c r="K101" s="1112"/>
      <c r="L101" s="1112"/>
      <c r="M101" s="1112"/>
      <c r="N101" s="1112"/>
      <c r="O101" s="1112"/>
      <c r="P101" s="1112"/>
      <c r="Q101" s="1112"/>
      <c r="R101" s="1112"/>
      <c r="S101" s="1112"/>
      <c r="T101" s="1112"/>
      <c r="U101" s="1112"/>
      <c r="V101" s="1112"/>
      <c r="W101" s="1112"/>
      <c r="X101" s="1112"/>
      <c r="Y101" s="1112"/>
      <c r="Z101" s="1112"/>
      <c r="AA101" s="1112"/>
      <c r="AB101" s="1112"/>
      <c r="AC101" s="1112"/>
      <c r="AD101" s="1112"/>
      <c r="AE101" s="1112"/>
      <c r="AF101" s="1112"/>
      <c r="AG101" s="1112"/>
      <c r="AH101" s="1112"/>
      <c r="AI101" s="1112"/>
      <c r="AJ101" s="1112"/>
      <c r="AK101" s="1112"/>
      <c r="AL101" s="1112"/>
      <c r="AM101" s="1112"/>
      <c r="AN101" s="1112"/>
      <c r="AO101" s="1112"/>
      <c r="AP101" s="1112"/>
      <c r="AQ101" s="1112"/>
      <c r="AR101" s="1112"/>
      <c r="AS101" s="1112"/>
      <c r="AT101" s="1112"/>
      <c r="AU101" s="1112"/>
      <c r="AV101" s="1112"/>
      <c r="AW101" s="1112"/>
      <c r="AX101" s="1112"/>
      <c r="AY101" s="1112"/>
      <c r="AZ101" s="1112"/>
      <c r="BA101" s="1112"/>
      <c r="BB101" s="1112"/>
      <c r="BC101" s="1112"/>
      <c r="BD101" s="1112"/>
      <c r="BE101" s="1112"/>
      <c r="BF101" s="1112"/>
      <c r="BG101" s="1112"/>
      <c r="BH101" s="1112"/>
      <c r="BI101" s="1112"/>
      <c r="BJ101" s="1112"/>
      <c r="BK101" s="1112"/>
      <c r="BL101" s="1112"/>
      <c r="BM101" s="1112"/>
      <c r="BN101" s="1112"/>
      <c r="BO101" s="1112"/>
      <c r="BP101" s="1112"/>
      <c r="BQ101" s="1112"/>
      <c r="BR101" s="1112"/>
      <c r="BS101" s="1112"/>
      <c r="BT101" s="1112"/>
      <c r="BU101" s="1112"/>
      <c r="BV101" s="1112"/>
      <c r="BW101" s="1112"/>
      <c r="BX101" s="1112"/>
      <c r="BY101" s="1112"/>
      <c r="BZ101" s="1112"/>
      <c r="CA101" s="1112"/>
      <c r="CB101" s="1112"/>
      <c r="CC101" s="1112"/>
      <c r="CD101" s="1112"/>
      <c r="CE101" s="1112"/>
      <c r="CF101" s="1112"/>
      <c r="CG101" s="1112"/>
      <c r="CH101" s="1112"/>
      <c r="CI101" s="1112"/>
      <c r="CJ101" s="1112"/>
      <c r="CK101" s="1112"/>
      <c r="CL101" s="1112"/>
      <c r="CM101" s="1112"/>
      <c r="CN101" s="1112"/>
      <c r="CO101" s="1112"/>
      <c r="CP101" s="1112"/>
      <c r="CQ101" s="1112"/>
      <c r="CR101" s="1112"/>
      <c r="CS101" s="1112"/>
      <c r="CT101" s="1112"/>
      <c r="CU101" s="1112"/>
      <c r="CV101" s="1112"/>
      <c r="CW101" s="1112"/>
      <c r="CX101" s="1112"/>
      <c r="CY101" s="1112"/>
      <c r="CZ101" s="1112"/>
      <c r="DA101" s="1112"/>
      <c r="DB101" s="1112"/>
      <c r="DC101" s="1112"/>
      <c r="DD101" s="1112"/>
      <c r="DE101" s="1112"/>
      <c r="DF101" s="1112"/>
      <c r="DG101" s="1112"/>
      <c r="DH101" s="1112"/>
      <c r="DI101" s="1112"/>
      <c r="DJ101" s="1112"/>
      <c r="DK101" s="1112"/>
      <c r="DL101" s="1112"/>
      <c r="DM101" s="1112"/>
      <c r="DN101" s="1112"/>
      <c r="DO101" s="1112"/>
      <c r="DP101" s="1112"/>
      <c r="DQ101" s="1112"/>
      <c r="DR101" s="1112"/>
      <c r="DS101" s="1112"/>
      <c r="DT101" s="1112"/>
      <c r="DU101" s="1112"/>
      <c r="DV101" s="1112"/>
      <c r="DW101" s="1112"/>
      <c r="DX101" s="1112"/>
      <c r="DY101" s="1112"/>
      <c r="DZ101" s="1112"/>
      <c r="EA101" s="1112"/>
      <c r="EB101" s="1112"/>
      <c r="EC101" s="1112"/>
      <c r="ED101" s="1112"/>
      <c r="EE101" s="1112"/>
      <c r="EF101" s="1112"/>
      <c r="EG101" s="1112"/>
      <c r="EH101" s="1112"/>
      <c r="EI101" s="1112"/>
      <c r="EJ101" s="1112"/>
      <c r="EK101" s="1112"/>
      <c r="EL101" s="1112"/>
      <c r="EM101" s="1112"/>
      <c r="EN101" s="1112"/>
      <c r="EO101" s="1112"/>
      <c r="EP101" s="1112"/>
      <c r="EQ101" s="1112"/>
      <c r="ER101" s="1112"/>
      <c r="ES101" s="1112"/>
      <c r="ET101" s="1112"/>
      <c r="EU101" s="1112"/>
      <c r="EV101" s="1112"/>
      <c r="EW101" s="1112"/>
      <c r="EX101" s="1112"/>
      <c r="EY101" s="1112"/>
      <c r="EZ101" s="1112"/>
      <c r="FA101" s="1112"/>
      <c r="FB101" s="1112"/>
      <c r="FC101" s="1112"/>
      <c r="FD101" s="1112"/>
    </row>
  </sheetData>
  <hyperlinks>
    <hyperlink ref="A1" location="Menu!A1" display="Return to Menu"/>
  </hyperlinks>
  <pageMargins left="0.25" right="0.25" top="0.75" bottom="0.75" header="0.3" footer="0.3"/>
  <pageSetup paperSize="9" scale="35" firstPageNumber="186" fitToWidth="4" fitToHeight="4" orientation="landscape" useFirstPageNumber="1" r:id="rId1"/>
  <headerFooter alignWithMargins="0">
    <oddHeader>&amp;C&amp;G</oddHeader>
  </headerFooter>
  <colBreaks count="3" manualBreakCount="3">
    <brk id="96" max="87" man="1"/>
    <brk id="117" max="87" man="1"/>
    <brk id="139" max="87"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Q90"/>
  <sheetViews>
    <sheetView view="pageBreakPreview" zoomScaleNormal="100" zoomScaleSheetLayoutView="100" workbookViewId="0">
      <pane xSplit="1" ySplit="3" topLeftCell="B64" activePane="bottomRight" state="frozen"/>
      <selection activeCell="E24" sqref="E24"/>
      <selection pane="topRight" activeCell="E24" sqref="E24"/>
      <selection pane="bottomLeft" activeCell="E24" sqref="E24"/>
      <selection pane="bottomRight"/>
    </sheetView>
  </sheetViews>
  <sheetFormatPr defaultRowHeight="12.75"/>
  <cols>
    <col min="1" max="1" width="71.42578125" style="1124" customWidth="1"/>
    <col min="2" max="2" width="17.28515625" style="964" customWidth="1"/>
    <col min="3" max="47" width="17.28515625" style="964" hidden="1" customWidth="1"/>
    <col min="48" max="55" width="18.5703125" style="964" hidden="1" customWidth="1"/>
    <col min="56" max="56" width="17.7109375" style="964" hidden="1" customWidth="1"/>
    <col min="57" max="57" width="18" style="964" hidden="1" customWidth="1"/>
    <col min="58" max="58" width="17.7109375" style="964" hidden="1" customWidth="1"/>
    <col min="59" max="59" width="17.85546875" style="964" hidden="1" customWidth="1"/>
    <col min="60" max="62" width="18.5703125" style="964" hidden="1" customWidth="1"/>
    <col min="63" max="63" width="16.5703125" style="964" hidden="1" customWidth="1"/>
    <col min="64" max="64" width="17.42578125" style="964" hidden="1" customWidth="1"/>
    <col min="65" max="65" width="17.140625" style="964" customWidth="1"/>
    <col min="66" max="66" width="17.5703125" style="964" customWidth="1"/>
    <col min="67" max="67" width="17.28515625" style="964" customWidth="1"/>
    <col min="68" max="68" width="16.5703125" style="964" customWidth="1"/>
    <col min="69" max="256" width="9.140625" style="964"/>
    <col min="257" max="257" width="71.42578125" style="964" customWidth="1"/>
    <col min="258" max="308" width="17.28515625" style="964" customWidth="1"/>
    <col min="309" max="309" width="17.28515625" style="964" bestFit="1" customWidth="1"/>
    <col min="310" max="310" width="16.5703125" style="964" customWidth="1"/>
    <col min="311" max="311" width="17.5703125" style="964" customWidth="1"/>
    <col min="312" max="312" width="17.7109375" style="964" customWidth="1"/>
    <col min="313" max="313" width="52.42578125" style="964" customWidth="1"/>
    <col min="314" max="314" width="14.7109375" style="964" customWidth="1"/>
    <col min="315" max="315" width="13.5703125" style="964" customWidth="1"/>
    <col min="316" max="317" width="13.7109375" style="964" bestFit="1" customWidth="1"/>
    <col min="318" max="318" width="9.140625" style="964"/>
    <col min="319" max="323" width="13" style="964" bestFit="1" customWidth="1"/>
    <col min="324" max="512" width="9.140625" style="964"/>
    <col min="513" max="513" width="71.42578125" style="964" customWidth="1"/>
    <col min="514" max="564" width="17.28515625" style="964" customWidth="1"/>
    <col min="565" max="565" width="17.28515625" style="964" bestFit="1" customWidth="1"/>
    <col min="566" max="566" width="16.5703125" style="964" customWidth="1"/>
    <col min="567" max="567" width="17.5703125" style="964" customWidth="1"/>
    <col min="568" max="568" width="17.7109375" style="964" customWidth="1"/>
    <col min="569" max="569" width="52.42578125" style="964" customWidth="1"/>
    <col min="570" max="570" width="14.7109375" style="964" customWidth="1"/>
    <col min="571" max="571" width="13.5703125" style="964" customWidth="1"/>
    <col min="572" max="573" width="13.7109375" style="964" bestFit="1" customWidth="1"/>
    <col min="574" max="574" width="9.140625" style="964"/>
    <col min="575" max="579" width="13" style="964" bestFit="1" customWidth="1"/>
    <col min="580" max="768" width="9.140625" style="964"/>
    <col min="769" max="769" width="71.42578125" style="964" customWidth="1"/>
    <col min="770" max="820" width="17.28515625" style="964" customWidth="1"/>
    <col min="821" max="821" width="17.28515625" style="964" bestFit="1" customWidth="1"/>
    <col min="822" max="822" width="16.5703125" style="964" customWidth="1"/>
    <col min="823" max="823" width="17.5703125" style="964" customWidth="1"/>
    <col min="824" max="824" width="17.7109375" style="964" customWidth="1"/>
    <col min="825" max="825" width="52.42578125" style="964" customWidth="1"/>
    <col min="826" max="826" width="14.7109375" style="964" customWidth="1"/>
    <col min="827" max="827" width="13.5703125" style="964" customWidth="1"/>
    <col min="828" max="829" width="13.7109375" style="964" bestFit="1" customWidth="1"/>
    <col min="830" max="830" width="9.140625" style="964"/>
    <col min="831" max="835" width="13" style="964" bestFit="1" customWidth="1"/>
    <col min="836" max="1024" width="9.140625" style="964"/>
    <col min="1025" max="1025" width="71.42578125" style="964" customWidth="1"/>
    <col min="1026" max="1076" width="17.28515625" style="964" customWidth="1"/>
    <col min="1077" max="1077" width="17.28515625" style="964" bestFit="1" customWidth="1"/>
    <col min="1078" max="1078" width="16.5703125" style="964" customWidth="1"/>
    <col min="1079" max="1079" width="17.5703125" style="964" customWidth="1"/>
    <col min="1080" max="1080" width="17.7109375" style="964" customWidth="1"/>
    <col min="1081" max="1081" width="52.42578125" style="964" customWidth="1"/>
    <col min="1082" max="1082" width="14.7109375" style="964" customWidth="1"/>
    <col min="1083" max="1083" width="13.5703125" style="964" customWidth="1"/>
    <col min="1084" max="1085" width="13.7109375" style="964" bestFit="1" customWidth="1"/>
    <col min="1086" max="1086" width="9.140625" style="964"/>
    <col min="1087" max="1091" width="13" style="964" bestFit="1" customWidth="1"/>
    <col min="1092" max="1280" width="9.140625" style="964"/>
    <col min="1281" max="1281" width="71.42578125" style="964" customWidth="1"/>
    <col min="1282" max="1332" width="17.28515625" style="964" customWidth="1"/>
    <col min="1333" max="1333" width="17.28515625" style="964" bestFit="1" customWidth="1"/>
    <col min="1334" max="1334" width="16.5703125" style="964" customWidth="1"/>
    <col min="1335" max="1335" width="17.5703125" style="964" customWidth="1"/>
    <col min="1336" max="1336" width="17.7109375" style="964" customWidth="1"/>
    <col min="1337" max="1337" width="52.42578125" style="964" customWidth="1"/>
    <col min="1338" max="1338" width="14.7109375" style="964" customWidth="1"/>
    <col min="1339" max="1339" width="13.5703125" style="964" customWidth="1"/>
    <col min="1340" max="1341" width="13.7109375" style="964" bestFit="1" customWidth="1"/>
    <col min="1342" max="1342" width="9.140625" style="964"/>
    <col min="1343" max="1347" width="13" style="964" bestFit="1" customWidth="1"/>
    <col min="1348" max="1536" width="9.140625" style="964"/>
    <col min="1537" max="1537" width="71.42578125" style="964" customWidth="1"/>
    <col min="1538" max="1588" width="17.28515625" style="964" customWidth="1"/>
    <col min="1589" max="1589" width="17.28515625" style="964" bestFit="1" customWidth="1"/>
    <col min="1590" max="1590" width="16.5703125" style="964" customWidth="1"/>
    <col min="1591" max="1591" width="17.5703125" style="964" customWidth="1"/>
    <col min="1592" max="1592" width="17.7109375" style="964" customWidth="1"/>
    <col min="1593" max="1593" width="52.42578125" style="964" customWidth="1"/>
    <col min="1594" max="1594" width="14.7109375" style="964" customWidth="1"/>
    <col min="1595" max="1595" width="13.5703125" style="964" customWidth="1"/>
    <col min="1596" max="1597" width="13.7109375" style="964" bestFit="1" customWidth="1"/>
    <col min="1598" max="1598" width="9.140625" style="964"/>
    <col min="1599" max="1603" width="13" style="964" bestFit="1" customWidth="1"/>
    <col min="1604" max="1792" width="9.140625" style="964"/>
    <col min="1793" max="1793" width="71.42578125" style="964" customWidth="1"/>
    <col min="1794" max="1844" width="17.28515625" style="964" customWidth="1"/>
    <col min="1845" max="1845" width="17.28515625" style="964" bestFit="1" customWidth="1"/>
    <col min="1846" max="1846" width="16.5703125" style="964" customWidth="1"/>
    <col min="1847" max="1847" width="17.5703125" style="964" customWidth="1"/>
    <col min="1848" max="1848" width="17.7109375" style="964" customWidth="1"/>
    <col min="1849" max="1849" width="52.42578125" style="964" customWidth="1"/>
    <col min="1850" max="1850" width="14.7109375" style="964" customWidth="1"/>
    <col min="1851" max="1851" width="13.5703125" style="964" customWidth="1"/>
    <col min="1852" max="1853" width="13.7109375" style="964" bestFit="1" customWidth="1"/>
    <col min="1854" max="1854" width="9.140625" style="964"/>
    <col min="1855" max="1859" width="13" style="964" bestFit="1" customWidth="1"/>
    <col min="1860" max="2048" width="9.140625" style="964"/>
    <col min="2049" max="2049" width="71.42578125" style="964" customWidth="1"/>
    <col min="2050" max="2100" width="17.28515625" style="964" customWidth="1"/>
    <col min="2101" max="2101" width="17.28515625" style="964" bestFit="1" customWidth="1"/>
    <col min="2102" max="2102" width="16.5703125" style="964" customWidth="1"/>
    <col min="2103" max="2103" width="17.5703125" style="964" customWidth="1"/>
    <col min="2104" max="2104" width="17.7109375" style="964" customWidth="1"/>
    <col min="2105" max="2105" width="52.42578125" style="964" customWidth="1"/>
    <col min="2106" max="2106" width="14.7109375" style="964" customWidth="1"/>
    <col min="2107" max="2107" width="13.5703125" style="964" customWidth="1"/>
    <col min="2108" max="2109" width="13.7109375" style="964" bestFit="1" customWidth="1"/>
    <col min="2110" max="2110" width="9.140625" style="964"/>
    <col min="2111" max="2115" width="13" style="964" bestFit="1" customWidth="1"/>
    <col min="2116" max="2304" width="9.140625" style="964"/>
    <col min="2305" max="2305" width="71.42578125" style="964" customWidth="1"/>
    <col min="2306" max="2356" width="17.28515625" style="964" customWidth="1"/>
    <col min="2357" max="2357" width="17.28515625" style="964" bestFit="1" customWidth="1"/>
    <col min="2358" max="2358" width="16.5703125" style="964" customWidth="1"/>
    <col min="2359" max="2359" width="17.5703125" style="964" customWidth="1"/>
    <col min="2360" max="2360" width="17.7109375" style="964" customWidth="1"/>
    <col min="2361" max="2361" width="52.42578125" style="964" customWidth="1"/>
    <col min="2362" max="2362" width="14.7109375" style="964" customWidth="1"/>
    <col min="2363" max="2363" width="13.5703125" style="964" customWidth="1"/>
    <col min="2364" max="2365" width="13.7109375" style="964" bestFit="1" customWidth="1"/>
    <col min="2366" max="2366" width="9.140625" style="964"/>
    <col min="2367" max="2371" width="13" style="964" bestFit="1" customWidth="1"/>
    <col min="2372" max="2560" width="9.140625" style="964"/>
    <col min="2561" max="2561" width="71.42578125" style="964" customWidth="1"/>
    <col min="2562" max="2612" width="17.28515625" style="964" customWidth="1"/>
    <col min="2613" max="2613" width="17.28515625" style="964" bestFit="1" customWidth="1"/>
    <col min="2614" max="2614" width="16.5703125" style="964" customWidth="1"/>
    <col min="2615" max="2615" width="17.5703125" style="964" customWidth="1"/>
    <col min="2616" max="2616" width="17.7109375" style="964" customWidth="1"/>
    <col min="2617" max="2617" width="52.42578125" style="964" customWidth="1"/>
    <col min="2618" max="2618" width="14.7109375" style="964" customWidth="1"/>
    <col min="2619" max="2619" width="13.5703125" style="964" customWidth="1"/>
    <col min="2620" max="2621" width="13.7109375" style="964" bestFit="1" customWidth="1"/>
    <col min="2622" max="2622" width="9.140625" style="964"/>
    <col min="2623" max="2627" width="13" style="964" bestFit="1" customWidth="1"/>
    <col min="2628" max="2816" width="9.140625" style="964"/>
    <col min="2817" max="2817" width="71.42578125" style="964" customWidth="1"/>
    <col min="2818" max="2868" width="17.28515625" style="964" customWidth="1"/>
    <col min="2869" max="2869" width="17.28515625" style="964" bestFit="1" customWidth="1"/>
    <col min="2870" max="2870" width="16.5703125" style="964" customWidth="1"/>
    <col min="2871" max="2871" width="17.5703125" style="964" customWidth="1"/>
    <col min="2872" max="2872" width="17.7109375" style="964" customWidth="1"/>
    <col min="2873" max="2873" width="52.42578125" style="964" customWidth="1"/>
    <col min="2874" max="2874" width="14.7109375" style="964" customWidth="1"/>
    <col min="2875" max="2875" width="13.5703125" style="964" customWidth="1"/>
    <col min="2876" max="2877" width="13.7109375" style="964" bestFit="1" customWidth="1"/>
    <col min="2878" max="2878" width="9.140625" style="964"/>
    <col min="2879" max="2883" width="13" style="964" bestFit="1" customWidth="1"/>
    <col min="2884" max="3072" width="9.140625" style="964"/>
    <col min="3073" max="3073" width="71.42578125" style="964" customWidth="1"/>
    <col min="3074" max="3124" width="17.28515625" style="964" customWidth="1"/>
    <col min="3125" max="3125" width="17.28515625" style="964" bestFit="1" customWidth="1"/>
    <col min="3126" max="3126" width="16.5703125" style="964" customWidth="1"/>
    <col min="3127" max="3127" width="17.5703125" style="964" customWidth="1"/>
    <col min="3128" max="3128" width="17.7109375" style="964" customWidth="1"/>
    <col min="3129" max="3129" width="52.42578125" style="964" customWidth="1"/>
    <col min="3130" max="3130" width="14.7109375" style="964" customWidth="1"/>
    <col min="3131" max="3131" width="13.5703125" style="964" customWidth="1"/>
    <col min="3132" max="3133" width="13.7109375" style="964" bestFit="1" customWidth="1"/>
    <col min="3134" max="3134" width="9.140625" style="964"/>
    <col min="3135" max="3139" width="13" style="964" bestFit="1" customWidth="1"/>
    <col min="3140" max="3328" width="9.140625" style="964"/>
    <col min="3329" max="3329" width="71.42578125" style="964" customWidth="1"/>
    <col min="3330" max="3380" width="17.28515625" style="964" customWidth="1"/>
    <col min="3381" max="3381" width="17.28515625" style="964" bestFit="1" customWidth="1"/>
    <col min="3382" max="3382" width="16.5703125" style="964" customWidth="1"/>
    <col min="3383" max="3383" width="17.5703125" style="964" customWidth="1"/>
    <col min="3384" max="3384" width="17.7109375" style="964" customWidth="1"/>
    <col min="3385" max="3385" width="52.42578125" style="964" customWidth="1"/>
    <col min="3386" max="3386" width="14.7109375" style="964" customWidth="1"/>
    <col min="3387" max="3387" width="13.5703125" style="964" customWidth="1"/>
    <col min="3388" max="3389" width="13.7109375" style="964" bestFit="1" customWidth="1"/>
    <col min="3390" max="3390" width="9.140625" style="964"/>
    <col min="3391" max="3395" width="13" style="964" bestFit="1" customWidth="1"/>
    <col min="3396" max="3584" width="9.140625" style="964"/>
    <col min="3585" max="3585" width="71.42578125" style="964" customWidth="1"/>
    <col min="3586" max="3636" width="17.28515625" style="964" customWidth="1"/>
    <col min="3637" max="3637" width="17.28515625" style="964" bestFit="1" customWidth="1"/>
    <col min="3638" max="3638" width="16.5703125" style="964" customWidth="1"/>
    <col min="3639" max="3639" width="17.5703125" style="964" customWidth="1"/>
    <col min="3640" max="3640" width="17.7109375" style="964" customWidth="1"/>
    <col min="3641" max="3641" width="52.42578125" style="964" customWidth="1"/>
    <col min="3642" max="3642" width="14.7109375" style="964" customWidth="1"/>
    <col min="3643" max="3643" width="13.5703125" style="964" customWidth="1"/>
    <col min="3644" max="3645" width="13.7109375" style="964" bestFit="1" customWidth="1"/>
    <col min="3646" max="3646" width="9.140625" style="964"/>
    <col min="3647" max="3651" width="13" style="964" bestFit="1" customWidth="1"/>
    <col min="3652" max="3840" width="9.140625" style="964"/>
    <col min="3841" max="3841" width="71.42578125" style="964" customWidth="1"/>
    <col min="3842" max="3892" width="17.28515625" style="964" customWidth="1"/>
    <col min="3893" max="3893" width="17.28515625" style="964" bestFit="1" customWidth="1"/>
    <col min="3894" max="3894" width="16.5703125" style="964" customWidth="1"/>
    <col min="3895" max="3895" width="17.5703125" style="964" customWidth="1"/>
    <col min="3896" max="3896" width="17.7109375" style="964" customWidth="1"/>
    <col min="3897" max="3897" width="52.42578125" style="964" customWidth="1"/>
    <col min="3898" max="3898" width="14.7109375" style="964" customWidth="1"/>
    <col min="3899" max="3899" width="13.5703125" style="964" customWidth="1"/>
    <col min="3900" max="3901" width="13.7109375" style="964" bestFit="1" customWidth="1"/>
    <col min="3902" max="3902" width="9.140625" style="964"/>
    <col min="3903" max="3907" width="13" style="964" bestFit="1" customWidth="1"/>
    <col min="3908" max="4096" width="9.140625" style="964"/>
    <col min="4097" max="4097" width="71.42578125" style="964" customWidth="1"/>
    <col min="4098" max="4148" width="17.28515625" style="964" customWidth="1"/>
    <col min="4149" max="4149" width="17.28515625" style="964" bestFit="1" customWidth="1"/>
    <col min="4150" max="4150" width="16.5703125" style="964" customWidth="1"/>
    <col min="4151" max="4151" width="17.5703125" style="964" customWidth="1"/>
    <col min="4152" max="4152" width="17.7109375" style="964" customWidth="1"/>
    <col min="4153" max="4153" width="52.42578125" style="964" customWidth="1"/>
    <col min="4154" max="4154" width="14.7109375" style="964" customWidth="1"/>
    <col min="4155" max="4155" width="13.5703125" style="964" customWidth="1"/>
    <col min="4156" max="4157" width="13.7109375" style="964" bestFit="1" customWidth="1"/>
    <col min="4158" max="4158" width="9.140625" style="964"/>
    <col min="4159" max="4163" width="13" style="964" bestFit="1" customWidth="1"/>
    <col min="4164" max="4352" width="9.140625" style="964"/>
    <col min="4353" max="4353" width="71.42578125" style="964" customWidth="1"/>
    <col min="4354" max="4404" width="17.28515625" style="964" customWidth="1"/>
    <col min="4405" max="4405" width="17.28515625" style="964" bestFit="1" customWidth="1"/>
    <col min="4406" max="4406" width="16.5703125" style="964" customWidth="1"/>
    <col min="4407" max="4407" width="17.5703125" style="964" customWidth="1"/>
    <col min="4408" max="4408" width="17.7109375" style="964" customWidth="1"/>
    <col min="4409" max="4409" width="52.42578125" style="964" customWidth="1"/>
    <col min="4410" max="4410" width="14.7109375" style="964" customWidth="1"/>
    <col min="4411" max="4411" width="13.5703125" style="964" customWidth="1"/>
    <col min="4412" max="4413" width="13.7109375" style="964" bestFit="1" customWidth="1"/>
    <col min="4414" max="4414" width="9.140625" style="964"/>
    <col min="4415" max="4419" width="13" style="964" bestFit="1" customWidth="1"/>
    <col min="4420" max="4608" width="9.140625" style="964"/>
    <col min="4609" max="4609" width="71.42578125" style="964" customWidth="1"/>
    <col min="4610" max="4660" width="17.28515625" style="964" customWidth="1"/>
    <col min="4661" max="4661" width="17.28515625" style="964" bestFit="1" customWidth="1"/>
    <col min="4662" max="4662" width="16.5703125" style="964" customWidth="1"/>
    <col min="4663" max="4663" width="17.5703125" style="964" customWidth="1"/>
    <col min="4664" max="4664" width="17.7109375" style="964" customWidth="1"/>
    <col min="4665" max="4665" width="52.42578125" style="964" customWidth="1"/>
    <col min="4666" max="4666" width="14.7109375" style="964" customWidth="1"/>
    <col min="4667" max="4667" width="13.5703125" style="964" customWidth="1"/>
    <col min="4668" max="4669" width="13.7109375" style="964" bestFit="1" customWidth="1"/>
    <col min="4670" max="4670" width="9.140625" style="964"/>
    <col min="4671" max="4675" width="13" style="964" bestFit="1" customWidth="1"/>
    <col min="4676" max="4864" width="9.140625" style="964"/>
    <col min="4865" max="4865" width="71.42578125" style="964" customWidth="1"/>
    <col min="4866" max="4916" width="17.28515625" style="964" customWidth="1"/>
    <col min="4917" max="4917" width="17.28515625" style="964" bestFit="1" customWidth="1"/>
    <col min="4918" max="4918" width="16.5703125" style="964" customWidth="1"/>
    <col min="4919" max="4919" width="17.5703125" style="964" customWidth="1"/>
    <col min="4920" max="4920" width="17.7109375" style="964" customWidth="1"/>
    <col min="4921" max="4921" width="52.42578125" style="964" customWidth="1"/>
    <col min="4922" max="4922" width="14.7109375" style="964" customWidth="1"/>
    <col min="4923" max="4923" width="13.5703125" style="964" customWidth="1"/>
    <col min="4924" max="4925" width="13.7109375" style="964" bestFit="1" customWidth="1"/>
    <col min="4926" max="4926" width="9.140625" style="964"/>
    <col min="4927" max="4931" width="13" style="964" bestFit="1" customWidth="1"/>
    <col min="4932" max="5120" width="9.140625" style="964"/>
    <col min="5121" max="5121" width="71.42578125" style="964" customWidth="1"/>
    <col min="5122" max="5172" width="17.28515625" style="964" customWidth="1"/>
    <col min="5173" max="5173" width="17.28515625" style="964" bestFit="1" customWidth="1"/>
    <col min="5174" max="5174" width="16.5703125" style="964" customWidth="1"/>
    <col min="5175" max="5175" width="17.5703125" style="964" customWidth="1"/>
    <col min="5176" max="5176" width="17.7109375" style="964" customWidth="1"/>
    <col min="5177" max="5177" width="52.42578125" style="964" customWidth="1"/>
    <col min="5178" max="5178" width="14.7109375" style="964" customWidth="1"/>
    <col min="5179" max="5179" width="13.5703125" style="964" customWidth="1"/>
    <col min="5180" max="5181" width="13.7109375" style="964" bestFit="1" customWidth="1"/>
    <col min="5182" max="5182" width="9.140625" style="964"/>
    <col min="5183" max="5187" width="13" style="964" bestFit="1" customWidth="1"/>
    <col min="5188" max="5376" width="9.140625" style="964"/>
    <col min="5377" max="5377" width="71.42578125" style="964" customWidth="1"/>
    <col min="5378" max="5428" width="17.28515625" style="964" customWidth="1"/>
    <col min="5429" max="5429" width="17.28515625" style="964" bestFit="1" customWidth="1"/>
    <col min="5430" max="5430" width="16.5703125" style="964" customWidth="1"/>
    <col min="5431" max="5431" width="17.5703125" style="964" customWidth="1"/>
    <col min="5432" max="5432" width="17.7109375" style="964" customWidth="1"/>
    <col min="5433" max="5433" width="52.42578125" style="964" customWidth="1"/>
    <col min="5434" max="5434" width="14.7109375" style="964" customWidth="1"/>
    <col min="5435" max="5435" width="13.5703125" style="964" customWidth="1"/>
    <col min="5436" max="5437" width="13.7109375" style="964" bestFit="1" customWidth="1"/>
    <col min="5438" max="5438" width="9.140625" style="964"/>
    <col min="5439" max="5443" width="13" style="964" bestFit="1" customWidth="1"/>
    <col min="5444" max="5632" width="9.140625" style="964"/>
    <col min="5633" max="5633" width="71.42578125" style="964" customWidth="1"/>
    <col min="5634" max="5684" width="17.28515625" style="964" customWidth="1"/>
    <col min="5685" max="5685" width="17.28515625" style="964" bestFit="1" customWidth="1"/>
    <col min="5686" max="5686" width="16.5703125" style="964" customWidth="1"/>
    <col min="5687" max="5687" width="17.5703125" style="964" customWidth="1"/>
    <col min="5688" max="5688" width="17.7109375" style="964" customWidth="1"/>
    <col min="5689" max="5689" width="52.42578125" style="964" customWidth="1"/>
    <col min="5690" max="5690" width="14.7109375" style="964" customWidth="1"/>
    <col min="5691" max="5691" width="13.5703125" style="964" customWidth="1"/>
    <col min="5692" max="5693" width="13.7109375" style="964" bestFit="1" customWidth="1"/>
    <col min="5694" max="5694" width="9.140625" style="964"/>
    <col min="5695" max="5699" width="13" style="964" bestFit="1" customWidth="1"/>
    <col min="5700" max="5888" width="9.140625" style="964"/>
    <col min="5889" max="5889" width="71.42578125" style="964" customWidth="1"/>
    <col min="5890" max="5940" width="17.28515625" style="964" customWidth="1"/>
    <col min="5941" max="5941" width="17.28515625" style="964" bestFit="1" customWidth="1"/>
    <col min="5942" max="5942" width="16.5703125" style="964" customWidth="1"/>
    <col min="5943" max="5943" width="17.5703125" style="964" customWidth="1"/>
    <col min="5944" max="5944" width="17.7109375" style="964" customWidth="1"/>
    <col min="5945" max="5945" width="52.42578125" style="964" customWidth="1"/>
    <col min="5946" max="5946" width="14.7109375" style="964" customWidth="1"/>
    <col min="5947" max="5947" width="13.5703125" style="964" customWidth="1"/>
    <col min="5948" max="5949" width="13.7109375" style="964" bestFit="1" customWidth="1"/>
    <col min="5950" max="5950" width="9.140625" style="964"/>
    <col min="5951" max="5955" width="13" style="964" bestFit="1" customWidth="1"/>
    <col min="5956" max="6144" width="9.140625" style="964"/>
    <col min="6145" max="6145" width="71.42578125" style="964" customWidth="1"/>
    <col min="6146" max="6196" width="17.28515625" style="964" customWidth="1"/>
    <col min="6197" max="6197" width="17.28515625" style="964" bestFit="1" customWidth="1"/>
    <col min="6198" max="6198" width="16.5703125" style="964" customWidth="1"/>
    <col min="6199" max="6199" width="17.5703125" style="964" customWidth="1"/>
    <col min="6200" max="6200" width="17.7109375" style="964" customWidth="1"/>
    <col min="6201" max="6201" width="52.42578125" style="964" customWidth="1"/>
    <col min="6202" max="6202" width="14.7109375" style="964" customWidth="1"/>
    <col min="6203" max="6203" width="13.5703125" style="964" customWidth="1"/>
    <col min="6204" max="6205" width="13.7109375" style="964" bestFit="1" customWidth="1"/>
    <col min="6206" max="6206" width="9.140625" style="964"/>
    <col min="6207" max="6211" width="13" style="964" bestFit="1" customWidth="1"/>
    <col min="6212" max="6400" width="9.140625" style="964"/>
    <col min="6401" max="6401" width="71.42578125" style="964" customWidth="1"/>
    <col min="6402" max="6452" width="17.28515625" style="964" customWidth="1"/>
    <col min="6453" max="6453" width="17.28515625" style="964" bestFit="1" customWidth="1"/>
    <col min="6454" max="6454" width="16.5703125" style="964" customWidth="1"/>
    <col min="6455" max="6455" width="17.5703125" style="964" customWidth="1"/>
    <col min="6456" max="6456" width="17.7109375" style="964" customWidth="1"/>
    <col min="6457" max="6457" width="52.42578125" style="964" customWidth="1"/>
    <col min="6458" max="6458" width="14.7109375" style="964" customWidth="1"/>
    <col min="6459" max="6459" width="13.5703125" style="964" customWidth="1"/>
    <col min="6460" max="6461" width="13.7109375" style="964" bestFit="1" customWidth="1"/>
    <col min="6462" max="6462" width="9.140625" style="964"/>
    <col min="6463" max="6467" width="13" style="964" bestFit="1" customWidth="1"/>
    <col min="6468" max="6656" width="9.140625" style="964"/>
    <col min="6657" max="6657" width="71.42578125" style="964" customWidth="1"/>
    <col min="6658" max="6708" width="17.28515625" style="964" customWidth="1"/>
    <col min="6709" max="6709" width="17.28515625" style="964" bestFit="1" customWidth="1"/>
    <col min="6710" max="6710" width="16.5703125" style="964" customWidth="1"/>
    <col min="6711" max="6711" width="17.5703125" style="964" customWidth="1"/>
    <col min="6712" max="6712" width="17.7109375" style="964" customWidth="1"/>
    <col min="6713" max="6713" width="52.42578125" style="964" customWidth="1"/>
    <col min="6714" max="6714" width="14.7109375" style="964" customWidth="1"/>
    <col min="6715" max="6715" width="13.5703125" style="964" customWidth="1"/>
    <col min="6716" max="6717" width="13.7109375" style="964" bestFit="1" customWidth="1"/>
    <col min="6718" max="6718" width="9.140625" style="964"/>
    <col min="6719" max="6723" width="13" style="964" bestFit="1" customWidth="1"/>
    <col min="6724" max="6912" width="9.140625" style="964"/>
    <col min="6913" max="6913" width="71.42578125" style="964" customWidth="1"/>
    <col min="6914" max="6964" width="17.28515625" style="964" customWidth="1"/>
    <col min="6965" max="6965" width="17.28515625" style="964" bestFit="1" customWidth="1"/>
    <col min="6966" max="6966" width="16.5703125" style="964" customWidth="1"/>
    <col min="6967" max="6967" width="17.5703125" style="964" customWidth="1"/>
    <col min="6968" max="6968" width="17.7109375" style="964" customWidth="1"/>
    <col min="6969" max="6969" width="52.42578125" style="964" customWidth="1"/>
    <col min="6970" max="6970" width="14.7109375" style="964" customWidth="1"/>
    <col min="6971" max="6971" width="13.5703125" style="964" customWidth="1"/>
    <col min="6972" max="6973" width="13.7109375" style="964" bestFit="1" customWidth="1"/>
    <col min="6974" max="6974" width="9.140625" style="964"/>
    <col min="6975" max="6979" width="13" style="964" bestFit="1" customWidth="1"/>
    <col min="6980" max="7168" width="9.140625" style="964"/>
    <col min="7169" max="7169" width="71.42578125" style="964" customWidth="1"/>
    <col min="7170" max="7220" width="17.28515625" style="964" customWidth="1"/>
    <col min="7221" max="7221" width="17.28515625" style="964" bestFit="1" customWidth="1"/>
    <col min="7222" max="7222" width="16.5703125" style="964" customWidth="1"/>
    <col min="7223" max="7223" width="17.5703125" style="964" customWidth="1"/>
    <col min="7224" max="7224" width="17.7109375" style="964" customWidth="1"/>
    <col min="7225" max="7225" width="52.42578125" style="964" customWidth="1"/>
    <col min="7226" max="7226" width="14.7109375" style="964" customWidth="1"/>
    <col min="7227" max="7227" width="13.5703125" style="964" customWidth="1"/>
    <col min="7228" max="7229" width="13.7109375" style="964" bestFit="1" customWidth="1"/>
    <col min="7230" max="7230" width="9.140625" style="964"/>
    <col min="7231" max="7235" width="13" style="964" bestFit="1" customWidth="1"/>
    <col min="7236" max="7424" width="9.140625" style="964"/>
    <col min="7425" max="7425" width="71.42578125" style="964" customWidth="1"/>
    <col min="7426" max="7476" width="17.28515625" style="964" customWidth="1"/>
    <col min="7477" max="7477" width="17.28515625" style="964" bestFit="1" customWidth="1"/>
    <col min="7478" max="7478" width="16.5703125" style="964" customWidth="1"/>
    <col min="7479" max="7479" width="17.5703125" style="964" customWidth="1"/>
    <col min="7480" max="7480" width="17.7109375" style="964" customWidth="1"/>
    <col min="7481" max="7481" width="52.42578125" style="964" customWidth="1"/>
    <col min="7482" max="7482" width="14.7109375" style="964" customWidth="1"/>
    <col min="7483" max="7483" width="13.5703125" style="964" customWidth="1"/>
    <col min="7484" max="7485" width="13.7109375" style="964" bestFit="1" customWidth="1"/>
    <col min="7486" max="7486" width="9.140625" style="964"/>
    <col min="7487" max="7491" width="13" style="964" bestFit="1" customWidth="1"/>
    <col min="7492" max="7680" width="9.140625" style="964"/>
    <col min="7681" max="7681" width="71.42578125" style="964" customWidth="1"/>
    <col min="7682" max="7732" width="17.28515625" style="964" customWidth="1"/>
    <col min="7733" max="7733" width="17.28515625" style="964" bestFit="1" customWidth="1"/>
    <col min="7734" max="7734" width="16.5703125" style="964" customWidth="1"/>
    <col min="7735" max="7735" width="17.5703125" style="964" customWidth="1"/>
    <col min="7736" max="7736" width="17.7109375" style="964" customWidth="1"/>
    <col min="7737" max="7737" width="52.42578125" style="964" customWidth="1"/>
    <col min="7738" max="7738" width="14.7109375" style="964" customWidth="1"/>
    <col min="7739" max="7739" width="13.5703125" style="964" customWidth="1"/>
    <col min="7740" max="7741" width="13.7109375" style="964" bestFit="1" customWidth="1"/>
    <col min="7742" max="7742" width="9.140625" style="964"/>
    <col min="7743" max="7747" width="13" style="964" bestFit="1" customWidth="1"/>
    <col min="7748" max="7936" width="9.140625" style="964"/>
    <col min="7937" max="7937" width="71.42578125" style="964" customWidth="1"/>
    <col min="7938" max="7988" width="17.28515625" style="964" customWidth="1"/>
    <col min="7989" max="7989" width="17.28515625" style="964" bestFit="1" customWidth="1"/>
    <col min="7990" max="7990" width="16.5703125" style="964" customWidth="1"/>
    <col min="7991" max="7991" width="17.5703125" style="964" customWidth="1"/>
    <col min="7992" max="7992" width="17.7109375" style="964" customWidth="1"/>
    <col min="7993" max="7993" width="52.42578125" style="964" customWidth="1"/>
    <col min="7994" max="7994" width="14.7109375" style="964" customWidth="1"/>
    <col min="7995" max="7995" width="13.5703125" style="964" customWidth="1"/>
    <col min="7996" max="7997" width="13.7109375" style="964" bestFit="1" customWidth="1"/>
    <col min="7998" max="7998" width="9.140625" style="964"/>
    <col min="7999" max="8003" width="13" style="964" bestFit="1" customWidth="1"/>
    <col min="8004" max="8192" width="9.140625" style="964"/>
    <col min="8193" max="8193" width="71.42578125" style="964" customWidth="1"/>
    <col min="8194" max="8244" width="17.28515625" style="964" customWidth="1"/>
    <col min="8245" max="8245" width="17.28515625" style="964" bestFit="1" customWidth="1"/>
    <col min="8246" max="8246" width="16.5703125" style="964" customWidth="1"/>
    <col min="8247" max="8247" width="17.5703125" style="964" customWidth="1"/>
    <col min="8248" max="8248" width="17.7109375" style="964" customWidth="1"/>
    <col min="8249" max="8249" width="52.42578125" style="964" customWidth="1"/>
    <col min="8250" max="8250" width="14.7109375" style="964" customWidth="1"/>
    <col min="8251" max="8251" width="13.5703125" style="964" customWidth="1"/>
    <col min="8252" max="8253" width="13.7109375" style="964" bestFit="1" customWidth="1"/>
    <col min="8254" max="8254" width="9.140625" style="964"/>
    <col min="8255" max="8259" width="13" style="964" bestFit="1" customWidth="1"/>
    <col min="8260" max="8448" width="9.140625" style="964"/>
    <col min="8449" max="8449" width="71.42578125" style="964" customWidth="1"/>
    <col min="8450" max="8500" width="17.28515625" style="964" customWidth="1"/>
    <col min="8501" max="8501" width="17.28515625" style="964" bestFit="1" customWidth="1"/>
    <col min="8502" max="8502" width="16.5703125" style="964" customWidth="1"/>
    <col min="8503" max="8503" width="17.5703125" style="964" customWidth="1"/>
    <col min="8504" max="8504" width="17.7109375" style="964" customWidth="1"/>
    <col min="8505" max="8505" width="52.42578125" style="964" customWidth="1"/>
    <col min="8506" max="8506" width="14.7109375" style="964" customWidth="1"/>
    <col min="8507" max="8507" width="13.5703125" style="964" customWidth="1"/>
    <col min="8508" max="8509" width="13.7109375" style="964" bestFit="1" customWidth="1"/>
    <col min="8510" max="8510" width="9.140625" style="964"/>
    <col min="8511" max="8515" width="13" style="964" bestFit="1" customWidth="1"/>
    <col min="8516" max="8704" width="9.140625" style="964"/>
    <col min="8705" max="8705" width="71.42578125" style="964" customWidth="1"/>
    <col min="8706" max="8756" width="17.28515625" style="964" customWidth="1"/>
    <col min="8757" max="8757" width="17.28515625" style="964" bestFit="1" customWidth="1"/>
    <col min="8758" max="8758" width="16.5703125" style="964" customWidth="1"/>
    <col min="8759" max="8759" width="17.5703125" style="964" customWidth="1"/>
    <col min="8760" max="8760" width="17.7109375" style="964" customWidth="1"/>
    <col min="8761" max="8761" width="52.42578125" style="964" customWidth="1"/>
    <col min="8762" max="8762" width="14.7109375" style="964" customWidth="1"/>
    <col min="8763" max="8763" width="13.5703125" style="964" customWidth="1"/>
    <col min="8764" max="8765" width="13.7109375" style="964" bestFit="1" customWidth="1"/>
    <col min="8766" max="8766" width="9.140625" style="964"/>
    <col min="8767" max="8771" width="13" style="964" bestFit="1" customWidth="1"/>
    <col min="8772" max="8960" width="9.140625" style="964"/>
    <col min="8961" max="8961" width="71.42578125" style="964" customWidth="1"/>
    <col min="8962" max="9012" width="17.28515625" style="964" customWidth="1"/>
    <col min="9013" max="9013" width="17.28515625" style="964" bestFit="1" customWidth="1"/>
    <col min="9014" max="9014" width="16.5703125" style="964" customWidth="1"/>
    <col min="9015" max="9015" width="17.5703125" style="964" customWidth="1"/>
    <col min="9016" max="9016" width="17.7109375" style="964" customWidth="1"/>
    <col min="9017" max="9017" width="52.42578125" style="964" customWidth="1"/>
    <col min="9018" max="9018" width="14.7109375" style="964" customWidth="1"/>
    <col min="9019" max="9019" width="13.5703125" style="964" customWidth="1"/>
    <col min="9020" max="9021" width="13.7109375" style="964" bestFit="1" customWidth="1"/>
    <col min="9022" max="9022" width="9.140625" style="964"/>
    <col min="9023" max="9027" width="13" style="964" bestFit="1" customWidth="1"/>
    <col min="9028" max="9216" width="9.140625" style="964"/>
    <col min="9217" max="9217" width="71.42578125" style="964" customWidth="1"/>
    <col min="9218" max="9268" width="17.28515625" style="964" customWidth="1"/>
    <col min="9269" max="9269" width="17.28515625" style="964" bestFit="1" customWidth="1"/>
    <col min="9270" max="9270" width="16.5703125" style="964" customWidth="1"/>
    <col min="9271" max="9271" width="17.5703125" style="964" customWidth="1"/>
    <col min="9272" max="9272" width="17.7109375" style="964" customWidth="1"/>
    <col min="9273" max="9273" width="52.42578125" style="964" customWidth="1"/>
    <col min="9274" max="9274" width="14.7109375" style="964" customWidth="1"/>
    <col min="9275" max="9275" width="13.5703125" style="964" customWidth="1"/>
    <col min="9276" max="9277" width="13.7109375" style="964" bestFit="1" customWidth="1"/>
    <col min="9278" max="9278" width="9.140625" style="964"/>
    <col min="9279" max="9283" width="13" style="964" bestFit="1" customWidth="1"/>
    <col min="9284" max="9472" width="9.140625" style="964"/>
    <col min="9473" max="9473" width="71.42578125" style="964" customWidth="1"/>
    <col min="9474" max="9524" width="17.28515625" style="964" customWidth="1"/>
    <col min="9525" max="9525" width="17.28515625" style="964" bestFit="1" customWidth="1"/>
    <col min="9526" max="9526" width="16.5703125" style="964" customWidth="1"/>
    <col min="9527" max="9527" width="17.5703125" style="964" customWidth="1"/>
    <col min="9528" max="9528" width="17.7109375" style="964" customWidth="1"/>
    <col min="9529" max="9529" width="52.42578125" style="964" customWidth="1"/>
    <col min="9530" max="9530" width="14.7109375" style="964" customWidth="1"/>
    <col min="9531" max="9531" width="13.5703125" style="964" customWidth="1"/>
    <col min="9532" max="9533" width="13.7109375" style="964" bestFit="1" customWidth="1"/>
    <col min="9534" max="9534" width="9.140625" style="964"/>
    <col min="9535" max="9539" width="13" style="964" bestFit="1" customWidth="1"/>
    <col min="9540" max="9728" width="9.140625" style="964"/>
    <col min="9729" max="9729" width="71.42578125" style="964" customWidth="1"/>
    <col min="9730" max="9780" width="17.28515625" style="964" customWidth="1"/>
    <col min="9781" max="9781" width="17.28515625" style="964" bestFit="1" customWidth="1"/>
    <col min="9782" max="9782" width="16.5703125" style="964" customWidth="1"/>
    <col min="9783" max="9783" width="17.5703125" style="964" customWidth="1"/>
    <col min="9784" max="9784" width="17.7109375" style="964" customWidth="1"/>
    <col min="9785" max="9785" width="52.42578125" style="964" customWidth="1"/>
    <col min="9786" max="9786" width="14.7109375" style="964" customWidth="1"/>
    <col min="9787" max="9787" width="13.5703125" style="964" customWidth="1"/>
    <col min="9788" max="9789" width="13.7109375" style="964" bestFit="1" customWidth="1"/>
    <col min="9790" max="9790" width="9.140625" style="964"/>
    <col min="9791" max="9795" width="13" style="964" bestFit="1" customWidth="1"/>
    <col min="9796" max="9984" width="9.140625" style="964"/>
    <col min="9985" max="9985" width="71.42578125" style="964" customWidth="1"/>
    <col min="9986" max="10036" width="17.28515625" style="964" customWidth="1"/>
    <col min="10037" max="10037" width="17.28515625" style="964" bestFit="1" customWidth="1"/>
    <col min="10038" max="10038" width="16.5703125" style="964" customWidth="1"/>
    <col min="10039" max="10039" width="17.5703125" style="964" customWidth="1"/>
    <col min="10040" max="10040" width="17.7109375" style="964" customWidth="1"/>
    <col min="10041" max="10041" width="52.42578125" style="964" customWidth="1"/>
    <col min="10042" max="10042" width="14.7109375" style="964" customWidth="1"/>
    <col min="10043" max="10043" width="13.5703125" style="964" customWidth="1"/>
    <col min="10044" max="10045" width="13.7109375" style="964" bestFit="1" customWidth="1"/>
    <col min="10046" max="10046" width="9.140625" style="964"/>
    <col min="10047" max="10051" width="13" style="964" bestFit="1" customWidth="1"/>
    <col min="10052" max="10240" width="9.140625" style="964"/>
    <col min="10241" max="10241" width="71.42578125" style="964" customWidth="1"/>
    <col min="10242" max="10292" width="17.28515625" style="964" customWidth="1"/>
    <col min="10293" max="10293" width="17.28515625" style="964" bestFit="1" customWidth="1"/>
    <col min="10294" max="10294" width="16.5703125" style="964" customWidth="1"/>
    <col min="10295" max="10295" width="17.5703125" style="964" customWidth="1"/>
    <col min="10296" max="10296" width="17.7109375" style="964" customWidth="1"/>
    <col min="10297" max="10297" width="52.42578125" style="964" customWidth="1"/>
    <col min="10298" max="10298" width="14.7109375" style="964" customWidth="1"/>
    <col min="10299" max="10299" width="13.5703125" style="964" customWidth="1"/>
    <col min="10300" max="10301" width="13.7109375" style="964" bestFit="1" customWidth="1"/>
    <col min="10302" max="10302" width="9.140625" style="964"/>
    <col min="10303" max="10307" width="13" style="964" bestFit="1" customWidth="1"/>
    <col min="10308" max="10496" width="9.140625" style="964"/>
    <col min="10497" max="10497" width="71.42578125" style="964" customWidth="1"/>
    <col min="10498" max="10548" width="17.28515625" style="964" customWidth="1"/>
    <col min="10549" max="10549" width="17.28515625" style="964" bestFit="1" customWidth="1"/>
    <col min="10550" max="10550" width="16.5703125" style="964" customWidth="1"/>
    <col min="10551" max="10551" width="17.5703125" style="964" customWidth="1"/>
    <col min="10552" max="10552" width="17.7109375" style="964" customWidth="1"/>
    <col min="10553" max="10553" width="52.42578125" style="964" customWidth="1"/>
    <col min="10554" max="10554" width="14.7109375" style="964" customWidth="1"/>
    <col min="10555" max="10555" width="13.5703125" style="964" customWidth="1"/>
    <col min="10556" max="10557" width="13.7109375" style="964" bestFit="1" customWidth="1"/>
    <col min="10558" max="10558" width="9.140625" style="964"/>
    <col min="10559" max="10563" width="13" style="964" bestFit="1" customWidth="1"/>
    <col min="10564" max="10752" width="9.140625" style="964"/>
    <col min="10753" max="10753" width="71.42578125" style="964" customWidth="1"/>
    <col min="10754" max="10804" width="17.28515625" style="964" customWidth="1"/>
    <col min="10805" max="10805" width="17.28515625" style="964" bestFit="1" customWidth="1"/>
    <col min="10806" max="10806" width="16.5703125" style="964" customWidth="1"/>
    <col min="10807" max="10807" width="17.5703125" style="964" customWidth="1"/>
    <col min="10808" max="10808" width="17.7109375" style="964" customWidth="1"/>
    <col min="10809" max="10809" width="52.42578125" style="964" customWidth="1"/>
    <col min="10810" max="10810" width="14.7109375" style="964" customWidth="1"/>
    <col min="10811" max="10811" width="13.5703125" style="964" customWidth="1"/>
    <col min="10812" max="10813" width="13.7109375" style="964" bestFit="1" customWidth="1"/>
    <col min="10814" max="10814" width="9.140625" style="964"/>
    <col min="10815" max="10819" width="13" style="964" bestFit="1" customWidth="1"/>
    <col min="10820" max="11008" width="9.140625" style="964"/>
    <col min="11009" max="11009" width="71.42578125" style="964" customWidth="1"/>
    <col min="11010" max="11060" width="17.28515625" style="964" customWidth="1"/>
    <col min="11061" max="11061" width="17.28515625" style="964" bestFit="1" customWidth="1"/>
    <col min="11062" max="11062" width="16.5703125" style="964" customWidth="1"/>
    <col min="11063" max="11063" width="17.5703125" style="964" customWidth="1"/>
    <col min="11064" max="11064" width="17.7109375" style="964" customWidth="1"/>
    <col min="11065" max="11065" width="52.42578125" style="964" customWidth="1"/>
    <col min="11066" max="11066" width="14.7109375" style="964" customWidth="1"/>
    <col min="11067" max="11067" width="13.5703125" style="964" customWidth="1"/>
    <col min="11068" max="11069" width="13.7109375" style="964" bestFit="1" customWidth="1"/>
    <col min="11070" max="11070" width="9.140625" style="964"/>
    <col min="11071" max="11075" width="13" style="964" bestFit="1" customWidth="1"/>
    <col min="11076" max="11264" width="9.140625" style="964"/>
    <col min="11265" max="11265" width="71.42578125" style="964" customWidth="1"/>
    <col min="11266" max="11316" width="17.28515625" style="964" customWidth="1"/>
    <col min="11317" max="11317" width="17.28515625" style="964" bestFit="1" customWidth="1"/>
    <col min="11318" max="11318" width="16.5703125" style="964" customWidth="1"/>
    <col min="11319" max="11319" width="17.5703125" style="964" customWidth="1"/>
    <col min="11320" max="11320" width="17.7109375" style="964" customWidth="1"/>
    <col min="11321" max="11321" width="52.42578125" style="964" customWidth="1"/>
    <col min="11322" max="11322" width="14.7109375" style="964" customWidth="1"/>
    <col min="11323" max="11323" width="13.5703125" style="964" customWidth="1"/>
    <col min="11324" max="11325" width="13.7109375" style="964" bestFit="1" customWidth="1"/>
    <col min="11326" max="11326" width="9.140625" style="964"/>
    <col min="11327" max="11331" width="13" style="964" bestFit="1" customWidth="1"/>
    <col min="11332" max="11520" width="9.140625" style="964"/>
    <col min="11521" max="11521" width="71.42578125" style="964" customWidth="1"/>
    <col min="11522" max="11572" width="17.28515625" style="964" customWidth="1"/>
    <col min="11573" max="11573" width="17.28515625" style="964" bestFit="1" customWidth="1"/>
    <col min="11574" max="11574" width="16.5703125" style="964" customWidth="1"/>
    <col min="11575" max="11575" width="17.5703125" style="964" customWidth="1"/>
    <col min="11576" max="11576" width="17.7109375" style="964" customWidth="1"/>
    <col min="11577" max="11577" width="52.42578125" style="964" customWidth="1"/>
    <col min="11578" max="11578" width="14.7109375" style="964" customWidth="1"/>
    <col min="11579" max="11579" width="13.5703125" style="964" customWidth="1"/>
    <col min="11580" max="11581" width="13.7109375" style="964" bestFit="1" customWidth="1"/>
    <col min="11582" max="11582" width="9.140625" style="964"/>
    <col min="11583" max="11587" width="13" style="964" bestFit="1" customWidth="1"/>
    <col min="11588" max="11776" width="9.140625" style="964"/>
    <col min="11777" max="11777" width="71.42578125" style="964" customWidth="1"/>
    <col min="11778" max="11828" width="17.28515625" style="964" customWidth="1"/>
    <col min="11829" max="11829" width="17.28515625" style="964" bestFit="1" customWidth="1"/>
    <col min="11830" max="11830" width="16.5703125" style="964" customWidth="1"/>
    <col min="11831" max="11831" width="17.5703125" style="964" customWidth="1"/>
    <col min="11832" max="11832" width="17.7109375" style="964" customWidth="1"/>
    <col min="11833" max="11833" width="52.42578125" style="964" customWidth="1"/>
    <col min="11834" max="11834" width="14.7109375" style="964" customWidth="1"/>
    <col min="11835" max="11835" width="13.5703125" style="964" customWidth="1"/>
    <col min="11836" max="11837" width="13.7109375" style="964" bestFit="1" customWidth="1"/>
    <col min="11838" max="11838" width="9.140625" style="964"/>
    <col min="11839" max="11843" width="13" style="964" bestFit="1" customWidth="1"/>
    <col min="11844" max="12032" width="9.140625" style="964"/>
    <col min="12033" max="12033" width="71.42578125" style="964" customWidth="1"/>
    <col min="12034" max="12084" width="17.28515625" style="964" customWidth="1"/>
    <col min="12085" max="12085" width="17.28515625" style="964" bestFit="1" customWidth="1"/>
    <col min="12086" max="12086" width="16.5703125" style="964" customWidth="1"/>
    <col min="12087" max="12087" width="17.5703125" style="964" customWidth="1"/>
    <col min="12088" max="12088" width="17.7109375" style="964" customWidth="1"/>
    <col min="12089" max="12089" width="52.42578125" style="964" customWidth="1"/>
    <col min="12090" max="12090" width="14.7109375" style="964" customWidth="1"/>
    <col min="12091" max="12091" width="13.5703125" style="964" customWidth="1"/>
    <col min="12092" max="12093" width="13.7109375" style="964" bestFit="1" customWidth="1"/>
    <col min="12094" max="12094" width="9.140625" style="964"/>
    <col min="12095" max="12099" width="13" style="964" bestFit="1" customWidth="1"/>
    <col min="12100" max="12288" width="9.140625" style="964"/>
    <col min="12289" max="12289" width="71.42578125" style="964" customWidth="1"/>
    <col min="12290" max="12340" width="17.28515625" style="964" customWidth="1"/>
    <col min="12341" max="12341" width="17.28515625" style="964" bestFit="1" customWidth="1"/>
    <col min="12342" max="12342" width="16.5703125" style="964" customWidth="1"/>
    <col min="12343" max="12343" width="17.5703125" style="964" customWidth="1"/>
    <col min="12344" max="12344" width="17.7109375" style="964" customWidth="1"/>
    <col min="12345" max="12345" width="52.42578125" style="964" customWidth="1"/>
    <col min="12346" max="12346" width="14.7109375" style="964" customWidth="1"/>
    <col min="12347" max="12347" width="13.5703125" style="964" customWidth="1"/>
    <col min="12348" max="12349" width="13.7109375" style="964" bestFit="1" customWidth="1"/>
    <col min="12350" max="12350" width="9.140625" style="964"/>
    <col min="12351" max="12355" width="13" style="964" bestFit="1" customWidth="1"/>
    <col min="12356" max="12544" width="9.140625" style="964"/>
    <col min="12545" max="12545" width="71.42578125" style="964" customWidth="1"/>
    <col min="12546" max="12596" width="17.28515625" style="964" customWidth="1"/>
    <col min="12597" max="12597" width="17.28515625" style="964" bestFit="1" customWidth="1"/>
    <col min="12598" max="12598" width="16.5703125" style="964" customWidth="1"/>
    <col min="12599" max="12599" width="17.5703125" style="964" customWidth="1"/>
    <col min="12600" max="12600" width="17.7109375" style="964" customWidth="1"/>
    <col min="12601" max="12601" width="52.42578125" style="964" customWidth="1"/>
    <col min="12602" max="12602" width="14.7109375" style="964" customWidth="1"/>
    <col min="12603" max="12603" width="13.5703125" style="964" customWidth="1"/>
    <col min="12604" max="12605" width="13.7109375" style="964" bestFit="1" customWidth="1"/>
    <col min="12606" max="12606" width="9.140625" style="964"/>
    <col min="12607" max="12611" width="13" style="964" bestFit="1" customWidth="1"/>
    <col min="12612" max="12800" width="9.140625" style="964"/>
    <col min="12801" max="12801" width="71.42578125" style="964" customWidth="1"/>
    <col min="12802" max="12852" width="17.28515625" style="964" customWidth="1"/>
    <col min="12853" max="12853" width="17.28515625" style="964" bestFit="1" customWidth="1"/>
    <col min="12854" max="12854" width="16.5703125" style="964" customWidth="1"/>
    <col min="12855" max="12855" width="17.5703125" style="964" customWidth="1"/>
    <col min="12856" max="12856" width="17.7109375" style="964" customWidth="1"/>
    <col min="12857" max="12857" width="52.42578125" style="964" customWidth="1"/>
    <col min="12858" max="12858" width="14.7109375" style="964" customWidth="1"/>
    <col min="12859" max="12859" width="13.5703125" style="964" customWidth="1"/>
    <col min="12860" max="12861" width="13.7109375" style="964" bestFit="1" customWidth="1"/>
    <col min="12862" max="12862" width="9.140625" style="964"/>
    <col min="12863" max="12867" width="13" style="964" bestFit="1" customWidth="1"/>
    <col min="12868" max="13056" width="9.140625" style="964"/>
    <col min="13057" max="13057" width="71.42578125" style="964" customWidth="1"/>
    <col min="13058" max="13108" width="17.28515625" style="964" customWidth="1"/>
    <col min="13109" max="13109" width="17.28515625" style="964" bestFit="1" customWidth="1"/>
    <col min="13110" max="13110" width="16.5703125" style="964" customWidth="1"/>
    <col min="13111" max="13111" width="17.5703125" style="964" customWidth="1"/>
    <col min="13112" max="13112" width="17.7109375" style="964" customWidth="1"/>
    <col min="13113" max="13113" width="52.42578125" style="964" customWidth="1"/>
    <col min="13114" max="13114" width="14.7109375" style="964" customWidth="1"/>
    <col min="13115" max="13115" width="13.5703125" style="964" customWidth="1"/>
    <col min="13116" max="13117" width="13.7109375" style="964" bestFit="1" customWidth="1"/>
    <col min="13118" max="13118" width="9.140625" style="964"/>
    <col min="13119" max="13123" width="13" style="964" bestFit="1" customWidth="1"/>
    <col min="13124" max="13312" width="9.140625" style="964"/>
    <col min="13313" max="13313" width="71.42578125" style="964" customWidth="1"/>
    <col min="13314" max="13364" width="17.28515625" style="964" customWidth="1"/>
    <col min="13365" max="13365" width="17.28515625" style="964" bestFit="1" customWidth="1"/>
    <col min="13366" max="13366" width="16.5703125" style="964" customWidth="1"/>
    <col min="13367" max="13367" width="17.5703125" style="964" customWidth="1"/>
    <col min="13368" max="13368" width="17.7109375" style="964" customWidth="1"/>
    <col min="13369" max="13369" width="52.42578125" style="964" customWidth="1"/>
    <col min="13370" max="13370" width="14.7109375" style="964" customWidth="1"/>
    <col min="13371" max="13371" width="13.5703125" style="964" customWidth="1"/>
    <col min="13372" max="13373" width="13.7109375" style="964" bestFit="1" customWidth="1"/>
    <col min="13374" max="13374" width="9.140625" style="964"/>
    <col min="13375" max="13379" width="13" style="964" bestFit="1" customWidth="1"/>
    <col min="13380" max="13568" width="9.140625" style="964"/>
    <col min="13569" max="13569" width="71.42578125" style="964" customWidth="1"/>
    <col min="13570" max="13620" width="17.28515625" style="964" customWidth="1"/>
    <col min="13621" max="13621" width="17.28515625" style="964" bestFit="1" customWidth="1"/>
    <col min="13622" max="13622" width="16.5703125" style="964" customWidth="1"/>
    <col min="13623" max="13623" width="17.5703125" style="964" customWidth="1"/>
    <col min="13624" max="13624" width="17.7109375" style="964" customWidth="1"/>
    <col min="13625" max="13625" width="52.42578125" style="964" customWidth="1"/>
    <col min="13626" max="13626" width="14.7109375" style="964" customWidth="1"/>
    <col min="13627" max="13627" width="13.5703125" style="964" customWidth="1"/>
    <col min="13628" max="13629" width="13.7109375" style="964" bestFit="1" customWidth="1"/>
    <col min="13630" max="13630" width="9.140625" style="964"/>
    <col min="13631" max="13635" width="13" style="964" bestFit="1" customWidth="1"/>
    <col min="13636" max="13824" width="9.140625" style="964"/>
    <col min="13825" max="13825" width="71.42578125" style="964" customWidth="1"/>
    <col min="13826" max="13876" width="17.28515625" style="964" customWidth="1"/>
    <col min="13877" max="13877" width="17.28515625" style="964" bestFit="1" customWidth="1"/>
    <col min="13878" max="13878" width="16.5703125" style="964" customWidth="1"/>
    <col min="13879" max="13879" width="17.5703125" style="964" customWidth="1"/>
    <col min="13880" max="13880" width="17.7109375" style="964" customWidth="1"/>
    <col min="13881" max="13881" width="52.42578125" style="964" customWidth="1"/>
    <col min="13882" max="13882" width="14.7109375" style="964" customWidth="1"/>
    <col min="13883" max="13883" width="13.5703125" style="964" customWidth="1"/>
    <col min="13884" max="13885" width="13.7109375" style="964" bestFit="1" customWidth="1"/>
    <col min="13886" max="13886" width="9.140625" style="964"/>
    <col min="13887" max="13891" width="13" style="964" bestFit="1" customWidth="1"/>
    <col min="13892" max="14080" width="9.140625" style="964"/>
    <col min="14081" max="14081" width="71.42578125" style="964" customWidth="1"/>
    <col min="14082" max="14132" width="17.28515625" style="964" customWidth="1"/>
    <col min="14133" max="14133" width="17.28515625" style="964" bestFit="1" customWidth="1"/>
    <col min="14134" max="14134" width="16.5703125" style="964" customWidth="1"/>
    <col min="14135" max="14135" width="17.5703125" style="964" customWidth="1"/>
    <col min="14136" max="14136" width="17.7109375" style="964" customWidth="1"/>
    <col min="14137" max="14137" width="52.42578125" style="964" customWidth="1"/>
    <col min="14138" max="14138" width="14.7109375" style="964" customWidth="1"/>
    <col min="14139" max="14139" width="13.5703125" style="964" customWidth="1"/>
    <col min="14140" max="14141" width="13.7109375" style="964" bestFit="1" customWidth="1"/>
    <col min="14142" max="14142" width="9.140625" style="964"/>
    <col min="14143" max="14147" width="13" style="964" bestFit="1" customWidth="1"/>
    <col min="14148" max="14336" width="9.140625" style="964"/>
    <col min="14337" max="14337" width="71.42578125" style="964" customWidth="1"/>
    <col min="14338" max="14388" width="17.28515625" style="964" customWidth="1"/>
    <col min="14389" max="14389" width="17.28515625" style="964" bestFit="1" customWidth="1"/>
    <col min="14390" max="14390" width="16.5703125" style="964" customWidth="1"/>
    <col min="14391" max="14391" width="17.5703125" style="964" customWidth="1"/>
    <col min="14392" max="14392" width="17.7109375" style="964" customWidth="1"/>
    <col min="14393" max="14393" width="52.42578125" style="964" customWidth="1"/>
    <col min="14394" max="14394" width="14.7109375" style="964" customWidth="1"/>
    <col min="14395" max="14395" width="13.5703125" style="964" customWidth="1"/>
    <col min="14396" max="14397" width="13.7109375" style="964" bestFit="1" customWidth="1"/>
    <col min="14398" max="14398" width="9.140625" style="964"/>
    <col min="14399" max="14403" width="13" style="964" bestFit="1" customWidth="1"/>
    <col min="14404" max="14592" width="9.140625" style="964"/>
    <col min="14593" max="14593" width="71.42578125" style="964" customWidth="1"/>
    <col min="14594" max="14644" width="17.28515625" style="964" customWidth="1"/>
    <col min="14645" max="14645" width="17.28515625" style="964" bestFit="1" customWidth="1"/>
    <col min="14646" max="14646" width="16.5703125" style="964" customWidth="1"/>
    <col min="14647" max="14647" width="17.5703125" style="964" customWidth="1"/>
    <col min="14648" max="14648" width="17.7109375" style="964" customWidth="1"/>
    <col min="14649" max="14649" width="52.42578125" style="964" customWidth="1"/>
    <col min="14650" max="14650" width="14.7109375" style="964" customWidth="1"/>
    <col min="14651" max="14651" width="13.5703125" style="964" customWidth="1"/>
    <col min="14652" max="14653" width="13.7109375" style="964" bestFit="1" customWidth="1"/>
    <col min="14654" max="14654" width="9.140625" style="964"/>
    <col min="14655" max="14659" width="13" style="964" bestFit="1" customWidth="1"/>
    <col min="14660" max="14848" width="9.140625" style="964"/>
    <col min="14849" max="14849" width="71.42578125" style="964" customWidth="1"/>
    <col min="14850" max="14900" width="17.28515625" style="964" customWidth="1"/>
    <col min="14901" max="14901" width="17.28515625" style="964" bestFit="1" customWidth="1"/>
    <col min="14902" max="14902" width="16.5703125" style="964" customWidth="1"/>
    <col min="14903" max="14903" width="17.5703125" style="964" customWidth="1"/>
    <col min="14904" max="14904" width="17.7109375" style="964" customWidth="1"/>
    <col min="14905" max="14905" width="52.42578125" style="964" customWidth="1"/>
    <col min="14906" max="14906" width="14.7109375" style="964" customWidth="1"/>
    <col min="14907" max="14907" width="13.5703125" style="964" customWidth="1"/>
    <col min="14908" max="14909" width="13.7109375" style="964" bestFit="1" customWidth="1"/>
    <col min="14910" max="14910" width="9.140625" style="964"/>
    <col min="14911" max="14915" width="13" style="964" bestFit="1" customWidth="1"/>
    <col min="14916" max="15104" width="9.140625" style="964"/>
    <col min="15105" max="15105" width="71.42578125" style="964" customWidth="1"/>
    <col min="15106" max="15156" width="17.28515625" style="964" customWidth="1"/>
    <col min="15157" max="15157" width="17.28515625" style="964" bestFit="1" customWidth="1"/>
    <col min="15158" max="15158" width="16.5703125" style="964" customWidth="1"/>
    <col min="15159" max="15159" width="17.5703125" style="964" customWidth="1"/>
    <col min="15160" max="15160" width="17.7109375" style="964" customWidth="1"/>
    <col min="15161" max="15161" width="52.42578125" style="964" customWidth="1"/>
    <col min="15162" max="15162" width="14.7109375" style="964" customWidth="1"/>
    <col min="15163" max="15163" width="13.5703125" style="964" customWidth="1"/>
    <col min="15164" max="15165" width="13.7109375" style="964" bestFit="1" customWidth="1"/>
    <col min="15166" max="15166" width="9.140625" style="964"/>
    <col min="15167" max="15171" width="13" style="964" bestFit="1" customWidth="1"/>
    <col min="15172" max="15360" width="9.140625" style="964"/>
    <col min="15361" max="15361" width="71.42578125" style="964" customWidth="1"/>
    <col min="15362" max="15412" width="17.28515625" style="964" customWidth="1"/>
    <col min="15413" max="15413" width="17.28515625" style="964" bestFit="1" customWidth="1"/>
    <col min="15414" max="15414" width="16.5703125" style="964" customWidth="1"/>
    <col min="15415" max="15415" width="17.5703125" style="964" customWidth="1"/>
    <col min="15416" max="15416" width="17.7109375" style="964" customWidth="1"/>
    <col min="15417" max="15417" width="52.42578125" style="964" customWidth="1"/>
    <col min="15418" max="15418" width="14.7109375" style="964" customWidth="1"/>
    <col min="15419" max="15419" width="13.5703125" style="964" customWidth="1"/>
    <col min="15420" max="15421" width="13.7109375" style="964" bestFit="1" customWidth="1"/>
    <col min="15422" max="15422" width="9.140625" style="964"/>
    <col min="15423" max="15427" width="13" style="964" bestFit="1" customWidth="1"/>
    <col min="15428" max="15616" width="9.140625" style="964"/>
    <col min="15617" max="15617" width="71.42578125" style="964" customWidth="1"/>
    <col min="15618" max="15668" width="17.28515625" style="964" customWidth="1"/>
    <col min="15669" max="15669" width="17.28515625" style="964" bestFit="1" customWidth="1"/>
    <col min="15670" max="15670" width="16.5703125" style="964" customWidth="1"/>
    <col min="15671" max="15671" width="17.5703125" style="964" customWidth="1"/>
    <col min="15672" max="15672" width="17.7109375" style="964" customWidth="1"/>
    <col min="15673" max="15673" width="52.42578125" style="964" customWidth="1"/>
    <col min="15674" max="15674" width="14.7109375" style="964" customWidth="1"/>
    <col min="15675" max="15675" width="13.5703125" style="964" customWidth="1"/>
    <col min="15676" max="15677" width="13.7109375" style="964" bestFit="1" customWidth="1"/>
    <col min="15678" max="15678" width="9.140625" style="964"/>
    <col min="15679" max="15683" width="13" style="964" bestFit="1" customWidth="1"/>
    <col min="15684" max="15872" width="9.140625" style="964"/>
    <col min="15873" max="15873" width="71.42578125" style="964" customWidth="1"/>
    <col min="15874" max="15924" width="17.28515625" style="964" customWidth="1"/>
    <col min="15925" max="15925" width="17.28515625" style="964" bestFit="1" customWidth="1"/>
    <col min="15926" max="15926" width="16.5703125" style="964" customWidth="1"/>
    <col min="15927" max="15927" width="17.5703125" style="964" customWidth="1"/>
    <col min="15928" max="15928" width="17.7109375" style="964" customWidth="1"/>
    <col min="15929" max="15929" width="52.42578125" style="964" customWidth="1"/>
    <col min="15930" max="15930" width="14.7109375" style="964" customWidth="1"/>
    <col min="15931" max="15931" width="13.5703125" style="964" customWidth="1"/>
    <col min="15932" max="15933" width="13.7109375" style="964" bestFit="1" customWidth="1"/>
    <col min="15934" max="15934" width="9.140625" style="964"/>
    <col min="15935" max="15939" width="13" style="964" bestFit="1" customWidth="1"/>
    <col min="15940" max="16128" width="9.140625" style="964"/>
    <col min="16129" max="16129" width="71.42578125" style="964" customWidth="1"/>
    <col min="16130" max="16180" width="17.28515625" style="964" customWidth="1"/>
    <col min="16181" max="16181" width="17.28515625" style="964" bestFit="1" customWidth="1"/>
    <col min="16182" max="16182" width="16.5703125" style="964" customWidth="1"/>
    <col min="16183" max="16183" width="17.5703125" style="964" customWidth="1"/>
    <col min="16184" max="16184" width="17.7109375" style="964" customWidth="1"/>
    <col min="16185" max="16185" width="52.42578125" style="964" customWidth="1"/>
    <col min="16186" max="16186" width="14.7109375" style="964" customWidth="1"/>
    <col min="16187" max="16187" width="13.5703125" style="964" customWidth="1"/>
    <col min="16188" max="16189" width="13.7109375" style="964" bestFit="1" customWidth="1"/>
    <col min="16190" max="16190" width="9.140625" style="964"/>
    <col min="16191" max="16195" width="13" style="964" bestFit="1" customWidth="1"/>
    <col min="16196" max="16384" width="9.140625" style="964"/>
  </cols>
  <sheetData>
    <row r="1" spans="1:69" ht="25.5">
      <c r="A1" s="1113" t="s">
        <v>313</v>
      </c>
      <c r="B1" s="967"/>
      <c r="C1" s="967"/>
      <c r="D1" s="967"/>
      <c r="E1" s="967"/>
      <c r="F1" s="967"/>
      <c r="G1" s="967"/>
      <c r="H1" s="967"/>
      <c r="I1" s="967"/>
      <c r="J1" s="967"/>
      <c r="K1" s="967"/>
      <c r="L1" s="967"/>
      <c r="M1" s="967"/>
      <c r="N1" s="967"/>
      <c r="O1" s="967"/>
      <c r="P1" s="967"/>
      <c r="Q1" s="967"/>
      <c r="R1" s="967"/>
      <c r="S1" s="967"/>
      <c r="T1" s="967"/>
      <c r="U1" s="967"/>
      <c r="V1" s="967"/>
      <c r="W1" s="967"/>
      <c r="X1" s="967"/>
      <c r="Y1" s="967"/>
      <c r="Z1" s="967"/>
      <c r="AA1" s="967"/>
      <c r="AB1" s="967"/>
      <c r="AC1" s="967"/>
      <c r="AD1" s="967"/>
      <c r="AE1" s="967"/>
      <c r="AF1" s="967"/>
      <c r="AG1" s="967"/>
      <c r="AH1" s="967"/>
      <c r="AI1" s="967"/>
      <c r="AJ1" s="967"/>
      <c r="AK1" s="967"/>
      <c r="AL1" s="967"/>
      <c r="AM1" s="967"/>
      <c r="AN1" s="967"/>
      <c r="AO1" s="967"/>
      <c r="AP1" s="967"/>
      <c r="AQ1" s="967"/>
      <c r="AR1" s="967"/>
      <c r="AS1" s="967"/>
      <c r="AT1" s="967"/>
      <c r="AU1" s="967"/>
      <c r="AV1" s="967"/>
      <c r="AW1" s="967"/>
      <c r="AX1" s="967"/>
      <c r="AY1" s="967"/>
      <c r="AZ1" s="967"/>
      <c r="BA1" s="967"/>
    </row>
    <row r="2" spans="1:69" ht="54.75" thickBot="1">
      <c r="A2" s="1075" t="s">
        <v>919</v>
      </c>
      <c r="B2" s="1114"/>
      <c r="C2" s="1114"/>
      <c r="D2" s="1114"/>
      <c r="E2" s="1114"/>
      <c r="F2" s="1114"/>
      <c r="G2" s="1114"/>
      <c r="H2" s="1114"/>
      <c r="I2" s="1114"/>
      <c r="J2" s="1114"/>
      <c r="K2" s="1114"/>
      <c r="L2" s="1114"/>
      <c r="M2" s="1114"/>
      <c r="N2" s="1114"/>
      <c r="O2" s="1114"/>
      <c r="P2" s="1114"/>
      <c r="Q2" s="1114"/>
      <c r="R2" s="1114"/>
      <c r="S2" s="1114"/>
      <c r="T2" s="1114"/>
      <c r="U2" s="1114"/>
      <c r="V2" s="1114"/>
      <c r="W2" s="1114"/>
      <c r="X2" s="1114"/>
      <c r="Y2" s="1114"/>
      <c r="Z2" s="1114"/>
      <c r="AA2" s="1114"/>
      <c r="AB2" s="1114"/>
      <c r="AC2" s="1114"/>
      <c r="AD2" s="1114"/>
      <c r="AE2" s="1114"/>
      <c r="AF2" s="1114"/>
      <c r="AG2" s="1114"/>
      <c r="AH2" s="1114"/>
      <c r="AI2" s="1114"/>
      <c r="AJ2" s="1114"/>
      <c r="AK2" s="1114"/>
      <c r="AL2" s="1114"/>
      <c r="AM2" s="1114"/>
      <c r="AN2" s="1114"/>
      <c r="AO2" s="1114"/>
      <c r="AP2" s="1114"/>
      <c r="AQ2" s="1114"/>
      <c r="AR2" s="1114"/>
      <c r="AS2" s="1114"/>
      <c r="AT2" s="1114"/>
      <c r="AU2" s="1114"/>
      <c r="AV2" s="1114"/>
      <c r="AW2" s="1114"/>
      <c r="AX2" s="1114"/>
      <c r="AY2" s="1114"/>
      <c r="AZ2" s="1114"/>
      <c r="BA2" s="1114"/>
    </row>
    <row r="3" spans="1:69" s="1718" customFormat="1" ht="16.5" thickBot="1">
      <c r="A3" s="1115" t="s">
        <v>849</v>
      </c>
      <c r="B3" s="1139">
        <v>41712</v>
      </c>
      <c r="C3" s="1139">
        <v>41743</v>
      </c>
      <c r="D3" s="1139">
        <v>41773</v>
      </c>
      <c r="E3" s="1139">
        <v>41804</v>
      </c>
      <c r="F3" s="1139">
        <v>41834</v>
      </c>
      <c r="G3" s="1139">
        <v>41865</v>
      </c>
      <c r="H3" s="1139">
        <v>41896</v>
      </c>
      <c r="I3" s="1139">
        <v>41926</v>
      </c>
      <c r="J3" s="1139">
        <v>41957</v>
      </c>
      <c r="K3" s="1139">
        <v>41987</v>
      </c>
      <c r="L3" s="1139">
        <v>42018</v>
      </c>
      <c r="M3" s="1139">
        <v>42049</v>
      </c>
      <c r="N3" s="1139">
        <v>42077</v>
      </c>
      <c r="O3" s="1139">
        <v>42108</v>
      </c>
      <c r="P3" s="1139">
        <v>42138</v>
      </c>
      <c r="Q3" s="1139">
        <v>42169</v>
      </c>
      <c r="R3" s="1139">
        <v>42199</v>
      </c>
      <c r="S3" s="1139">
        <v>42230</v>
      </c>
      <c r="T3" s="1139">
        <v>42261</v>
      </c>
      <c r="U3" s="1139">
        <v>42291</v>
      </c>
      <c r="V3" s="1139">
        <v>42322</v>
      </c>
      <c r="W3" s="1139">
        <v>42352</v>
      </c>
      <c r="X3" s="1139">
        <v>42383</v>
      </c>
      <c r="Y3" s="1139">
        <v>42414</v>
      </c>
      <c r="Z3" s="1139">
        <v>42443</v>
      </c>
      <c r="AA3" s="1139">
        <v>42474</v>
      </c>
      <c r="AB3" s="1139">
        <v>42504</v>
      </c>
      <c r="AC3" s="1139">
        <v>42535</v>
      </c>
      <c r="AD3" s="1139">
        <v>42565</v>
      </c>
      <c r="AE3" s="1139">
        <v>42596</v>
      </c>
      <c r="AF3" s="1139">
        <v>42627</v>
      </c>
      <c r="AG3" s="1139">
        <v>42657</v>
      </c>
      <c r="AH3" s="1139">
        <v>42688</v>
      </c>
      <c r="AI3" s="1139">
        <v>42718</v>
      </c>
      <c r="AJ3" s="1139">
        <v>42749</v>
      </c>
      <c r="AK3" s="1139">
        <v>42780</v>
      </c>
      <c r="AL3" s="1139">
        <v>42808</v>
      </c>
      <c r="AM3" s="1139">
        <v>42839</v>
      </c>
      <c r="AN3" s="1139">
        <v>42869</v>
      </c>
      <c r="AO3" s="1139">
        <v>42900</v>
      </c>
      <c r="AP3" s="1139">
        <v>42930</v>
      </c>
      <c r="AQ3" s="1139">
        <v>42961</v>
      </c>
      <c r="AR3" s="1139">
        <v>42992</v>
      </c>
      <c r="AS3" s="1139">
        <v>43022</v>
      </c>
      <c r="AT3" s="1139">
        <v>43053</v>
      </c>
      <c r="AU3" s="1139">
        <v>43083</v>
      </c>
      <c r="AV3" s="1139">
        <v>43114</v>
      </c>
      <c r="AW3" s="1139">
        <v>43145</v>
      </c>
      <c r="AX3" s="1139">
        <v>43173</v>
      </c>
      <c r="AY3" s="1139">
        <v>43204</v>
      </c>
      <c r="AZ3" s="1139">
        <v>43234</v>
      </c>
      <c r="BA3" s="1139">
        <v>43265</v>
      </c>
      <c r="BB3" s="1139">
        <v>43295</v>
      </c>
      <c r="BC3" s="1139">
        <v>43326</v>
      </c>
      <c r="BD3" s="1716">
        <v>43357</v>
      </c>
      <c r="BE3" s="1139">
        <v>43387</v>
      </c>
      <c r="BF3" s="1139">
        <v>43418</v>
      </c>
      <c r="BG3" s="1717">
        <v>43448</v>
      </c>
      <c r="BH3" s="1139">
        <v>43479</v>
      </c>
      <c r="BI3" s="1139">
        <v>43510</v>
      </c>
      <c r="BJ3" s="1716">
        <v>43538</v>
      </c>
      <c r="BK3" s="1139">
        <v>43569</v>
      </c>
      <c r="BL3" s="1139">
        <v>43599</v>
      </c>
      <c r="BM3" s="1716">
        <v>43630</v>
      </c>
      <c r="BN3" s="1139">
        <v>43660</v>
      </c>
      <c r="BO3" s="1139">
        <v>43691</v>
      </c>
      <c r="BP3" s="2068">
        <v>43722</v>
      </c>
    </row>
    <row r="4" spans="1:69" s="374" customFormat="1" ht="15.75">
      <c r="A4" s="1719" t="s">
        <v>850</v>
      </c>
      <c r="B4" s="1720">
        <v>3368882.3877307801</v>
      </c>
      <c r="C4" s="1720">
        <v>3774497.7573498194</v>
      </c>
      <c r="D4" s="1720">
        <v>3729248.4667354804</v>
      </c>
      <c r="E4" s="1720">
        <v>3469779.0938033802</v>
      </c>
      <c r="F4" s="1720">
        <v>3422015.3801337099</v>
      </c>
      <c r="G4" s="1720">
        <v>3434163.2639333303</v>
      </c>
      <c r="H4" s="1720">
        <v>3371785.8123566899</v>
      </c>
      <c r="I4" s="1720">
        <v>3559946.6163245104</v>
      </c>
      <c r="J4" s="1720">
        <v>3877388.3580205198</v>
      </c>
      <c r="K4" s="1720">
        <v>4466620.3996084491</v>
      </c>
      <c r="L4" s="1720">
        <v>4061267.4897692995</v>
      </c>
      <c r="M4" s="1720">
        <v>4342924.0061452407</v>
      </c>
      <c r="N4" s="1720">
        <v>4413470.1521600103</v>
      </c>
      <c r="O4" s="1721">
        <v>4893253.3954672795</v>
      </c>
      <c r="P4" s="1721">
        <v>4789348.2979874592</v>
      </c>
      <c r="Q4" s="1721">
        <v>4693179.5814972408</v>
      </c>
      <c r="R4" s="1721">
        <v>4670597.4436130794</v>
      </c>
      <c r="S4" s="1721">
        <v>4774635.0788584892</v>
      </c>
      <c r="T4" s="1721">
        <v>4628224.5556914099</v>
      </c>
      <c r="U4" s="1721">
        <v>4229077.3651942695</v>
      </c>
      <c r="V4" s="1721">
        <v>4221016.0967028392</v>
      </c>
      <c r="W4" s="1721">
        <v>4460142.2514420701</v>
      </c>
      <c r="X4" s="1721">
        <v>4385961.6157282991</v>
      </c>
      <c r="Y4" s="1721">
        <v>4288986.0071790097</v>
      </c>
      <c r="Z4" s="1721">
        <v>4737455.8761992296</v>
      </c>
      <c r="AA4" s="1721">
        <v>4637920.9061136208</v>
      </c>
      <c r="AB4" s="1721">
        <v>4648719.162110189</v>
      </c>
      <c r="AC4" s="1721">
        <v>4370478.6660459694</v>
      </c>
      <c r="AD4" s="1721">
        <v>4263676.6770585105</v>
      </c>
      <c r="AE4" s="1721">
        <v>4098983.5526768994</v>
      </c>
      <c r="AF4" s="1721">
        <v>3867517.5806350098</v>
      </c>
      <c r="AG4" s="1721">
        <v>3918134.1448968691</v>
      </c>
      <c r="AH4" s="1721">
        <v>4091816.9031075295</v>
      </c>
      <c r="AI4" s="1721">
        <v>4257483.4190791389</v>
      </c>
      <c r="AJ4" s="1721">
        <v>4369271.9350364497</v>
      </c>
      <c r="AK4" s="1721">
        <v>4132057.4902108288</v>
      </c>
      <c r="AL4" s="1721">
        <v>4237257.0486962302</v>
      </c>
      <c r="AM4" s="1721">
        <v>4442428.0311514102</v>
      </c>
      <c r="AN4" s="1721">
        <v>4311075.81760066</v>
      </c>
      <c r="AO4" s="1721">
        <v>4251038.4543239195</v>
      </c>
      <c r="AP4" s="1721">
        <v>4419618.1986298496</v>
      </c>
      <c r="AQ4" s="1721">
        <v>4386000.21439128</v>
      </c>
      <c r="AR4" s="1721">
        <v>4519905.9636010714</v>
      </c>
      <c r="AS4" s="1721">
        <v>4423921.4878208805</v>
      </c>
      <c r="AT4" s="1721">
        <v>4645986.6380593898</v>
      </c>
      <c r="AU4" s="1721">
        <v>4984764.9339111391</v>
      </c>
      <c r="AV4" s="1721">
        <v>4755379.4212626191</v>
      </c>
      <c r="AW4" s="1721">
        <v>5156909.2859074892</v>
      </c>
      <c r="AX4" s="1721">
        <v>5406062.8781867996</v>
      </c>
      <c r="AY4" s="1721">
        <v>5330654.0425877804</v>
      </c>
      <c r="AZ4" s="1721">
        <v>5585693.4279422602</v>
      </c>
      <c r="BA4" s="1721">
        <v>5367467.5741773415</v>
      </c>
      <c r="BB4" s="1721">
        <v>5428006.7732817503</v>
      </c>
      <c r="BC4" s="1721">
        <v>5658337.0696993191</v>
      </c>
      <c r="BD4" s="1722">
        <v>5578219.7806775691</v>
      </c>
      <c r="BE4" s="1721">
        <v>6125854.1945824297</v>
      </c>
      <c r="BF4" s="1721">
        <v>5536994.5272738608</v>
      </c>
      <c r="BG4" s="1723">
        <v>5625890.8475693408</v>
      </c>
      <c r="BH4" s="1721">
        <v>5882525.51458715</v>
      </c>
      <c r="BI4" s="1721">
        <v>5680140.3648475409</v>
      </c>
      <c r="BJ4" s="1722">
        <v>5949452.4053341895</v>
      </c>
      <c r="BK4" s="1721">
        <v>5730585.7195663108</v>
      </c>
      <c r="BL4" s="1721">
        <v>5922001.6493044095</v>
      </c>
      <c r="BM4" s="1722">
        <v>5876310.4574836213</v>
      </c>
      <c r="BN4" s="1721">
        <v>5846962.4084539795</v>
      </c>
      <c r="BO4" s="1721">
        <v>5871056.659935019</v>
      </c>
      <c r="BP4" s="2069">
        <v>5868007.1800069502</v>
      </c>
    </row>
    <row r="5" spans="1:69" s="1729" customFormat="1" ht="15.75">
      <c r="A5" s="1724" t="s">
        <v>851</v>
      </c>
      <c r="B5" s="1725">
        <v>288120.67024959001</v>
      </c>
      <c r="C5" s="1725">
        <v>286292.11571534001</v>
      </c>
      <c r="D5" s="1725">
        <v>262626.06966899993</v>
      </c>
      <c r="E5" s="1725">
        <v>285177.69925061008</v>
      </c>
      <c r="F5" s="1725">
        <v>284999.96381319995</v>
      </c>
      <c r="G5" s="1725">
        <v>246510.34243187006</v>
      </c>
      <c r="H5" s="1725">
        <v>248440.72133230002</v>
      </c>
      <c r="I5" s="1725">
        <v>270299.29012192</v>
      </c>
      <c r="J5" s="1725">
        <v>258696.06912885004</v>
      </c>
      <c r="K5" s="1725">
        <v>360581.42144963</v>
      </c>
      <c r="L5" s="1725">
        <v>266300.68122075999</v>
      </c>
      <c r="M5" s="1725">
        <v>320658.57742137992</v>
      </c>
      <c r="N5" s="1725">
        <v>347290.63955265994</v>
      </c>
      <c r="O5" s="1726">
        <v>380286.62199551996</v>
      </c>
      <c r="P5" s="1726">
        <v>356273.44485484005</v>
      </c>
      <c r="Q5" s="1726">
        <v>378356.20617564995</v>
      </c>
      <c r="R5" s="1726">
        <v>389986.02719084994</v>
      </c>
      <c r="S5" s="1726">
        <v>397631.05000711995</v>
      </c>
      <c r="T5" s="1726">
        <v>418542.00752620987</v>
      </c>
      <c r="U5" s="1726">
        <v>358358.34735883004</v>
      </c>
      <c r="V5" s="1726">
        <v>372538.31913077005</v>
      </c>
      <c r="W5" s="1726">
        <v>401844.45667287998</v>
      </c>
      <c r="X5" s="1726">
        <v>347098.24930388003</v>
      </c>
      <c r="Y5" s="1726">
        <v>334140.09128135996</v>
      </c>
      <c r="Z5" s="1726">
        <v>369723.06351640006</v>
      </c>
      <c r="AA5" s="1726">
        <v>319154.10346943996</v>
      </c>
      <c r="AB5" s="1726">
        <v>353045.65148728999</v>
      </c>
      <c r="AC5" s="1726">
        <v>305534.24804952997</v>
      </c>
      <c r="AD5" s="1726">
        <v>290549.92511011992</v>
      </c>
      <c r="AE5" s="1726">
        <v>309950.81034781999</v>
      </c>
      <c r="AF5" s="1726">
        <v>316845.19553595001</v>
      </c>
      <c r="AG5" s="1726">
        <v>303857.24122184003</v>
      </c>
      <c r="AH5" s="1726">
        <v>320805.65379606001</v>
      </c>
      <c r="AI5" s="1726">
        <v>358756.13010320003</v>
      </c>
      <c r="AJ5" s="1726">
        <v>363557.15333340003</v>
      </c>
      <c r="AK5" s="1726">
        <v>366809.63174559997</v>
      </c>
      <c r="AL5" s="1726">
        <v>320459.74496477004</v>
      </c>
      <c r="AM5" s="1726">
        <v>369175.45284838998</v>
      </c>
      <c r="AN5" s="1726">
        <v>377234.93626907008</v>
      </c>
      <c r="AO5" s="1726">
        <v>396343.13129833003</v>
      </c>
      <c r="AP5" s="1726">
        <v>327585.11837543995</v>
      </c>
      <c r="AQ5" s="1726">
        <v>345486.38995635009</v>
      </c>
      <c r="AR5" s="1726">
        <v>345699.92701792007</v>
      </c>
      <c r="AS5" s="1726">
        <v>327413.13970832992</v>
      </c>
      <c r="AT5" s="1726">
        <v>342614.43743685004</v>
      </c>
      <c r="AU5" s="1726">
        <v>374562.71074879996</v>
      </c>
      <c r="AV5" s="1726">
        <v>357487.39764084003</v>
      </c>
      <c r="AW5" s="1726">
        <v>366340.46788320999</v>
      </c>
      <c r="AX5" s="1726">
        <v>370931.00805056997</v>
      </c>
      <c r="AY5" s="1726">
        <v>358028.45407793002</v>
      </c>
      <c r="AZ5" s="1726">
        <v>352721.3693396101</v>
      </c>
      <c r="BA5" s="1726">
        <v>380761.08621881006</v>
      </c>
      <c r="BB5" s="1726">
        <v>356517.11509881006</v>
      </c>
      <c r="BC5" s="1726">
        <v>387184.04085069994</v>
      </c>
      <c r="BD5" s="1727">
        <v>319377.46634517994</v>
      </c>
      <c r="BE5" s="1726">
        <v>348885.87479092</v>
      </c>
      <c r="BF5" s="1726">
        <v>382934.04292939004</v>
      </c>
      <c r="BG5" s="1728">
        <v>411366.50442283001</v>
      </c>
      <c r="BH5" s="1726">
        <v>393411.47796937003</v>
      </c>
      <c r="BI5" s="1726">
        <v>395769.85536078992</v>
      </c>
      <c r="BJ5" s="1727">
        <v>366754.84892153001</v>
      </c>
      <c r="BK5" s="1726">
        <v>435201.02498331992</v>
      </c>
      <c r="BL5" s="1726">
        <v>401028.6809771001</v>
      </c>
      <c r="BM5" s="1727">
        <v>357830.47360237001</v>
      </c>
      <c r="BN5" s="1726">
        <v>387105.21588068001</v>
      </c>
      <c r="BO5" s="1726">
        <v>360136.62012481003</v>
      </c>
      <c r="BP5" s="2070">
        <v>375767.32562245004</v>
      </c>
    </row>
    <row r="6" spans="1:69" s="1729" customFormat="1" ht="15.75">
      <c r="A6" s="1724" t="s">
        <v>852</v>
      </c>
      <c r="B6" s="1725">
        <v>3080761.7174811899</v>
      </c>
      <c r="C6" s="1725">
        <v>3488205.6416344801</v>
      </c>
      <c r="D6" s="1725">
        <v>3466622.3970664805</v>
      </c>
      <c r="E6" s="1725">
        <v>3184601.3945527696</v>
      </c>
      <c r="F6" s="1725">
        <v>3137015.4163205102</v>
      </c>
      <c r="G6" s="1725">
        <v>3187652.92150146</v>
      </c>
      <c r="H6" s="1725">
        <v>3123345.0910243904</v>
      </c>
      <c r="I6" s="1725">
        <v>3289647.3262025909</v>
      </c>
      <c r="J6" s="1725">
        <v>3618692.2888916694</v>
      </c>
      <c r="K6" s="1725">
        <v>4106038.9781588195</v>
      </c>
      <c r="L6" s="1725">
        <v>3794966.8085485399</v>
      </c>
      <c r="M6" s="1725">
        <v>4022265.4287238601</v>
      </c>
      <c r="N6" s="1725">
        <v>4066179.5126073495</v>
      </c>
      <c r="O6" s="1726">
        <v>4512966.7734717596</v>
      </c>
      <c r="P6" s="1726">
        <v>4433074.8531326186</v>
      </c>
      <c r="Q6" s="1726">
        <v>4314823.3753215903</v>
      </c>
      <c r="R6" s="1726">
        <v>4280611.4164222293</v>
      </c>
      <c r="S6" s="1726">
        <v>4377004.0288513694</v>
      </c>
      <c r="T6" s="1726">
        <v>4209682.5481651993</v>
      </c>
      <c r="U6" s="1726">
        <v>3870719.0178354392</v>
      </c>
      <c r="V6" s="1726">
        <v>3848477.7775720693</v>
      </c>
      <c r="W6" s="1726">
        <v>4058297.7947691898</v>
      </c>
      <c r="X6" s="1726">
        <v>4038863.3664244199</v>
      </c>
      <c r="Y6" s="1726">
        <v>3954845.9158976497</v>
      </c>
      <c r="Z6" s="1726">
        <v>4367732.8126828298</v>
      </c>
      <c r="AA6" s="1726">
        <v>4318766.8026441792</v>
      </c>
      <c r="AB6" s="1726">
        <v>4295673.510622899</v>
      </c>
      <c r="AC6" s="1726">
        <v>4064944.4179964401</v>
      </c>
      <c r="AD6" s="1726">
        <v>3973126.7519483902</v>
      </c>
      <c r="AE6" s="1726">
        <v>3789032.7423290797</v>
      </c>
      <c r="AF6" s="1726">
        <v>3550672.3850990594</v>
      </c>
      <c r="AG6" s="1726">
        <v>3614276.9036750291</v>
      </c>
      <c r="AH6" s="1726">
        <v>3771011.2493114695</v>
      </c>
      <c r="AI6" s="1726">
        <v>3898727.2889759392</v>
      </c>
      <c r="AJ6" s="1726">
        <v>4005714.7817030493</v>
      </c>
      <c r="AK6" s="1726">
        <v>3765247.8584652287</v>
      </c>
      <c r="AL6" s="1726">
        <v>3916797.3037314601</v>
      </c>
      <c r="AM6" s="1726">
        <v>4073252.57830302</v>
      </c>
      <c r="AN6" s="1726">
        <v>3933840.8813315905</v>
      </c>
      <c r="AO6" s="1726">
        <v>3854695.3230255898</v>
      </c>
      <c r="AP6" s="1726">
        <v>4092033.0802544099</v>
      </c>
      <c r="AQ6" s="1726">
        <v>4040513.8244349295</v>
      </c>
      <c r="AR6" s="1726">
        <v>4174206.0365831507</v>
      </c>
      <c r="AS6" s="1726">
        <v>4096508.348112551</v>
      </c>
      <c r="AT6" s="1726">
        <v>4303372.20062254</v>
      </c>
      <c r="AU6" s="1726">
        <v>4610202.22316234</v>
      </c>
      <c r="AV6" s="1726">
        <v>4397892.0236217789</v>
      </c>
      <c r="AW6" s="1726">
        <v>4790568.8180242795</v>
      </c>
      <c r="AX6" s="1726">
        <v>5035131.8701362293</v>
      </c>
      <c r="AY6" s="1726">
        <v>4972625.5885098511</v>
      </c>
      <c r="AZ6" s="1726">
        <v>5232972.0586026488</v>
      </c>
      <c r="BA6" s="1726">
        <v>4986706.4879585309</v>
      </c>
      <c r="BB6" s="1726">
        <v>5071489.6581829395</v>
      </c>
      <c r="BC6" s="1726">
        <v>5271153.0288486183</v>
      </c>
      <c r="BD6" s="1727">
        <v>5258842.3143323893</v>
      </c>
      <c r="BE6" s="1726">
        <v>5776968.3197915098</v>
      </c>
      <c r="BF6" s="1726">
        <v>5154060.4843444703</v>
      </c>
      <c r="BG6" s="1728">
        <v>5214524.3431465104</v>
      </c>
      <c r="BH6" s="1726">
        <v>5489114.0366177801</v>
      </c>
      <c r="BI6" s="1726">
        <v>5284370.5094867507</v>
      </c>
      <c r="BJ6" s="1727">
        <v>5582697.5564126596</v>
      </c>
      <c r="BK6" s="1726">
        <v>5295384.6945829913</v>
      </c>
      <c r="BL6" s="1726">
        <v>5520972.9683273099</v>
      </c>
      <c r="BM6" s="1727">
        <v>5518479.9838812519</v>
      </c>
      <c r="BN6" s="1726">
        <v>5459857.1925732996</v>
      </c>
      <c r="BO6" s="1726">
        <v>5510920.0398102086</v>
      </c>
      <c r="BP6" s="2070">
        <v>5492239.8543844996</v>
      </c>
    </row>
    <row r="7" spans="1:69" s="1729" customFormat="1" ht="15.75">
      <c r="A7" s="1730" t="s">
        <v>853</v>
      </c>
      <c r="B7" s="1725">
        <v>2724937.0654829904</v>
      </c>
      <c r="C7" s="1725">
        <v>2984824.2759406804</v>
      </c>
      <c r="D7" s="1725">
        <v>3005164.1825527903</v>
      </c>
      <c r="E7" s="1725">
        <v>2944986.7263295399</v>
      </c>
      <c r="F7" s="1725">
        <v>2839409.0873452001</v>
      </c>
      <c r="G7" s="1725">
        <v>2849172.0153530398</v>
      </c>
      <c r="H7" s="1725">
        <v>2763902.8405509903</v>
      </c>
      <c r="I7" s="1725">
        <v>2773536.2599890907</v>
      </c>
      <c r="J7" s="1725">
        <v>3285797.3827428794</v>
      </c>
      <c r="K7" s="1725">
        <v>3578543.8244709494</v>
      </c>
      <c r="L7" s="1725">
        <v>3479807.4586252095</v>
      </c>
      <c r="M7" s="1725">
        <v>3728998.61170218</v>
      </c>
      <c r="N7" s="1725">
        <v>3870734.6357044796</v>
      </c>
      <c r="O7" s="1726">
        <v>3956662.90061448</v>
      </c>
      <c r="P7" s="1726">
        <v>4135973.9355559498</v>
      </c>
      <c r="Q7" s="1726">
        <v>4067670.6763633201</v>
      </c>
      <c r="R7" s="1726">
        <v>4035888.9099432593</v>
      </c>
      <c r="S7" s="1726">
        <v>4084352.1176798898</v>
      </c>
      <c r="T7" s="1726">
        <v>3811469.8597649597</v>
      </c>
      <c r="U7" s="1726">
        <v>3112758.3093135292</v>
      </c>
      <c r="V7" s="1726">
        <v>3086058.6562328595</v>
      </c>
      <c r="W7" s="1726">
        <v>3085998.4087803094</v>
      </c>
      <c r="X7" s="1726">
        <v>3231416.62581824</v>
      </c>
      <c r="Y7" s="1726">
        <v>3156993.7421928798</v>
      </c>
      <c r="Z7" s="1726">
        <v>3521683.7046807995</v>
      </c>
      <c r="AA7" s="1726">
        <v>3553470.7267114497</v>
      </c>
      <c r="AB7" s="1726">
        <v>3501759.2071199198</v>
      </c>
      <c r="AC7" s="1726">
        <v>3535910.53685456</v>
      </c>
      <c r="AD7" s="1726">
        <v>3430764.2619989803</v>
      </c>
      <c r="AE7" s="1726">
        <v>3336308.0960951694</v>
      </c>
      <c r="AF7" s="1726">
        <v>3316680.5297658495</v>
      </c>
      <c r="AG7" s="1726">
        <v>3293532.9042911795</v>
      </c>
      <c r="AH7" s="1726">
        <v>3306343.6203891989</v>
      </c>
      <c r="AI7" s="1726">
        <v>3439991.3348840191</v>
      </c>
      <c r="AJ7" s="1726">
        <v>3416030.7044070694</v>
      </c>
      <c r="AK7" s="1726">
        <v>3410563.3924060697</v>
      </c>
      <c r="AL7" s="1726">
        <v>3429210.7504741699</v>
      </c>
      <c r="AM7" s="1726">
        <v>3463295.0600552</v>
      </c>
      <c r="AN7" s="1726">
        <v>3490569.3834040505</v>
      </c>
      <c r="AO7" s="1726">
        <v>3441938.3217998198</v>
      </c>
      <c r="AP7" s="1726">
        <v>3552089.0394220599</v>
      </c>
      <c r="AQ7" s="1726">
        <v>3604636.9704902796</v>
      </c>
      <c r="AR7" s="1726">
        <v>3624055.3626056509</v>
      </c>
      <c r="AS7" s="1726">
        <v>3678556.518180971</v>
      </c>
      <c r="AT7" s="1726">
        <v>3695639.7320977501</v>
      </c>
      <c r="AU7" s="1726">
        <v>3944102.42580566</v>
      </c>
      <c r="AV7" s="1726">
        <v>3940067.2791206893</v>
      </c>
      <c r="AW7" s="1726">
        <v>4014508.6286946395</v>
      </c>
      <c r="AX7" s="1726">
        <v>4140441.5480221394</v>
      </c>
      <c r="AY7" s="1726">
        <v>4231838.7656609397</v>
      </c>
      <c r="AZ7" s="1726">
        <v>4303310.1124109393</v>
      </c>
      <c r="BA7" s="1726">
        <v>4398974.0183833009</v>
      </c>
      <c r="BB7" s="1726">
        <v>4454654.0884664105</v>
      </c>
      <c r="BC7" s="1726">
        <v>4512657.3030017391</v>
      </c>
      <c r="BD7" s="1727">
        <v>4473146.9088420598</v>
      </c>
      <c r="BE7" s="1726">
        <v>4538177.9128796887</v>
      </c>
      <c r="BF7" s="1726">
        <v>4606442.67734545</v>
      </c>
      <c r="BG7" s="1728">
        <v>4699701.8153595803</v>
      </c>
      <c r="BH7" s="1726">
        <v>4680219.0506196395</v>
      </c>
      <c r="BI7" s="1726">
        <v>4725340.0137999598</v>
      </c>
      <c r="BJ7" s="1727">
        <v>4793959.7445666892</v>
      </c>
      <c r="BK7" s="1726">
        <v>4680960.8926323699</v>
      </c>
      <c r="BL7" s="1726">
        <v>4671512.3154684398</v>
      </c>
      <c r="BM7" s="1727">
        <v>4732228.1229978902</v>
      </c>
      <c r="BN7" s="1726">
        <v>4773040.0521593904</v>
      </c>
      <c r="BO7" s="1726">
        <v>4811206.267284289</v>
      </c>
      <c r="BP7" s="2070">
        <v>4806955.0326556899</v>
      </c>
    </row>
    <row r="8" spans="1:69" s="1729" customFormat="1" ht="15.75">
      <c r="A8" s="1730" t="s">
        <v>854</v>
      </c>
      <c r="B8" s="1725">
        <v>252401.84498939998</v>
      </c>
      <c r="C8" s="1725">
        <v>335927.06154498982</v>
      </c>
      <c r="D8" s="1725">
        <v>349154.09260953002</v>
      </c>
      <c r="E8" s="1725">
        <v>193663.74153206995</v>
      </c>
      <c r="F8" s="1725">
        <v>167256.82138822996</v>
      </c>
      <c r="G8" s="1725">
        <v>181084.31486206996</v>
      </c>
      <c r="H8" s="1725">
        <v>109136.67330728</v>
      </c>
      <c r="I8" s="1725">
        <v>132045.90917845999</v>
      </c>
      <c r="J8" s="1725">
        <v>314820.64642119</v>
      </c>
      <c r="K8" s="1725">
        <v>496340.27108336997</v>
      </c>
      <c r="L8" s="1725">
        <v>267974.10526074993</v>
      </c>
      <c r="M8" s="1725">
        <v>257186.85730099998</v>
      </c>
      <c r="N8" s="1725">
        <v>168755.80961484998</v>
      </c>
      <c r="O8" s="1726">
        <v>519089.55772414</v>
      </c>
      <c r="P8" s="1726">
        <v>266972.7962151299</v>
      </c>
      <c r="Q8" s="1726">
        <v>207607.48477939997</v>
      </c>
      <c r="R8" s="1726">
        <v>206988.22964528002</v>
      </c>
      <c r="S8" s="1726">
        <v>242732.86772536</v>
      </c>
      <c r="T8" s="1726">
        <v>343676.69343987998</v>
      </c>
      <c r="U8" s="1726">
        <v>717925.97925034014</v>
      </c>
      <c r="V8" s="1726">
        <v>713313.57698588015</v>
      </c>
      <c r="W8" s="1726">
        <v>935911.6461033402</v>
      </c>
      <c r="X8" s="1726">
        <v>723891.58364104014</v>
      </c>
      <c r="Y8" s="1726">
        <v>591836.09620092995</v>
      </c>
      <c r="Z8" s="1726">
        <v>665271.55226052983</v>
      </c>
      <c r="AA8" s="1726">
        <v>572344.72238103999</v>
      </c>
      <c r="AB8" s="1726">
        <v>585248.06719005993</v>
      </c>
      <c r="AC8" s="1726">
        <v>415580.57984214998</v>
      </c>
      <c r="AD8" s="1726">
        <v>411201.78081094008</v>
      </c>
      <c r="AE8" s="1726">
        <v>328750.03321676003</v>
      </c>
      <c r="AF8" s="1726">
        <v>111721.33591333</v>
      </c>
      <c r="AG8" s="1726">
        <v>196092.19995983999</v>
      </c>
      <c r="AH8" s="1726">
        <v>334495.87907453004</v>
      </c>
      <c r="AI8" s="1726">
        <v>313008.36480759003</v>
      </c>
      <c r="AJ8" s="1726">
        <v>450741.92983665998</v>
      </c>
      <c r="AK8" s="1726">
        <v>229572.90115312999</v>
      </c>
      <c r="AL8" s="1726">
        <v>370195.47758978</v>
      </c>
      <c r="AM8" s="1726">
        <v>487241.46192664001</v>
      </c>
      <c r="AN8" s="1726">
        <v>312628.13040779007</v>
      </c>
      <c r="AO8" s="1726">
        <v>294336.29815665004</v>
      </c>
      <c r="AP8" s="1726">
        <v>398798.27778921986</v>
      </c>
      <c r="AQ8" s="1726">
        <v>278582.18951073004</v>
      </c>
      <c r="AR8" s="1726">
        <v>378270.75193824997</v>
      </c>
      <c r="AS8" s="1726">
        <v>209956.55322365</v>
      </c>
      <c r="AT8" s="1726">
        <v>426906.37634475989</v>
      </c>
      <c r="AU8" s="1726">
        <v>485278.50182861992</v>
      </c>
      <c r="AV8" s="1726">
        <v>280132.47077005997</v>
      </c>
      <c r="AW8" s="1726">
        <v>584051.57402388996</v>
      </c>
      <c r="AX8" s="1726">
        <v>702739.67134428001</v>
      </c>
      <c r="AY8" s="1726">
        <v>556088.82271911006</v>
      </c>
      <c r="AZ8" s="1726">
        <v>757245.08350838022</v>
      </c>
      <c r="BA8" s="1726">
        <v>403287.4753242</v>
      </c>
      <c r="BB8" s="1726">
        <v>451492.8338398601</v>
      </c>
      <c r="BC8" s="1726">
        <v>559621.33927548002</v>
      </c>
      <c r="BD8" s="1727">
        <v>597443.18847651989</v>
      </c>
      <c r="BE8" s="1726">
        <v>1029637.73285518</v>
      </c>
      <c r="BF8" s="1726">
        <v>366350.24153237999</v>
      </c>
      <c r="BG8" s="1728">
        <v>327650.16973834997</v>
      </c>
      <c r="BH8" s="1726">
        <v>601098.23519754002</v>
      </c>
      <c r="BI8" s="1726">
        <v>391432.16877593991</v>
      </c>
      <c r="BJ8" s="1727">
        <v>609292.50264754996</v>
      </c>
      <c r="BK8" s="1726">
        <v>431418.46240242</v>
      </c>
      <c r="BL8" s="1726">
        <v>617495.55802607012</v>
      </c>
      <c r="BM8" s="1727">
        <v>559386.29093039013</v>
      </c>
      <c r="BN8" s="1726">
        <v>452585.58102397004</v>
      </c>
      <c r="BO8" s="1726">
        <v>455143.93372993002</v>
      </c>
      <c r="BP8" s="2070">
        <v>468728.20635343005</v>
      </c>
    </row>
    <row r="9" spans="1:69" s="1729" customFormat="1" ht="15.75">
      <c r="A9" s="1730" t="s">
        <v>855</v>
      </c>
      <c r="B9" s="1725">
        <v>103422.80700880001</v>
      </c>
      <c r="C9" s="1725">
        <v>167454.30414880998</v>
      </c>
      <c r="D9" s="1725">
        <v>112304.12190416</v>
      </c>
      <c r="E9" s="1725">
        <v>45950.926691160006</v>
      </c>
      <c r="F9" s="1725">
        <v>130349.50758708001</v>
      </c>
      <c r="G9" s="1725">
        <v>157396.59128635001</v>
      </c>
      <c r="H9" s="1725">
        <v>250305.57716612</v>
      </c>
      <c r="I9" s="1725">
        <v>384065.15703503997</v>
      </c>
      <c r="J9" s="1725">
        <v>18074.259727599998</v>
      </c>
      <c r="K9" s="1725">
        <v>31154.882604499999</v>
      </c>
      <c r="L9" s="1725">
        <v>47185.24466258</v>
      </c>
      <c r="M9" s="1725">
        <v>36079.959720680003</v>
      </c>
      <c r="N9" s="1725">
        <v>26689.067288019996</v>
      </c>
      <c r="O9" s="1726">
        <v>37214.31513314</v>
      </c>
      <c r="P9" s="1726">
        <v>30128.121361540001</v>
      </c>
      <c r="Q9" s="1726">
        <v>39545.214178869996</v>
      </c>
      <c r="R9" s="1726">
        <v>37734.276833690004</v>
      </c>
      <c r="S9" s="1726">
        <v>49919.043446120006</v>
      </c>
      <c r="T9" s="1726">
        <v>54535.994960360003</v>
      </c>
      <c r="U9" s="1726">
        <v>40034.729271570002</v>
      </c>
      <c r="V9" s="1726">
        <v>49105.544353329999</v>
      </c>
      <c r="W9" s="1726">
        <v>36387.739885540002</v>
      </c>
      <c r="X9" s="1726">
        <v>83555.156965140006</v>
      </c>
      <c r="Y9" s="1726">
        <v>206016.07750384</v>
      </c>
      <c r="Z9" s="1726">
        <v>180777.55574149999</v>
      </c>
      <c r="AA9" s="1726">
        <v>192951.35355169</v>
      </c>
      <c r="AB9" s="1726">
        <v>208666.23631291999</v>
      </c>
      <c r="AC9" s="1726">
        <v>113453.30129973</v>
      </c>
      <c r="AD9" s="1726">
        <v>131160.70913847</v>
      </c>
      <c r="AE9" s="1726">
        <v>123974.61301715</v>
      </c>
      <c r="AF9" s="1726">
        <v>122270.51941987999</v>
      </c>
      <c r="AG9" s="1726">
        <v>124651.79942400999</v>
      </c>
      <c r="AH9" s="1726">
        <v>130171.74984773999</v>
      </c>
      <c r="AI9" s="1726">
        <v>145727.58928433</v>
      </c>
      <c r="AJ9" s="1726">
        <v>138942.14745932</v>
      </c>
      <c r="AK9" s="1726">
        <v>125111.56490603001</v>
      </c>
      <c r="AL9" s="1726">
        <v>117391.07566751</v>
      </c>
      <c r="AM9" s="1726">
        <v>122716.05632117999</v>
      </c>
      <c r="AN9" s="1726">
        <v>130643.36751975</v>
      </c>
      <c r="AO9" s="1726">
        <v>118420.70306911999</v>
      </c>
      <c r="AP9" s="1726">
        <v>141145.76304312999</v>
      </c>
      <c r="AQ9" s="1726">
        <v>157294.66443392003</v>
      </c>
      <c r="AR9" s="1726">
        <v>171879.92203925</v>
      </c>
      <c r="AS9" s="1726">
        <v>207995.27670793002</v>
      </c>
      <c r="AT9" s="1726">
        <v>180826.09218003001</v>
      </c>
      <c r="AU9" s="1726">
        <v>180821.29552806</v>
      </c>
      <c r="AV9" s="1726">
        <v>177692.27373103</v>
      </c>
      <c r="AW9" s="1726">
        <v>192008.61530574999</v>
      </c>
      <c r="AX9" s="1726">
        <v>191950.65076980999</v>
      </c>
      <c r="AY9" s="1726">
        <v>184698.00012980003</v>
      </c>
      <c r="AZ9" s="1726">
        <v>172416.86268332999</v>
      </c>
      <c r="BA9" s="1726">
        <v>184444.99425103</v>
      </c>
      <c r="BB9" s="1726">
        <v>165342.73587666996</v>
      </c>
      <c r="BC9" s="1726">
        <v>198874.38657140001</v>
      </c>
      <c r="BD9" s="1727">
        <v>188252.21701381003</v>
      </c>
      <c r="BE9" s="1726">
        <v>209152.67405664001</v>
      </c>
      <c r="BF9" s="1726">
        <v>181267.56546663999</v>
      </c>
      <c r="BG9" s="1728">
        <v>187172.35804858</v>
      </c>
      <c r="BH9" s="1726">
        <v>207796.75080060004</v>
      </c>
      <c r="BI9" s="1726">
        <v>167598.32691085001</v>
      </c>
      <c r="BJ9" s="1727">
        <v>179445.30919842</v>
      </c>
      <c r="BK9" s="1726">
        <v>183005.33954819999</v>
      </c>
      <c r="BL9" s="1726">
        <v>231965.09483279998</v>
      </c>
      <c r="BM9" s="1727">
        <v>226865.56995297002</v>
      </c>
      <c r="BN9" s="1726">
        <v>234231.55938994003</v>
      </c>
      <c r="BO9" s="1726">
        <v>244569.83879599001</v>
      </c>
      <c r="BP9" s="2070">
        <v>216556.61537538</v>
      </c>
    </row>
    <row r="10" spans="1:69" s="1729" customFormat="1" ht="15.75">
      <c r="A10" s="1731"/>
      <c r="B10" s="1725"/>
      <c r="C10" s="1725"/>
      <c r="D10" s="1725"/>
      <c r="E10" s="1725"/>
      <c r="F10" s="1725"/>
      <c r="G10" s="1725"/>
      <c r="H10" s="1725"/>
      <c r="I10" s="1725"/>
      <c r="J10" s="1725"/>
      <c r="K10" s="1725"/>
      <c r="L10" s="1725"/>
      <c r="M10" s="1725"/>
      <c r="N10" s="1725"/>
      <c r="O10" s="1726"/>
      <c r="P10" s="1726"/>
      <c r="Q10" s="1726"/>
      <c r="R10" s="1726"/>
      <c r="S10" s="1726"/>
      <c r="T10" s="1726"/>
      <c r="U10" s="1726"/>
      <c r="V10" s="1726"/>
      <c r="W10" s="1726"/>
      <c r="X10" s="1726"/>
      <c r="Y10" s="1726"/>
      <c r="Z10" s="1726"/>
      <c r="AA10" s="1726"/>
      <c r="AB10" s="1726"/>
      <c r="AC10" s="1726"/>
      <c r="AD10" s="1726"/>
      <c r="AE10" s="1726"/>
      <c r="AF10" s="1726"/>
      <c r="AG10" s="1726"/>
      <c r="AH10" s="1726"/>
      <c r="AI10" s="1726"/>
      <c r="AJ10" s="1726"/>
      <c r="AK10" s="1726"/>
      <c r="AL10" s="1726"/>
      <c r="AM10" s="1726"/>
      <c r="AN10" s="1726"/>
      <c r="AO10" s="1726"/>
      <c r="AP10" s="1726"/>
      <c r="AQ10" s="1726"/>
      <c r="AR10" s="1726"/>
      <c r="AS10" s="1726"/>
      <c r="AT10" s="1726"/>
      <c r="AU10" s="1726"/>
      <c r="AV10" s="1726"/>
      <c r="AW10" s="1726"/>
      <c r="AX10" s="1726"/>
      <c r="AY10" s="1726"/>
      <c r="AZ10" s="1726"/>
      <c r="BA10" s="1726"/>
      <c r="BB10" s="1726"/>
      <c r="BC10" s="1726"/>
      <c r="BD10" s="1727"/>
      <c r="BE10" s="1726"/>
      <c r="BF10" s="1726"/>
      <c r="BG10" s="1728"/>
      <c r="BH10" s="1726"/>
      <c r="BI10" s="1726"/>
      <c r="BJ10" s="1727"/>
      <c r="BK10" s="1726"/>
      <c r="BL10" s="1726"/>
      <c r="BM10" s="1727"/>
      <c r="BN10" s="1726"/>
      <c r="BO10" s="1726"/>
      <c r="BP10" s="2070"/>
    </row>
    <row r="11" spans="1:69" s="374" customFormat="1" ht="15.75">
      <c r="A11" s="1719" t="s">
        <v>856</v>
      </c>
      <c r="B11" s="1720">
        <v>397955.80010459002</v>
      </c>
      <c r="C11" s="1720">
        <v>231469.71628995001</v>
      </c>
      <c r="D11" s="1720">
        <v>313384.94261233002</v>
      </c>
      <c r="E11" s="1720">
        <v>395986.00912866998</v>
      </c>
      <c r="F11" s="1720">
        <v>491971.78631134005</v>
      </c>
      <c r="G11" s="1720">
        <v>503048.74319837999</v>
      </c>
      <c r="H11" s="1720">
        <v>535147.41186691995</v>
      </c>
      <c r="I11" s="1720">
        <v>576093.57580637001</v>
      </c>
      <c r="J11" s="1720">
        <v>607502.07152488013</v>
      </c>
      <c r="K11" s="1720">
        <v>476081.71218128002</v>
      </c>
      <c r="L11" s="1720">
        <v>578550.27069020004</v>
      </c>
      <c r="M11" s="1720">
        <v>470292.76837846998</v>
      </c>
      <c r="N11" s="1720">
        <v>534542.60482503008</v>
      </c>
      <c r="O11" s="1721">
        <v>563184.47568709997</v>
      </c>
      <c r="P11" s="1721">
        <v>676299.47707501997</v>
      </c>
      <c r="Q11" s="1721">
        <v>683225.88952079997</v>
      </c>
      <c r="R11" s="1721">
        <v>738915.04209985014</v>
      </c>
      <c r="S11" s="1721">
        <v>674036.93329205993</v>
      </c>
      <c r="T11" s="1721">
        <v>654788.97340072005</v>
      </c>
      <c r="U11" s="1721">
        <v>562119.55127270008</v>
      </c>
      <c r="V11" s="1721">
        <v>543434.12657994998</v>
      </c>
      <c r="W11" s="1721">
        <v>623986.98383903003</v>
      </c>
      <c r="X11" s="1721">
        <v>556445.93545212003</v>
      </c>
      <c r="Y11" s="1721">
        <v>543678.4459063001</v>
      </c>
      <c r="Z11" s="1721">
        <v>550095.82176156994</v>
      </c>
      <c r="AA11" s="1721">
        <v>613246.33536547015</v>
      </c>
      <c r="AB11" s="1721">
        <v>623758.71562370006</v>
      </c>
      <c r="AC11" s="1721">
        <v>595172.09015148995</v>
      </c>
      <c r="AD11" s="1721">
        <v>647933.80953473994</v>
      </c>
      <c r="AE11" s="1721">
        <v>664633.35939206008</v>
      </c>
      <c r="AF11" s="1721">
        <v>724321.83970458992</v>
      </c>
      <c r="AG11" s="1721">
        <v>752560.13766815991</v>
      </c>
      <c r="AH11" s="1721">
        <v>763333.33510100015</v>
      </c>
      <c r="AI11" s="1721">
        <v>733974.93269296992</v>
      </c>
      <c r="AJ11" s="1721">
        <v>835530.59490211995</v>
      </c>
      <c r="AK11" s="1721">
        <v>781632.81642600999</v>
      </c>
      <c r="AL11" s="1721">
        <v>770022.76524071011</v>
      </c>
      <c r="AM11" s="1721">
        <v>744535.25601360982</v>
      </c>
      <c r="AN11" s="1721">
        <v>747608.65966677992</v>
      </c>
      <c r="AO11" s="1721">
        <v>800913.48542429996</v>
      </c>
      <c r="AP11" s="1721">
        <v>773082.43566133012</v>
      </c>
      <c r="AQ11" s="1721">
        <v>772768.53777516005</v>
      </c>
      <c r="AR11" s="1721">
        <v>709554.10227817006</v>
      </c>
      <c r="AS11" s="1721">
        <v>709166.97933668003</v>
      </c>
      <c r="AT11" s="1721">
        <v>1110399.3042210902</v>
      </c>
      <c r="AU11" s="1721">
        <v>2525998.4195144898</v>
      </c>
      <c r="AV11" s="1721">
        <v>3566974.3859470305</v>
      </c>
      <c r="AW11" s="1721">
        <v>3089471.74097921</v>
      </c>
      <c r="AX11" s="1721">
        <v>3324089.64266423</v>
      </c>
      <c r="AY11" s="1721">
        <v>3667631.7336053699</v>
      </c>
      <c r="AZ11" s="1721">
        <v>3762265.5249737706</v>
      </c>
      <c r="BA11" s="1721">
        <v>3681200.9025938399</v>
      </c>
      <c r="BB11" s="1721">
        <v>3738778.9891691399</v>
      </c>
      <c r="BC11" s="1721">
        <v>3359238.2084045899</v>
      </c>
      <c r="BD11" s="1722">
        <v>3585148.3312031901</v>
      </c>
      <c r="BE11" s="1721">
        <v>3323150.6661433601</v>
      </c>
      <c r="BF11" s="1721">
        <v>3695740.5660236399</v>
      </c>
      <c r="BG11" s="1723">
        <v>3917680.4234966594</v>
      </c>
      <c r="BH11" s="1721">
        <v>3918392.5353583801</v>
      </c>
      <c r="BI11" s="1721">
        <v>3798789.6867682296</v>
      </c>
      <c r="BJ11" s="1722">
        <v>3923751.6490575904</v>
      </c>
      <c r="BK11" s="1721">
        <v>3854592.8388581602</v>
      </c>
      <c r="BL11" s="1721">
        <v>4065572.4787620399</v>
      </c>
      <c r="BM11" s="1722">
        <v>3860548.672979</v>
      </c>
      <c r="BN11" s="1721">
        <v>4099854.6824867805</v>
      </c>
      <c r="BO11" s="1721">
        <v>3821623.1844913401</v>
      </c>
      <c r="BP11" s="2069">
        <v>3898595.98419755</v>
      </c>
    </row>
    <row r="12" spans="1:69" s="1729" customFormat="1" ht="15.75">
      <c r="A12" s="1724" t="s">
        <v>920</v>
      </c>
      <c r="B12" s="1725">
        <v>0</v>
      </c>
      <c r="C12" s="1725">
        <v>0</v>
      </c>
      <c r="D12" s="1725">
        <v>0</v>
      </c>
      <c r="E12" s="1725">
        <v>0</v>
      </c>
      <c r="F12" s="1725">
        <v>0</v>
      </c>
      <c r="G12" s="1725">
        <v>0</v>
      </c>
      <c r="H12" s="1725">
        <v>0</v>
      </c>
      <c r="I12" s="1725">
        <v>0</v>
      </c>
      <c r="J12" s="1725">
        <v>0</v>
      </c>
      <c r="K12" s="1725">
        <v>0</v>
      </c>
      <c r="L12" s="1725">
        <v>0</v>
      </c>
      <c r="M12" s="1725">
        <v>0</v>
      </c>
      <c r="N12" s="1725">
        <v>0</v>
      </c>
      <c r="O12" s="1726">
        <v>0</v>
      </c>
      <c r="P12" s="1726">
        <v>0</v>
      </c>
      <c r="Q12" s="1726">
        <v>0</v>
      </c>
      <c r="R12" s="1726">
        <v>0</v>
      </c>
      <c r="S12" s="1726">
        <v>0</v>
      </c>
      <c r="T12" s="1726">
        <v>0</v>
      </c>
      <c r="U12" s="1726">
        <v>0</v>
      </c>
      <c r="V12" s="1726">
        <v>0</v>
      </c>
      <c r="W12" s="1726">
        <v>0</v>
      </c>
      <c r="X12" s="1726">
        <v>0</v>
      </c>
      <c r="Y12" s="1726">
        <v>0</v>
      </c>
      <c r="Z12" s="1726">
        <v>0</v>
      </c>
      <c r="AA12" s="1726">
        <v>0</v>
      </c>
      <c r="AB12" s="1726">
        <v>0</v>
      </c>
      <c r="AC12" s="1726">
        <v>0</v>
      </c>
      <c r="AD12" s="1726">
        <v>0</v>
      </c>
      <c r="AE12" s="1726">
        <v>1000</v>
      </c>
      <c r="AF12" s="1726">
        <v>0</v>
      </c>
      <c r="AG12" s="1726">
        <v>0</v>
      </c>
      <c r="AH12" s="1726">
        <v>0</v>
      </c>
      <c r="AI12" s="1726">
        <v>0</v>
      </c>
      <c r="AJ12" s="1726">
        <v>0</v>
      </c>
      <c r="AK12" s="1726">
        <v>0</v>
      </c>
      <c r="AL12" s="1726">
        <v>0</v>
      </c>
      <c r="AM12" s="1726">
        <v>0</v>
      </c>
      <c r="AN12" s="1726">
        <v>0</v>
      </c>
      <c r="AO12" s="1726">
        <v>0</v>
      </c>
      <c r="AP12" s="1726">
        <v>0</v>
      </c>
      <c r="AQ12" s="1726">
        <v>0</v>
      </c>
      <c r="AR12" s="1726">
        <v>0</v>
      </c>
      <c r="AS12" s="1726">
        <v>0</v>
      </c>
      <c r="AT12" s="1726">
        <v>0</v>
      </c>
      <c r="AU12" s="1726">
        <v>0</v>
      </c>
      <c r="AV12" s="1726">
        <v>0</v>
      </c>
      <c r="AW12" s="1726">
        <v>0</v>
      </c>
      <c r="AX12" s="1726">
        <v>0</v>
      </c>
      <c r="AY12" s="1726">
        <v>0</v>
      </c>
      <c r="AZ12" s="1726">
        <v>2000</v>
      </c>
      <c r="BA12" s="1726">
        <v>0</v>
      </c>
      <c r="BB12" s="1726">
        <v>0</v>
      </c>
      <c r="BC12" s="1726">
        <v>0</v>
      </c>
      <c r="BD12" s="1727">
        <v>0</v>
      </c>
      <c r="BE12" s="1726">
        <v>0</v>
      </c>
      <c r="BF12" s="1726">
        <v>0</v>
      </c>
      <c r="BG12" s="1728">
        <v>0</v>
      </c>
      <c r="BH12" s="1726">
        <v>0</v>
      </c>
      <c r="BI12" s="1726">
        <v>0</v>
      </c>
      <c r="BJ12" s="1727">
        <v>0</v>
      </c>
      <c r="BK12" s="1726">
        <v>0</v>
      </c>
      <c r="BL12" s="1726">
        <v>2000</v>
      </c>
      <c r="BM12" s="1727">
        <v>0</v>
      </c>
      <c r="BN12" s="1726">
        <v>0</v>
      </c>
      <c r="BO12" s="1726">
        <v>0</v>
      </c>
      <c r="BP12" s="2070">
        <v>0</v>
      </c>
    </row>
    <row r="13" spans="1:69" s="1729" customFormat="1" ht="15.75">
      <c r="A13" s="1732" t="s">
        <v>858</v>
      </c>
      <c r="B13" s="1725">
        <v>397955.80010459002</v>
      </c>
      <c r="C13" s="1725">
        <v>231469.71628995001</v>
      </c>
      <c r="D13" s="1725">
        <v>313384.94261233002</v>
      </c>
      <c r="E13" s="1725">
        <v>395986.00912866998</v>
      </c>
      <c r="F13" s="1725">
        <v>491971.78631134005</v>
      </c>
      <c r="G13" s="1725">
        <v>503048.74319837999</v>
      </c>
      <c r="H13" s="1725">
        <v>535147.41186691995</v>
      </c>
      <c r="I13" s="1725">
        <v>576093.57580637001</v>
      </c>
      <c r="J13" s="1725">
        <v>607502.07152488013</v>
      </c>
      <c r="K13" s="1725">
        <v>476081.71218128002</v>
      </c>
      <c r="L13" s="1725">
        <v>578550.27069020004</v>
      </c>
      <c r="M13" s="1725">
        <v>470292.76837846998</v>
      </c>
      <c r="N13" s="1725">
        <v>534542.60482503008</v>
      </c>
      <c r="O13" s="1726">
        <v>563184.47568709997</v>
      </c>
      <c r="P13" s="1726">
        <v>676299.47707501997</v>
      </c>
      <c r="Q13" s="1726">
        <v>683225.88952079997</v>
      </c>
      <c r="R13" s="1726">
        <v>738915.04209985014</v>
      </c>
      <c r="S13" s="1726">
        <v>674036.93329205993</v>
      </c>
      <c r="T13" s="1726">
        <v>654788.97340072005</v>
      </c>
      <c r="U13" s="1726">
        <v>562119.55127270008</v>
      </c>
      <c r="V13" s="1726">
        <v>543434.12657994998</v>
      </c>
      <c r="W13" s="1726">
        <v>623986.98383903003</v>
      </c>
      <c r="X13" s="1726">
        <v>556445.93545212003</v>
      </c>
      <c r="Y13" s="1726">
        <v>543678.4459063001</v>
      </c>
      <c r="Z13" s="1726">
        <v>550095.82176156994</v>
      </c>
      <c r="AA13" s="1726">
        <v>613246.33536547015</v>
      </c>
      <c r="AB13" s="1726">
        <v>623758.71562370006</v>
      </c>
      <c r="AC13" s="1726">
        <v>595172.09015148995</v>
      </c>
      <c r="AD13" s="1726">
        <v>647933.80953473994</v>
      </c>
      <c r="AE13" s="1726">
        <v>663633.35939206008</v>
      </c>
      <c r="AF13" s="1726">
        <v>724321.83970458992</v>
      </c>
      <c r="AG13" s="1726">
        <v>752560.13766815991</v>
      </c>
      <c r="AH13" s="1726">
        <v>763333.33510100015</v>
      </c>
      <c r="AI13" s="1726">
        <v>733974.93269296992</v>
      </c>
      <c r="AJ13" s="1726">
        <v>835530.59490211995</v>
      </c>
      <c r="AK13" s="1726">
        <v>781632.81642600999</v>
      </c>
      <c r="AL13" s="1726">
        <v>770022.76524071011</v>
      </c>
      <c r="AM13" s="1726">
        <v>744535.25601360982</v>
      </c>
      <c r="AN13" s="1726">
        <v>747608.65966677992</v>
      </c>
      <c r="AO13" s="1726">
        <v>800913.48542429996</v>
      </c>
      <c r="AP13" s="1726">
        <v>773082.43566133012</v>
      </c>
      <c r="AQ13" s="1726">
        <v>772768.53777516005</v>
      </c>
      <c r="AR13" s="1726">
        <v>709554.10227817006</v>
      </c>
      <c r="AS13" s="1726">
        <v>709166.97933668003</v>
      </c>
      <c r="AT13" s="1726">
        <v>1110399.3042210902</v>
      </c>
      <c r="AU13" s="1726">
        <v>2525998.4195144898</v>
      </c>
      <c r="AV13" s="1726">
        <v>3566974.3859470305</v>
      </c>
      <c r="AW13" s="1726">
        <v>3089471.74097921</v>
      </c>
      <c r="AX13" s="1726">
        <v>3324089.64266423</v>
      </c>
      <c r="AY13" s="1726">
        <v>3667631.7336053699</v>
      </c>
      <c r="AZ13" s="1726">
        <v>3760265.5249737706</v>
      </c>
      <c r="BA13" s="1726">
        <v>3681200.9025938399</v>
      </c>
      <c r="BB13" s="1726">
        <v>3738778.9891691399</v>
      </c>
      <c r="BC13" s="1726">
        <v>3359238.2084045899</v>
      </c>
      <c r="BD13" s="1727">
        <v>3585148.3312031901</v>
      </c>
      <c r="BE13" s="1726">
        <v>3323150.6661433601</v>
      </c>
      <c r="BF13" s="1726">
        <v>3695740.5660236399</v>
      </c>
      <c r="BG13" s="1728">
        <v>3924346.2134966594</v>
      </c>
      <c r="BH13" s="1726">
        <v>3912845.9253583802</v>
      </c>
      <c r="BI13" s="1726">
        <v>3798789.6867682296</v>
      </c>
      <c r="BJ13" s="1727">
        <v>3923751.6490575904</v>
      </c>
      <c r="BK13" s="1726">
        <v>3854592.8388581602</v>
      </c>
      <c r="BL13" s="1726">
        <v>4063572.4787620399</v>
      </c>
      <c r="BM13" s="1727">
        <v>3870079.3329790002</v>
      </c>
      <c r="BN13" s="1726">
        <v>4111419.0324867801</v>
      </c>
      <c r="BO13" s="1726">
        <v>3835303.7944913399</v>
      </c>
      <c r="BP13" s="2070">
        <v>3910229.04419755</v>
      </c>
    </row>
    <row r="14" spans="1:69" s="1729" customFormat="1" ht="15.75">
      <c r="A14" s="1732" t="s">
        <v>921</v>
      </c>
      <c r="B14" s="1725">
        <v>0</v>
      </c>
      <c r="C14" s="1725">
        <v>0</v>
      </c>
      <c r="D14" s="1725">
        <v>0</v>
      </c>
      <c r="E14" s="1725">
        <v>0</v>
      </c>
      <c r="F14" s="1725">
        <v>0</v>
      </c>
      <c r="G14" s="1725">
        <v>0</v>
      </c>
      <c r="H14" s="1725">
        <v>0</v>
      </c>
      <c r="I14" s="1725">
        <v>0</v>
      </c>
      <c r="J14" s="1725">
        <v>0</v>
      </c>
      <c r="K14" s="1725">
        <v>0</v>
      </c>
      <c r="L14" s="1725">
        <v>0</v>
      </c>
      <c r="M14" s="1725">
        <v>0</v>
      </c>
      <c r="N14" s="1725">
        <v>0</v>
      </c>
      <c r="O14" s="1726">
        <v>0</v>
      </c>
      <c r="P14" s="1726">
        <v>0</v>
      </c>
      <c r="Q14" s="1726">
        <v>0</v>
      </c>
      <c r="R14" s="1726">
        <v>0</v>
      </c>
      <c r="S14" s="1726">
        <v>0</v>
      </c>
      <c r="T14" s="1726">
        <v>0</v>
      </c>
      <c r="U14" s="1726">
        <v>0</v>
      </c>
      <c r="V14" s="1726">
        <v>0</v>
      </c>
      <c r="W14" s="1726">
        <v>0</v>
      </c>
      <c r="X14" s="1726">
        <v>0</v>
      </c>
      <c r="Y14" s="1726">
        <v>0</v>
      </c>
      <c r="Z14" s="1726">
        <v>0</v>
      </c>
      <c r="AA14" s="1726">
        <v>0</v>
      </c>
      <c r="AB14" s="1726">
        <v>0</v>
      </c>
      <c r="AC14" s="1726">
        <v>0</v>
      </c>
      <c r="AD14" s="1726">
        <v>0</v>
      </c>
      <c r="AE14" s="1726">
        <v>0</v>
      </c>
      <c r="AF14" s="1726">
        <v>0</v>
      </c>
      <c r="AG14" s="1726">
        <v>0</v>
      </c>
      <c r="AH14" s="1726">
        <v>0</v>
      </c>
      <c r="AI14" s="1726">
        <v>0</v>
      </c>
      <c r="AJ14" s="1726">
        <v>0</v>
      </c>
      <c r="AK14" s="1726">
        <v>0</v>
      </c>
      <c r="AL14" s="1726">
        <v>0</v>
      </c>
      <c r="AM14" s="1726">
        <v>0</v>
      </c>
      <c r="AN14" s="1726">
        <v>0</v>
      </c>
      <c r="AO14" s="1726">
        <v>0</v>
      </c>
      <c r="AP14" s="1726">
        <v>0</v>
      </c>
      <c r="AQ14" s="1726">
        <v>0</v>
      </c>
      <c r="AR14" s="1726">
        <v>0</v>
      </c>
      <c r="AS14" s="1726">
        <v>0</v>
      </c>
      <c r="AT14" s="1726">
        <v>0</v>
      </c>
      <c r="AU14" s="1726">
        <v>0</v>
      </c>
      <c r="AV14" s="1726">
        <v>0</v>
      </c>
      <c r="AW14" s="1726">
        <v>0</v>
      </c>
      <c r="AX14" s="1726">
        <v>0</v>
      </c>
      <c r="AY14" s="1726">
        <v>0</v>
      </c>
      <c r="AZ14" s="1726">
        <v>0</v>
      </c>
      <c r="BA14" s="1726">
        <v>0</v>
      </c>
      <c r="BB14" s="1726">
        <v>0</v>
      </c>
      <c r="BC14" s="1726">
        <v>0</v>
      </c>
      <c r="BD14" s="1727">
        <v>0</v>
      </c>
      <c r="BE14" s="1726">
        <v>0</v>
      </c>
      <c r="BF14" s="1726">
        <v>0</v>
      </c>
      <c r="BG14" s="1728">
        <v>0</v>
      </c>
      <c r="BH14" s="1726">
        <v>0</v>
      </c>
      <c r="BI14" s="1726">
        <v>0</v>
      </c>
      <c r="BJ14" s="1727">
        <v>0</v>
      </c>
      <c r="BK14" s="1726">
        <v>0</v>
      </c>
      <c r="BL14" s="1726">
        <v>0</v>
      </c>
      <c r="BM14" s="1727">
        <v>0</v>
      </c>
      <c r="BN14" s="1726">
        <v>0</v>
      </c>
      <c r="BO14" s="1726">
        <v>0</v>
      </c>
      <c r="BP14" s="2070">
        <v>0</v>
      </c>
    </row>
    <row r="15" spans="1:69" s="1729" customFormat="1" ht="15.75">
      <c r="A15" s="1719" t="s">
        <v>860</v>
      </c>
      <c r="B15" s="1720">
        <v>2179684.14579594</v>
      </c>
      <c r="C15" s="1720">
        <v>2150663.1067635505</v>
      </c>
      <c r="D15" s="1720">
        <v>2171817.7111128401</v>
      </c>
      <c r="E15" s="1720">
        <v>2207540.6229549297</v>
      </c>
      <c r="F15" s="1720">
        <v>2184109.5515513504</v>
      </c>
      <c r="G15" s="1720">
        <v>1997050.4950490303</v>
      </c>
      <c r="H15" s="1720">
        <v>2097705.5445678802</v>
      </c>
      <c r="I15" s="1720">
        <v>1978492.2873089402</v>
      </c>
      <c r="J15" s="1720">
        <v>2202410.4999299101</v>
      </c>
      <c r="K15" s="1720">
        <v>2056625.4149445798</v>
      </c>
      <c r="L15" s="1720">
        <v>1936370.2658712196</v>
      </c>
      <c r="M15" s="1720">
        <v>2266828.4411331895</v>
      </c>
      <c r="N15" s="1720">
        <v>2171652.1495263898</v>
      </c>
      <c r="O15" s="1721">
        <v>2192911.2569658798</v>
      </c>
      <c r="P15" s="1721">
        <v>2019806.2768502901</v>
      </c>
      <c r="Q15" s="1721">
        <v>1740420.5360433699</v>
      </c>
      <c r="R15" s="1721">
        <v>1716753.0247966305</v>
      </c>
      <c r="S15" s="1721">
        <v>1581661.8809130299</v>
      </c>
      <c r="T15" s="1721">
        <v>1468120.2365361401</v>
      </c>
      <c r="U15" s="1721">
        <v>1422190.9775299497</v>
      </c>
      <c r="V15" s="1721">
        <v>1576896.0445622301</v>
      </c>
      <c r="W15" s="1721">
        <v>1568034.4675487303</v>
      </c>
      <c r="X15" s="1721">
        <v>1654323.9205519101</v>
      </c>
      <c r="Y15" s="1721">
        <v>1668042.2171780101</v>
      </c>
      <c r="Z15" s="1721">
        <v>1827288.7095362605</v>
      </c>
      <c r="AA15" s="1721">
        <v>1825046.12996614</v>
      </c>
      <c r="AB15" s="1721">
        <v>1641083.3989611003</v>
      </c>
      <c r="AC15" s="1721">
        <v>2343131.7537336601</v>
      </c>
      <c r="AD15" s="1721">
        <v>2530617.2275910592</v>
      </c>
      <c r="AE15" s="1721">
        <v>2364818.5467956299</v>
      </c>
      <c r="AF15" s="1721">
        <v>2248410.0584922503</v>
      </c>
      <c r="AG15" s="1721">
        <v>2190344.4228938702</v>
      </c>
      <c r="AH15" s="1721">
        <v>2043320.0904161702</v>
      </c>
      <c r="AI15" s="1721">
        <v>2051002.3363727201</v>
      </c>
      <c r="AJ15" s="1721">
        <v>1988713.9927671601</v>
      </c>
      <c r="AK15" s="1721">
        <v>1970854.9517146298</v>
      </c>
      <c r="AL15" s="1721">
        <v>2045110.6009243405</v>
      </c>
      <c r="AM15" s="1721">
        <v>2290172.2302152901</v>
      </c>
      <c r="AN15" s="1721">
        <v>2564111.8381726807</v>
      </c>
      <c r="AO15" s="1721">
        <v>2421576.9541930906</v>
      </c>
      <c r="AP15" s="1721">
        <v>2649071.6005696696</v>
      </c>
      <c r="AQ15" s="1721">
        <v>2457321.07084283</v>
      </c>
      <c r="AR15" s="1721">
        <v>2571255.7275093598</v>
      </c>
      <c r="AS15" s="1721">
        <v>2487905.28071354</v>
      </c>
      <c r="AT15" s="1721">
        <v>2307595.1714460501</v>
      </c>
      <c r="AU15" s="1721">
        <v>2618009.6764471196</v>
      </c>
      <c r="AV15" s="1721">
        <v>2688229.1627808698</v>
      </c>
      <c r="AW15" s="1721">
        <v>2707773.8750516097</v>
      </c>
      <c r="AX15" s="1721">
        <v>2928682.1649165107</v>
      </c>
      <c r="AY15" s="1721">
        <v>3191811.3368734899</v>
      </c>
      <c r="AZ15" s="1721">
        <v>2972389.048550819</v>
      </c>
      <c r="BA15" s="1721">
        <v>2951575.8445098195</v>
      </c>
      <c r="BB15" s="1721">
        <v>2952158.6422882611</v>
      </c>
      <c r="BC15" s="1721">
        <v>3011748.3546298193</v>
      </c>
      <c r="BD15" s="1722">
        <v>3003111.0849968093</v>
      </c>
      <c r="BE15" s="1721">
        <v>3170813.4299572702</v>
      </c>
      <c r="BF15" s="1721">
        <v>3013951.6145446794</v>
      </c>
      <c r="BG15" s="1723">
        <v>2973020.788956271</v>
      </c>
      <c r="BH15" s="1721">
        <v>3327618.6158105209</v>
      </c>
      <c r="BI15" s="1721">
        <v>3279649.6895374204</v>
      </c>
      <c r="BJ15" s="1722">
        <v>3435807.7770388504</v>
      </c>
      <c r="BK15" s="1721">
        <v>3658129.3597153397</v>
      </c>
      <c r="BL15" s="1721">
        <v>3764627.2522377204</v>
      </c>
      <c r="BM15" s="1722">
        <v>3994235.4500717907</v>
      </c>
      <c r="BN15" s="1721">
        <v>3781498.7920313096</v>
      </c>
      <c r="BO15" s="1721">
        <v>3383079.5215903795</v>
      </c>
      <c r="BP15" s="2069">
        <v>2949601.3827764895</v>
      </c>
      <c r="BQ15" s="374"/>
    </row>
    <row r="16" spans="1:69" s="374" customFormat="1" ht="15.75">
      <c r="A16" s="1724" t="s">
        <v>861</v>
      </c>
      <c r="B16" s="1725">
        <v>76090.674177740002</v>
      </c>
      <c r="C16" s="1725">
        <v>74143.755602830002</v>
      </c>
      <c r="D16" s="1725">
        <v>69880.503028820007</v>
      </c>
      <c r="E16" s="1725">
        <v>68776.065839319985</v>
      </c>
      <c r="F16" s="1725">
        <v>57231.70740598999</v>
      </c>
      <c r="G16" s="1725">
        <v>51131.180141190009</v>
      </c>
      <c r="H16" s="1725">
        <v>79351.864109279995</v>
      </c>
      <c r="I16" s="1725">
        <v>108783.50385069</v>
      </c>
      <c r="J16" s="1725">
        <v>130386.06193374001</v>
      </c>
      <c r="K16" s="1725">
        <v>109202.50079393001</v>
      </c>
      <c r="L16" s="1725">
        <v>119905.03925896001</v>
      </c>
      <c r="M16" s="1725">
        <v>138060.36012734001</v>
      </c>
      <c r="N16" s="1725">
        <v>173314.52151873999</v>
      </c>
      <c r="O16" s="1726">
        <v>195818.79182361992</v>
      </c>
      <c r="P16" s="1726">
        <v>192986.45160621</v>
      </c>
      <c r="Q16" s="1726">
        <v>213132.93040922002</v>
      </c>
      <c r="R16" s="1726">
        <v>232903.53406788001</v>
      </c>
      <c r="S16" s="1726">
        <v>173016.51571641996</v>
      </c>
      <c r="T16" s="1726">
        <v>144423.42006233003</v>
      </c>
      <c r="U16" s="1726">
        <v>124778.30532889001</v>
      </c>
      <c r="V16" s="1726">
        <v>110419.35150945002</v>
      </c>
      <c r="W16" s="1726">
        <v>79040.465297980016</v>
      </c>
      <c r="X16" s="1726">
        <v>74638.815668030016</v>
      </c>
      <c r="Y16" s="1726">
        <v>75769.30263138999</v>
      </c>
      <c r="Z16" s="1726">
        <v>88388.858199470022</v>
      </c>
      <c r="AA16" s="1726">
        <v>91175.667040589993</v>
      </c>
      <c r="AB16" s="1726">
        <v>86297.355645959993</v>
      </c>
      <c r="AC16" s="1726">
        <v>112852.87434296998</v>
      </c>
      <c r="AD16" s="1726">
        <v>120088.38408078</v>
      </c>
      <c r="AE16" s="1726">
        <v>118534.06331166999</v>
      </c>
      <c r="AF16" s="1726">
        <v>129841.44907925001</v>
      </c>
      <c r="AG16" s="1726">
        <v>150929.08217490997</v>
      </c>
      <c r="AH16" s="1726">
        <v>177370.26332824997</v>
      </c>
      <c r="AI16" s="1726">
        <v>177670.86050596001</v>
      </c>
      <c r="AJ16" s="1726">
        <v>194949.68389194002</v>
      </c>
      <c r="AK16" s="1726">
        <v>184978.93079306997</v>
      </c>
      <c r="AL16" s="1726">
        <v>166777.42489421007</v>
      </c>
      <c r="AM16" s="1726">
        <v>201995.96284059001</v>
      </c>
      <c r="AN16" s="1726">
        <v>226245.81737852003</v>
      </c>
      <c r="AO16" s="1726">
        <v>252216.37108264005</v>
      </c>
      <c r="AP16" s="1726">
        <v>311506.15519743995</v>
      </c>
      <c r="AQ16" s="1726">
        <v>324159.41519328009</v>
      </c>
      <c r="AR16" s="1726">
        <v>342311.10506142996</v>
      </c>
      <c r="AS16" s="1726">
        <v>275064.17439651</v>
      </c>
      <c r="AT16" s="1726">
        <v>207118.33826915995</v>
      </c>
      <c r="AU16" s="1726">
        <v>179878.77208764001</v>
      </c>
      <c r="AV16" s="1726">
        <v>223087.98498663001</v>
      </c>
      <c r="AW16" s="1726">
        <v>233403.40656528997</v>
      </c>
      <c r="AX16" s="1726">
        <v>236538.93309851992</v>
      </c>
      <c r="AY16" s="1726">
        <v>228252.00603311</v>
      </c>
      <c r="AZ16" s="1726">
        <v>252239.90799592983</v>
      </c>
      <c r="BA16" s="1726">
        <v>348494.06925811007</v>
      </c>
      <c r="BB16" s="1726">
        <v>365874.58092191</v>
      </c>
      <c r="BC16" s="1726">
        <v>387829.96156951005</v>
      </c>
      <c r="BD16" s="1727">
        <v>433393.31338925986</v>
      </c>
      <c r="BE16" s="1726">
        <v>446357.94277936005</v>
      </c>
      <c r="BF16" s="1726">
        <v>408602.10601753002</v>
      </c>
      <c r="BG16" s="1728">
        <v>373368.94594975008</v>
      </c>
      <c r="BH16" s="1726">
        <v>387469.75031683006</v>
      </c>
      <c r="BI16" s="1726">
        <v>467990.20908572001</v>
      </c>
      <c r="BJ16" s="1727">
        <v>423429.00876279024</v>
      </c>
      <c r="BK16" s="1726">
        <v>399180.58924016001</v>
      </c>
      <c r="BL16" s="1726">
        <v>342088.28464272001</v>
      </c>
      <c r="BM16" s="1727">
        <v>370830.23216750991</v>
      </c>
      <c r="BN16" s="1726">
        <v>383833.91835044004</v>
      </c>
      <c r="BO16" s="1726">
        <v>439526.56580536993</v>
      </c>
      <c r="BP16" s="2070">
        <v>441956.29369147035</v>
      </c>
      <c r="BQ16" s="1729"/>
    </row>
    <row r="17" spans="1:69" s="1729" customFormat="1" ht="15.75">
      <c r="A17" s="1724" t="s">
        <v>862</v>
      </c>
      <c r="B17" s="1725">
        <v>2103593.4716181997</v>
      </c>
      <c r="C17" s="1725">
        <v>2076519.3511607202</v>
      </c>
      <c r="D17" s="1725">
        <v>2101937.2080840203</v>
      </c>
      <c r="E17" s="1725">
        <v>2138764.5571156098</v>
      </c>
      <c r="F17" s="1725">
        <v>2126877.8441453604</v>
      </c>
      <c r="G17" s="1725">
        <v>1945919.3149078405</v>
      </c>
      <c r="H17" s="1725">
        <v>2018353.6804586004</v>
      </c>
      <c r="I17" s="1725">
        <v>1869708.7834582501</v>
      </c>
      <c r="J17" s="1725">
        <v>2072024.43799617</v>
      </c>
      <c r="K17" s="1725">
        <v>1947422.9141506499</v>
      </c>
      <c r="L17" s="1725">
        <v>1816465.2266122596</v>
      </c>
      <c r="M17" s="1725">
        <v>2128768.0810058494</v>
      </c>
      <c r="N17" s="1725">
        <v>1998337.6280076501</v>
      </c>
      <c r="O17" s="1726">
        <v>1997092.4651422601</v>
      </c>
      <c r="P17" s="1726">
        <v>1826819.82524408</v>
      </c>
      <c r="Q17" s="1726">
        <v>1527287.6056341499</v>
      </c>
      <c r="R17" s="1726">
        <v>1483849.4907287501</v>
      </c>
      <c r="S17" s="1726">
        <v>1408645.3651966099</v>
      </c>
      <c r="T17" s="1726">
        <v>1323696.81647381</v>
      </c>
      <c r="U17" s="1726">
        <v>1297412.6722010598</v>
      </c>
      <c r="V17" s="1726">
        <v>1466476.6930527801</v>
      </c>
      <c r="W17" s="1726">
        <v>1488994.0022507501</v>
      </c>
      <c r="X17" s="1726">
        <v>1579685.1048838799</v>
      </c>
      <c r="Y17" s="1726">
        <v>1592272.9145466203</v>
      </c>
      <c r="Z17" s="1726">
        <v>1738899.8513367905</v>
      </c>
      <c r="AA17" s="1726">
        <v>1733870.4629255501</v>
      </c>
      <c r="AB17" s="1726">
        <v>1554786.0433151401</v>
      </c>
      <c r="AC17" s="1726">
        <v>2230278.87939069</v>
      </c>
      <c r="AD17" s="1726">
        <v>2410528.8435102799</v>
      </c>
      <c r="AE17" s="1726">
        <v>2246284.4834839599</v>
      </c>
      <c r="AF17" s="1726">
        <v>2118568.6094129998</v>
      </c>
      <c r="AG17" s="1726">
        <v>2039415.3407189602</v>
      </c>
      <c r="AH17" s="1726">
        <v>1865949.8270879202</v>
      </c>
      <c r="AI17" s="1726">
        <v>1873331.4758667601</v>
      </c>
      <c r="AJ17" s="1726">
        <v>1793764.3088752199</v>
      </c>
      <c r="AK17" s="1726">
        <v>1785876.0209215598</v>
      </c>
      <c r="AL17" s="1726">
        <v>1878333.1760301306</v>
      </c>
      <c r="AM17" s="1726">
        <v>2088176.2673747002</v>
      </c>
      <c r="AN17" s="1726">
        <v>2337866.0207941607</v>
      </c>
      <c r="AO17" s="1726">
        <v>2169360.5831104503</v>
      </c>
      <c r="AP17" s="1726">
        <v>2337565.4453722299</v>
      </c>
      <c r="AQ17" s="1726">
        <v>2133161.6556495503</v>
      </c>
      <c r="AR17" s="1726">
        <v>2228944.6224479298</v>
      </c>
      <c r="AS17" s="1726">
        <v>2212841.1063170298</v>
      </c>
      <c r="AT17" s="1726">
        <v>2100476.8331768899</v>
      </c>
      <c r="AU17" s="1726">
        <v>2438130.9043594799</v>
      </c>
      <c r="AV17" s="1726">
        <v>2465141.1777942399</v>
      </c>
      <c r="AW17" s="1726">
        <v>2474370.4684863198</v>
      </c>
      <c r="AX17" s="1726">
        <v>2692143.231817991</v>
      </c>
      <c r="AY17" s="1726">
        <v>2963559.3308403799</v>
      </c>
      <c r="AZ17" s="1726">
        <v>2720149.1405548896</v>
      </c>
      <c r="BA17" s="1726">
        <v>2603081.7752517094</v>
      </c>
      <c r="BB17" s="1726">
        <v>2586284.0613663509</v>
      </c>
      <c r="BC17" s="1726">
        <v>2623918.3930603098</v>
      </c>
      <c r="BD17" s="1727">
        <v>2569717.7716075499</v>
      </c>
      <c r="BE17" s="1726">
        <v>2724455.4871779098</v>
      </c>
      <c r="BF17" s="1726">
        <v>2605349.5085271494</v>
      </c>
      <c r="BG17" s="1728">
        <v>2599651.843006521</v>
      </c>
      <c r="BH17" s="1726">
        <v>2940148.8654936911</v>
      </c>
      <c r="BI17" s="1726">
        <v>2811659.4804517003</v>
      </c>
      <c r="BJ17" s="1727">
        <v>3012378.76827606</v>
      </c>
      <c r="BK17" s="1726">
        <v>3258948.7704751794</v>
      </c>
      <c r="BL17" s="1726">
        <v>3422538.9675950003</v>
      </c>
      <c r="BM17" s="1727">
        <v>3623405.2179042809</v>
      </c>
      <c r="BN17" s="1726">
        <v>3397664.8736808696</v>
      </c>
      <c r="BO17" s="1726">
        <v>2943552.9557850095</v>
      </c>
      <c r="BP17" s="2070">
        <v>2507645.0890850197</v>
      </c>
    </row>
    <row r="18" spans="1:69" s="1729" customFormat="1" ht="15.75">
      <c r="A18" s="1730" t="s">
        <v>863</v>
      </c>
      <c r="B18" s="1725">
        <v>2080597.2159430601</v>
      </c>
      <c r="C18" s="1725">
        <v>2049397.1600565803</v>
      </c>
      <c r="D18" s="1725">
        <v>2074317.88435677</v>
      </c>
      <c r="E18" s="1725">
        <v>2114501.4193148399</v>
      </c>
      <c r="F18" s="1725">
        <v>2097355.5065893205</v>
      </c>
      <c r="G18" s="1725">
        <v>1899188.1382145905</v>
      </c>
      <c r="H18" s="1725">
        <v>1986906.8168355203</v>
      </c>
      <c r="I18" s="1725">
        <v>1849888.5227763103</v>
      </c>
      <c r="J18" s="1725">
        <v>2026043.97971131</v>
      </c>
      <c r="K18" s="1725">
        <v>1894075.0454211798</v>
      </c>
      <c r="L18" s="1725">
        <v>1768360.2979708598</v>
      </c>
      <c r="M18" s="1725">
        <v>2043105.5948060194</v>
      </c>
      <c r="N18" s="1725">
        <v>1945882.9133207102</v>
      </c>
      <c r="O18" s="1726">
        <v>1944280.62110846</v>
      </c>
      <c r="P18" s="1726">
        <v>1783480.7037726799</v>
      </c>
      <c r="Q18" s="1726">
        <v>1482598.66610374</v>
      </c>
      <c r="R18" s="1726">
        <v>1426834.54228939</v>
      </c>
      <c r="S18" s="1726">
        <v>1369308.49255267</v>
      </c>
      <c r="T18" s="1726">
        <v>1298803.1129687203</v>
      </c>
      <c r="U18" s="1726">
        <v>1271042.9665607796</v>
      </c>
      <c r="V18" s="1726">
        <v>1447150.8265631802</v>
      </c>
      <c r="W18" s="1726">
        <v>1493042.7230641202</v>
      </c>
      <c r="X18" s="1726">
        <v>1558904.30344161</v>
      </c>
      <c r="Y18" s="1726">
        <v>1572115.3835729803</v>
      </c>
      <c r="Z18" s="1726">
        <v>1723131.2947104804</v>
      </c>
      <c r="AA18" s="1726">
        <v>1714992.6753594303</v>
      </c>
      <c r="AB18" s="1726">
        <v>1532072.4273246601</v>
      </c>
      <c r="AC18" s="1726">
        <v>2224801.1664447002</v>
      </c>
      <c r="AD18" s="1726">
        <v>2360415.0488313898</v>
      </c>
      <c r="AE18" s="1726">
        <v>2138439.6779453899</v>
      </c>
      <c r="AF18" s="1726">
        <v>2011640.42201903</v>
      </c>
      <c r="AG18" s="1726">
        <v>1946490.3204633202</v>
      </c>
      <c r="AH18" s="1726">
        <v>1752247.2813097499</v>
      </c>
      <c r="AI18" s="1726">
        <v>1765577.5071818002</v>
      </c>
      <c r="AJ18" s="1726">
        <v>1660452.2010909801</v>
      </c>
      <c r="AK18" s="1726">
        <v>1651672.8572275497</v>
      </c>
      <c r="AL18" s="1726">
        <v>1752973.3100778305</v>
      </c>
      <c r="AM18" s="1726">
        <v>1980520.0091513102</v>
      </c>
      <c r="AN18" s="1726">
        <v>2242048.3846453205</v>
      </c>
      <c r="AO18" s="1726">
        <v>2058374.2035363701</v>
      </c>
      <c r="AP18" s="1726">
        <v>2221743.8251142297</v>
      </c>
      <c r="AQ18" s="1726">
        <v>2011592.97350329</v>
      </c>
      <c r="AR18" s="1726">
        <v>2101610.37305253</v>
      </c>
      <c r="AS18" s="1726">
        <v>2090461.3007336799</v>
      </c>
      <c r="AT18" s="1726">
        <v>1985747.2459814702</v>
      </c>
      <c r="AU18" s="1726">
        <v>2304504.6416261601</v>
      </c>
      <c r="AV18" s="1726">
        <v>2355614.5350400503</v>
      </c>
      <c r="AW18" s="1726">
        <v>2352333.2527606701</v>
      </c>
      <c r="AX18" s="1726">
        <v>2567323.8656703108</v>
      </c>
      <c r="AY18" s="1726">
        <v>2842648.5725506996</v>
      </c>
      <c r="AZ18" s="1726">
        <v>2568966.8220861298</v>
      </c>
      <c r="BA18" s="1726">
        <v>2460642.8555632494</v>
      </c>
      <c r="BB18" s="1726">
        <v>2443607.4555920409</v>
      </c>
      <c r="BC18" s="1726">
        <v>2492110.1699242294</v>
      </c>
      <c r="BD18" s="1727">
        <v>2419119.7903366499</v>
      </c>
      <c r="BE18" s="1726">
        <v>2550569.1021171398</v>
      </c>
      <c r="BF18" s="1726">
        <v>2441061.4458649796</v>
      </c>
      <c r="BG18" s="1728">
        <v>2424857.924840651</v>
      </c>
      <c r="BH18" s="1726">
        <v>2760239.559420241</v>
      </c>
      <c r="BI18" s="1726">
        <v>2714148.5610196805</v>
      </c>
      <c r="BJ18" s="1727">
        <v>2861532.9723879402</v>
      </c>
      <c r="BK18" s="1726">
        <v>3205083.3349106098</v>
      </c>
      <c r="BL18" s="1726">
        <v>3362397.6362887602</v>
      </c>
      <c r="BM18" s="1727">
        <v>3520169.1781490403</v>
      </c>
      <c r="BN18" s="1726">
        <v>3306990.5726090497</v>
      </c>
      <c r="BO18" s="1726">
        <v>2849414.860471</v>
      </c>
      <c r="BP18" s="2070">
        <v>2427787.5928689498</v>
      </c>
    </row>
    <row r="19" spans="1:69" s="1729" customFormat="1" ht="15.75">
      <c r="A19" s="1730" t="s">
        <v>864</v>
      </c>
      <c r="B19" s="1725">
        <v>20841.031936700001</v>
      </c>
      <c r="C19" s="1725">
        <v>24049.976616</v>
      </c>
      <c r="D19" s="1725">
        <v>24757.038721749999</v>
      </c>
      <c r="E19" s="1725">
        <v>21497.958249190004</v>
      </c>
      <c r="F19" s="1725">
        <v>26763.545114459997</v>
      </c>
      <c r="G19" s="1725">
        <v>44040.479814770006</v>
      </c>
      <c r="H19" s="1725">
        <v>28750.530658599997</v>
      </c>
      <c r="I19" s="1725">
        <v>17120.36570446</v>
      </c>
      <c r="J19" s="1725">
        <v>29248.581976349997</v>
      </c>
      <c r="K19" s="1725">
        <v>33295.843379220001</v>
      </c>
      <c r="L19" s="1725">
        <v>28512.896642439999</v>
      </c>
      <c r="M19" s="1725">
        <v>64051.921898550005</v>
      </c>
      <c r="N19" s="1725">
        <v>32549.071194510001</v>
      </c>
      <c r="O19" s="1726">
        <v>32358.79975255</v>
      </c>
      <c r="P19" s="1726">
        <v>25993.566261610002</v>
      </c>
      <c r="Q19" s="1726">
        <v>26846.088053430001</v>
      </c>
      <c r="R19" s="1726">
        <v>39134.430260250003</v>
      </c>
      <c r="S19" s="1726">
        <v>21710.754525970002</v>
      </c>
      <c r="T19" s="1726">
        <v>22596.342131699999</v>
      </c>
      <c r="U19" s="1726">
        <v>24097.317482189999</v>
      </c>
      <c r="V19" s="1726">
        <v>17141.75624019</v>
      </c>
      <c r="W19" s="1726">
        <v>-6296.5531829499996</v>
      </c>
      <c r="X19" s="1726">
        <v>18539.344916419999</v>
      </c>
      <c r="Y19" s="1726">
        <v>17924.9563762</v>
      </c>
      <c r="Z19" s="1726">
        <v>13433.99577508</v>
      </c>
      <c r="AA19" s="1726">
        <v>16533.414156409999</v>
      </c>
      <c r="AB19" s="1726">
        <v>20423.175142839998</v>
      </c>
      <c r="AC19" s="1726">
        <v>2225.7486370500001</v>
      </c>
      <c r="AD19" s="1726">
        <v>46404.960248399999</v>
      </c>
      <c r="AE19" s="1726">
        <v>104201.02428899</v>
      </c>
      <c r="AF19" s="1726">
        <v>103311.99503594</v>
      </c>
      <c r="AG19" s="1726">
        <v>89414.293313760005</v>
      </c>
      <c r="AH19" s="1726">
        <v>110331.44912883001</v>
      </c>
      <c r="AI19" s="1726">
        <v>104391.44441101998</v>
      </c>
      <c r="AJ19" s="1726">
        <v>129876.77819899</v>
      </c>
      <c r="AK19" s="1726">
        <v>130818.90963750999</v>
      </c>
      <c r="AL19" s="1726">
        <v>121930.1261428</v>
      </c>
      <c r="AM19" s="1726">
        <v>104168.00228114999</v>
      </c>
      <c r="AN19" s="1726">
        <v>92239.006737989985</v>
      </c>
      <c r="AO19" s="1726">
        <v>107344.84458721</v>
      </c>
      <c r="AP19" s="1726">
        <v>112078.26255941001</v>
      </c>
      <c r="AQ19" s="1726">
        <v>117788.61520732001</v>
      </c>
      <c r="AR19" s="1726">
        <v>123567.9821415</v>
      </c>
      <c r="AS19" s="1726">
        <v>118657.31630542999</v>
      </c>
      <c r="AT19" s="1726">
        <v>110945.07634627</v>
      </c>
      <c r="AU19" s="1726">
        <v>133261.27900932002</v>
      </c>
      <c r="AV19" s="1726">
        <v>109158.38657219001</v>
      </c>
      <c r="AW19" s="1726">
        <v>121665.47559165</v>
      </c>
      <c r="AX19" s="1726">
        <v>124413.31344367999</v>
      </c>
      <c r="AY19" s="1726">
        <v>120500.89108867999</v>
      </c>
      <c r="AZ19" s="1726">
        <v>150756.32038976002</v>
      </c>
      <c r="BA19" s="1726">
        <v>142003.70822145999</v>
      </c>
      <c r="BB19" s="1726">
        <v>142230.49831930999</v>
      </c>
      <c r="BC19" s="1726">
        <v>131348.48314807998</v>
      </c>
      <c r="BD19" s="1727">
        <v>150129.74886390002</v>
      </c>
      <c r="BE19" s="1726">
        <v>173412.07358776999</v>
      </c>
      <c r="BF19" s="1726">
        <v>163812.57277216998</v>
      </c>
      <c r="BG19" s="1728">
        <v>174315.87231887001</v>
      </c>
      <c r="BH19" s="1726">
        <v>179421.71802745</v>
      </c>
      <c r="BI19" s="1726">
        <v>97021.571096020009</v>
      </c>
      <c r="BJ19" s="1727">
        <v>150353.04930211999</v>
      </c>
      <c r="BK19" s="1726">
        <v>53368.631358569997</v>
      </c>
      <c r="BL19" s="1726">
        <v>59640.193640240002</v>
      </c>
      <c r="BM19" s="1727">
        <v>102730.56618823999</v>
      </c>
      <c r="BN19" s="1726">
        <v>90161.904144820001</v>
      </c>
      <c r="BO19" s="1726">
        <v>93621.254269009994</v>
      </c>
      <c r="BP19" s="2070">
        <v>79337.095566070013</v>
      </c>
    </row>
    <row r="20" spans="1:69" s="1729" customFormat="1" ht="15.75">
      <c r="A20" s="1730" t="s">
        <v>865</v>
      </c>
      <c r="B20" s="1725"/>
      <c r="C20" s="1725"/>
      <c r="D20" s="1725"/>
      <c r="E20" s="1725"/>
      <c r="F20" s="1725"/>
      <c r="G20" s="1725"/>
      <c r="H20" s="1725"/>
      <c r="I20" s="1725"/>
      <c r="J20" s="1725"/>
      <c r="K20" s="1725"/>
      <c r="L20" s="1725"/>
      <c r="M20" s="1725"/>
      <c r="N20" s="1725"/>
      <c r="O20" s="1726"/>
      <c r="P20" s="1726"/>
      <c r="Q20" s="1726"/>
      <c r="R20" s="1726"/>
      <c r="S20" s="1726"/>
      <c r="T20" s="1726"/>
      <c r="U20" s="1726"/>
      <c r="V20" s="1726"/>
      <c r="W20" s="1726"/>
      <c r="X20" s="1726"/>
      <c r="Y20" s="1726"/>
      <c r="Z20" s="1726"/>
      <c r="AA20" s="1726"/>
      <c r="AB20" s="1726"/>
      <c r="AC20" s="1726"/>
      <c r="AD20" s="1726"/>
      <c r="AE20" s="1726"/>
      <c r="AF20" s="1726"/>
      <c r="AG20" s="1726"/>
      <c r="AH20" s="1726"/>
      <c r="AI20" s="1726"/>
      <c r="AJ20" s="1726"/>
      <c r="AK20" s="1726"/>
      <c r="AL20" s="1726"/>
      <c r="AM20" s="1726"/>
      <c r="AN20" s="1726"/>
      <c r="AO20" s="1726"/>
      <c r="AP20" s="1726"/>
      <c r="AQ20" s="1726"/>
      <c r="AR20" s="1726"/>
      <c r="AS20" s="1726"/>
      <c r="AT20" s="1726"/>
      <c r="AU20" s="1726"/>
      <c r="AV20" s="1726"/>
      <c r="AW20" s="1726"/>
      <c r="AX20" s="1726"/>
      <c r="AY20" s="1726"/>
      <c r="AZ20" s="1726"/>
      <c r="BA20" s="1726"/>
      <c r="BB20" s="1726"/>
      <c r="BC20" s="1726"/>
      <c r="BD20" s="1727"/>
      <c r="BE20" s="1726"/>
      <c r="BF20" s="1726"/>
      <c r="BG20" s="1728"/>
      <c r="BH20" s="1726"/>
      <c r="BI20" s="1726"/>
      <c r="BJ20" s="1727"/>
      <c r="BK20" s="1726"/>
      <c r="BL20" s="1726"/>
      <c r="BM20" s="1727"/>
      <c r="BN20" s="1726"/>
      <c r="BO20" s="1726"/>
      <c r="BP20" s="2070"/>
    </row>
    <row r="21" spans="1:69" s="1729" customFormat="1" ht="15.75">
      <c r="A21" s="1724" t="s">
        <v>866</v>
      </c>
      <c r="B21" s="1725">
        <v>0</v>
      </c>
      <c r="C21" s="1725">
        <v>0</v>
      </c>
      <c r="D21" s="1725">
        <v>0</v>
      </c>
      <c r="E21" s="1725">
        <v>0</v>
      </c>
      <c r="F21" s="1725">
        <v>0</v>
      </c>
      <c r="G21" s="1725">
        <v>0</v>
      </c>
      <c r="H21" s="1725">
        <v>0</v>
      </c>
      <c r="I21" s="1725">
        <v>0</v>
      </c>
      <c r="J21" s="1725">
        <v>0</v>
      </c>
      <c r="K21" s="1725">
        <v>0</v>
      </c>
      <c r="L21" s="1725">
        <v>0</v>
      </c>
      <c r="M21" s="1725">
        <v>0</v>
      </c>
      <c r="N21" s="1725">
        <v>0</v>
      </c>
      <c r="O21" s="1726">
        <v>0</v>
      </c>
      <c r="P21" s="1726">
        <v>0</v>
      </c>
      <c r="Q21" s="1726">
        <v>0</v>
      </c>
      <c r="R21" s="1726">
        <v>0</v>
      </c>
      <c r="S21" s="1726">
        <v>0</v>
      </c>
      <c r="T21" s="1726">
        <v>0</v>
      </c>
      <c r="U21" s="1726">
        <v>0</v>
      </c>
      <c r="V21" s="1726">
        <v>0</v>
      </c>
      <c r="W21" s="1726">
        <v>0</v>
      </c>
      <c r="X21" s="1726">
        <v>0</v>
      </c>
      <c r="Y21" s="1726">
        <v>0</v>
      </c>
      <c r="Z21" s="1726">
        <v>0</v>
      </c>
      <c r="AA21" s="1726">
        <v>0</v>
      </c>
      <c r="AB21" s="1726">
        <v>0</v>
      </c>
      <c r="AC21" s="1726">
        <v>0</v>
      </c>
      <c r="AD21" s="1726">
        <v>0</v>
      </c>
      <c r="AE21" s="1726">
        <v>0</v>
      </c>
      <c r="AF21" s="1726">
        <v>0</v>
      </c>
      <c r="AG21" s="1726">
        <v>0</v>
      </c>
      <c r="AH21" s="1726">
        <v>0</v>
      </c>
      <c r="AI21" s="1726">
        <v>0</v>
      </c>
      <c r="AJ21" s="1726">
        <v>0</v>
      </c>
      <c r="AK21" s="1726">
        <v>0</v>
      </c>
      <c r="AL21" s="1726">
        <v>0</v>
      </c>
      <c r="AM21" s="1726">
        <v>0</v>
      </c>
      <c r="AN21" s="1726">
        <v>0</v>
      </c>
      <c r="AO21" s="1726">
        <v>0</v>
      </c>
      <c r="AP21" s="1726">
        <v>0</v>
      </c>
      <c r="AQ21" s="1726">
        <v>0</v>
      </c>
      <c r="AR21" s="1726">
        <v>0</v>
      </c>
      <c r="AS21" s="1726">
        <v>0</v>
      </c>
      <c r="AT21" s="1726">
        <v>0</v>
      </c>
      <c r="AU21" s="1726">
        <v>0</v>
      </c>
      <c r="AV21" s="1726">
        <v>0</v>
      </c>
      <c r="AW21" s="1726">
        <v>0</v>
      </c>
      <c r="AX21" s="1726">
        <v>0</v>
      </c>
      <c r="AY21" s="1726">
        <v>0</v>
      </c>
      <c r="AZ21" s="1726">
        <v>0</v>
      </c>
      <c r="BA21" s="1726">
        <v>0</v>
      </c>
      <c r="BB21" s="1726">
        <v>0</v>
      </c>
      <c r="BC21" s="1726">
        <v>0</v>
      </c>
      <c r="BD21" s="1727">
        <v>0</v>
      </c>
      <c r="BE21" s="1726">
        <v>0</v>
      </c>
      <c r="BF21" s="1726">
        <v>0</v>
      </c>
      <c r="BG21" s="1728">
        <v>0</v>
      </c>
      <c r="BH21" s="1726">
        <v>0</v>
      </c>
      <c r="BI21" s="1726">
        <v>0</v>
      </c>
      <c r="BJ21" s="1727">
        <v>0</v>
      </c>
      <c r="BK21" s="1726">
        <v>0</v>
      </c>
      <c r="BL21" s="1726">
        <v>0</v>
      </c>
      <c r="BM21" s="1727">
        <v>0</v>
      </c>
      <c r="BN21" s="1726">
        <v>0</v>
      </c>
      <c r="BO21" s="1726">
        <v>0</v>
      </c>
      <c r="BP21" s="2070">
        <v>0</v>
      </c>
    </row>
    <row r="22" spans="1:69" s="1729" customFormat="1" ht="15.75">
      <c r="A22" s="1731"/>
      <c r="B22" s="1725"/>
      <c r="C22" s="1725"/>
      <c r="D22" s="1725"/>
      <c r="E22" s="1725"/>
      <c r="F22" s="1725"/>
      <c r="G22" s="1725"/>
      <c r="H22" s="1725"/>
      <c r="I22" s="1725"/>
      <c r="J22" s="1725"/>
      <c r="K22" s="1725"/>
      <c r="L22" s="1725"/>
      <c r="M22" s="1725"/>
      <c r="N22" s="1725"/>
      <c r="O22" s="1726"/>
      <c r="P22" s="1726"/>
      <c r="Q22" s="1726"/>
      <c r="R22" s="1726"/>
      <c r="S22" s="1726"/>
      <c r="T22" s="1726"/>
      <c r="U22" s="1726"/>
      <c r="V22" s="1726"/>
      <c r="W22" s="1726"/>
      <c r="X22" s="1726"/>
      <c r="Y22" s="1726"/>
      <c r="Z22" s="1726"/>
      <c r="AA22" s="1726"/>
      <c r="AB22" s="1726"/>
      <c r="AC22" s="1726"/>
      <c r="AD22" s="1726"/>
      <c r="AE22" s="1726"/>
      <c r="AF22" s="1726"/>
      <c r="AG22" s="1726"/>
      <c r="AH22" s="1726"/>
      <c r="AI22" s="1726"/>
      <c r="AJ22" s="1726"/>
      <c r="AK22" s="1726"/>
      <c r="AL22" s="1726"/>
      <c r="AM22" s="1726"/>
      <c r="AN22" s="1726"/>
      <c r="AO22" s="1726"/>
      <c r="AP22" s="1726"/>
      <c r="AQ22" s="1726"/>
      <c r="AR22" s="1726"/>
      <c r="AS22" s="1726"/>
      <c r="AT22" s="1726"/>
      <c r="AU22" s="1726"/>
      <c r="AV22" s="1726"/>
      <c r="AW22" s="1726"/>
      <c r="AX22" s="1726"/>
      <c r="AY22" s="1726"/>
      <c r="AZ22" s="1726"/>
      <c r="BA22" s="1726"/>
      <c r="BB22" s="1726"/>
      <c r="BC22" s="1726"/>
      <c r="BD22" s="1727"/>
      <c r="BE22" s="1726"/>
      <c r="BF22" s="1726"/>
      <c r="BG22" s="1728"/>
      <c r="BH22" s="1726"/>
      <c r="BI22" s="1726"/>
      <c r="BJ22" s="1727"/>
      <c r="BK22" s="1726"/>
      <c r="BL22" s="1726"/>
      <c r="BM22" s="1727"/>
      <c r="BN22" s="1726"/>
      <c r="BO22" s="1726"/>
      <c r="BP22" s="2070"/>
    </row>
    <row r="23" spans="1:69" s="1729" customFormat="1" ht="15.75">
      <c r="A23" s="1719" t="s">
        <v>867</v>
      </c>
      <c r="B23" s="1720">
        <v>3648887.3659853903</v>
      </c>
      <c r="C23" s="1720">
        <v>3403682.9554850301</v>
      </c>
      <c r="D23" s="1720">
        <v>3300430.5776324794</v>
      </c>
      <c r="E23" s="1720">
        <v>3522463.1968899597</v>
      </c>
      <c r="F23" s="1720">
        <v>3712911.8016445497</v>
      </c>
      <c r="G23" s="1720">
        <v>3515646.5127650197</v>
      </c>
      <c r="H23" s="1720">
        <v>3634350.7458002497</v>
      </c>
      <c r="I23" s="1720">
        <v>3946361.2817015392</v>
      </c>
      <c r="J23" s="1720">
        <v>4105469.2770603001</v>
      </c>
      <c r="K23" s="1720">
        <v>3979014.0535698403</v>
      </c>
      <c r="L23" s="1720">
        <v>4300672.9576470098</v>
      </c>
      <c r="M23" s="1720">
        <v>4087319.0043001901</v>
      </c>
      <c r="N23" s="1720">
        <v>4105246.2153459704</v>
      </c>
      <c r="O23" s="1721">
        <v>3822744.3376038498</v>
      </c>
      <c r="P23" s="1721">
        <v>3891546.1848742599</v>
      </c>
      <c r="Q23" s="1721">
        <v>3931941.1381841199</v>
      </c>
      <c r="R23" s="1721">
        <v>3948783.9545267299</v>
      </c>
      <c r="S23" s="1721">
        <v>4044757.8523484594</v>
      </c>
      <c r="T23" s="1721">
        <v>4253030.6080358904</v>
      </c>
      <c r="U23" s="1721">
        <v>4065256.4614484697</v>
      </c>
      <c r="V23" s="1721">
        <v>4189769.3563303002</v>
      </c>
      <c r="W23" s="1721">
        <v>4524074.29416335</v>
      </c>
      <c r="X23" s="1721">
        <v>4720965.5725606</v>
      </c>
      <c r="Y23" s="1721">
        <v>4763260.6580861695</v>
      </c>
      <c r="Z23" s="1721">
        <v>4532131.8845948288</v>
      </c>
      <c r="AA23" s="1721">
        <v>4456832.0705886092</v>
      </c>
      <c r="AB23" s="1721">
        <v>4313677.3147628382</v>
      </c>
      <c r="AC23" s="1721">
        <v>4252744.7509160591</v>
      </c>
      <c r="AD23" s="1721">
        <v>4335575.6181923198</v>
      </c>
      <c r="AE23" s="1721">
        <v>4480552.3583997395</v>
      </c>
      <c r="AF23" s="1721">
        <v>4636339.2073170906</v>
      </c>
      <c r="AG23" s="1721">
        <v>4579342.834410971</v>
      </c>
      <c r="AH23" s="1721">
        <v>4394798.0915275104</v>
      </c>
      <c r="AI23" s="1721">
        <v>4631097.8083757013</v>
      </c>
      <c r="AJ23" s="1721">
        <v>4981582.0525680194</v>
      </c>
      <c r="AK23" s="1721">
        <v>5123069.9360529901</v>
      </c>
      <c r="AL23" s="1721">
        <v>5083047.8297333503</v>
      </c>
      <c r="AM23" s="1721">
        <v>4654338.7600965099</v>
      </c>
      <c r="AN23" s="1721">
        <v>4573686.5869995495</v>
      </c>
      <c r="AO23" s="1721">
        <v>4897378.0149688302</v>
      </c>
      <c r="AP23" s="1721">
        <v>4923027.2232471602</v>
      </c>
      <c r="AQ23" s="1721">
        <v>4872845.4005616</v>
      </c>
      <c r="AR23" s="1721">
        <v>4929008.6125490097</v>
      </c>
      <c r="AS23" s="1721">
        <v>5098169.7597210398</v>
      </c>
      <c r="AT23" s="1721">
        <v>4780854.5095667904</v>
      </c>
      <c r="AU23" s="1721">
        <v>3903145.6753088105</v>
      </c>
      <c r="AV23" s="1721">
        <v>3420682.2479777904</v>
      </c>
      <c r="AW23" s="1721">
        <v>3573714.5620874595</v>
      </c>
      <c r="AX23" s="1721">
        <v>3183273.9555337196</v>
      </c>
      <c r="AY23" s="1721">
        <v>3381637.94335909</v>
      </c>
      <c r="AZ23" s="1721">
        <v>3249100.8636224405</v>
      </c>
      <c r="BA23" s="1721">
        <v>3263859.0879510595</v>
      </c>
      <c r="BB23" s="1721">
        <v>3223018.4119229899</v>
      </c>
      <c r="BC23" s="1721">
        <v>3262377.2789070001</v>
      </c>
      <c r="BD23" s="1722">
        <v>3459040.0905247699</v>
      </c>
      <c r="BE23" s="1721">
        <v>3519049.6495998092</v>
      </c>
      <c r="BF23" s="1721">
        <v>3770025.5833076905</v>
      </c>
      <c r="BG23" s="1723">
        <v>4459202.1168785207</v>
      </c>
      <c r="BH23" s="1721">
        <v>4217433.5352462903</v>
      </c>
      <c r="BI23" s="1721">
        <v>4448156.5150608607</v>
      </c>
      <c r="BJ23" s="1722">
        <v>4467006.6249265596</v>
      </c>
      <c r="BK23" s="1721">
        <v>4662839.0764000593</v>
      </c>
      <c r="BL23" s="1721">
        <v>4530166.3596760193</v>
      </c>
      <c r="BM23" s="1722">
        <v>4676541.7921128599</v>
      </c>
      <c r="BN23" s="1721">
        <v>4800563.1711770408</v>
      </c>
      <c r="BO23" s="1721">
        <v>4941982.0472609792</v>
      </c>
      <c r="BP23" s="2069">
        <v>4752350.1412402596</v>
      </c>
      <c r="BQ23" s="374"/>
    </row>
    <row r="24" spans="1:69" s="374" customFormat="1" ht="15.75">
      <c r="A24" s="1724" t="s">
        <v>868</v>
      </c>
      <c r="B24" s="1725">
        <v>2353821.1617536</v>
      </c>
      <c r="C24" s="1725">
        <v>2137206.9800245399</v>
      </c>
      <c r="D24" s="1725">
        <v>2108371.5812305701</v>
      </c>
      <c r="E24" s="1725">
        <v>2290097.5813932498</v>
      </c>
      <c r="F24" s="1725">
        <v>2424443.8162308</v>
      </c>
      <c r="G24" s="1725">
        <v>2259291.4165136497</v>
      </c>
      <c r="H24" s="1725">
        <v>2392522.5286824801</v>
      </c>
      <c r="I24" s="1725">
        <v>2642507.0195446098</v>
      </c>
      <c r="J24" s="1725">
        <v>2700425.5998313702</v>
      </c>
      <c r="K24" s="1725">
        <v>2481755.1039525</v>
      </c>
      <c r="L24" s="1725">
        <v>2806975.80953715</v>
      </c>
      <c r="M24" s="1725">
        <v>2562675.9808372702</v>
      </c>
      <c r="N24" s="1725">
        <v>2476670.3636959102</v>
      </c>
      <c r="O24" s="1726">
        <v>2467616.0779756596</v>
      </c>
      <c r="P24" s="1726">
        <v>2576728.9173336904</v>
      </c>
      <c r="Q24" s="1726">
        <v>2625753.26578373</v>
      </c>
      <c r="R24" s="1726">
        <v>2640510.9764409801</v>
      </c>
      <c r="S24" s="1726">
        <v>2405375.1197098601</v>
      </c>
      <c r="T24" s="1726">
        <v>2372020.3231748599</v>
      </c>
      <c r="U24" s="1726">
        <v>2151441.8084148201</v>
      </c>
      <c r="V24" s="1726">
        <v>2180709.4666536204</v>
      </c>
      <c r="W24" s="1726">
        <v>2480346.3000513799</v>
      </c>
      <c r="X24" s="1726">
        <v>2709030.0646074801</v>
      </c>
      <c r="Y24" s="1726">
        <v>2743505.17659233</v>
      </c>
      <c r="Z24" s="1726">
        <v>2504416.8847428695</v>
      </c>
      <c r="AA24" s="1726">
        <v>2504932.6120998496</v>
      </c>
      <c r="AB24" s="1726">
        <v>2371537.7060672394</v>
      </c>
      <c r="AC24" s="1726">
        <v>2287564.660207679</v>
      </c>
      <c r="AD24" s="1726">
        <v>2365399.6839493196</v>
      </c>
      <c r="AE24" s="1726">
        <v>2850540.7082099295</v>
      </c>
      <c r="AF24" s="1726">
        <v>2956086.327102141</v>
      </c>
      <c r="AG24" s="1726">
        <v>2841762.6204314604</v>
      </c>
      <c r="AH24" s="1726">
        <v>2664636.4624533099</v>
      </c>
      <c r="AI24" s="1726">
        <v>2921996.5006322009</v>
      </c>
      <c r="AJ24" s="1726">
        <v>3168022.2247933797</v>
      </c>
      <c r="AK24" s="1726">
        <v>3240178.0393387</v>
      </c>
      <c r="AL24" s="1726">
        <v>3139386.7916811504</v>
      </c>
      <c r="AM24" s="1726">
        <v>3021983.5666184896</v>
      </c>
      <c r="AN24" s="1726">
        <v>2985967.69004357</v>
      </c>
      <c r="AO24" s="1726">
        <v>3174600.9794790698</v>
      </c>
      <c r="AP24" s="1726">
        <v>3293434.8698346396</v>
      </c>
      <c r="AQ24" s="1726">
        <v>3296475.8458015001</v>
      </c>
      <c r="AR24" s="1726">
        <v>3298830.2354175202</v>
      </c>
      <c r="AS24" s="1726">
        <v>3422322.7418806301</v>
      </c>
      <c r="AT24" s="1726">
        <v>2906382.2829178902</v>
      </c>
      <c r="AU24" s="1726">
        <v>2005396.4813357801</v>
      </c>
      <c r="AV24" s="1726">
        <v>1421847.2225516904</v>
      </c>
      <c r="AW24" s="1726">
        <v>1583383.4204125898</v>
      </c>
      <c r="AX24" s="1726">
        <v>1232584.8990486397</v>
      </c>
      <c r="AY24" s="1726">
        <v>1439816.3240784497</v>
      </c>
      <c r="AZ24" s="1726">
        <v>1427146.5196792199</v>
      </c>
      <c r="BA24" s="1726">
        <v>1463084.4919223096</v>
      </c>
      <c r="BB24" s="1726">
        <v>1490092.9166555197</v>
      </c>
      <c r="BC24" s="1726">
        <v>1526665.7946098002</v>
      </c>
      <c r="BD24" s="1727">
        <v>1646639.5941695399</v>
      </c>
      <c r="BE24" s="1726">
        <v>1706723.0625497396</v>
      </c>
      <c r="BF24" s="1726">
        <v>1897331.25233972</v>
      </c>
      <c r="BG24" s="1728">
        <v>2467079.0084934505</v>
      </c>
      <c r="BH24" s="1726">
        <v>2266833.7736947099</v>
      </c>
      <c r="BI24" s="1726">
        <v>2397957.1038887803</v>
      </c>
      <c r="BJ24" s="1727">
        <v>2430328.0665282495</v>
      </c>
      <c r="BK24" s="1726">
        <v>2610817.3158066799</v>
      </c>
      <c r="BL24" s="1726">
        <v>2465770.4326927704</v>
      </c>
      <c r="BM24" s="1727">
        <v>2589499.36820501</v>
      </c>
      <c r="BN24" s="1726">
        <v>2678929.2667546705</v>
      </c>
      <c r="BO24" s="1726">
        <v>2857440.5458346796</v>
      </c>
      <c r="BP24" s="2070">
        <v>2701011.6455036597</v>
      </c>
      <c r="BQ24" s="1729"/>
    </row>
    <row r="25" spans="1:69" s="1729" customFormat="1" ht="15.75">
      <c r="A25" s="1724" t="s">
        <v>653</v>
      </c>
      <c r="B25" s="1725">
        <v>0</v>
      </c>
      <c r="C25" s="1725">
        <v>0</v>
      </c>
      <c r="D25" s="1725">
        <v>0</v>
      </c>
      <c r="E25" s="1725">
        <v>0</v>
      </c>
      <c r="F25" s="1725">
        <v>0</v>
      </c>
      <c r="G25" s="1725">
        <v>0</v>
      </c>
      <c r="H25" s="1725">
        <v>0</v>
      </c>
      <c r="I25" s="1725">
        <v>0</v>
      </c>
      <c r="J25" s="1725">
        <v>0</v>
      </c>
      <c r="K25" s="1725">
        <v>0</v>
      </c>
      <c r="L25" s="1725">
        <v>0</v>
      </c>
      <c r="M25" s="1725">
        <v>0</v>
      </c>
      <c r="N25" s="1725">
        <v>0</v>
      </c>
      <c r="O25" s="1726">
        <v>0</v>
      </c>
      <c r="P25" s="1726">
        <v>0</v>
      </c>
      <c r="Q25" s="1726">
        <v>0</v>
      </c>
      <c r="R25" s="1726">
        <v>0</v>
      </c>
      <c r="S25" s="1726">
        <v>0</v>
      </c>
      <c r="T25" s="1726">
        <v>0</v>
      </c>
      <c r="U25" s="1726">
        <v>0</v>
      </c>
      <c r="V25" s="1726">
        <v>0</v>
      </c>
      <c r="W25" s="1726">
        <v>0</v>
      </c>
      <c r="X25" s="1726">
        <v>0</v>
      </c>
      <c r="Y25" s="1726">
        <v>0</v>
      </c>
      <c r="Z25" s="1726">
        <v>0</v>
      </c>
      <c r="AA25" s="1726">
        <v>0</v>
      </c>
      <c r="AB25" s="1726">
        <v>0</v>
      </c>
      <c r="AC25" s="1726">
        <v>0</v>
      </c>
      <c r="AD25" s="1726">
        <v>0</v>
      </c>
      <c r="AE25" s="1726">
        <v>0</v>
      </c>
      <c r="AF25" s="1726">
        <v>0</v>
      </c>
      <c r="AG25" s="1726">
        <v>0</v>
      </c>
      <c r="AH25" s="1726">
        <v>0</v>
      </c>
      <c r="AI25" s="1726">
        <v>0</v>
      </c>
      <c r="AJ25" s="1726">
        <v>0</v>
      </c>
      <c r="AK25" s="1726">
        <v>0</v>
      </c>
      <c r="AL25" s="1726">
        <v>0</v>
      </c>
      <c r="AM25" s="1726">
        <v>0</v>
      </c>
      <c r="AN25" s="1726">
        <v>0</v>
      </c>
      <c r="AO25" s="1726">
        <v>0</v>
      </c>
      <c r="AP25" s="1726">
        <v>0</v>
      </c>
      <c r="AQ25" s="1726">
        <v>0</v>
      </c>
      <c r="AR25" s="1726">
        <v>0</v>
      </c>
      <c r="AS25" s="1726">
        <v>0</v>
      </c>
      <c r="AT25" s="1726">
        <v>0</v>
      </c>
      <c r="AU25" s="1726">
        <v>0</v>
      </c>
      <c r="AV25" s="1726">
        <v>0</v>
      </c>
      <c r="AW25" s="1726">
        <v>0</v>
      </c>
      <c r="AX25" s="1726">
        <v>0</v>
      </c>
      <c r="AY25" s="1726">
        <v>0</v>
      </c>
      <c r="AZ25" s="1726">
        <v>0</v>
      </c>
      <c r="BA25" s="1726">
        <v>0</v>
      </c>
      <c r="BB25" s="1726">
        <v>0</v>
      </c>
      <c r="BC25" s="1726">
        <v>0</v>
      </c>
      <c r="BD25" s="1727">
        <v>0</v>
      </c>
      <c r="BE25" s="1726">
        <v>0</v>
      </c>
      <c r="BF25" s="1726">
        <v>0</v>
      </c>
      <c r="BG25" s="1728">
        <v>0</v>
      </c>
      <c r="BH25" s="1726">
        <v>0</v>
      </c>
      <c r="BI25" s="1726">
        <v>0</v>
      </c>
      <c r="BJ25" s="1727">
        <v>0</v>
      </c>
      <c r="BK25" s="1726">
        <v>0</v>
      </c>
      <c r="BL25" s="1726">
        <v>0</v>
      </c>
      <c r="BM25" s="1727">
        <v>9530.6570457200014</v>
      </c>
      <c r="BN25" s="1726">
        <v>11564.347976720001</v>
      </c>
      <c r="BO25" s="1726">
        <v>13680.609441330002</v>
      </c>
      <c r="BP25" s="2070">
        <v>11633.061906860001</v>
      </c>
    </row>
    <row r="26" spans="1:69" s="1729" customFormat="1" ht="15.75">
      <c r="A26" s="1724" t="s">
        <v>339</v>
      </c>
      <c r="B26" s="1725">
        <v>1276837.2445944299</v>
      </c>
      <c r="C26" s="1725">
        <v>1248124.8937905403</v>
      </c>
      <c r="D26" s="1725">
        <v>1181363.3531058598</v>
      </c>
      <c r="E26" s="1725">
        <v>1209362.8672587299</v>
      </c>
      <c r="F26" s="1725">
        <v>1272029.4663484201</v>
      </c>
      <c r="G26" s="1725">
        <v>1250258.0942448496</v>
      </c>
      <c r="H26" s="1725">
        <v>1235652.4354081999</v>
      </c>
      <c r="I26" s="1725">
        <v>1297768.5956139197</v>
      </c>
      <c r="J26" s="1725">
        <v>1399120.9176163601</v>
      </c>
      <c r="K26" s="1725">
        <v>1490995.0269785302</v>
      </c>
      <c r="L26" s="1725">
        <v>1485388.5968424899</v>
      </c>
      <c r="M26" s="1725">
        <v>1509283.3812171503</v>
      </c>
      <c r="N26" s="1725">
        <v>1614507.4564243401</v>
      </c>
      <c r="O26" s="1726">
        <v>1350447.3747115</v>
      </c>
      <c r="P26" s="1726">
        <v>1308205.3856184699</v>
      </c>
      <c r="Q26" s="1726">
        <v>1294198.42914465</v>
      </c>
      <c r="R26" s="1726">
        <v>1296529.8288830598</v>
      </c>
      <c r="S26" s="1726">
        <v>1628208.5804782896</v>
      </c>
      <c r="T26" s="1726">
        <v>1866024.6711600102</v>
      </c>
      <c r="U26" s="1726">
        <v>1904312.3440092297</v>
      </c>
      <c r="V26" s="1726">
        <v>1998391.8241882499</v>
      </c>
      <c r="W26" s="1726">
        <v>2035933.8527529503</v>
      </c>
      <c r="X26" s="1726">
        <v>2005141.0919073501</v>
      </c>
      <c r="Y26" s="1726">
        <v>2013416.2865379201</v>
      </c>
      <c r="Z26" s="1726">
        <v>2027368.14971828</v>
      </c>
      <c r="AA26" s="1726">
        <v>1951547.6746705903</v>
      </c>
      <c r="AB26" s="1726">
        <v>1941733.1665475697</v>
      </c>
      <c r="AC26" s="1726">
        <v>1964840.4038811601</v>
      </c>
      <c r="AD26" s="1726">
        <v>1967844.5201133799</v>
      </c>
      <c r="AE26" s="1726">
        <v>1627749.8239364701</v>
      </c>
      <c r="AF26" s="1726">
        <v>1678180.0485542798</v>
      </c>
      <c r="AG26" s="1726">
        <v>1737477.4597711102</v>
      </c>
      <c r="AH26" s="1726">
        <v>1730084.2623199699</v>
      </c>
      <c r="AI26" s="1726">
        <v>1709022.7089932503</v>
      </c>
      <c r="AJ26" s="1726">
        <v>1812527.3540558801</v>
      </c>
      <c r="AK26" s="1726">
        <v>1881859.1820822896</v>
      </c>
      <c r="AL26" s="1726">
        <v>1942798.04036363</v>
      </c>
      <c r="AM26" s="1726">
        <v>1631490.0287005699</v>
      </c>
      <c r="AN26" s="1726">
        <v>1586939.6943474298</v>
      </c>
      <c r="AO26" s="1726">
        <v>1718845.0797572401</v>
      </c>
      <c r="AP26" s="1726">
        <v>1628658.2175215201</v>
      </c>
      <c r="AQ26" s="1726">
        <v>1575807.3322281302</v>
      </c>
      <c r="AR26" s="1726">
        <v>1629601.6634426396</v>
      </c>
      <c r="AS26" s="1726">
        <v>1675457.27586446</v>
      </c>
      <c r="AT26" s="1726">
        <v>1739371.1182580397</v>
      </c>
      <c r="AU26" s="1726">
        <v>1897631.5312465401</v>
      </c>
      <c r="AV26" s="1726">
        <v>1860674.9628830703</v>
      </c>
      <c r="AW26" s="1726">
        <v>1850241.14478143</v>
      </c>
      <c r="AX26" s="1726">
        <v>1812621.4717629401</v>
      </c>
      <c r="AY26" s="1726">
        <v>1801939.0793346202</v>
      </c>
      <c r="AZ26" s="1726">
        <v>1680383.2026148106</v>
      </c>
      <c r="BA26" s="1726">
        <v>1663104.2098462898</v>
      </c>
      <c r="BB26" s="1726">
        <v>1592471.0092006198</v>
      </c>
      <c r="BC26" s="1726">
        <v>1591298.56988632</v>
      </c>
      <c r="BD26" s="1727">
        <v>1669139.8527435099</v>
      </c>
      <c r="BE26" s="1726">
        <v>1667616.50623838</v>
      </c>
      <c r="BF26" s="1726">
        <v>1727634.6882235506</v>
      </c>
      <c r="BG26" s="1728">
        <v>1860674.1673461201</v>
      </c>
      <c r="BH26" s="1726">
        <v>1816573.28671006</v>
      </c>
      <c r="BI26" s="1726">
        <v>1919615.5491571701</v>
      </c>
      <c r="BJ26" s="1727">
        <v>1917401.2706424899</v>
      </c>
      <c r="BK26" s="1726">
        <v>1931920.2893428297</v>
      </c>
      <c r="BL26" s="1726">
        <v>1943412.7876204797</v>
      </c>
      <c r="BM26" s="1727">
        <v>1967420.1058490202</v>
      </c>
      <c r="BN26" s="1726">
        <v>1998634.4447322399</v>
      </c>
      <c r="BO26" s="1726">
        <v>1960100.1374447998</v>
      </c>
      <c r="BP26" s="2070">
        <v>1938376.7934380705</v>
      </c>
    </row>
    <row r="27" spans="1:69" s="1729" customFormat="1" ht="15.75">
      <c r="A27" s="1724" t="s">
        <v>870</v>
      </c>
      <c r="B27" s="1725">
        <v>18228.95963736</v>
      </c>
      <c r="C27" s="1725">
        <v>18351.081669950003</v>
      </c>
      <c r="D27" s="1725">
        <v>10695.643296049999</v>
      </c>
      <c r="E27" s="1725">
        <v>23002.748237979999</v>
      </c>
      <c r="F27" s="1725">
        <v>16438.519065329998</v>
      </c>
      <c r="G27" s="1725">
        <v>6097.0020065200006</v>
      </c>
      <c r="H27" s="1725">
        <v>6175.7817095699993</v>
      </c>
      <c r="I27" s="1725">
        <v>6085.6665430100011</v>
      </c>
      <c r="J27" s="1725">
        <v>5922.7596125699993</v>
      </c>
      <c r="K27" s="1725">
        <v>6263.9226388099996</v>
      </c>
      <c r="L27" s="1725">
        <v>8308.5512673699996</v>
      </c>
      <c r="M27" s="1725">
        <v>15359.642245770003</v>
      </c>
      <c r="N27" s="1725">
        <v>14068.39522572</v>
      </c>
      <c r="O27" s="1726">
        <v>4680.88491669</v>
      </c>
      <c r="P27" s="1726">
        <v>6611.8819220999994</v>
      </c>
      <c r="Q27" s="1726">
        <v>11989.44325574</v>
      </c>
      <c r="R27" s="1726">
        <v>11743.149202690001</v>
      </c>
      <c r="S27" s="1726">
        <v>11174.152160310001</v>
      </c>
      <c r="T27" s="1726">
        <v>14985.61370102</v>
      </c>
      <c r="U27" s="1726">
        <v>9502.3090244199993</v>
      </c>
      <c r="V27" s="1726">
        <v>10668.06548843</v>
      </c>
      <c r="W27" s="1726">
        <v>7794.1413590200009</v>
      </c>
      <c r="X27" s="1726">
        <v>6794.4160457700009</v>
      </c>
      <c r="Y27" s="1726">
        <v>6339.1949559200002</v>
      </c>
      <c r="Z27" s="1726">
        <v>346.85013368</v>
      </c>
      <c r="AA27" s="1726">
        <v>351.78381816999996</v>
      </c>
      <c r="AB27" s="1726">
        <v>406.44214803000006</v>
      </c>
      <c r="AC27" s="1726">
        <v>339.68682722000005</v>
      </c>
      <c r="AD27" s="1726">
        <v>2331.41412962</v>
      </c>
      <c r="AE27" s="1726">
        <v>2261.8262533400002</v>
      </c>
      <c r="AF27" s="1726">
        <v>2072.83166067</v>
      </c>
      <c r="AG27" s="1726">
        <v>102.7542084</v>
      </c>
      <c r="AH27" s="1726">
        <v>77.366754229999998</v>
      </c>
      <c r="AI27" s="1726">
        <v>78.598750249999981</v>
      </c>
      <c r="AJ27" s="1726">
        <v>1032.4737187599999</v>
      </c>
      <c r="AK27" s="1726">
        <v>1032.7146319999999</v>
      </c>
      <c r="AL27" s="1726">
        <v>862.99768857000004</v>
      </c>
      <c r="AM27" s="1726">
        <v>865.16477745000009</v>
      </c>
      <c r="AN27" s="1726">
        <v>779.20260854999992</v>
      </c>
      <c r="AO27" s="1726">
        <v>3931.9557325199999</v>
      </c>
      <c r="AP27" s="1726">
        <v>934.13589100000002</v>
      </c>
      <c r="AQ27" s="1726">
        <v>562.22253196999998</v>
      </c>
      <c r="AR27" s="1726">
        <v>576.71368885000004</v>
      </c>
      <c r="AS27" s="1726">
        <v>389.74197594999998</v>
      </c>
      <c r="AT27" s="1726">
        <v>135101.10839086</v>
      </c>
      <c r="AU27" s="1726">
        <v>117.66272649</v>
      </c>
      <c r="AV27" s="1726">
        <v>138160.06254303001</v>
      </c>
      <c r="AW27" s="1726">
        <v>140089.99689343999</v>
      </c>
      <c r="AX27" s="1726">
        <v>138067.58472214002</v>
      </c>
      <c r="AY27" s="1726">
        <v>139882.53994602</v>
      </c>
      <c r="AZ27" s="1726">
        <v>141571.14132841001</v>
      </c>
      <c r="BA27" s="1726">
        <v>137670.38618246</v>
      </c>
      <c r="BB27" s="1726">
        <v>140454.48606685002</v>
      </c>
      <c r="BC27" s="1726">
        <v>144412.91441088001</v>
      </c>
      <c r="BD27" s="1727">
        <v>143260.64361172004</v>
      </c>
      <c r="BE27" s="1726">
        <v>144710.08081168999</v>
      </c>
      <c r="BF27" s="1726">
        <v>145059.64274441998</v>
      </c>
      <c r="BG27" s="1728">
        <v>131448.94103895</v>
      </c>
      <c r="BH27" s="1726">
        <v>134026.47484152002</v>
      </c>
      <c r="BI27" s="1726">
        <v>130583.86201490999</v>
      </c>
      <c r="BJ27" s="1727">
        <v>119277.28775582001</v>
      </c>
      <c r="BK27" s="1726">
        <v>120101.47125055001</v>
      </c>
      <c r="BL27" s="1726">
        <v>120983.13936277</v>
      </c>
      <c r="BM27" s="1727">
        <v>110091.66101311</v>
      </c>
      <c r="BN27" s="1726">
        <v>111435.11171341001</v>
      </c>
      <c r="BO27" s="1726">
        <v>110760.75454017</v>
      </c>
      <c r="BP27" s="2070">
        <v>101328.64039166999</v>
      </c>
    </row>
    <row r="28" spans="1:69" s="1729" customFormat="1" ht="15.75">
      <c r="A28" s="1724" t="s">
        <v>871</v>
      </c>
      <c r="B28" s="1725">
        <v>0</v>
      </c>
      <c r="C28" s="1725">
        <v>0</v>
      </c>
      <c r="D28" s="1725">
        <v>0</v>
      </c>
      <c r="E28" s="1725">
        <v>0</v>
      </c>
      <c r="F28" s="1725">
        <v>0</v>
      </c>
      <c r="G28" s="1725">
        <v>0</v>
      </c>
      <c r="H28" s="1725">
        <v>0</v>
      </c>
      <c r="I28" s="1725">
        <v>0</v>
      </c>
      <c r="J28" s="1725">
        <v>0</v>
      </c>
      <c r="K28" s="1725">
        <v>0</v>
      </c>
      <c r="L28" s="1725">
        <v>0</v>
      </c>
      <c r="M28" s="1725">
        <v>0</v>
      </c>
      <c r="N28" s="1725">
        <v>0</v>
      </c>
      <c r="O28" s="1726">
        <v>0</v>
      </c>
      <c r="P28" s="1726">
        <v>0</v>
      </c>
      <c r="Q28" s="1726">
        <v>0</v>
      </c>
      <c r="R28" s="1726">
        <v>0</v>
      </c>
      <c r="S28" s="1726">
        <v>0</v>
      </c>
      <c r="T28" s="1726">
        <v>0</v>
      </c>
      <c r="U28" s="1726">
        <v>0</v>
      </c>
      <c r="V28" s="1726">
        <v>0</v>
      </c>
      <c r="W28" s="1726">
        <v>0</v>
      </c>
      <c r="X28" s="1726">
        <v>0</v>
      </c>
      <c r="Y28" s="1726">
        <v>0</v>
      </c>
      <c r="Z28" s="1726">
        <v>0</v>
      </c>
      <c r="AA28" s="1726">
        <v>0</v>
      </c>
      <c r="AB28" s="1726">
        <v>0</v>
      </c>
      <c r="AC28" s="1726">
        <v>0</v>
      </c>
      <c r="AD28" s="1726">
        <v>0</v>
      </c>
      <c r="AE28" s="1726">
        <v>0</v>
      </c>
      <c r="AF28" s="1726">
        <v>0</v>
      </c>
      <c r="AG28" s="1726">
        <v>0</v>
      </c>
      <c r="AH28" s="1726">
        <v>0</v>
      </c>
      <c r="AI28" s="1726">
        <v>0</v>
      </c>
      <c r="AJ28" s="1726">
        <v>0</v>
      </c>
      <c r="AK28" s="1726">
        <v>0</v>
      </c>
      <c r="AL28" s="1726">
        <v>0</v>
      </c>
      <c r="AM28" s="1726">
        <v>0</v>
      </c>
      <c r="AN28" s="1726">
        <v>0</v>
      </c>
      <c r="AO28" s="1726">
        <v>0</v>
      </c>
      <c r="AP28" s="1726">
        <v>0</v>
      </c>
      <c r="AQ28" s="1726">
        <v>0</v>
      </c>
      <c r="AR28" s="1726">
        <v>0</v>
      </c>
      <c r="AS28" s="1726">
        <v>0</v>
      </c>
      <c r="AT28" s="1726">
        <v>0</v>
      </c>
      <c r="AU28" s="1726">
        <v>0</v>
      </c>
      <c r="AV28" s="1726">
        <v>0</v>
      </c>
      <c r="AW28" s="1726">
        <v>0</v>
      </c>
      <c r="AX28" s="1726">
        <v>0</v>
      </c>
      <c r="AY28" s="1726">
        <v>0</v>
      </c>
      <c r="AZ28" s="1726">
        <v>0</v>
      </c>
      <c r="BA28" s="1726">
        <v>0</v>
      </c>
      <c r="BB28" s="1726">
        <v>0</v>
      </c>
      <c r="BC28" s="1726">
        <v>0</v>
      </c>
      <c r="BD28" s="1727">
        <v>0</v>
      </c>
      <c r="BE28" s="1726">
        <v>0</v>
      </c>
      <c r="BF28" s="1726">
        <v>0</v>
      </c>
      <c r="BG28" s="1728">
        <v>0</v>
      </c>
      <c r="BH28" s="1726">
        <v>0</v>
      </c>
      <c r="BI28" s="1726">
        <v>0</v>
      </c>
      <c r="BJ28" s="1727">
        <v>0</v>
      </c>
      <c r="BK28" s="1726">
        <v>0</v>
      </c>
      <c r="BL28" s="1726">
        <v>0</v>
      </c>
      <c r="BM28" s="1727">
        <v>0</v>
      </c>
      <c r="BN28" s="1726">
        <v>0</v>
      </c>
      <c r="BO28" s="1726">
        <v>0</v>
      </c>
      <c r="BP28" s="2070">
        <v>0</v>
      </c>
    </row>
    <row r="29" spans="1:69" s="1729" customFormat="1" ht="15.75">
      <c r="A29" s="1733"/>
      <c r="B29" s="1725"/>
      <c r="C29" s="1725"/>
      <c r="D29" s="1725"/>
      <c r="E29" s="1725"/>
      <c r="F29" s="1725"/>
      <c r="G29" s="1725"/>
      <c r="H29" s="1725"/>
      <c r="I29" s="1725"/>
      <c r="J29" s="1725"/>
      <c r="K29" s="1725"/>
      <c r="L29" s="1725"/>
      <c r="M29" s="1725"/>
      <c r="N29" s="1725"/>
      <c r="O29" s="1726"/>
      <c r="P29" s="1726"/>
      <c r="Q29" s="1726"/>
      <c r="R29" s="1726"/>
      <c r="S29" s="1726"/>
      <c r="T29" s="1726"/>
      <c r="U29" s="1726"/>
      <c r="V29" s="1726"/>
      <c r="W29" s="1726"/>
      <c r="X29" s="1726"/>
      <c r="Y29" s="1726"/>
      <c r="Z29" s="1726"/>
      <c r="AA29" s="1726"/>
      <c r="AB29" s="1726"/>
      <c r="AC29" s="1726"/>
      <c r="AD29" s="1726"/>
      <c r="AE29" s="1726"/>
      <c r="AF29" s="1726"/>
      <c r="AG29" s="1726"/>
      <c r="AH29" s="1726"/>
      <c r="AI29" s="1726"/>
      <c r="AJ29" s="1726"/>
      <c r="AK29" s="1726"/>
      <c r="AL29" s="1726"/>
      <c r="AM29" s="1726"/>
      <c r="AN29" s="1726"/>
      <c r="AO29" s="1726"/>
      <c r="AP29" s="1726"/>
      <c r="AQ29" s="1726"/>
      <c r="AR29" s="1726"/>
      <c r="AS29" s="1726"/>
      <c r="AT29" s="1726"/>
      <c r="AU29" s="1726"/>
      <c r="AV29" s="1726"/>
      <c r="AW29" s="1726"/>
      <c r="AX29" s="1726"/>
      <c r="AY29" s="1726"/>
      <c r="AZ29" s="1726"/>
      <c r="BA29" s="1726"/>
      <c r="BB29" s="1726"/>
      <c r="BC29" s="1726"/>
      <c r="BD29" s="1727"/>
      <c r="BE29" s="1726"/>
      <c r="BF29" s="1726"/>
      <c r="BG29" s="1728"/>
      <c r="BH29" s="1726"/>
      <c r="BI29" s="1726"/>
      <c r="BJ29" s="1727"/>
      <c r="BK29" s="1726"/>
      <c r="BL29" s="1726"/>
      <c r="BM29" s="1727"/>
      <c r="BN29" s="1726"/>
      <c r="BO29" s="1726"/>
      <c r="BP29" s="2070"/>
    </row>
    <row r="30" spans="1:69" s="1729" customFormat="1" ht="15.75">
      <c r="A30" s="1719" t="s">
        <v>872</v>
      </c>
      <c r="B30" s="1720">
        <v>578940.98727428005</v>
      </c>
      <c r="C30" s="1720">
        <v>560163.60687359993</v>
      </c>
      <c r="D30" s="1720">
        <v>500385.95106195001</v>
      </c>
      <c r="E30" s="1720">
        <v>489324.37349125993</v>
      </c>
      <c r="F30" s="1720">
        <v>526576.72733241995</v>
      </c>
      <c r="G30" s="1720">
        <v>486420.06734037999</v>
      </c>
      <c r="H30" s="1720">
        <v>486883.50245038007</v>
      </c>
      <c r="I30" s="1720">
        <v>493934.66059598001</v>
      </c>
      <c r="J30" s="1720">
        <v>489795.51470616006</v>
      </c>
      <c r="K30" s="1720">
        <v>538767.32463754003</v>
      </c>
      <c r="L30" s="1720">
        <v>471271.56386074005</v>
      </c>
      <c r="M30" s="1720">
        <v>523282.42608043004</v>
      </c>
      <c r="N30" s="1720">
        <v>544585.68316334998</v>
      </c>
      <c r="O30" s="1721">
        <v>534687.42191279004</v>
      </c>
      <c r="P30" s="1721">
        <v>483597.0930954701</v>
      </c>
      <c r="Q30" s="1721">
        <v>472792.83799750003</v>
      </c>
      <c r="R30" s="1721">
        <v>501885.93593921</v>
      </c>
      <c r="S30" s="1721">
        <v>416312.62349004002</v>
      </c>
      <c r="T30" s="1721">
        <v>398264.44215551001</v>
      </c>
      <c r="U30" s="1721">
        <v>444594.47295779001</v>
      </c>
      <c r="V30" s="1721">
        <v>503201.55957115989</v>
      </c>
      <c r="W30" s="1721">
        <v>585060.12264747988</v>
      </c>
      <c r="X30" s="1721">
        <v>606015.30821972992</v>
      </c>
      <c r="Y30" s="1721">
        <v>678461.12293370988</v>
      </c>
      <c r="Z30" s="1721">
        <v>660241.13656111993</v>
      </c>
      <c r="AA30" s="1721">
        <v>670274.90010238998</v>
      </c>
      <c r="AB30" s="1721">
        <v>709649.34395809006</v>
      </c>
      <c r="AC30" s="1721">
        <v>699977.39660123002</v>
      </c>
      <c r="AD30" s="1721">
        <v>711645.84720091987</v>
      </c>
      <c r="AE30" s="1721">
        <v>742251.89824467991</v>
      </c>
      <c r="AF30" s="1721">
        <v>685642.91756263981</v>
      </c>
      <c r="AG30" s="1721">
        <v>686354.22612657014</v>
      </c>
      <c r="AH30" s="1721">
        <v>699286.83935631998</v>
      </c>
      <c r="AI30" s="1721">
        <v>682890.61226321</v>
      </c>
      <c r="AJ30" s="1721">
        <v>692527.38144336012</v>
      </c>
      <c r="AK30" s="1721">
        <v>688056.88736132008</v>
      </c>
      <c r="AL30" s="1721">
        <v>703746.20546008996</v>
      </c>
      <c r="AM30" s="1721">
        <v>684921.80969118001</v>
      </c>
      <c r="AN30" s="1721">
        <v>690909.38763056986</v>
      </c>
      <c r="AO30" s="1721">
        <v>679398.55464412994</v>
      </c>
      <c r="AP30" s="1721">
        <v>674981.27966847015</v>
      </c>
      <c r="AQ30" s="1721">
        <v>700204.87507032009</v>
      </c>
      <c r="AR30" s="1721">
        <v>712727.56369754998</v>
      </c>
      <c r="AS30" s="1721">
        <v>698305.80469049991</v>
      </c>
      <c r="AT30" s="1721">
        <v>997985.44887050998</v>
      </c>
      <c r="AU30" s="1721">
        <v>898113.18486249982</v>
      </c>
      <c r="AV30" s="1721">
        <v>959438.38318484009</v>
      </c>
      <c r="AW30" s="1721">
        <v>943608.85648503015</v>
      </c>
      <c r="AX30" s="1721">
        <v>968582.10543329979</v>
      </c>
      <c r="AY30" s="1721">
        <v>954420.09124449</v>
      </c>
      <c r="AZ30" s="1721">
        <v>940649.67147682002</v>
      </c>
      <c r="BA30" s="1721">
        <v>966683.29902934993</v>
      </c>
      <c r="BB30" s="1721">
        <v>955011.52512279013</v>
      </c>
      <c r="BC30" s="1721">
        <v>956500.16755795013</v>
      </c>
      <c r="BD30" s="1722">
        <v>683685.20509625005</v>
      </c>
      <c r="BE30" s="1721">
        <v>907625.18075375003</v>
      </c>
      <c r="BF30" s="1721">
        <v>907715.34010173986</v>
      </c>
      <c r="BG30" s="1723">
        <v>895422.09134683979</v>
      </c>
      <c r="BH30" s="1721">
        <v>889198.88226822997</v>
      </c>
      <c r="BI30" s="1721">
        <v>914438.5637390801</v>
      </c>
      <c r="BJ30" s="1722">
        <v>900549.72868104989</v>
      </c>
      <c r="BK30" s="1721">
        <v>897559.09728726023</v>
      </c>
      <c r="BL30" s="1721">
        <v>862185.43183619995</v>
      </c>
      <c r="BM30" s="1722">
        <v>875301.2095978501</v>
      </c>
      <c r="BN30" s="1721">
        <v>822313.81086130987</v>
      </c>
      <c r="BO30" s="1721">
        <v>733187.03880130011</v>
      </c>
      <c r="BP30" s="2069">
        <v>864493.81248966011</v>
      </c>
      <c r="BQ30" s="374"/>
    </row>
    <row r="31" spans="1:69" s="374" customFormat="1" ht="15.75">
      <c r="A31" s="1724" t="s">
        <v>873</v>
      </c>
      <c r="B31" s="1725">
        <v>569968.61497750005</v>
      </c>
      <c r="C31" s="1725">
        <v>552314.19701546</v>
      </c>
      <c r="D31" s="1725">
        <v>490001.48041292001</v>
      </c>
      <c r="E31" s="1725">
        <v>477075.75476664997</v>
      </c>
      <c r="F31" s="1725">
        <v>510139.80648988002</v>
      </c>
      <c r="G31" s="1725">
        <v>470983.86514091003</v>
      </c>
      <c r="H31" s="1725">
        <v>472746.58466744004</v>
      </c>
      <c r="I31" s="1725">
        <v>484508.82883498998</v>
      </c>
      <c r="J31" s="1725">
        <v>477560.92504762998</v>
      </c>
      <c r="K31" s="1725">
        <v>530317.35794659995</v>
      </c>
      <c r="L31" s="1725">
        <v>464051.63866439002</v>
      </c>
      <c r="M31" s="1725">
        <v>516101.38526499999</v>
      </c>
      <c r="N31" s="1725">
        <v>537707.22400911001</v>
      </c>
      <c r="O31" s="1726">
        <v>527829.50201976998</v>
      </c>
      <c r="P31" s="1726">
        <v>477152.0283447901</v>
      </c>
      <c r="Q31" s="1726">
        <v>463794.68624347996</v>
      </c>
      <c r="R31" s="1726">
        <v>493440.54114257998</v>
      </c>
      <c r="S31" s="1726">
        <v>407960.41006123007</v>
      </c>
      <c r="T31" s="1726">
        <v>392429.93683923996</v>
      </c>
      <c r="U31" s="1726">
        <v>438122.51257076999</v>
      </c>
      <c r="V31" s="1726">
        <v>496549.54579827993</v>
      </c>
      <c r="W31" s="1726">
        <v>580565.85017563985</v>
      </c>
      <c r="X31" s="1726">
        <v>599902.31080264004</v>
      </c>
      <c r="Y31" s="1726">
        <v>671293.8366900899</v>
      </c>
      <c r="Z31" s="1726">
        <v>654220.62121403008</v>
      </c>
      <c r="AA31" s="1726">
        <v>663916.24745652999</v>
      </c>
      <c r="AB31" s="1726">
        <v>682910.52679148014</v>
      </c>
      <c r="AC31" s="1726">
        <v>686344.80977458996</v>
      </c>
      <c r="AD31" s="1726">
        <v>695491.64942321996</v>
      </c>
      <c r="AE31" s="1726">
        <v>725438.64021365996</v>
      </c>
      <c r="AF31" s="1726">
        <v>679755.57094993989</v>
      </c>
      <c r="AG31" s="1726">
        <v>680470.75543900998</v>
      </c>
      <c r="AH31" s="1726">
        <v>693484.06935420993</v>
      </c>
      <c r="AI31" s="1726">
        <v>677047.78984551004</v>
      </c>
      <c r="AJ31" s="1726">
        <v>686749.96009681001</v>
      </c>
      <c r="AK31" s="1726">
        <v>682306.38903677999</v>
      </c>
      <c r="AL31" s="1726">
        <v>697983.00362848002</v>
      </c>
      <c r="AM31" s="1726">
        <v>679220.70583331003</v>
      </c>
      <c r="AN31" s="1726">
        <v>685441.32009546994</v>
      </c>
      <c r="AO31" s="1726">
        <v>673647.84380611998</v>
      </c>
      <c r="AP31" s="1726">
        <v>669256.34713116009</v>
      </c>
      <c r="AQ31" s="1726">
        <v>694557.21492334013</v>
      </c>
      <c r="AR31" s="1726">
        <v>698972.76649455994</v>
      </c>
      <c r="AS31" s="1726">
        <v>687642.22347542993</v>
      </c>
      <c r="AT31" s="1726">
        <v>986965.63871951005</v>
      </c>
      <c r="AU31" s="1726">
        <v>890401.72938101995</v>
      </c>
      <c r="AV31" s="1726">
        <v>951969.46372532006</v>
      </c>
      <c r="AW31" s="1726">
        <v>935376.21975342021</v>
      </c>
      <c r="AX31" s="1726">
        <v>961002.97628532979</v>
      </c>
      <c r="AY31" s="1726">
        <v>946400.33938268991</v>
      </c>
      <c r="AZ31" s="1726">
        <v>932672.63746082992</v>
      </c>
      <c r="BA31" s="1726">
        <v>958396.22115460981</v>
      </c>
      <c r="BB31" s="1726">
        <v>946096.99400638009</v>
      </c>
      <c r="BC31" s="1726">
        <v>947596.97833818011</v>
      </c>
      <c r="BD31" s="1727">
        <v>673223.57252918009</v>
      </c>
      <c r="BE31" s="1726">
        <v>897393.37970234011</v>
      </c>
      <c r="BF31" s="1726">
        <v>896414.77713692992</v>
      </c>
      <c r="BG31" s="1728">
        <v>884147.22951039986</v>
      </c>
      <c r="BH31" s="1726">
        <v>865996.64175762003</v>
      </c>
      <c r="BI31" s="1726">
        <v>890346.35730685014</v>
      </c>
      <c r="BJ31" s="1727">
        <v>876296.53551134001</v>
      </c>
      <c r="BK31" s="1726">
        <v>869792.30372480012</v>
      </c>
      <c r="BL31" s="1726">
        <v>826363.07721356989</v>
      </c>
      <c r="BM31" s="1727">
        <v>837409.36156939017</v>
      </c>
      <c r="BN31" s="1726">
        <v>820365.01681498985</v>
      </c>
      <c r="BO31" s="1726">
        <v>731047.09793420008</v>
      </c>
      <c r="BP31" s="2070">
        <v>861007.66200080002</v>
      </c>
      <c r="BQ31" s="1729"/>
    </row>
    <row r="32" spans="1:69" s="1729" customFormat="1" ht="15.75">
      <c r="A32" s="1724" t="s">
        <v>874</v>
      </c>
      <c r="B32" s="1725">
        <v>7972.3722967799995</v>
      </c>
      <c r="C32" s="1725">
        <v>6849.4098581400003</v>
      </c>
      <c r="D32" s="1725">
        <v>7984.4706490300005</v>
      </c>
      <c r="E32" s="1725">
        <v>9848.6187246099998</v>
      </c>
      <c r="F32" s="1725">
        <v>14036.920842540001</v>
      </c>
      <c r="G32" s="1725">
        <v>13036.202199469999</v>
      </c>
      <c r="H32" s="1725">
        <v>11736.917782939998</v>
      </c>
      <c r="I32" s="1725">
        <v>7025.8317609899996</v>
      </c>
      <c r="J32" s="1725">
        <v>9834.5896585299979</v>
      </c>
      <c r="K32" s="1725">
        <v>6049.9666909400003</v>
      </c>
      <c r="L32" s="1725">
        <v>5857.2076503499993</v>
      </c>
      <c r="M32" s="1725">
        <v>5818.3232694300004</v>
      </c>
      <c r="N32" s="1725">
        <v>5515.7416082399996</v>
      </c>
      <c r="O32" s="1726">
        <v>5495.2023470199993</v>
      </c>
      <c r="P32" s="1726">
        <v>5082.3472046800007</v>
      </c>
      <c r="Q32" s="1726">
        <v>7635.4342080200004</v>
      </c>
      <c r="R32" s="1726">
        <v>7082.6772506300003</v>
      </c>
      <c r="S32" s="1726">
        <v>7068.2358298100007</v>
      </c>
      <c r="T32" s="1726">
        <v>4550.5277162699995</v>
      </c>
      <c r="U32" s="1726">
        <v>5229.5641450199992</v>
      </c>
      <c r="V32" s="1726">
        <v>5409.6175308800002</v>
      </c>
      <c r="W32" s="1726">
        <v>3251.8762298400006</v>
      </c>
      <c r="X32" s="1726">
        <v>4913.6945050900003</v>
      </c>
      <c r="Y32" s="1726">
        <v>5967.9833316200002</v>
      </c>
      <c r="Z32" s="1726">
        <v>4821.2124350899994</v>
      </c>
      <c r="AA32" s="1726">
        <v>5204.0321418600006</v>
      </c>
      <c r="AB32" s="1726">
        <v>25584.19666261</v>
      </c>
      <c r="AC32" s="1726">
        <v>12477.966322639997</v>
      </c>
      <c r="AD32" s="1726">
        <v>15045.907373699998</v>
      </c>
      <c r="AE32" s="1726">
        <v>15704.967627019998</v>
      </c>
      <c r="AF32" s="1726">
        <v>4779.0562086999998</v>
      </c>
      <c r="AG32" s="1726">
        <v>4823.2187715600003</v>
      </c>
      <c r="AH32" s="1726">
        <v>4742.5180861099998</v>
      </c>
      <c r="AI32" s="1726">
        <v>4782.5705006999997</v>
      </c>
      <c r="AJ32" s="1726">
        <v>4766.9793865499996</v>
      </c>
      <c r="AK32" s="1726">
        <v>4740.0563645399998</v>
      </c>
      <c r="AL32" s="1726">
        <v>4752.7598716099992</v>
      </c>
      <c r="AM32" s="1726">
        <v>4742.3086228699995</v>
      </c>
      <c r="AN32" s="1726">
        <v>4509.2723000999995</v>
      </c>
      <c r="AO32" s="1726">
        <v>4791.9156030100003</v>
      </c>
      <c r="AP32" s="1726">
        <v>4819.6885083099996</v>
      </c>
      <c r="AQ32" s="1726">
        <v>4742.4161179800003</v>
      </c>
      <c r="AR32" s="1726">
        <v>4849.5531739899998</v>
      </c>
      <c r="AS32" s="1726">
        <v>4594.6280910700007</v>
      </c>
      <c r="AT32" s="1726">
        <v>4950.857027</v>
      </c>
      <c r="AU32" s="1726">
        <v>1642.5023574800002</v>
      </c>
      <c r="AV32" s="1726">
        <v>1457.5397605200001</v>
      </c>
      <c r="AW32" s="1726">
        <v>1655.4040736100001</v>
      </c>
      <c r="AX32" s="1726">
        <v>1567.74944897</v>
      </c>
      <c r="AY32" s="1726">
        <v>1544.8560048000002</v>
      </c>
      <c r="AZ32" s="1726">
        <v>1502.13815899</v>
      </c>
      <c r="BA32" s="1726">
        <v>1508.1820177399998</v>
      </c>
      <c r="BB32" s="1726">
        <v>1241.7457460599999</v>
      </c>
      <c r="BC32" s="1726">
        <v>1230.4038494199999</v>
      </c>
      <c r="BD32" s="1727">
        <v>1188.8471967199998</v>
      </c>
      <c r="BE32" s="1726">
        <v>1069.03899084</v>
      </c>
      <c r="BF32" s="1726">
        <v>1135.8009042399999</v>
      </c>
      <c r="BG32" s="1728">
        <v>1109.84977587</v>
      </c>
      <c r="BH32" s="1726">
        <v>1187.2284500400003</v>
      </c>
      <c r="BI32" s="1726">
        <v>1191.2748348500004</v>
      </c>
      <c r="BJ32" s="1727">
        <v>952.26157233000015</v>
      </c>
      <c r="BK32" s="1726">
        <v>959.14908624999998</v>
      </c>
      <c r="BL32" s="1726">
        <v>925.21014642</v>
      </c>
      <c r="BM32" s="1727">
        <v>997.50355224999987</v>
      </c>
      <c r="BN32" s="1726">
        <v>1264.2835133799999</v>
      </c>
      <c r="BO32" s="1726">
        <v>1455.43033416</v>
      </c>
      <c r="BP32" s="2070">
        <v>2801.6399559199999</v>
      </c>
    </row>
    <row r="33" spans="1:69" s="1729" customFormat="1" ht="15.75">
      <c r="A33" s="1724" t="s">
        <v>875</v>
      </c>
      <c r="B33" s="1725">
        <v>1000</v>
      </c>
      <c r="C33" s="1725">
        <v>1000</v>
      </c>
      <c r="D33" s="1725">
        <v>2400</v>
      </c>
      <c r="E33" s="1725">
        <v>2400</v>
      </c>
      <c r="F33" s="1725">
        <v>2400</v>
      </c>
      <c r="G33" s="1725">
        <v>2400</v>
      </c>
      <c r="H33" s="1725">
        <v>2400</v>
      </c>
      <c r="I33" s="1725">
        <v>2400</v>
      </c>
      <c r="J33" s="1725">
        <v>2400</v>
      </c>
      <c r="K33" s="1725">
        <v>2400</v>
      </c>
      <c r="L33" s="1725">
        <v>1362.7175460000001</v>
      </c>
      <c r="M33" s="1725">
        <v>1362.7175460000001</v>
      </c>
      <c r="N33" s="1725">
        <v>1362.7175460000001</v>
      </c>
      <c r="O33" s="1726">
        <v>1362.7175460000001</v>
      </c>
      <c r="P33" s="1726">
        <v>1362.7175460000001</v>
      </c>
      <c r="Q33" s="1726">
        <v>1362.7175460000001</v>
      </c>
      <c r="R33" s="1726">
        <v>1362.7175460000001</v>
      </c>
      <c r="S33" s="1726">
        <v>1283.9775990000001</v>
      </c>
      <c r="T33" s="1726">
        <v>1283.9775999999999</v>
      </c>
      <c r="U33" s="1726">
        <v>1242.396242</v>
      </c>
      <c r="V33" s="1726">
        <v>1242.396242</v>
      </c>
      <c r="W33" s="1726">
        <v>1242.396242</v>
      </c>
      <c r="X33" s="1726">
        <v>1199.3029120000001</v>
      </c>
      <c r="Y33" s="1726">
        <v>1199.3029120000001</v>
      </c>
      <c r="Z33" s="1726">
        <v>1199.3029120000001</v>
      </c>
      <c r="AA33" s="1726">
        <v>1154.620504</v>
      </c>
      <c r="AB33" s="1726">
        <v>1154.620504</v>
      </c>
      <c r="AC33" s="1726">
        <v>1154.620504</v>
      </c>
      <c r="AD33" s="1726">
        <v>1108.2904040000001</v>
      </c>
      <c r="AE33" s="1726">
        <v>1108.2904040000001</v>
      </c>
      <c r="AF33" s="1726">
        <v>1108.2904040000001</v>
      </c>
      <c r="AG33" s="1726">
        <v>1060.2519159999999</v>
      </c>
      <c r="AH33" s="1726">
        <v>1060.2519159999999</v>
      </c>
      <c r="AI33" s="1726">
        <v>1060.251917</v>
      </c>
      <c r="AJ33" s="1726">
        <v>1010.44196</v>
      </c>
      <c r="AK33" s="1726">
        <v>1010.44196</v>
      </c>
      <c r="AL33" s="1726">
        <v>1010.44196</v>
      </c>
      <c r="AM33" s="1726">
        <v>958.79523500000005</v>
      </c>
      <c r="AN33" s="1726">
        <v>958.79523500000005</v>
      </c>
      <c r="AO33" s="1726">
        <v>958.79523500000005</v>
      </c>
      <c r="AP33" s="1726">
        <v>905.24402899999995</v>
      </c>
      <c r="AQ33" s="1726">
        <v>905.24402899999995</v>
      </c>
      <c r="AR33" s="1726">
        <v>8905.2440289999995</v>
      </c>
      <c r="AS33" s="1726">
        <v>6068.9531239999997</v>
      </c>
      <c r="AT33" s="1726">
        <v>6068.9531239999997</v>
      </c>
      <c r="AU33" s="1726">
        <v>6068.9531239999997</v>
      </c>
      <c r="AV33" s="1726">
        <v>6011.3796990000001</v>
      </c>
      <c r="AW33" s="1726">
        <v>6577.2326579999999</v>
      </c>
      <c r="AX33" s="1726">
        <v>6011.3796990000001</v>
      </c>
      <c r="AY33" s="1726">
        <v>6474.8958570000004</v>
      </c>
      <c r="AZ33" s="1726">
        <v>6474.8958570000004</v>
      </c>
      <c r="BA33" s="1726">
        <v>6778.8958570000004</v>
      </c>
      <c r="BB33" s="1726">
        <v>7672.7853703500004</v>
      </c>
      <c r="BC33" s="1726">
        <v>7672.7853703500004</v>
      </c>
      <c r="BD33" s="1727">
        <v>9272.7853703500004</v>
      </c>
      <c r="BE33" s="1726">
        <v>9162.7620605699994</v>
      </c>
      <c r="BF33" s="1726">
        <v>10164.762060569999</v>
      </c>
      <c r="BG33" s="1728">
        <v>10165.012060569999</v>
      </c>
      <c r="BH33" s="1726">
        <v>22015.012060569999</v>
      </c>
      <c r="BI33" s="1726">
        <v>22900.93159738</v>
      </c>
      <c r="BJ33" s="1727">
        <v>23300.93159738</v>
      </c>
      <c r="BK33" s="1726">
        <v>26807.64447621</v>
      </c>
      <c r="BL33" s="1726">
        <v>34897.14447621</v>
      </c>
      <c r="BM33" s="1727">
        <v>36894.344476209997</v>
      </c>
      <c r="BN33" s="1726">
        <v>684.51053294000008</v>
      </c>
      <c r="BO33" s="1726">
        <v>684.51053294000008</v>
      </c>
      <c r="BP33" s="2070">
        <v>684.51053294000008</v>
      </c>
    </row>
    <row r="34" spans="1:69" s="1729" customFormat="1" ht="15.75">
      <c r="A34" s="1724" t="s">
        <v>876</v>
      </c>
      <c r="B34" s="1725">
        <v>0</v>
      </c>
      <c r="C34" s="1725">
        <v>0</v>
      </c>
      <c r="D34" s="1725">
        <v>0</v>
      </c>
      <c r="E34" s="1725">
        <v>0</v>
      </c>
      <c r="F34" s="1725">
        <v>0</v>
      </c>
      <c r="G34" s="1725">
        <v>0</v>
      </c>
      <c r="H34" s="1725">
        <v>0</v>
      </c>
      <c r="I34" s="1725">
        <v>0</v>
      </c>
      <c r="J34" s="1725">
        <v>0</v>
      </c>
      <c r="K34" s="1725">
        <v>0</v>
      </c>
      <c r="L34" s="1725">
        <v>0</v>
      </c>
      <c r="M34" s="1725">
        <v>0</v>
      </c>
      <c r="N34" s="1725">
        <v>0</v>
      </c>
      <c r="O34" s="1726">
        <v>0</v>
      </c>
      <c r="P34" s="1726">
        <v>0</v>
      </c>
      <c r="Q34" s="1726">
        <v>0</v>
      </c>
      <c r="R34" s="1726">
        <v>0</v>
      </c>
      <c r="S34" s="1726">
        <v>0</v>
      </c>
      <c r="T34" s="1726">
        <v>0</v>
      </c>
      <c r="U34" s="1726">
        <v>0</v>
      </c>
      <c r="V34" s="1726">
        <v>0</v>
      </c>
      <c r="W34" s="1726">
        <v>0</v>
      </c>
      <c r="X34" s="1726">
        <v>0</v>
      </c>
      <c r="Y34" s="1726">
        <v>0</v>
      </c>
      <c r="Z34" s="1726">
        <v>0</v>
      </c>
      <c r="AA34" s="1726">
        <v>0</v>
      </c>
      <c r="AB34" s="1726">
        <v>0</v>
      </c>
      <c r="AC34" s="1726">
        <v>0</v>
      </c>
      <c r="AD34" s="1726">
        <v>0</v>
      </c>
      <c r="AE34" s="1726">
        <v>0</v>
      </c>
      <c r="AF34" s="1726">
        <v>0</v>
      </c>
      <c r="AG34" s="1726">
        <v>0</v>
      </c>
      <c r="AH34" s="1726">
        <v>0</v>
      </c>
      <c r="AI34" s="1726">
        <v>0</v>
      </c>
      <c r="AJ34" s="1726">
        <v>0</v>
      </c>
      <c r="AK34" s="1726">
        <v>0</v>
      </c>
      <c r="AL34" s="1726">
        <v>0</v>
      </c>
      <c r="AM34" s="1726">
        <v>0</v>
      </c>
      <c r="AN34" s="1726">
        <v>0</v>
      </c>
      <c r="AO34" s="1726">
        <v>0</v>
      </c>
      <c r="AP34" s="1726">
        <v>0</v>
      </c>
      <c r="AQ34" s="1726">
        <v>0</v>
      </c>
      <c r="AR34" s="1726">
        <v>0</v>
      </c>
      <c r="AS34" s="1726">
        <v>0</v>
      </c>
      <c r="AT34" s="1726">
        <v>0</v>
      </c>
      <c r="AU34" s="1726">
        <v>0</v>
      </c>
      <c r="AV34" s="1726">
        <v>0</v>
      </c>
      <c r="AW34" s="1726">
        <v>0</v>
      </c>
      <c r="AX34" s="1726">
        <v>0</v>
      </c>
      <c r="AY34" s="1726">
        <v>0</v>
      </c>
      <c r="AZ34" s="1726">
        <v>0</v>
      </c>
      <c r="BA34" s="1726">
        <v>0</v>
      </c>
      <c r="BB34" s="1726">
        <v>0</v>
      </c>
      <c r="BC34" s="1726">
        <v>0</v>
      </c>
      <c r="BD34" s="1727">
        <v>0</v>
      </c>
      <c r="BE34" s="1726">
        <v>0</v>
      </c>
      <c r="BF34" s="1726">
        <v>0</v>
      </c>
      <c r="BG34" s="1728">
        <v>0</v>
      </c>
      <c r="BH34" s="1726">
        <v>0</v>
      </c>
      <c r="BI34" s="1726">
        <v>0</v>
      </c>
      <c r="BJ34" s="1727">
        <v>0</v>
      </c>
      <c r="BK34" s="1726">
        <v>0</v>
      </c>
      <c r="BL34" s="1726">
        <v>0</v>
      </c>
      <c r="BM34" s="1727">
        <v>0</v>
      </c>
      <c r="BN34" s="1726">
        <v>0</v>
      </c>
      <c r="BO34" s="1726">
        <v>0</v>
      </c>
      <c r="BP34" s="2070">
        <v>0</v>
      </c>
    </row>
    <row r="35" spans="1:69" s="1729" customFormat="1" ht="15.75">
      <c r="A35" s="1733"/>
      <c r="B35" s="1725"/>
      <c r="C35" s="1725"/>
      <c r="D35" s="1725"/>
      <c r="E35" s="1725"/>
      <c r="F35" s="1725"/>
      <c r="G35" s="1725"/>
      <c r="H35" s="1725"/>
      <c r="I35" s="1725"/>
      <c r="J35" s="1725"/>
      <c r="K35" s="1725"/>
      <c r="L35" s="1725"/>
      <c r="M35" s="1725"/>
      <c r="N35" s="1725"/>
      <c r="O35" s="1726"/>
      <c r="P35" s="1726"/>
      <c r="Q35" s="1726"/>
      <c r="R35" s="1726"/>
      <c r="S35" s="1726"/>
      <c r="T35" s="1726"/>
      <c r="U35" s="1726"/>
      <c r="V35" s="1726"/>
      <c r="W35" s="1726"/>
      <c r="X35" s="1726"/>
      <c r="Y35" s="1726"/>
      <c r="Z35" s="1726"/>
      <c r="AA35" s="1726"/>
      <c r="AB35" s="1726"/>
      <c r="AC35" s="1726"/>
      <c r="AD35" s="1726"/>
      <c r="AE35" s="1726"/>
      <c r="AF35" s="1726"/>
      <c r="AG35" s="1726"/>
      <c r="AH35" s="1726"/>
      <c r="AI35" s="1726"/>
      <c r="AJ35" s="1726"/>
      <c r="AK35" s="1726"/>
      <c r="AL35" s="1726"/>
      <c r="AM35" s="1726"/>
      <c r="AN35" s="1726"/>
      <c r="AO35" s="1726"/>
      <c r="AP35" s="1726"/>
      <c r="AQ35" s="1726"/>
      <c r="AR35" s="1726"/>
      <c r="AS35" s="1726"/>
      <c r="AT35" s="1726"/>
      <c r="AU35" s="1726"/>
      <c r="AV35" s="1726"/>
      <c r="AW35" s="1726"/>
      <c r="AX35" s="1726"/>
      <c r="AY35" s="1726"/>
      <c r="AZ35" s="1726"/>
      <c r="BA35" s="1726"/>
      <c r="BB35" s="1726"/>
      <c r="BC35" s="1726"/>
      <c r="BD35" s="1727"/>
      <c r="BE35" s="1726"/>
      <c r="BF35" s="1726"/>
      <c r="BG35" s="1728"/>
      <c r="BH35" s="1726"/>
      <c r="BI35" s="1726"/>
      <c r="BJ35" s="1727"/>
      <c r="BK35" s="1726"/>
      <c r="BL35" s="1726"/>
      <c r="BM35" s="1727"/>
      <c r="BN35" s="1726"/>
      <c r="BO35" s="1726"/>
      <c r="BP35" s="2070"/>
    </row>
    <row r="36" spans="1:69" s="1729" customFormat="1" ht="15.75">
      <c r="A36" s="1719" t="s">
        <v>877</v>
      </c>
      <c r="B36" s="1720">
        <v>11197867.244449742</v>
      </c>
      <c r="C36" s="1720">
        <v>11400381.841401473</v>
      </c>
      <c r="D36" s="1720">
        <v>11454074.042146152</v>
      </c>
      <c r="E36" s="1720">
        <v>11695572.77205864</v>
      </c>
      <c r="F36" s="1720">
        <v>11969029.106609691</v>
      </c>
      <c r="G36" s="1720">
        <v>12179287.818993548</v>
      </c>
      <c r="H36" s="1720">
        <v>12467223.98012941</v>
      </c>
      <c r="I36" s="1720">
        <v>12304714.030717999</v>
      </c>
      <c r="J36" s="1720">
        <v>12652278.915921289</v>
      </c>
      <c r="K36" s="1720">
        <v>12664747.969665553</v>
      </c>
      <c r="L36" s="1720">
        <v>12785589.252872709</v>
      </c>
      <c r="M36" s="1720">
        <v>13277380.252055371</v>
      </c>
      <c r="N36" s="1720">
        <v>13110614.191881496</v>
      </c>
      <c r="O36" s="1721">
        <v>13082860.68561732</v>
      </c>
      <c r="P36" s="1721">
        <v>13189837.57620262</v>
      </c>
      <c r="Q36" s="1721">
        <v>13264273.591791423</v>
      </c>
      <c r="R36" s="1721">
        <v>13032647.979544181</v>
      </c>
      <c r="S36" s="1721">
        <v>13042280.32872925</v>
      </c>
      <c r="T36" s="1721">
        <v>12990815.915657649</v>
      </c>
      <c r="U36" s="1721">
        <v>13040067.203499373</v>
      </c>
      <c r="V36" s="1721">
        <v>13043653.842603823</v>
      </c>
      <c r="W36" s="1721">
        <v>13010988.228839751</v>
      </c>
      <c r="X36" s="1721">
        <v>13010490.547608249</v>
      </c>
      <c r="Y36" s="1721">
        <v>12951656.114107141</v>
      </c>
      <c r="Z36" s="1721">
        <v>12950526.821098313</v>
      </c>
      <c r="AA36" s="1721">
        <v>13006559.771047244</v>
      </c>
      <c r="AB36" s="1721">
        <v>12968667.237535521</v>
      </c>
      <c r="AC36" s="1721">
        <v>15237436.350853825</v>
      </c>
      <c r="AD36" s="1721">
        <v>16058232.640166011</v>
      </c>
      <c r="AE36" s="1721">
        <v>15935069.015134571</v>
      </c>
      <c r="AF36" s="1721">
        <v>15880280.441300638</v>
      </c>
      <c r="AG36" s="1721">
        <v>15966696.587983077</v>
      </c>
      <c r="AH36" s="1721">
        <v>15943323.148521611</v>
      </c>
      <c r="AI36" s="1721">
        <v>15855822.41734002</v>
      </c>
      <c r="AJ36" s="1721">
        <v>15698400.605716083</v>
      </c>
      <c r="AK36" s="1721">
        <v>15727061.352591712</v>
      </c>
      <c r="AL36" s="1721">
        <v>15727005.438315278</v>
      </c>
      <c r="AM36" s="1721">
        <v>15677143.092069861</v>
      </c>
      <c r="AN36" s="1721">
        <v>15520132.369586529</v>
      </c>
      <c r="AO36" s="1721">
        <v>15453170.318596743</v>
      </c>
      <c r="AP36" s="1721">
        <v>15475715.457802812</v>
      </c>
      <c r="AQ36" s="1721">
        <v>15554063.063718012</v>
      </c>
      <c r="AR36" s="1721">
        <v>15606485.064979082</v>
      </c>
      <c r="AS36" s="1721">
        <v>15522302.8862771</v>
      </c>
      <c r="AT36" s="1721">
        <v>15060019.042696469</v>
      </c>
      <c r="AU36" s="1721">
        <v>15345105.775431445</v>
      </c>
      <c r="AV36" s="1721">
        <v>15069651.102030376</v>
      </c>
      <c r="AW36" s="1721">
        <v>15280054.740193928</v>
      </c>
      <c r="AX36" s="1721">
        <v>14950811.304663155</v>
      </c>
      <c r="AY36" s="1721">
        <v>14679061.346023044</v>
      </c>
      <c r="AZ36" s="1721">
        <v>14666717.000054361</v>
      </c>
      <c r="BA36" s="1721">
        <v>14698359.648864172</v>
      </c>
      <c r="BB36" s="1721">
        <v>14652252.864765128</v>
      </c>
      <c r="BC36" s="1721">
        <v>14861549.261189643</v>
      </c>
      <c r="BD36" s="1722">
        <v>15220445.841896452</v>
      </c>
      <c r="BE36" s="1721">
        <v>15145924.804309582</v>
      </c>
      <c r="BF36" s="1721">
        <v>15074421.712920316</v>
      </c>
      <c r="BG36" s="1723">
        <v>14599309.08207437</v>
      </c>
      <c r="BH36" s="1721">
        <v>14723172.408148019</v>
      </c>
      <c r="BI36" s="1721">
        <v>14887713.435458364</v>
      </c>
      <c r="BJ36" s="1722">
        <v>14717838.007226212</v>
      </c>
      <c r="BK36" s="1721">
        <v>14648942.431764942</v>
      </c>
      <c r="BL36" s="1721">
        <v>14805812.859511752</v>
      </c>
      <c r="BM36" s="1722">
        <v>14669453.325079983</v>
      </c>
      <c r="BN36" s="1721">
        <v>15168247.919436745</v>
      </c>
      <c r="BO36" s="1721">
        <v>15365944.651350882</v>
      </c>
      <c r="BP36" s="2069">
        <v>15715850.12234355</v>
      </c>
      <c r="BQ36" s="374"/>
    </row>
    <row r="37" spans="1:69" s="374" customFormat="1" ht="15.75">
      <c r="A37" s="1724" t="s">
        <v>878</v>
      </c>
      <c r="B37" s="1725">
        <v>9449773.661834212</v>
      </c>
      <c r="C37" s="1725">
        <v>9631281.590908682</v>
      </c>
      <c r="D37" s="1725">
        <v>9659838.7245838717</v>
      </c>
      <c r="E37" s="1725">
        <v>9861368.2903157379</v>
      </c>
      <c r="F37" s="1725">
        <v>10096775.919998702</v>
      </c>
      <c r="G37" s="1725">
        <v>10290158.07584963</v>
      </c>
      <c r="H37" s="1725">
        <v>10592840.381228091</v>
      </c>
      <c r="I37" s="1725">
        <v>11056110.260805609</v>
      </c>
      <c r="J37" s="1725">
        <v>11538426.634202017</v>
      </c>
      <c r="K37" s="1725">
        <v>11590968.013518253</v>
      </c>
      <c r="L37" s="1725">
        <v>11723000.39213749</v>
      </c>
      <c r="M37" s="1725">
        <v>12221930.101169331</v>
      </c>
      <c r="N37" s="1725">
        <v>12050379.302372815</v>
      </c>
      <c r="O37" s="1726">
        <v>12007684.821394451</v>
      </c>
      <c r="P37" s="1726">
        <v>12147107.561105713</v>
      </c>
      <c r="Q37" s="1726">
        <v>12215409.153997282</v>
      </c>
      <c r="R37" s="1726">
        <v>11985773.240966231</v>
      </c>
      <c r="S37" s="1726">
        <v>11962617.499301869</v>
      </c>
      <c r="T37" s="1726">
        <v>11808369.808150928</v>
      </c>
      <c r="U37" s="1726">
        <v>11769991.07669761</v>
      </c>
      <c r="V37" s="1726">
        <v>11703808.683891933</v>
      </c>
      <c r="W37" s="1726">
        <v>11609325.028795749</v>
      </c>
      <c r="X37" s="1726">
        <v>11541042.23564584</v>
      </c>
      <c r="Y37" s="1726">
        <v>11476406.50335509</v>
      </c>
      <c r="Z37" s="1726">
        <v>11439484.898502393</v>
      </c>
      <c r="AA37" s="1726">
        <v>11494260.752847601</v>
      </c>
      <c r="AB37" s="1726">
        <v>11451780.040793849</v>
      </c>
      <c r="AC37" s="1726">
        <v>13616511.677115221</v>
      </c>
      <c r="AD37" s="1726">
        <v>14419846.81471926</v>
      </c>
      <c r="AE37" s="1726">
        <v>14238400.018317493</v>
      </c>
      <c r="AF37" s="1726">
        <v>14128895.71122098</v>
      </c>
      <c r="AG37" s="1726">
        <v>14239230.390186574</v>
      </c>
      <c r="AH37" s="1726">
        <v>14225217.84918425</v>
      </c>
      <c r="AI37" s="1726">
        <v>14163537.887390267</v>
      </c>
      <c r="AJ37" s="1726">
        <v>14027317.166195653</v>
      </c>
      <c r="AK37" s="1726">
        <v>14054296.533355333</v>
      </c>
      <c r="AL37" s="1726">
        <v>14027672.088247569</v>
      </c>
      <c r="AM37" s="1726">
        <v>14010377.321819289</v>
      </c>
      <c r="AN37" s="1726">
        <v>13845873.997772232</v>
      </c>
      <c r="AO37" s="1726">
        <v>13775125.580479482</v>
      </c>
      <c r="AP37" s="1726">
        <v>13806487.58344651</v>
      </c>
      <c r="AQ37" s="1726">
        <v>13852641.599838771</v>
      </c>
      <c r="AR37" s="1726">
        <v>13911856.616180571</v>
      </c>
      <c r="AS37" s="1726">
        <v>13879767.04812441</v>
      </c>
      <c r="AT37" s="1726">
        <v>13420047.709159018</v>
      </c>
      <c r="AU37" s="1726">
        <v>13703011.118933894</v>
      </c>
      <c r="AV37" s="1726">
        <v>13418752.872546908</v>
      </c>
      <c r="AW37" s="1726">
        <v>13605650.46678762</v>
      </c>
      <c r="AX37" s="1726">
        <v>13225620.669397125</v>
      </c>
      <c r="AY37" s="1726">
        <v>12945090.673320943</v>
      </c>
      <c r="AZ37" s="1726">
        <v>12935908.755767249</v>
      </c>
      <c r="BA37" s="1726">
        <v>12947346.595343351</v>
      </c>
      <c r="BB37" s="1726">
        <v>12927933.619361768</v>
      </c>
      <c r="BC37" s="1726">
        <v>13142455.590993982</v>
      </c>
      <c r="BD37" s="1727">
        <v>13489111.288262093</v>
      </c>
      <c r="BE37" s="1726">
        <v>13398242.79903282</v>
      </c>
      <c r="BF37" s="1726">
        <v>13209398.002306676</v>
      </c>
      <c r="BG37" s="1728">
        <v>12789069.09019932</v>
      </c>
      <c r="BH37" s="1726">
        <v>13039000.751982609</v>
      </c>
      <c r="BI37" s="1726">
        <v>13128808.736105261</v>
      </c>
      <c r="BJ37" s="1727">
        <v>12944497.045200463</v>
      </c>
      <c r="BK37" s="1726">
        <v>12894052.522648619</v>
      </c>
      <c r="BL37" s="1726">
        <v>13040389.973670982</v>
      </c>
      <c r="BM37" s="1727">
        <v>12921642.698946631</v>
      </c>
      <c r="BN37" s="1726">
        <v>13322033.653694784</v>
      </c>
      <c r="BO37" s="1726">
        <v>13556694.910135193</v>
      </c>
      <c r="BP37" s="2070">
        <v>13738846.266729221</v>
      </c>
      <c r="BQ37" s="1729"/>
    </row>
    <row r="38" spans="1:69" s="1729" customFormat="1" ht="15.75">
      <c r="A38" s="1724" t="s">
        <v>879</v>
      </c>
      <c r="B38" s="1725">
        <v>10337.09405566</v>
      </c>
      <c r="C38" s="1725">
        <v>10342.106005130001</v>
      </c>
      <c r="D38" s="1725">
        <v>10342.354457709998</v>
      </c>
      <c r="E38" s="1725">
        <v>9325.88105937</v>
      </c>
      <c r="F38" s="1725">
        <v>9337.6453216600003</v>
      </c>
      <c r="G38" s="1725">
        <v>2743.93275266</v>
      </c>
      <c r="H38" s="1725">
        <v>2743.9327516599997</v>
      </c>
      <c r="I38" s="1725">
        <v>2743.9327516599997</v>
      </c>
      <c r="J38" s="1725">
        <v>2743.9327516599997</v>
      </c>
      <c r="K38" s="1725">
        <v>2743.9327516599997</v>
      </c>
      <c r="L38" s="1725">
        <v>2743.9327516599997</v>
      </c>
      <c r="M38" s="1725">
        <v>2743.9327516599997</v>
      </c>
      <c r="N38" s="1725">
        <v>2743.9327516599997</v>
      </c>
      <c r="O38" s="1726">
        <v>2743.9327516599997</v>
      </c>
      <c r="P38" s="1726">
        <v>524.52781187000005</v>
      </c>
      <c r="Q38" s="1726">
        <v>24.573706899999998</v>
      </c>
      <c r="R38" s="1726">
        <v>18.577755379999999</v>
      </c>
      <c r="S38" s="1726">
        <v>16.316470389999999</v>
      </c>
      <c r="T38" s="1726">
        <v>16.601150319999999</v>
      </c>
      <c r="U38" s="1726">
        <v>12.60115032</v>
      </c>
      <c r="V38" s="1726">
        <v>18.539798319999999</v>
      </c>
      <c r="W38" s="1726">
        <v>18.501798319999999</v>
      </c>
      <c r="X38" s="1726">
        <v>18.321798319999999</v>
      </c>
      <c r="Y38" s="1726">
        <v>18.521398319999999</v>
      </c>
      <c r="Z38" s="1726">
        <v>17.208898319999999</v>
      </c>
      <c r="AA38" s="1726">
        <v>17.97989832</v>
      </c>
      <c r="AB38" s="1726">
        <v>14.286898320000001</v>
      </c>
      <c r="AC38" s="1726">
        <v>14.28119832</v>
      </c>
      <c r="AD38" s="1726">
        <v>14.967018320000001</v>
      </c>
      <c r="AE38" s="1726">
        <v>15.85641832</v>
      </c>
      <c r="AF38" s="1726">
        <v>16.69481832</v>
      </c>
      <c r="AG38" s="1726">
        <v>16.25551832</v>
      </c>
      <c r="AH38" s="1726">
        <v>16.244118320000002</v>
      </c>
      <c r="AI38" s="1726">
        <v>16.084018320000002</v>
      </c>
      <c r="AJ38" s="1726">
        <v>16.911818320000002</v>
      </c>
      <c r="AK38" s="1726">
        <v>16.787887319999999</v>
      </c>
      <c r="AL38" s="1726">
        <v>16.588984320000002</v>
      </c>
      <c r="AM38" s="1726">
        <v>16.45587832</v>
      </c>
      <c r="AN38" s="1726">
        <v>16.29691832</v>
      </c>
      <c r="AO38" s="1726">
        <v>15.935448320000001</v>
      </c>
      <c r="AP38" s="1726">
        <v>15.62988732</v>
      </c>
      <c r="AQ38" s="1726">
        <v>15.290247320000001</v>
      </c>
      <c r="AR38" s="1726">
        <v>14.96259732</v>
      </c>
      <c r="AS38" s="1726">
        <v>0</v>
      </c>
      <c r="AT38" s="1726">
        <v>0</v>
      </c>
      <c r="AU38" s="1726">
        <v>0</v>
      </c>
      <c r="AV38" s="1726">
        <v>0</v>
      </c>
      <c r="AW38" s="1726">
        <v>0</v>
      </c>
      <c r="AX38" s="1726">
        <v>0</v>
      </c>
      <c r="AY38" s="1726">
        <v>0</v>
      </c>
      <c r="AZ38" s="1726">
        <v>0</v>
      </c>
      <c r="BA38" s="1726">
        <v>0</v>
      </c>
      <c r="BB38" s="1726">
        <v>0</v>
      </c>
      <c r="BC38" s="1726">
        <v>0</v>
      </c>
      <c r="BD38" s="1727">
        <v>0</v>
      </c>
      <c r="BE38" s="1726">
        <v>0</v>
      </c>
      <c r="BF38" s="1726">
        <v>0</v>
      </c>
      <c r="BG38" s="1728">
        <v>0</v>
      </c>
      <c r="BH38" s="1726">
        <v>0</v>
      </c>
      <c r="BI38" s="1726">
        <v>0</v>
      </c>
      <c r="BJ38" s="1727">
        <v>500</v>
      </c>
      <c r="BK38" s="1726">
        <v>500</v>
      </c>
      <c r="BL38" s="1726">
        <v>513.46585205999997</v>
      </c>
      <c r="BM38" s="1727">
        <v>520.66311781000002</v>
      </c>
      <c r="BN38" s="1726">
        <v>506.47716713</v>
      </c>
      <c r="BO38" s="1726">
        <v>513.41698903999998</v>
      </c>
      <c r="BP38" s="2070">
        <v>520.81946575999996</v>
      </c>
    </row>
    <row r="39" spans="1:69" s="1729" customFormat="1" ht="15.75">
      <c r="A39" s="1724" t="s">
        <v>880</v>
      </c>
      <c r="B39" s="1725">
        <v>328.33865757000001</v>
      </c>
      <c r="C39" s="1725">
        <v>362.60849208999997</v>
      </c>
      <c r="D39" s="1725">
        <v>534.24029992999999</v>
      </c>
      <c r="E39" s="1725">
        <v>1122.5566623299999</v>
      </c>
      <c r="F39" s="1725">
        <v>445.24852304000001</v>
      </c>
      <c r="G39" s="1725">
        <v>472.98247343000003</v>
      </c>
      <c r="H39" s="1725">
        <v>527.98634011000001</v>
      </c>
      <c r="I39" s="1725">
        <v>704.74624692999998</v>
      </c>
      <c r="J39" s="1725">
        <v>717.28199396000002</v>
      </c>
      <c r="K39" s="1725">
        <v>1685.1444020199999</v>
      </c>
      <c r="L39" s="1725">
        <v>1001.03660587</v>
      </c>
      <c r="M39" s="1725">
        <v>1060.7067240900001</v>
      </c>
      <c r="N39" s="1725">
        <v>778.77825198000005</v>
      </c>
      <c r="O39" s="1726">
        <v>812.70802925999999</v>
      </c>
      <c r="P39" s="1726">
        <v>521.13677036000001</v>
      </c>
      <c r="Q39" s="1726">
        <v>448.22327991000003</v>
      </c>
      <c r="R39" s="1726">
        <v>665.15962830000001</v>
      </c>
      <c r="S39" s="1726">
        <v>678.79055650999999</v>
      </c>
      <c r="T39" s="1726">
        <v>582.34710163</v>
      </c>
      <c r="U39" s="1726">
        <v>438.04586141999999</v>
      </c>
      <c r="V39" s="1726">
        <v>397.88763836999999</v>
      </c>
      <c r="W39" s="1726">
        <v>1700.41572933</v>
      </c>
      <c r="X39" s="1726">
        <v>486.80234675000003</v>
      </c>
      <c r="Y39" s="1726">
        <v>768.48336022000001</v>
      </c>
      <c r="Z39" s="1726">
        <v>765.25588801000004</v>
      </c>
      <c r="AA39" s="1726">
        <v>598.73635692999994</v>
      </c>
      <c r="AB39" s="1726">
        <v>544.58699661000003</v>
      </c>
      <c r="AC39" s="1726">
        <v>1163.31421998</v>
      </c>
      <c r="AD39" s="1726">
        <v>2564.35128652</v>
      </c>
      <c r="AE39" s="1726">
        <v>3438.5981388600003</v>
      </c>
      <c r="AF39" s="1726">
        <v>4478.2101704500001</v>
      </c>
      <c r="AG39" s="1726">
        <v>5685.3494923999997</v>
      </c>
      <c r="AH39" s="1726">
        <v>7079.5521306499995</v>
      </c>
      <c r="AI39" s="1726">
        <v>7523.4326232799995</v>
      </c>
      <c r="AJ39" s="1726">
        <v>1787.8362582499999</v>
      </c>
      <c r="AK39" s="1726">
        <v>1983.91400503</v>
      </c>
      <c r="AL39" s="1726">
        <v>2754.6107775400001</v>
      </c>
      <c r="AM39" s="1726">
        <v>2173.5938777199999</v>
      </c>
      <c r="AN39" s="1726">
        <v>2806.0566845399999</v>
      </c>
      <c r="AO39" s="1726">
        <v>3071.74928675</v>
      </c>
      <c r="AP39" s="1726">
        <v>2791.1887781599999</v>
      </c>
      <c r="AQ39" s="1726">
        <v>3070.2911302399998</v>
      </c>
      <c r="AR39" s="1726">
        <v>3033.9899691400001</v>
      </c>
      <c r="AS39" s="1726">
        <v>2719.8194544499997</v>
      </c>
      <c r="AT39" s="1726">
        <v>3002.8687228700001</v>
      </c>
      <c r="AU39" s="1726">
        <v>3722.7029426100003</v>
      </c>
      <c r="AV39" s="1726">
        <v>3265.40044567</v>
      </c>
      <c r="AW39" s="1726">
        <v>3097.1448392900002</v>
      </c>
      <c r="AX39" s="1726">
        <v>4111.4992501999996</v>
      </c>
      <c r="AY39" s="1726">
        <v>3630.39740175</v>
      </c>
      <c r="AZ39" s="1726">
        <v>4052.7231347299999</v>
      </c>
      <c r="BA39" s="1726">
        <v>4408.1394034499999</v>
      </c>
      <c r="BB39" s="1726">
        <v>4280.6810556599994</v>
      </c>
      <c r="BC39" s="1726">
        <v>4468.0424817399999</v>
      </c>
      <c r="BD39" s="1727">
        <v>3843.4773494299998</v>
      </c>
      <c r="BE39" s="1726">
        <v>4384.8008077100003</v>
      </c>
      <c r="BF39" s="1726">
        <v>2990.0919099499997</v>
      </c>
      <c r="BG39" s="1728">
        <v>962.93818680999993</v>
      </c>
      <c r="BH39" s="1726">
        <v>86.613342129999992</v>
      </c>
      <c r="BI39" s="1726">
        <v>25.87265176</v>
      </c>
      <c r="BJ39" s="1727">
        <v>0</v>
      </c>
      <c r="BK39" s="1726">
        <v>0</v>
      </c>
      <c r="BL39" s="1726">
        <v>0</v>
      </c>
      <c r="BM39" s="1727">
        <v>0</v>
      </c>
      <c r="BN39" s="1726">
        <v>0</v>
      </c>
      <c r="BO39" s="1726">
        <v>0</v>
      </c>
      <c r="BP39" s="2070">
        <v>0</v>
      </c>
    </row>
    <row r="40" spans="1:69" s="1729" customFormat="1" ht="15.75">
      <c r="A40" s="1724" t="s">
        <v>881</v>
      </c>
      <c r="B40" s="1725">
        <v>1561994.2422140902</v>
      </c>
      <c r="C40" s="1725">
        <v>1579677.10562853</v>
      </c>
      <c r="D40" s="1725">
        <v>1600346.8180080801</v>
      </c>
      <c r="E40" s="1725">
        <v>1638996.5705293</v>
      </c>
      <c r="F40" s="1725">
        <v>1678794.3321865501</v>
      </c>
      <c r="G40" s="1725">
        <v>1707406.8012304599</v>
      </c>
      <c r="H40" s="1725">
        <v>1694778.2845481099</v>
      </c>
      <c r="I40" s="1725">
        <v>1068439.1242868598</v>
      </c>
      <c r="J40" s="1725">
        <v>923966.22046579991</v>
      </c>
      <c r="K40" s="1725">
        <v>888993.18866927992</v>
      </c>
      <c r="L40" s="1725">
        <v>876645.89380419999</v>
      </c>
      <c r="M40" s="1725">
        <v>871567.46804308973</v>
      </c>
      <c r="N40" s="1725">
        <v>874749.86837521999</v>
      </c>
      <c r="O40" s="1726">
        <v>898621.29759842996</v>
      </c>
      <c r="P40" s="1726">
        <v>873694.23661158013</v>
      </c>
      <c r="Q40" s="1726">
        <v>889687.70775482</v>
      </c>
      <c r="R40" s="1726">
        <v>880213.37315745</v>
      </c>
      <c r="S40" s="1726">
        <v>915870.63117387996</v>
      </c>
      <c r="T40" s="1726">
        <v>1025169.0452799001</v>
      </c>
      <c r="U40" s="1726">
        <v>1100596.65149213</v>
      </c>
      <c r="V40" s="1726">
        <v>1166251.99990466</v>
      </c>
      <c r="W40" s="1726">
        <v>1223203.8441500801</v>
      </c>
      <c r="X40" s="1726">
        <v>1303197.8822163502</v>
      </c>
      <c r="Y40" s="1726">
        <v>1316656.3241071498</v>
      </c>
      <c r="Z40" s="1726">
        <v>1362018.83655204</v>
      </c>
      <c r="AA40" s="1726">
        <v>1368395.8395129601</v>
      </c>
      <c r="AB40" s="1726">
        <v>1373732.1821394502</v>
      </c>
      <c r="AC40" s="1726">
        <v>1447630.2968738603</v>
      </c>
      <c r="AD40" s="1726">
        <v>1460747.49819008</v>
      </c>
      <c r="AE40" s="1726">
        <v>1524174.8680988501</v>
      </c>
      <c r="AF40" s="1726">
        <v>1567325.8710461699</v>
      </c>
      <c r="AG40" s="1726">
        <v>1551806.6882033399</v>
      </c>
      <c r="AH40" s="1726">
        <v>1550848.4896971602</v>
      </c>
      <c r="AI40" s="1726">
        <v>1534449.3577886201</v>
      </c>
      <c r="AJ40" s="1726">
        <v>1529580.47392221</v>
      </c>
      <c r="AK40" s="1726">
        <v>1530326.1693655702</v>
      </c>
      <c r="AL40" s="1726">
        <v>1539875.0518426499</v>
      </c>
      <c r="AM40" s="1726">
        <v>1526454.4161439</v>
      </c>
      <c r="AN40" s="1726">
        <v>1541330.5054442598</v>
      </c>
      <c r="AO40" s="1726">
        <v>1532508.52449025</v>
      </c>
      <c r="AP40" s="1726">
        <v>1528719.7175353998</v>
      </c>
      <c r="AQ40" s="1726">
        <v>1563490.0740751</v>
      </c>
      <c r="AR40" s="1726">
        <v>1565587.1760963101</v>
      </c>
      <c r="AS40" s="1726">
        <v>1502789.2189092999</v>
      </c>
      <c r="AT40" s="1726">
        <v>1513999.6417111501</v>
      </c>
      <c r="AU40" s="1726">
        <v>1513590.7666378701</v>
      </c>
      <c r="AV40" s="1726">
        <v>1535094.7227320299</v>
      </c>
      <c r="AW40" s="1726">
        <v>1570026.7449575497</v>
      </c>
      <c r="AX40" s="1726">
        <v>1619640.1773144701</v>
      </c>
      <c r="AY40" s="1726">
        <v>1630177.29867022</v>
      </c>
      <c r="AZ40" s="1726">
        <v>1625015.8283353902</v>
      </c>
      <c r="BA40" s="1726">
        <v>1637304.16554026</v>
      </c>
      <c r="BB40" s="1726">
        <v>1623188.0911509299</v>
      </c>
      <c r="BC40" s="1726">
        <v>1617186.4489203398</v>
      </c>
      <c r="BD40" s="1727">
        <v>1630723.7510112901</v>
      </c>
      <c r="BE40" s="1726">
        <v>1652713.4143261001</v>
      </c>
      <c r="BF40" s="1726">
        <v>1766306.1488664201</v>
      </c>
      <c r="BG40" s="1728">
        <v>1710140.4289644102</v>
      </c>
      <c r="BH40" s="1726">
        <v>1588218.50717905</v>
      </c>
      <c r="BI40" s="1726">
        <v>1671591.2765836401</v>
      </c>
      <c r="BJ40" s="1727">
        <v>1684607.5880312999</v>
      </c>
      <c r="BK40" s="1726">
        <v>1668554.66250771</v>
      </c>
      <c r="BL40" s="1726">
        <v>1683856.9594547499</v>
      </c>
      <c r="BM40" s="1727">
        <v>1661441.1937522199</v>
      </c>
      <c r="BN40" s="1726">
        <v>1756046.4812413699</v>
      </c>
      <c r="BO40" s="1726">
        <v>1717655.3763963301</v>
      </c>
      <c r="BP40" s="2070">
        <v>1885506.0946520497</v>
      </c>
    </row>
    <row r="41" spans="1:69" s="1729" customFormat="1" ht="15.75">
      <c r="A41" s="1730" t="s">
        <v>882</v>
      </c>
      <c r="B41" s="1725">
        <v>70098.735403159997</v>
      </c>
      <c r="C41" s="1725">
        <v>66696.775313250007</v>
      </c>
      <c r="D41" s="1725">
        <v>62624.02942803</v>
      </c>
      <c r="E41" s="1725">
        <v>62115.256746860003</v>
      </c>
      <c r="F41" s="1725">
        <v>61678.9843874</v>
      </c>
      <c r="G41" s="1725">
        <v>67267.734315199996</v>
      </c>
      <c r="H41" s="1725">
        <v>63911.647985830001</v>
      </c>
      <c r="I41" s="1725">
        <v>68232.575532629999</v>
      </c>
      <c r="J41" s="1725">
        <v>68951.402303679992</v>
      </c>
      <c r="K41" s="1725">
        <v>60338.863425849995</v>
      </c>
      <c r="L41" s="1725">
        <v>52540.434554070001</v>
      </c>
      <c r="M41" s="1725">
        <v>28932.962956810003</v>
      </c>
      <c r="N41" s="1725">
        <v>27631.317978359999</v>
      </c>
      <c r="O41" s="1726">
        <v>27707.23824436</v>
      </c>
      <c r="P41" s="1726">
        <v>30093.16783536</v>
      </c>
      <c r="Q41" s="1726">
        <v>26617.065237360002</v>
      </c>
      <c r="R41" s="1726">
        <v>17867.795697360001</v>
      </c>
      <c r="S41" s="1726">
        <v>18258.18140216</v>
      </c>
      <c r="T41" s="1726">
        <v>16017.911327360001</v>
      </c>
      <c r="U41" s="1726">
        <v>19554.730306819998</v>
      </c>
      <c r="V41" s="1726">
        <v>32925.556632519998</v>
      </c>
      <c r="W41" s="1726">
        <v>18616.680751110001</v>
      </c>
      <c r="X41" s="1726">
        <v>18412.187569109999</v>
      </c>
      <c r="Y41" s="1726">
        <v>18282.307334879999</v>
      </c>
      <c r="Z41" s="1726">
        <v>17717.34885246</v>
      </c>
      <c r="AA41" s="1726">
        <v>17656.042168919997</v>
      </c>
      <c r="AB41" s="1726">
        <v>17799.858798720001</v>
      </c>
      <c r="AC41" s="1726">
        <v>17806.036908229999</v>
      </c>
      <c r="AD41" s="1726">
        <v>17705.77277154</v>
      </c>
      <c r="AE41" s="1726">
        <v>15891.240918899999</v>
      </c>
      <c r="AF41" s="1726">
        <v>15881.043874849998</v>
      </c>
      <c r="AG41" s="1726">
        <v>15790.2888275</v>
      </c>
      <c r="AH41" s="1726">
        <v>15706.399347009999</v>
      </c>
      <c r="AI41" s="1726">
        <v>15822.70216467</v>
      </c>
      <c r="AJ41" s="1726">
        <v>15746.775807260001</v>
      </c>
      <c r="AK41" s="1726">
        <v>15726.73864659</v>
      </c>
      <c r="AL41" s="1726">
        <v>15706.522440640001</v>
      </c>
      <c r="AM41" s="1726">
        <v>15867.271049659999</v>
      </c>
      <c r="AN41" s="1726">
        <v>15911.33266134</v>
      </c>
      <c r="AO41" s="1726">
        <v>16083.893955630001</v>
      </c>
      <c r="AP41" s="1726">
        <v>16197.30072965</v>
      </c>
      <c r="AQ41" s="1726">
        <v>16125.24361833</v>
      </c>
      <c r="AR41" s="1726">
        <v>16116.431443949999</v>
      </c>
      <c r="AS41" s="1726">
        <v>16190.026621529998</v>
      </c>
      <c r="AT41" s="1726">
        <v>16161.947739249998</v>
      </c>
      <c r="AU41" s="1726">
        <v>16072.321125189999</v>
      </c>
      <c r="AV41" s="1726">
        <v>18078.938664189998</v>
      </c>
      <c r="AW41" s="1726">
        <v>16462.706578189998</v>
      </c>
      <c r="AX41" s="1726">
        <v>17866.415695080002</v>
      </c>
      <c r="AY41" s="1726">
        <v>17954.628440080003</v>
      </c>
      <c r="AZ41" s="1726">
        <v>17782.212620080001</v>
      </c>
      <c r="BA41" s="1726">
        <v>17778.695324599998</v>
      </c>
      <c r="BB41" s="1726">
        <v>17566.1828016</v>
      </c>
      <c r="BC41" s="1726">
        <v>17457.921704599998</v>
      </c>
      <c r="BD41" s="1727">
        <v>17441.883023599999</v>
      </c>
      <c r="BE41" s="1726">
        <v>17289.515554599999</v>
      </c>
      <c r="BF41" s="1726">
        <v>17301.54456645</v>
      </c>
      <c r="BG41" s="1728">
        <v>16938.3212509</v>
      </c>
      <c r="BH41" s="1726">
        <v>16906.2438889</v>
      </c>
      <c r="BI41" s="1726">
        <v>16950.350261899999</v>
      </c>
      <c r="BJ41" s="1727">
        <v>16588.91756459</v>
      </c>
      <c r="BK41" s="1726">
        <v>15983.199313589999</v>
      </c>
      <c r="BL41" s="1726">
        <v>15989.60964859</v>
      </c>
      <c r="BM41" s="1727">
        <v>15953.52261659</v>
      </c>
      <c r="BN41" s="1726">
        <v>15929.464594589999</v>
      </c>
      <c r="BO41" s="1726">
        <v>16257.568881589999</v>
      </c>
      <c r="BP41" s="2070">
        <v>15920.116952639999</v>
      </c>
    </row>
    <row r="42" spans="1:69" s="1729" customFormat="1" ht="15.75">
      <c r="A42" s="1730" t="s">
        <v>883</v>
      </c>
      <c r="B42" s="1725">
        <v>240065.99707220998</v>
      </c>
      <c r="C42" s="1725">
        <v>240583.92375713002</v>
      </c>
      <c r="D42" s="1725">
        <v>249870.40595823998</v>
      </c>
      <c r="E42" s="1725">
        <v>246738.50459101002</v>
      </c>
      <c r="F42" s="1725">
        <v>247416.16884087998</v>
      </c>
      <c r="G42" s="1725">
        <v>240592.97490356996</v>
      </c>
      <c r="H42" s="1725">
        <v>240931.18574100998</v>
      </c>
      <c r="I42" s="1725">
        <v>249364.00143569996</v>
      </c>
      <c r="J42" s="1725">
        <v>252117.91101268996</v>
      </c>
      <c r="K42" s="1725">
        <v>240336.91936199996</v>
      </c>
      <c r="L42" s="1725">
        <v>256243.49707384998</v>
      </c>
      <c r="M42" s="1725">
        <v>285704.51146088989</v>
      </c>
      <c r="N42" s="1725">
        <v>298832.58176616993</v>
      </c>
      <c r="O42" s="1726">
        <v>298424.45557965001</v>
      </c>
      <c r="P42" s="1726">
        <v>284955.81673052994</v>
      </c>
      <c r="Q42" s="1726">
        <v>283306.21365984005</v>
      </c>
      <c r="R42" s="1726">
        <v>281331.35490866005</v>
      </c>
      <c r="S42" s="1726">
        <v>279849.85123580002</v>
      </c>
      <c r="T42" s="1726">
        <v>291313.54118247004</v>
      </c>
      <c r="U42" s="1726">
        <v>301042.11179395003</v>
      </c>
      <c r="V42" s="1726">
        <v>287378.70259280998</v>
      </c>
      <c r="W42" s="1726">
        <v>304020.93158725998</v>
      </c>
      <c r="X42" s="1726">
        <v>307821.40511433006</v>
      </c>
      <c r="Y42" s="1726">
        <v>308587.19658734003</v>
      </c>
      <c r="Z42" s="1726">
        <v>311605.35877254012</v>
      </c>
      <c r="AA42" s="1726">
        <v>314873.35148453008</v>
      </c>
      <c r="AB42" s="1726">
        <v>315727.78667276009</v>
      </c>
      <c r="AC42" s="1726">
        <v>341021.50509551005</v>
      </c>
      <c r="AD42" s="1726">
        <v>346036.26904583001</v>
      </c>
      <c r="AE42" s="1726">
        <v>391885.00173165009</v>
      </c>
      <c r="AF42" s="1726">
        <v>398614.92530742998</v>
      </c>
      <c r="AG42" s="1726">
        <v>400794.41043295001</v>
      </c>
      <c r="AH42" s="1726">
        <v>391682.59150730999</v>
      </c>
      <c r="AI42" s="1726">
        <v>374492.80214083998</v>
      </c>
      <c r="AJ42" s="1726">
        <v>383479.35214679001</v>
      </c>
      <c r="AK42" s="1726">
        <v>381565.81008844002</v>
      </c>
      <c r="AL42" s="1726">
        <v>385283.96689679998</v>
      </c>
      <c r="AM42" s="1726">
        <v>377522.08543174999</v>
      </c>
      <c r="AN42" s="1726">
        <v>385552.24258363998</v>
      </c>
      <c r="AO42" s="1726">
        <v>389076.09427753004</v>
      </c>
      <c r="AP42" s="1726">
        <v>395397.80606710003</v>
      </c>
      <c r="AQ42" s="1726">
        <v>394145.42393841996</v>
      </c>
      <c r="AR42" s="1726">
        <v>401972.30628526001</v>
      </c>
      <c r="AS42" s="1726">
        <v>404236.20057135</v>
      </c>
      <c r="AT42" s="1726">
        <v>407788.37749012001</v>
      </c>
      <c r="AU42" s="1726">
        <v>413135.52112503996</v>
      </c>
      <c r="AV42" s="1726">
        <v>409481.50911899999</v>
      </c>
      <c r="AW42" s="1726">
        <v>445097.30363717995</v>
      </c>
      <c r="AX42" s="1726">
        <v>507345.43525842001</v>
      </c>
      <c r="AY42" s="1726">
        <v>525746.92133167002</v>
      </c>
      <c r="AZ42" s="1726">
        <v>502135.01340056997</v>
      </c>
      <c r="BA42" s="1726">
        <v>508362.75321245997</v>
      </c>
      <c r="BB42" s="1726">
        <v>513162.48876720999</v>
      </c>
      <c r="BC42" s="1726">
        <v>519392.66733582993</v>
      </c>
      <c r="BD42" s="1727">
        <v>541363.71082903014</v>
      </c>
      <c r="BE42" s="1726">
        <v>547960.54741829005</v>
      </c>
      <c r="BF42" s="1726">
        <v>548419.37744722015</v>
      </c>
      <c r="BG42" s="1728">
        <v>566238.75228951999</v>
      </c>
      <c r="BH42" s="1726">
        <v>568124.83202503005</v>
      </c>
      <c r="BI42" s="1726">
        <v>560504.59886732011</v>
      </c>
      <c r="BJ42" s="1727">
        <v>575575.30379672989</v>
      </c>
      <c r="BK42" s="1726">
        <v>569186.8363611399</v>
      </c>
      <c r="BL42" s="1726">
        <v>566930.2554957699</v>
      </c>
      <c r="BM42" s="1727">
        <v>552455.78185219993</v>
      </c>
      <c r="BN42" s="1726">
        <v>619087.88000307989</v>
      </c>
      <c r="BO42" s="1726">
        <v>572302.07699962985</v>
      </c>
      <c r="BP42" s="2070">
        <v>571620.71870572981</v>
      </c>
    </row>
    <row r="43" spans="1:69" s="1729" customFormat="1" ht="15.75">
      <c r="A43" s="1730" t="s">
        <v>884</v>
      </c>
      <c r="B43" s="1725">
        <v>122875.09799150999</v>
      </c>
      <c r="C43" s="1725">
        <v>143084.11193228001</v>
      </c>
      <c r="D43" s="1725">
        <v>152242.81160803998</v>
      </c>
      <c r="E43" s="1725">
        <v>156569.41046778002</v>
      </c>
      <c r="F43" s="1725">
        <v>159780.10106461003</v>
      </c>
      <c r="G43" s="1725">
        <v>169742.03757762001</v>
      </c>
      <c r="H43" s="1725">
        <v>152821.02941048006</v>
      </c>
      <c r="I43" s="1725">
        <v>165589.81795938002</v>
      </c>
      <c r="J43" s="1725">
        <v>158730.68444622002</v>
      </c>
      <c r="K43" s="1725">
        <v>143600.94346102001</v>
      </c>
      <c r="L43" s="1725">
        <v>127585.27454428999</v>
      </c>
      <c r="M43" s="1725">
        <v>122375.94263263997</v>
      </c>
      <c r="N43" s="1725">
        <v>136327.43991918</v>
      </c>
      <c r="O43" s="1726">
        <v>155054.77355769</v>
      </c>
      <c r="P43" s="1726">
        <v>137936.32583257</v>
      </c>
      <c r="Q43" s="1726">
        <v>139331.22039286999</v>
      </c>
      <c r="R43" s="1726">
        <v>143014.40659692002</v>
      </c>
      <c r="S43" s="1726">
        <v>142697.02493056</v>
      </c>
      <c r="T43" s="1726">
        <v>158750.79851284</v>
      </c>
      <c r="U43" s="1726">
        <v>159280.78659327002</v>
      </c>
      <c r="V43" s="1726">
        <v>163983.65711679999</v>
      </c>
      <c r="W43" s="1726">
        <v>154507.22358035998</v>
      </c>
      <c r="X43" s="1726">
        <v>153927.30253893</v>
      </c>
      <c r="Y43" s="1726">
        <v>154179.37929001002</v>
      </c>
      <c r="Z43" s="1726">
        <v>154401.82256982001</v>
      </c>
      <c r="AA43" s="1726">
        <v>153713.12641763</v>
      </c>
      <c r="AB43" s="1726">
        <v>129251.98883582998</v>
      </c>
      <c r="AC43" s="1726">
        <v>158188.2836586</v>
      </c>
      <c r="AD43" s="1726">
        <v>168356.18135428001</v>
      </c>
      <c r="AE43" s="1726">
        <v>168879.61998803998</v>
      </c>
      <c r="AF43" s="1726">
        <v>150470.62747414998</v>
      </c>
      <c r="AG43" s="1726">
        <v>139907.32885349003</v>
      </c>
      <c r="AH43" s="1726">
        <v>138428.67852848998</v>
      </c>
      <c r="AI43" s="1726">
        <v>135244.02746504999</v>
      </c>
      <c r="AJ43" s="1726">
        <v>123097.42586096001</v>
      </c>
      <c r="AK43" s="1726">
        <v>125157.08249883</v>
      </c>
      <c r="AL43" s="1726">
        <v>125591.14559973999</v>
      </c>
      <c r="AM43" s="1726">
        <v>123974.99851691999</v>
      </c>
      <c r="AN43" s="1726">
        <v>123820.69744671999</v>
      </c>
      <c r="AO43" s="1726">
        <v>108308.36060657</v>
      </c>
      <c r="AP43" s="1726">
        <v>85386.13600292</v>
      </c>
      <c r="AQ43" s="1726">
        <v>84906.861952869993</v>
      </c>
      <c r="AR43" s="1726">
        <v>63413.372551970002</v>
      </c>
      <c r="AS43" s="1726">
        <v>58532.222123290012</v>
      </c>
      <c r="AT43" s="1726">
        <v>58397.694114279999</v>
      </c>
      <c r="AU43" s="1726">
        <v>58392.046657170002</v>
      </c>
      <c r="AV43" s="1726">
        <v>54505.903578159996</v>
      </c>
      <c r="AW43" s="1726">
        <v>54120.341577269995</v>
      </c>
      <c r="AX43" s="1726">
        <v>56425.465136489998</v>
      </c>
      <c r="AY43" s="1726">
        <v>41074.973774089995</v>
      </c>
      <c r="AZ43" s="1726">
        <v>54482.269522740004</v>
      </c>
      <c r="BA43" s="1726">
        <v>56674.268735489997</v>
      </c>
      <c r="BB43" s="1726">
        <v>57501.511518499996</v>
      </c>
      <c r="BC43" s="1726">
        <v>54597.351797229996</v>
      </c>
      <c r="BD43" s="1727">
        <v>52974.736315910006</v>
      </c>
      <c r="BE43" s="1726">
        <v>61665.313928260002</v>
      </c>
      <c r="BF43" s="1726">
        <v>59754.350480159999</v>
      </c>
      <c r="BG43" s="1728">
        <v>57430.970797499998</v>
      </c>
      <c r="BH43" s="1726">
        <v>65798.041054489993</v>
      </c>
      <c r="BI43" s="1726">
        <v>63998.043144229996</v>
      </c>
      <c r="BJ43" s="1727">
        <v>63029.418050409993</v>
      </c>
      <c r="BK43" s="1726">
        <v>70281.647315810013</v>
      </c>
      <c r="BL43" s="1726">
        <v>65573.428482980002</v>
      </c>
      <c r="BM43" s="1727">
        <v>81630.29371540001</v>
      </c>
      <c r="BN43" s="1726">
        <v>85938.557702480015</v>
      </c>
      <c r="BO43" s="1726">
        <v>95239.759202560017</v>
      </c>
      <c r="BP43" s="2070">
        <v>98232.262667639996</v>
      </c>
    </row>
    <row r="44" spans="1:69" s="1729" customFormat="1" ht="15.75">
      <c r="A44" s="1730" t="s">
        <v>885</v>
      </c>
      <c r="B44" s="1725">
        <v>17214.03112657</v>
      </c>
      <c r="C44" s="1725">
        <v>19476.318742349999</v>
      </c>
      <c r="D44" s="1725">
        <v>15765.162286299999</v>
      </c>
      <c r="E44" s="1725">
        <v>17156.760968350001</v>
      </c>
      <c r="F44" s="1725">
        <v>26224.251453489996</v>
      </c>
      <c r="G44" s="1725">
        <v>27190.78523786</v>
      </c>
      <c r="H44" s="1725">
        <v>28308.72951986</v>
      </c>
      <c r="I44" s="1725">
        <v>29544.523429599998</v>
      </c>
      <c r="J44" s="1725">
        <v>27389.140044259995</v>
      </c>
      <c r="K44" s="1725">
        <v>33220.000111430003</v>
      </c>
      <c r="L44" s="1725">
        <v>28157.805645679997</v>
      </c>
      <c r="M44" s="1725">
        <v>27305.8420291</v>
      </c>
      <c r="N44" s="1725">
        <v>27213.562023409995</v>
      </c>
      <c r="O44" s="1726">
        <v>31398.539474459998</v>
      </c>
      <c r="P44" s="1726">
        <v>31619.8573105</v>
      </c>
      <c r="Q44" s="1726">
        <v>35133.467694629995</v>
      </c>
      <c r="R44" s="1726">
        <v>32920.885435800003</v>
      </c>
      <c r="S44" s="1726">
        <v>32298.219876359999</v>
      </c>
      <c r="T44" s="1726">
        <v>32673.287755440004</v>
      </c>
      <c r="U44" s="1726">
        <v>32841.316153090003</v>
      </c>
      <c r="V44" s="1726">
        <v>32570.819465600001</v>
      </c>
      <c r="W44" s="1726">
        <v>34846.532550510005</v>
      </c>
      <c r="X44" s="1726">
        <v>34243.300602650001</v>
      </c>
      <c r="Y44" s="1726">
        <v>33479.525305170006</v>
      </c>
      <c r="Z44" s="1726">
        <v>33291.687473129998</v>
      </c>
      <c r="AA44" s="1726">
        <v>33399.731924790001</v>
      </c>
      <c r="AB44" s="1726">
        <v>28035.62081059</v>
      </c>
      <c r="AC44" s="1726">
        <v>33919.371607759997</v>
      </c>
      <c r="AD44" s="1726">
        <v>35103.55453252</v>
      </c>
      <c r="AE44" s="1726">
        <v>40494.037089059995</v>
      </c>
      <c r="AF44" s="1726">
        <v>40565.918384880002</v>
      </c>
      <c r="AG44" s="1726">
        <v>39523.137495900002</v>
      </c>
      <c r="AH44" s="1726">
        <v>38792.617971920001</v>
      </c>
      <c r="AI44" s="1726">
        <v>39905.841427920001</v>
      </c>
      <c r="AJ44" s="1726">
        <v>36973.552578509996</v>
      </c>
      <c r="AK44" s="1726">
        <v>39767.886804719994</v>
      </c>
      <c r="AL44" s="1726">
        <v>33465.531087160001</v>
      </c>
      <c r="AM44" s="1726">
        <v>34122.827372480002</v>
      </c>
      <c r="AN44" s="1726">
        <v>33800.297270479998</v>
      </c>
      <c r="AO44" s="1726">
        <v>34053.752712009999</v>
      </c>
      <c r="AP44" s="1726">
        <v>34162.627148130006</v>
      </c>
      <c r="AQ44" s="1726">
        <v>32991.102424909994</v>
      </c>
      <c r="AR44" s="1726">
        <v>33141.401789240001</v>
      </c>
      <c r="AS44" s="1726">
        <v>31659.960106739996</v>
      </c>
      <c r="AT44" s="1726">
        <v>37288.558868510001</v>
      </c>
      <c r="AU44" s="1726">
        <v>31690.534685530001</v>
      </c>
      <c r="AV44" s="1726">
        <v>31590.679706319999</v>
      </c>
      <c r="AW44" s="1726">
        <v>38424.359896150003</v>
      </c>
      <c r="AX44" s="1726">
        <v>22981.732879070001</v>
      </c>
      <c r="AY44" s="1726">
        <v>28693.984435149996</v>
      </c>
      <c r="AZ44" s="1726">
        <v>29157.193246810006</v>
      </c>
      <c r="BA44" s="1726">
        <v>25573.970818340003</v>
      </c>
      <c r="BB44" s="1726">
        <v>25727.722284290001</v>
      </c>
      <c r="BC44" s="1726">
        <v>25346.389889059996</v>
      </c>
      <c r="BD44" s="1727">
        <v>25570.3290653</v>
      </c>
      <c r="BE44" s="1726">
        <v>26118.522544569998</v>
      </c>
      <c r="BF44" s="1726">
        <v>25689.64768939</v>
      </c>
      <c r="BG44" s="1728">
        <v>44469.490107740006</v>
      </c>
      <c r="BH44" s="1726">
        <v>44733.683444950002</v>
      </c>
      <c r="BI44" s="1726">
        <v>46829.015864659996</v>
      </c>
      <c r="BJ44" s="1727">
        <v>47418.578352499993</v>
      </c>
      <c r="BK44" s="1726">
        <v>62079.87087857</v>
      </c>
      <c r="BL44" s="1726">
        <v>59712.554679779998</v>
      </c>
      <c r="BM44" s="1727">
        <v>59517.541188939998</v>
      </c>
      <c r="BN44" s="1726">
        <v>49883.54744984</v>
      </c>
      <c r="BO44" s="1726">
        <v>51142.319180190003</v>
      </c>
      <c r="BP44" s="2070">
        <v>40981.170185090006</v>
      </c>
    </row>
    <row r="45" spans="1:69" s="1729" customFormat="1" ht="15.75">
      <c r="A45" s="1730" t="s">
        <v>886</v>
      </c>
      <c r="B45" s="1725">
        <v>306995.80249900999</v>
      </c>
      <c r="C45" s="1725">
        <v>304633.99444619002</v>
      </c>
      <c r="D45" s="1725">
        <v>308105.05928630993</v>
      </c>
      <c r="E45" s="1725">
        <v>310277.85928530991</v>
      </c>
      <c r="F45" s="1725">
        <v>308691.51593130996</v>
      </c>
      <c r="G45" s="1725">
        <v>309985.35671930993</v>
      </c>
      <c r="H45" s="1725">
        <v>317972.85671930993</v>
      </c>
      <c r="I45" s="1725">
        <v>320762.33382030996</v>
      </c>
      <c r="J45" s="1725">
        <v>321408.18382430996</v>
      </c>
      <c r="K45" s="1725">
        <v>313047.55525730993</v>
      </c>
      <c r="L45" s="1725">
        <v>315877.90010930994</v>
      </c>
      <c r="M45" s="1725">
        <v>305820.81537230994</v>
      </c>
      <c r="N45" s="1725">
        <v>301392.40556055005</v>
      </c>
      <c r="O45" s="1726">
        <v>303163.75276454998</v>
      </c>
      <c r="P45" s="1726">
        <v>303163.75276454998</v>
      </c>
      <c r="Q45" s="1726">
        <v>303163.72578503005</v>
      </c>
      <c r="R45" s="1726">
        <v>303163.70747127</v>
      </c>
      <c r="S45" s="1726">
        <v>302443.68553023005</v>
      </c>
      <c r="T45" s="1726">
        <v>307513.8393007</v>
      </c>
      <c r="U45" s="1726">
        <v>322685.37056561006</v>
      </c>
      <c r="V45" s="1726">
        <v>312970.58134954999</v>
      </c>
      <c r="W45" s="1726">
        <v>310805.32404654997</v>
      </c>
      <c r="X45" s="1726">
        <v>312413.72404654999</v>
      </c>
      <c r="Y45" s="1726">
        <v>312884.01649473998</v>
      </c>
      <c r="Z45" s="1726">
        <v>320205.62285073998</v>
      </c>
      <c r="AA45" s="1726">
        <v>313917.80550111004</v>
      </c>
      <c r="AB45" s="1726">
        <v>318888.20364711003</v>
      </c>
      <c r="AC45" s="1726">
        <v>318888.20364711003</v>
      </c>
      <c r="AD45" s="1726">
        <v>319420.85062663001</v>
      </c>
      <c r="AE45" s="1726">
        <v>332165.41147643002</v>
      </c>
      <c r="AF45" s="1726">
        <v>329923.66147643002</v>
      </c>
      <c r="AG45" s="1726">
        <v>329923.66147643002</v>
      </c>
      <c r="AH45" s="1726">
        <v>329923.66281343001</v>
      </c>
      <c r="AI45" s="1726">
        <v>331544.59216858004</v>
      </c>
      <c r="AJ45" s="1726">
        <v>331544.59216858004</v>
      </c>
      <c r="AK45" s="1726">
        <v>331544.59216857998</v>
      </c>
      <c r="AL45" s="1726">
        <v>331544.59216858004</v>
      </c>
      <c r="AM45" s="1726">
        <v>327561.25906658004</v>
      </c>
      <c r="AN45" s="1726">
        <v>327561.25906658004</v>
      </c>
      <c r="AO45" s="1726">
        <v>327580.19406458002</v>
      </c>
      <c r="AP45" s="1726">
        <v>340161.25906657998</v>
      </c>
      <c r="AQ45" s="1726">
        <v>372654.77477090003</v>
      </c>
      <c r="AR45" s="1726">
        <v>382583.61462090001</v>
      </c>
      <c r="AS45" s="1726">
        <v>382583.61462090001</v>
      </c>
      <c r="AT45" s="1726">
        <v>388701.61462090001</v>
      </c>
      <c r="AU45" s="1726">
        <v>382835.99218252004</v>
      </c>
      <c r="AV45" s="1726">
        <v>405367.76657276001</v>
      </c>
      <c r="AW45" s="1726">
        <v>404367.76657276001</v>
      </c>
      <c r="AX45" s="1726">
        <v>394470.00107075</v>
      </c>
      <c r="AY45" s="1726">
        <v>394536.23969592003</v>
      </c>
      <c r="AZ45" s="1726">
        <v>402209.77215992002</v>
      </c>
      <c r="BA45" s="1726">
        <v>402209.77215985005</v>
      </c>
      <c r="BB45" s="1726">
        <v>402164.40790585004</v>
      </c>
      <c r="BC45" s="1726">
        <v>402672.04790584999</v>
      </c>
      <c r="BD45" s="1727">
        <v>402457.79412512999</v>
      </c>
      <c r="BE45" s="1726">
        <v>410264.16372671002</v>
      </c>
      <c r="BF45" s="1726">
        <v>410842.29819841997</v>
      </c>
      <c r="BG45" s="1728">
        <v>436762.36372671003</v>
      </c>
      <c r="BH45" s="1726">
        <v>448693.98486273002</v>
      </c>
      <c r="BI45" s="1726">
        <v>448692.39344664</v>
      </c>
      <c r="BJ45" s="1727">
        <v>456928.19396523002</v>
      </c>
      <c r="BK45" s="1726">
        <v>451167.03432123002</v>
      </c>
      <c r="BL45" s="1726">
        <v>450681.63432123006</v>
      </c>
      <c r="BM45" s="1727">
        <v>437085.41460041003</v>
      </c>
      <c r="BN45" s="1726">
        <v>449226.57520541002</v>
      </c>
      <c r="BO45" s="1726">
        <v>449292.81408253004</v>
      </c>
      <c r="BP45" s="2070">
        <v>446704.74009681999</v>
      </c>
    </row>
    <row r="46" spans="1:69" s="1729" customFormat="1" ht="15.75">
      <c r="A46" s="1730" t="s">
        <v>887</v>
      </c>
      <c r="B46" s="1725">
        <v>749467.40549957997</v>
      </c>
      <c r="C46" s="1725">
        <v>749984.53247227985</v>
      </c>
      <c r="D46" s="1725">
        <v>757782.02075961011</v>
      </c>
      <c r="E46" s="1725">
        <v>764306.78949065018</v>
      </c>
      <c r="F46" s="1725">
        <v>789659.68979951995</v>
      </c>
      <c r="G46" s="1725">
        <v>802568.33639656007</v>
      </c>
      <c r="H46" s="1725">
        <v>801169.70755568007</v>
      </c>
      <c r="I46" s="1725">
        <v>144567.85008627002</v>
      </c>
      <c r="J46" s="1725">
        <v>3287.6262542499999</v>
      </c>
      <c r="K46" s="1725">
        <v>0</v>
      </c>
      <c r="L46" s="1725">
        <v>0</v>
      </c>
      <c r="M46" s="1725">
        <v>0</v>
      </c>
      <c r="N46" s="1725">
        <v>0</v>
      </c>
      <c r="O46" s="1726">
        <v>0</v>
      </c>
      <c r="P46" s="1726">
        <v>0</v>
      </c>
      <c r="Q46" s="1726">
        <v>0</v>
      </c>
      <c r="R46" s="1726">
        <v>0</v>
      </c>
      <c r="S46" s="1726">
        <v>0</v>
      </c>
      <c r="T46" s="1726">
        <v>0</v>
      </c>
      <c r="U46" s="1726">
        <v>0</v>
      </c>
      <c r="V46" s="1726">
        <v>0</v>
      </c>
      <c r="W46" s="1726">
        <v>0</v>
      </c>
      <c r="X46" s="1726">
        <v>0</v>
      </c>
      <c r="Y46" s="1726">
        <v>0</v>
      </c>
      <c r="Z46" s="1726">
        <v>0</v>
      </c>
      <c r="AA46" s="1726">
        <v>0</v>
      </c>
      <c r="AB46" s="1726">
        <v>0</v>
      </c>
      <c r="AC46" s="1726">
        <v>0</v>
      </c>
      <c r="AD46" s="1726">
        <v>0</v>
      </c>
      <c r="AE46" s="1726">
        <v>0</v>
      </c>
      <c r="AF46" s="1726">
        <v>0</v>
      </c>
      <c r="AG46" s="1726">
        <v>0</v>
      </c>
      <c r="AH46" s="1726">
        <v>0</v>
      </c>
      <c r="AI46" s="1726">
        <v>0</v>
      </c>
      <c r="AJ46" s="1726">
        <v>0</v>
      </c>
      <c r="AK46" s="1726">
        <v>0</v>
      </c>
      <c r="AL46" s="1726">
        <v>0</v>
      </c>
      <c r="AM46" s="1726">
        <v>0</v>
      </c>
      <c r="AN46" s="1726">
        <v>0</v>
      </c>
      <c r="AO46" s="1726">
        <v>0</v>
      </c>
      <c r="AP46" s="1726">
        <v>0</v>
      </c>
      <c r="AQ46" s="1726">
        <v>0</v>
      </c>
      <c r="AR46" s="1726">
        <v>0</v>
      </c>
      <c r="AS46" s="1726">
        <v>0</v>
      </c>
      <c r="AT46" s="1726">
        <v>0</v>
      </c>
      <c r="AU46" s="1726">
        <v>0</v>
      </c>
      <c r="AV46" s="1726">
        <v>0</v>
      </c>
      <c r="AW46" s="1726">
        <v>0</v>
      </c>
      <c r="AX46" s="1726">
        <v>0</v>
      </c>
      <c r="AY46" s="1726">
        <v>0</v>
      </c>
      <c r="AZ46" s="1726">
        <v>0</v>
      </c>
      <c r="BA46" s="1726">
        <v>0</v>
      </c>
      <c r="BB46" s="1726">
        <v>0</v>
      </c>
      <c r="BC46" s="1726">
        <v>0</v>
      </c>
      <c r="BD46" s="1727">
        <v>0</v>
      </c>
      <c r="BE46" s="1726">
        <v>0</v>
      </c>
      <c r="BF46" s="1726">
        <v>112450</v>
      </c>
      <c r="BG46" s="1728">
        <v>0</v>
      </c>
      <c r="BH46" s="1726">
        <v>0</v>
      </c>
      <c r="BI46" s="1726">
        <v>0</v>
      </c>
      <c r="BJ46" s="1727">
        <v>0</v>
      </c>
      <c r="BK46" s="1726">
        <v>0</v>
      </c>
      <c r="BL46" s="1726">
        <v>0</v>
      </c>
      <c r="BM46" s="1727">
        <v>0</v>
      </c>
      <c r="BN46" s="1726">
        <v>0</v>
      </c>
      <c r="BO46" s="1726">
        <v>0</v>
      </c>
      <c r="BP46" s="2070">
        <v>0</v>
      </c>
    </row>
    <row r="47" spans="1:69" s="1729" customFormat="1" ht="15.75">
      <c r="A47" s="1730" t="s">
        <v>888</v>
      </c>
      <c r="B47" s="1725">
        <v>55277.172622050006</v>
      </c>
      <c r="C47" s="1725">
        <v>55217.448965050004</v>
      </c>
      <c r="D47" s="1725">
        <v>53957.328681550003</v>
      </c>
      <c r="E47" s="1725">
        <v>81831.988979339993</v>
      </c>
      <c r="F47" s="1725">
        <v>85343.620709340001</v>
      </c>
      <c r="G47" s="1725">
        <v>90059.57608033999</v>
      </c>
      <c r="H47" s="1725">
        <v>89663.12761594</v>
      </c>
      <c r="I47" s="1725">
        <v>90378.022022970006</v>
      </c>
      <c r="J47" s="1725">
        <v>92081.272580389996</v>
      </c>
      <c r="K47" s="1725">
        <v>98448.907051670001</v>
      </c>
      <c r="L47" s="1725">
        <v>96240.981876999998</v>
      </c>
      <c r="M47" s="1725">
        <v>101427.39359133999</v>
      </c>
      <c r="N47" s="1725">
        <v>83352.561127549998</v>
      </c>
      <c r="O47" s="1726">
        <v>82872.53797772</v>
      </c>
      <c r="P47" s="1726">
        <v>85925.316138070004</v>
      </c>
      <c r="Q47" s="1726">
        <v>102136.01498508999</v>
      </c>
      <c r="R47" s="1726">
        <v>101915.22304744</v>
      </c>
      <c r="S47" s="1726">
        <v>140323.66819877</v>
      </c>
      <c r="T47" s="1726">
        <v>218899.66720108999</v>
      </c>
      <c r="U47" s="1726">
        <v>265192.33607939002</v>
      </c>
      <c r="V47" s="1726">
        <v>336422.68274737999</v>
      </c>
      <c r="W47" s="1726">
        <v>400407.15163429006</v>
      </c>
      <c r="X47" s="1726">
        <v>476379.96234477998</v>
      </c>
      <c r="Y47" s="1726">
        <v>489243.89909501001</v>
      </c>
      <c r="Z47" s="1726">
        <v>524796.99603335001</v>
      </c>
      <c r="AA47" s="1726">
        <v>534835.78201597999</v>
      </c>
      <c r="AB47" s="1726">
        <v>564028.7233744401</v>
      </c>
      <c r="AC47" s="1726">
        <v>577806.89595665003</v>
      </c>
      <c r="AD47" s="1726">
        <v>574124.86985927995</v>
      </c>
      <c r="AE47" s="1726">
        <v>574859.55689477001</v>
      </c>
      <c r="AF47" s="1726">
        <v>631869.69452843</v>
      </c>
      <c r="AG47" s="1726">
        <v>625867.86111706996</v>
      </c>
      <c r="AH47" s="1726">
        <v>636314.53952900018</v>
      </c>
      <c r="AI47" s="1726">
        <v>637439.39242156001</v>
      </c>
      <c r="AJ47" s="1726">
        <v>638738.77536010998</v>
      </c>
      <c r="AK47" s="1726">
        <v>636564.05915841006</v>
      </c>
      <c r="AL47" s="1726">
        <v>648283.29364972992</v>
      </c>
      <c r="AM47" s="1726">
        <v>647405.97470650997</v>
      </c>
      <c r="AN47" s="1726">
        <v>654684.67641549988</v>
      </c>
      <c r="AO47" s="1726">
        <v>657406.22887392994</v>
      </c>
      <c r="AP47" s="1726">
        <v>657414.58852102002</v>
      </c>
      <c r="AQ47" s="1726">
        <v>662666.66736967</v>
      </c>
      <c r="AR47" s="1726">
        <v>668360.04940499004</v>
      </c>
      <c r="AS47" s="1726">
        <v>609587.19486548996</v>
      </c>
      <c r="AT47" s="1726">
        <v>605661.44887809013</v>
      </c>
      <c r="AU47" s="1726">
        <v>611464.35086242005</v>
      </c>
      <c r="AV47" s="1726">
        <v>616069.92509159993</v>
      </c>
      <c r="AW47" s="1726">
        <v>611554.26669600001</v>
      </c>
      <c r="AX47" s="1726">
        <v>620551.12727466004</v>
      </c>
      <c r="AY47" s="1726">
        <v>622170.55099330994</v>
      </c>
      <c r="AZ47" s="1726">
        <v>619249.36738527007</v>
      </c>
      <c r="BA47" s="1726">
        <v>626704.70528951997</v>
      </c>
      <c r="BB47" s="1726">
        <v>607065.77787347999</v>
      </c>
      <c r="BC47" s="1726">
        <v>597720.07028777001</v>
      </c>
      <c r="BD47" s="1727">
        <v>590915.29765231989</v>
      </c>
      <c r="BE47" s="1726">
        <v>589415.35115367</v>
      </c>
      <c r="BF47" s="1726">
        <v>591848.93048477999</v>
      </c>
      <c r="BG47" s="1728">
        <v>588300.53079204005</v>
      </c>
      <c r="BH47" s="1726">
        <v>443961.72190295003</v>
      </c>
      <c r="BI47" s="1726">
        <v>534616.87499888998</v>
      </c>
      <c r="BJ47" s="1727">
        <v>525067.17630183999</v>
      </c>
      <c r="BK47" s="1726">
        <v>499856.07431737002</v>
      </c>
      <c r="BL47" s="1726">
        <v>524969.47682640003</v>
      </c>
      <c r="BM47" s="1727">
        <v>514798.63977867999</v>
      </c>
      <c r="BN47" s="1726">
        <v>535980.45628596994</v>
      </c>
      <c r="BO47" s="1726">
        <v>533420.83804983005</v>
      </c>
      <c r="BP47" s="2070">
        <v>712047.08604413003</v>
      </c>
    </row>
    <row r="48" spans="1:69" s="1729" customFormat="1" ht="15.75">
      <c r="A48" s="1724" t="s">
        <v>889</v>
      </c>
      <c r="B48" s="1725">
        <v>9880.1795113999997</v>
      </c>
      <c r="C48" s="1725">
        <v>9770.1619911299986</v>
      </c>
      <c r="D48" s="1725">
        <v>10088.31052884</v>
      </c>
      <c r="E48" s="1725">
        <v>10088.31052884</v>
      </c>
      <c r="F48" s="1725">
        <v>10401.87281678</v>
      </c>
      <c r="G48" s="1725">
        <v>10532.332450370001</v>
      </c>
      <c r="H48" s="1725">
        <v>10646.046905990001</v>
      </c>
      <c r="I48" s="1725">
        <v>10777.272462270001</v>
      </c>
      <c r="J48" s="1725">
        <v>9963.0507794900004</v>
      </c>
      <c r="K48" s="1725">
        <v>9822.1716640899995</v>
      </c>
      <c r="L48" s="1725">
        <v>10139.084612639999</v>
      </c>
      <c r="M48" s="1725">
        <v>10023.35476117</v>
      </c>
      <c r="N48" s="1725">
        <v>9108.4988146100004</v>
      </c>
      <c r="O48" s="1726">
        <v>9110.3942975900009</v>
      </c>
      <c r="P48" s="1726">
        <v>7145.71527358</v>
      </c>
      <c r="Q48" s="1726">
        <v>6679.0031262100001</v>
      </c>
      <c r="R48" s="1726">
        <v>6424.1713608299997</v>
      </c>
      <c r="S48" s="1726">
        <v>5658.5458062700009</v>
      </c>
      <c r="T48" s="1726">
        <v>4858.0836592400001</v>
      </c>
      <c r="U48" s="1726">
        <v>7304.8770301000004</v>
      </c>
      <c r="V48" s="1726">
        <v>7339.7074218899998</v>
      </c>
      <c r="W48" s="1726">
        <v>6291.8523004899998</v>
      </c>
      <c r="X48" s="1726">
        <v>2107.4473600599999</v>
      </c>
      <c r="Y48" s="1726">
        <v>4922.1384127800002</v>
      </c>
      <c r="Z48" s="1726">
        <v>475.58143354999999</v>
      </c>
      <c r="AA48" s="1726">
        <v>475.72272555000001</v>
      </c>
      <c r="AB48" s="1726">
        <v>373.98906162999998</v>
      </c>
      <c r="AC48" s="1726">
        <v>526.78585872000008</v>
      </c>
      <c r="AD48" s="1726">
        <v>0</v>
      </c>
      <c r="AE48" s="1726">
        <v>0</v>
      </c>
      <c r="AF48" s="1726">
        <v>0</v>
      </c>
      <c r="AG48" s="1726">
        <v>0</v>
      </c>
      <c r="AH48" s="1726">
        <v>0</v>
      </c>
      <c r="AI48" s="1726">
        <v>0</v>
      </c>
      <c r="AJ48" s="1726">
        <v>447.69176692000002</v>
      </c>
      <c r="AK48" s="1726">
        <v>0</v>
      </c>
      <c r="AL48" s="1726">
        <v>0</v>
      </c>
      <c r="AM48" s="1726">
        <v>0</v>
      </c>
      <c r="AN48" s="1726">
        <v>0</v>
      </c>
      <c r="AO48" s="1726">
        <v>0</v>
      </c>
      <c r="AP48" s="1726">
        <v>0</v>
      </c>
      <c r="AQ48" s="1726">
        <v>0</v>
      </c>
      <c r="AR48" s="1726">
        <v>0</v>
      </c>
      <c r="AS48" s="1726">
        <v>0</v>
      </c>
      <c r="AT48" s="1726">
        <v>0</v>
      </c>
      <c r="AU48" s="1726">
        <v>0</v>
      </c>
      <c r="AV48" s="1726">
        <v>0</v>
      </c>
      <c r="AW48" s="1726">
        <v>0</v>
      </c>
      <c r="AX48" s="1726">
        <v>0</v>
      </c>
      <c r="AY48" s="1726">
        <v>0</v>
      </c>
      <c r="AZ48" s="1726">
        <v>0</v>
      </c>
      <c r="BA48" s="1726">
        <v>9235.5648680499999</v>
      </c>
      <c r="BB48" s="1726">
        <v>1296.3590620099999</v>
      </c>
      <c r="BC48" s="1726">
        <v>-1E-8</v>
      </c>
      <c r="BD48" s="1727">
        <v>0</v>
      </c>
      <c r="BE48" s="1726">
        <v>-1E-8</v>
      </c>
      <c r="BF48" s="1726">
        <v>-1E-8</v>
      </c>
      <c r="BG48" s="1728">
        <v>-1E-8</v>
      </c>
      <c r="BH48" s="1726">
        <v>-1E-8</v>
      </c>
      <c r="BI48" s="1726">
        <v>-1E-8</v>
      </c>
      <c r="BJ48" s="1727">
        <v>-1E-8</v>
      </c>
      <c r="BK48" s="1726">
        <v>-1E-8</v>
      </c>
      <c r="BL48" s="1726">
        <v>-1E-8</v>
      </c>
      <c r="BM48" s="1727">
        <v>3849.9923179899997</v>
      </c>
      <c r="BN48" s="1726">
        <v>6741.9991369899999</v>
      </c>
      <c r="BO48" s="1726">
        <v>9504.1706675600017</v>
      </c>
      <c r="BP48" s="2070">
        <v>10342.19289952</v>
      </c>
    </row>
    <row r="49" spans="1:69" s="1729" customFormat="1" ht="15.75">
      <c r="A49" s="1724" t="s">
        <v>890</v>
      </c>
      <c r="B49" s="1725">
        <v>3615.5120605500001</v>
      </c>
      <c r="C49" s="1725">
        <v>6459.70726655</v>
      </c>
      <c r="D49" s="1725">
        <v>3638.74092819</v>
      </c>
      <c r="E49" s="1725">
        <v>7350.8241404099999</v>
      </c>
      <c r="F49" s="1725">
        <v>9254.8577733999991</v>
      </c>
      <c r="G49" s="1725">
        <v>5947.9034645500014</v>
      </c>
      <c r="H49" s="1725">
        <v>5961.7942489400002</v>
      </c>
      <c r="I49" s="1725">
        <v>4200.1558705299994</v>
      </c>
      <c r="J49" s="1725">
        <v>5655.6509358600006</v>
      </c>
      <c r="K49" s="1725">
        <v>8757.2263014499986</v>
      </c>
      <c r="L49" s="1725">
        <v>12653.426604190001</v>
      </c>
      <c r="M49" s="1725">
        <v>12872.986694290001</v>
      </c>
      <c r="N49" s="1725">
        <v>20788.071600859999</v>
      </c>
      <c r="O49" s="1726">
        <v>12577.368075199998</v>
      </c>
      <c r="P49" s="1726">
        <v>12981.777467190001</v>
      </c>
      <c r="Q49" s="1726">
        <v>8596.2845073400003</v>
      </c>
      <c r="R49" s="1726">
        <v>12627.623098829998</v>
      </c>
      <c r="S49" s="1726">
        <v>11969.512665209999</v>
      </c>
      <c r="T49" s="1726">
        <v>6745.9640661199992</v>
      </c>
      <c r="U49" s="1726">
        <v>16434.894503479998</v>
      </c>
      <c r="V49" s="1726">
        <v>21091.566628500001</v>
      </c>
      <c r="W49" s="1726">
        <v>28417.89023682</v>
      </c>
      <c r="X49" s="1726">
        <v>27924.229121330001</v>
      </c>
      <c r="Y49" s="1726">
        <v>22771.717733759997</v>
      </c>
      <c r="Z49" s="1726">
        <v>12312.226359199998</v>
      </c>
      <c r="AA49" s="1726">
        <v>11061.43584197</v>
      </c>
      <c r="AB49" s="1726">
        <v>11336.10724521</v>
      </c>
      <c r="AC49" s="1726">
        <v>29755.860676569999</v>
      </c>
      <c r="AD49" s="1726">
        <v>32574.661919779999</v>
      </c>
      <c r="AE49" s="1726">
        <v>30261.03299969</v>
      </c>
      <c r="AF49" s="1726">
        <v>45596.051919609999</v>
      </c>
      <c r="AG49" s="1726">
        <v>38311.055056969999</v>
      </c>
      <c r="AH49" s="1726">
        <v>33509.782561339998</v>
      </c>
      <c r="AI49" s="1726">
        <v>27795.297370219996</v>
      </c>
      <c r="AJ49" s="1726">
        <v>22194.903093689994</v>
      </c>
      <c r="AK49" s="1726">
        <v>25298.086712169999</v>
      </c>
      <c r="AL49" s="1726">
        <v>43168.455507350001</v>
      </c>
      <c r="AM49" s="1726">
        <v>28394.408632210001</v>
      </c>
      <c r="AN49" s="1726">
        <v>24737.55035243</v>
      </c>
      <c r="AO49" s="1726">
        <v>41039.934126879998</v>
      </c>
      <c r="AP49" s="1726">
        <v>36730.344263059997</v>
      </c>
      <c r="AQ49" s="1726">
        <v>33857.864718080004</v>
      </c>
      <c r="AR49" s="1726">
        <v>26810.34975985</v>
      </c>
      <c r="AS49" s="1726">
        <v>36305.546613849998</v>
      </c>
      <c r="AT49" s="1726">
        <v>24924.66893593</v>
      </c>
      <c r="AU49" s="1726">
        <v>26428.840285349997</v>
      </c>
      <c r="AV49" s="1726">
        <v>15517.14030399</v>
      </c>
      <c r="AW49" s="1726">
        <v>11571.608781139999</v>
      </c>
      <c r="AX49" s="1726">
        <v>7293.5614344599999</v>
      </c>
      <c r="AY49" s="1726">
        <v>4438.9765315100003</v>
      </c>
      <c r="AZ49" s="1726">
        <v>3311.0965980899996</v>
      </c>
      <c r="BA49" s="1726">
        <v>3826.1118001000004</v>
      </c>
      <c r="BB49" s="1726">
        <v>7711.5164923600005</v>
      </c>
      <c r="BC49" s="1726">
        <v>10773.20727485</v>
      </c>
      <c r="BD49" s="1727">
        <v>11510.600846190002</v>
      </c>
      <c r="BE49" s="1726">
        <v>6675.6479385499988</v>
      </c>
      <c r="BF49" s="1726">
        <v>12120.66592472</v>
      </c>
      <c r="BG49" s="1728">
        <v>12179.416195329999</v>
      </c>
      <c r="BH49" s="1726">
        <v>8304.3696915399996</v>
      </c>
      <c r="BI49" s="1726">
        <v>8678.1031694899993</v>
      </c>
      <c r="BJ49" s="1727">
        <v>7917.2838185299997</v>
      </c>
      <c r="BK49" s="1726">
        <v>6267.9932583100008</v>
      </c>
      <c r="BL49" s="1726">
        <v>2377.0289142900006</v>
      </c>
      <c r="BM49" s="1727">
        <v>3553.1939719500001</v>
      </c>
      <c r="BN49" s="1726">
        <v>1450.8974514700001</v>
      </c>
      <c r="BO49" s="1726">
        <v>1864.7760048700002</v>
      </c>
      <c r="BP49" s="2070">
        <v>1589.09929483</v>
      </c>
    </row>
    <row r="50" spans="1:69" s="1729" customFormat="1" ht="15.75">
      <c r="A50" s="1724" t="s">
        <v>891</v>
      </c>
      <c r="B50" s="1725">
        <v>0</v>
      </c>
      <c r="C50" s="1725">
        <v>0</v>
      </c>
      <c r="D50" s="1725">
        <v>0</v>
      </c>
      <c r="E50" s="1725">
        <v>0</v>
      </c>
      <c r="F50" s="1725">
        <v>0</v>
      </c>
      <c r="G50" s="1725">
        <v>0</v>
      </c>
      <c r="H50" s="1725">
        <v>0</v>
      </c>
      <c r="I50" s="1725">
        <v>0</v>
      </c>
      <c r="J50" s="1725">
        <v>0</v>
      </c>
      <c r="K50" s="1725">
        <v>0</v>
      </c>
      <c r="L50" s="1725">
        <v>0</v>
      </c>
      <c r="M50" s="1725">
        <v>0</v>
      </c>
      <c r="N50" s="1725">
        <v>0</v>
      </c>
      <c r="O50" s="1726">
        <v>0</v>
      </c>
      <c r="P50" s="1726">
        <v>0</v>
      </c>
      <c r="Q50" s="1726">
        <v>0</v>
      </c>
      <c r="R50" s="1726">
        <v>0</v>
      </c>
      <c r="S50" s="1726">
        <v>0</v>
      </c>
      <c r="T50" s="1726">
        <v>0</v>
      </c>
      <c r="U50" s="1726">
        <v>0</v>
      </c>
      <c r="V50" s="1726">
        <v>0</v>
      </c>
      <c r="W50" s="1726">
        <v>0</v>
      </c>
      <c r="X50" s="1726">
        <v>0</v>
      </c>
      <c r="Y50" s="1726">
        <v>0</v>
      </c>
      <c r="Z50" s="1726">
        <v>0</v>
      </c>
      <c r="AA50" s="1726">
        <v>0</v>
      </c>
      <c r="AB50" s="1726">
        <v>0</v>
      </c>
      <c r="AC50" s="1726">
        <v>0</v>
      </c>
      <c r="AD50" s="1726">
        <v>0</v>
      </c>
      <c r="AE50" s="1726">
        <v>0</v>
      </c>
      <c r="AF50" s="1726">
        <v>0</v>
      </c>
      <c r="AG50" s="1726">
        <v>0</v>
      </c>
      <c r="AH50" s="1726">
        <v>0</v>
      </c>
      <c r="AI50" s="1726">
        <v>0</v>
      </c>
      <c r="AJ50" s="1726">
        <v>0</v>
      </c>
      <c r="AK50" s="1726">
        <v>0</v>
      </c>
      <c r="AL50" s="1726">
        <v>0</v>
      </c>
      <c r="AM50" s="1726">
        <v>0</v>
      </c>
      <c r="AN50" s="1726">
        <v>0</v>
      </c>
      <c r="AO50" s="1726">
        <v>0</v>
      </c>
      <c r="AP50" s="1726">
        <v>0</v>
      </c>
      <c r="AQ50" s="1726">
        <v>0</v>
      </c>
      <c r="AR50" s="1726">
        <v>0</v>
      </c>
      <c r="AS50" s="1726">
        <v>0</v>
      </c>
      <c r="AT50" s="1726">
        <v>0</v>
      </c>
      <c r="AU50" s="1726">
        <v>0</v>
      </c>
      <c r="AV50" s="1726">
        <v>0</v>
      </c>
      <c r="AW50" s="1726">
        <v>0</v>
      </c>
      <c r="AX50" s="1726">
        <v>0</v>
      </c>
      <c r="AY50" s="1726">
        <v>0</v>
      </c>
      <c r="AZ50" s="1726">
        <v>0</v>
      </c>
      <c r="BA50" s="1726">
        <v>0</v>
      </c>
      <c r="BB50" s="1726">
        <v>0</v>
      </c>
      <c r="BC50" s="1726">
        <v>0</v>
      </c>
      <c r="BD50" s="1727">
        <v>0</v>
      </c>
      <c r="BE50" s="1726">
        <v>0</v>
      </c>
      <c r="BF50" s="1726">
        <v>0</v>
      </c>
      <c r="BG50" s="1728">
        <v>0</v>
      </c>
      <c r="BH50" s="1726">
        <v>0</v>
      </c>
      <c r="BI50" s="1726">
        <v>0</v>
      </c>
      <c r="BJ50" s="1727">
        <v>0</v>
      </c>
      <c r="BK50" s="1726">
        <v>0</v>
      </c>
      <c r="BL50" s="1726">
        <v>0</v>
      </c>
      <c r="BM50" s="1727">
        <v>0</v>
      </c>
      <c r="BN50" s="1726">
        <v>0</v>
      </c>
      <c r="BO50" s="1726">
        <v>0</v>
      </c>
      <c r="BP50" s="2070">
        <v>0</v>
      </c>
    </row>
    <row r="51" spans="1:69" s="1729" customFormat="1" ht="15.75">
      <c r="A51" s="1724" t="s">
        <v>892</v>
      </c>
      <c r="B51" s="1725">
        <v>161938.21611626001</v>
      </c>
      <c r="C51" s="1725">
        <v>162488.56110936002</v>
      </c>
      <c r="D51" s="1725">
        <v>169284.85333953003</v>
      </c>
      <c r="E51" s="1725">
        <v>167320.33882265002</v>
      </c>
      <c r="F51" s="1725">
        <v>164019.22998956</v>
      </c>
      <c r="G51" s="1725">
        <v>162025.79077244998</v>
      </c>
      <c r="H51" s="1725">
        <v>159725.55410651001</v>
      </c>
      <c r="I51" s="1725">
        <v>161738.53829414002</v>
      </c>
      <c r="J51" s="1725">
        <v>170806.14479250001</v>
      </c>
      <c r="K51" s="1725">
        <v>161778.29235879998</v>
      </c>
      <c r="L51" s="1725">
        <v>159405.48635666</v>
      </c>
      <c r="M51" s="1725">
        <v>157181.70191173998</v>
      </c>
      <c r="N51" s="1725">
        <v>152065.73971434997</v>
      </c>
      <c r="O51" s="1726">
        <v>151310.16347072998</v>
      </c>
      <c r="P51" s="1726">
        <v>147862.62116232998</v>
      </c>
      <c r="Q51" s="1726">
        <v>143428.64541895999</v>
      </c>
      <c r="R51" s="1726">
        <v>146925.83357716</v>
      </c>
      <c r="S51" s="1726">
        <v>145469.03275511996</v>
      </c>
      <c r="T51" s="1726">
        <v>145074.06624950998</v>
      </c>
      <c r="U51" s="1726">
        <v>145289.05676430999</v>
      </c>
      <c r="V51" s="1726">
        <v>144745.45732015002</v>
      </c>
      <c r="W51" s="1726">
        <v>142030.69582895999</v>
      </c>
      <c r="X51" s="1726">
        <v>135713.62911959999</v>
      </c>
      <c r="Y51" s="1726">
        <v>130112.42573982001</v>
      </c>
      <c r="Z51" s="1726">
        <v>135452.81346479998</v>
      </c>
      <c r="AA51" s="1726">
        <v>131749.30386391</v>
      </c>
      <c r="AB51" s="1726">
        <v>130886.04440045</v>
      </c>
      <c r="AC51" s="1726">
        <v>141834.13491115</v>
      </c>
      <c r="AD51" s="1726">
        <v>142484.34703205002</v>
      </c>
      <c r="AE51" s="1726">
        <v>138778.64116136002</v>
      </c>
      <c r="AF51" s="1726">
        <v>133967.90212511001</v>
      </c>
      <c r="AG51" s="1726">
        <v>131646.84952547002</v>
      </c>
      <c r="AH51" s="1726">
        <v>126651.23082989</v>
      </c>
      <c r="AI51" s="1726">
        <v>122500.35814930999</v>
      </c>
      <c r="AJ51" s="1726">
        <v>117055.62266104</v>
      </c>
      <c r="AK51" s="1726">
        <v>115139.86126629001</v>
      </c>
      <c r="AL51" s="1726">
        <v>113518.64295585001</v>
      </c>
      <c r="AM51" s="1726">
        <v>109726.89571841998</v>
      </c>
      <c r="AN51" s="1726">
        <v>105367.96241475</v>
      </c>
      <c r="AO51" s="1726">
        <v>101408.59476506001</v>
      </c>
      <c r="AP51" s="1726">
        <v>100970.99389236</v>
      </c>
      <c r="AQ51" s="1726">
        <v>100987.9437085</v>
      </c>
      <c r="AR51" s="1726">
        <v>99181.97037589</v>
      </c>
      <c r="AS51" s="1726">
        <v>100721.25317508999</v>
      </c>
      <c r="AT51" s="1726">
        <v>98044.154167500004</v>
      </c>
      <c r="AU51" s="1726">
        <v>98352.346631720007</v>
      </c>
      <c r="AV51" s="1726">
        <v>97020.966001780005</v>
      </c>
      <c r="AW51" s="1726">
        <v>89708.774828330002</v>
      </c>
      <c r="AX51" s="1726">
        <v>94145.397266900007</v>
      </c>
      <c r="AY51" s="1726">
        <v>95724.000098620018</v>
      </c>
      <c r="AZ51" s="1726">
        <v>98428.596218900013</v>
      </c>
      <c r="BA51" s="1726">
        <v>96239.071908960002</v>
      </c>
      <c r="BB51" s="1726">
        <v>87842.597642400011</v>
      </c>
      <c r="BC51" s="1726">
        <v>86665.971518739985</v>
      </c>
      <c r="BD51" s="1727">
        <v>85256.724427449983</v>
      </c>
      <c r="BE51" s="1726">
        <v>83908.142204409989</v>
      </c>
      <c r="BF51" s="1726">
        <v>83606.803912560019</v>
      </c>
      <c r="BG51" s="1728">
        <v>86957.208528509989</v>
      </c>
      <c r="BH51" s="1726">
        <v>87562.165952700016</v>
      </c>
      <c r="BI51" s="1726">
        <v>78609.446948220007</v>
      </c>
      <c r="BJ51" s="1727">
        <v>80316.090175929989</v>
      </c>
      <c r="BK51" s="1726">
        <v>79567.253350309998</v>
      </c>
      <c r="BL51" s="1726">
        <v>78675.431619680006</v>
      </c>
      <c r="BM51" s="1727">
        <v>78445.582973379991</v>
      </c>
      <c r="BN51" s="1726">
        <v>81468.410745000001</v>
      </c>
      <c r="BO51" s="1726">
        <v>79712.001157890001</v>
      </c>
      <c r="BP51" s="2070">
        <v>79045.649302170001</v>
      </c>
    </row>
    <row r="52" spans="1:69" s="1729" customFormat="1" ht="15.75">
      <c r="A52" s="1733"/>
      <c r="B52" s="1725"/>
      <c r="C52" s="1725"/>
      <c r="D52" s="1725"/>
      <c r="E52" s="1725"/>
      <c r="F52" s="1725"/>
      <c r="G52" s="1725"/>
      <c r="H52" s="1725"/>
      <c r="I52" s="1725"/>
      <c r="J52" s="1725"/>
      <c r="K52" s="1725"/>
      <c r="L52" s="1725"/>
      <c r="M52" s="1725"/>
      <c r="N52" s="1725"/>
      <c r="O52" s="1726"/>
      <c r="P52" s="1726"/>
      <c r="Q52" s="1726"/>
      <c r="R52" s="1726"/>
      <c r="S52" s="1726"/>
      <c r="T52" s="1726"/>
      <c r="U52" s="1726"/>
      <c r="V52" s="1726"/>
      <c r="W52" s="1726"/>
      <c r="X52" s="1726"/>
      <c r="Y52" s="1726"/>
      <c r="Z52" s="1726"/>
      <c r="AA52" s="1726"/>
      <c r="AB52" s="1726"/>
      <c r="AC52" s="1726"/>
      <c r="AD52" s="1726"/>
      <c r="AE52" s="1726"/>
      <c r="AF52" s="1726"/>
      <c r="AG52" s="1726"/>
      <c r="AH52" s="1726"/>
      <c r="AI52" s="1726"/>
      <c r="AJ52" s="1726"/>
      <c r="AK52" s="1726"/>
      <c r="AL52" s="1726"/>
      <c r="AM52" s="1726"/>
      <c r="AN52" s="1726"/>
      <c r="AO52" s="1726"/>
      <c r="AP52" s="1726"/>
      <c r="AQ52" s="1726"/>
      <c r="AR52" s="1726"/>
      <c r="AS52" s="1726"/>
      <c r="AT52" s="1726"/>
      <c r="AU52" s="1726"/>
      <c r="AV52" s="1726"/>
      <c r="AW52" s="1726"/>
      <c r="AX52" s="1726"/>
      <c r="AY52" s="1726"/>
      <c r="AZ52" s="1726"/>
      <c r="BA52" s="1726"/>
      <c r="BB52" s="1726"/>
      <c r="BC52" s="1726"/>
      <c r="BD52" s="1727"/>
      <c r="BE52" s="1726"/>
      <c r="BF52" s="1726"/>
      <c r="BG52" s="1728"/>
      <c r="BH52" s="1726"/>
      <c r="BI52" s="1726"/>
      <c r="BJ52" s="1727"/>
      <c r="BK52" s="1726"/>
      <c r="BL52" s="1726"/>
      <c r="BM52" s="1727"/>
      <c r="BN52" s="1726"/>
      <c r="BO52" s="1726"/>
      <c r="BP52" s="2070"/>
    </row>
    <row r="53" spans="1:69" s="1729" customFormat="1" ht="15.75">
      <c r="A53" s="1719" t="s">
        <v>922</v>
      </c>
      <c r="B53" s="1720">
        <v>6670.7943851800001</v>
      </c>
      <c r="C53" s="1720">
        <v>4018.6539820600005</v>
      </c>
      <c r="D53" s="1720">
        <v>4168.1232495900003</v>
      </c>
      <c r="E53" s="1720">
        <v>4877.4963893000004</v>
      </c>
      <c r="F53" s="1720">
        <v>5175.7246797700009</v>
      </c>
      <c r="G53" s="1720">
        <v>5126.0736708300001</v>
      </c>
      <c r="H53" s="1720">
        <v>8197.5218109699999</v>
      </c>
      <c r="I53" s="1720">
        <v>9450.2050709199993</v>
      </c>
      <c r="J53" s="1720">
        <v>18555.049138909999</v>
      </c>
      <c r="K53" s="1720">
        <v>19142.734845949999</v>
      </c>
      <c r="L53" s="1720">
        <v>17178.67338281</v>
      </c>
      <c r="M53" s="1720">
        <v>30241.166243</v>
      </c>
      <c r="N53" s="1720">
        <v>44864.028983830001</v>
      </c>
      <c r="O53" s="1721">
        <v>33916.422822040004</v>
      </c>
      <c r="P53" s="1721">
        <v>34542.340746050002</v>
      </c>
      <c r="Q53" s="1721">
        <v>32058.82874719</v>
      </c>
      <c r="R53" s="1721">
        <v>33881.228879180002</v>
      </c>
      <c r="S53" s="1721">
        <v>37091.048973099998</v>
      </c>
      <c r="T53" s="1721">
        <v>39513.700115839994</v>
      </c>
      <c r="U53" s="1721">
        <v>38200.891696239996</v>
      </c>
      <c r="V53" s="1721">
        <v>32925.185992880004</v>
      </c>
      <c r="W53" s="1721">
        <v>25136.844609840002</v>
      </c>
      <c r="X53" s="1721">
        <v>25066.7505403</v>
      </c>
      <c r="Y53" s="1721">
        <v>24009.896471340002</v>
      </c>
      <c r="Z53" s="1721">
        <v>20945.495933850001</v>
      </c>
      <c r="AA53" s="1721">
        <v>21378.857693009999</v>
      </c>
      <c r="AB53" s="1721">
        <v>23351.973284160002</v>
      </c>
      <c r="AC53" s="1721">
        <v>49784.537012960005</v>
      </c>
      <c r="AD53" s="1721">
        <v>58776.75974003</v>
      </c>
      <c r="AE53" s="1721">
        <v>231871.90643318</v>
      </c>
      <c r="AF53" s="1721">
        <v>219910.09363393</v>
      </c>
      <c r="AG53" s="1721">
        <v>229931.66467822998</v>
      </c>
      <c r="AH53" s="1721">
        <v>215638.42254516002</v>
      </c>
      <c r="AI53" s="1721">
        <v>194826.29800631999</v>
      </c>
      <c r="AJ53" s="1721">
        <v>206429.19570473002</v>
      </c>
      <c r="AK53" s="1721">
        <v>218871.53443239001</v>
      </c>
      <c r="AL53" s="1721">
        <v>231989.38329353003</v>
      </c>
      <c r="AM53" s="1721">
        <v>280289.62334133004</v>
      </c>
      <c r="AN53" s="1721">
        <v>272698.04676308</v>
      </c>
      <c r="AO53" s="1721">
        <v>234542.39596378998</v>
      </c>
      <c r="AP53" s="1721">
        <v>191907.70896132998</v>
      </c>
      <c r="AQ53" s="1721">
        <v>178864.61010986002</v>
      </c>
      <c r="AR53" s="1721">
        <v>160256.82995341998</v>
      </c>
      <c r="AS53" s="1721">
        <v>146508.99309567001</v>
      </c>
      <c r="AT53" s="1721">
        <v>145383.28206104998</v>
      </c>
      <c r="AU53" s="1721">
        <v>146548.40612751999</v>
      </c>
      <c r="AV53" s="1721">
        <v>137621.09373309001</v>
      </c>
      <c r="AW53" s="1721">
        <v>155732.23520231998</v>
      </c>
      <c r="AX53" s="1721">
        <v>171850.01161875</v>
      </c>
      <c r="AY53" s="1721">
        <v>200957.97384302999</v>
      </c>
      <c r="AZ53" s="1721">
        <v>207689.55272991001</v>
      </c>
      <c r="BA53" s="1721">
        <v>212743.51078709</v>
      </c>
      <c r="BB53" s="1721">
        <v>225958.52687367002</v>
      </c>
      <c r="BC53" s="1721">
        <v>275559.66992401</v>
      </c>
      <c r="BD53" s="1722">
        <v>318173.19056429999</v>
      </c>
      <c r="BE53" s="1721">
        <v>287986.75690987002</v>
      </c>
      <c r="BF53" s="1721">
        <v>334342.36365529004</v>
      </c>
      <c r="BG53" s="1723">
        <v>307072.36302156001</v>
      </c>
      <c r="BH53" s="1721">
        <v>345433.61423154001</v>
      </c>
      <c r="BI53" s="1721">
        <v>300944.83002631</v>
      </c>
      <c r="BJ53" s="1722">
        <v>312269.07134649</v>
      </c>
      <c r="BK53" s="1721">
        <v>301586.22688100999</v>
      </c>
      <c r="BL53" s="1721">
        <v>302025.34481644002</v>
      </c>
      <c r="BM53" s="1722">
        <v>268690.43754103995</v>
      </c>
      <c r="BN53" s="1721">
        <v>288721.06443088001</v>
      </c>
      <c r="BO53" s="1721">
        <v>303633.34056258004</v>
      </c>
      <c r="BP53" s="2069">
        <v>386654.15354527003</v>
      </c>
      <c r="BQ53" s="374"/>
    </row>
    <row r="54" spans="1:69" s="374" customFormat="1" ht="15.75">
      <c r="A54" s="1732" t="s">
        <v>923</v>
      </c>
      <c r="B54" s="1725">
        <v>6670.7943851800001</v>
      </c>
      <c r="C54" s="1725">
        <v>4018.6539820600005</v>
      </c>
      <c r="D54" s="1725">
        <v>4168.1232495900003</v>
      </c>
      <c r="E54" s="1725">
        <v>4877.4963893000004</v>
      </c>
      <c r="F54" s="1725">
        <v>5175.7246797700009</v>
      </c>
      <c r="G54" s="1725">
        <v>5126.0736708300001</v>
      </c>
      <c r="H54" s="1725">
        <v>8197.5218109699999</v>
      </c>
      <c r="I54" s="1725">
        <v>9450.2050709199993</v>
      </c>
      <c r="J54" s="1725">
        <v>18555.049138909999</v>
      </c>
      <c r="K54" s="1725">
        <v>19142.734845949999</v>
      </c>
      <c r="L54" s="1725">
        <v>17178.67338281</v>
      </c>
      <c r="M54" s="1725">
        <v>30241.166243</v>
      </c>
      <c r="N54" s="1725">
        <v>44864.028983830001</v>
      </c>
      <c r="O54" s="1726">
        <v>33916.422822040004</v>
      </c>
      <c r="P54" s="1726">
        <v>34542.340746050002</v>
      </c>
      <c r="Q54" s="1726">
        <v>32058.82874719</v>
      </c>
      <c r="R54" s="1726">
        <v>33881.228879180002</v>
      </c>
      <c r="S54" s="1726">
        <v>37091.048973099998</v>
      </c>
      <c r="T54" s="1726">
        <v>39513.700115839994</v>
      </c>
      <c r="U54" s="1726">
        <v>38200.891696239996</v>
      </c>
      <c r="V54" s="1726">
        <v>32925.185992880004</v>
      </c>
      <c r="W54" s="1726">
        <v>25136.844609840002</v>
      </c>
      <c r="X54" s="1726">
        <v>25066.7505403</v>
      </c>
      <c r="Y54" s="1726">
        <v>24009.896471340002</v>
      </c>
      <c r="Z54" s="1726">
        <v>20945.495933850001</v>
      </c>
      <c r="AA54" s="1726">
        <v>21378.857693009999</v>
      </c>
      <c r="AB54" s="1726">
        <v>23351.973284160002</v>
      </c>
      <c r="AC54" s="1726">
        <v>49784.537012960005</v>
      </c>
      <c r="AD54" s="1726">
        <v>58776.75974003</v>
      </c>
      <c r="AE54" s="1726">
        <v>231871.90643318</v>
      </c>
      <c r="AF54" s="1726">
        <v>219910.09363393</v>
      </c>
      <c r="AG54" s="1726">
        <v>229931.66467822998</v>
      </c>
      <c r="AH54" s="1726">
        <v>215638.42254516002</v>
      </c>
      <c r="AI54" s="1726">
        <v>194826.29800631999</v>
      </c>
      <c r="AJ54" s="1726">
        <v>206429.19570473002</v>
      </c>
      <c r="AK54" s="1726">
        <v>218871.53443239001</v>
      </c>
      <c r="AL54" s="1726">
        <v>231989.38329353003</v>
      </c>
      <c r="AM54" s="1726">
        <v>280289.62334133004</v>
      </c>
      <c r="AN54" s="1726">
        <v>272698.04676308</v>
      </c>
      <c r="AO54" s="1726">
        <v>234542.39596378998</v>
      </c>
      <c r="AP54" s="1726">
        <v>191907.70896132998</v>
      </c>
      <c r="AQ54" s="1726">
        <v>178864.61010986002</v>
      </c>
      <c r="AR54" s="1726">
        <v>160256.82995341998</v>
      </c>
      <c r="AS54" s="1726">
        <v>146508.99309567001</v>
      </c>
      <c r="AT54" s="1726">
        <v>145383.28206104998</v>
      </c>
      <c r="AU54" s="1726">
        <v>146548.40612751999</v>
      </c>
      <c r="AV54" s="1726">
        <v>137621.09373309001</v>
      </c>
      <c r="AW54" s="1726">
        <v>155732.23520231998</v>
      </c>
      <c r="AX54" s="1726">
        <v>171850.01161875</v>
      </c>
      <c r="AY54" s="1726">
        <v>200957.97384302999</v>
      </c>
      <c r="AZ54" s="1726">
        <v>207689.55272991001</v>
      </c>
      <c r="BA54" s="1726">
        <v>212743.51078709</v>
      </c>
      <c r="BB54" s="1726">
        <v>225958.52687367002</v>
      </c>
      <c r="BC54" s="1726">
        <v>275559.66992401</v>
      </c>
      <c r="BD54" s="1727">
        <v>318173.19056429999</v>
      </c>
      <c r="BE54" s="1726">
        <v>287986.75690987002</v>
      </c>
      <c r="BF54" s="1726">
        <v>334342.36365529004</v>
      </c>
      <c r="BG54" s="1728">
        <v>307072.36302156001</v>
      </c>
      <c r="BH54" s="1726">
        <v>345433.61423154001</v>
      </c>
      <c r="BI54" s="1726">
        <v>300944.83002631</v>
      </c>
      <c r="BJ54" s="1727">
        <v>312269.07134649</v>
      </c>
      <c r="BK54" s="1726">
        <v>301586.22688100999</v>
      </c>
      <c r="BL54" s="1726">
        <v>302025.34481644002</v>
      </c>
      <c r="BM54" s="1727">
        <v>268690.43754103995</v>
      </c>
      <c r="BN54" s="1726">
        <v>288721.06443088001</v>
      </c>
      <c r="BO54" s="1726">
        <v>303633.34056258004</v>
      </c>
      <c r="BP54" s="2070">
        <v>386654.15354527003</v>
      </c>
      <c r="BQ54" s="1729"/>
    </row>
    <row r="55" spans="1:69" s="1729" customFormat="1" ht="15.75">
      <c r="A55" s="1733"/>
      <c r="B55" s="1725"/>
      <c r="C55" s="1725"/>
      <c r="D55" s="1725"/>
      <c r="E55" s="1725"/>
      <c r="F55" s="1725"/>
      <c r="G55" s="1725"/>
      <c r="H55" s="1725"/>
      <c r="I55" s="1725"/>
      <c r="J55" s="1725"/>
      <c r="K55" s="1725"/>
      <c r="L55" s="1725"/>
      <c r="M55" s="1725"/>
      <c r="N55" s="1725"/>
      <c r="O55" s="1726"/>
      <c r="P55" s="1726"/>
      <c r="Q55" s="1726"/>
      <c r="R55" s="1726"/>
      <c r="S55" s="1726"/>
      <c r="T55" s="1726"/>
      <c r="U55" s="1726"/>
      <c r="V55" s="1726"/>
      <c r="W55" s="1726"/>
      <c r="X55" s="1726"/>
      <c r="Y55" s="1726"/>
      <c r="Z55" s="1726"/>
      <c r="AA55" s="1726"/>
      <c r="AB55" s="1726"/>
      <c r="AC55" s="1726"/>
      <c r="AD55" s="1726"/>
      <c r="AE55" s="1726"/>
      <c r="AF55" s="1726"/>
      <c r="AG55" s="1726"/>
      <c r="AH55" s="1726"/>
      <c r="AI55" s="1726"/>
      <c r="AJ55" s="1726"/>
      <c r="AK55" s="1726"/>
      <c r="AL55" s="1726"/>
      <c r="AM55" s="1726"/>
      <c r="AN55" s="1726"/>
      <c r="AO55" s="1726"/>
      <c r="AP55" s="1726"/>
      <c r="AQ55" s="1726"/>
      <c r="AR55" s="1726"/>
      <c r="AS55" s="1726"/>
      <c r="AT55" s="1726"/>
      <c r="AU55" s="1726"/>
      <c r="AV55" s="1726"/>
      <c r="AW55" s="1726"/>
      <c r="AX55" s="1726"/>
      <c r="AY55" s="1726"/>
      <c r="AZ55" s="1726"/>
      <c r="BA55" s="1726"/>
      <c r="BB55" s="1726"/>
      <c r="BC55" s="1726"/>
      <c r="BD55" s="1727"/>
      <c r="BE55" s="1726"/>
      <c r="BF55" s="1726"/>
      <c r="BG55" s="1728"/>
      <c r="BH55" s="1726"/>
      <c r="BI55" s="1726"/>
      <c r="BJ55" s="1727"/>
      <c r="BK55" s="1726"/>
      <c r="BL55" s="1726"/>
      <c r="BM55" s="1727"/>
      <c r="BN55" s="1726"/>
      <c r="BO55" s="1726"/>
      <c r="BP55" s="2070"/>
    </row>
    <row r="56" spans="1:69" s="1729" customFormat="1" ht="15.75">
      <c r="A56" s="1719" t="s">
        <v>681</v>
      </c>
      <c r="B56" s="1720">
        <v>3229774.8494843398</v>
      </c>
      <c r="C56" s="1720">
        <v>3294059.2486341097</v>
      </c>
      <c r="D56" s="1720">
        <v>3246139.5572323096</v>
      </c>
      <c r="E56" s="1720">
        <v>3359865.1292050593</v>
      </c>
      <c r="F56" s="1720">
        <v>3321118.9079356506</v>
      </c>
      <c r="G56" s="1720">
        <v>3354423.6661827499</v>
      </c>
      <c r="H56" s="1720">
        <v>3393542.9593413398</v>
      </c>
      <c r="I56" s="1720">
        <v>3452051.0054975208</v>
      </c>
      <c r="J56" s="1720">
        <v>3385697.3039755905</v>
      </c>
      <c r="K56" s="1720">
        <v>3325416.6846715398</v>
      </c>
      <c r="L56" s="1720">
        <v>3597988.9006866906</v>
      </c>
      <c r="M56" s="1720">
        <v>3588963.6686847904</v>
      </c>
      <c r="N56" s="1720">
        <v>3786101.4249530798</v>
      </c>
      <c r="O56" s="1721">
        <v>3839219.41188592</v>
      </c>
      <c r="P56" s="1721">
        <v>3652094.3094595997</v>
      </c>
      <c r="Q56" s="1721">
        <v>3582933.5994902002</v>
      </c>
      <c r="R56" s="1721">
        <v>3629711.2142837401</v>
      </c>
      <c r="S56" s="1721">
        <v>3685491.5699373703</v>
      </c>
      <c r="T56" s="1721">
        <v>3736001.3597907401</v>
      </c>
      <c r="U56" s="1721">
        <v>3462363.7897676709</v>
      </c>
      <c r="V56" s="1721">
        <v>3396874.3202472604</v>
      </c>
      <c r="W56" s="1721">
        <v>3375837.7462776699</v>
      </c>
      <c r="X56" s="1721">
        <v>3184676.0202987096</v>
      </c>
      <c r="Y56" s="1721">
        <v>3398236.2897974802</v>
      </c>
      <c r="Z56" s="1721">
        <v>3292608.1785817198</v>
      </c>
      <c r="AA56" s="1721">
        <v>3390035.80691671</v>
      </c>
      <c r="AB56" s="1721">
        <v>3479010.70335447</v>
      </c>
      <c r="AC56" s="1721">
        <v>3752272.9475795398</v>
      </c>
      <c r="AD56" s="1721">
        <v>3821845.7761699501</v>
      </c>
      <c r="AE56" s="1721">
        <v>3624027.93990127</v>
      </c>
      <c r="AF56" s="1721">
        <v>3529617.8462723703</v>
      </c>
      <c r="AG56" s="1721">
        <v>3252061.2525616693</v>
      </c>
      <c r="AH56" s="1721">
        <v>3348702.3578982898</v>
      </c>
      <c r="AI56" s="1721">
        <v>3275725.8477571998</v>
      </c>
      <c r="AJ56" s="1721">
        <v>3519693.3901927308</v>
      </c>
      <c r="AK56" s="1721">
        <v>3478560.0082852594</v>
      </c>
      <c r="AL56" s="1721">
        <v>3632537.2696329602</v>
      </c>
      <c r="AM56" s="1721">
        <v>3945117.3840851202</v>
      </c>
      <c r="AN56" s="1721">
        <v>4227417.3758187806</v>
      </c>
      <c r="AO56" s="1721">
        <v>4137325.5941781597</v>
      </c>
      <c r="AP56" s="1721">
        <v>4364795.8794563701</v>
      </c>
      <c r="AQ56" s="1721">
        <v>4241669.4886238696</v>
      </c>
      <c r="AR56" s="1721">
        <v>4100960.0202435907</v>
      </c>
      <c r="AS56" s="1721">
        <v>4193753.8909487999</v>
      </c>
      <c r="AT56" s="1721">
        <v>4255638.2235685503</v>
      </c>
      <c r="AU56" s="1721">
        <v>4172202.6308117998</v>
      </c>
      <c r="AV56" s="1721">
        <v>4646933.1264449498</v>
      </c>
      <c r="AW56" s="1721">
        <v>4653056.1541972402</v>
      </c>
      <c r="AX56" s="1721">
        <v>4748580.0903815906</v>
      </c>
      <c r="AY56" s="1721">
        <v>4490604.9018151099</v>
      </c>
      <c r="AZ56" s="1721">
        <v>4678174.9783365</v>
      </c>
      <c r="BA56" s="1721">
        <v>4483465.7031128202</v>
      </c>
      <c r="BB56" s="1721">
        <v>4814016.4925454408</v>
      </c>
      <c r="BC56" s="1721">
        <v>4882301.8574627303</v>
      </c>
      <c r="BD56" s="1722">
        <v>5420353.0073041301</v>
      </c>
      <c r="BE56" s="1721">
        <v>4858024.5163800893</v>
      </c>
      <c r="BF56" s="1721">
        <v>4803039.310779281</v>
      </c>
      <c r="BG56" s="1723">
        <v>4429391.53875094</v>
      </c>
      <c r="BH56" s="1721">
        <v>4449507.2447410692</v>
      </c>
      <c r="BI56" s="1721">
        <v>5098515.0687390892</v>
      </c>
      <c r="BJ56" s="1722">
        <v>4726017.6833089991</v>
      </c>
      <c r="BK56" s="1721">
        <v>4887573.7860818002</v>
      </c>
      <c r="BL56" s="1721">
        <v>5296643.4178628894</v>
      </c>
      <c r="BM56" s="1722">
        <v>5402362.278650159</v>
      </c>
      <c r="BN56" s="1721">
        <v>5367475.4538720492</v>
      </c>
      <c r="BO56" s="1721">
        <v>5167204.4260223387</v>
      </c>
      <c r="BP56" s="2069">
        <v>5176327.3777708393</v>
      </c>
      <c r="BQ56" s="374"/>
    </row>
    <row r="57" spans="1:69" s="374" customFormat="1" ht="15.75">
      <c r="A57" s="1724" t="s">
        <v>13</v>
      </c>
      <c r="B57" s="1725">
        <v>1277757.47477085</v>
      </c>
      <c r="C57" s="1725">
        <v>1289429.4692376398</v>
      </c>
      <c r="D57" s="1725">
        <v>1290782.9080328301</v>
      </c>
      <c r="E57" s="1725">
        <v>1299362.6341999101</v>
      </c>
      <c r="F57" s="1725">
        <v>1308927.97494785</v>
      </c>
      <c r="G57" s="1725">
        <v>1309324.27907126</v>
      </c>
      <c r="H57" s="1725">
        <v>1317223.0188327602</v>
      </c>
      <c r="I57" s="1725">
        <v>1328361.2656806102</v>
      </c>
      <c r="J57" s="1725">
        <v>1333896.4106600503</v>
      </c>
      <c r="K57" s="1725">
        <v>1346721.9998797802</v>
      </c>
      <c r="L57" s="1725">
        <v>1351074.2034805901</v>
      </c>
      <c r="M57" s="1725">
        <v>1365063.6481420302</v>
      </c>
      <c r="N57" s="1725">
        <v>1370231.3603474901</v>
      </c>
      <c r="O57" s="1726">
        <v>1372611.3012340199</v>
      </c>
      <c r="P57" s="1726">
        <v>1392794.6262148798</v>
      </c>
      <c r="Q57" s="1726">
        <v>1381439.7738938199</v>
      </c>
      <c r="R57" s="1726">
        <v>1391000.8529346602</v>
      </c>
      <c r="S57" s="1726">
        <v>1394761.1382970801</v>
      </c>
      <c r="T57" s="1726">
        <v>1428516.0517401299</v>
      </c>
      <c r="U57" s="1726">
        <v>1441401.5006315003</v>
      </c>
      <c r="V57" s="1726">
        <v>1428459.9295780899</v>
      </c>
      <c r="W57" s="1726">
        <v>1444526.1881712398</v>
      </c>
      <c r="X57" s="1726">
        <v>1445608.2186362001</v>
      </c>
      <c r="Y57" s="1726">
        <v>1455288.54377649</v>
      </c>
      <c r="Z57" s="1726">
        <v>1460089.7787380097</v>
      </c>
      <c r="AA57" s="1726">
        <v>1460047.8627841698</v>
      </c>
      <c r="AB57" s="1726">
        <v>1462995.52698471</v>
      </c>
      <c r="AC57" s="1726">
        <v>1484693.52411364</v>
      </c>
      <c r="AD57" s="1726">
        <v>1488591.9439650001</v>
      </c>
      <c r="AE57" s="1726">
        <v>1493806.5655502402</v>
      </c>
      <c r="AF57" s="1726">
        <v>1504294.4456441903</v>
      </c>
      <c r="AG57" s="1726">
        <v>1509548.6334919697</v>
      </c>
      <c r="AH57" s="1726">
        <v>1520444.7943638999</v>
      </c>
      <c r="AI57" s="1726">
        <v>1525977.2030881802</v>
      </c>
      <c r="AJ57" s="1726">
        <v>1525290.1577849102</v>
      </c>
      <c r="AK57" s="1726">
        <v>1535956.1664539</v>
      </c>
      <c r="AL57" s="1726">
        <v>1562065.6420458299</v>
      </c>
      <c r="AM57" s="1726">
        <v>1576646.5838818799</v>
      </c>
      <c r="AN57" s="1726">
        <v>1589204.79598041</v>
      </c>
      <c r="AO57" s="1726">
        <v>1597674.5704432598</v>
      </c>
      <c r="AP57" s="1726">
        <v>1607253.9009502998</v>
      </c>
      <c r="AQ57" s="1726">
        <v>1616911.9001815503</v>
      </c>
      <c r="AR57" s="1726">
        <v>1619014.8665648899</v>
      </c>
      <c r="AS57" s="1726">
        <v>1653447.1199020299</v>
      </c>
      <c r="AT57" s="1726">
        <v>1664417.5558362198</v>
      </c>
      <c r="AU57" s="1726">
        <v>1676415.42863478</v>
      </c>
      <c r="AV57" s="1726">
        <v>1687831.3426924699</v>
      </c>
      <c r="AW57" s="1726">
        <v>1702348.6690452402</v>
      </c>
      <c r="AX57" s="1726">
        <v>1716097.19174066</v>
      </c>
      <c r="AY57" s="1726">
        <v>1723797.8971428797</v>
      </c>
      <c r="AZ57" s="1726">
        <v>1734045.07803598</v>
      </c>
      <c r="BA57" s="1726">
        <v>1740671.6686822304</v>
      </c>
      <c r="BB57" s="1726">
        <v>1755852.6863958598</v>
      </c>
      <c r="BC57" s="1726">
        <v>1760922.6196884001</v>
      </c>
      <c r="BD57" s="1727">
        <v>1768418.9489794802</v>
      </c>
      <c r="BE57" s="1726">
        <v>1785260.1198424897</v>
      </c>
      <c r="BF57" s="1726">
        <v>1794511.1900919799</v>
      </c>
      <c r="BG57" s="1728">
        <v>1789118.64203756</v>
      </c>
      <c r="BH57" s="1726">
        <v>1803437.1960492798</v>
      </c>
      <c r="BI57" s="1726">
        <v>1808971.77020682</v>
      </c>
      <c r="BJ57" s="1727">
        <v>1828692.3521940398</v>
      </c>
      <c r="BK57" s="1726">
        <v>1850704.6046184797</v>
      </c>
      <c r="BL57" s="1726">
        <v>1852832.5372084999</v>
      </c>
      <c r="BM57" s="1727">
        <v>1885120.0723101699</v>
      </c>
      <c r="BN57" s="1726">
        <v>1910984.40450025</v>
      </c>
      <c r="BO57" s="1726">
        <v>1895960.7870048499</v>
      </c>
      <c r="BP57" s="2070">
        <v>1914501.1645126999</v>
      </c>
      <c r="BQ57" s="1729"/>
    </row>
    <row r="58" spans="1:69" s="1729" customFormat="1" ht="15.75">
      <c r="A58" s="1724" t="s">
        <v>895</v>
      </c>
      <c r="B58" s="1725">
        <v>3456.2971946299999</v>
      </c>
      <c r="C58" s="1725">
        <v>6727.69532015</v>
      </c>
      <c r="D58" s="1725">
        <v>29428.781211960002</v>
      </c>
      <c r="E58" s="1725">
        <v>31217.13491484</v>
      </c>
      <c r="F58" s="1725">
        <v>31242.188961969998</v>
      </c>
      <c r="G58" s="1725">
        <v>37223.478965919996</v>
      </c>
      <c r="H58" s="1725">
        <v>34564.322133349997</v>
      </c>
      <c r="I58" s="1725">
        <v>34464.718658589991</v>
      </c>
      <c r="J58" s="1725">
        <v>34462.4821926</v>
      </c>
      <c r="K58" s="1725">
        <v>44417.717750759999</v>
      </c>
      <c r="L58" s="1725">
        <v>33598.290384920001</v>
      </c>
      <c r="M58" s="1725">
        <v>10906.864940979998</v>
      </c>
      <c r="N58" s="1725">
        <v>30853.27948361</v>
      </c>
      <c r="O58" s="1726">
        <v>30882.433127640001</v>
      </c>
      <c r="P58" s="1726">
        <v>30851.726421669999</v>
      </c>
      <c r="Q58" s="1726">
        <v>31863.09615886</v>
      </c>
      <c r="R58" s="1726">
        <v>31862.470895959999</v>
      </c>
      <c r="S58" s="1726">
        <v>12059.672837459999</v>
      </c>
      <c r="T58" s="1726">
        <v>4092.4063945299999</v>
      </c>
      <c r="U58" s="1726">
        <v>4101.2644295699993</v>
      </c>
      <c r="V58" s="1726">
        <v>4114.4924195800004</v>
      </c>
      <c r="W58" s="1726">
        <v>5945.6369100399997</v>
      </c>
      <c r="X58" s="1726">
        <v>5938.4403294399999</v>
      </c>
      <c r="Y58" s="1726">
        <v>6003.5653131299996</v>
      </c>
      <c r="Z58" s="1726">
        <v>5897.289896530001</v>
      </c>
      <c r="AA58" s="1726">
        <v>2431.6690765300004</v>
      </c>
      <c r="AB58" s="1726">
        <v>2425.5195659299998</v>
      </c>
      <c r="AC58" s="1726">
        <v>2419.0014834399999</v>
      </c>
      <c r="AD58" s="1726">
        <v>581.23466183000005</v>
      </c>
      <c r="AE58" s="1726">
        <v>3652.5187675000002</v>
      </c>
      <c r="AF58" s="1726">
        <v>3650.1497648299996</v>
      </c>
      <c r="AG58" s="1726">
        <v>3651.2416031399994</v>
      </c>
      <c r="AH58" s="1726">
        <v>3618.4186347600003</v>
      </c>
      <c r="AI58" s="1726">
        <v>3806.94325342</v>
      </c>
      <c r="AJ58" s="1726">
        <v>3778.65496158</v>
      </c>
      <c r="AK58" s="1726">
        <v>3772.7422040000006</v>
      </c>
      <c r="AL58" s="1726">
        <v>3897.7587614799995</v>
      </c>
      <c r="AM58" s="1726">
        <v>6293.3567397199995</v>
      </c>
      <c r="AN58" s="1726">
        <v>6289.4939878199993</v>
      </c>
      <c r="AO58" s="1726">
        <v>6304.3884520499987</v>
      </c>
      <c r="AP58" s="1726">
        <v>6299.9520911400004</v>
      </c>
      <c r="AQ58" s="1726">
        <v>6181.7712693899994</v>
      </c>
      <c r="AR58" s="1726">
        <v>6512.7571300299996</v>
      </c>
      <c r="AS58" s="1726">
        <v>15877.47309012</v>
      </c>
      <c r="AT58" s="1726">
        <v>16283.518375039997</v>
      </c>
      <c r="AU58" s="1726">
        <v>16034.566094749998</v>
      </c>
      <c r="AV58" s="1726">
        <v>16653.563761109999</v>
      </c>
      <c r="AW58" s="1726">
        <v>16653.763111280001</v>
      </c>
      <c r="AX58" s="1726">
        <v>17279.41504761</v>
      </c>
      <c r="AY58" s="1726">
        <v>16604.292178609998</v>
      </c>
      <c r="AZ58" s="1726">
        <v>18052.087931240003</v>
      </c>
      <c r="BA58" s="1726">
        <v>18052.43191961</v>
      </c>
      <c r="BB58" s="1726">
        <v>17975.521734999998</v>
      </c>
      <c r="BC58" s="1726">
        <v>17969.323193069999</v>
      </c>
      <c r="BD58" s="1727">
        <v>17495.026798399998</v>
      </c>
      <c r="BE58" s="1726">
        <v>24976.801468490001</v>
      </c>
      <c r="BF58" s="1726">
        <v>24954.263949259996</v>
      </c>
      <c r="BG58" s="1728">
        <v>24202.277923509999</v>
      </c>
      <c r="BH58" s="1726">
        <v>22783.675324210002</v>
      </c>
      <c r="BI58" s="1726">
        <v>24288.736619299998</v>
      </c>
      <c r="BJ58" s="1727">
        <v>23402.448199130002</v>
      </c>
      <c r="BK58" s="1726">
        <v>23442.719119779998</v>
      </c>
      <c r="BL58" s="1726">
        <v>23926.896621259995</v>
      </c>
      <c r="BM58" s="1727">
        <v>26354.348848909998</v>
      </c>
      <c r="BN58" s="1726">
        <v>33482.865614269998</v>
      </c>
      <c r="BO58" s="1726">
        <v>33421.093216470006</v>
      </c>
      <c r="BP58" s="2070">
        <v>33868.72933324</v>
      </c>
    </row>
    <row r="59" spans="1:69" s="1729" customFormat="1" ht="15.75">
      <c r="A59" s="1734" t="s">
        <v>896</v>
      </c>
      <c r="B59" s="1720">
        <v>547096.95303570002</v>
      </c>
      <c r="C59" s="1720">
        <v>605349.65731439996</v>
      </c>
      <c r="D59" s="1720">
        <v>487117.52984593</v>
      </c>
      <c r="E59" s="1720">
        <v>593257.40234641987</v>
      </c>
      <c r="F59" s="1720">
        <v>595096.39211567014</v>
      </c>
      <c r="G59" s="1720">
        <v>585361.01048524003</v>
      </c>
      <c r="H59" s="1720">
        <v>636327.40067365998</v>
      </c>
      <c r="I59" s="1720">
        <v>678164.87583713001</v>
      </c>
      <c r="J59" s="1720">
        <v>496077.79603094002</v>
      </c>
      <c r="K59" s="1720">
        <v>529980.37665152003</v>
      </c>
      <c r="L59" s="1720">
        <v>631351.03258912009</v>
      </c>
      <c r="M59" s="1720">
        <v>556126.82324417005</v>
      </c>
      <c r="N59" s="1720">
        <v>732958.51531886985</v>
      </c>
      <c r="O59" s="1721">
        <v>708843.03180025006</v>
      </c>
      <c r="P59" s="1721">
        <v>578356.43533995992</v>
      </c>
      <c r="Q59" s="1721">
        <v>589322.70133133989</v>
      </c>
      <c r="R59" s="1721">
        <v>659491.73215403</v>
      </c>
      <c r="S59" s="1721">
        <v>607127.89774489019</v>
      </c>
      <c r="T59" s="1721">
        <v>609672.23832974001</v>
      </c>
      <c r="U59" s="1721">
        <v>429658.23184925009</v>
      </c>
      <c r="V59" s="1721">
        <v>419584.07063804002</v>
      </c>
      <c r="W59" s="1721">
        <v>460002.32110582001</v>
      </c>
      <c r="X59" s="1721">
        <v>317098.66336521006</v>
      </c>
      <c r="Y59" s="1721">
        <v>384806.57043670001</v>
      </c>
      <c r="Z59" s="1721">
        <v>371094.12034321</v>
      </c>
      <c r="AA59" s="1721">
        <v>380101.19545516005</v>
      </c>
      <c r="AB59" s="1721">
        <v>383238.25838205992</v>
      </c>
      <c r="AC59" s="1721">
        <v>477593.45101303997</v>
      </c>
      <c r="AD59" s="1721">
        <v>502253.61856602994</v>
      </c>
      <c r="AE59" s="1721">
        <v>411908.54083290003</v>
      </c>
      <c r="AF59" s="1721">
        <v>339751.56273850997</v>
      </c>
      <c r="AG59" s="1721">
        <v>311877.16900368995</v>
      </c>
      <c r="AH59" s="1721">
        <v>351409.11784508004</v>
      </c>
      <c r="AI59" s="1721">
        <v>347841.48461641994</v>
      </c>
      <c r="AJ59" s="1721">
        <v>471381.50039008993</v>
      </c>
      <c r="AK59" s="1721">
        <v>428869.84040991991</v>
      </c>
      <c r="AL59" s="1721">
        <v>404656.2270201901</v>
      </c>
      <c r="AM59" s="1721">
        <v>441140.45204885997</v>
      </c>
      <c r="AN59" s="1721">
        <v>501506.09329397004</v>
      </c>
      <c r="AO59" s="1721">
        <v>521229.1523979</v>
      </c>
      <c r="AP59" s="1721">
        <v>582753.45271462004</v>
      </c>
      <c r="AQ59" s="1721">
        <v>490028.02663133998</v>
      </c>
      <c r="AR59" s="1721">
        <v>419256.70039187995</v>
      </c>
      <c r="AS59" s="1721">
        <v>490724.03524136008</v>
      </c>
      <c r="AT59" s="1721">
        <v>505110.95296908997</v>
      </c>
      <c r="AU59" s="1721">
        <v>470890.75210032001</v>
      </c>
      <c r="AV59" s="1721">
        <v>643443.35877115</v>
      </c>
      <c r="AW59" s="1721">
        <v>527455.29239066003</v>
      </c>
      <c r="AX59" s="1721">
        <v>559508.58882446005</v>
      </c>
      <c r="AY59" s="1721">
        <v>571795.62492803007</v>
      </c>
      <c r="AZ59" s="1721">
        <v>519224.81478023005</v>
      </c>
      <c r="BA59" s="1721">
        <v>514717.70326841</v>
      </c>
      <c r="BB59" s="1721">
        <v>609372.16846275993</v>
      </c>
      <c r="BC59" s="1721">
        <v>735547.21114880987</v>
      </c>
      <c r="BD59" s="1722">
        <v>618122.43862895994</v>
      </c>
      <c r="BE59" s="1721">
        <v>704198.88610044995</v>
      </c>
      <c r="BF59" s="1721">
        <v>636759.95621472003</v>
      </c>
      <c r="BG59" s="1723">
        <v>622981.63687201997</v>
      </c>
      <c r="BH59" s="1721">
        <v>658853.41091764998</v>
      </c>
      <c r="BI59" s="1721">
        <v>818643.29739880993</v>
      </c>
      <c r="BJ59" s="1722">
        <v>795297.01814333012</v>
      </c>
      <c r="BK59" s="1721">
        <v>881467.96642888011</v>
      </c>
      <c r="BL59" s="1721">
        <v>930615.69385938987</v>
      </c>
      <c r="BM59" s="1722">
        <v>932911.17099031992</v>
      </c>
      <c r="BN59" s="1721">
        <v>819979.03244951984</v>
      </c>
      <c r="BO59" s="1721">
        <v>865696.25301574019</v>
      </c>
      <c r="BP59" s="2069">
        <v>953496.53026441997</v>
      </c>
      <c r="BQ59" s="374"/>
    </row>
    <row r="60" spans="1:69" s="374" customFormat="1" ht="15.75">
      <c r="A60" s="1730" t="s">
        <v>897</v>
      </c>
      <c r="B60" s="1725">
        <v>0</v>
      </c>
      <c r="C60" s="1725">
        <v>0</v>
      </c>
      <c r="D60" s="1725">
        <v>0</v>
      </c>
      <c r="E60" s="1725">
        <v>0</v>
      </c>
      <c r="F60" s="1725">
        <v>0</v>
      </c>
      <c r="G60" s="1725">
        <v>0</v>
      </c>
      <c r="H60" s="1725">
        <v>0</v>
      </c>
      <c r="I60" s="1725">
        <v>0</v>
      </c>
      <c r="J60" s="1725">
        <v>0</v>
      </c>
      <c r="K60" s="1725">
        <v>0</v>
      </c>
      <c r="L60" s="1725">
        <v>0</v>
      </c>
      <c r="M60" s="1725">
        <v>0</v>
      </c>
      <c r="N60" s="1725">
        <v>0</v>
      </c>
      <c r="O60" s="1726">
        <v>0</v>
      </c>
      <c r="P60" s="1726">
        <v>0</v>
      </c>
      <c r="Q60" s="1726">
        <v>0</v>
      </c>
      <c r="R60" s="1726">
        <v>0</v>
      </c>
      <c r="S60" s="1726">
        <v>0</v>
      </c>
      <c r="T60" s="1726">
        <v>0</v>
      </c>
      <c r="U60" s="1726">
        <v>0</v>
      </c>
      <c r="V60" s="1726">
        <v>0</v>
      </c>
      <c r="W60" s="1726">
        <v>0</v>
      </c>
      <c r="X60" s="1726">
        <v>0</v>
      </c>
      <c r="Y60" s="1726">
        <v>0</v>
      </c>
      <c r="Z60" s="1726">
        <v>0</v>
      </c>
      <c r="AA60" s="1726">
        <v>0</v>
      </c>
      <c r="AB60" s="1726">
        <v>0</v>
      </c>
      <c r="AC60" s="1726">
        <v>0</v>
      </c>
      <c r="AD60" s="1726">
        <v>0</v>
      </c>
      <c r="AE60" s="1726">
        <v>0</v>
      </c>
      <c r="AF60" s="1726">
        <v>0</v>
      </c>
      <c r="AG60" s="1726">
        <v>0</v>
      </c>
      <c r="AH60" s="1726">
        <v>0</v>
      </c>
      <c r="AI60" s="1726">
        <v>0</v>
      </c>
      <c r="AJ60" s="1726">
        <v>0</v>
      </c>
      <c r="AK60" s="1726">
        <v>0</v>
      </c>
      <c r="AL60" s="1726">
        <v>0</v>
      </c>
      <c r="AM60" s="1726">
        <v>0</v>
      </c>
      <c r="AN60" s="1726">
        <v>0</v>
      </c>
      <c r="AO60" s="1726">
        <v>0</v>
      </c>
      <c r="AP60" s="1726">
        <v>0</v>
      </c>
      <c r="AQ60" s="1726">
        <v>0</v>
      </c>
      <c r="AR60" s="1726">
        <v>0</v>
      </c>
      <c r="AS60" s="1726">
        <v>0</v>
      </c>
      <c r="AT60" s="1726">
        <v>0</v>
      </c>
      <c r="AU60" s="1726">
        <v>0</v>
      </c>
      <c r="AV60" s="1726">
        <v>0</v>
      </c>
      <c r="AW60" s="1726">
        <v>0</v>
      </c>
      <c r="AX60" s="1726">
        <v>0</v>
      </c>
      <c r="AY60" s="1726">
        <v>0</v>
      </c>
      <c r="AZ60" s="1726">
        <v>0</v>
      </c>
      <c r="BA60" s="1726">
        <v>0</v>
      </c>
      <c r="BB60" s="1726">
        <v>0</v>
      </c>
      <c r="BC60" s="1726">
        <v>0</v>
      </c>
      <c r="BD60" s="1727">
        <v>0</v>
      </c>
      <c r="BE60" s="1726">
        <v>0</v>
      </c>
      <c r="BF60" s="1726">
        <v>0</v>
      </c>
      <c r="BG60" s="1728">
        <v>0</v>
      </c>
      <c r="BH60" s="1726">
        <v>0</v>
      </c>
      <c r="BI60" s="1726">
        <v>0</v>
      </c>
      <c r="BJ60" s="1727">
        <v>0</v>
      </c>
      <c r="BK60" s="1726">
        <v>0</v>
      </c>
      <c r="BL60" s="1726">
        <v>0</v>
      </c>
      <c r="BM60" s="1727">
        <v>0</v>
      </c>
      <c r="BN60" s="1726">
        <v>0</v>
      </c>
      <c r="BO60" s="1726">
        <v>0</v>
      </c>
      <c r="BP60" s="2070">
        <v>0</v>
      </c>
      <c r="BQ60" s="1729"/>
    </row>
    <row r="61" spans="1:69" s="1729" customFormat="1" ht="15.75">
      <c r="A61" s="1730" t="s">
        <v>898</v>
      </c>
      <c r="B61" s="1725">
        <v>70218.811633370002</v>
      </c>
      <c r="C61" s="1725">
        <v>74598.830287670004</v>
      </c>
      <c r="D61" s="1725">
        <v>67946.006785499994</v>
      </c>
      <c r="E61" s="1725">
        <v>56947.780822000001</v>
      </c>
      <c r="F61" s="1725">
        <v>52455.780822000001</v>
      </c>
      <c r="G61" s="1725">
        <v>45511.657500499998</v>
      </c>
      <c r="H61" s="1725">
        <v>77775.439315449999</v>
      </c>
      <c r="I61" s="1725">
        <v>86304.738360850009</v>
      </c>
      <c r="J61" s="1725">
        <v>54794.874027020007</v>
      </c>
      <c r="K61" s="1725">
        <v>39214.503152999998</v>
      </c>
      <c r="L61" s="1725">
        <v>69585.878928449994</v>
      </c>
      <c r="M61" s="1725">
        <v>69203.531506940009</v>
      </c>
      <c r="N61" s="1725">
        <v>113085.61797284</v>
      </c>
      <c r="O61" s="1726">
        <v>44931.153353480004</v>
      </c>
      <c r="P61" s="1726">
        <v>55348.764821140001</v>
      </c>
      <c r="Q61" s="1726">
        <v>57263.567123629997</v>
      </c>
      <c r="R61" s="1726">
        <v>76612.278629509994</v>
      </c>
      <c r="S61" s="1726">
        <v>128107.84209154001</v>
      </c>
      <c r="T61" s="1726">
        <v>146442.49900019998</v>
      </c>
      <c r="U61" s="1726">
        <v>49708.374516169999</v>
      </c>
      <c r="V61" s="1726">
        <v>48800</v>
      </c>
      <c r="W61" s="1726">
        <v>43810.359298000003</v>
      </c>
      <c r="X61" s="1726">
        <v>36910.565538000003</v>
      </c>
      <c r="Y61" s="1726">
        <v>59530.489071000004</v>
      </c>
      <c r="Z61" s="1726">
        <v>65347.308743000001</v>
      </c>
      <c r="AA61" s="1726">
        <v>66355.663933999997</v>
      </c>
      <c r="AB61" s="1726">
        <v>66226.541772600001</v>
      </c>
      <c r="AC61" s="1726">
        <v>104066.45253164</v>
      </c>
      <c r="AD61" s="1726">
        <v>120182.595628</v>
      </c>
      <c r="AE61" s="1726">
        <v>75758.836572999993</v>
      </c>
      <c r="AF61" s="1726">
        <v>93959.789980000001</v>
      </c>
      <c r="AG61" s="1726">
        <v>87779.583410499996</v>
      </c>
      <c r="AH61" s="1726">
        <v>102956.77377</v>
      </c>
      <c r="AI61" s="1726">
        <v>72862.757548149995</v>
      </c>
      <c r="AJ61" s="1726">
        <v>119165.83384436999</v>
      </c>
      <c r="AK61" s="1726">
        <v>81512.203405909997</v>
      </c>
      <c r="AL61" s="1726">
        <v>61276.510608999997</v>
      </c>
      <c r="AM61" s="1726">
        <v>65575.741962029992</v>
      </c>
      <c r="AN61" s="1726">
        <v>147942.15402419001</v>
      </c>
      <c r="AO61" s="1726">
        <v>79919.111911639993</v>
      </c>
      <c r="AP61" s="1726">
        <v>122093.28745868</v>
      </c>
      <c r="AQ61" s="1726">
        <v>82090.855332220002</v>
      </c>
      <c r="AR61" s="1726">
        <v>47621.495906999997</v>
      </c>
      <c r="AS61" s="1726">
        <v>60106.927105080002</v>
      </c>
      <c r="AT61" s="1726">
        <v>53808.107838020005</v>
      </c>
      <c r="AU61" s="1726">
        <v>46327.499746330002</v>
      </c>
      <c r="AV61" s="1726">
        <v>129546.85912366</v>
      </c>
      <c r="AW61" s="1726">
        <v>47804.691778480003</v>
      </c>
      <c r="AX61" s="1726">
        <v>107088.98425408</v>
      </c>
      <c r="AY61" s="1726">
        <v>99656.565525330006</v>
      </c>
      <c r="AZ61" s="1726">
        <v>58404.657533969999</v>
      </c>
      <c r="BA61" s="1726">
        <v>93450.931911249994</v>
      </c>
      <c r="BB61" s="1726">
        <v>140246.04289449999</v>
      </c>
      <c r="BC61" s="1726">
        <v>115903.04594702</v>
      </c>
      <c r="BD61" s="1727">
        <v>61817.5</v>
      </c>
      <c r="BE61" s="1726">
        <v>104726.88493167999</v>
      </c>
      <c r="BF61" s="1726">
        <v>104518.16438405</v>
      </c>
      <c r="BG61" s="1728">
        <v>50124.712328419999</v>
      </c>
      <c r="BH61" s="1726">
        <v>58211.81721886</v>
      </c>
      <c r="BI61" s="1726">
        <v>100641.56339683999</v>
      </c>
      <c r="BJ61" s="1727">
        <v>86887.078082000007</v>
      </c>
      <c r="BK61" s="1726">
        <v>120547.15684900001</v>
      </c>
      <c r="BL61" s="1726">
        <v>101403.94493100001</v>
      </c>
      <c r="BM61" s="1727">
        <v>147109.673151</v>
      </c>
      <c r="BN61" s="1726">
        <v>83367.936438000004</v>
      </c>
      <c r="BO61" s="1726">
        <v>118237.21229131</v>
      </c>
      <c r="BP61" s="2070">
        <v>52915.578698600002</v>
      </c>
    </row>
    <row r="62" spans="1:69" s="1729" customFormat="1" ht="15.75">
      <c r="A62" s="1730" t="s">
        <v>899</v>
      </c>
      <c r="B62" s="1725">
        <v>377998.49148551002</v>
      </c>
      <c r="C62" s="1725">
        <v>422631.22575507994</v>
      </c>
      <c r="D62" s="1725">
        <v>331231.92341177998</v>
      </c>
      <c r="E62" s="1725">
        <v>449103.08920620999</v>
      </c>
      <c r="F62" s="1725">
        <v>439592.21592380007</v>
      </c>
      <c r="G62" s="1725">
        <v>461848.81589661009</v>
      </c>
      <c r="H62" s="1725">
        <v>469255.85995819001</v>
      </c>
      <c r="I62" s="1725">
        <v>501129.19405813003</v>
      </c>
      <c r="J62" s="1725">
        <v>361477.28729017003</v>
      </c>
      <c r="K62" s="1725">
        <v>391306.78858275001</v>
      </c>
      <c r="L62" s="1725">
        <v>459700.35488745</v>
      </c>
      <c r="M62" s="1725">
        <v>401644.83575335005</v>
      </c>
      <c r="N62" s="1725">
        <v>524107.79910208995</v>
      </c>
      <c r="O62" s="1726">
        <v>416090.87948066002</v>
      </c>
      <c r="P62" s="1726">
        <v>382434.51429933001</v>
      </c>
      <c r="Q62" s="1726">
        <v>400657.13821632002</v>
      </c>
      <c r="R62" s="1726">
        <v>435775.54795131006</v>
      </c>
      <c r="S62" s="1726">
        <v>372277.44634662999</v>
      </c>
      <c r="T62" s="1726">
        <v>364127.15704600007</v>
      </c>
      <c r="U62" s="1726">
        <v>304692.80032847001</v>
      </c>
      <c r="V62" s="1726">
        <v>266295.14970214997</v>
      </c>
      <c r="W62" s="1726">
        <v>304242.11644015997</v>
      </c>
      <c r="X62" s="1726">
        <v>249648.24343040996</v>
      </c>
      <c r="Y62" s="1726">
        <v>275409.12484537001</v>
      </c>
      <c r="Z62" s="1726">
        <v>258803.56518007</v>
      </c>
      <c r="AA62" s="1726">
        <v>276598.50243595004</v>
      </c>
      <c r="AB62" s="1726">
        <v>263471.27493059996</v>
      </c>
      <c r="AC62" s="1726">
        <v>303109.66369088995</v>
      </c>
      <c r="AD62" s="1726">
        <v>337445.97865383996</v>
      </c>
      <c r="AE62" s="1726">
        <v>243603.46407500998</v>
      </c>
      <c r="AF62" s="1726">
        <v>172738.31264044001</v>
      </c>
      <c r="AG62" s="1726">
        <v>139265.6085956</v>
      </c>
      <c r="AH62" s="1726">
        <v>164579.15740689001</v>
      </c>
      <c r="AI62" s="1726">
        <v>232156.78487155001</v>
      </c>
      <c r="AJ62" s="1726">
        <v>244841.42336585</v>
      </c>
      <c r="AK62" s="1726">
        <v>215044.06254863998</v>
      </c>
      <c r="AL62" s="1726">
        <v>191998.52619120001</v>
      </c>
      <c r="AM62" s="1726">
        <v>221233.88834286001</v>
      </c>
      <c r="AN62" s="1726">
        <v>174808.73295177001</v>
      </c>
      <c r="AO62" s="1726">
        <v>244564.22935207997</v>
      </c>
      <c r="AP62" s="1726">
        <v>248047.68266259</v>
      </c>
      <c r="AQ62" s="1726">
        <v>195496.16377766998</v>
      </c>
      <c r="AR62" s="1726">
        <v>154537.70310265</v>
      </c>
      <c r="AS62" s="1726">
        <v>179508.65557331001</v>
      </c>
      <c r="AT62" s="1726">
        <v>175933.43457891999</v>
      </c>
      <c r="AU62" s="1726">
        <v>178494.32248029998</v>
      </c>
      <c r="AV62" s="1726">
        <v>251117.83290440997</v>
      </c>
      <c r="AW62" s="1726">
        <v>213207.01517717002</v>
      </c>
      <c r="AX62" s="1726">
        <v>200265.70109602003</v>
      </c>
      <c r="AY62" s="1726">
        <v>225654.90003398</v>
      </c>
      <c r="AZ62" s="1726">
        <v>207299.11638796999</v>
      </c>
      <c r="BA62" s="1726">
        <v>170410.96331965001</v>
      </c>
      <c r="BB62" s="1726">
        <v>204277.71023879998</v>
      </c>
      <c r="BC62" s="1726">
        <v>334519.04419147002</v>
      </c>
      <c r="BD62" s="1727">
        <v>274922.32939790998</v>
      </c>
      <c r="BE62" s="1726">
        <v>309764.85405398003</v>
      </c>
      <c r="BF62" s="1726">
        <v>222430.52827400001</v>
      </c>
      <c r="BG62" s="1728">
        <v>233115.34423175</v>
      </c>
      <c r="BH62" s="1726">
        <v>296224.63685330999</v>
      </c>
      <c r="BI62" s="1726">
        <v>394899.85824178997</v>
      </c>
      <c r="BJ62" s="1727">
        <v>375705.23556136998</v>
      </c>
      <c r="BK62" s="1726">
        <v>418296.66125446005</v>
      </c>
      <c r="BL62" s="1726">
        <v>504535.28531035996</v>
      </c>
      <c r="BM62" s="1727">
        <v>466074.31997022999</v>
      </c>
      <c r="BN62" s="1726">
        <v>383827.38468854991</v>
      </c>
      <c r="BO62" s="1726">
        <v>392698.61001466005</v>
      </c>
      <c r="BP62" s="2070">
        <v>449676.84900277009</v>
      </c>
    </row>
    <row r="63" spans="1:69" s="1729" customFormat="1" ht="15.75">
      <c r="A63" s="1730" t="s">
        <v>900</v>
      </c>
      <c r="B63" s="1725">
        <v>37702.851338550005</v>
      </c>
      <c r="C63" s="1725">
        <v>47301.057800379996</v>
      </c>
      <c r="D63" s="1725">
        <v>28443.801272500001</v>
      </c>
      <c r="E63" s="1725">
        <v>30618.518847360006</v>
      </c>
      <c r="F63" s="1725">
        <v>44175.653733729996</v>
      </c>
      <c r="G63" s="1725">
        <v>19105.239097000001</v>
      </c>
      <c r="H63" s="1725">
        <v>27884.819526959996</v>
      </c>
      <c r="I63" s="1725">
        <v>25842.325371990006</v>
      </c>
      <c r="J63" s="1725">
        <v>13540.505827600002</v>
      </c>
      <c r="K63" s="1725">
        <v>33531.654439589998</v>
      </c>
      <c r="L63" s="1725">
        <v>37163.787212549993</v>
      </c>
      <c r="M63" s="1725">
        <v>19223.152087150003</v>
      </c>
      <c r="N63" s="1725">
        <v>32056.270387979999</v>
      </c>
      <c r="O63" s="1726">
        <v>187332.69331842</v>
      </c>
      <c r="P63" s="1726">
        <v>79944.215646690005</v>
      </c>
      <c r="Q63" s="1726">
        <v>72321.168031659981</v>
      </c>
      <c r="R63" s="1726">
        <v>87003.335013470001</v>
      </c>
      <c r="S63" s="1726">
        <v>94096.302862560013</v>
      </c>
      <c r="T63" s="1726">
        <v>86967.705435039985</v>
      </c>
      <c r="U63" s="1726">
        <v>64775.297515890001</v>
      </c>
      <c r="V63" s="1726">
        <v>93102.651496399994</v>
      </c>
      <c r="W63" s="1726">
        <v>99664.331086150021</v>
      </c>
      <c r="X63" s="1726">
        <v>17988.571557710002</v>
      </c>
      <c r="Y63" s="1726">
        <v>39925.011863480016</v>
      </c>
      <c r="Z63" s="1726">
        <v>37202.601460940001</v>
      </c>
      <c r="AA63" s="1726">
        <v>27017.429518900004</v>
      </c>
      <c r="AB63" s="1726">
        <v>45403.635833199995</v>
      </c>
      <c r="AC63" s="1726">
        <v>59685.808276460011</v>
      </c>
      <c r="AD63" s="1726">
        <v>33153.250125800005</v>
      </c>
      <c r="AE63" s="1726">
        <v>41609.823590090011</v>
      </c>
      <c r="AF63" s="1726">
        <v>25506.490296259988</v>
      </c>
      <c r="AG63" s="1726">
        <v>40733.776695460008</v>
      </c>
      <c r="AH63" s="1726">
        <v>42702.035943930001</v>
      </c>
      <c r="AI63" s="1726">
        <v>29692.06442776</v>
      </c>
      <c r="AJ63" s="1726">
        <v>88558.057901750013</v>
      </c>
      <c r="AK63" s="1726">
        <v>117315.63142140998</v>
      </c>
      <c r="AL63" s="1726">
        <v>136788.31507370001</v>
      </c>
      <c r="AM63" s="1726">
        <v>140442.16769583995</v>
      </c>
      <c r="AN63" s="1726">
        <v>167503.30140805998</v>
      </c>
      <c r="AO63" s="1726">
        <v>187967.32353393003</v>
      </c>
      <c r="AP63" s="1726">
        <v>200725.84896161995</v>
      </c>
      <c r="AQ63" s="1726">
        <v>203894.95632870996</v>
      </c>
      <c r="AR63" s="1726">
        <v>212409.71800803996</v>
      </c>
      <c r="AS63" s="1726">
        <v>244286.19977601999</v>
      </c>
      <c r="AT63" s="1726">
        <v>268933.26481082995</v>
      </c>
      <c r="AU63" s="1726">
        <v>242086.94566711999</v>
      </c>
      <c r="AV63" s="1726">
        <v>258080.35273694998</v>
      </c>
      <c r="AW63" s="1726">
        <v>264901.31777039001</v>
      </c>
      <c r="AX63" s="1726">
        <v>251526.48717603</v>
      </c>
      <c r="AY63" s="1726">
        <v>242324.31934760002</v>
      </c>
      <c r="AZ63" s="1726">
        <v>250536.77253903003</v>
      </c>
      <c r="BA63" s="1726">
        <v>247114.75138579003</v>
      </c>
      <c r="BB63" s="1726">
        <v>262230.57941043004</v>
      </c>
      <c r="BC63" s="1726">
        <v>283488.46159878996</v>
      </c>
      <c r="BD63" s="1727">
        <v>271224.29653931002</v>
      </c>
      <c r="BE63" s="1726">
        <v>279785.10497479001</v>
      </c>
      <c r="BF63" s="1726">
        <v>298107.1392872</v>
      </c>
      <c r="BG63" s="1728">
        <v>326534.90227215993</v>
      </c>
      <c r="BH63" s="1726">
        <v>294077.23542559001</v>
      </c>
      <c r="BI63" s="1726">
        <v>310917.73306688003</v>
      </c>
      <c r="BJ63" s="1727">
        <v>325448.24220059003</v>
      </c>
      <c r="BK63" s="1726">
        <v>337052.80453119002</v>
      </c>
      <c r="BL63" s="1726">
        <v>316801.67719373008</v>
      </c>
      <c r="BM63" s="1727">
        <v>312817.78354420001</v>
      </c>
      <c r="BN63" s="1726">
        <v>337067.90082047001</v>
      </c>
      <c r="BO63" s="1726">
        <v>312899.94180648006</v>
      </c>
      <c r="BP63" s="2070">
        <v>374203.81036355993</v>
      </c>
    </row>
    <row r="64" spans="1:69" s="1729" customFormat="1" ht="15.75">
      <c r="A64" s="1730" t="s">
        <v>901</v>
      </c>
      <c r="B64" s="1725">
        <v>10964.317025750001</v>
      </c>
      <c r="C64" s="1725">
        <v>10643.86875281</v>
      </c>
      <c r="D64" s="1725">
        <v>9696.5279791399989</v>
      </c>
      <c r="E64" s="1725">
        <v>7170.3378258100001</v>
      </c>
      <c r="F64" s="1725">
        <v>9548.0416810399984</v>
      </c>
      <c r="G64" s="1725">
        <v>9576.164680060001</v>
      </c>
      <c r="H64" s="1725">
        <v>11167.091418069998</v>
      </c>
      <c r="I64" s="1725">
        <v>11260.514166529998</v>
      </c>
      <c r="J64" s="1725">
        <v>12918.612456219998</v>
      </c>
      <c r="K64" s="1725">
        <v>12274.915268179999</v>
      </c>
      <c r="L64" s="1725">
        <v>11628.962361529999</v>
      </c>
      <c r="M64" s="1725">
        <v>12550.877445999999</v>
      </c>
      <c r="N64" s="1725">
        <v>9590.6154754000017</v>
      </c>
      <c r="O64" s="1726">
        <v>9519.3882569199995</v>
      </c>
      <c r="P64" s="1726">
        <v>9593.3708897399993</v>
      </c>
      <c r="Q64" s="1726">
        <v>9137.7599063200014</v>
      </c>
      <c r="R64" s="1726">
        <v>9195.0856509600017</v>
      </c>
      <c r="S64" s="1726">
        <v>8448.929251040001</v>
      </c>
      <c r="T64" s="1726">
        <v>8119.9772849799992</v>
      </c>
      <c r="U64" s="1726">
        <v>7055.3602318399999</v>
      </c>
      <c r="V64" s="1726">
        <v>6998.1005987400004</v>
      </c>
      <c r="W64" s="1726">
        <v>10934.96175518</v>
      </c>
      <c r="X64" s="1726">
        <v>10908.101557129999</v>
      </c>
      <c r="Y64" s="1726">
        <v>8868.9937386999991</v>
      </c>
      <c r="Z64" s="1726">
        <v>8667.2411969800014</v>
      </c>
      <c r="AA64" s="1726">
        <v>8609.4619772499991</v>
      </c>
      <c r="AB64" s="1726">
        <v>6616.8522019299999</v>
      </c>
      <c r="AC64" s="1726">
        <v>8992.5613683899992</v>
      </c>
      <c r="AD64" s="1726">
        <v>10079.217544540001</v>
      </c>
      <c r="AE64" s="1726">
        <v>49460.008849559999</v>
      </c>
      <c r="AF64" s="1726">
        <v>45875.177551149995</v>
      </c>
      <c r="AG64" s="1726">
        <v>41884.631623659996</v>
      </c>
      <c r="AH64" s="1726">
        <v>39097.207197459997</v>
      </c>
      <c r="AI64" s="1726">
        <v>11868.614302779999</v>
      </c>
      <c r="AJ64" s="1726">
        <v>11553.987004959999</v>
      </c>
      <c r="AK64" s="1726">
        <v>8998.2585135400004</v>
      </c>
      <c r="AL64" s="1726">
        <v>8693.6364099000002</v>
      </c>
      <c r="AM64" s="1726">
        <v>8950.484809489999</v>
      </c>
      <c r="AN64" s="1726">
        <v>6072.2295659400006</v>
      </c>
      <c r="AO64" s="1726">
        <v>6865.3894944699996</v>
      </c>
      <c r="AP64" s="1726">
        <v>5670.6275290100002</v>
      </c>
      <c r="AQ64" s="1726">
        <v>3744.9286742599998</v>
      </c>
      <c r="AR64" s="1726">
        <v>3745.5691845199999</v>
      </c>
      <c r="AS64" s="1726">
        <v>3381.9077839199999</v>
      </c>
      <c r="AT64" s="1726">
        <v>3173.1533709999999</v>
      </c>
      <c r="AU64" s="1726">
        <v>2790.4128652000004</v>
      </c>
      <c r="AV64" s="1726">
        <v>2453.5238481799997</v>
      </c>
      <c r="AW64" s="1726">
        <v>2184.0705647899999</v>
      </c>
      <c r="AX64" s="1726">
        <v>1931.97676394</v>
      </c>
      <c r="AY64" s="1726">
        <v>1681.4538302799999</v>
      </c>
      <c r="AZ64" s="1726">
        <v>1413.9212683700002</v>
      </c>
      <c r="BA64" s="1726">
        <v>1244.7253808500002</v>
      </c>
      <c r="BB64" s="1726">
        <v>1030.2880287099999</v>
      </c>
      <c r="BC64" s="1726">
        <v>777.9929324499999</v>
      </c>
      <c r="BD64" s="1727">
        <v>9296.2334232199992</v>
      </c>
      <c r="BE64" s="1726">
        <v>9402.9322570900003</v>
      </c>
      <c r="BF64" s="1726">
        <v>10349.279764840001</v>
      </c>
      <c r="BG64" s="1728">
        <v>9797.5898426700005</v>
      </c>
      <c r="BH64" s="1726">
        <v>8199.7351793399994</v>
      </c>
      <c r="BI64" s="1726">
        <v>8993.0002299499993</v>
      </c>
      <c r="BJ64" s="1727">
        <v>5139.553824040001</v>
      </c>
      <c r="BK64" s="1726">
        <v>3970.7159982500002</v>
      </c>
      <c r="BL64" s="1726">
        <v>4981.7256328399999</v>
      </c>
      <c r="BM64" s="1727">
        <v>4936.7968561000007</v>
      </c>
      <c r="BN64" s="1726">
        <v>13113.20756986</v>
      </c>
      <c r="BO64" s="1726">
        <v>28386.020407290001</v>
      </c>
      <c r="BP64" s="2070">
        <v>70601.209904470001</v>
      </c>
    </row>
    <row r="65" spans="1:69" s="1729" customFormat="1" ht="15.75">
      <c r="A65" s="1730" t="s">
        <v>924</v>
      </c>
      <c r="B65" s="1725">
        <v>50212.481552519996</v>
      </c>
      <c r="C65" s="1725">
        <v>50174.674718460003</v>
      </c>
      <c r="D65" s="1725">
        <v>49799.270397010012</v>
      </c>
      <c r="E65" s="1725">
        <v>49417.675645039999</v>
      </c>
      <c r="F65" s="1725">
        <v>49324.699955100004</v>
      </c>
      <c r="G65" s="1725">
        <v>49319.13331107</v>
      </c>
      <c r="H65" s="1725">
        <v>50244.190454989999</v>
      </c>
      <c r="I65" s="1725">
        <v>53628.103879629991</v>
      </c>
      <c r="J65" s="1725">
        <v>53346.516429930001</v>
      </c>
      <c r="K65" s="1725">
        <v>53652.515207999997</v>
      </c>
      <c r="L65" s="1725">
        <v>53272.049199140005</v>
      </c>
      <c r="M65" s="1725">
        <v>53504.426450730003</v>
      </c>
      <c r="N65" s="1725">
        <v>54118.212380559999</v>
      </c>
      <c r="O65" s="1726">
        <v>50968.917390769995</v>
      </c>
      <c r="P65" s="1726">
        <v>51035.569683059999</v>
      </c>
      <c r="Q65" s="1726">
        <v>49943.068053410003</v>
      </c>
      <c r="R65" s="1726">
        <v>50905.484908780003</v>
      </c>
      <c r="S65" s="1726">
        <v>4197.3771931199999</v>
      </c>
      <c r="T65" s="1726">
        <v>4014.8995635199999</v>
      </c>
      <c r="U65" s="1726">
        <v>3426.3992568799999</v>
      </c>
      <c r="V65" s="1726">
        <v>4388.1688407499996</v>
      </c>
      <c r="W65" s="1726">
        <v>1350.5525263300001</v>
      </c>
      <c r="X65" s="1726">
        <v>1643.18128196</v>
      </c>
      <c r="Y65" s="1726">
        <v>1072.95091815</v>
      </c>
      <c r="Z65" s="1726">
        <v>1073.4037622199999</v>
      </c>
      <c r="AA65" s="1726">
        <v>1520.13758906</v>
      </c>
      <c r="AB65" s="1726">
        <v>1519.9536437300001</v>
      </c>
      <c r="AC65" s="1726">
        <v>1738.9651456599997</v>
      </c>
      <c r="AD65" s="1726">
        <v>1392.5766138499998</v>
      </c>
      <c r="AE65" s="1726">
        <v>1476.4077452399999</v>
      </c>
      <c r="AF65" s="1726">
        <v>1671.7922706599998</v>
      </c>
      <c r="AG65" s="1726">
        <v>2213.5686784699997</v>
      </c>
      <c r="AH65" s="1726">
        <v>2073.9435267999993</v>
      </c>
      <c r="AI65" s="1726">
        <v>1261.26346618</v>
      </c>
      <c r="AJ65" s="1726">
        <v>7262.198273160001</v>
      </c>
      <c r="AK65" s="1726">
        <v>5999.6845204199999</v>
      </c>
      <c r="AL65" s="1726">
        <v>5899.2387363900007</v>
      </c>
      <c r="AM65" s="1726">
        <v>4938.1692386399991</v>
      </c>
      <c r="AN65" s="1726">
        <v>5179.6753440099992</v>
      </c>
      <c r="AO65" s="1726">
        <v>1913.0981057799997</v>
      </c>
      <c r="AP65" s="1726">
        <v>6216.006102719999</v>
      </c>
      <c r="AQ65" s="1726">
        <v>4801.1225184800005</v>
      </c>
      <c r="AR65" s="1726">
        <v>942.21418967</v>
      </c>
      <c r="AS65" s="1726">
        <v>3440.3450030299996</v>
      </c>
      <c r="AT65" s="1726">
        <v>3262.9923703200002</v>
      </c>
      <c r="AU65" s="1726">
        <v>1191.57134137</v>
      </c>
      <c r="AV65" s="1726">
        <v>2244.7901579499999</v>
      </c>
      <c r="AW65" s="1726">
        <v>-641.80290016999982</v>
      </c>
      <c r="AX65" s="1726">
        <v>-1304.5604656100004</v>
      </c>
      <c r="AY65" s="1726">
        <v>2478.3861908399999</v>
      </c>
      <c r="AZ65" s="1726">
        <v>1570.34705089</v>
      </c>
      <c r="BA65" s="1726">
        <v>2496.33127087</v>
      </c>
      <c r="BB65" s="1726">
        <v>1587.5478903200001</v>
      </c>
      <c r="BC65" s="1726">
        <v>858.66647908000004</v>
      </c>
      <c r="BD65" s="1727">
        <v>862.07926852000003</v>
      </c>
      <c r="BE65" s="1726">
        <v>519.10988291000001</v>
      </c>
      <c r="BF65" s="1726">
        <v>1354.8445046300001</v>
      </c>
      <c r="BG65" s="1728">
        <v>3409.0881970199998</v>
      </c>
      <c r="BH65" s="1726">
        <v>2139.9862405499998</v>
      </c>
      <c r="BI65" s="1726">
        <v>3191.1424633500005</v>
      </c>
      <c r="BJ65" s="1727">
        <v>2116.9084753300003</v>
      </c>
      <c r="BK65" s="1726">
        <v>1600.62779598</v>
      </c>
      <c r="BL65" s="1726">
        <v>2893.06079146</v>
      </c>
      <c r="BM65" s="1727">
        <v>1972.5974687900002</v>
      </c>
      <c r="BN65" s="1726">
        <v>2602.6029326400003</v>
      </c>
      <c r="BO65" s="1726">
        <v>13474.468496</v>
      </c>
      <c r="BP65" s="2070">
        <v>6099.0822950200009</v>
      </c>
    </row>
    <row r="66" spans="1:69" s="1729" customFormat="1" ht="15.75">
      <c r="A66" s="1724" t="s">
        <v>925</v>
      </c>
      <c r="B66" s="1725">
        <v>0</v>
      </c>
      <c r="C66" s="1725">
        <v>0</v>
      </c>
      <c r="D66" s="1725">
        <v>0</v>
      </c>
      <c r="E66" s="1725">
        <v>0</v>
      </c>
      <c r="F66" s="1725">
        <v>0</v>
      </c>
      <c r="G66" s="1725">
        <v>0</v>
      </c>
      <c r="H66" s="1725">
        <v>0</v>
      </c>
      <c r="I66" s="1725">
        <v>0</v>
      </c>
      <c r="J66" s="1725">
        <v>0</v>
      </c>
      <c r="K66" s="1725">
        <v>0</v>
      </c>
      <c r="L66" s="1725">
        <v>0</v>
      </c>
      <c r="M66" s="1725">
        <v>0</v>
      </c>
      <c r="N66" s="1725">
        <v>0</v>
      </c>
      <c r="O66" s="1726">
        <v>0</v>
      </c>
      <c r="P66" s="1726">
        <v>0</v>
      </c>
      <c r="Q66" s="1726">
        <v>0</v>
      </c>
      <c r="R66" s="1726">
        <v>0</v>
      </c>
      <c r="S66" s="1726">
        <v>0</v>
      </c>
      <c r="T66" s="1726">
        <v>0</v>
      </c>
      <c r="U66" s="1726">
        <v>0</v>
      </c>
      <c r="V66" s="1726">
        <v>0</v>
      </c>
      <c r="W66" s="1726">
        <v>0</v>
      </c>
      <c r="X66" s="1726">
        <v>0</v>
      </c>
      <c r="Y66" s="1726">
        <v>0</v>
      </c>
      <c r="Z66" s="1726">
        <v>0</v>
      </c>
      <c r="AA66" s="1726">
        <v>0</v>
      </c>
      <c r="AB66" s="1726">
        <v>0</v>
      </c>
      <c r="AC66" s="1726">
        <v>0</v>
      </c>
      <c r="AD66" s="1726">
        <v>0</v>
      </c>
      <c r="AE66" s="1726">
        <v>0</v>
      </c>
      <c r="AF66" s="1726">
        <v>0</v>
      </c>
      <c r="AG66" s="1726">
        <v>0</v>
      </c>
      <c r="AH66" s="1726">
        <v>0</v>
      </c>
      <c r="AI66" s="1726">
        <v>0</v>
      </c>
      <c r="AJ66" s="1726">
        <v>0</v>
      </c>
      <c r="AK66" s="1726">
        <v>0</v>
      </c>
      <c r="AL66" s="1726">
        <v>0</v>
      </c>
      <c r="AM66" s="1726">
        <v>0</v>
      </c>
      <c r="AN66" s="1726">
        <v>0</v>
      </c>
      <c r="AO66" s="1726">
        <v>0</v>
      </c>
      <c r="AP66" s="1726">
        <v>0</v>
      </c>
      <c r="AQ66" s="1726">
        <v>0</v>
      </c>
      <c r="AR66" s="1726">
        <v>0</v>
      </c>
      <c r="AS66" s="1726">
        <v>0</v>
      </c>
      <c r="AT66" s="1726">
        <v>0</v>
      </c>
      <c r="AU66" s="1726">
        <v>0</v>
      </c>
      <c r="AV66" s="1726">
        <v>0</v>
      </c>
      <c r="AW66" s="1726">
        <v>0</v>
      </c>
      <c r="AX66" s="1726">
        <v>0</v>
      </c>
      <c r="AY66" s="1726">
        <v>0</v>
      </c>
      <c r="AZ66" s="1726">
        <v>0</v>
      </c>
      <c r="BA66" s="1726">
        <v>0</v>
      </c>
      <c r="BB66" s="1726">
        <v>0</v>
      </c>
      <c r="BC66" s="1726">
        <v>0</v>
      </c>
      <c r="BD66" s="1727">
        <v>0</v>
      </c>
      <c r="BE66" s="1726">
        <v>0</v>
      </c>
      <c r="BF66" s="1726">
        <v>0</v>
      </c>
      <c r="BG66" s="1728">
        <v>0</v>
      </c>
      <c r="BH66" s="1726">
        <v>0</v>
      </c>
      <c r="BI66" s="1726">
        <v>0</v>
      </c>
      <c r="BJ66" s="1727">
        <v>0</v>
      </c>
      <c r="BK66" s="1726">
        <v>0</v>
      </c>
      <c r="BL66" s="1726">
        <v>0</v>
      </c>
      <c r="BM66" s="1727">
        <v>0</v>
      </c>
      <c r="BN66" s="1726">
        <v>0</v>
      </c>
      <c r="BO66" s="1726">
        <v>0</v>
      </c>
      <c r="BP66" s="2070">
        <v>0</v>
      </c>
    </row>
    <row r="67" spans="1:69" s="1729" customFormat="1" ht="15.75">
      <c r="A67" s="1724" t="s">
        <v>904</v>
      </c>
      <c r="B67" s="1725">
        <v>9000</v>
      </c>
      <c r="C67" s="1725">
        <v>34500</v>
      </c>
      <c r="D67" s="1725">
        <v>36500</v>
      </c>
      <c r="E67" s="1725">
        <v>51500</v>
      </c>
      <c r="F67" s="1725">
        <v>24500</v>
      </c>
      <c r="G67" s="1725">
        <v>0</v>
      </c>
      <c r="H67" s="1725">
        <v>30555.599999999999</v>
      </c>
      <c r="I67" s="1725">
        <v>34622</v>
      </c>
      <c r="J67" s="1725">
        <v>21993.200000000001</v>
      </c>
      <c r="K67" s="1725">
        <v>50954</v>
      </c>
      <c r="L67" s="1725">
        <v>52576.5</v>
      </c>
      <c r="M67" s="1725">
        <v>41273</v>
      </c>
      <c r="N67" s="1725">
        <v>27864.2</v>
      </c>
      <c r="O67" s="1726">
        <v>31868.799999999999</v>
      </c>
      <c r="P67" s="1726">
        <v>43702.826738999996</v>
      </c>
      <c r="Q67" s="1726">
        <v>38693.104852999997</v>
      </c>
      <c r="R67" s="1726">
        <v>38698.937984999997</v>
      </c>
      <c r="S67" s="1726">
        <v>38693.104852999997</v>
      </c>
      <c r="T67" s="1726">
        <v>63702.826738999996</v>
      </c>
      <c r="U67" s="1726">
        <v>78702.826738999996</v>
      </c>
      <c r="V67" s="1726">
        <v>73698.937984999997</v>
      </c>
      <c r="W67" s="1726">
        <v>75702.826738999996</v>
      </c>
      <c r="X67" s="1726">
        <v>38702.826738999996</v>
      </c>
      <c r="Y67" s="1726">
        <v>48702.826738999996</v>
      </c>
      <c r="Z67" s="1726">
        <v>48702.826738999996</v>
      </c>
      <c r="AA67" s="1726">
        <v>48702.826738999996</v>
      </c>
      <c r="AB67" s="1726">
        <v>38702.826738999996</v>
      </c>
      <c r="AC67" s="1726">
        <v>55020.039599999996</v>
      </c>
      <c r="AD67" s="1726">
        <v>62445.615852000003</v>
      </c>
      <c r="AE67" s="1726">
        <v>61488.982304999998</v>
      </c>
      <c r="AF67" s="1726">
        <v>0</v>
      </c>
      <c r="AG67" s="1726">
        <v>0</v>
      </c>
      <c r="AH67" s="1726">
        <v>0</v>
      </c>
      <c r="AI67" s="1726">
        <v>0</v>
      </c>
      <c r="AJ67" s="1726">
        <v>0</v>
      </c>
      <c r="AK67" s="1726">
        <v>0</v>
      </c>
      <c r="AL67" s="1726">
        <v>0</v>
      </c>
      <c r="AM67" s="1726">
        <v>0</v>
      </c>
      <c r="AN67" s="1726">
        <v>0</v>
      </c>
      <c r="AO67" s="1726">
        <v>0</v>
      </c>
      <c r="AP67" s="1726">
        <v>0</v>
      </c>
      <c r="AQ67" s="1726">
        <v>0</v>
      </c>
      <c r="AR67" s="1726">
        <v>0</v>
      </c>
      <c r="AS67" s="1726">
        <v>59459.052582999997</v>
      </c>
      <c r="AT67" s="1726">
        <v>59497.940125980007</v>
      </c>
      <c r="AU67" s="1726">
        <v>59497.940125980007</v>
      </c>
      <c r="AV67" s="1726">
        <v>59439.608812129998</v>
      </c>
      <c r="AW67" s="1726">
        <v>59478.496354699993</v>
      </c>
      <c r="AX67" s="1726">
        <v>59429.886926489999</v>
      </c>
      <c r="AY67" s="1726">
        <v>59439.608812129998</v>
      </c>
      <c r="AZ67" s="1726">
        <v>59488.218240339993</v>
      </c>
      <c r="BA67" s="1726">
        <v>59449.330697769998</v>
      </c>
      <c r="BB67" s="1726">
        <v>59478.496354699993</v>
      </c>
      <c r="BC67" s="1726">
        <v>59527.105782899998</v>
      </c>
      <c r="BD67" s="1727">
        <v>59565.993325470001</v>
      </c>
      <c r="BE67" s="1726">
        <v>59614.602753680003</v>
      </c>
      <c r="BF67" s="1726">
        <v>59653.490296240001</v>
      </c>
      <c r="BG67" s="1728">
        <v>59692.377838809996</v>
      </c>
      <c r="BH67" s="1726">
        <v>59643.768410600002</v>
      </c>
      <c r="BI67" s="1726">
        <v>59663.212181889998</v>
      </c>
      <c r="BJ67" s="1727">
        <v>59682.655953169997</v>
      </c>
      <c r="BK67" s="1726">
        <v>59682.655953169997</v>
      </c>
      <c r="BL67" s="1726">
        <v>59682.655953169997</v>
      </c>
      <c r="BM67" s="1727">
        <v>59672.934067529997</v>
      </c>
      <c r="BN67" s="1726">
        <v>59663.212181889998</v>
      </c>
      <c r="BO67" s="1726">
        <v>59692.377838809996</v>
      </c>
      <c r="BP67" s="2070">
        <v>59692.377838809996</v>
      </c>
    </row>
    <row r="68" spans="1:69" s="1729" customFormat="1" ht="15.75">
      <c r="A68" s="1724" t="s">
        <v>905</v>
      </c>
      <c r="B68" s="1725">
        <v>71546.206799609994</v>
      </c>
      <c r="C68" s="1725">
        <v>9986.0064129999992</v>
      </c>
      <c r="D68" s="1725">
        <v>20372.006412999999</v>
      </c>
      <c r="E68" s="1725">
        <v>32110.006412999999</v>
      </c>
      <c r="F68" s="1725">
        <v>36653.848892449998</v>
      </c>
      <c r="G68" s="1725">
        <v>34518.409532849997</v>
      </c>
      <c r="H68" s="1725">
        <v>43063.30847597</v>
      </c>
      <c r="I68" s="1725">
        <v>11456.31365208</v>
      </c>
      <c r="J68" s="1725">
        <v>39422.032276010003</v>
      </c>
      <c r="K68" s="1725">
        <v>37927.736094899999</v>
      </c>
      <c r="L68" s="1725">
        <v>71893.559235950015</v>
      </c>
      <c r="M68" s="1725">
        <v>68397.94859262</v>
      </c>
      <c r="N68" s="1725">
        <v>57459.733930390001</v>
      </c>
      <c r="O68" s="1726">
        <v>43753.751813150004</v>
      </c>
      <c r="P68" s="1726">
        <v>27526.649711260001</v>
      </c>
      <c r="Q68" s="1726">
        <v>33942.458201770001</v>
      </c>
      <c r="R68" s="1726">
        <v>32205.35394614</v>
      </c>
      <c r="S68" s="1726">
        <v>37327.812569690002</v>
      </c>
      <c r="T68" s="1726">
        <v>14549.319317420001</v>
      </c>
      <c r="U68" s="1726">
        <v>13450.122859569999</v>
      </c>
      <c r="V68" s="1726">
        <v>9524.0328802599997</v>
      </c>
      <c r="W68" s="1726">
        <v>9747.4066111499997</v>
      </c>
      <c r="X68" s="1726">
        <v>15503.0232901</v>
      </c>
      <c r="Y68" s="1726">
        <v>29075.833126279998</v>
      </c>
      <c r="Z68" s="1726">
        <v>4050.2160546</v>
      </c>
      <c r="AA68" s="1726">
        <v>4002.2857043499998</v>
      </c>
      <c r="AB68" s="1726">
        <v>4002.2857043499998</v>
      </c>
      <c r="AC68" s="1726">
        <v>0</v>
      </c>
      <c r="AD68" s="1726">
        <v>0</v>
      </c>
      <c r="AE68" s="1726">
        <v>0</v>
      </c>
      <c r="AF68" s="1726">
        <v>0</v>
      </c>
      <c r="AG68" s="1726">
        <v>0</v>
      </c>
      <c r="AH68" s="1726">
        <v>0</v>
      </c>
      <c r="AI68" s="1726">
        <v>0</v>
      </c>
      <c r="AJ68" s="1726">
        <v>0</v>
      </c>
      <c r="AK68" s="1726">
        <v>0</v>
      </c>
      <c r="AL68" s="1726">
        <v>0</v>
      </c>
      <c r="AM68" s="1726">
        <v>0</v>
      </c>
      <c r="AN68" s="1726">
        <v>0</v>
      </c>
      <c r="AO68" s="1726">
        <v>0</v>
      </c>
      <c r="AP68" s="1726">
        <v>0</v>
      </c>
      <c r="AQ68" s="1726">
        <v>0</v>
      </c>
      <c r="AR68" s="1726">
        <v>0</v>
      </c>
      <c r="AS68" s="1726">
        <v>0</v>
      </c>
      <c r="AT68" s="1726">
        <v>0</v>
      </c>
      <c r="AU68" s="1726">
        <v>0</v>
      </c>
      <c r="AV68" s="1726">
        <v>0</v>
      </c>
      <c r="AW68" s="1726">
        <v>0</v>
      </c>
      <c r="AX68" s="1726">
        <v>0</v>
      </c>
      <c r="AY68" s="1726">
        <v>0</v>
      </c>
      <c r="AZ68" s="1726">
        <v>0</v>
      </c>
      <c r="BA68" s="1726">
        <v>0</v>
      </c>
      <c r="BB68" s="1726">
        <v>0</v>
      </c>
      <c r="BC68" s="1726">
        <v>0</v>
      </c>
      <c r="BD68" s="1727">
        <v>0</v>
      </c>
      <c r="BE68" s="1726">
        <v>0</v>
      </c>
      <c r="BF68" s="1726">
        <v>0</v>
      </c>
      <c r="BG68" s="1728">
        <v>0</v>
      </c>
      <c r="BH68" s="1726">
        <v>0</v>
      </c>
      <c r="BI68" s="1726">
        <v>0</v>
      </c>
      <c r="BJ68" s="1727">
        <v>0</v>
      </c>
      <c r="BK68" s="1726">
        <v>0</v>
      </c>
      <c r="BL68" s="1726">
        <v>0</v>
      </c>
      <c r="BM68" s="1727">
        <v>0</v>
      </c>
      <c r="BN68" s="1726">
        <v>0</v>
      </c>
      <c r="BO68" s="1726">
        <v>0</v>
      </c>
      <c r="BP68" s="2070">
        <v>0</v>
      </c>
    </row>
    <row r="69" spans="1:69" s="1729" customFormat="1" ht="15.75">
      <c r="A69" s="1734" t="s">
        <v>906</v>
      </c>
      <c r="B69" s="1720">
        <v>1320917.9176835504</v>
      </c>
      <c r="C69" s="1720">
        <v>1348066.4203489199</v>
      </c>
      <c r="D69" s="1720">
        <v>1381938.3317285897</v>
      </c>
      <c r="E69" s="1720">
        <v>1352417.9513308897</v>
      </c>
      <c r="F69" s="1720">
        <v>1324698.5030177101</v>
      </c>
      <c r="G69" s="1720">
        <v>1387996.4881274798</v>
      </c>
      <c r="H69" s="1720">
        <v>1331809.3092255997</v>
      </c>
      <c r="I69" s="1720">
        <v>1364981.8316691101</v>
      </c>
      <c r="J69" s="1720">
        <v>1459845.3828159901</v>
      </c>
      <c r="K69" s="1720">
        <v>1315414.8542945799</v>
      </c>
      <c r="L69" s="1720">
        <v>1457495.31499611</v>
      </c>
      <c r="M69" s="1720">
        <v>1547195.3837649904</v>
      </c>
      <c r="N69" s="1720">
        <v>1566734.33587272</v>
      </c>
      <c r="O69" s="1721">
        <v>1651260.0939108601</v>
      </c>
      <c r="P69" s="1721">
        <v>1578862.0450328302</v>
      </c>
      <c r="Q69" s="1721">
        <v>1507672.46505141</v>
      </c>
      <c r="R69" s="1721">
        <v>1476451.8663679501</v>
      </c>
      <c r="S69" s="1721">
        <v>1595521.94363525</v>
      </c>
      <c r="T69" s="1721">
        <v>1615468.5172699201</v>
      </c>
      <c r="U69" s="1721">
        <v>1495049.8432587804</v>
      </c>
      <c r="V69" s="1721">
        <v>1461492.8567462903</v>
      </c>
      <c r="W69" s="1721">
        <v>1379913.3667404202</v>
      </c>
      <c r="X69" s="1721">
        <v>1361824.8479387602</v>
      </c>
      <c r="Y69" s="1721">
        <v>1474358.9504058801</v>
      </c>
      <c r="Z69" s="1721">
        <v>1402773.9468103701</v>
      </c>
      <c r="AA69" s="1721">
        <v>1494749.9671574996</v>
      </c>
      <c r="AB69" s="1721">
        <v>1587646.2859784199</v>
      </c>
      <c r="AC69" s="1721">
        <v>1732546.9313694199</v>
      </c>
      <c r="AD69" s="1721">
        <v>1767973.36312509</v>
      </c>
      <c r="AE69" s="1721">
        <v>1653171.3324456299</v>
      </c>
      <c r="AF69" s="1721">
        <v>1681921.6881248399</v>
      </c>
      <c r="AG69" s="1721">
        <v>1426984.20846287</v>
      </c>
      <c r="AH69" s="1721">
        <v>1473230.0270545499</v>
      </c>
      <c r="AI69" s="1721">
        <v>1398100.2167991796</v>
      </c>
      <c r="AJ69" s="1721">
        <v>1519243.0770561502</v>
      </c>
      <c r="AK69" s="1721">
        <v>1509961.2592174399</v>
      </c>
      <c r="AL69" s="1721">
        <v>1661917.64180546</v>
      </c>
      <c r="AM69" s="1721">
        <v>1921036.9914146599</v>
      </c>
      <c r="AN69" s="1721">
        <v>2130416.9925565799</v>
      </c>
      <c r="AO69" s="1721">
        <v>2012117.4828849502</v>
      </c>
      <c r="AP69" s="1721">
        <v>2168488.5737003102</v>
      </c>
      <c r="AQ69" s="1721">
        <v>2128547.7905415897</v>
      </c>
      <c r="AR69" s="1721">
        <v>2056175.6961567905</v>
      </c>
      <c r="AS69" s="1721">
        <v>1974246.2101322901</v>
      </c>
      <c r="AT69" s="1721">
        <v>2010328.2562622197</v>
      </c>
      <c r="AU69" s="1721">
        <v>1949363.9438559695</v>
      </c>
      <c r="AV69" s="1721">
        <v>2239565.25240809</v>
      </c>
      <c r="AW69" s="1721">
        <v>2347119.9332953598</v>
      </c>
      <c r="AX69" s="1721">
        <v>2396265.0078423703</v>
      </c>
      <c r="AY69" s="1721">
        <v>2118967.4787534596</v>
      </c>
      <c r="AZ69" s="1721">
        <v>2347364.7793487106</v>
      </c>
      <c r="BA69" s="1721">
        <v>2150574.5685448004</v>
      </c>
      <c r="BB69" s="1721">
        <v>2371337.6195971202</v>
      </c>
      <c r="BC69" s="1721">
        <v>2308335.5976495501</v>
      </c>
      <c r="BD69" s="1722">
        <v>2956750.5995718208</v>
      </c>
      <c r="BE69" s="1721">
        <v>2283974.1062149801</v>
      </c>
      <c r="BF69" s="1721">
        <v>2287160.4102270803</v>
      </c>
      <c r="BG69" s="1723">
        <v>1933396.6040790398</v>
      </c>
      <c r="BH69" s="1721">
        <v>1904789.1940393301</v>
      </c>
      <c r="BI69" s="1721">
        <v>2386948.0523322695</v>
      </c>
      <c r="BJ69" s="1722">
        <v>2018943.20881933</v>
      </c>
      <c r="BK69" s="1721">
        <v>2072275.8399614901</v>
      </c>
      <c r="BL69" s="1721">
        <v>2429585.6342205694</v>
      </c>
      <c r="BM69" s="1722">
        <v>2498303.7524332297</v>
      </c>
      <c r="BN69" s="1721">
        <v>2543365.9391261199</v>
      </c>
      <c r="BO69" s="1721">
        <v>2312433.9149464695</v>
      </c>
      <c r="BP69" s="2069">
        <v>2214768.5758216698</v>
      </c>
      <c r="BQ69" s="374"/>
    </row>
    <row r="70" spans="1:69" s="374" customFormat="1" ht="15.75">
      <c r="A70" s="1730" t="s">
        <v>693</v>
      </c>
      <c r="B70" s="1725">
        <v>589733.02232579992</v>
      </c>
      <c r="C70" s="1725">
        <v>598609.09015886998</v>
      </c>
      <c r="D70" s="1725">
        <v>613329.17290759971</v>
      </c>
      <c r="E70" s="1725">
        <v>622444.75638551975</v>
      </c>
      <c r="F70" s="1725">
        <v>603060.97018247005</v>
      </c>
      <c r="G70" s="1725">
        <v>610899.4361637301</v>
      </c>
      <c r="H70" s="1725">
        <v>598390.51694121002</v>
      </c>
      <c r="I70" s="1725">
        <v>678209.3400194702</v>
      </c>
      <c r="J70" s="1725">
        <v>756836.82139099005</v>
      </c>
      <c r="K70" s="1725">
        <v>690607.25386329996</v>
      </c>
      <c r="L70" s="1725">
        <v>753918.75806633022</v>
      </c>
      <c r="M70" s="1725">
        <v>817895.93926162005</v>
      </c>
      <c r="N70" s="1725">
        <v>825090.82014666987</v>
      </c>
      <c r="O70" s="1726">
        <v>781008.56720301986</v>
      </c>
      <c r="P70" s="1726">
        <v>706625.60408043989</v>
      </c>
      <c r="Q70" s="1726">
        <v>664243.61196012993</v>
      </c>
      <c r="R70" s="1726">
        <v>655894.15626197006</v>
      </c>
      <c r="S70" s="1726">
        <v>748612.72162874998</v>
      </c>
      <c r="T70" s="1726">
        <v>792531.62534212018</v>
      </c>
      <c r="U70" s="1726">
        <v>715634.91618279007</v>
      </c>
      <c r="V70" s="1726">
        <v>796067.76399610005</v>
      </c>
      <c r="W70" s="1726">
        <v>757918.95897243987</v>
      </c>
      <c r="X70" s="1726">
        <v>667582.54302642005</v>
      </c>
      <c r="Y70" s="1726">
        <v>778300.77582003002</v>
      </c>
      <c r="Z70" s="1726">
        <v>697098.99911562016</v>
      </c>
      <c r="AA70" s="1726">
        <v>743493.95926144987</v>
      </c>
      <c r="AB70" s="1726">
        <v>853034.72485331004</v>
      </c>
      <c r="AC70" s="1726">
        <v>945718.24640966998</v>
      </c>
      <c r="AD70" s="1726">
        <v>914765.23761722003</v>
      </c>
      <c r="AE70" s="1726">
        <v>830569.71280506998</v>
      </c>
      <c r="AF70" s="1726">
        <v>954823.82088929997</v>
      </c>
      <c r="AG70" s="1726">
        <v>683382.03644815006</v>
      </c>
      <c r="AH70" s="1726">
        <v>720566.76121719996</v>
      </c>
      <c r="AI70" s="1726">
        <v>708036.44536562986</v>
      </c>
      <c r="AJ70" s="1726">
        <v>725259.63059193001</v>
      </c>
      <c r="AK70" s="1726">
        <v>773353.15164493991</v>
      </c>
      <c r="AL70" s="1726">
        <v>818488.09387525998</v>
      </c>
      <c r="AM70" s="1726">
        <v>887950.36650034995</v>
      </c>
      <c r="AN70" s="1726">
        <v>990065.49587478011</v>
      </c>
      <c r="AO70" s="1726">
        <v>1028104.91676431</v>
      </c>
      <c r="AP70" s="1726">
        <v>1241153.2814080401</v>
      </c>
      <c r="AQ70" s="1726">
        <v>1145907.9222382698</v>
      </c>
      <c r="AR70" s="1726">
        <v>1187999.1431110804</v>
      </c>
      <c r="AS70" s="1726">
        <v>1124906.8086473099</v>
      </c>
      <c r="AT70" s="1726">
        <v>1210624.88017079</v>
      </c>
      <c r="AU70" s="1726">
        <v>1208708.0231817097</v>
      </c>
      <c r="AV70" s="1726">
        <v>1360850.2075127999</v>
      </c>
      <c r="AW70" s="1726">
        <v>1412241.7291745304</v>
      </c>
      <c r="AX70" s="1726">
        <v>1338577.4983376404</v>
      </c>
      <c r="AY70" s="1726">
        <v>1199242.0632744799</v>
      </c>
      <c r="AZ70" s="1726">
        <v>1337632.0001867004</v>
      </c>
      <c r="BA70" s="1726">
        <v>1144869.9656393703</v>
      </c>
      <c r="BB70" s="1726">
        <v>1332218.6514333</v>
      </c>
      <c r="BC70" s="1726">
        <v>1277878.51876484</v>
      </c>
      <c r="BD70" s="1727">
        <v>2007146.6725558101</v>
      </c>
      <c r="BE70" s="1726">
        <v>1279524.4300156699</v>
      </c>
      <c r="BF70" s="1726">
        <v>1265167.13520527</v>
      </c>
      <c r="BG70" s="1728">
        <v>1033277.0061498599</v>
      </c>
      <c r="BH70" s="1726">
        <v>897838.98449913994</v>
      </c>
      <c r="BI70" s="1726">
        <v>1026129.64499789</v>
      </c>
      <c r="BJ70" s="1727">
        <v>941733.16031953995</v>
      </c>
      <c r="BK70" s="1726">
        <v>863671.80590464</v>
      </c>
      <c r="BL70" s="1726">
        <v>1040217.6441824</v>
      </c>
      <c r="BM70" s="1727">
        <v>1130347.96436094</v>
      </c>
      <c r="BN70" s="1726">
        <v>984991.51097756985</v>
      </c>
      <c r="BO70" s="1726">
        <v>1065240.6537890499</v>
      </c>
      <c r="BP70" s="2070">
        <v>1053851.9643695797</v>
      </c>
      <c r="BQ70" s="1729"/>
    </row>
    <row r="71" spans="1:69" s="1729" customFormat="1" ht="15.75">
      <c r="A71" s="1730" t="s">
        <v>907</v>
      </c>
      <c r="B71" s="1725">
        <v>263881.65571866999</v>
      </c>
      <c r="C71" s="1725">
        <v>271498.73845389998</v>
      </c>
      <c r="D71" s="1725">
        <v>283619.06259674003</v>
      </c>
      <c r="E71" s="1725">
        <v>261553.52018138996</v>
      </c>
      <c r="F71" s="1725">
        <v>248988.22814146001</v>
      </c>
      <c r="G71" s="1725">
        <v>233769.02815445006</v>
      </c>
      <c r="H71" s="1725">
        <v>215061.60174981997</v>
      </c>
      <c r="I71" s="1725">
        <v>214467.57629894008</v>
      </c>
      <c r="J71" s="1725">
        <v>179134.81316045998</v>
      </c>
      <c r="K71" s="1725">
        <v>145118.27738690001</v>
      </c>
      <c r="L71" s="1725">
        <v>193284.52643033001</v>
      </c>
      <c r="M71" s="1725">
        <v>205415.7088089</v>
      </c>
      <c r="N71" s="1725">
        <v>234747.59465675001</v>
      </c>
      <c r="O71" s="1726">
        <v>278696.63674219005</v>
      </c>
      <c r="P71" s="1726">
        <v>301343.14992885001</v>
      </c>
      <c r="Q71" s="1726">
        <v>277116.94694943994</v>
      </c>
      <c r="R71" s="1726">
        <v>261361.22096875997</v>
      </c>
      <c r="S71" s="1726">
        <v>242355.17588488001</v>
      </c>
      <c r="T71" s="1726">
        <v>215787.23709298001</v>
      </c>
      <c r="U71" s="1726">
        <v>193802.08753058</v>
      </c>
      <c r="V71" s="1726">
        <v>168017.94123104998</v>
      </c>
      <c r="W71" s="1726">
        <v>137891.69085031998</v>
      </c>
      <c r="X71" s="1726">
        <v>170863.13623789998</v>
      </c>
      <c r="Y71" s="1726">
        <v>169123.90970855998</v>
      </c>
      <c r="Z71" s="1726">
        <v>174640.23509472</v>
      </c>
      <c r="AA71" s="1726">
        <v>226612.88035835998</v>
      </c>
      <c r="AB71" s="1726">
        <v>252432.28462742001</v>
      </c>
      <c r="AC71" s="1726">
        <v>258909.18143949998</v>
      </c>
      <c r="AD71" s="1726">
        <v>262556.53679273004</v>
      </c>
      <c r="AE71" s="1726">
        <v>226710.58093053004</v>
      </c>
      <c r="AF71" s="1726">
        <v>244456.94401266001</v>
      </c>
      <c r="AG71" s="1726">
        <v>234360.93479142999</v>
      </c>
      <c r="AH71" s="1726">
        <v>211074.01203597002</v>
      </c>
      <c r="AI71" s="1726">
        <v>160421.50706586998</v>
      </c>
      <c r="AJ71" s="1726">
        <v>186420.95158658002</v>
      </c>
      <c r="AK71" s="1726">
        <v>190531.93046917004</v>
      </c>
      <c r="AL71" s="1726">
        <v>241232.20165567007</v>
      </c>
      <c r="AM71" s="1726">
        <v>292451.27432256</v>
      </c>
      <c r="AN71" s="1726">
        <v>345743.02122425003</v>
      </c>
      <c r="AO71" s="1726">
        <v>326768.85255843005</v>
      </c>
      <c r="AP71" s="1726">
        <v>333071.44264693005</v>
      </c>
      <c r="AQ71" s="1726">
        <v>280939.67040844</v>
      </c>
      <c r="AR71" s="1726">
        <v>244110.14934715003</v>
      </c>
      <c r="AS71" s="1726">
        <v>211700.48711823003</v>
      </c>
      <c r="AT71" s="1726">
        <v>183959.47428483996</v>
      </c>
      <c r="AU71" s="1726">
        <v>165224.67096011995</v>
      </c>
      <c r="AV71" s="1726">
        <v>203087.55245796998</v>
      </c>
      <c r="AW71" s="1726">
        <v>206032.15165776006</v>
      </c>
      <c r="AX71" s="1726">
        <v>255985.65314280998</v>
      </c>
      <c r="AY71" s="1726">
        <v>266182.49066150998</v>
      </c>
      <c r="AZ71" s="1726">
        <v>266332.43149892002</v>
      </c>
      <c r="BA71" s="1726">
        <v>315114.84057278</v>
      </c>
      <c r="BB71" s="1726">
        <v>316767.48182244011</v>
      </c>
      <c r="BC71" s="1726">
        <v>296470.66202451993</v>
      </c>
      <c r="BD71" s="1727">
        <v>267015.95095288008</v>
      </c>
      <c r="BE71" s="1726">
        <v>249516.52140682001</v>
      </c>
      <c r="BF71" s="1726">
        <v>221470.21360059999</v>
      </c>
      <c r="BG71" s="1728">
        <v>183348.54088159002</v>
      </c>
      <c r="BH71" s="1726">
        <v>231179.8664884</v>
      </c>
      <c r="BI71" s="1726">
        <v>238291.10527041994</v>
      </c>
      <c r="BJ71" s="1727">
        <v>320329.95435548999</v>
      </c>
      <c r="BK71" s="1726">
        <v>325227.60437331995</v>
      </c>
      <c r="BL71" s="1726">
        <v>346835.33017875999</v>
      </c>
      <c r="BM71" s="1727">
        <v>329993.8628772099</v>
      </c>
      <c r="BN71" s="1726">
        <v>366946.63709591009</v>
      </c>
      <c r="BO71" s="1726">
        <v>353835.17760276987</v>
      </c>
      <c r="BP71" s="2070">
        <v>306462.03147962998</v>
      </c>
    </row>
    <row r="72" spans="1:69" s="1729" customFormat="1" ht="15.75">
      <c r="A72" s="1730" t="s">
        <v>908</v>
      </c>
      <c r="B72" s="1725">
        <v>0</v>
      </c>
      <c r="C72" s="1725">
        <v>0</v>
      </c>
      <c r="D72" s="1725">
        <v>0</v>
      </c>
      <c r="E72" s="1725">
        <v>0</v>
      </c>
      <c r="F72" s="1725">
        <v>0</v>
      </c>
      <c r="G72" s="1725">
        <v>0</v>
      </c>
      <c r="H72" s="1725">
        <v>0</v>
      </c>
      <c r="I72" s="1725">
        <v>0</v>
      </c>
      <c r="J72" s="1725">
        <v>0</v>
      </c>
      <c r="K72" s="1725">
        <v>0</v>
      </c>
      <c r="L72" s="1725">
        <v>0</v>
      </c>
      <c r="M72" s="1725">
        <v>0</v>
      </c>
      <c r="N72" s="1725">
        <v>0</v>
      </c>
      <c r="O72" s="1726">
        <v>0</v>
      </c>
      <c r="P72" s="1726">
        <v>0</v>
      </c>
      <c r="Q72" s="1726">
        <v>0</v>
      </c>
      <c r="R72" s="1726">
        <v>0</v>
      </c>
      <c r="S72" s="1726">
        <v>0</v>
      </c>
      <c r="T72" s="1726">
        <v>0</v>
      </c>
      <c r="U72" s="1726">
        <v>0</v>
      </c>
      <c r="V72" s="1726">
        <v>0</v>
      </c>
      <c r="W72" s="1726">
        <v>0</v>
      </c>
      <c r="X72" s="1726">
        <v>0</v>
      </c>
      <c r="Y72" s="1726">
        <v>0</v>
      </c>
      <c r="Z72" s="1726">
        <v>0</v>
      </c>
      <c r="AA72" s="1726">
        <v>0</v>
      </c>
      <c r="AB72" s="1726">
        <v>0</v>
      </c>
      <c r="AC72" s="1726">
        <v>0</v>
      </c>
      <c r="AD72" s="1726">
        <v>0</v>
      </c>
      <c r="AE72" s="1726">
        <v>0</v>
      </c>
      <c r="AF72" s="1726">
        <v>0</v>
      </c>
      <c r="AG72" s="1726">
        <v>0</v>
      </c>
      <c r="AH72" s="1726">
        <v>0</v>
      </c>
      <c r="AI72" s="1726">
        <v>0</v>
      </c>
      <c r="AJ72" s="1726">
        <v>0</v>
      </c>
      <c r="AK72" s="1726">
        <v>0</v>
      </c>
      <c r="AL72" s="1726">
        <v>0</v>
      </c>
      <c r="AM72" s="1726">
        <v>0</v>
      </c>
      <c r="AN72" s="1726">
        <v>0</v>
      </c>
      <c r="AO72" s="1726">
        <v>0</v>
      </c>
      <c r="AP72" s="1726">
        <v>0</v>
      </c>
      <c r="AQ72" s="1726">
        <v>0</v>
      </c>
      <c r="AR72" s="1726">
        <v>0</v>
      </c>
      <c r="AS72" s="1726">
        <v>0</v>
      </c>
      <c r="AT72" s="1726">
        <v>0</v>
      </c>
      <c r="AU72" s="1726">
        <v>0</v>
      </c>
      <c r="AV72" s="1726">
        <v>0</v>
      </c>
      <c r="AW72" s="1726">
        <v>0</v>
      </c>
      <c r="AX72" s="1726">
        <v>0</v>
      </c>
      <c r="AY72" s="1726">
        <v>0</v>
      </c>
      <c r="AZ72" s="1726">
        <v>0</v>
      </c>
      <c r="BA72" s="1726">
        <v>0</v>
      </c>
      <c r="BB72" s="1726">
        <v>0</v>
      </c>
      <c r="BC72" s="1726">
        <v>0</v>
      </c>
      <c r="BD72" s="1727">
        <v>0</v>
      </c>
      <c r="BE72" s="1726">
        <v>0</v>
      </c>
      <c r="BF72" s="1726">
        <v>0</v>
      </c>
      <c r="BG72" s="1728">
        <v>0</v>
      </c>
      <c r="BH72" s="1726">
        <v>0</v>
      </c>
      <c r="BI72" s="1726">
        <v>0</v>
      </c>
      <c r="BJ72" s="1727">
        <v>0</v>
      </c>
      <c r="BK72" s="1726">
        <v>0</v>
      </c>
      <c r="BL72" s="1726">
        <v>0</v>
      </c>
      <c r="BM72" s="1727">
        <v>0</v>
      </c>
      <c r="BN72" s="1726">
        <v>0</v>
      </c>
      <c r="BO72" s="1726">
        <v>0</v>
      </c>
      <c r="BP72" s="2070">
        <v>0</v>
      </c>
    </row>
    <row r="73" spans="1:69" s="1729" customFormat="1" ht="15.75">
      <c r="A73" s="1730" t="s">
        <v>909</v>
      </c>
      <c r="B73" s="1725">
        <v>124219.65183344002</v>
      </c>
      <c r="C73" s="1725">
        <v>120187.78898667001</v>
      </c>
      <c r="D73" s="1725">
        <v>115053.74924755</v>
      </c>
      <c r="E73" s="1725">
        <v>99017.984977</v>
      </c>
      <c r="F73" s="1725">
        <v>104559.81523751</v>
      </c>
      <c r="G73" s="1725">
        <v>160916.57262697999</v>
      </c>
      <c r="H73" s="1725">
        <v>137655.85908496997</v>
      </c>
      <c r="I73" s="1725">
        <v>88746.176970779998</v>
      </c>
      <c r="J73" s="1725">
        <v>129015.54831614999</v>
      </c>
      <c r="K73" s="1725">
        <v>92466.635219830001</v>
      </c>
      <c r="L73" s="1725">
        <v>113909.68357671</v>
      </c>
      <c r="M73" s="1725">
        <v>117835.07517134999</v>
      </c>
      <c r="N73" s="1725">
        <v>104129.75253943</v>
      </c>
      <c r="O73" s="1726">
        <v>189207.54565583999</v>
      </c>
      <c r="P73" s="1726">
        <v>124182.14436990999</v>
      </c>
      <c r="Q73" s="1726">
        <v>126933.95229591001</v>
      </c>
      <c r="R73" s="1726">
        <v>132570.55393726</v>
      </c>
      <c r="S73" s="1726">
        <v>172425.33053296999</v>
      </c>
      <c r="T73" s="1726">
        <v>183795.20564731996</v>
      </c>
      <c r="U73" s="1726">
        <v>160966.40709961997</v>
      </c>
      <c r="V73" s="1726">
        <v>95603.723922429999</v>
      </c>
      <c r="W73" s="1726">
        <v>78967.274698540001</v>
      </c>
      <c r="X73" s="1726">
        <v>122224.93576820001</v>
      </c>
      <c r="Y73" s="1726">
        <v>119219.03553367002</v>
      </c>
      <c r="Z73" s="1726">
        <v>132017.39921270002</v>
      </c>
      <c r="AA73" s="1726">
        <v>124592.81485713999</v>
      </c>
      <c r="AB73" s="1726">
        <v>88962.06029876</v>
      </c>
      <c r="AC73" s="1726">
        <v>115512.43848748</v>
      </c>
      <c r="AD73" s="1726">
        <v>114407.58654452002</v>
      </c>
      <c r="AE73" s="1726">
        <v>69817.751849420005</v>
      </c>
      <c r="AF73" s="1726">
        <v>104386.53534602</v>
      </c>
      <c r="AG73" s="1726">
        <v>112600.62840071002</v>
      </c>
      <c r="AH73" s="1726">
        <v>132865.43670589</v>
      </c>
      <c r="AI73" s="1726">
        <v>109336.20244483002</v>
      </c>
      <c r="AJ73" s="1726">
        <v>131903.33580041002</v>
      </c>
      <c r="AK73" s="1726">
        <v>81131.029057820007</v>
      </c>
      <c r="AL73" s="1726">
        <v>115706.3485352</v>
      </c>
      <c r="AM73" s="1726">
        <v>189356.74431400001</v>
      </c>
      <c r="AN73" s="1726">
        <v>183023.75620860999</v>
      </c>
      <c r="AO73" s="1726">
        <v>128836.53804555001</v>
      </c>
      <c r="AP73" s="1726">
        <v>106851.63518515999</v>
      </c>
      <c r="AQ73" s="1726">
        <v>223784.99445875001</v>
      </c>
      <c r="AR73" s="1726">
        <v>175218.35210537998</v>
      </c>
      <c r="AS73" s="1726">
        <v>179917.32405282999</v>
      </c>
      <c r="AT73" s="1726">
        <v>127778.24838963999</v>
      </c>
      <c r="AU73" s="1726">
        <v>90621.729076170013</v>
      </c>
      <c r="AV73" s="1726">
        <v>188912.70057397999</v>
      </c>
      <c r="AW73" s="1726">
        <v>236366.78858286998</v>
      </c>
      <c r="AX73" s="1726">
        <v>260909.56721934999</v>
      </c>
      <c r="AY73" s="1726">
        <v>189200.68405744</v>
      </c>
      <c r="AZ73" s="1726">
        <v>261459.04470287004</v>
      </c>
      <c r="BA73" s="1726">
        <v>217290.02542945</v>
      </c>
      <c r="BB73" s="1726">
        <v>255070.41215193004</v>
      </c>
      <c r="BC73" s="1726">
        <v>262566.74188264995</v>
      </c>
      <c r="BD73" s="1727">
        <v>240074.62362096994</v>
      </c>
      <c r="BE73" s="1726">
        <v>234654.91526238999</v>
      </c>
      <c r="BF73" s="1726">
        <v>273259.0863956</v>
      </c>
      <c r="BG73" s="1728">
        <v>255258.70918816002</v>
      </c>
      <c r="BH73" s="1726">
        <v>310975.56754299003</v>
      </c>
      <c r="BI73" s="1726">
        <v>630746.44663997996</v>
      </c>
      <c r="BJ73" s="1727">
        <v>249345.54353698003</v>
      </c>
      <c r="BK73" s="1726">
        <v>379664.90828916995</v>
      </c>
      <c r="BL73" s="1726">
        <v>495550.83591075003</v>
      </c>
      <c r="BM73" s="1727">
        <v>480450.14842769987</v>
      </c>
      <c r="BN73" s="1726">
        <v>631487.93629483995</v>
      </c>
      <c r="BO73" s="1726">
        <v>295945.5844694</v>
      </c>
      <c r="BP73" s="2070">
        <v>251713.19279452</v>
      </c>
    </row>
    <row r="74" spans="1:69" s="1729" customFormat="1" ht="15.75">
      <c r="A74" s="1730" t="s">
        <v>132</v>
      </c>
      <c r="B74" s="1725">
        <v>195676.06872124999</v>
      </c>
      <c r="C74" s="1725">
        <v>207459.29666324999</v>
      </c>
      <c r="D74" s="1725">
        <v>207658.30531994998</v>
      </c>
      <c r="E74" s="1725">
        <v>218586.11398359001</v>
      </c>
      <c r="F74" s="1725">
        <v>219675.60311511002</v>
      </c>
      <c r="G74" s="1725">
        <v>219575.74801069999</v>
      </c>
      <c r="H74" s="1725">
        <v>219426.22295713998</v>
      </c>
      <c r="I74" s="1725">
        <v>220294.44695362</v>
      </c>
      <c r="J74" s="1725">
        <v>219642.66588317999</v>
      </c>
      <c r="K74" s="1725">
        <v>219131.54387323998</v>
      </c>
      <c r="L74" s="1725">
        <v>216772.92810554997</v>
      </c>
      <c r="M74" s="1725">
        <v>217561.00388788001</v>
      </c>
      <c r="N74" s="1725">
        <v>220156.16551876001</v>
      </c>
      <c r="O74" s="1726">
        <v>224338.44909397</v>
      </c>
      <c r="P74" s="1726">
        <v>223544.29501788001</v>
      </c>
      <c r="Q74" s="1726">
        <v>225885.87083328</v>
      </c>
      <c r="R74" s="1726">
        <v>225885.87083328</v>
      </c>
      <c r="S74" s="1726">
        <v>223585.60603527998</v>
      </c>
      <c r="T74" s="1726">
        <v>229636.67374994996</v>
      </c>
      <c r="U74" s="1726">
        <v>229636.67374994996</v>
      </c>
      <c r="V74" s="1726">
        <v>228636.67374994996</v>
      </c>
      <c r="W74" s="1726">
        <v>237777.62560385</v>
      </c>
      <c r="X74" s="1726">
        <v>237777.62560385</v>
      </c>
      <c r="Y74" s="1726">
        <v>237829.92014884998</v>
      </c>
      <c r="Z74" s="1726">
        <v>241919.90339476996</v>
      </c>
      <c r="AA74" s="1726">
        <v>245588.15222863998</v>
      </c>
      <c r="AB74" s="1726">
        <v>245588.16064686998</v>
      </c>
      <c r="AC74" s="1726">
        <v>243465.44167360998</v>
      </c>
      <c r="AD74" s="1726">
        <v>243465.65458283998</v>
      </c>
      <c r="AE74" s="1726">
        <v>244688.73605085997</v>
      </c>
      <c r="AF74" s="1726">
        <v>237345.92204274997</v>
      </c>
      <c r="AG74" s="1726">
        <v>239461.92665938998</v>
      </c>
      <c r="AH74" s="1726">
        <v>239461.86933469999</v>
      </c>
      <c r="AI74" s="1726">
        <v>242549.92803221001</v>
      </c>
      <c r="AJ74" s="1726">
        <v>242551.74730806</v>
      </c>
      <c r="AK74" s="1726">
        <v>242551.74937383001</v>
      </c>
      <c r="AL74" s="1726">
        <v>233213.61582602997</v>
      </c>
      <c r="AM74" s="1726">
        <v>234202.01100070999</v>
      </c>
      <c r="AN74" s="1726">
        <v>233811.80656616998</v>
      </c>
      <c r="AO74" s="1726">
        <v>215065.81013176998</v>
      </c>
      <c r="AP74" s="1726">
        <v>215065.80873804999</v>
      </c>
      <c r="AQ74" s="1726">
        <v>217461.07105139998</v>
      </c>
      <c r="AR74" s="1726">
        <v>217434.38418808999</v>
      </c>
      <c r="AS74" s="1726">
        <v>217932.06458908998</v>
      </c>
      <c r="AT74" s="1726">
        <v>225876.90363275001</v>
      </c>
      <c r="AU74" s="1726">
        <v>217485.90788309</v>
      </c>
      <c r="AV74" s="1726">
        <v>225430.74692409</v>
      </c>
      <c r="AW74" s="1726">
        <v>228150.91262837997</v>
      </c>
      <c r="AX74" s="1726">
        <v>223352.54479069001</v>
      </c>
      <c r="AY74" s="1726">
        <v>221079.96769503001</v>
      </c>
      <c r="AZ74" s="1726">
        <v>212760.11265403</v>
      </c>
      <c r="BA74" s="1726">
        <v>220704.95169469001</v>
      </c>
      <c r="BB74" s="1726">
        <v>220704.95169465002</v>
      </c>
      <c r="BC74" s="1726">
        <v>220704.95169465002</v>
      </c>
      <c r="BD74" s="1727">
        <v>215389.20161465002</v>
      </c>
      <c r="BE74" s="1726">
        <v>215389.20161465002</v>
      </c>
      <c r="BF74" s="1726">
        <v>215389.20161465002</v>
      </c>
      <c r="BG74" s="1728">
        <v>215389.20161465002</v>
      </c>
      <c r="BH74" s="1726">
        <v>207444.36257398999</v>
      </c>
      <c r="BI74" s="1726">
        <v>215389.20161465002</v>
      </c>
      <c r="BJ74" s="1727">
        <v>215581.20161465002</v>
      </c>
      <c r="BK74" s="1726">
        <v>216251.23620401003</v>
      </c>
      <c r="BL74" s="1726">
        <v>216251.23620401003</v>
      </c>
      <c r="BM74" s="1727">
        <v>216251.23620401003</v>
      </c>
      <c r="BN74" s="1726">
        <v>216258.42520256003</v>
      </c>
      <c r="BO74" s="1726">
        <v>216258.42520256003</v>
      </c>
      <c r="BP74" s="2070">
        <v>216328.96585456003</v>
      </c>
    </row>
    <row r="75" spans="1:69" s="1729" customFormat="1" ht="15.75">
      <c r="A75" s="1730" t="s">
        <v>910</v>
      </c>
      <c r="B75" s="1725">
        <v>77703.18226110001</v>
      </c>
      <c r="C75" s="1725">
        <v>80091.334409549992</v>
      </c>
      <c r="D75" s="1725">
        <v>80590.450835520009</v>
      </c>
      <c r="E75" s="1725">
        <v>82215.068349619993</v>
      </c>
      <c r="F75" s="1725">
        <v>83435.787655530003</v>
      </c>
      <c r="G75" s="1725">
        <v>84113.016254429996</v>
      </c>
      <c r="H75" s="1725">
        <v>84287.587137949988</v>
      </c>
      <c r="I75" s="1725">
        <v>85329.957798030009</v>
      </c>
      <c r="J75" s="1725">
        <v>86987.900367600014</v>
      </c>
      <c r="K75" s="1725">
        <v>89191.337407590006</v>
      </c>
      <c r="L75" s="1725">
        <v>86732.797045619984</v>
      </c>
      <c r="M75" s="1725">
        <v>87263.120546859995</v>
      </c>
      <c r="N75" s="1725">
        <v>89436.150043099988</v>
      </c>
      <c r="O75" s="1726">
        <v>91797.686771049994</v>
      </c>
      <c r="P75" s="1726">
        <v>131530.63206197001</v>
      </c>
      <c r="Q75" s="1726">
        <v>133933.30554683</v>
      </c>
      <c r="R75" s="1726">
        <v>135101.39018063003</v>
      </c>
      <c r="S75" s="1726">
        <v>136474.23797199002</v>
      </c>
      <c r="T75" s="1726">
        <v>116830.71814507002</v>
      </c>
      <c r="U75" s="1726">
        <v>116563.23705793</v>
      </c>
      <c r="V75" s="1726">
        <v>111464.82206807002</v>
      </c>
      <c r="W75" s="1726">
        <v>114213.57911111</v>
      </c>
      <c r="X75" s="1726">
        <v>114901.46854530003</v>
      </c>
      <c r="Y75" s="1726">
        <v>114843.93383748001</v>
      </c>
      <c r="Z75" s="1726">
        <v>114591.05453483999</v>
      </c>
      <c r="AA75" s="1726">
        <v>107712.67581499003</v>
      </c>
      <c r="AB75" s="1726">
        <v>109565.40730148002</v>
      </c>
      <c r="AC75" s="1726">
        <v>102599.33765560001</v>
      </c>
      <c r="AD75" s="1726">
        <v>104580.86464951</v>
      </c>
      <c r="AE75" s="1726">
        <v>106191.03017296002</v>
      </c>
      <c r="AF75" s="1726">
        <v>106267.82977877001</v>
      </c>
      <c r="AG75" s="1726">
        <v>107152.43539719003</v>
      </c>
      <c r="AH75" s="1726">
        <v>108934.36806410999</v>
      </c>
      <c r="AI75" s="1726">
        <v>117161.60430897999</v>
      </c>
      <c r="AJ75" s="1726">
        <v>118710.50674261</v>
      </c>
      <c r="AK75" s="1726">
        <v>119160.54324253002</v>
      </c>
      <c r="AL75" s="1726">
        <v>120126.46468691</v>
      </c>
      <c r="AM75" s="1726">
        <v>124737.38682738</v>
      </c>
      <c r="AN75" s="1726">
        <v>125534.33905752002</v>
      </c>
      <c r="AO75" s="1726">
        <v>148251.33405677998</v>
      </c>
      <c r="AP75" s="1726">
        <v>149285.01040530001</v>
      </c>
      <c r="AQ75" s="1726">
        <v>149968.06702554002</v>
      </c>
      <c r="AR75" s="1726">
        <v>152958.87199503003</v>
      </c>
      <c r="AS75" s="1726">
        <v>152657.37932972005</v>
      </c>
      <c r="AT75" s="1726">
        <v>155069.01379428001</v>
      </c>
      <c r="AU75" s="1726">
        <v>157634.93754792001</v>
      </c>
      <c r="AV75" s="1726">
        <v>158098.53330789998</v>
      </c>
      <c r="AW75" s="1726">
        <v>159961.18393355003</v>
      </c>
      <c r="AX75" s="1726">
        <v>145497.08322630002</v>
      </c>
      <c r="AY75" s="1726">
        <v>149120.22352979</v>
      </c>
      <c r="AZ75" s="1726">
        <v>149744.2596275</v>
      </c>
      <c r="BA75" s="1726">
        <v>149418.41468164002</v>
      </c>
      <c r="BB75" s="1726">
        <v>151712.23388361998</v>
      </c>
      <c r="BC75" s="1726">
        <v>156090.10154850001</v>
      </c>
      <c r="BD75" s="1727">
        <v>157492.23766864004</v>
      </c>
      <c r="BE75" s="1726">
        <v>158899.76771679003</v>
      </c>
      <c r="BF75" s="1726">
        <v>161944.48396357003</v>
      </c>
      <c r="BG75" s="1728">
        <v>165312.86735515</v>
      </c>
      <c r="BH75" s="1726">
        <v>169001.18223241004</v>
      </c>
      <c r="BI75" s="1726">
        <v>169626.87655500002</v>
      </c>
      <c r="BJ75" s="1727">
        <v>184198.74533420999</v>
      </c>
      <c r="BK75" s="1726">
        <v>187045.66982549999</v>
      </c>
      <c r="BL75" s="1726">
        <v>212031.21973566001</v>
      </c>
      <c r="BM75" s="1727">
        <v>214583.85439728</v>
      </c>
      <c r="BN75" s="1726">
        <v>210845.52655327</v>
      </c>
      <c r="BO75" s="1726">
        <v>218785.65707609995</v>
      </c>
      <c r="BP75" s="2070">
        <v>245328.94920577994</v>
      </c>
    </row>
    <row r="76" spans="1:69" s="1729" customFormat="1" ht="15.75">
      <c r="A76" s="1730" t="s">
        <v>911</v>
      </c>
      <c r="B76" s="1725">
        <v>418.99706300000003</v>
      </c>
      <c r="C76" s="1725">
        <v>422.29106999999999</v>
      </c>
      <c r="D76" s="1725">
        <v>394.00081399999999</v>
      </c>
      <c r="E76" s="1725">
        <v>1931.0853790000001</v>
      </c>
      <c r="F76" s="1725">
        <v>1926.6043050000001</v>
      </c>
      <c r="G76" s="1725">
        <v>1927.963305</v>
      </c>
      <c r="H76" s="1725">
        <v>1940.36952</v>
      </c>
      <c r="I76" s="1725">
        <v>2001.28015</v>
      </c>
      <c r="J76" s="1725">
        <v>2249.1207939999999</v>
      </c>
      <c r="K76" s="1725">
        <v>2241.4170989999998</v>
      </c>
      <c r="L76" s="1725">
        <v>2242.2850990000002</v>
      </c>
      <c r="M76" s="1725">
        <v>2241.8140990000002</v>
      </c>
      <c r="N76" s="1725">
        <v>2241.014099</v>
      </c>
      <c r="O76" s="1726">
        <v>2254.3244249999998</v>
      </c>
      <c r="P76" s="1726">
        <v>2261.0868110000001</v>
      </c>
      <c r="Q76" s="1726">
        <v>2255.8161490000002</v>
      </c>
      <c r="R76" s="1726">
        <v>2255.590968</v>
      </c>
      <c r="S76" s="1726">
        <v>2252.18271</v>
      </c>
      <c r="T76" s="1726">
        <v>2227.9856479999999</v>
      </c>
      <c r="U76" s="1726">
        <v>2227.6338009999999</v>
      </c>
      <c r="V76" s="1726">
        <v>2230.5812759999999</v>
      </c>
      <c r="W76" s="1726">
        <v>2230.5812759999999</v>
      </c>
      <c r="X76" s="1726">
        <v>1619.8970340000001</v>
      </c>
      <c r="Y76" s="1726">
        <v>1668.0985559999999</v>
      </c>
      <c r="Z76" s="1726">
        <v>1671.123094</v>
      </c>
      <c r="AA76" s="1726">
        <v>1671.123094</v>
      </c>
      <c r="AB76" s="1726">
        <v>1671.123094</v>
      </c>
      <c r="AC76" s="1726">
        <v>1649.3859239999999</v>
      </c>
      <c r="AD76" s="1726">
        <v>1649.785924</v>
      </c>
      <c r="AE76" s="1726">
        <v>1655.1859239999999</v>
      </c>
      <c r="AF76" s="1726">
        <v>1655.1859239999999</v>
      </c>
      <c r="AG76" s="1726">
        <v>1652.2516129999999</v>
      </c>
      <c r="AH76" s="1726">
        <v>1650.757832</v>
      </c>
      <c r="AI76" s="1726">
        <v>1646.0230120000001</v>
      </c>
      <c r="AJ76" s="1726">
        <v>1646.0139919999999</v>
      </c>
      <c r="AK76" s="1726">
        <v>1646.124202</v>
      </c>
      <c r="AL76" s="1726">
        <v>1641.408064</v>
      </c>
      <c r="AM76" s="1726">
        <v>1636.6608430000001</v>
      </c>
      <c r="AN76" s="1726">
        <v>1636.6608430000001</v>
      </c>
      <c r="AO76" s="1726">
        <v>1636.6608430000001</v>
      </c>
      <c r="AP76" s="1726">
        <v>1636.6608430000001</v>
      </c>
      <c r="AQ76" s="1726">
        <v>1636.6608430000001</v>
      </c>
      <c r="AR76" s="1726">
        <v>1636.6608430000001</v>
      </c>
      <c r="AS76" s="1726">
        <v>1636.6608430000001</v>
      </c>
      <c r="AT76" s="1726">
        <v>1636.6608430000001</v>
      </c>
      <c r="AU76" s="1726">
        <v>1500.727926</v>
      </c>
      <c r="AV76" s="1726">
        <v>1500.727926</v>
      </c>
      <c r="AW76" s="1726">
        <v>1500.727926</v>
      </c>
      <c r="AX76" s="1726">
        <v>1500.727926</v>
      </c>
      <c r="AY76" s="1726">
        <v>1500.727926</v>
      </c>
      <c r="AZ76" s="1726">
        <v>1500.727926</v>
      </c>
      <c r="BA76" s="1726">
        <v>1500.727926</v>
      </c>
      <c r="BB76" s="1726">
        <v>1500.727926</v>
      </c>
      <c r="BC76" s="1726">
        <v>1500.727926</v>
      </c>
      <c r="BD76" s="1727">
        <v>1500.727926</v>
      </c>
      <c r="BE76" s="1726">
        <v>1500.727926</v>
      </c>
      <c r="BF76" s="1726">
        <v>1500.727926</v>
      </c>
      <c r="BG76" s="1728">
        <v>1500.727926</v>
      </c>
      <c r="BH76" s="1726">
        <v>1500.727926</v>
      </c>
      <c r="BI76" s="1726">
        <v>1500.727926</v>
      </c>
      <c r="BJ76" s="1727">
        <v>1500.727926</v>
      </c>
      <c r="BK76" s="1726">
        <v>1543.727926</v>
      </c>
      <c r="BL76" s="1726">
        <v>1543.727926</v>
      </c>
      <c r="BM76" s="1727">
        <v>1544.0981770000001</v>
      </c>
      <c r="BN76" s="1726">
        <v>1543.727926</v>
      </c>
      <c r="BO76" s="1726">
        <v>1543.727926</v>
      </c>
      <c r="BP76" s="2070">
        <v>1543.727926</v>
      </c>
    </row>
    <row r="77" spans="1:69" s="1729" customFormat="1" ht="15.75">
      <c r="A77" s="1730" t="s">
        <v>912</v>
      </c>
      <c r="B77" s="1725"/>
      <c r="C77" s="1725"/>
      <c r="D77" s="1725"/>
      <c r="E77" s="1725"/>
      <c r="F77" s="1725"/>
      <c r="G77" s="1725"/>
      <c r="H77" s="1725"/>
      <c r="I77" s="1725"/>
      <c r="J77" s="1725"/>
      <c r="K77" s="1725"/>
      <c r="L77" s="1725"/>
      <c r="M77" s="1725"/>
      <c r="N77" s="1725"/>
      <c r="O77" s="1726"/>
      <c r="P77" s="1726"/>
      <c r="Q77" s="1726"/>
      <c r="R77" s="1726"/>
      <c r="S77" s="1726"/>
      <c r="T77" s="1726"/>
      <c r="U77" s="1726"/>
      <c r="V77" s="1726"/>
      <c r="W77" s="1726"/>
      <c r="X77" s="1726"/>
      <c r="Y77" s="1726"/>
      <c r="Z77" s="1726"/>
      <c r="AA77" s="1726"/>
      <c r="AB77" s="1726"/>
      <c r="AC77" s="1726"/>
      <c r="AD77" s="1726"/>
      <c r="AE77" s="1726"/>
      <c r="AF77" s="1726"/>
      <c r="AG77" s="1726"/>
      <c r="AH77" s="1726"/>
      <c r="AI77" s="1726"/>
      <c r="AJ77" s="1726"/>
      <c r="AK77" s="1726"/>
      <c r="AL77" s="1726"/>
      <c r="AM77" s="1726"/>
      <c r="AN77" s="1726"/>
      <c r="AO77" s="1726"/>
      <c r="AP77" s="1726"/>
      <c r="AQ77" s="1726"/>
      <c r="AR77" s="1726"/>
      <c r="AS77" s="1726"/>
      <c r="AT77" s="1726"/>
      <c r="AU77" s="1726"/>
      <c r="AV77" s="1726"/>
      <c r="AW77" s="1726"/>
      <c r="AX77" s="1726"/>
      <c r="AY77" s="1726"/>
      <c r="AZ77" s="1726"/>
      <c r="BA77" s="1726"/>
      <c r="BB77" s="1726"/>
      <c r="BC77" s="1726"/>
      <c r="BD77" s="1727"/>
      <c r="BE77" s="1726"/>
      <c r="BF77" s="1726"/>
      <c r="BG77" s="1728"/>
      <c r="BH77" s="1726"/>
      <c r="BI77" s="1726"/>
      <c r="BJ77" s="1727"/>
      <c r="BK77" s="1726"/>
      <c r="BL77" s="1726"/>
      <c r="BM77" s="1727"/>
      <c r="BN77" s="1726"/>
      <c r="BO77" s="1726"/>
      <c r="BP77" s="2070"/>
    </row>
    <row r="78" spans="1:69" s="1729" customFormat="1" ht="15.75">
      <c r="A78" s="1730" t="s">
        <v>926</v>
      </c>
      <c r="B78" s="1725">
        <v>69285.339760290008</v>
      </c>
      <c r="C78" s="1725">
        <v>69797.880606680003</v>
      </c>
      <c r="D78" s="1725">
        <v>71507.070606230001</v>
      </c>
      <c r="E78" s="1725">
        <v>66659.636008769987</v>
      </c>
      <c r="F78" s="1725">
        <v>53264.405683630001</v>
      </c>
      <c r="G78" s="1725">
        <v>67809.331223190005</v>
      </c>
      <c r="H78" s="1725">
        <v>64119.772980510003</v>
      </c>
      <c r="I78" s="1725">
        <v>64758.631922269989</v>
      </c>
      <c r="J78" s="1725">
        <v>75245.678334609998</v>
      </c>
      <c r="K78" s="1725">
        <v>66806.069899719994</v>
      </c>
      <c r="L78" s="1725">
        <v>80558.123834569997</v>
      </c>
      <c r="M78" s="1725">
        <v>88601.972267380013</v>
      </c>
      <c r="N78" s="1725">
        <v>80511.489428009998</v>
      </c>
      <c r="O78" s="1726">
        <v>73081.968862790003</v>
      </c>
      <c r="P78" s="1726">
        <v>78289.245843780009</v>
      </c>
      <c r="Q78" s="1726">
        <v>66431.674128820014</v>
      </c>
      <c r="R78" s="1726">
        <v>52208.579985049997</v>
      </c>
      <c r="S78" s="1726">
        <v>58411.819772380004</v>
      </c>
      <c r="T78" s="1726">
        <v>57213.132924479993</v>
      </c>
      <c r="U78" s="1726">
        <v>56779.926986620005</v>
      </c>
      <c r="V78" s="1726">
        <v>49913.323485399989</v>
      </c>
      <c r="W78" s="1726">
        <v>42942.346215769991</v>
      </c>
      <c r="X78" s="1726">
        <v>38165.909078019999</v>
      </c>
      <c r="Y78" s="1726">
        <v>44788.265035189994</v>
      </c>
      <c r="Z78" s="1726">
        <v>40835.232363719995</v>
      </c>
      <c r="AA78" s="1726">
        <v>45078.361542919993</v>
      </c>
      <c r="AB78" s="1726">
        <v>36392.525156580006</v>
      </c>
      <c r="AC78" s="1726">
        <v>64692.899779560015</v>
      </c>
      <c r="AD78" s="1726">
        <v>126547.69701427</v>
      </c>
      <c r="AE78" s="1726">
        <v>173538.33471278995</v>
      </c>
      <c r="AF78" s="1726">
        <v>32985.450131340003</v>
      </c>
      <c r="AG78" s="1726">
        <v>48373.995153000003</v>
      </c>
      <c r="AH78" s="1726">
        <v>58676.821864679987</v>
      </c>
      <c r="AI78" s="1726">
        <v>58978.506569659992</v>
      </c>
      <c r="AJ78" s="1726">
        <v>112750.89103456</v>
      </c>
      <c r="AK78" s="1726">
        <v>101586.73122715001</v>
      </c>
      <c r="AL78" s="1726">
        <v>131509.50916238999</v>
      </c>
      <c r="AM78" s="1726">
        <v>190702.54760665997</v>
      </c>
      <c r="AN78" s="1726">
        <v>250601.91278225</v>
      </c>
      <c r="AO78" s="1726">
        <v>163453.37048511</v>
      </c>
      <c r="AP78" s="1726">
        <v>121424.73447383</v>
      </c>
      <c r="AQ78" s="1726">
        <v>108849.40451619</v>
      </c>
      <c r="AR78" s="1726">
        <v>76818.134567059999</v>
      </c>
      <c r="AS78" s="1726">
        <v>85495.485552109982</v>
      </c>
      <c r="AT78" s="1726">
        <v>105383.07514692</v>
      </c>
      <c r="AU78" s="1726">
        <v>108187.94728096001</v>
      </c>
      <c r="AV78" s="1726">
        <v>101684.78370535</v>
      </c>
      <c r="AW78" s="1726">
        <v>102866.43939227001</v>
      </c>
      <c r="AX78" s="1726">
        <v>170441.93319958</v>
      </c>
      <c r="AY78" s="1726">
        <v>92641.32160920999</v>
      </c>
      <c r="AZ78" s="1726">
        <v>117936.20275269002</v>
      </c>
      <c r="BA78" s="1726">
        <v>101675.64260087001</v>
      </c>
      <c r="BB78" s="1726">
        <v>93363.160685180017</v>
      </c>
      <c r="BC78" s="1726">
        <v>93123.893808390014</v>
      </c>
      <c r="BD78" s="1727">
        <v>68131.18523286999</v>
      </c>
      <c r="BE78" s="1726">
        <v>144410.86298770003</v>
      </c>
      <c r="BF78" s="1726">
        <v>148425.37201078</v>
      </c>
      <c r="BG78" s="1728">
        <v>79359.805347850022</v>
      </c>
      <c r="BH78" s="1726">
        <v>86954.607025239995</v>
      </c>
      <c r="BI78" s="1726">
        <v>103941.75601524001</v>
      </c>
      <c r="BJ78" s="1727">
        <v>106253.87573245999</v>
      </c>
      <c r="BK78" s="1726">
        <v>98870.887438850041</v>
      </c>
      <c r="BL78" s="1726">
        <v>117155.64008298999</v>
      </c>
      <c r="BM78" s="1727">
        <v>125132.58798908997</v>
      </c>
      <c r="BN78" s="1726">
        <v>131292.17507597001</v>
      </c>
      <c r="BO78" s="1726">
        <v>160824.68888058999</v>
      </c>
      <c r="BP78" s="2070">
        <v>139539.74419160001</v>
      </c>
    </row>
    <row r="79" spans="1:69" s="1729" customFormat="1" ht="15.75">
      <c r="A79" s="1730" t="s">
        <v>914</v>
      </c>
      <c r="B79" s="1725">
        <v>0</v>
      </c>
      <c r="C79" s="1725">
        <v>0</v>
      </c>
      <c r="D79" s="1725">
        <v>0</v>
      </c>
      <c r="E79" s="1725">
        <v>0</v>
      </c>
      <c r="F79" s="1725">
        <v>0</v>
      </c>
      <c r="G79" s="1725">
        <v>0</v>
      </c>
      <c r="H79" s="1725">
        <v>0</v>
      </c>
      <c r="I79" s="1725">
        <v>0</v>
      </c>
      <c r="J79" s="1725">
        <v>0</v>
      </c>
      <c r="K79" s="1725">
        <v>0</v>
      </c>
      <c r="L79" s="1725">
        <v>0</v>
      </c>
      <c r="M79" s="1725">
        <v>0</v>
      </c>
      <c r="N79" s="1725">
        <v>0</v>
      </c>
      <c r="O79" s="1726">
        <v>0</v>
      </c>
      <c r="P79" s="1726">
        <v>0</v>
      </c>
      <c r="Q79" s="1726">
        <v>0</v>
      </c>
      <c r="R79" s="1726">
        <v>0</v>
      </c>
      <c r="S79" s="1726">
        <v>0</v>
      </c>
      <c r="T79" s="1726">
        <v>0</v>
      </c>
      <c r="U79" s="1726">
        <v>0</v>
      </c>
      <c r="V79" s="1726">
        <v>0</v>
      </c>
      <c r="W79" s="1726">
        <v>0</v>
      </c>
      <c r="X79" s="1726">
        <v>0</v>
      </c>
      <c r="Y79" s="1726">
        <v>0</v>
      </c>
      <c r="Z79" s="1726">
        <v>0</v>
      </c>
      <c r="AA79" s="1726">
        <v>0</v>
      </c>
      <c r="AB79" s="1726">
        <v>0</v>
      </c>
      <c r="AC79" s="1726">
        <v>0</v>
      </c>
      <c r="AD79" s="1726">
        <v>0</v>
      </c>
      <c r="AE79" s="1726">
        <v>0</v>
      </c>
      <c r="AF79" s="1726">
        <v>0</v>
      </c>
      <c r="AG79" s="1726">
        <v>0</v>
      </c>
      <c r="AH79" s="1726">
        <v>0</v>
      </c>
      <c r="AI79" s="1726">
        <v>0</v>
      </c>
      <c r="AJ79" s="1726">
        <v>0</v>
      </c>
      <c r="AK79" s="1726">
        <v>0</v>
      </c>
      <c r="AL79" s="1726">
        <v>0</v>
      </c>
      <c r="AM79" s="1726">
        <v>0</v>
      </c>
      <c r="AN79" s="1726">
        <v>0</v>
      </c>
      <c r="AO79" s="1726">
        <v>0</v>
      </c>
      <c r="AP79" s="1726">
        <v>0</v>
      </c>
      <c r="AQ79" s="1726">
        <v>0</v>
      </c>
      <c r="AR79" s="1726">
        <v>0</v>
      </c>
      <c r="AS79" s="1726">
        <v>0</v>
      </c>
      <c r="AT79" s="1726">
        <v>0</v>
      </c>
      <c r="AU79" s="1726">
        <v>0</v>
      </c>
      <c r="AV79" s="1726">
        <v>0</v>
      </c>
      <c r="AW79" s="1726">
        <v>0</v>
      </c>
      <c r="AX79" s="1726">
        <v>0</v>
      </c>
      <c r="AY79" s="1726">
        <v>0</v>
      </c>
      <c r="AZ79" s="1726">
        <v>0</v>
      </c>
      <c r="BA79" s="1726">
        <v>0</v>
      </c>
      <c r="BB79" s="1726">
        <v>0</v>
      </c>
      <c r="BC79" s="1726">
        <v>0</v>
      </c>
      <c r="BD79" s="1727">
        <v>0</v>
      </c>
      <c r="BE79" s="1726">
        <v>0</v>
      </c>
      <c r="BF79" s="1726">
        <v>0</v>
      </c>
      <c r="BG79" s="1728">
        <v>0</v>
      </c>
      <c r="BH79" s="1726">
        <v>0</v>
      </c>
      <c r="BI79" s="1726">
        <v>0</v>
      </c>
      <c r="BJ79" s="1727">
        <v>0</v>
      </c>
      <c r="BK79" s="1726">
        <v>0</v>
      </c>
      <c r="BL79" s="1726">
        <v>0</v>
      </c>
      <c r="BM79" s="1727">
        <v>0</v>
      </c>
      <c r="BN79" s="1726">
        <v>0</v>
      </c>
      <c r="BO79" s="1726">
        <v>0</v>
      </c>
      <c r="BP79" s="2070">
        <v>0</v>
      </c>
    </row>
    <row r="80" spans="1:69" s="1729" customFormat="1" ht="15.75">
      <c r="A80" s="1730" t="s">
        <v>915</v>
      </c>
      <c r="B80" s="1725">
        <v>0</v>
      </c>
      <c r="C80" s="1725">
        <v>0</v>
      </c>
      <c r="D80" s="1725">
        <v>0</v>
      </c>
      <c r="E80" s="1725">
        <v>0</v>
      </c>
      <c r="F80" s="1725">
        <v>0</v>
      </c>
      <c r="G80" s="1725">
        <v>0</v>
      </c>
      <c r="H80" s="1725">
        <v>0</v>
      </c>
      <c r="I80" s="1725">
        <v>0</v>
      </c>
      <c r="J80" s="1725">
        <v>0</v>
      </c>
      <c r="K80" s="1725">
        <v>0</v>
      </c>
      <c r="L80" s="1725">
        <v>0</v>
      </c>
      <c r="M80" s="1725">
        <v>0</v>
      </c>
      <c r="N80" s="1725">
        <v>0</v>
      </c>
      <c r="O80" s="1726">
        <v>0</v>
      </c>
      <c r="P80" s="1726">
        <v>0</v>
      </c>
      <c r="Q80" s="1726">
        <v>0</v>
      </c>
      <c r="R80" s="1726">
        <v>0</v>
      </c>
      <c r="S80" s="1726">
        <v>0</v>
      </c>
      <c r="T80" s="1726">
        <v>0</v>
      </c>
      <c r="U80" s="1726">
        <v>0</v>
      </c>
      <c r="V80" s="1726">
        <v>0</v>
      </c>
      <c r="W80" s="1726">
        <v>0</v>
      </c>
      <c r="X80" s="1726">
        <v>0</v>
      </c>
      <c r="Y80" s="1726">
        <v>0</v>
      </c>
      <c r="Z80" s="1726">
        <v>0</v>
      </c>
      <c r="AA80" s="1726">
        <v>0</v>
      </c>
      <c r="AB80" s="1726">
        <v>0</v>
      </c>
      <c r="AC80" s="1726">
        <v>0</v>
      </c>
      <c r="AD80" s="1726">
        <v>0</v>
      </c>
      <c r="AE80" s="1726">
        <v>0</v>
      </c>
      <c r="AF80" s="1726">
        <v>0</v>
      </c>
      <c r="AG80" s="1726">
        <v>0</v>
      </c>
      <c r="AH80" s="1726">
        <v>0</v>
      </c>
      <c r="AI80" s="1726">
        <v>0</v>
      </c>
      <c r="AJ80" s="1726">
        <v>0</v>
      </c>
      <c r="AK80" s="1726">
        <v>0</v>
      </c>
      <c r="AL80" s="1726">
        <v>0</v>
      </c>
      <c r="AM80" s="1726">
        <v>0</v>
      </c>
      <c r="AN80" s="1726">
        <v>0</v>
      </c>
      <c r="AO80" s="1726">
        <v>0</v>
      </c>
      <c r="AP80" s="1726">
        <v>0</v>
      </c>
      <c r="AQ80" s="1726">
        <v>0</v>
      </c>
      <c r="AR80" s="1726">
        <v>0</v>
      </c>
      <c r="AS80" s="1726">
        <v>0</v>
      </c>
      <c r="AT80" s="1726">
        <v>0</v>
      </c>
      <c r="AU80" s="1726">
        <v>0</v>
      </c>
      <c r="AV80" s="1726">
        <v>0</v>
      </c>
      <c r="AW80" s="1726">
        <v>0</v>
      </c>
      <c r="AX80" s="1726">
        <v>0</v>
      </c>
      <c r="AY80" s="1726">
        <v>0</v>
      </c>
      <c r="AZ80" s="1726">
        <v>0</v>
      </c>
      <c r="BA80" s="1726">
        <v>0</v>
      </c>
      <c r="BB80" s="1726">
        <v>0</v>
      </c>
      <c r="BC80" s="1726">
        <v>0</v>
      </c>
      <c r="BD80" s="1727">
        <v>0</v>
      </c>
      <c r="BE80" s="1726">
        <v>0</v>
      </c>
      <c r="BF80" s="1726">
        <v>0</v>
      </c>
      <c r="BG80" s="1728">
        <v>0</v>
      </c>
      <c r="BH80" s="1726">
        <v>0</v>
      </c>
      <c r="BI80" s="1726">
        <v>0</v>
      </c>
      <c r="BJ80" s="1727">
        <v>0</v>
      </c>
      <c r="BK80" s="1726">
        <v>0</v>
      </c>
      <c r="BL80" s="1726">
        <v>0</v>
      </c>
      <c r="BM80" s="1727">
        <v>0</v>
      </c>
      <c r="BN80" s="1726">
        <v>0</v>
      </c>
      <c r="BO80" s="1726">
        <v>0</v>
      </c>
      <c r="BP80" s="2070">
        <v>0</v>
      </c>
    </row>
    <row r="81" spans="1:69" s="1729" customFormat="1" ht="15.75">
      <c r="A81" s="1724"/>
      <c r="B81" s="1725"/>
      <c r="C81" s="1725"/>
      <c r="D81" s="1725"/>
      <c r="E81" s="1725"/>
      <c r="F81" s="1725"/>
      <c r="G81" s="1725"/>
      <c r="H81" s="1725"/>
      <c r="I81" s="1725"/>
      <c r="J81" s="1725"/>
      <c r="K81" s="1725"/>
      <c r="L81" s="1725"/>
      <c r="M81" s="1725"/>
      <c r="N81" s="1725"/>
      <c r="O81" s="1726"/>
      <c r="P81" s="1726"/>
      <c r="Q81" s="1726"/>
      <c r="R81" s="1726"/>
      <c r="S81" s="1726"/>
      <c r="T81" s="1726"/>
      <c r="U81" s="1726"/>
      <c r="V81" s="1726"/>
      <c r="W81" s="1726"/>
      <c r="X81" s="1726"/>
      <c r="Y81" s="1726"/>
      <c r="Z81" s="1726"/>
      <c r="AA81" s="1726"/>
      <c r="AB81" s="1726"/>
      <c r="AC81" s="1726"/>
      <c r="AD81" s="1726"/>
      <c r="AE81" s="1726"/>
      <c r="AF81" s="1726"/>
      <c r="AG81" s="1726"/>
      <c r="AH81" s="1726"/>
      <c r="AI81" s="1726"/>
      <c r="AJ81" s="1726"/>
      <c r="AK81" s="1726"/>
      <c r="AL81" s="1726"/>
      <c r="AM81" s="1726"/>
      <c r="AN81" s="1726"/>
      <c r="AO81" s="1726"/>
      <c r="AP81" s="1726"/>
      <c r="AQ81" s="1726"/>
      <c r="AR81" s="1726"/>
      <c r="AS81" s="1726"/>
      <c r="AT81" s="1726"/>
      <c r="AU81" s="1726"/>
      <c r="AV81" s="1726"/>
      <c r="AW81" s="1726"/>
      <c r="AX81" s="1726"/>
      <c r="AY81" s="1726"/>
      <c r="AZ81" s="1726"/>
      <c r="BA81" s="1726"/>
      <c r="BB81" s="1726"/>
      <c r="BC81" s="1726"/>
      <c r="BD81" s="1727"/>
      <c r="BE81" s="1726"/>
      <c r="BF81" s="1726"/>
      <c r="BG81" s="1728"/>
      <c r="BH81" s="1726"/>
      <c r="BI81" s="1726"/>
      <c r="BJ81" s="1727"/>
      <c r="BK81" s="1726"/>
      <c r="BL81" s="1726"/>
      <c r="BM81" s="1727"/>
      <c r="BN81" s="1726"/>
      <c r="BO81" s="1726"/>
      <c r="BP81" s="2070"/>
      <c r="BQ81" s="1718"/>
    </row>
    <row r="82" spans="1:69" s="1718" customFormat="1" ht="15.75">
      <c r="A82" s="1719" t="s">
        <v>916</v>
      </c>
      <c r="B82" s="1735">
        <v>24608663.57521024</v>
      </c>
      <c r="C82" s="1735">
        <v>24818936.886779588</v>
      </c>
      <c r="D82" s="1735">
        <v>24719649.371783126</v>
      </c>
      <c r="E82" s="1735">
        <v>25145408.693921193</v>
      </c>
      <c r="F82" s="1735">
        <v>25632908.986198485</v>
      </c>
      <c r="G82" s="1735">
        <v>25475166.641133267</v>
      </c>
      <c r="H82" s="1735">
        <v>25994837.47832384</v>
      </c>
      <c r="I82" s="1735">
        <v>26321043.663023777</v>
      </c>
      <c r="J82" s="1735">
        <v>27339096.990277559</v>
      </c>
      <c r="K82" s="1735">
        <v>27526416.29412473</v>
      </c>
      <c r="L82" s="1735">
        <v>27748889.374780681</v>
      </c>
      <c r="M82" s="1735">
        <v>28587231.733020678</v>
      </c>
      <c r="N82" s="1735">
        <v>28711076.450839154</v>
      </c>
      <c r="O82" s="1735">
        <v>28962777.407962181</v>
      </c>
      <c r="P82" s="1735">
        <v>28737071.556290772</v>
      </c>
      <c r="Q82" s="1735">
        <v>28400826.003271844</v>
      </c>
      <c r="R82" s="1735">
        <v>28273175.823682602</v>
      </c>
      <c r="S82" s="1735">
        <v>28256267.316541798</v>
      </c>
      <c r="T82" s="1735">
        <v>28168759.7913839</v>
      </c>
      <c r="U82" s="1735">
        <v>27263870.71336646</v>
      </c>
      <c r="V82" s="1735">
        <v>27507770.532590445</v>
      </c>
      <c r="W82" s="1735">
        <v>28173260.93936792</v>
      </c>
      <c r="X82" s="1735">
        <v>28143945.67095992</v>
      </c>
      <c r="Y82" s="1735">
        <v>28316330.751659155</v>
      </c>
      <c r="Z82" s="1735">
        <v>28571293.92426689</v>
      </c>
      <c r="AA82" s="1735">
        <v>28621294.777793199</v>
      </c>
      <c r="AB82" s="1735">
        <v>28407917.849590067</v>
      </c>
      <c r="AC82" s="1735">
        <v>31300998.492894735</v>
      </c>
      <c r="AD82" s="1735">
        <v>32428304.355653539</v>
      </c>
      <c r="AE82" s="1735">
        <v>32142208.576978028</v>
      </c>
      <c r="AF82" s="1735">
        <v>31792039.98491852</v>
      </c>
      <c r="AG82" s="1735">
        <v>31575425.271219417</v>
      </c>
      <c r="AH82" s="1735">
        <v>31500219.18847359</v>
      </c>
      <c r="AI82" s="1735">
        <v>31682823.671887282</v>
      </c>
      <c r="AJ82" s="1735">
        <v>32292149.148330651</v>
      </c>
      <c r="AK82" s="1735">
        <v>32120164.977075141</v>
      </c>
      <c r="AL82" s="1735">
        <v>32430716.541296493</v>
      </c>
      <c r="AM82" s="1735">
        <v>32718946.186664306</v>
      </c>
      <c r="AN82" s="1735">
        <v>32907640.082238633</v>
      </c>
      <c r="AO82" s="1735">
        <v>32875343.77229296</v>
      </c>
      <c r="AP82" s="1735">
        <v>33472199.783996992</v>
      </c>
      <c r="AQ82" s="1735">
        <v>33163737.261092935</v>
      </c>
      <c r="AR82" s="1735">
        <v>33310153.884811256</v>
      </c>
      <c r="AS82" s="1735">
        <v>33280035.082604211</v>
      </c>
      <c r="AT82" s="1735">
        <v>33303861.620489899</v>
      </c>
      <c r="AU82" s="1735">
        <v>34593888.702414833</v>
      </c>
      <c r="AV82" s="1735">
        <v>35244908.92336157</v>
      </c>
      <c r="AW82" s="1735">
        <v>35560321.450104289</v>
      </c>
      <c r="AX82" s="1735">
        <v>35681932.153398052</v>
      </c>
      <c r="AY82" s="1735">
        <v>35896779.369351402</v>
      </c>
      <c r="AZ82" s="1735">
        <v>36062680.067686886</v>
      </c>
      <c r="BA82" s="1735">
        <v>35625355.571025491</v>
      </c>
      <c r="BB82" s="1735">
        <v>35989202.225969173</v>
      </c>
      <c r="BC82" s="1735">
        <v>36267611.86777506</v>
      </c>
      <c r="BD82" s="1736">
        <v>37268176.532263465</v>
      </c>
      <c r="BE82" s="1735">
        <v>37338429.198636159</v>
      </c>
      <c r="BF82" s="1735">
        <v>37136231.018606491</v>
      </c>
      <c r="BG82" s="1737">
        <v>37206989.2520945</v>
      </c>
      <c r="BH82" s="1735">
        <v>37753282.350391209</v>
      </c>
      <c r="BI82" s="1735">
        <v>38408348.154176883</v>
      </c>
      <c r="BJ82" s="1736">
        <v>38432692.94691994</v>
      </c>
      <c r="BK82" s="1735">
        <v>38641808.53655488</v>
      </c>
      <c r="BL82" s="1735">
        <v>39549034.794007473</v>
      </c>
      <c r="BM82" s="1736">
        <v>39623443.623516306</v>
      </c>
      <c r="BN82" s="1735">
        <v>40175637.302750096</v>
      </c>
      <c r="BO82" s="1735">
        <v>39587710.870014817</v>
      </c>
      <c r="BP82" s="2071">
        <v>39611880.154370561</v>
      </c>
      <c r="BQ82" s="374"/>
    </row>
    <row r="83" spans="1:69" s="374" customFormat="1" ht="16.5" thickBot="1">
      <c r="A83" s="1738" t="s">
        <v>677</v>
      </c>
      <c r="B83" s="1739">
        <v>0</v>
      </c>
      <c r="C83" s="1739">
        <v>0</v>
      </c>
      <c r="D83" s="1739">
        <v>0</v>
      </c>
      <c r="E83" s="1739">
        <v>0</v>
      </c>
      <c r="F83" s="1739">
        <v>0</v>
      </c>
      <c r="G83" s="1739">
        <v>0</v>
      </c>
      <c r="H83" s="1739">
        <v>0</v>
      </c>
      <c r="I83" s="1739">
        <v>0</v>
      </c>
      <c r="J83" s="1739">
        <v>0</v>
      </c>
      <c r="K83" s="1739">
        <v>0</v>
      </c>
      <c r="L83" s="1739">
        <v>0</v>
      </c>
      <c r="M83" s="1739">
        <v>0</v>
      </c>
      <c r="N83" s="1739">
        <v>0</v>
      </c>
      <c r="O83" s="1739">
        <v>0</v>
      </c>
      <c r="P83" s="1739">
        <v>0</v>
      </c>
      <c r="Q83" s="1739">
        <v>0</v>
      </c>
      <c r="R83" s="1739">
        <v>0</v>
      </c>
      <c r="S83" s="1739">
        <v>0</v>
      </c>
      <c r="T83" s="1739">
        <v>0</v>
      </c>
      <c r="U83" s="1739">
        <v>0</v>
      </c>
      <c r="V83" s="1739">
        <v>0</v>
      </c>
      <c r="W83" s="1739">
        <v>0</v>
      </c>
      <c r="X83" s="1739">
        <v>0</v>
      </c>
      <c r="Y83" s="1739">
        <v>0</v>
      </c>
      <c r="Z83" s="1739">
        <v>0</v>
      </c>
      <c r="AA83" s="1739">
        <v>0</v>
      </c>
      <c r="AB83" s="1739">
        <v>0</v>
      </c>
      <c r="AC83" s="1739">
        <v>0</v>
      </c>
      <c r="AD83" s="1739">
        <v>0</v>
      </c>
      <c r="AE83" s="1739">
        <v>0</v>
      </c>
      <c r="AF83" s="1739">
        <v>0</v>
      </c>
      <c r="AG83" s="1739">
        <v>0</v>
      </c>
      <c r="AH83" s="1739">
        <v>0</v>
      </c>
      <c r="AI83" s="1739">
        <v>0</v>
      </c>
      <c r="AJ83" s="1739">
        <v>0</v>
      </c>
      <c r="AK83" s="1739">
        <v>0</v>
      </c>
      <c r="AL83" s="1739">
        <v>0</v>
      </c>
      <c r="AM83" s="1739">
        <v>0</v>
      </c>
      <c r="AN83" s="1739">
        <v>0</v>
      </c>
      <c r="AO83" s="1739">
        <v>0</v>
      </c>
      <c r="AP83" s="1739">
        <v>0</v>
      </c>
      <c r="AQ83" s="1739">
        <v>0</v>
      </c>
      <c r="AR83" s="1739">
        <v>0</v>
      </c>
      <c r="AS83" s="1739">
        <v>0</v>
      </c>
      <c r="AT83" s="1739">
        <v>0</v>
      </c>
      <c r="AU83" s="1739">
        <v>0</v>
      </c>
      <c r="AV83" s="1739">
        <v>0</v>
      </c>
      <c r="AW83" s="1739">
        <v>0</v>
      </c>
      <c r="AX83" s="1739">
        <v>0</v>
      </c>
      <c r="AY83" s="1739">
        <v>0</v>
      </c>
      <c r="AZ83" s="1739">
        <v>0</v>
      </c>
      <c r="BA83" s="1739">
        <v>0</v>
      </c>
      <c r="BB83" s="1739">
        <v>0</v>
      </c>
      <c r="BC83" s="1739">
        <v>0</v>
      </c>
      <c r="BD83" s="1740">
        <v>0</v>
      </c>
      <c r="BE83" s="1739">
        <v>0</v>
      </c>
      <c r="BF83" s="1739">
        <v>0</v>
      </c>
      <c r="BG83" s="1741">
        <v>0</v>
      </c>
      <c r="BH83" s="1739">
        <v>0</v>
      </c>
      <c r="BI83" s="1739">
        <v>0</v>
      </c>
      <c r="BJ83" s="1740">
        <v>0</v>
      </c>
      <c r="BK83" s="1739">
        <v>0</v>
      </c>
      <c r="BL83" s="1739">
        <v>0</v>
      </c>
      <c r="BM83" s="1740">
        <v>0</v>
      </c>
      <c r="BN83" s="1739">
        <v>0</v>
      </c>
      <c r="BO83" s="1739">
        <v>0</v>
      </c>
      <c r="BP83" s="2072">
        <v>0</v>
      </c>
      <c r="BQ83" s="964"/>
    </row>
    <row r="84" spans="1:69" ht="15" thickTop="1">
      <c r="A84" s="1122"/>
      <c r="B84" s="967"/>
      <c r="C84" s="967"/>
      <c r="D84" s="967"/>
      <c r="E84" s="967"/>
      <c r="F84" s="967"/>
      <c r="G84" s="967"/>
      <c r="H84" s="967"/>
      <c r="I84" s="967"/>
      <c r="J84" s="967"/>
      <c r="K84" s="967"/>
      <c r="L84" s="967"/>
      <c r="M84" s="967"/>
      <c r="N84" s="889"/>
      <c r="O84" s="889"/>
      <c r="P84" s="889"/>
      <c r="Q84" s="889"/>
      <c r="R84" s="889"/>
      <c r="S84" s="889"/>
      <c r="T84" s="889"/>
      <c r="U84" s="889"/>
      <c r="V84" s="889"/>
      <c r="W84" s="889"/>
      <c r="X84" s="889"/>
      <c r="Y84" s="889"/>
      <c r="Z84" s="889"/>
      <c r="AA84" s="889"/>
      <c r="AB84" s="889"/>
      <c r="AC84" s="889"/>
      <c r="AD84" s="889"/>
      <c r="AE84" s="889"/>
      <c r="AF84" s="889"/>
      <c r="AG84" s="889"/>
      <c r="AH84" s="889"/>
      <c r="AI84" s="889"/>
      <c r="AJ84" s="889"/>
      <c r="AK84" s="889"/>
      <c r="AL84" s="889"/>
      <c r="AM84" s="889"/>
      <c r="AN84" s="889"/>
      <c r="AO84" s="889"/>
      <c r="AP84" s="889"/>
      <c r="AQ84" s="889"/>
      <c r="AR84" s="889"/>
      <c r="AS84" s="889"/>
      <c r="AT84" s="889"/>
      <c r="AU84" s="889"/>
      <c r="AV84" s="889"/>
      <c r="AW84" s="889"/>
      <c r="AX84" s="889"/>
      <c r="AY84" s="889"/>
      <c r="AZ84" s="889"/>
      <c r="BA84" s="889"/>
      <c r="BE84" s="967"/>
      <c r="BF84" s="967"/>
      <c r="BG84" s="967"/>
      <c r="BH84" s="967"/>
      <c r="BI84" s="967"/>
      <c r="BJ84" s="967"/>
      <c r="BK84" s="967"/>
      <c r="BL84" s="967"/>
      <c r="BM84" s="967"/>
      <c r="BN84" s="967"/>
      <c r="BO84" s="967"/>
      <c r="BQ84" s="967"/>
    </row>
    <row r="85" spans="1:69" s="967" customFormat="1" ht="14.25">
      <c r="A85" s="1514" t="s">
        <v>1243</v>
      </c>
      <c r="N85" s="889"/>
      <c r="O85" s="889"/>
      <c r="P85" s="889"/>
      <c r="Q85" s="889"/>
      <c r="R85" s="889"/>
      <c r="S85" s="889"/>
      <c r="T85" s="889"/>
      <c r="U85" s="889"/>
      <c r="V85" s="889"/>
      <c r="W85" s="889"/>
      <c r="X85" s="889"/>
      <c r="Y85" s="889"/>
      <c r="Z85" s="889"/>
      <c r="AA85" s="889"/>
      <c r="AB85" s="889"/>
      <c r="AC85" s="889"/>
      <c r="AD85" s="889"/>
      <c r="AE85" s="889"/>
      <c r="AF85" s="889"/>
      <c r="AG85" s="889"/>
      <c r="AH85" s="889"/>
      <c r="AI85" s="889"/>
      <c r="AJ85" s="889"/>
      <c r="AK85" s="889"/>
      <c r="AL85" s="889"/>
      <c r="AM85" s="889"/>
      <c r="AN85" s="889"/>
      <c r="AO85" s="889"/>
      <c r="AP85" s="889"/>
      <c r="AQ85" s="889"/>
      <c r="AR85" s="889"/>
      <c r="AS85" s="889"/>
      <c r="AT85" s="889"/>
      <c r="AU85" s="889"/>
    </row>
    <row r="86" spans="1:69" s="967" customFormat="1" ht="14.25">
      <c r="A86" s="1013" t="s">
        <v>1241</v>
      </c>
      <c r="N86" s="889"/>
      <c r="O86" s="889"/>
      <c r="P86" s="889"/>
      <c r="Q86" s="889"/>
      <c r="R86" s="889"/>
      <c r="S86" s="889"/>
      <c r="T86" s="889"/>
      <c r="U86" s="889"/>
      <c r="V86" s="889"/>
      <c r="W86" s="889"/>
      <c r="X86" s="889"/>
      <c r="Y86" s="889"/>
      <c r="Z86" s="889"/>
      <c r="AA86" s="889"/>
      <c r="AB86" s="889"/>
      <c r="AC86" s="889"/>
      <c r="AD86" s="889"/>
      <c r="AE86" s="889"/>
      <c r="AF86" s="889"/>
      <c r="AG86" s="889"/>
      <c r="AH86" s="889"/>
      <c r="AI86" s="889"/>
      <c r="AJ86" s="889"/>
      <c r="AK86" s="889"/>
      <c r="AL86" s="889"/>
      <c r="AM86" s="889"/>
      <c r="AN86" s="889"/>
      <c r="AO86" s="889"/>
      <c r="AP86" s="889"/>
      <c r="AQ86" s="889"/>
      <c r="AR86" s="889"/>
      <c r="AS86" s="889"/>
      <c r="AT86" s="889"/>
      <c r="AU86" s="889"/>
    </row>
    <row r="87" spans="1:69" s="967" customFormat="1" ht="14.25">
      <c r="A87" s="1624" t="s">
        <v>927</v>
      </c>
      <c r="B87" s="1099"/>
      <c r="C87" s="1099"/>
      <c r="D87" s="1099"/>
      <c r="E87" s="1099"/>
      <c r="F87" s="1099"/>
      <c r="G87" s="1099"/>
      <c r="H87" s="1099"/>
      <c r="I87" s="1099"/>
      <c r="J87" s="1099"/>
      <c r="K87" s="1099"/>
      <c r="L87" s="1099"/>
      <c r="M87" s="1099"/>
      <c r="N87" s="1099"/>
    </row>
    <row r="88" spans="1:69" s="967" customFormat="1" ht="14.25">
      <c r="A88" s="1100" t="s">
        <v>1245</v>
      </c>
      <c r="B88" s="1099"/>
      <c r="C88" s="1099"/>
      <c r="D88" s="1099"/>
      <c r="E88" s="1099"/>
      <c r="F88" s="1099"/>
      <c r="G88" s="1099"/>
      <c r="H88" s="1099"/>
      <c r="I88" s="1099"/>
      <c r="J88" s="1099"/>
      <c r="K88" s="1099"/>
      <c r="L88" s="1099"/>
      <c r="M88" s="1099"/>
      <c r="N88" s="1099"/>
      <c r="BE88" s="964"/>
      <c r="BF88" s="964"/>
      <c r="BG88" s="964"/>
      <c r="BH88" s="964"/>
      <c r="BI88" s="964"/>
      <c r="BJ88" s="964"/>
      <c r="BK88" s="964"/>
      <c r="BL88" s="964"/>
      <c r="BM88" s="964"/>
      <c r="BN88" s="964"/>
      <c r="BO88" s="964"/>
      <c r="BQ88" s="964"/>
    </row>
    <row r="89" spans="1:69" ht="14.25">
      <c r="A89" s="1122" t="s">
        <v>314</v>
      </c>
      <c r="B89" s="1060"/>
      <c r="C89" s="1060"/>
      <c r="D89" s="1060"/>
      <c r="E89" s="1060"/>
      <c r="F89" s="1060"/>
      <c r="G89" s="1060"/>
      <c r="H89" s="1060"/>
      <c r="I89" s="1060"/>
      <c r="J89" s="1060"/>
      <c r="K89" s="1060"/>
      <c r="L89" s="1060"/>
      <c r="M89" s="1060"/>
      <c r="N89" s="1060"/>
      <c r="O89" s="967"/>
      <c r="P89" s="967"/>
      <c r="Q89" s="967"/>
      <c r="R89" s="967"/>
      <c r="S89" s="967"/>
      <c r="T89" s="967"/>
      <c r="U89" s="967"/>
      <c r="V89" s="967"/>
      <c r="W89" s="967"/>
      <c r="X89" s="967"/>
      <c r="Y89" s="967"/>
      <c r="Z89" s="967"/>
      <c r="AA89" s="967"/>
      <c r="AB89" s="967"/>
      <c r="AC89" s="967"/>
      <c r="AD89" s="967"/>
      <c r="AE89" s="967"/>
      <c r="AF89" s="967"/>
      <c r="AG89" s="967"/>
      <c r="AH89" s="967"/>
      <c r="AI89" s="967"/>
      <c r="AJ89" s="967"/>
      <c r="AK89" s="967"/>
      <c r="AL89" s="967"/>
      <c r="AM89" s="967"/>
      <c r="AN89" s="967"/>
      <c r="AO89" s="967"/>
      <c r="AP89" s="967"/>
      <c r="AQ89" s="967"/>
      <c r="AR89" s="967"/>
      <c r="AS89" s="967"/>
      <c r="AT89" s="967"/>
      <c r="AU89" s="967"/>
      <c r="AV89" s="967"/>
      <c r="AW89" s="967"/>
      <c r="AX89" s="967"/>
      <c r="AY89" s="967"/>
      <c r="AZ89" s="967"/>
      <c r="BA89" s="967"/>
    </row>
    <row r="90" spans="1:69" ht="14.25">
      <c r="A90" s="1123"/>
      <c r="B90" s="1099"/>
      <c r="C90" s="1099"/>
      <c r="D90" s="1099"/>
      <c r="E90" s="1099"/>
      <c r="F90" s="1099"/>
      <c r="G90" s="1099"/>
      <c r="H90" s="1099"/>
      <c r="I90" s="1099"/>
      <c r="J90" s="1099"/>
      <c r="K90" s="1099"/>
      <c r="L90" s="1099"/>
      <c r="M90" s="1099"/>
      <c r="N90" s="1099"/>
      <c r="O90" s="967"/>
      <c r="P90" s="967"/>
      <c r="Q90" s="967"/>
      <c r="R90" s="967"/>
      <c r="S90" s="967"/>
      <c r="T90" s="967"/>
      <c r="U90" s="967"/>
      <c r="V90" s="967"/>
      <c r="W90" s="967"/>
      <c r="X90" s="967"/>
      <c r="Y90" s="967"/>
      <c r="Z90" s="967"/>
      <c r="AA90" s="967"/>
      <c r="AB90" s="967"/>
      <c r="AC90" s="967"/>
      <c r="AD90" s="967"/>
      <c r="AE90" s="967"/>
      <c r="AF90" s="967"/>
      <c r="AG90" s="967"/>
      <c r="AH90" s="967"/>
      <c r="AI90" s="967"/>
      <c r="AJ90" s="967"/>
      <c r="AK90" s="967"/>
      <c r="AL90" s="967"/>
      <c r="AM90" s="967"/>
      <c r="AN90" s="967"/>
      <c r="AO90" s="967"/>
      <c r="AP90" s="967"/>
      <c r="AQ90" s="967"/>
      <c r="AR90" s="967"/>
      <c r="AS90" s="967"/>
      <c r="AT90" s="967"/>
      <c r="AU90" s="967"/>
      <c r="AV90" s="967"/>
      <c r="AW90" s="967"/>
      <c r="AX90" s="967"/>
      <c r="AY90" s="967"/>
      <c r="AZ90" s="967"/>
      <c r="BA90" s="967"/>
    </row>
  </sheetData>
  <hyperlinks>
    <hyperlink ref="A1" location="Menu!A1" display="Return to Menu"/>
  </hyperlinks>
  <pageMargins left="0.20866141699999999" right="0.20866141699999999" top="0.24803149599999999" bottom="0.49803149600000002" header="0.31496062992126" footer="0.31496062992126"/>
  <pageSetup paperSize="9" scale="38" orientation="landscape" r:id="rId1"/>
  <headerFooter>
    <oddHeader>&amp;C&amp;G</oddHeader>
  </headerFooter>
  <colBreaks count="1" manualBreakCount="1">
    <brk id="24"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99"/>
  <sheetViews>
    <sheetView view="pageBreakPreview" zoomScaleSheetLayoutView="100" workbookViewId="0">
      <pane xSplit="1" ySplit="3" topLeftCell="FC4" activePane="bottomRight" state="frozen"/>
      <selection activeCell="E24" sqref="E24"/>
      <selection pane="topRight" activeCell="E24" sqref="E24"/>
      <selection pane="bottomLeft" activeCell="E24" sqref="E24"/>
      <selection pane="bottomRight"/>
    </sheetView>
  </sheetViews>
  <sheetFormatPr defaultColWidth="15.5703125" defaultRowHeight="15.75"/>
  <cols>
    <col min="1" max="1" width="66.5703125" style="989" customWidth="1"/>
    <col min="2" max="147" width="15.5703125" style="967" customWidth="1"/>
    <col min="148" max="159" width="17.28515625" style="967" customWidth="1"/>
    <col min="160" max="160" width="17.28515625" style="967" bestFit="1" customWidth="1"/>
    <col min="161" max="230" width="16.5703125" style="967" customWidth="1"/>
    <col min="231" max="231" width="54.42578125" style="967" customWidth="1"/>
    <col min="232" max="256" width="15.5703125" style="967"/>
    <col min="257" max="257" width="51.5703125" style="967" customWidth="1"/>
    <col min="258" max="403" width="15.5703125" style="967" customWidth="1"/>
    <col min="404" max="415" width="17.28515625" style="967" customWidth="1"/>
    <col min="416" max="416" width="17.28515625" style="967" bestFit="1" customWidth="1"/>
    <col min="417" max="486" width="16.5703125" style="967" customWidth="1"/>
    <col min="487" max="487" width="54.42578125" style="967" customWidth="1"/>
    <col min="488" max="512" width="15.5703125" style="967"/>
    <col min="513" max="513" width="51.5703125" style="967" customWidth="1"/>
    <col min="514" max="659" width="15.5703125" style="967" customWidth="1"/>
    <col min="660" max="671" width="17.28515625" style="967" customWidth="1"/>
    <col min="672" max="672" width="17.28515625" style="967" bestFit="1" customWidth="1"/>
    <col min="673" max="742" width="16.5703125" style="967" customWidth="1"/>
    <col min="743" max="743" width="54.42578125" style="967" customWidth="1"/>
    <col min="744" max="768" width="15.5703125" style="967"/>
    <col min="769" max="769" width="51.5703125" style="967" customWidth="1"/>
    <col min="770" max="915" width="15.5703125" style="967" customWidth="1"/>
    <col min="916" max="927" width="17.28515625" style="967" customWidth="1"/>
    <col min="928" max="928" width="17.28515625" style="967" bestFit="1" customWidth="1"/>
    <col min="929" max="998" width="16.5703125" style="967" customWidth="1"/>
    <col min="999" max="999" width="54.42578125" style="967" customWidth="1"/>
    <col min="1000" max="1024" width="15.5703125" style="967"/>
    <col min="1025" max="1025" width="51.5703125" style="967" customWidth="1"/>
    <col min="1026" max="1171" width="15.5703125" style="967" customWidth="1"/>
    <col min="1172" max="1183" width="17.28515625" style="967" customWidth="1"/>
    <col min="1184" max="1184" width="17.28515625" style="967" bestFit="1" customWidth="1"/>
    <col min="1185" max="1254" width="16.5703125" style="967" customWidth="1"/>
    <col min="1255" max="1255" width="54.42578125" style="967" customWidth="1"/>
    <col min="1256" max="1280" width="15.5703125" style="967"/>
    <col min="1281" max="1281" width="51.5703125" style="967" customWidth="1"/>
    <col min="1282" max="1427" width="15.5703125" style="967" customWidth="1"/>
    <col min="1428" max="1439" width="17.28515625" style="967" customWidth="1"/>
    <col min="1440" max="1440" width="17.28515625" style="967" bestFit="1" customWidth="1"/>
    <col min="1441" max="1510" width="16.5703125" style="967" customWidth="1"/>
    <col min="1511" max="1511" width="54.42578125" style="967" customWidth="1"/>
    <col min="1512" max="1536" width="15.5703125" style="967"/>
    <col min="1537" max="1537" width="51.5703125" style="967" customWidth="1"/>
    <col min="1538" max="1683" width="15.5703125" style="967" customWidth="1"/>
    <col min="1684" max="1695" width="17.28515625" style="967" customWidth="1"/>
    <col min="1696" max="1696" width="17.28515625" style="967" bestFit="1" customWidth="1"/>
    <col min="1697" max="1766" width="16.5703125" style="967" customWidth="1"/>
    <col min="1767" max="1767" width="54.42578125" style="967" customWidth="1"/>
    <col min="1768" max="1792" width="15.5703125" style="967"/>
    <col min="1793" max="1793" width="51.5703125" style="967" customWidth="1"/>
    <col min="1794" max="1939" width="15.5703125" style="967" customWidth="1"/>
    <col min="1940" max="1951" width="17.28515625" style="967" customWidth="1"/>
    <col min="1952" max="1952" width="17.28515625" style="967" bestFit="1" customWidth="1"/>
    <col min="1953" max="2022" width="16.5703125" style="967" customWidth="1"/>
    <col min="2023" max="2023" width="54.42578125" style="967" customWidth="1"/>
    <col min="2024" max="2048" width="15.5703125" style="967"/>
    <col min="2049" max="2049" width="51.5703125" style="967" customWidth="1"/>
    <col min="2050" max="2195" width="15.5703125" style="967" customWidth="1"/>
    <col min="2196" max="2207" width="17.28515625" style="967" customWidth="1"/>
    <col min="2208" max="2208" width="17.28515625" style="967" bestFit="1" customWidth="1"/>
    <col min="2209" max="2278" width="16.5703125" style="967" customWidth="1"/>
    <col min="2279" max="2279" width="54.42578125" style="967" customWidth="1"/>
    <col min="2280" max="2304" width="15.5703125" style="967"/>
    <col min="2305" max="2305" width="51.5703125" style="967" customWidth="1"/>
    <col min="2306" max="2451" width="15.5703125" style="967" customWidth="1"/>
    <col min="2452" max="2463" width="17.28515625" style="967" customWidth="1"/>
    <col min="2464" max="2464" width="17.28515625" style="967" bestFit="1" customWidth="1"/>
    <col min="2465" max="2534" width="16.5703125" style="967" customWidth="1"/>
    <col min="2535" max="2535" width="54.42578125" style="967" customWidth="1"/>
    <col min="2536" max="2560" width="15.5703125" style="967"/>
    <col min="2561" max="2561" width="51.5703125" style="967" customWidth="1"/>
    <col min="2562" max="2707" width="15.5703125" style="967" customWidth="1"/>
    <col min="2708" max="2719" width="17.28515625" style="967" customWidth="1"/>
    <col min="2720" max="2720" width="17.28515625" style="967" bestFit="1" customWidth="1"/>
    <col min="2721" max="2790" width="16.5703125" style="967" customWidth="1"/>
    <col min="2791" max="2791" width="54.42578125" style="967" customWidth="1"/>
    <col min="2792" max="2816" width="15.5703125" style="967"/>
    <col min="2817" max="2817" width="51.5703125" style="967" customWidth="1"/>
    <col min="2818" max="2963" width="15.5703125" style="967" customWidth="1"/>
    <col min="2964" max="2975" width="17.28515625" style="967" customWidth="1"/>
    <col min="2976" max="2976" width="17.28515625" style="967" bestFit="1" customWidth="1"/>
    <col min="2977" max="3046" width="16.5703125" style="967" customWidth="1"/>
    <col min="3047" max="3047" width="54.42578125" style="967" customWidth="1"/>
    <col min="3048" max="3072" width="15.5703125" style="967"/>
    <col min="3073" max="3073" width="51.5703125" style="967" customWidth="1"/>
    <col min="3074" max="3219" width="15.5703125" style="967" customWidth="1"/>
    <col min="3220" max="3231" width="17.28515625" style="967" customWidth="1"/>
    <col min="3232" max="3232" width="17.28515625" style="967" bestFit="1" customWidth="1"/>
    <col min="3233" max="3302" width="16.5703125" style="967" customWidth="1"/>
    <col min="3303" max="3303" width="54.42578125" style="967" customWidth="1"/>
    <col min="3304" max="3328" width="15.5703125" style="967"/>
    <col min="3329" max="3329" width="51.5703125" style="967" customWidth="1"/>
    <col min="3330" max="3475" width="15.5703125" style="967" customWidth="1"/>
    <col min="3476" max="3487" width="17.28515625" style="967" customWidth="1"/>
    <col min="3488" max="3488" width="17.28515625" style="967" bestFit="1" customWidth="1"/>
    <col min="3489" max="3558" width="16.5703125" style="967" customWidth="1"/>
    <col min="3559" max="3559" width="54.42578125" style="967" customWidth="1"/>
    <col min="3560" max="3584" width="15.5703125" style="967"/>
    <col min="3585" max="3585" width="51.5703125" style="967" customWidth="1"/>
    <col min="3586" max="3731" width="15.5703125" style="967" customWidth="1"/>
    <col min="3732" max="3743" width="17.28515625" style="967" customWidth="1"/>
    <col min="3744" max="3744" width="17.28515625" style="967" bestFit="1" customWidth="1"/>
    <col min="3745" max="3814" width="16.5703125" style="967" customWidth="1"/>
    <col min="3815" max="3815" width="54.42578125" style="967" customWidth="1"/>
    <col min="3816" max="3840" width="15.5703125" style="967"/>
    <col min="3841" max="3841" width="51.5703125" style="967" customWidth="1"/>
    <col min="3842" max="3987" width="15.5703125" style="967" customWidth="1"/>
    <col min="3988" max="3999" width="17.28515625" style="967" customWidth="1"/>
    <col min="4000" max="4000" width="17.28515625" style="967" bestFit="1" customWidth="1"/>
    <col min="4001" max="4070" width="16.5703125" style="967" customWidth="1"/>
    <col min="4071" max="4071" width="54.42578125" style="967" customWidth="1"/>
    <col min="4072" max="4096" width="15.5703125" style="967"/>
    <col min="4097" max="4097" width="51.5703125" style="967" customWidth="1"/>
    <col min="4098" max="4243" width="15.5703125" style="967" customWidth="1"/>
    <col min="4244" max="4255" width="17.28515625" style="967" customWidth="1"/>
    <col min="4256" max="4256" width="17.28515625" style="967" bestFit="1" customWidth="1"/>
    <col min="4257" max="4326" width="16.5703125" style="967" customWidth="1"/>
    <col min="4327" max="4327" width="54.42578125" style="967" customWidth="1"/>
    <col min="4328" max="4352" width="15.5703125" style="967"/>
    <col min="4353" max="4353" width="51.5703125" style="967" customWidth="1"/>
    <col min="4354" max="4499" width="15.5703125" style="967" customWidth="1"/>
    <col min="4500" max="4511" width="17.28515625" style="967" customWidth="1"/>
    <col min="4512" max="4512" width="17.28515625" style="967" bestFit="1" customWidth="1"/>
    <col min="4513" max="4582" width="16.5703125" style="967" customWidth="1"/>
    <col min="4583" max="4583" width="54.42578125" style="967" customWidth="1"/>
    <col min="4584" max="4608" width="15.5703125" style="967"/>
    <col min="4609" max="4609" width="51.5703125" style="967" customWidth="1"/>
    <col min="4610" max="4755" width="15.5703125" style="967" customWidth="1"/>
    <col min="4756" max="4767" width="17.28515625" style="967" customWidth="1"/>
    <col min="4768" max="4768" width="17.28515625" style="967" bestFit="1" customWidth="1"/>
    <col min="4769" max="4838" width="16.5703125" style="967" customWidth="1"/>
    <col min="4839" max="4839" width="54.42578125" style="967" customWidth="1"/>
    <col min="4840" max="4864" width="15.5703125" style="967"/>
    <col min="4865" max="4865" width="51.5703125" style="967" customWidth="1"/>
    <col min="4866" max="5011" width="15.5703125" style="967" customWidth="1"/>
    <col min="5012" max="5023" width="17.28515625" style="967" customWidth="1"/>
    <col min="5024" max="5024" width="17.28515625" style="967" bestFit="1" customWidth="1"/>
    <col min="5025" max="5094" width="16.5703125" style="967" customWidth="1"/>
    <col min="5095" max="5095" width="54.42578125" style="967" customWidth="1"/>
    <col min="5096" max="5120" width="15.5703125" style="967"/>
    <col min="5121" max="5121" width="51.5703125" style="967" customWidth="1"/>
    <col min="5122" max="5267" width="15.5703125" style="967" customWidth="1"/>
    <col min="5268" max="5279" width="17.28515625" style="967" customWidth="1"/>
    <col min="5280" max="5280" width="17.28515625" style="967" bestFit="1" customWidth="1"/>
    <col min="5281" max="5350" width="16.5703125" style="967" customWidth="1"/>
    <col min="5351" max="5351" width="54.42578125" style="967" customWidth="1"/>
    <col min="5352" max="5376" width="15.5703125" style="967"/>
    <col min="5377" max="5377" width="51.5703125" style="967" customWidth="1"/>
    <col min="5378" max="5523" width="15.5703125" style="967" customWidth="1"/>
    <col min="5524" max="5535" width="17.28515625" style="967" customWidth="1"/>
    <col min="5536" max="5536" width="17.28515625" style="967" bestFit="1" customWidth="1"/>
    <col min="5537" max="5606" width="16.5703125" style="967" customWidth="1"/>
    <col min="5607" max="5607" width="54.42578125" style="967" customWidth="1"/>
    <col min="5608" max="5632" width="15.5703125" style="967"/>
    <col min="5633" max="5633" width="51.5703125" style="967" customWidth="1"/>
    <col min="5634" max="5779" width="15.5703125" style="967" customWidth="1"/>
    <col min="5780" max="5791" width="17.28515625" style="967" customWidth="1"/>
    <col min="5792" max="5792" width="17.28515625" style="967" bestFit="1" customWidth="1"/>
    <col min="5793" max="5862" width="16.5703125" style="967" customWidth="1"/>
    <col min="5863" max="5863" width="54.42578125" style="967" customWidth="1"/>
    <col min="5864" max="5888" width="15.5703125" style="967"/>
    <col min="5889" max="5889" width="51.5703125" style="967" customWidth="1"/>
    <col min="5890" max="6035" width="15.5703125" style="967" customWidth="1"/>
    <col min="6036" max="6047" width="17.28515625" style="967" customWidth="1"/>
    <col min="6048" max="6048" width="17.28515625" style="967" bestFit="1" customWidth="1"/>
    <col min="6049" max="6118" width="16.5703125" style="967" customWidth="1"/>
    <col min="6119" max="6119" width="54.42578125" style="967" customWidth="1"/>
    <col min="6120" max="6144" width="15.5703125" style="967"/>
    <col min="6145" max="6145" width="51.5703125" style="967" customWidth="1"/>
    <col min="6146" max="6291" width="15.5703125" style="967" customWidth="1"/>
    <col min="6292" max="6303" width="17.28515625" style="967" customWidth="1"/>
    <col min="6304" max="6304" width="17.28515625" style="967" bestFit="1" customWidth="1"/>
    <col min="6305" max="6374" width="16.5703125" style="967" customWidth="1"/>
    <col min="6375" max="6375" width="54.42578125" style="967" customWidth="1"/>
    <col min="6376" max="6400" width="15.5703125" style="967"/>
    <col min="6401" max="6401" width="51.5703125" style="967" customWidth="1"/>
    <col min="6402" max="6547" width="15.5703125" style="967" customWidth="1"/>
    <col min="6548" max="6559" width="17.28515625" style="967" customWidth="1"/>
    <col min="6560" max="6560" width="17.28515625" style="967" bestFit="1" customWidth="1"/>
    <col min="6561" max="6630" width="16.5703125" style="967" customWidth="1"/>
    <col min="6631" max="6631" width="54.42578125" style="967" customWidth="1"/>
    <col min="6632" max="6656" width="15.5703125" style="967"/>
    <col min="6657" max="6657" width="51.5703125" style="967" customWidth="1"/>
    <col min="6658" max="6803" width="15.5703125" style="967" customWidth="1"/>
    <col min="6804" max="6815" width="17.28515625" style="967" customWidth="1"/>
    <col min="6816" max="6816" width="17.28515625" style="967" bestFit="1" customWidth="1"/>
    <col min="6817" max="6886" width="16.5703125" style="967" customWidth="1"/>
    <col min="6887" max="6887" width="54.42578125" style="967" customWidth="1"/>
    <col min="6888" max="6912" width="15.5703125" style="967"/>
    <col min="6913" max="6913" width="51.5703125" style="967" customWidth="1"/>
    <col min="6914" max="7059" width="15.5703125" style="967" customWidth="1"/>
    <col min="7060" max="7071" width="17.28515625" style="967" customWidth="1"/>
    <col min="7072" max="7072" width="17.28515625" style="967" bestFit="1" customWidth="1"/>
    <col min="7073" max="7142" width="16.5703125" style="967" customWidth="1"/>
    <col min="7143" max="7143" width="54.42578125" style="967" customWidth="1"/>
    <col min="7144" max="7168" width="15.5703125" style="967"/>
    <col min="7169" max="7169" width="51.5703125" style="967" customWidth="1"/>
    <col min="7170" max="7315" width="15.5703125" style="967" customWidth="1"/>
    <col min="7316" max="7327" width="17.28515625" style="967" customWidth="1"/>
    <col min="7328" max="7328" width="17.28515625" style="967" bestFit="1" customWidth="1"/>
    <col min="7329" max="7398" width="16.5703125" style="967" customWidth="1"/>
    <col min="7399" max="7399" width="54.42578125" style="967" customWidth="1"/>
    <col min="7400" max="7424" width="15.5703125" style="967"/>
    <col min="7425" max="7425" width="51.5703125" style="967" customWidth="1"/>
    <col min="7426" max="7571" width="15.5703125" style="967" customWidth="1"/>
    <col min="7572" max="7583" width="17.28515625" style="967" customWidth="1"/>
    <col min="7584" max="7584" width="17.28515625" style="967" bestFit="1" customWidth="1"/>
    <col min="7585" max="7654" width="16.5703125" style="967" customWidth="1"/>
    <col min="7655" max="7655" width="54.42578125" style="967" customWidth="1"/>
    <col min="7656" max="7680" width="15.5703125" style="967"/>
    <col min="7681" max="7681" width="51.5703125" style="967" customWidth="1"/>
    <col min="7682" max="7827" width="15.5703125" style="967" customWidth="1"/>
    <col min="7828" max="7839" width="17.28515625" style="967" customWidth="1"/>
    <col min="7840" max="7840" width="17.28515625" style="967" bestFit="1" customWidth="1"/>
    <col min="7841" max="7910" width="16.5703125" style="967" customWidth="1"/>
    <col min="7911" max="7911" width="54.42578125" style="967" customWidth="1"/>
    <col min="7912" max="7936" width="15.5703125" style="967"/>
    <col min="7937" max="7937" width="51.5703125" style="967" customWidth="1"/>
    <col min="7938" max="8083" width="15.5703125" style="967" customWidth="1"/>
    <col min="8084" max="8095" width="17.28515625" style="967" customWidth="1"/>
    <col min="8096" max="8096" width="17.28515625" style="967" bestFit="1" customWidth="1"/>
    <col min="8097" max="8166" width="16.5703125" style="967" customWidth="1"/>
    <col min="8167" max="8167" width="54.42578125" style="967" customWidth="1"/>
    <col min="8168" max="8192" width="15.5703125" style="967"/>
    <col min="8193" max="8193" width="51.5703125" style="967" customWidth="1"/>
    <col min="8194" max="8339" width="15.5703125" style="967" customWidth="1"/>
    <col min="8340" max="8351" width="17.28515625" style="967" customWidth="1"/>
    <col min="8352" max="8352" width="17.28515625" style="967" bestFit="1" customWidth="1"/>
    <col min="8353" max="8422" width="16.5703125" style="967" customWidth="1"/>
    <col min="8423" max="8423" width="54.42578125" style="967" customWidth="1"/>
    <col min="8424" max="8448" width="15.5703125" style="967"/>
    <col min="8449" max="8449" width="51.5703125" style="967" customWidth="1"/>
    <col min="8450" max="8595" width="15.5703125" style="967" customWidth="1"/>
    <col min="8596" max="8607" width="17.28515625" style="967" customWidth="1"/>
    <col min="8608" max="8608" width="17.28515625" style="967" bestFit="1" customWidth="1"/>
    <col min="8609" max="8678" width="16.5703125" style="967" customWidth="1"/>
    <col min="8679" max="8679" width="54.42578125" style="967" customWidth="1"/>
    <col min="8680" max="8704" width="15.5703125" style="967"/>
    <col min="8705" max="8705" width="51.5703125" style="967" customWidth="1"/>
    <col min="8706" max="8851" width="15.5703125" style="967" customWidth="1"/>
    <col min="8852" max="8863" width="17.28515625" style="967" customWidth="1"/>
    <col min="8864" max="8864" width="17.28515625" style="967" bestFit="1" customWidth="1"/>
    <col min="8865" max="8934" width="16.5703125" style="967" customWidth="1"/>
    <col min="8935" max="8935" width="54.42578125" style="967" customWidth="1"/>
    <col min="8936" max="8960" width="15.5703125" style="967"/>
    <col min="8961" max="8961" width="51.5703125" style="967" customWidth="1"/>
    <col min="8962" max="9107" width="15.5703125" style="967" customWidth="1"/>
    <col min="9108" max="9119" width="17.28515625" style="967" customWidth="1"/>
    <col min="9120" max="9120" width="17.28515625" style="967" bestFit="1" customWidth="1"/>
    <col min="9121" max="9190" width="16.5703125" style="967" customWidth="1"/>
    <col min="9191" max="9191" width="54.42578125" style="967" customWidth="1"/>
    <col min="9192" max="9216" width="15.5703125" style="967"/>
    <col min="9217" max="9217" width="51.5703125" style="967" customWidth="1"/>
    <col min="9218" max="9363" width="15.5703125" style="967" customWidth="1"/>
    <col min="9364" max="9375" width="17.28515625" style="967" customWidth="1"/>
    <col min="9376" max="9376" width="17.28515625" style="967" bestFit="1" customWidth="1"/>
    <col min="9377" max="9446" width="16.5703125" style="967" customWidth="1"/>
    <col min="9447" max="9447" width="54.42578125" style="967" customWidth="1"/>
    <col min="9448" max="9472" width="15.5703125" style="967"/>
    <col min="9473" max="9473" width="51.5703125" style="967" customWidth="1"/>
    <col min="9474" max="9619" width="15.5703125" style="967" customWidth="1"/>
    <col min="9620" max="9631" width="17.28515625" style="967" customWidth="1"/>
    <col min="9632" max="9632" width="17.28515625" style="967" bestFit="1" customWidth="1"/>
    <col min="9633" max="9702" width="16.5703125" style="967" customWidth="1"/>
    <col min="9703" max="9703" width="54.42578125" style="967" customWidth="1"/>
    <col min="9704" max="9728" width="15.5703125" style="967"/>
    <col min="9729" max="9729" width="51.5703125" style="967" customWidth="1"/>
    <col min="9730" max="9875" width="15.5703125" style="967" customWidth="1"/>
    <col min="9876" max="9887" width="17.28515625" style="967" customWidth="1"/>
    <col min="9888" max="9888" width="17.28515625" style="967" bestFit="1" customWidth="1"/>
    <col min="9889" max="9958" width="16.5703125" style="967" customWidth="1"/>
    <col min="9959" max="9959" width="54.42578125" style="967" customWidth="1"/>
    <col min="9960" max="9984" width="15.5703125" style="967"/>
    <col min="9985" max="9985" width="51.5703125" style="967" customWidth="1"/>
    <col min="9986" max="10131" width="15.5703125" style="967" customWidth="1"/>
    <col min="10132" max="10143" width="17.28515625" style="967" customWidth="1"/>
    <col min="10144" max="10144" width="17.28515625" style="967" bestFit="1" customWidth="1"/>
    <col min="10145" max="10214" width="16.5703125" style="967" customWidth="1"/>
    <col min="10215" max="10215" width="54.42578125" style="967" customWidth="1"/>
    <col min="10216" max="10240" width="15.5703125" style="967"/>
    <col min="10241" max="10241" width="51.5703125" style="967" customWidth="1"/>
    <col min="10242" max="10387" width="15.5703125" style="967" customWidth="1"/>
    <col min="10388" max="10399" width="17.28515625" style="967" customWidth="1"/>
    <col min="10400" max="10400" width="17.28515625" style="967" bestFit="1" customWidth="1"/>
    <col min="10401" max="10470" width="16.5703125" style="967" customWidth="1"/>
    <col min="10471" max="10471" width="54.42578125" style="967" customWidth="1"/>
    <col min="10472" max="10496" width="15.5703125" style="967"/>
    <col min="10497" max="10497" width="51.5703125" style="967" customWidth="1"/>
    <col min="10498" max="10643" width="15.5703125" style="967" customWidth="1"/>
    <col min="10644" max="10655" width="17.28515625" style="967" customWidth="1"/>
    <col min="10656" max="10656" width="17.28515625" style="967" bestFit="1" customWidth="1"/>
    <col min="10657" max="10726" width="16.5703125" style="967" customWidth="1"/>
    <col min="10727" max="10727" width="54.42578125" style="967" customWidth="1"/>
    <col min="10728" max="10752" width="15.5703125" style="967"/>
    <col min="10753" max="10753" width="51.5703125" style="967" customWidth="1"/>
    <col min="10754" max="10899" width="15.5703125" style="967" customWidth="1"/>
    <col min="10900" max="10911" width="17.28515625" style="967" customWidth="1"/>
    <col min="10912" max="10912" width="17.28515625" style="967" bestFit="1" customWidth="1"/>
    <col min="10913" max="10982" width="16.5703125" style="967" customWidth="1"/>
    <col min="10983" max="10983" width="54.42578125" style="967" customWidth="1"/>
    <col min="10984" max="11008" width="15.5703125" style="967"/>
    <col min="11009" max="11009" width="51.5703125" style="967" customWidth="1"/>
    <col min="11010" max="11155" width="15.5703125" style="967" customWidth="1"/>
    <col min="11156" max="11167" width="17.28515625" style="967" customWidth="1"/>
    <col min="11168" max="11168" width="17.28515625" style="967" bestFit="1" customWidth="1"/>
    <col min="11169" max="11238" width="16.5703125" style="967" customWidth="1"/>
    <col min="11239" max="11239" width="54.42578125" style="967" customWidth="1"/>
    <col min="11240" max="11264" width="15.5703125" style="967"/>
    <col min="11265" max="11265" width="51.5703125" style="967" customWidth="1"/>
    <col min="11266" max="11411" width="15.5703125" style="967" customWidth="1"/>
    <col min="11412" max="11423" width="17.28515625" style="967" customWidth="1"/>
    <col min="11424" max="11424" width="17.28515625" style="967" bestFit="1" customWidth="1"/>
    <col min="11425" max="11494" width="16.5703125" style="967" customWidth="1"/>
    <col min="11495" max="11495" width="54.42578125" style="967" customWidth="1"/>
    <col min="11496" max="11520" width="15.5703125" style="967"/>
    <col min="11521" max="11521" width="51.5703125" style="967" customWidth="1"/>
    <col min="11522" max="11667" width="15.5703125" style="967" customWidth="1"/>
    <col min="11668" max="11679" width="17.28515625" style="967" customWidth="1"/>
    <col min="11680" max="11680" width="17.28515625" style="967" bestFit="1" customWidth="1"/>
    <col min="11681" max="11750" width="16.5703125" style="967" customWidth="1"/>
    <col min="11751" max="11751" width="54.42578125" style="967" customWidth="1"/>
    <col min="11752" max="11776" width="15.5703125" style="967"/>
    <col min="11777" max="11777" width="51.5703125" style="967" customWidth="1"/>
    <col min="11778" max="11923" width="15.5703125" style="967" customWidth="1"/>
    <col min="11924" max="11935" width="17.28515625" style="967" customWidth="1"/>
    <col min="11936" max="11936" width="17.28515625" style="967" bestFit="1" customWidth="1"/>
    <col min="11937" max="12006" width="16.5703125" style="967" customWidth="1"/>
    <col min="12007" max="12007" width="54.42578125" style="967" customWidth="1"/>
    <col min="12008" max="12032" width="15.5703125" style="967"/>
    <col min="12033" max="12033" width="51.5703125" style="967" customWidth="1"/>
    <col min="12034" max="12179" width="15.5703125" style="967" customWidth="1"/>
    <col min="12180" max="12191" width="17.28515625" style="967" customWidth="1"/>
    <col min="12192" max="12192" width="17.28515625" style="967" bestFit="1" customWidth="1"/>
    <col min="12193" max="12262" width="16.5703125" style="967" customWidth="1"/>
    <col min="12263" max="12263" width="54.42578125" style="967" customWidth="1"/>
    <col min="12264" max="12288" width="15.5703125" style="967"/>
    <col min="12289" max="12289" width="51.5703125" style="967" customWidth="1"/>
    <col min="12290" max="12435" width="15.5703125" style="967" customWidth="1"/>
    <col min="12436" max="12447" width="17.28515625" style="967" customWidth="1"/>
    <col min="12448" max="12448" width="17.28515625" style="967" bestFit="1" customWidth="1"/>
    <col min="12449" max="12518" width="16.5703125" style="967" customWidth="1"/>
    <col min="12519" max="12519" width="54.42578125" style="967" customWidth="1"/>
    <col min="12520" max="12544" width="15.5703125" style="967"/>
    <col min="12545" max="12545" width="51.5703125" style="967" customWidth="1"/>
    <col min="12546" max="12691" width="15.5703125" style="967" customWidth="1"/>
    <col min="12692" max="12703" width="17.28515625" style="967" customWidth="1"/>
    <col min="12704" max="12704" width="17.28515625" style="967" bestFit="1" customWidth="1"/>
    <col min="12705" max="12774" width="16.5703125" style="967" customWidth="1"/>
    <col min="12775" max="12775" width="54.42578125" style="967" customWidth="1"/>
    <col min="12776" max="12800" width="15.5703125" style="967"/>
    <col min="12801" max="12801" width="51.5703125" style="967" customWidth="1"/>
    <col min="12802" max="12947" width="15.5703125" style="967" customWidth="1"/>
    <col min="12948" max="12959" width="17.28515625" style="967" customWidth="1"/>
    <col min="12960" max="12960" width="17.28515625" style="967" bestFit="1" customWidth="1"/>
    <col min="12961" max="13030" width="16.5703125" style="967" customWidth="1"/>
    <col min="13031" max="13031" width="54.42578125" style="967" customWidth="1"/>
    <col min="13032" max="13056" width="15.5703125" style="967"/>
    <col min="13057" max="13057" width="51.5703125" style="967" customWidth="1"/>
    <col min="13058" max="13203" width="15.5703125" style="967" customWidth="1"/>
    <col min="13204" max="13215" width="17.28515625" style="967" customWidth="1"/>
    <col min="13216" max="13216" width="17.28515625" style="967" bestFit="1" customWidth="1"/>
    <col min="13217" max="13286" width="16.5703125" style="967" customWidth="1"/>
    <col min="13287" max="13287" width="54.42578125" style="967" customWidth="1"/>
    <col min="13288" max="13312" width="15.5703125" style="967"/>
    <col min="13313" max="13313" width="51.5703125" style="967" customWidth="1"/>
    <col min="13314" max="13459" width="15.5703125" style="967" customWidth="1"/>
    <col min="13460" max="13471" width="17.28515625" style="967" customWidth="1"/>
    <col min="13472" max="13472" width="17.28515625" style="967" bestFit="1" customWidth="1"/>
    <col min="13473" max="13542" width="16.5703125" style="967" customWidth="1"/>
    <col min="13543" max="13543" width="54.42578125" style="967" customWidth="1"/>
    <col min="13544" max="13568" width="15.5703125" style="967"/>
    <col min="13569" max="13569" width="51.5703125" style="967" customWidth="1"/>
    <col min="13570" max="13715" width="15.5703125" style="967" customWidth="1"/>
    <col min="13716" max="13727" width="17.28515625" style="967" customWidth="1"/>
    <col min="13728" max="13728" width="17.28515625" style="967" bestFit="1" customWidth="1"/>
    <col min="13729" max="13798" width="16.5703125" style="967" customWidth="1"/>
    <col min="13799" max="13799" width="54.42578125" style="967" customWidth="1"/>
    <col min="13800" max="13824" width="15.5703125" style="967"/>
    <col min="13825" max="13825" width="51.5703125" style="967" customWidth="1"/>
    <col min="13826" max="13971" width="15.5703125" style="967" customWidth="1"/>
    <col min="13972" max="13983" width="17.28515625" style="967" customWidth="1"/>
    <col min="13984" max="13984" width="17.28515625" style="967" bestFit="1" customWidth="1"/>
    <col min="13985" max="14054" width="16.5703125" style="967" customWidth="1"/>
    <col min="14055" max="14055" width="54.42578125" style="967" customWidth="1"/>
    <col min="14056" max="14080" width="15.5703125" style="967"/>
    <col min="14081" max="14081" width="51.5703125" style="967" customWidth="1"/>
    <col min="14082" max="14227" width="15.5703125" style="967" customWidth="1"/>
    <col min="14228" max="14239" width="17.28515625" style="967" customWidth="1"/>
    <col min="14240" max="14240" width="17.28515625" style="967" bestFit="1" customWidth="1"/>
    <col min="14241" max="14310" width="16.5703125" style="967" customWidth="1"/>
    <col min="14311" max="14311" width="54.42578125" style="967" customWidth="1"/>
    <col min="14312" max="14336" width="15.5703125" style="967"/>
    <col min="14337" max="14337" width="51.5703125" style="967" customWidth="1"/>
    <col min="14338" max="14483" width="15.5703125" style="967" customWidth="1"/>
    <col min="14484" max="14495" width="17.28515625" style="967" customWidth="1"/>
    <col min="14496" max="14496" width="17.28515625" style="967" bestFit="1" customWidth="1"/>
    <col min="14497" max="14566" width="16.5703125" style="967" customWidth="1"/>
    <col min="14567" max="14567" width="54.42578125" style="967" customWidth="1"/>
    <col min="14568" max="14592" width="15.5703125" style="967"/>
    <col min="14593" max="14593" width="51.5703125" style="967" customWidth="1"/>
    <col min="14594" max="14739" width="15.5703125" style="967" customWidth="1"/>
    <col min="14740" max="14751" width="17.28515625" style="967" customWidth="1"/>
    <col min="14752" max="14752" width="17.28515625" style="967" bestFit="1" customWidth="1"/>
    <col min="14753" max="14822" width="16.5703125" style="967" customWidth="1"/>
    <col min="14823" max="14823" width="54.42578125" style="967" customWidth="1"/>
    <col min="14824" max="14848" width="15.5703125" style="967"/>
    <col min="14849" max="14849" width="51.5703125" style="967" customWidth="1"/>
    <col min="14850" max="14995" width="15.5703125" style="967" customWidth="1"/>
    <col min="14996" max="15007" width="17.28515625" style="967" customWidth="1"/>
    <col min="15008" max="15008" width="17.28515625" style="967" bestFit="1" customWidth="1"/>
    <col min="15009" max="15078" width="16.5703125" style="967" customWidth="1"/>
    <col min="15079" max="15079" width="54.42578125" style="967" customWidth="1"/>
    <col min="15080" max="15104" width="15.5703125" style="967"/>
    <col min="15105" max="15105" width="51.5703125" style="967" customWidth="1"/>
    <col min="15106" max="15251" width="15.5703125" style="967" customWidth="1"/>
    <col min="15252" max="15263" width="17.28515625" style="967" customWidth="1"/>
    <col min="15264" max="15264" width="17.28515625" style="967" bestFit="1" customWidth="1"/>
    <col min="15265" max="15334" width="16.5703125" style="967" customWidth="1"/>
    <col min="15335" max="15335" width="54.42578125" style="967" customWidth="1"/>
    <col min="15336" max="15360" width="15.5703125" style="967"/>
    <col min="15361" max="15361" width="51.5703125" style="967" customWidth="1"/>
    <col min="15362" max="15507" width="15.5703125" style="967" customWidth="1"/>
    <col min="15508" max="15519" width="17.28515625" style="967" customWidth="1"/>
    <col min="15520" max="15520" width="17.28515625" style="967" bestFit="1" customWidth="1"/>
    <col min="15521" max="15590" width="16.5703125" style="967" customWidth="1"/>
    <col min="15591" max="15591" width="54.42578125" style="967" customWidth="1"/>
    <col min="15592" max="15616" width="15.5703125" style="967"/>
    <col min="15617" max="15617" width="51.5703125" style="967" customWidth="1"/>
    <col min="15618" max="15763" width="15.5703125" style="967" customWidth="1"/>
    <col min="15764" max="15775" width="17.28515625" style="967" customWidth="1"/>
    <col min="15776" max="15776" width="17.28515625" style="967" bestFit="1" customWidth="1"/>
    <col min="15777" max="15846" width="16.5703125" style="967" customWidth="1"/>
    <col min="15847" max="15847" width="54.42578125" style="967" customWidth="1"/>
    <col min="15848" max="15872" width="15.5703125" style="967"/>
    <col min="15873" max="15873" width="51.5703125" style="967" customWidth="1"/>
    <col min="15874" max="16019" width="15.5703125" style="967" customWidth="1"/>
    <col min="16020" max="16031" width="17.28515625" style="967" customWidth="1"/>
    <col min="16032" max="16032" width="17.28515625" style="967" bestFit="1" customWidth="1"/>
    <col min="16033" max="16102" width="16.5703125" style="967" customWidth="1"/>
    <col min="16103" max="16103" width="54.42578125" style="967" customWidth="1"/>
    <col min="16104" max="16128" width="15.5703125" style="967"/>
    <col min="16129" max="16129" width="51.5703125" style="967" customWidth="1"/>
    <col min="16130" max="16275" width="15.5703125" style="967" customWidth="1"/>
    <col min="16276" max="16287" width="17.28515625" style="967" customWidth="1"/>
    <col min="16288" max="16288" width="17.28515625" style="967" bestFit="1" customWidth="1"/>
    <col min="16289" max="16358" width="16.5703125" style="967" customWidth="1"/>
    <col min="16359" max="16359" width="54.42578125" style="967" customWidth="1"/>
    <col min="16360" max="16384" width="15.5703125" style="967"/>
  </cols>
  <sheetData>
    <row r="1" spans="1:161" ht="25.5">
      <c r="A1" s="883" t="s">
        <v>313</v>
      </c>
    </row>
    <row r="2" spans="1:161" s="1126" customFormat="1" ht="40.5" customHeight="1" thickBot="1">
      <c r="A2" s="1075" t="s">
        <v>928</v>
      </c>
      <c r="B2" s="1125"/>
      <c r="C2" s="1125"/>
      <c r="D2" s="1125"/>
      <c r="E2" s="1125"/>
      <c r="F2" s="1125"/>
      <c r="G2" s="1125"/>
      <c r="H2" s="1125"/>
      <c r="I2" s="1125"/>
      <c r="J2" s="1125"/>
      <c r="K2" s="1125"/>
      <c r="L2" s="1125"/>
      <c r="M2" s="1125"/>
      <c r="N2" s="1125"/>
      <c r="O2" s="1125"/>
      <c r="P2" s="1125"/>
      <c r="Q2" s="1125"/>
      <c r="R2" s="1125"/>
      <c r="S2" s="1125"/>
      <c r="T2" s="1125"/>
      <c r="U2" s="1125"/>
      <c r="V2" s="1125"/>
      <c r="W2" s="1125"/>
      <c r="X2" s="1125"/>
      <c r="Y2" s="1125"/>
      <c r="Z2" s="1125"/>
      <c r="AA2" s="1125"/>
      <c r="AB2" s="1125"/>
      <c r="AC2" s="1125"/>
      <c r="AD2" s="1125"/>
      <c r="AE2" s="1125"/>
      <c r="AF2" s="1125"/>
      <c r="AG2" s="1125"/>
      <c r="AH2" s="1125"/>
      <c r="AI2" s="1125"/>
      <c r="AJ2" s="1125"/>
      <c r="AK2" s="1125"/>
      <c r="AL2" s="1125"/>
      <c r="AM2" s="1125"/>
      <c r="AN2" s="1125"/>
      <c r="AO2" s="1125"/>
      <c r="AP2" s="1125"/>
      <c r="AQ2" s="1125"/>
      <c r="AR2" s="1125"/>
      <c r="AS2" s="1125"/>
      <c r="AT2" s="1125"/>
      <c r="AU2" s="1125"/>
      <c r="AV2" s="1125"/>
      <c r="AW2" s="1125"/>
      <c r="AX2" s="1125"/>
      <c r="AY2" s="1125"/>
      <c r="AZ2" s="1125"/>
      <c r="BA2" s="1125"/>
      <c r="BB2" s="1125"/>
      <c r="BC2" s="1125"/>
      <c r="BD2" s="1125"/>
      <c r="BE2" s="1125"/>
      <c r="BF2" s="1125"/>
      <c r="BG2" s="1125"/>
      <c r="BH2" s="1125"/>
      <c r="BI2" s="1125"/>
      <c r="BJ2" s="1125"/>
      <c r="BK2" s="1125"/>
      <c r="BL2" s="1125"/>
      <c r="BM2" s="1125"/>
      <c r="BN2" s="1125"/>
      <c r="BO2" s="1125"/>
      <c r="BP2" s="1125"/>
      <c r="BQ2" s="1125"/>
      <c r="BR2" s="1125"/>
      <c r="BS2" s="1125"/>
      <c r="BT2" s="1125"/>
      <c r="BU2" s="1125"/>
      <c r="BV2" s="1125"/>
      <c r="BW2" s="1125"/>
      <c r="BX2" s="1125"/>
      <c r="BY2" s="1125"/>
      <c r="BZ2" s="1125"/>
      <c r="CA2" s="1125"/>
      <c r="CB2" s="1125"/>
      <c r="CC2" s="1125"/>
      <c r="CD2" s="1125"/>
      <c r="CE2" s="1125"/>
      <c r="CF2" s="1125"/>
      <c r="CG2" s="1125"/>
      <c r="CH2" s="1125"/>
      <c r="CI2" s="1125"/>
      <c r="CJ2" s="1125"/>
      <c r="CK2" s="1125"/>
      <c r="CL2" s="1125"/>
      <c r="CM2" s="1125"/>
      <c r="CN2" s="1125"/>
      <c r="CO2" s="1125"/>
      <c r="CP2" s="1125"/>
      <c r="CQ2" s="1125"/>
      <c r="CR2" s="1125"/>
      <c r="CS2" s="1125"/>
      <c r="CT2" s="1125"/>
      <c r="CU2" s="1125"/>
      <c r="CV2" s="1125"/>
      <c r="CW2" s="1125"/>
      <c r="CX2" s="1125"/>
      <c r="CY2" s="1125"/>
      <c r="CZ2" s="1125"/>
      <c r="DA2" s="1125"/>
      <c r="DB2" s="1125"/>
      <c r="DC2" s="1125"/>
      <c r="DD2" s="1125"/>
      <c r="DE2" s="1125"/>
      <c r="DF2" s="1125"/>
      <c r="DG2" s="1125"/>
      <c r="DH2" s="1125"/>
      <c r="DI2" s="1125"/>
      <c r="DJ2" s="1125"/>
      <c r="DK2" s="1125"/>
      <c r="DL2" s="1125"/>
      <c r="DM2" s="1125"/>
      <c r="DN2" s="1125"/>
      <c r="DO2" s="1125"/>
      <c r="DP2" s="1125"/>
      <c r="DQ2" s="1125"/>
      <c r="DR2" s="1125"/>
      <c r="DS2" s="1125"/>
      <c r="DT2" s="1125"/>
      <c r="DU2" s="1125"/>
      <c r="DV2" s="1125"/>
      <c r="DW2" s="1125"/>
      <c r="DX2" s="1125"/>
      <c r="DY2" s="1125"/>
      <c r="DZ2" s="1125"/>
      <c r="EA2" s="1125"/>
      <c r="EB2" s="1125"/>
      <c r="EC2" s="1125"/>
      <c r="ED2" s="1125"/>
      <c r="EE2" s="1125"/>
      <c r="EF2" s="1125"/>
      <c r="EG2" s="1125"/>
      <c r="EH2" s="1125"/>
      <c r="EI2" s="1125"/>
      <c r="EJ2" s="1125"/>
      <c r="EK2" s="1125"/>
      <c r="EL2" s="1125"/>
      <c r="EM2" s="1125"/>
      <c r="EN2" s="1125"/>
      <c r="EO2" s="1125"/>
      <c r="EP2" s="1125"/>
      <c r="EQ2" s="1125"/>
      <c r="ER2" s="1125"/>
      <c r="ES2" s="1125"/>
      <c r="ET2" s="1125"/>
      <c r="EU2" s="1125"/>
      <c r="EV2" s="1125"/>
      <c r="EW2" s="1125"/>
      <c r="EX2" s="1125"/>
      <c r="EY2" s="1125"/>
      <c r="EZ2" s="1125"/>
      <c r="FA2" s="1125"/>
      <c r="FB2" s="1125"/>
      <c r="FC2" s="1125"/>
      <c r="FD2" s="1125"/>
    </row>
    <row r="3" spans="1:161" s="1080" customFormat="1" ht="16.5" customHeight="1" thickBot="1">
      <c r="A3" s="1077" t="s">
        <v>849</v>
      </c>
      <c r="B3" s="1038">
        <v>37226</v>
      </c>
      <c r="C3" s="1038">
        <v>37257</v>
      </c>
      <c r="D3" s="1038">
        <v>37288</v>
      </c>
      <c r="E3" s="1038">
        <v>37316</v>
      </c>
      <c r="F3" s="1038">
        <v>37347</v>
      </c>
      <c r="G3" s="1038">
        <v>37377</v>
      </c>
      <c r="H3" s="1038">
        <v>37408</v>
      </c>
      <c r="I3" s="1038">
        <v>37439</v>
      </c>
      <c r="J3" s="1038">
        <v>37470</v>
      </c>
      <c r="K3" s="1038">
        <v>37501</v>
      </c>
      <c r="L3" s="1038">
        <v>37531</v>
      </c>
      <c r="M3" s="1038">
        <v>37562</v>
      </c>
      <c r="N3" s="1038">
        <v>37592</v>
      </c>
      <c r="O3" s="1038">
        <v>37623</v>
      </c>
      <c r="P3" s="1038">
        <v>37654</v>
      </c>
      <c r="Q3" s="1038">
        <v>37682</v>
      </c>
      <c r="R3" s="1038">
        <v>37713</v>
      </c>
      <c r="S3" s="1038">
        <v>37743</v>
      </c>
      <c r="T3" s="1038">
        <v>37774</v>
      </c>
      <c r="U3" s="1038">
        <v>37804</v>
      </c>
      <c r="V3" s="1038">
        <v>37835</v>
      </c>
      <c r="W3" s="1038">
        <v>37866</v>
      </c>
      <c r="X3" s="1038">
        <v>37896</v>
      </c>
      <c r="Y3" s="1038">
        <v>37927</v>
      </c>
      <c r="Z3" s="1038">
        <v>37957</v>
      </c>
      <c r="AA3" s="1038">
        <v>37988</v>
      </c>
      <c r="AB3" s="1038">
        <v>38019</v>
      </c>
      <c r="AC3" s="1038">
        <v>38048</v>
      </c>
      <c r="AD3" s="1038">
        <v>38079</v>
      </c>
      <c r="AE3" s="1038">
        <v>38109</v>
      </c>
      <c r="AF3" s="1038">
        <v>38140</v>
      </c>
      <c r="AG3" s="1038">
        <v>38170</v>
      </c>
      <c r="AH3" s="1038">
        <v>38201</v>
      </c>
      <c r="AI3" s="1038">
        <v>38232</v>
      </c>
      <c r="AJ3" s="1038">
        <v>38262</v>
      </c>
      <c r="AK3" s="1038">
        <v>38293</v>
      </c>
      <c r="AL3" s="1038">
        <v>38323</v>
      </c>
      <c r="AM3" s="1038">
        <v>38354</v>
      </c>
      <c r="AN3" s="1038">
        <v>38385</v>
      </c>
      <c r="AO3" s="1038">
        <v>38413</v>
      </c>
      <c r="AP3" s="1038">
        <v>38444</v>
      </c>
      <c r="AQ3" s="1038">
        <v>38474</v>
      </c>
      <c r="AR3" s="1038">
        <v>38505</v>
      </c>
      <c r="AS3" s="1038">
        <v>38535</v>
      </c>
      <c r="AT3" s="1038">
        <v>38566</v>
      </c>
      <c r="AU3" s="1038">
        <v>38597</v>
      </c>
      <c r="AV3" s="1038">
        <v>38627</v>
      </c>
      <c r="AW3" s="1038">
        <v>38658</v>
      </c>
      <c r="AX3" s="1038">
        <v>38688</v>
      </c>
      <c r="AY3" s="1038">
        <v>38723</v>
      </c>
      <c r="AZ3" s="1038">
        <v>38754</v>
      </c>
      <c r="BA3" s="1038">
        <v>38782</v>
      </c>
      <c r="BB3" s="1038">
        <v>38813</v>
      </c>
      <c r="BC3" s="1038">
        <v>38843</v>
      </c>
      <c r="BD3" s="1038">
        <v>38874</v>
      </c>
      <c r="BE3" s="1038">
        <v>38904</v>
      </c>
      <c r="BF3" s="1038">
        <v>38935</v>
      </c>
      <c r="BG3" s="1038">
        <v>38966</v>
      </c>
      <c r="BH3" s="1038">
        <v>38997</v>
      </c>
      <c r="BI3" s="1038">
        <v>39028</v>
      </c>
      <c r="BJ3" s="1038">
        <v>39059</v>
      </c>
      <c r="BK3" s="1038">
        <v>39090</v>
      </c>
      <c r="BL3" s="1038">
        <v>39121</v>
      </c>
      <c r="BM3" s="1038">
        <v>39152</v>
      </c>
      <c r="BN3" s="1038">
        <v>39183</v>
      </c>
      <c r="BO3" s="1038">
        <v>39214</v>
      </c>
      <c r="BP3" s="1038">
        <v>39245</v>
      </c>
      <c r="BQ3" s="1038">
        <v>39276</v>
      </c>
      <c r="BR3" s="1038">
        <v>39307</v>
      </c>
      <c r="BS3" s="1038">
        <v>39338</v>
      </c>
      <c r="BT3" s="1038">
        <v>39369</v>
      </c>
      <c r="BU3" s="1038">
        <v>39400</v>
      </c>
      <c r="BV3" s="1038">
        <v>39431</v>
      </c>
      <c r="BW3" s="1078">
        <v>39454</v>
      </c>
      <c r="BX3" s="1078">
        <v>39485</v>
      </c>
      <c r="BY3" s="1078">
        <v>39514</v>
      </c>
      <c r="BZ3" s="1078">
        <v>39545</v>
      </c>
      <c r="CA3" s="1078">
        <v>39575</v>
      </c>
      <c r="CB3" s="1078">
        <v>39606</v>
      </c>
      <c r="CC3" s="1078">
        <v>39636</v>
      </c>
      <c r="CD3" s="1078">
        <v>39667</v>
      </c>
      <c r="CE3" s="1078">
        <v>39698</v>
      </c>
      <c r="CF3" s="1078">
        <v>39728</v>
      </c>
      <c r="CG3" s="1078">
        <v>39759</v>
      </c>
      <c r="CH3" s="1078">
        <v>39789</v>
      </c>
      <c r="CI3" s="1078">
        <v>39820</v>
      </c>
      <c r="CJ3" s="1078">
        <v>39851</v>
      </c>
      <c r="CK3" s="1078">
        <v>39879</v>
      </c>
      <c r="CL3" s="1078">
        <v>39910</v>
      </c>
      <c r="CM3" s="1078">
        <v>39940</v>
      </c>
      <c r="CN3" s="1078">
        <v>39971</v>
      </c>
      <c r="CO3" s="1078">
        <v>40001</v>
      </c>
      <c r="CP3" s="1078">
        <v>40032</v>
      </c>
      <c r="CQ3" s="1078">
        <v>40063</v>
      </c>
      <c r="CR3" s="1078">
        <v>40093</v>
      </c>
      <c r="CS3" s="1078">
        <v>40124</v>
      </c>
      <c r="CT3" s="1078">
        <v>40154</v>
      </c>
      <c r="CU3" s="1078">
        <v>40185</v>
      </c>
      <c r="CV3" s="1078">
        <v>40216</v>
      </c>
      <c r="CW3" s="1078">
        <v>40244</v>
      </c>
      <c r="CX3" s="1078">
        <v>40275</v>
      </c>
      <c r="CY3" s="1078">
        <v>40305</v>
      </c>
      <c r="CZ3" s="1078">
        <v>40336</v>
      </c>
      <c r="DA3" s="1078">
        <v>40366</v>
      </c>
      <c r="DB3" s="1078">
        <v>40397</v>
      </c>
      <c r="DC3" s="1078">
        <v>40428</v>
      </c>
      <c r="DD3" s="1078">
        <v>40458</v>
      </c>
      <c r="DE3" s="1078">
        <v>40489</v>
      </c>
      <c r="DF3" s="1078">
        <v>40519</v>
      </c>
      <c r="DG3" s="1078">
        <v>40550</v>
      </c>
      <c r="DH3" s="1078">
        <v>40581</v>
      </c>
      <c r="DI3" s="1078">
        <v>40609</v>
      </c>
      <c r="DJ3" s="1078">
        <v>40640</v>
      </c>
      <c r="DK3" s="1078">
        <v>40670</v>
      </c>
      <c r="DL3" s="1078">
        <v>40701</v>
      </c>
      <c r="DM3" s="1078">
        <v>40731</v>
      </c>
      <c r="DN3" s="1078">
        <v>40762</v>
      </c>
      <c r="DO3" s="1078">
        <v>40793</v>
      </c>
      <c r="DP3" s="1078">
        <v>40823</v>
      </c>
      <c r="DQ3" s="1078">
        <v>40854</v>
      </c>
      <c r="DR3" s="1078">
        <v>40884</v>
      </c>
      <c r="DS3" s="1078">
        <v>40915</v>
      </c>
      <c r="DT3" s="1078">
        <v>40946</v>
      </c>
      <c r="DU3" s="1078">
        <v>40975</v>
      </c>
      <c r="DV3" s="1078">
        <v>41006</v>
      </c>
      <c r="DW3" s="1078">
        <v>41036</v>
      </c>
      <c r="DX3" s="1078">
        <v>41067</v>
      </c>
      <c r="DY3" s="1078">
        <v>41097</v>
      </c>
      <c r="DZ3" s="1078">
        <v>41128</v>
      </c>
      <c r="EA3" s="1078">
        <v>41159</v>
      </c>
      <c r="EB3" s="1078">
        <v>41189</v>
      </c>
      <c r="EC3" s="1078">
        <v>41220</v>
      </c>
      <c r="ED3" s="1078">
        <v>41250</v>
      </c>
      <c r="EE3" s="1078">
        <v>41281</v>
      </c>
      <c r="EF3" s="1078">
        <v>41312</v>
      </c>
      <c r="EG3" s="1078">
        <v>41340</v>
      </c>
      <c r="EH3" s="1078">
        <v>41371</v>
      </c>
      <c r="EI3" s="1078">
        <v>41401</v>
      </c>
      <c r="EJ3" s="1078">
        <v>41432</v>
      </c>
      <c r="EK3" s="1078">
        <v>41462</v>
      </c>
      <c r="EL3" s="1078">
        <v>41493</v>
      </c>
      <c r="EM3" s="1078">
        <v>41524</v>
      </c>
      <c r="EN3" s="1078">
        <v>41554</v>
      </c>
      <c r="EO3" s="1078">
        <v>41585</v>
      </c>
      <c r="EP3" s="1078">
        <v>41615</v>
      </c>
      <c r="EQ3" s="1078">
        <v>41653</v>
      </c>
      <c r="ER3" s="1078">
        <v>41684</v>
      </c>
      <c r="ES3" s="1078">
        <v>41712</v>
      </c>
      <c r="ET3" s="1078">
        <v>41743</v>
      </c>
      <c r="EU3" s="1078">
        <v>41773</v>
      </c>
      <c r="EV3" s="1078">
        <v>41804</v>
      </c>
      <c r="EW3" s="1078">
        <v>41834</v>
      </c>
      <c r="EX3" s="1078">
        <v>41865</v>
      </c>
      <c r="EY3" s="1078">
        <v>41896</v>
      </c>
      <c r="EZ3" s="1078">
        <v>41926</v>
      </c>
      <c r="FA3" s="1078">
        <v>41957</v>
      </c>
      <c r="FB3" s="1078">
        <v>41987</v>
      </c>
      <c r="FC3" s="1078">
        <v>42018</v>
      </c>
      <c r="FD3" s="1079" t="s">
        <v>608</v>
      </c>
    </row>
    <row r="4" spans="1:161" ht="15.75" customHeight="1">
      <c r="A4" s="1127" t="s">
        <v>929</v>
      </c>
      <c r="B4" s="1128">
        <v>448021.39999999997</v>
      </c>
      <c r="C4" s="1128">
        <v>457585.4</v>
      </c>
      <c r="D4" s="1128">
        <v>472541.5</v>
      </c>
      <c r="E4" s="1128">
        <v>499835.60000000003</v>
      </c>
      <c r="F4" s="1128">
        <v>461072.7</v>
      </c>
      <c r="G4" s="1128">
        <v>470095.6</v>
      </c>
      <c r="H4" s="1128">
        <v>482274.10000000003</v>
      </c>
      <c r="I4" s="1128">
        <v>433864</v>
      </c>
      <c r="J4" s="1128">
        <v>480395.50000000006</v>
      </c>
      <c r="K4" s="1128">
        <v>499406.8</v>
      </c>
      <c r="L4" s="1128">
        <v>537780.60000000009</v>
      </c>
      <c r="M4" s="1128">
        <v>425376.7</v>
      </c>
      <c r="N4" s="1128">
        <v>503870.39999999997</v>
      </c>
      <c r="O4" s="1128">
        <v>533493.5</v>
      </c>
      <c r="P4" s="1128">
        <v>568775.39999999991</v>
      </c>
      <c r="Q4" s="1128">
        <v>620610.60000000009</v>
      </c>
      <c r="R4" s="1128">
        <v>613778.19999999995</v>
      </c>
      <c r="S4" s="1128">
        <v>552546.80000000005</v>
      </c>
      <c r="T4" s="1128">
        <v>646453.19999999995</v>
      </c>
      <c r="U4" s="1128">
        <v>644171.80000000005</v>
      </c>
      <c r="V4" s="1128">
        <v>655912.20000000007</v>
      </c>
      <c r="W4" s="1128">
        <v>596514.30000000005</v>
      </c>
      <c r="X4" s="1128">
        <v>613175.30000000005</v>
      </c>
      <c r="Y4" s="1128">
        <v>655345.5</v>
      </c>
      <c r="Z4" s="1128">
        <v>577663.69999999995</v>
      </c>
      <c r="AA4" s="1128">
        <v>632665.29999999993</v>
      </c>
      <c r="AB4" s="1128">
        <v>696538.5</v>
      </c>
      <c r="AC4" s="1128">
        <v>716801.70000000007</v>
      </c>
      <c r="AD4" s="1128">
        <v>673178.7</v>
      </c>
      <c r="AE4" s="1128">
        <v>711374.4</v>
      </c>
      <c r="AF4" s="1128">
        <v>728643.29999999993</v>
      </c>
      <c r="AG4" s="1128">
        <v>749847.4</v>
      </c>
      <c r="AH4" s="1128">
        <v>726634.1</v>
      </c>
      <c r="AI4" s="1128">
        <v>749925.9</v>
      </c>
      <c r="AJ4" s="1128">
        <v>783827.90000000014</v>
      </c>
      <c r="AK4" s="1128">
        <v>807464.39999999991</v>
      </c>
      <c r="AL4" s="1128">
        <v>728552.00000000012</v>
      </c>
      <c r="AM4" s="1128">
        <v>865800.20000000007</v>
      </c>
      <c r="AN4" s="1128">
        <v>881158.6</v>
      </c>
      <c r="AO4" s="1128">
        <v>938498.1</v>
      </c>
      <c r="AP4" s="1128">
        <v>939173.1</v>
      </c>
      <c r="AQ4" s="1128">
        <v>969196.8</v>
      </c>
      <c r="AR4" s="1128">
        <v>986956.3</v>
      </c>
      <c r="AS4" s="1128">
        <v>1026773.8999999999</v>
      </c>
      <c r="AT4" s="1128">
        <v>1069296</v>
      </c>
      <c r="AU4" s="1128">
        <v>1087070.8999999999</v>
      </c>
      <c r="AV4" s="1128">
        <v>1046197</v>
      </c>
      <c r="AW4" s="1128">
        <v>986893.9</v>
      </c>
      <c r="AX4" s="1128">
        <v>946639.554</v>
      </c>
      <c r="AY4" s="1128">
        <v>986035.82299999997</v>
      </c>
      <c r="AZ4" s="1128">
        <v>658480.52300000004</v>
      </c>
      <c r="BA4" s="1128">
        <v>1150761.5490000001</v>
      </c>
      <c r="BB4" s="1128">
        <v>1249662.405</v>
      </c>
      <c r="BC4" s="1128">
        <v>1298513.2819999999</v>
      </c>
      <c r="BD4" s="1128">
        <v>1436368.7720000001</v>
      </c>
      <c r="BE4" s="1128">
        <v>1483244.3570000001</v>
      </c>
      <c r="BF4" s="1128">
        <v>1519019.9169999999</v>
      </c>
      <c r="BG4" s="1128">
        <v>1580769.7390000001</v>
      </c>
      <c r="BH4" s="1128">
        <v>1660038.243</v>
      </c>
      <c r="BI4" s="1128">
        <v>1712962.0911000001</v>
      </c>
      <c r="BJ4" s="1128">
        <v>1497903.7259638601</v>
      </c>
      <c r="BK4" s="1128">
        <v>1422535.3865550498</v>
      </c>
      <c r="BL4" s="1128">
        <v>1549941.4094872901</v>
      </c>
      <c r="BM4" s="1128">
        <v>1962433.2699754301</v>
      </c>
      <c r="BN4" s="1128">
        <v>2096848.8945678701</v>
      </c>
      <c r="BO4" s="1128">
        <v>1971947.43366983</v>
      </c>
      <c r="BP4" s="1128">
        <v>2098184.8960875496</v>
      </c>
      <c r="BQ4" s="1128">
        <v>2216144.1280614994</v>
      </c>
      <c r="BR4" s="1128">
        <v>2331149.56610061</v>
      </c>
      <c r="BS4" s="1128">
        <v>2483628.9545794702</v>
      </c>
      <c r="BT4" s="1128">
        <v>2356066.5072258199</v>
      </c>
      <c r="BU4" s="1128">
        <v>2284238.8215488098</v>
      </c>
      <c r="BV4" s="1128">
        <v>2307916.2008572803</v>
      </c>
      <c r="BW4" s="1128">
        <v>2692941.2037918102</v>
      </c>
      <c r="BX4" s="1128">
        <v>2980062.5700288899</v>
      </c>
      <c r="BY4" s="1128">
        <v>3828516.0907855001</v>
      </c>
      <c r="BZ4" s="1128">
        <v>3335427.2627464901</v>
      </c>
      <c r="CA4" s="1128">
        <v>3216128.2487878101</v>
      </c>
      <c r="CB4" s="1128">
        <v>3540068.5889336299</v>
      </c>
      <c r="CC4" s="1128">
        <v>3330525.9534148597</v>
      </c>
      <c r="CD4" s="1128">
        <v>3421217.4307888099</v>
      </c>
      <c r="CE4" s="1128">
        <v>3601974.1175574204</v>
      </c>
      <c r="CF4" s="1128">
        <v>3279010.7948451499</v>
      </c>
      <c r="CG4" s="1128">
        <v>3272800.6601142301</v>
      </c>
      <c r="CH4" s="1128">
        <v>3650643.8875920903</v>
      </c>
      <c r="CI4" s="1128">
        <v>3586681.8993971697</v>
      </c>
      <c r="CJ4" s="1128">
        <v>3535487.0574134598</v>
      </c>
      <c r="CK4" s="1128">
        <v>3582165.8870606096</v>
      </c>
      <c r="CL4" s="1128">
        <v>3436616.0037365905</v>
      </c>
      <c r="CM4" s="1128">
        <v>3276375.8015820603</v>
      </c>
      <c r="CN4" s="1128">
        <v>3447099.8900724505</v>
      </c>
      <c r="CO4" s="1128">
        <v>3163037.9738287297</v>
      </c>
      <c r="CP4" s="1128">
        <v>3345031.4048106801</v>
      </c>
      <c r="CQ4" s="1128">
        <v>3103474.0626764502</v>
      </c>
      <c r="CR4" s="1128">
        <v>3221609.7409526403</v>
      </c>
      <c r="CS4" s="1128">
        <v>3384951.2825352699</v>
      </c>
      <c r="CT4" s="1128">
        <v>3386526.4529647203</v>
      </c>
      <c r="CU4" s="1128">
        <v>3325097.7404491701</v>
      </c>
      <c r="CV4" s="1128">
        <v>3592910.9157014</v>
      </c>
      <c r="CW4" s="1128">
        <v>3705395.4925180599</v>
      </c>
      <c r="CX4" s="1128">
        <v>3730491.8214523299</v>
      </c>
      <c r="CY4" s="1128">
        <v>3746773.5517950994</v>
      </c>
      <c r="CZ4" s="1128">
        <v>3679093.5573046496</v>
      </c>
      <c r="DA4" s="1128">
        <v>3677784.81064132</v>
      </c>
      <c r="DB4" s="1128">
        <v>3820261.4414482596</v>
      </c>
      <c r="DC4" s="1128">
        <v>3720439.9920540997</v>
      </c>
      <c r="DD4" s="1128">
        <v>3728421.7610204001</v>
      </c>
      <c r="DE4" s="1128">
        <v>3795630.5629028701</v>
      </c>
      <c r="DF4" s="1128">
        <v>3830281.9548448599</v>
      </c>
      <c r="DG4" s="1128">
        <v>4025525.9522742494</v>
      </c>
      <c r="DH4" s="1128">
        <v>3993306.2411607606</v>
      </c>
      <c r="DI4" s="1128">
        <v>3964078.3781111008</v>
      </c>
      <c r="DJ4" s="1128">
        <v>4036180.1045141607</v>
      </c>
      <c r="DK4" s="1128">
        <v>4038012.6479655597</v>
      </c>
      <c r="DL4" s="1128">
        <v>4124177.5065192706</v>
      </c>
      <c r="DM4" s="1128">
        <v>4358148.2503429595</v>
      </c>
      <c r="DN4" s="1128">
        <v>4308467.0606602496</v>
      </c>
      <c r="DO4" s="1128">
        <v>4437003.1649445398</v>
      </c>
      <c r="DP4" s="1128">
        <v>4251145.50232861</v>
      </c>
      <c r="DQ4" s="1128">
        <v>4242584.6750850603</v>
      </c>
      <c r="DR4" s="1128">
        <v>4920850.2428663997</v>
      </c>
      <c r="DS4" s="1128">
        <v>5061389.5019644098</v>
      </c>
      <c r="DT4" s="1128">
        <v>4723959.7616856508</v>
      </c>
      <c r="DU4" s="1128">
        <v>4785037.8077039197</v>
      </c>
      <c r="DV4" s="1128">
        <v>4910808.3548787199</v>
      </c>
      <c r="DW4" s="1128">
        <v>4722782.6012558201</v>
      </c>
      <c r="DX4" s="1128">
        <v>4904091.8449546304</v>
      </c>
      <c r="DY4" s="1128">
        <v>4783762.3360722298</v>
      </c>
      <c r="DZ4" s="1128">
        <v>4601806.0881754197</v>
      </c>
      <c r="EA4" s="1128">
        <v>4717847.4525687909</v>
      </c>
      <c r="EB4" s="1128">
        <v>4731253.7476678286</v>
      </c>
      <c r="EC4" s="1128">
        <v>5048575.4427118609</v>
      </c>
      <c r="ED4" s="1128">
        <v>5072986.0016046008</v>
      </c>
      <c r="EE4" s="1128">
        <v>5077518.1556006297</v>
      </c>
      <c r="EF4" s="1128">
        <v>4986960.0642939704</v>
      </c>
      <c r="EG4" s="1128">
        <v>5081471.7381612696</v>
      </c>
      <c r="EH4" s="1128">
        <v>5019720.2797086807</v>
      </c>
      <c r="EI4" s="1128">
        <v>5126276.514045761</v>
      </c>
      <c r="EJ4" s="1128">
        <v>5331974.9001815086</v>
      </c>
      <c r="EK4" s="1128">
        <v>5003038.64832401</v>
      </c>
      <c r="EL4" s="1128">
        <v>4777543.536002839</v>
      </c>
      <c r="EM4" s="1128">
        <v>4798428.4473718582</v>
      </c>
      <c r="EN4" s="1128">
        <v>4902518.6792997904</v>
      </c>
      <c r="EO4" s="1128">
        <v>4778355.9469843898</v>
      </c>
      <c r="EP4" s="1128">
        <v>5168546.0813790513</v>
      </c>
      <c r="EQ4" s="1128">
        <v>5032079.4239733005</v>
      </c>
      <c r="ER4" s="1129">
        <v>4951501.5544526512</v>
      </c>
      <c r="ES4" s="1129">
        <v>5067018.8996583596</v>
      </c>
      <c r="ET4" s="1129">
        <v>5281262.4292789102</v>
      </c>
      <c r="EU4" s="1129">
        <v>5048712.0506219091</v>
      </c>
      <c r="EV4" s="1129">
        <v>5132677.9084819593</v>
      </c>
      <c r="EW4" s="1129">
        <v>5111448.4328646902</v>
      </c>
      <c r="EX4" s="1129">
        <v>4937907.7500876198</v>
      </c>
      <c r="EY4" s="1129">
        <v>5063207.0240530092</v>
      </c>
      <c r="EZ4" s="1129">
        <v>4967609.1347345691</v>
      </c>
      <c r="FA4" s="1129">
        <v>4911101.2755635893</v>
      </c>
      <c r="FB4" s="1129">
        <v>4666743.9478205787</v>
      </c>
      <c r="FC4" s="1129">
        <v>4771440.6951320991</v>
      </c>
      <c r="FD4" s="1129">
        <v>4702880.3774438109</v>
      </c>
      <c r="FE4" s="1040"/>
    </row>
    <row r="5" spans="1:161" ht="15.75" customHeight="1">
      <c r="A5" s="1084" t="s">
        <v>930</v>
      </c>
      <c r="B5" s="1085">
        <v>425626.6</v>
      </c>
      <c r="C5" s="1085">
        <v>431918.5</v>
      </c>
      <c r="D5" s="1085">
        <v>445059.2</v>
      </c>
      <c r="E5" s="1085">
        <v>476226.7</v>
      </c>
      <c r="F5" s="1085">
        <v>438865.4</v>
      </c>
      <c r="G5" s="1085">
        <v>443746.4</v>
      </c>
      <c r="H5" s="1085">
        <v>457311.8</v>
      </c>
      <c r="I5" s="1085">
        <v>413552.2</v>
      </c>
      <c r="J5" s="1085">
        <v>454727.4</v>
      </c>
      <c r="K5" s="1085">
        <v>448150.8</v>
      </c>
      <c r="L5" s="1085">
        <v>507409.2</v>
      </c>
      <c r="M5" s="1085">
        <v>392561.6</v>
      </c>
      <c r="N5" s="1085">
        <v>467971.8</v>
      </c>
      <c r="O5" s="1085">
        <v>510952</v>
      </c>
      <c r="P5" s="1085">
        <v>539526.1</v>
      </c>
      <c r="Q5" s="1085">
        <v>584285.30000000005</v>
      </c>
      <c r="R5" s="1085">
        <v>580195.19999999995</v>
      </c>
      <c r="S5" s="1085">
        <v>535858</v>
      </c>
      <c r="T5" s="1085">
        <v>602262.1</v>
      </c>
      <c r="U5" s="1085">
        <v>596399.4</v>
      </c>
      <c r="V5" s="1085">
        <v>602812.80000000005</v>
      </c>
      <c r="W5" s="1085">
        <v>548640.9</v>
      </c>
      <c r="X5" s="1085">
        <v>561516.1</v>
      </c>
      <c r="Y5" s="1085">
        <v>618072</v>
      </c>
      <c r="Z5" s="1085">
        <v>546507.1</v>
      </c>
      <c r="AA5" s="1085">
        <v>594793.9</v>
      </c>
      <c r="AB5" s="1085">
        <v>646880.4</v>
      </c>
      <c r="AC5" s="1085">
        <v>666010.9</v>
      </c>
      <c r="AD5" s="1085">
        <v>620508.69999999995</v>
      </c>
      <c r="AE5" s="1085">
        <v>649630.9</v>
      </c>
      <c r="AF5" s="1085">
        <v>668360.5</v>
      </c>
      <c r="AG5" s="1085">
        <v>677582.4</v>
      </c>
      <c r="AH5" s="1085">
        <v>662751.9</v>
      </c>
      <c r="AI5" s="1085">
        <v>675584.5</v>
      </c>
      <c r="AJ5" s="1085">
        <v>717724.3</v>
      </c>
      <c r="AK5" s="1085">
        <v>726798.1</v>
      </c>
      <c r="AL5" s="1085">
        <v>680261.3</v>
      </c>
      <c r="AM5" s="1085">
        <v>796413.9</v>
      </c>
      <c r="AN5" s="1085">
        <v>794951.1</v>
      </c>
      <c r="AO5" s="1085">
        <v>851560.1</v>
      </c>
      <c r="AP5" s="1085">
        <v>849240.9</v>
      </c>
      <c r="AQ5" s="1085">
        <v>887321.8</v>
      </c>
      <c r="AR5" s="1085">
        <v>899272.1</v>
      </c>
      <c r="AS5" s="1085">
        <v>929528.1</v>
      </c>
      <c r="AT5" s="1085">
        <v>966933.8</v>
      </c>
      <c r="AU5" s="1085">
        <v>995229.9</v>
      </c>
      <c r="AV5" s="1085">
        <v>972347</v>
      </c>
      <c r="AW5" s="1085">
        <v>905307.6</v>
      </c>
      <c r="AX5" s="1085">
        <v>886875.44499999995</v>
      </c>
      <c r="AY5" s="1085">
        <v>936003.01899999997</v>
      </c>
      <c r="AZ5" s="1085">
        <v>636005.41899999999</v>
      </c>
      <c r="BA5" s="1085">
        <v>1052234.4310000001</v>
      </c>
      <c r="BB5" s="1085">
        <v>1151282.473</v>
      </c>
      <c r="BC5" s="1085">
        <v>1216370.4669999999</v>
      </c>
      <c r="BD5" s="1085">
        <v>1381003.2120000001</v>
      </c>
      <c r="BE5" s="1085">
        <v>1366694.9809999999</v>
      </c>
      <c r="BF5" s="1085">
        <v>1447670.3289999999</v>
      </c>
      <c r="BG5" s="1085">
        <v>1490883.162</v>
      </c>
      <c r="BH5" s="1085">
        <v>1543265.402</v>
      </c>
      <c r="BI5" s="1085">
        <v>1651961.4979000001</v>
      </c>
      <c r="BJ5" s="1085">
        <v>1411981.2847524101</v>
      </c>
      <c r="BK5" s="1085">
        <v>1347955.3476116797</v>
      </c>
      <c r="BL5" s="1085">
        <v>1465999.9767254503</v>
      </c>
      <c r="BM5" s="1085">
        <v>1833466.8620941502</v>
      </c>
      <c r="BN5" s="1085">
        <v>1972540.3524823701</v>
      </c>
      <c r="BO5" s="1085">
        <v>1892869.54480955</v>
      </c>
      <c r="BP5" s="1085">
        <v>1952254.1534134897</v>
      </c>
      <c r="BQ5" s="1085">
        <v>2044566.6220095395</v>
      </c>
      <c r="BR5" s="1085">
        <v>2164449.5135713597</v>
      </c>
      <c r="BS5" s="1085">
        <v>2305807.7696815999</v>
      </c>
      <c r="BT5" s="1085">
        <v>2233616.2698693899</v>
      </c>
      <c r="BU5" s="1085">
        <v>2159830.1156178997</v>
      </c>
      <c r="BV5" s="1085">
        <v>2188532.50927298</v>
      </c>
      <c r="BW5" s="1085">
        <v>2547144.7538897796</v>
      </c>
      <c r="BX5" s="1085">
        <v>2795785.2344318703</v>
      </c>
      <c r="BY5" s="1085">
        <v>3647373.34165905</v>
      </c>
      <c r="BZ5" s="1085">
        <v>3163905.8565579904</v>
      </c>
      <c r="CA5" s="1085">
        <v>2998531.51455364</v>
      </c>
      <c r="CB5" s="1085">
        <v>3249153.5986596099</v>
      </c>
      <c r="CC5" s="1085">
        <v>2978275.5485042399</v>
      </c>
      <c r="CD5" s="1085">
        <v>3078245.6651923503</v>
      </c>
      <c r="CE5" s="1085">
        <v>3166255.9306632704</v>
      </c>
      <c r="CF5" s="1085">
        <v>2973440.4331894103</v>
      </c>
      <c r="CG5" s="1085">
        <v>2938885.1847815802</v>
      </c>
      <c r="CH5" s="1085">
        <v>3290965.3665984604</v>
      </c>
      <c r="CI5" s="1085">
        <v>3280374.88542896</v>
      </c>
      <c r="CJ5" s="1085">
        <v>3131802.5212633801</v>
      </c>
      <c r="CK5" s="1085">
        <v>3063627.2454919801</v>
      </c>
      <c r="CL5" s="1085">
        <v>3047116.1224901904</v>
      </c>
      <c r="CM5" s="1085">
        <v>2892753.0699299001</v>
      </c>
      <c r="CN5" s="1085">
        <v>3051373.1993283601</v>
      </c>
      <c r="CO5" s="1085">
        <v>2791062.5340130292</v>
      </c>
      <c r="CP5" s="1085">
        <v>2894016.1334941001</v>
      </c>
      <c r="CQ5" s="1085">
        <v>2713328.35438825</v>
      </c>
      <c r="CR5" s="1085">
        <v>2790999.5976608703</v>
      </c>
      <c r="CS5" s="1085">
        <v>3003851.1169757596</v>
      </c>
      <c r="CT5" s="1085">
        <v>3014321.0248057009</v>
      </c>
      <c r="CU5" s="1085">
        <v>2961734.7396792402</v>
      </c>
      <c r="CV5" s="1085">
        <v>3102406.1419069199</v>
      </c>
      <c r="CW5" s="1085">
        <v>3236095.5816635699</v>
      </c>
      <c r="CX5" s="1085">
        <v>3320166.7991482196</v>
      </c>
      <c r="CY5" s="1085">
        <v>3277304.7663187496</v>
      </c>
      <c r="CZ5" s="1085">
        <v>3053340.2942528198</v>
      </c>
      <c r="DA5" s="1085">
        <v>3016516.16983055</v>
      </c>
      <c r="DB5" s="1085">
        <v>3084764.1470948495</v>
      </c>
      <c r="DC5" s="1085">
        <v>3206359.5474801995</v>
      </c>
      <c r="DD5" s="1085">
        <v>3196264.3551671803</v>
      </c>
      <c r="DE5" s="1085">
        <v>3161146.9032742204</v>
      </c>
      <c r="DF5" s="1085">
        <v>3335696.3892320897</v>
      </c>
      <c r="DG5" s="1085">
        <v>3421189.6417127494</v>
      </c>
      <c r="DH5" s="1085">
        <v>3370451.2471267609</v>
      </c>
      <c r="DI5" s="1085">
        <v>3407005.9129444803</v>
      </c>
      <c r="DJ5" s="1085">
        <v>3499314.0585249607</v>
      </c>
      <c r="DK5" s="1085">
        <v>3581657.6810793993</v>
      </c>
      <c r="DL5" s="1085">
        <v>3634010.8038613107</v>
      </c>
      <c r="DM5" s="1085">
        <v>3570526.3090979098</v>
      </c>
      <c r="DN5" s="1085">
        <v>3675153.8113870304</v>
      </c>
      <c r="DO5" s="1085">
        <v>3774240.2105874</v>
      </c>
      <c r="DP5" s="1085">
        <v>3770834.3659229102</v>
      </c>
      <c r="DQ5" s="1085">
        <v>3719083.1449257</v>
      </c>
      <c r="DR5" s="1085">
        <v>4208872.3034230089</v>
      </c>
      <c r="DS5" s="1085">
        <v>4311753.0750319101</v>
      </c>
      <c r="DT5" s="1085">
        <v>4035164.2672288702</v>
      </c>
      <c r="DU5" s="1085">
        <v>4111437.7016250305</v>
      </c>
      <c r="DV5" s="1085">
        <v>4177373.0173440506</v>
      </c>
      <c r="DW5" s="1085">
        <v>3875958.92595036</v>
      </c>
      <c r="DX5" s="1085">
        <v>4019271.4153022105</v>
      </c>
      <c r="DY5" s="1085">
        <v>4059211.0282166493</v>
      </c>
      <c r="DZ5" s="1085">
        <v>3875519.2969558495</v>
      </c>
      <c r="EA5" s="1085">
        <v>3905205.4177086004</v>
      </c>
      <c r="EB5" s="1085">
        <v>4010684.3712407798</v>
      </c>
      <c r="EC5" s="1085">
        <v>4264337.2479752107</v>
      </c>
      <c r="ED5" s="1085">
        <v>4294833.5233971309</v>
      </c>
      <c r="EE5" s="1085">
        <v>4132408.5325316703</v>
      </c>
      <c r="EF5" s="1085">
        <v>3806680.6283738404</v>
      </c>
      <c r="EG5" s="1085">
        <v>3859181.0103189498</v>
      </c>
      <c r="EH5" s="1085">
        <v>3836310.2693113205</v>
      </c>
      <c r="EI5" s="1085">
        <v>3933494.5511544105</v>
      </c>
      <c r="EJ5" s="1085">
        <v>4207791.1673029698</v>
      </c>
      <c r="EK5" s="1085">
        <v>3949851.4501981903</v>
      </c>
      <c r="EL5" s="1085">
        <v>3771207.2844097801</v>
      </c>
      <c r="EM5" s="1085">
        <v>3741319.6949083791</v>
      </c>
      <c r="EN5" s="1085">
        <v>3897874.9953116495</v>
      </c>
      <c r="EO5" s="1085">
        <v>3691247.9944952903</v>
      </c>
      <c r="EP5" s="1085">
        <v>4191726.5105395108</v>
      </c>
      <c r="EQ5" s="1085">
        <v>4172180.3609834611</v>
      </c>
      <c r="ER5" s="1130">
        <v>4112655.7705997708</v>
      </c>
      <c r="ES5" s="1130">
        <v>4245498.9745229091</v>
      </c>
      <c r="ET5" s="1130">
        <v>4548478.1277715107</v>
      </c>
      <c r="EU5" s="1130">
        <v>4387055.9480568999</v>
      </c>
      <c r="EV5" s="1130">
        <v>4375761.5991941988</v>
      </c>
      <c r="EW5" s="1130">
        <v>4440751.8656946504</v>
      </c>
      <c r="EX5" s="1130">
        <v>4305816.7825866593</v>
      </c>
      <c r="EY5" s="1130">
        <v>4427254.8311153799</v>
      </c>
      <c r="EZ5" s="1130">
        <v>4322080.1987134991</v>
      </c>
      <c r="FA5" s="1130">
        <v>4232057.1526756296</v>
      </c>
      <c r="FB5" s="1130">
        <v>4019843.3516283194</v>
      </c>
      <c r="FC5" s="1130">
        <v>4152218.4069972499</v>
      </c>
      <c r="FD5" s="1130">
        <v>4085568.537638831</v>
      </c>
      <c r="FE5" s="1040"/>
    </row>
    <row r="6" spans="1:161" ht="15.75" customHeight="1">
      <c r="A6" s="1087" t="s">
        <v>931</v>
      </c>
      <c r="B6" s="1085"/>
      <c r="C6" s="1085"/>
      <c r="D6" s="1085"/>
      <c r="E6" s="1085"/>
      <c r="F6" s="1085"/>
      <c r="G6" s="1085"/>
      <c r="H6" s="1085"/>
      <c r="I6" s="1085"/>
      <c r="J6" s="1085"/>
      <c r="K6" s="1085"/>
      <c r="L6" s="1085"/>
      <c r="M6" s="1085"/>
      <c r="N6" s="1085"/>
      <c r="O6" s="1085"/>
      <c r="P6" s="1085"/>
      <c r="Q6" s="1085"/>
      <c r="R6" s="1085"/>
      <c r="S6" s="1085"/>
      <c r="T6" s="1085"/>
      <c r="U6" s="1085"/>
      <c r="V6" s="1085"/>
      <c r="W6" s="1085"/>
      <c r="X6" s="1085"/>
      <c r="Y6" s="1085"/>
      <c r="Z6" s="1085"/>
      <c r="AA6" s="1085"/>
      <c r="AB6" s="1085"/>
      <c r="AC6" s="1085"/>
      <c r="AD6" s="1085"/>
      <c r="AE6" s="1085"/>
      <c r="AF6" s="1085"/>
      <c r="AG6" s="1085"/>
      <c r="AH6" s="1085"/>
      <c r="AI6" s="1085"/>
      <c r="AJ6" s="1085"/>
      <c r="AK6" s="1085"/>
      <c r="AL6" s="1085"/>
      <c r="AM6" s="1085"/>
      <c r="AN6" s="1085"/>
      <c r="AO6" s="1085"/>
      <c r="AP6" s="1085"/>
      <c r="AQ6" s="1085"/>
      <c r="AR6" s="1085"/>
      <c r="AS6" s="1085"/>
      <c r="AT6" s="1085"/>
      <c r="AU6" s="1085"/>
      <c r="AV6" s="1085"/>
      <c r="AW6" s="1085"/>
      <c r="AX6" s="1085"/>
      <c r="AY6" s="1085"/>
      <c r="AZ6" s="1085"/>
      <c r="BA6" s="1085"/>
      <c r="BB6" s="1085"/>
      <c r="BC6" s="1085"/>
      <c r="BD6" s="1085"/>
      <c r="BE6" s="1085"/>
      <c r="BF6" s="1085"/>
      <c r="BG6" s="1085"/>
      <c r="BH6" s="1085"/>
      <c r="BI6" s="1085"/>
      <c r="BJ6" s="1085"/>
      <c r="BK6" s="1085"/>
      <c r="BL6" s="1085"/>
      <c r="BM6" s="1085"/>
      <c r="BN6" s="1085"/>
      <c r="BO6" s="1085"/>
      <c r="BP6" s="1085"/>
      <c r="BQ6" s="1085"/>
      <c r="BR6" s="1085"/>
      <c r="BS6" s="1085"/>
      <c r="BT6" s="1085"/>
      <c r="BU6" s="1085"/>
      <c r="BV6" s="1085"/>
      <c r="BW6" s="1085"/>
      <c r="BX6" s="1085"/>
      <c r="BY6" s="1085"/>
      <c r="BZ6" s="1085"/>
      <c r="CA6" s="1085"/>
      <c r="CB6" s="1085"/>
      <c r="CC6" s="1085"/>
      <c r="CD6" s="1085"/>
      <c r="CE6" s="1085"/>
      <c r="CF6" s="1085"/>
      <c r="CG6" s="1085"/>
      <c r="CH6" s="1085"/>
      <c r="CI6" s="1085"/>
      <c r="CJ6" s="1085"/>
      <c r="CK6" s="1085"/>
      <c r="CL6" s="1085"/>
      <c r="CM6" s="1085"/>
      <c r="CN6" s="1085"/>
      <c r="CO6" s="1085"/>
      <c r="CP6" s="1085"/>
      <c r="CQ6" s="1085"/>
      <c r="CR6" s="1085"/>
      <c r="CS6" s="1085"/>
      <c r="CT6" s="1085"/>
      <c r="CU6" s="1085"/>
      <c r="CV6" s="1085"/>
      <c r="CW6" s="1085"/>
      <c r="CX6" s="1085"/>
      <c r="CY6" s="1085"/>
      <c r="CZ6" s="1085"/>
      <c r="DA6" s="1085"/>
      <c r="DB6" s="1085"/>
      <c r="DC6" s="1085"/>
      <c r="DD6" s="1085"/>
      <c r="DE6" s="1085"/>
      <c r="DF6" s="1085"/>
      <c r="DG6" s="1085"/>
      <c r="DH6" s="1085"/>
      <c r="DI6" s="1085"/>
      <c r="DJ6" s="1085"/>
      <c r="DK6" s="1085"/>
      <c r="DL6" s="1085"/>
      <c r="DM6" s="1085"/>
      <c r="DN6" s="1085"/>
      <c r="DO6" s="1085"/>
      <c r="DP6" s="1085"/>
      <c r="DQ6" s="1085"/>
      <c r="DR6" s="1085"/>
      <c r="DS6" s="1085"/>
      <c r="DT6" s="1085"/>
      <c r="DU6" s="1085"/>
      <c r="DV6" s="1085"/>
      <c r="DW6" s="1085"/>
      <c r="DX6" s="1085"/>
      <c r="DY6" s="1085"/>
      <c r="DZ6" s="1085"/>
      <c r="EA6" s="1085"/>
      <c r="EB6" s="1085"/>
      <c r="EC6" s="1085"/>
      <c r="ED6" s="1085"/>
      <c r="EE6" s="1085"/>
      <c r="EF6" s="1085"/>
      <c r="EG6" s="1085"/>
      <c r="EH6" s="1085"/>
      <c r="EI6" s="1085"/>
      <c r="EJ6" s="1085"/>
      <c r="EK6" s="1085"/>
      <c r="EL6" s="1085"/>
      <c r="EM6" s="1085"/>
      <c r="EN6" s="1085"/>
      <c r="EO6" s="1085"/>
      <c r="EP6" s="1085"/>
      <c r="EQ6" s="1085"/>
      <c r="ER6" s="1130"/>
      <c r="ES6" s="1130"/>
      <c r="ET6" s="1130"/>
      <c r="EU6" s="1130"/>
      <c r="EV6" s="1130"/>
      <c r="EW6" s="1130"/>
      <c r="EX6" s="1130"/>
      <c r="EY6" s="1130"/>
      <c r="EZ6" s="1130"/>
      <c r="FA6" s="1130"/>
      <c r="FB6" s="1130"/>
      <c r="FC6" s="1130"/>
      <c r="FD6" s="1130"/>
      <c r="FE6" s="1040"/>
    </row>
    <row r="7" spans="1:161" ht="15.75" customHeight="1">
      <c r="A7" s="1131" t="s">
        <v>932</v>
      </c>
      <c r="B7" s="1085"/>
      <c r="C7" s="1085"/>
      <c r="D7" s="1085"/>
      <c r="E7" s="1085"/>
      <c r="F7" s="1085"/>
      <c r="G7" s="1085"/>
      <c r="H7" s="1085"/>
      <c r="I7" s="1085"/>
      <c r="J7" s="1085"/>
      <c r="K7" s="1085"/>
      <c r="L7" s="1085"/>
      <c r="M7" s="1085"/>
      <c r="N7" s="1085"/>
      <c r="O7" s="1085"/>
      <c r="P7" s="1085"/>
      <c r="Q7" s="1085"/>
      <c r="R7" s="1085"/>
      <c r="S7" s="1085"/>
      <c r="T7" s="1085"/>
      <c r="U7" s="1085"/>
      <c r="V7" s="1085"/>
      <c r="W7" s="1085"/>
      <c r="X7" s="1085"/>
      <c r="Y7" s="1085"/>
      <c r="Z7" s="1085"/>
      <c r="AA7" s="1085"/>
      <c r="AB7" s="1085"/>
      <c r="AC7" s="1085"/>
      <c r="AD7" s="1085"/>
      <c r="AE7" s="1085"/>
      <c r="AF7" s="1085"/>
      <c r="AG7" s="1085"/>
      <c r="AH7" s="1085"/>
      <c r="AI7" s="1085"/>
      <c r="AJ7" s="1085"/>
      <c r="AK7" s="1085"/>
      <c r="AL7" s="1085"/>
      <c r="AM7" s="1085"/>
      <c r="AN7" s="1085"/>
      <c r="AO7" s="1085"/>
      <c r="AP7" s="1085"/>
      <c r="AQ7" s="1085"/>
      <c r="AR7" s="1085"/>
      <c r="AS7" s="1085"/>
      <c r="AT7" s="1085"/>
      <c r="AU7" s="1085"/>
      <c r="AV7" s="1085"/>
      <c r="AW7" s="1085"/>
      <c r="AX7" s="1085"/>
      <c r="AY7" s="1085"/>
      <c r="AZ7" s="1085"/>
      <c r="BA7" s="1085"/>
      <c r="BB7" s="1085"/>
      <c r="BC7" s="1085"/>
      <c r="BD7" s="1085"/>
      <c r="BE7" s="1085"/>
      <c r="BF7" s="1085"/>
      <c r="BG7" s="1085"/>
      <c r="BH7" s="1085"/>
      <c r="BI7" s="1085"/>
      <c r="BJ7" s="1085"/>
      <c r="BK7" s="1085"/>
      <c r="BL7" s="1085"/>
      <c r="BM7" s="1085"/>
      <c r="BN7" s="1085"/>
      <c r="BO7" s="1085"/>
      <c r="BP7" s="1085"/>
      <c r="BQ7" s="1085"/>
      <c r="BR7" s="1085"/>
      <c r="BS7" s="1085"/>
      <c r="BT7" s="1085"/>
      <c r="BU7" s="1085"/>
      <c r="BV7" s="1085"/>
      <c r="BW7" s="1085"/>
      <c r="BX7" s="1085"/>
      <c r="BY7" s="1085"/>
      <c r="BZ7" s="1085"/>
      <c r="CA7" s="1085"/>
      <c r="CB7" s="1085"/>
      <c r="CC7" s="1085"/>
      <c r="CD7" s="1085"/>
      <c r="CE7" s="1085"/>
      <c r="CF7" s="1085"/>
      <c r="CG7" s="1085"/>
      <c r="CH7" s="1085"/>
      <c r="CI7" s="1085"/>
      <c r="CJ7" s="1085"/>
      <c r="CK7" s="1085"/>
      <c r="CL7" s="1085"/>
      <c r="CM7" s="1085"/>
      <c r="CN7" s="1085"/>
      <c r="CO7" s="1085"/>
      <c r="CP7" s="1085"/>
      <c r="CQ7" s="1085"/>
      <c r="CR7" s="1085"/>
      <c r="CS7" s="1085"/>
      <c r="CT7" s="1085"/>
      <c r="CU7" s="1085"/>
      <c r="CV7" s="1085"/>
      <c r="CW7" s="1085"/>
      <c r="CX7" s="1085"/>
      <c r="CY7" s="1085"/>
      <c r="CZ7" s="1085"/>
      <c r="DA7" s="1085"/>
      <c r="DB7" s="1085"/>
      <c r="DC7" s="1085"/>
      <c r="DD7" s="1085"/>
      <c r="DE7" s="1085"/>
      <c r="DF7" s="1085"/>
      <c r="DG7" s="1085"/>
      <c r="DH7" s="1085"/>
      <c r="DI7" s="1085"/>
      <c r="DJ7" s="1085"/>
      <c r="DK7" s="1085"/>
      <c r="DL7" s="1085"/>
      <c r="DM7" s="1085"/>
      <c r="DN7" s="1085"/>
      <c r="DO7" s="1085"/>
      <c r="DP7" s="1085"/>
      <c r="DQ7" s="1085"/>
      <c r="DR7" s="1085"/>
      <c r="DS7" s="1085"/>
      <c r="DT7" s="1085"/>
      <c r="DU7" s="1085"/>
      <c r="DV7" s="1085"/>
      <c r="DW7" s="1085"/>
      <c r="DX7" s="1085"/>
      <c r="DY7" s="1085"/>
      <c r="DZ7" s="1085"/>
      <c r="EA7" s="1085"/>
      <c r="EB7" s="1085"/>
      <c r="EC7" s="1085"/>
      <c r="ED7" s="1085"/>
      <c r="EE7" s="1085"/>
      <c r="EF7" s="1085"/>
      <c r="EG7" s="1085"/>
      <c r="EH7" s="1085"/>
      <c r="EI7" s="1085"/>
      <c r="EJ7" s="1085"/>
      <c r="EK7" s="1085"/>
      <c r="EL7" s="1085"/>
      <c r="EM7" s="1085"/>
      <c r="EN7" s="1085"/>
      <c r="EO7" s="1085"/>
      <c r="EP7" s="1085"/>
      <c r="EQ7" s="1085"/>
      <c r="ER7" s="1130"/>
      <c r="ES7" s="1130"/>
      <c r="ET7" s="1130"/>
      <c r="EU7" s="1130"/>
      <c r="EV7" s="1130"/>
      <c r="EW7" s="1130"/>
      <c r="EX7" s="1130"/>
      <c r="EY7" s="1130"/>
      <c r="EZ7" s="1130"/>
      <c r="FA7" s="1130"/>
      <c r="FB7" s="1130"/>
      <c r="FC7" s="1130"/>
      <c r="FD7" s="1130"/>
      <c r="FE7" s="1040"/>
    </row>
    <row r="8" spans="1:161" ht="15.75" customHeight="1">
      <c r="A8" s="1131" t="s">
        <v>933</v>
      </c>
      <c r="B8" s="1085"/>
      <c r="C8" s="1085"/>
      <c r="D8" s="1085"/>
      <c r="E8" s="1085"/>
      <c r="F8" s="1085"/>
      <c r="G8" s="1085"/>
      <c r="H8" s="1085"/>
      <c r="I8" s="1085"/>
      <c r="J8" s="1085"/>
      <c r="K8" s="1085"/>
      <c r="L8" s="1085"/>
      <c r="M8" s="1085"/>
      <c r="N8" s="1085"/>
      <c r="O8" s="1085"/>
      <c r="P8" s="1085"/>
      <c r="Q8" s="1085"/>
      <c r="R8" s="1085"/>
      <c r="S8" s="1085"/>
      <c r="T8" s="1085"/>
      <c r="U8" s="1085"/>
      <c r="V8" s="1085"/>
      <c r="W8" s="1085"/>
      <c r="X8" s="1085"/>
      <c r="Y8" s="1085"/>
      <c r="Z8" s="1085"/>
      <c r="AA8" s="1085"/>
      <c r="AB8" s="1085"/>
      <c r="AC8" s="1085"/>
      <c r="AD8" s="1085"/>
      <c r="AE8" s="1085"/>
      <c r="AF8" s="1085"/>
      <c r="AG8" s="1085"/>
      <c r="AH8" s="1085"/>
      <c r="AI8" s="1085"/>
      <c r="AJ8" s="1085"/>
      <c r="AK8" s="1085"/>
      <c r="AL8" s="1085"/>
      <c r="AM8" s="1085"/>
      <c r="AN8" s="1085"/>
      <c r="AO8" s="1085"/>
      <c r="AP8" s="1085"/>
      <c r="AQ8" s="1085"/>
      <c r="AR8" s="1085"/>
      <c r="AS8" s="1085"/>
      <c r="AT8" s="1085"/>
      <c r="AU8" s="1085"/>
      <c r="AV8" s="1085"/>
      <c r="AW8" s="1085"/>
      <c r="AX8" s="1085"/>
      <c r="AY8" s="1085"/>
      <c r="AZ8" s="1085"/>
      <c r="BA8" s="1085"/>
      <c r="BB8" s="1085"/>
      <c r="BC8" s="1085"/>
      <c r="BD8" s="1085"/>
      <c r="BE8" s="1085"/>
      <c r="BF8" s="1085"/>
      <c r="BG8" s="1085"/>
      <c r="BH8" s="1085"/>
      <c r="BI8" s="1085"/>
      <c r="BJ8" s="1085"/>
      <c r="BK8" s="1085"/>
      <c r="BL8" s="1085"/>
      <c r="BM8" s="1085"/>
      <c r="BN8" s="1085"/>
      <c r="BO8" s="1085"/>
      <c r="BP8" s="1085"/>
      <c r="BQ8" s="1085"/>
      <c r="BR8" s="1085"/>
      <c r="BS8" s="1085"/>
      <c r="BT8" s="1085"/>
      <c r="BU8" s="1085"/>
      <c r="BV8" s="1085"/>
      <c r="BW8" s="1085"/>
      <c r="BX8" s="1085"/>
      <c r="BY8" s="1085"/>
      <c r="BZ8" s="1085"/>
      <c r="CA8" s="1085"/>
      <c r="CB8" s="1085"/>
      <c r="CC8" s="1085"/>
      <c r="CD8" s="1085"/>
      <c r="CE8" s="1085"/>
      <c r="CF8" s="1085"/>
      <c r="CG8" s="1085"/>
      <c r="CH8" s="1085"/>
      <c r="CI8" s="1085"/>
      <c r="CJ8" s="1085"/>
      <c r="CK8" s="1085"/>
      <c r="CL8" s="1085"/>
      <c r="CM8" s="1085"/>
      <c r="CN8" s="1085"/>
      <c r="CO8" s="1085"/>
      <c r="CP8" s="1085"/>
      <c r="CQ8" s="1085"/>
      <c r="CR8" s="1085"/>
      <c r="CS8" s="1085"/>
      <c r="CT8" s="1085"/>
      <c r="CU8" s="1085"/>
      <c r="CV8" s="1085"/>
      <c r="CW8" s="1085"/>
      <c r="CX8" s="1085"/>
      <c r="CY8" s="1085"/>
      <c r="CZ8" s="1085"/>
      <c r="DA8" s="1085"/>
      <c r="DB8" s="1085"/>
      <c r="DC8" s="1085"/>
      <c r="DD8" s="1085"/>
      <c r="DE8" s="1085"/>
      <c r="DF8" s="1085"/>
      <c r="DG8" s="1085"/>
      <c r="DH8" s="1085"/>
      <c r="DI8" s="1085"/>
      <c r="DJ8" s="1085"/>
      <c r="DK8" s="1085"/>
      <c r="DL8" s="1085"/>
      <c r="DM8" s="1085"/>
      <c r="DN8" s="1085"/>
      <c r="DO8" s="1085"/>
      <c r="DP8" s="1085"/>
      <c r="DQ8" s="1085"/>
      <c r="DR8" s="1085"/>
      <c r="DS8" s="1085"/>
      <c r="DT8" s="1085"/>
      <c r="DU8" s="1085"/>
      <c r="DV8" s="1085"/>
      <c r="DW8" s="1085"/>
      <c r="DX8" s="1085"/>
      <c r="DY8" s="1085"/>
      <c r="DZ8" s="1085"/>
      <c r="EA8" s="1085"/>
      <c r="EB8" s="1085"/>
      <c r="EC8" s="1085"/>
      <c r="ED8" s="1085"/>
      <c r="EE8" s="1085"/>
      <c r="EF8" s="1085"/>
      <c r="EG8" s="1085"/>
      <c r="EH8" s="1085"/>
      <c r="EI8" s="1085"/>
      <c r="EJ8" s="1085"/>
      <c r="EK8" s="1085"/>
      <c r="EL8" s="1085"/>
      <c r="EM8" s="1085"/>
      <c r="EN8" s="1085"/>
      <c r="EO8" s="1085"/>
      <c r="EP8" s="1085"/>
      <c r="EQ8" s="1085"/>
      <c r="ER8" s="1130"/>
      <c r="ES8" s="1130"/>
      <c r="ET8" s="1130"/>
      <c r="EU8" s="1130"/>
      <c r="EV8" s="1130"/>
      <c r="EW8" s="1130"/>
      <c r="EX8" s="1130"/>
      <c r="EY8" s="1130"/>
      <c r="EZ8" s="1130"/>
      <c r="FA8" s="1130"/>
      <c r="FB8" s="1130"/>
      <c r="FC8" s="1130"/>
      <c r="FD8" s="1130"/>
      <c r="FE8" s="1040"/>
    </row>
    <row r="9" spans="1:161" ht="15.75" customHeight="1">
      <c r="A9" s="1084" t="s">
        <v>934</v>
      </c>
      <c r="B9" s="1085">
        <v>19603.599999999999</v>
      </c>
      <c r="C9" s="1085">
        <v>21831.5</v>
      </c>
      <c r="D9" s="1085">
        <v>25630.7</v>
      </c>
      <c r="E9" s="1085">
        <v>20862</v>
      </c>
      <c r="F9" s="1085">
        <v>18437.599999999999</v>
      </c>
      <c r="G9" s="1085">
        <v>20834.8</v>
      </c>
      <c r="H9" s="1085">
        <v>19848.900000000001</v>
      </c>
      <c r="I9" s="1085">
        <v>17654.2</v>
      </c>
      <c r="J9" s="1085">
        <v>19239.7</v>
      </c>
      <c r="K9" s="1085">
        <v>40754.699999999997</v>
      </c>
      <c r="L9" s="1085">
        <v>24883.1</v>
      </c>
      <c r="M9" s="1085">
        <v>23205.7</v>
      </c>
      <c r="N9" s="1085">
        <v>27897.5</v>
      </c>
      <c r="O9" s="1085">
        <v>16965.400000000001</v>
      </c>
      <c r="P9" s="1085">
        <v>19744.099999999999</v>
      </c>
      <c r="Q9" s="1085">
        <v>26281.8</v>
      </c>
      <c r="R9" s="1085">
        <v>24959.599999999999</v>
      </c>
      <c r="S9" s="1085">
        <v>12670.8</v>
      </c>
      <c r="T9" s="1085">
        <v>34982.1</v>
      </c>
      <c r="U9" s="1085">
        <v>37871.800000000003</v>
      </c>
      <c r="V9" s="1085">
        <v>41022.1</v>
      </c>
      <c r="W9" s="1085">
        <v>40503</v>
      </c>
      <c r="X9" s="1085">
        <v>39219.9</v>
      </c>
      <c r="Y9" s="1085">
        <v>31241</v>
      </c>
      <c r="Z9" s="1085">
        <v>25184</v>
      </c>
      <c r="AA9" s="1085">
        <v>29704.7</v>
      </c>
      <c r="AB9" s="1085">
        <v>38774.9</v>
      </c>
      <c r="AC9" s="1085">
        <v>42979.9</v>
      </c>
      <c r="AD9" s="1085">
        <v>42418.6</v>
      </c>
      <c r="AE9" s="1085">
        <v>49991.5</v>
      </c>
      <c r="AF9" s="1085">
        <v>45715.6</v>
      </c>
      <c r="AG9" s="1085">
        <v>55655.199999999997</v>
      </c>
      <c r="AH9" s="1085">
        <v>39690.199999999997</v>
      </c>
      <c r="AI9" s="1085">
        <v>58987.5</v>
      </c>
      <c r="AJ9" s="1085">
        <v>52677.8</v>
      </c>
      <c r="AK9" s="1085">
        <v>50753.599999999999</v>
      </c>
      <c r="AL9" s="1085">
        <v>40341.300000000003</v>
      </c>
      <c r="AM9" s="1085">
        <v>56058.9</v>
      </c>
      <c r="AN9" s="1085">
        <v>72636.5</v>
      </c>
      <c r="AO9" s="1085">
        <v>72323.7</v>
      </c>
      <c r="AP9" s="1085">
        <v>73475.5</v>
      </c>
      <c r="AQ9" s="1085">
        <v>69118.600000000006</v>
      </c>
      <c r="AR9" s="1085">
        <v>72756.399999999994</v>
      </c>
      <c r="AS9" s="1085">
        <v>79525.600000000006</v>
      </c>
      <c r="AT9" s="1085">
        <v>85010.9</v>
      </c>
      <c r="AU9" s="1085">
        <v>71788.5</v>
      </c>
      <c r="AV9" s="1085">
        <v>58251.6</v>
      </c>
      <c r="AW9" s="1085">
        <v>67805.399999999994</v>
      </c>
      <c r="AX9" s="1085">
        <v>49776.228999999999</v>
      </c>
      <c r="AY9" s="1085">
        <v>45529.966</v>
      </c>
      <c r="AZ9" s="1085">
        <v>16328.338</v>
      </c>
      <c r="BA9" s="1085">
        <v>81315.028000000006</v>
      </c>
      <c r="BB9" s="1085">
        <v>81419.005999999994</v>
      </c>
      <c r="BC9" s="1085">
        <v>64415.050999999999</v>
      </c>
      <c r="BD9" s="1085">
        <v>40758.216999999997</v>
      </c>
      <c r="BE9" s="1085">
        <v>85983.021999999997</v>
      </c>
      <c r="BF9" s="1085">
        <v>61532.754999999997</v>
      </c>
      <c r="BG9" s="1085">
        <v>70214.067999999999</v>
      </c>
      <c r="BH9" s="1085">
        <v>93449.157999999996</v>
      </c>
      <c r="BI9" s="1085">
        <v>38982.427900000002</v>
      </c>
      <c r="BJ9" s="1085">
        <v>75041.65668955</v>
      </c>
      <c r="BK9" s="1085">
        <v>62331.294489280001</v>
      </c>
      <c r="BL9" s="1085">
        <v>69724.500863960013</v>
      </c>
      <c r="BM9" s="1085">
        <v>97687.935696539993</v>
      </c>
      <c r="BN9" s="1085">
        <v>99406.847628470001</v>
      </c>
      <c r="BO9" s="1085">
        <v>63286.413078160003</v>
      </c>
      <c r="BP9" s="1085">
        <v>118560.34940444</v>
      </c>
      <c r="BQ9" s="1085">
        <v>141202.36901912</v>
      </c>
      <c r="BR9" s="1085">
        <v>139980.46106914998</v>
      </c>
      <c r="BS9" s="1085">
        <v>149263.68287895</v>
      </c>
      <c r="BT9" s="1085">
        <v>102168.13773328</v>
      </c>
      <c r="BU9" s="1085">
        <v>109909.86879281</v>
      </c>
      <c r="BV9" s="1085">
        <v>104318.39032635001</v>
      </c>
      <c r="BW9" s="1085">
        <v>136897.25681233002</v>
      </c>
      <c r="BX9" s="1085">
        <v>160731.72415692999</v>
      </c>
      <c r="BY9" s="1085">
        <v>152321.67609751999</v>
      </c>
      <c r="BZ9" s="1085">
        <v>139010.59583164999</v>
      </c>
      <c r="CA9" s="1085">
        <v>173298.16929736998</v>
      </c>
      <c r="CB9" s="1085">
        <v>203361.96849604999</v>
      </c>
      <c r="CC9" s="1085">
        <v>269222.59444163</v>
      </c>
      <c r="CD9" s="1085">
        <v>279658.58110685</v>
      </c>
      <c r="CE9" s="1085">
        <v>363268.93207635998</v>
      </c>
      <c r="CF9" s="1085">
        <v>256957.70833838001</v>
      </c>
      <c r="CG9" s="1085">
        <v>282212.46375926002</v>
      </c>
      <c r="CH9" s="1085">
        <v>303092.56551647995</v>
      </c>
      <c r="CI9" s="1085">
        <v>265881.94202622998</v>
      </c>
      <c r="CJ9" s="1085">
        <v>346409.09766358003</v>
      </c>
      <c r="CK9" s="1085">
        <v>399712.18313646002</v>
      </c>
      <c r="CL9" s="1085">
        <v>303289.71734110999</v>
      </c>
      <c r="CM9" s="1085">
        <v>319857.31606464001</v>
      </c>
      <c r="CN9" s="1085">
        <v>334913.23881448997</v>
      </c>
      <c r="CO9" s="1085">
        <v>321477.06729215995</v>
      </c>
      <c r="CP9" s="1085">
        <v>388168.34776439</v>
      </c>
      <c r="CQ9" s="1085">
        <v>343389.93355237</v>
      </c>
      <c r="CR9" s="1085">
        <v>375322.88176403998</v>
      </c>
      <c r="CS9" s="1085">
        <v>326445.10540083004</v>
      </c>
      <c r="CT9" s="1085">
        <v>321942.54793698998</v>
      </c>
      <c r="CU9" s="1085">
        <v>315217.09788851003</v>
      </c>
      <c r="CV9" s="1085">
        <v>422851.22937796003</v>
      </c>
      <c r="CW9" s="1085">
        <v>406198.27553769998</v>
      </c>
      <c r="CX9" s="1085">
        <v>360310.10457768</v>
      </c>
      <c r="CY9" s="1085">
        <v>406787.25077508</v>
      </c>
      <c r="CZ9" s="1085">
        <v>534035.98276703001</v>
      </c>
      <c r="DA9" s="1085">
        <v>565810.96286631003</v>
      </c>
      <c r="DB9" s="1085">
        <v>644540.62202742009</v>
      </c>
      <c r="DC9" s="1085">
        <v>446568.29729437002</v>
      </c>
      <c r="DD9" s="1085">
        <v>459764.05876886001</v>
      </c>
      <c r="DE9" s="1085">
        <v>557596.50571832992</v>
      </c>
      <c r="DF9" s="1085">
        <v>443852.91382714</v>
      </c>
      <c r="DG9" s="1085">
        <v>537166.65989172994</v>
      </c>
      <c r="DH9" s="1085">
        <v>553884.98993018002</v>
      </c>
      <c r="DI9" s="1085">
        <v>495248.51049199002</v>
      </c>
      <c r="DJ9" s="1085">
        <v>472716.62997927004</v>
      </c>
      <c r="DK9" s="1085">
        <v>406072.85013291996</v>
      </c>
      <c r="DL9" s="1085">
        <v>435846.35858817998</v>
      </c>
      <c r="DM9" s="1085">
        <v>699968.82580728002</v>
      </c>
      <c r="DN9" s="1085">
        <v>562891.48764300998</v>
      </c>
      <c r="DO9" s="1085">
        <v>589677.82606907992</v>
      </c>
      <c r="DP9" s="1085">
        <v>427933.99423885997</v>
      </c>
      <c r="DQ9" s="1085">
        <v>464116.30189885997</v>
      </c>
      <c r="DR9" s="1085">
        <v>604248.3296349399</v>
      </c>
      <c r="DS9" s="1085">
        <v>659386.43628698995</v>
      </c>
      <c r="DT9" s="1085">
        <v>610605.35482467001</v>
      </c>
      <c r="DU9" s="1085">
        <v>603138.46962368011</v>
      </c>
      <c r="DV9" s="1085">
        <v>643776.70807828999</v>
      </c>
      <c r="DW9" s="1085">
        <v>685731.30180215999</v>
      </c>
      <c r="DX9" s="1085">
        <v>712062.34801845998</v>
      </c>
      <c r="DY9" s="1085">
        <v>582746.03987789003</v>
      </c>
      <c r="DZ9" s="1085">
        <v>557478.11830631003</v>
      </c>
      <c r="EA9" s="1085">
        <v>627390.14636596001</v>
      </c>
      <c r="EB9" s="1085">
        <v>567212.71476848994</v>
      </c>
      <c r="EC9" s="1085">
        <v>630014.84080063005</v>
      </c>
      <c r="ED9" s="1085">
        <v>593976.21718931</v>
      </c>
      <c r="EE9" s="1085">
        <v>711941.63848176005</v>
      </c>
      <c r="EF9" s="1085">
        <v>862263.98861604009</v>
      </c>
      <c r="EG9" s="1085">
        <v>873747.78920205007</v>
      </c>
      <c r="EH9" s="1085">
        <v>847948.81147597998</v>
      </c>
      <c r="EI9" s="1085">
        <v>859404.93339605001</v>
      </c>
      <c r="EJ9" s="1085">
        <v>790964.99637866009</v>
      </c>
      <c r="EK9" s="1085">
        <v>851249.14601730998</v>
      </c>
      <c r="EL9" s="1085">
        <v>854794.00493575004</v>
      </c>
      <c r="EM9" s="1085">
        <v>915474.99533871002</v>
      </c>
      <c r="EN9" s="1085">
        <v>858505.78906032001</v>
      </c>
      <c r="EO9" s="1085">
        <v>919219.40965563001</v>
      </c>
      <c r="EP9" s="1085">
        <v>856677.05528759002</v>
      </c>
      <c r="EQ9" s="1085">
        <v>738465.30545185006</v>
      </c>
      <c r="ER9" s="1130">
        <v>710690.31035771989</v>
      </c>
      <c r="ES9" s="1130">
        <v>706647.83142368007</v>
      </c>
      <c r="ET9" s="1130">
        <v>629403.76983312995</v>
      </c>
      <c r="EU9" s="1130">
        <v>572214.92432735011</v>
      </c>
      <c r="EV9" s="1130">
        <v>648003.43302274006</v>
      </c>
      <c r="EW9" s="1130">
        <v>572659.3164254101</v>
      </c>
      <c r="EX9" s="1130">
        <v>538586.11769304995</v>
      </c>
      <c r="EY9" s="1130">
        <v>537588.03312972002</v>
      </c>
      <c r="EZ9" s="1130">
        <v>535777.04548638</v>
      </c>
      <c r="FA9" s="1130">
        <v>573285.40474806994</v>
      </c>
      <c r="FB9" s="1130">
        <v>553130.48067055002</v>
      </c>
      <c r="FC9" s="1130">
        <v>524010.20901597</v>
      </c>
      <c r="FD9" s="1130">
        <v>526315.40612101997</v>
      </c>
      <c r="FE9" s="1040"/>
    </row>
    <row r="10" spans="1:161" ht="15.75" customHeight="1">
      <c r="A10" s="1084" t="s">
        <v>935</v>
      </c>
      <c r="B10" s="1085">
        <v>2791.2</v>
      </c>
      <c r="C10" s="1085">
        <v>3835.4</v>
      </c>
      <c r="D10" s="1085">
        <v>1851.6</v>
      </c>
      <c r="E10" s="1085">
        <v>2746.9</v>
      </c>
      <c r="F10" s="1085">
        <v>3769.7</v>
      </c>
      <c r="G10" s="1085">
        <v>5514.4</v>
      </c>
      <c r="H10" s="1085">
        <v>5113.3999999999996</v>
      </c>
      <c r="I10" s="1085">
        <v>2657.6</v>
      </c>
      <c r="J10" s="1085">
        <v>6428.4</v>
      </c>
      <c r="K10" s="1085">
        <v>10501.3</v>
      </c>
      <c r="L10" s="1085">
        <v>5488.3</v>
      </c>
      <c r="M10" s="1085">
        <v>9609.4</v>
      </c>
      <c r="N10" s="1085">
        <v>8001.1</v>
      </c>
      <c r="O10" s="1085">
        <v>5576.1</v>
      </c>
      <c r="P10" s="1085">
        <v>9505.2000000000007</v>
      </c>
      <c r="Q10" s="1085">
        <v>10043.5</v>
      </c>
      <c r="R10" s="1085">
        <v>8623.4</v>
      </c>
      <c r="S10" s="1085">
        <v>4018</v>
      </c>
      <c r="T10" s="1085">
        <v>9209</v>
      </c>
      <c r="U10" s="1085">
        <v>9900.6</v>
      </c>
      <c r="V10" s="1085">
        <v>12077.3</v>
      </c>
      <c r="W10" s="1085">
        <v>7370.4</v>
      </c>
      <c r="X10" s="1085">
        <v>12439.3</v>
      </c>
      <c r="Y10" s="1085">
        <v>6032.5</v>
      </c>
      <c r="Z10" s="1085">
        <v>5972.6</v>
      </c>
      <c r="AA10" s="1085">
        <v>8166.7</v>
      </c>
      <c r="AB10" s="1085">
        <v>10883.2</v>
      </c>
      <c r="AC10" s="1085">
        <v>7810.9</v>
      </c>
      <c r="AD10" s="1085">
        <v>10251.4</v>
      </c>
      <c r="AE10" s="1085">
        <v>11752</v>
      </c>
      <c r="AF10" s="1085">
        <v>14567.2</v>
      </c>
      <c r="AG10" s="1085">
        <v>16609.8</v>
      </c>
      <c r="AH10" s="1085">
        <v>24192</v>
      </c>
      <c r="AI10" s="1085">
        <v>15353.9</v>
      </c>
      <c r="AJ10" s="1085">
        <v>13425.8</v>
      </c>
      <c r="AK10" s="1085">
        <v>29912.7</v>
      </c>
      <c r="AL10" s="1085">
        <v>7949.4</v>
      </c>
      <c r="AM10" s="1085">
        <v>13327.4</v>
      </c>
      <c r="AN10" s="1085">
        <v>13571</v>
      </c>
      <c r="AO10" s="1085">
        <v>14614.3</v>
      </c>
      <c r="AP10" s="1085">
        <v>16456.7</v>
      </c>
      <c r="AQ10" s="1085">
        <v>12756.4</v>
      </c>
      <c r="AR10" s="1085">
        <v>14927.8</v>
      </c>
      <c r="AS10" s="1085">
        <v>17720.2</v>
      </c>
      <c r="AT10" s="1085">
        <v>17351.3</v>
      </c>
      <c r="AU10" s="1085">
        <v>20052.5</v>
      </c>
      <c r="AV10" s="1085">
        <v>15598.4</v>
      </c>
      <c r="AW10" s="1085">
        <v>13780.9</v>
      </c>
      <c r="AX10" s="1085">
        <v>9987.8799999999992</v>
      </c>
      <c r="AY10" s="1085">
        <v>4502.8379999999997</v>
      </c>
      <c r="AZ10" s="1085">
        <v>6146.7659999999996</v>
      </c>
      <c r="BA10" s="1085">
        <v>17212.09</v>
      </c>
      <c r="BB10" s="1085">
        <v>16960.925999999999</v>
      </c>
      <c r="BC10" s="1085">
        <v>17727.763999999999</v>
      </c>
      <c r="BD10" s="1085">
        <v>14607.343000000001</v>
      </c>
      <c r="BE10" s="1085">
        <v>30566.353999999999</v>
      </c>
      <c r="BF10" s="1085">
        <v>9816.8330000000005</v>
      </c>
      <c r="BG10" s="1085">
        <v>19672.508999999998</v>
      </c>
      <c r="BH10" s="1085">
        <v>23323.683000000001</v>
      </c>
      <c r="BI10" s="1085">
        <v>22018.165300000001</v>
      </c>
      <c r="BJ10" s="1085">
        <v>10880.784521899999</v>
      </c>
      <c r="BK10" s="1085">
        <v>12248.74445409</v>
      </c>
      <c r="BL10" s="1085">
        <v>14216.931897879998</v>
      </c>
      <c r="BM10" s="1085">
        <v>31278.472184740003</v>
      </c>
      <c r="BN10" s="1085">
        <v>24901.69445703</v>
      </c>
      <c r="BO10" s="1085">
        <v>15791.47578212</v>
      </c>
      <c r="BP10" s="1085">
        <v>27370.393269619999</v>
      </c>
      <c r="BQ10" s="1085">
        <v>30375.137032840001</v>
      </c>
      <c r="BR10" s="1085">
        <v>26719.591460099997</v>
      </c>
      <c r="BS10" s="1085">
        <v>28557.502018919997</v>
      </c>
      <c r="BT10" s="1085">
        <v>20282.099623150003</v>
      </c>
      <c r="BU10" s="1085">
        <v>14498.8371381</v>
      </c>
      <c r="BV10" s="1085">
        <v>15065.301257950001</v>
      </c>
      <c r="BW10" s="1085">
        <v>8899.1930897000002</v>
      </c>
      <c r="BX10" s="1085">
        <v>23545.611440090001</v>
      </c>
      <c r="BY10" s="1085">
        <v>28821.073028930001</v>
      </c>
      <c r="BZ10" s="1085">
        <v>32510.810356849997</v>
      </c>
      <c r="CA10" s="1085">
        <v>44298.564936800001</v>
      </c>
      <c r="CB10" s="1085">
        <v>87553.021777970003</v>
      </c>
      <c r="CC10" s="1085">
        <v>83027.810468990006</v>
      </c>
      <c r="CD10" s="1085">
        <v>63313.184489610001</v>
      </c>
      <c r="CE10" s="1085">
        <v>72449.254817789988</v>
      </c>
      <c r="CF10" s="1085">
        <v>48612.653317360004</v>
      </c>
      <c r="CG10" s="1085">
        <v>51703.011573390002</v>
      </c>
      <c r="CH10" s="1085">
        <v>56585.955477150004</v>
      </c>
      <c r="CI10" s="1085">
        <v>40425.071941980001</v>
      </c>
      <c r="CJ10" s="1085">
        <v>57275.438486500003</v>
      </c>
      <c r="CK10" s="1085">
        <v>118826.45843216999</v>
      </c>
      <c r="CL10" s="1085">
        <v>86210.163905289999</v>
      </c>
      <c r="CM10" s="1085">
        <v>63765.415587519994</v>
      </c>
      <c r="CN10" s="1085">
        <v>60813.4519296</v>
      </c>
      <c r="CO10" s="1085">
        <v>50498.372523539998</v>
      </c>
      <c r="CP10" s="1085">
        <v>62846.923552190005</v>
      </c>
      <c r="CQ10" s="1085">
        <v>46755.774735830004</v>
      </c>
      <c r="CR10" s="1085">
        <v>55287.261527730006</v>
      </c>
      <c r="CS10" s="1085">
        <v>54655.060158679997</v>
      </c>
      <c r="CT10" s="1085">
        <v>50262.880222029999</v>
      </c>
      <c r="CU10" s="1085">
        <v>48145.902881419999</v>
      </c>
      <c r="CV10" s="1085">
        <v>67653.544416520002</v>
      </c>
      <c r="CW10" s="1085">
        <v>63101.635316790002</v>
      </c>
      <c r="CX10" s="1085">
        <v>50014.917726430001</v>
      </c>
      <c r="CY10" s="1085">
        <v>62681.534701269993</v>
      </c>
      <c r="CZ10" s="1085">
        <v>91717.280284799999</v>
      </c>
      <c r="DA10" s="1085">
        <v>95457.677944460011</v>
      </c>
      <c r="DB10" s="1085">
        <v>90956.672325990003</v>
      </c>
      <c r="DC10" s="1085">
        <v>67512.147279529992</v>
      </c>
      <c r="DD10" s="1085">
        <v>72393.347084359993</v>
      </c>
      <c r="DE10" s="1085">
        <v>76887.153910320005</v>
      </c>
      <c r="DF10" s="1085">
        <v>50732.651785629998</v>
      </c>
      <c r="DG10" s="1085">
        <v>67169.650669769995</v>
      </c>
      <c r="DH10" s="1085">
        <v>68970.004103820014</v>
      </c>
      <c r="DI10" s="1085">
        <v>61823.954674629997</v>
      </c>
      <c r="DJ10" s="1085">
        <v>64149.416009929999</v>
      </c>
      <c r="DK10" s="1085">
        <v>50282.11675324</v>
      </c>
      <c r="DL10" s="1085">
        <v>54320.344069779996</v>
      </c>
      <c r="DM10" s="1085">
        <v>87653.11543777</v>
      </c>
      <c r="DN10" s="1085">
        <v>70421.761630210007</v>
      </c>
      <c r="DO10" s="1085">
        <v>73085.128288060005</v>
      </c>
      <c r="DP10" s="1085">
        <v>52377.14216684</v>
      </c>
      <c r="DQ10" s="1085">
        <v>59385.2282605</v>
      </c>
      <c r="DR10" s="1085">
        <v>107729.60980845</v>
      </c>
      <c r="DS10" s="1085">
        <v>90249.990645509999</v>
      </c>
      <c r="DT10" s="1085">
        <v>78190.139632110004</v>
      </c>
      <c r="DU10" s="1085">
        <v>70461.636455210013</v>
      </c>
      <c r="DV10" s="1085">
        <v>89658.629456380004</v>
      </c>
      <c r="DW10" s="1085">
        <v>161092.37350329998</v>
      </c>
      <c r="DX10" s="1085">
        <v>172758.08163395998</v>
      </c>
      <c r="DY10" s="1085">
        <v>141805.26797769</v>
      </c>
      <c r="DZ10" s="1085">
        <v>168808.67291326</v>
      </c>
      <c r="EA10" s="1085">
        <v>185251.88849423002</v>
      </c>
      <c r="EB10" s="1085">
        <v>153356.66165855998</v>
      </c>
      <c r="EC10" s="1085">
        <v>154223.35393601999</v>
      </c>
      <c r="ED10" s="1085">
        <v>184176.26101816</v>
      </c>
      <c r="EE10" s="1085">
        <v>233167.98458720002</v>
      </c>
      <c r="EF10" s="1085">
        <v>318015.44730409002</v>
      </c>
      <c r="EG10" s="1085">
        <v>348542.93864027003</v>
      </c>
      <c r="EH10" s="1085">
        <v>335461.19892137998</v>
      </c>
      <c r="EI10" s="1085">
        <v>333377.02949529997</v>
      </c>
      <c r="EJ10" s="1085">
        <v>333218.73649988003</v>
      </c>
      <c r="EK10" s="1085">
        <v>201938.05210851002</v>
      </c>
      <c r="EL10" s="1085">
        <v>151542.24665731</v>
      </c>
      <c r="EM10" s="1085">
        <v>141633.75712477</v>
      </c>
      <c r="EN10" s="1085">
        <v>146137.89492782002</v>
      </c>
      <c r="EO10" s="1085">
        <v>167888.54283347001</v>
      </c>
      <c r="EP10" s="1085">
        <v>120142.51555195</v>
      </c>
      <c r="EQ10" s="1085">
        <v>121433.75753798999</v>
      </c>
      <c r="ER10" s="1130">
        <v>128155.47349516</v>
      </c>
      <c r="ES10" s="1130">
        <v>114872.09371176999</v>
      </c>
      <c r="ET10" s="1130">
        <v>103380.53167426999</v>
      </c>
      <c r="EU10" s="1130">
        <v>89441.178237660002</v>
      </c>
      <c r="EV10" s="1130">
        <v>108912.87626501999</v>
      </c>
      <c r="EW10" s="1130">
        <v>98037.250744630001</v>
      </c>
      <c r="EX10" s="1130">
        <v>93504.84980791001</v>
      </c>
      <c r="EY10" s="1130">
        <v>98364.159807910008</v>
      </c>
      <c r="EZ10" s="1130">
        <v>109751.89053469</v>
      </c>
      <c r="FA10" s="1130">
        <v>105758.71813989001</v>
      </c>
      <c r="FB10" s="1130">
        <v>93770.115521709988</v>
      </c>
      <c r="FC10" s="1130">
        <v>95212.079118880007</v>
      </c>
      <c r="FD10" s="1130">
        <v>90996.43368396</v>
      </c>
      <c r="FE10" s="1040"/>
    </row>
    <row r="11" spans="1:161" ht="15.75" customHeight="1">
      <c r="A11" s="1132" t="s">
        <v>849</v>
      </c>
      <c r="B11" s="1085"/>
      <c r="C11" s="1085"/>
      <c r="D11" s="1085"/>
      <c r="E11" s="1085"/>
      <c r="F11" s="1085"/>
      <c r="G11" s="1085"/>
      <c r="H11" s="1085"/>
      <c r="I11" s="1085"/>
      <c r="J11" s="1085"/>
      <c r="K11" s="1085"/>
      <c r="L11" s="1085"/>
      <c r="M11" s="1085"/>
      <c r="N11" s="1085"/>
      <c r="O11" s="1085"/>
      <c r="P11" s="1085"/>
      <c r="Q11" s="1085"/>
      <c r="R11" s="1085"/>
      <c r="S11" s="1085"/>
      <c r="T11" s="1085"/>
      <c r="U11" s="1085"/>
      <c r="V11" s="1085"/>
      <c r="W11" s="1085"/>
      <c r="X11" s="1085"/>
      <c r="Y11" s="1085"/>
      <c r="Z11" s="1085"/>
      <c r="AA11" s="1085"/>
      <c r="AB11" s="1085"/>
      <c r="AC11" s="1085"/>
      <c r="AD11" s="1085"/>
      <c r="AE11" s="1085"/>
      <c r="AF11" s="1085"/>
      <c r="AG11" s="1085"/>
      <c r="AH11" s="1085"/>
      <c r="AI11" s="1085"/>
      <c r="AJ11" s="1085"/>
      <c r="AK11" s="1085"/>
      <c r="AL11" s="1085"/>
      <c r="AM11" s="1085"/>
      <c r="AN11" s="1085"/>
      <c r="AO11" s="1085"/>
      <c r="AP11" s="1085"/>
      <c r="AQ11" s="1085"/>
      <c r="AR11" s="1085"/>
      <c r="AS11" s="1085"/>
      <c r="AT11" s="1085"/>
      <c r="AU11" s="1085"/>
      <c r="AV11" s="1085"/>
      <c r="AW11" s="1085"/>
      <c r="AX11" s="1085"/>
      <c r="AY11" s="1085"/>
      <c r="AZ11" s="1085"/>
      <c r="BA11" s="1085"/>
      <c r="BB11" s="1085"/>
      <c r="BC11" s="1085"/>
      <c r="BD11" s="1085"/>
      <c r="BE11" s="1085"/>
      <c r="BF11" s="1085"/>
      <c r="BG11" s="1085"/>
      <c r="BH11" s="1085"/>
      <c r="BI11" s="1085"/>
      <c r="BJ11" s="1085"/>
      <c r="BK11" s="1085"/>
      <c r="BL11" s="1085"/>
      <c r="BM11" s="1085"/>
      <c r="BN11" s="1085"/>
      <c r="BO11" s="1085"/>
      <c r="BP11" s="1085"/>
      <c r="BQ11" s="1085"/>
      <c r="BR11" s="1085"/>
      <c r="BS11" s="1085"/>
      <c r="BT11" s="1085"/>
      <c r="BU11" s="1085"/>
      <c r="BV11" s="1085"/>
      <c r="BW11" s="1085"/>
      <c r="BX11" s="1085"/>
      <c r="BY11" s="1085"/>
      <c r="BZ11" s="1085"/>
      <c r="CA11" s="1085"/>
      <c r="CB11" s="1085"/>
      <c r="CC11" s="1085"/>
      <c r="CD11" s="1085"/>
      <c r="CE11" s="1085"/>
      <c r="CF11" s="1085"/>
      <c r="CG11" s="1085"/>
      <c r="CH11" s="1085"/>
      <c r="CI11" s="1085"/>
      <c r="CJ11" s="1085"/>
      <c r="CK11" s="1085"/>
      <c r="CL11" s="1085"/>
      <c r="CM11" s="1085"/>
      <c r="CN11" s="1085"/>
      <c r="CO11" s="1085"/>
      <c r="CP11" s="1085"/>
      <c r="CQ11" s="1085"/>
      <c r="CR11" s="1085"/>
      <c r="CS11" s="1085"/>
      <c r="CT11" s="1085"/>
      <c r="CU11" s="1085"/>
      <c r="CV11" s="1085"/>
      <c r="CW11" s="1085"/>
      <c r="CX11" s="1085"/>
      <c r="CY11" s="1085"/>
      <c r="CZ11" s="1085"/>
      <c r="DA11" s="1085"/>
      <c r="DB11" s="1085"/>
      <c r="DC11" s="1085"/>
      <c r="DD11" s="1085"/>
      <c r="DE11" s="1085"/>
      <c r="DF11" s="1085"/>
      <c r="DG11" s="1085"/>
      <c r="DH11" s="1085"/>
      <c r="DI11" s="1085"/>
      <c r="DJ11" s="1085"/>
      <c r="DK11" s="1085"/>
      <c r="DL11" s="1085"/>
      <c r="DM11" s="1085"/>
      <c r="DN11" s="1085"/>
      <c r="DO11" s="1085"/>
      <c r="DP11" s="1085"/>
      <c r="DQ11" s="1085"/>
      <c r="DR11" s="1085"/>
      <c r="DS11" s="1085"/>
      <c r="DT11" s="1085"/>
      <c r="DU11" s="1085"/>
      <c r="DV11" s="1085"/>
      <c r="DW11" s="1085"/>
      <c r="DX11" s="1085"/>
      <c r="DY11" s="1085"/>
      <c r="DZ11" s="1085"/>
      <c r="EA11" s="1085"/>
      <c r="EB11" s="1085"/>
      <c r="EC11" s="1085"/>
      <c r="ED11" s="1085"/>
      <c r="EE11" s="1085"/>
      <c r="EF11" s="1085"/>
      <c r="EG11" s="1085"/>
      <c r="EH11" s="1085"/>
      <c r="EI11" s="1085"/>
      <c r="EJ11" s="1085"/>
      <c r="EK11" s="1085"/>
      <c r="EL11" s="1085"/>
      <c r="EM11" s="1085"/>
      <c r="EN11" s="1085"/>
      <c r="EO11" s="1085"/>
      <c r="EP11" s="1085"/>
      <c r="EQ11" s="1085"/>
      <c r="ER11" s="1130"/>
      <c r="ES11" s="1130"/>
      <c r="ET11" s="1130"/>
      <c r="EU11" s="1130"/>
      <c r="EV11" s="1130"/>
      <c r="EW11" s="1130"/>
      <c r="EX11" s="1130"/>
      <c r="EY11" s="1130"/>
      <c r="EZ11" s="1130"/>
      <c r="FA11" s="1130"/>
      <c r="FB11" s="1130"/>
      <c r="FC11" s="1130"/>
      <c r="FD11" s="1130"/>
      <c r="FE11" s="1040"/>
    </row>
    <row r="12" spans="1:161" ht="15.75" customHeight="1">
      <c r="A12" s="1081" t="s">
        <v>936</v>
      </c>
      <c r="B12" s="1085">
        <v>499161.5</v>
      </c>
      <c r="C12" s="1085">
        <v>543004.4</v>
      </c>
      <c r="D12" s="1085">
        <v>570440</v>
      </c>
      <c r="E12" s="1085">
        <v>587422.5</v>
      </c>
      <c r="F12" s="1085">
        <v>586150.40000000002</v>
      </c>
      <c r="G12" s="1085">
        <v>587623.6</v>
      </c>
      <c r="H12" s="1085">
        <v>629960.80000000005</v>
      </c>
      <c r="I12" s="1085">
        <v>628644.9</v>
      </c>
      <c r="J12" s="1085">
        <v>643666.19999999995</v>
      </c>
      <c r="K12" s="1085">
        <v>671866.3</v>
      </c>
      <c r="L12" s="1085">
        <v>688981.5</v>
      </c>
      <c r="M12" s="1085">
        <v>682624.00000000012</v>
      </c>
      <c r="N12" s="1085">
        <v>653241.19999999995</v>
      </c>
      <c r="O12" s="1085">
        <v>693715.2</v>
      </c>
      <c r="P12" s="1085">
        <v>702109.10000000009</v>
      </c>
      <c r="Q12" s="1085">
        <v>797376.20000000019</v>
      </c>
      <c r="R12" s="1085">
        <v>808385.8</v>
      </c>
      <c r="S12" s="1085">
        <v>793105.3</v>
      </c>
      <c r="T12" s="1085">
        <v>804586.89999999991</v>
      </c>
      <c r="U12" s="1085">
        <v>821271.70000000007</v>
      </c>
      <c r="V12" s="1085">
        <v>786594.1</v>
      </c>
      <c r="W12" s="1085">
        <v>717040.20000000007</v>
      </c>
      <c r="X12" s="1085">
        <v>781801.70000000007</v>
      </c>
      <c r="Y12" s="1085">
        <v>765971.2</v>
      </c>
      <c r="Z12" s="1085">
        <v>759632.5</v>
      </c>
      <c r="AA12" s="1085">
        <v>796278.8</v>
      </c>
      <c r="AB12" s="1085">
        <v>874607.39999999991</v>
      </c>
      <c r="AC12" s="1085">
        <v>904698.40000000014</v>
      </c>
      <c r="AD12" s="1085">
        <v>911186.79999999993</v>
      </c>
      <c r="AE12" s="1085">
        <v>918879.00000000012</v>
      </c>
      <c r="AF12" s="1085">
        <v>898446.5</v>
      </c>
      <c r="AG12" s="1085">
        <v>896675.5</v>
      </c>
      <c r="AH12" s="1085">
        <v>898881.8</v>
      </c>
      <c r="AI12" s="1085">
        <v>893923.70000000007</v>
      </c>
      <c r="AJ12" s="1085">
        <v>941519.7</v>
      </c>
      <c r="AK12" s="1085">
        <v>944491.29999999993</v>
      </c>
      <c r="AL12" s="1085">
        <v>932930.10000000009</v>
      </c>
      <c r="AM12" s="1085">
        <v>976806.2</v>
      </c>
      <c r="AN12" s="1085">
        <v>1049140.9000000001</v>
      </c>
      <c r="AO12" s="1085">
        <v>1098485.3999999999</v>
      </c>
      <c r="AP12" s="1085">
        <v>1099096.2</v>
      </c>
      <c r="AQ12" s="1085">
        <v>1123385</v>
      </c>
      <c r="AR12" s="1085">
        <v>1237064.3999999999</v>
      </c>
      <c r="AS12" s="1085">
        <v>1288524.2999999998</v>
      </c>
      <c r="AT12" s="1085">
        <v>1240921.0999999999</v>
      </c>
      <c r="AU12" s="1085">
        <v>1215986</v>
      </c>
      <c r="AV12" s="1085">
        <v>1185284.3</v>
      </c>
      <c r="AW12" s="1085">
        <v>1184211.3</v>
      </c>
      <c r="AX12" s="1085">
        <v>1089450.28</v>
      </c>
      <c r="AY12" s="1085">
        <v>1246501.2579999999</v>
      </c>
      <c r="AZ12" s="1085">
        <v>832887.13199999998</v>
      </c>
      <c r="BA12" s="1085">
        <v>1470197.423</v>
      </c>
      <c r="BB12" s="1085">
        <v>1514629.8219999999</v>
      </c>
      <c r="BC12" s="1085">
        <v>1605832.334</v>
      </c>
      <c r="BD12" s="1085">
        <v>1694889.9909999999</v>
      </c>
      <c r="BE12" s="1085">
        <v>1854701.0049999999</v>
      </c>
      <c r="BF12" s="1085">
        <v>1952472.648</v>
      </c>
      <c r="BG12" s="1085">
        <v>1991679.2069999999</v>
      </c>
      <c r="BH12" s="1085">
        <v>2162328.7769999998</v>
      </c>
      <c r="BI12" s="1085">
        <v>2122317.4227</v>
      </c>
      <c r="BJ12" s="1085">
        <v>1747252.7632575002</v>
      </c>
      <c r="BK12" s="1085">
        <v>1722915.5823945899</v>
      </c>
      <c r="BL12" s="1085">
        <v>1869146.8127864799</v>
      </c>
      <c r="BM12" s="1085">
        <v>2195884.9443547702</v>
      </c>
      <c r="BN12" s="1085">
        <v>2203453.8820953299</v>
      </c>
      <c r="BO12" s="1085">
        <v>2350533.0780453798</v>
      </c>
      <c r="BP12" s="1085">
        <v>2477185.7271633698</v>
      </c>
      <c r="BQ12" s="1085">
        <v>2379653.6392121902</v>
      </c>
      <c r="BR12" s="1085">
        <v>2678221.4906882197</v>
      </c>
      <c r="BS12" s="1085">
        <v>2634014.5234469497</v>
      </c>
      <c r="BT12" s="1085">
        <v>2646354.6069459701</v>
      </c>
      <c r="BU12" s="1085">
        <v>2926455.0553002404</v>
      </c>
      <c r="BV12" s="1085">
        <v>2693554.3364248592</v>
      </c>
      <c r="BW12" s="1085">
        <v>3055565.3820293201</v>
      </c>
      <c r="BX12" s="1085">
        <v>3233116.5228536697</v>
      </c>
      <c r="BY12" s="1085">
        <v>3452094.18259286</v>
      </c>
      <c r="BZ12" s="1085">
        <v>3749496.4953526808</v>
      </c>
      <c r="CA12" s="1085">
        <v>3553061.0586328404</v>
      </c>
      <c r="CB12" s="1085">
        <v>3619857.1840341003</v>
      </c>
      <c r="CC12" s="1085">
        <v>3968629.06489093</v>
      </c>
      <c r="CD12" s="1085">
        <v>4070429.8854123801</v>
      </c>
      <c r="CE12" s="1085">
        <v>4438497.3872117903</v>
      </c>
      <c r="CF12" s="1085">
        <v>4103304.51487805</v>
      </c>
      <c r="CG12" s="1085">
        <v>4118172.8263015002</v>
      </c>
      <c r="CH12" s="1085">
        <v>4309523.0556881195</v>
      </c>
      <c r="CI12" s="1085">
        <v>4569149.45622609</v>
      </c>
      <c r="CJ12" s="1085">
        <v>4428959.1926714005</v>
      </c>
      <c r="CK12" s="1085">
        <v>4331102.2689487897</v>
      </c>
      <c r="CL12" s="1085">
        <v>4431343.5066172797</v>
      </c>
      <c r="CM12" s="1085">
        <v>4398124.9333831603</v>
      </c>
      <c r="CN12" s="1085">
        <v>4592410.8033331903</v>
      </c>
      <c r="CO12" s="1085">
        <v>4585570.2292837193</v>
      </c>
      <c r="CP12" s="1085">
        <v>4959974.8492079899</v>
      </c>
      <c r="CQ12" s="1085">
        <v>5124990.15980375</v>
      </c>
      <c r="CR12" s="1085">
        <v>5520904.9636725495</v>
      </c>
      <c r="CS12" s="1085">
        <v>5517661.6974670403</v>
      </c>
      <c r="CT12" s="1085">
        <v>5763511.2153961603</v>
      </c>
      <c r="CU12" s="1085">
        <v>5805454.9134858595</v>
      </c>
      <c r="CV12" s="1085">
        <v>5991928.5467282999</v>
      </c>
      <c r="CW12" s="1085">
        <v>6056859.1041265484</v>
      </c>
      <c r="CX12" s="1085">
        <v>5929198.9236243591</v>
      </c>
      <c r="CY12" s="1085">
        <v>5741044.6264875</v>
      </c>
      <c r="CZ12" s="1085">
        <v>5927508.1735112211</v>
      </c>
      <c r="DA12" s="1085">
        <v>5983085.6080517592</v>
      </c>
      <c r="DB12" s="1085">
        <v>6098142.4076491203</v>
      </c>
      <c r="DC12" s="1085">
        <v>5968898.9678823808</v>
      </c>
      <c r="DD12" s="1085">
        <v>5891857.47681286</v>
      </c>
      <c r="DE12" s="1085">
        <v>5868409.2070587194</v>
      </c>
      <c r="DF12" s="1085">
        <v>5954260.4522725996</v>
      </c>
      <c r="DG12" s="1085">
        <v>5994451.0941333305</v>
      </c>
      <c r="DH12" s="1085">
        <v>6206538.5933097806</v>
      </c>
      <c r="DI12" s="1085">
        <v>6229106.6060267594</v>
      </c>
      <c r="DJ12" s="1085">
        <v>6282334.3587012403</v>
      </c>
      <c r="DK12" s="1085">
        <v>6435147.4244899303</v>
      </c>
      <c r="DL12" s="1085">
        <v>6534832.1723704999</v>
      </c>
      <c r="DM12" s="1085">
        <v>6520956.7754811905</v>
      </c>
      <c r="DN12" s="1085">
        <v>6636783.2696717698</v>
      </c>
      <c r="DO12" s="1085">
        <v>6615820.2023807494</v>
      </c>
      <c r="DP12" s="1085">
        <v>6374301.6977349808</v>
      </c>
      <c r="DQ12" s="1085">
        <v>6437190.4146488095</v>
      </c>
      <c r="DR12" s="1085">
        <v>6531913.0086532207</v>
      </c>
      <c r="DS12" s="1085">
        <v>6928387.8316565603</v>
      </c>
      <c r="DT12" s="1085">
        <v>6733184.4432087699</v>
      </c>
      <c r="DU12" s="1085">
        <v>6748033.4308776511</v>
      </c>
      <c r="DV12" s="1085">
        <v>6635959.3792056795</v>
      </c>
      <c r="DW12" s="1085">
        <v>7068635.7704237197</v>
      </c>
      <c r="DX12" s="1085">
        <v>6883664.8779664403</v>
      </c>
      <c r="DY12" s="1085">
        <v>6988638.8229491394</v>
      </c>
      <c r="DZ12" s="1085">
        <v>7525703.8897707909</v>
      </c>
      <c r="EA12" s="1085">
        <v>7672812.2627465511</v>
      </c>
      <c r="EB12" s="1085">
        <v>7857199.1393276602</v>
      </c>
      <c r="EC12" s="1085">
        <v>8182085.6771695893</v>
      </c>
      <c r="ED12" s="1085">
        <v>8062901.3473610505</v>
      </c>
      <c r="EE12" s="1085">
        <v>8229646.8577108597</v>
      </c>
      <c r="EF12" s="1085">
        <v>8633225.3369071484</v>
      </c>
      <c r="EG12" s="1085">
        <v>8730636.6597091705</v>
      </c>
      <c r="EH12" s="1085">
        <v>8831956.5138285682</v>
      </c>
      <c r="EI12" s="1085">
        <v>8679498.0873433594</v>
      </c>
      <c r="EJ12" s="1085">
        <v>8652868.4882091116</v>
      </c>
      <c r="EK12" s="1085">
        <v>8281359.7535678502</v>
      </c>
      <c r="EL12" s="1085">
        <v>8343658.5515692392</v>
      </c>
      <c r="EM12" s="1085">
        <v>8062896.6051673703</v>
      </c>
      <c r="EN12" s="1085">
        <v>8044976.5772001594</v>
      </c>
      <c r="EO12" s="1085">
        <v>8331375.8187707905</v>
      </c>
      <c r="EP12" s="1085">
        <v>8620076.499302201</v>
      </c>
      <c r="EQ12" s="1085">
        <v>8662420.1503801532</v>
      </c>
      <c r="ER12" s="1130">
        <v>8629006.219912108</v>
      </c>
      <c r="ES12" s="1130">
        <v>8751840.2257534396</v>
      </c>
      <c r="ET12" s="1130">
        <v>8853722.5485224295</v>
      </c>
      <c r="EU12" s="1130">
        <v>9122026.1145111807</v>
      </c>
      <c r="EV12" s="1130">
        <v>9304719.2279383503</v>
      </c>
      <c r="EW12" s="1130">
        <v>9639181.6642691903</v>
      </c>
      <c r="EX12" s="1130">
        <v>9597272.4265578911</v>
      </c>
      <c r="EY12" s="1130">
        <v>9915850.0024716314</v>
      </c>
      <c r="EZ12" s="1130">
        <v>9755449.4947881903</v>
      </c>
      <c r="FA12" s="1130">
        <v>9939755.1362003516</v>
      </c>
      <c r="FB12" s="1130">
        <v>10507629.58419496</v>
      </c>
      <c r="FC12" s="1130">
        <v>10387640.497042529</v>
      </c>
      <c r="FD12" s="1130">
        <v>10444135.048290011</v>
      </c>
      <c r="FE12" s="1040"/>
    </row>
    <row r="13" spans="1:161" ht="15.75" customHeight="1">
      <c r="A13" s="1081" t="s">
        <v>937</v>
      </c>
      <c r="B13" s="1085">
        <v>235453.69999999998</v>
      </c>
      <c r="C13" s="1085">
        <v>253110</v>
      </c>
      <c r="D13" s="1085">
        <v>256132.49999999997</v>
      </c>
      <c r="E13" s="1085">
        <v>268733.39999999997</v>
      </c>
      <c r="F13" s="1085">
        <v>265764.10000000003</v>
      </c>
      <c r="G13" s="1085">
        <v>264943.2</v>
      </c>
      <c r="H13" s="1085">
        <v>294999.30000000005</v>
      </c>
      <c r="I13" s="1085">
        <v>271917.90000000002</v>
      </c>
      <c r="J13" s="1085">
        <v>281635</v>
      </c>
      <c r="K13" s="1085">
        <v>290734.8</v>
      </c>
      <c r="L13" s="1085">
        <v>306089.7</v>
      </c>
      <c r="M13" s="1085">
        <v>311687.00000000006</v>
      </c>
      <c r="N13" s="1085">
        <v>300140.09999999998</v>
      </c>
      <c r="O13" s="1085">
        <v>327037.90000000002</v>
      </c>
      <c r="P13" s="1085">
        <v>298651.5</v>
      </c>
      <c r="Q13" s="1085">
        <v>369772.60000000003</v>
      </c>
      <c r="R13" s="1085">
        <v>371910.7</v>
      </c>
      <c r="S13" s="1085">
        <v>359099.6</v>
      </c>
      <c r="T13" s="1085">
        <v>367329.4</v>
      </c>
      <c r="U13" s="1085">
        <v>376564.60000000003</v>
      </c>
      <c r="V13" s="1085">
        <v>343747.8</v>
      </c>
      <c r="W13" s="1085">
        <v>346195.60000000003</v>
      </c>
      <c r="X13" s="1085">
        <v>350114.60000000003</v>
      </c>
      <c r="Y13" s="1085">
        <v>326548</v>
      </c>
      <c r="Z13" s="1085">
        <v>324676.40000000002</v>
      </c>
      <c r="AA13" s="1085">
        <v>344253.99999999994</v>
      </c>
      <c r="AB13" s="1085">
        <v>389978.2</v>
      </c>
      <c r="AC13" s="1085">
        <v>413779.7</v>
      </c>
      <c r="AD13" s="1085">
        <v>448054.8</v>
      </c>
      <c r="AE13" s="1085">
        <v>444963.9</v>
      </c>
      <c r="AF13" s="1085">
        <v>427713.5</v>
      </c>
      <c r="AG13" s="1085">
        <v>424028.00000000006</v>
      </c>
      <c r="AH13" s="1085">
        <v>424081.2</v>
      </c>
      <c r="AI13" s="1085">
        <v>430450.2</v>
      </c>
      <c r="AJ13" s="1085">
        <v>459197.39999999997</v>
      </c>
      <c r="AK13" s="1085">
        <v>450085.3</v>
      </c>
      <c r="AL13" s="1085">
        <v>401080.6</v>
      </c>
      <c r="AM13" s="1085">
        <v>455946</v>
      </c>
      <c r="AN13" s="1085">
        <v>513158.7</v>
      </c>
      <c r="AO13" s="1085">
        <v>583645.6</v>
      </c>
      <c r="AP13" s="1085">
        <v>549962.79999999993</v>
      </c>
      <c r="AQ13" s="1085">
        <v>542539</v>
      </c>
      <c r="AR13" s="1085">
        <v>616629.9</v>
      </c>
      <c r="AS13" s="1085">
        <v>616573.39999999991</v>
      </c>
      <c r="AT13" s="1085">
        <v>573656.49999999988</v>
      </c>
      <c r="AU13" s="1085">
        <v>587260.80000000005</v>
      </c>
      <c r="AV13" s="1085">
        <v>547899.29999999993</v>
      </c>
      <c r="AW13" s="1085">
        <v>547985.30000000005</v>
      </c>
      <c r="AX13" s="1085">
        <v>498952.42</v>
      </c>
      <c r="AY13" s="1085">
        <v>579987.38300000003</v>
      </c>
      <c r="AZ13" s="1085">
        <v>425477.875</v>
      </c>
      <c r="BA13" s="1085">
        <v>726470.82400000002</v>
      </c>
      <c r="BB13" s="1085">
        <v>737969.57900000003</v>
      </c>
      <c r="BC13" s="1085">
        <v>807295.40500000003</v>
      </c>
      <c r="BD13" s="1085">
        <v>817025.951</v>
      </c>
      <c r="BE13" s="1085">
        <v>935072.79399999999</v>
      </c>
      <c r="BF13" s="1085">
        <v>993189.76300000004</v>
      </c>
      <c r="BG13" s="1085">
        <v>1017691.02</v>
      </c>
      <c r="BH13" s="1085">
        <v>1046649.026</v>
      </c>
      <c r="BI13" s="1085">
        <v>995075.32759999996</v>
      </c>
      <c r="BJ13" s="1085">
        <v>852357.95951439999</v>
      </c>
      <c r="BK13" s="1085">
        <v>908502.67759532994</v>
      </c>
      <c r="BL13" s="1085">
        <v>1004791.95258248</v>
      </c>
      <c r="BM13" s="1085">
        <v>1152915.5180480501</v>
      </c>
      <c r="BN13" s="1085">
        <v>1166018.8057758401</v>
      </c>
      <c r="BO13" s="1085">
        <v>1242866.0786510101</v>
      </c>
      <c r="BP13" s="1085">
        <v>1310408.5631490098</v>
      </c>
      <c r="BQ13" s="1085">
        <v>1237161.0210342798</v>
      </c>
      <c r="BR13" s="1085">
        <v>1478549.4636293699</v>
      </c>
      <c r="BS13" s="1085">
        <v>1408646.5899779098</v>
      </c>
      <c r="BT13" s="1085">
        <v>1386492.9680286602</v>
      </c>
      <c r="BU13" s="1085">
        <v>1647265.0131707699</v>
      </c>
      <c r="BV13" s="1085">
        <v>1465281.52699541</v>
      </c>
      <c r="BW13" s="1085">
        <v>1762288.31763001</v>
      </c>
      <c r="BX13" s="1085">
        <v>1876638.5000926699</v>
      </c>
      <c r="BY13" s="1085">
        <v>1878292.4540871999</v>
      </c>
      <c r="BZ13" s="1085">
        <v>2218544.9206913006</v>
      </c>
      <c r="CA13" s="1085">
        <v>1960082.8365524302</v>
      </c>
      <c r="CB13" s="1085">
        <v>2024608.8877725601</v>
      </c>
      <c r="CC13" s="1085">
        <v>2379208.46577369</v>
      </c>
      <c r="CD13" s="1085">
        <v>2399087.6371493898</v>
      </c>
      <c r="CE13" s="1085">
        <v>2579806.6768515697</v>
      </c>
      <c r="CF13" s="1085">
        <v>2284318.45516585</v>
      </c>
      <c r="CG13" s="1085">
        <v>2304237.0411465</v>
      </c>
      <c r="CH13" s="1085">
        <v>2293605.8389109499</v>
      </c>
      <c r="CI13" s="1085">
        <v>2310131.5092459903</v>
      </c>
      <c r="CJ13" s="1085">
        <v>2177342.8532161503</v>
      </c>
      <c r="CK13" s="1085">
        <v>2132401.18807165</v>
      </c>
      <c r="CL13" s="1085">
        <v>2254743.4376274897</v>
      </c>
      <c r="CM13" s="1085">
        <v>2162674.7918744101</v>
      </c>
      <c r="CN13" s="1085">
        <v>2323644.5855058203</v>
      </c>
      <c r="CO13" s="1085">
        <v>2337949.2950193998</v>
      </c>
      <c r="CP13" s="1085">
        <v>2723381.0108428197</v>
      </c>
      <c r="CQ13" s="1085">
        <v>2815361.8558841497</v>
      </c>
      <c r="CR13" s="1085">
        <v>2977716.70359013</v>
      </c>
      <c r="CS13" s="1085">
        <v>2987679.50888544</v>
      </c>
      <c r="CT13" s="1085">
        <v>3147266.3179411096</v>
      </c>
      <c r="CU13" s="1085">
        <v>3213622.5066537396</v>
      </c>
      <c r="CV13" s="1085">
        <v>3425157.10620833</v>
      </c>
      <c r="CW13" s="1085">
        <v>3351750.5290973797</v>
      </c>
      <c r="CX13" s="1085">
        <v>3182452.48673394</v>
      </c>
      <c r="CY13" s="1085">
        <v>3026986.0146167004</v>
      </c>
      <c r="CZ13" s="1085">
        <v>3090557.2901347098</v>
      </c>
      <c r="DA13" s="1085">
        <v>3095785.25716034</v>
      </c>
      <c r="DB13" s="1085">
        <v>3064458.4495620201</v>
      </c>
      <c r="DC13" s="1085">
        <v>2928000.14430675</v>
      </c>
      <c r="DD13" s="1085">
        <v>2862333.9910798902</v>
      </c>
      <c r="DE13" s="1085">
        <v>2834528.7622850197</v>
      </c>
      <c r="DF13" s="1085">
        <v>2858793.5777189401</v>
      </c>
      <c r="DG13" s="1085">
        <v>2842300.06994408</v>
      </c>
      <c r="DH13" s="1085">
        <v>2912007.6656416003</v>
      </c>
      <c r="DI13" s="1085">
        <v>2810623.3112614206</v>
      </c>
      <c r="DJ13" s="1085">
        <v>2716040.5366137498</v>
      </c>
      <c r="DK13" s="1085">
        <v>2763905.5592060401</v>
      </c>
      <c r="DL13" s="1085">
        <v>2784720.3908412298</v>
      </c>
      <c r="DM13" s="1085">
        <v>2756396.2437447803</v>
      </c>
      <c r="DN13" s="1085">
        <v>2801780.87265412</v>
      </c>
      <c r="DO13" s="1085">
        <v>2792617.1234580898</v>
      </c>
      <c r="DP13" s="1085">
        <v>2636921.9322552299</v>
      </c>
      <c r="DQ13" s="1085">
        <v>2587895.0969157196</v>
      </c>
      <c r="DR13" s="1085">
        <v>2704981.0770027996</v>
      </c>
      <c r="DS13" s="1085">
        <v>2881204.1709744199</v>
      </c>
      <c r="DT13" s="1085">
        <v>2784961.5948427203</v>
      </c>
      <c r="DU13" s="1085">
        <v>2829240.67793694</v>
      </c>
      <c r="DV13" s="1085">
        <v>2735117.4770044498</v>
      </c>
      <c r="DW13" s="1085">
        <v>3016466.0235174601</v>
      </c>
      <c r="DX13" s="1085">
        <v>2877213.64368721</v>
      </c>
      <c r="DY13" s="1085">
        <v>2886440.3357503698</v>
      </c>
      <c r="DZ13" s="1085">
        <v>3056539.3012213702</v>
      </c>
      <c r="EA13" s="1085">
        <v>3150040.25064039</v>
      </c>
      <c r="EB13" s="1085">
        <v>3205921.3526774999</v>
      </c>
      <c r="EC13" s="1085">
        <v>3340979.7616290096</v>
      </c>
      <c r="ED13" s="1085">
        <v>3317280.9389733099</v>
      </c>
      <c r="EE13" s="1085">
        <v>3411469.1814753399</v>
      </c>
      <c r="EF13" s="1085">
        <v>3665612.3772557098</v>
      </c>
      <c r="EG13" s="1085">
        <v>3739091.4244498098</v>
      </c>
      <c r="EH13" s="1085">
        <v>3720151.1526840697</v>
      </c>
      <c r="EI13" s="1085">
        <v>3659628.13758433</v>
      </c>
      <c r="EJ13" s="1085">
        <v>3569107.0892689005</v>
      </c>
      <c r="EK13" s="1085">
        <v>3087942.9023213102</v>
      </c>
      <c r="EL13" s="1085">
        <v>2795122.3225740595</v>
      </c>
      <c r="EM13" s="1085">
        <v>2536636.7049943102</v>
      </c>
      <c r="EN13" s="1085">
        <v>2507089.6859618998</v>
      </c>
      <c r="EO13" s="1085">
        <v>2788538.8149563605</v>
      </c>
      <c r="EP13" s="1085">
        <v>2839355.3479455402</v>
      </c>
      <c r="EQ13" s="1085">
        <v>2823490.3469457608</v>
      </c>
      <c r="ER13" s="1130">
        <v>2884598.3044894496</v>
      </c>
      <c r="ES13" s="1130">
        <v>2783748.5555132804</v>
      </c>
      <c r="ET13" s="1130">
        <v>3026579.2995711905</v>
      </c>
      <c r="EU13" s="1130">
        <v>3283689.2180485795</v>
      </c>
      <c r="EV13" s="1130">
        <v>3296358.03856909</v>
      </c>
      <c r="EW13" s="1130">
        <v>3401288.64978982</v>
      </c>
      <c r="EX13" s="1130">
        <v>3464353.530266461</v>
      </c>
      <c r="EY13" s="1130">
        <v>3406047.4261932001</v>
      </c>
      <c r="EZ13" s="1130">
        <v>3087792.5544038494</v>
      </c>
      <c r="FA13" s="1130">
        <v>2855762.3263459294</v>
      </c>
      <c r="FB13" s="1130">
        <v>3253316.5643592402</v>
      </c>
      <c r="FC13" s="1130">
        <v>3115064.3952674</v>
      </c>
      <c r="FD13" s="1130">
        <v>2755506.4926728103</v>
      </c>
      <c r="FE13" s="1040"/>
    </row>
    <row r="14" spans="1:161" ht="15.75" customHeight="1">
      <c r="A14" s="1084" t="s">
        <v>930</v>
      </c>
      <c r="B14" s="1085">
        <v>230774</v>
      </c>
      <c r="C14" s="1085">
        <v>246359.9</v>
      </c>
      <c r="D14" s="1085">
        <v>251963.8</v>
      </c>
      <c r="E14" s="1085">
        <v>265976.3</v>
      </c>
      <c r="F14" s="1085">
        <v>262831.3</v>
      </c>
      <c r="G14" s="1085">
        <v>261093.1</v>
      </c>
      <c r="H14" s="1085">
        <v>290265.7</v>
      </c>
      <c r="I14" s="1085">
        <v>265445.59999999998</v>
      </c>
      <c r="J14" s="1085">
        <v>276645.90000000002</v>
      </c>
      <c r="K14" s="1085">
        <v>283054.40000000002</v>
      </c>
      <c r="L14" s="1085">
        <v>301232.40000000002</v>
      </c>
      <c r="M14" s="1085">
        <v>307631.7</v>
      </c>
      <c r="N14" s="1085">
        <v>289863</v>
      </c>
      <c r="O14" s="1085">
        <v>322017.40000000002</v>
      </c>
      <c r="P14" s="1085">
        <v>293241.5</v>
      </c>
      <c r="Q14" s="1085">
        <v>362985.4</v>
      </c>
      <c r="R14" s="1085">
        <v>364599.2</v>
      </c>
      <c r="S14" s="1085">
        <v>353999.7</v>
      </c>
      <c r="T14" s="1085">
        <v>362379.4</v>
      </c>
      <c r="U14" s="1085">
        <v>368855.9</v>
      </c>
      <c r="V14" s="1085">
        <v>340165</v>
      </c>
      <c r="W14" s="1085">
        <v>339089.2</v>
      </c>
      <c r="X14" s="1085">
        <v>341828.9</v>
      </c>
      <c r="Y14" s="1085">
        <v>321585.8</v>
      </c>
      <c r="Z14" s="1085">
        <v>313076</v>
      </c>
      <c r="AA14" s="1085">
        <v>333602.09999999998</v>
      </c>
      <c r="AB14" s="1085">
        <v>379446.1</v>
      </c>
      <c r="AC14" s="1085">
        <v>398922.6</v>
      </c>
      <c r="AD14" s="1085">
        <v>422158.6</v>
      </c>
      <c r="AE14" s="1085">
        <v>424316.9</v>
      </c>
      <c r="AF14" s="1085">
        <v>416078.3</v>
      </c>
      <c r="AG14" s="1085">
        <v>412002.7</v>
      </c>
      <c r="AH14" s="1085">
        <v>399583.9</v>
      </c>
      <c r="AI14" s="1085">
        <v>403947.2</v>
      </c>
      <c r="AJ14" s="1085">
        <v>446477.2</v>
      </c>
      <c r="AK14" s="1085">
        <v>432466.5</v>
      </c>
      <c r="AL14" s="1085">
        <v>390415.2</v>
      </c>
      <c r="AM14" s="1085">
        <v>433322.2</v>
      </c>
      <c r="AN14" s="1085">
        <v>493279.3</v>
      </c>
      <c r="AO14" s="1085">
        <v>556820.5</v>
      </c>
      <c r="AP14" s="1085">
        <v>525059.1</v>
      </c>
      <c r="AQ14" s="1085">
        <v>521981.3</v>
      </c>
      <c r="AR14" s="1085">
        <v>592396.6</v>
      </c>
      <c r="AS14" s="1085">
        <v>593542.19999999995</v>
      </c>
      <c r="AT14" s="1085">
        <v>552157.19999999995</v>
      </c>
      <c r="AU14" s="1085">
        <v>565671.30000000005</v>
      </c>
      <c r="AV14" s="1085">
        <v>535782.6</v>
      </c>
      <c r="AW14" s="1085">
        <v>533677.9</v>
      </c>
      <c r="AX14" s="1085">
        <v>486634.32</v>
      </c>
      <c r="AY14" s="1085">
        <v>569368.38899999997</v>
      </c>
      <c r="AZ14" s="1085">
        <v>419760.06</v>
      </c>
      <c r="BA14" s="1085">
        <v>713766.56099999999</v>
      </c>
      <c r="BB14" s="1085">
        <v>727473.68</v>
      </c>
      <c r="BC14" s="1085">
        <v>796296.24399999995</v>
      </c>
      <c r="BD14" s="1085">
        <v>799994.995</v>
      </c>
      <c r="BE14" s="1085">
        <v>925228.90700000001</v>
      </c>
      <c r="BF14" s="1085">
        <v>983298.74600000004</v>
      </c>
      <c r="BG14" s="1085">
        <v>1008756.8639999999</v>
      </c>
      <c r="BH14" s="1085">
        <v>1032985.828</v>
      </c>
      <c r="BI14" s="1085">
        <v>986071.62040000001</v>
      </c>
      <c r="BJ14" s="1085">
        <v>838629.95804220997</v>
      </c>
      <c r="BK14" s="1085">
        <v>900449.0720896899</v>
      </c>
      <c r="BL14" s="1085">
        <v>999691.79603424994</v>
      </c>
      <c r="BM14" s="1085">
        <v>1138719.6728910501</v>
      </c>
      <c r="BN14" s="1085">
        <v>1155797.2690184002</v>
      </c>
      <c r="BO14" s="1085">
        <v>1230553.9443814</v>
      </c>
      <c r="BP14" s="1085">
        <v>1301303.5033941898</v>
      </c>
      <c r="BQ14" s="1085">
        <v>1214945.6938553897</v>
      </c>
      <c r="BR14" s="1085">
        <v>1452200.2936556598</v>
      </c>
      <c r="BS14" s="1085">
        <v>1384784.3990626899</v>
      </c>
      <c r="BT14" s="1085">
        <v>1371573.2226838602</v>
      </c>
      <c r="BU14" s="1085">
        <v>1636601.78096807</v>
      </c>
      <c r="BV14" s="1085">
        <v>1443022.0056529499</v>
      </c>
      <c r="BW14" s="1085">
        <v>1752943.50484276</v>
      </c>
      <c r="BX14" s="1085">
        <v>1848527.2142453301</v>
      </c>
      <c r="BY14" s="1085">
        <v>1857928.9185021101</v>
      </c>
      <c r="BZ14" s="1085">
        <v>2196710.0082772104</v>
      </c>
      <c r="CA14" s="1085">
        <v>1930007.9996893303</v>
      </c>
      <c r="CB14" s="1085">
        <v>1995452.44715145</v>
      </c>
      <c r="CC14" s="1085">
        <v>2328011.3795977999</v>
      </c>
      <c r="CD14" s="1085">
        <v>2356278.5828467798</v>
      </c>
      <c r="CE14" s="1085">
        <v>2511328.7652233797</v>
      </c>
      <c r="CF14" s="1085">
        <v>2244138.1353288703</v>
      </c>
      <c r="CG14" s="1085">
        <v>2255987.60019626</v>
      </c>
      <c r="CH14" s="1085">
        <v>2254912.5136311701</v>
      </c>
      <c r="CI14" s="1085">
        <v>2284792.5573209501</v>
      </c>
      <c r="CJ14" s="1085">
        <v>2147163.7230099803</v>
      </c>
      <c r="CK14" s="1085">
        <v>2085897.1050292503</v>
      </c>
      <c r="CL14" s="1085">
        <v>2216021.8808084801</v>
      </c>
      <c r="CM14" s="1085">
        <v>2128061.3728346401</v>
      </c>
      <c r="CN14" s="1085">
        <v>2268090.1545594302</v>
      </c>
      <c r="CO14" s="1085">
        <v>2272112.7392901396</v>
      </c>
      <c r="CP14" s="1085">
        <v>2651406.5361603997</v>
      </c>
      <c r="CQ14" s="1085">
        <v>2779225.9807862001</v>
      </c>
      <c r="CR14" s="1085">
        <v>2907680.5192965497</v>
      </c>
      <c r="CS14" s="1085">
        <v>2912037.4266399201</v>
      </c>
      <c r="CT14" s="1085">
        <v>3074243.34509617</v>
      </c>
      <c r="CU14" s="1085">
        <v>3146526.07557505</v>
      </c>
      <c r="CV14" s="1085">
        <v>3360095.3421851504</v>
      </c>
      <c r="CW14" s="1085">
        <v>3288040.1307519595</v>
      </c>
      <c r="CX14" s="1085">
        <v>3104966.6469888398</v>
      </c>
      <c r="CY14" s="1085">
        <v>2952022.4017373398</v>
      </c>
      <c r="CZ14" s="1085">
        <v>2987226.04571698</v>
      </c>
      <c r="DA14" s="1085">
        <v>2991827.3326522098</v>
      </c>
      <c r="DB14" s="1085">
        <v>2876444.4301362</v>
      </c>
      <c r="DC14" s="1085">
        <v>2818086.3336672597</v>
      </c>
      <c r="DD14" s="1085">
        <v>2747993.6782099698</v>
      </c>
      <c r="DE14" s="1085">
        <v>2722813.7301453291</v>
      </c>
      <c r="DF14" s="1085">
        <v>2753425.4433773095</v>
      </c>
      <c r="DG14" s="1085">
        <v>2737950.26130844</v>
      </c>
      <c r="DH14" s="1085">
        <v>2822345.4593156902</v>
      </c>
      <c r="DI14" s="1085">
        <v>2709108.0072596003</v>
      </c>
      <c r="DJ14" s="1085">
        <v>2630735.4437644999</v>
      </c>
      <c r="DK14" s="1085">
        <v>2677387.3783524903</v>
      </c>
      <c r="DL14" s="1085">
        <v>2691160.6984393098</v>
      </c>
      <c r="DM14" s="1085">
        <v>2665137.6338394703</v>
      </c>
      <c r="DN14" s="1085">
        <v>2703998.3647589502</v>
      </c>
      <c r="DO14" s="1085">
        <v>2693812.8235807796</v>
      </c>
      <c r="DP14" s="1085">
        <v>2543896.7221603598</v>
      </c>
      <c r="DQ14" s="1085">
        <v>2503451.3825251497</v>
      </c>
      <c r="DR14" s="1085">
        <v>1299664.2810484397</v>
      </c>
      <c r="DS14" s="1085">
        <v>1450252.4806999897</v>
      </c>
      <c r="DT14" s="1085">
        <v>2680938.9734796504</v>
      </c>
      <c r="DU14" s="1085">
        <v>2738356.2244834104</v>
      </c>
      <c r="DV14" s="1085">
        <v>2628419.4446393102</v>
      </c>
      <c r="DW14" s="1085">
        <v>2918474.54464678</v>
      </c>
      <c r="DX14" s="1085">
        <v>2809297.7502429602</v>
      </c>
      <c r="DY14" s="1085">
        <v>2800084.6001656195</v>
      </c>
      <c r="DZ14" s="1085">
        <v>2982272.0924241506</v>
      </c>
      <c r="EA14" s="1085">
        <v>3081296.0047625001</v>
      </c>
      <c r="EB14" s="1085">
        <v>3151168.5669516595</v>
      </c>
      <c r="EC14" s="1085">
        <v>3287544.4701601202</v>
      </c>
      <c r="ED14" s="1085">
        <v>3277240.4741303702</v>
      </c>
      <c r="EE14" s="1085">
        <v>3359837.3095582901</v>
      </c>
      <c r="EF14" s="1085">
        <v>3588189.0195079898</v>
      </c>
      <c r="EG14" s="1085">
        <v>3654840.1889108899</v>
      </c>
      <c r="EH14" s="1085">
        <v>3640377.3380576796</v>
      </c>
      <c r="EI14" s="1085">
        <v>3576265.7048248602</v>
      </c>
      <c r="EJ14" s="1085">
        <v>3491172.067373741</v>
      </c>
      <c r="EK14" s="1085">
        <v>3058208.3419226604</v>
      </c>
      <c r="EL14" s="1085">
        <v>2766031.7115805494</v>
      </c>
      <c r="EM14" s="1085">
        <v>2497799.29877854</v>
      </c>
      <c r="EN14" s="1085">
        <v>2458975.3742079595</v>
      </c>
      <c r="EO14" s="1085">
        <v>2705710.1288435198</v>
      </c>
      <c r="EP14" s="1085">
        <v>2797095.5425013402</v>
      </c>
      <c r="EQ14" s="1085">
        <v>2796228.1892345105</v>
      </c>
      <c r="ER14" s="1130">
        <v>2854890.4522614796</v>
      </c>
      <c r="ES14" s="1130">
        <v>2749811.9120459002</v>
      </c>
      <c r="ET14" s="1130">
        <v>2993118.3467710903</v>
      </c>
      <c r="EU14" s="1130">
        <v>3259229.725048969</v>
      </c>
      <c r="EV14" s="1130">
        <v>3264930.9482654901</v>
      </c>
      <c r="EW14" s="1130">
        <v>3373607.7358146203</v>
      </c>
      <c r="EX14" s="1130">
        <v>3440511.6728359112</v>
      </c>
      <c r="EY14" s="1130">
        <v>3380915.3061943604</v>
      </c>
      <c r="EZ14" s="1130">
        <v>3064874.5344289099</v>
      </c>
      <c r="FA14" s="1130">
        <v>2802910.5747905192</v>
      </c>
      <c r="FB14" s="1130">
        <v>3220665.9651252502</v>
      </c>
      <c r="FC14" s="1130">
        <v>3087958.2339046402</v>
      </c>
      <c r="FD14" s="1130">
        <v>2716815.2719897409</v>
      </c>
      <c r="FE14" s="1040"/>
    </row>
    <row r="15" spans="1:161" ht="15.75" customHeight="1">
      <c r="A15" s="1084" t="s">
        <v>934</v>
      </c>
      <c r="B15" s="1085">
        <v>3683.9</v>
      </c>
      <c r="C15" s="1085">
        <v>6363.9</v>
      </c>
      <c r="D15" s="1085">
        <v>3617.4</v>
      </c>
      <c r="E15" s="1085">
        <v>2188.6</v>
      </c>
      <c r="F15" s="1085">
        <v>2212.4</v>
      </c>
      <c r="G15" s="1085">
        <v>3690.3</v>
      </c>
      <c r="H15" s="1085">
        <v>3730.7</v>
      </c>
      <c r="I15" s="1085">
        <v>6362.9</v>
      </c>
      <c r="J15" s="1085">
        <v>4846.3</v>
      </c>
      <c r="K15" s="1085">
        <v>5942.1</v>
      </c>
      <c r="L15" s="1085">
        <v>3584.8</v>
      </c>
      <c r="M15" s="1085">
        <v>3646.4</v>
      </c>
      <c r="N15" s="1085">
        <v>8346.1</v>
      </c>
      <c r="O15" s="1085">
        <v>4560.3</v>
      </c>
      <c r="P15" s="1085">
        <v>4709.3999999999996</v>
      </c>
      <c r="Q15" s="1085">
        <v>5939.2</v>
      </c>
      <c r="R15" s="1085">
        <v>6739</v>
      </c>
      <c r="S15" s="1085">
        <v>4614.1000000000004</v>
      </c>
      <c r="T15" s="1085">
        <v>3863.8</v>
      </c>
      <c r="U15" s="1085">
        <v>7111</v>
      </c>
      <c r="V15" s="1085">
        <v>3291.6</v>
      </c>
      <c r="W15" s="1085">
        <v>6972</v>
      </c>
      <c r="X15" s="1085">
        <v>7878.8</v>
      </c>
      <c r="Y15" s="1085">
        <v>4804.8</v>
      </c>
      <c r="Z15" s="1085">
        <v>11320.4</v>
      </c>
      <c r="AA15" s="1085">
        <v>10391.799999999999</v>
      </c>
      <c r="AB15" s="1085">
        <v>8274.7000000000007</v>
      </c>
      <c r="AC15" s="1085">
        <v>12773.4</v>
      </c>
      <c r="AD15" s="1085">
        <v>23768.3</v>
      </c>
      <c r="AE15" s="1085">
        <v>18247.599999999999</v>
      </c>
      <c r="AF15" s="1085">
        <v>10561.4</v>
      </c>
      <c r="AG15" s="1085">
        <v>10190.4</v>
      </c>
      <c r="AH15" s="1085">
        <v>22899</v>
      </c>
      <c r="AI15" s="1085">
        <v>25080.1</v>
      </c>
      <c r="AJ15" s="1085">
        <v>11602.1</v>
      </c>
      <c r="AK15" s="1085">
        <v>16183.6</v>
      </c>
      <c r="AL15" s="1085">
        <v>10081.299999999999</v>
      </c>
      <c r="AM15" s="1085">
        <v>18934.3</v>
      </c>
      <c r="AN15" s="1085">
        <v>18807.7</v>
      </c>
      <c r="AO15" s="1085">
        <v>23269.1</v>
      </c>
      <c r="AP15" s="1085">
        <v>21706.1</v>
      </c>
      <c r="AQ15" s="1085">
        <v>19372</v>
      </c>
      <c r="AR15" s="1085">
        <v>20616.3</v>
      </c>
      <c r="AS15" s="1085">
        <v>20572</v>
      </c>
      <c r="AT15" s="1085">
        <v>17507.2</v>
      </c>
      <c r="AU15" s="1085">
        <v>17927.400000000001</v>
      </c>
      <c r="AV15" s="1085">
        <v>10562.5</v>
      </c>
      <c r="AW15" s="1085">
        <v>11872.9</v>
      </c>
      <c r="AX15" s="1085">
        <v>9876.7999999999993</v>
      </c>
      <c r="AY15" s="1085">
        <v>8795.5409999999993</v>
      </c>
      <c r="AZ15" s="1085">
        <v>4704.0249999999996</v>
      </c>
      <c r="BA15" s="1085">
        <v>11829.168</v>
      </c>
      <c r="BB15" s="1085">
        <v>8889.1560000000009</v>
      </c>
      <c r="BC15" s="1085">
        <v>9253.8310000000001</v>
      </c>
      <c r="BD15" s="1085">
        <v>14755.761</v>
      </c>
      <c r="BE15" s="1085">
        <v>8059.2730000000001</v>
      </c>
      <c r="BF15" s="1085">
        <v>8431.3330000000005</v>
      </c>
      <c r="BG15" s="1085">
        <v>7375.0640000000003</v>
      </c>
      <c r="BH15" s="1085">
        <v>11322.869000000001</v>
      </c>
      <c r="BI15" s="1085">
        <v>7921.3498</v>
      </c>
      <c r="BJ15" s="1085">
        <v>13296.034462129999</v>
      </c>
      <c r="BK15" s="1085">
        <v>7837.53047264</v>
      </c>
      <c r="BL15" s="1085">
        <v>4992.77444423</v>
      </c>
      <c r="BM15" s="1085">
        <v>13035.348594999999</v>
      </c>
      <c r="BN15" s="1085">
        <v>9185.6991914999999</v>
      </c>
      <c r="BO15" s="1085">
        <v>11205.42071661</v>
      </c>
      <c r="BP15" s="1085">
        <v>8406.3856058199999</v>
      </c>
      <c r="BQ15" s="1085">
        <v>20075.78760231</v>
      </c>
      <c r="BR15" s="1085">
        <v>25099.485064099998</v>
      </c>
      <c r="BS15" s="1085">
        <v>22479.870313939999</v>
      </c>
      <c r="BT15" s="1085">
        <v>13914.479154799999</v>
      </c>
      <c r="BU15" s="1085">
        <v>9668.4281023099993</v>
      </c>
      <c r="BV15" s="1085">
        <v>22075.850743310002</v>
      </c>
      <c r="BW15" s="1085">
        <v>8898.4669562500003</v>
      </c>
      <c r="BX15" s="1085">
        <v>26844.892206910001</v>
      </c>
      <c r="BY15" s="1085">
        <v>18964.98278445</v>
      </c>
      <c r="BZ15" s="1085">
        <v>20628.886264700002</v>
      </c>
      <c r="CA15" s="1085">
        <v>28637.116899389999</v>
      </c>
      <c r="CB15" s="1085">
        <v>27547.03727375</v>
      </c>
      <c r="CC15" s="1085">
        <v>48838.070614240001</v>
      </c>
      <c r="CD15" s="1085">
        <v>40359.520617820002</v>
      </c>
      <c r="CE15" s="1085">
        <v>53788.540453859998</v>
      </c>
      <c r="CF15" s="1085">
        <v>37305.176139210002</v>
      </c>
      <c r="CG15" s="1085">
        <v>44441.6703528</v>
      </c>
      <c r="CH15" s="1085">
        <v>35562.985247279998</v>
      </c>
      <c r="CI15" s="1085">
        <v>23102.243910339999</v>
      </c>
      <c r="CJ15" s="1085">
        <v>27386.24660373</v>
      </c>
      <c r="CK15" s="1085">
        <v>41376.21430164</v>
      </c>
      <c r="CL15" s="1085">
        <v>32462.165106650002</v>
      </c>
      <c r="CM15" s="1085">
        <v>31123.43838584</v>
      </c>
      <c r="CN15" s="1085">
        <v>51011.629653960001</v>
      </c>
      <c r="CO15" s="1085">
        <v>59930.80753387</v>
      </c>
      <c r="CP15" s="1085">
        <v>68200.406441589992</v>
      </c>
      <c r="CQ15" s="1085">
        <v>33215.103035259999</v>
      </c>
      <c r="CR15" s="1085">
        <v>65596.915525839999</v>
      </c>
      <c r="CS15" s="1085">
        <v>71734.740597419994</v>
      </c>
      <c r="CT15" s="1085">
        <v>69750.145891420005</v>
      </c>
      <c r="CU15" s="1085">
        <v>62837.247270910004</v>
      </c>
      <c r="CV15" s="1085">
        <v>61025.68120911</v>
      </c>
      <c r="CW15" s="1085">
        <v>59456.336535219998</v>
      </c>
      <c r="CX15" s="1085">
        <v>71609.305960210011</v>
      </c>
      <c r="CY15" s="1085">
        <v>69062.941593390002</v>
      </c>
      <c r="CZ15" s="1085">
        <v>98609.889969520009</v>
      </c>
      <c r="DA15" s="1085">
        <v>98586.851153919997</v>
      </c>
      <c r="DB15" s="1085">
        <v>108952.09329636001</v>
      </c>
      <c r="DC15" s="1085">
        <v>105217.37837289</v>
      </c>
      <c r="DD15" s="1085">
        <v>108358.44379345</v>
      </c>
      <c r="DE15" s="1085">
        <v>106299.80240297</v>
      </c>
      <c r="DF15" s="1085">
        <v>101427.01400089001</v>
      </c>
      <c r="DG15" s="1085">
        <v>100775.62958017999</v>
      </c>
      <c r="DH15" s="1085">
        <v>84738.741274779997</v>
      </c>
      <c r="DI15" s="1085">
        <v>96872.12685868</v>
      </c>
      <c r="DJ15" s="1085">
        <v>79860.510868820013</v>
      </c>
      <c r="DK15" s="1085">
        <v>83138.319788520006</v>
      </c>
      <c r="DL15" s="1085">
        <v>90433.205417670004</v>
      </c>
      <c r="DM15" s="1085">
        <v>86412.289868489999</v>
      </c>
      <c r="DN15" s="1085">
        <v>95114.416774570011</v>
      </c>
      <c r="DO15" s="1085">
        <v>95464.242660820004</v>
      </c>
      <c r="DP15" s="1085">
        <v>90169.529997580001</v>
      </c>
      <c r="DQ15" s="1085">
        <v>81714.619427259997</v>
      </c>
      <c r="DR15" s="1085">
        <v>1402335.1196097401</v>
      </c>
      <c r="DS15" s="1085">
        <v>1420368.1728068502</v>
      </c>
      <c r="DT15" s="1085">
        <v>94406.033068439996</v>
      </c>
      <c r="DU15" s="1085">
        <v>87547.193729259991</v>
      </c>
      <c r="DV15" s="1085">
        <v>99750.722647339993</v>
      </c>
      <c r="DW15" s="1085">
        <v>92581.621044929998</v>
      </c>
      <c r="DX15" s="1085">
        <v>62600.084999519997</v>
      </c>
      <c r="DY15" s="1085">
        <v>80203.029725059998</v>
      </c>
      <c r="DZ15" s="1085">
        <v>66746.327101360002</v>
      </c>
      <c r="EA15" s="1085">
        <v>60181.310005890002</v>
      </c>
      <c r="EB15" s="1085">
        <v>52376.871312720003</v>
      </c>
      <c r="EC15" s="1085">
        <v>51721.101951879995</v>
      </c>
      <c r="ED15" s="1085">
        <v>38363.28177093</v>
      </c>
      <c r="EE15" s="1085">
        <v>48734.798290190003</v>
      </c>
      <c r="EF15" s="1085">
        <v>60969.931354199995</v>
      </c>
      <c r="EG15" s="1085">
        <v>64096.916973899999</v>
      </c>
      <c r="EH15" s="1085">
        <v>62071.224151580005</v>
      </c>
      <c r="EI15" s="1085">
        <v>62822.060217899998</v>
      </c>
      <c r="EJ15" s="1085">
        <v>61316.440847339996</v>
      </c>
      <c r="EK15" s="1085">
        <v>21179.245523580001</v>
      </c>
      <c r="EL15" s="1085">
        <v>28604.460980039999</v>
      </c>
      <c r="EM15" s="1085">
        <v>32001.268233660001</v>
      </c>
      <c r="EN15" s="1085">
        <v>41277.233456970003</v>
      </c>
      <c r="EO15" s="1085">
        <v>76287.920855119999</v>
      </c>
      <c r="EP15" s="1085">
        <v>35687.461979760003</v>
      </c>
      <c r="EQ15" s="1085">
        <v>21004.998208230001</v>
      </c>
      <c r="ER15" s="1130">
        <v>23490.76715602</v>
      </c>
      <c r="ES15" s="1130">
        <v>28725.84689298</v>
      </c>
      <c r="ET15" s="1130">
        <v>28002.35046424</v>
      </c>
      <c r="EU15" s="1130">
        <v>19322.671163660001</v>
      </c>
      <c r="EV15" s="1130">
        <v>26197.333064259998</v>
      </c>
      <c r="EW15" s="1130">
        <v>22412.161703530001</v>
      </c>
      <c r="EX15" s="1130">
        <v>18288.01158382</v>
      </c>
      <c r="EY15" s="1130">
        <v>19859.966292860001</v>
      </c>
      <c r="EZ15" s="1130">
        <v>22899.852595389999</v>
      </c>
      <c r="FA15" s="1130">
        <v>52632.606134169997</v>
      </c>
      <c r="FB15" s="1130">
        <v>32443.463736199999</v>
      </c>
      <c r="FC15" s="1130">
        <v>26932.521853900002</v>
      </c>
      <c r="FD15" s="1130">
        <v>38473.391762749998</v>
      </c>
      <c r="FE15" s="1040"/>
    </row>
    <row r="16" spans="1:161" ht="15.75" customHeight="1">
      <c r="A16" s="1084" t="s">
        <v>935</v>
      </c>
      <c r="B16" s="1085">
        <v>995.8</v>
      </c>
      <c r="C16" s="1085">
        <v>386.2</v>
      </c>
      <c r="D16" s="1085">
        <v>551.29999999999995</v>
      </c>
      <c r="E16" s="1085">
        <v>568.5</v>
      </c>
      <c r="F16" s="1085">
        <v>720.4</v>
      </c>
      <c r="G16" s="1085">
        <v>159.80000000000001</v>
      </c>
      <c r="H16" s="1085">
        <v>1002.9</v>
      </c>
      <c r="I16" s="1085">
        <v>109.4</v>
      </c>
      <c r="J16" s="1085">
        <v>142.80000000000001</v>
      </c>
      <c r="K16" s="1085">
        <v>1738.3</v>
      </c>
      <c r="L16" s="1085">
        <v>1272.5</v>
      </c>
      <c r="M16" s="1085">
        <v>408.9</v>
      </c>
      <c r="N16" s="1085">
        <v>1931</v>
      </c>
      <c r="O16" s="1085">
        <v>460.2</v>
      </c>
      <c r="P16" s="1085">
        <v>700.6</v>
      </c>
      <c r="Q16" s="1085">
        <v>848</v>
      </c>
      <c r="R16" s="1085">
        <v>572.5</v>
      </c>
      <c r="S16" s="1085">
        <v>485.8</v>
      </c>
      <c r="T16" s="1085">
        <v>1086.2</v>
      </c>
      <c r="U16" s="1085">
        <v>597.70000000000005</v>
      </c>
      <c r="V16" s="1085">
        <v>291.2</v>
      </c>
      <c r="W16" s="1085">
        <v>134.4</v>
      </c>
      <c r="X16" s="1085">
        <v>406.9</v>
      </c>
      <c r="Y16" s="1085">
        <v>157.4</v>
      </c>
      <c r="Z16" s="1085">
        <v>280</v>
      </c>
      <c r="AA16" s="1085">
        <v>260.10000000000002</v>
      </c>
      <c r="AB16" s="1085">
        <v>2257.4</v>
      </c>
      <c r="AC16" s="1085">
        <v>2083.6999999999998</v>
      </c>
      <c r="AD16" s="1085">
        <v>2127.9</v>
      </c>
      <c r="AE16" s="1085">
        <v>2399.4</v>
      </c>
      <c r="AF16" s="1085">
        <v>1073.8</v>
      </c>
      <c r="AG16" s="1085">
        <v>1834.9</v>
      </c>
      <c r="AH16" s="1085">
        <v>1598.3</v>
      </c>
      <c r="AI16" s="1085">
        <v>1422.9</v>
      </c>
      <c r="AJ16" s="1085">
        <v>1118.0999999999999</v>
      </c>
      <c r="AK16" s="1085">
        <v>1435.2</v>
      </c>
      <c r="AL16" s="1085">
        <v>584.1</v>
      </c>
      <c r="AM16" s="1085">
        <v>3689.5</v>
      </c>
      <c r="AN16" s="1085">
        <v>1071.7</v>
      </c>
      <c r="AO16" s="1085">
        <v>3556</v>
      </c>
      <c r="AP16" s="1085">
        <v>3197.6</v>
      </c>
      <c r="AQ16" s="1085">
        <v>1185.7</v>
      </c>
      <c r="AR16" s="1085">
        <v>3617</v>
      </c>
      <c r="AS16" s="1085">
        <v>2459.1999999999998</v>
      </c>
      <c r="AT16" s="1085">
        <v>3992.1</v>
      </c>
      <c r="AU16" s="1085">
        <v>3662.1</v>
      </c>
      <c r="AV16" s="1085">
        <v>1554.2</v>
      </c>
      <c r="AW16" s="1085">
        <v>2434.5</v>
      </c>
      <c r="AX16" s="1085">
        <v>2441.3000000000002</v>
      </c>
      <c r="AY16" s="1085">
        <v>1823.453</v>
      </c>
      <c r="AZ16" s="1085">
        <v>1013.79</v>
      </c>
      <c r="BA16" s="1085">
        <v>875.09500000000003</v>
      </c>
      <c r="BB16" s="1085">
        <v>1606.7429999999999</v>
      </c>
      <c r="BC16" s="1085">
        <v>1745.33</v>
      </c>
      <c r="BD16" s="1085">
        <v>2275.1950000000002</v>
      </c>
      <c r="BE16" s="1085">
        <v>1784.614</v>
      </c>
      <c r="BF16" s="1085">
        <v>1459.684</v>
      </c>
      <c r="BG16" s="1085">
        <v>1559.0920000000001</v>
      </c>
      <c r="BH16" s="1085">
        <v>2340.3290000000002</v>
      </c>
      <c r="BI16" s="1085">
        <v>1082.3574000000001</v>
      </c>
      <c r="BJ16" s="1085">
        <v>431.96701006000001</v>
      </c>
      <c r="BK16" s="1085">
        <v>216.07503299999999</v>
      </c>
      <c r="BL16" s="1085">
        <v>107.382104</v>
      </c>
      <c r="BM16" s="1085">
        <v>1160.496562</v>
      </c>
      <c r="BN16" s="1085">
        <v>1035.8375659400001</v>
      </c>
      <c r="BO16" s="1085">
        <v>1106.713553</v>
      </c>
      <c r="BP16" s="1085">
        <v>698.67414900000006</v>
      </c>
      <c r="BQ16" s="1085">
        <v>2139.5395765799999</v>
      </c>
      <c r="BR16" s="1085">
        <v>1249.68490961</v>
      </c>
      <c r="BS16" s="1085">
        <v>1382.3206012799999</v>
      </c>
      <c r="BT16" s="1085">
        <v>1005.2661900000001</v>
      </c>
      <c r="BU16" s="1085">
        <v>994.80410039000003</v>
      </c>
      <c r="BV16" s="1085">
        <v>183.67059915000002</v>
      </c>
      <c r="BW16" s="1085">
        <v>446.34583099999998</v>
      </c>
      <c r="BX16" s="1085">
        <v>1266.39364043</v>
      </c>
      <c r="BY16" s="1085">
        <v>1398.5528006400002</v>
      </c>
      <c r="BZ16" s="1085">
        <v>1206.02614939</v>
      </c>
      <c r="CA16" s="1085">
        <v>1437.71996371</v>
      </c>
      <c r="CB16" s="1085">
        <v>1609.40334736</v>
      </c>
      <c r="CC16" s="1085">
        <v>2359.0155616500001</v>
      </c>
      <c r="CD16" s="1085">
        <v>2449.5336847899998</v>
      </c>
      <c r="CE16" s="1085">
        <v>14689.371174329999</v>
      </c>
      <c r="CF16" s="1085">
        <v>2875.14369777</v>
      </c>
      <c r="CG16" s="1085">
        <v>3807.7705974400001</v>
      </c>
      <c r="CH16" s="1085">
        <v>3130.3400324999998</v>
      </c>
      <c r="CI16" s="1085">
        <v>2236.7080146999997</v>
      </c>
      <c r="CJ16" s="1085">
        <v>2792.8836024400002</v>
      </c>
      <c r="CK16" s="1085">
        <v>5127.86874076</v>
      </c>
      <c r="CL16" s="1085">
        <v>6259.3917123599995</v>
      </c>
      <c r="CM16" s="1085">
        <v>3489.9806539299998</v>
      </c>
      <c r="CN16" s="1085">
        <v>4542.8012924300001</v>
      </c>
      <c r="CO16" s="1085">
        <v>5905.7481953900005</v>
      </c>
      <c r="CP16" s="1085">
        <v>3774.0682408299999</v>
      </c>
      <c r="CQ16" s="1085">
        <v>2920.77206269</v>
      </c>
      <c r="CR16" s="1085">
        <v>4439.2687677399999</v>
      </c>
      <c r="CS16" s="1085">
        <v>3907.3416480999999</v>
      </c>
      <c r="CT16" s="1085">
        <v>3272.8269535200002</v>
      </c>
      <c r="CU16" s="1085">
        <v>4259.1838077800003</v>
      </c>
      <c r="CV16" s="1085">
        <v>4036.08281407</v>
      </c>
      <c r="CW16" s="1085">
        <v>4254.0618101999999</v>
      </c>
      <c r="CX16" s="1085">
        <v>5876.5337848900008</v>
      </c>
      <c r="CY16" s="1085">
        <v>5900.6712859700001</v>
      </c>
      <c r="CZ16" s="1085">
        <v>4721.3544482099996</v>
      </c>
      <c r="DA16" s="1085">
        <v>5371.0733542099997</v>
      </c>
      <c r="DB16" s="1085">
        <v>79061.92612946</v>
      </c>
      <c r="DC16" s="1085">
        <v>4696.4322666000007</v>
      </c>
      <c r="DD16" s="1085">
        <v>5981.8690764700004</v>
      </c>
      <c r="DE16" s="1085">
        <v>5415.2297367199999</v>
      </c>
      <c r="DF16" s="1085">
        <v>3941.1203407399998</v>
      </c>
      <c r="DG16" s="1085">
        <v>3574.1790554600002</v>
      </c>
      <c r="DH16" s="1085">
        <v>4923.4650511299997</v>
      </c>
      <c r="DI16" s="1085">
        <v>4643.1771431400002</v>
      </c>
      <c r="DJ16" s="1085">
        <v>5444.5819804299999</v>
      </c>
      <c r="DK16" s="1085">
        <v>3379.8610650300002</v>
      </c>
      <c r="DL16" s="1085">
        <v>3126.4869842500002</v>
      </c>
      <c r="DM16" s="1085">
        <v>4846.3200368199996</v>
      </c>
      <c r="DN16" s="1085">
        <v>2668.0911206000001</v>
      </c>
      <c r="DO16" s="1085">
        <v>3340.05721649</v>
      </c>
      <c r="DP16" s="1085">
        <v>2855.68009729</v>
      </c>
      <c r="DQ16" s="1085">
        <v>2729.0949633099999</v>
      </c>
      <c r="DR16" s="1085">
        <v>2981.6763446199998</v>
      </c>
      <c r="DS16" s="1085">
        <v>10583.517467580001</v>
      </c>
      <c r="DT16" s="1085">
        <v>9616.5882946299989</v>
      </c>
      <c r="DU16" s="1085">
        <v>3337.2597242699999</v>
      </c>
      <c r="DV16" s="1085">
        <v>6947.3097177999998</v>
      </c>
      <c r="DW16" s="1085">
        <v>5409.8578257500003</v>
      </c>
      <c r="DX16" s="1085">
        <v>5315.8084447299998</v>
      </c>
      <c r="DY16" s="1085">
        <v>6152.7058596899997</v>
      </c>
      <c r="DZ16" s="1085">
        <v>7520.88169586</v>
      </c>
      <c r="EA16" s="1085">
        <v>8562.935872</v>
      </c>
      <c r="EB16" s="1085">
        <v>2375.9144131200001</v>
      </c>
      <c r="EC16" s="1085">
        <v>1714.1895170099999</v>
      </c>
      <c r="ED16" s="1085">
        <v>1677.1830720099999</v>
      </c>
      <c r="EE16" s="1085">
        <v>2897.0736268600003</v>
      </c>
      <c r="EF16" s="1085">
        <v>16453.42639352</v>
      </c>
      <c r="EG16" s="1085">
        <v>20154.318565019999</v>
      </c>
      <c r="EH16" s="1085">
        <v>17702.59047481</v>
      </c>
      <c r="EI16" s="1085">
        <v>20540.372541569999</v>
      </c>
      <c r="EJ16" s="1085">
        <v>16618.58104782</v>
      </c>
      <c r="EK16" s="1085">
        <v>8555.3148750700002</v>
      </c>
      <c r="EL16" s="1085">
        <v>486.15001347000003</v>
      </c>
      <c r="EM16" s="1085">
        <v>6836.1379821099999</v>
      </c>
      <c r="EN16" s="1085">
        <v>6837.0782969700003</v>
      </c>
      <c r="EO16" s="1085">
        <v>6540.7652577200006</v>
      </c>
      <c r="EP16" s="1085">
        <v>6572.3434644399995</v>
      </c>
      <c r="EQ16" s="1085">
        <v>6257.1595030200006</v>
      </c>
      <c r="ER16" s="1130">
        <v>6217.0850719499995</v>
      </c>
      <c r="ES16" s="1130">
        <v>5210.7965743999994</v>
      </c>
      <c r="ET16" s="1130">
        <v>5458.6023358599996</v>
      </c>
      <c r="EU16" s="1130">
        <v>5136.8218359499997</v>
      </c>
      <c r="EV16" s="1130">
        <v>5229.7572393400005</v>
      </c>
      <c r="EW16" s="1130">
        <v>5268.7522716700005</v>
      </c>
      <c r="EX16" s="1130">
        <v>5553.8458467299997</v>
      </c>
      <c r="EY16" s="1130">
        <v>5272.1537059799994</v>
      </c>
      <c r="EZ16" s="1130">
        <v>18.16737955</v>
      </c>
      <c r="FA16" s="1130">
        <v>219.14542124000002</v>
      </c>
      <c r="FB16" s="1130">
        <v>207.13549778999999</v>
      </c>
      <c r="FC16" s="1130">
        <v>173.63950886000001</v>
      </c>
      <c r="FD16" s="1130">
        <v>217.82892031999998</v>
      </c>
      <c r="FE16" s="1040"/>
    </row>
    <row r="17" spans="1:161" ht="15.75" customHeight="1">
      <c r="A17" s="1081" t="s">
        <v>938</v>
      </c>
      <c r="B17" s="1085">
        <v>216509.40000000002</v>
      </c>
      <c r="C17" s="1085">
        <v>225700.9</v>
      </c>
      <c r="D17" s="1085">
        <v>244391.7</v>
      </c>
      <c r="E17" s="1085">
        <v>246704.2</v>
      </c>
      <c r="F17" s="1085">
        <v>245845.3</v>
      </c>
      <c r="G17" s="1085">
        <v>240684.3</v>
      </c>
      <c r="H17" s="1085">
        <v>251978.69999999998</v>
      </c>
      <c r="I17" s="1085">
        <v>260292.5</v>
      </c>
      <c r="J17" s="1085">
        <v>260527.2</v>
      </c>
      <c r="K17" s="1085">
        <v>262292.69999999995</v>
      </c>
      <c r="L17" s="1085">
        <v>264552.5</v>
      </c>
      <c r="M17" s="1085">
        <v>254626.59999999998</v>
      </c>
      <c r="N17" s="1085">
        <v>244064.09999999998</v>
      </c>
      <c r="O17" s="1085">
        <v>252500.8</v>
      </c>
      <c r="P17" s="1085">
        <v>293132.3</v>
      </c>
      <c r="Q17" s="1085">
        <v>293078.80000000005</v>
      </c>
      <c r="R17" s="1085">
        <v>303573.7</v>
      </c>
      <c r="S17" s="1085">
        <v>300404.80000000005</v>
      </c>
      <c r="T17" s="1085">
        <v>305768.8</v>
      </c>
      <c r="U17" s="1085">
        <v>306218.2</v>
      </c>
      <c r="V17" s="1085">
        <v>306392.3</v>
      </c>
      <c r="W17" s="1085">
        <v>247472.8</v>
      </c>
      <c r="X17" s="1085">
        <v>305941</v>
      </c>
      <c r="Y17" s="1085">
        <v>301754.29999999993</v>
      </c>
      <c r="Z17" s="1085">
        <v>312368.89999999997</v>
      </c>
      <c r="AA17" s="1085">
        <v>309310.5</v>
      </c>
      <c r="AB17" s="1085">
        <v>329018.5</v>
      </c>
      <c r="AC17" s="1085">
        <v>335754.70000000007</v>
      </c>
      <c r="AD17" s="1085">
        <v>324108.09999999998</v>
      </c>
      <c r="AE17" s="1085">
        <v>334198.7</v>
      </c>
      <c r="AF17" s="1085">
        <v>330078.00000000006</v>
      </c>
      <c r="AG17" s="1085">
        <v>334935.5</v>
      </c>
      <c r="AH17" s="1085">
        <v>338395.60000000003</v>
      </c>
      <c r="AI17" s="1085">
        <v>327484.10000000003</v>
      </c>
      <c r="AJ17" s="1085">
        <v>332458.60000000003</v>
      </c>
      <c r="AK17" s="1085">
        <v>345493.1</v>
      </c>
      <c r="AL17" s="1085">
        <v>359311.2</v>
      </c>
      <c r="AM17" s="1085">
        <v>360655</v>
      </c>
      <c r="AN17" s="1085">
        <v>363416.1</v>
      </c>
      <c r="AO17" s="1085">
        <v>373256.4</v>
      </c>
      <c r="AP17" s="1085">
        <v>377616.5</v>
      </c>
      <c r="AQ17" s="1085">
        <v>383922.3</v>
      </c>
      <c r="AR17" s="1085">
        <v>396514.8</v>
      </c>
      <c r="AS17" s="1085">
        <v>409298</v>
      </c>
      <c r="AT17" s="1085">
        <v>420792.8</v>
      </c>
      <c r="AU17" s="1085">
        <v>401055.3</v>
      </c>
      <c r="AV17" s="1085">
        <v>419952.9</v>
      </c>
      <c r="AW17" s="1085">
        <v>420789.10000000003</v>
      </c>
      <c r="AX17" s="1085">
        <v>401986.76</v>
      </c>
      <c r="AY17" s="1085">
        <v>432591.58500000002</v>
      </c>
      <c r="AZ17" s="1085">
        <v>239187.609</v>
      </c>
      <c r="BA17" s="1085">
        <v>460273.20500000002</v>
      </c>
      <c r="BB17" s="1085">
        <v>472108.446</v>
      </c>
      <c r="BC17" s="1085">
        <v>485456.45400000003</v>
      </c>
      <c r="BD17" s="1085">
        <v>499931.53600000002</v>
      </c>
      <c r="BE17" s="1085">
        <v>532314.05900000001</v>
      </c>
      <c r="BF17" s="1085">
        <v>549287.45900000003</v>
      </c>
      <c r="BG17" s="1085">
        <v>546394.38199999998</v>
      </c>
      <c r="BH17" s="1085">
        <v>502026.86700000003</v>
      </c>
      <c r="BI17" s="1085">
        <v>505367.19750000001</v>
      </c>
      <c r="BJ17" s="1085">
        <v>592514.76733653003</v>
      </c>
      <c r="BK17" s="1085">
        <v>478425.87695216003</v>
      </c>
      <c r="BL17" s="1085">
        <v>503311.35783747002</v>
      </c>
      <c r="BM17" s="1085">
        <v>656109.20341700001</v>
      </c>
      <c r="BN17" s="1085">
        <v>661642.00366397994</v>
      </c>
      <c r="BO17" s="1085">
        <v>695362.56467048998</v>
      </c>
      <c r="BP17" s="1085">
        <v>681163.7587143</v>
      </c>
      <c r="BQ17" s="1085">
        <v>702591.70735351997</v>
      </c>
      <c r="BR17" s="1085">
        <v>707485.35584496998</v>
      </c>
      <c r="BS17" s="1085">
        <v>707879.26831374003</v>
      </c>
      <c r="BT17" s="1085">
        <v>721216.67118844995</v>
      </c>
      <c r="BU17" s="1085">
        <v>716694.63699518004</v>
      </c>
      <c r="BV17" s="1085">
        <v>753868.75500943989</v>
      </c>
      <c r="BW17" s="1085">
        <v>796030.90378231998</v>
      </c>
      <c r="BX17" s="1085">
        <v>815870.72528914001</v>
      </c>
      <c r="BY17" s="1085">
        <v>850628.36527653004</v>
      </c>
      <c r="BZ17" s="1085">
        <v>855365.94832436997</v>
      </c>
      <c r="CA17" s="1085">
        <v>874549.84557202004</v>
      </c>
      <c r="CB17" s="1085">
        <v>913726.90712126985</v>
      </c>
      <c r="CC17" s="1085">
        <v>938477.69953814009</v>
      </c>
      <c r="CD17" s="1085">
        <v>955215.25900674996</v>
      </c>
      <c r="CE17" s="1085">
        <v>958314.37860683992</v>
      </c>
      <c r="CF17" s="1085">
        <v>974351.43639927998</v>
      </c>
      <c r="CG17" s="1085">
        <v>974190.29741058999</v>
      </c>
      <c r="CH17" s="1085">
        <v>1091812.1671970999</v>
      </c>
      <c r="CI17" s="1085">
        <v>1084915.7367762499</v>
      </c>
      <c r="CJ17" s="1085">
        <v>1097529.2338939998</v>
      </c>
      <c r="CK17" s="1085">
        <v>1133313.29683943</v>
      </c>
      <c r="CL17" s="1085">
        <v>1119790.7995784897</v>
      </c>
      <c r="CM17" s="1085">
        <v>1128164.63509138</v>
      </c>
      <c r="CN17" s="1085">
        <v>1169543.0817622798</v>
      </c>
      <c r="CO17" s="1085">
        <v>1160939.2578648301</v>
      </c>
      <c r="CP17" s="1085">
        <v>1135692.0668573</v>
      </c>
      <c r="CQ17" s="1085">
        <v>1123355.4342271101</v>
      </c>
      <c r="CR17" s="1085">
        <v>1123369.10223826</v>
      </c>
      <c r="CS17" s="1085">
        <v>1125974.3752791099</v>
      </c>
      <c r="CT17" s="1085">
        <v>1171917.8254019399</v>
      </c>
      <c r="CU17" s="1085">
        <v>1173211.37676942</v>
      </c>
      <c r="CV17" s="1085">
        <v>1171228.0672909701</v>
      </c>
      <c r="CW17" s="1085">
        <v>1244299.3812924</v>
      </c>
      <c r="CX17" s="1085">
        <v>1277934.3435635001</v>
      </c>
      <c r="CY17" s="1085">
        <v>1304639.52413849</v>
      </c>
      <c r="CZ17" s="1085">
        <v>1371283.5683247801</v>
      </c>
      <c r="DA17" s="1085">
        <v>1399043.55467178</v>
      </c>
      <c r="DB17" s="1085">
        <v>1434021.9365760197</v>
      </c>
      <c r="DC17" s="1085">
        <v>1449684.99689236</v>
      </c>
      <c r="DD17" s="1085">
        <v>1498540.9003424703</v>
      </c>
      <c r="DE17" s="1085">
        <v>1508748.4880389399</v>
      </c>
      <c r="DF17" s="1085">
        <v>1589175.35625978</v>
      </c>
      <c r="DG17" s="1085">
        <v>1582548.85111519</v>
      </c>
      <c r="DH17" s="1085">
        <v>1597417.0214071902</v>
      </c>
      <c r="DI17" s="1085">
        <v>1671012.9875064099</v>
      </c>
      <c r="DJ17" s="1085">
        <v>1733242.1384062301</v>
      </c>
      <c r="DK17" s="1085">
        <v>1728075.2791287799</v>
      </c>
      <c r="DL17" s="1085">
        <v>1763467.7235824398</v>
      </c>
      <c r="DM17" s="1085">
        <v>1788915.2574846598</v>
      </c>
      <c r="DN17" s="1085">
        <v>1801261.2348744201</v>
      </c>
      <c r="DO17" s="1085">
        <v>1783327.9127228598</v>
      </c>
      <c r="DP17" s="1085">
        <v>1779279.8995093403</v>
      </c>
      <c r="DQ17" s="1085">
        <v>1781065.0329386301</v>
      </c>
      <c r="DR17" s="1085">
        <v>1861410.9697636</v>
      </c>
      <c r="DS17" s="1085">
        <v>1965099.4838394502</v>
      </c>
      <c r="DT17" s="1085">
        <v>1860685.5159707803</v>
      </c>
      <c r="DU17" s="1085">
        <v>1913301.6550322198</v>
      </c>
      <c r="DV17" s="1085">
        <v>1877261.4563997099</v>
      </c>
      <c r="DW17" s="1085">
        <v>1906369.33597764</v>
      </c>
      <c r="DX17" s="1085">
        <v>1938394.5966966101</v>
      </c>
      <c r="DY17" s="1085">
        <v>1968329.9755833799</v>
      </c>
      <c r="DZ17" s="1085">
        <v>1963855.27011124</v>
      </c>
      <c r="EA17" s="1085">
        <v>1941431.5765158099</v>
      </c>
      <c r="EB17" s="1085">
        <v>1969166.5676122599</v>
      </c>
      <c r="EC17" s="1085">
        <v>2067183.16245319</v>
      </c>
      <c r="ED17" s="1085">
        <v>2018641.81351679</v>
      </c>
      <c r="EE17" s="1085">
        <v>2026735.6788101201</v>
      </c>
      <c r="EF17" s="1085">
        <v>2033281.1392530899</v>
      </c>
      <c r="EG17" s="1085">
        <v>2062087.4565498703</v>
      </c>
      <c r="EH17" s="1085">
        <v>2086338.2855871499</v>
      </c>
      <c r="EI17" s="1085">
        <v>2069427.2415898098</v>
      </c>
      <c r="EJ17" s="1085">
        <v>2101494.5601701802</v>
      </c>
      <c r="EK17" s="1085">
        <v>2167644.8971846001</v>
      </c>
      <c r="EL17" s="1085">
        <v>2190851.0612478899</v>
      </c>
      <c r="EM17" s="1085">
        <v>2206986.3981691501</v>
      </c>
      <c r="EN17" s="1085">
        <v>2285007.5316562802</v>
      </c>
      <c r="EO17" s="1085">
        <v>2286843.6960166804</v>
      </c>
      <c r="EP17" s="1085">
        <v>2378165.5314491703</v>
      </c>
      <c r="EQ17" s="1085">
        <v>2383842.4353311206</v>
      </c>
      <c r="ER17" s="1130">
        <v>2400420.60751023</v>
      </c>
      <c r="ES17" s="1130">
        <v>2428879.7331102006</v>
      </c>
      <c r="ET17" s="1130">
        <v>2424709.2119811201</v>
      </c>
      <c r="EU17" s="1130">
        <v>2418369.6803032104</v>
      </c>
      <c r="EV17" s="1130">
        <v>2436071.8127549305</v>
      </c>
      <c r="EW17" s="1130">
        <v>2518692.36684671</v>
      </c>
      <c r="EX17" s="1130">
        <v>2534022.76188207</v>
      </c>
      <c r="EY17" s="1130">
        <v>2510457.6821664302</v>
      </c>
      <c r="EZ17" s="1130">
        <v>2517661.1890908703</v>
      </c>
      <c r="FA17" s="1130">
        <v>2574175.2515130006</v>
      </c>
      <c r="FB17" s="1130">
        <v>2674037.4010483501</v>
      </c>
      <c r="FC17" s="1130">
        <v>2735234.4936167807</v>
      </c>
      <c r="FD17" s="1130">
        <v>2764384.1917454805</v>
      </c>
      <c r="FE17" s="1040"/>
    </row>
    <row r="18" spans="1:161" ht="15.75" customHeight="1">
      <c r="A18" s="1084" t="s">
        <v>930</v>
      </c>
      <c r="B18" s="1085">
        <v>216258.1</v>
      </c>
      <c r="C18" s="1085">
        <v>225081.2</v>
      </c>
      <c r="D18" s="1085">
        <v>244110.1</v>
      </c>
      <c r="E18" s="1085">
        <v>246289</v>
      </c>
      <c r="F18" s="1085">
        <v>243224.3</v>
      </c>
      <c r="G18" s="1085">
        <v>239946.4</v>
      </c>
      <c r="H18" s="1085">
        <v>251589.8</v>
      </c>
      <c r="I18" s="1085">
        <v>259339.4</v>
      </c>
      <c r="J18" s="1085">
        <v>259869.2</v>
      </c>
      <c r="K18" s="1085">
        <v>261635.3</v>
      </c>
      <c r="L18" s="1085">
        <v>264190.59999999998</v>
      </c>
      <c r="M18" s="1085">
        <v>253734.39999999999</v>
      </c>
      <c r="N18" s="1085">
        <v>242786.5</v>
      </c>
      <c r="O18" s="1085">
        <v>251246.3</v>
      </c>
      <c r="P18" s="1085">
        <v>292164</v>
      </c>
      <c r="Q18" s="1085">
        <v>291870.40000000002</v>
      </c>
      <c r="R18" s="1085">
        <v>300446</v>
      </c>
      <c r="S18" s="1085">
        <v>299685.40000000002</v>
      </c>
      <c r="T18" s="1085">
        <v>305419.09999999998</v>
      </c>
      <c r="U18" s="1085">
        <v>304608.2</v>
      </c>
      <c r="V18" s="1085">
        <v>305138</v>
      </c>
      <c r="W18" s="1085">
        <v>246245.4</v>
      </c>
      <c r="X18" s="1085">
        <v>303552.8</v>
      </c>
      <c r="Y18" s="1085">
        <v>300766.09999999998</v>
      </c>
      <c r="Z18" s="1085">
        <v>311190.3</v>
      </c>
      <c r="AA18" s="1085">
        <v>309310.5</v>
      </c>
      <c r="AB18" s="1085">
        <v>328038.3</v>
      </c>
      <c r="AC18" s="1085">
        <v>334517.90000000002</v>
      </c>
      <c r="AD18" s="1085">
        <v>308968.59999999998</v>
      </c>
      <c r="AE18" s="1085">
        <v>331211.7</v>
      </c>
      <c r="AF18" s="1085">
        <v>328646.2</v>
      </c>
      <c r="AG18" s="1085">
        <v>334624.2</v>
      </c>
      <c r="AH18" s="1085">
        <v>337986.7</v>
      </c>
      <c r="AI18" s="1085">
        <v>327004.7</v>
      </c>
      <c r="AJ18" s="1085">
        <v>332092.7</v>
      </c>
      <c r="AK18" s="1085">
        <v>344855.1</v>
      </c>
      <c r="AL18" s="1085">
        <v>358716.4</v>
      </c>
      <c r="AM18" s="1085">
        <v>359846.2</v>
      </c>
      <c r="AN18" s="1085">
        <v>363118.8</v>
      </c>
      <c r="AO18" s="1085">
        <v>372958.2</v>
      </c>
      <c r="AP18" s="1085">
        <v>376893.2</v>
      </c>
      <c r="AQ18" s="1085">
        <v>383669.6</v>
      </c>
      <c r="AR18" s="1085">
        <v>396231.1</v>
      </c>
      <c r="AS18" s="1085">
        <v>408762.5</v>
      </c>
      <c r="AT18" s="1085">
        <v>419568.1</v>
      </c>
      <c r="AU18" s="1085">
        <v>399505.3</v>
      </c>
      <c r="AV18" s="1085">
        <v>418058.4</v>
      </c>
      <c r="AW18" s="1085">
        <v>419186.7</v>
      </c>
      <c r="AX18" s="1085">
        <v>400388.8</v>
      </c>
      <c r="AY18" s="1085">
        <v>432591.58500000002</v>
      </c>
      <c r="AZ18" s="1085">
        <v>239187.609</v>
      </c>
      <c r="BA18" s="1085">
        <v>460273.20500000002</v>
      </c>
      <c r="BB18" s="1085">
        <v>472108.446</v>
      </c>
      <c r="BC18" s="1085">
        <v>485456.45400000003</v>
      </c>
      <c r="BD18" s="1085">
        <v>495310.136</v>
      </c>
      <c r="BE18" s="1085">
        <v>528227.75899999996</v>
      </c>
      <c r="BF18" s="1085">
        <v>547581.05900000001</v>
      </c>
      <c r="BG18" s="1085">
        <v>541484.18200000003</v>
      </c>
      <c r="BH18" s="1085">
        <v>493354.98700000002</v>
      </c>
      <c r="BI18" s="1085">
        <v>499567.79749999999</v>
      </c>
      <c r="BJ18" s="1085">
        <v>586213.47208853008</v>
      </c>
      <c r="BK18" s="1085">
        <v>471964.34257389</v>
      </c>
      <c r="BL18" s="1085">
        <v>497875.12871115003</v>
      </c>
      <c r="BM18" s="1085">
        <v>649500.13245470996</v>
      </c>
      <c r="BN18" s="1085">
        <v>656747.97720551002</v>
      </c>
      <c r="BO18" s="1085">
        <v>692771.43971615995</v>
      </c>
      <c r="BP18" s="1085">
        <v>678361.01208963001</v>
      </c>
      <c r="BQ18" s="1085">
        <v>700116.14135351998</v>
      </c>
      <c r="BR18" s="1085">
        <v>704844.66684496996</v>
      </c>
      <c r="BS18" s="1085">
        <v>704328.15231373999</v>
      </c>
      <c r="BT18" s="1085">
        <v>717084.89518845</v>
      </c>
      <c r="BU18" s="1085">
        <v>712774.44799518003</v>
      </c>
      <c r="BV18" s="1085">
        <v>748246.57900943991</v>
      </c>
      <c r="BW18" s="1085">
        <v>788572.0197823199</v>
      </c>
      <c r="BX18" s="1085">
        <v>811693.22528914001</v>
      </c>
      <c r="BY18" s="1085">
        <v>846832.67427653004</v>
      </c>
      <c r="BZ18" s="1085">
        <v>845788.44832436997</v>
      </c>
      <c r="CA18" s="1085">
        <v>862700.43063346006</v>
      </c>
      <c r="CB18" s="1085">
        <v>898787.74676668993</v>
      </c>
      <c r="CC18" s="1085">
        <v>926765.90299514006</v>
      </c>
      <c r="CD18" s="1085">
        <v>943976.40206906991</v>
      </c>
      <c r="CE18" s="1085">
        <v>947158.97029583994</v>
      </c>
      <c r="CF18" s="1085">
        <v>965959.28919848998</v>
      </c>
      <c r="CG18" s="1085">
        <v>964159.88254665001</v>
      </c>
      <c r="CH18" s="1085">
        <v>1083838.7857820899</v>
      </c>
      <c r="CI18" s="1085">
        <v>1076131.8573892501</v>
      </c>
      <c r="CJ18" s="1085">
        <v>1087610.4091691</v>
      </c>
      <c r="CK18" s="1085">
        <v>1124368.46900055</v>
      </c>
      <c r="CL18" s="1085">
        <v>1111497.0878283097</v>
      </c>
      <c r="CM18" s="1085">
        <v>1120606.65495169</v>
      </c>
      <c r="CN18" s="1085">
        <v>1161650.1315339399</v>
      </c>
      <c r="CO18" s="1085">
        <v>1154205.8131313901</v>
      </c>
      <c r="CP18" s="1085">
        <v>1127262.30521742</v>
      </c>
      <c r="CQ18" s="1085">
        <v>1114978.3918318499</v>
      </c>
      <c r="CR18" s="1085">
        <v>1115200.68711335</v>
      </c>
      <c r="CS18" s="1085">
        <v>1118427.3470993899</v>
      </c>
      <c r="CT18" s="1085">
        <v>1165579.5944596499</v>
      </c>
      <c r="CU18" s="1085">
        <v>1165895.5295967499</v>
      </c>
      <c r="CV18" s="1085">
        <v>1160881.46973717</v>
      </c>
      <c r="CW18" s="1085">
        <v>1234186.88194476</v>
      </c>
      <c r="CX18" s="1085">
        <v>1266902.32767592</v>
      </c>
      <c r="CY18" s="1085">
        <v>1292396.88669452</v>
      </c>
      <c r="CZ18" s="1085">
        <v>1368703.61093856</v>
      </c>
      <c r="DA18" s="1085">
        <v>1390158.03683668</v>
      </c>
      <c r="DB18" s="1085">
        <v>1358811.9724477399</v>
      </c>
      <c r="DC18" s="1085">
        <v>1446986.0614643102</v>
      </c>
      <c r="DD18" s="1085">
        <v>1495947.8533688502</v>
      </c>
      <c r="DE18" s="1085">
        <v>1506273.7023364599</v>
      </c>
      <c r="DF18" s="1085">
        <v>1587098.4591906602</v>
      </c>
      <c r="DG18" s="1085">
        <v>1581121.5518539399</v>
      </c>
      <c r="DH18" s="1085">
        <v>1595991.1102400001</v>
      </c>
      <c r="DI18" s="1085">
        <v>1669240.7426462299</v>
      </c>
      <c r="DJ18" s="1085">
        <v>1730668.7933873001</v>
      </c>
      <c r="DK18" s="1085">
        <v>1725323.1301084899</v>
      </c>
      <c r="DL18" s="1085">
        <v>1761623.8807502699</v>
      </c>
      <c r="DM18" s="1085">
        <v>1787141.1073217497</v>
      </c>
      <c r="DN18" s="1085">
        <v>1799591.32357716</v>
      </c>
      <c r="DO18" s="1085">
        <v>1781909.4656782898</v>
      </c>
      <c r="DP18" s="1085">
        <v>1777764.2853048004</v>
      </c>
      <c r="DQ18" s="1085">
        <v>1779301.69017413</v>
      </c>
      <c r="DR18" s="1085">
        <v>1859569.4374766501</v>
      </c>
      <c r="DS18" s="1085">
        <v>1962364.14330445</v>
      </c>
      <c r="DT18" s="1085">
        <v>1858245.3485572601</v>
      </c>
      <c r="DU18" s="1085">
        <v>1912093.2601917</v>
      </c>
      <c r="DV18" s="1085">
        <v>1876065.3038397101</v>
      </c>
      <c r="DW18" s="1085">
        <v>1904055.49059813</v>
      </c>
      <c r="DX18" s="1085">
        <v>1936078.0738353</v>
      </c>
      <c r="DY18" s="1085">
        <v>1964523.4698315798</v>
      </c>
      <c r="DZ18" s="1085">
        <v>1961829.9661721699</v>
      </c>
      <c r="EA18" s="1085">
        <v>1938066.56990254</v>
      </c>
      <c r="EB18" s="1085">
        <v>1967702.39739496</v>
      </c>
      <c r="EC18" s="1085">
        <v>2065461.3519738701</v>
      </c>
      <c r="ED18" s="1085">
        <v>2016868.0096411398</v>
      </c>
      <c r="EE18" s="1085">
        <v>2024783.7683132102</v>
      </c>
      <c r="EF18" s="1085">
        <v>2031286.50145909</v>
      </c>
      <c r="EG18" s="1085">
        <v>2051144.7716089701</v>
      </c>
      <c r="EH18" s="1085">
        <v>2074980.5559983801</v>
      </c>
      <c r="EI18" s="1085">
        <v>2056976.11362639</v>
      </c>
      <c r="EJ18" s="1085">
        <v>2077537.0499205803</v>
      </c>
      <c r="EK18" s="1085">
        <v>2134500.9820001698</v>
      </c>
      <c r="EL18" s="1085">
        <v>2158733.4437736399</v>
      </c>
      <c r="EM18" s="1085">
        <v>2190501.0222800197</v>
      </c>
      <c r="EN18" s="1085">
        <v>2267664.5919730305</v>
      </c>
      <c r="EO18" s="1085">
        <v>2270103.8870682111</v>
      </c>
      <c r="EP18" s="1085">
        <v>2360899.2646058099</v>
      </c>
      <c r="EQ18" s="1085">
        <v>2366805.5307235806</v>
      </c>
      <c r="ER18" s="1130">
        <v>2374711.7299662596</v>
      </c>
      <c r="ES18" s="1130">
        <v>2417774.4276437806</v>
      </c>
      <c r="ET18" s="1130">
        <v>2412203.5514887501</v>
      </c>
      <c r="EU18" s="1130">
        <v>2406968.3921810901</v>
      </c>
      <c r="EV18" s="1130">
        <v>2424851.1413147603</v>
      </c>
      <c r="EW18" s="1130">
        <v>2507802.1972795003</v>
      </c>
      <c r="EX18" s="1130">
        <v>2523473.4930239604</v>
      </c>
      <c r="EY18" s="1130">
        <v>2509162.1591201299</v>
      </c>
      <c r="EZ18" s="1130">
        <v>2516388.2866503103</v>
      </c>
      <c r="FA18" s="1130">
        <v>2566567.8971054605</v>
      </c>
      <c r="FB18" s="1130">
        <v>2673258.2485104105</v>
      </c>
      <c r="FC18" s="1130">
        <v>2733882.9721438903</v>
      </c>
      <c r="FD18" s="1130">
        <v>2763845.9666338498</v>
      </c>
      <c r="FE18" s="1040"/>
    </row>
    <row r="19" spans="1:161" ht="15.75" customHeight="1">
      <c r="A19" s="1084" t="s">
        <v>934</v>
      </c>
      <c r="B19" s="1085">
        <v>195.7</v>
      </c>
      <c r="C19" s="1085">
        <v>389.9</v>
      </c>
      <c r="D19" s="1085">
        <v>108.1</v>
      </c>
      <c r="E19" s="1085">
        <v>154</v>
      </c>
      <c r="F19" s="1085">
        <v>2445.3000000000002</v>
      </c>
      <c r="G19" s="1085">
        <v>582.70000000000005</v>
      </c>
      <c r="H19" s="1085">
        <v>373</v>
      </c>
      <c r="I19" s="1085">
        <v>598.9</v>
      </c>
      <c r="J19" s="1085">
        <v>346.9</v>
      </c>
      <c r="K19" s="1085">
        <v>345.3</v>
      </c>
      <c r="L19" s="1085">
        <v>330.9</v>
      </c>
      <c r="M19" s="1085">
        <v>522.79999999999995</v>
      </c>
      <c r="N19" s="1085">
        <v>760.8</v>
      </c>
      <c r="O19" s="1085">
        <v>599.29999999999995</v>
      </c>
      <c r="P19" s="1085">
        <v>662.1</v>
      </c>
      <c r="Q19" s="1085">
        <v>429.5</v>
      </c>
      <c r="R19" s="1085">
        <v>2409.1999999999998</v>
      </c>
      <c r="S19" s="1085">
        <v>451.2</v>
      </c>
      <c r="T19" s="1085">
        <v>283.89999999999998</v>
      </c>
      <c r="U19" s="1085">
        <v>952.2</v>
      </c>
      <c r="V19" s="1085">
        <v>595.29999999999995</v>
      </c>
      <c r="W19" s="1085">
        <v>896.4</v>
      </c>
      <c r="X19" s="1085">
        <v>559</v>
      </c>
      <c r="Y19" s="1085">
        <v>623.6</v>
      </c>
      <c r="Z19" s="1085">
        <v>749.1</v>
      </c>
      <c r="AA19" s="1085">
        <v>0</v>
      </c>
      <c r="AB19" s="1085">
        <v>617.79999999999995</v>
      </c>
      <c r="AC19" s="1085">
        <v>820.9</v>
      </c>
      <c r="AD19" s="1085">
        <v>14733.8</v>
      </c>
      <c r="AE19" s="1085">
        <v>2347.6</v>
      </c>
      <c r="AF19" s="1085">
        <v>782.9</v>
      </c>
      <c r="AG19" s="1085">
        <v>191.7</v>
      </c>
      <c r="AH19" s="1085">
        <v>303.89999999999998</v>
      </c>
      <c r="AI19" s="1085">
        <v>349</v>
      </c>
      <c r="AJ19" s="1085">
        <v>232.2</v>
      </c>
      <c r="AK19" s="1085">
        <v>299.7</v>
      </c>
      <c r="AL19" s="1085">
        <v>479.2</v>
      </c>
      <c r="AM19" s="1085">
        <v>728.5</v>
      </c>
      <c r="AN19" s="1085">
        <v>216.2</v>
      </c>
      <c r="AO19" s="1085">
        <v>218.9</v>
      </c>
      <c r="AP19" s="1085">
        <v>644.5</v>
      </c>
      <c r="AQ19" s="1085">
        <v>203.5</v>
      </c>
      <c r="AR19" s="1085">
        <v>197.2</v>
      </c>
      <c r="AS19" s="1085">
        <v>387.5</v>
      </c>
      <c r="AT19" s="1085">
        <v>232.4</v>
      </c>
      <c r="AU19" s="1085">
        <v>598.1</v>
      </c>
      <c r="AV19" s="1085">
        <v>913.2</v>
      </c>
      <c r="AW19" s="1085">
        <v>406.5</v>
      </c>
      <c r="AX19" s="1085">
        <v>631.65</v>
      </c>
      <c r="AY19" s="1085">
        <v>0</v>
      </c>
      <c r="AZ19" s="1085">
        <v>0</v>
      </c>
      <c r="BA19" s="1085">
        <v>0</v>
      </c>
      <c r="BB19" s="1085">
        <v>0</v>
      </c>
      <c r="BC19" s="1085">
        <v>0</v>
      </c>
      <c r="BD19" s="1085">
        <v>3408</v>
      </c>
      <c r="BE19" s="1085">
        <v>2820.1</v>
      </c>
      <c r="BF19" s="1085">
        <v>477.7</v>
      </c>
      <c r="BG19" s="1085">
        <v>3632.1</v>
      </c>
      <c r="BH19" s="1085">
        <v>8535.36</v>
      </c>
      <c r="BI19" s="1085">
        <v>5673.7190000000001</v>
      </c>
      <c r="BJ19" s="1085">
        <v>5959.3546770000003</v>
      </c>
      <c r="BK19" s="1085">
        <v>6075.57338437</v>
      </c>
      <c r="BL19" s="1085">
        <v>4999.5791610400001</v>
      </c>
      <c r="BM19" s="1085">
        <v>6137.6797507399997</v>
      </c>
      <c r="BN19" s="1085">
        <v>4497.6142650000002</v>
      </c>
      <c r="BO19" s="1085">
        <v>2446.2941117800001</v>
      </c>
      <c r="BP19" s="1085">
        <v>2335.7412586199998</v>
      </c>
      <c r="BQ19" s="1085">
        <v>1774.328</v>
      </c>
      <c r="BR19" s="1085">
        <v>1986.49</v>
      </c>
      <c r="BS19" s="1085">
        <v>3411.0990000000002</v>
      </c>
      <c r="BT19" s="1085">
        <v>3950.99</v>
      </c>
      <c r="BU19" s="1085">
        <v>2945.4209999999998</v>
      </c>
      <c r="BV19" s="1085">
        <v>4614.2190000000001</v>
      </c>
      <c r="BW19" s="1085">
        <v>6411.9889999999996</v>
      </c>
      <c r="BX19" s="1085">
        <v>3045.2</v>
      </c>
      <c r="BY19" s="1085">
        <v>2567.0070000000001</v>
      </c>
      <c r="BZ19" s="1085">
        <v>8698.9</v>
      </c>
      <c r="CA19" s="1085">
        <v>9631.5877255899995</v>
      </c>
      <c r="CB19" s="1085">
        <v>13503.133198149999</v>
      </c>
      <c r="CC19" s="1085">
        <v>9437.6357979999993</v>
      </c>
      <c r="CD19" s="1085">
        <v>8564.5467901699994</v>
      </c>
      <c r="CE19" s="1085">
        <v>9007.6703309999994</v>
      </c>
      <c r="CF19" s="1085">
        <v>5710.2814782799996</v>
      </c>
      <c r="CG19" s="1085">
        <v>7595.9415889700003</v>
      </c>
      <c r="CH19" s="1085">
        <v>5425.9460184999998</v>
      </c>
      <c r="CI19" s="1085">
        <v>6772.729902</v>
      </c>
      <c r="CJ19" s="1085">
        <v>7376.3201836999997</v>
      </c>
      <c r="CK19" s="1085">
        <v>6821.5969042500001</v>
      </c>
      <c r="CL19" s="1085">
        <v>6181.5289160800003</v>
      </c>
      <c r="CM19" s="1085">
        <v>5625.0668729499994</v>
      </c>
      <c r="CN19" s="1085">
        <v>6246.7887652600002</v>
      </c>
      <c r="CO19" s="1085">
        <v>4672.8528267900001</v>
      </c>
      <c r="CP19" s="1085">
        <v>6797.4025020299996</v>
      </c>
      <c r="CQ19" s="1085">
        <v>6513.2669015200008</v>
      </c>
      <c r="CR19" s="1085">
        <v>6533.0059166400006</v>
      </c>
      <c r="CS19" s="1085">
        <v>6146.9839803900004</v>
      </c>
      <c r="CT19" s="1085">
        <v>5064.1587995299997</v>
      </c>
      <c r="CU19" s="1085">
        <v>5847.9416899899998</v>
      </c>
      <c r="CV19" s="1085">
        <v>9272.1995175900011</v>
      </c>
      <c r="CW19" s="1085">
        <v>8818.2676617399993</v>
      </c>
      <c r="CX19" s="1085">
        <v>9534.3578698600013</v>
      </c>
      <c r="CY19" s="1085">
        <v>11322.44152221</v>
      </c>
      <c r="CZ19" s="1085">
        <v>2209.3409147500001</v>
      </c>
      <c r="DA19" s="1085">
        <v>8560.1448341699997</v>
      </c>
      <c r="DB19" s="1085">
        <v>1913.0778642299999</v>
      </c>
      <c r="DC19" s="1085">
        <v>2237.6655319899996</v>
      </c>
      <c r="DD19" s="1085">
        <v>2285.1852901500001</v>
      </c>
      <c r="DE19" s="1085">
        <v>2183.8744544400001</v>
      </c>
      <c r="DF19" s="1085">
        <v>1956.7744136600002</v>
      </c>
      <c r="DG19" s="1085">
        <v>1304.4179160599999</v>
      </c>
      <c r="DH19" s="1085">
        <v>1293.2639271600001</v>
      </c>
      <c r="DI19" s="1085">
        <v>1654.49834904</v>
      </c>
      <c r="DJ19" s="1085">
        <v>2442.1110217199998</v>
      </c>
      <c r="DK19" s="1085">
        <v>2566.4848065300002</v>
      </c>
      <c r="DL19" s="1085">
        <v>1682.4965548499999</v>
      </c>
      <c r="DM19" s="1085">
        <v>1572.68228004</v>
      </c>
      <c r="DN19" s="1085">
        <v>1545.3133278399998</v>
      </c>
      <c r="DO19" s="1085">
        <v>1349.1164717300001</v>
      </c>
      <c r="DP19" s="1085">
        <v>1404.04926215</v>
      </c>
      <c r="DQ19" s="1085">
        <v>1649.10998064</v>
      </c>
      <c r="DR19" s="1085">
        <v>1734.6839251600002</v>
      </c>
      <c r="DS19" s="1085">
        <v>2632.6719172100002</v>
      </c>
      <c r="DT19" s="1085">
        <v>2360.4946159000001</v>
      </c>
      <c r="DU19" s="1085">
        <v>1112.97958827</v>
      </c>
      <c r="DV19" s="1085">
        <v>1084.5125567999999</v>
      </c>
      <c r="DW19" s="1085">
        <v>2271.12548255</v>
      </c>
      <c r="DX19" s="1085">
        <v>2289.6543309600002</v>
      </c>
      <c r="DY19" s="1085">
        <v>3789.3513290000001</v>
      </c>
      <c r="DZ19" s="1085">
        <v>2000.9839200699998</v>
      </c>
      <c r="EA19" s="1085">
        <v>3335.88000281</v>
      </c>
      <c r="EB19" s="1085">
        <v>1446.36672107</v>
      </c>
      <c r="EC19" s="1085">
        <v>1631.4893192300001</v>
      </c>
      <c r="ED19" s="1085">
        <v>1696.88914512</v>
      </c>
      <c r="EE19" s="1085">
        <v>1878.1379022399999</v>
      </c>
      <c r="EF19" s="1085">
        <v>1916.0556059800001</v>
      </c>
      <c r="EG19" s="1085">
        <v>10492.376190120001</v>
      </c>
      <c r="EH19" s="1085">
        <v>10820.73047882</v>
      </c>
      <c r="EI19" s="1085">
        <v>11791.812887889999</v>
      </c>
      <c r="EJ19" s="1085">
        <v>23451.400673380002</v>
      </c>
      <c r="EK19" s="1085">
        <v>28237.191321229999</v>
      </c>
      <c r="EL19" s="1085">
        <v>29080.549413889999</v>
      </c>
      <c r="EM19" s="1085">
        <v>13484.340834799999</v>
      </c>
      <c r="EN19" s="1085">
        <v>13892.01101375</v>
      </c>
      <c r="EO19" s="1085">
        <v>13681.441273959999</v>
      </c>
      <c r="EP19" s="1085">
        <v>14171.040085680001</v>
      </c>
      <c r="EQ19" s="1085">
        <v>14039.05013496</v>
      </c>
      <c r="ER19" s="1130">
        <v>22110.161353020001</v>
      </c>
      <c r="ES19" s="1130">
        <v>8659.172182459999</v>
      </c>
      <c r="ET19" s="1130">
        <v>9811.2035539699991</v>
      </c>
      <c r="EU19" s="1130">
        <v>9004.1309686599998</v>
      </c>
      <c r="EV19" s="1130">
        <v>8893.599352270001</v>
      </c>
      <c r="EW19" s="1130">
        <v>8663.2534241499998</v>
      </c>
      <c r="EX19" s="1130">
        <v>8596.4183716100015</v>
      </c>
      <c r="EY19" s="1130">
        <v>1166.63033333</v>
      </c>
      <c r="EZ19" s="1130">
        <v>1149.33231299</v>
      </c>
      <c r="FA19" s="1130">
        <v>6093.4849134799997</v>
      </c>
      <c r="FB19" s="1130">
        <v>666.91315999999995</v>
      </c>
      <c r="FC19" s="1130">
        <v>1232.4462339500001</v>
      </c>
      <c r="FD19" s="1130">
        <v>393.80633388999996</v>
      </c>
      <c r="FE19" s="1040"/>
    </row>
    <row r="20" spans="1:161" ht="15.75" customHeight="1">
      <c r="A20" s="1084" t="s">
        <v>935</v>
      </c>
      <c r="B20" s="1085">
        <v>55.6</v>
      </c>
      <c r="C20" s="1085">
        <v>229.8</v>
      </c>
      <c r="D20" s="1085">
        <v>173.5</v>
      </c>
      <c r="E20" s="1085">
        <v>261.2</v>
      </c>
      <c r="F20" s="1085">
        <v>175.7</v>
      </c>
      <c r="G20" s="1085">
        <v>155.19999999999999</v>
      </c>
      <c r="H20" s="1085">
        <v>15.9</v>
      </c>
      <c r="I20" s="1085">
        <v>354.2</v>
      </c>
      <c r="J20" s="1085">
        <v>311.10000000000002</v>
      </c>
      <c r="K20" s="1085">
        <v>312.10000000000002</v>
      </c>
      <c r="L20" s="1085">
        <v>31</v>
      </c>
      <c r="M20" s="1085">
        <v>369.4</v>
      </c>
      <c r="N20" s="1085">
        <v>516.79999999999995</v>
      </c>
      <c r="O20" s="1085">
        <v>655.20000000000005</v>
      </c>
      <c r="P20" s="1085">
        <v>306.2</v>
      </c>
      <c r="Q20" s="1085">
        <v>778.9</v>
      </c>
      <c r="R20" s="1085">
        <v>718.5</v>
      </c>
      <c r="S20" s="1085">
        <v>268.2</v>
      </c>
      <c r="T20" s="1085">
        <v>65.8</v>
      </c>
      <c r="U20" s="1085">
        <v>657.8</v>
      </c>
      <c r="V20" s="1085">
        <v>659</v>
      </c>
      <c r="W20" s="1085">
        <v>331</v>
      </c>
      <c r="X20" s="1085">
        <v>1829.2</v>
      </c>
      <c r="Y20" s="1085">
        <v>364.6</v>
      </c>
      <c r="Z20" s="1085">
        <v>429.5</v>
      </c>
      <c r="AA20" s="1085">
        <v>0</v>
      </c>
      <c r="AB20" s="1085">
        <v>362.4</v>
      </c>
      <c r="AC20" s="1085">
        <v>415.9</v>
      </c>
      <c r="AD20" s="1085">
        <v>405.7</v>
      </c>
      <c r="AE20" s="1085">
        <v>639.4</v>
      </c>
      <c r="AF20" s="1085">
        <v>648.9</v>
      </c>
      <c r="AG20" s="1085">
        <v>119.6</v>
      </c>
      <c r="AH20" s="1085">
        <v>105</v>
      </c>
      <c r="AI20" s="1085">
        <v>130.4</v>
      </c>
      <c r="AJ20" s="1085">
        <v>133.69999999999999</v>
      </c>
      <c r="AK20" s="1085">
        <v>338.3</v>
      </c>
      <c r="AL20" s="1085">
        <v>115.6</v>
      </c>
      <c r="AM20" s="1085">
        <v>80.3</v>
      </c>
      <c r="AN20" s="1085">
        <v>81.099999999999994</v>
      </c>
      <c r="AO20" s="1085">
        <v>79.3</v>
      </c>
      <c r="AP20" s="1085">
        <v>78.8</v>
      </c>
      <c r="AQ20" s="1085">
        <v>49.2</v>
      </c>
      <c r="AR20" s="1085">
        <v>86.5</v>
      </c>
      <c r="AS20" s="1085">
        <v>148</v>
      </c>
      <c r="AT20" s="1085">
        <v>992.3</v>
      </c>
      <c r="AU20" s="1085">
        <v>951.9</v>
      </c>
      <c r="AV20" s="1085">
        <v>981.3</v>
      </c>
      <c r="AW20" s="1085">
        <v>1195.9000000000001</v>
      </c>
      <c r="AX20" s="1085">
        <v>966.31</v>
      </c>
      <c r="AY20" s="1085">
        <v>0</v>
      </c>
      <c r="AZ20" s="1085">
        <v>0</v>
      </c>
      <c r="BA20" s="1085">
        <v>0</v>
      </c>
      <c r="BB20" s="1085">
        <v>0</v>
      </c>
      <c r="BC20" s="1085">
        <v>0</v>
      </c>
      <c r="BD20" s="1085">
        <v>1213.4000000000001</v>
      </c>
      <c r="BE20" s="1085">
        <v>1266.2</v>
      </c>
      <c r="BF20" s="1085">
        <v>1228.7</v>
      </c>
      <c r="BG20" s="1085">
        <v>1278.0999999999999</v>
      </c>
      <c r="BH20" s="1085">
        <v>136.52000000000001</v>
      </c>
      <c r="BI20" s="1085">
        <v>125.681</v>
      </c>
      <c r="BJ20" s="1085">
        <v>341.94057099999998</v>
      </c>
      <c r="BK20" s="1085">
        <v>385.96099389999995</v>
      </c>
      <c r="BL20" s="1085">
        <v>436.64996527999995</v>
      </c>
      <c r="BM20" s="1085">
        <v>471.39121155000004</v>
      </c>
      <c r="BN20" s="1085">
        <v>396.41219347000003</v>
      </c>
      <c r="BO20" s="1085">
        <v>144.83084255</v>
      </c>
      <c r="BP20" s="1085">
        <v>467.00536605000002</v>
      </c>
      <c r="BQ20" s="1085">
        <v>701.23800000000006</v>
      </c>
      <c r="BR20" s="1085">
        <v>654.19899999999996</v>
      </c>
      <c r="BS20" s="1085">
        <v>140.017</v>
      </c>
      <c r="BT20" s="1085">
        <v>180.786</v>
      </c>
      <c r="BU20" s="1085">
        <v>974.76800000000003</v>
      </c>
      <c r="BV20" s="1085">
        <v>1007.957</v>
      </c>
      <c r="BW20" s="1085">
        <v>1046.895</v>
      </c>
      <c r="BX20" s="1085">
        <v>1132.3</v>
      </c>
      <c r="BY20" s="1085">
        <v>1228.684</v>
      </c>
      <c r="BZ20" s="1085">
        <v>878.6</v>
      </c>
      <c r="CA20" s="1085">
        <v>2217.8272129699999</v>
      </c>
      <c r="CB20" s="1085">
        <v>1436.0271564300001</v>
      </c>
      <c r="CC20" s="1085">
        <v>2274.1607450000001</v>
      </c>
      <c r="CD20" s="1085">
        <v>2674.3101475100002</v>
      </c>
      <c r="CE20" s="1085">
        <v>2147.7379799999999</v>
      </c>
      <c r="CF20" s="1085">
        <v>2681.8657225100001</v>
      </c>
      <c r="CG20" s="1085">
        <v>2434.4732749699997</v>
      </c>
      <c r="CH20" s="1085">
        <v>2547.4353965100004</v>
      </c>
      <c r="CI20" s="1085">
        <v>2011.1494849999999</v>
      </c>
      <c r="CJ20" s="1085">
        <v>2542.5045411999999</v>
      </c>
      <c r="CK20" s="1085">
        <v>2123.2309346300003</v>
      </c>
      <c r="CL20" s="1085">
        <v>2112.1828341</v>
      </c>
      <c r="CM20" s="1085">
        <v>1932.9132667399999</v>
      </c>
      <c r="CN20" s="1085">
        <v>1646.16146308</v>
      </c>
      <c r="CO20" s="1085">
        <v>2060.5919066500001</v>
      </c>
      <c r="CP20" s="1085">
        <v>1632.3591378499998</v>
      </c>
      <c r="CQ20" s="1085">
        <v>1863.77549374</v>
      </c>
      <c r="CR20" s="1085">
        <v>1635.4092082699999</v>
      </c>
      <c r="CS20" s="1085">
        <v>1400.0441993299999</v>
      </c>
      <c r="CT20" s="1085">
        <v>1274.0721427599999</v>
      </c>
      <c r="CU20" s="1085">
        <v>1467.90548268</v>
      </c>
      <c r="CV20" s="1085">
        <v>1074.3980362100001</v>
      </c>
      <c r="CW20" s="1085">
        <v>1294.2316859</v>
      </c>
      <c r="CX20" s="1085">
        <v>1497.6580177200001</v>
      </c>
      <c r="CY20" s="1085">
        <v>920.19592176000003</v>
      </c>
      <c r="CZ20" s="1085">
        <v>370.61647147000002</v>
      </c>
      <c r="DA20" s="1085">
        <v>325.37300092999999</v>
      </c>
      <c r="DB20" s="1085">
        <v>73296.886264050001</v>
      </c>
      <c r="DC20" s="1085">
        <v>461.26989606000001</v>
      </c>
      <c r="DD20" s="1085">
        <v>307.86168347</v>
      </c>
      <c r="DE20" s="1085">
        <v>290.91124804000003</v>
      </c>
      <c r="DF20" s="1085">
        <v>120.12265545999999</v>
      </c>
      <c r="DG20" s="1085">
        <v>122.88134519</v>
      </c>
      <c r="DH20" s="1085">
        <v>132.64724003000001</v>
      </c>
      <c r="DI20" s="1085">
        <v>117.74651114</v>
      </c>
      <c r="DJ20" s="1085">
        <v>131.23399720999998</v>
      </c>
      <c r="DK20" s="1085">
        <v>185.66421376</v>
      </c>
      <c r="DL20" s="1085">
        <v>161.34627731999998</v>
      </c>
      <c r="DM20" s="1085">
        <v>201.46788287000001</v>
      </c>
      <c r="DN20" s="1085">
        <v>124.59796942</v>
      </c>
      <c r="DO20" s="1085">
        <v>69.330572840000002</v>
      </c>
      <c r="DP20" s="1085">
        <v>111.56494239</v>
      </c>
      <c r="DQ20" s="1085">
        <v>114.23278386</v>
      </c>
      <c r="DR20" s="1085">
        <v>106.84836179000001</v>
      </c>
      <c r="DS20" s="1085">
        <v>102.66861779000001</v>
      </c>
      <c r="DT20" s="1085">
        <v>79.672797620000011</v>
      </c>
      <c r="DU20" s="1085">
        <v>95.415252249999995</v>
      </c>
      <c r="DV20" s="1085">
        <v>111.64000320000001</v>
      </c>
      <c r="DW20" s="1085">
        <v>42.71989696</v>
      </c>
      <c r="DX20" s="1085">
        <v>26.86853035</v>
      </c>
      <c r="DY20" s="1085">
        <v>17.154422799999999</v>
      </c>
      <c r="DZ20" s="1085">
        <v>24.320018999999998</v>
      </c>
      <c r="EA20" s="1085">
        <v>29.126610460000002</v>
      </c>
      <c r="EB20" s="1085">
        <v>17.80349623</v>
      </c>
      <c r="EC20" s="1085">
        <v>90.321160090000006</v>
      </c>
      <c r="ED20" s="1085">
        <v>76.91473053</v>
      </c>
      <c r="EE20" s="1085">
        <v>73.772594670000004</v>
      </c>
      <c r="EF20" s="1085">
        <v>78.58218801999999</v>
      </c>
      <c r="EG20" s="1085">
        <v>450.30875077999997</v>
      </c>
      <c r="EH20" s="1085">
        <v>536.99910995000005</v>
      </c>
      <c r="EI20" s="1085">
        <v>659.31507552999994</v>
      </c>
      <c r="EJ20" s="1085">
        <v>506.10957622000001</v>
      </c>
      <c r="EK20" s="1085">
        <v>4906.7238631999999</v>
      </c>
      <c r="EL20" s="1085">
        <v>3037.0680603600003</v>
      </c>
      <c r="EM20" s="1085">
        <v>3001.0350543300001</v>
      </c>
      <c r="EN20" s="1085">
        <v>3450.9286695000001</v>
      </c>
      <c r="EO20" s="1085">
        <v>3058.3676745100001</v>
      </c>
      <c r="EP20" s="1085">
        <v>3095.22675768</v>
      </c>
      <c r="EQ20" s="1085">
        <v>2997.8544725799998</v>
      </c>
      <c r="ER20" s="1130">
        <v>3598.7161909499996</v>
      </c>
      <c r="ES20" s="1130">
        <v>2446.13328396</v>
      </c>
      <c r="ET20" s="1130">
        <v>2694.4569384000001</v>
      </c>
      <c r="EU20" s="1130">
        <v>2397.1571534600002</v>
      </c>
      <c r="EV20" s="1130">
        <v>2327.0720879</v>
      </c>
      <c r="EW20" s="1130">
        <v>2226.9161430599997</v>
      </c>
      <c r="EX20" s="1130">
        <v>1952.8504865</v>
      </c>
      <c r="EY20" s="1130">
        <v>128.89271296999999</v>
      </c>
      <c r="EZ20" s="1130">
        <v>123.57012757</v>
      </c>
      <c r="FA20" s="1130">
        <v>1513.8694940599999</v>
      </c>
      <c r="FB20" s="1130">
        <v>112.23937794</v>
      </c>
      <c r="FC20" s="1130">
        <v>119.07523893999999</v>
      </c>
      <c r="FD20" s="1130">
        <v>144.41877774</v>
      </c>
      <c r="FE20" s="1040"/>
    </row>
    <row r="21" spans="1:161" ht="15.75" customHeight="1">
      <c r="A21" s="1081"/>
      <c r="B21" s="1085"/>
      <c r="C21" s="1085"/>
      <c r="D21" s="1085"/>
      <c r="E21" s="1085"/>
      <c r="F21" s="1085"/>
      <c r="G21" s="1085"/>
      <c r="H21" s="1085"/>
      <c r="I21" s="1085"/>
      <c r="J21" s="1085"/>
      <c r="K21" s="1085"/>
      <c r="L21" s="1085"/>
      <c r="M21" s="1085"/>
      <c r="N21" s="1085"/>
      <c r="O21" s="1085"/>
      <c r="P21" s="1085"/>
      <c r="Q21" s="1085"/>
      <c r="R21" s="1085"/>
      <c r="S21" s="1085"/>
      <c r="T21" s="1085"/>
      <c r="U21" s="1085"/>
      <c r="V21" s="1085"/>
      <c r="W21" s="1085"/>
      <c r="X21" s="1085"/>
      <c r="Y21" s="1085"/>
      <c r="Z21" s="1085"/>
      <c r="AA21" s="1085"/>
      <c r="AB21" s="1085"/>
      <c r="AC21" s="1085"/>
      <c r="AD21" s="1085"/>
      <c r="AE21" s="1085"/>
      <c r="AF21" s="1085"/>
      <c r="AG21" s="1085"/>
      <c r="AH21" s="1085"/>
      <c r="AI21" s="1085"/>
      <c r="AJ21" s="1085"/>
      <c r="AK21" s="1085"/>
      <c r="AL21" s="1085"/>
      <c r="AM21" s="1085"/>
      <c r="AN21" s="1085"/>
      <c r="AO21" s="1085"/>
      <c r="AP21" s="1085"/>
      <c r="AQ21" s="1085"/>
      <c r="AR21" s="1085"/>
      <c r="AS21" s="1085"/>
      <c r="AT21" s="1085"/>
      <c r="AU21" s="1085"/>
      <c r="AV21" s="1085"/>
      <c r="AW21" s="1085"/>
      <c r="AX21" s="1085"/>
      <c r="AY21" s="1085"/>
      <c r="AZ21" s="1085"/>
      <c r="BA21" s="1085"/>
      <c r="BB21" s="1085"/>
      <c r="BC21" s="1085"/>
      <c r="BD21" s="1085"/>
      <c r="BE21" s="1085"/>
      <c r="BF21" s="1085"/>
      <c r="BG21" s="1085"/>
      <c r="BH21" s="1085"/>
      <c r="BI21" s="1085"/>
      <c r="BJ21" s="1085"/>
      <c r="BK21" s="1085"/>
      <c r="BL21" s="1085"/>
      <c r="BM21" s="1085"/>
      <c r="BN21" s="1085"/>
      <c r="BO21" s="1085"/>
      <c r="BP21" s="1085"/>
      <c r="BQ21" s="1085"/>
      <c r="BR21" s="1085"/>
      <c r="BS21" s="1085"/>
      <c r="BT21" s="1085"/>
      <c r="BU21" s="1085"/>
      <c r="BV21" s="1085"/>
      <c r="BW21" s="1085"/>
      <c r="BX21" s="1085"/>
      <c r="BY21" s="1085"/>
      <c r="BZ21" s="1085"/>
      <c r="CA21" s="1085"/>
      <c r="CB21" s="1085"/>
      <c r="CC21" s="1085"/>
      <c r="CD21" s="1085"/>
      <c r="CE21" s="1085"/>
      <c r="CF21" s="1085"/>
      <c r="CG21" s="1085"/>
      <c r="CH21" s="1085"/>
      <c r="CI21" s="1085"/>
      <c r="CJ21" s="1085"/>
      <c r="CK21" s="1085"/>
      <c r="CL21" s="1085"/>
      <c r="CM21" s="1085"/>
      <c r="CN21" s="1085"/>
      <c r="CO21" s="1085"/>
      <c r="CP21" s="1085"/>
      <c r="CQ21" s="1085"/>
      <c r="CR21" s="1085"/>
      <c r="CS21" s="1085"/>
      <c r="CT21" s="1085"/>
      <c r="CU21" s="1085"/>
      <c r="CV21" s="1085"/>
      <c r="CW21" s="1085"/>
      <c r="CX21" s="1085"/>
      <c r="CY21" s="1085"/>
      <c r="CZ21" s="1085"/>
      <c r="DA21" s="1085"/>
      <c r="DB21" s="1085"/>
      <c r="DC21" s="1085"/>
      <c r="DD21" s="1085"/>
      <c r="DE21" s="1085"/>
      <c r="DF21" s="1085"/>
      <c r="DG21" s="1085"/>
      <c r="DH21" s="1085"/>
      <c r="DI21" s="1085"/>
      <c r="DJ21" s="1085"/>
      <c r="DK21" s="1085"/>
      <c r="DL21" s="1085"/>
      <c r="DM21" s="1085"/>
      <c r="DN21" s="1085"/>
      <c r="DO21" s="1085"/>
      <c r="DP21" s="1085"/>
      <c r="DQ21" s="1085"/>
      <c r="DR21" s="1085"/>
      <c r="DS21" s="1085"/>
      <c r="DT21" s="1085"/>
      <c r="DU21" s="1085"/>
      <c r="DV21" s="1085"/>
      <c r="DW21" s="1085"/>
      <c r="DX21" s="1085"/>
      <c r="DY21" s="1085"/>
      <c r="DZ21" s="1085"/>
      <c r="EA21" s="1085"/>
      <c r="EB21" s="1085"/>
      <c r="EC21" s="1085"/>
      <c r="ED21" s="1085"/>
      <c r="EE21" s="1085"/>
      <c r="EF21" s="1085"/>
      <c r="EG21" s="1085"/>
      <c r="EH21" s="1085"/>
      <c r="EI21" s="1085"/>
      <c r="EJ21" s="1085"/>
      <c r="EK21" s="1085"/>
      <c r="EL21" s="1085"/>
      <c r="EM21" s="1085"/>
      <c r="EN21" s="1085"/>
      <c r="EO21" s="1085"/>
      <c r="EP21" s="1085"/>
      <c r="EQ21" s="1085"/>
      <c r="ER21" s="1130"/>
      <c r="ES21" s="1130"/>
      <c r="ET21" s="1130"/>
      <c r="EU21" s="1130"/>
      <c r="EV21" s="1130"/>
      <c r="EW21" s="1130"/>
      <c r="EX21" s="1130"/>
      <c r="EY21" s="1130"/>
      <c r="EZ21" s="1130"/>
      <c r="FA21" s="1130"/>
      <c r="FB21" s="1130"/>
      <c r="FC21" s="1130"/>
      <c r="FD21" s="1130"/>
      <c r="FE21" s="1040"/>
    </row>
    <row r="22" spans="1:161" ht="15.75" customHeight="1">
      <c r="A22" s="1081" t="s">
        <v>939</v>
      </c>
      <c r="B22" s="1085">
        <v>47198.400000000001</v>
      </c>
      <c r="C22" s="1085">
        <v>64193.5</v>
      </c>
      <c r="D22" s="1085">
        <v>69915.8</v>
      </c>
      <c r="E22" s="1085">
        <v>71984.899999999994</v>
      </c>
      <c r="F22" s="1085">
        <v>74541</v>
      </c>
      <c r="G22" s="1085">
        <v>81996.100000000006</v>
      </c>
      <c r="H22" s="1085">
        <v>82982.8</v>
      </c>
      <c r="I22" s="1085">
        <v>96434.5</v>
      </c>
      <c r="J22" s="1085">
        <v>101504</v>
      </c>
      <c r="K22" s="1085">
        <v>118838.8</v>
      </c>
      <c r="L22" s="1085">
        <v>118339.3</v>
      </c>
      <c r="M22" s="1085">
        <v>116310.39999999999</v>
      </c>
      <c r="N22" s="1085">
        <v>109037</v>
      </c>
      <c r="O22" s="1085">
        <v>114176.5</v>
      </c>
      <c r="P22" s="1085">
        <v>110325.3</v>
      </c>
      <c r="Q22" s="1085">
        <v>134524.79999999999</v>
      </c>
      <c r="R22" s="1085">
        <v>132901.4</v>
      </c>
      <c r="S22" s="1085">
        <v>133600.9</v>
      </c>
      <c r="T22" s="1085">
        <v>131488.70000000001</v>
      </c>
      <c r="U22" s="1085">
        <v>138488.9</v>
      </c>
      <c r="V22" s="1085">
        <v>136454</v>
      </c>
      <c r="W22" s="1085">
        <v>123371.8</v>
      </c>
      <c r="X22" s="1085">
        <v>125746.1</v>
      </c>
      <c r="Y22" s="1085">
        <v>137668.9</v>
      </c>
      <c r="Z22" s="1085">
        <v>122587.2</v>
      </c>
      <c r="AA22" s="1085">
        <v>142714.29999999999</v>
      </c>
      <c r="AB22" s="1085">
        <v>155610.70000000001</v>
      </c>
      <c r="AC22" s="1085">
        <v>155164</v>
      </c>
      <c r="AD22" s="1085">
        <v>139023.9</v>
      </c>
      <c r="AE22" s="1085">
        <v>139716.4</v>
      </c>
      <c r="AF22" s="1085">
        <v>140655</v>
      </c>
      <c r="AG22" s="1085">
        <v>137712</v>
      </c>
      <c r="AH22" s="1085">
        <v>136405</v>
      </c>
      <c r="AI22" s="1085">
        <v>135989.4</v>
      </c>
      <c r="AJ22" s="1085">
        <v>149863.70000000001</v>
      </c>
      <c r="AK22" s="1085">
        <v>148912.9</v>
      </c>
      <c r="AL22" s="1085">
        <v>172538.3</v>
      </c>
      <c r="AM22" s="1085">
        <v>160205.20000000001</v>
      </c>
      <c r="AN22" s="1085">
        <v>172566.1</v>
      </c>
      <c r="AO22" s="1085">
        <v>141583.4</v>
      </c>
      <c r="AP22" s="1085">
        <v>171516.9</v>
      </c>
      <c r="AQ22" s="1085">
        <v>196923.7</v>
      </c>
      <c r="AR22" s="1085">
        <v>223919.7</v>
      </c>
      <c r="AS22" s="1085">
        <v>262652.90000000002</v>
      </c>
      <c r="AT22" s="1085">
        <v>246471.8</v>
      </c>
      <c r="AU22" s="1085">
        <v>227669.9</v>
      </c>
      <c r="AV22" s="1085">
        <v>217432.1</v>
      </c>
      <c r="AW22" s="1085">
        <v>215436.9</v>
      </c>
      <c r="AX22" s="1085">
        <v>188511.1</v>
      </c>
      <c r="AY22" s="1085">
        <v>233922.29</v>
      </c>
      <c r="AZ22" s="1085">
        <v>168221.64799999999</v>
      </c>
      <c r="BA22" s="1085">
        <v>283453.39399999997</v>
      </c>
      <c r="BB22" s="1085">
        <v>304551.79700000002</v>
      </c>
      <c r="BC22" s="1085">
        <v>313080.47499999998</v>
      </c>
      <c r="BD22" s="1085">
        <v>377932.50400000002</v>
      </c>
      <c r="BE22" s="1085">
        <v>387314.152</v>
      </c>
      <c r="BF22" s="1085">
        <v>409995.42599999998</v>
      </c>
      <c r="BG22" s="1085">
        <v>427593.80499999999</v>
      </c>
      <c r="BH22" s="1085">
        <v>613652.88399999996</v>
      </c>
      <c r="BI22" s="1085">
        <v>621874.89760000003</v>
      </c>
      <c r="BJ22" s="1085">
        <v>302380.03640657</v>
      </c>
      <c r="BK22" s="1085">
        <v>335987.02784709999</v>
      </c>
      <c r="BL22" s="1085">
        <v>361043.50236653001</v>
      </c>
      <c r="BM22" s="1085">
        <v>386860.22288972</v>
      </c>
      <c r="BN22" s="1085">
        <v>375793.07265550998</v>
      </c>
      <c r="BO22" s="1085">
        <v>412304.43472388003</v>
      </c>
      <c r="BP22" s="1085">
        <v>485613.40530006</v>
      </c>
      <c r="BQ22" s="1085">
        <v>439900.91082439001</v>
      </c>
      <c r="BR22" s="1085">
        <v>492186.67121388001</v>
      </c>
      <c r="BS22" s="1085">
        <v>517488.6651553</v>
      </c>
      <c r="BT22" s="1085">
        <v>538644.96772885998</v>
      </c>
      <c r="BU22" s="1085">
        <v>562495.40513428999</v>
      </c>
      <c r="BV22" s="1085">
        <v>474404.05442001001</v>
      </c>
      <c r="BW22" s="1085">
        <v>497246.16061699</v>
      </c>
      <c r="BX22" s="1085">
        <v>540607.29747185996</v>
      </c>
      <c r="BY22" s="1085">
        <v>723173.36322913005</v>
      </c>
      <c r="BZ22" s="1085">
        <v>675585.62633701006</v>
      </c>
      <c r="CA22" s="1085">
        <v>718428.37650839007</v>
      </c>
      <c r="CB22" s="1085">
        <v>681521.38914027007</v>
      </c>
      <c r="CC22" s="1085">
        <v>650942.89957909996</v>
      </c>
      <c r="CD22" s="1085">
        <v>716126.98925623996</v>
      </c>
      <c r="CE22" s="1085">
        <v>900376.33175338001</v>
      </c>
      <c r="CF22" s="1085">
        <v>844634.6233129201</v>
      </c>
      <c r="CG22" s="1085">
        <v>839745.48774441006</v>
      </c>
      <c r="CH22" s="1085">
        <v>924105.04958006996</v>
      </c>
      <c r="CI22" s="1085">
        <v>1174102.2102038502</v>
      </c>
      <c r="CJ22" s="1085">
        <v>1154087.1055612499</v>
      </c>
      <c r="CK22" s="1085">
        <v>1065387.7840377099</v>
      </c>
      <c r="CL22" s="1085">
        <v>1056809.2694113001</v>
      </c>
      <c r="CM22" s="1085">
        <v>1107285.5064173702</v>
      </c>
      <c r="CN22" s="1085">
        <v>1099223.1360650901</v>
      </c>
      <c r="CO22" s="1085">
        <v>1086681.6763994901</v>
      </c>
      <c r="CP22" s="1085">
        <v>1100901.7715078702</v>
      </c>
      <c r="CQ22" s="1085">
        <v>1186272.86969249</v>
      </c>
      <c r="CR22" s="1085">
        <v>1419819.15784416</v>
      </c>
      <c r="CS22" s="1085">
        <v>1404007.8133024899</v>
      </c>
      <c r="CT22" s="1085">
        <v>1444327.07205311</v>
      </c>
      <c r="CU22" s="1085">
        <v>1418621.0300626999</v>
      </c>
      <c r="CV22" s="1085">
        <v>1395543.373229</v>
      </c>
      <c r="CW22" s="1085">
        <v>1460809.19373677</v>
      </c>
      <c r="CX22" s="1085">
        <v>1468812.0933269199</v>
      </c>
      <c r="CY22" s="1085">
        <v>1409419.0877323102</v>
      </c>
      <c r="CZ22" s="1085">
        <v>1465667.31505173</v>
      </c>
      <c r="DA22" s="1085">
        <v>1488256.7962196399</v>
      </c>
      <c r="DB22" s="1085">
        <v>1599662.02151108</v>
      </c>
      <c r="DC22" s="1085">
        <v>1591213.82668327</v>
      </c>
      <c r="DD22" s="1085">
        <v>1530982.5853905</v>
      </c>
      <c r="DE22" s="1085">
        <v>1525131.95673476</v>
      </c>
      <c r="DF22" s="1085">
        <v>1506291.5182938799</v>
      </c>
      <c r="DG22" s="1085">
        <v>1569602.1730740601</v>
      </c>
      <c r="DH22" s="1085">
        <v>1697113.9062609901</v>
      </c>
      <c r="DI22" s="1085">
        <v>1747470.3072589298</v>
      </c>
      <c r="DJ22" s="1085">
        <v>1833051.6836812601</v>
      </c>
      <c r="DK22" s="1085">
        <v>1943166.58615511</v>
      </c>
      <c r="DL22" s="1085">
        <v>1986644.0579468301</v>
      </c>
      <c r="DM22" s="1085">
        <v>1975645.27425175</v>
      </c>
      <c r="DN22" s="1085">
        <v>2033741.16214323</v>
      </c>
      <c r="DO22" s="1085">
        <v>2039875.1661998001</v>
      </c>
      <c r="DP22" s="1085">
        <v>1958099.8659704099</v>
      </c>
      <c r="DQ22" s="1085">
        <v>2068230.2847944601</v>
      </c>
      <c r="DR22" s="1085">
        <v>1965520.9618868202</v>
      </c>
      <c r="DS22" s="1085">
        <v>2082084.17684269</v>
      </c>
      <c r="DT22" s="1085">
        <v>2087537.33239527</v>
      </c>
      <c r="DU22" s="1085">
        <v>2005491.0979084901</v>
      </c>
      <c r="DV22" s="1085">
        <v>2023580.44580152</v>
      </c>
      <c r="DW22" s="1085">
        <v>2145800.41092862</v>
      </c>
      <c r="DX22" s="1085">
        <v>2068056.6375826201</v>
      </c>
      <c r="DY22" s="1085">
        <v>2133868.51161539</v>
      </c>
      <c r="DZ22" s="1085">
        <v>2505309.3184381803</v>
      </c>
      <c r="EA22" s="1085">
        <v>2581340.4355903501</v>
      </c>
      <c r="EB22" s="1085">
        <v>2682111.2190378997</v>
      </c>
      <c r="EC22" s="1085">
        <v>2773922.7530873902</v>
      </c>
      <c r="ED22" s="1085">
        <v>2726978.5948709501</v>
      </c>
      <c r="EE22" s="1085">
        <v>2791441.9974253997</v>
      </c>
      <c r="EF22" s="1085">
        <v>2934331.8203983502</v>
      </c>
      <c r="EG22" s="1085">
        <v>2929457.7787094899</v>
      </c>
      <c r="EH22" s="1085">
        <v>3025467.0755573502</v>
      </c>
      <c r="EI22" s="1085">
        <v>2950442.7081692205</v>
      </c>
      <c r="EJ22" s="1085">
        <v>2982266.8387700301</v>
      </c>
      <c r="EK22" s="1085">
        <v>3025771.9540619398</v>
      </c>
      <c r="EL22" s="1085">
        <v>3357685.1677472899</v>
      </c>
      <c r="EM22" s="1085">
        <v>3319273.50200391</v>
      </c>
      <c r="EN22" s="1085">
        <v>3252879.3595819799</v>
      </c>
      <c r="EO22" s="1085">
        <v>3255993.30779775</v>
      </c>
      <c r="EP22" s="1085">
        <v>3402555.6199074895</v>
      </c>
      <c r="EQ22" s="1085">
        <v>3455087.36810327</v>
      </c>
      <c r="ER22" s="1130">
        <v>3343987.3079124303</v>
      </c>
      <c r="ES22" s="1130">
        <v>3539211.9371299599</v>
      </c>
      <c r="ET22" s="1130">
        <v>3402434.0369701195</v>
      </c>
      <c r="EU22" s="1130">
        <v>3419967.2161593903</v>
      </c>
      <c r="EV22" s="1130">
        <v>3572289.3766143299</v>
      </c>
      <c r="EW22" s="1130">
        <v>3719200.6476326599</v>
      </c>
      <c r="EX22" s="1130">
        <v>3598896.1344093601</v>
      </c>
      <c r="EY22" s="1130">
        <v>3999344.8941120002</v>
      </c>
      <c r="EZ22" s="1130">
        <v>4149995.7512934697</v>
      </c>
      <c r="FA22" s="1130">
        <v>4509817.5583414203</v>
      </c>
      <c r="FB22" s="1130">
        <v>4580275.6187873706</v>
      </c>
      <c r="FC22" s="1130">
        <v>4537341.6081583491</v>
      </c>
      <c r="FD22" s="1130">
        <v>4924244.3638717197</v>
      </c>
      <c r="FE22" s="1040"/>
    </row>
    <row r="23" spans="1:161" ht="15.75" customHeight="1">
      <c r="A23" s="1084" t="s">
        <v>940</v>
      </c>
      <c r="B23" s="1085">
        <v>47198.400000000001</v>
      </c>
      <c r="C23" s="1085">
        <v>64193.5</v>
      </c>
      <c r="D23" s="1085">
        <v>69915.8</v>
      </c>
      <c r="E23" s="1085">
        <v>71984.899999999994</v>
      </c>
      <c r="F23" s="1085">
        <v>74541</v>
      </c>
      <c r="G23" s="1085">
        <v>81996.100000000006</v>
      </c>
      <c r="H23" s="1085">
        <v>82982.8</v>
      </c>
      <c r="I23" s="1085">
        <v>96434.5</v>
      </c>
      <c r="J23" s="1085">
        <v>101504</v>
      </c>
      <c r="K23" s="1085">
        <v>118838.8</v>
      </c>
      <c r="L23" s="1085">
        <v>118339.3</v>
      </c>
      <c r="M23" s="1085">
        <v>116310.39999999999</v>
      </c>
      <c r="N23" s="1085">
        <v>109037</v>
      </c>
      <c r="O23" s="1085">
        <v>114176.5</v>
      </c>
      <c r="P23" s="1085">
        <v>110325.3</v>
      </c>
      <c r="Q23" s="1085">
        <v>134524.79999999999</v>
      </c>
      <c r="R23" s="1085">
        <v>132901.4</v>
      </c>
      <c r="S23" s="1085">
        <v>133600.9</v>
      </c>
      <c r="T23" s="1085">
        <v>131488.70000000001</v>
      </c>
      <c r="U23" s="1085">
        <v>138488.9</v>
      </c>
      <c r="V23" s="1085">
        <v>136454</v>
      </c>
      <c r="W23" s="1085">
        <v>123371.8</v>
      </c>
      <c r="X23" s="1085">
        <v>125746.1</v>
      </c>
      <c r="Y23" s="1085">
        <v>137668.9</v>
      </c>
      <c r="Z23" s="1085">
        <v>122587.2</v>
      </c>
      <c r="AA23" s="1085">
        <v>142714.29999999999</v>
      </c>
      <c r="AB23" s="1085">
        <v>155610.70000000001</v>
      </c>
      <c r="AC23" s="1085">
        <v>155164</v>
      </c>
      <c r="AD23" s="1085">
        <v>139023.9</v>
      </c>
      <c r="AE23" s="1085">
        <v>139716.4</v>
      </c>
      <c r="AF23" s="1085">
        <v>140655</v>
      </c>
      <c r="AG23" s="1085">
        <v>137712</v>
      </c>
      <c r="AH23" s="1085">
        <v>136405</v>
      </c>
      <c r="AI23" s="1085">
        <v>135989.4</v>
      </c>
      <c r="AJ23" s="1085">
        <v>149863.70000000001</v>
      </c>
      <c r="AK23" s="1085">
        <v>148912.9</v>
      </c>
      <c r="AL23" s="1085">
        <v>172538.3</v>
      </c>
      <c r="AM23" s="1085">
        <v>160205.20000000001</v>
      </c>
      <c r="AN23" s="1085">
        <v>172566.1</v>
      </c>
      <c r="AO23" s="1085">
        <v>141583.4</v>
      </c>
      <c r="AP23" s="1085">
        <v>171516.9</v>
      </c>
      <c r="AQ23" s="1085">
        <v>196923.7</v>
      </c>
      <c r="AR23" s="1085">
        <v>223919.7</v>
      </c>
      <c r="AS23" s="1085">
        <v>262652.90000000002</v>
      </c>
      <c r="AT23" s="1085">
        <v>246471.8</v>
      </c>
      <c r="AU23" s="1085">
        <v>227669.9</v>
      </c>
      <c r="AV23" s="1085">
        <v>217432.1</v>
      </c>
      <c r="AW23" s="1085">
        <v>215436.9</v>
      </c>
      <c r="AX23" s="1085">
        <v>188511.1</v>
      </c>
      <c r="AY23" s="1085">
        <v>233922.29</v>
      </c>
      <c r="AZ23" s="1085">
        <v>168221.64799999999</v>
      </c>
      <c r="BA23" s="1085">
        <v>283453.39399999997</v>
      </c>
      <c r="BB23" s="1085">
        <v>304551.79700000002</v>
      </c>
      <c r="BC23" s="1085">
        <v>313080.47499999998</v>
      </c>
      <c r="BD23" s="1085">
        <v>377932.50400000002</v>
      </c>
      <c r="BE23" s="1085">
        <v>387314.152</v>
      </c>
      <c r="BF23" s="1085">
        <v>409995.42599999998</v>
      </c>
      <c r="BG23" s="1085">
        <v>427593.80499999999</v>
      </c>
      <c r="BH23" s="1085">
        <v>613652.88399999996</v>
      </c>
      <c r="BI23" s="1085">
        <v>621874.89760000003</v>
      </c>
      <c r="BJ23" s="1085">
        <v>302380.03640657</v>
      </c>
      <c r="BK23" s="1085">
        <v>335987.02784709999</v>
      </c>
      <c r="BL23" s="1085">
        <v>361043.50236653001</v>
      </c>
      <c r="BM23" s="1085">
        <v>386860.22288972</v>
      </c>
      <c r="BN23" s="1085">
        <v>375793.07265550998</v>
      </c>
      <c r="BO23" s="1085">
        <v>412304.43472388003</v>
      </c>
      <c r="BP23" s="1085">
        <v>485613.40530006</v>
      </c>
      <c r="BQ23" s="1085">
        <v>439900.91082439001</v>
      </c>
      <c r="BR23" s="1085">
        <v>492186.67121388001</v>
      </c>
      <c r="BS23" s="1085">
        <v>517488.6651553</v>
      </c>
      <c r="BT23" s="1085">
        <v>538644.96772885998</v>
      </c>
      <c r="BU23" s="1085">
        <v>562495.40513428999</v>
      </c>
      <c r="BV23" s="1085">
        <v>474404.05442001001</v>
      </c>
      <c r="BW23" s="1085">
        <v>497246.16061699</v>
      </c>
      <c r="BX23" s="1085">
        <v>540607.29747185996</v>
      </c>
      <c r="BY23" s="1085">
        <v>723173.36322913005</v>
      </c>
      <c r="BZ23" s="1085">
        <v>675585.62633701006</v>
      </c>
      <c r="CA23" s="1085">
        <v>718428.37650839007</v>
      </c>
      <c r="CB23" s="1085">
        <v>681521.38914027007</v>
      </c>
      <c r="CC23" s="1085">
        <v>650942.89957909996</v>
      </c>
      <c r="CD23" s="1085">
        <v>716126.98925623996</v>
      </c>
      <c r="CE23" s="1085">
        <v>900376.33175338001</v>
      </c>
      <c r="CF23" s="1085">
        <v>844634.6233129201</v>
      </c>
      <c r="CG23" s="1085">
        <v>839745.48774441006</v>
      </c>
      <c r="CH23" s="1085">
        <v>924105.04958006996</v>
      </c>
      <c r="CI23" s="1085">
        <v>1174102.2102038502</v>
      </c>
      <c r="CJ23" s="1085">
        <v>1154087.1055612499</v>
      </c>
      <c r="CK23" s="1085">
        <v>1065387.7840377099</v>
      </c>
      <c r="CL23" s="1085">
        <v>1056809.2694113001</v>
      </c>
      <c r="CM23" s="1085">
        <v>1107285.5064173702</v>
      </c>
      <c r="CN23" s="1085">
        <v>1099223.1360650901</v>
      </c>
      <c r="CO23" s="1085">
        <v>1086681.6763994901</v>
      </c>
      <c r="CP23" s="1085">
        <v>1100901.7715078702</v>
      </c>
      <c r="CQ23" s="1085">
        <v>1186272.86969249</v>
      </c>
      <c r="CR23" s="1085">
        <v>1419819.15784416</v>
      </c>
      <c r="CS23" s="1085">
        <v>1404007.8133024899</v>
      </c>
      <c r="CT23" s="1085">
        <v>1444327.07205311</v>
      </c>
      <c r="CU23" s="1085">
        <v>1418621.0300626999</v>
      </c>
      <c r="CV23" s="1085">
        <v>1395543.373229</v>
      </c>
      <c r="CW23" s="1085">
        <v>1460809.19373677</v>
      </c>
      <c r="CX23" s="1085">
        <v>1468812.0933269199</v>
      </c>
      <c r="CY23" s="1085">
        <v>1409419.0877323102</v>
      </c>
      <c r="CZ23" s="1085">
        <v>1465667.31505173</v>
      </c>
      <c r="DA23" s="1085">
        <v>1488256.7962196399</v>
      </c>
      <c r="DB23" s="1085">
        <v>1599662.02151108</v>
      </c>
      <c r="DC23" s="1085">
        <v>1591213.82668327</v>
      </c>
      <c r="DD23" s="1085">
        <v>1530982.5853905</v>
      </c>
      <c r="DE23" s="1085">
        <v>1525131.95673476</v>
      </c>
      <c r="DF23" s="1085">
        <v>1506291.5182938799</v>
      </c>
      <c r="DG23" s="1085">
        <v>1569602.1730740601</v>
      </c>
      <c r="DH23" s="1085">
        <v>1697113.9062609901</v>
      </c>
      <c r="DI23" s="1085">
        <v>1747470.3072589298</v>
      </c>
      <c r="DJ23" s="1085">
        <v>1833051.6836812601</v>
      </c>
      <c r="DK23" s="1085">
        <v>1943166.58615511</v>
      </c>
      <c r="DL23" s="1085">
        <v>1986644.0579468301</v>
      </c>
      <c r="DM23" s="1085">
        <v>1975645.27425175</v>
      </c>
      <c r="DN23" s="1085">
        <v>2033741.16214323</v>
      </c>
      <c r="DO23" s="1085">
        <v>2039875.1661998001</v>
      </c>
      <c r="DP23" s="1085">
        <v>1958099.8659704099</v>
      </c>
      <c r="DQ23" s="1085">
        <v>2068230.2847944601</v>
      </c>
      <c r="DR23" s="1085">
        <v>1965520.9618868202</v>
      </c>
      <c r="DS23" s="1085">
        <v>2082084.17684269</v>
      </c>
      <c r="DT23" s="1085">
        <v>2087537.33239527</v>
      </c>
      <c r="DU23" s="1085">
        <v>2005491.0979084901</v>
      </c>
      <c r="DV23" s="1085">
        <v>2023580.44580152</v>
      </c>
      <c r="DW23" s="1085">
        <v>2145800.41092862</v>
      </c>
      <c r="DX23" s="1085">
        <v>2068056.6375826201</v>
      </c>
      <c r="DY23" s="1085">
        <v>2133868.51161539</v>
      </c>
      <c r="DZ23" s="1085">
        <v>2505309.3184381803</v>
      </c>
      <c r="EA23" s="1085">
        <v>2581340.4355903501</v>
      </c>
      <c r="EB23" s="1085">
        <v>2682111.2190378997</v>
      </c>
      <c r="EC23" s="1085">
        <v>2773922.7530873902</v>
      </c>
      <c r="ED23" s="1085">
        <v>2726978.5948709501</v>
      </c>
      <c r="EE23" s="1085">
        <v>2791441.9974253997</v>
      </c>
      <c r="EF23" s="1085">
        <v>2934331.8203983502</v>
      </c>
      <c r="EG23" s="1085">
        <v>2929457.7787094899</v>
      </c>
      <c r="EH23" s="1085">
        <v>3025467.0755573502</v>
      </c>
      <c r="EI23" s="1085">
        <v>2950442.7081692205</v>
      </c>
      <c r="EJ23" s="1085">
        <v>2982266.8387700301</v>
      </c>
      <c r="EK23" s="1085">
        <v>3025771.9540619398</v>
      </c>
      <c r="EL23" s="1085">
        <v>3357685.1677472899</v>
      </c>
      <c r="EM23" s="1085">
        <v>3319273.50200391</v>
      </c>
      <c r="EN23" s="1085">
        <v>3252879.3595819799</v>
      </c>
      <c r="EO23" s="1085">
        <v>3255993.30779775</v>
      </c>
      <c r="EP23" s="1085">
        <v>3402555.6199074895</v>
      </c>
      <c r="EQ23" s="1085">
        <v>3455087.36810327</v>
      </c>
      <c r="ER23" s="1130">
        <v>3343987.3079124303</v>
      </c>
      <c r="ES23" s="1130">
        <v>3539211.9371299599</v>
      </c>
      <c r="ET23" s="1130">
        <v>3402434.0369701195</v>
      </c>
      <c r="EU23" s="1130">
        <v>3419967.2161593903</v>
      </c>
      <c r="EV23" s="1130">
        <v>3572289.3766143299</v>
      </c>
      <c r="EW23" s="1130">
        <v>3719200.6476326599</v>
      </c>
      <c r="EX23" s="1130">
        <v>3598896.1344093601</v>
      </c>
      <c r="EY23" s="1130">
        <v>3999344.8941120002</v>
      </c>
      <c r="EZ23" s="1130">
        <v>4149995.7512934697</v>
      </c>
      <c r="FA23" s="1130">
        <v>4509817.5583414203</v>
      </c>
      <c r="FB23" s="1130">
        <v>4580275.6187873706</v>
      </c>
      <c r="FC23" s="1130">
        <v>4537341.6081583491</v>
      </c>
      <c r="FD23" s="1130">
        <v>4924244.3638717197</v>
      </c>
      <c r="FE23" s="1040"/>
    </row>
    <row r="24" spans="1:161" ht="15.75" customHeight="1">
      <c r="A24" s="1084" t="s">
        <v>941</v>
      </c>
      <c r="B24" s="1085"/>
      <c r="C24" s="1085"/>
      <c r="D24" s="1085"/>
      <c r="E24" s="1085"/>
      <c r="F24" s="1085"/>
      <c r="G24" s="1085"/>
      <c r="H24" s="1085"/>
      <c r="I24" s="1085"/>
      <c r="J24" s="1085"/>
      <c r="K24" s="1085"/>
      <c r="L24" s="1085"/>
      <c r="M24" s="1085"/>
      <c r="N24" s="1085"/>
      <c r="O24" s="1085"/>
      <c r="P24" s="1085"/>
      <c r="Q24" s="1085"/>
      <c r="R24" s="1085"/>
      <c r="S24" s="1085"/>
      <c r="T24" s="1085"/>
      <c r="U24" s="1085"/>
      <c r="V24" s="1085"/>
      <c r="W24" s="1085"/>
      <c r="X24" s="1085"/>
      <c r="Y24" s="1085"/>
      <c r="Z24" s="1085"/>
      <c r="AA24" s="1085"/>
      <c r="AB24" s="1085"/>
      <c r="AC24" s="1085"/>
      <c r="AD24" s="1085"/>
      <c r="AE24" s="1085"/>
      <c r="AF24" s="1085"/>
      <c r="AG24" s="1085"/>
      <c r="AH24" s="1085"/>
      <c r="AI24" s="1085"/>
      <c r="AJ24" s="1085"/>
      <c r="AK24" s="1085"/>
      <c r="AL24" s="1085"/>
      <c r="AM24" s="1085"/>
      <c r="AN24" s="1085"/>
      <c r="AO24" s="1085"/>
      <c r="AP24" s="1085"/>
      <c r="AQ24" s="1085"/>
      <c r="AR24" s="1085"/>
      <c r="AS24" s="1085"/>
      <c r="AT24" s="1085"/>
      <c r="AU24" s="1085"/>
      <c r="AV24" s="1085"/>
      <c r="AW24" s="1085"/>
      <c r="AX24" s="1085"/>
      <c r="AY24" s="1085"/>
      <c r="AZ24" s="1085"/>
      <c r="BA24" s="1085"/>
      <c r="BB24" s="1085"/>
      <c r="BC24" s="1085"/>
      <c r="BD24" s="1085"/>
      <c r="BE24" s="1085"/>
      <c r="BF24" s="1085"/>
      <c r="BG24" s="1085"/>
      <c r="BH24" s="1085"/>
      <c r="BI24" s="1085"/>
      <c r="BJ24" s="1085"/>
      <c r="BK24" s="1085"/>
      <c r="BL24" s="1085"/>
      <c r="BM24" s="1085"/>
      <c r="BN24" s="1085"/>
      <c r="BO24" s="1085"/>
      <c r="BP24" s="1085"/>
      <c r="BQ24" s="1085"/>
      <c r="BR24" s="1085"/>
      <c r="BS24" s="1085"/>
      <c r="BT24" s="1085"/>
      <c r="BU24" s="1085"/>
      <c r="BV24" s="1085"/>
      <c r="BW24" s="1085"/>
      <c r="BX24" s="1085"/>
      <c r="BY24" s="1085"/>
      <c r="BZ24" s="1085"/>
      <c r="CA24" s="1085"/>
      <c r="CB24" s="1085"/>
      <c r="CC24" s="1085"/>
      <c r="CD24" s="1085"/>
      <c r="CE24" s="1085"/>
      <c r="CF24" s="1085"/>
      <c r="CG24" s="1085"/>
      <c r="CH24" s="1085"/>
      <c r="CI24" s="1085"/>
      <c r="CJ24" s="1085"/>
      <c r="CK24" s="1085"/>
      <c r="CL24" s="1085"/>
      <c r="CM24" s="1085"/>
      <c r="CN24" s="1085"/>
      <c r="CO24" s="1085"/>
      <c r="CP24" s="1085"/>
      <c r="CQ24" s="1085"/>
      <c r="CR24" s="1085"/>
      <c r="CS24" s="1085"/>
      <c r="CT24" s="1085"/>
      <c r="CU24" s="1085"/>
      <c r="CV24" s="1085"/>
      <c r="CW24" s="1085"/>
      <c r="CX24" s="1085"/>
      <c r="CY24" s="1085"/>
      <c r="CZ24" s="1085"/>
      <c r="DA24" s="1085"/>
      <c r="DB24" s="1085"/>
      <c r="DC24" s="1085"/>
      <c r="DD24" s="1085"/>
      <c r="DE24" s="1085"/>
      <c r="DF24" s="1085"/>
      <c r="DG24" s="1085"/>
      <c r="DH24" s="1085"/>
      <c r="DI24" s="1085"/>
      <c r="DJ24" s="1085"/>
      <c r="DK24" s="1085"/>
      <c r="DL24" s="1085"/>
      <c r="DM24" s="1085"/>
      <c r="DN24" s="1085"/>
      <c r="DO24" s="1085"/>
      <c r="DP24" s="1085"/>
      <c r="DQ24" s="1085"/>
      <c r="DR24" s="1085"/>
      <c r="DS24" s="1085"/>
      <c r="DT24" s="1085"/>
      <c r="DU24" s="1085">
        <v>0</v>
      </c>
      <c r="DV24" s="1085">
        <v>0</v>
      </c>
      <c r="DW24" s="1085">
        <v>0</v>
      </c>
      <c r="DX24" s="1085">
        <v>0</v>
      </c>
      <c r="DY24" s="1085">
        <v>0</v>
      </c>
      <c r="DZ24" s="1085">
        <v>0</v>
      </c>
      <c r="EA24" s="1085">
        <v>0</v>
      </c>
      <c r="EB24" s="1085">
        <v>0</v>
      </c>
      <c r="EC24" s="1085">
        <v>0</v>
      </c>
      <c r="ED24" s="1085">
        <v>0</v>
      </c>
      <c r="EE24" s="1085">
        <v>0</v>
      </c>
      <c r="EF24" s="1085">
        <v>0</v>
      </c>
      <c r="EG24" s="1085">
        <v>0</v>
      </c>
      <c r="EH24" s="1085">
        <v>0</v>
      </c>
      <c r="EI24" s="1085">
        <v>0</v>
      </c>
      <c r="EJ24" s="1085">
        <v>0</v>
      </c>
      <c r="EK24" s="1085">
        <v>0</v>
      </c>
      <c r="EL24" s="1085">
        <v>0</v>
      </c>
      <c r="EM24" s="1085">
        <v>0</v>
      </c>
      <c r="EN24" s="1085">
        <v>0</v>
      </c>
      <c r="EO24" s="1085">
        <v>0</v>
      </c>
      <c r="EP24" s="1085">
        <v>0</v>
      </c>
      <c r="EQ24" s="1085">
        <v>0</v>
      </c>
      <c r="ER24" s="1130">
        <v>0</v>
      </c>
      <c r="ES24" s="1130">
        <v>0</v>
      </c>
      <c r="ET24" s="1130">
        <v>0</v>
      </c>
      <c r="EU24" s="1130">
        <v>0</v>
      </c>
      <c r="EV24" s="1130">
        <v>0</v>
      </c>
      <c r="EW24" s="1130">
        <v>0</v>
      </c>
      <c r="EX24" s="1130">
        <v>0</v>
      </c>
      <c r="EY24" s="1130">
        <v>0</v>
      </c>
      <c r="EZ24" s="1130">
        <v>0</v>
      </c>
      <c r="FA24" s="1130">
        <v>0</v>
      </c>
      <c r="FB24" s="1130">
        <v>0</v>
      </c>
      <c r="FC24" s="1130">
        <v>0</v>
      </c>
      <c r="FD24" s="1130">
        <v>0</v>
      </c>
      <c r="FE24" s="1040"/>
    </row>
    <row r="25" spans="1:161" ht="15.75" customHeight="1">
      <c r="A25" s="1084" t="s">
        <v>942</v>
      </c>
      <c r="B25" s="1085"/>
      <c r="C25" s="1085"/>
      <c r="D25" s="1085"/>
      <c r="E25" s="1085"/>
      <c r="F25" s="1085"/>
      <c r="G25" s="1085"/>
      <c r="H25" s="1085"/>
      <c r="I25" s="1085"/>
      <c r="J25" s="1085"/>
      <c r="K25" s="1085"/>
      <c r="L25" s="1085"/>
      <c r="M25" s="1085"/>
      <c r="N25" s="1085"/>
      <c r="O25" s="1085"/>
      <c r="P25" s="1085"/>
      <c r="Q25" s="1085"/>
      <c r="R25" s="1085"/>
      <c r="S25" s="1085"/>
      <c r="T25" s="1085"/>
      <c r="U25" s="1085"/>
      <c r="V25" s="1085"/>
      <c r="W25" s="1085"/>
      <c r="X25" s="1085"/>
      <c r="Y25" s="1085"/>
      <c r="Z25" s="1085"/>
      <c r="AA25" s="1085"/>
      <c r="AB25" s="1085"/>
      <c r="AC25" s="1085"/>
      <c r="AD25" s="1085"/>
      <c r="AE25" s="1085"/>
      <c r="AF25" s="1085"/>
      <c r="AG25" s="1085"/>
      <c r="AH25" s="1085"/>
      <c r="AI25" s="1085"/>
      <c r="AJ25" s="1085"/>
      <c r="AK25" s="1085"/>
      <c r="AL25" s="1085"/>
      <c r="AM25" s="1085"/>
      <c r="AN25" s="1085"/>
      <c r="AO25" s="1085"/>
      <c r="AP25" s="1085"/>
      <c r="AQ25" s="1085"/>
      <c r="AR25" s="1085"/>
      <c r="AS25" s="1085"/>
      <c r="AT25" s="1085"/>
      <c r="AU25" s="1085"/>
      <c r="AV25" s="1085"/>
      <c r="AW25" s="1085"/>
      <c r="AX25" s="1085"/>
      <c r="AY25" s="1085"/>
      <c r="AZ25" s="1085"/>
      <c r="BA25" s="1085"/>
      <c r="BB25" s="1085"/>
      <c r="BC25" s="1085"/>
      <c r="BD25" s="1085"/>
      <c r="BE25" s="1085"/>
      <c r="BF25" s="1085"/>
      <c r="BG25" s="1085"/>
      <c r="BH25" s="1085"/>
      <c r="BI25" s="1085"/>
      <c r="BJ25" s="1085"/>
      <c r="BK25" s="1085"/>
      <c r="BL25" s="1085"/>
      <c r="BM25" s="1085"/>
      <c r="BN25" s="1085"/>
      <c r="BO25" s="1085"/>
      <c r="BP25" s="1085"/>
      <c r="BQ25" s="1085"/>
      <c r="BR25" s="1085"/>
      <c r="BS25" s="1085"/>
      <c r="BT25" s="1085"/>
      <c r="BU25" s="1085"/>
      <c r="BV25" s="1085"/>
      <c r="BW25" s="1085"/>
      <c r="BX25" s="1085"/>
      <c r="BY25" s="1085"/>
      <c r="BZ25" s="1085"/>
      <c r="CA25" s="1085"/>
      <c r="CB25" s="1085"/>
      <c r="CC25" s="1085"/>
      <c r="CD25" s="1085"/>
      <c r="CE25" s="1085"/>
      <c r="CF25" s="1085"/>
      <c r="CG25" s="1085"/>
      <c r="CH25" s="1085"/>
      <c r="CI25" s="1085"/>
      <c r="CJ25" s="1085"/>
      <c r="CK25" s="1085"/>
      <c r="CL25" s="1085"/>
      <c r="CM25" s="1085"/>
      <c r="CN25" s="1085"/>
      <c r="CO25" s="1085"/>
      <c r="CP25" s="1085"/>
      <c r="CQ25" s="1085"/>
      <c r="CR25" s="1085"/>
      <c r="CS25" s="1085"/>
      <c r="CT25" s="1085"/>
      <c r="CU25" s="1085"/>
      <c r="CV25" s="1085"/>
      <c r="CW25" s="1085"/>
      <c r="CX25" s="1085"/>
      <c r="CY25" s="1085"/>
      <c r="CZ25" s="1085"/>
      <c r="DA25" s="1085"/>
      <c r="DB25" s="1085"/>
      <c r="DC25" s="1085"/>
      <c r="DD25" s="1085"/>
      <c r="DE25" s="1085"/>
      <c r="DF25" s="1085"/>
      <c r="DG25" s="1085"/>
      <c r="DH25" s="1085"/>
      <c r="DI25" s="1085"/>
      <c r="DJ25" s="1085"/>
      <c r="DK25" s="1085"/>
      <c r="DL25" s="1085"/>
      <c r="DM25" s="1085"/>
      <c r="DN25" s="1085"/>
      <c r="DO25" s="1085"/>
      <c r="DP25" s="1085"/>
      <c r="DQ25" s="1085"/>
      <c r="DR25" s="1085"/>
      <c r="DS25" s="1085"/>
      <c r="DT25" s="1085"/>
      <c r="DU25" s="1085">
        <v>0</v>
      </c>
      <c r="DV25" s="1085">
        <v>0</v>
      </c>
      <c r="DW25" s="1085">
        <v>0</v>
      </c>
      <c r="DX25" s="1085">
        <v>0</v>
      </c>
      <c r="DY25" s="1085">
        <v>0</v>
      </c>
      <c r="DZ25" s="1085">
        <v>0</v>
      </c>
      <c r="EA25" s="1085">
        <v>0</v>
      </c>
      <c r="EB25" s="1085">
        <v>0</v>
      </c>
      <c r="EC25" s="1085">
        <v>0</v>
      </c>
      <c r="ED25" s="1085">
        <v>0</v>
      </c>
      <c r="EE25" s="1085">
        <v>0</v>
      </c>
      <c r="EF25" s="1085">
        <v>0</v>
      </c>
      <c r="EG25" s="1085">
        <v>0</v>
      </c>
      <c r="EH25" s="1085">
        <v>0</v>
      </c>
      <c r="EI25" s="1085">
        <v>0</v>
      </c>
      <c r="EJ25" s="1085">
        <v>0</v>
      </c>
      <c r="EK25" s="1085">
        <v>0</v>
      </c>
      <c r="EL25" s="1085">
        <v>0</v>
      </c>
      <c r="EM25" s="1085">
        <v>0</v>
      </c>
      <c r="EN25" s="1085">
        <v>0</v>
      </c>
      <c r="EO25" s="1085">
        <v>0</v>
      </c>
      <c r="EP25" s="1085">
        <v>0</v>
      </c>
      <c r="EQ25" s="1085">
        <v>0</v>
      </c>
      <c r="ER25" s="1130">
        <v>0</v>
      </c>
      <c r="ES25" s="1130">
        <v>0</v>
      </c>
      <c r="ET25" s="1130">
        <v>0</v>
      </c>
      <c r="EU25" s="1130">
        <v>0</v>
      </c>
      <c r="EV25" s="1130">
        <v>0</v>
      </c>
      <c r="EW25" s="1130">
        <v>0</v>
      </c>
      <c r="EX25" s="1130">
        <v>0</v>
      </c>
      <c r="EY25" s="1130">
        <v>0</v>
      </c>
      <c r="EZ25" s="1130">
        <v>0</v>
      </c>
      <c r="FA25" s="1130">
        <v>0</v>
      </c>
      <c r="FB25" s="1130">
        <v>0</v>
      </c>
      <c r="FC25" s="1130">
        <v>0</v>
      </c>
      <c r="FD25" s="1130">
        <v>0</v>
      </c>
      <c r="FE25" s="1040"/>
    </row>
    <row r="26" spans="1:161" ht="15.75" customHeight="1">
      <c r="A26" s="1084" t="s">
        <v>943</v>
      </c>
      <c r="B26" s="1085"/>
      <c r="C26" s="1085"/>
      <c r="D26" s="1085"/>
      <c r="E26" s="1085"/>
      <c r="F26" s="1085"/>
      <c r="G26" s="1085"/>
      <c r="H26" s="1085"/>
      <c r="I26" s="1085"/>
      <c r="J26" s="1085"/>
      <c r="K26" s="1085"/>
      <c r="L26" s="1085"/>
      <c r="M26" s="1085"/>
      <c r="N26" s="1085"/>
      <c r="O26" s="1085"/>
      <c r="P26" s="1085"/>
      <c r="Q26" s="1085"/>
      <c r="R26" s="1085"/>
      <c r="S26" s="1085"/>
      <c r="T26" s="1085"/>
      <c r="U26" s="1085"/>
      <c r="V26" s="1085"/>
      <c r="W26" s="1085"/>
      <c r="X26" s="1085"/>
      <c r="Y26" s="1085"/>
      <c r="Z26" s="1085"/>
      <c r="AA26" s="1085"/>
      <c r="AB26" s="1085"/>
      <c r="AC26" s="1085"/>
      <c r="AD26" s="1085"/>
      <c r="AE26" s="1085"/>
      <c r="AF26" s="1085"/>
      <c r="AG26" s="1085"/>
      <c r="AH26" s="1085"/>
      <c r="AI26" s="1085"/>
      <c r="AJ26" s="1085"/>
      <c r="AK26" s="1085"/>
      <c r="AL26" s="1085"/>
      <c r="AM26" s="1085"/>
      <c r="AN26" s="1085"/>
      <c r="AO26" s="1085"/>
      <c r="AP26" s="1085"/>
      <c r="AQ26" s="1085"/>
      <c r="AR26" s="1085"/>
      <c r="AS26" s="1085"/>
      <c r="AT26" s="1085"/>
      <c r="AU26" s="1085"/>
      <c r="AV26" s="1085"/>
      <c r="AW26" s="1085"/>
      <c r="AX26" s="1085"/>
      <c r="AY26" s="1085"/>
      <c r="AZ26" s="1085"/>
      <c r="BA26" s="1085"/>
      <c r="BB26" s="1085"/>
      <c r="BC26" s="1085"/>
      <c r="BD26" s="1085"/>
      <c r="BE26" s="1085"/>
      <c r="BF26" s="1085"/>
      <c r="BG26" s="1085"/>
      <c r="BH26" s="1085"/>
      <c r="BI26" s="1085"/>
      <c r="BJ26" s="1085"/>
      <c r="BK26" s="1085"/>
      <c r="BL26" s="1085"/>
      <c r="BM26" s="1085"/>
      <c r="BN26" s="1085"/>
      <c r="BO26" s="1085"/>
      <c r="BP26" s="1085"/>
      <c r="BQ26" s="1085"/>
      <c r="BR26" s="1085"/>
      <c r="BS26" s="1085"/>
      <c r="BT26" s="1085"/>
      <c r="BU26" s="1085"/>
      <c r="BV26" s="1085"/>
      <c r="BW26" s="1085"/>
      <c r="BX26" s="1085"/>
      <c r="BY26" s="1085"/>
      <c r="BZ26" s="1085"/>
      <c r="CA26" s="1085"/>
      <c r="CB26" s="1085"/>
      <c r="CC26" s="1085"/>
      <c r="CD26" s="1085"/>
      <c r="CE26" s="1085"/>
      <c r="CF26" s="1085"/>
      <c r="CG26" s="1085"/>
      <c r="CH26" s="1085"/>
      <c r="CI26" s="1085"/>
      <c r="CJ26" s="1085"/>
      <c r="CK26" s="1085"/>
      <c r="CL26" s="1085"/>
      <c r="CM26" s="1085"/>
      <c r="CN26" s="1085"/>
      <c r="CO26" s="1085"/>
      <c r="CP26" s="1085"/>
      <c r="CQ26" s="1085"/>
      <c r="CR26" s="1085"/>
      <c r="CS26" s="1085"/>
      <c r="CT26" s="1085"/>
      <c r="CU26" s="1085"/>
      <c r="CV26" s="1085"/>
      <c r="CW26" s="1085"/>
      <c r="CX26" s="1085"/>
      <c r="CY26" s="1085"/>
      <c r="CZ26" s="1085"/>
      <c r="DA26" s="1085"/>
      <c r="DB26" s="1085"/>
      <c r="DC26" s="1085"/>
      <c r="DD26" s="1085"/>
      <c r="DE26" s="1085"/>
      <c r="DF26" s="1085"/>
      <c r="DG26" s="1085"/>
      <c r="DH26" s="1085"/>
      <c r="DI26" s="1085"/>
      <c r="DJ26" s="1085"/>
      <c r="DK26" s="1085"/>
      <c r="DL26" s="1085"/>
      <c r="DM26" s="1085"/>
      <c r="DN26" s="1085"/>
      <c r="DO26" s="1085"/>
      <c r="DP26" s="1085"/>
      <c r="DQ26" s="1085"/>
      <c r="DR26" s="1085"/>
      <c r="DS26" s="1085"/>
      <c r="DT26" s="1085"/>
      <c r="DU26" s="1085">
        <v>0</v>
      </c>
      <c r="DV26" s="1085">
        <v>0</v>
      </c>
      <c r="DW26" s="1085">
        <v>0</v>
      </c>
      <c r="DX26" s="1085">
        <v>0</v>
      </c>
      <c r="DY26" s="1085">
        <v>0</v>
      </c>
      <c r="DZ26" s="1085">
        <v>0</v>
      </c>
      <c r="EA26" s="1085">
        <v>0</v>
      </c>
      <c r="EB26" s="1085">
        <v>0</v>
      </c>
      <c r="EC26" s="1085">
        <v>0</v>
      </c>
      <c r="ED26" s="1085">
        <v>0</v>
      </c>
      <c r="EE26" s="1085">
        <v>0</v>
      </c>
      <c r="EF26" s="1085">
        <v>0</v>
      </c>
      <c r="EG26" s="1085">
        <v>0</v>
      </c>
      <c r="EH26" s="1085">
        <v>0</v>
      </c>
      <c r="EI26" s="1085">
        <v>0</v>
      </c>
      <c r="EJ26" s="1085">
        <v>0</v>
      </c>
      <c r="EK26" s="1085">
        <v>0</v>
      </c>
      <c r="EL26" s="1085">
        <v>0</v>
      </c>
      <c r="EM26" s="1085">
        <v>0</v>
      </c>
      <c r="EN26" s="1085">
        <v>0</v>
      </c>
      <c r="EO26" s="1085">
        <v>0</v>
      </c>
      <c r="EP26" s="1085">
        <v>0</v>
      </c>
      <c r="EQ26" s="1085">
        <v>0</v>
      </c>
      <c r="ER26" s="1130">
        <v>0</v>
      </c>
      <c r="ES26" s="1130">
        <v>0</v>
      </c>
      <c r="ET26" s="1130">
        <v>0</v>
      </c>
      <c r="EU26" s="1130">
        <v>0</v>
      </c>
      <c r="EV26" s="1130">
        <v>0</v>
      </c>
      <c r="EW26" s="1130">
        <v>0</v>
      </c>
      <c r="EX26" s="1130">
        <v>0</v>
      </c>
      <c r="EY26" s="1130">
        <v>0</v>
      </c>
      <c r="EZ26" s="1130">
        <v>0</v>
      </c>
      <c r="FA26" s="1130">
        <v>0</v>
      </c>
      <c r="FB26" s="1130">
        <v>0</v>
      </c>
      <c r="FC26" s="1130">
        <v>0</v>
      </c>
      <c r="FD26" s="1130">
        <v>0</v>
      </c>
      <c r="FE26" s="1040"/>
    </row>
    <row r="27" spans="1:161" ht="15.75" customHeight="1">
      <c r="A27" s="1084"/>
      <c r="B27" s="1085"/>
      <c r="C27" s="1085"/>
      <c r="D27" s="1085"/>
      <c r="E27" s="1085"/>
      <c r="F27" s="1085"/>
      <c r="G27" s="1085"/>
      <c r="H27" s="1085"/>
      <c r="I27" s="1085"/>
      <c r="J27" s="1085"/>
      <c r="K27" s="1085"/>
      <c r="L27" s="1085"/>
      <c r="M27" s="1085"/>
      <c r="N27" s="1085"/>
      <c r="O27" s="1085"/>
      <c r="P27" s="1085"/>
      <c r="Q27" s="1085"/>
      <c r="R27" s="1085"/>
      <c r="S27" s="1085"/>
      <c r="T27" s="1085"/>
      <c r="U27" s="1085"/>
      <c r="V27" s="1085"/>
      <c r="W27" s="1085"/>
      <c r="X27" s="1085"/>
      <c r="Y27" s="1085"/>
      <c r="Z27" s="1085"/>
      <c r="AA27" s="1085"/>
      <c r="AB27" s="1085"/>
      <c r="AC27" s="1085"/>
      <c r="AD27" s="1085"/>
      <c r="AE27" s="1085"/>
      <c r="AF27" s="1085"/>
      <c r="AG27" s="1085"/>
      <c r="AH27" s="1085"/>
      <c r="AI27" s="1085"/>
      <c r="AJ27" s="1085"/>
      <c r="AK27" s="1085"/>
      <c r="AL27" s="1085"/>
      <c r="AM27" s="1085"/>
      <c r="AN27" s="1085"/>
      <c r="AO27" s="1085"/>
      <c r="AP27" s="1085"/>
      <c r="AQ27" s="1085"/>
      <c r="AR27" s="1085"/>
      <c r="AS27" s="1085"/>
      <c r="AT27" s="1085"/>
      <c r="AU27" s="1085"/>
      <c r="AV27" s="1085"/>
      <c r="AW27" s="1085"/>
      <c r="AX27" s="1085"/>
      <c r="AY27" s="1085"/>
      <c r="AZ27" s="1085"/>
      <c r="BA27" s="1085"/>
      <c r="BB27" s="1085"/>
      <c r="BC27" s="1085"/>
      <c r="BD27" s="1085"/>
      <c r="BE27" s="1085"/>
      <c r="BF27" s="1085"/>
      <c r="BG27" s="1085"/>
      <c r="BH27" s="1085"/>
      <c r="BI27" s="1085"/>
      <c r="BJ27" s="1085"/>
      <c r="BK27" s="1085"/>
      <c r="BL27" s="1085"/>
      <c r="BM27" s="1085"/>
      <c r="BN27" s="1085"/>
      <c r="BO27" s="1085"/>
      <c r="BP27" s="1085"/>
      <c r="BQ27" s="1085"/>
      <c r="BR27" s="1085"/>
      <c r="BS27" s="1085"/>
      <c r="BT27" s="1085"/>
      <c r="BU27" s="1085"/>
      <c r="BV27" s="1085"/>
      <c r="BW27" s="1085"/>
      <c r="BX27" s="1085"/>
      <c r="BY27" s="1085"/>
      <c r="BZ27" s="1085"/>
      <c r="CA27" s="1085"/>
      <c r="CB27" s="1085"/>
      <c r="CC27" s="1085"/>
      <c r="CD27" s="1085"/>
      <c r="CE27" s="1085"/>
      <c r="CF27" s="1085"/>
      <c r="CG27" s="1085"/>
      <c r="CH27" s="1085"/>
      <c r="CI27" s="1085"/>
      <c r="CJ27" s="1085"/>
      <c r="CK27" s="1085"/>
      <c r="CL27" s="1085"/>
      <c r="CM27" s="1085"/>
      <c r="CN27" s="1085"/>
      <c r="CO27" s="1085"/>
      <c r="CP27" s="1085"/>
      <c r="CQ27" s="1085"/>
      <c r="CR27" s="1085"/>
      <c r="CS27" s="1085"/>
      <c r="CT27" s="1085"/>
      <c r="CU27" s="1085"/>
      <c r="CV27" s="1085"/>
      <c r="CW27" s="1085"/>
      <c r="CX27" s="1085"/>
      <c r="CY27" s="1085"/>
      <c r="CZ27" s="1085"/>
      <c r="DA27" s="1085"/>
      <c r="DB27" s="1085"/>
      <c r="DC27" s="1085"/>
      <c r="DD27" s="1085"/>
      <c r="DE27" s="1085"/>
      <c r="DF27" s="1085"/>
      <c r="DG27" s="1085"/>
      <c r="DH27" s="1085"/>
      <c r="DI27" s="1085"/>
      <c r="DJ27" s="1085"/>
      <c r="DK27" s="1085"/>
      <c r="DL27" s="1085"/>
      <c r="DM27" s="1085"/>
      <c r="DN27" s="1085"/>
      <c r="DO27" s="1085"/>
      <c r="DP27" s="1085"/>
      <c r="DQ27" s="1085"/>
      <c r="DR27" s="1085"/>
      <c r="DS27" s="1085"/>
      <c r="DT27" s="1085"/>
      <c r="DU27" s="1085"/>
      <c r="DV27" s="1085"/>
      <c r="DW27" s="1085"/>
      <c r="DX27" s="1085"/>
      <c r="DY27" s="1085"/>
      <c r="DZ27" s="1085"/>
      <c r="EA27" s="1085"/>
      <c r="EB27" s="1085"/>
      <c r="EC27" s="1085"/>
      <c r="ED27" s="1085"/>
      <c r="EE27" s="1085"/>
      <c r="EF27" s="1085"/>
      <c r="EG27" s="1085"/>
      <c r="EH27" s="1085"/>
      <c r="EI27" s="1085"/>
      <c r="EJ27" s="1085"/>
      <c r="EK27" s="1085"/>
      <c r="EL27" s="1085"/>
      <c r="EM27" s="1085"/>
      <c r="EN27" s="1085"/>
      <c r="EO27" s="1085"/>
      <c r="EP27" s="1085"/>
      <c r="EQ27" s="1085"/>
      <c r="ER27" s="1130"/>
      <c r="ES27" s="1130"/>
      <c r="ET27" s="1130"/>
      <c r="EU27" s="1130"/>
      <c r="EV27" s="1130"/>
      <c r="EW27" s="1130"/>
      <c r="EX27" s="1130"/>
      <c r="EY27" s="1130"/>
      <c r="EZ27" s="1130"/>
      <c r="FA27" s="1130"/>
      <c r="FB27" s="1130"/>
      <c r="FC27" s="1130"/>
      <c r="FD27" s="1130"/>
      <c r="FE27" s="1040"/>
    </row>
    <row r="28" spans="1:161" ht="15.75" customHeight="1">
      <c r="A28" s="1081" t="s">
        <v>944</v>
      </c>
      <c r="B28" s="1085">
        <v>26022.100000000002</v>
      </c>
      <c r="C28" s="1085">
        <v>25940.6</v>
      </c>
      <c r="D28" s="1085">
        <v>29538.3</v>
      </c>
      <c r="E28" s="1085">
        <v>33260.800000000003</v>
      </c>
      <c r="F28" s="1085">
        <v>33474.9</v>
      </c>
      <c r="G28" s="1085">
        <v>28935.200000000001</v>
      </c>
      <c r="H28" s="1085">
        <v>25252.2</v>
      </c>
      <c r="I28" s="1085">
        <v>28722.5</v>
      </c>
      <c r="J28" s="1085">
        <v>28937.899999999998</v>
      </c>
      <c r="K28" s="1085">
        <v>33881.299999999996</v>
      </c>
      <c r="L28" s="1085">
        <v>33285.5</v>
      </c>
      <c r="M28" s="1085">
        <v>50194.400000000001</v>
      </c>
      <c r="N28" s="1085">
        <v>25410.399999999998</v>
      </c>
      <c r="O28" s="1085">
        <v>28976.600000000002</v>
      </c>
      <c r="P28" s="1085">
        <v>40996</v>
      </c>
      <c r="Q28" s="1085">
        <v>42515.5</v>
      </c>
      <c r="R28" s="1085">
        <v>40119.300000000003</v>
      </c>
      <c r="S28" s="1085">
        <v>40815.4</v>
      </c>
      <c r="T28" s="1085">
        <v>35753.800000000003</v>
      </c>
      <c r="U28" s="1085">
        <v>33871.200000000004</v>
      </c>
      <c r="V28" s="1085">
        <v>36146.300000000003</v>
      </c>
      <c r="W28" s="1085">
        <v>47221.9</v>
      </c>
      <c r="X28" s="1085">
        <v>44172.4</v>
      </c>
      <c r="Y28" s="1085">
        <v>36171.599999999999</v>
      </c>
      <c r="Z28" s="1085">
        <v>29013.600000000002</v>
      </c>
      <c r="AA28" s="1085">
        <v>34239.300000000003</v>
      </c>
      <c r="AB28" s="1085">
        <v>35243</v>
      </c>
      <c r="AC28" s="1085">
        <v>43649.4</v>
      </c>
      <c r="AD28" s="1085">
        <v>40867.700000000004</v>
      </c>
      <c r="AE28" s="1085">
        <v>38299.699999999997</v>
      </c>
      <c r="AF28" s="1085">
        <v>42966.9</v>
      </c>
      <c r="AG28" s="1085">
        <v>43336.700000000004</v>
      </c>
      <c r="AH28" s="1085">
        <v>40130.1</v>
      </c>
      <c r="AI28" s="1085">
        <v>38967.1</v>
      </c>
      <c r="AJ28" s="1085">
        <v>38002.9</v>
      </c>
      <c r="AK28" s="1085">
        <v>56874.2</v>
      </c>
      <c r="AL28" s="1085">
        <v>36407.799999999996</v>
      </c>
      <c r="AM28" s="1085">
        <v>44292.6</v>
      </c>
      <c r="AN28" s="1085">
        <v>44407.9</v>
      </c>
      <c r="AO28" s="1085">
        <v>61705.7</v>
      </c>
      <c r="AP28" s="1085">
        <v>51841.3</v>
      </c>
      <c r="AQ28" s="1085">
        <v>51589.1</v>
      </c>
      <c r="AR28" s="1085">
        <v>57094.9</v>
      </c>
      <c r="AS28" s="1085">
        <v>62612.200000000004</v>
      </c>
      <c r="AT28" s="1085">
        <v>61747.799999999996</v>
      </c>
      <c r="AU28" s="1085">
        <v>72754.7</v>
      </c>
      <c r="AV28" s="1085">
        <v>45242</v>
      </c>
      <c r="AW28" s="1085">
        <v>49419.100000000006</v>
      </c>
      <c r="AX28" s="1085">
        <v>61418.400000000001</v>
      </c>
      <c r="AY28" s="1085">
        <v>61450.192999999999</v>
      </c>
      <c r="AZ28" s="1085">
        <v>57653.22</v>
      </c>
      <c r="BA28" s="1085">
        <v>58506.417000000001</v>
      </c>
      <c r="BB28" s="1085">
        <v>56436.794000000002</v>
      </c>
      <c r="BC28" s="1085">
        <v>59037.311000000002</v>
      </c>
      <c r="BD28" s="1085">
        <v>56850.11</v>
      </c>
      <c r="BE28" s="1085">
        <v>64639.303999999996</v>
      </c>
      <c r="BF28" s="1085">
        <v>67539.615999999995</v>
      </c>
      <c r="BG28" s="1085">
        <v>97617.872000000003</v>
      </c>
      <c r="BH28" s="1085">
        <v>92195.34</v>
      </c>
      <c r="BI28" s="1085">
        <v>98227.027000000002</v>
      </c>
      <c r="BJ28" s="1085">
        <v>69702.744142049996</v>
      </c>
      <c r="BK28" s="1085">
        <v>84751.919895340005</v>
      </c>
      <c r="BL28" s="1085">
        <v>74056.944267420011</v>
      </c>
      <c r="BM28" s="1085">
        <v>66142.629653579992</v>
      </c>
      <c r="BN28" s="1085">
        <v>49780.0929492</v>
      </c>
      <c r="BO28" s="1085">
        <v>61808.250025799993</v>
      </c>
      <c r="BP28" s="1085">
        <v>66738.109610080006</v>
      </c>
      <c r="BQ28" s="1085">
        <v>63592.590251120004</v>
      </c>
      <c r="BR28" s="1085">
        <v>77648.908026689998</v>
      </c>
      <c r="BS28" s="1085">
        <v>148246.79370888998</v>
      </c>
      <c r="BT28" s="1085">
        <v>121314.70376420001</v>
      </c>
      <c r="BU28" s="1085">
        <v>108682.82517070002</v>
      </c>
      <c r="BV28" s="1085">
        <v>107294.57660019</v>
      </c>
      <c r="BW28" s="1085">
        <v>206557.98452184</v>
      </c>
      <c r="BX28" s="1085">
        <v>189485.36368638001</v>
      </c>
      <c r="BY28" s="1085">
        <v>167936.57656532997</v>
      </c>
      <c r="BZ28" s="1085">
        <v>227045.64447351999</v>
      </c>
      <c r="CA28" s="1085">
        <v>206220.08708586</v>
      </c>
      <c r="CB28" s="1085">
        <v>256148.56311998999</v>
      </c>
      <c r="CC28" s="1085">
        <v>305158.04004261998</v>
      </c>
      <c r="CD28" s="1085">
        <v>357813.20314781001</v>
      </c>
      <c r="CE28" s="1085">
        <v>283377.73533320002</v>
      </c>
      <c r="CF28" s="1085">
        <v>389314.02393271</v>
      </c>
      <c r="CG28" s="1085">
        <v>453029.79149648006</v>
      </c>
      <c r="CH28" s="1085">
        <v>450105.20090460003</v>
      </c>
      <c r="CI28" s="1085">
        <v>392389.76894422004</v>
      </c>
      <c r="CJ28" s="1085">
        <v>408407.32035755005</v>
      </c>
      <c r="CK28" s="1085">
        <v>451317.11964122002</v>
      </c>
      <c r="CL28" s="1085">
        <v>488762.27523812</v>
      </c>
      <c r="CM28" s="1085">
        <v>337939.34199694003</v>
      </c>
      <c r="CN28" s="1085">
        <v>333947.22514007002</v>
      </c>
      <c r="CO28" s="1085">
        <v>371934.94760908</v>
      </c>
      <c r="CP28" s="1085">
        <v>288520.06105130998</v>
      </c>
      <c r="CQ28" s="1085">
        <v>293827.61628979002</v>
      </c>
      <c r="CR28" s="1085">
        <v>335029.27977785002</v>
      </c>
      <c r="CS28" s="1085">
        <v>378738.50037393998</v>
      </c>
      <c r="CT28" s="1085">
        <v>388034.08621434</v>
      </c>
      <c r="CU28" s="1085">
        <v>410448.56514384004</v>
      </c>
      <c r="CV28" s="1085">
        <v>376659.84281509003</v>
      </c>
      <c r="CW28" s="1085">
        <v>372840.12117443001</v>
      </c>
      <c r="CX28" s="1085">
        <v>378543.80091472005</v>
      </c>
      <c r="CY28" s="1085">
        <v>310740.93312311999</v>
      </c>
      <c r="CZ28" s="1085">
        <v>308865.38784218999</v>
      </c>
      <c r="DA28" s="1085">
        <v>300160.18427609</v>
      </c>
      <c r="DB28" s="1085">
        <v>290728.11602327001</v>
      </c>
      <c r="DC28" s="1085">
        <v>279294.82007191004</v>
      </c>
      <c r="DD28" s="1085">
        <v>268584.35245807999</v>
      </c>
      <c r="DE28" s="1085">
        <v>261269.22818070999</v>
      </c>
      <c r="DF28" s="1085">
        <v>226972.92841307999</v>
      </c>
      <c r="DG28" s="1085">
        <v>225396.21660633999</v>
      </c>
      <c r="DH28" s="1085">
        <v>231738.93154448998</v>
      </c>
      <c r="DI28" s="1085">
        <v>210882.07120663999</v>
      </c>
      <c r="DJ28" s="1085">
        <v>220297.03453703001</v>
      </c>
      <c r="DK28" s="1085">
        <v>215606.24630321999</v>
      </c>
      <c r="DL28" s="1085">
        <v>201519.54324237999</v>
      </c>
      <c r="DM28" s="1085">
        <v>171939.18700094998</v>
      </c>
      <c r="DN28" s="1085">
        <v>184191.65174202999</v>
      </c>
      <c r="DO28" s="1085">
        <v>216977.73648691998</v>
      </c>
      <c r="DP28" s="1085">
        <v>171516.80397683999</v>
      </c>
      <c r="DQ28" s="1085">
        <v>185857.62628650997</v>
      </c>
      <c r="DR28" s="1085">
        <v>198794.12917151998</v>
      </c>
      <c r="DS28" s="1085">
        <v>193097.78376592998</v>
      </c>
      <c r="DT28" s="1085">
        <v>184135.68782328998</v>
      </c>
      <c r="DU28" s="1085">
        <v>172074.42751688001</v>
      </c>
      <c r="DV28" s="1085">
        <v>145836.13850005998</v>
      </c>
      <c r="DW28" s="1085">
        <v>154053.67116819997</v>
      </c>
      <c r="DX28" s="1085">
        <v>126221.35402328002</v>
      </c>
      <c r="DY28" s="1085">
        <v>153248.93733193999</v>
      </c>
      <c r="DZ28" s="1085">
        <v>138908.30042578999</v>
      </c>
      <c r="EA28" s="1085">
        <v>140506.80609103001</v>
      </c>
      <c r="EB28" s="1085">
        <v>143013.78237372998</v>
      </c>
      <c r="EC28" s="1085">
        <v>272317.42021507997</v>
      </c>
      <c r="ED28" s="1085">
        <v>141393.85401154999</v>
      </c>
      <c r="EE28" s="1085">
        <v>135089.45523007002</v>
      </c>
      <c r="EF28" s="1085">
        <v>81793.264574419998</v>
      </c>
      <c r="EG28" s="1085">
        <v>16961.80476132</v>
      </c>
      <c r="EH28" s="1085">
        <v>15725.405064930001</v>
      </c>
      <c r="EI28" s="1085">
        <v>14874.278964879999</v>
      </c>
      <c r="EJ28" s="1085">
        <v>21782.069791869999</v>
      </c>
      <c r="EK28" s="1085">
        <v>13195.85790067</v>
      </c>
      <c r="EL28" s="1085">
        <v>9800.13981212</v>
      </c>
      <c r="EM28" s="1085">
        <v>8678.5926011299998</v>
      </c>
      <c r="EN28" s="1085">
        <v>8836.5283997199986</v>
      </c>
      <c r="EO28" s="1085">
        <v>16235.309269950001</v>
      </c>
      <c r="EP28" s="1085">
        <v>14156.69780616</v>
      </c>
      <c r="EQ28" s="1085">
        <v>12550.12901678</v>
      </c>
      <c r="ER28" s="1130">
        <v>12635.379324760001</v>
      </c>
      <c r="ES28" s="1130">
        <v>13442.9511554</v>
      </c>
      <c r="ET28" s="1130">
        <v>14041.582215889999</v>
      </c>
      <c r="EU28" s="1130">
        <v>25668.028093470002</v>
      </c>
      <c r="EV28" s="1130">
        <v>34003.31198857</v>
      </c>
      <c r="EW28" s="1130">
        <v>42267.273600640001</v>
      </c>
      <c r="EX28" s="1130">
        <v>71511.901941809992</v>
      </c>
      <c r="EY28" s="1130">
        <v>62454.241828809994</v>
      </c>
      <c r="EZ28" s="1130">
        <v>68849.012211350011</v>
      </c>
      <c r="FA28" s="1130">
        <v>66825.034183669995</v>
      </c>
      <c r="FB28" s="1130">
        <v>55295.206936520008</v>
      </c>
      <c r="FC28" s="1130">
        <v>78677.624349520003</v>
      </c>
      <c r="FD28" s="1130">
        <v>91205.796860970004</v>
      </c>
      <c r="FE28" s="1040"/>
    </row>
    <row r="29" spans="1:161" ht="15.75" customHeight="1">
      <c r="A29" s="1084" t="s">
        <v>945</v>
      </c>
      <c r="B29" s="1085">
        <v>627.20000000000005</v>
      </c>
      <c r="C29" s="1085">
        <v>733.1</v>
      </c>
      <c r="D29" s="1085">
        <v>809</v>
      </c>
      <c r="E29" s="1085">
        <v>728.6</v>
      </c>
      <c r="F29" s="1085">
        <v>667.5</v>
      </c>
      <c r="G29" s="1085">
        <v>889.9</v>
      </c>
      <c r="H29" s="1085">
        <v>1005.9</v>
      </c>
      <c r="I29" s="1085">
        <v>941.6</v>
      </c>
      <c r="J29" s="1085">
        <v>1042.5999999999999</v>
      </c>
      <c r="K29" s="1085">
        <v>842.2</v>
      </c>
      <c r="L29" s="1085">
        <v>875.4</v>
      </c>
      <c r="M29" s="1085">
        <v>999</v>
      </c>
      <c r="N29" s="1085">
        <v>877.3</v>
      </c>
      <c r="O29" s="1085">
        <v>883.9</v>
      </c>
      <c r="P29" s="1085">
        <v>849</v>
      </c>
      <c r="Q29" s="1085">
        <v>1013.9</v>
      </c>
      <c r="R29" s="1085">
        <v>1177.9000000000001</v>
      </c>
      <c r="S29" s="1085">
        <v>1104.9000000000001</v>
      </c>
      <c r="T29" s="1085">
        <v>981</v>
      </c>
      <c r="U29" s="1085">
        <v>1198.8</v>
      </c>
      <c r="V29" s="1085">
        <v>1207.4000000000001</v>
      </c>
      <c r="W29" s="1085">
        <v>1021.6</v>
      </c>
      <c r="X29" s="1085">
        <v>1281.4000000000001</v>
      </c>
      <c r="Y29" s="1085">
        <v>1161.5999999999999</v>
      </c>
      <c r="Z29" s="1085">
        <v>1138.4000000000001</v>
      </c>
      <c r="AA29" s="1085">
        <v>1008.8</v>
      </c>
      <c r="AB29" s="1085">
        <v>1200.4000000000001</v>
      </c>
      <c r="AC29" s="1085">
        <v>2603.1</v>
      </c>
      <c r="AD29" s="1085">
        <v>2311.4</v>
      </c>
      <c r="AE29" s="1085">
        <v>1096.0999999999999</v>
      </c>
      <c r="AF29" s="1085">
        <v>870.9</v>
      </c>
      <c r="AG29" s="1085">
        <v>709.8</v>
      </c>
      <c r="AH29" s="1085">
        <v>993</v>
      </c>
      <c r="AI29" s="1085">
        <v>1096.2</v>
      </c>
      <c r="AJ29" s="1085">
        <v>998.9</v>
      </c>
      <c r="AK29" s="1085">
        <v>1029.2</v>
      </c>
      <c r="AL29" s="1085">
        <v>1044.0999999999999</v>
      </c>
      <c r="AM29" s="1085">
        <v>985.5</v>
      </c>
      <c r="AN29" s="1085">
        <v>1491.3</v>
      </c>
      <c r="AO29" s="1085">
        <v>1571.5</v>
      </c>
      <c r="AP29" s="1085">
        <v>1913</v>
      </c>
      <c r="AQ29" s="1085">
        <v>1913</v>
      </c>
      <c r="AR29" s="1085">
        <v>2100.8000000000002</v>
      </c>
      <c r="AS29" s="1085">
        <v>2285.3000000000002</v>
      </c>
      <c r="AT29" s="1085">
        <v>2821.6</v>
      </c>
      <c r="AU29" s="1085">
        <v>3229.9</v>
      </c>
      <c r="AV29" s="1085">
        <v>3267.8</v>
      </c>
      <c r="AW29" s="1085">
        <v>1763.8</v>
      </c>
      <c r="AX29" s="1085">
        <v>3279.3</v>
      </c>
      <c r="AY29" s="1085">
        <v>1368.787</v>
      </c>
      <c r="AZ29" s="1085">
        <v>1878.663</v>
      </c>
      <c r="BA29" s="1085">
        <v>31.783999999999999</v>
      </c>
      <c r="BB29" s="1085">
        <v>0.77900000000000003</v>
      </c>
      <c r="BC29" s="1085">
        <v>0.77900000000000003</v>
      </c>
      <c r="BD29" s="1085">
        <v>0.77900000000000003</v>
      </c>
      <c r="BE29" s="1085">
        <v>0.77900000000000003</v>
      </c>
      <c r="BF29" s="1085">
        <v>0.77900000000000003</v>
      </c>
      <c r="BG29" s="1085">
        <v>0.77900000000000003</v>
      </c>
      <c r="BH29" s="1085">
        <v>0.77900000000000003</v>
      </c>
      <c r="BI29" s="1085">
        <v>12271.289000000001</v>
      </c>
      <c r="BJ29" s="1085">
        <v>0.77867270999999993</v>
      </c>
      <c r="BK29" s="1085">
        <v>0.77867270999999993</v>
      </c>
      <c r="BL29" s="1085">
        <v>0.77867270999999993</v>
      </c>
      <c r="BM29" s="1085">
        <v>-4632.1184602900003</v>
      </c>
      <c r="BN29" s="1085">
        <v>-13356.757082290002</v>
      </c>
      <c r="BO29" s="1085">
        <v>0.77867270999999993</v>
      </c>
      <c r="BP29" s="1085">
        <v>0.77867270999999993</v>
      </c>
      <c r="BQ29" s="1085">
        <v>0.77867270999999993</v>
      </c>
      <c r="BR29" s="1085">
        <v>0.77867270999999993</v>
      </c>
      <c r="BS29" s="1085">
        <v>0.77867270999999993</v>
      </c>
      <c r="BT29" s="1085">
        <v>0.77867270999999993</v>
      </c>
      <c r="BU29" s="1085">
        <v>0.77867270999999993</v>
      </c>
      <c r="BV29" s="1085">
        <v>0.77867270999999993</v>
      </c>
      <c r="BW29" s="1085">
        <v>0.77867270999999993</v>
      </c>
      <c r="BX29" s="1085">
        <v>0.77867270999999993</v>
      </c>
      <c r="BY29" s="1085">
        <v>0.77867270999999993</v>
      </c>
      <c r="BZ29" s="1085">
        <v>0.77867270999999993</v>
      </c>
      <c r="CA29" s="1085">
        <v>0.77867270999999993</v>
      </c>
      <c r="CB29" s="1085">
        <v>0.77867270999999993</v>
      </c>
      <c r="CC29" s="1085">
        <v>0.77867270999999993</v>
      </c>
      <c r="CD29" s="1085">
        <v>0.77867270999999993</v>
      </c>
      <c r="CE29" s="1085">
        <v>0.77867270999999993</v>
      </c>
      <c r="CF29" s="1085">
        <v>0.77867270999999993</v>
      </c>
      <c r="CG29" s="1085">
        <v>0.77867270999999993</v>
      </c>
      <c r="CH29" s="1085">
        <v>0.77867270999999993</v>
      </c>
      <c r="CI29" s="1085">
        <v>0.77867270999999993</v>
      </c>
      <c r="CJ29" s="1085">
        <v>0.77867270999999993</v>
      </c>
      <c r="CK29" s="1085">
        <v>0.77867270999999993</v>
      </c>
      <c r="CL29" s="1085">
        <v>0.77867270999999993</v>
      </c>
      <c r="CM29" s="1085">
        <v>0.77867270999999993</v>
      </c>
      <c r="CN29" s="1085">
        <v>0.77867270999999993</v>
      </c>
      <c r="CO29" s="1085">
        <v>0.77867270999999993</v>
      </c>
      <c r="CP29" s="1085">
        <v>0.77867270999999993</v>
      </c>
      <c r="CQ29" s="1085">
        <v>0.77867270999999993</v>
      </c>
      <c r="CR29" s="1085">
        <v>0.77867270999999993</v>
      </c>
      <c r="CS29" s="1085">
        <v>0.77867270999999993</v>
      </c>
      <c r="CT29" s="1085">
        <v>0.77867270999999993</v>
      </c>
      <c r="CU29" s="1085">
        <v>0.77867270999999993</v>
      </c>
      <c r="CV29" s="1085">
        <v>0.77867270999999993</v>
      </c>
      <c r="CW29" s="1085">
        <v>0.77867270999999993</v>
      </c>
      <c r="CX29" s="1085">
        <v>0.77867270999999993</v>
      </c>
      <c r="CY29" s="1085">
        <v>0.77867270999999993</v>
      </c>
      <c r="CZ29" s="1085">
        <v>0.77867270999999993</v>
      </c>
      <c r="DA29" s="1085">
        <v>0.77867270999999993</v>
      </c>
      <c r="DB29" s="1085">
        <v>0.77867270999999993</v>
      </c>
      <c r="DC29" s="1085">
        <v>0.77867270999999993</v>
      </c>
      <c r="DD29" s="1085">
        <v>0.77867270999999993</v>
      </c>
      <c r="DE29" s="1085">
        <v>0.77867270999999993</v>
      </c>
      <c r="DF29" s="1085">
        <v>0.77867270999999993</v>
      </c>
      <c r="DG29" s="1085">
        <v>0.77867270999999993</v>
      </c>
      <c r="DH29" s="1085">
        <v>0.77867270999999993</v>
      </c>
      <c r="DI29" s="1085">
        <v>0.77867270999999993</v>
      </c>
      <c r="DJ29" s="1085">
        <v>0.77867270999999993</v>
      </c>
      <c r="DK29" s="1085">
        <v>0.77867270999999993</v>
      </c>
      <c r="DL29" s="1085">
        <v>0.77867270999999993</v>
      </c>
      <c r="DM29" s="1085">
        <v>0.77867270999999993</v>
      </c>
      <c r="DN29" s="1085">
        <v>0.77867270999999993</v>
      </c>
      <c r="DO29" s="1085">
        <v>0.77867270999999993</v>
      </c>
      <c r="DP29" s="1085">
        <v>0.77867270999999993</v>
      </c>
      <c r="DQ29" s="1085">
        <v>0.77867270999999993</v>
      </c>
      <c r="DR29" s="1085">
        <v>0.77867270999999993</v>
      </c>
      <c r="DS29" s="1085">
        <v>0.77867270999999993</v>
      </c>
      <c r="DT29" s="1085">
        <v>0.77867270999999993</v>
      </c>
      <c r="DU29" s="1085">
        <v>0.77867270999999993</v>
      </c>
      <c r="DV29" s="1085">
        <v>0.77867270999999993</v>
      </c>
      <c r="DW29" s="1085">
        <v>0.77867270999999993</v>
      </c>
      <c r="DX29" s="1085">
        <v>0.77867270999999993</v>
      </c>
      <c r="DY29" s="1085">
        <v>0.77867270999999993</v>
      </c>
      <c r="DZ29" s="1085">
        <v>0.77867270999999993</v>
      </c>
      <c r="EA29" s="1085">
        <v>0.77867270999999993</v>
      </c>
      <c r="EB29" s="1085">
        <v>0.77867270999999993</v>
      </c>
      <c r="EC29" s="1085">
        <v>0.77867270999999993</v>
      </c>
      <c r="ED29" s="1085">
        <v>0</v>
      </c>
      <c r="EE29" s="1085">
        <v>0</v>
      </c>
      <c r="EF29" s="1085">
        <v>0</v>
      </c>
      <c r="EG29" s="1085">
        <v>0</v>
      </c>
      <c r="EH29" s="1085">
        <v>0</v>
      </c>
      <c r="EI29" s="1085">
        <v>0</v>
      </c>
      <c r="EJ29" s="1085">
        <v>0</v>
      </c>
      <c r="EK29" s="1085">
        <v>0</v>
      </c>
      <c r="EL29" s="1085">
        <v>0</v>
      </c>
      <c r="EM29" s="1085">
        <v>0</v>
      </c>
      <c r="EN29" s="1085">
        <v>0</v>
      </c>
      <c r="EO29" s="1085">
        <v>0</v>
      </c>
      <c r="EP29" s="1085">
        <v>0</v>
      </c>
      <c r="EQ29" s="1085">
        <v>0</v>
      </c>
      <c r="ER29" s="1130">
        <v>0</v>
      </c>
      <c r="ES29" s="1130">
        <v>0</v>
      </c>
      <c r="ET29" s="1130">
        <v>0</v>
      </c>
      <c r="EU29" s="1130">
        <v>10696.45739055</v>
      </c>
      <c r="EV29" s="1130">
        <v>25762.22235493</v>
      </c>
      <c r="EW29" s="1130">
        <v>29357.01954148</v>
      </c>
      <c r="EX29" s="1130">
        <v>50477.777127000001</v>
      </c>
      <c r="EY29" s="1130">
        <v>47277.265240010005</v>
      </c>
      <c r="EZ29" s="1130">
        <v>47747.035053449996</v>
      </c>
      <c r="FA29" s="1130">
        <v>43313.165459190001</v>
      </c>
      <c r="FB29" s="1130">
        <v>24463.884489799999</v>
      </c>
      <c r="FC29" s="1130">
        <v>47021.648059290004</v>
      </c>
      <c r="FD29" s="1130">
        <v>56040.25336848</v>
      </c>
      <c r="FE29" s="1040"/>
    </row>
    <row r="30" spans="1:161" ht="15.75" customHeight="1">
      <c r="A30" s="1084" t="s">
        <v>946</v>
      </c>
      <c r="B30" s="1085">
        <v>25394.9</v>
      </c>
      <c r="C30" s="1085">
        <v>25207.5</v>
      </c>
      <c r="D30" s="1085">
        <v>28729.3</v>
      </c>
      <c r="E30" s="1085">
        <v>32532.2</v>
      </c>
      <c r="F30" s="1085">
        <v>32807.4</v>
      </c>
      <c r="G30" s="1085">
        <v>28045.3</v>
      </c>
      <c r="H30" s="1085">
        <v>24246.3</v>
      </c>
      <c r="I30" s="1085">
        <v>27780.9</v>
      </c>
      <c r="J30" s="1085">
        <v>27895.3</v>
      </c>
      <c r="K30" s="1085">
        <v>33039.1</v>
      </c>
      <c r="L30" s="1085">
        <v>32410.1</v>
      </c>
      <c r="M30" s="1085">
        <v>49195.4</v>
      </c>
      <c r="N30" s="1085">
        <v>24533.1</v>
      </c>
      <c r="O30" s="1085">
        <v>28092.7</v>
      </c>
      <c r="P30" s="1085">
        <v>40147</v>
      </c>
      <c r="Q30" s="1085">
        <v>41501.599999999999</v>
      </c>
      <c r="R30" s="1085">
        <v>38941.4</v>
      </c>
      <c r="S30" s="1085">
        <v>39710.5</v>
      </c>
      <c r="T30" s="1085">
        <v>34772.800000000003</v>
      </c>
      <c r="U30" s="1085">
        <v>32672.400000000001</v>
      </c>
      <c r="V30" s="1085">
        <v>34938.9</v>
      </c>
      <c r="W30" s="1085">
        <v>46200.3</v>
      </c>
      <c r="X30" s="1085">
        <v>42891</v>
      </c>
      <c r="Y30" s="1085">
        <v>35010</v>
      </c>
      <c r="Z30" s="1085">
        <v>27875.200000000001</v>
      </c>
      <c r="AA30" s="1085">
        <v>33230.5</v>
      </c>
      <c r="AB30" s="1085">
        <v>34042.6</v>
      </c>
      <c r="AC30" s="1085">
        <v>41046.300000000003</v>
      </c>
      <c r="AD30" s="1085">
        <v>38556.300000000003</v>
      </c>
      <c r="AE30" s="1085">
        <v>37203.599999999999</v>
      </c>
      <c r="AF30" s="1085">
        <v>42096</v>
      </c>
      <c r="AG30" s="1085">
        <v>42626.9</v>
      </c>
      <c r="AH30" s="1085">
        <v>39137.1</v>
      </c>
      <c r="AI30" s="1085">
        <v>37870.9</v>
      </c>
      <c r="AJ30" s="1085">
        <v>37004</v>
      </c>
      <c r="AK30" s="1085">
        <v>55845</v>
      </c>
      <c r="AL30" s="1085">
        <v>35363.699999999997</v>
      </c>
      <c r="AM30" s="1085">
        <v>43307.1</v>
      </c>
      <c r="AN30" s="1085">
        <v>42916.6</v>
      </c>
      <c r="AO30" s="1085">
        <v>60134.2</v>
      </c>
      <c r="AP30" s="1085">
        <v>49928.3</v>
      </c>
      <c r="AQ30" s="1085">
        <v>49676.1</v>
      </c>
      <c r="AR30" s="1085">
        <v>54994.1</v>
      </c>
      <c r="AS30" s="1085">
        <v>60326.9</v>
      </c>
      <c r="AT30" s="1085">
        <v>58926.2</v>
      </c>
      <c r="AU30" s="1085">
        <v>69524.800000000003</v>
      </c>
      <c r="AV30" s="1085">
        <v>41974.2</v>
      </c>
      <c r="AW30" s="1085">
        <v>47655.3</v>
      </c>
      <c r="AX30" s="1085">
        <v>58139.1</v>
      </c>
      <c r="AY30" s="1085">
        <v>60081.406000000003</v>
      </c>
      <c r="AZ30" s="1085">
        <v>55774.557000000001</v>
      </c>
      <c r="BA30" s="1085">
        <v>58474.633000000002</v>
      </c>
      <c r="BB30" s="1085">
        <v>56436.014999999999</v>
      </c>
      <c r="BC30" s="1085">
        <v>59036.531999999999</v>
      </c>
      <c r="BD30" s="1085">
        <v>56849.330999999998</v>
      </c>
      <c r="BE30" s="1085">
        <v>64638.525000000001</v>
      </c>
      <c r="BF30" s="1085">
        <v>67538.837</v>
      </c>
      <c r="BG30" s="1085">
        <v>97617.092999999993</v>
      </c>
      <c r="BH30" s="1085">
        <v>92194.561000000002</v>
      </c>
      <c r="BI30" s="1085">
        <v>85955.737999999998</v>
      </c>
      <c r="BJ30" s="1085">
        <v>69701.965469339993</v>
      </c>
      <c r="BK30" s="1085">
        <v>84751.141222630002</v>
      </c>
      <c r="BL30" s="1085">
        <v>74056.165594710008</v>
      </c>
      <c r="BM30" s="1085">
        <v>70774.748113869995</v>
      </c>
      <c r="BN30" s="1085">
        <v>63136.850031490001</v>
      </c>
      <c r="BO30" s="1085">
        <v>61807.471353089997</v>
      </c>
      <c r="BP30" s="1085">
        <v>66737.330937370003</v>
      </c>
      <c r="BQ30" s="1085">
        <v>63591.811578410001</v>
      </c>
      <c r="BR30" s="1085">
        <v>77648.129353979995</v>
      </c>
      <c r="BS30" s="1085">
        <v>148246.01503618</v>
      </c>
      <c r="BT30" s="1085">
        <v>121313.92509149</v>
      </c>
      <c r="BU30" s="1085">
        <v>108682.04649799</v>
      </c>
      <c r="BV30" s="1085">
        <v>107293.79792748</v>
      </c>
      <c r="BW30" s="1085">
        <v>206557.20584913</v>
      </c>
      <c r="BX30" s="1085">
        <v>189484.58501367</v>
      </c>
      <c r="BY30" s="1085">
        <v>167935.79789262</v>
      </c>
      <c r="BZ30" s="1085">
        <v>227044.86580080999</v>
      </c>
      <c r="CA30" s="1085">
        <v>206219.30841314999</v>
      </c>
      <c r="CB30" s="1085">
        <v>256147.78444727999</v>
      </c>
      <c r="CC30" s="1085">
        <v>305157.26136990997</v>
      </c>
      <c r="CD30" s="1085">
        <v>357812.42447509995</v>
      </c>
      <c r="CE30" s="1085">
        <v>283376.95666049002</v>
      </c>
      <c r="CF30" s="1085">
        <v>389313.24526</v>
      </c>
      <c r="CG30" s="1085">
        <v>453029.01282377</v>
      </c>
      <c r="CH30" s="1085">
        <v>450104.42223189003</v>
      </c>
      <c r="CI30" s="1085">
        <v>392388.99027151003</v>
      </c>
      <c r="CJ30" s="1085">
        <v>408406.54168484005</v>
      </c>
      <c r="CK30" s="1085">
        <v>451316.34096851002</v>
      </c>
      <c r="CL30" s="1085">
        <v>488761.49656540999</v>
      </c>
      <c r="CM30" s="1085">
        <v>337938.56332422997</v>
      </c>
      <c r="CN30" s="1085">
        <v>333946.44646735996</v>
      </c>
      <c r="CO30" s="1085">
        <v>371934.16893637</v>
      </c>
      <c r="CP30" s="1085">
        <v>288519.28237859998</v>
      </c>
      <c r="CQ30" s="1085">
        <v>293826.83761708002</v>
      </c>
      <c r="CR30" s="1085">
        <v>335028.50110514002</v>
      </c>
      <c r="CS30" s="1085">
        <v>378737.72170122998</v>
      </c>
      <c r="CT30" s="1085">
        <v>388033.30754163</v>
      </c>
      <c r="CU30" s="1085">
        <v>410447.78647112998</v>
      </c>
      <c r="CV30" s="1085">
        <v>376659.06414238003</v>
      </c>
      <c r="CW30" s="1085">
        <v>372839.34250171995</v>
      </c>
      <c r="CX30" s="1085">
        <v>378543.02224200999</v>
      </c>
      <c r="CY30" s="1085">
        <v>310740.15445040999</v>
      </c>
      <c r="CZ30" s="1085">
        <v>308864.60916947998</v>
      </c>
      <c r="DA30" s="1085">
        <v>300159.40560338</v>
      </c>
      <c r="DB30" s="1085">
        <v>290727.33735056</v>
      </c>
      <c r="DC30" s="1085">
        <v>279294.04139920004</v>
      </c>
      <c r="DD30" s="1085">
        <v>268583.57378536998</v>
      </c>
      <c r="DE30" s="1085">
        <v>261268.44950799999</v>
      </c>
      <c r="DF30" s="1085">
        <v>226972.14974036999</v>
      </c>
      <c r="DG30" s="1085">
        <v>225395.43793363002</v>
      </c>
      <c r="DH30" s="1085">
        <v>231738.15287178001</v>
      </c>
      <c r="DI30" s="1085">
        <v>210881.29253392998</v>
      </c>
      <c r="DJ30" s="1085">
        <v>220296.25586432</v>
      </c>
      <c r="DK30" s="1085">
        <v>215605.46763051001</v>
      </c>
      <c r="DL30" s="1085">
        <v>201518.76456967002</v>
      </c>
      <c r="DM30" s="1085">
        <v>171938.40832823998</v>
      </c>
      <c r="DN30" s="1085">
        <v>184190.87306932002</v>
      </c>
      <c r="DO30" s="1085">
        <v>216976.95781420998</v>
      </c>
      <c r="DP30" s="1085">
        <v>171516.02530413002</v>
      </c>
      <c r="DQ30" s="1085">
        <v>185856.8476138</v>
      </c>
      <c r="DR30" s="1085">
        <v>198793.35049881</v>
      </c>
      <c r="DS30" s="1085">
        <v>193097.00509322001</v>
      </c>
      <c r="DT30" s="1085">
        <v>184134.90915057997</v>
      </c>
      <c r="DU30" s="1085">
        <v>172073.64884417001</v>
      </c>
      <c r="DV30" s="1085">
        <v>145835.35982735001</v>
      </c>
      <c r="DW30" s="1085">
        <v>154052.89249549</v>
      </c>
      <c r="DX30" s="1085">
        <v>126220.57535057001</v>
      </c>
      <c r="DY30" s="1085">
        <v>153248.15865923002</v>
      </c>
      <c r="DZ30" s="1085">
        <v>138907.52175307999</v>
      </c>
      <c r="EA30" s="1085">
        <v>140506.02741832001</v>
      </c>
      <c r="EB30" s="1085">
        <v>143013.00370102</v>
      </c>
      <c r="EC30" s="1085">
        <v>272316.64154237002</v>
      </c>
      <c r="ED30" s="1085">
        <v>141393.85401154999</v>
      </c>
      <c r="EE30" s="1085">
        <v>135089.45523007002</v>
      </c>
      <c r="EF30" s="1085">
        <v>81793.264574419998</v>
      </c>
      <c r="EG30" s="1085">
        <v>16961.80476132</v>
      </c>
      <c r="EH30" s="1085">
        <v>15725.405064930001</v>
      </c>
      <c r="EI30" s="1085">
        <v>14874.278964879999</v>
      </c>
      <c r="EJ30" s="1085">
        <v>21782.069791869999</v>
      </c>
      <c r="EK30" s="1085">
        <v>13195.85790067</v>
      </c>
      <c r="EL30" s="1085">
        <v>9800.13981212</v>
      </c>
      <c r="EM30" s="1085">
        <v>8678.5926011299998</v>
      </c>
      <c r="EN30" s="1085">
        <v>8836.5283997199986</v>
      </c>
      <c r="EO30" s="1085">
        <v>16235.309269950001</v>
      </c>
      <c r="EP30" s="1085">
        <v>14156.69780616</v>
      </c>
      <c r="EQ30" s="1085">
        <v>12550.12901678</v>
      </c>
      <c r="ER30" s="1130">
        <v>12635.379324760001</v>
      </c>
      <c r="ES30" s="1130">
        <v>13442.9511554</v>
      </c>
      <c r="ET30" s="1130">
        <v>14041.582215889999</v>
      </c>
      <c r="EU30" s="1130">
        <v>14971.57070292</v>
      </c>
      <c r="EV30" s="1130">
        <v>8241.0896336400001</v>
      </c>
      <c r="EW30" s="1130">
        <v>12910.254059159999</v>
      </c>
      <c r="EX30" s="1130">
        <v>21034.124814810002</v>
      </c>
      <c r="EY30" s="1130">
        <v>15176.976588799998</v>
      </c>
      <c r="EZ30" s="1130">
        <v>21101.977157900001</v>
      </c>
      <c r="FA30" s="1130">
        <v>23511.868724479998</v>
      </c>
      <c r="FB30" s="1130">
        <v>30831.322446720002</v>
      </c>
      <c r="FC30" s="1130">
        <v>31655.976290229999</v>
      </c>
      <c r="FD30" s="1130">
        <v>35165.543492489996</v>
      </c>
      <c r="FE30" s="1040"/>
    </row>
    <row r="31" spans="1:161" ht="15.75" customHeight="1">
      <c r="A31" s="1090"/>
      <c r="B31" s="1085"/>
      <c r="C31" s="1085"/>
      <c r="D31" s="1085"/>
      <c r="E31" s="1085"/>
      <c r="F31" s="1085"/>
      <c r="G31" s="1085"/>
      <c r="H31" s="1085"/>
      <c r="I31" s="1085"/>
      <c r="J31" s="1085"/>
      <c r="K31" s="1085"/>
      <c r="L31" s="1085"/>
      <c r="M31" s="1085"/>
      <c r="N31" s="1085"/>
      <c r="O31" s="1085"/>
      <c r="P31" s="1085"/>
      <c r="Q31" s="1085"/>
      <c r="R31" s="1085"/>
      <c r="S31" s="1085"/>
      <c r="T31" s="1085"/>
      <c r="U31" s="1085"/>
      <c r="V31" s="1085"/>
      <c r="W31" s="1085"/>
      <c r="X31" s="1085"/>
      <c r="Y31" s="1085"/>
      <c r="Z31" s="1085"/>
      <c r="AA31" s="1085"/>
      <c r="AB31" s="1085"/>
      <c r="AC31" s="1085"/>
      <c r="AD31" s="1085"/>
      <c r="AE31" s="1085"/>
      <c r="AF31" s="1085"/>
      <c r="AG31" s="1085"/>
      <c r="AH31" s="1085"/>
      <c r="AI31" s="1085"/>
      <c r="AJ31" s="1085"/>
      <c r="AK31" s="1085"/>
      <c r="AL31" s="1085"/>
      <c r="AM31" s="1085"/>
      <c r="AN31" s="1085"/>
      <c r="AO31" s="1085"/>
      <c r="AP31" s="1085"/>
      <c r="AQ31" s="1085"/>
      <c r="AR31" s="1085"/>
      <c r="AS31" s="1085"/>
      <c r="AT31" s="1085"/>
      <c r="AU31" s="1085"/>
      <c r="AV31" s="1085"/>
      <c r="AW31" s="1085"/>
      <c r="AX31" s="1085"/>
      <c r="AY31" s="1085"/>
      <c r="AZ31" s="1085"/>
      <c r="BA31" s="1085"/>
      <c r="BB31" s="1085"/>
      <c r="BC31" s="1085"/>
      <c r="BD31" s="1085"/>
      <c r="BE31" s="1085"/>
      <c r="BF31" s="1085"/>
      <c r="BG31" s="1085"/>
      <c r="BH31" s="1085"/>
      <c r="BI31" s="1085"/>
      <c r="BJ31" s="1085"/>
      <c r="BK31" s="1085"/>
      <c r="BL31" s="1085"/>
      <c r="BM31" s="1085"/>
      <c r="BN31" s="1085"/>
      <c r="BO31" s="1085"/>
      <c r="BP31" s="1085"/>
      <c r="BQ31" s="1085"/>
      <c r="BR31" s="1085"/>
      <c r="BS31" s="1085"/>
      <c r="BT31" s="1085"/>
      <c r="BU31" s="1085"/>
      <c r="BV31" s="1085"/>
      <c r="BW31" s="1085"/>
      <c r="BX31" s="1085"/>
      <c r="BY31" s="1085"/>
      <c r="BZ31" s="1085"/>
      <c r="CA31" s="1085"/>
      <c r="CB31" s="1085"/>
      <c r="CC31" s="1085"/>
      <c r="CD31" s="1085"/>
      <c r="CE31" s="1085"/>
      <c r="CF31" s="1085"/>
      <c r="CG31" s="1085"/>
      <c r="CH31" s="1085"/>
      <c r="CI31" s="1085"/>
      <c r="CJ31" s="1085"/>
      <c r="CK31" s="1085"/>
      <c r="CL31" s="1085"/>
      <c r="CM31" s="1085"/>
      <c r="CN31" s="1085"/>
      <c r="CO31" s="1085"/>
      <c r="CP31" s="1085"/>
      <c r="CQ31" s="1085"/>
      <c r="CR31" s="1085"/>
      <c r="CS31" s="1085"/>
      <c r="CT31" s="1085"/>
      <c r="CU31" s="1085"/>
      <c r="CV31" s="1085"/>
      <c r="CW31" s="1085"/>
      <c r="CX31" s="1085"/>
      <c r="CY31" s="1085"/>
      <c r="CZ31" s="1085"/>
      <c r="DA31" s="1085"/>
      <c r="DB31" s="1085"/>
      <c r="DC31" s="1085"/>
      <c r="DD31" s="1085"/>
      <c r="DE31" s="1085"/>
      <c r="DF31" s="1085"/>
      <c r="DG31" s="1085"/>
      <c r="DH31" s="1085"/>
      <c r="DI31" s="1085"/>
      <c r="DJ31" s="1085"/>
      <c r="DK31" s="1085"/>
      <c r="DL31" s="1085"/>
      <c r="DM31" s="1085"/>
      <c r="DN31" s="1085"/>
      <c r="DO31" s="1085"/>
      <c r="DP31" s="1085"/>
      <c r="DQ31" s="1085"/>
      <c r="DR31" s="1085"/>
      <c r="DS31" s="1085"/>
      <c r="DT31" s="1085"/>
      <c r="DU31" s="1085"/>
      <c r="DV31" s="1085"/>
      <c r="DW31" s="1085"/>
      <c r="DX31" s="1085"/>
      <c r="DY31" s="1085"/>
      <c r="DZ31" s="1085"/>
      <c r="EA31" s="1085"/>
      <c r="EB31" s="1085"/>
      <c r="EC31" s="1085"/>
      <c r="ED31" s="1085"/>
      <c r="EE31" s="1085"/>
      <c r="EF31" s="1085"/>
      <c r="EG31" s="1085"/>
      <c r="EH31" s="1085"/>
      <c r="EI31" s="1085"/>
      <c r="EJ31" s="1085"/>
      <c r="EK31" s="1085"/>
      <c r="EL31" s="1085"/>
      <c r="EM31" s="1085"/>
      <c r="EN31" s="1085"/>
      <c r="EO31" s="1085"/>
      <c r="EP31" s="1085"/>
      <c r="EQ31" s="1085"/>
      <c r="ER31" s="1130"/>
      <c r="ES31" s="1130"/>
      <c r="ET31" s="1130"/>
      <c r="EU31" s="1130"/>
      <c r="EV31" s="1130"/>
      <c r="EW31" s="1130"/>
      <c r="EX31" s="1130"/>
      <c r="EY31" s="1130"/>
      <c r="EZ31" s="1130"/>
      <c r="FA31" s="1130"/>
      <c r="FB31" s="1130"/>
      <c r="FC31" s="1130"/>
      <c r="FD31" s="1130"/>
      <c r="FE31" s="1040"/>
    </row>
    <row r="32" spans="1:161" ht="15.75" customHeight="1">
      <c r="A32" s="1081" t="s">
        <v>947</v>
      </c>
      <c r="B32" s="1085">
        <v>214.7</v>
      </c>
      <c r="C32" s="1085">
        <v>214.3</v>
      </c>
      <c r="D32" s="1085">
        <v>2508.3000000000002</v>
      </c>
      <c r="E32" s="1085">
        <v>214.3</v>
      </c>
      <c r="F32" s="1085">
        <v>214.3</v>
      </c>
      <c r="G32" s="1085">
        <v>142.80000000000001</v>
      </c>
      <c r="H32" s="1085">
        <v>142.9</v>
      </c>
      <c r="I32" s="1085">
        <v>142.9</v>
      </c>
      <c r="J32" s="1085">
        <v>0.9</v>
      </c>
      <c r="K32" s="1085">
        <v>0</v>
      </c>
      <c r="L32" s="1085">
        <v>0</v>
      </c>
      <c r="M32" s="1085">
        <v>0</v>
      </c>
      <c r="N32" s="1085">
        <v>0</v>
      </c>
      <c r="O32" s="1085">
        <v>0</v>
      </c>
      <c r="P32" s="1085">
        <v>0</v>
      </c>
      <c r="Q32" s="1085">
        <v>3121.9</v>
      </c>
      <c r="R32" s="1085">
        <v>3122</v>
      </c>
      <c r="S32" s="1085">
        <v>2782</v>
      </c>
      <c r="T32" s="1085">
        <v>2781.9</v>
      </c>
      <c r="U32" s="1085">
        <v>2781.9</v>
      </c>
      <c r="V32" s="1085">
        <v>5564</v>
      </c>
      <c r="W32" s="1085">
        <v>2782</v>
      </c>
      <c r="X32" s="1085">
        <v>2782</v>
      </c>
      <c r="Y32" s="1085">
        <v>2782</v>
      </c>
      <c r="Z32" s="1085">
        <v>2782</v>
      </c>
      <c r="AA32" s="1085">
        <v>2782</v>
      </c>
      <c r="AB32" s="1085">
        <v>2782</v>
      </c>
      <c r="AC32" s="1085">
        <v>2782</v>
      </c>
      <c r="AD32" s="1085">
        <v>2782</v>
      </c>
      <c r="AE32" s="1085">
        <v>2782</v>
      </c>
      <c r="AF32" s="1085">
        <v>2782</v>
      </c>
      <c r="AG32" s="1085">
        <v>2782</v>
      </c>
      <c r="AH32" s="1085">
        <v>2782</v>
      </c>
      <c r="AI32" s="1085">
        <v>2782</v>
      </c>
      <c r="AJ32" s="1085">
        <v>2782</v>
      </c>
      <c r="AK32" s="1085">
        <v>2782</v>
      </c>
      <c r="AL32" s="1085">
        <v>3032</v>
      </c>
      <c r="AM32" s="1085">
        <v>3032</v>
      </c>
      <c r="AN32" s="1085">
        <v>3900.3</v>
      </c>
      <c r="AO32" s="1085">
        <v>3900.3</v>
      </c>
      <c r="AP32" s="1085">
        <v>3900.3</v>
      </c>
      <c r="AQ32" s="1085">
        <v>3900.3</v>
      </c>
      <c r="AR32" s="1085">
        <v>3900.3</v>
      </c>
      <c r="AS32" s="1085">
        <v>3900.3</v>
      </c>
      <c r="AT32" s="1085">
        <v>3900.3</v>
      </c>
      <c r="AU32" s="1085">
        <v>3900.3</v>
      </c>
      <c r="AV32" s="1085">
        <v>4122.8</v>
      </c>
      <c r="AW32" s="1085">
        <v>3900.3</v>
      </c>
      <c r="AX32" s="1085">
        <v>4016.2</v>
      </c>
      <c r="AY32" s="1085">
        <v>740</v>
      </c>
      <c r="AZ32" s="1085">
        <v>250</v>
      </c>
      <c r="BA32" s="1085">
        <v>688.42100000000005</v>
      </c>
      <c r="BB32" s="1085">
        <v>438.42099999999999</v>
      </c>
      <c r="BC32" s="1085">
        <v>438.42099999999999</v>
      </c>
      <c r="BD32" s="1085">
        <v>0</v>
      </c>
      <c r="BE32" s="1085">
        <v>1029.8320000000001</v>
      </c>
      <c r="BF32" s="1085">
        <v>1029.511</v>
      </c>
      <c r="BG32" s="1085">
        <v>1026.972</v>
      </c>
      <c r="BH32" s="1085">
        <v>1030.7139999999999</v>
      </c>
      <c r="BI32" s="1085">
        <v>1029.511</v>
      </c>
      <c r="BJ32" s="1085">
        <v>3748.3356600000002</v>
      </c>
      <c r="BK32" s="1085">
        <v>2377.5209169999998</v>
      </c>
      <c r="BL32" s="1085">
        <v>3159.2209979999998</v>
      </c>
      <c r="BM32" s="1085">
        <v>27907.540399000001</v>
      </c>
      <c r="BN32" s="1085">
        <v>30474.151044300001</v>
      </c>
      <c r="BO32" s="1085">
        <v>36090.748232699996</v>
      </c>
      <c r="BP32" s="1085">
        <v>41684.976068000004</v>
      </c>
      <c r="BQ32" s="1085">
        <v>42858.877775000001</v>
      </c>
      <c r="BR32" s="1085">
        <v>78021.971523800006</v>
      </c>
      <c r="BS32" s="1085">
        <v>65251.303785199998</v>
      </c>
      <c r="BT32" s="1085">
        <v>70818.808659000002</v>
      </c>
      <c r="BU32" s="1085">
        <v>66657.039994799998</v>
      </c>
      <c r="BV32" s="1085">
        <v>79779.3348253</v>
      </c>
      <c r="BW32" s="1085">
        <v>79638.964219699992</v>
      </c>
      <c r="BX32" s="1085">
        <v>88251.880109699996</v>
      </c>
      <c r="BY32" s="1085">
        <v>83412.728726699992</v>
      </c>
      <c r="BZ32" s="1085">
        <v>83618.803923300002</v>
      </c>
      <c r="CA32" s="1085">
        <v>85695.0872867</v>
      </c>
      <c r="CB32" s="1085">
        <v>85557.7374212</v>
      </c>
      <c r="CC32" s="1085">
        <v>68469.39417</v>
      </c>
      <c r="CD32" s="1085">
        <v>68970.808516999998</v>
      </c>
      <c r="CE32" s="1085">
        <v>68929.815944800008</v>
      </c>
      <c r="CF32" s="1085">
        <v>68072.381157800002</v>
      </c>
      <c r="CG32" s="1085">
        <v>68249.140274199992</v>
      </c>
      <c r="CH32" s="1085">
        <v>76066.335892999996</v>
      </c>
      <c r="CI32" s="1085">
        <v>67212.039939499999</v>
      </c>
      <c r="CJ32" s="1085">
        <v>59286.914052</v>
      </c>
      <c r="CK32" s="1085">
        <v>57377.502034999998</v>
      </c>
      <c r="CL32" s="1085">
        <v>57800.127727999999</v>
      </c>
      <c r="CM32" s="1085">
        <v>65128.248897999998</v>
      </c>
      <c r="CN32" s="1085">
        <v>64535.414464900001</v>
      </c>
      <c r="CO32" s="1085">
        <v>65643.422980100004</v>
      </c>
      <c r="CP32" s="1085">
        <v>264188.50140310003</v>
      </c>
      <c r="CQ32" s="1085">
        <v>263575.6267359</v>
      </c>
      <c r="CR32" s="1085">
        <v>316838.54508000001</v>
      </c>
      <c r="CS32" s="1085">
        <v>313497.89710109995</v>
      </c>
      <c r="CT32" s="1085">
        <v>343468.89398300002</v>
      </c>
      <c r="CU32" s="1085">
        <v>343436.214928</v>
      </c>
      <c r="CV32" s="1085">
        <v>364221.67479899997</v>
      </c>
      <c r="CW32" s="1085">
        <v>378248.22676300001</v>
      </c>
      <c r="CX32" s="1085">
        <v>382148.45364899997</v>
      </c>
      <c r="CY32" s="1085">
        <v>375795.29084500001</v>
      </c>
      <c r="CZ32" s="1085">
        <v>374387.61487400002</v>
      </c>
      <c r="DA32" s="1085">
        <v>377852.43522699998</v>
      </c>
      <c r="DB32" s="1085">
        <v>370876.96029999998</v>
      </c>
      <c r="DC32" s="1085">
        <v>368424.25525799999</v>
      </c>
      <c r="DD32" s="1085">
        <v>391150.67517478002</v>
      </c>
      <c r="DE32" s="1085">
        <v>390960.621094</v>
      </c>
      <c r="DF32" s="1085">
        <v>391804.22671000002</v>
      </c>
      <c r="DG32" s="1085">
        <v>392158.02364600002</v>
      </c>
      <c r="DH32" s="1085">
        <v>393460.01889571996</v>
      </c>
      <c r="DI32" s="1085">
        <v>402450.69679671997</v>
      </c>
      <c r="DJ32" s="1085">
        <v>402598.43728315004</v>
      </c>
      <c r="DK32" s="1085">
        <v>402654.43028815003</v>
      </c>
      <c r="DL32" s="1085">
        <v>407902.47447215003</v>
      </c>
      <c r="DM32" s="1085">
        <v>406863.04418958002</v>
      </c>
      <c r="DN32" s="1085">
        <v>307564.05949558003</v>
      </c>
      <c r="DO32" s="1085">
        <v>343727.93855258002</v>
      </c>
      <c r="DP32" s="1085">
        <v>141408.36339001</v>
      </c>
      <c r="DQ32" s="1085">
        <v>143402.99132901002</v>
      </c>
      <c r="DR32" s="1085">
        <v>146369.19788301</v>
      </c>
      <c r="DS32" s="1085">
        <v>147012.62829143999</v>
      </c>
      <c r="DT32" s="1085">
        <v>141740.00442844001</v>
      </c>
      <c r="DU32" s="1085">
        <v>175736.81359844</v>
      </c>
      <c r="DV32" s="1085">
        <v>147337.89438186999</v>
      </c>
      <c r="DW32" s="1085">
        <v>149343.65743287001</v>
      </c>
      <c r="DX32" s="1085">
        <v>168950.82634187001</v>
      </c>
      <c r="DY32" s="1085">
        <v>168951.39922729999</v>
      </c>
      <c r="DZ32" s="1085">
        <v>152197.2376583</v>
      </c>
      <c r="EA32" s="1085">
        <v>163183.22197784</v>
      </c>
      <c r="EB32" s="1085">
        <v>162420.09368168999</v>
      </c>
      <c r="EC32" s="1085">
        <v>161850.33477168999</v>
      </c>
      <c r="ED32" s="1085">
        <v>160547.19181396</v>
      </c>
      <c r="EE32" s="1085">
        <v>160375.74485954997</v>
      </c>
      <c r="EF32" s="1085">
        <v>160153.02201582</v>
      </c>
      <c r="EG32" s="1085">
        <v>159717.49949854999</v>
      </c>
      <c r="EH32" s="1085">
        <v>163407.89404529001</v>
      </c>
      <c r="EI32" s="1085">
        <v>211608.04062399</v>
      </c>
      <c r="EJ32" s="1085">
        <v>212174.65659288</v>
      </c>
      <c r="EK32" s="1085">
        <v>216769.87614695998</v>
      </c>
      <c r="EL32" s="1085">
        <v>257941.02040994001</v>
      </c>
      <c r="EM32" s="1085">
        <v>258161.54156470002</v>
      </c>
      <c r="EN32" s="1085">
        <v>259967.51566507001</v>
      </c>
      <c r="EO32" s="1085">
        <v>260324.97682384</v>
      </c>
      <c r="EP32" s="1085">
        <v>304447.96161404997</v>
      </c>
      <c r="EQ32" s="1085">
        <v>297312.02111146</v>
      </c>
      <c r="ER32" s="1130">
        <v>288178.43469845003</v>
      </c>
      <c r="ES32" s="1130">
        <v>307782.05180919002</v>
      </c>
      <c r="ET32" s="1130">
        <v>345243.72703191999</v>
      </c>
      <c r="EU32" s="1130">
        <v>351877.41604690999</v>
      </c>
      <c r="EV32" s="1130">
        <v>467961.81053404999</v>
      </c>
      <c r="EW32" s="1130">
        <v>589251.51694589003</v>
      </c>
      <c r="EX32" s="1130">
        <v>604344.80873167003</v>
      </c>
      <c r="EY32" s="1130">
        <v>641519.51220147999</v>
      </c>
      <c r="EZ32" s="1130">
        <v>605364.83026790002</v>
      </c>
      <c r="FA32" s="1130">
        <v>615700.59724636003</v>
      </c>
      <c r="FB32" s="1130">
        <v>752718.35678756994</v>
      </c>
      <c r="FC32" s="1130">
        <v>708897.63527878001</v>
      </c>
      <c r="FD32" s="1130">
        <v>778965.12145758001</v>
      </c>
      <c r="FE32" s="1040"/>
    </row>
    <row r="33" spans="1:161" ht="15.75" customHeight="1">
      <c r="A33" s="1084" t="s">
        <v>948</v>
      </c>
      <c r="B33" s="1085">
        <v>214.7</v>
      </c>
      <c r="C33" s="1085">
        <v>214.3</v>
      </c>
      <c r="D33" s="1085">
        <v>2508.3000000000002</v>
      </c>
      <c r="E33" s="1085">
        <v>214.3</v>
      </c>
      <c r="F33" s="1085">
        <v>214.3</v>
      </c>
      <c r="G33" s="1085">
        <v>142.80000000000001</v>
      </c>
      <c r="H33" s="1085">
        <v>142.9</v>
      </c>
      <c r="I33" s="1085">
        <v>142.9</v>
      </c>
      <c r="J33" s="1085">
        <v>0.9</v>
      </c>
      <c r="K33" s="1085">
        <v>0</v>
      </c>
      <c r="L33" s="1085">
        <v>0</v>
      </c>
      <c r="M33" s="1085">
        <v>0</v>
      </c>
      <c r="N33" s="1085">
        <v>0</v>
      </c>
      <c r="O33" s="1085">
        <v>0</v>
      </c>
      <c r="P33" s="1085">
        <v>0</v>
      </c>
      <c r="Q33" s="1085">
        <v>3121.9</v>
      </c>
      <c r="R33" s="1085">
        <v>3122</v>
      </c>
      <c r="S33" s="1085">
        <v>2782</v>
      </c>
      <c r="T33" s="1085">
        <v>2781.9</v>
      </c>
      <c r="U33" s="1085">
        <v>2781.9</v>
      </c>
      <c r="V33" s="1085">
        <v>5564</v>
      </c>
      <c r="W33" s="1085">
        <v>2782</v>
      </c>
      <c r="X33" s="1085">
        <v>2782</v>
      </c>
      <c r="Y33" s="1085">
        <v>2782</v>
      </c>
      <c r="Z33" s="1085">
        <v>2782</v>
      </c>
      <c r="AA33" s="1085">
        <v>2782</v>
      </c>
      <c r="AB33" s="1085">
        <v>2782</v>
      </c>
      <c r="AC33" s="1085">
        <v>2782</v>
      </c>
      <c r="AD33" s="1085">
        <v>2782</v>
      </c>
      <c r="AE33" s="1085">
        <v>2782</v>
      </c>
      <c r="AF33" s="1085">
        <v>2782</v>
      </c>
      <c r="AG33" s="1085">
        <v>2782</v>
      </c>
      <c r="AH33" s="1085">
        <v>2782</v>
      </c>
      <c r="AI33" s="1085">
        <v>2782</v>
      </c>
      <c r="AJ33" s="1085">
        <v>2782</v>
      </c>
      <c r="AK33" s="1085">
        <v>2782</v>
      </c>
      <c r="AL33" s="1085">
        <v>3032</v>
      </c>
      <c r="AM33" s="1085">
        <v>3032</v>
      </c>
      <c r="AN33" s="1085">
        <v>3900.3</v>
      </c>
      <c r="AO33" s="1085">
        <v>3900.3</v>
      </c>
      <c r="AP33" s="1085">
        <v>3900.3</v>
      </c>
      <c r="AQ33" s="1085">
        <v>3900.3</v>
      </c>
      <c r="AR33" s="1085">
        <v>3900.3</v>
      </c>
      <c r="AS33" s="1085">
        <v>3900.3</v>
      </c>
      <c r="AT33" s="1085">
        <v>3900.3</v>
      </c>
      <c r="AU33" s="1085">
        <v>3900.3</v>
      </c>
      <c r="AV33" s="1085">
        <v>4122.8</v>
      </c>
      <c r="AW33" s="1085">
        <v>3900.3</v>
      </c>
      <c r="AX33" s="1085">
        <v>4016.2</v>
      </c>
      <c r="AY33" s="1085">
        <v>740</v>
      </c>
      <c r="AZ33" s="1085">
        <v>250</v>
      </c>
      <c r="BA33" s="1085">
        <v>688.42100000000005</v>
      </c>
      <c r="BB33" s="1085">
        <v>438.42099999999999</v>
      </c>
      <c r="BC33" s="1085">
        <v>438.42099999999999</v>
      </c>
      <c r="BD33" s="1085">
        <v>0</v>
      </c>
      <c r="BE33" s="1085">
        <v>1029.8320000000001</v>
      </c>
      <c r="BF33" s="1085">
        <v>1029.511</v>
      </c>
      <c r="BG33" s="1085">
        <v>1026.972</v>
      </c>
      <c r="BH33" s="1085">
        <v>1030.7139999999999</v>
      </c>
      <c r="BI33" s="1085">
        <v>1029.511</v>
      </c>
      <c r="BJ33" s="1085">
        <v>3748.3356600000002</v>
      </c>
      <c r="BK33" s="1085">
        <v>2377.5209169999998</v>
      </c>
      <c r="BL33" s="1085">
        <v>3159.2209979999998</v>
      </c>
      <c r="BM33" s="1085">
        <v>27907.540399000001</v>
      </c>
      <c r="BN33" s="1085">
        <v>30474.151044300001</v>
      </c>
      <c r="BO33" s="1085">
        <v>36090.748232699996</v>
      </c>
      <c r="BP33" s="1085">
        <v>41684.976068000004</v>
      </c>
      <c r="BQ33" s="1085">
        <v>42858.877775000001</v>
      </c>
      <c r="BR33" s="1085">
        <v>78021.971523800006</v>
      </c>
      <c r="BS33" s="1085">
        <v>65251.303785199998</v>
      </c>
      <c r="BT33" s="1085">
        <v>70818.808659000002</v>
      </c>
      <c r="BU33" s="1085">
        <v>66657.039994799998</v>
      </c>
      <c r="BV33" s="1085">
        <v>79779.3348253</v>
      </c>
      <c r="BW33" s="1085">
        <v>79638.964219699992</v>
      </c>
      <c r="BX33" s="1085">
        <v>88251.880109699996</v>
      </c>
      <c r="BY33" s="1085">
        <v>83412.728726699992</v>
      </c>
      <c r="BZ33" s="1085">
        <v>83618.803923300002</v>
      </c>
      <c r="CA33" s="1085">
        <v>85695.0872867</v>
      </c>
      <c r="CB33" s="1085">
        <v>85557.7374212</v>
      </c>
      <c r="CC33" s="1085">
        <v>68469.39417</v>
      </c>
      <c r="CD33" s="1085">
        <v>68970.808516999998</v>
      </c>
      <c r="CE33" s="1085">
        <v>68929.815944800008</v>
      </c>
      <c r="CF33" s="1085">
        <v>68072.381157800002</v>
      </c>
      <c r="CG33" s="1085">
        <v>68249.140274199992</v>
      </c>
      <c r="CH33" s="1085">
        <v>76066.335892999996</v>
      </c>
      <c r="CI33" s="1085">
        <v>67212.039939499999</v>
      </c>
      <c r="CJ33" s="1085">
        <v>59286.914052</v>
      </c>
      <c r="CK33" s="1085">
        <v>57377.502034999998</v>
      </c>
      <c r="CL33" s="1085">
        <v>57800.127727999999</v>
      </c>
      <c r="CM33" s="1085">
        <v>65128.248897999998</v>
      </c>
      <c r="CN33" s="1085">
        <v>64535.414464900001</v>
      </c>
      <c r="CO33" s="1085">
        <v>65643.422980100004</v>
      </c>
      <c r="CP33" s="1085">
        <v>264188.50140310003</v>
      </c>
      <c r="CQ33" s="1085">
        <v>263575.6267359</v>
      </c>
      <c r="CR33" s="1085">
        <v>316838.54508000001</v>
      </c>
      <c r="CS33" s="1085">
        <v>313497.89710109995</v>
      </c>
      <c r="CT33" s="1085">
        <v>343468.89398300002</v>
      </c>
      <c r="CU33" s="1085">
        <v>343436.214928</v>
      </c>
      <c r="CV33" s="1085">
        <v>364221.67479899997</v>
      </c>
      <c r="CW33" s="1085">
        <v>378248.22676300001</v>
      </c>
      <c r="CX33" s="1085">
        <v>382148.45364899997</v>
      </c>
      <c r="CY33" s="1085">
        <v>375795.29084500001</v>
      </c>
      <c r="CZ33" s="1085">
        <v>374387.61487400002</v>
      </c>
      <c r="DA33" s="1085">
        <v>377852.43522699998</v>
      </c>
      <c r="DB33" s="1085">
        <v>370876.96029999998</v>
      </c>
      <c r="DC33" s="1085">
        <v>368424.25525799999</v>
      </c>
      <c r="DD33" s="1085">
        <v>391150.67517478002</v>
      </c>
      <c r="DE33" s="1085">
        <v>390960.621094</v>
      </c>
      <c r="DF33" s="1085">
        <v>391804.22671000002</v>
      </c>
      <c r="DG33" s="1085">
        <v>392158.02364600002</v>
      </c>
      <c r="DH33" s="1085">
        <v>393460.01889571996</v>
      </c>
      <c r="DI33" s="1085">
        <v>402450.69679671997</v>
      </c>
      <c r="DJ33" s="1085">
        <v>402598.43728315004</v>
      </c>
      <c r="DK33" s="1085">
        <v>402654.43028815003</v>
      </c>
      <c r="DL33" s="1085">
        <v>407902.47447215003</v>
      </c>
      <c r="DM33" s="1085">
        <v>406863.04418958002</v>
      </c>
      <c r="DN33" s="1085">
        <v>307564.05949558003</v>
      </c>
      <c r="DO33" s="1085">
        <v>343727.93855258002</v>
      </c>
      <c r="DP33" s="1085">
        <v>141408.36339001</v>
      </c>
      <c r="DQ33" s="1085">
        <v>143402.99132901002</v>
      </c>
      <c r="DR33" s="1085">
        <v>146369.19788301</v>
      </c>
      <c r="DS33" s="1085">
        <v>147012.62829143999</v>
      </c>
      <c r="DT33" s="1085">
        <v>141740.00442844001</v>
      </c>
      <c r="DU33" s="1085">
        <v>175736.81359844</v>
      </c>
      <c r="DV33" s="1085">
        <v>147337.89438186999</v>
      </c>
      <c r="DW33" s="1085">
        <v>149343.65743287001</v>
      </c>
      <c r="DX33" s="1085">
        <v>168950.82634187001</v>
      </c>
      <c r="DY33" s="1085">
        <v>168951.39922729999</v>
      </c>
      <c r="DZ33" s="1085">
        <v>152197.2376583</v>
      </c>
      <c r="EA33" s="1085">
        <v>163183.22197784</v>
      </c>
      <c r="EB33" s="1085">
        <v>162420.09368168999</v>
      </c>
      <c r="EC33" s="1085">
        <v>161850.33477168999</v>
      </c>
      <c r="ED33" s="1085">
        <v>160547.19181396</v>
      </c>
      <c r="EE33" s="1085">
        <v>160375.74485954997</v>
      </c>
      <c r="EF33" s="1085">
        <v>160153.02201582</v>
      </c>
      <c r="EG33" s="1085">
        <v>159717.49949854999</v>
      </c>
      <c r="EH33" s="1085">
        <v>163407.89404529001</v>
      </c>
      <c r="EI33" s="1085">
        <v>211608.04062399</v>
      </c>
      <c r="EJ33" s="1085">
        <v>212174.65659288</v>
      </c>
      <c r="EK33" s="1085">
        <v>216769.87614695998</v>
      </c>
      <c r="EL33" s="1085">
        <v>257941.02040994001</v>
      </c>
      <c r="EM33" s="1085">
        <v>258161.54156470002</v>
      </c>
      <c r="EN33" s="1085">
        <v>259967.51566507001</v>
      </c>
      <c r="EO33" s="1085">
        <v>260324.97682384</v>
      </c>
      <c r="EP33" s="1085">
        <v>304447.96161404997</v>
      </c>
      <c r="EQ33" s="1085">
        <v>297312.02111146</v>
      </c>
      <c r="ER33" s="1130">
        <v>288178.43469845003</v>
      </c>
      <c r="ES33" s="1130">
        <v>307782.05180919002</v>
      </c>
      <c r="ET33" s="1130">
        <v>345243.72703191999</v>
      </c>
      <c r="EU33" s="1130">
        <v>351877.41604690999</v>
      </c>
      <c r="EV33" s="1130">
        <v>467961.81053404999</v>
      </c>
      <c r="EW33" s="1130">
        <v>589251.51694589003</v>
      </c>
      <c r="EX33" s="1130">
        <v>604344.80873167003</v>
      </c>
      <c r="EY33" s="1130">
        <v>641519.51220147999</v>
      </c>
      <c r="EZ33" s="1130">
        <v>605364.83026790002</v>
      </c>
      <c r="FA33" s="1130">
        <v>615700.59724636003</v>
      </c>
      <c r="FB33" s="1130">
        <v>752718.35678756994</v>
      </c>
      <c r="FC33" s="1130">
        <v>708897.63527878001</v>
      </c>
      <c r="FD33" s="1130">
        <v>778965.12145758001</v>
      </c>
      <c r="FE33" s="1040"/>
    </row>
    <row r="34" spans="1:161" ht="15.75" customHeight="1">
      <c r="A34" s="1090"/>
      <c r="B34" s="1085"/>
      <c r="C34" s="1085"/>
      <c r="D34" s="1085"/>
      <c r="E34" s="1085"/>
      <c r="F34" s="1085"/>
      <c r="G34" s="1085"/>
      <c r="H34" s="1085"/>
      <c r="I34" s="1085"/>
      <c r="J34" s="1085"/>
      <c r="K34" s="1085"/>
      <c r="L34" s="1085"/>
      <c r="M34" s="1085"/>
      <c r="N34" s="1085"/>
      <c r="O34" s="1085"/>
      <c r="P34" s="1085"/>
      <c r="Q34" s="1085"/>
      <c r="R34" s="1085"/>
      <c r="S34" s="1085"/>
      <c r="T34" s="1085"/>
      <c r="U34" s="1085"/>
      <c r="V34" s="1085"/>
      <c r="W34" s="1085"/>
      <c r="X34" s="1085"/>
      <c r="Y34" s="1085"/>
      <c r="Z34" s="1085"/>
      <c r="AA34" s="1085"/>
      <c r="AB34" s="1085"/>
      <c r="AC34" s="1085"/>
      <c r="AD34" s="1085"/>
      <c r="AE34" s="1085"/>
      <c r="AF34" s="1085"/>
      <c r="AG34" s="1085"/>
      <c r="AH34" s="1085"/>
      <c r="AI34" s="1085"/>
      <c r="AJ34" s="1085"/>
      <c r="AK34" s="1085"/>
      <c r="AL34" s="1085"/>
      <c r="AM34" s="1085"/>
      <c r="AN34" s="1085"/>
      <c r="AO34" s="1085"/>
      <c r="AP34" s="1085"/>
      <c r="AQ34" s="1085"/>
      <c r="AR34" s="1085"/>
      <c r="AS34" s="1085"/>
      <c r="AT34" s="1085"/>
      <c r="AU34" s="1085"/>
      <c r="AV34" s="1085"/>
      <c r="AW34" s="1085"/>
      <c r="AX34" s="1085"/>
      <c r="AY34" s="1085"/>
      <c r="AZ34" s="1085"/>
      <c r="BA34" s="1085"/>
      <c r="BB34" s="1085"/>
      <c r="BC34" s="1085"/>
      <c r="BD34" s="1085"/>
      <c r="BE34" s="1085"/>
      <c r="BF34" s="1085"/>
      <c r="BG34" s="1085"/>
      <c r="BH34" s="1085"/>
      <c r="BI34" s="1085"/>
      <c r="BJ34" s="1085"/>
      <c r="BK34" s="1085"/>
      <c r="BL34" s="1085"/>
      <c r="BM34" s="1085"/>
      <c r="BN34" s="1085"/>
      <c r="BO34" s="1085"/>
      <c r="BP34" s="1085"/>
      <c r="BQ34" s="1085"/>
      <c r="BR34" s="1085"/>
      <c r="BS34" s="1085"/>
      <c r="BT34" s="1085"/>
      <c r="BU34" s="1085"/>
      <c r="BV34" s="1085"/>
      <c r="BW34" s="1085"/>
      <c r="BX34" s="1085"/>
      <c r="BY34" s="1085"/>
      <c r="BZ34" s="1085"/>
      <c r="CA34" s="1085"/>
      <c r="CB34" s="1085"/>
      <c r="CC34" s="1085"/>
      <c r="CD34" s="1085"/>
      <c r="CE34" s="1085"/>
      <c r="CF34" s="1085"/>
      <c r="CG34" s="1085"/>
      <c r="CH34" s="1085"/>
      <c r="CI34" s="1085"/>
      <c r="CJ34" s="1085"/>
      <c r="CK34" s="1085"/>
      <c r="CL34" s="1085"/>
      <c r="CM34" s="1085"/>
      <c r="CN34" s="1085"/>
      <c r="CO34" s="1085"/>
      <c r="CP34" s="1085"/>
      <c r="CQ34" s="1085"/>
      <c r="CR34" s="1085"/>
      <c r="CS34" s="1085"/>
      <c r="CT34" s="1085"/>
      <c r="CU34" s="1085"/>
      <c r="CV34" s="1085"/>
      <c r="CW34" s="1085"/>
      <c r="CX34" s="1085"/>
      <c r="CY34" s="1085"/>
      <c r="CZ34" s="1085"/>
      <c r="DA34" s="1085"/>
      <c r="DB34" s="1085"/>
      <c r="DC34" s="1085"/>
      <c r="DD34" s="1085"/>
      <c r="DE34" s="1085"/>
      <c r="DF34" s="1085"/>
      <c r="DG34" s="1085"/>
      <c r="DH34" s="1085"/>
      <c r="DI34" s="1085"/>
      <c r="DJ34" s="1085"/>
      <c r="DK34" s="1085"/>
      <c r="DL34" s="1085"/>
      <c r="DM34" s="1085"/>
      <c r="DN34" s="1085"/>
      <c r="DO34" s="1085"/>
      <c r="DP34" s="1085"/>
      <c r="DQ34" s="1085"/>
      <c r="DR34" s="1085"/>
      <c r="DS34" s="1085"/>
      <c r="DT34" s="1085"/>
      <c r="DU34" s="1085"/>
      <c r="DV34" s="1085"/>
      <c r="DW34" s="1085"/>
      <c r="DX34" s="1085"/>
      <c r="DY34" s="1085"/>
      <c r="DZ34" s="1085"/>
      <c r="EA34" s="1085"/>
      <c r="EB34" s="1085"/>
      <c r="EC34" s="1085"/>
      <c r="ED34" s="1085"/>
      <c r="EE34" s="1085"/>
      <c r="EF34" s="1085"/>
      <c r="EG34" s="1085"/>
      <c r="EH34" s="1085"/>
      <c r="EI34" s="1085"/>
      <c r="EJ34" s="1085"/>
      <c r="EK34" s="1085"/>
      <c r="EL34" s="1085"/>
      <c r="EM34" s="1085"/>
      <c r="EN34" s="1085"/>
      <c r="EO34" s="1085"/>
      <c r="EP34" s="1085"/>
      <c r="EQ34" s="1085"/>
      <c r="ER34" s="1130"/>
      <c r="ES34" s="1130"/>
      <c r="ET34" s="1130"/>
      <c r="EU34" s="1130"/>
      <c r="EV34" s="1130"/>
      <c r="EW34" s="1130"/>
      <c r="EX34" s="1130"/>
      <c r="EY34" s="1130"/>
      <c r="EZ34" s="1130"/>
      <c r="FA34" s="1130"/>
      <c r="FB34" s="1130"/>
      <c r="FC34" s="1130"/>
      <c r="FD34" s="1130"/>
      <c r="FE34" s="1040"/>
    </row>
    <row r="35" spans="1:161" ht="15.75" customHeight="1">
      <c r="A35" s="1081" t="s">
        <v>949</v>
      </c>
      <c r="B35" s="1085">
        <v>17185.400000000001</v>
      </c>
      <c r="C35" s="1085">
        <v>20654.8</v>
      </c>
      <c r="D35" s="1085">
        <v>29157.200000000001</v>
      </c>
      <c r="E35" s="1085">
        <v>26974.3</v>
      </c>
      <c r="F35" s="1085">
        <v>34920.1</v>
      </c>
      <c r="G35" s="1085">
        <v>37231</v>
      </c>
      <c r="H35" s="1085">
        <v>41470</v>
      </c>
      <c r="I35" s="1085">
        <v>39319</v>
      </c>
      <c r="J35" s="1085">
        <v>44324.5</v>
      </c>
      <c r="K35" s="1085">
        <v>26635.4</v>
      </c>
      <c r="L35" s="1085">
        <v>21704.6</v>
      </c>
      <c r="M35" s="1085">
        <v>22719.1</v>
      </c>
      <c r="N35" s="1085">
        <v>18951.400000000001</v>
      </c>
      <c r="O35" s="1085">
        <v>30304.2</v>
      </c>
      <c r="P35" s="1085">
        <v>24623.3</v>
      </c>
      <c r="Q35" s="1085">
        <v>12534.2</v>
      </c>
      <c r="R35" s="1085">
        <v>14890.599999999999</v>
      </c>
      <c r="S35" s="1085">
        <v>18388.5</v>
      </c>
      <c r="T35" s="1085">
        <v>21873.3</v>
      </c>
      <c r="U35" s="1085">
        <v>17291.3</v>
      </c>
      <c r="V35" s="1085">
        <v>25382.100000000002</v>
      </c>
      <c r="W35" s="1085">
        <v>21790.5</v>
      </c>
      <c r="X35" s="1085">
        <v>18348.400000000001</v>
      </c>
      <c r="Y35" s="1085">
        <v>21456.899999999998</v>
      </c>
      <c r="Z35" s="1085">
        <v>21080.799999999999</v>
      </c>
      <c r="AA35" s="1085">
        <v>21734.2</v>
      </c>
      <c r="AB35" s="1085">
        <v>26230.899999999998</v>
      </c>
      <c r="AC35" s="1085">
        <v>21802.7</v>
      </c>
      <c r="AD35" s="1085">
        <v>22083.8</v>
      </c>
      <c r="AE35" s="1085">
        <v>15493.7</v>
      </c>
      <c r="AF35" s="1085">
        <v>28356.5</v>
      </c>
      <c r="AG35" s="1085">
        <v>20447.099999999999</v>
      </c>
      <c r="AH35" s="1085">
        <v>30552.3</v>
      </c>
      <c r="AI35" s="1085">
        <v>39865.700000000004</v>
      </c>
      <c r="AJ35" s="1085">
        <v>39330.600000000006</v>
      </c>
      <c r="AK35" s="1085">
        <v>18570</v>
      </c>
      <c r="AL35" s="1085">
        <v>18893.5</v>
      </c>
      <c r="AM35" s="1085">
        <v>17376.2</v>
      </c>
      <c r="AN35" s="1085">
        <v>18407.7</v>
      </c>
      <c r="AO35" s="1085">
        <v>18676</v>
      </c>
      <c r="AP35" s="1085">
        <v>20643.599999999999</v>
      </c>
      <c r="AQ35" s="1085">
        <v>16920.7</v>
      </c>
      <c r="AR35" s="1085">
        <v>16157.3</v>
      </c>
      <c r="AS35" s="1085">
        <v>21415.5</v>
      </c>
      <c r="AT35" s="1085">
        <v>22206.5</v>
      </c>
      <c r="AU35" s="1085">
        <v>21550.5</v>
      </c>
      <c r="AV35" s="1085">
        <v>28123.4</v>
      </c>
      <c r="AW35" s="1085">
        <v>23498</v>
      </c>
      <c r="AX35" s="1085">
        <v>23278.35</v>
      </c>
      <c r="AY35" s="1085">
        <v>34840.495999999999</v>
      </c>
      <c r="AZ35" s="1085">
        <v>30359.78</v>
      </c>
      <c r="BA35" s="1085">
        <v>20657.319</v>
      </c>
      <c r="BB35" s="1085">
        <v>23747.252</v>
      </c>
      <c r="BC35" s="1085">
        <v>19864.204000000002</v>
      </c>
      <c r="BD35" s="1085">
        <v>23905</v>
      </c>
      <c r="BE35" s="1085">
        <v>21455.261999999999</v>
      </c>
      <c r="BF35" s="1085">
        <v>34414.536999999997</v>
      </c>
      <c r="BG35" s="1085">
        <v>44254.928</v>
      </c>
      <c r="BH35" s="1085">
        <v>538420.35499999998</v>
      </c>
      <c r="BI35" s="1085">
        <v>570926.11580000003</v>
      </c>
      <c r="BJ35" s="1085">
        <v>653793.70709684014</v>
      </c>
      <c r="BK35" s="1085">
        <v>115859.07109498999</v>
      </c>
      <c r="BL35" s="1085">
        <v>99386.131256180015</v>
      </c>
      <c r="BM35" s="1085">
        <v>118537.48874113</v>
      </c>
      <c r="BN35" s="1085">
        <v>130159.61163555</v>
      </c>
      <c r="BO35" s="1085">
        <v>128213.05390016999</v>
      </c>
      <c r="BP35" s="1085">
        <v>140353.38828193001</v>
      </c>
      <c r="BQ35" s="1085">
        <v>141359.21356912001</v>
      </c>
      <c r="BR35" s="1085">
        <v>161720.73944823002</v>
      </c>
      <c r="BS35" s="1085">
        <v>184236.58063452999</v>
      </c>
      <c r="BT35" s="1085">
        <v>236880.54651629998</v>
      </c>
      <c r="BU35" s="1085">
        <v>248875.07582696999</v>
      </c>
      <c r="BV35" s="1085">
        <v>234499.6667646</v>
      </c>
      <c r="BW35" s="1085">
        <v>160534.89937033001</v>
      </c>
      <c r="BX35" s="1085">
        <v>154452.90969062</v>
      </c>
      <c r="BY35" s="1085">
        <v>198264.04922132002</v>
      </c>
      <c r="BZ35" s="1085">
        <v>235832.51079462003</v>
      </c>
      <c r="CA35" s="1085">
        <v>234410.77552589003</v>
      </c>
      <c r="CB35" s="1085">
        <v>213239.62740538002</v>
      </c>
      <c r="CC35" s="1085">
        <v>254897.30858682</v>
      </c>
      <c r="CD35" s="1085">
        <v>323192.06859315996</v>
      </c>
      <c r="CE35" s="1085">
        <v>316924.70564003999</v>
      </c>
      <c r="CF35" s="1085">
        <v>246023.11678499999</v>
      </c>
      <c r="CG35" s="1085">
        <v>248868.32330860998</v>
      </c>
      <c r="CH35" s="1085">
        <v>227223.01468819001</v>
      </c>
      <c r="CI35" s="1085">
        <v>211408.43657457002</v>
      </c>
      <c r="CJ35" s="1085">
        <v>229071.03166188</v>
      </c>
      <c r="CK35" s="1085">
        <v>214649.03462304999</v>
      </c>
      <c r="CL35" s="1085">
        <v>208518.43852609</v>
      </c>
      <c r="CM35" s="1085">
        <v>205938.20224637</v>
      </c>
      <c r="CN35" s="1085">
        <v>191226.15053966001</v>
      </c>
      <c r="CO35" s="1085">
        <v>179463.30332596001</v>
      </c>
      <c r="CP35" s="1085">
        <v>175138.74486610998</v>
      </c>
      <c r="CQ35" s="1085">
        <v>209324.04450388</v>
      </c>
      <c r="CR35" s="1085">
        <v>234947.29251279001</v>
      </c>
      <c r="CS35" s="1085">
        <v>196749.37372120001</v>
      </c>
      <c r="CT35" s="1085">
        <v>194561.11512346001</v>
      </c>
      <c r="CU35" s="1085">
        <v>197723.91488150001</v>
      </c>
      <c r="CV35" s="1085">
        <v>205361.18795789001</v>
      </c>
      <c r="CW35" s="1085">
        <v>182281.31939588001</v>
      </c>
      <c r="CX35" s="1085">
        <v>176370.93921611999</v>
      </c>
      <c r="CY35" s="1085">
        <v>179683.60180503002</v>
      </c>
      <c r="CZ35" s="1085">
        <v>167714.06539023999</v>
      </c>
      <c r="DA35" s="1085">
        <v>172259.57750956001</v>
      </c>
      <c r="DB35" s="1085">
        <v>165728.06755329002</v>
      </c>
      <c r="DC35" s="1085">
        <v>170833.28501383003</v>
      </c>
      <c r="DD35" s="1085">
        <v>172443.01453412999</v>
      </c>
      <c r="DE35" s="1085">
        <v>161630.45759216999</v>
      </c>
      <c r="DF35" s="1085">
        <v>162024.09973882997</v>
      </c>
      <c r="DG35" s="1085">
        <v>208122.15132388999</v>
      </c>
      <c r="DH35" s="1085">
        <v>211073.86627031997</v>
      </c>
      <c r="DI35" s="1085">
        <v>254885.4909302</v>
      </c>
      <c r="DJ35" s="1085">
        <v>259344.73329721001</v>
      </c>
      <c r="DK35" s="1085">
        <v>244376.52053159996</v>
      </c>
      <c r="DL35" s="1085">
        <v>227089.40222003</v>
      </c>
      <c r="DM35" s="1085">
        <v>258394.85086852999</v>
      </c>
      <c r="DN35" s="1085">
        <v>301513.39392997004</v>
      </c>
      <c r="DO35" s="1085">
        <v>335579.44179198</v>
      </c>
      <c r="DP35" s="1085">
        <v>320435.49746451003</v>
      </c>
      <c r="DQ35" s="1085">
        <v>345807.86239708</v>
      </c>
      <c r="DR35" s="1085">
        <v>387634.96631815995</v>
      </c>
      <c r="DS35" s="1085">
        <v>356430.25570133002</v>
      </c>
      <c r="DT35" s="1085">
        <v>312761.42043182999</v>
      </c>
      <c r="DU35" s="1085">
        <v>341502.81439494999</v>
      </c>
      <c r="DV35" s="1085">
        <v>417265.38697470998</v>
      </c>
      <c r="DW35" s="1085">
        <v>344383.01720874</v>
      </c>
      <c r="DX35" s="1085">
        <v>366675.93629682</v>
      </c>
      <c r="DY35" s="1085">
        <v>366049.63961708004</v>
      </c>
      <c r="DZ35" s="1085">
        <v>343427.36045167007</v>
      </c>
      <c r="EA35" s="1085">
        <v>333034.18533694994</v>
      </c>
      <c r="EB35" s="1085">
        <v>339659.29484863003</v>
      </c>
      <c r="EC35" s="1085">
        <v>370990.04864048999</v>
      </c>
      <c r="ED35" s="1085">
        <v>357516.59841796005</v>
      </c>
      <c r="EE35" s="1085">
        <v>338626.63207236998</v>
      </c>
      <c r="EF35" s="1085">
        <v>333679.99779758998</v>
      </c>
      <c r="EG35" s="1085">
        <v>333086.97699158004</v>
      </c>
      <c r="EH35" s="1085">
        <v>298518.97064304998</v>
      </c>
      <c r="EI35" s="1085">
        <v>338327.84657087002</v>
      </c>
      <c r="EJ35" s="1085">
        <v>382865.19694182999</v>
      </c>
      <c r="EK35" s="1085">
        <v>357028.48102039</v>
      </c>
      <c r="EL35" s="1085">
        <v>371552.98956511001</v>
      </c>
      <c r="EM35" s="1085">
        <v>366179.29036805005</v>
      </c>
      <c r="EN35" s="1085">
        <v>396342.02274963999</v>
      </c>
      <c r="EO35" s="1085">
        <v>426182.98793515004</v>
      </c>
      <c r="EP35" s="1085">
        <v>491549.03782178002</v>
      </c>
      <c r="EQ35" s="1085">
        <v>499009.39252453001</v>
      </c>
      <c r="ER35" s="1130">
        <v>563902.61351502</v>
      </c>
      <c r="ES35" s="1130">
        <v>520158.67601594003</v>
      </c>
      <c r="ET35" s="1130">
        <v>622188.70397636003</v>
      </c>
      <c r="EU35" s="1130">
        <v>799876.65343607997</v>
      </c>
      <c r="EV35" s="1130">
        <v>740941.43716931005</v>
      </c>
      <c r="EW35" s="1130">
        <v>698415.18156117992</v>
      </c>
      <c r="EX35" s="1130">
        <v>685732.48359883006</v>
      </c>
      <c r="EY35" s="1130">
        <v>811446.07661078998</v>
      </c>
      <c r="EZ35" s="1130">
        <v>932064.96725285996</v>
      </c>
      <c r="FA35" s="1130">
        <v>1141590.1205816201</v>
      </c>
      <c r="FB35" s="1130">
        <v>1133134.0152861599</v>
      </c>
      <c r="FC35" s="1130">
        <v>1230605.8173308698</v>
      </c>
      <c r="FD35" s="1130">
        <v>1401620.61534691</v>
      </c>
      <c r="FE35" s="1040"/>
    </row>
    <row r="36" spans="1:161" ht="15.75" customHeight="1">
      <c r="A36" s="1084" t="s">
        <v>950</v>
      </c>
      <c r="B36" s="1085">
        <v>3571.4</v>
      </c>
      <c r="C36" s="1085">
        <v>818.8</v>
      </c>
      <c r="D36" s="1085">
        <v>3711.3</v>
      </c>
      <c r="E36" s="1085">
        <v>22320.6</v>
      </c>
      <c r="F36" s="1085">
        <v>13047.6</v>
      </c>
      <c r="G36" s="1085">
        <v>25460.9</v>
      </c>
      <c r="H36" s="1085">
        <v>24711.7</v>
      </c>
      <c r="I36" s="1085">
        <v>30385.1</v>
      </c>
      <c r="J36" s="1085">
        <v>36998.400000000001</v>
      </c>
      <c r="K36" s="1085">
        <v>20819.5</v>
      </c>
      <c r="L36" s="1085">
        <v>15277.4</v>
      </c>
      <c r="M36" s="1085">
        <v>12530.6</v>
      </c>
      <c r="N36" s="1085">
        <v>3099.9</v>
      </c>
      <c r="O36" s="1085">
        <v>14562.1</v>
      </c>
      <c r="P36" s="1085">
        <v>11825.5</v>
      </c>
      <c r="Q36" s="1085">
        <v>3258.6</v>
      </c>
      <c r="R36" s="1085">
        <v>8621.7999999999993</v>
      </c>
      <c r="S36" s="1085">
        <v>4863.3999999999996</v>
      </c>
      <c r="T36" s="1085">
        <v>145</v>
      </c>
      <c r="U36" s="1085">
        <v>939.3</v>
      </c>
      <c r="V36" s="1085">
        <v>281.7</v>
      </c>
      <c r="W36" s="1085">
        <v>28</v>
      </c>
      <c r="X36" s="1085">
        <v>11044.6</v>
      </c>
      <c r="Y36" s="1085">
        <v>10.3</v>
      </c>
      <c r="Z36" s="1085">
        <v>10.3</v>
      </c>
      <c r="AA36" s="1085">
        <v>190.5</v>
      </c>
      <c r="AB36" s="1085">
        <v>291.60000000000002</v>
      </c>
      <c r="AC36" s="1085">
        <v>10.3</v>
      </c>
      <c r="AD36" s="1085">
        <v>10.3</v>
      </c>
      <c r="AE36" s="1085">
        <v>11.1</v>
      </c>
      <c r="AF36" s="1085">
        <v>10.3</v>
      </c>
      <c r="AG36" s="1085">
        <v>10.3</v>
      </c>
      <c r="AH36" s="1085">
        <v>10.3</v>
      </c>
      <c r="AI36" s="1085">
        <v>10.3</v>
      </c>
      <c r="AJ36" s="1085">
        <v>10.3</v>
      </c>
      <c r="AK36" s="1085">
        <v>10.3</v>
      </c>
      <c r="AL36" s="1085">
        <v>10.3</v>
      </c>
      <c r="AM36" s="1085">
        <v>0</v>
      </c>
      <c r="AN36" s="1085">
        <v>10.3</v>
      </c>
      <c r="AO36" s="1085">
        <v>10.3</v>
      </c>
      <c r="AP36" s="1085">
        <v>10.3</v>
      </c>
      <c r="AQ36" s="1085">
        <v>10.3</v>
      </c>
      <c r="AR36" s="1085">
        <v>10.3</v>
      </c>
      <c r="AS36" s="1085">
        <v>10.3</v>
      </c>
      <c r="AT36" s="1085">
        <v>10.3</v>
      </c>
      <c r="AU36" s="1085">
        <v>10.3</v>
      </c>
      <c r="AV36" s="1085">
        <v>605.4</v>
      </c>
      <c r="AW36" s="1085">
        <v>543.29999999999995</v>
      </c>
      <c r="AX36" s="1085">
        <v>213.41</v>
      </c>
      <c r="AY36" s="1085">
        <v>12546.762000000001</v>
      </c>
      <c r="AZ36" s="1085">
        <v>194.846</v>
      </c>
      <c r="BA36" s="1085">
        <v>243.51499999999999</v>
      </c>
      <c r="BB36" s="1085">
        <v>473.53800000000001</v>
      </c>
      <c r="BC36" s="1085">
        <v>533.54499999999996</v>
      </c>
      <c r="BD36" s="1085">
        <v>0</v>
      </c>
      <c r="BE36" s="1085">
        <v>1985.787</v>
      </c>
      <c r="BF36" s="1085">
        <v>0</v>
      </c>
      <c r="BG36" s="1085">
        <v>0</v>
      </c>
      <c r="BH36" s="1085">
        <v>65224.563999999998</v>
      </c>
      <c r="BI36" s="1085">
        <v>62315.017</v>
      </c>
      <c r="BJ36" s="1085">
        <v>79943.963350000005</v>
      </c>
      <c r="BK36" s="1085">
        <v>0</v>
      </c>
      <c r="BL36" s="1085">
        <v>0</v>
      </c>
      <c r="BM36" s="1085">
        <v>0</v>
      </c>
      <c r="BN36" s="1085">
        <v>0</v>
      </c>
      <c r="BO36" s="1085">
        <v>12670</v>
      </c>
      <c r="BP36" s="1085">
        <v>12670</v>
      </c>
      <c r="BQ36" s="1085">
        <v>12586</v>
      </c>
      <c r="BR36" s="1085">
        <v>12814.562169000001</v>
      </c>
      <c r="BS36" s="1085">
        <v>9686.1562200000008</v>
      </c>
      <c r="BT36" s="1085">
        <v>14714.044307</v>
      </c>
      <c r="BU36" s="1085">
        <v>8423.6022799999992</v>
      </c>
      <c r="BV36" s="1085">
        <v>9740.2271349999992</v>
      </c>
      <c r="BW36" s="1085">
        <v>2546.6618490000001</v>
      </c>
      <c r="BX36" s="1085">
        <v>41861.435039999997</v>
      </c>
      <c r="BY36" s="1085">
        <v>62705.337815999999</v>
      </c>
      <c r="BZ36" s="1085">
        <v>73337.507266000001</v>
      </c>
      <c r="CA36" s="1085">
        <v>74759.221514999997</v>
      </c>
      <c r="CB36" s="1085">
        <v>23351.269389000001</v>
      </c>
      <c r="CC36" s="1085">
        <v>25999.529849999999</v>
      </c>
      <c r="CD36" s="1085">
        <v>25364.592906999998</v>
      </c>
      <c r="CE36" s="1085">
        <v>23078.712100000001</v>
      </c>
      <c r="CF36" s="1085">
        <v>27053.564938</v>
      </c>
      <c r="CG36" s="1085">
        <v>4874.8162030000003</v>
      </c>
      <c r="CH36" s="1085">
        <v>6006.9338349999998</v>
      </c>
      <c r="CI36" s="1085">
        <v>6077.9399940000003</v>
      </c>
      <c r="CJ36" s="1085">
        <v>18502.054981000001</v>
      </c>
      <c r="CK36" s="1085">
        <v>18702.497190999999</v>
      </c>
      <c r="CL36" s="1085">
        <v>18999.554400000001</v>
      </c>
      <c r="CM36" s="1085">
        <v>19296.425815999999</v>
      </c>
      <c r="CN36" s="1085">
        <v>15395.652340000001</v>
      </c>
      <c r="CO36" s="1085">
        <v>6449.0277619999997</v>
      </c>
      <c r="CP36" s="1085">
        <v>12563.042068999999</v>
      </c>
      <c r="CQ36" s="1085">
        <v>14609.616393</v>
      </c>
      <c r="CR36" s="1085">
        <v>13993.868455</v>
      </c>
      <c r="CS36" s="1085">
        <v>14388.969776</v>
      </c>
      <c r="CT36" s="1085">
        <v>12878.186390999999</v>
      </c>
      <c r="CU36" s="1085">
        <v>15858.43895</v>
      </c>
      <c r="CV36" s="1085">
        <v>13183.991144</v>
      </c>
      <c r="CW36" s="1085">
        <v>9758.5430259999994</v>
      </c>
      <c r="CX36" s="1085">
        <v>7379.9479190000002</v>
      </c>
      <c r="CY36" s="1085">
        <v>8.1614810000000002</v>
      </c>
      <c r="CZ36" s="1085">
        <v>8.0421300000000002</v>
      </c>
      <c r="DA36" s="1085">
        <v>152.67363399999999</v>
      </c>
      <c r="DB36" s="1085">
        <v>1319.1180381199999</v>
      </c>
      <c r="DC36" s="1085">
        <v>1323.976048</v>
      </c>
      <c r="DD36" s="1085">
        <v>1312.0882954000001</v>
      </c>
      <c r="DE36" s="1085">
        <v>7.8507530000000001</v>
      </c>
      <c r="DF36" s="1085">
        <v>7.6716939999999996</v>
      </c>
      <c r="DG36" s="1085">
        <v>15232.671793</v>
      </c>
      <c r="DH36" s="1085">
        <v>7.6158210000000004</v>
      </c>
      <c r="DI36" s="1085">
        <v>7.528918</v>
      </c>
      <c r="DJ36" s="1085">
        <v>7.3757169999999999</v>
      </c>
      <c r="DK36" s="1085">
        <v>7.2981259999999999</v>
      </c>
      <c r="DL36" s="1085">
        <v>7.2898480000000001</v>
      </c>
      <c r="DM36" s="1085">
        <v>7.1847339999999997</v>
      </c>
      <c r="DN36" s="1085">
        <v>7.187214</v>
      </c>
      <c r="DO36" s="1085">
        <v>7.4451169999999998</v>
      </c>
      <c r="DP36" s="1085">
        <v>268.75960099999998</v>
      </c>
      <c r="DQ36" s="1085">
        <v>277.45567699999998</v>
      </c>
      <c r="DR36" s="1085">
        <v>7.5546819999999997</v>
      </c>
      <c r="DS36" s="1085">
        <v>7.4421790000000003</v>
      </c>
      <c r="DT36" s="1085">
        <v>7.4209860000000001</v>
      </c>
      <c r="DU36" s="1085">
        <v>7.435505</v>
      </c>
      <c r="DV36" s="1085">
        <v>7.728701</v>
      </c>
      <c r="DW36" s="1085">
        <v>10.308308</v>
      </c>
      <c r="DX36" s="1085">
        <v>10.308308</v>
      </c>
      <c r="DY36" s="1085">
        <v>10.308308</v>
      </c>
      <c r="DZ36" s="1085">
        <v>10.308308</v>
      </c>
      <c r="EA36" s="1085">
        <v>10.308308</v>
      </c>
      <c r="EB36" s="1085">
        <v>10.308308</v>
      </c>
      <c r="EC36" s="1085">
        <v>10.308308</v>
      </c>
      <c r="ED36" s="1085">
        <v>10.308308</v>
      </c>
      <c r="EE36" s="1085">
        <v>10.308308</v>
      </c>
      <c r="EF36" s="1085">
        <v>10.308308</v>
      </c>
      <c r="EG36" s="1085">
        <v>10.308308</v>
      </c>
      <c r="EH36" s="1085">
        <v>10.308308</v>
      </c>
      <c r="EI36" s="1085">
        <v>3115.1083079999999</v>
      </c>
      <c r="EJ36" s="1085">
        <v>3115.3083080000001</v>
      </c>
      <c r="EK36" s="1085">
        <v>3115.5083079999999</v>
      </c>
      <c r="EL36" s="1085">
        <v>83.321549000000005</v>
      </c>
      <c r="EM36" s="1085">
        <v>96.803881000000004</v>
      </c>
      <c r="EN36" s="1085">
        <v>10.308308</v>
      </c>
      <c r="EO36" s="1085">
        <v>96.803881000000004</v>
      </c>
      <c r="EP36" s="1085">
        <v>96.803881000000004</v>
      </c>
      <c r="EQ36" s="1085">
        <v>106.50996499999999</v>
      </c>
      <c r="ER36" s="1130">
        <v>106.50996499999999</v>
      </c>
      <c r="ES36" s="1130">
        <v>124.723024</v>
      </c>
      <c r="ET36" s="1130">
        <v>124.723024</v>
      </c>
      <c r="EU36" s="1130">
        <v>8263.2230240000008</v>
      </c>
      <c r="EV36" s="1130">
        <v>8272.2230240000008</v>
      </c>
      <c r="EW36" s="1130">
        <v>48634.723023999999</v>
      </c>
      <c r="EX36" s="1130">
        <v>40724.723023999999</v>
      </c>
      <c r="EY36" s="1130">
        <v>41082.223023999999</v>
      </c>
      <c r="EZ36" s="1130">
        <v>45485.423024000003</v>
      </c>
      <c r="FA36" s="1130">
        <v>48117.223023999999</v>
      </c>
      <c r="FB36" s="1130">
        <v>45874.723023999999</v>
      </c>
      <c r="FC36" s="1130">
        <v>47562.223023999999</v>
      </c>
      <c r="FD36" s="1130">
        <v>153087.22302400001</v>
      </c>
      <c r="FE36" s="1040"/>
    </row>
    <row r="37" spans="1:161" ht="15.75" customHeight="1">
      <c r="A37" s="1084" t="s">
        <v>951</v>
      </c>
      <c r="B37" s="1085">
        <v>13614</v>
      </c>
      <c r="C37" s="1085">
        <v>19836</v>
      </c>
      <c r="D37" s="1085">
        <v>25445.9</v>
      </c>
      <c r="E37" s="1085">
        <v>4653.7</v>
      </c>
      <c r="F37" s="1085">
        <v>21872.5</v>
      </c>
      <c r="G37" s="1085">
        <v>11770.1</v>
      </c>
      <c r="H37" s="1085">
        <v>16758.3</v>
      </c>
      <c r="I37" s="1085">
        <v>8933.9</v>
      </c>
      <c r="J37" s="1085">
        <v>7326.1</v>
      </c>
      <c r="K37" s="1085">
        <v>5815.9</v>
      </c>
      <c r="L37" s="1085">
        <v>6427.2</v>
      </c>
      <c r="M37" s="1085">
        <v>10188.5</v>
      </c>
      <c r="N37" s="1085">
        <v>15851.5</v>
      </c>
      <c r="O37" s="1085">
        <v>15742.1</v>
      </c>
      <c r="P37" s="1085">
        <v>12797.8</v>
      </c>
      <c r="Q37" s="1085">
        <v>9275.6</v>
      </c>
      <c r="R37" s="1085">
        <v>6268.8</v>
      </c>
      <c r="S37" s="1085">
        <v>13525.1</v>
      </c>
      <c r="T37" s="1085">
        <v>21728.3</v>
      </c>
      <c r="U37" s="1085">
        <v>16352</v>
      </c>
      <c r="V37" s="1085">
        <v>25100.400000000001</v>
      </c>
      <c r="W37" s="1085">
        <v>21762.5</v>
      </c>
      <c r="X37" s="1085">
        <v>7303.8</v>
      </c>
      <c r="Y37" s="1085">
        <v>21446.6</v>
      </c>
      <c r="Z37" s="1085">
        <v>21070.5</v>
      </c>
      <c r="AA37" s="1085">
        <v>21543.7</v>
      </c>
      <c r="AB37" s="1085">
        <v>25939.3</v>
      </c>
      <c r="AC37" s="1085">
        <v>21792.400000000001</v>
      </c>
      <c r="AD37" s="1085">
        <v>22073.5</v>
      </c>
      <c r="AE37" s="1085">
        <v>15482.6</v>
      </c>
      <c r="AF37" s="1085">
        <v>28346.2</v>
      </c>
      <c r="AG37" s="1085">
        <v>20436.8</v>
      </c>
      <c r="AH37" s="1085">
        <v>30542</v>
      </c>
      <c r="AI37" s="1085">
        <v>39855.4</v>
      </c>
      <c r="AJ37" s="1085">
        <v>39320.300000000003</v>
      </c>
      <c r="AK37" s="1085">
        <v>18559.7</v>
      </c>
      <c r="AL37" s="1085">
        <v>18883.2</v>
      </c>
      <c r="AM37" s="1085">
        <v>17376.2</v>
      </c>
      <c r="AN37" s="1085">
        <v>18397.400000000001</v>
      </c>
      <c r="AO37" s="1085">
        <v>18665.7</v>
      </c>
      <c r="AP37" s="1085">
        <v>20633.3</v>
      </c>
      <c r="AQ37" s="1085">
        <v>16910.400000000001</v>
      </c>
      <c r="AR37" s="1085">
        <v>16147</v>
      </c>
      <c r="AS37" s="1085">
        <v>21405.200000000001</v>
      </c>
      <c r="AT37" s="1085">
        <v>22196.2</v>
      </c>
      <c r="AU37" s="1085">
        <v>21540.2</v>
      </c>
      <c r="AV37" s="1085">
        <v>27518</v>
      </c>
      <c r="AW37" s="1085">
        <v>22954.7</v>
      </c>
      <c r="AX37" s="1085">
        <v>23064.94</v>
      </c>
      <c r="AY37" s="1085">
        <v>22293.734</v>
      </c>
      <c r="AZ37" s="1085">
        <v>30164.934000000001</v>
      </c>
      <c r="BA37" s="1085">
        <v>20413.804</v>
      </c>
      <c r="BB37" s="1085">
        <v>23273.714</v>
      </c>
      <c r="BC37" s="1085">
        <v>19330.659</v>
      </c>
      <c r="BD37" s="1085">
        <v>23905</v>
      </c>
      <c r="BE37" s="1085">
        <v>19469.474999999999</v>
      </c>
      <c r="BF37" s="1085">
        <v>34414.536999999997</v>
      </c>
      <c r="BG37" s="1085">
        <v>44254.928</v>
      </c>
      <c r="BH37" s="1085">
        <v>473195.79100000003</v>
      </c>
      <c r="BI37" s="1085">
        <v>508611.09879999998</v>
      </c>
      <c r="BJ37" s="1085">
        <v>540370.33695784002</v>
      </c>
      <c r="BK37" s="1085">
        <v>74887.790346280002</v>
      </c>
      <c r="BL37" s="1085">
        <v>69247.008498490002</v>
      </c>
      <c r="BM37" s="1085">
        <v>85865.819961500005</v>
      </c>
      <c r="BN37" s="1085">
        <v>104874.30053105</v>
      </c>
      <c r="BO37" s="1085">
        <v>82781.485237339992</v>
      </c>
      <c r="BP37" s="1085">
        <v>82925.087580539999</v>
      </c>
      <c r="BQ37" s="1085">
        <v>81727.972179809993</v>
      </c>
      <c r="BR37" s="1085">
        <v>98006.785224129999</v>
      </c>
      <c r="BS37" s="1085">
        <v>113872.36505705</v>
      </c>
      <c r="BT37" s="1085">
        <v>117979.74796666999</v>
      </c>
      <c r="BU37" s="1085">
        <v>119278.00317314999</v>
      </c>
      <c r="BV37" s="1085">
        <v>123971.20660988</v>
      </c>
      <c r="BW37" s="1085">
        <v>113212.50498094001</v>
      </c>
      <c r="BX37" s="1085">
        <v>65373.20544428</v>
      </c>
      <c r="BY37" s="1085">
        <v>91008.508337890002</v>
      </c>
      <c r="BZ37" s="1085">
        <v>100357.55401933</v>
      </c>
      <c r="CA37" s="1085">
        <v>98279.751538130004</v>
      </c>
      <c r="CB37" s="1085">
        <v>125110.98364261999</v>
      </c>
      <c r="CC37" s="1085">
        <v>165209.94090836999</v>
      </c>
      <c r="CD37" s="1085">
        <v>167901.18526023999</v>
      </c>
      <c r="CE37" s="1085">
        <v>154915.41360660997</v>
      </c>
      <c r="CF37" s="1085">
        <v>118386.71690837</v>
      </c>
      <c r="CG37" s="1085">
        <v>127212.73947116001</v>
      </c>
      <c r="CH37" s="1085">
        <v>83906.421726560002</v>
      </c>
      <c r="CI37" s="1085">
        <v>76821.471326399987</v>
      </c>
      <c r="CJ37" s="1085">
        <v>75839.472829050006</v>
      </c>
      <c r="CK37" s="1085">
        <v>59196.04845889</v>
      </c>
      <c r="CL37" s="1085">
        <v>56665.723562179999</v>
      </c>
      <c r="CM37" s="1085">
        <v>53981.908576580005</v>
      </c>
      <c r="CN37" s="1085">
        <v>44177.54795439</v>
      </c>
      <c r="CO37" s="1085">
        <v>42220.589682129998</v>
      </c>
      <c r="CP37" s="1085">
        <v>38350.094268569999</v>
      </c>
      <c r="CQ37" s="1085">
        <v>75590.556518700003</v>
      </c>
      <c r="CR37" s="1085">
        <v>85482.19946227</v>
      </c>
      <c r="CS37" s="1085">
        <v>40910.545867760004</v>
      </c>
      <c r="CT37" s="1085">
        <v>22557.147692169998</v>
      </c>
      <c r="CU37" s="1085">
        <v>31562.071039759998</v>
      </c>
      <c r="CV37" s="1085">
        <v>41543.72087954</v>
      </c>
      <c r="CW37" s="1085">
        <v>26803.40111028</v>
      </c>
      <c r="CX37" s="1085">
        <v>31224.116720950002</v>
      </c>
      <c r="CY37" s="1085">
        <v>36040.793798830004</v>
      </c>
      <c r="CZ37" s="1085">
        <v>25600.747954029997</v>
      </c>
      <c r="DA37" s="1085">
        <v>28785.734976650001</v>
      </c>
      <c r="DB37" s="1085">
        <v>22694.547638779997</v>
      </c>
      <c r="DC37" s="1085">
        <v>27208.040446849998</v>
      </c>
      <c r="DD37" s="1085">
        <v>27583.782606060002</v>
      </c>
      <c r="DE37" s="1085">
        <v>19099.440609240002</v>
      </c>
      <c r="DF37" s="1085">
        <v>15780.44680449</v>
      </c>
      <c r="DG37" s="1085">
        <v>30464.366579900001</v>
      </c>
      <c r="DH37" s="1085">
        <v>35217.249887710001</v>
      </c>
      <c r="DI37" s="1085">
        <v>80523.217943210009</v>
      </c>
      <c r="DJ37" s="1085">
        <v>87310.316864919994</v>
      </c>
      <c r="DK37" s="1085">
        <v>72686.83812244999</v>
      </c>
      <c r="DL37" s="1085">
        <v>59294.56768624</v>
      </c>
      <c r="DM37" s="1085">
        <v>114241.43795768</v>
      </c>
      <c r="DN37" s="1085">
        <v>125989.51849771</v>
      </c>
      <c r="DO37" s="1085">
        <v>127597.40342708</v>
      </c>
      <c r="DP37" s="1085">
        <v>117172.12095391999</v>
      </c>
      <c r="DQ37" s="1085">
        <v>156297.29587142001</v>
      </c>
      <c r="DR37" s="1085">
        <v>125273.61649904</v>
      </c>
      <c r="DS37" s="1085">
        <v>87464.583762070004</v>
      </c>
      <c r="DT37" s="1085">
        <v>63141.494120789997</v>
      </c>
      <c r="DU37" s="1085">
        <v>98783.939175570005</v>
      </c>
      <c r="DV37" s="1085">
        <v>150488.49211141001</v>
      </c>
      <c r="DW37" s="1085">
        <v>118907.12704767</v>
      </c>
      <c r="DX37" s="1085">
        <v>136215.35350175001</v>
      </c>
      <c r="DY37" s="1085">
        <v>127549.83799236</v>
      </c>
      <c r="DZ37" s="1085">
        <v>117512.2746151</v>
      </c>
      <c r="EA37" s="1085">
        <v>103670.90065642999</v>
      </c>
      <c r="EB37" s="1085">
        <v>107790.27172164001</v>
      </c>
      <c r="EC37" s="1085">
        <v>146089.90154987</v>
      </c>
      <c r="ED37" s="1085">
        <v>122075.85478338999</v>
      </c>
      <c r="EE37" s="1085">
        <v>107481.33538516999</v>
      </c>
      <c r="EF37" s="1085">
        <v>102011.59469566001</v>
      </c>
      <c r="EG37" s="1085">
        <v>110419.30510688999</v>
      </c>
      <c r="EH37" s="1085">
        <v>91679.013905519998</v>
      </c>
      <c r="EI37" s="1085">
        <v>123015.40956225</v>
      </c>
      <c r="EJ37" s="1085">
        <v>173811.20061743</v>
      </c>
      <c r="EK37" s="1085">
        <v>137554.37056470002</v>
      </c>
      <c r="EL37" s="1085">
        <v>152684.90911015999</v>
      </c>
      <c r="EM37" s="1085">
        <v>146646.87725085</v>
      </c>
      <c r="EN37" s="1085">
        <v>164761.87363801998</v>
      </c>
      <c r="EO37" s="1085">
        <v>168840.64719831001</v>
      </c>
      <c r="EP37" s="1085">
        <v>155282.31419633998</v>
      </c>
      <c r="EQ37" s="1085">
        <v>177245.03406236999</v>
      </c>
      <c r="ER37" s="1130">
        <v>242397.60365934001</v>
      </c>
      <c r="ES37" s="1130">
        <v>192238.25958643999</v>
      </c>
      <c r="ET37" s="1130">
        <v>168618.90796596999</v>
      </c>
      <c r="EU37" s="1130">
        <v>323180.62124971999</v>
      </c>
      <c r="EV37" s="1130">
        <v>274554.33851524</v>
      </c>
      <c r="EW37" s="1130">
        <v>228953.81849613</v>
      </c>
      <c r="EX37" s="1130">
        <v>194019.40181726002</v>
      </c>
      <c r="EY37" s="1130">
        <v>212858.60598975001</v>
      </c>
      <c r="EZ37" s="1130">
        <v>258391.99534970999</v>
      </c>
      <c r="FA37" s="1130">
        <v>372078.68161890004</v>
      </c>
      <c r="FB37" s="1130">
        <v>322470.50321694999</v>
      </c>
      <c r="FC37" s="1130">
        <v>365660.40847218002</v>
      </c>
      <c r="FD37" s="1130">
        <v>408568.03258962999</v>
      </c>
      <c r="FE37" s="1040"/>
    </row>
    <row r="38" spans="1:161" s="1134" customFormat="1" ht="15.75" customHeight="1">
      <c r="A38" s="1084" t="s">
        <v>952</v>
      </c>
      <c r="B38" s="1085">
        <v>0</v>
      </c>
      <c r="C38" s="1085">
        <v>0</v>
      </c>
      <c r="D38" s="1085">
        <v>0</v>
      </c>
      <c r="E38" s="1085">
        <v>0</v>
      </c>
      <c r="F38" s="1085">
        <v>0</v>
      </c>
      <c r="G38" s="1085">
        <v>0</v>
      </c>
      <c r="H38" s="1085"/>
      <c r="I38" s="1085">
        <v>0</v>
      </c>
      <c r="J38" s="1085">
        <v>0</v>
      </c>
      <c r="K38" s="1085">
        <v>0</v>
      </c>
      <c r="L38" s="1085">
        <v>0</v>
      </c>
      <c r="M38" s="1085">
        <v>0</v>
      </c>
      <c r="N38" s="1085">
        <v>0</v>
      </c>
      <c r="O38" s="1085">
        <v>0</v>
      </c>
      <c r="P38" s="1085">
        <v>0</v>
      </c>
      <c r="Q38" s="1085">
        <v>0</v>
      </c>
      <c r="R38" s="1085">
        <v>0</v>
      </c>
      <c r="S38" s="1085">
        <v>0</v>
      </c>
      <c r="T38" s="1085">
        <v>0</v>
      </c>
      <c r="U38" s="1085">
        <v>0</v>
      </c>
      <c r="V38" s="1085">
        <v>0</v>
      </c>
      <c r="W38" s="1085">
        <v>0</v>
      </c>
      <c r="X38" s="1085">
        <v>0</v>
      </c>
      <c r="Y38" s="1085">
        <v>0</v>
      </c>
      <c r="Z38" s="1085">
        <v>0</v>
      </c>
      <c r="AA38" s="1085">
        <v>0</v>
      </c>
      <c r="AB38" s="1085">
        <v>0</v>
      </c>
      <c r="AC38" s="1085">
        <v>0</v>
      </c>
      <c r="AD38" s="1085">
        <v>0</v>
      </c>
      <c r="AE38" s="1085">
        <v>0</v>
      </c>
      <c r="AF38" s="1085">
        <v>0</v>
      </c>
      <c r="AG38" s="1085">
        <v>0</v>
      </c>
      <c r="AH38" s="1085">
        <v>0</v>
      </c>
      <c r="AI38" s="1085">
        <v>0</v>
      </c>
      <c r="AJ38" s="1085">
        <v>0</v>
      </c>
      <c r="AK38" s="1085">
        <v>0</v>
      </c>
      <c r="AL38" s="1085">
        <v>0</v>
      </c>
      <c r="AM38" s="1085">
        <v>0</v>
      </c>
      <c r="AN38" s="1085">
        <v>0</v>
      </c>
      <c r="AO38" s="1085">
        <v>0</v>
      </c>
      <c r="AP38" s="1085">
        <v>0</v>
      </c>
      <c r="AQ38" s="1085">
        <v>0</v>
      </c>
      <c r="AR38" s="1085">
        <v>0</v>
      </c>
      <c r="AS38" s="1085">
        <v>0</v>
      </c>
      <c r="AT38" s="1085">
        <v>0</v>
      </c>
      <c r="AU38" s="1085">
        <v>0</v>
      </c>
      <c r="AV38" s="1085">
        <v>0</v>
      </c>
      <c r="AW38" s="1085">
        <v>0</v>
      </c>
      <c r="AX38" s="1085">
        <v>0</v>
      </c>
      <c r="AY38" s="1085"/>
      <c r="AZ38" s="1085"/>
      <c r="BA38" s="1085"/>
      <c r="BB38" s="1085"/>
      <c r="BC38" s="1085"/>
      <c r="BD38" s="1085"/>
      <c r="BE38" s="1085"/>
      <c r="BF38" s="1085"/>
      <c r="BG38" s="1085"/>
      <c r="BH38" s="1085"/>
      <c r="BI38" s="1085"/>
      <c r="BJ38" s="1085"/>
      <c r="BK38" s="1085"/>
      <c r="BL38" s="1085"/>
      <c r="BM38" s="1085"/>
      <c r="BN38" s="1085"/>
      <c r="BO38" s="1085"/>
      <c r="BP38" s="1085"/>
      <c r="BQ38" s="1085"/>
      <c r="BR38" s="1085"/>
      <c r="BS38" s="1085"/>
      <c r="BT38" s="1085"/>
      <c r="BU38" s="1085"/>
      <c r="BV38" s="1085"/>
      <c r="BW38" s="1085"/>
      <c r="BX38" s="1085"/>
      <c r="BY38" s="1085"/>
      <c r="BZ38" s="1085"/>
      <c r="CA38" s="1085"/>
      <c r="CB38" s="1085"/>
      <c r="CC38" s="1085"/>
      <c r="CD38" s="1085"/>
      <c r="CE38" s="1085"/>
      <c r="CF38" s="1085"/>
      <c r="CG38" s="1085"/>
      <c r="CH38" s="1085"/>
      <c r="CI38" s="1085"/>
      <c r="CJ38" s="1085"/>
      <c r="CK38" s="1085"/>
      <c r="CL38" s="1085"/>
      <c r="CM38" s="1085"/>
      <c r="CN38" s="1085"/>
      <c r="CO38" s="1085"/>
      <c r="CP38" s="1085"/>
      <c r="CQ38" s="1085"/>
      <c r="CR38" s="1085"/>
      <c r="CS38" s="1085"/>
      <c r="CT38" s="1085"/>
      <c r="CU38" s="1085"/>
      <c r="CV38" s="1085"/>
      <c r="CW38" s="1085"/>
      <c r="CX38" s="1085"/>
      <c r="CY38" s="1085"/>
      <c r="CZ38" s="1085"/>
      <c r="DA38" s="1085"/>
      <c r="DB38" s="1085"/>
      <c r="DC38" s="1085"/>
      <c r="DD38" s="1085"/>
      <c r="DE38" s="1085"/>
      <c r="DF38" s="1085"/>
      <c r="DG38" s="1085"/>
      <c r="DH38" s="1085"/>
      <c r="DI38" s="1085"/>
      <c r="DJ38" s="1085"/>
      <c r="DK38" s="1085"/>
      <c r="DL38" s="1085"/>
      <c r="DM38" s="1085"/>
      <c r="DN38" s="1085"/>
      <c r="DO38" s="1085"/>
      <c r="DP38" s="1085"/>
      <c r="DQ38" s="1085"/>
      <c r="DR38" s="1085"/>
      <c r="DS38" s="1085"/>
      <c r="DT38" s="1085"/>
      <c r="DU38" s="1085">
        <v>0</v>
      </c>
      <c r="DV38" s="1085">
        <v>0</v>
      </c>
      <c r="DW38" s="1085">
        <v>0</v>
      </c>
      <c r="DX38" s="1085">
        <v>0</v>
      </c>
      <c r="DY38" s="1085">
        <v>0</v>
      </c>
      <c r="DZ38" s="1085">
        <v>0</v>
      </c>
      <c r="EA38" s="1085">
        <v>0</v>
      </c>
      <c r="EB38" s="1085">
        <v>0</v>
      </c>
      <c r="EC38" s="1085">
        <v>0</v>
      </c>
      <c r="ED38" s="1085">
        <v>0</v>
      </c>
      <c r="EE38" s="1085">
        <v>0</v>
      </c>
      <c r="EF38" s="1085">
        <v>0</v>
      </c>
      <c r="EG38" s="1085">
        <v>0</v>
      </c>
      <c r="EH38" s="1085">
        <v>0</v>
      </c>
      <c r="EI38" s="1085">
        <v>0</v>
      </c>
      <c r="EJ38" s="1085">
        <v>0</v>
      </c>
      <c r="EK38" s="1085">
        <v>0</v>
      </c>
      <c r="EL38" s="1085">
        <v>0</v>
      </c>
      <c r="EM38" s="1085">
        <v>0</v>
      </c>
      <c r="EN38" s="1085">
        <v>0</v>
      </c>
      <c r="EO38" s="1085">
        <v>0</v>
      </c>
      <c r="EP38" s="1085">
        <v>0</v>
      </c>
      <c r="EQ38" s="1085">
        <v>0</v>
      </c>
      <c r="ER38" s="1130">
        <v>0</v>
      </c>
      <c r="ES38" s="1130">
        <v>0</v>
      </c>
      <c r="ET38" s="1130">
        <v>0</v>
      </c>
      <c r="EU38" s="1130">
        <v>0</v>
      </c>
      <c r="EV38" s="1130">
        <v>0</v>
      </c>
      <c r="EW38" s="1130">
        <v>0</v>
      </c>
      <c r="EX38" s="1130">
        <v>0</v>
      </c>
      <c r="EY38" s="1130">
        <v>0</v>
      </c>
      <c r="EZ38" s="1130">
        <v>0</v>
      </c>
      <c r="FA38" s="1130">
        <v>0</v>
      </c>
      <c r="FB38" s="1130">
        <v>0</v>
      </c>
      <c r="FC38" s="1130">
        <v>0</v>
      </c>
      <c r="FD38" s="1130">
        <v>0</v>
      </c>
      <c r="FE38" s="1133"/>
    </row>
    <row r="39" spans="1:161" s="1134" customFormat="1" ht="15.75" customHeight="1">
      <c r="A39" s="1084" t="s">
        <v>953</v>
      </c>
      <c r="B39" s="1085">
        <v>0</v>
      </c>
      <c r="C39" s="1085">
        <v>0</v>
      </c>
      <c r="D39" s="1085">
        <v>0</v>
      </c>
      <c r="E39" s="1085">
        <v>0</v>
      </c>
      <c r="F39" s="1085">
        <v>0</v>
      </c>
      <c r="G39" s="1085">
        <v>0</v>
      </c>
      <c r="H39" s="1085">
        <v>0</v>
      </c>
      <c r="I39" s="1085">
        <v>0</v>
      </c>
      <c r="J39" s="1085">
        <v>0</v>
      </c>
      <c r="K39" s="1085">
        <v>0</v>
      </c>
      <c r="L39" s="1085">
        <v>0</v>
      </c>
      <c r="M39" s="1085">
        <v>0</v>
      </c>
      <c r="N39" s="1085">
        <v>0</v>
      </c>
      <c r="O39" s="1085">
        <v>0</v>
      </c>
      <c r="P39" s="1085">
        <v>0</v>
      </c>
      <c r="Q39" s="1085">
        <v>0</v>
      </c>
      <c r="R39" s="1085">
        <v>0</v>
      </c>
      <c r="S39" s="1085">
        <v>0</v>
      </c>
      <c r="T39" s="1085">
        <v>0</v>
      </c>
      <c r="U39" s="1085">
        <v>0</v>
      </c>
      <c r="V39" s="1085">
        <v>0</v>
      </c>
      <c r="W39" s="1085">
        <v>0</v>
      </c>
      <c r="X39" s="1085">
        <v>0</v>
      </c>
      <c r="Y39" s="1085">
        <v>0</v>
      </c>
      <c r="Z39" s="1085">
        <v>0</v>
      </c>
      <c r="AA39" s="1085">
        <v>0</v>
      </c>
      <c r="AB39" s="1085">
        <v>0</v>
      </c>
      <c r="AC39" s="1085">
        <v>0</v>
      </c>
      <c r="AD39" s="1085">
        <v>0</v>
      </c>
      <c r="AE39" s="1085">
        <v>0</v>
      </c>
      <c r="AF39" s="1085">
        <v>0</v>
      </c>
      <c r="AG39" s="1085">
        <v>0</v>
      </c>
      <c r="AH39" s="1085">
        <v>0</v>
      </c>
      <c r="AI39" s="1085">
        <v>0</v>
      </c>
      <c r="AJ39" s="1085">
        <v>0</v>
      </c>
      <c r="AK39" s="1085">
        <v>0</v>
      </c>
      <c r="AL39" s="1085">
        <v>0</v>
      </c>
      <c r="AM39" s="1085">
        <v>0</v>
      </c>
      <c r="AN39" s="1085">
        <v>0</v>
      </c>
      <c r="AO39" s="1085">
        <v>0</v>
      </c>
      <c r="AP39" s="1085">
        <v>0</v>
      </c>
      <c r="AQ39" s="1085">
        <v>0</v>
      </c>
      <c r="AR39" s="1085">
        <v>0</v>
      </c>
      <c r="AS39" s="1085">
        <v>0</v>
      </c>
      <c r="AT39" s="1085">
        <v>0</v>
      </c>
      <c r="AU39" s="1085">
        <v>0</v>
      </c>
      <c r="AV39" s="1085">
        <v>0</v>
      </c>
      <c r="AW39" s="1085">
        <v>0</v>
      </c>
      <c r="AX39" s="1085">
        <v>0</v>
      </c>
      <c r="AY39" s="1085">
        <v>0</v>
      </c>
      <c r="AZ39" s="1085">
        <v>0</v>
      </c>
      <c r="BA39" s="1085">
        <v>0</v>
      </c>
      <c r="BB39" s="1085">
        <v>0</v>
      </c>
      <c r="BC39" s="1085">
        <v>0</v>
      </c>
      <c r="BD39" s="1085">
        <v>0</v>
      </c>
      <c r="BE39" s="1085">
        <v>0</v>
      </c>
      <c r="BF39" s="1085">
        <v>0</v>
      </c>
      <c r="BG39" s="1085">
        <v>0</v>
      </c>
      <c r="BH39" s="1085">
        <v>0</v>
      </c>
      <c r="BI39" s="1085">
        <v>0</v>
      </c>
      <c r="BJ39" s="1085">
        <v>33479.406789000001</v>
      </c>
      <c r="BK39" s="1085">
        <v>40971.28074871</v>
      </c>
      <c r="BL39" s="1085">
        <v>30139.122757689998</v>
      </c>
      <c r="BM39" s="1085">
        <v>32671.668779629999</v>
      </c>
      <c r="BN39" s="1085">
        <v>25285.311104500001</v>
      </c>
      <c r="BO39" s="1085">
        <v>32761.568662830003</v>
      </c>
      <c r="BP39" s="1085">
        <v>44758.300701389999</v>
      </c>
      <c r="BQ39" s="1085">
        <v>47045.241389309995</v>
      </c>
      <c r="BR39" s="1085">
        <v>50899.392055099997</v>
      </c>
      <c r="BS39" s="1085">
        <v>60678.05935748</v>
      </c>
      <c r="BT39" s="1085">
        <v>104186.75424263001</v>
      </c>
      <c r="BU39" s="1085">
        <v>121173.47037382</v>
      </c>
      <c r="BV39" s="1085">
        <v>100788.23301972001</v>
      </c>
      <c r="BW39" s="1085">
        <v>44775.732540389996</v>
      </c>
      <c r="BX39" s="1085">
        <v>47218.269206339995</v>
      </c>
      <c r="BY39" s="1085">
        <v>44550.203067429997</v>
      </c>
      <c r="BZ39" s="1085">
        <v>62137.449509290003</v>
      </c>
      <c r="CA39" s="1085">
        <v>61371.802472759999</v>
      </c>
      <c r="CB39" s="1085">
        <v>64777.374373760002</v>
      </c>
      <c r="CC39" s="1085">
        <v>63687.83782845</v>
      </c>
      <c r="CD39" s="1085">
        <v>129926.29042592</v>
      </c>
      <c r="CE39" s="1085">
        <v>138930.57993342998</v>
      </c>
      <c r="CF39" s="1085">
        <v>100582.83493863001</v>
      </c>
      <c r="CG39" s="1085">
        <v>116780.76763444999</v>
      </c>
      <c r="CH39" s="1085">
        <v>137309.65912662999</v>
      </c>
      <c r="CI39" s="1085">
        <v>128509.02525417</v>
      </c>
      <c r="CJ39" s="1085">
        <v>134729.50385183</v>
      </c>
      <c r="CK39" s="1085">
        <v>136750.48897316001</v>
      </c>
      <c r="CL39" s="1085">
        <v>132853.16056391</v>
      </c>
      <c r="CM39" s="1085">
        <v>132659.86785379</v>
      </c>
      <c r="CN39" s="1085">
        <v>131652.95024527001</v>
      </c>
      <c r="CO39" s="1085">
        <v>130793.68588183</v>
      </c>
      <c r="CP39" s="1085">
        <v>124225.60852853999</v>
      </c>
      <c r="CQ39" s="1085">
        <v>119123.87159217999</v>
      </c>
      <c r="CR39" s="1085">
        <v>135471.22459552001</v>
      </c>
      <c r="CS39" s="1085">
        <v>141449.85807744</v>
      </c>
      <c r="CT39" s="1085">
        <v>159125.78104029002</v>
      </c>
      <c r="CU39" s="1085">
        <v>150303.40489173998</v>
      </c>
      <c r="CV39" s="1085">
        <v>150633.47593435002</v>
      </c>
      <c r="CW39" s="1085">
        <v>145719.3752596</v>
      </c>
      <c r="CX39" s="1085">
        <v>137766.87457617003</v>
      </c>
      <c r="CY39" s="1085">
        <v>143634.64652520002</v>
      </c>
      <c r="CZ39" s="1085">
        <v>142105.27530620998</v>
      </c>
      <c r="DA39" s="1085">
        <v>143321.16889890999</v>
      </c>
      <c r="DB39" s="1085">
        <v>141714.40187639001</v>
      </c>
      <c r="DC39" s="1085">
        <v>142301.26851898001</v>
      </c>
      <c r="DD39" s="1085">
        <v>143547.14363267002</v>
      </c>
      <c r="DE39" s="1085">
        <v>142523.16622992998</v>
      </c>
      <c r="DF39" s="1085">
        <v>146235.98124033998</v>
      </c>
      <c r="DG39" s="1085">
        <v>162425.11295098998</v>
      </c>
      <c r="DH39" s="1085">
        <v>175849.00056160998</v>
      </c>
      <c r="DI39" s="1085">
        <v>174354.74406899</v>
      </c>
      <c r="DJ39" s="1085">
        <v>172027.04071529</v>
      </c>
      <c r="DK39" s="1085">
        <v>171682.38428314999</v>
      </c>
      <c r="DL39" s="1085">
        <v>167787.54468579</v>
      </c>
      <c r="DM39" s="1085">
        <v>144146.22817685001</v>
      </c>
      <c r="DN39" s="1085">
        <v>175516.68821826001</v>
      </c>
      <c r="DO39" s="1085">
        <v>207974.59324789999</v>
      </c>
      <c r="DP39" s="1085">
        <v>202994.61690959</v>
      </c>
      <c r="DQ39" s="1085">
        <v>189233.11084866</v>
      </c>
      <c r="DR39" s="1085">
        <v>262353.79513712</v>
      </c>
      <c r="DS39" s="1085">
        <v>268958.22976026003</v>
      </c>
      <c r="DT39" s="1085">
        <v>249612.50532503999</v>
      </c>
      <c r="DU39" s="1085">
        <v>242711.43971438002</v>
      </c>
      <c r="DV39" s="1085">
        <v>266769.16616229998</v>
      </c>
      <c r="DW39" s="1085">
        <v>225465.58185307001</v>
      </c>
      <c r="DX39" s="1085">
        <v>230450.27448707001</v>
      </c>
      <c r="DY39" s="1085">
        <v>238489.49331672001</v>
      </c>
      <c r="DZ39" s="1085">
        <v>225904.77752857</v>
      </c>
      <c r="EA39" s="1085">
        <v>229352.97637252</v>
      </c>
      <c r="EB39" s="1085">
        <v>231858.71481899</v>
      </c>
      <c r="EC39" s="1085">
        <v>224889.83878262001</v>
      </c>
      <c r="ED39" s="1085">
        <v>235430.43532657</v>
      </c>
      <c r="EE39" s="1085">
        <v>231134.98837920002</v>
      </c>
      <c r="EF39" s="1085">
        <v>231658.09479392998</v>
      </c>
      <c r="EG39" s="1085">
        <v>222657.36357669</v>
      </c>
      <c r="EH39" s="1085">
        <v>206829.64842953</v>
      </c>
      <c r="EI39" s="1085">
        <v>212197.32870061998</v>
      </c>
      <c r="EJ39" s="1085">
        <v>205938.6880164</v>
      </c>
      <c r="EK39" s="1085">
        <v>216358.60214768999</v>
      </c>
      <c r="EL39" s="1085">
        <v>218784.75890595</v>
      </c>
      <c r="EM39" s="1085">
        <v>219435.60923620002</v>
      </c>
      <c r="EN39" s="1085">
        <v>231569.84080362</v>
      </c>
      <c r="EO39" s="1085">
        <v>257245.53685584001</v>
      </c>
      <c r="EP39" s="1085">
        <v>336169.91974444001</v>
      </c>
      <c r="EQ39" s="1085">
        <v>321657.84849716001</v>
      </c>
      <c r="ER39" s="1130">
        <v>321398.49989068002</v>
      </c>
      <c r="ES39" s="1130">
        <v>327795.69340549997</v>
      </c>
      <c r="ET39" s="1130">
        <v>453445.07298639003</v>
      </c>
      <c r="EU39" s="1130">
        <v>468432.80916235998</v>
      </c>
      <c r="EV39" s="1130">
        <v>458114.87563006999</v>
      </c>
      <c r="EW39" s="1130">
        <v>420826.64004104998</v>
      </c>
      <c r="EX39" s="1130">
        <v>450988.35875756998</v>
      </c>
      <c r="EY39" s="1130">
        <v>557505.24759704003</v>
      </c>
      <c r="EZ39" s="1130">
        <v>628187.54887915007</v>
      </c>
      <c r="FA39" s="1130">
        <v>721394.21593871992</v>
      </c>
      <c r="FB39" s="1130">
        <v>764788.78904521</v>
      </c>
      <c r="FC39" s="1130">
        <v>817383.18583469</v>
      </c>
      <c r="FD39" s="1130">
        <v>839965.35973328003</v>
      </c>
      <c r="FE39" s="1133"/>
    </row>
    <row r="40" spans="1:161" s="1134" customFormat="1" ht="15.75" customHeight="1">
      <c r="A40" s="1132" t="s">
        <v>849</v>
      </c>
      <c r="B40" s="1085"/>
      <c r="C40" s="1085"/>
      <c r="D40" s="1085"/>
      <c r="E40" s="1085"/>
      <c r="F40" s="1085"/>
      <c r="G40" s="1085"/>
      <c r="H40" s="1085"/>
      <c r="I40" s="1085"/>
      <c r="J40" s="1085"/>
      <c r="K40" s="1085"/>
      <c r="L40" s="1085"/>
      <c r="M40" s="1085"/>
      <c r="N40" s="1085"/>
      <c r="O40" s="1085"/>
      <c r="P40" s="1085"/>
      <c r="Q40" s="1085"/>
      <c r="R40" s="1085"/>
      <c r="S40" s="1085"/>
      <c r="T40" s="1085"/>
      <c r="U40" s="1085"/>
      <c r="V40" s="1085"/>
      <c r="W40" s="1085"/>
      <c r="X40" s="1085"/>
      <c r="Y40" s="1085"/>
      <c r="Z40" s="1085"/>
      <c r="AA40" s="1085"/>
      <c r="AB40" s="1085"/>
      <c r="AC40" s="1085"/>
      <c r="AD40" s="1085"/>
      <c r="AE40" s="1085"/>
      <c r="AF40" s="1085"/>
      <c r="AG40" s="1085"/>
      <c r="AH40" s="1085"/>
      <c r="AI40" s="1085"/>
      <c r="AJ40" s="1085"/>
      <c r="AK40" s="1085"/>
      <c r="AL40" s="1085"/>
      <c r="AM40" s="1085"/>
      <c r="AN40" s="1085"/>
      <c r="AO40" s="1085"/>
      <c r="AP40" s="1085"/>
      <c r="AQ40" s="1085"/>
      <c r="AR40" s="1085"/>
      <c r="AS40" s="1085"/>
      <c r="AT40" s="1085"/>
      <c r="AU40" s="1085"/>
      <c r="AV40" s="1085"/>
      <c r="AW40" s="1085"/>
      <c r="AX40" s="1085"/>
      <c r="AY40" s="1085"/>
      <c r="AZ40" s="1085"/>
      <c r="BA40" s="1085"/>
      <c r="BB40" s="1085"/>
      <c r="BC40" s="1085"/>
      <c r="BD40" s="1085"/>
      <c r="BE40" s="1085"/>
      <c r="BF40" s="1085"/>
      <c r="BG40" s="1085"/>
      <c r="BH40" s="1085"/>
      <c r="BI40" s="1085"/>
      <c r="BJ40" s="1085"/>
      <c r="BK40" s="1085"/>
      <c r="BL40" s="1085"/>
      <c r="BM40" s="1085"/>
      <c r="BN40" s="1085"/>
      <c r="BO40" s="1085"/>
      <c r="BP40" s="1085"/>
      <c r="BQ40" s="1085"/>
      <c r="BR40" s="1085"/>
      <c r="BS40" s="1085"/>
      <c r="BT40" s="1085"/>
      <c r="BU40" s="1085"/>
      <c r="BV40" s="1085"/>
      <c r="BW40" s="1085"/>
      <c r="BX40" s="1085"/>
      <c r="BY40" s="1085"/>
      <c r="BZ40" s="1085"/>
      <c r="CA40" s="1085"/>
      <c r="CB40" s="1085"/>
      <c r="CC40" s="1085"/>
      <c r="CD40" s="1085"/>
      <c r="CE40" s="1085"/>
      <c r="CF40" s="1085"/>
      <c r="CG40" s="1085"/>
      <c r="CH40" s="1085"/>
      <c r="CI40" s="1085"/>
      <c r="CJ40" s="1085"/>
      <c r="CK40" s="1085"/>
      <c r="CL40" s="1085"/>
      <c r="CM40" s="1085"/>
      <c r="CN40" s="1085"/>
      <c r="CO40" s="1085"/>
      <c r="CP40" s="1085"/>
      <c r="CQ40" s="1085"/>
      <c r="CR40" s="1085"/>
      <c r="CS40" s="1085"/>
      <c r="CT40" s="1085"/>
      <c r="CU40" s="1085"/>
      <c r="CV40" s="1085"/>
      <c r="CW40" s="1085"/>
      <c r="CX40" s="1085"/>
      <c r="CY40" s="1085"/>
      <c r="CZ40" s="1085"/>
      <c r="DA40" s="1085"/>
      <c r="DB40" s="1085"/>
      <c r="DC40" s="1085"/>
      <c r="DD40" s="1085"/>
      <c r="DE40" s="1085"/>
      <c r="DF40" s="1085"/>
      <c r="DG40" s="1085"/>
      <c r="DH40" s="1085"/>
      <c r="DI40" s="1085"/>
      <c r="DJ40" s="1085"/>
      <c r="DK40" s="1085"/>
      <c r="DL40" s="1085"/>
      <c r="DM40" s="1085"/>
      <c r="DN40" s="1085"/>
      <c r="DO40" s="1085"/>
      <c r="DP40" s="1085"/>
      <c r="DQ40" s="1085"/>
      <c r="DR40" s="1085"/>
      <c r="DS40" s="1085"/>
      <c r="DT40" s="1085"/>
      <c r="DU40" s="1085"/>
      <c r="DV40" s="1085"/>
      <c r="DW40" s="1085"/>
      <c r="DX40" s="1085"/>
      <c r="DY40" s="1085"/>
      <c r="DZ40" s="1085"/>
      <c r="EA40" s="1085"/>
      <c r="EB40" s="1085"/>
      <c r="EC40" s="1085"/>
      <c r="ED40" s="1085"/>
      <c r="EE40" s="1085"/>
      <c r="EF40" s="1085"/>
      <c r="EG40" s="1085"/>
      <c r="EH40" s="1085"/>
      <c r="EI40" s="1085"/>
      <c r="EJ40" s="1085"/>
      <c r="EK40" s="1085"/>
      <c r="EL40" s="1085"/>
      <c r="EM40" s="1085"/>
      <c r="EN40" s="1085"/>
      <c r="EO40" s="1085"/>
      <c r="EP40" s="1085"/>
      <c r="EQ40" s="1085"/>
      <c r="ER40" s="1130"/>
      <c r="ES40" s="1130"/>
      <c r="ET40" s="1130"/>
      <c r="EU40" s="1130"/>
      <c r="EV40" s="1130"/>
      <c r="EW40" s="1130"/>
      <c r="EX40" s="1130"/>
      <c r="EY40" s="1130"/>
      <c r="EZ40" s="1130"/>
      <c r="FA40" s="1130"/>
      <c r="FB40" s="1130"/>
      <c r="FC40" s="1130"/>
      <c r="FD40" s="1130"/>
      <c r="FE40" s="1133"/>
    </row>
    <row r="41" spans="1:161" s="1134" customFormat="1" ht="15.75" customHeight="1">
      <c r="A41" s="1081" t="s">
        <v>954</v>
      </c>
      <c r="B41" s="1085">
        <v>28342.400000000001</v>
      </c>
      <c r="C41" s="1085">
        <v>59836.700000000004</v>
      </c>
      <c r="D41" s="1085">
        <v>34719.300000000003</v>
      </c>
      <c r="E41" s="1085">
        <v>32009.1</v>
      </c>
      <c r="F41" s="1085">
        <v>43042.1</v>
      </c>
      <c r="G41" s="1085">
        <v>55567.5</v>
      </c>
      <c r="H41" s="1085">
        <v>58715.1</v>
      </c>
      <c r="I41" s="1085">
        <v>65621.599999999991</v>
      </c>
      <c r="J41" s="1085">
        <v>67311.7</v>
      </c>
      <c r="K41" s="1085">
        <v>86798.3</v>
      </c>
      <c r="L41" s="1085">
        <v>54248</v>
      </c>
      <c r="M41" s="1085">
        <v>177864.2</v>
      </c>
      <c r="N41" s="1085">
        <v>52635.7</v>
      </c>
      <c r="O41" s="1085">
        <v>65835.5</v>
      </c>
      <c r="P41" s="1085">
        <v>63805.599999999999</v>
      </c>
      <c r="Q41" s="1085">
        <v>70152.600000000006</v>
      </c>
      <c r="R41" s="1085">
        <v>60037.100000000006</v>
      </c>
      <c r="S41" s="1085">
        <v>85919.6</v>
      </c>
      <c r="T41" s="1085">
        <v>65089.1</v>
      </c>
      <c r="U41" s="1085">
        <v>59426.7</v>
      </c>
      <c r="V41" s="1085">
        <v>59893.5</v>
      </c>
      <c r="W41" s="1085">
        <v>50493.799999999996</v>
      </c>
      <c r="X41" s="1085">
        <v>58982.399999999994</v>
      </c>
      <c r="Y41" s="1085">
        <v>76291.199999999997</v>
      </c>
      <c r="Z41" s="1085">
        <v>79763.8</v>
      </c>
      <c r="AA41" s="1085">
        <v>69271.5</v>
      </c>
      <c r="AB41" s="1085">
        <v>75610.400000000009</v>
      </c>
      <c r="AC41" s="1085">
        <v>70410.600000000006</v>
      </c>
      <c r="AD41" s="1085">
        <v>68339.899999999994</v>
      </c>
      <c r="AE41" s="1085">
        <v>76828.5</v>
      </c>
      <c r="AF41" s="1085">
        <v>108176.7</v>
      </c>
      <c r="AG41" s="1085">
        <v>103827.9</v>
      </c>
      <c r="AH41" s="1085">
        <v>96686.399999999994</v>
      </c>
      <c r="AI41" s="1085">
        <v>91030.8</v>
      </c>
      <c r="AJ41" s="1085">
        <v>106682.99999999999</v>
      </c>
      <c r="AK41" s="1085">
        <v>113502.5</v>
      </c>
      <c r="AL41" s="1085">
        <v>117230.90000000001</v>
      </c>
      <c r="AM41" s="1085">
        <v>118761.9</v>
      </c>
      <c r="AN41" s="1085">
        <v>108575.70000000001</v>
      </c>
      <c r="AO41" s="1085">
        <v>114189.4</v>
      </c>
      <c r="AP41" s="1085">
        <v>113948.6</v>
      </c>
      <c r="AQ41" s="1085">
        <v>112037.3</v>
      </c>
      <c r="AR41" s="1085">
        <v>117300.5</v>
      </c>
      <c r="AS41" s="1085">
        <v>126012.29999999999</v>
      </c>
      <c r="AT41" s="1085">
        <v>115652.90000000001</v>
      </c>
      <c r="AU41" s="1085">
        <v>124228.09999999999</v>
      </c>
      <c r="AV41" s="1085">
        <v>109123.40000000001</v>
      </c>
      <c r="AW41" s="1085">
        <v>137361.69999999998</v>
      </c>
      <c r="AX41" s="1085">
        <v>119070</v>
      </c>
      <c r="AY41" s="1085">
        <v>126171.636</v>
      </c>
      <c r="AZ41" s="1085">
        <v>32389.506000000001</v>
      </c>
      <c r="BA41" s="1085">
        <v>134707.76999999999</v>
      </c>
      <c r="BB41" s="1085">
        <v>120015.868</v>
      </c>
      <c r="BC41" s="1085">
        <v>139343.67499999999</v>
      </c>
      <c r="BD41" s="1085">
        <v>111340.542</v>
      </c>
      <c r="BE41" s="1085">
        <v>149005.98199999999</v>
      </c>
      <c r="BF41" s="1085">
        <v>165743.128</v>
      </c>
      <c r="BG41" s="1085">
        <v>164317.47099999999</v>
      </c>
      <c r="BH41" s="1085">
        <v>138376.266</v>
      </c>
      <c r="BI41" s="1085">
        <v>66468.258100000006</v>
      </c>
      <c r="BJ41" s="1085">
        <v>134119.21695939999</v>
      </c>
      <c r="BK41" s="1085">
        <v>117397.07152641</v>
      </c>
      <c r="BL41" s="1085">
        <v>134446.31261413</v>
      </c>
      <c r="BM41" s="1085">
        <v>263063.07584850001</v>
      </c>
      <c r="BN41" s="1085">
        <v>212841.89159583999</v>
      </c>
      <c r="BO41" s="1085">
        <v>178929.34209995001</v>
      </c>
      <c r="BP41" s="1085">
        <v>270576.89666884998</v>
      </c>
      <c r="BQ41" s="1085">
        <v>216264.28717572</v>
      </c>
      <c r="BR41" s="1085">
        <v>221658.86220082</v>
      </c>
      <c r="BS41" s="1085">
        <v>262598.26136814</v>
      </c>
      <c r="BT41" s="1085">
        <v>253934.73017576002</v>
      </c>
      <c r="BU41" s="1085">
        <v>220800.84960826</v>
      </c>
      <c r="BV41" s="1085">
        <v>254469.30161540996</v>
      </c>
      <c r="BW41" s="1085">
        <v>225186.02751478</v>
      </c>
      <c r="BX41" s="1085">
        <v>319377.44863907003</v>
      </c>
      <c r="BY41" s="1085">
        <v>296695.46458395995</v>
      </c>
      <c r="BZ41" s="1085">
        <v>311308.37754965998</v>
      </c>
      <c r="CA41" s="1085">
        <v>303955.60853443999</v>
      </c>
      <c r="CB41" s="1085">
        <v>366105.56814446999</v>
      </c>
      <c r="CC41" s="1085">
        <v>355995.87647437002</v>
      </c>
      <c r="CD41" s="1085">
        <v>304257.17658854998</v>
      </c>
      <c r="CE41" s="1085">
        <v>344345.93163064</v>
      </c>
      <c r="CF41" s="1085">
        <v>289393.80577198003</v>
      </c>
      <c r="CG41" s="1085">
        <v>285028.97602225002</v>
      </c>
      <c r="CH41" s="1085">
        <v>292724.83785847999</v>
      </c>
      <c r="CI41" s="1085">
        <v>250272.95089020001</v>
      </c>
      <c r="CJ41" s="1085">
        <v>347907.41701917007</v>
      </c>
      <c r="CK41" s="1085">
        <v>328683.63746276998</v>
      </c>
      <c r="CL41" s="1085">
        <v>336906.51391018002</v>
      </c>
      <c r="CM41" s="1085">
        <v>381811.75806040002</v>
      </c>
      <c r="CN41" s="1085">
        <v>372796.86282733997</v>
      </c>
      <c r="CO41" s="1085">
        <v>380643.20689205005</v>
      </c>
      <c r="CP41" s="1085">
        <v>388036.40750914003</v>
      </c>
      <c r="CQ41" s="1085">
        <v>491791.25506693998</v>
      </c>
      <c r="CR41" s="1085">
        <v>489317.47217189998</v>
      </c>
      <c r="CS41" s="1085">
        <v>461201.40942081995</v>
      </c>
      <c r="CT41" s="1085">
        <v>451771.97924047004</v>
      </c>
      <c r="CU41" s="1085">
        <v>414165.04323229997</v>
      </c>
      <c r="CV41" s="1085">
        <v>463035.46176466998</v>
      </c>
      <c r="CW41" s="1085">
        <v>458576.09698348993</v>
      </c>
      <c r="CX41" s="1085">
        <v>502496.34610890003</v>
      </c>
      <c r="CY41" s="1085">
        <v>540358.74664259993</v>
      </c>
      <c r="CZ41" s="1085">
        <v>677961.16586435994</v>
      </c>
      <c r="DA41" s="1085">
        <v>648597.99058540002</v>
      </c>
      <c r="DB41" s="1085">
        <v>686725.22417615005</v>
      </c>
      <c r="DC41" s="1085">
        <v>680179.68229415</v>
      </c>
      <c r="DD41" s="1085">
        <v>795813.22752650012</v>
      </c>
      <c r="DE41" s="1085">
        <v>801610.57544204989</v>
      </c>
      <c r="DF41" s="1085">
        <v>825629.50264703005</v>
      </c>
      <c r="DG41" s="1085">
        <v>816290.39956247993</v>
      </c>
      <c r="DH41" s="1085">
        <v>835843.90005857009</v>
      </c>
      <c r="DI41" s="1085">
        <v>891435.78247158998</v>
      </c>
      <c r="DJ41" s="1085">
        <v>775086.51918941003</v>
      </c>
      <c r="DK41" s="1085">
        <v>682577.66404734994</v>
      </c>
      <c r="DL41" s="1085">
        <v>772503.87828497996</v>
      </c>
      <c r="DM41" s="1085">
        <v>1012728.0464845001</v>
      </c>
      <c r="DN41" s="1085">
        <v>914296.03376101004</v>
      </c>
      <c r="DO41" s="1085">
        <v>873073.61635144998</v>
      </c>
      <c r="DP41" s="1085">
        <v>728325.45724560006</v>
      </c>
      <c r="DQ41" s="1085">
        <v>841307.02135437995</v>
      </c>
      <c r="DR41" s="1085">
        <v>678707.17969528993</v>
      </c>
      <c r="DS41" s="1085">
        <v>885782.17684086983</v>
      </c>
      <c r="DT41" s="1085">
        <v>892248.72327558999</v>
      </c>
      <c r="DU41" s="1085">
        <v>951844.17896439007</v>
      </c>
      <c r="DV41" s="1085">
        <v>868169.38759089005</v>
      </c>
      <c r="DW41" s="1085">
        <v>882544.02899665001</v>
      </c>
      <c r="DX41" s="1085">
        <v>847200.24913559994</v>
      </c>
      <c r="DY41" s="1085">
        <v>788423.36906781991</v>
      </c>
      <c r="DZ41" s="1085">
        <v>877623.66168729006</v>
      </c>
      <c r="EA41" s="1085">
        <v>922189.26572350017</v>
      </c>
      <c r="EB41" s="1085">
        <v>967631.77312669996</v>
      </c>
      <c r="EC41" s="1085">
        <v>1008547.7975011601</v>
      </c>
      <c r="ED41" s="1085">
        <v>1112985.8516508702</v>
      </c>
      <c r="EE41" s="1085">
        <v>1160185.14998718</v>
      </c>
      <c r="EF41" s="1085">
        <v>1170150.9482242002</v>
      </c>
      <c r="EG41" s="1085">
        <v>1206026.32439281</v>
      </c>
      <c r="EH41" s="1085">
        <v>1247679.6819245701</v>
      </c>
      <c r="EI41" s="1085">
        <v>1305706.1430357299</v>
      </c>
      <c r="EJ41" s="1085">
        <v>1158081.3845462902</v>
      </c>
      <c r="EK41" s="1085">
        <v>2180184.23779698</v>
      </c>
      <c r="EL41" s="1085">
        <v>2658707.5581632704</v>
      </c>
      <c r="EM41" s="1085">
        <v>2948919.2412347901</v>
      </c>
      <c r="EN41" s="1085">
        <v>2922265.50461047</v>
      </c>
      <c r="EO41" s="1085">
        <v>2831699.9773416491</v>
      </c>
      <c r="EP41" s="1085">
        <v>2932354.8153262502</v>
      </c>
      <c r="EQ41" s="1085">
        <v>2901945.5484121596</v>
      </c>
      <c r="ER41" s="1130">
        <v>2675963.9558517598</v>
      </c>
      <c r="ES41" s="1130">
        <v>2634425.05174497</v>
      </c>
      <c r="ET41" s="1130">
        <v>2481320.1800500001</v>
      </c>
      <c r="EU41" s="1130">
        <v>2127638.7040105499</v>
      </c>
      <c r="EV41" s="1130">
        <v>2233569.9418092198</v>
      </c>
      <c r="EW41" s="1130">
        <v>2091284.5928903399</v>
      </c>
      <c r="EX41" s="1130">
        <v>2135221.0246395101</v>
      </c>
      <c r="EY41" s="1130">
        <v>2147080.3484972701</v>
      </c>
      <c r="EZ41" s="1130">
        <v>2433972.0205207705</v>
      </c>
      <c r="FA41" s="1130">
        <v>2700519.0159570002</v>
      </c>
      <c r="FB41" s="1130">
        <v>2757766.2567261299</v>
      </c>
      <c r="FC41" s="1130">
        <v>2736541.6689986596</v>
      </c>
      <c r="FD41" s="1130">
        <v>2936893.0738044498</v>
      </c>
      <c r="FE41" s="1133"/>
    </row>
    <row r="42" spans="1:161" ht="15.75" customHeight="1">
      <c r="A42" s="1084" t="s">
        <v>955</v>
      </c>
      <c r="B42" s="1085">
        <v>5229.1000000000004</v>
      </c>
      <c r="C42" s="1085">
        <v>8857.2999999999993</v>
      </c>
      <c r="D42" s="1085">
        <v>4696.8</v>
      </c>
      <c r="E42" s="1085">
        <v>4051.1</v>
      </c>
      <c r="F42" s="1085">
        <v>3845</v>
      </c>
      <c r="G42" s="1085">
        <v>12373.1</v>
      </c>
      <c r="H42" s="1085">
        <v>3562.4</v>
      </c>
      <c r="I42" s="1085">
        <v>15667.1</v>
      </c>
      <c r="J42" s="1085">
        <v>15007.6</v>
      </c>
      <c r="K42" s="1085">
        <v>16823.7</v>
      </c>
      <c r="L42" s="1085">
        <v>7493.5</v>
      </c>
      <c r="M42" s="1085">
        <v>14982</v>
      </c>
      <c r="N42" s="1085">
        <v>11048.9</v>
      </c>
      <c r="O42" s="1085">
        <v>16298.7</v>
      </c>
      <c r="P42" s="1085">
        <v>15845.5</v>
      </c>
      <c r="Q42" s="1085">
        <v>14198</v>
      </c>
      <c r="R42" s="1085">
        <v>13763.5</v>
      </c>
      <c r="S42" s="1085">
        <v>13516</v>
      </c>
      <c r="T42" s="1085">
        <v>9271.9</v>
      </c>
      <c r="U42" s="1085">
        <v>7256.5</v>
      </c>
      <c r="V42" s="1085">
        <v>11508.9</v>
      </c>
      <c r="W42" s="1085">
        <v>7593.4</v>
      </c>
      <c r="X42" s="1085">
        <v>6362.2</v>
      </c>
      <c r="Y42" s="1085">
        <v>14617.6</v>
      </c>
      <c r="Z42" s="1085">
        <v>17858.900000000001</v>
      </c>
      <c r="AA42" s="1085">
        <v>19228.8</v>
      </c>
      <c r="AB42" s="1085">
        <v>19447.400000000001</v>
      </c>
      <c r="AC42" s="1085">
        <v>19354</v>
      </c>
      <c r="AD42" s="1085">
        <v>15474.2</v>
      </c>
      <c r="AE42" s="1085">
        <v>16242.8</v>
      </c>
      <c r="AF42" s="1085">
        <v>41829.199999999997</v>
      </c>
      <c r="AG42" s="1085">
        <v>37160.5</v>
      </c>
      <c r="AH42" s="1085">
        <v>30344.7</v>
      </c>
      <c r="AI42" s="1085">
        <v>26220.799999999999</v>
      </c>
      <c r="AJ42" s="1085">
        <v>33408.199999999997</v>
      </c>
      <c r="AK42" s="1085">
        <v>37145.699999999997</v>
      </c>
      <c r="AL42" s="1085">
        <v>36965.1</v>
      </c>
      <c r="AM42" s="1085">
        <v>30634.400000000001</v>
      </c>
      <c r="AN42" s="1085">
        <v>34351.1</v>
      </c>
      <c r="AO42" s="1085">
        <v>39759</v>
      </c>
      <c r="AP42" s="1085">
        <v>38502.199999999997</v>
      </c>
      <c r="AQ42" s="1085">
        <v>39172.5</v>
      </c>
      <c r="AR42" s="1085">
        <v>24291</v>
      </c>
      <c r="AS42" s="1085">
        <v>25195.599999999999</v>
      </c>
      <c r="AT42" s="1085">
        <v>24816.400000000001</v>
      </c>
      <c r="AU42" s="1085">
        <v>27354.400000000001</v>
      </c>
      <c r="AV42" s="1085">
        <v>17090.900000000001</v>
      </c>
      <c r="AW42" s="1085">
        <v>31125.9</v>
      </c>
      <c r="AX42" s="1085">
        <v>23991.200000000001</v>
      </c>
      <c r="AY42" s="1085">
        <v>25700.81</v>
      </c>
      <c r="AZ42" s="1085">
        <v>9949.0069999999996</v>
      </c>
      <c r="BA42" s="1085">
        <v>24017.378000000001</v>
      </c>
      <c r="BB42" s="1085">
        <v>23623.085999999999</v>
      </c>
      <c r="BC42" s="1085">
        <v>27734.420999999998</v>
      </c>
      <c r="BD42" s="1085">
        <v>23533.692999999999</v>
      </c>
      <c r="BE42" s="1085">
        <v>27093.350999999999</v>
      </c>
      <c r="BF42" s="1085">
        <v>27953.865000000002</v>
      </c>
      <c r="BG42" s="1085">
        <v>21153.353999999999</v>
      </c>
      <c r="BH42" s="1085">
        <v>23060.207999999999</v>
      </c>
      <c r="BI42" s="1085">
        <v>17667.850299999995</v>
      </c>
      <c r="BJ42" s="1085">
        <v>22450.737395779997</v>
      </c>
      <c r="BK42" s="1085">
        <v>17660.304402909998</v>
      </c>
      <c r="BL42" s="1085">
        <v>18403.36134471</v>
      </c>
      <c r="BM42" s="1085">
        <v>74658.17130976</v>
      </c>
      <c r="BN42" s="1085">
        <v>31281.072311009997</v>
      </c>
      <c r="BO42" s="1085">
        <v>32844.287507879999</v>
      </c>
      <c r="BP42" s="1085">
        <v>85811.265655119991</v>
      </c>
      <c r="BQ42" s="1085">
        <v>26848.793529369999</v>
      </c>
      <c r="BR42" s="1085">
        <v>41910.455488370004</v>
      </c>
      <c r="BS42" s="1085">
        <v>53161.892489599995</v>
      </c>
      <c r="BT42" s="1085">
        <v>51065.291882669997</v>
      </c>
      <c r="BU42" s="1085">
        <v>39195.508522600001</v>
      </c>
      <c r="BV42" s="1085">
        <v>39973.64794658</v>
      </c>
      <c r="BW42" s="1085">
        <v>53594.11014415</v>
      </c>
      <c r="BX42" s="1085">
        <v>72959.378476320009</v>
      </c>
      <c r="BY42" s="1085">
        <v>42952.130558440003</v>
      </c>
      <c r="BZ42" s="1085">
        <v>50951.340270010005</v>
      </c>
      <c r="CA42" s="1085">
        <v>42655.117335399998</v>
      </c>
      <c r="CB42" s="1085">
        <v>48757.67693745</v>
      </c>
      <c r="CC42" s="1085">
        <v>42411.370039269998</v>
      </c>
      <c r="CD42" s="1085">
        <v>39721.091602679997</v>
      </c>
      <c r="CE42" s="1085">
        <v>39333.191329970003</v>
      </c>
      <c r="CF42" s="1085">
        <v>37822.477223050002</v>
      </c>
      <c r="CG42" s="1085">
        <v>31381.925659209999</v>
      </c>
      <c r="CH42" s="1085">
        <v>35196.379045310001</v>
      </c>
      <c r="CI42" s="1085">
        <v>22597.635450229998</v>
      </c>
      <c r="CJ42" s="1085">
        <v>41833.914738699998</v>
      </c>
      <c r="CK42" s="1085">
        <v>43943.938168180001</v>
      </c>
      <c r="CL42" s="1085">
        <v>62281.067211599999</v>
      </c>
      <c r="CM42" s="1085">
        <v>57754.899824890002</v>
      </c>
      <c r="CN42" s="1085">
        <v>47298.452877010001</v>
      </c>
      <c r="CO42" s="1085">
        <v>70358.6251166</v>
      </c>
      <c r="CP42" s="1085">
        <v>61355.593299439999</v>
      </c>
      <c r="CQ42" s="1085">
        <v>53616.424794500002</v>
      </c>
      <c r="CR42" s="1085">
        <v>83333.020747200004</v>
      </c>
      <c r="CS42" s="1085">
        <v>62175.379270089994</v>
      </c>
      <c r="CT42" s="1085">
        <v>65369.80975244</v>
      </c>
      <c r="CU42" s="1085">
        <v>72771.158081539994</v>
      </c>
      <c r="CV42" s="1085">
        <v>76102.224623729999</v>
      </c>
      <c r="CW42" s="1085">
        <v>69835.971943979996</v>
      </c>
      <c r="CX42" s="1085">
        <v>68359.093377490004</v>
      </c>
      <c r="CY42" s="1085">
        <v>78093.174204570008</v>
      </c>
      <c r="CZ42" s="1085">
        <v>113350.18155265</v>
      </c>
      <c r="DA42" s="1085">
        <v>102687.81692923</v>
      </c>
      <c r="DB42" s="1085">
        <v>106817.71392613</v>
      </c>
      <c r="DC42" s="1085">
        <v>98989.054652580002</v>
      </c>
      <c r="DD42" s="1085">
        <v>104128.12346428999</v>
      </c>
      <c r="DE42" s="1085">
        <v>113869.60160124001</v>
      </c>
      <c r="DF42" s="1085">
        <v>128508.82123025</v>
      </c>
      <c r="DG42" s="1085">
        <v>123805.74246513999</v>
      </c>
      <c r="DH42" s="1085">
        <v>157513.1860663</v>
      </c>
      <c r="DI42" s="1085">
        <v>153358.12024554997</v>
      </c>
      <c r="DJ42" s="1085">
        <v>117800.39633844</v>
      </c>
      <c r="DK42" s="1085">
        <v>103741.31143500999</v>
      </c>
      <c r="DL42" s="1085">
        <v>81620.538991320005</v>
      </c>
      <c r="DM42" s="1085">
        <v>184912.13576413001</v>
      </c>
      <c r="DN42" s="1085">
        <v>147990.46996726</v>
      </c>
      <c r="DO42" s="1085">
        <v>149887.46238534999</v>
      </c>
      <c r="DP42" s="1085">
        <v>94406.811952910008</v>
      </c>
      <c r="DQ42" s="1085">
        <v>104943.58131447001</v>
      </c>
      <c r="DR42" s="1085">
        <v>122758.39481268</v>
      </c>
      <c r="DS42" s="1085">
        <v>122359.17318833999</v>
      </c>
      <c r="DT42" s="1085">
        <v>143336.44193198002</v>
      </c>
      <c r="DU42" s="1085">
        <v>175241.29199716001</v>
      </c>
      <c r="DV42" s="1085">
        <v>130850.74665149</v>
      </c>
      <c r="DW42" s="1085">
        <v>107593.6942837</v>
      </c>
      <c r="DX42" s="1085">
        <v>108945.82097028999</v>
      </c>
      <c r="DY42" s="1085">
        <v>111060.49038074001</v>
      </c>
      <c r="DZ42" s="1085">
        <v>114362.97488619</v>
      </c>
      <c r="EA42" s="1085">
        <v>116821.88874555001</v>
      </c>
      <c r="EB42" s="1085">
        <v>122194.10293992999</v>
      </c>
      <c r="EC42" s="1085">
        <v>174973.01310545002</v>
      </c>
      <c r="ED42" s="1085">
        <v>156385.90234105999</v>
      </c>
      <c r="EE42" s="1085">
        <v>145750.42109173001</v>
      </c>
      <c r="EF42" s="1085">
        <v>148072.24720335001</v>
      </c>
      <c r="EG42" s="1085">
        <v>147342.51499018</v>
      </c>
      <c r="EH42" s="1085">
        <v>135330.63926547</v>
      </c>
      <c r="EI42" s="1085">
        <v>126093.03432178999</v>
      </c>
      <c r="EJ42" s="1085">
        <v>117005.92877498</v>
      </c>
      <c r="EK42" s="1085">
        <v>862482.63906239998</v>
      </c>
      <c r="EL42" s="1085">
        <v>1319705.33185584</v>
      </c>
      <c r="EM42" s="1085">
        <v>1555374.16937875</v>
      </c>
      <c r="EN42" s="1085">
        <v>1588931.3261376899</v>
      </c>
      <c r="EO42" s="1085">
        <v>1545548.4781676698</v>
      </c>
      <c r="EP42" s="1085">
        <v>1576994.24416871</v>
      </c>
      <c r="EQ42" s="1085">
        <v>1572746.92814714</v>
      </c>
      <c r="ER42" s="1130">
        <v>1398905.8263348702</v>
      </c>
      <c r="ES42" s="1130">
        <v>1402252.17553708</v>
      </c>
      <c r="ET42" s="1130">
        <v>1290771.1909765902</v>
      </c>
      <c r="EU42" s="1130">
        <v>1087664.60026798</v>
      </c>
      <c r="EV42" s="1130">
        <v>1170583.0322016699</v>
      </c>
      <c r="EW42" s="1130">
        <v>1153672.56453069</v>
      </c>
      <c r="EX42" s="1130">
        <v>1164795.5708275901</v>
      </c>
      <c r="EY42" s="1130">
        <v>1229568.0046997101</v>
      </c>
      <c r="EZ42" s="1130">
        <v>1430884.6427649099</v>
      </c>
      <c r="FA42" s="1130">
        <v>1571574.4416883502</v>
      </c>
      <c r="FB42" s="1130">
        <v>1418724.0649562899</v>
      </c>
      <c r="FC42" s="1130">
        <v>1380886.9264228998</v>
      </c>
      <c r="FD42" s="1130">
        <v>1679333.03001868</v>
      </c>
      <c r="FE42" s="1040"/>
    </row>
    <row r="43" spans="1:161" ht="15.75" customHeight="1">
      <c r="A43" s="1084" t="s">
        <v>956</v>
      </c>
      <c r="B43" s="1085">
        <v>22045.9</v>
      </c>
      <c r="C43" s="1085">
        <v>45718.5</v>
      </c>
      <c r="D43" s="1085">
        <v>29952.400000000001</v>
      </c>
      <c r="E43" s="1085">
        <v>27801.8</v>
      </c>
      <c r="F43" s="1085">
        <v>35549.9</v>
      </c>
      <c r="G43" s="1085">
        <v>43019.4</v>
      </c>
      <c r="H43" s="1085">
        <v>54513.7</v>
      </c>
      <c r="I43" s="1085">
        <v>49222.6</v>
      </c>
      <c r="J43" s="1085">
        <v>51547.9</v>
      </c>
      <c r="K43" s="1085">
        <v>69208.800000000003</v>
      </c>
      <c r="L43" s="1085">
        <v>46644.7</v>
      </c>
      <c r="M43" s="1085">
        <v>162422.1</v>
      </c>
      <c r="N43" s="1085">
        <v>40829.199999999997</v>
      </c>
      <c r="O43" s="1085">
        <v>47201.4</v>
      </c>
      <c r="P43" s="1085">
        <v>46714.1</v>
      </c>
      <c r="Q43" s="1085">
        <v>53488.5</v>
      </c>
      <c r="R43" s="1085">
        <v>43143.8</v>
      </c>
      <c r="S43" s="1085">
        <v>71469.100000000006</v>
      </c>
      <c r="T43" s="1085">
        <v>55470.6</v>
      </c>
      <c r="U43" s="1085">
        <v>50764.7</v>
      </c>
      <c r="V43" s="1085">
        <v>47512.2</v>
      </c>
      <c r="W43" s="1085">
        <v>42010.7</v>
      </c>
      <c r="X43" s="1085">
        <v>51750.5</v>
      </c>
      <c r="Y43" s="1085">
        <v>60768.4</v>
      </c>
      <c r="Z43" s="1085">
        <v>61069.4</v>
      </c>
      <c r="AA43" s="1085">
        <v>50042.7</v>
      </c>
      <c r="AB43" s="1085">
        <v>55626.400000000001</v>
      </c>
      <c r="AC43" s="1085">
        <v>50955.3</v>
      </c>
      <c r="AD43" s="1085">
        <v>52803.5</v>
      </c>
      <c r="AE43" s="1085">
        <v>60454.1</v>
      </c>
      <c r="AF43" s="1085">
        <v>66261.100000000006</v>
      </c>
      <c r="AG43" s="1085">
        <v>66563.899999999994</v>
      </c>
      <c r="AH43" s="1085">
        <v>66057.899999999994</v>
      </c>
      <c r="AI43" s="1085">
        <v>64508.2</v>
      </c>
      <c r="AJ43" s="1085">
        <v>72747.899999999994</v>
      </c>
      <c r="AK43" s="1085">
        <v>76054.5</v>
      </c>
      <c r="AL43" s="1085">
        <v>80105.5</v>
      </c>
      <c r="AM43" s="1085">
        <v>87954</v>
      </c>
      <c r="AN43" s="1085">
        <v>74045.600000000006</v>
      </c>
      <c r="AO43" s="1085">
        <v>74214</v>
      </c>
      <c r="AP43" s="1085">
        <v>75098.3</v>
      </c>
      <c r="AQ43" s="1085">
        <v>72635.8</v>
      </c>
      <c r="AR43" s="1085">
        <v>92809.5</v>
      </c>
      <c r="AS43" s="1085">
        <v>100599.8</v>
      </c>
      <c r="AT43" s="1085">
        <v>90688.3</v>
      </c>
      <c r="AU43" s="1085">
        <v>96755.4</v>
      </c>
      <c r="AV43" s="1085">
        <v>91958.3</v>
      </c>
      <c r="AW43" s="1085">
        <v>105936.4</v>
      </c>
      <c r="AX43" s="1085">
        <v>95000.6</v>
      </c>
      <c r="AY43" s="1085">
        <v>100470.826</v>
      </c>
      <c r="AZ43" s="1085">
        <v>22440.499</v>
      </c>
      <c r="BA43" s="1085">
        <v>110690.39200000001</v>
      </c>
      <c r="BB43" s="1085">
        <v>96392.782000000007</v>
      </c>
      <c r="BC43" s="1085">
        <v>111609.254</v>
      </c>
      <c r="BD43" s="1085">
        <v>86152.448999999993</v>
      </c>
      <c r="BE43" s="1085">
        <v>121754.83100000001</v>
      </c>
      <c r="BF43" s="1085">
        <v>136206.06299999999</v>
      </c>
      <c r="BG43" s="1085">
        <v>141899.41699999999</v>
      </c>
      <c r="BH43" s="1085">
        <v>113358.348</v>
      </c>
      <c r="BI43" s="1085">
        <v>46966.423799999997</v>
      </c>
      <c r="BJ43" s="1085">
        <v>109941.13635662</v>
      </c>
      <c r="BK43" s="1085">
        <v>97868.022793880009</v>
      </c>
      <c r="BL43" s="1085">
        <v>114315.24351099999</v>
      </c>
      <c r="BM43" s="1085">
        <v>186119.15818244001</v>
      </c>
      <c r="BN43" s="1085">
        <v>178204.89428729998</v>
      </c>
      <c r="BO43" s="1085">
        <v>142569.34145067999</v>
      </c>
      <c r="BP43" s="1085">
        <v>182072.97204385998</v>
      </c>
      <c r="BQ43" s="1085">
        <v>186400.72764635002</v>
      </c>
      <c r="BR43" s="1085">
        <v>176571.06871245001</v>
      </c>
      <c r="BS43" s="1085">
        <v>206201.48387854002</v>
      </c>
      <c r="BT43" s="1085">
        <v>199138.89029308999</v>
      </c>
      <c r="BU43" s="1085">
        <v>177149.88608565999</v>
      </c>
      <c r="BV43" s="1085">
        <v>209764.61666882999</v>
      </c>
      <c r="BW43" s="1085">
        <v>166880.27837063</v>
      </c>
      <c r="BX43" s="1085">
        <v>241696.47016274999</v>
      </c>
      <c r="BY43" s="1085">
        <v>249922.19002551999</v>
      </c>
      <c r="BZ43" s="1085">
        <v>255739.53727964999</v>
      </c>
      <c r="CA43" s="1085">
        <v>256410.40078616</v>
      </c>
      <c r="CB43" s="1085">
        <v>312459.14033685997</v>
      </c>
      <c r="CC43" s="1085">
        <v>308949.72648109996</v>
      </c>
      <c r="CD43" s="1085">
        <v>259871.63660587001</v>
      </c>
      <c r="CE43" s="1085">
        <v>300739.48074366996</v>
      </c>
      <c r="CF43" s="1085">
        <v>247356.67024685</v>
      </c>
      <c r="CG43" s="1085">
        <v>249450.76697392002</v>
      </c>
      <c r="CH43" s="1085">
        <v>254093.76449501002</v>
      </c>
      <c r="CI43" s="1085">
        <v>224194.03696696999</v>
      </c>
      <c r="CJ43" s="1085">
        <v>302238.17347293999</v>
      </c>
      <c r="CK43" s="1085">
        <v>280239.66220786999</v>
      </c>
      <c r="CL43" s="1085">
        <v>268272.29875282</v>
      </c>
      <c r="CM43" s="1085">
        <v>320567.99860371003</v>
      </c>
      <c r="CN43" s="1085">
        <v>322164.3376116</v>
      </c>
      <c r="CO43" s="1085">
        <v>306782.35003868002</v>
      </c>
      <c r="CP43" s="1085">
        <v>323533.16142232</v>
      </c>
      <c r="CQ43" s="1085">
        <v>433232.20970687998</v>
      </c>
      <c r="CR43" s="1085">
        <v>400487.0778961</v>
      </c>
      <c r="CS43" s="1085">
        <v>393870.07677912002</v>
      </c>
      <c r="CT43" s="1085">
        <v>381386.81834427</v>
      </c>
      <c r="CU43" s="1085">
        <v>336477.18390296004</v>
      </c>
      <c r="CV43" s="1085">
        <v>382019.07918409997</v>
      </c>
      <c r="CW43" s="1085">
        <v>383256.55009990995</v>
      </c>
      <c r="CX43" s="1085">
        <v>429085.05461677001</v>
      </c>
      <c r="CY43" s="1085">
        <v>457253.28801434999</v>
      </c>
      <c r="CZ43" s="1085">
        <v>556537.94351864001</v>
      </c>
      <c r="DA43" s="1085">
        <v>537125.93649005995</v>
      </c>
      <c r="DB43" s="1085">
        <v>579693.14340886998</v>
      </c>
      <c r="DC43" s="1085">
        <v>573208.81320568011</v>
      </c>
      <c r="DD43" s="1085">
        <v>683468.97855528002</v>
      </c>
      <c r="DE43" s="1085">
        <v>678548.35513183998</v>
      </c>
      <c r="DF43" s="1085">
        <v>687778.78328131011</v>
      </c>
      <c r="DG43" s="1085">
        <v>685525.75014783</v>
      </c>
      <c r="DH43" s="1085">
        <v>671830.31730171992</v>
      </c>
      <c r="DI43" s="1085">
        <v>731556.32591221994</v>
      </c>
      <c r="DJ43" s="1085">
        <v>650721.66869811004</v>
      </c>
      <c r="DK43" s="1085">
        <v>572344.36208743998</v>
      </c>
      <c r="DL43" s="1085">
        <v>684362.01602790004</v>
      </c>
      <c r="DM43" s="1085">
        <v>821203.65171357</v>
      </c>
      <c r="DN43" s="1085">
        <v>757896.87917691004</v>
      </c>
      <c r="DO43" s="1085">
        <v>714513.47469800001</v>
      </c>
      <c r="DP43" s="1085">
        <v>626478.57245455007</v>
      </c>
      <c r="DQ43" s="1085">
        <v>728215.85818472994</v>
      </c>
      <c r="DR43" s="1085">
        <v>547682.56514415995</v>
      </c>
      <c r="DS43" s="1085">
        <v>755106.75726907991</v>
      </c>
      <c r="DT43" s="1085">
        <v>740891.90248207992</v>
      </c>
      <c r="DU43" s="1085">
        <v>769002.16729893989</v>
      </c>
      <c r="DV43" s="1085">
        <v>729999.16917284997</v>
      </c>
      <c r="DW43" s="1085">
        <v>768132.4379330501</v>
      </c>
      <c r="DX43" s="1085">
        <v>731955.75133036997</v>
      </c>
      <c r="DY43" s="1085">
        <v>671021.18350023997</v>
      </c>
      <c r="DZ43" s="1085">
        <v>756903.59993737005</v>
      </c>
      <c r="EA43" s="1085">
        <v>799494.73575902998</v>
      </c>
      <c r="EB43" s="1085">
        <v>840770.82734402001</v>
      </c>
      <c r="EC43" s="1085">
        <v>828967.31817381002</v>
      </c>
      <c r="ED43" s="1085">
        <v>952245.51974155009</v>
      </c>
      <c r="EE43" s="1085">
        <v>1009988.60829756</v>
      </c>
      <c r="EF43" s="1085">
        <v>1018101.3278448001</v>
      </c>
      <c r="EG43" s="1085">
        <v>1043199.5938789301</v>
      </c>
      <c r="EH43" s="1085">
        <v>1096890.79424365</v>
      </c>
      <c r="EI43" s="1085">
        <v>1164092.5414563799</v>
      </c>
      <c r="EJ43" s="1085">
        <v>1028153.82132188</v>
      </c>
      <c r="EK43" s="1085">
        <v>1309806.66609159</v>
      </c>
      <c r="EL43" s="1085">
        <v>1331995.39506136</v>
      </c>
      <c r="EM43" s="1085">
        <v>1389583.35420504</v>
      </c>
      <c r="EN43" s="1085">
        <v>1329709.7824303</v>
      </c>
      <c r="EO43" s="1085">
        <v>1280969.2695622197</v>
      </c>
      <c r="EP43" s="1085">
        <v>1350122.72476209</v>
      </c>
      <c r="EQ43" s="1085">
        <v>1324174.34065602</v>
      </c>
      <c r="ER43" s="1130">
        <v>1265376.03010287</v>
      </c>
      <c r="ES43" s="1130">
        <v>1228139.29542986</v>
      </c>
      <c r="ET43" s="1130">
        <v>1185443.2608934999</v>
      </c>
      <c r="EU43" s="1130">
        <v>1036887.83496271</v>
      </c>
      <c r="EV43" s="1130">
        <v>1057334.4682038999</v>
      </c>
      <c r="EW43" s="1130">
        <v>934854.12561392004</v>
      </c>
      <c r="EX43" s="1130">
        <v>967994.03585802997</v>
      </c>
      <c r="EY43" s="1130">
        <v>916522.52549557004</v>
      </c>
      <c r="EZ43" s="1130">
        <v>1001885.54100303</v>
      </c>
      <c r="FA43" s="1130">
        <v>1125823.5008152002</v>
      </c>
      <c r="FB43" s="1130">
        <v>1339034.9141191398</v>
      </c>
      <c r="FC43" s="1130">
        <v>1355187.7225398598</v>
      </c>
      <c r="FD43" s="1130">
        <v>1257552.9815454399</v>
      </c>
      <c r="FE43" s="1040"/>
    </row>
    <row r="44" spans="1:161" ht="15.75" customHeight="1">
      <c r="A44" s="1084" t="s">
        <v>957</v>
      </c>
      <c r="B44" s="1085">
        <v>1067.4000000000001</v>
      </c>
      <c r="C44" s="1085">
        <v>5260.9</v>
      </c>
      <c r="D44" s="1085">
        <v>70.099999999999994</v>
      </c>
      <c r="E44" s="1085">
        <v>156.19999999999999</v>
      </c>
      <c r="F44" s="1085">
        <v>3647.2</v>
      </c>
      <c r="G44" s="1085">
        <v>175</v>
      </c>
      <c r="H44" s="1085">
        <v>639</v>
      </c>
      <c r="I44" s="1085">
        <v>731.9</v>
      </c>
      <c r="J44" s="1085">
        <v>756.2</v>
      </c>
      <c r="K44" s="1085">
        <v>765.8</v>
      </c>
      <c r="L44" s="1085">
        <v>109.8</v>
      </c>
      <c r="M44" s="1085">
        <v>460.1</v>
      </c>
      <c r="N44" s="1085">
        <v>757.6</v>
      </c>
      <c r="O44" s="1085">
        <v>2335.4</v>
      </c>
      <c r="P44" s="1085">
        <v>1246</v>
      </c>
      <c r="Q44" s="1085">
        <v>2466.1</v>
      </c>
      <c r="R44" s="1085">
        <v>3129.8</v>
      </c>
      <c r="S44" s="1085">
        <v>934.5</v>
      </c>
      <c r="T44" s="1085">
        <v>346.6</v>
      </c>
      <c r="U44" s="1085">
        <v>1405.5</v>
      </c>
      <c r="V44" s="1085">
        <v>872.4</v>
      </c>
      <c r="W44" s="1085">
        <v>889.7</v>
      </c>
      <c r="X44" s="1085">
        <v>869.7</v>
      </c>
      <c r="Y44" s="1085">
        <v>905.2</v>
      </c>
      <c r="Z44" s="1085">
        <v>835.5</v>
      </c>
      <c r="AA44" s="1085"/>
      <c r="AB44" s="1085">
        <v>536.6</v>
      </c>
      <c r="AC44" s="1085">
        <v>101.3</v>
      </c>
      <c r="AD44" s="1085">
        <v>62.2</v>
      </c>
      <c r="AE44" s="1085">
        <v>131.6</v>
      </c>
      <c r="AF44" s="1085">
        <v>86.4</v>
      </c>
      <c r="AG44" s="1085">
        <v>103.5</v>
      </c>
      <c r="AH44" s="1085">
        <v>283.8</v>
      </c>
      <c r="AI44" s="1085">
        <v>301.8</v>
      </c>
      <c r="AJ44" s="1085">
        <v>526.9</v>
      </c>
      <c r="AK44" s="1085">
        <v>302.3</v>
      </c>
      <c r="AL44" s="1085">
        <v>160.30000000000001</v>
      </c>
      <c r="AM44" s="1085">
        <v>173.5</v>
      </c>
      <c r="AN44" s="1085">
        <v>179</v>
      </c>
      <c r="AO44" s="1085">
        <v>216.4</v>
      </c>
      <c r="AP44" s="1085">
        <v>348.1</v>
      </c>
      <c r="AQ44" s="1085">
        <v>229</v>
      </c>
      <c r="AR44" s="1085">
        <v>200</v>
      </c>
      <c r="AS44" s="1085">
        <v>216.9</v>
      </c>
      <c r="AT44" s="1085">
        <v>148.19999999999999</v>
      </c>
      <c r="AU44" s="1085">
        <v>118.3</v>
      </c>
      <c r="AV44" s="1085">
        <v>74.2</v>
      </c>
      <c r="AW44" s="1085">
        <v>299.39999999999998</v>
      </c>
      <c r="AX44" s="1085">
        <v>78.2</v>
      </c>
      <c r="AY44" s="1085">
        <v>0</v>
      </c>
      <c r="AZ44" s="1085">
        <v>0</v>
      </c>
      <c r="BA44" s="1085">
        <v>0</v>
      </c>
      <c r="BB44" s="1085">
        <v>0</v>
      </c>
      <c r="BC44" s="1085">
        <v>0</v>
      </c>
      <c r="BD44" s="1085">
        <v>1654.4</v>
      </c>
      <c r="BE44" s="1085">
        <v>157.80000000000001</v>
      </c>
      <c r="BF44" s="1085">
        <v>1583.2</v>
      </c>
      <c r="BG44" s="1085">
        <v>1264.7</v>
      </c>
      <c r="BH44" s="1085">
        <v>1957.71</v>
      </c>
      <c r="BI44" s="1085">
        <v>1833.9839999999999</v>
      </c>
      <c r="BJ44" s="1085">
        <v>1727.3432069999999</v>
      </c>
      <c r="BK44" s="1085">
        <v>1868.7443296199999</v>
      </c>
      <c r="BL44" s="1085">
        <v>1727.7077584200001</v>
      </c>
      <c r="BM44" s="1085">
        <v>2285.7463563000001</v>
      </c>
      <c r="BN44" s="1085">
        <v>3355.9249975300004</v>
      </c>
      <c r="BO44" s="1085">
        <v>3515.7131413899997</v>
      </c>
      <c r="BP44" s="1085">
        <v>2692.65896987</v>
      </c>
      <c r="BQ44" s="1085">
        <v>3014.7660000000001</v>
      </c>
      <c r="BR44" s="1085">
        <v>3177.3380000000002</v>
      </c>
      <c r="BS44" s="1085">
        <v>3234.8850000000002</v>
      </c>
      <c r="BT44" s="1085">
        <v>3730.5479999999998</v>
      </c>
      <c r="BU44" s="1085">
        <v>4455.4549999999999</v>
      </c>
      <c r="BV44" s="1085">
        <v>4731.0370000000003</v>
      </c>
      <c r="BW44" s="1085">
        <v>4711.6390000000001</v>
      </c>
      <c r="BX44" s="1085">
        <v>4721.6000000000004</v>
      </c>
      <c r="BY44" s="1085">
        <v>3821.1439999999998</v>
      </c>
      <c r="BZ44" s="1085">
        <v>4617.5</v>
      </c>
      <c r="CA44" s="1085">
        <v>4890.0904128800003</v>
      </c>
      <c r="CB44" s="1085">
        <v>4888.75087016</v>
      </c>
      <c r="CC44" s="1085">
        <v>4634.7799539999996</v>
      </c>
      <c r="CD44" s="1085">
        <v>4664.4483799999998</v>
      </c>
      <c r="CE44" s="1085">
        <v>4273.2595570000003</v>
      </c>
      <c r="CF44" s="1085">
        <v>4214.6583020799999</v>
      </c>
      <c r="CG44" s="1085">
        <v>4196.2833891199998</v>
      </c>
      <c r="CH44" s="1085">
        <v>3434.69431816</v>
      </c>
      <c r="CI44" s="1085">
        <v>3481.2784729999998</v>
      </c>
      <c r="CJ44" s="1085">
        <v>3835.3288075300002</v>
      </c>
      <c r="CK44" s="1085">
        <v>4500.0370867199999</v>
      </c>
      <c r="CL44" s="1085">
        <v>6353.1479457599999</v>
      </c>
      <c r="CM44" s="1085">
        <v>3488.8596318</v>
      </c>
      <c r="CN44" s="1085">
        <v>3334.07233873</v>
      </c>
      <c r="CO44" s="1085">
        <v>3502.2317367699998</v>
      </c>
      <c r="CP44" s="1085">
        <v>3147.6527873800001</v>
      </c>
      <c r="CQ44" s="1085">
        <v>4942.6205655600006</v>
      </c>
      <c r="CR44" s="1085">
        <v>5497.3735286000001</v>
      </c>
      <c r="CS44" s="1085">
        <v>5155.9533716099995</v>
      </c>
      <c r="CT44" s="1085">
        <v>5015.35114376</v>
      </c>
      <c r="CU44" s="1085">
        <v>4916.7012478000006</v>
      </c>
      <c r="CV44" s="1085">
        <v>4914.1579568400002</v>
      </c>
      <c r="CW44" s="1085">
        <v>5483.5749396000001</v>
      </c>
      <c r="CX44" s="1085">
        <v>5052.1981146400003</v>
      </c>
      <c r="CY44" s="1085">
        <v>5012.2844236800001</v>
      </c>
      <c r="CZ44" s="1085">
        <v>8073.0407930699994</v>
      </c>
      <c r="DA44" s="1085">
        <v>8784.2371661100005</v>
      </c>
      <c r="DB44" s="1085">
        <v>214.36684115</v>
      </c>
      <c r="DC44" s="1085">
        <v>7981.8144358899999</v>
      </c>
      <c r="DD44" s="1085">
        <v>8216.1255069300005</v>
      </c>
      <c r="DE44" s="1085">
        <v>9192.6187089699997</v>
      </c>
      <c r="DF44" s="1085">
        <v>9341.898135469999</v>
      </c>
      <c r="DG44" s="1085">
        <v>6958.9069495100002</v>
      </c>
      <c r="DH44" s="1085">
        <v>6500.3966905500001</v>
      </c>
      <c r="DI44" s="1085">
        <v>6521.3363138199993</v>
      </c>
      <c r="DJ44" s="1085">
        <v>6564.4541528599993</v>
      </c>
      <c r="DK44" s="1085">
        <v>6491.9905248999994</v>
      </c>
      <c r="DL44" s="1085">
        <v>6521.3232657600001</v>
      </c>
      <c r="DM44" s="1085">
        <v>6612.2590068</v>
      </c>
      <c r="DN44" s="1085">
        <v>8408.6846168400007</v>
      </c>
      <c r="DO44" s="1085">
        <v>8672.6792681000006</v>
      </c>
      <c r="DP44" s="1085">
        <v>7440.0728381400004</v>
      </c>
      <c r="DQ44" s="1085">
        <v>8147.5818551800003</v>
      </c>
      <c r="DR44" s="1085">
        <v>8266.2197384499996</v>
      </c>
      <c r="DS44" s="1085">
        <v>8316.2463834499995</v>
      </c>
      <c r="DT44" s="1085">
        <v>8020.37886153</v>
      </c>
      <c r="DU44" s="1085">
        <v>7600.7196682900003</v>
      </c>
      <c r="DV44" s="1085">
        <v>7319.4717665500002</v>
      </c>
      <c r="DW44" s="1085">
        <v>6817.8967798999993</v>
      </c>
      <c r="DX44" s="1085">
        <v>6298.6768349399999</v>
      </c>
      <c r="DY44" s="1085">
        <v>6341.6951868400001</v>
      </c>
      <c r="DZ44" s="1085">
        <v>6357.0868637299991</v>
      </c>
      <c r="EA44" s="1085">
        <v>5872.64121892</v>
      </c>
      <c r="EB44" s="1085">
        <v>4666.8428427500003</v>
      </c>
      <c r="EC44" s="1085">
        <v>4607.4662218999993</v>
      </c>
      <c r="ED44" s="1085">
        <v>4354.4295682600005</v>
      </c>
      <c r="EE44" s="1085">
        <v>4446.1205978900007</v>
      </c>
      <c r="EF44" s="1085">
        <v>3977.37317605</v>
      </c>
      <c r="EG44" s="1085">
        <v>15484.215523700001</v>
      </c>
      <c r="EH44" s="1085">
        <v>15458.248415450002</v>
      </c>
      <c r="EI44" s="1085">
        <v>15520.56725756</v>
      </c>
      <c r="EJ44" s="1085">
        <v>12921.634449430001</v>
      </c>
      <c r="EK44" s="1085">
        <v>7894.9326429900002</v>
      </c>
      <c r="EL44" s="1085">
        <v>7006.8312460699999</v>
      </c>
      <c r="EM44" s="1085">
        <v>3961.7176509999999</v>
      </c>
      <c r="EN44" s="1085">
        <v>3624.3960424800002</v>
      </c>
      <c r="EO44" s="1085">
        <v>5182.2296117599999</v>
      </c>
      <c r="EP44" s="1085">
        <v>5237.8463954499994</v>
      </c>
      <c r="EQ44" s="1085">
        <v>5024.2796090000002</v>
      </c>
      <c r="ER44" s="1130">
        <v>11682.09941402</v>
      </c>
      <c r="ES44" s="1130">
        <v>4033.5807780300001</v>
      </c>
      <c r="ET44" s="1130">
        <v>5105.7281799100001</v>
      </c>
      <c r="EU44" s="1130">
        <v>3086.26877986</v>
      </c>
      <c r="EV44" s="1130">
        <v>5652.4414036499993</v>
      </c>
      <c r="EW44" s="1130">
        <v>2757.9027457299999</v>
      </c>
      <c r="EX44" s="1130">
        <v>2431.4179538899998</v>
      </c>
      <c r="EY44" s="1130">
        <v>989.81830199000001</v>
      </c>
      <c r="EZ44" s="1130">
        <v>1201.83675283</v>
      </c>
      <c r="FA44" s="1130">
        <v>3121.0734534499998</v>
      </c>
      <c r="FB44" s="1130">
        <v>7.2776507000000006</v>
      </c>
      <c r="FC44" s="1130">
        <v>467.02003589999998</v>
      </c>
      <c r="FD44" s="1130">
        <v>7.0622403299999998</v>
      </c>
      <c r="FE44" s="1040"/>
    </row>
    <row r="45" spans="1:161" ht="15.75" customHeight="1">
      <c r="A45" s="1090"/>
      <c r="B45" s="1085"/>
      <c r="C45" s="1085"/>
      <c r="D45" s="1085"/>
      <c r="E45" s="1085"/>
      <c r="F45" s="1085"/>
      <c r="G45" s="1085"/>
      <c r="H45" s="1085"/>
      <c r="I45" s="1085"/>
      <c r="J45" s="1085"/>
      <c r="K45" s="1085"/>
      <c r="L45" s="1085"/>
      <c r="M45" s="1085"/>
      <c r="N45" s="1085"/>
      <c r="O45" s="1085"/>
      <c r="P45" s="1085"/>
      <c r="Q45" s="1085"/>
      <c r="R45" s="1085"/>
      <c r="S45" s="1085"/>
      <c r="T45" s="1085"/>
      <c r="U45" s="1085"/>
      <c r="V45" s="1085"/>
      <c r="W45" s="1085"/>
      <c r="X45" s="1085"/>
      <c r="Y45" s="1085"/>
      <c r="Z45" s="1085"/>
      <c r="AA45" s="1085"/>
      <c r="AB45" s="1085"/>
      <c r="AC45" s="1085"/>
      <c r="AD45" s="1085"/>
      <c r="AE45" s="1085"/>
      <c r="AF45" s="1085"/>
      <c r="AG45" s="1085"/>
      <c r="AH45" s="1085"/>
      <c r="AI45" s="1085"/>
      <c r="AJ45" s="1085"/>
      <c r="AK45" s="1085"/>
      <c r="AL45" s="1085"/>
      <c r="AM45" s="1085"/>
      <c r="AN45" s="1085"/>
      <c r="AO45" s="1085"/>
      <c r="AP45" s="1085"/>
      <c r="AQ45" s="1085"/>
      <c r="AR45" s="1085"/>
      <c r="AS45" s="1085"/>
      <c r="AT45" s="1085"/>
      <c r="AU45" s="1085"/>
      <c r="AV45" s="1085"/>
      <c r="AW45" s="1085"/>
      <c r="AX45" s="1085"/>
      <c r="AY45" s="1085"/>
      <c r="AZ45" s="1085"/>
      <c r="BA45" s="1085"/>
      <c r="BB45" s="1085"/>
      <c r="BC45" s="1085"/>
      <c r="BD45" s="1085"/>
      <c r="BE45" s="1085"/>
      <c r="BF45" s="1085"/>
      <c r="BG45" s="1085"/>
      <c r="BH45" s="1085"/>
      <c r="BI45" s="1085"/>
      <c r="BJ45" s="1085"/>
      <c r="BK45" s="1085"/>
      <c r="BL45" s="1085"/>
      <c r="BM45" s="1085"/>
      <c r="BN45" s="1085"/>
      <c r="BO45" s="1085"/>
      <c r="BP45" s="1085"/>
      <c r="BQ45" s="1085"/>
      <c r="BR45" s="1085"/>
      <c r="BS45" s="1085"/>
      <c r="BT45" s="1085"/>
      <c r="BU45" s="1085"/>
      <c r="BV45" s="1085"/>
      <c r="BW45" s="1085"/>
      <c r="BX45" s="1085"/>
      <c r="BY45" s="1085"/>
      <c r="BZ45" s="1085"/>
      <c r="CA45" s="1085"/>
      <c r="CB45" s="1085"/>
      <c r="CC45" s="1085"/>
      <c r="CD45" s="1085"/>
      <c r="CE45" s="1085"/>
      <c r="CF45" s="1085"/>
      <c r="CG45" s="1085"/>
      <c r="CH45" s="1085"/>
      <c r="CI45" s="1085"/>
      <c r="CJ45" s="1085"/>
      <c r="CK45" s="1085"/>
      <c r="CL45" s="1085"/>
      <c r="CM45" s="1085"/>
      <c r="CN45" s="1085"/>
      <c r="CO45" s="1085"/>
      <c r="CP45" s="1085"/>
      <c r="CQ45" s="1085"/>
      <c r="CR45" s="1085"/>
      <c r="CS45" s="1085"/>
      <c r="CT45" s="1085"/>
      <c r="CU45" s="1085"/>
      <c r="CV45" s="1085"/>
      <c r="CW45" s="1085"/>
      <c r="CX45" s="1085"/>
      <c r="CY45" s="1085"/>
      <c r="CZ45" s="1085"/>
      <c r="DA45" s="1085"/>
      <c r="DB45" s="1085"/>
      <c r="DC45" s="1085"/>
      <c r="DD45" s="1085"/>
      <c r="DE45" s="1085"/>
      <c r="DF45" s="1085"/>
      <c r="DG45" s="1085"/>
      <c r="DH45" s="1085"/>
      <c r="DI45" s="1085"/>
      <c r="DJ45" s="1085"/>
      <c r="DK45" s="1085"/>
      <c r="DL45" s="1085"/>
      <c r="DM45" s="1085"/>
      <c r="DN45" s="1085"/>
      <c r="DO45" s="1085"/>
      <c r="DP45" s="1085"/>
      <c r="DQ45" s="1085"/>
      <c r="DR45" s="1085"/>
      <c r="DS45" s="1085"/>
      <c r="DT45" s="1085"/>
      <c r="DU45" s="1085"/>
      <c r="DV45" s="1085"/>
      <c r="DW45" s="1085"/>
      <c r="DX45" s="1085"/>
      <c r="DY45" s="1085"/>
      <c r="DZ45" s="1085"/>
      <c r="EA45" s="1085"/>
      <c r="EB45" s="1085"/>
      <c r="EC45" s="1085"/>
      <c r="ED45" s="1085"/>
      <c r="EE45" s="1085"/>
      <c r="EF45" s="1085"/>
      <c r="EG45" s="1085"/>
      <c r="EH45" s="1085"/>
      <c r="EI45" s="1085"/>
      <c r="EJ45" s="1085"/>
      <c r="EK45" s="1085"/>
      <c r="EL45" s="1085"/>
      <c r="EM45" s="1085"/>
      <c r="EN45" s="1085"/>
      <c r="EO45" s="1085"/>
      <c r="EP45" s="1085"/>
      <c r="EQ45" s="1085"/>
      <c r="ER45" s="1130"/>
      <c r="ES45" s="1130"/>
      <c r="ET45" s="1130"/>
      <c r="EU45" s="1130"/>
      <c r="EV45" s="1130"/>
      <c r="EW45" s="1130"/>
      <c r="EX45" s="1130"/>
      <c r="EY45" s="1130"/>
      <c r="EZ45" s="1130"/>
      <c r="FA45" s="1130"/>
      <c r="FB45" s="1130"/>
      <c r="FC45" s="1130"/>
      <c r="FD45" s="1130"/>
      <c r="FE45" s="1040"/>
    </row>
    <row r="46" spans="1:161" ht="15.75" customHeight="1">
      <c r="A46" s="1081" t="s">
        <v>958</v>
      </c>
      <c r="B46" s="1085">
        <v>40700.999999999811</v>
      </c>
      <c r="C46" s="1085">
        <v>19825.3</v>
      </c>
      <c r="D46" s="1085">
        <v>29771.5</v>
      </c>
      <c r="E46" s="1085">
        <v>36135.9</v>
      </c>
      <c r="F46" s="1085">
        <v>41403.4</v>
      </c>
      <c r="G46" s="1085">
        <v>14302.6</v>
      </c>
      <c r="H46" s="1085">
        <v>24563.1</v>
      </c>
      <c r="I46" s="1085">
        <v>22970.2</v>
      </c>
      <c r="J46" s="1085">
        <v>12551.4</v>
      </c>
      <c r="K46" s="1085">
        <v>8853.2000000000007</v>
      </c>
      <c r="L46" s="1085">
        <v>8080.4</v>
      </c>
      <c r="M46" s="1085">
        <v>11171.2</v>
      </c>
      <c r="N46" s="1085">
        <v>22158.699999999997</v>
      </c>
      <c r="O46" s="1085">
        <v>26602.300000000003</v>
      </c>
      <c r="P46" s="1085">
        <v>6514.43</v>
      </c>
      <c r="Q46" s="1085">
        <v>21223.399999999998</v>
      </c>
      <c r="R46" s="1085">
        <v>21246.1</v>
      </c>
      <c r="S46" s="1085">
        <v>26754.699999999997</v>
      </c>
      <c r="T46" s="1085">
        <v>33078.9</v>
      </c>
      <c r="U46" s="1085">
        <v>8893.4</v>
      </c>
      <c r="V46" s="1085">
        <v>36030.9</v>
      </c>
      <c r="W46" s="1085">
        <v>37425.100000000006</v>
      </c>
      <c r="X46" s="1085">
        <v>49850.1</v>
      </c>
      <c r="Y46" s="1085">
        <v>48150.8</v>
      </c>
      <c r="Z46" s="1085">
        <v>44302.600000000006</v>
      </c>
      <c r="AA46" s="1085">
        <v>43924.9</v>
      </c>
      <c r="AB46" s="1085">
        <v>45799.600000000006</v>
      </c>
      <c r="AC46" s="1085">
        <v>52881.599999999999</v>
      </c>
      <c r="AD46" s="1085">
        <v>57828.4</v>
      </c>
      <c r="AE46" s="1085">
        <v>63009.9</v>
      </c>
      <c r="AF46" s="1085">
        <v>63992.2</v>
      </c>
      <c r="AG46" s="1085">
        <v>71312.5</v>
      </c>
      <c r="AH46" s="1085">
        <v>62204.4</v>
      </c>
      <c r="AI46" s="1085">
        <v>63594.7</v>
      </c>
      <c r="AJ46" s="1085">
        <v>66073.7</v>
      </c>
      <c r="AK46" s="1085">
        <v>63642.399999999994</v>
      </c>
      <c r="AL46" s="1085">
        <v>62079.5</v>
      </c>
      <c r="AM46" s="1085">
        <v>63146.399999999994</v>
      </c>
      <c r="AN46" s="1085">
        <v>61929.4</v>
      </c>
      <c r="AO46" s="1085">
        <v>62310.399999999994</v>
      </c>
      <c r="AP46" s="1085">
        <v>63771.3</v>
      </c>
      <c r="AQ46" s="1085">
        <v>60702.299999999996</v>
      </c>
      <c r="AR46" s="1085">
        <v>60381.7</v>
      </c>
      <c r="AS46" s="1085">
        <v>62048.800000000003</v>
      </c>
      <c r="AT46" s="1085">
        <v>61440.2</v>
      </c>
      <c r="AU46" s="1085">
        <v>64142.200000000004</v>
      </c>
      <c r="AV46" s="1085">
        <v>21844.799999999999</v>
      </c>
      <c r="AW46" s="1085">
        <v>18028.2</v>
      </c>
      <c r="AX46" s="1085">
        <v>42687.5</v>
      </c>
      <c r="AY46" s="1085">
        <v>2561.5320000000002</v>
      </c>
      <c r="AZ46" s="1085">
        <v>17737.016</v>
      </c>
      <c r="BA46" s="1085">
        <v>2037.5</v>
      </c>
      <c r="BB46" s="1085">
        <v>11605.608</v>
      </c>
      <c r="BC46" s="1085">
        <v>10650.626</v>
      </c>
      <c r="BD46" s="1085">
        <v>13041.771000000001</v>
      </c>
      <c r="BE46" s="1085">
        <v>10293.445</v>
      </c>
      <c r="BF46" s="1085">
        <v>10243.67</v>
      </c>
      <c r="BG46" s="1085">
        <v>16227.967000000001</v>
      </c>
      <c r="BH46" s="1085">
        <v>9880.3629999999994</v>
      </c>
      <c r="BI46" s="1085">
        <v>10226.7469</v>
      </c>
      <c r="BJ46" s="1085">
        <v>62991.360977099997</v>
      </c>
      <c r="BK46" s="1085">
        <v>9836.4870714600002</v>
      </c>
      <c r="BL46" s="1085">
        <v>23788.391111479999</v>
      </c>
      <c r="BM46" s="1085">
        <v>15329.016909040001</v>
      </c>
      <c r="BN46" s="1085">
        <v>17217.831536969999</v>
      </c>
      <c r="BO46" s="1085">
        <v>15081.489832420002</v>
      </c>
      <c r="BP46" s="1085">
        <v>39376.16837408</v>
      </c>
      <c r="BQ46" s="1085">
        <v>13396.01415302</v>
      </c>
      <c r="BR46" s="1085">
        <v>20408.721261260001</v>
      </c>
      <c r="BS46" s="1085">
        <v>17844.28200748</v>
      </c>
      <c r="BT46" s="1085">
        <v>48147.722581080001</v>
      </c>
      <c r="BU46" s="1085">
        <v>21011.459079020002</v>
      </c>
      <c r="BV46" s="1085">
        <v>49741.632030449997</v>
      </c>
      <c r="BW46" s="1085">
        <v>21098.597242719999</v>
      </c>
      <c r="BX46" s="1085">
        <v>26885.123167349997</v>
      </c>
      <c r="BY46" s="1085">
        <v>37513.757715259999</v>
      </c>
      <c r="BZ46" s="1085">
        <v>54262.911624130007</v>
      </c>
      <c r="CA46" s="1085">
        <v>48067.215372860002</v>
      </c>
      <c r="CB46" s="1085">
        <v>47787.58636288</v>
      </c>
      <c r="CC46" s="1085">
        <v>79492.261945580001</v>
      </c>
      <c r="CD46" s="1085">
        <v>63402.178248390002</v>
      </c>
      <c r="CE46" s="1085">
        <v>79407.770058809998</v>
      </c>
      <c r="CF46" s="1085">
        <v>143265.21171362</v>
      </c>
      <c r="CG46" s="1085">
        <v>130875.81964044001</v>
      </c>
      <c r="CH46" s="1085">
        <v>132195.29081606999</v>
      </c>
      <c r="CI46" s="1085">
        <v>129026.41097485001</v>
      </c>
      <c r="CJ46" s="1085">
        <v>181809.19859165998</v>
      </c>
      <c r="CK46" s="1085">
        <v>134668.26470163002</v>
      </c>
      <c r="CL46" s="1085">
        <v>168409.84350749</v>
      </c>
      <c r="CM46" s="1085">
        <v>154897.10554066999</v>
      </c>
      <c r="CN46" s="1085">
        <v>165811.34540875</v>
      </c>
      <c r="CO46" s="1085">
        <v>192891.65959383003</v>
      </c>
      <c r="CP46" s="1085">
        <v>336221.67099454999</v>
      </c>
      <c r="CQ46" s="1085">
        <v>387748.44379425002</v>
      </c>
      <c r="CR46" s="1085">
        <v>490948.62177441001</v>
      </c>
      <c r="CS46" s="1085">
        <v>443998.76289237</v>
      </c>
      <c r="CT46" s="1085">
        <v>409159.05115968001</v>
      </c>
      <c r="CU46" s="1085">
        <v>425052.27415144001</v>
      </c>
      <c r="CV46" s="1085">
        <v>420361.74799709005</v>
      </c>
      <c r="CW46" s="1085">
        <v>408826.98973199999</v>
      </c>
      <c r="CX46" s="1085">
        <v>405774.30678335001</v>
      </c>
      <c r="CY46" s="1085">
        <v>409283.76010402001</v>
      </c>
      <c r="CZ46" s="1085">
        <v>449311.64337151003</v>
      </c>
      <c r="DA46" s="1085">
        <v>433723.50630949001</v>
      </c>
      <c r="DB46" s="1085">
        <v>439202.37360726</v>
      </c>
      <c r="DC46" s="1085">
        <v>467959.82349945995</v>
      </c>
      <c r="DD46" s="1085">
        <v>479162.22338474001</v>
      </c>
      <c r="DE46" s="1085">
        <v>464303.91706743999</v>
      </c>
      <c r="DF46" s="1085">
        <v>418713.99817974999</v>
      </c>
      <c r="DG46" s="1085">
        <v>422759.64669011999</v>
      </c>
      <c r="DH46" s="1085">
        <v>427021.66229020996</v>
      </c>
      <c r="DI46" s="1085">
        <v>420486.26518399001</v>
      </c>
      <c r="DJ46" s="1085">
        <v>422639.10500585998</v>
      </c>
      <c r="DK46" s="1085">
        <v>432735.47400049999</v>
      </c>
      <c r="DL46" s="1085">
        <v>444473.60946636001</v>
      </c>
      <c r="DM46" s="1085">
        <v>489051.94573293999</v>
      </c>
      <c r="DN46" s="1085">
        <v>384607.26466540998</v>
      </c>
      <c r="DO46" s="1085">
        <v>396475.31402486999</v>
      </c>
      <c r="DP46" s="1085">
        <v>240430.68527203001</v>
      </c>
      <c r="DQ46" s="1085">
        <v>243429.86702247997</v>
      </c>
      <c r="DR46" s="1085">
        <v>294984.05800604005</v>
      </c>
      <c r="DS46" s="1085">
        <v>244437.47989262</v>
      </c>
      <c r="DT46" s="1085">
        <v>290685.87614312</v>
      </c>
      <c r="DU46" s="1085">
        <v>274197.58410603</v>
      </c>
      <c r="DV46" s="1085">
        <v>291497.30643174</v>
      </c>
      <c r="DW46" s="1085">
        <v>311551.48791955999</v>
      </c>
      <c r="DX46" s="1085">
        <v>353796.88143364002</v>
      </c>
      <c r="DY46" s="1085">
        <v>339793.77927768999</v>
      </c>
      <c r="DZ46" s="1085">
        <v>275690.52145886997</v>
      </c>
      <c r="EA46" s="1085">
        <v>307178.85167776002</v>
      </c>
      <c r="EB46" s="1085">
        <v>255776.63449131997</v>
      </c>
      <c r="EC46" s="1085">
        <v>259334.04493658003</v>
      </c>
      <c r="ED46" s="1085">
        <v>228036.25019701998</v>
      </c>
      <c r="EE46" s="1085">
        <v>250242.77968184001</v>
      </c>
      <c r="EF46" s="1085">
        <v>229249.14972384003</v>
      </c>
      <c r="EG46" s="1085">
        <v>238791.77205693003</v>
      </c>
      <c r="EH46" s="1085">
        <v>231886.75577172</v>
      </c>
      <c r="EI46" s="1085">
        <v>223035.37870582001</v>
      </c>
      <c r="EJ46" s="1085">
        <v>242417.87277598999</v>
      </c>
      <c r="EK46" s="1085">
        <v>243488.16578335001</v>
      </c>
      <c r="EL46" s="1085">
        <v>239214.64938557998</v>
      </c>
      <c r="EM46" s="1085">
        <v>233398.28224263</v>
      </c>
      <c r="EN46" s="1085">
        <v>233018.25045591997</v>
      </c>
      <c r="EO46" s="1085">
        <v>243333.31054033997</v>
      </c>
      <c r="EP46" s="1085">
        <v>229758.37204096004</v>
      </c>
      <c r="EQ46" s="1085">
        <v>235531.58132268002</v>
      </c>
      <c r="ER46" s="1130">
        <v>227212.54507760998</v>
      </c>
      <c r="ES46" s="1130">
        <v>271940.21025253</v>
      </c>
      <c r="ET46" s="1130">
        <v>253773.22590808003</v>
      </c>
      <c r="EU46" s="1130">
        <v>270502.53868050996</v>
      </c>
      <c r="EV46" s="1130">
        <v>267950.45748611999</v>
      </c>
      <c r="EW46" s="1130">
        <v>271313.00945472997</v>
      </c>
      <c r="EX46" s="1130">
        <v>273300.93907177</v>
      </c>
      <c r="EY46" s="1130">
        <v>243396.08517234999</v>
      </c>
      <c r="EZ46" s="1130">
        <v>310068.95187579998</v>
      </c>
      <c r="FA46" s="1130">
        <v>251112.00532726001</v>
      </c>
      <c r="FB46" s="1130">
        <v>224581.43310808</v>
      </c>
      <c r="FC46" s="1130">
        <v>252926.56778170003</v>
      </c>
      <c r="FD46" s="1130">
        <v>250341.05699149999</v>
      </c>
      <c r="FE46" s="1040"/>
    </row>
    <row r="47" spans="1:161" ht="15.75" customHeight="1">
      <c r="A47" s="1084" t="s">
        <v>959</v>
      </c>
      <c r="B47" s="1085">
        <v>14546.7</v>
      </c>
      <c r="C47" s="1085">
        <v>7652.2</v>
      </c>
      <c r="D47" s="1085">
        <v>4183.1000000000004</v>
      </c>
      <c r="E47" s="1085">
        <v>4101.8</v>
      </c>
      <c r="F47" s="1085">
        <v>4090</v>
      </c>
      <c r="G47" s="1085">
        <v>4079.3</v>
      </c>
      <c r="H47" s="1085">
        <v>4074.3</v>
      </c>
      <c r="I47" s="1085">
        <v>4050.2</v>
      </c>
      <c r="J47" s="1085">
        <v>4046.9</v>
      </c>
      <c r="K47" s="1085">
        <v>4023.6</v>
      </c>
      <c r="L47" s="1085">
        <v>3956.5</v>
      </c>
      <c r="M47" s="1085">
        <v>3759.8</v>
      </c>
      <c r="N47" s="1085">
        <v>9937.4</v>
      </c>
      <c r="O47" s="1085">
        <v>3850.4</v>
      </c>
      <c r="P47" s="1085">
        <v>3814.5</v>
      </c>
      <c r="Q47" s="1085">
        <v>3211.3</v>
      </c>
      <c r="R47" s="1085">
        <v>3448.8</v>
      </c>
      <c r="S47" s="1085">
        <v>3690.1</v>
      </c>
      <c r="T47" s="1085">
        <v>3640.4</v>
      </c>
      <c r="U47" s="1085">
        <v>3503.9</v>
      </c>
      <c r="V47" s="1085">
        <v>3550.6</v>
      </c>
      <c r="W47" s="1085">
        <v>3516.8</v>
      </c>
      <c r="X47" s="1085">
        <v>2867.5</v>
      </c>
      <c r="Y47" s="1085">
        <v>9126.9</v>
      </c>
      <c r="Z47" s="1085">
        <v>9077.2000000000007</v>
      </c>
      <c r="AA47" s="1085">
        <v>9270.4</v>
      </c>
      <c r="AB47" s="1085">
        <v>9193.2999999999993</v>
      </c>
      <c r="AC47" s="1085">
        <v>12978.1</v>
      </c>
      <c r="AD47" s="1085">
        <v>9076.6</v>
      </c>
      <c r="AE47" s="1085">
        <v>50020.3</v>
      </c>
      <c r="AF47" s="1085">
        <v>49956.6</v>
      </c>
      <c r="AG47" s="1085">
        <v>49872.5</v>
      </c>
      <c r="AH47" s="1085">
        <v>49808.800000000003</v>
      </c>
      <c r="AI47" s="1085">
        <v>49731.5</v>
      </c>
      <c r="AJ47" s="1085">
        <v>50564</v>
      </c>
      <c r="AK47" s="1085">
        <v>49900.1</v>
      </c>
      <c r="AL47" s="1085">
        <v>49526.6</v>
      </c>
      <c r="AM47" s="1085">
        <v>49435.7</v>
      </c>
      <c r="AN47" s="1085">
        <v>49351</v>
      </c>
      <c r="AO47" s="1085">
        <v>49277.7</v>
      </c>
      <c r="AP47" s="1085">
        <v>49204.4</v>
      </c>
      <c r="AQ47" s="1085">
        <v>49137.2</v>
      </c>
      <c r="AR47" s="1085">
        <v>49067.5</v>
      </c>
      <c r="AS47" s="1085">
        <v>49510.9</v>
      </c>
      <c r="AT47" s="1085">
        <v>49434.9</v>
      </c>
      <c r="AU47" s="1085">
        <v>49399.8</v>
      </c>
      <c r="AV47" s="1085">
        <v>8050.5</v>
      </c>
      <c r="AW47" s="1085">
        <v>8057.5</v>
      </c>
      <c r="AX47" s="1085">
        <v>31425.8</v>
      </c>
      <c r="AY47" s="1085">
        <v>2561.5320000000002</v>
      </c>
      <c r="AZ47" s="1085">
        <v>2237.6280000000002</v>
      </c>
      <c r="BA47" s="1085">
        <v>2037.5</v>
      </c>
      <c r="BB47" s="1085">
        <v>10446.794</v>
      </c>
      <c r="BC47" s="1085">
        <v>10650.626</v>
      </c>
      <c r="BD47" s="1085">
        <v>10343.219999999999</v>
      </c>
      <c r="BE47" s="1085">
        <v>10293.445</v>
      </c>
      <c r="BF47" s="1085">
        <v>10243.67</v>
      </c>
      <c r="BG47" s="1085">
        <v>10182.17</v>
      </c>
      <c r="BH47" s="1085">
        <v>9880.3629999999994</v>
      </c>
      <c r="BI47" s="1085">
        <v>10091.414199999999</v>
      </c>
      <c r="BJ47" s="1085">
        <v>10070.359985569999</v>
      </c>
      <c r="BK47" s="1085">
        <v>1802.9990125699999</v>
      </c>
      <c r="BL47" s="1085">
        <v>1756.15531857</v>
      </c>
      <c r="BM47" s="1085">
        <v>9904.0398845799991</v>
      </c>
      <c r="BN47" s="1085">
        <v>9857.1961907199984</v>
      </c>
      <c r="BO47" s="1085">
        <v>9732.9840758600003</v>
      </c>
      <c r="BP47" s="1085">
        <v>9784.5630238600006</v>
      </c>
      <c r="BQ47" s="1085">
        <v>9813.1544541399999</v>
      </c>
      <c r="BR47" s="1085">
        <v>9674.4714182799999</v>
      </c>
      <c r="BS47" s="1085">
        <v>9650.7113704200001</v>
      </c>
      <c r="BT47" s="1085">
        <v>17622.688896560001</v>
      </c>
      <c r="BU47" s="1085">
        <v>9007.5834022900017</v>
      </c>
      <c r="BV47" s="1085">
        <v>29885.319243810001</v>
      </c>
      <c r="BW47" s="1085">
        <v>20066.651976330002</v>
      </c>
      <c r="BX47" s="1085">
        <v>8648.0098268500005</v>
      </c>
      <c r="BY47" s="1085">
        <v>29027.39238537</v>
      </c>
      <c r="BZ47" s="1085">
        <v>30708.719117889999</v>
      </c>
      <c r="CA47" s="1085">
        <v>24690.045850409999</v>
      </c>
      <c r="CB47" s="1085">
        <v>10271.37258293</v>
      </c>
      <c r="CC47" s="1085">
        <v>9163.6645772700012</v>
      </c>
      <c r="CD47" s="1085">
        <v>10339.480204059999</v>
      </c>
      <c r="CE47" s="1085">
        <v>9696.9378938600003</v>
      </c>
      <c r="CF47" s="1085">
        <v>16888.18125664</v>
      </c>
      <c r="CG47" s="1085">
        <v>15061.736816430001</v>
      </c>
      <c r="CH47" s="1085">
        <v>36694.953332669997</v>
      </c>
      <c r="CI47" s="1085">
        <v>6260.3156160500002</v>
      </c>
      <c r="CJ47" s="1085">
        <v>19934.072174360001</v>
      </c>
      <c r="CK47" s="1085">
        <v>6036.4391267399997</v>
      </c>
      <c r="CL47" s="1085">
        <v>80938.820079119992</v>
      </c>
      <c r="CM47" s="1085">
        <v>80841.201031499993</v>
      </c>
      <c r="CN47" s="1085">
        <v>95893.98309501</v>
      </c>
      <c r="CO47" s="1085">
        <v>75000.000000070009</v>
      </c>
      <c r="CP47" s="1085">
        <v>295000.00000007002</v>
      </c>
      <c r="CQ47" s="1085">
        <v>295000.00000007002</v>
      </c>
      <c r="CR47" s="1085">
        <v>482150.00000007002</v>
      </c>
      <c r="CS47" s="1085">
        <v>435620.00000007002</v>
      </c>
      <c r="CT47" s="1085">
        <v>405620.00000007002</v>
      </c>
      <c r="CU47" s="1085">
        <v>405620.00000007002</v>
      </c>
      <c r="CV47" s="1085">
        <v>405620.00000007002</v>
      </c>
      <c r="CW47" s="1085">
        <v>406080.00000007002</v>
      </c>
      <c r="CX47" s="1085">
        <v>404332.00000007002</v>
      </c>
      <c r="CY47" s="1085">
        <v>405332.00000007002</v>
      </c>
      <c r="CZ47" s="1085">
        <v>414692.00000007002</v>
      </c>
      <c r="DA47" s="1085">
        <v>431073.70103807002</v>
      </c>
      <c r="DB47" s="1085">
        <v>434255.04234235996</v>
      </c>
      <c r="DC47" s="1085">
        <v>435255.04234235996</v>
      </c>
      <c r="DD47" s="1085">
        <v>448976.78434235998</v>
      </c>
      <c r="DE47" s="1085">
        <v>448411.90743959998</v>
      </c>
      <c r="DF47" s="1085">
        <v>413478.01824721001</v>
      </c>
      <c r="DG47" s="1085">
        <v>413583.99055977003</v>
      </c>
      <c r="DH47" s="1085">
        <v>412251.21072471997</v>
      </c>
      <c r="DI47" s="1085">
        <v>414764.55572471995</v>
      </c>
      <c r="DJ47" s="1085">
        <v>416771.85123514</v>
      </c>
      <c r="DK47" s="1085">
        <v>424132.94602965005</v>
      </c>
      <c r="DL47" s="1085">
        <v>424046.65482608002</v>
      </c>
      <c r="DM47" s="1085">
        <v>481533.30573293997</v>
      </c>
      <c r="DN47" s="1085">
        <v>376040.73962180997</v>
      </c>
      <c r="DO47" s="1085">
        <v>379131.15422384004</v>
      </c>
      <c r="DP47" s="1085">
        <v>210203.43052533999</v>
      </c>
      <c r="DQ47" s="1085">
        <v>209341.54949432999</v>
      </c>
      <c r="DR47" s="1085">
        <v>229487.1791486</v>
      </c>
      <c r="DS47" s="1085">
        <v>231472.65521348</v>
      </c>
      <c r="DT47" s="1085">
        <v>248088.92242672</v>
      </c>
      <c r="DU47" s="1085">
        <v>256243.63165148001</v>
      </c>
      <c r="DV47" s="1085">
        <v>258423.63226751002</v>
      </c>
      <c r="DW47" s="1085">
        <v>268453.57299777999</v>
      </c>
      <c r="DX47" s="1085">
        <v>269092.28860292997</v>
      </c>
      <c r="DY47" s="1085">
        <v>259829.13074295002</v>
      </c>
      <c r="DZ47" s="1085">
        <v>258545.57108117998</v>
      </c>
      <c r="EA47" s="1085">
        <v>258713.84951635002</v>
      </c>
      <c r="EB47" s="1085">
        <v>252961.98652579999</v>
      </c>
      <c r="EC47" s="1085">
        <v>249540.1862312</v>
      </c>
      <c r="ED47" s="1085">
        <v>219090.61774786998</v>
      </c>
      <c r="EE47" s="1085">
        <v>219630.41525277999</v>
      </c>
      <c r="EF47" s="1085">
        <v>218955.59800895001</v>
      </c>
      <c r="EG47" s="1085">
        <v>222864.80226539003</v>
      </c>
      <c r="EH47" s="1085">
        <v>221954.36377733998</v>
      </c>
      <c r="EI47" s="1085">
        <v>222337.17148895</v>
      </c>
      <c r="EJ47" s="1085">
        <v>220498.15758709999</v>
      </c>
      <c r="EK47" s="1085">
        <v>222615.96101435</v>
      </c>
      <c r="EL47" s="1085">
        <v>221463.89915114999</v>
      </c>
      <c r="EM47" s="1085">
        <v>227902.00938454</v>
      </c>
      <c r="EN47" s="1085">
        <v>224268.73072595999</v>
      </c>
      <c r="EO47" s="1085">
        <v>227022.53382324</v>
      </c>
      <c r="EP47" s="1085">
        <v>225997.16459042003</v>
      </c>
      <c r="EQ47" s="1085">
        <v>225538.10887551002</v>
      </c>
      <c r="ER47" s="1130">
        <v>224885.77293378001</v>
      </c>
      <c r="ES47" s="1130">
        <v>246731.34250632001</v>
      </c>
      <c r="ET47" s="1130">
        <v>218140.03880698001</v>
      </c>
      <c r="EU47" s="1130">
        <v>223785.39590074</v>
      </c>
      <c r="EV47" s="1130">
        <v>216684.06553766</v>
      </c>
      <c r="EW47" s="1130">
        <v>227750.81421543</v>
      </c>
      <c r="EX47" s="1130">
        <v>224822.11388488</v>
      </c>
      <c r="EY47" s="1130">
        <v>204705.71898116</v>
      </c>
      <c r="EZ47" s="1130">
        <v>201412.18670203999</v>
      </c>
      <c r="FA47" s="1130">
        <v>201171.73138021</v>
      </c>
      <c r="FB47" s="1130">
        <v>188931.60575302999</v>
      </c>
      <c r="FC47" s="1130">
        <v>215324.09906754</v>
      </c>
      <c r="FD47" s="1130">
        <v>218291.87995477999</v>
      </c>
      <c r="FE47" s="1040"/>
    </row>
    <row r="48" spans="1:161" ht="15.75" customHeight="1">
      <c r="A48" s="1084" t="s">
        <v>960</v>
      </c>
      <c r="B48" s="1085">
        <v>26154.299999999814</v>
      </c>
      <c r="C48" s="1085">
        <v>12173.1</v>
      </c>
      <c r="D48" s="1085">
        <v>25588.400000000001</v>
      </c>
      <c r="E48" s="1085">
        <v>32034.1</v>
      </c>
      <c r="F48" s="1085">
        <v>37313.4</v>
      </c>
      <c r="G48" s="1085">
        <v>26366.400000000001</v>
      </c>
      <c r="H48" s="1085">
        <v>20488.8</v>
      </c>
      <c r="I48" s="1085">
        <v>18920</v>
      </c>
      <c r="J48" s="1085">
        <v>8504.5</v>
      </c>
      <c r="K48" s="1085">
        <v>4829.6000000000004</v>
      </c>
      <c r="L48" s="1085">
        <v>4123.8999999999996</v>
      </c>
      <c r="M48" s="1085">
        <v>7411.4</v>
      </c>
      <c r="N48" s="1085">
        <v>12221.3</v>
      </c>
      <c r="O48" s="1085">
        <v>22751.9</v>
      </c>
      <c r="P48" s="1085">
        <v>2699.9300000000003</v>
      </c>
      <c r="Q48" s="1085">
        <v>18012.099999999999</v>
      </c>
      <c r="R48" s="1085">
        <v>17797.3</v>
      </c>
      <c r="S48" s="1085">
        <v>23064.6</v>
      </c>
      <c r="T48" s="1085">
        <v>29438.5</v>
      </c>
      <c r="U48" s="1085">
        <v>5389.5</v>
      </c>
      <c r="V48" s="1085">
        <v>32480.3</v>
      </c>
      <c r="W48" s="1085">
        <v>33908.300000000003</v>
      </c>
      <c r="X48" s="1085">
        <v>46982.6</v>
      </c>
      <c r="Y48" s="1085">
        <v>39023.9</v>
      </c>
      <c r="Z48" s="1085">
        <v>35225.4</v>
      </c>
      <c r="AA48" s="1085">
        <v>34654.5</v>
      </c>
      <c r="AB48" s="1085">
        <v>36606.300000000003</v>
      </c>
      <c r="AC48" s="1085">
        <v>39903.5</v>
      </c>
      <c r="AD48" s="1085">
        <v>48751.8</v>
      </c>
      <c r="AE48" s="1085">
        <v>12989.6</v>
      </c>
      <c r="AF48" s="1085">
        <v>14035.6</v>
      </c>
      <c r="AG48" s="1085">
        <v>21440</v>
      </c>
      <c r="AH48" s="1085">
        <v>12395.6</v>
      </c>
      <c r="AI48" s="1085">
        <v>13863.2</v>
      </c>
      <c r="AJ48" s="1085">
        <v>15509.7</v>
      </c>
      <c r="AK48" s="1085">
        <v>13742.3</v>
      </c>
      <c r="AL48" s="1085">
        <v>12552.9</v>
      </c>
      <c r="AM48" s="1085">
        <v>13710.7</v>
      </c>
      <c r="AN48" s="1085">
        <v>12578.4</v>
      </c>
      <c r="AO48" s="1085">
        <v>13032.7</v>
      </c>
      <c r="AP48" s="1085">
        <v>14566.9</v>
      </c>
      <c r="AQ48" s="1085">
        <v>11565.1</v>
      </c>
      <c r="AR48" s="1085">
        <v>11314.2</v>
      </c>
      <c r="AS48" s="1085">
        <v>12537.9</v>
      </c>
      <c r="AT48" s="1085">
        <v>12005.3</v>
      </c>
      <c r="AU48" s="1085">
        <v>14742.4</v>
      </c>
      <c r="AV48" s="1085">
        <v>13794.3</v>
      </c>
      <c r="AW48" s="1085">
        <v>9970.7000000000007</v>
      </c>
      <c r="AX48" s="1085">
        <v>11261.7</v>
      </c>
      <c r="AY48" s="1085">
        <v>0</v>
      </c>
      <c r="AZ48" s="1085">
        <v>15499.388000000001</v>
      </c>
      <c r="BA48" s="1085">
        <v>0</v>
      </c>
      <c r="BB48" s="1085">
        <v>1158.8140000000001</v>
      </c>
      <c r="BC48" s="1085">
        <v>0</v>
      </c>
      <c r="BD48" s="1085">
        <v>2698.5509999999999</v>
      </c>
      <c r="BE48" s="1085">
        <v>0</v>
      </c>
      <c r="BF48" s="1085">
        <v>0</v>
      </c>
      <c r="BG48" s="1085">
        <v>6045.7969999999996</v>
      </c>
      <c r="BH48" s="1085">
        <v>0</v>
      </c>
      <c r="BI48" s="1085">
        <v>135.33269999999999</v>
      </c>
      <c r="BJ48" s="1085">
        <v>52921.000991529996</v>
      </c>
      <c r="BK48" s="1085">
        <v>8033.4880588900005</v>
      </c>
      <c r="BL48" s="1085">
        <v>22032.23579291</v>
      </c>
      <c r="BM48" s="1085">
        <v>5424.9770244600004</v>
      </c>
      <c r="BN48" s="1085">
        <v>7360.6353462500001</v>
      </c>
      <c r="BO48" s="1085">
        <v>5348.50575656</v>
      </c>
      <c r="BP48" s="1085">
        <v>29591.605350220001</v>
      </c>
      <c r="BQ48" s="1085">
        <v>3582.85969888</v>
      </c>
      <c r="BR48" s="1085">
        <v>10734.24984298</v>
      </c>
      <c r="BS48" s="1085">
        <v>8193.5706370600001</v>
      </c>
      <c r="BT48" s="1085">
        <v>30525.03368452</v>
      </c>
      <c r="BU48" s="1085">
        <v>12003.87567673</v>
      </c>
      <c r="BV48" s="1085">
        <v>19856.312786639999</v>
      </c>
      <c r="BW48" s="1085">
        <v>1031.9452663899999</v>
      </c>
      <c r="BX48" s="1085">
        <v>18237.1133405</v>
      </c>
      <c r="BY48" s="1085">
        <v>8486.3653298900008</v>
      </c>
      <c r="BZ48" s="1085">
        <v>23554.192506240001</v>
      </c>
      <c r="CA48" s="1085">
        <v>23377.16952245</v>
      </c>
      <c r="CB48" s="1085">
        <v>37516.213779949998</v>
      </c>
      <c r="CC48" s="1085">
        <v>70328.597368310002</v>
      </c>
      <c r="CD48" s="1085">
        <v>53062.698044330005</v>
      </c>
      <c r="CE48" s="1085">
        <v>69710.832164949999</v>
      </c>
      <c r="CF48" s="1085">
        <v>126377.03045697999</v>
      </c>
      <c r="CG48" s="1085">
        <v>115814.08282400999</v>
      </c>
      <c r="CH48" s="1085">
        <v>95500.337483399999</v>
      </c>
      <c r="CI48" s="1085">
        <v>122766.0953588</v>
      </c>
      <c r="CJ48" s="1085">
        <v>161875.12641729999</v>
      </c>
      <c r="CK48" s="1085">
        <v>128631.82557489</v>
      </c>
      <c r="CL48" s="1085">
        <v>87471.023428369997</v>
      </c>
      <c r="CM48" s="1085">
        <v>74055.904509169995</v>
      </c>
      <c r="CN48" s="1085">
        <v>69917.362313739999</v>
      </c>
      <c r="CO48" s="1085">
        <v>117891.65959375999</v>
      </c>
      <c r="CP48" s="1085">
        <v>41221.670994480002</v>
      </c>
      <c r="CQ48" s="1085">
        <v>92748.443794179999</v>
      </c>
      <c r="CR48" s="1085">
        <v>8798.6217743399993</v>
      </c>
      <c r="CS48" s="1085">
        <v>8378.7628922999993</v>
      </c>
      <c r="CT48" s="1085">
        <v>3539.05115961</v>
      </c>
      <c r="CU48" s="1085">
        <v>19432.274151369998</v>
      </c>
      <c r="CV48" s="1085">
        <v>14741.74799702</v>
      </c>
      <c r="CW48" s="1085">
        <v>2746.9897319299998</v>
      </c>
      <c r="CX48" s="1085">
        <v>1442.30678328</v>
      </c>
      <c r="CY48" s="1085">
        <v>3951.76010395</v>
      </c>
      <c r="CZ48" s="1085">
        <v>34619.643371440005</v>
      </c>
      <c r="DA48" s="1085">
        <v>2649.8052714200003</v>
      </c>
      <c r="DB48" s="1085">
        <v>4947.3312649</v>
      </c>
      <c r="DC48" s="1085">
        <v>32704.781157099998</v>
      </c>
      <c r="DD48" s="1085">
        <v>30185.43904238</v>
      </c>
      <c r="DE48" s="1085">
        <v>15892.00962784</v>
      </c>
      <c r="DF48" s="1085">
        <v>5235.9799325399999</v>
      </c>
      <c r="DG48" s="1085">
        <v>9175.6561303500002</v>
      </c>
      <c r="DH48" s="1085">
        <v>14770.451565490001</v>
      </c>
      <c r="DI48" s="1085">
        <v>5721.7094592700005</v>
      </c>
      <c r="DJ48" s="1085">
        <v>5867.2537707199999</v>
      </c>
      <c r="DK48" s="1085">
        <v>8602.5279708500002</v>
      </c>
      <c r="DL48" s="1085">
        <v>20426.954640279997</v>
      </c>
      <c r="DM48" s="1085">
        <v>7518.64</v>
      </c>
      <c r="DN48" s="1085">
        <v>8566.5250436000006</v>
      </c>
      <c r="DO48" s="1085">
        <v>17344.15980103</v>
      </c>
      <c r="DP48" s="1085">
        <v>30227.25474669</v>
      </c>
      <c r="DQ48" s="1085">
        <v>34088.317528150001</v>
      </c>
      <c r="DR48" s="1085">
        <v>65496.878857440002</v>
      </c>
      <c r="DS48" s="1085">
        <v>12964.82467914</v>
      </c>
      <c r="DT48" s="1085">
        <v>42596.953716399999</v>
      </c>
      <c r="DU48" s="1085">
        <v>17953.952454549999</v>
      </c>
      <c r="DV48" s="1085">
        <v>33073.674164229997</v>
      </c>
      <c r="DW48" s="1085">
        <v>43097.91492178</v>
      </c>
      <c r="DX48" s="1085">
        <v>84704.592830710011</v>
      </c>
      <c r="DY48" s="1085">
        <v>79964.648534740001</v>
      </c>
      <c r="DZ48" s="1085">
        <v>17144.950377690002</v>
      </c>
      <c r="EA48" s="1085">
        <v>48465.002161410004</v>
      </c>
      <c r="EB48" s="1085">
        <v>2814.6479655200001</v>
      </c>
      <c r="EC48" s="1085">
        <v>9793.8587053799984</v>
      </c>
      <c r="ED48" s="1085">
        <v>8945.63244915</v>
      </c>
      <c r="EE48" s="1085">
        <v>30612.364429060002</v>
      </c>
      <c r="EF48" s="1085">
        <v>10293.55171489</v>
      </c>
      <c r="EG48" s="1085">
        <v>15926.969791540001</v>
      </c>
      <c r="EH48" s="1085">
        <v>9932.3919943799992</v>
      </c>
      <c r="EI48" s="1085">
        <v>698.20721687000002</v>
      </c>
      <c r="EJ48" s="1085">
        <v>21919.715188890001</v>
      </c>
      <c r="EK48" s="1085">
        <v>20872.204769</v>
      </c>
      <c r="EL48" s="1085">
        <v>17750.750234430001</v>
      </c>
      <c r="EM48" s="1085">
        <v>5496.2728580900002</v>
      </c>
      <c r="EN48" s="1085">
        <v>8749.5197299599986</v>
      </c>
      <c r="EO48" s="1085">
        <v>16310.77671709999</v>
      </c>
      <c r="EP48" s="1085">
        <v>3761.207450540001</v>
      </c>
      <c r="EQ48" s="1085">
        <v>9993.4724471700065</v>
      </c>
      <c r="ER48" s="1130">
        <v>2326.7721438300018</v>
      </c>
      <c r="ES48" s="1130">
        <v>25208.867746209999</v>
      </c>
      <c r="ET48" s="1130">
        <v>35633.187101099997</v>
      </c>
      <c r="EU48" s="1130">
        <v>46717.142779769994</v>
      </c>
      <c r="EV48" s="1130">
        <v>51266.391948459997</v>
      </c>
      <c r="EW48" s="1130">
        <v>43562.195239300003</v>
      </c>
      <c r="EX48" s="1130">
        <v>48478.825186889997</v>
      </c>
      <c r="EY48" s="1130">
        <v>38690.366191190005</v>
      </c>
      <c r="EZ48" s="1130">
        <v>108656.76517376</v>
      </c>
      <c r="FA48" s="1130">
        <v>49940.273947050002</v>
      </c>
      <c r="FB48" s="1130">
        <v>35649.827355050002</v>
      </c>
      <c r="FC48" s="1130">
        <v>37602.468714160001</v>
      </c>
      <c r="FD48" s="1130">
        <v>32049.177036720001</v>
      </c>
      <c r="FE48" s="1040"/>
    </row>
    <row r="49" spans="1:161" ht="15.75" customHeight="1">
      <c r="A49" s="1090"/>
      <c r="B49" s="1085"/>
      <c r="C49" s="1085"/>
      <c r="D49" s="1085"/>
      <c r="E49" s="1085"/>
      <c r="F49" s="1085"/>
      <c r="G49" s="1085"/>
      <c r="H49" s="1085"/>
      <c r="I49" s="1085"/>
      <c r="J49" s="1085"/>
      <c r="K49" s="1085"/>
      <c r="L49" s="1085"/>
      <c r="M49" s="1085"/>
      <c r="N49" s="1085"/>
      <c r="O49" s="1085"/>
      <c r="P49" s="1085"/>
      <c r="Q49" s="1085"/>
      <c r="R49" s="1085"/>
      <c r="S49" s="1085"/>
      <c r="T49" s="1085"/>
      <c r="U49" s="1085"/>
      <c r="V49" s="1085"/>
      <c r="W49" s="1085"/>
      <c r="X49" s="1085"/>
      <c r="Y49" s="1085"/>
      <c r="Z49" s="1085"/>
      <c r="AA49" s="1085"/>
      <c r="AB49" s="1085"/>
      <c r="AC49" s="1085"/>
      <c r="AD49" s="1085"/>
      <c r="AE49" s="1085"/>
      <c r="AF49" s="1085"/>
      <c r="AG49" s="1085"/>
      <c r="AH49" s="1085"/>
      <c r="AI49" s="1085"/>
      <c r="AJ49" s="1085"/>
      <c r="AK49" s="1085"/>
      <c r="AL49" s="1085"/>
      <c r="AM49" s="1085"/>
      <c r="AN49" s="1085"/>
      <c r="AO49" s="1085"/>
      <c r="AP49" s="1085"/>
      <c r="AQ49" s="1085"/>
      <c r="AR49" s="1085"/>
      <c r="AS49" s="1085"/>
      <c r="AT49" s="1085"/>
      <c r="AU49" s="1085"/>
      <c r="AV49" s="1085"/>
      <c r="AW49" s="1085"/>
      <c r="AX49" s="1085"/>
      <c r="AY49" s="1085"/>
      <c r="AZ49" s="1085"/>
      <c r="BA49" s="1085"/>
      <c r="BB49" s="1085"/>
      <c r="BC49" s="1085"/>
      <c r="BD49" s="1085"/>
      <c r="BE49" s="1085"/>
      <c r="BF49" s="1085"/>
      <c r="BG49" s="1085"/>
      <c r="BH49" s="1085"/>
      <c r="BI49" s="1085"/>
      <c r="BJ49" s="1085"/>
      <c r="BK49" s="1085"/>
      <c r="BL49" s="1085"/>
      <c r="BM49" s="1085"/>
      <c r="BN49" s="1085"/>
      <c r="BO49" s="1085"/>
      <c r="BP49" s="1085"/>
      <c r="BQ49" s="1085"/>
      <c r="BR49" s="1085"/>
      <c r="BS49" s="1085"/>
      <c r="BT49" s="1085"/>
      <c r="BU49" s="1085"/>
      <c r="BV49" s="1085"/>
      <c r="BW49" s="1085"/>
      <c r="BX49" s="1085"/>
      <c r="BY49" s="1085"/>
      <c r="BZ49" s="1085"/>
      <c r="CA49" s="1085"/>
      <c r="CB49" s="1085"/>
      <c r="CC49" s="1085"/>
      <c r="CD49" s="1085"/>
      <c r="CE49" s="1085"/>
      <c r="CF49" s="1085"/>
      <c r="CG49" s="1085"/>
      <c r="CH49" s="1085"/>
      <c r="CI49" s="1085"/>
      <c r="CJ49" s="1085"/>
      <c r="CK49" s="1085"/>
      <c r="CL49" s="1085"/>
      <c r="CM49" s="1085"/>
      <c r="CN49" s="1085"/>
      <c r="CO49" s="1085"/>
      <c r="CP49" s="1085"/>
      <c r="CQ49" s="1085"/>
      <c r="CR49" s="1085"/>
      <c r="CS49" s="1085"/>
      <c r="CT49" s="1085"/>
      <c r="CU49" s="1085"/>
      <c r="CV49" s="1085"/>
      <c r="CW49" s="1085"/>
      <c r="CX49" s="1085"/>
      <c r="CY49" s="1085"/>
      <c r="CZ49" s="1085"/>
      <c r="DA49" s="1085"/>
      <c r="DB49" s="1085"/>
      <c r="DC49" s="1085"/>
      <c r="DD49" s="1085"/>
      <c r="DE49" s="1085"/>
      <c r="DF49" s="1085"/>
      <c r="DG49" s="1085"/>
      <c r="DH49" s="1085"/>
      <c r="DI49" s="1085"/>
      <c r="DJ49" s="1085"/>
      <c r="DK49" s="1085"/>
      <c r="DL49" s="1085"/>
      <c r="DM49" s="1085"/>
      <c r="DN49" s="1085"/>
      <c r="DO49" s="1085"/>
      <c r="DP49" s="1085"/>
      <c r="DQ49" s="1085"/>
      <c r="DR49" s="1085"/>
      <c r="DS49" s="1085"/>
      <c r="DT49" s="1085"/>
      <c r="DU49" s="1085"/>
      <c r="DV49" s="1085"/>
      <c r="DW49" s="1085"/>
      <c r="DX49" s="1085"/>
      <c r="DY49" s="1085"/>
      <c r="DZ49" s="1085"/>
      <c r="EA49" s="1085"/>
      <c r="EB49" s="1085"/>
      <c r="EC49" s="1085"/>
      <c r="ED49" s="1085"/>
      <c r="EE49" s="1085"/>
      <c r="EF49" s="1085"/>
      <c r="EG49" s="1085"/>
      <c r="EH49" s="1085"/>
      <c r="EI49" s="1085"/>
      <c r="EJ49" s="1085"/>
      <c r="EK49" s="1085"/>
      <c r="EL49" s="1085"/>
      <c r="EM49" s="1085"/>
      <c r="EN49" s="1085"/>
      <c r="EO49" s="1085"/>
      <c r="EP49" s="1085"/>
      <c r="EQ49" s="1085"/>
      <c r="ER49" s="1130"/>
      <c r="ES49" s="1130"/>
      <c r="ET49" s="1130"/>
      <c r="EU49" s="1130"/>
      <c r="EV49" s="1130"/>
      <c r="EW49" s="1130"/>
      <c r="EX49" s="1130"/>
      <c r="EY49" s="1130"/>
      <c r="EZ49" s="1130"/>
      <c r="FA49" s="1130"/>
      <c r="FB49" s="1130"/>
      <c r="FC49" s="1130"/>
      <c r="FD49" s="1130"/>
      <c r="FE49" s="1040"/>
    </row>
    <row r="50" spans="1:161" ht="15.75" customHeight="1">
      <c r="A50" s="1081" t="s">
        <v>961</v>
      </c>
      <c r="B50" s="1085">
        <v>364258.80000000005</v>
      </c>
      <c r="C50" s="1085">
        <v>516620</v>
      </c>
      <c r="D50" s="1085">
        <v>367830.1</v>
      </c>
      <c r="E50" s="1085">
        <v>374810.2</v>
      </c>
      <c r="F50" s="1085">
        <v>367836.19999999995</v>
      </c>
      <c r="G50" s="1085">
        <v>419474.2</v>
      </c>
      <c r="H50" s="1085">
        <v>432692.4</v>
      </c>
      <c r="I50" s="1085">
        <v>410519.4</v>
      </c>
      <c r="J50" s="1085">
        <v>415450.9</v>
      </c>
      <c r="K50" s="1085">
        <v>471179.00000000023</v>
      </c>
      <c r="L50" s="1085">
        <v>467682</v>
      </c>
      <c r="M50" s="1085">
        <v>446748.9</v>
      </c>
      <c r="N50" s="1085">
        <v>500751.2</v>
      </c>
      <c r="O50" s="1085">
        <v>487825.9</v>
      </c>
      <c r="P50" s="1085">
        <v>542777.99999999977</v>
      </c>
      <c r="Q50" s="1085">
        <v>466071.89999999997</v>
      </c>
      <c r="R50" s="1085">
        <v>482296.5</v>
      </c>
      <c r="S50" s="1085">
        <v>560576.80000000005</v>
      </c>
      <c r="T50" s="1085">
        <v>497847.69999999995</v>
      </c>
      <c r="U50" s="1085">
        <v>511653.39999999997</v>
      </c>
      <c r="V50" s="1085">
        <v>518514.2</v>
      </c>
      <c r="W50" s="1085">
        <v>483417.4</v>
      </c>
      <c r="X50" s="1085">
        <v>535904.4</v>
      </c>
      <c r="Y50" s="1085">
        <v>536050.80000000005</v>
      </c>
      <c r="Z50" s="1085">
        <v>537207.79999999993</v>
      </c>
      <c r="AA50" s="1085">
        <v>552797.60000000009</v>
      </c>
      <c r="AB50" s="1085">
        <v>559665.69999999995</v>
      </c>
      <c r="AC50" s="1085">
        <v>564918.5</v>
      </c>
      <c r="AD50" s="1085">
        <v>574321.89999999991</v>
      </c>
      <c r="AE50" s="1085">
        <v>569713.5</v>
      </c>
      <c r="AF50" s="1085">
        <v>584640.19999999995</v>
      </c>
      <c r="AG50" s="1085">
        <v>597180.80000000005</v>
      </c>
      <c r="AH50" s="1085">
        <v>601591.5</v>
      </c>
      <c r="AI50" s="1085">
        <v>615465.39999999991</v>
      </c>
      <c r="AJ50" s="1085">
        <v>651514.9</v>
      </c>
      <c r="AK50" s="1085">
        <v>676643.20000000007</v>
      </c>
      <c r="AL50" s="1085">
        <v>686076.6</v>
      </c>
      <c r="AM50" s="1085">
        <v>691040.6</v>
      </c>
      <c r="AN50" s="1085">
        <v>718883.3</v>
      </c>
      <c r="AO50" s="1085">
        <v>751980</v>
      </c>
      <c r="AP50" s="1085">
        <v>785592</v>
      </c>
      <c r="AQ50" s="1085">
        <v>825703.6</v>
      </c>
      <c r="AR50" s="1085">
        <v>834040.9</v>
      </c>
      <c r="AS50" s="1085">
        <v>859019</v>
      </c>
      <c r="AT50" s="1085">
        <v>884981.2</v>
      </c>
      <c r="AU50" s="1085">
        <v>964176.5</v>
      </c>
      <c r="AV50" s="1085">
        <v>925879.2</v>
      </c>
      <c r="AW50" s="1085">
        <v>1010051.5</v>
      </c>
      <c r="AX50" s="1085">
        <v>950551.62</v>
      </c>
      <c r="AY50" s="1085">
        <v>1085681.736</v>
      </c>
      <c r="AZ50" s="1085">
        <v>579997.32499999995</v>
      </c>
      <c r="BA50" s="1085">
        <v>1126385.952</v>
      </c>
      <c r="BB50" s="1085">
        <v>1114766.0120000001</v>
      </c>
      <c r="BC50" s="1085">
        <v>1133531.6669999999</v>
      </c>
      <c r="BD50" s="1085">
        <v>1200999.6040000001</v>
      </c>
      <c r="BE50" s="1085">
        <v>1258907.29</v>
      </c>
      <c r="BF50" s="1085">
        <v>1269696.811</v>
      </c>
      <c r="BG50" s="1085">
        <v>1281822.0889999999</v>
      </c>
      <c r="BH50" s="1085">
        <v>1290139.429</v>
      </c>
      <c r="BI50" s="1085">
        <v>1262965.8899000001</v>
      </c>
      <c r="BJ50" s="1085">
        <v>1388856.0140614102</v>
      </c>
      <c r="BK50" s="1085">
        <v>1107116.3824776101</v>
      </c>
      <c r="BL50" s="1085">
        <v>1005404.0162779698</v>
      </c>
      <c r="BM50" s="1085">
        <v>1353681.6692850101</v>
      </c>
      <c r="BN50" s="1085">
        <v>1373460.8274291202</v>
      </c>
      <c r="BO50" s="1085">
        <v>1383891.0591001699</v>
      </c>
      <c r="BP50" s="1085">
        <v>1478604.5400078201</v>
      </c>
      <c r="BQ50" s="1085">
        <v>1699133.1157779901</v>
      </c>
      <c r="BR50" s="1085">
        <v>1849945.27433923</v>
      </c>
      <c r="BS50" s="1085">
        <v>1884415.1820451901</v>
      </c>
      <c r="BT50" s="1085">
        <v>1919530.8623446997</v>
      </c>
      <c r="BU50" s="1085">
        <v>2136248.6684938497</v>
      </c>
      <c r="BV50" s="1085">
        <v>2225394.1781833898</v>
      </c>
      <c r="BW50" s="1085">
        <v>2196839.7467169003</v>
      </c>
      <c r="BX50" s="1085">
        <v>2232590.4324929197</v>
      </c>
      <c r="BY50" s="1085">
        <v>2455123.9834556202</v>
      </c>
      <c r="BZ50" s="1085">
        <v>2464471.3767667701</v>
      </c>
      <c r="CA50" s="1085">
        <v>2724824.1777777895</v>
      </c>
      <c r="CB50" s="1085">
        <v>3067911.4232027498</v>
      </c>
      <c r="CC50" s="1085">
        <v>3135930.6147627998</v>
      </c>
      <c r="CD50" s="1085">
        <v>3238169.0480491803</v>
      </c>
      <c r="CE50" s="1085">
        <v>3216790.5319050802</v>
      </c>
      <c r="CF50" s="1085">
        <v>3224633.9341631997</v>
      </c>
      <c r="CG50" s="1085">
        <v>3260132.4466516394</v>
      </c>
      <c r="CH50" s="1085">
        <v>3364693.4453836093</v>
      </c>
      <c r="CI50" s="1085">
        <v>3387300.4095895905</v>
      </c>
      <c r="CJ50" s="1085">
        <v>3395175.1872650497</v>
      </c>
      <c r="CK50" s="1085">
        <v>3494200.2235588999</v>
      </c>
      <c r="CL50" s="1085">
        <v>3634197.0197761599</v>
      </c>
      <c r="CM50" s="1085">
        <v>3661939.0983872102</v>
      </c>
      <c r="CN50" s="1085">
        <v>3633053.3305948703</v>
      </c>
      <c r="CO50" s="1085">
        <v>3751870.3727812897</v>
      </c>
      <c r="CP50" s="1085">
        <v>3881252.5889462694</v>
      </c>
      <c r="CQ50" s="1085">
        <v>4158692.9999559699</v>
      </c>
      <c r="CR50" s="1085">
        <v>4597105.7672095597</v>
      </c>
      <c r="CS50" s="1085">
        <v>5000543.5182445198</v>
      </c>
      <c r="CT50" s="1085">
        <v>4930613.0418441491</v>
      </c>
      <c r="CU50" s="1085">
        <v>3673971.4769713497</v>
      </c>
      <c r="CV50" s="1085">
        <v>3819211.75254894</v>
      </c>
      <c r="CW50" s="1085">
        <v>3829448.25428455</v>
      </c>
      <c r="CX50" s="1085">
        <v>3811473.5176254599</v>
      </c>
      <c r="CY50" s="1085">
        <v>3836778.4729806497</v>
      </c>
      <c r="CZ50" s="1085">
        <v>3459824.18823735</v>
      </c>
      <c r="DA50" s="1085">
        <v>3415215.9564253902</v>
      </c>
      <c r="DB50" s="1085">
        <v>3356108.82021135</v>
      </c>
      <c r="DC50" s="1085">
        <v>3268183.2533567701</v>
      </c>
      <c r="DD50" s="1085">
        <v>3303220.3495155899</v>
      </c>
      <c r="DE50" s="1085">
        <v>3349514.1639323798</v>
      </c>
      <c r="DF50" s="1085">
        <v>2217804.4462404503</v>
      </c>
      <c r="DG50" s="1085">
        <v>2204964.6823637499</v>
      </c>
      <c r="DH50" s="1085">
        <v>2198437.2527696397</v>
      </c>
      <c r="DI50" s="1085">
        <v>2166836.3792978702</v>
      </c>
      <c r="DJ50" s="1085">
        <v>2186134.9963151901</v>
      </c>
      <c r="DK50" s="1085">
        <v>2044534.21445805</v>
      </c>
      <c r="DL50" s="1085">
        <v>1923335.5715616299</v>
      </c>
      <c r="DM50" s="1085">
        <v>1946110.7327457303</v>
      </c>
      <c r="DN50" s="1085">
        <v>2694989.7382781403</v>
      </c>
      <c r="DO50" s="1085">
        <v>2665488.4836780601</v>
      </c>
      <c r="DP50" s="1085">
        <v>3937258.8646844598</v>
      </c>
      <c r="DQ50" s="1085">
        <v>3924748.3897634503</v>
      </c>
      <c r="DR50" s="1085">
        <v>3682121.4422897301</v>
      </c>
      <c r="DS50" s="1085">
        <v>3619666.2603931203</v>
      </c>
      <c r="DT50" s="1085">
        <v>3521348.9918616693</v>
      </c>
      <c r="DU50" s="1085">
        <v>3730874.6266935798</v>
      </c>
      <c r="DV50" s="1085">
        <v>3673094.3889632598</v>
      </c>
      <c r="DW50" s="1085">
        <v>3713627.5467143399</v>
      </c>
      <c r="DX50" s="1085">
        <v>3665666.7466538497</v>
      </c>
      <c r="DY50" s="1085">
        <v>3731040.9775867998</v>
      </c>
      <c r="DZ50" s="1085">
        <v>3763145.8270646799</v>
      </c>
      <c r="EA50" s="1085">
        <v>3669662.16873912</v>
      </c>
      <c r="EB50" s="1085">
        <v>3672136.5819263398</v>
      </c>
      <c r="EC50" s="1085">
        <v>3643937.1799249798</v>
      </c>
      <c r="ED50" s="1085">
        <v>3640682.00979554</v>
      </c>
      <c r="EE50" s="1085">
        <v>3811752.7451754804</v>
      </c>
      <c r="EF50" s="1085">
        <v>3721979.7687445008</v>
      </c>
      <c r="EG50" s="1085">
        <v>3847890.4936140105</v>
      </c>
      <c r="EH50" s="1085">
        <v>3967686.1576833702</v>
      </c>
      <c r="EI50" s="1085">
        <v>3930499.8125846107</v>
      </c>
      <c r="EJ50" s="1085">
        <v>3858628.1351669603</v>
      </c>
      <c r="EK50" s="1085">
        <v>3844131.7861446301</v>
      </c>
      <c r="EL50" s="1085">
        <v>3841042.6772043607</v>
      </c>
      <c r="EM50" s="1085">
        <v>3865669.9693563809</v>
      </c>
      <c r="EN50" s="1085">
        <v>3882621.7329174303</v>
      </c>
      <c r="EO50" s="1085">
        <v>3898503.4967583707</v>
      </c>
      <c r="EP50" s="1085">
        <v>3880431.0077584106</v>
      </c>
      <c r="EQ50" s="1085">
        <v>3980097.9286804902</v>
      </c>
      <c r="ER50" s="1130">
        <v>4002858.8325079405</v>
      </c>
      <c r="ES50" s="1130">
        <v>4135555.2034023697</v>
      </c>
      <c r="ET50" s="1130">
        <v>4182522.8109357101</v>
      </c>
      <c r="EU50" s="1130">
        <v>4179552.3405024605</v>
      </c>
      <c r="EV50" s="1130">
        <v>4134227.8415702702</v>
      </c>
      <c r="EW50" s="1130">
        <v>4139495.7477830104</v>
      </c>
      <c r="EX50" s="1130">
        <v>4145341.8974081809</v>
      </c>
      <c r="EY50" s="1130">
        <v>4143383.8156392402</v>
      </c>
      <c r="EZ50" s="1130">
        <v>4170951.5429987498</v>
      </c>
      <c r="FA50" s="1130">
        <v>4242590.5405260399</v>
      </c>
      <c r="FB50" s="1130">
        <v>4237226.1612619702</v>
      </c>
      <c r="FC50" s="1130">
        <v>4322465.3067393498</v>
      </c>
      <c r="FD50" s="1130">
        <v>4458787.2949200002</v>
      </c>
      <c r="FE50" s="1040"/>
    </row>
    <row r="51" spans="1:161" ht="15.75" customHeight="1">
      <c r="A51" s="1084" t="s">
        <v>143</v>
      </c>
      <c r="B51" s="1085">
        <v>75170.600000000006</v>
      </c>
      <c r="C51" s="1085">
        <v>70620.399999999994</v>
      </c>
      <c r="D51" s="1085">
        <v>76994.5</v>
      </c>
      <c r="E51" s="1085">
        <v>81565.100000000006</v>
      </c>
      <c r="F51" s="1085">
        <v>84258.9</v>
      </c>
      <c r="G51" s="1085">
        <v>84815.7</v>
      </c>
      <c r="H51" s="1085">
        <v>87850.6</v>
      </c>
      <c r="I51" s="1085">
        <v>88732.4</v>
      </c>
      <c r="J51" s="1085">
        <v>89848.7</v>
      </c>
      <c r="K51" s="1085">
        <v>90447.1</v>
      </c>
      <c r="L51" s="1085">
        <v>91046.399999999994</v>
      </c>
      <c r="M51" s="1085">
        <v>94481.5</v>
      </c>
      <c r="N51" s="1085">
        <v>101276.5</v>
      </c>
      <c r="O51" s="1085">
        <v>103552.7</v>
      </c>
      <c r="P51" s="1085">
        <v>104704.5</v>
      </c>
      <c r="Q51" s="1085">
        <v>107808.8</v>
      </c>
      <c r="R51" s="1085">
        <v>108142</v>
      </c>
      <c r="S51" s="1085">
        <v>109774.1</v>
      </c>
      <c r="T51" s="1085">
        <v>112635.3</v>
      </c>
      <c r="U51" s="1085">
        <v>114232.9</v>
      </c>
      <c r="V51" s="1085">
        <v>120095.6</v>
      </c>
      <c r="W51" s="1085">
        <v>119566.2</v>
      </c>
      <c r="X51" s="1085">
        <v>121263.9</v>
      </c>
      <c r="Y51" s="1085">
        <v>122426.3</v>
      </c>
      <c r="Z51" s="1085">
        <v>122735.9</v>
      </c>
      <c r="AA51" s="1085">
        <v>124934</v>
      </c>
      <c r="AB51" s="1085">
        <v>125304.5</v>
      </c>
      <c r="AC51" s="1085">
        <v>126194.9</v>
      </c>
      <c r="AD51" s="1085">
        <v>126182.7</v>
      </c>
      <c r="AE51" s="1085">
        <v>129714.4</v>
      </c>
      <c r="AF51" s="1085">
        <v>132544.6</v>
      </c>
      <c r="AG51" s="1085">
        <v>132923.20000000001</v>
      </c>
      <c r="AH51" s="1085">
        <v>131233.9</v>
      </c>
      <c r="AI51" s="1085">
        <v>134108.1</v>
      </c>
      <c r="AJ51" s="1085">
        <v>136515.70000000001</v>
      </c>
      <c r="AK51" s="1085">
        <v>158735.1</v>
      </c>
      <c r="AL51" s="1085">
        <v>142324.5</v>
      </c>
      <c r="AM51" s="1085">
        <v>141775.79999999999</v>
      </c>
      <c r="AN51" s="1085">
        <v>142886.6</v>
      </c>
      <c r="AO51" s="1085">
        <v>148054.39999999999</v>
      </c>
      <c r="AP51" s="1085">
        <v>151457.60000000001</v>
      </c>
      <c r="AQ51" s="1085">
        <v>160300.29999999999</v>
      </c>
      <c r="AR51" s="1085">
        <v>160482.70000000001</v>
      </c>
      <c r="AS51" s="1085">
        <v>162559.20000000001</v>
      </c>
      <c r="AT51" s="1085">
        <v>169691.7</v>
      </c>
      <c r="AU51" s="1085">
        <v>206123.6</v>
      </c>
      <c r="AV51" s="1085">
        <v>155148.79999999999</v>
      </c>
      <c r="AW51" s="1085">
        <v>187838.4</v>
      </c>
      <c r="AX51" s="1085">
        <v>172321.52</v>
      </c>
      <c r="AY51" s="1085">
        <v>165533.079</v>
      </c>
      <c r="AZ51" s="1085">
        <v>94505.145000000004</v>
      </c>
      <c r="BA51" s="1085">
        <v>174454.63200000001</v>
      </c>
      <c r="BB51" s="1085">
        <v>173640.61799999999</v>
      </c>
      <c r="BC51" s="1085">
        <v>174555.65299999999</v>
      </c>
      <c r="BD51" s="1085">
        <v>177624.11300000001</v>
      </c>
      <c r="BE51" s="1085">
        <v>165505.649</v>
      </c>
      <c r="BF51" s="1085">
        <v>166058.739</v>
      </c>
      <c r="BG51" s="1085">
        <v>164105.89499999999</v>
      </c>
      <c r="BH51" s="1085">
        <v>167481.573</v>
      </c>
      <c r="BI51" s="1085">
        <v>169565.4492</v>
      </c>
      <c r="BJ51" s="1085">
        <v>170494.85485427</v>
      </c>
      <c r="BK51" s="1085">
        <v>121657.17345724</v>
      </c>
      <c r="BL51" s="1085">
        <v>121643.54108524001</v>
      </c>
      <c r="BM51" s="1085">
        <v>153820.36444701999</v>
      </c>
      <c r="BN51" s="1085">
        <v>154717.52154701998</v>
      </c>
      <c r="BO51" s="1085">
        <v>138884.51926201998</v>
      </c>
      <c r="BP51" s="1085">
        <v>141878.83087754998</v>
      </c>
      <c r="BQ51" s="1085">
        <v>152845.44753199999</v>
      </c>
      <c r="BR51" s="1085">
        <v>144540.37827486999</v>
      </c>
      <c r="BS51" s="1085">
        <v>145951.00175301998</v>
      </c>
      <c r="BT51" s="1085">
        <v>146225.72788451999</v>
      </c>
      <c r="BU51" s="1085">
        <v>149215.03071751999</v>
      </c>
      <c r="BV51" s="1085">
        <v>152954.13805051998</v>
      </c>
      <c r="BW51" s="1085">
        <v>143742.04034451998</v>
      </c>
      <c r="BX51" s="1085">
        <v>147813.33387251999</v>
      </c>
      <c r="BY51" s="1085">
        <v>155779.88960651998</v>
      </c>
      <c r="BZ51" s="1085">
        <v>155779.88539652</v>
      </c>
      <c r="CA51" s="1085">
        <v>165424.64979102</v>
      </c>
      <c r="CB51" s="1085">
        <v>172048.26545352</v>
      </c>
      <c r="CC51" s="1085">
        <v>175543.02810647001</v>
      </c>
      <c r="CD51" s="1085">
        <v>181943.06808647001</v>
      </c>
      <c r="CE51" s="1085">
        <v>211336.91157046999</v>
      </c>
      <c r="CF51" s="1085">
        <v>207471.3276705</v>
      </c>
      <c r="CG51" s="1085">
        <v>207471.3276705</v>
      </c>
      <c r="CH51" s="1085">
        <v>210936.3276705</v>
      </c>
      <c r="CI51" s="1085">
        <v>210936.343287</v>
      </c>
      <c r="CJ51" s="1085">
        <v>213092.34328649999</v>
      </c>
      <c r="CK51" s="1085">
        <v>213750.30888220001</v>
      </c>
      <c r="CL51" s="1085">
        <v>213750.30888241</v>
      </c>
      <c r="CM51" s="1085">
        <v>215615.68374379</v>
      </c>
      <c r="CN51" s="1085">
        <v>215741.02791579001</v>
      </c>
      <c r="CO51" s="1085">
        <v>215741.02791579001</v>
      </c>
      <c r="CP51" s="1085">
        <v>215741.02791579001</v>
      </c>
      <c r="CQ51" s="1085">
        <v>215741.02941558999</v>
      </c>
      <c r="CR51" s="1085">
        <v>215741.02941558999</v>
      </c>
      <c r="CS51" s="1085">
        <v>217812.90778658999</v>
      </c>
      <c r="CT51" s="1085">
        <v>219509.96054758999</v>
      </c>
      <c r="CU51" s="1085">
        <v>219484.96054758999</v>
      </c>
      <c r="CV51" s="1085">
        <v>252220.25796158999</v>
      </c>
      <c r="CW51" s="1085">
        <v>256406.33869859</v>
      </c>
      <c r="CX51" s="1085">
        <v>256406.31971938</v>
      </c>
      <c r="CY51" s="1085">
        <v>226287.45019559001</v>
      </c>
      <c r="CZ51" s="1085">
        <v>230798.70920734</v>
      </c>
      <c r="DA51" s="1085">
        <v>231763.70920834001</v>
      </c>
      <c r="DB51" s="1085">
        <v>233576.60278434001</v>
      </c>
      <c r="DC51" s="1085">
        <v>243694.33406133999</v>
      </c>
      <c r="DD51" s="1085">
        <v>244507.43640134</v>
      </c>
      <c r="DE51" s="1085">
        <v>244507.43640134</v>
      </c>
      <c r="DF51" s="1085">
        <v>249714.57754134</v>
      </c>
      <c r="DG51" s="1085">
        <v>249714.57754134</v>
      </c>
      <c r="DH51" s="1085">
        <v>249714.57754134</v>
      </c>
      <c r="DI51" s="1085">
        <v>249714.57754134</v>
      </c>
      <c r="DJ51" s="1085">
        <v>252629.22476220998</v>
      </c>
      <c r="DK51" s="1085">
        <v>252629.22576221</v>
      </c>
      <c r="DL51" s="1085">
        <v>255862.69513122001</v>
      </c>
      <c r="DM51" s="1085">
        <v>255862.69513121</v>
      </c>
      <c r="DN51" s="1085">
        <v>252111.48491017002</v>
      </c>
      <c r="DO51" s="1085">
        <v>224140.00111156001</v>
      </c>
      <c r="DP51" s="1085">
        <v>217941.02107255999</v>
      </c>
      <c r="DQ51" s="1085">
        <v>217941.02107255999</v>
      </c>
      <c r="DR51" s="1085">
        <v>220208.24210055999</v>
      </c>
      <c r="DS51" s="1085">
        <v>221778.62854455999</v>
      </c>
      <c r="DT51" s="1085">
        <v>210208.23806055999</v>
      </c>
      <c r="DU51" s="1085">
        <v>226422.98251043999</v>
      </c>
      <c r="DV51" s="1085">
        <v>216706.29279156</v>
      </c>
      <c r="DW51" s="1085">
        <v>217172.77594756</v>
      </c>
      <c r="DX51" s="1085">
        <v>206062.09106056002</v>
      </c>
      <c r="DY51" s="1085">
        <v>195325.84368756</v>
      </c>
      <c r="DZ51" s="1085">
        <v>195325.84368655999</v>
      </c>
      <c r="EA51" s="1085">
        <v>199340.27340756002</v>
      </c>
      <c r="EB51" s="1085">
        <v>199340.27340756002</v>
      </c>
      <c r="EC51" s="1085">
        <v>189071.55586155999</v>
      </c>
      <c r="ED51" s="1085">
        <v>192402.09586493002</v>
      </c>
      <c r="EE51" s="1085">
        <v>192402.09584843001</v>
      </c>
      <c r="EF51" s="1085">
        <v>192402.09584843001</v>
      </c>
      <c r="EG51" s="1085">
        <v>208396.88957842998</v>
      </c>
      <c r="EH51" s="1085">
        <v>205602.09784842998</v>
      </c>
      <c r="EI51" s="1085">
        <v>213334.96519461999</v>
      </c>
      <c r="EJ51" s="1085">
        <v>213334.96517812001</v>
      </c>
      <c r="EK51" s="1085">
        <v>205814.43117811999</v>
      </c>
      <c r="EL51" s="1085">
        <v>205814.43117811999</v>
      </c>
      <c r="EM51" s="1085">
        <v>218691.03927929001</v>
      </c>
      <c r="EN51" s="1085">
        <v>218691.03927912001</v>
      </c>
      <c r="EO51" s="1085">
        <v>218390.53738306</v>
      </c>
      <c r="EP51" s="1085">
        <v>221368.40106368001</v>
      </c>
      <c r="EQ51" s="1085">
        <v>221379.53076356999</v>
      </c>
      <c r="ER51" s="1130">
        <v>221390.66046508003</v>
      </c>
      <c r="ES51" s="1130">
        <v>223383.09086011999</v>
      </c>
      <c r="ET51" s="1130">
        <v>223383.09066511999</v>
      </c>
      <c r="EU51" s="1130">
        <v>223383.09066511999</v>
      </c>
      <c r="EV51" s="1130">
        <v>223383.09066511999</v>
      </c>
      <c r="EW51" s="1130">
        <v>223383.09066512002</v>
      </c>
      <c r="EX51" s="1130">
        <v>223383.09066511999</v>
      </c>
      <c r="EY51" s="1130">
        <v>242606.43552012002</v>
      </c>
      <c r="EZ51" s="1130">
        <v>264128.75226912001</v>
      </c>
      <c r="FA51" s="1130">
        <v>280436.01325031003</v>
      </c>
      <c r="FB51" s="1130">
        <v>283387.51880761998</v>
      </c>
      <c r="FC51" s="1130">
        <v>283387.51880761998</v>
      </c>
      <c r="FD51" s="1130">
        <v>285220.02624072001</v>
      </c>
      <c r="FE51" s="1040"/>
    </row>
    <row r="52" spans="1:161" ht="15.75" customHeight="1">
      <c r="A52" s="1084" t="s">
        <v>962</v>
      </c>
      <c r="B52" s="1085">
        <v>97245</v>
      </c>
      <c r="C52" s="1085">
        <v>90609.3</v>
      </c>
      <c r="D52" s="1085">
        <v>99137.1</v>
      </c>
      <c r="E52" s="1085">
        <v>114205.9</v>
      </c>
      <c r="F52" s="1085">
        <v>137730.29999999999</v>
      </c>
      <c r="G52" s="1085">
        <v>129369.5</v>
      </c>
      <c r="H52" s="1085">
        <v>134486</v>
      </c>
      <c r="I52" s="1085">
        <v>139922.5</v>
      </c>
      <c r="J52" s="1085">
        <v>139204.70000000001</v>
      </c>
      <c r="K52" s="1085">
        <v>135509.1</v>
      </c>
      <c r="L52" s="1085">
        <v>132177.4</v>
      </c>
      <c r="M52" s="1085">
        <v>131200.1</v>
      </c>
      <c r="N52" s="1085">
        <v>132513.20000000001</v>
      </c>
      <c r="O52" s="1085">
        <v>130203.1</v>
      </c>
      <c r="P52" s="1085">
        <v>131402.6</v>
      </c>
      <c r="Q52" s="1085">
        <v>141560.29999999999</v>
      </c>
      <c r="R52" s="1085">
        <v>151991.1</v>
      </c>
      <c r="S52" s="1085">
        <v>155700.9</v>
      </c>
      <c r="T52" s="1085">
        <v>166804.5</v>
      </c>
      <c r="U52" s="1085">
        <v>166886.79999999999</v>
      </c>
      <c r="V52" s="1085">
        <v>169593.8</v>
      </c>
      <c r="W52" s="1085">
        <v>142320.1</v>
      </c>
      <c r="X52" s="1085">
        <v>174307.6</v>
      </c>
      <c r="Y52" s="1085">
        <v>167822.8</v>
      </c>
      <c r="Z52" s="1085">
        <v>168516.2</v>
      </c>
      <c r="AA52" s="1085">
        <v>175539.9</v>
      </c>
      <c r="AB52" s="1085">
        <v>181949.8</v>
      </c>
      <c r="AC52" s="1085">
        <v>180149.5</v>
      </c>
      <c r="AD52" s="1085">
        <v>187110.9</v>
      </c>
      <c r="AE52" s="1085">
        <v>173562.2</v>
      </c>
      <c r="AF52" s="1085">
        <v>184739.5</v>
      </c>
      <c r="AG52" s="1085">
        <v>190259</v>
      </c>
      <c r="AH52" s="1085">
        <v>161850.4</v>
      </c>
      <c r="AI52" s="1085">
        <v>166685.5</v>
      </c>
      <c r="AJ52" s="1085">
        <v>191043.1</v>
      </c>
      <c r="AK52" s="1085">
        <v>189878.2</v>
      </c>
      <c r="AL52" s="1085">
        <v>206063.1</v>
      </c>
      <c r="AM52" s="1085">
        <v>202000</v>
      </c>
      <c r="AN52" s="1085">
        <v>228625.9</v>
      </c>
      <c r="AO52" s="1085">
        <v>251334.2</v>
      </c>
      <c r="AP52" s="1085">
        <v>279358.90000000002</v>
      </c>
      <c r="AQ52" s="1085">
        <v>316981.8</v>
      </c>
      <c r="AR52" s="1085">
        <v>316527.5</v>
      </c>
      <c r="AS52" s="1085">
        <v>335126.7</v>
      </c>
      <c r="AT52" s="1085">
        <v>379548.7</v>
      </c>
      <c r="AU52" s="1085">
        <v>384320.6</v>
      </c>
      <c r="AV52" s="1085">
        <v>413079.3</v>
      </c>
      <c r="AW52" s="1085">
        <v>456251.6</v>
      </c>
      <c r="AX52" s="1085">
        <v>419417.2</v>
      </c>
      <c r="AY52" s="1085">
        <v>610919.54700000002</v>
      </c>
      <c r="AZ52" s="1085">
        <v>310580.51699999999</v>
      </c>
      <c r="BA52" s="1085">
        <v>635678.39099999995</v>
      </c>
      <c r="BB52" s="1085">
        <v>648096.62199999997</v>
      </c>
      <c r="BC52" s="1085">
        <v>650225.03300000005</v>
      </c>
      <c r="BD52" s="1085">
        <v>698010.64099999995</v>
      </c>
      <c r="BE52" s="1085">
        <v>777900.80500000005</v>
      </c>
      <c r="BF52" s="1085">
        <v>780356.12699999998</v>
      </c>
      <c r="BG52" s="1085">
        <v>789261.01500000001</v>
      </c>
      <c r="BH52" s="1085">
        <v>778208.05299999996</v>
      </c>
      <c r="BI52" s="1085">
        <v>769330.61529999995</v>
      </c>
      <c r="BJ52" s="1085">
        <v>872513.34681549994</v>
      </c>
      <c r="BK52" s="1085">
        <v>718176.75080781011</v>
      </c>
      <c r="BL52" s="1085">
        <v>612110.33244108991</v>
      </c>
      <c r="BM52" s="1085">
        <v>822977.65918615006</v>
      </c>
      <c r="BN52" s="1085">
        <v>847858.00397018006</v>
      </c>
      <c r="BO52" s="1085">
        <v>862667.65910977998</v>
      </c>
      <c r="BP52" s="1085">
        <v>944806.70184742007</v>
      </c>
      <c r="BQ52" s="1085">
        <v>1167345.4727974699</v>
      </c>
      <c r="BR52" s="1085">
        <v>1311918.7711692499</v>
      </c>
      <c r="BS52" s="1085">
        <v>1334791.9710244602</v>
      </c>
      <c r="BT52" s="1085">
        <v>1338616.9625438598</v>
      </c>
      <c r="BU52" s="1085">
        <v>1541496.6853171198</v>
      </c>
      <c r="BV52" s="1085">
        <v>1560032.3812665497</v>
      </c>
      <c r="BW52" s="1085">
        <v>1553579.3902360701</v>
      </c>
      <c r="BX52" s="1085">
        <v>1611172.2691037897</v>
      </c>
      <c r="BY52" s="1085">
        <v>1823370.0731350798</v>
      </c>
      <c r="BZ52" s="1085">
        <v>1853176.1771380298</v>
      </c>
      <c r="CA52" s="1085">
        <v>2105026.1804263098</v>
      </c>
      <c r="CB52" s="1085">
        <v>2423802.1742305001</v>
      </c>
      <c r="CC52" s="1085">
        <v>2470593.9126315298</v>
      </c>
      <c r="CD52" s="1085">
        <v>2563961.6035196199</v>
      </c>
      <c r="CE52" s="1085">
        <v>2498750.1096049296</v>
      </c>
      <c r="CF52" s="1085">
        <v>2478349.7233006596</v>
      </c>
      <c r="CG52" s="1085">
        <v>2493131.1144018099</v>
      </c>
      <c r="CH52" s="1085">
        <v>2577601.1165819699</v>
      </c>
      <c r="CI52" s="1085">
        <v>2588155.8501507901</v>
      </c>
      <c r="CJ52" s="1085">
        <v>2584868.4607177498</v>
      </c>
      <c r="CK52" s="1085">
        <v>2670269.5944597102</v>
      </c>
      <c r="CL52" s="1085">
        <v>2786248.3757684096</v>
      </c>
      <c r="CM52" s="1085">
        <v>2789631.6274747499</v>
      </c>
      <c r="CN52" s="1085">
        <v>2701601.6674969601</v>
      </c>
      <c r="CO52" s="1085">
        <v>2755482.4438442197</v>
      </c>
      <c r="CP52" s="1085">
        <v>2715029.2956444095</v>
      </c>
      <c r="CQ52" s="1085">
        <v>2529818.1822653301</v>
      </c>
      <c r="CR52" s="1085">
        <v>2396182.7838045801</v>
      </c>
      <c r="CS52" s="1085">
        <v>2397748.43291659</v>
      </c>
      <c r="CT52" s="1085">
        <v>1982326.0132705001</v>
      </c>
      <c r="CU52" s="1085">
        <v>687422.26136987004</v>
      </c>
      <c r="CV52" s="1085">
        <v>788140.60443853005</v>
      </c>
      <c r="CW52" s="1085">
        <v>805795.52249995992</v>
      </c>
      <c r="CX52" s="1085">
        <v>770378.01836558001</v>
      </c>
      <c r="CY52" s="1085">
        <v>695843.15347381996</v>
      </c>
      <c r="CZ52" s="1085">
        <v>245041.89884554001</v>
      </c>
      <c r="DA52" s="1085">
        <v>176053.79547473998</v>
      </c>
      <c r="DB52" s="1085">
        <v>179731.28916391998</v>
      </c>
      <c r="DC52" s="1085">
        <v>182793.88427532002</v>
      </c>
      <c r="DD52" s="1085">
        <v>181163.24673835002</v>
      </c>
      <c r="DE52" s="1085">
        <v>177333.21330091998</v>
      </c>
      <c r="DF52" s="1085">
        <v>179894.41514914</v>
      </c>
      <c r="DG52" s="1085">
        <v>490980.44725535996</v>
      </c>
      <c r="DH52" s="1085">
        <v>447634.54203692998</v>
      </c>
      <c r="DI52" s="1085">
        <v>421835.92895966006</v>
      </c>
      <c r="DJ52" s="1085">
        <v>422535.60800562002</v>
      </c>
      <c r="DK52" s="1085">
        <v>383011.60921040003</v>
      </c>
      <c r="DL52" s="1085">
        <v>330539.53888904996</v>
      </c>
      <c r="DM52" s="1085">
        <v>444816.76966095</v>
      </c>
      <c r="DN52" s="1085">
        <v>1169841.8726362798</v>
      </c>
      <c r="DO52" s="1085">
        <v>1045796.64960596</v>
      </c>
      <c r="DP52" s="1085">
        <v>2317444.5492545599</v>
      </c>
      <c r="DQ52" s="1085">
        <v>2317103.1078034998</v>
      </c>
      <c r="DR52" s="1085">
        <v>2266758.53621533</v>
      </c>
      <c r="DS52" s="1085">
        <v>2127567.0908559998</v>
      </c>
      <c r="DT52" s="1085">
        <v>2127533.3085944299</v>
      </c>
      <c r="DU52" s="1085">
        <v>2172561.1781640202</v>
      </c>
      <c r="DV52" s="1085">
        <v>2177877.3174903695</v>
      </c>
      <c r="DW52" s="1085">
        <v>2210705.9200289501</v>
      </c>
      <c r="DX52" s="1085">
        <v>2199860.1149554299</v>
      </c>
      <c r="DY52" s="1085">
        <v>2264222.2017965498</v>
      </c>
      <c r="DZ52" s="1085">
        <v>2277982.3083111001</v>
      </c>
      <c r="EA52" s="1085">
        <v>2209589.2422045697</v>
      </c>
      <c r="EB52" s="1085">
        <v>2215829.8664850695</v>
      </c>
      <c r="EC52" s="1085">
        <v>2122125.3689589701</v>
      </c>
      <c r="ED52" s="1085">
        <v>2215739.0126539604</v>
      </c>
      <c r="EE52" s="1085">
        <v>2375084.1898258901</v>
      </c>
      <c r="EF52" s="1085">
        <v>2275055.6673987899</v>
      </c>
      <c r="EG52" s="1085">
        <v>2375912.4717281605</v>
      </c>
      <c r="EH52" s="1085">
        <v>2450003.9643180999</v>
      </c>
      <c r="EI52" s="1085">
        <v>2420418.5123440204</v>
      </c>
      <c r="EJ52" s="1085">
        <v>2394173.9176292703</v>
      </c>
      <c r="EK52" s="1085">
        <v>2380048.0168962199</v>
      </c>
      <c r="EL52" s="1085">
        <v>2375234.0721833003</v>
      </c>
      <c r="EM52" s="1085">
        <v>2395533.7437647404</v>
      </c>
      <c r="EN52" s="1085">
        <v>2403482.7025493151</v>
      </c>
      <c r="EO52" s="1085">
        <v>2389703.9798701154</v>
      </c>
      <c r="EP52" s="1085">
        <v>2394151.0730993403</v>
      </c>
      <c r="EQ52" s="1085">
        <v>2476545.2968439902</v>
      </c>
      <c r="ER52" s="1130">
        <v>2481675.9354280601</v>
      </c>
      <c r="ES52" s="1130">
        <v>2605322.7441196493</v>
      </c>
      <c r="ET52" s="1130">
        <v>2616321.0692905504</v>
      </c>
      <c r="EU52" s="1130">
        <v>2635650.7006023503</v>
      </c>
      <c r="EV52" s="1130">
        <v>2623222.5205665501</v>
      </c>
      <c r="EW52" s="1130">
        <v>2620158.25272361</v>
      </c>
      <c r="EX52" s="1130">
        <v>2614088.6218774002</v>
      </c>
      <c r="EY52" s="1130">
        <v>2604859.7801210596</v>
      </c>
      <c r="EZ52" s="1130">
        <v>2602047.2497640098</v>
      </c>
      <c r="FA52" s="1130">
        <v>2633198.7608618201</v>
      </c>
      <c r="FB52" s="1130">
        <v>2648700.3864260702</v>
      </c>
      <c r="FC52" s="1130">
        <v>2725031.8444949705</v>
      </c>
      <c r="FD52" s="1130">
        <v>2826166.4911086997</v>
      </c>
      <c r="FE52" s="1040"/>
    </row>
    <row r="53" spans="1:161" ht="15.75" customHeight="1">
      <c r="A53" s="1084" t="s">
        <v>963</v>
      </c>
      <c r="B53" s="1085">
        <v>138198.70000000001</v>
      </c>
      <c r="C53" s="1085">
        <v>133100</v>
      </c>
      <c r="D53" s="1085">
        <v>147706</v>
      </c>
      <c r="E53" s="1085">
        <v>149215.79999999999</v>
      </c>
      <c r="F53" s="1085">
        <v>132719.9</v>
      </c>
      <c r="G53" s="1085">
        <v>157644.1</v>
      </c>
      <c r="H53" s="1085">
        <v>177065.2</v>
      </c>
      <c r="I53" s="1085">
        <v>181864.5</v>
      </c>
      <c r="J53" s="1085">
        <v>186397.5</v>
      </c>
      <c r="K53" s="1085">
        <v>189381.1</v>
      </c>
      <c r="L53" s="1085">
        <v>196493.5</v>
      </c>
      <c r="M53" s="1085">
        <v>201591.7</v>
      </c>
      <c r="N53" s="1085">
        <v>205830.5</v>
      </c>
      <c r="O53" s="1085">
        <v>209443.7</v>
      </c>
      <c r="P53" s="1085">
        <v>213214.6</v>
      </c>
      <c r="Q53" s="1085">
        <v>215662.8</v>
      </c>
      <c r="R53" s="1085">
        <v>217984.3</v>
      </c>
      <c r="S53" s="1085">
        <v>207200.8</v>
      </c>
      <c r="T53" s="1085">
        <v>218407.9</v>
      </c>
      <c r="U53" s="1085">
        <v>230533.7</v>
      </c>
      <c r="V53" s="1085">
        <v>228824.8</v>
      </c>
      <c r="W53" s="1085">
        <v>221531.1</v>
      </c>
      <c r="X53" s="1085">
        <v>239535.3</v>
      </c>
      <c r="Y53" s="1085">
        <v>245801.7</v>
      </c>
      <c r="Z53" s="1085">
        <v>245707.8</v>
      </c>
      <c r="AA53" s="1085">
        <v>252323.7</v>
      </c>
      <c r="AB53" s="1085">
        <v>252411.4</v>
      </c>
      <c r="AC53" s="1085">
        <v>258574.1</v>
      </c>
      <c r="AD53" s="1085">
        <v>261028.3</v>
      </c>
      <c r="AE53" s="1085">
        <v>266436.90000000002</v>
      </c>
      <c r="AF53" s="1085">
        <v>267356.09999999998</v>
      </c>
      <c r="AG53" s="1085">
        <v>273998.59999999998</v>
      </c>
      <c r="AH53" s="1085">
        <v>308507.2</v>
      </c>
      <c r="AI53" s="1085">
        <v>314671.8</v>
      </c>
      <c r="AJ53" s="1085">
        <v>323956.09999999998</v>
      </c>
      <c r="AK53" s="1085">
        <v>328029.90000000002</v>
      </c>
      <c r="AL53" s="1085">
        <v>337689</v>
      </c>
      <c r="AM53" s="1085">
        <v>347264.8</v>
      </c>
      <c r="AN53" s="1085">
        <v>347370.8</v>
      </c>
      <c r="AO53" s="1085">
        <v>352591.4</v>
      </c>
      <c r="AP53" s="1085">
        <v>354775.5</v>
      </c>
      <c r="AQ53" s="1085">
        <v>348421.5</v>
      </c>
      <c r="AR53" s="1085">
        <v>357030.7</v>
      </c>
      <c r="AS53" s="1085">
        <v>361333.1</v>
      </c>
      <c r="AT53" s="1085">
        <v>335740.8</v>
      </c>
      <c r="AU53" s="1085">
        <v>373732.3</v>
      </c>
      <c r="AV53" s="1085">
        <v>357651.1</v>
      </c>
      <c r="AW53" s="1085">
        <v>365961.5</v>
      </c>
      <c r="AX53" s="1085">
        <v>358812.9</v>
      </c>
      <c r="AY53" s="1085">
        <v>148030.505</v>
      </c>
      <c r="AZ53" s="1085">
        <v>84174.928</v>
      </c>
      <c r="BA53" s="1085">
        <v>153047.62299999999</v>
      </c>
      <c r="BB53" s="1085">
        <v>154830.022</v>
      </c>
      <c r="BC53" s="1085">
        <v>160077.69699999999</v>
      </c>
      <c r="BD53" s="1085">
        <v>162319.55799999999</v>
      </c>
      <c r="BE53" s="1085">
        <v>163955.43900000001</v>
      </c>
      <c r="BF53" s="1085">
        <v>167188.68799999999</v>
      </c>
      <c r="BG53" s="1085">
        <v>167754.84400000001</v>
      </c>
      <c r="BH53" s="1085">
        <v>162481.34299999999</v>
      </c>
      <c r="BI53" s="1085">
        <v>163796.75390000001</v>
      </c>
      <c r="BJ53" s="1085">
        <v>184955.80782953001</v>
      </c>
      <c r="BK53" s="1085">
        <v>142439.11935795998</v>
      </c>
      <c r="BL53" s="1085">
        <v>149952.41984054999</v>
      </c>
      <c r="BM53" s="1085">
        <v>200489.88567138001</v>
      </c>
      <c r="BN53" s="1085">
        <v>201424.03591135002</v>
      </c>
      <c r="BO53" s="1085">
        <v>205907.20999238998</v>
      </c>
      <c r="BP53" s="1085">
        <v>211388.79740924999</v>
      </c>
      <c r="BQ53" s="1085">
        <v>195859.6459182</v>
      </c>
      <c r="BR53" s="1085">
        <v>216131.36964600001</v>
      </c>
      <c r="BS53" s="1085">
        <v>221911.07756425001</v>
      </c>
      <c r="BT53" s="1085">
        <v>228113.67996810999</v>
      </c>
      <c r="BU53" s="1085">
        <v>223764.13873556</v>
      </c>
      <c r="BV53" s="1085">
        <v>231458.81689204997</v>
      </c>
      <c r="BW53" s="1085">
        <v>236897.49280382</v>
      </c>
      <c r="BX53" s="1085">
        <v>241120.05199626999</v>
      </c>
      <c r="BY53" s="1085">
        <v>241325.32596183999</v>
      </c>
      <c r="BZ53" s="1085">
        <v>244725.80243973999</v>
      </c>
      <c r="CA53" s="1085">
        <v>250641.98815724999</v>
      </c>
      <c r="CB53" s="1085">
        <v>257855.9436351</v>
      </c>
      <c r="CC53" s="1085">
        <v>261999.50452725001</v>
      </c>
      <c r="CD53" s="1085">
        <v>267201.35566937999</v>
      </c>
      <c r="CE53" s="1085">
        <v>272852.38807166996</v>
      </c>
      <c r="CF53" s="1085">
        <v>289667.95757395995</v>
      </c>
      <c r="CG53" s="1085">
        <v>296588.42279683996</v>
      </c>
      <c r="CH53" s="1085">
        <v>303237.21947881998</v>
      </c>
      <c r="CI53" s="1085">
        <v>311407.11220912001</v>
      </c>
      <c r="CJ53" s="1085">
        <v>317494.40645634005</v>
      </c>
      <c r="CK53" s="1085">
        <v>326363.92537546996</v>
      </c>
      <c r="CL53" s="1085">
        <v>333216.26234863</v>
      </c>
      <c r="CM53" s="1085">
        <v>339696.34733093</v>
      </c>
      <c r="CN53" s="1085">
        <v>352815.62866192998</v>
      </c>
      <c r="CO53" s="1085">
        <v>364341.67712884001</v>
      </c>
      <c r="CP53" s="1085">
        <v>371381.34114504</v>
      </c>
      <c r="CQ53" s="1085">
        <v>415205.82341830002</v>
      </c>
      <c r="CR53" s="1085">
        <v>581799.15868466999</v>
      </c>
      <c r="CS53" s="1085">
        <v>591600.4836829399</v>
      </c>
      <c r="CT53" s="1085">
        <v>751273.73618996993</v>
      </c>
      <c r="CU53" s="1085">
        <v>724836.79763040005</v>
      </c>
      <c r="CV53" s="1085">
        <v>731783.20594612998</v>
      </c>
      <c r="CW53" s="1085">
        <v>736106.96755029005</v>
      </c>
      <c r="CX53" s="1085">
        <v>740078.25193946995</v>
      </c>
      <c r="CY53" s="1085">
        <v>832357.95718377002</v>
      </c>
      <c r="CZ53" s="1085">
        <v>894624.10506871995</v>
      </c>
      <c r="DA53" s="1085">
        <v>904227.04135077004</v>
      </c>
      <c r="DB53" s="1085">
        <v>846126.46585829009</v>
      </c>
      <c r="DC53" s="1085">
        <v>784838.99508330005</v>
      </c>
      <c r="DD53" s="1085">
        <v>804887.48846706003</v>
      </c>
      <c r="DE53" s="1085">
        <v>858549.33991909993</v>
      </c>
      <c r="DF53" s="1085">
        <v>857265.15999497997</v>
      </c>
      <c r="DG53" s="1085">
        <v>815053.83515449998</v>
      </c>
      <c r="DH53" s="1085">
        <v>820887.68836090004</v>
      </c>
      <c r="DI53" s="1085">
        <v>835701.88744625996</v>
      </c>
      <c r="DJ53" s="1085">
        <v>848592.95540467999</v>
      </c>
      <c r="DK53" s="1085">
        <v>820076.54925341008</v>
      </c>
      <c r="DL53" s="1085">
        <v>838458.75946039986</v>
      </c>
      <c r="DM53" s="1085">
        <v>850222.43519404007</v>
      </c>
      <c r="DN53" s="1085">
        <v>853608.62565551</v>
      </c>
      <c r="DO53" s="1085">
        <v>920558.36922732997</v>
      </c>
      <c r="DP53" s="1085">
        <v>914579.66857139999</v>
      </c>
      <c r="DQ53" s="1085">
        <v>926260.22481127002</v>
      </c>
      <c r="DR53" s="1085">
        <v>927410.77067115007</v>
      </c>
      <c r="DS53" s="1085">
        <v>1017178.37387986</v>
      </c>
      <c r="DT53" s="1085">
        <v>948940.04657578003</v>
      </c>
      <c r="DU53" s="1085">
        <v>1048956.78020286</v>
      </c>
      <c r="DV53" s="1085">
        <v>984881.13733075</v>
      </c>
      <c r="DW53" s="1085">
        <v>993520.03535765992</v>
      </c>
      <c r="DX53" s="1085">
        <v>978713.30860901996</v>
      </c>
      <c r="DY53" s="1085">
        <v>992490.86629124999</v>
      </c>
      <c r="DZ53" s="1085">
        <v>1001344.1619870401</v>
      </c>
      <c r="EA53" s="1085">
        <v>996575.89761141001</v>
      </c>
      <c r="EB53" s="1085">
        <v>1000315.6928864601</v>
      </c>
      <c r="EC53" s="1085">
        <v>1077845.5443734799</v>
      </c>
      <c r="ED53" s="1085">
        <v>997761.99363985006</v>
      </c>
      <c r="EE53" s="1085">
        <v>998444.13807660015</v>
      </c>
      <c r="EF53" s="1085">
        <v>1006139.5376093501</v>
      </c>
      <c r="EG53" s="1085">
        <v>1015382.17351198</v>
      </c>
      <c r="EH53" s="1085">
        <v>1019340.6722070901</v>
      </c>
      <c r="EI53" s="1085">
        <v>993181.08252329007</v>
      </c>
      <c r="EJ53" s="1085">
        <v>979748.5596165699</v>
      </c>
      <c r="EK53" s="1085">
        <v>985674.98847545998</v>
      </c>
      <c r="EL53" s="1085">
        <v>993439.48061118997</v>
      </c>
      <c r="EM53" s="1085">
        <v>979468.05899125</v>
      </c>
      <c r="EN53" s="1085">
        <v>984384.20320588991</v>
      </c>
      <c r="EO53" s="1085">
        <v>1005412.28261859</v>
      </c>
      <c r="EP53" s="1085">
        <v>989798.37223356008</v>
      </c>
      <c r="EQ53" s="1085">
        <v>1002760.2382641899</v>
      </c>
      <c r="ER53" s="1130">
        <v>1010782.4499656</v>
      </c>
      <c r="ES53" s="1130">
        <v>1006959.4571271001</v>
      </c>
      <c r="ET53" s="1130">
        <v>1018235.2825517099</v>
      </c>
      <c r="EU53" s="1130">
        <v>1012568.3910843799</v>
      </c>
      <c r="EV53" s="1130">
        <v>1012977.4038996499</v>
      </c>
      <c r="EW53" s="1130">
        <v>1021925.9455742199</v>
      </c>
      <c r="EX53" s="1130">
        <v>1026267.74772516</v>
      </c>
      <c r="EY53" s="1130">
        <v>1008759.04846546</v>
      </c>
      <c r="EZ53" s="1130">
        <v>1014214.23312479</v>
      </c>
      <c r="FA53" s="1130">
        <v>1020908.2068954899</v>
      </c>
      <c r="FB53" s="1130">
        <v>1024308.0598129199</v>
      </c>
      <c r="FC53" s="1130">
        <v>1032923.8394008902</v>
      </c>
      <c r="FD53" s="1130">
        <v>1042170.26216702</v>
      </c>
      <c r="FE53" s="1040"/>
    </row>
    <row r="54" spans="1:161" ht="15.75" customHeight="1">
      <c r="A54" s="1084" t="s">
        <v>964</v>
      </c>
      <c r="B54" s="1085">
        <v>18.8</v>
      </c>
      <c r="C54" s="1085">
        <v>412.5</v>
      </c>
      <c r="D54" s="1085">
        <v>362.2</v>
      </c>
      <c r="E54" s="1085">
        <v>0</v>
      </c>
      <c r="F54" s="1085">
        <v>0</v>
      </c>
      <c r="G54" s="1085">
        <v>0</v>
      </c>
      <c r="H54" s="1085">
        <v>0</v>
      </c>
      <c r="I54" s="1085">
        <v>0</v>
      </c>
      <c r="J54" s="1085">
        <v>0</v>
      </c>
      <c r="K54" s="1085">
        <v>0</v>
      </c>
      <c r="L54" s="1085">
        <v>0</v>
      </c>
      <c r="M54" s="1085">
        <v>0</v>
      </c>
      <c r="N54" s="1085">
        <v>0</v>
      </c>
      <c r="O54" s="1085">
        <v>0</v>
      </c>
      <c r="P54" s="1085">
        <v>0</v>
      </c>
      <c r="Q54" s="1085">
        <v>1040</v>
      </c>
      <c r="R54" s="1085">
        <v>4179.1000000000004</v>
      </c>
      <c r="S54" s="1085">
        <v>0</v>
      </c>
      <c r="T54" s="1085">
        <v>0</v>
      </c>
      <c r="U54" s="1085">
        <v>0</v>
      </c>
      <c r="V54" s="1085">
        <v>0</v>
      </c>
      <c r="W54" s="1085">
        <v>0</v>
      </c>
      <c r="X54" s="1085">
        <v>797.6</v>
      </c>
      <c r="Y54" s="1085">
        <v>0</v>
      </c>
      <c r="Z54" s="1085">
        <v>247.9</v>
      </c>
      <c r="AA54" s="1085">
        <v>0</v>
      </c>
      <c r="AB54" s="1085">
        <v>0</v>
      </c>
      <c r="AC54" s="1085">
        <v>0</v>
      </c>
      <c r="AD54" s="1085">
        <v>0</v>
      </c>
      <c r="AE54" s="1085">
        <v>0</v>
      </c>
      <c r="AF54" s="1085">
        <v>0</v>
      </c>
      <c r="AG54" s="1085">
        <v>0</v>
      </c>
      <c r="AH54" s="1085">
        <v>0</v>
      </c>
      <c r="AI54" s="1085">
        <v>0</v>
      </c>
      <c r="AJ54" s="1085">
        <v>0</v>
      </c>
      <c r="AK54" s="1085">
        <v>0</v>
      </c>
      <c r="AL54" s="1085">
        <v>0</v>
      </c>
      <c r="AM54" s="1085">
        <v>0</v>
      </c>
      <c r="AN54" s="1085">
        <v>0</v>
      </c>
      <c r="AO54" s="1085">
        <v>0</v>
      </c>
      <c r="AP54" s="1085">
        <v>0</v>
      </c>
      <c r="AQ54" s="1085">
        <v>0</v>
      </c>
      <c r="AR54" s="1085">
        <v>0</v>
      </c>
      <c r="AS54" s="1085">
        <v>0</v>
      </c>
      <c r="AT54" s="1085">
        <v>0</v>
      </c>
      <c r="AU54" s="1085">
        <v>0</v>
      </c>
      <c r="AV54" s="1085">
        <v>0</v>
      </c>
      <c r="AW54" s="1085">
        <v>0</v>
      </c>
      <c r="AX54" s="1085">
        <v>0</v>
      </c>
      <c r="AY54" s="1085">
        <v>0</v>
      </c>
      <c r="AZ54" s="1085">
        <v>0</v>
      </c>
      <c r="BA54" s="1085">
        <v>0</v>
      </c>
      <c r="BB54" s="1085">
        <v>0</v>
      </c>
      <c r="BC54" s="1085">
        <v>0</v>
      </c>
      <c r="BD54" s="1085">
        <v>0</v>
      </c>
      <c r="BE54" s="1085">
        <v>0</v>
      </c>
      <c r="BF54" s="1085">
        <v>0</v>
      </c>
      <c r="BG54" s="1085">
        <v>0</v>
      </c>
      <c r="BH54" s="1085">
        <v>257.89499999999998</v>
      </c>
      <c r="BI54" s="1085">
        <v>0</v>
      </c>
      <c r="BJ54" s="1085">
        <v>0</v>
      </c>
      <c r="BK54" s="1085">
        <v>0</v>
      </c>
      <c r="BL54" s="1085">
        <v>0</v>
      </c>
      <c r="BM54" s="1085">
        <v>0</v>
      </c>
      <c r="BN54" s="1085">
        <v>0</v>
      </c>
      <c r="BO54" s="1085">
        <v>0</v>
      </c>
      <c r="BP54" s="1085">
        <v>0</v>
      </c>
      <c r="BQ54" s="1085">
        <v>0</v>
      </c>
      <c r="BR54" s="1085">
        <v>0</v>
      </c>
      <c r="BS54" s="1085">
        <v>0</v>
      </c>
      <c r="BT54" s="1085">
        <v>0</v>
      </c>
      <c r="BU54" s="1085">
        <v>0</v>
      </c>
      <c r="BV54" s="1085">
        <v>0</v>
      </c>
      <c r="BW54" s="1085">
        <v>0</v>
      </c>
      <c r="BX54" s="1085">
        <v>679.96377700000005</v>
      </c>
      <c r="BY54" s="1085">
        <v>0</v>
      </c>
      <c r="BZ54" s="1085">
        <v>0</v>
      </c>
      <c r="CA54" s="1085">
        <v>77.696826000000001</v>
      </c>
      <c r="CB54" s="1085">
        <v>0</v>
      </c>
      <c r="CC54" s="1085">
        <v>0</v>
      </c>
      <c r="CD54" s="1085">
        <v>0</v>
      </c>
      <c r="CE54" s="1085">
        <v>0</v>
      </c>
      <c r="CF54" s="1085">
        <v>0</v>
      </c>
      <c r="CG54" s="1085">
        <v>0</v>
      </c>
      <c r="CH54" s="1085">
        <v>0</v>
      </c>
      <c r="CI54" s="1085">
        <v>0</v>
      </c>
      <c r="CJ54" s="1085">
        <v>0</v>
      </c>
      <c r="CK54" s="1085">
        <v>0</v>
      </c>
      <c r="CL54" s="1085">
        <v>0</v>
      </c>
      <c r="CM54" s="1085">
        <v>0</v>
      </c>
      <c r="CN54" s="1085">
        <v>0</v>
      </c>
      <c r="CO54" s="1085">
        <v>0</v>
      </c>
      <c r="CP54" s="1085">
        <v>0</v>
      </c>
      <c r="CQ54" s="1085">
        <v>0</v>
      </c>
      <c r="CR54" s="1085">
        <v>0</v>
      </c>
      <c r="CS54" s="1085">
        <v>0</v>
      </c>
      <c r="CT54" s="1085">
        <v>0</v>
      </c>
      <c r="CU54" s="1085">
        <v>0</v>
      </c>
      <c r="CV54" s="1085">
        <v>0</v>
      </c>
      <c r="CW54" s="1085">
        <v>0</v>
      </c>
      <c r="CX54" s="1085">
        <v>32.698143000000002</v>
      </c>
      <c r="CY54" s="1085">
        <v>0</v>
      </c>
      <c r="CZ54" s="1085">
        <v>0</v>
      </c>
      <c r="DA54" s="1085">
        <v>0</v>
      </c>
      <c r="DB54" s="1085">
        <v>632.86113699999999</v>
      </c>
      <c r="DC54" s="1085">
        <v>56.233963000000003</v>
      </c>
      <c r="DD54" s="1085">
        <v>530.93769199999997</v>
      </c>
      <c r="DE54" s="1085">
        <v>729.55499999999995</v>
      </c>
      <c r="DF54" s="1085">
        <v>793.91943800000001</v>
      </c>
      <c r="DG54" s="1085">
        <v>683.36754199999996</v>
      </c>
      <c r="DH54" s="1085">
        <v>623.66600000000005</v>
      </c>
      <c r="DI54" s="1085">
        <v>938.06869300000005</v>
      </c>
      <c r="DJ54" s="1085">
        <v>879.16399999999999</v>
      </c>
      <c r="DK54" s="1085">
        <v>820.65800000000002</v>
      </c>
      <c r="DL54" s="1085">
        <v>999.11699999999996</v>
      </c>
      <c r="DM54" s="1085">
        <v>1017.288</v>
      </c>
      <c r="DN54" s="1085">
        <v>0</v>
      </c>
      <c r="DO54" s="1085">
        <v>0</v>
      </c>
      <c r="DP54" s="1085">
        <v>0</v>
      </c>
      <c r="DQ54" s="1085">
        <v>0</v>
      </c>
      <c r="DR54" s="1085">
        <v>0</v>
      </c>
      <c r="DS54" s="1085">
        <v>0</v>
      </c>
      <c r="DT54" s="1085">
        <v>0</v>
      </c>
      <c r="DU54" s="1085">
        <v>0</v>
      </c>
      <c r="DV54" s="1085">
        <v>0</v>
      </c>
      <c r="DW54" s="1085">
        <v>0</v>
      </c>
      <c r="DX54" s="1085">
        <v>0</v>
      </c>
      <c r="DY54" s="1085">
        <v>0</v>
      </c>
      <c r="DZ54" s="1085">
        <v>0</v>
      </c>
      <c r="EA54" s="1085">
        <v>0</v>
      </c>
      <c r="EB54" s="1085">
        <v>0</v>
      </c>
      <c r="EC54" s="1085">
        <v>0</v>
      </c>
      <c r="ED54" s="1085">
        <v>0</v>
      </c>
      <c r="EE54" s="1085">
        <v>0</v>
      </c>
      <c r="EF54" s="1085">
        <v>0</v>
      </c>
      <c r="EG54" s="1085">
        <v>0</v>
      </c>
      <c r="EH54" s="1085">
        <v>0</v>
      </c>
      <c r="EI54" s="1085">
        <v>0</v>
      </c>
      <c r="EJ54" s="1085">
        <v>0</v>
      </c>
      <c r="EK54" s="1085">
        <v>0</v>
      </c>
      <c r="EL54" s="1085">
        <v>0</v>
      </c>
      <c r="EM54" s="1085">
        <v>0</v>
      </c>
      <c r="EN54" s="1085">
        <v>0</v>
      </c>
      <c r="EO54" s="1085">
        <v>0</v>
      </c>
      <c r="EP54" s="1085">
        <v>0</v>
      </c>
      <c r="EQ54" s="1085">
        <v>0</v>
      </c>
      <c r="ER54" s="1130">
        <v>0</v>
      </c>
      <c r="ES54" s="1130">
        <v>0</v>
      </c>
      <c r="ET54" s="1130">
        <v>0</v>
      </c>
      <c r="EU54" s="1130">
        <v>0</v>
      </c>
      <c r="EV54" s="1130">
        <v>0</v>
      </c>
      <c r="EW54" s="1130">
        <v>0</v>
      </c>
      <c r="EX54" s="1130">
        <v>0</v>
      </c>
      <c r="EY54" s="1130">
        <v>0</v>
      </c>
      <c r="EZ54" s="1130">
        <v>0</v>
      </c>
      <c r="FA54" s="1130">
        <v>0</v>
      </c>
      <c r="FB54" s="1130">
        <v>0</v>
      </c>
      <c r="FC54" s="1130">
        <v>0</v>
      </c>
      <c r="FD54" s="1130">
        <v>0</v>
      </c>
      <c r="FE54" s="1040"/>
    </row>
    <row r="55" spans="1:161" ht="15.75" customHeight="1">
      <c r="A55" s="1084" t="s">
        <v>965</v>
      </c>
      <c r="B55" s="1085">
        <v>53625.7</v>
      </c>
      <c r="C55" s="1085">
        <v>221877.8</v>
      </c>
      <c r="D55" s="1085">
        <v>43630.3</v>
      </c>
      <c r="E55" s="1085">
        <v>29823.399999999998</v>
      </c>
      <c r="F55" s="1085">
        <v>13127.099999999999</v>
      </c>
      <c r="G55" s="1085">
        <v>56030.9</v>
      </c>
      <c r="H55" s="1085">
        <v>33290.6</v>
      </c>
      <c r="I55" s="1085"/>
      <c r="J55" s="1085"/>
      <c r="K55" s="1085">
        <v>55841.700000000186</v>
      </c>
      <c r="L55" s="1085">
        <v>47964.7</v>
      </c>
      <c r="M55" s="1085">
        <v>19475.600000000002</v>
      </c>
      <c r="N55" s="1085">
        <v>61131</v>
      </c>
      <c r="O55" s="1085">
        <v>44626.400000000001</v>
      </c>
      <c r="P55" s="1085">
        <v>93456.299999999799</v>
      </c>
      <c r="Q55" s="1085"/>
      <c r="R55" s="1085"/>
      <c r="S55" s="1085">
        <v>87901</v>
      </c>
      <c r="T55" s="1085"/>
      <c r="U55" s="1085"/>
      <c r="V55" s="1085"/>
      <c r="W55" s="1085"/>
      <c r="X55" s="1085"/>
      <c r="Y55" s="1085"/>
      <c r="Z55" s="1085"/>
      <c r="AA55" s="1085"/>
      <c r="AB55" s="1085"/>
      <c r="AC55" s="1085"/>
      <c r="AD55" s="1085"/>
      <c r="AE55" s="1085"/>
      <c r="AF55" s="1085"/>
      <c r="AG55" s="1085"/>
      <c r="AH55" s="1085"/>
      <c r="AI55" s="1085"/>
      <c r="AJ55" s="1085"/>
      <c r="AK55" s="1085"/>
      <c r="AL55" s="1085"/>
      <c r="AM55" s="1085"/>
      <c r="AN55" s="1085"/>
      <c r="AO55" s="1085"/>
      <c r="AP55" s="1085"/>
      <c r="AQ55" s="1085"/>
      <c r="AR55" s="1085"/>
      <c r="AS55" s="1085"/>
      <c r="AT55" s="1085"/>
      <c r="AU55" s="1085"/>
      <c r="AV55" s="1085"/>
      <c r="AW55" s="1085"/>
      <c r="AX55" s="1085"/>
      <c r="AY55" s="1085">
        <v>161198.60500000001</v>
      </c>
      <c r="AZ55" s="1085">
        <v>90736.735000000001</v>
      </c>
      <c r="BA55" s="1085">
        <v>163205.30600000001</v>
      </c>
      <c r="BB55" s="1085">
        <v>138198.75</v>
      </c>
      <c r="BC55" s="1085">
        <v>148673.28400000001</v>
      </c>
      <c r="BD55" s="1085">
        <v>163045.29199999999</v>
      </c>
      <c r="BE55" s="1085">
        <v>151545.397</v>
      </c>
      <c r="BF55" s="1085">
        <v>156093.25700000001</v>
      </c>
      <c r="BG55" s="1085">
        <v>160700.33499999999</v>
      </c>
      <c r="BH55" s="1085">
        <v>181710.565</v>
      </c>
      <c r="BI55" s="1085">
        <v>160273.07149999999</v>
      </c>
      <c r="BJ55" s="1085">
        <v>160892.00456211</v>
      </c>
      <c r="BK55" s="1085">
        <v>124843.33885460001</v>
      </c>
      <c r="BL55" s="1085">
        <v>121697.72291108999</v>
      </c>
      <c r="BM55" s="1085">
        <v>176393.75998045999</v>
      </c>
      <c r="BN55" s="1085">
        <v>169461.26600057</v>
      </c>
      <c r="BO55" s="1085">
        <v>176431.67073598001</v>
      </c>
      <c r="BP55" s="1085">
        <v>180530.20987360002</v>
      </c>
      <c r="BQ55" s="1085">
        <v>183082.54953032002</v>
      </c>
      <c r="BR55" s="1085">
        <v>177354.75524910999</v>
      </c>
      <c r="BS55" s="1085">
        <v>181761.13170345998</v>
      </c>
      <c r="BT55" s="1085">
        <v>206574.49194820999</v>
      </c>
      <c r="BU55" s="1085">
        <v>221772.81372365</v>
      </c>
      <c r="BV55" s="1085">
        <v>280948.84197427001</v>
      </c>
      <c r="BW55" s="1085">
        <v>262620.82333248999</v>
      </c>
      <c r="BX55" s="1085">
        <v>231804.81374334</v>
      </c>
      <c r="BY55" s="1085">
        <v>234648.69475217999</v>
      </c>
      <c r="BZ55" s="1085">
        <v>210789.51179248001</v>
      </c>
      <c r="CA55" s="1085">
        <v>203653.66257720999</v>
      </c>
      <c r="CB55" s="1085">
        <v>214205.03988363</v>
      </c>
      <c r="CC55" s="1085">
        <v>227794.16949755</v>
      </c>
      <c r="CD55" s="1085">
        <v>225063.02077370998</v>
      </c>
      <c r="CE55" s="1085">
        <v>233851.12265801002</v>
      </c>
      <c r="CF55" s="1085">
        <v>249144.92561807999</v>
      </c>
      <c r="CG55" s="1085">
        <v>262941.58178249002</v>
      </c>
      <c r="CH55" s="1085">
        <v>272918.78165232</v>
      </c>
      <c r="CI55" s="1085">
        <v>276801.10394268</v>
      </c>
      <c r="CJ55" s="1085">
        <v>279719.97680446005</v>
      </c>
      <c r="CK55" s="1085">
        <v>283816.39484152</v>
      </c>
      <c r="CL55" s="1085">
        <v>300982.07277671003</v>
      </c>
      <c r="CM55" s="1085">
        <v>316995.43983773998</v>
      </c>
      <c r="CN55" s="1085">
        <v>362895.00652018999</v>
      </c>
      <c r="CO55" s="1085">
        <v>416305.22389244003</v>
      </c>
      <c r="CP55" s="1085">
        <v>579100.92424103001</v>
      </c>
      <c r="CQ55" s="1085">
        <v>997927.96485674998</v>
      </c>
      <c r="CR55" s="1085">
        <v>1403382.7953047201</v>
      </c>
      <c r="CS55" s="1085">
        <v>1793381.6938584</v>
      </c>
      <c r="CT55" s="1085">
        <v>1977503.3318360902</v>
      </c>
      <c r="CU55" s="1085">
        <v>2042227.45742349</v>
      </c>
      <c r="CV55" s="1085">
        <v>2047067.6842026899</v>
      </c>
      <c r="CW55" s="1085">
        <v>2031139.4255357101</v>
      </c>
      <c r="CX55" s="1085">
        <v>2044578.2294580301</v>
      </c>
      <c r="CY55" s="1085">
        <v>2082289.9121274699</v>
      </c>
      <c r="CZ55" s="1085">
        <v>2089359.47511575</v>
      </c>
      <c r="DA55" s="1085">
        <v>2103171.4103915403</v>
      </c>
      <c r="DB55" s="1085">
        <v>2096041.6012678</v>
      </c>
      <c r="DC55" s="1085">
        <v>2056799.8059738101</v>
      </c>
      <c r="DD55" s="1085">
        <v>2072131.2402168401</v>
      </c>
      <c r="DE55" s="1085">
        <v>2068394.61931102</v>
      </c>
      <c r="DF55" s="1085">
        <v>930136.37411699002</v>
      </c>
      <c r="DG55" s="1085">
        <v>648532.45487055008</v>
      </c>
      <c r="DH55" s="1085">
        <v>679576.77883046994</v>
      </c>
      <c r="DI55" s="1085">
        <v>658645.91665760998</v>
      </c>
      <c r="DJ55" s="1085">
        <v>661498.04414268001</v>
      </c>
      <c r="DK55" s="1085">
        <v>587996.17223203008</v>
      </c>
      <c r="DL55" s="1085">
        <v>497475.46108096</v>
      </c>
      <c r="DM55" s="1085">
        <v>394191.54475953005</v>
      </c>
      <c r="DN55" s="1085">
        <v>419427.75507617998</v>
      </c>
      <c r="DO55" s="1085">
        <v>474993.46373321</v>
      </c>
      <c r="DP55" s="1085">
        <v>487293.62578593998</v>
      </c>
      <c r="DQ55" s="1085">
        <v>463444.03607611998</v>
      </c>
      <c r="DR55" s="1085">
        <v>267743.89330269</v>
      </c>
      <c r="DS55" s="1085">
        <v>253142.1671127</v>
      </c>
      <c r="DT55" s="1085">
        <v>234667.39863089999</v>
      </c>
      <c r="DU55" s="1085">
        <v>282933.68581626</v>
      </c>
      <c r="DV55" s="1085">
        <v>293629.64135058003</v>
      </c>
      <c r="DW55" s="1085">
        <v>292228.81538017001</v>
      </c>
      <c r="DX55" s="1085">
        <v>281031.23202884005</v>
      </c>
      <c r="DY55" s="1085">
        <v>279002.06581144</v>
      </c>
      <c r="DZ55" s="1085">
        <v>288493.51307997998</v>
      </c>
      <c r="EA55" s="1085">
        <v>264156.75551558001</v>
      </c>
      <c r="EB55" s="1085">
        <v>256650.74914725</v>
      </c>
      <c r="EC55" s="1085">
        <v>254894.71073096999</v>
      </c>
      <c r="ED55" s="1085">
        <v>234778.9076368</v>
      </c>
      <c r="EE55" s="1085">
        <v>245822.32142456001</v>
      </c>
      <c r="EF55" s="1085">
        <v>248382.46788792999</v>
      </c>
      <c r="EG55" s="1085">
        <v>248198.95879544</v>
      </c>
      <c r="EH55" s="1085">
        <v>292739.42330974998</v>
      </c>
      <c r="EI55" s="1085">
        <v>303565.25252267998</v>
      </c>
      <c r="EJ55" s="1085">
        <v>271370.69274300005</v>
      </c>
      <c r="EK55" s="1085">
        <v>272594.34959483001</v>
      </c>
      <c r="EL55" s="1085">
        <v>266554.69323174999</v>
      </c>
      <c r="EM55" s="1085">
        <v>271977.12732110004</v>
      </c>
      <c r="EN55" s="1085">
        <v>276063.78788310505</v>
      </c>
      <c r="EO55" s="1085">
        <v>284996.69688660494</v>
      </c>
      <c r="EP55" s="1085">
        <v>275113.16136183002</v>
      </c>
      <c r="EQ55" s="1085">
        <v>279412.86280874</v>
      </c>
      <c r="ER55" s="1130">
        <v>289009.78664919996</v>
      </c>
      <c r="ES55" s="1130">
        <v>299889.9112955</v>
      </c>
      <c r="ET55" s="1130">
        <v>324583.36842833</v>
      </c>
      <c r="EU55" s="1130">
        <v>307950.15815061005</v>
      </c>
      <c r="EV55" s="1130">
        <v>274644.82643894997</v>
      </c>
      <c r="EW55" s="1130">
        <v>274028.45882006001</v>
      </c>
      <c r="EX55" s="1130">
        <v>281602.4371405</v>
      </c>
      <c r="EY55" s="1130">
        <v>287158.55153259996</v>
      </c>
      <c r="EZ55" s="1130">
        <v>290561.30784082995</v>
      </c>
      <c r="FA55" s="1130">
        <v>308047.55951842002</v>
      </c>
      <c r="FB55" s="1130">
        <v>280830.1962153599</v>
      </c>
      <c r="FC55" s="1130">
        <v>281122.10403587</v>
      </c>
      <c r="FD55" s="1130">
        <v>305230.51540356001</v>
      </c>
      <c r="FE55" s="1040"/>
    </row>
    <row r="56" spans="1:161" ht="15.75" customHeight="1">
      <c r="A56" s="1132" t="s">
        <v>849</v>
      </c>
      <c r="B56" s="1085"/>
      <c r="C56" s="1085"/>
      <c r="D56" s="1085"/>
      <c r="E56" s="1085"/>
      <c r="F56" s="1085"/>
      <c r="G56" s="1085"/>
      <c r="H56" s="1085"/>
      <c r="I56" s="1085"/>
      <c r="J56" s="1085"/>
      <c r="K56" s="1085"/>
      <c r="L56" s="1085"/>
      <c r="M56" s="1085"/>
      <c r="N56" s="1085"/>
      <c r="O56" s="1085"/>
      <c r="P56" s="1085"/>
      <c r="Q56" s="1085"/>
      <c r="R56" s="1085"/>
      <c r="S56" s="1085"/>
      <c r="T56" s="1085"/>
      <c r="U56" s="1085"/>
      <c r="V56" s="1085"/>
      <c r="W56" s="1085"/>
      <c r="X56" s="1085"/>
      <c r="Y56" s="1085"/>
      <c r="Z56" s="1085"/>
      <c r="AA56" s="1085"/>
      <c r="AB56" s="1085"/>
      <c r="AC56" s="1085"/>
      <c r="AD56" s="1085"/>
      <c r="AE56" s="1085"/>
      <c r="AF56" s="1085"/>
      <c r="AG56" s="1085"/>
      <c r="AH56" s="1085"/>
      <c r="AI56" s="1085"/>
      <c r="AJ56" s="1085"/>
      <c r="AK56" s="1085"/>
      <c r="AL56" s="1085"/>
      <c r="AM56" s="1085"/>
      <c r="AN56" s="1085"/>
      <c r="AO56" s="1085"/>
      <c r="AP56" s="1085"/>
      <c r="AQ56" s="1085"/>
      <c r="AR56" s="1085"/>
      <c r="AS56" s="1085"/>
      <c r="AT56" s="1085"/>
      <c r="AU56" s="1085"/>
      <c r="AV56" s="1085"/>
      <c r="AW56" s="1085"/>
      <c r="AX56" s="1085"/>
      <c r="AY56" s="1085"/>
      <c r="AZ56" s="1085"/>
      <c r="BA56" s="1085"/>
      <c r="BB56" s="1085"/>
      <c r="BC56" s="1085"/>
      <c r="BD56" s="1085"/>
      <c r="BE56" s="1085"/>
      <c r="BF56" s="1085"/>
      <c r="BG56" s="1085"/>
      <c r="BH56" s="1085"/>
      <c r="BI56" s="1085"/>
      <c r="BJ56" s="1085"/>
      <c r="BK56" s="1085"/>
      <c r="BL56" s="1085"/>
      <c r="BM56" s="1085"/>
      <c r="BN56" s="1085"/>
      <c r="BO56" s="1085"/>
      <c r="BP56" s="1085"/>
      <c r="BQ56" s="1085"/>
      <c r="BR56" s="1085"/>
      <c r="BS56" s="1085"/>
      <c r="BT56" s="1085"/>
      <c r="BU56" s="1085"/>
      <c r="BV56" s="1085"/>
      <c r="BW56" s="1085"/>
      <c r="BX56" s="1085"/>
      <c r="BY56" s="1085"/>
      <c r="BZ56" s="1085"/>
      <c r="CA56" s="1085"/>
      <c r="CB56" s="1085"/>
      <c r="CC56" s="1085"/>
      <c r="CD56" s="1085"/>
      <c r="CE56" s="1085"/>
      <c r="CF56" s="1085"/>
      <c r="CG56" s="1085"/>
      <c r="CH56" s="1085"/>
      <c r="CI56" s="1085"/>
      <c r="CJ56" s="1085"/>
      <c r="CK56" s="1085"/>
      <c r="CL56" s="1085"/>
      <c r="CM56" s="1085"/>
      <c r="CN56" s="1085"/>
      <c r="CO56" s="1085"/>
      <c r="CP56" s="1085"/>
      <c r="CQ56" s="1085"/>
      <c r="CR56" s="1085"/>
      <c r="CS56" s="1085"/>
      <c r="CT56" s="1085"/>
      <c r="CU56" s="1085"/>
      <c r="CV56" s="1085"/>
      <c r="CW56" s="1085"/>
      <c r="CX56" s="1085"/>
      <c r="CY56" s="1085"/>
      <c r="CZ56" s="1085"/>
      <c r="DA56" s="1085"/>
      <c r="DB56" s="1085"/>
      <c r="DC56" s="1085"/>
      <c r="DD56" s="1085"/>
      <c r="DE56" s="1085"/>
      <c r="DF56" s="1085"/>
      <c r="DG56" s="1085"/>
      <c r="DH56" s="1085"/>
      <c r="DI56" s="1085"/>
      <c r="DJ56" s="1085"/>
      <c r="DK56" s="1085"/>
      <c r="DL56" s="1085"/>
      <c r="DM56" s="1085"/>
      <c r="DN56" s="1085"/>
      <c r="DO56" s="1085"/>
      <c r="DP56" s="1085"/>
      <c r="DQ56" s="1085"/>
      <c r="DR56" s="1085"/>
      <c r="DS56" s="1085"/>
      <c r="DT56" s="1085"/>
      <c r="DU56" s="1085"/>
      <c r="DV56" s="1085"/>
      <c r="DW56" s="1085"/>
      <c r="DX56" s="1085"/>
      <c r="DY56" s="1085"/>
      <c r="DZ56" s="1085"/>
      <c r="EA56" s="1085"/>
      <c r="EB56" s="1085"/>
      <c r="EC56" s="1085"/>
      <c r="ED56" s="1085"/>
      <c r="EE56" s="1085"/>
      <c r="EF56" s="1085"/>
      <c r="EG56" s="1085"/>
      <c r="EH56" s="1085"/>
      <c r="EI56" s="1085"/>
      <c r="EJ56" s="1085"/>
      <c r="EK56" s="1085"/>
      <c r="EL56" s="1085"/>
      <c r="EM56" s="1085"/>
      <c r="EN56" s="1085"/>
      <c r="EO56" s="1085"/>
      <c r="EP56" s="1085"/>
      <c r="EQ56" s="1085"/>
      <c r="ER56" s="1130"/>
      <c r="ES56" s="1130"/>
      <c r="ET56" s="1130"/>
      <c r="EU56" s="1130"/>
      <c r="EV56" s="1130"/>
      <c r="EW56" s="1130"/>
      <c r="EX56" s="1130"/>
      <c r="EY56" s="1130"/>
      <c r="EZ56" s="1130"/>
      <c r="FA56" s="1130"/>
      <c r="FB56" s="1130"/>
      <c r="FC56" s="1130"/>
      <c r="FD56" s="1130"/>
      <c r="FE56" s="1040"/>
    </row>
    <row r="57" spans="1:161" ht="15.75" customHeight="1">
      <c r="A57" s="1081" t="s">
        <v>966</v>
      </c>
      <c r="B57" s="1085">
        <v>823132.6</v>
      </c>
      <c r="C57" s="1085">
        <v>715202.4</v>
      </c>
      <c r="D57" s="1085">
        <v>725338.6</v>
      </c>
      <c r="E57" s="1085">
        <v>721771.20000000007</v>
      </c>
      <c r="F57" s="1085">
        <v>731321.6</v>
      </c>
      <c r="G57" s="1085">
        <v>774038</v>
      </c>
      <c r="H57" s="1085">
        <v>745097.5</v>
      </c>
      <c r="I57" s="1085">
        <v>757874.4</v>
      </c>
      <c r="J57" s="1085">
        <v>776959.89999999991</v>
      </c>
      <c r="K57" s="1085">
        <v>781338.9</v>
      </c>
      <c r="L57" s="1085">
        <v>811150.8</v>
      </c>
      <c r="M57" s="1085">
        <v>859574.2</v>
      </c>
      <c r="N57" s="1085">
        <v>989861.29999999993</v>
      </c>
      <c r="O57" s="1085">
        <v>843909.8</v>
      </c>
      <c r="P57" s="1085">
        <v>809704.5</v>
      </c>
      <c r="Q57" s="1085">
        <v>807846.5</v>
      </c>
      <c r="R57" s="1085">
        <v>823539.19999999995</v>
      </c>
      <c r="S57" s="1085">
        <v>719044.3</v>
      </c>
      <c r="T57" s="1085">
        <v>828412.2</v>
      </c>
      <c r="U57" s="1085">
        <v>855514.8</v>
      </c>
      <c r="V57" s="1085">
        <v>850330.5</v>
      </c>
      <c r="W57" s="1085">
        <v>799488.7</v>
      </c>
      <c r="X57" s="1085">
        <v>837463.2</v>
      </c>
      <c r="Y57" s="1085">
        <v>964171.6</v>
      </c>
      <c r="Z57" s="1085">
        <v>996409.5</v>
      </c>
      <c r="AA57" s="1085">
        <v>1001302.8</v>
      </c>
      <c r="AB57" s="1085">
        <v>984270.8</v>
      </c>
      <c r="AC57" s="1085">
        <v>919762.39999999991</v>
      </c>
      <c r="AD57" s="1085">
        <v>925817.5</v>
      </c>
      <c r="AE57" s="1085">
        <v>964671.7</v>
      </c>
      <c r="AF57" s="1085">
        <v>1036908.3999999999</v>
      </c>
      <c r="AG57" s="1085">
        <v>1046418.8</v>
      </c>
      <c r="AH57" s="1085">
        <v>1033808.4000000001</v>
      </c>
      <c r="AI57" s="1085">
        <v>1060419.3</v>
      </c>
      <c r="AJ57" s="1085">
        <v>1066227.5</v>
      </c>
      <c r="AK57" s="1085">
        <v>1139851.6000000001</v>
      </c>
      <c r="AL57" s="1085">
        <v>1168075.3999999999</v>
      </c>
      <c r="AM57" s="1085">
        <v>1159998.8</v>
      </c>
      <c r="AN57" s="1085">
        <v>1150127.3999999999</v>
      </c>
      <c r="AO57" s="1085">
        <v>1108493.2</v>
      </c>
      <c r="AP57" s="1085">
        <v>1097707.8999999999</v>
      </c>
      <c r="AQ57" s="1085">
        <v>1012449.4</v>
      </c>
      <c r="AR57" s="1085">
        <v>1077931.2000000002</v>
      </c>
      <c r="AS57" s="1085">
        <v>1029191</v>
      </c>
      <c r="AT57" s="1085">
        <v>1163959.1000000001</v>
      </c>
      <c r="AU57" s="1085">
        <v>1187315.8999999999</v>
      </c>
      <c r="AV57" s="1085">
        <v>1115386.3</v>
      </c>
      <c r="AW57" s="1085">
        <v>1183942.3</v>
      </c>
      <c r="AX57" s="1085">
        <v>1278005.68</v>
      </c>
      <c r="AY57" s="1085">
        <v>1149971.7560000001</v>
      </c>
      <c r="AZ57" s="1085">
        <v>719108.402</v>
      </c>
      <c r="BA57" s="1085">
        <v>1294249.9369999999</v>
      </c>
      <c r="BB57" s="1085">
        <v>1358840.0730000001</v>
      </c>
      <c r="BC57" s="1085">
        <v>1352300.1680000001</v>
      </c>
      <c r="BD57" s="1085">
        <v>1472349.59</v>
      </c>
      <c r="BE57" s="1085">
        <v>1490093.817</v>
      </c>
      <c r="BF57" s="1085">
        <v>1440496.3859999999</v>
      </c>
      <c r="BG57" s="1085">
        <v>1377230.6810000001</v>
      </c>
      <c r="BH57" s="1085">
        <v>1244349.3959999999</v>
      </c>
      <c r="BI57" s="1085">
        <v>1406053.8681999997</v>
      </c>
      <c r="BJ57" s="1085">
        <v>1614564.2710182897</v>
      </c>
      <c r="BK57" s="1085">
        <v>1036723.9866108301</v>
      </c>
      <c r="BL57" s="1085">
        <v>1200155.2933954198</v>
      </c>
      <c r="BM57" s="1085">
        <v>1567522.9161491103</v>
      </c>
      <c r="BN57" s="1085">
        <v>1724825.86587606</v>
      </c>
      <c r="BO57" s="1085">
        <v>2022535.8111260401</v>
      </c>
      <c r="BP57" s="1085">
        <v>2167345.0922803199</v>
      </c>
      <c r="BQ57" s="1085">
        <v>2504842.6909179999</v>
      </c>
      <c r="BR57" s="1085">
        <v>2155468.1426211097</v>
      </c>
      <c r="BS57" s="1085">
        <v>2728830.1342305001</v>
      </c>
      <c r="BT57" s="1085">
        <v>2635867.71844518</v>
      </c>
      <c r="BU57" s="1085">
        <v>2379805.9973837701</v>
      </c>
      <c r="BV57" s="1085">
        <v>3029044.3523777197</v>
      </c>
      <c r="BW57" s="1085">
        <v>3037359.3379444503</v>
      </c>
      <c r="BX57" s="1085">
        <v>3354579.8835629798</v>
      </c>
      <c r="BY57" s="1085">
        <v>2807381.3527957899</v>
      </c>
      <c r="BZ57" s="1085">
        <v>3345908.3603647002</v>
      </c>
      <c r="CA57" s="1085">
        <v>3533766.6079792003</v>
      </c>
      <c r="CB57" s="1085">
        <v>3628690.3946122495</v>
      </c>
      <c r="CC57" s="1085">
        <v>3466560.6618284103</v>
      </c>
      <c r="CD57" s="1085">
        <v>3137358.1437085001</v>
      </c>
      <c r="CE57" s="1085">
        <v>3575922.1254546498</v>
      </c>
      <c r="CF57" s="1085">
        <v>3220594.6261478299</v>
      </c>
      <c r="CG57" s="1085">
        <v>3076551.9729886102</v>
      </c>
      <c r="CH57" s="1085">
        <v>3416384.75609671</v>
      </c>
      <c r="CI57" s="1085">
        <v>3329045.4054324101</v>
      </c>
      <c r="CJ57" s="1085">
        <v>3366637.6867782101</v>
      </c>
      <c r="CK57" s="1085">
        <v>2948449.5695184898</v>
      </c>
      <c r="CL57" s="1085">
        <v>2816120.6835084199</v>
      </c>
      <c r="CM57" s="1085">
        <v>2945991.0070527801</v>
      </c>
      <c r="CN57" s="1085">
        <v>2718981.9522696398</v>
      </c>
      <c r="CO57" s="1085">
        <v>3159989.3166074599</v>
      </c>
      <c r="CP57" s="1085">
        <v>2909367.5184613001</v>
      </c>
      <c r="CQ57" s="1085">
        <v>2698115.4325033003</v>
      </c>
      <c r="CR57" s="1085">
        <v>2013463.8194169402</v>
      </c>
      <c r="CS57" s="1085">
        <v>1745257.60256391</v>
      </c>
      <c r="CT57" s="1085">
        <v>1655212.4126693504</v>
      </c>
      <c r="CU57" s="1085">
        <v>2765179.2399333096</v>
      </c>
      <c r="CV57" s="1085">
        <v>2490493.1873421003</v>
      </c>
      <c r="CW57" s="1085">
        <v>2452611.0284274695</v>
      </c>
      <c r="CX57" s="1085">
        <v>2524106.9515389502</v>
      </c>
      <c r="CY57" s="1085">
        <v>2472708.5976530598</v>
      </c>
      <c r="CZ57" s="1085">
        <v>3008493.0014228895</v>
      </c>
      <c r="DA57" s="1085">
        <v>2673162.5948806703</v>
      </c>
      <c r="DB57" s="1085">
        <v>2750412.5530141001</v>
      </c>
      <c r="DC57" s="1085">
        <v>3099734.5709287003</v>
      </c>
      <c r="DD57" s="1085">
        <v>3343457.0780550698</v>
      </c>
      <c r="DE57" s="1085">
        <v>3212262.8345227996</v>
      </c>
      <c r="DF57" s="1085">
        <v>3304067.41339423</v>
      </c>
      <c r="DG57" s="1085">
        <v>2973648.1335187596</v>
      </c>
      <c r="DH57" s="1085">
        <v>3017387.3624865199</v>
      </c>
      <c r="DI57" s="1085">
        <v>3158583.4922419796</v>
      </c>
      <c r="DJ57" s="1085">
        <v>3276798.7916799998</v>
      </c>
      <c r="DK57" s="1085">
        <v>3455197.2840903299</v>
      </c>
      <c r="DL57" s="1085">
        <v>3539576.8418579404</v>
      </c>
      <c r="DM57" s="1085">
        <v>3514885.1932539404</v>
      </c>
      <c r="DN57" s="1085">
        <v>3750579.4500202998</v>
      </c>
      <c r="DO57" s="1085">
        <v>3914814.29476263</v>
      </c>
      <c r="DP57" s="1085">
        <v>2999958.0336861699</v>
      </c>
      <c r="DQ57" s="1085">
        <v>2906752.4198498898</v>
      </c>
      <c r="DR57" s="1085">
        <v>2555259.5311044101</v>
      </c>
      <c r="DS57" s="1085">
        <v>2982863.4179310598</v>
      </c>
      <c r="DT57" s="1085">
        <v>2921623.7102995599</v>
      </c>
      <c r="DU57" s="1085">
        <v>2674242.0564272599</v>
      </c>
      <c r="DV57" s="1085">
        <v>2796734.3709240397</v>
      </c>
      <c r="DW57" s="1085">
        <v>2515797.77741866</v>
      </c>
      <c r="DX57" s="1085">
        <v>2649903.22342205</v>
      </c>
      <c r="DY57" s="1085">
        <v>3015254.8145353501</v>
      </c>
      <c r="DZ57" s="1085">
        <v>2811817.3868141104</v>
      </c>
      <c r="EA57" s="1085">
        <v>2910573.2079519602</v>
      </c>
      <c r="EB57" s="1085">
        <v>3087217.0385570205</v>
      </c>
      <c r="EC57" s="1085">
        <v>2914786.9751694403</v>
      </c>
      <c r="ED57" s="1085">
        <v>2526902.6647612797</v>
      </c>
      <c r="EE57" s="1085">
        <v>2579174.1571230497</v>
      </c>
      <c r="EF57" s="1085">
        <v>2740160.56702419</v>
      </c>
      <c r="EG57" s="1085">
        <v>2704496.2037921096</v>
      </c>
      <c r="EH57" s="1085">
        <v>2741392.8591401502</v>
      </c>
      <c r="EI57" s="1085">
        <v>2643548.8619361497</v>
      </c>
      <c r="EJ57" s="1085">
        <v>2678761.2680206103</v>
      </c>
      <c r="EK57" s="1085">
        <v>2584674.6642560596</v>
      </c>
      <c r="EL57" s="1085">
        <v>2641802.0463135792</v>
      </c>
      <c r="EM57" s="1085">
        <v>2759125.3835184602</v>
      </c>
      <c r="EN57" s="1085">
        <v>2809977.901114</v>
      </c>
      <c r="EO57" s="1085">
        <v>2736595.6723656096</v>
      </c>
      <c r="EP57" s="1085">
        <v>2693468.07487483</v>
      </c>
      <c r="EQ57" s="1085">
        <v>2788051.6131336205</v>
      </c>
      <c r="ER57" s="1130">
        <v>2941639.40273578</v>
      </c>
      <c r="ES57" s="1130">
        <v>2772306.8188603097</v>
      </c>
      <c r="ET57" s="1130">
        <v>2743866.5823249603</v>
      </c>
      <c r="EU57" s="1130">
        <v>2713051.6271107602</v>
      </c>
      <c r="EV57" s="1130">
        <v>2785099.7370703397</v>
      </c>
      <c r="EW57" s="1130">
        <v>2996758.79086255</v>
      </c>
      <c r="EX57" s="1130">
        <v>2985566.3531113104</v>
      </c>
      <c r="EY57" s="1130">
        <v>2918863.0486276699</v>
      </c>
      <c r="EZ57" s="1130">
        <v>3091608.2013658206</v>
      </c>
      <c r="FA57" s="1130">
        <v>3424992.3222615994</v>
      </c>
      <c r="FB57" s="1130">
        <v>3078956.6943471194</v>
      </c>
      <c r="FC57" s="1130">
        <v>3187039.7733459296</v>
      </c>
      <c r="FD57" s="1130">
        <v>3421471.4727085</v>
      </c>
      <c r="FE57" s="1040"/>
    </row>
    <row r="58" spans="1:161" ht="15.75" customHeight="1">
      <c r="A58" s="1084" t="s">
        <v>967</v>
      </c>
      <c r="B58" s="1085">
        <v>142492.29999999999</v>
      </c>
      <c r="C58" s="1085">
        <v>145846.29999999999</v>
      </c>
      <c r="D58" s="1085">
        <v>123890.20000000001</v>
      </c>
      <c r="E58" s="1085">
        <v>114485.40000000001</v>
      </c>
      <c r="F58" s="1085">
        <v>127087.7</v>
      </c>
      <c r="G58" s="1085">
        <v>116705.2</v>
      </c>
      <c r="H58" s="1085">
        <v>138315.1</v>
      </c>
      <c r="I58" s="1085">
        <v>127452.7</v>
      </c>
      <c r="J58" s="1085">
        <v>125820</v>
      </c>
      <c r="K58" s="1085">
        <v>119600.8</v>
      </c>
      <c r="L58" s="1085">
        <v>205577.4</v>
      </c>
      <c r="M58" s="1085">
        <v>229274</v>
      </c>
      <c r="N58" s="1085">
        <v>163344.20000000001</v>
      </c>
      <c r="O58" s="1085">
        <v>150823.1</v>
      </c>
      <c r="P58" s="1085">
        <v>157232.4</v>
      </c>
      <c r="Q58" s="1085">
        <v>154113.5</v>
      </c>
      <c r="R58" s="1085">
        <v>160138.4</v>
      </c>
      <c r="S58" s="1085">
        <v>222351</v>
      </c>
      <c r="T58" s="1085">
        <v>203058</v>
      </c>
      <c r="U58" s="1085">
        <v>213271.7</v>
      </c>
      <c r="V58" s="1085">
        <v>142484.19999999998</v>
      </c>
      <c r="W58" s="1085">
        <v>149386.1</v>
      </c>
      <c r="X58" s="1085">
        <v>120679.6</v>
      </c>
      <c r="Y58" s="1085">
        <v>279855</v>
      </c>
      <c r="Z58" s="1085">
        <v>174674.5</v>
      </c>
      <c r="AA58" s="1085">
        <v>253358.4</v>
      </c>
      <c r="AB58" s="1085">
        <v>221792</v>
      </c>
      <c r="AC58" s="1085">
        <v>202237.6</v>
      </c>
      <c r="AD58" s="1085">
        <v>197982.9</v>
      </c>
      <c r="AE58" s="1085">
        <v>208863.40000000002</v>
      </c>
      <c r="AF58" s="1085">
        <v>236890.09999999998</v>
      </c>
      <c r="AG58" s="1085">
        <v>239485.8</v>
      </c>
      <c r="AH58" s="1085">
        <v>222362.69999999998</v>
      </c>
      <c r="AI58" s="1085">
        <v>238439.30000000002</v>
      </c>
      <c r="AJ58" s="1085">
        <v>241696.59999999998</v>
      </c>
      <c r="AK58" s="1085">
        <v>261047.59999999998</v>
      </c>
      <c r="AL58" s="1085">
        <v>247006.99999999997</v>
      </c>
      <c r="AM58" s="1085">
        <v>246912.90000000002</v>
      </c>
      <c r="AN58" s="1085">
        <v>255253.2</v>
      </c>
      <c r="AO58" s="1085">
        <v>261977.7</v>
      </c>
      <c r="AP58" s="1085">
        <v>251978.09999999998</v>
      </c>
      <c r="AQ58" s="1085">
        <v>226836.3</v>
      </c>
      <c r="AR58" s="1085">
        <v>256106.89999999997</v>
      </c>
      <c r="AS58" s="1085">
        <v>270495.39999999997</v>
      </c>
      <c r="AT58" s="1085">
        <v>293011.09999999998</v>
      </c>
      <c r="AU58" s="1085">
        <v>325193.2</v>
      </c>
      <c r="AV58" s="1085">
        <v>278073.7</v>
      </c>
      <c r="AW58" s="1085">
        <v>285530.09999999998</v>
      </c>
      <c r="AX58" s="1085">
        <v>348838.18</v>
      </c>
      <c r="AY58" s="1085">
        <v>51464.548000000003</v>
      </c>
      <c r="AZ58" s="1085">
        <v>52732.783000000003</v>
      </c>
      <c r="BA58" s="1085">
        <v>35617.201000000001</v>
      </c>
      <c r="BB58" s="1085">
        <v>52905.696000000004</v>
      </c>
      <c r="BC58" s="1085">
        <v>56947.44</v>
      </c>
      <c r="BD58" s="1085">
        <v>297541.31099999999</v>
      </c>
      <c r="BE58" s="1085">
        <v>443603.913</v>
      </c>
      <c r="BF58" s="1085">
        <v>457449.93199999997</v>
      </c>
      <c r="BG58" s="1085">
        <v>307421.88699999999</v>
      </c>
      <c r="BH58" s="1085">
        <v>254081.98300000001</v>
      </c>
      <c r="BI58" s="1085">
        <v>307204.79519999999</v>
      </c>
      <c r="BJ58" s="1085">
        <v>404307.85153597</v>
      </c>
      <c r="BK58" s="1085">
        <v>221562.05433263001</v>
      </c>
      <c r="BL58" s="1085">
        <v>262667.49326556001</v>
      </c>
      <c r="BM58" s="1085">
        <v>449044.23818240996</v>
      </c>
      <c r="BN58" s="1085">
        <v>426986.33992843999</v>
      </c>
      <c r="BO58" s="1085">
        <v>518973.83833546995</v>
      </c>
      <c r="BP58" s="1085">
        <v>437878.39667747996</v>
      </c>
      <c r="BQ58" s="1085">
        <v>554487.18582988996</v>
      </c>
      <c r="BR58" s="1085">
        <v>497199.13137179997</v>
      </c>
      <c r="BS58" s="1085">
        <v>701747.42627254</v>
      </c>
      <c r="BT58" s="1085">
        <v>645355.68136436003</v>
      </c>
      <c r="BU58" s="1085">
        <v>641066.76506482007</v>
      </c>
      <c r="BV58" s="1085">
        <v>938442.50728132005</v>
      </c>
      <c r="BW58" s="1085">
        <v>785140.89148144994</v>
      </c>
      <c r="BX58" s="1085">
        <v>985766.60605187004</v>
      </c>
      <c r="BY58" s="1085">
        <v>983304.07020436996</v>
      </c>
      <c r="BZ58" s="1085">
        <v>1088999.47816506</v>
      </c>
      <c r="CA58" s="1085">
        <v>1099081.42943617</v>
      </c>
      <c r="CB58" s="1085">
        <v>1088812.2057885199</v>
      </c>
      <c r="CC58" s="1085">
        <v>988642.00005152007</v>
      </c>
      <c r="CD58" s="1085">
        <v>1027117.25118074</v>
      </c>
      <c r="CE58" s="1085">
        <v>1198158.81978809</v>
      </c>
      <c r="CF58" s="1085">
        <v>1055981.37288089</v>
      </c>
      <c r="CG58" s="1085">
        <v>1128359.1888238902</v>
      </c>
      <c r="CH58" s="1085">
        <v>1353831.77763821</v>
      </c>
      <c r="CI58" s="1085">
        <v>1119834.2990184699</v>
      </c>
      <c r="CJ58" s="1085">
        <v>1269430.6330597103</v>
      </c>
      <c r="CK58" s="1085">
        <v>1128229.7496659299</v>
      </c>
      <c r="CL58" s="1085">
        <v>906683.6904230701</v>
      </c>
      <c r="CM58" s="1085">
        <v>966446.19528459013</v>
      </c>
      <c r="CN58" s="1085">
        <v>833777.09608330997</v>
      </c>
      <c r="CO58" s="1085">
        <v>1239836.0947765699</v>
      </c>
      <c r="CP58" s="1085">
        <v>1120592.9073655701</v>
      </c>
      <c r="CQ58" s="1085">
        <v>1372115.08694853</v>
      </c>
      <c r="CR58" s="1085">
        <v>1160263.0818744702</v>
      </c>
      <c r="CS58" s="1085">
        <v>1182925.45083077</v>
      </c>
      <c r="CT58" s="1085">
        <v>1289831.8125007902</v>
      </c>
      <c r="CU58" s="1085">
        <v>1206966.5727857901</v>
      </c>
      <c r="CV58" s="1085">
        <v>1021850.97422052</v>
      </c>
      <c r="CW58" s="1085">
        <v>1039375.5044890798</v>
      </c>
      <c r="CX58" s="1085">
        <v>1012086.14710236</v>
      </c>
      <c r="CY58" s="1085">
        <v>945063.17635081999</v>
      </c>
      <c r="CZ58" s="1085">
        <v>1117250.27714105</v>
      </c>
      <c r="DA58" s="1085">
        <v>945033.67140481004</v>
      </c>
      <c r="DB58" s="1085">
        <v>1021368.2891848601</v>
      </c>
      <c r="DC58" s="1085">
        <v>1123834.5651269099</v>
      </c>
      <c r="DD58" s="1085">
        <v>1328264.3566037</v>
      </c>
      <c r="DE58" s="1085">
        <v>1134995.2590425902</v>
      </c>
      <c r="DF58" s="1085">
        <v>1194453.9122142103</v>
      </c>
      <c r="DG58" s="1085">
        <v>1202840.2805477497</v>
      </c>
      <c r="DH58" s="1085">
        <v>1185563.3548040199</v>
      </c>
      <c r="DI58" s="1085">
        <v>1226215.0442384898</v>
      </c>
      <c r="DJ58" s="1085">
        <v>1276194.3811335601</v>
      </c>
      <c r="DK58" s="1085">
        <v>1328542.2721192599</v>
      </c>
      <c r="DL58" s="1085">
        <v>1372127.02391581</v>
      </c>
      <c r="DM58" s="1085">
        <v>1353783.2488011902</v>
      </c>
      <c r="DN58" s="1085">
        <v>1429020.0428889699</v>
      </c>
      <c r="DO58" s="1085">
        <v>1767738.1750391899</v>
      </c>
      <c r="DP58" s="1085">
        <v>859831.45453004004</v>
      </c>
      <c r="DQ58" s="1085">
        <v>794217.36772365007</v>
      </c>
      <c r="DR58" s="1085">
        <v>612386.36715271999</v>
      </c>
      <c r="DS58" s="1085">
        <v>677362.16383841005</v>
      </c>
      <c r="DT58" s="1085">
        <v>711925.53989533009</v>
      </c>
      <c r="DU58" s="1085">
        <v>694470.83778713003</v>
      </c>
      <c r="DV58" s="1085">
        <v>719067.7864860202</v>
      </c>
      <c r="DW58" s="1085">
        <v>657564.53556130989</v>
      </c>
      <c r="DX58" s="1085">
        <v>697107.31468873995</v>
      </c>
      <c r="DY58" s="1085">
        <v>993646.55690169008</v>
      </c>
      <c r="DZ58" s="1085">
        <v>873852.69966917008</v>
      </c>
      <c r="EA58" s="1085">
        <v>822716.48060847993</v>
      </c>
      <c r="EB58" s="1085">
        <v>902944.39646730002</v>
      </c>
      <c r="EC58" s="1085">
        <v>707320.97444543999</v>
      </c>
      <c r="ED58" s="1085">
        <v>499596.77357469994</v>
      </c>
      <c r="EE58" s="1085">
        <v>521119.38282704004</v>
      </c>
      <c r="EF58" s="1085">
        <v>499551.99466683995</v>
      </c>
      <c r="EG58" s="1085">
        <v>482507.11217844998</v>
      </c>
      <c r="EH58" s="1085">
        <v>602289.56452618004</v>
      </c>
      <c r="EI58" s="1085">
        <v>566338.69548952999</v>
      </c>
      <c r="EJ58" s="1085">
        <v>525655.83769416995</v>
      </c>
      <c r="EK58" s="1085">
        <v>568326.38535341993</v>
      </c>
      <c r="EL58" s="1085">
        <v>588185.2875973999</v>
      </c>
      <c r="EM58" s="1085">
        <v>574335.49778153002</v>
      </c>
      <c r="EN58" s="1085">
        <v>559254.05592167005</v>
      </c>
      <c r="EO58" s="1085">
        <v>549350.45024270995</v>
      </c>
      <c r="EP58" s="1085">
        <v>434841.94766349997</v>
      </c>
      <c r="EQ58" s="1085">
        <v>496108.01119351003</v>
      </c>
      <c r="ER58" s="1130">
        <v>505214.02144746005</v>
      </c>
      <c r="ES58" s="1130">
        <v>571665.33014630002</v>
      </c>
      <c r="ET58" s="1130">
        <v>624516.13831833994</v>
      </c>
      <c r="EU58" s="1130">
        <v>610456.95943287015</v>
      </c>
      <c r="EV58" s="1130">
        <v>690822.01034366991</v>
      </c>
      <c r="EW58" s="1130">
        <v>797424.80080154003</v>
      </c>
      <c r="EX58" s="1130">
        <v>692037.29399262997</v>
      </c>
      <c r="EY58" s="1130">
        <v>628624.55473396997</v>
      </c>
      <c r="EZ58" s="1130">
        <v>657529.39483687002</v>
      </c>
      <c r="FA58" s="1130">
        <v>720741.70883960999</v>
      </c>
      <c r="FB58" s="1130">
        <v>580695.95161720994</v>
      </c>
      <c r="FC58" s="1130">
        <v>526251.94241329003</v>
      </c>
      <c r="FD58" s="1130">
        <v>622344.94411932991</v>
      </c>
      <c r="FE58" s="1040"/>
    </row>
    <row r="59" spans="1:161" ht="15.75" customHeight="1">
      <c r="A59" s="1131" t="s">
        <v>968</v>
      </c>
      <c r="B59" s="1085">
        <v>5170.7</v>
      </c>
      <c r="C59" s="1085">
        <v>3132.2</v>
      </c>
      <c r="D59" s="1085">
        <v>2017.1</v>
      </c>
      <c r="E59" s="1085">
        <v>9450.7000000000007</v>
      </c>
      <c r="F59" s="1085">
        <v>19637.400000000001</v>
      </c>
      <c r="G59" s="1085">
        <v>598.79999999999995</v>
      </c>
      <c r="H59" s="1085">
        <v>0</v>
      </c>
      <c r="I59" s="1085">
        <v>25.4</v>
      </c>
      <c r="J59" s="1085">
        <v>0</v>
      </c>
      <c r="K59" s="1085">
        <v>0</v>
      </c>
      <c r="L59" s="1085">
        <v>0</v>
      </c>
      <c r="M59" s="1085">
        <v>32.200000000000003</v>
      </c>
      <c r="N59" s="1085">
        <v>5642.4</v>
      </c>
      <c r="O59" s="1085">
        <v>2892.8</v>
      </c>
      <c r="P59" s="1085">
        <v>11287.9</v>
      </c>
      <c r="Q59" s="1085">
        <v>8593.2999999999993</v>
      </c>
      <c r="R59" s="1085">
        <v>10751.3</v>
      </c>
      <c r="S59" s="1085">
        <v>22451.3</v>
      </c>
      <c r="T59" s="1085">
        <v>9933.1</v>
      </c>
      <c r="U59" s="1085">
        <v>16417.7</v>
      </c>
      <c r="V59" s="1085">
        <v>2839.9</v>
      </c>
      <c r="W59" s="1085">
        <v>5600.8</v>
      </c>
      <c r="X59" s="1085">
        <v>10001.200000000001</v>
      </c>
      <c r="Y59" s="1085">
        <v>5006.5</v>
      </c>
      <c r="Z59" s="1085">
        <v>4309.2</v>
      </c>
      <c r="AA59" s="1085">
        <v>12371.4</v>
      </c>
      <c r="AB59" s="1085">
        <v>6639.5</v>
      </c>
      <c r="AC59" s="1085">
        <v>6383.9</v>
      </c>
      <c r="AD59" s="1085">
        <v>11938.5</v>
      </c>
      <c r="AE59" s="1085">
        <v>26446.3</v>
      </c>
      <c r="AF59" s="1085">
        <v>25137.200000000001</v>
      </c>
      <c r="AG59" s="1085">
        <v>26572.2</v>
      </c>
      <c r="AH59" s="1085">
        <v>24966</v>
      </c>
      <c r="AI59" s="1085">
        <v>26435.200000000001</v>
      </c>
      <c r="AJ59" s="1085">
        <v>13862.2</v>
      </c>
      <c r="AK59" s="1085">
        <v>15288.2</v>
      </c>
      <c r="AL59" s="1085">
        <v>14775.1</v>
      </c>
      <c r="AM59" s="1085">
        <v>14927</v>
      </c>
      <c r="AN59" s="1085">
        <v>15311.9</v>
      </c>
      <c r="AO59" s="1085">
        <v>15516</v>
      </c>
      <c r="AP59" s="1085">
        <v>13090.9</v>
      </c>
      <c r="AQ59" s="1085">
        <v>13748.4</v>
      </c>
      <c r="AR59" s="1085">
        <v>18009.5</v>
      </c>
      <c r="AS59" s="1085">
        <v>15817.5</v>
      </c>
      <c r="AT59" s="1085">
        <v>12738.2</v>
      </c>
      <c r="AU59" s="1085">
        <v>16910.5</v>
      </c>
      <c r="AV59" s="1085">
        <v>9848.6</v>
      </c>
      <c r="AW59" s="1085">
        <v>6611.2</v>
      </c>
      <c r="AX59" s="1085">
        <v>13145.98</v>
      </c>
      <c r="AY59" s="1085">
        <v>6552.7250000000004</v>
      </c>
      <c r="AZ59" s="1085">
        <v>11874.999</v>
      </c>
      <c r="BA59" s="1085">
        <v>8809.8119999999999</v>
      </c>
      <c r="BB59" s="1085">
        <v>18593.374</v>
      </c>
      <c r="BC59" s="1085">
        <v>10668.536</v>
      </c>
      <c r="BD59" s="1085">
        <v>10825.008</v>
      </c>
      <c r="BE59" s="1085">
        <v>10025.296</v>
      </c>
      <c r="BF59" s="1085">
        <v>19799.666000000001</v>
      </c>
      <c r="BG59" s="1085">
        <v>11818.888999999999</v>
      </c>
      <c r="BH59" s="1085">
        <v>16338.483</v>
      </c>
      <c r="BI59" s="1085">
        <v>20965.494200000005</v>
      </c>
      <c r="BJ59" s="1085">
        <v>9522.4714896299993</v>
      </c>
      <c r="BK59" s="1085">
        <v>9304.473103549999</v>
      </c>
      <c r="BL59" s="1085">
        <v>10039.65024667</v>
      </c>
      <c r="BM59" s="1085">
        <v>7205.9763373300002</v>
      </c>
      <c r="BN59" s="1085">
        <v>12178.831184520001</v>
      </c>
      <c r="BO59" s="1085">
        <v>4076.1098438200002</v>
      </c>
      <c r="BP59" s="1085">
        <v>14598.433639540001</v>
      </c>
      <c r="BQ59" s="1085">
        <v>2778.8654008899998</v>
      </c>
      <c r="BR59" s="1085">
        <v>4643.3935288000002</v>
      </c>
      <c r="BS59" s="1085">
        <v>82377.03127254</v>
      </c>
      <c r="BT59" s="1085">
        <v>38786.254309360003</v>
      </c>
      <c r="BU59" s="1085">
        <v>7597.6880648199995</v>
      </c>
      <c r="BV59" s="1085">
        <v>44400.195281319997</v>
      </c>
      <c r="BW59" s="1085">
        <v>12764.749987379999</v>
      </c>
      <c r="BX59" s="1085">
        <v>2792.4826301599996</v>
      </c>
      <c r="BY59" s="1085">
        <v>15863.637673770001</v>
      </c>
      <c r="BZ59" s="1085">
        <v>18668.331157860001</v>
      </c>
      <c r="CA59" s="1085">
        <v>12432.185008350001</v>
      </c>
      <c r="CB59" s="1085">
        <v>3741.9752146199999</v>
      </c>
      <c r="CC59" s="1085">
        <v>11013.91747975</v>
      </c>
      <c r="CD59" s="1085">
        <v>3214.4854399299998</v>
      </c>
      <c r="CE59" s="1085">
        <v>17856.080737439999</v>
      </c>
      <c r="CF59" s="1085">
        <v>6005.3641815600004</v>
      </c>
      <c r="CG59" s="1085">
        <v>5566.1570481799999</v>
      </c>
      <c r="CH59" s="1085">
        <v>41573.968693219998</v>
      </c>
      <c r="CI59" s="1085">
        <v>15241.745688270001</v>
      </c>
      <c r="CJ59" s="1085">
        <v>13879.101996089999</v>
      </c>
      <c r="CK59" s="1085">
        <v>9455.5550927800014</v>
      </c>
      <c r="CL59" s="1085">
        <v>14003.05294181</v>
      </c>
      <c r="CM59" s="1085">
        <v>10143.99502409</v>
      </c>
      <c r="CN59" s="1085">
        <v>12389.109657249999</v>
      </c>
      <c r="CO59" s="1085">
        <v>14980.26384799</v>
      </c>
      <c r="CP59" s="1085">
        <v>12730.58512879</v>
      </c>
      <c r="CQ59" s="1085">
        <v>19825.208253279998</v>
      </c>
      <c r="CR59" s="1085">
        <v>13840.17499505</v>
      </c>
      <c r="CS59" s="1085">
        <v>15629.112662719999</v>
      </c>
      <c r="CT59" s="1085">
        <v>27211.299566169997</v>
      </c>
      <c r="CU59" s="1085">
        <v>16272.91853943</v>
      </c>
      <c r="CV59" s="1085">
        <v>19482.4115948</v>
      </c>
      <c r="CW59" s="1085">
        <v>15033.183228200001</v>
      </c>
      <c r="CX59" s="1085">
        <v>19569.653582580002</v>
      </c>
      <c r="CY59" s="1085">
        <v>24547.581619970002</v>
      </c>
      <c r="CZ59" s="1085">
        <v>22608.821142159999</v>
      </c>
      <c r="DA59" s="1085">
        <v>26469.611564220002</v>
      </c>
      <c r="DB59" s="1085">
        <v>25758.457221790002</v>
      </c>
      <c r="DC59" s="1085">
        <v>22831.576131540001</v>
      </c>
      <c r="DD59" s="1085">
        <v>24354.371850380001</v>
      </c>
      <c r="DE59" s="1085">
        <v>25900.620912409999</v>
      </c>
      <c r="DF59" s="1085">
        <v>25708.699792939999</v>
      </c>
      <c r="DG59" s="1085">
        <v>15193.707342209998</v>
      </c>
      <c r="DH59" s="1085">
        <v>15702.998565639999</v>
      </c>
      <c r="DI59" s="1085">
        <v>16444.07683709</v>
      </c>
      <c r="DJ59" s="1085">
        <v>18068.387201009999</v>
      </c>
      <c r="DK59" s="1085">
        <v>25265.673607249999</v>
      </c>
      <c r="DL59" s="1085">
        <v>30693.598149060002</v>
      </c>
      <c r="DM59" s="1085">
        <v>17434.664955050001</v>
      </c>
      <c r="DN59" s="1085">
        <v>17995.417839729998</v>
      </c>
      <c r="DO59" s="1085">
        <v>18866.329068840001</v>
      </c>
      <c r="DP59" s="1085">
        <v>14179.042570969999</v>
      </c>
      <c r="DQ59" s="1085">
        <v>9291.6740484699985</v>
      </c>
      <c r="DR59" s="1085">
        <v>18125.120778110002</v>
      </c>
      <c r="DS59" s="1085">
        <v>23335.3743688</v>
      </c>
      <c r="DT59" s="1085">
        <v>15196.140526499999</v>
      </c>
      <c r="DU59" s="1085">
        <v>13654.91789724</v>
      </c>
      <c r="DV59" s="1085">
        <v>10988.10383111</v>
      </c>
      <c r="DW59" s="1085">
        <v>10795.319690600001</v>
      </c>
      <c r="DX59" s="1085">
        <v>13188.827938819999</v>
      </c>
      <c r="DY59" s="1085">
        <v>13739.81692501</v>
      </c>
      <c r="DZ59" s="1085">
        <v>11168.19421018</v>
      </c>
      <c r="EA59" s="1085">
        <v>12287.13125459</v>
      </c>
      <c r="EB59" s="1085">
        <v>13543.428137340001</v>
      </c>
      <c r="EC59" s="1085">
        <v>15748.898581149999</v>
      </c>
      <c r="ED59" s="1085">
        <v>22158.058189200001</v>
      </c>
      <c r="EE59" s="1085">
        <v>21979.549708750001</v>
      </c>
      <c r="EF59" s="1085">
        <v>18882.617848279999</v>
      </c>
      <c r="EG59" s="1085">
        <v>21010.040000320001</v>
      </c>
      <c r="EH59" s="1085">
        <v>47785.248554519996</v>
      </c>
      <c r="EI59" s="1085">
        <v>26698.63268346</v>
      </c>
      <c r="EJ59" s="1085">
        <v>20753.41765634</v>
      </c>
      <c r="EK59" s="1085">
        <v>17097.143545720002</v>
      </c>
      <c r="EL59" s="1085">
        <v>15201.691639909999</v>
      </c>
      <c r="EM59" s="1085">
        <v>15390.859561939998</v>
      </c>
      <c r="EN59" s="1085">
        <v>13267.705084730002</v>
      </c>
      <c r="EO59" s="1085">
        <v>5890.0230355100002</v>
      </c>
      <c r="EP59" s="1085">
        <v>16542.94255054</v>
      </c>
      <c r="EQ59" s="1085">
        <v>10652.709641869998</v>
      </c>
      <c r="ER59" s="1130">
        <v>14522.94639058</v>
      </c>
      <c r="ES59" s="1130">
        <v>15987.455445110001</v>
      </c>
      <c r="ET59" s="1130">
        <v>18172.638670979999</v>
      </c>
      <c r="EU59" s="1130">
        <v>15112.91882897</v>
      </c>
      <c r="EV59" s="1130">
        <v>14374.570828799999</v>
      </c>
      <c r="EW59" s="1130">
        <v>9547.9065356499996</v>
      </c>
      <c r="EX59" s="1130">
        <v>8948.2792135300006</v>
      </c>
      <c r="EY59" s="1130">
        <v>12232.094437130001</v>
      </c>
      <c r="EZ59" s="1130">
        <v>18743.15910325</v>
      </c>
      <c r="FA59" s="1130">
        <v>17489.330903729999</v>
      </c>
      <c r="FB59" s="1130">
        <v>10165.375138800002</v>
      </c>
      <c r="FC59" s="1130">
        <v>4076.0242120600001</v>
      </c>
      <c r="FD59" s="1130">
        <v>3731.9159795800001</v>
      </c>
      <c r="FE59" s="1040"/>
    </row>
    <row r="60" spans="1:161" ht="15.75" customHeight="1">
      <c r="A60" s="1131" t="s">
        <v>969</v>
      </c>
      <c r="B60" s="1085">
        <v>10247.299999999999</v>
      </c>
      <c r="C60" s="1085">
        <v>10170.6</v>
      </c>
      <c r="D60" s="1085">
        <v>13035.9</v>
      </c>
      <c r="E60" s="1085">
        <v>9694.1</v>
      </c>
      <c r="F60" s="1085">
        <v>12633.4</v>
      </c>
      <c r="G60" s="1085">
        <v>13167</v>
      </c>
      <c r="H60" s="1085">
        <v>14861.2</v>
      </c>
      <c r="I60" s="1085">
        <v>18066.3</v>
      </c>
      <c r="J60" s="1085">
        <v>16584</v>
      </c>
      <c r="K60" s="1085">
        <v>16572.400000000001</v>
      </c>
      <c r="L60" s="1085">
        <v>15368.1</v>
      </c>
      <c r="M60" s="1085">
        <v>17680.2</v>
      </c>
      <c r="N60" s="1085">
        <v>19697.900000000001</v>
      </c>
      <c r="O60" s="1085">
        <v>18085.7</v>
      </c>
      <c r="P60" s="1085">
        <v>22202.2</v>
      </c>
      <c r="Q60" s="1085">
        <v>16468.2</v>
      </c>
      <c r="R60" s="1085">
        <v>14181.6</v>
      </c>
      <c r="S60" s="1085">
        <v>14845.9</v>
      </c>
      <c r="T60" s="1085">
        <v>12499.9</v>
      </c>
      <c r="U60" s="1085">
        <v>11991.6</v>
      </c>
      <c r="V60" s="1085">
        <v>16195.2</v>
      </c>
      <c r="W60" s="1085">
        <v>12429.4</v>
      </c>
      <c r="X60" s="1085">
        <v>12302.2</v>
      </c>
      <c r="Y60" s="1085">
        <v>14420.5</v>
      </c>
      <c r="Z60" s="1085">
        <v>15687</v>
      </c>
      <c r="AA60" s="1085">
        <v>14238.5</v>
      </c>
      <c r="AB60" s="1085">
        <v>19692.3</v>
      </c>
      <c r="AC60" s="1085">
        <v>17866.900000000001</v>
      </c>
      <c r="AD60" s="1085">
        <v>9490.1</v>
      </c>
      <c r="AE60" s="1085">
        <v>10051.5</v>
      </c>
      <c r="AF60" s="1085">
        <v>12217.3</v>
      </c>
      <c r="AG60" s="1085">
        <v>20896.599999999999</v>
      </c>
      <c r="AH60" s="1085">
        <v>12654.2</v>
      </c>
      <c r="AI60" s="1085">
        <v>13074.5</v>
      </c>
      <c r="AJ60" s="1085">
        <v>13140.5</v>
      </c>
      <c r="AK60" s="1085">
        <v>5399.7</v>
      </c>
      <c r="AL60" s="1085">
        <v>4300.8999999999996</v>
      </c>
      <c r="AM60" s="1085">
        <v>4548.8999999999996</v>
      </c>
      <c r="AN60" s="1085">
        <v>8971.4</v>
      </c>
      <c r="AO60" s="1085">
        <v>8934.9</v>
      </c>
      <c r="AP60" s="1085">
        <v>3874.3</v>
      </c>
      <c r="AQ60" s="1085">
        <v>5911.2</v>
      </c>
      <c r="AR60" s="1085">
        <v>7835</v>
      </c>
      <c r="AS60" s="1085">
        <v>7112.1</v>
      </c>
      <c r="AT60" s="1085">
        <v>5969</v>
      </c>
      <c r="AU60" s="1085">
        <v>3548.2</v>
      </c>
      <c r="AV60" s="1085">
        <v>4827.6000000000004</v>
      </c>
      <c r="AW60" s="1085">
        <v>6281.9</v>
      </c>
      <c r="AX60" s="1085">
        <v>3719.4</v>
      </c>
      <c r="AY60" s="1085">
        <v>16372.694</v>
      </c>
      <c r="AZ60" s="1085">
        <v>4347.0749999999998</v>
      </c>
      <c r="BA60" s="1085">
        <v>4935</v>
      </c>
      <c r="BB60" s="1085">
        <v>3800</v>
      </c>
      <c r="BC60" s="1085">
        <v>9400</v>
      </c>
      <c r="BD60" s="1085">
        <v>20860</v>
      </c>
      <c r="BE60" s="1085">
        <v>8860</v>
      </c>
      <c r="BF60" s="1085">
        <v>4781.3500000000004</v>
      </c>
      <c r="BG60" s="1085">
        <v>6000</v>
      </c>
      <c r="BH60" s="1085">
        <v>0</v>
      </c>
      <c r="BI60" s="1085">
        <v>18.399999999999999</v>
      </c>
      <c r="BJ60" s="1085">
        <v>19900</v>
      </c>
      <c r="BK60" s="1085">
        <v>0</v>
      </c>
      <c r="BL60" s="1085">
        <v>3</v>
      </c>
      <c r="BM60" s="1085">
        <v>8700</v>
      </c>
      <c r="BN60" s="1085">
        <v>2000</v>
      </c>
      <c r="BO60" s="1085">
        <v>25500</v>
      </c>
      <c r="BP60" s="1085">
        <v>22600</v>
      </c>
      <c r="BQ60" s="1085">
        <v>37599.999889999999</v>
      </c>
      <c r="BR60" s="1085">
        <v>26299.999889999999</v>
      </c>
      <c r="BS60" s="1085">
        <v>56600</v>
      </c>
      <c r="BT60" s="1085">
        <v>34820</v>
      </c>
      <c r="BU60" s="1085">
        <v>8000</v>
      </c>
      <c r="BV60" s="1085">
        <v>56000</v>
      </c>
      <c r="BW60" s="1085">
        <v>29620</v>
      </c>
      <c r="BX60" s="1085">
        <v>17000</v>
      </c>
      <c r="BY60" s="1085">
        <v>4200</v>
      </c>
      <c r="BZ60" s="1085">
        <v>27000</v>
      </c>
      <c r="CA60" s="1085">
        <v>53500</v>
      </c>
      <c r="CB60" s="1085">
        <v>97540</v>
      </c>
      <c r="CC60" s="1085">
        <v>76250</v>
      </c>
      <c r="CD60" s="1085">
        <v>102480</v>
      </c>
      <c r="CE60" s="1085">
        <v>147350</v>
      </c>
      <c r="CF60" s="1085">
        <v>91350</v>
      </c>
      <c r="CG60" s="1085">
        <v>32750</v>
      </c>
      <c r="CH60" s="1085">
        <v>102160</v>
      </c>
      <c r="CI60" s="1085">
        <v>74900</v>
      </c>
      <c r="CJ60" s="1085">
        <v>122850</v>
      </c>
      <c r="CK60" s="1085">
        <v>113571.46341742</v>
      </c>
      <c r="CL60" s="1085">
        <v>90517.2</v>
      </c>
      <c r="CM60" s="1085">
        <v>164249.89343245002</v>
      </c>
      <c r="CN60" s="1085">
        <v>98673.551818000007</v>
      </c>
      <c r="CO60" s="1085">
        <v>126551.695454</v>
      </c>
      <c r="CP60" s="1085">
        <v>22376.063013700001</v>
      </c>
      <c r="CQ60" s="1085">
        <v>62274.958904109997</v>
      </c>
      <c r="CR60" s="1085">
        <v>39568.47290411</v>
      </c>
      <c r="CS60" s="1085">
        <v>19712</v>
      </c>
      <c r="CT60" s="1085">
        <v>16062</v>
      </c>
      <c r="CU60" s="1085">
        <v>35100</v>
      </c>
      <c r="CV60" s="1085">
        <v>25000</v>
      </c>
      <c r="CW60" s="1085">
        <v>19000</v>
      </c>
      <c r="CX60" s="1085">
        <v>32800</v>
      </c>
      <c r="CY60" s="1085">
        <v>13350</v>
      </c>
      <c r="CZ60" s="1085">
        <v>23000</v>
      </c>
      <c r="DA60" s="1085">
        <v>0</v>
      </c>
      <c r="DB60" s="1085">
        <v>0</v>
      </c>
      <c r="DC60" s="1085">
        <v>67500</v>
      </c>
      <c r="DD60" s="1085">
        <v>51300</v>
      </c>
      <c r="DE60" s="1085">
        <v>34900</v>
      </c>
      <c r="DF60" s="1085">
        <v>26500</v>
      </c>
      <c r="DG60" s="1085">
        <v>10500</v>
      </c>
      <c r="DH60" s="1085">
        <v>21200</v>
      </c>
      <c r="DI60" s="1085">
        <v>70500</v>
      </c>
      <c r="DJ60" s="1085">
        <v>92444.88</v>
      </c>
      <c r="DK60" s="1085">
        <v>154650</v>
      </c>
      <c r="DL60" s="1085">
        <v>229680.5</v>
      </c>
      <c r="DM60" s="1085">
        <v>229080</v>
      </c>
      <c r="DN60" s="1085">
        <v>228000</v>
      </c>
      <c r="DO60" s="1085">
        <v>291877</v>
      </c>
      <c r="DP60" s="1085">
        <v>88355.739527390004</v>
      </c>
      <c r="DQ60" s="1085">
        <v>127295.41254539999</v>
      </c>
      <c r="DR60" s="1085">
        <v>26436.36</v>
      </c>
      <c r="DS60" s="1085">
        <v>66477.573333349996</v>
      </c>
      <c r="DT60" s="1085">
        <v>95833.154316939996</v>
      </c>
      <c r="DU60" s="1085">
        <v>114588.30164938001</v>
      </c>
      <c r="DV60" s="1085">
        <v>73262.53730933</v>
      </c>
      <c r="DW60" s="1085">
        <v>26499.62844814</v>
      </c>
      <c r="DX60" s="1085">
        <v>53071.278507980001</v>
      </c>
      <c r="DY60" s="1085">
        <v>50800.374791480004</v>
      </c>
      <c r="DZ60" s="1085">
        <v>18800</v>
      </c>
      <c r="EA60" s="1085">
        <v>12317.496625209998</v>
      </c>
      <c r="EB60" s="1085">
        <v>11930</v>
      </c>
      <c r="EC60" s="1085">
        <v>40943.667963839995</v>
      </c>
      <c r="ED60" s="1085">
        <v>5400</v>
      </c>
      <c r="EE60" s="1085">
        <v>21645.200000000001</v>
      </c>
      <c r="EF60" s="1085">
        <v>8300</v>
      </c>
      <c r="EG60" s="1085">
        <v>15226.88913043</v>
      </c>
      <c r="EH60" s="1085">
        <v>42251.198308550003</v>
      </c>
      <c r="EI60" s="1085">
        <v>22474.427500000002</v>
      </c>
      <c r="EJ60" s="1085">
        <v>17900.109528599998</v>
      </c>
      <c r="EK60" s="1085">
        <v>7523.5</v>
      </c>
      <c r="EL60" s="1085">
        <v>16335.90319402</v>
      </c>
      <c r="EM60" s="1085">
        <v>8765.4599999999991</v>
      </c>
      <c r="EN60" s="1085">
        <v>4867.9250000000002</v>
      </c>
      <c r="EO60" s="1085">
        <v>19963.2</v>
      </c>
      <c r="EP60" s="1085">
        <v>3200</v>
      </c>
      <c r="EQ60" s="1085">
        <v>11830.0195</v>
      </c>
      <c r="ER60" s="1130">
        <v>3200</v>
      </c>
      <c r="ES60" s="1130">
        <v>11194.82</v>
      </c>
      <c r="ET60" s="1130">
        <v>41084.553999999996</v>
      </c>
      <c r="EU60" s="1130">
        <v>21385.489000000001</v>
      </c>
      <c r="EV60" s="1130">
        <v>41500</v>
      </c>
      <c r="EW60" s="1130">
        <v>52523.217780160005</v>
      </c>
      <c r="EX60" s="1130">
        <v>5243.2177801600001</v>
      </c>
      <c r="EY60" s="1130">
        <v>11398.217780159999</v>
      </c>
      <c r="EZ60" s="1130">
        <v>20671.217780160001</v>
      </c>
      <c r="FA60" s="1130">
        <v>10243.217780159999</v>
      </c>
      <c r="FB60" s="1130">
        <v>3243.2177801600001</v>
      </c>
      <c r="FC60" s="1130">
        <v>8543.2177801599992</v>
      </c>
      <c r="FD60" s="1130">
        <v>21743.217780160001</v>
      </c>
      <c r="FE60" s="1040"/>
    </row>
    <row r="61" spans="1:161" ht="15.75" customHeight="1">
      <c r="A61" s="1131" t="s">
        <v>970</v>
      </c>
      <c r="B61" s="1085">
        <v>34540.400000000001</v>
      </c>
      <c r="C61" s="1085">
        <v>41907.1</v>
      </c>
      <c r="D61" s="1085">
        <v>30506.2</v>
      </c>
      <c r="E61" s="1085">
        <v>30877.4</v>
      </c>
      <c r="F61" s="1085">
        <v>32317.9</v>
      </c>
      <c r="G61" s="1085">
        <v>36250.6</v>
      </c>
      <c r="H61" s="1085">
        <v>47903.199999999997</v>
      </c>
      <c r="I61" s="1085">
        <v>50539.8</v>
      </c>
      <c r="J61" s="1085">
        <v>49347.4</v>
      </c>
      <c r="K61" s="1085">
        <v>46236.3</v>
      </c>
      <c r="L61" s="1085">
        <v>40034.6</v>
      </c>
      <c r="M61" s="1085">
        <v>32819.5</v>
      </c>
      <c r="N61" s="1085">
        <v>31161.8</v>
      </c>
      <c r="O61" s="1085">
        <v>34002.5</v>
      </c>
      <c r="P61" s="1085">
        <v>34399.300000000003</v>
      </c>
      <c r="Q61" s="1085">
        <v>37963.300000000003</v>
      </c>
      <c r="R61" s="1085">
        <v>39363.4</v>
      </c>
      <c r="S61" s="1085">
        <v>45491.199999999997</v>
      </c>
      <c r="T61" s="1085">
        <v>40681.800000000003</v>
      </c>
      <c r="U61" s="1085">
        <v>48738.1</v>
      </c>
      <c r="V61" s="1085">
        <v>44181.599999999999</v>
      </c>
      <c r="W61" s="1085">
        <v>48077.9</v>
      </c>
      <c r="X61" s="1085">
        <v>45595.6</v>
      </c>
      <c r="Y61" s="1085">
        <v>43070.7</v>
      </c>
      <c r="Z61" s="1085">
        <v>36247.300000000003</v>
      </c>
      <c r="AA61" s="1085">
        <v>44854.8</v>
      </c>
      <c r="AB61" s="1085">
        <v>46573.2</v>
      </c>
      <c r="AC61" s="1085">
        <v>43308.6</v>
      </c>
      <c r="AD61" s="1085">
        <v>37440.300000000003</v>
      </c>
      <c r="AE61" s="1085">
        <v>43489.4</v>
      </c>
      <c r="AF61" s="1085">
        <v>42646.2</v>
      </c>
      <c r="AG61" s="1085">
        <v>41339.199999999997</v>
      </c>
      <c r="AH61" s="1085">
        <v>31977.7</v>
      </c>
      <c r="AI61" s="1085">
        <v>39583.9</v>
      </c>
      <c r="AJ61" s="1085">
        <v>32969.300000000003</v>
      </c>
      <c r="AK61" s="1085">
        <v>36425.5</v>
      </c>
      <c r="AL61" s="1085">
        <v>41161.699999999997</v>
      </c>
      <c r="AM61" s="1085">
        <v>36705.9</v>
      </c>
      <c r="AN61" s="1085">
        <v>32080.9</v>
      </c>
      <c r="AO61" s="1085">
        <v>48742.3</v>
      </c>
      <c r="AP61" s="1085">
        <v>46646.2</v>
      </c>
      <c r="AQ61" s="1085">
        <v>44436.1</v>
      </c>
      <c r="AR61" s="1085">
        <v>35131.699999999997</v>
      </c>
      <c r="AS61" s="1085">
        <v>36659.599999999999</v>
      </c>
      <c r="AT61" s="1085">
        <v>40783.1</v>
      </c>
      <c r="AU61" s="1085">
        <v>62106.8</v>
      </c>
      <c r="AV61" s="1085">
        <v>33658.699999999997</v>
      </c>
      <c r="AW61" s="1085">
        <v>38733.9</v>
      </c>
      <c r="AX61" s="1085">
        <v>41145.300000000003</v>
      </c>
      <c r="AY61" s="1085">
        <v>28539.129000000001</v>
      </c>
      <c r="AZ61" s="1085">
        <v>36510.709000000003</v>
      </c>
      <c r="BA61" s="1085">
        <v>21872.388999999999</v>
      </c>
      <c r="BB61" s="1085">
        <v>30512.322</v>
      </c>
      <c r="BC61" s="1085">
        <v>36878.904000000002</v>
      </c>
      <c r="BD61" s="1085">
        <v>46641.303</v>
      </c>
      <c r="BE61" s="1085">
        <v>47836.317000000003</v>
      </c>
      <c r="BF61" s="1085">
        <v>55841.315999999999</v>
      </c>
      <c r="BG61" s="1085">
        <v>61550.62</v>
      </c>
      <c r="BH61" s="1085">
        <v>35544.6</v>
      </c>
      <c r="BI61" s="1085">
        <v>48424</v>
      </c>
      <c r="BJ61" s="1085">
        <v>32899</v>
      </c>
      <c r="BK61" s="1085">
        <v>45089.041969999998</v>
      </c>
      <c r="BL61" s="1085">
        <v>79154.991565000004</v>
      </c>
      <c r="BM61" s="1085">
        <v>92334.377915999998</v>
      </c>
      <c r="BN61" s="1085">
        <v>74702.269792999999</v>
      </c>
      <c r="BO61" s="1085">
        <v>73720</v>
      </c>
      <c r="BP61" s="1085">
        <v>60087.999952999999</v>
      </c>
      <c r="BQ61" s="1085">
        <v>88933.360539000001</v>
      </c>
      <c r="BR61" s="1085">
        <v>170079.99995299999</v>
      </c>
      <c r="BS61" s="1085">
        <v>267247</v>
      </c>
      <c r="BT61" s="1085">
        <v>193282.12205500001</v>
      </c>
      <c r="BU61" s="1085">
        <v>168443</v>
      </c>
      <c r="BV61" s="1085">
        <v>166646.44899999999</v>
      </c>
      <c r="BW61" s="1085">
        <v>298274.72049407003</v>
      </c>
      <c r="BX61" s="1085">
        <v>355322.67830071005</v>
      </c>
      <c r="BY61" s="1085">
        <v>423624.63253059995</v>
      </c>
      <c r="BZ61" s="1085">
        <v>605254.54700719996</v>
      </c>
      <c r="CA61" s="1085">
        <v>550743.30399211997</v>
      </c>
      <c r="CB61" s="1085">
        <v>545917.51653327001</v>
      </c>
      <c r="CC61" s="1085">
        <v>456172.73151928</v>
      </c>
      <c r="CD61" s="1085">
        <v>439547.79585047998</v>
      </c>
      <c r="CE61" s="1085">
        <v>604699.83970494999</v>
      </c>
      <c r="CF61" s="1085">
        <v>522144.26773924998</v>
      </c>
      <c r="CG61" s="1085">
        <v>536027.05226443999</v>
      </c>
      <c r="CH61" s="1085">
        <v>429854.72744153003</v>
      </c>
      <c r="CI61" s="1085">
        <v>419396.28508812998</v>
      </c>
      <c r="CJ61" s="1085">
        <v>545182.06508708</v>
      </c>
      <c r="CK61" s="1085">
        <v>518883.34863946994</v>
      </c>
      <c r="CL61" s="1085">
        <v>358662.47438509006</v>
      </c>
      <c r="CM61" s="1085">
        <v>422780.76671262999</v>
      </c>
      <c r="CN61" s="1085">
        <v>334708.38228886999</v>
      </c>
      <c r="CO61" s="1085">
        <v>687230.56525938003</v>
      </c>
      <c r="CP61" s="1085">
        <v>784299.85171190999</v>
      </c>
      <c r="CQ61" s="1085">
        <v>859211.07167755009</v>
      </c>
      <c r="CR61" s="1085">
        <v>748819.88698203</v>
      </c>
      <c r="CS61" s="1085">
        <v>814222.46403032995</v>
      </c>
      <c r="CT61" s="1085">
        <v>879445.71610705007</v>
      </c>
      <c r="CU61" s="1085">
        <v>828830.25111528009</v>
      </c>
      <c r="CV61" s="1085">
        <v>649569.93591800996</v>
      </c>
      <c r="CW61" s="1085">
        <v>677951.56029261998</v>
      </c>
      <c r="CX61" s="1085">
        <v>681193.38407581009</v>
      </c>
      <c r="CY61" s="1085">
        <v>628769.85006793006</v>
      </c>
      <c r="CZ61" s="1085">
        <v>756450.72345577006</v>
      </c>
      <c r="DA61" s="1085">
        <v>620004.28485514002</v>
      </c>
      <c r="DB61" s="1085">
        <v>662583.90506591008</v>
      </c>
      <c r="DC61" s="1085">
        <v>724115.30407418997</v>
      </c>
      <c r="DD61" s="1085">
        <v>943958.66603183001</v>
      </c>
      <c r="DE61" s="1085">
        <v>757492.88277526002</v>
      </c>
      <c r="DF61" s="1085">
        <v>872740.20762540004</v>
      </c>
      <c r="DG61" s="1085">
        <v>779706.29510732996</v>
      </c>
      <c r="DH61" s="1085">
        <v>744475.78739282</v>
      </c>
      <c r="DI61" s="1085">
        <v>721059.49324059999</v>
      </c>
      <c r="DJ61" s="1085">
        <v>726561.73846766003</v>
      </c>
      <c r="DK61" s="1085">
        <v>715421.52886113001</v>
      </c>
      <c r="DL61" s="1085">
        <v>655791.18837046996</v>
      </c>
      <c r="DM61" s="1085">
        <v>651427.45982976002</v>
      </c>
      <c r="DN61" s="1085">
        <v>687279.34571200004</v>
      </c>
      <c r="DO61" s="1085">
        <v>967884.14534299995</v>
      </c>
      <c r="DP61" s="1085">
        <v>287314.00888724998</v>
      </c>
      <c r="DQ61" s="1085">
        <v>258660.11025257001</v>
      </c>
      <c r="DR61" s="1085">
        <v>143965.051507</v>
      </c>
      <c r="DS61" s="1085">
        <v>134131.71385184</v>
      </c>
      <c r="DT61" s="1085">
        <v>167361.22023263</v>
      </c>
      <c r="DU61" s="1085">
        <v>211218.55108966</v>
      </c>
      <c r="DV61" s="1085">
        <v>214653.08832022001</v>
      </c>
      <c r="DW61" s="1085">
        <v>151949.39856264999</v>
      </c>
      <c r="DX61" s="1085">
        <v>181467.28255204999</v>
      </c>
      <c r="DY61" s="1085">
        <v>478067.31064643001</v>
      </c>
      <c r="DZ61" s="1085">
        <v>399057.53183001</v>
      </c>
      <c r="EA61" s="1085">
        <v>360352.32583001</v>
      </c>
      <c r="EB61" s="1085">
        <v>464322.83983001002</v>
      </c>
      <c r="EC61" s="1085">
        <v>190581.296</v>
      </c>
      <c r="ED61" s="1085">
        <v>56804.5</v>
      </c>
      <c r="EE61" s="1085">
        <v>47284.4</v>
      </c>
      <c r="EF61" s="1085">
        <v>45601.8</v>
      </c>
      <c r="EG61" s="1085">
        <v>29461.724999999999</v>
      </c>
      <c r="EH61" s="1085">
        <v>98081.66</v>
      </c>
      <c r="EI61" s="1085">
        <v>94093.39</v>
      </c>
      <c r="EJ61" s="1085">
        <v>87472</v>
      </c>
      <c r="EK61" s="1085">
        <v>76469.447413789996</v>
      </c>
      <c r="EL61" s="1085">
        <v>102190.57366922</v>
      </c>
      <c r="EM61" s="1085">
        <v>97407.701333000005</v>
      </c>
      <c r="EN61" s="1085">
        <v>97096.824999999997</v>
      </c>
      <c r="EO61" s="1085">
        <v>67283.914999999994</v>
      </c>
      <c r="EP61" s="1085">
        <v>29292.845600000001</v>
      </c>
      <c r="EQ61" s="1085">
        <v>41681.9427</v>
      </c>
      <c r="ER61" s="1130">
        <v>67115.736149999997</v>
      </c>
      <c r="ES61" s="1130">
        <v>105012.81024999999</v>
      </c>
      <c r="ET61" s="1130">
        <v>136441.42300000001</v>
      </c>
      <c r="EU61" s="1130">
        <v>151281.83300000001</v>
      </c>
      <c r="EV61" s="1130">
        <v>177221.51300000001</v>
      </c>
      <c r="EW61" s="1130">
        <v>237195.22724271001</v>
      </c>
      <c r="EX61" s="1130">
        <v>216533.71299182001</v>
      </c>
      <c r="EY61" s="1130">
        <v>168991.82625622</v>
      </c>
      <c r="EZ61" s="1130">
        <v>183833.90210039</v>
      </c>
      <c r="FA61" s="1130">
        <v>251198.52186435999</v>
      </c>
      <c r="FB61" s="1130">
        <v>141054.95000000001</v>
      </c>
      <c r="FC61" s="1130">
        <v>59332.625000000007</v>
      </c>
      <c r="FD61" s="1130">
        <v>164459.6160221</v>
      </c>
      <c r="FE61" s="1040"/>
    </row>
    <row r="62" spans="1:161" ht="15.75" customHeight="1">
      <c r="A62" s="1131" t="s">
        <v>971</v>
      </c>
      <c r="B62" s="1085">
        <v>52438.2</v>
      </c>
      <c r="C62" s="1085">
        <v>50847</v>
      </c>
      <c r="D62" s="1085">
        <v>46879.4</v>
      </c>
      <c r="E62" s="1085">
        <v>37349.5</v>
      </c>
      <c r="F62" s="1085">
        <v>35496.300000000003</v>
      </c>
      <c r="G62" s="1085">
        <v>41059.699999999997</v>
      </c>
      <c r="H62" s="1085">
        <v>46967.3</v>
      </c>
      <c r="I62" s="1085">
        <v>30514</v>
      </c>
      <c r="J62" s="1085">
        <v>30923.1</v>
      </c>
      <c r="K62" s="1085">
        <v>31652.400000000001</v>
      </c>
      <c r="L62" s="1085">
        <v>126512.2</v>
      </c>
      <c r="M62" s="1085">
        <v>150995.5</v>
      </c>
      <c r="N62" s="1085">
        <v>56995.5</v>
      </c>
      <c r="O62" s="1085">
        <v>51995.5</v>
      </c>
      <c r="P62" s="1085">
        <v>49236.7</v>
      </c>
      <c r="Q62" s="1085">
        <v>50103.4</v>
      </c>
      <c r="R62" s="1085">
        <v>51995.5</v>
      </c>
      <c r="S62" s="1085">
        <v>107461.3</v>
      </c>
      <c r="T62" s="1085">
        <v>94621.4</v>
      </c>
      <c r="U62" s="1085">
        <v>102653.1</v>
      </c>
      <c r="V62" s="1085">
        <v>47478.1</v>
      </c>
      <c r="W62" s="1085">
        <v>49856.2</v>
      </c>
      <c r="X62" s="1085">
        <v>31246.7</v>
      </c>
      <c r="Y62" s="1085">
        <v>164242.70000000001</v>
      </c>
      <c r="Z62" s="1085">
        <v>97126.399999999994</v>
      </c>
      <c r="AA62" s="1085">
        <v>101224.3</v>
      </c>
      <c r="AB62" s="1085">
        <v>92589.6</v>
      </c>
      <c r="AC62" s="1085">
        <v>81565.8</v>
      </c>
      <c r="AD62" s="1085">
        <v>85226.9</v>
      </c>
      <c r="AE62" s="1085">
        <v>78652.399999999994</v>
      </c>
      <c r="AF62" s="1085">
        <v>104522.6</v>
      </c>
      <c r="AG62" s="1085">
        <v>100452</v>
      </c>
      <c r="AH62" s="1085">
        <v>101564.2</v>
      </c>
      <c r="AI62" s="1085">
        <v>105322.6</v>
      </c>
      <c r="AJ62" s="1085">
        <v>120659.4</v>
      </c>
      <c r="AK62" s="1085">
        <v>132884.29999999999</v>
      </c>
      <c r="AL62" s="1085">
        <v>124876.4</v>
      </c>
      <c r="AM62" s="1085">
        <v>127021.3</v>
      </c>
      <c r="AN62" s="1085">
        <v>135564.1</v>
      </c>
      <c r="AO62" s="1085">
        <v>128659.2</v>
      </c>
      <c r="AP62" s="1085">
        <v>128312.5</v>
      </c>
      <c r="AQ62" s="1085">
        <v>102725.3</v>
      </c>
      <c r="AR62" s="1085">
        <v>130526.39999999999</v>
      </c>
      <c r="AS62" s="1085">
        <v>145652.1</v>
      </c>
      <c r="AT62" s="1085">
        <v>160255.4</v>
      </c>
      <c r="AU62" s="1085">
        <v>166636.5</v>
      </c>
      <c r="AV62" s="1085">
        <v>153142.70000000001</v>
      </c>
      <c r="AW62" s="1085">
        <v>156205.6</v>
      </c>
      <c r="AX62" s="1085">
        <v>209120.5</v>
      </c>
      <c r="AY62" s="1085">
        <v>0</v>
      </c>
      <c r="AZ62" s="1085">
        <v>0</v>
      </c>
      <c r="BA62" s="1085">
        <v>0</v>
      </c>
      <c r="BB62" s="1085">
        <v>0</v>
      </c>
      <c r="BC62" s="1085">
        <v>0</v>
      </c>
      <c r="BD62" s="1085">
        <v>142489.60000000001</v>
      </c>
      <c r="BE62" s="1085">
        <v>300066.7</v>
      </c>
      <c r="BF62" s="1085">
        <v>300101.5</v>
      </c>
      <c r="BG62" s="1085">
        <v>150968.5</v>
      </c>
      <c r="BH62" s="1085">
        <v>123672.8</v>
      </c>
      <c r="BI62" s="1085">
        <v>142894.6</v>
      </c>
      <c r="BJ62" s="1085">
        <v>203204.57710229</v>
      </c>
      <c r="BK62" s="1085">
        <v>69669.845472130008</v>
      </c>
      <c r="BL62" s="1085">
        <v>77860.525539419992</v>
      </c>
      <c r="BM62" s="1085">
        <v>227093.1560974</v>
      </c>
      <c r="BN62" s="1085">
        <v>213880.50078488002</v>
      </c>
      <c r="BO62" s="1085">
        <v>254990.64238261999</v>
      </c>
      <c r="BP62" s="1085">
        <v>229528.80966540999</v>
      </c>
      <c r="BQ62" s="1085">
        <v>286066.16899999999</v>
      </c>
      <c r="BR62" s="1085">
        <v>191300.671</v>
      </c>
      <c r="BS62" s="1085">
        <v>153868.43100000001</v>
      </c>
      <c r="BT62" s="1085">
        <v>215190.12700000001</v>
      </c>
      <c r="BU62" s="1085">
        <v>301424.77799999999</v>
      </c>
      <c r="BV62" s="1085">
        <v>417554.74800000002</v>
      </c>
      <c r="BW62" s="1085">
        <v>279989.19199999998</v>
      </c>
      <c r="BX62" s="1085">
        <v>362707.20000000001</v>
      </c>
      <c r="BY62" s="1085">
        <v>362249.1</v>
      </c>
      <c r="BZ62" s="1085">
        <v>250494.6</v>
      </c>
      <c r="CA62" s="1085">
        <v>274187.93463221</v>
      </c>
      <c r="CB62" s="1085">
        <v>258401.83444293001</v>
      </c>
      <c r="CC62" s="1085">
        <v>269084.80694196001</v>
      </c>
      <c r="CD62" s="1085">
        <v>331378.98039454996</v>
      </c>
      <c r="CE62" s="1085">
        <v>260801.04588110998</v>
      </c>
      <c r="CF62" s="1085">
        <v>300611.70383313001</v>
      </c>
      <c r="CG62" s="1085">
        <v>432209.34504744998</v>
      </c>
      <c r="CH62" s="1085">
        <v>646490.50649299996</v>
      </c>
      <c r="CI62" s="1085">
        <v>450568.66947555001</v>
      </c>
      <c r="CJ62" s="1085">
        <v>471798.87678520003</v>
      </c>
      <c r="CK62" s="1085">
        <v>379156.95483978005</v>
      </c>
      <c r="CL62" s="1085">
        <v>319418.87326272996</v>
      </c>
      <c r="CM62" s="1085">
        <v>249723.31890719</v>
      </c>
      <c r="CN62" s="1085">
        <v>288056.11758179998</v>
      </c>
      <c r="CO62" s="1085">
        <v>313801.91734879999</v>
      </c>
      <c r="CP62" s="1085">
        <v>189565.79068206</v>
      </c>
      <c r="CQ62" s="1085">
        <v>323273.96546431002</v>
      </c>
      <c r="CR62" s="1085">
        <v>252467.35447720002</v>
      </c>
      <c r="CS62" s="1085">
        <v>224566.09243739001</v>
      </c>
      <c r="CT62" s="1085">
        <v>281447.68446125003</v>
      </c>
      <c r="CU62" s="1085">
        <v>256403.71864000001</v>
      </c>
      <c r="CV62" s="1085">
        <v>263120.81212250999</v>
      </c>
      <c r="CW62" s="1085">
        <v>259332.04415705</v>
      </c>
      <c r="CX62" s="1085">
        <v>217419.46005281</v>
      </c>
      <c r="CY62" s="1085">
        <v>217722.59478058</v>
      </c>
      <c r="CZ62" s="1085">
        <v>255392.72762955999</v>
      </c>
      <c r="DA62" s="1085">
        <v>216863.56595779001</v>
      </c>
      <c r="DB62" s="1085">
        <v>236498.1361377</v>
      </c>
      <c r="DC62" s="1085">
        <v>213663.49578873001</v>
      </c>
      <c r="DD62" s="1085">
        <v>229983.34898566001</v>
      </c>
      <c r="DE62" s="1085">
        <v>231899.96819976001</v>
      </c>
      <c r="DF62" s="1085">
        <v>188995.58114160001</v>
      </c>
      <c r="DG62" s="1085">
        <v>294114.97361826</v>
      </c>
      <c r="DH62" s="1085">
        <v>298958.74908209004</v>
      </c>
      <c r="DI62" s="1085">
        <v>304523.87173465005</v>
      </c>
      <c r="DJ62" s="1085">
        <v>324081.03766318999</v>
      </c>
      <c r="DK62" s="1085">
        <v>324060.91244749998</v>
      </c>
      <c r="DL62" s="1085">
        <v>334976.99601541</v>
      </c>
      <c r="DM62" s="1085">
        <v>335319.27980407001</v>
      </c>
      <c r="DN62" s="1085">
        <v>338008.12486653001</v>
      </c>
      <c r="DO62" s="1085">
        <v>337936.76078548998</v>
      </c>
      <c r="DP62" s="1085">
        <v>320317.6353657</v>
      </c>
      <c r="DQ62" s="1085">
        <v>218071.15800359999</v>
      </c>
      <c r="DR62" s="1085">
        <v>246150.18356777</v>
      </c>
      <c r="DS62" s="1085">
        <v>240382.06153121</v>
      </c>
      <c r="DT62" s="1085">
        <v>243763.93576307999</v>
      </c>
      <c r="DU62" s="1085">
        <v>164211.05022532001</v>
      </c>
      <c r="DV62" s="1085">
        <v>232496.36227566001</v>
      </c>
      <c r="DW62" s="1085">
        <v>226906.11365069001</v>
      </c>
      <c r="DX62" s="1085">
        <v>211755.38614848998</v>
      </c>
      <c r="DY62" s="1085">
        <v>212935.12010810999</v>
      </c>
      <c r="DZ62" s="1085">
        <v>208390.18087895002</v>
      </c>
      <c r="EA62" s="1085">
        <v>204541.45358147001</v>
      </c>
      <c r="EB62" s="1085">
        <v>193660.69914942002</v>
      </c>
      <c r="EC62" s="1085">
        <v>193325.61475397</v>
      </c>
      <c r="ED62" s="1085">
        <v>194133.60683643</v>
      </c>
      <c r="EE62" s="1085">
        <v>202759.39930989002</v>
      </c>
      <c r="EF62" s="1085">
        <v>191950.94699731001</v>
      </c>
      <c r="EG62" s="1085">
        <v>193032.47417204001</v>
      </c>
      <c r="EH62" s="1085">
        <v>187726.67634830999</v>
      </c>
      <c r="EI62" s="1085">
        <v>199609.63384865003</v>
      </c>
      <c r="EJ62" s="1085">
        <v>186450.79624654001</v>
      </c>
      <c r="EK62" s="1085">
        <v>232243.34794089998</v>
      </c>
      <c r="EL62" s="1085">
        <v>224798.23681207001</v>
      </c>
      <c r="EM62" s="1085">
        <v>222980.17564055999</v>
      </c>
      <c r="EN62" s="1085">
        <v>214186.30521251998</v>
      </c>
      <c r="EO62" s="1085">
        <v>224768.84947847997</v>
      </c>
      <c r="EP62" s="1085">
        <v>202202.45342730999</v>
      </c>
      <c r="EQ62" s="1085">
        <v>194255.09403482999</v>
      </c>
      <c r="ER62" s="1130">
        <v>183780.18050298002</v>
      </c>
      <c r="ES62" s="1130">
        <v>201520.53244696002</v>
      </c>
      <c r="ET62" s="1130">
        <v>204301.29820404001</v>
      </c>
      <c r="EU62" s="1130">
        <v>192780.70136045001</v>
      </c>
      <c r="EV62" s="1130">
        <v>212784.64588363</v>
      </c>
      <c r="EW62" s="1130">
        <v>214520.31040408002</v>
      </c>
      <c r="EX62" s="1130">
        <v>183750.77741437999</v>
      </c>
      <c r="EY62" s="1130">
        <v>178246.22714569001</v>
      </c>
      <c r="EZ62" s="1130">
        <v>172050.29805279998</v>
      </c>
      <c r="FA62" s="1130">
        <v>179819.96497109</v>
      </c>
      <c r="FB62" s="1130">
        <v>162649.96219439001</v>
      </c>
      <c r="FC62" s="1130">
        <v>168972.06920927999</v>
      </c>
      <c r="FD62" s="1130">
        <v>161971.60638000001</v>
      </c>
      <c r="FE62" s="1040"/>
    </row>
    <row r="63" spans="1:161" ht="15.75" customHeight="1">
      <c r="A63" s="1131" t="s">
        <v>972</v>
      </c>
      <c r="B63" s="1085">
        <v>0</v>
      </c>
      <c r="C63" s="1085">
        <v>0</v>
      </c>
      <c r="D63" s="1085">
        <v>0</v>
      </c>
      <c r="E63" s="1085">
        <v>0</v>
      </c>
      <c r="F63" s="1085">
        <v>0</v>
      </c>
      <c r="G63" s="1085">
        <v>0</v>
      </c>
      <c r="H63" s="1085">
        <v>0</v>
      </c>
      <c r="I63" s="1085">
        <v>0</v>
      </c>
      <c r="J63" s="1085">
        <v>0</v>
      </c>
      <c r="K63" s="1085">
        <v>0</v>
      </c>
      <c r="L63" s="1085">
        <v>0</v>
      </c>
      <c r="M63" s="1085">
        <v>0</v>
      </c>
      <c r="N63" s="1085">
        <v>0</v>
      </c>
      <c r="O63" s="1085">
        <v>0</v>
      </c>
      <c r="P63" s="1085">
        <v>0</v>
      </c>
      <c r="Q63" s="1085">
        <v>0</v>
      </c>
      <c r="R63" s="1085">
        <v>0</v>
      </c>
      <c r="S63" s="1085">
        <v>0</v>
      </c>
      <c r="T63" s="1085">
        <v>0</v>
      </c>
      <c r="U63" s="1085">
        <v>0</v>
      </c>
      <c r="V63" s="1085">
        <v>0</v>
      </c>
      <c r="W63" s="1085">
        <v>0</v>
      </c>
      <c r="X63" s="1085">
        <v>192.3</v>
      </c>
      <c r="Y63" s="1085">
        <v>0</v>
      </c>
      <c r="Z63" s="1085">
        <v>0</v>
      </c>
      <c r="AA63" s="1085">
        <v>0</v>
      </c>
      <c r="AB63" s="1085">
        <v>38.799999999999997</v>
      </c>
      <c r="AC63" s="1085">
        <v>0</v>
      </c>
      <c r="AD63" s="1085">
        <v>0</v>
      </c>
      <c r="AE63" s="1085">
        <v>0</v>
      </c>
      <c r="AF63" s="1085">
        <v>0</v>
      </c>
      <c r="AG63" s="1085">
        <v>0</v>
      </c>
      <c r="AH63" s="1085">
        <v>0</v>
      </c>
      <c r="AI63" s="1085">
        <v>0</v>
      </c>
      <c r="AJ63" s="1085">
        <v>0</v>
      </c>
      <c r="AK63" s="1085">
        <v>0</v>
      </c>
      <c r="AL63" s="1085">
        <v>0</v>
      </c>
      <c r="AM63" s="1085">
        <v>0</v>
      </c>
      <c r="AN63" s="1085">
        <v>3.2</v>
      </c>
      <c r="AO63" s="1085">
        <v>0</v>
      </c>
      <c r="AP63" s="1085">
        <v>0</v>
      </c>
      <c r="AQ63" s="1085">
        <v>0</v>
      </c>
      <c r="AR63" s="1085">
        <v>1079.5</v>
      </c>
      <c r="AS63" s="1085">
        <v>0</v>
      </c>
      <c r="AT63" s="1085">
        <v>0</v>
      </c>
      <c r="AU63" s="1085">
        <v>0</v>
      </c>
      <c r="AV63" s="1085">
        <v>8461.2999999999993</v>
      </c>
      <c r="AW63" s="1085">
        <v>8200</v>
      </c>
      <c r="AX63" s="1085">
        <v>8523.2000000000007</v>
      </c>
      <c r="AY63" s="1085">
        <v>0</v>
      </c>
      <c r="AZ63" s="1085">
        <v>0</v>
      </c>
      <c r="BA63" s="1085">
        <v>0</v>
      </c>
      <c r="BB63" s="1085">
        <v>0</v>
      </c>
      <c r="BC63" s="1085">
        <v>0</v>
      </c>
      <c r="BD63" s="1085">
        <v>0</v>
      </c>
      <c r="BE63" s="1085">
        <v>0</v>
      </c>
      <c r="BF63" s="1085">
        <v>0</v>
      </c>
      <c r="BG63" s="1085">
        <v>564.07799999999997</v>
      </c>
      <c r="BH63" s="1085">
        <v>0</v>
      </c>
      <c r="BI63" s="1085">
        <v>14781.200999999999</v>
      </c>
      <c r="BJ63" s="1085">
        <v>0</v>
      </c>
      <c r="BK63" s="1085">
        <v>0</v>
      </c>
      <c r="BL63" s="1085">
        <v>0</v>
      </c>
      <c r="BM63" s="1085">
        <v>0</v>
      </c>
      <c r="BN63" s="1085">
        <v>0</v>
      </c>
      <c r="BO63" s="1085">
        <v>0</v>
      </c>
      <c r="BP63" s="1085">
        <v>0</v>
      </c>
      <c r="BQ63" s="1085">
        <v>0</v>
      </c>
      <c r="BR63" s="1085">
        <v>0</v>
      </c>
      <c r="BS63" s="1085">
        <v>0</v>
      </c>
      <c r="BT63" s="1085">
        <v>0</v>
      </c>
      <c r="BU63" s="1085">
        <v>0</v>
      </c>
      <c r="BV63" s="1085">
        <v>0</v>
      </c>
      <c r="BW63" s="1085">
        <v>0</v>
      </c>
      <c r="BX63" s="1085">
        <v>18086.145121000001</v>
      </c>
      <c r="BY63" s="1085">
        <v>0</v>
      </c>
      <c r="BZ63" s="1085">
        <v>0</v>
      </c>
      <c r="CA63" s="1085">
        <v>0</v>
      </c>
      <c r="CB63" s="1085">
        <v>0</v>
      </c>
      <c r="CC63" s="1085">
        <v>0</v>
      </c>
      <c r="CD63" s="1085">
        <v>0</v>
      </c>
      <c r="CE63" s="1085">
        <v>15300</v>
      </c>
      <c r="CF63" s="1085">
        <v>0</v>
      </c>
      <c r="CG63" s="1085">
        <v>0</v>
      </c>
      <c r="CH63" s="1085">
        <v>0</v>
      </c>
      <c r="CI63" s="1085">
        <v>0</v>
      </c>
      <c r="CJ63" s="1085">
        <v>0</v>
      </c>
      <c r="CK63" s="1085">
        <v>0</v>
      </c>
      <c r="CL63" s="1085">
        <v>0</v>
      </c>
      <c r="CM63" s="1085">
        <v>0</v>
      </c>
      <c r="CN63" s="1085">
        <v>0</v>
      </c>
      <c r="CO63" s="1085">
        <v>0</v>
      </c>
      <c r="CP63" s="1085">
        <v>0</v>
      </c>
      <c r="CQ63" s="1085">
        <v>0</v>
      </c>
      <c r="CR63" s="1085">
        <v>0</v>
      </c>
      <c r="CS63" s="1085">
        <v>0</v>
      </c>
      <c r="CT63" s="1085">
        <v>0</v>
      </c>
      <c r="CU63" s="1085">
        <v>0</v>
      </c>
      <c r="CV63" s="1085">
        <v>0</v>
      </c>
      <c r="CW63" s="1085">
        <v>0</v>
      </c>
      <c r="CX63" s="1085">
        <v>0</v>
      </c>
      <c r="CY63" s="1085">
        <v>0</v>
      </c>
      <c r="CZ63" s="1085">
        <v>0</v>
      </c>
      <c r="DA63" s="1085">
        <v>17092.400000000001</v>
      </c>
      <c r="DB63" s="1085">
        <v>36058.400000000001</v>
      </c>
      <c r="DC63" s="1085">
        <v>36058.400000000001</v>
      </c>
      <c r="DD63" s="1085">
        <v>13950</v>
      </c>
      <c r="DE63" s="1085">
        <v>17460</v>
      </c>
      <c r="DF63" s="1085">
        <v>25333.75</v>
      </c>
      <c r="DG63" s="1085">
        <v>36894.864793000001</v>
      </c>
      <c r="DH63" s="1085">
        <v>36692.351320419999</v>
      </c>
      <c r="DI63" s="1085">
        <v>41591.134800419997</v>
      </c>
      <c r="DJ63" s="1085">
        <v>41102.607650419995</v>
      </c>
      <c r="DK63" s="1085">
        <v>42646.80505504</v>
      </c>
      <c r="DL63" s="1085">
        <v>53513.93078604</v>
      </c>
      <c r="DM63" s="1085">
        <v>54784.290455039998</v>
      </c>
      <c r="DN63" s="1085">
        <v>81924.55855704</v>
      </c>
      <c r="DO63" s="1085">
        <v>81175.619266170004</v>
      </c>
      <c r="DP63" s="1085">
        <v>84071.656910460006</v>
      </c>
      <c r="DQ63" s="1085">
        <v>108999.39199521001</v>
      </c>
      <c r="DR63" s="1085">
        <v>114960.90531592</v>
      </c>
      <c r="DS63" s="1085">
        <v>131502.88334617001</v>
      </c>
      <c r="DT63" s="1085">
        <v>113124.03408411999</v>
      </c>
      <c r="DU63" s="1085">
        <v>112886.27771312</v>
      </c>
      <c r="DV63" s="1085">
        <v>111954.83574416999</v>
      </c>
      <c r="DW63" s="1085">
        <v>158685.65013331</v>
      </c>
      <c r="DX63" s="1085">
        <v>162611.24934235998</v>
      </c>
      <c r="DY63" s="1085">
        <v>161156.03917826002</v>
      </c>
      <c r="DZ63" s="1085">
        <v>160464.35317336</v>
      </c>
      <c r="EA63" s="1085">
        <v>160005.0576495</v>
      </c>
      <c r="EB63" s="1085">
        <v>147049.96037889001</v>
      </c>
      <c r="EC63" s="1085">
        <v>192776.64877248002</v>
      </c>
      <c r="ED63" s="1085">
        <v>152846.82014310002</v>
      </c>
      <c r="EE63" s="1085">
        <v>141258.41482045001</v>
      </c>
      <c r="EF63" s="1085">
        <v>153569.55667151001</v>
      </c>
      <c r="EG63" s="1085">
        <v>152417.89647837001</v>
      </c>
      <c r="EH63" s="1085">
        <v>152658.63561757002</v>
      </c>
      <c r="EI63" s="1085">
        <v>150459.75251152</v>
      </c>
      <c r="EJ63" s="1085">
        <v>150143.63704050001</v>
      </c>
      <c r="EK63" s="1085">
        <v>176422.06516601</v>
      </c>
      <c r="EL63" s="1085">
        <v>171499.81162443</v>
      </c>
      <c r="EM63" s="1085">
        <v>171791.49489827</v>
      </c>
      <c r="EN63" s="1085">
        <v>174179.95972365999</v>
      </c>
      <c r="EO63" s="1085">
        <v>174453.84942804999</v>
      </c>
      <c r="EP63" s="1085">
        <v>129074.68293267999</v>
      </c>
      <c r="EQ63" s="1085">
        <v>175059.97210862002</v>
      </c>
      <c r="ER63" s="1130">
        <v>176464.63710846999</v>
      </c>
      <c r="ES63" s="1130">
        <v>175438.22584368</v>
      </c>
      <c r="ET63" s="1130">
        <v>160477.11147633998</v>
      </c>
      <c r="EU63" s="1130">
        <v>168563.78052795</v>
      </c>
      <c r="EV63" s="1130">
        <v>192033.53237054998</v>
      </c>
      <c r="EW63" s="1130">
        <v>201992.06222937</v>
      </c>
      <c r="EX63" s="1130">
        <v>211789.04390177</v>
      </c>
      <c r="EY63" s="1130">
        <v>202896.30509002999</v>
      </c>
      <c r="EZ63" s="1130">
        <v>210907.20738876</v>
      </c>
      <c r="FA63" s="1130">
        <v>212049.67639495002</v>
      </c>
      <c r="FB63" s="1130">
        <v>212769.39100892001</v>
      </c>
      <c r="FC63" s="1130">
        <v>220993.84671290001</v>
      </c>
      <c r="FD63" s="1130">
        <v>218039.84600152</v>
      </c>
      <c r="FE63" s="1040"/>
    </row>
    <row r="64" spans="1:161" ht="15.75" customHeight="1">
      <c r="A64" s="1131" t="s">
        <v>973</v>
      </c>
      <c r="B64" s="1085">
        <v>40095.699999999997</v>
      </c>
      <c r="C64" s="1085">
        <v>39789.4</v>
      </c>
      <c r="D64" s="1085">
        <v>31451.599999999999</v>
      </c>
      <c r="E64" s="1085">
        <v>27113.7</v>
      </c>
      <c r="F64" s="1085">
        <v>27002.7</v>
      </c>
      <c r="G64" s="1085">
        <v>25629.1</v>
      </c>
      <c r="H64" s="1085">
        <v>28583.4</v>
      </c>
      <c r="I64" s="1085">
        <v>28307.200000000001</v>
      </c>
      <c r="J64" s="1085">
        <v>28965.5</v>
      </c>
      <c r="K64" s="1085">
        <v>25139.7</v>
      </c>
      <c r="L64" s="1085">
        <v>23662.5</v>
      </c>
      <c r="M64" s="1085">
        <v>27746.6</v>
      </c>
      <c r="N64" s="1085">
        <v>49846.6</v>
      </c>
      <c r="O64" s="1085">
        <v>43846.6</v>
      </c>
      <c r="P64" s="1085">
        <v>40106.300000000003</v>
      </c>
      <c r="Q64" s="1085">
        <v>40985.300000000003</v>
      </c>
      <c r="R64" s="1085">
        <v>43846.6</v>
      </c>
      <c r="S64" s="1085">
        <v>32101.3</v>
      </c>
      <c r="T64" s="1085">
        <v>45321.8</v>
      </c>
      <c r="U64" s="1085">
        <v>33471.199999999997</v>
      </c>
      <c r="V64" s="1085">
        <v>31789.4</v>
      </c>
      <c r="W64" s="1085">
        <v>33421.800000000003</v>
      </c>
      <c r="X64" s="1085">
        <v>21341.599999999999</v>
      </c>
      <c r="Y64" s="1085">
        <v>53114.6</v>
      </c>
      <c r="Z64" s="1085">
        <v>21304.6</v>
      </c>
      <c r="AA64" s="1085">
        <v>80669.399999999994</v>
      </c>
      <c r="AB64" s="1085">
        <v>56258.6</v>
      </c>
      <c r="AC64" s="1085">
        <v>53112.4</v>
      </c>
      <c r="AD64" s="1085">
        <v>53887.1</v>
      </c>
      <c r="AE64" s="1085">
        <v>50223.8</v>
      </c>
      <c r="AF64" s="1085">
        <v>52366.8</v>
      </c>
      <c r="AG64" s="1085">
        <v>50225.8</v>
      </c>
      <c r="AH64" s="1085">
        <v>51200.6</v>
      </c>
      <c r="AI64" s="1085">
        <v>54023.1</v>
      </c>
      <c r="AJ64" s="1085">
        <v>61065.2</v>
      </c>
      <c r="AK64" s="1085">
        <v>71049.899999999994</v>
      </c>
      <c r="AL64" s="1085">
        <v>61892.9</v>
      </c>
      <c r="AM64" s="1085">
        <v>63709.8</v>
      </c>
      <c r="AN64" s="1085">
        <v>63321.7</v>
      </c>
      <c r="AO64" s="1085">
        <v>60125.3</v>
      </c>
      <c r="AP64" s="1085">
        <v>60054.2</v>
      </c>
      <c r="AQ64" s="1085">
        <v>60015.3</v>
      </c>
      <c r="AR64" s="1085">
        <v>63524.800000000003</v>
      </c>
      <c r="AS64" s="1085">
        <v>65254.1</v>
      </c>
      <c r="AT64" s="1085">
        <v>73265.399999999994</v>
      </c>
      <c r="AU64" s="1085">
        <v>75991.199999999997</v>
      </c>
      <c r="AV64" s="1085">
        <v>68134.8</v>
      </c>
      <c r="AW64" s="1085">
        <v>69497.5</v>
      </c>
      <c r="AX64" s="1085">
        <v>73183.8</v>
      </c>
      <c r="AY64" s="1085">
        <v>0</v>
      </c>
      <c r="AZ64" s="1085">
        <v>0</v>
      </c>
      <c r="BA64" s="1085">
        <v>0</v>
      </c>
      <c r="BB64" s="1085">
        <v>0</v>
      </c>
      <c r="BC64" s="1085">
        <v>0</v>
      </c>
      <c r="BD64" s="1085">
        <v>76725.399999999994</v>
      </c>
      <c r="BE64" s="1085">
        <v>76815.600000000006</v>
      </c>
      <c r="BF64" s="1085">
        <v>76926.100000000006</v>
      </c>
      <c r="BG64" s="1085">
        <v>76519.8</v>
      </c>
      <c r="BH64" s="1085">
        <v>78526.100000000006</v>
      </c>
      <c r="BI64" s="1085">
        <v>80121.100000000006</v>
      </c>
      <c r="BJ64" s="1085">
        <v>138781.80294405</v>
      </c>
      <c r="BK64" s="1085">
        <v>97498.693786949996</v>
      </c>
      <c r="BL64" s="1085">
        <v>95609.325914469999</v>
      </c>
      <c r="BM64" s="1085">
        <v>113710.72783167999</v>
      </c>
      <c r="BN64" s="1085">
        <v>124224.73816604</v>
      </c>
      <c r="BO64" s="1085">
        <v>160687.08610903</v>
      </c>
      <c r="BP64" s="1085">
        <v>111063.15341953</v>
      </c>
      <c r="BQ64" s="1085">
        <v>139108.791</v>
      </c>
      <c r="BR64" s="1085">
        <v>104875.067</v>
      </c>
      <c r="BS64" s="1085">
        <v>141654.96400000001</v>
      </c>
      <c r="BT64" s="1085">
        <v>163277.17800000001</v>
      </c>
      <c r="BU64" s="1085">
        <v>155601.299</v>
      </c>
      <c r="BV64" s="1085">
        <v>253841.11499999999</v>
      </c>
      <c r="BW64" s="1085">
        <v>164492.22899999999</v>
      </c>
      <c r="BX64" s="1085">
        <v>229858.1</v>
      </c>
      <c r="BY64" s="1085">
        <v>177366.7</v>
      </c>
      <c r="BZ64" s="1085">
        <v>187582</v>
      </c>
      <c r="CA64" s="1085">
        <v>208218.00580349</v>
      </c>
      <c r="CB64" s="1085">
        <v>183210.87959770003</v>
      </c>
      <c r="CC64" s="1085">
        <v>176120.54411053</v>
      </c>
      <c r="CD64" s="1085">
        <v>150495.98949578</v>
      </c>
      <c r="CE64" s="1085">
        <v>152151.85346459001</v>
      </c>
      <c r="CF64" s="1085">
        <v>135870.03712694999</v>
      </c>
      <c r="CG64" s="1085">
        <v>121806.63446382001</v>
      </c>
      <c r="CH64" s="1085">
        <v>133752.57501046002</v>
      </c>
      <c r="CI64" s="1085">
        <v>159727.59876651998</v>
      </c>
      <c r="CJ64" s="1085">
        <v>115720.58919134</v>
      </c>
      <c r="CK64" s="1085">
        <v>107162.42767648</v>
      </c>
      <c r="CL64" s="1085">
        <v>124082.08983344</v>
      </c>
      <c r="CM64" s="1085">
        <v>119548.22120823</v>
      </c>
      <c r="CN64" s="1085">
        <v>99949.934737389995</v>
      </c>
      <c r="CO64" s="1085">
        <v>97271.652866399992</v>
      </c>
      <c r="CP64" s="1085">
        <v>111620.61682911</v>
      </c>
      <c r="CQ64" s="1085">
        <v>107529.88264928</v>
      </c>
      <c r="CR64" s="1085">
        <v>105567.19251608</v>
      </c>
      <c r="CS64" s="1085">
        <v>108795.78170033</v>
      </c>
      <c r="CT64" s="1085">
        <v>85665.112366320012</v>
      </c>
      <c r="CU64" s="1085">
        <v>70359.684491079999</v>
      </c>
      <c r="CV64" s="1085">
        <v>64677.814585199994</v>
      </c>
      <c r="CW64" s="1085">
        <v>68058.716811210004</v>
      </c>
      <c r="CX64" s="1085">
        <v>61103.649391160005</v>
      </c>
      <c r="CY64" s="1085">
        <v>60673.149882339996</v>
      </c>
      <c r="CZ64" s="1085">
        <v>59798.004913559998</v>
      </c>
      <c r="DA64" s="1085">
        <v>64603.809027660005</v>
      </c>
      <c r="DB64" s="1085">
        <v>60469.390759460002</v>
      </c>
      <c r="DC64" s="1085">
        <v>59665.789132449994</v>
      </c>
      <c r="DD64" s="1085">
        <v>64717.969735830004</v>
      </c>
      <c r="DE64" s="1085">
        <v>67341.787155159996</v>
      </c>
      <c r="DF64" s="1085">
        <v>55175.673654269995</v>
      </c>
      <c r="DG64" s="1085">
        <v>66430.439686949991</v>
      </c>
      <c r="DH64" s="1085">
        <v>68533.468443050006</v>
      </c>
      <c r="DI64" s="1085">
        <v>72096.467625730002</v>
      </c>
      <c r="DJ64" s="1085">
        <v>73935.730151280004</v>
      </c>
      <c r="DK64" s="1085">
        <v>66497.352148339996</v>
      </c>
      <c r="DL64" s="1085">
        <v>67470.810594830007</v>
      </c>
      <c r="DM64" s="1085">
        <v>65737.553757269998</v>
      </c>
      <c r="DN64" s="1085">
        <v>75812.595913669997</v>
      </c>
      <c r="DO64" s="1085">
        <v>69998.320575689999</v>
      </c>
      <c r="DP64" s="1085">
        <v>65593.371268269999</v>
      </c>
      <c r="DQ64" s="1085">
        <v>71899.62087839999</v>
      </c>
      <c r="DR64" s="1085">
        <v>62748.745983919995</v>
      </c>
      <c r="DS64" s="1085">
        <v>81532.557407039989</v>
      </c>
      <c r="DT64" s="1085">
        <v>76647.054972059996</v>
      </c>
      <c r="DU64" s="1085">
        <v>77911.739212410001</v>
      </c>
      <c r="DV64" s="1085">
        <v>75712.859005530001</v>
      </c>
      <c r="DW64" s="1085">
        <v>82728.425075919993</v>
      </c>
      <c r="DX64" s="1085">
        <v>75013.290199039999</v>
      </c>
      <c r="DY64" s="1085">
        <v>76947.895252399991</v>
      </c>
      <c r="DZ64" s="1085">
        <v>75972.439576670004</v>
      </c>
      <c r="EA64" s="1085">
        <v>73213.01566769999</v>
      </c>
      <c r="EB64" s="1085">
        <v>72437.468971640003</v>
      </c>
      <c r="EC64" s="1085">
        <v>73944.848373999994</v>
      </c>
      <c r="ED64" s="1085">
        <v>68253.788405970001</v>
      </c>
      <c r="EE64" s="1085">
        <v>86192.41898794999</v>
      </c>
      <c r="EF64" s="1085">
        <v>81247.073149740012</v>
      </c>
      <c r="EG64" s="1085">
        <v>71358.087397289986</v>
      </c>
      <c r="EH64" s="1085">
        <v>73786.145697229993</v>
      </c>
      <c r="EI64" s="1085">
        <v>73002.858945899992</v>
      </c>
      <c r="EJ64" s="1085">
        <v>62935.87722219</v>
      </c>
      <c r="EK64" s="1085">
        <v>58570.881286999997</v>
      </c>
      <c r="EL64" s="1085">
        <v>58159.070657750002</v>
      </c>
      <c r="EM64" s="1085">
        <v>57999.806347760001</v>
      </c>
      <c r="EN64" s="1085">
        <v>55655.335900759994</v>
      </c>
      <c r="EO64" s="1085">
        <v>56990.613300669997</v>
      </c>
      <c r="EP64" s="1085">
        <v>54529.023152970003</v>
      </c>
      <c r="EQ64" s="1085">
        <v>62628.273208189996</v>
      </c>
      <c r="ER64" s="1130">
        <v>60130.52129543</v>
      </c>
      <c r="ES64" s="1130">
        <v>62511.486160550005</v>
      </c>
      <c r="ET64" s="1130">
        <v>64039.112966980007</v>
      </c>
      <c r="EU64" s="1130">
        <v>61332.236715500003</v>
      </c>
      <c r="EV64" s="1130">
        <v>52907.748260690001</v>
      </c>
      <c r="EW64" s="1130">
        <v>81646.076609570009</v>
      </c>
      <c r="EX64" s="1130">
        <v>65772.262690970005</v>
      </c>
      <c r="EY64" s="1130">
        <v>54859.88402474</v>
      </c>
      <c r="EZ64" s="1130">
        <v>51323.610411510002</v>
      </c>
      <c r="FA64" s="1130">
        <v>49940.996925319996</v>
      </c>
      <c r="FB64" s="1130">
        <v>50813.055494940003</v>
      </c>
      <c r="FC64" s="1130">
        <v>64334.159498889996</v>
      </c>
      <c r="FD64" s="1130">
        <v>52398.741955969999</v>
      </c>
      <c r="FE64" s="1040"/>
    </row>
    <row r="65" spans="1:161" ht="15.75" customHeight="1">
      <c r="A65" s="1084" t="s">
        <v>974</v>
      </c>
      <c r="B65" s="1085">
        <v>8614.5</v>
      </c>
      <c r="C65" s="1085">
        <v>7001.4</v>
      </c>
      <c r="D65" s="1085">
        <v>7076.2</v>
      </c>
      <c r="E65" s="1085">
        <v>8292.7000000000007</v>
      </c>
      <c r="F65" s="1085">
        <v>6887.4</v>
      </c>
      <c r="G65" s="1085">
        <v>7574.4</v>
      </c>
      <c r="H65" s="1085">
        <v>8171.7</v>
      </c>
      <c r="I65" s="1085">
        <v>9893.7000000000007</v>
      </c>
      <c r="J65" s="1085">
        <v>8026.9</v>
      </c>
      <c r="K65" s="1085">
        <v>7808.6</v>
      </c>
      <c r="L65" s="1085">
        <v>11051.3</v>
      </c>
      <c r="M65" s="1085">
        <v>10538.5</v>
      </c>
      <c r="N65" s="1085">
        <v>8710.6</v>
      </c>
      <c r="O65" s="1085">
        <v>9445.2000000000007</v>
      </c>
      <c r="P65" s="1085">
        <v>10187.200000000001</v>
      </c>
      <c r="Q65" s="1085">
        <v>11448.2</v>
      </c>
      <c r="R65" s="1085">
        <v>7004.2</v>
      </c>
      <c r="S65" s="1085">
        <v>12019.8</v>
      </c>
      <c r="T65" s="1085">
        <v>13985.8</v>
      </c>
      <c r="U65" s="1085">
        <v>15032.2</v>
      </c>
      <c r="V65" s="1085">
        <v>14286.8</v>
      </c>
      <c r="W65" s="1085">
        <v>12896.5</v>
      </c>
      <c r="X65" s="1085">
        <v>10345.5</v>
      </c>
      <c r="Y65" s="1085">
        <v>12658.8</v>
      </c>
      <c r="Z65" s="1085">
        <v>12508.6</v>
      </c>
      <c r="AA65" s="1085">
        <v>16573.7</v>
      </c>
      <c r="AB65" s="1085">
        <v>14267.2</v>
      </c>
      <c r="AC65" s="1085">
        <v>12937.3</v>
      </c>
      <c r="AD65" s="1085">
        <v>19166.400000000001</v>
      </c>
      <c r="AE65" s="1085">
        <v>13259</v>
      </c>
      <c r="AF65" s="1085">
        <v>12366.6</v>
      </c>
      <c r="AG65" s="1085">
        <v>11323.4</v>
      </c>
      <c r="AH65" s="1085">
        <v>11607.2</v>
      </c>
      <c r="AI65" s="1085">
        <v>9155.1</v>
      </c>
      <c r="AJ65" s="1085">
        <v>9135.2000000000007</v>
      </c>
      <c r="AK65" s="1085">
        <v>11311</v>
      </c>
      <c r="AL65" s="1085">
        <v>10347.299999999999</v>
      </c>
      <c r="AM65" s="1085">
        <v>9356.7999999999993</v>
      </c>
      <c r="AN65" s="1085">
        <v>12110.8</v>
      </c>
      <c r="AO65" s="1085">
        <v>8610.4</v>
      </c>
      <c r="AP65" s="1085">
        <v>8712.6</v>
      </c>
      <c r="AQ65" s="1085">
        <v>9795</v>
      </c>
      <c r="AR65" s="1085">
        <v>9029.9</v>
      </c>
      <c r="AS65" s="1085">
        <v>9780.6</v>
      </c>
      <c r="AT65" s="1085">
        <v>14340.8</v>
      </c>
      <c r="AU65" s="1085">
        <v>14729.8</v>
      </c>
      <c r="AV65" s="1085">
        <v>14426.2</v>
      </c>
      <c r="AW65" s="1085">
        <v>16768.3</v>
      </c>
      <c r="AX65" s="1085">
        <v>14520.6</v>
      </c>
      <c r="AY65" s="1085">
        <v>24749.72</v>
      </c>
      <c r="AZ65" s="1085">
        <v>5716.75</v>
      </c>
      <c r="BA65" s="1085">
        <v>17136.455000000002</v>
      </c>
      <c r="BB65" s="1085">
        <v>6699.2160000000003</v>
      </c>
      <c r="BC65" s="1085">
        <v>6632.2070000000003</v>
      </c>
      <c r="BD65" s="1085">
        <v>23032.575000000001</v>
      </c>
      <c r="BE65" s="1085">
        <v>18700.025000000001</v>
      </c>
      <c r="BF65" s="1085">
        <v>23086.715</v>
      </c>
      <c r="BG65" s="1085">
        <v>44662.095000000001</v>
      </c>
      <c r="BH65" s="1085">
        <v>53017.538999999997</v>
      </c>
      <c r="BI65" s="1085">
        <v>42652.408300000003</v>
      </c>
      <c r="BJ65" s="1085">
        <v>18460.289331</v>
      </c>
      <c r="BK65" s="1085">
        <v>9835.4678107399995</v>
      </c>
      <c r="BL65" s="1085">
        <v>9370.7313288899986</v>
      </c>
      <c r="BM65" s="1085">
        <v>10078.557653219999</v>
      </c>
      <c r="BN65" s="1085">
        <v>9499.8955697399997</v>
      </c>
      <c r="BO65" s="1085">
        <v>12803.48358138</v>
      </c>
      <c r="BP65" s="1085">
        <v>48134.273074089993</v>
      </c>
      <c r="BQ65" s="1085">
        <v>46297.165699140001</v>
      </c>
      <c r="BR65" s="1085">
        <v>67311.707267349993</v>
      </c>
      <c r="BS65" s="1085">
        <v>54440.159308980001</v>
      </c>
      <c r="BT65" s="1085">
        <v>72801.895214079996</v>
      </c>
      <c r="BU65" s="1085">
        <v>70281.884278810001</v>
      </c>
      <c r="BV65" s="1085">
        <v>46239.630414290004</v>
      </c>
      <c r="BW65" s="1085">
        <v>47799.806147859999</v>
      </c>
      <c r="BX65" s="1085">
        <v>48923.729826230003</v>
      </c>
      <c r="BY65" s="1085">
        <v>35852.32810803</v>
      </c>
      <c r="BZ65" s="1085">
        <v>49503.824290190001</v>
      </c>
      <c r="CA65" s="1085">
        <v>47313.073212000003</v>
      </c>
      <c r="CB65" s="1085">
        <v>88363.670595000003</v>
      </c>
      <c r="CC65" s="1085">
        <v>68457.210697000002</v>
      </c>
      <c r="CD65" s="1085">
        <v>59803.231532999998</v>
      </c>
      <c r="CE65" s="1085">
        <v>59683.476146000001</v>
      </c>
      <c r="CF65" s="1085">
        <v>96190.508465999999</v>
      </c>
      <c r="CG65" s="1085">
        <v>63829.988825</v>
      </c>
      <c r="CH65" s="1085">
        <v>67659.442706999995</v>
      </c>
      <c r="CI65" s="1085">
        <v>64034.988466000003</v>
      </c>
      <c r="CJ65" s="1085">
        <v>61962.424077000003</v>
      </c>
      <c r="CK65" s="1085">
        <v>87095.266914000007</v>
      </c>
      <c r="CL65" s="1085">
        <v>97346.622478660007</v>
      </c>
      <c r="CM65" s="1085">
        <v>97207.813177060001</v>
      </c>
      <c r="CN65" s="1085">
        <v>97065.952731049998</v>
      </c>
      <c r="CO65" s="1085">
        <v>188990.98334608998</v>
      </c>
      <c r="CP65" s="1085">
        <v>203927.92368705003</v>
      </c>
      <c r="CQ65" s="1085">
        <v>197084.95979734001</v>
      </c>
      <c r="CR65" s="1085">
        <v>147813.85156144001</v>
      </c>
      <c r="CS65" s="1085">
        <v>132061.55854617001</v>
      </c>
      <c r="CT65" s="1085">
        <v>138836.483133</v>
      </c>
      <c r="CU65" s="1085">
        <v>130565.50941622</v>
      </c>
      <c r="CV65" s="1085">
        <v>124915.64623072</v>
      </c>
      <c r="CW65" s="1085">
        <v>88627.241039399989</v>
      </c>
      <c r="CX65" s="1085">
        <v>83946.468999999997</v>
      </c>
      <c r="CY65" s="1085">
        <v>84187.135999999999</v>
      </c>
      <c r="CZ65" s="1085">
        <v>83176.946812770009</v>
      </c>
      <c r="DA65" s="1085">
        <v>83143.238807770002</v>
      </c>
      <c r="DB65" s="1085">
        <v>88608.738307769992</v>
      </c>
      <c r="DC65" s="1085">
        <v>89985.117307769993</v>
      </c>
      <c r="DD65" s="1085">
        <v>90767.952028769985</v>
      </c>
      <c r="DE65" s="1085">
        <v>90786.113362769989</v>
      </c>
      <c r="DF65" s="1085">
        <v>90584.70588003</v>
      </c>
      <c r="DG65" s="1085">
        <v>101872.45033561</v>
      </c>
      <c r="DH65" s="1085">
        <v>103003.72292462</v>
      </c>
      <c r="DI65" s="1085">
        <v>101265.13474289</v>
      </c>
      <c r="DJ65" s="1085">
        <v>100954.84365195</v>
      </c>
      <c r="DK65" s="1085">
        <v>200802.04671584</v>
      </c>
      <c r="DL65" s="1085">
        <v>205951.44757952003</v>
      </c>
      <c r="DM65" s="1085">
        <v>206396.86829258999</v>
      </c>
      <c r="DN65" s="1085">
        <v>152967.52159057002</v>
      </c>
      <c r="DO65" s="1085">
        <v>158133.36603314002</v>
      </c>
      <c r="DP65" s="1085">
        <v>157058.06063316998</v>
      </c>
      <c r="DQ65" s="1085">
        <v>158919.89939347</v>
      </c>
      <c r="DR65" s="1085">
        <v>157635.19112996</v>
      </c>
      <c r="DS65" s="1085">
        <v>101805.72819628</v>
      </c>
      <c r="DT65" s="1085">
        <v>98360.836870829997</v>
      </c>
      <c r="DU65" s="1085">
        <v>98388.952409149992</v>
      </c>
      <c r="DV65" s="1085">
        <v>90798.103063339993</v>
      </c>
      <c r="DW65" s="1085">
        <v>91889.627702140002</v>
      </c>
      <c r="DX65" s="1085">
        <v>93598.324110000001</v>
      </c>
      <c r="DY65" s="1085">
        <v>92382.029149059992</v>
      </c>
      <c r="DZ65" s="1085">
        <v>90878.094231220006</v>
      </c>
      <c r="EA65" s="1085">
        <v>102497.16808267999</v>
      </c>
      <c r="EB65" s="1085">
        <v>102379.5684703</v>
      </c>
      <c r="EC65" s="1085">
        <v>102553.33611883</v>
      </c>
      <c r="ED65" s="1085">
        <v>102211.59180325999</v>
      </c>
      <c r="EE65" s="1085">
        <v>102767.16805636999</v>
      </c>
      <c r="EF65" s="1085">
        <v>104238.38384936001</v>
      </c>
      <c r="EG65" s="1085">
        <v>105069.43543870999</v>
      </c>
      <c r="EH65" s="1085">
        <v>104558.08360542</v>
      </c>
      <c r="EI65" s="1085">
        <v>112260.41318531999</v>
      </c>
      <c r="EJ65" s="1085">
        <v>113007.37445938001</v>
      </c>
      <c r="EK65" s="1085">
        <v>86688.629414700001</v>
      </c>
      <c r="EL65" s="1085">
        <v>87449.04998417999</v>
      </c>
      <c r="EM65" s="1085">
        <v>87216.399950999999</v>
      </c>
      <c r="EN65" s="1085">
        <v>85775.650013029997</v>
      </c>
      <c r="EO65" s="1085">
        <v>148974.23004614998</v>
      </c>
      <c r="EP65" s="1085">
        <v>150424.85003194</v>
      </c>
      <c r="EQ65" s="1085">
        <v>152733.54998499999</v>
      </c>
      <c r="ER65" s="1130">
        <v>153617.91603263002</v>
      </c>
      <c r="ES65" s="1130">
        <v>153717.09820586999</v>
      </c>
      <c r="ET65" s="1130">
        <v>149785.46339251002</v>
      </c>
      <c r="EU65" s="1130">
        <v>151753.96849899</v>
      </c>
      <c r="EV65" s="1130">
        <v>151976.12629410002</v>
      </c>
      <c r="EW65" s="1130">
        <v>151074.53909134</v>
      </c>
      <c r="EX65" s="1130">
        <v>152937.63439457002</v>
      </c>
      <c r="EY65" s="1130">
        <v>169600.20316368999</v>
      </c>
      <c r="EZ65" s="1130">
        <v>171354.00164994001</v>
      </c>
      <c r="FA65" s="1130">
        <v>181702.13828582998</v>
      </c>
      <c r="FB65" s="1130">
        <v>190761.33327525001</v>
      </c>
      <c r="FC65" s="1130">
        <v>192975.33229523999</v>
      </c>
      <c r="FD65" s="1130">
        <v>206654.97557929999</v>
      </c>
      <c r="FE65" s="1040"/>
    </row>
    <row r="66" spans="1:161" ht="15.75" customHeight="1">
      <c r="A66" s="1084" t="s">
        <v>975</v>
      </c>
      <c r="B66" s="1085">
        <v>35340.1</v>
      </c>
      <c r="C66" s="1085">
        <v>45612</v>
      </c>
      <c r="D66" s="1085">
        <v>33124.1</v>
      </c>
      <c r="E66" s="1085">
        <v>41463.1</v>
      </c>
      <c r="F66" s="1085">
        <v>40475.1</v>
      </c>
      <c r="G66" s="1085">
        <v>47855.4</v>
      </c>
      <c r="H66" s="1085">
        <v>53435.4</v>
      </c>
      <c r="I66" s="1085">
        <v>54903.8</v>
      </c>
      <c r="J66" s="1085">
        <v>54934.7</v>
      </c>
      <c r="K66" s="1085">
        <v>57433.7</v>
      </c>
      <c r="L66" s="1085">
        <v>57036.4</v>
      </c>
      <c r="M66" s="1085">
        <v>31765.5</v>
      </c>
      <c r="N66" s="1085">
        <v>36765.5</v>
      </c>
      <c r="O66" s="1085">
        <v>33587.9</v>
      </c>
      <c r="P66" s="1085">
        <v>34652.400000000001</v>
      </c>
      <c r="Q66" s="1085">
        <v>35604.9</v>
      </c>
      <c r="R66" s="1085">
        <v>33587.9</v>
      </c>
      <c r="S66" s="1085">
        <v>50189.3</v>
      </c>
      <c r="T66" s="1085">
        <v>65313.8</v>
      </c>
      <c r="U66" s="1085">
        <v>52615.1</v>
      </c>
      <c r="V66" s="1085">
        <v>53416.2</v>
      </c>
      <c r="W66" s="1085">
        <v>53663.9</v>
      </c>
      <c r="X66" s="1085">
        <v>50412.6</v>
      </c>
      <c r="Y66" s="1085">
        <v>66233.899999999994</v>
      </c>
      <c r="Z66" s="1085">
        <v>91234.6</v>
      </c>
      <c r="AA66" s="1085">
        <v>90568.4</v>
      </c>
      <c r="AB66" s="1085">
        <v>115236.4</v>
      </c>
      <c r="AC66" s="1085">
        <v>95895.4</v>
      </c>
      <c r="AD66" s="1085">
        <v>96025.4</v>
      </c>
      <c r="AE66" s="1085">
        <v>99551.1</v>
      </c>
      <c r="AF66" s="1085">
        <v>104223.5</v>
      </c>
      <c r="AG66" s="1085">
        <v>106215.4</v>
      </c>
      <c r="AH66" s="1085">
        <v>107115.3</v>
      </c>
      <c r="AI66" s="1085">
        <v>110322.9</v>
      </c>
      <c r="AJ66" s="1085">
        <v>111065.7</v>
      </c>
      <c r="AK66" s="1085">
        <v>121645.1</v>
      </c>
      <c r="AL66" s="1085">
        <v>129058.5</v>
      </c>
      <c r="AM66" s="1085">
        <v>129456.1</v>
      </c>
      <c r="AN66" s="1085">
        <v>127001.60000000001</v>
      </c>
      <c r="AO66" s="1085">
        <v>124563</v>
      </c>
      <c r="AP66" s="1085">
        <v>124488.3</v>
      </c>
      <c r="AQ66" s="1085">
        <v>120322.1</v>
      </c>
      <c r="AR66" s="1085">
        <v>123658.7</v>
      </c>
      <c r="AS66" s="1085">
        <v>117865.3</v>
      </c>
      <c r="AT66" s="1085">
        <v>126258.1</v>
      </c>
      <c r="AU66" s="1085">
        <v>130529.2</v>
      </c>
      <c r="AV66" s="1085">
        <v>123437.9</v>
      </c>
      <c r="AW66" s="1085">
        <v>127141</v>
      </c>
      <c r="AX66" s="1085">
        <v>124789.5</v>
      </c>
      <c r="AY66" s="1085">
        <v>0</v>
      </c>
      <c r="AZ66" s="1085">
        <v>0</v>
      </c>
      <c r="BA66" s="1085">
        <v>0</v>
      </c>
      <c r="BB66" s="1085">
        <v>0</v>
      </c>
      <c r="BC66" s="1085">
        <v>0</v>
      </c>
      <c r="BD66" s="1085">
        <v>144311.20000000001</v>
      </c>
      <c r="BE66" s="1085">
        <v>145115.6</v>
      </c>
      <c r="BF66" s="1085">
        <v>145213.6</v>
      </c>
      <c r="BG66" s="1085">
        <v>141611.4</v>
      </c>
      <c r="BH66" s="1085">
        <v>103728.4</v>
      </c>
      <c r="BI66" s="1085">
        <v>155462.1</v>
      </c>
      <c r="BJ66" s="1085">
        <v>167475.57990583999</v>
      </c>
      <c r="BK66" s="1085">
        <v>199493.13671826999</v>
      </c>
      <c r="BL66" s="1085">
        <v>172876.06420601998</v>
      </c>
      <c r="BM66" s="1085">
        <v>191813.82049448002</v>
      </c>
      <c r="BN66" s="1085">
        <v>203579.25252213</v>
      </c>
      <c r="BO66" s="1085">
        <v>239412.17553935997</v>
      </c>
      <c r="BP66" s="1085">
        <v>215501.14758967998</v>
      </c>
      <c r="BQ66" s="1085">
        <v>208743.10399999999</v>
      </c>
      <c r="BR66" s="1085">
        <v>220911.35999999999</v>
      </c>
      <c r="BS66" s="1085">
        <v>220241.90700000001</v>
      </c>
      <c r="BT66" s="1085">
        <v>224193.628</v>
      </c>
      <c r="BU66" s="1085">
        <v>239664.655</v>
      </c>
      <c r="BV66" s="1085">
        <v>258110.261</v>
      </c>
      <c r="BW66" s="1085">
        <v>204119.31599999999</v>
      </c>
      <c r="BX66" s="1085">
        <v>219460.6</v>
      </c>
      <c r="BY66" s="1085">
        <v>202490.4</v>
      </c>
      <c r="BZ66" s="1085">
        <v>182424.7</v>
      </c>
      <c r="CA66" s="1085">
        <v>162986.91886618</v>
      </c>
      <c r="CB66" s="1085">
        <v>185589.36758742001</v>
      </c>
      <c r="CC66" s="1085">
        <v>185921.42984048001</v>
      </c>
      <c r="CD66" s="1085">
        <v>177307.76078379</v>
      </c>
      <c r="CE66" s="1085">
        <v>130422.28710688</v>
      </c>
      <c r="CF66" s="1085">
        <v>152132.20951171999</v>
      </c>
      <c r="CG66" s="1085">
        <v>139981.90584811999</v>
      </c>
      <c r="CH66" s="1085">
        <v>193027.19756823001</v>
      </c>
      <c r="CI66" s="1085">
        <v>144346.10004473999</v>
      </c>
      <c r="CJ66" s="1085">
        <v>170992.28105470003</v>
      </c>
      <c r="CK66" s="1085">
        <v>182642.06239295</v>
      </c>
      <c r="CL66" s="1085">
        <v>146923.55772211999</v>
      </c>
      <c r="CM66" s="1085">
        <v>151970.77415320001</v>
      </c>
      <c r="CN66" s="1085">
        <v>155697.6689935</v>
      </c>
      <c r="CO66" s="1085">
        <v>139864.70418562999</v>
      </c>
      <c r="CP66" s="1085">
        <v>143503.49051512001</v>
      </c>
      <c r="CQ66" s="1085">
        <v>143073.27184733999</v>
      </c>
      <c r="CR66" s="1085">
        <v>120243.34324844999</v>
      </c>
      <c r="CS66" s="1085">
        <v>124202.14997777001</v>
      </c>
      <c r="CT66" s="1085">
        <v>130164.25995202</v>
      </c>
      <c r="CU66" s="1085">
        <v>120030.01113339</v>
      </c>
      <c r="CV66" s="1085">
        <v>137116.60321835001</v>
      </c>
      <c r="CW66" s="1085">
        <v>138547.46530823002</v>
      </c>
      <c r="CX66" s="1085">
        <v>147910.11184698998</v>
      </c>
      <c r="CY66" s="1085">
        <v>138710.84876458999</v>
      </c>
      <c r="CZ66" s="1085">
        <v>122588.89151783999</v>
      </c>
      <c r="DA66" s="1085">
        <v>134187.10701412</v>
      </c>
      <c r="DB66" s="1085">
        <v>126989.64751036</v>
      </c>
      <c r="DC66" s="1085">
        <v>182005.50541841</v>
      </c>
      <c r="DD66" s="1085">
        <v>183610.67608498002</v>
      </c>
      <c r="DE66" s="1085">
        <v>178916.50582743</v>
      </c>
      <c r="DF66" s="1085">
        <v>191188.45362443</v>
      </c>
      <c r="DG66" s="1085">
        <v>188951.10287035001</v>
      </c>
      <c r="DH66" s="1085">
        <v>214511.98816969001</v>
      </c>
      <c r="DI66" s="1085">
        <v>211897.42333354999</v>
      </c>
      <c r="DJ66" s="1085">
        <v>294469.01267776004</v>
      </c>
      <c r="DK66" s="1085">
        <v>250485.89281523999</v>
      </c>
      <c r="DL66" s="1085">
        <v>201728.88298259</v>
      </c>
      <c r="DM66" s="1085">
        <v>215500.27452698999</v>
      </c>
      <c r="DN66" s="1085">
        <v>208143.66266298998</v>
      </c>
      <c r="DO66" s="1085">
        <v>224131.85757143999</v>
      </c>
      <c r="DP66" s="1085">
        <v>242508.69418419001</v>
      </c>
      <c r="DQ66" s="1085">
        <v>203094.55812261999</v>
      </c>
      <c r="DR66" s="1085">
        <v>182875.54048396999</v>
      </c>
      <c r="DS66" s="1085">
        <v>184978.83687075</v>
      </c>
      <c r="DT66" s="1085">
        <v>233832.5146429</v>
      </c>
      <c r="DU66" s="1085">
        <v>206383.57101810997</v>
      </c>
      <c r="DV66" s="1085">
        <v>216192.24697514001</v>
      </c>
      <c r="DW66" s="1085">
        <v>212192.91601882997</v>
      </c>
      <c r="DX66" s="1085">
        <v>203150.76488263</v>
      </c>
      <c r="DY66" s="1085">
        <v>186854.31129901001</v>
      </c>
      <c r="DZ66" s="1085">
        <v>161840.57731957998</v>
      </c>
      <c r="EA66" s="1085">
        <v>182780.99379769</v>
      </c>
      <c r="EB66" s="1085">
        <v>198411.95791115001</v>
      </c>
      <c r="EC66" s="1085">
        <v>154227.25720617999</v>
      </c>
      <c r="ED66" s="1085">
        <v>167046.13761435999</v>
      </c>
      <c r="EE66" s="1085">
        <v>172191.63917272</v>
      </c>
      <c r="EF66" s="1085">
        <v>154067.28332928001</v>
      </c>
      <c r="EG66" s="1085">
        <v>139496.61435436999</v>
      </c>
      <c r="EH66" s="1085">
        <v>173236.79630270001</v>
      </c>
      <c r="EI66" s="1085">
        <v>170136.69232685</v>
      </c>
      <c r="EJ66" s="1085">
        <v>163934.21858541001</v>
      </c>
      <c r="EK66" s="1085">
        <v>156659.49059743001</v>
      </c>
      <c r="EL66" s="1085">
        <v>155005.57179423998</v>
      </c>
      <c r="EM66" s="1085">
        <v>161728.90334501001</v>
      </c>
      <c r="EN66" s="1085">
        <v>175542.01016743999</v>
      </c>
      <c r="EO66" s="1085">
        <v>160501.89889441</v>
      </c>
      <c r="EP66" s="1085">
        <v>187384.59949244</v>
      </c>
      <c r="EQ66" s="1085">
        <v>213672.4319766</v>
      </c>
      <c r="ER66" s="1130">
        <v>250864.41513367</v>
      </c>
      <c r="ES66" s="1130">
        <v>241098.30812581</v>
      </c>
      <c r="ET66" s="1130">
        <v>227447.44414347</v>
      </c>
      <c r="EU66" s="1130">
        <v>239405.48020306</v>
      </c>
      <c r="EV66" s="1130">
        <v>209884.05059945001</v>
      </c>
      <c r="EW66" s="1130">
        <v>225303.85125914001</v>
      </c>
      <c r="EX66" s="1130">
        <v>230042.07690570998</v>
      </c>
      <c r="EY66" s="1130">
        <v>190884.62502373999</v>
      </c>
      <c r="EZ66" s="1130">
        <v>227643.32923499</v>
      </c>
      <c r="FA66" s="1130">
        <v>230887.60580891001</v>
      </c>
      <c r="FB66" s="1130">
        <v>197307.66662460001</v>
      </c>
      <c r="FC66" s="1130">
        <v>206190.19253029002</v>
      </c>
      <c r="FD66" s="1130">
        <v>255742.45918767998</v>
      </c>
      <c r="FE66" s="1040"/>
    </row>
    <row r="67" spans="1:161" ht="15.75" customHeight="1">
      <c r="A67" s="1084" t="s">
        <v>976</v>
      </c>
      <c r="B67" s="1085">
        <v>9338.7999999999993</v>
      </c>
      <c r="C67" s="1085">
        <v>10953.2</v>
      </c>
      <c r="D67" s="1085">
        <v>10664.9</v>
      </c>
      <c r="E67" s="1085">
        <v>12412.7</v>
      </c>
      <c r="F67" s="1085">
        <v>8470.2999999999993</v>
      </c>
      <c r="G67" s="1085">
        <v>9349.1</v>
      </c>
      <c r="H67" s="1085">
        <v>7013.4</v>
      </c>
      <c r="I67" s="1085">
        <v>4408.3999999999996</v>
      </c>
      <c r="J67" s="1085">
        <v>8241.2000000000007</v>
      </c>
      <c r="K67" s="1085">
        <v>9623.2999999999993</v>
      </c>
      <c r="L67" s="1085">
        <v>4911.8999999999996</v>
      </c>
      <c r="M67" s="1085">
        <v>6427</v>
      </c>
      <c r="N67" s="1085">
        <v>7883.3</v>
      </c>
      <c r="O67" s="1085">
        <v>12737.6</v>
      </c>
      <c r="P67" s="1085">
        <v>8837.6</v>
      </c>
      <c r="Q67" s="1085">
        <v>18965.400000000001</v>
      </c>
      <c r="R67" s="1085">
        <v>12812.2</v>
      </c>
      <c r="S67" s="1085">
        <v>12318.3</v>
      </c>
      <c r="T67" s="1085">
        <v>10774.7</v>
      </c>
      <c r="U67" s="1085">
        <v>13009.4</v>
      </c>
      <c r="V67" s="1085">
        <v>10814.9</v>
      </c>
      <c r="W67" s="1085">
        <v>13842.7</v>
      </c>
      <c r="X67" s="1085">
        <v>16709.8</v>
      </c>
      <c r="Y67" s="1085">
        <v>13563.1</v>
      </c>
      <c r="Z67" s="1085">
        <v>16099.9</v>
      </c>
      <c r="AA67" s="1085">
        <v>16812.3</v>
      </c>
      <c r="AB67" s="1085">
        <v>12131.4</v>
      </c>
      <c r="AC67" s="1085">
        <v>15037.4</v>
      </c>
      <c r="AD67" s="1085">
        <v>15648.7</v>
      </c>
      <c r="AE67" s="1085">
        <v>12514.3</v>
      </c>
      <c r="AF67" s="1085">
        <v>13922.3</v>
      </c>
      <c r="AG67" s="1085">
        <v>11730.4</v>
      </c>
      <c r="AH67" s="1085">
        <v>14073</v>
      </c>
      <c r="AI67" s="1085">
        <v>12353.4</v>
      </c>
      <c r="AJ67" s="1085">
        <v>9474.6</v>
      </c>
      <c r="AK67" s="1085">
        <v>11720.6</v>
      </c>
      <c r="AL67" s="1085">
        <v>10684.7</v>
      </c>
      <c r="AM67" s="1085">
        <v>7146</v>
      </c>
      <c r="AN67" s="1085">
        <v>7973.5</v>
      </c>
      <c r="AO67" s="1085">
        <v>8703</v>
      </c>
      <c r="AP67" s="1085">
        <v>8401.2000000000007</v>
      </c>
      <c r="AQ67" s="1085">
        <v>6987.6</v>
      </c>
      <c r="AR67" s="1085">
        <v>10361.9</v>
      </c>
      <c r="AS67" s="1085">
        <v>5403.5</v>
      </c>
      <c r="AT67" s="1085">
        <v>7165.4</v>
      </c>
      <c r="AU67" s="1085">
        <v>4546.3</v>
      </c>
      <c r="AV67" s="1085">
        <v>6802.3</v>
      </c>
      <c r="AW67" s="1085">
        <v>12514.9</v>
      </c>
      <c r="AX67" s="1085">
        <v>6513.4</v>
      </c>
      <c r="AY67" s="1085">
        <v>9697.2819999999992</v>
      </c>
      <c r="AZ67" s="1085">
        <v>3393.018</v>
      </c>
      <c r="BA67" s="1085">
        <v>8032.7359999999999</v>
      </c>
      <c r="BB67" s="1085">
        <v>2731.7350000000001</v>
      </c>
      <c r="BC67" s="1085">
        <v>2730.7370000000001</v>
      </c>
      <c r="BD67" s="1085">
        <v>8025</v>
      </c>
      <c r="BE67" s="1085">
        <v>4750</v>
      </c>
      <c r="BF67" s="1085">
        <v>1037.1569999999999</v>
      </c>
      <c r="BG67" s="1085">
        <v>1537.1569999999999</v>
      </c>
      <c r="BH67" s="1085">
        <v>2741.97</v>
      </c>
      <c r="BI67" s="1085">
        <v>3141.97</v>
      </c>
      <c r="BJ67" s="1085">
        <v>3901.97</v>
      </c>
      <c r="BK67" s="1085">
        <v>3750</v>
      </c>
      <c r="BL67" s="1085">
        <v>2620</v>
      </c>
      <c r="BM67" s="1085">
        <v>9450</v>
      </c>
      <c r="BN67" s="1085">
        <v>4150</v>
      </c>
      <c r="BO67" s="1085">
        <v>26438</v>
      </c>
      <c r="BP67" s="1085">
        <v>16450</v>
      </c>
      <c r="BQ67" s="1085">
        <v>7531.8530000000001</v>
      </c>
      <c r="BR67" s="1085">
        <v>31481.852999999999</v>
      </c>
      <c r="BS67" s="1085">
        <v>44600</v>
      </c>
      <c r="BT67" s="1085">
        <v>21000</v>
      </c>
      <c r="BU67" s="1085">
        <v>13000</v>
      </c>
      <c r="BV67" s="1085">
        <v>31000</v>
      </c>
      <c r="BW67" s="1085">
        <v>24500</v>
      </c>
      <c r="BX67" s="1085">
        <v>49000</v>
      </c>
      <c r="BY67" s="1085">
        <v>68800</v>
      </c>
      <c r="BZ67" s="1085">
        <v>62000</v>
      </c>
      <c r="CA67" s="1085">
        <v>64820</v>
      </c>
      <c r="CB67" s="1085">
        <v>92460</v>
      </c>
      <c r="CC67" s="1085">
        <v>72250</v>
      </c>
      <c r="CD67" s="1085">
        <v>33000</v>
      </c>
      <c r="CE67" s="1085">
        <v>13655</v>
      </c>
      <c r="CF67" s="1085">
        <v>40500</v>
      </c>
      <c r="CG67" s="1085">
        <v>4000</v>
      </c>
      <c r="CH67" s="1085">
        <v>35180</v>
      </c>
      <c r="CI67" s="1085">
        <v>43280</v>
      </c>
      <c r="CJ67" s="1085">
        <v>5850</v>
      </c>
      <c r="CK67" s="1085">
        <v>15000</v>
      </c>
      <c r="CL67" s="1085">
        <v>8700</v>
      </c>
      <c r="CM67" s="1085">
        <v>47718.596684999997</v>
      </c>
      <c r="CN67" s="1085">
        <v>63200</v>
      </c>
      <c r="CO67" s="1085">
        <v>70900</v>
      </c>
      <c r="CP67" s="1085">
        <v>55500</v>
      </c>
      <c r="CQ67" s="1085">
        <v>72825</v>
      </c>
      <c r="CR67" s="1085">
        <v>54000</v>
      </c>
      <c r="CS67" s="1085">
        <v>69200</v>
      </c>
      <c r="CT67" s="1085">
        <v>78000</v>
      </c>
      <c r="CU67" s="1085">
        <v>36700</v>
      </c>
      <c r="CV67" s="1085">
        <v>28000</v>
      </c>
      <c r="CW67" s="1085">
        <v>37000</v>
      </c>
      <c r="CX67" s="1085">
        <v>19000</v>
      </c>
      <c r="CY67" s="1085">
        <v>5000</v>
      </c>
      <c r="CZ67" s="1085">
        <v>6500</v>
      </c>
      <c r="DA67" s="1085">
        <v>5400</v>
      </c>
      <c r="DB67" s="1085">
        <v>15400</v>
      </c>
      <c r="DC67" s="1085">
        <v>10100</v>
      </c>
      <c r="DD67" s="1085">
        <v>14400</v>
      </c>
      <c r="DE67" s="1085">
        <v>15400</v>
      </c>
      <c r="DF67" s="1085">
        <v>850</v>
      </c>
      <c r="DG67" s="1085">
        <v>9450</v>
      </c>
      <c r="DH67" s="1085">
        <v>12450</v>
      </c>
      <c r="DI67" s="1085">
        <v>25250</v>
      </c>
      <c r="DJ67" s="1085">
        <v>28300</v>
      </c>
      <c r="DK67" s="1085">
        <v>46000</v>
      </c>
      <c r="DL67" s="1085">
        <v>59500</v>
      </c>
      <c r="DM67" s="1085">
        <v>51300</v>
      </c>
      <c r="DN67" s="1085">
        <v>69500</v>
      </c>
      <c r="DO67" s="1085">
        <v>24000</v>
      </c>
      <c r="DP67" s="1085">
        <v>27300</v>
      </c>
      <c r="DQ67" s="1085">
        <v>8550</v>
      </c>
      <c r="DR67" s="1085">
        <v>0</v>
      </c>
      <c r="DS67" s="1085">
        <v>0</v>
      </c>
      <c r="DT67" s="1085">
        <v>0</v>
      </c>
      <c r="DU67" s="1085">
        <v>0</v>
      </c>
      <c r="DV67" s="1085">
        <v>0</v>
      </c>
      <c r="DW67" s="1085">
        <v>0</v>
      </c>
      <c r="DX67" s="1085">
        <v>0</v>
      </c>
      <c r="DY67" s="1085">
        <v>0</v>
      </c>
      <c r="DZ67" s="1085">
        <v>2000</v>
      </c>
      <c r="EA67" s="1085">
        <v>0</v>
      </c>
      <c r="EB67" s="1085">
        <v>0</v>
      </c>
      <c r="EC67" s="1085">
        <v>1000</v>
      </c>
      <c r="ED67" s="1085">
        <v>2500</v>
      </c>
      <c r="EE67" s="1085">
        <v>0</v>
      </c>
      <c r="EF67" s="1085">
        <v>0</v>
      </c>
      <c r="EG67" s="1085">
        <v>500</v>
      </c>
      <c r="EH67" s="1085">
        <v>0</v>
      </c>
      <c r="EI67" s="1085">
        <v>0</v>
      </c>
      <c r="EJ67" s="1085">
        <v>0</v>
      </c>
      <c r="EK67" s="1085">
        <v>0</v>
      </c>
      <c r="EL67" s="1085">
        <v>1500</v>
      </c>
      <c r="EM67" s="1085">
        <v>0</v>
      </c>
      <c r="EN67" s="1085">
        <v>0</v>
      </c>
      <c r="EO67" s="1085">
        <v>1500</v>
      </c>
      <c r="EP67" s="1085">
        <v>0</v>
      </c>
      <c r="EQ67" s="1085">
        <v>0</v>
      </c>
      <c r="ER67" s="1130">
        <v>0</v>
      </c>
      <c r="ES67" s="1130">
        <v>0</v>
      </c>
      <c r="ET67" s="1130">
        <v>0</v>
      </c>
      <c r="EU67" s="1130">
        <v>0</v>
      </c>
      <c r="EV67" s="1130">
        <v>0</v>
      </c>
      <c r="EW67" s="1130">
        <v>0</v>
      </c>
      <c r="EX67" s="1130">
        <v>0</v>
      </c>
      <c r="EY67" s="1130">
        <v>0</v>
      </c>
      <c r="EZ67" s="1130">
        <v>2300</v>
      </c>
      <c r="FA67" s="1130">
        <v>0</v>
      </c>
      <c r="FB67" s="1130">
        <v>0</v>
      </c>
      <c r="FC67" s="1130">
        <v>6775</v>
      </c>
      <c r="FD67" s="1130">
        <v>2650</v>
      </c>
      <c r="FE67" s="1040"/>
    </row>
    <row r="68" spans="1:161" ht="15.75" customHeight="1">
      <c r="A68" s="1084" t="s">
        <v>977</v>
      </c>
      <c r="B68" s="1085">
        <v>627346.9</v>
      </c>
      <c r="C68" s="1085">
        <v>505789.5</v>
      </c>
      <c r="D68" s="1085">
        <v>550583.19999999995</v>
      </c>
      <c r="E68" s="1085">
        <v>545117.30000000005</v>
      </c>
      <c r="F68" s="1085">
        <v>548401.1</v>
      </c>
      <c r="G68" s="1085">
        <v>592553.9</v>
      </c>
      <c r="H68" s="1085">
        <v>538161.9</v>
      </c>
      <c r="I68" s="1085">
        <v>561215.80000000005</v>
      </c>
      <c r="J68" s="1085">
        <v>579937.1</v>
      </c>
      <c r="K68" s="1085">
        <v>586872.5</v>
      </c>
      <c r="L68" s="1085">
        <v>532573.80000000005</v>
      </c>
      <c r="M68" s="1085">
        <v>581569.19999999995</v>
      </c>
      <c r="N68" s="1085">
        <v>773157.7</v>
      </c>
      <c r="O68" s="1085">
        <v>637316</v>
      </c>
      <c r="P68" s="1085">
        <v>598794.9</v>
      </c>
      <c r="Q68" s="1085">
        <v>587714.5</v>
      </c>
      <c r="R68" s="1085">
        <v>609996.5</v>
      </c>
      <c r="S68" s="1085">
        <v>422165.9</v>
      </c>
      <c r="T68" s="1085">
        <v>535279.9</v>
      </c>
      <c r="U68" s="1085">
        <v>561586.4</v>
      </c>
      <c r="V68" s="1085">
        <v>629328.4</v>
      </c>
      <c r="W68" s="1085">
        <v>569699.5</v>
      </c>
      <c r="X68" s="1085">
        <v>639315.69999999995</v>
      </c>
      <c r="Y68" s="1085">
        <v>591860.80000000005</v>
      </c>
      <c r="Z68" s="1085">
        <v>701891.9</v>
      </c>
      <c r="AA68" s="1085">
        <v>623990</v>
      </c>
      <c r="AB68" s="1085">
        <v>620843.80000000005</v>
      </c>
      <c r="AC68" s="1085">
        <v>593654.69999999995</v>
      </c>
      <c r="AD68" s="1085">
        <v>596994.1</v>
      </c>
      <c r="AE68" s="1085">
        <v>630483.9</v>
      </c>
      <c r="AF68" s="1085">
        <v>669505.9</v>
      </c>
      <c r="AG68" s="1085">
        <v>677663.8</v>
      </c>
      <c r="AH68" s="1085">
        <v>678650.20000000007</v>
      </c>
      <c r="AI68" s="1085">
        <v>690148.6</v>
      </c>
      <c r="AJ68" s="1085">
        <v>694855.4</v>
      </c>
      <c r="AK68" s="1085">
        <v>734127.3</v>
      </c>
      <c r="AL68" s="1085">
        <v>770977.89999999991</v>
      </c>
      <c r="AM68" s="1085">
        <v>767127</v>
      </c>
      <c r="AN68" s="1085">
        <v>747788.3</v>
      </c>
      <c r="AO68" s="1085">
        <v>704639.1</v>
      </c>
      <c r="AP68" s="1085">
        <v>704127.7</v>
      </c>
      <c r="AQ68" s="1085">
        <v>648508.4</v>
      </c>
      <c r="AR68" s="1085">
        <v>678773.8</v>
      </c>
      <c r="AS68" s="1085">
        <v>625646.20000000007</v>
      </c>
      <c r="AT68" s="1085">
        <v>723183.7</v>
      </c>
      <c r="AU68" s="1085">
        <v>712317.4</v>
      </c>
      <c r="AV68" s="1085">
        <v>692646.2</v>
      </c>
      <c r="AW68" s="1085">
        <v>741988.00000000012</v>
      </c>
      <c r="AX68" s="1085">
        <v>783343.99999999988</v>
      </c>
      <c r="AY68" s="1085">
        <v>1064060.206</v>
      </c>
      <c r="AZ68" s="1085">
        <v>657265.85100000002</v>
      </c>
      <c r="BA68" s="1085">
        <v>1233463.5449999999</v>
      </c>
      <c r="BB68" s="1085">
        <v>1296503.426</v>
      </c>
      <c r="BC68" s="1085">
        <v>1285989.784</v>
      </c>
      <c r="BD68" s="1085">
        <v>999439.50399999996</v>
      </c>
      <c r="BE68" s="1085">
        <v>877924.27899999998</v>
      </c>
      <c r="BF68" s="1085">
        <v>813708.98199999996</v>
      </c>
      <c r="BG68" s="1085">
        <v>881998.14199999999</v>
      </c>
      <c r="BH68" s="1085">
        <v>830779.50399999996</v>
      </c>
      <c r="BI68" s="1085">
        <v>897592.59469999978</v>
      </c>
      <c r="BJ68" s="1085">
        <v>1020418.5802454798</v>
      </c>
      <c r="BK68" s="1085">
        <v>602083.32774919004</v>
      </c>
      <c r="BL68" s="1085">
        <v>752621.00459495001</v>
      </c>
      <c r="BM68" s="1085">
        <v>907136.2998190003</v>
      </c>
      <c r="BN68" s="1085">
        <v>1080610.3778557498</v>
      </c>
      <c r="BO68" s="1085">
        <v>1224908.3136698301</v>
      </c>
      <c r="BP68" s="1085">
        <v>1449381.27493907</v>
      </c>
      <c r="BQ68" s="1085">
        <v>1687783.3823889701</v>
      </c>
      <c r="BR68" s="1085">
        <v>1338564.0909819601</v>
      </c>
      <c r="BS68" s="1085">
        <v>1707800.6416489801</v>
      </c>
      <c r="BT68" s="1085">
        <v>1672516.5138667403</v>
      </c>
      <c r="BU68" s="1085">
        <v>1415792.69304014</v>
      </c>
      <c r="BV68" s="1085">
        <v>1755251.9536821099</v>
      </c>
      <c r="BW68" s="1085">
        <v>1975799.32431514</v>
      </c>
      <c r="BX68" s="1085">
        <v>2051428.9476848799</v>
      </c>
      <c r="BY68" s="1085">
        <v>1516934.5544833902</v>
      </c>
      <c r="BZ68" s="1085">
        <v>1962980.3579094503</v>
      </c>
      <c r="CA68" s="1085">
        <v>2159565.1864648503</v>
      </c>
      <c r="CB68" s="1085">
        <v>2173465.1506413096</v>
      </c>
      <c r="CC68" s="1085">
        <v>2151290.0212394102</v>
      </c>
      <c r="CD68" s="1085">
        <v>1840129.9002109696</v>
      </c>
      <c r="CE68" s="1085">
        <v>2174002.5424136803</v>
      </c>
      <c r="CF68" s="1085">
        <v>1875790.5352892203</v>
      </c>
      <c r="CG68" s="1085">
        <v>1740380.8894916</v>
      </c>
      <c r="CH68" s="1085">
        <v>1766686.3381832701</v>
      </c>
      <c r="CI68" s="1085">
        <v>1957550.0179031999</v>
      </c>
      <c r="CJ68" s="1085">
        <v>1858402.3485868</v>
      </c>
      <c r="CK68" s="1085">
        <v>1535482.49054561</v>
      </c>
      <c r="CL68" s="1085">
        <v>1656466.8128845699</v>
      </c>
      <c r="CM68" s="1085">
        <v>1682647.6277529299</v>
      </c>
      <c r="CN68" s="1085">
        <v>1569241.2344617799</v>
      </c>
      <c r="CO68" s="1085">
        <v>1520397.5342991699</v>
      </c>
      <c r="CP68" s="1085">
        <v>1385843.19689356</v>
      </c>
      <c r="CQ68" s="1085">
        <v>913017.11391008995</v>
      </c>
      <c r="CR68" s="1085">
        <v>531143.5427325801</v>
      </c>
      <c r="CS68" s="1085">
        <v>236868.4432091999</v>
      </c>
      <c r="CT68" s="1085">
        <v>18379.857083539995</v>
      </c>
      <c r="CU68" s="1085">
        <v>1270917.14659791</v>
      </c>
      <c r="CV68" s="1085">
        <v>1178609.9636725101</v>
      </c>
      <c r="CW68" s="1085">
        <v>1149060.8175907601</v>
      </c>
      <c r="CX68" s="1085">
        <v>1261164.2235896001</v>
      </c>
      <c r="CY68" s="1085">
        <v>1299747.4365376497</v>
      </c>
      <c r="CZ68" s="1085">
        <v>1678976.8859512298</v>
      </c>
      <c r="DA68" s="1085">
        <v>1505398.5776539701</v>
      </c>
      <c r="DB68" s="1085">
        <v>1498045.8780111098</v>
      </c>
      <c r="DC68" s="1085">
        <v>1693809.38307561</v>
      </c>
      <c r="DD68" s="1085">
        <v>1726414.0933376199</v>
      </c>
      <c r="DE68" s="1085">
        <v>1792164.9562900099</v>
      </c>
      <c r="DF68" s="1085">
        <v>1826990.3416755598</v>
      </c>
      <c r="DG68" s="1085">
        <v>1470534.2997650499</v>
      </c>
      <c r="DH68" s="1085">
        <v>1501858.2965881899</v>
      </c>
      <c r="DI68" s="1085">
        <v>1593955.8899270501</v>
      </c>
      <c r="DJ68" s="1085">
        <v>1576880.5542167299</v>
      </c>
      <c r="DK68" s="1085">
        <v>1629367.0724399898</v>
      </c>
      <c r="DL68" s="1085">
        <v>1700269.4873800201</v>
      </c>
      <c r="DM68" s="1085">
        <v>1687904.8016331699</v>
      </c>
      <c r="DN68" s="1085">
        <v>1890948.22287777</v>
      </c>
      <c r="DO68" s="1085">
        <v>1740810.89611886</v>
      </c>
      <c r="DP68" s="1085">
        <v>1713259.8243387702</v>
      </c>
      <c r="DQ68" s="1085">
        <v>1741970.59461015</v>
      </c>
      <c r="DR68" s="1085">
        <v>1602362.43233776</v>
      </c>
      <c r="DS68" s="1085">
        <v>2018716.6890256202</v>
      </c>
      <c r="DT68" s="1085">
        <v>1877504.8188905001</v>
      </c>
      <c r="DU68" s="1085">
        <v>1674998.6952128701</v>
      </c>
      <c r="DV68" s="1085">
        <v>1770676.2343995399</v>
      </c>
      <c r="DW68" s="1085">
        <v>1554150.6981363802</v>
      </c>
      <c r="DX68" s="1085">
        <v>1656046.81974068</v>
      </c>
      <c r="DY68" s="1085">
        <v>1742371.9171855901</v>
      </c>
      <c r="DZ68" s="1085">
        <v>1683246.0155941402</v>
      </c>
      <c r="EA68" s="1085">
        <v>1802578.5654631103</v>
      </c>
      <c r="EB68" s="1085">
        <v>1883481.1157082701</v>
      </c>
      <c r="EC68" s="1085">
        <v>1949685.4073989904</v>
      </c>
      <c r="ED68" s="1085">
        <v>1755548.1617689603</v>
      </c>
      <c r="EE68" s="1085">
        <v>1783095.9670669204</v>
      </c>
      <c r="EF68" s="1085">
        <v>1982302.9051787101</v>
      </c>
      <c r="EG68" s="1085">
        <v>1976923.0418205797</v>
      </c>
      <c r="EH68" s="1085">
        <v>1861308.4147058502</v>
      </c>
      <c r="EI68" s="1085">
        <v>1794813.0609344498</v>
      </c>
      <c r="EJ68" s="1085">
        <v>1876163.8372816502</v>
      </c>
      <c r="EK68" s="1085">
        <v>1773000.1588905102</v>
      </c>
      <c r="EL68" s="1085">
        <v>1809662.1369377598</v>
      </c>
      <c r="EM68" s="1085">
        <v>1935844.5824409204</v>
      </c>
      <c r="EN68" s="1085">
        <v>1989406.1850118602</v>
      </c>
      <c r="EO68" s="1085">
        <v>1876269.0931823403</v>
      </c>
      <c r="EP68" s="1085">
        <v>1920816.6776869502</v>
      </c>
      <c r="EQ68" s="1085">
        <v>1925537.6199785103</v>
      </c>
      <c r="ER68" s="1130">
        <v>2031943.0501220198</v>
      </c>
      <c r="ES68" s="1130">
        <v>1805826.0823823295</v>
      </c>
      <c r="ET68" s="1130">
        <v>1742117.5364706405</v>
      </c>
      <c r="EU68" s="1130">
        <v>1711435.2189758401</v>
      </c>
      <c r="EV68" s="1130">
        <v>1732417.5498331198</v>
      </c>
      <c r="EW68" s="1130">
        <v>1822955.5997105301</v>
      </c>
      <c r="EX68" s="1130">
        <v>1910549.3478184005</v>
      </c>
      <c r="EY68" s="1130">
        <v>1929753.6657062699</v>
      </c>
      <c r="EZ68" s="1130">
        <v>2032781.4756440206</v>
      </c>
      <c r="FA68" s="1130">
        <v>2291660.8693272495</v>
      </c>
      <c r="FB68" s="1130">
        <v>2110191.7428300595</v>
      </c>
      <c r="FC68" s="1130">
        <v>2254847.3061071099</v>
      </c>
      <c r="FD68" s="1130">
        <v>2334079.0938221901</v>
      </c>
      <c r="FE68" s="1040"/>
    </row>
    <row r="69" spans="1:161" ht="15.75" customHeight="1">
      <c r="A69" s="1131" t="s">
        <v>978</v>
      </c>
      <c r="B69" s="1085">
        <v>69746.3</v>
      </c>
      <c r="C69" s="1085">
        <v>72561.399999999994</v>
      </c>
      <c r="D69" s="1085">
        <v>53241.2</v>
      </c>
      <c r="E69" s="1085">
        <v>51006.5</v>
      </c>
      <c r="F69" s="1085">
        <v>52632.5</v>
      </c>
      <c r="G69" s="1085">
        <v>59066.2</v>
      </c>
      <c r="H69" s="1085">
        <v>65534.7</v>
      </c>
      <c r="I69" s="1085">
        <v>66591.8</v>
      </c>
      <c r="J69" s="1085">
        <v>67453.2</v>
      </c>
      <c r="K69" s="1085">
        <v>94704.3</v>
      </c>
      <c r="L69" s="1085">
        <v>118601.5</v>
      </c>
      <c r="M69" s="1085">
        <v>107361.4</v>
      </c>
      <c r="N69" s="1085">
        <v>77361.399999999994</v>
      </c>
      <c r="O69" s="1085">
        <v>62152.4</v>
      </c>
      <c r="P69" s="1085">
        <v>79652.3</v>
      </c>
      <c r="Q69" s="1085">
        <v>78952.100000000006</v>
      </c>
      <c r="R69" s="1085">
        <v>62152.4</v>
      </c>
      <c r="S69" s="1085">
        <v>106112</v>
      </c>
      <c r="T69" s="1085">
        <v>104536.8</v>
      </c>
      <c r="U69" s="1085">
        <v>105334.1</v>
      </c>
      <c r="V69" s="1085">
        <v>101312.8</v>
      </c>
      <c r="W69" s="1085">
        <v>102213.5</v>
      </c>
      <c r="X69" s="1085">
        <v>100324.6</v>
      </c>
      <c r="Y69" s="1085">
        <v>188574.3</v>
      </c>
      <c r="Z69" s="1085">
        <v>248136.9</v>
      </c>
      <c r="AA69" s="1085">
        <v>246562.3</v>
      </c>
      <c r="AB69" s="1085">
        <v>248356.2</v>
      </c>
      <c r="AC69" s="1085">
        <v>240852.3</v>
      </c>
      <c r="AD69" s="1085">
        <v>242568.4</v>
      </c>
      <c r="AE69" s="1085">
        <v>245332.6</v>
      </c>
      <c r="AF69" s="1085">
        <v>250566.7</v>
      </c>
      <c r="AG69" s="1085">
        <v>251265.3</v>
      </c>
      <c r="AH69" s="1085">
        <v>252123.5</v>
      </c>
      <c r="AI69" s="1085">
        <v>254258.1</v>
      </c>
      <c r="AJ69" s="1085">
        <v>255321.4</v>
      </c>
      <c r="AK69" s="1085">
        <v>266119.2</v>
      </c>
      <c r="AL69" s="1085">
        <v>269987.90000000002</v>
      </c>
      <c r="AM69" s="1085">
        <v>270012.3</v>
      </c>
      <c r="AN69" s="1085">
        <v>268025.7</v>
      </c>
      <c r="AO69" s="1085">
        <v>254365.9</v>
      </c>
      <c r="AP69" s="1085">
        <v>254304.3</v>
      </c>
      <c r="AQ69" s="1085">
        <v>250632.4</v>
      </c>
      <c r="AR69" s="1085">
        <v>255323.1</v>
      </c>
      <c r="AS69" s="1085">
        <v>248578.3</v>
      </c>
      <c r="AT69" s="1085">
        <v>258636.1</v>
      </c>
      <c r="AU69" s="1085">
        <v>265429.90000000002</v>
      </c>
      <c r="AV69" s="1085">
        <v>263547.09999999998</v>
      </c>
      <c r="AW69" s="1085">
        <v>268818</v>
      </c>
      <c r="AX69" s="1085">
        <v>267441</v>
      </c>
      <c r="AY69" s="1085">
        <v>0</v>
      </c>
      <c r="AZ69" s="1085">
        <v>0</v>
      </c>
      <c r="BA69" s="1085">
        <v>0</v>
      </c>
      <c r="BB69" s="1085">
        <v>0</v>
      </c>
      <c r="BC69" s="1085">
        <v>0</v>
      </c>
      <c r="BD69" s="1085">
        <v>313541.59999999998</v>
      </c>
      <c r="BE69" s="1085">
        <v>314165.40000000002</v>
      </c>
      <c r="BF69" s="1085">
        <v>314897.59999999998</v>
      </c>
      <c r="BG69" s="1085">
        <v>311864.09999999998</v>
      </c>
      <c r="BH69" s="1085">
        <v>305758.40000000002</v>
      </c>
      <c r="BI69" s="1085">
        <v>314741.09999999998</v>
      </c>
      <c r="BJ69" s="1085">
        <v>242490.54706367999</v>
      </c>
      <c r="BK69" s="1085">
        <v>200717.00144188001</v>
      </c>
      <c r="BL69" s="1085">
        <v>208261.57652154999</v>
      </c>
      <c r="BM69" s="1085">
        <v>294371.45694767998</v>
      </c>
      <c r="BN69" s="1085">
        <v>294547.52632951998</v>
      </c>
      <c r="BO69" s="1085">
        <v>232814.91463120002</v>
      </c>
      <c r="BP69" s="1085">
        <v>443039.99715388997</v>
      </c>
      <c r="BQ69" s="1085">
        <v>543451.26599999995</v>
      </c>
      <c r="BR69" s="1085">
        <v>430253.625</v>
      </c>
      <c r="BS69" s="1085">
        <v>451426.989</v>
      </c>
      <c r="BT69" s="1085">
        <v>576745.81900000002</v>
      </c>
      <c r="BU69" s="1085">
        <v>597268.19900000002</v>
      </c>
      <c r="BV69" s="1085">
        <v>818625.15800000005</v>
      </c>
      <c r="BW69" s="1085">
        <v>956734.94099999999</v>
      </c>
      <c r="BX69" s="1085">
        <v>1082403.8999999999</v>
      </c>
      <c r="BY69" s="1085">
        <v>590561.19999999995</v>
      </c>
      <c r="BZ69" s="1085">
        <v>606783.1</v>
      </c>
      <c r="CA69" s="1085">
        <v>610633.27036273002</v>
      </c>
      <c r="CB69" s="1085">
        <v>647391.64358550997</v>
      </c>
      <c r="CC69" s="1085">
        <v>577498.32791380002</v>
      </c>
      <c r="CD69" s="1085">
        <v>594144.63432293001</v>
      </c>
      <c r="CE69" s="1085">
        <v>815409.86895440007</v>
      </c>
      <c r="CF69" s="1085">
        <v>721568.14612385991</v>
      </c>
      <c r="CG69" s="1085">
        <v>700434.53951124998</v>
      </c>
      <c r="CH69" s="1085">
        <v>632415.88807061</v>
      </c>
      <c r="CI69" s="1085">
        <v>654152.6800225199</v>
      </c>
      <c r="CJ69" s="1085">
        <v>577615.01620871993</v>
      </c>
      <c r="CK69" s="1085">
        <v>525883.94759171992</v>
      </c>
      <c r="CL69" s="1085">
        <v>548650.73685235006</v>
      </c>
      <c r="CM69" s="1085">
        <v>557466.12851717009</v>
      </c>
      <c r="CN69" s="1085">
        <v>540085.71682391001</v>
      </c>
      <c r="CO69" s="1085">
        <v>546461.62667443999</v>
      </c>
      <c r="CP69" s="1085">
        <v>554843.82152568002</v>
      </c>
      <c r="CQ69" s="1085">
        <v>498011.41478969005</v>
      </c>
      <c r="CR69" s="1085">
        <v>457823.00691890001</v>
      </c>
      <c r="CS69" s="1085">
        <v>468932.24949955993</v>
      </c>
      <c r="CT69" s="1085">
        <v>397819.52393243997</v>
      </c>
      <c r="CU69" s="1085">
        <v>444599.16308944003</v>
      </c>
      <c r="CV69" s="1085">
        <v>462035.56332565995</v>
      </c>
      <c r="CW69" s="1085">
        <v>448979.63461382006</v>
      </c>
      <c r="CX69" s="1085">
        <v>481121.74933484005</v>
      </c>
      <c r="CY69" s="1085">
        <v>453999.82387264003</v>
      </c>
      <c r="CZ69" s="1085">
        <v>529240.78770751006</v>
      </c>
      <c r="DA69" s="1085">
        <v>462739.57978539</v>
      </c>
      <c r="DB69" s="1085">
        <v>408349.82461339998</v>
      </c>
      <c r="DC69" s="1085">
        <v>425684.98772069003</v>
      </c>
      <c r="DD69" s="1085">
        <v>433718.71059700003</v>
      </c>
      <c r="DE69" s="1085">
        <v>414385.59504143003</v>
      </c>
      <c r="DF69" s="1085">
        <v>465318.03477203997</v>
      </c>
      <c r="DG69" s="1085">
        <v>446229.67570896004</v>
      </c>
      <c r="DH69" s="1085">
        <v>433863.47326140996</v>
      </c>
      <c r="DI69" s="1085">
        <v>432875.47010494</v>
      </c>
      <c r="DJ69" s="1085">
        <v>450445.95327975001</v>
      </c>
      <c r="DK69" s="1085">
        <v>499447.02547426004</v>
      </c>
      <c r="DL69" s="1085">
        <v>612100.40552125988</v>
      </c>
      <c r="DM69" s="1085">
        <v>715419.46488575998</v>
      </c>
      <c r="DN69" s="1085">
        <v>917224.92981539003</v>
      </c>
      <c r="DO69" s="1085">
        <v>871132.46803706011</v>
      </c>
      <c r="DP69" s="1085">
        <v>881961.50455705007</v>
      </c>
      <c r="DQ69" s="1085">
        <v>742522.0844001699</v>
      </c>
      <c r="DR69" s="1085">
        <v>718207.54617306998</v>
      </c>
      <c r="DS69" s="1085">
        <v>825399.75210070994</v>
      </c>
      <c r="DT69" s="1085">
        <v>801108.98425198998</v>
      </c>
      <c r="DU69" s="1085">
        <v>739908.33152870007</v>
      </c>
      <c r="DV69" s="1085">
        <v>858428.24860932003</v>
      </c>
      <c r="DW69" s="1085">
        <v>702566.24010833004</v>
      </c>
      <c r="DX69" s="1085">
        <v>728776.71214376995</v>
      </c>
      <c r="DY69" s="1085">
        <v>724341.11467213999</v>
      </c>
      <c r="DZ69" s="1085">
        <v>747419.71892710996</v>
      </c>
      <c r="EA69" s="1085">
        <v>774834.10058238008</v>
      </c>
      <c r="EB69" s="1085">
        <v>772527.26745622011</v>
      </c>
      <c r="EC69" s="1085">
        <v>813197.15469441004</v>
      </c>
      <c r="ED69" s="1085">
        <v>681327.89644919988</v>
      </c>
      <c r="EE69" s="1085">
        <v>745382.8274027101</v>
      </c>
      <c r="EF69" s="1085">
        <v>793774.56604612002</v>
      </c>
      <c r="EG69" s="1085">
        <v>852474.90299184993</v>
      </c>
      <c r="EH69" s="1085">
        <v>762607.85465651006</v>
      </c>
      <c r="EI69" s="1085">
        <v>815898.48085212999</v>
      </c>
      <c r="EJ69" s="1085">
        <v>795569.36016775004</v>
      </c>
      <c r="EK69" s="1085">
        <v>772243.59916929982</v>
      </c>
      <c r="EL69" s="1085">
        <v>797209.43521288002</v>
      </c>
      <c r="EM69" s="1085">
        <v>841017.5518968401</v>
      </c>
      <c r="EN69" s="1085">
        <v>779249.83050687995</v>
      </c>
      <c r="EO69" s="1085">
        <v>756777.83086533006</v>
      </c>
      <c r="EP69" s="1085">
        <v>788387.72760744009</v>
      </c>
      <c r="EQ69" s="1085">
        <v>881951.51637753006</v>
      </c>
      <c r="ER69" s="1130">
        <v>891178.27444262011</v>
      </c>
      <c r="ES69" s="1130">
        <v>870918.48791970999</v>
      </c>
      <c r="ET69" s="1130">
        <v>865777.55095532001</v>
      </c>
      <c r="EU69" s="1130">
        <v>878041.93448444002</v>
      </c>
      <c r="EV69" s="1130">
        <v>854566.53828147007</v>
      </c>
      <c r="EW69" s="1130">
        <v>867560.46486749989</v>
      </c>
      <c r="EX69" s="1130">
        <v>902771.71381722006</v>
      </c>
      <c r="EY69" s="1130">
        <v>821369.35228511994</v>
      </c>
      <c r="EZ69" s="1130">
        <v>986149.90710274002</v>
      </c>
      <c r="FA69" s="1130">
        <v>1092939.6495096702</v>
      </c>
      <c r="FB69" s="1130">
        <v>918569.9190388401</v>
      </c>
      <c r="FC69" s="1130">
        <v>1064436.2823643999</v>
      </c>
      <c r="FD69" s="1130">
        <v>1200554.7305264601</v>
      </c>
      <c r="FE69" s="1040"/>
    </row>
    <row r="70" spans="1:161" ht="15.75" customHeight="1">
      <c r="A70" s="1131" t="s">
        <v>979</v>
      </c>
      <c r="B70" s="1085">
        <v>57784.800000000003</v>
      </c>
      <c r="C70" s="1085">
        <v>54231.1</v>
      </c>
      <c r="D70" s="1085">
        <v>40008.1</v>
      </c>
      <c r="E70" s="1085">
        <v>40331.800000000003</v>
      </c>
      <c r="F70" s="1085">
        <v>41453.199999999997</v>
      </c>
      <c r="G70" s="1085">
        <v>39383.699999999997</v>
      </c>
      <c r="H70" s="1085">
        <v>58747.1</v>
      </c>
      <c r="I70" s="1085">
        <v>57676</v>
      </c>
      <c r="J70" s="1085">
        <v>58654.6</v>
      </c>
      <c r="K70" s="1085">
        <v>68341.100000000006</v>
      </c>
      <c r="L70" s="1085">
        <v>53110</v>
      </c>
      <c r="M70" s="1085">
        <v>78435.899999999994</v>
      </c>
      <c r="N70" s="1085">
        <v>58435.9</v>
      </c>
      <c r="O70" s="1085">
        <v>45876.3</v>
      </c>
      <c r="P70" s="1085">
        <v>46389.5</v>
      </c>
      <c r="Q70" s="1085">
        <v>46989.4</v>
      </c>
      <c r="R70" s="1085">
        <v>45876.3</v>
      </c>
      <c r="S70" s="1085">
        <v>79810.5</v>
      </c>
      <c r="T70" s="1085">
        <v>84639.8</v>
      </c>
      <c r="U70" s="1085">
        <v>76123.5</v>
      </c>
      <c r="V70" s="1085">
        <v>74609.399999999994</v>
      </c>
      <c r="W70" s="1085">
        <v>75231.600000000006</v>
      </c>
      <c r="X70" s="1085">
        <v>65123.9</v>
      </c>
      <c r="Y70" s="1085">
        <v>100545.60000000001</v>
      </c>
      <c r="Z70" s="1085">
        <v>102556.5</v>
      </c>
      <c r="AA70" s="1085">
        <v>102625.9</v>
      </c>
      <c r="AB70" s="1085">
        <v>102546.8</v>
      </c>
      <c r="AC70" s="1085">
        <v>100255.4</v>
      </c>
      <c r="AD70" s="1085">
        <v>101012.6</v>
      </c>
      <c r="AE70" s="1085">
        <v>106698.7</v>
      </c>
      <c r="AF70" s="1085">
        <v>109326.8</v>
      </c>
      <c r="AG70" s="1085">
        <v>110856.2</v>
      </c>
      <c r="AH70" s="1085">
        <v>111201.3</v>
      </c>
      <c r="AI70" s="1085">
        <v>120356.8</v>
      </c>
      <c r="AJ70" s="1085">
        <v>121036.8</v>
      </c>
      <c r="AK70" s="1085">
        <v>132112.29999999999</v>
      </c>
      <c r="AL70" s="1085">
        <v>138132.79999999999</v>
      </c>
      <c r="AM70" s="1085">
        <v>138522</v>
      </c>
      <c r="AN70" s="1085">
        <v>136254.20000000001</v>
      </c>
      <c r="AO70" s="1085">
        <v>132065.70000000001</v>
      </c>
      <c r="AP70" s="1085">
        <v>131987</v>
      </c>
      <c r="AQ70" s="1085">
        <v>128425.8</v>
      </c>
      <c r="AR70" s="1085">
        <v>132455</v>
      </c>
      <c r="AS70" s="1085">
        <v>125659.1</v>
      </c>
      <c r="AT70" s="1085">
        <v>135452</v>
      </c>
      <c r="AU70" s="1085">
        <v>138111.70000000001</v>
      </c>
      <c r="AV70" s="1085">
        <v>138546.5</v>
      </c>
      <c r="AW70" s="1085">
        <v>141317.4</v>
      </c>
      <c r="AX70" s="1085">
        <v>136789.5</v>
      </c>
      <c r="AY70" s="1085">
        <v>0</v>
      </c>
      <c r="AZ70" s="1085">
        <v>0</v>
      </c>
      <c r="BA70" s="1085">
        <v>0</v>
      </c>
      <c r="BB70" s="1085">
        <v>0</v>
      </c>
      <c r="BC70" s="1085">
        <v>0</v>
      </c>
      <c r="BD70" s="1085">
        <v>177814.7</v>
      </c>
      <c r="BE70" s="1085">
        <v>178174.5</v>
      </c>
      <c r="BF70" s="1085">
        <v>178584.7</v>
      </c>
      <c r="BG70" s="1085">
        <v>174428.3</v>
      </c>
      <c r="BH70" s="1085">
        <v>155792</v>
      </c>
      <c r="BI70" s="1085">
        <v>165479.79999999999</v>
      </c>
      <c r="BJ70" s="1085">
        <v>151303.43967299999</v>
      </c>
      <c r="BK70" s="1085">
        <v>92786.280819459993</v>
      </c>
      <c r="BL70" s="1085">
        <v>90621.500064239997</v>
      </c>
      <c r="BM70" s="1085">
        <v>123880.35302906999</v>
      </c>
      <c r="BN70" s="1085">
        <v>141891.44416119001</v>
      </c>
      <c r="BO70" s="1085">
        <v>129717.21499358001</v>
      </c>
      <c r="BP70" s="1085">
        <v>120638.84914133999</v>
      </c>
      <c r="BQ70" s="1085">
        <v>124065.212</v>
      </c>
      <c r="BR70" s="1085">
        <v>160696.402</v>
      </c>
      <c r="BS70" s="1085">
        <v>84592.624999999985</v>
      </c>
      <c r="BT70" s="1085">
        <v>105343.245</v>
      </c>
      <c r="BU70" s="1085">
        <v>185594.33600000001</v>
      </c>
      <c r="BV70" s="1085">
        <v>217496.71399999998</v>
      </c>
      <c r="BW70" s="1085">
        <v>309985.62</v>
      </c>
      <c r="BX70" s="1085">
        <v>79692</v>
      </c>
      <c r="BY70" s="1085">
        <v>84232</v>
      </c>
      <c r="BZ70" s="1085">
        <v>49581.7</v>
      </c>
      <c r="CA70" s="1085">
        <v>152414.12798689</v>
      </c>
      <c r="CB70" s="1085">
        <v>141737.63095640999</v>
      </c>
      <c r="CC70" s="1085">
        <v>146983.69101183003</v>
      </c>
      <c r="CD70" s="1085">
        <v>145894.04154450001</v>
      </c>
      <c r="CE70" s="1085">
        <v>168782.61769132002</v>
      </c>
      <c r="CF70" s="1085">
        <v>157168.05528549</v>
      </c>
      <c r="CG70" s="1085">
        <v>147321.61306477999</v>
      </c>
      <c r="CH70" s="1085">
        <v>134465.55573654</v>
      </c>
      <c r="CI70" s="1085">
        <v>218538.21166348</v>
      </c>
      <c r="CJ70" s="1085">
        <v>219175.63965178002</v>
      </c>
      <c r="CK70" s="1085">
        <v>213593.62097672999</v>
      </c>
      <c r="CL70" s="1085">
        <v>198520.86970509001</v>
      </c>
      <c r="CM70" s="1085">
        <v>210019.58381441998</v>
      </c>
      <c r="CN70" s="1085">
        <v>201933.75751910999</v>
      </c>
      <c r="CO70" s="1085">
        <v>209780.41073072</v>
      </c>
      <c r="CP70" s="1085">
        <v>236770.59653638001</v>
      </c>
      <c r="CQ70" s="1085">
        <v>300836.56638732</v>
      </c>
      <c r="CR70" s="1085">
        <v>270134.65492598002</v>
      </c>
      <c r="CS70" s="1085">
        <v>254649.79614893999</v>
      </c>
      <c r="CT70" s="1085">
        <v>418456.14974599</v>
      </c>
      <c r="CU70" s="1085">
        <v>435213.78107639001</v>
      </c>
      <c r="CV70" s="1085">
        <v>467507.87017538003</v>
      </c>
      <c r="CW70" s="1085">
        <v>495458.98807845998</v>
      </c>
      <c r="CX70" s="1085">
        <v>543704.29959597997</v>
      </c>
      <c r="CY70" s="1085">
        <v>588203.53339673998</v>
      </c>
      <c r="CZ70" s="1085">
        <v>601012.05430130998</v>
      </c>
      <c r="DA70" s="1085">
        <v>644143.5086900699</v>
      </c>
      <c r="DB70" s="1085">
        <v>684577.28461123002</v>
      </c>
      <c r="DC70" s="1085">
        <v>740296.68336298002</v>
      </c>
      <c r="DD70" s="1085">
        <v>759897.43833085999</v>
      </c>
      <c r="DE70" s="1085">
        <v>863936.60725480004</v>
      </c>
      <c r="DF70" s="1085">
        <v>303462.88025017007</v>
      </c>
      <c r="DG70" s="1085">
        <v>284317.84968811</v>
      </c>
      <c r="DH70" s="1085">
        <v>286894.33499950002</v>
      </c>
      <c r="DI70" s="1085">
        <v>411284.65904838999</v>
      </c>
      <c r="DJ70" s="1085">
        <v>443022.78906220995</v>
      </c>
      <c r="DK70" s="1085">
        <v>431240.74278287002</v>
      </c>
      <c r="DL70" s="1085">
        <v>352756.71897991002</v>
      </c>
      <c r="DM70" s="1085">
        <v>345958.64775234996</v>
      </c>
      <c r="DN70" s="1085">
        <v>202023.89011354002</v>
      </c>
      <c r="DO70" s="1085">
        <v>161710.71320091002</v>
      </c>
      <c r="DP70" s="1085">
        <v>219644.83154526001</v>
      </c>
      <c r="DQ70" s="1085">
        <v>256219.82508767999</v>
      </c>
      <c r="DR70" s="1085">
        <v>89424.499616829999</v>
      </c>
      <c r="DS70" s="1085">
        <v>126024.39321907001</v>
      </c>
      <c r="DT70" s="1085">
        <v>97307.20936036999</v>
      </c>
      <c r="DU70" s="1085">
        <v>98236.598259970007</v>
      </c>
      <c r="DV70" s="1085">
        <v>116764.61154914999</v>
      </c>
      <c r="DW70" s="1085">
        <v>101530.71517098999</v>
      </c>
      <c r="DX70" s="1085">
        <v>125320.33454355001</v>
      </c>
      <c r="DY70" s="1085">
        <v>103907.63994969999</v>
      </c>
      <c r="DZ70" s="1085">
        <v>131889.59558669</v>
      </c>
      <c r="EA70" s="1085">
        <v>92110.999594630004</v>
      </c>
      <c r="EB70" s="1085">
        <v>86493.059907960007</v>
      </c>
      <c r="EC70" s="1085">
        <v>115719.63508529001</v>
      </c>
      <c r="ED70" s="1085">
        <v>103581.31664924001</v>
      </c>
      <c r="EE70" s="1085">
        <v>102864.74967605001</v>
      </c>
      <c r="EF70" s="1085">
        <v>112832.28674732002</v>
      </c>
      <c r="EG70" s="1085">
        <v>120912.0463441</v>
      </c>
      <c r="EH70" s="1085">
        <v>182231.14004953002</v>
      </c>
      <c r="EI70" s="1085">
        <v>179658.97908496004</v>
      </c>
      <c r="EJ70" s="1085">
        <v>175792.49455423001</v>
      </c>
      <c r="EK70" s="1085">
        <v>162817.84076277999</v>
      </c>
      <c r="EL70" s="1085">
        <v>161186.53157376</v>
      </c>
      <c r="EM70" s="1085">
        <v>199358.75456187996</v>
      </c>
      <c r="EN70" s="1085">
        <v>201833.74416037</v>
      </c>
      <c r="EO70" s="1085">
        <v>213274.75120127003</v>
      </c>
      <c r="EP70" s="1085">
        <v>186559.35557044001</v>
      </c>
      <c r="EQ70" s="1085">
        <v>185128.09393608</v>
      </c>
      <c r="ER70" s="1130">
        <v>263155.04732724995</v>
      </c>
      <c r="ES70" s="1130">
        <v>154540.32304837002</v>
      </c>
      <c r="ET70" s="1130">
        <v>192188.04108665002</v>
      </c>
      <c r="EU70" s="1130">
        <v>163775.38197598001</v>
      </c>
      <c r="EV70" s="1130">
        <v>170625.79712158002</v>
      </c>
      <c r="EW70" s="1130">
        <v>171258.72403881</v>
      </c>
      <c r="EX70" s="1130">
        <v>146000.66575548</v>
      </c>
      <c r="EY70" s="1130">
        <v>157334.27822928003</v>
      </c>
      <c r="EZ70" s="1130">
        <v>134527.85902850999</v>
      </c>
      <c r="FA70" s="1130">
        <v>129761.20080412</v>
      </c>
      <c r="FB70" s="1130">
        <v>171350.27192611</v>
      </c>
      <c r="FC70" s="1130">
        <v>182817.23002506001</v>
      </c>
      <c r="FD70" s="1130">
        <v>199046.96078662001</v>
      </c>
      <c r="FE70" s="1040"/>
    </row>
    <row r="71" spans="1:161" ht="15.75" customHeight="1">
      <c r="A71" s="1131" t="s">
        <v>980</v>
      </c>
      <c r="B71" s="1085">
        <v>44992.3</v>
      </c>
      <c r="C71" s="1085">
        <v>38123</v>
      </c>
      <c r="D71" s="1085">
        <v>39555.300000000003</v>
      </c>
      <c r="E71" s="1085">
        <v>34135.4</v>
      </c>
      <c r="F71" s="1085">
        <v>35436.1</v>
      </c>
      <c r="G71" s="1085">
        <v>31293.9</v>
      </c>
      <c r="H71" s="1085">
        <v>35468.699999999997</v>
      </c>
      <c r="I71" s="1085">
        <v>35968.300000000003</v>
      </c>
      <c r="J71" s="1085">
        <v>36965.4</v>
      </c>
      <c r="K71" s="1085">
        <v>21908.1</v>
      </c>
      <c r="L71" s="1085">
        <v>18467.599999999999</v>
      </c>
      <c r="M71" s="1085">
        <v>20635.5</v>
      </c>
      <c r="N71" s="1085">
        <v>49635.5</v>
      </c>
      <c r="O71" s="1085">
        <v>48005.599999999999</v>
      </c>
      <c r="P71" s="1085">
        <v>47213.9</v>
      </c>
      <c r="Q71" s="1085">
        <v>48789.599999999999</v>
      </c>
      <c r="R71" s="1085">
        <v>48005.599999999999</v>
      </c>
      <c r="S71" s="1085">
        <v>19038.400000000001</v>
      </c>
      <c r="T71" s="1085">
        <v>39841.300000000003</v>
      </c>
      <c r="U71" s="1085">
        <v>15487.6</v>
      </c>
      <c r="V71" s="1085">
        <v>16897.599999999999</v>
      </c>
      <c r="W71" s="1085">
        <v>17456.8</v>
      </c>
      <c r="X71" s="1085">
        <v>18639.3</v>
      </c>
      <c r="Y71" s="1085">
        <v>39609.1</v>
      </c>
      <c r="Z71" s="1085">
        <v>51213.9</v>
      </c>
      <c r="AA71" s="1085">
        <v>50554.3</v>
      </c>
      <c r="AB71" s="1085">
        <v>49523.6</v>
      </c>
      <c r="AC71" s="1085">
        <v>45882.7</v>
      </c>
      <c r="AD71" s="1085">
        <v>46121</v>
      </c>
      <c r="AE71" s="1085">
        <v>49332.6</v>
      </c>
      <c r="AF71" s="1085">
        <v>53221.7</v>
      </c>
      <c r="AG71" s="1085">
        <v>54321.4</v>
      </c>
      <c r="AH71" s="1085">
        <v>54569.4</v>
      </c>
      <c r="AI71" s="1085">
        <v>56254.3</v>
      </c>
      <c r="AJ71" s="1085">
        <v>58114</v>
      </c>
      <c r="AK71" s="1085">
        <v>63012.9</v>
      </c>
      <c r="AL71" s="1085">
        <v>68879.8</v>
      </c>
      <c r="AM71" s="1085">
        <v>68997.2</v>
      </c>
      <c r="AN71" s="1085">
        <v>66102.5</v>
      </c>
      <c r="AO71" s="1085">
        <v>63546.5</v>
      </c>
      <c r="AP71" s="1085">
        <v>63477.2</v>
      </c>
      <c r="AQ71" s="1085">
        <v>61335.199999999997</v>
      </c>
      <c r="AR71" s="1085">
        <v>65023.1</v>
      </c>
      <c r="AS71" s="1085">
        <v>60255.4</v>
      </c>
      <c r="AT71" s="1085">
        <v>70321.600000000006</v>
      </c>
      <c r="AU71" s="1085">
        <v>73367.100000000006</v>
      </c>
      <c r="AV71" s="1085">
        <v>69146.100000000006</v>
      </c>
      <c r="AW71" s="1085">
        <v>71220.5</v>
      </c>
      <c r="AX71" s="1085">
        <v>71316.800000000003</v>
      </c>
      <c r="AY71" s="1085">
        <v>0</v>
      </c>
      <c r="AZ71" s="1085">
        <v>0</v>
      </c>
      <c r="BA71" s="1085">
        <v>0</v>
      </c>
      <c r="BB71" s="1085">
        <v>0</v>
      </c>
      <c r="BC71" s="1085">
        <v>0</v>
      </c>
      <c r="BD71" s="1085">
        <v>77532.600000000006</v>
      </c>
      <c r="BE71" s="1085">
        <v>77845.600000000006</v>
      </c>
      <c r="BF71" s="1085">
        <v>77909.3</v>
      </c>
      <c r="BG71" s="1085">
        <v>76846.2</v>
      </c>
      <c r="BH71" s="1085">
        <v>73467.8</v>
      </c>
      <c r="BI71" s="1085">
        <v>78445.7</v>
      </c>
      <c r="BJ71" s="1085">
        <v>37033.672984999997</v>
      </c>
      <c r="BK71" s="1085">
        <v>28510.353760560003</v>
      </c>
      <c r="BL71" s="1085">
        <v>27004.862808229998</v>
      </c>
      <c r="BM71" s="1085">
        <v>37511.535433519995</v>
      </c>
      <c r="BN71" s="1085">
        <v>38152.26614657</v>
      </c>
      <c r="BO71" s="1085">
        <v>37717.374612910004</v>
      </c>
      <c r="BP71" s="1085">
        <v>33821.544534959998</v>
      </c>
      <c r="BQ71" s="1085">
        <v>50729.188999999998</v>
      </c>
      <c r="BR71" s="1085">
        <v>50455.38</v>
      </c>
      <c r="BS71" s="1085">
        <v>37051.148999999998</v>
      </c>
      <c r="BT71" s="1085">
        <v>36349.913</v>
      </c>
      <c r="BU71" s="1085">
        <v>34849.565000000002</v>
      </c>
      <c r="BV71" s="1085">
        <v>36403.368999999999</v>
      </c>
      <c r="BW71" s="1085">
        <v>39951.574000000001</v>
      </c>
      <c r="BX71" s="1085">
        <v>35040.300000000003</v>
      </c>
      <c r="BY71" s="1085">
        <v>31795.200000000001</v>
      </c>
      <c r="BZ71" s="1085">
        <v>32234.9</v>
      </c>
      <c r="CA71" s="1085">
        <v>47779.773112679999</v>
      </c>
      <c r="CB71" s="1085">
        <v>31400.507664689998</v>
      </c>
      <c r="CC71" s="1085">
        <v>38474.384762039997</v>
      </c>
      <c r="CD71" s="1085">
        <v>46065.709616029999</v>
      </c>
      <c r="CE71" s="1085">
        <v>42006.431965739997</v>
      </c>
      <c r="CF71" s="1085">
        <v>49847.519116980002</v>
      </c>
      <c r="CG71" s="1085">
        <v>56301.238330660002</v>
      </c>
      <c r="CH71" s="1085">
        <v>80788.383306139993</v>
      </c>
      <c r="CI71" s="1085">
        <v>94086.972623669993</v>
      </c>
      <c r="CJ71" s="1085">
        <v>88786.816461189999</v>
      </c>
      <c r="CK71" s="1085">
        <v>89861.741497089999</v>
      </c>
      <c r="CL71" s="1085">
        <v>87297.389582660006</v>
      </c>
      <c r="CM71" s="1085">
        <v>77244.501398979992</v>
      </c>
      <c r="CN71" s="1085">
        <v>71473.751956259992</v>
      </c>
      <c r="CO71" s="1085">
        <v>69783.253180219996</v>
      </c>
      <c r="CP71" s="1085">
        <v>65883.692962650006</v>
      </c>
      <c r="CQ71" s="1085">
        <v>65323.198911679996</v>
      </c>
      <c r="CR71" s="1085">
        <v>61959.353275779999</v>
      </c>
      <c r="CS71" s="1085">
        <v>179096.03850962</v>
      </c>
      <c r="CT71" s="1085">
        <v>10522.062346430001</v>
      </c>
      <c r="CU71" s="1085">
        <v>-52263.33605736</v>
      </c>
      <c r="CV71" s="1085">
        <v>-106103.92245062999</v>
      </c>
      <c r="CW71" s="1085">
        <v>-109165.11916449</v>
      </c>
      <c r="CX71" s="1085">
        <v>-106930.49188093001</v>
      </c>
      <c r="CY71" s="1085">
        <v>-117819.35556298999</v>
      </c>
      <c r="CZ71" s="1085">
        <v>-117340.21649841999</v>
      </c>
      <c r="DA71" s="1085">
        <v>-105474.23389629</v>
      </c>
      <c r="DB71" s="1085">
        <v>-115527.21113124002</v>
      </c>
      <c r="DC71" s="1085">
        <v>-120699.09459933998</v>
      </c>
      <c r="DD71" s="1085">
        <v>-124187.25240465999</v>
      </c>
      <c r="DE71" s="1085">
        <v>-126721.38062748998</v>
      </c>
      <c r="DF71" s="1085">
        <v>-122759.7753824</v>
      </c>
      <c r="DG71" s="1085">
        <v>-106023.42070059001</v>
      </c>
      <c r="DH71" s="1085">
        <v>-100976.86072476002</v>
      </c>
      <c r="DI71" s="1085">
        <v>-99419.712227589989</v>
      </c>
      <c r="DJ71" s="1085">
        <v>-91523.955794809997</v>
      </c>
      <c r="DK71" s="1085">
        <v>-75791.920851600007</v>
      </c>
      <c r="DL71" s="1085">
        <v>-89478.625043240012</v>
      </c>
      <c r="DM71" s="1085">
        <v>-98681.637139469996</v>
      </c>
      <c r="DN71" s="1085">
        <v>-105286.21204439001</v>
      </c>
      <c r="DO71" s="1085">
        <v>-96627.902007820012</v>
      </c>
      <c r="DP71" s="1085">
        <v>-111318.91584449001</v>
      </c>
      <c r="DQ71" s="1085">
        <v>18249.268976750001</v>
      </c>
      <c r="DR71" s="1085">
        <v>23160.69843416</v>
      </c>
      <c r="DS71" s="1085">
        <v>58357.712870270007</v>
      </c>
      <c r="DT71" s="1085">
        <v>66172.064496849998</v>
      </c>
      <c r="DU71" s="1085">
        <v>72919.988154290011</v>
      </c>
      <c r="DV71" s="1085">
        <v>58087.199065430003</v>
      </c>
      <c r="DW71" s="1085">
        <v>44591.408259969998</v>
      </c>
      <c r="DX71" s="1085">
        <v>28340.882001659997</v>
      </c>
      <c r="DY71" s="1085">
        <v>29771.988220629999</v>
      </c>
      <c r="DZ71" s="1085">
        <v>24021.137254489997</v>
      </c>
      <c r="EA71" s="1085">
        <v>24693.583389289997</v>
      </c>
      <c r="EB71" s="1085">
        <v>25584.253389049998</v>
      </c>
      <c r="EC71" s="1085">
        <v>26222.303801059999</v>
      </c>
      <c r="ED71" s="1085">
        <v>24914.735931200001</v>
      </c>
      <c r="EE71" s="1085">
        <v>27086.307285209994</v>
      </c>
      <c r="EF71" s="1085">
        <v>26392.45341383</v>
      </c>
      <c r="EG71" s="1085">
        <v>24402.729317149999</v>
      </c>
      <c r="EH71" s="1085">
        <v>43044.663630560004</v>
      </c>
      <c r="EI71" s="1085">
        <v>34354.644691820002</v>
      </c>
      <c r="EJ71" s="1085">
        <v>21942.156698300001</v>
      </c>
      <c r="EK71" s="1085">
        <v>16263.12073862</v>
      </c>
      <c r="EL71" s="1085">
        <v>-13769.294499640004</v>
      </c>
      <c r="EM71" s="1085">
        <v>11025.381574179997</v>
      </c>
      <c r="EN71" s="1085">
        <v>13593.044914560001</v>
      </c>
      <c r="EO71" s="1085">
        <v>15898.972152769999</v>
      </c>
      <c r="EP71" s="1085">
        <v>22457.783194240001</v>
      </c>
      <c r="EQ71" s="1085">
        <v>30756.699375430002</v>
      </c>
      <c r="ER71" s="1130">
        <v>37582.68876930001</v>
      </c>
      <c r="ES71" s="1130">
        <v>31227.167573730003</v>
      </c>
      <c r="ET71" s="1130">
        <v>27799.202501760006</v>
      </c>
      <c r="EU71" s="1130">
        <v>25708.769917309997</v>
      </c>
      <c r="EV71" s="1130">
        <v>8470.3626405700034</v>
      </c>
      <c r="EW71" s="1130">
        <v>3928.5505366299985</v>
      </c>
      <c r="EX71" s="1130">
        <v>1600.4237439899994</v>
      </c>
      <c r="EY71" s="1130">
        <v>2418.4084698600036</v>
      </c>
      <c r="EZ71" s="1130">
        <v>3803.5971514699991</v>
      </c>
      <c r="FA71" s="1130">
        <v>2769.622015829998</v>
      </c>
      <c r="FB71" s="1130">
        <v>3352.9887039099981</v>
      </c>
      <c r="FC71" s="1130">
        <v>23441.98486063</v>
      </c>
      <c r="FD71" s="1130">
        <v>12379.256620679997</v>
      </c>
      <c r="FE71" s="1040"/>
    </row>
    <row r="72" spans="1:161" ht="15.75" customHeight="1">
      <c r="A72" s="1131" t="s">
        <v>981</v>
      </c>
      <c r="B72" s="1085">
        <v>93123.5</v>
      </c>
      <c r="C72" s="1085">
        <v>93001.2</v>
      </c>
      <c r="D72" s="1085">
        <v>77581.5</v>
      </c>
      <c r="E72" s="1085">
        <v>67564.2</v>
      </c>
      <c r="F72" s="1085">
        <v>67654.3</v>
      </c>
      <c r="G72" s="1085">
        <v>40102.5</v>
      </c>
      <c r="H72" s="1085">
        <v>45698.3</v>
      </c>
      <c r="I72" s="1085">
        <v>46523.1</v>
      </c>
      <c r="J72" s="1085">
        <v>47635.9</v>
      </c>
      <c r="K72" s="1085">
        <v>48332.4</v>
      </c>
      <c r="L72" s="1085">
        <v>0</v>
      </c>
      <c r="M72" s="1085">
        <v>0</v>
      </c>
      <c r="N72" s="1085">
        <v>92314</v>
      </c>
      <c r="O72" s="1085">
        <v>88923</v>
      </c>
      <c r="P72" s="1085">
        <v>89621.7</v>
      </c>
      <c r="Q72" s="1085">
        <v>88474.9</v>
      </c>
      <c r="R72" s="1085">
        <v>88923</v>
      </c>
      <c r="S72" s="1085">
        <v>74231</v>
      </c>
      <c r="T72" s="1085">
        <v>93121.8</v>
      </c>
      <c r="U72" s="1085">
        <v>73125.899999999994</v>
      </c>
      <c r="V72" s="1085">
        <v>74156.899999999994</v>
      </c>
      <c r="W72" s="1085">
        <v>75412.3</v>
      </c>
      <c r="X72" s="1085">
        <v>73768.100000000006</v>
      </c>
      <c r="Y72" s="1085">
        <v>66418</v>
      </c>
      <c r="Z72" s="1085">
        <v>81236.899999999994</v>
      </c>
      <c r="AA72" s="1085">
        <v>80669.399999999994</v>
      </c>
      <c r="AB72" s="1085">
        <v>79589.7</v>
      </c>
      <c r="AC72" s="1085">
        <v>75668.2</v>
      </c>
      <c r="AD72" s="1085">
        <v>76523.399999999994</v>
      </c>
      <c r="AE72" s="1085">
        <v>80226.899999999994</v>
      </c>
      <c r="AF72" s="1085">
        <v>83658.399999999994</v>
      </c>
      <c r="AG72" s="1085">
        <v>84569.4</v>
      </c>
      <c r="AH72" s="1085">
        <v>85012.6</v>
      </c>
      <c r="AI72" s="1085">
        <v>87336.9</v>
      </c>
      <c r="AJ72" s="1085">
        <v>89542.399999999994</v>
      </c>
      <c r="AK72" s="1085">
        <v>94897.9</v>
      </c>
      <c r="AL72" s="1085">
        <v>97101.6</v>
      </c>
      <c r="AM72" s="1085">
        <v>97302.5</v>
      </c>
      <c r="AN72" s="1085">
        <v>96522.4</v>
      </c>
      <c r="AO72" s="1085">
        <v>91455.6</v>
      </c>
      <c r="AP72" s="1085">
        <v>91402.6</v>
      </c>
      <c r="AQ72" s="1085">
        <v>89874.4</v>
      </c>
      <c r="AR72" s="1085">
        <v>93554.8</v>
      </c>
      <c r="AS72" s="1085">
        <v>87065.2</v>
      </c>
      <c r="AT72" s="1085">
        <v>96547.199999999997</v>
      </c>
      <c r="AU72" s="1085">
        <v>98447.8</v>
      </c>
      <c r="AV72" s="1085">
        <v>98778.9</v>
      </c>
      <c r="AW72" s="1085">
        <v>100754.5</v>
      </c>
      <c r="AX72" s="1085">
        <v>172951.90000000002</v>
      </c>
      <c r="AY72" s="1085">
        <v>0</v>
      </c>
      <c r="AZ72" s="1085">
        <v>0</v>
      </c>
      <c r="BA72" s="1085">
        <v>0</v>
      </c>
      <c r="BB72" s="1085">
        <v>0</v>
      </c>
      <c r="BC72" s="1085">
        <v>0</v>
      </c>
      <c r="BD72" s="1085">
        <v>129968.8</v>
      </c>
      <c r="BE72" s="1085">
        <v>130200</v>
      </c>
      <c r="BF72" s="1085">
        <v>130980</v>
      </c>
      <c r="BG72" s="1085">
        <v>121856.4</v>
      </c>
      <c r="BH72" s="1085">
        <v>108769.5</v>
      </c>
      <c r="BI72" s="1085">
        <v>119456.8</v>
      </c>
      <c r="BJ72" s="1085">
        <v>183543.47313075</v>
      </c>
      <c r="BK72" s="1085">
        <v>1571.0423490000001</v>
      </c>
      <c r="BL72" s="1085">
        <v>1649.5618531300001</v>
      </c>
      <c r="BM72" s="1085">
        <v>-16344.36504465</v>
      </c>
      <c r="BN72" s="1085">
        <v>20072.160872009998</v>
      </c>
      <c r="BO72" s="1085">
        <v>130920.62706972999</v>
      </c>
      <c r="BP72" s="1085">
        <v>107982.37203658</v>
      </c>
      <c r="BQ72" s="1085">
        <v>212089.50599999999</v>
      </c>
      <c r="BR72" s="1085">
        <v>168396.66200000001</v>
      </c>
      <c r="BS72" s="1085">
        <v>103003.72</v>
      </c>
      <c r="BT72" s="1085">
        <v>24263.366999999998</v>
      </c>
      <c r="BU72" s="1085">
        <v>20810.486000000001</v>
      </c>
      <c r="BV72" s="1085">
        <v>135988.28400000001</v>
      </c>
      <c r="BW72" s="1085">
        <v>0</v>
      </c>
      <c r="BX72" s="1085">
        <v>0</v>
      </c>
      <c r="BY72" s="1085">
        <v>56630.8</v>
      </c>
      <c r="BZ72" s="1085">
        <v>116689.4</v>
      </c>
      <c r="CA72" s="1085">
        <v>160733.62961968</v>
      </c>
      <c r="CB72" s="1085">
        <v>146543.34178714</v>
      </c>
      <c r="CC72" s="1085">
        <v>352887.64715352003</v>
      </c>
      <c r="CD72" s="1085">
        <v>105809.27968282001</v>
      </c>
      <c r="CE72" s="1085">
        <v>55888.395588610001</v>
      </c>
      <c r="CF72" s="1085">
        <v>71026.516244270009</v>
      </c>
      <c r="CG72" s="1085">
        <v>-4298.1592546000002</v>
      </c>
      <c r="CH72" s="1085">
        <v>5470.3122354399993</v>
      </c>
      <c r="CI72" s="1085">
        <v>8982.9921722800009</v>
      </c>
      <c r="CJ72" s="1085">
        <v>-22817.96185679</v>
      </c>
      <c r="CK72" s="1085">
        <v>-132073.95418641999</v>
      </c>
      <c r="CL72" s="1085">
        <v>-69584.188432899988</v>
      </c>
      <c r="CM72" s="1085">
        <v>-64299.471152029997</v>
      </c>
      <c r="CN72" s="1085">
        <v>-74226.23878639999</v>
      </c>
      <c r="CO72" s="1085">
        <v>-68540.599923460002</v>
      </c>
      <c r="CP72" s="1085">
        <v>-84480.37674562</v>
      </c>
      <c r="CQ72" s="1085">
        <v>-84650.11635833999</v>
      </c>
      <c r="CR72" s="1085">
        <v>-83080.125846330004</v>
      </c>
      <c r="CS72" s="1085">
        <v>-95189.265328359994</v>
      </c>
      <c r="CT72" s="1085">
        <v>-132062.02695395</v>
      </c>
      <c r="CU72" s="1085">
        <v>-72114.905066449996</v>
      </c>
      <c r="CV72" s="1085">
        <v>-66745.165487610007</v>
      </c>
      <c r="CW72" s="1085">
        <v>-103399.86042405</v>
      </c>
      <c r="CX72" s="1085">
        <v>-50171.488291709997</v>
      </c>
      <c r="CY72" s="1085">
        <v>-36804.230053139996</v>
      </c>
      <c r="CZ72" s="1085">
        <v>-49570.939936769995</v>
      </c>
      <c r="DA72" s="1085">
        <v>-26730.463263409998</v>
      </c>
      <c r="DB72" s="1085">
        <v>-44155.164981949994</v>
      </c>
      <c r="DC72" s="1085">
        <v>-35329.299705559999</v>
      </c>
      <c r="DD72" s="1085">
        <v>-25949.602297950001</v>
      </c>
      <c r="DE72" s="1085">
        <v>-30905.954509880001</v>
      </c>
      <c r="DF72" s="1085">
        <v>-41171.680622309999</v>
      </c>
      <c r="DG72" s="1085">
        <v>-41775.626236169999</v>
      </c>
      <c r="DH72" s="1085">
        <v>-28798.58209104</v>
      </c>
      <c r="DI72" s="1085">
        <v>-36103.614954839999</v>
      </c>
      <c r="DJ72" s="1085">
        <v>-32626.768045470002</v>
      </c>
      <c r="DK72" s="1085">
        <v>-35551.231067109999</v>
      </c>
      <c r="DL72" s="1085">
        <v>-22823.668972660002</v>
      </c>
      <c r="DM72" s="1085">
        <v>-19164.598760060002</v>
      </c>
      <c r="DN72" s="1085">
        <v>-31104.346327130002</v>
      </c>
      <c r="DO72" s="1085">
        <v>-45710.62133989</v>
      </c>
      <c r="DP72" s="1085">
        <v>-49825.297711059997</v>
      </c>
      <c r="DQ72" s="1085">
        <v>-49387.092656879999</v>
      </c>
      <c r="DR72" s="1085">
        <v>-55216.47936071</v>
      </c>
      <c r="DS72" s="1085">
        <v>-65032.894386800006</v>
      </c>
      <c r="DT72" s="1085">
        <v>-71486.093981399987</v>
      </c>
      <c r="DU72" s="1085">
        <v>-58522.259862710001</v>
      </c>
      <c r="DV72" s="1085">
        <v>-61289.116629739998</v>
      </c>
      <c r="DW72" s="1085">
        <v>-61367.737378120008</v>
      </c>
      <c r="DX72" s="1085">
        <v>-63679.032240270004</v>
      </c>
      <c r="DY72" s="1085">
        <v>-55062.13931115</v>
      </c>
      <c r="DZ72" s="1085">
        <v>-55307.71211642</v>
      </c>
      <c r="EA72" s="1085">
        <v>-63926.841972529997</v>
      </c>
      <c r="EB72" s="1085">
        <v>-62159.456673139997</v>
      </c>
      <c r="EC72" s="1085">
        <v>-53215.524950379993</v>
      </c>
      <c r="ED72" s="1085">
        <v>-37792.588625719996</v>
      </c>
      <c r="EE72" s="1085">
        <v>-36886.194121779998</v>
      </c>
      <c r="EF72" s="1085">
        <v>-31039.39231435</v>
      </c>
      <c r="EG72" s="1085">
        <v>-23158.7186869</v>
      </c>
      <c r="EH72" s="1085">
        <v>-24222.692361689999</v>
      </c>
      <c r="EI72" s="1085">
        <v>-29431.3766703</v>
      </c>
      <c r="EJ72" s="1085">
        <v>-29398.9896095</v>
      </c>
      <c r="EK72" s="1085">
        <v>-99944.424063990009</v>
      </c>
      <c r="EL72" s="1085">
        <v>-27140.55073956</v>
      </c>
      <c r="EM72" s="1085">
        <v>-38520.130742689995</v>
      </c>
      <c r="EN72" s="1085">
        <v>-26114.67022969</v>
      </c>
      <c r="EO72" s="1085">
        <v>-24768.66863475</v>
      </c>
      <c r="EP72" s="1085">
        <v>-23138.489879379998</v>
      </c>
      <c r="EQ72" s="1085">
        <v>-11706.639128950001</v>
      </c>
      <c r="ER72" s="1130">
        <v>-26415.954898300002</v>
      </c>
      <c r="ES72" s="1130">
        <v>-27629.39805326</v>
      </c>
      <c r="ET72" s="1130">
        <v>-21335.170218070001</v>
      </c>
      <c r="EU72" s="1130">
        <v>-27824.426845530001</v>
      </c>
      <c r="EV72" s="1130">
        <v>-14550.89325415</v>
      </c>
      <c r="EW72" s="1130">
        <v>-4389.5297506200004</v>
      </c>
      <c r="EX72" s="1130">
        <v>-23494.366554150001</v>
      </c>
      <c r="EY72" s="1130">
        <v>-19023.214219020003</v>
      </c>
      <c r="EZ72" s="1130">
        <v>-25828.991522109998</v>
      </c>
      <c r="FA72" s="1130">
        <v>-11243.761580709999</v>
      </c>
      <c r="FB72" s="1130">
        <v>-27721.822585950002</v>
      </c>
      <c r="FC72" s="1130">
        <v>-25226.117562950003</v>
      </c>
      <c r="FD72" s="1130">
        <v>12280.328993340001</v>
      </c>
      <c r="FE72" s="1040"/>
    </row>
    <row r="73" spans="1:161" ht="15.75" customHeight="1">
      <c r="A73" s="1131" t="s">
        <v>982</v>
      </c>
      <c r="B73" s="1085">
        <v>0</v>
      </c>
      <c r="C73" s="1085">
        <v>0</v>
      </c>
      <c r="D73" s="1085">
        <v>0</v>
      </c>
      <c r="E73" s="1085">
        <v>0</v>
      </c>
      <c r="F73" s="1085">
        <v>0</v>
      </c>
      <c r="G73" s="1085">
        <v>0</v>
      </c>
      <c r="H73" s="1085">
        <v>0</v>
      </c>
      <c r="I73" s="1085">
        <v>0</v>
      </c>
      <c r="J73" s="1085">
        <v>0</v>
      </c>
      <c r="K73" s="1085">
        <v>0</v>
      </c>
      <c r="L73" s="1085">
        <v>8135.4</v>
      </c>
      <c r="M73" s="1085">
        <v>8301.7999999999993</v>
      </c>
      <c r="N73" s="1085">
        <v>0</v>
      </c>
      <c r="O73" s="1085">
        <v>0</v>
      </c>
      <c r="P73" s="1085">
        <v>0</v>
      </c>
      <c r="Q73" s="1085">
        <v>0</v>
      </c>
      <c r="R73" s="1085">
        <v>0</v>
      </c>
      <c r="S73" s="1085">
        <v>0</v>
      </c>
      <c r="T73" s="1085">
        <v>0</v>
      </c>
      <c r="U73" s="1085">
        <v>0</v>
      </c>
      <c r="V73" s="1085">
        <v>0</v>
      </c>
      <c r="W73" s="1085">
        <v>0</v>
      </c>
      <c r="X73" s="1085">
        <v>0</v>
      </c>
      <c r="Y73" s="1085">
        <v>0</v>
      </c>
      <c r="Z73" s="1085">
        <v>0</v>
      </c>
      <c r="AA73" s="1085">
        <v>0</v>
      </c>
      <c r="AB73" s="1085">
        <v>0</v>
      </c>
      <c r="AC73" s="1085">
        <v>0</v>
      </c>
      <c r="AD73" s="1085">
        <v>0</v>
      </c>
      <c r="AE73" s="1085">
        <v>0</v>
      </c>
      <c r="AF73" s="1085">
        <v>0</v>
      </c>
      <c r="AG73" s="1085">
        <v>0</v>
      </c>
      <c r="AH73" s="1085">
        <v>0</v>
      </c>
      <c r="AI73" s="1085">
        <v>0</v>
      </c>
      <c r="AJ73" s="1085">
        <v>0</v>
      </c>
      <c r="AK73" s="1085">
        <v>0</v>
      </c>
      <c r="AL73" s="1085">
        <v>0</v>
      </c>
      <c r="AM73" s="1085">
        <v>0</v>
      </c>
      <c r="AN73" s="1085">
        <v>0</v>
      </c>
      <c r="AO73" s="1085">
        <v>0</v>
      </c>
      <c r="AP73" s="1085">
        <v>0</v>
      </c>
      <c r="AQ73" s="1085">
        <v>0</v>
      </c>
      <c r="AR73" s="1085">
        <v>0</v>
      </c>
      <c r="AS73" s="1085">
        <v>0</v>
      </c>
      <c r="AT73" s="1085">
        <v>0</v>
      </c>
      <c r="AU73" s="1085">
        <v>0</v>
      </c>
      <c r="AV73" s="1085">
        <v>0</v>
      </c>
      <c r="AW73" s="1085">
        <v>0</v>
      </c>
      <c r="AX73" s="1085">
        <v>0</v>
      </c>
      <c r="AY73" s="1085">
        <v>0</v>
      </c>
      <c r="AZ73" s="1085">
        <v>0</v>
      </c>
      <c r="BA73" s="1085">
        <v>0</v>
      </c>
      <c r="BB73" s="1085">
        <v>0</v>
      </c>
      <c r="BC73" s="1085">
        <v>0</v>
      </c>
      <c r="BD73" s="1085">
        <v>0</v>
      </c>
      <c r="BE73" s="1085">
        <v>0</v>
      </c>
      <c r="BF73" s="1085">
        <v>0</v>
      </c>
      <c r="BG73" s="1085">
        <v>0</v>
      </c>
      <c r="BH73" s="1085">
        <v>0</v>
      </c>
      <c r="BI73" s="1085">
        <v>0</v>
      </c>
      <c r="BJ73" s="1085">
        <v>331.49646100000001</v>
      </c>
      <c r="BK73" s="1085">
        <v>5.3956730000000004</v>
      </c>
      <c r="BL73" s="1085">
        <v>5.3917950000000001</v>
      </c>
      <c r="BM73" s="1085">
        <v>337.32513657999999</v>
      </c>
      <c r="BN73" s="1085">
        <v>1037.5785072200001</v>
      </c>
      <c r="BO73" s="1085">
        <v>1037.63615316</v>
      </c>
      <c r="BP73" s="1085">
        <v>14206.99827387</v>
      </c>
      <c r="BQ73" s="1085">
        <v>14201.775</v>
      </c>
      <c r="BR73" s="1085">
        <v>13897.422</v>
      </c>
      <c r="BS73" s="1085">
        <v>872.44600000000003</v>
      </c>
      <c r="BT73" s="1085">
        <v>-3643.9110000000001</v>
      </c>
      <c r="BU73" s="1085">
        <v>-3646.8620000000001</v>
      </c>
      <c r="BV73" s="1085">
        <v>-1560.57</v>
      </c>
      <c r="BW73" s="1085">
        <v>-1560.57</v>
      </c>
      <c r="BX73" s="1085">
        <v>-1525.5</v>
      </c>
      <c r="BY73" s="1085">
        <v>-1525.8</v>
      </c>
      <c r="BZ73" s="1085">
        <v>2634.8</v>
      </c>
      <c r="CA73" s="1085">
        <v>788.39261554999996</v>
      </c>
      <c r="CB73" s="1085">
        <v>1062.5463466900001</v>
      </c>
      <c r="CC73" s="1085">
        <v>-225.49691654</v>
      </c>
      <c r="CD73" s="1085">
        <v>-225.64313308999999</v>
      </c>
      <c r="CE73" s="1085">
        <v>-346.67971752</v>
      </c>
      <c r="CF73" s="1085">
        <v>3495.26755959</v>
      </c>
      <c r="CG73" s="1085">
        <v>17.834645379999998</v>
      </c>
      <c r="CH73" s="1085">
        <v>7154.0346040799996</v>
      </c>
      <c r="CI73" s="1085">
        <v>7722.4393495000004</v>
      </c>
      <c r="CJ73" s="1085">
        <v>7379.3690798300004</v>
      </c>
      <c r="CK73" s="1085">
        <v>10513.12726623</v>
      </c>
      <c r="CL73" s="1085">
        <v>10039.88184371</v>
      </c>
      <c r="CM73" s="1085">
        <v>10792.179227629998</v>
      </c>
      <c r="CN73" s="1085">
        <v>10636.80946798</v>
      </c>
      <c r="CO73" s="1085">
        <v>9107.6198934200002</v>
      </c>
      <c r="CP73" s="1085">
        <v>706.10498947000008</v>
      </c>
      <c r="CQ73" s="1085">
        <v>551.91042274999995</v>
      </c>
      <c r="CR73" s="1085">
        <v>862.30451464999999</v>
      </c>
      <c r="CS73" s="1085">
        <v>-1413.99904784</v>
      </c>
      <c r="CT73" s="1085">
        <v>-1701.01203444</v>
      </c>
      <c r="CU73" s="1085">
        <v>-1828.8808710000001</v>
      </c>
      <c r="CV73" s="1085">
        <v>-2142.1034109100001</v>
      </c>
      <c r="CW73" s="1085">
        <v>-1997.9377877899999</v>
      </c>
      <c r="CX73" s="1085">
        <v>-1913.44852117</v>
      </c>
      <c r="CY73" s="1085">
        <v>-1839.0472096199999</v>
      </c>
      <c r="CZ73" s="1085">
        <v>-1708.3342282599999</v>
      </c>
      <c r="DA73" s="1085">
        <v>-1986.5472502499999</v>
      </c>
      <c r="DB73" s="1085">
        <v>-1955.4500009200001</v>
      </c>
      <c r="DC73" s="1085">
        <v>-2862.6919866200001</v>
      </c>
      <c r="DD73" s="1085">
        <v>332.58032902999997</v>
      </c>
      <c r="DE73" s="1085">
        <v>-3088.6807665799997</v>
      </c>
      <c r="DF73" s="1085">
        <v>-4529.9081200800001</v>
      </c>
      <c r="DG73" s="1085">
        <v>-4744.1010120299998</v>
      </c>
      <c r="DH73" s="1085">
        <v>-4758.6507420799999</v>
      </c>
      <c r="DI73" s="1085">
        <v>-4280.1853336300001</v>
      </c>
      <c r="DJ73" s="1085">
        <v>-4264.0822653100004</v>
      </c>
      <c r="DK73" s="1085">
        <v>-4973.4560381299998</v>
      </c>
      <c r="DL73" s="1085">
        <v>-3448.9180485300003</v>
      </c>
      <c r="DM73" s="1085">
        <v>-3473.8345387600002</v>
      </c>
      <c r="DN73" s="1085">
        <v>-3446.7744985700001</v>
      </c>
      <c r="DO73" s="1085">
        <v>-4199.1330644999998</v>
      </c>
      <c r="DP73" s="1085">
        <v>-3501.30108423</v>
      </c>
      <c r="DQ73" s="1085">
        <v>-2703.1202494499998</v>
      </c>
      <c r="DR73" s="1085">
        <v>-2576.3913079699996</v>
      </c>
      <c r="DS73" s="1085">
        <v>-1760.87272749</v>
      </c>
      <c r="DT73" s="1085">
        <v>-3018.0181050000001</v>
      </c>
      <c r="DU73" s="1085">
        <v>-1264.4752131600001</v>
      </c>
      <c r="DV73" s="1085">
        <v>-747.29805569000007</v>
      </c>
      <c r="DW73" s="1085">
        <v>-393.79893124</v>
      </c>
      <c r="DX73" s="1085">
        <v>209.74494996999999</v>
      </c>
      <c r="DY73" s="1085">
        <v>27.526254359999999</v>
      </c>
      <c r="DZ73" s="1085">
        <v>2697.7203207800003</v>
      </c>
      <c r="EA73" s="1085">
        <v>-39.806436529999999</v>
      </c>
      <c r="EB73" s="1085">
        <v>238.19621563999999</v>
      </c>
      <c r="EC73" s="1085">
        <v>550.35982317999992</v>
      </c>
      <c r="ED73" s="1085">
        <v>16219.02717551</v>
      </c>
      <c r="EE73" s="1085">
        <v>16447.058059840001</v>
      </c>
      <c r="EF73" s="1085">
        <v>17640.28876757</v>
      </c>
      <c r="EG73" s="1085">
        <v>17279.110203389999</v>
      </c>
      <c r="EH73" s="1085">
        <v>17397.975981930002</v>
      </c>
      <c r="EI73" s="1085">
        <v>78.912176169999995</v>
      </c>
      <c r="EJ73" s="1085">
        <v>34.03220151</v>
      </c>
      <c r="EK73" s="1085">
        <v>62.017258779999999</v>
      </c>
      <c r="EL73" s="1085">
        <v>-0.99278460999999996</v>
      </c>
      <c r="EM73" s="1085">
        <v>40.59785162</v>
      </c>
      <c r="EN73" s="1085">
        <v>0.84866620999999998</v>
      </c>
      <c r="EO73" s="1085">
        <v>0.85491172999999998</v>
      </c>
      <c r="EP73" s="1085">
        <v>-0.15672321</v>
      </c>
      <c r="EQ73" s="1085">
        <v>0.70326779000000006</v>
      </c>
      <c r="ER73" s="1130">
        <v>0.71257503</v>
      </c>
      <c r="ES73" s="1130">
        <v>0.67794027000000001</v>
      </c>
      <c r="ET73" s="1130">
        <v>0.68535250000000003</v>
      </c>
      <c r="EU73" s="1130">
        <v>1996.65809885</v>
      </c>
      <c r="EV73" s="1130">
        <v>1.3267741899999999</v>
      </c>
      <c r="EW73" s="1130">
        <v>1.28188879</v>
      </c>
      <c r="EX73" s="1130">
        <v>1.3114044599999999</v>
      </c>
      <c r="EY73" s="1130">
        <v>1.3536786299999999</v>
      </c>
      <c r="EZ73" s="1130">
        <v>1.74912863</v>
      </c>
      <c r="FA73" s="1130">
        <v>1865.48732608</v>
      </c>
      <c r="FB73" s="1130">
        <v>1393.7454113900001</v>
      </c>
      <c r="FC73" s="1130">
        <v>2623.84804566</v>
      </c>
      <c r="FD73" s="1130">
        <v>0.56060253999999998</v>
      </c>
      <c r="FE73" s="1040"/>
    </row>
    <row r="74" spans="1:161" ht="15.75" customHeight="1">
      <c r="A74" s="1131" t="s">
        <v>36</v>
      </c>
      <c r="B74" s="1085">
        <v>0</v>
      </c>
      <c r="C74" s="1085">
        <v>0</v>
      </c>
      <c r="D74" s="1085">
        <v>0</v>
      </c>
      <c r="E74" s="1085">
        <v>0</v>
      </c>
      <c r="F74" s="1085">
        <v>0</v>
      </c>
      <c r="G74" s="1085">
        <v>0</v>
      </c>
      <c r="H74" s="1085">
        <v>0</v>
      </c>
      <c r="I74" s="1085">
        <v>0</v>
      </c>
      <c r="J74" s="1085"/>
      <c r="K74" s="1085"/>
      <c r="L74" s="1085"/>
      <c r="M74" s="1085"/>
      <c r="N74" s="1085"/>
      <c r="O74" s="1085">
        <v>0</v>
      </c>
      <c r="P74" s="1085">
        <v>0</v>
      </c>
      <c r="Q74" s="1085">
        <v>0</v>
      </c>
      <c r="R74" s="1085">
        <v>0</v>
      </c>
      <c r="S74" s="1085">
        <v>0</v>
      </c>
      <c r="T74" s="1085">
        <v>0</v>
      </c>
      <c r="U74" s="1085">
        <v>0</v>
      </c>
      <c r="V74" s="1085">
        <v>0</v>
      </c>
      <c r="W74" s="1085">
        <v>0</v>
      </c>
      <c r="X74" s="1085">
        <v>0</v>
      </c>
      <c r="Y74" s="1085">
        <v>0</v>
      </c>
      <c r="Z74" s="1085">
        <v>0</v>
      </c>
      <c r="AA74" s="1085">
        <v>0</v>
      </c>
      <c r="AB74" s="1085">
        <v>0</v>
      </c>
      <c r="AC74" s="1085">
        <v>0</v>
      </c>
      <c r="AD74" s="1085">
        <v>0</v>
      </c>
      <c r="AE74" s="1085">
        <v>0</v>
      </c>
      <c r="AF74" s="1085">
        <v>0</v>
      </c>
      <c r="AG74" s="1085">
        <v>0</v>
      </c>
      <c r="AH74" s="1085">
        <v>0</v>
      </c>
      <c r="AI74" s="1085">
        <v>0</v>
      </c>
      <c r="AJ74" s="1085">
        <v>0</v>
      </c>
      <c r="AK74" s="1085">
        <v>0</v>
      </c>
      <c r="AL74" s="1085">
        <v>0</v>
      </c>
      <c r="AM74" s="1085">
        <v>0</v>
      </c>
      <c r="AN74" s="1085">
        <v>0</v>
      </c>
      <c r="AO74" s="1085">
        <v>0</v>
      </c>
      <c r="AP74" s="1085">
        <v>0</v>
      </c>
      <c r="AQ74" s="1085">
        <v>0</v>
      </c>
      <c r="AR74" s="1085">
        <v>0</v>
      </c>
      <c r="AS74" s="1085">
        <v>0</v>
      </c>
      <c r="AT74" s="1085">
        <v>0</v>
      </c>
      <c r="AU74" s="1085">
        <v>0</v>
      </c>
      <c r="AV74" s="1085">
        <v>0</v>
      </c>
      <c r="AW74" s="1085">
        <v>0</v>
      </c>
      <c r="AX74" s="1085">
        <v>0</v>
      </c>
      <c r="AY74" s="1085">
        <v>0</v>
      </c>
      <c r="AZ74" s="1085">
        <v>0</v>
      </c>
      <c r="BA74" s="1085">
        <v>0</v>
      </c>
      <c r="BB74" s="1085">
        <v>0</v>
      </c>
      <c r="BC74" s="1085">
        <v>0</v>
      </c>
      <c r="BD74" s="1085">
        <v>0</v>
      </c>
      <c r="BE74" s="1085">
        <v>0</v>
      </c>
      <c r="BF74" s="1085">
        <v>0</v>
      </c>
      <c r="BG74" s="1085">
        <v>0</v>
      </c>
      <c r="BH74" s="1085">
        <v>0</v>
      </c>
      <c r="BI74" s="1085">
        <v>0</v>
      </c>
      <c r="BJ74" s="1085">
        <v>2328.4373901999998</v>
      </c>
      <c r="BK74" s="1085">
        <v>7549.2814944100001</v>
      </c>
      <c r="BL74" s="1085">
        <v>105463.76597128999</v>
      </c>
      <c r="BM74" s="1085">
        <v>103902.50228699</v>
      </c>
      <c r="BN74" s="1085">
        <v>172045.54652241</v>
      </c>
      <c r="BO74" s="1085">
        <v>171501.09606946999</v>
      </c>
      <c r="BP74" s="1085">
        <v>195213.25938336999</v>
      </c>
      <c r="BQ74" s="1085">
        <v>172225.24900000001</v>
      </c>
      <c r="BR74" s="1085">
        <v>150677.09099999999</v>
      </c>
      <c r="BS74" s="1085">
        <v>416327.35800000001</v>
      </c>
      <c r="BT74" s="1085">
        <v>430098.467</v>
      </c>
      <c r="BU74" s="1085">
        <v>35844.875</v>
      </c>
      <c r="BV74" s="1085">
        <v>32173.936000000002</v>
      </c>
      <c r="BW74" s="1085">
        <v>30330.981</v>
      </c>
      <c r="BX74" s="1085">
        <v>100638.39999999999</v>
      </c>
      <c r="BY74" s="1085">
        <v>39435.800000000003</v>
      </c>
      <c r="BZ74" s="1085">
        <v>233939.20000000001</v>
      </c>
      <c r="CA74" s="1085">
        <v>198470.12125573002</v>
      </c>
      <c r="CB74" s="1085">
        <v>59332.931322769997</v>
      </c>
      <c r="CC74" s="1085">
        <v>57101.397105010001</v>
      </c>
      <c r="CD74" s="1085">
        <v>252.02996044</v>
      </c>
      <c r="CE74" s="1085">
        <v>427.33289217000004</v>
      </c>
      <c r="CF74" s="1085">
        <v>717.92350663000002</v>
      </c>
      <c r="CG74" s="1085">
        <v>1877.6383840199999</v>
      </c>
      <c r="CH74" s="1085">
        <v>2114.7935847600002</v>
      </c>
      <c r="CI74" s="1085">
        <v>7921.5970768400002</v>
      </c>
      <c r="CJ74" s="1085">
        <v>3817.16050288</v>
      </c>
      <c r="CK74" s="1085">
        <v>4371.4510758900005</v>
      </c>
      <c r="CL74" s="1085">
        <v>4387.3344208299995</v>
      </c>
      <c r="CM74" s="1085">
        <v>4231.3317496300006</v>
      </c>
      <c r="CN74" s="1085">
        <v>4005.8137906300003</v>
      </c>
      <c r="CO74" s="1085">
        <v>1872.4936361300001</v>
      </c>
      <c r="CP74" s="1085">
        <v>1566.3835848499998</v>
      </c>
      <c r="CQ74" s="1085">
        <v>1568.1134577999999</v>
      </c>
      <c r="CR74" s="1085">
        <v>48769.536109379995</v>
      </c>
      <c r="CS74" s="1085">
        <v>48627.234806619999</v>
      </c>
      <c r="CT74" s="1085">
        <v>48698.923464730004</v>
      </c>
      <c r="CU74" s="1085">
        <v>48717.62125086</v>
      </c>
      <c r="CV74" s="1085">
        <v>2860.78731853</v>
      </c>
      <c r="CW74" s="1085">
        <v>2454.6440778900001</v>
      </c>
      <c r="CX74" s="1085">
        <v>2452.9219028899997</v>
      </c>
      <c r="CY74" s="1085">
        <v>2415.86998718</v>
      </c>
      <c r="CZ74" s="1085">
        <v>2411.22408318</v>
      </c>
      <c r="DA74" s="1085">
        <v>3983.5023164099998</v>
      </c>
      <c r="DB74" s="1085">
        <v>14174.81187259</v>
      </c>
      <c r="DC74" s="1085">
        <v>13971.72981479</v>
      </c>
      <c r="DD74" s="1085">
        <v>14043.033929469999</v>
      </c>
      <c r="DE74" s="1085">
        <v>13801.597702159999</v>
      </c>
      <c r="DF74" s="1085">
        <v>4247.4423709800003</v>
      </c>
      <c r="DG74" s="1085">
        <v>4798.5666449799992</v>
      </c>
      <c r="DH74" s="1085">
        <v>5026.2751119799996</v>
      </c>
      <c r="DI74" s="1085">
        <v>4278.91407961</v>
      </c>
      <c r="DJ74" s="1085">
        <v>5439.0931986099995</v>
      </c>
      <c r="DK74" s="1085">
        <v>4225.6631561100003</v>
      </c>
      <c r="DL74" s="1085">
        <v>2203.6058361099999</v>
      </c>
      <c r="DM74" s="1085">
        <v>2310.62274011</v>
      </c>
      <c r="DN74" s="1085">
        <v>2552.1962811100002</v>
      </c>
      <c r="DO74" s="1085">
        <v>8810.6121371099998</v>
      </c>
      <c r="DP74" s="1085">
        <v>2760.0947041100003</v>
      </c>
      <c r="DQ74" s="1085">
        <v>2450.47901611</v>
      </c>
      <c r="DR74" s="1085">
        <v>8904.9295851499992</v>
      </c>
      <c r="DS74" s="1085">
        <v>7951.2820354099995</v>
      </c>
      <c r="DT74" s="1085">
        <v>8133.7633021000001</v>
      </c>
      <c r="DU74" s="1085">
        <v>10353.29286639</v>
      </c>
      <c r="DV74" s="1085">
        <v>10299.57741039</v>
      </c>
      <c r="DW74" s="1085">
        <v>10555.51395293</v>
      </c>
      <c r="DX74" s="1085">
        <v>11659.47754837</v>
      </c>
      <c r="DY74" s="1085">
        <v>11612.309091380001</v>
      </c>
      <c r="DZ74" s="1085">
        <v>11598.390020930001</v>
      </c>
      <c r="EA74" s="1085">
        <v>74348.603025169999</v>
      </c>
      <c r="EB74" s="1085">
        <v>90171.33408516999</v>
      </c>
      <c r="EC74" s="1085">
        <v>82576.673539380005</v>
      </c>
      <c r="ED74" s="1085">
        <v>16029.76940702</v>
      </c>
      <c r="EE74" s="1085">
        <v>15349.028888389999</v>
      </c>
      <c r="EF74" s="1085">
        <v>15350.891340329999</v>
      </c>
      <c r="EG74" s="1085">
        <v>15304.273354299999</v>
      </c>
      <c r="EH74" s="1085">
        <v>15306.401391879999</v>
      </c>
      <c r="EI74" s="1085">
        <v>935.30223323000007</v>
      </c>
      <c r="EJ74" s="1085">
        <v>935.01669600000002</v>
      </c>
      <c r="EK74" s="1085">
        <v>934.61873322999998</v>
      </c>
      <c r="EL74" s="1085">
        <v>21334.518733230001</v>
      </c>
      <c r="EM74" s="1085">
        <v>934.67829611000002</v>
      </c>
      <c r="EN74" s="1085">
        <v>919.58641096000008</v>
      </c>
      <c r="EO74" s="1085">
        <v>919.56527629999994</v>
      </c>
      <c r="EP74" s="1085">
        <v>919.36748023000007</v>
      </c>
      <c r="EQ74" s="1085">
        <v>919.78587830999993</v>
      </c>
      <c r="ER74" s="1130">
        <v>919.42398824999998</v>
      </c>
      <c r="ES74" s="1130">
        <v>919.52674489000003</v>
      </c>
      <c r="ET74" s="1130">
        <v>919.56143821000001</v>
      </c>
      <c r="EU74" s="1130">
        <v>1551.8709286200001</v>
      </c>
      <c r="EV74" s="1130">
        <v>2791.1862443499999</v>
      </c>
      <c r="EW74" s="1130">
        <v>8538.3786798900001</v>
      </c>
      <c r="EX74" s="1130">
        <v>10451.819828799999</v>
      </c>
      <c r="EY74" s="1130">
        <v>14134.18798823</v>
      </c>
      <c r="EZ74" s="1130">
        <v>10994.134496530001</v>
      </c>
      <c r="FA74" s="1130">
        <v>27925.42839501</v>
      </c>
      <c r="FB74" s="1130">
        <v>28108.69053226</v>
      </c>
      <c r="FC74" s="1130">
        <v>11305.85666055</v>
      </c>
      <c r="FD74" s="1130">
        <v>9433.1102422999993</v>
      </c>
      <c r="FE74" s="1040"/>
    </row>
    <row r="75" spans="1:161" ht="15.75" customHeight="1">
      <c r="A75" s="1131" t="s">
        <v>983</v>
      </c>
      <c r="B75" s="1085">
        <v>45004.2</v>
      </c>
      <c r="C75" s="1085">
        <v>40774.1</v>
      </c>
      <c r="D75" s="1085">
        <v>24110.2</v>
      </c>
      <c r="E75" s="1085">
        <v>21845.200000000001</v>
      </c>
      <c r="F75" s="1085">
        <v>22945.200000000001</v>
      </c>
      <c r="G75" s="1085">
        <v>21293.9</v>
      </c>
      <c r="H75" s="1085">
        <v>25628.3</v>
      </c>
      <c r="I75" s="1085">
        <v>26635</v>
      </c>
      <c r="J75" s="1085">
        <v>27654.799999999999</v>
      </c>
      <c r="K75" s="1085">
        <v>29678.2</v>
      </c>
      <c r="L75" s="1085">
        <v>341.6</v>
      </c>
      <c r="M75" s="1085">
        <v>1476.2</v>
      </c>
      <c r="N75" s="1085">
        <v>47476.2</v>
      </c>
      <c r="O75" s="1085">
        <v>34476.199999999997</v>
      </c>
      <c r="P75" s="1085">
        <v>36125.9</v>
      </c>
      <c r="Q75" s="1085">
        <v>37056.1</v>
      </c>
      <c r="R75" s="1085">
        <v>34476.199999999997</v>
      </c>
      <c r="S75" s="1085">
        <v>1733.6</v>
      </c>
      <c r="T75" s="1085">
        <v>48365.599999999999</v>
      </c>
      <c r="U75" s="1085">
        <v>1822.9</v>
      </c>
      <c r="V75" s="1085">
        <v>1745.6</v>
      </c>
      <c r="W75" s="1085">
        <v>1898.7</v>
      </c>
      <c r="X75" s="1085">
        <v>15438.6</v>
      </c>
      <c r="Y75" s="1085">
        <v>25849.7</v>
      </c>
      <c r="Z75" s="1085">
        <v>41254.300000000003</v>
      </c>
      <c r="AA75" s="1085">
        <v>40298</v>
      </c>
      <c r="AB75" s="1085">
        <v>39859.699999999997</v>
      </c>
      <c r="AC75" s="1085">
        <v>35624.199999999997</v>
      </c>
      <c r="AD75" s="1085">
        <v>36245.300000000003</v>
      </c>
      <c r="AE75" s="1085">
        <v>39665.4</v>
      </c>
      <c r="AF75" s="1085">
        <v>44523.5</v>
      </c>
      <c r="AG75" s="1085">
        <v>46265.9</v>
      </c>
      <c r="AH75" s="1085">
        <v>46985</v>
      </c>
      <c r="AI75" s="1085">
        <v>48255.1</v>
      </c>
      <c r="AJ75" s="1085">
        <v>50145.9</v>
      </c>
      <c r="AK75" s="1085">
        <v>55698.3</v>
      </c>
      <c r="AL75" s="1085">
        <v>61998.7</v>
      </c>
      <c r="AM75" s="1085">
        <v>62102.3</v>
      </c>
      <c r="AN75" s="1085">
        <v>61525</v>
      </c>
      <c r="AO75" s="1085">
        <v>58369.4</v>
      </c>
      <c r="AP75" s="1085">
        <v>58296.4</v>
      </c>
      <c r="AQ75" s="1085">
        <v>56236.9</v>
      </c>
      <c r="AR75" s="1085">
        <v>58969.3</v>
      </c>
      <c r="AS75" s="1085">
        <v>53248.9</v>
      </c>
      <c r="AT75" s="1085">
        <v>63225.3</v>
      </c>
      <c r="AU75" s="1085">
        <v>66269.2</v>
      </c>
      <c r="AV75" s="1085">
        <v>62145.9</v>
      </c>
      <c r="AW75" s="1085">
        <v>63388.800000000003</v>
      </c>
      <c r="AX75" s="1085">
        <v>64153.1</v>
      </c>
      <c r="AY75" s="1085">
        <v>0</v>
      </c>
      <c r="AZ75" s="1085">
        <v>0</v>
      </c>
      <c r="BA75" s="1085">
        <v>0</v>
      </c>
      <c r="BB75" s="1085">
        <v>0</v>
      </c>
      <c r="BC75" s="1085">
        <v>0</v>
      </c>
      <c r="BD75" s="1085">
        <v>75253.3</v>
      </c>
      <c r="BE75" s="1085">
        <v>75631.399999999994</v>
      </c>
      <c r="BF75" s="1085">
        <v>76002.5</v>
      </c>
      <c r="BG75" s="1085">
        <v>74596.800000000003</v>
      </c>
      <c r="BH75" s="1085">
        <v>76549.100000000006</v>
      </c>
      <c r="BI75" s="1085">
        <v>77598.100000000006</v>
      </c>
      <c r="BJ75" s="1085">
        <v>14036.554900499999</v>
      </c>
      <c r="BK75" s="1085">
        <v>11896.22460924</v>
      </c>
      <c r="BL75" s="1085">
        <v>10594.07898335</v>
      </c>
      <c r="BM75" s="1085">
        <v>17225.921106539998</v>
      </c>
      <c r="BN75" s="1085">
        <v>23623.462315549994</v>
      </c>
      <c r="BO75" s="1085">
        <v>23560.14856396</v>
      </c>
      <c r="BP75" s="1085">
        <v>23939.843462489996</v>
      </c>
      <c r="BQ75" s="1085">
        <v>50729.19</v>
      </c>
      <c r="BR75" s="1085">
        <v>23580.17</v>
      </c>
      <c r="BS75" s="1085">
        <v>38548.902000000002</v>
      </c>
      <c r="BT75" s="1085">
        <v>28929.557000000001</v>
      </c>
      <c r="BU75" s="1085">
        <v>28500.855000000003</v>
      </c>
      <c r="BV75" s="1085">
        <v>28757.657000000003</v>
      </c>
      <c r="BW75" s="1085">
        <v>28697.457000000002</v>
      </c>
      <c r="BX75" s="1085">
        <v>29814.5</v>
      </c>
      <c r="BY75" s="1085">
        <v>27490.3</v>
      </c>
      <c r="BZ75" s="1085">
        <v>36377.800000000003</v>
      </c>
      <c r="CA75" s="1085">
        <v>37491.935581260004</v>
      </c>
      <c r="CB75" s="1085">
        <v>38761.44508895</v>
      </c>
      <c r="CC75" s="1085">
        <v>37382.655403370001</v>
      </c>
      <c r="CD75" s="1085">
        <v>31059.511472439997</v>
      </c>
      <c r="CE75" s="1085">
        <v>31064.53290151</v>
      </c>
      <c r="CF75" s="1085">
        <v>31036.493995829998</v>
      </c>
      <c r="CG75" s="1085">
        <v>30888.344457849998</v>
      </c>
      <c r="CH75" s="1085">
        <v>32436.846382060001</v>
      </c>
      <c r="CI75" s="1085">
        <v>32556.397916639999</v>
      </c>
      <c r="CJ75" s="1085">
        <v>35174.111230529998</v>
      </c>
      <c r="CK75" s="1085">
        <v>36096.823970279998</v>
      </c>
      <c r="CL75" s="1085">
        <v>36370.907422050004</v>
      </c>
      <c r="CM75" s="1085">
        <v>38684.832108809998</v>
      </c>
      <c r="CN75" s="1085">
        <v>25124.952925560003</v>
      </c>
      <c r="CO75" s="1085">
        <v>28277.629039569998</v>
      </c>
      <c r="CP75" s="1085">
        <v>40538.345787260005</v>
      </c>
      <c r="CQ75" s="1085">
        <v>23184.017915959997</v>
      </c>
      <c r="CR75" s="1085">
        <v>48360.540399279998</v>
      </c>
      <c r="CS75" s="1085">
        <v>48758.51821871</v>
      </c>
      <c r="CT75" s="1085">
        <v>93086.240312440001</v>
      </c>
      <c r="CU75" s="1085">
        <v>111336.06539211</v>
      </c>
      <c r="CV75" s="1085">
        <v>83724.436221309996</v>
      </c>
      <c r="CW75" s="1085">
        <v>83702.569277269999</v>
      </c>
      <c r="CX75" s="1085">
        <v>80875.793580059995</v>
      </c>
      <c r="CY75" s="1085">
        <v>67747.917698489997</v>
      </c>
      <c r="CZ75" s="1085">
        <v>54540.821218429999</v>
      </c>
      <c r="DA75" s="1085">
        <v>51478.331554690005</v>
      </c>
      <c r="DB75" s="1085">
        <v>44937.665517160007</v>
      </c>
      <c r="DC75" s="1085">
        <v>107961.61263006</v>
      </c>
      <c r="DD75" s="1085">
        <v>90903.375254880011</v>
      </c>
      <c r="DE75" s="1085">
        <v>44745.969233709999</v>
      </c>
      <c r="DF75" s="1085">
        <v>42773.153519440006</v>
      </c>
      <c r="DG75" s="1085">
        <v>41484.515278929997</v>
      </c>
      <c r="DH75" s="1085">
        <v>45672.235556920001</v>
      </c>
      <c r="DI75" s="1085">
        <v>47153.681833210001</v>
      </c>
      <c r="DJ75" s="1085">
        <v>45599.544718750003</v>
      </c>
      <c r="DK75" s="1085">
        <v>42926.074543309995</v>
      </c>
      <c r="DL75" s="1085">
        <v>59053.729727400001</v>
      </c>
      <c r="DM75" s="1085">
        <v>60412.275688220005</v>
      </c>
      <c r="DN75" s="1085">
        <v>62311.80986542</v>
      </c>
      <c r="DO75" s="1085">
        <v>49708.007387059995</v>
      </c>
      <c r="DP75" s="1085">
        <v>72393.889392359997</v>
      </c>
      <c r="DQ75" s="1085">
        <v>73740.097874380008</v>
      </c>
      <c r="DR75" s="1085">
        <v>95324.691406539991</v>
      </c>
      <c r="DS75" s="1085">
        <v>94664.986230659997</v>
      </c>
      <c r="DT75" s="1085">
        <v>102222.32082742</v>
      </c>
      <c r="DU75" s="1085">
        <v>110948.28798517</v>
      </c>
      <c r="DV75" s="1085">
        <v>89660.799540669992</v>
      </c>
      <c r="DW75" s="1085">
        <v>85555.302787580003</v>
      </c>
      <c r="DX75" s="1085">
        <v>92335.88837873</v>
      </c>
      <c r="DY75" s="1085">
        <v>149833.84655413</v>
      </c>
      <c r="DZ75" s="1085">
        <v>90221.737613759993</v>
      </c>
      <c r="EA75" s="1085">
        <v>94110.97782741001</v>
      </c>
      <c r="EB75" s="1085">
        <v>111388.48671197001</v>
      </c>
      <c r="EC75" s="1085">
        <v>86006.896639479994</v>
      </c>
      <c r="ED75" s="1085">
        <v>101121.23231619</v>
      </c>
      <c r="EE75" s="1085">
        <v>112205.27190060001</v>
      </c>
      <c r="EF75" s="1085">
        <v>105123.25536088001</v>
      </c>
      <c r="EG75" s="1085">
        <v>99259.134309250003</v>
      </c>
      <c r="EH75" s="1085">
        <v>87528.593487060003</v>
      </c>
      <c r="EI75" s="1085">
        <v>94919.893739300009</v>
      </c>
      <c r="EJ75" s="1085">
        <v>85680.047249740004</v>
      </c>
      <c r="EK75" s="1085">
        <v>81054.250191030005</v>
      </c>
      <c r="EL75" s="1085">
        <v>82191.933067630001</v>
      </c>
      <c r="EM75" s="1085">
        <v>77668.071770850001</v>
      </c>
      <c r="EN75" s="1085">
        <v>69514.862396179989</v>
      </c>
      <c r="EO75" s="1085">
        <v>61841.652883580005</v>
      </c>
      <c r="EP75" s="1085">
        <v>57283.071937529996</v>
      </c>
      <c r="EQ75" s="1085">
        <v>70607.98307083</v>
      </c>
      <c r="ER75" s="1130">
        <v>71985.209319200003</v>
      </c>
      <c r="ES75" s="1130">
        <v>56278.399780480002</v>
      </c>
      <c r="ET75" s="1130">
        <v>55133.338645699994</v>
      </c>
      <c r="EU75" s="1130">
        <v>51557.926622129999</v>
      </c>
      <c r="EV75" s="1130">
        <v>41692.204754899998</v>
      </c>
      <c r="EW75" s="1130">
        <v>40069.066843929999</v>
      </c>
      <c r="EX75" s="1130">
        <v>40714.813371519995</v>
      </c>
      <c r="EY75" s="1130">
        <v>43157.993494800001</v>
      </c>
      <c r="EZ75" s="1130">
        <v>49043.439528629999</v>
      </c>
      <c r="FA75" s="1130">
        <v>50955.777081879998</v>
      </c>
      <c r="FB75" s="1130">
        <v>67735.676305999994</v>
      </c>
      <c r="FC75" s="1130">
        <v>54427.82272063</v>
      </c>
      <c r="FD75" s="1130">
        <v>75569.005758640007</v>
      </c>
      <c r="FE75" s="1040"/>
    </row>
    <row r="76" spans="1:161" s="979" customFormat="1" ht="16.5" customHeight="1">
      <c r="A76" s="1131" t="s">
        <v>913</v>
      </c>
      <c r="B76" s="1085"/>
      <c r="C76" s="1085"/>
      <c r="D76" s="1085"/>
      <c r="E76" s="1085"/>
      <c r="F76" s="1085"/>
      <c r="G76" s="1085"/>
      <c r="H76" s="1085"/>
      <c r="I76" s="1085"/>
      <c r="J76" s="1085">
        <v>0</v>
      </c>
      <c r="K76" s="1085">
        <v>0</v>
      </c>
      <c r="L76" s="1085">
        <v>0</v>
      </c>
      <c r="M76" s="1085">
        <v>0</v>
      </c>
      <c r="N76" s="1085">
        <v>0</v>
      </c>
      <c r="O76" s="1085">
        <v>0</v>
      </c>
      <c r="P76" s="1085">
        <v>0</v>
      </c>
      <c r="Q76" s="1085">
        <v>0</v>
      </c>
      <c r="R76" s="1085">
        <v>0</v>
      </c>
      <c r="S76" s="1085">
        <v>0</v>
      </c>
      <c r="T76" s="1085">
        <v>0</v>
      </c>
      <c r="U76" s="1085">
        <v>0</v>
      </c>
      <c r="V76" s="1085">
        <v>0</v>
      </c>
      <c r="W76" s="1085">
        <v>0</v>
      </c>
      <c r="X76" s="1085">
        <v>0</v>
      </c>
      <c r="Y76" s="1085">
        <v>0</v>
      </c>
      <c r="Z76" s="1085">
        <v>0</v>
      </c>
      <c r="AA76" s="1085">
        <v>0</v>
      </c>
      <c r="AB76" s="1085">
        <v>0</v>
      </c>
      <c r="AC76" s="1085">
        <v>0</v>
      </c>
      <c r="AD76" s="1085">
        <v>0</v>
      </c>
      <c r="AE76" s="1085">
        <v>0</v>
      </c>
      <c r="AF76" s="1085">
        <v>0</v>
      </c>
      <c r="AG76" s="1085">
        <v>0</v>
      </c>
      <c r="AH76" s="1085">
        <v>0</v>
      </c>
      <c r="AI76" s="1085">
        <v>0</v>
      </c>
      <c r="AJ76" s="1085">
        <v>0</v>
      </c>
      <c r="AK76" s="1085">
        <v>0</v>
      </c>
      <c r="AL76" s="1085">
        <v>0</v>
      </c>
      <c r="AM76" s="1085">
        <v>0</v>
      </c>
      <c r="AN76" s="1085">
        <v>0</v>
      </c>
      <c r="AO76" s="1085">
        <v>0</v>
      </c>
      <c r="AP76" s="1085">
        <v>0</v>
      </c>
      <c r="AQ76" s="1085">
        <v>0</v>
      </c>
      <c r="AR76" s="1085">
        <v>0</v>
      </c>
      <c r="AS76" s="1085">
        <v>0</v>
      </c>
      <c r="AT76" s="1085">
        <v>0</v>
      </c>
      <c r="AU76" s="1085">
        <v>0</v>
      </c>
      <c r="AV76" s="1085">
        <v>0</v>
      </c>
      <c r="AW76" s="1085">
        <v>0</v>
      </c>
      <c r="AX76" s="1085">
        <v>0</v>
      </c>
      <c r="AY76" s="1085">
        <v>0</v>
      </c>
      <c r="AZ76" s="1085">
        <v>0</v>
      </c>
      <c r="BA76" s="1085">
        <v>0</v>
      </c>
      <c r="BB76" s="1085">
        <v>0</v>
      </c>
      <c r="BC76" s="1085">
        <v>0</v>
      </c>
      <c r="BD76" s="1085">
        <v>0</v>
      </c>
      <c r="BE76" s="1085">
        <v>0</v>
      </c>
      <c r="BF76" s="1085">
        <v>0</v>
      </c>
      <c r="BG76" s="1085">
        <v>0</v>
      </c>
      <c r="BH76" s="1085">
        <v>0</v>
      </c>
      <c r="BI76" s="1085">
        <v>0</v>
      </c>
      <c r="BJ76" s="1085">
        <v>274531.47640615999</v>
      </c>
      <c r="BK76" s="1085">
        <v>168764.03751873999</v>
      </c>
      <c r="BL76" s="1085">
        <v>186137.01345185001</v>
      </c>
      <c r="BM76" s="1085">
        <v>201250.00879647001</v>
      </c>
      <c r="BN76" s="1085">
        <v>229336.93996344</v>
      </c>
      <c r="BO76" s="1085">
        <v>339487.04937890003</v>
      </c>
      <c r="BP76" s="1085">
        <v>342917.60457577003</v>
      </c>
      <c r="BQ76" s="1085">
        <v>343070.565</v>
      </c>
      <c r="BR76" s="1085">
        <v>319354.79200000002</v>
      </c>
      <c r="BS76" s="1085">
        <v>224957.28200000001</v>
      </c>
      <c r="BT76" s="1085">
        <v>212048.96799999999</v>
      </c>
      <c r="BU76" s="1085">
        <v>236350.95500000002</v>
      </c>
      <c r="BV76" s="1085">
        <v>0</v>
      </c>
      <c r="BW76" s="1085">
        <v>0</v>
      </c>
      <c r="BX76" s="1085">
        <v>0</v>
      </c>
      <c r="BY76" s="1085">
        <v>356074.1</v>
      </c>
      <c r="BZ76" s="1085">
        <v>334264.7</v>
      </c>
      <c r="CA76" s="1085">
        <v>540213.20433146995</v>
      </c>
      <c r="CB76" s="1085">
        <v>644846.16763736994</v>
      </c>
      <c r="CC76" s="1085">
        <v>479467.03559642</v>
      </c>
      <c r="CD76" s="1085">
        <v>434896.62932061998</v>
      </c>
      <c r="CE76" s="1085">
        <v>551128.49283468991</v>
      </c>
      <c r="CF76" s="1085">
        <v>391220.29545815999</v>
      </c>
      <c r="CG76" s="1085">
        <v>330261.73192458</v>
      </c>
      <c r="CH76" s="1085">
        <v>397672.33466117998</v>
      </c>
      <c r="CI76" s="1085">
        <v>555918.69393070997</v>
      </c>
      <c r="CJ76" s="1085">
        <v>525502.35441865993</v>
      </c>
      <c r="CK76" s="1085">
        <v>350768.58835748996</v>
      </c>
      <c r="CL76" s="1085">
        <v>421236.92887736997</v>
      </c>
      <c r="CM76" s="1085">
        <v>453320.98925797996</v>
      </c>
      <c r="CN76" s="1085">
        <v>392738.18409336999</v>
      </c>
      <c r="CO76" s="1085">
        <v>393309.99086078996</v>
      </c>
      <c r="CP76" s="1085">
        <v>316206.98818789003</v>
      </c>
      <c r="CQ76" s="1085">
        <v>248038.38101088</v>
      </c>
      <c r="CR76" s="1085">
        <v>267713.27612439997</v>
      </c>
      <c r="CS76" s="1085">
        <v>270451.59515201004</v>
      </c>
      <c r="CT76" s="1085">
        <v>226610.87041258</v>
      </c>
      <c r="CU76" s="1085">
        <v>265865.05072285997</v>
      </c>
      <c r="CV76" s="1085">
        <v>248037.72477338</v>
      </c>
      <c r="CW76" s="1085">
        <v>231254.62569166001</v>
      </c>
      <c r="CX76" s="1085">
        <v>202016.15791077999</v>
      </c>
      <c r="CY76" s="1085">
        <v>203938.00341020999</v>
      </c>
      <c r="CZ76" s="1085">
        <v>213081.18119808999</v>
      </c>
      <c r="DA76" s="1085">
        <v>186512.62545349999</v>
      </c>
      <c r="DB76" s="1085">
        <v>185789.00039027</v>
      </c>
      <c r="DC76" s="1085">
        <v>194957.59983585999</v>
      </c>
      <c r="DD76" s="1085">
        <v>207693.0542824</v>
      </c>
      <c r="DE76" s="1085">
        <v>210605.52615984</v>
      </c>
      <c r="DF76" s="1085">
        <v>179436.12626106001</v>
      </c>
      <c r="DG76" s="1085">
        <v>287578.85438296001</v>
      </c>
      <c r="DH76" s="1085">
        <v>301308.5751438</v>
      </c>
      <c r="DI76" s="1085">
        <v>274748.91281516</v>
      </c>
      <c r="DJ76" s="1085">
        <v>247056.41459051002</v>
      </c>
      <c r="DK76" s="1085">
        <v>252481.0307301</v>
      </c>
      <c r="DL76" s="1085">
        <v>246822.11236367002</v>
      </c>
      <c r="DM76" s="1085">
        <v>248198.39071491</v>
      </c>
      <c r="DN76" s="1085">
        <v>355292.79174195003</v>
      </c>
      <c r="DO76" s="1085">
        <v>388217.96939359</v>
      </c>
      <c r="DP76" s="1085">
        <v>300399.42814515001</v>
      </c>
      <c r="DQ76" s="1085">
        <v>298842.70251521998</v>
      </c>
      <c r="DR76" s="1085">
        <v>199530.28599634999</v>
      </c>
      <c r="DS76" s="1085">
        <v>248093.68097726998</v>
      </c>
      <c r="DT76" s="1085">
        <v>325200.96403844003</v>
      </c>
      <c r="DU76" s="1085">
        <v>275642.20347908</v>
      </c>
      <c r="DV76" s="1085">
        <v>248590.78956199999</v>
      </c>
      <c r="DW76" s="1085">
        <v>250295.68473193</v>
      </c>
      <c r="DX76" s="1085">
        <v>275410.56815490004</v>
      </c>
      <c r="DY76" s="1085">
        <v>258252.75137697</v>
      </c>
      <c r="DZ76" s="1085">
        <v>189497.31112524</v>
      </c>
      <c r="EA76" s="1085">
        <v>197552.18617522001</v>
      </c>
      <c r="EB76" s="1085">
        <v>211807.82806078001</v>
      </c>
      <c r="EC76" s="1085">
        <v>203420.55848295</v>
      </c>
      <c r="ED76" s="1085">
        <v>202742.71442779998</v>
      </c>
      <c r="EE76" s="1085">
        <v>486935.31593717</v>
      </c>
      <c r="EF76" s="1085">
        <v>503839.62939577003</v>
      </c>
      <c r="EG76" s="1085">
        <v>353460.52620115003</v>
      </c>
      <c r="EH76" s="1085">
        <v>342419.80256365996</v>
      </c>
      <c r="EI76" s="1085">
        <v>249589.89743996999</v>
      </c>
      <c r="EJ76" s="1085">
        <v>314619.04962474998</v>
      </c>
      <c r="EK76" s="1085">
        <v>263698.78421265999</v>
      </c>
      <c r="EL76" s="1085">
        <v>220692.45676202999</v>
      </c>
      <c r="EM76" s="1085">
        <v>271585.94993940002</v>
      </c>
      <c r="EN76" s="1085">
        <v>333202.22919143998</v>
      </c>
      <c r="EO76" s="1085">
        <v>227748.28046316002</v>
      </c>
      <c r="EP76" s="1085">
        <v>252538.81501721</v>
      </c>
      <c r="EQ76" s="1085">
        <v>492495.48421377002</v>
      </c>
      <c r="ER76" s="1130">
        <v>462525.13507165998</v>
      </c>
      <c r="ES76" s="1130">
        <v>366462.54448806</v>
      </c>
      <c r="ET76" s="1130">
        <v>319009.25775746</v>
      </c>
      <c r="EU76" s="1130">
        <v>279341.09451587999</v>
      </c>
      <c r="EV76" s="1130">
        <v>292793.84630700003</v>
      </c>
      <c r="EW76" s="1130">
        <v>313554.03419823997</v>
      </c>
      <c r="EX76" s="1130">
        <v>334299.26168376993</v>
      </c>
      <c r="EY76" s="1130">
        <v>337852.89030354004</v>
      </c>
      <c r="EZ76" s="1130">
        <v>281356.69363289996</v>
      </c>
      <c r="FA76" s="1130">
        <v>335485.12856220995</v>
      </c>
      <c r="FB76" s="1130">
        <v>243223.88269089002</v>
      </c>
      <c r="FC76" s="1130">
        <v>561107.69948984997</v>
      </c>
      <c r="FD76" s="1130">
        <v>401739.72969976004</v>
      </c>
      <c r="FE76" s="1062"/>
    </row>
    <row r="77" spans="1:161">
      <c r="A77" s="1131" t="s">
        <v>984</v>
      </c>
      <c r="B77" s="1085">
        <v>316695.8</v>
      </c>
      <c r="C77" s="1085">
        <v>207098.7</v>
      </c>
      <c r="D77" s="1085">
        <v>316086.89999999997</v>
      </c>
      <c r="E77" s="1085">
        <v>330234.2</v>
      </c>
      <c r="F77" s="1085">
        <v>328279.8</v>
      </c>
      <c r="G77" s="1085">
        <v>401413.7</v>
      </c>
      <c r="H77" s="1085">
        <v>307084.80000000005</v>
      </c>
      <c r="I77" s="1085">
        <v>327821.60000000003</v>
      </c>
      <c r="J77" s="1085">
        <v>341573.2</v>
      </c>
      <c r="K77" s="1085">
        <v>323908.39999999997</v>
      </c>
      <c r="L77" s="1085">
        <v>333917.70000000007</v>
      </c>
      <c r="M77" s="1085">
        <v>365358.39999999997</v>
      </c>
      <c r="N77" s="1085">
        <v>447934.69999999995</v>
      </c>
      <c r="O77" s="1085">
        <v>357882.5</v>
      </c>
      <c r="P77" s="1085">
        <v>299791.59999999998</v>
      </c>
      <c r="Q77" s="1085">
        <v>287452.40000000002</v>
      </c>
      <c r="R77" s="1085">
        <v>330563</v>
      </c>
      <c r="S77" s="1085">
        <v>141240.40000000002</v>
      </c>
      <c r="T77" s="1085">
        <v>164774.60000000003</v>
      </c>
      <c r="U77" s="1085">
        <v>289692.40000000002</v>
      </c>
      <c r="V77" s="1085">
        <v>360606.10000000003</v>
      </c>
      <c r="W77" s="1085">
        <v>297486.59999999998</v>
      </c>
      <c r="X77" s="1085">
        <v>366021.19999999995</v>
      </c>
      <c r="Y77" s="1085">
        <v>170864.10000000003</v>
      </c>
      <c r="Z77" s="1085">
        <v>177493.39999999991</v>
      </c>
      <c r="AA77" s="1085">
        <v>103280.10000000009</v>
      </c>
      <c r="AB77" s="1085">
        <v>100967.80000000005</v>
      </c>
      <c r="AC77" s="1085">
        <v>95371.899999999965</v>
      </c>
      <c r="AD77" s="1085">
        <v>94523.399999999965</v>
      </c>
      <c r="AE77" s="1085">
        <v>109227.7</v>
      </c>
      <c r="AF77" s="1085">
        <v>128208.8</v>
      </c>
      <c r="AG77" s="1085">
        <v>130385.60000000001</v>
      </c>
      <c r="AH77" s="1085">
        <v>128758.39999999999</v>
      </c>
      <c r="AI77" s="1085">
        <v>123687.4</v>
      </c>
      <c r="AJ77" s="1085">
        <v>120694.9</v>
      </c>
      <c r="AK77" s="1085">
        <v>122286.7</v>
      </c>
      <c r="AL77" s="1085">
        <v>134877.1</v>
      </c>
      <c r="AM77" s="1085">
        <v>130190.7</v>
      </c>
      <c r="AN77" s="1085">
        <v>119358.5</v>
      </c>
      <c r="AO77" s="1085">
        <v>104836</v>
      </c>
      <c r="AP77" s="1085">
        <v>104660.2</v>
      </c>
      <c r="AQ77" s="1085">
        <v>62003.7</v>
      </c>
      <c r="AR77" s="1085">
        <v>73448.5</v>
      </c>
      <c r="AS77" s="1085">
        <v>50839.3</v>
      </c>
      <c r="AT77" s="1085">
        <v>99001.5</v>
      </c>
      <c r="AU77" s="1085">
        <v>70691.7</v>
      </c>
      <c r="AV77" s="1085">
        <v>60481.7</v>
      </c>
      <c r="AW77" s="1085">
        <v>96488.8</v>
      </c>
      <c r="AX77" s="1085">
        <v>70691.7</v>
      </c>
      <c r="AY77" s="1085">
        <v>1064060.206</v>
      </c>
      <c r="AZ77" s="1085">
        <v>657265.85100000002</v>
      </c>
      <c r="BA77" s="1085">
        <v>1233463.5449999999</v>
      </c>
      <c r="BB77" s="1085">
        <v>1296503.426</v>
      </c>
      <c r="BC77" s="1085">
        <v>1285989.784</v>
      </c>
      <c r="BD77" s="1085">
        <v>225328.50399999999</v>
      </c>
      <c r="BE77" s="1085">
        <v>101907.379</v>
      </c>
      <c r="BF77" s="1085">
        <v>35334.881999999998</v>
      </c>
      <c r="BG77" s="1085">
        <v>122406.342</v>
      </c>
      <c r="BH77" s="1085">
        <v>110442.704</v>
      </c>
      <c r="BI77" s="1085">
        <v>141871.09469999975</v>
      </c>
      <c r="BJ77" s="1085">
        <v>114819.48223518993</v>
      </c>
      <c r="BK77" s="1085">
        <v>90283.710082900143</v>
      </c>
      <c r="BL77" s="1085">
        <v>122883.25314631006</v>
      </c>
      <c r="BM77" s="1085">
        <v>145001.5621268003</v>
      </c>
      <c r="BN77" s="1085">
        <v>159903.45303783996</v>
      </c>
      <c r="BO77" s="1085">
        <v>158152.25219692005</v>
      </c>
      <c r="BP77" s="1085">
        <v>167620.80637680006</v>
      </c>
      <c r="BQ77" s="1085">
        <v>177221.43038897021</v>
      </c>
      <c r="BR77" s="1085">
        <v>21252.54698195996</v>
      </c>
      <c r="BS77" s="1085">
        <v>351020.17064897995</v>
      </c>
      <c r="BT77" s="1085">
        <v>262381.08886674023</v>
      </c>
      <c r="BU77" s="1085">
        <v>280220.28404013987</v>
      </c>
      <c r="BV77" s="1085">
        <v>487367.40568210988</v>
      </c>
      <c r="BW77" s="1085">
        <v>611659.32131514011</v>
      </c>
      <c r="BX77" s="1085">
        <v>725365.3476848799</v>
      </c>
      <c r="BY77" s="1085">
        <v>332240.95448339015</v>
      </c>
      <c r="BZ77" s="1085">
        <v>550474.75790945021</v>
      </c>
      <c r="CA77" s="1085">
        <v>411040.73159886035</v>
      </c>
      <c r="CB77" s="1085">
        <v>462388.93625177979</v>
      </c>
      <c r="CC77" s="1085">
        <v>461720.37920995994</v>
      </c>
      <c r="CD77" s="1085">
        <v>482233.70742427977</v>
      </c>
      <c r="CE77" s="1085">
        <v>509641.54930276028</v>
      </c>
      <c r="CF77" s="1085">
        <v>449710.31799841038</v>
      </c>
      <c r="CG77" s="1085">
        <v>477576.10842767992</v>
      </c>
      <c r="CH77" s="1085">
        <v>474168.18960245996</v>
      </c>
      <c r="CI77" s="1085">
        <v>377670.03314756008</v>
      </c>
      <c r="CJ77" s="1085">
        <v>423769.84289000026</v>
      </c>
      <c r="CK77" s="1085">
        <v>436467.1439966</v>
      </c>
      <c r="CL77" s="1085">
        <v>419546.95261340967</v>
      </c>
      <c r="CM77" s="1085">
        <v>395187.55283033982</v>
      </c>
      <c r="CN77" s="1085">
        <v>397468.48667136009</v>
      </c>
      <c r="CO77" s="1085">
        <v>330345.11020733987</v>
      </c>
      <c r="CP77" s="1085">
        <v>253807.64006500001</v>
      </c>
      <c r="CQ77" s="1085">
        <v>-139846.37262765004</v>
      </c>
      <c r="CR77" s="1085">
        <v>-541399.00368945999</v>
      </c>
      <c r="CS77" s="1085">
        <v>-937043.72475006001</v>
      </c>
      <c r="CT77" s="1085">
        <v>-1043050.8741426801</v>
      </c>
      <c r="CU77" s="1085">
        <v>91392.587061059821</v>
      </c>
      <c r="CV77" s="1085">
        <v>89434.773207400023</v>
      </c>
      <c r="CW77" s="1085">
        <v>101773.27322798999</v>
      </c>
      <c r="CX77" s="1085">
        <v>110008.7299588601</v>
      </c>
      <c r="CY77" s="1085">
        <v>139904.92099813966</v>
      </c>
      <c r="CZ77" s="1085">
        <v>447310.30810615991</v>
      </c>
      <c r="DA77" s="1085">
        <v>290732.27426386037</v>
      </c>
      <c r="DB77" s="1085">
        <v>321855.1171205701</v>
      </c>
      <c r="DC77" s="1085">
        <v>369827.85600275022</v>
      </c>
      <c r="DD77" s="1085">
        <v>369962.75531659008</v>
      </c>
      <c r="DE77" s="1085">
        <v>405405.67680202</v>
      </c>
      <c r="DF77" s="1085">
        <v>1000214.0686266597</v>
      </c>
      <c r="DG77" s="1085">
        <v>558667.98600989988</v>
      </c>
      <c r="DH77" s="1085">
        <v>563627.49607245997</v>
      </c>
      <c r="DI77" s="1085">
        <v>563417.76456179994</v>
      </c>
      <c r="DJ77" s="1085">
        <v>513731.5654724901</v>
      </c>
      <c r="DK77" s="1085">
        <v>515363.14371017966</v>
      </c>
      <c r="DL77" s="1085">
        <v>543084.1270161001</v>
      </c>
      <c r="DM77" s="1085">
        <v>436925.4702901101</v>
      </c>
      <c r="DN77" s="1085">
        <v>491379.93793044996</v>
      </c>
      <c r="DO77" s="1085">
        <v>407768.78237533983</v>
      </c>
      <c r="DP77" s="1085">
        <v>400745.59063462034</v>
      </c>
      <c r="DQ77" s="1085">
        <v>402036.34964616993</v>
      </c>
      <c r="DR77" s="1085">
        <v>525602.65179434</v>
      </c>
      <c r="DS77" s="1085">
        <v>725018.64870651998</v>
      </c>
      <c r="DT77" s="1085">
        <v>551863.62469972996</v>
      </c>
      <c r="DU77" s="1085">
        <v>426776.72801513993</v>
      </c>
      <c r="DV77" s="1085">
        <v>450881.42334800976</v>
      </c>
      <c r="DW77" s="1085">
        <v>420817.36943401024</v>
      </c>
      <c r="DX77" s="1085">
        <v>457672.24426000001</v>
      </c>
      <c r="DY77" s="1085">
        <v>519686.88037743018</v>
      </c>
      <c r="DZ77" s="1085">
        <v>541208.11686156003</v>
      </c>
      <c r="EA77" s="1085">
        <v>608076.16827807028</v>
      </c>
      <c r="EB77" s="1085">
        <v>646501.15855462011</v>
      </c>
      <c r="EC77" s="1085">
        <v>675206.42669862008</v>
      </c>
      <c r="ED77" s="1085">
        <v>647404.05803852028</v>
      </c>
      <c r="EE77" s="1085">
        <v>313711.60203873023</v>
      </c>
      <c r="EF77" s="1085">
        <v>438388.92642124026</v>
      </c>
      <c r="EG77" s="1085">
        <v>516989.03778628953</v>
      </c>
      <c r="EH77" s="1085">
        <v>434994.67530641018</v>
      </c>
      <c r="EI77" s="1085">
        <v>448808.3273871697</v>
      </c>
      <c r="EJ77" s="1085">
        <v>510990.66969886987</v>
      </c>
      <c r="EK77" s="1085">
        <v>575870.35188810015</v>
      </c>
      <c r="EL77" s="1085">
        <v>567958.09961203975</v>
      </c>
      <c r="EM77" s="1085">
        <v>572733.72729273024</v>
      </c>
      <c r="EN77" s="1085">
        <v>617206.70899495017</v>
      </c>
      <c r="EO77" s="1085">
        <v>624575.85406295001</v>
      </c>
      <c r="EP77" s="1085">
        <v>635809.20348244999</v>
      </c>
      <c r="EQ77" s="1085">
        <v>275383.99298772024</v>
      </c>
      <c r="ER77" s="1130">
        <v>331012.51352700975</v>
      </c>
      <c r="ES77" s="1130">
        <v>353108.35294007958</v>
      </c>
      <c r="ET77" s="1130">
        <v>302625.06895111036</v>
      </c>
      <c r="EU77" s="1130">
        <v>337286.00927816017</v>
      </c>
      <c r="EV77" s="1130">
        <v>376027.18096320995</v>
      </c>
      <c r="EW77" s="1130">
        <v>422434.62840736011</v>
      </c>
      <c r="EX77" s="1130">
        <v>498203.70476731029</v>
      </c>
      <c r="EY77" s="1130">
        <v>572508.41547583009</v>
      </c>
      <c r="EZ77" s="1130">
        <v>592733.0870967207</v>
      </c>
      <c r="FA77" s="1130">
        <v>661202.33721315966</v>
      </c>
      <c r="FB77" s="1130">
        <v>704178.39080660942</v>
      </c>
      <c r="FC77" s="1130">
        <v>379912.69950328028</v>
      </c>
      <c r="FD77" s="1130">
        <v>423075.41059184959</v>
      </c>
      <c r="FE77" s="1086"/>
    </row>
    <row r="78" spans="1:161">
      <c r="A78" s="1090"/>
      <c r="B78" s="1085"/>
      <c r="C78" s="1085"/>
      <c r="D78" s="1085"/>
      <c r="E78" s="1085"/>
      <c r="F78" s="1085"/>
      <c r="G78" s="1085"/>
      <c r="H78" s="1085"/>
      <c r="I78" s="1085"/>
      <c r="J78" s="1085"/>
      <c r="K78" s="1085"/>
      <c r="L78" s="1085"/>
      <c r="M78" s="1085"/>
      <c r="N78" s="1085"/>
      <c r="O78" s="1085"/>
      <c r="P78" s="1085"/>
      <c r="Q78" s="1085"/>
      <c r="R78" s="1085"/>
      <c r="S78" s="1085"/>
      <c r="T78" s="1085"/>
      <c r="U78" s="1085"/>
      <c r="V78" s="1085"/>
      <c r="W78" s="1085"/>
      <c r="X78" s="1085"/>
      <c r="Y78" s="1085"/>
      <c r="Z78" s="1085"/>
      <c r="AA78" s="1085"/>
      <c r="AB78" s="1085"/>
      <c r="AC78" s="1085"/>
      <c r="AD78" s="1085"/>
      <c r="AE78" s="1085"/>
      <c r="AF78" s="1085"/>
      <c r="AG78" s="1085"/>
      <c r="AH78" s="1085"/>
      <c r="AI78" s="1085"/>
      <c r="AJ78" s="1085"/>
      <c r="AK78" s="1085"/>
      <c r="AL78" s="1085"/>
      <c r="AM78" s="1085"/>
      <c r="AN78" s="1085"/>
      <c r="AO78" s="1085"/>
      <c r="AP78" s="1085"/>
      <c r="AQ78" s="1085"/>
      <c r="AR78" s="1085"/>
      <c r="AS78" s="1085"/>
      <c r="AT78" s="1085"/>
      <c r="AU78" s="1085"/>
      <c r="AV78" s="1085"/>
      <c r="AW78" s="1085"/>
      <c r="AX78" s="1085"/>
      <c r="AY78" s="1085"/>
      <c r="AZ78" s="1085"/>
      <c r="BA78" s="1085"/>
      <c r="BB78" s="1085"/>
      <c r="BC78" s="1085"/>
      <c r="BD78" s="1085"/>
      <c r="BE78" s="1085"/>
      <c r="BF78" s="1085"/>
      <c r="BG78" s="1085"/>
      <c r="BH78" s="1085"/>
      <c r="BI78" s="1085"/>
      <c r="BJ78" s="1085"/>
      <c r="BK78" s="1085"/>
      <c r="BL78" s="1085"/>
      <c r="BM78" s="1085"/>
      <c r="BN78" s="1085"/>
      <c r="BO78" s="1085"/>
      <c r="BP78" s="1085"/>
      <c r="BQ78" s="1085"/>
      <c r="BR78" s="1085"/>
      <c r="BS78" s="1085"/>
      <c r="BT78" s="1085"/>
      <c r="BU78" s="1085"/>
      <c r="BV78" s="1085"/>
      <c r="BW78" s="1085"/>
      <c r="BX78" s="1085"/>
      <c r="BY78" s="1085"/>
      <c r="BZ78" s="1085"/>
      <c r="CA78" s="1085"/>
      <c r="CB78" s="1085"/>
      <c r="CC78" s="1085"/>
      <c r="CD78" s="1085"/>
      <c r="CE78" s="1085"/>
      <c r="CF78" s="1085"/>
      <c r="CG78" s="1085"/>
      <c r="CH78" s="1085"/>
      <c r="CI78" s="1085"/>
      <c r="CJ78" s="1085"/>
      <c r="CK78" s="1085"/>
      <c r="CL78" s="1085"/>
      <c r="CM78" s="1085"/>
      <c r="CN78" s="1085"/>
      <c r="CO78" s="1085"/>
      <c r="CP78" s="1085"/>
      <c r="CQ78" s="1085"/>
      <c r="CR78" s="1085"/>
      <c r="CS78" s="1085"/>
      <c r="CT78" s="1085"/>
      <c r="CU78" s="1085"/>
      <c r="CV78" s="1085"/>
      <c r="CW78" s="1085"/>
      <c r="CX78" s="1085"/>
      <c r="CY78" s="1085"/>
      <c r="CZ78" s="1085"/>
      <c r="DA78" s="1085"/>
      <c r="DB78" s="1085"/>
      <c r="DC78" s="1085"/>
      <c r="DD78" s="1085"/>
      <c r="DE78" s="1085"/>
      <c r="DF78" s="1085"/>
      <c r="DG78" s="1085"/>
      <c r="DH78" s="1085"/>
      <c r="DI78" s="1085"/>
      <c r="DJ78" s="1085"/>
      <c r="DK78" s="1085"/>
      <c r="DL78" s="1085"/>
      <c r="DM78" s="1085"/>
      <c r="DN78" s="1085"/>
      <c r="DO78" s="1085"/>
      <c r="DP78" s="1085"/>
      <c r="DQ78" s="1085"/>
      <c r="DR78" s="1085"/>
      <c r="DS78" s="1085"/>
      <c r="DT78" s="1085"/>
      <c r="DU78" s="1085"/>
      <c r="DV78" s="1085"/>
      <c r="DW78" s="1085"/>
      <c r="DX78" s="1085"/>
      <c r="DY78" s="1085"/>
      <c r="DZ78" s="1085"/>
      <c r="EA78" s="1085"/>
      <c r="EB78" s="1085"/>
      <c r="EC78" s="1085"/>
      <c r="ED78" s="1085"/>
      <c r="EE78" s="1085"/>
      <c r="EF78" s="1085"/>
      <c r="EG78" s="1085"/>
      <c r="EH78" s="1085"/>
      <c r="EI78" s="1085"/>
      <c r="EJ78" s="1085"/>
      <c r="EK78" s="1085"/>
      <c r="EL78" s="1085"/>
      <c r="EM78" s="1085"/>
      <c r="EN78" s="1085"/>
      <c r="EO78" s="1085"/>
      <c r="EP78" s="1085"/>
      <c r="EQ78" s="1085"/>
      <c r="ER78" s="1130"/>
      <c r="ES78" s="1130"/>
      <c r="ET78" s="1130"/>
      <c r="EU78" s="1130"/>
      <c r="EV78" s="1130"/>
      <c r="EW78" s="1130"/>
      <c r="EX78" s="1130"/>
      <c r="EY78" s="1130"/>
      <c r="EZ78" s="1130"/>
      <c r="FA78" s="1130"/>
      <c r="FB78" s="1130"/>
      <c r="FC78" s="1130"/>
      <c r="FD78" s="1130"/>
    </row>
    <row r="79" spans="1:161" s="974" customFormat="1" ht="16.5" thickBot="1">
      <c r="A79" s="1135" t="s">
        <v>985</v>
      </c>
      <c r="B79" s="1136">
        <v>2247039.9</v>
      </c>
      <c r="C79" s="1136">
        <v>2358883.9000000004</v>
      </c>
      <c r="D79" s="1136">
        <v>2261844.8000000003</v>
      </c>
      <c r="E79" s="1136">
        <v>2312433.9000000004</v>
      </c>
      <c r="F79" s="1136">
        <v>2299435.7000000002</v>
      </c>
      <c r="G79" s="1136">
        <v>2387410.5</v>
      </c>
      <c r="H79" s="1136">
        <v>2440168.1</v>
      </c>
      <c r="I79" s="1136">
        <v>2387678.9</v>
      </c>
      <c r="J79" s="1136">
        <v>2469598.8999999994</v>
      </c>
      <c r="K79" s="1136">
        <v>2579959.2000000002</v>
      </c>
      <c r="L79" s="1136">
        <v>2622913.4000000004</v>
      </c>
      <c r="M79" s="1136">
        <v>2676272.7000000002</v>
      </c>
      <c r="N79" s="1136">
        <v>2766880.2999999993</v>
      </c>
      <c r="O79" s="1136">
        <v>2710663</v>
      </c>
      <c r="P79" s="1136">
        <v>2759306.33</v>
      </c>
      <c r="Q79" s="1136">
        <v>2841452.8</v>
      </c>
      <c r="R79" s="1136">
        <v>2867414.8000000003</v>
      </c>
      <c r="S79" s="1136">
        <v>2799933.4000000004</v>
      </c>
      <c r="T79" s="1136">
        <v>2935877</v>
      </c>
      <c r="U79" s="1136">
        <v>2954876.2</v>
      </c>
      <c r="V79" s="1136">
        <v>2974367.8000000003</v>
      </c>
      <c r="W79" s="1136">
        <v>2756173.9000000004</v>
      </c>
      <c r="X79" s="1136">
        <v>2942479.8999999994</v>
      </c>
      <c r="Y79" s="1136">
        <v>3106391.6</v>
      </c>
      <c r="Z79" s="1136">
        <v>3047856.3000000003</v>
      </c>
      <c r="AA79" s="1136">
        <v>3154996.4000000004</v>
      </c>
      <c r="AB79" s="1136">
        <v>3300748.3</v>
      </c>
      <c r="AC79" s="1136">
        <v>3297707.3000000003</v>
      </c>
      <c r="AD79" s="1136">
        <v>3276406.6999999997</v>
      </c>
      <c r="AE79" s="1136">
        <v>3361052.4000000004</v>
      </c>
      <c r="AF79" s="1136">
        <v>3494912.6999999997</v>
      </c>
      <c r="AG79" s="1136">
        <v>3531828.7</v>
      </c>
      <c r="AH79" s="1136">
        <v>3493271</v>
      </c>
      <c r="AI79" s="1136">
        <v>3555974.5999999996</v>
      </c>
      <c r="AJ79" s="1136">
        <v>3695962.2</v>
      </c>
      <c r="AK79" s="1136">
        <v>3823821.5999999996</v>
      </c>
      <c r="AL79" s="1136">
        <v>3753277.8</v>
      </c>
      <c r="AM79" s="1136">
        <v>3940254.8999999994</v>
      </c>
      <c r="AN79" s="1136">
        <v>4036531.1999999997</v>
      </c>
      <c r="AO79" s="1136">
        <v>4158238.5</v>
      </c>
      <c r="AP79" s="1136">
        <v>4175674.3</v>
      </c>
      <c r="AQ79" s="1136">
        <v>4175884.4999999995</v>
      </c>
      <c r="AR79" s="1136">
        <v>4390827.5</v>
      </c>
      <c r="AS79" s="1136">
        <v>4479497.2999999989</v>
      </c>
      <c r="AT79" s="1136">
        <v>4624105.0999999996</v>
      </c>
      <c r="AU79" s="1136">
        <v>4741125.0999999996</v>
      </c>
      <c r="AV79" s="1136">
        <v>4481203.1999999993</v>
      </c>
      <c r="AW79" s="1136">
        <v>4597306.3000000007</v>
      </c>
      <c r="AX79" s="1136">
        <v>4515117.5840000007</v>
      </c>
      <c r="AY79" s="1136">
        <v>4693954.43</v>
      </c>
      <c r="AZ79" s="1136">
        <v>2928862.9040000001</v>
      </c>
      <c r="BA79" s="1136">
        <v>5258192.2879999997</v>
      </c>
      <c r="BB79" s="1136">
        <v>5450142.2549999999</v>
      </c>
      <c r="BC79" s="1136">
        <v>5619511.6880000001</v>
      </c>
      <c r="BD79" s="1136">
        <v>6009745.3799999999</v>
      </c>
      <c r="BE79" s="1136">
        <v>6333370.2939999998</v>
      </c>
      <c r="BF79" s="1136">
        <v>6460656.2240000004</v>
      </c>
      <c r="BG79" s="1136">
        <v>6554946.926</v>
      </c>
      <c r="BH79" s="1136">
        <v>7136758.8830000004</v>
      </c>
      <c r="BI79" s="1136">
        <v>7251176.9307000004</v>
      </c>
      <c r="BJ79" s="1136">
        <v>7172932.1391364504</v>
      </c>
      <c r="BK79" s="1136">
        <v>5619513.4085432803</v>
      </c>
      <c r="BL79" s="1136">
        <v>5959484.5321943704</v>
      </c>
      <c r="BM79" s="1136">
        <v>7570502.5513155703</v>
      </c>
      <c r="BN79" s="1136">
        <v>7839063.0487302402</v>
      </c>
      <c r="BO79" s="1136">
        <v>8149030.2660324601</v>
      </c>
      <c r="BP79" s="1136">
        <v>8780049.7945419997</v>
      </c>
      <c r="BQ79" s="1136">
        <v>9277244.5568936598</v>
      </c>
      <c r="BR79" s="1136">
        <v>9574243.6762099713</v>
      </c>
      <c r="BS79" s="1136">
        <v>10409066.015806351</v>
      </c>
      <c r="BT79" s="1136">
        <v>10288916.206658009</v>
      </c>
      <c r="BU79" s="1136">
        <v>10392775.792406417</v>
      </c>
      <c r="BV79" s="1136">
        <v>10981693.579679199</v>
      </c>
      <c r="BW79" s="1136">
        <v>11675722.143351851</v>
      </c>
      <c r="BX79" s="1136">
        <v>12578802.134231582</v>
      </c>
      <c r="BY79" s="1136">
        <v>13326938.18644234</v>
      </c>
      <c r="BZ79" s="1136">
        <v>13807371.74359587</v>
      </c>
      <c r="CA79" s="1136">
        <v>13906128.866983391</v>
      </c>
      <c r="CB79" s="1136">
        <v>14825366.673236649</v>
      </c>
      <c r="CC79" s="1136">
        <v>14965659.17611639</v>
      </c>
      <c r="CD79" s="1136">
        <v>14984809.943053778</v>
      </c>
      <c r="CE79" s="1136">
        <v>15926170.120736431</v>
      </c>
      <c r="CF79" s="1136">
        <v>14963612.409395341</v>
      </c>
      <c r="CG79" s="1136">
        <v>14913709.956797961</v>
      </c>
      <c r="CH79" s="1136">
        <v>15919559.824920867</v>
      </c>
      <c r="CI79" s="1136">
        <v>15922486.777968599</v>
      </c>
      <c r="CJ79" s="1136">
        <v>15952741.005810384</v>
      </c>
      <c r="CK79" s="1136">
        <v>15542613.507550461</v>
      </c>
      <c r="CL79" s="1136">
        <v>15578674.41254833</v>
      </c>
      <c r="CM79" s="1136">
        <v>15428145.497147594</v>
      </c>
      <c r="CN79" s="1136">
        <v>15519862.974650871</v>
      </c>
      <c r="CO79" s="1136">
        <v>15851044.432902219</v>
      </c>
      <c r="CP79" s="1136">
        <v>16547731.747250451</v>
      </c>
      <c r="CQ79" s="1136">
        <v>16731539.641330231</v>
      </c>
      <c r="CR79" s="1136">
        <v>17220165.50256864</v>
      </c>
      <c r="CS79" s="1136">
        <v>17442600.044320166</v>
      </c>
      <c r="CT79" s="1136">
        <v>17522858.248595331</v>
      </c>
      <c r="CU79" s="1136">
        <v>17360529.383176766</v>
      </c>
      <c r="CV79" s="1136">
        <v>17724184.317654483</v>
      </c>
      <c r="CW79" s="1136">
        <v>17845086.633405428</v>
      </c>
      <c r="CX79" s="1136">
        <v>17840605.06091319</v>
      </c>
      <c r="CY79" s="1136">
        <v>17613167.581436079</v>
      </c>
      <c r="CZ79" s="1136">
        <v>18053158.797818407</v>
      </c>
      <c r="DA79" s="1136">
        <v>17681842.663906679</v>
      </c>
      <c r="DB79" s="1136">
        <v>17978185.963982798</v>
      </c>
      <c r="DC79" s="1136">
        <v>18023948.650359303</v>
      </c>
      <c r="DD79" s="1136">
        <v>18374110.158482149</v>
      </c>
      <c r="DE79" s="1136">
        <v>18305591.567793138</v>
      </c>
      <c r="DF79" s="1136">
        <v>17331559.022440832</v>
      </c>
      <c r="DG79" s="1136">
        <v>17263316.300118923</v>
      </c>
      <c r="DH79" s="1136">
        <v>17514807.828786008</v>
      </c>
      <c r="DI79" s="1136">
        <v>17698745.16226685</v>
      </c>
      <c r="DJ79" s="1136">
        <v>17861414.080523252</v>
      </c>
      <c r="DK79" s="1136">
        <v>17950841.90617469</v>
      </c>
      <c r="DL79" s="1136">
        <v>18175410.999995239</v>
      </c>
      <c r="DM79" s="1136">
        <v>18679078.026100323</v>
      </c>
      <c r="DN79" s="1136">
        <v>19482991.922224455</v>
      </c>
      <c r="DO79" s="1136">
        <v>19798960.192973778</v>
      </c>
      <c r="DP79" s="1136">
        <v>19164780.905783206</v>
      </c>
      <c r="DQ79" s="1136">
        <v>19271081.26773667</v>
      </c>
      <c r="DR79" s="1136">
        <v>19396633.755987778</v>
      </c>
      <c r="DS79" s="1136">
        <v>20419067.336437341</v>
      </c>
      <c r="DT79" s="1136">
        <v>19721688.619157918</v>
      </c>
      <c r="DU79" s="1136">
        <v>19853543.740283102</v>
      </c>
      <c r="DV79" s="1136">
        <v>19886702.607850969</v>
      </c>
      <c r="DW79" s="1136">
        <v>19862719.55853856</v>
      </c>
      <c r="DX79" s="1136">
        <v>19966171.940228179</v>
      </c>
      <c r="DY79" s="1136">
        <v>20335164.075665347</v>
      </c>
      <c r="DZ79" s="1136">
        <v>20490320.273506921</v>
      </c>
      <c r="EA79" s="1136">
        <v>20836987.422813501</v>
      </c>
      <c r="EB79" s="1136">
        <v>21216308.086000919</v>
      </c>
      <c r="EC79" s="1136">
        <v>21862424.92104087</v>
      </c>
      <c r="ED79" s="1136">
        <v>21303951.769613836</v>
      </c>
      <c r="EE79" s="1136">
        <v>21742611.677441031</v>
      </c>
      <c r="EF79" s="1136">
        <v>22057352.119305678</v>
      </c>
      <c r="EG79" s="1136">
        <v>22319079.47297775</v>
      </c>
      <c r="EH79" s="1136">
        <v>22517974.51781033</v>
      </c>
      <c r="EI79" s="1136">
        <v>22473374.96381117</v>
      </c>
      <c r="EJ79" s="1136">
        <v>22539553.972227052</v>
      </c>
      <c r="EK79" s="1136">
        <v>22723871.470940899</v>
      </c>
      <c r="EL79" s="1136">
        <v>23141263.168426037</v>
      </c>
      <c r="EM79" s="1136">
        <v>23301457.353425369</v>
      </c>
      <c r="EN79" s="1136">
        <v>23460524.712412201</v>
      </c>
      <c r="EO79" s="1136">
        <v>23522607.496790089</v>
      </c>
      <c r="EP79" s="1136">
        <v>24334788.547923692</v>
      </c>
      <c r="EQ79" s="1136">
        <v>24408997.788555175</v>
      </c>
      <c r="ER79" s="1137">
        <v>24292898.938076079</v>
      </c>
      <c r="ES79" s="1137">
        <v>24474470.088652503</v>
      </c>
      <c r="ET79" s="1137">
        <v>24777941.790244263</v>
      </c>
      <c r="EU79" s="1137">
        <v>24638905.473013833</v>
      </c>
      <c r="EV79" s="1137">
        <v>25101151.674048197</v>
      </c>
      <c r="EW79" s="1137">
        <v>25579416.210232221</v>
      </c>
      <c r="EX79" s="1137">
        <v>25436199.585148588</v>
      </c>
      <c r="EY79" s="1137">
        <v>25947200.155102257</v>
      </c>
      <c r="EZ79" s="1137">
        <v>26335938.156016007</v>
      </c>
      <c r="FA79" s="1137">
        <v>27294186.047847494</v>
      </c>
      <c r="FB79" s="1137">
        <v>27414051.656469088</v>
      </c>
      <c r="FC79" s="1137">
        <v>27676235.585999437</v>
      </c>
      <c r="FD79" s="1137">
        <v>28486299.857823733</v>
      </c>
    </row>
    <row r="80" spans="1:161" ht="15" thickTop="1">
      <c r="A80" s="998"/>
      <c r="B80" s="1097"/>
      <c r="C80" s="1097"/>
      <c r="D80" s="1097"/>
      <c r="E80" s="1097"/>
      <c r="F80" s="1097"/>
      <c r="G80" s="1097"/>
      <c r="H80" s="1097"/>
      <c r="I80" s="1097"/>
      <c r="J80" s="1097"/>
      <c r="K80" s="1097"/>
      <c r="L80" s="1097"/>
      <c r="M80" s="1097"/>
      <c r="N80" s="1097"/>
      <c r="O80" s="1097"/>
      <c r="P80" s="1097"/>
      <c r="Q80" s="1097"/>
      <c r="R80" s="1097"/>
      <c r="S80" s="1097"/>
      <c r="T80" s="1097"/>
      <c r="U80" s="1097"/>
      <c r="V80" s="1097"/>
      <c r="W80" s="1097"/>
      <c r="X80" s="1097"/>
      <c r="Y80" s="1097"/>
      <c r="Z80" s="1097"/>
      <c r="AA80" s="1097"/>
      <c r="AB80" s="1097"/>
      <c r="AC80" s="1097"/>
      <c r="AD80" s="1097"/>
      <c r="AE80" s="1097"/>
      <c r="AF80" s="1097"/>
      <c r="AG80" s="1097"/>
      <c r="AH80" s="1097"/>
      <c r="AI80" s="1097"/>
      <c r="AJ80" s="1097"/>
      <c r="AK80" s="1097"/>
      <c r="AL80" s="1097"/>
      <c r="AM80" s="1097"/>
      <c r="AN80" s="1097"/>
      <c r="AO80" s="1097"/>
      <c r="AP80" s="1097"/>
      <c r="AQ80" s="1097"/>
      <c r="AR80" s="1097"/>
      <c r="AS80" s="1097"/>
      <c r="AT80" s="1097"/>
      <c r="AU80" s="1097"/>
      <c r="AV80" s="1097"/>
      <c r="AW80" s="1097"/>
      <c r="AX80" s="1097"/>
      <c r="AY80" s="1097"/>
      <c r="AZ80" s="1097"/>
      <c r="BA80" s="1097"/>
      <c r="BB80" s="1097"/>
      <c r="BC80" s="1097"/>
      <c r="BD80" s="1097"/>
      <c r="BE80" s="1097"/>
      <c r="BF80" s="1097"/>
      <c r="BG80" s="1097"/>
      <c r="BH80" s="1097"/>
      <c r="BI80" s="1097"/>
      <c r="BJ80" s="1097"/>
      <c r="BK80" s="1097"/>
      <c r="BL80" s="1097"/>
      <c r="BM80" s="1097"/>
      <c r="BN80" s="1097"/>
      <c r="BO80" s="1097"/>
      <c r="BP80" s="1097"/>
      <c r="BQ80" s="1097"/>
      <c r="BR80" s="1097"/>
      <c r="BS80" s="1097"/>
      <c r="BT80" s="1097"/>
      <c r="BU80" s="1097"/>
      <c r="BV80" s="1097"/>
      <c r="BW80" s="1097"/>
      <c r="BX80" s="1097"/>
      <c r="BY80" s="1097"/>
      <c r="BZ80" s="1097"/>
      <c r="CA80" s="1097"/>
      <c r="CB80" s="1097"/>
      <c r="CC80" s="1097"/>
      <c r="CD80" s="1097"/>
      <c r="CE80" s="1097"/>
      <c r="CF80" s="1097"/>
      <c r="CG80" s="1097"/>
      <c r="CH80" s="1097"/>
      <c r="CI80" s="1097"/>
      <c r="CJ80" s="1097"/>
      <c r="CK80" s="1097"/>
      <c r="CL80" s="1097"/>
      <c r="CM80" s="1097"/>
      <c r="CN80" s="1097"/>
      <c r="CO80" s="1097"/>
      <c r="CP80" s="1097"/>
      <c r="CQ80" s="1097"/>
      <c r="CR80" s="1097"/>
      <c r="CS80" s="1097"/>
      <c r="CT80" s="1097"/>
      <c r="CU80" s="1097"/>
      <c r="CV80" s="1097"/>
      <c r="CW80" s="1097"/>
      <c r="CX80" s="1097"/>
      <c r="CY80" s="1097"/>
      <c r="CZ80" s="1097"/>
      <c r="DA80" s="1097"/>
      <c r="DB80" s="1097"/>
      <c r="DC80" s="1097"/>
      <c r="DD80" s="1097"/>
      <c r="DE80" s="1097"/>
      <c r="DF80" s="1097"/>
      <c r="DG80" s="1097"/>
      <c r="DH80" s="1097"/>
      <c r="DI80" s="1097"/>
      <c r="DJ80" s="1097"/>
      <c r="DK80" s="1097"/>
      <c r="DL80" s="1097"/>
      <c r="DM80" s="1097"/>
      <c r="DN80" s="1097"/>
      <c r="DO80" s="1097"/>
      <c r="DP80" s="1097"/>
      <c r="DQ80" s="1097"/>
      <c r="DR80" s="1097"/>
      <c r="DS80" s="1097"/>
      <c r="DT80" s="1097"/>
      <c r="DU80" s="1097"/>
      <c r="DV80" s="1097"/>
      <c r="DW80" s="1097"/>
      <c r="DX80" s="1097"/>
      <c r="DY80" s="1097"/>
      <c r="DZ80" s="1097"/>
      <c r="EA80" s="1097"/>
      <c r="EB80" s="1097"/>
      <c r="EC80" s="1097"/>
      <c r="ED80" s="1097"/>
      <c r="EE80" s="1097"/>
      <c r="EF80" s="1097"/>
      <c r="EG80" s="1097"/>
      <c r="EH80" s="1097"/>
      <c r="EI80" s="1097"/>
      <c r="EJ80" s="1097"/>
      <c r="EK80" s="1097"/>
      <c r="EL80" s="1097"/>
      <c r="EM80" s="1097"/>
      <c r="EN80" s="1097"/>
      <c r="EO80" s="1097"/>
      <c r="EP80" s="1097"/>
      <c r="EQ80" s="1097"/>
      <c r="ER80" s="1097"/>
      <c r="ES80" s="1097"/>
      <c r="ET80" s="1097"/>
      <c r="EU80" s="1097"/>
      <c r="EV80" s="1097"/>
      <c r="EW80" s="1097"/>
      <c r="EX80" s="1097"/>
      <c r="EY80" s="1097"/>
      <c r="EZ80" s="1097"/>
      <c r="FA80" s="1097"/>
      <c r="FB80" s="1097"/>
      <c r="FC80" s="1097"/>
      <c r="FD80" s="1097"/>
    </row>
    <row r="81" spans="1:160" ht="14.25">
      <c r="A81" s="998" t="s">
        <v>623</v>
      </c>
    </row>
    <row r="82" spans="1:160" ht="14.25">
      <c r="A82" s="1100" t="s">
        <v>918</v>
      </c>
    </row>
    <row r="83" spans="1:160" ht="14.25">
      <c r="A83" s="998" t="s">
        <v>314</v>
      </c>
    </row>
    <row r="84" spans="1:160">
      <c r="A84" s="1103"/>
      <c r="B84" s="1099"/>
      <c r="C84" s="1099"/>
      <c r="D84" s="1099"/>
      <c r="E84" s="1099"/>
      <c r="F84" s="1099"/>
      <c r="G84" s="1099"/>
      <c r="H84" s="1099"/>
      <c r="I84" s="1099"/>
      <c r="J84" s="1099"/>
      <c r="K84" s="1099"/>
      <c r="L84" s="1099"/>
      <c r="M84" s="1099"/>
      <c r="N84" s="1099"/>
      <c r="O84" s="1099"/>
      <c r="P84" s="1099"/>
      <c r="Q84" s="1099"/>
      <c r="R84" s="1099"/>
      <c r="S84" s="1099"/>
      <c r="T84" s="1099"/>
      <c r="U84" s="1099"/>
      <c r="V84" s="1099"/>
      <c r="W84" s="1099"/>
      <c r="X84" s="1099"/>
      <c r="Y84" s="1099"/>
      <c r="Z84" s="1099"/>
      <c r="AA84" s="1099"/>
      <c r="AB84" s="1099"/>
      <c r="AC84" s="1099"/>
      <c r="AD84" s="1099"/>
      <c r="AE84" s="1099"/>
      <c r="AF84" s="1099"/>
      <c r="AG84" s="1099"/>
      <c r="AH84" s="1099"/>
      <c r="AI84" s="1099"/>
      <c r="AJ84" s="1099"/>
      <c r="AK84" s="1099"/>
      <c r="AL84" s="1099"/>
      <c r="AM84" s="1099"/>
      <c r="AN84" s="1099"/>
      <c r="AO84" s="1099"/>
      <c r="AP84" s="1099"/>
      <c r="AQ84" s="1099"/>
      <c r="AR84" s="1099"/>
      <c r="AS84" s="1099"/>
      <c r="AT84" s="1099"/>
      <c r="AU84" s="1099"/>
      <c r="AV84" s="1099"/>
      <c r="AW84" s="1099"/>
      <c r="AX84" s="1099"/>
      <c r="AY84" s="1099"/>
      <c r="AZ84" s="1099"/>
      <c r="BA84" s="1099"/>
      <c r="BB84" s="1099"/>
      <c r="BC84" s="1099"/>
      <c r="BD84" s="1099"/>
      <c r="BE84" s="1099"/>
      <c r="BF84" s="1099"/>
      <c r="BG84" s="1099"/>
      <c r="BH84" s="1099"/>
      <c r="BI84" s="1099"/>
      <c r="BJ84" s="1099"/>
      <c r="BK84" s="1099"/>
      <c r="BL84" s="1099"/>
      <c r="BM84" s="1099"/>
      <c r="BN84" s="1099"/>
      <c r="BO84" s="1099"/>
      <c r="BP84" s="1099"/>
      <c r="BQ84" s="1099"/>
      <c r="BR84" s="1099"/>
      <c r="BS84" s="1099"/>
      <c r="BT84" s="1099"/>
      <c r="BU84" s="1099"/>
      <c r="BV84" s="1099"/>
      <c r="BW84" s="1099"/>
      <c r="BX84" s="1099"/>
      <c r="BY84" s="1099"/>
      <c r="BZ84" s="1099"/>
      <c r="CA84" s="1099"/>
      <c r="CB84" s="1099"/>
      <c r="CC84" s="1099"/>
      <c r="CD84" s="1099"/>
      <c r="CE84" s="1099"/>
      <c r="CF84" s="1099"/>
      <c r="CG84" s="1099"/>
      <c r="CH84" s="1099"/>
      <c r="CI84" s="1099"/>
      <c r="CJ84" s="1099"/>
      <c r="CK84" s="1099"/>
      <c r="CL84" s="1099"/>
      <c r="CM84" s="1099"/>
      <c r="CN84" s="1099"/>
      <c r="CO84" s="1099"/>
      <c r="CP84" s="1099"/>
      <c r="CQ84" s="1099"/>
      <c r="CR84" s="1099"/>
      <c r="CS84" s="1099"/>
      <c r="CT84" s="1099"/>
      <c r="CU84" s="1099"/>
      <c r="CV84" s="1099"/>
      <c r="CW84" s="1099"/>
      <c r="CX84" s="1099"/>
      <c r="CY84" s="1099"/>
      <c r="CZ84" s="1099"/>
      <c r="DA84" s="1099"/>
      <c r="DB84" s="1099"/>
      <c r="DC84" s="1099"/>
      <c r="DD84" s="1099"/>
      <c r="DE84" s="1099"/>
      <c r="DF84" s="1099"/>
      <c r="DG84" s="1099"/>
      <c r="DH84" s="1099"/>
      <c r="DI84" s="1099"/>
      <c r="DJ84" s="1099"/>
      <c r="DK84" s="1099"/>
      <c r="DL84" s="1099"/>
      <c r="DM84" s="1099"/>
      <c r="DN84" s="1099"/>
      <c r="DO84" s="1099"/>
      <c r="DP84" s="1099"/>
      <c r="DQ84" s="1099"/>
      <c r="DR84" s="1099"/>
      <c r="DS84" s="1099"/>
      <c r="DT84" s="1099"/>
      <c r="DU84" s="1099"/>
      <c r="DV84" s="1099"/>
      <c r="DW84" s="1099"/>
      <c r="DX84" s="1099"/>
      <c r="DY84" s="1099"/>
      <c r="DZ84" s="1099"/>
      <c r="EA84" s="1099"/>
      <c r="EB84" s="1099"/>
      <c r="EC84" s="1099"/>
      <c r="ED84" s="1099"/>
      <c r="EE84" s="1099"/>
      <c r="EF84" s="1099"/>
      <c r="EG84" s="1099"/>
      <c r="EH84" s="1099"/>
      <c r="EI84" s="1099"/>
      <c r="EJ84" s="1099"/>
      <c r="EK84" s="1099"/>
      <c r="EL84" s="1099"/>
      <c r="EM84" s="1099"/>
      <c r="EN84" s="1099"/>
      <c r="EO84" s="1099"/>
      <c r="EP84" s="1099"/>
      <c r="EQ84" s="1099"/>
      <c r="ER84" s="1099"/>
      <c r="ES84" s="1099"/>
      <c r="ET84" s="1099"/>
      <c r="EU84" s="1099"/>
      <c r="EV84" s="1099"/>
      <c r="EW84" s="1099"/>
      <c r="EX84" s="1099"/>
      <c r="EY84" s="1099"/>
      <c r="EZ84" s="1099"/>
      <c r="FA84" s="1099"/>
      <c r="FB84" s="1099"/>
      <c r="FC84" s="1099"/>
      <c r="FD84" s="1099"/>
    </row>
    <row r="85" spans="1:160">
      <c r="A85" s="1103"/>
      <c r="B85" s="1099"/>
      <c r="C85" s="1099"/>
      <c r="D85" s="1099"/>
      <c r="E85" s="1099"/>
      <c r="F85" s="1099"/>
      <c r="G85" s="1099"/>
      <c r="H85" s="1099"/>
      <c r="I85" s="1099"/>
      <c r="J85" s="1099"/>
      <c r="K85" s="1099"/>
      <c r="L85" s="1099"/>
      <c r="M85" s="1099"/>
      <c r="N85" s="1099"/>
      <c r="O85" s="1099"/>
      <c r="P85" s="1099"/>
      <c r="Q85" s="1099"/>
      <c r="R85" s="1099"/>
      <c r="S85" s="1099"/>
      <c r="T85" s="1099"/>
      <c r="U85" s="1099"/>
      <c r="V85" s="1099"/>
      <c r="W85" s="1099"/>
      <c r="X85" s="1099"/>
      <c r="Y85" s="1099"/>
      <c r="Z85" s="1099"/>
      <c r="AA85" s="1099"/>
      <c r="AB85" s="1099"/>
      <c r="AC85" s="1099"/>
      <c r="AD85" s="1099"/>
      <c r="AE85" s="1099"/>
      <c r="AF85" s="1099"/>
      <c r="AG85" s="1099"/>
      <c r="AH85" s="1099"/>
      <c r="AI85" s="1099"/>
      <c r="AJ85" s="1099"/>
      <c r="AK85" s="1099"/>
      <c r="AL85" s="1099"/>
      <c r="AM85" s="1099"/>
      <c r="AN85" s="1099"/>
      <c r="AO85" s="1099"/>
      <c r="AP85" s="1099"/>
      <c r="AQ85" s="1099"/>
      <c r="AR85" s="1099"/>
      <c r="AS85" s="1099"/>
      <c r="AT85" s="1099"/>
      <c r="AU85" s="1099"/>
      <c r="AV85" s="1099"/>
      <c r="AW85" s="1099"/>
      <c r="AX85" s="1099"/>
      <c r="AY85" s="1099"/>
      <c r="AZ85" s="1099"/>
      <c r="BA85" s="1099"/>
      <c r="BB85" s="1099"/>
      <c r="BC85" s="1099"/>
      <c r="BD85" s="1099"/>
      <c r="BE85" s="1099"/>
      <c r="BF85" s="1099"/>
      <c r="BG85" s="1099"/>
      <c r="BH85" s="1099"/>
      <c r="BI85" s="1099"/>
      <c r="BJ85" s="1099"/>
      <c r="BK85" s="1099"/>
      <c r="BL85" s="1099"/>
      <c r="BM85" s="1099"/>
      <c r="BN85" s="1099"/>
      <c r="BO85" s="1099"/>
      <c r="BP85" s="1099"/>
      <c r="BQ85" s="1099"/>
      <c r="BR85" s="1099"/>
      <c r="BS85" s="1099"/>
      <c r="BT85" s="1099"/>
      <c r="BU85" s="1099"/>
      <c r="BV85" s="1099"/>
      <c r="BW85" s="1099"/>
      <c r="BX85" s="1099"/>
      <c r="BY85" s="1099"/>
      <c r="BZ85" s="1099"/>
      <c r="CA85" s="1099"/>
      <c r="CB85" s="1099"/>
      <c r="CC85" s="1099"/>
      <c r="CD85" s="1099"/>
      <c r="CE85" s="1099"/>
      <c r="CF85" s="1099"/>
      <c r="CG85" s="1099"/>
      <c r="CH85" s="1099"/>
      <c r="CI85" s="1099"/>
      <c r="CJ85" s="1099"/>
      <c r="CK85" s="1099"/>
      <c r="CL85" s="1099"/>
      <c r="CM85" s="1099"/>
      <c r="CN85" s="1099"/>
      <c r="CO85" s="1099"/>
      <c r="CP85" s="1099"/>
      <c r="CQ85" s="1099"/>
      <c r="CR85" s="1099"/>
      <c r="CS85" s="1099"/>
      <c r="CT85" s="1099"/>
      <c r="CU85" s="1099"/>
      <c r="CV85" s="1099"/>
      <c r="CW85" s="1099"/>
      <c r="CX85" s="1099"/>
      <c r="CY85" s="1099"/>
      <c r="CZ85" s="1099"/>
      <c r="DA85" s="1099"/>
      <c r="DB85" s="1099"/>
      <c r="DC85" s="1099"/>
      <c r="DD85" s="1099"/>
      <c r="DE85" s="1099"/>
      <c r="DF85" s="1099"/>
      <c r="DG85" s="1099"/>
      <c r="DH85" s="1099"/>
      <c r="DI85" s="1099"/>
      <c r="DJ85" s="1099"/>
      <c r="DK85" s="1099"/>
      <c r="DL85" s="1099"/>
      <c r="DM85" s="1099"/>
      <c r="DN85" s="1099"/>
      <c r="DO85" s="1099"/>
      <c r="DP85" s="1099"/>
      <c r="DQ85" s="1099"/>
      <c r="DR85" s="1099"/>
      <c r="DS85" s="1099"/>
      <c r="DT85" s="1099"/>
      <c r="DU85" s="1099"/>
      <c r="DV85" s="1099"/>
      <c r="DW85" s="1099"/>
      <c r="DX85" s="1099"/>
      <c r="DY85" s="1099"/>
      <c r="DZ85" s="1099"/>
      <c r="EA85" s="1099"/>
      <c r="EB85" s="1099"/>
      <c r="EC85" s="1099"/>
      <c r="ED85" s="1099"/>
      <c r="EE85" s="1099"/>
      <c r="EF85" s="1099"/>
      <c r="EG85" s="1099"/>
      <c r="EH85" s="1099"/>
      <c r="EI85" s="1099"/>
      <c r="EJ85" s="1099"/>
      <c r="EK85" s="1099"/>
      <c r="EL85" s="1099"/>
      <c r="EM85" s="1099"/>
      <c r="EN85" s="1099"/>
      <c r="EO85" s="1099"/>
      <c r="EP85" s="1099"/>
      <c r="EQ85" s="1099"/>
      <c r="ER85" s="1099"/>
      <c r="ES85" s="1099"/>
      <c r="ET85" s="1099"/>
      <c r="EU85" s="1099"/>
      <c r="EV85" s="1099"/>
      <c r="EW85" s="1099"/>
      <c r="EX85" s="1099"/>
      <c r="EY85" s="1099"/>
      <c r="EZ85" s="1099"/>
      <c r="FA85" s="1099"/>
      <c r="FB85" s="1099"/>
      <c r="FC85" s="1099"/>
      <c r="FD85" s="1099"/>
    </row>
    <row r="86" spans="1:160">
      <c r="A86" s="1103"/>
      <c r="B86" s="1104"/>
      <c r="C86" s="1104"/>
      <c r="D86" s="1104"/>
      <c r="E86" s="1104"/>
      <c r="F86" s="1104"/>
      <c r="G86" s="1104"/>
      <c r="H86" s="1104"/>
      <c r="I86" s="1104"/>
      <c r="J86" s="1104"/>
      <c r="K86" s="1104"/>
      <c r="L86" s="1104"/>
      <c r="M86" s="1104"/>
      <c r="N86" s="1104"/>
      <c r="O86" s="1104"/>
      <c r="P86" s="1104"/>
      <c r="Q86" s="1104"/>
      <c r="R86" s="1104"/>
      <c r="S86" s="1104"/>
      <c r="T86" s="1104"/>
      <c r="U86" s="1104"/>
      <c r="V86" s="1104"/>
      <c r="W86" s="1104"/>
      <c r="X86" s="1104"/>
      <c r="Y86" s="1104"/>
      <c r="Z86" s="1104"/>
      <c r="AA86" s="1104"/>
      <c r="AB86" s="1104"/>
      <c r="AC86" s="1104"/>
      <c r="AD86" s="1104"/>
      <c r="AE86" s="1104"/>
      <c r="AF86" s="1104"/>
      <c r="AG86" s="1104"/>
      <c r="AH86" s="1104"/>
      <c r="AI86" s="1104"/>
      <c r="AJ86" s="1104"/>
      <c r="AK86" s="1104"/>
      <c r="AL86" s="1104"/>
      <c r="AM86" s="1104"/>
      <c r="AN86" s="1104"/>
      <c r="AO86" s="1104"/>
      <c r="AP86" s="1104"/>
      <c r="AQ86" s="1104"/>
      <c r="AR86" s="1104"/>
      <c r="AS86" s="1104"/>
      <c r="AT86" s="1104"/>
      <c r="AU86" s="1104"/>
      <c r="AV86" s="1104"/>
      <c r="AW86" s="1104"/>
      <c r="AX86" s="1104"/>
      <c r="AY86" s="1104"/>
      <c r="AZ86" s="1104"/>
      <c r="BA86" s="1104"/>
      <c r="BB86" s="1104"/>
      <c r="BC86" s="1104"/>
      <c r="BD86" s="1104"/>
      <c r="BE86" s="1104"/>
      <c r="BF86" s="1104"/>
      <c r="BG86" s="1104"/>
      <c r="BH86" s="1104"/>
      <c r="BI86" s="1104"/>
      <c r="BJ86" s="1104"/>
      <c r="BK86" s="1104"/>
      <c r="BL86" s="1104"/>
      <c r="BM86" s="1104"/>
      <c r="BN86" s="1104"/>
      <c r="BO86" s="1104"/>
      <c r="BP86" s="1104"/>
      <c r="BQ86" s="1104"/>
      <c r="BR86" s="1104"/>
      <c r="BS86" s="1104"/>
      <c r="BT86" s="1104"/>
      <c r="BU86" s="1104"/>
      <c r="BV86" s="1104"/>
      <c r="BW86" s="1104"/>
      <c r="BX86" s="1104"/>
      <c r="BY86" s="1104"/>
      <c r="BZ86" s="1104"/>
      <c r="CA86" s="1104"/>
      <c r="CB86" s="1104"/>
      <c r="CC86" s="1104"/>
      <c r="CD86" s="1104"/>
      <c r="CE86" s="1104"/>
      <c r="CF86" s="1104"/>
      <c r="CG86" s="1104"/>
      <c r="CH86" s="1104"/>
      <c r="CI86" s="1104"/>
      <c r="CJ86" s="1104"/>
      <c r="CK86" s="1104"/>
      <c r="CL86" s="1104"/>
      <c r="CM86" s="1104"/>
      <c r="CN86" s="1104"/>
      <c r="CO86" s="1104"/>
      <c r="CP86" s="1104"/>
      <c r="CQ86" s="1104"/>
      <c r="CR86" s="1104"/>
      <c r="CS86" s="1104"/>
      <c r="CT86" s="1104"/>
      <c r="CU86" s="1104"/>
      <c r="CV86" s="1104"/>
      <c r="CW86" s="1104"/>
      <c r="CX86" s="1104"/>
      <c r="CY86" s="1104"/>
      <c r="CZ86" s="1104"/>
      <c r="DA86" s="1104"/>
      <c r="DB86" s="1104"/>
      <c r="DC86" s="1104"/>
      <c r="DD86" s="1104"/>
      <c r="DE86" s="1104"/>
      <c r="DF86" s="1104"/>
      <c r="DG86" s="1104"/>
      <c r="DH86" s="1104"/>
      <c r="DI86" s="1104"/>
      <c r="DJ86" s="1104"/>
      <c r="DK86" s="1104"/>
      <c r="DL86" s="1104"/>
      <c r="DM86" s="1104"/>
      <c r="DN86" s="1104"/>
      <c r="DO86" s="1104"/>
      <c r="DP86" s="1104"/>
      <c r="DQ86" s="1104"/>
      <c r="DR86" s="1104"/>
      <c r="DS86" s="1104"/>
      <c r="DT86" s="1104"/>
      <c r="DU86" s="1104"/>
      <c r="DV86" s="1104"/>
      <c r="DW86" s="1104"/>
      <c r="DX86" s="1104"/>
      <c r="DY86" s="1104"/>
      <c r="DZ86" s="1104"/>
      <c r="EA86" s="1104"/>
      <c r="EB86" s="1104"/>
      <c r="EC86" s="1104"/>
      <c r="ED86" s="1104"/>
      <c r="EE86" s="1104"/>
      <c r="EF86" s="1104"/>
      <c r="EG86" s="1104"/>
      <c r="EH86" s="1104"/>
      <c r="EI86" s="1104"/>
      <c r="EJ86" s="1104"/>
      <c r="EK86" s="1104"/>
      <c r="EL86" s="1104"/>
      <c r="EM86" s="1104"/>
      <c r="EN86" s="1104"/>
      <c r="EO86" s="1104"/>
      <c r="EP86" s="1104"/>
      <c r="EQ86" s="1104"/>
      <c r="ER86" s="1104"/>
      <c r="ES86" s="1104"/>
      <c r="ET86" s="1104"/>
      <c r="EU86" s="1104"/>
      <c r="EV86" s="1104"/>
      <c r="EW86" s="1104"/>
      <c r="EX86" s="1104"/>
      <c r="EY86" s="1104"/>
      <c r="EZ86" s="1104"/>
      <c r="FA86" s="1104"/>
      <c r="FB86" s="1104"/>
      <c r="FC86" s="1104"/>
      <c r="FD86" s="1104"/>
    </row>
    <row r="87" spans="1:160">
      <c r="A87" s="1103"/>
      <c r="B87" s="1099"/>
      <c r="C87" s="1099"/>
      <c r="D87" s="1099"/>
      <c r="E87" s="1099"/>
      <c r="F87" s="1099"/>
      <c r="G87" s="1099"/>
      <c r="H87" s="1099"/>
      <c r="I87" s="1099"/>
      <c r="J87" s="1099"/>
      <c r="K87" s="1099"/>
      <c r="L87" s="1099"/>
      <c r="M87" s="1099"/>
      <c r="N87" s="1099"/>
      <c r="O87" s="1099"/>
      <c r="P87" s="1099"/>
      <c r="Q87" s="1099"/>
      <c r="R87" s="1099"/>
      <c r="S87" s="1099"/>
      <c r="T87" s="1099"/>
      <c r="U87" s="1099"/>
      <c r="V87" s="1099"/>
      <c r="W87" s="1099"/>
      <c r="X87" s="1099"/>
      <c r="Y87" s="1099"/>
      <c r="Z87" s="1099"/>
      <c r="AA87" s="1099"/>
      <c r="AB87" s="1099"/>
      <c r="AC87" s="1099"/>
      <c r="AD87" s="1099"/>
      <c r="AE87" s="1099"/>
      <c r="AF87" s="1099"/>
      <c r="AG87" s="1099"/>
      <c r="AH87" s="1099"/>
      <c r="AI87" s="1099"/>
      <c r="AJ87" s="1099"/>
      <c r="AK87" s="1099"/>
      <c r="AL87" s="1099"/>
      <c r="AM87" s="1099"/>
      <c r="AN87" s="1099"/>
      <c r="AO87" s="1099"/>
      <c r="AP87" s="1099"/>
      <c r="AQ87" s="1099"/>
      <c r="AR87" s="1099"/>
      <c r="AS87" s="1099"/>
      <c r="AT87" s="1099"/>
      <c r="AU87" s="1099"/>
      <c r="AV87" s="1099"/>
      <c r="AW87" s="1099"/>
      <c r="AX87" s="1099"/>
      <c r="AY87" s="1099"/>
      <c r="AZ87" s="1099"/>
      <c r="BA87" s="1099"/>
      <c r="BB87" s="1099"/>
      <c r="BC87" s="1099"/>
      <c r="BD87" s="1099"/>
      <c r="BE87" s="1099"/>
      <c r="BF87" s="1099"/>
      <c r="BG87" s="1099"/>
      <c r="BH87" s="1099"/>
      <c r="BI87" s="1099"/>
      <c r="BJ87" s="1099"/>
      <c r="BK87" s="1099"/>
      <c r="BL87" s="1099"/>
      <c r="BM87" s="1099"/>
      <c r="BN87" s="1099"/>
      <c r="BO87" s="1099"/>
      <c r="BP87" s="1099"/>
      <c r="BQ87" s="1099"/>
      <c r="BR87" s="1099"/>
      <c r="BS87" s="1099"/>
      <c r="BT87" s="1099"/>
      <c r="BU87" s="1099"/>
      <c r="BV87" s="1099"/>
      <c r="BW87" s="1099"/>
      <c r="BX87" s="1099"/>
      <c r="BY87" s="1099"/>
      <c r="BZ87" s="1099"/>
      <c r="CA87" s="1099"/>
      <c r="CB87" s="1099"/>
      <c r="CC87" s="1099"/>
      <c r="CD87" s="1099"/>
      <c r="CE87" s="1099"/>
      <c r="CF87" s="1099"/>
      <c r="CG87" s="1099"/>
      <c r="CH87" s="1099"/>
      <c r="CI87" s="1099"/>
      <c r="CJ87" s="1099"/>
      <c r="CK87" s="1099"/>
      <c r="CL87" s="1099"/>
      <c r="CM87" s="1099"/>
      <c r="CN87" s="1099"/>
      <c r="CO87" s="1099"/>
      <c r="CP87" s="1099"/>
      <c r="CQ87" s="1099"/>
      <c r="CR87" s="1099"/>
      <c r="CS87" s="1099"/>
      <c r="CT87" s="1099"/>
      <c r="CU87" s="1099"/>
      <c r="CV87" s="1099"/>
      <c r="CW87" s="1099"/>
      <c r="CX87" s="1099"/>
      <c r="CY87" s="1099"/>
      <c r="CZ87" s="1099"/>
      <c r="DA87" s="1099"/>
      <c r="DB87" s="1099"/>
      <c r="DC87" s="1099"/>
      <c r="DD87" s="1099"/>
      <c r="DE87" s="1099"/>
      <c r="DF87" s="1099"/>
      <c r="DG87" s="1099"/>
      <c r="DH87" s="1099"/>
      <c r="DI87" s="1099"/>
      <c r="DJ87" s="1099"/>
      <c r="DK87" s="1099"/>
      <c r="DL87" s="1099"/>
      <c r="DM87" s="1099"/>
      <c r="DN87" s="1099"/>
      <c r="DO87" s="1099"/>
      <c r="DP87" s="1099"/>
      <c r="DQ87" s="1099"/>
      <c r="DR87" s="1099"/>
      <c r="DS87" s="1099"/>
      <c r="DT87" s="1099"/>
      <c r="DU87" s="1099"/>
      <c r="DV87" s="1099"/>
      <c r="DW87" s="1099"/>
      <c r="DX87" s="1099"/>
      <c r="DY87" s="1099"/>
      <c r="DZ87" s="1099"/>
      <c r="EA87" s="1099"/>
      <c r="EB87" s="1099"/>
      <c r="EC87" s="1099"/>
      <c r="ED87" s="1099"/>
      <c r="EE87" s="1099"/>
      <c r="EF87" s="1099"/>
      <c r="EG87" s="1099"/>
      <c r="EH87" s="1099"/>
      <c r="EI87" s="1099"/>
      <c r="EJ87" s="1099"/>
      <c r="EK87" s="1099"/>
      <c r="EL87" s="1099"/>
      <c r="EM87" s="1099"/>
      <c r="EN87" s="1099"/>
      <c r="EO87" s="1099"/>
      <c r="EP87" s="1099"/>
      <c r="EQ87" s="1099"/>
      <c r="ER87" s="1099"/>
      <c r="ES87" s="1099"/>
      <c r="ET87" s="1099"/>
      <c r="EU87" s="1099"/>
      <c r="EV87" s="1099"/>
      <c r="EW87" s="1099"/>
      <c r="EX87" s="1099"/>
      <c r="EY87" s="1099"/>
      <c r="EZ87" s="1099"/>
      <c r="FA87" s="1099"/>
      <c r="FB87" s="1099"/>
      <c r="FC87" s="1099"/>
      <c r="FD87" s="1099"/>
    </row>
    <row r="88" spans="1:160">
      <c r="A88" s="1101"/>
      <c r="B88" s="1102"/>
      <c r="C88" s="1102"/>
      <c r="D88" s="1102"/>
      <c r="E88" s="1102"/>
      <c r="F88" s="1102"/>
      <c r="G88" s="1102"/>
      <c r="H88" s="1102"/>
      <c r="I88" s="1102"/>
      <c r="J88" s="1102"/>
      <c r="K88" s="1102"/>
      <c r="L88" s="1102"/>
      <c r="M88" s="1102"/>
      <c r="N88" s="1102"/>
      <c r="O88" s="1102"/>
      <c r="P88" s="1102"/>
      <c r="Q88" s="1102"/>
      <c r="R88" s="1102"/>
      <c r="S88" s="1102"/>
      <c r="T88" s="1102"/>
      <c r="U88" s="1102"/>
      <c r="V88" s="1102"/>
      <c r="W88" s="1102"/>
      <c r="X88" s="1102"/>
      <c r="Y88" s="1102"/>
      <c r="Z88" s="1102"/>
      <c r="AA88" s="1102"/>
      <c r="AB88" s="1102"/>
      <c r="AC88" s="1102"/>
      <c r="AD88" s="1102"/>
      <c r="AE88" s="1102"/>
      <c r="AF88" s="1102"/>
      <c r="AG88" s="1102"/>
      <c r="AH88" s="1102"/>
      <c r="AI88" s="1102"/>
      <c r="AJ88" s="1102"/>
      <c r="AK88" s="1102"/>
      <c r="AL88" s="1102"/>
      <c r="AM88" s="1102"/>
      <c r="AN88" s="1102"/>
      <c r="AO88" s="1102"/>
      <c r="AP88" s="1102"/>
      <c r="AQ88" s="1102"/>
      <c r="AR88" s="1102"/>
      <c r="AS88" s="1102"/>
      <c r="AT88" s="1102"/>
      <c r="AU88" s="1102"/>
      <c r="AV88" s="1102"/>
      <c r="AW88" s="1102"/>
      <c r="AX88" s="1102"/>
      <c r="AY88" s="1102"/>
      <c r="AZ88" s="1102"/>
      <c r="BA88" s="1102"/>
      <c r="BB88" s="1102"/>
      <c r="BC88" s="1102"/>
      <c r="BD88" s="1102"/>
      <c r="BE88" s="1102"/>
      <c r="BF88" s="1102"/>
      <c r="BG88" s="1102"/>
      <c r="BH88" s="1102"/>
      <c r="BI88" s="1102"/>
      <c r="BJ88" s="1102"/>
      <c r="BK88" s="1102"/>
      <c r="BL88" s="1102"/>
      <c r="BM88" s="1102"/>
      <c r="BN88" s="1102"/>
      <c r="BO88" s="1102"/>
      <c r="BP88" s="1102"/>
      <c r="BQ88" s="1102"/>
      <c r="BR88" s="1102"/>
      <c r="BS88" s="1102"/>
      <c r="BT88" s="1102"/>
      <c r="BU88" s="1102"/>
      <c r="BV88" s="1102"/>
      <c r="BW88" s="1102"/>
      <c r="BX88" s="1102"/>
      <c r="BY88" s="1102"/>
      <c r="BZ88" s="1102"/>
      <c r="CA88" s="1102"/>
      <c r="CB88" s="1102"/>
      <c r="CC88" s="1102"/>
      <c r="CD88" s="1102"/>
      <c r="CE88" s="1102"/>
      <c r="CF88" s="1102"/>
      <c r="CG88" s="1102"/>
      <c r="CH88" s="1102"/>
      <c r="CI88" s="1102"/>
      <c r="CJ88" s="1102"/>
      <c r="CK88" s="1102"/>
      <c r="CL88" s="1102"/>
      <c r="CM88" s="1102"/>
      <c r="CN88" s="1102"/>
      <c r="CO88" s="1102"/>
      <c r="CP88" s="1102"/>
      <c r="CQ88" s="1102"/>
      <c r="CR88" s="1102"/>
      <c r="CS88" s="1102"/>
      <c r="CT88" s="1102"/>
      <c r="CU88" s="1102"/>
      <c r="CV88" s="1102"/>
      <c r="CW88" s="1102"/>
      <c r="CX88" s="1102"/>
      <c r="CY88" s="1102"/>
      <c r="CZ88" s="1102"/>
      <c r="DA88" s="1102"/>
      <c r="DB88" s="1102"/>
      <c r="DC88" s="1102"/>
      <c r="DD88" s="1102"/>
      <c r="DE88" s="1102"/>
      <c r="DF88" s="1102"/>
      <c r="DG88" s="1102"/>
      <c r="DH88" s="1102"/>
      <c r="DI88" s="1102"/>
      <c r="DJ88" s="1102"/>
      <c r="DK88" s="1102"/>
      <c r="DL88" s="1102"/>
      <c r="DM88" s="1102"/>
      <c r="DN88" s="1102"/>
      <c r="DO88" s="1102"/>
      <c r="DP88" s="1102"/>
      <c r="DQ88" s="1102"/>
      <c r="DR88" s="1102"/>
      <c r="DS88" s="1102"/>
      <c r="DT88" s="1102"/>
      <c r="DU88" s="1102"/>
      <c r="DV88" s="1102"/>
      <c r="DW88" s="1102"/>
      <c r="DX88" s="1102"/>
      <c r="DY88" s="1102"/>
      <c r="DZ88" s="1102"/>
      <c r="EA88" s="1102"/>
      <c r="EB88" s="1102"/>
      <c r="EC88" s="1102"/>
      <c r="ED88" s="1102"/>
      <c r="EE88" s="1102"/>
      <c r="EF88" s="1102"/>
      <c r="EG88" s="1102"/>
      <c r="EH88" s="1102"/>
      <c r="EI88" s="1102"/>
      <c r="EJ88" s="1102"/>
      <c r="EK88" s="1102"/>
      <c r="EL88" s="1102"/>
      <c r="EM88" s="1102"/>
      <c r="EN88" s="1102"/>
      <c r="EO88" s="1102"/>
      <c r="EP88" s="1102"/>
      <c r="EQ88" s="1102"/>
      <c r="ER88" s="1102"/>
      <c r="ES88" s="1102"/>
      <c r="ET88" s="1102"/>
      <c r="EU88" s="1102"/>
      <c r="EV88" s="1102"/>
      <c r="EW88" s="1102"/>
      <c r="EX88" s="1102"/>
      <c r="EY88" s="1102"/>
      <c r="EZ88" s="1102"/>
      <c r="FA88" s="1102"/>
      <c r="FB88" s="1102"/>
      <c r="FC88" s="1102"/>
      <c r="FD88" s="1102"/>
    </row>
    <row r="89" spans="1:160">
      <c r="A89" s="1103"/>
      <c r="B89" s="1104"/>
      <c r="C89" s="1104"/>
      <c r="D89" s="1104"/>
      <c r="E89" s="1104"/>
      <c r="F89" s="1104"/>
      <c r="G89" s="1104"/>
      <c r="H89" s="1104"/>
      <c r="I89" s="1104"/>
      <c r="J89" s="1104"/>
      <c r="K89" s="1104"/>
      <c r="L89" s="1104"/>
      <c r="M89" s="1104"/>
      <c r="N89" s="1104"/>
      <c r="O89" s="1104"/>
      <c r="P89" s="1104"/>
      <c r="Q89" s="1104"/>
      <c r="R89" s="1104"/>
      <c r="S89" s="1104"/>
      <c r="T89" s="1104"/>
      <c r="U89" s="1104"/>
      <c r="V89" s="1104"/>
      <c r="W89" s="1104"/>
      <c r="X89" s="1104"/>
      <c r="Y89" s="1104"/>
      <c r="Z89" s="1104"/>
      <c r="AA89" s="1104"/>
      <c r="AB89" s="1104"/>
      <c r="AC89" s="1104"/>
      <c r="AD89" s="1104"/>
      <c r="AE89" s="1104"/>
      <c r="AF89" s="1104"/>
      <c r="AG89" s="1104"/>
      <c r="AH89" s="1104"/>
      <c r="AI89" s="1104"/>
      <c r="AJ89" s="1104"/>
      <c r="AK89" s="1104"/>
      <c r="AL89" s="1104"/>
      <c r="AM89" s="1104"/>
      <c r="AN89" s="1104"/>
      <c r="AO89" s="1104"/>
      <c r="AP89" s="1104"/>
      <c r="AQ89" s="1104"/>
      <c r="AR89" s="1104"/>
      <c r="AS89" s="1104"/>
      <c r="AT89" s="1104"/>
      <c r="AU89" s="1104"/>
      <c r="AV89" s="1104"/>
      <c r="AW89" s="1104"/>
      <c r="AX89" s="1104"/>
      <c r="AY89" s="1104"/>
      <c r="AZ89" s="1104"/>
      <c r="BA89" s="1104"/>
      <c r="BB89" s="1104"/>
      <c r="BC89" s="1104"/>
      <c r="BD89" s="1104"/>
      <c r="BE89" s="1104"/>
      <c r="BF89" s="1104"/>
      <c r="BG89" s="1104"/>
      <c r="BH89" s="1104"/>
      <c r="BI89" s="1104"/>
      <c r="BJ89" s="1104"/>
      <c r="BK89" s="1104"/>
      <c r="BL89" s="1104"/>
      <c r="BM89" s="1104"/>
      <c r="BN89" s="1104"/>
      <c r="BO89" s="1104"/>
      <c r="BP89" s="1104"/>
      <c r="BQ89" s="1104"/>
      <c r="BR89" s="1104"/>
      <c r="BS89" s="1104"/>
      <c r="BT89" s="1104"/>
      <c r="BU89" s="1104"/>
      <c r="BV89" s="1104"/>
      <c r="BW89" s="1104"/>
      <c r="BX89" s="1104"/>
      <c r="BY89" s="1104"/>
      <c r="BZ89" s="1104"/>
      <c r="CA89" s="1104"/>
      <c r="CB89" s="1104"/>
      <c r="CC89" s="1104"/>
      <c r="CD89" s="1104"/>
      <c r="CE89" s="1104"/>
      <c r="CF89" s="1104"/>
      <c r="CG89" s="1104"/>
      <c r="CH89" s="1104"/>
      <c r="CI89" s="1104"/>
      <c r="CJ89" s="1104"/>
      <c r="CK89" s="1104"/>
      <c r="CL89" s="1104"/>
      <c r="CM89" s="1104"/>
      <c r="CN89" s="1104"/>
      <c r="CO89" s="1104"/>
      <c r="CP89" s="1104"/>
      <c r="CQ89" s="1104"/>
      <c r="CR89" s="1104"/>
      <c r="CS89" s="1104"/>
      <c r="CT89" s="1104"/>
      <c r="CU89" s="1104"/>
      <c r="CV89" s="1104"/>
      <c r="CW89" s="1104"/>
      <c r="CX89" s="1104"/>
      <c r="CY89" s="1104"/>
      <c r="CZ89" s="1104"/>
      <c r="DA89" s="1104"/>
      <c r="DB89" s="1104"/>
      <c r="DC89" s="1104"/>
      <c r="DD89" s="1104"/>
      <c r="DE89" s="1104"/>
      <c r="DF89" s="1104"/>
      <c r="DG89" s="1104"/>
      <c r="DH89" s="1104"/>
      <c r="DI89" s="1104"/>
      <c r="DJ89" s="1104"/>
      <c r="DK89" s="1104"/>
      <c r="DL89" s="1104"/>
      <c r="DM89" s="1104"/>
      <c r="DN89" s="1104"/>
      <c r="DO89" s="1104"/>
      <c r="DP89" s="1104"/>
      <c r="DQ89" s="1104"/>
      <c r="DR89" s="1104"/>
      <c r="DS89" s="1104"/>
      <c r="DT89" s="1104"/>
      <c r="DU89" s="1104"/>
      <c r="DV89" s="1104"/>
      <c r="DW89" s="1104"/>
      <c r="DX89" s="1104"/>
      <c r="DY89" s="1104"/>
      <c r="DZ89" s="1104"/>
      <c r="EA89" s="1104"/>
      <c r="EB89" s="1104"/>
      <c r="EC89" s="1104"/>
      <c r="ED89" s="1104"/>
      <c r="EE89" s="1104"/>
      <c r="EF89" s="1104"/>
      <c r="EG89" s="1104"/>
      <c r="EH89" s="1104"/>
      <c r="EI89" s="1104"/>
      <c r="EJ89" s="1104"/>
      <c r="EK89" s="1104"/>
      <c r="EL89" s="1104"/>
      <c r="EM89" s="1104"/>
      <c r="EN89" s="1104"/>
      <c r="EO89" s="1104"/>
      <c r="EP89" s="1104"/>
      <c r="EQ89" s="1104"/>
      <c r="ER89" s="1104"/>
      <c r="ES89" s="1104"/>
      <c r="ET89" s="1104"/>
      <c r="EU89" s="1104"/>
      <c r="EV89" s="1104"/>
      <c r="EW89" s="1104"/>
      <c r="EX89" s="1104"/>
      <c r="EY89" s="1104"/>
      <c r="EZ89" s="1104"/>
      <c r="FA89" s="1104"/>
      <c r="FB89" s="1104"/>
      <c r="FC89" s="1104"/>
      <c r="FD89" s="1104"/>
    </row>
    <row r="90" spans="1:160">
      <c r="A90" s="1105"/>
      <c r="B90" s="1106"/>
      <c r="C90" s="1106"/>
      <c r="D90" s="1106"/>
      <c r="E90" s="1106"/>
      <c r="F90" s="1106"/>
      <c r="G90" s="1106"/>
      <c r="H90" s="1106"/>
      <c r="I90" s="1106"/>
      <c r="J90" s="1106"/>
      <c r="K90" s="1106"/>
      <c r="L90" s="1106"/>
      <c r="M90" s="1106"/>
      <c r="N90" s="1106"/>
      <c r="O90" s="1106"/>
      <c r="P90" s="1106"/>
      <c r="Q90" s="1106"/>
      <c r="R90" s="1106"/>
      <c r="S90" s="1106"/>
      <c r="T90" s="1106"/>
      <c r="U90" s="1106"/>
      <c r="V90" s="1106"/>
      <c r="W90" s="1106"/>
      <c r="X90" s="1106"/>
      <c r="Y90" s="1106"/>
      <c r="Z90" s="1106"/>
      <c r="AA90" s="1106"/>
      <c r="AB90" s="1106"/>
      <c r="AC90" s="1106"/>
      <c r="AD90" s="1106"/>
      <c r="AE90" s="1106"/>
      <c r="AF90" s="1106"/>
      <c r="AG90" s="1106"/>
      <c r="AH90" s="1106"/>
      <c r="AI90" s="1106"/>
      <c r="AJ90" s="1106"/>
      <c r="AK90" s="1106"/>
      <c r="AL90" s="1106"/>
      <c r="AM90" s="1106"/>
      <c r="AN90" s="1106"/>
      <c r="AO90" s="1106"/>
      <c r="AP90" s="1106"/>
      <c r="AQ90" s="1106"/>
      <c r="AR90" s="1106"/>
      <c r="AS90" s="1106"/>
      <c r="AT90" s="1106"/>
      <c r="AU90" s="1106"/>
      <c r="AV90" s="1106"/>
      <c r="AW90" s="1106"/>
      <c r="AX90" s="1106"/>
      <c r="AY90" s="1106"/>
      <c r="AZ90" s="1106"/>
      <c r="BA90" s="1106"/>
      <c r="BB90" s="1106"/>
      <c r="BC90" s="1106"/>
      <c r="BD90" s="1106"/>
      <c r="BE90" s="1106"/>
      <c r="BF90" s="1106"/>
      <c r="BG90" s="1106"/>
      <c r="BH90" s="1106"/>
      <c r="BI90" s="1106"/>
      <c r="BJ90" s="1106"/>
      <c r="BK90" s="1106"/>
      <c r="BL90" s="1106"/>
      <c r="BM90" s="1106"/>
      <c r="BN90" s="1106"/>
      <c r="BO90" s="1106"/>
      <c r="BP90" s="1106"/>
      <c r="BQ90" s="1106"/>
      <c r="BR90" s="1106"/>
      <c r="BS90" s="1106"/>
      <c r="BT90" s="1106"/>
      <c r="BU90" s="1106"/>
      <c r="BV90" s="1106"/>
      <c r="BW90" s="1106"/>
      <c r="BX90" s="1106"/>
      <c r="BY90" s="1106"/>
      <c r="BZ90" s="1106"/>
      <c r="CA90" s="1106"/>
      <c r="CB90" s="1106"/>
      <c r="CC90" s="1106"/>
      <c r="CD90" s="1106"/>
      <c r="CE90" s="1106"/>
      <c r="CF90" s="1106"/>
      <c r="CG90" s="1106"/>
      <c r="CH90" s="1106"/>
      <c r="CI90" s="1106"/>
      <c r="CJ90" s="1106"/>
      <c r="CK90" s="1106"/>
      <c r="CL90" s="1106"/>
      <c r="CM90" s="1106"/>
      <c r="CN90" s="1106"/>
      <c r="CO90" s="1106"/>
      <c r="CP90" s="1106"/>
      <c r="CQ90" s="1106"/>
      <c r="CR90" s="1106"/>
      <c r="CS90" s="1106"/>
      <c r="CT90" s="1106"/>
      <c r="CU90" s="1106"/>
      <c r="CV90" s="1106"/>
      <c r="CW90" s="1106"/>
      <c r="CX90" s="1106"/>
      <c r="CY90" s="1106"/>
      <c r="CZ90" s="1106"/>
      <c r="DA90" s="1106"/>
      <c r="DB90" s="1106"/>
      <c r="DC90" s="1106"/>
      <c r="DD90" s="1106"/>
      <c r="DE90" s="1106"/>
      <c r="DF90" s="1106"/>
      <c r="DG90" s="1106"/>
      <c r="DH90" s="1106"/>
      <c r="DI90" s="1106"/>
      <c r="DJ90" s="1106"/>
      <c r="DK90" s="1106"/>
      <c r="DL90" s="1106"/>
      <c r="DM90" s="1106"/>
      <c r="DN90" s="1106"/>
      <c r="DO90" s="1106"/>
      <c r="DP90" s="1106"/>
      <c r="DQ90" s="1106"/>
      <c r="DR90" s="1106"/>
      <c r="DS90" s="1106"/>
      <c r="DT90" s="1106"/>
      <c r="DU90" s="1106"/>
      <c r="DV90" s="1106"/>
      <c r="DW90" s="1106"/>
      <c r="DX90" s="1106"/>
      <c r="DY90" s="1106"/>
      <c r="DZ90" s="1106"/>
      <c r="EA90" s="1106"/>
      <c r="EB90" s="1106"/>
      <c r="EC90" s="1106"/>
      <c r="ED90" s="1106"/>
      <c r="EE90" s="1106"/>
      <c r="EF90" s="1106"/>
      <c r="EG90" s="1106"/>
      <c r="EH90" s="1106"/>
      <c r="EI90" s="1106"/>
      <c r="EJ90" s="1106"/>
      <c r="EK90" s="1106"/>
      <c r="EL90" s="1106"/>
      <c r="EM90" s="1106"/>
      <c r="EN90" s="1106"/>
      <c r="EO90" s="1106"/>
      <c r="EP90" s="1106"/>
      <c r="EQ90" s="1106"/>
      <c r="ER90" s="1106"/>
      <c r="ES90" s="1106"/>
      <c r="ET90" s="1106"/>
      <c r="EU90" s="1106"/>
      <c r="EV90" s="1106"/>
      <c r="EW90" s="1106"/>
      <c r="EX90" s="1106"/>
      <c r="EY90" s="1106"/>
      <c r="EZ90" s="1106"/>
      <c r="FA90" s="1106"/>
      <c r="FB90" s="1106"/>
      <c r="FC90" s="1106"/>
      <c r="FD90" s="1106"/>
    </row>
    <row r="91" spans="1:160">
      <c r="A91" s="1103"/>
      <c r="B91" s="1099"/>
      <c r="C91" s="1099"/>
      <c r="D91" s="1099"/>
      <c r="E91" s="1099"/>
      <c r="F91" s="1099"/>
      <c r="G91" s="1099"/>
      <c r="H91" s="1099"/>
      <c r="I91" s="1099"/>
      <c r="J91" s="1099"/>
      <c r="K91" s="1099"/>
      <c r="L91" s="1099"/>
      <c r="M91" s="1099"/>
      <c r="N91" s="1099"/>
      <c r="O91" s="1099"/>
      <c r="P91" s="1099"/>
      <c r="Q91" s="1099"/>
      <c r="R91" s="1099"/>
      <c r="S91" s="1099"/>
      <c r="T91" s="1099"/>
      <c r="U91" s="1099"/>
      <c r="V91" s="1099"/>
      <c r="W91" s="1099"/>
      <c r="X91" s="1099"/>
      <c r="Y91" s="1099"/>
      <c r="Z91" s="1099"/>
      <c r="AA91" s="1099"/>
      <c r="AB91" s="1099"/>
      <c r="AC91" s="1099"/>
      <c r="AD91" s="1099"/>
      <c r="AE91" s="1099"/>
      <c r="AF91" s="1099"/>
      <c r="AG91" s="1099"/>
      <c r="AH91" s="1099"/>
      <c r="AI91" s="1099"/>
      <c r="AJ91" s="1099"/>
      <c r="AK91" s="1099"/>
      <c r="AL91" s="1099"/>
      <c r="AM91" s="1099"/>
      <c r="AN91" s="1099"/>
      <c r="AO91" s="1099"/>
      <c r="AP91" s="1099"/>
      <c r="AQ91" s="1099"/>
      <c r="AR91" s="1099"/>
      <c r="AS91" s="1099"/>
      <c r="AT91" s="1099"/>
      <c r="AU91" s="1099"/>
      <c r="AV91" s="1099"/>
      <c r="AW91" s="1099"/>
      <c r="AX91" s="1099"/>
      <c r="AY91" s="1099"/>
      <c r="AZ91" s="1099"/>
      <c r="BA91" s="1099"/>
      <c r="BB91" s="1099"/>
      <c r="BC91" s="1099"/>
      <c r="BD91" s="1099"/>
      <c r="BE91" s="1099"/>
      <c r="BF91" s="1099"/>
      <c r="BG91" s="1099"/>
      <c r="BH91" s="1099"/>
      <c r="BI91" s="1099"/>
      <c r="BJ91" s="1099"/>
      <c r="BK91" s="1099"/>
      <c r="BL91" s="1099"/>
      <c r="BM91" s="1099"/>
      <c r="BN91" s="1099"/>
      <c r="BO91" s="1099"/>
      <c r="BP91" s="1099"/>
      <c r="BQ91" s="1099"/>
      <c r="BR91" s="1099"/>
      <c r="BS91" s="1099"/>
      <c r="BT91" s="1099"/>
      <c r="BU91" s="1099"/>
      <c r="BV91" s="1099"/>
      <c r="BW91" s="1099"/>
      <c r="BX91" s="1099"/>
      <c r="BY91" s="1099"/>
      <c r="BZ91" s="1099"/>
      <c r="CA91" s="1099"/>
      <c r="CB91" s="1099"/>
      <c r="CC91" s="1099"/>
      <c r="CD91" s="1099"/>
      <c r="CE91" s="1099"/>
      <c r="CF91" s="1099"/>
      <c r="CG91" s="1099"/>
      <c r="CH91" s="1099"/>
      <c r="CI91" s="1099"/>
      <c r="CJ91" s="1099"/>
      <c r="CK91" s="1099"/>
      <c r="CL91" s="1099"/>
      <c r="CM91" s="1099"/>
      <c r="CN91" s="1099"/>
      <c r="CO91" s="1099"/>
      <c r="CP91" s="1099"/>
      <c r="CQ91" s="1099"/>
      <c r="CR91" s="1099"/>
      <c r="CS91" s="1099"/>
      <c r="CT91" s="1099"/>
      <c r="CU91" s="1099"/>
      <c r="CV91" s="1099"/>
      <c r="CW91" s="1099"/>
      <c r="CX91" s="1099"/>
      <c r="CY91" s="1099"/>
      <c r="CZ91" s="1099"/>
      <c r="DA91" s="1099"/>
      <c r="DB91" s="1099"/>
      <c r="DC91" s="1099"/>
      <c r="DD91" s="1099"/>
      <c r="DE91" s="1099"/>
      <c r="DF91" s="1099"/>
      <c r="DG91" s="1099"/>
      <c r="DH91" s="1099"/>
      <c r="DI91" s="1099"/>
      <c r="DJ91" s="1099"/>
      <c r="DK91" s="1099"/>
      <c r="DL91" s="1099"/>
      <c r="DM91" s="1099"/>
      <c r="DN91" s="1099"/>
      <c r="DO91" s="1099"/>
      <c r="DP91" s="1099"/>
      <c r="DQ91" s="1099"/>
      <c r="DR91" s="1099"/>
      <c r="DS91" s="1099"/>
      <c r="DT91" s="1099"/>
      <c r="DU91" s="1099"/>
      <c r="DV91" s="1099"/>
      <c r="DW91" s="1099"/>
      <c r="DX91" s="1099"/>
      <c r="DY91" s="1099"/>
      <c r="DZ91" s="1099"/>
      <c r="EA91" s="1099"/>
      <c r="EB91" s="1099"/>
      <c r="EC91" s="1099"/>
      <c r="ED91" s="1099"/>
      <c r="EE91" s="1099"/>
      <c r="EF91" s="1099"/>
      <c r="EG91" s="1099"/>
      <c r="EH91" s="1099"/>
      <c r="EI91" s="1099"/>
      <c r="EJ91" s="1099"/>
      <c r="EK91" s="1099"/>
      <c r="EL91" s="1099"/>
      <c r="EM91" s="1099"/>
      <c r="EN91" s="1099"/>
      <c r="EO91" s="1099"/>
      <c r="EP91" s="1099"/>
      <c r="EQ91" s="1099"/>
      <c r="ER91" s="1099"/>
      <c r="ES91" s="1099"/>
      <c r="ET91" s="1099"/>
      <c r="EU91" s="1099"/>
      <c r="EV91" s="1099"/>
      <c r="EW91" s="1099"/>
      <c r="EX91" s="1099"/>
      <c r="EY91" s="1099"/>
      <c r="EZ91" s="1099"/>
      <c r="FA91" s="1099"/>
      <c r="FB91" s="1099"/>
      <c r="FC91" s="1099"/>
      <c r="FD91" s="1099"/>
    </row>
    <row r="92" spans="1:160">
      <c r="A92" s="1103"/>
      <c r="B92" s="1099"/>
      <c r="C92" s="1099"/>
      <c r="D92" s="1099"/>
      <c r="E92" s="1099"/>
      <c r="F92" s="1099"/>
      <c r="G92" s="1099"/>
      <c r="H92" s="1099"/>
      <c r="I92" s="1099"/>
      <c r="J92" s="1099"/>
      <c r="K92" s="1099"/>
      <c r="L92" s="1099"/>
      <c r="M92" s="1099"/>
      <c r="N92" s="1099"/>
      <c r="O92" s="1099"/>
      <c r="P92" s="1099"/>
      <c r="Q92" s="1099"/>
      <c r="R92" s="1099"/>
      <c r="S92" s="1099"/>
      <c r="T92" s="1099"/>
      <c r="U92" s="1099"/>
      <c r="V92" s="1099"/>
      <c r="W92" s="1099"/>
      <c r="X92" s="1099"/>
      <c r="Y92" s="1099"/>
      <c r="Z92" s="1099"/>
      <c r="AA92" s="1099"/>
      <c r="AB92" s="1099"/>
      <c r="AC92" s="1099"/>
      <c r="AD92" s="1099"/>
      <c r="AE92" s="1099"/>
      <c r="AF92" s="1099"/>
      <c r="AG92" s="1099"/>
      <c r="AH92" s="1099"/>
      <c r="AI92" s="1099"/>
      <c r="AJ92" s="1099"/>
      <c r="AK92" s="1099"/>
      <c r="AL92" s="1099"/>
      <c r="AM92" s="1099"/>
      <c r="AN92" s="1099"/>
      <c r="AO92" s="1099"/>
      <c r="AP92" s="1099"/>
      <c r="AQ92" s="1099"/>
      <c r="AR92" s="1099"/>
      <c r="AS92" s="1099"/>
      <c r="AT92" s="1099"/>
      <c r="AU92" s="1099"/>
      <c r="AV92" s="1099"/>
      <c r="AW92" s="1099"/>
      <c r="AX92" s="1099"/>
      <c r="AY92" s="1099"/>
      <c r="AZ92" s="1099"/>
      <c r="BA92" s="1099"/>
      <c r="BB92" s="1099"/>
      <c r="BC92" s="1099"/>
      <c r="BD92" s="1099"/>
      <c r="BE92" s="1099"/>
      <c r="BF92" s="1099"/>
      <c r="BG92" s="1099"/>
      <c r="BH92" s="1099"/>
      <c r="BI92" s="1099"/>
      <c r="BJ92" s="1099"/>
      <c r="BK92" s="1099"/>
      <c r="BL92" s="1099"/>
      <c r="BM92" s="1099"/>
      <c r="BN92" s="1099"/>
      <c r="BO92" s="1099"/>
      <c r="BP92" s="1099"/>
      <c r="BQ92" s="1099"/>
      <c r="BR92" s="1099"/>
      <c r="BS92" s="1099"/>
      <c r="BT92" s="1099"/>
      <c r="BU92" s="1099"/>
      <c r="BV92" s="1099"/>
      <c r="BW92" s="1099"/>
      <c r="BX92" s="1099"/>
      <c r="BY92" s="1099"/>
      <c r="BZ92" s="1099"/>
      <c r="CA92" s="1099"/>
      <c r="CB92" s="1099"/>
      <c r="CC92" s="1099"/>
      <c r="CD92" s="1099"/>
      <c r="CE92" s="1099"/>
      <c r="CF92" s="1099"/>
      <c r="CG92" s="1099"/>
      <c r="CH92" s="1099"/>
      <c r="CI92" s="1099"/>
      <c r="CJ92" s="1099"/>
      <c r="CK92" s="1099"/>
      <c r="CL92" s="1099"/>
      <c r="CM92" s="1099"/>
      <c r="CN92" s="1099"/>
      <c r="CO92" s="1099"/>
      <c r="CP92" s="1099"/>
      <c r="CQ92" s="1099"/>
      <c r="CR92" s="1099"/>
      <c r="CS92" s="1099"/>
      <c r="CT92" s="1099"/>
      <c r="CU92" s="1099"/>
      <c r="CV92" s="1099"/>
      <c r="CW92" s="1099"/>
      <c r="CX92" s="1099"/>
      <c r="CY92" s="1099"/>
      <c r="CZ92" s="1099"/>
      <c r="DA92" s="1099"/>
      <c r="DB92" s="1099"/>
      <c r="DC92" s="1099"/>
      <c r="DD92" s="1099"/>
      <c r="DE92" s="1099"/>
      <c r="DF92" s="1099"/>
      <c r="DG92" s="1099"/>
      <c r="DH92" s="1099"/>
      <c r="DI92" s="1099"/>
      <c r="DJ92" s="1099"/>
      <c r="DK92" s="1099"/>
      <c r="DL92" s="1099"/>
      <c r="DM92" s="1099"/>
      <c r="DN92" s="1099"/>
      <c r="DO92" s="1099"/>
      <c r="DP92" s="1099"/>
      <c r="DQ92" s="1099"/>
      <c r="DR92" s="1099"/>
      <c r="DS92" s="1099"/>
      <c r="DT92" s="1099"/>
      <c r="DU92" s="1099"/>
      <c r="DV92" s="1099"/>
      <c r="DW92" s="1099"/>
      <c r="DX92" s="1099"/>
      <c r="DY92" s="1099"/>
      <c r="DZ92" s="1099"/>
      <c r="EA92" s="1099"/>
      <c r="EB92" s="1099"/>
      <c r="EC92" s="1099"/>
      <c r="ED92" s="1099"/>
      <c r="EE92" s="1099"/>
      <c r="EF92" s="1099"/>
      <c r="EG92" s="1099"/>
      <c r="EH92" s="1099"/>
      <c r="EI92" s="1099"/>
      <c r="EJ92" s="1099"/>
      <c r="EK92" s="1099"/>
      <c r="EL92" s="1099"/>
      <c r="EM92" s="1099"/>
      <c r="EN92" s="1099"/>
      <c r="EO92" s="1099"/>
      <c r="EP92" s="1099"/>
      <c r="EQ92" s="1099"/>
      <c r="ER92" s="1099"/>
      <c r="ES92" s="1099"/>
      <c r="ET92" s="1099"/>
      <c r="EU92" s="1099"/>
      <c r="EV92" s="1099"/>
      <c r="EW92" s="1099"/>
      <c r="EX92" s="1099"/>
      <c r="EY92" s="1099"/>
      <c r="EZ92" s="1099"/>
      <c r="FA92" s="1099"/>
      <c r="FB92" s="1099"/>
      <c r="FC92" s="1099"/>
      <c r="FD92" s="1099"/>
    </row>
    <row r="93" spans="1:160">
      <c r="A93" s="1107"/>
      <c r="B93" s="1108"/>
      <c r="C93" s="1108"/>
      <c r="D93" s="1108"/>
      <c r="E93" s="1108"/>
      <c r="F93" s="1108"/>
      <c r="G93" s="1108"/>
      <c r="H93" s="1108"/>
      <c r="I93" s="1108"/>
      <c r="J93" s="1108"/>
      <c r="K93" s="1108"/>
      <c r="L93" s="1108"/>
      <c r="M93" s="1108"/>
      <c r="N93" s="1108"/>
      <c r="O93" s="1108"/>
      <c r="P93" s="1108"/>
      <c r="Q93" s="1108"/>
      <c r="R93" s="1108"/>
      <c r="S93" s="1108"/>
      <c r="T93" s="1108"/>
      <c r="U93" s="1108"/>
      <c r="V93" s="1108"/>
      <c r="W93" s="1108"/>
      <c r="X93" s="1108"/>
      <c r="Y93" s="1108"/>
      <c r="Z93" s="1108"/>
      <c r="AA93" s="1108"/>
      <c r="AB93" s="1108"/>
      <c r="AC93" s="1108"/>
      <c r="AD93" s="1108"/>
      <c r="AE93" s="1108"/>
      <c r="AF93" s="1108"/>
      <c r="AG93" s="1108"/>
      <c r="AH93" s="1108"/>
      <c r="AI93" s="1108"/>
      <c r="AJ93" s="1108"/>
      <c r="AK93" s="1108"/>
      <c r="AL93" s="1108"/>
      <c r="AM93" s="1108"/>
      <c r="AN93" s="1108"/>
      <c r="AO93" s="1108"/>
      <c r="AP93" s="1108"/>
      <c r="AQ93" s="1108"/>
      <c r="AR93" s="1108"/>
      <c r="AS93" s="1108"/>
      <c r="AT93" s="1108"/>
      <c r="AU93" s="1108"/>
      <c r="AV93" s="1108"/>
      <c r="AW93" s="1108"/>
      <c r="AX93" s="1108"/>
      <c r="AY93" s="1108"/>
      <c r="AZ93" s="1108"/>
      <c r="BA93" s="1108"/>
      <c r="BB93" s="1108"/>
      <c r="BC93" s="1108"/>
      <c r="BD93" s="1108"/>
      <c r="BE93" s="1108"/>
      <c r="BF93" s="1108"/>
      <c r="BG93" s="1108"/>
      <c r="BH93" s="1108"/>
      <c r="BI93" s="1108"/>
      <c r="BJ93" s="1108"/>
      <c r="BK93" s="1108"/>
      <c r="BL93" s="1108"/>
      <c r="BM93" s="1108"/>
      <c r="BN93" s="1108"/>
      <c r="BO93" s="1108"/>
      <c r="BP93" s="1108"/>
      <c r="BQ93" s="1108"/>
      <c r="BR93" s="1108"/>
      <c r="BS93" s="1108"/>
      <c r="BT93" s="1108"/>
      <c r="BU93" s="1108"/>
      <c r="BV93" s="1108"/>
      <c r="BW93" s="1108"/>
      <c r="BX93" s="1108"/>
      <c r="BY93" s="1108"/>
      <c r="BZ93" s="1108"/>
      <c r="CA93" s="1108"/>
      <c r="CB93" s="1108"/>
      <c r="CC93" s="1108"/>
      <c r="CD93" s="1108"/>
      <c r="CE93" s="1108"/>
      <c r="CF93" s="1108"/>
      <c r="CG93" s="1108"/>
      <c r="CH93" s="1108"/>
      <c r="CI93" s="1108"/>
      <c r="CJ93" s="1108"/>
      <c r="CK93" s="1108"/>
      <c r="CL93" s="1108"/>
      <c r="CM93" s="1108"/>
      <c r="CN93" s="1108"/>
      <c r="CO93" s="1108"/>
      <c r="CP93" s="1108"/>
      <c r="CQ93" s="1108"/>
      <c r="CR93" s="1108"/>
      <c r="CS93" s="1108"/>
      <c r="CT93" s="1108"/>
      <c r="CU93" s="1108"/>
      <c r="CV93" s="1108"/>
      <c r="CW93" s="1108"/>
      <c r="CX93" s="1108"/>
      <c r="CY93" s="1108"/>
      <c r="CZ93" s="1108"/>
      <c r="DA93" s="1108"/>
      <c r="DB93" s="1108"/>
      <c r="DC93" s="1108"/>
      <c r="DD93" s="1108"/>
      <c r="DE93" s="1108"/>
      <c r="DF93" s="1108"/>
      <c r="DG93" s="1108"/>
      <c r="DH93" s="1108"/>
      <c r="DI93" s="1108"/>
      <c r="DJ93" s="1108"/>
      <c r="DK93" s="1108"/>
      <c r="DL93" s="1108"/>
      <c r="DM93" s="1108"/>
      <c r="DN93" s="1108"/>
      <c r="DO93" s="1108"/>
      <c r="DP93" s="1108"/>
      <c r="DQ93" s="1108"/>
      <c r="DR93" s="1108"/>
      <c r="DS93" s="1108"/>
      <c r="DT93" s="1108"/>
      <c r="DU93" s="1108"/>
      <c r="DV93" s="1108"/>
      <c r="DW93" s="1108"/>
      <c r="DX93" s="1108"/>
      <c r="DY93" s="1108"/>
      <c r="DZ93" s="1108"/>
      <c r="EA93" s="1108"/>
      <c r="EB93" s="1108"/>
      <c r="EC93" s="1108"/>
      <c r="ED93" s="1108"/>
      <c r="EE93" s="1108"/>
      <c r="EF93" s="1108"/>
      <c r="EG93" s="1108"/>
      <c r="EH93" s="1108"/>
      <c r="EI93" s="1108"/>
      <c r="EJ93" s="1108"/>
      <c r="EK93" s="1108"/>
      <c r="EL93" s="1108"/>
      <c r="EM93" s="1108"/>
      <c r="EN93" s="1108"/>
      <c r="EO93" s="1108"/>
      <c r="EP93" s="1108"/>
      <c r="EQ93" s="1108"/>
      <c r="ER93" s="1108"/>
      <c r="ES93" s="1108"/>
      <c r="ET93" s="1108"/>
      <c r="EU93" s="1108"/>
      <c r="EV93" s="1108"/>
      <c r="EW93" s="1108"/>
      <c r="EX93" s="1108"/>
      <c r="EY93" s="1108"/>
      <c r="EZ93" s="1108"/>
      <c r="FA93" s="1108"/>
      <c r="FB93" s="1108"/>
      <c r="FC93" s="1108"/>
      <c r="FD93" s="1108"/>
    </row>
    <row r="94" spans="1:160">
      <c r="A94" s="1109"/>
      <c r="B94" s="1110"/>
      <c r="C94" s="1110"/>
      <c r="D94" s="1110"/>
      <c r="E94" s="1110"/>
      <c r="F94" s="1110"/>
      <c r="G94" s="1110"/>
      <c r="H94" s="1110"/>
      <c r="I94" s="1110"/>
      <c r="J94" s="1110"/>
      <c r="K94" s="1110"/>
      <c r="L94" s="1110"/>
      <c r="M94" s="1110"/>
      <c r="N94" s="1110"/>
      <c r="O94" s="1110"/>
      <c r="P94" s="1110"/>
      <c r="Q94" s="1110"/>
      <c r="R94" s="1110"/>
      <c r="S94" s="1110"/>
      <c r="T94" s="1110"/>
      <c r="U94" s="1110"/>
      <c r="V94" s="1110"/>
      <c r="W94" s="1110"/>
      <c r="X94" s="1110"/>
      <c r="Y94" s="1110"/>
      <c r="Z94" s="1110"/>
      <c r="AA94" s="1110"/>
      <c r="AB94" s="1110"/>
      <c r="AC94" s="1110"/>
      <c r="AD94" s="1110"/>
      <c r="AE94" s="1110"/>
      <c r="AF94" s="1110"/>
      <c r="AG94" s="1110"/>
      <c r="AH94" s="1110"/>
      <c r="AI94" s="1110"/>
      <c r="AJ94" s="1110"/>
      <c r="AK94" s="1110"/>
      <c r="AL94" s="1110"/>
      <c r="AM94" s="1110"/>
      <c r="AN94" s="1110"/>
      <c r="AO94" s="1110"/>
      <c r="AP94" s="1110"/>
      <c r="AQ94" s="1110"/>
      <c r="AR94" s="1110"/>
      <c r="AS94" s="1110"/>
      <c r="AT94" s="1110"/>
      <c r="AU94" s="1110"/>
      <c r="AV94" s="1110"/>
      <c r="AW94" s="1110"/>
      <c r="AX94" s="1110"/>
      <c r="AY94" s="1110"/>
      <c r="AZ94" s="1110"/>
      <c r="BA94" s="1110"/>
      <c r="BB94" s="1110"/>
      <c r="BC94" s="1110"/>
      <c r="BD94" s="1110"/>
      <c r="BE94" s="1110"/>
      <c r="BF94" s="1110"/>
      <c r="BG94" s="1110"/>
      <c r="BH94" s="1110"/>
      <c r="BI94" s="1110"/>
      <c r="BJ94" s="1110"/>
      <c r="BK94" s="1110"/>
      <c r="BL94" s="1110"/>
      <c r="BM94" s="1110"/>
      <c r="BN94" s="1110"/>
      <c r="BO94" s="1110"/>
      <c r="BP94" s="1110"/>
      <c r="BQ94" s="1110"/>
      <c r="BR94" s="1110"/>
      <c r="BS94" s="1110"/>
      <c r="BT94" s="1110"/>
      <c r="BU94" s="1110"/>
      <c r="BV94" s="1110"/>
      <c r="BW94" s="1110"/>
      <c r="BX94" s="1110"/>
      <c r="BY94" s="1110"/>
      <c r="BZ94" s="1110"/>
      <c r="CA94" s="1110"/>
      <c r="CB94" s="1110"/>
      <c r="CC94" s="1110"/>
      <c r="CD94" s="1110"/>
      <c r="CE94" s="1110"/>
      <c r="CF94" s="1110"/>
      <c r="CG94" s="1110"/>
      <c r="CH94" s="1110"/>
      <c r="CI94" s="1110"/>
      <c r="CJ94" s="1110"/>
      <c r="CK94" s="1110"/>
      <c r="CL94" s="1110"/>
      <c r="CM94" s="1110"/>
      <c r="CN94" s="1110"/>
      <c r="CO94" s="1110"/>
      <c r="CP94" s="1110"/>
      <c r="CQ94" s="1110"/>
      <c r="CR94" s="1110"/>
      <c r="CS94" s="1110"/>
      <c r="CT94" s="1110"/>
      <c r="CU94" s="1110"/>
      <c r="CV94" s="1110"/>
      <c r="CW94" s="1110"/>
      <c r="CX94" s="1110"/>
      <c r="CY94" s="1110"/>
      <c r="CZ94" s="1110"/>
      <c r="DA94" s="1110"/>
      <c r="DB94" s="1110"/>
      <c r="DC94" s="1110"/>
      <c r="DD94" s="1110"/>
      <c r="DE94" s="1110"/>
      <c r="DF94" s="1110"/>
      <c r="DG94" s="1110"/>
      <c r="DH94" s="1110"/>
      <c r="DI94" s="1110"/>
      <c r="DJ94" s="1110"/>
      <c r="DK94" s="1110"/>
      <c r="DL94" s="1110"/>
      <c r="DM94" s="1110"/>
      <c r="DN94" s="1110"/>
      <c r="DO94" s="1110"/>
      <c r="DP94" s="1110"/>
      <c r="DQ94" s="1110"/>
      <c r="DR94" s="1110"/>
      <c r="DS94" s="1110"/>
      <c r="DT94" s="1110"/>
      <c r="DU94" s="1110"/>
      <c r="DV94" s="1110"/>
      <c r="DW94" s="1110"/>
      <c r="DX94" s="1110"/>
      <c r="DY94" s="1110"/>
      <c r="DZ94" s="1110"/>
      <c r="EA94" s="1110"/>
      <c r="EB94" s="1110"/>
      <c r="EC94" s="1110"/>
      <c r="ED94" s="1110"/>
      <c r="EE94" s="1110"/>
      <c r="EF94" s="1110"/>
      <c r="EG94" s="1110"/>
      <c r="EH94" s="1110"/>
      <c r="EI94" s="1110"/>
      <c r="EJ94" s="1110"/>
      <c r="EK94" s="1110"/>
      <c r="EL94" s="1110"/>
      <c r="EM94" s="1110"/>
      <c r="EN94" s="1110"/>
      <c r="EO94" s="1110"/>
      <c r="EP94" s="1110"/>
      <c r="EQ94" s="1110"/>
      <c r="ER94" s="1110"/>
      <c r="ES94" s="1110"/>
      <c r="ET94" s="1110"/>
      <c r="EU94" s="1110"/>
      <c r="EV94" s="1110"/>
      <c r="EW94" s="1110"/>
      <c r="EX94" s="1110"/>
      <c r="EY94" s="1110"/>
      <c r="EZ94" s="1110"/>
      <c r="FA94" s="1110"/>
      <c r="FB94" s="1110"/>
      <c r="FC94" s="1110"/>
      <c r="FD94" s="1110"/>
    </row>
    <row r="95" spans="1:160">
      <c r="A95" s="1101"/>
      <c r="B95" s="889"/>
      <c r="C95" s="889"/>
      <c r="D95" s="889"/>
      <c r="E95" s="889"/>
      <c r="F95" s="889"/>
      <c r="G95" s="889"/>
      <c r="H95" s="889"/>
      <c r="I95" s="889"/>
      <c r="J95" s="889"/>
      <c r="K95" s="889"/>
      <c r="L95" s="889"/>
      <c r="M95" s="889"/>
      <c r="N95" s="889"/>
      <c r="O95" s="889"/>
      <c r="P95" s="889"/>
      <c r="Q95" s="889"/>
      <c r="R95" s="889"/>
      <c r="S95" s="889"/>
      <c r="T95" s="889"/>
      <c r="U95" s="889"/>
      <c r="V95" s="889"/>
      <c r="W95" s="889"/>
      <c r="X95" s="889"/>
      <c r="Y95" s="889"/>
      <c r="Z95" s="889"/>
      <c r="AA95" s="889"/>
      <c r="AB95" s="889"/>
      <c r="AC95" s="889"/>
      <c r="AD95" s="889"/>
      <c r="AE95" s="889"/>
      <c r="AF95" s="889"/>
      <c r="AG95" s="889"/>
      <c r="AH95" s="889"/>
      <c r="AI95" s="889"/>
      <c r="AJ95" s="889"/>
      <c r="AK95" s="889"/>
      <c r="AL95" s="889"/>
      <c r="AM95" s="889"/>
      <c r="AN95" s="889"/>
      <c r="AO95" s="889"/>
      <c r="AP95" s="889"/>
      <c r="AQ95" s="889"/>
      <c r="AR95" s="889"/>
      <c r="AS95" s="889"/>
      <c r="AT95" s="889"/>
      <c r="AU95" s="889"/>
      <c r="AV95" s="889"/>
      <c r="AW95" s="889"/>
      <c r="AX95" s="889"/>
      <c r="AY95" s="889"/>
      <c r="AZ95" s="889"/>
      <c r="BA95" s="889"/>
      <c r="BB95" s="889"/>
      <c r="BC95" s="889"/>
      <c r="BD95" s="889"/>
      <c r="BE95" s="889"/>
      <c r="BF95" s="889"/>
      <c r="BG95" s="889"/>
      <c r="BH95" s="889"/>
      <c r="BI95" s="889"/>
      <c r="BJ95" s="889"/>
      <c r="BK95" s="889"/>
      <c r="BL95" s="889"/>
      <c r="BM95" s="889"/>
      <c r="BN95" s="889"/>
      <c r="BO95" s="889"/>
      <c r="BP95" s="889"/>
      <c r="BQ95" s="889"/>
      <c r="BR95" s="889"/>
      <c r="BS95" s="889"/>
      <c r="BT95" s="889"/>
      <c r="BU95" s="889"/>
      <c r="BV95" s="889"/>
      <c r="BW95" s="889"/>
      <c r="BX95" s="889"/>
      <c r="BY95" s="889"/>
      <c r="BZ95" s="889"/>
      <c r="CA95" s="889"/>
      <c r="CB95" s="889"/>
      <c r="CC95" s="889"/>
      <c r="CD95" s="889"/>
      <c r="CE95" s="889"/>
      <c r="CF95" s="889"/>
      <c r="CG95" s="889"/>
      <c r="CH95" s="889"/>
      <c r="CI95" s="889"/>
      <c r="CJ95" s="889"/>
      <c r="CK95" s="889"/>
      <c r="CL95" s="889"/>
      <c r="CM95" s="889"/>
      <c r="CN95" s="889"/>
      <c r="CO95" s="889"/>
      <c r="CP95" s="889"/>
      <c r="CQ95" s="889"/>
      <c r="CR95" s="889"/>
      <c r="CS95" s="889"/>
      <c r="CT95" s="889"/>
      <c r="CU95" s="889"/>
      <c r="CV95" s="889"/>
      <c r="CW95" s="889"/>
      <c r="CX95" s="889"/>
      <c r="CY95" s="889"/>
      <c r="CZ95" s="889"/>
      <c r="DA95" s="889"/>
      <c r="DB95" s="889"/>
      <c r="DC95" s="889"/>
      <c r="DD95" s="889"/>
      <c r="DE95" s="889"/>
      <c r="DF95" s="889"/>
      <c r="DG95" s="889"/>
      <c r="DH95" s="889"/>
      <c r="DI95" s="889"/>
      <c r="DJ95" s="889"/>
      <c r="DK95" s="889"/>
      <c r="DL95" s="889"/>
      <c r="DM95" s="889"/>
      <c r="DN95" s="889"/>
      <c r="DO95" s="889"/>
      <c r="DP95" s="889"/>
      <c r="DQ95" s="889"/>
      <c r="DR95" s="889"/>
      <c r="DS95" s="889"/>
      <c r="DT95" s="889"/>
      <c r="DU95" s="889"/>
      <c r="DV95" s="889"/>
      <c r="DW95" s="889"/>
      <c r="DX95" s="889"/>
      <c r="DY95" s="889"/>
      <c r="DZ95" s="889"/>
      <c r="EA95" s="889"/>
      <c r="EB95" s="889"/>
      <c r="EC95" s="889"/>
      <c r="ED95" s="889"/>
      <c r="EE95" s="889"/>
      <c r="EF95" s="889"/>
      <c r="EG95" s="889"/>
      <c r="EH95" s="889"/>
      <c r="EI95" s="889"/>
      <c r="EJ95" s="889"/>
      <c r="EK95" s="889"/>
      <c r="EL95" s="889"/>
      <c r="EM95" s="889"/>
      <c r="EN95" s="889"/>
      <c r="EO95" s="889"/>
      <c r="EP95" s="889"/>
      <c r="EQ95" s="889"/>
      <c r="ER95" s="889"/>
      <c r="ES95" s="889"/>
      <c r="ET95" s="889"/>
      <c r="EU95" s="889"/>
      <c r="EV95" s="889"/>
      <c r="EW95" s="889"/>
      <c r="EX95" s="889"/>
      <c r="EY95" s="889"/>
      <c r="EZ95" s="889"/>
      <c r="FA95" s="889"/>
      <c r="FB95" s="889"/>
      <c r="FC95" s="889"/>
      <c r="FD95" s="889"/>
    </row>
    <row r="96" spans="1:160">
      <c r="A96" s="1103"/>
      <c r="B96" s="1099"/>
      <c r="C96" s="1099"/>
      <c r="D96" s="1099"/>
      <c r="E96" s="1099"/>
      <c r="F96" s="1099"/>
      <c r="G96" s="1099"/>
      <c r="H96" s="1099"/>
      <c r="I96" s="1099"/>
      <c r="J96" s="1099"/>
      <c r="K96" s="1099"/>
      <c r="L96" s="1099"/>
      <c r="M96" s="1099"/>
      <c r="N96" s="1099"/>
      <c r="O96" s="1099"/>
      <c r="P96" s="1099"/>
      <c r="Q96" s="1099"/>
      <c r="R96" s="1099"/>
      <c r="S96" s="1099"/>
      <c r="T96" s="1099"/>
      <c r="U96" s="1099"/>
      <c r="V96" s="1099"/>
      <c r="W96" s="1099"/>
      <c r="X96" s="1099"/>
      <c r="Y96" s="1099"/>
      <c r="Z96" s="1099"/>
      <c r="AA96" s="1099"/>
      <c r="AB96" s="1099"/>
      <c r="AC96" s="1099"/>
      <c r="AD96" s="1099"/>
      <c r="AE96" s="1099"/>
      <c r="AF96" s="1099"/>
      <c r="AG96" s="1099"/>
      <c r="AH96" s="1099"/>
      <c r="AI96" s="1099"/>
      <c r="AJ96" s="1099"/>
      <c r="AK96" s="1099"/>
      <c r="AL96" s="1099"/>
      <c r="AM96" s="1099"/>
      <c r="AN96" s="1099"/>
      <c r="AO96" s="1099"/>
      <c r="AP96" s="1099"/>
      <c r="AQ96" s="1099"/>
      <c r="AR96" s="1099"/>
      <c r="AS96" s="1099"/>
      <c r="AT96" s="1099"/>
      <c r="AU96" s="1099"/>
      <c r="AV96" s="1099"/>
      <c r="AW96" s="1099"/>
      <c r="AX96" s="1099"/>
      <c r="AY96" s="1099"/>
      <c r="AZ96" s="1099"/>
      <c r="BA96" s="1099"/>
      <c r="BB96" s="1099"/>
      <c r="BC96" s="1099"/>
      <c r="BD96" s="1099"/>
      <c r="BE96" s="1099"/>
      <c r="BF96" s="1099"/>
      <c r="BG96" s="1099"/>
      <c r="BH96" s="1099"/>
      <c r="BI96" s="1099"/>
      <c r="BJ96" s="1099"/>
      <c r="BK96" s="1099"/>
      <c r="BL96" s="1099"/>
      <c r="BM96" s="1099"/>
      <c r="BN96" s="1099"/>
      <c r="BO96" s="1099"/>
      <c r="BP96" s="1099"/>
      <c r="BQ96" s="1099"/>
      <c r="BR96" s="1099"/>
      <c r="BS96" s="1099"/>
      <c r="BT96" s="1099"/>
      <c r="BU96" s="1099"/>
      <c r="BV96" s="1099"/>
      <c r="BW96" s="1099"/>
      <c r="BX96" s="1099"/>
      <c r="BY96" s="1099"/>
      <c r="BZ96" s="1099"/>
      <c r="CA96" s="1099"/>
      <c r="CB96" s="1099"/>
      <c r="CC96" s="1099"/>
      <c r="CD96" s="1099"/>
      <c r="CE96" s="1099"/>
      <c r="CF96" s="1099"/>
      <c r="CG96" s="1099"/>
      <c r="CH96" s="1099"/>
      <c r="CI96" s="1099"/>
      <c r="CJ96" s="1099"/>
      <c r="CK96" s="1099"/>
      <c r="CL96" s="1099"/>
      <c r="CM96" s="1099"/>
      <c r="CN96" s="1099"/>
      <c r="CO96" s="1099"/>
      <c r="CP96" s="1099"/>
      <c r="CQ96" s="1099"/>
      <c r="CR96" s="1099"/>
      <c r="CS96" s="1099"/>
      <c r="CT96" s="1099"/>
      <c r="CU96" s="1099"/>
      <c r="CV96" s="1099"/>
      <c r="CW96" s="1099"/>
      <c r="CX96" s="1099"/>
      <c r="CY96" s="1099"/>
      <c r="CZ96" s="1099"/>
      <c r="DA96" s="1099"/>
      <c r="DB96" s="1099"/>
      <c r="DC96" s="1099"/>
      <c r="DD96" s="1099"/>
      <c r="DE96" s="1099"/>
      <c r="DF96" s="1099"/>
      <c r="DG96" s="1099"/>
      <c r="DH96" s="1099"/>
      <c r="DI96" s="1099"/>
      <c r="DJ96" s="1099"/>
      <c r="DK96" s="1099"/>
      <c r="DL96" s="1099"/>
      <c r="DM96" s="1099"/>
      <c r="DN96" s="1099"/>
      <c r="DO96" s="1099"/>
      <c r="DP96" s="1099"/>
      <c r="DQ96" s="1099"/>
      <c r="DR96" s="1099"/>
      <c r="DS96" s="1099"/>
      <c r="DT96" s="1099"/>
      <c r="DU96" s="1099"/>
      <c r="DV96" s="1099"/>
      <c r="DW96" s="1099"/>
      <c r="DX96" s="1099"/>
      <c r="DY96" s="1099"/>
      <c r="DZ96" s="1099"/>
      <c r="EA96" s="1099"/>
      <c r="EB96" s="1099"/>
      <c r="EC96" s="1099"/>
      <c r="ED96" s="1099"/>
      <c r="EE96" s="1099"/>
      <c r="EF96" s="1099"/>
      <c r="EG96" s="1099"/>
      <c r="EH96" s="1099"/>
      <c r="EI96" s="1099"/>
      <c r="EJ96" s="1099"/>
      <c r="EK96" s="1099"/>
      <c r="EL96" s="1099"/>
      <c r="EM96" s="1099"/>
      <c r="EN96" s="1099"/>
      <c r="EO96" s="1099"/>
      <c r="EP96" s="1099"/>
      <c r="EQ96" s="1099"/>
      <c r="ER96" s="1099"/>
      <c r="ES96" s="1099"/>
      <c r="ET96" s="1099"/>
      <c r="EU96" s="1099"/>
      <c r="EV96" s="1099"/>
      <c r="EW96" s="1099"/>
      <c r="EX96" s="1099"/>
      <c r="EY96" s="1099"/>
      <c r="EZ96" s="1099"/>
      <c r="FA96" s="1099"/>
      <c r="FB96" s="1099"/>
      <c r="FC96" s="1099"/>
      <c r="FD96" s="1099"/>
    </row>
    <row r="97" spans="1:160">
      <c r="A97" s="1101"/>
      <c r="B97" s="889"/>
      <c r="C97" s="889"/>
      <c r="D97" s="889"/>
      <c r="E97" s="889"/>
      <c r="F97" s="889"/>
      <c r="G97" s="889"/>
      <c r="H97" s="889"/>
      <c r="I97" s="889"/>
      <c r="J97" s="889"/>
      <c r="K97" s="889"/>
      <c r="L97" s="889"/>
      <c r="M97" s="889"/>
      <c r="N97" s="889"/>
      <c r="O97" s="889"/>
      <c r="P97" s="889"/>
      <c r="Q97" s="889"/>
      <c r="R97" s="889"/>
      <c r="S97" s="889"/>
      <c r="T97" s="889"/>
      <c r="U97" s="889"/>
      <c r="V97" s="889"/>
      <c r="W97" s="889"/>
      <c r="X97" s="889"/>
      <c r="Y97" s="889"/>
      <c r="Z97" s="889"/>
      <c r="AA97" s="889"/>
      <c r="AB97" s="889"/>
      <c r="AC97" s="889"/>
      <c r="AD97" s="889"/>
      <c r="AE97" s="889"/>
      <c r="AF97" s="889"/>
      <c r="AG97" s="889"/>
      <c r="AH97" s="889"/>
      <c r="AI97" s="889"/>
      <c r="AJ97" s="889"/>
      <c r="AK97" s="889"/>
      <c r="AL97" s="889"/>
      <c r="AM97" s="889"/>
      <c r="AN97" s="889"/>
      <c r="AO97" s="889"/>
      <c r="AP97" s="889"/>
      <c r="AQ97" s="889"/>
      <c r="AR97" s="889"/>
      <c r="AS97" s="889"/>
      <c r="AT97" s="889"/>
      <c r="AU97" s="889"/>
      <c r="AV97" s="889"/>
      <c r="AW97" s="889"/>
      <c r="AX97" s="889"/>
      <c r="AY97" s="889"/>
      <c r="AZ97" s="889"/>
      <c r="BA97" s="889"/>
      <c r="BB97" s="889"/>
      <c r="BC97" s="889"/>
      <c r="BD97" s="889"/>
      <c r="BE97" s="889"/>
      <c r="BF97" s="889"/>
      <c r="BG97" s="889"/>
      <c r="BH97" s="889"/>
      <c r="BI97" s="889"/>
      <c r="BJ97" s="889"/>
      <c r="BK97" s="889"/>
      <c r="BL97" s="889"/>
      <c r="BM97" s="889"/>
      <c r="BN97" s="889"/>
      <c r="BO97" s="889"/>
      <c r="BP97" s="889"/>
      <c r="BQ97" s="889"/>
      <c r="BR97" s="889"/>
      <c r="BS97" s="889"/>
      <c r="BT97" s="889"/>
      <c r="BU97" s="889"/>
      <c r="BV97" s="889"/>
      <c r="BW97" s="889"/>
      <c r="BX97" s="889"/>
      <c r="BY97" s="889"/>
      <c r="BZ97" s="889"/>
      <c r="CA97" s="889"/>
      <c r="CB97" s="889"/>
      <c r="CC97" s="889"/>
      <c r="CD97" s="889"/>
      <c r="CE97" s="889"/>
      <c r="CF97" s="889"/>
      <c r="CG97" s="889"/>
      <c r="CH97" s="889"/>
      <c r="CI97" s="889"/>
      <c r="CJ97" s="889"/>
      <c r="CK97" s="889"/>
      <c r="CL97" s="889"/>
      <c r="CM97" s="889"/>
      <c r="CN97" s="889"/>
      <c r="CO97" s="889"/>
      <c r="CP97" s="889"/>
      <c r="CQ97" s="889"/>
      <c r="CR97" s="889"/>
      <c r="CS97" s="889"/>
      <c r="CT97" s="889"/>
      <c r="CU97" s="889"/>
      <c r="CV97" s="889"/>
      <c r="CW97" s="889"/>
      <c r="CX97" s="889"/>
      <c r="CY97" s="889"/>
      <c r="CZ97" s="889"/>
      <c r="DA97" s="889"/>
      <c r="DB97" s="889"/>
      <c r="DC97" s="889"/>
      <c r="DD97" s="889"/>
      <c r="DE97" s="889"/>
      <c r="DF97" s="889"/>
      <c r="DG97" s="889"/>
      <c r="DH97" s="889"/>
      <c r="DI97" s="889"/>
      <c r="DJ97" s="889"/>
      <c r="DK97" s="889"/>
      <c r="DL97" s="889"/>
      <c r="DM97" s="889"/>
      <c r="DN97" s="889"/>
      <c r="DO97" s="889"/>
      <c r="DP97" s="889"/>
      <c r="DQ97" s="889"/>
      <c r="DR97" s="889"/>
      <c r="DS97" s="889"/>
      <c r="DT97" s="889"/>
      <c r="DU97" s="889"/>
      <c r="DV97" s="889"/>
      <c r="DW97" s="889"/>
      <c r="DX97" s="889"/>
      <c r="DY97" s="889"/>
      <c r="DZ97" s="889"/>
      <c r="EA97" s="889"/>
      <c r="EB97" s="889"/>
      <c r="EC97" s="889"/>
      <c r="ED97" s="889"/>
      <c r="EE97" s="889"/>
      <c r="EF97" s="889"/>
      <c r="EG97" s="889"/>
      <c r="EH97" s="889"/>
      <c r="EI97" s="889"/>
      <c r="EJ97" s="889"/>
      <c r="EK97" s="889"/>
      <c r="EL97" s="889"/>
      <c r="EM97" s="889"/>
      <c r="EN97" s="889"/>
      <c r="EO97" s="889"/>
      <c r="EP97" s="889"/>
      <c r="EQ97" s="889"/>
      <c r="ER97" s="889"/>
      <c r="ES97" s="889"/>
      <c r="ET97" s="889"/>
      <c r="EU97" s="889"/>
      <c r="EV97" s="889"/>
      <c r="EW97" s="889"/>
      <c r="EX97" s="889"/>
      <c r="EY97" s="889"/>
      <c r="EZ97" s="889"/>
      <c r="FA97" s="889"/>
      <c r="FB97" s="889"/>
      <c r="FC97" s="889"/>
      <c r="FD97" s="889"/>
    </row>
    <row r="98" spans="1:160">
      <c r="A98" s="1103"/>
      <c r="B98" s="1099"/>
      <c r="C98" s="1099"/>
      <c r="D98" s="1099"/>
      <c r="E98" s="1099"/>
      <c r="F98" s="1099"/>
      <c r="G98" s="1099"/>
      <c r="H98" s="1099"/>
      <c r="I98" s="1099"/>
      <c r="J98" s="1099"/>
      <c r="K98" s="1099"/>
      <c r="L98" s="1099"/>
      <c r="M98" s="1099"/>
      <c r="N98" s="1099"/>
      <c r="O98" s="1099"/>
      <c r="P98" s="1099"/>
      <c r="Q98" s="1099"/>
      <c r="R98" s="1099"/>
      <c r="S98" s="1099"/>
      <c r="T98" s="1099"/>
      <c r="U98" s="1099"/>
      <c r="V98" s="1099"/>
      <c r="W98" s="1099"/>
      <c r="X98" s="1099"/>
      <c r="Y98" s="1099"/>
      <c r="Z98" s="1099"/>
      <c r="AA98" s="1099"/>
      <c r="AB98" s="1099"/>
      <c r="AC98" s="1099"/>
      <c r="AD98" s="1099"/>
      <c r="AE98" s="1099"/>
      <c r="AF98" s="1099"/>
      <c r="AG98" s="1099"/>
      <c r="AH98" s="1099"/>
      <c r="AI98" s="1099"/>
      <c r="AJ98" s="1099"/>
      <c r="AK98" s="1099"/>
      <c r="AL98" s="1099"/>
      <c r="AM98" s="1099"/>
      <c r="AN98" s="1099"/>
      <c r="AO98" s="1099"/>
      <c r="AP98" s="1099"/>
      <c r="AQ98" s="1099"/>
      <c r="AR98" s="1099"/>
      <c r="AS98" s="1099"/>
      <c r="AT98" s="1099"/>
      <c r="AU98" s="1099"/>
      <c r="AV98" s="1099"/>
      <c r="AW98" s="1099"/>
      <c r="AX98" s="1099"/>
      <c r="AY98" s="1099"/>
      <c r="AZ98" s="1099"/>
      <c r="BA98" s="1099"/>
      <c r="BB98" s="1099"/>
      <c r="BC98" s="1099"/>
      <c r="BD98" s="1099"/>
      <c r="BE98" s="1099"/>
      <c r="BF98" s="1099"/>
      <c r="BG98" s="1099"/>
      <c r="BH98" s="1099"/>
      <c r="BI98" s="1099"/>
      <c r="BJ98" s="1099"/>
      <c r="BK98" s="1099"/>
      <c r="BL98" s="1099"/>
      <c r="BM98" s="1099"/>
      <c r="BN98" s="1099"/>
      <c r="BO98" s="1099"/>
      <c r="BP98" s="1099"/>
      <c r="BQ98" s="1099"/>
      <c r="BR98" s="1099"/>
      <c r="BS98" s="1099"/>
      <c r="BT98" s="1099"/>
      <c r="BU98" s="1099"/>
      <c r="BV98" s="1099"/>
      <c r="BW98" s="1099"/>
      <c r="BX98" s="1099"/>
      <c r="BY98" s="1099"/>
      <c r="BZ98" s="1099"/>
      <c r="CA98" s="1099"/>
      <c r="CB98" s="1099"/>
      <c r="CC98" s="1099"/>
      <c r="CD98" s="1099"/>
      <c r="CE98" s="1099"/>
      <c r="CF98" s="1099"/>
      <c r="CG98" s="1099"/>
      <c r="CH98" s="1099"/>
      <c r="CI98" s="1099"/>
      <c r="CJ98" s="1099"/>
      <c r="CK98" s="1099"/>
      <c r="CL98" s="1099"/>
      <c r="CM98" s="1099"/>
      <c r="CN98" s="1099"/>
      <c r="CO98" s="1099"/>
      <c r="CP98" s="1099"/>
      <c r="CQ98" s="1099"/>
      <c r="CR98" s="1099"/>
      <c r="CS98" s="1099"/>
      <c r="CT98" s="1099"/>
      <c r="CU98" s="1099"/>
      <c r="CV98" s="1099"/>
      <c r="CW98" s="1099"/>
      <c r="CX98" s="1099"/>
      <c r="CY98" s="1099"/>
      <c r="CZ98" s="1099"/>
      <c r="DA98" s="1099"/>
      <c r="DB98" s="1099"/>
      <c r="DC98" s="1099"/>
      <c r="DD98" s="1099"/>
      <c r="DE98" s="1099"/>
      <c r="DF98" s="1099"/>
      <c r="DG98" s="1099"/>
      <c r="DH98" s="1099"/>
      <c r="DI98" s="1099"/>
      <c r="DJ98" s="1099"/>
      <c r="DK98" s="1099"/>
      <c r="DL98" s="1099"/>
      <c r="DM98" s="1099"/>
      <c r="DN98" s="1099"/>
      <c r="DO98" s="1099"/>
      <c r="DP98" s="1099"/>
      <c r="DQ98" s="1099"/>
      <c r="DR98" s="1099"/>
      <c r="DS98" s="1099"/>
      <c r="DT98" s="1099"/>
      <c r="DU98" s="1099"/>
      <c r="DV98" s="1099"/>
      <c r="DW98" s="1099"/>
      <c r="DX98" s="1099"/>
      <c r="DY98" s="1099"/>
      <c r="DZ98" s="1099"/>
      <c r="EA98" s="1099"/>
      <c r="EB98" s="1099"/>
      <c r="EC98" s="1099"/>
      <c r="ED98" s="1099"/>
      <c r="EE98" s="1099"/>
      <c r="EF98" s="1099"/>
      <c r="EG98" s="1099"/>
      <c r="EH98" s="1099"/>
      <c r="EI98" s="1099"/>
      <c r="EJ98" s="1099"/>
      <c r="EK98" s="1099"/>
      <c r="EL98" s="1099"/>
      <c r="EM98" s="1099"/>
      <c r="EN98" s="1099"/>
      <c r="EO98" s="1099"/>
      <c r="EP98" s="1099"/>
      <c r="EQ98" s="1099"/>
      <c r="ER98" s="1099"/>
      <c r="ES98" s="1099"/>
      <c r="ET98" s="1099"/>
      <c r="EU98" s="1099"/>
      <c r="EV98" s="1099"/>
      <c r="EW98" s="1099"/>
      <c r="EX98" s="1099"/>
      <c r="EY98" s="1099"/>
      <c r="EZ98" s="1099"/>
      <c r="FA98" s="1099"/>
      <c r="FB98" s="1099"/>
      <c r="FC98" s="1099"/>
      <c r="FD98" s="1099"/>
    </row>
    <row r="99" spans="1:160">
      <c r="A99" s="1111"/>
      <c r="B99" s="1112"/>
      <c r="C99" s="1112"/>
      <c r="D99" s="1112"/>
      <c r="E99" s="1112"/>
      <c r="F99" s="1112"/>
      <c r="G99" s="1112"/>
      <c r="H99" s="1112"/>
      <c r="I99" s="1112"/>
      <c r="J99" s="1112"/>
      <c r="K99" s="1112"/>
      <c r="L99" s="1112"/>
      <c r="M99" s="1112"/>
      <c r="N99" s="1112"/>
      <c r="O99" s="1112"/>
      <c r="P99" s="1112"/>
      <c r="Q99" s="1112"/>
      <c r="R99" s="1112"/>
      <c r="S99" s="1112"/>
      <c r="T99" s="1112"/>
      <c r="U99" s="1112"/>
      <c r="V99" s="1112"/>
      <c r="W99" s="1112"/>
      <c r="X99" s="1112"/>
      <c r="Y99" s="1112"/>
      <c r="Z99" s="1112"/>
      <c r="AA99" s="1112"/>
      <c r="AB99" s="1112"/>
      <c r="AC99" s="1112"/>
      <c r="AD99" s="1112"/>
      <c r="AE99" s="1112"/>
      <c r="AF99" s="1112"/>
      <c r="AG99" s="1112"/>
      <c r="AH99" s="1112"/>
      <c r="AI99" s="1112"/>
      <c r="AJ99" s="1112"/>
      <c r="AK99" s="1112"/>
      <c r="AL99" s="1112"/>
      <c r="AM99" s="1112"/>
      <c r="AN99" s="1112"/>
      <c r="AO99" s="1112"/>
      <c r="AP99" s="1112"/>
      <c r="AQ99" s="1112"/>
      <c r="AR99" s="1112"/>
      <c r="AS99" s="1112"/>
      <c r="AT99" s="1112"/>
      <c r="AU99" s="1112"/>
      <c r="AV99" s="1112"/>
      <c r="AW99" s="1112"/>
      <c r="AX99" s="1112"/>
      <c r="AY99" s="1112"/>
      <c r="AZ99" s="1112"/>
      <c r="BA99" s="1112"/>
      <c r="BB99" s="1112"/>
      <c r="BC99" s="1112"/>
      <c r="BD99" s="1112"/>
      <c r="BE99" s="1112"/>
      <c r="BF99" s="1112"/>
      <c r="BG99" s="1112"/>
      <c r="BH99" s="1112"/>
      <c r="BI99" s="1112"/>
      <c r="BJ99" s="1112"/>
      <c r="BK99" s="1112"/>
      <c r="BL99" s="1112"/>
      <c r="BM99" s="1112"/>
      <c r="BN99" s="1112"/>
      <c r="BO99" s="1112"/>
      <c r="BP99" s="1112"/>
      <c r="BQ99" s="1112"/>
      <c r="BR99" s="1112"/>
      <c r="BS99" s="1112"/>
      <c r="BT99" s="1112"/>
      <c r="BU99" s="1112"/>
      <c r="BV99" s="1112"/>
      <c r="BW99" s="1112"/>
      <c r="BX99" s="1112"/>
      <c r="BY99" s="1112"/>
      <c r="BZ99" s="1112"/>
      <c r="CA99" s="1112"/>
      <c r="CB99" s="1112"/>
      <c r="CC99" s="1112"/>
      <c r="CD99" s="1112"/>
      <c r="CE99" s="1112"/>
      <c r="CF99" s="1112"/>
      <c r="CG99" s="1112"/>
      <c r="CH99" s="1112"/>
      <c r="CI99" s="1112"/>
      <c r="CJ99" s="1112"/>
      <c r="CK99" s="1112"/>
      <c r="CL99" s="1112"/>
      <c r="CM99" s="1112"/>
      <c r="CN99" s="1112"/>
      <c r="CO99" s="1112"/>
      <c r="CP99" s="1112"/>
      <c r="CQ99" s="1112"/>
      <c r="CR99" s="1112"/>
      <c r="CS99" s="1112"/>
      <c r="CT99" s="1112"/>
      <c r="CU99" s="1112"/>
      <c r="CV99" s="1112"/>
      <c r="CW99" s="1112"/>
      <c r="CX99" s="1112"/>
      <c r="CY99" s="1112"/>
      <c r="CZ99" s="1112"/>
      <c r="DA99" s="1112"/>
      <c r="DB99" s="1112"/>
      <c r="DC99" s="1112"/>
      <c r="DD99" s="1112"/>
      <c r="DE99" s="1112"/>
      <c r="DF99" s="1112"/>
      <c r="DG99" s="1112"/>
      <c r="DH99" s="1112"/>
      <c r="DI99" s="1112"/>
      <c r="DJ99" s="1112"/>
      <c r="DK99" s="1112"/>
      <c r="DL99" s="1112"/>
      <c r="DM99" s="1112"/>
      <c r="DN99" s="1112"/>
      <c r="DO99" s="1112"/>
      <c r="DP99" s="1112"/>
      <c r="DQ99" s="1112"/>
      <c r="DR99" s="1112"/>
      <c r="DS99" s="1112"/>
      <c r="DT99" s="1112"/>
      <c r="DU99" s="1112"/>
      <c r="DV99" s="1112"/>
      <c r="DW99" s="1112"/>
      <c r="DX99" s="1112"/>
      <c r="DY99" s="1112"/>
      <c r="DZ99" s="1112"/>
      <c r="EA99" s="1112"/>
      <c r="EB99" s="1112"/>
      <c r="EC99" s="1112"/>
      <c r="ED99" s="1112"/>
      <c r="EE99" s="1112"/>
      <c r="EF99" s="1112"/>
      <c r="EG99" s="1112"/>
      <c r="EH99" s="1112"/>
      <c r="EI99" s="1112"/>
      <c r="EJ99" s="1112"/>
      <c r="EK99" s="1112"/>
      <c r="EL99" s="1112"/>
      <c r="EM99" s="1112"/>
      <c r="EN99" s="1112"/>
      <c r="EO99" s="1112"/>
      <c r="EP99" s="1112"/>
      <c r="EQ99" s="1112"/>
      <c r="ER99" s="1112"/>
      <c r="ES99" s="1112"/>
      <c r="ET99" s="1112"/>
      <c r="EU99" s="1112"/>
      <c r="EV99" s="1112"/>
      <c r="EW99" s="1112"/>
      <c r="EX99" s="1112"/>
      <c r="EY99" s="1112"/>
      <c r="EZ99" s="1112"/>
      <c r="FA99" s="1112"/>
      <c r="FB99" s="1112"/>
      <c r="FC99" s="1112"/>
      <c r="FD99" s="1112"/>
    </row>
  </sheetData>
  <hyperlinks>
    <hyperlink ref="A1" location="Menu!A1" display="Return to Menu"/>
  </hyperlinks>
  <pageMargins left="0.25" right="0.25" top="0.25" bottom="0.5" header="0.3" footer="0.3"/>
  <pageSetup paperSize="9" scale="40" firstPageNumber="190" fitToWidth="4" fitToHeight="4" orientation="landscape" useFirstPageNumber="1" r:id="rId1"/>
  <headerFooter alignWithMargins="0">
    <oddHeader>&amp;C&amp;G</oddHeader>
  </headerFooter>
  <colBreaks count="4" manualBreakCount="4">
    <brk id="92" max="78" man="1"/>
    <brk id="109" max="78" man="1"/>
    <brk id="126" max="78" man="1"/>
    <brk id="143" max="78"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P84"/>
  <sheetViews>
    <sheetView view="pageBreakPreview" zoomScaleNormal="100" zoomScaleSheetLayoutView="100" workbookViewId="0">
      <pane xSplit="1" ySplit="3" topLeftCell="B40" activePane="bottomRight" state="frozen"/>
      <selection activeCell="E24" sqref="E24"/>
      <selection pane="topRight" activeCell="E24" sqref="E24"/>
      <selection pane="bottomLeft" activeCell="E24" sqref="E24"/>
      <selection pane="bottomRight"/>
    </sheetView>
  </sheetViews>
  <sheetFormatPr defaultRowHeight="12.75"/>
  <cols>
    <col min="1" max="1" width="65.7109375" style="964" customWidth="1"/>
    <col min="2" max="2" width="19.5703125" style="964" bestFit="1" customWidth="1"/>
    <col min="3" max="59" width="19.5703125" style="964" hidden="1" customWidth="1"/>
    <col min="60" max="60" width="18.85546875" style="964" hidden="1" customWidth="1"/>
    <col min="61" max="62" width="19.5703125" style="964" hidden="1" customWidth="1"/>
    <col min="63" max="63" width="18.28515625" style="964" hidden="1" customWidth="1"/>
    <col min="64" max="64" width="18.140625" style="964" hidden="1" customWidth="1"/>
    <col min="65" max="65" width="18.5703125" style="964" customWidth="1"/>
    <col min="66" max="66" width="18.28515625" style="964" customWidth="1"/>
    <col min="67" max="67" width="19.85546875" style="964" customWidth="1"/>
    <col min="68" max="68" width="20.5703125" style="964" customWidth="1"/>
    <col min="69" max="255" width="9.140625" style="964"/>
    <col min="256" max="256" width="72.42578125" style="964" customWidth="1"/>
    <col min="257" max="257" width="17.28515625" style="964" bestFit="1" customWidth="1"/>
    <col min="258" max="308" width="17.28515625" style="964" customWidth="1"/>
    <col min="309" max="309" width="19" style="964" customWidth="1"/>
    <col min="310" max="311" width="18.28515625" style="964" customWidth="1"/>
    <col min="312" max="312" width="9.85546875" style="964" customWidth="1"/>
    <col min="313" max="511" width="9.140625" style="964"/>
    <col min="512" max="512" width="72.42578125" style="964" customWidth="1"/>
    <col min="513" max="513" width="17.28515625" style="964" bestFit="1" customWidth="1"/>
    <col min="514" max="564" width="17.28515625" style="964" customWidth="1"/>
    <col min="565" max="565" width="19" style="964" customWidth="1"/>
    <col min="566" max="567" width="18.28515625" style="964" customWidth="1"/>
    <col min="568" max="568" width="9.85546875" style="964" customWidth="1"/>
    <col min="569" max="767" width="9.140625" style="964"/>
    <col min="768" max="768" width="72.42578125" style="964" customWidth="1"/>
    <col min="769" max="769" width="17.28515625" style="964" bestFit="1" customWidth="1"/>
    <col min="770" max="820" width="17.28515625" style="964" customWidth="1"/>
    <col min="821" max="821" width="19" style="964" customWidth="1"/>
    <col min="822" max="823" width="18.28515625" style="964" customWidth="1"/>
    <col min="824" max="824" width="9.85546875" style="964" customWidth="1"/>
    <col min="825" max="1023" width="9.140625" style="964"/>
    <col min="1024" max="1024" width="72.42578125" style="964" customWidth="1"/>
    <col min="1025" max="1025" width="17.28515625" style="964" bestFit="1" customWidth="1"/>
    <col min="1026" max="1076" width="17.28515625" style="964" customWidth="1"/>
    <col min="1077" max="1077" width="19" style="964" customWidth="1"/>
    <col min="1078" max="1079" width="18.28515625" style="964" customWidth="1"/>
    <col min="1080" max="1080" width="9.85546875" style="964" customWidth="1"/>
    <col min="1081" max="1279" width="9.140625" style="964"/>
    <col min="1280" max="1280" width="72.42578125" style="964" customWidth="1"/>
    <col min="1281" max="1281" width="17.28515625" style="964" bestFit="1" customWidth="1"/>
    <col min="1282" max="1332" width="17.28515625" style="964" customWidth="1"/>
    <col min="1333" max="1333" width="19" style="964" customWidth="1"/>
    <col min="1334" max="1335" width="18.28515625" style="964" customWidth="1"/>
    <col min="1336" max="1336" width="9.85546875" style="964" customWidth="1"/>
    <col min="1337" max="1535" width="9.140625" style="964"/>
    <col min="1536" max="1536" width="72.42578125" style="964" customWidth="1"/>
    <col min="1537" max="1537" width="17.28515625" style="964" bestFit="1" customWidth="1"/>
    <col min="1538" max="1588" width="17.28515625" style="964" customWidth="1"/>
    <col min="1589" max="1589" width="19" style="964" customWidth="1"/>
    <col min="1590" max="1591" width="18.28515625" style="964" customWidth="1"/>
    <col min="1592" max="1592" width="9.85546875" style="964" customWidth="1"/>
    <col min="1593" max="1791" width="9.140625" style="964"/>
    <col min="1792" max="1792" width="72.42578125" style="964" customWidth="1"/>
    <col min="1793" max="1793" width="17.28515625" style="964" bestFit="1" customWidth="1"/>
    <col min="1794" max="1844" width="17.28515625" style="964" customWidth="1"/>
    <col min="1845" max="1845" width="19" style="964" customWidth="1"/>
    <col min="1846" max="1847" width="18.28515625" style="964" customWidth="1"/>
    <col min="1848" max="1848" width="9.85546875" style="964" customWidth="1"/>
    <col min="1849" max="2047" width="9.140625" style="964"/>
    <col min="2048" max="2048" width="72.42578125" style="964" customWidth="1"/>
    <col min="2049" max="2049" width="17.28515625" style="964" bestFit="1" customWidth="1"/>
    <col min="2050" max="2100" width="17.28515625" style="964" customWidth="1"/>
    <col min="2101" max="2101" width="19" style="964" customWidth="1"/>
    <col min="2102" max="2103" width="18.28515625" style="964" customWidth="1"/>
    <col min="2104" max="2104" width="9.85546875" style="964" customWidth="1"/>
    <col min="2105" max="2303" width="9.140625" style="964"/>
    <col min="2304" max="2304" width="72.42578125" style="964" customWidth="1"/>
    <col min="2305" max="2305" width="17.28515625" style="964" bestFit="1" customWidth="1"/>
    <col min="2306" max="2356" width="17.28515625" style="964" customWidth="1"/>
    <col min="2357" max="2357" width="19" style="964" customWidth="1"/>
    <col min="2358" max="2359" width="18.28515625" style="964" customWidth="1"/>
    <col min="2360" max="2360" width="9.85546875" style="964" customWidth="1"/>
    <col min="2361" max="2559" width="9.140625" style="964"/>
    <col min="2560" max="2560" width="72.42578125" style="964" customWidth="1"/>
    <col min="2561" max="2561" width="17.28515625" style="964" bestFit="1" customWidth="1"/>
    <col min="2562" max="2612" width="17.28515625" style="964" customWidth="1"/>
    <col min="2613" max="2613" width="19" style="964" customWidth="1"/>
    <col min="2614" max="2615" width="18.28515625" style="964" customWidth="1"/>
    <col min="2616" max="2616" width="9.85546875" style="964" customWidth="1"/>
    <col min="2617" max="2815" width="9.140625" style="964"/>
    <col min="2816" max="2816" width="72.42578125" style="964" customWidth="1"/>
    <col min="2817" max="2817" width="17.28515625" style="964" bestFit="1" customWidth="1"/>
    <col min="2818" max="2868" width="17.28515625" style="964" customWidth="1"/>
    <col min="2869" max="2869" width="19" style="964" customWidth="1"/>
    <col min="2870" max="2871" width="18.28515625" style="964" customWidth="1"/>
    <col min="2872" max="2872" width="9.85546875" style="964" customWidth="1"/>
    <col min="2873" max="3071" width="9.140625" style="964"/>
    <col min="3072" max="3072" width="72.42578125" style="964" customWidth="1"/>
    <col min="3073" max="3073" width="17.28515625" style="964" bestFit="1" customWidth="1"/>
    <col min="3074" max="3124" width="17.28515625" style="964" customWidth="1"/>
    <col min="3125" max="3125" width="19" style="964" customWidth="1"/>
    <col min="3126" max="3127" width="18.28515625" style="964" customWidth="1"/>
    <col min="3128" max="3128" width="9.85546875" style="964" customWidth="1"/>
    <col min="3129" max="3327" width="9.140625" style="964"/>
    <col min="3328" max="3328" width="72.42578125" style="964" customWidth="1"/>
    <col min="3329" max="3329" width="17.28515625" style="964" bestFit="1" customWidth="1"/>
    <col min="3330" max="3380" width="17.28515625" style="964" customWidth="1"/>
    <col min="3381" max="3381" width="19" style="964" customWidth="1"/>
    <col min="3382" max="3383" width="18.28515625" style="964" customWidth="1"/>
    <col min="3384" max="3384" width="9.85546875" style="964" customWidth="1"/>
    <col min="3385" max="3583" width="9.140625" style="964"/>
    <col min="3584" max="3584" width="72.42578125" style="964" customWidth="1"/>
    <col min="3585" max="3585" width="17.28515625" style="964" bestFit="1" customWidth="1"/>
    <col min="3586" max="3636" width="17.28515625" style="964" customWidth="1"/>
    <col min="3637" max="3637" width="19" style="964" customWidth="1"/>
    <col min="3638" max="3639" width="18.28515625" style="964" customWidth="1"/>
    <col min="3640" max="3640" width="9.85546875" style="964" customWidth="1"/>
    <col min="3641" max="3839" width="9.140625" style="964"/>
    <col min="3840" max="3840" width="72.42578125" style="964" customWidth="1"/>
    <col min="3841" max="3841" width="17.28515625" style="964" bestFit="1" customWidth="1"/>
    <col min="3842" max="3892" width="17.28515625" style="964" customWidth="1"/>
    <col min="3893" max="3893" width="19" style="964" customWidth="1"/>
    <col min="3894" max="3895" width="18.28515625" style="964" customWidth="1"/>
    <col min="3896" max="3896" width="9.85546875" style="964" customWidth="1"/>
    <col min="3897" max="4095" width="9.140625" style="964"/>
    <col min="4096" max="4096" width="72.42578125" style="964" customWidth="1"/>
    <col min="4097" max="4097" width="17.28515625" style="964" bestFit="1" customWidth="1"/>
    <col min="4098" max="4148" width="17.28515625" style="964" customWidth="1"/>
    <col min="4149" max="4149" width="19" style="964" customWidth="1"/>
    <col min="4150" max="4151" width="18.28515625" style="964" customWidth="1"/>
    <col min="4152" max="4152" width="9.85546875" style="964" customWidth="1"/>
    <col min="4153" max="4351" width="9.140625" style="964"/>
    <col min="4352" max="4352" width="72.42578125" style="964" customWidth="1"/>
    <col min="4353" max="4353" width="17.28515625" style="964" bestFit="1" customWidth="1"/>
    <col min="4354" max="4404" width="17.28515625" style="964" customWidth="1"/>
    <col min="4405" max="4405" width="19" style="964" customWidth="1"/>
    <col min="4406" max="4407" width="18.28515625" style="964" customWidth="1"/>
    <col min="4408" max="4408" width="9.85546875" style="964" customWidth="1"/>
    <col min="4409" max="4607" width="9.140625" style="964"/>
    <col min="4608" max="4608" width="72.42578125" style="964" customWidth="1"/>
    <col min="4609" max="4609" width="17.28515625" style="964" bestFit="1" customWidth="1"/>
    <col min="4610" max="4660" width="17.28515625" style="964" customWidth="1"/>
    <col min="4661" max="4661" width="19" style="964" customWidth="1"/>
    <col min="4662" max="4663" width="18.28515625" style="964" customWidth="1"/>
    <col min="4664" max="4664" width="9.85546875" style="964" customWidth="1"/>
    <col min="4665" max="4863" width="9.140625" style="964"/>
    <col min="4864" max="4864" width="72.42578125" style="964" customWidth="1"/>
    <col min="4865" max="4865" width="17.28515625" style="964" bestFit="1" customWidth="1"/>
    <col min="4866" max="4916" width="17.28515625" style="964" customWidth="1"/>
    <col min="4917" max="4917" width="19" style="964" customWidth="1"/>
    <col min="4918" max="4919" width="18.28515625" style="964" customWidth="1"/>
    <col min="4920" max="4920" width="9.85546875" style="964" customWidth="1"/>
    <col min="4921" max="5119" width="9.140625" style="964"/>
    <col min="5120" max="5120" width="72.42578125" style="964" customWidth="1"/>
    <col min="5121" max="5121" width="17.28515625" style="964" bestFit="1" customWidth="1"/>
    <col min="5122" max="5172" width="17.28515625" style="964" customWidth="1"/>
    <col min="5173" max="5173" width="19" style="964" customWidth="1"/>
    <col min="5174" max="5175" width="18.28515625" style="964" customWidth="1"/>
    <col min="5176" max="5176" width="9.85546875" style="964" customWidth="1"/>
    <col min="5177" max="5375" width="9.140625" style="964"/>
    <col min="5376" max="5376" width="72.42578125" style="964" customWidth="1"/>
    <col min="5377" max="5377" width="17.28515625" style="964" bestFit="1" customWidth="1"/>
    <col min="5378" max="5428" width="17.28515625" style="964" customWidth="1"/>
    <col min="5429" max="5429" width="19" style="964" customWidth="1"/>
    <col min="5430" max="5431" width="18.28515625" style="964" customWidth="1"/>
    <col min="5432" max="5432" width="9.85546875" style="964" customWidth="1"/>
    <col min="5433" max="5631" width="9.140625" style="964"/>
    <col min="5632" max="5632" width="72.42578125" style="964" customWidth="1"/>
    <col min="5633" max="5633" width="17.28515625" style="964" bestFit="1" customWidth="1"/>
    <col min="5634" max="5684" width="17.28515625" style="964" customWidth="1"/>
    <col min="5685" max="5685" width="19" style="964" customWidth="1"/>
    <col min="5686" max="5687" width="18.28515625" style="964" customWidth="1"/>
    <col min="5688" max="5688" width="9.85546875" style="964" customWidth="1"/>
    <col min="5689" max="5887" width="9.140625" style="964"/>
    <col min="5888" max="5888" width="72.42578125" style="964" customWidth="1"/>
    <col min="5889" max="5889" width="17.28515625" style="964" bestFit="1" customWidth="1"/>
    <col min="5890" max="5940" width="17.28515625" style="964" customWidth="1"/>
    <col min="5941" max="5941" width="19" style="964" customWidth="1"/>
    <col min="5942" max="5943" width="18.28515625" style="964" customWidth="1"/>
    <col min="5944" max="5944" width="9.85546875" style="964" customWidth="1"/>
    <col min="5945" max="6143" width="9.140625" style="964"/>
    <col min="6144" max="6144" width="72.42578125" style="964" customWidth="1"/>
    <col min="6145" max="6145" width="17.28515625" style="964" bestFit="1" customWidth="1"/>
    <col min="6146" max="6196" width="17.28515625" style="964" customWidth="1"/>
    <col min="6197" max="6197" width="19" style="964" customWidth="1"/>
    <col min="6198" max="6199" width="18.28515625" style="964" customWidth="1"/>
    <col min="6200" max="6200" width="9.85546875" style="964" customWidth="1"/>
    <col min="6201" max="6399" width="9.140625" style="964"/>
    <col min="6400" max="6400" width="72.42578125" style="964" customWidth="1"/>
    <col min="6401" max="6401" width="17.28515625" style="964" bestFit="1" customWidth="1"/>
    <col min="6402" max="6452" width="17.28515625" style="964" customWidth="1"/>
    <col min="6453" max="6453" width="19" style="964" customWidth="1"/>
    <col min="6454" max="6455" width="18.28515625" style="964" customWidth="1"/>
    <col min="6456" max="6456" width="9.85546875" style="964" customWidth="1"/>
    <col min="6457" max="6655" width="9.140625" style="964"/>
    <col min="6656" max="6656" width="72.42578125" style="964" customWidth="1"/>
    <col min="6657" max="6657" width="17.28515625" style="964" bestFit="1" customWidth="1"/>
    <col min="6658" max="6708" width="17.28515625" style="964" customWidth="1"/>
    <col min="6709" max="6709" width="19" style="964" customWidth="1"/>
    <col min="6710" max="6711" width="18.28515625" style="964" customWidth="1"/>
    <col min="6712" max="6712" width="9.85546875" style="964" customWidth="1"/>
    <col min="6713" max="6911" width="9.140625" style="964"/>
    <col min="6912" max="6912" width="72.42578125" style="964" customWidth="1"/>
    <col min="6913" max="6913" width="17.28515625" style="964" bestFit="1" customWidth="1"/>
    <col min="6914" max="6964" width="17.28515625" style="964" customWidth="1"/>
    <col min="6965" max="6965" width="19" style="964" customWidth="1"/>
    <col min="6966" max="6967" width="18.28515625" style="964" customWidth="1"/>
    <col min="6968" max="6968" width="9.85546875" style="964" customWidth="1"/>
    <col min="6969" max="7167" width="9.140625" style="964"/>
    <col min="7168" max="7168" width="72.42578125" style="964" customWidth="1"/>
    <col min="7169" max="7169" width="17.28515625" style="964" bestFit="1" customWidth="1"/>
    <col min="7170" max="7220" width="17.28515625" style="964" customWidth="1"/>
    <col min="7221" max="7221" width="19" style="964" customWidth="1"/>
    <col min="7222" max="7223" width="18.28515625" style="964" customWidth="1"/>
    <col min="7224" max="7224" width="9.85546875" style="964" customWidth="1"/>
    <col min="7225" max="7423" width="9.140625" style="964"/>
    <col min="7424" max="7424" width="72.42578125" style="964" customWidth="1"/>
    <col min="7425" max="7425" width="17.28515625" style="964" bestFit="1" customWidth="1"/>
    <col min="7426" max="7476" width="17.28515625" style="964" customWidth="1"/>
    <col min="7477" max="7477" width="19" style="964" customWidth="1"/>
    <col min="7478" max="7479" width="18.28515625" style="964" customWidth="1"/>
    <col min="7480" max="7480" width="9.85546875" style="964" customWidth="1"/>
    <col min="7481" max="7679" width="9.140625" style="964"/>
    <col min="7680" max="7680" width="72.42578125" style="964" customWidth="1"/>
    <col min="7681" max="7681" width="17.28515625" style="964" bestFit="1" customWidth="1"/>
    <col min="7682" max="7732" width="17.28515625" style="964" customWidth="1"/>
    <col min="7733" max="7733" width="19" style="964" customWidth="1"/>
    <col min="7734" max="7735" width="18.28515625" style="964" customWidth="1"/>
    <col min="7736" max="7736" width="9.85546875" style="964" customWidth="1"/>
    <col min="7737" max="7935" width="9.140625" style="964"/>
    <col min="7936" max="7936" width="72.42578125" style="964" customWidth="1"/>
    <col min="7937" max="7937" width="17.28515625" style="964" bestFit="1" customWidth="1"/>
    <col min="7938" max="7988" width="17.28515625" style="964" customWidth="1"/>
    <col min="7989" max="7989" width="19" style="964" customWidth="1"/>
    <col min="7990" max="7991" width="18.28515625" style="964" customWidth="1"/>
    <col min="7992" max="7992" width="9.85546875" style="964" customWidth="1"/>
    <col min="7993" max="8191" width="9.140625" style="964"/>
    <col min="8192" max="8192" width="72.42578125" style="964" customWidth="1"/>
    <col min="8193" max="8193" width="17.28515625" style="964" bestFit="1" customWidth="1"/>
    <col min="8194" max="8244" width="17.28515625" style="964" customWidth="1"/>
    <col min="8245" max="8245" width="19" style="964" customWidth="1"/>
    <col min="8246" max="8247" width="18.28515625" style="964" customWidth="1"/>
    <col min="8248" max="8248" width="9.85546875" style="964" customWidth="1"/>
    <col min="8249" max="8447" width="9.140625" style="964"/>
    <col min="8448" max="8448" width="72.42578125" style="964" customWidth="1"/>
    <col min="8449" max="8449" width="17.28515625" style="964" bestFit="1" customWidth="1"/>
    <col min="8450" max="8500" width="17.28515625" style="964" customWidth="1"/>
    <col min="8501" max="8501" width="19" style="964" customWidth="1"/>
    <col min="8502" max="8503" width="18.28515625" style="964" customWidth="1"/>
    <col min="8504" max="8504" width="9.85546875" style="964" customWidth="1"/>
    <col min="8505" max="8703" width="9.140625" style="964"/>
    <col min="8704" max="8704" width="72.42578125" style="964" customWidth="1"/>
    <col min="8705" max="8705" width="17.28515625" style="964" bestFit="1" customWidth="1"/>
    <col min="8706" max="8756" width="17.28515625" style="964" customWidth="1"/>
    <col min="8757" max="8757" width="19" style="964" customWidth="1"/>
    <col min="8758" max="8759" width="18.28515625" style="964" customWidth="1"/>
    <col min="8760" max="8760" width="9.85546875" style="964" customWidth="1"/>
    <col min="8761" max="8959" width="9.140625" style="964"/>
    <col min="8960" max="8960" width="72.42578125" style="964" customWidth="1"/>
    <col min="8961" max="8961" width="17.28515625" style="964" bestFit="1" customWidth="1"/>
    <col min="8962" max="9012" width="17.28515625" style="964" customWidth="1"/>
    <col min="9013" max="9013" width="19" style="964" customWidth="1"/>
    <col min="9014" max="9015" width="18.28515625" style="964" customWidth="1"/>
    <col min="9016" max="9016" width="9.85546875" style="964" customWidth="1"/>
    <col min="9017" max="9215" width="9.140625" style="964"/>
    <col min="9216" max="9216" width="72.42578125" style="964" customWidth="1"/>
    <col min="9217" max="9217" width="17.28515625" style="964" bestFit="1" customWidth="1"/>
    <col min="9218" max="9268" width="17.28515625" style="964" customWidth="1"/>
    <col min="9269" max="9269" width="19" style="964" customWidth="1"/>
    <col min="9270" max="9271" width="18.28515625" style="964" customWidth="1"/>
    <col min="9272" max="9272" width="9.85546875" style="964" customWidth="1"/>
    <col min="9273" max="9471" width="9.140625" style="964"/>
    <col min="9472" max="9472" width="72.42578125" style="964" customWidth="1"/>
    <col min="9473" max="9473" width="17.28515625" style="964" bestFit="1" customWidth="1"/>
    <col min="9474" max="9524" width="17.28515625" style="964" customWidth="1"/>
    <col min="9525" max="9525" width="19" style="964" customWidth="1"/>
    <col min="9526" max="9527" width="18.28515625" style="964" customWidth="1"/>
    <col min="9528" max="9528" width="9.85546875" style="964" customWidth="1"/>
    <col min="9529" max="9727" width="9.140625" style="964"/>
    <col min="9728" max="9728" width="72.42578125" style="964" customWidth="1"/>
    <col min="9729" max="9729" width="17.28515625" style="964" bestFit="1" customWidth="1"/>
    <col min="9730" max="9780" width="17.28515625" style="964" customWidth="1"/>
    <col min="9781" max="9781" width="19" style="964" customWidth="1"/>
    <col min="9782" max="9783" width="18.28515625" style="964" customWidth="1"/>
    <col min="9784" max="9784" width="9.85546875" style="964" customWidth="1"/>
    <col min="9785" max="9983" width="9.140625" style="964"/>
    <col min="9984" max="9984" width="72.42578125" style="964" customWidth="1"/>
    <col min="9985" max="9985" width="17.28515625" style="964" bestFit="1" customWidth="1"/>
    <col min="9986" max="10036" width="17.28515625" style="964" customWidth="1"/>
    <col min="10037" max="10037" width="19" style="964" customWidth="1"/>
    <col min="10038" max="10039" width="18.28515625" style="964" customWidth="1"/>
    <col min="10040" max="10040" width="9.85546875" style="964" customWidth="1"/>
    <col min="10041" max="10239" width="9.140625" style="964"/>
    <col min="10240" max="10240" width="72.42578125" style="964" customWidth="1"/>
    <col min="10241" max="10241" width="17.28515625" style="964" bestFit="1" customWidth="1"/>
    <col min="10242" max="10292" width="17.28515625" style="964" customWidth="1"/>
    <col min="10293" max="10293" width="19" style="964" customWidth="1"/>
    <col min="10294" max="10295" width="18.28515625" style="964" customWidth="1"/>
    <col min="10296" max="10296" width="9.85546875" style="964" customWidth="1"/>
    <col min="10297" max="10495" width="9.140625" style="964"/>
    <col min="10496" max="10496" width="72.42578125" style="964" customWidth="1"/>
    <col min="10497" max="10497" width="17.28515625" style="964" bestFit="1" customWidth="1"/>
    <col min="10498" max="10548" width="17.28515625" style="964" customWidth="1"/>
    <col min="10549" max="10549" width="19" style="964" customWidth="1"/>
    <col min="10550" max="10551" width="18.28515625" style="964" customWidth="1"/>
    <col min="10552" max="10552" width="9.85546875" style="964" customWidth="1"/>
    <col min="10553" max="10751" width="9.140625" style="964"/>
    <col min="10752" max="10752" width="72.42578125" style="964" customWidth="1"/>
    <col min="10753" max="10753" width="17.28515625" style="964" bestFit="1" customWidth="1"/>
    <col min="10754" max="10804" width="17.28515625" style="964" customWidth="1"/>
    <col min="10805" max="10805" width="19" style="964" customWidth="1"/>
    <col min="10806" max="10807" width="18.28515625" style="964" customWidth="1"/>
    <col min="10808" max="10808" width="9.85546875" style="964" customWidth="1"/>
    <col min="10809" max="11007" width="9.140625" style="964"/>
    <col min="11008" max="11008" width="72.42578125" style="964" customWidth="1"/>
    <col min="11009" max="11009" width="17.28515625" style="964" bestFit="1" customWidth="1"/>
    <col min="11010" max="11060" width="17.28515625" style="964" customWidth="1"/>
    <col min="11061" max="11061" width="19" style="964" customWidth="1"/>
    <col min="11062" max="11063" width="18.28515625" style="964" customWidth="1"/>
    <col min="11064" max="11064" width="9.85546875" style="964" customWidth="1"/>
    <col min="11065" max="11263" width="9.140625" style="964"/>
    <col min="11264" max="11264" width="72.42578125" style="964" customWidth="1"/>
    <col min="11265" max="11265" width="17.28515625" style="964" bestFit="1" customWidth="1"/>
    <col min="11266" max="11316" width="17.28515625" style="964" customWidth="1"/>
    <col min="11317" max="11317" width="19" style="964" customWidth="1"/>
    <col min="11318" max="11319" width="18.28515625" style="964" customWidth="1"/>
    <col min="11320" max="11320" width="9.85546875" style="964" customWidth="1"/>
    <col min="11321" max="11519" width="9.140625" style="964"/>
    <col min="11520" max="11520" width="72.42578125" style="964" customWidth="1"/>
    <col min="11521" max="11521" width="17.28515625" style="964" bestFit="1" customWidth="1"/>
    <col min="11522" max="11572" width="17.28515625" style="964" customWidth="1"/>
    <col min="11573" max="11573" width="19" style="964" customWidth="1"/>
    <col min="11574" max="11575" width="18.28515625" style="964" customWidth="1"/>
    <col min="11576" max="11576" width="9.85546875" style="964" customWidth="1"/>
    <col min="11577" max="11775" width="9.140625" style="964"/>
    <col min="11776" max="11776" width="72.42578125" style="964" customWidth="1"/>
    <col min="11777" max="11777" width="17.28515625" style="964" bestFit="1" customWidth="1"/>
    <col min="11778" max="11828" width="17.28515625" style="964" customWidth="1"/>
    <col min="11829" max="11829" width="19" style="964" customWidth="1"/>
    <col min="11830" max="11831" width="18.28515625" style="964" customWidth="1"/>
    <col min="11832" max="11832" width="9.85546875" style="964" customWidth="1"/>
    <col min="11833" max="12031" width="9.140625" style="964"/>
    <col min="12032" max="12032" width="72.42578125" style="964" customWidth="1"/>
    <col min="12033" max="12033" width="17.28515625" style="964" bestFit="1" customWidth="1"/>
    <col min="12034" max="12084" width="17.28515625" style="964" customWidth="1"/>
    <col min="12085" max="12085" width="19" style="964" customWidth="1"/>
    <col min="12086" max="12087" width="18.28515625" style="964" customWidth="1"/>
    <col min="12088" max="12088" width="9.85546875" style="964" customWidth="1"/>
    <col min="12089" max="12287" width="9.140625" style="964"/>
    <col min="12288" max="12288" width="72.42578125" style="964" customWidth="1"/>
    <col min="12289" max="12289" width="17.28515625" style="964" bestFit="1" customWidth="1"/>
    <col min="12290" max="12340" width="17.28515625" style="964" customWidth="1"/>
    <col min="12341" max="12341" width="19" style="964" customWidth="1"/>
    <col min="12342" max="12343" width="18.28515625" style="964" customWidth="1"/>
    <col min="12344" max="12344" width="9.85546875" style="964" customWidth="1"/>
    <col min="12345" max="12543" width="9.140625" style="964"/>
    <col min="12544" max="12544" width="72.42578125" style="964" customWidth="1"/>
    <col min="12545" max="12545" width="17.28515625" style="964" bestFit="1" customWidth="1"/>
    <col min="12546" max="12596" width="17.28515625" style="964" customWidth="1"/>
    <col min="12597" max="12597" width="19" style="964" customWidth="1"/>
    <col min="12598" max="12599" width="18.28515625" style="964" customWidth="1"/>
    <col min="12600" max="12600" width="9.85546875" style="964" customWidth="1"/>
    <col min="12601" max="12799" width="9.140625" style="964"/>
    <col min="12800" max="12800" width="72.42578125" style="964" customWidth="1"/>
    <col min="12801" max="12801" width="17.28515625" style="964" bestFit="1" customWidth="1"/>
    <col min="12802" max="12852" width="17.28515625" style="964" customWidth="1"/>
    <col min="12853" max="12853" width="19" style="964" customWidth="1"/>
    <col min="12854" max="12855" width="18.28515625" style="964" customWidth="1"/>
    <col min="12856" max="12856" width="9.85546875" style="964" customWidth="1"/>
    <col min="12857" max="13055" width="9.140625" style="964"/>
    <col min="13056" max="13056" width="72.42578125" style="964" customWidth="1"/>
    <col min="13057" max="13057" width="17.28515625" style="964" bestFit="1" customWidth="1"/>
    <col min="13058" max="13108" width="17.28515625" style="964" customWidth="1"/>
    <col min="13109" max="13109" width="19" style="964" customWidth="1"/>
    <col min="13110" max="13111" width="18.28515625" style="964" customWidth="1"/>
    <col min="13112" max="13112" width="9.85546875" style="964" customWidth="1"/>
    <col min="13113" max="13311" width="9.140625" style="964"/>
    <col min="13312" max="13312" width="72.42578125" style="964" customWidth="1"/>
    <col min="13313" max="13313" width="17.28515625" style="964" bestFit="1" customWidth="1"/>
    <col min="13314" max="13364" width="17.28515625" style="964" customWidth="1"/>
    <col min="13365" max="13365" width="19" style="964" customWidth="1"/>
    <col min="13366" max="13367" width="18.28515625" style="964" customWidth="1"/>
    <col min="13368" max="13368" width="9.85546875" style="964" customWidth="1"/>
    <col min="13369" max="13567" width="9.140625" style="964"/>
    <col min="13568" max="13568" width="72.42578125" style="964" customWidth="1"/>
    <col min="13569" max="13569" width="17.28515625" style="964" bestFit="1" customWidth="1"/>
    <col min="13570" max="13620" width="17.28515625" style="964" customWidth="1"/>
    <col min="13621" max="13621" width="19" style="964" customWidth="1"/>
    <col min="13622" max="13623" width="18.28515625" style="964" customWidth="1"/>
    <col min="13624" max="13624" width="9.85546875" style="964" customWidth="1"/>
    <col min="13625" max="13823" width="9.140625" style="964"/>
    <col min="13824" max="13824" width="72.42578125" style="964" customWidth="1"/>
    <col min="13825" max="13825" width="17.28515625" style="964" bestFit="1" customWidth="1"/>
    <col min="13826" max="13876" width="17.28515625" style="964" customWidth="1"/>
    <col min="13877" max="13877" width="19" style="964" customWidth="1"/>
    <col min="13878" max="13879" width="18.28515625" style="964" customWidth="1"/>
    <col min="13880" max="13880" width="9.85546875" style="964" customWidth="1"/>
    <col min="13881" max="14079" width="9.140625" style="964"/>
    <col min="14080" max="14080" width="72.42578125" style="964" customWidth="1"/>
    <col min="14081" max="14081" width="17.28515625" style="964" bestFit="1" customWidth="1"/>
    <col min="14082" max="14132" width="17.28515625" style="964" customWidth="1"/>
    <col min="14133" max="14133" width="19" style="964" customWidth="1"/>
    <col min="14134" max="14135" width="18.28515625" style="964" customWidth="1"/>
    <col min="14136" max="14136" width="9.85546875" style="964" customWidth="1"/>
    <col min="14137" max="14335" width="9.140625" style="964"/>
    <col min="14336" max="14336" width="72.42578125" style="964" customWidth="1"/>
    <col min="14337" max="14337" width="17.28515625" style="964" bestFit="1" customWidth="1"/>
    <col min="14338" max="14388" width="17.28515625" style="964" customWidth="1"/>
    <col min="14389" max="14389" width="19" style="964" customWidth="1"/>
    <col min="14390" max="14391" width="18.28515625" style="964" customWidth="1"/>
    <col min="14392" max="14392" width="9.85546875" style="964" customWidth="1"/>
    <col min="14393" max="14591" width="9.140625" style="964"/>
    <col min="14592" max="14592" width="72.42578125" style="964" customWidth="1"/>
    <col min="14593" max="14593" width="17.28515625" style="964" bestFit="1" customWidth="1"/>
    <col min="14594" max="14644" width="17.28515625" style="964" customWidth="1"/>
    <col min="14645" max="14645" width="19" style="964" customWidth="1"/>
    <col min="14646" max="14647" width="18.28515625" style="964" customWidth="1"/>
    <col min="14648" max="14648" width="9.85546875" style="964" customWidth="1"/>
    <col min="14649" max="14847" width="9.140625" style="964"/>
    <col min="14848" max="14848" width="72.42578125" style="964" customWidth="1"/>
    <col min="14849" max="14849" width="17.28515625" style="964" bestFit="1" customWidth="1"/>
    <col min="14850" max="14900" width="17.28515625" style="964" customWidth="1"/>
    <col min="14901" max="14901" width="19" style="964" customWidth="1"/>
    <col min="14902" max="14903" width="18.28515625" style="964" customWidth="1"/>
    <col min="14904" max="14904" width="9.85546875" style="964" customWidth="1"/>
    <col min="14905" max="15103" width="9.140625" style="964"/>
    <col min="15104" max="15104" width="72.42578125" style="964" customWidth="1"/>
    <col min="15105" max="15105" width="17.28515625" style="964" bestFit="1" customWidth="1"/>
    <col min="15106" max="15156" width="17.28515625" style="964" customWidth="1"/>
    <col min="15157" max="15157" width="19" style="964" customWidth="1"/>
    <col min="15158" max="15159" width="18.28515625" style="964" customWidth="1"/>
    <col min="15160" max="15160" width="9.85546875" style="964" customWidth="1"/>
    <col min="15161" max="15359" width="9.140625" style="964"/>
    <col min="15360" max="15360" width="72.42578125" style="964" customWidth="1"/>
    <col min="15361" max="15361" width="17.28515625" style="964" bestFit="1" customWidth="1"/>
    <col min="15362" max="15412" width="17.28515625" style="964" customWidth="1"/>
    <col min="15413" max="15413" width="19" style="964" customWidth="1"/>
    <col min="15414" max="15415" width="18.28515625" style="964" customWidth="1"/>
    <col min="15416" max="15416" width="9.85546875" style="964" customWidth="1"/>
    <col min="15417" max="15615" width="9.140625" style="964"/>
    <col min="15616" max="15616" width="72.42578125" style="964" customWidth="1"/>
    <col min="15617" max="15617" width="17.28515625" style="964" bestFit="1" customWidth="1"/>
    <col min="15618" max="15668" width="17.28515625" style="964" customWidth="1"/>
    <col min="15669" max="15669" width="19" style="964" customWidth="1"/>
    <col min="15670" max="15671" width="18.28515625" style="964" customWidth="1"/>
    <col min="15672" max="15672" width="9.85546875" style="964" customWidth="1"/>
    <col min="15673" max="15871" width="9.140625" style="964"/>
    <col min="15872" max="15872" width="72.42578125" style="964" customWidth="1"/>
    <col min="15873" max="15873" width="17.28515625" style="964" bestFit="1" customWidth="1"/>
    <col min="15874" max="15924" width="17.28515625" style="964" customWidth="1"/>
    <col min="15925" max="15925" width="19" style="964" customWidth="1"/>
    <col min="15926" max="15927" width="18.28515625" style="964" customWidth="1"/>
    <col min="15928" max="15928" width="9.85546875" style="964" customWidth="1"/>
    <col min="15929" max="16127" width="9.140625" style="964"/>
    <col min="16128" max="16128" width="72.42578125" style="964" customWidth="1"/>
    <col min="16129" max="16129" width="17.28515625" style="964" bestFit="1" customWidth="1"/>
    <col min="16130" max="16180" width="17.28515625" style="964" customWidth="1"/>
    <col min="16181" max="16181" width="19" style="964" customWidth="1"/>
    <col min="16182" max="16183" width="18.28515625" style="964" customWidth="1"/>
    <col min="16184" max="16184" width="9.85546875" style="964" customWidth="1"/>
    <col min="16185" max="16384" width="9.140625" style="964"/>
  </cols>
  <sheetData>
    <row r="1" spans="1:68" ht="25.5">
      <c r="A1" s="883" t="s">
        <v>313</v>
      </c>
      <c r="B1" s="967"/>
      <c r="C1" s="967"/>
      <c r="D1" s="967"/>
      <c r="E1" s="967"/>
      <c r="F1" s="967"/>
      <c r="G1" s="967"/>
      <c r="H1" s="967"/>
      <c r="I1" s="967"/>
      <c r="J1" s="967"/>
      <c r="K1" s="967"/>
      <c r="L1" s="967"/>
      <c r="M1" s="967"/>
      <c r="N1" s="967"/>
      <c r="O1" s="967"/>
      <c r="P1" s="967"/>
      <c r="Q1" s="967"/>
      <c r="R1" s="967"/>
      <c r="S1" s="967"/>
      <c r="T1" s="967"/>
      <c r="U1" s="967"/>
      <c r="V1" s="967"/>
      <c r="W1" s="967"/>
      <c r="X1" s="967"/>
      <c r="Y1" s="967"/>
      <c r="Z1" s="967"/>
      <c r="AA1" s="967"/>
      <c r="AB1" s="967"/>
      <c r="AC1" s="967"/>
      <c r="AD1" s="967"/>
      <c r="AE1" s="967"/>
      <c r="AF1" s="967"/>
      <c r="AG1" s="967"/>
      <c r="AH1" s="967"/>
      <c r="AI1" s="967"/>
      <c r="AJ1" s="967"/>
      <c r="AK1" s="967"/>
      <c r="AL1" s="967"/>
      <c r="AM1" s="967"/>
      <c r="AN1" s="967"/>
      <c r="AO1" s="967"/>
      <c r="AP1" s="967"/>
      <c r="AQ1" s="967"/>
      <c r="AR1" s="967"/>
      <c r="AS1" s="967"/>
      <c r="AT1" s="967"/>
      <c r="AU1" s="967"/>
      <c r="AV1" s="967"/>
      <c r="AW1" s="967"/>
      <c r="AX1" s="967"/>
      <c r="AY1" s="967"/>
      <c r="AZ1" s="967"/>
      <c r="BA1" s="967"/>
    </row>
    <row r="2" spans="1:68" ht="54.75" thickBot="1">
      <c r="A2" s="1075" t="s">
        <v>986</v>
      </c>
      <c r="B2" s="1114"/>
      <c r="C2" s="1114"/>
      <c r="D2" s="1114"/>
      <c r="E2" s="1114"/>
      <c r="F2" s="1114"/>
      <c r="G2" s="1114"/>
      <c r="H2" s="1114"/>
      <c r="I2" s="1114"/>
      <c r="J2" s="1114"/>
      <c r="K2" s="1114"/>
      <c r="L2" s="1114"/>
      <c r="M2" s="1114"/>
      <c r="N2" s="1114"/>
      <c r="O2" s="1114"/>
      <c r="P2" s="1114"/>
      <c r="Q2" s="1114"/>
      <c r="R2" s="1114"/>
      <c r="S2" s="1114"/>
      <c r="T2" s="1114"/>
      <c r="U2" s="1114"/>
      <c r="V2" s="1114"/>
      <c r="W2" s="1114"/>
      <c r="X2" s="1114"/>
      <c r="Y2" s="1114"/>
      <c r="Z2" s="1114"/>
      <c r="AA2" s="1114"/>
      <c r="AB2" s="1114"/>
      <c r="AC2" s="1114"/>
      <c r="AD2" s="1114"/>
      <c r="AE2" s="1114"/>
      <c r="AF2" s="1114"/>
      <c r="AG2" s="1114"/>
      <c r="AH2" s="1114"/>
      <c r="AI2" s="1114"/>
      <c r="AJ2" s="1114"/>
      <c r="AK2" s="1114"/>
      <c r="AL2" s="1114"/>
      <c r="AM2" s="1114"/>
      <c r="AN2" s="1114"/>
      <c r="AO2" s="1114"/>
      <c r="AP2" s="1114"/>
      <c r="AQ2" s="1114"/>
      <c r="AR2" s="1114"/>
      <c r="AS2" s="1114"/>
      <c r="AT2" s="1114"/>
      <c r="AU2" s="1114"/>
      <c r="AV2" s="1114"/>
      <c r="AW2" s="1114"/>
      <c r="AX2" s="1114"/>
      <c r="AY2" s="1114"/>
      <c r="AZ2" s="1114"/>
      <c r="BA2" s="1114"/>
    </row>
    <row r="3" spans="1:68" s="1718" customFormat="1" ht="16.5" thickBot="1">
      <c r="A3" s="1077" t="s">
        <v>849</v>
      </c>
      <c r="B3" s="1139">
        <v>41712</v>
      </c>
      <c r="C3" s="1139">
        <v>41743</v>
      </c>
      <c r="D3" s="1139">
        <v>41773</v>
      </c>
      <c r="E3" s="1139">
        <v>41804</v>
      </c>
      <c r="F3" s="1139">
        <v>41834</v>
      </c>
      <c r="G3" s="1139">
        <v>41865</v>
      </c>
      <c r="H3" s="1139">
        <v>41896</v>
      </c>
      <c r="I3" s="1139">
        <v>41926</v>
      </c>
      <c r="J3" s="1139">
        <v>41957</v>
      </c>
      <c r="K3" s="1139">
        <v>41987</v>
      </c>
      <c r="L3" s="1139">
        <v>42018</v>
      </c>
      <c r="M3" s="1139">
        <v>42049</v>
      </c>
      <c r="N3" s="1139">
        <v>42077</v>
      </c>
      <c r="O3" s="1139">
        <v>42108</v>
      </c>
      <c r="P3" s="1139">
        <v>42138</v>
      </c>
      <c r="Q3" s="1139">
        <v>42169</v>
      </c>
      <c r="R3" s="1139">
        <v>42199</v>
      </c>
      <c r="S3" s="1139">
        <v>42230</v>
      </c>
      <c r="T3" s="1139">
        <v>42261</v>
      </c>
      <c r="U3" s="1139">
        <v>42291</v>
      </c>
      <c r="V3" s="1139">
        <v>42322</v>
      </c>
      <c r="W3" s="1139">
        <v>42352</v>
      </c>
      <c r="X3" s="1139">
        <v>42383</v>
      </c>
      <c r="Y3" s="1139">
        <v>42414</v>
      </c>
      <c r="Z3" s="1139">
        <v>42443</v>
      </c>
      <c r="AA3" s="1139">
        <v>42474</v>
      </c>
      <c r="AB3" s="1139">
        <v>42504</v>
      </c>
      <c r="AC3" s="1139">
        <v>42535</v>
      </c>
      <c r="AD3" s="1139">
        <v>42565</v>
      </c>
      <c r="AE3" s="1139">
        <v>42596</v>
      </c>
      <c r="AF3" s="1139">
        <v>42627</v>
      </c>
      <c r="AG3" s="1139">
        <v>42657</v>
      </c>
      <c r="AH3" s="1139">
        <v>42688</v>
      </c>
      <c r="AI3" s="1139">
        <v>42718</v>
      </c>
      <c r="AJ3" s="1139">
        <v>42749</v>
      </c>
      <c r="AK3" s="1139">
        <v>42780</v>
      </c>
      <c r="AL3" s="1139">
        <v>42808</v>
      </c>
      <c r="AM3" s="1139">
        <v>42839</v>
      </c>
      <c r="AN3" s="1139">
        <v>42869</v>
      </c>
      <c r="AO3" s="1139">
        <v>42900</v>
      </c>
      <c r="AP3" s="1139">
        <v>42930</v>
      </c>
      <c r="AQ3" s="1139">
        <v>42961</v>
      </c>
      <c r="AR3" s="1139">
        <v>42992</v>
      </c>
      <c r="AS3" s="1139">
        <v>43022</v>
      </c>
      <c r="AT3" s="1139">
        <v>43053</v>
      </c>
      <c r="AU3" s="1139">
        <v>43083</v>
      </c>
      <c r="AV3" s="1139">
        <v>43114</v>
      </c>
      <c r="AW3" s="1139">
        <v>43145</v>
      </c>
      <c r="AX3" s="1139">
        <v>43173</v>
      </c>
      <c r="AY3" s="1139">
        <v>43204</v>
      </c>
      <c r="AZ3" s="1139">
        <v>43234</v>
      </c>
      <c r="BA3" s="1139">
        <v>43265</v>
      </c>
      <c r="BB3" s="1139">
        <v>43295</v>
      </c>
      <c r="BC3" s="1139">
        <v>43326</v>
      </c>
      <c r="BD3" s="1716">
        <v>43357</v>
      </c>
      <c r="BE3" s="1139">
        <v>43387</v>
      </c>
      <c r="BF3" s="1139">
        <v>43418</v>
      </c>
      <c r="BG3" s="1717">
        <v>43448</v>
      </c>
      <c r="BH3" s="1139">
        <v>43479</v>
      </c>
      <c r="BI3" s="1139">
        <v>43510</v>
      </c>
      <c r="BJ3" s="1716">
        <v>43538</v>
      </c>
      <c r="BK3" s="1139">
        <v>43569</v>
      </c>
      <c r="BL3" s="1139">
        <v>43599</v>
      </c>
      <c r="BM3" s="1717">
        <v>43630</v>
      </c>
      <c r="BN3" s="1717">
        <v>43660</v>
      </c>
      <c r="BO3" s="1717">
        <v>43691</v>
      </c>
      <c r="BP3" s="1717">
        <v>43722</v>
      </c>
    </row>
    <row r="4" spans="1:68" s="374" customFormat="1" ht="15.75">
      <c r="A4" s="1127" t="s">
        <v>929</v>
      </c>
      <c r="B4" s="1742">
        <v>5690872.5615553493</v>
      </c>
      <c r="C4" s="1742">
        <v>5747850.8194017783</v>
      </c>
      <c r="D4" s="1742">
        <v>5358287.4361175904</v>
      </c>
      <c r="E4" s="1742">
        <v>5349002.1942206407</v>
      </c>
      <c r="F4" s="1742">
        <v>5294870.4320974294</v>
      </c>
      <c r="G4" s="1742">
        <v>5230316.903956851</v>
      </c>
      <c r="H4" s="1742">
        <v>5498479.4547761083</v>
      </c>
      <c r="I4" s="1742">
        <v>5396344.5740001407</v>
      </c>
      <c r="J4" s="1742">
        <v>5228794.6079333685</v>
      </c>
      <c r="K4" s="1742">
        <v>5248874.1993112806</v>
      </c>
      <c r="L4" s="1742">
        <v>5441605.0572121106</v>
      </c>
      <c r="M4" s="1742">
        <v>5320098.8614044515</v>
      </c>
      <c r="N4" s="1742">
        <v>5369733.8600013703</v>
      </c>
      <c r="O4" s="1742">
        <v>5349092.0539096007</v>
      </c>
      <c r="P4" s="1742">
        <v>5164360.7509794384</v>
      </c>
      <c r="Q4" s="1742">
        <v>5121436.5400888687</v>
      </c>
      <c r="R4" s="1742">
        <v>5054428.8296398502</v>
      </c>
      <c r="S4" s="1742">
        <v>5298886.5265564211</v>
      </c>
      <c r="T4" s="1742">
        <v>5379384.8265526602</v>
      </c>
      <c r="U4" s="1742">
        <v>5031612.24168316</v>
      </c>
      <c r="V4" s="1742">
        <v>5189869.0615764391</v>
      </c>
      <c r="W4" s="1742">
        <v>5873453.2730613891</v>
      </c>
      <c r="X4" s="1742">
        <v>5703648.8483117903</v>
      </c>
      <c r="Y4" s="1742">
        <v>5749781.2103311894</v>
      </c>
      <c r="Z4" s="1742">
        <v>5975799.8311388791</v>
      </c>
      <c r="AA4" s="1742">
        <v>5841965.6646546097</v>
      </c>
      <c r="AB4" s="1742">
        <v>6040301.9942733105</v>
      </c>
      <c r="AC4" s="1742">
        <v>5926790.6503423601</v>
      </c>
      <c r="AD4" s="1742">
        <v>5982354.0057835206</v>
      </c>
      <c r="AE4" s="1742">
        <v>5966063.4159450717</v>
      </c>
      <c r="AF4" s="1742">
        <v>5841109.4120534612</v>
      </c>
      <c r="AG4" s="1742">
        <v>5774286.1193524599</v>
      </c>
      <c r="AH4" s="1742">
        <v>5984929.8766775699</v>
      </c>
      <c r="AI4" s="1742">
        <v>6180040.9904322121</v>
      </c>
      <c r="AJ4" s="1742">
        <v>6184750.2128597498</v>
      </c>
      <c r="AK4" s="1742">
        <v>6226159.5825775592</v>
      </c>
      <c r="AL4" s="1742">
        <v>6131004.7915819492</v>
      </c>
      <c r="AM4" s="1742">
        <v>6113534.6443193499</v>
      </c>
      <c r="AN4" s="1742">
        <v>6202853.3864706429</v>
      </c>
      <c r="AO4" s="1742">
        <v>6114454.21304511</v>
      </c>
      <c r="AP4" s="1742">
        <v>6247376.0577101689</v>
      </c>
      <c r="AQ4" s="1742">
        <v>6060294.2701694183</v>
      </c>
      <c r="AR4" s="1742">
        <v>5980534.4887615209</v>
      </c>
      <c r="AS4" s="1742">
        <v>5998087.738225529</v>
      </c>
      <c r="AT4" s="1742">
        <v>5725489.4007699611</v>
      </c>
      <c r="AU4" s="1742">
        <v>6388651.3327846294</v>
      </c>
      <c r="AV4" s="1742">
        <v>6370930.7088226518</v>
      </c>
      <c r="AW4" s="1742">
        <v>6586803.370011691</v>
      </c>
      <c r="AX4" s="1742">
        <v>6567434.4096781295</v>
      </c>
      <c r="AY4" s="1742">
        <v>6546338.7876446508</v>
      </c>
      <c r="AZ4" s="1742">
        <v>6688088.1618027398</v>
      </c>
      <c r="BA4" s="1742">
        <v>6185622.7475656699</v>
      </c>
      <c r="BB4" s="1742">
        <v>6239070.6620257488</v>
      </c>
      <c r="BC4" s="1742">
        <v>5999206.7688491596</v>
      </c>
      <c r="BD4" s="1743">
        <v>6296863.8832450686</v>
      </c>
      <c r="BE4" s="1742">
        <v>6608980.690345021</v>
      </c>
      <c r="BF4" s="1742">
        <v>6400165.584407432</v>
      </c>
      <c r="BG4" s="1744">
        <v>6608651.9240258913</v>
      </c>
      <c r="BH4" s="1742">
        <v>6467591.3155007102</v>
      </c>
      <c r="BI4" s="1742">
        <v>6452346.98304608</v>
      </c>
      <c r="BJ4" s="1743">
        <v>6306461.9433744904</v>
      </c>
      <c r="BK4" s="1742">
        <v>6136636.9972162703</v>
      </c>
      <c r="BL4" s="1742">
        <v>6484490.9380217511</v>
      </c>
      <c r="BM4" s="1744">
        <v>6318461.336834549</v>
      </c>
      <c r="BN4" s="1744">
        <v>6564292.1283976221</v>
      </c>
      <c r="BO4" s="1744">
        <v>6542261.5565148322</v>
      </c>
      <c r="BP4" s="1744">
        <v>6466061.3341857707</v>
      </c>
    </row>
    <row r="5" spans="1:68" s="1729" customFormat="1" ht="15.75">
      <c r="A5" s="1084" t="s">
        <v>930</v>
      </c>
      <c r="B5" s="1529">
        <v>5163968.8162481794</v>
      </c>
      <c r="C5" s="1529">
        <v>5213599.6250365581</v>
      </c>
      <c r="D5" s="1529">
        <v>4833896.7020298112</v>
      </c>
      <c r="E5" s="1529">
        <v>4685830.6192361601</v>
      </c>
      <c r="F5" s="1529">
        <v>4731488.5627640095</v>
      </c>
      <c r="G5" s="1529">
        <v>4687335.4237863105</v>
      </c>
      <c r="H5" s="1529">
        <v>4889642.2718794988</v>
      </c>
      <c r="I5" s="1529">
        <v>4788717.6133225104</v>
      </c>
      <c r="J5" s="1529">
        <v>4647869.2639154093</v>
      </c>
      <c r="K5" s="1529">
        <v>4764171.78676695</v>
      </c>
      <c r="L5" s="1529">
        <v>4936481.6408306807</v>
      </c>
      <c r="M5" s="1529">
        <v>4764764.2359903213</v>
      </c>
      <c r="N5" s="1529">
        <v>4910029.7790414002</v>
      </c>
      <c r="O5" s="1529">
        <v>4918138.8725798298</v>
      </c>
      <c r="P5" s="1529">
        <v>4732554.6820810782</v>
      </c>
      <c r="Q5" s="1529">
        <v>4663203.1611455102</v>
      </c>
      <c r="R5" s="1529">
        <v>4522030.5576759214</v>
      </c>
      <c r="S5" s="1529">
        <v>4701566.2241952308</v>
      </c>
      <c r="T5" s="1529">
        <v>4735190.0464571202</v>
      </c>
      <c r="U5" s="1529">
        <v>4450945.6984209996</v>
      </c>
      <c r="V5" s="1529">
        <v>4692289.1880115997</v>
      </c>
      <c r="W5" s="1529">
        <v>5220931.6325370492</v>
      </c>
      <c r="X5" s="1529">
        <v>5146057.1826434005</v>
      </c>
      <c r="Y5" s="1529">
        <v>5089077.2793761091</v>
      </c>
      <c r="Z5" s="1529">
        <v>5334486.5143524185</v>
      </c>
      <c r="AA5" s="1529">
        <v>5224590.4425253998</v>
      </c>
      <c r="AB5" s="1529">
        <v>5421550.5632372499</v>
      </c>
      <c r="AC5" s="1529">
        <v>5383746.3678774694</v>
      </c>
      <c r="AD5" s="1529">
        <v>5315663.3422995796</v>
      </c>
      <c r="AE5" s="1529">
        <v>5286959.6868911805</v>
      </c>
      <c r="AF5" s="1529">
        <v>5232176.3520539412</v>
      </c>
      <c r="AG5" s="1529">
        <v>5220636.4088021806</v>
      </c>
      <c r="AH5" s="1529">
        <v>5480567.8576909602</v>
      </c>
      <c r="AI5" s="1529">
        <v>5563407.681941702</v>
      </c>
      <c r="AJ5" s="1529">
        <v>5522463.0746330302</v>
      </c>
      <c r="AK5" s="1529">
        <v>5608220.03652653</v>
      </c>
      <c r="AL5" s="1529">
        <v>5590640.8157009296</v>
      </c>
      <c r="AM5" s="1529">
        <v>5612901.1109219594</v>
      </c>
      <c r="AN5" s="1529">
        <v>5616298.6892935736</v>
      </c>
      <c r="AO5" s="1529">
        <v>5559707.4105668506</v>
      </c>
      <c r="AP5" s="1529">
        <v>5441346.0909188883</v>
      </c>
      <c r="AQ5" s="1529">
        <v>5403541.4819034878</v>
      </c>
      <c r="AR5" s="1529">
        <v>5351117.11922957</v>
      </c>
      <c r="AS5" s="1529">
        <v>5387221.4264551383</v>
      </c>
      <c r="AT5" s="1529">
        <v>5244264.3868485512</v>
      </c>
      <c r="AU5" s="1529">
        <v>5766751.7052799799</v>
      </c>
      <c r="AV5" s="1529">
        <v>5720650.0198704908</v>
      </c>
      <c r="AW5" s="1529">
        <v>5930449.8177459314</v>
      </c>
      <c r="AX5" s="1529">
        <v>5919461.8447091402</v>
      </c>
      <c r="AY5" s="1529">
        <v>5925005.721332591</v>
      </c>
      <c r="AZ5" s="1529">
        <v>6117005.4490070501</v>
      </c>
      <c r="BA5" s="1529">
        <v>5774525.39277595</v>
      </c>
      <c r="BB5" s="1529">
        <v>5708375.3914981391</v>
      </c>
      <c r="BC5" s="1529">
        <v>5609241.3932208996</v>
      </c>
      <c r="BD5" s="1530">
        <v>5801061.431566258</v>
      </c>
      <c r="BE5" s="1529">
        <v>5767496.0284659006</v>
      </c>
      <c r="BF5" s="1529">
        <v>5892597.8602423919</v>
      </c>
      <c r="BG5" s="1532">
        <v>5991241.5993776126</v>
      </c>
      <c r="BH5" s="1529">
        <v>5963192.4230261594</v>
      </c>
      <c r="BI5" s="1529">
        <v>6036399.3068055911</v>
      </c>
      <c r="BJ5" s="1530">
        <v>5810972.2528618397</v>
      </c>
      <c r="BK5" s="1529">
        <v>5678664.9673444508</v>
      </c>
      <c r="BL5" s="1529">
        <v>5919871.6079874001</v>
      </c>
      <c r="BM5" s="1532">
        <v>5810829.5386674991</v>
      </c>
      <c r="BN5" s="1532">
        <v>5861450.0889163129</v>
      </c>
      <c r="BO5" s="1532">
        <v>5856861.6006514616</v>
      </c>
      <c r="BP5" s="1532">
        <v>5767479.7212436106</v>
      </c>
    </row>
    <row r="6" spans="1:68" s="1729" customFormat="1" ht="15.75">
      <c r="A6" s="1087" t="s">
        <v>931</v>
      </c>
      <c r="B6" s="1529"/>
      <c r="C6" s="1529"/>
      <c r="D6" s="1529"/>
      <c r="E6" s="1529"/>
      <c r="F6" s="1529"/>
      <c r="G6" s="1529"/>
      <c r="H6" s="1529"/>
      <c r="I6" s="1529"/>
      <c r="J6" s="1529"/>
      <c r="K6" s="1529"/>
      <c r="L6" s="1529"/>
      <c r="M6" s="1529"/>
      <c r="N6" s="1529"/>
      <c r="O6" s="1529"/>
      <c r="P6" s="1529"/>
      <c r="Q6" s="1529"/>
      <c r="R6" s="1529"/>
      <c r="S6" s="1529"/>
      <c r="T6" s="1529"/>
      <c r="U6" s="1529"/>
      <c r="V6" s="1529"/>
      <c r="W6" s="1529"/>
      <c r="X6" s="1529"/>
      <c r="Y6" s="1529"/>
      <c r="Z6" s="1529"/>
      <c r="AA6" s="1529"/>
      <c r="AB6" s="1529"/>
      <c r="AC6" s="1529"/>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30"/>
      <c r="BE6" s="1529"/>
      <c r="BF6" s="1529"/>
      <c r="BG6" s="1532"/>
      <c r="BH6" s="1529"/>
      <c r="BI6" s="1529"/>
      <c r="BJ6" s="1530"/>
      <c r="BK6" s="1529"/>
      <c r="BL6" s="1529"/>
      <c r="BM6" s="1532"/>
      <c r="BN6" s="1532"/>
      <c r="BO6" s="1532"/>
      <c r="BP6" s="1532"/>
    </row>
    <row r="7" spans="1:68" s="1729" customFormat="1" ht="15.75">
      <c r="A7" s="1131" t="s">
        <v>932</v>
      </c>
      <c r="B7" s="1529">
        <v>803514.51655202999</v>
      </c>
      <c r="C7" s="1529">
        <v>867843.95776899008</v>
      </c>
      <c r="D7" s="1529">
        <v>816794.37057452998</v>
      </c>
      <c r="E7" s="1529">
        <v>961786.41412739013</v>
      </c>
      <c r="F7" s="1529">
        <v>1062952.9302759499</v>
      </c>
      <c r="G7" s="1529">
        <v>964082.09281529998</v>
      </c>
      <c r="H7" s="1529">
        <v>1401167.7957421399</v>
      </c>
      <c r="I7" s="1529">
        <v>901357.19613463001</v>
      </c>
      <c r="J7" s="1529">
        <v>974842.03963134985</v>
      </c>
      <c r="K7" s="1529">
        <v>872841.14562243992</v>
      </c>
      <c r="L7" s="1529">
        <v>1025703.1120267699</v>
      </c>
      <c r="M7" s="1529">
        <v>858714.76796166005</v>
      </c>
      <c r="N7" s="1529">
        <v>1117958.91131524</v>
      </c>
      <c r="O7" s="1529">
        <v>981139.15813924</v>
      </c>
      <c r="P7" s="1529">
        <v>1033744.0957304902</v>
      </c>
      <c r="Q7" s="1529">
        <v>1087391.1535869599</v>
      </c>
      <c r="R7" s="1529">
        <v>1078532.8511457301</v>
      </c>
      <c r="S7" s="1529">
        <v>1082924.8555060399</v>
      </c>
      <c r="T7" s="1529">
        <v>1178949.1971356298</v>
      </c>
      <c r="U7" s="1529">
        <v>1097870.87956554</v>
      </c>
      <c r="V7" s="1529">
        <v>1195664.99243348</v>
      </c>
      <c r="W7" s="1529">
        <v>1241671.2670856502</v>
      </c>
      <c r="X7" s="1529">
        <v>1297414.2754706698</v>
      </c>
      <c r="Y7" s="1529">
        <v>1305601.9335140998</v>
      </c>
      <c r="Z7" s="1529">
        <v>1251650.4055758801</v>
      </c>
      <c r="AA7" s="1529">
        <v>1265112.1219921201</v>
      </c>
      <c r="AB7" s="1529">
        <v>1223343.1534417202</v>
      </c>
      <c r="AC7" s="1529">
        <v>1366737.16110845</v>
      </c>
      <c r="AD7" s="1529">
        <v>1312133.6745106701</v>
      </c>
      <c r="AE7" s="1529">
        <v>1208984.68667855</v>
      </c>
      <c r="AF7" s="1529">
        <v>1258066.6031832299</v>
      </c>
      <c r="AG7" s="1529">
        <v>1237821.44170215</v>
      </c>
      <c r="AH7" s="1529">
        <v>1378964.8879788301</v>
      </c>
      <c r="AI7" s="1529">
        <v>1157943.70807659</v>
      </c>
      <c r="AJ7" s="1529">
        <v>1352239.91980833</v>
      </c>
      <c r="AK7" s="1529">
        <v>1328306.95331715</v>
      </c>
      <c r="AL7" s="1529">
        <v>1348722.5045658201</v>
      </c>
      <c r="AM7" s="1529">
        <v>1206212.6207113103</v>
      </c>
      <c r="AN7" s="1529">
        <v>1202577.0313025599</v>
      </c>
      <c r="AO7" s="1529">
        <v>1207404.0300958098</v>
      </c>
      <c r="AP7" s="1529">
        <v>1194309.4345920798</v>
      </c>
      <c r="AQ7" s="1529">
        <v>1199392.4055435797</v>
      </c>
      <c r="AR7" s="1529">
        <v>1163109.66227619</v>
      </c>
      <c r="AS7" s="1529">
        <v>1156999.7942870301</v>
      </c>
      <c r="AT7" s="1529">
        <v>1167344.7468103298</v>
      </c>
      <c r="AU7" s="1529">
        <v>1340639.2313617601</v>
      </c>
      <c r="AV7" s="1529">
        <v>1336516.0500743601</v>
      </c>
      <c r="AW7" s="1529">
        <v>1387649.0352855299</v>
      </c>
      <c r="AX7" s="1529">
        <v>1411232.1535433701</v>
      </c>
      <c r="AY7" s="1529">
        <v>1336201.3002390503</v>
      </c>
      <c r="AZ7" s="1529">
        <v>1370646.9160029197</v>
      </c>
      <c r="BA7" s="1529">
        <v>1315703.5970380099</v>
      </c>
      <c r="BB7" s="1529">
        <v>1377485.1716503601</v>
      </c>
      <c r="BC7" s="1529">
        <v>1320300.7444714301</v>
      </c>
      <c r="BD7" s="1530">
        <v>1372404.4695549002</v>
      </c>
      <c r="BE7" s="1529">
        <v>1335413.4878179398</v>
      </c>
      <c r="BF7" s="1529">
        <v>1374608.8195345502</v>
      </c>
      <c r="BG7" s="1532">
        <v>1363388.6011510803</v>
      </c>
      <c r="BH7" s="1529">
        <v>1472524.8833811705</v>
      </c>
      <c r="BI7" s="1529">
        <v>1483116.2855774499</v>
      </c>
      <c r="BJ7" s="1530">
        <v>1451515.5568371601</v>
      </c>
      <c r="BK7" s="1529">
        <v>1447495.2974196603</v>
      </c>
      <c r="BL7" s="1529">
        <v>1373085.3360638395</v>
      </c>
      <c r="BM7" s="1532">
        <v>1483759.6579452499</v>
      </c>
      <c r="BN7" s="1532">
        <v>1520238.74110258</v>
      </c>
      <c r="BO7" s="1532">
        <v>1466473.6495324797</v>
      </c>
      <c r="BP7" s="1532">
        <v>1523715.03969062</v>
      </c>
    </row>
    <row r="8" spans="1:68" s="1729" customFormat="1" ht="15.75">
      <c r="A8" s="1131" t="s">
        <v>933</v>
      </c>
      <c r="B8" s="1529">
        <v>4337424.1921101492</v>
      </c>
      <c r="C8" s="1529">
        <v>4322188.6042605685</v>
      </c>
      <c r="D8" s="1529">
        <v>3992359.1521492815</v>
      </c>
      <c r="E8" s="1529">
        <v>3700511.1480277702</v>
      </c>
      <c r="F8" s="1529">
        <v>3643312.3671160596</v>
      </c>
      <c r="G8" s="1529">
        <v>3697155.5977650108</v>
      </c>
      <c r="H8" s="1529">
        <v>3461516.4172913595</v>
      </c>
      <c r="I8" s="1529">
        <v>3860435.2709278809</v>
      </c>
      <c r="J8" s="1529">
        <v>3646522.4780150596</v>
      </c>
      <c r="K8" s="1529">
        <v>3863801.6660145102</v>
      </c>
      <c r="L8" s="1529">
        <v>3879411.4566619107</v>
      </c>
      <c r="M8" s="1529">
        <v>3906049.4680286613</v>
      </c>
      <c r="N8" s="1529">
        <v>3792070.8677261602</v>
      </c>
      <c r="O8" s="1529">
        <v>3936999.7144405898</v>
      </c>
      <c r="P8" s="1529">
        <v>3698810.5863505877</v>
      </c>
      <c r="Q8" s="1529">
        <v>3575812.0075585498</v>
      </c>
      <c r="R8" s="1529">
        <v>3443497.706530191</v>
      </c>
      <c r="S8" s="1529">
        <v>3618641.3686891906</v>
      </c>
      <c r="T8" s="1529">
        <v>3556240.8493214902</v>
      </c>
      <c r="U8" s="1529">
        <v>3353074.8173485496</v>
      </c>
      <c r="V8" s="1529">
        <v>3496624.1955781197</v>
      </c>
      <c r="W8" s="1529">
        <v>3979260.3654513983</v>
      </c>
      <c r="X8" s="1529">
        <v>3848642.9071727307</v>
      </c>
      <c r="Y8" s="1529">
        <v>3783475.3458620096</v>
      </c>
      <c r="Z8" s="1529">
        <v>4082836.1087765391</v>
      </c>
      <c r="AA8" s="1529">
        <v>3959478.3205332793</v>
      </c>
      <c r="AB8" s="1529">
        <v>4198207.4097955301</v>
      </c>
      <c r="AC8" s="1529">
        <v>4017009.2067690194</v>
      </c>
      <c r="AD8" s="1529">
        <v>4003529.6677889102</v>
      </c>
      <c r="AE8" s="1529">
        <v>4077975.0002126307</v>
      </c>
      <c r="AF8" s="1529">
        <v>3974109.7488707113</v>
      </c>
      <c r="AG8" s="1529">
        <v>3982814.9671000303</v>
      </c>
      <c r="AH8" s="1529">
        <v>4101602.9697121298</v>
      </c>
      <c r="AI8" s="1529">
        <v>4405463.9738651123</v>
      </c>
      <c r="AJ8" s="1529">
        <v>4170223.1548247002</v>
      </c>
      <c r="AK8" s="1529">
        <v>4279913.0832093805</v>
      </c>
      <c r="AL8" s="1529">
        <v>4241918.3111351095</v>
      </c>
      <c r="AM8" s="1529">
        <v>4406688.4902106486</v>
      </c>
      <c r="AN8" s="1529">
        <v>4413721.6579910135</v>
      </c>
      <c r="AO8" s="1529">
        <v>4352303.3804710414</v>
      </c>
      <c r="AP8" s="1529">
        <v>4247036.656326809</v>
      </c>
      <c r="AQ8" s="1529">
        <v>4204149.0763599081</v>
      </c>
      <c r="AR8" s="1529">
        <v>4188007.4569533803</v>
      </c>
      <c r="AS8" s="1529">
        <v>4230221.6321681086</v>
      </c>
      <c r="AT8" s="1529">
        <v>4076919.6400382207</v>
      </c>
      <c r="AU8" s="1529">
        <v>4426112.47391822</v>
      </c>
      <c r="AV8" s="1529">
        <v>4384133.9697961304</v>
      </c>
      <c r="AW8" s="1529">
        <v>4542800.7824604018</v>
      </c>
      <c r="AX8" s="1529">
        <v>4508229.6911657704</v>
      </c>
      <c r="AY8" s="1529">
        <v>4588804.4210935412</v>
      </c>
      <c r="AZ8" s="1529">
        <v>4746358.5330041302</v>
      </c>
      <c r="BA8" s="1529">
        <v>4458821.7957379408</v>
      </c>
      <c r="BB8" s="1529">
        <v>4330890.2198477779</v>
      </c>
      <c r="BC8" s="1529">
        <v>4288940.6487494688</v>
      </c>
      <c r="BD8" s="1530">
        <v>4428656.9620113578</v>
      </c>
      <c r="BE8" s="1529">
        <v>4432082.5406479612</v>
      </c>
      <c r="BF8" s="1529">
        <v>4517989.0407078415</v>
      </c>
      <c r="BG8" s="1532">
        <v>4627852.9982265318</v>
      </c>
      <c r="BH8" s="1529">
        <v>4490667.5396449883</v>
      </c>
      <c r="BI8" s="1529">
        <v>4553283.0212281402</v>
      </c>
      <c r="BJ8" s="1530">
        <v>4359456.6960246796</v>
      </c>
      <c r="BK8" s="1529">
        <v>4231169.669924791</v>
      </c>
      <c r="BL8" s="1529">
        <v>4546786.2719235606</v>
      </c>
      <c r="BM8" s="1532">
        <v>4327069.8807222489</v>
      </c>
      <c r="BN8" s="1532">
        <v>4341211.347813732</v>
      </c>
      <c r="BO8" s="1532">
        <v>4390387.9511189824</v>
      </c>
      <c r="BP8" s="1532">
        <v>4243764.6815529903</v>
      </c>
    </row>
    <row r="9" spans="1:68" s="374" customFormat="1" ht="15.75">
      <c r="A9" s="1084" t="s">
        <v>934</v>
      </c>
      <c r="B9" s="1529">
        <v>430190.52269545</v>
      </c>
      <c r="C9" s="1529">
        <v>450685.15506051003</v>
      </c>
      <c r="D9" s="1529">
        <v>419011.25141272997</v>
      </c>
      <c r="E9" s="1529">
        <v>562372.62893824012</v>
      </c>
      <c r="F9" s="1529">
        <v>461928.76726914995</v>
      </c>
      <c r="G9" s="1529">
        <v>459592.33329812001</v>
      </c>
      <c r="H9" s="1529">
        <v>496882.28229273</v>
      </c>
      <c r="I9" s="1529">
        <v>486539.54066574993</v>
      </c>
      <c r="J9" s="1529">
        <v>444303.52736110997</v>
      </c>
      <c r="K9" s="1529">
        <v>381638.60618667997</v>
      </c>
      <c r="L9" s="1529">
        <v>407492.73129790998</v>
      </c>
      <c r="M9" s="1529">
        <v>457189.22321756999</v>
      </c>
      <c r="N9" s="1529">
        <v>383890.35765897</v>
      </c>
      <c r="O9" s="1529">
        <v>359452.26395854005</v>
      </c>
      <c r="P9" s="1529">
        <v>343274.13399699004</v>
      </c>
      <c r="Q9" s="1529">
        <v>384767.62560401007</v>
      </c>
      <c r="R9" s="1529">
        <v>438263.64651724999</v>
      </c>
      <c r="S9" s="1529">
        <v>513645.15071069001</v>
      </c>
      <c r="T9" s="1529">
        <v>568139.93736826011</v>
      </c>
      <c r="U9" s="1529">
        <v>505716.50731077988</v>
      </c>
      <c r="V9" s="1529">
        <v>442848.16261975997</v>
      </c>
      <c r="W9" s="1529">
        <v>577800.9639242501</v>
      </c>
      <c r="X9" s="1529">
        <v>510739.05213250994</v>
      </c>
      <c r="Y9" s="1529">
        <v>602917.42783428007</v>
      </c>
      <c r="Z9" s="1529">
        <v>571637.94412662997</v>
      </c>
      <c r="AA9" s="1529">
        <v>551982.76884676015</v>
      </c>
      <c r="AB9" s="1529">
        <v>561281.60838849004</v>
      </c>
      <c r="AC9" s="1529">
        <v>491912.40859181021</v>
      </c>
      <c r="AD9" s="1529">
        <v>596587.67083196004</v>
      </c>
      <c r="AE9" s="1529">
        <v>614608.01291315001</v>
      </c>
      <c r="AF9" s="1529">
        <v>538831.07071621018</v>
      </c>
      <c r="AG9" s="1529">
        <v>491041.78483293013</v>
      </c>
      <c r="AH9" s="1529">
        <v>447786.05728091003</v>
      </c>
      <c r="AI9" s="1529">
        <v>567451.20887543005</v>
      </c>
      <c r="AJ9" s="1529">
        <v>604639.67956324993</v>
      </c>
      <c r="AK9" s="1529">
        <v>547833.91283447004</v>
      </c>
      <c r="AL9" s="1529">
        <v>478021.22092843993</v>
      </c>
      <c r="AM9" s="1529">
        <v>452807.54243491002</v>
      </c>
      <c r="AN9" s="1529">
        <v>519806.16608584998</v>
      </c>
      <c r="AO9" s="1529">
        <v>491840.28812503983</v>
      </c>
      <c r="AP9" s="1529">
        <v>729208.65057111997</v>
      </c>
      <c r="AQ9" s="1529">
        <v>597156.86603410984</v>
      </c>
      <c r="AR9" s="1529">
        <v>575340.40519905009</v>
      </c>
      <c r="AS9" s="1529">
        <v>542155.67350828007</v>
      </c>
      <c r="AT9" s="1529">
        <v>433287.63703575998</v>
      </c>
      <c r="AU9" s="1529">
        <v>570844.10981825006</v>
      </c>
      <c r="AV9" s="1529">
        <v>581222.56885927008</v>
      </c>
      <c r="AW9" s="1529">
        <v>580863.12486533995</v>
      </c>
      <c r="AX9" s="1529">
        <v>580345.09651255992</v>
      </c>
      <c r="AY9" s="1529">
        <v>555306.74668575986</v>
      </c>
      <c r="AZ9" s="1529">
        <v>505175.96965819993</v>
      </c>
      <c r="BA9" s="1529">
        <v>370377.52526501991</v>
      </c>
      <c r="BB9" s="1529">
        <v>457029.79264936998</v>
      </c>
      <c r="BC9" s="1529">
        <v>347489.37345475995</v>
      </c>
      <c r="BD9" s="1530">
        <v>429926.36158187001</v>
      </c>
      <c r="BE9" s="1529">
        <v>764944.79106823017</v>
      </c>
      <c r="BF9" s="1529">
        <v>465527.50832715002</v>
      </c>
      <c r="BG9" s="1532">
        <v>548408.37914972007</v>
      </c>
      <c r="BH9" s="1529">
        <v>442392.91822143999</v>
      </c>
      <c r="BI9" s="1529">
        <v>378247.91210456</v>
      </c>
      <c r="BJ9" s="1530">
        <v>446510.60298056999</v>
      </c>
      <c r="BK9" s="1529">
        <v>426173.37502797</v>
      </c>
      <c r="BL9" s="1529">
        <v>524356.48485411995</v>
      </c>
      <c r="BM9" s="1532">
        <v>481149.09117541998</v>
      </c>
      <c r="BN9" s="1532">
        <v>640812.04809663002</v>
      </c>
      <c r="BO9" s="1532">
        <v>618777.26449962985</v>
      </c>
      <c r="BP9" s="1532">
        <v>628010.77295191993</v>
      </c>
    </row>
    <row r="10" spans="1:68" s="374" customFormat="1" ht="15.75">
      <c r="A10" s="1084" t="s">
        <v>935</v>
      </c>
      <c r="B10" s="1529">
        <v>96713.222611720004</v>
      </c>
      <c r="C10" s="1529">
        <v>83566.039304709993</v>
      </c>
      <c r="D10" s="1529">
        <v>105379.48267505001</v>
      </c>
      <c r="E10" s="1529">
        <v>100798.94604624</v>
      </c>
      <c r="F10" s="1529">
        <v>101453.10206426997</v>
      </c>
      <c r="G10" s="1529">
        <v>83389.146872419995</v>
      </c>
      <c r="H10" s="1529">
        <v>111954.90060387999</v>
      </c>
      <c r="I10" s="1529">
        <v>121087.42001187999</v>
      </c>
      <c r="J10" s="1529">
        <v>136621.81665684999</v>
      </c>
      <c r="K10" s="1529">
        <v>103063.80635765</v>
      </c>
      <c r="L10" s="1529">
        <v>97630.685083520002</v>
      </c>
      <c r="M10" s="1529">
        <v>98145.402196560011</v>
      </c>
      <c r="N10" s="1529">
        <v>75813.723301000005</v>
      </c>
      <c r="O10" s="1529">
        <v>71500.917371229996</v>
      </c>
      <c r="P10" s="1529">
        <v>88531.934901370012</v>
      </c>
      <c r="Q10" s="1529">
        <v>73465.753339349991</v>
      </c>
      <c r="R10" s="1529">
        <v>94134.625446680002</v>
      </c>
      <c r="S10" s="1529">
        <v>83675.151650499989</v>
      </c>
      <c r="T10" s="1529">
        <v>76054.842727280004</v>
      </c>
      <c r="U10" s="1529">
        <v>74950.035951379992</v>
      </c>
      <c r="V10" s="1529">
        <v>54731.710945080005</v>
      </c>
      <c r="W10" s="1529">
        <v>74720.67660009001</v>
      </c>
      <c r="X10" s="1529">
        <v>46852.613535879987</v>
      </c>
      <c r="Y10" s="1529">
        <v>57786.5031208</v>
      </c>
      <c r="Z10" s="1529">
        <v>69675.372659829998</v>
      </c>
      <c r="AA10" s="1529">
        <v>65392.453282450006</v>
      </c>
      <c r="AB10" s="1529">
        <v>57469.822647569992</v>
      </c>
      <c r="AC10" s="1529">
        <v>51131.873873079996</v>
      </c>
      <c r="AD10" s="1529">
        <v>70102.992651979992</v>
      </c>
      <c r="AE10" s="1529">
        <v>64495.716140739998</v>
      </c>
      <c r="AF10" s="1529">
        <v>70101.989283310002</v>
      </c>
      <c r="AG10" s="1529">
        <v>62607.925717349994</v>
      </c>
      <c r="AH10" s="1529">
        <v>56575.961705699992</v>
      </c>
      <c r="AI10" s="1529">
        <v>49182.099615079991</v>
      </c>
      <c r="AJ10" s="1529">
        <v>57647.458663469988</v>
      </c>
      <c r="AK10" s="1529">
        <v>70105.633216559989</v>
      </c>
      <c r="AL10" s="1529">
        <v>62342.754952579999</v>
      </c>
      <c r="AM10" s="1529">
        <v>47825.990962479998</v>
      </c>
      <c r="AN10" s="1529">
        <v>66748.531091220008</v>
      </c>
      <c r="AO10" s="1529">
        <v>62906.514353219995</v>
      </c>
      <c r="AP10" s="1529">
        <v>76821.316220159992</v>
      </c>
      <c r="AQ10" s="1529">
        <v>59595.92223181999</v>
      </c>
      <c r="AR10" s="1529">
        <v>54076.96433290001</v>
      </c>
      <c r="AS10" s="1529">
        <v>68710.638262109991</v>
      </c>
      <c r="AT10" s="1529">
        <v>47937.376885650003</v>
      </c>
      <c r="AU10" s="1529">
        <v>51055.51768640001</v>
      </c>
      <c r="AV10" s="1529">
        <v>69058.120092889993</v>
      </c>
      <c r="AW10" s="1529">
        <v>75490.427400420012</v>
      </c>
      <c r="AX10" s="1529">
        <v>67627.468456429982</v>
      </c>
      <c r="AY10" s="1529">
        <v>66026.319626299999</v>
      </c>
      <c r="AZ10" s="1529">
        <v>65906.743137490019</v>
      </c>
      <c r="BA10" s="1529">
        <v>40719.829524699999</v>
      </c>
      <c r="BB10" s="1529">
        <v>73665.477878239995</v>
      </c>
      <c r="BC10" s="1529">
        <v>42476.002173500005</v>
      </c>
      <c r="BD10" s="1530">
        <v>65876.090096939995</v>
      </c>
      <c r="BE10" s="1529">
        <v>76539.870810890003</v>
      </c>
      <c r="BF10" s="1529">
        <v>42040.215837890006</v>
      </c>
      <c r="BG10" s="1532">
        <v>69001.945498560002</v>
      </c>
      <c r="BH10" s="1529">
        <v>62005.974253109991</v>
      </c>
      <c r="BI10" s="1529">
        <v>37699.764135930003</v>
      </c>
      <c r="BJ10" s="1530">
        <v>48979.087532080026</v>
      </c>
      <c r="BK10" s="1529">
        <v>31798.654843849999</v>
      </c>
      <c r="BL10" s="1529">
        <v>40262.845180229997</v>
      </c>
      <c r="BM10" s="1532">
        <v>26482.706991630002</v>
      </c>
      <c r="BN10" s="1532">
        <v>62029.991384679983</v>
      </c>
      <c r="BO10" s="1532">
        <v>66622.691363739999</v>
      </c>
      <c r="BP10" s="1532">
        <v>70570.839990239983</v>
      </c>
    </row>
    <row r="11" spans="1:68" s="1729" customFormat="1" ht="15.75">
      <c r="A11" s="1132" t="s">
        <v>849</v>
      </c>
      <c r="B11" s="1529"/>
      <c r="C11" s="1529"/>
      <c r="D11" s="1529"/>
      <c r="E11" s="1529"/>
      <c r="F11" s="1529"/>
      <c r="G11" s="1529"/>
      <c r="H11" s="1529"/>
      <c r="I11" s="1529"/>
      <c r="J11" s="1529"/>
      <c r="K11" s="1529"/>
      <c r="L11" s="1529"/>
      <c r="M11" s="1529"/>
      <c r="N11" s="1529"/>
      <c r="O11" s="1529"/>
      <c r="P11" s="1529"/>
      <c r="Q11" s="1529"/>
      <c r="R11" s="1529"/>
      <c r="S11" s="1529"/>
      <c r="T11" s="1529"/>
      <c r="U11" s="1529"/>
      <c r="V11" s="1529"/>
      <c r="W11" s="1529"/>
      <c r="X11" s="1529"/>
      <c r="Y11" s="1529"/>
      <c r="Z11" s="1529"/>
      <c r="AA11" s="1529"/>
      <c r="AB11" s="1529"/>
      <c r="AC11" s="1529"/>
      <c r="AD11" s="1529"/>
      <c r="AE11" s="1529"/>
      <c r="AF11" s="1529"/>
      <c r="AG11" s="1529"/>
      <c r="AH11" s="1529"/>
      <c r="AI11" s="1529"/>
      <c r="AJ11" s="1529"/>
      <c r="AK11" s="1529"/>
      <c r="AL11" s="1529"/>
      <c r="AM11" s="1529"/>
      <c r="AN11" s="1529"/>
      <c r="AO11" s="1529"/>
      <c r="AP11" s="1529"/>
      <c r="AQ11" s="1529"/>
      <c r="AR11" s="1529"/>
      <c r="AS11" s="1529"/>
      <c r="AT11" s="1529"/>
      <c r="AU11" s="1529"/>
      <c r="AV11" s="1529"/>
      <c r="AW11" s="1529"/>
      <c r="AX11" s="1529"/>
      <c r="AY11" s="1529"/>
      <c r="AZ11" s="1529"/>
      <c r="BA11" s="1529"/>
      <c r="BB11" s="1529"/>
      <c r="BC11" s="1529"/>
      <c r="BD11" s="1530"/>
      <c r="BE11" s="1529"/>
      <c r="BF11" s="1529"/>
      <c r="BG11" s="1532"/>
      <c r="BH11" s="1529"/>
      <c r="BI11" s="1529"/>
      <c r="BJ11" s="1530"/>
      <c r="BK11" s="1529"/>
      <c r="BL11" s="1529"/>
      <c r="BM11" s="1532"/>
      <c r="BN11" s="1532"/>
      <c r="BO11" s="1532"/>
      <c r="BP11" s="1532"/>
    </row>
    <row r="12" spans="1:68" s="1729" customFormat="1" ht="15.75">
      <c r="A12" s="1081" t="s">
        <v>987</v>
      </c>
      <c r="B12" s="1525">
        <v>10033887.10711127</v>
      </c>
      <c r="C12" s="1525">
        <v>10172444.268738151</v>
      </c>
      <c r="D12" s="1525">
        <v>10222345.57409904</v>
      </c>
      <c r="E12" s="1525">
        <v>10430580.07726034</v>
      </c>
      <c r="F12" s="1525">
        <v>10835939.456829151</v>
      </c>
      <c r="G12" s="1525">
        <v>10775896.303472532</v>
      </c>
      <c r="H12" s="1525">
        <v>10803769.430502122</v>
      </c>
      <c r="I12" s="1525">
        <v>11186383.911132058</v>
      </c>
      <c r="J12" s="1525">
        <v>11625866.406604242</v>
      </c>
      <c r="K12" s="1525">
        <v>11936928.82741832</v>
      </c>
      <c r="L12" s="1525">
        <v>11793947.416218739</v>
      </c>
      <c r="M12" s="1525">
        <v>12056205.970845571</v>
      </c>
      <c r="N12" s="1525">
        <v>12091508.896375958</v>
      </c>
      <c r="O12" s="1525">
        <v>12373820.260937277</v>
      </c>
      <c r="P12" s="1525">
        <v>12473949.38221834</v>
      </c>
      <c r="Q12" s="1525">
        <v>12222870.576313822</v>
      </c>
      <c r="R12" s="1525">
        <v>11895730.455822829</v>
      </c>
      <c r="S12" s="1525">
        <v>11463386.695446471</v>
      </c>
      <c r="T12" s="1525">
        <v>11488222.41482885</v>
      </c>
      <c r="U12" s="1525">
        <v>11432341.85513393</v>
      </c>
      <c r="V12" s="1525">
        <v>11326656.548542192</v>
      </c>
      <c r="W12" s="1525">
        <v>11403218.270494431</v>
      </c>
      <c r="X12" s="1525">
        <v>11380144.45230761</v>
      </c>
      <c r="Y12" s="1525">
        <v>11370630.521494191</v>
      </c>
      <c r="Z12" s="1525">
        <v>11256624.803272452</v>
      </c>
      <c r="AA12" s="1525">
        <v>11418762.386672422</v>
      </c>
      <c r="AB12" s="1525">
        <v>11150607.347883521</v>
      </c>
      <c r="AC12" s="1525">
        <v>12383370.369401192</v>
      </c>
      <c r="AD12" s="1525">
        <v>12782016.721435629</v>
      </c>
      <c r="AE12" s="1525">
        <v>12337975.82822537</v>
      </c>
      <c r="AF12" s="1525">
        <v>12010353.24327077</v>
      </c>
      <c r="AG12" s="1525">
        <v>12076006.875840968</v>
      </c>
      <c r="AH12" s="1525">
        <v>11775129.175324891</v>
      </c>
      <c r="AI12" s="1525">
        <v>12146914.34983827</v>
      </c>
      <c r="AJ12" s="1525">
        <v>11947890.22681459</v>
      </c>
      <c r="AK12" s="1525">
        <v>11998632.511675591</v>
      </c>
      <c r="AL12" s="1525">
        <v>11894667.174423769</v>
      </c>
      <c r="AM12" s="1525">
        <v>11772218.647023499</v>
      </c>
      <c r="AN12" s="1525">
        <v>11592840.479759369</v>
      </c>
      <c r="AO12" s="1525">
        <v>11603130.911340659</v>
      </c>
      <c r="AP12" s="1525">
        <v>11674719.339252722</v>
      </c>
      <c r="AQ12" s="1525">
        <v>11768407.363370441</v>
      </c>
      <c r="AR12" s="1525">
        <v>11690734.127196599</v>
      </c>
      <c r="AS12" s="1525">
        <v>11887988.95875694</v>
      </c>
      <c r="AT12" s="1525">
        <v>11990310.48516399</v>
      </c>
      <c r="AU12" s="1525">
        <v>12758155.063354518</v>
      </c>
      <c r="AV12" s="1525">
        <v>12827834.76931875</v>
      </c>
      <c r="AW12" s="1525">
        <v>13026709.942349559</v>
      </c>
      <c r="AX12" s="1525">
        <v>13105294.39070753</v>
      </c>
      <c r="AY12" s="1525">
        <v>13541921.12667129</v>
      </c>
      <c r="AZ12" s="1525">
        <v>13628643.979754949</v>
      </c>
      <c r="BA12" s="1525">
        <v>13827379.37147524</v>
      </c>
      <c r="BB12" s="1525">
        <v>14019206.546974979</v>
      </c>
      <c r="BC12" s="1525">
        <v>14105908.016611351</v>
      </c>
      <c r="BD12" s="1526">
        <v>14298997.073056743</v>
      </c>
      <c r="BE12" s="1525">
        <v>14320374.406213287</v>
      </c>
      <c r="BF12" s="1525">
        <v>14267758.14409323</v>
      </c>
      <c r="BG12" s="1528">
        <v>14822196.504914518</v>
      </c>
      <c r="BH12" s="1525">
        <v>15128588.449413149</v>
      </c>
      <c r="BI12" s="1525">
        <v>14978506.939023281</v>
      </c>
      <c r="BJ12" s="1526">
        <v>15316311.93648845</v>
      </c>
      <c r="BK12" s="1525">
        <v>15764295.370745746</v>
      </c>
      <c r="BL12" s="1525">
        <v>15889663.402809819</v>
      </c>
      <c r="BM12" s="1528">
        <v>16189266.372075683</v>
      </c>
      <c r="BN12" s="1528">
        <v>16326296.133565523</v>
      </c>
      <c r="BO12" s="1528">
        <v>15864219.986354029</v>
      </c>
      <c r="BP12" s="1528">
        <v>16035783.816851022</v>
      </c>
    </row>
    <row r="13" spans="1:68" s="1729" customFormat="1" ht="15.75">
      <c r="A13" s="1081" t="s">
        <v>937</v>
      </c>
      <c r="B13" s="1525">
        <v>4131195.7968955496</v>
      </c>
      <c r="C13" s="1525">
        <v>4313723.2308058804</v>
      </c>
      <c r="D13" s="1525">
        <v>4355429.4597504186</v>
      </c>
      <c r="E13" s="1525">
        <v>4416430.665980489</v>
      </c>
      <c r="F13" s="1525">
        <v>4585472.5065157311</v>
      </c>
      <c r="G13" s="1525">
        <v>4635684.0704199802</v>
      </c>
      <c r="H13" s="1525">
        <v>4447747.2028143322</v>
      </c>
      <c r="I13" s="1525">
        <v>4534333.1414289195</v>
      </c>
      <c r="J13" s="1525">
        <v>4581813.3966428507</v>
      </c>
      <c r="K13" s="1525">
        <v>4782484.1677205814</v>
      </c>
      <c r="L13" s="1525">
        <v>4483498.1103556603</v>
      </c>
      <c r="M13" s="1525">
        <v>4326876.4424688797</v>
      </c>
      <c r="N13" s="1525">
        <v>4307146.9612154495</v>
      </c>
      <c r="O13" s="1525">
        <v>4506878.7213959601</v>
      </c>
      <c r="P13" s="1525">
        <v>4736216.0623554904</v>
      </c>
      <c r="Q13" s="1525">
        <v>4706508.8059975291</v>
      </c>
      <c r="R13" s="1525">
        <v>4534776.2200282104</v>
      </c>
      <c r="S13" s="1525">
        <v>4316085.6531876605</v>
      </c>
      <c r="T13" s="1525">
        <v>4418849.0104126995</v>
      </c>
      <c r="U13" s="1525">
        <v>4543406.7656043796</v>
      </c>
      <c r="V13" s="1525">
        <v>4427803.4588658707</v>
      </c>
      <c r="W13" s="1525">
        <v>4570177.1802965291</v>
      </c>
      <c r="X13" s="1525">
        <v>4502055.8962344304</v>
      </c>
      <c r="Y13" s="1525">
        <v>4363950.7778235395</v>
      </c>
      <c r="Z13" s="1525">
        <v>4257439.8016022304</v>
      </c>
      <c r="AA13" s="1525">
        <v>4484366.858410011</v>
      </c>
      <c r="AB13" s="1525">
        <v>4394894.8632252794</v>
      </c>
      <c r="AC13" s="1525">
        <v>4234234.0590255503</v>
      </c>
      <c r="AD13" s="1525">
        <v>4057739.0786529402</v>
      </c>
      <c r="AE13" s="1525">
        <v>3823676.061411751</v>
      </c>
      <c r="AF13" s="1525">
        <v>3770512.9598095999</v>
      </c>
      <c r="AG13" s="1525">
        <v>3768591.79362167</v>
      </c>
      <c r="AH13" s="1525">
        <v>3735668.2627994902</v>
      </c>
      <c r="AI13" s="1525">
        <v>3901351.6156250499</v>
      </c>
      <c r="AJ13" s="1525">
        <v>3883909.5222034203</v>
      </c>
      <c r="AK13" s="1525">
        <v>3870042.2052359297</v>
      </c>
      <c r="AL13" s="1525">
        <v>3886238.6731516896</v>
      </c>
      <c r="AM13" s="1525">
        <v>3865427.8482250795</v>
      </c>
      <c r="AN13" s="1525">
        <v>3689590.5795957102</v>
      </c>
      <c r="AO13" s="1525">
        <v>3742911.5662546307</v>
      </c>
      <c r="AP13" s="1525">
        <v>3735148.2951585213</v>
      </c>
      <c r="AQ13" s="1525">
        <v>3834629.7901397897</v>
      </c>
      <c r="AR13" s="1525">
        <v>3975367.0044189789</v>
      </c>
      <c r="AS13" s="1525">
        <v>4033264.8890032195</v>
      </c>
      <c r="AT13" s="1525">
        <v>4169781.5377363693</v>
      </c>
      <c r="AU13" s="1525">
        <v>4467668.1007298799</v>
      </c>
      <c r="AV13" s="1525">
        <v>4451804.8083324507</v>
      </c>
      <c r="AW13" s="1525">
        <v>4522439.6308173705</v>
      </c>
      <c r="AX13" s="1525">
        <v>4470378.0769201405</v>
      </c>
      <c r="AY13" s="1525">
        <v>4624242.1377454298</v>
      </c>
      <c r="AZ13" s="1525">
        <v>4704007.4920599991</v>
      </c>
      <c r="BA13" s="1525">
        <v>4807608.8377941502</v>
      </c>
      <c r="BB13" s="1525">
        <v>4782072.8816165999</v>
      </c>
      <c r="BC13" s="1525">
        <v>4885761.63923446</v>
      </c>
      <c r="BD13" s="1526">
        <v>4938145.7235623123</v>
      </c>
      <c r="BE13" s="1525">
        <v>4506838.2411272489</v>
      </c>
      <c r="BF13" s="1525">
        <v>4526538.7563602999</v>
      </c>
      <c r="BG13" s="1528">
        <v>4580895.4978711596</v>
      </c>
      <c r="BH13" s="1525">
        <v>4414983.1409035688</v>
      </c>
      <c r="BI13" s="1525">
        <v>4350855.8974326998</v>
      </c>
      <c r="BJ13" s="1526">
        <v>4549321.3625570694</v>
      </c>
      <c r="BK13" s="1525">
        <v>4704404.2468580389</v>
      </c>
      <c r="BL13" s="1525">
        <v>4739025.19262549</v>
      </c>
      <c r="BM13" s="1528">
        <v>4908188.0017937105</v>
      </c>
      <c r="BN13" s="1528">
        <v>4917171.6967896912</v>
      </c>
      <c r="BO13" s="1528">
        <v>4689982.6881899601</v>
      </c>
      <c r="BP13" s="1528">
        <v>4813681.1983935395</v>
      </c>
    </row>
    <row r="14" spans="1:68" s="374" customFormat="1" ht="15.75">
      <c r="A14" s="1084" t="s">
        <v>930</v>
      </c>
      <c r="B14" s="1529">
        <v>4108659.0613500699</v>
      </c>
      <c r="C14" s="1529">
        <v>4282299.9367165202</v>
      </c>
      <c r="D14" s="1529">
        <v>4284431.9600783791</v>
      </c>
      <c r="E14" s="1529">
        <v>4358724.6408844385</v>
      </c>
      <c r="F14" s="1529">
        <v>4523475.471948592</v>
      </c>
      <c r="G14" s="1529">
        <v>4594298.2467845306</v>
      </c>
      <c r="H14" s="1529">
        <v>4360632.0735143609</v>
      </c>
      <c r="I14" s="1529">
        <v>4469078.4018046493</v>
      </c>
      <c r="J14" s="1529">
        <v>4530589.5253038602</v>
      </c>
      <c r="K14" s="1529">
        <v>4722156.8544716407</v>
      </c>
      <c r="L14" s="1529">
        <v>4446489.5390178906</v>
      </c>
      <c r="M14" s="1529">
        <v>4280030.4896388194</v>
      </c>
      <c r="N14" s="1529">
        <v>4262938.5807045298</v>
      </c>
      <c r="O14" s="1529">
        <v>4452094.7882968895</v>
      </c>
      <c r="P14" s="1529">
        <v>4680971.5433319611</v>
      </c>
      <c r="Q14" s="1529">
        <v>4648212.5014185598</v>
      </c>
      <c r="R14" s="1529">
        <v>4477152.4397395691</v>
      </c>
      <c r="S14" s="1529">
        <v>4241970.4049674906</v>
      </c>
      <c r="T14" s="1529">
        <v>4399212.9779689293</v>
      </c>
      <c r="U14" s="1529">
        <v>4517118.0809725691</v>
      </c>
      <c r="V14" s="1529">
        <v>4338361.9354230408</v>
      </c>
      <c r="W14" s="1529">
        <v>4494113.3809488686</v>
      </c>
      <c r="X14" s="1529">
        <v>4476320.6335291397</v>
      </c>
      <c r="Y14" s="1529">
        <v>4212011.3505686605</v>
      </c>
      <c r="Z14" s="1529">
        <v>4236723.2497999109</v>
      </c>
      <c r="AA14" s="1529">
        <v>4466321.0270710913</v>
      </c>
      <c r="AB14" s="1529">
        <v>4360144.0443503698</v>
      </c>
      <c r="AC14" s="1529">
        <v>4209749.0211048601</v>
      </c>
      <c r="AD14" s="1529">
        <v>4041582.8925013305</v>
      </c>
      <c r="AE14" s="1529">
        <v>3668515.7370430813</v>
      </c>
      <c r="AF14" s="1529">
        <v>3715973.2145043602</v>
      </c>
      <c r="AG14" s="1529">
        <v>3748179.5292398599</v>
      </c>
      <c r="AH14" s="1529">
        <v>3663573.8488546303</v>
      </c>
      <c r="AI14" s="1529">
        <v>3866776.7389542898</v>
      </c>
      <c r="AJ14" s="1529">
        <v>3853376.4088799697</v>
      </c>
      <c r="AK14" s="1529">
        <v>3702742.5932632694</v>
      </c>
      <c r="AL14" s="1529">
        <v>3872133.1651186598</v>
      </c>
      <c r="AM14" s="1529">
        <v>3845472.0596602894</v>
      </c>
      <c r="AN14" s="1529">
        <v>3666725.7968581603</v>
      </c>
      <c r="AO14" s="1529">
        <v>3691277.1588958004</v>
      </c>
      <c r="AP14" s="1529">
        <v>3706749.3137568417</v>
      </c>
      <c r="AQ14" s="1529">
        <v>3804262.3647039295</v>
      </c>
      <c r="AR14" s="1529">
        <v>3960098.135708319</v>
      </c>
      <c r="AS14" s="1529">
        <v>4008222.7476943498</v>
      </c>
      <c r="AT14" s="1529">
        <v>4148558.9075255296</v>
      </c>
      <c r="AU14" s="1529">
        <v>4445870.1179606495</v>
      </c>
      <c r="AV14" s="1529">
        <v>4429160.7711147303</v>
      </c>
      <c r="AW14" s="1529">
        <v>4404264.90458073</v>
      </c>
      <c r="AX14" s="1529">
        <v>4450040.1126437411</v>
      </c>
      <c r="AY14" s="1529">
        <v>4613205.0371682905</v>
      </c>
      <c r="AZ14" s="1529">
        <v>4684414.9051940693</v>
      </c>
      <c r="BA14" s="1529">
        <v>4778826.6050528809</v>
      </c>
      <c r="BB14" s="1529">
        <v>4702949.0761034992</v>
      </c>
      <c r="BC14" s="1529">
        <v>4856275.4352933802</v>
      </c>
      <c r="BD14" s="1530">
        <v>4818801.9406066323</v>
      </c>
      <c r="BE14" s="1529">
        <v>4481394.4703338286</v>
      </c>
      <c r="BF14" s="1529">
        <v>4498244.0765527207</v>
      </c>
      <c r="BG14" s="1532">
        <v>4489150.8569030995</v>
      </c>
      <c r="BH14" s="1529">
        <v>4391191.4785334691</v>
      </c>
      <c r="BI14" s="1529">
        <v>4188405.5791380596</v>
      </c>
      <c r="BJ14" s="1530">
        <v>4535134.0404669587</v>
      </c>
      <c r="BK14" s="1529">
        <v>4689768.6741863685</v>
      </c>
      <c r="BL14" s="1529">
        <v>4716629.1027063197</v>
      </c>
      <c r="BM14" s="1532">
        <v>4885890.7197312899</v>
      </c>
      <c r="BN14" s="1532">
        <v>4895234.7495482517</v>
      </c>
      <c r="BO14" s="1532">
        <v>4664838.9199658399</v>
      </c>
      <c r="BP14" s="1532">
        <v>4791706.2215349097</v>
      </c>
    </row>
    <row r="15" spans="1:68" s="1729" customFormat="1" ht="15.75">
      <c r="A15" s="1084" t="s">
        <v>934</v>
      </c>
      <c r="B15" s="1529">
        <v>17032.548529709999</v>
      </c>
      <c r="C15" s="1529">
        <v>24731.598967060003</v>
      </c>
      <c r="D15" s="1529">
        <v>49717.100707220001</v>
      </c>
      <c r="E15" s="1529">
        <v>49376.960875140001</v>
      </c>
      <c r="F15" s="1529">
        <v>39226.644304169997</v>
      </c>
      <c r="G15" s="1529">
        <v>35444.715576499999</v>
      </c>
      <c r="H15" s="1529">
        <v>68317.697704610007</v>
      </c>
      <c r="I15" s="1529">
        <v>43204.955725570006</v>
      </c>
      <c r="J15" s="1529">
        <v>30896.065588170004</v>
      </c>
      <c r="K15" s="1529">
        <v>33818.181260730002</v>
      </c>
      <c r="L15" s="1529">
        <v>34856.443096919997</v>
      </c>
      <c r="M15" s="1529">
        <v>42330.159112200003</v>
      </c>
      <c r="N15" s="1529">
        <v>26087.262318980003</v>
      </c>
      <c r="O15" s="1529">
        <v>34194.417569280005</v>
      </c>
      <c r="P15" s="1529">
        <v>35476.966357600002</v>
      </c>
      <c r="Q15" s="1529">
        <v>37160.522079050003</v>
      </c>
      <c r="R15" s="1529">
        <v>35493.519588530005</v>
      </c>
      <c r="S15" s="1529">
        <v>49672.300312119994</v>
      </c>
      <c r="T15" s="1529">
        <v>14746.181464609999</v>
      </c>
      <c r="U15" s="1529">
        <v>20151.293401649997</v>
      </c>
      <c r="V15" s="1529">
        <v>83575.807202580021</v>
      </c>
      <c r="W15" s="1529">
        <v>72352.086924960022</v>
      </c>
      <c r="X15" s="1529">
        <v>22977.978252440003</v>
      </c>
      <c r="Y15" s="1529">
        <v>149488.59067555002</v>
      </c>
      <c r="Z15" s="1529">
        <v>18140.443504690003</v>
      </c>
      <c r="AA15" s="1529">
        <v>16216.083693030001</v>
      </c>
      <c r="AB15" s="1529">
        <v>32763.234003629997</v>
      </c>
      <c r="AC15" s="1529">
        <v>22647.648145659998</v>
      </c>
      <c r="AD15" s="1529">
        <v>14197.269559459999</v>
      </c>
      <c r="AE15" s="1529">
        <v>148804.61271739998</v>
      </c>
      <c r="AF15" s="1529">
        <v>51102.392381089994</v>
      </c>
      <c r="AG15" s="1529">
        <v>18526.771928229999</v>
      </c>
      <c r="AH15" s="1529">
        <v>65800.49568072999</v>
      </c>
      <c r="AI15" s="1529">
        <v>27404.238775250004</v>
      </c>
      <c r="AJ15" s="1529">
        <v>29503.338999160005</v>
      </c>
      <c r="AK15" s="1529">
        <v>166140.86582995998</v>
      </c>
      <c r="AL15" s="1529">
        <v>13036.033425940001</v>
      </c>
      <c r="AM15" s="1529">
        <v>18775.822896189999</v>
      </c>
      <c r="AN15" s="1529">
        <v>22645.212583769997</v>
      </c>
      <c r="AO15" s="1529">
        <v>51362.733666599997</v>
      </c>
      <c r="AP15" s="1529">
        <v>28141.004539609999</v>
      </c>
      <c r="AQ15" s="1529">
        <v>27110.785215069998</v>
      </c>
      <c r="AR15" s="1529">
        <v>14839.597593819999</v>
      </c>
      <c r="AS15" s="1529">
        <v>21797.466926839999</v>
      </c>
      <c r="AT15" s="1529">
        <v>17875.90388229</v>
      </c>
      <c r="AU15" s="1529">
        <v>21343.670531200001</v>
      </c>
      <c r="AV15" s="1529">
        <v>21982.563504810001</v>
      </c>
      <c r="AW15" s="1529">
        <v>117488.79329392999</v>
      </c>
      <c r="AX15" s="1529">
        <v>19672.561701480001</v>
      </c>
      <c r="AY15" s="1529">
        <v>10457.952883510001</v>
      </c>
      <c r="AZ15" s="1529">
        <v>18913.971926049999</v>
      </c>
      <c r="BA15" s="1529">
        <v>28109.112394559997</v>
      </c>
      <c r="BB15" s="1529">
        <v>78169.676798980014</v>
      </c>
      <c r="BC15" s="1529">
        <v>28681.509592070001</v>
      </c>
      <c r="BD15" s="1530">
        <v>107430.08570417999</v>
      </c>
      <c r="BE15" s="1529">
        <v>25170.23923526</v>
      </c>
      <c r="BF15" s="1529">
        <v>27844.897459560001</v>
      </c>
      <c r="BG15" s="1532">
        <v>90920.958970789987</v>
      </c>
      <c r="BH15" s="1529">
        <v>23525.554355669999</v>
      </c>
      <c r="BI15" s="1529">
        <v>160437.78525923</v>
      </c>
      <c r="BJ15" s="1530">
        <v>13786.7608807</v>
      </c>
      <c r="BK15" s="1529">
        <v>11741.071578140001</v>
      </c>
      <c r="BL15" s="1529">
        <v>22013.300738710004</v>
      </c>
      <c r="BM15" s="1532">
        <v>21909.298690490003</v>
      </c>
      <c r="BN15" s="1532">
        <v>21522.334313759999</v>
      </c>
      <c r="BO15" s="1532">
        <v>24657.120136339996</v>
      </c>
      <c r="BP15" s="1532">
        <v>21363.391155049998</v>
      </c>
    </row>
    <row r="16" spans="1:68" s="1729" customFormat="1" ht="15.75">
      <c r="A16" s="1084" t="s">
        <v>935</v>
      </c>
      <c r="B16" s="1529">
        <v>5504.1870157699996</v>
      </c>
      <c r="C16" s="1529">
        <v>6691.6951223000015</v>
      </c>
      <c r="D16" s="1529">
        <v>21280.398964820004</v>
      </c>
      <c r="E16" s="1529">
        <v>8329.0642209099988</v>
      </c>
      <c r="F16" s="1529">
        <v>22770.390262969999</v>
      </c>
      <c r="G16" s="1529">
        <v>5941.1080589500007</v>
      </c>
      <c r="H16" s="1529">
        <v>18797.431595360002</v>
      </c>
      <c r="I16" s="1529">
        <v>22049.783898699996</v>
      </c>
      <c r="J16" s="1529">
        <v>20327.80575082</v>
      </c>
      <c r="K16" s="1529">
        <v>26509.13198821</v>
      </c>
      <c r="L16" s="1529">
        <v>2152.1282408500001</v>
      </c>
      <c r="M16" s="1529">
        <v>4515.7937178600005</v>
      </c>
      <c r="N16" s="1529">
        <v>18121.118191940004</v>
      </c>
      <c r="O16" s="1529">
        <v>20589.515529790002</v>
      </c>
      <c r="P16" s="1529">
        <v>19767.552665929998</v>
      </c>
      <c r="Q16" s="1529">
        <v>21135.782499919998</v>
      </c>
      <c r="R16" s="1529">
        <v>22130.26070011</v>
      </c>
      <c r="S16" s="1529">
        <v>24442.947908049999</v>
      </c>
      <c r="T16" s="1529">
        <v>4889.85097916</v>
      </c>
      <c r="U16" s="1529">
        <v>6137.3912301599994</v>
      </c>
      <c r="V16" s="1529">
        <v>5865.7162402499998</v>
      </c>
      <c r="W16" s="1529">
        <v>3711.7124227000004</v>
      </c>
      <c r="X16" s="1529">
        <v>2757.2844528500004</v>
      </c>
      <c r="Y16" s="1529">
        <v>2450.8365793300004</v>
      </c>
      <c r="Z16" s="1529">
        <v>2576.1082976300004</v>
      </c>
      <c r="AA16" s="1529">
        <v>1829.7476458900001</v>
      </c>
      <c r="AB16" s="1529">
        <v>1987.58487128</v>
      </c>
      <c r="AC16" s="1529">
        <v>1837.3897750300002</v>
      </c>
      <c r="AD16" s="1529">
        <v>1958.91659215</v>
      </c>
      <c r="AE16" s="1529">
        <v>6355.7116512700004</v>
      </c>
      <c r="AF16" s="1529">
        <v>3437.35292415</v>
      </c>
      <c r="AG16" s="1529">
        <v>1885.4924535799998</v>
      </c>
      <c r="AH16" s="1529">
        <v>6293.9182641299994</v>
      </c>
      <c r="AI16" s="1529">
        <v>7170.6378955099999</v>
      </c>
      <c r="AJ16" s="1529">
        <v>1029.7743242899999</v>
      </c>
      <c r="AK16" s="1529">
        <v>1158.7461427000001</v>
      </c>
      <c r="AL16" s="1529">
        <v>1069.4746070900001</v>
      </c>
      <c r="AM16" s="1529">
        <v>1179.9656686000001</v>
      </c>
      <c r="AN16" s="1529">
        <v>219.57015377999997</v>
      </c>
      <c r="AO16" s="1529">
        <v>271.67369223000003</v>
      </c>
      <c r="AP16" s="1529">
        <v>257.97686206999998</v>
      </c>
      <c r="AQ16" s="1529">
        <v>3256.6402207899996</v>
      </c>
      <c r="AR16" s="1529">
        <v>429.27111684000005</v>
      </c>
      <c r="AS16" s="1529">
        <v>3244.6743820299998</v>
      </c>
      <c r="AT16" s="1529">
        <v>3346.7263285500003</v>
      </c>
      <c r="AU16" s="1529">
        <v>454.31223802999995</v>
      </c>
      <c r="AV16" s="1529">
        <v>661.47371291000013</v>
      </c>
      <c r="AW16" s="1529">
        <v>685.93294271000002</v>
      </c>
      <c r="AX16" s="1529">
        <v>665.40257492000012</v>
      </c>
      <c r="AY16" s="1529">
        <v>579.14769363000005</v>
      </c>
      <c r="AZ16" s="1529">
        <v>678.61493987999995</v>
      </c>
      <c r="BA16" s="1529">
        <v>673.12034671000004</v>
      </c>
      <c r="BB16" s="1529">
        <v>954.12871412000004</v>
      </c>
      <c r="BC16" s="1529">
        <v>804.69434901</v>
      </c>
      <c r="BD16" s="1530">
        <v>11913.6972515</v>
      </c>
      <c r="BE16" s="1529">
        <v>273.53155816000003</v>
      </c>
      <c r="BF16" s="1529">
        <v>449.78234801999997</v>
      </c>
      <c r="BG16" s="1532">
        <v>823.68199727000012</v>
      </c>
      <c r="BH16" s="1529">
        <v>266.10801443000003</v>
      </c>
      <c r="BI16" s="1529">
        <v>2012.5330354099999</v>
      </c>
      <c r="BJ16" s="1530">
        <v>400.56120941</v>
      </c>
      <c r="BK16" s="1529">
        <v>2894.5010935299997</v>
      </c>
      <c r="BL16" s="1529">
        <v>382.78918046000001</v>
      </c>
      <c r="BM16" s="1532">
        <v>387.98337193000003</v>
      </c>
      <c r="BN16" s="1532">
        <v>414.61292767999993</v>
      </c>
      <c r="BO16" s="1532">
        <v>486.64808778000003</v>
      </c>
      <c r="BP16" s="1532">
        <v>611.5857035800002</v>
      </c>
    </row>
    <row r="17" spans="1:68" s="1729" customFormat="1" ht="15.75">
      <c r="A17" s="1081" t="s">
        <v>938</v>
      </c>
      <c r="B17" s="1525">
        <v>2471743.1709587299</v>
      </c>
      <c r="C17" s="1525">
        <v>2477262.4536710405</v>
      </c>
      <c r="D17" s="1525">
        <v>2448157.9887848902</v>
      </c>
      <c r="E17" s="1525">
        <v>2465873.9467889899</v>
      </c>
      <c r="F17" s="1525">
        <v>2547324.0407403903</v>
      </c>
      <c r="G17" s="1525">
        <v>2560602.7837177296</v>
      </c>
      <c r="H17" s="1525">
        <v>2453628.5141107398</v>
      </c>
      <c r="I17" s="1525">
        <v>2541361.6136618396</v>
      </c>
      <c r="J17" s="1525">
        <v>2585891.7087027999</v>
      </c>
      <c r="K17" s="1525">
        <v>2698313.3076176899</v>
      </c>
      <c r="L17" s="1525">
        <v>2760623.1829927592</v>
      </c>
      <c r="M17" s="1525">
        <v>2788573.0765566207</v>
      </c>
      <c r="N17" s="1525">
        <v>2938378.0858260901</v>
      </c>
      <c r="O17" s="1525">
        <v>2912706.9511885894</v>
      </c>
      <c r="P17" s="1525">
        <v>2932776.774945111</v>
      </c>
      <c r="Q17" s="1525">
        <v>2879645.1999861603</v>
      </c>
      <c r="R17" s="1525">
        <v>2917239.6772203497</v>
      </c>
      <c r="S17" s="1525">
        <v>2899863.4488128498</v>
      </c>
      <c r="T17" s="1525">
        <v>2903952.5562274405</v>
      </c>
      <c r="U17" s="1525">
        <v>2845425.2399265398</v>
      </c>
      <c r="V17" s="1525">
        <v>2876936.4434733903</v>
      </c>
      <c r="W17" s="1525">
        <v>3048876.6756980303</v>
      </c>
      <c r="X17" s="1525">
        <v>3127397.5477174595</v>
      </c>
      <c r="Y17" s="1525">
        <v>3215019.3619173598</v>
      </c>
      <c r="Z17" s="1525">
        <v>3325163.3235828201</v>
      </c>
      <c r="AA17" s="1525">
        <v>3371454.0096175396</v>
      </c>
      <c r="AB17" s="1525">
        <v>3343087.4868631298</v>
      </c>
      <c r="AC17" s="1525">
        <v>3388649.8426950197</v>
      </c>
      <c r="AD17" s="1525">
        <v>3420155.0383494995</v>
      </c>
      <c r="AE17" s="1525">
        <v>3451332.0345172002</v>
      </c>
      <c r="AF17" s="1525">
        <v>3456212.7423309898</v>
      </c>
      <c r="AG17" s="1525">
        <v>3516676.1572429105</v>
      </c>
      <c r="AH17" s="1525">
        <v>3547497.3392587998</v>
      </c>
      <c r="AI17" s="1525">
        <v>3674543.7749693296</v>
      </c>
      <c r="AJ17" s="1525">
        <v>3677688.8720609606</v>
      </c>
      <c r="AK17" s="1525">
        <v>3686414.6003632895</v>
      </c>
      <c r="AL17" s="1525">
        <v>3819285.8346597091</v>
      </c>
      <c r="AM17" s="1525">
        <v>3710040.8460130296</v>
      </c>
      <c r="AN17" s="1525">
        <v>3684901.02402189</v>
      </c>
      <c r="AO17" s="1525">
        <v>3723281.1443719896</v>
      </c>
      <c r="AP17" s="1525">
        <v>3748810.29821841</v>
      </c>
      <c r="AQ17" s="1525">
        <v>3777860.6934687993</v>
      </c>
      <c r="AR17" s="1525">
        <v>3716329.1586969602</v>
      </c>
      <c r="AS17" s="1525">
        <v>3717748.6741773491</v>
      </c>
      <c r="AT17" s="1525">
        <v>3733276.24551755</v>
      </c>
      <c r="AU17" s="1525">
        <v>3945353.6651457297</v>
      </c>
      <c r="AV17" s="1525">
        <v>3982433.9396258099</v>
      </c>
      <c r="AW17" s="1525">
        <v>4009196.3780977204</v>
      </c>
      <c r="AX17" s="1525">
        <v>4086432.1825365294</v>
      </c>
      <c r="AY17" s="1525">
        <v>4162417.5273852004</v>
      </c>
      <c r="AZ17" s="1525">
        <v>4228984.3793558199</v>
      </c>
      <c r="BA17" s="1525">
        <v>4220678.0557052493</v>
      </c>
      <c r="BB17" s="1525">
        <v>4262883.8207778903</v>
      </c>
      <c r="BC17" s="1525">
        <v>4345854.2626063097</v>
      </c>
      <c r="BD17" s="1526">
        <v>4347124.5432139998</v>
      </c>
      <c r="BE17" s="1525">
        <v>4438642.5233550593</v>
      </c>
      <c r="BF17" s="1525">
        <v>4511274.1886727102</v>
      </c>
      <c r="BG17" s="1528">
        <v>4696264.7210314497</v>
      </c>
      <c r="BH17" s="1525">
        <v>4745881.9240036095</v>
      </c>
      <c r="BI17" s="1525">
        <v>4908346.7471884694</v>
      </c>
      <c r="BJ17" s="1526">
        <v>4893727.4449771494</v>
      </c>
      <c r="BK17" s="1525">
        <v>4934057.4044729806</v>
      </c>
      <c r="BL17" s="1525">
        <v>4994466.3039368093</v>
      </c>
      <c r="BM17" s="1528">
        <v>4987347.282286711</v>
      </c>
      <c r="BN17" s="1528">
        <v>5066618.5947963614</v>
      </c>
      <c r="BO17" s="1528">
        <v>5085976.8443252183</v>
      </c>
      <c r="BP17" s="1528">
        <v>5070784.4006459694</v>
      </c>
    </row>
    <row r="18" spans="1:68" s="1729" customFormat="1" ht="15.75">
      <c r="A18" s="1084" t="s">
        <v>930</v>
      </c>
      <c r="B18" s="1529">
        <v>2471442.9564765696</v>
      </c>
      <c r="C18" s="1529">
        <v>2477141.7329825708</v>
      </c>
      <c r="D18" s="1529">
        <v>2425172.9863881697</v>
      </c>
      <c r="E18" s="1529">
        <v>2442845.49092694</v>
      </c>
      <c r="F18" s="1529">
        <v>2521287.39443968</v>
      </c>
      <c r="G18" s="1529">
        <v>2537580.6298598298</v>
      </c>
      <c r="H18" s="1529">
        <v>2439806.6104837395</v>
      </c>
      <c r="I18" s="1529">
        <v>2500461.197408</v>
      </c>
      <c r="J18" s="1529">
        <v>2585307.2179002301</v>
      </c>
      <c r="K18" s="1529">
        <v>2672093.2483054902</v>
      </c>
      <c r="L18" s="1529">
        <v>2760172.1360586095</v>
      </c>
      <c r="M18" s="1529">
        <v>2788420.3036054107</v>
      </c>
      <c r="N18" s="1529">
        <v>2909650.2323275097</v>
      </c>
      <c r="O18" s="1529">
        <v>2886746.8753302991</v>
      </c>
      <c r="P18" s="1529">
        <v>2906974.9299317007</v>
      </c>
      <c r="Q18" s="1529">
        <v>2850812.6517294599</v>
      </c>
      <c r="R18" s="1529">
        <v>2889811.5394339599</v>
      </c>
      <c r="S18" s="1529">
        <v>2872687.5478897495</v>
      </c>
      <c r="T18" s="1529">
        <v>2898526.5870687603</v>
      </c>
      <c r="U18" s="1529">
        <v>2827167.1405199599</v>
      </c>
      <c r="V18" s="1529">
        <v>2873239.3590580802</v>
      </c>
      <c r="W18" s="1529">
        <v>3044297.5349077499</v>
      </c>
      <c r="X18" s="1529">
        <v>3122225.5478296094</v>
      </c>
      <c r="Y18" s="1529">
        <v>3196384.6038413798</v>
      </c>
      <c r="Z18" s="1529">
        <v>3320701.1744791102</v>
      </c>
      <c r="AA18" s="1529">
        <v>3368260.2193254498</v>
      </c>
      <c r="AB18" s="1529">
        <v>3339301.2862780304</v>
      </c>
      <c r="AC18" s="1529">
        <v>3385548.8782410393</v>
      </c>
      <c r="AD18" s="1529">
        <v>3415083.5561230197</v>
      </c>
      <c r="AE18" s="1529">
        <v>3447819.4181445101</v>
      </c>
      <c r="AF18" s="1529">
        <v>3450813.6562521299</v>
      </c>
      <c r="AG18" s="1529">
        <v>3506516.5032017604</v>
      </c>
      <c r="AH18" s="1529">
        <v>3542477.8911055797</v>
      </c>
      <c r="AI18" s="1529">
        <v>3670853.7868478098</v>
      </c>
      <c r="AJ18" s="1529">
        <v>3672897.5377941104</v>
      </c>
      <c r="AK18" s="1529">
        <v>3679609.8632900491</v>
      </c>
      <c r="AL18" s="1529">
        <v>3818260.2144736792</v>
      </c>
      <c r="AM18" s="1529">
        <v>3708438.4436922297</v>
      </c>
      <c r="AN18" s="1529">
        <v>3684020.0748950802</v>
      </c>
      <c r="AO18" s="1529">
        <v>3722407.1800008998</v>
      </c>
      <c r="AP18" s="1529">
        <v>3747933.1429385999</v>
      </c>
      <c r="AQ18" s="1529">
        <v>3777086.0323398593</v>
      </c>
      <c r="AR18" s="1529">
        <v>3715431.2043262701</v>
      </c>
      <c r="AS18" s="1529">
        <v>3717088.6837127986</v>
      </c>
      <c r="AT18" s="1529">
        <v>3732491.4477465297</v>
      </c>
      <c r="AU18" s="1529">
        <v>3944414.1302455296</v>
      </c>
      <c r="AV18" s="1529">
        <v>3981637.62082012</v>
      </c>
      <c r="AW18" s="1529">
        <v>4008479.5443233205</v>
      </c>
      <c r="AX18" s="1529">
        <v>4085699.3402664894</v>
      </c>
      <c r="AY18" s="1529">
        <v>4161765.8729243805</v>
      </c>
      <c r="AZ18" s="1529">
        <v>4228215.3383039599</v>
      </c>
      <c r="BA18" s="1529">
        <v>4219977.0954457996</v>
      </c>
      <c r="BB18" s="1529">
        <v>4262127.93991936</v>
      </c>
      <c r="BC18" s="1529">
        <v>4345104.2199439304</v>
      </c>
      <c r="BD18" s="1530">
        <v>4346425.2799989292</v>
      </c>
      <c r="BE18" s="1529">
        <v>4437969.5296238596</v>
      </c>
      <c r="BF18" s="1529">
        <v>4510592.7471085107</v>
      </c>
      <c r="BG18" s="1532">
        <v>4695579.2451787004</v>
      </c>
      <c r="BH18" s="1529">
        <v>4745205.0920850793</v>
      </c>
      <c r="BI18" s="1529">
        <v>4907501.2580533195</v>
      </c>
      <c r="BJ18" s="1530">
        <v>4892867.018521959</v>
      </c>
      <c r="BK18" s="1529">
        <v>4933446.9968952499</v>
      </c>
      <c r="BL18" s="1529">
        <v>4993630.5769704301</v>
      </c>
      <c r="BM18" s="1532">
        <v>4986649.8162678005</v>
      </c>
      <c r="BN18" s="1532">
        <v>5065940.2545154216</v>
      </c>
      <c r="BO18" s="1532">
        <v>5085265.6847890588</v>
      </c>
      <c r="BP18" s="1532">
        <v>5070057.3681734391</v>
      </c>
    </row>
    <row r="19" spans="1:68" s="374" customFormat="1" ht="15.75">
      <c r="A19" s="1084" t="s">
        <v>934</v>
      </c>
      <c r="B19" s="1529">
        <v>80.990604480000002</v>
      </c>
      <c r="C19" s="1529">
        <v>19.849287009999998</v>
      </c>
      <c r="D19" s="1529">
        <v>22871.26011268</v>
      </c>
      <c r="E19" s="1529">
        <v>22893.148963069998</v>
      </c>
      <c r="F19" s="1529">
        <v>86.519498819999995</v>
      </c>
      <c r="G19" s="1529">
        <v>22887.078497589999</v>
      </c>
      <c r="H19" s="1529">
        <v>13693.807181460001</v>
      </c>
      <c r="I19" s="1529">
        <v>40777.346454670005</v>
      </c>
      <c r="J19" s="1529">
        <v>453.75010578000001</v>
      </c>
      <c r="K19" s="1529">
        <v>26.580727420000002</v>
      </c>
      <c r="L19" s="1529">
        <v>152.69735563000003</v>
      </c>
      <c r="M19" s="1529">
        <v>26.927265130000002</v>
      </c>
      <c r="N19" s="1529">
        <v>538.38862899000003</v>
      </c>
      <c r="O19" s="1529">
        <v>24.931951649999998</v>
      </c>
      <c r="P19" s="1529">
        <v>438.93338168999992</v>
      </c>
      <c r="Q19" s="1529">
        <v>2394.3659830799993</v>
      </c>
      <c r="R19" s="1529">
        <v>2287.8773423199996</v>
      </c>
      <c r="S19" s="1529">
        <v>2185.7925903999999</v>
      </c>
      <c r="T19" s="1529">
        <v>5278.1202119699992</v>
      </c>
      <c r="U19" s="1529">
        <v>18102.981945440002</v>
      </c>
      <c r="V19" s="1529">
        <v>3541.4226827899993</v>
      </c>
      <c r="W19" s="1529">
        <v>4325.6727091599996</v>
      </c>
      <c r="X19" s="1529">
        <v>4959.9625969800009</v>
      </c>
      <c r="Y19" s="1529">
        <v>18354.675510590005</v>
      </c>
      <c r="Z19" s="1529">
        <v>4116.49490625</v>
      </c>
      <c r="AA19" s="1529">
        <v>2924.3678450500006</v>
      </c>
      <c r="AB19" s="1529">
        <v>3508.76735005</v>
      </c>
      <c r="AC19" s="1529">
        <v>2836.4197690599999</v>
      </c>
      <c r="AD19" s="1529">
        <v>4786.2870373200003</v>
      </c>
      <c r="AE19" s="1529">
        <v>3144.78676739</v>
      </c>
      <c r="AF19" s="1529">
        <v>5061.6915385200009</v>
      </c>
      <c r="AG19" s="1529">
        <v>9805.5685829899994</v>
      </c>
      <c r="AH19" s="1529">
        <v>4777.1357430599992</v>
      </c>
      <c r="AI19" s="1529">
        <v>3450.7335707799998</v>
      </c>
      <c r="AJ19" s="1529">
        <v>4336.4062348900006</v>
      </c>
      <c r="AK19" s="1529">
        <v>6428.4326256200002</v>
      </c>
      <c r="AL19" s="1529">
        <v>704.12237198000003</v>
      </c>
      <c r="AM19" s="1529">
        <v>1277.3839283099999</v>
      </c>
      <c r="AN19" s="1529">
        <v>544.25739988999999</v>
      </c>
      <c r="AO19" s="1529">
        <v>449.10581726999999</v>
      </c>
      <c r="AP19" s="1529">
        <v>421.96153284999997</v>
      </c>
      <c r="AQ19" s="1529">
        <v>406.96355409000006</v>
      </c>
      <c r="AR19" s="1529">
        <v>368.85369119000006</v>
      </c>
      <c r="AS19" s="1529">
        <v>395.72054399000001</v>
      </c>
      <c r="AT19" s="1529">
        <v>376.38457570999998</v>
      </c>
      <c r="AU19" s="1529">
        <v>543.18301378000001</v>
      </c>
      <c r="AV19" s="1529">
        <v>465.88867286999999</v>
      </c>
      <c r="AW19" s="1529">
        <v>439.80808100999997</v>
      </c>
      <c r="AX19" s="1529">
        <v>422.27384348999999</v>
      </c>
      <c r="AY19" s="1529">
        <v>365.53448398</v>
      </c>
      <c r="AZ19" s="1529">
        <v>357.53997057999999</v>
      </c>
      <c r="BA19" s="1529">
        <v>356.28964786</v>
      </c>
      <c r="BB19" s="1529">
        <v>369.43815939000001</v>
      </c>
      <c r="BC19" s="1529">
        <v>384.81248189999997</v>
      </c>
      <c r="BD19" s="1530">
        <v>375.73671110000004</v>
      </c>
      <c r="BE19" s="1529">
        <v>353.66412931999997</v>
      </c>
      <c r="BF19" s="1529">
        <v>339.53679526999997</v>
      </c>
      <c r="BG19" s="1532">
        <v>337.66540564999997</v>
      </c>
      <c r="BH19" s="1529">
        <v>332.09009810999993</v>
      </c>
      <c r="BI19" s="1529">
        <v>383.81793282999996</v>
      </c>
      <c r="BJ19" s="1530">
        <v>411.94230148000003</v>
      </c>
      <c r="BK19" s="1529">
        <v>273.23158962000002</v>
      </c>
      <c r="BL19" s="1529">
        <v>394.71563070999997</v>
      </c>
      <c r="BM19" s="1532">
        <v>324.76883112000002</v>
      </c>
      <c r="BN19" s="1532">
        <v>307.82141925999997</v>
      </c>
      <c r="BO19" s="1532">
        <v>324.10156448999993</v>
      </c>
      <c r="BP19" s="1532">
        <v>308.32376047999998</v>
      </c>
    </row>
    <row r="20" spans="1:68" s="1729" customFormat="1" ht="15.75">
      <c r="A20" s="1084" t="s">
        <v>935</v>
      </c>
      <c r="B20" s="1529">
        <v>219.22387768000002</v>
      </c>
      <c r="C20" s="1529">
        <v>100.87140145999999</v>
      </c>
      <c r="D20" s="1529">
        <v>113.74228404</v>
      </c>
      <c r="E20" s="1529">
        <v>135.30689898000003</v>
      </c>
      <c r="F20" s="1529">
        <v>25950.126801890001</v>
      </c>
      <c r="G20" s="1529">
        <v>135.07536031000001</v>
      </c>
      <c r="H20" s="1529">
        <v>128.09644553999999</v>
      </c>
      <c r="I20" s="1529">
        <v>123.06979917</v>
      </c>
      <c r="J20" s="1529">
        <v>130.74069678999999</v>
      </c>
      <c r="K20" s="1529">
        <v>26193.478584779998</v>
      </c>
      <c r="L20" s="1529">
        <v>298.34957851999997</v>
      </c>
      <c r="M20" s="1529">
        <v>125.84568607999999</v>
      </c>
      <c r="N20" s="1529">
        <v>28189.46486959</v>
      </c>
      <c r="O20" s="1529">
        <v>25935.143906639998</v>
      </c>
      <c r="P20" s="1529">
        <v>25362.911631720002</v>
      </c>
      <c r="Q20" s="1529">
        <v>26438.182273619997</v>
      </c>
      <c r="R20" s="1529">
        <v>25140.260444069998</v>
      </c>
      <c r="S20" s="1529">
        <v>24990.108332700001</v>
      </c>
      <c r="T20" s="1529">
        <v>147.84894671000001</v>
      </c>
      <c r="U20" s="1529">
        <v>155.11746114000002</v>
      </c>
      <c r="V20" s="1529">
        <v>155.66173251999999</v>
      </c>
      <c r="W20" s="1529">
        <v>253.46808111999999</v>
      </c>
      <c r="X20" s="1529">
        <v>212.03729086999999</v>
      </c>
      <c r="Y20" s="1529">
        <v>280.08256539000001</v>
      </c>
      <c r="Z20" s="1529">
        <v>345.65419745999998</v>
      </c>
      <c r="AA20" s="1529">
        <v>269.42244704000001</v>
      </c>
      <c r="AB20" s="1529">
        <v>277.43323505000001</v>
      </c>
      <c r="AC20" s="1529">
        <v>264.54468492000001</v>
      </c>
      <c r="AD20" s="1529">
        <v>285.19518916000004</v>
      </c>
      <c r="AE20" s="1529">
        <v>367.82960530000003</v>
      </c>
      <c r="AF20" s="1529">
        <v>337.39454033999999</v>
      </c>
      <c r="AG20" s="1529">
        <v>354.08545815999997</v>
      </c>
      <c r="AH20" s="1529">
        <v>242.31241015999998</v>
      </c>
      <c r="AI20" s="1529">
        <v>239.25455074000001</v>
      </c>
      <c r="AJ20" s="1529">
        <v>454.92803196</v>
      </c>
      <c r="AK20" s="1529">
        <v>376.30444762000002</v>
      </c>
      <c r="AL20" s="1529">
        <v>321.49781404999999</v>
      </c>
      <c r="AM20" s="1529">
        <v>325.01839249</v>
      </c>
      <c r="AN20" s="1529">
        <v>336.69172692000001</v>
      </c>
      <c r="AO20" s="1529">
        <v>424.85855382</v>
      </c>
      <c r="AP20" s="1529">
        <v>455.19374696</v>
      </c>
      <c r="AQ20" s="1529">
        <v>367.69757485000002</v>
      </c>
      <c r="AR20" s="1529">
        <v>529.10067949999996</v>
      </c>
      <c r="AS20" s="1529">
        <v>264.26992056</v>
      </c>
      <c r="AT20" s="1529">
        <v>408.41319531000005</v>
      </c>
      <c r="AU20" s="1529">
        <v>396.35188642000003</v>
      </c>
      <c r="AV20" s="1529">
        <v>330.43013281999998</v>
      </c>
      <c r="AW20" s="1529">
        <v>277.02569338999996</v>
      </c>
      <c r="AX20" s="1529">
        <v>310.56842655000003</v>
      </c>
      <c r="AY20" s="1529">
        <v>286.11997683999999</v>
      </c>
      <c r="AZ20" s="1529">
        <v>411.50108127999999</v>
      </c>
      <c r="BA20" s="1529">
        <v>344.67061158999996</v>
      </c>
      <c r="BB20" s="1529">
        <v>386.44269914000006</v>
      </c>
      <c r="BC20" s="1529">
        <v>365.23018047999994</v>
      </c>
      <c r="BD20" s="1530">
        <v>323.52650396999996</v>
      </c>
      <c r="BE20" s="1529">
        <v>319.32960187999998</v>
      </c>
      <c r="BF20" s="1529">
        <v>341.90476892999993</v>
      </c>
      <c r="BG20" s="1532">
        <v>347.81044710000003</v>
      </c>
      <c r="BH20" s="1529">
        <v>344.74182041999995</v>
      </c>
      <c r="BI20" s="1529">
        <v>461.67120232000002</v>
      </c>
      <c r="BJ20" s="1530">
        <v>448.48415370999999</v>
      </c>
      <c r="BK20" s="1529">
        <v>337.17598810999999</v>
      </c>
      <c r="BL20" s="1529">
        <v>441.01133566999999</v>
      </c>
      <c r="BM20" s="1532">
        <v>372.69718779000004</v>
      </c>
      <c r="BN20" s="1532">
        <v>370.51886167999999</v>
      </c>
      <c r="BO20" s="1532">
        <v>387.05797167000003</v>
      </c>
      <c r="BP20" s="1532">
        <v>418.70871204999997</v>
      </c>
    </row>
    <row r="21" spans="1:68" s="1729" customFormat="1" ht="15.75">
      <c r="A21" s="1081"/>
      <c r="B21" s="1529"/>
      <c r="C21" s="1529"/>
      <c r="D21" s="1529"/>
      <c r="E21" s="1529"/>
      <c r="F21" s="1529"/>
      <c r="G21" s="1529"/>
      <c r="H21" s="1529"/>
      <c r="I21" s="1529"/>
      <c r="J21" s="1529"/>
      <c r="K21" s="1529"/>
      <c r="L21" s="1529"/>
      <c r="M21" s="1529"/>
      <c r="N21" s="1529"/>
      <c r="O21" s="1529"/>
      <c r="P21" s="1529"/>
      <c r="Q21" s="1529"/>
      <c r="R21" s="1529"/>
      <c r="S21" s="1529"/>
      <c r="T21" s="1529"/>
      <c r="U21" s="1529"/>
      <c r="V21" s="1529"/>
      <c r="W21" s="1529"/>
      <c r="X21" s="1529"/>
      <c r="Y21" s="1529"/>
      <c r="Z21" s="1529"/>
      <c r="AA21" s="1529"/>
      <c r="AB21" s="1529"/>
      <c r="AC21" s="1529"/>
      <c r="AD21" s="1529"/>
      <c r="AE21" s="1529"/>
      <c r="AF21" s="1529"/>
      <c r="AG21" s="1529"/>
      <c r="AH21" s="1529"/>
      <c r="AI21" s="1529"/>
      <c r="AJ21" s="1529"/>
      <c r="AK21" s="1529"/>
      <c r="AL21" s="1529"/>
      <c r="AM21" s="1529"/>
      <c r="AN21" s="1529"/>
      <c r="AO21" s="1529"/>
      <c r="AP21" s="1529"/>
      <c r="AQ21" s="1529"/>
      <c r="AR21" s="1529"/>
      <c r="AS21" s="1529"/>
      <c r="AT21" s="1529"/>
      <c r="AU21" s="1529"/>
      <c r="AV21" s="1529"/>
      <c r="AW21" s="1529"/>
      <c r="AX21" s="1529"/>
      <c r="AY21" s="1529"/>
      <c r="AZ21" s="1529"/>
      <c r="BA21" s="1529"/>
      <c r="BB21" s="1529"/>
      <c r="BC21" s="1529"/>
      <c r="BD21" s="1530"/>
      <c r="BE21" s="1529"/>
      <c r="BF21" s="1529"/>
      <c r="BG21" s="1532"/>
      <c r="BH21" s="1529"/>
      <c r="BI21" s="1529"/>
      <c r="BJ21" s="1530"/>
      <c r="BK21" s="1529"/>
      <c r="BL21" s="1529"/>
      <c r="BM21" s="1532"/>
      <c r="BN21" s="1532"/>
      <c r="BO21" s="1532"/>
      <c r="BP21" s="1532"/>
    </row>
    <row r="22" spans="1:68" s="1729" customFormat="1" ht="15.75">
      <c r="A22" s="1081" t="s">
        <v>939</v>
      </c>
      <c r="B22" s="1525">
        <v>3430948.13925699</v>
      </c>
      <c r="C22" s="1525">
        <v>3381458.5842612311</v>
      </c>
      <c r="D22" s="1525">
        <v>3418758.1255637296</v>
      </c>
      <c r="E22" s="1525">
        <v>3548275.4644908602</v>
      </c>
      <c r="F22" s="1525">
        <v>3703142.9095730297</v>
      </c>
      <c r="G22" s="1525">
        <v>3579609.4493348203</v>
      </c>
      <c r="H22" s="1525">
        <v>3902393.7135770503</v>
      </c>
      <c r="I22" s="1525">
        <v>4110689.1560412995</v>
      </c>
      <c r="J22" s="1525">
        <v>4458161.301258591</v>
      </c>
      <c r="K22" s="1525">
        <v>4456131.352080049</v>
      </c>
      <c r="L22" s="1525">
        <v>4549826.1228703186</v>
      </c>
      <c r="M22" s="1525">
        <v>4940756.4518200709</v>
      </c>
      <c r="N22" s="1525">
        <v>4845983.8493344197</v>
      </c>
      <c r="O22" s="1525">
        <v>4954234.5883527286</v>
      </c>
      <c r="P22" s="1525">
        <v>4804956.5449177399</v>
      </c>
      <c r="Q22" s="1525">
        <v>4636716.5703301299</v>
      </c>
      <c r="R22" s="1525">
        <v>4443714.5585742695</v>
      </c>
      <c r="S22" s="1525">
        <v>4247437.5934459604</v>
      </c>
      <c r="T22" s="1525">
        <v>4165420.8481887104</v>
      </c>
      <c r="U22" s="1525">
        <v>4043509.8496030099</v>
      </c>
      <c r="V22" s="1525">
        <v>4021916.6462029316</v>
      </c>
      <c r="W22" s="1525">
        <v>3784164.4144998696</v>
      </c>
      <c r="X22" s="1525">
        <v>3750691.0083557204</v>
      </c>
      <c r="Y22" s="1525">
        <v>3791660.3817532901</v>
      </c>
      <c r="Z22" s="1525">
        <v>3674021.6780873998</v>
      </c>
      <c r="AA22" s="1525">
        <v>3562941.5186448703</v>
      </c>
      <c r="AB22" s="1525">
        <v>3412624.9977951096</v>
      </c>
      <c r="AC22" s="1525">
        <v>4760486.4676806219</v>
      </c>
      <c r="AD22" s="1525">
        <v>5304122.6044331901</v>
      </c>
      <c r="AE22" s="1525">
        <v>5062967.7322964193</v>
      </c>
      <c r="AF22" s="1525">
        <v>4783627.5411301805</v>
      </c>
      <c r="AG22" s="1525">
        <v>4790738.9249763889</v>
      </c>
      <c r="AH22" s="1525">
        <v>4491963.5732666012</v>
      </c>
      <c r="AI22" s="1525">
        <v>4571018.9592438908</v>
      </c>
      <c r="AJ22" s="1525">
        <v>4386291.8325502099</v>
      </c>
      <c r="AK22" s="1525">
        <v>4442175.7060763696</v>
      </c>
      <c r="AL22" s="1525">
        <v>4189142.6666123704</v>
      </c>
      <c r="AM22" s="1525">
        <v>4196749.9527853895</v>
      </c>
      <c r="AN22" s="1525">
        <v>4218348.8761417698</v>
      </c>
      <c r="AO22" s="1525">
        <v>4136938.2007140396</v>
      </c>
      <c r="AP22" s="1525">
        <v>4190760.7458757898</v>
      </c>
      <c r="AQ22" s="1525">
        <v>4155916.8797618509</v>
      </c>
      <c r="AR22" s="1525">
        <v>3999037.9640806601</v>
      </c>
      <c r="AS22" s="1525">
        <v>4136975.3955763704</v>
      </c>
      <c r="AT22" s="1525">
        <v>4087252.7019100697</v>
      </c>
      <c r="AU22" s="1525">
        <v>4345133.2974789096</v>
      </c>
      <c r="AV22" s="1525">
        <v>4393596.0213604895</v>
      </c>
      <c r="AW22" s="1525">
        <v>4495073.9334344696</v>
      </c>
      <c r="AX22" s="1525">
        <v>4548484.1312508592</v>
      </c>
      <c r="AY22" s="1525">
        <v>4755261.4615406599</v>
      </c>
      <c r="AZ22" s="1525">
        <v>4695652.1083391309</v>
      </c>
      <c r="BA22" s="1525">
        <v>4799092.4779758407</v>
      </c>
      <c r="BB22" s="1525">
        <v>4974249.8445804892</v>
      </c>
      <c r="BC22" s="1525">
        <v>4874292.114770581</v>
      </c>
      <c r="BD22" s="1526">
        <v>5013726.8062804313</v>
      </c>
      <c r="BE22" s="1525">
        <v>5374893.6417309791</v>
      </c>
      <c r="BF22" s="1525">
        <v>5229945.1990602212</v>
      </c>
      <c r="BG22" s="1528">
        <v>5545036.2860119091</v>
      </c>
      <c r="BH22" s="1525">
        <v>5967723.3845059713</v>
      </c>
      <c r="BI22" s="1525">
        <v>5719304.2944021095</v>
      </c>
      <c r="BJ22" s="1526">
        <v>5873263.1289542308</v>
      </c>
      <c r="BK22" s="1525">
        <v>6125833.7194147287</v>
      </c>
      <c r="BL22" s="1525">
        <v>6156171.9062475208</v>
      </c>
      <c r="BM22" s="1528">
        <v>6293731.0879952591</v>
      </c>
      <c r="BN22" s="1528">
        <v>6342505.8419794701</v>
      </c>
      <c r="BO22" s="1528">
        <v>6088260.4538388504</v>
      </c>
      <c r="BP22" s="1528">
        <v>6151318.2178115109</v>
      </c>
    </row>
    <row r="23" spans="1:68" s="1729" customFormat="1" ht="15.75">
      <c r="A23" s="1084" t="s">
        <v>940</v>
      </c>
      <c r="B23" s="1529">
        <v>3039595.3188797808</v>
      </c>
      <c r="C23" s="1529">
        <v>3043849.0832273508</v>
      </c>
      <c r="D23" s="1529">
        <v>3086815.6799468291</v>
      </c>
      <c r="E23" s="1529">
        <v>3191195.2273081304</v>
      </c>
      <c r="F23" s="1529">
        <v>3348724.0332985697</v>
      </c>
      <c r="G23" s="1529">
        <v>3249625.0560472803</v>
      </c>
      <c r="H23" s="1529">
        <v>3509628.0855031703</v>
      </c>
      <c r="I23" s="1529">
        <v>3726212.6623902395</v>
      </c>
      <c r="J23" s="1529">
        <v>3935252.5752622099</v>
      </c>
      <c r="K23" s="1529">
        <v>3961878.3196597295</v>
      </c>
      <c r="L23" s="1529">
        <v>4068867.3657605695</v>
      </c>
      <c r="M23" s="1529">
        <v>4336176.08836859</v>
      </c>
      <c r="N23" s="1529">
        <v>4249368.0163970292</v>
      </c>
      <c r="O23" s="1529">
        <v>4419453.563307479</v>
      </c>
      <c r="P23" s="1529">
        <v>4237280.5871758694</v>
      </c>
      <c r="Q23" s="1529">
        <v>4133130.1397108496</v>
      </c>
      <c r="R23" s="1529">
        <v>4036083.4464446092</v>
      </c>
      <c r="S23" s="1529">
        <v>3827493.8671351802</v>
      </c>
      <c r="T23" s="1529">
        <v>3761223.2540762904</v>
      </c>
      <c r="U23" s="1529">
        <v>3737198.1209556302</v>
      </c>
      <c r="V23" s="1529">
        <v>3596968.9332118919</v>
      </c>
      <c r="W23" s="1529">
        <v>3393683.1804699502</v>
      </c>
      <c r="X23" s="1529">
        <v>3326514.4812832507</v>
      </c>
      <c r="Y23" s="1529">
        <v>3347406.7070186003</v>
      </c>
      <c r="Z23" s="1529">
        <v>3371292.3658659002</v>
      </c>
      <c r="AA23" s="1529">
        <v>3281624.8381182803</v>
      </c>
      <c r="AB23" s="1529">
        <v>3168371.14859983</v>
      </c>
      <c r="AC23" s="1529">
        <v>4375954.3623597501</v>
      </c>
      <c r="AD23" s="1529">
        <v>4822271.1396580599</v>
      </c>
      <c r="AE23" s="1529">
        <v>4615241.4157375991</v>
      </c>
      <c r="AF23" s="1529">
        <v>4314408.2819862701</v>
      </c>
      <c r="AG23" s="1529">
        <v>4352513.9710632693</v>
      </c>
      <c r="AH23" s="1529">
        <v>4095647.7183209704</v>
      </c>
      <c r="AI23" s="1529">
        <v>4160613.6737869899</v>
      </c>
      <c r="AJ23" s="1529">
        <v>4100251.7855590293</v>
      </c>
      <c r="AK23" s="1529">
        <v>4194616.7456864798</v>
      </c>
      <c r="AL23" s="1529">
        <v>3868472.10487819</v>
      </c>
      <c r="AM23" s="1529">
        <v>3860730.4210585696</v>
      </c>
      <c r="AN23" s="1529">
        <v>3899074.3910152693</v>
      </c>
      <c r="AO23" s="1529">
        <v>3820862.3932790095</v>
      </c>
      <c r="AP23" s="1529">
        <v>3871908.1856474802</v>
      </c>
      <c r="AQ23" s="1529">
        <v>3854819.8224254604</v>
      </c>
      <c r="AR23" s="1529">
        <v>3726566.4915997498</v>
      </c>
      <c r="AS23" s="1529">
        <v>3861305.1886405908</v>
      </c>
      <c r="AT23" s="1529">
        <v>3824384.1264219196</v>
      </c>
      <c r="AU23" s="1529">
        <v>4075085.4907717104</v>
      </c>
      <c r="AV23" s="1529">
        <v>4118304.3296265397</v>
      </c>
      <c r="AW23" s="1529">
        <v>4262569.18788902</v>
      </c>
      <c r="AX23" s="1529">
        <v>4300683.0713598197</v>
      </c>
      <c r="AY23" s="1529">
        <v>4495360.6116965804</v>
      </c>
      <c r="AZ23" s="1529">
        <v>4434130.5559928706</v>
      </c>
      <c r="BA23" s="1529">
        <v>4455212.6416086396</v>
      </c>
      <c r="BB23" s="1529">
        <v>4642371.3032171587</v>
      </c>
      <c r="BC23" s="1529">
        <v>4532233.2401153604</v>
      </c>
      <c r="BD23" s="1530">
        <v>4739896.3908072412</v>
      </c>
      <c r="BE23" s="1529">
        <v>5200764.0485026492</v>
      </c>
      <c r="BF23" s="1529">
        <v>4962991.2166947508</v>
      </c>
      <c r="BG23" s="1532">
        <v>5288214.5800790098</v>
      </c>
      <c r="BH23" s="1529">
        <v>5615145.0481908619</v>
      </c>
      <c r="BI23" s="1529">
        <v>5442169.5610494995</v>
      </c>
      <c r="BJ23" s="1530">
        <v>5595014.6619560104</v>
      </c>
      <c r="BK23" s="1529">
        <v>5825386.9950063881</v>
      </c>
      <c r="BL23" s="1529">
        <v>5848726.4314569114</v>
      </c>
      <c r="BM23" s="1532">
        <v>5960018.590397439</v>
      </c>
      <c r="BN23" s="1532">
        <v>6003015.6535853613</v>
      </c>
      <c r="BO23" s="1532">
        <v>5767625.07074825</v>
      </c>
      <c r="BP23" s="1532">
        <v>5823390.1869049715</v>
      </c>
    </row>
    <row r="24" spans="1:68" s="1729" customFormat="1" ht="15.75">
      <c r="A24" s="1084" t="s">
        <v>941</v>
      </c>
      <c r="B24" s="1529">
        <v>368832.39400302997</v>
      </c>
      <c r="C24" s="1529">
        <v>316260.06736074004</v>
      </c>
      <c r="D24" s="1529">
        <v>318300.47552697005</v>
      </c>
      <c r="E24" s="1529">
        <v>338139.61686383002</v>
      </c>
      <c r="F24" s="1529">
        <v>339811.99205202004</v>
      </c>
      <c r="G24" s="1529">
        <v>315813.51118212007</v>
      </c>
      <c r="H24" s="1529">
        <v>378798.00739993993</v>
      </c>
      <c r="I24" s="1529">
        <v>357906.78226898995</v>
      </c>
      <c r="J24" s="1529">
        <v>474002.34872777999</v>
      </c>
      <c r="K24" s="1529">
        <v>470119.45716630999</v>
      </c>
      <c r="L24" s="1529">
        <v>437686.27425408998</v>
      </c>
      <c r="M24" s="1529">
        <v>565686.4770589401</v>
      </c>
      <c r="N24" s="1529">
        <v>570476.77280414989</v>
      </c>
      <c r="O24" s="1529">
        <v>510415.67670824</v>
      </c>
      <c r="P24" s="1529">
        <v>511271.37561693013</v>
      </c>
      <c r="Q24" s="1529">
        <v>479148.96220390999</v>
      </c>
      <c r="R24" s="1529">
        <v>378666.68851542997</v>
      </c>
      <c r="S24" s="1529">
        <v>391219.26561836997</v>
      </c>
      <c r="T24" s="1529">
        <v>374805.39707980002</v>
      </c>
      <c r="U24" s="1529">
        <v>280043.58747456997</v>
      </c>
      <c r="V24" s="1529">
        <v>399814.90822944994</v>
      </c>
      <c r="W24" s="1529">
        <v>366100.5889878</v>
      </c>
      <c r="X24" s="1529">
        <v>400560.30096888007</v>
      </c>
      <c r="Y24" s="1529">
        <v>416424.59673865995</v>
      </c>
      <c r="Z24" s="1529">
        <v>282196.76923631993</v>
      </c>
      <c r="AA24" s="1529">
        <v>257084.77942214999</v>
      </c>
      <c r="AB24" s="1529">
        <v>223876.73260618999</v>
      </c>
      <c r="AC24" s="1529">
        <v>352042.18334165</v>
      </c>
      <c r="AD24" s="1529">
        <v>443433.25769236998</v>
      </c>
      <c r="AE24" s="1529">
        <v>409343.31636068999</v>
      </c>
      <c r="AF24" s="1529">
        <v>429016.03514905996</v>
      </c>
      <c r="AG24" s="1529">
        <v>391359.69812269008</v>
      </c>
      <c r="AH24" s="1529">
        <v>363568.41427800996</v>
      </c>
      <c r="AI24" s="1529">
        <v>373051.87468353001</v>
      </c>
      <c r="AJ24" s="1529">
        <v>248500.35560887001</v>
      </c>
      <c r="AK24" s="1529">
        <v>215703.56797484998</v>
      </c>
      <c r="AL24" s="1529">
        <v>292734.01159923</v>
      </c>
      <c r="AM24" s="1529">
        <v>297171.88879467</v>
      </c>
      <c r="AN24" s="1529">
        <v>257965.93097132002</v>
      </c>
      <c r="AO24" s="1529">
        <v>252006.61165333999</v>
      </c>
      <c r="AP24" s="1529">
        <v>257015.54264579999</v>
      </c>
      <c r="AQ24" s="1529">
        <v>241622.11917165999</v>
      </c>
      <c r="AR24" s="1529">
        <v>209438.60340529002</v>
      </c>
      <c r="AS24" s="1529">
        <v>207222.26437607</v>
      </c>
      <c r="AT24" s="1529">
        <v>198779.41867133003</v>
      </c>
      <c r="AU24" s="1529">
        <v>207137.49802239996</v>
      </c>
      <c r="AV24" s="1529">
        <v>212944.25225972</v>
      </c>
      <c r="AW24" s="1529">
        <v>166362.80322935001</v>
      </c>
      <c r="AX24" s="1529">
        <v>166322.58165491</v>
      </c>
      <c r="AY24" s="1529">
        <v>175741.96285270998</v>
      </c>
      <c r="AZ24" s="1529">
        <v>174189.73500307999</v>
      </c>
      <c r="BA24" s="1529">
        <v>250428.44938740999</v>
      </c>
      <c r="BB24" s="1529">
        <v>229772.92624639999</v>
      </c>
      <c r="BC24" s="1529">
        <v>238982.1295679</v>
      </c>
      <c r="BD24" s="1530">
        <v>169947.21071283001</v>
      </c>
      <c r="BE24" s="1529">
        <v>73175.685997270004</v>
      </c>
      <c r="BF24" s="1529">
        <v>168360.26351148999</v>
      </c>
      <c r="BG24" s="1532">
        <v>169952.15892329</v>
      </c>
      <c r="BH24" s="1529">
        <v>177505.05130307999</v>
      </c>
      <c r="BI24" s="1529">
        <v>178658.03265115002</v>
      </c>
      <c r="BJ24" s="1530">
        <v>171908.42559836002</v>
      </c>
      <c r="BK24" s="1529">
        <v>166283.34447681997</v>
      </c>
      <c r="BL24" s="1529">
        <v>167154.96392451</v>
      </c>
      <c r="BM24" s="1532">
        <v>162354.06015554999</v>
      </c>
      <c r="BN24" s="1532">
        <v>162251.16993683999</v>
      </c>
      <c r="BO24" s="1532">
        <v>157745.51891091</v>
      </c>
      <c r="BP24" s="1532">
        <v>153269.39753504001</v>
      </c>
    </row>
    <row r="25" spans="1:68" s="374" customFormat="1" ht="15.75">
      <c r="A25" s="1084" t="s">
        <v>942</v>
      </c>
      <c r="B25" s="1529">
        <v>22470.902872129998</v>
      </c>
      <c r="C25" s="1529">
        <v>21344.791371009993</v>
      </c>
      <c r="D25" s="1529">
        <v>13638.385213209998</v>
      </c>
      <c r="E25" s="1529">
        <v>18936.440156820001</v>
      </c>
      <c r="F25" s="1529">
        <v>14431.192996319998</v>
      </c>
      <c r="G25" s="1529">
        <v>14168.482334570001</v>
      </c>
      <c r="H25" s="1529">
        <v>13965.77088627</v>
      </c>
      <c r="I25" s="1529">
        <v>26567.805718400006</v>
      </c>
      <c r="J25" s="1529">
        <v>48725.684788869992</v>
      </c>
      <c r="K25" s="1529">
        <v>23952.899565739997</v>
      </c>
      <c r="L25" s="1529">
        <v>43081.667084020002</v>
      </c>
      <c r="M25" s="1529">
        <v>38691.329692489991</v>
      </c>
      <c r="N25" s="1529">
        <v>25649.473361239998</v>
      </c>
      <c r="O25" s="1529">
        <v>24027.745159240003</v>
      </c>
      <c r="P25" s="1529">
        <v>55915.752824529998</v>
      </c>
      <c r="Q25" s="1529">
        <v>24162.322630630002</v>
      </c>
      <c r="R25" s="1529">
        <v>28716.629086660007</v>
      </c>
      <c r="S25" s="1529">
        <v>28404.818664390004</v>
      </c>
      <c r="T25" s="1529">
        <v>29140.990943319997</v>
      </c>
      <c r="U25" s="1529">
        <v>25558.259659069994</v>
      </c>
      <c r="V25" s="1529">
        <v>24906.948826779997</v>
      </c>
      <c r="W25" s="1529">
        <v>24225.648259590002</v>
      </c>
      <c r="X25" s="1529">
        <v>23462.820001069995</v>
      </c>
      <c r="Y25" s="1529">
        <v>27696.781074549999</v>
      </c>
      <c r="Z25" s="1529">
        <v>20368.501240920003</v>
      </c>
      <c r="AA25" s="1529">
        <v>24060.974295369993</v>
      </c>
      <c r="AB25" s="1529">
        <v>20360.854960799996</v>
      </c>
      <c r="AC25" s="1529">
        <v>32269.981113440001</v>
      </c>
      <c r="AD25" s="1529">
        <v>38201.135495809998</v>
      </c>
      <c r="AE25" s="1529">
        <v>38134.449164379999</v>
      </c>
      <c r="AF25" s="1529">
        <v>39964.375105989988</v>
      </c>
      <c r="AG25" s="1529">
        <v>46608.056661159993</v>
      </c>
      <c r="AH25" s="1529">
        <v>32530.354595830002</v>
      </c>
      <c r="AI25" s="1529">
        <v>37156.615344879989</v>
      </c>
      <c r="AJ25" s="1529">
        <v>37369.897064880002</v>
      </c>
      <c r="AK25" s="1529">
        <v>31757.493433419993</v>
      </c>
      <c r="AL25" s="1529">
        <v>27917.771901660002</v>
      </c>
      <c r="AM25" s="1529">
        <v>38774.584839700008</v>
      </c>
      <c r="AN25" s="1529">
        <v>61132.017984600003</v>
      </c>
      <c r="AO25" s="1529">
        <v>63903.289108260018</v>
      </c>
      <c r="AP25" s="1529">
        <v>61638.375732090004</v>
      </c>
      <c r="AQ25" s="1529">
        <v>59294.896982689999</v>
      </c>
      <c r="AR25" s="1529">
        <v>62855.830524909994</v>
      </c>
      <c r="AS25" s="1529">
        <v>68278.874120450011</v>
      </c>
      <c r="AT25" s="1529">
        <v>63922.344453510006</v>
      </c>
      <c r="AU25" s="1529">
        <v>62865.883229650004</v>
      </c>
      <c r="AV25" s="1529">
        <v>62210.77729541</v>
      </c>
      <c r="AW25" s="1529">
        <v>65933.700174910002</v>
      </c>
      <c r="AX25" s="1529">
        <v>81279.213521050013</v>
      </c>
      <c r="AY25" s="1529">
        <v>83907.447177980008</v>
      </c>
      <c r="AZ25" s="1529">
        <v>87193.080968880007</v>
      </c>
      <c r="BA25" s="1529">
        <v>93228.960786999989</v>
      </c>
      <c r="BB25" s="1529">
        <v>101890.85683921003</v>
      </c>
      <c r="BC25" s="1529">
        <v>102949.96870593997</v>
      </c>
      <c r="BD25" s="1530">
        <v>103541.64758112999</v>
      </c>
      <c r="BE25" s="1529">
        <v>100486.27306218998</v>
      </c>
      <c r="BF25" s="1529">
        <v>98153.009411780018</v>
      </c>
      <c r="BG25" s="1532">
        <v>86509.356355969998</v>
      </c>
      <c r="BH25" s="1529">
        <v>174754.58869451997</v>
      </c>
      <c r="BI25" s="1529">
        <v>98311.958313929979</v>
      </c>
      <c r="BJ25" s="1530">
        <v>106305.64171243001</v>
      </c>
      <c r="BK25" s="1529">
        <v>134128.91926274</v>
      </c>
      <c r="BL25" s="1529">
        <v>140281.49335400001</v>
      </c>
      <c r="BM25" s="1532">
        <v>171350.27581019996</v>
      </c>
      <c r="BN25" s="1532">
        <v>176446.44285992</v>
      </c>
      <c r="BO25" s="1532">
        <v>162882.23972421</v>
      </c>
      <c r="BP25" s="1532">
        <v>174647.73746634996</v>
      </c>
    </row>
    <row r="26" spans="1:68" s="1729" customFormat="1" ht="15.75">
      <c r="A26" s="1084" t="s">
        <v>943</v>
      </c>
      <c r="B26" s="1529">
        <v>49.523502049999998</v>
      </c>
      <c r="C26" s="1529">
        <v>4.64230213</v>
      </c>
      <c r="D26" s="1529">
        <v>3.5848767199999996</v>
      </c>
      <c r="E26" s="1529">
        <v>4.1801620799999997</v>
      </c>
      <c r="F26" s="1529">
        <v>175.69122612000001</v>
      </c>
      <c r="G26" s="1529">
        <v>2.3997708499999999</v>
      </c>
      <c r="H26" s="1529">
        <v>1.84978767</v>
      </c>
      <c r="I26" s="1529">
        <v>1.9056636700000003</v>
      </c>
      <c r="J26" s="1529">
        <v>180.69247973000003</v>
      </c>
      <c r="K26" s="1529">
        <v>180.67568827000002</v>
      </c>
      <c r="L26" s="1529">
        <v>190.81577163999998</v>
      </c>
      <c r="M26" s="1529">
        <v>202.55670004999999</v>
      </c>
      <c r="N26" s="1529">
        <v>489.586772</v>
      </c>
      <c r="O26" s="1529">
        <v>337.60317777</v>
      </c>
      <c r="P26" s="1529">
        <v>488.82930040999997</v>
      </c>
      <c r="Q26" s="1529">
        <v>275.14578474000001</v>
      </c>
      <c r="R26" s="1529">
        <v>247.79452756999999</v>
      </c>
      <c r="S26" s="1529">
        <v>319.64202802</v>
      </c>
      <c r="T26" s="1529">
        <v>251.2060893</v>
      </c>
      <c r="U26" s="1529">
        <v>709.88151374000006</v>
      </c>
      <c r="V26" s="1529">
        <v>225.85593481000001</v>
      </c>
      <c r="W26" s="1529">
        <v>154.99678252999999</v>
      </c>
      <c r="X26" s="1529">
        <v>153.40610252000002</v>
      </c>
      <c r="Y26" s="1529">
        <v>132.29692148000001</v>
      </c>
      <c r="Z26" s="1529">
        <v>164.04174426000003</v>
      </c>
      <c r="AA26" s="1529">
        <v>170.92680906999999</v>
      </c>
      <c r="AB26" s="1529">
        <v>16.261628290000001</v>
      </c>
      <c r="AC26" s="1529">
        <v>219.94086578000002</v>
      </c>
      <c r="AD26" s="1529">
        <v>217.07158694999998</v>
      </c>
      <c r="AE26" s="1529">
        <v>248.55103375000002</v>
      </c>
      <c r="AF26" s="1529">
        <v>238.84888886000002</v>
      </c>
      <c r="AG26" s="1529">
        <v>257.19912926999996</v>
      </c>
      <c r="AH26" s="1529">
        <v>217.08607179000001</v>
      </c>
      <c r="AI26" s="1529">
        <v>196.79542848999998</v>
      </c>
      <c r="AJ26" s="1529">
        <v>169.79431743000001</v>
      </c>
      <c r="AK26" s="1529">
        <v>97.898981619999986</v>
      </c>
      <c r="AL26" s="1529">
        <v>18.778233289999999</v>
      </c>
      <c r="AM26" s="1529">
        <v>73.058092450000004</v>
      </c>
      <c r="AN26" s="1529">
        <v>176.53617057999998</v>
      </c>
      <c r="AO26" s="1529">
        <v>165.90667343000001</v>
      </c>
      <c r="AP26" s="1529">
        <v>198.64185042000003</v>
      </c>
      <c r="AQ26" s="1529">
        <v>180.04118204</v>
      </c>
      <c r="AR26" s="1529">
        <v>177.03855071000001</v>
      </c>
      <c r="AS26" s="1529">
        <v>169.06843925999999</v>
      </c>
      <c r="AT26" s="1529">
        <v>166.81236330999999</v>
      </c>
      <c r="AU26" s="1529">
        <v>44.425455150000005</v>
      </c>
      <c r="AV26" s="1529">
        <v>136.66217881999998</v>
      </c>
      <c r="AW26" s="1529">
        <v>208.24214118999998</v>
      </c>
      <c r="AX26" s="1529">
        <v>199.26471508000003</v>
      </c>
      <c r="AY26" s="1529">
        <v>251.43981339000001</v>
      </c>
      <c r="AZ26" s="1529">
        <v>138.73637429999999</v>
      </c>
      <c r="BA26" s="1529">
        <v>222.42619279000002</v>
      </c>
      <c r="BB26" s="1529">
        <v>214.75827772</v>
      </c>
      <c r="BC26" s="1529">
        <v>126.77638138</v>
      </c>
      <c r="BD26" s="1530">
        <v>341.55717923000003</v>
      </c>
      <c r="BE26" s="1529">
        <v>467.63416886999994</v>
      </c>
      <c r="BF26" s="1529">
        <v>440.70944220000001</v>
      </c>
      <c r="BG26" s="1532">
        <v>360.19065363999999</v>
      </c>
      <c r="BH26" s="1529">
        <v>318.69631750999997</v>
      </c>
      <c r="BI26" s="1529">
        <v>164.74238753</v>
      </c>
      <c r="BJ26" s="1530">
        <v>34.399687429999993</v>
      </c>
      <c r="BK26" s="1529">
        <v>34.460668779999992</v>
      </c>
      <c r="BL26" s="1529">
        <v>9.0175120999999994</v>
      </c>
      <c r="BM26" s="1532">
        <v>8.1616320699999996</v>
      </c>
      <c r="BN26" s="1532">
        <v>792.57559734999995</v>
      </c>
      <c r="BO26" s="1532">
        <v>7.62445548</v>
      </c>
      <c r="BP26" s="1532">
        <v>10.895905150000001</v>
      </c>
    </row>
    <row r="27" spans="1:68" s="1729" customFormat="1" ht="15.75">
      <c r="A27" s="1084"/>
      <c r="B27" s="1529"/>
      <c r="C27" s="1529"/>
      <c r="D27" s="1529"/>
      <c r="E27" s="1529"/>
      <c r="F27" s="1529"/>
      <c r="G27" s="1529"/>
      <c r="H27" s="1529"/>
      <c r="I27" s="1529"/>
      <c r="J27" s="1529"/>
      <c r="K27" s="1529"/>
      <c r="L27" s="1529"/>
      <c r="M27" s="1529"/>
      <c r="N27" s="1529"/>
      <c r="O27" s="1529"/>
      <c r="P27" s="1529"/>
      <c r="Q27" s="1529"/>
      <c r="R27" s="1529"/>
      <c r="S27" s="1529"/>
      <c r="T27" s="1529"/>
      <c r="U27" s="1529"/>
      <c r="V27" s="1529"/>
      <c r="W27" s="1529"/>
      <c r="X27" s="1529"/>
      <c r="Y27" s="1529"/>
      <c r="Z27" s="1529"/>
      <c r="AA27" s="1529"/>
      <c r="AB27" s="1529"/>
      <c r="AC27" s="1529"/>
      <c r="AD27" s="1529"/>
      <c r="AE27" s="1529"/>
      <c r="AF27" s="1529"/>
      <c r="AG27" s="1529"/>
      <c r="AH27" s="1529"/>
      <c r="AI27" s="1529"/>
      <c r="AJ27" s="1529"/>
      <c r="AK27" s="1529"/>
      <c r="AL27" s="1529"/>
      <c r="AM27" s="1529"/>
      <c r="AN27" s="1529"/>
      <c r="AO27" s="1529"/>
      <c r="AP27" s="1529"/>
      <c r="AQ27" s="1529"/>
      <c r="AR27" s="1529"/>
      <c r="AS27" s="1529"/>
      <c r="AT27" s="1529"/>
      <c r="AU27" s="1529"/>
      <c r="AV27" s="1529"/>
      <c r="AW27" s="1529"/>
      <c r="AX27" s="1529"/>
      <c r="AY27" s="1529"/>
      <c r="AZ27" s="1529"/>
      <c r="BA27" s="1529"/>
      <c r="BB27" s="1529"/>
      <c r="BC27" s="1529"/>
      <c r="BD27" s="1530"/>
      <c r="BE27" s="1529"/>
      <c r="BF27" s="1529"/>
      <c r="BG27" s="1532"/>
      <c r="BH27" s="1529"/>
      <c r="BI27" s="1529"/>
      <c r="BJ27" s="1530"/>
      <c r="BK27" s="1529"/>
      <c r="BL27" s="1529"/>
      <c r="BM27" s="1532"/>
      <c r="BN27" s="1532"/>
      <c r="BO27" s="1532"/>
      <c r="BP27" s="1532"/>
    </row>
    <row r="28" spans="1:68" s="1729" customFormat="1" ht="15.75">
      <c r="A28" s="1081" t="s">
        <v>944</v>
      </c>
      <c r="B28" s="1525">
        <v>29897.593428209999</v>
      </c>
      <c r="C28" s="1525">
        <v>28860.271162749999</v>
      </c>
      <c r="D28" s="1525">
        <v>28842.88354391</v>
      </c>
      <c r="E28" s="1525">
        <v>43766.735244589996</v>
      </c>
      <c r="F28" s="1525">
        <v>47082.48393581</v>
      </c>
      <c r="G28" s="1525">
        <v>68710.530852869997</v>
      </c>
      <c r="H28" s="1525">
        <v>66824.227554440004</v>
      </c>
      <c r="I28" s="1525">
        <v>68046.006334970007</v>
      </c>
      <c r="J28" s="1525">
        <v>66775.031963290006</v>
      </c>
      <c r="K28" s="1525">
        <v>50706.286025759997</v>
      </c>
      <c r="L28" s="1525">
        <v>73793.88639344</v>
      </c>
      <c r="M28" s="1525">
        <v>80195.33756996</v>
      </c>
      <c r="N28" s="1525">
        <v>57047.991990519993</v>
      </c>
      <c r="O28" s="1525">
        <v>79310.893903889999</v>
      </c>
      <c r="P28" s="1525">
        <v>81134.368440919992</v>
      </c>
      <c r="Q28" s="1525">
        <v>81240.550905649987</v>
      </c>
      <c r="R28" s="1525">
        <v>78403.574123500002</v>
      </c>
      <c r="S28" s="1525">
        <v>19315.227475979998</v>
      </c>
      <c r="T28" s="1525">
        <v>19741.996036470002</v>
      </c>
      <c r="U28" s="1525">
        <v>19784.170213320001</v>
      </c>
      <c r="V28" s="1525">
        <v>21793.93316484</v>
      </c>
      <c r="W28" s="1525">
        <v>16235.85143508</v>
      </c>
      <c r="X28" s="1525">
        <v>16508.7424311</v>
      </c>
      <c r="Y28" s="1525">
        <v>16471.48304811</v>
      </c>
      <c r="Z28" s="1525">
        <v>29300.010721909999</v>
      </c>
      <c r="AA28" s="1525">
        <v>30874.661374300002</v>
      </c>
      <c r="AB28" s="1525">
        <v>32494.789839470002</v>
      </c>
      <c r="AC28" s="1525">
        <v>33971.598928400002</v>
      </c>
      <c r="AD28" s="1525">
        <v>43105.252138330005</v>
      </c>
      <c r="AE28" s="1525">
        <v>50934.273413820003</v>
      </c>
      <c r="AF28" s="1525">
        <v>38875.247284320001</v>
      </c>
      <c r="AG28" s="1525">
        <v>50454.32475426999</v>
      </c>
      <c r="AH28" s="1525">
        <v>83460.889662469999</v>
      </c>
      <c r="AI28" s="1525">
        <v>42066.677484250002</v>
      </c>
      <c r="AJ28" s="1525">
        <v>47126.77204808002</v>
      </c>
      <c r="AK28" s="1525">
        <v>52320.148085020002</v>
      </c>
      <c r="AL28" s="1525">
        <v>59375.763101930017</v>
      </c>
      <c r="AM28" s="1525">
        <v>118117.91658672995</v>
      </c>
      <c r="AN28" s="1525">
        <v>107027.93586506997</v>
      </c>
      <c r="AO28" s="1525">
        <v>83048.580314639999</v>
      </c>
      <c r="AP28" s="1525">
        <v>35767.605343540003</v>
      </c>
      <c r="AQ28" s="1525">
        <v>36590.901686140001</v>
      </c>
      <c r="AR28" s="1525">
        <v>29189.297122770004</v>
      </c>
      <c r="AS28" s="1525">
        <v>28087.545117540001</v>
      </c>
      <c r="AT28" s="1525">
        <v>26127.541656259997</v>
      </c>
      <c r="AU28" s="1525">
        <v>21188.951418790006</v>
      </c>
      <c r="AV28" s="1525">
        <v>24365.281123000001</v>
      </c>
      <c r="AW28" s="1525">
        <v>21707.184118519996</v>
      </c>
      <c r="AX28" s="1525">
        <v>26629.663902340006</v>
      </c>
      <c r="AY28" s="1525">
        <v>47081.060571829978</v>
      </c>
      <c r="AZ28" s="1525">
        <v>18783.962433380002</v>
      </c>
      <c r="BA28" s="1525">
        <v>19325.97467313</v>
      </c>
      <c r="BB28" s="1525">
        <v>23454.273947710004</v>
      </c>
      <c r="BC28" s="1525">
        <v>32662.096177980013</v>
      </c>
      <c r="BD28" s="1526">
        <v>41241.778589649992</v>
      </c>
      <c r="BE28" s="1525">
        <v>33571.683890020002</v>
      </c>
      <c r="BF28" s="1525">
        <v>45615.532716099988</v>
      </c>
      <c r="BG28" s="1528">
        <v>43990.527111659998</v>
      </c>
      <c r="BH28" s="1525">
        <v>51348.763946310006</v>
      </c>
      <c r="BI28" s="1525">
        <v>41584.208416910005</v>
      </c>
      <c r="BJ28" s="1526">
        <v>44238.306396150001</v>
      </c>
      <c r="BK28" s="1525">
        <v>32662.702846640001</v>
      </c>
      <c r="BL28" s="1525">
        <v>32840.852151450003</v>
      </c>
      <c r="BM28" s="1528">
        <v>28597.801933670002</v>
      </c>
      <c r="BN28" s="1528">
        <v>33077.364862560004</v>
      </c>
      <c r="BO28" s="1528">
        <v>33692.257221060005</v>
      </c>
      <c r="BP28" s="1528">
        <v>113340.97843062998</v>
      </c>
    </row>
    <row r="29" spans="1:68" s="374" customFormat="1" ht="15.75">
      <c r="A29" s="1084" t="s">
        <v>945</v>
      </c>
      <c r="B29" s="1529">
        <v>10456.081188290002</v>
      </c>
      <c r="C29" s="1529">
        <v>10574.29899268</v>
      </c>
      <c r="D29" s="1529">
        <v>10696.45739055</v>
      </c>
      <c r="E29" s="1529">
        <v>25762.22235493</v>
      </c>
      <c r="F29" s="1529">
        <v>29357.01954148</v>
      </c>
      <c r="G29" s="1529">
        <v>50477.777127000001</v>
      </c>
      <c r="H29" s="1529">
        <v>47277.265240010005</v>
      </c>
      <c r="I29" s="1529">
        <v>47747.035053449996</v>
      </c>
      <c r="J29" s="1529">
        <v>43313.165459190001</v>
      </c>
      <c r="K29" s="1529">
        <v>24463.884489799999</v>
      </c>
      <c r="L29" s="1529">
        <v>47021.648059290004</v>
      </c>
      <c r="M29" s="1529">
        <v>56040.25336848</v>
      </c>
      <c r="N29" s="1529">
        <v>29931.200106759999</v>
      </c>
      <c r="O29" s="1529">
        <v>53883.960362179998</v>
      </c>
      <c r="P29" s="1529">
        <v>56045.834613079998</v>
      </c>
      <c r="Q29" s="1529">
        <v>56329.573644999997</v>
      </c>
      <c r="R29" s="1529">
        <v>52993.611836699994</v>
      </c>
      <c r="S29" s="1529">
        <v>-8.4E-7</v>
      </c>
      <c r="T29" s="1529">
        <v>-8.4E-7</v>
      </c>
      <c r="U29" s="1529">
        <v>-8.4E-7</v>
      </c>
      <c r="V29" s="1529">
        <v>-8.4E-7</v>
      </c>
      <c r="W29" s="1529">
        <v>-8.4E-7</v>
      </c>
      <c r="X29" s="1529">
        <v>-8.4E-7</v>
      </c>
      <c r="Y29" s="1529">
        <v>-91.260099840000009</v>
      </c>
      <c r="Z29" s="1529">
        <v>23434.811266290002</v>
      </c>
      <c r="AA29" s="1529">
        <v>23480.441315790002</v>
      </c>
      <c r="AB29" s="1529">
        <v>25391.749761160001</v>
      </c>
      <c r="AC29" s="1529">
        <v>23950.767005500002</v>
      </c>
      <c r="AD29" s="1529">
        <v>23739.452875400002</v>
      </c>
      <c r="AE29" s="1529">
        <v>24169.430129200002</v>
      </c>
      <c r="AF29" s="1529">
        <v>21478.6968462</v>
      </c>
      <c r="AG29" s="1529">
        <v>21681.918064400001</v>
      </c>
      <c r="AH29" s="1529">
        <v>21994.675048320001</v>
      </c>
      <c r="AI29" s="1529">
        <v>0</v>
      </c>
      <c r="AJ29" s="1529">
        <v>0</v>
      </c>
      <c r="AK29" s="1529">
        <v>0</v>
      </c>
      <c r="AL29" s="1529">
        <v>0</v>
      </c>
      <c r="AM29" s="1529">
        <v>0</v>
      </c>
      <c r="AN29" s="1529">
        <v>0</v>
      </c>
      <c r="AO29" s="1529">
        <v>0</v>
      </c>
      <c r="AP29" s="1529">
        <v>0</v>
      </c>
      <c r="AQ29" s="1529">
        <v>0</v>
      </c>
      <c r="AR29" s="1529">
        <v>0</v>
      </c>
      <c r="AS29" s="1529">
        <v>0</v>
      </c>
      <c r="AT29" s="1529">
        <v>0</v>
      </c>
      <c r="AU29" s="1529">
        <v>0</v>
      </c>
      <c r="AV29" s="1529">
        <v>0</v>
      </c>
      <c r="AW29" s="1529">
        <v>0</v>
      </c>
      <c r="AX29" s="1529">
        <v>0</v>
      </c>
      <c r="AY29" s="1529">
        <v>0</v>
      </c>
      <c r="AZ29" s="1529">
        <v>0</v>
      </c>
      <c r="BA29" s="1529">
        <v>0</v>
      </c>
      <c r="BB29" s="1529">
        <v>0</v>
      </c>
      <c r="BC29" s="1529">
        <v>0</v>
      </c>
      <c r="BD29" s="1530">
        <v>0</v>
      </c>
      <c r="BE29" s="1529">
        <v>0</v>
      </c>
      <c r="BF29" s="1529">
        <v>0</v>
      </c>
      <c r="BG29" s="1532">
        <v>0</v>
      </c>
      <c r="BH29" s="1529">
        <v>0</v>
      </c>
      <c r="BI29" s="1529">
        <v>0</v>
      </c>
      <c r="BJ29" s="1530">
        <v>0</v>
      </c>
      <c r="BK29" s="1529">
        <v>0</v>
      </c>
      <c r="BL29" s="1529">
        <v>0</v>
      </c>
      <c r="BM29" s="1532">
        <v>0</v>
      </c>
      <c r="BN29" s="1532">
        <v>0</v>
      </c>
      <c r="BO29" s="1532">
        <v>0</v>
      </c>
      <c r="BP29" s="1532">
        <v>0</v>
      </c>
    </row>
    <row r="30" spans="1:68" s="1729" customFormat="1" ht="15.75">
      <c r="A30" s="1084" t="s">
        <v>946</v>
      </c>
      <c r="B30" s="1529">
        <v>19441.512239919997</v>
      </c>
      <c r="C30" s="1529">
        <v>18285.972170069999</v>
      </c>
      <c r="D30" s="1529">
        <v>18146.42615336</v>
      </c>
      <c r="E30" s="1529">
        <v>18004.51288966</v>
      </c>
      <c r="F30" s="1529">
        <v>17725.46439433</v>
      </c>
      <c r="G30" s="1529">
        <v>18232.753725869999</v>
      </c>
      <c r="H30" s="1529">
        <v>19546.962314429999</v>
      </c>
      <c r="I30" s="1529">
        <v>20298.97128152</v>
      </c>
      <c r="J30" s="1529">
        <v>23461.866504100002</v>
      </c>
      <c r="K30" s="1529">
        <v>26242.401535959998</v>
      </c>
      <c r="L30" s="1529">
        <v>26772.238334150003</v>
      </c>
      <c r="M30" s="1529">
        <v>24155.084201480004</v>
      </c>
      <c r="N30" s="1529">
        <v>27116.791883759997</v>
      </c>
      <c r="O30" s="1529">
        <v>25426.933541709997</v>
      </c>
      <c r="P30" s="1529">
        <v>25088.533827840001</v>
      </c>
      <c r="Q30" s="1529">
        <v>24910.977260650001</v>
      </c>
      <c r="R30" s="1529">
        <v>25409.962286800001</v>
      </c>
      <c r="S30" s="1529">
        <v>19315.22747682</v>
      </c>
      <c r="T30" s="1529">
        <v>19741.99603731</v>
      </c>
      <c r="U30" s="1529">
        <v>19784.17021416</v>
      </c>
      <c r="V30" s="1529">
        <v>21793.933165679999</v>
      </c>
      <c r="W30" s="1529">
        <v>16235.85143592</v>
      </c>
      <c r="X30" s="1529">
        <v>16508.742431939998</v>
      </c>
      <c r="Y30" s="1529">
        <v>16562.743147950001</v>
      </c>
      <c r="Z30" s="1529">
        <v>5865.1994556199998</v>
      </c>
      <c r="AA30" s="1529">
        <v>7394.2200585099999</v>
      </c>
      <c r="AB30" s="1529">
        <v>7103.0400783099994</v>
      </c>
      <c r="AC30" s="1529">
        <v>10020.831922899999</v>
      </c>
      <c r="AD30" s="1529">
        <v>19365.799262929999</v>
      </c>
      <c r="AE30" s="1529">
        <v>26764.843284619998</v>
      </c>
      <c r="AF30" s="1529">
        <v>17396.550438119997</v>
      </c>
      <c r="AG30" s="1529">
        <v>28772.406689869986</v>
      </c>
      <c r="AH30" s="1529">
        <v>61466.214614149998</v>
      </c>
      <c r="AI30" s="1529">
        <v>42066.677484250002</v>
      </c>
      <c r="AJ30" s="1529">
        <v>47126.77204808002</v>
      </c>
      <c r="AK30" s="1529">
        <v>52320.148085020002</v>
      </c>
      <c r="AL30" s="1529">
        <v>59375.763101930017</v>
      </c>
      <c r="AM30" s="1529">
        <v>118117.91658672995</v>
      </c>
      <c r="AN30" s="1529">
        <v>107027.93586506997</v>
      </c>
      <c r="AO30" s="1529">
        <v>83048.580314639999</v>
      </c>
      <c r="AP30" s="1529">
        <v>35767.605343540003</v>
      </c>
      <c r="AQ30" s="1529">
        <v>36590.901686140001</v>
      </c>
      <c r="AR30" s="1529">
        <v>29189.297122770004</v>
      </c>
      <c r="AS30" s="1529">
        <v>28087.545117540001</v>
      </c>
      <c r="AT30" s="1529">
        <v>26127.541656259997</v>
      </c>
      <c r="AU30" s="1529">
        <v>21188.951418790006</v>
      </c>
      <c r="AV30" s="1529">
        <v>24365.281123000001</v>
      </c>
      <c r="AW30" s="1529">
        <v>21707.184118519996</v>
      </c>
      <c r="AX30" s="1529">
        <v>26629.663902340006</v>
      </c>
      <c r="AY30" s="1529">
        <v>47081.060571829978</v>
      </c>
      <c r="AZ30" s="1529">
        <v>18783.962433380002</v>
      </c>
      <c r="BA30" s="1529">
        <v>19325.97467313</v>
      </c>
      <c r="BB30" s="1529">
        <v>23454.273947710004</v>
      </c>
      <c r="BC30" s="1529">
        <v>32662.096177980013</v>
      </c>
      <c r="BD30" s="1530">
        <v>41241.778589649992</v>
      </c>
      <c r="BE30" s="1529">
        <v>33571.683890020002</v>
      </c>
      <c r="BF30" s="1529">
        <v>45615.532716099988</v>
      </c>
      <c r="BG30" s="1532">
        <v>43990.527111659998</v>
      </c>
      <c r="BH30" s="1529">
        <v>51348.763946310006</v>
      </c>
      <c r="BI30" s="1529">
        <v>41584.208416910005</v>
      </c>
      <c r="BJ30" s="1530">
        <v>44238.306396150001</v>
      </c>
      <c r="BK30" s="1529">
        <v>32662.702846640001</v>
      </c>
      <c r="BL30" s="1529">
        <v>32840.852151450003</v>
      </c>
      <c r="BM30" s="1532">
        <v>28597.801933670002</v>
      </c>
      <c r="BN30" s="1532">
        <v>33077.364862560004</v>
      </c>
      <c r="BO30" s="1532">
        <v>33692.257221060005</v>
      </c>
      <c r="BP30" s="1532">
        <v>113340.97843062998</v>
      </c>
    </row>
    <row r="31" spans="1:68" s="1729" customFormat="1" ht="15.75">
      <c r="A31" s="1090"/>
      <c r="B31" s="1529"/>
      <c r="C31" s="1529"/>
      <c r="D31" s="1529"/>
      <c r="E31" s="1529"/>
      <c r="F31" s="1529"/>
      <c r="G31" s="1529"/>
      <c r="H31" s="1529"/>
      <c r="I31" s="1529"/>
      <c r="J31" s="1529"/>
      <c r="K31" s="1529"/>
      <c r="L31" s="1529"/>
      <c r="M31" s="1529"/>
      <c r="N31" s="1529"/>
      <c r="O31" s="1529"/>
      <c r="P31" s="1529"/>
      <c r="Q31" s="1529"/>
      <c r="R31" s="1529"/>
      <c r="S31" s="1529"/>
      <c r="T31" s="1529"/>
      <c r="U31" s="1529"/>
      <c r="V31" s="1529"/>
      <c r="W31" s="1529"/>
      <c r="X31" s="1529"/>
      <c r="Y31" s="1529"/>
      <c r="Z31" s="1529"/>
      <c r="AA31" s="1529"/>
      <c r="AB31" s="1529"/>
      <c r="AC31" s="1529"/>
      <c r="AD31" s="1529"/>
      <c r="AE31" s="1529"/>
      <c r="AF31" s="1529"/>
      <c r="AG31" s="1529"/>
      <c r="AH31" s="1529"/>
      <c r="AI31" s="1529"/>
      <c r="AJ31" s="1529"/>
      <c r="AK31" s="1529"/>
      <c r="AL31" s="1529"/>
      <c r="AM31" s="1529"/>
      <c r="AN31" s="1529"/>
      <c r="AO31" s="1529"/>
      <c r="AP31" s="1529"/>
      <c r="AQ31" s="1529"/>
      <c r="AR31" s="1529"/>
      <c r="AS31" s="1529"/>
      <c r="AT31" s="1529"/>
      <c r="AU31" s="1529"/>
      <c r="AV31" s="1529"/>
      <c r="AW31" s="1529"/>
      <c r="AX31" s="1529"/>
      <c r="AY31" s="1529"/>
      <c r="AZ31" s="1529"/>
      <c r="BA31" s="1529"/>
      <c r="BB31" s="1529"/>
      <c r="BC31" s="1529"/>
      <c r="BD31" s="1530"/>
      <c r="BE31" s="1529"/>
      <c r="BF31" s="1529"/>
      <c r="BG31" s="1532"/>
      <c r="BH31" s="1529"/>
      <c r="BI31" s="1529"/>
      <c r="BJ31" s="1530"/>
      <c r="BK31" s="1529"/>
      <c r="BL31" s="1529"/>
      <c r="BM31" s="1532"/>
      <c r="BN31" s="1532"/>
      <c r="BO31" s="1532"/>
      <c r="BP31" s="1532"/>
    </row>
    <row r="32" spans="1:68" s="374" customFormat="1" ht="15.75">
      <c r="A32" s="1081" t="s">
        <v>947</v>
      </c>
      <c r="B32" s="1525">
        <v>284086.86880792998</v>
      </c>
      <c r="C32" s="1525">
        <v>323038.49415250996</v>
      </c>
      <c r="D32" s="1525">
        <v>345835.35404311999</v>
      </c>
      <c r="E32" s="1525">
        <v>461682.65092291997</v>
      </c>
      <c r="F32" s="1525">
        <v>572025.11963775987</v>
      </c>
      <c r="G32" s="1525">
        <v>596165.85362869012</v>
      </c>
      <c r="H32" s="1525">
        <v>648938.40494789998</v>
      </c>
      <c r="I32" s="1525">
        <v>613356.63210745004</v>
      </c>
      <c r="J32" s="1525">
        <v>624875.52410391008</v>
      </c>
      <c r="K32" s="1525">
        <v>762106.89603055001</v>
      </c>
      <c r="L32" s="1525">
        <v>717289.30322542007</v>
      </c>
      <c r="M32" s="1525">
        <v>788757.97067803005</v>
      </c>
      <c r="N32" s="1525">
        <v>743935.39003945992</v>
      </c>
      <c r="O32" s="1525">
        <v>703246.83107883995</v>
      </c>
      <c r="P32" s="1525">
        <v>686537.07613047992</v>
      </c>
      <c r="Q32" s="1525">
        <v>718756.83970547013</v>
      </c>
      <c r="R32" s="1525">
        <v>691846.35108392988</v>
      </c>
      <c r="S32" s="1525">
        <v>724705.69236031012</v>
      </c>
      <c r="T32" s="1525">
        <v>753531.94575743016</v>
      </c>
      <c r="U32" s="1525">
        <v>743483.29335873004</v>
      </c>
      <c r="V32" s="1525">
        <v>698301.72722051002</v>
      </c>
      <c r="W32" s="1525">
        <v>677797.12254638004</v>
      </c>
      <c r="X32" s="1525">
        <v>681851.98187458003</v>
      </c>
      <c r="Y32" s="1525">
        <v>725738.67247713997</v>
      </c>
      <c r="Z32" s="1525">
        <v>689874.52852155</v>
      </c>
      <c r="AA32" s="1525">
        <v>698009.71261197003</v>
      </c>
      <c r="AB32" s="1525">
        <v>677570.89410227002</v>
      </c>
      <c r="AC32" s="1525">
        <v>901336.93047866004</v>
      </c>
      <c r="AD32" s="1525">
        <v>997211.24076289998</v>
      </c>
      <c r="AE32" s="1525">
        <v>985702.78556746012</v>
      </c>
      <c r="AF32" s="1525">
        <v>946232.29348947993</v>
      </c>
      <c r="AG32" s="1525">
        <v>964993.37302102998</v>
      </c>
      <c r="AH32" s="1525">
        <v>946650.31910535006</v>
      </c>
      <c r="AI32" s="1525">
        <v>971407.41810260015</v>
      </c>
      <c r="AJ32" s="1525">
        <v>1065606.60729737</v>
      </c>
      <c r="AK32" s="1525">
        <v>1016572.31692764</v>
      </c>
      <c r="AL32" s="1525">
        <v>1040233.5203147801</v>
      </c>
      <c r="AM32" s="1525">
        <v>1018997.62677962</v>
      </c>
      <c r="AN32" s="1525">
        <v>1077853.3509609301</v>
      </c>
      <c r="AO32" s="1525">
        <v>1225031.3566393401</v>
      </c>
      <c r="AP32" s="1525">
        <v>1222514.2787179803</v>
      </c>
      <c r="AQ32" s="1525">
        <v>1237181.0837175902</v>
      </c>
      <c r="AR32" s="1525">
        <v>1242937.1723214099</v>
      </c>
      <c r="AS32" s="1525">
        <v>1291251.7247862702</v>
      </c>
      <c r="AT32" s="1525">
        <v>1263954.75944601</v>
      </c>
      <c r="AU32" s="1525">
        <v>1302589.3070823301</v>
      </c>
      <c r="AV32" s="1525">
        <v>1303148.7746788498</v>
      </c>
      <c r="AW32" s="1525">
        <v>1280525.4194877299</v>
      </c>
      <c r="AX32" s="1525">
        <v>1258083.0415863199</v>
      </c>
      <c r="AY32" s="1525">
        <v>1317725.6918050095</v>
      </c>
      <c r="AZ32" s="1525">
        <v>1304385.9271969702</v>
      </c>
      <c r="BA32" s="1525">
        <v>1315855.7071533401</v>
      </c>
      <c r="BB32" s="1525">
        <v>1329745.65237358</v>
      </c>
      <c r="BC32" s="1525">
        <v>1241792.55658247</v>
      </c>
      <c r="BD32" s="1526">
        <v>1249712.6135917199</v>
      </c>
      <c r="BE32" s="1525">
        <v>1222828.0146580602</v>
      </c>
      <c r="BF32" s="1525">
        <v>1212787.6168409102</v>
      </c>
      <c r="BG32" s="1528">
        <v>1251419.8684511802</v>
      </c>
      <c r="BH32" s="1525">
        <v>1227067.7745325498</v>
      </c>
      <c r="BI32" s="1525">
        <v>1223703.5582437797</v>
      </c>
      <c r="BJ32" s="1526">
        <v>1234168.76339555</v>
      </c>
      <c r="BK32" s="1525">
        <v>1231813.5211519902</v>
      </c>
      <c r="BL32" s="1525">
        <v>1278304.4924745001</v>
      </c>
      <c r="BM32" s="1528">
        <v>1115953.53264472</v>
      </c>
      <c r="BN32" s="1528">
        <v>992555.98926494992</v>
      </c>
      <c r="BO32" s="1528">
        <v>1075363.4333957899</v>
      </c>
      <c r="BP32" s="1528">
        <v>1069973.82187035</v>
      </c>
    </row>
    <row r="33" spans="1:68" s="1729" customFormat="1" ht="15.75">
      <c r="A33" s="1084" t="s">
        <v>948</v>
      </c>
      <c r="B33" s="1529">
        <v>284086.86880792998</v>
      </c>
      <c r="C33" s="1529">
        <v>323038.49415250996</v>
      </c>
      <c r="D33" s="1529">
        <v>345835.35404311999</v>
      </c>
      <c r="E33" s="1529">
        <v>461682.65092291997</v>
      </c>
      <c r="F33" s="1529">
        <v>572025.11963775987</v>
      </c>
      <c r="G33" s="1529">
        <v>596165.85362869012</v>
      </c>
      <c r="H33" s="1529">
        <v>648938.40494789998</v>
      </c>
      <c r="I33" s="1529">
        <v>613356.63210745004</v>
      </c>
      <c r="J33" s="1529">
        <v>624875.52410391008</v>
      </c>
      <c r="K33" s="1529">
        <v>762106.89603055001</v>
      </c>
      <c r="L33" s="1529">
        <v>717289.30322542007</v>
      </c>
      <c r="M33" s="1529">
        <v>788757.97067803005</v>
      </c>
      <c r="N33" s="1529">
        <v>743935.39003945992</v>
      </c>
      <c r="O33" s="1529">
        <v>703246.83107883995</v>
      </c>
      <c r="P33" s="1529">
        <v>686537.07613047992</v>
      </c>
      <c r="Q33" s="1529">
        <v>718756.83970547013</v>
      </c>
      <c r="R33" s="1529">
        <v>691846.35108392988</v>
      </c>
      <c r="S33" s="1529">
        <v>724705.69236031012</v>
      </c>
      <c r="T33" s="1529">
        <v>753531.94575743016</v>
      </c>
      <c r="U33" s="1529">
        <v>743483.29335873004</v>
      </c>
      <c r="V33" s="1529">
        <v>698301.72722051002</v>
      </c>
      <c r="W33" s="1529">
        <v>677797.12254638004</v>
      </c>
      <c r="X33" s="1529">
        <v>681851.98187458003</v>
      </c>
      <c r="Y33" s="1529">
        <v>725738.67247713997</v>
      </c>
      <c r="Z33" s="1529">
        <v>689874.52852155</v>
      </c>
      <c r="AA33" s="1529">
        <v>698009.71261197003</v>
      </c>
      <c r="AB33" s="1529">
        <v>677570.89410227002</v>
      </c>
      <c r="AC33" s="1529">
        <v>901336.93047866004</v>
      </c>
      <c r="AD33" s="1529">
        <v>997211.24076289998</v>
      </c>
      <c r="AE33" s="1529">
        <v>985702.78556746012</v>
      </c>
      <c r="AF33" s="1529">
        <v>946232.29348947993</v>
      </c>
      <c r="AG33" s="1529">
        <v>964993.37302102998</v>
      </c>
      <c r="AH33" s="1529">
        <v>946650.31910535006</v>
      </c>
      <c r="AI33" s="1529">
        <v>971407.41810260015</v>
      </c>
      <c r="AJ33" s="1529">
        <v>1065606.60729737</v>
      </c>
      <c r="AK33" s="1529">
        <v>1016572.31692764</v>
      </c>
      <c r="AL33" s="1529">
        <v>1040233.5203147801</v>
      </c>
      <c r="AM33" s="1529">
        <v>1018997.62677962</v>
      </c>
      <c r="AN33" s="1529">
        <v>1077853.3509609301</v>
      </c>
      <c r="AO33" s="1529">
        <v>1225031.3566393401</v>
      </c>
      <c r="AP33" s="1529">
        <v>1222514.2787179803</v>
      </c>
      <c r="AQ33" s="1529">
        <v>1237181.0837175902</v>
      </c>
      <c r="AR33" s="1529">
        <v>1242937.1723214099</v>
      </c>
      <c r="AS33" s="1529">
        <v>1291251.7247862702</v>
      </c>
      <c r="AT33" s="1529">
        <v>1263954.75944601</v>
      </c>
      <c r="AU33" s="1529">
        <v>1302589.3070823301</v>
      </c>
      <c r="AV33" s="1529">
        <v>1303148.7746788498</v>
      </c>
      <c r="AW33" s="1529">
        <v>1280525.4194877299</v>
      </c>
      <c r="AX33" s="1529">
        <v>1258083.0415863199</v>
      </c>
      <c r="AY33" s="1529">
        <v>1317725.6918050095</v>
      </c>
      <c r="AZ33" s="1529">
        <v>1304385.9271969702</v>
      </c>
      <c r="BA33" s="1529">
        <v>1315855.7071533401</v>
      </c>
      <c r="BB33" s="1529">
        <v>1329745.65237358</v>
      </c>
      <c r="BC33" s="1529">
        <v>1241792.55658247</v>
      </c>
      <c r="BD33" s="1530">
        <v>1249712.6135917199</v>
      </c>
      <c r="BE33" s="1529">
        <v>1222828.0146580602</v>
      </c>
      <c r="BF33" s="1529">
        <v>1212787.6168409102</v>
      </c>
      <c r="BG33" s="1532">
        <v>1251419.8684511802</v>
      </c>
      <c r="BH33" s="1529">
        <v>1227067.7745325498</v>
      </c>
      <c r="BI33" s="1529">
        <v>1223703.5582437797</v>
      </c>
      <c r="BJ33" s="1530">
        <v>1234168.76339555</v>
      </c>
      <c r="BK33" s="1529">
        <v>1231813.5211519902</v>
      </c>
      <c r="BL33" s="1529">
        <v>1278304.4924745001</v>
      </c>
      <c r="BM33" s="1532">
        <v>1115953.53264472</v>
      </c>
      <c r="BN33" s="1532">
        <v>992555.98926494992</v>
      </c>
      <c r="BO33" s="1532">
        <v>1075363.4333957899</v>
      </c>
      <c r="BP33" s="1532">
        <v>1069973.82187035</v>
      </c>
    </row>
    <row r="34" spans="1:68" s="1729" customFormat="1" ht="15.75">
      <c r="A34" s="1090"/>
      <c r="B34" s="1529"/>
      <c r="C34" s="1529"/>
      <c r="D34" s="1529"/>
      <c r="E34" s="1529"/>
      <c r="F34" s="1529"/>
      <c r="G34" s="1529"/>
      <c r="H34" s="1529"/>
      <c r="I34" s="1529"/>
      <c r="J34" s="1529"/>
      <c r="K34" s="1529"/>
      <c r="L34" s="1529"/>
      <c r="M34" s="1529"/>
      <c r="N34" s="1529"/>
      <c r="O34" s="1529"/>
      <c r="P34" s="1529"/>
      <c r="Q34" s="1529"/>
      <c r="R34" s="1529"/>
      <c r="S34" s="1529"/>
      <c r="T34" s="1529"/>
      <c r="U34" s="1529"/>
      <c r="V34" s="1529"/>
      <c r="W34" s="1529"/>
      <c r="X34" s="1529"/>
      <c r="Y34" s="1529"/>
      <c r="Z34" s="1529"/>
      <c r="AA34" s="1529"/>
      <c r="AB34" s="1529"/>
      <c r="AC34" s="1529"/>
      <c r="AD34" s="1529"/>
      <c r="AE34" s="1529"/>
      <c r="AF34" s="1529"/>
      <c r="AG34" s="1529"/>
      <c r="AH34" s="1529"/>
      <c r="AI34" s="1529"/>
      <c r="AJ34" s="1529"/>
      <c r="AK34" s="1529"/>
      <c r="AL34" s="1529"/>
      <c r="AM34" s="1529"/>
      <c r="AN34" s="1529"/>
      <c r="AO34" s="1529"/>
      <c r="AP34" s="1529"/>
      <c r="AQ34" s="1529"/>
      <c r="AR34" s="1529"/>
      <c r="AS34" s="1529"/>
      <c r="AT34" s="1529"/>
      <c r="AU34" s="1529"/>
      <c r="AV34" s="1529"/>
      <c r="AW34" s="1529"/>
      <c r="AX34" s="1529"/>
      <c r="AY34" s="1529"/>
      <c r="AZ34" s="1529"/>
      <c r="BA34" s="1529"/>
      <c r="BB34" s="1529"/>
      <c r="BC34" s="1529"/>
      <c r="BD34" s="1530"/>
      <c r="BE34" s="1529"/>
      <c r="BF34" s="1529"/>
      <c r="BG34" s="1532"/>
      <c r="BH34" s="1529"/>
      <c r="BI34" s="1529"/>
      <c r="BJ34" s="1530"/>
      <c r="BK34" s="1529"/>
      <c r="BL34" s="1529"/>
      <c r="BM34" s="1532"/>
      <c r="BN34" s="1532"/>
      <c r="BO34" s="1532"/>
      <c r="BP34" s="1532"/>
    </row>
    <row r="35" spans="1:68" s="1729" customFormat="1" ht="15.75">
      <c r="A35" s="1081" t="s">
        <v>949</v>
      </c>
      <c r="B35" s="1525">
        <v>671946.91204560013</v>
      </c>
      <c r="C35" s="1525">
        <v>756902.84630287997</v>
      </c>
      <c r="D35" s="1525">
        <v>949029.28386311012</v>
      </c>
      <c r="E35" s="1525">
        <v>886848.51890737005</v>
      </c>
      <c r="F35" s="1525">
        <v>891429.74578416988</v>
      </c>
      <c r="G35" s="1525">
        <v>886672.52049588005</v>
      </c>
      <c r="H35" s="1525">
        <v>946343.72830843017</v>
      </c>
      <c r="I35" s="1525">
        <v>1143380.3878488299</v>
      </c>
      <c r="J35" s="1525">
        <v>1350193.6868527399</v>
      </c>
      <c r="K35" s="1525">
        <v>1340756.54408208</v>
      </c>
      <c r="L35" s="1525">
        <v>1329294.12466539</v>
      </c>
      <c r="M35" s="1525">
        <v>1544378.0681322601</v>
      </c>
      <c r="N35" s="1525">
        <v>1529499.32447566</v>
      </c>
      <c r="O35" s="1525">
        <v>1443133.94014768</v>
      </c>
      <c r="P35" s="1525">
        <v>1612756.81223278</v>
      </c>
      <c r="Q35" s="1525">
        <v>1578981.0279194398</v>
      </c>
      <c r="R35" s="1525">
        <v>1566448.6151284399</v>
      </c>
      <c r="S35" s="1525">
        <v>1716937.3508379599</v>
      </c>
      <c r="T35" s="1525">
        <v>1626337.0966388702</v>
      </c>
      <c r="U35" s="1525">
        <v>1516332.5287532599</v>
      </c>
      <c r="V35" s="1525">
        <v>1511436.13382946</v>
      </c>
      <c r="W35" s="1525">
        <v>1441248.8309714796</v>
      </c>
      <c r="X35" s="1525">
        <v>1496451.5232581098</v>
      </c>
      <c r="Y35" s="1525">
        <v>1476995.7178606498</v>
      </c>
      <c r="Z35" s="1525">
        <v>1452406.7845105901</v>
      </c>
      <c r="AA35" s="1525">
        <v>1460048.1667229298</v>
      </c>
      <c r="AB35" s="1525">
        <v>1456248.1463716798</v>
      </c>
      <c r="AC35" s="1525">
        <v>2086349.81441868</v>
      </c>
      <c r="AD35" s="1525">
        <v>2086164.15469773</v>
      </c>
      <c r="AE35" s="1525">
        <v>2138807.7767925197</v>
      </c>
      <c r="AF35" s="1525">
        <v>2299138.9088057</v>
      </c>
      <c r="AG35" s="1525">
        <v>1931777.2620711098</v>
      </c>
      <c r="AH35" s="1525">
        <v>1809003.8895672797</v>
      </c>
      <c r="AI35" s="1525">
        <v>1703707.2302815502</v>
      </c>
      <c r="AJ35" s="1525">
        <v>1826707.0144962601</v>
      </c>
      <c r="AK35" s="1525">
        <v>1821605.4377816601</v>
      </c>
      <c r="AL35" s="1525">
        <v>2012582.9593500101</v>
      </c>
      <c r="AM35" s="1525">
        <v>2193358.0775352102</v>
      </c>
      <c r="AN35" s="1525">
        <v>2238210.0853822501</v>
      </c>
      <c r="AO35" s="1525">
        <v>2311400.2523373398</v>
      </c>
      <c r="AP35" s="1525">
        <v>2354532.8263416602</v>
      </c>
      <c r="AQ35" s="1525">
        <v>2296215.1235921499</v>
      </c>
      <c r="AR35" s="1525">
        <v>2334852.0620722398</v>
      </c>
      <c r="AS35" s="1525">
        <v>2157727.7543840599</v>
      </c>
      <c r="AT35" s="1525">
        <v>2094634.1757935898</v>
      </c>
      <c r="AU35" s="1525">
        <v>2190198.7673224402</v>
      </c>
      <c r="AV35" s="1525">
        <v>2268505.9762447597</v>
      </c>
      <c r="AW35" s="1525">
        <v>2374101.01549662</v>
      </c>
      <c r="AX35" s="1525">
        <v>2477626.8548247702</v>
      </c>
      <c r="AY35" s="1525">
        <v>2518048.5329201901</v>
      </c>
      <c r="AZ35" s="1525">
        <v>2552540.7082838099</v>
      </c>
      <c r="BA35" s="1525">
        <v>2395024.4354508701</v>
      </c>
      <c r="BB35" s="1525">
        <v>2368975.6157460096</v>
      </c>
      <c r="BC35" s="1525">
        <v>2516091.0488072298</v>
      </c>
      <c r="BD35" s="1526">
        <v>2385176.3650407996</v>
      </c>
      <c r="BE35" s="1525">
        <v>2324318.9765459904</v>
      </c>
      <c r="BF35" s="1525">
        <v>2546245.7190906401</v>
      </c>
      <c r="BG35" s="1528">
        <v>2670428.3807673501</v>
      </c>
      <c r="BH35" s="1525">
        <v>2577256.8032096298</v>
      </c>
      <c r="BI35" s="1525">
        <v>2737383.08582921</v>
      </c>
      <c r="BJ35" s="1526">
        <v>2829188.5481942003</v>
      </c>
      <c r="BK35" s="1525">
        <v>2823579.1710089403</v>
      </c>
      <c r="BL35" s="1525">
        <v>2689188.2334945803</v>
      </c>
      <c r="BM35" s="1528">
        <v>3012202.2975171902</v>
      </c>
      <c r="BN35" s="1528">
        <v>3038244.3766432195</v>
      </c>
      <c r="BO35" s="1528">
        <v>3632605.0941474796</v>
      </c>
      <c r="BP35" s="1528">
        <v>3574017.5552702299</v>
      </c>
    </row>
    <row r="36" spans="1:68" s="1729" customFormat="1" ht="15.75">
      <c r="A36" s="1084" t="s">
        <v>950</v>
      </c>
      <c r="B36" s="1529">
        <v>-13113.176976000001</v>
      </c>
      <c r="C36" s="1529">
        <v>-7636.7769760000001</v>
      </c>
      <c r="D36" s="1529">
        <v>501.72302400000001</v>
      </c>
      <c r="E36" s="1529">
        <v>510.72302400000001</v>
      </c>
      <c r="F36" s="1529">
        <v>40873.223023999999</v>
      </c>
      <c r="G36" s="1529">
        <v>32963.223023999999</v>
      </c>
      <c r="H36" s="1529">
        <v>33319.723023999999</v>
      </c>
      <c r="I36" s="1529">
        <v>37722.423024000003</v>
      </c>
      <c r="J36" s="1529">
        <v>44827.223023999999</v>
      </c>
      <c r="K36" s="1529">
        <v>42524.723023999999</v>
      </c>
      <c r="L36" s="1529">
        <v>44212.223023999999</v>
      </c>
      <c r="M36" s="1529">
        <v>149137.22302400001</v>
      </c>
      <c r="N36" s="1529">
        <v>145482.22302400001</v>
      </c>
      <c r="O36" s="1529">
        <v>91289.723024000006</v>
      </c>
      <c r="P36" s="1529">
        <v>99649.723024000006</v>
      </c>
      <c r="Q36" s="1529">
        <v>99599.723024000006</v>
      </c>
      <c r="R36" s="1529">
        <v>99764.723024000006</v>
      </c>
      <c r="S36" s="1529">
        <v>100644.323024</v>
      </c>
      <c r="T36" s="1529">
        <v>99846.223024000006</v>
      </c>
      <c r="U36" s="1529">
        <v>99749.723024000006</v>
      </c>
      <c r="V36" s="1529">
        <v>99824.723024000006</v>
      </c>
      <c r="W36" s="1529">
        <v>224.72302400000001</v>
      </c>
      <c r="X36" s="1529">
        <v>124.723024</v>
      </c>
      <c r="Y36" s="1529">
        <v>124.723024</v>
      </c>
      <c r="Z36" s="1529">
        <v>124.723024</v>
      </c>
      <c r="AA36" s="1529">
        <v>124.723024</v>
      </c>
      <c r="AB36" s="1529">
        <v>114.414717</v>
      </c>
      <c r="AC36" s="1529">
        <v>114.414717</v>
      </c>
      <c r="AD36" s="1529">
        <v>114.414717</v>
      </c>
      <c r="AE36" s="1529">
        <v>114.414717</v>
      </c>
      <c r="AF36" s="1529">
        <v>24306.36</v>
      </c>
      <c r="AG36" s="1529">
        <v>25476.825000000001</v>
      </c>
      <c r="AH36" s="1529">
        <v>24553.5</v>
      </c>
      <c r="AI36" s="1529">
        <v>27602.5</v>
      </c>
      <c r="AJ36" s="1529">
        <v>21214.875</v>
      </c>
      <c r="AK36" s="1529">
        <v>40048</v>
      </c>
      <c r="AL36" s="1529">
        <v>72839.744999999995</v>
      </c>
      <c r="AM36" s="1529">
        <v>68412.005000000005</v>
      </c>
      <c r="AN36" s="1529">
        <v>73771.92</v>
      </c>
      <c r="AO36" s="1529">
        <v>64844.82</v>
      </c>
      <c r="AP36" s="1529">
        <v>50059.474999999999</v>
      </c>
      <c r="AQ36" s="1529">
        <v>36640.425000000003</v>
      </c>
      <c r="AR36" s="1529">
        <v>43141.324999999997</v>
      </c>
      <c r="AS36" s="1529">
        <v>56546.354315769997</v>
      </c>
      <c r="AT36" s="1529">
        <v>21603.599999999999</v>
      </c>
      <c r="AU36" s="1529">
        <v>13158</v>
      </c>
      <c r="AV36" s="1529">
        <v>8253.9</v>
      </c>
      <c r="AW36" s="1529">
        <v>9054.64</v>
      </c>
      <c r="AX36" s="1529">
        <v>1913.5571</v>
      </c>
      <c r="AY36" s="1529">
        <v>0</v>
      </c>
      <c r="AZ36" s="1529">
        <v>144648</v>
      </c>
      <c r="BA36" s="1529">
        <v>175214.28599999999</v>
      </c>
      <c r="BB36" s="1529">
        <v>170421.07500000001</v>
      </c>
      <c r="BC36" s="1529">
        <v>188145.07</v>
      </c>
      <c r="BD36" s="1530">
        <v>192613.35</v>
      </c>
      <c r="BE36" s="1529">
        <v>178066</v>
      </c>
      <c r="BF36" s="1529">
        <v>179446.652</v>
      </c>
      <c r="BG36" s="1532">
        <v>178448.2</v>
      </c>
      <c r="BH36" s="1529">
        <v>177727.9</v>
      </c>
      <c r="BI36" s="1529">
        <v>0</v>
      </c>
      <c r="BJ36" s="1530">
        <v>0</v>
      </c>
      <c r="BK36" s="1529">
        <v>0</v>
      </c>
      <c r="BL36" s="1529">
        <v>0</v>
      </c>
      <c r="BM36" s="1532">
        <v>0</v>
      </c>
      <c r="BN36" s="1532">
        <v>0</v>
      </c>
      <c r="BO36" s="1532">
        <v>181255</v>
      </c>
      <c r="BP36" s="1532">
        <v>0</v>
      </c>
    </row>
    <row r="37" spans="1:68" s="1729" customFormat="1" ht="15.75">
      <c r="A37" s="1084" t="s">
        <v>951</v>
      </c>
      <c r="B37" s="1529">
        <v>283970.40339251002</v>
      </c>
      <c r="C37" s="1529">
        <v>239347.11939516</v>
      </c>
      <c r="D37" s="1529">
        <v>398753.84234841005</v>
      </c>
      <c r="E37" s="1529">
        <v>344441.49203703005</v>
      </c>
      <c r="F37" s="1529">
        <v>341303.09300770995</v>
      </c>
      <c r="G37" s="1529">
        <v>310130.07032649999</v>
      </c>
      <c r="H37" s="1529">
        <v>328998.48135592003</v>
      </c>
      <c r="I37" s="1529">
        <v>370317.92695105996</v>
      </c>
      <c r="J37" s="1529">
        <v>475644.09061518003</v>
      </c>
      <c r="K37" s="1529">
        <v>419451.36091645004</v>
      </c>
      <c r="L37" s="1529">
        <v>430880.62778186001</v>
      </c>
      <c r="M37" s="1529">
        <v>435409.49315209</v>
      </c>
      <c r="N37" s="1529">
        <v>429980.66636747</v>
      </c>
      <c r="O37" s="1529">
        <v>388206.07216414995</v>
      </c>
      <c r="P37" s="1529">
        <v>511493.52916029998</v>
      </c>
      <c r="Q37" s="1529">
        <v>515812.26824874996</v>
      </c>
      <c r="R37" s="1529">
        <v>543473.69748838001</v>
      </c>
      <c r="S37" s="1529">
        <v>666405.74628791003</v>
      </c>
      <c r="T37" s="1529">
        <v>499937.11587069993</v>
      </c>
      <c r="U37" s="1529">
        <v>475104.11546538002</v>
      </c>
      <c r="V37" s="1529">
        <v>498727.63382575993</v>
      </c>
      <c r="W37" s="1529">
        <v>424970.74291397003</v>
      </c>
      <c r="X37" s="1529">
        <v>456733.79030708998</v>
      </c>
      <c r="Y37" s="1529">
        <v>449593.52390098991</v>
      </c>
      <c r="Z37" s="1529">
        <v>464471.30569667002</v>
      </c>
      <c r="AA37" s="1529">
        <v>484631.72939113999</v>
      </c>
      <c r="AB37" s="1529">
        <v>497513.36844077002</v>
      </c>
      <c r="AC37" s="1529">
        <v>663432.72948637989</v>
      </c>
      <c r="AD37" s="1529">
        <v>471338.25239292998</v>
      </c>
      <c r="AE37" s="1529">
        <v>528987.14300091995</v>
      </c>
      <c r="AF37" s="1529">
        <v>439202.70605400001</v>
      </c>
      <c r="AG37" s="1529">
        <v>360692.00886569009</v>
      </c>
      <c r="AH37" s="1529">
        <v>334341.32229241001</v>
      </c>
      <c r="AI37" s="1529">
        <v>315696.08890834998</v>
      </c>
      <c r="AJ37" s="1529">
        <v>405576.49491322</v>
      </c>
      <c r="AK37" s="1529">
        <v>405184.12868562003</v>
      </c>
      <c r="AL37" s="1529">
        <v>552266.27614035993</v>
      </c>
      <c r="AM37" s="1529">
        <v>647083.93968854996</v>
      </c>
      <c r="AN37" s="1529">
        <v>566685.18151803</v>
      </c>
      <c r="AO37" s="1529">
        <v>705785.98884814</v>
      </c>
      <c r="AP37" s="1529">
        <v>786769.86844926013</v>
      </c>
      <c r="AQ37" s="1529">
        <v>749661.27310031001</v>
      </c>
      <c r="AR37" s="1529">
        <v>812982.61484832992</v>
      </c>
      <c r="AS37" s="1529">
        <v>628109.74269165995</v>
      </c>
      <c r="AT37" s="1529">
        <v>614577.60137424991</v>
      </c>
      <c r="AU37" s="1529">
        <v>681621.0606352</v>
      </c>
      <c r="AV37" s="1529">
        <v>782564.40919030993</v>
      </c>
      <c r="AW37" s="1529">
        <v>822182.07754415006</v>
      </c>
      <c r="AX37" s="1529">
        <v>864645.76440342003</v>
      </c>
      <c r="AY37" s="1529">
        <v>934778.97018162976</v>
      </c>
      <c r="AZ37" s="1529">
        <v>885581.45817492018</v>
      </c>
      <c r="BA37" s="1529">
        <v>852167.81256905978</v>
      </c>
      <c r="BB37" s="1529">
        <v>843524.59307382</v>
      </c>
      <c r="BC37" s="1529">
        <v>842147.15991616005</v>
      </c>
      <c r="BD37" s="1530">
        <v>741114.33575924998</v>
      </c>
      <c r="BE37" s="1529">
        <v>727031.75284213002</v>
      </c>
      <c r="BF37" s="1529">
        <v>890080.16213790001</v>
      </c>
      <c r="BG37" s="1532">
        <v>914062.34312396997</v>
      </c>
      <c r="BH37" s="1529">
        <v>837909.40216780989</v>
      </c>
      <c r="BI37" s="1529">
        <v>1133104.7068172202</v>
      </c>
      <c r="BJ37" s="1530">
        <v>1152594.8778659101</v>
      </c>
      <c r="BK37" s="1529">
        <v>1234636.3076635604</v>
      </c>
      <c r="BL37" s="1529">
        <v>1258132.5305976002</v>
      </c>
      <c r="BM37" s="1532">
        <v>1586127.9503599503</v>
      </c>
      <c r="BN37" s="1532">
        <v>1561291.9026495498</v>
      </c>
      <c r="BO37" s="1532">
        <v>1670519.7137910498</v>
      </c>
      <c r="BP37" s="1532">
        <v>1569173.2457908401</v>
      </c>
    </row>
    <row r="38" spans="1:68" s="374" customFormat="1" ht="15.75">
      <c r="A38" s="1084" t="s">
        <v>952</v>
      </c>
      <c r="B38" s="1529">
        <v>0</v>
      </c>
      <c r="C38" s="1529">
        <v>0</v>
      </c>
      <c r="D38" s="1529">
        <v>0</v>
      </c>
      <c r="E38" s="1529">
        <v>0</v>
      </c>
      <c r="F38" s="1529">
        <v>0</v>
      </c>
      <c r="G38" s="1529">
        <v>0</v>
      </c>
      <c r="H38" s="1529">
        <v>0</v>
      </c>
      <c r="I38" s="1529">
        <v>0</v>
      </c>
      <c r="J38" s="1529">
        <v>0</v>
      </c>
      <c r="K38" s="1529">
        <v>0</v>
      </c>
      <c r="L38" s="1529">
        <v>0</v>
      </c>
      <c r="M38" s="1529">
        <v>0</v>
      </c>
      <c r="N38" s="1529">
        <v>0</v>
      </c>
      <c r="O38" s="1529">
        <v>0</v>
      </c>
      <c r="P38" s="1529">
        <v>0</v>
      </c>
      <c r="Q38" s="1529">
        <v>0</v>
      </c>
      <c r="R38" s="1529">
        <v>0</v>
      </c>
      <c r="S38" s="1529">
        <v>0</v>
      </c>
      <c r="T38" s="1529">
        <v>0</v>
      </c>
      <c r="U38" s="1529">
        <v>0</v>
      </c>
      <c r="V38" s="1529">
        <v>0</v>
      </c>
      <c r="W38" s="1529">
        <v>0</v>
      </c>
      <c r="X38" s="1529">
        <v>0</v>
      </c>
      <c r="Y38" s="1529">
        <v>0</v>
      </c>
      <c r="Z38" s="1529">
        <v>0</v>
      </c>
      <c r="AA38" s="1529">
        <v>0</v>
      </c>
      <c r="AB38" s="1529">
        <v>0</v>
      </c>
      <c r="AC38" s="1529">
        <v>0</v>
      </c>
      <c r="AD38" s="1529">
        <v>0</v>
      </c>
      <c r="AE38" s="1529">
        <v>0</v>
      </c>
      <c r="AF38" s="1529">
        <v>0</v>
      </c>
      <c r="AG38" s="1529">
        <v>0</v>
      </c>
      <c r="AH38" s="1529">
        <v>0</v>
      </c>
      <c r="AI38" s="1529">
        <v>0</v>
      </c>
      <c r="AJ38" s="1529">
        <v>0</v>
      </c>
      <c r="AK38" s="1529">
        <v>0</v>
      </c>
      <c r="AL38" s="1529">
        <v>0</v>
      </c>
      <c r="AM38" s="1529">
        <v>0</v>
      </c>
      <c r="AN38" s="1529">
        <v>0</v>
      </c>
      <c r="AO38" s="1529">
        <v>0</v>
      </c>
      <c r="AP38" s="1529">
        <v>0</v>
      </c>
      <c r="AQ38" s="1529">
        <v>0</v>
      </c>
      <c r="AR38" s="1529">
        <v>0</v>
      </c>
      <c r="AS38" s="1529">
        <v>0</v>
      </c>
      <c r="AT38" s="1529">
        <v>0</v>
      </c>
      <c r="AU38" s="1529">
        <v>0</v>
      </c>
      <c r="AV38" s="1529">
        <v>0</v>
      </c>
      <c r="AW38" s="1529">
        <v>0</v>
      </c>
      <c r="AX38" s="1529">
        <v>0</v>
      </c>
      <c r="AY38" s="1529">
        <v>0</v>
      </c>
      <c r="AZ38" s="1529">
        <v>0</v>
      </c>
      <c r="BA38" s="1529">
        <v>0</v>
      </c>
      <c r="BB38" s="1529">
        <v>0</v>
      </c>
      <c r="BC38" s="1529">
        <v>0</v>
      </c>
      <c r="BD38" s="1530">
        <v>0</v>
      </c>
      <c r="BE38" s="1529">
        <v>0</v>
      </c>
      <c r="BF38" s="1529">
        <v>0</v>
      </c>
      <c r="BG38" s="1532">
        <v>0</v>
      </c>
      <c r="BH38" s="1529">
        <v>0</v>
      </c>
      <c r="BI38" s="1529">
        <v>0</v>
      </c>
      <c r="BJ38" s="1530">
        <v>0</v>
      </c>
      <c r="BK38" s="1529">
        <v>0</v>
      </c>
      <c r="BL38" s="1529">
        <v>0</v>
      </c>
      <c r="BM38" s="1532">
        <v>0</v>
      </c>
      <c r="BN38" s="1532">
        <v>0</v>
      </c>
      <c r="BO38" s="1532">
        <v>0</v>
      </c>
      <c r="BP38" s="1532">
        <v>0</v>
      </c>
    </row>
    <row r="39" spans="1:68" s="1729" customFormat="1" ht="15.75">
      <c r="A39" s="1084" t="s">
        <v>953</v>
      </c>
      <c r="B39" s="1529">
        <v>401089.68562909</v>
      </c>
      <c r="C39" s="1529">
        <v>525192.50388372003</v>
      </c>
      <c r="D39" s="1529">
        <v>549773.71849070012</v>
      </c>
      <c r="E39" s="1529">
        <v>541896.30384633993</v>
      </c>
      <c r="F39" s="1529">
        <v>509253.42975245998</v>
      </c>
      <c r="G39" s="1529">
        <v>543579.22714537999</v>
      </c>
      <c r="H39" s="1529">
        <v>584025.52392851014</v>
      </c>
      <c r="I39" s="1529">
        <v>735340.03787376988</v>
      </c>
      <c r="J39" s="1529">
        <v>829722.37321355997</v>
      </c>
      <c r="K39" s="1529">
        <v>878780.46014163003</v>
      </c>
      <c r="L39" s="1529">
        <v>854201.27385952987</v>
      </c>
      <c r="M39" s="1529">
        <v>959831.35195616994</v>
      </c>
      <c r="N39" s="1529">
        <v>954036.43508418999</v>
      </c>
      <c r="O39" s="1529">
        <v>963638.14495952998</v>
      </c>
      <c r="P39" s="1529">
        <v>1001613.5600484799</v>
      </c>
      <c r="Q39" s="1529">
        <v>963569.0366466901</v>
      </c>
      <c r="R39" s="1529">
        <v>923210.19461605989</v>
      </c>
      <c r="S39" s="1529">
        <v>949887.28152604995</v>
      </c>
      <c r="T39" s="1529">
        <v>1026553.75774417</v>
      </c>
      <c r="U39" s="1529">
        <v>941478.69026387995</v>
      </c>
      <c r="V39" s="1529">
        <v>912883.77697969996</v>
      </c>
      <c r="W39" s="1529">
        <v>1016053.3650335098</v>
      </c>
      <c r="X39" s="1529">
        <v>1039593.0099270199</v>
      </c>
      <c r="Y39" s="1529">
        <v>1027277.4709356601</v>
      </c>
      <c r="Z39" s="1529">
        <v>987810.75578991999</v>
      </c>
      <c r="AA39" s="1529">
        <v>975291.71430778981</v>
      </c>
      <c r="AB39" s="1529">
        <v>958620.36321390991</v>
      </c>
      <c r="AC39" s="1529">
        <v>1422802.6702153001</v>
      </c>
      <c r="AD39" s="1529">
        <v>1614711.4875878</v>
      </c>
      <c r="AE39" s="1529">
        <v>1609706.2190745999</v>
      </c>
      <c r="AF39" s="1529">
        <v>1835629.8427517002</v>
      </c>
      <c r="AG39" s="1529">
        <v>1545608.42820542</v>
      </c>
      <c r="AH39" s="1529">
        <v>1450109.0672748699</v>
      </c>
      <c r="AI39" s="1529">
        <v>1360408.6413732001</v>
      </c>
      <c r="AJ39" s="1529">
        <v>1399915.6445830401</v>
      </c>
      <c r="AK39" s="1529">
        <v>1376373.30909604</v>
      </c>
      <c r="AL39" s="1529">
        <v>1387476.9382096501</v>
      </c>
      <c r="AM39" s="1529">
        <v>1477862.13284666</v>
      </c>
      <c r="AN39" s="1529">
        <v>1597752.9838642199</v>
      </c>
      <c r="AO39" s="1529">
        <v>1540769.4434892</v>
      </c>
      <c r="AP39" s="1529">
        <v>1517703.4828924001</v>
      </c>
      <c r="AQ39" s="1529">
        <v>1509913.4254918399</v>
      </c>
      <c r="AR39" s="1529">
        <v>1478728.1222239099</v>
      </c>
      <c r="AS39" s="1529">
        <v>1473071.65737663</v>
      </c>
      <c r="AT39" s="1529">
        <v>1458452.97441934</v>
      </c>
      <c r="AU39" s="1529">
        <v>1495419.7066872399</v>
      </c>
      <c r="AV39" s="1529">
        <v>1477687.6670544499</v>
      </c>
      <c r="AW39" s="1529">
        <v>1542864.2979524699</v>
      </c>
      <c r="AX39" s="1529">
        <v>1611067.5333213499</v>
      </c>
      <c r="AY39" s="1529">
        <v>1583269.5627385601</v>
      </c>
      <c r="AZ39" s="1529">
        <v>1522311.25010889</v>
      </c>
      <c r="BA39" s="1529">
        <v>1367642.3368818101</v>
      </c>
      <c r="BB39" s="1529">
        <v>1355029.9476721899</v>
      </c>
      <c r="BC39" s="1529">
        <v>1485798.8188910699</v>
      </c>
      <c r="BD39" s="1530">
        <v>1451448.67928155</v>
      </c>
      <c r="BE39" s="1529">
        <v>1419221.2237038601</v>
      </c>
      <c r="BF39" s="1529">
        <v>1476718.9049527401</v>
      </c>
      <c r="BG39" s="1532">
        <v>1577917.83764338</v>
      </c>
      <c r="BH39" s="1529">
        <v>1561619.5010418198</v>
      </c>
      <c r="BI39" s="1529">
        <v>1604278.37901199</v>
      </c>
      <c r="BJ39" s="1530">
        <v>1676593.67032829</v>
      </c>
      <c r="BK39" s="1529">
        <v>1588942.8633453799</v>
      </c>
      <c r="BL39" s="1529">
        <v>1431055.7028969799</v>
      </c>
      <c r="BM39" s="1532">
        <v>1426074.3471572399</v>
      </c>
      <c r="BN39" s="1532">
        <v>1476952.4739936697</v>
      </c>
      <c r="BO39" s="1532">
        <v>1780830.3803564298</v>
      </c>
      <c r="BP39" s="1532">
        <v>2004844.3094793898</v>
      </c>
    </row>
    <row r="40" spans="1:68" s="1729" customFormat="1" ht="15.75">
      <c r="A40" s="1132" t="s">
        <v>849</v>
      </c>
      <c r="B40" s="1529"/>
      <c r="C40" s="1529"/>
      <c r="D40" s="1529"/>
      <c r="E40" s="1529"/>
      <c r="F40" s="1529"/>
      <c r="G40" s="1529"/>
      <c r="H40" s="1529"/>
      <c r="I40" s="1529"/>
      <c r="J40" s="1529"/>
      <c r="K40" s="1529"/>
      <c r="L40" s="1529"/>
      <c r="M40" s="1529"/>
      <c r="N40" s="1529"/>
      <c r="O40" s="1529"/>
      <c r="P40" s="1529"/>
      <c r="Q40" s="1529"/>
      <c r="R40" s="1529"/>
      <c r="S40" s="1529"/>
      <c r="T40" s="1529"/>
      <c r="U40" s="1529"/>
      <c r="V40" s="1529"/>
      <c r="W40" s="1529"/>
      <c r="X40" s="1529"/>
      <c r="Y40" s="1529"/>
      <c r="Z40" s="1529"/>
      <c r="AA40" s="1529"/>
      <c r="AB40" s="1529"/>
      <c r="AC40" s="1529"/>
      <c r="AD40" s="1529"/>
      <c r="AE40" s="1529"/>
      <c r="AF40" s="1529"/>
      <c r="AG40" s="1529"/>
      <c r="AH40" s="1529"/>
      <c r="AI40" s="1529"/>
      <c r="AJ40" s="1529"/>
      <c r="AK40" s="1529"/>
      <c r="AL40" s="1529"/>
      <c r="AM40" s="1529"/>
      <c r="AN40" s="1529"/>
      <c r="AO40" s="1529"/>
      <c r="AP40" s="1529"/>
      <c r="AQ40" s="1529"/>
      <c r="AR40" s="1529"/>
      <c r="AS40" s="1529"/>
      <c r="AT40" s="1529"/>
      <c r="AU40" s="1529"/>
      <c r="AV40" s="1529"/>
      <c r="AW40" s="1529"/>
      <c r="AX40" s="1529"/>
      <c r="AY40" s="1529"/>
      <c r="AZ40" s="1529"/>
      <c r="BA40" s="1529"/>
      <c r="BB40" s="1529"/>
      <c r="BC40" s="1529"/>
      <c r="BD40" s="1530"/>
      <c r="BE40" s="1529"/>
      <c r="BF40" s="1529"/>
      <c r="BG40" s="1532"/>
      <c r="BH40" s="1529"/>
      <c r="BI40" s="1529"/>
      <c r="BJ40" s="1530"/>
      <c r="BK40" s="1529"/>
      <c r="BL40" s="1529"/>
      <c r="BM40" s="1532"/>
      <c r="BN40" s="1532"/>
      <c r="BO40" s="1532"/>
      <c r="BP40" s="1532"/>
    </row>
    <row r="41" spans="1:68" s="1729" customFormat="1" ht="15.75">
      <c r="A41" s="1081" t="s">
        <v>954</v>
      </c>
      <c r="B41" s="1525">
        <v>775879.93913043011</v>
      </c>
      <c r="C41" s="1525">
        <v>718377.78791418998</v>
      </c>
      <c r="D41" s="1525">
        <v>751572.46312012</v>
      </c>
      <c r="E41" s="1525">
        <v>893334.31969156989</v>
      </c>
      <c r="F41" s="1525">
        <v>730994.30703208013</v>
      </c>
      <c r="G41" s="1525">
        <v>687716.65571707999</v>
      </c>
      <c r="H41" s="1525">
        <v>844126.33983979002</v>
      </c>
      <c r="I41" s="1525">
        <v>594140.58938365988</v>
      </c>
      <c r="J41" s="1525">
        <v>689621.25328741991</v>
      </c>
      <c r="K41" s="1525">
        <v>764578.5310251601</v>
      </c>
      <c r="L41" s="1525">
        <v>656408.27637818991</v>
      </c>
      <c r="M41" s="1525">
        <v>710504.45345422998</v>
      </c>
      <c r="N41" s="1525">
        <v>651744.52304713987</v>
      </c>
      <c r="O41" s="1525">
        <v>744259.91437481006</v>
      </c>
      <c r="P41" s="1525">
        <v>735786.54145278002</v>
      </c>
      <c r="Q41" s="1525">
        <v>712639.68880776991</v>
      </c>
      <c r="R41" s="1525">
        <v>785472.23338192003</v>
      </c>
      <c r="S41" s="1525">
        <v>816555.03475026006</v>
      </c>
      <c r="T41" s="1525">
        <v>505379.95576967008</v>
      </c>
      <c r="U41" s="1525">
        <v>46563.234075460001</v>
      </c>
      <c r="V41" s="1525">
        <v>52489.084859819995</v>
      </c>
      <c r="W41" s="1525">
        <v>53806.956740389993</v>
      </c>
      <c r="X41" s="1525">
        <v>63629.971528860005</v>
      </c>
      <c r="Y41" s="1525">
        <v>68109.806680439986</v>
      </c>
      <c r="Z41" s="1525">
        <v>59216.605065159994</v>
      </c>
      <c r="AA41" s="1525">
        <v>68727.968963369989</v>
      </c>
      <c r="AB41" s="1525">
        <v>81731.972406429995</v>
      </c>
      <c r="AC41" s="1525">
        <v>72805.634990399994</v>
      </c>
      <c r="AD41" s="1525">
        <v>71283.679063250005</v>
      </c>
      <c r="AE41" s="1525">
        <v>70027.453790609987</v>
      </c>
      <c r="AF41" s="1525">
        <v>67275.908055339998</v>
      </c>
      <c r="AG41" s="1525">
        <v>68262.46925467001</v>
      </c>
      <c r="AH41" s="1525">
        <v>70081.349968380018</v>
      </c>
      <c r="AI41" s="1525">
        <v>67831.419109929993</v>
      </c>
      <c r="AJ41" s="1525">
        <v>146767.65783734</v>
      </c>
      <c r="AK41" s="1525">
        <v>34460.152220599994</v>
      </c>
      <c r="AL41" s="1525">
        <v>173903.75858859002</v>
      </c>
      <c r="AM41" s="1525">
        <v>70706.420675219997</v>
      </c>
      <c r="AN41" s="1525">
        <v>77973.934106730012</v>
      </c>
      <c r="AO41" s="1525">
        <v>75674.964002590001</v>
      </c>
      <c r="AP41" s="1525">
        <v>65400.999009179999</v>
      </c>
      <c r="AQ41" s="1525">
        <v>68765.464230810001</v>
      </c>
      <c r="AR41" s="1525">
        <v>71176.770155680002</v>
      </c>
      <c r="AS41" s="1525">
        <v>58117.549123950004</v>
      </c>
      <c r="AT41" s="1525">
        <v>63990.168604050006</v>
      </c>
      <c r="AU41" s="1525">
        <v>60343.332152099989</v>
      </c>
      <c r="AV41" s="1525">
        <v>63354.881567699995</v>
      </c>
      <c r="AW41" s="1525">
        <v>125703.06959504</v>
      </c>
      <c r="AX41" s="1525">
        <v>95577.204127870005</v>
      </c>
      <c r="AY41" s="1525">
        <v>145317.24350715996</v>
      </c>
      <c r="AZ41" s="1525">
        <v>157275.50727983998</v>
      </c>
      <c r="BA41" s="1525">
        <v>126274.5382949</v>
      </c>
      <c r="BB41" s="1525">
        <v>108719.33232783001</v>
      </c>
      <c r="BC41" s="1525">
        <v>112203.08603940002</v>
      </c>
      <c r="BD41" s="1526">
        <v>82509.115727480021</v>
      </c>
      <c r="BE41" s="1525">
        <v>80816.312793060002</v>
      </c>
      <c r="BF41" s="1525">
        <v>84714.664192680008</v>
      </c>
      <c r="BG41" s="1528">
        <v>86408.649266630004</v>
      </c>
      <c r="BH41" s="1525">
        <v>88616.119703860022</v>
      </c>
      <c r="BI41" s="1525">
        <v>93493.598435869993</v>
      </c>
      <c r="BJ41" s="1526">
        <v>97687.631293970015</v>
      </c>
      <c r="BK41" s="1525">
        <v>110373.79056968</v>
      </c>
      <c r="BL41" s="1525">
        <v>111406.12319617001</v>
      </c>
      <c r="BM41" s="1528">
        <v>113630.53478216</v>
      </c>
      <c r="BN41" s="1528">
        <v>113403.30854240998</v>
      </c>
      <c r="BO41" s="1528">
        <v>117477.59791071998</v>
      </c>
      <c r="BP41" s="1528">
        <v>130810.68535917002</v>
      </c>
    </row>
    <row r="42" spans="1:68" s="1729" customFormat="1" ht="15.75">
      <c r="A42" s="1084" t="s">
        <v>955</v>
      </c>
      <c r="B42" s="1529">
        <v>25195.24913462</v>
      </c>
      <c r="C42" s="1529">
        <v>13013.005291700001</v>
      </c>
      <c r="D42" s="1529">
        <v>12298.184569520001</v>
      </c>
      <c r="E42" s="1529">
        <v>14480.856009380001</v>
      </c>
      <c r="F42" s="1529">
        <v>10946.72222351</v>
      </c>
      <c r="G42" s="1529">
        <v>25434.92564822</v>
      </c>
      <c r="H42" s="1529">
        <v>194671.19180435003</v>
      </c>
      <c r="I42" s="1529">
        <v>11942.428478399999</v>
      </c>
      <c r="J42" s="1529">
        <v>19611.360332689997</v>
      </c>
      <c r="K42" s="1529">
        <v>28111.390360549998</v>
      </c>
      <c r="L42" s="1529">
        <v>22451.83923152</v>
      </c>
      <c r="M42" s="1529">
        <v>124536.9125066</v>
      </c>
      <c r="N42" s="1529">
        <v>15893.895035670001</v>
      </c>
      <c r="O42" s="1529">
        <v>29283.825095380005</v>
      </c>
      <c r="P42" s="1529">
        <v>26662.953090450002</v>
      </c>
      <c r="Q42" s="1529">
        <v>27315.905230820001</v>
      </c>
      <c r="R42" s="1529">
        <v>23828.035556769999</v>
      </c>
      <c r="S42" s="1529">
        <v>113141.87076696001</v>
      </c>
      <c r="T42" s="1529">
        <v>59371.792868950004</v>
      </c>
      <c r="U42" s="1529">
        <v>6259.8863617400011</v>
      </c>
      <c r="V42" s="1529">
        <v>4673.0274904099997</v>
      </c>
      <c r="W42" s="1529">
        <v>9489.9108286600003</v>
      </c>
      <c r="X42" s="1529">
        <v>6326.5095381500005</v>
      </c>
      <c r="Y42" s="1529">
        <v>1119.3222286199998</v>
      </c>
      <c r="Z42" s="1529">
        <v>2609.5569149700004</v>
      </c>
      <c r="AA42" s="1529">
        <v>701.89338551999992</v>
      </c>
      <c r="AB42" s="1529">
        <v>4213.7326352599994</v>
      </c>
      <c r="AC42" s="1529">
        <v>3223.2026597700005</v>
      </c>
      <c r="AD42" s="1529">
        <v>5554.0091711000005</v>
      </c>
      <c r="AE42" s="1529">
        <v>11755.850114000001</v>
      </c>
      <c r="AF42" s="1529">
        <v>7106.8730907200006</v>
      </c>
      <c r="AG42" s="1529">
        <v>7641.9073026500009</v>
      </c>
      <c r="AH42" s="1529">
        <v>10294.777765549999</v>
      </c>
      <c r="AI42" s="1529">
        <v>4555.6577053999999</v>
      </c>
      <c r="AJ42" s="1529">
        <v>4574.4173769499994</v>
      </c>
      <c r="AK42" s="1529">
        <v>3566.6420782600003</v>
      </c>
      <c r="AL42" s="1529">
        <v>5227.0879175300006</v>
      </c>
      <c r="AM42" s="1529">
        <v>4984.5182075000002</v>
      </c>
      <c r="AN42" s="1529">
        <v>5666.0224978300012</v>
      </c>
      <c r="AO42" s="1529">
        <v>4015.7287538900005</v>
      </c>
      <c r="AP42" s="1529">
        <v>3175.0943918600001</v>
      </c>
      <c r="AQ42" s="1529">
        <v>3933.0116366399998</v>
      </c>
      <c r="AR42" s="1529">
        <v>4585.9614447400008</v>
      </c>
      <c r="AS42" s="1529">
        <v>3522.7613598800003</v>
      </c>
      <c r="AT42" s="1529">
        <v>4317.9886474899995</v>
      </c>
      <c r="AU42" s="1529">
        <v>3708.2616781699999</v>
      </c>
      <c r="AV42" s="1529">
        <v>2495.0744410900002</v>
      </c>
      <c r="AW42" s="1529">
        <v>4420.26282833</v>
      </c>
      <c r="AX42" s="1529">
        <v>4606.674746220001</v>
      </c>
      <c r="AY42" s="1529">
        <v>6350.4362407799999</v>
      </c>
      <c r="AZ42" s="1529">
        <v>11686.479473939999</v>
      </c>
      <c r="BA42" s="1529">
        <v>5999.7437808900004</v>
      </c>
      <c r="BB42" s="1529">
        <v>5439.2523479100009</v>
      </c>
      <c r="BC42" s="1529">
        <v>5457.22386663</v>
      </c>
      <c r="BD42" s="1530">
        <v>3735.4580969600001</v>
      </c>
      <c r="BE42" s="1529">
        <v>4589.6930474000001</v>
      </c>
      <c r="BF42" s="1529">
        <v>4819.8079821000001</v>
      </c>
      <c r="BG42" s="1532">
        <v>4262.2431461300002</v>
      </c>
      <c r="BH42" s="1529">
        <v>2182.6945333499998</v>
      </c>
      <c r="BI42" s="1529">
        <v>1864.4448906500002</v>
      </c>
      <c r="BJ42" s="1530">
        <v>1680.6564497499999</v>
      </c>
      <c r="BK42" s="1529">
        <v>3706.5555009999998</v>
      </c>
      <c r="BL42" s="1529">
        <v>1326.9499517199999</v>
      </c>
      <c r="BM42" s="1532">
        <v>1363.63803203</v>
      </c>
      <c r="BN42" s="1532">
        <v>1428.3670331799999</v>
      </c>
      <c r="BO42" s="1532">
        <v>2273.6075050599998</v>
      </c>
      <c r="BP42" s="1532">
        <v>7509.2477956599996</v>
      </c>
    </row>
    <row r="43" spans="1:68" s="374" customFormat="1" ht="15.75">
      <c r="A43" s="1084" t="s">
        <v>956</v>
      </c>
      <c r="B43" s="1529">
        <v>745790.94777215004</v>
      </c>
      <c r="C43" s="1529">
        <v>705364.78262248996</v>
      </c>
      <c r="D43" s="1529">
        <v>739072.16238558991</v>
      </c>
      <c r="E43" s="1529">
        <v>878520.59473650984</v>
      </c>
      <c r="F43" s="1529">
        <v>719815.47540342005</v>
      </c>
      <c r="G43" s="1529">
        <v>661181.19468575995</v>
      </c>
      <c r="H43" s="1529">
        <v>566587.72194615006</v>
      </c>
      <c r="I43" s="1529">
        <v>580462.28684826987</v>
      </c>
      <c r="J43" s="1529">
        <v>669425.2710375</v>
      </c>
      <c r="K43" s="1529">
        <v>736467.14066461008</v>
      </c>
      <c r="L43" s="1529">
        <v>633744.91979121999</v>
      </c>
      <c r="M43" s="1529">
        <v>585967.53020240006</v>
      </c>
      <c r="N43" s="1529">
        <v>634734.0105262599</v>
      </c>
      <c r="O43" s="1529">
        <v>714976.0892794301</v>
      </c>
      <c r="P43" s="1529">
        <v>708451.44594669004</v>
      </c>
      <c r="Q43" s="1529">
        <v>683871.44240087003</v>
      </c>
      <c r="R43" s="1529">
        <v>761029.64273653005</v>
      </c>
      <c r="S43" s="1529">
        <v>702906.08888241008</v>
      </c>
      <c r="T43" s="1529">
        <v>445718.16364107007</v>
      </c>
      <c r="U43" s="1529">
        <v>40303.347713720003</v>
      </c>
      <c r="V43" s="1529">
        <v>47816.057369409988</v>
      </c>
      <c r="W43" s="1529">
        <v>44239.864118909994</v>
      </c>
      <c r="X43" s="1529">
        <v>57229.835305240005</v>
      </c>
      <c r="Y43" s="1529">
        <v>66914.818323179992</v>
      </c>
      <c r="Z43" s="1529">
        <v>56531.382021549995</v>
      </c>
      <c r="AA43" s="1529">
        <v>67942.317634749998</v>
      </c>
      <c r="AB43" s="1529">
        <v>77446.612635209996</v>
      </c>
      <c r="AC43" s="1529">
        <v>69514.391024459997</v>
      </c>
      <c r="AD43" s="1529">
        <v>65659.924460779992</v>
      </c>
      <c r="AE43" s="1529">
        <v>58178.089937049997</v>
      </c>
      <c r="AF43" s="1529">
        <v>60071.722975709992</v>
      </c>
      <c r="AG43" s="1529">
        <v>60537.028305800013</v>
      </c>
      <c r="AH43" s="1529">
        <v>59706.367544260007</v>
      </c>
      <c r="AI43" s="1529">
        <v>63199.149647789993</v>
      </c>
      <c r="AJ43" s="1529">
        <v>142004.30716984</v>
      </c>
      <c r="AK43" s="1529">
        <v>30809.317042989995</v>
      </c>
      <c r="AL43" s="1529">
        <v>168437.60705792002</v>
      </c>
      <c r="AM43" s="1529">
        <v>65617.865956840003</v>
      </c>
      <c r="AN43" s="1529">
        <v>72206.568757640009</v>
      </c>
      <c r="AO43" s="1529">
        <v>71559.989324399998</v>
      </c>
      <c r="AP43" s="1529">
        <v>62130.58090678</v>
      </c>
      <c r="AQ43" s="1529">
        <v>64747.525213109999</v>
      </c>
      <c r="AR43" s="1529">
        <v>66513.609416210005</v>
      </c>
      <c r="AS43" s="1529">
        <v>54510.267979410004</v>
      </c>
      <c r="AT43" s="1529">
        <v>59586.435114520005</v>
      </c>
      <c r="AU43" s="1529">
        <v>56548.712953849994</v>
      </c>
      <c r="AV43" s="1529">
        <v>60786.419052440004</v>
      </c>
      <c r="AW43" s="1529">
        <v>121205.13843054998</v>
      </c>
      <c r="AX43" s="1529">
        <v>90881.642941790007</v>
      </c>
      <c r="AY43" s="1529">
        <v>138885.47547035999</v>
      </c>
      <c r="AZ43" s="1529">
        <v>145510.81042534998</v>
      </c>
      <c r="BA43" s="1529">
        <v>120200.84764463</v>
      </c>
      <c r="BB43" s="1529">
        <v>103200.68351147999</v>
      </c>
      <c r="BC43" s="1529">
        <v>106662.82311012002</v>
      </c>
      <c r="BD43" s="1530">
        <v>78658.144851450008</v>
      </c>
      <c r="BE43" s="1529">
        <v>76113.635270469997</v>
      </c>
      <c r="BF43" s="1529">
        <v>79793.785682999995</v>
      </c>
      <c r="BG43" s="1532">
        <v>82042.104850300006</v>
      </c>
      <c r="BH43" s="1529">
        <v>86351.790470140011</v>
      </c>
      <c r="BI43" s="1529">
        <v>91543.203945800007</v>
      </c>
      <c r="BJ43" s="1530">
        <v>95907.10032639002</v>
      </c>
      <c r="BK43" s="1529">
        <v>106616.94626879001</v>
      </c>
      <c r="BL43" s="1529">
        <v>109984.54390423001</v>
      </c>
      <c r="BM43" s="1532">
        <v>112190.84314341001</v>
      </c>
      <c r="BN43" s="1532">
        <v>111896.27844172</v>
      </c>
      <c r="BO43" s="1532">
        <v>115123.15110151999</v>
      </c>
      <c r="BP43" s="1532">
        <v>123220.58744085001</v>
      </c>
    </row>
    <row r="44" spans="1:68" s="1729" customFormat="1" ht="15.75">
      <c r="A44" s="1084" t="s">
        <v>957</v>
      </c>
      <c r="B44" s="1529">
        <v>4893.7422236599996</v>
      </c>
      <c r="C44" s="1529">
        <v>0</v>
      </c>
      <c r="D44" s="1529">
        <v>202.11616501</v>
      </c>
      <c r="E44" s="1529">
        <v>332.86894568000002</v>
      </c>
      <c r="F44" s="1529">
        <v>232.10940515000001</v>
      </c>
      <c r="G44" s="1529">
        <v>1100.5353831</v>
      </c>
      <c r="H44" s="1529">
        <v>82867.426089289991</v>
      </c>
      <c r="I44" s="1529">
        <v>1735.8740569900003</v>
      </c>
      <c r="J44" s="1529">
        <v>584.62191723000001</v>
      </c>
      <c r="K44" s="1529">
        <v>0</v>
      </c>
      <c r="L44" s="1529">
        <v>211.51735545</v>
      </c>
      <c r="M44" s="1529">
        <v>1.074523E-2</v>
      </c>
      <c r="N44" s="1529">
        <v>1116.61748521</v>
      </c>
      <c r="O44" s="1529">
        <v>0</v>
      </c>
      <c r="P44" s="1529">
        <v>672.14241564000008</v>
      </c>
      <c r="Q44" s="1529">
        <v>1452.34117608</v>
      </c>
      <c r="R44" s="1529">
        <v>614.55508861999999</v>
      </c>
      <c r="S44" s="1529">
        <v>507.07510088999999</v>
      </c>
      <c r="T44" s="1529">
        <v>289.99925965</v>
      </c>
      <c r="U44" s="1529">
        <v>0</v>
      </c>
      <c r="V44" s="1529">
        <v>0</v>
      </c>
      <c r="W44" s="1529">
        <v>77.181792819999998</v>
      </c>
      <c r="X44" s="1529">
        <v>73.626685469999998</v>
      </c>
      <c r="Y44" s="1529">
        <v>75.666128639999997</v>
      </c>
      <c r="Z44" s="1529">
        <v>75.666128639999997</v>
      </c>
      <c r="AA44" s="1529">
        <v>83.757943099999991</v>
      </c>
      <c r="AB44" s="1529">
        <v>71.62713595999999</v>
      </c>
      <c r="AC44" s="1529">
        <v>68.041306169999999</v>
      </c>
      <c r="AD44" s="1529">
        <v>69.745431370000006</v>
      </c>
      <c r="AE44" s="1529">
        <v>93.513739560000005</v>
      </c>
      <c r="AF44" s="1529">
        <v>97.311988909999997</v>
      </c>
      <c r="AG44" s="1529">
        <v>83.533646219999994</v>
      </c>
      <c r="AH44" s="1529">
        <v>80.204658569999992</v>
      </c>
      <c r="AI44" s="1529">
        <v>76.61175673999999</v>
      </c>
      <c r="AJ44" s="1529">
        <v>188.93329055000001</v>
      </c>
      <c r="AK44" s="1529">
        <v>84.193099349999997</v>
      </c>
      <c r="AL44" s="1529">
        <v>239.06361313999997</v>
      </c>
      <c r="AM44" s="1529">
        <v>104.03651087999999</v>
      </c>
      <c r="AN44" s="1529">
        <v>101.34285126</v>
      </c>
      <c r="AO44" s="1529">
        <v>99.245924299999999</v>
      </c>
      <c r="AP44" s="1529">
        <v>95.323710540000008</v>
      </c>
      <c r="AQ44" s="1529">
        <v>84.927381060000002</v>
      </c>
      <c r="AR44" s="1529">
        <v>77.199294730000005</v>
      </c>
      <c r="AS44" s="1529">
        <v>84.519784659999999</v>
      </c>
      <c r="AT44" s="1529">
        <v>85.744842040000009</v>
      </c>
      <c r="AU44" s="1529">
        <v>86.35752008</v>
      </c>
      <c r="AV44" s="1529">
        <v>73.388074169999996</v>
      </c>
      <c r="AW44" s="1529">
        <v>77.668336159999996</v>
      </c>
      <c r="AX44" s="1529">
        <v>88.886439859999996</v>
      </c>
      <c r="AY44" s="1529">
        <v>81.331796019999999</v>
      </c>
      <c r="AZ44" s="1529">
        <v>78.217380550000001</v>
      </c>
      <c r="BA44" s="1529">
        <v>73.946869379999995</v>
      </c>
      <c r="BB44" s="1529">
        <v>79.396468439999992</v>
      </c>
      <c r="BC44" s="1529">
        <v>83.039062650000005</v>
      </c>
      <c r="BD44" s="1530">
        <v>115.51277906999999</v>
      </c>
      <c r="BE44" s="1529">
        <v>112.98447519</v>
      </c>
      <c r="BF44" s="1529">
        <v>101.07052758</v>
      </c>
      <c r="BG44" s="1532">
        <v>104.3012702</v>
      </c>
      <c r="BH44" s="1529">
        <v>81.634700370000004</v>
      </c>
      <c r="BI44" s="1529">
        <v>85.949599419999998</v>
      </c>
      <c r="BJ44" s="1530">
        <v>99.874517830000002</v>
      </c>
      <c r="BK44" s="1529">
        <v>50.28879989</v>
      </c>
      <c r="BL44" s="1529">
        <v>94.629340220000003</v>
      </c>
      <c r="BM44" s="1532">
        <v>76.053606720000005</v>
      </c>
      <c r="BN44" s="1532">
        <v>78.663067510000005</v>
      </c>
      <c r="BO44" s="1532">
        <v>80.839304139999996</v>
      </c>
      <c r="BP44" s="1532">
        <v>80.850122659999997</v>
      </c>
    </row>
    <row r="45" spans="1:68" s="1729" customFormat="1" ht="15.75">
      <c r="A45" s="1090"/>
      <c r="B45" s="1529"/>
      <c r="C45" s="1529"/>
      <c r="D45" s="1529"/>
      <c r="E45" s="1529"/>
      <c r="F45" s="1529"/>
      <c r="G45" s="1529"/>
      <c r="H45" s="1529"/>
      <c r="I45" s="1529"/>
      <c r="J45" s="1529"/>
      <c r="K45" s="1529"/>
      <c r="L45" s="1529"/>
      <c r="M45" s="1529"/>
      <c r="N45" s="1529"/>
      <c r="O45" s="1529"/>
      <c r="P45" s="1529"/>
      <c r="Q45" s="1529"/>
      <c r="R45" s="1529"/>
      <c r="S45" s="1529"/>
      <c r="T45" s="1529"/>
      <c r="U45" s="1529"/>
      <c r="V45" s="1529"/>
      <c r="W45" s="1529"/>
      <c r="X45" s="1529"/>
      <c r="Y45" s="1529"/>
      <c r="Z45" s="1529"/>
      <c r="AA45" s="1529"/>
      <c r="AB45" s="1529"/>
      <c r="AC45" s="1529"/>
      <c r="AD45" s="1529"/>
      <c r="AE45" s="1529"/>
      <c r="AF45" s="1529"/>
      <c r="AG45" s="1529"/>
      <c r="AH45" s="1529"/>
      <c r="AI45" s="1529"/>
      <c r="AJ45" s="1529"/>
      <c r="AK45" s="1529"/>
      <c r="AL45" s="1529"/>
      <c r="AM45" s="1529"/>
      <c r="AN45" s="1529"/>
      <c r="AO45" s="1529"/>
      <c r="AP45" s="1529"/>
      <c r="AQ45" s="1529"/>
      <c r="AR45" s="1529"/>
      <c r="AS45" s="1529"/>
      <c r="AT45" s="1529"/>
      <c r="AU45" s="1529"/>
      <c r="AV45" s="1529"/>
      <c r="AW45" s="1529"/>
      <c r="AX45" s="1529"/>
      <c r="AY45" s="1529"/>
      <c r="AZ45" s="1529"/>
      <c r="BA45" s="1529"/>
      <c r="BB45" s="1529"/>
      <c r="BC45" s="1529"/>
      <c r="BD45" s="1530"/>
      <c r="BE45" s="1529"/>
      <c r="BF45" s="1529"/>
      <c r="BG45" s="1532"/>
      <c r="BH45" s="1529"/>
      <c r="BI45" s="1529"/>
      <c r="BJ45" s="1530"/>
      <c r="BK45" s="1529"/>
      <c r="BL45" s="1529"/>
      <c r="BM45" s="1532"/>
      <c r="BN45" s="1532"/>
      <c r="BO45" s="1532"/>
      <c r="BP45" s="1532"/>
    </row>
    <row r="46" spans="1:68" s="1729" customFormat="1" ht="15.75">
      <c r="A46" s="1081" t="s">
        <v>958</v>
      </c>
      <c r="B46" s="1525">
        <v>278262.64911434997</v>
      </c>
      <c r="C46" s="1525">
        <v>238790.74827403997</v>
      </c>
      <c r="D46" s="1525">
        <v>258821.11007534</v>
      </c>
      <c r="E46" s="1525">
        <v>291358.96685577004</v>
      </c>
      <c r="F46" s="1525">
        <v>289442.63606652</v>
      </c>
      <c r="G46" s="1525">
        <v>296008.55024719005</v>
      </c>
      <c r="H46" s="1525">
        <v>261157.99789057</v>
      </c>
      <c r="I46" s="1525">
        <v>290158.99227653997</v>
      </c>
      <c r="J46" s="1525">
        <v>283423.17333777004</v>
      </c>
      <c r="K46" s="1525">
        <v>257017.73333019001</v>
      </c>
      <c r="L46" s="1525">
        <v>290293.40248113999</v>
      </c>
      <c r="M46" s="1525">
        <v>291292.63575497997</v>
      </c>
      <c r="N46" s="1525">
        <v>288226.23235770996</v>
      </c>
      <c r="O46" s="1525">
        <v>280858.62131058995</v>
      </c>
      <c r="P46" s="1525">
        <v>281758.61452126002</v>
      </c>
      <c r="Q46" s="1525">
        <v>303385.31181600998</v>
      </c>
      <c r="R46" s="1525">
        <v>323512.87414858997</v>
      </c>
      <c r="S46" s="1525">
        <v>314570.14848390996</v>
      </c>
      <c r="T46" s="1525">
        <v>317803.32389194</v>
      </c>
      <c r="U46" s="1525">
        <v>395620.95639008994</v>
      </c>
      <c r="V46" s="1525">
        <v>603548.49756299984</v>
      </c>
      <c r="W46" s="1525">
        <v>732244.51562705007</v>
      </c>
      <c r="X46" s="1525">
        <v>730726.87248838984</v>
      </c>
      <c r="Y46" s="1525">
        <v>749197.78170070995</v>
      </c>
      <c r="Z46" s="1525">
        <v>776468.07533580996</v>
      </c>
      <c r="AA46" s="1525">
        <v>883630.13776792004</v>
      </c>
      <c r="AB46" s="1525">
        <v>793836.60161539004</v>
      </c>
      <c r="AC46" s="1525">
        <v>1041726.71100056</v>
      </c>
      <c r="AD46" s="1525">
        <v>829072.78132951003</v>
      </c>
      <c r="AE46" s="1525">
        <v>922981.68719824997</v>
      </c>
      <c r="AF46" s="1525">
        <v>855567.20517764986</v>
      </c>
      <c r="AG46" s="1525">
        <v>974720.00423976989</v>
      </c>
      <c r="AH46" s="1525">
        <v>979889.9798011299</v>
      </c>
      <c r="AI46" s="1525">
        <v>992267.90349277004</v>
      </c>
      <c r="AJ46" s="1525">
        <v>987391.77959600987</v>
      </c>
      <c r="AK46" s="1525">
        <v>992701.60513027012</v>
      </c>
      <c r="AL46" s="1525">
        <v>999752.07934284024</v>
      </c>
      <c r="AM46" s="1525">
        <v>1021557.8920968198</v>
      </c>
      <c r="AN46" s="1525">
        <v>1023092.2487111602</v>
      </c>
      <c r="AO46" s="1525">
        <v>1025949.8550942598</v>
      </c>
      <c r="AP46" s="1525">
        <v>1029421.9054213599</v>
      </c>
      <c r="AQ46" s="1525">
        <v>914398.78172843007</v>
      </c>
      <c r="AR46" s="1525">
        <v>927081.14817863994</v>
      </c>
      <c r="AS46" s="1525">
        <v>969393.73412179016</v>
      </c>
      <c r="AT46" s="1525">
        <v>1023291.94910615</v>
      </c>
      <c r="AU46" s="1525">
        <v>1003885.2049063802</v>
      </c>
      <c r="AV46" s="1525">
        <v>1011921.8226170798</v>
      </c>
      <c r="AW46" s="1525">
        <v>1236648.2424797299</v>
      </c>
      <c r="AX46" s="1525">
        <v>1271507.9827641898</v>
      </c>
      <c r="AY46" s="1525">
        <v>1240407.1097099499</v>
      </c>
      <c r="AZ46" s="1525">
        <v>1133627.3257345199</v>
      </c>
      <c r="BA46" s="1525">
        <v>1250937.6977644998</v>
      </c>
      <c r="BB46" s="1525">
        <v>1195671.24447278</v>
      </c>
      <c r="BC46" s="1525">
        <v>1079365.2693236701</v>
      </c>
      <c r="BD46" s="1526">
        <v>1210448.3848806301</v>
      </c>
      <c r="BE46" s="1525">
        <v>1025463.9232585501</v>
      </c>
      <c r="BF46" s="1525">
        <v>1220921.7901800501</v>
      </c>
      <c r="BG46" s="1528">
        <v>1098516.4673705699</v>
      </c>
      <c r="BH46" s="1525">
        <v>1226544.7170539002</v>
      </c>
      <c r="BI46" s="1525">
        <v>1344199.3158185901</v>
      </c>
      <c r="BJ46" s="1526">
        <v>1292343.1460952598</v>
      </c>
      <c r="BK46" s="1525">
        <v>1321864.0927281098</v>
      </c>
      <c r="BL46" s="1525">
        <v>1148784.8123825798</v>
      </c>
      <c r="BM46" s="1528">
        <v>1174328.97635328</v>
      </c>
      <c r="BN46" s="1528">
        <v>1156423.3226787099</v>
      </c>
      <c r="BO46" s="1528">
        <v>1148233.1500342099</v>
      </c>
      <c r="BP46" s="1528">
        <v>1357092.8603051098</v>
      </c>
    </row>
    <row r="47" spans="1:68" s="374" customFormat="1" ht="15.75">
      <c r="A47" s="1084" t="s">
        <v>959</v>
      </c>
      <c r="B47" s="1529">
        <v>179859.08642376002</v>
      </c>
      <c r="C47" s="1529">
        <v>143391.26727659997</v>
      </c>
      <c r="D47" s="1529">
        <v>150542.80541632001</v>
      </c>
      <c r="E47" s="1529">
        <v>147711.75324023</v>
      </c>
      <c r="F47" s="1529">
        <v>154973.44573792</v>
      </c>
      <c r="G47" s="1529">
        <v>151966.48077404001</v>
      </c>
      <c r="H47" s="1529">
        <v>129997.20430837</v>
      </c>
      <c r="I47" s="1529">
        <v>130565.26476757</v>
      </c>
      <c r="J47" s="1529">
        <v>129428.36115034</v>
      </c>
      <c r="K47" s="1529">
        <v>126142.57679854</v>
      </c>
      <c r="L47" s="1529">
        <v>154902.05546246999</v>
      </c>
      <c r="M47" s="1529">
        <v>259243.45871866</v>
      </c>
      <c r="N47" s="1529">
        <v>235473.43850381</v>
      </c>
      <c r="O47" s="1529">
        <v>241437.62873816999</v>
      </c>
      <c r="P47" s="1529">
        <v>246952.67946216001</v>
      </c>
      <c r="Q47" s="1529">
        <v>266438.39222144999</v>
      </c>
      <c r="R47" s="1529">
        <v>272133.51675185998</v>
      </c>
      <c r="S47" s="1529">
        <v>280557.66490544</v>
      </c>
      <c r="T47" s="1529">
        <v>282901.06842180999</v>
      </c>
      <c r="U47" s="1529">
        <v>361608.97281161998</v>
      </c>
      <c r="V47" s="1529">
        <v>567947.08771015995</v>
      </c>
      <c r="W47" s="1529">
        <v>698232.53204858012</v>
      </c>
      <c r="X47" s="1529">
        <v>696714.88890991989</v>
      </c>
      <c r="Y47" s="1529">
        <v>715185.79812224</v>
      </c>
      <c r="Z47" s="1529">
        <v>776463.90359520994</v>
      </c>
      <c r="AA47" s="1529">
        <v>877134.69138110999</v>
      </c>
      <c r="AB47" s="1529">
        <v>740729.23185862997</v>
      </c>
      <c r="AC47" s="1529">
        <v>972141.86000353994</v>
      </c>
      <c r="AD47" s="1529">
        <v>769027.44115833996</v>
      </c>
      <c r="AE47" s="1529">
        <v>897909.88692839001</v>
      </c>
      <c r="AF47" s="1529">
        <v>761398.63658535003</v>
      </c>
      <c r="AG47" s="1529">
        <v>969537.46075695986</v>
      </c>
      <c r="AH47" s="1529">
        <v>976160.61307879991</v>
      </c>
      <c r="AI47" s="1529">
        <v>989097.41932528</v>
      </c>
      <c r="AJ47" s="1529">
        <v>984747.67088530993</v>
      </c>
      <c r="AK47" s="1529">
        <v>992642.66204273014</v>
      </c>
      <c r="AL47" s="1529">
        <v>993143.3121342801</v>
      </c>
      <c r="AM47" s="1529">
        <v>1001554.9282868699</v>
      </c>
      <c r="AN47" s="1529">
        <v>1023062.7184456202</v>
      </c>
      <c r="AO47" s="1529">
        <v>1018891.0076758598</v>
      </c>
      <c r="AP47" s="1529">
        <v>1029392.3751558199</v>
      </c>
      <c r="AQ47" s="1529">
        <v>909366.26480218</v>
      </c>
      <c r="AR47" s="1529">
        <v>920862.54804149992</v>
      </c>
      <c r="AS47" s="1529">
        <v>951669.68000026012</v>
      </c>
      <c r="AT47" s="1529">
        <v>1015035.5621188199</v>
      </c>
      <c r="AU47" s="1529">
        <v>997107.08540195005</v>
      </c>
      <c r="AV47" s="1529">
        <v>997612.83637948986</v>
      </c>
      <c r="AW47" s="1529">
        <v>1224999.8304291698</v>
      </c>
      <c r="AX47" s="1529">
        <v>1267115.68168443</v>
      </c>
      <c r="AY47" s="1529">
        <v>1236188.5598103299</v>
      </c>
      <c r="AZ47" s="1529">
        <v>1130659.3341483199</v>
      </c>
      <c r="BA47" s="1529">
        <v>1241824.2310728398</v>
      </c>
      <c r="BB47" s="1529">
        <v>1136076.4858103201</v>
      </c>
      <c r="BC47" s="1529">
        <v>1079360.2022271401</v>
      </c>
      <c r="BD47" s="1530">
        <v>1190520.8989953401</v>
      </c>
      <c r="BE47" s="1529">
        <v>1017230.7553321201</v>
      </c>
      <c r="BF47" s="1529">
        <v>1216050.2574726501</v>
      </c>
      <c r="BG47" s="1532">
        <v>1094820.0110615999</v>
      </c>
      <c r="BH47" s="1529">
        <v>1216642.7910028801</v>
      </c>
      <c r="BI47" s="1529">
        <v>1244274.1633379401</v>
      </c>
      <c r="BJ47" s="1530">
        <v>1281342.3239785398</v>
      </c>
      <c r="BK47" s="1529">
        <v>1318547.4047109699</v>
      </c>
      <c r="BL47" s="1529">
        <v>1136649.8076386098</v>
      </c>
      <c r="BM47" s="1532">
        <v>1163818.90064924</v>
      </c>
      <c r="BN47" s="1532">
        <v>1140734.9627994499</v>
      </c>
      <c r="BO47" s="1532">
        <v>1135827.47997597</v>
      </c>
      <c r="BP47" s="1532">
        <v>1348641.8252015398</v>
      </c>
    </row>
    <row r="48" spans="1:68" s="1729" customFormat="1" ht="15.75">
      <c r="A48" s="1084" t="s">
        <v>960</v>
      </c>
      <c r="B48" s="1529">
        <v>98403.562690589999</v>
      </c>
      <c r="C48" s="1529">
        <v>95399.480997439998</v>
      </c>
      <c r="D48" s="1529">
        <v>108278.30465902</v>
      </c>
      <c r="E48" s="1529">
        <v>143647.21361553998</v>
      </c>
      <c r="F48" s="1529">
        <v>134469.1903286</v>
      </c>
      <c r="G48" s="1529">
        <v>144042.06947315001</v>
      </c>
      <c r="H48" s="1529">
        <v>131160.79358219999</v>
      </c>
      <c r="I48" s="1529">
        <v>159593.72750897001</v>
      </c>
      <c r="J48" s="1529">
        <v>153994.81218743001</v>
      </c>
      <c r="K48" s="1529">
        <v>130875.15653165001</v>
      </c>
      <c r="L48" s="1529">
        <v>135391.34701867</v>
      </c>
      <c r="M48" s="1529">
        <v>32049.177036320001</v>
      </c>
      <c r="N48" s="1529">
        <v>52752.793853899995</v>
      </c>
      <c r="O48" s="1529">
        <v>39420.99257242</v>
      </c>
      <c r="P48" s="1529">
        <v>34805.935059099997</v>
      </c>
      <c r="Q48" s="1529">
        <v>36946.91959456</v>
      </c>
      <c r="R48" s="1529">
        <v>51379.357396729996</v>
      </c>
      <c r="S48" s="1529">
        <v>34012.483578469997</v>
      </c>
      <c r="T48" s="1529">
        <v>34902.255470129996</v>
      </c>
      <c r="U48" s="1529">
        <v>34011.983578469997</v>
      </c>
      <c r="V48" s="1529">
        <v>35601.409852839999</v>
      </c>
      <c r="W48" s="1529">
        <v>34011.983578469997</v>
      </c>
      <c r="X48" s="1529">
        <v>34011.983578469997</v>
      </c>
      <c r="Y48" s="1529">
        <v>34011.983578469997</v>
      </c>
      <c r="Z48" s="1529">
        <v>4.1717405999999997</v>
      </c>
      <c r="AA48" s="1529">
        <v>6495.4463868100001</v>
      </c>
      <c r="AB48" s="1529">
        <v>53107.369756760003</v>
      </c>
      <c r="AC48" s="1529">
        <v>69584.85099702001</v>
      </c>
      <c r="AD48" s="1529">
        <v>60045.340171170006</v>
      </c>
      <c r="AE48" s="1529">
        <v>25071.800269859999</v>
      </c>
      <c r="AF48" s="1529">
        <v>94168.568592299984</v>
      </c>
      <c r="AG48" s="1529">
        <v>5182.5434828100006</v>
      </c>
      <c r="AH48" s="1529">
        <v>3729.3667223299999</v>
      </c>
      <c r="AI48" s="1529">
        <v>3170.4841674900003</v>
      </c>
      <c r="AJ48" s="1529">
        <v>2644.1087106999998</v>
      </c>
      <c r="AK48" s="1529">
        <v>58.943087540000001</v>
      </c>
      <c r="AL48" s="1529">
        <v>6608.7672085600007</v>
      </c>
      <c r="AM48" s="1529">
        <v>20002.963809950001</v>
      </c>
      <c r="AN48" s="1529">
        <v>29.530265539999998</v>
      </c>
      <c r="AO48" s="1529">
        <v>7058.8474184000006</v>
      </c>
      <c r="AP48" s="1529">
        <v>29.530265539999998</v>
      </c>
      <c r="AQ48" s="1529">
        <v>5032.5169262500003</v>
      </c>
      <c r="AR48" s="1529">
        <v>6218.6001371400007</v>
      </c>
      <c r="AS48" s="1529">
        <v>17724.054121530004</v>
      </c>
      <c r="AT48" s="1529">
        <v>8256.3869873299991</v>
      </c>
      <c r="AU48" s="1529">
        <v>6778.1195044300002</v>
      </c>
      <c r="AV48" s="1529">
        <v>14308.986237589999</v>
      </c>
      <c r="AW48" s="1529">
        <v>11648.41205056</v>
      </c>
      <c r="AX48" s="1529">
        <v>4392.30107976</v>
      </c>
      <c r="AY48" s="1529">
        <v>4218.5498996199995</v>
      </c>
      <c r="AZ48" s="1529">
        <v>2967.9915862000003</v>
      </c>
      <c r="BA48" s="1529">
        <v>9113.4666916599999</v>
      </c>
      <c r="BB48" s="1529">
        <v>59594.758662459994</v>
      </c>
      <c r="BC48" s="1529">
        <v>5.0670965300000006</v>
      </c>
      <c r="BD48" s="1530">
        <v>19927.48588529</v>
      </c>
      <c r="BE48" s="1529">
        <v>8233.1679264300001</v>
      </c>
      <c r="BF48" s="1529">
        <v>4871.5327074000006</v>
      </c>
      <c r="BG48" s="1532">
        <v>3696.45630897</v>
      </c>
      <c r="BH48" s="1529">
        <v>9901.9260510200002</v>
      </c>
      <c r="BI48" s="1529">
        <v>99925.152480649995</v>
      </c>
      <c r="BJ48" s="1530">
        <v>11000.822116719999</v>
      </c>
      <c r="BK48" s="1529">
        <v>3316.6880171399998</v>
      </c>
      <c r="BL48" s="1529">
        <v>12135.004743969999</v>
      </c>
      <c r="BM48" s="1532">
        <v>10510.075704039999</v>
      </c>
      <c r="BN48" s="1532">
        <v>15688.359879260001</v>
      </c>
      <c r="BO48" s="1532">
        <v>12405.670058240001</v>
      </c>
      <c r="BP48" s="1532">
        <v>8451.0351035700005</v>
      </c>
    </row>
    <row r="49" spans="1:68" s="1729" customFormat="1" ht="15.75">
      <c r="A49" s="1090"/>
      <c r="B49" s="1529"/>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29"/>
      <c r="AQ49" s="1529"/>
      <c r="AR49" s="1529"/>
      <c r="AS49" s="1529"/>
      <c r="AT49" s="1529"/>
      <c r="AU49" s="1529"/>
      <c r="AV49" s="1529"/>
      <c r="AW49" s="1529"/>
      <c r="AX49" s="1529"/>
      <c r="AY49" s="1529"/>
      <c r="AZ49" s="1529"/>
      <c r="BA49" s="1529"/>
      <c r="BB49" s="1529"/>
      <c r="BC49" s="1529"/>
      <c r="BD49" s="1530"/>
      <c r="BE49" s="1529"/>
      <c r="BF49" s="1529"/>
      <c r="BG49" s="1532"/>
      <c r="BH49" s="1529"/>
      <c r="BI49" s="1529"/>
      <c r="BJ49" s="1530"/>
      <c r="BK49" s="1529"/>
      <c r="BL49" s="1529"/>
      <c r="BM49" s="1532"/>
      <c r="BN49" s="1532"/>
      <c r="BO49" s="1532"/>
      <c r="BP49" s="1532"/>
    </row>
    <row r="50" spans="1:68" s="1729" customFormat="1" ht="15.75">
      <c r="A50" s="1081" t="s">
        <v>961</v>
      </c>
      <c r="B50" s="1525">
        <v>4353528.5819556704</v>
      </c>
      <c r="C50" s="1525">
        <v>4317274.9048496811</v>
      </c>
      <c r="D50" s="1525">
        <v>4293576.9746701298</v>
      </c>
      <c r="E50" s="1525">
        <v>4260043.7680643396</v>
      </c>
      <c r="F50" s="1525">
        <v>4271338.02694696</v>
      </c>
      <c r="G50" s="1525">
        <v>4281948.9952244805</v>
      </c>
      <c r="H50" s="1525">
        <v>4285446.207022869</v>
      </c>
      <c r="I50" s="1525">
        <v>4312375.6810317608</v>
      </c>
      <c r="J50" s="1525">
        <v>4494049.1507051596</v>
      </c>
      <c r="K50" s="1525">
        <v>4483786.2062784294</v>
      </c>
      <c r="L50" s="1525">
        <v>4697237.8521696804</v>
      </c>
      <c r="M50" s="1525">
        <v>4673567.7262447597</v>
      </c>
      <c r="N50" s="1525">
        <v>4942545.4047378097</v>
      </c>
      <c r="O50" s="1525">
        <v>4983578.5820303289</v>
      </c>
      <c r="P50" s="1525">
        <v>4895379.8219785104</v>
      </c>
      <c r="Q50" s="1525">
        <v>4816530.2280543493</v>
      </c>
      <c r="R50" s="1525">
        <v>4850075.7708955202</v>
      </c>
      <c r="S50" s="1525">
        <v>4926858.1509309802</v>
      </c>
      <c r="T50" s="1525">
        <v>4927138.5886282697</v>
      </c>
      <c r="U50" s="1525">
        <v>4945369.8393605994</v>
      </c>
      <c r="V50" s="1525">
        <v>5014410.1559590204</v>
      </c>
      <c r="W50" s="1525">
        <v>5006349.2365974095</v>
      </c>
      <c r="X50" s="1525">
        <v>5013898.8129682802</v>
      </c>
      <c r="Y50" s="1525">
        <v>5055535.2100291401</v>
      </c>
      <c r="Z50" s="1525">
        <v>5325348.6626891708</v>
      </c>
      <c r="AA50" s="1525">
        <v>5270836.08212044</v>
      </c>
      <c r="AB50" s="1525">
        <v>5269887.2093894193</v>
      </c>
      <c r="AC50" s="1525">
        <v>5385061.9362192405</v>
      </c>
      <c r="AD50" s="1525">
        <v>5373851.4507736489</v>
      </c>
      <c r="AE50" s="1525">
        <v>5454121.0819264399</v>
      </c>
      <c r="AF50" s="1525">
        <v>5688657.4242643518</v>
      </c>
      <c r="AG50" s="1525">
        <v>5675448.9914959818</v>
      </c>
      <c r="AH50" s="1525">
        <v>5687869.8497689711</v>
      </c>
      <c r="AI50" s="1525">
        <v>5595243.2492517503</v>
      </c>
      <c r="AJ50" s="1525">
        <v>5932329.5506282896</v>
      </c>
      <c r="AK50" s="1525">
        <v>5846701.2243767902</v>
      </c>
      <c r="AL50" s="1525">
        <v>6121195.4609723715</v>
      </c>
      <c r="AM50" s="1525">
        <v>6166669.2245146297</v>
      </c>
      <c r="AN50" s="1525">
        <v>6178963.6191747598</v>
      </c>
      <c r="AO50" s="1525">
        <v>5901615.4234617194</v>
      </c>
      <c r="AP50" s="1525">
        <v>5946688.1873005209</v>
      </c>
      <c r="AQ50" s="1525">
        <v>6023466.4792783801</v>
      </c>
      <c r="AR50" s="1525">
        <v>6003393.4395391904</v>
      </c>
      <c r="AS50" s="1525">
        <v>5993557.366334659</v>
      </c>
      <c r="AT50" s="1525">
        <v>5826707.84269429</v>
      </c>
      <c r="AU50" s="1525">
        <v>5863213.3019367</v>
      </c>
      <c r="AV50" s="1525">
        <v>6277962.9532616297</v>
      </c>
      <c r="AW50" s="1525">
        <v>6335047.8919186816</v>
      </c>
      <c r="AX50" s="1525">
        <v>6121141.8945895592</v>
      </c>
      <c r="AY50" s="1525">
        <v>5970990.1735158609</v>
      </c>
      <c r="AZ50" s="1525">
        <v>5902176.9911791915</v>
      </c>
      <c r="BA50" s="1525">
        <v>5818974.3316527093</v>
      </c>
      <c r="BB50" s="1525">
        <v>5770566.2280688509</v>
      </c>
      <c r="BC50" s="1525">
        <v>5725309.0807589004</v>
      </c>
      <c r="BD50" s="1526">
        <v>6540942.7783284113</v>
      </c>
      <c r="BE50" s="1525">
        <v>6530100.067427109</v>
      </c>
      <c r="BF50" s="1525">
        <v>6494419.4839209812</v>
      </c>
      <c r="BG50" s="1528">
        <v>5641106.9473245004</v>
      </c>
      <c r="BH50" s="1525">
        <v>5890592.1190127404</v>
      </c>
      <c r="BI50" s="1525">
        <v>5960177.9494651891</v>
      </c>
      <c r="BJ50" s="1526">
        <v>5963120.5371357007</v>
      </c>
      <c r="BK50" s="1525">
        <v>5934051.6070956001</v>
      </c>
      <c r="BL50" s="1525">
        <v>5982893.7750228001</v>
      </c>
      <c r="BM50" s="1528">
        <v>5713995.5720721697</v>
      </c>
      <c r="BN50" s="1528">
        <v>5777129.0052470006</v>
      </c>
      <c r="BO50" s="1528">
        <v>5855812.5840897206</v>
      </c>
      <c r="BP50" s="1528">
        <v>5707714.8866195809</v>
      </c>
    </row>
    <row r="51" spans="1:68" s="1729" customFormat="1" ht="15.75">
      <c r="A51" s="1084" t="s">
        <v>143</v>
      </c>
      <c r="B51" s="1529">
        <v>223383.09085994997</v>
      </c>
      <c r="C51" s="1529">
        <v>223383.09066494997</v>
      </c>
      <c r="D51" s="1529">
        <v>223383.09066494997</v>
      </c>
      <c r="E51" s="1529">
        <v>223383.09066494997</v>
      </c>
      <c r="F51" s="1529">
        <v>223383.09066494997</v>
      </c>
      <c r="G51" s="1529">
        <v>223383.09066494997</v>
      </c>
      <c r="H51" s="1529">
        <v>242606.43551994997</v>
      </c>
      <c r="I51" s="1529">
        <v>264128.75226894999</v>
      </c>
      <c r="J51" s="1529">
        <v>268688.71620044997</v>
      </c>
      <c r="K51" s="1529">
        <v>283387.51880794996</v>
      </c>
      <c r="L51" s="1529">
        <v>283387.51880794996</v>
      </c>
      <c r="M51" s="1529">
        <v>286645.56015863002</v>
      </c>
      <c r="N51" s="1529">
        <v>285220.02624104999</v>
      </c>
      <c r="O51" s="1529">
        <v>232618.00550204999</v>
      </c>
      <c r="P51" s="1529">
        <v>226790.54071304994</v>
      </c>
      <c r="Q51" s="1529">
        <v>232390.54071309997</v>
      </c>
      <c r="R51" s="1529">
        <v>234369.73262809997</v>
      </c>
      <c r="S51" s="1529">
        <v>237474.66165959998</v>
      </c>
      <c r="T51" s="1529">
        <v>223320.66345259998</v>
      </c>
      <c r="U51" s="1529">
        <v>223320.66271820996</v>
      </c>
      <c r="V51" s="1529">
        <v>223320.66271820996</v>
      </c>
      <c r="W51" s="1529">
        <v>236423.84303761</v>
      </c>
      <c r="X51" s="1529">
        <v>236423.84303761</v>
      </c>
      <c r="Y51" s="1529">
        <v>236423.84303761</v>
      </c>
      <c r="Z51" s="1529">
        <v>236423.84303721</v>
      </c>
      <c r="AA51" s="1529">
        <v>236417.82474421</v>
      </c>
      <c r="AB51" s="1529">
        <v>236417.82474421</v>
      </c>
      <c r="AC51" s="1529">
        <v>236417.82474421</v>
      </c>
      <c r="AD51" s="1529">
        <v>239320.24967421</v>
      </c>
      <c r="AE51" s="1529">
        <v>251159.24999720999</v>
      </c>
      <c r="AF51" s="1529">
        <v>251159.24999720999</v>
      </c>
      <c r="AG51" s="1529">
        <v>251159.24999720999</v>
      </c>
      <c r="AH51" s="1529">
        <v>251159.24999720999</v>
      </c>
      <c r="AI51" s="1529">
        <v>257119.19752021</v>
      </c>
      <c r="AJ51" s="1529">
        <v>257119.19752021</v>
      </c>
      <c r="AK51" s="1529">
        <v>257119.19752021</v>
      </c>
      <c r="AL51" s="1529">
        <v>263259.24999720999</v>
      </c>
      <c r="AM51" s="1529">
        <v>263259.24999750999</v>
      </c>
      <c r="AN51" s="1529">
        <v>263259.24999750999</v>
      </c>
      <c r="AO51" s="1529">
        <v>263259.24999720999</v>
      </c>
      <c r="AP51" s="1529">
        <v>263259.24999720999</v>
      </c>
      <c r="AQ51" s="1529">
        <v>260659.24999720999</v>
      </c>
      <c r="AR51" s="1529">
        <v>260159.63673321001</v>
      </c>
      <c r="AS51" s="1529">
        <v>269047.75558771001</v>
      </c>
      <c r="AT51" s="1529">
        <v>269047.75558771001</v>
      </c>
      <c r="AU51" s="1529">
        <v>275114.57908570999</v>
      </c>
      <c r="AV51" s="1529">
        <v>275114.57908570999</v>
      </c>
      <c r="AW51" s="1529">
        <v>275016.57908570999</v>
      </c>
      <c r="AX51" s="1529">
        <v>275640.45470970997</v>
      </c>
      <c r="AY51" s="1529">
        <v>275640.45470970997</v>
      </c>
      <c r="AZ51" s="1529">
        <v>272069.03955410002</v>
      </c>
      <c r="BA51" s="1529">
        <v>274485.93090070999</v>
      </c>
      <c r="BB51" s="1529">
        <v>274485.93090070999</v>
      </c>
      <c r="BC51" s="1529">
        <v>274485.93090070999</v>
      </c>
      <c r="BD51" s="1530">
        <v>267545.78019571002</v>
      </c>
      <c r="BE51" s="1529">
        <v>267545.78019571002</v>
      </c>
      <c r="BF51" s="1529">
        <v>292545.78019571002</v>
      </c>
      <c r="BG51" s="1532">
        <v>293928.48861821002</v>
      </c>
      <c r="BH51" s="1529">
        <v>293928.48861821002</v>
      </c>
      <c r="BI51" s="1529">
        <v>298018.56748871005</v>
      </c>
      <c r="BJ51" s="1530">
        <v>289747.00000071002</v>
      </c>
      <c r="BK51" s="1529">
        <v>289747.00000021001</v>
      </c>
      <c r="BL51" s="1529">
        <v>289747.00000021001</v>
      </c>
      <c r="BM51" s="1532">
        <v>289747.00000021001</v>
      </c>
      <c r="BN51" s="1532">
        <v>289747.00000021001</v>
      </c>
      <c r="BO51" s="1532">
        <v>292009.50586321001</v>
      </c>
      <c r="BP51" s="1532">
        <v>292009.50586321001</v>
      </c>
    </row>
    <row r="52" spans="1:68" s="1729" customFormat="1" ht="15.75">
      <c r="A52" s="1084" t="s">
        <v>962</v>
      </c>
      <c r="B52" s="1529">
        <v>2722163.1272591799</v>
      </c>
      <c r="C52" s="1529">
        <v>2672702.4133726899</v>
      </c>
      <c r="D52" s="1529">
        <v>2667604.7521973602</v>
      </c>
      <c r="E52" s="1529">
        <v>2666870.7973524402</v>
      </c>
      <c r="F52" s="1529">
        <v>2671187.9323519701</v>
      </c>
      <c r="G52" s="1529">
        <v>2674654.7951926794</v>
      </c>
      <c r="H52" s="1529">
        <v>2663852.3356989892</v>
      </c>
      <c r="I52" s="1529">
        <v>2658464.5966787199</v>
      </c>
      <c r="J52" s="1529">
        <v>2738896.9711067802</v>
      </c>
      <c r="K52" s="1529">
        <v>2744988.2127734297</v>
      </c>
      <c r="L52" s="1529">
        <v>2936657.4445096697</v>
      </c>
      <c r="M52" s="1529">
        <v>2884775.2796877301</v>
      </c>
      <c r="N52" s="1529">
        <v>3107194.0943398601</v>
      </c>
      <c r="O52" s="1529">
        <v>3198693.9795154794</v>
      </c>
      <c r="P52" s="1529">
        <v>3106327.7287771204</v>
      </c>
      <c r="Q52" s="1529">
        <v>3105342.9576174798</v>
      </c>
      <c r="R52" s="1529">
        <v>3105906.39391765</v>
      </c>
      <c r="S52" s="1529">
        <v>3146422.8819372696</v>
      </c>
      <c r="T52" s="1529">
        <v>3163500.5927748098</v>
      </c>
      <c r="U52" s="1529">
        <v>3185934.3328881199</v>
      </c>
      <c r="V52" s="1529">
        <v>3212722.681957379</v>
      </c>
      <c r="W52" s="1529">
        <v>3190858.8656036607</v>
      </c>
      <c r="X52" s="1529">
        <v>3311603.0840402199</v>
      </c>
      <c r="Y52" s="1529">
        <v>3301161.3053361997</v>
      </c>
      <c r="Z52" s="1529">
        <v>3454813.5496667004</v>
      </c>
      <c r="AA52" s="1529">
        <v>3412685.94345841</v>
      </c>
      <c r="AB52" s="1529">
        <v>3405114.2265895102</v>
      </c>
      <c r="AC52" s="1529">
        <v>3428800.72771319</v>
      </c>
      <c r="AD52" s="1529">
        <v>3340508.8195865797</v>
      </c>
      <c r="AE52" s="1529">
        <v>3388904.0061071902</v>
      </c>
      <c r="AF52" s="1529">
        <v>3415832.9388563214</v>
      </c>
      <c r="AG52" s="1529">
        <v>3420786.922751151</v>
      </c>
      <c r="AH52" s="1529">
        <v>3412033.3144828812</v>
      </c>
      <c r="AI52" s="1529">
        <v>3404999.9701405517</v>
      </c>
      <c r="AJ52" s="1529">
        <v>3706779.7792656408</v>
      </c>
      <c r="AK52" s="1529">
        <v>3581466.9096115297</v>
      </c>
      <c r="AL52" s="1529">
        <v>3768549.471341271</v>
      </c>
      <c r="AM52" s="1529">
        <v>3758099.14793834</v>
      </c>
      <c r="AN52" s="1529">
        <v>3727680.2264863406</v>
      </c>
      <c r="AO52" s="1529">
        <v>2973073.3256729897</v>
      </c>
      <c r="AP52" s="1529">
        <v>2968333.1021711603</v>
      </c>
      <c r="AQ52" s="1529">
        <v>2996456.5386066595</v>
      </c>
      <c r="AR52" s="1529">
        <v>2991216.4348596502</v>
      </c>
      <c r="AS52" s="1529">
        <v>2974073.7714808299</v>
      </c>
      <c r="AT52" s="1529">
        <v>2976295.8043587594</v>
      </c>
      <c r="AU52" s="1529">
        <v>3082883.4987783199</v>
      </c>
      <c r="AV52" s="1529">
        <v>3265760.0842312896</v>
      </c>
      <c r="AW52" s="1529">
        <v>3270958.6535716304</v>
      </c>
      <c r="AX52" s="1529">
        <v>3030087.2966406895</v>
      </c>
      <c r="AY52" s="1529">
        <v>2783865.8549774103</v>
      </c>
      <c r="AZ52" s="1529">
        <v>2594972.3751297807</v>
      </c>
      <c r="BA52" s="1529">
        <v>2588259.0119234803</v>
      </c>
      <c r="BB52" s="1529">
        <v>2569156.1800290104</v>
      </c>
      <c r="BC52" s="1529">
        <v>2517415.4319100198</v>
      </c>
      <c r="BD52" s="1530">
        <v>3264266.3877226999</v>
      </c>
      <c r="BE52" s="1529">
        <v>3216854.0695148488</v>
      </c>
      <c r="BF52" s="1529">
        <v>3158219.0209620497</v>
      </c>
      <c r="BG52" s="1532">
        <v>2757083.5134862703</v>
      </c>
      <c r="BH52" s="1529">
        <v>3002257.4356740601</v>
      </c>
      <c r="BI52" s="1529">
        <v>3066894.8903272599</v>
      </c>
      <c r="BJ52" s="1530">
        <v>3137638.0165051692</v>
      </c>
      <c r="BK52" s="1529">
        <v>3118151.4561236897</v>
      </c>
      <c r="BL52" s="1529">
        <v>3136147.3396745296</v>
      </c>
      <c r="BM52" s="1532">
        <v>3130036.3945779307</v>
      </c>
      <c r="BN52" s="1532">
        <v>3165691.0372185498</v>
      </c>
      <c r="BO52" s="1532">
        <v>3264888.7078401204</v>
      </c>
      <c r="BP52" s="1532">
        <v>3279507.0423003002</v>
      </c>
    </row>
    <row r="53" spans="1:68" s="1729" customFormat="1" ht="15.75">
      <c r="A53" s="1084" t="s">
        <v>963</v>
      </c>
      <c r="B53" s="1529">
        <v>1072162.9187818002</v>
      </c>
      <c r="C53" s="1529">
        <v>1068590.69771159</v>
      </c>
      <c r="D53" s="1529">
        <v>1064964.43031302</v>
      </c>
      <c r="E53" s="1529">
        <v>1065562.4490409</v>
      </c>
      <c r="F53" s="1529">
        <v>1073900.1782959402</v>
      </c>
      <c r="G53" s="1529">
        <v>1072068.87600346</v>
      </c>
      <c r="H53" s="1529">
        <v>1055923.86481261</v>
      </c>
      <c r="I53" s="1529">
        <v>1062409.0111926603</v>
      </c>
      <c r="J53" s="1529">
        <v>1128544.45308365</v>
      </c>
      <c r="K53" s="1529">
        <v>1137091.0408032404</v>
      </c>
      <c r="L53" s="1529">
        <v>1157263.0237065305</v>
      </c>
      <c r="M53" s="1529">
        <v>1169198.5131151001</v>
      </c>
      <c r="N53" s="1529">
        <v>1175453.8326216999</v>
      </c>
      <c r="O53" s="1529">
        <v>1156649.94490318</v>
      </c>
      <c r="P53" s="1529">
        <v>1150280.9972330502</v>
      </c>
      <c r="Q53" s="1529">
        <v>1083770.3558711701</v>
      </c>
      <c r="R53" s="1529">
        <v>1075150.5729611802</v>
      </c>
      <c r="S53" s="1529">
        <v>1096246.7129247899</v>
      </c>
      <c r="T53" s="1529">
        <v>1076810.0692672201</v>
      </c>
      <c r="U53" s="1529">
        <v>1098125.2774093801</v>
      </c>
      <c r="V53" s="1529">
        <v>1073543.49910623</v>
      </c>
      <c r="W53" s="1529">
        <v>1063660.21945021</v>
      </c>
      <c r="X53" s="1529">
        <v>908761.03270728001</v>
      </c>
      <c r="Y53" s="1529">
        <v>944963.35121317999</v>
      </c>
      <c r="Z53" s="1529">
        <v>932244.22250448004</v>
      </c>
      <c r="AA53" s="1529">
        <v>892500.01865138998</v>
      </c>
      <c r="AB53" s="1529">
        <v>898697.18872973009</v>
      </c>
      <c r="AC53" s="1529">
        <v>899649.71832063014</v>
      </c>
      <c r="AD53" s="1529">
        <v>905864.05742747989</v>
      </c>
      <c r="AE53" s="1529">
        <v>913142.91857135994</v>
      </c>
      <c r="AF53" s="1529">
        <v>923227.05796736002</v>
      </c>
      <c r="AG53" s="1529">
        <v>926680.78960034007</v>
      </c>
      <c r="AH53" s="1529">
        <v>935494.13485079014</v>
      </c>
      <c r="AI53" s="1529">
        <v>936078.40726281004</v>
      </c>
      <c r="AJ53" s="1529">
        <v>935794.88980372006</v>
      </c>
      <c r="AK53" s="1529">
        <v>942924.37545059004</v>
      </c>
      <c r="AL53" s="1529">
        <v>955402.78547107999</v>
      </c>
      <c r="AM53" s="1529">
        <v>962565.43482879002</v>
      </c>
      <c r="AN53" s="1529">
        <v>969303.09513630997</v>
      </c>
      <c r="AO53" s="1529">
        <v>1245004.3105793602</v>
      </c>
      <c r="AP53" s="1529">
        <v>1253811.6279269001</v>
      </c>
      <c r="AQ53" s="1529">
        <v>1268283.6656716696</v>
      </c>
      <c r="AR53" s="1529">
        <v>1264941.2967153201</v>
      </c>
      <c r="AS53" s="1529">
        <v>1275224.7876110501</v>
      </c>
      <c r="AT53" s="1529">
        <v>1284976.5234753799</v>
      </c>
      <c r="AU53" s="1529">
        <v>1288540.4913488701</v>
      </c>
      <c r="AV53" s="1529">
        <v>1308677.7456270899</v>
      </c>
      <c r="AW53" s="1529">
        <v>1317640.9775617903</v>
      </c>
      <c r="AX53" s="1529">
        <v>1215454.7919554999</v>
      </c>
      <c r="AY53" s="1529">
        <v>1220730.7145047302</v>
      </c>
      <c r="AZ53" s="1529">
        <v>1230624.7794997501</v>
      </c>
      <c r="BA53" s="1529">
        <v>1235630.6685374898</v>
      </c>
      <c r="BB53" s="1529">
        <v>1230698.69884124</v>
      </c>
      <c r="BC53" s="1529">
        <v>1241421.09693416</v>
      </c>
      <c r="BD53" s="1530">
        <v>1238418.5723840401</v>
      </c>
      <c r="BE53" s="1529">
        <v>1260493.3357074203</v>
      </c>
      <c r="BF53" s="1529">
        <v>1265892.0205407699</v>
      </c>
      <c r="BG53" s="1532">
        <v>1003176.9651269999</v>
      </c>
      <c r="BH53" s="1529">
        <v>1013712.93893166</v>
      </c>
      <c r="BI53" s="1529">
        <v>1019651.4273241598</v>
      </c>
      <c r="BJ53" s="1530">
        <v>1038407.3783333801</v>
      </c>
      <c r="BK53" s="1529">
        <v>1051842.2403609799</v>
      </c>
      <c r="BL53" s="1529">
        <v>1058884.1693171503</v>
      </c>
      <c r="BM53" s="1532">
        <v>1070110.1827845101</v>
      </c>
      <c r="BN53" s="1532">
        <v>1084443.51384481</v>
      </c>
      <c r="BO53" s="1532">
        <v>1063961.23523896</v>
      </c>
      <c r="BP53" s="1532">
        <v>1067521.93910154</v>
      </c>
    </row>
    <row r="54" spans="1:68" s="374" customFormat="1" ht="15.75">
      <c r="A54" s="1084" t="s">
        <v>964</v>
      </c>
      <c r="B54" s="1529">
        <v>5000</v>
      </c>
      <c r="C54" s="1529">
        <v>5000</v>
      </c>
      <c r="D54" s="1529">
        <v>5000</v>
      </c>
      <c r="E54" s="1529">
        <v>5000</v>
      </c>
      <c r="F54" s="1529">
        <v>5000</v>
      </c>
      <c r="G54" s="1529">
        <v>5000</v>
      </c>
      <c r="H54" s="1529">
        <v>5000</v>
      </c>
      <c r="I54" s="1529">
        <v>5000</v>
      </c>
      <c r="J54" s="1529">
        <v>4183.3333350000003</v>
      </c>
      <c r="K54" s="1529">
        <v>4183.3333350000003</v>
      </c>
      <c r="L54" s="1529">
        <v>4183.3333350000003</v>
      </c>
      <c r="M54" s="1529">
        <v>2625.9333329999999</v>
      </c>
      <c r="N54" s="1529">
        <v>2625.9333329999999</v>
      </c>
      <c r="O54" s="1529">
        <v>1977.728983</v>
      </c>
      <c r="P54" s="1529">
        <v>1977.728983</v>
      </c>
      <c r="Q54" s="1529">
        <v>1977.728983</v>
      </c>
      <c r="R54" s="1529">
        <v>2666.8268039999998</v>
      </c>
      <c r="S54" s="1529">
        <v>2666.8268039999998</v>
      </c>
      <c r="T54" s="1529">
        <v>2666.8268039999998</v>
      </c>
      <c r="U54" s="1529">
        <v>0</v>
      </c>
      <c r="V54" s="1529">
        <v>44214.513042999999</v>
      </c>
      <c r="W54" s="1529">
        <v>44214.513042999999</v>
      </c>
      <c r="X54" s="1529">
        <v>44476.995138999999</v>
      </c>
      <c r="Y54" s="1529">
        <v>43860.471516999998</v>
      </c>
      <c r="Z54" s="1529">
        <v>43860.471516999998</v>
      </c>
      <c r="AA54" s="1529">
        <v>43860.471516999998</v>
      </c>
      <c r="AB54" s="1529">
        <v>43314.746788999997</v>
      </c>
      <c r="AC54" s="1529">
        <v>43444.746788999997</v>
      </c>
      <c r="AD54" s="1529">
        <v>43656.043847000001</v>
      </c>
      <c r="AE54" s="1529">
        <v>44008.19447427</v>
      </c>
      <c r="AF54" s="1529">
        <v>44006.15787974</v>
      </c>
      <c r="AG54" s="1529">
        <v>44004.094979190006</v>
      </c>
      <c r="AH54" s="1529">
        <v>42605.095511839994</v>
      </c>
      <c r="AI54" s="1529">
        <v>42602.978975519996</v>
      </c>
      <c r="AJ54" s="1529">
        <v>42600.835100600001</v>
      </c>
      <c r="AK54" s="1529">
        <v>41225.199906239999</v>
      </c>
      <c r="AL54" s="1529">
        <v>41207.494609940004</v>
      </c>
      <c r="AM54" s="1529">
        <v>39827.199476199996</v>
      </c>
      <c r="AN54" s="1529">
        <v>39718.449366769994</v>
      </c>
      <c r="AO54" s="1529">
        <v>39692.922404129997</v>
      </c>
      <c r="AP54" s="1529">
        <v>38312.554329339997</v>
      </c>
      <c r="AQ54" s="1529">
        <v>38310.208937230003</v>
      </c>
      <c r="AR54" s="1529">
        <v>38307.833250440002</v>
      </c>
      <c r="AS54" s="1529">
        <v>37237.95217171</v>
      </c>
      <c r="AT54" s="1529">
        <v>1317.73295067</v>
      </c>
      <c r="AU54" s="1529">
        <v>1447.1688638399999</v>
      </c>
      <c r="AV54" s="1529">
        <v>1444.74319554</v>
      </c>
      <c r="AW54" s="1529">
        <v>1442.4212278599998</v>
      </c>
      <c r="AX54" s="1529">
        <v>1436.57187552</v>
      </c>
      <c r="AY54" s="1529">
        <v>1434.0309188900001</v>
      </c>
      <c r="AZ54" s="1529">
        <v>1431.45213046</v>
      </c>
      <c r="BA54" s="1529">
        <v>1428.8422238000001</v>
      </c>
      <c r="BB54" s="1529">
        <v>1426.19359474</v>
      </c>
      <c r="BC54" s="1529">
        <v>1423.5129453299999</v>
      </c>
      <c r="BD54" s="1530">
        <v>1420.7962387499999</v>
      </c>
      <c r="BE54" s="1529">
        <v>1418.13606327</v>
      </c>
      <c r="BF54" s="1529">
        <v>1415.24914911</v>
      </c>
      <c r="BG54" s="1532">
        <v>1412.4158284100001</v>
      </c>
      <c r="BH54" s="1529">
        <v>1409.5461281400001</v>
      </c>
      <c r="BI54" s="1529">
        <v>1405.58032043</v>
      </c>
      <c r="BJ54" s="1530">
        <v>1403.6751584000001</v>
      </c>
      <c r="BK54" s="1529">
        <v>3063.1807629800001</v>
      </c>
      <c r="BL54" s="1529">
        <v>3062.8989974299998</v>
      </c>
      <c r="BM54" s="1532">
        <v>3062.5537038299999</v>
      </c>
      <c r="BN54" s="1532">
        <v>3062.2032631900001</v>
      </c>
      <c r="BO54" s="1532">
        <v>3061.7821000999998</v>
      </c>
      <c r="BP54" s="1532">
        <v>3061.2314302899999</v>
      </c>
    </row>
    <row r="55" spans="1:68" s="374" customFormat="1" ht="15.75">
      <c r="A55" s="1084" t="s">
        <v>965</v>
      </c>
      <c r="B55" s="1529">
        <v>330819.44505474</v>
      </c>
      <c r="C55" s="1529">
        <v>347598.70310044999</v>
      </c>
      <c r="D55" s="1529">
        <v>332624.70149479999</v>
      </c>
      <c r="E55" s="1529">
        <v>299227.43100604997</v>
      </c>
      <c r="F55" s="1529">
        <v>297866.82563410001</v>
      </c>
      <c r="G55" s="1529">
        <v>306842.23336339003</v>
      </c>
      <c r="H55" s="1529">
        <v>318063.57099132001</v>
      </c>
      <c r="I55" s="1529">
        <v>322373.32089143002</v>
      </c>
      <c r="J55" s="1529">
        <v>353735.67697927996</v>
      </c>
      <c r="K55" s="1529">
        <v>314136.10055880999</v>
      </c>
      <c r="L55" s="1529">
        <v>315746.53181053</v>
      </c>
      <c r="M55" s="1529">
        <v>330322.43995030003</v>
      </c>
      <c r="N55" s="1529">
        <v>372051.51820220001</v>
      </c>
      <c r="O55" s="1529">
        <v>393638.92312662001</v>
      </c>
      <c r="P55" s="1529">
        <v>410002.82627228997</v>
      </c>
      <c r="Q55" s="1529">
        <v>393048.64486959996</v>
      </c>
      <c r="R55" s="1529">
        <v>431982.24458458991</v>
      </c>
      <c r="S55" s="1529">
        <v>444047.06760532001</v>
      </c>
      <c r="T55" s="1529">
        <v>460840.43632963987</v>
      </c>
      <c r="U55" s="1529">
        <v>437989.56634488993</v>
      </c>
      <c r="V55" s="1529">
        <v>460608.79913420003</v>
      </c>
      <c r="W55" s="1529">
        <v>471191.79546292993</v>
      </c>
      <c r="X55" s="1529">
        <v>512633.85804417002</v>
      </c>
      <c r="Y55" s="1529">
        <v>529126.23892515001</v>
      </c>
      <c r="Z55" s="1529">
        <v>658006.57596378017</v>
      </c>
      <c r="AA55" s="1529">
        <v>685371.82374943013</v>
      </c>
      <c r="AB55" s="1529">
        <v>686343.22253696993</v>
      </c>
      <c r="AC55" s="1529">
        <v>776748.91865221015</v>
      </c>
      <c r="AD55" s="1529">
        <v>844502.28023837996</v>
      </c>
      <c r="AE55" s="1529">
        <v>856906.71277640993</v>
      </c>
      <c r="AF55" s="1529">
        <v>1054432.0195637199</v>
      </c>
      <c r="AG55" s="1529">
        <v>1032817.93416809</v>
      </c>
      <c r="AH55" s="1529">
        <v>1046578.05492625</v>
      </c>
      <c r="AI55" s="1529">
        <v>954442.69535266003</v>
      </c>
      <c r="AJ55" s="1529">
        <v>990034.84893811971</v>
      </c>
      <c r="AK55" s="1529">
        <v>1023965.54188822</v>
      </c>
      <c r="AL55" s="1529">
        <v>1092776.4595528699</v>
      </c>
      <c r="AM55" s="1529">
        <v>1142918.19227379</v>
      </c>
      <c r="AN55" s="1529">
        <v>1179002.5981878301</v>
      </c>
      <c r="AO55" s="1529">
        <v>1380585.61480803</v>
      </c>
      <c r="AP55" s="1529">
        <v>1422971.6528759098</v>
      </c>
      <c r="AQ55" s="1529">
        <v>1459756.8160656102</v>
      </c>
      <c r="AR55" s="1529">
        <v>1448768.2379805699</v>
      </c>
      <c r="AS55" s="1529">
        <v>1437973.0994833598</v>
      </c>
      <c r="AT55" s="1529">
        <v>1295070.0263217702</v>
      </c>
      <c r="AU55" s="1529">
        <v>1215227.5638599601</v>
      </c>
      <c r="AV55" s="1529">
        <v>1426965.8011220002</v>
      </c>
      <c r="AW55" s="1529">
        <v>1469989.26047169</v>
      </c>
      <c r="AX55" s="1529">
        <v>1598522.7794081406</v>
      </c>
      <c r="AY55" s="1529">
        <v>1689319.11840512</v>
      </c>
      <c r="AZ55" s="1529">
        <v>1803079.3448650998</v>
      </c>
      <c r="BA55" s="1529">
        <v>1719169.8780672296</v>
      </c>
      <c r="BB55" s="1529">
        <v>1694799.2247031499</v>
      </c>
      <c r="BC55" s="1529">
        <v>1690563.1080686802</v>
      </c>
      <c r="BD55" s="1530">
        <v>1769291.2417872103</v>
      </c>
      <c r="BE55" s="1529">
        <v>1783788.7459458599</v>
      </c>
      <c r="BF55" s="1529">
        <v>1776347.4130733402</v>
      </c>
      <c r="BG55" s="1532">
        <v>1585505.5642646102</v>
      </c>
      <c r="BH55" s="1529">
        <v>1579283.70966067</v>
      </c>
      <c r="BI55" s="1529">
        <v>1574207.48400463</v>
      </c>
      <c r="BJ55" s="1530">
        <v>1495924.4671380399</v>
      </c>
      <c r="BK55" s="1529">
        <v>1471247.7298477404</v>
      </c>
      <c r="BL55" s="1529">
        <v>1495052.3670334802</v>
      </c>
      <c r="BM55" s="1532">
        <v>1221039.4410056898</v>
      </c>
      <c r="BN55" s="1532">
        <v>1234185.2509202401</v>
      </c>
      <c r="BO55" s="1532">
        <v>1231891.3530473302</v>
      </c>
      <c r="BP55" s="1532">
        <v>1065615.16792424</v>
      </c>
    </row>
    <row r="56" spans="1:68" s="1729" customFormat="1" ht="15.75">
      <c r="A56" s="1132" t="s">
        <v>849</v>
      </c>
      <c r="B56" s="1529"/>
      <c r="C56" s="1529"/>
      <c r="D56" s="1529"/>
      <c r="E56" s="1529"/>
      <c r="F56" s="1529"/>
      <c r="G56" s="1529"/>
      <c r="H56" s="1529"/>
      <c r="I56" s="1529"/>
      <c r="J56" s="1529"/>
      <c r="K56" s="1529"/>
      <c r="L56" s="1529"/>
      <c r="M56" s="1529"/>
      <c r="N56" s="1529"/>
      <c r="O56" s="1529"/>
      <c r="P56" s="1529"/>
      <c r="Q56" s="1529"/>
      <c r="R56" s="1529"/>
      <c r="S56" s="1529"/>
      <c r="T56" s="1529"/>
      <c r="U56" s="1529"/>
      <c r="V56" s="1529"/>
      <c r="W56" s="1529"/>
      <c r="X56" s="1529"/>
      <c r="Y56" s="1529"/>
      <c r="Z56" s="1529"/>
      <c r="AA56" s="1529"/>
      <c r="AB56" s="1529"/>
      <c r="AC56" s="1529"/>
      <c r="AD56" s="1529"/>
      <c r="AE56" s="1529"/>
      <c r="AF56" s="1529"/>
      <c r="AG56" s="1529"/>
      <c r="AH56" s="1529"/>
      <c r="AI56" s="1529"/>
      <c r="AJ56" s="1529"/>
      <c r="AK56" s="1529"/>
      <c r="AL56" s="1529"/>
      <c r="AM56" s="1529"/>
      <c r="AN56" s="1529"/>
      <c r="AO56" s="1529"/>
      <c r="AP56" s="1529"/>
      <c r="AQ56" s="1529"/>
      <c r="AR56" s="1529"/>
      <c r="AS56" s="1529"/>
      <c r="AT56" s="1529"/>
      <c r="AU56" s="1529"/>
      <c r="AV56" s="1529"/>
      <c r="AW56" s="1529"/>
      <c r="AX56" s="1529"/>
      <c r="AY56" s="1529"/>
      <c r="AZ56" s="1529"/>
      <c r="BA56" s="1529"/>
      <c r="BB56" s="1529"/>
      <c r="BC56" s="1529"/>
      <c r="BD56" s="1530"/>
      <c r="BE56" s="1529"/>
      <c r="BF56" s="1529"/>
      <c r="BG56" s="1532"/>
      <c r="BH56" s="1529"/>
      <c r="BI56" s="1529"/>
      <c r="BJ56" s="1530"/>
      <c r="BK56" s="1529"/>
      <c r="BL56" s="1529"/>
      <c r="BM56" s="1532"/>
      <c r="BN56" s="1532"/>
      <c r="BO56" s="1532"/>
      <c r="BP56" s="1532"/>
    </row>
    <row r="57" spans="1:68" s="1729" customFormat="1" ht="15.75">
      <c r="A57" s="1081" t="s">
        <v>966</v>
      </c>
      <c r="B57" s="1525">
        <v>2490301.3620614302</v>
      </c>
      <c r="C57" s="1525">
        <v>2515396.7459836104</v>
      </c>
      <c r="D57" s="1525">
        <v>2511338.2922507692</v>
      </c>
      <c r="E57" s="1525">
        <v>2528791.4627536596</v>
      </c>
      <c r="F57" s="1525">
        <v>2699786.7778686001</v>
      </c>
      <c r="G57" s="1525">
        <v>2651730.3275377005</v>
      </c>
      <c r="H57" s="1525">
        <v>2639751.6874816101</v>
      </c>
      <c r="I57" s="1525">
        <v>2716856.8889083699</v>
      </c>
      <c r="J57" s="1525">
        <v>2975498.1554896603</v>
      </c>
      <c r="K57" s="1525">
        <v>2681661.0706229601</v>
      </c>
      <c r="L57" s="1525">
        <v>2749020.0560365696</v>
      </c>
      <c r="M57" s="1525">
        <v>3122230.7089364403</v>
      </c>
      <c r="N57" s="1525">
        <v>3036834.8278135299</v>
      </c>
      <c r="O57" s="1525">
        <v>3005476.3102691588</v>
      </c>
      <c r="P57" s="1525">
        <v>2805408.1883362602</v>
      </c>
      <c r="Q57" s="1525">
        <v>2844985.2396604596</v>
      </c>
      <c r="R57" s="1525">
        <v>3027257.1194580193</v>
      </c>
      <c r="S57" s="1525">
        <v>2975052.4896995109</v>
      </c>
      <c r="T57" s="1525">
        <v>3151219.6432787413</v>
      </c>
      <c r="U57" s="1525">
        <v>3132762.5943979099</v>
      </c>
      <c r="V57" s="1525">
        <v>3089265.389875161</v>
      </c>
      <c r="W57" s="1525">
        <v>2968906.8818943095</v>
      </c>
      <c r="X57" s="1525">
        <v>3057084.4657912003</v>
      </c>
      <c r="Y57" s="1525">
        <v>3103870.3480375898</v>
      </c>
      <c r="Z57" s="1525">
        <v>3006254.6230113702</v>
      </c>
      <c r="AA57" s="1525">
        <v>2948439.9969052309</v>
      </c>
      <c r="AB57" s="1525">
        <v>2905238.8937085792</v>
      </c>
      <c r="AC57" s="1525">
        <v>3469584.847115241</v>
      </c>
      <c r="AD57" s="1525">
        <v>4263245.0696690194</v>
      </c>
      <c r="AE57" s="1525">
        <v>4215594.2741184905</v>
      </c>
      <c r="AF57" s="1525">
        <v>4044830.34251745</v>
      </c>
      <c r="AG57" s="1525">
        <v>4059475.8511891495</v>
      </c>
      <c r="AH57" s="1525">
        <v>4163203.8585975501</v>
      </c>
      <c r="AI57" s="1525">
        <v>3983344.4338939502</v>
      </c>
      <c r="AJ57" s="1525">
        <v>4153579.3267529607</v>
      </c>
      <c r="AK57" s="1525">
        <v>4131011.9983000099</v>
      </c>
      <c r="AL57" s="1525">
        <v>3998001.0336202499</v>
      </c>
      <c r="AM57" s="1525">
        <v>4243785.7371332292</v>
      </c>
      <c r="AN57" s="1525">
        <v>4408825.0418077204</v>
      </c>
      <c r="AO57" s="1525">
        <v>4535038.2160573006</v>
      </c>
      <c r="AP57" s="1525">
        <v>4895778.5848998604</v>
      </c>
      <c r="AQ57" s="1525">
        <v>4758417.793319569</v>
      </c>
      <c r="AR57" s="1525">
        <v>5030255.3794631995</v>
      </c>
      <c r="AS57" s="1525">
        <v>4895822.7117534699</v>
      </c>
      <c r="AT57" s="1525">
        <v>5289355.2972555999</v>
      </c>
      <c r="AU57" s="1525">
        <v>5005663.4414569316</v>
      </c>
      <c r="AV57" s="1525">
        <v>5096883.7557271505</v>
      </c>
      <c r="AW57" s="1525">
        <v>4573075.31464672</v>
      </c>
      <c r="AX57" s="1525">
        <v>4758636.7112173401</v>
      </c>
      <c r="AY57" s="1525">
        <v>4568949.6430054586</v>
      </c>
      <c r="AZ57" s="1525">
        <v>4677157.5040214807</v>
      </c>
      <c r="BA57" s="1525">
        <v>4685960.7669951301</v>
      </c>
      <c r="BB57" s="1525">
        <v>4933792.6700316807</v>
      </c>
      <c r="BC57" s="1525">
        <v>5455073.9446248999</v>
      </c>
      <c r="BD57" s="1526">
        <v>5162284.5398029704</v>
      </c>
      <c r="BE57" s="1525">
        <v>5191975.1235050606</v>
      </c>
      <c r="BF57" s="1525">
        <v>4863602.4831644697</v>
      </c>
      <c r="BG57" s="1528">
        <v>4984269.9828622006</v>
      </c>
      <c r="BH57" s="1525">
        <v>5095676.2880183496</v>
      </c>
      <c r="BI57" s="1525">
        <v>5576952.5158979781</v>
      </c>
      <c r="BJ57" s="1526">
        <v>5349172.13454617</v>
      </c>
      <c r="BK57" s="1525">
        <v>5286531.2831918998</v>
      </c>
      <c r="BL57" s="1525">
        <v>5931462.1644538194</v>
      </c>
      <c r="BM57" s="1528">
        <v>5957007.199302881</v>
      </c>
      <c r="BN57" s="1528">
        <v>6174215.6735481108</v>
      </c>
      <c r="BO57" s="1528">
        <v>5318045.2103469791</v>
      </c>
      <c r="BP57" s="1528">
        <v>5157084.215478709</v>
      </c>
    </row>
    <row r="58" spans="1:68" s="1729" customFormat="1" ht="15.75">
      <c r="A58" s="1084" t="s">
        <v>967</v>
      </c>
      <c r="B58" s="1525">
        <v>407237.11590395001</v>
      </c>
      <c r="C58" s="1525">
        <v>448128.84154878999</v>
      </c>
      <c r="D58" s="1525">
        <v>361003.53007422999</v>
      </c>
      <c r="E58" s="1525">
        <v>505805.46819411998</v>
      </c>
      <c r="F58" s="1525">
        <v>588624.36001059995</v>
      </c>
      <c r="G58" s="1525">
        <v>504815.08170569007</v>
      </c>
      <c r="H58" s="1525">
        <v>482874.80020961998</v>
      </c>
      <c r="I58" s="1525">
        <v>528050.94655547</v>
      </c>
      <c r="J58" s="1525">
        <v>520748.98460058006</v>
      </c>
      <c r="K58" s="1525">
        <v>440031.5071503201</v>
      </c>
      <c r="L58" s="1525">
        <v>398081.71303095995</v>
      </c>
      <c r="M58" s="1525">
        <v>440376.87630748999</v>
      </c>
      <c r="N58" s="1525">
        <v>607584.10031373997</v>
      </c>
      <c r="O58" s="1525">
        <v>625482.46867249999</v>
      </c>
      <c r="P58" s="1525">
        <v>530082.21598353004</v>
      </c>
      <c r="Q58" s="1525">
        <v>525043.95910736953</v>
      </c>
      <c r="R58" s="1525">
        <v>559401.52583648032</v>
      </c>
      <c r="S58" s="1525">
        <v>460089.45478491072</v>
      </c>
      <c r="T58" s="1525">
        <v>491161.17356253101</v>
      </c>
      <c r="U58" s="1525">
        <v>358531.74711197033</v>
      </c>
      <c r="V58" s="1525">
        <v>391059.53524799063</v>
      </c>
      <c r="W58" s="1525">
        <v>363809.18556490046</v>
      </c>
      <c r="X58" s="1525">
        <v>384488.93439565081</v>
      </c>
      <c r="Y58" s="1525">
        <v>414291.04529883037</v>
      </c>
      <c r="Z58" s="1525">
        <v>410814.76872746041</v>
      </c>
      <c r="AA58" s="1525">
        <v>444247.42798759043</v>
      </c>
      <c r="AB58" s="1525">
        <v>377065.36778718006</v>
      </c>
      <c r="AC58" s="1525">
        <v>579835.67795998079</v>
      </c>
      <c r="AD58" s="1525">
        <v>576001.07419304072</v>
      </c>
      <c r="AE58" s="1525">
        <v>678436.67533797084</v>
      </c>
      <c r="AF58" s="1525">
        <v>624459.4231893</v>
      </c>
      <c r="AG58" s="1525">
        <v>595581.28737491998</v>
      </c>
      <c r="AH58" s="1525">
        <v>700996.2791134899</v>
      </c>
      <c r="AI58" s="1525">
        <v>589204.85753670009</v>
      </c>
      <c r="AJ58" s="1525">
        <v>650770.37371368008</v>
      </c>
      <c r="AK58" s="1525">
        <v>651041.80145447992</v>
      </c>
      <c r="AL58" s="1525">
        <v>711232.30872795009</v>
      </c>
      <c r="AM58" s="1525">
        <v>789276.84680171008</v>
      </c>
      <c r="AN58" s="1525">
        <v>906882.05417071003</v>
      </c>
      <c r="AO58" s="1525">
        <v>884275.59149247012</v>
      </c>
      <c r="AP58" s="1525">
        <v>988724.93566568999</v>
      </c>
      <c r="AQ58" s="1525">
        <v>887770.30756669992</v>
      </c>
      <c r="AR58" s="1525">
        <v>920386.08024925995</v>
      </c>
      <c r="AS58" s="1525">
        <v>831847.46990486979</v>
      </c>
      <c r="AT58" s="1525">
        <v>942403.02269227989</v>
      </c>
      <c r="AU58" s="1525">
        <v>778937.33656851982</v>
      </c>
      <c r="AV58" s="1525">
        <v>842900.58916483994</v>
      </c>
      <c r="AW58" s="1525">
        <v>725071.14096517989</v>
      </c>
      <c r="AX58" s="1525">
        <v>804122.49313749978</v>
      </c>
      <c r="AY58" s="1525">
        <v>803480.3835674799</v>
      </c>
      <c r="AZ58" s="1525">
        <v>798523.52635202999</v>
      </c>
      <c r="BA58" s="1525">
        <v>825672.24342933996</v>
      </c>
      <c r="BB58" s="1525">
        <v>848346.9973633698</v>
      </c>
      <c r="BC58" s="1525">
        <v>898897.42111343984</v>
      </c>
      <c r="BD58" s="1526">
        <v>926238.55218382005</v>
      </c>
      <c r="BE58" s="1525">
        <v>971300.67266505992</v>
      </c>
      <c r="BF58" s="1525">
        <v>1110664.2689413999</v>
      </c>
      <c r="BG58" s="1528">
        <v>1044748.7321634602</v>
      </c>
      <c r="BH58" s="1525">
        <v>1028438.3642175498</v>
      </c>
      <c r="BI58" s="1525">
        <v>1256556.0791372098</v>
      </c>
      <c r="BJ58" s="1526">
        <v>1184386.3488892498</v>
      </c>
      <c r="BK58" s="1525">
        <v>1281384.38178286</v>
      </c>
      <c r="BL58" s="1525">
        <v>1270083.56804116</v>
      </c>
      <c r="BM58" s="1528">
        <v>1111705.7188278399</v>
      </c>
      <c r="BN58" s="1528">
        <v>1204933.0962662001</v>
      </c>
      <c r="BO58" s="1528">
        <v>1304053.9659683702</v>
      </c>
      <c r="BP58" s="1528">
        <v>1339599.2735550597</v>
      </c>
    </row>
    <row r="59" spans="1:68" s="1729" customFormat="1" ht="15.75">
      <c r="A59" s="1131" t="s">
        <v>968</v>
      </c>
      <c r="B59" s="1529">
        <v>16547.504712850001</v>
      </c>
      <c r="C59" s="1529">
        <v>18172.638665209997</v>
      </c>
      <c r="D59" s="1529">
        <v>14970.562458969998</v>
      </c>
      <c r="E59" s="1529">
        <v>14399.434076759999</v>
      </c>
      <c r="F59" s="1529">
        <v>9590.3404599599999</v>
      </c>
      <c r="G59" s="1529">
        <v>8948.2792135300006</v>
      </c>
      <c r="H59" s="1529">
        <v>11882.507007599997</v>
      </c>
      <c r="I59" s="1529">
        <v>12729.259569719999</v>
      </c>
      <c r="J59" s="1529">
        <v>11521.72706311</v>
      </c>
      <c r="K59" s="1529">
        <v>4182.8473294699997</v>
      </c>
      <c r="L59" s="1529">
        <v>1274.9475283499999</v>
      </c>
      <c r="M59" s="1529">
        <v>3761.4859218400002</v>
      </c>
      <c r="N59" s="1529">
        <v>7066.6204065100001</v>
      </c>
      <c r="O59" s="1529">
        <v>53263.675961270004</v>
      </c>
      <c r="P59" s="1529">
        <v>47758.77987155001</v>
      </c>
      <c r="Q59" s="1529">
        <v>47171.148723530001</v>
      </c>
      <c r="R59" s="1529">
        <v>77896.28706545</v>
      </c>
      <c r="S59" s="1529">
        <v>22867.11806248</v>
      </c>
      <c r="T59" s="1529">
        <v>10296.1641141</v>
      </c>
      <c r="U59" s="1529">
        <v>8144.4488052099987</v>
      </c>
      <c r="V59" s="1529">
        <v>735.99920141000007</v>
      </c>
      <c r="W59" s="1529">
        <v>4293.3673809100001</v>
      </c>
      <c r="X59" s="1529">
        <v>7140.84339146</v>
      </c>
      <c r="Y59" s="1529">
        <v>490.60462093000001</v>
      </c>
      <c r="Z59" s="1529">
        <v>342.76946265000004</v>
      </c>
      <c r="AA59" s="1529">
        <v>343.00543386999999</v>
      </c>
      <c r="AB59" s="1529">
        <v>2823.65653307</v>
      </c>
      <c r="AC59" s="1529">
        <v>2196.9115340900003</v>
      </c>
      <c r="AD59" s="1529">
        <v>380.28538300999998</v>
      </c>
      <c r="AE59" s="1529">
        <v>6281.0614455799996</v>
      </c>
      <c r="AF59" s="1529">
        <v>283.33478718999999</v>
      </c>
      <c r="AG59" s="1529">
        <v>4934.0273069099994</v>
      </c>
      <c r="AH59" s="1529">
        <v>20237.215942480001</v>
      </c>
      <c r="AI59" s="1529">
        <v>32608.219910560005</v>
      </c>
      <c r="AJ59" s="1529">
        <v>51483.896438949996</v>
      </c>
      <c r="AK59" s="1529">
        <v>79190.72549235</v>
      </c>
      <c r="AL59" s="1529">
        <v>97558.710428689999</v>
      </c>
      <c r="AM59" s="1529">
        <v>188037.43128973001</v>
      </c>
      <c r="AN59" s="1529">
        <v>139779.37540457997</v>
      </c>
      <c r="AO59" s="1529">
        <v>147748.58866146</v>
      </c>
      <c r="AP59" s="1529">
        <v>163549.38475705995</v>
      </c>
      <c r="AQ59" s="1529">
        <v>159427.81987140002</v>
      </c>
      <c r="AR59" s="1529">
        <v>191761.13577773</v>
      </c>
      <c r="AS59" s="1529">
        <v>191424.7176686</v>
      </c>
      <c r="AT59" s="1529">
        <v>236000.17167468995</v>
      </c>
      <c r="AU59" s="1529">
        <v>179992.63325720001</v>
      </c>
      <c r="AV59" s="1529">
        <v>182066.94860723001</v>
      </c>
      <c r="AW59" s="1529">
        <v>183318.87497324997</v>
      </c>
      <c r="AX59" s="1529">
        <v>179590.38375291001</v>
      </c>
      <c r="AY59" s="1529">
        <v>187861.26210769999</v>
      </c>
      <c r="AZ59" s="1529">
        <v>221563.61675176999</v>
      </c>
      <c r="BA59" s="1529">
        <v>206402.18564779995</v>
      </c>
      <c r="BB59" s="1529">
        <v>210381.13947825</v>
      </c>
      <c r="BC59" s="1529">
        <v>212906.62740562999</v>
      </c>
      <c r="BD59" s="1530">
        <v>215951.09854417999</v>
      </c>
      <c r="BE59" s="1529">
        <v>223136.7204511</v>
      </c>
      <c r="BF59" s="1529">
        <v>223629.72524601</v>
      </c>
      <c r="BG59" s="1532">
        <v>225325.77618178999</v>
      </c>
      <c r="BH59" s="1529">
        <v>229783.10501527996</v>
      </c>
      <c r="BI59" s="1529">
        <v>232078.01721853</v>
      </c>
      <c r="BJ59" s="1530">
        <v>269495.84789698001</v>
      </c>
      <c r="BK59" s="1529">
        <v>275307.42972294986</v>
      </c>
      <c r="BL59" s="1529">
        <v>282612.34123750008</v>
      </c>
      <c r="BM59" s="1532">
        <v>243499.30748041999</v>
      </c>
      <c r="BN59" s="1532">
        <v>281087.95331802999</v>
      </c>
      <c r="BO59" s="1532">
        <v>255278.43643383999</v>
      </c>
      <c r="BP59" s="1532">
        <v>251555.29595785</v>
      </c>
    </row>
    <row r="60" spans="1:68" s="1729" customFormat="1" ht="15.75">
      <c r="A60" s="1131" t="s">
        <v>969</v>
      </c>
      <c r="B60" s="1529">
        <v>0</v>
      </c>
      <c r="C60" s="1529">
        <v>0</v>
      </c>
      <c r="D60" s="1529">
        <v>0</v>
      </c>
      <c r="E60" s="1529">
        <v>0</v>
      </c>
      <c r="F60" s="1529">
        <v>3243.2177801600001</v>
      </c>
      <c r="G60" s="1529">
        <v>5243.2177801600001</v>
      </c>
      <c r="H60" s="1529">
        <v>0</v>
      </c>
      <c r="I60" s="1529">
        <v>0</v>
      </c>
      <c r="J60" s="1529">
        <v>3000</v>
      </c>
      <c r="K60" s="1529">
        <v>0</v>
      </c>
      <c r="L60" s="1529">
        <v>0</v>
      </c>
      <c r="M60" s="1529">
        <v>0</v>
      </c>
      <c r="N60" s="1529">
        <v>27849.327650540003</v>
      </c>
      <c r="O60" s="1529">
        <v>0</v>
      </c>
      <c r="P60" s="1529">
        <v>0</v>
      </c>
      <c r="Q60" s="1529">
        <v>0</v>
      </c>
      <c r="R60" s="1529">
        <v>0</v>
      </c>
      <c r="S60" s="1529">
        <v>0</v>
      </c>
      <c r="T60" s="1529">
        <v>0</v>
      </c>
      <c r="U60" s="1529">
        <v>0</v>
      </c>
      <c r="V60" s="1529">
        <v>0</v>
      </c>
      <c r="W60" s="1529">
        <v>5999.6712688999996</v>
      </c>
      <c r="X60" s="1529">
        <v>0</v>
      </c>
      <c r="Y60" s="1529">
        <v>3500</v>
      </c>
      <c r="Z60" s="1529">
        <v>3500</v>
      </c>
      <c r="AA60" s="1529">
        <v>0</v>
      </c>
      <c r="AB60" s="1529">
        <v>0</v>
      </c>
      <c r="AC60" s="1529">
        <v>0</v>
      </c>
      <c r="AD60" s="1529">
        <v>0</v>
      </c>
      <c r="AE60" s="1529">
        <v>9001.9059692700012</v>
      </c>
      <c r="AF60" s="1529">
        <v>0</v>
      </c>
      <c r="AG60" s="1529">
        <v>0</v>
      </c>
      <c r="AH60" s="1529">
        <v>0</v>
      </c>
      <c r="AI60" s="1529">
        <v>0</v>
      </c>
      <c r="AJ60" s="1529">
        <v>0</v>
      </c>
      <c r="AK60" s="1529">
        <v>0</v>
      </c>
      <c r="AL60" s="1529">
        <v>0</v>
      </c>
      <c r="AM60" s="1529">
        <v>0</v>
      </c>
      <c r="AN60" s="1529">
        <v>19950</v>
      </c>
      <c r="AO60" s="1529">
        <v>27880.64269561</v>
      </c>
      <c r="AP60" s="1529">
        <v>28338.876634880002</v>
      </c>
      <c r="AQ60" s="1529">
        <v>0</v>
      </c>
      <c r="AR60" s="1529">
        <v>12623.871960040002</v>
      </c>
      <c r="AS60" s="1529">
        <v>0</v>
      </c>
      <c r="AT60" s="1529">
        <v>0</v>
      </c>
      <c r="AU60" s="1529">
        <v>0</v>
      </c>
      <c r="AV60" s="1529">
        <v>50000</v>
      </c>
      <c r="AW60" s="1529">
        <v>45000</v>
      </c>
      <c r="AX60" s="1529">
        <v>45000</v>
      </c>
      <c r="AY60" s="1529">
        <v>53999.691825139998</v>
      </c>
      <c r="AZ60" s="1529">
        <v>45000</v>
      </c>
      <c r="BA60" s="1529">
        <v>45000</v>
      </c>
      <c r="BB60" s="1529">
        <v>49000.03286888</v>
      </c>
      <c r="BC60" s="1529">
        <v>45000</v>
      </c>
      <c r="BD60" s="1530">
        <v>45000</v>
      </c>
      <c r="BE60" s="1529">
        <v>48712.328767129999</v>
      </c>
      <c r="BF60" s="1529">
        <v>48712.328767129999</v>
      </c>
      <c r="BG60" s="1532">
        <v>50000</v>
      </c>
      <c r="BH60" s="1529">
        <v>50000</v>
      </c>
      <c r="BI60" s="1529">
        <v>50000</v>
      </c>
      <c r="BJ60" s="1530">
        <v>50000</v>
      </c>
      <c r="BK60" s="1529">
        <v>50000</v>
      </c>
      <c r="BL60" s="1529">
        <v>50000</v>
      </c>
      <c r="BM60" s="1532">
        <v>50000</v>
      </c>
      <c r="BN60" s="1532">
        <v>50000</v>
      </c>
      <c r="BO60" s="1532">
        <v>50000.000002230001</v>
      </c>
      <c r="BP60" s="1532">
        <v>0</v>
      </c>
    </row>
    <row r="61" spans="1:68" s="1729" customFormat="1" ht="15.75">
      <c r="A61" s="1131" t="s">
        <v>970</v>
      </c>
      <c r="B61" s="1529">
        <v>118627.61587129001</v>
      </c>
      <c r="C61" s="1529">
        <v>182333.52992198002</v>
      </c>
      <c r="D61" s="1529">
        <v>187704.41298361999</v>
      </c>
      <c r="E61" s="1529">
        <v>248249.31108846003</v>
      </c>
      <c r="F61" s="1529">
        <v>308714.76613311999</v>
      </c>
      <c r="G61" s="1529">
        <v>243856.10834765001</v>
      </c>
      <c r="H61" s="1529">
        <v>202831.31405960998</v>
      </c>
      <c r="I61" s="1529">
        <v>231028.26883041998</v>
      </c>
      <c r="J61" s="1529">
        <v>277586.46039705008</v>
      </c>
      <c r="K61" s="1529">
        <v>220966.06573409002</v>
      </c>
      <c r="L61" s="1529">
        <v>171293.72204036001</v>
      </c>
      <c r="M61" s="1529">
        <v>229228.04121871002</v>
      </c>
      <c r="N61" s="1529">
        <v>307816.53441816004</v>
      </c>
      <c r="O61" s="1529">
        <v>242267.62717644</v>
      </c>
      <c r="P61" s="1529">
        <v>138150.51534529999</v>
      </c>
      <c r="Q61" s="1529">
        <v>147823.79620675</v>
      </c>
      <c r="R61" s="1529">
        <v>158324.65297995001</v>
      </c>
      <c r="S61" s="1529">
        <v>172090.39521803998</v>
      </c>
      <c r="T61" s="1529">
        <v>221178.08740296998</v>
      </c>
      <c r="U61" s="1529">
        <v>114076.62703270999</v>
      </c>
      <c r="V61" s="1529">
        <v>145542.62640157001</v>
      </c>
      <c r="W61" s="1529">
        <v>111922.27901067</v>
      </c>
      <c r="X61" s="1529">
        <v>125718.81801566</v>
      </c>
      <c r="Y61" s="1529">
        <v>146039.57600839998</v>
      </c>
      <c r="Z61" s="1529">
        <v>163230.58943316998</v>
      </c>
      <c r="AA61" s="1529">
        <v>175753.21481989999</v>
      </c>
      <c r="AB61" s="1529">
        <v>148721.12170213001</v>
      </c>
      <c r="AC61" s="1529">
        <v>332523.54521681002</v>
      </c>
      <c r="AD61" s="1529">
        <v>333296.78973735997</v>
      </c>
      <c r="AE61" s="1529">
        <v>375059.92921395</v>
      </c>
      <c r="AF61" s="1529">
        <v>320117.82332878001</v>
      </c>
      <c r="AG61" s="1529">
        <v>320348.05801285006</v>
      </c>
      <c r="AH61" s="1529">
        <v>372564.95414076</v>
      </c>
      <c r="AI61" s="1529">
        <v>279152.88455414004</v>
      </c>
      <c r="AJ61" s="1529">
        <v>338045.00920411007</v>
      </c>
      <c r="AK61" s="1529">
        <v>318067.32598415</v>
      </c>
      <c r="AL61" s="1529">
        <v>346706.21595842997</v>
      </c>
      <c r="AM61" s="1529">
        <v>339981.86511872004</v>
      </c>
      <c r="AN61" s="1529">
        <v>436895.30532331002</v>
      </c>
      <c r="AO61" s="1529">
        <v>362426.78463246004</v>
      </c>
      <c r="AP61" s="1529">
        <v>425701.7153867</v>
      </c>
      <c r="AQ61" s="1529">
        <v>407987.55255709001</v>
      </c>
      <c r="AR61" s="1529">
        <v>398400.25270007993</v>
      </c>
      <c r="AS61" s="1529">
        <v>351314.19278054999</v>
      </c>
      <c r="AT61" s="1529">
        <v>407071.39882225002</v>
      </c>
      <c r="AU61" s="1529">
        <v>221108.01573429999</v>
      </c>
      <c r="AV61" s="1529">
        <v>281694.47495034995</v>
      </c>
      <c r="AW61" s="1529">
        <v>195151.5218048</v>
      </c>
      <c r="AX61" s="1529">
        <v>277315.69884422998</v>
      </c>
      <c r="AY61" s="1529">
        <v>268572.53580384003</v>
      </c>
      <c r="AZ61" s="1529">
        <v>201699.65968856</v>
      </c>
      <c r="BA61" s="1529">
        <v>254036.58938829001</v>
      </c>
      <c r="BB61" s="1529">
        <v>296176.72954105999</v>
      </c>
      <c r="BC61" s="1529">
        <v>334652.26739321998</v>
      </c>
      <c r="BD61" s="1530">
        <v>303516.58326154004</v>
      </c>
      <c r="BE61" s="1529">
        <v>362006.96427231992</v>
      </c>
      <c r="BF61" s="1529">
        <v>453070.80293429992</v>
      </c>
      <c r="BG61" s="1532">
        <v>373707.53702328005</v>
      </c>
      <c r="BH61" s="1529">
        <v>343169.02950812998</v>
      </c>
      <c r="BI61" s="1529">
        <v>601331.24895808997</v>
      </c>
      <c r="BJ61" s="1530">
        <v>495700.44622900005</v>
      </c>
      <c r="BK61" s="1529">
        <v>529399.92200466001</v>
      </c>
      <c r="BL61" s="1529">
        <v>553812.20078726998</v>
      </c>
      <c r="BM61" s="1532">
        <v>482675.49955966999</v>
      </c>
      <c r="BN61" s="1532">
        <v>504684.28367174999</v>
      </c>
      <c r="BO61" s="1532">
        <v>570147.12526674999</v>
      </c>
      <c r="BP61" s="1532">
        <v>647192.05232599995</v>
      </c>
    </row>
    <row r="62" spans="1:68" s="1729" customFormat="1" ht="15.75">
      <c r="A62" s="1131" t="s">
        <v>971</v>
      </c>
      <c r="B62" s="1529">
        <v>110582.04639239999</v>
      </c>
      <c r="C62" s="1529">
        <v>68626.825992520011</v>
      </c>
      <c r="D62" s="1529">
        <v>126277.05204783</v>
      </c>
      <c r="E62" s="1529">
        <v>135694.96939406998</v>
      </c>
      <c r="F62" s="1529">
        <v>71478.882907249994</v>
      </c>
      <c r="G62" s="1529">
        <v>60881.523635729995</v>
      </c>
      <c r="H62" s="1529">
        <v>99092.163800009992</v>
      </c>
      <c r="I62" s="1529">
        <v>111352.29981307001</v>
      </c>
      <c r="J62" s="1529">
        <v>57091.162086509998</v>
      </c>
      <c r="K62" s="1529">
        <v>45403.421020500005</v>
      </c>
      <c r="L62" s="1529">
        <v>49359.171831489999</v>
      </c>
      <c r="M62" s="1529">
        <v>46850.126232449998</v>
      </c>
      <c r="N62" s="1529">
        <v>49488.773092879994</v>
      </c>
      <c r="O62" s="1529">
        <v>110578.99433184999</v>
      </c>
      <c r="P62" s="1529">
        <v>110543.86722487002</v>
      </c>
      <c r="Q62" s="1529">
        <v>102655.94683867</v>
      </c>
      <c r="R62" s="1529">
        <v>101436.61378505999</v>
      </c>
      <c r="S62" s="1529">
        <v>43816.982211780007</v>
      </c>
      <c r="T62" s="1529">
        <v>39434.158778620003</v>
      </c>
      <c r="U62" s="1529">
        <v>32021.48642755</v>
      </c>
      <c r="V62" s="1529">
        <v>41800.772997239997</v>
      </c>
      <c r="W62" s="1529">
        <v>37933.936090080002</v>
      </c>
      <c r="X62" s="1529">
        <v>45512.272303130005</v>
      </c>
      <c r="Y62" s="1529">
        <v>64281.046702419997</v>
      </c>
      <c r="Z62" s="1529">
        <v>44190.857694630002</v>
      </c>
      <c r="AA62" s="1529">
        <v>77984.778915960007</v>
      </c>
      <c r="AB62" s="1529">
        <v>41404.890060260004</v>
      </c>
      <c r="AC62" s="1529">
        <v>55455.804412179998</v>
      </c>
      <c r="AD62" s="1529">
        <v>60084.283906979996</v>
      </c>
      <c r="AE62" s="1529">
        <v>84605.120329079989</v>
      </c>
      <c r="AF62" s="1529">
        <v>97828.581684109988</v>
      </c>
      <c r="AG62" s="1529">
        <v>68308.73662933</v>
      </c>
      <c r="AH62" s="1529">
        <v>111163.17475842001</v>
      </c>
      <c r="AI62" s="1529">
        <v>72678.245516570008</v>
      </c>
      <c r="AJ62" s="1529">
        <v>58753.62690861</v>
      </c>
      <c r="AK62" s="1529">
        <v>57338.762200240002</v>
      </c>
      <c r="AL62" s="1529">
        <v>72563.43756364999</v>
      </c>
      <c r="AM62" s="1529">
        <v>63683.411479399998</v>
      </c>
      <c r="AN62" s="1529">
        <v>114591.12980340002</v>
      </c>
      <c r="AO62" s="1529">
        <v>149562.01007932</v>
      </c>
      <c r="AP62" s="1529">
        <v>176890.19932942002</v>
      </c>
      <c r="AQ62" s="1529">
        <v>126936.34137909999</v>
      </c>
      <c r="AR62" s="1529">
        <v>125622.57812814</v>
      </c>
      <c r="AS62" s="1529">
        <v>78529.727014839998</v>
      </c>
      <c r="AT62" s="1529">
        <v>92800.820947970002</v>
      </c>
      <c r="AU62" s="1529">
        <v>124165.09780014001</v>
      </c>
      <c r="AV62" s="1529">
        <v>77746.797126629986</v>
      </c>
      <c r="AW62" s="1529">
        <v>64515.08739500001</v>
      </c>
      <c r="AX62" s="1529">
        <v>60381.57488385999</v>
      </c>
      <c r="AY62" s="1529">
        <v>52652.127716599993</v>
      </c>
      <c r="AZ62" s="1529">
        <v>53566.01863246</v>
      </c>
      <c r="BA62" s="1529">
        <v>53088.851274899993</v>
      </c>
      <c r="BB62" s="1529">
        <v>46860.063779329997</v>
      </c>
      <c r="BC62" s="1529">
        <v>41661.873018109996</v>
      </c>
      <c r="BD62" s="1530">
        <v>82227.131365830006</v>
      </c>
      <c r="BE62" s="1529">
        <v>54218.299295889992</v>
      </c>
      <c r="BF62" s="1529">
        <v>95390.032946320003</v>
      </c>
      <c r="BG62" s="1532">
        <v>114965.81210989</v>
      </c>
      <c r="BH62" s="1529">
        <v>117531.39378444001</v>
      </c>
      <c r="BI62" s="1529">
        <v>86424.789781539992</v>
      </c>
      <c r="BJ62" s="1530">
        <v>84129.747030679995</v>
      </c>
      <c r="BK62" s="1529">
        <v>114790.40014131</v>
      </c>
      <c r="BL62" s="1529">
        <v>67198.935865600011</v>
      </c>
      <c r="BM62" s="1532">
        <v>30892.154833219996</v>
      </c>
      <c r="BN62" s="1532">
        <v>60605.224636539991</v>
      </c>
      <c r="BO62" s="1532">
        <v>86879.687360180018</v>
      </c>
      <c r="BP62" s="1532">
        <v>92033.030651220004</v>
      </c>
    </row>
    <row r="63" spans="1:68" s="1729" customFormat="1" ht="15.75">
      <c r="A63" s="1131" t="s">
        <v>972</v>
      </c>
      <c r="B63" s="1529">
        <v>132030.26047978998</v>
      </c>
      <c r="C63" s="1529">
        <v>131610.68231155002</v>
      </c>
      <c r="D63" s="1529">
        <v>134101.34447169001</v>
      </c>
      <c r="E63" s="1529">
        <v>130618.45967474001</v>
      </c>
      <c r="F63" s="1529">
        <v>133128.86224928001</v>
      </c>
      <c r="G63" s="1529">
        <v>133073.63402015</v>
      </c>
      <c r="H63" s="1529">
        <v>129923.28292959</v>
      </c>
      <c r="I63" s="1529">
        <v>131888.53375561</v>
      </c>
      <c r="J63" s="1529">
        <v>132952.85168145</v>
      </c>
      <c r="K63" s="1529">
        <v>129097.96735629</v>
      </c>
      <c r="L63" s="1529">
        <v>122679.66993876999</v>
      </c>
      <c r="M63" s="1529">
        <v>118910.84195476001</v>
      </c>
      <c r="N63" s="1529">
        <v>177577.04623135997</v>
      </c>
      <c r="O63" s="1529">
        <v>173774.37980489002</v>
      </c>
      <c r="P63" s="1529">
        <v>192147.65140776001</v>
      </c>
      <c r="Q63" s="1529">
        <v>186992.62058658001</v>
      </c>
      <c r="R63" s="1529">
        <v>181691.00205513</v>
      </c>
      <c r="S63" s="1529">
        <v>181045.11601523001</v>
      </c>
      <c r="T63" s="1529">
        <v>176765.76923534003</v>
      </c>
      <c r="U63" s="1529">
        <v>164078.66246381</v>
      </c>
      <c r="V63" s="1529">
        <v>164254.73479532998</v>
      </c>
      <c r="W63" s="1529">
        <v>164568.66453497001</v>
      </c>
      <c r="X63" s="1529">
        <v>157262.65329039999</v>
      </c>
      <c r="Y63" s="1529">
        <v>157258.18326888001</v>
      </c>
      <c r="Z63" s="1529">
        <v>156352.90498096999</v>
      </c>
      <c r="AA63" s="1529">
        <v>149533.59629019001</v>
      </c>
      <c r="AB63" s="1529">
        <v>145986.43389424999</v>
      </c>
      <c r="AC63" s="1529">
        <v>148992.35970077003</v>
      </c>
      <c r="AD63" s="1529">
        <v>140488.21673356</v>
      </c>
      <c r="AE63" s="1529">
        <v>165265.18668539001</v>
      </c>
      <c r="AF63" s="1529">
        <v>168195.44204612001</v>
      </c>
      <c r="AG63" s="1529">
        <v>164036.67933759998</v>
      </c>
      <c r="AH63" s="1529">
        <v>161175.39353368996</v>
      </c>
      <c r="AI63" s="1529">
        <v>166788.62927042003</v>
      </c>
      <c r="AJ63" s="1529">
        <v>160120.94572518</v>
      </c>
      <c r="AK63" s="1529">
        <v>157368.25106849999</v>
      </c>
      <c r="AL63" s="1529">
        <v>156117.07868924999</v>
      </c>
      <c r="AM63" s="1529">
        <v>158575.89381420001</v>
      </c>
      <c r="AN63" s="1529">
        <v>158062.58469413998</v>
      </c>
      <c r="AO63" s="1529">
        <v>157585.53497203</v>
      </c>
      <c r="AP63" s="1529">
        <v>155477.52854848999</v>
      </c>
      <c r="AQ63" s="1529">
        <v>157207.23349222998</v>
      </c>
      <c r="AR63" s="1529">
        <v>157012.15275605</v>
      </c>
      <c r="AS63" s="1529">
        <v>173405.75789390996</v>
      </c>
      <c r="AT63" s="1529">
        <v>172062.09120531997</v>
      </c>
      <c r="AU63" s="1529">
        <v>217564.67811831</v>
      </c>
      <c r="AV63" s="1529">
        <v>210423.22146047998</v>
      </c>
      <c r="AW63" s="1529">
        <v>195794.72389140999</v>
      </c>
      <c r="AX63" s="1529">
        <v>202135.60365767998</v>
      </c>
      <c r="AY63" s="1529">
        <v>199665.33757572001</v>
      </c>
      <c r="AZ63" s="1529">
        <v>237781.30543886003</v>
      </c>
      <c r="BA63" s="1529">
        <v>230774.23061169</v>
      </c>
      <c r="BB63" s="1529">
        <v>210310.51616384997</v>
      </c>
      <c r="BC63" s="1529">
        <v>228714.40761903001</v>
      </c>
      <c r="BD63" s="1530">
        <v>245191.09443676</v>
      </c>
      <c r="BE63" s="1529">
        <v>249261.39343428999</v>
      </c>
      <c r="BF63" s="1529">
        <v>251997.71070606</v>
      </c>
      <c r="BG63" s="1532">
        <v>246828.04743185005</v>
      </c>
      <c r="BH63" s="1529">
        <v>247687.67984023996</v>
      </c>
      <c r="BI63" s="1529">
        <v>250556.62980988994</v>
      </c>
      <c r="BJ63" s="1530">
        <v>247415.31325492999</v>
      </c>
      <c r="BK63" s="1529">
        <v>271561.85465688998</v>
      </c>
      <c r="BL63" s="1529">
        <v>278891.87166020001</v>
      </c>
      <c r="BM63" s="1532">
        <v>267304.21436077997</v>
      </c>
      <c r="BN63" s="1532">
        <v>271009.26764725999</v>
      </c>
      <c r="BO63" s="1532">
        <v>302098.34462482005</v>
      </c>
      <c r="BP63" s="1532">
        <v>308897.89963658998</v>
      </c>
    </row>
    <row r="64" spans="1:68" s="1729" customFormat="1" ht="15.75">
      <c r="A64" s="1131" t="s">
        <v>973</v>
      </c>
      <c r="B64" s="1529">
        <v>29449.688447619999</v>
      </c>
      <c r="C64" s="1529">
        <v>47385.164657529996</v>
      </c>
      <c r="D64" s="1529">
        <v>-102049.84188787999</v>
      </c>
      <c r="E64" s="1529">
        <v>-23156.706039910005</v>
      </c>
      <c r="F64" s="1529">
        <v>62468.290480830001</v>
      </c>
      <c r="G64" s="1529">
        <v>52812.318708470004</v>
      </c>
      <c r="H64" s="1529">
        <v>39145.532412809996</v>
      </c>
      <c r="I64" s="1529">
        <v>41052.584586650002</v>
      </c>
      <c r="J64" s="1529">
        <v>38596.783372459999</v>
      </c>
      <c r="K64" s="1529">
        <v>40381.205709970003</v>
      </c>
      <c r="L64" s="1529">
        <v>53474.201691989998</v>
      </c>
      <c r="M64" s="1529">
        <v>41626.380979730005</v>
      </c>
      <c r="N64" s="1529">
        <v>37785.798514289992</v>
      </c>
      <c r="O64" s="1529">
        <v>45597.791398050002</v>
      </c>
      <c r="P64" s="1529">
        <v>41481.402134049997</v>
      </c>
      <c r="Q64" s="1529">
        <v>40400.446751839627</v>
      </c>
      <c r="R64" s="1529">
        <v>40052.969950890307</v>
      </c>
      <c r="S64" s="1529">
        <v>40269.843277380729</v>
      </c>
      <c r="T64" s="1529">
        <v>43486.994031500995</v>
      </c>
      <c r="U64" s="1529">
        <v>40210.522382690397</v>
      </c>
      <c r="V64" s="1529">
        <v>38725.401852440635</v>
      </c>
      <c r="W64" s="1529">
        <v>39091.267279370404</v>
      </c>
      <c r="X64" s="1529">
        <v>48854.347395000746</v>
      </c>
      <c r="Y64" s="1529">
        <v>42721.634698200418</v>
      </c>
      <c r="Z64" s="1529">
        <v>43197.647156040388</v>
      </c>
      <c r="AA64" s="1529">
        <v>40632.832527670442</v>
      </c>
      <c r="AB64" s="1529">
        <v>38129.265597470054</v>
      </c>
      <c r="AC64" s="1529">
        <v>40667.057096130753</v>
      </c>
      <c r="AD64" s="1529">
        <v>41751.498432130742</v>
      </c>
      <c r="AE64" s="1529">
        <v>38223.471694700813</v>
      </c>
      <c r="AF64" s="1529">
        <v>38034.241343099995</v>
      </c>
      <c r="AG64" s="1529">
        <v>37953.786088229994</v>
      </c>
      <c r="AH64" s="1529">
        <v>35855.540738140007</v>
      </c>
      <c r="AI64" s="1529">
        <v>37976.878285010003</v>
      </c>
      <c r="AJ64" s="1529">
        <v>42366.895436829996</v>
      </c>
      <c r="AK64" s="1529">
        <v>39076.736709239995</v>
      </c>
      <c r="AL64" s="1529">
        <v>38286.866087930008</v>
      </c>
      <c r="AM64" s="1529">
        <v>38998.245099659995</v>
      </c>
      <c r="AN64" s="1529">
        <v>37603.658945279996</v>
      </c>
      <c r="AO64" s="1529">
        <v>39072.030451590006</v>
      </c>
      <c r="AP64" s="1529">
        <v>38767.231009139992</v>
      </c>
      <c r="AQ64" s="1529">
        <v>36211.360266880001</v>
      </c>
      <c r="AR64" s="1529">
        <v>34966.088927219993</v>
      </c>
      <c r="AS64" s="1529">
        <v>37173.074546969998</v>
      </c>
      <c r="AT64" s="1529">
        <v>34468.540042050001</v>
      </c>
      <c r="AU64" s="1529">
        <v>36106.911658570003</v>
      </c>
      <c r="AV64" s="1529">
        <v>40969.147020149983</v>
      </c>
      <c r="AW64" s="1529">
        <v>41290.93290071997</v>
      </c>
      <c r="AX64" s="1529">
        <v>39699.231998819974</v>
      </c>
      <c r="AY64" s="1529">
        <v>40729.42853848001</v>
      </c>
      <c r="AZ64" s="1529">
        <v>38912.925840380012</v>
      </c>
      <c r="BA64" s="1529">
        <v>36370.386506660012</v>
      </c>
      <c r="BB64" s="1529">
        <v>35618.515531999998</v>
      </c>
      <c r="BC64" s="1529">
        <v>35962.245677450002</v>
      </c>
      <c r="BD64" s="1530">
        <v>34352.644575510007</v>
      </c>
      <c r="BE64" s="1529">
        <v>33964.966444330006</v>
      </c>
      <c r="BF64" s="1529">
        <v>37863.668341579993</v>
      </c>
      <c r="BG64" s="1532">
        <v>33921.559416650001</v>
      </c>
      <c r="BH64" s="1529">
        <v>40267.156069459998</v>
      </c>
      <c r="BI64" s="1529">
        <v>36165.393369159996</v>
      </c>
      <c r="BJ64" s="1530">
        <v>37644.994477660002</v>
      </c>
      <c r="BK64" s="1529">
        <v>40324.775257050002</v>
      </c>
      <c r="BL64" s="1529">
        <v>37568.218490590007</v>
      </c>
      <c r="BM64" s="1532">
        <v>37334.542593749989</v>
      </c>
      <c r="BN64" s="1532">
        <v>37546.366992620009</v>
      </c>
      <c r="BO64" s="1532">
        <v>39650.372280550007</v>
      </c>
      <c r="BP64" s="1532">
        <v>39920.9949834</v>
      </c>
    </row>
    <row r="65" spans="1:68" s="374" customFormat="1" ht="15.75">
      <c r="A65" s="1084" t="s">
        <v>974</v>
      </c>
      <c r="B65" s="1529">
        <v>239488.49639516001</v>
      </c>
      <c r="C65" s="1529">
        <v>231305.57557777999</v>
      </c>
      <c r="D65" s="1529">
        <v>229746.12505562999</v>
      </c>
      <c r="E65" s="1529">
        <v>229297.92829283001</v>
      </c>
      <c r="F65" s="1529">
        <v>231431.37825812001</v>
      </c>
      <c r="G65" s="1529">
        <v>230727.92877611</v>
      </c>
      <c r="H65" s="1529">
        <v>233934.46356660998</v>
      </c>
      <c r="I65" s="1529">
        <v>235794.87691872998</v>
      </c>
      <c r="J65" s="1529">
        <v>244282.41526514001</v>
      </c>
      <c r="K65" s="1529">
        <v>253532.21468464003</v>
      </c>
      <c r="L65" s="1529">
        <v>257991.83266508003</v>
      </c>
      <c r="M65" s="1529">
        <v>268476.55962064001</v>
      </c>
      <c r="N65" s="1529">
        <v>204103.33069253</v>
      </c>
      <c r="O65" s="1529">
        <v>203608.32405751999</v>
      </c>
      <c r="P65" s="1529">
        <v>178273.927157</v>
      </c>
      <c r="Q65" s="1529">
        <v>179055</v>
      </c>
      <c r="R65" s="1529">
        <v>179145</v>
      </c>
      <c r="S65" s="1529">
        <v>232680.20284637</v>
      </c>
      <c r="T65" s="1529">
        <v>220492.41578862999</v>
      </c>
      <c r="U65" s="1529">
        <v>229719.69755041</v>
      </c>
      <c r="V65" s="1529">
        <v>230276.88058843999</v>
      </c>
      <c r="W65" s="1529">
        <v>219225.56937427999</v>
      </c>
      <c r="X65" s="1529">
        <v>228156.37762332999</v>
      </c>
      <c r="Y65" s="1529">
        <v>203368.84519453999</v>
      </c>
      <c r="Z65" s="1529">
        <v>203789.83254407998</v>
      </c>
      <c r="AA65" s="1529">
        <v>192470.06992566001</v>
      </c>
      <c r="AB65" s="1529">
        <v>116971.08236796</v>
      </c>
      <c r="AC65" s="1529">
        <v>158875.63983005003</v>
      </c>
      <c r="AD65" s="1529">
        <v>161518.08610049996</v>
      </c>
      <c r="AE65" s="1529">
        <v>161783.97406348999</v>
      </c>
      <c r="AF65" s="1529">
        <v>158732.31259335001</v>
      </c>
      <c r="AG65" s="1529">
        <v>144077.51968276998</v>
      </c>
      <c r="AH65" s="1529">
        <v>143114.66256297997</v>
      </c>
      <c r="AI65" s="1529">
        <v>128796.89364769</v>
      </c>
      <c r="AJ65" s="1529">
        <v>128874.8877427</v>
      </c>
      <c r="AK65" s="1529">
        <v>128916.21308358001</v>
      </c>
      <c r="AL65" s="1529">
        <v>125811.81967500001</v>
      </c>
      <c r="AM65" s="1529">
        <v>126611.10970505999</v>
      </c>
      <c r="AN65" s="1529">
        <v>127199.35972805</v>
      </c>
      <c r="AO65" s="1529">
        <v>127645.08470106</v>
      </c>
      <c r="AP65" s="1529">
        <v>140157.79176584</v>
      </c>
      <c r="AQ65" s="1529">
        <v>140698.48676184</v>
      </c>
      <c r="AR65" s="1529">
        <v>143862.56205409</v>
      </c>
      <c r="AS65" s="1529">
        <v>92018.675870630002</v>
      </c>
      <c r="AT65" s="1529">
        <v>90279.16570831</v>
      </c>
      <c r="AU65" s="1529">
        <v>100781.74996589001</v>
      </c>
      <c r="AV65" s="1529">
        <v>93705.754492330001</v>
      </c>
      <c r="AW65" s="1529">
        <v>94548.932997270007</v>
      </c>
      <c r="AX65" s="1529">
        <v>95695.295893610004</v>
      </c>
      <c r="AY65" s="1529">
        <v>96751.680515850006</v>
      </c>
      <c r="AZ65" s="1529">
        <v>94883.354947190004</v>
      </c>
      <c r="BA65" s="1529">
        <v>97022.94638139999</v>
      </c>
      <c r="BB65" s="1529">
        <v>98129.537057630005</v>
      </c>
      <c r="BC65" s="1529">
        <v>110247.14831214999</v>
      </c>
      <c r="BD65" s="1530">
        <v>114074.48986382001</v>
      </c>
      <c r="BE65" s="1529">
        <v>114813.31540473999</v>
      </c>
      <c r="BF65" s="1529">
        <v>13763.49626158</v>
      </c>
      <c r="BG65" s="1532">
        <v>13811.30985555</v>
      </c>
      <c r="BH65" s="1529">
        <v>13828.198477600001</v>
      </c>
      <c r="BI65" s="1529">
        <v>13817.817307040001</v>
      </c>
      <c r="BJ65" s="1530">
        <v>13849.427514229999</v>
      </c>
      <c r="BK65" s="1529">
        <v>819.42339469000001</v>
      </c>
      <c r="BL65" s="1529">
        <v>27805.96592545</v>
      </c>
      <c r="BM65" s="1532">
        <v>62212.896647120026</v>
      </c>
      <c r="BN65" s="1532">
        <v>62864.598271769981</v>
      </c>
      <c r="BO65" s="1532">
        <v>63376.339728570005</v>
      </c>
      <c r="BP65" s="1532">
        <v>63362.543254270036</v>
      </c>
    </row>
    <row r="66" spans="1:68" s="1729" customFormat="1" ht="15.75">
      <c r="A66" s="1084" t="s">
        <v>975</v>
      </c>
      <c r="B66" s="1529">
        <v>271090.54000707</v>
      </c>
      <c r="C66" s="1529">
        <v>256424.86646507998</v>
      </c>
      <c r="D66" s="1529">
        <v>269607.55881115998</v>
      </c>
      <c r="E66" s="1529">
        <v>238641.43707525998</v>
      </c>
      <c r="F66" s="1529">
        <v>259668.91888054</v>
      </c>
      <c r="G66" s="1529">
        <v>266694.46189096995</v>
      </c>
      <c r="H66" s="1529">
        <v>214195.21325615002</v>
      </c>
      <c r="I66" s="1529">
        <v>245135.64560619</v>
      </c>
      <c r="J66" s="1529">
        <v>251969.36903830004</v>
      </c>
      <c r="K66" s="1529">
        <v>212590.79831045002</v>
      </c>
      <c r="L66" s="1529">
        <v>225371.59660513996</v>
      </c>
      <c r="M66" s="1529">
        <v>280376.55756171007</v>
      </c>
      <c r="N66" s="1529">
        <v>111885.05490884997</v>
      </c>
      <c r="O66" s="1529">
        <v>266277.16966915003</v>
      </c>
      <c r="P66" s="1529">
        <v>271522.21300901001</v>
      </c>
      <c r="Q66" s="1529">
        <v>223104.30848767998</v>
      </c>
      <c r="R66" s="1529">
        <v>209769.36757589001</v>
      </c>
      <c r="S66" s="1529">
        <v>204756.38706195002</v>
      </c>
      <c r="T66" s="1529">
        <v>209081.82100587999</v>
      </c>
      <c r="U66" s="1529">
        <v>198047.99573098999</v>
      </c>
      <c r="V66" s="1529">
        <v>190713.42988454003</v>
      </c>
      <c r="W66" s="1529">
        <v>212697.91699028999</v>
      </c>
      <c r="X66" s="1529">
        <v>206455.36517619999</v>
      </c>
      <c r="Y66" s="1529">
        <v>199194.78951060001</v>
      </c>
      <c r="Z66" s="1529">
        <v>253931.88496114002</v>
      </c>
      <c r="AA66" s="1529">
        <v>315409.86891905003</v>
      </c>
      <c r="AB66" s="1529">
        <v>234194.17731202004</v>
      </c>
      <c r="AC66" s="1529">
        <v>329794.72721467994</v>
      </c>
      <c r="AD66" s="1529">
        <v>398957.44516130007</v>
      </c>
      <c r="AE66" s="1529">
        <v>351718.43303953006</v>
      </c>
      <c r="AF66" s="1529">
        <v>363537.39447741007</v>
      </c>
      <c r="AG66" s="1529">
        <v>342473.09444097994</v>
      </c>
      <c r="AH66" s="1529">
        <v>394738.05926236999</v>
      </c>
      <c r="AI66" s="1529">
        <v>367747.74763664999</v>
      </c>
      <c r="AJ66" s="1529">
        <v>293442.06602251995</v>
      </c>
      <c r="AK66" s="1529">
        <v>276237.86577912001</v>
      </c>
      <c r="AL66" s="1529">
        <v>358444.67911639006</v>
      </c>
      <c r="AM66" s="1529">
        <v>411291.32735102996</v>
      </c>
      <c r="AN66" s="1529">
        <v>464793.79706443998</v>
      </c>
      <c r="AO66" s="1529">
        <v>442323.44809596991</v>
      </c>
      <c r="AP66" s="1529">
        <v>419285.89057613001</v>
      </c>
      <c r="AQ66" s="1529">
        <v>421280.75252108998</v>
      </c>
      <c r="AR66" s="1529">
        <v>422083.60735074</v>
      </c>
      <c r="AS66" s="1529">
        <v>467286.65005876002</v>
      </c>
      <c r="AT66" s="1529">
        <v>423398.56713664002</v>
      </c>
      <c r="AU66" s="1529">
        <v>457839.26330970996</v>
      </c>
      <c r="AV66" s="1529">
        <v>380835.63808595994</v>
      </c>
      <c r="AW66" s="1529">
        <v>304653.29137978004</v>
      </c>
      <c r="AX66" s="1529">
        <v>329601.13817860989</v>
      </c>
      <c r="AY66" s="1529">
        <v>321318.93443003012</v>
      </c>
      <c r="AZ66" s="1529">
        <v>331833.74447064998</v>
      </c>
      <c r="BA66" s="1529">
        <v>378920.33273893991</v>
      </c>
      <c r="BB66" s="1529">
        <v>427820.54516157997</v>
      </c>
      <c r="BC66" s="1529">
        <v>409671.79121127998</v>
      </c>
      <c r="BD66" s="1530">
        <v>235476.24430871999</v>
      </c>
      <c r="BE66" s="1529">
        <v>353051.72702065995</v>
      </c>
      <c r="BF66" s="1529">
        <v>281029.08782642003</v>
      </c>
      <c r="BG66" s="1532">
        <v>212420.02257793996</v>
      </c>
      <c r="BH66" s="1529">
        <v>289255.52282794996</v>
      </c>
      <c r="BI66" s="1529">
        <v>248373.89500794999</v>
      </c>
      <c r="BJ66" s="1530">
        <v>239281.42499939003</v>
      </c>
      <c r="BK66" s="1529">
        <v>216604.01718646</v>
      </c>
      <c r="BL66" s="1529">
        <v>236739.22455771005</v>
      </c>
      <c r="BM66" s="1532">
        <v>258146.32327778998</v>
      </c>
      <c r="BN66" s="1532">
        <v>185469.64480221004</v>
      </c>
      <c r="BO66" s="1532">
        <v>174920.38409117999</v>
      </c>
      <c r="BP66" s="1532">
        <v>194067.76090977999</v>
      </c>
    </row>
    <row r="67" spans="1:68" s="1729" customFormat="1" ht="15.75">
      <c r="A67" s="1084" t="s">
        <v>976</v>
      </c>
      <c r="B67" s="1529">
        <v>0</v>
      </c>
      <c r="C67" s="1529">
        <v>0</v>
      </c>
      <c r="D67" s="1529">
        <v>0</v>
      </c>
      <c r="E67" s="1529">
        <v>0</v>
      </c>
      <c r="F67" s="1529">
        <v>0</v>
      </c>
      <c r="G67" s="1529">
        <v>0</v>
      </c>
      <c r="H67" s="1529">
        <v>0</v>
      </c>
      <c r="I67" s="1529">
        <v>2626.5059516599999</v>
      </c>
      <c r="J67" s="1529">
        <v>0</v>
      </c>
      <c r="K67" s="1529">
        <v>0</v>
      </c>
      <c r="L67" s="1529">
        <v>6775</v>
      </c>
      <c r="M67" s="1529">
        <v>2650</v>
      </c>
      <c r="N67" s="1529">
        <v>3500</v>
      </c>
      <c r="O67" s="1529">
        <v>8000</v>
      </c>
      <c r="P67" s="1529">
        <v>9000</v>
      </c>
      <c r="Q67" s="1529">
        <v>4000</v>
      </c>
      <c r="R67" s="1529">
        <v>5620</v>
      </c>
      <c r="S67" s="1529">
        <v>3900</v>
      </c>
      <c r="T67" s="1529">
        <v>5000</v>
      </c>
      <c r="U67" s="1529">
        <v>0</v>
      </c>
      <c r="V67" s="1529">
        <v>7300</v>
      </c>
      <c r="W67" s="1529">
        <v>0</v>
      </c>
      <c r="X67" s="1529">
        <v>0</v>
      </c>
      <c r="Y67" s="1529">
        <v>2900</v>
      </c>
      <c r="Z67" s="1529">
        <v>0</v>
      </c>
      <c r="AA67" s="1529">
        <v>0</v>
      </c>
      <c r="AB67" s="1529">
        <v>0</v>
      </c>
      <c r="AC67" s="1529">
        <v>0</v>
      </c>
      <c r="AD67" s="1529">
        <v>0</v>
      </c>
      <c r="AE67" s="1529">
        <v>0</v>
      </c>
      <c r="AF67" s="1529">
        <v>0</v>
      </c>
      <c r="AG67" s="1529">
        <v>0</v>
      </c>
      <c r="AH67" s="1529">
        <v>0</v>
      </c>
      <c r="AI67" s="1529">
        <v>0</v>
      </c>
      <c r="AJ67" s="1529">
        <v>0</v>
      </c>
      <c r="AK67" s="1529">
        <v>0</v>
      </c>
      <c r="AL67" s="1529">
        <v>0</v>
      </c>
      <c r="AM67" s="1529">
        <v>0</v>
      </c>
      <c r="AN67" s="1529">
        <v>0</v>
      </c>
      <c r="AO67" s="1529">
        <v>0</v>
      </c>
      <c r="AP67" s="1529">
        <v>0</v>
      </c>
      <c r="AQ67" s="1529">
        <v>0</v>
      </c>
      <c r="AR67" s="1529">
        <v>0</v>
      </c>
      <c r="AS67" s="1529">
        <v>0</v>
      </c>
      <c r="AT67" s="1529">
        <v>0</v>
      </c>
      <c r="AU67" s="1529">
        <v>0</v>
      </c>
      <c r="AV67" s="1529">
        <v>0</v>
      </c>
      <c r="AW67" s="1529">
        <v>0</v>
      </c>
      <c r="AX67" s="1529">
        <v>0</v>
      </c>
      <c r="AY67" s="1529">
        <v>0</v>
      </c>
      <c r="AZ67" s="1529">
        <v>0</v>
      </c>
      <c r="BA67" s="1529">
        <v>0</v>
      </c>
      <c r="BB67" s="1529">
        <v>0</v>
      </c>
      <c r="BC67" s="1529">
        <v>0</v>
      </c>
      <c r="BD67" s="1530">
        <v>0</v>
      </c>
      <c r="BE67" s="1529">
        <v>0</v>
      </c>
      <c r="BF67" s="1529">
        <v>1000</v>
      </c>
      <c r="BG67" s="1532">
        <v>0</v>
      </c>
      <c r="BH67" s="1529">
        <v>0</v>
      </c>
      <c r="BI67" s="1529">
        <v>0</v>
      </c>
      <c r="BJ67" s="1530">
        <v>0</v>
      </c>
      <c r="BK67" s="1529">
        <v>0</v>
      </c>
      <c r="BL67" s="1529">
        <v>0</v>
      </c>
      <c r="BM67" s="1532">
        <v>0</v>
      </c>
      <c r="BN67" s="1532">
        <v>660.99569546999999</v>
      </c>
      <c r="BO67" s="1532">
        <v>668.23108629000001</v>
      </c>
      <c r="BP67" s="1532">
        <v>0</v>
      </c>
    </row>
    <row r="68" spans="1:68" s="1729" customFormat="1" ht="15.75">
      <c r="A68" s="1084" t="s">
        <v>977</v>
      </c>
      <c r="B68" s="1525">
        <v>1572485.20975525</v>
      </c>
      <c r="C68" s="1525">
        <v>1579537.4623919602</v>
      </c>
      <c r="D68" s="1525">
        <v>1650981.0783097495</v>
      </c>
      <c r="E68" s="1525">
        <v>1555046.6291914496</v>
      </c>
      <c r="F68" s="1525">
        <v>1620062.1207193402</v>
      </c>
      <c r="G68" s="1525">
        <v>1649492.8551649302</v>
      </c>
      <c r="H68" s="1525">
        <v>1708747.2104492299</v>
      </c>
      <c r="I68" s="1525">
        <v>1705248.91387632</v>
      </c>
      <c r="J68" s="1525">
        <v>1958497.38658564</v>
      </c>
      <c r="K68" s="1525">
        <v>1775506.5504775497</v>
      </c>
      <c r="L68" s="1525">
        <v>1860799.9137353897</v>
      </c>
      <c r="M68" s="1525">
        <v>2130350.7154465998</v>
      </c>
      <c r="N68" s="1525">
        <v>2109762.3418984101</v>
      </c>
      <c r="O68" s="1525">
        <v>1902108.3478699897</v>
      </c>
      <c r="P68" s="1525">
        <v>1816529.8321867203</v>
      </c>
      <c r="Q68" s="1525">
        <v>1913781.9720654108</v>
      </c>
      <c r="R68" s="1525">
        <v>2073321.2260456495</v>
      </c>
      <c r="S68" s="1525">
        <v>2073626.44500628</v>
      </c>
      <c r="T68" s="1525">
        <v>2225484.2329217</v>
      </c>
      <c r="U68" s="1525">
        <v>2346463.1540045403</v>
      </c>
      <c r="V68" s="1525">
        <v>2269915.5441541905</v>
      </c>
      <c r="W68" s="1525">
        <v>2173174.2099648393</v>
      </c>
      <c r="X68" s="1525">
        <v>2237983.7885960196</v>
      </c>
      <c r="Y68" s="1525">
        <v>2284115.6680336194</v>
      </c>
      <c r="Z68" s="1525">
        <v>2137718.1367786899</v>
      </c>
      <c r="AA68" s="1525">
        <v>1996312.6300729304</v>
      </c>
      <c r="AB68" s="1525">
        <v>2177008.2662414196</v>
      </c>
      <c r="AC68" s="1525">
        <v>2401078.80211053</v>
      </c>
      <c r="AD68" s="1525">
        <v>3126768.4642141787</v>
      </c>
      <c r="AE68" s="1525">
        <v>3023655.1916775</v>
      </c>
      <c r="AF68" s="1525">
        <v>2898101.2122573899</v>
      </c>
      <c r="AG68" s="1525">
        <v>2977343.9496904798</v>
      </c>
      <c r="AH68" s="1525">
        <v>2924354.8576587099</v>
      </c>
      <c r="AI68" s="1525">
        <v>2897594.9350729105</v>
      </c>
      <c r="AJ68" s="1525">
        <v>3080491.9992740611</v>
      </c>
      <c r="AK68" s="1525">
        <v>3074816.1179828299</v>
      </c>
      <c r="AL68" s="1525">
        <v>2802512.22610091</v>
      </c>
      <c r="AM68" s="1525">
        <v>2916606.4532754296</v>
      </c>
      <c r="AN68" s="1525">
        <v>2909949.8308445211</v>
      </c>
      <c r="AO68" s="1525">
        <v>3080794.091767801</v>
      </c>
      <c r="AP68" s="1525">
        <v>3347609.9668922015</v>
      </c>
      <c r="AQ68" s="1525">
        <v>3308668.2464699401</v>
      </c>
      <c r="AR68" s="1525">
        <v>3543923.1298091104</v>
      </c>
      <c r="AS68" s="1525">
        <v>3504669.9159192098</v>
      </c>
      <c r="AT68" s="1525">
        <v>3833274.5417183703</v>
      </c>
      <c r="AU68" s="1525">
        <v>3668105.0916128112</v>
      </c>
      <c r="AV68" s="1525">
        <v>3779441.773984021</v>
      </c>
      <c r="AW68" s="1525">
        <v>3448801.9493044899</v>
      </c>
      <c r="AX68" s="1525">
        <v>3529217.7840076201</v>
      </c>
      <c r="AY68" s="1525">
        <v>3347398.6444920986</v>
      </c>
      <c r="AZ68" s="1525">
        <v>3451916.8782516108</v>
      </c>
      <c r="BA68" s="1525">
        <v>3384345.2444454492</v>
      </c>
      <c r="BB68" s="1525">
        <v>3559495.5904491004</v>
      </c>
      <c r="BC68" s="1525">
        <v>4036257.5839880304</v>
      </c>
      <c r="BD68" s="1526">
        <v>3886495.2534466106</v>
      </c>
      <c r="BE68" s="1525">
        <v>3752809.4084146</v>
      </c>
      <c r="BF68" s="1525">
        <v>3457145.6301350696</v>
      </c>
      <c r="BG68" s="1528">
        <v>3713289.91826525</v>
      </c>
      <c r="BH68" s="1525">
        <v>3764154.2024952495</v>
      </c>
      <c r="BI68" s="1525">
        <v>4058204.7244457784</v>
      </c>
      <c r="BJ68" s="1526">
        <v>3911654.9331433</v>
      </c>
      <c r="BK68" s="1525">
        <v>3787723.4608278903</v>
      </c>
      <c r="BL68" s="1525">
        <v>4396833.4059294984</v>
      </c>
      <c r="BM68" s="1528">
        <v>4524942.2605501302</v>
      </c>
      <c r="BN68" s="1528">
        <v>4720287.3385124607</v>
      </c>
      <c r="BO68" s="1528">
        <v>3775026.2894725692</v>
      </c>
      <c r="BP68" s="1528">
        <v>3560054.6377595998</v>
      </c>
    </row>
    <row r="69" spans="1:68" s="1729" customFormat="1" ht="15.75">
      <c r="A69" s="1131" t="s">
        <v>978</v>
      </c>
      <c r="B69" s="1529">
        <v>797027.44861066039</v>
      </c>
      <c r="C69" s="1529">
        <v>779205.06997638987</v>
      </c>
      <c r="D69" s="1529">
        <v>894321.54612006992</v>
      </c>
      <c r="E69" s="1529">
        <v>772906.93953203992</v>
      </c>
      <c r="F69" s="1529">
        <v>756718.63346151018</v>
      </c>
      <c r="G69" s="1529">
        <v>762642.96664373006</v>
      </c>
      <c r="H69" s="1529">
        <v>648313.95702696999</v>
      </c>
      <c r="I69" s="1529">
        <v>740497.75443301967</v>
      </c>
      <c r="J69" s="1529">
        <v>918984.93280920014</v>
      </c>
      <c r="K69" s="1529">
        <v>795560.15083625983</v>
      </c>
      <c r="L69" s="1529">
        <v>960111.19705696998</v>
      </c>
      <c r="M69" s="1529">
        <v>1116970.00717988</v>
      </c>
      <c r="N69" s="1529">
        <v>1097089.75494826</v>
      </c>
      <c r="O69" s="1529">
        <v>956677.05374245986</v>
      </c>
      <c r="P69" s="1529">
        <v>996518.29245780967</v>
      </c>
      <c r="Q69" s="1529">
        <v>947659.71846525976</v>
      </c>
      <c r="R69" s="1529">
        <v>1054592.5040788199</v>
      </c>
      <c r="S69" s="1529">
        <v>1070094.6621784398</v>
      </c>
      <c r="T69" s="1529">
        <v>1210416.5110654901</v>
      </c>
      <c r="U69" s="1529">
        <v>1176534.9690347202</v>
      </c>
      <c r="V69" s="1529">
        <v>1118253.60078218</v>
      </c>
      <c r="W69" s="1529">
        <v>1015176.3222565</v>
      </c>
      <c r="X69" s="1529">
        <v>1301684.5196900703</v>
      </c>
      <c r="Y69" s="1529">
        <v>1342865.1533283798</v>
      </c>
      <c r="Z69" s="1529">
        <v>1171220.0055398396</v>
      </c>
      <c r="AA69" s="1529">
        <v>1170132.1464300104</v>
      </c>
      <c r="AB69" s="1529">
        <v>1407013.9376127596</v>
      </c>
      <c r="AC69" s="1529">
        <v>1355793.3859312898</v>
      </c>
      <c r="AD69" s="1529">
        <v>1877433.5790672901</v>
      </c>
      <c r="AE69" s="1529">
        <v>1710974.9287599805</v>
      </c>
      <c r="AF69" s="1529">
        <v>1911521.0420170799</v>
      </c>
      <c r="AG69" s="1529">
        <v>1969979.8558467501</v>
      </c>
      <c r="AH69" s="1529">
        <v>1903799.3374561206</v>
      </c>
      <c r="AI69" s="1529">
        <v>1832863.01196696</v>
      </c>
      <c r="AJ69" s="1529">
        <v>2252068.928557111</v>
      </c>
      <c r="AK69" s="1529">
        <v>2140072.53730223</v>
      </c>
      <c r="AL69" s="1529">
        <v>1919555.1950523199</v>
      </c>
      <c r="AM69" s="1529">
        <v>1852418.0597950101</v>
      </c>
      <c r="AN69" s="1529">
        <v>1817840.5010351902</v>
      </c>
      <c r="AO69" s="1529">
        <v>1710558.5537330201</v>
      </c>
      <c r="AP69" s="1529">
        <v>1873991.9856944098</v>
      </c>
      <c r="AQ69" s="1529">
        <v>1940473.6212838895</v>
      </c>
      <c r="AR69" s="1529">
        <v>2118454.6530869901</v>
      </c>
      <c r="AS69" s="1529">
        <v>2023151.2640003294</v>
      </c>
      <c r="AT69" s="1529">
        <v>2235461.07137438</v>
      </c>
      <c r="AU69" s="1529">
        <v>2091037.7103572001</v>
      </c>
      <c r="AV69" s="1529">
        <v>2510513.6701467414</v>
      </c>
      <c r="AW69" s="1529">
        <v>2261972.382861089</v>
      </c>
      <c r="AX69" s="1529">
        <v>2136759.65170256</v>
      </c>
      <c r="AY69" s="1529">
        <v>2047725.1703306299</v>
      </c>
      <c r="AZ69" s="1529">
        <v>2190398.3912639697</v>
      </c>
      <c r="BA69" s="1529">
        <v>2126067.8428962398</v>
      </c>
      <c r="BB69" s="1529">
        <v>2368008.8615987892</v>
      </c>
      <c r="BC69" s="1529">
        <v>2597637.4685913199</v>
      </c>
      <c r="BD69" s="1530">
        <v>2474745.5322187711</v>
      </c>
      <c r="BE69" s="1529">
        <v>2270024.05939708</v>
      </c>
      <c r="BF69" s="1529">
        <v>2030504.1935247399</v>
      </c>
      <c r="BG69" s="1532">
        <v>2198041.8953582798</v>
      </c>
      <c r="BH69" s="1529">
        <v>2222506.5933898799</v>
      </c>
      <c r="BI69" s="1529">
        <v>2481558.4921555603</v>
      </c>
      <c r="BJ69" s="1530">
        <v>2574694.8109591096</v>
      </c>
      <c r="BK69" s="1529">
        <v>2433576.6634126394</v>
      </c>
      <c r="BL69" s="1529">
        <v>2804224.1110718497</v>
      </c>
      <c r="BM69" s="1532">
        <v>2937985.67401302</v>
      </c>
      <c r="BN69" s="1532">
        <v>3047689.0327344001</v>
      </c>
      <c r="BO69" s="1532">
        <v>2362676.3819189798</v>
      </c>
      <c r="BP69" s="1532">
        <v>2095173.9235795692</v>
      </c>
    </row>
    <row r="70" spans="1:68" s="1729" customFormat="1" ht="15.75">
      <c r="A70" s="1131" t="s">
        <v>979</v>
      </c>
      <c r="B70" s="1529">
        <v>201859.15291476002</v>
      </c>
      <c r="C70" s="1529">
        <v>200065.93535764</v>
      </c>
      <c r="D70" s="1529">
        <v>168071.93938192003</v>
      </c>
      <c r="E70" s="1529">
        <v>162822.4582891</v>
      </c>
      <c r="F70" s="1529">
        <v>175278.49205327002</v>
      </c>
      <c r="G70" s="1529">
        <v>85339.51510217</v>
      </c>
      <c r="H70" s="1529">
        <v>151533.28420595999</v>
      </c>
      <c r="I70" s="1529">
        <v>175987.93523058001</v>
      </c>
      <c r="J70" s="1529">
        <v>178136.27333951002</v>
      </c>
      <c r="K70" s="1529">
        <v>132481.91688687002</v>
      </c>
      <c r="L70" s="1529">
        <v>208890.97480138997</v>
      </c>
      <c r="M70" s="1529">
        <v>213696.49379521</v>
      </c>
      <c r="N70" s="1529">
        <v>306168.89608168998</v>
      </c>
      <c r="O70" s="1529">
        <v>243427.94803434002</v>
      </c>
      <c r="P70" s="1529">
        <v>113827.35947786001</v>
      </c>
      <c r="Q70" s="1529">
        <v>219299.92322414997</v>
      </c>
      <c r="R70" s="1529">
        <v>162884.71798406</v>
      </c>
      <c r="S70" s="1529">
        <v>100545.15388088001</v>
      </c>
      <c r="T70" s="1529">
        <v>96179.762644730014</v>
      </c>
      <c r="U70" s="1529">
        <v>172231.11554547001</v>
      </c>
      <c r="V70" s="1529">
        <v>169194.86160100999</v>
      </c>
      <c r="W70" s="1529">
        <v>150902.40059509999</v>
      </c>
      <c r="X70" s="1529">
        <v>295100.64201566996</v>
      </c>
      <c r="Y70" s="1529">
        <v>282307.08711730997</v>
      </c>
      <c r="Z70" s="1529">
        <v>269785.74189860001</v>
      </c>
      <c r="AA70" s="1529">
        <v>193281.62678387004</v>
      </c>
      <c r="AB70" s="1529">
        <v>166981.51961757999</v>
      </c>
      <c r="AC70" s="1529">
        <v>138530.35397794002</v>
      </c>
      <c r="AD70" s="1529">
        <v>207595.96136957998</v>
      </c>
      <c r="AE70" s="1529">
        <v>236261.45894462001</v>
      </c>
      <c r="AF70" s="1529">
        <v>26904.162350390008</v>
      </c>
      <c r="AG70" s="1529">
        <v>45182.61334969</v>
      </c>
      <c r="AH70" s="1529">
        <v>67181.956629200009</v>
      </c>
      <c r="AI70" s="1529">
        <v>57056.851745490305</v>
      </c>
      <c r="AJ70" s="1529">
        <v>120284.55798324999</v>
      </c>
      <c r="AK70" s="1529">
        <v>153585.53654542004</v>
      </c>
      <c r="AL70" s="1529">
        <v>90741.639099309992</v>
      </c>
      <c r="AM70" s="1529">
        <v>123729.09642409997</v>
      </c>
      <c r="AN70" s="1529">
        <v>105747.99083949998</v>
      </c>
      <c r="AO70" s="1529">
        <v>121755.49442626</v>
      </c>
      <c r="AP70" s="1529">
        <v>180770.50433651</v>
      </c>
      <c r="AQ70" s="1529">
        <v>175013.62822932997</v>
      </c>
      <c r="AR70" s="1529">
        <v>209630.63687424999</v>
      </c>
      <c r="AS70" s="1529">
        <v>202010.99215937001</v>
      </c>
      <c r="AT70" s="1529">
        <v>251988.84366104996</v>
      </c>
      <c r="AU70" s="1529">
        <v>209697.96272424</v>
      </c>
      <c r="AV70" s="1529">
        <v>278163.41628181998</v>
      </c>
      <c r="AW70" s="1529">
        <v>313870.86725583998</v>
      </c>
      <c r="AX70" s="1529">
        <v>370207.16793798999</v>
      </c>
      <c r="AY70" s="1529">
        <v>386085.17751733994</v>
      </c>
      <c r="AZ70" s="1529">
        <v>363153.23611552001</v>
      </c>
      <c r="BA70" s="1529">
        <v>316201.99370180006</v>
      </c>
      <c r="BB70" s="1529">
        <v>306993.90391817002</v>
      </c>
      <c r="BC70" s="1529">
        <v>362462.9491319501</v>
      </c>
      <c r="BD70" s="1530">
        <v>415965.40463005</v>
      </c>
      <c r="BE70" s="1529">
        <v>383635.28800010995</v>
      </c>
      <c r="BF70" s="1529">
        <v>355824.32949449006</v>
      </c>
      <c r="BG70" s="1532">
        <v>333091.14610874001</v>
      </c>
      <c r="BH70" s="1529">
        <v>501171.63093460002</v>
      </c>
      <c r="BI70" s="1529">
        <v>563354.85731321003</v>
      </c>
      <c r="BJ70" s="1530">
        <v>350853.43381577003</v>
      </c>
      <c r="BK70" s="1529">
        <v>399180.81596366997</v>
      </c>
      <c r="BL70" s="1529">
        <v>464872.40917339007</v>
      </c>
      <c r="BM70" s="1532">
        <v>468619.11341163015</v>
      </c>
      <c r="BN70" s="1532">
        <v>490543.00435675017</v>
      </c>
      <c r="BO70" s="1532">
        <v>412359.43453127996</v>
      </c>
      <c r="BP70" s="1532">
        <v>499696.40225388005</v>
      </c>
    </row>
    <row r="71" spans="1:68" s="1729" customFormat="1" ht="15.75">
      <c r="A71" s="1131" t="s">
        <v>980</v>
      </c>
      <c r="B71" s="1529">
        <v>68467.434527220001</v>
      </c>
      <c r="C71" s="1529">
        <v>67545.369704779994</v>
      </c>
      <c r="D71" s="1529">
        <v>72186.270831449991</v>
      </c>
      <c r="E71" s="1529">
        <v>44219.14036564999</v>
      </c>
      <c r="F71" s="1529">
        <v>37798.758845470002</v>
      </c>
      <c r="G71" s="1529">
        <v>32037.900584859999</v>
      </c>
      <c r="H71" s="1529">
        <v>33547.695533159997</v>
      </c>
      <c r="I71" s="1529">
        <v>35181.391651080005</v>
      </c>
      <c r="J71" s="1529">
        <v>35324.831473940001</v>
      </c>
      <c r="K71" s="1529">
        <v>35514.977723769996</v>
      </c>
      <c r="L71" s="1529">
        <v>55822.505149829994</v>
      </c>
      <c r="M71" s="1529">
        <v>43485.502301479995</v>
      </c>
      <c r="N71" s="1529">
        <v>56957.818772859995</v>
      </c>
      <c r="O71" s="1529">
        <v>60024.144956000004</v>
      </c>
      <c r="P71" s="1529">
        <v>58575.647892370005</v>
      </c>
      <c r="Q71" s="1529">
        <v>37598.754033720004</v>
      </c>
      <c r="R71" s="1529">
        <v>31115.084889649996</v>
      </c>
      <c r="S71" s="1529">
        <v>34570.726903079994</v>
      </c>
      <c r="T71" s="1529">
        <v>37200.749798059987</v>
      </c>
      <c r="U71" s="1529">
        <v>35967.306736399987</v>
      </c>
      <c r="V71" s="1529">
        <v>37987.744119859992</v>
      </c>
      <c r="W71" s="1529">
        <v>36133.29452553</v>
      </c>
      <c r="X71" s="1529">
        <v>48948.635437140001</v>
      </c>
      <c r="Y71" s="1529">
        <v>53878.888625059997</v>
      </c>
      <c r="Z71" s="1529">
        <v>52071.728163569998</v>
      </c>
      <c r="AA71" s="1529">
        <v>50537.500198460009</v>
      </c>
      <c r="AB71" s="1529">
        <v>46201.384339620003</v>
      </c>
      <c r="AC71" s="1529">
        <v>31177.337872929995</v>
      </c>
      <c r="AD71" s="1529">
        <v>33896.900904980001</v>
      </c>
      <c r="AE71" s="1529">
        <v>45581.429171599993</v>
      </c>
      <c r="AF71" s="1529">
        <v>35581.276200639993</v>
      </c>
      <c r="AG71" s="1529">
        <v>35232.163255389991</v>
      </c>
      <c r="AH71" s="1529">
        <v>36408.957580109993</v>
      </c>
      <c r="AI71" s="1529">
        <v>43821.571231230002</v>
      </c>
      <c r="AJ71" s="1529">
        <v>51575.375724490004</v>
      </c>
      <c r="AK71" s="1529">
        <v>54848.89416887</v>
      </c>
      <c r="AL71" s="1529">
        <v>82966.745379679982</v>
      </c>
      <c r="AM71" s="1529">
        <v>86698.229900820006</v>
      </c>
      <c r="AN71" s="1529">
        <v>73077.003082059993</v>
      </c>
      <c r="AO71" s="1529">
        <v>48283.803733159999</v>
      </c>
      <c r="AP71" s="1529">
        <v>46508.13469536</v>
      </c>
      <c r="AQ71" s="1529">
        <v>57796.683652140004</v>
      </c>
      <c r="AR71" s="1529">
        <v>59122.76544629001</v>
      </c>
      <c r="AS71" s="1529">
        <v>60891.220136780008</v>
      </c>
      <c r="AT71" s="1529">
        <v>63680.433595320006</v>
      </c>
      <c r="AU71" s="1529">
        <v>59216.492136859997</v>
      </c>
      <c r="AV71" s="1529">
        <v>67972.790801999989</v>
      </c>
      <c r="AW71" s="1529">
        <v>66012.178350899994</v>
      </c>
      <c r="AX71" s="1529">
        <v>85993.745534559988</v>
      </c>
      <c r="AY71" s="1529">
        <v>81594.429668209996</v>
      </c>
      <c r="AZ71" s="1529">
        <v>75335.208401370008</v>
      </c>
      <c r="BA71" s="1529">
        <v>47260.646509969993</v>
      </c>
      <c r="BB71" s="1529">
        <v>43463.906222399994</v>
      </c>
      <c r="BC71" s="1529">
        <v>44305.350693690001</v>
      </c>
      <c r="BD71" s="1530">
        <v>49842.406775250005</v>
      </c>
      <c r="BE71" s="1529">
        <v>49256.276464490002</v>
      </c>
      <c r="BF71" s="1529">
        <v>50067.417976850003</v>
      </c>
      <c r="BG71" s="1532">
        <v>50881.328997309989</v>
      </c>
      <c r="BH71" s="1529">
        <v>70642.004589269985</v>
      </c>
      <c r="BI71" s="1529">
        <v>75984.473022459992</v>
      </c>
      <c r="BJ71" s="1530">
        <v>88892.069555509996</v>
      </c>
      <c r="BK71" s="1529">
        <v>82268.251616589987</v>
      </c>
      <c r="BL71" s="1529">
        <v>68348.992746819989</v>
      </c>
      <c r="BM71" s="1532">
        <v>48481.497538510004</v>
      </c>
      <c r="BN71" s="1532">
        <v>48034.409850169992</v>
      </c>
      <c r="BO71" s="1532">
        <v>68125.436681859981</v>
      </c>
      <c r="BP71" s="1532">
        <v>62509.055889399991</v>
      </c>
    </row>
    <row r="72" spans="1:68" s="1729" customFormat="1" ht="15.75">
      <c r="A72" s="1131" t="s">
        <v>981</v>
      </c>
      <c r="B72" s="1529">
        <v>4944.4846363300003</v>
      </c>
      <c r="C72" s="1529">
        <v>12089.861866789999</v>
      </c>
      <c r="D72" s="1529">
        <v>4718.6923685100001</v>
      </c>
      <c r="E72" s="1529">
        <v>17514.695587999999</v>
      </c>
      <c r="F72" s="1529">
        <v>26363.677055069998</v>
      </c>
      <c r="G72" s="1529">
        <v>5941.4835352999999</v>
      </c>
      <c r="H72" s="1529">
        <v>11638.638781799998</v>
      </c>
      <c r="I72" s="1529">
        <v>3390.5980047800003</v>
      </c>
      <c r="J72" s="1529">
        <v>9544.7078773499979</v>
      </c>
      <c r="K72" s="1529">
        <v>9912.7463325200006</v>
      </c>
      <c r="L72" s="1529">
        <v>4694.8427780399998</v>
      </c>
      <c r="M72" s="1529">
        <v>11579.202974040001</v>
      </c>
      <c r="N72" s="1529">
        <v>4787.96985012</v>
      </c>
      <c r="O72" s="1529">
        <v>6999.3849051399993</v>
      </c>
      <c r="P72" s="1529">
        <v>7054.61103559</v>
      </c>
      <c r="Q72" s="1529">
        <v>2456.2955980000002</v>
      </c>
      <c r="R72" s="1529">
        <v>955.50856599999997</v>
      </c>
      <c r="S72" s="1529">
        <v>3841.8486370100004</v>
      </c>
      <c r="T72" s="1529">
        <v>1124.6791369100001</v>
      </c>
      <c r="U72" s="1529">
        <v>1521.70352809</v>
      </c>
      <c r="V72" s="1529">
        <v>1171.2967268900002</v>
      </c>
      <c r="W72" s="1529">
        <v>5413.6523957000009</v>
      </c>
      <c r="X72" s="1529">
        <v>7671.7406754100002</v>
      </c>
      <c r="Y72" s="1529">
        <v>4621.3567534200001</v>
      </c>
      <c r="Z72" s="1529">
        <v>4770.5175261899994</v>
      </c>
      <c r="AA72" s="1529">
        <v>2998.3719751100002</v>
      </c>
      <c r="AB72" s="1529">
        <v>2401.39845311</v>
      </c>
      <c r="AC72" s="1529">
        <v>35972.239512250002</v>
      </c>
      <c r="AD72" s="1529">
        <v>11472.293579899999</v>
      </c>
      <c r="AE72" s="1529">
        <v>19448.769220559996</v>
      </c>
      <c r="AF72" s="1529">
        <v>1497.9800657200001</v>
      </c>
      <c r="AG72" s="1529">
        <v>797.67060000000004</v>
      </c>
      <c r="AH72" s="1529">
        <v>0</v>
      </c>
      <c r="AI72" s="1529">
        <v>899.48557400999994</v>
      </c>
      <c r="AJ72" s="1529">
        <v>3893.7426729200001</v>
      </c>
      <c r="AK72" s="1529">
        <v>0</v>
      </c>
      <c r="AL72" s="1529">
        <v>6610.4302459999999</v>
      </c>
      <c r="AM72" s="1529">
        <v>55890.533046999997</v>
      </c>
      <c r="AN72" s="1529">
        <v>63416.335769400001</v>
      </c>
      <c r="AO72" s="1529">
        <v>12591.71080201</v>
      </c>
      <c r="AP72" s="1529">
        <v>1487.1443790000001</v>
      </c>
      <c r="AQ72" s="1529">
        <v>15353.879238</v>
      </c>
      <c r="AR72" s="1529">
        <v>4512.8008580300011</v>
      </c>
      <c r="AS72" s="1529">
        <v>8615.1280283800006</v>
      </c>
      <c r="AT72" s="1529">
        <v>25303.409963909999</v>
      </c>
      <c r="AU72" s="1529">
        <v>19608.206276149998</v>
      </c>
      <c r="AV72" s="1529">
        <v>6763.0463738999997</v>
      </c>
      <c r="AW72" s="1529">
        <v>16502.261669020001</v>
      </c>
      <c r="AX72" s="1529">
        <v>-4.0000000000000001E-8</v>
      </c>
      <c r="AY72" s="1529">
        <v>27535.078487089999</v>
      </c>
      <c r="AZ72" s="1529">
        <v>25389.671501090001</v>
      </c>
      <c r="BA72" s="1529">
        <v>-2365.16854483</v>
      </c>
      <c r="BB72" s="1529">
        <v>1451.6049637900001</v>
      </c>
      <c r="BC72" s="1529">
        <v>-4162.2510762600004</v>
      </c>
      <c r="BD72" s="1530">
        <v>1940.5996848699999</v>
      </c>
      <c r="BE72" s="1529">
        <v>2015.3539868700002</v>
      </c>
      <c r="BF72" s="1529">
        <v>-4485.9659184400007</v>
      </c>
      <c r="BG72" s="1532">
        <v>11324.07856697</v>
      </c>
      <c r="BH72" s="1529">
        <v>34607.304784349995</v>
      </c>
      <c r="BI72" s="1529">
        <v>26357.128446720002</v>
      </c>
      <c r="BJ72" s="1530">
        <v>16535.7480411</v>
      </c>
      <c r="BK72" s="1529">
        <v>400.1649329899999</v>
      </c>
      <c r="BL72" s="1529">
        <v>29809.828001409998</v>
      </c>
      <c r="BM72" s="1532">
        <v>3374.7232347499998</v>
      </c>
      <c r="BN72" s="1532">
        <v>3905.6566338499997</v>
      </c>
      <c r="BO72" s="1532">
        <v>1975.71906795</v>
      </c>
      <c r="BP72" s="1532">
        <v>125.71117412000001</v>
      </c>
    </row>
    <row r="73" spans="1:68" s="1729" customFormat="1" ht="15.75">
      <c r="A73" s="1131" t="s">
        <v>982</v>
      </c>
      <c r="B73" s="1529">
        <v>142634.76571063002</v>
      </c>
      <c r="C73" s="1529">
        <v>169856.49775880002</v>
      </c>
      <c r="D73" s="1529">
        <v>212742.63427135002</v>
      </c>
      <c r="E73" s="1529">
        <v>268868.10751218995</v>
      </c>
      <c r="F73" s="1529">
        <v>321881.80443893</v>
      </c>
      <c r="G73" s="1529">
        <v>387412.25655630993</v>
      </c>
      <c r="H73" s="1529">
        <v>438572.51803903002</v>
      </c>
      <c r="I73" s="1529">
        <v>489362.51831079012</v>
      </c>
      <c r="J73" s="1529">
        <v>487697.62101495004</v>
      </c>
      <c r="K73" s="1529">
        <v>536976.47786621994</v>
      </c>
      <c r="L73" s="1529">
        <v>220216.67635148999</v>
      </c>
      <c r="M73" s="1529">
        <v>277802.56954649999</v>
      </c>
      <c r="N73" s="1529">
        <v>137121.91541915998</v>
      </c>
      <c r="O73" s="1529">
        <v>222119.17872667999</v>
      </c>
      <c r="P73" s="1529">
        <v>279732.33823018998</v>
      </c>
      <c r="Q73" s="1529">
        <v>348313.6915392701</v>
      </c>
      <c r="R73" s="1529">
        <v>384474.59215021995</v>
      </c>
      <c r="S73" s="1529">
        <v>416193.45510611992</v>
      </c>
      <c r="T73" s="1529">
        <v>450128.62593901996</v>
      </c>
      <c r="U73" s="1529">
        <v>520993.38086155994</v>
      </c>
      <c r="V73" s="1529">
        <v>568987.81340255006</v>
      </c>
      <c r="W73" s="1529">
        <v>615038.29582866991</v>
      </c>
      <c r="X73" s="1529">
        <v>109994.97144216001</v>
      </c>
      <c r="Y73" s="1529">
        <v>159343.61341085</v>
      </c>
      <c r="Z73" s="1529">
        <v>190988.57647661999</v>
      </c>
      <c r="AA73" s="1529">
        <v>194423.72651363999</v>
      </c>
      <c r="AB73" s="1529">
        <v>222596.78228761003</v>
      </c>
      <c r="AC73" s="1529">
        <v>303825.877698</v>
      </c>
      <c r="AD73" s="1529">
        <v>356980.19502025994</v>
      </c>
      <c r="AE73" s="1529">
        <v>421733.34043335012</v>
      </c>
      <c r="AF73" s="1529">
        <v>285237.58699849003</v>
      </c>
      <c r="AG73" s="1529">
        <v>289258.02648186003</v>
      </c>
      <c r="AH73" s="1529">
        <v>307270.3962931899</v>
      </c>
      <c r="AI73" s="1529">
        <v>349345.82235849998</v>
      </c>
      <c r="AJ73" s="1529">
        <v>45259.946512210008</v>
      </c>
      <c r="AK73" s="1529">
        <v>88586.195477549991</v>
      </c>
      <c r="AL73" s="1529">
        <v>148104.59404472003</v>
      </c>
      <c r="AM73" s="1529">
        <v>205326.67446015007</v>
      </c>
      <c r="AN73" s="1529">
        <v>277789.65499204997</v>
      </c>
      <c r="AO73" s="1529">
        <v>355627.97282260004</v>
      </c>
      <c r="AP73" s="1529">
        <v>401038.37297884992</v>
      </c>
      <c r="AQ73" s="1529">
        <v>432425.1512572401</v>
      </c>
      <c r="AR73" s="1529">
        <v>501816.99722187</v>
      </c>
      <c r="AS73" s="1529">
        <v>551426.11308443011</v>
      </c>
      <c r="AT73" s="1529">
        <v>606050.67144921981</v>
      </c>
      <c r="AU73" s="1529">
        <v>593183.70459054993</v>
      </c>
      <c r="AV73" s="1529">
        <v>68967.757224270026</v>
      </c>
      <c r="AW73" s="1529">
        <v>116285.23897239999</v>
      </c>
      <c r="AX73" s="1529">
        <v>144906.68458998005</v>
      </c>
      <c r="AY73" s="1529">
        <v>225774.21826123999</v>
      </c>
      <c r="AZ73" s="1529">
        <v>243529.16420936008</v>
      </c>
      <c r="BA73" s="1529">
        <v>324177.15125821001</v>
      </c>
      <c r="BB73" s="1529">
        <v>355556.27279739</v>
      </c>
      <c r="BC73" s="1529">
        <v>326117.24742311001</v>
      </c>
      <c r="BD73" s="1530">
        <v>365946.94391128002</v>
      </c>
      <c r="BE73" s="1529">
        <v>498921.53385913</v>
      </c>
      <c r="BF73" s="1529">
        <v>543288.94576993992</v>
      </c>
      <c r="BG73" s="1532">
        <v>656147.01110488991</v>
      </c>
      <c r="BH73" s="1529">
        <v>59155.969080079994</v>
      </c>
      <c r="BI73" s="1529">
        <v>151029.17557938001</v>
      </c>
      <c r="BJ73" s="1530">
        <v>226274.12113530998</v>
      </c>
      <c r="BK73" s="1529">
        <v>275391.53059015999</v>
      </c>
      <c r="BL73" s="1529">
        <v>329921.88710928004</v>
      </c>
      <c r="BM73" s="1532">
        <v>418265.92997416004</v>
      </c>
      <c r="BN73" s="1532">
        <v>475711.53421046998</v>
      </c>
      <c r="BO73" s="1532">
        <v>403662.43440959998</v>
      </c>
      <c r="BP73" s="1532">
        <v>487784.16500591009</v>
      </c>
    </row>
    <row r="74" spans="1:68" s="1729" customFormat="1" ht="15.75">
      <c r="A74" s="1131" t="s">
        <v>36</v>
      </c>
      <c r="B74" s="1529">
        <v>15.041052890000001</v>
      </c>
      <c r="C74" s="1529">
        <v>15.07574717</v>
      </c>
      <c r="D74" s="1529">
        <v>15.096367870000002</v>
      </c>
      <c r="E74" s="1529">
        <v>1254.4116825999999</v>
      </c>
      <c r="F74" s="1529">
        <v>7001.6041171399993</v>
      </c>
      <c r="G74" s="1529">
        <v>8915.0452700499991</v>
      </c>
      <c r="H74" s="1529">
        <v>12597.41342748</v>
      </c>
      <c r="I74" s="1529">
        <v>14.936625780000002</v>
      </c>
      <c r="J74" s="1529">
        <v>8956.3649555100001</v>
      </c>
      <c r="K74" s="1529">
        <v>9772.2050240900007</v>
      </c>
      <c r="L74" s="1529">
        <v>9769.3711633799994</v>
      </c>
      <c r="M74" s="1529">
        <v>7896.6247451300005</v>
      </c>
      <c r="N74" s="1529">
        <v>15.651913370000001</v>
      </c>
      <c r="O74" s="1529">
        <v>7860.7184219599994</v>
      </c>
      <c r="P74" s="1529">
        <v>7057.8700756699991</v>
      </c>
      <c r="Q74" s="1529">
        <v>7273.7466804099995</v>
      </c>
      <c r="R74" s="1529">
        <v>7056.5404739399992</v>
      </c>
      <c r="S74" s="1529">
        <v>293.00918480000001</v>
      </c>
      <c r="T74" s="1529">
        <v>14.52680198</v>
      </c>
      <c r="U74" s="1529">
        <v>15.696801530000002</v>
      </c>
      <c r="V74" s="1529">
        <v>15.824495460000001</v>
      </c>
      <c r="W74" s="1529">
        <v>15.8462779</v>
      </c>
      <c r="X74" s="1529">
        <v>13.73613568</v>
      </c>
      <c r="Y74" s="1529">
        <v>60.751583849999996</v>
      </c>
      <c r="Z74" s="1529">
        <v>17.106875559999999</v>
      </c>
      <c r="AA74" s="1529">
        <v>337.59925024</v>
      </c>
      <c r="AB74" s="1529">
        <v>337.64409188999997</v>
      </c>
      <c r="AC74" s="1529">
        <v>336.82529308999995</v>
      </c>
      <c r="AD74" s="1529">
        <v>336.82993766999999</v>
      </c>
      <c r="AE74" s="1529">
        <v>337.35357064999999</v>
      </c>
      <c r="AF74" s="1529">
        <v>336.93779322</v>
      </c>
      <c r="AG74" s="1529">
        <v>336.86064133999997</v>
      </c>
      <c r="AH74" s="1529">
        <v>336.8608188</v>
      </c>
      <c r="AI74" s="1529">
        <v>398.88254022999996</v>
      </c>
      <c r="AJ74" s="1529">
        <v>398.88276925999998</v>
      </c>
      <c r="AK74" s="1529">
        <v>415.68032169999998</v>
      </c>
      <c r="AL74" s="1529">
        <v>1059.3633228399999</v>
      </c>
      <c r="AM74" s="1529">
        <v>1086.66156108</v>
      </c>
      <c r="AN74" s="1529">
        <v>1107.1282614900001</v>
      </c>
      <c r="AO74" s="1529">
        <v>1118.7943168299998</v>
      </c>
      <c r="AP74" s="1529">
        <v>1270.2490175599999</v>
      </c>
      <c r="AQ74" s="1529">
        <v>6948.1480120999995</v>
      </c>
      <c r="AR74" s="1529">
        <v>6968.6143350600005</v>
      </c>
      <c r="AS74" s="1529">
        <v>7191.2775372400001</v>
      </c>
      <c r="AT74" s="1529">
        <v>6270.4490873100003</v>
      </c>
      <c r="AU74" s="1529">
        <v>6283.6409159800005</v>
      </c>
      <c r="AV74" s="1529">
        <v>740.43681399000002</v>
      </c>
      <c r="AW74" s="1529">
        <v>760.58883776000005</v>
      </c>
      <c r="AX74" s="1529">
        <v>490.86350717999994</v>
      </c>
      <c r="AY74" s="1529">
        <v>719.53642631999992</v>
      </c>
      <c r="AZ74" s="1529">
        <v>1747.0226879199997</v>
      </c>
      <c r="BA74" s="1529">
        <v>1827.1530155900002</v>
      </c>
      <c r="BB74" s="1529">
        <v>1932.37929829</v>
      </c>
      <c r="BC74" s="1529">
        <v>2596.0491935999999</v>
      </c>
      <c r="BD74" s="1530">
        <v>1186.59705792</v>
      </c>
      <c r="BE74" s="1529">
        <v>266.84701505999999</v>
      </c>
      <c r="BF74" s="1529">
        <v>1035.7748344700001</v>
      </c>
      <c r="BG74" s="1532">
        <v>215.64458256999998</v>
      </c>
      <c r="BH74" s="1529">
        <v>230.51361703000001</v>
      </c>
      <c r="BI74" s="1529">
        <v>174.24854215000002</v>
      </c>
      <c r="BJ74" s="1530">
        <v>154.66997837</v>
      </c>
      <c r="BK74" s="1529">
        <v>31835.632848850004</v>
      </c>
      <c r="BL74" s="1529">
        <v>31738.634216489998</v>
      </c>
      <c r="BM74" s="1532">
        <v>36773.740154489999</v>
      </c>
      <c r="BN74" s="1532">
        <v>36749.621571810007</v>
      </c>
      <c r="BO74" s="1532">
        <v>5096.7315793299995</v>
      </c>
      <c r="BP74" s="1532">
        <v>5112.8851784399994</v>
      </c>
    </row>
    <row r="75" spans="1:68" s="1729" customFormat="1" ht="15.75">
      <c r="A75" s="1131" t="s">
        <v>983</v>
      </c>
      <c r="B75" s="1529">
        <v>15875.31432616</v>
      </c>
      <c r="C75" s="1529">
        <v>23863.935106960005</v>
      </c>
      <c r="D75" s="1529">
        <v>17472.204424610001</v>
      </c>
      <c r="E75" s="1529">
        <v>9337.2914888399991</v>
      </c>
      <c r="F75" s="1529">
        <v>12607.517758139998</v>
      </c>
      <c r="G75" s="1529">
        <v>9717.3375926500012</v>
      </c>
      <c r="H75" s="1529">
        <v>12200.845948630002</v>
      </c>
      <c r="I75" s="1529">
        <v>17479.69049108</v>
      </c>
      <c r="J75" s="1529">
        <v>18414.288508779999</v>
      </c>
      <c r="K75" s="1529">
        <v>31186.953202260003</v>
      </c>
      <c r="L75" s="1529">
        <v>23149.626993239999</v>
      </c>
      <c r="M75" s="1529">
        <v>43499.022858650002</v>
      </c>
      <c r="N75" s="1529">
        <v>32793.268734080004</v>
      </c>
      <c r="O75" s="1529">
        <v>26829.396903430003</v>
      </c>
      <c r="P75" s="1529">
        <v>20643.635688590002</v>
      </c>
      <c r="Q75" s="1529">
        <v>23086.204297100001</v>
      </c>
      <c r="R75" s="1529">
        <v>23263.512936470004</v>
      </c>
      <c r="S75" s="1529">
        <v>30702.223980459996</v>
      </c>
      <c r="T75" s="1529">
        <v>33396.758009060002</v>
      </c>
      <c r="U75" s="1529">
        <v>23308.210062489998</v>
      </c>
      <c r="V75" s="1529">
        <v>26320.588023129996</v>
      </c>
      <c r="W75" s="1529">
        <v>28211.20441287</v>
      </c>
      <c r="X75" s="1529">
        <v>43995.243203040001</v>
      </c>
      <c r="Y75" s="1529">
        <v>50109.789105479998</v>
      </c>
      <c r="Z75" s="1529">
        <v>49136.826957140001</v>
      </c>
      <c r="AA75" s="1529">
        <v>42248.748490029997</v>
      </c>
      <c r="AB75" s="1529">
        <v>29243.529136140001</v>
      </c>
      <c r="AC75" s="1529">
        <v>33696.567797099997</v>
      </c>
      <c r="AD75" s="1529">
        <v>34205.283043060008</v>
      </c>
      <c r="AE75" s="1529">
        <v>35119.372513319999</v>
      </c>
      <c r="AF75" s="1529">
        <v>37200.965255009993</v>
      </c>
      <c r="AG75" s="1529">
        <v>37828.34709268</v>
      </c>
      <c r="AH75" s="1529">
        <v>39798.884688149999</v>
      </c>
      <c r="AI75" s="1529">
        <v>42349.040441029996</v>
      </c>
      <c r="AJ75" s="1529">
        <v>41538.06372274</v>
      </c>
      <c r="AK75" s="1529">
        <v>45206.723605430001</v>
      </c>
      <c r="AL75" s="1529">
        <v>45980.39233173</v>
      </c>
      <c r="AM75" s="1529">
        <v>44087.252770780004</v>
      </c>
      <c r="AN75" s="1529">
        <v>37597.551162279997</v>
      </c>
      <c r="AO75" s="1529">
        <v>32235.025521189997</v>
      </c>
      <c r="AP75" s="1529">
        <v>31437.757221849995</v>
      </c>
      <c r="AQ75" s="1529">
        <v>31215.878562309998</v>
      </c>
      <c r="AR75" s="1529">
        <v>26029.486546949996</v>
      </c>
      <c r="AS75" s="1529">
        <v>26043.406045619995</v>
      </c>
      <c r="AT75" s="1529">
        <v>30952.583769459998</v>
      </c>
      <c r="AU75" s="1529">
        <v>40019.417095010002</v>
      </c>
      <c r="AV75" s="1529">
        <v>43254.301764299998</v>
      </c>
      <c r="AW75" s="1529">
        <v>46093.919392620002</v>
      </c>
      <c r="AX75" s="1529">
        <v>38504.819629459998</v>
      </c>
      <c r="AY75" s="1529">
        <v>38747.992385169993</v>
      </c>
      <c r="AZ75" s="1529">
        <v>41734.274955139997</v>
      </c>
      <c r="BA75" s="1529">
        <v>32310.949369329999</v>
      </c>
      <c r="BB75" s="1529">
        <v>30405.162446949998</v>
      </c>
      <c r="BC75" s="1529">
        <v>29308.408214429997</v>
      </c>
      <c r="BD75" s="1530">
        <v>26596.943335630003</v>
      </c>
      <c r="BE75" s="1529">
        <v>23113.00611626</v>
      </c>
      <c r="BF75" s="1529">
        <v>23089.623768630001</v>
      </c>
      <c r="BG75" s="1532">
        <v>26000.627417050004</v>
      </c>
      <c r="BH75" s="1529">
        <v>32401.735505050001</v>
      </c>
      <c r="BI75" s="1529">
        <v>33528.717150889999</v>
      </c>
      <c r="BJ75" s="1530">
        <v>31005.333726250003</v>
      </c>
      <c r="BK75" s="1529">
        <v>35223.954544189997</v>
      </c>
      <c r="BL75" s="1529">
        <v>32943.424260829997</v>
      </c>
      <c r="BM75" s="1532">
        <v>32980.80891277</v>
      </c>
      <c r="BN75" s="1532">
        <v>39146.729230479992</v>
      </c>
      <c r="BO75" s="1532">
        <v>42783.219963269992</v>
      </c>
      <c r="BP75" s="1532">
        <v>39451.457261770003</v>
      </c>
    </row>
    <row r="76" spans="1:68" s="374" customFormat="1" ht="15.75">
      <c r="A76" s="1131" t="s">
        <v>913</v>
      </c>
      <c r="B76" s="1529">
        <v>231665.32596017999</v>
      </c>
      <c r="C76" s="1529">
        <v>221485.59242476002</v>
      </c>
      <c r="D76" s="1529">
        <v>194072.12796478</v>
      </c>
      <c r="E76" s="1529">
        <v>191471.73280005006</v>
      </c>
      <c r="F76" s="1529">
        <v>204942.56012862999</v>
      </c>
      <c r="G76" s="1529">
        <v>201444.21591788001</v>
      </c>
      <c r="H76" s="1529">
        <v>299728.34614656999</v>
      </c>
      <c r="I76" s="1529">
        <v>123933.40290498002</v>
      </c>
      <c r="J76" s="1529">
        <v>201202.25702240001</v>
      </c>
      <c r="K76" s="1529">
        <v>144076.15148705</v>
      </c>
      <c r="L76" s="1529">
        <v>265117.38150056999</v>
      </c>
      <c r="M76" s="1529">
        <v>293787.84517571999</v>
      </c>
      <c r="N76" s="1529">
        <v>245541.63952546997</v>
      </c>
      <c r="O76" s="1529">
        <v>195636.21671713001</v>
      </c>
      <c r="P76" s="1529">
        <v>189552.89386395999</v>
      </c>
      <c r="Q76" s="1529">
        <v>185276.94597853997</v>
      </c>
      <c r="R76" s="1529">
        <v>215770.31317420001</v>
      </c>
      <c r="S76" s="1529">
        <v>206901.16180059002</v>
      </c>
      <c r="T76" s="1529">
        <v>215611.89323810997</v>
      </c>
      <c r="U76" s="1529">
        <v>227615.19876390003</v>
      </c>
      <c r="V76" s="1529">
        <v>194377.31847079998</v>
      </c>
      <c r="W76" s="1529">
        <v>198285.37317379998</v>
      </c>
      <c r="X76" s="1529">
        <v>279599.18076994002</v>
      </c>
      <c r="Y76" s="1529">
        <v>242898.46796064</v>
      </c>
      <c r="Z76" s="1529">
        <v>251593.09625554999</v>
      </c>
      <c r="AA76" s="1529">
        <v>191734.94715237</v>
      </c>
      <c r="AB76" s="1529">
        <v>175902.82950557</v>
      </c>
      <c r="AC76" s="1529">
        <v>319076.49713243992</v>
      </c>
      <c r="AD76" s="1529">
        <v>413184.68636201997</v>
      </c>
      <c r="AE76" s="1529">
        <v>389347.68390952004</v>
      </c>
      <c r="AF76" s="1529">
        <v>443207.44803133007</v>
      </c>
      <c r="AG76" s="1529">
        <v>413220.96005778998</v>
      </c>
      <c r="AH76" s="1529">
        <v>368890.27337706002</v>
      </c>
      <c r="AI76" s="1529">
        <v>379844.50464166002</v>
      </c>
      <c r="AJ76" s="1529">
        <v>537432.78145375999</v>
      </c>
      <c r="AK76" s="1529">
        <v>603416.5584986899</v>
      </c>
      <c r="AL76" s="1529">
        <v>534417.24659571005</v>
      </c>
      <c r="AM76" s="1529">
        <v>530913.38780734001</v>
      </c>
      <c r="AN76" s="1529">
        <v>503499.18746393005</v>
      </c>
      <c r="AO76" s="1529">
        <v>587428.84505218989</v>
      </c>
      <c r="AP76" s="1529">
        <v>604659.04998775001</v>
      </c>
      <c r="AQ76" s="1529">
        <v>450547.75219781999</v>
      </c>
      <c r="AR76" s="1529">
        <v>421205.39579640003</v>
      </c>
      <c r="AS76" s="1529">
        <v>426722.60487788002</v>
      </c>
      <c r="AT76" s="1529">
        <v>414369.90053539001</v>
      </c>
      <c r="AU76" s="1529">
        <v>432228.46345838008</v>
      </c>
      <c r="AV76" s="1529">
        <v>568789.5139165601</v>
      </c>
      <c r="AW76" s="1529">
        <v>389272.73621358996</v>
      </c>
      <c r="AX76" s="1529">
        <v>624924.01108962984</v>
      </c>
      <c r="AY76" s="1529">
        <v>406376.76049643004</v>
      </c>
      <c r="AZ76" s="1529">
        <v>375659.56753410998</v>
      </c>
      <c r="BA76" s="1529">
        <v>400162.10637258994</v>
      </c>
      <c r="BB76" s="1529">
        <v>305258.24996845005</v>
      </c>
      <c r="BC76" s="1529">
        <v>528777.03871660994</v>
      </c>
      <c r="BD76" s="1530">
        <v>380977.31507302006</v>
      </c>
      <c r="BE76" s="1529">
        <v>334338.63409373997</v>
      </c>
      <c r="BF76" s="1529">
        <v>245978.68370222999</v>
      </c>
      <c r="BG76" s="1532">
        <v>227532.77538900994</v>
      </c>
      <c r="BH76" s="1529">
        <v>594665.95560093992</v>
      </c>
      <c r="BI76" s="1529">
        <v>492142.30426142004</v>
      </c>
      <c r="BJ76" s="1530">
        <v>413839.96586445003</v>
      </c>
      <c r="BK76" s="1529">
        <v>330728.11514421995</v>
      </c>
      <c r="BL76" s="1529">
        <v>407271.24833521998</v>
      </c>
      <c r="BM76" s="1532">
        <v>382576.20655210997</v>
      </c>
      <c r="BN76" s="1532">
        <v>375674.25468045007</v>
      </c>
      <c r="BO76" s="1532">
        <v>295458.32352041005</v>
      </c>
      <c r="BP76" s="1532">
        <v>202347.74954113996</v>
      </c>
    </row>
    <row r="77" spans="1:68" s="989" customFormat="1" ht="15.75">
      <c r="A77" s="1131" t="s">
        <v>984</v>
      </c>
      <c r="B77" s="1529">
        <v>109996.24201641993</v>
      </c>
      <c r="C77" s="1529">
        <v>105410.12444867041</v>
      </c>
      <c r="D77" s="1529">
        <v>87380.56657918921</v>
      </c>
      <c r="E77" s="1529">
        <v>86651.851932979494</v>
      </c>
      <c r="F77" s="1529">
        <v>77469.072861180422</v>
      </c>
      <c r="G77" s="1529">
        <v>156042.13396197997</v>
      </c>
      <c r="H77" s="1529">
        <v>100614.51133963012</v>
      </c>
      <c r="I77" s="1529">
        <v>119400.68622423022</v>
      </c>
      <c r="J77" s="1529">
        <v>100236.10958399976</v>
      </c>
      <c r="K77" s="1529">
        <v>80024.971118509755</v>
      </c>
      <c r="L77" s="1529">
        <v>113027.33794047998</v>
      </c>
      <c r="M77" s="1529">
        <v>121633.44686999047</v>
      </c>
      <c r="N77" s="1529">
        <v>229285.42665339992</v>
      </c>
      <c r="O77" s="1529">
        <v>182534.30546284985</v>
      </c>
      <c r="P77" s="1529">
        <v>143567.18346468042</v>
      </c>
      <c r="Q77" s="1529">
        <v>142816.69224896096</v>
      </c>
      <c r="R77" s="1529">
        <v>193208.45179228979</v>
      </c>
      <c r="S77" s="1529">
        <v>210484.20333490014</v>
      </c>
      <c r="T77" s="1529">
        <v>181410.72628834035</v>
      </c>
      <c r="U77" s="1529">
        <v>188275.57267037986</v>
      </c>
      <c r="V77" s="1529">
        <v>153606.49653231053</v>
      </c>
      <c r="W77" s="1529">
        <v>123997.82049876929</v>
      </c>
      <c r="X77" s="1529">
        <v>150975.11922690968</v>
      </c>
      <c r="Y77" s="1529">
        <v>148030.56014862942</v>
      </c>
      <c r="Z77" s="1529">
        <v>148134.5370856201</v>
      </c>
      <c r="AA77" s="1529">
        <v>150617.96327919996</v>
      </c>
      <c r="AB77" s="1529">
        <v>126329.2411971394</v>
      </c>
      <c r="AC77" s="1529">
        <v>182669.71689548975</v>
      </c>
      <c r="AD77" s="1529">
        <v>191662.73492941895</v>
      </c>
      <c r="AE77" s="1529">
        <v>164850.85515389941</v>
      </c>
      <c r="AF77" s="1529">
        <v>156613.81354551026</v>
      </c>
      <c r="AG77" s="1529">
        <v>185507.45236497998</v>
      </c>
      <c r="AH77" s="1529">
        <v>200668.19081607959</v>
      </c>
      <c r="AI77" s="1529">
        <v>191015.76457379982</v>
      </c>
      <c r="AJ77" s="1529">
        <v>28039.719878319826</v>
      </c>
      <c r="AK77" s="1529">
        <v>-11316.007937060547</v>
      </c>
      <c r="AL77" s="1529">
        <v>-26923.3799713999</v>
      </c>
      <c r="AM77" s="1529">
        <v>16456.557509149414</v>
      </c>
      <c r="AN77" s="1529">
        <v>29874.478238620606</v>
      </c>
      <c r="AO77" s="1529">
        <v>211193.89136054102</v>
      </c>
      <c r="AP77" s="1529">
        <v>206446.76858091113</v>
      </c>
      <c r="AQ77" s="1529">
        <v>198893.50403711034</v>
      </c>
      <c r="AR77" s="1529">
        <v>196181.77964327001</v>
      </c>
      <c r="AS77" s="1529">
        <v>198617.91004918018</v>
      </c>
      <c r="AT77" s="1529">
        <v>199197.17828233057</v>
      </c>
      <c r="AU77" s="1529">
        <v>216829.49405844239</v>
      </c>
      <c r="AV77" s="1529">
        <v>234276.84066043995</v>
      </c>
      <c r="AW77" s="1529">
        <v>238031.77575127099</v>
      </c>
      <c r="AX77" s="1529">
        <v>127430.8400163003</v>
      </c>
      <c r="AY77" s="1529">
        <v>132840.28091966896</v>
      </c>
      <c r="AZ77" s="1529">
        <v>134970.34158313135</v>
      </c>
      <c r="BA77" s="1529">
        <v>138702.56986654981</v>
      </c>
      <c r="BB77" s="1529">
        <v>146425.24923487048</v>
      </c>
      <c r="BC77" s="1529">
        <v>149215.32309958042</v>
      </c>
      <c r="BD77" s="1530">
        <v>169293.51075982003</v>
      </c>
      <c r="BE77" s="1529">
        <v>191238.40948186035</v>
      </c>
      <c r="BF77" s="1529">
        <v>211842.62698215953</v>
      </c>
      <c r="BG77" s="1532">
        <v>210055.41074043055</v>
      </c>
      <c r="BH77" s="1529">
        <v>248772.49499405042</v>
      </c>
      <c r="BI77" s="1529">
        <v>234075.32797398861</v>
      </c>
      <c r="BJ77" s="1530">
        <v>209404.78006742982</v>
      </c>
      <c r="BK77" s="1529">
        <v>199118.3317745805</v>
      </c>
      <c r="BL77" s="1529">
        <v>227702.87101420853</v>
      </c>
      <c r="BM77" s="1532">
        <v>195884.56675869005</v>
      </c>
      <c r="BN77" s="1532">
        <v>202833.09524408056</v>
      </c>
      <c r="BO77" s="1532">
        <v>182888.60779988865</v>
      </c>
      <c r="BP77" s="1532">
        <v>167853.28787537038</v>
      </c>
    </row>
    <row r="78" spans="1:68" s="989" customFormat="1" ht="15.75">
      <c r="A78" s="1090"/>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30"/>
      <c r="BE78" s="1529"/>
      <c r="BF78" s="1529"/>
      <c r="BG78" s="1532"/>
      <c r="BH78" s="1529"/>
      <c r="BI78" s="1529"/>
      <c r="BJ78" s="1530"/>
      <c r="BK78" s="1529"/>
      <c r="BL78" s="1529"/>
      <c r="BM78" s="1532"/>
      <c r="BN78" s="1532"/>
      <c r="BO78" s="1532"/>
      <c r="BP78" s="1532"/>
    </row>
    <row r="79" spans="1:68" s="1718" customFormat="1" ht="16.5" thickBot="1">
      <c r="A79" s="1135" t="s">
        <v>985</v>
      </c>
      <c r="B79" s="1059">
        <v>24608663.575210243</v>
      </c>
      <c r="C79" s="1059">
        <v>24818936.886779588</v>
      </c>
      <c r="D79" s="1059">
        <v>24719649.371783126</v>
      </c>
      <c r="E79" s="1059">
        <v>25145408.693921197</v>
      </c>
      <c r="F79" s="1059">
        <v>25632908.986198481</v>
      </c>
      <c r="G79" s="1059">
        <v>25475166.641133275</v>
      </c>
      <c r="H79" s="1059">
        <v>25994837.478323836</v>
      </c>
      <c r="I79" s="1059">
        <v>26321043.663023781</v>
      </c>
      <c r="J79" s="1059">
        <v>27339096.990277559</v>
      </c>
      <c r="K79" s="1059">
        <v>27526416.294124734</v>
      </c>
      <c r="L79" s="1059">
        <v>27748889.374780681</v>
      </c>
      <c r="M79" s="1059">
        <v>28587231.733020682</v>
      </c>
      <c r="N79" s="1059">
        <v>28711076.450839158</v>
      </c>
      <c r="O79" s="1059">
        <v>28962777.407962173</v>
      </c>
      <c r="P79" s="1059">
        <v>28737071.556290776</v>
      </c>
      <c r="Q79" s="1059">
        <v>28400826.003271844</v>
      </c>
      <c r="R79" s="1059">
        <v>28273175.823682602</v>
      </c>
      <c r="S79" s="1059">
        <v>28256267.316541802</v>
      </c>
      <c r="T79" s="1059">
        <v>28168759.791382909</v>
      </c>
      <c r="U79" s="1059">
        <v>27263870.713366468</v>
      </c>
      <c r="V79" s="1059">
        <v>27507770.532590441</v>
      </c>
      <c r="W79" s="1059">
        <v>28173260.939367916</v>
      </c>
      <c r="X79" s="1059">
        <v>28143945.670959916</v>
      </c>
      <c r="Y79" s="1059">
        <v>28316330.751659159</v>
      </c>
      <c r="Z79" s="1059">
        <v>28571293.92426689</v>
      </c>
      <c r="AA79" s="1059">
        <v>28621294.777793191</v>
      </c>
      <c r="AB79" s="1059">
        <v>28407917.849590071</v>
      </c>
      <c r="AC79" s="1059">
        <v>31300998.492894728</v>
      </c>
      <c r="AD79" s="1059">
        <v>32428304.355653536</v>
      </c>
      <c r="AE79" s="1059">
        <v>32142208.576978032</v>
      </c>
      <c r="AF79" s="1059">
        <v>31792039.98491852</v>
      </c>
      <c r="AG79" s="1059">
        <v>31575425.271219414</v>
      </c>
      <c r="AH79" s="1059">
        <v>31500219.18847359</v>
      </c>
      <c r="AI79" s="1059">
        <v>31682823.671887282</v>
      </c>
      <c r="AJ79" s="1059">
        <v>32292149.148330651</v>
      </c>
      <c r="AK79" s="1059">
        <v>32120164.977075141</v>
      </c>
      <c r="AL79" s="1059">
        <v>32430716.54129649</v>
      </c>
      <c r="AM79" s="1059">
        <v>32718946.186664309</v>
      </c>
      <c r="AN79" s="1059">
        <v>32907640.082238633</v>
      </c>
      <c r="AO79" s="1059">
        <v>32875343.77229296</v>
      </c>
      <c r="AP79" s="1059">
        <v>33472199.783996992</v>
      </c>
      <c r="AQ79" s="1059">
        <v>33163737.261092927</v>
      </c>
      <c r="AR79" s="1059">
        <v>33310153.884811249</v>
      </c>
      <c r="AS79" s="1059">
        <v>33280035.082604203</v>
      </c>
      <c r="AT79" s="1059">
        <v>33303861.620489907</v>
      </c>
      <c r="AU79" s="1059">
        <v>34593888.702414826</v>
      </c>
      <c r="AV79" s="1059">
        <v>35244908.92336157</v>
      </c>
      <c r="AW79" s="1059">
        <v>35560321.450104289</v>
      </c>
      <c r="AX79" s="1059">
        <v>35681932.153398044</v>
      </c>
      <c r="AY79" s="1059">
        <v>35896779.369351402</v>
      </c>
      <c r="AZ79" s="1059">
        <v>36062680.067686878</v>
      </c>
      <c r="BA79" s="1059">
        <v>35625355.571025491</v>
      </c>
      <c r="BB79" s="1059">
        <v>35989202.225969173</v>
      </c>
      <c r="BC79" s="1059">
        <v>36267611.867775053</v>
      </c>
      <c r="BD79" s="1541">
        <v>37268176.532263465</v>
      </c>
      <c r="BE79" s="1059">
        <v>37338429.198636144</v>
      </c>
      <c r="BF79" s="1059">
        <v>37136231.018606499</v>
      </c>
      <c r="BG79" s="1543">
        <v>37206989.2520945</v>
      </c>
      <c r="BH79" s="1059">
        <v>37753282.350391194</v>
      </c>
      <c r="BI79" s="1059">
        <v>38408348.154176891</v>
      </c>
      <c r="BJ79" s="1541">
        <v>38432692.94691994</v>
      </c>
      <c r="BK79" s="1059">
        <v>38641808.536554873</v>
      </c>
      <c r="BL79" s="1059">
        <v>39549034.794007465</v>
      </c>
      <c r="BM79" s="1543">
        <v>39623443.623516306</v>
      </c>
      <c r="BN79" s="1543">
        <v>40175637.302750103</v>
      </c>
      <c r="BO79" s="1543">
        <v>39587710.870014824</v>
      </c>
      <c r="BP79" s="1543">
        <v>39611880.154370569</v>
      </c>
    </row>
    <row r="80" spans="1:68" ht="15" thickTop="1">
      <c r="A80" s="998"/>
      <c r="B80" s="967"/>
      <c r="C80" s="967"/>
      <c r="D80" s="967"/>
      <c r="E80" s="967"/>
      <c r="F80" s="967"/>
      <c r="G80" s="967"/>
      <c r="H80" s="967"/>
      <c r="I80" s="967"/>
      <c r="J80" s="967"/>
      <c r="K80" s="967"/>
      <c r="L80" s="967"/>
      <c r="M80" s="967"/>
      <c r="N80" s="889"/>
      <c r="O80" s="889"/>
      <c r="P80" s="889"/>
      <c r="Q80" s="889"/>
      <c r="R80" s="889"/>
      <c r="S80" s="889"/>
      <c r="T80" s="889"/>
      <c r="U80" s="889"/>
      <c r="V80" s="889"/>
      <c r="W80" s="889"/>
      <c r="X80" s="889"/>
      <c r="Y80" s="889"/>
      <c r="Z80" s="889"/>
      <c r="AA80" s="889"/>
      <c r="AB80" s="889"/>
      <c r="AC80" s="889"/>
      <c r="AD80" s="889"/>
      <c r="AE80" s="889"/>
      <c r="AF80" s="889"/>
      <c r="AG80" s="889"/>
      <c r="AH80" s="889"/>
      <c r="AI80" s="889"/>
      <c r="AJ80" s="889"/>
      <c r="AK80" s="889"/>
      <c r="AL80" s="889"/>
      <c r="AM80" s="889"/>
      <c r="AN80" s="889"/>
      <c r="AO80" s="889"/>
      <c r="AP80" s="889"/>
      <c r="AQ80" s="889"/>
      <c r="AR80" s="889"/>
      <c r="AS80" s="889"/>
      <c r="AT80" s="889"/>
      <c r="AU80" s="889"/>
      <c r="AV80" s="889"/>
      <c r="AW80" s="889"/>
      <c r="AX80" s="889"/>
      <c r="AY80" s="889"/>
      <c r="AZ80" s="889"/>
      <c r="BA80" s="889"/>
    </row>
    <row r="81" spans="1:53" s="967" customFormat="1" ht="14.25">
      <c r="A81" s="1514" t="s">
        <v>1243</v>
      </c>
      <c r="N81" s="889"/>
      <c r="O81" s="889"/>
      <c r="P81" s="889"/>
      <c r="Q81" s="889"/>
      <c r="R81" s="889"/>
      <c r="S81" s="889"/>
      <c r="T81" s="889"/>
      <c r="U81" s="889"/>
      <c r="V81" s="889"/>
      <c r="W81" s="889"/>
      <c r="X81" s="889"/>
      <c r="Y81" s="889"/>
      <c r="Z81" s="889"/>
      <c r="AA81" s="889"/>
      <c r="AB81" s="889"/>
      <c r="AC81" s="889"/>
      <c r="AD81" s="889"/>
      <c r="AE81" s="889"/>
      <c r="AF81" s="889"/>
      <c r="AG81" s="889"/>
      <c r="AH81" s="889"/>
      <c r="AI81" s="889"/>
      <c r="AJ81" s="889"/>
      <c r="AK81" s="889"/>
      <c r="AL81" s="889"/>
      <c r="AM81" s="889"/>
      <c r="AN81" s="889"/>
      <c r="AO81" s="889"/>
      <c r="AP81" s="889"/>
      <c r="AQ81" s="889"/>
      <c r="AR81" s="889"/>
      <c r="AS81" s="889"/>
      <c r="AT81" s="889"/>
      <c r="AU81" s="889"/>
    </row>
    <row r="82" spans="1:53" s="967" customFormat="1" ht="14.25">
      <c r="A82" s="1013" t="s">
        <v>1241</v>
      </c>
      <c r="N82" s="889"/>
      <c r="O82" s="889"/>
      <c r="P82" s="889"/>
      <c r="Q82" s="889"/>
      <c r="R82" s="889"/>
      <c r="S82" s="889"/>
      <c r="T82" s="889"/>
      <c r="U82" s="889"/>
      <c r="V82" s="889"/>
      <c r="W82" s="889"/>
      <c r="X82" s="889"/>
      <c r="Y82" s="889"/>
      <c r="Z82" s="889"/>
      <c r="AA82" s="889"/>
      <c r="AB82" s="889"/>
      <c r="AC82" s="889"/>
      <c r="AD82" s="889"/>
      <c r="AE82" s="889"/>
      <c r="AF82" s="889"/>
      <c r="AG82" s="889"/>
      <c r="AH82" s="889"/>
      <c r="AI82" s="889"/>
      <c r="AJ82" s="889"/>
      <c r="AK82" s="889"/>
      <c r="AL82" s="889"/>
      <c r="AM82" s="889"/>
      <c r="AN82" s="889"/>
      <c r="AO82" s="889"/>
      <c r="AP82" s="889"/>
      <c r="AQ82" s="889"/>
      <c r="AR82" s="889"/>
      <c r="AS82" s="889"/>
      <c r="AT82" s="889"/>
      <c r="AU82" s="889"/>
    </row>
    <row r="83" spans="1:53" ht="14.25">
      <c r="A83" s="1100" t="s">
        <v>1245</v>
      </c>
      <c r="B83" s="967"/>
      <c r="C83" s="967"/>
      <c r="D83" s="967"/>
      <c r="E83" s="967"/>
      <c r="F83" s="967"/>
      <c r="G83" s="967"/>
      <c r="H83" s="967"/>
      <c r="I83" s="967"/>
      <c r="J83" s="967"/>
      <c r="K83" s="967"/>
      <c r="L83" s="967"/>
      <c r="M83" s="967"/>
      <c r="N83" s="889"/>
      <c r="O83" s="889"/>
      <c r="P83" s="889"/>
      <c r="Q83" s="889"/>
      <c r="R83" s="889"/>
      <c r="S83" s="889"/>
      <c r="T83" s="889"/>
      <c r="U83" s="889"/>
      <c r="V83" s="889"/>
      <c r="W83" s="889"/>
      <c r="X83" s="889"/>
      <c r="Y83" s="889"/>
      <c r="Z83" s="889"/>
      <c r="AA83" s="889"/>
      <c r="AB83" s="889"/>
      <c r="AC83" s="889"/>
      <c r="AD83" s="889"/>
      <c r="AE83" s="889"/>
      <c r="AF83" s="889"/>
      <c r="AG83" s="889"/>
      <c r="AH83" s="889"/>
      <c r="AI83" s="889"/>
      <c r="AJ83" s="889"/>
      <c r="AK83" s="889"/>
      <c r="AL83" s="889"/>
      <c r="AM83" s="889"/>
      <c r="AN83" s="889"/>
      <c r="AO83" s="889"/>
      <c r="AP83" s="889"/>
      <c r="AQ83" s="889"/>
      <c r="AR83" s="889"/>
      <c r="AS83" s="889"/>
      <c r="AT83" s="889"/>
      <c r="AU83" s="889"/>
      <c r="AV83" s="889"/>
      <c r="AW83" s="889"/>
      <c r="AX83" s="889"/>
      <c r="AY83" s="889"/>
      <c r="AZ83" s="889"/>
      <c r="BA83" s="889"/>
    </row>
    <row r="84" spans="1:53" ht="14.25">
      <c r="A84" s="998" t="s">
        <v>314</v>
      </c>
      <c r="B84" s="967"/>
      <c r="C84" s="967"/>
      <c r="D84" s="967"/>
      <c r="E84" s="967"/>
      <c r="F84" s="967"/>
      <c r="G84" s="967"/>
      <c r="H84" s="967"/>
      <c r="I84" s="967"/>
      <c r="J84" s="967"/>
      <c r="K84" s="967"/>
      <c r="L84" s="967"/>
      <c r="M84" s="967"/>
      <c r="N84" s="967"/>
      <c r="O84" s="967"/>
      <c r="P84" s="967"/>
      <c r="Q84" s="967"/>
      <c r="R84" s="967"/>
      <c r="S84" s="967"/>
      <c r="T84" s="967"/>
      <c r="U84" s="967"/>
      <c r="V84" s="967"/>
      <c r="W84" s="967"/>
      <c r="X84" s="967"/>
      <c r="Y84" s="967"/>
      <c r="Z84" s="967"/>
      <c r="AA84" s="967"/>
      <c r="AB84" s="967"/>
      <c r="AC84" s="967"/>
      <c r="AD84" s="967"/>
      <c r="AE84" s="967"/>
      <c r="AF84" s="967"/>
      <c r="AG84" s="967"/>
      <c r="AH84" s="967"/>
      <c r="AI84" s="967"/>
      <c r="AJ84" s="967"/>
      <c r="AK84" s="967"/>
      <c r="AL84" s="967"/>
      <c r="AM84" s="967"/>
      <c r="AN84" s="967"/>
      <c r="AO84" s="967"/>
      <c r="AP84" s="967"/>
      <c r="AQ84" s="967"/>
      <c r="AR84" s="967"/>
      <c r="AS84" s="967"/>
      <c r="AT84" s="967"/>
      <c r="AU84" s="967"/>
      <c r="AV84" s="967"/>
      <c r="AW84" s="967"/>
      <c r="AX84" s="967"/>
      <c r="AY84" s="967"/>
      <c r="AZ84" s="967"/>
      <c r="BA84" s="967"/>
    </row>
  </sheetData>
  <hyperlinks>
    <hyperlink ref="A1" location="Menu!A1" display="Return to Menu"/>
  </hyperlinks>
  <pageMargins left="0.7" right="0.2" top="0.25" bottom="0.25" header="0.3" footer="0.3"/>
  <pageSetup scale="43" orientation="landscape" r:id="rId1"/>
  <colBreaks count="2" manualBreakCount="2">
    <brk id="17" max="1048575" man="1"/>
    <brk id="33"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58"/>
  <sheetViews>
    <sheetView view="pageBreakPreview" zoomScaleSheetLayoutView="100" workbookViewId="0">
      <pane xSplit="1" ySplit="3" topLeftCell="R4" activePane="bottomRight" state="frozen"/>
      <selection activeCell="E24" sqref="E24"/>
      <selection pane="topRight" activeCell="E24" sqref="E24"/>
      <selection pane="bottomLeft" activeCell="E24" sqref="E24"/>
      <selection pane="bottomRight"/>
    </sheetView>
  </sheetViews>
  <sheetFormatPr defaultColWidth="12.42578125" defaultRowHeight="15.75"/>
  <cols>
    <col min="1" max="1" width="49.140625" style="1168" customWidth="1"/>
    <col min="2" max="2" width="13.140625" style="967" bestFit="1" customWidth="1"/>
    <col min="3" max="6" width="13.140625" style="967" customWidth="1"/>
    <col min="7" max="7" width="14.5703125" style="967" customWidth="1"/>
    <col min="8" max="15" width="12.42578125" style="967" customWidth="1"/>
    <col min="16" max="26" width="13.42578125" style="967" customWidth="1"/>
    <col min="27" max="27" width="13.42578125" style="967" bestFit="1" customWidth="1"/>
    <col min="28" max="28" width="16.7109375" style="967" bestFit="1" customWidth="1"/>
    <col min="29" max="150" width="16.5703125" style="967" customWidth="1"/>
    <col min="151" max="151" width="60" style="967" customWidth="1"/>
    <col min="152" max="184" width="15.5703125" style="967" bestFit="1" customWidth="1"/>
    <col min="185" max="185" width="15.5703125" style="967" customWidth="1"/>
    <col min="186" max="202" width="15.5703125" style="967" bestFit="1" customWidth="1"/>
    <col min="203" max="205" width="16.5703125" style="967" customWidth="1"/>
    <col min="206" max="208" width="17.28515625" style="967" bestFit="1" customWidth="1"/>
    <col min="209" max="237" width="16.5703125" style="967" customWidth="1"/>
    <col min="238" max="238" width="51" style="967" customWidth="1"/>
    <col min="239" max="243" width="12.42578125" style="967" bestFit="1" customWidth="1"/>
    <col min="244" max="244" width="14.5703125" style="967" bestFit="1" customWidth="1"/>
    <col min="245" max="253" width="12.42578125" style="967" bestFit="1" customWidth="1"/>
    <col min="254" max="254" width="11.140625" style="967" bestFit="1" customWidth="1"/>
    <col min="255" max="256" width="12.42578125" style="967"/>
    <col min="257" max="257" width="49.140625" style="967" customWidth="1"/>
    <col min="258" max="258" width="13.140625" style="967" bestFit="1" customWidth="1"/>
    <col min="259" max="262" width="13.140625" style="967" customWidth="1"/>
    <col min="263" max="263" width="14.5703125" style="967" customWidth="1"/>
    <col min="264" max="271" width="12.42578125" style="967" customWidth="1"/>
    <col min="272" max="282" width="13.42578125" style="967" customWidth="1"/>
    <col min="283" max="283" width="13.42578125" style="967" bestFit="1" customWidth="1"/>
    <col min="284" max="284" width="16.7109375" style="967" bestFit="1" customWidth="1"/>
    <col min="285" max="406" width="16.5703125" style="967" customWidth="1"/>
    <col min="407" max="407" width="60" style="967" customWidth="1"/>
    <col min="408" max="440" width="15.5703125" style="967" bestFit="1" customWidth="1"/>
    <col min="441" max="441" width="15.5703125" style="967" customWidth="1"/>
    <col min="442" max="458" width="15.5703125" style="967" bestFit="1" customWidth="1"/>
    <col min="459" max="461" width="16.5703125" style="967" customWidth="1"/>
    <col min="462" max="464" width="17.28515625" style="967" bestFit="1" customWidth="1"/>
    <col min="465" max="493" width="16.5703125" style="967" customWidth="1"/>
    <col min="494" max="494" width="51" style="967" customWidth="1"/>
    <col min="495" max="499" width="12.42578125" style="967" bestFit="1" customWidth="1"/>
    <col min="500" max="500" width="14.5703125" style="967" bestFit="1" customWidth="1"/>
    <col min="501" max="509" width="12.42578125" style="967" bestFit="1" customWidth="1"/>
    <col min="510" max="510" width="11.140625" style="967" bestFit="1" customWidth="1"/>
    <col min="511" max="512" width="12.42578125" style="967"/>
    <col min="513" max="513" width="49.140625" style="967" customWidth="1"/>
    <col min="514" max="514" width="13.140625" style="967" bestFit="1" customWidth="1"/>
    <col min="515" max="518" width="13.140625" style="967" customWidth="1"/>
    <col min="519" max="519" width="14.5703125" style="967" customWidth="1"/>
    <col min="520" max="527" width="12.42578125" style="967" customWidth="1"/>
    <col min="528" max="538" width="13.42578125" style="967" customWidth="1"/>
    <col min="539" max="539" width="13.42578125" style="967" bestFit="1" customWidth="1"/>
    <col min="540" max="540" width="16.7109375" style="967" bestFit="1" customWidth="1"/>
    <col min="541" max="662" width="16.5703125" style="967" customWidth="1"/>
    <col min="663" max="663" width="60" style="967" customWidth="1"/>
    <col min="664" max="696" width="15.5703125" style="967" bestFit="1" customWidth="1"/>
    <col min="697" max="697" width="15.5703125" style="967" customWidth="1"/>
    <col min="698" max="714" width="15.5703125" style="967" bestFit="1" customWidth="1"/>
    <col min="715" max="717" width="16.5703125" style="967" customWidth="1"/>
    <col min="718" max="720" width="17.28515625" style="967" bestFit="1" customWidth="1"/>
    <col min="721" max="749" width="16.5703125" style="967" customWidth="1"/>
    <col min="750" max="750" width="51" style="967" customWidth="1"/>
    <col min="751" max="755" width="12.42578125" style="967" bestFit="1" customWidth="1"/>
    <col min="756" max="756" width="14.5703125" style="967" bestFit="1" customWidth="1"/>
    <col min="757" max="765" width="12.42578125" style="967" bestFit="1" customWidth="1"/>
    <col min="766" max="766" width="11.140625" style="967" bestFit="1" customWidth="1"/>
    <col min="767" max="768" width="12.42578125" style="967"/>
    <col min="769" max="769" width="49.140625" style="967" customWidth="1"/>
    <col min="770" max="770" width="13.140625" style="967" bestFit="1" customWidth="1"/>
    <col min="771" max="774" width="13.140625" style="967" customWidth="1"/>
    <col min="775" max="775" width="14.5703125" style="967" customWidth="1"/>
    <col min="776" max="783" width="12.42578125" style="967" customWidth="1"/>
    <col min="784" max="794" width="13.42578125" style="967" customWidth="1"/>
    <col min="795" max="795" width="13.42578125" style="967" bestFit="1" customWidth="1"/>
    <col min="796" max="796" width="16.7109375" style="967" bestFit="1" customWidth="1"/>
    <col min="797" max="918" width="16.5703125" style="967" customWidth="1"/>
    <col min="919" max="919" width="60" style="967" customWidth="1"/>
    <col min="920" max="952" width="15.5703125" style="967" bestFit="1" customWidth="1"/>
    <col min="953" max="953" width="15.5703125" style="967" customWidth="1"/>
    <col min="954" max="970" width="15.5703125" style="967" bestFit="1" customWidth="1"/>
    <col min="971" max="973" width="16.5703125" style="967" customWidth="1"/>
    <col min="974" max="976" width="17.28515625" style="967" bestFit="1" customWidth="1"/>
    <col min="977" max="1005" width="16.5703125" style="967" customWidth="1"/>
    <col min="1006" max="1006" width="51" style="967" customWidth="1"/>
    <col min="1007" max="1011" width="12.42578125" style="967" bestFit="1" customWidth="1"/>
    <col min="1012" max="1012" width="14.5703125" style="967" bestFit="1" customWidth="1"/>
    <col min="1013" max="1021" width="12.42578125" style="967" bestFit="1" customWidth="1"/>
    <col min="1022" max="1022" width="11.140625" style="967" bestFit="1" customWidth="1"/>
    <col min="1023" max="1024" width="12.42578125" style="967"/>
    <col min="1025" max="1025" width="49.140625" style="967" customWidth="1"/>
    <col min="1026" max="1026" width="13.140625" style="967" bestFit="1" customWidth="1"/>
    <col min="1027" max="1030" width="13.140625" style="967" customWidth="1"/>
    <col min="1031" max="1031" width="14.5703125" style="967" customWidth="1"/>
    <col min="1032" max="1039" width="12.42578125" style="967" customWidth="1"/>
    <col min="1040" max="1050" width="13.42578125" style="967" customWidth="1"/>
    <col min="1051" max="1051" width="13.42578125" style="967" bestFit="1" customWidth="1"/>
    <col min="1052" max="1052" width="16.7109375" style="967" bestFit="1" customWidth="1"/>
    <col min="1053" max="1174" width="16.5703125" style="967" customWidth="1"/>
    <col min="1175" max="1175" width="60" style="967" customWidth="1"/>
    <col min="1176" max="1208" width="15.5703125" style="967" bestFit="1" customWidth="1"/>
    <col min="1209" max="1209" width="15.5703125" style="967" customWidth="1"/>
    <col min="1210" max="1226" width="15.5703125" style="967" bestFit="1" customWidth="1"/>
    <col min="1227" max="1229" width="16.5703125" style="967" customWidth="1"/>
    <col min="1230" max="1232" width="17.28515625" style="967" bestFit="1" customWidth="1"/>
    <col min="1233" max="1261" width="16.5703125" style="967" customWidth="1"/>
    <col min="1262" max="1262" width="51" style="967" customWidth="1"/>
    <col min="1263" max="1267" width="12.42578125" style="967" bestFit="1" customWidth="1"/>
    <col min="1268" max="1268" width="14.5703125" style="967" bestFit="1" customWidth="1"/>
    <col min="1269" max="1277" width="12.42578125" style="967" bestFit="1" customWidth="1"/>
    <col min="1278" max="1278" width="11.140625" style="967" bestFit="1" customWidth="1"/>
    <col min="1279" max="1280" width="12.42578125" style="967"/>
    <col min="1281" max="1281" width="49.140625" style="967" customWidth="1"/>
    <col min="1282" max="1282" width="13.140625" style="967" bestFit="1" customWidth="1"/>
    <col min="1283" max="1286" width="13.140625" style="967" customWidth="1"/>
    <col min="1287" max="1287" width="14.5703125" style="967" customWidth="1"/>
    <col min="1288" max="1295" width="12.42578125" style="967" customWidth="1"/>
    <col min="1296" max="1306" width="13.42578125" style="967" customWidth="1"/>
    <col min="1307" max="1307" width="13.42578125" style="967" bestFit="1" customWidth="1"/>
    <col min="1308" max="1308" width="16.7109375" style="967" bestFit="1" customWidth="1"/>
    <col min="1309" max="1430" width="16.5703125" style="967" customWidth="1"/>
    <col min="1431" max="1431" width="60" style="967" customWidth="1"/>
    <col min="1432" max="1464" width="15.5703125" style="967" bestFit="1" customWidth="1"/>
    <col min="1465" max="1465" width="15.5703125" style="967" customWidth="1"/>
    <col min="1466" max="1482" width="15.5703125" style="967" bestFit="1" customWidth="1"/>
    <col min="1483" max="1485" width="16.5703125" style="967" customWidth="1"/>
    <col min="1486" max="1488" width="17.28515625" style="967" bestFit="1" customWidth="1"/>
    <col min="1489" max="1517" width="16.5703125" style="967" customWidth="1"/>
    <col min="1518" max="1518" width="51" style="967" customWidth="1"/>
    <col min="1519" max="1523" width="12.42578125" style="967" bestFit="1" customWidth="1"/>
    <col min="1524" max="1524" width="14.5703125" style="967" bestFit="1" customWidth="1"/>
    <col min="1525" max="1533" width="12.42578125" style="967" bestFit="1" customWidth="1"/>
    <col min="1534" max="1534" width="11.140625" style="967" bestFit="1" customWidth="1"/>
    <col min="1535" max="1536" width="12.42578125" style="967"/>
    <col min="1537" max="1537" width="49.140625" style="967" customWidth="1"/>
    <col min="1538" max="1538" width="13.140625" style="967" bestFit="1" customWidth="1"/>
    <col min="1539" max="1542" width="13.140625" style="967" customWidth="1"/>
    <col min="1543" max="1543" width="14.5703125" style="967" customWidth="1"/>
    <col min="1544" max="1551" width="12.42578125" style="967" customWidth="1"/>
    <col min="1552" max="1562" width="13.42578125" style="967" customWidth="1"/>
    <col min="1563" max="1563" width="13.42578125" style="967" bestFit="1" customWidth="1"/>
    <col min="1564" max="1564" width="16.7109375" style="967" bestFit="1" customWidth="1"/>
    <col min="1565" max="1686" width="16.5703125" style="967" customWidth="1"/>
    <col min="1687" max="1687" width="60" style="967" customWidth="1"/>
    <col min="1688" max="1720" width="15.5703125" style="967" bestFit="1" customWidth="1"/>
    <col min="1721" max="1721" width="15.5703125" style="967" customWidth="1"/>
    <col min="1722" max="1738" width="15.5703125" style="967" bestFit="1" customWidth="1"/>
    <col min="1739" max="1741" width="16.5703125" style="967" customWidth="1"/>
    <col min="1742" max="1744" width="17.28515625" style="967" bestFit="1" customWidth="1"/>
    <col min="1745" max="1773" width="16.5703125" style="967" customWidth="1"/>
    <col min="1774" max="1774" width="51" style="967" customWidth="1"/>
    <col min="1775" max="1779" width="12.42578125" style="967" bestFit="1" customWidth="1"/>
    <col min="1780" max="1780" width="14.5703125" style="967" bestFit="1" customWidth="1"/>
    <col min="1781" max="1789" width="12.42578125" style="967" bestFit="1" customWidth="1"/>
    <col min="1790" max="1790" width="11.140625" style="967" bestFit="1" customWidth="1"/>
    <col min="1791" max="1792" width="12.42578125" style="967"/>
    <col min="1793" max="1793" width="49.140625" style="967" customWidth="1"/>
    <col min="1794" max="1794" width="13.140625" style="967" bestFit="1" customWidth="1"/>
    <col min="1795" max="1798" width="13.140625" style="967" customWidth="1"/>
    <col min="1799" max="1799" width="14.5703125" style="967" customWidth="1"/>
    <col min="1800" max="1807" width="12.42578125" style="967" customWidth="1"/>
    <col min="1808" max="1818" width="13.42578125" style="967" customWidth="1"/>
    <col min="1819" max="1819" width="13.42578125" style="967" bestFit="1" customWidth="1"/>
    <col min="1820" max="1820" width="16.7109375" style="967" bestFit="1" customWidth="1"/>
    <col min="1821" max="1942" width="16.5703125" style="967" customWidth="1"/>
    <col min="1943" max="1943" width="60" style="967" customWidth="1"/>
    <col min="1944" max="1976" width="15.5703125" style="967" bestFit="1" customWidth="1"/>
    <col min="1977" max="1977" width="15.5703125" style="967" customWidth="1"/>
    <col min="1978" max="1994" width="15.5703125" style="967" bestFit="1" customWidth="1"/>
    <col min="1995" max="1997" width="16.5703125" style="967" customWidth="1"/>
    <col min="1998" max="2000" width="17.28515625" style="967" bestFit="1" customWidth="1"/>
    <col min="2001" max="2029" width="16.5703125" style="967" customWidth="1"/>
    <col min="2030" max="2030" width="51" style="967" customWidth="1"/>
    <col min="2031" max="2035" width="12.42578125" style="967" bestFit="1" customWidth="1"/>
    <col min="2036" max="2036" width="14.5703125" style="967" bestFit="1" customWidth="1"/>
    <col min="2037" max="2045" width="12.42578125" style="967" bestFit="1" customWidth="1"/>
    <col min="2046" max="2046" width="11.140625" style="967" bestFit="1" customWidth="1"/>
    <col min="2047" max="2048" width="12.42578125" style="967"/>
    <col min="2049" max="2049" width="49.140625" style="967" customWidth="1"/>
    <col min="2050" max="2050" width="13.140625" style="967" bestFit="1" customWidth="1"/>
    <col min="2051" max="2054" width="13.140625" style="967" customWidth="1"/>
    <col min="2055" max="2055" width="14.5703125" style="967" customWidth="1"/>
    <col min="2056" max="2063" width="12.42578125" style="967" customWidth="1"/>
    <col min="2064" max="2074" width="13.42578125" style="967" customWidth="1"/>
    <col min="2075" max="2075" width="13.42578125" style="967" bestFit="1" customWidth="1"/>
    <col min="2076" max="2076" width="16.7109375" style="967" bestFit="1" customWidth="1"/>
    <col min="2077" max="2198" width="16.5703125" style="967" customWidth="1"/>
    <col min="2199" max="2199" width="60" style="967" customWidth="1"/>
    <col min="2200" max="2232" width="15.5703125" style="967" bestFit="1" customWidth="1"/>
    <col min="2233" max="2233" width="15.5703125" style="967" customWidth="1"/>
    <col min="2234" max="2250" width="15.5703125" style="967" bestFit="1" customWidth="1"/>
    <col min="2251" max="2253" width="16.5703125" style="967" customWidth="1"/>
    <col min="2254" max="2256" width="17.28515625" style="967" bestFit="1" customWidth="1"/>
    <col min="2257" max="2285" width="16.5703125" style="967" customWidth="1"/>
    <col min="2286" max="2286" width="51" style="967" customWidth="1"/>
    <col min="2287" max="2291" width="12.42578125" style="967" bestFit="1" customWidth="1"/>
    <col min="2292" max="2292" width="14.5703125" style="967" bestFit="1" customWidth="1"/>
    <col min="2293" max="2301" width="12.42578125" style="967" bestFit="1" customWidth="1"/>
    <col min="2302" max="2302" width="11.140625" style="967" bestFit="1" customWidth="1"/>
    <col min="2303" max="2304" width="12.42578125" style="967"/>
    <col min="2305" max="2305" width="49.140625" style="967" customWidth="1"/>
    <col min="2306" max="2306" width="13.140625" style="967" bestFit="1" customWidth="1"/>
    <col min="2307" max="2310" width="13.140625" style="967" customWidth="1"/>
    <col min="2311" max="2311" width="14.5703125" style="967" customWidth="1"/>
    <col min="2312" max="2319" width="12.42578125" style="967" customWidth="1"/>
    <col min="2320" max="2330" width="13.42578125" style="967" customWidth="1"/>
    <col min="2331" max="2331" width="13.42578125" style="967" bestFit="1" customWidth="1"/>
    <col min="2332" max="2332" width="16.7109375" style="967" bestFit="1" customWidth="1"/>
    <col min="2333" max="2454" width="16.5703125" style="967" customWidth="1"/>
    <col min="2455" max="2455" width="60" style="967" customWidth="1"/>
    <col min="2456" max="2488" width="15.5703125" style="967" bestFit="1" customWidth="1"/>
    <col min="2489" max="2489" width="15.5703125" style="967" customWidth="1"/>
    <col min="2490" max="2506" width="15.5703125" style="967" bestFit="1" customWidth="1"/>
    <col min="2507" max="2509" width="16.5703125" style="967" customWidth="1"/>
    <col min="2510" max="2512" width="17.28515625" style="967" bestFit="1" customWidth="1"/>
    <col min="2513" max="2541" width="16.5703125" style="967" customWidth="1"/>
    <col min="2542" max="2542" width="51" style="967" customWidth="1"/>
    <col min="2543" max="2547" width="12.42578125" style="967" bestFit="1" customWidth="1"/>
    <col min="2548" max="2548" width="14.5703125" style="967" bestFit="1" customWidth="1"/>
    <col min="2549" max="2557" width="12.42578125" style="967" bestFit="1" customWidth="1"/>
    <col min="2558" max="2558" width="11.140625" style="967" bestFit="1" customWidth="1"/>
    <col min="2559" max="2560" width="12.42578125" style="967"/>
    <col min="2561" max="2561" width="49.140625" style="967" customWidth="1"/>
    <col min="2562" max="2562" width="13.140625" style="967" bestFit="1" customWidth="1"/>
    <col min="2563" max="2566" width="13.140625" style="967" customWidth="1"/>
    <col min="2567" max="2567" width="14.5703125" style="967" customWidth="1"/>
    <col min="2568" max="2575" width="12.42578125" style="967" customWidth="1"/>
    <col min="2576" max="2586" width="13.42578125" style="967" customWidth="1"/>
    <col min="2587" max="2587" width="13.42578125" style="967" bestFit="1" customWidth="1"/>
    <col min="2588" max="2588" width="16.7109375" style="967" bestFit="1" customWidth="1"/>
    <col min="2589" max="2710" width="16.5703125" style="967" customWidth="1"/>
    <col min="2711" max="2711" width="60" style="967" customWidth="1"/>
    <col min="2712" max="2744" width="15.5703125" style="967" bestFit="1" customWidth="1"/>
    <col min="2745" max="2745" width="15.5703125" style="967" customWidth="1"/>
    <col min="2746" max="2762" width="15.5703125" style="967" bestFit="1" customWidth="1"/>
    <col min="2763" max="2765" width="16.5703125" style="967" customWidth="1"/>
    <col min="2766" max="2768" width="17.28515625" style="967" bestFit="1" customWidth="1"/>
    <col min="2769" max="2797" width="16.5703125" style="967" customWidth="1"/>
    <col min="2798" max="2798" width="51" style="967" customWidth="1"/>
    <col min="2799" max="2803" width="12.42578125" style="967" bestFit="1" customWidth="1"/>
    <col min="2804" max="2804" width="14.5703125" style="967" bestFit="1" customWidth="1"/>
    <col min="2805" max="2813" width="12.42578125" style="967" bestFit="1" customWidth="1"/>
    <col min="2814" max="2814" width="11.140625" style="967" bestFit="1" customWidth="1"/>
    <col min="2815" max="2816" width="12.42578125" style="967"/>
    <col min="2817" max="2817" width="49.140625" style="967" customWidth="1"/>
    <col min="2818" max="2818" width="13.140625" style="967" bestFit="1" customWidth="1"/>
    <col min="2819" max="2822" width="13.140625" style="967" customWidth="1"/>
    <col min="2823" max="2823" width="14.5703125" style="967" customWidth="1"/>
    <col min="2824" max="2831" width="12.42578125" style="967" customWidth="1"/>
    <col min="2832" max="2842" width="13.42578125" style="967" customWidth="1"/>
    <col min="2843" max="2843" width="13.42578125" style="967" bestFit="1" customWidth="1"/>
    <col min="2844" max="2844" width="16.7109375" style="967" bestFit="1" customWidth="1"/>
    <col min="2845" max="2966" width="16.5703125" style="967" customWidth="1"/>
    <col min="2967" max="2967" width="60" style="967" customWidth="1"/>
    <col min="2968" max="3000" width="15.5703125" style="967" bestFit="1" customWidth="1"/>
    <col min="3001" max="3001" width="15.5703125" style="967" customWidth="1"/>
    <col min="3002" max="3018" width="15.5703125" style="967" bestFit="1" customWidth="1"/>
    <col min="3019" max="3021" width="16.5703125" style="967" customWidth="1"/>
    <col min="3022" max="3024" width="17.28515625" style="967" bestFit="1" customWidth="1"/>
    <col min="3025" max="3053" width="16.5703125" style="967" customWidth="1"/>
    <col min="3054" max="3054" width="51" style="967" customWidth="1"/>
    <col min="3055" max="3059" width="12.42578125" style="967" bestFit="1" customWidth="1"/>
    <col min="3060" max="3060" width="14.5703125" style="967" bestFit="1" customWidth="1"/>
    <col min="3061" max="3069" width="12.42578125" style="967" bestFit="1" customWidth="1"/>
    <col min="3070" max="3070" width="11.140625" style="967" bestFit="1" customWidth="1"/>
    <col min="3071" max="3072" width="12.42578125" style="967"/>
    <col min="3073" max="3073" width="49.140625" style="967" customWidth="1"/>
    <col min="3074" max="3074" width="13.140625" style="967" bestFit="1" customWidth="1"/>
    <col min="3075" max="3078" width="13.140625" style="967" customWidth="1"/>
    <col min="3079" max="3079" width="14.5703125" style="967" customWidth="1"/>
    <col min="3080" max="3087" width="12.42578125" style="967" customWidth="1"/>
    <col min="3088" max="3098" width="13.42578125" style="967" customWidth="1"/>
    <col min="3099" max="3099" width="13.42578125" style="967" bestFit="1" customWidth="1"/>
    <col min="3100" max="3100" width="16.7109375" style="967" bestFit="1" customWidth="1"/>
    <col min="3101" max="3222" width="16.5703125" style="967" customWidth="1"/>
    <col min="3223" max="3223" width="60" style="967" customWidth="1"/>
    <col min="3224" max="3256" width="15.5703125" style="967" bestFit="1" customWidth="1"/>
    <col min="3257" max="3257" width="15.5703125" style="967" customWidth="1"/>
    <col min="3258" max="3274" width="15.5703125" style="967" bestFit="1" customWidth="1"/>
    <col min="3275" max="3277" width="16.5703125" style="967" customWidth="1"/>
    <col min="3278" max="3280" width="17.28515625" style="967" bestFit="1" customWidth="1"/>
    <col min="3281" max="3309" width="16.5703125" style="967" customWidth="1"/>
    <col min="3310" max="3310" width="51" style="967" customWidth="1"/>
    <col min="3311" max="3315" width="12.42578125" style="967" bestFit="1" customWidth="1"/>
    <col min="3316" max="3316" width="14.5703125" style="967" bestFit="1" customWidth="1"/>
    <col min="3317" max="3325" width="12.42578125" style="967" bestFit="1" customWidth="1"/>
    <col min="3326" max="3326" width="11.140625" style="967" bestFit="1" customWidth="1"/>
    <col min="3327" max="3328" width="12.42578125" style="967"/>
    <col min="3329" max="3329" width="49.140625" style="967" customWidth="1"/>
    <col min="3330" max="3330" width="13.140625" style="967" bestFit="1" customWidth="1"/>
    <col min="3331" max="3334" width="13.140625" style="967" customWidth="1"/>
    <col min="3335" max="3335" width="14.5703125" style="967" customWidth="1"/>
    <col min="3336" max="3343" width="12.42578125" style="967" customWidth="1"/>
    <col min="3344" max="3354" width="13.42578125" style="967" customWidth="1"/>
    <col min="3355" max="3355" width="13.42578125" style="967" bestFit="1" customWidth="1"/>
    <col min="3356" max="3356" width="16.7109375" style="967" bestFit="1" customWidth="1"/>
    <col min="3357" max="3478" width="16.5703125" style="967" customWidth="1"/>
    <col min="3479" max="3479" width="60" style="967" customWidth="1"/>
    <col min="3480" max="3512" width="15.5703125" style="967" bestFit="1" customWidth="1"/>
    <col min="3513" max="3513" width="15.5703125" style="967" customWidth="1"/>
    <col min="3514" max="3530" width="15.5703125" style="967" bestFit="1" customWidth="1"/>
    <col min="3531" max="3533" width="16.5703125" style="967" customWidth="1"/>
    <col min="3534" max="3536" width="17.28515625" style="967" bestFit="1" customWidth="1"/>
    <col min="3537" max="3565" width="16.5703125" style="967" customWidth="1"/>
    <col min="3566" max="3566" width="51" style="967" customWidth="1"/>
    <col min="3567" max="3571" width="12.42578125" style="967" bestFit="1" customWidth="1"/>
    <col min="3572" max="3572" width="14.5703125" style="967" bestFit="1" customWidth="1"/>
    <col min="3573" max="3581" width="12.42578125" style="967" bestFit="1" customWidth="1"/>
    <col min="3582" max="3582" width="11.140625" style="967" bestFit="1" customWidth="1"/>
    <col min="3583" max="3584" width="12.42578125" style="967"/>
    <col min="3585" max="3585" width="49.140625" style="967" customWidth="1"/>
    <col min="3586" max="3586" width="13.140625" style="967" bestFit="1" customWidth="1"/>
    <col min="3587" max="3590" width="13.140625" style="967" customWidth="1"/>
    <col min="3591" max="3591" width="14.5703125" style="967" customWidth="1"/>
    <col min="3592" max="3599" width="12.42578125" style="967" customWidth="1"/>
    <col min="3600" max="3610" width="13.42578125" style="967" customWidth="1"/>
    <col min="3611" max="3611" width="13.42578125" style="967" bestFit="1" customWidth="1"/>
    <col min="3612" max="3612" width="16.7109375" style="967" bestFit="1" customWidth="1"/>
    <col min="3613" max="3734" width="16.5703125" style="967" customWidth="1"/>
    <col min="3735" max="3735" width="60" style="967" customWidth="1"/>
    <col min="3736" max="3768" width="15.5703125" style="967" bestFit="1" customWidth="1"/>
    <col min="3769" max="3769" width="15.5703125" style="967" customWidth="1"/>
    <col min="3770" max="3786" width="15.5703125" style="967" bestFit="1" customWidth="1"/>
    <col min="3787" max="3789" width="16.5703125" style="967" customWidth="1"/>
    <col min="3790" max="3792" width="17.28515625" style="967" bestFit="1" customWidth="1"/>
    <col min="3793" max="3821" width="16.5703125" style="967" customWidth="1"/>
    <col min="3822" max="3822" width="51" style="967" customWidth="1"/>
    <col min="3823" max="3827" width="12.42578125" style="967" bestFit="1" customWidth="1"/>
    <col min="3828" max="3828" width="14.5703125" style="967" bestFit="1" customWidth="1"/>
    <col min="3829" max="3837" width="12.42578125" style="967" bestFit="1" customWidth="1"/>
    <col min="3838" max="3838" width="11.140625" style="967" bestFit="1" customWidth="1"/>
    <col min="3839" max="3840" width="12.42578125" style="967"/>
    <col min="3841" max="3841" width="49.140625" style="967" customWidth="1"/>
    <col min="3842" max="3842" width="13.140625" style="967" bestFit="1" customWidth="1"/>
    <col min="3843" max="3846" width="13.140625" style="967" customWidth="1"/>
    <col min="3847" max="3847" width="14.5703125" style="967" customWidth="1"/>
    <col min="3848" max="3855" width="12.42578125" style="967" customWidth="1"/>
    <col min="3856" max="3866" width="13.42578125" style="967" customWidth="1"/>
    <col min="3867" max="3867" width="13.42578125" style="967" bestFit="1" customWidth="1"/>
    <col min="3868" max="3868" width="16.7109375" style="967" bestFit="1" customWidth="1"/>
    <col min="3869" max="3990" width="16.5703125" style="967" customWidth="1"/>
    <col min="3991" max="3991" width="60" style="967" customWidth="1"/>
    <col min="3992" max="4024" width="15.5703125" style="967" bestFit="1" customWidth="1"/>
    <col min="4025" max="4025" width="15.5703125" style="967" customWidth="1"/>
    <col min="4026" max="4042" width="15.5703125" style="967" bestFit="1" customWidth="1"/>
    <col min="4043" max="4045" width="16.5703125" style="967" customWidth="1"/>
    <col min="4046" max="4048" width="17.28515625" style="967" bestFit="1" customWidth="1"/>
    <col min="4049" max="4077" width="16.5703125" style="967" customWidth="1"/>
    <col min="4078" max="4078" width="51" style="967" customWidth="1"/>
    <col min="4079" max="4083" width="12.42578125" style="967" bestFit="1" customWidth="1"/>
    <col min="4084" max="4084" width="14.5703125" style="967" bestFit="1" customWidth="1"/>
    <col min="4085" max="4093" width="12.42578125" style="967" bestFit="1" customWidth="1"/>
    <col min="4094" max="4094" width="11.140625" style="967" bestFit="1" customWidth="1"/>
    <col min="4095" max="4096" width="12.42578125" style="967"/>
    <col min="4097" max="4097" width="49.140625" style="967" customWidth="1"/>
    <col min="4098" max="4098" width="13.140625" style="967" bestFit="1" customWidth="1"/>
    <col min="4099" max="4102" width="13.140625" style="967" customWidth="1"/>
    <col min="4103" max="4103" width="14.5703125" style="967" customWidth="1"/>
    <col min="4104" max="4111" width="12.42578125" style="967" customWidth="1"/>
    <col min="4112" max="4122" width="13.42578125" style="967" customWidth="1"/>
    <col min="4123" max="4123" width="13.42578125" style="967" bestFit="1" customWidth="1"/>
    <col min="4124" max="4124" width="16.7109375" style="967" bestFit="1" customWidth="1"/>
    <col min="4125" max="4246" width="16.5703125" style="967" customWidth="1"/>
    <col min="4247" max="4247" width="60" style="967" customWidth="1"/>
    <col min="4248" max="4280" width="15.5703125" style="967" bestFit="1" customWidth="1"/>
    <col min="4281" max="4281" width="15.5703125" style="967" customWidth="1"/>
    <col min="4282" max="4298" width="15.5703125" style="967" bestFit="1" customWidth="1"/>
    <col min="4299" max="4301" width="16.5703125" style="967" customWidth="1"/>
    <col min="4302" max="4304" width="17.28515625" style="967" bestFit="1" customWidth="1"/>
    <col min="4305" max="4333" width="16.5703125" style="967" customWidth="1"/>
    <col min="4334" max="4334" width="51" style="967" customWidth="1"/>
    <col min="4335" max="4339" width="12.42578125" style="967" bestFit="1" customWidth="1"/>
    <col min="4340" max="4340" width="14.5703125" style="967" bestFit="1" customWidth="1"/>
    <col min="4341" max="4349" width="12.42578125" style="967" bestFit="1" customWidth="1"/>
    <col min="4350" max="4350" width="11.140625" style="967" bestFit="1" customWidth="1"/>
    <col min="4351" max="4352" width="12.42578125" style="967"/>
    <col min="4353" max="4353" width="49.140625" style="967" customWidth="1"/>
    <col min="4354" max="4354" width="13.140625" style="967" bestFit="1" customWidth="1"/>
    <col min="4355" max="4358" width="13.140625" style="967" customWidth="1"/>
    <col min="4359" max="4359" width="14.5703125" style="967" customWidth="1"/>
    <col min="4360" max="4367" width="12.42578125" style="967" customWidth="1"/>
    <col min="4368" max="4378" width="13.42578125" style="967" customWidth="1"/>
    <col min="4379" max="4379" width="13.42578125" style="967" bestFit="1" customWidth="1"/>
    <col min="4380" max="4380" width="16.7109375" style="967" bestFit="1" customWidth="1"/>
    <col min="4381" max="4502" width="16.5703125" style="967" customWidth="1"/>
    <col min="4503" max="4503" width="60" style="967" customWidth="1"/>
    <col min="4504" max="4536" width="15.5703125" style="967" bestFit="1" customWidth="1"/>
    <col min="4537" max="4537" width="15.5703125" style="967" customWidth="1"/>
    <col min="4538" max="4554" width="15.5703125" style="967" bestFit="1" customWidth="1"/>
    <col min="4555" max="4557" width="16.5703125" style="967" customWidth="1"/>
    <col min="4558" max="4560" width="17.28515625" style="967" bestFit="1" customWidth="1"/>
    <col min="4561" max="4589" width="16.5703125" style="967" customWidth="1"/>
    <col min="4590" max="4590" width="51" style="967" customWidth="1"/>
    <col min="4591" max="4595" width="12.42578125" style="967" bestFit="1" customWidth="1"/>
    <col min="4596" max="4596" width="14.5703125" style="967" bestFit="1" customWidth="1"/>
    <col min="4597" max="4605" width="12.42578125" style="967" bestFit="1" customWidth="1"/>
    <col min="4606" max="4606" width="11.140625" style="967" bestFit="1" customWidth="1"/>
    <col min="4607" max="4608" width="12.42578125" style="967"/>
    <col min="4609" max="4609" width="49.140625" style="967" customWidth="1"/>
    <col min="4610" max="4610" width="13.140625" style="967" bestFit="1" customWidth="1"/>
    <col min="4611" max="4614" width="13.140625" style="967" customWidth="1"/>
    <col min="4615" max="4615" width="14.5703125" style="967" customWidth="1"/>
    <col min="4616" max="4623" width="12.42578125" style="967" customWidth="1"/>
    <col min="4624" max="4634" width="13.42578125" style="967" customWidth="1"/>
    <col min="4635" max="4635" width="13.42578125" style="967" bestFit="1" customWidth="1"/>
    <col min="4636" max="4636" width="16.7109375" style="967" bestFit="1" customWidth="1"/>
    <col min="4637" max="4758" width="16.5703125" style="967" customWidth="1"/>
    <col min="4759" max="4759" width="60" style="967" customWidth="1"/>
    <col min="4760" max="4792" width="15.5703125" style="967" bestFit="1" customWidth="1"/>
    <col min="4793" max="4793" width="15.5703125" style="967" customWidth="1"/>
    <col min="4794" max="4810" width="15.5703125" style="967" bestFit="1" customWidth="1"/>
    <col min="4811" max="4813" width="16.5703125" style="967" customWidth="1"/>
    <col min="4814" max="4816" width="17.28515625" style="967" bestFit="1" customWidth="1"/>
    <col min="4817" max="4845" width="16.5703125" style="967" customWidth="1"/>
    <col min="4846" max="4846" width="51" style="967" customWidth="1"/>
    <col min="4847" max="4851" width="12.42578125" style="967" bestFit="1" customWidth="1"/>
    <col min="4852" max="4852" width="14.5703125" style="967" bestFit="1" customWidth="1"/>
    <col min="4853" max="4861" width="12.42578125" style="967" bestFit="1" customWidth="1"/>
    <col min="4862" max="4862" width="11.140625" style="967" bestFit="1" customWidth="1"/>
    <col min="4863" max="4864" width="12.42578125" style="967"/>
    <col min="4865" max="4865" width="49.140625" style="967" customWidth="1"/>
    <col min="4866" max="4866" width="13.140625" style="967" bestFit="1" customWidth="1"/>
    <col min="4867" max="4870" width="13.140625" style="967" customWidth="1"/>
    <col min="4871" max="4871" width="14.5703125" style="967" customWidth="1"/>
    <col min="4872" max="4879" width="12.42578125" style="967" customWidth="1"/>
    <col min="4880" max="4890" width="13.42578125" style="967" customWidth="1"/>
    <col min="4891" max="4891" width="13.42578125" style="967" bestFit="1" customWidth="1"/>
    <col min="4892" max="4892" width="16.7109375" style="967" bestFit="1" customWidth="1"/>
    <col min="4893" max="5014" width="16.5703125" style="967" customWidth="1"/>
    <col min="5015" max="5015" width="60" style="967" customWidth="1"/>
    <col min="5016" max="5048" width="15.5703125" style="967" bestFit="1" customWidth="1"/>
    <col min="5049" max="5049" width="15.5703125" style="967" customWidth="1"/>
    <col min="5050" max="5066" width="15.5703125" style="967" bestFit="1" customWidth="1"/>
    <col min="5067" max="5069" width="16.5703125" style="967" customWidth="1"/>
    <col min="5070" max="5072" width="17.28515625" style="967" bestFit="1" customWidth="1"/>
    <col min="5073" max="5101" width="16.5703125" style="967" customWidth="1"/>
    <col min="5102" max="5102" width="51" style="967" customWidth="1"/>
    <col min="5103" max="5107" width="12.42578125" style="967" bestFit="1" customWidth="1"/>
    <col min="5108" max="5108" width="14.5703125" style="967" bestFit="1" customWidth="1"/>
    <col min="5109" max="5117" width="12.42578125" style="967" bestFit="1" customWidth="1"/>
    <col min="5118" max="5118" width="11.140625" style="967" bestFit="1" customWidth="1"/>
    <col min="5119" max="5120" width="12.42578125" style="967"/>
    <col min="5121" max="5121" width="49.140625" style="967" customWidth="1"/>
    <col min="5122" max="5122" width="13.140625" style="967" bestFit="1" customWidth="1"/>
    <col min="5123" max="5126" width="13.140625" style="967" customWidth="1"/>
    <col min="5127" max="5127" width="14.5703125" style="967" customWidth="1"/>
    <col min="5128" max="5135" width="12.42578125" style="967" customWidth="1"/>
    <col min="5136" max="5146" width="13.42578125" style="967" customWidth="1"/>
    <col min="5147" max="5147" width="13.42578125" style="967" bestFit="1" customWidth="1"/>
    <col min="5148" max="5148" width="16.7109375" style="967" bestFit="1" customWidth="1"/>
    <col min="5149" max="5270" width="16.5703125" style="967" customWidth="1"/>
    <col min="5271" max="5271" width="60" style="967" customWidth="1"/>
    <col min="5272" max="5304" width="15.5703125" style="967" bestFit="1" customWidth="1"/>
    <col min="5305" max="5305" width="15.5703125" style="967" customWidth="1"/>
    <col min="5306" max="5322" width="15.5703125" style="967" bestFit="1" customWidth="1"/>
    <col min="5323" max="5325" width="16.5703125" style="967" customWidth="1"/>
    <col min="5326" max="5328" width="17.28515625" style="967" bestFit="1" customWidth="1"/>
    <col min="5329" max="5357" width="16.5703125" style="967" customWidth="1"/>
    <col min="5358" max="5358" width="51" style="967" customWidth="1"/>
    <col min="5359" max="5363" width="12.42578125" style="967" bestFit="1" customWidth="1"/>
    <col min="5364" max="5364" width="14.5703125" style="967" bestFit="1" customWidth="1"/>
    <col min="5365" max="5373" width="12.42578125" style="967" bestFit="1" customWidth="1"/>
    <col min="5374" max="5374" width="11.140625" style="967" bestFit="1" customWidth="1"/>
    <col min="5375" max="5376" width="12.42578125" style="967"/>
    <col min="5377" max="5377" width="49.140625" style="967" customWidth="1"/>
    <col min="5378" max="5378" width="13.140625" style="967" bestFit="1" customWidth="1"/>
    <col min="5379" max="5382" width="13.140625" style="967" customWidth="1"/>
    <col min="5383" max="5383" width="14.5703125" style="967" customWidth="1"/>
    <col min="5384" max="5391" width="12.42578125" style="967" customWidth="1"/>
    <col min="5392" max="5402" width="13.42578125" style="967" customWidth="1"/>
    <col min="5403" max="5403" width="13.42578125" style="967" bestFit="1" customWidth="1"/>
    <col min="5404" max="5404" width="16.7109375" style="967" bestFit="1" customWidth="1"/>
    <col min="5405" max="5526" width="16.5703125" style="967" customWidth="1"/>
    <col min="5527" max="5527" width="60" style="967" customWidth="1"/>
    <col min="5528" max="5560" width="15.5703125" style="967" bestFit="1" customWidth="1"/>
    <col min="5561" max="5561" width="15.5703125" style="967" customWidth="1"/>
    <col min="5562" max="5578" width="15.5703125" style="967" bestFit="1" customWidth="1"/>
    <col min="5579" max="5581" width="16.5703125" style="967" customWidth="1"/>
    <col min="5582" max="5584" width="17.28515625" style="967" bestFit="1" customWidth="1"/>
    <col min="5585" max="5613" width="16.5703125" style="967" customWidth="1"/>
    <col min="5614" max="5614" width="51" style="967" customWidth="1"/>
    <col min="5615" max="5619" width="12.42578125" style="967" bestFit="1" customWidth="1"/>
    <col min="5620" max="5620" width="14.5703125" style="967" bestFit="1" customWidth="1"/>
    <col min="5621" max="5629" width="12.42578125" style="967" bestFit="1" customWidth="1"/>
    <col min="5630" max="5630" width="11.140625" style="967" bestFit="1" customWidth="1"/>
    <col min="5631" max="5632" width="12.42578125" style="967"/>
    <col min="5633" max="5633" width="49.140625" style="967" customWidth="1"/>
    <col min="5634" max="5634" width="13.140625" style="967" bestFit="1" customWidth="1"/>
    <col min="5635" max="5638" width="13.140625" style="967" customWidth="1"/>
    <col min="5639" max="5639" width="14.5703125" style="967" customWidth="1"/>
    <col min="5640" max="5647" width="12.42578125" style="967" customWidth="1"/>
    <col min="5648" max="5658" width="13.42578125" style="967" customWidth="1"/>
    <col min="5659" max="5659" width="13.42578125" style="967" bestFit="1" customWidth="1"/>
    <col min="5660" max="5660" width="16.7109375" style="967" bestFit="1" customWidth="1"/>
    <col min="5661" max="5782" width="16.5703125" style="967" customWidth="1"/>
    <col min="5783" max="5783" width="60" style="967" customWidth="1"/>
    <col min="5784" max="5816" width="15.5703125" style="967" bestFit="1" customWidth="1"/>
    <col min="5817" max="5817" width="15.5703125" style="967" customWidth="1"/>
    <col min="5818" max="5834" width="15.5703125" style="967" bestFit="1" customWidth="1"/>
    <col min="5835" max="5837" width="16.5703125" style="967" customWidth="1"/>
    <col min="5838" max="5840" width="17.28515625" style="967" bestFit="1" customWidth="1"/>
    <col min="5841" max="5869" width="16.5703125" style="967" customWidth="1"/>
    <col min="5870" max="5870" width="51" style="967" customWidth="1"/>
    <col min="5871" max="5875" width="12.42578125" style="967" bestFit="1" customWidth="1"/>
    <col min="5876" max="5876" width="14.5703125" style="967" bestFit="1" customWidth="1"/>
    <col min="5877" max="5885" width="12.42578125" style="967" bestFit="1" customWidth="1"/>
    <col min="5886" max="5886" width="11.140625" style="967" bestFit="1" customWidth="1"/>
    <col min="5887" max="5888" width="12.42578125" style="967"/>
    <col min="5889" max="5889" width="49.140625" style="967" customWidth="1"/>
    <col min="5890" max="5890" width="13.140625" style="967" bestFit="1" customWidth="1"/>
    <col min="5891" max="5894" width="13.140625" style="967" customWidth="1"/>
    <col min="5895" max="5895" width="14.5703125" style="967" customWidth="1"/>
    <col min="5896" max="5903" width="12.42578125" style="967" customWidth="1"/>
    <col min="5904" max="5914" width="13.42578125" style="967" customWidth="1"/>
    <col min="5915" max="5915" width="13.42578125" style="967" bestFit="1" customWidth="1"/>
    <col min="5916" max="5916" width="16.7109375" style="967" bestFit="1" customWidth="1"/>
    <col min="5917" max="6038" width="16.5703125" style="967" customWidth="1"/>
    <col min="6039" max="6039" width="60" style="967" customWidth="1"/>
    <col min="6040" max="6072" width="15.5703125" style="967" bestFit="1" customWidth="1"/>
    <col min="6073" max="6073" width="15.5703125" style="967" customWidth="1"/>
    <col min="6074" max="6090" width="15.5703125" style="967" bestFit="1" customWidth="1"/>
    <col min="6091" max="6093" width="16.5703125" style="967" customWidth="1"/>
    <col min="6094" max="6096" width="17.28515625" style="967" bestFit="1" customWidth="1"/>
    <col min="6097" max="6125" width="16.5703125" style="967" customWidth="1"/>
    <col min="6126" max="6126" width="51" style="967" customWidth="1"/>
    <col min="6127" max="6131" width="12.42578125" style="967" bestFit="1" customWidth="1"/>
    <col min="6132" max="6132" width="14.5703125" style="967" bestFit="1" customWidth="1"/>
    <col min="6133" max="6141" width="12.42578125" style="967" bestFit="1" customWidth="1"/>
    <col min="6142" max="6142" width="11.140625" style="967" bestFit="1" customWidth="1"/>
    <col min="6143" max="6144" width="12.42578125" style="967"/>
    <col min="6145" max="6145" width="49.140625" style="967" customWidth="1"/>
    <col min="6146" max="6146" width="13.140625" style="967" bestFit="1" customWidth="1"/>
    <col min="6147" max="6150" width="13.140625" style="967" customWidth="1"/>
    <col min="6151" max="6151" width="14.5703125" style="967" customWidth="1"/>
    <col min="6152" max="6159" width="12.42578125" style="967" customWidth="1"/>
    <col min="6160" max="6170" width="13.42578125" style="967" customWidth="1"/>
    <col min="6171" max="6171" width="13.42578125" style="967" bestFit="1" customWidth="1"/>
    <col min="6172" max="6172" width="16.7109375" style="967" bestFit="1" customWidth="1"/>
    <col min="6173" max="6294" width="16.5703125" style="967" customWidth="1"/>
    <col min="6295" max="6295" width="60" style="967" customWidth="1"/>
    <col min="6296" max="6328" width="15.5703125" style="967" bestFit="1" customWidth="1"/>
    <col min="6329" max="6329" width="15.5703125" style="967" customWidth="1"/>
    <col min="6330" max="6346" width="15.5703125" style="967" bestFit="1" customWidth="1"/>
    <col min="6347" max="6349" width="16.5703125" style="967" customWidth="1"/>
    <col min="6350" max="6352" width="17.28515625" style="967" bestFit="1" customWidth="1"/>
    <col min="6353" max="6381" width="16.5703125" style="967" customWidth="1"/>
    <col min="6382" max="6382" width="51" style="967" customWidth="1"/>
    <col min="6383" max="6387" width="12.42578125" style="967" bestFit="1" customWidth="1"/>
    <col min="6388" max="6388" width="14.5703125" style="967" bestFit="1" customWidth="1"/>
    <col min="6389" max="6397" width="12.42578125" style="967" bestFit="1" customWidth="1"/>
    <col min="6398" max="6398" width="11.140625" style="967" bestFit="1" customWidth="1"/>
    <col min="6399" max="6400" width="12.42578125" style="967"/>
    <col min="6401" max="6401" width="49.140625" style="967" customWidth="1"/>
    <col min="6402" max="6402" width="13.140625" style="967" bestFit="1" customWidth="1"/>
    <col min="6403" max="6406" width="13.140625" style="967" customWidth="1"/>
    <col min="6407" max="6407" width="14.5703125" style="967" customWidth="1"/>
    <col min="6408" max="6415" width="12.42578125" style="967" customWidth="1"/>
    <col min="6416" max="6426" width="13.42578125" style="967" customWidth="1"/>
    <col min="6427" max="6427" width="13.42578125" style="967" bestFit="1" customWidth="1"/>
    <col min="6428" max="6428" width="16.7109375" style="967" bestFit="1" customWidth="1"/>
    <col min="6429" max="6550" width="16.5703125" style="967" customWidth="1"/>
    <col min="6551" max="6551" width="60" style="967" customWidth="1"/>
    <col min="6552" max="6584" width="15.5703125" style="967" bestFit="1" customWidth="1"/>
    <col min="6585" max="6585" width="15.5703125" style="967" customWidth="1"/>
    <col min="6586" max="6602" width="15.5703125" style="967" bestFit="1" customWidth="1"/>
    <col min="6603" max="6605" width="16.5703125" style="967" customWidth="1"/>
    <col min="6606" max="6608" width="17.28515625" style="967" bestFit="1" customWidth="1"/>
    <col min="6609" max="6637" width="16.5703125" style="967" customWidth="1"/>
    <col min="6638" max="6638" width="51" style="967" customWidth="1"/>
    <col min="6639" max="6643" width="12.42578125" style="967" bestFit="1" customWidth="1"/>
    <col min="6644" max="6644" width="14.5703125" style="967" bestFit="1" customWidth="1"/>
    <col min="6645" max="6653" width="12.42578125" style="967" bestFit="1" customWidth="1"/>
    <col min="6654" max="6654" width="11.140625" style="967" bestFit="1" customWidth="1"/>
    <col min="6655" max="6656" width="12.42578125" style="967"/>
    <col min="6657" max="6657" width="49.140625" style="967" customWidth="1"/>
    <col min="6658" max="6658" width="13.140625" style="967" bestFit="1" customWidth="1"/>
    <col min="6659" max="6662" width="13.140625" style="967" customWidth="1"/>
    <col min="6663" max="6663" width="14.5703125" style="967" customWidth="1"/>
    <col min="6664" max="6671" width="12.42578125" style="967" customWidth="1"/>
    <col min="6672" max="6682" width="13.42578125" style="967" customWidth="1"/>
    <col min="6683" max="6683" width="13.42578125" style="967" bestFit="1" customWidth="1"/>
    <col min="6684" max="6684" width="16.7109375" style="967" bestFit="1" customWidth="1"/>
    <col min="6685" max="6806" width="16.5703125" style="967" customWidth="1"/>
    <col min="6807" max="6807" width="60" style="967" customWidth="1"/>
    <col min="6808" max="6840" width="15.5703125" style="967" bestFit="1" customWidth="1"/>
    <col min="6841" max="6841" width="15.5703125" style="967" customWidth="1"/>
    <col min="6842" max="6858" width="15.5703125" style="967" bestFit="1" customWidth="1"/>
    <col min="6859" max="6861" width="16.5703125" style="967" customWidth="1"/>
    <col min="6862" max="6864" width="17.28515625" style="967" bestFit="1" customWidth="1"/>
    <col min="6865" max="6893" width="16.5703125" style="967" customWidth="1"/>
    <col min="6894" max="6894" width="51" style="967" customWidth="1"/>
    <col min="6895" max="6899" width="12.42578125" style="967" bestFit="1" customWidth="1"/>
    <col min="6900" max="6900" width="14.5703125" style="967" bestFit="1" customWidth="1"/>
    <col min="6901" max="6909" width="12.42578125" style="967" bestFit="1" customWidth="1"/>
    <col min="6910" max="6910" width="11.140625" style="967" bestFit="1" customWidth="1"/>
    <col min="6911" max="6912" width="12.42578125" style="967"/>
    <col min="6913" max="6913" width="49.140625" style="967" customWidth="1"/>
    <col min="6914" max="6914" width="13.140625" style="967" bestFit="1" customWidth="1"/>
    <col min="6915" max="6918" width="13.140625" style="967" customWidth="1"/>
    <col min="6919" max="6919" width="14.5703125" style="967" customWidth="1"/>
    <col min="6920" max="6927" width="12.42578125" style="967" customWidth="1"/>
    <col min="6928" max="6938" width="13.42578125" style="967" customWidth="1"/>
    <col min="6939" max="6939" width="13.42578125" style="967" bestFit="1" customWidth="1"/>
    <col min="6940" max="6940" width="16.7109375" style="967" bestFit="1" customWidth="1"/>
    <col min="6941" max="7062" width="16.5703125" style="967" customWidth="1"/>
    <col min="7063" max="7063" width="60" style="967" customWidth="1"/>
    <col min="7064" max="7096" width="15.5703125" style="967" bestFit="1" customWidth="1"/>
    <col min="7097" max="7097" width="15.5703125" style="967" customWidth="1"/>
    <col min="7098" max="7114" width="15.5703125" style="967" bestFit="1" customWidth="1"/>
    <col min="7115" max="7117" width="16.5703125" style="967" customWidth="1"/>
    <col min="7118" max="7120" width="17.28515625" style="967" bestFit="1" customWidth="1"/>
    <col min="7121" max="7149" width="16.5703125" style="967" customWidth="1"/>
    <col min="7150" max="7150" width="51" style="967" customWidth="1"/>
    <col min="7151" max="7155" width="12.42578125" style="967" bestFit="1" customWidth="1"/>
    <col min="7156" max="7156" width="14.5703125" style="967" bestFit="1" customWidth="1"/>
    <col min="7157" max="7165" width="12.42578125" style="967" bestFit="1" customWidth="1"/>
    <col min="7166" max="7166" width="11.140625" style="967" bestFit="1" customWidth="1"/>
    <col min="7167" max="7168" width="12.42578125" style="967"/>
    <col min="7169" max="7169" width="49.140625" style="967" customWidth="1"/>
    <col min="7170" max="7170" width="13.140625" style="967" bestFit="1" customWidth="1"/>
    <col min="7171" max="7174" width="13.140625" style="967" customWidth="1"/>
    <col min="7175" max="7175" width="14.5703125" style="967" customWidth="1"/>
    <col min="7176" max="7183" width="12.42578125" style="967" customWidth="1"/>
    <col min="7184" max="7194" width="13.42578125" style="967" customWidth="1"/>
    <col min="7195" max="7195" width="13.42578125" style="967" bestFit="1" customWidth="1"/>
    <col min="7196" max="7196" width="16.7109375" style="967" bestFit="1" customWidth="1"/>
    <col min="7197" max="7318" width="16.5703125" style="967" customWidth="1"/>
    <col min="7319" max="7319" width="60" style="967" customWidth="1"/>
    <col min="7320" max="7352" width="15.5703125" style="967" bestFit="1" customWidth="1"/>
    <col min="7353" max="7353" width="15.5703125" style="967" customWidth="1"/>
    <col min="7354" max="7370" width="15.5703125" style="967" bestFit="1" customWidth="1"/>
    <col min="7371" max="7373" width="16.5703125" style="967" customWidth="1"/>
    <col min="7374" max="7376" width="17.28515625" style="967" bestFit="1" customWidth="1"/>
    <col min="7377" max="7405" width="16.5703125" style="967" customWidth="1"/>
    <col min="7406" max="7406" width="51" style="967" customWidth="1"/>
    <col min="7407" max="7411" width="12.42578125" style="967" bestFit="1" customWidth="1"/>
    <col min="7412" max="7412" width="14.5703125" style="967" bestFit="1" customWidth="1"/>
    <col min="7413" max="7421" width="12.42578125" style="967" bestFit="1" customWidth="1"/>
    <col min="7422" max="7422" width="11.140625" style="967" bestFit="1" customWidth="1"/>
    <col min="7423" max="7424" width="12.42578125" style="967"/>
    <col min="7425" max="7425" width="49.140625" style="967" customWidth="1"/>
    <col min="7426" max="7426" width="13.140625" style="967" bestFit="1" customWidth="1"/>
    <col min="7427" max="7430" width="13.140625" style="967" customWidth="1"/>
    <col min="7431" max="7431" width="14.5703125" style="967" customWidth="1"/>
    <col min="7432" max="7439" width="12.42578125" style="967" customWidth="1"/>
    <col min="7440" max="7450" width="13.42578125" style="967" customWidth="1"/>
    <col min="7451" max="7451" width="13.42578125" style="967" bestFit="1" customWidth="1"/>
    <col min="7452" max="7452" width="16.7109375" style="967" bestFit="1" customWidth="1"/>
    <col min="7453" max="7574" width="16.5703125" style="967" customWidth="1"/>
    <col min="7575" max="7575" width="60" style="967" customWidth="1"/>
    <col min="7576" max="7608" width="15.5703125" style="967" bestFit="1" customWidth="1"/>
    <col min="7609" max="7609" width="15.5703125" style="967" customWidth="1"/>
    <col min="7610" max="7626" width="15.5703125" style="967" bestFit="1" customWidth="1"/>
    <col min="7627" max="7629" width="16.5703125" style="967" customWidth="1"/>
    <col min="7630" max="7632" width="17.28515625" style="967" bestFit="1" customWidth="1"/>
    <col min="7633" max="7661" width="16.5703125" style="967" customWidth="1"/>
    <col min="7662" max="7662" width="51" style="967" customWidth="1"/>
    <col min="7663" max="7667" width="12.42578125" style="967" bestFit="1" customWidth="1"/>
    <col min="7668" max="7668" width="14.5703125" style="967" bestFit="1" customWidth="1"/>
    <col min="7669" max="7677" width="12.42578125" style="967" bestFit="1" customWidth="1"/>
    <col min="7678" max="7678" width="11.140625" style="967" bestFit="1" customWidth="1"/>
    <col min="7679" max="7680" width="12.42578125" style="967"/>
    <col min="7681" max="7681" width="49.140625" style="967" customWidth="1"/>
    <col min="7682" max="7682" width="13.140625" style="967" bestFit="1" customWidth="1"/>
    <col min="7683" max="7686" width="13.140625" style="967" customWidth="1"/>
    <col min="7687" max="7687" width="14.5703125" style="967" customWidth="1"/>
    <col min="7688" max="7695" width="12.42578125" style="967" customWidth="1"/>
    <col min="7696" max="7706" width="13.42578125" style="967" customWidth="1"/>
    <col min="7707" max="7707" width="13.42578125" style="967" bestFit="1" customWidth="1"/>
    <col min="7708" max="7708" width="16.7109375" style="967" bestFit="1" customWidth="1"/>
    <col min="7709" max="7830" width="16.5703125" style="967" customWidth="1"/>
    <col min="7831" max="7831" width="60" style="967" customWidth="1"/>
    <col min="7832" max="7864" width="15.5703125" style="967" bestFit="1" customWidth="1"/>
    <col min="7865" max="7865" width="15.5703125" style="967" customWidth="1"/>
    <col min="7866" max="7882" width="15.5703125" style="967" bestFit="1" customWidth="1"/>
    <col min="7883" max="7885" width="16.5703125" style="967" customWidth="1"/>
    <col min="7886" max="7888" width="17.28515625" style="967" bestFit="1" customWidth="1"/>
    <col min="7889" max="7917" width="16.5703125" style="967" customWidth="1"/>
    <col min="7918" max="7918" width="51" style="967" customWidth="1"/>
    <col min="7919" max="7923" width="12.42578125" style="967" bestFit="1" customWidth="1"/>
    <col min="7924" max="7924" width="14.5703125" style="967" bestFit="1" customWidth="1"/>
    <col min="7925" max="7933" width="12.42578125" style="967" bestFit="1" customWidth="1"/>
    <col min="7934" max="7934" width="11.140625" style="967" bestFit="1" customWidth="1"/>
    <col min="7935" max="7936" width="12.42578125" style="967"/>
    <col min="7937" max="7937" width="49.140625" style="967" customWidth="1"/>
    <col min="7938" max="7938" width="13.140625" style="967" bestFit="1" customWidth="1"/>
    <col min="7939" max="7942" width="13.140625" style="967" customWidth="1"/>
    <col min="7943" max="7943" width="14.5703125" style="967" customWidth="1"/>
    <col min="7944" max="7951" width="12.42578125" style="967" customWidth="1"/>
    <col min="7952" max="7962" width="13.42578125" style="967" customWidth="1"/>
    <col min="7963" max="7963" width="13.42578125" style="967" bestFit="1" customWidth="1"/>
    <col min="7964" max="7964" width="16.7109375" style="967" bestFit="1" customWidth="1"/>
    <col min="7965" max="8086" width="16.5703125" style="967" customWidth="1"/>
    <col min="8087" max="8087" width="60" style="967" customWidth="1"/>
    <col min="8088" max="8120" width="15.5703125" style="967" bestFit="1" customWidth="1"/>
    <col min="8121" max="8121" width="15.5703125" style="967" customWidth="1"/>
    <col min="8122" max="8138" width="15.5703125" style="967" bestFit="1" customWidth="1"/>
    <col min="8139" max="8141" width="16.5703125" style="967" customWidth="1"/>
    <col min="8142" max="8144" width="17.28515625" style="967" bestFit="1" customWidth="1"/>
    <col min="8145" max="8173" width="16.5703125" style="967" customWidth="1"/>
    <col min="8174" max="8174" width="51" style="967" customWidth="1"/>
    <col min="8175" max="8179" width="12.42578125" style="967" bestFit="1" customWidth="1"/>
    <col min="8180" max="8180" width="14.5703125" style="967" bestFit="1" customWidth="1"/>
    <col min="8181" max="8189" width="12.42578125" style="967" bestFit="1" customWidth="1"/>
    <col min="8190" max="8190" width="11.140625" style="967" bestFit="1" customWidth="1"/>
    <col min="8191" max="8192" width="12.42578125" style="967"/>
    <col min="8193" max="8193" width="49.140625" style="967" customWidth="1"/>
    <col min="8194" max="8194" width="13.140625" style="967" bestFit="1" customWidth="1"/>
    <col min="8195" max="8198" width="13.140625" style="967" customWidth="1"/>
    <col min="8199" max="8199" width="14.5703125" style="967" customWidth="1"/>
    <col min="8200" max="8207" width="12.42578125" style="967" customWidth="1"/>
    <col min="8208" max="8218" width="13.42578125" style="967" customWidth="1"/>
    <col min="8219" max="8219" width="13.42578125" style="967" bestFit="1" customWidth="1"/>
    <col min="8220" max="8220" width="16.7109375" style="967" bestFit="1" customWidth="1"/>
    <col min="8221" max="8342" width="16.5703125" style="967" customWidth="1"/>
    <col min="8343" max="8343" width="60" style="967" customWidth="1"/>
    <col min="8344" max="8376" width="15.5703125" style="967" bestFit="1" customWidth="1"/>
    <col min="8377" max="8377" width="15.5703125" style="967" customWidth="1"/>
    <col min="8378" max="8394" width="15.5703125" style="967" bestFit="1" customWidth="1"/>
    <col min="8395" max="8397" width="16.5703125" style="967" customWidth="1"/>
    <col min="8398" max="8400" width="17.28515625" style="967" bestFit="1" customWidth="1"/>
    <col min="8401" max="8429" width="16.5703125" style="967" customWidth="1"/>
    <col min="8430" max="8430" width="51" style="967" customWidth="1"/>
    <col min="8431" max="8435" width="12.42578125" style="967" bestFit="1" customWidth="1"/>
    <col min="8436" max="8436" width="14.5703125" style="967" bestFit="1" customWidth="1"/>
    <col min="8437" max="8445" width="12.42578125" style="967" bestFit="1" customWidth="1"/>
    <col min="8446" max="8446" width="11.140625" style="967" bestFit="1" customWidth="1"/>
    <col min="8447" max="8448" width="12.42578125" style="967"/>
    <col min="8449" max="8449" width="49.140625" style="967" customWidth="1"/>
    <col min="8450" max="8450" width="13.140625" style="967" bestFit="1" customWidth="1"/>
    <col min="8451" max="8454" width="13.140625" style="967" customWidth="1"/>
    <col min="8455" max="8455" width="14.5703125" style="967" customWidth="1"/>
    <col min="8456" max="8463" width="12.42578125" style="967" customWidth="1"/>
    <col min="8464" max="8474" width="13.42578125" style="967" customWidth="1"/>
    <col min="8475" max="8475" width="13.42578125" style="967" bestFit="1" customWidth="1"/>
    <col min="8476" max="8476" width="16.7109375" style="967" bestFit="1" customWidth="1"/>
    <col min="8477" max="8598" width="16.5703125" style="967" customWidth="1"/>
    <col min="8599" max="8599" width="60" style="967" customWidth="1"/>
    <col min="8600" max="8632" width="15.5703125" style="967" bestFit="1" customWidth="1"/>
    <col min="8633" max="8633" width="15.5703125" style="967" customWidth="1"/>
    <col min="8634" max="8650" width="15.5703125" style="967" bestFit="1" customWidth="1"/>
    <col min="8651" max="8653" width="16.5703125" style="967" customWidth="1"/>
    <col min="8654" max="8656" width="17.28515625" style="967" bestFit="1" customWidth="1"/>
    <col min="8657" max="8685" width="16.5703125" style="967" customWidth="1"/>
    <col min="8686" max="8686" width="51" style="967" customWidth="1"/>
    <col min="8687" max="8691" width="12.42578125" style="967" bestFit="1" customWidth="1"/>
    <col min="8692" max="8692" width="14.5703125" style="967" bestFit="1" customWidth="1"/>
    <col min="8693" max="8701" width="12.42578125" style="967" bestFit="1" customWidth="1"/>
    <col min="8702" max="8702" width="11.140625" style="967" bestFit="1" customWidth="1"/>
    <col min="8703" max="8704" width="12.42578125" style="967"/>
    <col min="8705" max="8705" width="49.140625" style="967" customWidth="1"/>
    <col min="8706" max="8706" width="13.140625" style="967" bestFit="1" customWidth="1"/>
    <col min="8707" max="8710" width="13.140625" style="967" customWidth="1"/>
    <col min="8711" max="8711" width="14.5703125" style="967" customWidth="1"/>
    <col min="8712" max="8719" width="12.42578125" style="967" customWidth="1"/>
    <col min="8720" max="8730" width="13.42578125" style="967" customWidth="1"/>
    <col min="8731" max="8731" width="13.42578125" style="967" bestFit="1" customWidth="1"/>
    <col min="8732" max="8732" width="16.7109375" style="967" bestFit="1" customWidth="1"/>
    <col min="8733" max="8854" width="16.5703125" style="967" customWidth="1"/>
    <col min="8855" max="8855" width="60" style="967" customWidth="1"/>
    <col min="8856" max="8888" width="15.5703125" style="967" bestFit="1" customWidth="1"/>
    <col min="8889" max="8889" width="15.5703125" style="967" customWidth="1"/>
    <col min="8890" max="8906" width="15.5703125" style="967" bestFit="1" customWidth="1"/>
    <col min="8907" max="8909" width="16.5703125" style="967" customWidth="1"/>
    <col min="8910" max="8912" width="17.28515625" style="967" bestFit="1" customWidth="1"/>
    <col min="8913" max="8941" width="16.5703125" style="967" customWidth="1"/>
    <col min="8942" max="8942" width="51" style="967" customWidth="1"/>
    <col min="8943" max="8947" width="12.42578125" style="967" bestFit="1" customWidth="1"/>
    <col min="8948" max="8948" width="14.5703125" style="967" bestFit="1" customWidth="1"/>
    <col min="8949" max="8957" width="12.42578125" style="967" bestFit="1" customWidth="1"/>
    <col min="8958" max="8958" width="11.140625" style="967" bestFit="1" customWidth="1"/>
    <col min="8959" max="8960" width="12.42578125" style="967"/>
    <col min="8961" max="8961" width="49.140625" style="967" customWidth="1"/>
    <col min="8962" max="8962" width="13.140625" style="967" bestFit="1" customWidth="1"/>
    <col min="8963" max="8966" width="13.140625" style="967" customWidth="1"/>
    <col min="8967" max="8967" width="14.5703125" style="967" customWidth="1"/>
    <col min="8968" max="8975" width="12.42578125" style="967" customWidth="1"/>
    <col min="8976" max="8986" width="13.42578125" style="967" customWidth="1"/>
    <col min="8987" max="8987" width="13.42578125" style="967" bestFit="1" customWidth="1"/>
    <col min="8988" max="8988" width="16.7109375" style="967" bestFit="1" customWidth="1"/>
    <col min="8989" max="9110" width="16.5703125" style="967" customWidth="1"/>
    <col min="9111" max="9111" width="60" style="967" customWidth="1"/>
    <col min="9112" max="9144" width="15.5703125" style="967" bestFit="1" customWidth="1"/>
    <col min="9145" max="9145" width="15.5703125" style="967" customWidth="1"/>
    <col min="9146" max="9162" width="15.5703125" style="967" bestFit="1" customWidth="1"/>
    <col min="9163" max="9165" width="16.5703125" style="967" customWidth="1"/>
    <col min="9166" max="9168" width="17.28515625" style="967" bestFit="1" customWidth="1"/>
    <col min="9169" max="9197" width="16.5703125" style="967" customWidth="1"/>
    <col min="9198" max="9198" width="51" style="967" customWidth="1"/>
    <col min="9199" max="9203" width="12.42578125" style="967" bestFit="1" customWidth="1"/>
    <col min="9204" max="9204" width="14.5703125" style="967" bestFit="1" customWidth="1"/>
    <col min="9205" max="9213" width="12.42578125" style="967" bestFit="1" customWidth="1"/>
    <col min="9214" max="9214" width="11.140625" style="967" bestFit="1" customWidth="1"/>
    <col min="9215" max="9216" width="12.42578125" style="967"/>
    <col min="9217" max="9217" width="49.140625" style="967" customWidth="1"/>
    <col min="9218" max="9218" width="13.140625" style="967" bestFit="1" customWidth="1"/>
    <col min="9219" max="9222" width="13.140625" style="967" customWidth="1"/>
    <col min="9223" max="9223" width="14.5703125" style="967" customWidth="1"/>
    <col min="9224" max="9231" width="12.42578125" style="967" customWidth="1"/>
    <col min="9232" max="9242" width="13.42578125" style="967" customWidth="1"/>
    <col min="9243" max="9243" width="13.42578125" style="967" bestFit="1" customWidth="1"/>
    <col min="9244" max="9244" width="16.7109375" style="967" bestFit="1" customWidth="1"/>
    <col min="9245" max="9366" width="16.5703125" style="967" customWidth="1"/>
    <col min="9367" max="9367" width="60" style="967" customWidth="1"/>
    <col min="9368" max="9400" width="15.5703125" style="967" bestFit="1" customWidth="1"/>
    <col min="9401" max="9401" width="15.5703125" style="967" customWidth="1"/>
    <col min="9402" max="9418" width="15.5703125" style="967" bestFit="1" customWidth="1"/>
    <col min="9419" max="9421" width="16.5703125" style="967" customWidth="1"/>
    <col min="9422" max="9424" width="17.28515625" style="967" bestFit="1" customWidth="1"/>
    <col min="9425" max="9453" width="16.5703125" style="967" customWidth="1"/>
    <col min="9454" max="9454" width="51" style="967" customWidth="1"/>
    <col min="9455" max="9459" width="12.42578125" style="967" bestFit="1" customWidth="1"/>
    <col min="9460" max="9460" width="14.5703125" style="967" bestFit="1" customWidth="1"/>
    <col min="9461" max="9469" width="12.42578125" style="967" bestFit="1" customWidth="1"/>
    <col min="9470" max="9470" width="11.140625" style="967" bestFit="1" customWidth="1"/>
    <col min="9471" max="9472" width="12.42578125" style="967"/>
    <col min="9473" max="9473" width="49.140625" style="967" customWidth="1"/>
    <col min="9474" max="9474" width="13.140625" style="967" bestFit="1" customWidth="1"/>
    <col min="9475" max="9478" width="13.140625" style="967" customWidth="1"/>
    <col min="9479" max="9479" width="14.5703125" style="967" customWidth="1"/>
    <col min="9480" max="9487" width="12.42578125" style="967" customWidth="1"/>
    <col min="9488" max="9498" width="13.42578125" style="967" customWidth="1"/>
    <col min="9499" max="9499" width="13.42578125" style="967" bestFit="1" customWidth="1"/>
    <col min="9500" max="9500" width="16.7109375" style="967" bestFit="1" customWidth="1"/>
    <col min="9501" max="9622" width="16.5703125" style="967" customWidth="1"/>
    <col min="9623" max="9623" width="60" style="967" customWidth="1"/>
    <col min="9624" max="9656" width="15.5703125" style="967" bestFit="1" customWidth="1"/>
    <col min="9657" max="9657" width="15.5703125" style="967" customWidth="1"/>
    <col min="9658" max="9674" width="15.5703125" style="967" bestFit="1" customWidth="1"/>
    <col min="9675" max="9677" width="16.5703125" style="967" customWidth="1"/>
    <col min="9678" max="9680" width="17.28515625" style="967" bestFit="1" customWidth="1"/>
    <col min="9681" max="9709" width="16.5703125" style="967" customWidth="1"/>
    <col min="9710" max="9710" width="51" style="967" customWidth="1"/>
    <col min="9711" max="9715" width="12.42578125" style="967" bestFit="1" customWidth="1"/>
    <col min="9716" max="9716" width="14.5703125" style="967" bestFit="1" customWidth="1"/>
    <col min="9717" max="9725" width="12.42578125" style="967" bestFit="1" customWidth="1"/>
    <col min="9726" max="9726" width="11.140625" style="967" bestFit="1" customWidth="1"/>
    <col min="9727" max="9728" width="12.42578125" style="967"/>
    <col min="9729" max="9729" width="49.140625" style="967" customWidth="1"/>
    <col min="9730" max="9730" width="13.140625" style="967" bestFit="1" customWidth="1"/>
    <col min="9731" max="9734" width="13.140625" style="967" customWidth="1"/>
    <col min="9735" max="9735" width="14.5703125" style="967" customWidth="1"/>
    <col min="9736" max="9743" width="12.42578125" style="967" customWidth="1"/>
    <col min="9744" max="9754" width="13.42578125" style="967" customWidth="1"/>
    <col min="9755" max="9755" width="13.42578125" style="967" bestFit="1" customWidth="1"/>
    <col min="9756" max="9756" width="16.7109375" style="967" bestFit="1" customWidth="1"/>
    <col min="9757" max="9878" width="16.5703125" style="967" customWidth="1"/>
    <col min="9879" max="9879" width="60" style="967" customWidth="1"/>
    <col min="9880" max="9912" width="15.5703125" style="967" bestFit="1" customWidth="1"/>
    <col min="9913" max="9913" width="15.5703125" style="967" customWidth="1"/>
    <col min="9914" max="9930" width="15.5703125" style="967" bestFit="1" customWidth="1"/>
    <col min="9931" max="9933" width="16.5703125" style="967" customWidth="1"/>
    <col min="9934" max="9936" width="17.28515625" style="967" bestFit="1" customWidth="1"/>
    <col min="9937" max="9965" width="16.5703125" style="967" customWidth="1"/>
    <col min="9966" max="9966" width="51" style="967" customWidth="1"/>
    <col min="9967" max="9971" width="12.42578125" style="967" bestFit="1" customWidth="1"/>
    <col min="9972" max="9972" width="14.5703125" style="967" bestFit="1" customWidth="1"/>
    <col min="9973" max="9981" width="12.42578125" style="967" bestFit="1" customWidth="1"/>
    <col min="9982" max="9982" width="11.140625" style="967" bestFit="1" customWidth="1"/>
    <col min="9983" max="9984" width="12.42578125" style="967"/>
    <col min="9985" max="9985" width="49.140625" style="967" customWidth="1"/>
    <col min="9986" max="9986" width="13.140625" style="967" bestFit="1" customWidth="1"/>
    <col min="9987" max="9990" width="13.140625" style="967" customWidth="1"/>
    <col min="9991" max="9991" width="14.5703125" style="967" customWidth="1"/>
    <col min="9992" max="9999" width="12.42578125" style="967" customWidth="1"/>
    <col min="10000" max="10010" width="13.42578125" style="967" customWidth="1"/>
    <col min="10011" max="10011" width="13.42578125" style="967" bestFit="1" customWidth="1"/>
    <col min="10012" max="10012" width="16.7109375" style="967" bestFit="1" customWidth="1"/>
    <col min="10013" max="10134" width="16.5703125" style="967" customWidth="1"/>
    <col min="10135" max="10135" width="60" style="967" customWidth="1"/>
    <col min="10136" max="10168" width="15.5703125" style="967" bestFit="1" customWidth="1"/>
    <col min="10169" max="10169" width="15.5703125" style="967" customWidth="1"/>
    <col min="10170" max="10186" width="15.5703125" style="967" bestFit="1" customWidth="1"/>
    <col min="10187" max="10189" width="16.5703125" style="967" customWidth="1"/>
    <col min="10190" max="10192" width="17.28515625" style="967" bestFit="1" customWidth="1"/>
    <col min="10193" max="10221" width="16.5703125" style="967" customWidth="1"/>
    <col min="10222" max="10222" width="51" style="967" customWidth="1"/>
    <col min="10223" max="10227" width="12.42578125" style="967" bestFit="1" customWidth="1"/>
    <col min="10228" max="10228" width="14.5703125" style="967" bestFit="1" customWidth="1"/>
    <col min="10229" max="10237" width="12.42578125" style="967" bestFit="1" customWidth="1"/>
    <col min="10238" max="10238" width="11.140625" style="967" bestFit="1" customWidth="1"/>
    <col min="10239" max="10240" width="12.42578125" style="967"/>
    <col min="10241" max="10241" width="49.140625" style="967" customWidth="1"/>
    <col min="10242" max="10242" width="13.140625" style="967" bestFit="1" customWidth="1"/>
    <col min="10243" max="10246" width="13.140625" style="967" customWidth="1"/>
    <col min="10247" max="10247" width="14.5703125" style="967" customWidth="1"/>
    <col min="10248" max="10255" width="12.42578125" style="967" customWidth="1"/>
    <col min="10256" max="10266" width="13.42578125" style="967" customWidth="1"/>
    <col min="10267" max="10267" width="13.42578125" style="967" bestFit="1" customWidth="1"/>
    <col min="10268" max="10268" width="16.7109375" style="967" bestFit="1" customWidth="1"/>
    <col min="10269" max="10390" width="16.5703125" style="967" customWidth="1"/>
    <col min="10391" max="10391" width="60" style="967" customWidth="1"/>
    <col min="10392" max="10424" width="15.5703125" style="967" bestFit="1" customWidth="1"/>
    <col min="10425" max="10425" width="15.5703125" style="967" customWidth="1"/>
    <col min="10426" max="10442" width="15.5703125" style="967" bestFit="1" customWidth="1"/>
    <col min="10443" max="10445" width="16.5703125" style="967" customWidth="1"/>
    <col min="10446" max="10448" width="17.28515625" style="967" bestFit="1" customWidth="1"/>
    <col min="10449" max="10477" width="16.5703125" style="967" customWidth="1"/>
    <col min="10478" max="10478" width="51" style="967" customWidth="1"/>
    <col min="10479" max="10483" width="12.42578125" style="967" bestFit="1" customWidth="1"/>
    <col min="10484" max="10484" width="14.5703125" style="967" bestFit="1" customWidth="1"/>
    <col min="10485" max="10493" width="12.42578125" style="967" bestFit="1" customWidth="1"/>
    <col min="10494" max="10494" width="11.140625" style="967" bestFit="1" customWidth="1"/>
    <col min="10495" max="10496" width="12.42578125" style="967"/>
    <col min="10497" max="10497" width="49.140625" style="967" customWidth="1"/>
    <col min="10498" max="10498" width="13.140625" style="967" bestFit="1" customWidth="1"/>
    <col min="10499" max="10502" width="13.140625" style="967" customWidth="1"/>
    <col min="10503" max="10503" width="14.5703125" style="967" customWidth="1"/>
    <col min="10504" max="10511" width="12.42578125" style="967" customWidth="1"/>
    <col min="10512" max="10522" width="13.42578125" style="967" customWidth="1"/>
    <col min="10523" max="10523" width="13.42578125" style="967" bestFit="1" customWidth="1"/>
    <col min="10524" max="10524" width="16.7109375" style="967" bestFit="1" customWidth="1"/>
    <col min="10525" max="10646" width="16.5703125" style="967" customWidth="1"/>
    <col min="10647" max="10647" width="60" style="967" customWidth="1"/>
    <col min="10648" max="10680" width="15.5703125" style="967" bestFit="1" customWidth="1"/>
    <col min="10681" max="10681" width="15.5703125" style="967" customWidth="1"/>
    <col min="10682" max="10698" width="15.5703125" style="967" bestFit="1" customWidth="1"/>
    <col min="10699" max="10701" width="16.5703125" style="967" customWidth="1"/>
    <col min="10702" max="10704" width="17.28515625" style="967" bestFit="1" customWidth="1"/>
    <col min="10705" max="10733" width="16.5703125" style="967" customWidth="1"/>
    <col min="10734" max="10734" width="51" style="967" customWidth="1"/>
    <col min="10735" max="10739" width="12.42578125" style="967" bestFit="1" customWidth="1"/>
    <col min="10740" max="10740" width="14.5703125" style="967" bestFit="1" customWidth="1"/>
    <col min="10741" max="10749" width="12.42578125" style="967" bestFit="1" customWidth="1"/>
    <col min="10750" max="10750" width="11.140625" style="967" bestFit="1" customWidth="1"/>
    <col min="10751" max="10752" width="12.42578125" style="967"/>
    <col min="10753" max="10753" width="49.140625" style="967" customWidth="1"/>
    <col min="10754" max="10754" width="13.140625" style="967" bestFit="1" customWidth="1"/>
    <col min="10755" max="10758" width="13.140625" style="967" customWidth="1"/>
    <col min="10759" max="10759" width="14.5703125" style="967" customWidth="1"/>
    <col min="10760" max="10767" width="12.42578125" style="967" customWidth="1"/>
    <col min="10768" max="10778" width="13.42578125" style="967" customWidth="1"/>
    <col min="10779" max="10779" width="13.42578125" style="967" bestFit="1" customWidth="1"/>
    <col min="10780" max="10780" width="16.7109375" style="967" bestFit="1" customWidth="1"/>
    <col min="10781" max="10902" width="16.5703125" style="967" customWidth="1"/>
    <col min="10903" max="10903" width="60" style="967" customWidth="1"/>
    <col min="10904" max="10936" width="15.5703125" style="967" bestFit="1" customWidth="1"/>
    <col min="10937" max="10937" width="15.5703125" style="967" customWidth="1"/>
    <col min="10938" max="10954" width="15.5703125" style="967" bestFit="1" customWidth="1"/>
    <col min="10955" max="10957" width="16.5703125" style="967" customWidth="1"/>
    <col min="10958" max="10960" width="17.28515625" style="967" bestFit="1" customWidth="1"/>
    <col min="10961" max="10989" width="16.5703125" style="967" customWidth="1"/>
    <col min="10990" max="10990" width="51" style="967" customWidth="1"/>
    <col min="10991" max="10995" width="12.42578125" style="967" bestFit="1" customWidth="1"/>
    <col min="10996" max="10996" width="14.5703125" style="967" bestFit="1" customWidth="1"/>
    <col min="10997" max="11005" width="12.42578125" style="967" bestFit="1" customWidth="1"/>
    <col min="11006" max="11006" width="11.140625" style="967" bestFit="1" customWidth="1"/>
    <col min="11007" max="11008" width="12.42578125" style="967"/>
    <col min="11009" max="11009" width="49.140625" style="967" customWidth="1"/>
    <col min="11010" max="11010" width="13.140625" style="967" bestFit="1" customWidth="1"/>
    <col min="11011" max="11014" width="13.140625" style="967" customWidth="1"/>
    <col min="11015" max="11015" width="14.5703125" style="967" customWidth="1"/>
    <col min="11016" max="11023" width="12.42578125" style="967" customWidth="1"/>
    <col min="11024" max="11034" width="13.42578125" style="967" customWidth="1"/>
    <col min="11035" max="11035" width="13.42578125" style="967" bestFit="1" customWidth="1"/>
    <col min="11036" max="11036" width="16.7109375" style="967" bestFit="1" customWidth="1"/>
    <col min="11037" max="11158" width="16.5703125" style="967" customWidth="1"/>
    <col min="11159" max="11159" width="60" style="967" customWidth="1"/>
    <col min="11160" max="11192" width="15.5703125" style="967" bestFit="1" customWidth="1"/>
    <col min="11193" max="11193" width="15.5703125" style="967" customWidth="1"/>
    <col min="11194" max="11210" width="15.5703125" style="967" bestFit="1" customWidth="1"/>
    <col min="11211" max="11213" width="16.5703125" style="967" customWidth="1"/>
    <col min="11214" max="11216" width="17.28515625" style="967" bestFit="1" customWidth="1"/>
    <col min="11217" max="11245" width="16.5703125" style="967" customWidth="1"/>
    <col min="11246" max="11246" width="51" style="967" customWidth="1"/>
    <col min="11247" max="11251" width="12.42578125" style="967" bestFit="1" customWidth="1"/>
    <col min="11252" max="11252" width="14.5703125" style="967" bestFit="1" customWidth="1"/>
    <col min="11253" max="11261" width="12.42578125" style="967" bestFit="1" customWidth="1"/>
    <col min="11262" max="11262" width="11.140625" style="967" bestFit="1" customWidth="1"/>
    <col min="11263" max="11264" width="12.42578125" style="967"/>
    <col min="11265" max="11265" width="49.140625" style="967" customWidth="1"/>
    <col min="11266" max="11266" width="13.140625" style="967" bestFit="1" customWidth="1"/>
    <col min="11267" max="11270" width="13.140625" style="967" customWidth="1"/>
    <col min="11271" max="11271" width="14.5703125" style="967" customWidth="1"/>
    <col min="11272" max="11279" width="12.42578125" style="967" customWidth="1"/>
    <col min="11280" max="11290" width="13.42578125" style="967" customWidth="1"/>
    <col min="11291" max="11291" width="13.42578125" style="967" bestFit="1" customWidth="1"/>
    <col min="11292" max="11292" width="16.7109375" style="967" bestFit="1" customWidth="1"/>
    <col min="11293" max="11414" width="16.5703125" style="967" customWidth="1"/>
    <col min="11415" max="11415" width="60" style="967" customWidth="1"/>
    <col min="11416" max="11448" width="15.5703125" style="967" bestFit="1" customWidth="1"/>
    <col min="11449" max="11449" width="15.5703125" style="967" customWidth="1"/>
    <col min="11450" max="11466" width="15.5703125" style="967" bestFit="1" customWidth="1"/>
    <col min="11467" max="11469" width="16.5703125" style="967" customWidth="1"/>
    <col min="11470" max="11472" width="17.28515625" style="967" bestFit="1" customWidth="1"/>
    <col min="11473" max="11501" width="16.5703125" style="967" customWidth="1"/>
    <col min="11502" max="11502" width="51" style="967" customWidth="1"/>
    <col min="11503" max="11507" width="12.42578125" style="967" bestFit="1" customWidth="1"/>
    <col min="11508" max="11508" width="14.5703125" style="967" bestFit="1" customWidth="1"/>
    <col min="11509" max="11517" width="12.42578125" style="967" bestFit="1" customWidth="1"/>
    <col min="11518" max="11518" width="11.140625" style="967" bestFit="1" customWidth="1"/>
    <col min="11519" max="11520" width="12.42578125" style="967"/>
    <col min="11521" max="11521" width="49.140625" style="967" customWidth="1"/>
    <col min="11522" max="11522" width="13.140625" style="967" bestFit="1" customWidth="1"/>
    <col min="11523" max="11526" width="13.140625" style="967" customWidth="1"/>
    <col min="11527" max="11527" width="14.5703125" style="967" customWidth="1"/>
    <col min="11528" max="11535" width="12.42578125" style="967" customWidth="1"/>
    <col min="11536" max="11546" width="13.42578125" style="967" customWidth="1"/>
    <col min="11547" max="11547" width="13.42578125" style="967" bestFit="1" customWidth="1"/>
    <col min="11548" max="11548" width="16.7109375" style="967" bestFit="1" customWidth="1"/>
    <col min="11549" max="11670" width="16.5703125" style="967" customWidth="1"/>
    <col min="11671" max="11671" width="60" style="967" customWidth="1"/>
    <col min="11672" max="11704" width="15.5703125" style="967" bestFit="1" customWidth="1"/>
    <col min="11705" max="11705" width="15.5703125" style="967" customWidth="1"/>
    <col min="11706" max="11722" width="15.5703125" style="967" bestFit="1" customWidth="1"/>
    <col min="11723" max="11725" width="16.5703125" style="967" customWidth="1"/>
    <col min="11726" max="11728" width="17.28515625" style="967" bestFit="1" customWidth="1"/>
    <col min="11729" max="11757" width="16.5703125" style="967" customWidth="1"/>
    <col min="11758" max="11758" width="51" style="967" customWidth="1"/>
    <col min="11759" max="11763" width="12.42578125" style="967" bestFit="1" customWidth="1"/>
    <col min="11764" max="11764" width="14.5703125" style="967" bestFit="1" customWidth="1"/>
    <col min="11765" max="11773" width="12.42578125" style="967" bestFit="1" customWidth="1"/>
    <col min="11774" max="11774" width="11.140625" style="967" bestFit="1" customWidth="1"/>
    <col min="11775" max="11776" width="12.42578125" style="967"/>
    <col min="11777" max="11777" width="49.140625" style="967" customWidth="1"/>
    <col min="11778" max="11778" width="13.140625" style="967" bestFit="1" customWidth="1"/>
    <col min="11779" max="11782" width="13.140625" style="967" customWidth="1"/>
    <col min="11783" max="11783" width="14.5703125" style="967" customWidth="1"/>
    <col min="11784" max="11791" width="12.42578125" style="967" customWidth="1"/>
    <col min="11792" max="11802" width="13.42578125" style="967" customWidth="1"/>
    <col min="11803" max="11803" width="13.42578125" style="967" bestFit="1" customWidth="1"/>
    <col min="11804" max="11804" width="16.7109375" style="967" bestFit="1" customWidth="1"/>
    <col min="11805" max="11926" width="16.5703125" style="967" customWidth="1"/>
    <col min="11927" max="11927" width="60" style="967" customWidth="1"/>
    <col min="11928" max="11960" width="15.5703125" style="967" bestFit="1" customWidth="1"/>
    <col min="11961" max="11961" width="15.5703125" style="967" customWidth="1"/>
    <col min="11962" max="11978" width="15.5703125" style="967" bestFit="1" customWidth="1"/>
    <col min="11979" max="11981" width="16.5703125" style="967" customWidth="1"/>
    <col min="11982" max="11984" width="17.28515625" style="967" bestFit="1" customWidth="1"/>
    <col min="11985" max="12013" width="16.5703125" style="967" customWidth="1"/>
    <col min="12014" max="12014" width="51" style="967" customWidth="1"/>
    <col min="12015" max="12019" width="12.42578125" style="967" bestFit="1" customWidth="1"/>
    <col min="12020" max="12020" width="14.5703125" style="967" bestFit="1" customWidth="1"/>
    <col min="12021" max="12029" width="12.42578125" style="967" bestFit="1" customWidth="1"/>
    <col min="12030" max="12030" width="11.140625" style="967" bestFit="1" customWidth="1"/>
    <col min="12031" max="12032" width="12.42578125" style="967"/>
    <col min="12033" max="12033" width="49.140625" style="967" customWidth="1"/>
    <col min="12034" max="12034" width="13.140625" style="967" bestFit="1" customWidth="1"/>
    <col min="12035" max="12038" width="13.140625" style="967" customWidth="1"/>
    <col min="12039" max="12039" width="14.5703125" style="967" customWidth="1"/>
    <col min="12040" max="12047" width="12.42578125" style="967" customWidth="1"/>
    <col min="12048" max="12058" width="13.42578125" style="967" customWidth="1"/>
    <col min="12059" max="12059" width="13.42578125" style="967" bestFit="1" customWidth="1"/>
    <col min="12060" max="12060" width="16.7109375" style="967" bestFit="1" customWidth="1"/>
    <col min="12061" max="12182" width="16.5703125" style="967" customWidth="1"/>
    <col min="12183" max="12183" width="60" style="967" customWidth="1"/>
    <col min="12184" max="12216" width="15.5703125" style="967" bestFit="1" customWidth="1"/>
    <col min="12217" max="12217" width="15.5703125" style="967" customWidth="1"/>
    <col min="12218" max="12234" width="15.5703125" style="967" bestFit="1" customWidth="1"/>
    <col min="12235" max="12237" width="16.5703125" style="967" customWidth="1"/>
    <col min="12238" max="12240" width="17.28515625" style="967" bestFit="1" customWidth="1"/>
    <col min="12241" max="12269" width="16.5703125" style="967" customWidth="1"/>
    <col min="12270" max="12270" width="51" style="967" customWidth="1"/>
    <col min="12271" max="12275" width="12.42578125" style="967" bestFit="1" customWidth="1"/>
    <col min="12276" max="12276" width="14.5703125" style="967" bestFit="1" customWidth="1"/>
    <col min="12277" max="12285" width="12.42578125" style="967" bestFit="1" customWidth="1"/>
    <col min="12286" max="12286" width="11.140625" style="967" bestFit="1" customWidth="1"/>
    <col min="12287" max="12288" width="12.42578125" style="967"/>
    <col min="12289" max="12289" width="49.140625" style="967" customWidth="1"/>
    <col min="12290" max="12290" width="13.140625" style="967" bestFit="1" customWidth="1"/>
    <col min="12291" max="12294" width="13.140625" style="967" customWidth="1"/>
    <col min="12295" max="12295" width="14.5703125" style="967" customWidth="1"/>
    <col min="12296" max="12303" width="12.42578125" style="967" customWidth="1"/>
    <col min="12304" max="12314" width="13.42578125" style="967" customWidth="1"/>
    <col min="12315" max="12315" width="13.42578125" style="967" bestFit="1" customWidth="1"/>
    <col min="12316" max="12316" width="16.7109375" style="967" bestFit="1" customWidth="1"/>
    <col min="12317" max="12438" width="16.5703125" style="967" customWidth="1"/>
    <col min="12439" max="12439" width="60" style="967" customWidth="1"/>
    <col min="12440" max="12472" width="15.5703125" style="967" bestFit="1" customWidth="1"/>
    <col min="12473" max="12473" width="15.5703125" style="967" customWidth="1"/>
    <col min="12474" max="12490" width="15.5703125" style="967" bestFit="1" customWidth="1"/>
    <col min="12491" max="12493" width="16.5703125" style="967" customWidth="1"/>
    <col min="12494" max="12496" width="17.28515625" style="967" bestFit="1" customWidth="1"/>
    <col min="12497" max="12525" width="16.5703125" style="967" customWidth="1"/>
    <col min="12526" max="12526" width="51" style="967" customWidth="1"/>
    <col min="12527" max="12531" width="12.42578125" style="967" bestFit="1" customWidth="1"/>
    <col min="12532" max="12532" width="14.5703125" style="967" bestFit="1" customWidth="1"/>
    <col min="12533" max="12541" width="12.42578125" style="967" bestFit="1" customWidth="1"/>
    <col min="12542" max="12542" width="11.140625" style="967" bestFit="1" customWidth="1"/>
    <col min="12543" max="12544" width="12.42578125" style="967"/>
    <col min="12545" max="12545" width="49.140625" style="967" customWidth="1"/>
    <col min="12546" max="12546" width="13.140625" style="967" bestFit="1" customWidth="1"/>
    <col min="12547" max="12550" width="13.140625" style="967" customWidth="1"/>
    <col min="12551" max="12551" width="14.5703125" style="967" customWidth="1"/>
    <col min="12552" max="12559" width="12.42578125" style="967" customWidth="1"/>
    <col min="12560" max="12570" width="13.42578125" style="967" customWidth="1"/>
    <col min="12571" max="12571" width="13.42578125" style="967" bestFit="1" customWidth="1"/>
    <col min="12572" max="12572" width="16.7109375" style="967" bestFit="1" customWidth="1"/>
    <col min="12573" max="12694" width="16.5703125" style="967" customWidth="1"/>
    <col min="12695" max="12695" width="60" style="967" customWidth="1"/>
    <col min="12696" max="12728" width="15.5703125" style="967" bestFit="1" customWidth="1"/>
    <col min="12729" max="12729" width="15.5703125" style="967" customWidth="1"/>
    <col min="12730" max="12746" width="15.5703125" style="967" bestFit="1" customWidth="1"/>
    <col min="12747" max="12749" width="16.5703125" style="967" customWidth="1"/>
    <col min="12750" max="12752" width="17.28515625" style="967" bestFit="1" customWidth="1"/>
    <col min="12753" max="12781" width="16.5703125" style="967" customWidth="1"/>
    <col min="12782" max="12782" width="51" style="967" customWidth="1"/>
    <col min="12783" max="12787" width="12.42578125" style="967" bestFit="1" customWidth="1"/>
    <col min="12788" max="12788" width="14.5703125" style="967" bestFit="1" customWidth="1"/>
    <col min="12789" max="12797" width="12.42578125" style="967" bestFit="1" customWidth="1"/>
    <col min="12798" max="12798" width="11.140625" style="967" bestFit="1" customWidth="1"/>
    <col min="12799" max="12800" width="12.42578125" style="967"/>
    <col min="12801" max="12801" width="49.140625" style="967" customWidth="1"/>
    <col min="12802" max="12802" width="13.140625" style="967" bestFit="1" customWidth="1"/>
    <col min="12803" max="12806" width="13.140625" style="967" customWidth="1"/>
    <col min="12807" max="12807" width="14.5703125" style="967" customWidth="1"/>
    <col min="12808" max="12815" width="12.42578125" style="967" customWidth="1"/>
    <col min="12816" max="12826" width="13.42578125" style="967" customWidth="1"/>
    <col min="12827" max="12827" width="13.42578125" style="967" bestFit="1" customWidth="1"/>
    <col min="12828" max="12828" width="16.7109375" style="967" bestFit="1" customWidth="1"/>
    <col min="12829" max="12950" width="16.5703125" style="967" customWidth="1"/>
    <col min="12951" max="12951" width="60" style="967" customWidth="1"/>
    <col min="12952" max="12984" width="15.5703125" style="967" bestFit="1" customWidth="1"/>
    <col min="12985" max="12985" width="15.5703125" style="967" customWidth="1"/>
    <col min="12986" max="13002" width="15.5703125" style="967" bestFit="1" customWidth="1"/>
    <col min="13003" max="13005" width="16.5703125" style="967" customWidth="1"/>
    <col min="13006" max="13008" width="17.28515625" style="967" bestFit="1" customWidth="1"/>
    <col min="13009" max="13037" width="16.5703125" style="967" customWidth="1"/>
    <col min="13038" max="13038" width="51" style="967" customWidth="1"/>
    <col min="13039" max="13043" width="12.42578125" style="967" bestFit="1" customWidth="1"/>
    <col min="13044" max="13044" width="14.5703125" style="967" bestFit="1" customWidth="1"/>
    <col min="13045" max="13053" width="12.42578125" style="967" bestFit="1" customWidth="1"/>
    <col min="13054" max="13054" width="11.140625" style="967" bestFit="1" customWidth="1"/>
    <col min="13055" max="13056" width="12.42578125" style="967"/>
    <col min="13057" max="13057" width="49.140625" style="967" customWidth="1"/>
    <col min="13058" max="13058" width="13.140625" style="967" bestFit="1" customWidth="1"/>
    <col min="13059" max="13062" width="13.140625" style="967" customWidth="1"/>
    <col min="13063" max="13063" width="14.5703125" style="967" customWidth="1"/>
    <col min="13064" max="13071" width="12.42578125" style="967" customWidth="1"/>
    <col min="13072" max="13082" width="13.42578125" style="967" customWidth="1"/>
    <col min="13083" max="13083" width="13.42578125" style="967" bestFit="1" customWidth="1"/>
    <col min="13084" max="13084" width="16.7109375" style="967" bestFit="1" customWidth="1"/>
    <col min="13085" max="13206" width="16.5703125" style="967" customWidth="1"/>
    <col min="13207" max="13207" width="60" style="967" customWidth="1"/>
    <col min="13208" max="13240" width="15.5703125" style="967" bestFit="1" customWidth="1"/>
    <col min="13241" max="13241" width="15.5703125" style="967" customWidth="1"/>
    <col min="13242" max="13258" width="15.5703125" style="967" bestFit="1" customWidth="1"/>
    <col min="13259" max="13261" width="16.5703125" style="967" customWidth="1"/>
    <col min="13262" max="13264" width="17.28515625" style="967" bestFit="1" customWidth="1"/>
    <col min="13265" max="13293" width="16.5703125" style="967" customWidth="1"/>
    <col min="13294" max="13294" width="51" style="967" customWidth="1"/>
    <col min="13295" max="13299" width="12.42578125" style="967" bestFit="1" customWidth="1"/>
    <col min="13300" max="13300" width="14.5703125" style="967" bestFit="1" customWidth="1"/>
    <col min="13301" max="13309" width="12.42578125" style="967" bestFit="1" customWidth="1"/>
    <col min="13310" max="13310" width="11.140625" style="967" bestFit="1" customWidth="1"/>
    <col min="13311" max="13312" width="12.42578125" style="967"/>
    <col min="13313" max="13313" width="49.140625" style="967" customWidth="1"/>
    <col min="13314" max="13314" width="13.140625" style="967" bestFit="1" customWidth="1"/>
    <col min="13315" max="13318" width="13.140625" style="967" customWidth="1"/>
    <col min="13319" max="13319" width="14.5703125" style="967" customWidth="1"/>
    <col min="13320" max="13327" width="12.42578125" style="967" customWidth="1"/>
    <col min="13328" max="13338" width="13.42578125" style="967" customWidth="1"/>
    <col min="13339" max="13339" width="13.42578125" style="967" bestFit="1" customWidth="1"/>
    <col min="13340" max="13340" width="16.7109375" style="967" bestFit="1" customWidth="1"/>
    <col min="13341" max="13462" width="16.5703125" style="967" customWidth="1"/>
    <col min="13463" max="13463" width="60" style="967" customWidth="1"/>
    <col min="13464" max="13496" width="15.5703125" style="967" bestFit="1" customWidth="1"/>
    <col min="13497" max="13497" width="15.5703125" style="967" customWidth="1"/>
    <col min="13498" max="13514" width="15.5703125" style="967" bestFit="1" customWidth="1"/>
    <col min="13515" max="13517" width="16.5703125" style="967" customWidth="1"/>
    <col min="13518" max="13520" width="17.28515625" style="967" bestFit="1" customWidth="1"/>
    <col min="13521" max="13549" width="16.5703125" style="967" customWidth="1"/>
    <col min="13550" max="13550" width="51" style="967" customWidth="1"/>
    <col min="13551" max="13555" width="12.42578125" style="967" bestFit="1" customWidth="1"/>
    <col min="13556" max="13556" width="14.5703125" style="967" bestFit="1" customWidth="1"/>
    <col min="13557" max="13565" width="12.42578125" style="967" bestFit="1" customWidth="1"/>
    <col min="13566" max="13566" width="11.140625" style="967" bestFit="1" customWidth="1"/>
    <col min="13567" max="13568" width="12.42578125" style="967"/>
    <col min="13569" max="13569" width="49.140625" style="967" customWidth="1"/>
    <col min="13570" max="13570" width="13.140625" style="967" bestFit="1" customWidth="1"/>
    <col min="13571" max="13574" width="13.140625" style="967" customWidth="1"/>
    <col min="13575" max="13575" width="14.5703125" style="967" customWidth="1"/>
    <col min="13576" max="13583" width="12.42578125" style="967" customWidth="1"/>
    <col min="13584" max="13594" width="13.42578125" style="967" customWidth="1"/>
    <col min="13595" max="13595" width="13.42578125" style="967" bestFit="1" customWidth="1"/>
    <col min="13596" max="13596" width="16.7109375" style="967" bestFit="1" customWidth="1"/>
    <col min="13597" max="13718" width="16.5703125" style="967" customWidth="1"/>
    <col min="13719" max="13719" width="60" style="967" customWidth="1"/>
    <col min="13720" max="13752" width="15.5703125" style="967" bestFit="1" customWidth="1"/>
    <col min="13753" max="13753" width="15.5703125" style="967" customWidth="1"/>
    <col min="13754" max="13770" width="15.5703125" style="967" bestFit="1" customWidth="1"/>
    <col min="13771" max="13773" width="16.5703125" style="967" customWidth="1"/>
    <col min="13774" max="13776" width="17.28515625" style="967" bestFit="1" customWidth="1"/>
    <col min="13777" max="13805" width="16.5703125" style="967" customWidth="1"/>
    <col min="13806" max="13806" width="51" style="967" customWidth="1"/>
    <col min="13807" max="13811" width="12.42578125" style="967" bestFit="1" customWidth="1"/>
    <col min="13812" max="13812" width="14.5703125" style="967" bestFit="1" customWidth="1"/>
    <col min="13813" max="13821" width="12.42578125" style="967" bestFit="1" customWidth="1"/>
    <col min="13822" max="13822" width="11.140625" style="967" bestFit="1" customWidth="1"/>
    <col min="13823" max="13824" width="12.42578125" style="967"/>
    <col min="13825" max="13825" width="49.140625" style="967" customWidth="1"/>
    <col min="13826" max="13826" width="13.140625" style="967" bestFit="1" customWidth="1"/>
    <col min="13827" max="13830" width="13.140625" style="967" customWidth="1"/>
    <col min="13831" max="13831" width="14.5703125" style="967" customWidth="1"/>
    <col min="13832" max="13839" width="12.42578125" style="967" customWidth="1"/>
    <col min="13840" max="13850" width="13.42578125" style="967" customWidth="1"/>
    <col min="13851" max="13851" width="13.42578125" style="967" bestFit="1" customWidth="1"/>
    <col min="13852" max="13852" width="16.7109375" style="967" bestFit="1" customWidth="1"/>
    <col min="13853" max="13974" width="16.5703125" style="967" customWidth="1"/>
    <col min="13975" max="13975" width="60" style="967" customWidth="1"/>
    <col min="13976" max="14008" width="15.5703125" style="967" bestFit="1" customWidth="1"/>
    <col min="14009" max="14009" width="15.5703125" style="967" customWidth="1"/>
    <col min="14010" max="14026" width="15.5703125" style="967" bestFit="1" customWidth="1"/>
    <col min="14027" max="14029" width="16.5703125" style="967" customWidth="1"/>
    <col min="14030" max="14032" width="17.28515625" style="967" bestFit="1" customWidth="1"/>
    <col min="14033" max="14061" width="16.5703125" style="967" customWidth="1"/>
    <col min="14062" max="14062" width="51" style="967" customWidth="1"/>
    <col min="14063" max="14067" width="12.42578125" style="967" bestFit="1" customWidth="1"/>
    <col min="14068" max="14068" width="14.5703125" style="967" bestFit="1" customWidth="1"/>
    <col min="14069" max="14077" width="12.42578125" style="967" bestFit="1" customWidth="1"/>
    <col min="14078" max="14078" width="11.140625" style="967" bestFit="1" customWidth="1"/>
    <col min="14079" max="14080" width="12.42578125" style="967"/>
    <col min="14081" max="14081" width="49.140625" style="967" customWidth="1"/>
    <col min="14082" max="14082" width="13.140625" style="967" bestFit="1" customWidth="1"/>
    <col min="14083" max="14086" width="13.140625" style="967" customWidth="1"/>
    <col min="14087" max="14087" width="14.5703125" style="967" customWidth="1"/>
    <col min="14088" max="14095" width="12.42578125" style="967" customWidth="1"/>
    <col min="14096" max="14106" width="13.42578125" style="967" customWidth="1"/>
    <col min="14107" max="14107" width="13.42578125" style="967" bestFit="1" customWidth="1"/>
    <col min="14108" max="14108" width="16.7109375" style="967" bestFit="1" customWidth="1"/>
    <col min="14109" max="14230" width="16.5703125" style="967" customWidth="1"/>
    <col min="14231" max="14231" width="60" style="967" customWidth="1"/>
    <col min="14232" max="14264" width="15.5703125" style="967" bestFit="1" customWidth="1"/>
    <col min="14265" max="14265" width="15.5703125" style="967" customWidth="1"/>
    <col min="14266" max="14282" width="15.5703125" style="967" bestFit="1" customWidth="1"/>
    <col min="14283" max="14285" width="16.5703125" style="967" customWidth="1"/>
    <col min="14286" max="14288" width="17.28515625" style="967" bestFit="1" customWidth="1"/>
    <col min="14289" max="14317" width="16.5703125" style="967" customWidth="1"/>
    <col min="14318" max="14318" width="51" style="967" customWidth="1"/>
    <col min="14319" max="14323" width="12.42578125" style="967" bestFit="1" customWidth="1"/>
    <col min="14324" max="14324" width="14.5703125" style="967" bestFit="1" customWidth="1"/>
    <col min="14325" max="14333" width="12.42578125" style="967" bestFit="1" customWidth="1"/>
    <col min="14334" max="14334" width="11.140625" style="967" bestFit="1" customWidth="1"/>
    <col min="14335" max="14336" width="12.42578125" style="967"/>
    <col min="14337" max="14337" width="49.140625" style="967" customWidth="1"/>
    <col min="14338" max="14338" width="13.140625" style="967" bestFit="1" customWidth="1"/>
    <col min="14339" max="14342" width="13.140625" style="967" customWidth="1"/>
    <col min="14343" max="14343" width="14.5703125" style="967" customWidth="1"/>
    <col min="14344" max="14351" width="12.42578125" style="967" customWidth="1"/>
    <col min="14352" max="14362" width="13.42578125" style="967" customWidth="1"/>
    <col min="14363" max="14363" width="13.42578125" style="967" bestFit="1" customWidth="1"/>
    <col min="14364" max="14364" width="16.7109375" style="967" bestFit="1" customWidth="1"/>
    <col min="14365" max="14486" width="16.5703125" style="967" customWidth="1"/>
    <col min="14487" max="14487" width="60" style="967" customWidth="1"/>
    <col min="14488" max="14520" width="15.5703125" style="967" bestFit="1" customWidth="1"/>
    <col min="14521" max="14521" width="15.5703125" style="967" customWidth="1"/>
    <col min="14522" max="14538" width="15.5703125" style="967" bestFit="1" customWidth="1"/>
    <col min="14539" max="14541" width="16.5703125" style="967" customWidth="1"/>
    <col min="14542" max="14544" width="17.28515625" style="967" bestFit="1" customWidth="1"/>
    <col min="14545" max="14573" width="16.5703125" style="967" customWidth="1"/>
    <col min="14574" max="14574" width="51" style="967" customWidth="1"/>
    <col min="14575" max="14579" width="12.42578125" style="967" bestFit="1" customWidth="1"/>
    <col min="14580" max="14580" width="14.5703125" style="967" bestFit="1" customWidth="1"/>
    <col min="14581" max="14589" width="12.42578125" style="967" bestFit="1" customWidth="1"/>
    <col min="14590" max="14590" width="11.140625" style="967" bestFit="1" customWidth="1"/>
    <col min="14591" max="14592" width="12.42578125" style="967"/>
    <col min="14593" max="14593" width="49.140625" style="967" customWidth="1"/>
    <col min="14594" max="14594" width="13.140625" style="967" bestFit="1" customWidth="1"/>
    <col min="14595" max="14598" width="13.140625" style="967" customWidth="1"/>
    <col min="14599" max="14599" width="14.5703125" style="967" customWidth="1"/>
    <col min="14600" max="14607" width="12.42578125" style="967" customWidth="1"/>
    <col min="14608" max="14618" width="13.42578125" style="967" customWidth="1"/>
    <col min="14619" max="14619" width="13.42578125" style="967" bestFit="1" customWidth="1"/>
    <col min="14620" max="14620" width="16.7109375" style="967" bestFit="1" customWidth="1"/>
    <col min="14621" max="14742" width="16.5703125" style="967" customWidth="1"/>
    <col min="14743" max="14743" width="60" style="967" customWidth="1"/>
    <col min="14744" max="14776" width="15.5703125" style="967" bestFit="1" customWidth="1"/>
    <col min="14777" max="14777" width="15.5703125" style="967" customWidth="1"/>
    <col min="14778" max="14794" width="15.5703125" style="967" bestFit="1" customWidth="1"/>
    <col min="14795" max="14797" width="16.5703125" style="967" customWidth="1"/>
    <col min="14798" max="14800" width="17.28515625" style="967" bestFit="1" customWidth="1"/>
    <col min="14801" max="14829" width="16.5703125" style="967" customWidth="1"/>
    <col min="14830" max="14830" width="51" style="967" customWidth="1"/>
    <col min="14831" max="14835" width="12.42578125" style="967" bestFit="1" customWidth="1"/>
    <col min="14836" max="14836" width="14.5703125" style="967" bestFit="1" customWidth="1"/>
    <col min="14837" max="14845" width="12.42578125" style="967" bestFit="1" customWidth="1"/>
    <col min="14846" max="14846" width="11.140625" style="967" bestFit="1" customWidth="1"/>
    <col min="14847" max="14848" width="12.42578125" style="967"/>
    <col min="14849" max="14849" width="49.140625" style="967" customWidth="1"/>
    <col min="14850" max="14850" width="13.140625" style="967" bestFit="1" customWidth="1"/>
    <col min="14851" max="14854" width="13.140625" style="967" customWidth="1"/>
    <col min="14855" max="14855" width="14.5703125" style="967" customWidth="1"/>
    <col min="14856" max="14863" width="12.42578125" style="967" customWidth="1"/>
    <col min="14864" max="14874" width="13.42578125" style="967" customWidth="1"/>
    <col min="14875" max="14875" width="13.42578125" style="967" bestFit="1" customWidth="1"/>
    <col min="14876" max="14876" width="16.7109375" style="967" bestFit="1" customWidth="1"/>
    <col min="14877" max="14998" width="16.5703125" style="967" customWidth="1"/>
    <col min="14999" max="14999" width="60" style="967" customWidth="1"/>
    <col min="15000" max="15032" width="15.5703125" style="967" bestFit="1" customWidth="1"/>
    <col min="15033" max="15033" width="15.5703125" style="967" customWidth="1"/>
    <col min="15034" max="15050" width="15.5703125" style="967" bestFit="1" customWidth="1"/>
    <col min="15051" max="15053" width="16.5703125" style="967" customWidth="1"/>
    <col min="15054" max="15056" width="17.28515625" style="967" bestFit="1" customWidth="1"/>
    <col min="15057" max="15085" width="16.5703125" style="967" customWidth="1"/>
    <col min="15086" max="15086" width="51" style="967" customWidth="1"/>
    <col min="15087" max="15091" width="12.42578125" style="967" bestFit="1" customWidth="1"/>
    <col min="15092" max="15092" width="14.5703125" style="967" bestFit="1" customWidth="1"/>
    <col min="15093" max="15101" width="12.42578125" style="967" bestFit="1" customWidth="1"/>
    <col min="15102" max="15102" width="11.140625" style="967" bestFit="1" customWidth="1"/>
    <col min="15103" max="15104" width="12.42578125" style="967"/>
    <col min="15105" max="15105" width="49.140625" style="967" customWidth="1"/>
    <col min="15106" max="15106" width="13.140625" style="967" bestFit="1" customWidth="1"/>
    <col min="15107" max="15110" width="13.140625" style="967" customWidth="1"/>
    <col min="15111" max="15111" width="14.5703125" style="967" customWidth="1"/>
    <col min="15112" max="15119" width="12.42578125" style="967" customWidth="1"/>
    <col min="15120" max="15130" width="13.42578125" style="967" customWidth="1"/>
    <col min="15131" max="15131" width="13.42578125" style="967" bestFit="1" customWidth="1"/>
    <col min="15132" max="15132" width="16.7109375" style="967" bestFit="1" customWidth="1"/>
    <col min="15133" max="15254" width="16.5703125" style="967" customWidth="1"/>
    <col min="15255" max="15255" width="60" style="967" customWidth="1"/>
    <col min="15256" max="15288" width="15.5703125" style="967" bestFit="1" customWidth="1"/>
    <col min="15289" max="15289" width="15.5703125" style="967" customWidth="1"/>
    <col min="15290" max="15306" width="15.5703125" style="967" bestFit="1" customWidth="1"/>
    <col min="15307" max="15309" width="16.5703125" style="967" customWidth="1"/>
    <col min="15310" max="15312" width="17.28515625" style="967" bestFit="1" customWidth="1"/>
    <col min="15313" max="15341" width="16.5703125" style="967" customWidth="1"/>
    <col min="15342" max="15342" width="51" style="967" customWidth="1"/>
    <col min="15343" max="15347" width="12.42578125" style="967" bestFit="1" customWidth="1"/>
    <col min="15348" max="15348" width="14.5703125" style="967" bestFit="1" customWidth="1"/>
    <col min="15349" max="15357" width="12.42578125" style="967" bestFit="1" customWidth="1"/>
    <col min="15358" max="15358" width="11.140625" style="967" bestFit="1" customWidth="1"/>
    <col min="15359" max="15360" width="12.42578125" style="967"/>
    <col min="15361" max="15361" width="49.140625" style="967" customWidth="1"/>
    <col min="15362" max="15362" width="13.140625" style="967" bestFit="1" customWidth="1"/>
    <col min="15363" max="15366" width="13.140625" style="967" customWidth="1"/>
    <col min="15367" max="15367" width="14.5703125" style="967" customWidth="1"/>
    <col min="15368" max="15375" width="12.42578125" style="967" customWidth="1"/>
    <col min="15376" max="15386" width="13.42578125" style="967" customWidth="1"/>
    <col min="15387" max="15387" width="13.42578125" style="967" bestFit="1" customWidth="1"/>
    <col min="15388" max="15388" width="16.7109375" style="967" bestFit="1" customWidth="1"/>
    <col min="15389" max="15510" width="16.5703125" style="967" customWidth="1"/>
    <col min="15511" max="15511" width="60" style="967" customWidth="1"/>
    <col min="15512" max="15544" width="15.5703125" style="967" bestFit="1" customWidth="1"/>
    <col min="15545" max="15545" width="15.5703125" style="967" customWidth="1"/>
    <col min="15546" max="15562" width="15.5703125" style="967" bestFit="1" customWidth="1"/>
    <col min="15563" max="15565" width="16.5703125" style="967" customWidth="1"/>
    <col min="15566" max="15568" width="17.28515625" style="967" bestFit="1" customWidth="1"/>
    <col min="15569" max="15597" width="16.5703125" style="967" customWidth="1"/>
    <col min="15598" max="15598" width="51" style="967" customWidth="1"/>
    <col min="15599" max="15603" width="12.42578125" style="967" bestFit="1" customWidth="1"/>
    <col min="15604" max="15604" width="14.5703125" style="967" bestFit="1" customWidth="1"/>
    <col min="15605" max="15613" width="12.42578125" style="967" bestFit="1" customWidth="1"/>
    <col min="15614" max="15614" width="11.140625" style="967" bestFit="1" customWidth="1"/>
    <col min="15615" max="15616" width="12.42578125" style="967"/>
    <col min="15617" max="15617" width="49.140625" style="967" customWidth="1"/>
    <col min="15618" max="15618" width="13.140625" style="967" bestFit="1" customWidth="1"/>
    <col min="15619" max="15622" width="13.140625" style="967" customWidth="1"/>
    <col min="15623" max="15623" width="14.5703125" style="967" customWidth="1"/>
    <col min="15624" max="15631" width="12.42578125" style="967" customWidth="1"/>
    <col min="15632" max="15642" width="13.42578125" style="967" customWidth="1"/>
    <col min="15643" max="15643" width="13.42578125" style="967" bestFit="1" customWidth="1"/>
    <col min="15644" max="15644" width="16.7109375" style="967" bestFit="1" customWidth="1"/>
    <col min="15645" max="15766" width="16.5703125" style="967" customWidth="1"/>
    <col min="15767" max="15767" width="60" style="967" customWidth="1"/>
    <col min="15768" max="15800" width="15.5703125" style="967" bestFit="1" customWidth="1"/>
    <col min="15801" max="15801" width="15.5703125" style="967" customWidth="1"/>
    <col min="15802" max="15818" width="15.5703125" style="967" bestFit="1" customWidth="1"/>
    <col min="15819" max="15821" width="16.5703125" style="967" customWidth="1"/>
    <col min="15822" max="15824" width="17.28515625" style="967" bestFit="1" customWidth="1"/>
    <col min="15825" max="15853" width="16.5703125" style="967" customWidth="1"/>
    <col min="15854" max="15854" width="51" style="967" customWidth="1"/>
    <col min="15855" max="15859" width="12.42578125" style="967" bestFit="1" customWidth="1"/>
    <col min="15860" max="15860" width="14.5703125" style="967" bestFit="1" customWidth="1"/>
    <col min="15861" max="15869" width="12.42578125" style="967" bestFit="1" customWidth="1"/>
    <col min="15870" max="15870" width="11.140625" style="967" bestFit="1" customWidth="1"/>
    <col min="15871" max="15872" width="12.42578125" style="967"/>
    <col min="15873" max="15873" width="49.140625" style="967" customWidth="1"/>
    <col min="15874" max="15874" width="13.140625" style="967" bestFit="1" customWidth="1"/>
    <col min="15875" max="15878" width="13.140625" style="967" customWidth="1"/>
    <col min="15879" max="15879" width="14.5703125" style="967" customWidth="1"/>
    <col min="15880" max="15887" width="12.42578125" style="967" customWidth="1"/>
    <col min="15888" max="15898" width="13.42578125" style="967" customWidth="1"/>
    <col min="15899" max="15899" width="13.42578125" style="967" bestFit="1" customWidth="1"/>
    <col min="15900" max="15900" width="16.7109375" style="967" bestFit="1" customWidth="1"/>
    <col min="15901" max="16022" width="16.5703125" style="967" customWidth="1"/>
    <col min="16023" max="16023" width="60" style="967" customWidth="1"/>
    <col min="16024" max="16056" width="15.5703125" style="967" bestFit="1" customWidth="1"/>
    <col min="16057" max="16057" width="15.5703125" style="967" customWidth="1"/>
    <col min="16058" max="16074" width="15.5703125" style="967" bestFit="1" customWidth="1"/>
    <col min="16075" max="16077" width="16.5703125" style="967" customWidth="1"/>
    <col min="16078" max="16080" width="17.28515625" style="967" bestFit="1" customWidth="1"/>
    <col min="16081" max="16109" width="16.5703125" style="967" customWidth="1"/>
    <col min="16110" max="16110" width="51" style="967" customWidth="1"/>
    <col min="16111" max="16115" width="12.42578125" style="967" bestFit="1" customWidth="1"/>
    <col min="16116" max="16116" width="14.5703125" style="967" bestFit="1" customWidth="1"/>
    <col min="16117" max="16125" width="12.42578125" style="967" bestFit="1" customWidth="1"/>
    <col min="16126" max="16126" width="11.140625" style="967" bestFit="1" customWidth="1"/>
    <col min="16127" max="16128" width="12.42578125" style="967"/>
    <col min="16129" max="16129" width="49.140625" style="967" customWidth="1"/>
    <col min="16130" max="16130" width="13.140625" style="967" bestFit="1" customWidth="1"/>
    <col min="16131" max="16134" width="13.140625" style="967" customWidth="1"/>
    <col min="16135" max="16135" width="14.5703125" style="967" customWidth="1"/>
    <col min="16136" max="16143" width="12.42578125" style="967" customWidth="1"/>
    <col min="16144" max="16154" width="13.42578125" style="967" customWidth="1"/>
    <col min="16155" max="16155" width="13.42578125" style="967" bestFit="1" customWidth="1"/>
    <col min="16156" max="16156" width="16.7109375" style="967" bestFit="1" customWidth="1"/>
    <col min="16157" max="16278" width="16.5703125" style="967" customWidth="1"/>
    <col min="16279" max="16279" width="60" style="967" customWidth="1"/>
    <col min="16280" max="16312" width="15.5703125" style="967" bestFit="1" customWidth="1"/>
    <col min="16313" max="16313" width="15.5703125" style="967" customWidth="1"/>
    <col min="16314" max="16330" width="15.5703125" style="967" bestFit="1" customWidth="1"/>
    <col min="16331" max="16333" width="16.5703125" style="967" customWidth="1"/>
    <col min="16334" max="16336" width="17.28515625" style="967" bestFit="1" customWidth="1"/>
    <col min="16337" max="16365" width="16.5703125" style="967" customWidth="1"/>
    <col min="16366" max="16366" width="51" style="967" customWidth="1"/>
    <col min="16367" max="16371" width="12.42578125" style="967" bestFit="1" customWidth="1"/>
    <col min="16372" max="16372" width="14.5703125" style="967" bestFit="1" customWidth="1"/>
    <col min="16373" max="16381" width="12.42578125" style="967" bestFit="1" customWidth="1"/>
    <col min="16382" max="16382" width="11.140625" style="967" bestFit="1" customWidth="1"/>
    <col min="16383" max="16384" width="12.42578125" style="967"/>
  </cols>
  <sheetData>
    <row r="1" spans="1:28" ht="25.5">
      <c r="A1" s="1113" t="s">
        <v>313</v>
      </c>
    </row>
    <row r="2" spans="1:28" ht="40.5" customHeight="1" thickBot="1">
      <c r="A2" s="1075" t="s">
        <v>988</v>
      </c>
      <c r="B2" s="1076"/>
      <c r="C2" s="1076"/>
      <c r="D2" s="1076"/>
      <c r="E2" s="1076"/>
      <c r="F2" s="1076"/>
      <c r="G2" s="1076"/>
      <c r="H2" s="1076"/>
      <c r="I2" s="1076"/>
      <c r="J2" s="1076"/>
      <c r="K2" s="1076"/>
      <c r="L2" s="1076"/>
      <c r="M2" s="1076"/>
      <c r="N2" s="1076"/>
      <c r="O2" s="1076"/>
      <c r="P2" s="1076"/>
      <c r="Q2" s="1076"/>
      <c r="R2" s="1076"/>
      <c r="S2" s="1076"/>
      <c r="T2" s="1076"/>
      <c r="U2" s="1076"/>
      <c r="V2" s="1076"/>
      <c r="W2" s="1076"/>
      <c r="X2" s="1076"/>
      <c r="Y2" s="1076"/>
      <c r="Z2" s="1076"/>
      <c r="AA2" s="1076"/>
    </row>
    <row r="3" spans="1:28" s="1080" customFormat="1" ht="16.5" customHeight="1" thickBot="1">
      <c r="A3" s="1115" t="s">
        <v>849</v>
      </c>
      <c r="B3" s="1138">
        <v>41281</v>
      </c>
      <c r="C3" s="1139">
        <v>41312</v>
      </c>
      <c r="D3" s="1139">
        <v>41340</v>
      </c>
      <c r="E3" s="1139">
        <v>41371</v>
      </c>
      <c r="F3" s="1139">
        <v>41401</v>
      </c>
      <c r="G3" s="1139">
        <v>41432</v>
      </c>
      <c r="H3" s="1139">
        <v>41462</v>
      </c>
      <c r="I3" s="1139">
        <v>41493</v>
      </c>
      <c r="J3" s="1139">
        <v>41524</v>
      </c>
      <c r="K3" s="1139">
        <v>41554</v>
      </c>
      <c r="L3" s="1139">
        <v>41585</v>
      </c>
      <c r="M3" s="1139">
        <v>41615</v>
      </c>
      <c r="N3" s="1139">
        <v>41653</v>
      </c>
      <c r="O3" s="1139">
        <v>41684</v>
      </c>
      <c r="P3" s="1139">
        <v>41712</v>
      </c>
      <c r="Q3" s="1139">
        <v>41743</v>
      </c>
      <c r="R3" s="1139">
        <v>41773</v>
      </c>
      <c r="S3" s="1139">
        <v>41804</v>
      </c>
      <c r="T3" s="1139">
        <v>41834</v>
      </c>
      <c r="U3" s="1139">
        <v>41865</v>
      </c>
      <c r="V3" s="1139">
        <v>41896</v>
      </c>
      <c r="W3" s="1139">
        <v>41926</v>
      </c>
      <c r="X3" s="1139">
        <v>41957</v>
      </c>
      <c r="Y3" s="1139">
        <v>41987</v>
      </c>
      <c r="Z3" s="1139">
        <v>42018</v>
      </c>
      <c r="AA3" s="1140" t="s">
        <v>608</v>
      </c>
    </row>
    <row r="4" spans="1:28" s="979" customFormat="1">
      <c r="A4" s="1141" t="s">
        <v>850</v>
      </c>
      <c r="B4" s="1142">
        <v>165239.20950915999</v>
      </c>
      <c r="C4" s="1082">
        <v>214059.01844874001</v>
      </c>
      <c r="D4" s="1082">
        <v>214459.13030635999</v>
      </c>
      <c r="E4" s="1082">
        <v>242842.08801303999</v>
      </c>
      <c r="F4" s="1082">
        <v>245604.72274405</v>
      </c>
      <c r="G4" s="1082">
        <v>358.47583730000002</v>
      </c>
      <c r="H4" s="1082">
        <v>911.01442638000003</v>
      </c>
      <c r="I4" s="1082">
        <v>15515.933678270001</v>
      </c>
      <c r="J4" s="1082">
        <v>22452.569089959998</v>
      </c>
      <c r="K4" s="1082">
        <v>51231.329007139997</v>
      </c>
      <c r="L4" s="1082">
        <v>60748.378264580002</v>
      </c>
      <c r="M4" s="1082">
        <v>38556.483105840001</v>
      </c>
      <c r="N4" s="1082">
        <v>63502.883336370003</v>
      </c>
      <c r="O4" s="1082">
        <v>12691.739529909997</v>
      </c>
      <c r="P4" s="1143">
        <v>5804.9481372500004</v>
      </c>
      <c r="Q4" s="1143">
        <v>2415.6911171199999</v>
      </c>
      <c r="R4" s="1143">
        <v>4043.7497263400001</v>
      </c>
      <c r="S4" s="1143">
        <v>3981.6073349600001</v>
      </c>
      <c r="T4" s="1143">
        <v>3038.9493600100004</v>
      </c>
      <c r="U4" s="1143">
        <v>1685.64108551</v>
      </c>
      <c r="V4" s="1143">
        <v>1908.49198538</v>
      </c>
      <c r="W4" s="1143">
        <v>2069.2091357700001</v>
      </c>
      <c r="X4" s="1143">
        <v>3483.7564964700005</v>
      </c>
      <c r="Y4" s="1143">
        <v>2349.9913809700001</v>
      </c>
      <c r="Z4" s="1143">
        <v>2722.2507916</v>
      </c>
      <c r="AA4" s="1143">
        <v>3691.8544444200006</v>
      </c>
      <c r="AB4" s="1144"/>
    </row>
    <row r="5" spans="1:28">
      <c r="A5" s="1145" t="s">
        <v>851</v>
      </c>
      <c r="B5" s="1146">
        <v>0.68691493999999997</v>
      </c>
      <c r="C5" s="1085">
        <v>0.89128889</v>
      </c>
      <c r="D5" s="1085">
        <v>0.43662615000000005</v>
      </c>
      <c r="E5" s="1085">
        <v>0.62258155000000004</v>
      </c>
      <c r="F5" s="1085">
        <v>0.8827328000000001</v>
      </c>
      <c r="G5" s="1085">
        <v>1.2070208199999999</v>
      </c>
      <c r="H5" s="1085">
        <v>1.2748917500000001</v>
      </c>
      <c r="I5" s="1085">
        <v>0.78274538999999999</v>
      </c>
      <c r="J5" s="1085">
        <v>0.97454021000000002</v>
      </c>
      <c r="K5" s="1085">
        <v>1.2410180500000001</v>
      </c>
      <c r="L5" s="1085">
        <v>0.82279946999999998</v>
      </c>
      <c r="M5" s="1085">
        <v>0.77227454000000006</v>
      </c>
      <c r="N5" s="1085">
        <v>0.42705757999999999</v>
      </c>
      <c r="O5" s="1085">
        <v>0.42730372</v>
      </c>
      <c r="P5" s="1147">
        <v>0.47319871999999996</v>
      </c>
      <c r="Q5" s="1147">
        <v>1.1556908100000001</v>
      </c>
      <c r="R5" s="1147">
        <v>0.37972281000000002</v>
      </c>
      <c r="S5" s="1147">
        <v>0.43832281000000001</v>
      </c>
      <c r="T5" s="1147">
        <v>0.5965885700000001</v>
      </c>
      <c r="U5" s="1147">
        <v>0.38578767999999997</v>
      </c>
      <c r="V5" s="1147">
        <v>0.55396121999999992</v>
      </c>
      <c r="W5" s="1147">
        <v>0.32524383000000001</v>
      </c>
      <c r="X5" s="1147">
        <v>0.42265267000000001</v>
      </c>
      <c r="Y5" s="1147">
        <v>0.35931028999999998</v>
      </c>
      <c r="Z5" s="1147">
        <v>0.31379082000000003</v>
      </c>
      <c r="AA5" s="1147">
        <v>0.31343782000000003</v>
      </c>
      <c r="AB5" s="1148"/>
    </row>
    <row r="6" spans="1:28">
      <c r="A6" s="1145" t="s">
        <v>852</v>
      </c>
      <c r="B6" s="1146">
        <v>165238.52259422</v>
      </c>
      <c r="C6" s="1085">
        <v>214058.12715985</v>
      </c>
      <c r="D6" s="1085">
        <v>214458.69368020998</v>
      </c>
      <c r="E6" s="1085">
        <v>242841.46543148998</v>
      </c>
      <c r="F6" s="1085">
        <v>245603.84001124999</v>
      </c>
      <c r="G6" s="1085">
        <v>357.26881648</v>
      </c>
      <c r="H6" s="1085">
        <v>909.73953462999998</v>
      </c>
      <c r="I6" s="1085">
        <v>15515.15093288</v>
      </c>
      <c r="J6" s="1085">
        <v>22451.59454975</v>
      </c>
      <c r="K6" s="1085">
        <v>51230.087989089996</v>
      </c>
      <c r="L6" s="1085">
        <v>60747.555465110003</v>
      </c>
      <c r="M6" s="1085">
        <v>38555.710831300006</v>
      </c>
      <c r="N6" s="1085">
        <v>63502.456278789999</v>
      </c>
      <c r="O6" s="1085">
        <v>12691.312226189999</v>
      </c>
      <c r="P6" s="1147">
        <v>5804.4749385300001</v>
      </c>
      <c r="Q6" s="1147">
        <v>2414.5354263099998</v>
      </c>
      <c r="R6" s="1147">
        <v>4043.3700035300003</v>
      </c>
      <c r="S6" s="1147">
        <v>3981.1690121500001</v>
      </c>
      <c r="T6" s="1147">
        <v>3038.3527714400002</v>
      </c>
      <c r="U6" s="1147">
        <v>1685.25529783</v>
      </c>
      <c r="V6" s="1147">
        <v>1907.9380241599999</v>
      </c>
      <c r="W6" s="1147">
        <v>2068.88389194</v>
      </c>
      <c r="X6" s="1147">
        <v>3483.3338438000001</v>
      </c>
      <c r="Y6" s="1147">
        <v>2349.6320706800002</v>
      </c>
      <c r="Z6" s="1147">
        <v>2721.9370007799998</v>
      </c>
      <c r="AA6" s="1147">
        <v>3691.5410066000004</v>
      </c>
      <c r="AB6" s="1148"/>
    </row>
    <row r="7" spans="1:28">
      <c r="A7" s="1145" t="s">
        <v>853</v>
      </c>
      <c r="B7" s="1146">
        <v>0</v>
      </c>
      <c r="C7" s="1085">
        <v>0</v>
      </c>
      <c r="D7" s="1085">
        <v>0</v>
      </c>
      <c r="E7" s="1085">
        <v>0</v>
      </c>
      <c r="F7" s="1085">
        <v>0</v>
      </c>
      <c r="G7" s="1085">
        <v>0</v>
      </c>
      <c r="H7" s="1085">
        <v>0</v>
      </c>
      <c r="I7" s="1085">
        <v>1033.1872378799999</v>
      </c>
      <c r="J7" s="1085">
        <v>1167.0556035299999</v>
      </c>
      <c r="K7" s="1085">
        <v>926.09302657000001</v>
      </c>
      <c r="L7" s="1085">
        <v>933.86622023000007</v>
      </c>
      <c r="M7" s="1085">
        <v>669.94752528999993</v>
      </c>
      <c r="N7" s="1085">
        <v>669.94752528999993</v>
      </c>
      <c r="O7" s="1085">
        <v>764.07700628999999</v>
      </c>
      <c r="P7" s="1147">
        <v>786.82825000000003</v>
      </c>
      <c r="Q7" s="1147">
        <v>1167.5960150399999</v>
      </c>
      <c r="R7" s="1147">
        <v>915.67511284</v>
      </c>
      <c r="S7" s="1147">
        <v>1128.2571348400002</v>
      </c>
      <c r="T7" s="1147">
        <v>851.82067880999989</v>
      </c>
      <c r="U7" s="1147">
        <v>923.68086324000001</v>
      </c>
      <c r="V7" s="1147">
        <v>992.54822136999996</v>
      </c>
      <c r="W7" s="1147">
        <v>846.27606268</v>
      </c>
      <c r="X7" s="1147">
        <v>1263.2385407199999</v>
      </c>
      <c r="Y7" s="1147">
        <v>1548.94602549</v>
      </c>
      <c r="Z7" s="1147">
        <v>1307.62764795</v>
      </c>
      <c r="AA7" s="1147">
        <v>1255.7819699200002</v>
      </c>
      <c r="AB7" s="1148"/>
    </row>
    <row r="8" spans="1:28">
      <c r="A8" s="1145" t="s">
        <v>854</v>
      </c>
      <c r="B8" s="1146">
        <v>165238.52259422</v>
      </c>
      <c r="C8" s="1085">
        <v>214058.12715985</v>
      </c>
      <c r="D8" s="1085">
        <v>214458.69368020998</v>
      </c>
      <c r="E8" s="1085">
        <v>242841.46543148998</v>
      </c>
      <c r="F8" s="1085">
        <v>245603.84001124999</v>
      </c>
      <c r="G8" s="1085">
        <v>357.26881648</v>
      </c>
      <c r="H8" s="1085">
        <v>909.73953462999998</v>
      </c>
      <c r="I8" s="1085">
        <v>14481.963695</v>
      </c>
      <c r="J8" s="1085">
        <v>21284.53894622</v>
      </c>
      <c r="K8" s="1085">
        <v>50303.994962519995</v>
      </c>
      <c r="L8" s="1085">
        <v>59813.689244879999</v>
      </c>
      <c r="M8" s="1085">
        <v>37885.763306010005</v>
      </c>
      <c r="N8" s="1085">
        <v>62832.508753499998</v>
      </c>
      <c r="O8" s="1085">
        <v>11927.2352199</v>
      </c>
      <c r="P8" s="1147">
        <v>5017.6466885299997</v>
      </c>
      <c r="Q8" s="1147">
        <v>1246.9394112699999</v>
      </c>
      <c r="R8" s="1147">
        <v>3127.6948906900002</v>
      </c>
      <c r="S8" s="1147">
        <v>2852.9118773099999</v>
      </c>
      <c r="T8" s="1147">
        <v>2186.5320926300001</v>
      </c>
      <c r="U8" s="1147">
        <v>761.57443459000001</v>
      </c>
      <c r="V8" s="1147">
        <v>915.38980278999998</v>
      </c>
      <c r="W8" s="1147">
        <v>1222.60782926</v>
      </c>
      <c r="X8" s="1147">
        <v>2220.0953030800001</v>
      </c>
      <c r="Y8" s="1147">
        <v>800.68604519000007</v>
      </c>
      <c r="Z8" s="1147">
        <v>1414.3093528299999</v>
      </c>
      <c r="AA8" s="1147">
        <v>2435.7590366800005</v>
      </c>
      <c r="AB8" s="1148"/>
    </row>
    <row r="9" spans="1:28">
      <c r="A9" s="1145" t="s">
        <v>855</v>
      </c>
      <c r="B9" s="1146"/>
      <c r="C9" s="1085"/>
      <c r="D9" s="1085"/>
      <c r="E9" s="1085"/>
      <c r="F9" s="1085"/>
      <c r="G9" s="1085"/>
      <c r="H9" s="1085"/>
      <c r="I9" s="1085"/>
      <c r="J9" s="1085"/>
      <c r="K9" s="1085"/>
      <c r="L9" s="1085"/>
      <c r="M9" s="1085"/>
      <c r="N9" s="1085"/>
      <c r="O9" s="1085"/>
      <c r="P9" s="1147"/>
      <c r="Q9" s="1147"/>
      <c r="R9" s="1147"/>
      <c r="S9" s="1147"/>
      <c r="T9" s="1147"/>
      <c r="U9" s="1147"/>
      <c r="V9" s="1147"/>
      <c r="W9" s="1147"/>
      <c r="X9" s="1147"/>
      <c r="Y9" s="1147"/>
      <c r="Z9" s="1147"/>
      <c r="AA9" s="1147"/>
      <c r="AB9" s="1148"/>
    </row>
    <row r="10" spans="1:28">
      <c r="A10" s="1145"/>
      <c r="B10" s="1146"/>
      <c r="C10" s="1085"/>
      <c r="D10" s="1085"/>
      <c r="E10" s="1085"/>
      <c r="F10" s="1085"/>
      <c r="G10" s="1085"/>
      <c r="H10" s="1085"/>
      <c r="I10" s="1085"/>
      <c r="J10" s="1085"/>
      <c r="K10" s="1085"/>
      <c r="L10" s="1085"/>
      <c r="M10" s="1085"/>
      <c r="N10" s="1085"/>
      <c r="O10" s="1085"/>
      <c r="P10" s="1147"/>
      <c r="Q10" s="1147"/>
      <c r="R10" s="1147"/>
      <c r="S10" s="1147"/>
      <c r="T10" s="1147"/>
      <c r="U10" s="1147"/>
      <c r="V10" s="1147"/>
      <c r="W10" s="1147"/>
      <c r="X10" s="1147"/>
      <c r="Y10" s="1147"/>
      <c r="Z10" s="1147"/>
      <c r="AA10" s="1147"/>
      <c r="AB10" s="1148"/>
    </row>
    <row r="11" spans="1:28" s="979" customFormat="1">
      <c r="A11" s="1141" t="s">
        <v>856</v>
      </c>
      <c r="B11" s="1142">
        <v>-155637.34333596</v>
      </c>
      <c r="C11" s="1082">
        <v>-205218.46312981998</v>
      </c>
      <c r="D11" s="1082">
        <v>-212989.00633619999</v>
      </c>
      <c r="E11" s="1082">
        <v>-231214.88543445998</v>
      </c>
      <c r="F11" s="1082">
        <v>-234805.46264004998</v>
      </c>
      <c r="G11" s="1082">
        <v>24701.420410739996</v>
      </c>
      <c r="H11" s="1082">
        <v>18794.421547999998</v>
      </c>
      <c r="I11" s="1082">
        <v>10138.993</v>
      </c>
      <c r="J11" s="1082">
        <v>6655.3156580000004</v>
      </c>
      <c r="K11" s="1082">
        <v>15457.310507</v>
      </c>
      <c r="L11" s="1082">
        <v>12277.806397</v>
      </c>
      <c r="M11" s="1082">
        <v>14290.496644000001</v>
      </c>
      <c r="N11" s="1082">
        <v>18550.013698999999</v>
      </c>
      <c r="O11" s="1082">
        <v>5301.4520549999997</v>
      </c>
      <c r="P11" s="1143">
        <v>18434.133274</v>
      </c>
      <c r="Q11" s="1143">
        <v>3520.70811</v>
      </c>
      <c r="R11" s="1143">
        <v>6904.4198489999999</v>
      </c>
      <c r="S11" s="1143">
        <v>2300.9271370000001</v>
      </c>
      <c r="T11" s="1143">
        <v>1200.625767</v>
      </c>
      <c r="U11" s="1143">
        <v>2750</v>
      </c>
      <c r="V11" s="1143">
        <v>5401.06849315</v>
      </c>
      <c r="W11" s="1143">
        <v>4401.2054790000002</v>
      </c>
      <c r="X11" s="1143">
        <v>5805.24383562</v>
      </c>
      <c r="Y11" s="1143">
        <v>11451.73287718</v>
      </c>
      <c r="Z11" s="1143">
        <v>10504.150046319999</v>
      </c>
      <c r="AA11" s="1143">
        <v>14890.86710421</v>
      </c>
      <c r="AB11" s="1144"/>
    </row>
    <row r="12" spans="1:28">
      <c r="A12" s="1145" t="s">
        <v>857</v>
      </c>
      <c r="B12" s="1146">
        <v>0</v>
      </c>
      <c r="C12" s="1085">
        <v>0</v>
      </c>
      <c r="D12" s="1085">
        <v>0</v>
      </c>
      <c r="E12" s="1085">
        <v>0</v>
      </c>
      <c r="F12" s="1085">
        <v>0</v>
      </c>
      <c r="G12" s="1085">
        <v>0</v>
      </c>
      <c r="H12" s="1085">
        <v>0</v>
      </c>
      <c r="I12" s="1085">
        <v>0</v>
      </c>
      <c r="J12" s="1085">
        <v>0</v>
      </c>
      <c r="K12" s="1085">
        <v>0</v>
      </c>
      <c r="L12" s="1085">
        <v>0</v>
      </c>
      <c r="M12" s="1085">
        <v>0</v>
      </c>
      <c r="N12" s="1085">
        <v>0</v>
      </c>
      <c r="O12" s="1085">
        <v>0</v>
      </c>
      <c r="P12" s="1147">
        <v>0</v>
      </c>
      <c r="Q12" s="1147">
        <v>0</v>
      </c>
      <c r="R12" s="1147">
        <v>0</v>
      </c>
      <c r="S12" s="1147">
        <v>0</v>
      </c>
      <c r="T12" s="1147">
        <v>0</v>
      </c>
      <c r="U12" s="1147">
        <v>0</v>
      </c>
      <c r="V12" s="1147">
        <v>0</v>
      </c>
      <c r="W12" s="1147">
        <v>0</v>
      </c>
      <c r="X12" s="1147">
        <v>0</v>
      </c>
      <c r="Y12" s="1147">
        <v>0</v>
      </c>
      <c r="Z12" s="1147">
        <v>0</v>
      </c>
      <c r="AA12" s="1147">
        <v>0</v>
      </c>
      <c r="AB12" s="1148"/>
    </row>
    <row r="13" spans="1:28" s="979" customFormat="1">
      <c r="A13" s="1149" t="s">
        <v>858</v>
      </c>
      <c r="B13" s="1146">
        <v>9542.5982095300005</v>
      </c>
      <c r="C13" s="1085">
        <v>8834.0872657900018</v>
      </c>
      <c r="D13" s="1085">
        <v>1523.6752859200001</v>
      </c>
      <c r="E13" s="1085">
        <v>11289.185687809999</v>
      </c>
      <c r="F13" s="1085">
        <v>10702.05754914</v>
      </c>
      <c r="G13" s="1085">
        <v>24255.053835739996</v>
      </c>
      <c r="H13" s="1085">
        <v>13608.001</v>
      </c>
      <c r="I13" s="1085">
        <v>10138.993</v>
      </c>
      <c r="J13" s="1085">
        <v>6565.2910000000002</v>
      </c>
      <c r="K13" s="1085">
        <v>12786.579</v>
      </c>
      <c r="L13" s="1085">
        <v>10036.579</v>
      </c>
      <c r="M13" s="1085">
        <v>12239.934999999999</v>
      </c>
      <c r="N13" s="1085">
        <v>18500</v>
      </c>
      <c r="O13" s="1085">
        <v>0</v>
      </c>
      <c r="P13" s="1147">
        <v>13832.873</v>
      </c>
      <c r="Q13" s="1147">
        <v>219.804</v>
      </c>
      <c r="R13" s="1147">
        <v>500.91300000000001</v>
      </c>
      <c r="S13" s="1147">
        <v>0.29699999999999999</v>
      </c>
      <c r="T13" s="1147">
        <v>0.29699999999999999</v>
      </c>
      <c r="U13" s="1147">
        <v>2750</v>
      </c>
      <c r="V13" s="1147">
        <v>1500</v>
      </c>
      <c r="W13" s="1147">
        <v>0</v>
      </c>
      <c r="X13" s="1147">
        <v>0</v>
      </c>
      <c r="Y13" s="1147">
        <v>5700</v>
      </c>
      <c r="Z13" s="1147">
        <v>4000</v>
      </c>
      <c r="AA13" s="1147">
        <v>8388</v>
      </c>
      <c r="AB13" s="1144"/>
    </row>
    <row r="14" spans="1:28">
      <c r="A14" s="1149" t="s">
        <v>859</v>
      </c>
      <c r="B14" s="1146">
        <v>-165179.94154549</v>
      </c>
      <c r="C14" s="1085">
        <v>-214052.55039560999</v>
      </c>
      <c r="D14" s="1085">
        <v>-214512.68162212</v>
      </c>
      <c r="E14" s="1085">
        <v>-242504.07112226999</v>
      </c>
      <c r="F14" s="1085">
        <v>-245507.52018918999</v>
      </c>
      <c r="G14" s="1085">
        <v>446.36657500000001</v>
      </c>
      <c r="H14" s="1085">
        <v>5186.4205480000001</v>
      </c>
      <c r="I14" s="1085">
        <v>0</v>
      </c>
      <c r="J14" s="1085">
        <v>90.024658000000002</v>
      </c>
      <c r="K14" s="1085">
        <v>2670.731507</v>
      </c>
      <c r="L14" s="1085">
        <v>2241.2273970000001</v>
      </c>
      <c r="M14" s="1085">
        <v>2050.5616439999999</v>
      </c>
      <c r="N14" s="1085">
        <v>50.013699000000003</v>
      </c>
      <c r="O14" s="1085">
        <v>5301.4520549999997</v>
      </c>
      <c r="P14" s="1147">
        <v>4601.2602740000002</v>
      </c>
      <c r="Q14" s="1147">
        <v>3300.9041099999999</v>
      </c>
      <c r="R14" s="1147">
        <v>6403.5068490000003</v>
      </c>
      <c r="S14" s="1147">
        <v>2300.6301370000001</v>
      </c>
      <c r="T14" s="1147">
        <v>1200.328767</v>
      </c>
      <c r="U14" s="1147">
        <v>0</v>
      </c>
      <c r="V14" s="1147">
        <v>3901.06849315</v>
      </c>
      <c r="W14" s="1147">
        <v>4401.2054790000002</v>
      </c>
      <c r="X14" s="1147">
        <v>5805.24383562</v>
      </c>
      <c r="Y14" s="1147">
        <v>5751.7328771800003</v>
      </c>
      <c r="Z14" s="1147">
        <v>6504.15004632</v>
      </c>
      <c r="AA14" s="1147">
        <v>6502.8671042100004</v>
      </c>
      <c r="AB14" s="1148"/>
    </row>
    <row r="15" spans="1:28" s="979" customFormat="1">
      <c r="A15" s="1141" t="s">
        <v>860</v>
      </c>
      <c r="B15" s="1142">
        <v>0</v>
      </c>
      <c r="C15" s="1082">
        <v>0</v>
      </c>
      <c r="D15" s="1082">
        <v>0</v>
      </c>
      <c r="E15" s="1082">
        <v>0</v>
      </c>
      <c r="F15" s="1082">
        <v>46.674014569999997</v>
      </c>
      <c r="G15" s="1082">
        <v>1936.05082752</v>
      </c>
      <c r="H15" s="1082">
        <v>1969.31828243</v>
      </c>
      <c r="I15" s="1082">
        <v>3219.6031851999996</v>
      </c>
      <c r="J15" s="1082">
        <v>1593.1991012200001</v>
      </c>
      <c r="K15" s="1082">
        <v>2028.0151298399999</v>
      </c>
      <c r="L15" s="1082">
        <v>1040.22913778</v>
      </c>
      <c r="M15" s="1082">
        <v>1292.5804136900001</v>
      </c>
      <c r="N15" s="1082">
        <v>4710.6328521800006</v>
      </c>
      <c r="O15" s="1082">
        <v>1542.6573962699999</v>
      </c>
      <c r="P15" s="1143">
        <v>6599.7740229499996</v>
      </c>
      <c r="Q15" s="1143">
        <v>1747.8776197</v>
      </c>
      <c r="R15" s="1143">
        <v>7870.92420872</v>
      </c>
      <c r="S15" s="1143">
        <v>8615.5047989700015</v>
      </c>
      <c r="T15" s="1143">
        <v>3526.13042842</v>
      </c>
      <c r="U15" s="1143">
        <v>2631.1178166499999</v>
      </c>
      <c r="V15" s="1143">
        <v>4581.04964595</v>
      </c>
      <c r="W15" s="1143">
        <v>4784.48296476</v>
      </c>
      <c r="X15" s="1143">
        <v>10717.78325065</v>
      </c>
      <c r="Y15" s="1143">
        <v>7607.5936078100003</v>
      </c>
      <c r="Z15" s="1143">
        <v>6269.8628425100005</v>
      </c>
      <c r="AA15" s="1143">
        <v>5347.2546986999996</v>
      </c>
      <c r="AB15" s="1144"/>
    </row>
    <row r="16" spans="1:28">
      <c r="A16" s="1145" t="s">
        <v>989</v>
      </c>
      <c r="B16" s="1142"/>
      <c r="C16" s="1082"/>
      <c r="D16" s="1082"/>
      <c r="E16" s="1082"/>
      <c r="F16" s="1082"/>
      <c r="G16" s="1082"/>
      <c r="H16" s="1082"/>
      <c r="I16" s="1082"/>
      <c r="J16" s="1082"/>
      <c r="K16" s="1082"/>
      <c r="L16" s="1082"/>
      <c r="M16" s="1082"/>
      <c r="N16" s="1082"/>
      <c r="O16" s="1082"/>
      <c r="P16" s="1143"/>
      <c r="Q16" s="1143"/>
      <c r="R16" s="1143"/>
      <c r="S16" s="1143"/>
      <c r="T16" s="1143"/>
      <c r="U16" s="1143"/>
      <c r="V16" s="1143"/>
      <c r="W16" s="1143"/>
      <c r="X16" s="1143"/>
      <c r="Y16" s="1143"/>
      <c r="Z16" s="1143"/>
      <c r="AA16" s="1143"/>
      <c r="AB16" s="1148"/>
    </row>
    <row r="17" spans="1:28">
      <c r="A17" s="1145" t="s">
        <v>862</v>
      </c>
      <c r="B17" s="1146">
        <v>0</v>
      </c>
      <c r="C17" s="1085">
        <v>0</v>
      </c>
      <c r="D17" s="1085">
        <v>0</v>
      </c>
      <c r="E17" s="1085">
        <v>0</v>
      </c>
      <c r="F17" s="1085">
        <v>46.674014569999997</v>
      </c>
      <c r="G17" s="1085">
        <v>1936.05082752</v>
      </c>
      <c r="H17" s="1085">
        <v>1969.31828243</v>
      </c>
      <c r="I17" s="1085">
        <v>3219.6031851999996</v>
      </c>
      <c r="J17" s="1085">
        <v>1593.1991012200001</v>
      </c>
      <c r="K17" s="1085">
        <v>2028.0151298399999</v>
      </c>
      <c r="L17" s="1085">
        <v>1040.22913778</v>
      </c>
      <c r="M17" s="1085">
        <v>1292.5804136900001</v>
      </c>
      <c r="N17" s="1085">
        <v>4710.6328521800006</v>
      </c>
      <c r="O17" s="1085">
        <v>1542.6573962699999</v>
      </c>
      <c r="P17" s="1147">
        <v>6599.7740229499996</v>
      </c>
      <c r="Q17" s="1147">
        <v>1747.8776197</v>
      </c>
      <c r="R17" s="1147">
        <v>7870.92420872</v>
      </c>
      <c r="S17" s="1147">
        <v>8615.5047989700015</v>
      </c>
      <c r="T17" s="1147">
        <v>3526.13042842</v>
      </c>
      <c r="U17" s="1147">
        <v>2631.1178166499999</v>
      </c>
      <c r="V17" s="1147">
        <v>4581.04964595</v>
      </c>
      <c r="W17" s="1147">
        <v>4784.48296476</v>
      </c>
      <c r="X17" s="1147">
        <v>10717.78325065</v>
      </c>
      <c r="Y17" s="1147">
        <v>7607.5936078100003</v>
      </c>
      <c r="Z17" s="1147">
        <v>6269.8628425100005</v>
      </c>
      <c r="AA17" s="1147">
        <v>5347.2546986999996</v>
      </c>
      <c r="AB17" s="1148"/>
    </row>
    <row r="18" spans="1:28">
      <c r="A18" s="1145" t="s">
        <v>863</v>
      </c>
      <c r="B18" s="1146">
        <v>0</v>
      </c>
      <c r="C18" s="1085">
        <v>0</v>
      </c>
      <c r="D18" s="1085">
        <v>0</v>
      </c>
      <c r="E18" s="1085">
        <v>0</v>
      </c>
      <c r="F18" s="1085">
        <v>46.674014569999997</v>
      </c>
      <c r="G18" s="1085">
        <v>1936.05082752</v>
      </c>
      <c r="H18" s="1085">
        <v>1969.31828243</v>
      </c>
      <c r="I18" s="1085">
        <v>3219.6031851999996</v>
      </c>
      <c r="J18" s="1085">
        <v>1593.1991012200001</v>
      </c>
      <c r="K18" s="1085">
        <v>2028.0151298399999</v>
      </c>
      <c r="L18" s="1085">
        <v>1040.22913778</v>
      </c>
      <c r="M18" s="1085">
        <v>1292.5804136900001</v>
      </c>
      <c r="N18" s="1085">
        <v>4710.6328521800006</v>
      </c>
      <c r="O18" s="1085">
        <v>1542.6573962699999</v>
      </c>
      <c r="P18" s="1147">
        <v>6599.7740229499996</v>
      </c>
      <c r="Q18" s="1147">
        <v>1747.8776197</v>
      </c>
      <c r="R18" s="1147">
        <v>7870.92420872</v>
      </c>
      <c r="S18" s="1147">
        <v>8615.5047989700015</v>
      </c>
      <c r="T18" s="1147">
        <v>3526.13042842</v>
      </c>
      <c r="U18" s="1147">
        <v>2631.1178166499999</v>
      </c>
      <c r="V18" s="1147">
        <v>4581.04964595</v>
      </c>
      <c r="W18" s="1147">
        <v>4784.48296476</v>
      </c>
      <c r="X18" s="1147">
        <v>10717.78325065</v>
      </c>
      <c r="Y18" s="1147">
        <v>7607.5936078100003</v>
      </c>
      <c r="Z18" s="1147">
        <v>6269.8628425100005</v>
      </c>
      <c r="AA18" s="1147">
        <v>5347.2546986999996</v>
      </c>
      <c r="AB18" s="1148"/>
    </row>
    <row r="19" spans="1:28" ht="31.5">
      <c r="A19" s="1145" t="s">
        <v>864</v>
      </c>
      <c r="B19" s="1146">
        <v>0</v>
      </c>
      <c r="C19" s="1085">
        <v>0</v>
      </c>
      <c r="D19" s="1085">
        <v>0</v>
      </c>
      <c r="E19" s="1085">
        <v>0</v>
      </c>
      <c r="F19" s="1085">
        <v>0</v>
      </c>
      <c r="G19" s="1085">
        <v>0</v>
      </c>
      <c r="H19" s="1085">
        <v>0</v>
      </c>
      <c r="I19" s="1085">
        <v>0</v>
      </c>
      <c r="J19" s="1085">
        <v>0</v>
      </c>
      <c r="K19" s="1085">
        <v>0</v>
      </c>
      <c r="L19" s="1085">
        <v>0</v>
      </c>
      <c r="M19" s="1085">
        <v>0</v>
      </c>
      <c r="N19" s="1085">
        <v>0</v>
      </c>
      <c r="O19" s="1085">
        <v>0</v>
      </c>
      <c r="P19" s="1147">
        <v>0</v>
      </c>
      <c r="Q19" s="1147">
        <v>0</v>
      </c>
      <c r="R19" s="1147">
        <v>0</v>
      </c>
      <c r="S19" s="1147">
        <v>0</v>
      </c>
      <c r="T19" s="1147">
        <v>0</v>
      </c>
      <c r="U19" s="1147">
        <v>0</v>
      </c>
      <c r="V19" s="1147">
        <v>0</v>
      </c>
      <c r="W19" s="1147">
        <v>0</v>
      </c>
      <c r="X19" s="1147">
        <v>0</v>
      </c>
      <c r="Y19" s="1147">
        <v>0</v>
      </c>
      <c r="Z19" s="1147">
        <v>0</v>
      </c>
      <c r="AA19" s="1147">
        <v>0</v>
      </c>
      <c r="AB19" s="1148"/>
    </row>
    <row r="20" spans="1:28" ht="31.5">
      <c r="A20" s="1145" t="s">
        <v>865</v>
      </c>
      <c r="B20" s="1146"/>
      <c r="C20" s="1085"/>
      <c r="D20" s="1085"/>
      <c r="E20" s="1085">
        <v>0</v>
      </c>
      <c r="F20" s="1085">
        <v>0</v>
      </c>
      <c r="G20" s="1085">
        <v>0</v>
      </c>
      <c r="H20" s="1085">
        <v>0</v>
      </c>
      <c r="I20" s="1085">
        <v>0</v>
      </c>
      <c r="J20" s="1085">
        <v>0</v>
      </c>
      <c r="K20" s="1085">
        <v>0</v>
      </c>
      <c r="L20" s="1085">
        <v>0</v>
      </c>
      <c r="M20" s="1085">
        <v>0</v>
      </c>
      <c r="N20" s="1085">
        <v>0</v>
      </c>
      <c r="O20" s="1085">
        <v>0</v>
      </c>
      <c r="P20" s="1147">
        <v>0</v>
      </c>
      <c r="Q20" s="1147">
        <v>0</v>
      </c>
      <c r="R20" s="1147">
        <v>0</v>
      </c>
      <c r="S20" s="1147">
        <v>0</v>
      </c>
      <c r="T20" s="1147">
        <v>0</v>
      </c>
      <c r="U20" s="1147">
        <v>0</v>
      </c>
      <c r="V20" s="1147">
        <v>0</v>
      </c>
      <c r="W20" s="1147">
        <v>0</v>
      </c>
      <c r="X20" s="1147">
        <v>0</v>
      </c>
      <c r="Y20" s="1147">
        <v>0</v>
      </c>
      <c r="Z20" s="1147">
        <v>0</v>
      </c>
      <c r="AA20" s="1147">
        <v>0</v>
      </c>
      <c r="AB20" s="1148"/>
    </row>
    <row r="21" spans="1:28" s="979" customFormat="1">
      <c r="A21" s="1145" t="s">
        <v>866</v>
      </c>
      <c r="B21" s="1146">
        <v>0</v>
      </c>
      <c r="C21" s="1085">
        <v>0</v>
      </c>
      <c r="D21" s="1085">
        <v>0</v>
      </c>
      <c r="E21" s="1085">
        <v>0</v>
      </c>
      <c r="F21" s="1085">
        <v>0</v>
      </c>
      <c r="G21" s="1085">
        <v>0</v>
      </c>
      <c r="H21" s="1085">
        <v>0</v>
      </c>
      <c r="I21" s="1085">
        <v>0</v>
      </c>
      <c r="J21" s="1085">
        <v>0</v>
      </c>
      <c r="K21" s="1085">
        <v>0</v>
      </c>
      <c r="L21" s="1085">
        <v>0</v>
      </c>
      <c r="M21" s="1085">
        <v>0</v>
      </c>
      <c r="N21" s="1085">
        <v>0</v>
      </c>
      <c r="O21" s="1085">
        <v>0</v>
      </c>
      <c r="P21" s="1147">
        <v>0</v>
      </c>
      <c r="Q21" s="1147">
        <v>0</v>
      </c>
      <c r="R21" s="1147">
        <v>0</v>
      </c>
      <c r="S21" s="1147">
        <v>0</v>
      </c>
      <c r="T21" s="1147">
        <v>0</v>
      </c>
      <c r="U21" s="1147">
        <v>0</v>
      </c>
      <c r="V21" s="1147">
        <v>0</v>
      </c>
      <c r="W21" s="1147">
        <v>0</v>
      </c>
      <c r="X21" s="1147">
        <v>0</v>
      </c>
      <c r="Y21" s="1147">
        <v>0</v>
      </c>
      <c r="Z21" s="1147">
        <v>0</v>
      </c>
      <c r="AA21" s="1147">
        <v>0</v>
      </c>
      <c r="AB21" s="1144"/>
    </row>
    <row r="22" spans="1:28">
      <c r="A22" s="1145"/>
      <c r="B22" s="1146"/>
      <c r="C22" s="1085"/>
      <c r="D22" s="1085"/>
      <c r="E22" s="1085"/>
      <c r="F22" s="1085"/>
      <c r="G22" s="1085"/>
      <c r="H22" s="1085"/>
      <c r="I22" s="1085"/>
      <c r="J22" s="1085"/>
      <c r="K22" s="1085"/>
      <c r="L22" s="1085"/>
      <c r="M22" s="1085"/>
      <c r="N22" s="1085"/>
      <c r="O22" s="1085"/>
      <c r="P22" s="1147"/>
      <c r="Q22" s="1147"/>
      <c r="R22" s="1147"/>
      <c r="S22" s="1147"/>
      <c r="T22" s="1147"/>
      <c r="U22" s="1147"/>
      <c r="V22" s="1147"/>
      <c r="W22" s="1147"/>
      <c r="X22" s="1147"/>
      <c r="Y22" s="1147"/>
      <c r="Z22" s="1147"/>
      <c r="AA22" s="1147"/>
      <c r="AB22" s="1148"/>
    </row>
    <row r="23" spans="1:28" s="979" customFormat="1">
      <c r="A23" s="1141" t="s">
        <v>867</v>
      </c>
      <c r="B23" s="1142">
        <v>936.91058697000005</v>
      </c>
      <c r="C23" s="1082">
        <v>15614.9638727</v>
      </c>
      <c r="D23" s="1082">
        <v>11534.296193639999</v>
      </c>
      <c r="E23" s="1082">
        <v>23300.289811669998</v>
      </c>
      <c r="F23" s="1082">
        <v>30444.863872729999</v>
      </c>
      <c r="G23" s="1082">
        <v>39738.60241883</v>
      </c>
      <c r="H23" s="1082">
        <v>45333.54131696</v>
      </c>
      <c r="I23" s="1082">
        <v>40544.900404690001</v>
      </c>
      <c r="J23" s="1082">
        <v>41376.219147559998</v>
      </c>
      <c r="K23" s="1082">
        <v>41075.61783997</v>
      </c>
      <c r="L23" s="1082">
        <v>33232.950624870005</v>
      </c>
      <c r="M23" s="1082">
        <v>36607.449513530002</v>
      </c>
      <c r="N23" s="1082">
        <v>44428.489206869992</v>
      </c>
      <c r="O23" s="1082">
        <v>50842.936869010002</v>
      </c>
      <c r="P23" s="1143">
        <v>46427.165240339993</v>
      </c>
      <c r="Q23" s="1143">
        <v>38230.182029849995</v>
      </c>
      <c r="R23" s="1143">
        <v>36632.598669400002</v>
      </c>
      <c r="S23" s="1143">
        <v>36414.133682839994</v>
      </c>
      <c r="T23" s="1143">
        <v>61886.940786849998</v>
      </c>
      <c r="U23" s="1143">
        <v>72788.883821579991</v>
      </c>
      <c r="V23" s="1143">
        <v>57877.074233489999</v>
      </c>
      <c r="W23" s="1143">
        <v>79067.862148330008</v>
      </c>
      <c r="X23" s="1143">
        <v>77916.391949800003</v>
      </c>
      <c r="Y23" s="1143">
        <v>61092.999500509992</v>
      </c>
      <c r="Z23" s="1143">
        <v>53533.453228879996</v>
      </c>
      <c r="AA23" s="1143">
        <v>47595.108526600001</v>
      </c>
      <c r="AB23" s="1144"/>
    </row>
    <row r="24" spans="1:28">
      <c r="A24" s="1145" t="s">
        <v>868</v>
      </c>
      <c r="B24" s="1146">
        <v>1191.9169999999999</v>
      </c>
      <c r="C24" s="1085">
        <v>7709.2955523199998</v>
      </c>
      <c r="D24" s="1085">
        <v>3471.448641</v>
      </c>
      <c r="E24" s="1085">
        <v>2290.9940000000001</v>
      </c>
      <c r="F24" s="1085">
        <v>8621.1554108100008</v>
      </c>
      <c r="G24" s="1085">
        <v>17502.197260279998</v>
      </c>
      <c r="H24" s="1085">
        <v>23025.832496999999</v>
      </c>
      <c r="I24" s="1085">
        <v>18062.209166000001</v>
      </c>
      <c r="J24" s="1085">
        <v>19833.251477999998</v>
      </c>
      <c r="K24" s="1085">
        <v>20204.900754999999</v>
      </c>
      <c r="L24" s="1085">
        <v>18429.618958999999</v>
      </c>
      <c r="M24" s="1085">
        <v>17436.448390000001</v>
      </c>
      <c r="N24" s="1085">
        <v>25266.112896999999</v>
      </c>
      <c r="O24" s="1085">
        <v>37705.454869000001</v>
      </c>
      <c r="P24" s="1147">
        <v>28215.976790000001</v>
      </c>
      <c r="Q24" s="1147">
        <v>19717.567459000002</v>
      </c>
      <c r="R24" s="1147">
        <v>21347.502924</v>
      </c>
      <c r="S24" s="1147">
        <v>24158.115143999999</v>
      </c>
      <c r="T24" s="1147">
        <v>47647.421031999998</v>
      </c>
      <c r="U24" s="1147">
        <v>42341.221811449999</v>
      </c>
      <c r="V24" s="1147">
        <v>33415.235000000001</v>
      </c>
      <c r="W24" s="1147">
        <v>52211.727651000001</v>
      </c>
      <c r="X24" s="1147">
        <v>54691.411775</v>
      </c>
      <c r="Y24" s="1147">
        <v>45474.509037119999</v>
      </c>
      <c r="Z24" s="1147">
        <v>33595.540464869999</v>
      </c>
      <c r="AA24" s="1147">
        <v>28979.108615000001</v>
      </c>
      <c r="AB24" s="1148"/>
    </row>
    <row r="25" spans="1:28">
      <c r="A25" s="1145" t="s">
        <v>653</v>
      </c>
      <c r="B25" s="1146">
        <v>0</v>
      </c>
      <c r="C25" s="1085">
        <v>0</v>
      </c>
      <c r="D25" s="1085">
        <v>0</v>
      </c>
      <c r="E25" s="1085">
        <v>0</v>
      </c>
      <c r="F25" s="1085">
        <v>0</v>
      </c>
      <c r="G25" s="1085">
        <v>0</v>
      </c>
      <c r="H25" s="1085">
        <v>0</v>
      </c>
      <c r="I25" s="1085">
        <v>0</v>
      </c>
      <c r="J25" s="1085">
        <v>0</v>
      </c>
      <c r="K25" s="1085">
        <v>0</v>
      </c>
      <c r="L25" s="1085">
        <v>0</v>
      </c>
      <c r="M25" s="1085">
        <v>0</v>
      </c>
      <c r="N25" s="1085">
        <v>0</v>
      </c>
      <c r="O25" s="1085">
        <v>0</v>
      </c>
      <c r="P25" s="1147">
        <v>0</v>
      </c>
      <c r="Q25" s="1147">
        <v>0</v>
      </c>
      <c r="R25" s="1147">
        <v>0</v>
      </c>
      <c r="S25" s="1147">
        <v>0</v>
      </c>
      <c r="T25" s="1147">
        <v>0</v>
      </c>
      <c r="U25" s="1147">
        <v>0</v>
      </c>
      <c r="V25" s="1147">
        <v>0</v>
      </c>
      <c r="W25" s="1147">
        <v>0</v>
      </c>
      <c r="X25" s="1147">
        <v>0</v>
      </c>
      <c r="Y25" s="1147">
        <v>0</v>
      </c>
      <c r="Z25" s="1147">
        <v>0</v>
      </c>
      <c r="AA25" s="1147">
        <v>0</v>
      </c>
      <c r="AB25" s="1148"/>
    </row>
    <row r="26" spans="1:28">
      <c r="A26" s="1145" t="s">
        <v>869</v>
      </c>
      <c r="B26" s="1146">
        <v>-255.00641303</v>
      </c>
      <c r="C26" s="1085">
        <v>7905.6683203800003</v>
      </c>
      <c r="D26" s="1085">
        <v>8062.8475526400007</v>
      </c>
      <c r="E26" s="1085">
        <v>21009.295811669999</v>
      </c>
      <c r="F26" s="1085">
        <v>21493.618050919998</v>
      </c>
      <c r="G26" s="1085">
        <v>22236.405158549998</v>
      </c>
      <c r="H26" s="1085">
        <v>22307.70881996</v>
      </c>
      <c r="I26" s="1085">
        <v>22482.69123869</v>
      </c>
      <c r="J26" s="1085">
        <v>21542.967669560003</v>
      </c>
      <c r="K26" s="1085">
        <v>20870.717084970001</v>
      </c>
      <c r="L26" s="1085">
        <v>14803.331665870001</v>
      </c>
      <c r="M26" s="1085">
        <v>19171.001123529997</v>
      </c>
      <c r="N26" s="1085">
        <v>19162.37630987</v>
      </c>
      <c r="O26" s="1085">
        <v>13137.482000010001</v>
      </c>
      <c r="P26" s="1147">
        <v>18211.18845034</v>
      </c>
      <c r="Q26" s="1147">
        <v>18512.614570849997</v>
      </c>
      <c r="R26" s="1147">
        <v>15285.0957454</v>
      </c>
      <c r="S26" s="1147">
        <v>12256.01853884</v>
      </c>
      <c r="T26" s="1147">
        <v>14239.51975485</v>
      </c>
      <c r="U26" s="1147">
        <v>30447.662010129996</v>
      </c>
      <c r="V26" s="1147">
        <v>24461.839233489998</v>
      </c>
      <c r="W26" s="1147">
        <v>26856.13449733</v>
      </c>
      <c r="X26" s="1147">
        <v>23224.980174799999</v>
      </c>
      <c r="Y26" s="1147">
        <v>15618.490463389999</v>
      </c>
      <c r="Z26" s="1147">
        <v>19937.912764009998</v>
      </c>
      <c r="AA26" s="1147">
        <v>18615.9999116</v>
      </c>
      <c r="AB26" s="1148"/>
    </row>
    <row r="27" spans="1:28">
      <c r="A27" s="1145" t="s">
        <v>870</v>
      </c>
      <c r="B27" s="1146">
        <v>0</v>
      </c>
      <c r="C27" s="1085">
        <v>0</v>
      </c>
      <c r="D27" s="1085">
        <v>0</v>
      </c>
      <c r="E27" s="1085">
        <v>0</v>
      </c>
      <c r="F27" s="1085">
        <v>330.09041100000002</v>
      </c>
      <c r="G27" s="1085">
        <v>0</v>
      </c>
      <c r="H27" s="1085">
        <v>0</v>
      </c>
      <c r="I27" s="1085">
        <v>0</v>
      </c>
      <c r="J27" s="1085">
        <v>0</v>
      </c>
      <c r="K27" s="1085">
        <v>0</v>
      </c>
      <c r="L27" s="1085">
        <v>0</v>
      </c>
      <c r="M27" s="1085">
        <v>0</v>
      </c>
      <c r="N27" s="1085">
        <v>0</v>
      </c>
      <c r="O27" s="1085">
        <v>0</v>
      </c>
      <c r="P27" s="1147">
        <v>0</v>
      </c>
      <c r="Q27" s="1147">
        <v>0</v>
      </c>
      <c r="R27" s="1147">
        <v>0</v>
      </c>
      <c r="S27" s="1147">
        <v>0</v>
      </c>
      <c r="T27" s="1147">
        <v>0</v>
      </c>
      <c r="U27" s="1147">
        <v>0</v>
      </c>
      <c r="V27" s="1147">
        <v>0</v>
      </c>
      <c r="W27" s="1147">
        <v>0</v>
      </c>
      <c r="X27" s="1147">
        <v>0</v>
      </c>
      <c r="Y27" s="1147">
        <v>0</v>
      </c>
      <c r="Z27" s="1147">
        <v>0</v>
      </c>
      <c r="AA27" s="1147">
        <v>0</v>
      </c>
      <c r="AB27" s="1148"/>
    </row>
    <row r="28" spans="1:28" s="979" customFormat="1">
      <c r="A28" s="1145" t="s">
        <v>871</v>
      </c>
      <c r="B28" s="1146"/>
      <c r="C28" s="1085"/>
      <c r="D28" s="1085"/>
      <c r="E28" s="1085"/>
      <c r="F28" s="1085"/>
      <c r="G28" s="1085"/>
      <c r="H28" s="1085"/>
      <c r="I28" s="1085"/>
      <c r="J28" s="1085"/>
      <c r="K28" s="1085"/>
      <c r="L28" s="1085"/>
      <c r="M28" s="1085"/>
      <c r="N28" s="1085"/>
      <c r="O28" s="1085"/>
      <c r="P28" s="1147"/>
      <c r="Q28" s="1147"/>
      <c r="R28" s="1147"/>
      <c r="S28" s="1147"/>
      <c r="T28" s="1147"/>
      <c r="U28" s="1147"/>
      <c r="V28" s="1147"/>
      <c r="W28" s="1147"/>
      <c r="X28" s="1147"/>
      <c r="Y28" s="1147"/>
      <c r="Z28" s="1147"/>
      <c r="AA28" s="1147"/>
      <c r="AB28" s="1144"/>
    </row>
    <row r="29" spans="1:28">
      <c r="A29" s="1149"/>
      <c r="B29" s="1146"/>
      <c r="C29" s="1085"/>
      <c r="D29" s="1085"/>
      <c r="E29" s="1085"/>
      <c r="F29" s="1085"/>
      <c r="G29" s="1085"/>
      <c r="H29" s="1085"/>
      <c r="I29" s="1085"/>
      <c r="J29" s="1085"/>
      <c r="K29" s="1085"/>
      <c r="L29" s="1085"/>
      <c r="M29" s="1085"/>
      <c r="N29" s="1085"/>
      <c r="O29" s="1085"/>
      <c r="P29" s="1147"/>
      <c r="Q29" s="1147"/>
      <c r="R29" s="1147"/>
      <c r="S29" s="1147"/>
      <c r="T29" s="1147"/>
      <c r="U29" s="1147"/>
      <c r="V29" s="1147"/>
      <c r="W29" s="1147"/>
      <c r="X29" s="1147"/>
      <c r="Y29" s="1147"/>
      <c r="Z29" s="1147"/>
      <c r="AA29" s="1147"/>
      <c r="AB29" s="1148"/>
    </row>
    <row r="30" spans="1:28" s="979" customFormat="1">
      <c r="A30" s="1141" t="s">
        <v>872</v>
      </c>
      <c r="B30" s="1142">
        <v>383.04762282999997</v>
      </c>
      <c r="C30" s="1082">
        <v>90.319965949999997</v>
      </c>
      <c r="D30" s="1082">
        <v>241.9</v>
      </c>
      <c r="E30" s="1082">
        <v>693.9</v>
      </c>
      <c r="F30" s="1082">
        <v>693.9</v>
      </c>
      <c r="G30" s="1082">
        <v>693.9</v>
      </c>
      <c r="H30" s="1082">
        <v>693.9</v>
      </c>
      <c r="I30" s="1082">
        <v>693.9</v>
      </c>
      <c r="J30" s="1082">
        <v>693.9</v>
      </c>
      <c r="K30" s="1082">
        <v>354.68345069999998</v>
      </c>
      <c r="L30" s="1082">
        <v>1428.9</v>
      </c>
      <c r="M30" s="1082">
        <v>1428.9</v>
      </c>
      <c r="N30" s="1082">
        <v>1428.9</v>
      </c>
      <c r="O30" s="1082">
        <v>0</v>
      </c>
      <c r="P30" s="1143">
        <v>0</v>
      </c>
      <c r="Q30" s="1143">
        <v>0</v>
      </c>
      <c r="R30" s="1143">
        <v>0</v>
      </c>
      <c r="S30" s="1143">
        <v>0</v>
      </c>
      <c r="T30" s="1143">
        <v>0</v>
      </c>
      <c r="U30" s="1143">
        <v>0</v>
      </c>
      <c r="V30" s="1143">
        <v>0</v>
      </c>
      <c r="W30" s="1143">
        <v>0</v>
      </c>
      <c r="X30" s="1143">
        <v>0</v>
      </c>
      <c r="Y30" s="1143">
        <v>0</v>
      </c>
      <c r="Z30" s="1143">
        <v>0</v>
      </c>
      <c r="AA30" s="1143">
        <v>0</v>
      </c>
      <c r="AB30" s="1144"/>
    </row>
    <row r="31" spans="1:28">
      <c r="A31" s="1145" t="s">
        <v>873</v>
      </c>
      <c r="B31" s="1146">
        <v>383.04762282999997</v>
      </c>
      <c r="C31" s="1085">
        <v>90.319965949999997</v>
      </c>
      <c r="D31" s="1085">
        <v>241.9</v>
      </c>
      <c r="E31" s="1085">
        <v>693.9</v>
      </c>
      <c r="F31" s="1085">
        <v>693.9</v>
      </c>
      <c r="G31" s="1085">
        <v>693.9</v>
      </c>
      <c r="H31" s="1085">
        <v>693.9</v>
      </c>
      <c r="I31" s="1085">
        <v>693.9</v>
      </c>
      <c r="J31" s="1085">
        <v>693.9</v>
      </c>
      <c r="K31" s="1085">
        <v>354.68345069999998</v>
      </c>
      <c r="L31" s="1085">
        <v>1428.9</v>
      </c>
      <c r="M31" s="1085">
        <v>1428.9</v>
      </c>
      <c r="N31" s="1085">
        <v>1428.9</v>
      </c>
      <c r="O31" s="1085">
        <v>0</v>
      </c>
      <c r="P31" s="1147">
        <v>0</v>
      </c>
      <c r="Q31" s="1147">
        <v>0</v>
      </c>
      <c r="R31" s="1147">
        <v>0</v>
      </c>
      <c r="S31" s="1147">
        <v>0</v>
      </c>
      <c r="T31" s="1147">
        <v>0</v>
      </c>
      <c r="U31" s="1147">
        <v>0</v>
      </c>
      <c r="V31" s="1147">
        <v>0</v>
      </c>
      <c r="W31" s="1147">
        <v>0</v>
      </c>
      <c r="X31" s="1147">
        <v>0</v>
      </c>
      <c r="Y31" s="1147">
        <v>0</v>
      </c>
      <c r="Z31" s="1147">
        <v>0</v>
      </c>
      <c r="AA31" s="1147">
        <v>0</v>
      </c>
      <c r="AB31" s="1148"/>
    </row>
    <row r="32" spans="1:28" s="979" customFormat="1">
      <c r="A32" s="1145" t="s">
        <v>874</v>
      </c>
      <c r="B32" s="1146">
        <v>0</v>
      </c>
      <c r="C32" s="1085">
        <v>0</v>
      </c>
      <c r="D32" s="1085">
        <v>0</v>
      </c>
      <c r="E32" s="1085">
        <v>0</v>
      </c>
      <c r="F32" s="1085">
        <v>0</v>
      </c>
      <c r="G32" s="1085">
        <v>0</v>
      </c>
      <c r="H32" s="1085">
        <v>0</v>
      </c>
      <c r="I32" s="1085">
        <v>0</v>
      </c>
      <c r="J32" s="1085">
        <v>0</v>
      </c>
      <c r="K32" s="1085">
        <v>0</v>
      </c>
      <c r="L32" s="1085">
        <v>0</v>
      </c>
      <c r="M32" s="1085">
        <v>0</v>
      </c>
      <c r="N32" s="1085">
        <v>0</v>
      </c>
      <c r="O32" s="1085">
        <v>0</v>
      </c>
      <c r="P32" s="1147">
        <v>0</v>
      </c>
      <c r="Q32" s="1147">
        <v>0</v>
      </c>
      <c r="R32" s="1147">
        <v>0</v>
      </c>
      <c r="S32" s="1147">
        <v>0</v>
      </c>
      <c r="T32" s="1147">
        <v>0</v>
      </c>
      <c r="U32" s="1147">
        <v>0</v>
      </c>
      <c r="V32" s="1147">
        <v>0</v>
      </c>
      <c r="W32" s="1147">
        <v>0</v>
      </c>
      <c r="X32" s="1147">
        <v>0</v>
      </c>
      <c r="Y32" s="1147">
        <v>0</v>
      </c>
      <c r="Z32" s="1147">
        <v>0</v>
      </c>
      <c r="AA32" s="1147">
        <v>0</v>
      </c>
      <c r="AB32" s="1144"/>
    </row>
    <row r="33" spans="1:28" s="979" customFormat="1">
      <c r="A33" s="1145" t="s">
        <v>875</v>
      </c>
      <c r="B33" s="1146"/>
      <c r="C33" s="1085"/>
      <c r="D33" s="1085"/>
      <c r="E33" s="1085"/>
      <c r="F33" s="1085"/>
      <c r="G33" s="1085"/>
      <c r="H33" s="1085"/>
      <c r="I33" s="1085"/>
      <c r="J33" s="1085"/>
      <c r="K33" s="1085"/>
      <c r="L33" s="1085"/>
      <c r="M33" s="1085"/>
      <c r="N33" s="1085"/>
      <c r="O33" s="1085"/>
      <c r="P33" s="1147"/>
      <c r="Q33" s="1147"/>
      <c r="R33" s="1147"/>
      <c r="S33" s="1147"/>
      <c r="T33" s="1147"/>
      <c r="U33" s="1147"/>
      <c r="V33" s="1147"/>
      <c r="W33" s="1147"/>
      <c r="X33" s="1147"/>
      <c r="Y33" s="1147"/>
      <c r="Z33" s="1147"/>
      <c r="AA33" s="1147"/>
      <c r="AB33" s="1144"/>
    </row>
    <row r="34" spans="1:28" s="979" customFormat="1">
      <c r="A34" s="1145" t="s">
        <v>876</v>
      </c>
      <c r="B34" s="1146"/>
      <c r="C34" s="1085"/>
      <c r="D34" s="1085"/>
      <c r="E34" s="1085"/>
      <c r="F34" s="1085"/>
      <c r="G34" s="1085"/>
      <c r="H34" s="1085"/>
      <c r="I34" s="1085"/>
      <c r="J34" s="1085"/>
      <c r="K34" s="1085"/>
      <c r="L34" s="1085"/>
      <c r="M34" s="1085"/>
      <c r="N34" s="1085"/>
      <c r="O34" s="1085"/>
      <c r="P34" s="1147"/>
      <c r="Q34" s="1147"/>
      <c r="R34" s="1147"/>
      <c r="S34" s="1147"/>
      <c r="T34" s="1147"/>
      <c r="U34" s="1147"/>
      <c r="V34" s="1147"/>
      <c r="W34" s="1147"/>
      <c r="X34" s="1147"/>
      <c r="Y34" s="1147"/>
      <c r="Z34" s="1147"/>
      <c r="AA34" s="1147"/>
      <c r="AB34" s="1144"/>
    </row>
    <row r="35" spans="1:28">
      <c r="A35" s="1149"/>
      <c r="B35" s="1146"/>
      <c r="C35" s="1085"/>
      <c r="D35" s="1085"/>
      <c r="E35" s="1085"/>
      <c r="F35" s="1085"/>
      <c r="G35" s="1085"/>
      <c r="H35" s="1085"/>
      <c r="I35" s="1085"/>
      <c r="J35" s="1085"/>
      <c r="K35" s="1085"/>
      <c r="L35" s="1085"/>
      <c r="M35" s="1085"/>
      <c r="N35" s="1085"/>
      <c r="O35" s="1085"/>
      <c r="P35" s="1147"/>
      <c r="Q35" s="1147"/>
      <c r="R35" s="1147"/>
      <c r="S35" s="1147"/>
      <c r="T35" s="1147"/>
      <c r="U35" s="1147"/>
      <c r="V35" s="1147"/>
      <c r="W35" s="1147"/>
      <c r="X35" s="1147"/>
      <c r="Y35" s="1147"/>
      <c r="Z35" s="1147"/>
      <c r="AA35" s="1147"/>
      <c r="AB35" s="1148"/>
    </row>
    <row r="36" spans="1:28" s="979" customFormat="1">
      <c r="A36" s="1141" t="s">
        <v>877</v>
      </c>
      <c r="B36" s="1142">
        <v>7907.7702421100003</v>
      </c>
      <c r="C36" s="1082">
        <v>7897.4684036300005</v>
      </c>
      <c r="D36" s="1082">
        <v>11367.07633272</v>
      </c>
      <c r="E36" s="1082">
        <v>24368.469188979998</v>
      </c>
      <c r="F36" s="1082">
        <v>33604.006352969998</v>
      </c>
      <c r="G36" s="1082">
        <v>31524.22488785</v>
      </c>
      <c r="H36" s="1082">
        <v>33864.59781901</v>
      </c>
      <c r="I36" s="1082">
        <v>36326.45463344</v>
      </c>
      <c r="J36" s="1082">
        <v>30465.586205519998</v>
      </c>
      <c r="K36" s="1082">
        <v>30519.93263766</v>
      </c>
      <c r="L36" s="1082">
        <v>30027.262853369997</v>
      </c>
      <c r="M36" s="1082">
        <v>36490.231376600001</v>
      </c>
      <c r="N36" s="1082">
        <v>36426.250442649995</v>
      </c>
      <c r="O36" s="1082">
        <v>37705.393394040002</v>
      </c>
      <c r="P36" s="1143">
        <v>40629.667912609999</v>
      </c>
      <c r="Q36" s="1143">
        <v>42021.028027550004</v>
      </c>
      <c r="R36" s="1143">
        <v>42701.038440830001</v>
      </c>
      <c r="S36" s="1143">
        <v>41171.583105260004</v>
      </c>
      <c r="T36" s="1143">
        <v>43654.118635190003</v>
      </c>
      <c r="U36" s="1143">
        <v>45386.342226779998</v>
      </c>
      <c r="V36" s="1143">
        <v>42453.389156559999</v>
      </c>
      <c r="W36" s="1143">
        <v>41418.043943360004</v>
      </c>
      <c r="X36" s="1143">
        <v>48626.521262080001</v>
      </c>
      <c r="Y36" s="1143">
        <v>63714.521410959991</v>
      </c>
      <c r="Z36" s="1143">
        <v>60412.251418560001</v>
      </c>
      <c r="AA36" s="1143">
        <v>70278.501000730015</v>
      </c>
      <c r="AB36" s="1144"/>
    </row>
    <row r="37" spans="1:28">
      <c r="A37" s="1145" t="s">
        <v>878</v>
      </c>
      <c r="B37" s="1146">
        <v>355.46108113999998</v>
      </c>
      <c r="C37" s="1085">
        <v>356.37036235000005</v>
      </c>
      <c r="D37" s="1085">
        <v>354.98928444000001</v>
      </c>
      <c r="E37" s="1085">
        <v>360.21207773999998</v>
      </c>
      <c r="F37" s="1085">
        <v>5862.6696083799998</v>
      </c>
      <c r="G37" s="1085">
        <v>4636.83492363</v>
      </c>
      <c r="H37" s="1085">
        <v>4900.1561093299997</v>
      </c>
      <c r="I37" s="1085">
        <v>9227.783062630002</v>
      </c>
      <c r="J37" s="1085">
        <v>16602.139425049998</v>
      </c>
      <c r="K37" s="1085">
        <v>16858.83798719</v>
      </c>
      <c r="L37" s="1085">
        <v>17216.527306960001</v>
      </c>
      <c r="M37" s="1085">
        <v>21042.150233099997</v>
      </c>
      <c r="N37" s="1085">
        <v>20213.499231759997</v>
      </c>
      <c r="O37" s="1085">
        <v>21121.44708296</v>
      </c>
      <c r="P37" s="1147">
        <v>24327.191628730001</v>
      </c>
      <c r="Q37" s="1147">
        <v>25489.113811470001</v>
      </c>
      <c r="R37" s="1147">
        <v>26199.29735031</v>
      </c>
      <c r="S37" s="1147">
        <v>25737.815529930002</v>
      </c>
      <c r="T37" s="1147">
        <v>26089.510198080003</v>
      </c>
      <c r="U37" s="1147">
        <v>26212.223844779997</v>
      </c>
      <c r="V37" s="1147">
        <v>26456.799289580002</v>
      </c>
      <c r="W37" s="1147">
        <v>26267.48509473</v>
      </c>
      <c r="X37" s="1147">
        <v>34348.449069130002</v>
      </c>
      <c r="Y37" s="1147">
        <v>42048.978229089997</v>
      </c>
      <c r="Z37" s="1147">
        <v>39676.827565749998</v>
      </c>
      <c r="AA37" s="1147">
        <v>48717.907837080005</v>
      </c>
      <c r="AB37" s="1148"/>
    </row>
    <row r="38" spans="1:28" ht="31.5">
      <c r="A38" s="1145" t="s">
        <v>879</v>
      </c>
      <c r="B38" s="1146">
        <v>0</v>
      </c>
      <c r="C38" s="1085">
        <v>0</v>
      </c>
      <c r="D38" s="1085">
        <v>0</v>
      </c>
      <c r="E38" s="1085">
        <v>0</v>
      </c>
      <c r="F38" s="1085">
        <v>0</v>
      </c>
      <c r="G38" s="1085">
        <v>0</v>
      </c>
      <c r="H38" s="1085">
        <v>0</v>
      </c>
      <c r="I38" s="1085">
        <v>0</v>
      </c>
      <c r="J38" s="1085">
        <v>0</v>
      </c>
      <c r="K38" s="1085">
        <v>0</v>
      </c>
      <c r="L38" s="1085">
        <v>0</v>
      </c>
      <c r="M38" s="1085">
        <v>0</v>
      </c>
      <c r="N38" s="1085">
        <v>0</v>
      </c>
      <c r="O38" s="1085">
        <v>0</v>
      </c>
      <c r="P38" s="1147">
        <v>0</v>
      </c>
      <c r="Q38" s="1147">
        <v>0</v>
      </c>
      <c r="R38" s="1147">
        <v>0</v>
      </c>
      <c r="S38" s="1147">
        <v>0</v>
      </c>
      <c r="T38" s="1147">
        <v>0</v>
      </c>
      <c r="U38" s="1147">
        <v>0</v>
      </c>
      <c r="V38" s="1147">
        <v>0</v>
      </c>
      <c r="W38" s="1147">
        <v>0</v>
      </c>
      <c r="X38" s="1147">
        <v>0</v>
      </c>
      <c r="Y38" s="1147">
        <v>0</v>
      </c>
      <c r="Z38" s="1147">
        <v>0</v>
      </c>
      <c r="AA38" s="1147">
        <v>0</v>
      </c>
      <c r="AB38" s="1148"/>
    </row>
    <row r="39" spans="1:28">
      <c r="A39" s="1145" t="s">
        <v>880</v>
      </c>
      <c r="B39" s="1146">
        <v>0</v>
      </c>
      <c r="C39" s="1085">
        <v>0</v>
      </c>
      <c r="D39" s="1085">
        <v>0</v>
      </c>
      <c r="E39" s="1085">
        <v>0</v>
      </c>
      <c r="F39" s="1085">
        <v>0</v>
      </c>
      <c r="G39" s="1085">
        <v>0</v>
      </c>
      <c r="H39" s="1085">
        <v>0</v>
      </c>
      <c r="I39" s="1085">
        <v>0</v>
      </c>
      <c r="J39" s="1085">
        <v>0</v>
      </c>
      <c r="K39" s="1085">
        <v>0</v>
      </c>
      <c r="L39" s="1085">
        <v>0</v>
      </c>
      <c r="M39" s="1085">
        <v>0</v>
      </c>
      <c r="N39" s="1085">
        <v>0</v>
      </c>
      <c r="O39" s="1085">
        <v>0</v>
      </c>
      <c r="P39" s="1147">
        <v>0</v>
      </c>
      <c r="Q39" s="1147">
        <v>0</v>
      </c>
      <c r="R39" s="1147">
        <v>0</v>
      </c>
      <c r="S39" s="1147">
        <v>0</v>
      </c>
      <c r="T39" s="1147">
        <v>0</v>
      </c>
      <c r="U39" s="1147">
        <v>0</v>
      </c>
      <c r="V39" s="1147">
        <v>0</v>
      </c>
      <c r="W39" s="1147">
        <v>0</v>
      </c>
      <c r="X39" s="1147">
        <v>0</v>
      </c>
      <c r="Y39" s="1147">
        <v>0</v>
      </c>
      <c r="Z39" s="1147">
        <v>0</v>
      </c>
      <c r="AA39" s="1147">
        <v>0</v>
      </c>
      <c r="AB39" s="1148"/>
    </row>
    <row r="40" spans="1:28">
      <c r="A40" s="1145" t="s">
        <v>881</v>
      </c>
      <c r="B40" s="1146">
        <v>5359.2298489499999</v>
      </c>
      <c r="C40" s="1085">
        <v>5886.5175915999998</v>
      </c>
      <c r="D40" s="1085">
        <v>8982.0666501199994</v>
      </c>
      <c r="E40" s="1085">
        <v>14894.772433299999</v>
      </c>
      <c r="F40" s="1085">
        <v>17658.296433299998</v>
      </c>
      <c r="G40" s="1085">
        <v>18352.134733299998</v>
      </c>
      <c r="H40" s="1085">
        <v>19801.254550040001</v>
      </c>
      <c r="I40" s="1085">
        <v>19643.325475040001</v>
      </c>
      <c r="J40" s="1085">
        <v>13863.44678047</v>
      </c>
      <c r="K40" s="1085">
        <v>13661.094650469999</v>
      </c>
      <c r="L40" s="1085">
        <v>12810.73554641</v>
      </c>
      <c r="M40" s="1085">
        <v>15448.0811435</v>
      </c>
      <c r="N40" s="1085">
        <v>16212.751210889999</v>
      </c>
      <c r="O40" s="1085">
        <v>16583.946310889998</v>
      </c>
      <c r="P40" s="1147">
        <v>16302.476283690001</v>
      </c>
      <c r="Q40" s="1147">
        <v>16531.914215889999</v>
      </c>
      <c r="R40" s="1147">
        <v>16501.741090330001</v>
      </c>
      <c r="S40" s="1147">
        <v>15433.767575329999</v>
      </c>
      <c r="T40" s="1147">
        <v>17564.608437110001</v>
      </c>
      <c r="U40" s="1147">
        <v>19174.118382000001</v>
      </c>
      <c r="V40" s="1147">
        <v>15996.589866979999</v>
      </c>
      <c r="W40" s="1147">
        <v>15150.558848629998</v>
      </c>
      <c r="X40" s="1147">
        <v>14278.072192950001</v>
      </c>
      <c r="Y40" s="1147">
        <v>21665.543181869998</v>
      </c>
      <c r="Z40" s="1147">
        <v>20735.423852810003</v>
      </c>
      <c r="AA40" s="1147">
        <v>21560.593163650003</v>
      </c>
      <c r="AB40" s="1148"/>
    </row>
    <row r="41" spans="1:28">
      <c r="A41" s="1150" t="s">
        <v>882</v>
      </c>
      <c r="B41" s="1146">
        <v>787.67600000000004</v>
      </c>
      <c r="C41" s="1085">
        <v>787.67600000000004</v>
      </c>
      <c r="D41" s="1085">
        <v>787.67600000000004</v>
      </c>
      <c r="E41" s="1085">
        <v>787.67600000000004</v>
      </c>
      <c r="F41" s="1085">
        <v>787.67600000000004</v>
      </c>
      <c r="G41" s="1085">
        <v>787.67600000000004</v>
      </c>
      <c r="H41" s="1085">
        <v>787.67600000000004</v>
      </c>
      <c r="I41" s="1085">
        <v>787.67600000000004</v>
      </c>
      <c r="J41" s="1085">
        <v>787.67600000000004</v>
      </c>
      <c r="K41" s="1085">
        <v>787.67600000000004</v>
      </c>
      <c r="L41" s="1085">
        <v>787.67600000000004</v>
      </c>
      <c r="M41" s="1085">
        <v>787.67600000000004</v>
      </c>
      <c r="N41" s="1085">
        <v>787.67600000000004</v>
      </c>
      <c r="O41" s="1085">
        <v>787.67600000000004</v>
      </c>
      <c r="P41" s="1147">
        <v>787.67600000000004</v>
      </c>
      <c r="Q41" s="1147">
        <v>787.67600000000004</v>
      </c>
      <c r="R41" s="1147">
        <v>787.67600000000004</v>
      </c>
      <c r="S41" s="1147">
        <v>787.67600000000004</v>
      </c>
      <c r="T41" s="1147">
        <v>787.67600000000004</v>
      </c>
      <c r="U41" s="1147">
        <v>787.67600000000004</v>
      </c>
      <c r="V41" s="1147">
        <v>787.67600000000004</v>
      </c>
      <c r="W41" s="1147">
        <v>787.67600000000004</v>
      </c>
      <c r="X41" s="1147">
        <v>787.67600000000004</v>
      </c>
      <c r="Y41" s="1147">
        <v>787.67600000000004</v>
      </c>
      <c r="Z41" s="1147">
        <v>787.67600000000004</v>
      </c>
      <c r="AA41" s="1147">
        <v>787.67600000000004</v>
      </c>
      <c r="AB41" s="1148"/>
    </row>
    <row r="42" spans="1:28">
      <c r="A42" s="1150" t="s">
        <v>883</v>
      </c>
      <c r="B42" s="1146"/>
      <c r="C42" s="1085"/>
      <c r="D42" s="1085"/>
      <c r="E42" s="1085"/>
      <c r="F42" s="1085"/>
      <c r="G42" s="1085"/>
      <c r="H42" s="1085"/>
      <c r="I42" s="1085"/>
      <c r="J42" s="1085"/>
      <c r="K42" s="1085"/>
      <c r="L42" s="1085"/>
      <c r="M42" s="1085"/>
      <c r="N42" s="1085"/>
      <c r="O42" s="1085"/>
      <c r="P42" s="1147"/>
      <c r="Q42" s="1147"/>
      <c r="R42" s="1147"/>
      <c r="S42" s="1147"/>
      <c r="T42" s="1147"/>
      <c r="U42" s="1147"/>
      <c r="V42" s="1147"/>
      <c r="W42" s="1147"/>
      <c r="X42" s="1147"/>
      <c r="Y42" s="1147"/>
      <c r="Z42" s="1147"/>
      <c r="AA42" s="1147"/>
      <c r="AB42" s="1148"/>
    </row>
    <row r="43" spans="1:28">
      <c r="A43" s="1150" t="s">
        <v>884</v>
      </c>
      <c r="B43" s="1146">
        <v>0</v>
      </c>
      <c r="C43" s="1085">
        <v>0</v>
      </c>
      <c r="D43" s="1085">
        <v>0</v>
      </c>
      <c r="E43" s="1085">
        <v>0</v>
      </c>
      <c r="F43" s="1085">
        <v>0</v>
      </c>
      <c r="G43" s="1085">
        <v>0</v>
      </c>
      <c r="H43" s="1085">
        <v>0</v>
      </c>
      <c r="I43" s="1085">
        <v>0</v>
      </c>
      <c r="J43" s="1085">
        <v>0</v>
      </c>
      <c r="K43" s="1085">
        <v>0</v>
      </c>
      <c r="L43" s="1085">
        <v>0</v>
      </c>
      <c r="M43" s="1085">
        <v>0</v>
      </c>
      <c r="N43" s="1085">
        <v>0</v>
      </c>
      <c r="O43" s="1085">
        <v>0</v>
      </c>
      <c r="P43" s="1147">
        <v>0</v>
      </c>
      <c r="Q43" s="1147">
        <v>0</v>
      </c>
      <c r="R43" s="1147">
        <v>0</v>
      </c>
      <c r="S43" s="1147">
        <v>0</v>
      </c>
      <c r="T43" s="1147">
        <v>0</v>
      </c>
      <c r="U43" s="1147">
        <v>0</v>
      </c>
      <c r="V43" s="1147">
        <v>0</v>
      </c>
      <c r="W43" s="1147">
        <v>0</v>
      </c>
      <c r="X43" s="1147">
        <v>0</v>
      </c>
      <c r="Y43" s="1147">
        <v>0</v>
      </c>
      <c r="Z43" s="1147">
        <v>0</v>
      </c>
      <c r="AA43" s="1147">
        <v>0</v>
      </c>
      <c r="AB43" s="1148"/>
    </row>
    <row r="44" spans="1:28">
      <c r="A44" s="1150" t="s">
        <v>885</v>
      </c>
      <c r="B44" s="1146"/>
      <c r="C44" s="1085"/>
      <c r="D44" s="1085"/>
      <c r="E44" s="1085"/>
      <c r="F44" s="1085"/>
      <c r="G44" s="1085"/>
      <c r="H44" s="1085"/>
      <c r="I44" s="1085"/>
      <c r="J44" s="1085"/>
      <c r="K44" s="1085"/>
      <c r="L44" s="1085"/>
      <c r="M44" s="1085"/>
      <c r="N44" s="1085"/>
      <c r="O44" s="1085"/>
      <c r="P44" s="1147"/>
      <c r="Q44" s="1147"/>
      <c r="R44" s="1147"/>
      <c r="S44" s="1147"/>
      <c r="T44" s="1147"/>
      <c r="U44" s="1147"/>
      <c r="V44" s="1147"/>
      <c r="W44" s="1147"/>
      <c r="X44" s="1147"/>
      <c r="Y44" s="1147"/>
      <c r="Z44" s="1147"/>
      <c r="AA44" s="1147"/>
      <c r="AB44" s="1148"/>
    </row>
    <row r="45" spans="1:28">
      <c r="A45" s="1150" t="s">
        <v>886</v>
      </c>
      <c r="B45" s="1146">
        <v>0</v>
      </c>
      <c r="C45" s="1085">
        <v>0</v>
      </c>
      <c r="D45" s="1085">
        <v>0</v>
      </c>
      <c r="E45" s="1085">
        <v>0</v>
      </c>
      <c r="F45" s="1085">
        <v>0</v>
      </c>
      <c r="G45" s="1085">
        <v>0</v>
      </c>
      <c r="H45" s="1085">
        <v>0</v>
      </c>
      <c r="I45" s="1085">
        <v>0</v>
      </c>
      <c r="J45" s="1085">
        <v>0</v>
      </c>
      <c r="K45" s="1085">
        <v>0</v>
      </c>
      <c r="L45" s="1085">
        <v>0</v>
      </c>
      <c r="M45" s="1085">
        <v>0</v>
      </c>
      <c r="N45" s="1085">
        <v>0</v>
      </c>
      <c r="O45" s="1085">
        <v>0</v>
      </c>
      <c r="P45" s="1147">
        <v>0</v>
      </c>
      <c r="Q45" s="1147">
        <v>0</v>
      </c>
      <c r="R45" s="1147">
        <v>0</v>
      </c>
      <c r="S45" s="1147">
        <v>0</v>
      </c>
      <c r="T45" s="1147">
        <v>0</v>
      </c>
      <c r="U45" s="1147">
        <v>0</v>
      </c>
      <c r="V45" s="1147">
        <v>0</v>
      </c>
      <c r="W45" s="1147">
        <v>0</v>
      </c>
      <c r="X45" s="1147">
        <v>0</v>
      </c>
      <c r="Y45" s="1147">
        <v>0</v>
      </c>
      <c r="Z45" s="1147">
        <v>0</v>
      </c>
      <c r="AA45" s="1147">
        <v>0</v>
      </c>
      <c r="AB45" s="1148"/>
    </row>
    <row r="46" spans="1:28" ht="23.25" customHeight="1">
      <c r="A46" s="1150" t="s">
        <v>887</v>
      </c>
      <c r="B46" s="1146">
        <v>4571.5538489499995</v>
      </c>
      <c r="C46" s="1085">
        <v>5098.8415915999994</v>
      </c>
      <c r="D46" s="1085">
        <v>8194.3906501199999</v>
      </c>
      <c r="E46" s="1085">
        <v>14107.096433299999</v>
      </c>
      <c r="F46" s="1085">
        <v>16870.620433299999</v>
      </c>
      <c r="G46" s="1085">
        <v>17564.458733299998</v>
      </c>
      <c r="H46" s="1085">
        <v>19013.578550040002</v>
      </c>
      <c r="I46" s="1085">
        <v>18855.649475040002</v>
      </c>
      <c r="J46" s="1085">
        <v>13075.770780469998</v>
      </c>
      <c r="K46" s="1085">
        <v>12873.418650469999</v>
      </c>
      <c r="L46" s="1085">
        <v>12023.059546410001</v>
      </c>
      <c r="M46" s="1085">
        <v>14660.4051435</v>
      </c>
      <c r="N46" s="1085">
        <v>15425.07521089</v>
      </c>
      <c r="O46" s="1085">
        <v>15796.270310889999</v>
      </c>
      <c r="P46" s="1147">
        <v>15514.800283690001</v>
      </c>
      <c r="Q46" s="1147">
        <v>15744.23821589</v>
      </c>
      <c r="R46" s="1147">
        <v>15714.065090329999</v>
      </c>
      <c r="S46" s="1147">
        <v>14646.09157533</v>
      </c>
      <c r="T46" s="1147">
        <v>16776.932437110001</v>
      </c>
      <c r="U46" s="1147">
        <v>18386.442382000001</v>
      </c>
      <c r="V46" s="1147">
        <v>15208.91386698</v>
      </c>
      <c r="W46" s="1147">
        <v>14362.882848629999</v>
      </c>
      <c r="X46" s="1147">
        <v>13490.39619295</v>
      </c>
      <c r="Y46" s="1147">
        <v>20877.867181869999</v>
      </c>
      <c r="Z46" s="1147">
        <v>19947.74785281</v>
      </c>
      <c r="AA46" s="1147">
        <v>20772.917163650003</v>
      </c>
      <c r="AB46" s="1148"/>
    </row>
    <row r="47" spans="1:28" ht="27.75" customHeight="1">
      <c r="A47" s="1150" t="s">
        <v>888</v>
      </c>
      <c r="B47" s="1146"/>
      <c r="C47" s="1085"/>
      <c r="D47" s="1085"/>
      <c r="E47" s="1085"/>
      <c r="F47" s="1085"/>
      <c r="G47" s="1085"/>
      <c r="H47" s="1085"/>
      <c r="I47" s="1085"/>
      <c r="J47" s="1085"/>
      <c r="K47" s="1085"/>
      <c r="L47" s="1085"/>
      <c r="M47" s="1085"/>
      <c r="N47" s="1085"/>
      <c r="O47" s="1085"/>
      <c r="P47" s="1147"/>
      <c r="Q47" s="1147"/>
      <c r="R47" s="1147"/>
      <c r="S47" s="1147"/>
      <c r="T47" s="1147"/>
      <c r="U47" s="1147"/>
      <c r="V47" s="1147"/>
      <c r="W47" s="1147"/>
      <c r="X47" s="1147"/>
      <c r="Y47" s="1147"/>
      <c r="Z47" s="1147"/>
      <c r="AA47" s="1147"/>
      <c r="AB47" s="1148"/>
    </row>
    <row r="48" spans="1:28">
      <c r="A48" s="1145" t="s">
        <v>889</v>
      </c>
      <c r="B48" s="1146">
        <v>2193.0793120200001</v>
      </c>
      <c r="C48" s="1085">
        <v>1654.5804496800001</v>
      </c>
      <c r="D48" s="1085">
        <v>2030.02039816</v>
      </c>
      <c r="E48" s="1085">
        <v>9113.4846779400013</v>
      </c>
      <c r="F48" s="1085">
        <v>10083.04031129</v>
      </c>
      <c r="G48" s="1085">
        <v>8535.25523092</v>
      </c>
      <c r="H48" s="1085">
        <v>9163.1871596399997</v>
      </c>
      <c r="I48" s="1085">
        <v>7455.3460957700008</v>
      </c>
      <c r="J48" s="1085">
        <v>0</v>
      </c>
      <c r="K48" s="1085">
        <v>0</v>
      </c>
      <c r="L48" s="1085">
        <v>0</v>
      </c>
      <c r="M48" s="1085">
        <v>0</v>
      </c>
      <c r="N48" s="1085">
        <v>0</v>
      </c>
      <c r="O48" s="1085">
        <v>1.9000000000000001E-7</v>
      </c>
      <c r="P48" s="1147">
        <v>1.9000000000000001E-7</v>
      </c>
      <c r="Q48" s="1147">
        <v>1.9000000000000001E-7</v>
      </c>
      <c r="R48" s="1147">
        <v>1.9000000000000001E-7</v>
      </c>
      <c r="S48" s="1147">
        <v>0</v>
      </c>
      <c r="T48" s="1147">
        <v>0</v>
      </c>
      <c r="U48" s="1147">
        <v>0</v>
      </c>
      <c r="V48" s="1147">
        <v>0</v>
      </c>
      <c r="W48" s="1147">
        <v>0</v>
      </c>
      <c r="X48" s="1147">
        <v>0</v>
      </c>
      <c r="Y48" s="1147">
        <v>0</v>
      </c>
      <c r="Z48" s="1147">
        <v>0</v>
      </c>
      <c r="AA48" s="1147">
        <v>0</v>
      </c>
      <c r="AB48" s="1148"/>
    </row>
    <row r="49" spans="1:28">
      <c r="A49" s="1145" t="s">
        <v>890</v>
      </c>
      <c r="B49" s="1146">
        <v>0</v>
      </c>
      <c r="C49" s="1085">
        <v>0</v>
      </c>
      <c r="D49" s="1085">
        <v>0</v>
      </c>
      <c r="E49" s="1085">
        <v>0</v>
      </c>
      <c r="F49" s="1085">
        <v>0</v>
      </c>
      <c r="G49" s="1085">
        <v>0</v>
      </c>
      <c r="H49" s="1085">
        <v>0</v>
      </c>
      <c r="I49" s="1085">
        <v>0</v>
      </c>
      <c r="J49" s="1085">
        <v>0</v>
      </c>
      <c r="K49" s="1085">
        <v>0</v>
      </c>
      <c r="L49" s="1085">
        <v>0</v>
      </c>
      <c r="M49" s="1085">
        <v>0</v>
      </c>
      <c r="N49" s="1085">
        <v>0</v>
      </c>
      <c r="O49" s="1085">
        <v>0</v>
      </c>
      <c r="P49" s="1147">
        <v>0</v>
      </c>
      <c r="Q49" s="1147">
        <v>0</v>
      </c>
      <c r="R49" s="1147">
        <v>0</v>
      </c>
      <c r="S49" s="1147">
        <v>0</v>
      </c>
      <c r="T49" s="1147">
        <v>0</v>
      </c>
      <c r="U49" s="1147">
        <v>0</v>
      </c>
      <c r="V49" s="1147">
        <v>0</v>
      </c>
      <c r="W49" s="1147">
        <v>0</v>
      </c>
      <c r="X49" s="1147">
        <v>0</v>
      </c>
      <c r="Y49" s="1147">
        <v>0</v>
      </c>
      <c r="Z49" s="1147">
        <v>0</v>
      </c>
      <c r="AA49" s="1147">
        <v>0</v>
      </c>
      <c r="AB49" s="1148"/>
    </row>
    <row r="50" spans="1:28">
      <c r="A50" s="1145" t="s">
        <v>891</v>
      </c>
      <c r="B50" s="1146">
        <v>0</v>
      </c>
      <c r="C50" s="1085">
        <v>0</v>
      </c>
      <c r="D50" s="1085">
        <v>0</v>
      </c>
      <c r="E50" s="1085">
        <v>0</v>
      </c>
      <c r="F50" s="1085">
        <v>0</v>
      </c>
      <c r="G50" s="1085">
        <v>0</v>
      </c>
      <c r="H50" s="1085">
        <v>0</v>
      </c>
      <c r="I50" s="1085">
        <v>0</v>
      </c>
      <c r="J50" s="1085">
        <v>0</v>
      </c>
      <c r="K50" s="1085">
        <v>0</v>
      </c>
      <c r="L50" s="1085">
        <v>0</v>
      </c>
      <c r="M50" s="1085">
        <v>0</v>
      </c>
      <c r="N50" s="1085">
        <v>0</v>
      </c>
      <c r="O50" s="1085">
        <v>0</v>
      </c>
      <c r="P50" s="1147">
        <v>0</v>
      </c>
      <c r="Q50" s="1147">
        <v>0</v>
      </c>
      <c r="R50" s="1147">
        <v>0</v>
      </c>
      <c r="S50" s="1147">
        <v>0</v>
      </c>
      <c r="T50" s="1147">
        <v>0</v>
      </c>
      <c r="U50" s="1147">
        <v>0</v>
      </c>
      <c r="V50" s="1147">
        <v>0</v>
      </c>
      <c r="W50" s="1147">
        <v>0</v>
      </c>
      <c r="X50" s="1147">
        <v>0</v>
      </c>
      <c r="Y50" s="1147">
        <v>0</v>
      </c>
      <c r="Z50" s="1147">
        <v>0</v>
      </c>
      <c r="AA50" s="1147">
        <v>0</v>
      </c>
      <c r="AB50" s="1148"/>
    </row>
    <row r="51" spans="1:28" s="979" customFormat="1">
      <c r="A51" s="1145" t="s">
        <v>892</v>
      </c>
      <c r="B51" s="1146">
        <v>0</v>
      </c>
      <c r="C51" s="1085">
        <v>0</v>
      </c>
      <c r="D51" s="1085">
        <v>0</v>
      </c>
      <c r="E51" s="1085">
        <v>0</v>
      </c>
      <c r="F51" s="1085">
        <v>0</v>
      </c>
      <c r="G51" s="1085">
        <v>0</v>
      </c>
      <c r="H51" s="1085">
        <v>0</v>
      </c>
      <c r="I51" s="1085">
        <v>0</v>
      </c>
      <c r="J51" s="1085">
        <v>0</v>
      </c>
      <c r="K51" s="1085">
        <v>0</v>
      </c>
      <c r="L51" s="1085">
        <v>0</v>
      </c>
      <c r="M51" s="1085">
        <v>0</v>
      </c>
      <c r="N51" s="1085">
        <v>0</v>
      </c>
      <c r="O51" s="1085">
        <v>0</v>
      </c>
      <c r="P51" s="1147">
        <v>0</v>
      </c>
      <c r="Q51" s="1147">
        <v>0</v>
      </c>
      <c r="R51" s="1147">
        <v>0</v>
      </c>
      <c r="S51" s="1147">
        <v>0</v>
      </c>
      <c r="T51" s="1147">
        <v>0</v>
      </c>
      <c r="U51" s="1147">
        <v>0</v>
      </c>
      <c r="V51" s="1147">
        <v>0</v>
      </c>
      <c r="W51" s="1147">
        <v>0</v>
      </c>
      <c r="X51" s="1147">
        <v>0</v>
      </c>
      <c r="Y51" s="1147">
        <v>0</v>
      </c>
      <c r="Z51" s="1147">
        <v>0</v>
      </c>
      <c r="AA51" s="1147">
        <v>0</v>
      </c>
      <c r="AB51" s="1144"/>
    </row>
    <row r="52" spans="1:28">
      <c r="A52" s="1149"/>
      <c r="B52" s="1146"/>
      <c r="C52" s="1085"/>
      <c r="D52" s="1085"/>
      <c r="E52" s="1085"/>
      <c r="F52" s="1085"/>
      <c r="G52" s="1085"/>
      <c r="H52" s="1085"/>
      <c r="I52" s="1085"/>
      <c r="J52" s="1085"/>
      <c r="K52" s="1085"/>
      <c r="L52" s="1085"/>
      <c r="M52" s="1085"/>
      <c r="N52" s="1085"/>
      <c r="O52" s="1085"/>
      <c r="P52" s="1147"/>
      <c r="Q52" s="1147"/>
      <c r="R52" s="1147"/>
      <c r="S52" s="1147"/>
      <c r="T52" s="1147"/>
      <c r="U52" s="1147"/>
      <c r="V52" s="1147"/>
      <c r="W52" s="1147"/>
      <c r="X52" s="1147"/>
      <c r="Y52" s="1147"/>
      <c r="Z52" s="1147"/>
      <c r="AA52" s="1147"/>
      <c r="AB52" s="1148"/>
    </row>
    <row r="53" spans="1:28" s="979" customFormat="1" ht="31.5">
      <c r="A53" s="1141" t="s">
        <v>893</v>
      </c>
      <c r="B53" s="1142">
        <v>0</v>
      </c>
      <c r="C53" s="1082">
        <v>0</v>
      </c>
      <c r="D53" s="1082">
        <v>0</v>
      </c>
      <c r="E53" s="1082">
        <v>0</v>
      </c>
      <c r="F53" s="1082">
        <v>0</v>
      </c>
      <c r="G53" s="1082">
        <v>0</v>
      </c>
      <c r="H53" s="1082">
        <v>0</v>
      </c>
      <c r="I53" s="1082">
        <v>0</v>
      </c>
      <c r="J53" s="1082">
        <v>0</v>
      </c>
      <c r="K53" s="1082">
        <v>0</v>
      </c>
      <c r="L53" s="1082">
        <v>0</v>
      </c>
      <c r="M53" s="1082">
        <v>0</v>
      </c>
      <c r="N53" s="1082">
        <v>0</v>
      </c>
      <c r="O53" s="1082">
        <v>0</v>
      </c>
      <c r="P53" s="1143">
        <v>0</v>
      </c>
      <c r="Q53" s="1143">
        <v>0</v>
      </c>
      <c r="R53" s="1143">
        <v>0</v>
      </c>
      <c r="S53" s="1143">
        <v>0</v>
      </c>
      <c r="T53" s="1143">
        <v>0</v>
      </c>
      <c r="U53" s="1143">
        <v>0</v>
      </c>
      <c r="V53" s="1143">
        <v>0</v>
      </c>
      <c r="W53" s="1143">
        <v>0</v>
      </c>
      <c r="X53" s="1143">
        <v>0</v>
      </c>
      <c r="Y53" s="1143">
        <v>0</v>
      </c>
      <c r="Z53" s="1143">
        <v>0</v>
      </c>
      <c r="AA53" s="1143">
        <v>0</v>
      </c>
      <c r="AB53" s="1144"/>
    </row>
    <row r="54" spans="1:28" s="979" customFormat="1">
      <c r="A54" s="1149" t="s">
        <v>894</v>
      </c>
      <c r="B54" s="1146"/>
      <c r="C54" s="1085"/>
      <c r="D54" s="1085"/>
      <c r="E54" s="1085"/>
      <c r="F54" s="1085"/>
      <c r="G54" s="1085"/>
      <c r="H54" s="1085"/>
      <c r="I54" s="1085"/>
      <c r="J54" s="1085"/>
      <c r="K54" s="1085"/>
      <c r="L54" s="1085"/>
      <c r="M54" s="1085"/>
      <c r="N54" s="1085"/>
      <c r="O54" s="1085"/>
      <c r="P54" s="1147"/>
      <c r="Q54" s="1147"/>
      <c r="R54" s="1147"/>
      <c r="S54" s="1147"/>
      <c r="T54" s="1147"/>
      <c r="U54" s="1147"/>
      <c r="V54" s="1147"/>
      <c r="W54" s="1147"/>
      <c r="X54" s="1147"/>
      <c r="Y54" s="1147"/>
      <c r="Z54" s="1147"/>
      <c r="AA54" s="1147"/>
      <c r="AB54" s="1144"/>
    </row>
    <row r="55" spans="1:28">
      <c r="A55" s="1149"/>
      <c r="B55" s="1146"/>
      <c r="C55" s="1085"/>
      <c r="D55" s="1085"/>
      <c r="E55" s="1085"/>
      <c r="F55" s="1085"/>
      <c r="G55" s="1085"/>
      <c r="H55" s="1085"/>
      <c r="I55" s="1085"/>
      <c r="J55" s="1085"/>
      <c r="K55" s="1085"/>
      <c r="L55" s="1085"/>
      <c r="M55" s="1085"/>
      <c r="N55" s="1085"/>
      <c r="O55" s="1085"/>
      <c r="P55" s="1147"/>
      <c r="Q55" s="1147"/>
      <c r="R55" s="1147"/>
      <c r="S55" s="1147"/>
      <c r="T55" s="1147"/>
      <c r="U55" s="1147"/>
      <c r="V55" s="1147"/>
      <c r="W55" s="1147"/>
      <c r="X55" s="1147"/>
      <c r="Y55" s="1147"/>
      <c r="Z55" s="1147"/>
      <c r="AA55" s="1147"/>
      <c r="AB55" s="1148"/>
    </row>
    <row r="56" spans="1:28" s="979" customFormat="1">
      <c r="A56" s="1141" t="s">
        <v>681</v>
      </c>
      <c r="B56" s="1142">
        <v>4418.8874981700001</v>
      </c>
      <c r="C56" s="1082">
        <v>4457.2153063099995</v>
      </c>
      <c r="D56" s="1082">
        <v>3441.2637605599998</v>
      </c>
      <c r="E56" s="1082">
        <v>2783.6187938400003</v>
      </c>
      <c r="F56" s="1082">
        <v>3158.98215003</v>
      </c>
      <c r="G56" s="1082">
        <v>8621.7236280100005</v>
      </c>
      <c r="H56" s="1082">
        <v>6779.4333982200005</v>
      </c>
      <c r="I56" s="1082">
        <v>16542.043583260001</v>
      </c>
      <c r="J56" s="1082">
        <v>24537.301845909999</v>
      </c>
      <c r="K56" s="1082">
        <v>6047.1578467700001</v>
      </c>
      <c r="L56" s="1082">
        <v>28656.549024739998</v>
      </c>
      <c r="M56" s="1082">
        <v>4913.79143785</v>
      </c>
      <c r="N56" s="1082">
        <v>11058.450460230002</v>
      </c>
      <c r="O56" s="1082">
        <v>35926.392251969999</v>
      </c>
      <c r="P56" s="1143">
        <v>34418.929806550004</v>
      </c>
      <c r="Q56" s="1143">
        <v>8247.8088942399991</v>
      </c>
      <c r="R56" s="1143">
        <v>14043.34647807</v>
      </c>
      <c r="S56" s="1143">
        <v>17629.358353830001</v>
      </c>
      <c r="T56" s="1143">
        <v>11683.9817141</v>
      </c>
      <c r="U56" s="1143">
        <v>23202.033758860001</v>
      </c>
      <c r="V56" s="1143">
        <v>14152.634748500001</v>
      </c>
      <c r="W56" s="1143">
        <v>15051.274929220001</v>
      </c>
      <c r="X56" s="1143">
        <v>33388.664470780001</v>
      </c>
      <c r="Y56" s="1143">
        <v>21379.053399889999</v>
      </c>
      <c r="Z56" s="1143">
        <v>24445.972319590004</v>
      </c>
      <c r="AA56" s="1143">
        <v>40593.44371906</v>
      </c>
      <c r="AB56" s="1144"/>
    </row>
    <row r="57" spans="1:28">
      <c r="A57" s="1145" t="s">
        <v>13</v>
      </c>
      <c r="B57" s="1146">
        <v>1210.41606875</v>
      </c>
      <c r="C57" s="1085">
        <v>1256.58921635</v>
      </c>
      <c r="D57" s="1085">
        <v>1323.3570897699999</v>
      </c>
      <c r="E57" s="1085">
        <v>1336.4532147699999</v>
      </c>
      <c r="F57" s="1085">
        <v>1468.6241495699999</v>
      </c>
      <c r="G57" s="1085">
        <v>1505.49864957</v>
      </c>
      <c r="H57" s="1085">
        <v>1517.0091495699999</v>
      </c>
      <c r="I57" s="1085">
        <v>1550.8027325099999</v>
      </c>
      <c r="J57" s="1085">
        <v>1560.2101197699999</v>
      </c>
      <c r="K57" s="1085">
        <v>1561.7569368699999</v>
      </c>
      <c r="L57" s="1085">
        <v>1574.5316891099999</v>
      </c>
      <c r="M57" s="1085">
        <v>1579.7459992000001</v>
      </c>
      <c r="N57" s="1085">
        <v>1580.0184992</v>
      </c>
      <c r="O57" s="1085">
        <v>1398.46972224</v>
      </c>
      <c r="P57" s="1147">
        <v>1395.0984702400001</v>
      </c>
      <c r="Q57" s="1147">
        <v>1414.1823631</v>
      </c>
      <c r="R57" s="1147">
        <v>1428.5226846500002</v>
      </c>
      <c r="S57" s="1147">
        <v>1420.6720839000002</v>
      </c>
      <c r="T57" s="1147">
        <v>1438.80738367</v>
      </c>
      <c r="U57" s="1147">
        <v>1466.54521015</v>
      </c>
      <c r="V57" s="1147">
        <v>1475.0693862600001</v>
      </c>
      <c r="W57" s="1147">
        <v>1523.9933233900001</v>
      </c>
      <c r="X57" s="1147">
        <v>1581.2674948399999</v>
      </c>
      <c r="Y57" s="1147">
        <v>1526.8195875500001</v>
      </c>
      <c r="Z57" s="1147">
        <v>1526.9395875499999</v>
      </c>
      <c r="AA57" s="1147">
        <v>1564.3685687499999</v>
      </c>
      <c r="AB57" s="1148"/>
    </row>
    <row r="58" spans="1:28">
      <c r="A58" s="1145" t="s">
        <v>895</v>
      </c>
      <c r="B58" s="1146"/>
      <c r="C58" s="1085"/>
      <c r="D58" s="1085"/>
      <c r="E58" s="1085"/>
      <c r="F58" s="1085"/>
      <c r="G58" s="1085"/>
      <c r="H58" s="1085"/>
      <c r="I58" s="1085"/>
      <c r="J58" s="1085"/>
      <c r="K58" s="1085"/>
      <c r="L58" s="1085"/>
      <c r="M58" s="1085"/>
      <c r="N58" s="1085"/>
      <c r="O58" s="1085"/>
      <c r="P58" s="1147"/>
      <c r="Q58" s="1147"/>
      <c r="R58" s="1147"/>
      <c r="S58" s="1147"/>
      <c r="T58" s="1147"/>
      <c r="U58" s="1147"/>
      <c r="V58" s="1147"/>
      <c r="W58" s="1147"/>
      <c r="X58" s="1147"/>
      <c r="Y58" s="1147"/>
      <c r="Z58" s="1147"/>
      <c r="AA58" s="1147"/>
      <c r="AB58" s="1148"/>
    </row>
    <row r="59" spans="1:28" s="979" customFormat="1">
      <c r="A59" s="1141" t="s">
        <v>896</v>
      </c>
      <c r="B59" s="1142">
        <v>267.77237123999998</v>
      </c>
      <c r="C59" s="1082">
        <v>174.06447506000001</v>
      </c>
      <c r="D59" s="1082">
        <v>16.987297460000001</v>
      </c>
      <c r="E59" s="1082">
        <v>0</v>
      </c>
      <c r="F59" s="1082">
        <v>67.635488760000001</v>
      </c>
      <c r="G59" s="1082">
        <v>4015.8005555700001</v>
      </c>
      <c r="H59" s="1082">
        <v>2095.41091439</v>
      </c>
      <c r="I59" s="1082">
        <v>11560.60550453</v>
      </c>
      <c r="J59" s="1082">
        <v>5963.0276514099996</v>
      </c>
      <c r="K59" s="1082">
        <v>248.65889027</v>
      </c>
      <c r="L59" s="1082">
        <v>2596.9592435299996</v>
      </c>
      <c r="M59" s="1082">
        <v>226.35029683000002</v>
      </c>
      <c r="N59" s="1082">
        <v>237.00269675000001</v>
      </c>
      <c r="O59" s="1082">
        <v>1204.0472667000001</v>
      </c>
      <c r="P59" s="1143">
        <v>5116.2945043400005</v>
      </c>
      <c r="Q59" s="1143">
        <v>4457.06465604</v>
      </c>
      <c r="R59" s="1143">
        <v>3215.9333808699998</v>
      </c>
      <c r="S59" s="1143">
        <v>327.07171973999999</v>
      </c>
      <c r="T59" s="1143">
        <v>429.80086989999995</v>
      </c>
      <c r="U59" s="1143">
        <v>4357.3416251600001</v>
      </c>
      <c r="V59" s="1143">
        <v>1577.3771151199999</v>
      </c>
      <c r="W59" s="1143">
        <v>7444.91814995</v>
      </c>
      <c r="X59" s="1143">
        <v>7209.1126476700001</v>
      </c>
      <c r="Y59" s="1143">
        <v>648.98615677999999</v>
      </c>
      <c r="Z59" s="1143">
        <v>4030.9573959899999</v>
      </c>
      <c r="AA59" s="1143">
        <v>7679.5698947700002</v>
      </c>
      <c r="AB59" s="1144"/>
    </row>
    <row r="60" spans="1:28">
      <c r="A60" s="1150" t="s">
        <v>897</v>
      </c>
      <c r="B60" s="1146">
        <v>0</v>
      </c>
      <c r="C60" s="1085">
        <v>0</v>
      </c>
      <c r="D60" s="1085">
        <v>0</v>
      </c>
      <c r="E60" s="1085">
        <v>0</v>
      </c>
      <c r="F60" s="1085">
        <v>0</v>
      </c>
      <c r="G60" s="1085">
        <v>0</v>
      </c>
      <c r="H60" s="1085">
        <v>0</v>
      </c>
      <c r="I60" s="1085">
        <v>0</v>
      </c>
      <c r="J60" s="1085">
        <v>0</v>
      </c>
      <c r="K60" s="1085">
        <v>0</v>
      </c>
      <c r="L60" s="1085">
        <v>0</v>
      </c>
      <c r="M60" s="1085">
        <v>0</v>
      </c>
      <c r="N60" s="1085">
        <v>0</v>
      </c>
      <c r="O60" s="1085">
        <v>0</v>
      </c>
      <c r="P60" s="1147">
        <v>0</v>
      </c>
      <c r="Q60" s="1147">
        <v>0</v>
      </c>
      <c r="R60" s="1147">
        <v>0</v>
      </c>
      <c r="S60" s="1147">
        <v>0</v>
      </c>
      <c r="T60" s="1147">
        <v>0</v>
      </c>
      <c r="U60" s="1147">
        <v>0</v>
      </c>
      <c r="V60" s="1147">
        <v>0</v>
      </c>
      <c r="W60" s="1147">
        <v>0</v>
      </c>
      <c r="X60" s="1147">
        <v>0</v>
      </c>
      <c r="Y60" s="1147">
        <v>0</v>
      </c>
      <c r="Z60" s="1147">
        <v>0</v>
      </c>
      <c r="AA60" s="1147">
        <v>0</v>
      </c>
      <c r="AB60" s="1148"/>
    </row>
    <row r="61" spans="1:28">
      <c r="A61" s="1150" t="s">
        <v>898</v>
      </c>
      <c r="B61" s="1146">
        <v>0</v>
      </c>
      <c r="C61" s="1085">
        <v>0</v>
      </c>
      <c r="D61" s="1085">
        <v>0</v>
      </c>
      <c r="E61" s="1085">
        <v>0</v>
      </c>
      <c r="F61" s="1085">
        <v>0</v>
      </c>
      <c r="G61" s="1085">
        <v>2900.806439</v>
      </c>
      <c r="H61" s="1085">
        <v>0</v>
      </c>
      <c r="I61" s="1085">
        <v>5901.7589049999997</v>
      </c>
      <c r="J61" s="1085">
        <v>3901.095206</v>
      </c>
      <c r="K61" s="1085">
        <v>0</v>
      </c>
      <c r="L61" s="1085">
        <v>0</v>
      </c>
      <c r="M61" s="1085">
        <v>0</v>
      </c>
      <c r="N61" s="1085">
        <v>0</v>
      </c>
      <c r="O61" s="1085">
        <v>999.64148299999999</v>
      </c>
      <c r="P61" s="1147">
        <v>4943.25</v>
      </c>
      <c r="Q61" s="1147">
        <v>0</v>
      </c>
      <c r="R61" s="1147">
        <v>0</v>
      </c>
      <c r="S61" s="1147">
        <v>0</v>
      </c>
      <c r="T61" s="1147">
        <v>0</v>
      </c>
      <c r="U61" s="1147">
        <v>0</v>
      </c>
      <c r="V61" s="1147">
        <v>0</v>
      </c>
      <c r="W61" s="1147">
        <v>0</v>
      </c>
      <c r="X61" s="1147">
        <v>0</v>
      </c>
      <c r="Y61" s="1147">
        <v>0</v>
      </c>
      <c r="Z61" s="1147">
        <v>0</v>
      </c>
      <c r="AA61" s="1147">
        <v>2932.1232950900003</v>
      </c>
      <c r="AB61" s="1148"/>
    </row>
    <row r="62" spans="1:28">
      <c r="A62" s="1150" t="s">
        <v>899</v>
      </c>
      <c r="B62" s="1146">
        <v>0</v>
      </c>
      <c r="C62" s="1085">
        <v>0</v>
      </c>
      <c r="D62" s="1085">
        <v>0</v>
      </c>
      <c r="E62" s="1085">
        <v>0</v>
      </c>
      <c r="F62" s="1085">
        <v>0</v>
      </c>
      <c r="G62" s="1085">
        <v>975.25319999999999</v>
      </c>
      <c r="H62" s="1085">
        <v>1925.9639999999999</v>
      </c>
      <c r="I62" s="1085">
        <v>5500</v>
      </c>
      <c r="J62" s="1085">
        <v>1938.8928000000001</v>
      </c>
      <c r="K62" s="1085">
        <v>0</v>
      </c>
      <c r="L62" s="1085">
        <v>2300</v>
      </c>
      <c r="M62" s="1085">
        <v>0</v>
      </c>
      <c r="N62" s="1085">
        <v>0</v>
      </c>
      <c r="O62" s="1085">
        <v>0</v>
      </c>
      <c r="P62" s="1147">
        <v>0</v>
      </c>
      <c r="Q62" s="1147">
        <v>3909.6660000000002</v>
      </c>
      <c r="R62" s="1147">
        <v>2929.0752000000002</v>
      </c>
      <c r="S62" s="1147">
        <v>0</v>
      </c>
      <c r="T62" s="1147">
        <v>0</v>
      </c>
      <c r="U62" s="1147">
        <v>4062.52486</v>
      </c>
      <c r="V62" s="1147">
        <v>1409.9390573699998</v>
      </c>
      <c r="W62" s="1147">
        <v>7200</v>
      </c>
      <c r="X62" s="1147">
        <v>6784</v>
      </c>
      <c r="Y62" s="1147">
        <v>500</v>
      </c>
      <c r="Z62" s="1147">
        <v>3625</v>
      </c>
      <c r="AA62" s="1147">
        <v>4060.12</v>
      </c>
      <c r="AB62" s="1148"/>
    </row>
    <row r="63" spans="1:28">
      <c r="A63" s="1150" t="s">
        <v>900</v>
      </c>
      <c r="B63" s="1146">
        <v>267.77237123999998</v>
      </c>
      <c r="C63" s="1085">
        <v>174.06447506000001</v>
      </c>
      <c r="D63" s="1085">
        <v>16.987297460000001</v>
      </c>
      <c r="E63" s="1085">
        <v>0</v>
      </c>
      <c r="F63" s="1085">
        <v>67.635488760000001</v>
      </c>
      <c r="G63" s="1085">
        <v>139.74091657</v>
      </c>
      <c r="H63" s="1085">
        <v>169.44691438999999</v>
      </c>
      <c r="I63" s="1085">
        <v>158.84659952999999</v>
      </c>
      <c r="J63" s="1085">
        <v>123.03964540999999</v>
      </c>
      <c r="K63" s="1085">
        <v>248.65889027</v>
      </c>
      <c r="L63" s="1085">
        <v>296.95924352999998</v>
      </c>
      <c r="M63" s="1085">
        <v>226.35029683000002</v>
      </c>
      <c r="N63" s="1085">
        <v>237.00269675000001</v>
      </c>
      <c r="O63" s="1085">
        <v>204.4057837</v>
      </c>
      <c r="P63" s="1147">
        <v>173.04450434</v>
      </c>
      <c r="Q63" s="1147">
        <v>547.39865603999999</v>
      </c>
      <c r="R63" s="1147">
        <v>286.85818087000001</v>
      </c>
      <c r="S63" s="1147">
        <v>327.07171973999999</v>
      </c>
      <c r="T63" s="1147">
        <v>429.80086989999995</v>
      </c>
      <c r="U63" s="1147">
        <v>294.81676515999999</v>
      </c>
      <c r="V63" s="1147">
        <v>167.43805775000001</v>
      </c>
      <c r="W63" s="1147">
        <v>244.91814994999999</v>
      </c>
      <c r="X63" s="1147">
        <v>425.11264767</v>
      </c>
      <c r="Y63" s="1147">
        <v>148.98615677999999</v>
      </c>
      <c r="Z63" s="1147">
        <v>405.95739599000001</v>
      </c>
      <c r="AA63" s="1147">
        <v>687.32659967999996</v>
      </c>
      <c r="AB63" s="1148"/>
    </row>
    <row r="64" spans="1:28" ht="31.5">
      <c r="A64" s="1150" t="s">
        <v>901</v>
      </c>
      <c r="B64" s="1146">
        <v>0</v>
      </c>
      <c r="C64" s="1085">
        <v>0</v>
      </c>
      <c r="D64" s="1085">
        <v>0</v>
      </c>
      <c r="E64" s="1085">
        <v>0</v>
      </c>
      <c r="F64" s="1085">
        <v>0</v>
      </c>
      <c r="G64" s="1085">
        <v>0</v>
      </c>
      <c r="H64" s="1085">
        <v>0</v>
      </c>
      <c r="I64" s="1085">
        <v>0</v>
      </c>
      <c r="J64" s="1085">
        <v>0</v>
      </c>
      <c r="K64" s="1085">
        <v>0</v>
      </c>
      <c r="L64" s="1085">
        <v>0</v>
      </c>
      <c r="M64" s="1085">
        <v>0</v>
      </c>
      <c r="N64" s="1085">
        <v>0</v>
      </c>
      <c r="O64" s="1085">
        <v>0</v>
      </c>
      <c r="P64" s="1147">
        <v>0</v>
      </c>
      <c r="Q64" s="1147">
        <v>0</v>
      </c>
      <c r="R64" s="1147">
        <v>0</v>
      </c>
      <c r="S64" s="1147">
        <v>0</v>
      </c>
      <c r="T64" s="1147">
        <v>0</v>
      </c>
      <c r="U64" s="1147">
        <v>0</v>
      </c>
      <c r="V64" s="1147">
        <v>0</v>
      </c>
      <c r="W64" s="1147">
        <v>0</v>
      </c>
      <c r="X64" s="1147">
        <v>0</v>
      </c>
      <c r="Y64" s="1147">
        <v>0</v>
      </c>
      <c r="Z64" s="1147">
        <v>0</v>
      </c>
      <c r="AA64" s="1147">
        <v>0</v>
      </c>
      <c r="AB64" s="1148"/>
    </row>
    <row r="65" spans="1:256">
      <c r="A65" s="1150" t="s">
        <v>924</v>
      </c>
      <c r="B65" s="1146">
        <v>0</v>
      </c>
      <c r="C65" s="1085">
        <v>0</v>
      </c>
      <c r="D65" s="1085">
        <v>0</v>
      </c>
      <c r="E65" s="1085">
        <v>0</v>
      </c>
      <c r="F65" s="1085">
        <v>0</v>
      </c>
      <c r="G65" s="1085">
        <v>0</v>
      </c>
      <c r="H65" s="1085">
        <v>0</v>
      </c>
      <c r="I65" s="1085">
        <v>0</v>
      </c>
      <c r="J65" s="1085">
        <v>0</v>
      </c>
      <c r="K65" s="1085">
        <v>0</v>
      </c>
      <c r="L65" s="1085">
        <v>0</v>
      </c>
      <c r="M65" s="1085">
        <v>0</v>
      </c>
      <c r="N65" s="1085">
        <v>0</v>
      </c>
      <c r="O65" s="1085">
        <v>0</v>
      </c>
      <c r="P65" s="1147">
        <v>0</v>
      </c>
      <c r="Q65" s="1147">
        <v>0</v>
      </c>
      <c r="R65" s="1147">
        <v>0</v>
      </c>
      <c r="S65" s="1147">
        <v>0</v>
      </c>
      <c r="T65" s="1147">
        <v>0</v>
      </c>
      <c r="U65" s="1147">
        <v>0</v>
      </c>
      <c r="V65" s="1147">
        <v>0</v>
      </c>
      <c r="W65" s="1147">
        <v>0</v>
      </c>
      <c r="X65" s="1147">
        <v>0</v>
      </c>
      <c r="Y65" s="1147">
        <v>0</v>
      </c>
      <c r="Z65" s="1147">
        <v>0</v>
      </c>
      <c r="AA65" s="1147">
        <v>0</v>
      </c>
      <c r="AB65" s="1148"/>
    </row>
    <row r="66" spans="1:256">
      <c r="A66" s="1145" t="s">
        <v>903</v>
      </c>
      <c r="B66" s="1146"/>
      <c r="C66" s="1085"/>
      <c r="D66" s="1085"/>
      <c r="E66" s="1085"/>
      <c r="F66" s="1085"/>
      <c r="G66" s="1085"/>
      <c r="H66" s="1085"/>
      <c r="I66" s="1085"/>
      <c r="J66" s="1085"/>
      <c r="K66" s="1085"/>
      <c r="L66" s="1085"/>
      <c r="M66" s="1085"/>
      <c r="N66" s="1085"/>
      <c r="O66" s="1085"/>
      <c r="P66" s="1147"/>
      <c r="Q66" s="1147"/>
      <c r="R66" s="1147"/>
      <c r="S66" s="1147"/>
      <c r="T66" s="1147"/>
      <c r="U66" s="1147"/>
      <c r="V66" s="1147"/>
      <c r="W66" s="1147"/>
      <c r="X66" s="1147">
        <v>0</v>
      </c>
      <c r="Y66" s="1147">
        <v>0</v>
      </c>
      <c r="Z66" s="1147">
        <v>0</v>
      </c>
      <c r="AA66" s="1147">
        <v>0</v>
      </c>
      <c r="AB66" s="1148"/>
    </row>
    <row r="67" spans="1:256">
      <c r="A67" s="1145" t="s">
        <v>904</v>
      </c>
      <c r="B67" s="1146">
        <v>0</v>
      </c>
      <c r="C67" s="1085">
        <v>0</v>
      </c>
      <c r="D67" s="1085">
        <v>0</v>
      </c>
      <c r="E67" s="1085">
        <v>0</v>
      </c>
      <c r="F67" s="1085">
        <v>0</v>
      </c>
      <c r="G67" s="1085">
        <v>0</v>
      </c>
      <c r="H67" s="1085">
        <v>0</v>
      </c>
      <c r="I67" s="1085">
        <v>0</v>
      </c>
      <c r="J67" s="1085">
        <v>0</v>
      </c>
      <c r="K67" s="1085">
        <v>0</v>
      </c>
      <c r="L67" s="1085">
        <v>0</v>
      </c>
      <c r="M67" s="1085">
        <v>0</v>
      </c>
      <c r="N67" s="1085">
        <v>0</v>
      </c>
      <c r="O67" s="1085">
        <v>0</v>
      </c>
      <c r="P67" s="1147">
        <v>0</v>
      </c>
      <c r="Q67" s="1147">
        <v>0</v>
      </c>
      <c r="R67" s="1147">
        <v>0</v>
      </c>
      <c r="S67" s="1147">
        <v>0</v>
      </c>
      <c r="T67" s="1147">
        <v>0</v>
      </c>
      <c r="U67" s="1147">
        <v>0</v>
      </c>
      <c r="V67" s="1147">
        <v>0</v>
      </c>
      <c r="W67" s="1147">
        <v>0</v>
      </c>
      <c r="X67" s="1147">
        <v>0</v>
      </c>
      <c r="Y67" s="1147">
        <v>0</v>
      </c>
      <c r="Z67" s="1147">
        <v>0</v>
      </c>
      <c r="AA67" s="1147">
        <v>0</v>
      </c>
      <c r="AB67" s="1148"/>
    </row>
    <row r="68" spans="1:256">
      <c r="A68" s="1145" t="s">
        <v>905</v>
      </c>
      <c r="B68" s="1146">
        <v>0</v>
      </c>
      <c r="C68" s="1085">
        <v>0</v>
      </c>
      <c r="D68" s="1085">
        <v>0</v>
      </c>
      <c r="E68" s="1085">
        <v>0</v>
      </c>
      <c r="F68" s="1085">
        <v>0</v>
      </c>
      <c r="G68" s="1085">
        <v>0</v>
      </c>
      <c r="H68" s="1085">
        <v>0</v>
      </c>
      <c r="I68" s="1085">
        <v>0</v>
      </c>
      <c r="J68" s="1085">
        <v>0</v>
      </c>
      <c r="K68" s="1085">
        <v>0</v>
      </c>
      <c r="L68" s="1085">
        <v>0</v>
      </c>
      <c r="M68" s="1085">
        <v>0</v>
      </c>
      <c r="N68" s="1085">
        <v>0</v>
      </c>
      <c r="O68" s="1085">
        <v>0</v>
      </c>
      <c r="P68" s="1147">
        <v>0</v>
      </c>
      <c r="Q68" s="1147">
        <v>0</v>
      </c>
      <c r="R68" s="1147">
        <v>0</v>
      </c>
      <c r="S68" s="1147">
        <v>0</v>
      </c>
      <c r="T68" s="1147">
        <v>0</v>
      </c>
      <c r="U68" s="1147">
        <v>0</v>
      </c>
      <c r="V68" s="1147">
        <v>0</v>
      </c>
      <c r="W68" s="1147">
        <v>0</v>
      </c>
      <c r="X68" s="1147">
        <v>0</v>
      </c>
      <c r="Y68" s="1147">
        <v>0</v>
      </c>
      <c r="Z68" s="1147">
        <v>0</v>
      </c>
      <c r="AA68" s="1147">
        <v>0</v>
      </c>
      <c r="AB68" s="1148"/>
    </row>
    <row r="69" spans="1:256" s="979" customFormat="1">
      <c r="A69" s="1141" t="s">
        <v>906</v>
      </c>
      <c r="B69" s="1142">
        <v>2940.6990581799996</v>
      </c>
      <c r="C69" s="1082">
        <v>3026.5616149000002</v>
      </c>
      <c r="D69" s="1082">
        <v>2100.9193733299999</v>
      </c>
      <c r="E69" s="1082">
        <v>1447.1655790699999</v>
      </c>
      <c r="F69" s="1082">
        <v>1622.7225117</v>
      </c>
      <c r="G69" s="1082">
        <v>3100.4244228699999</v>
      </c>
      <c r="H69" s="1082">
        <v>3167.0133342600002</v>
      </c>
      <c r="I69" s="1082">
        <v>3430.63534622</v>
      </c>
      <c r="J69" s="1082">
        <v>17014.064074729999</v>
      </c>
      <c r="K69" s="1082">
        <v>4236.74201963</v>
      </c>
      <c r="L69" s="1082">
        <v>24485.0580921</v>
      </c>
      <c r="M69" s="1082">
        <v>3107.6951418200001</v>
      </c>
      <c r="N69" s="1082">
        <v>9241.429264280001</v>
      </c>
      <c r="O69" s="1082">
        <v>33323.87526303</v>
      </c>
      <c r="P69" s="1143">
        <v>27907.536831970003</v>
      </c>
      <c r="Q69" s="1143">
        <v>2376.5618750999997</v>
      </c>
      <c r="R69" s="1143">
        <v>9398.8904125499994</v>
      </c>
      <c r="S69" s="1143">
        <v>15881.614550190001</v>
      </c>
      <c r="T69" s="1143">
        <v>9815.3734605300015</v>
      </c>
      <c r="U69" s="1143">
        <v>17378.146923550001</v>
      </c>
      <c r="V69" s="1143">
        <v>11100.188247120001</v>
      </c>
      <c r="W69" s="1143">
        <v>6082.3634558800004</v>
      </c>
      <c r="X69" s="1143">
        <v>24598.284328270001</v>
      </c>
      <c r="Y69" s="1143">
        <v>19203.247655560001</v>
      </c>
      <c r="Z69" s="1143">
        <v>18888.075336050002</v>
      </c>
      <c r="AA69" s="1143">
        <v>31349.505255539996</v>
      </c>
      <c r="AB69" s="1144"/>
    </row>
    <row r="70" spans="1:256">
      <c r="A70" s="1145" t="s">
        <v>693</v>
      </c>
      <c r="B70" s="1146">
        <v>1525.95198306</v>
      </c>
      <c r="C70" s="1085">
        <v>1783.1928653</v>
      </c>
      <c r="D70" s="1085">
        <v>870.71526374999996</v>
      </c>
      <c r="E70" s="1085">
        <v>879.48869436000007</v>
      </c>
      <c r="F70" s="1085">
        <v>904.05131635999987</v>
      </c>
      <c r="G70" s="1085">
        <v>922.51627739000003</v>
      </c>
      <c r="H70" s="1085">
        <v>959.20159553999997</v>
      </c>
      <c r="I70" s="1085">
        <v>1322.4208162699999</v>
      </c>
      <c r="J70" s="1085">
        <v>998.84735250000006</v>
      </c>
      <c r="K70" s="1085">
        <v>0</v>
      </c>
      <c r="L70" s="1085">
        <v>1139.3562489799999</v>
      </c>
      <c r="M70" s="1085">
        <v>1129.5069370699998</v>
      </c>
      <c r="N70" s="1085">
        <v>1186.7758810400001</v>
      </c>
      <c r="O70" s="1085">
        <v>1251.6677404500001</v>
      </c>
      <c r="P70" s="1147">
        <v>1261.3440882899999</v>
      </c>
      <c r="Q70" s="1147">
        <v>1164.1299959400001</v>
      </c>
      <c r="R70" s="1147">
        <v>1046.28808523</v>
      </c>
      <c r="S70" s="1147">
        <v>897.66465053000002</v>
      </c>
      <c r="T70" s="1147">
        <v>1066.8196092599999</v>
      </c>
      <c r="U70" s="1147">
        <v>1081.01421671</v>
      </c>
      <c r="V70" s="1147">
        <v>1063.70419464</v>
      </c>
      <c r="W70" s="1147">
        <v>1149.31625768</v>
      </c>
      <c r="X70" s="1147">
        <v>1079.66350833</v>
      </c>
      <c r="Y70" s="1147">
        <v>861.46456763000015</v>
      </c>
      <c r="Z70" s="1147">
        <v>1093.8581641400001</v>
      </c>
      <c r="AA70" s="1147">
        <v>1329.2826799499999</v>
      </c>
      <c r="AB70" s="1148"/>
    </row>
    <row r="71" spans="1:256">
      <c r="A71" s="1145" t="s">
        <v>907</v>
      </c>
      <c r="B71" s="1146">
        <v>940.30813640000008</v>
      </c>
      <c r="C71" s="1085">
        <v>768.92981091000001</v>
      </c>
      <c r="D71" s="1085">
        <v>755.76517089000004</v>
      </c>
      <c r="E71" s="1085">
        <v>737.68160929999999</v>
      </c>
      <c r="F71" s="1085">
        <v>888.67591993999997</v>
      </c>
      <c r="G71" s="1085">
        <v>822.98507321</v>
      </c>
      <c r="H71" s="1085">
        <v>903.78399610999998</v>
      </c>
      <c r="I71" s="1085">
        <v>809.18678731999989</v>
      </c>
      <c r="J71" s="1085">
        <v>78.424764749999994</v>
      </c>
      <c r="K71" s="1085">
        <v>0</v>
      </c>
      <c r="L71" s="1085">
        <v>19102.511858829999</v>
      </c>
      <c r="M71" s="1085">
        <v>-79.921995670000001</v>
      </c>
      <c r="N71" s="1085">
        <v>6104.7336360399995</v>
      </c>
      <c r="O71" s="1085">
        <v>27864.832132949996</v>
      </c>
      <c r="P71" s="1147">
        <v>952.73091795000005</v>
      </c>
      <c r="Q71" s="1147">
        <v>853.82203152000011</v>
      </c>
      <c r="R71" s="1147">
        <v>1055.8251080699999</v>
      </c>
      <c r="S71" s="1147">
        <v>979.00405488000001</v>
      </c>
      <c r="T71" s="1147">
        <v>960.97129642000004</v>
      </c>
      <c r="U71" s="1147">
        <v>1049.43456406</v>
      </c>
      <c r="V71" s="1147">
        <v>1499.30328334</v>
      </c>
      <c r="W71" s="1147">
        <v>1769.3614133600001</v>
      </c>
      <c r="X71" s="1147">
        <v>3134.6500284900003</v>
      </c>
      <c r="Y71" s="1147">
        <v>3751.9016465599993</v>
      </c>
      <c r="Z71" s="1147">
        <v>2555.6307190200005</v>
      </c>
      <c r="AA71" s="1147">
        <v>2111.26898669</v>
      </c>
      <c r="AB71" s="1148"/>
    </row>
    <row r="72" spans="1:256">
      <c r="A72" s="1145" t="s">
        <v>908</v>
      </c>
      <c r="B72" s="1146">
        <v>0</v>
      </c>
      <c r="C72" s="1085">
        <v>0</v>
      </c>
      <c r="D72" s="1085">
        <v>0</v>
      </c>
      <c r="E72" s="1085">
        <v>0</v>
      </c>
      <c r="F72" s="1085">
        <v>0</v>
      </c>
      <c r="G72" s="1085">
        <v>0</v>
      </c>
      <c r="H72" s="1085">
        <v>0</v>
      </c>
      <c r="I72" s="1085">
        <v>0</v>
      </c>
      <c r="J72" s="1085">
        <v>0</v>
      </c>
      <c r="K72" s="1085">
        <v>0</v>
      </c>
      <c r="L72" s="1085">
        <v>0</v>
      </c>
      <c r="M72" s="1085">
        <v>0</v>
      </c>
      <c r="N72" s="1085">
        <v>0</v>
      </c>
      <c r="O72" s="1085">
        <v>0</v>
      </c>
      <c r="P72" s="1147">
        <v>0</v>
      </c>
      <c r="Q72" s="1147">
        <v>0</v>
      </c>
      <c r="R72" s="1147">
        <v>0</v>
      </c>
      <c r="S72" s="1147">
        <v>0</v>
      </c>
      <c r="T72" s="1147">
        <v>0</v>
      </c>
      <c r="U72" s="1147">
        <v>0</v>
      </c>
      <c r="V72" s="1147">
        <v>0</v>
      </c>
      <c r="W72" s="1147">
        <v>0</v>
      </c>
      <c r="X72" s="1147">
        <v>0</v>
      </c>
      <c r="Y72" s="1147">
        <v>0</v>
      </c>
      <c r="Z72" s="1147">
        <v>0</v>
      </c>
      <c r="AA72" s="1147">
        <v>0</v>
      </c>
      <c r="AB72" s="1148"/>
    </row>
    <row r="73" spans="1:256">
      <c r="A73" s="1145" t="s">
        <v>909</v>
      </c>
      <c r="B73" s="1146">
        <v>4.0000000000000001E-8</v>
      </c>
      <c r="C73" s="1085">
        <v>0</v>
      </c>
      <c r="D73" s="1085">
        <v>0</v>
      </c>
      <c r="E73" s="1085">
        <v>0</v>
      </c>
      <c r="F73" s="1085">
        <v>0</v>
      </c>
      <c r="G73" s="1085">
        <v>0</v>
      </c>
      <c r="H73" s="1085">
        <v>0</v>
      </c>
      <c r="I73" s="1085">
        <v>0</v>
      </c>
      <c r="J73" s="1085">
        <v>14050</v>
      </c>
      <c r="K73" s="1085">
        <v>0</v>
      </c>
      <c r="L73" s="1085">
        <v>0</v>
      </c>
      <c r="M73" s="1085">
        <v>0</v>
      </c>
      <c r="N73" s="1085">
        <v>0</v>
      </c>
      <c r="O73" s="1085">
        <v>0</v>
      </c>
      <c r="P73" s="1147">
        <v>0</v>
      </c>
      <c r="Q73" s="1147">
        <v>0</v>
      </c>
      <c r="R73" s="1147">
        <v>0</v>
      </c>
      <c r="S73" s="1147">
        <v>0</v>
      </c>
      <c r="T73" s="1147">
        <v>0</v>
      </c>
      <c r="U73" s="1147">
        <v>0</v>
      </c>
      <c r="V73" s="1147">
        <v>0</v>
      </c>
      <c r="W73" s="1147">
        <v>0</v>
      </c>
      <c r="X73" s="1147">
        <v>0</v>
      </c>
      <c r="Y73" s="1147">
        <v>0</v>
      </c>
      <c r="Z73" s="1147">
        <v>0</v>
      </c>
      <c r="AA73" s="1147">
        <v>0</v>
      </c>
      <c r="AB73" s="1148"/>
    </row>
    <row r="74" spans="1:256">
      <c r="A74" s="1145" t="s">
        <v>132</v>
      </c>
      <c r="B74" s="1146">
        <v>0</v>
      </c>
      <c r="C74" s="1085">
        <v>1E-8</v>
      </c>
      <c r="D74" s="1085">
        <v>1E-8</v>
      </c>
      <c r="E74" s="1085">
        <v>-580.81436028999997</v>
      </c>
      <c r="F74" s="1085">
        <v>-580.81436029999998</v>
      </c>
      <c r="G74" s="1085">
        <v>-580.81436033</v>
      </c>
      <c r="H74" s="1085">
        <v>-580.81436033</v>
      </c>
      <c r="I74" s="1085">
        <v>-585.81436030999998</v>
      </c>
      <c r="J74" s="1085">
        <v>-48.945475119999998</v>
      </c>
      <c r="K74" s="1085">
        <v>0</v>
      </c>
      <c r="L74" s="1085">
        <v>2307.1952385700001</v>
      </c>
      <c r="M74" s="1085">
        <v>123.24728581999999</v>
      </c>
      <c r="N74" s="1085">
        <v>15.0508326</v>
      </c>
      <c r="O74" s="1085">
        <v>5</v>
      </c>
      <c r="P74" s="1147">
        <v>1130.24375343</v>
      </c>
      <c r="Q74" s="1147">
        <v>5</v>
      </c>
      <c r="R74" s="1147">
        <v>5</v>
      </c>
      <c r="S74" s="1147">
        <v>0</v>
      </c>
      <c r="T74" s="1147">
        <v>0</v>
      </c>
      <c r="U74" s="1147">
        <v>0</v>
      </c>
      <c r="V74" s="1147">
        <v>0</v>
      </c>
      <c r="W74" s="1147">
        <v>0</v>
      </c>
      <c r="X74" s="1147">
        <v>0</v>
      </c>
      <c r="Y74" s="1147">
        <v>0</v>
      </c>
      <c r="Z74" s="1147">
        <v>0</v>
      </c>
      <c r="AA74" s="1147">
        <v>0</v>
      </c>
      <c r="AB74" s="1148"/>
    </row>
    <row r="75" spans="1:256">
      <c r="A75" s="1145" t="s">
        <v>910</v>
      </c>
      <c r="B75" s="1146">
        <v>0</v>
      </c>
      <c r="C75" s="1085">
        <v>0</v>
      </c>
      <c r="D75" s="1085">
        <v>0</v>
      </c>
      <c r="E75" s="1085">
        <v>0</v>
      </c>
      <c r="F75" s="1085">
        <v>0</v>
      </c>
      <c r="G75" s="1085">
        <v>1461.2984939200001</v>
      </c>
      <c r="H75" s="1085">
        <v>1461.2984939200001</v>
      </c>
      <c r="I75" s="1085">
        <v>1461.2984939200001</v>
      </c>
      <c r="J75" s="1085">
        <v>1461.2984939200001</v>
      </c>
      <c r="K75" s="1085">
        <v>0</v>
      </c>
      <c r="L75" s="1085">
        <v>1461.2984939200001</v>
      </c>
      <c r="M75" s="1085">
        <v>1461.2984939200001</v>
      </c>
      <c r="N75" s="1085">
        <v>1461.2984939200001</v>
      </c>
      <c r="O75" s="1085">
        <v>2739.29281567</v>
      </c>
      <c r="P75" s="1147">
        <v>2714.3525386000001</v>
      </c>
      <c r="Q75" s="1147">
        <v>2725.8325389199999</v>
      </c>
      <c r="R75" s="1147">
        <v>2725.8325389199999</v>
      </c>
      <c r="S75" s="1147">
        <v>2725.8325389199999</v>
      </c>
      <c r="T75" s="1147">
        <v>2725.8325389199999</v>
      </c>
      <c r="U75" s="1147">
        <v>2725.8325389199999</v>
      </c>
      <c r="V75" s="1147">
        <v>2725.8325389199999</v>
      </c>
      <c r="W75" s="1147">
        <v>2725.8325389199999</v>
      </c>
      <c r="X75" s="1147">
        <v>2725.8325389199999</v>
      </c>
      <c r="Y75" s="1147">
        <v>2725.8325389199999</v>
      </c>
      <c r="Z75" s="1147">
        <v>2725.8325389199999</v>
      </c>
      <c r="AA75" s="1147">
        <v>2725.8325389199999</v>
      </c>
      <c r="AB75" s="1148"/>
    </row>
    <row r="76" spans="1:256" ht="31.5">
      <c r="A76" s="1151" t="s">
        <v>911</v>
      </c>
      <c r="B76" s="1146">
        <v>0</v>
      </c>
      <c r="C76" s="1085">
        <v>0</v>
      </c>
      <c r="D76" s="1085">
        <v>0</v>
      </c>
      <c r="E76" s="1085">
        <v>0</v>
      </c>
      <c r="F76" s="1085">
        <v>0</v>
      </c>
      <c r="G76" s="1085">
        <v>0</v>
      </c>
      <c r="H76" s="1085">
        <v>0</v>
      </c>
      <c r="I76" s="1085">
        <v>0</v>
      </c>
      <c r="J76" s="1085">
        <v>0</v>
      </c>
      <c r="K76" s="1085">
        <v>0</v>
      </c>
      <c r="L76" s="1085">
        <v>0</v>
      </c>
      <c r="M76" s="1085">
        <v>0</v>
      </c>
      <c r="N76" s="1085">
        <v>0</v>
      </c>
      <c r="O76" s="1085">
        <v>0</v>
      </c>
      <c r="P76" s="1147">
        <v>0</v>
      </c>
      <c r="Q76" s="1147">
        <v>0</v>
      </c>
      <c r="R76" s="1147">
        <v>0</v>
      </c>
      <c r="S76" s="1147">
        <v>0</v>
      </c>
      <c r="T76" s="1147">
        <v>0</v>
      </c>
      <c r="U76" s="1147">
        <v>0</v>
      </c>
      <c r="V76" s="1147">
        <v>0</v>
      </c>
      <c r="W76" s="1147">
        <v>0</v>
      </c>
      <c r="X76" s="1147">
        <v>0</v>
      </c>
      <c r="Y76" s="1147">
        <v>0</v>
      </c>
      <c r="Z76" s="1147">
        <v>0</v>
      </c>
      <c r="AA76" s="1147">
        <v>0</v>
      </c>
      <c r="AB76" s="1148"/>
    </row>
    <row r="77" spans="1:256">
      <c r="A77" s="1151" t="s">
        <v>912</v>
      </c>
      <c r="B77" s="1146"/>
      <c r="C77" s="1085"/>
      <c r="D77" s="1085"/>
      <c r="E77" s="1085"/>
      <c r="F77" s="1085"/>
      <c r="G77" s="1085"/>
      <c r="H77" s="1085"/>
      <c r="I77" s="1085"/>
      <c r="J77" s="1085"/>
      <c r="K77" s="1085"/>
      <c r="L77" s="1085"/>
      <c r="M77" s="1085"/>
      <c r="N77" s="1085"/>
      <c r="O77" s="1085"/>
      <c r="P77" s="1147"/>
      <c r="Q77" s="1147"/>
      <c r="R77" s="1147"/>
      <c r="S77" s="1147"/>
      <c r="T77" s="1147"/>
      <c r="U77" s="1147"/>
      <c r="V77" s="1147"/>
      <c r="W77" s="1147"/>
      <c r="X77" s="1147"/>
      <c r="Y77" s="1147"/>
      <c r="Z77" s="1147"/>
      <c r="AA77" s="1147"/>
      <c r="AB77" s="1148"/>
      <c r="AL77" s="967" t="s">
        <v>912</v>
      </c>
      <c r="AM77" s="967" t="s">
        <v>912</v>
      </c>
      <c r="AN77" s="967" t="s">
        <v>912</v>
      </c>
      <c r="AO77" s="967" t="s">
        <v>912</v>
      </c>
      <c r="AP77" s="967" t="s">
        <v>912</v>
      </c>
      <c r="AQ77" s="967" t="s">
        <v>912</v>
      </c>
      <c r="AR77" s="967" t="s">
        <v>912</v>
      </c>
      <c r="AS77" s="967" t="s">
        <v>912</v>
      </c>
      <c r="AT77" s="967" t="s">
        <v>912</v>
      </c>
      <c r="AU77" s="967" t="s">
        <v>912</v>
      </c>
      <c r="AV77" s="967" t="s">
        <v>912</v>
      </c>
      <c r="AW77" s="967" t="s">
        <v>912</v>
      </c>
      <c r="AX77" s="967" t="s">
        <v>912</v>
      </c>
      <c r="AY77" s="967" t="s">
        <v>912</v>
      </c>
      <c r="AZ77" s="967" t="s">
        <v>912</v>
      </c>
      <c r="BA77" s="967" t="s">
        <v>912</v>
      </c>
      <c r="BB77" s="967" t="s">
        <v>912</v>
      </c>
      <c r="BC77" s="967" t="s">
        <v>912</v>
      </c>
      <c r="BD77" s="967" t="s">
        <v>912</v>
      </c>
      <c r="BE77" s="967" t="s">
        <v>912</v>
      </c>
      <c r="BF77" s="967" t="s">
        <v>912</v>
      </c>
      <c r="BG77" s="967" t="s">
        <v>912</v>
      </c>
      <c r="BH77" s="967" t="s">
        <v>912</v>
      </c>
      <c r="BI77" s="967" t="s">
        <v>912</v>
      </c>
      <c r="BJ77" s="967" t="s">
        <v>912</v>
      </c>
      <c r="BK77" s="967" t="s">
        <v>912</v>
      </c>
      <c r="BL77" s="967" t="s">
        <v>912</v>
      </c>
      <c r="BM77" s="967" t="s">
        <v>912</v>
      </c>
      <c r="BN77" s="967" t="s">
        <v>912</v>
      </c>
      <c r="BO77" s="967" t="s">
        <v>912</v>
      </c>
      <c r="BP77" s="967" t="s">
        <v>912</v>
      </c>
      <c r="BQ77" s="967" t="s">
        <v>912</v>
      </c>
      <c r="BR77" s="967" t="s">
        <v>912</v>
      </c>
      <c r="BS77" s="967" t="s">
        <v>912</v>
      </c>
      <c r="BT77" s="967" t="s">
        <v>912</v>
      </c>
      <c r="BU77" s="967" t="s">
        <v>912</v>
      </c>
      <c r="BV77" s="967" t="s">
        <v>912</v>
      </c>
      <c r="BW77" s="967" t="s">
        <v>912</v>
      </c>
      <c r="BX77" s="967" t="s">
        <v>912</v>
      </c>
      <c r="BY77" s="967" t="s">
        <v>912</v>
      </c>
      <c r="BZ77" s="967" t="s">
        <v>912</v>
      </c>
      <c r="CA77" s="967" t="s">
        <v>912</v>
      </c>
      <c r="CB77" s="967" t="s">
        <v>912</v>
      </c>
      <c r="CC77" s="967" t="s">
        <v>912</v>
      </c>
      <c r="CD77" s="967" t="s">
        <v>912</v>
      </c>
      <c r="CE77" s="967" t="s">
        <v>912</v>
      </c>
      <c r="CF77" s="967" t="s">
        <v>912</v>
      </c>
      <c r="CG77" s="967" t="s">
        <v>912</v>
      </c>
      <c r="CH77" s="967" t="s">
        <v>912</v>
      </c>
      <c r="CI77" s="967" t="s">
        <v>912</v>
      </c>
      <c r="CJ77" s="967" t="s">
        <v>912</v>
      </c>
      <c r="CK77" s="967" t="s">
        <v>912</v>
      </c>
      <c r="CL77" s="967" t="s">
        <v>912</v>
      </c>
      <c r="CM77" s="967" t="s">
        <v>912</v>
      </c>
      <c r="CN77" s="967" t="s">
        <v>912</v>
      </c>
      <c r="CO77" s="967" t="s">
        <v>912</v>
      </c>
      <c r="CP77" s="967" t="s">
        <v>912</v>
      </c>
      <c r="CQ77" s="967" t="s">
        <v>912</v>
      </c>
      <c r="CR77" s="967" t="s">
        <v>912</v>
      </c>
      <c r="CS77" s="967" t="s">
        <v>912</v>
      </c>
      <c r="CT77" s="967" t="s">
        <v>912</v>
      </c>
      <c r="CU77" s="967" t="s">
        <v>912</v>
      </c>
      <c r="CV77" s="967" t="s">
        <v>912</v>
      </c>
      <c r="CW77" s="967" t="s">
        <v>912</v>
      </c>
      <c r="CX77" s="967" t="s">
        <v>912</v>
      </c>
      <c r="CY77" s="967" t="s">
        <v>912</v>
      </c>
      <c r="CZ77" s="967" t="s">
        <v>912</v>
      </c>
      <c r="DA77" s="967" t="s">
        <v>912</v>
      </c>
      <c r="DB77" s="967" t="s">
        <v>912</v>
      </c>
      <c r="DC77" s="967" t="s">
        <v>912</v>
      </c>
      <c r="DD77" s="967" t="s">
        <v>912</v>
      </c>
      <c r="DE77" s="967" t="s">
        <v>912</v>
      </c>
      <c r="DF77" s="967" t="s">
        <v>912</v>
      </c>
      <c r="DG77" s="967" t="s">
        <v>912</v>
      </c>
      <c r="DH77" s="967" t="s">
        <v>912</v>
      </c>
      <c r="DI77" s="967" t="s">
        <v>912</v>
      </c>
      <c r="DJ77" s="967" t="s">
        <v>912</v>
      </c>
      <c r="DK77" s="967" t="s">
        <v>912</v>
      </c>
      <c r="DL77" s="967" t="s">
        <v>912</v>
      </c>
      <c r="DM77" s="967" t="s">
        <v>912</v>
      </c>
      <c r="DN77" s="967" t="s">
        <v>912</v>
      </c>
      <c r="DO77" s="967" t="s">
        <v>912</v>
      </c>
      <c r="DP77" s="967" t="s">
        <v>912</v>
      </c>
      <c r="DQ77" s="967" t="s">
        <v>912</v>
      </c>
      <c r="DR77" s="967" t="s">
        <v>912</v>
      </c>
      <c r="DS77" s="967" t="s">
        <v>912</v>
      </c>
      <c r="DT77" s="967" t="s">
        <v>912</v>
      </c>
      <c r="DU77" s="967" t="s">
        <v>912</v>
      </c>
      <c r="DV77" s="967" t="s">
        <v>912</v>
      </c>
      <c r="DW77" s="967" t="s">
        <v>912</v>
      </c>
      <c r="DX77" s="967" t="s">
        <v>912</v>
      </c>
      <c r="DY77" s="967" t="s">
        <v>912</v>
      </c>
      <c r="DZ77" s="967" t="s">
        <v>912</v>
      </c>
      <c r="EA77" s="967" t="s">
        <v>912</v>
      </c>
      <c r="EB77" s="967" t="s">
        <v>912</v>
      </c>
      <c r="EC77" s="967" t="s">
        <v>912</v>
      </c>
      <c r="ED77" s="967" t="s">
        <v>912</v>
      </c>
      <c r="EE77" s="967" t="s">
        <v>912</v>
      </c>
      <c r="EF77" s="967" t="s">
        <v>912</v>
      </c>
      <c r="EG77" s="967" t="s">
        <v>912</v>
      </c>
      <c r="EH77" s="967" t="s">
        <v>912</v>
      </c>
      <c r="EI77" s="967" t="s">
        <v>912</v>
      </c>
      <c r="EJ77" s="967" t="s">
        <v>912</v>
      </c>
      <c r="EK77" s="967" t="s">
        <v>912</v>
      </c>
      <c r="EL77" s="967" t="s">
        <v>912</v>
      </c>
      <c r="EM77" s="967" t="s">
        <v>912</v>
      </c>
      <c r="EN77" s="967" t="s">
        <v>912</v>
      </c>
      <c r="EO77" s="967" t="s">
        <v>912</v>
      </c>
      <c r="EP77" s="967" t="s">
        <v>912</v>
      </c>
      <c r="EQ77" s="967" t="s">
        <v>912</v>
      </c>
      <c r="ER77" s="967" t="s">
        <v>912</v>
      </c>
      <c r="ES77" s="967" t="s">
        <v>912</v>
      </c>
      <c r="ET77" s="967" t="s">
        <v>912</v>
      </c>
      <c r="EU77" s="967" t="s">
        <v>912</v>
      </c>
      <c r="EV77" s="967" t="s">
        <v>912</v>
      </c>
      <c r="EW77" s="967" t="s">
        <v>912</v>
      </c>
      <c r="EX77" s="967" t="s">
        <v>912</v>
      </c>
      <c r="EY77" s="967" t="s">
        <v>912</v>
      </c>
      <c r="EZ77" s="967" t="s">
        <v>912</v>
      </c>
      <c r="FA77" s="967" t="s">
        <v>912</v>
      </c>
      <c r="FB77" s="967" t="s">
        <v>912</v>
      </c>
      <c r="FC77" s="967" t="s">
        <v>912</v>
      </c>
      <c r="FD77" s="967" t="s">
        <v>912</v>
      </c>
      <c r="FE77" s="967" t="s">
        <v>912</v>
      </c>
      <c r="FF77" s="967" t="s">
        <v>912</v>
      </c>
      <c r="FG77" s="967" t="s">
        <v>912</v>
      </c>
      <c r="FH77" s="967" t="s">
        <v>912</v>
      </c>
      <c r="FI77" s="967" t="s">
        <v>912</v>
      </c>
      <c r="FJ77" s="967" t="s">
        <v>912</v>
      </c>
      <c r="FK77" s="967" t="s">
        <v>912</v>
      </c>
      <c r="FL77" s="967" t="s">
        <v>912</v>
      </c>
      <c r="FM77" s="967" t="s">
        <v>912</v>
      </c>
      <c r="FN77" s="967" t="s">
        <v>912</v>
      </c>
      <c r="FO77" s="967" t="s">
        <v>912</v>
      </c>
      <c r="FP77" s="967" t="s">
        <v>912</v>
      </c>
      <c r="FQ77" s="967" t="s">
        <v>912</v>
      </c>
      <c r="FR77" s="967" t="s">
        <v>912</v>
      </c>
      <c r="FS77" s="967" t="s">
        <v>912</v>
      </c>
      <c r="FT77" s="967" t="s">
        <v>912</v>
      </c>
      <c r="FU77" s="967" t="s">
        <v>912</v>
      </c>
      <c r="FV77" s="967" t="s">
        <v>912</v>
      </c>
      <c r="FW77" s="967" t="s">
        <v>912</v>
      </c>
      <c r="FX77" s="967" t="s">
        <v>912</v>
      </c>
      <c r="FY77" s="967" t="s">
        <v>912</v>
      </c>
      <c r="FZ77" s="967" t="s">
        <v>912</v>
      </c>
      <c r="GA77" s="967" t="s">
        <v>912</v>
      </c>
      <c r="GB77" s="967" t="s">
        <v>912</v>
      </c>
      <c r="GC77" s="967" t="s">
        <v>912</v>
      </c>
      <c r="GD77" s="967" t="s">
        <v>912</v>
      </c>
      <c r="GE77" s="967" t="s">
        <v>912</v>
      </c>
      <c r="GF77" s="967" t="s">
        <v>912</v>
      </c>
      <c r="GG77" s="967" t="s">
        <v>912</v>
      </c>
      <c r="GH77" s="967" t="s">
        <v>912</v>
      </c>
      <c r="GI77" s="967" t="s">
        <v>912</v>
      </c>
      <c r="GJ77" s="967" t="s">
        <v>912</v>
      </c>
      <c r="GK77" s="967" t="s">
        <v>912</v>
      </c>
      <c r="GL77" s="967" t="s">
        <v>912</v>
      </c>
      <c r="GM77" s="967" t="s">
        <v>912</v>
      </c>
      <c r="GN77" s="967" t="s">
        <v>912</v>
      </c>
      <c r="GO77" s="967" t="s">
        <v>912</v>
      </c>
      <c r="GP77" s="967" t="s">
        <v>912</v>
      </c>
      <c r="GQ77" s="967" t="s">
        <v>912</v>
      </c>
      <c r="GR77" s="967" t="s">
        <v>912</v>
      </c>
      <c r="GS77" s="967" t="s">
        <v>912</v>
      </c>
      <c r="GT77" s="967" t="s">
        <v>912</v>
      </c>
      <c r="GU77" s="967" t="s">
        <v>912</v>
      </c>
      <c r="GV77" s="967" t="s">
        <v>912</v>
      </c>
      <c r="GW77" s="967" t="s">
        <v>912</v>
      </c>
      <c r="GX77" s="967" t="s">
        <v>912</v>
      </c>
      <c r="GY77" s="967" t="s">
        <v>912</v>
      </c>
      <c r="GZ77" s="967" t="s">
        <v>912</v>
      </c>
      <c r="HA77" s="967" t="s">
        <v>912</v>
      </c>
      <c r="HB77" s="967" t="s">
        <v>912</v>
      </c>
      <c r="HC77" s="967" t="s">
        <v>912</v>
      </c>
      <c r="HD77" s="967" t="s">
        <v>912</v>
      </c>
      <c r="HE77" s="967" t="s">
        <v>912</v>
      </c>
      <c r="HF77" s="967" t="s">
        <v>912</v>
      </c>
      <c r="HG77" s="967" t="s">
        <v>912</v>
      </c>
      <c r="HH77" s="967" t="s">
        <v>912</v>
      </c>
      <c r="HI77" s="967" t="s">
        <v>912</v>
      </c>
      <c r="HJ77" s="967" t="s">
        <v>912</v>
      </c>
      <c r="HK77" s="967" t="s">
        <v>912</v>
      </c>
      <c r="HL77" s="967" t="s">
        <v>912</v>
      </c>
      <c r="HM77" s="967" t="s">
        <v>912</v>
      </c>
      <c r="HN77" s="967" t="s">
        <v>912</v>
      </c>
      <c r="HO77" s="967" t="s">
        <v>912</v>
      </c>
      <c r="HP77" s="967" t="s">
        <v>912</v>
      </c>
      <c r="HQ77" s="967" t="s">
        <v>912</v>
      </c>
      <c r="HR77" s="967" t="s">
        <v>912</v>
      </c>
      <c r="HS77" s="967" t="s">
        <v>912</v>
      </c>
      <c r="HT77" s="967" t="s">
        <v>912</v>
      </c>
      <c r="HU77" s="967" t="s">
        <v>912</v>
      </c>
      <c r="HV77" s="967" t="s">
        <v>912</v>
      </c>
      <c r="HW77" s="967" t="s">
        <v>912</v>
      </c>
      <c r="HX77" s="967" t="s">
        <v>912</v>
      </c>
      <c r="HY77" s="967" t="s">
        <v>912</v>
      </c>
      <c r="HZ77" s="967" t="s">
        <v>912</v>
      </c>
      <c r="IA77" s="967" t="s">
        <v>912</v>
      </c>
      <c r="IB77" s="967" t="s">
        <v>912</v>
      </c>
      <c r="IC77" s="967" t="s">
        <v>912</v>
      </c>
      <c r="ID77" s="967" t="s">
        <v>912</v>
      </c>
      <c r="IE77" s="967" t="s">
        <v>912</v>
      </c>
      <c r="IF77" s="967" t="s">
        <v>912</v>
      </c>
      <c r="IG77" s="967" t="s">
        <v>912</v>
      </c>
      <c r="IH77" s="967" t="s">
        <v>912</v>
      </c>
      <c r="II77" s="967" t="s">
        <v>912</v>
      </c>
      <c r="IJ77" s="967" t="s">
        <v>912</v>
      </c>
      <c r="IK77" s="967" t="s">
        <v>912</v>
      </c>
      <c r="IL77" s="967" t="s">
        <v>912</v>
      </c>
      <c r="IM77" s="967" t="s">
        <v>912</v>
      </c>
      <c r="IN77" s="967" t="s">
        <v>912</v>
      </c>
      <c r="IO77" s="967" t="s">
        <v>912</v>
      </c>
      <c r="IP77" s="967" t="s">
        <v>912</v>
      </c>
      <c r="IQ77" s="967" t="s">
        <v>912</v>
      </c>
      <c r="IR77" s="967" t="s">
        <v>912</v>
      </c>
      <c r="IS77" s="967" t="s">
        <v>912</v>
      </c>
      <c r="IT77" s="967" t="s">
        <v>912</v>
      </c>
      <c r="IU77" s="967" t="s">
        <v>912</v>
      </c>
      <c r="IV77" s="967" t="s">
        <v>912</v>
      </c>
    </row>
    <row r="78" spans="1:256">
      <c r="A78" s="1145" t="s">
        <v>913</v>
      </c>
      <c r="B78" s="1146">
        <v>0</v>
      </c>
      <c r="C78" s="1085">
        <v>0</v>
      </c>
      <c r="D78" s="1085">
        <v>0</v>
      </c>
      <c r="E78" s="1085">
        <v>0</v>
      </c>
      <c r="F78" s="1085">
        <v>0</v>
      </c>
      <c r="G78" s="1085">
        <v>0</v>
      </c>
      <c r="H78" s="1085">
        <v>0</v>
      </c>
      <c r="I78" s="1085">
        <v>0</v>
      </c>
      <c r="J78" s="1085">
        <v>0</v>
      </c>
      <c r="K78" s="1085">
        <v>0</v>
      </c>
      <c r="L78" s="1085">
        <v>0</v>
      </c>
      <c r="M78" s="1085">
        <v>0</v>
      </c>
      <c r="N78" s="1085">
        <v>0</v>
      </c>
      <c r="O78" s="1085">
        <v>0</v>
      </c>
      <c r="P78" s="1147">
        <v>0</v>
      </c>
      <c r="Q78" s="1147">
        <v>0</v>
      </c>
      <c r="R78" s="1147">
        <v>0</v>
      </c>
      <c r="S78" s="1147">
        <v>0</v>
      </c>
      <c r="T78" s="1147">
        <v>0</v>
      </c>
      <c r="U78" s="1147">
        <v>0</v>
      </c>
      <c r="V78" s="1147">
        <v>0</v>
      </c>
      <c r="W78" s="1147">
        <v>0</v>
      </c>
      <c r="X78" s="1147">
        <v>0</v>
      </c>
      <c r="Y78" s="1147">
        <v>0</v>
      </c>
      <c r="Z78" s="1147">
        <v>0</v>
      </c>
      <c r="AA78" s="1147">
        <v>0</v>
      </c>
      <c r="AB78" s="1148"/>
    </row>
    <row r="79" spans="1:256" s="979" customFormat="1">
      <c r="A79" s="1152" t="s">
        <v>914</v>
      </c>
      <c r="B79" s="1142">
        <v>0</v>
      </c>
      <c r="C79" s="1082">
        <v>0</v>
      </c>
      <c r="D79" s="1082">
        <v>0</v>
      </c>
      <c r="E79" s="1082">
        <v>0</v>
      </c>
      <c r="F79" s="1082">
        <v>0</v>
      </c>
      <c r="G79" s="1082">
        <v>0</v>
      </c>
      <c r="H79" s="1082">
        <v>0</v>
      </c>
      <c r="I79" s="1082">
        <v>0</v>
      </c>
      <c r="J79" s="1082">
        <v>0</v>
      </c>
      <c r="K79" s="1082">
        <v>0</v>
      </c>
      <c r="L79" s="1082">
        <v>0</v>
      </c>
      <c r="M79" s="1082">
        <v>0</v>
      </c>
      <c r="N79" s="1082">
        <v>0</v>
      </c>
      <c r="O79" s="1082">
        <v>0</v>
      </c>
      <c r="P79" s="1143">
        <v>0</v>
      </c>
      <c r="Q79" s="1143">
        <v>0</v>
      </c>
      <c r="R79" s="1143">
        <v>0</v>
      </c>
      <c r="S79" s="1143">
        <v>0</v>
      </c>
      <c r="T79" s="1143">
        <v>0</v>
      </c>
      <c r="U79" s="1143">
        <v>0</v>
      </c>
      <c r="V79" s="1143">
        <v>0</v>
      </c>
      <c r="W79" s="1143">
        <v>0</v>
      </c>
      <c r="X79" s="1143">
        <v>0</v>
      </c>
      <c r="Y79" s="1143">
        <v>0</v>
      </c>
      <c r="Z79" s="1143">
        <v>0</v>
      </c>
      <c r="AA79" s="1143">
        <v>0</v>
      </c>
      <c r="AB79" s="1144"/>
    </row>
    <row r="80" spans="1:256" s="979" customFormat="1">
      <c r="A80" s="1145" t="s">
        <v>915</v>
      </c>
      <c r="B80" s="1146">
        <v>474.43893867999981</v>
      </c>
      <c r="C80" s="1085">
        <v>474.43893867999981</v>
      </c>
      <c r="D80" s="1085">
        <v>474.43893868000009</v>
      </c>
      <c r="E80" s="1085">
        <v>410.80963570000006</v>
      </c>
      <c r="F80" s="1085">
        <v>410.80963570000029</v>
      </c>
      <c r="G80" s="1085">
        <v>474.43893867999981</v>
      </c>
      <c r="H80" s="1085">
        <v>423.54360901999996</v>
      </c>
      <c r="I80" s="1085">
        <v>423.54360901999996</v>
      </c>
      <c r="J80" s="1085">
        <v>474.43893868000032</v>
      </c>
      <c r="K80" s="1085">
        <v>4236.74201963</v>
      </c>
      <c r="L80" s="1085">
        <v>474.69625180000304</v>
      </c>
      <c r="M80" s="1085">
        <v>473.56442067999984</v>
      </c>
      <c r="N80" s="1085">
        <v>473.57042068000032</v>
      </c>
      <c r="O80" s="1085">
        <v>1463.0825739599991</v>
      </c>
      <c r="P80" s="1147">
        <v>21848.865533700002</v>
      </c>
      <c r="Q80" s="1147">
        <v>-2372.2226912800002</v>
      </c>
      <c r="R80" s="1147">
        <v>4565.9446803299988</v>
      </c>
      <c r="S80" s="1147">
        <v>11279.113305860001</v>
      </c>
      <c r="T80" s="1147">
        <v>5061.7500159300007</v>
      </c>
      <c r="U80" s="1147">
        <v>12521.865603859998</v>
      </c>
      <c r="V80" s="1147">
        <v>5811.3482302200009</v>
      </c>
      <c r="W80" s="1147">
        <v>437.85324592000006</v>
      </c>
      <c r="X80" s="1147">
        <v>17658.13825253</v>
      </c>
      <c r="Y80" s="1147">
        <v>11864.04890245</v>
      </c>
      <c r="Z80" s="1147">
        <v>12512.753913970002</v>
      </c>
      <c r="AA80" s="1147">
        <v>25183.121049979996</v>
      </c>
      <c r="AB80" s="1144"/>
    </row>
    <row r="81" spans="1:88">
      <c r="A81" s="1145"/>
      <c r="B81" s="1146"/>
      <c r="C81" s="1085"/>
      <c r="D81" s="1085"/>
      <c r="E81" s="1085"/>
      <c r="F81" s="1085"/>
      <c r="G81" s="1085"/>
      <c r="H81" s="1085"/>
      <c r="I81" s="1085"/>
      <c r="J81" s="1085"/>
      <c r="K81" s="1085"/>
      <c r="L81" s="1085"/>
      <c r="M81" s="1085"/>
      <c r="N81" s="1085"/>
      <c r="O81" s="1085"/>
      <c r="P81" s="1147"/>
      <c r="Q81" s="1147"/>
      <c r="R81" s="1147"/>
      <c r="S81" s="1147"/>
      <c r="T81" s="1147"/>
      <c r="U81" s="1147"/>
      <c r="V81" s="1147"/>
      <c r="W81" s="1147"/>
      <c r="X81" s="1147"/>
      <c r="Y81" s="1147"/>
      <c r="Z81" s="1147"/>
      <c r="AA81" s="1147"/>
      <c r="AB81" s="1148"/>
    </row>
    <row r="82" spans="1:88" s="1156" customFormat="1">
      <c r="A82" s="1141" t="s">
        <v>916</v>
      </c>
      <c r="B82" s="1153">
        <v>23248.482123280006</v>
      </c>
      <c r="C82" s="1093">
        <v>36900.52286751003</v>
      </c>
      <c r="D82" s="1093">
        <v>28054.66025708001</v>
      </c>
      <c r="E82" s="1093">
        <v>62773.480373069993</v>
      </c>
      <c r="F82" s="1093">
        <v>78747.686494300026</v>
      </c>
      <c r="G82" s="1093">
        <v>107574.39801024999</v>
      </c>
      <c r="H82" s="1093">
        <v>108346.22679099999</v>
      </c>
      <c r="I82" s="1093">
        <v>122981.82848486</v>
      </c>
      <c r="J82" s="1093">
        <v>127774.09104816998</v>
      </c>
      <c r="K82" s="1093">
        <v>146714.04641908</v>
      </c>
      <c r="L82" s="1093">
        <v>167412.07630233999</v>
      </c>
      <c r="M82" s="1093">
        <v>133579.93249151</v>
      </c>
      <c r="N82" s="1093">
        <v>180105.61999729997</v>
      </c>
      <c r="O82" s="1093">
        <v>144010.57149620002</v>
      </c>
      <c r="P82" s="1154">
        <v>152314.61839370002</v>
      </c>
      <c r="Q82" s="1154">
        <v>96183.295798460007</v>
      </c>
      <c r="R82" s="1154">
        <v>112196.07737236001</v>
      </c>
      <c r="S82" s="1154">
        <v>110113.11441286</v>
      </c>
      <c r="T82" s="1154">
        <v>124990.74669157001</v>
      </c>
      <c r="U82" s="1154">
        <v>148444.01870938001</v>
      </c>
      <c r="V82" s="1154">
        <v>126373.70826303</v>
      </c>
      <c r="W82" s="1154">
        <v>146792.07860044</v>
      </c>
      <c r="X82" s="1154">
        <v>179938.36126539999</v>
      </c>
      <c r="Y82" s="1154">
        <v>167595.89217732</v>
      </c>
      <c r="Z82" s="1154">
        <v>157887.94064746</v>
      </c>
      <c r="AA82" s="1154">
        <v>182397.02949372001</v>
      </c>
      <c r="AB82" s="1155"/>
    </row>
    <row r="83" spans="1:88" s="979" customFormat="1" ht="16.5" thickBot="1">
      <c r="A83" s="1157" t="s">
        <v>677</v>
      </c>
      <c r="B83" s="1158">
        <v>0</v>
      </c>
      <c r="C83" s="1159">
        <v>0</v>
      </c>
      <c r="D83" s="1159">
        <v>0</v>
      </c>
      <c r="E83" s="1159">
        <v>0</v>
      </c>
      <c r="F83" s="1159">
        <v>0</v>
      </c>
      <c r="G83" s="1159">
        <v>0</v>
      </c>
      <c r="H83" s="1159">
        <v>0</v>
      </c>
      <c r="I83" s="1159">
        <v>0</v>
      </c>
      <c r="J83" s="1159">
        <v>0</v>
      </c>
      <c r="K83" s="1159">
        <v>0</v>
      </c>
      <c r="L83" s="1159">
        <v>0</v>
      </c>
      <c r="M83" s="1159">
        <v>0</v>
      </c>
      <c r="N83" s="1159">
        <v>0</v>
      </c>
      <c r="O83" s="1159">
        <v>0</v>
      </c>
      <c r="P83" s="1160">
        <v>0</v>
      </c>
      <c r="Q83" s="1160">
        <v>0</v>
      </c>
      <c r="R83" s="1160">
        <v>0</v>
      </c>
      <c r="S83" s="1160">
        <v>0</v>
      </c>
      <c r="T83" s="1160">
        <v>0</v>
      </c>
      <c r="U83" s="1160">
        <v>0</v>
      </c>
      <c r="V83" s="1160">
        <v>0</v>
      </c>
      <c r="W83" s="1160">
        <v>0</v>
      </c>
      <c r="X83" s="1160">
        <v>0</v>
      </c>
      <c r="Y83" s="1160">
        <v>0</v>
      </c>
      <c r="Z83" s="1160">
        <v>0</v>
      </c>
      <c r="AA83" s="1160">
        <v>0</v>
      </c>
      <c r="AB83" s="1144"/>
    </row>
    <row r="84" spans="1:88" ht="15" thickTop="1">
      <c r="A84" s="998"/>
      <c r="B84" s="1097"/>
      <c r="C84" s="1097"/>
      <c r="D84" s="1097"/>
      <c r="E84" s="1097"/>
      <c r="F84" s="1097"/>
      <c r="G84" s="1097"/>
      <c r="H84" s="1097"/>
      <c r="I84" s="1097"/>
      <c r="J84" s="1097"/>
      <c r="K84" s="1097"/>
      <c r="L84" s="1097"/>
      <c r="M84" s="1097"/>
      <c r="N84" s="1097"/>
      <c r="O84" s="1097"/>
      <c r="P84" s="1161"/>
      <c r="Q84" s="1161"/>
      <c r="R84" s="1161"/>
      <c r="S84" s="1161"/>
      <c r="T84" s="1161"/>
      <c r="U84" s="1161"/>
      <c r="V84" s="1161"/>
      <c r="W84" s="1161"/>
      <c r="X84" s="1161"/>
      <c r="Y84" s="1161"/>
      <c r="Z84" s="1161"/>
      <c r="AA84" s="1161"/>
      <c r="AB84" s="1161"/>
      <c r="AC84" s="1097"/>
      <c r="AD84" s="1097"/>
      <c r="AE84" s="1097"/>
      <c r="AF84" s="1097"/>
      <c r="AG84" s="1097"/>
      <c r="AH84" s="1097"/>
      <c r="AI84" s="1097"/>
      <c r="AJ84" s="1097"/>
      <c r="AK84" s="1097"/>
      <c r="AL84" s="1097"/>
      <c r="AM84" s="1097"/>
      <c r="AN84" s="1097"/>
      <c r="AO84" s="1097"/>
      <c r="AP84" s="1097"/>
      <c r="AQ84" s="1097"/>
      <c r="AR84" s="1097"/>
      <c r="AS84" s="1097"/>
      <c r="AT84" s="1097"/>
      <c r="AU84" s="1097"/>
      <c r="AV84" s="1097"/>
      <c r="AW84" s="1097"/>
      <c r="AX84" s="1097"/>
      <c r="AY84" s="1097"/>
      <c r="AZ84" s="1097"/>
      <c r="BA84" s="1097"/>
      <c r="BB84" s="1097"/>
      <c r="BC84" s="1097"/>
      <c r="BD84" s="1097"/>
      <c r="BE84" s="1097"/>
      <c r="BF84" s="1097"/>
      <c r="BG84" s="1097"/>
      <c r="BH84" s="1097"/>
      <c r="BI84" s="1097"/>
      <c r="BJ84" s="1097"/>
      <c r="BK84" s="1097"/>
      <c r="BL84" s="1097"/>
      <c r="BM84" s="1097"/>
      <c r="BN84" s="1097"/>
      <c r="BO84" s="1097"/>
      <c r="BP84" s="1097"/>
      <c r="BQ84" s="1097"/>
      <c r="BR84" s="1097"/>
      <c r="BS84" s="1097"/>
      <c r="BT84" s="1097"/>
      <c r="BU84" s="1097"/>
      <c r="BV84" s="1097"/>
      <c r="BW84" s="1097"/>
      <c r="BX84" s="1097"/>
      <c r="BY84" s="1097"/>
      <c r="BZ84" s="1097"/>
      <c r="CA84" s="1097"/>
      <c r="CB84" s="1097"/>
      <c r="CC84" s="1097"/>
      <c r="CD84" s="1097"/>
      <c r="CE84" s="1097"/>
      <c r="CF84" s="1097"/>
      <c r="CG84" s="1097"/>
      <c r="CH84" s="1097"/>
      <c r="CI84" s="1097"/>
      <c r="CJ84" s="1086"/>
    </row>
    <row r="85" spans="1:88" ht="14.25">
      <c r="A85" s="998" t="s">
        <v>623</v>
      </c>
      <c r="B85" s="1060"/>
      <c r="C85" s="1060"/>
      <c r="D85" s="1060"/>
      <c r="E85" s="1060"/>
      <c r="F85" s="1060"/>
      <c r="G85" s="1060"/>
      <c r="H85" s="1060"/>
      <c r="I85" s="1060"/>
      <c r="J85" s="1060"/>
      <c r="K85" s="1060"/>
      <c r="L85" s="1060"/>
      <c r="M85" s="1060"/>
      <c r="N85" s="1060"/>
      <c r="O85" s="1060"/>
      <c r="P85" s="1060"/>
      <c r="Q85" s="1060"/>
      <c r="R85" s="1060"/>
      <c r="S85" s="1060"/>
      <c r="T85" s="1060"/>
      <c r="U85" s="1060"/>
      <c r="V85" s="1060"/>
      <c r="W85" s="1060"/>
      <c r="X85" s="1060"/>
      <c r="Y85" s="1060"/>
      <c r="Z85" s="1060"/>
      <c r="AA85" s="1060"/>
    </row>
    <row r="86" spans="1:88" ht="14.25">
      <c r="A86" s="1013" t="s">
        <v>990</v>
      </c>
      <c r="B86" s="1060"/>
      <c r="C86" s="1060"/>
      <c r="D86" s="1060"/>
      <c r="E86" s="1060"/>
      <c r="F86" s="1060"/>
      <c r="G86" s="1060"/>
      <c r="H86" s="1060"/>
      <c r="I86" s="1060"/>
      <c r="J86" s="1060"/>
      <c r="K86" s="1060"/>
      <c r="L86" s="1060"/>
      <c r="M86" s="1060"/>
      <c r="N86" s="1060"/>
      <c r="O86" s="1060"/>
      <c r="P86" s="1060"/>
      <c r="Q86" s="1060"/>
      <c r="R86" s="1060"/>
      <c r="S86" s="1060"/>
      <c r="T86" s="1060"/>
      <c r="U86" s="1060"/>
      <c r="V86" s="1060"/>
      <c r="W86" s="1060"/>
      <c r="X86" s="1060"/>
      <c r="Y86" s="1060"/>
      <c r="Z86" s="1060"/>
      <c r="AA86" s="1060"/>
    </row>
    <row r="87" spans="1:88" ht="14.25">
      <c r="A87" s="1122" t="s">
        <v>314</v>
      </c>
    </row>
    <row r="88" spans="1:88">
      <c r="A88" s="1162"/>
      <c r="B88" s="1099"/>
      <c r="C88" s="1099"/>
      <c r="D88" s="1099"/>
      <c r="E88" s="1099"/>
      <c r="F88" s="1099"/>
      <c r="G88" s="1099"/>
      <c r="H88" s="1099"/>
      <c r="I88" s="1099"/>
      <c r="J88" s="1099"/>
      <c r="K88" s="1099"/>
      <c r="L88" s="1099"/>
      <c r="M88" s="1099"/>
      <c r="N88" s="1099"/>
      <c r="O88" s="1099"/>
      <c r="P88" s="1099"/>
      <c r="Q88" s="1099"/>
      <c r="R88" s="1099"/>
      <c r="S88" s="1099"/>
      <c r="T88" s="1099"/>
      <c r="U88" s="1099"/>
      <c r="V88" s="1099"/>
      <c r="W88" s="1099"/>
      <c r="X88" s="1099"/>
      <c r="Y88" s="1099"/>
      <c r="Z88" s="1099"/>
      <c r="AA88" s="1099"/>
    </row>
    <row r="89" spans="1:88">
      <c r="A89" s="1163"/>
      <c r="B89" s="1102"/>
      <c r="C89" s="1102"/>
      <c r="D89" s="1102"/>
      <c r="E89" s="1102"/>
      <c r="F89" s="1102"/>
      <c r="G89" s="1102"/>
      <c r="H89" s="1102"/>
      <c r="I89" s="1102"/>
      <c r="J89" s="1102"/>
      <c r="K89" s="1102"/>
      <c r="L89" s="1102"/>
      <c r="M89" s="1102"/>
      <c r="N89" s="1102"/>
      <c r="O89" s="1102"/>
      <c r="P89" s="1102"/>
      <c r="Q89" s="1102"/>
      <c r="R89" s="1102"/>
      <c r="S89" s="1102"/>
      <c r="T89" s="1102"/>
      <c r="U89" s="1102"/>
      <c r="V89" s="1102"/>
      <c r="W89" s="1102"/>
      <c r="X89" s="1102"/>
      <c r="Y89" s="1102"/>
      <c r="Z89" s="1102"/>
      <c r="AA89" s="1102"/>
    </row>
    <row r="90" spans="1:88">
      <c r="A90" s="1162"/>
      <c r="B90" s="1104"/>
      <c r="C90" s="1104"/>
      <c r="D90" s="1104"/>
      <c r="E90" s="1104"/>
      <c r="F90" s="1104"/>
      <c r="G90" s="1104"/>
      <c r="H90" s="1104"/>
      <c r="I90" s="1104"/>
      <c r="J90" s="1104"/>
      <c r="K90" s="1104"/>
      <c r="L90" s="1104"/>
      <c r="M90" s="1104"/>
      <c r="N90" s="1104"/>
      <c r="O90" s="1104"/>
      <c r="P90" s="1104"/>
      <c r="Q90" s="1104"/>
      <c r="R90" s="1104"/>
      <c r="S90" s="1104"/>
      <c r="T90" s="1104"/>
      <c r="U90" s="1104"/>
      <c r="V90" s="1104"/>
      <c r="W90" s="1104"/>
      <c r="X90" s="1104"/>
      <c r="Y90" s="1104"/>
      <c r="Z90" s="1104"/>
      <c r="AA90" s="1104"/>
    </row>
    <row r="91" spans="1:88">
      <c r="A91" s="1164"/>
      <c r="B91" s="1106"/>
      <c r="C91" s="1106"/>
      <c r="D91" s="1106"/>
      <c r="E91" s="1106"/>
      <c r="F91" s="1106"/>
      <c r="G91" s="1106"/>
      <c r="H91" s="1106"/>
      <c r="I91" s="1106"/>
      <c r="J91" s="1106"/>
      <c r="K91" s="1106"/>
      <c r="L91" s="1106"/>
      <c r="M91" s="1106"/>
      <c r="N91" s="1106"/>
      <c r="O91" s="1106"/>
      <c r="P91" s="1106"/>
      <c r="Q91" s="1106"/>
      <c r="R91" s="1106"/>
      <c r="S91" s="1106"/>
      <c r="T91" s="1106"/>
      <c r="U91" s="1106"/>
      <c r="V91" s="1106"/>
      <c r="W91" s="1106"/>
      <c r="X91" s="1106"/>
      <c r="Y91" s="1106"/>
      <c r="Z91" s="1106"/>
      <c r="AA91" s="1106"/>
    </row>
    <row r="92" spans="1:88">
      <c r="A92" s="1162"/>
      <c r="B92" s="1099"/>
      <c r="C92" s="1099"/>
      <c r="D92" s="1099"/>
      <c r="E92" s="1099"/>
      <c r="F92" s="1099"/>
      <c r="G92" s="1099"/>
      <c r="H92" s="1099"/>
      <c r="I92" s="1099"/>
      <c r="J92" s="1099"/>
      <c r="K92" s="1099"/>
      <c r="L92" s="1099"/>
      <c r="M92" s="1099"/>
      <c r="N92" s="1099"/>
      <c r="O92" s="1099"/>
      <c r="P92" s="1099"/>
      <c r="Q92" s="1099"/>
      <c r="R92" s="1099"/>
      <c r="S92" s="1099"/>
      <c r="T92" s="1099"/>
      <c r="U92" s="1099"/>
      <c r="V92" s="1099"/>
      <c r="W92" s="1099"/>
      <c r="X92" s="1099"/>
      <c r="Y92" s="1099"/>
      <c r="Z92" s="1099"/>
      <c r="AA92" s="1099"/>
    </row>
    <row r="93" spans="1:88">
      <c r="A93" s="1162"/>
      <c r="B93" s="1099"/>
      <c r="C93" s="1099"/>
      <c r="D93" s="1099"/>
      <c r="E93" s="1099"/>
      <c r="F93" s="1099"/>
      <c r="G93" s="1099"/>
      <c r="H93" s="1099"/>
      <c r="I93" s="1099"/>
      <c r="J93" s="1099"/>
      <c r="K93" s="1099"/>
      <c r="L93" s="1099"/>
      <c r="M93" s="1099"/>
      <c r="N93" s="1099"/>
      <c r="O93" s="1099"/>
      <c r="P93" s="1099"/>
      <c r="Q93" s="1099"/>
      <c r="R93" s="1099"/>
      <c r="S93" s="1099"/>
      <c r="T93" s="1099"/>
      <c r="U93" s="1099"/>
      <c r="V93" s="1099"/>
      <c r="W93" s="1099"/>
      <c r="X93" s="1099"/>
      <c r="Y93" s="1099"/>
      <c r="Z93" s="1099"/>
      <c r="AA93" s="1099"/>
    </row>
    <row r="94" spans="1:88">
      <c r="A94" s="1165"/>
      <c r="B94" s="1108"/>
      <c r="C94" s="1108"/>
      <c r="D94" s="1108"/>
      <c r="E94" s="1108"/>
      <c r="F94" s="1108"/>
      <c r="G94" s="1108"/>
      <c r="H94" s="1108"/>
      <c r="I94" s="1108"/>
      <c r="J94" s="1108"/>
      <c r="K94" s="1108"/>
      <c r="L94" s="1108"/>
      <c r="M94" s="1108"/>
      <c r="N94" s="1108"/>
      <c r="O94" s="1108"/>
      <c r="P94" s="1108"/>
      <c r="Q94" s="1108"/>
      <c r="R94" s="1108"/>
      <c r="S94" s="1108"/>
      <c r="T94" s="1108"/>
      <c r="U94" s="1108"/>
      <c r="V94" s="1108"/>
      <c r="W94" s="1108"/>
      <c r="X94" s="1108"/>
      <c r="Y94" s="1108"/>
      <c r="Z94" s="1108"/>
      <c r="AA94" s="1108"/>
    </row>
    <row r="95" spans="1:88">
      <c r="A95" s="1166"/>
      <c r="B95" s="1110"/>
      <c r="C95" s="1110"/>
      <c r="D95" s="1110"/>
      <c r="E95" s="1110"/>
      <c r="F95" s="1110"/>
      <c r="G95" s="1110"/>
      <c r="H95" s="1110"/>
      <c r="I95" s="1110"/>
      <c r="J95" s="1110"/>
      <c r="K95" s="1110"/>
      <c r="L95" s="1110"/>
      <c r="M95" s="1110"/>
      <c r="N95" s="1110"/>
      <c r="O95" s="1110"/>
      <c r="P95" s="1110"/>
      <c r="Q95" s="1110"/>
      <c r="R95" s="1110"/>
      <c r="S95" s="1110"/>
      <c r="T95" s="1110"/>
      <c r="U95" s="1110"/>
      <c r="V95" s="1110"/>
      <c r="W95" s="1110"/>
      <c r="X95" s="1110"/>
      <c r="Y95" s="1110"/>
      <c r="Z95" s="1110"/>
      <c r="AA95" s="1110"/>
    </row>
    <row r="96" spans="1:88">
      <c r="A96" s="1163"/>
      <c r="B96" s="889"/>
      <c r="C96" s="889"/>
      <c r="D96" s="889"/>
      <c r="E96" s="889"/>
      <c r="F96" s="889"/>
      <c r="G96" s="889"/>
      <c r="H96" s="889"/>
      <c r="I96" s="889"/>
      <c r="J96" s="889"/>
      <c r="K96" s="889"/>
      <c r="L96" s="889"/>
      <c r="M96" s="889"/>
      <c r="N96" s="889"/>
      <c r="O96" s="889"/>
      <c r="P96" s="889"/>
      <c r="Q96" s="889"/>
      <c r="R96" s="889"/>
      <c r="S96" s="889"/>
      <c r="T96" s="889"/>
      <c r="U96" s="889"/>
      <c r="V96" s="889"/>
      <c r="W96" s="889"/>
      <c r="X96" s="889"/>
      <c r="Y96" s="889"/>
      <c r="Z96" s="889"/>
      <c r="AA96" s="889"/>
    </row>
    <row r="97" spans="1:27">
      <c r="A97" s="1162"/>
      <c r="B97" s="1099"/>
      <c r="C97" s="1099"/>
      <c r="D97" s="1099"/>
      <c r="E97" s="1099"/>
      <c r="F97" s="1099"/>
      <c r="G97" s="1099"/>
      <c r="H97" s="1099"/>
      <c r="I97" s="1099"/>
      <c r="J97" s="1099"/>
      <c r="K97" s="1099"/>
      <c r="L97" s="1099"/>
      <c r="M97" s="1099"/>
      <c r="N97" s="1099"/>
      <c r="O97" s="1099"/>
      <c r="P97" s="1099"/>
      <c r="Q97" s="1099"/>
      <c r="R97" s="1099"/>
      <c r="S97" s="1099"/>
      <c r="T97" s="1099"/>
      <c r="U97" s="1099"/>
      <c r="V97" s="1099"/>
      <c r="W97" s="1099"/>
      <c r="X97" s="1099"/>
      <c r="Y97" s="1099"/>
      <c r="Z97" s="1099"/>
      <c r="AA97" s="1099"/>
    </row>
    <row r="98" spans="1:27">
      <c r="A98" s="1163"/>
      <c r="B98" s="889"/>
      <c r="C98" s="889"/>
      <c r="D98" s="889"/>
      <c r="E98" s="889"/>
      <c r="F98" s="889"/>
      <c r="G98" s="889"/>
      <c r="H98" s="889"/>
      <c r="I98" s="889"/>
      <c r="J98" s="889"/>
      <c r="K98" s="889"/>
      <c r="L98" s="889"/>
      <c r="M98" s="889"/>
      <c r="N98" s="889"/>
      <c r="O98" s="889"/>
      <c r="P98" s="889"/>
      <c r="Q98" s="889"/>
      <c r="R98" s="889"/>
      <c r="S98" s="889"/>
      <c r="T98" s="889"/>
      <c r="U98" s="889"/>
      <c r="V98" s="889"/>
      <c r="W98" s="889"/>
      <c r="X98" s="889"/>
      <c r="Y98" s="889"/>
      <c r="Z98" s="889"/>
      <c r="AA98" s="889"/>
    </row>
    <row r="99" spans="1:27">
      <c r="A99" s="1162"/>
      <c r="B99" s="1099"/>
      <c r="C99" s="1099"/>
      <c r="D99" s="1099"/>
      <c r="E99" s="1099"/>
      <c r="F99" s="1099"/>
      <c r="G99" s="1099"/>
      <c r="H99" s="1099"/>
      <c r="I99" s="1099"/>
      <c r="J99" s="1099"/>
      <c r="K99" s="1099"/>
      <c r="L99" s="1099"/>
      <c r="M99" s="1099"/>
      <c r="N99" s="1099"/>
      <c r="O99" s="1099"/>
      <c r="P99" s="1099"/>
      <c r="Q99" s="1099"/>
      <c r="R99" s="1099"/>
      <c r="S99" s="1099"/>
      <c r="T99" s="1099"/>
      <c r="U99" s="1099"/>
      <c r="V99" s="1099"/>
      <c r="W99" s="1099"/>
      <c r="X99" s="1099"/>
      <c r="Y99" s="1099"/>
      <c r="Z99" s="1099"/>
      <c r="AA99" s="1099"/>
    </row>
    <row r="100" spans="1:27">
      <c r="A100" s="1167"/>
      <c r="B100" s="1112"/>
      <c r="C100" s="1112"/>
      <c r="D100" s="1112"/>
      <c r="E100" s="1112"/>
      <c r="F100" s="1112"/>
      <c r="G100" s="1112"/>
      <c r="H100" s="1112"/>
      <c r="I100" s="1112"/>
      <c r="J100" s="1112"/>
      <c r="K100" s="1112"/>
      <c r="L100" s="1112"/>
      <c r="M100" s="1112"/>
      <c r="N100" s="1112"/>
      <c r="O100" s="1112"/>
      <c r="P100" s="1112"/>
      <c r="Q100" s="1112"/>
      <c r="R100" s="1112"/>
      <c r="S100" s="1112"/>
      <c r="T100" s="1112"/>
      <c r="U100" s="1112"/>
      <c r="V100" s="1112"/>
      <c r="W100" s="1112"/>
      <c r="X100" s="1112"/>
      <c r="Y100" s="1112"/>
      <c r="Z100" s="1112"/>
      <c r="AA100" s="1112"/>
    </row>
    <row r="158" spans="3:13">
      <c r="C158" s="967">
        <v>0</v>
      </c>
      <c r="D158" s="967">
        <v>0</v>
      </c>
      <c r="E158" s="967">
        <v>0</v>
      </c>
      <c r="F158" s="967">
        <v>0</v>
      </c>
      <c r="G158" s="967">
        <v>-2.0008883439004421E-8</v>
      </c>
      <c r="H158" s="967">
        <v>0</v>
      </c>
      <c r="I158" s="967">
        <v>0</v>
      </c>
      <c r="J158" s="967">
        <v>0</v>
      </c>
      <c r="K158" s="967">
        <v>0</v>
      </c>
      <c r="L158" s="967">
        <v>0</v>
      </c>
      <c r="M158" s="967">
        <v>0</v>
      </c>
    </row>
  </sheetData>
  <hyperlinks>
    <hyperlink ref="A1" location="Menu!A1" display="Return to Menu"/>
  </hyperlinks>
  <pageMargins left="0.20866141699999999" right="0.118110236220472" top="0.73622047199999996" bottom="0.196850393700787" header="0.23622047244094499" footer="0.511811023622047"/>
  <pageSetup paperSize="9" scale="45" firstPageNumber="194" fitToWidth="4" fitToHeight="4" orientation="portrait" useFirstPageNumber="1" r:id="rId1"/>
  <headerFooter alignWithMargins="0"/>
  <colBreaks count="1" manualBreakCount="1">
    <brk id="14" max="8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Q87"/>
  <sheetViews>
    <sheetView view="pageBreakPreview" zoomScaleNormal="100" zoomScaleSheetLayoutView="100" workbookViewId="0">
      <pane xSplit="1" ySplit="3" topLeftCell="B58" activePane="bottomRight" state="frozen"/>
      <selection activeCell="E24" sqref="E24"/>
      <selection pane="topRight" activeCell="E24" sqref="E24"/>
      <selection pane="bottomLeft" activeCell="E24" sqref="E24"/>
      <selection pane="bottomRight"/>
    </sheetView>
  </sheetViews>
  <sheetFormatPr defaultRowHeight="18"/>
  <cols>
    <col min="1" max="1" width="76.7109375" style="964" customWidth="1"/>
    <col min="2" max="2" width="16.85546875" style="1183" customWidth="1"/>
    <col min="3" max="3" width="15.28515625" style="1183" hidden="1" customWidth="1"/>
    <col min="4" max="53" width="16.85546875" style="1183" hidden="1" customWidth="1"/>
    <col min="54" max="54" width="17.140625" style="964" hidden="1" customWidth="1"/>
    <col min="55" max="55" width="16.85546875" style="964" hidden="1" customWidth="1"/>
    <col min="56" max="56" width="17.42578125" style="964" hidden="1" customWidth="1"/>
    <col min="57" max="57" width="16.5703125" style="964" hidden="1" customWidth="1"/>
    <col min="58" max="59" width="16.28515625" style="964" hidden="1" customWidth="1"/>
    <col min="60" max="60" width="16" style="964" hidden="1" customWidth="1"/>
    <col min="61" max="61" width="16.7109375" style="964" hidden="1" customWidth="1"/>
    <col min="62" max="62" width="18.42578125" style="964" hidden="1" customWidth="1"/>
    <col min="63" max="63" width="17.140625" style="964" hidden="1" customWidth="1"/>
    <col min="64" max="64" width="18" style="964" hidden="1" customWidth="1"/>
    <col min="65" max="65" width="17.28515625" style="964" customWidth="1"/>
    <col min="66" max="66" width="16" style="964" customWidth="1"/>
    <col min="67" max="67" width="16.140625" style="964" customWidth="1"/>
    <col min="68" max="68" width="17.7109375" style="964" customWidth="1"/>
    <col min="69" max="256" width="9.140625" style="964"/>
    <col min="257" max="257" width="76.7109375" style="964" customWidth="1"/>
    <col min="258" max="258" width="16.85546875" style="964" bestFit="1" customWidth="1"/>
    <col min="259" max="259" width="15.28515625" style="964" customWidth="1"/>
    <col min="260" max="309" width="16.85546875" style="964" customWidth="1"/>
    <col min="310" max="310" width="17.140625" style="964" customWidth="1"/>
    <col min="311" max="311" width="16.85546875" style="964" customWidth="1"/>
    <col min="312" max="312" width="21.140625" style="964" customWidth="1"/>
    <col min="313" max="512" width="9.140625" style="964"/>
    <col min="513" max="513" width="76.7109375" style="964" customWidth="1"/>
    <col min="514" max="514" width="16.85546875" style="964" bestFit="1" customWidth="1"/>
    <col min="515" max="515" width="15.28515625" style="964" customWidth="1"/>
    <col min="516" max="565" width="16.85546875" style="964" customWidth="1"/>
    <col min="566" max="566" width="17.140625" style="964" customWidth="1"/>
    <col min="567" max="567" width="16.85546875" style="964" customWidth="1"/>
    <col min="568" max="568" width="21.140625" style="964" customWidth="1"/>
    <col min="569" max="768" width="9.140625" style="964"/>
    <col min="769" max="769" width="76.7109375" style="964" customWidth="1"/>
    <col min="770" max="770" width="16.85546875" style="964" bestFit="1" customWidth="1"/>
    <col min="771" max="771" width="15.28515625" style="964" customWidth="1"/>
    <col min="772" max="821" width="16.85546875" style="964" customWidth="1"/>
    <col min="822" max="822" width="17.140625" style="964" customWidth="1"/>
    <col min="823" max="823" width="16.85546875" style="964" customWidth="1"/>
    <col min="824" max="824" width="21.140625" style="964" customWidth="1"/>
    <col min="825" max="1024" width="9.140625" style="964"/>
    <col min="1025" max="1025" width="76.7109375" style="964" customWidth="1"/>
    <col min="1026" max="1026" width="16.85546875" style="964" bestFit="1" customWidth="1"/>
    <col min="1027" max="1027" width="15.28515625" style="964" customWidth="1"/>
    <col min="1028" max="1077" width="16.85546875" style="964" customWidth="1"/>
    <col min="1078" max="1078" width="17.140625" style="964" customWidth="1"/>
    <col min="1079" max="1079" width="16.85546875" style="964" customWidth="1"/>
    <col min="1080" max="1080" width="21.140625" style="964" customWidth="1"/>
    <col min="1081" max="1280" width="9.140625" style="964"/>
    <col min="1281" max="1281" width="76.7109375" style="964" customWidth="1"/>
    <col min="1282" max="1282" width="16.85546875" style="964" bestFit="1" customWidth="1"/>
    <col min="1283" max="1283" width="15.28515625" style="964" customWidth="1"/>
    <col min="1284" max="1333" width="16.85546875" style="964" customWidth="1"/>
    <col min="1334" max="1334" width="17.140625" style="964" customWidth="1"/>
    <col min="1335" max="1335" width="16.85546875" style="964" customWidth="1"/>
    <col min="1336" max="1336" width="21.140625" style="964" customWidth="1"/>
    <col min="1337" max="1536" width="9.140625" style="964"/>
    <col min="1537" max="1537" width="76.7109375" style="964" customWidth="1"/>
    <col min="1538" max="1538" width="16.85546875" style="964" bestFit="1" customWidth="1"/>
    <col min="1539" max="1539" width="15.28515625" style="964" customWidth="1"/>
    <col min="1540" max="1589" width="16.85546875" style="964" customWidth="1"/>
    <col min="1590" max="1590" width="17.140625" style="964" customWidth="1"/>
    <col min="1591" max="1591" width="16.85546875" style="964" customWidth="1"/>
    <col min="1592" max="1592" width="21.140625" style="964" customWidth="1"/>
    <col min="1593" max="1792" width="9.140625" style="964"/>
    <col min="1793" max="1793" width="76.7109375" style="964" customWidth="1"/>
    <col min="1794" max="1794" width="16.85546875" style="964" bestFit="1" customWidth="1"/>
    <col min="1795" max="1795" width="15.28515625" style="964" customWidth="1"/>
    <col min="1796" max="1845" width="16.85546875" style="964" customWidth="1"/>
    <col min="1846" max="1846" width="17.140625" style="964" customWidth="1"/>
    <col min="1847" max="1847" width="16.85546875" style="964" customWidth="1"/>
    <col min="1848" max="1848" width="21.140625" style="964" customWidth="1"/>
    <col min="1849" max="2048" width="9.140625" style="964"/>
    <col min="2049" max="2049" width="76.7109375" style="964" customWidth="1"/>
    <col min="2050" max="2050" width="16.85546875" style="964" bestFit="1" customWidth="1"/>
    <col min="2051" max="2051" width="15.28515625" style="964" customWidth="1"/>
    <col min="2052" max="2101" width="16.85546875" style="964" customWidth="1"/>
    <col min="2102" max="2102" width="17.140625" style="964" customWidth="1"/>
    <col min="2103" max="2103" width="16.85546875" style="964" customWidth="1"/>
    <col min="2104" max="2104" width="21.140625" style="964" customWidth="1"/>
    <col min="2105" max="2304" width="9.140625" style="964"/>
    <col min="2305" max="2305" width="76.7109375" style="964" customWidth="1"/>
    <col min="2306" max="2306" width="16.85546875" style="964" bestFit="1" customWidth="1"/>
    <col min="2307" max="2307" width="15.28515625" style="964" customWidth="1"/>
    <col min="2308" max="2357" width="16.85546875" style="964" customWidth="1"/>
    <col min="2358" max="2358" width="17.140625" style="964" customWidth="1"/>
    <col min="2359" max="2359" width="16.85546875" style="964" customWidth="1"/>
    <col min="2360" max="2360" width="21.140625" style="964" customWidth="1"/>
    <col min="2361" max="2560" width="9.140625" style="964"/>
    <col min="2561" max="2561" width="76.7109375" style="964" customWidth="1"/>
    <col min="2562" max="2562" width="16.85546875" style="964" bestFit="1" customWidth="1"/>
    <col min="2563" max="2563" width="15.28515625" style="964" customWidth="1"/>
    <col min="2564" max="2613" width="16.85546875" style="964" customWidth="1"/>
    <col min="2614" max="2614" width="17.140625" style="964" customWidth="1"/>
    <col min="2615" max="2615" width="16.85546875" style="964" customWidth="1"/>
    <col min="2616" max="2616" width="21.140625" style="964" customWidth="1"/>
    <col min="2617" max="2816" width="9.140625" style="964"/>
    <col min="2817" max="2817" width="76.7109375" style="964" customWidth="1"/>
    <col min="2818" max="2818" width="16.85546875" style="964" bestFit="1" customWidth="1"/>
    <col min="2819" max="2819" width="15.28515625" style="964" customWidth="1"/>
    <col min="2820" max="2869" width="16.85546875" style="964" customWidth="1"/>
    <col min="2870" max="2870" width="17.140625" style="964" customWidth="1"/>
    <col min="2871" max="2871" width="16.85546875" style="964" customWidth="1"/>
    <col min="2872" max="2872" width="21.140625" style="964" customWidth="1"/>
    <col min="2873" max="3072" width="9.140625" style="964"/>
    <col min="3073" max="3073" width="76.7109375" style="964" customWidth="1"/>
    <col min="3074" max="3074" width="16.85546875" style="964" bestFit="1" customWidth="1"/>
    <col min="3075" max="3075" width="15.28515625" style="964" customWidth="1"/>
    <col min="3076" max="3125" width="16.85546875" style="964" customWidth="1"/>
    <col min="3126" max="3126" width="17.140625" style="964" customWidth="1"/>
    <col min="3127" max="3127" width="16.85546875" style="964" customWidth="1"/>
    <col min="3128" max="3128" width="21.140625" style="964" customWidth="1"/>
    <col min="3129" max="3328" width="9.140625" style="964"/>
    <col min="3329" max="3329" width="76.7109375" style="964" customWidth="1"/>
    <col min="3330" max="3330" width="16.85546875" style="964" bestFit="1" customWidth="1"/>
    <col min="3331" max="3331" width="15.28515625" style="964" customWidth="1"/>
    <col min="3332" max="3381" width="16.85546875" style="964" customWidth="1"/>
    <col min="3382" max="3382" width="17.140625" style="964" customWidth="1"/>
    <col min="3383" max="3383" width="16.85546875" style="964" customWidth="1"/>
    <col min="3384" max="3384" width="21.140625" style="964" customWidth="1"/>
    <col min="3385" max="3584" width="9.140625" style="964"/>
    <col min="3585" max="3585" width="76.7109375" style="964" customWidth="1"/>
    <col min="3586" max="3586" width="16.85546875" style="964" bestFit="1" customWidth="1"/>
    <col min="3587" max="3587" width="15.28515625" style="964" customWidth="1"/>
    <col min="3588" max="3637" width="16.85546875" style="964" customWidth="1"/>
    <col min="3638" max="3638" width="17.140625" style="964" customWidth="1"/>
    <col min="3639" max="3639" width="16.85546875" style="964" customWidth="1"/>
    <col min="3640" max="3640" width="21.140625" style="964" customWidth="1"/>
    <col min="3641" max="3840" width="9.140625" style="964"/>
    <col min="3841" max="3841" width="76.7109375" style="964" customWidth="1"/>
    <col min="3842" max="3842" width="16.85546875" style="964" bestFit="1" customWidth="1"/>
    <col min="3843" max="3843" width="15.28515625" style="964" customWidth="1"/>
    <col min="3844" max="3893" width="16.85546875" style="964" customWidth="1"/>
    <col min="3894" max="3894" width="17.140625" style="964" customWidth="1"/>
    <col min="3895" max="3895" width="16.85546875" style="964" customWidth="1"/>
    <col min="3896" max="3896" width="21.140625" style="964" customWidth="1"/>
    <col min="3897" max="4096" width="9.140625" style="964"/>
    <col min="4097" max="4097" width="76.7109375" style="964" customWidth="1"/>
    <col min="4098" max="4098" width="16.85546875" style="964" bestFit="1" customWidth="1"/>
    <col min="4099" max="4099" width="15.28515625" style="964" customWidth="1"/>
    <col min="4100" max="4149" width="16.85546875" style="964" customWidth="1"/>
    <col min="4150" max="4150" width="17.140625" style="964" customWidth="1"/>
    <col min="4151" max="4151" width="16.85546875" style="964" customWidth="1"/>
    <col min="4152" max="4152" width="21.140625" style="964" customWidth="1"/>
    <col min="4153" max="4352" width="9.140625" style="964"/>
    <col min="4353" max="4353" width="76.7109375" style="964" customWidth="1"/>
    <col min="4354" max="4354" width="16.85546875" style="964" bestFit="1" customWidth="1"/>
    <col min="4355" max="4355" width="15.28515625" style="964" customWidth="1"/>
    <col min="4356" max="4405" width="16.85546875" style="964" customWidth="1"/>
    <col min="4406" max="4406" width="17.140625" style="964" customWidth="1"/>
    <col min="4407" max="4407" width="16.85546875" style="964" customWidth="1"/>
    <col min="4408" max="4408" width="21.140625" style="964" customWidth="1"/>
    <col min="4409" max="4608" width="9.140625" style="964"/>
    <col min="4609" max="4609" width="76.7109375" style="964" customWidth="1"/>
    <col min="4610" max="4610" width="16.85546875" style="964" bestFit="1" customWidth="1"/>
    <col min="4611" max="4611" width="15.28515625" style="964" customWidth="1"/>
    <col min="4612" max="4661" width="16.85546875" style="964" customWidth="1"/>
    <col min="4662" max="4662" width="17.140625" style="964" customWidth="1"/>
    <col min="4663" max="4663" width="16.85546875" style="964" customWidth="1"/>
    <col min="4664" max="4664" width="21.140625" style="964" customWidth="1"/>
    <col min="4665" max="4864" width="9.140625" style="964"/>
    <col min="4865" max="4865" width="76.7109375" style="964" customWidth="1"/>
    <col min="4866" max="4866" width="16.85546875" style="964" bestFit="1" customWidth="1"/>
    <col min="4867" max="4867" width="15.28515625" style="964" customWidth="1"/>
    <col min="4868" max="4917" width="16.85546875" style="964" customWidth="1"/>
    <col min="4918" max="4918" width="17.140625" style="964" customWidth="1"/>
    <col min="4919" max="4919" width="16.85546875" style="964" customWidth="1"/>
    <col min="4920" max="4920" width="21.140625" style="964" customWidth="1"/>
    <col min="4921" max="5120" width="9.140625" style="964"/>
    <col min="5121" max="5121" width="76.7109375" style="964" customWidth="1"/>
    <col min="5122" max="5122" width="16.85546875" style="964" bestFit="1" customWidth="1"/>
    <col min="5123" max="5123" width="15.28515625" style="964" customWidth="1"/>
    <col min="5124" max="5173" width="16.85546875" style="964" customWidth="1"/>
    <col min="5174" max="5174" width="17.140625" style="964" customWidth="1"/>
    <col min="5175" max="5175" width="16.85546875" style="964" customWidth="1"/>
    <col min="5176" max="5176" width="21.140625" style="964" customWidth="1"/>
    <col min="5177" max="5376" width="9.140625" style="964"/>
    <col min="5377" max="5377" width="76.7109375" style="964" customWidth="1"/>
    <col min="5378" max="5378" width="16.85546875" style="964" bestFit="1" customWidth="1"/>
    <col min="5379" max="5379" width="15.28515625" style="964" customWidth="1"/>
    <col min="5380" max="5429" width="16.85546875" style="964" customWidth="1"/>
    <col min="5430" max="5430" width="17.140625" style="964" customWidth="1"/>
    <col min="5431" max="5431" width="16.85546875" style="964" customWidth="1"/>
    <col min="5432" max="5432" width="21.140625" style="964" customWidth="1"/>
    <col min="5433" max="5632" width="9.140625" style="964"/>
    <col min="5633" max="5633" width="76.7109375" style="964" customWidth="1"/>
    <col min="5634" max="5634" width="16.85546875" style="964" bestFit="1" customWidth="1"/>
    <col min="5635" max="5635" width="15.28515625" style="964" customWidth="1"/>
    <col min="5636" max="5685" width="16.85546875" style="964" customWidth="1"/>
    <col min="5686" max="5686" width="17.140625" style="964" customWidth="1"/>
    <col min="5687" max="5687" width="16.85546875" style="964" customWidth="1"/>
    <col min="5688" max="5688" width="21.140625" style="964" customWidth="1"/>
    <col min="5689" max="5888" width="9.140625" style="964"/>
    <col min="5889" max="5889" width="76.7109375" style="964" customWidth="1"/>
    <col min="5890" max="5890" width="16.85546875" style="964" bestFit="1" customWidth="1"/>
    <col min="5891" max="5891" width="15.28515625" style="964" customWidth="1"/>
    <col min="5892" max="5941" width="16.85546875" style="964" customWidth="1"/>
    <col min="5942" max="5942" width="17.140625" style="964" customWidth="1"/>
    <col min="5943" max="5943" width="16.85546875" style="964" customWidth="1"/>
    <col min="5944" max="5944" width="21.140625" style="964" customWidth="1"/>
    <col min="5945" max="6144" width="9.140625" style="964"/>
    <col min="6145" max="6145" width="76.7109375" style="964" customWidth="1"/>
    <col min="6146" max="6146" width="16.85546875" style="964" bestFit="1" customWidth="1"/>
    <col min="6147" max="6147" width="15.28515625" style="964" customWidth="1"/>
    <col min="6148" max="6197" width="16.85546875" style="964" customWidth="1"/>
    <col min="6198" max="6198" width="17.140625" style="964" customWidth="1"/>
    <col min="6199" max="6199" width="16.85546875" style="964" customWidth="1"/>
    <col min="6200" max="6200" width="21.140625" style="964" customWidth="1"/>
    <col min="6201" max="6400" width="9.140625" style="964"/>
    <col min="6401" max="6401" width="76.7109375" style="964" customWidth="1"/>
    <col min="6402" max="6402" width="16.85546875" style="964" bestFit="1" customWidth="1"/>
    <col min="6403" max="6403" width="15.28515625" style="964" customWidth="1"/>
    <col min="6404" max="6453" width="16.85546875" style="964" customWidth="1"/>
    <col min="6454" max="6454" width="17.140625" style="964" customWidth="1"/>
    <col min="6455" max="6455" width="16.85546875" style="964" customWidth="1"/>
    <col min="6456" max="6456" width="21.140625" style="964" customWidth="1"/>
    <col min="6457" max="6656" width="9.140625" style="964"/>
    <col min="6657" max="6657" width="76.7109375" style="964" customWidth="1"/>
    <col min="6658" max="6658" width="16.85546875" style="964" bestFit="1" customWidth="1"/>
    <col min="6659" max="6659" width="15.28515625" style="964" customWidth="1"/>
    <col min="6660" max="6709" width="16.85546875" style="964" customWidth="1"/>
    <col min="6710" max="6710" width="17.140625" style="964" customWidth="1"/>
    <col min="6711" max="6711" width="16.85546875" style="964" customWidth="1"/>
    <col min="6712" max="6712" width="21.140625" style="964" customWidth="1"/>
    <col min="6713" max="6912" width="9.140625" style="964"/>
    <col min="6913" max="6913" width="76.7109375" style="964" customWidth="1"/>
    <col min="6914" max="6914" width="16.85546875" style="964" bestFit="1" customWidth="1"/>
    <col min="6915" max="6915" width="15.28515625" style="964" customWidth="1"/>
    <col min="6916" max="6965" width="16.85546875" style="964" customWidth="1"/>
    <col min="6966" max="6966" width="17.140625" style="964" customWidth="1"/>
    <col min="6967" max="6967" width="16.85546875" style="964" customWidth="1"/>
    <col min="6968" max="6968" width="21.140625" style="964" customWidth="1"/>
    <col min="6969" max="7168" width="9.140625" style="964"/>
    <col min="7169" max="7169" width="76.7109375" style="964" customWidth="1"/>
    <col min="7170" max="7170" width="16.85546875" style="964" bestFit="1" customWidth="1"/>
    <col min="7171" max="7171" width="15.28515625" style="964" customWidth="1"/>
    <col min="7172" max="7221" width="16.85546875" style="964" customWidth="1"/>
    <col min="7222" max="7222" width="17.140625" style="964" customWidth="1"/>
    <col min="7223" max="7223" width="16.85546875" style="964" customWidth="1"/>
    <col min="7224" max="7224" width="21.140625" style="964" customWidth="1"/>
    <col min="7225" max="7424" width="9.140625" style="964"/>
    <col min="7425" max="7425" width="76.7109375" style="964" customWidth="1"/>
    <col min="7426" max="7426" width="16.85546875" style="964" bestFit="1" customWidth="1"/>
    <col min="7427" max="7427" width="15.28515625" style="964" customWidth="1"/>
    <col min="7428" max="7477" width="16.85546875" style="964" customWidth="1"/>
    <col min="7478" max="7478" width="17.140625" style="964" customWidth="1"/>
    <col min="7479" max="7479" width="16.85546875" style="964" customWidth="1"/>
    <col min="7480" max="7480" width="21.140625" style="964" customWidth="1"/>
    <col min="7481" max="7680" width="9.140625" style="964"/>
    <col min="7681" max="7681" width="76.7109375" style="964" customWidth="1"/>
    <col min="7682" max="7682" width="16.85546875" style="964" bestFit="1" customWidth="1"/>
    <col min="7683" max="7683" width="15.28515625" style="964" customWidth="1"/>
    <col min="7684" max="7733" width="16.85546875" style="964" customWidth="1"/>
    <col min="7734" max="7734" width="17.140625" style="964" customWidth="1"/>
    <col min="7735" max="7735" width="16.85546875" style="964" customWidth="1"/>
    <col min="7736" max="7736" width="21.140625" style="964" customWidth="1"/>
    <col min="7737" max="7936" width="9.140625" style="964"/>
    <col min="7937" max="7937" width="76.7109375" style="964" customWidth="1"/>
    <col min="7938" max="7938" width="16.85546875" style="964" bestFit="1" customWidth="1"/>
    <col min="7939" max="7939" width="15.28515625" style="964" customWidth="1"/>
    <col min="7940" max="7989" width="16.85546875" style="964" customWidth="1"/>
    <col min="7990" max="7990" width="17.140625" style="964" customWidth="1"/>
    <col min="7991" max="7991" width="16.85546875" style="964" customWidth="1"/>
    <col min="7992" max="7992" width="21.140625" style="964" customWidth="1"/>
    <col min="7993" max="8192" width="9.140625" style="964"/>
    <col min="8193" max="8193" width="76.7109375" style="964" customWidth="1"/>
    <col min="8194" max="8194" width="16.85546875" style="964" bestFit="1" customWidth="1"/>
    <col min="8195" max="8195" width="15.28515625" style="964" customWidth="1"/>
    <col min="8196" max="8245" width="16.85546875" style="964" customWidth="1"/>
    <col min="8246" max="8246" width="17.140625" style="964" customWidth="1"/>
    <col min="8247" max="8247" width="16.85546875" style="964" customWidth="1"/>
    <col min="8248" max="8248" width="21.140625" style="964" customWidth="1"/>
    <col min="8249" max="8448" width="9.140625" style="964"/>
    <col min="8449" max="8449" width="76.7109375" style="964" customWidth="1"/>
    <col min="8450" max="8450" width="16.85546875" style="964" bestFit="1" customWidth="1"/>
    <col min="8451" max="8451" width="15.28515625" style="964" customWidth="1"/>
    <col min="8452" max="8501" width="16.85546875" style="964" customWidth="1"/>
    <col min="8502" max="8502" width="17.140625" style="964" customWidth="1"/>
    <col min="8503" max="8503" width="16.85546875" style="964" customWidth="1"/>
    <col min="8504" max="8504" width="21.140625" style="964" customWidth="1"/>
    <col min="8505" max="8704" width="9.140625" style="964"/>
    <col min="8705" max="8705" width="76.7109375" style="964" customWidth="1"/>
    <col min="8706" max="8706" width="16.85546875" style="964" bestFit="1" customWidth="1"/>
    <col min="8707" max="8707" width="15.28515625" style="964" customWidth="1"/>
    <col min="8708" max="8757" width="16.85546875" style="964" customWidth="1"/>
    <col min="8758" max="8758" width="17.140625" style="964" customWidth="1"/>
    <col min="8759" max="8759" width="16.85546875" style="964" customWidth="1"/>
    <col min="8760" max="8760" width="21.140625" style="964" customWidth="1"/>
    <col min="8761" max="8960" width="9.140625" style="964"/>
    <col min="8961" max="8961" width="76.7109375" style="964" customWidth="1"/>
    <col min="8962" max="8962" width="16.85546875" style="964" bestFit="1" customWidth="1"/>
    <col min="8963" max="8963" width="15.28515625" style="964" customWidth="1"/>
    <col min="8964" max="9013" width="16.85546875" style="964" customWidth="1"/>
    <col min="9014" max="9014" width="17.140625" style="964" customWidth="1"/>
    <col min="9015" max="9015" width="16.85546875" style="964" customWidth="1"/>
    <col min="9016" max="9016" width="21.140625" style="964" customWidth="1"/>
    <col min="9017" max="9216" width="9.140625" style="964"/>
    <col min="9217" max="9217" width="76.7109375" style="964" customWidth="1"/>
    <col min="9218" max="9218" width="16.85546875" style="964" bestFit="1" customWidth="1"/>
    <col min="9219" max="9219" width="15.28515625" style="964" customWidth="1"/>
    <col min="9220" max="9269" width="16.85546875" style="964" customWidth="1"/>
    <col min="9270" max="9270" width="17.140625" style="964" customWidth="1"/>
    <col min="9271" max="9271" width="16.85546875" style="964" customWidth="1"/>
    <col min="9272" max="9272" width="21.140625" style="964" customWidth="1"/>
    <col min="9273" max="9472" width="9.140625" style="964"/>
    <col min="9473" max="9473" width="76.7109375" style="964" customWidth="1"/>
    <col min="9474" max="9474" width="16.85546875" style="964" bestFit="1" customWidth="1"/>
    <col min="9475" max="9475" width="15.28515625" style="964" customWidth="1"/>
    <col min="9476" max="9525" width="16.85546875" style="964" customWidth="1"/>
    <col min="9526" max="9526" width="17.140625" style="964" customWidth="1"/>
    <col min="9527" max="9527" width="16.85546875" style="964" customWidth="1"/>
    <col min="9528" max="9528" width="21.140625" style="964" customWidth="1"/>
    <col min="9529" max="9728" width="9.140625" style="964"/>
    <col min="9729" max="9729" width="76.7109375" style="964" customWidth="1"/>
    <col min="9730" max="9730" width="16.85546875" style="964" bestFit="1" customWidth="1"/>
    <col min="9731" max="9731" width="15.28515625" style="964" customWidth="1"/>
    <col min="9732" max="9781" width="16.85546875" style="964" customWidth="1"/>
    <col min="9782" max="9782" width="17.140625" style="964" customWidth="1"/>
    <col min="9783" max="9783" width="16.85546875" style="964" customWidth="1"/>
    <col min="9784" max="9784" width="21.140625" style="964" customWidth="1"/>
    <col min="9785" max="9984" width="9.140625" style="964"/>
    <col min="9985" max="9985" width="76.7109375" style="964" customWidth="1"/>
    <col min="9986" max="9986" width="16.85546875" style="964" bestFit="1" customWidth="1"/>
    <col min="9987" max="9987" width="15.28515625" style="964" customWidth="1"/>
    <col min="9988" max="10037" width="16.85546875" style="964" customWidth="1"/>
    <col min="10038" max="10038" width="17.140625" style="964" customWidth="1"/>
    <col min="10039" max="10039" width="16.85546875" style="964" customWidth="1"/>
    <col min="10040" max="10040" width="21.140625" style="964" customWidth="1"/>
    <col min="10041" max="10240" width="9.140625" style="964"/>
    <col min="10241" max="10241" width="76.7109375" style="964" customWidth="1"/>
    <col min="10242" max="10242" width="16.85546875" style="964" bestFit="1" customWidth="1"/>
    <col min="10243" max="10243" width="15.28515625" style="964" customWidth="1"/>
    <col min="10244" max="10293" width="16.85546875" style="964" customWidth="1"/>
    <col min="10294" max="10294" width="17.140625" style="964" customWidth="1"/>
    <col min="10295" max="10295" width="16.85546875" style="964" customWidth="1"/>
    <col min="10296" max="10296" width="21.140625" style="964" customWidth="1"/>
    <col min="10297" max="10496" width="9.140625" style="964"/>
    <col min="10497" max="10497" width="76.7109375" style="964" customWidth="1"/>
    <col min="10498" max="10498" width="16.85546875" style="964" bestFit="1" customWidth="1"/>
    <col min="10499" max="10499" width="15.28515625" style="964" customWidth="1"/>
    <col min="10500" max="10549" width="16.85546875" style="964" customWidth="1"/>
    <col min="10550" max="10550" width="17.140625" style="964" customWidth="1"/>
    <col min="10551" max="10551" width="16.85546875" style="964" customWidth="1"/>
    <col min="10552" max="10552" width="21.140625" style="964" customWidth="1"/>
    <col min="10553" max="10752" width="9.140625" style="964"/>
    <col min="10753" max="10753" width="76.7109375" style="964" customWidth="1"/>
    <col min="10754" max="10754" width="16.85546875" style="964" bestFit="1" customWidth="1"/>
    <col min="10755" max="10755" width="15.28515625" style="964" customWidth="1"/>
    <col min="10756" max="10805" width="16.85546875" style="964" customWidth="1"/>
    <col min="10806" max="10806" width="17.140625" style="964" customWidth="1"/>
    <col min="10807" max="10807" width="16.85546875" style="964" customWidth="1"/>
    <col min="10808" max="10808" width="21.140625" style="964" customWidth="1"/>
    <col min="10809" max="11008" width="9.140625" style="964"/>
    <col min="11009" max="11009" width="76.7109375" style="964" customWidth="1"/>
    <col min="11010" max="11010" width="16.85546875" style="964" bestFit="1" customWidth="1"/>
    <col min="11011" max="11011" width="15.28515625" style="964" customWidth="1"/>
    <col min="11012" max="11061" width="16.85546875" style="964" customWidth="1"/>
    <col min="11062" max="11062" width="17.140625" style="964" customWidth="1"/>
    <col min="11063" max="11063" width="16.85546875" style="964" customWidth="1"/>
    <col min="11064" max="11064" width="21.140625" style="964" customWidth="1"/>
    <col min="11065" max="11264" width="9.140625" style="964"/>
    <col min="11265" max="11265" width="76.7109375" style="964" customWidth="1"/>
    <col min="11266" max="11266" width="16.85546875" style="964" bestFit="1" customWidth="1"/>
    <col min="11267" max="11267" width="15.28515625" style="964" customWidth="1"/>
    <col min="11268" max="11317" width="16.85546875" style="964" customWidth="1"/>
    <col min="11318" max="11318" width="17.140625" style="964" customWidth="1"/>
    <col min="11319" max="11319" width="16.85546875" style="964" customWidth="1"/>
    <col min="11320" max="11320" width="21.140625" style="964" customWidth="1"/>
    <col min="11321" max="11520" width="9.140625" style="964"/>
    <col min="11521" max="11521" width="76.7109375" style="964" customWidth="1"/>
    <col min="11522" max="11522" width="16.85546875" style="964" bestFit="1" customWidth="1"/>
    <col min="11523" max="11523" width="15.28515625" style="964" customWidth="1"/>
    <col min="11524" max="11573" width="16.85546875" style="964" customWidth="1"/>
    <col min="11574" max="11574" width="17.140625" style="964" customWidth="1"/>
    <col min="11575" max="11575" width="16.85546875" style="964" customWidth="1"/>
    <col min="11576" max="11576" width="21.140625" style="964" customWidth="1"/>
    <col min="11577" max="11776" width="9.140625" style="964"/>
    <col min="11777" max="11777" width="76.7109375" style="964" customWidth="1"/>
    <col min="11778" max="11778" width="16.85546875" style="964" bestFit="1" customWidth="1"/>
    <col min="11779" max="11779" width="15.28515625" style="964" customWidth="1"/>
    <col min="11780" max="11829" width="16.85546875" style="964" customWidth="1"/>
    <col min="11830" max="11830" width="17.140625" style="964" customWidth="1"/>
    <col min="11831" max="11831" width="16.85546875" style="964" customWidth="1"/>
    <col min="11832" max="11832" width="21.140625" style="964" customWidth="1"/>
    <col min="11833" max="12032" width="9.140625" style="964"/>
    <col min="12033" max="12033" width="76.7109375" style="964" customWidth="1"/>
    <col min="12034" max="12034" width="16.85546875" style="964" bestFit="1" customWidth="1"/>
    <col min="12035" max="12035" width="15.28515625" style="964" customWidth="1"/>
    <col min="12036" max="12085" width="16.85546875" style="964" customWidth="1"/>
    <col min="12086" max="12086" width="17.140625" style="964" customWidth="1"/>
    <col min="12087" max="12087" width="16.85546875" style="964" customWidth="1"/>
    <col min="12088" max="12088" width="21.140625" style="964" customWidth="1"/>
    <col min="12089" max="12288" width="9.140625" style="964"/>
    <col min="12289" max="12289" width="76.7109375" style="964" customWidth="1"/>
    <col min="12290" max="12290" width="16.85546875" style="964" bestFit="1" customWidth="1"/>
    <col min="12291" max="12291" width="15.28515625" style="964" customWidth="1"/>
    <col min="12292" max="12341" width="16.85546875" style="964" customWidth="1"/>
    <col min="12342" max="12342" width="17.140625" style="964" customWidth="1"/>
    <col min="12343" max="12343" width="16.85546875" style="964" customWidth="1"/>
    <col min="12344" max="12344" width="21.140625" style="964" customWidth="1"/>
    <col min="12345" max="12544" width="9.140625" style="964"/>
    <col min="12545" max="12545" width="76.7109375" style="964" customWidth="1"/>
    <col min="12546" max="12546" width="16.85546875" style="964" bestFit="1" customWidth="1"/>
    <col min="12547" max="12547" width="15.28515625" style="964" customWidth="1"/>
    <col min="12548" max="12597" width="16.85546875" style="964" customWidth="1"/>
    <col min="12598" max="12598" width="17.140625" style="964" customWidth="1"/>
    <col min="12599" max="12599" width="16.85546875" style="964" customWidth="1"/>
    <col min="12600" max="12600" width="21.140625" style="964" customWidth="1"/>
    <col min="12601" max="12800" width="9.140625" style="964"/>
    <col min="12801" max="12801" width="76.7109375" style="964" customWidth="1"/>
    <col min="12802" max="12802" width="16.85546875" style="964" bestFit="1" customWidth="1"/>
    <col min="12803" max="12803" width="15.28515625" style="964" customWidth="1"/>
    <col min="12804" max="12853" width="16.85546875" style="964" customWidth="1"/>
    <col min="12854" max="12854" width="17.140625" style="964" customWidth="1"/>
    <col min="12855" max="12855" width="16.85546875" style="964" customWidth="1"/>
    <col min="12856" max="12856" width="21.140625" style="964" customWidth="1"/>
    <col min="12857" max="13056" width="9.140625" style="964"/>
    <col min="13057" max="13057" width="76.7109375" style="964" customWidth="1"/>
    <col min="13058" max="13058" width="16.85546875" style="964" bestFit="1" customWidth="1"/>
    <col min="13059" max="13059" width="15.28515625" style="964" customWidth="1"/>
    <col min="13060" max="13109" width="16.85546875" style="964" customWidth="1"/>
    <col min="13110" max="13110" width="17.140625" style="964" customWidth="1"/>
    <col min="13111" max="13111" width="16.85546875" style="964" customWidth="1"/>
    <col min="13112" max="13112" width="21.140625" style="964" customWidth="1"/>
    <col min="13113" max="13312" width="9.140625" style="964"/>
    <col min="13313" max="13313" width="76.7109375" style="964" customWidth="1"/>
    <col min="13314" max="13314" width="16.85546875" style="964" bestFit="1" customWidth="1"/>
    <col min="13315" max="13315" width="15.28515625" style="964" customWidth="1"/>
    <col min="13316" max="13365" width="16.85546875" style="964" customWidth="1"/>
    <col min="13366" max="13366" width="17.140625" style="964" customWidth="1"/>
    <col min="13367" max="13367" width="16.85546875" style="964" customWidth="1"/>
    <col min="13368" max="13368" width="21.140625" style="964" customWidth="1"/>
    <col min="13369" max="13568" width="9.140625" style="964"/>
    <col min="13569" max="13569" width="76.7109375" style="964" customWidth="1"/>
    <col min="13570" max="13570" width="16.85546875" style="964" bestFit="1" customWidth="1"/>
    <col min="13571" max="13571" width="15.28515625" style="964" customWidth="1"/>
    <col min="13572" max="13621" width="16.85546875" style="964" customWidth="1"/>
    <col min="13622" max="13622" width="17.140625" style="964" customWidth="1"/>
    <col min="13623" max="13623" width="16.85546875" style="964" customWidth="1"/>
    <col min="13624" max="13624" width="21.140625" style="964" customWidth="1"/>
    <col min="13625" max="13824" width="9.140625" style="964"/>
    <col min="13825" max="13825" width="76.7109375" style="964" customWidth="1"/>
    <col min="13826" max="13826" width="16.85546875" style="964" bestFit="1" customWidth="1"/>
    <col min="13827" max="13827" width="15.28515625" style="964" customWidth="1"/>
    <col min="13828" max="13877" width="16.85546875" style="964" customWidth="1"/>
    <col min="13878" max="13878" width="17.140625" style="964" customWidth="1"/>
    <col min="13879" max="13879" width="16.85546875" style="964" customWidth="1"/>
    <col min="13880" max="13880" width="21.140625" style="964" customWidth="1"/>
    <col min="13881" max="14080" width="9.140625" style="964"/>
    <col min="14081" max="14081" width="76.7109375" style="964" customWidth="1"/>
    <col min="14082" max="14082" width="16.85546875" style="964" bestFit="1" customWidth="1"/>
    <col min="14083" max="14083" width="15.28515625" style="964" customWidth="1"/>
    <col min="14084" max="14133" width="16.85546875" style="964" customWidth="1"/>
    <col min="14134" max="14134" width="17.140625" style="964" customWidth="1"/>
    <col min="14135" max="14135" width="16.85546875" style="964" customWidth="1"/>
    <col min="14136" max="14136" width="21.140625" style="964" customWidth="1"/>
    <col min="14137" max="14336" width="9.140625" style="964"/>
    <col min="14337" max="14337" width="76.7109375" style="964" customWidth="1"/>
    <col min="14338" max="14338" width="16.85546875" style="964" bestFit="1" customWidth="1"/>
    <col min="14339" max="14339" width="15.28515625" style="964" customWidth="1"/>
    <col min="14340" max="14389" width="16.85546875" style="964" customWidth="1"/>
    <col min="14390" max="14390" width="17.140625" style="964" customWidth="1"/>
    <col min="14391" max="14391" width="16.85546875" style="964" customWidth="1"/>
    <col min="14392" max="14392" width="21.140625" style="964" customWidth="1"/>
    <col min="14393" max="14592" width="9.140625" style="964"/>
    <col min="14593" max="14593" width="76.7109375" style="964" customWidth="1"/>
    <col min="14594" max="14594" width="16.85546875" style="964" bestFit="1" customWidth="1"/>
    <col min="14595" max="14595" width="15.28515625" style="964" customWidth="1"/>
    <col min="14596" max="14645" width="16.85546875" style="964" customWidth="1"/>
    <col min="14646" max="14646" width="17.140625" style="964" customWidth="1"/>
    <col min="14647" max="14647" width="16.85546875" style="964" customWidth="1"/>
    <col min="14648" max="14648" width="21.140625" style="964" customWidth="1"/>
    <col min="14649" max="14848" width="9.140625" style="964"/>
    <col min="14849" max="14849" width="76.7109375" style="964" customWidth="1"/>
    <col min="14850" max="14850" width="16.85546875" style="964" bestFit="1" customWidth="1"/>
    <col min="14851" max="14851" width="15.28515625" style="964" customWidth="1"/>
    <col min="14852" max="14901" width="16.85546875" style="964" customWidth="1"/>
    <col min="14902" max="14902" width="17.140625" style="964" customWidth="1"/>
    <col min="14903" max="14903" width="16.85546875" style="964" customWidth="1"/>
    <col min="14904" max="14904" width="21.140625" style="964" customWidth="1"/>
    <col min="14905" max="15104" width="9.140625" style="964"/>
    <col min="15105" max="15105" width="76.7109375" style="964" customWidth="1"/>
    <col min="15106" max="15106" width="16.85546875" style="964" bestFit="1" customWidth="1"/>
    <col min="15107" max="15107" width="15.28515625" style="964" customWidth="1"/>
    <col min="15108" max="15157" width="16.85546875" style="964" customWidth="1"/>
    <col min="15158" max="15158" width="17.140625" style="964" customWidth="1"/>
    <col min="15159" max="15159" width="16.85546875" style="964" customWidth="1"/>
    <col min="15160" max="15160" width="21.140625" style="964" customWidth="1"/>
    <col min="15161" max="15360" width="9.140625" style="964"/>
    <col min="15361" max="15361" width="76.7109375" style="964" customWidth="1"/>
    <col min="15362" max="15362" width="16.85546875" style="964" bestFit="1" customWidth="1"/>
    <col min="15363" max="15363" width="15.28515625" style="964" customWidth="1"/>
    <col min="15364" max="15413" width="16.85546875" style="964" customWidth="1"/>
    <col min="15414" max="15414" width="17.140625" style="964" customWidth="1"/>
    <col min="15415" max="15415" width="16.85546875" style="964" customWidth="1"/>
    <col min="15416" max="15416" width="21.140625" style="964" customWidth="1"/>
    <col min="15417" max="15616" width="9.140625" style="964"/>
    <col min="15617" max="15617" width="76.7109375" style="964" customWidth="1"/>
    <col min="15618" max="15618" width="16.85546875" style="964" bestFit="1" customWidth="1"/>
    <col min="15619" max="15619" width="15.28515625" style="964" customWidth="1"/>
    <col min="15620" max="15669" width="16.85546875" style="964" customWidth="1"/>
    <col min="15670" max="15670" width="17.140625" style="964" customWidth="1"/>
    <col min="15671" max="15671" width="16.85546875" style="964" customWidth="1"/>
    <col min="15672" max="15672" width="21.140625" style="964" customWidth="1"/>
    <col min="15673" max="15872" width="9.140625" style="964"/>
    <col min="15873" max="15873" width="76.7109375" style="964" customWidth="1"/>
    <col min="15874" max="15874" width="16.85546875" style="964" bestFit="1" customWidth="1"/>
    <col min="15875" max="15875" width="15.28515625" style="964" customWidth="1"/>
    <col min="15876" max="15925" width="16.85546875" style="964" customWidth="1"/>
    <col min="15926" max="15926" width="17.140625" style="964" customWidth="1"/>
    <col min="15927" max="15927" width="16.85546875" style="964" customWidth="1"/>
    <col min="15928" max="15928" width="21.140625" style="964" customWidth="1"/>
    <col min="15929" max="16128" width="9.140625" style="964"/>
    <col min="16129" max="16129" width="76.7109375" style="964" customWidth="1"/>
    <col min="16130" max="16130" width="16.85546875" style="964" bestFit="1" customWidth="1"/>
    <col min="16131" max="16131" width="15.28515625" style="964" customWidth="1"/>
    <col min="16132" max="16181" width="16.85546875" style="964" customWidth="1"/>
    <col min="16182" max="16182" width="17.140625" style="964" customWidth="1"/>
    <col min="16183" max="16183" width="16.85546875" style="964" customWidth="1"/>
    <col min="16184" max="16184" width="21.140625" style="964" customWidth="1"/>
    <col min="16185" max="16384" width="9.140625" style="964"/>
  </cols>
  <sheetData>
    <row r="1" spans="1:69" ht="25.5">
      <c r="A1" s="883" t="s">
        <v>313</v>
      </c>
      <c r="B1" s="1126"/>
      <c r="C1" s="1126"/>
      <c r="D1" s="1126"/>
      <c r="E1" s="1126"/>
      <c r="F1" s="1126"/>
      <c r="G1" s="1126"/>
      <c r="H1" s="1126"/>
      <c r="I1" s="1126"/>
      <c r="J1" s="1126"/>
      <c r="K1" s="1126"/>
      <c r="L1" s="1126"/>
      <c r="M1" s="1126"/>
      <c r="N1" s="1126"/>
      <c r="O1" s="1126"/>
      <c r="P1" s="1126"/>
      <c r="Q1" s="1126"/>
      <c r="R1" s="1126"/>
      <c r="S1" s="1126"/>
      <c r="T1" s="1126"/>
      <c r="U1" s="1126"/>
      <c r="V1" s="1126"/>
      <c r="W1" s="1126"/>
      <c r="X1" s="1126"/>
      <c r="Y1" s="1126"/>
      <c r="Z1" s="1126"/>
      <c r="AA1" s="1126"/>
      <c r="AB1" s="1126"/>
      <c r="AC1" s="1126"/>
      <c r="AD1" s="1126"/>
      <c r="AE1" s="1126"/>
      <c r="AF1" s="1126"/>
      <c r="AG1" s="1126"/>
      <c r="AH1" s="1126"/>
      <c r="AI1" s="1126"/>
      <c r="AJ1" s="1126"/>
      <c r="AK1" s="1126"/>
      <c r="AL1" s="1126"/>
      <c r="AM1" s="1126"/>
      <c r="AN1" s="1126"/>
      <c r="AO1" s="1126"/>
      <c r="AP1" s="1126"/>
      <c r="AQ1" s="1126"/>
      <c r="AR1" s="1126"/>
      <c r="AS1" s="1126"/>
      <c r="AT1" s="1126"/>
      <c r="AU1" s="1126"/>
      <c r="AV1" s="1126"/>
      <c r="AW1" s="1126"/>
      <c r="AX1" s="1126"/>
      <c r="AY1" s="1126"/>
      <c r="AZ1" s="1126"/>
      <c r="BA1" s="1126"/>
    </row>
    <row r="2" spans="1:69" ht="36.75" thickBot="1">
      <c r="A2" s="1169" t="s">
        <v>991</v>
      </c>
      <c r="B2" s="1170"/>
      <c r="C2" s="1170"/>
      <c r="D2" s="1170"/>
      <c r="E2" s="1170"/>
      <c r="F2" s="1170"/>
      <c r="G2" s="1170"/>
      <c r="H2" s="1170"/>
      <c r="I2" s="1170"/>
      <c r="J2" s="1170"/>
      <c r="K2" s="1170"/>
      <c r="L2" s="1170"/>
      <c r="M2" s="1170"/>
      <c r="N2" s="1170"/>
      <c r="O2" s="1170"/>
      <c r="P2" s="1170"/>
      <c r="Q2" s="1170"/>
      <c r="R2" s="1170"/>
      <c r="S2" s="1170"/>
      <c r="T2" s="1170"/>
      <c r="U2" s="1170"/>
      <c r="V2" s="1170"/>
      <c r="W2" s="1170"/>
      <c r="X2" s="1170"/>
      <c r="Y2" s="1170"/>
      <c r="Z2" s="1170"/>
      <c r="AA2" s="1170"/>
      <c r="AB2" s="1170"/>
      <c r="AC2" s="1170"/>
      <c r="AD2" s="1170"/>
      <c r="AE2" s="1170"/>
      <c r="AF2" s="1170"/>
      <c r="AG2" s="1170"/>
      <c r="AH2" s="1170"/>
      <c r="AI2" s="1170"/>
      <c r="AJ2" s="1170"/>
      <c r="AK2" s="1170"/>
      <c r="AL2" s="1170"/>
      <c r="AM2" s="1170"/>
      <c r="AN2" s="1170"/>
      <c r="AO2" s="1170"/>
      <c r="AP2" s="1170"/>
      <c r="AQ2" s="1170"/>
      <c r="AR2" s="1170"/>
      <c r="AS2" s="1170"/>
      <c r="AT2" s="1170"/>
      <c r="AU2" s="1170"/>
      <c r="AV2" s="1170"/>
      <c r="AW2" s="1170"/>
      <c r="AX2" s="1170"/>
      <c r="AY2" s="1170"/>
      <c r="AZ2" s="1170"/>
      <c r="BA2" s="1170"/>
    </row>
    <row r="3" spans="1:69" s="1718" customFormat="1" ht="16.5" thickBot="1">
      <c r="A3" s="1115" t="s">
        <v>849</v>
      </c>
      <c r="B3" s="1139">
        <v>41712</v>
      </c>
      <c r="C3" s="1139">
        <v>41743</v>
      </c>
      <c r="D3" s="1139">
        <v>41773</v>
      </c>
      <c r="E3" s="1139">
        <v>41804</v>
      </c>
      <c r="F3" s="1139">
        <v>41834</v>
      </c>
      <c r="G3" s="1139">
        <v>41865</v>
      </c>
      <c r="H3" s="1139">
        <v>41896</v>
      </c>
      <c r="I3" s="1139">
        <v>41926</v>
      </c>
      <c r="J3" s="1139">
        <v>41957</v>
      </c>
      <c r="K3" s="1139">
        <v>41987</v>
      </c>
      <c r="L3" s="1139">
        <v>42018</v>
      </c>
      <c r="M3" s="1139">
        <v>42049</v>
      </c>
      <c r="N3" s="1139">
        <v>42077</v>
      </c>
      <c r="O3" s="1139">
        <v>42108</v>
      </c>
      <c r="P3" s="1139">
        <v>42138</v>
      </c>
      <c r="Q3" s="1139">
        <v>42169</v>
      </c>
      <c r="R3" s="1139">
        <v>42199</v>
      </c>
      <c r="S3" s="1139">
        <v>42230</v>
      </c>
      <c r="T3" s="1139">
        <v>42261</v>
      </c>
      <c r="U3" s="1139">
        <v>42291</v>
      </c>
      <c r="V3" s="1139">
        <v>42322</v>
      </c>
      <c r="W3" s="1139">
        <v>42352</v>
      </c>
      <c r="X3" s="1139">
        <v>42383</v>
      </c>
      <c r="Y3" s="1139">
        <v>42414</v>
      </c>
      <c r="Z3" s="1139">
        <v>42443</v>
      </c>
      <c r="AA3" s="1139">
        <v>42474</v>
      </c>
      <c r="AB3" s="1139">
        <v>42504</v>
      </c>
      <c r="AC3" s="1139">
        <v>42535</v>
      </c>
      <c r="AD3" s="1139">
        <v>42565</v>
      </c>
      <c r="AE3" s="1139">
        <v>42596</v>
      </c>
      <c r="AF3" s="1139">
        <v>42627</v>
      </c>
      <c r="AG3" s="1139">
        <v>42657</v>
      </c>
      <c r="AH3" s="1139">
        <v>42688</v>
      </c>
      <c r="AI3" s="1139">
        <v>42718</v>
      </c>
      <c r="AJ3" s="1139">
        <v>42749</v>
      </c>
      <c r="AK3" s="1139">
        <v>42780</v>
      </c>
      <c r="AL3" s="1139">
        <v>42808</v>
      </c>
      <c r="AM3" s="1139">
        <v>42839</v>
      </c>
      <c r="AN3" s="1139">
        <v>42869</v>
      </c>
      <c r="AO3" s="1139">
        <v>42900</v>
      </c>
      <c r="AP3" s="1139">
        <v>42930</v>
      </c>
      <c r="AQ3" s="1139">
        <v>42961</v>
      </c>
      <c r="AR3" s="1139">
        <v>42992</v>
      </c>
      <c r="AS3" s="1139">
        <v>43022</v>
      </c>
      <c r="AT3" s="1139">
        <v>43053</v>
      </c>
      <c r="AU3" s="1139">
        <v>43083</v>
      </c>
      <c r="AV3" s="1139">
        <v>43114</v>
      </c>
      <c r="AW3" s="1139">
        <v>43145</v>
      </c>
      <c r="AX3" s="1139">
        <v>43173</v>
      </c>
      <c r="AY3" s="1139">
        <v>43204</v>
      </c>
      <c r="AZ3" s="1139">
        <v>43234</v>
      </c>
      <c r="BA3" s="1139">
        <v>43265</v>
      </c>
      <c r="BB3" s="1139">
        <v>43295</v>
      </c>
      <c r="BC3" s="1139">
        <v>43326</v>
      </c>
      <c r="BD3" s="1716">
        <v>43357</v>
      </c>
      <c r="BE3" s="1139">
        <v>43387</v>
      </c>
      <c r="BF3" s="1139">
        <v>43418</v>
      </c>
      <c r="BG3" s="1717">
        <v>43448</v>
      </c>
      <c r="BH3" s="1139">
        <v>43479</v>
      </c>
      <c r="BI3" s="1139">
        <v>43510</v>
      </c>
      <c r="BJ3" s="1716">
        <v>43538</v>
      </c>
      <c r="BK3" s="1139">
        <v>43569</v>
      </c>
      <c r="BL3" s="1139">
        <v>43599</v>
      </c>
      <c r="BM3" s="1716">
        <v>43630</v>
      </c>
      <c r="BN3" s="1139">
        <v>43660</v>
      </c>
      <c r="BO3" s="1139">
        <v>43691</v>
      </c>
      <c r="BP3" s="1717">
        <v>43722</v>
      </c>
    </row>
    <row r="4" spans="1:69" s="374" customFormat="1" ht="15.75">
      <c r="A4" s="1141" t="s">
        <v>850</v>
      </c>
      <c r="B4" s="1745">
        <v>10406.20841062</v>
      </c>
      <c r="C4" s="1745">
        <v>5716.5952259400001</v>
      </c>
      <c r="D4" s="1745">
        <v>10447.2565749</v>
      </c>
      <c r="E4" s="1745">
        <v>6282.2374714500002</v>
      </c>
      <c r="F4" s="1745">
        <v>4239.2781220299994</v>
      </c>
      <c r="G4" s="1745">
        <v>1685.6410821500001</v>
      </c>
      <c r="H4" s="1745">
        <v>5809.560474410001</v>
      </c>
      <c r="I4" s="1745">
        <v>6470.4146152199992</v>
      </c>
      <c r="J4" s="1745">
        <v>9289.0003318500003</v>
      </c>
      <c r="K4" s="1745">
        <v>8101.7242539800009</v>
      </c>
      <c r="L4" s="1745">
        <v>9226.4008375999983</v>
      </c>
      <c r="M4" s="1745">
        <v>10194.721548420001</v>
      </c>
      <c r="N4" s="1745">
        <v>3718.4854580899996</v>
      </c>
      <c r="O4" s="1745">
        <v>15642.780468229999</v>
      </c>
      <c r="P4" s="1745">
        <v>10341.538858059999</v>
      </c>
      <c r="Q4" s="1745">
        <v>5428.8166550200003</v>
      </c>
      <c r="R4" s="1745">
        <v>5907.9005824599999</v>
      </c>
      <c r="S4" s="1745">
        <v>5750.2858235900003</v>
      </c>
      <c r="T4" s="1745">
        <v>17036.204827539997</v>
      </c>
      <c r="U4" s="1745">
        <v>26876.825592510002</v>
      </c>
      <c r="V4" s="1745">
        <v>13607.553079790001</v>
      </c>
      <c r="W4" s="1745">
        <v>13476.231607629999</v>
      </c>
      <c r="X4" s="1745">
        <v>21576.982942100003</v>
      </c>
      <c r="Y4" s="1745">
        <v>13717.233096399999</v>
      </c>
      <c r="Z4" s="1745">
        <v>22628.150152820002</v>
      </c>
      <c r="AA4" s="1745">
        <v>15595.848376460001</v>
      </c>
      <c r="AB4" s="1745">
        <v>26051.35139213</v>
      </c>
      <c r="AC4" s="1745">
        <v>9174.8074240200003</v>
      </c>
      <c r="AD4" s="1745">
        <v>12042.603001989999</v>
      </c>
      <c r="AE4" s="1745">
        <v>3997.9289474099996</v>
      </c>
      <c r="AF4" s="1745">
        <v>5087.5915451700002</v>
      </c>
      <c r="AG4" s="1745">
        <v>7774.6513956499994</v>
      </c>
      <c r="AH4" s="1745">
        <v>10997.111250919999</v>
      </c>
      <c r="AI4" s="1745">
        <v>5695.5823620200017</v>
      </c>
      <c r="AJ4" s="1745">
        <v>11573.582647499998</v>
      </c>
      <c r="AK4" s="1745">
        <v>7818.9298771899994</v>
      </c>
      <c r="AL4" s="1745">
        <v>8464.8505034200007</v>
      </c>
      <c r="AM4" s="1745">
        <v>19358.945957429998</v>
      </c>
      <c r="AN4" s="1745">
        <v>19719.944162349999</v>
      </c>
      <c r="AO4" s="1745">
        <v>12045.1550869</v>
      </c>
      <c r="AP4" s="1745">
        <v>24253.1053584</v>
      </c>
      <c r="AQ4" s="1745">
        <v>18646.97984339</v>
      </c>
      <c r="AR4" s="1745">
        <v>10609.08398003</v>
      </c>
      <c r="AS4" s="1745">
        <v>18620.027570139999</v>
      </c>
      <c r="AT4" s="1745">
        <v>15283.50582781</v>
      </c>
      <c r="AU4" s="1745">
        <v>18194.62002111</v>
      </c>
      <c r="AV4" s="1745">
        <v>20895.616856099998</v>
      </c>
      <c r="AW4" s="1745">
        <v>14535.773090190001</v>
      </c>
      <c r="AX4" s="1745">
        <v>27305.57296007</v>
      </c>
      <c r="AY4" s="1745">
        <v>41742.425779089994</v>
      </c>
      <c r="AZ4" s="1745">
        <v>27743.364754800001</v>
      </c>
      <c r="BA4" s="1745">
        <v>22092.195505310003</v>
      </c>
      <c r="BB4" s="1745">
        <v>25120.397243110001</v>
      </c>
      <c r="BC4" s="1745">
        <v>38410.784501640002</v>
      </c>
      <c r="BD4" s="1746">
        <v>57285.794354359998</v>
      </c>
      <c r="BE4" s="1745">
        <v>49583.858425979997</v>
      </c>
      <c r="BF4" s="1745">
        <v>36310.205048050004</v>
      </c>
      <c r="BG4" s="1747">
        <v>21048.15222684</v>
      </c>
      <c r="BH4" s="1745">
        <v>24493.592348800004</v>
      </c>
      <c r="BI4" s="1745">
        <v>86134.866707089997</v>
      </c>
      <c r="BJ4" s="1746">
        <v>69352.146409699999</v>
      </c>
      <c r="BK4" s="1745">
        <v>39041.594586989995</v>
      </c>
      <c r="BL4" s="1745">
        <v>62916.723227050003</v>
      </c>
      <c r="BM4" s="1746">
        <v>45332.258632570003</v>
      </c>
      <c r="BN4" s="1745">
        <v>69103.906668040014</v>
      </c>
      <c r="BO4" s="1745">
        <v>63131.016753930009</v>
      </c>
      <c r="BP4" s="1747">
        <v>59267.098463869996</v>
      </c>
    </row>
    <row r="5" spans="1:69" s="1729" customFormat="1" ht="15.75">
      <c r="A5" s="1150" t="s">
        <v>851</v>
      </c>
      <c r="B5" s="1748">
        <v>0.47319871999999996</v>
      </c>
      <c r="C5" s="1748">
        <v>1.1556908100000001</v>
      </c>
      <c r="D5" s="1748">
        <v>0.37972281000000002</v>
      </c>
      <c r="E5" s="1748">
        <v>0.43832281000000001</v>
      </c>
      <c r="F5" s="1748">
        <v>0.59658457000000009</v>
      </c>
      <c r="G5" s="1748">
        <v>0.38578767999999997</v>
      </c>
      <c r="H5" s="1748">
        <v>0.55395721999999992</v>
      </c>
      <c r="I5" s="1748">
        <v>0.32524383000000001</v>
      </c>
      <c r="J5" s="1748">
        <v>0.42265267000000001</v>
      </c>
      <c r="K5" s="1748">
        <v>0.35930628999999997</v>
      </c>
      <c r="L5" s="1748">
        <v>0.31379082000000003</v>
      </c>
      <c r="M5" s="1748">
        <v>0.31343782000000003</v>
      </c>
      <c r="N5" s="1748">
        <v>0.30599747999999999</v>
      </c>
      <c r="O5" s="1748">
        <v>0.42821433999999997</v>
      </c>
      <c r="P5" s="1748">
        <v>0.51192296999999998</v>
      </c>
      <c r="Q5" s="1748">
        <v>1.4962147699999999</v>
      </c>
      <c r="R5" s="1748">
        <v>0.30746436999999999</v>
      </c>
      <c r="S5" s="1748">
        <v>0.44020418</v>
      </c>
      <c r="T5" s="1748">
        <v>0.5077218</v>
      </c>
      <c r="U5" s="1748">
        <v>0.34265506000000001</v>
      </c>
      <c r="V5" s="1748">
        <v>0.31886890999999995</v>
      </c>
      <c r="W5" s="1748">
        <v>0.49123667000000004</v>
      </c>
      <c r="X5" s="1748">
        <v>2.4752918099999999</v>
      </c>
      <c r="Y5" s="1748">
        <v>3.0404313799999998</v>
      </c>
      <c r="Z5" s="1748">
        <v>2.3881816600000003</v>
      </c>
      <c r="AA5" s="1748">
        <v>3.8358920800000003</v>
      </c>
      <c r="AB5" s="1748">
        <v>6.2607925800000004</v>
      </c>
      <c r="AC5" s="1748">
        <v>3.7098901200000003</v>
      </c>
      <c r="AD5" s="1748">
        <v>8.5813350899999996</v>
      </c>
      <c r="AE5" s="1748">
        <v>10.992517869999999</v>
      </c>
      <c r="AF5" s="1748">
        <v>6.3909166299999995</v>
      </c>
      <c r="AG5" s="1748">
        <v>9.498500439999999</v>
      </c>
      <c r="AH5" s="1748">
        <v>7.5750100599999994</v>
      </c>
      <c r="AI5" s="1748">
        <v>2.2442243099999999</v>
      </c>
      <c r="AJ5" s="1748">
        <v>5.7288998099999997</v>
      </c>
      <c r="AK5" s="1748">
        <v>5.7152092100000003</v>
      </c>
      <c r="AL5" s="1748">
        <v>2157.9956444200002</v>
      </c>
      <c r="AM5" s="1748">
        <v>60.341121780000002</v>
      </c>
      <c r="AN5" s="1748">
        <v>57.750162320000001</v>
      </c>
      <c r="AO5" s="1748">
        <v>53.42835625</v>
      </c>
      <c r="AP5" s="1748">
        <v>6.7444449899999999</v>
      </c>
      <c r="AQ5" s="1748">
        <v>8.7732237600000005</v>
      </c>
      <c r="AR5" s="1748">
        <v>18.290124289999998</v>
      </c>
      <c r="AS5" s="1748">
        <v>7.8382442599999997</v>
      </c>
      <c r="AT5" s="1748">
        <v>9.0075554100000002</v>
      </c>
      <c r="AU5" s="1748">
        <v>2.366263</v>
      </c>
      <c r="AV5" s="1748">
        <v>8.8146749999999994</v>
      </c>
      <c r="AW5" s="1748">
        <v>14.999395</v>
      </c>
      <c r="AX5" s="1748">
        <v>15.15089</v>
      </c>
      <c r="AY5" s="1748">
        <v>14.756641</v>
      </c>
      <c r="AZ5" s="1748">
        <v>452.14221898</v>
      </c>
      <c r="BA5" s="1748">
        <v>8.4605129000000012</v>
      </c>
      <c r="BB5" s="1748">
        <v>6.8989172300000003</v>
      </c>
      <c r="BC5" s="1748">
        <v>5.4857622699999995</v>
      </c>
      <c r="BD5" s="1749">
        <v>2.36047305</v>
      </c>
      <c r="BE5" s="1748">
        <v>2.6188500000000001</v>
      </c>
      <c r="BF5" s="1748">
        <v>2.0178199999999999</v>
      </c>
      <c r="BG5" s="1750">
        <v>2.2859050000000001</v>
      </c>
      <c r="BH5" s="1748">
        <v>2.7969050000000002</v>
      </c>
      <c r="BI5" s="1748">
        <v>3.4212669999999998</v>
      </c>
      <c r="BJ5" s="1749">
        <v>1.274926</v>
      </c>
      <c r="BK5" s="1748">
        <v>1.776707</v>
      </c>
      <c r="BL5" s="1748">
        <v>3.0544058599999997</v>
      </c>
      <c r="BM5" s="1749">
        <v>4.1268000000000002</v>
      </c>
      <c r="BN5" s="1748">
        <v>3.413068</v>
      </c>
      <c r="BO5" s="1748">
        <v>5.097899</v>
      </c>
      <c r="BP5" s="1750">
        <v>2.2124799999999998</v>
      </c>
    </row>
    <row r="6" spans="1:69" s="1729" customFormat="1" ht="15.75">
      <c r="A6" s="1150" t="s">
        <v>852</v>
      </c>
      <c r="B6" s="1748">
        <v>10405.735211900001</v>
      </c>
      <c r="C6" s="1748">
        <v>5715.43953513</v>
      </c>
      <c r="D6" s="1748">
        <v>10446.876852089999</v>
      </c>
      <c r="E6" s="1748">
        <v>6281.7991486399997</v>
      </c>
      <c r="F6" s="1748">
        <v>4238.6815374599992</v>
      </c>
      <c r="G6" s="1748">
        <v>1685.2552944700001</v>
      </c>
      <c r="H6" s="1748">
        <v>5809.0065171900005</v>
      </c>
      <c r="I6" s="1748">
        <v>6470.0893713899995</v>
      </c>
      <c r="J6" s="1748">
        <v>9288.5776791799999</v>
      </c>
      <c r="K6" s="1748">
        <v>8101.3649476900009</v>
      </c>
      <c r="L6" s="1748">
        <v>9226.0870467799996</v>
      </c>
      <c r="M6" s="1748">
        <v>10194.408110600001</v>
      </c>
      <c r="N6" s="1748">
        <v>3718.1794606099998</v>
      </c>
      <c r="O6" s="1748">
        <v>15642.35225389</v>
      </c>
      <c r="P6" s="1748">
        <v>10341.02693509</v>
      </c>
      <c r="Q6" s="1748">
        <v>5427.3204402499996</v>
      </c>
      <c r="R6" s="1748">
        <v>5907.5931180899997</v>
      </c>
      <c r="S6" s="1748">
        <v>5749.8456194099999</v>
      </c>
      <c r="T6" s="1748">
        <v>17035.697105740001</v>
      </c>
      <c r="U6" s="1748">
        <v>26876.48293745</v>
      </c>
      <c r="V6" s="1748">
        <v>13607.23421088</v>
      </c>
      <c r="W6" s="1748">
        <v>13475.740370959998</v>
      </c>
      <c r="X6" s="1748">
        <v>21574.507650290001</v>
      </c>
      <c r="Y6" s="1748">
        <v>13714.19266502</v>
      </c>
      <c r="Z6" s="1748">
        <v>22625.761971160002</v>
      </c>
      <c r="AA6" s="1748">
        <v>15592.01248438</v>
      </c>
      <c r="AB6" s="1748">
        <v>26045.09059955</v>
      </c>
      <c r="AC6" s="1748">
        <v>9171.0975338999997</v>
      </c>
      <c r="AD6" s="1748">
        <v>12034.0216669</v>
      </c>
      <c r="AE6" s="1748">
        <v>3986.9364295400001</v>
      </c>
      <c r="AF6" s="1748">
        <v>5081.2006285400003</v>
      </c>
      <c r="AG6" s="1748">
        <v>7765.1528952099998</v>
      </c>
      <c r="AH6" s="1748">
        <v>10989.536240860001</v>
      </c>
      <c r="AI6" s="1748">
        <v>5693.3381377100013</v>
      </c>
      <c r="AJ6" s="1748">
        <v>11567.853747689998</v>
      </c>
      <c r="AK6" s="1748">
        <v>7813.2146679799998</v>
      </c>
      <c r="AL6" s="1748">
        <v>6306.854859</v>
      </c>
      <c r="AM6" s="1748">
        <v>19298.604835649996</v>
      </c>
      <c r="AN6" s="1748">
        <v>19662.194000029998</v>
      </c>
      <c r="AO6" s="1748">
        <v>11991.72673065</v>
      </c>
      <c r="AP6" s="1748">
        <v>24246.360913410001</v>
      </c>
      <c r="AQ6" s="1748">
        <v>18638.20661963</v>
      </c>
      <c r="AR6" s="1748">
        <v>10590.793855739999</v>
      </c>
      <c r="AS6" s="1748">
        <v>18612.189325880001</v>
      </c>
      <c r="AT6" s="1748">
        <v>15274.498272400002</v>
      </c>
      <c r="AU6" s="1748">
        <v>18192.25375811</v>
      </c>
      <c r="AV6" s="1748">
        <v>20886.8021811</v>
      </c>
      <c r="AW6" s="1748">
        <v>14520.773695190001</v>
      </c>
      <c r="AX6" s="1748">
        <v>27290.422070069999</v>
      </c>
      <c r="AY6" s="1748">
        <v>41727.669138089994</v>
      </c>
      <c r="AZ6" s="1748">
        <v>27291.222535820001</v>
      </c>
      <c r="BA6" s="1748">
        <v>22083.734992409998</v>
      </c>
      <c r="BB6" s="1748">
        <v>25113.498325880002</v>
      </c>
      <c r="BC6" s="1748">
        <v>38405.298739370002</v>
      </c>
      <c r="BD6" s="1749">
        <v>57283.433881309997</v>
      </c>
      <c r="BE6" s="1748">
        <v>49581.239575979998</v>
      </c>
      <c r="BF6" s="1748">
        <v>36308.187228050003</v>
      </c>
      <c r="BG6" s="1750">
        <v>21045.86632184</v>
      </c>
      <c r="BH6" s="1748">
        <v>24490.795443800002</v>
      </c>
      <c r="BI6" s="1748">
        <v>86131.445440089999</v>
      </c>
      <c r="BJ6" s="1749">
        <v>69350.871483700001</v>
      </c>
      <c r="BK6" s="1748">
        <v>39039.817879989998</v>
      </c>
      <c r="BL6" s="1748">
        <v>62913.668821190004</v>
      </c>
      <c r="BM6" s="1749">
        <v>45328.131832569998</v>
      </c>
      <c r="BN6" s="1748">
        <v>69100.493600040005</v>
      </c>
      <c r="BO6" s="1748">
        <v>63125.918854930009</v>
      </c>
      <c r="BP6" s="1750">
        <v>59264.885983869994</v>
      </c>
    </row>
    <row r="7" spans="1:69" s="1729" customFormat="1" ht="15.75">
      <c r="A7" s="1751" t="s">
        <v>853</v>
      </c>
      <c r="B7" s="1748">
        <v>156.55539693</v>
      </c>
      <c r="C7" s="1748">
        <v>1167.5960145500001</v>
      </c>
      <c r="D7" s="1748">
        <v>915.67511294000008</v>
      </c>
      <c r="E7" s="1748">
        <v>1128.2571344600001</v>
      </c>
      <c r="F7" s="1748">
        <v>851.82067830999995</v>
      </c>
      <c r="G7" s="1748">
        <v>923.68086377999998</v>
      </c>
      <c r="H7" s="1748">
        <v>992.54822173000002</v>
      </c>
      <c r="I7" s="1748">
        <v>846.27606273000004</v>
      </c>
      <c r="J7" s="1748">
        <v>1263.2385405</v>
      </c>
      <c r="K7" s="1748">
        <v>1548.94602549</v>
      </c>
      <c r="L7" s="1748">
        <v>1307.62764795</v>
      </c>
      <c r="M7" s="1748">
        <v>1255.7819699200002</v>
      </c>
      <c r="N7" s="1748">
        <v>1830.4684985699998</v>
      </c>
      <c r="O7" s="1748">
        <v>1913.34700707</v>
      </c>
      <c r="P7" s="1748">
        <v>1116.7307041399999</v>
      </c>
      <c r="Q7" s="1748">
        <v>1156.1186141600001</v>
      </c>
      <c r="R7" s="1748">
        <v>1205.5964052100001</v>
      </c>
      <c r="S7" s="1748">
        <v>1206.0008393399999</v>
      </c>
      <c r="T7" s="1748">
        <v>1177.5503731800002</v>
      </c>
      <c r="U7" s="1748">
        <v>1669.2537046100001</v>
      </c>
      <c r="V7" s="1748">
        <v>1856.1014170899998</v>
      </c>
      <c r="W7" s="1748">
        <v>1856.1014170899998</v>
      </c>
      <c r="X7" s="1748">
        <v>2641.59352042</v>
      </c>
      <c r="Y7" s="1748">
        <v>2628.89050499</v>
      </c>
      <c r="Z7" s="1748">
        <v>2547.0526771499999</v>
      </c>
      <c r="AA7" s="1748">
        <v>2791.3523308000003</v>
      </c>
      <c r="AB7" s="1748">
        <v>1731.79012427</v>
      </c>
      <c r="AC7" s="1748">
        <v>2880.9447554099997</v>
      </c>
      <c r="AD7" s="1748">
        <v>3152.7864989200002</v>
      </c>
      <c r="AE7" s="1748">
        <v>3478.0218439999999</v>
      </c>
      <c r="AF7" s="1748">
        <v>3404.8167157100002</v>
      </c>
      <c r="AG7" s="1748">
        <v>3030.9566221000005</v>
      </c>
      <c r="AH7" s="1748">
        <v>3025.4428674599999</v>
      </c>
      <c r="AI7" s="1748">
        <v>3270.8081736000004</v>
      </c>
      <c r="AJ7" s="1748">
        <v>3224.9413453599996</v>
      </c>
      <c r="AK7" s="1748">
        <v>2449.2484435599999</v>
      </c>
      <c r="AL7" s="1748">
        <v>2551.2497649000002</v>
      </c>
      <c r="AM7" s="1748">
        <v>2651.0163554999999</v>
      </c>
      <c r="AN7" s="1748">
        <v>4510.2571839799994</v>
      </c>
      <c r="AO7" s="1748">
        <v>4714.18560634</v>
      </c>
      <c r="AP7" s="1748">
        <v>5003.1796850399996</v>
      </c>
      <c r="AQ7" s="1748">
        <v>5451.9979924499994</v>
      </c>
      <c r="AR7" s="1748">
        <v>5953.83008101</v>
      </c>
      <c r="AS7" s="1748">
        <v>7056.5043091900006</v>
      </c>
      <c r="AT7" s="1748">
        <v>7316.27854931</v>
      </c>
      <c r="AU7" s="1748">
        <v>7791.9472159400002</v>
      </c>
      <c r="AV7" s="1748">
        <v>8347.9921823599998</v>
      </c>
      <c r="AW7" s="1748">
        <v>9612.9686657700004</v>
      </c>
      <c r="AX7" s="1748">
        <v>10382.560008750001</v>
      </c>
      <c r="AY7" s="1748">
        <v>11080.36429202</v>
      </c>
      <c r="AZ7" s="1748">
        <v>11942.75024444</v>
      </c>
      <c r="BA7" s="1748">
        <v>12747.2166399</v>
      </c>
      <c r="BB7" s="1748">
        <v>13158.37073126</v>
      </c>
      <c r="BC7" s="1748">
        <v>13843.371033720001</v>
      </c>
      <c r="BD7" s="1749">
        <v>14173.264367119998</v>
      </c>
      <c r="BE7" s="1748">
        <v>14668.925713049999</v>
      </c>
      <c r="BF7" s="1748">
        <v>15459.845066700002</v>
      </c>
      <c r="BG7" s="1750">
        <v>12459.370325639999</v>
      </c>
      <c r="BH7" s="1748">
        <v>16812.827563179999</v>
      </c>
      <c r="BI7" s="1748">
        <v>18333.014393510002</v>
      </c>
      <c r="BJ7" s="1749">
        <v>19244.122767809997</v>
      </c>
      <c r="BK7" s="1748">
        <v>20216.10779677</v>
      </c>
      <c r="BL7" s="1748">
        <v>21597.313836450001</v>
      </c>
      <c r="BM7" s="1749">
        <v>21785.167876840005</v>
      </c>
      <c r="BN7" s="1748">
        <v>22609.937660610001</v>
      </c>
      <c r="BO7" s="1748">
        <v>24416.438068920001</v>
      </c>
      <c r="BP7" s="1750">
        <v>28289.332198749998</v>
      </c>
    </row>
    <row r="8" spans="1:69" s="1729" customFormat="1" ht="15.75">
      <c r="A8" s="1751" t="s">
        <v>854</v>
      </c>
      <c r="B8" s="1748">
        <v>5647.9195410000002</v>
      </c>
      <c r="C8" s="1748">
        <v>1246.9394109899999</v>
      </c>
      <c r="D8" s="1748">
        <v>3127.6948898400001</v>
      </c>
      <c r="E8" s="1748">
        <v>2852.9118771900003</v>
      </c>
      <c r="F8" s="1748">
        <v>2186.5320920299996</v>
      </c>
      <c r="G8" s="1748">
        <v>761.5744306900001</v>
      </c>
      <c r="H8" s="1748">
        <v>915.38980230999994</v>
      </c>
      <c r="I8" s="1748">
        <v>1222.6078292100001</v>
      </c>
      <c r="J8" s="1748">
        <v>2220.0953030599999</v>
      </c>
      <c r="K8" s="1748">
        <v>800.68604520000008</v>
      </c>
      <c r="L8" s="1748">
        <v>1414.3093528299999</v>
      </c>
      <c r="M8" s="1748">
        <v>2435.7590366800005</v>
      </c>
      <c r="N8" s="1748">
        <v>1887.7109620399999</v>
      </c>
      <c r="O8" s="1748">
        <v>13729.005246819999</v>
      </c>
      <c r="P8" s="1748">
        <v>4218.26883395</v>
      </c>
      <c r="Q8" s="1748">
        <v>2170.5689500900003</v>
      </c>
      <c r="R8" s="1748">
        <v>1200.94191888</v>
      </c>
      <c r="S8" s="1748">
        <v>1042.7899860699999</v>
      </c>
      <c r="T8" s="1748">
        <v>12357.091938559999</v>
      </c>
      <c r="U8" s="1748">
        <v>17707.22923284</v>
      </c>
      <c r="V8" s="1748">
        <v>11751.132793790001</v>
      </c>
      <c r="W8" s="1748">
        <v>4118.8187208700001</v>
      </c>
      <c r="X8" s="1748">
        <v>11432.91412987</v>
      </c>
      <c r="Y8" s="1748">
        <v>3614.3021600299999</v>
      </c>
      <c r="Z8" s="1748">
        <v>18771.709294010001</v>
      </c>
      <c r="AA8" s="1748">
        <v>3139.70386758</v>
      </c>
      <c r="AB8" s="1748">
        <v>9371.8660492799991</v>
      </c>
      <c r="AC8" s="1748">
        <v>2790.1527784899999</v>
      </c>
      <c r="AD8" s="1748">
        <v>3067.3499220799999</v>
      </c>
      <c r="AE8" s="1748">
        <v>508.91458554000002</v>
      </c>
      <c r="AF8" s="1748">
        <v>1676.3839128299999</v>
      </c>
      <c r="AG8" s="1748">
        <v>4734.1962731099993</v>
      </c>
      <c r="AH8" s="1748">
        <v>2452.78599635</v>
      </c>
      <c r="AI8" s="1748">
        <v>2422.52996411</v>
      </c>
      <c r="AJ8" s="1748">
        <v>3854.9124023300001</v>
      </c>
      <c r="AK8" s="1748">
        <v>4413.7319778400006</v>
      </c>
      <c r="AL8" s="1748">
        <v>3755.6050940999999</v>
      </c>
      <c r="AM8" s="1748">
        <v>4844.2597130300001</v>
      </c>
      <c r="AN8" s="1748">
        <v>14351.93681605</v>
      </c>
      <c r="AO8" s="1748">
        <v>7277.5411243099998</v>
      </c>
      <c r="AP8" s="1748">
        <v>19243.181228369998</v>
      </c>
      <c r="AQ8" s="1748">
        <v>6434.5442436200001</v>
      </c>
      <c r="AR8" s="1748">
        <v>4636.9637747299994</v>
      </c>
      <c r="AS8" s="1748">
        <v>9555.19186601</v>
      </c>
      <c r="AT8" s="1748">
        <v>7958.2197230900001</v>
      </c>
      <c r="AU8" s="1748">
        <v>8949.2339394299997</v>
      </c>
      <c r="AV8" s="1748">
        <v>12538.80999874</v>
      </c>
      <c r="AW8" s="1748">
        <v>3407.43516641</v>
      </c>
      <c r="AX8" s="1748">
        <v>15406.752472280001</v>
      </c>
      <c r="AY8" s="1748">
        <v>23145.455531</v>
      </c>
      <c r="AZ8" s="1748">
        <v>15348.472291380001</v>
      </c>
      <c r="BA8" s="1748">
        <v>6935.3347908699998</v>
      </c>
      <c r="BB8" s="1748">
        <v>11154.93033435</v>
      </c>
      <c r="BC8" s="1748">
        <v>24561.927705650003</v>
      </c>
      <c r="BD8" s="1749">
        <v>38103.975936380004</v>
      </c>
      <c r="BE8" s="1748">
        <v>27412.246561930002</v>
      </c>
      <c r="BF8" s="1748">
        <v>15835.69633536</v>
      </c>
      <c r="BG8" s="1750">
        <v>8586.5489981800001</v>
      </c>
      <c r="BH8" s="1748">
        <v>5649.7767328999998</v>
      </c>
      <c r="BI8" s="1748">
        <v>67798.431046579994</v>
      </c>
      <c r="BJ8" s="1749">
        <v>42601.508989859998</v>
      </c>
      <c r="BK8" s="1748">
        <v>18823.710083219998</v>
      </c>
      <c r="BL8" s="1748">
        <v>40816.238546379995</v>
      </c>
      <c r="BM8" s="1749">
        <v>17538.772174909998</v>
      </c>
      <c r="BN8" s="1748">
        <v>44490.090186010006</v>
      </c>
      <c r="BO8" s="1748">
        <v>38709.480786010005</v>
      </c>
      <c r="BP8" s="1750">
        <v>28975.088032119998</v>
      </c>
    </row>
    <row r="9" spans="1:69" s="1729" customFormat="1" ht="15.75">
      <c r="A9" s="1751" t="s">
        <v>855</v>
      </c>
      <c r="B9" s="1748">
        <v>4601.2602739700005</v>
      </c>
      <c r="C9" s="1748">
        <v>3300.9041095900002</v>
      </c>
      <c r="D9" s="1748">
        <v>6403.5068493100007</v>
      </c>
      <c r="E9" s="1748">
        <v>2300.6301369899998</v>
      </c>
      <c r="F9" s="1748">
        <v>1200.3287671199998</v>
      </c>
      <c r="G9" s="1748">
        <v>0</v>
      </c>
      <c r="H9" s="1748">
        <v>3901.06849315</v>
      </c>
      <c r="I9" s="1748">
        <v>4401.20547945</v>
      </c>
      <c r="J9" s="1748">
        <v>5805.24383562</v>
      </c>
      <c r="K9" s="1748">
        <v>5751.7328770000004</v>
      </c>
      <c r="L9" s="1748">
        <v>6504.1500459999997</v>
      </c>
      <c r="M9" s="1748">
        <v>6502.8671039999999</v>
      </c>
      <c r="N9" s="1748">
        <v>0</v>
      </c>
      <c r="O9" s="1748">
        <v>0</v>
      </c>
      <c r="P9" s="1748">
        <v>5006.0273969999998</v>
      </c>
      <c r="Q9" s="1748">
        <v>2100.6328760000001</v>
      </c>
      <c r="R9" s="1748">
        <v>3501.0547940000001</v>
      </c>
      <c r="S9" s="1748">
        <v>3501.0547940000001</v>
      </c>
      <c r="T9" s="1748">
        <v>3501.0547940000001</v>
      </c>
      <c r="U9" s="1748">
        <v>7500</v>
      </c>
      <c r="V9" s="1748">
        <v>0</v>
      </c>
      <c r="W9" s="1748">
        <v>7500.8202330000004</v>
      </c>
      <c r="X9" s="1748">
        <v>7500</v>
      </c>
      <c r="Y9" s="1748">
        <v>7471</v>
      </c>
      <c r="Z9" s="1748">
        <v>1307</v>
      </c>
      <c r="AA9" s="1748">
        <v>9660.9562860000005</v>
      </c>
      <c r="AB9" s="1748">
        <v>14941.434426</v>
      </c>
      <c r="AC9" s="1748">
        <v>3500</v>
      </c>
      <c r="AD9" s="1748">
        <v>5813.8852459</v>
      </c>
      <c r="AE9" s="1748">
        <v>0</v>
      </c>
      <c r="AF9" s="1748">
        <v>0</v>
      </c>
      <c r="AG9" s="1748">
        <v>0</v>
      </c>
      <c r="AH9" s="1748">
        <v>5511.3073770500005</v>
      </c>
      <c r="AI9" s="1748">
        <v>0</v>
      </c>
      <c r="AJ9" s="1748">
        <v>4488</v>
      </c>
      <c r="AK9" s="1748">
        <v>950.23424657999999</v>
      </c>
      <c r="AL9" s="1748">
        <v>0</v>
      </c>
      <c r="AM9" s="1748">
        <v>11803.32876712</v>
      </c>
      <c r="AN9" s="1748">
        <v>800</v>
      </c>
      <c r="AO9" s="1748">
        <v>0</v>
      </c>
      <c r="AP9" s="1748">
        <v>0</v>
      </c>
      <c r="AQ9" s="1748">
        <v>6751.6643835600007</v>
      </c>
      <c r="AR9" s="1748">
        <v>0</v>
      </c>
      <c r="AS9" s="1748">
        <v>2000.4931506800001</v>
      </c>
      <c r="AT9" s="1748">
        <v>0</v>
      </c>
      <c r="AU9" s="1748">
        <v>1451.0726027400001</v>
      </c>
      <c r="AV9" s="1748">
        <v>0</v>
      </c>
      <c r="AW9" s="1748">
        <v>1500.36986301</v>
      </c>
      <c r="AX9" s="1748">
        <v>1501.1095890399999</v>
      </c>
      <c r="AY9" s="1748">
        <v>7501.8493150699996</v>
      </c>
      <c r="AZ9" s="1748">
        <v>0</v>
      </c>
      <c r="BA9" s="1748">
        <v>2401.1835616399999</v>
      </c>
      <c r="BB9" s="1748">
        <v>800.19726027000002</v>
      </c>
      <c r="BC9" s="1748">
        <v>0</v>
      </c>
      <c r="BD9" s="1749">
        <v>5006.1935778100005</v>
      </c>
      <c r="BE9" s="1748">
        <v>7500.067301</v>
      </c>
      <c r="BF9" s="1748">
        <v>5012.64582599</v>
      </c>
      <c r="BG9" s="1750">
        <v>-5.3001980000000004E-2</v>
      </c>
      <c r="BH9" s="1748">
        <v>2028.1911477200001</v>
      </c>
      <c r="BI9" s="1748">
        <v>0</v>
      </c>
      <c r="BJ9" s="1749">
        <v>7505.2397260299995</v>
      </c>
      <c r="BK9" s="1748">
        <v>0</v>
      </c>
      <c r="BL9" s="1748">
        <v>500.11643836000002</v>
      </c>
      <c r="BM9" s="1749">
        <v>6004.1917808199996</v>
      </c>
      <c r="BN9" s="1748">
        <v>2000.4657534200001</v>
      </c>
      <c r="BO9" s="1748">
        <v>0</v>
      </c>
      <c r="BP9" s="1750">
        <v>2000.4657529999999</v>
      </c>
    </row>
    <row r="10" spans="1:69" s="1729" customFormat="1" ht="15.75">
      <c r="A10" s="1145"/>
      <c r="B10" s="1748"/>
      <c r="C10" s="1748"/>
      <c r="D10" s="1748"/>
      <c r="E10" s="1748"/>
      <c r="F10" s="1748"/>
      <c r="G10" s="1748"/>
      <c r="H10" s="1748"/>
      <c r="I10" s="1748"/>
      <c r="J10" s="1748"/>
      <c r="K10" s="1748"/>
      <c r="L10" s="1748"/>
      <c r="M10" s="1748"/>
      <c r="N10" s="1748"/>
      <c r="O10" s="1748"/>
      <c r="P10" s="1748"/>
      <c r="Q10" s="1748"/>
      <c r="R10" s="1748"/>
      <c r="S10" s="1748"/>
      <c r="T10" s="1748"/>
      <c r="U10" s="1748"/>
      <c r="V10" s="1748"/>
      <c r="W10" s="1748"/>
      <c r="X10" s="1748"/>
      <c r="Y10" s="1748"/>
      <c r="Z10" s="1748"/>
      <c r="AA10" s="1748"/>
      <c r="AB10" s="1748"/>
      <c r="AC10" s="1748"/>
      <c r="AD10" s="1748"/>
      <c r="AE10" s="1748"/>
      <c r="AF10" s="1748"/>
      <c r="AG10" s="1748"/>
      <c r="AH10" s="1748"/>
      <c r="AI10" s="1748"/>
      <c r="AJ10" s="1748"/>
      <c r="AK10" s="1748"/>
      <c r="AL10" s="1748"/>
      <c r="AM10" s="1748"/>
      <c r="AN10" s="1748"/>
      <c r="AO10" s="1748"/>
      <c r="AP10" s="1748"/>
      <c r="AQ10" s="1748"/>
      <c r="AR10" s="1748"/>
      <c r="AS10" s="1748">
        <v>0</v>
      </c>
      <c r="AT10" s="1748"/>
      <c r="AU10" s="1748">
        <v>0</v>
      </c>
      <c r="AV10" s="1748"/>
      <c r="AW10" s="1748"/>
      <c r="AX10" s="1748"/>
      <c r="AY10" s="1748"/>
      <c r="AZ10" s="1748"/>
      <c r="BA10" s="1748"/>
      <c r="BB10" s="1748"/>
      <c r="BC10" s="1748"/>
      <c r="BD10" s="1749"/>
      <c r="BE10" s="1748"/>
      <c r="BF10" s="1748"/>
      <c r="BG10" s="1750"/>
      <c r="BH10" s="1748"/>
      <c r="BI10" s="1748"/>
      <c r="BJ10" s="1749"/>
      <c r="BK10" s="1748"/>
      <c r="BL10" s="1748"/>
      <c r="BM10" s="1749"/>
      <c r="BN10" s="1748"/>
      <c r="BO10" s="1748"/>
      <c r="BP10" s="1750"/>
    </row>
    <row r="11" spans="1:69" s="374" customFormat="1" ht="15.75">
      <c r="A11" s="1141" t="s">
        <v>856</v>
      </c>
      <c r="B11" s="1745">
        <v>0</v>
      </c>
      <c r="C11" s="1745">
        <v>0</v>
      </c>
      <c r="D11" s="1745">
        <v>0</v>
      </c>
      <c r="E11" s="1745">
        <v>0</v>
      </c>
      <c r="F11" s="1745">
        <v>0</v>
      </c>
      <c r="G11" s="1745">
        <v>0</v>
      </c>
      <c r="H11" s="1745">
        <v>0</v>
      </c>
      <c r="I11" s="1745">
        <v>0</v>
      </c>
      <c r="J11" s="1745">
        <v>0</v>
      </c>
      <c r="K11" s="1745">
        <v>0</v>
      </c>
      <c r="L11" s="1745">
        <v>0</v>
      </c>
      <c r="M11" s="1745">
        <v>0</v>
      </c>
      <c r="N11" s="1745">
        <v>0</v>
      </c>
      <c r="O11" s="1745">
        <v>0</v>
      </c>
      <c r="P11" s="1745">
        <v>0</v>
      </c>
      <c r="Q11" s="1745">
        <v>0</v>
      </c>
      <c r="R11" s="1745">
        <v>0</v>
      </c>
      <c r="S11" s="1745">
        <v>0</v>
      </c>
      <c r="T11" s="1745">
        <v>0</v>
      </c>
      <c r="U11" s="1745">
        <v>0</v>
      </c>
      <c r="V11" s="1745">
        <v>0</v>
      </c>
      <c r="W11" s="1745">
        <v>0</v>
      </c>
      <c r="X11" s="1745">
        <v>0</v>
      </c>
      <c r="Y11" s="1745">
        <v>0</v>
      </c>
      <c r="Z11" s="1745">
        <v>0</v>
      </c>
      <c r="AA11" s="1745">
        <v>0</v>
      </c>
      <c r="AB11" s="1745">
        <v>0</v>
      </c>
      <c r="AC11" s="1745">
        <v>0</v>
      </c>
      <c r="AD11" s="1745">
        <v>0</v>
      </c>
      <c r="AE11" s="1745">
        <v>0</v>
      </c>
      <c r="AF11" s="1745">
        <v>0</v>
      </c>
      <c r="AG11" s="1745">
        <v>0</v>
      </c>
      <c r="AH11" s="1745">
        <v>0</v>
      </c>
      <c r="AI11" s="1745">
        <v>0</v>
      </c>
      <c r="AJ11" s="1745">
        <v>0</v>
      </c>
      <c r="AK11" s="1745">
        <v>0</v>
      </c>
      <c r="AL11" s="1745">
        <v>0</v>
      </c>
      <c r="AM11" s="1745">
        <v>0</v>
      </c>
      <c r="AN11" s="1745">
        <v>0</v>
      </c>
      <c r="AO11" s="1745">
        <v>0</v>
      </c>
      <c r="AP11" s="1745">
        <v>0</v>
      </c>
      <c r="AQ11" s="1745">
        <v>0</v>
      </c>
      <c r="AR11" s="1745">
        <v>0</v>
      </c>
      <c r="AS11" s="1745">
        <v>0</v>
      </c>
      <c r="AT11" s="1745">
        <v>0</v>
      </c>
      <c r="AU11" s="1745">
        <v>84082.698772279997</v>
      </c>
      <c r="AV11" s="1745">
        <v>14420.446620000001</v>
      </c>
      <c r="AW11" s="1745">
        <v>23577.171327</v>
      </c>
      <c r="AX11" s="1745">
        <v>60757.130215819998</v>
      </c>
      <c r="AY11" s="1745">
        <v>73625.319172299991</v>
      </c>
      <c r="AZ11" s="1745">
        <v>179871.77150817</v>
      </c>
      <c r="BA11" s="1745">
        <v>171254.28470684</v>
      </c>
      <c r="BB11" s="1745">
        <v>166599.58169478999</v>
      </c>
      <c r="BC11" s="1745">
        <v>172252.59543429999</v>
      </c>
      <c r="BD11" s="1746">
        <v>142722.76372773002</v>
      </c>
      <c r="BE11" s="1745">
        <v>129155.89272565</v>
      </c>
      <c r="BF11" s="1745">
        <v>97997.298431460003</v>
      </c>
      <c r="BG11" s="1747">
        <v>161582.73913710998</v>
      </c>
      <c r="BH11" s="1745">
        <v>173083.02526095</v>
      </c>
      <c r="BI11" s="1745">
        <v>176577.12560909003</v>
      </c>
      <c r="BJ11" s="1746">
        <v>141136.22784060999</v>
      </c>
      <c r="BK11" s="1745">
        <v>143192.73251904</v>
      </c>
      <c r="BL11" s="1745">
        <v>150986.30286182</v>
      </c>
      <c r="BM11" s="1746">
        <v>140767.03667604001</v>
      </c>
      <c r="BN11" s="1745">
        <v>131922.29477069</v>
      </c>
      <c r="BO11" s="1745">
        <v>115626.27618523999</v>
      </c>
      <c r="BP11" s="1747">
        <v>92845.292282359995</v>
      </c>
    </row>
    <row r="12" spans="1:69" s="1729" customFormat="1" ht="15.75">
      <c r="A12" s="1150" t="s">
        <v>857</v>
      </c>
      <c r="B12" s="1748">
        <v>0</v>
      </c>
      <c r="C12" s="1748">
        <v>0</v>
      </c>
      <c r="D12" s="1748">
        <v>0</v>
      </c>
      <c r="E12" s="1748">
        <v>0</v>
      </c>
      <c r="F12" s="1748">
        <v>0</v>
      </c>
      <c r="G12" s="1748">
        <v>0</v>
      </c>
      <c r="H12" s="1748">
        <v>0</v>
      </c>
      <c r="I12" s="1748">
        <v>0</v>
      </c>
      <c r="J12" s="1748">
        <v>0</v>
      </c>
      <c r="K12" s="1748">
        <v>0</v>
      </c>
      <c r="L12" s="1748">
        <v>0</v>
      </c>
      <c r="M12" s="1748">
        <v>0</v>
      </c>
      <c r="N12" s="1748">
        <v>0</v>
      </c>
      <c r="O12" s="1748">
        <v>0</v>
      </c>
      <c r="P12" s="1748">
        <v>0</v>
      </c>
      <c r="Q12" s="1748">
        <v>0</v>
      </c>
      <c r="R12" s="1748">
        <v>0</v>
      </c>
      <c r="S12" s="1748">
        <v>0</v>
      </c>
      <c r="T12" s="1748">
        <v>0</v>
      </c>
      <c r="U12" s="1748">
        <v>0</v>
      </c>
      <c r="V12" s="1748">
        <v>0</v>
      </c>
      <c r="W12" s="1748">
        <v>0</v>
      </c>
      <c r="X12" s="1748">
        <v>0</v>
      </c>
      <c r="Y12" s="1748">
        <v>0</v>
      </c>
      <c r="Z12" s="1748">
        <v>0</v>
      </c>
      <c r="AA12" s="1748">
        <v>0</v>
      </c>
      <c r="AB12" s="1748">
        <v>0</v>
      </c>
      <c r="AC12" s="1748">
        <v>0</v>
      </c>
      <c r="AD12" s="1748">
        <v>0</v>
      </c>
      <c r="AE12" s="1748">
        <v>0</v>
      </c>
      <c r="AF12" s="1748">
        <v>0</v>
      </c>
      <c r="AG12" s="1748">
        <v>0</v>
      </c>
      <c r="AH12" s="1748">
        <v>0</v>
      </c>
      <c r="AI12" s="1748">
        <v>0</v>
      </c>
      <c r="AJ12" s="1748">
        <v>0</v>
      </c>
      <c r="AK12" s="1748">
        <v>0</v>
      </c>
      <c r="AL12" s="1748">
        <v>0</v>
      </c>
      <c r="AM12" s="1748">
        <v>0</v>
      </c>
      <c r="AN12" s="1748">
        <v>0</v>
      </c>
      <c r="AO12" s="1748">
        <v>0</v>
      </c>
      <c r="AP12" s="1748">
        <v>0</v>
      </c>
      <c r="AQ12" s="1748">
        <v>0</v>
      </c>
      <c r="AR12" s="1748">
        <v>0</v>
      </c>
      <c r="AS12" s="1748">
        <v>0</v>
      </c>
      <c r="AT12" s="1748">
        <v>0</v>
      </c>
      <c r="AU12" s="1748">
        <v>0</v>
      </c>
      <c r="AV12" s="1748">
        <v>0</v>
      </c>
      <c r="AW12" s="1748">
        <v>0</v>
      </c>
      <c r="AX12" s="1748">
        <v>0</v>
      </c>
      <c r="AY12" s="1748">
        <v>0</v>
      </c>
      <c r="AZ12" s="1748">
        <v>0</v>
      </c>
      <c r="BA12" s="1748">
        <v>0</v>
      </c>
      <c r="BB12" s="1748">
        <v>0</v>
      </c>
      <c r="BC12" s="1748">
        <v>0</v>
      </c>
      <c r="BD12" s="1749">
        <v>0</v>
      </c>
      <c r="BE12" s="1748">
        <v>0</v>
      </c>
      <c r="BF12" s="1748">
        <v>0</v>
      </c>
      <c r="BG12" s="1750">
        <v>0</v>
      </c>
      <c r="BH12" s="1748">
        <v>0</v>
      </c>
      <c r="BI12" s="1748">
        <v>0</v>
      </c>
      <c r="BJ12" s="1749">
        <v>0</v>
      </c>
      <c r="BK12" s="1748">
        <v>0</v>
      </c>
      <c r="BL12" s="1748">
        <v>0</v>
      </c>
      <c r="BM12" s="1749">
        <v>0</v>
      </c>
      <c r="BN12" s="1748">
        <v>0</v>
      </c>
      <c r="BO12" s="1748">
        <v>0</v>
      </c>
      <c r="BP12" s="1750">
        <v>0</v>
      </c>
    </row>
    <row r="13" spans="1:69" s="1729" customFormat="1" ht="15.75">
      <c r="A13" s="1752" t="s">
        <v>858</v>
      </c>
      <c r="B13" s="1748">
        <v>0</v>
      </c>
      <c r="C13" s="1748">
        <v>0</v>
      </c>
      <c r="D13" s="1748">
        <v>0</v>
      </c>
      <c r="E13" s="1748">
        <v>0</v>
      </c>
      <c r="F13" s="1748">
        <v>0</v>
      </c>
      <c r="G13" s="1748">
        <v>0</v>
      </c>
      <c r="H13" s="1748">
        <v>0</v>
      </c>
      <c r="I13" s="1748">
        <v>0</v>
      </c>
      <c r="J13" s="1748">
        <v>0</v>
      </c>
      <c r="K13" s="1748">
        <v>0</v>
      </c>
      <c r="L13" s="1748">
        <v>0</v>
      </c>
      <c r="M13" s="1748">
        <v>0</v>
      </c>
      <c r="N13" s="1748">
        <v>0</v>
      </c>
      <c r="O13" s="1748">
        <v>0</v>
      </c>
      <c r="P13" s="1748">
        <v>0</v>
      </c>
      <c r="Q13" s="1748">
        <v>0</v>
      </c>
      <c r="R13" s="1748">
        <v>0</v>
      </c>
      <c r="S13" s="1748">
        <v>0</v>
      </c>
      <c r="T13" s="1748">
        <v>0</v>
      </c>
      <c r="U13" s="1748">
        <v>0</v>
      </c>
      <c r="V13" s="1748">
        <v>0</v>
      </c>
      <c r="W13" s="1748">
        <v>0</v>
      </c>
      <c r="X13" s="1748">
        <v>0</v>
      </c>
      <c r="Y13" s="1748">
        <v>0</v>
      </c>
      <c r="Z13" s="1748">
        <v>0</v>
      </c>
      <c r="AA13" s="1748">
        <v>0</v>
      </c>
      <c r="AB13" s="1748">
        <v>0</v>
      </c>
      <c r="AC13" s="1748">
        <v>0</v>
      </c>
      <c r="AD13" s="1748">
        <v>0</v>
      </c>
      <c r="AE13" s="1748">
        <v>0</v>
      </c>
      <c r="AF13" s="1748">
        <v>0</v>
      </c>
      <c r="AG13" s="1748">
        <v>0</v>
      </c>
      <c r="AH13" s="1748">
        <v>0</v>
      </c>
      <c r="AI13" s="1748">
        <v>0</v>
      </c>
      <c r="AJ13" s="1748">
        <v>0</v>
      </c>
      <c r="AK13" s="1748">
        <v>0</v>
      </c>
      <c r="AL13" s="1748">
        <v>0</v>
      </c>
      <c r="AM13" s="1748">
        <v>0</v>
      </c>
      <c r="AN13" s="1748">
        <v>0</v>
      </c>
      <c r="AO13" s="1748">
        <v>0</v>
      </c>
      <c r="AP13" s="1748">
        <v>0</v>
      </c>
      <c r="AQ13" s="1748">
        <v>0</v>
      </c>
      <c r="AR13" s="1748">
        <v>0</v>
      </c>
      <c r="AS13" s="1748">
        <v>0</v>
      </c>
      <c r="AT13" s="1748">
        <v>0</v>
      </c>
      <c r="AU13" s="1748">
        <v>84082.698772279997</v>
      </c>
      <c r="AV13" s="1748">
        <v>14420.446620000001</v>
      </c>
      <c r="AW13" s="1748">
        <v>23577.171327</v>
      </c>
      <c r="AX13" s="1748">
        <v>60757.130215819998</v>
      </c>
      <c r="AY13" s="1748">
        <v>73625.319172299991</v>
      </c>
      <c r="AZ13" s="1748">
        <v>179871.77150817</v>
      </c>
      <c r="BA13" s="1748">
        <v>171254.28470684</v>
      </c>
      <c r="BB13" s="1748">
        <v>166599.58169478999</v>
      </c>
      <c r="BC13" s="1748">
        <v>172252.59543429999</v>
      </c>
      <c r="BD13" s="1749">
        <v>142722.76372773002</v>
      </c>
      <c r="BE13" s="1748">
        <v>129155.89272565</v>
      </c>
      <c r="BF13" s="1748">
        <v>97997.298431460003</v>
      </c>
      <c r="BG13" s="1750">
        <v>161582.73913710998</v>
      </c>
      <c r="BH13" s="1748">
        <v>173083.02526095</v>
      </c>
      <c r="BI13" s="1748">
        <v>176577.12560909003</v>
      </c>
      <c r="BJ13" s="1749">
        <v>141136.22784060999</v>
      </c>
      <c r="BK13" s="1748">
        <v>143192.73251904</v>
      </c>
      <c r="BL13" s="1748">
        <v>150986.30286182</v>
      </c>
      <c r="BM13" s="1749">
        <v>140767.03667604001</v>
      </c>
      <c r="BN13" s="1748">
        <v>131922.29477069</v>
      </c>
      <c r="BO13" s="1748">
        <v>115626.27618523999</v>
      </c>
      <c r="BP13" s="1750">
        <v>92845.292282359995</v>
      </c>
    </row>
    <row r="14" spans="1:69" s="1729" customFormat="1" ht="15.75">
      <c r="A14" s="1752" t="s">
        <v>859</v>
      </c>
      <c r="B14" s="1748">
        <v>0</v>
      </c>
      <c r="C14" s="1748">
        <v>0</v>
      </c>
      <c r="D14" s="1748">
        <v>0</v>
      </c>
      <c r="E14" s="1748">
        <v>0</v>
      </c>
      <c r="F14" s="1748">
        <v>0</v>
      </c>
      <c r="G14" s="1748">
        <v>0</v>
      </c>
      <c r="H14" s="1748">
        <v>0</v>
      </c>
      <c r="I14" s="1748">
        <v>0</v>
      </c>
      <c r="J14" s="1748">
        <v>0</v>
      </c>
      <c r="K14" s="1748">
        <v>0</v>
      </c>
      <c r="L14" s="1748">
        <v>0</v>
      </c>
      <c r="M14" s="1748">
        <v>0</v>
      </c>
      <c r="N14" s="1748">
        <v>0</v>
      </c>
      <c r="O14" s="1748">
        <v>0</v>
      </c>
      <c r="P14" s="1748">
        <v>0</v>
      </c>
      <c r="Q14" s="1748">
        <v>0</v>
      </c>
      <c r="R14" s="1748">
        <v>0</v>
      </c>
      <c r="S14" s="1748">
        <v>0</v>
      </c>
      <c r="T14" s="1748">
        <v>0</v>
      </c>
      <c r="U14" s="1748">
        <v>0</v>
      </c>
      <c r="V14" s="1748">
        <v>0</v>
      </c>
      <c r="W14" s="1748">
        <v>0</v>
      </c>
      <c r="X14" s="1748">
        <v>0</v>
      </c>
      <c r="Y14" s="1748">
        <v>0</v>
      </c>
      <c r="Z14" s="1748">
        <v>0</v>
      </c>
      <c r="AA14" s="1748">
        <v>0</v>
      </c>
      <c r="AB14" s="1748">
        <v>0</v>
      </c>
      <c r="AC14" s="1748">
        <v>0</v>
      </c>
      <c r="AD14" s="1748">
        <v>0</v>
      </c>
      <c r="AE14" s="1748">
        <v>0</v>
      </c>
      <c r="AF14" s="1748">
        <v>0</v>
      </c>
      <c r="AG14" s="1748">
        <v>0</v>
      </c>
      <c r="AH14" s="1748">
        <v>0</v>
      </c>
      <c r="AI14" s="1748">
        <v>0</v>
      </c>
      <c r="AJ14" s="1748">
        <v>0</v>
      </c>
      <c r="AK14" s="1748">
        <v>0</v>
      </c>
      <c r="AL14" s="1748">
        <v>0</v>
      </c>
      <c r="AM14" s="1748">
        <v>0</v>
      </c>
      <c r="AN14" s="1748">
        <v>0</v>
      </c>
      <c r="AO14" s="1748">
        <v>0</v>
      </c>
      <c r="AP14" s="1748">
        <v>0</v>
      </c>
      <c r="AQ14" s="1748">
        <v>0</v>
      </c>
      <c r="AR14" s="1748">
        <v>0</v>
      </c>
      <c r="AS14" s="1748">
        <v>0</v>
      </c>
      <c r="AT14" s="1748">
        <v>0</v>
      </c>
      <c r="AU14" s="1748">
        <v>0</v>
      </c>
      <c r="AV14" s="1748">
        <v>0</v>
      </c>
      <c r="AW14" s="1748">
        <v>0</v>
      </c>
      <c r="AX14" s="1748">
        <v>0</v>
      </c>
      <c r="AY14" s="1748">
        <v>0</v>
      </c>
      <c r="AZ14" s="1748">
        <v>0</v>
      </c>
      <c r="BA14" s="1748">
        <v>0</v>
      </c>
      <c r="BB14" s="1748">
        <v>0</v>
      </c>
      <c r="BC14" s="1748">
        <v>0</v>
      </c>
      <c r="BD14" s="1749">
        <v>0</v>
      </c>
      <c r="BE14" s="1748">
        <v>0</v>
      </c>
      <c r="BF14" s="1748">
        <v>0</v>
      </c>
      <c r="BG14" s="1750">
        <v>0</v>
      </c>
      <c r="BH14" s="1748">
        <v>0</v>
      </c>
      <c r="BI14" s="1748">
        <v>0</v>
      </c>
      <c r="BJ14" s="1749">
        <v>0</v>
      </c>
      <c r="BK14" s="1748">
        <v>0</v>
      </c>
      <c r="BL14" s="1748">
        <v>0</v>
      </c>
      <c r="BM14" s="1749">
        <v>0</v>
      </c>
      <c r="BN14" s="1748">
        <v>0</v>
      </c>
      <c r="BO14" s="1748">
        <v>0</v>
      </c>
      <c r="BP14" s="1750">
        <v>0</v>
      </c>
    </row>
    <row r="15" spans="1:69" s="1729" customFormat="1" ht="15.75">
      <c r="A15" s="1141" t="s">
        <v>860</v>
      </c>
      <c r="B15" s="1745">
        <v>6599.7740230099998</v>
      </c>
      <c r="C15" s="1745">
        <v>1747.8776197</v>
      </c>
      <c r="D15" s="1745">
        <v>7870.9242127200005</v>
      </c>
      <c r="E15" s="1745">
        <v>8615.5048009900001</v>
      </c>
      <c r="F15" s="1745">
        <v>3526.13042842</v>
      </c>
      <c r="G15" s="1745">
        <v>2631.1178166499999</v>
      </c>
      <c r="H15" s="1745">
        <v>4581.04964595</v>
      </c>
      <c r="I15" s="1745">
        <v>4784.4829616100005</v>
      </c>
      <c r="J15" s="1745">
        <v>10717.78325065</v>
      </c>
      <c r="K15" s="1745">
        <v>7607.59360818</v>
      </c>
      <c r="L15" s="1745">
        <v>6269.8628426000005</v>
      </c>
      <c r="M15" s="1745">
        <v>5347.2546991499994</v>
      </c>
      <c r="N15" s="1745">
        <v>2204.9518319699996</v>
      </c>
      <c r="O15" s="1745">
        <v>3188.4772721199997</v>
      </c>
      <c r="P15" s="1745">
        <v>3406.3772390699996</v>
      </c>
      <c r="Q15" s="1745">
        <v>7983.1245538900002</v>
      </c>
      <c r="R15" s="1745">
        <v>6903.4664101799999</v>
      </c>
      <c r="S15" s="1745">
        <v>11379.00799735</v>
      </c>
      <c r="T15" s="1745">
        <v>12642.546011549999</v>
      </c>
      <c r="U15" s="1745">
        <v>11805.52471439</v>
      </c>
      <c r="V15" s="1745">
        <v>17733.86080531</v>
      </c>
      <c r="W15" s="1745">
        <v>25560.005160470002</v>
      </c>
      <c r="X15" s="1745">
        <v>28469.273546060002</v>
      </c>
      <c r="Y15" s="1745">
        <v>31388.743720420003</v>
      </c>
      <c r="Z15" s="1745">
        <v>32576.19912089</v>
      </c>
      <c r="AA15" s="1745">
        <v>21615.422123550001</v>
      </c>
      <c r="AB15" s="1745">
        <v>13671.840644299999</v>
      </c>
      <c r="AC15" s="1745">
        <v>36835.391531589994</v>
      </c>
      <c r="AD15" s="1745">
        <v>47176.429902620002</v>
      </c>
      <c r="AE15" s="1745">
        <v>50630.552455679994</v>
      </c>
      <c r="AF15" s="1745">
        <v>32314.597655689999</v>
      </c>
      <c r="AG15" s="1745">
        <v>27923.456077900002</v>
      </c>
      <c r="AH15" s="1745">
        <v>21766.000674320003</v>
      </c>
      <c r="AI15" s="1745">
        <v>25559.108164260004</v>
      </c>
      <c r="AJ15" s="1745">
        <v>18406.885183550003</v>
      </c>
      <c r="AK15" s="1745">
        <v>19627.153624340001</v>
      </c>
      <c r="AL15" s="1745">
        <v>16569.458335439998</v>
      </c>
      <c r="AM15" s="1745">
        <v>25098.243839139999</v>
      </c>
      <c r="AN15" s="1745">
        <v>26490.675111429999</v>
      </c>
      <c r="AO15" s="1745">
        <v>25505.472462540001</v>
      </c>
      <c r="AP15" s="1745">
        <v>30433.402280779999</v>
      </c>
      <c r="AQ15" s="1745">
        <v>26276.832128049999</v>
      </c>
      <c r="AR15" s="1745">
        <v>18152.935561100003</v>
      </c>
      <c r="AS15" s="1745">
        <v>30992.160542639998</v>
      </c>
      <c r="AT15" s="1745">
        <v>26493.848013799998</v>
      </c>
      <c r="AU15" s="1745">
        <v>26509.646459199997</v>
      </c>
      <c r="AV15" s="1745">
        <v>31475.86847945</v>
      </c>
      <c r="AW15" s="1745">
        <v>31118.738867209999</v>
      </c>
      <c r="AX15" s="1745">
        <v>22089.57667088</v>
      </c>
      <c r="AY15" s="1745">
        <v>41107.733823679999</v>
      </c>
      <c r="AZ15" s="1745">
        <v>27004.725143120002</v>
      </c>
      <c r="BA15" s="1745">
        <v>18637.654222179997</v>
      </c>
      <c r="BB15" s="1745">
        <v>21702.048028159999</v>
      </c>
      <c r="BC15" s="1745">
        <v>19985.939130610001</v>
      </c>
      <c r="BD15" s="1746">
        <v>12431.193815320001</v>
      </c>
      <c r="BE15" s="1745">
        <v>20439.68105309</v>
      </c>
      <c r="BF15" s="1745">
        <v>43585.587255459999</v>
      </c>
      <c r="BG15" s="1747">
        <v>13580.772294179998</v>
      </c>
      <c r="BH15" s="1745">
        <v>20387.664155789997</v>
      </c>
      <c r="BI15" s="1745">
        <v>13485.099974879999</v>
      </c>
      <c r="BJ15" s="1746">
        <v>19204.34358945</v>
      </c>
      <c r="BK15" s="1745">
        <v>21321.400316800002</v>
      </c>
      <c r="BL15" s="1745">
        <v>18596.438296159999</v>
      </c>
      <c r="BM15" s="1746">
        <v>19813.917160740002</v>
      </c>
      <c r="BN15" s="1745">
        <v>34883.960382720004</v>
      </c>
      <c r="BO15" s="1745">
        <v>14633.491529740002</v>
      </c>
      <c r="BP15" s="1747">
        <v>23255.26965916</v>
      </c>
      <c r="BQ15" s="374"/>
    </row>
    <row r="16" spans="1:69" s="374" customFormat="1" ht="15.75">
      <c r="A16" s="1150" t="s">
        <v>989</v>
      </c>
      <c r="B16" s="1745">
        <v>0</v>
      </c>
      <c r="C16" s="1745">
        <v>0</v>
      </c>
      <c r="D16" s="1745">
        <v>0</v>
      </c>
      <c r="E16" s="1745">
        <v>0</v>
      </c>
      <c r="F16" s="1745">
        <v>0</v>
      </c>
      <c r="G16" s="1745">
        <v>0</v>
      </c>
      <c r="H16" s="1745">
        <v>0</v>
      </c>
      <c r="I16" s="1745">
        <v>0</v>
      </c>
      <c r="J16" s="1745">
        <v>0</v>
      </c>
      <c r="K16" s="1745">
        <v>0</v>
      </c>
      <c r="L16" s="1745">
        <v>0</v>
      </c>
      <c r="M16" s="1745">
        <v>0</v>
      </c>
      <c r="N16" s="1745">
        <v>0</v>
      </c>
      <c r="O16" s="1745">
        <v>0</v>
      </c>
      <c r="P16" s="1745">
        <v>0</v>
      </c>
      <c r="Q16" s="1745">
        <v>0</v>
      </c>
      <c r="R16" s="1745">
        <v>0</v>
      </c>
      <c r="S16" s="1745">
        <v>0</v>
      </c>
      <c r="T16" s="1745">
        <v>0</v>
      </c>
      <c r="U16" s="1745">
        <v>0</v>
      </c>
      <c r="V16" s="1745">
        <v>0</v>
      </c>
      <c r="W16" s="1745">
        <v>0</v>
      </c>
      <c r="X16" s="1745">
        <v>0</v>
      </c>
      <c r="Y16" s="1745">
        <v>0</v>
      </c>
      <c r="Z16" s="1745">
        <v>0</v>
      </c>
      <c r="AA16" s="1745">
        <v>0</v>
      </c>
      <c r="AB16" s="1745">
        <v>0</v>
      </c>
      <c r="AC16" s="1745">
        <v>-69.816747000000007</v>
      </c>
      <c r="AD16" s="1745">
        <v>600.41927199999998</v>
      </c>
      <c r="AE16" s="1745">
        <v>161.19808499999999</v>
      </c>
      <c r="AF16" s="1745">
        <v>146.68710999999999</v>
      </c>
      <c r="AG16" s="1745">
        <v>253.37995699999999</v>
      </c>
      <c r="AH16" s="1745">
        <v>234.919331</v>
      </c>
      <c r="AI16" s="1745">
        <v>319.58281799999997</v>
      </c>
      <c r="AJ16" s="1745">
        <v>953.10711500000002</v>
      </c>
      <c r="AK16" s="1745">
        <v>1607.5696270000001</v>
      </c>
      <c r="AL16" s="1745">
        <v>0</v>
      </c>
      <c r="AM16" s="1745">
        <v>0</v>
      </c>
      <c r="AN16" s="1745">
        <v>0</v>
      </c>
      <c r="AO16" s="1745">
        <v>0</v>
      </c>
      <c r="AP16" s="1745">
        <v>0</v>
      </c>
      <c r="AQ16" s="1745">
        <v>0</v>
      </c>
      <c r="AR16" s="1745">
        <v>28.385349000000001</v>
      </c>
      <c r="AS16" s="1745">
        <v>27.351051999999999</v>
      </c>
      <c r="AT16" s="1745">
        <v>27.368946000000001</v>
      </c>
      <c r="AU16" s="1745">
        <v>31.329626000000001</v>
      </c>
      <c r="AV16" s="1745">
        <v>77.408859000000007</v>
      </c>
      <c r="AW16" s="1745">
        <v>84.809984999999998</v>
      </c>
      <c r="AX16" s="1745">
        <v>85.226178000000004</v>
      </c>
      <c r="AY16" s="1745">
        <v>136.60435100000001</v>
      </c>
      <c r="AZ16" s="1745">
        <v>238.090236</v>
      </c>
      <c r="BA16" s="1745">
        <v>241.01785799999999</v>
      </c>
      <c r="BB16" s="1745">
        <v>244.74202700000001</v>
      </c>
      <c r="BC16" s="1745">
        <v>318.74823099999998</v>
      </c>
      <c r="BD16" s="1746">
        <v>295.62667199999999</v>
      </c>
      <c r="BE16" s="1745">
        <v>336.79950700000001</v>
      </c>
      <c r="BF16" s="1745">
        <v>661.67206299999998</v>
      </c>
      <c r="BG16" s="1747">
        <v>73.890623000000005</v>
      </c>
      <c r="BH16" s="1745">
        <v>0.3</v>
      </c>
      <c r="BI16" s="1745">
        <v>0.3</v>
      </c>
      <c r="BJ16" s="1746">
        <v>0.3</v>
      </c>
      <c r="BK16" s="1745">
        <v>0.3</v>
      </c>
      <c r="BL16" s="1745">
        <v>0.3</v>
      </c>
      <c r="BM16" s="1746">
        <v>0.3</v>
      </c>
      <c r="BN16" s="1745">
        <v>0.3</v>
      </c>
      <c r="BO16" s="1745">
        <v>0.3</v>
      </c>
      <c r="BP16" s="1747">
        <v>0.3</v>
      </c>
      <c r="BQ16" s="1729"/>
    </row>
    <row r="17" spans="1:69" s="1729" customFormat="1" ht="15.75">
      <c r="A17" s="1150" t="s">
        <v>862</v>
      </c>
      <c r="B17" s="1748">
        <v>6599.7740230099998</v>
      </c>
      <c r="C17" s="1748">
        <v>1747.8776197</v>
      </c>
      <c r="D17" s="1748">
        <v>7870.9242127200005</v>
      </c>
      <c r="E17" s="1748">
        <v>8615.5048009900001</v>
      </c>
      <c r="F17" s="1748">
        <v>3526.13042842</v>
      </c>
      <c r="G17" s="1748">
        <v>2631.1178166499999</v>
      </c>
      <c r="H17" s="1748">
        <v>4581.04964595</v>
      </c>
      <c r="I17" s="1748">
        <v>4784.4829616100005</v>
      </c>
      <c r="J17" s="1748">
        <v>10717.78325065</v>
      </c>
      <c r="K17" s="1748">
        <v>7607.59360818</v>
      </c>
      <c r="L17" s="1748">
        <v>6269.8628426000005</v>
      </c>
      <c r="M17" s="1748">
        <v>5347.2546991499994</v>
      </c>
      <c r="N17" s="1748">
        <v>2204.9518319699996</v>
      </c>
      <c r="O17" s="1748">
        <v>3188.4772721199997</v>
      </c>
      <c r="P17" s="1748">
        <v>3406.3772390699996</v>
      </c>
      <c r="Q17" s="1748">
        <v>7983.1245538900002</v>
      </c>
      <c r="R17" s="1748">
        <v>6903.4664101799999</v>
      </c>
      <c r="S17" s="1748">
        <v>11379.00799735</v>
      </c>
      <c r="T17" s="1748">
        <v>12642.546011549999</v>
      </c>
      <c r="U17" s="1748">
        <v>11805.52471439</v>
      </c>
      <c r="V17" s="1748">
        <v>17733.86080531</v>
      </c>
      <c r="W17" s="1748">
        <v>25560.005160470002</v>
      </c>
      <c r="X17" s="1748">
        <v>28469.273546060002</v>
      </c>
      <c r="Y17" s="1748">
        <v>31388.743720420003</v>
      </c>
      <c r="Z17" s="1748">
        <v>32576.19912089</v>
      </c>
      <c r="AA17" s="1748">
        <v>21615.422123550001</v>
      </c>
      <c r="AB17" s="1748">
        <v>13671.840644299999</v>
      </c>
      <c r="AC17" s="1748">
        <v>36905.208278589998</v>
      </c>
      <c r="AD17" s="1748">
        <v>46576.010630620003</v>
      </c>
      <c r="AE17" s="1748">
        <v>50469.35437067999</v>
      </c>
      <c r="AF17" s="1748">
        <v>32167.91054569</v>
      </c>
      <c r="AG17" s="1748">
        <v>27670.076120900001</v>
      </c>
      <c r="AH17" s="1748">
        <v>21531.081343320002</v>
      </c>
      <c r="AI17" s="1748">
        <v>25239.525346260001</v>
      </c>
      <c r="AJ17" s="1748">
        <v>17453.778068550004</v>
      </c>
      <c r="AK17" s="1748">
        <v>18019.58399734</v>
      </c>
      <c r="AL17" s="1748">
        <v>16569.458335439998</v>
      </c>
      <c r="AM17" s="1748">
        <v>25098.243839139999</v>
      </c>
      <c r="AN17" s="1748">
        <v>26490.675111429999</v>
      </c>
      <c r="AO17" s="1748">
        <v>25505.472462540001</v>
      </c>
      <c r="AP17" s="1748">
        <v>30433.402280779999</v>
      </c>
      <c r="AQ17" s="1748">
        <v>26276.832128049999</v>
      </c>
      <c r="AR17" s="1748">
        <v>18124.550212100003</v>
      </c>
      <c r="AS17" s="1748">
        <v>30964.80949064</v>
      </c>
      <c r="AT17" s="1748">
        <v>26466.479067799999</v>
      </c>
      <c r="AU17" s="1748">
        <v>26478.316833199999</v>
      </c>
      <c r="AV17" s="1748">
        <v>31398.459620450001</v>
      </c>
      <c r="AW17" s="1748">
        <v>31033.928882209999</v>
      </c>
      <c r="AX17" s="1748">
        <v>22004.350492879999</v>
      </c>
      <c r="AY17" s="1748">
        <v>40971.129472679997</v>
      </c>
      <c r="AZ17" s="1748">
        <v>26766.634907120002</v>
      </c>
      <c r="BA17" s="1748">
        <v>18396.636364179998</v>
      </c>
      <c r="BB17" s="1748">
        <v>21457.306001159999</v>
      </c>
      <c r="BC17" s="1748">
        <v>19667.190899609999</v>
      </c>
      <c r="BD17" s="1749">
        <v>12135.567143320002</v>
      </c>
      <c r="BE17" s="1748">
        <v>20102.88154609</v>
      </c>
      <c r="BF17" s="1748">
        <v>42923.915192460001</v>
      </c>
      <c r="BG17" s="1750">
        <v>13506.881671179999</v>
      </c>
      <c r="BH17" s="1748">
        <v>20387.364155789997</v>
      </c>
      <c r="BI17" s="1748">
        <v>13484.799974879999</v>
      </c>
      <c r="BJ17" s="1749">
        <v>19204.043589450001</v>
      </c>
      <c r="BK17" s="1748">
        <v>21321.100316800002</v>
      </c>
      <c r="BL17" s="1748">
        <v>18596.138296159999</v>
      </c>
      <c r="BM17" s="1749">
        <v>19813.617160740003</v>
      </c>
      <c r="BN17" s="1748">
        <v>34883.660382720002</v>
      </c>
      <c r="BO17" s="1748">
        <v>14633.191529740001</v>
      </c>
      <c r="BP17" s="1750">
        <v>23254.96965916</v>
      </c>
    </row>
    <row r="18" spans="1:69" s="1729" customFormat="1" ht="15.75">
      <c r="A18" s="1751" t="s">
        <v>863</v>
      </c>
      <c r="B18" s="1748">
        <v>6599.7740230099998</v>
      </c>
      <c r="C18" s="1748">
        <v>1747.8776197</v>
      </c>
      <c r="D18" s="1748">
        <v>7870.9242127200005</v>
      </c>
      <c r="E18" s="1748">
        <v>8615.5048009900001</v>
      </c>
      <c r="F18" s="1748">
        <v>3526.13042842</v>
      </c>
      <c r="G18" s="1748">
        <v>2631.1178166499999</v>
      </c>
      <c r="H18" s="1748">
        <v>4581.04964595</v>
      </c>
      <c r="I18" s="1748">
        <v>4784.4829616100005</v>
      </c>
      <c r="J18" s="1748">
        <v>10717.78325065</v>
      </c>
      <c r="K18" s="1748">
        <v>7607.59360818</v>
      </c>
      <c r="L18" s="1748">
        <v>6269.8628426000005</v>
      </c>
      <c r="M18" s="1748">
        <v>5347.2546991499994</v>
      </c>
      <c r="N18" s="1748">
        <v>2204.9518319699996</v>
      </c>
      <c r="O18" s="1748">
        <v>3188.4772721199997</v>
      </c>
      <c r="P18" s="1748">
        <v>3406.3772390699996</v>
      </c>
      <c r="Q18" s="1748">
        <v>7983.1245538900002</v>
      </c>
      <c r="R18" s="1748">
        <v>6903.4664101799999</v>
      </c>
      <c r="S18" s="1748">
        <v>11379.00799735</v>
      </c>
      <c r="T18" s="1748">
        <v>12642.546011549999</v>
      </c>
      <c r="U18" s="1748">
        <v>11805.52471439</v>
      </c>
      <c r="V18" s="1748">
        <v>17733.86080531</v>
      </c>
      <c r="W18" s="1748">
        <v>25560.005160470002</v>
      </c>
      <c r="X18" s="1748">
        <v>28469.273546060002</v>
      </c>
      <c r="Y18" s="1748">
        <v>31388.743720420003</v>
      </c>
      <c r="Z18" s="1748">
        <v>32576.19912089</v>
      </c>
      <c r="AA18" s="1748">
        <v>21615.422123550001</v>
      </c>
      <c r="AB18" s="1748">
        <v>13671.840644299999</v>
      </c>
      <c r="AC18" s="1748">
        <v>36905.208278589998</v>
      </c>
      <c r="AD18" s="1748">
        <v>46576.010630620003</v>
      </c>
      <c r="AE18" s="1748">
        <v>50469.35437067999</v>
      </c>
      <c r="AF18" s="1748">
        <v>32167.91054569</v>
      </c>
      <c r="AG18" s="1748">
        <v>27670.076120900001</v>
      </c>
      <c r="AH18" s="1748">
        <v>21531.081343320002</v>
      </c>
      <c r="AI18" s="1748">
        <v>25239.525346260001</v>
      </c>
      <c r="AJ18" s="1748">
        <v>17453.778068550004</v>
      </c>
      <c r="AK18" s="1748">
        <v>18019.58399734</v>
      </c>
      <c r="AL18" s="1748">
        <v>15733.126572439998</v>
      </c>
      <c r="AM18" s="1748">
        <v>25098.243839139999</v>
      </c>
      <c r="AN18" s="1748">
        <v>26490.675111429999</v>
      </c>
      <c r="AO18" s="1748">
        <v>25505.472462540001</v>
      </c>
      <c r="AP18" s="1748">
        <v>30433.402280779999</v>
      </c>
      <c r="AQ18" s="1748">
        <v>26276.832128049999</v>
      </c>
      <c r="AR18" s="1748">
        <v>18124.550212100003</v>
      </c>
      <c r="AS18" s="1748">
        <v>30964.80949064</v>
      </c>
      <c r="AT18" s="1748">
        <v>26466.479067799999</v>
      </c>
      <c r="AU18" s="1748">
        <v>26478.316833199999</v>
      </c>
      <c r="AV18" s="1748">
        <v>31398.459620450001</v>
      </c>
      <c r="AW18" s="1748">
        <v>31033.928882209999</v>
      </c>
      <c r="AX18" s="1748">
        <v>22004.350492879999</v>
      </c>
      <c r="AY18" s="1748">
        <v>40971.129472679997</v>
      </c>
      <c r="AZ18" s="1748">
        <v>26766.634907120002</v>
      </c>
      <c r="BA18" s="1748">
        <v>18396.636364179998</v>
      </c>
      <c r="BB18" s="1748">
        <v>21457.306001159999</v>
      </c>
      <c r="BC18" s="1748">
        <v>19667.190899609999</v>
      </c>
      <c r="BD18" s="1749">
        <v>12135.567143320002</v>
      </c>
      <c r="BE18" s="1748">
        <v>20102.88154609</v>
      </c>
      <c r="BF18" s="1748">
        <v>42923.915192460001</v>
      </c>
      <c r="BG18" s="1750">
        <v>13506.881671179999</v>
      </c>
      <c r="BH18" s="1748">
        <v>20387.364155789997</v>
      </c>
      <c r="BI18" s="1748">
        <v>13484.799974879999</v>
      </c>
      <c r="BJ18" s="1749">
        <v>19204.043589450001</v>
      </c>
      <c r="BK18" s="1748">
        <v>21321.100316800002</v>
      </c>
      <c r="BL18" s="1748">
        <v>18596.138296159999</v>
      </c>
      <c r="BM18" s="1749">
        <v>19813.617160740003</v>
      </c>
      <c r="BN18" s="1748">
        <v>34883.660382720002</v>
      </c>
      <c r="BO18" s="1748">
        <v>14633.191529740001</v>
      </c>
      <c r="BP18" s="1750">
        <v>23254.96965916</v>
      </c>
    </row>
    <row r="19" spans="1:69" s="1729" customFormat="1" ht="15.75">
      <c r="A19" s="1751" t="s">
        <v>864</v>
      </c>
      <c r="B19" s="1748">
        <v>0</v>
      </c>
      <c r="C19" s="1748">
        <v>0</v>
      </c>
      <c r="D19" s="1748">
        <v>0</v>
      </c>
      <c r="E19" s="1748">
        <v>0</v>
      </c>
      <c r="F19" s="1748">
        <v>0</v>
      </c>
      <c r="G19" s="1748">
        <v>0</v>
      </c>
      <c r="H19" s="1748">
        <v>0</v>
      </c>
      <c r="I19" s="1748">
        <v>0</v>
      </c>
      <c r="J19" s="1748">
        <v>0</v>
      </c>
      <c r="K19" s="1748">
        <v>0</v>
      </c>
      <c r="L19" s="1748">
        <v>0</v>
      </c>
      <c r="M19" s="1748">
        <v>0</v>
      </c>
      <c r="N19" s="1748">
        <v>0</v>
      </c>
      <c r="O19" s="1748">
        <v>0</v>
      </c>
      <c r="P19" s="1748">
        <v>0</v>
      </c>
      <c r="Q19" s="1748">
        <v>0</v>
      </c>
      <c r="R19" s="1748">
        <v>0</v>
      </c>
      <c r="S19" s="1748">
        <v>0</v>
      </c>
      <c r="T19" s="1748">
        <v>0</v>
      </c>
      <c r="U19" s="1748">
        <v>0</v>
      </c>
      <c r="V19" s="1748">
        <v>0</v>
      </c>
      <c r="W19" s="1748">
        <v>0</v>
      </c>
      <c r="X19" s="1748">
        <v>0</v>
      </c>
      <c r="Y19" s="1748">
        <v>0</v>
      </c>
      <c r="Z19" s="1748">
        <v>0</v>
      </c>
      <c r="AA19" s="1748">
        <v>0</v>
      </c>
      <c r="AB19" s="1748">
        <v>0</v>
      </c>
      <c r="AC19" s="1748">
        <v>0</v>
      </c>
      <c r="AD19" s="1748">
        <v>0</v>
      </c>
      <c r="AE19" s="1748">
        <v>0</v>
      </c>
      <c r="AF19" s="1748">
        <v>0</v>
      </c>
      <c r="AG19" s="1748">
        <v>0</v>
      </c>
      <c r="AH19" s="1748">
        <v>0</v>
      </c>
      <c r="AI19" s="1748">
        <v>0</v>
      </c>
      <c r="AJ19" s="1748">
        <v>0</v>
      </c>
      <c r="AK19" s="1748">
        <v>0</v>
      </c>
      <c r="AL19" s="1748">
        <v>836.33176300000002</v>
      </c>
      <c r="AM19" s="1748">
        <v>0</v>
      </c>
      <c r="AN19" s="1748">
        <v>0</v>
      </c>
      <c r="AO19" s="1748">
        <v>0</v>
      </c>
      <c r="AP19" s="1748">
        <v>0</v>
      </c>
      <c r="AQ19" s="1748">
        <v>0</v>
      </c>
      <c r="AR19" s="1748">
        <v>0</v>
      </c>
      <c r="AS19" s="1748">
        <v>0</v>
      </c>
      <c r="AT19" s="1748">
        <v>0</v>
      </c>
      <c r="AU19" s="1748">
        <v>0</v>
      </c>
      <c r="AV19" s="1748">
        <v>0</v>
      </c>
      <c r="AW19" s="1748">
        <v>0</v>
      </c>
      <c r="AX19" s="1748">
        <v>0</v>
      </c>
      <c r="AY19" s="1748">
        <v>0</v>
      </c>
      <c r="AZ19" s="1748">
        <v>0</v>
      </c>
      <c r="BA19" s="1748">
        <v>0</v>
      </c>
      <c r="BB19" s="1748">
        <v>0</v>
      </c>
      <c r="BC19" s="1748">
        <v>0</v>
      </c>
      <c r="BD19" s="1749">
        <v>0</v>
      </c>
      <c r="BE19" s="1748">
        <v>0</v>
      </c>
      <c r="BF19" s="1748">
        <v>0</v>
      </c>
      <c r="BG19" s="1750">
        <v>0</v>
      </c>
      <c r="BH19" s="1748">
        <v>0</v>
      </c>
      <c r="BI19" s="1748">
        <v>0</v>
      </c>
      <c r="BJ19" s="1749">
        <v>0</v>
      </c>
      <c r="BK19" s="1748">
        <v>0</v>
      </c>
      <c r="BL19" s="1748">
        <v>0</v>
      </c>
      <c r="BM19" s="1749">
        <v>0</v>
      </c>
      <c r="BN19" s="1748">
        <v>0</v>
      </c>
      <c r="BO19" s="1748">
        <v>0</v>
      </c>
      <c r="BP19" s="1750">
        <v>0</v>
      </c>
    </row>
    <row r="20" spans="1:69" s="1729" customFormat="1" ht="15.75">
      <c r="A20" s="1751" t="s">
        <v>865</v>
      </c>
      <c r="B20" s="1748">
        <v>0</v>
      </c>
      <c r="C20" s="1748">
        <v>0</v>
      </c>
      <c r="D20" s="1748">
        <v>0</v>
      </c>
      <c r="E20" s="1748">
        <v>0</v>
      </c>
      <c r="F20" s="1748">
        <v>0</v>
      </c>
      <c r="G20" s="1748">
        <v>0</v>
      </c>
      <c r="H20" s="1748">
        <v>0</v>
      </c>
      <c r="I20" s="1748">
        <v>0</v>
      </c>
      <c r="J20" s="1748">
        <v>0</v>
      </c>
      <c r="K20" s="1748">
        <v>0</v>
      </c>
      <c r="L20" s="1748">
        <v>0</v>
      </c>
      <c r="M20" s="1748">
        <v>0</v>
      </c>
      <c r="N20" s="1748">
        <v>0</v>
      </c>
      <c r="O20" s="1748">
        <v>0</v>
      </c>
      <c r="P20" s="1748">
        <v>0</v>
      </c>
      <c r="Q20" s="1748">
        <v>0</v>
      </c>
      <c r="R20" s="1748">
        <v>0</v>
      </c>
      <c r="S20" s="1748">
        <v>0</v>
      </c>
      <c r="T20" s="1748">
        <v>0</v>
      </c>
      <c r="U20" s="1748">
        <v>0</v>
      </c>
      <c r="V20" s="1748">
        <v>0</v>
      </c>
      <c r="W20" s="1748">
        <v>0</v>
      </c>
      <c r="X20" s="1748">
        <v>0</v>
      </c>
      <c r="Y20" s="1748">
        <v>0</v>
      </c>
      <c r="Z20" s="1748">
        <v>0</v>
      </c>
      <c r="AA20" s="1748">
        <v>0</v>
      </c>
      <c r="AB20" s="1748">
        <v>0</v>
      </c>
      <c r="AC20" s="1748">
        <v>0</v>
      </c>
      <c r="AD20" s="1748">
        <v>0</v>
      </c>
      <c r="AE20" s="1748">
        <v>0</v>
      </c>
      <c r="AF20" s="1748">
        <v>0</v>
      </c>
      <c r="AG20" s="1748">
        <v>0</v>
      </c>
      <c r="AH20" s="1748">
        <v>0</v>
      </c>
      <c r="AI20" s="1748">
        <v>0</v>
      </c>
      <c r="AJ20" s="1748">
        <v>0</v>
      </c>
      <c r="AK20" s="1748">
        <v>0</v>
      </c>
      <c r="AL20" s="1748">
        <v>0</v>
      </c>
      <c r="AM20" s="1748">
        <v>0</v>
      </c>
      <c r="AN20" s="1748">
        <v>0</v>
      </c>
      <c r="AO20" s="1748">
        <v>0</v>
      </c>
      <c r="AP20" s="1748">
        <v>0</v>
      </c>
      <c r="AQ20" s="1748">
        <v>0</v>
      </c>
      <c r="AR20" s="1748">
        <v>0</v>
      </c>
      <c r="AS20" s="1748">
        <v>0</v>
      </c>
      <c r="AT20" s="1748">
        <v>0</v>
      </c>
      <c r="AU20" s="1748">
        <v>0</v>
      </c>
      <c r="AV20" s="1748">
        <v>0</v>
      </c>
      <c r="AW20" s="1748">
        <v>0</v>
      </c>
      <c r="AX20" s="1748">
        <v>0</v>
      </c>
      <c r="AY20" s="1748">
        <v>0</v>
      </c>
      <c r="AZ20" s="1748">
        <v>0</v>
      </c>
      <c r="BA20" s="1748">
        <v>0</v>
      </c>
      <c r="BB20" s="1748">
        <v>0</v>
      </c>
      <c r="BC20" s="1748">
        <v>0</v>
      </c>
      <c r="BD20" s="1749">
        <v>0</v>
      </c>
      <c r="BE20" s="1748">
        <v>0</v>
      </c>
      <c r="BF20" s="1748">
        <v>0</v>
      </c>
      <c r="BG20" s="1750">
        <v>0</v>
      </c>
      <c r="BH20" s="1748">
        <v>0</v>
      </c>
      <c r="BI20" s="1748">
        <v>0</v>
      </c>
      <c r="BJ20" s="1749">
        <v>0</v>
      </c>
      <c r="BK20" s="1748">
        <v>0</v>
      </c>
      <c r="BL20" s="1748">
        <v>0</v>
      </c>
      <c r="BM20" s="1749">
        <v>0</v>
      </c>
      <c r="BN20" s="1748">
        <v>0</v>
      </c>
      <c r="BO20" s="1748">
        <v>0</v>
      </c>
      <c r="BP20" s="1750">
        <v>0</v>
      </c>
    </row>
    <row r="21" spans="1:69" s="1729" customFormat="1" ht="15.75">
      <c r="A21" s="1150" t="s">
        <v>866</v>
      </c>
      <c r="B21" s="1748">
        <v>0</v>
      </c>
      <c r="C21" s="1748">
        <v>0</v>
      </c>
      <c r="D21" s="1748">
        <v>0</v>
      </c>
      <c r="E21" s="1748">
        <v>0</v>
      </c>
      <c r="F21" s="1748">
        <v>0</v>
      </c>
      <c r="G21" s="1748">
        <v>0</v>
      </c>
      <c r="H21" s="1748">
        <v>0</v>
      </c>
      <c r="I21" s="1748">
        <v>0</v>
      </c>
      <c r="J21" s="1748">
        <v>0</v>
      </c>
      <c r="K21" s="1748">
        <v>0</v>
      </c>
      <c r="L21" s="1748">
        <v>0</v>
      </c>
      <c r="M21" s="1748">
        <v>0</v>
      </c>
      <c r="N21" s="1748">
        <v>0</v>
      </c>
      <c r="O21" s="1748">
        <v>0</v>
      </c>
      <c r="P21" s="1748">
        <v>0</v>
      </c>
      <c r="Q21" s="1748">
        <v>0</v>
      </c>
      <c r="R21" s="1748">
        <v>0</v>
      </c>
      <c r="S21" s="1748">
        <v>0</v>
      </c>
      <c r="T21" s="1748">
        <v>0</v>
      </c>
      <c r="U21" s="1748">
        <v>0</v>
      </c>
      <c r="V21" s="1748">
        <v>0</v>
      </c>
      <c r="W21" s="1748">
        <v>0</v>
      </c>
      <c r="X21" s="1748">
        <v>0</v>
      </c>
      <c r="Y21" s="1748">
        <v>0</v>
      </c>
      <c r="Z21" s="1748">
        <v>0</v>
      </c>
      <c r="AA21" s="1748">
        <v>0</v>
      </c>
      <c r="AB21" s="1748">
        <v>0</v>
      </c>
      <c r="AC21" s="1748">
        <v>0</v>
      </c>
      <c r="AD21" s="1748">
        <v>0</v>
      </c>
      <c r="AE21" s="1748">
        <v>0</v>
      </c>
      <c r="AF21" s="1748">
        <v>0</v>
      </c>
      <c r="AG21" s="1748">
        <v>0</v>
      </c>
      <c r="AH21" s="1748">
        <v>0</v>
      </c>
      <c r="AI21" s="1748">
        <v>0</v>
      </c>
      <c r="AJ21" s="1748">
        <v>0</v>
      </c>
      <c r="AK21" s="1748">
        <v>0</v>
      </c>
      <c r="AL21" s="1748">
        <v>0</v>
      </c>
      <c r="AM21" s="1748">
        <v>0</v>
      </c>
      <c r="AN21" s="1748">
        <v>0</v>
      </c>
      <c r="AO21" s="1748">
        <v>0</v>
      </c>
      <c r="AP21" s="1748">
        <v>0</v>
      </c>
      <c r="AQ21" s="1748">
        <v>0</v>
      </c>
      <c r="AR21" s="1748">
        <v>0</v>
      </c>
      <c r="AS21" s="1748">
        <v>0</v>
      </c>
      <c r="AT21" s="1748">
        <v>0</v>
      </c>
      <c r="AU21" s="1748">
        <v>0</v>
      </c>
      <c r="AV21" s="1748">
        <v>0</v>
      </c>
      <c r="AW21" s="1748">
        <v>0</v>
      </c>
      <c r="AX21" s="1748">
        <v>0</v>
      </c>
      <c r="AY21" s="1748">
        <v>0</v>
      </c>
      <c r="AZ21" s="1748">
        <v>0</v>
      </c>
      <c r="BA21" s="1748">
        <v>0</v>
      </c>
      <c r="BB21" s="1748">
        <v>0</v>
      </c>
      <c r="BC21" s="1748">
        <v>0</v>
      </c>
      <c r="BD21" s="1749">
        <v>0</v>
      </c>
      <c r="BE21" s="1748">
        <v>0</v>
      </c>
      <c r="BF21" s="1748">
        <v>0</v>
      </c>
      <c r="BG21" s="1750">
        <v>0</v>
      </c>
      <c r="BH21" s="1748">
        <v>0</v>
      </c>
      <c r="BI21" s="1748">
        <v>0</v>
      </c>
      <c r="BJ21" s="1749">
        <v>0</v>
      </c>
      <c r="BK21" s="1748">
        <v>0</v>
      </c>
      <c r="BL21" s="1748">
        <v>0</v>
      </c>
      <c r="BM21" s="1749">
        <v>0</v>
      </c>
      <c r="BN21" s="1748">
        <v>0</v>
      </c>
      <c r="BO21" s="1748">
        <v>0</v>
      </c>
      <c r="BP21" s="1750">
        <v>0</v>
      </c>
    </row>
    <row r="22" spans="1:69" s="1729" customFormat="1" ht="15.75">
      <c r="A22" s="1145"/>
      <c r="B22" s="1748"/>
      <c r="C22" s="1748"/>
      <c r="D22" s="1748"/>
      <c r="E22" s="1748"/>
      <c r="F22" s="1748"/>
      <c r="G22" s="1748"/>
      <c r="H22" s="1748"/>
      <c r="I22" s="1748"/>
      <c r="J22" s="1748"/>
      <c r="K22" s="1748"/>
      <c r="L22" s="1748"/>
      <c r="M22" s="1748"/>
      <c r="N22" s="1748"/>
      <c r="O22" s="1748"/>
      <c r="P22" s="1748"/>
      <c r="Q22" s="1748"/>
      <c r="R22" s="1748"/>
      <c r="S22" s="1748"/>
      <c r="T22" s="1748"/>
      <c r="U22" s="1748"/>
      <c r="V22" s="1748"/>
      <c r="W22" s="1748"/>
      <c r="X22" s="1748"/>
      <c r="Y22" s="1748"/>
      <c r="Z22" s="1748"/>
      <c r="AA22" s="1748"/>
      <c r="AB22" s="1748"/>
      <c r="AC22" s="1748"/>
      <c r="AD22" s="1748"/>
      <c r="AE22" s="1748"/>
      <c r="AF22" s="1748"/>
      <c r="AG22" s="1748"/>
      <c r="AH22" s="1748"/>
      <c r="AI22" s="1748"/>
      <c r="AJ22" s="1748"/>
      <c r="AK22" s="1748"/>
      <c r="AL22" s="1748"/>
      <c r="AM22" s="1748"/>
      <c r="AN22" s="1748"/>
      <c r="AO22" s="1748"/>
      <c r="AP22" s="1748"/>
      <c r="AQ22" s="1748"/>
      <c r="AR22" s="1748"/>
      <c r="AS22" s="1748">
        <v>0</v>
      </c>
      <c r="AT22" s="1748"/>
      <c r="AU22" s="1748">
        <v>0</v>
      </c>
      <c r="AV22" s="1748"/>
      <c r="AW22" s="1748"/>
      <c r="AX22" s="1748"/>
      <c r="AY22" s="1748"/>
      <c r="AZ22" s="1748"/>
      <c r="BA22" s="1748"/>
      <c r="BB22" s="1748"/>
      <c r="BC22" s="1748"/>
      <c r="BD22" s="1749"/>
      <c r="BE22" s="1748"/>
      <c r="BF22" s="1748"/>
      <c r="BG22" s="1750"/>
      <c r="BH22" s="1748"/>
      <c r="BI22" s="1748"/>
      <c r="BJ22" s="1749"/>
      <c r="BK22" s="1748"/>
      <c r="BL22" s="1748"/>
      <c r="BM22" s="1749"/>
      <c r="BN22" s="1748"/>
      <c r="BO22" s="1748"/>
      <c r="BP22" s="1750"/>
    </row>
    <row r="23" spans="1:69" s="1729" customFormat="1" ht="15.75">
      <c r="A23" s="1141" t="s">
        <v>867</v>
      </c>
      <c r="B23" s="1745">
        <v>57211.118032040009</v>
      </c>
      <c r="C23" s="1745">
        <v>36984.765519790002</v>
      </c>
      <c r="D23" s="1745">
        <v>39957.539051170002</v>
      </c>
      <c r="E23" s="1745">
        <v>46265.360258350003</v>
      </c>
      <c r="F23" s="1745">
        <v>65100.449600629996</v>
      </c>
      <c r="G23" s="1745">
        <v>85773.283401669993</v>
      </c>
      <c r="H23" s="1745">
        <v>63491.720016569991</v>
      </c>
      <c r="I23" s="1745">
        <v>77663.578935019992</v>
      </c>
      <c r="J23" s="1745">
        <v>89144.212780540009</v>
      </c>
      <c r="K23" s="1745">
        <v>74955.877006619994</v>
      </c>
      <c r="L23" s="1745">
        <v>65913.949895860002</v>
      </c>
      <c r="M23" s="1745">
        <v>78676.493085940005</v>
      </c>
      <c r="N23" s="1745">
        <v>95012.186858929999</v>
      </c>
      <c r="O23" s="1745">
        <v>57573.006489059997</v>
      </c>
      <c r="P23" s="1745">
        <v>45547.228352160004</v>
      </c>
      <c r="Q23" s="1745">
        <v>61317.075119349989</v>
      </c>
      <c r="R23" s="1745">
        <v>72458.710888459987</v>
      </c>
      <c r="S23" s="1745">
        <v>67434.999080280002</v>
      </c>
      <c r="T23" s="1745">
        <v>80869.980812950002</v>
      </c>
      <c r="U23" s="1745">
        <v>68187.08382675999</v>
      </c>
      <c r="V23" s="1745">
        <v>71233.818025469998</v>
      </c>
      <c r="W23" s="1745">
        <v>74746.826789330007</v>
      </c>
      <c r="X23" s="1745">
        <v>148873.70969918999</v>
      </c>
      <c r="Y23" s="1745">
        <v>163574.90070363</v>
      </c>
      <c r="Z23" s="1745">
        <v>159172.17841875</v>
      </c>
      <c r="AA23" s="1745">
        <v>165682.07135735999</v>
      </c>
      <c r="AB23" s="1745">
        <v>155944.89188263001</v>
      </c>
      <c r="AC23" s="1745">
        <v>177265.99924048001</v>
      </c>
      <c r="AD23" s="1745">
        <v>207467.88685595998</v>
      </c>
      <c r="AE23" s="1745">
        <v>192507.91338965003</v>
      </c>
      <c r="AF23" s="1745">
        <v>221204.74394207</v>
      </c>
      <c r="AG23" s="1745">
        <v>187102.66688882001</v>
      </c>
      <c r="AH23" s="1745">
        <v>182406.14058059</v>
      </c>
      <c r="AI23" s="1745">
        <v>203145.66109764998</v>
      </c>
      <c r="AJ23" s="1745">
        <v>179596.20952295998</v>
      </c>
      <c r="AK23" s="1745">
        <v>163084.16011639999</v>
      </c>
      <c r="AL23" s="1745">
        <v>202972.07601446996</v>
      </c>
      <c r="AM23" s="1745">
        <v>202327.80552614</v>
      </c>
      <c r="AN23" s="1745">
        <v>202129.38852387</v>
      </c>
      <c r="AO23" s="1745">
        <v>195977.01210957</v>
      </c>
      <c r="AP23" s="1745">
        <v>195988.52474105</v>
      </c>
      <c r="AQ23" s="1745">
        <v>214390.61857326</v>
      </c>
      <c r="AR23" s="1745">
        <v>243434.28447763997</v>
      </c>
      <c r="AS23" s="1745">
        <v>256179.99965341997</v>
      </c>
      <c r="AT23" s="1745">
        <v>233684.31175411999</v>
      </c>
      <c r="AU23" s="1745">
        <v>151683.77326423998</v>
      </c>
      <c r="AV23" s="1745">
        <v>256148.69304226001</v>
      </c>
      <c r="AW23" s="1745">
        <v>284155.17908023001</v>
      </c>
      <c r="AX23" s="1745">
        <v>199124.17108964999</v>
      </c>
      <c r="AY23" s="1745">
        <v>195885.9552505</v>
      </c>
      <c r="AZ23" s="1745">
        <v>124417.88655875</v>
      </c>
      <c r="BA23" s="1745">
        <v>125346.22284222</v>
      </c>
      <c r="BB23" s="1745">
        <v>111624.34481198998</v>
      </c>
      <c r="BC23" s="1745">
        <v>113770.34804794</v>
      </c>
      <c r="BD23" s="1746">
        <v>126274.10209208002</v>
      </c>
      <c r="BE23" s="1745">
        <v>135939.22911801</v>
      </c>
      <c r="BF23" s="1745">
        <v>172401.95428185002</v>
      </c>
      <c r="BG23" s="1747">
        <v>120802.84026373998</v>
      </c>
      <c r="BH23" s="1745">
        <v>103895.86904430001</v>
      </c>
      <c r="BI23" s="1745">
        <v>122217.46466833999</v>
      </c>
      <c r="BJ23" s="1746">
        <v>125943.7073128</v>
      </c>
      <c r="BK23" s="1745">
        <v>149299.02531564998</v>
      </c>
      <c r="BL23" s="1745">
        <v>151586.67057168001</v>
      </c>
      <c r="BM23" s="1746">
        <v>229573.89010918999</v>
      </c>
      <c r="BN23" s="1745">
        <v>173864.30040641999</v>
      </c>
      <c r="BO23" s="1745">
        <v>140752.64548178</v>
      </c>
      <c r="BP23" s="1747">
        <v>117302.1683965</v>
      </c>
      <c r="BQ23" s="374"/>
    </row>
    <row r="24" spans="1:69" s="374" customFormat="1" ht="15.75">
      <c r="A24" s="1150" t="s">
        <v>868</v>
      </c>
      <c r="B24" s="1748">
        <v>40748.689794520003</v>
      </c>
      <c r="C24" s="1748">
        <v>19728.041222240001</v>
      </c>
      <c r="D24" s="1748">
        <v>23139.095241050003</v>
      </c>
      <c r="E24" s="1748">
        <v>29648.717438220003</v>
      </c>
      <c r="F24" s="1748">
        <v>35970.410597509996</v>
      </c>
      <c r="G24" s="1748">
        <v>56113.783216559998</v>
      </c>
      <c r="H24" s="1748">
        <v>37337.397446339994</v>
      </c>
      <c r="I24" s="1748">
        <v>51715.584917489999</v>
      </c>
      <c r="J24" s="1748">
        <v>64051.582713690004</v>
      </c>
      <c r="K24" s="1748">
        <v>54490.79936546</v>
      </c>
      <c r="L24" s="1748">
        <v>43804.993837730006</v>
      </c>
      <c r="M24" s="1748">
        <v>55743.720994849995</v>
      </c>
      <c r="N24" s="1748">
        <v>70887.027649030002</v>
      </c>
      <c r="O24" s="1748">
        <v>46478.839024250003</v>
      </c>
      <c r="P24" s="1748">
        <v>34733.442946720003</v>
      </c>
      <c r="Q24" s="1748">
        <v>52924.625133569993</v>
      </c>
      <c r="R24" s="1748">
        <v>60490.936534729997</v>
      </c>
      <c r="S24" s="1748">
        <v>54748.399662820004</v>
      </c>
      <c r="T24" s="1748">
        <v>67604.358630339993</v>
      </c>
      <c r="U24" s="1748">
        <v>55757.162502019994</v>
      </c>
      <c r="V24" s="1748">
        <v>61929.280430179999</v>
      </c>
      <c r="W24" s="1748">
        <v>66877.872161099993</v>
      </c>
      <c r="X24" s="1748">
        <v>103033.84046183</v>
      </c>
      <c r="Y24" s="1748">
        <v>117772.18959170001</v>
      </c>
      <c r="Z24" s="1748">
        <v>112237.38031589</v>
      </c>
      <c r="AA24" s="1748">
        <v>115431.69044855</v>
      </c>
      <c r="AB24" s="1748">
        <v>106128.67369909</v>
      </c>
      <c r="AC24" s="1748">
        <v>125614.38217919</v>
      </c>
      <c r="AD24" s="1748">
        <v>157892.29355693</v>
      </c>
      <c r="AE24" s="1748">
        <v>142793.55208729001</v>
      </c>
      <c r="AF24" s="1748">
        <v>160978.45423695998</v>
      </c>
      <c r="AG24" s="1748">
        <v>130800.28098878</v>
      </c>
      <c r="AH24" s="1748">
        <v>125118.94499460001</v>
      </c>
      <c r="AI24" s="1748">
        <v>143791.79206872001</v>
      </c>
      <c r="AJ24" s="1748">
        <v>115526.92729389999</v>
      </c>
      <c r="AK24" s="1748">
        <v>119544.47685655</v>
      </c>
      <c r="AL24" s="1748">
        <v>163047.69792129999</v>
      </c>
      <c r="AM24" s="1748">
        <v>164526.91870982002</v>
      </c>
      <c r="AN24" s="1748">
        <v>161182.75200060999</v>
      </c>
      <c r="AO24" s="1748">
        <v>159817.52211495998</v>
      </c>
      <c r="AP24" s="1748">
        <v>151677.75119216999</v>
      </c>
      <c r="AQ24" s="1748">
        <v>175197.57213752999</v>
      </c>
      <c r="AR24" s="1748">
        <v>200446.2359649</v>
      </c>
      <c r="AS24" s="1748">
        <v>213193.57748074</v>
      </c>
      <c r="AT24" s="1748">
        <v>192518.18071841</v>
      </c>
      <c r="AU24" s="1748">
        <v>65960.337441180003</v>
      </c>
      <c r="AV24" s="1748">
        <v>142889.00427839003</v>
      </c>
      <c r="AW24" s="1748">
        <v>141825.08558350001</v>
      </c>
      <c r="AX24" s="1748">
        <v>64217.778631729998</v>
      </c>
      <c r="AY24" s="1748">
        <v>69996.242793790007</v>
      </c>
      <c r="AZ24" s="1748">
        <v>58845.368753089999</v>
      </c>
      <c r="BA24" s="1748">
        <v>68222.913671889997</v>
      </c>
      <c r="BB24" s="1748">
        <v>60014.956504220005</v>
      </c>
      <c r="BC24" s="1748">
        <v>54424.531313530002</v>
      </c>
      <c r="BD24" s="1749">
        <v>74620.844646540005</v>
      </c>
      <c r="BE24" s="1748">
        <v>73988.964380199992</v>
      </c>
      <c r="BF24" s="1748">
        <v>122460.01349996999</v>
      </c>
      <c r="BG24" s="1750">
        <v>70849.158626749995</v>
      </c>
      <c r="BH24" s="1748">
        <v>61758.281905489996</v>
      </c>
      <c r="BI24" s="1748">
        <v>63484.492953649999</v>
      </c>
      <c r="BJ24" s="1749">
        <v>69264.071679970002</v>
      </c>
      <c r="BK24" s="1748">
        <v>75486.601032670005</v>
      </c>
      <c r="BL24" s="1748">
        <v>83893.370850770007</v>
      </c>
      <c r="BM24" s="1749">
        <v>140306.70481958002</v>
      </c>
      <c r="BN24" s="1748">
        <v>98953.551412039989</v>
      </c>
      <c r="BO24" s="1748">
        <v>75236.262311959988</v>
      </c>
      <c r="BP24" s="1750">
        <v>52875.383209840002</v>
      </c>
      <c r="BQ24" s="1729"/>
    </row>
    <row r="25" spans="1:69" s="1729" customFormat="1" ht="15.75">
      <c r="A25" s="1150" t="s">
        <v>653</v>
      </c>
      <c r="B25" s="1748">
        <v>0</v>
      </c>
      <c r="C25" s="1748">
        <v>0</v>
      </c>
      <c r="D25" s="1748">
        <v>0</v>
      </c>
      <c r="E25" s="1748">
        <v>0</v>
      </c>
      <c r="F25" s="1748">
        <v>0</v>
      </c>
      <c r="G25" s="1748">
        <v>0</v>
      </c>
      <c r="H25" s="1748">
        <v>0</v>
      </c>
      <c r="I25" s="1748">
        <v>0</v>
      </c>
      <c r="J25" s="1748">
        <v>0</v>
      </c>
      <c r="K25" s="1748">
        <v>0</v>
      </c>
      <c r="L25" s="1748">
        <v>0</v>
      </c>
      <c r="M25" s="1748">
        <v>0</v>
      </c>
      <c r="N25" s="1748">
        <v>0</v>
      </c>
      <c r="O25" s="1748">
        <v>0</v>
      </c>
      <c r="P25" s="1748">
        <v>0</v>
      </c>
      <c r="Q25" s="1748">
        <v>0</v>
      </c>
      <c r="R25" s="1748">
        <v>0</v>
      </c>
      <c r="S25" s="1748">
        <v>0</v>
      </c>
      <c r="T25" s="1748">
        <v>0</v>
      </c>
      <c r="U25" s="1748">
        <v>0</v>
      </c>
      <c r="V25" s="1748">
        <v>0</v>
      </c>
      <c r="W25" s="1748">
        <v>0</v>
      </c>
      <c r="X25" s="1748">
        <v>0</v>
      </c>
      <c r="Y25" s="1748">
        <v>0</v>
      </c>
      <c r="Z25" s="1748">
        <v>0</v>
      </c>
      <c r="AA25" s="1748">
        <v>0</v>
      </c>
      <c r="AB25" s="1748">
        <v>0</v>
      </c>
      <c r="AC25" s="1748">
        <v>0</v>
      </c>
      <c r="AD25" s="1748">
        <v>0</v>
      </c>
      <c r="AE25" s="1748">
        <v>0</v>
      </c>
      <c r="AF25" s="1748">
        <v>0</v>
      </c>
      <c r="AG25" s="1748">
        <v>0</v>
      </c>
      <c r="AH25" s="1748">
        <v>0</v>
      </c>
      <c r="AI25" s="1748">
        <v>0</v>
      </c>
      <c r="AJ25" s="1748">
        <v>0</v>
      </c>
      <c r="AK25" s="1748">
        <v>0</v>
      </c>
      <c r="AL25" s="1748">
        <v>0</v>
      </c>
      <c r="AM25" s="1748">
        <v>0</v>
      </c>
      <c r="AN25" s="1748">
        <v>0</v>
      </c>
      <c r="AO25" s="1748">
        <v>0</v>
      </c>
      <c r="AP25" s="1748">
        <v>0</v>
      </c>
      <c r="AQ25" s="1748">
        <v>0</v>
      </c>
      <c r="AR25" s="1748">
        <v>0</v>
      </c>
      <c r="AS25" s="1748">
        <v>0</v>
      </c>
      <c r="AT25" s="1748">
        <v>0</v>
      </c>
      <c r="AU25" s="1748">
        <v>46532.594072620006</v>
      </c>
      <c r="AV25" s="1748">
        <v>63210.65898837</v>
      </c>
      <c r="AW25" s="1748">
        <v>79173.936516469999</v>
      </c>
      <c r="AX25" s="1748">
        <v>67773.323658950001</v>
      </c>
      <c r="AY25" s="1748">
        <v>54795.019248379998</v>
      </c>
      <c r="AZ25" s="1748">
        <v>0</v>
      </c>
      <c r="BA25" s="1748">
        <v>0</v>
      </c>
      <c r="BB25" s="1748">
        <v>0</v>
      </c>
      <c r="BC25" s="1748">
        <v>0</v>
      </c>
      <c r="BD25" s="1749">
        <v>0</v>
      </c>
      <c r="BE25" s="1748">
        <v>0</v>
      </c>
      <c r="BF25" s="1748">
        <v>0</v>
      </c>
      <c r="BG25" s="1750">
        <v>0</v>
      </c>
      <c r="BH25" s="1748">
        <v>0</v>
      </c>
      <c r="BI25" s="1748">
        <v>0</v>
      </c>
      <c r="BJ25" s="1749">
        <v>0</v>
      </c>
      <c r="BK25" s="1748">
        <v>0</v>
      </c>
      <c r="BL25" s="1748">
        <v>0</v>
      </c>
      <c r="BM25" s="1749">
        <v>0</v>
      </c>
      <c r="BN25" s="1748">
        <v>0</v>
      </c>
      <c r="BO25" s="1748">
        <v>0</v>
      </c>
      <c r="BP25" s="1750">
        <v>0</v>
      </c>
    </row>
    <row r="26" spans="1:69" s="1729" customFormat="1" ht="15.75">
      <c r="A26" s="1150" t="s">
        <v>339</v>
      </c>
      <c r="B26" s="1748">
        <v>16462.428237520002</v>
      </c>
      <c r="C26" s="1748">
        <v>17256.724297549998</v>
      </c>
      <c r="D26" s="1748">
        <v>16818.443810119999</v>
      </c>
      <c r="E26" s="1748">
        <v>16616.64282013</v>
      </c>
      <c r="F26" s="1748">
        <v>29130.039003120004</v>
      </c>
      <c r="G26" s="1748">
        <v>29659.500185110002</v>
      </c>
      <c r="H26" s="1748">
        <v>26154.322570230001</v>
      </c>
      <c r="I26" s="1748">
        <v>25947.99401753</v>
      </c>
      <c r="J26" s="1748">
        <v>25092.630066849997</v>
      </c>
      <c r="K26" s="1748">
        <v>20465.077641159998</v>
      </c>
      <c r="L26" s="1748">
        <v>22108.956058129999</v>
      </c>
      <c r="M26" s="1748">
        <v>22932.772091089995</v>
      </c>
      <c r="N26" s="1748">
        <v>24125.159209900001</v>
      </c>
      <c r="O26" s="1748">
        <v>11094.167464810002</v>
      </c>
      <c r="P26" s="1748">
        <v>10813.785405440001</v>
      </c>
      <c r="Q26" s="1748">
        <v>8392.4499857800001</v>
      </c>
      <c r="R26" s="1748">
        <v>11967.774353729999</v>
      </c>
      <c r="S26" s="1748">
        <v>12686.599417459998</v>
      </c>
      <c r="T26" s="1748">
        <v>13265.622182610001</v>
      </c>
      <c r="U26" s="1748">
        <v>12429.92132474</v>
      </c>
      <c r="V26" s="1748">
        <v>9304.5375952900013</v>
      </c>
      <c r="W26" s="1748">
        <v>7868.9546282299998</v>
      </c>
      <c r="X26" s="1748">
        <v>45839.869237359999</v>
      </c>
      <c r="Y26" s="1748">
        <v>45802.711111930003</v>
      </c>
      <c r="Z26" s="1748">
        <v>46934.798102859997</v>
      </c>
      <c r="AA26" s="1748">
        <v>50250.380908809995</v>
      </c>
      <c r="AB26" s="1748">
        <v>49816.218183540004</v>
      </c>
      <c r="AC26" s="1748">
        <v>51651.617061290002</v>
      </c>
      <c r="AD26" s="1748">
        <v>49575.593299029999</v>
      </c>
      <c r="AE26" s="1748">
        <v>49714.361302359997</v>
      </c>
      <c r="AF26" s="1748">
        <v>60226.289705110001</v>
      </c>
      <c r="AG26" s="1748">
        <v>56302.385900040004</v>
      </c>
      <c r="AH26" s="1748">
        <v>57287.195585989997</v>
      </c>
      <c r="AI26" s="1748">
        <v>59353.869028929999</v>
      </c>
      <c r="AJ26" s="1748">
        <v>64069.282229059994</v>
      </c>
      <c r="AK26" s="1748">
        <v>43539.683259849997</v>
      </c>
      <c r="AL26" s="1748">
        <v>39924.378093169995</v>
      </c>
      <c r="AM26" s="1748">
        <v>37800.886816320002</v>
      </c>
      <c r="AN26" s="1748">
        <v>40946.63652326</v>
      </c>
      <c r="AO26" s="1748">
        <v>36159.489994609998</v>
      </c>
      <c r="AP26" s="1748">
        <v>44310.773548880003</v>
      </c>
      <c r="AQ26" s="1748">
        <v>39193.046435729993</v>
      </c>
      <c r="AR26" s="1748">
        <v>42988.048512739995</v>
      </c>
      <c r="AS26" s="1748">
        <v>42986.422172680002</v>
      </c>
      <c r="AT26" s="1748">
        <v>41166.131035710001</v>
      </c>
      <c r="AU26" s="1748">
        <v>39190.841750440006</v>
      </c>
      <c r="AV26" s="1748">
        <v>50049.029775499999</v>
      </c>
      <c r="AW26" s="1748">
        <v>63156.156980259999</v>
      </c>
      <c r="AX26" s="1748">
        <v>67133.068798969995</v>
      </c>
      <c r="AY26" s="1748">
        <v>71094.693208330005</v>
      </c>
      <c r="AZ26" s="1748">
        <v>65572.517805659998</v>
      </c>
      <c r="BA26" s="1748">
        <v>57123.309170330002</v>
      </c>
      <c r="BB26" s="1748">
        <v>51609.388307769994</v>
      </c>
      <c r="BC26" s="1748">
        <v>59345.81673441</v>
      </c>
      <c r="BD26" s="1749">
        <v>51653.257445540003</v>
      </c>
      <c r="BE26" s="1748">
        <v>61950.264737810001</v>
      </c>
      <c r="BF26" s="1748">
        <v>49941.940781879995</v>
      </c>
      <c r="BG26" s="1750">
        <v>49953.681636989997</v>
      </c>
      <c r="BH26" s="1748">
        <v>42137.587138810006</v>
      </c>
      <c r="BI26" s="1748">
        <v>58732.971714689993</v>
      </c>
      <c r="BJ26" s="1749">
        <v>56679.635632830003</v>
      </c>
      <c r="BK26" s="1748">
        <v>73812.424282979991</v>
      </c>
      <c r="BL26" s="1748">
        <v>67693.299720909999</v>
      </c>
      <c r="BM26" s="1749">
        <v>89267.185289610003</v>
      </c>
      <c r="BN26" s="1748">
        <v>74910.748994380003</v>
      </c>
      <c r="BO26" s="1748">
        <v>65516.383169820008</v>
      </c>
      <c r="BP26" s="1750">
        <v>64426.785186659996</v>
      </c>
    </row>
    <row r="27" spans="1:69" s="1729" customFormat="1" ht="15.75">
      <c r="A27" s="1150" t="s">
        <v>870</v>
      </c>
      <c r="B27" s="1748">
        <v>0</v>
      </c>
      <c r="C27" s="1748">
        <v>0</v>
      </c>
      <c r="D27" s="1748">
        <v>0</v>
      </c>
      <c r="E27" s="1748">
        <v>0</v>
      </c>
      <c r="F27" s="1748">
        <v>0</v>
      </c>
      <c r="G27" s="1748">
        <v>0</v>
      </c>
      <c r="H27" s="1748">
        <v>0</v>
      </c>
      <c r="I27" s="1748">
        <v>0</v>
      </c>
      <c r="J27" s="1748">
        <v>0</v>
      </c>
      <c r="K27" s="1748">
        <v>0</v>
      </c>
      <c r="L27" s="1748">
        <v>0</v>
      </c>
      <c r="M27" s="1748">
        <v>0</v>
      </c>
      <c r="N27" s="1748">
        <v>0</v>
      </c>
      <c r="O27" s="1748">
        <v>0</v>
      </c>
      <c r="P27" s="1748">
        <v>0</v>
      </c>
      <c r="Q27" s="1748">
        <v>0</v>
      </c>
      <c r="R27" s="1748">
        <v>0</v>
      </c>
      <c r="S27" s="1748">
        <v>0</v>
      </c>
      <c r="T27" s="1748">
        <v>0</v>
      </c>
      <c r="U27" s="1748">
        <v>0</v>
      </c>
      <c r="V27" s="1748">
        <v>0</v>
      </c>
      <c r="W27" s="1748">
        <v>0</v>
      </c>
      <c r="X27" s="1748">
        <v>0</v>
      </c>
      <c r="Y27" s="1748">
        <v>0</v>
      </c>
      <c r="Z27" s="1748">
        <v>0</v>
      </c>
      <c r="AA27" s="1748">
        <v>0</v>
      </c>
      <c r="AB27" s="1748">
        <v>0</v>
      </c>
      <c r="AC27" s="1748">
        <v>0</v>
      </c>
      <c r="AD27" s="1748">
        <v>0</v>
      </c>
      <c r="AE27" s="1748">
        <v>0</v>
      </c>
      <c r="AF27" s="1748">
        <v>0</v>
      </c>
      <c r="AG27" s="1748">
        <v>0</v>
      </c>
      <c r="AH27" s="1748">
        <v>0</v>
      </c>
      <c r="AI27" s="1748">
        <v>0</v>
      </c>
      <c r="AJ27" s="1748">
        <v>0</v>
      </c>
      <c r="AK27" s="1748">
        <v>0</v>
      </c>
      <c r="AL27" s="1748">
        <v>0</v>
      </c>
      <c r="AM27" s="1748">
        <v>0</v>
      </c>
      <c r="AN27" s="1748">
        <v>0</v>
      </c>
      <c r="AO27" s="1748">
        <v>0</v>
      </c>
      <c r="AP27" s="1748">
        <v>0</v>
      </c>
      <c r="AQ27" s="1748">
        <v>0</v>
      </c>
      <c r="AR27" s="1748">
        <v>0</v>
      </c>
      <c r="AS27" s="1748">
        <v>0</v>
      </c>
      <c r="AT27" s="1748">
        <v>0</v>
      </c>
      <c r="AU27" s="1748">
        <v>0</v>
      </c>
      <c r="AV27" s="1748">
        <v>0</v>
      </c>
      <c r="AW27" s="1748">
        <v>0</v>
      </c>
      <c r="AX27" s="1748">
        <v>0</v>
      </c>
      <c r="AY27" s="1748">
        <v>0</v>
      </c>
      <c r="AZ27" s="1748">
        <v>0</v>
      </c>
      <c r="BA27" s="1748">
        <v>0</v>
      </c>
      <c r="BB27" s="1748">
        <v>0</v>
      </c>
      <c r="BC27" s="1748">
        <v>0</v>
      </c>
      <c r="BD27" s="1749">
        <v>0</v>
      </c>
      <c r="BE27" s="1748">
        <v>0</v>
      </c>
      <c r="BF27" s="1748">
        <v>0</v>
      </c>
      <c r="BG27" s="1750">
        <v>0</v>
      </c>
      <c r="BH27" s="1748">
        <v>0</v>
      </c>
      <c r="BI27" s="1748">
        <v>0</v>
      </c>
      <c r="BJ27" s="1749">
        <v>0</v>
      </c>
      <c r="BK27" s="1748">
        <v>0</v>
      </c>
      <c r="BL27" s="1748">
        <v>0</v>
      </c>
      <c r="BM27" s="1749">
        <v>0</v>
      </c>
      <c r="BN27" s="1748">
        <v>0</v>
      </c>
      <c r="BO27" s="1748">
        <v>0</v>
      </c>
      <c r="BP27" s="1750">
        <v>0</v>
      </c>
    </row>
    <row r="28" spans="1:69" s="1729" customFormat="1" ht="15.75">
      <c r="A28" s="1150" t="s">
        <v>871</v>
      </c>
      <c r="B28" s="1748">
        <v>0</v>
      </c>
      <c r="C28" s="1748">
        <v>0</v>
      </c>
      <c r="D28" s="1748">
        <v>0</v>
      </c>
      <c r="E28" s="1748">
        <v>0</v>
      </c>
      <c r="F28" s="1748">
        <v>0</v>
      </c>
      <c r="G28" s="1748">
        <v>0</v>
      </c>
      <c r="H28" s="1748">
        <v>0</v>
      </c>
      <c r="I28" s="1748">
        <v>0</v>
      </c>
      <c r="J28" s="1748">
        <v>0</v>
      </c>
      <c r="K28" s="1748">
        <v>0</v>
      </c>
      <c r="L28" s="1748">
        <v>0</v>
      </c>
      <c r="M28" s="1748">
        <v>0</v>
      </c>
      <c r="N28" s="1748">
        <v>0</v>
      </c>
      <c r="O28" s="1748">
        <v>0</v>
      </c>
      <c r="P28" s="1748">
        <v>0</v>
      </c>
      <c r="Q28" s="1748">
        <v>0</v>
      </c>
      <c r="R28" s="1748">
        <v>0</v>
      </c>
      <c r="S28" s="1748">
        <v>0</v>
      </c>
      <c r="T28" s="1748">
        <v>0</v>
      </c>
      <c r="U28" s="1748">
        <v>0</v>
      </c>
      <c r="V28" s="1748">
        <v>0</v>
      </c>
      <c r="W28" s="1748">
        <v>0</v>
      </c>
      <c r="X28" s="1748">
        <v>0</v>
      </c>
      <c r="Y28" s="1748">
        <v>0</v>
      </c>
      <c r="Z28" s="1748">
        <v>0</v>
      </c>
      <c r="AA28" s="1748">
        <v>0</v>
      </c>
      <c r="AB28" s="1748">
        <v>0</v>
      </c>
      <c r="AC28" s="1748">
        <v>0</v>
      </c>
      <c r="AD28" s="1748">
        <v>0</v>
      </c>
      <c r="AE28" s="1748">
        <v>0</v>
      </c>
      <c r="AF28" s="1748">
        <v>0</v>
      </c>
      <c r="AG28" s="1748">
        <v>0</v>
      </c>
      <c r="AH28" s="1748">
        <v>0</v>
      </c>
      <c r="AI28" s="1748">
        <v>0</v>
      </c>
      <c r="AJ28" s="1748">
        <v>0</v>
      </c>
      <c r="AK28" s="1748">
        <v>0</v>
      </c>
      <c r="AL28" s="1748">
        <v>0</v>
      </c>
      <c r="AM28" s="1748">
        <v>0</v>
      </c>
      <c r="AN28" s="1748">
        <v>0</v>
      </c>
      <c r="AO28" s="1748">
        <v>0</v>
      </c>
      <c r="AP28" s="1748">
        <v>0</v>
      </c>
      <c r="AQ28" s="1748">
        <v>0</v>
      </c>
      <c r="AR28" s="1748">
        <v>0</v>
      </c>
      <c r="AS28" s="1748">
        <v>0</v>
      </c>
      <c r="AT28" s="1748">
        <v>0</v>
      </c>
      <c r="AU28" s="1748">
        <v>0</v>
      </c>
      <c r="AV28" s="1748">
        <v>0</v>
      </c>
      <c r="AW28" s="1748">
        <v>0</v>
      </c>
      <c r="AX28" s="1748">
        <v>0</v>
      </c>
      <c r="AY28" s="1748">
        <v>0</v>
      </c>
      <c r="AZ28" s="1748">
        <v>0</v>
      </c>
      <c r="BA28" s="1748">
        <v>0</v>
      </c>
      <c r="BB28" s="1748">
        <v>0</v>
      </c>
      <c r="BC28" s="1748">
        <v>0</v>
      </c>
      <c r="BD28" s="1749">
        <v>0</v>
      </c>
      <c r="BE28" s="1748">
        <v>0</v>
      </c>
      <c r="BF28" s="1748">
        <v>0</v>
      </c>
      <c r="BG28" s="1750">
        <v>0</v>
      </c>
      <c r="BH28" s="1748">
        <v>0</v>
      </c>
      <c r="BI28" s="1748">
        <v>0</v>
      </c>
      <c r="BJ28" s="1749">
        <v>0</v>
      </c>
      <c r="BK28" s="1748">
        <v>0</v>
      </c>
      <c r="BL28" s="1748">
        <v>0</v>
      </c>
      <c r="BM28" s="1749">
        <v>0</v>
      </c>
      <c r="BN28" s="1748">
        <v>0</v>
      </c>
      <c r="BO28" s="1748">
        <v>0</v>
      </c>
      <c r="BP28" s="1750">
        <v>0</v>
      </c>
    </row>
    <row r="29" spans="1:69" s="1729" customFormat="1" ht="15.75">
      <c r="A29" s="1149"/>
      <c r="B29" s="1748"/>
      <c r="C29" s="1748"/>
      <c r="D29" s="1748"/>
      <c r="E29" s="1748"/>
      <c r="F29" s="1748"/>
      <c r="G29" s="1748"/>
      <c r="H29" s="1748"/>
      <c r="I29" s="1748"/>
      <c r="J29" s="1748"/>
      <c r="K29" s="1748"/>
      <c r="L29" s="1748"/>
      <c r="M29" s="1748"/>
      <c r="N29" s="1748"/>
      <c r="O29" s="1748"/>
      <c r="P29" s="1748"/>
      <c r="Q29" s="1748"/>
      <c r="R29" s="1748"/>
      <c r="S29" s="1748"/>
      <c r="T29" s="1748"/>
      <c r="U29" s="1748"/>
      <c r="V29" s="1748"/>
      <c r="W29" s="1748"/>
      <c r="X29" s="1748"/>
      <c r="Y29" s="1748"/>
      <c r="Z29" s="1748"/>
      <c r="AA29" s="1748"/>
      <c r="AB29" s="1748"/>
      <c r="AC29" s="1748"/>
      <c r="AD29" s="1748"/>
      <c r="AE29" s="1748"/>
      <c r="AF29" s="1748"/>
      <c r="AG29" s="1748"/>
      <c r="AH29" s="1748"/>
      <c r="AI29" s="1748"/>
      <c r="AJ29" s="1748"/>
      <c r="AK29" s="1748"/>
      <c r="AL29" s="1748"/>
      <c r="AM29" s="1748"/>
      <c r="AN29" s="1748"/>
      <c r="AO29" s="1748"/>
      <c r="AP29" s="1748"/>
      <c r="AQ29" s="1748"/>
      <c r="AR29" s="1748"/>
      <c r="AS29" s="1748">
        <v>0</v>
      </c>
      <c r="AT29" s="1748"/>
      <c r="AU29" s="1748">
        <v>0</v>
      </c>
      <c r="AV29" s="1748"/>
      <c r="AW29" s="1748"/>
      <c r="AX29" s="1748"/>
      <c r="AY29" s="1748"/>
      <c r="AZ29" s="1748"/>
      <c r="BA29" s="1748"/>
      <c r="BB29" s="1748"/>
      <c r="BC29" s="1748"/>
      <c r="BD29" s="1749"/>
      <c r="BE29" s="1748"/>
      <c r="BF29" s="1748"/>
      <c r="BG29" s="1750"/>
      <c r="BH29" s="1748"/>
      <c r="BI29" s="1748"/>
      <c r="BJ29" s="1749"/>
      <c r="BK29" s="1748"/>
      <c r="BL29" s="1748"/>
      <c r="BM29" s="1749"/>
      <c r="BN29" s="1748"/>
      <c r="BO29" s="1748"/>
      <c r="BP29" s="1750"/>
    </row>
    <row r="30" spans="1:69" s="1729" customFormat="1" ht="15.75">
      <c r="A30" s="1141" t="s">
        <v>872</v>
      </c>
      <c r="B30" s="1745">
        <v>0</v>
      </c>
      <c r="C30" s="1745">
        <v>0</v>
      </c>
      <c r="D30" s="1745">
        <v>0</v>
      </c>
      <c r="E30" s="1745">
        <v>0</v>
      </c>
      <c r="F30" s="1745">
        <v>0</v>
      </c>
      <c r="G30" s="1745">
        <v>0</v>
      </c>
      <c r="H30" s="1745">
        <v>0</v>
      </c>
      <c r="I30" s="1745">
        <v>0</v>
      </c>
      <c r="J30" s="1745">
        <v>0</v>
      </c>
      <c r="K30" s="1745">
        <v>0</v>
      </c>
      <c r="L30" s="1745">
        <v>0</v>
      </c>
      <c r="M30" s="1745">
        <v>0</v>
      </c>
      <c r="N30" s="1745">
        <v>0</v>
      </c>
      <c r="O30" s="1745">
        <v>0</v>
      </c>
      <c r="P30" s="1745">
        <v>0</v>
      </c>
      <c r="Q30" s="1745">
        <v>0</v>
      </c>
      <c r="R30" s="1745">
        <v>0</v>
      </c>
      <c r="S30" s="1745">
        <v>0</v>
      </c>
      <c r="T30" s="1745">
        <v>0</v>
      </c>
      <c r="U30" s="1745">
        <v>0</v>
      </c>
      <c r="V30" s="1745">
        <v>0</v>
      </c>
      <c r="W30" s="1745">
        <v>0</v>
      </c>
      <c r="X30" s="1745">
        <v>8980.7745340000001</v>
      </c>
      <c r="Y30" s="1745">
        <v>8981.8717359999991</v>
      </c>
      <c r="Z30" s="1745">
        <v>8906.2717119999998</v>
      </c>
      <c r="AA30" s="1745">
        <v>5174.1428450000003</v>
      </c>
      <c r="AB30" s="1745">
        <v>5259.0761030000003</v>
      </c>
      <c r="AC30" s="1745">
        <v>1650.1413620000001</v>
      </c>
      <c r="AD30" s="1745">
        <v>4962.0555949999998</v>
      </c>
      <c r="AE30" s="1745">
        <v>1634.8127179999999</v>
      </c>
      <c r="AF30" s="1745">
        <v>1553.286312</v>
      </c>
      <c r="AG30" s="1745">
        <v>1553.286312</v>
      </c>
      <c r="AH30" s="1745">
        <v>1553.286312</v>
      </c>
      <c r="AI30" s="1745">
        <v>6272.3559839999998</v>
      </c>
      <c r="AJ30" s="1745">
        <v>6363.4645060000003</v>
      </c>
      <c r="AK30" s="1745">
        <v>6422.954917</v>
      </c>
      <c r="AL30" s="1745">
        <v>6371.7398110000004</v>
      </c>
      <c r="AM30" s="1745">
        <v>5267.5507250000001</v>
      </c>
      <c r="AN30" s="1745">
        <v>5310.5067150000004</v>
      </c>
      <c r="AO30" s="1745">
        <v>4996.5650690000002</v>
      </c>
      <c r="AP30" s="1745">
        <v>5056.2813619999997</v>
      </c>
      <c r="AQ30" s="1745">
        <v>6098.310324</v>
      </c>
      <c r="AR30" s="1745">
        <v>6272.343151</v>
      </c>
      <c r="AS30" s="1745">
        <v>6399.1921709999997</v>
      </c>
      <c r="AT30" s="1745">
        <v>6510.1527480000004</v>
      </c>
      <c r="AU30" s="1745">
        <v>6285.2260969999998</v>
      </c>
      <c r="AV30" s="1745">
        <v>6148.8138769999996</v>
      </c>
      <c r="AW30" s="1745">
        <v>6748.3630460000004</v>
      </c>
      <c r="AX30" s="1745">
        <v>6819.7402970000003</v>
      </c>
      <c r="AY30" s="1745">
        <v>6909.0684369999999</v>
      </c>
      <c r="AZ30" s="1745">
        <v>5832.0793180000001</v>
      </c>
      <c r="BA30" s="1745">
        <v>5609.8042100000002</v>
      </c>
      <c r="BB30" s="1745">
        <v>3909.1211750000002</v>
      </c>
      <c r="BC30" s="1745">
        <v>1749.16939</v>
      </c>
      <c r="BD30" s="1746">
        <v>1647.8583900000001</v>
      </c>
      <c r="BE30" s="1745">
        <v>1668.3122559999999</v>
      </c>
      <c r="BF30" s="1745">
        <v>1673.992653</v>
      </c>
      <c r="BG30" s="1747">
        <v>1681.8362870000001</v>
      </c>
      <c r="BH30" s="1745">
        <v>1699.8669829999999</v>
      </c>
      <c r="BI30" s="1745">
        <v>1620.3590260000001</v>
      </c>
      <c r="BJ30" s="1746">
        <v>1621.1765969999999</v>
      </c>
      <c r="BK30" s="1745">
        <v>994.07500000000005</v>
      </c>
      <c r="BL30" s="1745">
        <v>1008.861656</v>
      </c>
      <c r="BM30" s="1746">
        <v>1020.6013400000001</v>
      </c>
      <c r="BN30" s="1745">
        <v>1188.026832</v>
      </c>
      <c r="BO30" s="1745">
        <v>1097.9934909999999</v>
      </c>
      <c r="BP30" s="1747">
        <v>1105.5433829999999</v>
      </c>
      <c r="BQ30" s="374"/>
    </row>
    <row r="31" spans="1:69" s="374" customFormat="1" ht="15.75">
      <c r="A31" s="1150" t="s">
        <v>873</v>
      </c>
      <c r="B31" s="1748">
        <v>0</v>
      </c>
      <c r="C31" s="1748">
        <v>0</v>
      </c>
      <c r="D31" s="1748">
        <v>0</v>
      </c>
      <c r="E31" s="1748">
        <v>0</v>
      </c>
      <c r="F31" s="1748">
        <v>0</v>
      </c>
      <c r="G31" s="1748">
        <v>0</v>
      </c>
      <c r="H31" s="1748">
        <v>0</v>
      </c>
      <c r="I31" s="1748">
        <v>0</v>
      </c>
      <c r="J31" s="1748">
        <v>0</v>
      </c>
      <c r="K31" s="1748">
        <v>0</v>
      </c>
      <c r="L31" s="1748">
        <v>0</v>
      </c>
      <c r="M31" s="1748">
        <v>0</v>
      </c>
      <c r="N31" s="1748">
        <v>0</v>
      </c>
      <c r="O31" s="1748">
        <v>0</v>
      </c>
      <c r="P31" s="1748">
        <v>0</v>
      </c>
      <c r="Q31" s="1748">
        <v>0</v>
      </c>
      <c r="R31" s="1748">
        <v>0</v>
      </c>
      <c r="S31" s="1748">
        <v>0</v>
      </c>
      <c r="T31" s="1748">
        <v>0</v>
      </c>
      <c r="U31" s="1748">
        <v>0</v>
      </c>
      <c r="V31" s="1748">
        <v>0</v>
      </c>
      <c r="W31" s="1748">
        <v>0</v>
      </c>
      <c r="X31" s="1748">
        <v>8980.7745340000001</v>
      </c>
      <c r="Y31" s="1748">
        <v>8981.8717359999991</v>
      </c>
      <c r="Z31" s="1748">
        <v>8906.2717119999998</v>
      </c>
      <c r="AA31" s="1748">
        <v>5174.1428450000003</v>
      </c>
      <c r="AB31" s="1748">
        <v>5259.0761030000003</v>
      </c>
      <c r="AC31" s="1748">
        <v>1650.1413620000001</v>
      </c>
      <c r="AD31" s="1748">
        <v>4962.0555949999998</v>
      </c>
      <c r="AE31" s="1748">
        <v>1634.8127179999999</v>
      </c>
      <c r="AF31" s="1748">
        <v>1553.286312</v>
      </c>
      <c r="AG31" s="1748">
        <v>1553.286312</v>
      </c>
      <c r="AH31" s="1748">
        <v>1553.286312</v>
      </c>
      <c r="AI31" s="1748">
        <v>6272.3559839999998</v>
      </c>
      <c r="AJ31" s="1748">
        <v>6363.4645060000003</v>
      </c>
      <c r="AK31" s="1748">
        <v>6422.954917</v>
      </c>
      <c r="AL31" s="1748">
        <v>6371.7398110000004</v>
      </c>
      <c r="AM31" s="1748">
        <v>5267.5507250000001</v>
      </c>
      <c r="AN31" s="1748">
        <v>5310.5067150000004</v>
      </c>
      <c r="AO31" s="1748">
        <v>4996.5650690000002</v>
      </c>
      <c r="AP31" s="1748">
        <v>5056.2813619999997</v>
      </c>
      <c r="AQ31" s="1748">
        <v>6098.310324</v>
      </c>
      <c r="AR31" s="1748">
        <v>6272.343151</v>
      </c>
      <c r="AS31" s="1748">
        <v>6399.1921709999997</v>
      </c>
      <c r="AT31" s="1748">
        <v>6510.1527480000004</v>
      </c>
      <c r="AU31" s="1748">
        <v>6285.2260969999998</v>
      </c>
      <c r="AV31" s="1748">
        <v>6148.8138769999996</v>
      </c>
      <c r="AW31" s="1748">
        <v>6748.3630460000004</v>
      </c>
      <c r="AX31" s="1748">
        <v>6819.7402970000003</v>
      </c>
      <c r="AY31" s="1748">
        <v>6909.0684369999999</v>
      </c>
      <c r="AZ31" s="1748">
        <v>5832.0793180000001</v>
      </c>
      <c r="BA31" s="1748">
        <v>5609.8042100000002</v>
      </c>
      <c r="BB31" s="1748">
        <v>3909.1211750000002</v>
      </c>
      <c r="BC31" s="1748">
        <v>1749.16939</v>
      </c>
      <c r="BD31" s="1749">
        <v>1647.8583900000001</v>
      </c>
      <c r="BE31" s="1748">
        <v>1668.3122559999999</v>
      </c>
      <c r="BF31" s="1748">
        <v>1673.992653</v>
      </c>
      <c r="BG31" s="1750">
        <v>1681.8362870000001</v>
      </c>
      <c r="BH31" s="1748">
        <v>1699.8669829999999</v>
      </c>
      <c r="BI31" s="1748">
        <v>1620.3590260000001</v>
      </c>
      <c r="BJ31" s="1749">
        <v>1621.1765969999999</v>
      </c>
      <c r="BK31" s="1748">
        <v>994.07500000000005</v>
      </c>
      <c r="BL31" s="1748">
        <v>1008.861656</v>
      </c>
      <c r="BM31" s="1749">
        <v>1020.6013400000001</v>
      </c>
      <c r="BN31" s="1748">
        <v>1188.026832</v>
      </c>
      <c r="BO31" s="1748">
        <v>1097.9934909999999</v>
      </c>
      <c r="BP31" s="1750">
        <v>1105.5433829999999</v>
      </c>
      <c r="BQ31" s="1729"/>
    </row>
    <row r="32" spans="1:69" s="1729" customFormat="1" ht="15.75">
      <c r="A32" s="1150" t="s">
        <v>874</v>
      </c>
      <c r="B32" s="1748">
        <v>0</v>
      </c>
      <c r="C32" s="1748">
        <v>0</v>
      </c>
      <c r="D32" s="1748">
        <v>0</v>
      </c>
      <c r="E32" s="1748">
        <v>0</v>
      </c>
      <c r="F32" s="1748">
        <v>0</v>
      </c>
      <c r="G32" s="1748">
        <v>0</v>
      </c>
      <c r="H32" s="1748">
        <v>0</v>
      </c>
      <c r="I32" s="1748">
        <v>0</v>
      </c>
      <c r="J32" s="1748">
        <v>0</v>
      </c>
      <c r="K32" s="1748">
        <v>0</v>
      </c>
      <c r="L32" s="1748">
        <v>0</v>
      </c>
      <c r="M32" s="1748">
        <v>0</v>
      </c>
      <c r="N32" s="1748">
        <v>0</v>
      </c>
      <c r="O32" s="1748">
        <v>0</v>
      </c>
      <c r="P32" s="1748">
        <v>0</v>
      </c>
      <c r="Q32" s="1748">
        <v>0</v>
      </c>
      <c r="R32" s="1748">
        <v>0</v>
      </c>
      <c r="S32" s="1748">
        <v>0</v>
      </c>
      <c r="T32" s="1748">
        <v>0</v>
      </c>
      <c r="U32" s="1748">
        <v>0</v>
      </c>
      <c r="V32" s="1748">
        <v>0</v>
      </c>
      <c r="W32" s="1748">
        <v>0</v>
      </c>
      <c r="X32" s="1748">
        <v>0</v>
      </c>
      <c r="Y32" s="1748">
        <v>0</v>
      </c>
      <c r="Z32" s="1748">
        <v>0</v>
      </c>
      <c r="AA32" s="1748">
        <v>0</v>
      </c>
      <c r="AB32" s="1748">
        <v>0</v>
      </c>
      <c r="AC32" s="1748">
        <v>0</v>
      </c>
      <c r="AD32" s="1748">
        <v>0</v>
      </c>
      <c r="AE32" s="1748">
        <v>0</v>
      </c>
      <c r="AF32" s="1748">
        <v>0</v>
      </c>
      <c r="AG32" s="1748">
        <v>0</v>
      </c>
      <c r="AH32" s="1748">
        <v>0</v>
      </c>
      <c r="AI32" s="1748">
        <v>0</v>
      </c>
      <c r="AJ32" s="1748">
        <v>0</v>
      </c>
      <c r="AK32" s="1748">
        <v>0</v>
      </c>
      <c r="AL32" s="1748">
        <v>0</v>
      </c>
      <c r="AM32" s="1748">
        <v>0</v>
      </c>
      <c r="AN32" s="1748">
        <v>0</v>
      </c>
      <c r="AO32" s="1748">
        <v>0</v>
      </c>
      <c r="AP32" s="1748">
        <v>0</v>
      </c>
      <c r="AQ32" s="1748">
        <v>0</v>
      </c>
      <c r="AR32" s="1748">
        <v>0</v>
      </c>
      <c r="AS32" s="1748">
        <v>0</v>
      </c>
      <c r="AT32" s="1748">
        <v>0</v>
      </c>
      <c r="AU32" s="1748">
        <v>0</v>
      </c>
      <c r="AV32" s="1748">
        <v>0</v>
      </c>
      <c r="AW32" s="1748">
        <v>0</v>
      </c>
      <c r="AX32" s="1748">
        <v>0</v>
      </c>
      <c r="AY32" s="1748">
        <v>0</v>
      </c>
      <c r="AZ32" s="1748">
        <v>0</v>
      </c>
      <c r="BA32" s="1748">
        <v>0</v>
      </c>
      <c r="BB32" s="1748">
        <v>0</v>
      </c>
      <c r="BC32" s="1748">
        <v>0</v>
      </c>
      <c r="BD32" s="1749">
        <v>0</v>
      </c>
      <c r="BE32" s="1748">
        <v>0</v>
      </c>
      <c r="BF32" s="1748">
        <v>0</v>
      </c>
      <c r="BG32" s="1750">
        <v>0</v>
      </c>
      <c r="BH32" s="1748">
        <v>0</v>
      </c>
      <c r="BI32" s="1748">
        <v>0</v>
      </c>
      <c r="BJ32" s="1749">
        <v>0</v>
      </c>
      <c r="BK32" s="1748">
        <v>0</v>
      </c>
      <c r="BL32" s="1748">
        <v>0</v>
      </c>
      <c r="BM32" s="1749">
        <v>0</v>
      </c>
      <c r="BN32" s="1748">
        <v>0</v>
      </c>
      <c r="BO32" s="1748">
        <v>0</v>
      </c>
      <c r="BP32" s="1750">
        <v>0</v>
      </c>
    </row>
    <row r="33" spans="1:69" s="1729" customFormat="1" ht="15.75">
      <c r="A33" s="1150" t="s">
        <v>875</v>
      </c>
      <c r="B33" s="1748">
        <v>0</v>
      </c>
      <c r="C33" s="1748">
        <v>0</v>
      </c>
      <c r="D33" s="1748">
        <v>0</v>
      </c>
      <c r="E33" s="1748">
        <v>0</v>
      </c>
      <c r="F33" s="1748">
        <v>0</v>
      </c>
      <c r="G33" s="1748">
        <v>0</v>
      </c>
      <c r="H33" s="1748">
        <v>0</v>
      </c>
      <c r="I33" s="1748">
        <v>0</v>
      </c>
      <c r="J33" s="1748">
        <v>0</v>
      </c>
      <c r="K33" s="1748">
        <v>0</v>
      </c>
      <c r="L33" s="1748">
        <v>0</v>
      </c>
      <c r="M33" s="1748">
        <v>0</v>
      </c>
      <c r="N33" s="1748">
        <v>0</v>
      </c>
      <c r="O33" s="1748">
        <v>0</v>
      </c>
      <c r="P33" s="1748">
        <v>0</v>
      </c>
      <c r="Q33" s="1748">
        <v>0</v>
      </c>
      <c r="R33" s="1748">
        <v>0</v>
      </c>
      <c r="S33" s="1748">
        <v>0</v>
      </c>
      <c r="T33" s="1748">
        <v>0</v>
      </c>
      <c r="U33" s="1748">
        <v>0</v>
      </c>
      <c r="V33" s="1748">
        <v>0</v>
      </c>
      <c r="W33" s="1748">
        <v>0</v>
      </c>
      <c r="X33" s="1748">
        <v>0</v>
      </c>
      <c r="Y33" s="1748">
        <v>0</v>
      </c>
      <c r="Z33" s="1748">
        <v>0</v>
      </c>
      <c r="AA33" s="1748">
        <v>0</v>
      </c>
      <c r="AB33" s="1748">
        <v>0</v>
      </c>
      <c r="AC33" s="1748">
        <v>0</v>
      </c>
      <c r="AD33" s="1748">
        <v>0</v>
      </c>
      <c r="AE33" s="1748">
        <v>0</v>
      </c>
      <c r="AF33" s="1748">
        <v>0</v>
      </c>
      <c r="AG33" s="1748">
        <v>0</v>
      </c>
      <c r="AH33" s="1748">
        <v>0</v>
      </c>
      <c r="AI33" s="1748">
        <v>0</v>
      </c>
      <c r="AJ33" s="1748">
        <v>0</v>
      </c>
      <c r="AK33" s="1748">
        <v>0</v>
      </c>
      <c r="AL33" s="1748">
        <v>0</v>
      </c>
      <c r="AM33" s="1748">
        <v>0</v>
      </c>
      <c r="AN33" s="1748">
        <v>0</v>
      </c>
      <c r="AO33" s="1748">
        <v>0</v>
      </c>
      <c r="AP33" s="1748">
        <v>0</v>
      </c>
      <c r="AQ33" s="1748">
        <v>0</v>
      </c>
      <c r="AR33" s="1748">
        <v>0</v>
      </c>
      <c r="AS33" s="1748">
        <v>0</v>
      </c>
      <c r="AT33" s="1748">
        <v>0</v>
      </c>
      <c r="AU33" s="1748">
        <v>0</v>
      </c>
      <c r="AV33" s="1748">
        <v>0</v>
      </c>
      <c r="AW33" s="1748">
        <v>0</v>
      </c>
      <c r="AX33" s="1748">
        <v>0</v>
      </c>
      <c r="AY33" s="1748">
        <v>0</v>
      </c>
      <c r="AZ33" s="1748">
        <v>0</v>
      </c>
      <c r="BA33" s="1748">
        <v>0</v>
      </c>
      <c r="BB33" s="1748">
        <v>0</v>
      </c>
      <c r="BC33" s="1748">
        <v>0</v>
      </c>
      <c r="BD33" s="1749">
        <v>0</v>
      </c>
      <c r="BE33" s="1748">
        <v>0</v>
      </c>
      <c r="BF33" s="1748">
        <v>0</v>
      </c>
      <c r="BG33" s="1750">
        <v>0</v>
      </c>
      <c r="BH33" s="1748">
        <v>0</v>
      </c>
      <c r="BI33" s="1748">
        <v>0</v>
      </c>
      <c r="BJ33" s="1749">
        <v>0</v>
      </c>
      <c r="BK33" s="1748">
        <v>0</v>
      </c>
      <c r="BL33" s="1748">
        <v>0</v>
      </c>
      <c r="BM33" s="1749">
        <v>0</v>
      </c>
      <c r="BN33" s="1748">
        <v>0</v>
      </c>
      <c r="BO33" s="1748">
        <v>0</v>
      </c>
      <c r="BP33" s="1750">
        <v>0</v>
      </c>
    </row>
    <row r="34" spans="1:69" s="1729" customFormat="1" ht="15.75">
      <c r="A34" s="1150" t="s">
        <v>876</v>
      </c>
      <c r="B34" s="1748">
        <v>0</v>
      </c>
      <c r="C34" s="1748">
        <v>0</v>
      </c>
      <c r="D34" s="1748">
        <v>0</v>
      </c>
      <c r="E34" s="1748">
        <v>0</v>
      </c>
      <c r="F34" s="1748">
        <v>0</v>
      </c>
      <c r="G34" s="1748">
        <v>0</v>
      </c>
      <c r="H34" s="1748">
        <v>0</v>
      </c>
      <c r="I34" s="1748">
        <v>0</v>
      </c>
      <c r="J34" s="1748">
        <v>0</v>
      </c>
      <c r="K34" s="1748">
        <v>0</v>
      </c>
      <c r="L34" s="1748">
        <v>0</v>
      </c>
      <c r="M34" s="1748">
        <v>0</v>
      </c>
      <c r="N34" s="1748">
        <v>0</v>
      </c>
      <c r="O34" s="1748">
        <v>0</v>
      </c>
      <c r="P34" s="1748">
        <v>0</v>
      </c>
      <c r="Q34" s="1748">
        <v>0</v>
      </c>
      <c r="R34" s="1748">
        <v>0</v>
      </c>
      <c r="S34" s="1748">
        <v>0</v>
      </c>
      <c r="T34" s="1748">
        <v>0</v>
      </c>
      <c r="U34" s="1748">
        <v>0</v>
      </c>
      <c r="V34" s="1748">
        <v>0</v>
      </c>
      <c r="W34" s="1748">
        <v>0</v>
      </c>
      <c r="X34" s="1748">
        <v>0</v>
      </c>
      <c r="Y34" s="1748">
        <v>0</v>
      </c>
      <c r="Z34" s="1748">
        <v>0</v>
      </c>
      <c r="AA34" s="1748">
        <v>0</v>
      </c>
      <c r="AB34" s="1748">
        <v>0</v>
      </c>
      <c r="AC34" s="1748">
        <v>0</v>
      </c>
      <c r="AD34" s="1748">
        <v>0</v>
      </c>
      <c r="AE34" s="1748">
        <v>0</v>
      </c>
      <c r="AF34" s="1748">
        <v>0</v>
      </c>
      <c r="AG34" s="1748">
        <v>0</v>
      </c>
      <c r="AH34" s="1748">
        <v>0</v>
      </c>
      <c r="AI34" s="1748">
        <v>0</v>
      </c>
      <c r="AJ34" s="1748">
        <v>0</v>
      </c>
      <c r="AK34" s="1748">
        <v>0</v>
      </c>
      <c r="AL34" s="1748">
        <v>0</v>
      </c>
      <c r="AM34" s="1748">
        <v>0</v>
      </c>
      <c r="AN34" s="1748">
        <v>0</v>
      </c>
      <c r="AO34" s="1748">
        <v>0</v>
      </c>
      <c r="AP34" s="1748">
        <v>0</v>
      </c>
      <c r="AQ34" s="1748">
        <v>0</v>
      </c>
      <c r="AR34" s="1748">
        <v>0</v>
      </c>
      <c r="AS34" s="1748">
        <v>0</v>
      </c>
      <c r="AT34" s="1748">
        <v>0</v>
      </c>
      <c r="AU34" s="1748">
        <v>0</v>
      </c>
      <c r="AV34" s="1748">
        <v>0</v>
      </c>
      <c r="AW34" s="1748">
        <v>0</v>
      </c>
      <c r="AX34" s="1748">
        <v>0</v>
      </c>
      <c r="AY34" s="1748">
        <v>0</v>
      </c>
      <c r="AZ34" s="1748">
        <v>0</v>
      </c>
      <c r="BA34" s="1748">
        <v>0</v>
      </c>
      <c r="BB34" s="1748">
        <v>0</v>
      </c>
      <c r="BC34" s="1748">
        <v>0</v>
      </c>
      <c r="BD34" s="1749">
        <v>0</v>
      </c>
      <c r="BE34" s="1748">
        <v>0</v>
      </c>
      <c r="BF34" s="1748">
        <v>0</v>
      </c>
      <c r="BG34" s="1750">
        <v>0</v>
      </c>
      <c r="BH34" s="1748">
        <v>0</v>
      </c>
      <c r="BI34" s="1748">
        <v>0</v>
      </c>
      <c r="BJ34" s="1749">
        <v>0</v>
      </c>
      <c r="BK34" s="1748">
        <v>0</v>
      </c>
      <c r="BL34" s="1748">
        <v>0</v>
      </c>
      <c r="BM34" s="1749">
        <v>0</v>
      </c>
      <c r="BN34" s="1748">
        <v>0</v>
      </c>
      <c r="BO34" s="1748">
        <v>0</v>
      </c>
      <c r="BP34" s="1750">
        <v>0</v>
      </c>
    </row>
    <row r="35" spans="1:69" s="1729" customFormat="1" ht="15.75">
      <c r="A35" s="1149"/>
      <c r="B35" s="1748"/>
      <c r="C35" s="1748"/>
      <c r="D35" s="1748"/>
      <c r="E35" s="1748"/>
      <c r="F35" s="1748"/>
      <c r="G35" s="1748"/>
      <c r="H35" s="1748"/>
      <c r="I35" s="1748"/>
      <c r="J35" s="1748"/>
      <c r="K35" s="1748"/>
      <c r="L35" s="1748"/>
      <c r="M35" s="1748"/>
      <c r="N35" s="1748"/>
      <c r="O35" s="1748"/>
      <c r="P35" s="1748"/>
      <c r="Q35" s="1748"/>
      <c r="R35" s="1748"/>
      <c r="S35" s="1748"/>
      <c r="T35" s="1748"/>
      <c r="U35" s="1748"/>
      <c r="V35" s="1748"/>
      <c r="W35" s="1748"/>
      <c r="X35" s="1748"/>
      <c r="Y35" s="1748"/>
      <c r="Z35" s="1748"/>
      <c r="AA35" s="1748"/>
      <c r="AB35" s="1748"/>
      <c r="AC35" s="1748"/>
      <c r="AD35" s="1748"/>
      <c r="AE35" s="1748"/>
      <c r="AF35" s="1748"/>
      <c r="AG35" s="1748"/>
      <c r="AH35" s="1748"/>
      <c r="AI35" s="1748"/>
      <c r="AJ35" s="1748"/>
      <c r="AK35" s="1748"/>
      <c r="AL35" s="1748"/>
      <c r="AM35" s="1748"/>
      <c r="AN35" s="1748"/>
      <c r="AO35" s="1748"/>
      <c r="AP35" s="1748"/>
      <c r="AQ35" s="1748"/>
      <c r="AR35" s="1748"/>
      <c r="AS35" s="1748">
        <v>0</v>
      </c>
      <c r="AT35" s="1748"/>
      <c r="AU35" s="1748">
        <v>0</v>
      </c>
      <c r="AV35" s="1748"/>
      <c r="AW35" s="1748"/>
      <c r="AX35" s="1748"/>
      <c r="AY35" s="1748"/>
      <c r="AZ35" s="1748"/>
      <c r="BA35" s="1748"/>
      <c r="BB35" s="1748"/>
      <c r="BC35" s="1748"/>
      <c r="BD35" s="1749"/>
      <c r="BE35" s="1748"/>
      <c r="BF35" s="1748"/>
      <c r="BG35" s="1750"/>
      <c r="BH35" s="1748"/>
      <c r="BI35" s="1748"/>
      <c r="BJ35" s="1749"/>
      <c r="BK35" s="1748"/>
      <c r="BL35" s="1748"/>
      <c r="BM35" s="1749"/>
      <c r="BN35" s="1748"/>
      <c r="BO35" s="1748"/>
      <c r="BP35" s="1750"/>
    </row>
    <row r="36" spans="1:69" s="1729" customFormat="1" ht="15.75">
      <c r="A36" s="1141" t="s">
        <v>877</v>
      </c>
      <c r="B36" s="1745">
        <v>39513.267152220003</v>
      </c>
      <c r="C36" s="1745">
        <v>41801.913783049997</v>
      </c>
      <c r="D36" s="1745">
        <v>42012.980422389999</v>
      </c>
      <c r="E36" s="1745">
        <v>40749.438244999998</v>
      </c>
      <c r="F36" s="1745">
        <v>43295.328223440003</v>
      </c>
      <c r="G36" s="1745">
        <v>45064.922168739999</v>
      </c>
      <c r="H36" s="1745">
        <v>42150.072587380004</v>
      </c>
      <c r="I36" s="1745">
        <v>41001.290337110004</v>
      </c>
      <c r="J36" s="1745">
        <v>48933.251402090005</v>
      </c>
      <c r="K36" s="1745">
        <v>62646.429505980006</v>
      </c>
      <c r="L36" s="1745">
        <v>59059.477063729995</v>
      </c>
      <c r="M36" s="1745">
        <v>68553.326522339994</v>
      </c>
      <c r="N36" s="1745">
        <v>76201.159760590002</v>
      </c>
      <c r="O36" s="1745">
        <v>71540.587194660009</v>
      </c>
      <c r="P36" s="1745">
        <v>71544.183915750007</v>
      </c>
      <c r="Q36" s="1745">
        <v>68535.18387922</v>
      </c>
      <c r="R36" s="1745">
        <v>66121.588419680003</v>
      </c>
      <c r="S36" s="1745">
        <v>66640.4174986</v>
      </c>
      <c r="T36" s="1745">
        <v>69127.744010110007</v>
      </c>
      <c r="U36" s="1745">
        <v>67505.806567079999</v>
      </c>
      <c r="V36" s="1745">
        <v>68279.25065124</v>
      </c>
      <c r="W36" s="1745">
        <v>62845.798596649998</v>
      </c>
      <c r="X36" s="1745">
        <v>102859.45845891</v>
      </c>
      <c r="Y36" s="1745">
        <v>111170.33935102999</v>
      </c>
      <c r="Z36" s="1745">
        <v>97077.672294689997</v>
      </c>
      <c r="AA36" s="1745">
        <v>87546.353305149998</v>
      </c>
      <c r="AB36" s="1745">
        <v>103768.32405658002</v>
      </c>
      <c r="AC36" s="1745">
        <v>110178.4307708</v>
      </c>
      <c r="AD36" s="1745">
        <v>113649.24601169</v>
      </c>
      <c r="AE36" s="1745">
        <v>123805.56602093</v>
      </c>
      <c r="AF36" s="1745">
        <v>127387.11064538</v>
      </c>
      <c r="AG36" s="1745">
        <v>128940.10584315</v>
      </c>
      <c r="AH36" s="1745">
        <v>140448.65922144</v>
      </c>
      <c r="AI36" s="1745">
        <v>138907.75509126001</v>
      </c>
      <c r="AJ36" s="1745">
        <v>141516.77438122997</v>
      </c>
      <c r="AK36" s="1745">
        <v>144391.53834057</v>
      </c>
      <c r="AL36" s="1745">
        <v>141847.72001756</v>
      </c>
      <c r="AM36" s="1745">
        <v>146463.30820344001</v>
      </c>
      <c r="AN36" s="1745">
        <v>146523.20540111</v>
      </c>
      <c r="AO36" s="1745">
        <v>156093.44237584001</v>
      </c>
      <c r="AP36" s="1745">
        <v>145456.41655844997</v>
      </c>
      <c r="AQ36" s="1745">
        <v>156241.61111482</v>
      </c>
      <c r="AR36" s="1745">
        <v>163799.78457946001</v>
      </c>
      <c r="AS36" s="1745">
        <v>160798.77257654999</v>
      </c>
      <c r="AT36" s="1745">
        <v>179508.45405657002</v>
      </c>
      <c r="AU36" s="1745">
        <v>170456.99158085999</v>
      </c>
      <c r="AV36" s="1745">
        <v>161749.27948952001</v>
      </c>
      <c r="AW36" s="1745">
        <v>163859.41706295998</v>
      </c>
      <c r="AX36" s="1745">
        <v>178802.76654955</v>
      </c>
      <c r="AY36" s="1745">
        <v>177778.85600768999</v>
      </c>
      <c r="AZ36" s="1745">
        <v>184721.41566368003</v>
      </c>
      <c r="BA36" s="1745">
        <v>190837.52808896001</v>
      </c>
      <c r="BB36" s="1745">
        <v>205910.98557712007</v>
      </c>
      <c r="BC36" s="1745">
        <v>222713.11139716004</v>
      </c>
      <c r="BD36" s="1746">
        <v>223110.55540970998</v>
      </c>
      <c r="BE36" s="1745">
        <v>228730.17850335003</v>
      </c>
      <c r="BF36" s="1745">
        <v>229888.55650787003</v>
      </c>
      <c r="BG36" s="1747">
        <v>227921.32125107001</v>
      </c>
      <c r="BH36" s="1745">
        <v>234305.10705264003</v>
      </c>
      <c r="BI36" s="1745">
        <v>240662.35346016998</v>
      </c>
      <c r="BJ36" s="1746">
        <v>272915.17076531</v>
      </c>
      <c r="BK36" s="1745">
        <v>269799.57954933</v>
      </c>
      <c r="BL36" s="1745">
        <v>275177.43585443002</v>
      </c>
      <c r="BM36" s="1746">
        <v>268203.70673302998</v>
      </c>
      <c r="BN36" s="1745">
        <v>239686.40800900999</v>
      </c>
      <c r="BO36" s="1745">
        <v>267594.70972996001</v>
      </c>
      <c r="BP36" s="1747">
        <v>315780.77901199</v>
      </c>
      <c r="BQ36" s="374"/>
    </row>
    <row r="37" spans="1:69" s="374" customFormat="1" ht="15.75">
      <c r="A37" s="1150" t="s">
        <v>878</v>
      </c>
      <c r="B37" s="1748">
        <v>24757.244121069998</v>
      </c>
      <c r="C37" s="1748">
        <v>26334.57363567</v>
      </c>
      <c r="D37" s="1748">
        <v>26199.29735031</v>
      </c>
      <c r="E37" s="1748">
        <v>25737.815529830001</v>
      </c>
      <c r="F37" s="1748">
        <v>26089.510198010001</v>
      </c>
      <c r="G37" s="1748">
        <v>26212.223844779997</v>
      </c>
      <c r="H37" s="1748">
        <v>26456.799289280003</v>
      </c>
      <c r="I37" s="1748">
        <v>26267.48509473</v>
      </c>
      <c r="J37" s="1748">
        <v>34348.844422580005</v>
      </c>
      <c r="K37" s="1748">
        <v>42049.13955765</v>
      </c>
      <c r="L37" s="1748">
        <v>39676.827565389998</v>
      </c>
      <c r="M37" s="1748">
        <v>48730.910561849996</v>
      </c>
      <c r="N37" s="1748">
        <v>56419.454900720004</v>
      </c>
      <c r="O37" s="1748">
        <v>50692.43160276</v>
      </c>
      <c r="P37" s="1748">
        <v>51752.26964988</v>
      </c>
      <c r="Q37" s="1748">
        <v>49113.785120599998</v>
      </c>
      <c r="R37" s="1748">
        <v>49022.057954459997</v>
      </c>
      <c r="S37" s="1748">
        <v>50725.565143839995</v>
      </c>
      <c r="T37" s="1748">
        <v>53013.496368010005</v>
      </c>
      <c r="U37" s="1748">
        <v>51831.525068859999</v>
      </c>
      <c r="V37" s="1748">
        <v>52352.400064220004</v>
      </c>
      <c r="W37" s="1748">
        <v>47038.625294190002</v>
      </c>
      <c r="X37" s="1748">
        <v>84442.196942880008</v>
      </c>
      <c r="Y37" s="1748">
        <v>95579.432781340001</v>
      </c>
      <c r="Z37" s="1748">
        <v>81882.488357730006</v>
      </c>
      <c r="AA37" s="1748">
        <v>72153.987880779998</v>
      </c>
      <c r="AB37" s="1748">
        <v>87495.027039730005</v>
      </c>
      <c r="AC37" s="1748">
        <v>89385.110775320005</v>
      </c>
      <c r="AD37" s="1748">
        <v>92284.804055350003</v>
      </c>
      <c r="AE37" s="1748">
        <v>102005.57837644999</v>
      </c>
      <c r="AF37" s="1748">
        <v>104565.74272276001</v>
      </c>
      <c r="AG37" s="1748">
        <v>108820.90304630001</v>
      </c>
      <c r="AH37" s="1748">
        <v>116329.15162488</v>
      </c>
      <c r="AI37" s="1748">
        <v>119473.63886705</v>
      </c>
      <c r="AJ37" s="1748">
        <v>120192.99600602</v>
      </c>
      <c r="AK37" s="1748">
        <v>122864.78794083001</v>
      </c>
      <c r="AL37" s="1748">
        <v>120327.10402735999</v>
      </c>
      <c r="AM37" s="1748">
        <v>124850.70031897</v>
      </c>
      <c r="AN37" s="1748">
        <v>124589.46796755999</v>
      </c>
      <c r="AO37" s="1748">
        <v>133270.84725061999</v>
      </c>
      <c r="AP37" s="1748">
        <v>128262.78865311999</v>
      </c>
      <c r="AQ37" s="1748">
        <v>132483.09576848001</v>
      </c>
      <c r="AR37" s="1748">
        <v>144279.38658151001</v>
      </c>
      <c r="AS37" s="1748">
        <v>143628.81358295999</v>
      </c>
      <c r="AT37" s="1748">
        <v>161249.71228788001</v>
      </c>
      <c r="AU37" s="1748">
        <v>148820.81048704998</v>
      </c>
      <c r="AV37" s="1748">
        <v>140056.90627995002</v>
      </c>
      <c r="AW37" s="1748">
        <v>142612.81305155999</v>
      </c>
      <c r="AX37" s="1748">
        <v>157098.15153671999</v>
      </c>
      <c r="AY37" s="1748">
        <v>151401.24698788</v>
      </c>
      <c r="AZ37" s="1748">
        <v>159302.9699047</v>
      </c>
      <c r="BA37" s="1748">
        <v>152794.8262977</v>
      </c>
      <c r="BB37" s="1748">
        <v>166627.07382225004</v>
      </c>
      <c r="BC37" s="1748">
        <v>181522.87540065002</v>
      </c>
      <c r="BD37" s="1749">
        <v>188661.25824870999</v>
      </c>
      <c r="BE37" s="1748">
        <v>191759.58545829001</v>
      </c>
      <c r="BF37" s="1748">
        <v>183504.83722687003</v>
      </c>
      <c r="BG37" s="1750">
        <v>185784.60965783001</v>
      </c>
      <c r="BH37" s="1748">
        <v>187559.84260717002</v>
      </c>
      <c r="BI37" s="1748">
        <v>191967.93481206999</v>
      </c>
      <c r="BJ37" s="1749">
        <v>201126.66112959001</v>
      </c>
      <c r="BK37" s="1748">
        <v>191517.47912809002</v>
      </c>
      <c r="BL37" s="1748">
        <v>199885.71218942999</v>
      </c>
      <c r="BM37" s="1749">
        <v>192951.25784817999</v>
      </c>
      <c r="BN37" s="1748">
        <v>170455.23984893996</v>
      </c>
      <c r="BO37" s="1748">
        <v>203175.55807090001</v>
      </c>
      <c r="BP37" s="1750">
        <v>220228.03415547998</v>
      </c>
      <c r="BQ37" s="1729"/>
    </row>
    <row r="38" spans="1:69" s="1729" customFormat="1" ht="15.75">
      <c r="A38" s="1150" t="s">
        <v>879</v>
      </c>
      <c r="B38" s="1748">
        <v>0</v>
      </c>
      <c r="C38" s="1748">
        <v>0</v>
      </c>
      <c r="D38" s="1748">
        <v>0</v>
      </c>
      <c r="E38" s="1748">
        <v>0</v>
      </c>
      <c r="F38" s="1748">
        <v>0</v>
      </c>
      <c r="G38" s="1748">
        <v>0</v>
      </c>
      <c r="H38" s="1748">
        <v>0</v>
      </c>
      <c r="I38" s="1748">
        <v>0</v>
      </c>
      <c r="J38" s="1748">
        <v>0</v>
      </c>
      <c r="K38" s="1748">
        <v>0</v>
      </c>
      <c r="L38" s="1748">
        <v>0</v>
      </c>
      <c r="M38" s="1748">
        <v>0</v>
      </c>
      <c r="N38" s="1748">
        <v>0</v>
      </c>
      <c r="O38" s="1748">
        <v>0</v>
      </c>
      <c r="P38" s="1748">
        <v>0</v>
      </c>
      <c r="Q38" s="1748">
        <v>0</v>
      </c>
      <c r="R38" s="1748">
        <v>0</v>
      </c>
      <c r="S38" s="1748">
        <v>0</v>
      </c>
      <c r="T38" s="1748">
        <v>0</v>
      </c>
      <c r="U38" s="1748">
        <v>0</v>
      </c>
      <c r="V38" s="1748">
        <v>0</v>
      </c>
      <c r="W38" s="1748">
        <v>0</v>
      </c>
      <c r="X38" s="1748">
        <v>0</v>
      </c>
      <c r="Y38" s="1748">
        <v>0</v>
      </c>
      <c r="Z38" s="1748">
        <v>0</v>
      </c>
      <c r="AA38" s="1748">
        <v>0</v>
      </c>
      <c r="AB38" s="1748">
        <v>0</v>
      </c>
      <c r="AC38" s="1748">
        <v>0</v>
      </c>
      <c r="AD38" s="1748">
        <v>0</v>
      </c>
      <c r="AE38" s="1748">
        <v>0</v>
      </c>
      <c r="AF38" s="1748">
        <v>0</v>
      </c>
      <c r="AG38" s="1748">
        <v>0</v>
      </c>
      <c r="AH38" s="1748">
        <v>0</v>
      </c>
      <c r="AI38" s="1748">
        <v>0</v>
      </c>
      <c r="AJ38" s="1748">
        <v>0</v>
      </c>
      <c r="AK38" s="1748">
        <v>0</v>
      </c>
      <c r="AL38" s="1748">
        <v>0</v>
      </c>
      <c r="AM38" s="1748">
        <v>0</v>
      </c>
      <c r="AN38" s="1748">
        <v>0</v>
      </c>
      <c r="AO38" s="1748">
        <v>0</v>
      </c>
      <c r="AP38" s="1748">
        <v>0</v>
      </c>
      <c r="AQ38" s="1748">
        <v>0</v>
      </c>
      <c r="AR38" s="1748">
        <v>0</v>
      </c>
      <c r="AS38" s="1748">
        <v>0</v>
      </c>
      <c r="AT38" s="1748">
        <v>0</v>
      </c>
      <c r="AU38" s="1748">
        <v>0</v>
      </c>
      <c r="AV38" s="1748">
        <v>0</v>
      </c>
      <c r="AW38" s="1748">
        <v>0</v>
      </c>
      <c r="AX38" s="1748">
        <v>0</v>
      </c>
      <c r="AY38" s="1748">
        <v>0</v>
      </c>
      <c r="AZ38" s="1748">
        <v>0</v>
      </c>
      <c r="BA38" s="1748">
        <v>0</v>
      </c>
      <c r="BB38" s="1748">
        <v>0</v>
      </c>
      <c r="BC38" s="1748">
        <v>0</v>
      </c>
      <c r="BD38" s="1749">
        <v>0</v>
      </c>
      <c r="BE38" s="1748">
        <v>0</v>
      </c>
      <c r="BF38" s="1748">
        <v>0</v>
      </c>
      <c r="BG38" s="1750">
        <v>0</v>
      </c>
      <c r="BH38" s="1748">
        <v>0</v>
      </c>
      <c r="BI38" s="1748">
        <v>0</v>
      </c>
      <c r="BJ38" s="1749">
        <v>0</v>
      </c>
      <c r="BK38" s="1748">
        <v>0</v>
      </c>
      <c r="BL38" s="1748">
        <v>0</v>
      </c>
      <c r="BM38" s="1749">
        <v>0</v>
      </c>
      <c r="BN38" s="1748">
        <v>0</v>
      </c>
      <c r="BO38" s="1748">
        <v>0</v>
      </c>
      <c r="BP38" s="1750">
        <v>0</v>
      </c>
    </row>
    <row r="39" spans="1:69" s="1729" customFormat="1" ht="15.75">
      <c r="A39" s="1150" t="s">
        <v>880</v>
      </c>
      <c r="B39" s="1748">
        <v>0</v>
      </c>
      <c r="C39" s="1748">
        <v>0</v>
      </c>
      <c r="D39" s="1748">
        <v>0</v>
      </c>
      <c r="E39" s="1748">
        <v>0</v>
      </c>
      <c r="F39" s="1748">
        <v>0</v>
      </c>
      <c r="G39" s="1748">
        <v>0</v>
      </c>
      <c r="H39" s="1748">
        <v>0</v>
      </c>
      <c r="I39" s="1748">
        <v>0</v>
      </c>
      <c r="J39" s="1748">
        <v>0</v>
      </c>
      <c r="K39" s="1748">
        <v>0</v>
      </c>
      <c r="L39" s="1748">
        <v>0</v>
      </c>
      <c r="M39" s="1748">
        <v>0</v>
      </c>
      <c r="N39" s="1748">
        <v>0</v>
      </c>
      <c r="O39" s="1748">
        <v>0</v>
      </c>
      <c r="P39" s="1748">
        <v>0</v>
      </c>
      <c r="Q39" s="1748">
        <v>0</v>
      </c>
      <c r="R39" s="1748">
        <v>0</v>
      </c>
      <c r="S39" s="1748">
        <v>0</v>
      </c>
      <c r="T39" s="1748">
        <v>0</v>
      </c>
      <c r="U39" s="1748">
        <v>0</v>
      </c>
      <c r="V39" s="1748">
        <v>0</v>
      </c>
      <c r="W39" s="1748">
        <v>0</v>
      </c>
      <c r="X39" s="1748">
        <v>0</v>
      </c>
      <c r="Y39" s="1748">
        <v>0</v>
      </c>
      <c r="Z39" s="1748">
        <v>0</v>
      </c>
      <c r="AA39" s="1748">
        <v>0</v>
      </c>
      <c r="AB39" s="1748">
        <v>0</v>
      </c>
      <c r="AC39" s="1748">
        <v>0</v>
      </c>
      <c r="AD39" s="1748">
        <v>0</v>
      </c>
      <c r="AE39" s="1748">
        <v>0</v>
      </c>
      <c r="AF39" s="1748">
        <v>0</v>
      </c>
      <c r="AG39" s="1748">
        <v>0</v>
      </c>
      <c r="AH39" s="1748">
        <v>0</v>
      </c>
      <c r="AI39" s="1748">
        <v>0</v>
      </c>
      <c r="AJ39" s="1748">
        <v>0</v>
      </c>
      <c r="AK39" s="1748">
        <v>0</v>
      </c>
      <c r="AL39" s="1748">
        <v>0</v>
      </c>
      <c r="AM39" s="1748">
        <v>0</v>
      </c>
      <c r="AN39" s="1748">
        <v>0</v>
      </c>
      <c r="AO39" s="1748">
        <v>0</v>
      </c>
      <c r="AP39" s="1748">
        <v>0</v>
      </c>
      <c r="AQ39" s="1748">
        <v>0</v>
      </c>
      <c r="AR39" s="1748">
        <v>0</v>
      </c>
      <c r="AS39" s="1748">
        <v>0</v>
      </c>
      <c r="AT39" s="1748">
        <v>0</v>
      </c>
      <c r="AU39" s="1748">
        <v>0</v>
      </c>
      <c r="AV39" s="1748">
        <v>0</v>
      </c>
      <c r="AW39" s="1748">
        <v>0</v>
      </c>
      <c r="AX39" s="1748">
        <v>0</v>
      </c>
      <c r="AY39" s="1748">
        <v>0</v>
      </c>
      <c r="AZ39" s="1748">
        <v>0</v>
      </c>
      <c r="BA39" s="1748">
        <v>0</v>
      </c>
      <c r="BB39" s="1748">
        <v>0</v>
      </c>
      <c r="BC39" s="1748">
        <v>0</v>
      </c>
      <c r="BD39" s="1749">
        <v>0</v>
      </c>
      <c r="BE39" s="1748">
        <v>0</v>
      </c>
      <c r="BF39" s="1748">
        <v>0</v>
      </c>
      <c r="BG39" s="1750">
        <v>0</v>
      </c>
      <c r="BH39" s="1748">
        <v>0</v>
      </c>
      <c r="BI39" s="1748">
        <v>0</v>
      </c>
      <c r="BJ39" s="1749">
        <v>0</v>
      </c>
      <c r="BK39" s="1748">
        <v>0</v>
      </c>
      <c r="BL39" s="1748">
        <v>0</v>
      </c>
      <c r="BM39" s="1749">
        <v>0</v>
      </c>
      <c r="BN39" s="1748">
        <v>0</v>
      </c>
      <c r="BO39" s="1748">
        <v>0</v>
      </c>
      <c r="BP39" s="1750">
        <v>0</v>
      </c>
    </row>
    <row r="40" spans="1:69" s="1729" customFormat="1" ht="15.75">
      <c r="A40" s="1150" t="s">
        <v>881</v>
      </c>
      <c r="B40" s="1748">
        <v>14756.02303115</v>
      </c>
      <c r="C40" s="1748">
        <v>15467.340147379999</v>
      </c>
      <c r="D40" s="1748">
        <v>15813.683072080001</v>
      </c>
      <c r="E40" s="1748">
        <v>15011.62271517</v>
      </c>
      <c r="F40" s="1748">
        <v>17205.818025429999</v>
      </c>
      <c r="G40" s="1748">
        <v>18852.698323959998</v>
      </c>
      <c r="H40" s="1748">
        <v>15693.273298100001</v>
      </c>
      <c r="I40" s="1748">
        <v>14733.80524238</v>
      </c>
      <c r="J40" s="1748">
        <v>14584.40697951</v>
      </c>
      <c r="K40" s="1748">
        <v>20597.289948330003</v>
      </c>
      <c r="L40" s="1748">
        <v>19382.649498340001</v>
      </c>
      <c r="M40" s="1748">
        <v>19822.415960490001</v>
      </c>
      <c r="N40" s="1748">
        <v>19781.704859869998</v>
      </c>
      <c r="O40" s="1748">
        <v>20848.155591900002</v>
      </c>
      <c r="P40" s="1748">
        <v>19791.91426587</v>
      </c>
      <c r="Q40" s="1748">
        <v>19421.398758619998</v>
      </c>
      <c r="R40" s="1748">
        <v>17099.530465219999</v>
      </c>
      <c r="S40" s="1748">
        <v>15914.85235476</v>
      </c>
      <c r="T40" s="1748">
        <v>16114.247642100001</v>
      </c>
      <c r="U40" s="1748">
        <v>15674.28149822</v>
      </c>
      <c r="V40" s="1748">
        <v>15926.850587020001</v>
      </c>
      <c r="W40" s="1748">
        <v>15807.17330246</v>
      </c>
      <c r="X40" s="1748">
        <v>18417.261516029997</v>
      </c>
      <c r="Y40" s="1748">
        <v>15590.90656969</v>
      </c>
      <c r="Z40" s="1748">
        <v>15195.183936959998</v>
      </c>
      <c r="AA40" s="1748">
        <v>13749.99706037</v>
      </c>
      <c r="AB40" s="1748">
        <v>13420.65214385</v>
      </c>
      <c r="AC40" s="1748">
        <v>17774.004800480001</v>
      </c>
      <c r="AD40" s="1748">
        <v>18303.308782340002</v>
      </c>
      <c r="AE40" s="1748">
        <v>18691.411568479998</v>
      </c>
      <c r="AF40" s="1748">
        <v>19687.045388620001</v>
      </c>
      <c r="AG40" s="1748">
        <v>19804.704165849998</v>
      </c>
      <c r="AH40" s="1748">
        <v>19834.950916559999</v>
      </c>
      <c r="AI40" s="1748">
        <v>18943.64556021</v>
      </c>
      <c r="AJ40" s="1748">
        <v>20853.677245209998</v>
      </c>
      <c r="AK40" s="1748">
        <v>21087.334779739998</v>
      </c>
      <c r="AL40" s="1748">
        <v>21043.3015572</v>
      </c>
      <c r="AM40" s="1748">
        <v>21131.34763547</v>
      </c>
      <c r="AN40" s="1748">
        <v>21444.43829355</v>
      </c>
      <c r="AO40" s="1748">
        <v>22325.25709322</v>
      </c>
      <c r="AP40" s="1748">
        <v>16687.98301833</v>
      </c>
      <c r="AQ40" s="1748">
        <v>19068.45166834</v>
      </c>
      <c r="AR40" s="1748">
        <v>18949.428133950001</v>
      </c>
      <c r="AS40" s="1748">
        <v>16622.95873559</v>
      </c>
      <c r="AT40" s="1748">
        <v>17751.86683069</v>
      </c>
      <c r="AU40" s="1748">
        <v>21120.202595810002</v>
      </c>
      <c r="AV40" s="1748">
        <v>21167.29115257</v>
      </c>
      <c r="AW40" s="1748">
        <v>19609.2718504</v>
      </c>
      <c r="AX40" s="1748">
        <v>19192.80673783</v>
      </c>
      <c r="AY40" s="1748">
        <v>19088.097752809997</v>
      </c>
      <c r="AZ40" s="1748">
        <v>19127.633927980001</v>
      </c>
      <c r="BA40" s="1748">
        <v>20102.786371260001</v>
      </c>
      <c r="BB40" s="1748">
        <v>19585.906847729999</v>
      </c>
      <c r="BC40" s="1748">
        <v>17865.26112363</v>
      </c>
      <c r="BD40" s="1749">
        <v>18085.818572</v>
      </c>
      <c r="BE40" s="1748">
        <v>20015.45207136</v>
      </c>
      <c r="BF40" s="1748">
        <v>31266.083822000001</v>
      </c>
      <c r="BG40" s="1750">
        <v>31272.916033239999</v>
      </c>
      <c r="BH40" s="1748">
        <v>33631.22986847</v>
      </c>
      <c r="BI40" s="1748">
        <v>35249.7633011</v>
      </c>
      <c r="BJ40" s="1749">
        <v>38599.364488719999</v>
      </c>
      <c r="BK40" s="1748">
        <v>44128.272882239995</v>
      </c>
      <c r="BL40" s="1748">
        <v>42416.328148000001</v>
      </c>
      <c r="BM40" s="1749">
        <v>37900.068936849995</v>
      </c>
      <c r="BN40" s="1748">
        <v>39061.19910107</v>
      </c>
      <c r="BO40" s="1748">
        <v>33738.507384060002</v>
      </c>
      <c r="BP40" s="1750">
        <v>65339.443764510004</v>
      </c>
    </row>
    <row r="41" spans="1:69" s="1729" customFormat="1" ht="15.75">
      <c r="A41" s="1751" t="s">
        <v>882</v>
      </c>
      <c r="B41" s="1748">
        <v>0</v>
      </c>
      <c r="C41" s="1748">
        <v>0</v>
      </c>
      <c r="D41" s="1748">
        <v>0</v>
      </c>
      <c r="E41" s="1748">
        <v>0</v>
      </c>
      <c r="F41" s="1748">
        <v>0</v>
      </c>
      <c r="G41" s="1748">
        <v>0</v>
      </c>
      <c r="H41" s="1748">
        <v>0</v>
      </c>
      <c r="I41" s="1748">
        <v>0</v>
      </c>
      <c r="J41" s="1748">
        <v>0</v>
      </c>
      <c r="K41" s="1748">
        <v>0</v>
      </c>
      <c r="L41" s="1748">
        <v>0</v>
      </c>
      <c r="M41" s="1748">
        <v>0</v>
      </c>
      <c r="N41" s="1748">
        <v>0</v>
      </c>
      <c r="O41" s="1748">
        <v>0</v>
      </c>
      <c r="P41" s="1748">
        <v>0</v>
      </c>
      <c r="Q41" s="1748">
        <v>0</v>
      </c>
      <c r="R41" s="1748">
        <v>0</v>
      </c>
      <c r="S41" s="1748">
        <v>0</v>
      </c>
      <c r="T41" s="1748">
        <v>0</v>
      </c>
      <c r="U41" s="1748">
        <v>0</v>
      </c>
      <c r="V41" s="1748">
        <v>0</v>
      </c>
      <c r="W41" s="1748">
        <v>0</v>
      </c>
      <c r="X41" s="1748">
        <v>140.08387300000001</v>
      </c>
      <c r="Y41" s="1748">
        <v>139.659235</v>
      </c>
      <c r="Z41" s="1748">
        <v>139.659235</v>
      </c>
      <c r="AA41" s="1748">
        <v>139.659235</v>
      </c>
      <c r="AB41" s="1748">
        <v>140.08387300000001</v>
      </c>
      <c r="AC41" s="1748">
        <v>137.960342</v>
      </c>
      <c r="AD41" s="1748">
        <v>137.960342</v>
      </c>
      <c r="AE41" s="1748">
        <v>137.960342</v>
      </c>
      <c r="AF41" s="1748">
        <v>125.033328</v>
      </c>
      <c r="AG41" s="1748">
        <v>125.033328</v>
      </c>
      <c r="AH41" s="1748">
        <v>124.967821</v>
      </c>
      <c r="AI41" s="1748">
        <v>94.746087000000003</v>
      </c>
      <c r="AJ41" s="1748">
        <v>94.746087000000003</v>
      </c>
      <c r="AK41" s="1748">
        <v>94.710595999999995</v>
      </c>
      <c r="AL41" s="1748">
        <v>94.669917999999996</v>
      </c>
      <c r="AM41" s="1748">
        <v>94.669917999999996</v>
      </c>
      <c r="AN41" s="1748">
        <v>346.80892799999998</v>
      </c>
      <c r="AO41" s="1748">
        <v>346.96408700000001</v>
      </c>
      <c r="AP41" s="1748">
        <v>346.83974999999998</v>
      </c>
      <c r="AQ41" s="1748">
        <v>347.06188200000003</v>
      </c>
      <c r="AR41" s="1748">
        <v>347.06188200000003</v>
      </c>
      <c r="AS41" s="1748">
        <v>96.034931</v>
      </c>
      <c r="AT41" s="1748">
        <v>95.113691000000003</v>
      </c>
      <c r="AU41" s="1748">
        <v>95.021084999999999</v>
      </c>
      <c r="AV41" s="1748">
        <v>92.275171</v>
      </c>
      <c r="AW41" s="1748">
        <v>84.132430999999997</v>
      </c>
      <c r="AX41" s="1748">
        <v>71.371736999999996</v>
      </c>
      <c r="AY41" s="1748">
        <v>56.417335000000001</v>
      </c>
      <c r="AZ41" s="1748">
        <v>61.432490999999999</v>
      </c>
      <c r="BA41" s="1748">
        <v>80.714787999999999</v>
      </c>
      <c r="BB41" s="1748">
        <v>72.365827999999993</v>
      </c>
      <c r="BC41" s="1748">
        <v>69.918858999999998</v>
      </c>
      <c r="BD41" s="1749">
        <v>67.327730000000003</v>
      </c>
      <c r="BE41" s="1748">
        <v>64.620394000000005</v>
      </c>
      <c r="BF41" s="1748">
        <v>63.832982000000001</v>
      </c>
      <c r="BG41" s="1750">
        <v>64.062583000000004</v>
      </c>
      <c r="BH41" s="1748">
        <v>49.378208999999998</v>
      </c>
      <c r="BI41" s="1748">
        <v>49.510632000000001</v>
      </c>
      <c r="BJ41" s="1749">
        <v>49.285089999999997</v>
      </c>
      <c r="BK41" s="1748">
        <v>52.584028000000004</v>
      </c>
      <c r="BL41" s="1748">
        <v>50.917658000000003</v>
      </c>
      <c r="BM41" s="1749">
        <v>49.729917</v>
      </c>
      <c r="BN41" s="1748">
        <v>49.436909999999997</v>
      </c>
      <c r="BO41" s="1748">
        <v>47.055855000000001</v>
      </c>
      <c r="BP41" s="1750">
        <v>47.460209999999996</v>
      </c>
    </row>
    <row r="42" spans="1:69" s="1729" customFormat="1" ht="15.75">
      <c r="A42" s="1751" t="s">
        <v>883</v>
      </c>
      <c r="B42" s="1748">
        <v>0.66600000000000004</v>
      </c>
      <c r="C42" s="1748">
        <v>0.66600000000000004</v>
      </c>
      <c r="D42" s="1748">
        <v>0.66600000000000004</v>
      </c>
      <c r="E42" s="1748">
        <v>0.66600000000000004</v>
      </c>
      <c r="F42" s="1748">
        <v>0.66600000000000004</v>
      </c>
      <c r="G42" s="1748">
        <v>0.66600000000000004</v>
      </c>
      <c r="H42" s="1748">
        <v>0.66600000000000004</v>
      </c>
      <c r="I42" s="1748">
        <v>0.66600000000000004</v>
      </c>
      <c r="J42" s="1748">
        <v>0.66600000000000004</v>
      </c>
      <c r="K42" s="1748">
        <v>0.66600000000000004</v>
      </c>
      <c r="L42" s="1748">
        <v>0.66600000000000004</v>
      </c>
      <c r="M42" s="1748">
        <v>0.66600000000000004</v>
      </c>
      <c r="N42" s="1748">
        <v>0.66600000000000004</v>
      </c>
      <c r="O42" s="1748">
        <v>0.66600000000000004</v>
      </c>
      <c r="P42" s="1748">
        <v>0.66600000000000004</v>
      </c>
      <c r="Q42" s="1748">
        <v>0.66600000000000004</v>
      </c>
      <c r="R42" s="1748">
        <v>0.66600000000000004</v>
      </c>
      <c r="S42" s="1748">
        <v>0.66600000000000004</v>
      </c>
      <c r="T42" s="1748">
        <v>0.66600000000000004</v>
      </c>
      <c r="U42" s="1748">
        <v>0.66600000000000004</v>
      </c>
      <c r="V42" s="1748">
        <v>0.66600000000000004</v>
      </c>
      <c r="W42" s="1748">
        <v>0.66600000000000004</v>
      </c>
      <c r="X42" s="1748">
        <v>23.83615</v>
      </c>
      <c r="Y42" s="1748">
        <v>23.83615</v>
      </c>
      <c r="Z42" s="1748">
        <v>53.17015</v>
      </c>
      <c r="AA42" s="1748">
        <v>53.17015</v>
      </c>
      <c r="AB42" s="1748">
        <v>53.17015</v>
      </c>
      <c r="AC42" s="1748">
        <v>54.768675000000002</v>
      </c>
      <c r="AD42" s="1748">
        <v>54.768675000000002</v>
      </c>
      <c r="AE42" s="1748">
        <v>74.268675000000002</v>
      </c>
      <c r="AF42" s="1748">
        <v>84.810546000000002</v>
      </c>
      <c r="AG42" s="1748">
        <v>84.810546000000002</v>
      </c>
      <c r="AH42" s="1748">
        <v>84.810546000000002</v>
      </c>
      <c r="AI42" s="1748">
        <v>84.810546000000002</v>
      </c>
      <c r="AJ42" s="1748">
        <v>84.810546000000002</v>
      </c>
      <c r="AK42" s="1748">
        <v>84.810546000000002</v>
      </c>
      <c r="AL42" s="1748">
        <v>84.810546000000002</v>
      </c>
      <c r="AM42" s="1748">
        <v>106.16663800000001</v>
      </c>
      <c r="AN42" s="1748">
        <v>106.16663800000001</v>
      </c>
      <c r="AO42" s="1748">
        <v>351.15798799999999</v>
      </c>
      <c r="AP42" s="1748">
        <v>351.15798799999999</v>
      </c>
      <c r="AQ42" s="1748">
        <v>351.15798799999999</v>
      </c>
      <c r="AR42" s="1748">
        <v>351.15798799999999</v>
      </c>
      <c r="AS42" s="1748">
        <v>351.15798799999999</v>
      </c>
      <c r="AT42" s="1748">
        <v>351.15798799999999</v>
      </c>
      <c r="AU42" s="1748">
        <v>351.15798799999999</v>
      </c>
      <c r="AV42" s="1748">
        <v>581.65799200000004</v>
      </c>
      <c r="AW42" s="1748">
        <v>583.86026600000002</v>
      </c>
      <c r="AX42" s="1748">
        <v>583.86026600000002</v>
      </c>
      <c r="AY42" s="1748">
        <v>593.276341</v>
      </c>
      <c r="AZ42" s="1748">
        <v>593.276342</v>
      </c>
      <c r="BA42" s="1748">
        <v>797.49954200000002</v>
      </c>
      <c r="BB42" s="1748">
        <v>797.49954200000002</v>
      </c>
      <c r="BC42" s="1748">
        <v>797.49954200000002</v>
      </c>
      <c r="BD42" s="1749">
        <v>797.49954200000002</v>
      </c>
      <c r="BE42" s="1748">
        <v>1173.9513199999999</v>
      </c>
      <c r="BF42" s="1748">
        <v>12653.871225000001</v>
      </c>
      <c r="BG42" s="1750">
        <v>12598.156713</v>
      </c>
      <c r="BH42" s="1748">
        <v>13761.901481000001</v>
      </c>
      <c r="BI42" s="1748">
        <v>13720.136553</v>
      </c>
      <c r="BJ42" s="1749">
        <v>12685.824047</v>
      </c>
      <c r="BK42" s="1748">
        <v>12696.721702000001</v>
      </c>
      <c r="BL42" s="1748">
        <v>10470.701262</v>
      </c>
      <c r="BM42" s="1749">
        <v>10488.107615000001</v>
      </c>
      <c r="BN42" s="1748">
        <v>10542.137256</v>
      </c>
      <c r="BO42" s="1748">
        <v>10639.673683000001</v>
      </c>
      <c r="BP42" s="1750">
        <v>10632.956297999999</v>
      </c>
    </row>
    <row r="43" spans="1:69" s="1729" customFormat="1" ht="15.75">
      <c r="A43" s="1751" t="s">
        <v>884</v>
      </c>
      <c r="B43" s="1748">
        <v>13968.187035659999</v>
      </c>
      <c r="C43" s="1748">
        <v>14679.664147379999</v>
      </c>
      <c r="D43" s="1748">
        <v>15026.007072079999</v>
      </c>
      <c r="E43" s="1748">
        <v>14223.946715170001</v>
      </c>
      <c r="F43" s="1748">
        <v>16418.142025429999</v>
      </c>
      <c r="G43" s="1748">
        <v>18065.022323959998</v>
      </c>
      <c r="H43" s="1748">
        <v>14905.5972981</v>
      </c>
      <c r="I43" s="1748">
        <v>13946.129242379999</v>
      </c>
      <c r="J43" s="1748">
        <v>13796.730979510001</v>
      </c>
      <c r="K43" s="1748">
        <v>19809.613948330003</v>
      </c>
      <c r="L43" s="1748">
        <v>18594.973498340001</v>
      </c>
      <c r="M43" s="1748">
        <v>19034.739960490002</v>
      </c>
      <c r="N43" s="1748">
        <v>18994.028859869999</v>
      </c>
      <c r="O43" s="1748">
        <v>20060.479591900003</v>
      </c>
      <c r="P43" s="1748">
        <v>19004.238265869997</v>
      </c>
      <c r="Q43" s="1748">
        <v>18633.722758619999</v>
      </c>
      <c r="R43" s="1748">
        <v>16311.85446522</v>
      </c>
      <c r="S43" s="1748">
        <v>15127.17635476</v>
      </c>
      <c r="T43" s="1748">
        <v>15326.5716421</v>
      </c>
      <c r="U43" s="1748">
        <v>14886.605498219998</v>
      </c>
      <c r="V43" s="1748">
        <v>15139.174587020001</v>
      </c>
      <c r="W43" s="1748">
        <v>15019.497302459999</v>
      </c>
      <c r="X43" s="1748">
        <v>17466.33149303</v>
      </c>
      <c r="Y43" s="1748">
        <v>13840.401184690001</v>
      </c>
      <c r="Z43" s="1748">
        <v>13415.344551959999</v>
      </c>
      <c r="AA43" s="1748">
        <v>11970.157675370001</v>
      </c>
      <c r="AB43" s="1748">
        <v>11538.17736985</v>
      </c>
      <c r="AC43" s="1748">
        <v>14929.555032479999</v>
      </c>
      <c r="AD43" s="1748">
        <v>15284.491965339999</v>
      </c>
      <c r="AE43" s="1748">
        <v>15653.094751479999</v>
      </c>
      <c r="AF43" s="1748">
        <v>15201.113714620002</v>
      </c>
      <c r="AG43" s="1748">
        <v>15318.772491850001</v>
      </c>
      <c r="AH43" s="1748">
        <v>15349.084749559999</v>
      </c>
      <c r="AI43" s="1748">
        <v>14488.001127209998</v>
      </c>
      <c r="AJ43" s="1748">
        <v>16398.03281221</v>
      </c>
      <c r="AK43" s="1748">
        <v>16631.725837739999</v>
      </c>
      <c r="AL43" s="1748">
        <v>16586.978273200002</v>
      </c>
      <c r="AM43" s="1748">
        <v>16654.42327947</v>
      </c>
      <c r="AN43" s="1748">
        <v>16715.374927549998</v>
      </c>
      <c r="AO43" s="1748">
        <v>16583.694511220001</v>
      </c>
      <c r="AP43" s="1748">
        <v>11401.69710333</v>
      </c>
      <c r="AQ43" s="1748">
        <v>11543.53730134</v>
      </c>
      <c r="AR43" s="1748">
        <v>11984.373640950002</v>
      </c>
      <c r="AS43" s="1748">
        <v>8767.4245615899999</v>
      </c>
      <c r="AT43" s="1748">
        <v>9737.4217376899978</v>
      </c>
      <c r="AU43" s="1748">
        <v>12886.558237810001</v>
      </c>
      <c r="AV43" s="1748">
        <v>12657.455835569999</v>
      </c>
      <c r="AW43" s="1748">
        <v>11417.951689399999</v>
      </c>
      <c r="AX43" s="1748">
        <v>11007.39249783</v>
      </c>
      <c r="AY43" s="1748">
        <v>11121.706832809999</v>
      </c>
      <c r="AZ43" s="1748">
        <v>11156.35563498</v>
      </c>
      <c r="BA43" s="1748">
        <v>11024.31537226</v>
      </c>
      <c r="BB43" s="1748">
        <v>10510.28192173</v>
      </c>
      <c r="BC43" s="1748">
        <v>8806.0925676300012</v>
      </c>
      <c r="BD43" s="1749">
        <v>9273.1401310000001</v>
      </c>
      <c r="BE43" s="1748">
        <v>9250.4134163600011</v>
      </c>
      <c r="BF43" s="1748">
        <v>10420.207339000001</v>
      </c>
      <c r="BG43" s="1750">
        <v>10140.07512924</v>
      </c>
      <c r="BH43" s="1748">
        <v>11160.721433000001</v>
      </c>
      <c r="BI43" s="1748">
        <v>11917.015192000001</v>
      </c>
      <c r="BJ43" s="1749">
        <v>13972.454110720002</v>
      </c>
      <c r="BK43" s="1748">
        <v>18569.312450239999</v>
      </c>
      <c r="BL43" s="1748">
        <v>19190.389283</v>
      </c>
      <c r="BM43" s="1749">
        <v>18817.991601849997</v>
      </c>
      <c r="BN43" s="1748">
        <v>19672.27415307</v>
      </c>
      <c r="BO43" s="1748">
        <v>14691.167146060001</v>
      </c>
      <c r="BP43" s="1750">
        <v>18598.62294651</v>
      </c>
    </row>
    <row r="44" spans="1:69" s="1729" customFormat="1" ht="15.75">
      <c r="A44" s="1751" t="s">
        <v>885</v>
      </c>
      <c r="B44" s="1748">
        <v>0</v>
      </c>
      <c r="C44" s="1748">
        <v>0</v>
      </c>
      <c r="D44" s="1748">
        <v>0</v>
      </c>
      <c r="E44" s="1748">
        <v>0</v>
      </c>
      <c r="F44" s="1748">
        <v>0</v>
      </c>
      <c r="G44" s="1748">
        <v>0</v>
      </c>
      <c r="H44" s="1748">
        <v>0</v>
      </c>
      <c r="I44" s="1748">
        <v>0</v>
      </c>
      <c r="J44" s="1748">
        <v>0</v>
      </c>
      <c r="K44" s="1748">
        <v>0</v>
      </c>
      <c r="L44" s="1748">
        <v>0</v>
      </c>
      <c r="M44" s="1748">
        <v>0</v>
      </c>
      <c r="N44" s="1748">
        <v>0</v>
      </c>
      <c r="O44" s="1748">
        <v>0</v>
      </c>
      <c r="P44" s="1748">
        <v>0</v>
      </c>
      <c r="Q44" s="1748">
        <v>0</v>
      </c>
      <c r="R44" s="1748">
        <v>0</v>
      </c>
      <c r="S44" s="1748">
        <v>0</v>
      </c>
      <c r="T44" s="1748">
        <v>0</v>
      </c>
      <c r="U44" s="1748">
        <v>0</v>
      </c>
      <c r="V44" s="1748">
        <v>0</v>
      </c>
      <c r="W44" s="1748">
        <v>0</v>
      </c>
      <c r="X44" s="1748">
        <v>0</v>
      </c>
      <c r="Y44" s="1748">
        <v>0</v>
      </c>
      <c r="Z44" s="1748">
        <v>0</v>
      </c>
      <c r="AA44" s="1748">
        <v>0</v>
      </c>
      <c r="AB44" s="1748">
        <v>0</v>
      </c>
      <c r="AC44" s="1748">
        <v>0</v>
      </c>
      <c r="AD44" s="1748">
        <v>0</v>
      </c>
      <c r="AE44" s="1748">
        <v>0</v>
      </c>
      <c r="AF44" s="1748">
        <v>0</v>
      </c>
      <c r="AG44" s="1748">
        <v>0</v>
      </c>
      <c r="AH44" s="1748">
        <v>0</v>
      </c>
      <c r="AI44" s="1748">
        <v>0</v>
      </c>
      <c r="AJ44" s="1748">
        <v>0</v>
      </c>
      <c r="AK44" s="1748">
        <v>0</v>
      </c>
      <c r="AL44" s="1748">
        <v>0</v>
      </c>
      <c r="AM44" s="1748">
        <v>0</v>
      </c>
      <c r="AN44" s="1748">
        <v>0</v>
      </c>
      <c r="AO44" s="1748">
        <v>767.35270700000001</v>
      </c>
      <c r="AP44" s="1748">
        <v>312.200377</v>
      </c>
      <c r="AQ44" s="1748">
        <v>312.500854</v>
      </c>
      <c r="AR44" s="1748">
        <v>253.64098000000001</v>
      </c>
      <c r="AS44" s="1748">
        <v>95.147611999999995</v>
      </c>
      <c r="AT44" s="1748">
        <v>254.979771</v>
      </c>
      <c r="AU44" s="1748">
        <v>474.27164199999999</v>
      </c>
      <c r="AV44" s="1748">
        <v>522.70851100000004</v>
      </c>
      <c r="AW44" s="1748">
        <v>210.13382100000001</v>
      </c>
      <c r="AX44" s="1748">
        <v>216.98859400000001</v>
      </c>
      <c r="AY44" s="1748">
        <v>3.5036010000000002</v>
      </c>
      <c r="AZ44" s="1748">
        <v>3.3758170000000001</v>
      </c>
      <c r="BA44" s="1748">
        <v>887.06302600000004</v>
      </c>
      <c r="BB44" s="1748">
        <v>892.56591300000002</v>
      </c>
      <c r="BC44" s="1748">
        <v>878.556512</v>
      </c>
      <c r="BD44" s="1749">
        <v>634.65752599999996</v>
      </c>
      <c r="BE44" s="1748">
        <v>2213.2732980000001</v>
      </c>
      <c r="BF44" s="1748">
        <v>509.978633</v>
      </c>
      <c r="BG44" s="1750">
        <v>1121.164747</v>
      </c>
      <c r="BH44" s="1748">
        <v>1164.77188447</v>
      </c>
      <c r="BI44" s="1748">
        <v>2518.6440631</v>
      </c>
      <c r="BJ44" s="1749">
        <v>3760.7480959999998</v>
      </c>
      <c r="BK44" s="1748">
        <v>3678.601557</v>
      </c>
      <c r="BL44" s="1748">
        <v>856.64180899999997</v>
      </c>
      <c r="BM44" s="1749">
        <v>647.88007100000004</v>
      </c>
      <c r="BN44" s="1748">
        <v>1880.290156</v>
      </c>
      <c r="BO44" s="1748">
        <v>1402.0992530000001</v>
      </c>
      <c r="BP44" s="1750">
        <v>1714.849843</v>
      </c>
    </row>
    <row r="45" spans="1:69" s="1729" customFormat="1" ht="15.75">
      <c r="A45" s="1751" t="s">
        <v>886</v>
      </c>
      <c r="B45" s="1748">
        <v>787.01</v>
      </c>
      <c r="C45" s="1748">
        <v>787.01</v>
      </c>
      <c r="D45" s="1748">
        <v>787.01</v>
      </c>
      <c r="E45" s="1748">
        <v>787.01</v>
      </c>
      <c r="F45" s="1748">
        <v>787.01</v>
      </c>
      <c r="G45" s="1748">
        <v>787.01</v>
      </c>
      <c r="H45" s="1748">
        <v>787.01</v>
      </c>
      <c r="I45" s="1748">
        <v>787.01</v>
      </c>
      <c r="J45" s="1748">
        <v>787.01</v>
      </c>
      <c r="K45" s="1748">
        <v>787.01</v>
      </c>
      <c r="L45" s="1748">
        <v>787.01</v>
      </c>
      <c r="M45" s="1748">
        <v>787.01</v>
      </c>
      <c r="N45" s="1748">
        <v>787.01</v>
      </c>
      <c r="O45" s="1748">
        <v>787.01</v>
      </c>
      <c r="P45" s="1748">
        <v>787.01</v>
      </c>
      <c r="Q45" s="1748">
        <v>787.01</v>
      </c>
      <c r="R45" s="1748">
        <v>787.01</v>
      </c>
      <c r="S45" s="1748">
        <v>787.01</v>
      </c>
      <c r="T45" s="1748">
        <v>787.01</v>
      </c>
      <c r="U45" s="1748">
        <v>787.01</v>
      </c>
      <c r="V45" s="1748">
        <v>787.01</v>
      </c>
      <c r="W45" s="1748">
        <v>787.01</v>
      </c>
      <c r="X45" s="1748">
        <v>787.01</v>
      </c>
      <c r="Y45" s="1748">
        <v>1587.01</v>
      </c>
      <c r="Z45" s="1748">
        <v>1587.01</v>
      </c>
      <c r="AA45" s="1748">
        <v>1587.01</v>
      </c>
      <c r="AB45" s="1748">
        <v>1689.2207510000001</v>
      </c>
      <c r="AC45" s="1748">
        <v>2651.7207509999998</v>
      </c>
      <c r="AD45" s="1748">
        <v>2826.0877999999998</v>
      </c>
      <c r="AE45" s="1748">
        <v>2826.0877999999998</v>
      </c>
      <c r="AF45" s="1748">
        <v>4276.0878000000002</v>
      </c>
      <c r="AG45" s="1748">
        <v>4276.0878000000002</v>
      </c>
      <c r="AH45" s="1748">
        <v>4276.0878000000002</v>
      </c>
      <c r="AI45" s="1748">
        <v>4276.0878000000002</v>
      </c>
      <c r="AJ45" s="1748">
        <v>4276.0878000000002</v>
      </c>
      <c r="AK45" s="1748">
        <v>4276.0878000000002</v>
      </c>
      <c r="AL45" s="1748">
        <v>4276.0878000000002</v>
      </c>
      <c r="AM45" s="1748">
        <v>4276.0878000000002</v>
      </c>
      <c r="AN45" s="1748">
        <v>4276.0878000000002</v>
      </c>
      <c r="AO45" s="1748">
        <v>4276.0878000000002</v>
      </c>
      <c r="AP45" s="1748">
        <v>4276.0878000000002</v>
      </c>
      <c r="AQ45" s="1748">
        <v>6013.1936429999996</v>
      </c>
      <c r="AR45" s="1748">
        <v>6013.1936429999996</v>
      </c>
      <c r="AS45" s="1748">
        <v>7313.1936429999996</v>
      </c>
      <c r="AT45" s="1748">
        <v>7313.1936429999996</v>
      </c>
      <c r="AU45" s="1748">
        <v>7313.1936429999996</v>
      </c>
      <c r="AV45" s="1748">
        <v>7313.1936429999996</v>
      </c>
      <c r="AW45" s="1748">
        <v>7313.1936429999996</v>
      </c>
      <c r="AX45" s="1748">
        <v>7313.1936429999996</v>
      </c>
      <c r="AY45" s="1748">
        <v>7313.1936429999996</v>
      </c>
      <c r="AZ45" s="1748">
        <v>7313.1936429999996</v>
      </c>
      <c r="BA45" s="1748">
        <v>7313.1936429999996</v>
      </c>
      <c r="BB45" s="1748">
        <v>7313.1936429999996</v>
      </c>
      <c r="BC45" s="1748">
        <v>7313.1936429999996</v>
      </c>
      <c r="BD45" s="1749">
        <v>7313.1936429999996</v>
      </c>
      <c r="BE45" s="1748">
        <v>7313.1936429999996</v>
      </c>
      <c r="BF45" s="1748">
        <v>7618.1936429999996</v>
      </c>
      <c r="BG45" s="1750">
        <v>7349.4568609999997</v>
      </c>
      <c r="BH45" s="1748">
        <v>7494.4568609999997</v>
      </c>
      <c r="BI45" s="1748">
        <v>7044.4568609999997</v>
      </c>
      <c r="BJ45" s="1749">
        <v>7131.0531449999999</v>
      </c>
      <c r="BK45" s="1748">
        <v>7131.0531449999999</v>
      </c>
      <c r="BL45" s="1748">
        <v>6957.8605770000004</v>
      </c>
      <c r="BM45" s="1749">
        <v>2343.1498259999998</v>
      </c>
      <c r="BN45" s="1748">
        <v>1381.7727769999999</v>
      </c>
      <c r="BO45" s="1748">
        <v>1381.7727769999999</v>
      </c>
      <c r="BP45" s="1750">
        <v>1381.7727769999999</v>
      </c>
    </row>
    <row r="46" spans="1:69" s="1729" customFormat="1" ht="15.75">
      <c r="A46" s="1751" t="s">
        <v>887</v>
      </c>
      <c r="B46" s="1748">
        <v>0</v>
      </c>
      <c r="C46" s="1748">
        <v>0</v>
      </c>
      <c r="D46" s="1748">
        <v>0</v>
      </c>
      <c r="E46" s="1748">
        <v>0</v>
      </c>
      <c r="F46" s="1748">
        <v>0</v>
      </c>
      <c r="G46" s="1748">
        <v>0</v>
      </c>
      <c r="H46" s="1748">
        <v>0</v>
      </c>
      <c r="I46" s="1748">
        <v>0</v>
      </c>
      <c r="J46" s="1748">
        <v>0</v>
      </c>
      <c r="K46" s="1748">
        <v>0</v>
      </c>
      <c r="L46" s="1748">
        <v>0</v>
      </c>
      <c r="M46" s="1748">
        <v>0</v>
      </c>
      <c r="N46" s="1748">
        <v>0</v>
      </c>
      <c r="O46" s="1748">
        <v>0</v>
      </c>
      <c r="P46" s="1748">
        <v>0</v>
      </c>
      <c r="Q46" s="1748">
        <v>0</v>
      </c>
      <c r="R46" s="1748">
        <v>0</v>
      </c>
      <c r="S46" s="1748">
        <v>0</v>
      </c>
      <c r="T46" s="1748">
        <v>0</v>
      </c>
      <c r="U46" s="1748">
        <v>0</v>
      </c>
      <c r="V46" s="1748">
        <v>0</v>
      </c>
      <c r="W46" s="1748">
        <v>0</v>
      </c>
      <c r="X46" s="1748">
        <v>0</v>
      </c>
      <c r="Y46" s="1748">
        <v>0</v>
      </c>
      <c r="Z46" s="1748">
        <v>0</v>
      </c>
      <c r="AA46" s="1748">
        <v>0</v>
      </c>
      <c r="AB46" s="1748">
        <v>0</v>
      </c>
      <c r="AC46" s="1748">
        <v>0</v>
      </c>
      <c r="AD46" s="1748">
        <v>0</v>
      </c>
      <c r="AE46" s="1748">
        <v>0</v>
      </c>
      <c r="AF46" s="1748">
        <v>0</v>
      </c>
      <c r="AG46" s="1748">
        <v>0</v>
      </c>
      <c r="AH46" s="1748">
        <v>0</v>
      </c>
      <c r="AI46" s="1748">
        <v>0</v>
      </c>
      <c r="AJ46" s="1748">
        <v>0</v>
      </c>
      <c r="AK46" s="1748">
        <v>0</v>
      </c>
      <c r="AL46" s="1748">
        <v>0</v>
      </c>
      <c r="AM46" s="1748">
        <v>0</v>
      </c>
      <c r="AN46" s="1748">
        <v>0</v>
      </c>
      <c r="AO46" s="1748">
        <v>0</v>
      </c>
      <c r="AP46" s="1748">
        <v>0</v>
      </c>
      <c r="AQ46" s="1748">
        <v>0</v>
      </c>
      <c r="AR46" s="1748">
        <v>0</v>
      </c>
      <c r="AS46" s="1748">
        <v>0</v>
      </c>
      <c r="AT46" s="1748">
        <v>0</v>
      </c>
      <c r="AU46" s="1748">
        <v>0</v>
      </c>
      <c r="AV46" s="1748">
        <v>0</v>
      </c>
      <c r="AW46" s="1748">
        <v>0</v>
      </c>
      <c r="AX46" s="1748">
        <v>0</v>
      </c>
      <c r="AY46" s="1748">
        <v>0</v>
      </c>
      <c r="AZ46" s="1748">
        <v>0</v>
      </c>
      <c r="BA46" s="1748">
        <v>0</v>
      </c>
      <c r="BB46" s="1748">
        <v>0</v>
      </c>
      <c r="BC46" s="1748">
        <v>0</v>
      </c>
      <c r="BD46" s="1749">
        <v>0</v>
      </c>
      <c r="BE46" s="1748">
        <v>0</v>
      </c>
      <c r="BF46" s="1748">
        <v>0</v>
      </c>
      <c r="BG46" s="1750">
        <v>0</v>
      </c>
      <c r="BH46" s="1748">
        <v>0</v>
      </c>
      <c r="BI46" s="1748">
        <v>0</v>
      </c>
      <c r="BJ46" s="1749">
        <v>0</v>
      </c>
      <c r="BK46" s="1748">
        <v>0</v>
      </c>
      <c r="BL46" s="1748">
        <v>0</v>
      </c>
      <c r="BM46" s="1749">
        <v>0</v>
      </c>
      <c r="BN46" s="1748">
        <v>0</v>
      </c>
      <c r="BO46" s="1748">
        <v>0</v>
      </c>
      <c r="BP46" s="1750">
        <v>0</v>
      </c>
    </row>
    <row r="47" spans="1:69" s="1729" customFormat="1" ht="15.75">
      <c r="A47" s="1751" t="s">
        <v>888</v>
      </c>
      <c r="B47" s="1748">
        <v>0.15999548999999999</v>
      </c>
      <c r="C47" s="1748">
        <v>0</v>
      </c>
      <c r="D47" s="1748">
        <v>0</v>
      </c>
      <c r="E47" s="1748">
        <v>0</v>
      </c>
      <c r="F47" s="1748">
        <v>0</v>
      </c>
      <c r="G47" s="1748">
        <v>0</v>
      </c>
      <c r="H47" s="1748">
        <v>0</v>
      </c>
      <c r="I47" s="1748">
        <v>0</v>
      </c>
      <c r="J47" s="1748">
        <v>0</v>
      </c>
      <c r="K47" s="1748">
        <v>0</v>
      </c>
      <c r="L47" s="1748">
        <v>0</v>
      </c>
      <c r="M47" s="1748">
        <v>0</v>
      </c>
      <c r="N47" s="1748">
        <v>0</v>
      </c>
      <c r="O47" s="1748">
        <v>0</v>
      </c>
      <c r="P47" s="1748">
        <v>0</v>
      </c>
      <c r="Q47" s="1748">
        <v>0</v>
      </c>
      <c r="R47" s="1748">
        <v>0</v>
      </c>
      <c r="S47" s="1748">
        <v>0</v>
      </c>
      <c r="T47" s="1748">
        <v>0</v>
      </c>
      <c r="U47" s="1748">
        <v>0</v>
      </c>
      <c r="V47" s="1748">
        <v>0</v>
      </c>
      <c r="W47" s="1748">
        <v>0</v>
      </c>
      <c r="X47" s="1748">
        <v>0</v>
      </c>
      <c r="Y47" s="1748">
        <v>0</v>
      </c>
      <c r="Z47" s="1748">
        <v>0</v>
      </c>
      <c r="AA47" s="1748">
        <v>0</v>
      </c>
      <c r="AB47" s="1748">
        <v>0</v>
      </c>
      <c r="AC47" s="1748">
        <v>0</v>
      </c>
      <c r="AD47" s="1748">
        <v>0</v>
      </c>
      <c r="AE47" s="1748">
        <v>0</v>
      </c>
      <c r="AF47" s="1748">
        <v>0</v>
      </c>
      <c r="AG47" s="1748">
        <v>0</v>
      </c>
      <c r="AH47" s="1748">
        <v>0</v>
      </c>
      <c r="AI47" s="1748">
        <v>0</v>
      </c>
      <c r="AJ47" s="1748">
        <v>0</v>
      </c>
      <c r="AK47" s="1748">
        <v>0</v>
      </c>
      <c r="AL47" s="1748">
        <v>0.75502000000000002</v>
      </c>
      <c r="AM47" s="1748">
        <v>0</v>
      </c>
      <c r="AN47" s="1748">
        <v>0</v>
      </c>
      <c r="AO47" s="1748">
        <v>0</v>
      </c>
      <c r="AP47" s="1748">
        <v>0</v>
      </c>
      <c r="AQ47" s="1748">
        <v>501</v>
      </c>
      <c r="AR47" s="1748">
        <v>0</v>
      </c>
      <c r="AS47" s="1748">
        <v>0</v>
      </c>
      <c r="AT47" s="1748">
        <v>0</v>
      </c>
      <c r="AU47" s="1748">
        <v>0</v>
      </c>
      <c r="AV47" s="1748">
        <v>0</v>
      </c>
      <c r="AW47" s="1748">
        <v>0</v>
      </c>
      <c r="AX47" s="1748">
        <v>0</v>
      </c>
      <c r="AY47" s="1748">
        <v>0</v>
      </c>
      <c r="AZ47" s="1748">
        <v>0</v>
      </c>
      <c r="BA47" s="1748">
        <v>0</v>
      </c>
      <c r="BB47" s="1748">
        <v>0</v>
      </c>
      <c r="BC47" s="1748">
        <v>0</v>
      </c>
      <c r="BD47" s="1749">
        <v>0</v>
      </c>
      <c r="BE47" s="1748">
        <v>0</v>
      </c>
      <c r="BF47" s="1748">
        <v>0</v>
      </c>
      <c r="BG47" s="1750">
        <v>0</v>
      </c>
      <c r="BH47" s="1748">
        <v>0</v>
      </c>
      <c r="BI47" s="1748">
        <v>0</v>
      </c>
      <c r="BJ47" s="1749">
        <v>1000</v>
      </c>
      <c r="BK47" s="1748">
        <v>2000</v>
      </c>
      <c r="BL47" s="1748">
        <v>4889.8175590000001</v>
      </c>
      <c r="BM47" s="1749">
        <v>5553.209906</v>
      </c>
      <c r="BN47" s="1748">
        <v>5535.2878490000003</v>
      </c>
      <c r="BO47" s="1748">
        <v>5576.7386699999997</v>
      </c>
      <c r="BP47" s="1750">
        <v>32963.781690000003</v>
      </c>
    </row>
    <row r="48" spans="1:69" s="1729" customFormat="1" ht="15.75">
      <c r="A48" s="1150" t="s">
        <v>889</v>
      </c>
      <c r="B48" s="1748">
        <v>0</v>
      </c>
      <c r="C48" s="1748">
        <v>0</v>
      </c>
      <c r="D48" s="1748">
        <v>0</v>
      </c>
      <c r="E48" s="1748">
        <v>0</v>
      </c>
      <c r="F48" s="1748">
        <v>0</v>
      </c>
      <c r="G48" s="1748">
        <v>0</v>
      </c>
      <c r="H48" s="1748">
        <v>0</v>
      </c>
      <c r="I48" s="1748">
        <v>0</v>
      </c>
      <c r="J48" s="1748">
        <v>0</v>
      </c>
      <c r="K48" s="1748">
        <v>0</v>
      </c>
      <c r="L48" s="1748">
        <v>0</v>
      </c>
      <c r="M48" s="1748">
        <v>0</v>
      </c>
      <c r="N48" s="1748">
        <v>0</v>
      </c>
      <c r="O48" s="1748">
        <v>0</v>
      </c>
      <c r="P48" s="1748">
        <v>0</v>
      </c>
      <c r="Q48" s="1748">
        <v>0</v>
      </c>
      <c r="R48" s="1748">
        <v>0</v>
      </c>
      <c r="S48" s="1748">
        <v>0</v>
      </c>
      <c r="T48" s="1748">
        <v>0</v>
      </c>
      <c r="U48" s="1748">
        <v>0</v>
      </c>
      <c r="V48" s="1748">
        <v>0</v>
      </c>
      <c r="W48" s="1748">
        <v>0</v>
      </c>
      <c r="X48" s="1748">
        <v>0</v>
      </c>
      <c r="Y48" s="1748">
        <v>0</v>
      </c>
      <c r="Z48" s="1748">
        <v>0</v>
      </c>
      <c r="AA48" s="1748">
        <v>1642.3683639999999</v>
      </c>
      <c r="AB48" s="1748">
        <v>2852.6448730000002</v>
      </c>
      <c r="AC48" s="1748">
        <v>3019.3151950000001</v>
      </c>
      <c r="AD48" s="1748">
        <v>3061.1331740000001</v>
      </c>
      <c r="AE48" s="1748">
        <v>3108.5760759999998</v>
      </c>
      <c r="AF48" s="1748">
        <v>3134.3225339999999</v>
      </c>
      <c r="AG48" s="1748">
        <v>314.49863099999999</v>
      </c>
      <c r="AH48" s="1748">
        <v>4284.5566799999997</v>
      </c>
      <c r="AI48" s="1748">
        <v>490.470664</v>
      </c>
      <c r="AJ48" s="1748">
        <v>470.10113000000001</v>
      </c>
      <c r="AK48" s="1748">
        <v>439.41561999999999</v>
      </c>
      <c r="AL48" s="1748">
        <v>477.31443300000001</v>
      </c>
      <c r="AM48" s="1748">
        <v>481.26024899999999</v>
      </c>
      <c r="AN48" s="1748">
        <v>489.29914000000002</v>
      </c>
      <c r="AO48" s="1748">
        <v>497.338032</v>
      </c>
      <c r="AP48" s="1748">
        <v>505.64488699999998</v>
      </c>
      <c r="AQ48" s="1748">
        <v>4690.0636780000004</v>
      </c>
      <c r="AR48" s="1748">
        <v>570.96986400000003</v>
      </c>
      <c r="AS48" s="1748">
        <v>547.00025800000003</v>
      </c>
      <c r="AT48" s="1748">
        <v>506.87493799999999</v>
      </c>
      <c r="AU48" s="1748">
        <v>515.97849799999995</v>
      </c>
      <c r="AV48" s="1748">
        <v>525.08205699999996</v>
      </c>
      <c r="AW48" s="1748">
        <v>1637.332161</v>
      </c>
      <c r="AX48" s="1748">
        <v>2511.8082749999999</v>
      </c>
      <c r="AY48" s="1748">
        <v>7289.5112669999999</v>
      </c>
      <c r="AZ48" s="1748">
        <v>6290.811831</v>
      </c>
      <c r="BA48" s="1748">
        <v>17939.915420000001</v>
      </c>
      <c r="BB48" s="1748">
        <v>19698.004907139999</v>
      </c>
      <c r="BC48" s="1748">
        <v>23324.97487288</v>
      </c>
      <c r="BD48" s="1749">
        <v>16363.478589</v>
      </c>
      <c r="BE48" s="1748">
        <v>16955.140973699999</v>
      </c>
      <c r="BF48" s="1748">
        <v>15117.635458999999</v>
      </c>
      <c r="BG48" s="1750">
        <v>10863.79556</v>
      </c>
      <c r="BH48" s="1748">
        <v>13114.034577</v>
      </c>
      <c r="BI48" s="1748">
        <v>13444.655347</v>
      </c>
      <c r="BJ48" s="1749">
        <v>33189.145147000003</v>
      </c>
      <c r="BK48" s="1748">
        <v>34153.827538999998</v>
      </c>
      <c r="BL48" s="1748">
        <v>32875.395516999997</v>
      </c>
      <c r="BM48" s="1749">
        <v>37352.379948000002</v>
      </c>
      <c r="BN48" s="1748">
        <v>30169.969058999999</v>
      </c>
      <c r="BO48" s="1748">
        <v>30680.644274999999</v>
      </c>
      <c r="BP48" s="1750">
        <v>30213.301092000002</v>
      </c>
    </row>
    <row r="49" spans="1:69" s="1729" customFormat="1" ht="15.75">
      <c r="A49" s="1150" t="s">
        <v>890</v>
      </c>
      <c r="B49" s="1748">
        <v>0</v>
      </c>
      <c r="C49" s="1748">
        <v>0</v>
      </c>
      <c r="D49" s="1748">
        <v>0</v>
      </c>
      <c r="E49" s="1748">
        <v>0</v>
      </c>
      <c r="F49" s="1748">
        <v>0</v>
      </c>
      <c r="G49" s="1748">
        <v>0</v>
      </c>
      <c r="H49" s="1748">
        <v>0</v>
      </c>
      <c r="I49" s="1748">
        <v>0</v>
      </c>
      <c r="J49" s="1748">
        <v>0</v>
      </c>
      <c r="K49" s="1748">
        <v>0</v>
      </c>
      <c r="L49" s="1748">
        <v>0</v>
      </c>
      <c r="M49" s="1748">
        <v>0</v>
      </c>
      <c r="N49" s="1748">
        <v>0</v>
      </c>
      <c r="O49" s="1748">
        <v>0</v>
      </c>
      <c r="P49" s="1748">
        <v>0</v>
      </c>
      <c r="Q49" s="1748">
        <v>0</v>
      </c>
      <c r="R49" s="1748">
        <v>0</v>
      </c>
      <c r="S49" s="1748">
        <v>0</v>
      </c>
      <c r="T49" s="1748">
        <v>0</v>
      </c>
      <c r="U49" s="1748">
        <v>0</v>
      </c>
      <c r="V49" s="1748">
        <v>0</v>
      </c>
      <c r="W49" s="1748">
        <v>0</v>
      </c>
      <c r="X49" s="1748">
        <v>0</v>
      </c>
      <c r="Y49" s="1748">
        <v>0</v>
      </c>
      <c r="Z49" s="1748">
        <v>0</v>
      </c>
      <c r="AA49" s="1748">
        <v>0</v>
      </c>
      <c r="AB49" s="1748">
        <v>0</v>
      </c>
      <c r="AC49" s="1748">
        <v>0</v>
      </c>
      <c r="AD49" s="1748">
        <v>0</v>
      </c>
      <c r="AE49" s="1748">
        <v>0</v>
      </c>
      <c r="AF49" s="1748">
        <v>0</v>
      </c>
      <c r="AG49" s="1748">
        <v>0</v>
      </c>
      <c r="AH49" s="1748">
        <v>0</v>
      </c>
      <c r="AI49" s="1748">
        <v>0</v>
      </c>
      <c r="AJ49" s="1748">
        <v>0</v>
      </c>
      <c r="AK49" s="1748">
        <v>0</v>
      </c>
      <c r="AL49" s="1748">
        <v>0</v>
      </c>
      <c r="AM49" s="1748">
        <v>0</v>
      </c>
      <c r="AN49" s="1748">
        <v>0</v>
      </c>
      <c r="AO49" s="1748">
        <v>0</v>
      </c>
      <c r="AP49" s="1748">
        <v>0</v>
      </c>
      <c r="AQ49" s="1748">
        <v>0</v>
      </c>
      <c r="AR49" s="1748">
        <v>0</v>
      </c>
      <c r="AS49" s="1748">
        <v>0</v>
      </c>
      <c r="AT49" s="1748">
        <v>0</v>
      </c>
      <c r="AU49" s="1748">
        <v>0</v>
      </c>
      <c r="AV49" s="1748">
        <v>0</v>
      </c>
      <c r="AW49" s="1748">
        <v>0</v>
      </c>
      <c r="AX49" s="1748">
        <v>0</v>
      </c>
      <c r="AY49" s="1748">
        <v>0</v>
      </c>
      <c r="AZ49" s="1748">
        <v>0</v>
      </c>
      <c r="BA49" s="1748">
        <v>0</v>
      </c>
      <c r="BB49" s="1748">
        <v>0</v>
      </c>
      <c r="BC49" s="1748">
        <v>0</v>
      </c>
      <c r="BD49" s="1749">
        <v>0</v>
      </c>
      <c r="BE49" s="1748">
        <v>0</v>
      </c>
      <c r="BF49" s="1748">
        <v>0</v>
      </c>
      <c r="BG49" s="1750">
        <v>0</v>
      </c>
      <c r="BH49" s="1748">
        <v>0</v>
      </c>
      <c r="BI49" s="1748">
        <v>0</v>
      </c>
      <c r="BJ49" s="1749">
        <v>0</v>
      </c>
      <c r="BK49" s="1748">
        <v>0</v>
      </c>
      <c r="BL49" s="1748">
        <v>0</v>
      </c>
      <c r="BM49" s="1749">
        <v>0</v>
      </c>
      <c r="BN49" s="1748">
        <v>0</v>
      </c>
      <c r="BO49" s="1748">
        <v>0</v>
      </c>
      <c r="BP49" s="1750">
        <v>0</v>
      </c>
    </row>
    <row r="50" spans="1:69" s="1729" customFormat="1" ht="15.75">
      <c r="A50" s="1150" t="s">
        <v>891</v>
      </c>
      <c r="B50" s="1748">
        <v>0</v>
      </c>
      <c r="C50" s="1748">
        <v>0</v>
      </c>
      <c r="D50" s="1748">
        <v>0</v>
      </c>
      <c r="E50" s="1748">
        <v>0</v>
      </c>
      <c r="F50" s="1748">
        <v>0</v>
      </c>
      <c r="G50" s="1748">
        <v>0</v>
      </c>
      <c r="H50" s="1748">
        <v>0</v>
      </c>
      <c r="I50" s="1748">
        <v>0</v>
      </c>
      <c r="J50" s="1748">
        <v>0</v>
      </c>
      <c r="K50" s="1748">
        <v>0</v>
      </c>
      <c r="L50" s="1748">
        <v>0</v>
      </c>
      <c r="M50" s="1748">
        <v>0</v>
      </c>
      <c r="N50" s="1748">
        <v>0</v>
      </c>
      <c r="O50" s="1748">
        <v>0</v>
      </c>
      <c r="P50" s="1748">
        <v>0</v>
      </c>
      <c r="Q50" s="1748">
        <v>0</v>
      </c>
      <c r="R50" s="1748">
        <v>0</v>
      </c>
      <c r="S50" s="1748">
        <v>0</v>
      </c>
      <c r="T50" s="1748">
        <v>0</v>
      </c>
      <c r="U50" s="1748">
        <v>0</v>
      </c>
      <c r="V50" s="1748">
        <v>0</v>
      </c>
      <c r="W50" s="1748">
        <v>0</v>
      </c>
      <c r="X50" s="1748">
        <v>0</v>
      </c>
      <c r="Y50" s="1748">
        <v>0</v>
      </c>
      <c r="Z50" s="1748">
        <v>0</v>
      </c>
      <c r="AA50" s="1748">
        <v>0</v>
      </c>
      <c r="AB50" s="1748">
        <v>0</v>
      </c>
      <c r="AC50" s="1748">
        <v>0</v>
      </c>
      <c r="AD50" s="1748">
        <v>0</v>
      </c>
      <c r="AE50" s="1748">
        <v>0</v>
      </c>
      <c r="AF50" s="1748">
        <v>0</v>
      </c>
      <c r="AG50" s="1748">
        <v>0</v>
      </c>
      <c r="AH50" s="1748">
        <v>0</v>
      </c>
      <c r="AI50" s="1748">
        <v>0</v>
      </c>
      <c r="AJ50" s="1748">
        <v>0</v>
      </c>
      <c r="AK50" s="1748">
        <v>0</v>
      </c>
      <c r="AL50" s="1748">
        <v>0</v>
      </c>
      <c r="AM50" s="1748">
        <v>0</v>
      </c>
      <c r="AN50" s="1748">
        <v>0</v>
      </c>
      <c r="AO50" s="1748">
        <v>0</v>
      </c>
      <c r="AP50" s="1748">
        <v>0</v>
      </c>
      <c r="AQ50" s="1748">
        <v>0</v>
      </c>
      <c r="AR50" s="1748">
        <v>0</v>
      </c>
      <c r="AS50" s="1748">
        <v>0</v>
      </c>
      <c r="AT50" s="1748">
        <v>0</v>
      </c>
      <c r="AU50" s="1748">
        <v>0</v>
      </c>
      <c r="AV50" s="1748">
        <v>0</v>
      </c>
      <c r="AW50" s="1748">
        <v>0</v>
      </c>
      <c r="AX50" s="1748">
        <v>0</v>
      </c>
      <c r="AY50" s="1748">
        <v>0</v>
      </c>
      <c r="AZ50" s="1748">
        <v>0</v>
      </c>
      <c r="BA50" s="1748">
        <v>0</v>
      </c>
      <c r="BB50" s="1748">
        <v>0</v>
      </c>
      <c r="BC50" s="1748">
        <v>0</v>
      </c>
      <c r="BD50" s="1749">
        <v>0</v>
      </c>
      <c r="BE50" s="1748">
        <v>0</v>
      </c>
      <c r="BF50" s="1748">
        <v>0</v>
      </c>
      <c r="BG50" s="1750">
        <v>0</v>
      </c>
      <c r="BH50" s="1748">
        <v>0</v>
      </c>
      <c r="BI50" s="1748">
        <v>0</v>
      </c>
      <c r="BJ50" s="1749">
        <v>0</v>
      </c>
      <c r="BK50" s="1748">
        <v>0</v>
      </c>
      <c r="BL50" s="1748">
        <v>0</v>
      </c>
      <c r="BM50" s="1749">
        <v>0</v>
      </c>
      <c r="BN50" s="1748">
        <v>0</v>
      </c>
      <c r="BO50" s="1748">
        <v>0</v>
      </c>
      <c r="BP50" s="1750">
        <v>0</v>
      </c>
    </row>
    <row r="51" spans="1:69" s="1729" customFormat="1" ht="15.75">
      <c r="A51" s="1150" t="s">
        <v>892</v>
      </c>
      <c r="B51" s="1748">
        <v>0</v>
      </c>
      <c r="C51" s="1748">
        <v>0</v>
      </c>
      <c r="D51" s="1748">
        <v>0</v>
      </c>
      <c r="E51" s="1748">
        <v>0</v>
      </c>
      <c r="F51" s="1748">
        <v>0</v>
      </c>
      <c r="G51" s="1748">
        <v>0</v>
      </c>
      <c r="H51" s="1748">
        <v>0</v>
      </c>
      <c r="I51" s="1748">
        <v>0</v>
      </c>
      <c r="J51" s="1748">
        <v>0</v>
      </c>
      <c r="K51" s="1748">
        <v>0</v>
      </c>
      <c r="L51" s="1748">
        <v>0</v>
      </c>
      <c r="M51" s="1748">
        <v>0</v>
      </c>
      <c r="N51" s="1748">
        <v>0</v>
      </c>
      <c r="O51" s="1748">
        <v>0</v>
      </c>
      <c r="P51" s="1748">
        <v>0</v>
      </c>
      <c r="Q51" s="1748">
        <v>0</v>
      </c>
      <c r="R51" s="1748">
        <v>0</v>
      </c>
      <c r="S51" s="1748">
        <v>0</v>
      </c>
      <c r="T51" s="1748">
        <v>0</v>
      </c>
      <c r="U51" s="1748">
        <v>0</v>
      </c>
      <c r="V51" s="1748">
        <v>0</v>
      </c>
      <c r="W51" s="1748">
        <v>0</v>
      </c>
      <c r="X51" s="1748">
        <v>0</v>
      </c>
      <c r="Y51" s="1748">
        <v>0</v>
      </c>
      <c r="Z51" s="1748">
        <v>0</v>
      </c>
      <c r="AA51" s="1748">
        <v>0</v>
      </c>
      <c r="AB51" s="1748">
        <v>0</v>
      </c>
      <c r="AC51" s="1748">
        <v>0</v>
      </c>
      <c r="AD51" s="1748">
        <v>0</v>
      </c>
      <c r="AE51" s="1748">
        <v>0</v>
      </c>
      <c r="AF51" s="1748">
        <v>0</v>
      </c>
      <c r="AG51" s="1748">
        <v>0</v>
      </c>
      <c r="AH51" s="1748">
        <v>0</v>
      </c>
      <c r="AI51" s="1748">
        <v>0</v>
      </c>
      <c r="AJ51" s="1748">
        <v>0</v>
      </c>
      <c r="AK51" s="1748">
        <v>0</v>
      </c>
      <c r="AL51" s="1748">
        <v>0</v>
      </c>
      <c r="AM51" s="1748">
        <v>0</v>
      </c>
      <c r="AN51" s="1748">
        <v>0</v>
      </c>
      <c r="AO51" s="1748">
        <v>0</v>
      </c>
      <c r="AP51" s="1748">
        <v>0</v>
      </c>
      <c r="AQ51" s="1748">
        <v>0</v>
      </c>
      <c r="AR51" s="1748">
        <v>0</v>
      </c>
      <c r="AS51" s="1748">
        <v>0</v>
      </c>
      <c r="AT51" s="1748">
        <v>0</v>
      </c>
      <c r="AU51" s="1748">
        <v>0</v>
      </c>
      <c r="AV51" s="1748">
        <v>0</v>
      </c>
      <c r="AW51" s="1748">
        <v>0</v>
      </c>
      <c r="AX51" s="1748">
        <v>0</v>
      </c>
      <c r="AY51" s="1748">
        <v>0</v>
      </c>
      <c r="AZ51" s="1748">
        <v>0</v>
      </c>
      <c r="BA51" s="1748">
        <v>0</v>
      </c>
      <c r="BB51" s="1748">
        <v>0</v>
      </c>
      <c r="BC51" s="1748">
        <v>0</v>
      </c>
      <c r="BD51" s="1749">
        <v>0</v>
      </c>
      <c r="BE51" s="1748">
        <v>0</v>
      </c>
      <c r="BF51" s="1748">
        <v>0</v>
      </c>
      <c r="BG51" s="1750">
        <v>0</v>
      </c>
      <c r="BH51" s="1748">
        <v>0</v>
      </c>
      <c r="BI51" s="1748">
        <v>0</v>
      </c>
      <c r="BJ51" s="1749">
        <v>0</v>
      </c>
      <c r="BK51" s="1748">
        <v>0</v>
      </c>
      <c r="BL51" s="1748">
        <v>0</v>
      </c>
      <c r="BM51" s="1749">
        <v>0</v>
      </c>
      <c r="BN51" s="1748">
        <v>0</v>
      </c>
      <c r="BO51" s="1748">
        <v>0</v>
      </c>
      <c r="BP51" s="1750">
        <v>0</v>
      </c>
    </row>
    <row r="52" spans="1:69" s="1729" customFormat="1" ht="15.75">
      <c r="A52" s="1149"/>
      <c r="B52" s="1748"/>
      <c r="C52" s="1748"/>
      <c r="D52" s="1748"/>
      <c r="E52" s="1748"/>
      <c r="F52" s="1748"/>
      <c r="G52" s="1748"/>
      <c r="H52" s="1748"/>
      <c r="I52" s="1748"/>
      <c r="J52" s="1748"/>
      <c r="K52" s="1748"/>
      <c r="L52" s="1748"/>
      <c r="M52" s="1748"/>
      <c r="N52" s="1748"/>
      <c r="O52" s="1748"/>
      <c r="P52" s="1748"/>
      <c r="Q52" s="1748"/>
      <c r="R52" s="1748"/>
      <c r="S52" s="1748"/>
      <c r="T52" s="1748"/>
      <c r="U52" s="1748"/>
      <c r="V52" s="1748"/>
      <c r="W52" s="1748"/>
      <c r="X52" s="1748"/>
      <c r="Y52" s="1748"/>
      <c r="Z52" s="1748"/>
      <c r="AA52" s="1748"/>
      <c r="AB52" s="1748"/>
      <c r="AC52" s="1748"/>
      <c r="AD52" s="1748"/>
      <c r="AE52" s="1748"/>
      <c r="AF52" s="1748"/>
      <c r="AG52" s="1748"/>
      <c r="AH52" s="1748"/>
      <c r="AI52" s="1748"/>
      <c r="AJ52" s="1748"/>
      <c r="AK52" s="1748"/>
      <c r="AL52" s="1748"/>
      <c r="AM52" s="1748">
        <v>0</v>
      </c>
      <c r="AN52" s="1748">
        <v>0</v>
      </c>
      <c r="AO52" s="1748">
        <v>0</v>
      </c>
      <c r="AP52" s="1748"/>
      <c r="AQ52" s="1748"/>
      <c r="AR52" s="1748"/>
      <c r="AS52" s="1748">
        <v>0</v>
      </c>
      <c r="AT52" s="1748"/>
      <c r="AU52" s="1748">
        <v>0</v>
      </c>
      <c r="AV52" s="1748"/>
      <c r="AW52" s="1748"/>
      <c r="AX52" s="1748"/>
      <c r="AY52" s="1748"/>
      <c r="AZ52" s="1748"/>
      <c r="BA52" s="1748"/>
      <c r="BB52" s="1748"/>
      <c r="BC52" s="1748"/>
      <c r="BD52" s="1749"/>
      <c r="BE52" s="1748"/>
      <c r="BF52" s="1748"/>
      <c r="BG52" s="1750"/>
      <c r="BH52" s="1748"/>
      <c r="BI52" s="1748"/>
      <c r="BJ52" s="1749"/>
      <c r="BK52" s="1748"/>
      <c r="BL52" s="1748"/>
      <c r="BM52" s="1749"/>
      <c r="BN52" s="1748"/>
      <c r="BO52" s="1748"/>
      <c r="BP52" s="1750"/>
    </row>
    <row r="53" spans="1:69" s="1729" customFormat="1" ht="15.75">
      <c r="A53" s="1141" t="s">
        <v>922</v>
      </c>
      <c r="B53" s="1745">
        <v>0</v>
      </c>
      <c r="C53" s="1745">
        <v>0</v>
      </c>
      <c r="D53" s="1745">
        <v>0</v>
      </c>
      <c r="E53" s="1745">
        <v>0</v>
      </c>
      <c r="F53" s="1745">
        <v>0</v>
      </c>
      <c r="G53" s="1745">
        <v>0</v>
      </c>
      <c r="H53" s="1745">
        <v>0</v>
      </c>
      <c r="I53" s="1745">
        <v>0</v>
      </c>
      <c r="J53" s="1745">
        <v>0</v>
      </c>
      <c r="K53" s="1745">
        <v>0</v>
      </c>
      <c r="L53" s="1745">
        <v>0</v>
      </c>
      <c r="M53" s="1745">
        <v>0</v>
      </c>
      <c r="N53" s="1745">
        <v>0</v>
      </c>
      <c r="O53" s="1745">
        <v>0</v>
      </c>
      <c r="P53" s="1745">
        <v>0</v>
      </c>
      <c r="Q53" s="1745">
        <v>0</v>
      </c>
      <c r="R53" s="1745">
        <v>0</v>
      </c>
      <c r="S53" s="1745">
        <v>0</v>
      </c>
      <c r="T53" s="1745">
        <v>0</v>
      </c>
      <c r="U53" s="1745">
        <v>0</v>
      </c>
      <c r="V53" s="1745">
        <v>0</v>
      </c>
      <c r="W53" s="1745">
        <v>0</v>
      </c>
      <c r="X53" s="1745">
        <v>971.95178199999998</v>
      </c>
      <c r="Y53" s="1745">
        <v>488.126935</v>
      </c>
      <c r="Z53" s="1745">
        <v>509.67144500000001</v>
      </c>
      <c r="AA53" s="1745">
        <v>488.126935</v>
      </c>
      <c r="AB53" s="1745">
        <v>488.126935</v>
      </c>
      <c r="AC53" s="1745">
        <v>488.126935</v>
      </c>
      <c r="AD53" s="1745">
        <v>6650.3810160000003</v>
      </c>
      <c r="AE53" s="1745">
        <v>6513.5172149999999</v>
      </c>
      <c r="AF53" s="1745">
        <v>6743.5675896599996</v>
      </c>
      <c r="AG53" s="1745">
        <v>501.64808650999998</v>
      </c>
      <c r="AH53" s="1745">
        <v>8.5234008299999999</v>
      </c>
      <c r="AI53" s="1745">
        <v>9.2809555100000001</v>
      </c>
      <c r="AJ53" s="1745">
        <v>17.653373079999998</v>
      </c>
      <c r="AK53" s="1745">
        <v>0</v>
      </c>
      <c r="AL53" s="1745">
        <v>4007.7692521199997</v>
      </c>
      <c r="AM53" s="1745">
        <v>3650.67991347</v>
      </c>
      <c r="AN53" s="1745">
        <v>3306.6676262600004</v>
      </c>
      <c r="AO53" s="1745">
        <v>2928.8270475999998</v>
      </c>
      <c r="AP53" s="1745">
        <v>2321.24745407</v>
      </c>
      <c r="AQ53" s="1745">
        <v>4393.5111786899997</v>
      </c>
      <c r="AR53" s="1745">
        <v>1128.4604967800001</v>
      </c>
      <c r="AS53" s="1745">
        <v>962.39476763000005</v>
      </c>
      <c r="AT53" s="1745">
        <v>96.636178999999998</v>
      </c>
      <c r="AU53" s="1745">
        <v>5.6659280000000001</v>
      </c>
      <c r="AV53" s="1745">
        <v>1191.0509841800001</v>
      </c>
      <c r="AW53" s="1745">
        <v>3617.4343905999999</v>
      </c>
      <c r="AX53" s="1745">
        <v>7041.8819250600009</v>
      </c>
      <c r="AY53" s="1745">
        <v>9434.1044057800009</v>
      </c>
      <c r="AZ53" s="1745">
        <v>9269.3987477299997</v>
      </c>
      <c r="BA53" s="1745">
        <v>9313.6775581000002</v>
      </c>
      <c r="BB53" s="1745">
        <v>9254.0309540599992</v>
      </c>
      <c r="BC53" s="1745">
        <v>13598.530871430001</v>
      </c>
      <c r="BD53" s="1746">
        <v>13662.374477110001</v>
      </c>
      <c r="BE53" s="1745">
        <v>16099.00524705</v>
      </c>
      <c r="BF53" s="1745">
        <v>19203.921924419999</v>
      </c>
      <c r="BG53" s="1747">
        <v>18561.904906960001</v>
      </c>
      <c r="BH53" s="1745">
        <v>17338.270286269999</v>
      </c>
      <c r="BI53" s="1745">
        <v>15780.47463092</v>
      </c>
      <c r="BJ53" s="1746">
        <v>14010.235552759999</v>
      </c>
      <c r="BK53" s="1745">
        <v>13427.503247430001</v>
      </c>
      <c r="BL53" s="1745">
        <v>13967.361239330003</v>
      </c>
      <c r="BM53" s="1746">
        <v>13894.039242680001</v>
      </c>
      <c r="BN53" s="1745">
        <v>14261.976335050002</v>
      </c>
      <c r="BO53" s="1745">
        <v>20465.359647049998</v>
      </c>
      <c r="BP53" s="1747">
        <v>18782.31254409</v>
      </c>
      <c r="BQ53" s="374"/>
    </row>
    <row r="54" spans="1:69" s="374" customFormat="1" ht="15.75">
      <c r="A54" s="1752" t="s">
        <v>992</v>
      </c>
      <c r="B54" s="1748">
        <v>0</v>
      </c>
      <c r="C54" s="1748">
        <v>0</v>
      </c>
      <c r="D54" s="1748">
        <v>0</v>
      </c>
      <c r="E54" s="1748">
        <v>0</v>
      </c>
      <c r="F54" s="1748">
        <v>0</v>
      </c>
      <c r="G54" s="1748">
        <v>0</v>
      </c>
      <c r="H54" s="1748">
        <v>0</v>
      </c>
      <c r="I54" s="1748">
        <v>0</v>
      </c>
      <c r="J54" s="1748">
        <v>0</v>
      </c>
      <c r="K54" s="1748">
        <v>0</v>
      </c>
      <c r="L54" s="1748">
        <v>0</v>
      </c>
      <c r="M54" s="1748">
        <v>0</v>
      </c>
      <c r="N54" s="1748">
        <v>0</v>
      </c>
      <c r="O54" s="1748">
        <v>0</v>
      </c>
      <c r="P54" s="1748">
        <v>0</v>
      </c>
      <c r="Q54" s="1748">
        <v>0</v>
      </c>
      <c r="R54" s="1748">
        <v>0</v>
      </c>
      <c r="S54" s="1748">
        <v>0</v>
      </c>
      <c r="T54" s="1748">
        <v>0</v>
      </c>
      <c r="U54" s="1748">
        <v>0</v>
      </c>
      <c r="V54" s="1748">
        <v>0</v>
      </c>
      <c r="W54" s="1748">
        <v>0</v>
      </c>
      <c r="X54" s="1748">
        <v>971.95178199999998</v>
      </c>
      <c r="Y54" s="1748">
        <v>488.126935</v>
      </c>
      <c r="Z54" s="1748">
        <v>509.67144500000001</v>
      </c>
      <c r="AA54" s="1748">
        <v>488.126935</v>
      </c>
      <c r="AB54" s="1748">
        <v>488.126935</v>
      </c>
      <c r="AC54" s="1748">
        <v>488.126935</v>
      </c>
      <c r="AD54" s="1748">
        <v>6650.3810160000003</v>
      </c>
      <c r="AE54" s="1748">
        <v>6513.5172149999999</v>
      </c>
      <c r="AF54" s="1748">
        <v>6743.5675896599996</v>
      </c>
      <c r="AG54" s="1748">
        <v>501.64808650999998</v>
      </c>
      <c r="AH54" s="1748">
        <v>8.5234008299999999</v>
      </c>
      <c r="AI54" s="1748">
        <v>9.2809555100000001</v>
      </c>
      <c r="AJ54" s="1748">
        <v>17.653373079999998</v>
      </c>
      <c r="AK54" s="1748">
        <v>0</v>
      </c>
      <c r="AL54" s="1748">
        <v>4007.7692521199997</v>
      </c>
      <c r="AM54" s="1748">
        <v>3650.67991347</v>
      </c>
      <c r="AN54" s="1748">
        <v>3306.6676262600004</v>
      </c>
      <c r="AO54" s="1748">
        <v>2928.8270475999998</v>
      </c>
      <c r="AP54" s="1748">
        <v>2321.24745407</v>
      </c>
      <c r="AQ54" s="1748">
        <v>4393.5111786899997</v>
      </c>
      <c r="AR54" s="1748">
        <v>1128.4604967800001</v>
      </c>
      <c r="AS54" s="1748">
        <v>962.39476763000005</v>
      </c>
      <c r="AT54" s="1748">
        <v>96.636178999999998</v>
      </c>
      <c r="AU54" s="1748">
        <v>5.6659280000000001</v>
      </c>
      <c r="AV54" s="1748">
        <v>1191.0509841800001</v>
      </c>
      <c r="AW54" s="1748">
        <v>3617.4343905999999</v>
      </c>
      <c r="AX54" s="1748">
        <v>7041.8819250600009</v>
      </c>
      <c r="AY54" s="1748">
        <v>9434.1044057800009</v>
      </c>
      <c r="AZ54" s="1748">
        <v>9269.3987477299997</v>
      </c>
      <c r="BA54" s="1748">
        <v>9313.6775581000002</v>
      </c>
      <c r="BB54" s="1748">
        <v>9254.0309540599992</v>
      </c>
      <c r="BC54" s="1748">
        <v>13598.530871430001</v>
      </c>
      <c r="BD54" s="1749">
        <v>13662.374477110001</v>
      </c>
      <c r="BE54" s="1748">
        <v>16099.00524705</v>
      </c>
      <c r="BF54" s="1748">
        <v>19203.921924419999</v>
      </c>
      <c r="BG54" s="1750">
        <v>18561.904906960001</v>
      </c>
      <c r="BH54" s="1748">
        <v>17338.270286269999</v>
      </c>
      <c r="BI54" s="1748">
        <v>15780.47463092</v>
      </c>
      <c r="BJ54" s="1749">
        <v>14010.235552759999</v>
      </c>
      <c r="BK54" s="1748">
        <v>13427.503247430001</v>
      </c>
      <c r="BL54" s="1748">
        <v>13967.361239330003</v>
      </c>
      <c r="BM54" s="1749">
        <v>13894.039242680001</v>
      </c>
      <c r="BN54" s="1748">
        <v>14261.976335050002</v>
      </c>
      <c r="BO54" s="1748">
        <v>20465.359647049998</v>
      </c>
      <c r="BP54" s="1750">
        <v>18782.31254409</v>
      </c>
      <c r="BQ54" s="1729"/>
    </row>
    <row r="55" spans="1:69" s="1729" customFormat="1" ht="15.75">
      <c r="A55" s="1149"/>
      <c r="B55" s="1748"/>
      <c r="C55" s="1748"/>
      <c r="D55" s="1748"/>
      <c r="E55" s="1748"/>
      <c r="F55" s="1748"/>
      <c r="G55" s="1748"/>
      <c r="H55" s="1748"/>
      <c r="I55" s="1748"/>
      <c r="J55" s="1748"/>
      <c r="K55" s="1748"/>
      <c r="L55" s="1748"/>
      <c r="M55" s="1748"/>
      <c r="N55" s="1748"/>
      <c r="O55" s="1748"/>
      <c r="P55" s="1748"/>
      <c r="Q55" s="1748"/>
      <c r="R55" s="1748"/>
      <c r="S55" s="1748"/>
      <c r="T55" s="1748"/>
      <c r="U55" s="1748"/>
      <c r="V55" s="1748"/>
      <c r="W55" s="1748"/>
      <c r="X55" s="1748"/>
      <c r="Y55" s="1748"/>
      <c r="Z55" s="1748"/>
      <c r="AA55" s="1748"/>
      <c r="AB55" s="1748"/>
      <c r="AC55" s="1748"/>
      <c r="AD55" s="1748"/>
      <c r="AE55" s="1748"/>
      <c r="AF55" s="1748"/>
      <c r="AG55" s="1748"/>
      <c r="AH55" s="1748"/>
      <c r="AI55" s="1748"/>
      <c r="AJ55" s="1748"/>
      <c r="AK55" s="1748"/>
      <c r="AL55" s="1748"/>
      <c r="AM55" s="1748"/>
      <c r="AN55" s="1748"/>
      <c r="AO55" s="1748"/>
      <c r="AP55" s="1748"/>
      <c r="AQ55" s="1748"/>
      <c r="AR55" s="1748"/>
      <c r="AS55" s="1748">
        <v>0</v>
      </c>
      <c r="AT55" s="1748"/>
      <c r="AU55" s="1748"/>
      <c r="AV55" s="1748"/>
      <c r="AW55" s="1748"/>
      <c r="AX55" s="1748"/>
      <c r="AY55" s="1748"/>
      <c r="AZ55" s="1748"/>
      <c r="BA55" s="1748"/>
      <c r="BB55" s="1748"/>
      <c r="BC55" s="1748"/>
      <c r="BD55" s="1749"/>
      <c r="BE55" s="1748"/>
      <c r="BF55" s="1748"/>
      <c r="BG55" s="1750"/>
      <c r="BH55" s="1748"/>
      <c r="BI55" s="1748"/>
      <c r="BJ55" s="1749"/>
      <c r="BK55" s="1748"/>
      <c r="BL55" s="1748"/>
      <c r="BM55" s="1749"/>
      <c r="BN55" s="1748"/>
      <c r="BO55" s="1748"/>
      <c r="BP55" s="1750"/>
    </row>
    <row r="56" spans="1:69" s="1729" customFormat="1" ht="15.75">
      <c r="A56" s="1141" t="s">
        <v>681</v>
      </c>
      <c r="B56" s="1745">
        <v>38991.882831880008</v>
      </c>
      <c r="C56" s="1745">
        <v>10418.089917969999</v>
      </c>
      <c r="D56" s="1745">
        <v>9824.9350458599984</v>
      </c>
      <c r="E56" s="1745">
        <v>6507.6547691800006</v>
      </c>
      <c r="F56" s="1745">
        <v>6850.1137566400002</v>
      </c>
      <c r="G56" s="1745">
        <v>11237.934962089999</v>
      </c>
      <c r="H56" s="1745">
        <v>8645.5174300199997</v>
      </c>
      <c r="I56" s="1745">
        <v>15051.274929770001</v>
      </c>
      <c r="J56" s="1745">
        <v>18180.614156699998</v>
      </c>
      <c r="K56" s="1745">
        <v>10379.053400019999</v>
      </c>
      <c r="L56" s="1745">
        <v>12445.972319160001</v>
      </c>
      <c r="M56" s="1745">
        <v>14250.681971269998</v>
      </c>
      <c r="N56" s="1745">
        <v>16674.77638042</v>
      </c>
      <c r="O56" s="1745">
        <v>9693.7614543800009</v>
      </c>
      <c r="P56" s="1745">
        <v>19434.404431829997</v>
      </c>
      <c r="Q56" s="1745">
        <v>16661.024816599998</v>
      </c>
      <c r="R56" s="1745">
        <v>15840.78994814</v>
      </c>
      <c r="S56" s="1745">
        <v>16336.653227050001</v>
      </c>
      <c r="T56" s="1745">
        <v>8981.2658064999996</v>
      </c>
      <c r="U56" s="1745">
        <v>17322.92735623</v>
      </c>
      <c r="V56" s="1745">
        <v>24326.49781723</v>
      </c>
      <c r="W56" s="1745">
        <v>19141.88349507</v>
      </c>
      <c r="X56" s="1745">
        <v>74006.185767019982</v>
      </c>
      <c r="Y56" s="1745">
        <v>82512.910775030003</v>
      </c>
      <c r="Z56" s="1745">
        <v>78656.031204159997</v>
      </c>
      <c r="AA56" s="1745">
        <v>95114.696202799998</v>
      </c>
      <c r="AB56" s="1745">
        <v>100749.88777324</v>
      </c>
      <c r="AC56" s="1745">
        <v>96991.345056950013</v>
      </c>
      <c r="AD56" s="1745">
        <v>73678.937305040003</v>
      </c>
      <c r="AE56" s="1745">
        <v>58336.980176900004</v>
      </c>
      <c r="AF56" s="1745">
        <v>55323.325152270001</v>
      </c>
      <c r="AG56" s="1745">
        <v>72108.068868679999</v>
      </c>
      <c r="AH56" s="1745">
        <v>64819.152184400002</v>
      </c>
      <c r="AI56" s="1745">
        <v>68035.961484849991</v>
      </c>
      <c r="AJ56" s="1745">
        <v>82607.40626357001</v>
      </c>
      <c r="AK56" s="1745">
        <v>67716.941321819992</v>
      </c>
      <c r="AL56" s="1745">
        <v>67286.594150429999</v>
      </c>
      <c r="AM56" s="1745">
        <v>87069.17750623</v>
      </c>
      <c r="AN56" s="1745">
        <v>82788.843604640017</v>
      </c>
      <c r="AO56" s="1745">
        <v>97605.253819889986</v>
      </c>
      <c r="AP56" s="1745">
        <v>111647.20931841001</v>
      </c>
      <c r="AQ56" s="1745">
        <v>99775.601364029993</v>
      </c>
      <c r="AR56" s="1745">
        <v>97770.319079289999</v>
      </c>
      <c r="AS56" s="1745">
        <v>94163.53408908</v>
      </c>
      <c r="AT56" s="1745">
        <v>95967.980069789992</v>
      </c>
      <c r="AU56" s="1745">
        <v>95729.320711799999</v>
      </c>
      <c r="AV56" s="1745">
        <v>110321.34755998</v>
      </c>
      <c r="AW56" s="1745">
        <v>100252.07298541001</v>
      </c>
      <c r="AX56" s="1745">
        <v>115713.84743081001</v>
      </c>
      <c r="AY56" s="1745">
        <v>112416.67269549001</v>
      </c>
      <c r="AZ56" s="1745">
        <v>109561.16542425999</v>
      </c>
      <c r="BA56" s="1745">
        <v>117845.92661069999</v>
      </c>
      <c r="BB56" s="1745">
        <v>116280.92906440998</v>
      </c>
      <c r="BC56" s="1745">
        <v>141224.42380983997</v>
      </c>
      <c r="BD56" s="1746">
        <v>117264.34107895999</v>
      </c>
      <c r="BE56" s="1745">
        <v>115902.35457793999</v>
      </c>
      <c r="BF56" s="1745">
        <v>116765.44618128</v>
      </c>
      <c r="BG56" s="1747">
        <v>122135.76601876999</v>
      </c>
      <c r="BH56" s="1745">
        <v>140612.47920747998</v>
      </c>
      <c r="BI56" s="1745">
        <v>131610.45669570001</v>
      </c>
      <c r="BJ56" s="1746">
        <v>133299.34921454999</v>
      </c>
      <c r="BK56" s="1745">
        <v>143625.72546269998</v>
      </c>
      <c r="BL56" s="1745">
        <v>162019.39081565</v>
      </c>
      <c r="BM56" s="1746">
        <v>150177.00825176999</v>
      </c>
      <c r="BN56" s="1745">
        <v>134194.70888344001</v>
      </c>
      <c r="BO56" s="1745">
        <v>158868.38924321</v>
      </c>
      <c r="BP56" s="1747">
        <v>145811.4701182</v>
      </c>
      <c r="BQ56" s="374"/>
    </row>
    <row r="57" spans="1:69" s="374" customFormat="1" ht="15.75">
      <c r="A57" s="1150" t="s">
        <v>13</v>
      </c>
      <c r="B57" s="1748">
        <v>898.8219435499999</v>
      </c>
      <c r="C57" s="1748">
        <v>917.90583441000012</v>
      </c>
      <c r="D57" s="1748">
        <v>851.9557618</v>
      </c>
      <c r="E57" s="1748">
        <v>837.15076179999994</v>
      </c>
      <c r="F57" s="1748">
        <v>852.79046100000005</v>
      </c>
      <c r="G57" s="1748">
        <v>857.96022347999997</v>
      </c>
      <c r="H57" s="1748">
        <v>865.05648388999987</v>
      </c>
      <c r="I57" s="1748">
        <v>882.33042102000002</v>
      </c>
      <c r="J57" s="1748">
        <v>905.61336497000002</v>
      </c>
      <c r="K57" s="1748">
        <v>915.09964551999997</v>
      </c>
      <c r="L57" s="1748">
        <v>915.21964551999997</v>
      </c>
      <c r="M57" s="1748">
        <v>916.23094551999998</v>
      </c>
      <c r="N57" s="1748">
        <v>913.36247351999998</v>
      </c>
      <c r="O57" s="1748">
        <v>939.60322352000003</v>
      </c>
      <c r="P57" s="1748">
        <v>953.10635998999999</v>
      </c>
      <c r="Q57" s="1748">
        <v>953.78935998999998</v>
      </c>
      <c r="R57" s="1748">
        <v>979.17569523999998</v>
      </c>
      <c r="S57" s="1748">
        <v>979.17569523999998</v>
      </c>
      <c r="T57" s="1748">
        <v>985.74167676000002</v>
      </c>
      <c r="U57" s="1748">
        <v>1014.33097509</v>
      </c>
      <c r="V57" s="1748">
        <v>1014.63597509</v>
      </c>
      <c r="W57" s="1748">
        <v>970.58584539000003</v>
      </c>
      <c r="X57" s="1748">
        <v>4602.3065743899997</v>
      </c>
      <c r="Y57" s="1748">
        <v>4755.1790423899993</v>
      </c>
      <c r="Z57" s="1748">
        <v>5240.2524513899998</v>
      </c>
      <c r="AA57" s="1748">
        <v>4609.101757389999</v>
      </c>
      <c r="AB57" s="1748">
        <v>4826.1916728699998</v>
      </c>
      <c r="AC57" s="1748">
        <v>4848.3639828699997</v>
      </c>
      <c r="AD57" s="1748">
        <v>4895.0431508700003</v>
      </c>
      <c r="AE57" s="1748">
        <v>5017.8056650599992</v>
      </c>
      <c r="AF57" s="1748">
        <v>5130.9707450599999</v>
      </c>
      <c r="AG57" s="1748">
        <v>5252.9844018699996</v>
      </c>
      <c r="AH57" s="1748">
        <v>5496.1056758100003</v>
      </c>
      <c r="AI57" s="1748">
        <v>5617.9177821899993</v>
      </c>
      <c r="AJ57" s="1748">
        <v>5671.8543593699997</v>
      </c>
      <c r="AK57" s="1748">
        <v>5868.6804093700002</v>
      </c>
      <c r="AL57" s="1748">
        <v>6008.8690944099999</v>
      </c>
      <c r="AM57" s="1748">
        <v>6860.5601562500005</v>
      </c>
      <c r="AN57" s="1748">
        <v>9124.6287115400009</v>
      </c>
      <c r="AO57" s="1748">
        <v>7100.4216525399997</v>
      </c>
      <c r="AP57" s="1748">
        <v>7187.8675460699997</v>
      </c>
      <c r="AQ57" s="1748">
        <v>7248.5247288199998</v>
      </c>
      <c r="AR57" s="1748">
        <v>7353.3597163999993</v>
      </c>
      <c r="AS57" s="1748">
        <v>7396.0175432599999</v>
      </c>
      <c r="AT57" s="1748">
        <v>7502.8523226299994</v>
      </c>
      <c r="AU57" s="1748">
        <v>7942.5194145899995</v>
      </c>
      <c r="AV57" s="1748">
        <v>7985.0217475899999</v>
      </c>
      <c r="AW57" s="1748">
        <v>8090.3762811100005</v>
      </c>
      <c r="AX57" s="1748">
        <v>8323.0571269900011</v>
      </c>
      <c r="AY57" s="1748">
        <v>8398.8061162400008</v>
      </c>
      <c r="AZ57" s="1748">
        <v>9216.2786428600011</v>
      </c>
      <c r="BA57" s="1748">
        <v>9535.2577075200006</v>
      </c>
      <c r="BB57" s="1748">
        <v>9829.4813949700019</v>
      </c>
      <c r="BC57" s="1748">
        <v>10268.654075369999</v>
      </c>
      <c r="BD57" s="1749">
        <v>10121.25844831</v>
      </c>
      <c r="BE57" s="1748">
        <v>10540.16657863</v>
      </c>
      <c r="BF57" s="1748">
        <v>10615.72986207</v>
      </c>
      <c r="BG57" s="1750">
        <v>10749.081195729999</v>
      </c>
      <c r="BH57" s="1748">
        <v>10972.555635000001</v>
      </c>
      <c r="BI57" s="1748">
        <v>11040.333991850001</v>
      </c>
      <c r="BJ57" s="1749">
        <v>10966.840260200001</v>
      </c>
      <c r="BK57" s="1748">
        <v>10930.1577954</v>
      </c>
      <c r="BL57" s="1748">
        <v>10964.786810850001</v>
      </c>
      <c r="BM57" s="1749">
        <v>14363.317100759999</v>
      </c>
      <c r="BN57" s="1748">
        <v>14381.772042680001</v>
      </c>
      <c r="BO57" s="1748">
        <v>14383.32078265</v>
      </c>
      <c r="BP57" s="1750">
        <v>14459.33926015</v>
      </c>
      <c r="BQ57" s="1729"/>
    </row>
    <row r="58" spans="1:69" s="1729" customFormat="1" ht="15.75">
      <c r="A58" s="1150" t="s">
        <v>895</v>
      </c>
      <c r="B58" s="1748">
        <v>0</v>
      </c>
      <c r="C58" s="1748">
        <v>0</v>
      </c>
      <c r="D58" s="1748">
        <v>0</v>
      </c>
      <c r="E58" s="1748">
        <v>0</v>
      </c>
      <c r="F58" s="1748">
        <v>0</v>
      </c>
      <c r="G58" s="1748">
        <v>0</v>
      </c>
      <c r="H58" s="1748">
        <v>0</v>
      </c>
      <c r="I58" s="1748">
        <v>0</v>
      </c>
      <c r="J58" s="1748">
        <v>0</v>
      </c>
      <c r="K58" s="1748">
        <v>0</v>
      </c>
      <c r="L58" s="1748">
        <v>0</v>
      </c>
      <c r="M58" s="1748">
        <v>0</v>
      </c>
      <c r="N58" s="1748">
        <v>0</v>
      </c>
      <c r="O58" s="1748">
        <v>0</v>
      </c>
      <c r="P58" s="1748">
        <v>9.9999999999999995E-7</v>
      </c>
      <c r="Q58" s="1748">
        <v>9.9999999999999995E-7</v>
      </c>
      <c r="R58" s="1748">
        <v>9.9999999999999995E-7</v>
      </c>
      <c r="S58" s="1748">
        <v>9.9999999999999995E-7</v>
      </c>
      <c r="T58" s="1748">
        <v>9.9999999999999995E-7</v>
      </c>
      <c r="U58" s="1748">
        <v>9.9999999999999995E-7</v>
      </c>
      <c r="V58" s="1748">
        <v>9.9999999999999995E-7</v>
      </c>
      <c r="W58" s="1748">
        <v>9.9999999999999995E-7</v>
      </c>
      <c r="X58" s="1748">
        <v>48.755800999999998</v>
      </c>
      <c r="Y58" s="1748">
        <v>48.755800999999998</v>
      </c>
      <c r="Z58" s="1748">
        <v>29.575800999999998</v>
      </c>
      <c r="AA58" s="1748">
        <v>29.574999999999999</v>
      </c>
      <c r="AB58" s="1748">
        <v>29.574999999999999</v>
      </c>
      <c r="AC58" s="1748">
        <v>29.574999999999999</v>
      </c>
      <c r="AD58" s="1748">
        <v>29.574999999999999</v>
      </c>
      <c r="AE58" s="1748">
        <v>29.574999999999999</v>
      </c>
      <c r="AF58" s="1748">
        <v>29.574999999999999</v>
      </c>
      <c r="AG58" s="1748">
        <v>29.574999999999999</v>
      </c>
      <c r="AH58" s="1748">
        <v>29.574999999999999</v>
      </c>
      <c r="AI58" s="1748">
        <v>29.574999999999999</v>
      </c>
      <c r="AJ58" s="1748">
        <v>29.574999999999999</v>
      </c>
      <c r="AK58" s="1748">
        <v>29.574999999999999</v>
      </c>
      <c r="AL58" s="1748">
        <v>0</v>
      </c>
      <c r="AM58" s="1748">
        <v>0</v>
      </c>
      <c r="AN58" s="1748">
        <v>0</v>
      </c>
      <c r="AO58" s="1748">
        <v>0</v>
      </c>
      <c r="AP58" s="1748">
        <v>0</v>
      </c>
      <c r="AQ58" s="1748">
        <v>0</v>
      </c>
      <c r="AR58" s="1748">
        <v>0</v>
      </c>
      <c r="AS58" s="1748">
        <v>0</v>
      </c>
      <c r="AT58" s="1748">
        <v>0</v>
      </c>
      <c r="AU58" s="1748">
        <v>0</v>
      </c>
      <c r="AV58" s="1748">
        <v>0</v>
      </c>
      <c r="AW58" s="1748">
        <v>0</v>
      </c>
      <c r="AX58" s="1748">
        <v>0</v>
      </c>
      <c r="AY58" s="1748">
        <v>0</v>
      </c>
      <c r="AZ58" s="1748">
        <v>0</v>
      </c>
      <c r="BA58" s="1748">
        <v>0</v>
      </c>
      <c r="BB58" s="1748">
        <v>0</v>
      </c>
      <c r="BC58" s="1748">
        <v>0</v>
      </c>
      <c r="BD58" s="1749">
        <v>0</v>
      </c>
      <c r="BE58" s="1748">
        <v>0</v>
      </c>
      <c r="BF58" s="1748">
        <v>0</v>
      </c>
      <c r="BG58" s="1750">
        <v>0</v>
      </c>
      <c r="BH58" s="1748">
        <v>0</v>
      </c>
      <c r="BI58" s="1748">
        <v>0</v>
      </c>
      <c r="BJ58" s="1749">
        <v>0</v>
      </c>
      <c r="BK58" s="1748">
        <v>0</v>
      </c>
      <c r="BL58" s="1748">
        <v>0</v>
      </c>
      <c r="BM58" s="1749">
        <v>5</v>
      </c>
      <c r="BN58" s="1748">
        <v>5</v>
      </c>
      <c r="BO58" s="1748">
        <v>5</v>
      </c>
      <c r="BP58" s="1750">
        <v>5</v>
      </c>
    </row>
    <row r="59" spans="1:69" s="1729" customFormat="1" ht="15.75">
      <c r="A59" s="1753" t="s">
        <v>896</v>
      </c>
      <c r="B59" s="1745">
        <v>30177.529286920002</v>
      </c>
      <c r="C59" s="1745">
        <v>4458.0780314899994</v>
      </c>
      <c r="D59" s="1745">
        <v>3215.9333807799999</v>
      </c>
      <c r="E59" s="1745">
        <v>327.07171973999999</v>
      </c>
      <c r="F59" s="1745">
        <v>429.80086987999999</v>
      </c>
      <c r="G59" s="1745">
        <v>4357.3416248999993</v>
      </c>
      <c r="H59" s="1745">
        <v>1577.3771156399998</v>
      </c>
      <c r="I59" s="1745">
        <v>7444.9181503199998</v>
      </c>
      <c r="J59" s="1745">
        <v>7209.1126475299998</v>
      </c>
      <c r="K59" s="1745">
        <v>648.98615677999999</v>
      </c>
      <c r="L59" s="1745">
        <v>4030.9573962099998</v>
      </c>
      <c r="M59" s="1745">
        <v>7682.1718868199996</v>
      </c>
      <c r="N59" s="1745">
        <v>7853.6311743100005</v>
      </c>
      <c r="O59" s="1745">
        <v>622.61831881000001</v>
      </c>
      <c r="P59" s="1745">
        <v>12017.476381629998</v>
      </c>
      <c r="Q59" s="1745">
        <v>7947.68036742</v>
      </c>
      <c r="R59" s="1745">
        <v>7937.1162807399996</v>
      </c>
      <c r="S59" s="1745">
        <v>8483.7549482800005</v>
      </c>
      <c r="T59" s="1745">
        <v>472.54891176000001</v>
      </c>
      <c r="U59" s="1745">
        <v>7878.9744564399998</v>
      </c>
      <c r="V59" s="1745">
        <v>15748.522796069999</v>
      </c>
      <c r="W59" s="1745">
        <v>10769.927391249999</v>
      </c>
      <c r="X59" s="1745">
        <v>48213.3611141</v>
      </c>
      <c r="Y59" s="1745">
        <v>53378.864284199997</v>
      </c>
      <c r="Z59" s="1745">
        <v>45458.04014646</v>
      </c>
      <c r="AA59" s="1745">
        <v>61098.29212807001</v>
      </c>
      <c r="AB59" s="1745">
        <v>63433.921677140002</v>
      </c>
      <c r="AC59" s="1745">
        <v>56983.11150033</v>
      </c>
      <c r="AD59" s="1745">
        <v>40852.63311114</v>
      </c>
      <c r="AE59" s="1745">
        <v>25542.549601409999</v>
      </c>
      <c r="AF59" s="1745">
        <v>19797.802420259999</v>
      </c>
      <c r="AG59" s="1745">
        <v>36138.990231049997</v>
      </c>
      <c r="AH59" s="1745">
        <v>27075.991360900003</v>
      </c>
      <c r="AI59" s="1745">
        <v>28661.865912429999</v>
      </c>
      <c r="AJ59" s="1745">
        <v>43530.901386900005</v>
      </c>
      <c r="AK59" s="1745">
        <v>29365.124528380002</v>
      </c>
      <c r="AL59" s="1745">
        <v>17362.36717057</v>
      </c>
      <c r="AM59" s="1745">
        <v>35011.09536472</v>
      </c>
      <c r="AN59" s="1745">
        <v>29910.527315620002</v>
      </c>
      <c r="AO59" s="1745">
        <v>55168.974195629999</v>
      </c>
      <c r="AP59" s="1745">
        <v>69858.050142269989</v>
      </c>
      <c r="AQ59" s="1745">
        <v>60703.073421840003</v>
      </c>
      <c r="AR59" s="1745">
        <v>57582.662508889996</v>
      </c>
      <c r="AS59" s="1745">
        <v>54022.834678200008</v>
      </c>
      <c r="AT59" s="1745">
        <v>57891.52004897</v>
      </c>
      <c r="AU59" s="1745">
        <v>54757.405015440003</v>
      </c>
      <c r="AV59" s="1745">
        <v>68659.572920580002</v>
      </c>
      <c r="AW59" s="1745">
        <v>56649.135249250008</v>
      </c>
      <c r="AX59" s="1745">
        <v>74431.053009430005</v>
      </c>
      <c r="AY59" s="1745">
        <v>70340.310046850005</v>
      </c>
      <c r="AZ59" s="1745">
        <v>67998.50622625</v>
      </c>
      <c r="BA59" s="1745">
        <v>71139.528820539999</v>
      </c>
      <c r="BB59" s="1745">
        <v>73901.917737809999</v>
      </c>
      <c r="BC59" s="1745">
        <v>101745.91703149</v>
      </c>
      <c r="BD59" s="1746">
        <v>69063.472911389996</v>
      </c>
      <c r="BE59" s="1745">
        <v>69040.932791409985</v>
      </c>
      <c r="BF59" s="1745">
        <v>71621.573364340002</v>
      </c>
      <c r="BG59" s="1747">
        <v>75856.830558229994</v>
      </c>
      <c r="BH59" s="1745">
        <v>94019.278976029993</v>
      </c>
      <c r="BI59" s="1745">
        <v>84444.038486150006</v>
      </c>
      <c r="BJ59" s="1746">
        <v>83709.352910169997</v>
      </c>
      <c r="BK59" s="1745">
        <v>88693.271867889998</v>
      </c>
      <c r="BL59" s="1745">
        <v>106693.41759752001</v>
      </c>
      <c r="BM59" s="1746">
        <v>91502.820390710011</v>
      </c>
      <c r="BN59" s="1745">
        <v>78137.436954379998</v>
      </c>
      <c r="BO59" s="1745">
        <v>103274.11620536</v>
      </c>
      <c r="BP59" s="1747">
        <v>90938.617287000001</v>
      </c>
      <c r="BQ59" s="374"/>
    </row>
    <row r="60" spans="1:69" s="374" customFormat="1" ht="15.75">
      <c r="A60" s="1751" t="s">
        <v>897</v>
      </c>
      <c r="B60" s="1748">
        <v>0</v>
      </c>
      <c r="C60" s="1748">
        <v>0</v>
      </c>
      <c r="D60" s="1748">
        <v>0</v>
      </c>
      <c r="E60" s="1748">
        <v>0</v>
      </c>
      <c r="F60" s="1748">
        <v>0</v>
      </c>
      <c r="G60" s="1748">
        <v>0</v>
      </c>
      <c r="H60" s="1748">
        <v>0</v>
      </c>
      <c r="I60" s="1748">
        <v>0</v>
      </c>
      <c r="J60" s="1748">
        <v>0</v>
      </c>
      <c r="K60" s="1748">
        <v>0</v>
      </c>
      <c r="L60" s="1748">
        <v>0</v>
      </c>
      <c r="M60" s="1748">
        <v>0</v>
      </c>
      <c r="N60" s="1748">
        <v>0</v>
      </c>
      <c r="O60" s="1748">
        <v>0</v>
      </c>
      <c r="P60" s="1748">
        <v>0</v>
      </c>
      <c r="Q60" s="1748">
        <v>0</v>
      </c>
      <c r="R60" s="1748">
        <v>0</v>
      </c>
      <c r="S60" s="1748">
        <v>0</v>
      </c>
      <c r="T60" s="1748">
        <v>0</v>
      </c>
      <c r="U60" s="1748">
        <v>0</v>
      </c>
      <c r="V60" s="1748">
        <v>0</v>
      </c>
      <c r="W60" s="1748">
        <v>0</v>
      </c>
      <c r="X60" s="1748">
        <v>0</v>
      </c>
      <c r="Y60" s="1748">
        <v>0</v>
      </c>
      <c r="Z60" s="1748">
        <v>0</v>
      </c>
      <c r="AA60" s="1748">
        <v>0</v>
      </c>
      <c r="AB60" s="1748">
        <v>0</v>
      </c>
      <c r="AC60" s="1748">
        <v>0</v>
      </c>
      <c r="AD60" s="1748">
        <v>0</v>
      </c>
      <c r="AE60" s="1748">
        <v>0</v>
      </c>
      <c r="AF60" s="1748">
        <v>0</v>
      </c>
      <c r="AG60" s="1748">
        <v>0</v>
      </c>
      <c r="AH60" s="1748">
        <v>0</v>
      </c>
      <c r="AI60" s="1748">
        <v>0</v>
      </c>
      <c r="AJ60" s="1748">
        <v>0</v>
      </c>
      <c r="AK60" s="1748">
        <v>0</v>
      </c>
      <c r="AL60" s="1748">
        <v>0</v>
      </c>
      <c r="AM60" s="1748">
        <v>0</v>
      </c>
      <c r="AN60" s="1748">
        <v>0</v>
      </c>
      <c r="AO60" s="1748">
        <v>0</v>
      </c>
      <c r="AP60" s="1748">
        <v>0</v>
      </c>
      <c r="AQ60" s="1748">
        <v>0</v>
      </c>
      <c r="AR60" s="1748">
        <v>0</v>
      </c>
      <c r="AS60" s="1748">
        <v>0</v>
      </c>
      <c r="AT60" s="1748">
        <v>0</v>
      </c>
      <c r="AU60" s="1748">
        <v>0</v>
      </c>
      <c r="AV60" s="1748">
        <v>0</v>
      </c>
      <c r="AW60" s="1748">
        <v>0</v>
      </c>
      <c r="AX60" s="1748">
        <v>0</v>
      </c>
      <c r="AY60" s="1748">
        <v>0</v>
      </c>
      <c r="AZ60" s="1748">
        <v>0</v>
      </c>
      <c r="BA60" s="1748">
        <v>0</v>
      </c>
      <c r="BB60" s="1748">
        <v>0</v>
      </c>
      <c r="BC60" s="1748">
        <v>0</v>
      </c>
      <c r="BD60" s="1749">
        <v>0</v>
      </c>
      <c r="BE60" s="1748">
        <v>0</v>
      </c>
      <c r="BF60" s="1748">
        <v>0</v>
      </c>
      <c r="BG60" s="1750">
        <v>0</v>
      </c>
      <c r="BH60" s="1748">
        <v>0</v>
      </c>
      <c r="BI60" s="1748">
        <v>0</v>
      </c>
      <c r="BJ60" s="1749">
        <v>0</v>
      </c>
      <c r="BK60" s="1748">
        <v>0</v>
      </c>
      <c r="BL60" s="1748">
        <v>0</v>
      </c>
      <c r="BM60" s="1749">
        <v>0</v>
      </c>
      <c r="BN60" s="1748">
        <v>0</v>
      </c>
      <c r="BO60" s="1748">
        <v>0</v>
      </c>
      <c r="BP60" s="1750">
        <v>0</v>
      </c>
      <c r="BQ60" s="1729"/>
    </row>
    <row r="61" spans="1:69" s="1729" customFormat="1" ht="15.75">
      <c r="A61" s="1751" t="s">
        <v>898</v>
      </c>
      <c r="B61" s="1748">
        <v>0</v>
      </c>
      <c r="C61" s="1748">
        <v>0</v>
      </c>
      <c r="D61" s="1748">
        <v>0</v>
      </c>
      <c r="E61" s="1748">
        <v>0</v>
      </c>
      <c r="F61" s="1748">
        <v>0</v>
      </c>
      <c r="G61" s="1748">
        <v>3250.2648600000002</v>
      </c>
      <c r="H61" s="1748">
        <v>0</v>
      </c>
      <c r="I61" s="1748">
        <v>0</v>
      </c>
      <c r="J61" s="1748">
        <v>0</v>
      </c>
      <c r="K61" s="1748">
        <v>0</v>
      </c>
      <c r="L61" s="1748">
        <v>0</v>
      </c>
      <c r="M61" s="1748">
        <v>2934.7252870000002</v>
      </c>
      <c r="N61" s="1748">
        <v>3351.2160947500001</v>
      </c>
      <c r="O61" s="1748">
        <v>0</v>
      </c>
      <c r="P61" s="1748">
        <v>0</v>
      </c>
      <c r="Q61" s="1748">
        <v>0</v>
      </c>
      <c r="R61" s="1748">
        <v>0</v>
      </c>
      <c r="S61" s="1748">
        <v>402.62850279000003</v>
      </c>
      <c r="T61" s="1748">
        <v>0</v>
      </c>
      <c r="U61" s="1748">
        <v>0</v>
      </c>
      <c r="V61" s="1748">
        <v>0</v>
      </c>
      <c r="W61" s="1748">
        <v>0</v>
      </c>
      <c r="X61" s="1748">
        <v>500.07191781</v>
      </c>
      <c r="Y61" s="1748">
        <v>0</v>
      </c>
      <c r="Z61" s="1748">
        <v>0</v>
      </c>
      <c r="AA61" s="1748">
        <v>300.09836066000003</v>
      </c>
      <c r="AB61" s="1748">
        <v>0</v>
      </c>
      <c r="AC61" s="1748">
        <v>0</v>
      </c>
      <c r="AD61" s="1748">
        <v>0</v>
      </c>
      <c r="AE61" s="1748">
        <v>0</v>
      </c>
      <c r="AF61" s="1748">
        <v>0</v>
      </c>
      <c r="AG61" s="1748">
        <v>0</v>
      </c>
      <c r="AH61" s="1748">
        <v>0</v>
      </c>
      <c r="AI61" s="1748">
        <v>0</v>
      </c>
      <c r="AJ61" s="1748">
        <v>0</v>
      </c>
      <c r="AK61" s="1748">
        <v>0</v>
      </c>
      <c r="AL61" s="1748">
        <v>0</v>
      </c>
      <c r="AM61" s="1748">
        <v>2000</v>
      </c>
      <c r="AN61" s="1748">
        <v>0</v>
      </c>
      <c r="AO61" s="1748">
        <v>4600.7359999999999</v>
      </c>
      <c r="AP61" s="1748">
        <v>0</v>
      </c>
      <c r="AQ61" s="1748">
        <v>2000.43835616</v>
      </c>
      <c r="AR61" s="1748">
        <v>2502.4657534200001</v>
      </c>
      <c r="AS61" s="1748">
        <v>2001.6438356199999</v>
      </c>
      <c r="AT61" s="1748">
        <v>8435.4500000000007</v>
      </c>
      <c r="AU61" s="1748">
        <v>497.25</v>
      </c>
      <c r="AV61" s="1748">
        <v>0</v>
      </c>
      <c r="AW61" s="1748">
        <v>0</v>
      </c>
      <c r="AX61" s="1748">
        <v>572.13499999999999</v>
      </c>
      <c r="AY61" s="1748">
        <v>6387.9643835599991</v>
      </c>
      <c r="AZ61" s="1748">
        <v>8767.1399560000009</v>
      </c>
      <c r="BA61" s="1748">
        <v>11094.90767126</v>
      </c>
      <c r="BB61" s="1748">
        <v>0</v>
      </c>
      <c r="BC61" s="1748">
        <v>21500</v>
      </c>
      <c r="BD61" s="1749">
        <v>4000</v>
      </c>
      <c r="BE61" s="1748">
        <v>0</v>
      </c>
      <c r="BF61" s="1748">
        <v>16381.815331</v>
      </c>
      <c r="BG61" s="1750">
        <v>3001.3698630099998</v>
      </c>
      <c r="BH61" s="1748">
        <v>0</v>
      </c>
      <c r="BI61" s="1748">
        <v>0</v>
      </c>
      <c r="BJ61" s="1749">
        <v>2171.381163</v>
      </c>
      <c r="BK61" s="1748">
        <v>0</v>
      </c>
      <c r="BL61" s="1748">
        <v>0</v>
      </c>
      <c r="BM61" s="1749">
        <v>0</v>
      </c>
      <c r="BN61" s="1748">
        <v>0</v>
      </c>
      <c r="BO61" s="1748">
        <v>0</v>
      </c>
      <c r="BP61" s="1750">
        <v>5003.8356164399993</v>
      </c>
    </row>
    <row r="62" spans="1:69" s="1729" customFormat="1" ht="15.75">
      <c r="A62" s="1751" t="s">
        <v>899</v>
      </c>
      <c r="B62" s="1748">
        <v>30004.484782580003</v>
      </c>
      <c r="C62" s="1748">
        <v>3910.67937545</v>
      </c>
      <c r="D62" s="1748">
        <v>2929.0752000000002</v>
      </c>
      <c r="E62" s="1748">
        <v>0</v>
      </c>
      <c r="F62" s="1748">
        <v>0</v>
      </c>
      <c r="G62" s="1748">
        <v>812.26</v>
      </c>
      <c r="H62" s="1748">
        <v>1409.9390573699998</v>
      </c>
      <c r="I62" s="1748">
        <v>7200</v>
      </c>
      <c r="J62" s="1748">
        <v>6784</v>
      </c>
      <c r="K62" s="1748">
        <v>500</v>
      </c>
      <c r="L62" s="1748">
        <v>3625</v>
      </c>
      <c r="M62" s="1748">
        <v>4060.12</v>
      </c>
      <c r="N62" s="1748">
        <v>4080.73</v>
      </c>
      <c r="O62" s="1748">
        <v>0</v>
      </c>
      <c r="P62" s="1748">
        <v>11581.40445</v>
      </c>
      <c r="Q62" s="1748">
        <v>7500</v>
      </c>
      <c r="R62" s="1748">
        <v>7500</v>
      </c>
      <c r="S62" s="1748">
        <v>7500</v>
      </c>
      <c r="T62" s="1748">
        <v>0</v>
      </c>
      <c r="U62" s="1748">
        <v>7500</v>
      </c>
      <c r="V62" s="1748">
        <v>15485</v>
      </c>
      <c r="W62" s="1748">
        <v>10520</v>
      </c>
      <c r="X62" s="1748">
        <v>46121.525627000003</v>
      </c>
      <c r="Y62" s="1748">
        <v>52066.317671999997</v>
      </c>
      <c r="Z62" s="1748">
        <v>44422.139647000004</v>
      </c>
      <c r="AA62" s="1748">
        <v>58761.730438999999</v>
      </c>
      <c r="AB62" s="1748">
        <v>61604.942870999999</v>
      </c>
      <c r="AC62" s="1748">
        <v>55995.241878000001</v>
      </c>
      <c r="AD62" s="1748">
        <v>39408.287156999999</v>
      </c>
      <c r="AE62" s="1748">
        <v>24469.012323999999</v>
      </c>
      <c r="AF62" s="1748">
        <v>18248.656832000001</v>
      </c>
      <c r="AG62" s="1748">
        <v>35067.181612869994</v>
      </c>
      <c r="AH62" s="1748">
        <v>25663.314208</v>
      </c>
      <c r="AI62" s="1748">
        <v>27371.121158000002</v>
      </c>
      <c r="AJ62" s="1748">
        <v>42289.772602999998</v>
      </c>
      <c r="AK62" s="1748">
        <v>26768.652521</v>
      </c>
      <c r="AL62" s="1748">
        <v>16573.771737999999</v>
      </c>
      <c r="AM62" s="1748">
        <v>31462.561021819998</v>
      </c>
      <c r="AN62" s="1748">
        <v>29038.389419440002</v>
      </c>
      <c r="AO62" s="1748">
        <v>48857.296395879996</v>
      </c>
      <c r="AP62" s="1748">
        <v>68997.417375429999</v>
      </c>
      <c r="AQ62" s="1748">
        <v>52161.009116779998</v>
      </c>
      <c r="AR62" s="1748">
        <v>49791.965626800004</v>
      </c>
      <c r="AS62" s="1748">
        <v>44829.488447999996</v>
      </c>
      <c r="AT62" s="1748">
        <v>47810.135462999999</v>
      </c>
      <c r="AU62" s="1748">
        <v>51391.876095</v>
      </c>
      <c r="AV62" s="1748">
        <v>66413.819877999995</v>
      </c>
      <c r="AW62" s="1748">
        <v>54909.618608130004</v>
      </c>
      <c r="AX62" s="1748">
        <v>72118.015035079996</v>
      </c>
      <c r="AY62" s="1748">
        <v>62396.495764430001</v>
      </c>
      <c r="AZ62" s="1748">
        <v>54277.741168029999</v>
      </c>
      <c r="BA62" s="1748">
        <v>57943.292915999999</v>
      </c>
      <c r="BB62" s="1748">
        <v>70720.687693939995</v>
      </c>
      <c r="BC62" s="1748">
        <v>77248.965842619989</v>
      </c>
      <c r="BD62" s="1749">
        <v>62870.932582839996</v>
      </c>
      <c r="BE62" s="1748">
        <v>66607.348479459994</v>
      </c>
      <c r="BF62" s="1748">
        <v>50986.747019279996</v>
      </c>
      <c r="BG62" s="1750">
        <v>67866.465426299997</v>
      </c>
      <c r="BH62" s="1748">
        <v>85550.460376880001</v>
      </c>
      <c r="BI62" s="1748">
        <v>81213.476128260008</v>
      </c>
      <c r="BJ62" s="1749">
        <v>77290.651709009995</v>
      </c>
      <c r="BK62" s="1748">
        <v>85400.347465240004</v>
      </c>
      <c r="BL62" s="1748">
        <v>98556.541872889997</v>
      </c>
      <c r="BM62" s="1749">
        <v>87238.258341770008</v>
      </c>
      <c r="BN62" s="1748">
        <v>72020.668028829998</v>
      </c>
      <c r="BO62" s="1748">
        <v>91088.608924820001</v>
      </c>
      <c r="BP62" s="1750">
        <v>76587.851893020008</v>
      </c>
    </row>
    <row r="63" spans="1:69" s="1729" customFormat="1" ht="15.75">
      <c r="A63" s="1751" t="s">
        <v>900</v>
      </c>
      <c r="B63" s="1748">
        <v>173.04450434</v>
      </c>
      <c r="C63" s="1748">
        <v>547.39865603999999</v>
      </c>
      <c r="D63" s="1748">
        <v>286.85818078</v>
      </c>
      <c r="E63" s="1748">
        <v>327.07171973999999</v>
      </c>
      <c r="F63" s="1748">
        <v>429.80086987999999</v>
      </c>
      <c r="G63" s="1748">
        <v>294.81676490000001</v>
      </c>
      <c r="H63" s="1748">
        <v>167.43805827</v>
      </c>
      <c r="I63" s="1748">
        <v>244.91815032</v>
      </c>
      <c r="J63" s="1748">
        <v>425.11264753</v>
      </c>
      <c r="K63" s="1748">
        <v>148.98615677999999</v>
      </c>
      <c r="L63" s="1748">
        <v>405.95739621000001</v>
      </c>
      <c r="M63" s="1748">
        <v>687.32659981999996</v>
      </c>
      <c r="N63" s="1748">
        <v>421.68507956000002</v>
      </c>
      <c r="O63" s="1748">
        <v>622.61831881000001</v>
      </c>
      <c r="P63" s="1748">
        <v>436.07193162999999</v>
      </c>
      <c r="Q63" s="1748">
        <v>447.68036742000004</v>
      </c>
      <c r="R63" s="1748">
        <v>437.11628073999992</v>
      </c>
      <c r="S63" s="1748">
        <v>581.12644549000004</v>
      </c>
      <c r="T63" s="1748">
        <v>472.54891176000001</v>
      </c>
      <c r="U63" s="1748">
        <v>378.97445643999993</v>
      </c>
      <c r="V63" s="1748">
        <v>263.52279606999997</v>
      </c>
      <c r="W63" s="1748">
        <v>249.92739125</v>
      </c>
      <c r="X63" s="1748">
        <v>1591.7635692899999</v>
      </c>
      <c r="Y63" s="1748">
        <v>1312.5466122</v>
      </c>
      <c r="Z63" s="1748">
        <v>1035.90049946</v>
      </c>
      <c r="AA63" s="1748">
        <v>2036.4633284099998</v>
      </c>
      <c r="AB63" s="1748">
        <v>1828.97880614</v>
      </c>
      <c r="AC63" s="1748">
        <v>987.86962232999997</v>
      </c>
      <c r="AD63" s="1748">
        <v>1444.3459541399998</v>
      </c>
      <c r="AE63" s="1748">
        <v>1073.5372774099999</v>
      </c>
      <c r="AF63" s="1748">
        <v>1549.1455882600001</v>
      </c>
      <c r="AG63" s="1748">
        <v>1071.8086181800002</v>
      </c>
      <c r="AH63" s="1748">
        <v>1412.6771529</v>
      </c>
      <c r="AI63" s="1748">
        <v>1290.7447544300001</v>
      </c>
      <c r="AJ63" s="1748">
        <v>1241.1287839000001</v>
      </c>
      <c r="AK63" s="1748">
        <v>2596.4720073799999</v>
      </c>
      <c r="AL63" s="1748">
        <v>788.59543256999996</v>
      </c>
      <c r="AM63" s="1748">
        <v>1548.5343429000002</v>
      </c>
      <c r="AN63" s="1748">
        <v>872.1378961800001</v>
      </c>
      <c r="AO63" s="1748">
        <v>1710.94179975</v>
      </c>
      <c r="AP63" s="1748">
        <v>860.63276683999993</v>
      </c>
      <c r="AQ63" s="1748">
        <v>6541.6259488999995</v>
      </c>
      <c r="AR63" s="1748">
        <v>5288.2311286699996</v>
      </c>
      <c r="AS63" s="1748">
        <v>7191.7023945800001</v>
      </c>
      <c r="AT63" s="1748">
        <v>1645.9345859699999</v>
      </c>
      <c r="AU63" s="1748">
        <v>2868.2789204400001</v>
      </c>
      <c r="AV63" s="1748">
        <v>2245.7530425800001</v>
      </c>
      <c r="AW63" s="1748">
        <v>1739.5166411199998</v>
      </c>
      <c r="AX63" s="1748">
        <v>1740.9029743499998</v>
      </c>
      <c r="AY63" s="1748">
        <v>1555.8498988600002</v>
      </c>
      <c r="AZ63" s="1748">
        <v>4953.6251022200004</v>
      </c>
      <c r="BA63" s="1748">
        <v>2101.3282332799999</v>
      </c>
      <c r="BB63" s="1748">
        <v>3181.2300438699999</v>
      </c>
      <c r="BC63" s="1748">
        <v>2996.9511888699999</v>
      </c>
      <c r="BD63" s="1749">
        <v>2192.5403285900002</v>
      </c>
      <c r="BE63" s="1748">
        <v>2184.8685585799999</v>
      </c>
      <c r="BF63" s="1748">
        <v>4253.0110141300001</v>
      </c>
      <c r="BG63" s="1750">
        <v>4989.0728580100003</v>
      </c>
      <c r="BH63" s="1748">
        <v>8680.7253186800008</v>
      </c>
      <c r="BI63" s="1748">
        <v>3442.46907741</v>
      </c>
      <c r="BJ63" s="1749">
        <v>4247.0676084500001</v>
      </c>
      <c r="BK63" s="1748">
        <v>3292.9634613099997</v>
      </c>
      <c r="BL63" s="1748">
        <v>8136.9057853099994</v>
      </c>
      <c r="BM63" s="1749">
        <v>4264.56230891</v>
      </c>
      <c r="BN63" s="1748">
        <v>6116.7689255499999</v>
      </c>
      <c r="BO63" s="1748">
        <v>12185.50728075</v>
      </c>
      <c r="BP63" s="1750">
        <v>9346.9297777499996</v>
      </c>
    </row>
    <row r="64" spans="1:69" s="1729" customFormat="1" ht="15.75">
      <c r="A64" s="1751" t="s">
        <v>901</v>
      </c>
      <c r="B64" s="1748">
        <v>0</v>
      </c>
      <c r="C64" s="1748">
        <v>0</v>
      </c>
      <c r="D64" s="1748">
        <v>0</v>
      </c>
      <c r="E64" s="1748">
        <v>0</v>
      </c>
      <c r="F64" s="1748">
        <v>0</v>
      </c>
      <c r="G64" s="1748">
        <v>0</v>
      </c>
      <c r="H64" s="1748">
        <v>0</v>
      </c>
      <c r="I64" s="1748">
        <v>0</v>
      </c>
      <c r="J64" s="1748">
        <v>0</v>
      </c>
      <c r="K64" s="1748">
        <v>0</v>
      </c>
      <c r="L64" s="1748">
        <v>0</v>
      </c>
      <c r="M64" s="1748">
        <v>0</v>
      </c>
      <c r="N64" s="1748">
        <v>0</v>
      </c>
      <c r="O64" s="1748">
        <v>0</v>
      </c>
      <c r="P64" s="1748">
        <v>0</v>
      </c>
      <c r="Q64" s="1748">
        <v>0</v>
      </c>
      <c r="R64" s="1748">
        <v>0</v>
      </c>
      <c r="S64" s="1748">
        <v>0</v>
      </c>
      <c r="T64" s="1748">
        <v>0</v>
      </c>
      <c r="U64" s="1748">
        <v>0</v>
      </c>
      <c r="V64" s="1748">
        <v>0</v>
      </c>
      <c r="W64" s="1748">
        <v>0</v>
      </c>
      <c r="X64" s="1748">
        <v>0</v>
      </c>
      <c r="Y64" s="1748">
        <v>0</v>
      </c>
      <c r="Z64" s="1748">
        <v>0</v>
      </c>
      <c r="AA64" s="1748">
        <v>0</v>
      </c>
      <c r="AB64" s="1748">
        <v>0</v>
      </c>
      <c r="AC64" s="1748">
        <v>0</v>
      </c>
      <c r="AD64" s="1748">
        <v>0</v>
      </c>
      <c r="AE64" s="1748">
        <v>0</v>
      </c>
      <c r="AF64" s="1748">
        <v>0</v>
      </c>
      <c r="AG64" s="1748">
        <v>0</v>
      </c>
      <c r="AH64" s="1748">
        <v>0</v>
      </c>
      <c r="AI64" s="1748">
        <v>0</v>
      </c>
      <c r="AJ64" s="1748">
        <v>0</v>
      </c>
      <c r="AK64" s="1748">
        <v>0</v>
      </c>
      <c r="AL64" s="1748">
        <v>0</v>
      </c>
      <c r="AM64" s="1748">
        <v>0</v>
      </c>
      <c r="AN64" s="1748">
        <v>0</v>
      </c>
      <c r="AO64" s="1748">
        <v>0</v>
      </c>
      <c r="AP64" s="1748">
        <v>0</v>
      </c>
      <c r="AQ64" s="1748">
        <v>0</v>
      </c>
      <c r="AR64" s="1748">
        <v>0</v>
      </c>
      <c r="AS64" s="1748">
        <v>0</v>
      </c>
      <c r="AT64" s="1748">
        <v>0</v>
      </c>
      <c r="AU64" s="1748">
        <v>0</v>
      </c>
      <c r="AV64" s="1748">
        <v>0</v>
      </c>
      <c r="AW64" s="1748">
        <v>0</v>
      </c>
      <c r="AX64" s="1748">
        <v>0</v>
      </c>
      <c r="AY64" s="1748">
        <v>0</v>
      </c>
      <c r="AZ64" s="1748">
        <v>0</v>
      </c>
      <c r="BA64" s="1748">
        <v>0</v>
      </c>
      <c r="BB64" s="1748">
        <v>0</v>
      </c>
      <c r="BC64" s="1748">
        <v>0</v>
      </c>
      <c r="BD64" s="1749">
        <v>0</v>
      </c>
      <c r="BE64" s="1748">
        <v>0</v>
      </c>
      <c r="BF64" s="1748">
        <v>0</v>
      </c>
      <c r="BG64" s="1750">
        <v>0</v>
      </c>
      <c r="BH64" s="1748">
        <v>0</v>
      </c>
      <c r="BI64" s="1748">
        <v>0</v>
      </c>
      <c r="BJ64" s="1749">
        <v>0</v>
      </c>
      <c r="BK64" s="1748">
        <v>0</v>
      </c>
      <c r="BL64" s="1748">
        <v>0</v>
      </c>
      <c r="BM64" s="1749">
        <v>0</v>
      </c>
      <c r="BN64" s="1748">
        <v>0</v>
      </c>
      <c r="BO64" s="1748">
        <v>0</v>
      </c>
      <c r="BP64" s="1750">
        <v>0</v>
      </c>
    </row>
    <row r="65" spans="1:69" s="1729" customFormat="1" ht="15.75">
      <c r="A65" s="1751" t="s">
        <v>924</v>
      </c>
      <c r="B65" s="1748">
        <v>0</v>
      </c>
      <c r="C65" s="1748">
        <v>0</v>
      </c>
      <c r="D65" s="1748">
        <v>0</v>
      </c>
      <c r="E65" s="1748">
        <v>0</v>
      </c>
      <c r="F65" s="1748">
        <v>0</v>
      </c>
      <c r="G65" s="1748">
        <v>0</v>
      </c>
      <c r="H65" s="1748">
        <v>0</v>
      </c>
      <c r="I65" s="1748">
        <v>0</v>
      </c>
      <c r="J65" s="1748">
        <v>0</v>
      </c>
      <c r="K65" s="1748">
        <v>0</v>
      </c>
      <c r="L65" s="1748">
        <v>0</v>
      </c>
      <c r="M65" s="1748">
        <v>0</v>
      </c>
      <c r="N65" s="1748">
        <v>0</v>
      </c>
      <c r="O65" s="1748">
        <v>0</v>
      </c>
      <c r="P65" s="1748">
        <v>0</v>
      </c>
      <c r="Q65" s="1748">
        <v>0</v>
      </c>
      <c r="R65" s="1748">
        <v>0</v>
      </c>
      <c r="S65" s="1748">
        <v>0</v>
      </c>
      <c r="T65" s="1748">
        <v>0</v>
      </c>
      <c r="U65" s="1748">
        <v>0</v>
      </c>
      <c r="V65" s="1748">
        <v>0</v>
      </c>
      <c r="W65" s="1748">
        <v>0</v>
      </c>
      <c r="X65" s="1748">
        <v>0</v>
      </c>
      <c r="Y65" s="1748">
        <v>0</v>
      </c>
      <c r="Z65" s="1748">
        <v>0</v>
      </c>
      <c r="AA65" s="1748">
        <v>0</v>
      </c>
      <c r="AB65" s="1748">
        <v>0</v>
      </c>
      <c r="AC65" s="1748">
        <v>0</v>
      </c>
      <c r="AD65" s="1748">
        <v>0</v>
      </c>
      <c r="AE65" s="1748">
        <v>0</v>
      </c>
      <c r="AF65" s="1748">
        <v>0</v>
      </c>
      <c r="AG65" s="1748">
        <v>0</v>
      </c>
      <c r="AH65" s="1748">
        <v>0</v>
      </c>
      <c r="AI65" s="1748">
        <v>0</v>
      </c>
      <c r="AJ65" s="1748">
        <v>0</v>
      </c>
      <c r="AK65" s="1748">
        <v>0</v>
      </c>
      <c r="AL65" s="1748">
        <v>0</v>
      </c>
      <c r="AM65" s="1748">
        <v>0</v>
      </c>
      <c r="AN65" s="1748">
        <v>0</v>
      </c>
      <c r="AO65" s="1748">
        <v>0</v>
      </c>
      <c r="AP65" s="1748">
        <v>0</v>
      </c>
      <c r="AQ65" s="1748">
        <v>0</v>
      </c>
      <c r="AR65" s="1748">
        <v>0</v>
      </c>
      <c r="AS65" s="1748">
        <v>0</v>
      </c>
      <c r="AT65" s="1748">
        <v>0</v>
      </c>
      <c r="AU65" s="1748">
        <v>0</v>
      </c>
      <c r="AV65" s="1748">
        <v>0</v>
      </c>
      <c r="AW65" s="1748">
        <v>0</v>
      </c>
      <c r="AX65" s="1748">
        <v>0</v>
      </c>
      <c r="AY65" s="1748">
        <v>0</v>
      </c>
      <c r="AZ65" s="1748">
        <v>0</v>
      </c>
      <c r="BA65" s="1748">
        <v>0</v>
      </c>
      <c r="BB65" s="1748">
        <v>0</v>
      </c>
      <c r="BC65" s="1748">
        <v>0</v>
      </c>
      <c r="BD65" s="1749">
        <v>-4.0000000000000001E-8</v>
      </c>
      <c r="BE65" s="1748">
        <v>248.71575337000002</v>
      </c>
      <c r="BF65" s="1748">
        <v>-7.0000000000000005E-8</v>
      </c>
      <c r="BG65" s="1750">
        <v>-7.7589089999999999E-2</v>
      </c>
      <c r="BH65" s="1748">
        <v>-211.90671953</v>
      </c>
      <c r="BI65" s="1748">
        <v>-211.90671952000002</v>
      </c>
      <c r="BJ65" s="1749">
        <v>0.25242970999999997</v>
      </c>
      <c r="BK65" s="1748">
        <v>-3.9058660000000002E-2</v>
      </c>
      <c r="BL65" s="1748">
        <v>-3.0060679999999999E-2</v>
      </c>
      <c r="BM65" s="1749">
        <v>-2.5997000000000005E-4</v>
      </c>
      <c r="BN65" s="1748">
        <v>0</v>
      </c>
      <c r="BO65" s="1748">
        <v>-2.1E-7</v>
      </c>
      <c r="BP65" s="1750">
        <v>-2.1E-7</v>
      </c>
    </row>
    <row r="66" spans="1:69" s="1729" customFormat="1" ht="15.75">
      <c r="A66" s="1150" t="s">
        <v>925</v>
      </c>
      <c r="B66" s="1748">
        <v>0</v>
      </c>
      <c r="C66" s="1748">
        <v>0</v>
      </c>
      <c r="D66" s="1748">
        <v>0</v>
      </c>
      <c r="E66" s="1748">
        <v>0</v>
      </c>
      <c r="F66" s="1748">
        <v>0</v>
      </c>
      <c r="G66" s="1748">
        <v>0</v>
      </c>
      <c r="H66" s="1748">
        <v>0</v>
      </c>
      <c r="I66" s="1748">
        <v>0</v>
      </c>
      <c r="J66" s="1748">
        <v>0</v>
      </c>
      <c r="K66" s="1748">
        <v>0</v>
      </c>
      <c r="L66" s="1748">
        <v>0</v>
      </c>
      <c r="M66" s="1748">
        <v>0</v>
      </c>
      <c r="N66" s="1748">
        <v>0</v>
      </c>
      <c r="O66" s="1748">
        <v>0</v>
      </c>
      <c r="P66" s="1748">
        <v>0</v>
      </c>
      <c r="Q66" s="1748">
        <v>0</v>
      </c>
      <c r="R66" s="1748">
        <v>0</v>
      </c>
      <c r="S66" s="1748">
        <v>0</v>
      </c>
      <c r="T66" s="1748">
        <v>0</v>
      </c>
      <c r="U66" s="1748">
        <v>0</v>
      </c>
      <c r="V66" s="1748">
        <v>0</v>
      </c>
      <c r="W66" s="1748">
        <v>0</v>
      </c>
      <c r="X66" s="1748">
        <v>0</v>
      </c>
      <c r="Y66" s="1748">
        <v>0</v>
      </c>
      <c r="Z66" s="1748">
        <v>0</v>
      </c>
      <c r="AA66" s="1748">
        <v>0</v>
      </c>
      <c r="AB66" s="1748">
        <v>0</v>
      </c>
      <c r="AC66" s="1748">
        <v>0</v>
      </c>
      <c r="AD66" s="1748">
        <v>0</v>
      </c>
      <c r="AE66" s="1748">
        <v>0</v>
      </c>
      <c r="AF66" s="1748">
        <v>0</v>
      </c>
      <c r="AG66" s="1748">
        <v>0</v>
      </c>
      <c r="AH66" s="1748">
        <v>0</v>
      </c>
      <c r="AI66" s="1748">
        <v>0</v>
      </c>
      <c r="AJ66" s="1748">
        <v>0</v>
      </c>
      <c r="AK66" s="1748">
        <v>0</v>
      </c>
      <c r="AL66" s="1748">
        <v>0</v>
      </c>
      <c r="AM66" s="1748">
        <v>0</v>
      </c>
      <c r="AN66" s="1748">
        <v>0</v>
      </c>
      <c r="AO66" s="1748">
        <v>0</v>
      </c>
      <c r="AP66" s="1748">
        <v>0</v>
      </c>
      <c r="AQ66" s="1748">
        <v>0</v>
      </c>
      <c r="AR66" s="1748">
        <v>0</v>
      </c>
      <c r="AS66" s="1748">
        <v>0</v>
      </c>
      <c r="AT66" s="1748">
        <v>0</v>
      </c>
      <c r="AU66" s="1748">
        <v>0</v>
      </c>
      <c r="AV66" s="1748">
        <v>0</v>
      </c>
      <c r="AW66" s="1748">
        <v>0</v>
      </c>
      <c r="AX66" s="1748">
        <v>0</v>
      </c>
      <c r="AY66" s="1748">
        <v>0</v>
      </c>
      <c r="AZ66" s="1748">
        <v>0</v>
      </c>
      <c r="BA66" s="1748">
        <v>0</v>
      </c>
      <c r="BB66" s="1748">
        <v>0</v>
      </c>
      <c r="BC66" s="1748">
        <v>0</v>
      </c>
      <c r="BD66" s="1749">
        <v>0</v>
      </c>
      <c r="BE66" s="1748">
        <v>0</v>
      </c>
      <c r="BF66" s="1748">
        <v>0</v>
      </c>
      <c r="BG66" s="1750">
        <v>0</v>
      </c>
      <c r="BH66" s="1748">
        <v>0</v>
      </c>
      <c r="BI66" s="1748">
        <v>0</v>
      </c>
      <c r="BJ66" s="1749">
        <v>0</v>
      </c>
      <c r="BK66" s="1748">
        <v>0</v>
      </c>
      <c r="BL66" s="1748">
        <v>0</v>
      </c>
      <c r="BM66" s="1749">
        <v>0</v>
      </c>
      <c r="BN66" s="1748">
        <v>0</v>
      </c>
      <c r="BO66" s="1748">
        <v>0</v>
      </c>
      <c r="BP66" s="1750">
        <v>0</v>
      </c>
    </row>
    <row r="67" spans="1:69" s="1729" customFormat="1" ht="15.75">
      <c r="A67" s="1150" t="s">
        <v>904</v>
      </c>
      <c r="B67" s="1748">
        <v>0</v>
      </c>
      <c r="C67" s="1748">
        <v>0</v>
      </c>
      <c r="D67" s="1748">
        <v>0</v>
      </c>
      <c r="E67" s="1748">
        <v>0</v>
      </c>
      <c r="F67" s="1748">
        <v>0</v>
      </c>
      <c r="G67" s="1748">
        <v>0</v>
      </c>
      <c r="H67" s="1748">
        <v>0</v>
      </c>
      <c r="I67" s="1748">
        <v>0</v>
      </c>
      <c r="J67" s="1748">
        <v>0</v>
      </c>
      <c r="K67" s="1748">
        <v>0</v>
      </c>
      <c r="L67" s="1748">
        <v>0</v>
      </c>
      <c r="M67" s="1748">
        <v>0</v>
      </c>
      <c r="N67" s="1748">
        <v>0</v>
      </c>
      <c r="O67" s="1748">
        <v>0</v>
      </c>
      <c r="P67" s="1748">
        <v>0</v>
      </c>
      <c r="Q67" s="1748">
        <v>0</v>
      </c>
      <c r="R67" s="1748">
        <v>0</v>
      </c>
      <c r="S67" s="1748">
        <v>0</v>
      </c>
      <c r="T67" s="1748">
        <v>0</v>
      </c>
      <c r="U67" s="1748">
        <v>0</v>
      </c>
      <c r="V67" s="1748">
        <v>0</v>
      </c>
      <c r="W67" s="1748">
        <v>0</v>
      </c>
      <c r="X67" s="1748">
        <v>0</v>
      </c>
      <c r="Y67" s="1748">
        <v>0</v>
      </c>
      <c r="Z67" s="1748">
        <v>0</v>
      </c>
      <c r="AA67" s="1748">
        <v>0</v>
      </c>
      <c r="AB67" s="1748">
        <v>0</v>
      </c>
      <c r="AC67" s="1748">
        <v>0</v>
      </c>
      <c r="AD67" s="1748">
        <v>0</v>
      </c>
      <c r="AE67" s="1748">
        <v>0</v>
      </c>
      <c r="AF67" s="1748">
        <v>0</v>
      </c>
      <c r="AG67" s="1748">
        <v>0</v>
      </c>
      <c r="AH67" s="1748">
        <v>0</v>
      </c>
      <c r="AI67" s="1748">
        <v>0</v>
      </c>
      <c r="AJ67" s="1748">
        <v>0</v>
      </c>
      <c r="AK67" s="1748">
        <v>0</v>
      </c>
      <c r="AL67" s="1748">
        <v>0</v>
      </c>
      <c r="AM67" s="1748">
        <v>0</v>
      </c>
      <c r="AN67" s="1748">
        <v>0</v>
      </c>
      <c r="AO67" s="1748">
        <v>0</v>
      </c>
      <c r="AP67" s="1748">
        <v>0</v>
      </c>
      <c r="AQ67" s="1748">
        <v>0</v>
      </c>
      <c r="AR67" s="1748">
        <v>0</v>
      </c>
      <c r="AS67" s="1748">
        <v>0</v>
      </c>
      <c r="AT67" s="1748">
        <v>0</v>
      </c>
      <c r="AU67" s="1748">
        <v>0</v>
      </c>
      <c r="AV67" s="1748">
        <v>0</v>
      </c>
      <c r="AW67" s="1748">
        <v>0</v>
      </c>
      <c r="AX67" s="1748">
        <v>0</v>
      </c>
      <c r="AY67" s="1748">
        <v>0</v>
      </c>
      <c r="AZ67" s="1748">
        <v>0</v>
      </c>
      <c r="BA67" s="1748">
        <v>0</v>
      </c>
      <c r="BB67" s="1748">
        <v>0</v>
      </c>
      <c r="BC67" s="1748">
        <v>0</v>
      </c>
      <c r="BD67" s="1749">
        <v>0</v>
      </c>
      <c r="BE67" s="1748">
        <v>0</v>
      </c>
      <c r="BF67" s="1748">
        <v>0</v>
      </c>
      <c r="BG67" s="1750">
        <v>0</v>
      </c>
      <c r="BH67" s="1748">
        <v>0</v>
      </c>
      <c r="BI67" s="1748">
        <v>0</v>
      </c>
      <c r="BJ67" s="1749">
        <v>0</v>
      </c>
      <c r="BK67" s="1748">
        <v>0</v>
      </c>
      <c r="BL67" s="1748">
        <v>0</v>
      </c>
      <c r="BM67" s="1749">
        <v>0</v>
      </c>
      <c r="BN67" s="1748">
        <v>0</v>
      </c>
      <c r="BO67" s="1748">
        <v>0</v>
      </c>
      <c r="BP67" s="1750">
        <v>0</v>
      </c>
    </row>
    <row r="68" spans="1:69" s="1729" customFormat="1" ht="15.75">
      <c r="A68" s="1150" t="s">
        <v>905</v>
      </c>
      <c r="B68" s="1748">
        <v>0</v>
      </c>
      <c r="C68" s="1748">
        <v>0</v>
      </c>
      <c r="D68" s="1748">
        <v>0</v>
      </c>
      <c r="E68" s="1748">
        <v>0</v>
      </c>
      <c r="F68" s="1748">
        <v>0</v>
      </c>
      <c r="G68" s="1748">
        <v>0</v>
      </c>
      <c r="H68" s="1748">
        <v>0</v>
      </c>
      <c r="I68" s="1748">
        <v>0</v>
      </c>
      <c r="J68" s="1748">
        <v>0</v>
      </c>
      <c r="K68" s="1748">
        <v>0</v>
      </c>
      <c r="L68" s="1748">
        <v>0</v>
      </c>
      <c r="M68" s="1748">
        <v>0</v>
      </c>
      <c r="N68" s="1748">
        <v>0</v>
      </c>
      <c r="O68" s="1748">
        <v>0</v>
      </c>
      <c r="P68" s="1748">
        <v>0</v>
      </c>
      <c r="Q68" s="1748">
        <v>0</v>
      </c>
      <c r="R68" s="1748">
        <v>0</v>
      </c>
      <c r="S68" s="1748">
        <v>0</v>
      </c>
      <c r="T68" s="1748">
        <v>0</v>
      </c>
      <c r="U68" s="1748">
        <v>0</v>
      </c>
      <c r="V68" s="1748">
        <v>0</v>
      </c>
      <c r="W68" s="1748">
        <v>0</v>
      </c>
      <c r="X68" s="1748">
        <v>0</v>
      </c>
      <c r="Y68" s="1748">
        <v>0</v>
      </c>
      <c r="Z68" s="1748">
        <v>0</v>
      </c>
      <c r="AA68" s="1748">
        <v>0</v>
      </c>
      <c r="AB68" s="1748">
        <v>0</v>
      </c>
      <c r="AC68" s="1748">
        <v>0</v>
      </c>
      <c r="AD68" s="1748">
        <v>0</v>
      </c>
      <c r="AE68" s="1748">
        <v>0</v>
      </c>
      <c r="AF68" s="1748">
        <v>0</v>
      </c>
      <c r="AG68" s="1748">
        <v>0</v>
      </c>
      <c r="AH68" s="1748">
        <v>0</v>
      </c>
      <c r="AI68" s="1748">
        <v>0</v>
      </c>
      <c r="AJ68" s="1748">
        <v>0</v>
      </c>
      <c r="AK68" s="1748">
        <v>0</v>
      </c>
      <c r="AL68" s="1748">
        <v>15980.095205</v>
      </c>
      <c r="AM68" s="1748">
        <v>15482.663699000001</v>
      </c>
      <c r="AN68" s="1748">
        <v>15564.195205</v>
      </c>
      <c r="AO68" s="1748">
        <v>0</v>
      </c>
      <c r="AP68" s="1748">
        <v>0</v>
      </c>
      <c r="AQ68" s="1748">
        <v>0</v>
      </c>
      <c r="AR68" s="1748">
        <v>0</v>
      </c>
      <c r="AS68" s="1748">
        <v>0</v>
      </c>
      <c r="AT68" s="1748">
        <v>0</v>
      </c>
      <c r="AU68" s="1748">
        <v>0</v>
      </c>
      <c r="AV68" s="1748">
        <v>0</v>
      </c>
      <c r="AW68" s="1748">
        <v>0</v>
      </c>
      <c r="AX68" s="1748">
        <v>0</v>
      </c>
      <c r="AY68" s="1748">
        <v>0</v>
      </c>
      <c r="AZ68" s="1748">
        <v>0</v>
      </c>
      <c r="BA68" s="1748">
        <v>0</v>
      </c>
      <c r="BB68" s="1748">
        <v>0</v>
      </c>
      <c r="BC68" s="1748">
        <v>0</v>
      </c>
      <c r="BD68" s="1749">
        <v>0</v>
      </c>
      <c r="BE68" s="1748">
        <v>0</v>
      </c>
      <c r="BF68" s="1748">
        <v>0</v>
      </c>
      <c r="BG68" s="1750">
        <v>0</v>
      </c>
      <c r="BH68" s="1748">
        <v>0</v>
      </c>
      <c r="BI68" s="1748">
        <v>0</v>
      </c>
      <c r="BJ68" s="1749">
        <v>0</v>
      </c>
      <c r="BK68" s="1748">
        <v>0</v>
      </c>
      <c r="BL68" s="1748">
        <v>0</v>
      </c>
      <c r="BM68" s="1749">
        <v>0</v>
      </c>
      <c r="BN68" s="1748">
        <v>0</v>
      </c>
      <c r="BO68" s="1748">
        <v>0</v>
      </c>
      <c r="BP68" s="1750">
        <v>0</v>
      </c>
    </row>
    <row r="69" spans="1:69" s="1729" customFormat="1" ht="15.75">
      <c r="A69" s="1753" t="s">
        <v>906</v>
      </c>
      <c r="B69" s="1745">
        <v>7915.5316014099999</v>
      </c>
      <c r="C69" s="1745">
        <v>5042.1060520699994</v>
      </c>
      <c r="D69" s="1745">
        <v>5757.045903279999</v>
      </c>
      <c r="E69" s="1745">
        <v>5343.4322876400001</v>
      </c>
      <c r="F69" s="1745">
        <v>5567.5224257600003</v>
      </c>
      <c r="G69" s="1745">
        <v>6022.6331137099996</v>
      </c>
      <c r="H69" s="1745">
        <v>6203.0838304900008</v>
      </c>
      <c r="I69" s="1745">
        <v>6724.0263584300001</v>
      </c>
      <c r="J69" s="1745">
        <v>10065.888144199998</v>
      </c>
      <c r="K69" s="1745">
        <v>8814.9675977199986</v>
      </c>
      <c r="L69" s="1745">
        <v>7499.7952774299993</v>
      </c>
      <c r="M69" s="1745">
        <v>5652.2791389299982</v>
      </c>
      <c r="N69" s="1745">
        <v>7907.7827325899998</v>
      </c>
      <c r="O69" s="1745">
        <v>8131.5399120500006</v>
      </c>
      <c r="P69" s="1745">
        <v>6463.821689209999</v>
      </c>
      <c r="Q69" s="1745">
        <v>7759.5550881899999</v>
      </c>
      <c r="R69" s="1745">
        <v>6924.4979711600008</v>
      </c>
      <c r="S69" s="1745">
        <v>6873.7225825300011</v>
      </c>
      <c r="T69" s="1745">
        <v>7522.9752169799995</v>
      </c>
      <c r="U69" s="1745">
        <v>8429.6219237000005</v>
      </c>
      <c r="V69" s="1745">
        <v>7563.3390450699999</v>
      </c>
      <c r="W69" s="1745">
        <v>7401.3702574300005</v>
      </c>
      <c r="X69" s="1745">
        <v>21141.762277530001</v>
      </c>
      <c r="Y69" s="1745">
        <v>24330.111647439997</v>
      </c>
      <c r="Z69" s="1745">
        <v>27928.162805309996</v>
      </c>
      <c r="AA69" s="1745">
        <v>29377.727317339999</v>
      </c>
      <c r="AB69" s="1745">
        <v>32460.199423230002</v>
      </c>
      <c r="AC69" s="1745">
        <v>35130.294573749998</v>
      </c>
      <c r="AD69" s="1745">
        <v>27901.686043030004</v>
      </c>
      <c r="AE69" s="1745">
        <v>27747.04991043</v>
      </c>
      <c r="AF69" s="1745">
        <v>30364.976986950001</v>
      </c>
      <c r="AG69" s="1745">
        <v>30686.519235760003</v>
      </c>
      <c r="AH69" s="1745">
        <v>32217.480147689999</v>
      </c>
      <c r="AI69" s="1745">
        <v>33726.602790229997</v>
      </c>
      <c r="AJ69" s="1745">
        <v>33375.0755173</v>
      </c>
      <c r="AK69" s="1745">
        <v>32453.561384069995</v>
      </c>
      <c r="AL69" s="1745">
        <v>27935.262680449996</v>
      </c>
      <c r="AM69" s="1745">
        <v>29714.858286259998</v>
      </c>
      <c r="AN69" s="1745">
        <v>28189.492372480003</v>
      </c>
      <c r="AO69" s="1745">
        <v>35335.85797171999</v>
      </c>
      <c r="AP69" s="1745">
        <v>34601.291630070002</v>
      </c>
      <c r="AQ69" s="1745">
        <v>31824.003213370001</v>
      </c>
      <c r="AR69" s="1745">
        <v>32834.296853999993</v>
      </c>
      <c r="AS69" s="1745">
        <v>32744.681867619995</v>
      </c>
      <c r="AT69" s="1745">
        <v>30573.607698189993</v>
      </c>
      <c r="AU69" s="1745">
        <v>33029.396281770001</v>
      </c>
      <c r="AV69" s="1745">
        <v>33676.75289181</v>
      </c>
      <c r="AW69" s="1745">
        <v>35512.561455049996</v>
      </c>
      <c r="AX69" s="1745">
        <v>32959.737294389997</v>
      </c>
      <c r="AY69" s="1745">
        <v>33677.556532399998</v>
      </c>
      <c r="AZ69" s="1745">
        <v>32346.380555149994</v>
      </c>
      <c r="BA69" s="1745">
        <v>37171.140082639991</v>
      </c>
      <c r="BB69" s="1745">
        <v>32549.529931629993</v>
      </c>
      <c r="BC69" s="1745">
        <v>29209.852702979995</v>
      </c>
      <c r="BD69" s="1746">
        <v>38079.609719259992</v>
      </c>
      <c r="BE69" s="1745">
        <v>36321.255207899994</v>
      </c>
      <c r="BF69" s="1745">
        <v>34528.142954869996</v>
      </c>
      <c r="BG69" s="1747">
        <v>35529.854264809997</v>
      </c>
      <c r="BH69" s="1745">
        <v>35620.644596449994</v>
      </c>
      <c r="BI69" s="1745">
        <v>36126.084217699994</v>
      </c>
      <c r="BJ69" s="1746">
        <v>38623.156044180003</v>
      </c>
      <c r="BK69" s="1745">
        <v>44002.295799409985</v>
      </c>
      <c r="BL69" s="1745">
        <v>44361.186407279994</v>
      </c>
      <c r="BM69" s="1746">
        <v>44305.870760299993</v>
      </c>
      <c r="BN69" s="1745">
        <v>41670.499886379999</v>
      </c>
      <c r="BO69" s="1745">
        <v>41205.952255199998</v>
      </c>
      <c r="BP69" s="1747">
        <v>40408.513571050004</v>
      </c>
      <c r="BQ69" s="374"/>
    </row>
    <row r="70" spans="1:69" s="374" customFormat="1" ht="15.75">
      <c r="A70" s="1754" t="s">
        <v>693</v>
      </c>
      <c r="B70" s="1748">
        <v>1242.2424990299999</v>
      </c>
      <c r="C70" s="1748">
        <v>1990.4936701099998</v>
      </c>
      <c r="D70" s="1748">
        <v>1435.1556005699999</v>
      </c>
      <c r="E70" s="1748">
        <v>1179.82269632</v>
      </c>
      <c r="F70" s="1748">
        <v>1103.29404658</v>
      </c>
      <c r="G70" s="1748">
        <v>1236.66722746</v>
      </c>
      <c r="H70" s="1748">
        <v>1069.17407127</v>
      </c>
      <c r="I70" s="1748">
        <v>1228.9343933599998</v>
      </c>
      <c r="J70" s="1748">
        <v>3123.6594252499999</v>
      </c>
      <c r="K70" s="1748">
        <v>1127.01241828</v>
      </c>
      <c r="L70" s="1748">
        <v>1108.57428596</v>
      </c>
      <c r="M70" s="1748">
        <v>1321.4229348499998</v>
      </c>
      <c r="N70" s="1748">
        <v>1491.34639655</v>
      </c>
      <c r="O70" s="1748">
        <v>1730.99445356</v>
      </c>
      <c r="P70" s="1748">
        <v>1806.9102548199999</v>
      </c>
      <c r="Q70" s="1748">
        <v>987.33764772000006</v>
      </c>
      <c r="R70" s="1748">
        <v>1396.72604372</v>
      </c>
      <c r="S70" s="1748">
        <v>1542.2264779500001</v>
      </c>
      <c r="T70" s="1748">
        <v>1872.6836927300001</v>
      </c>
      <c r="U70" s="1748">
        <v>2239.7382301299999</v>
      </c>
      <c r="V70" s="1748">
        <v>1970.26915923</v>
      </c>
      <c r="W70" s="1748">
        <v>1413.27684211</v>
      </c>
      <c r="X70" s="1748">
        <v>1395.266251</v>
      </c>
      <c r="Y70" s="1748">
        <v>3434.03404882</v>
      </c>
      <c r="Z70" s="1748">
        <v>2750.3334871699999</v>
      </c>
      <c r="AA70" s="1748">
        <v>3684.9331561899999</v>
      </c>
      <c r="AB70" s="1748">
        <v>6097.2907551199996</v>
      </c>
      <c r="AC70" s="1748">
        <v>1655.1016927799999</v>
      </c>
      <c r="AD70" s="1748">
        <v>1166.2838505499999</v>
      </c>
      <c r="AE70" s="1748">
        <v>1195.9801783800001</v>
      </c>
      <c r="AF70" s="1748">
        <v>1000.45797739</v>
      </c>
      <c r="AG70" s="1748">
        <v>1433.6578172699999</v>
      </c>
      <c r="AH70" s="1748">
        <v>1805.5997801800002</v>
      </c>
      <c r="AI70" s="1748">
        <v>1563.9080924100001</v>
      </c>
      <c r="AJ70" s="1748">
        <v>1565.1790181900001</v>
      </c>
      <c r="AK70" s="1748">
        <v>1208.73131764</v>
      </c>
      <c r="AL70" s="1748">
        <v>1325.6179337599999</v>
      </c>
      <c r="AM70" s="1748">
        <v>2052.8588388399999</v>
      </c>
      <c r="AN70" s="1748">
        <v>1686.3647355799999</v>
      </c>
      <c r="AO70" s="1748">
        <v>5156.29319037</v>
      </c>
      <c r="AP70" s="1748">
        <v>3535.8798547699998</v>
      </c>
      <c r="AQ70" s="1748">
        <v>4552.7681632700005</v>
      </c>
      <c r="AR70" s="1748">
        <v>5070.1721571499993</v>
      </c>
      <c r="AS70" s="1748">
        <v>4805.1840397899996</v>
      </c>
      <c r="AT70" s="1748">
        <v>2607.7903499099998</v>
      </c>
      <c r="AU70" s="1748">
        <v>4385.0378036000002</v>
      </c>
      <c r="AV70" s="1748">
        <v>5432.8784321800003</v>
      </c>
      <c r="AW70" s="1748">
        <v>7267.8541546000006</v>
      </c>
      <c r="AX70" s="1748">
        <v>4017.65906193</v>
      </c>
      <c r="AY70" s="1748">
        <v>4278.0213071999997</v>
      </c>
      <c r="AZ70" s="1748">
        <v>2531.2154546799998</v>
      </c>
      <c r="BA70" s="1748">
        <v>6755.8199618899998</v>
      </c>
      <c r="BB70" s="1748">
        <v>1042.9508415199998</v>
      </c>
      <c r="BC70" s="1748">
        <v>-1304.9216157299998</v>
      </c>
      <c r="BD70" s="1749">
        <v>6727.2709163400004</v>
      </c>
      <c r="BE70" s="1748">
        <v>5850.1174351099999</v>
      </c>
      <c r="BF70" s="1748">
        <v>4789.3879804500011</v>
      </c>
      <c r="BG70" s="1750">
        <v>5574.6431699499999</v>
      </c>
      <c r="BH70" s="1748">
        <v>4571.6241961300002</v>
      </c>
      <c r="BI70" s="1748">
        <v>5323.72933517</v>
      </c>
      <c r="BJ70" s="1749">
        <v>6642.9270882199999</v>
      </c>
      <c r="BK70" s="1748">
        <v>11180.283517299998</v>
      </c>
      <c r="BL70" s="1748">
        <v>11004.648493000001</v>
      </c>
      <c r="BM70" s="1749">
        <v>11931.144548630002</v>
      </c>
      <c r="BN70" s="1748">
        <v>8356.5652093600002</v>
      </c>
      <c r="BO70" s="1748">
        <v>8993.4276298299992</v>
      </c>
      <c r="BP70" s="1750">
        <v>8229.0273278799996</v>
      </c>
      <c r="BQ70" s="1729"/>
    </row>
    <row r="71" spans="1:69" s="1729" customFormat="1" ht="15.75">
      <c r="A71" s="1754" t="s">
        <v>907</v>
      </c>
      <c r="B71" s="1748">
        <v>930.23091895999994</v>
      </c>
      <c r="C71" s="1748">
        <v>873.82203251999999</v>
      </c>
      <c r="D71" s="1748">
        <v>1038.3251090699998</v>
      </c>
      <c r="E71" s="1748">
        <v>979.00405588000001</v>
      </c>
      <c r="F71" s="1748">
        <v>958.26512361000016</v>
      </c>
      <c r="G71" s="1748">
        <v>1049.4345650599998</v>
      </c>
      <c r="H71" s="1748">
        <v>1494.2160879</v>
      </c>
      <c r="I71" s="1748">
        <v>1769.3614137300001</v>
      </c>
      <c r="J71" s="1748">
        <v>3134.6500288599996</v>
      </c>
      <c r="K71" s="1748">
        <v>3751.9016467299998</v>
      </c>
      <c r="L71" s="1748">
        <v>2555.6307184099996</v>
      </c>
      <c r="M71" s="1748">
        <v>2136.26898704</v>
      </c>
      <c r="N71" s="1748">
        <v>1658.2586866500001</v>
      </c>
      <c r="O71" s="1748">
        <v>1698.2621844699997</v>
      </c>
      <c r="P71" s="1748">
        <v>1632.4632736900001</v>
      </c>
      <c r="Q71" s="1748">
        <v>2025.0902168800001</v>
      </c>
      <c r="R71" s="1748">
        <v>1971.5999735099999</v>
      </c>
      <c r="S71" s="1748">
        <v>1866.0008135999999</v>
      </c>
      <c r="T71" s="1748">
        <v>2482.6425423600003</v>
      </c>
      <c r="U71" s="1748">
        <v>2122.9830379200002</v>
      </c>
      <c r="V71" s="1748">
        <v>1379.8493870100001</v>
      </c>
      <c r="W71" s="1748">
        <v>1742.2691402600003</v>
      </c>
      <c r="X71" s="1748">
        <v>2191.5565985600001</v>
      </c>
      <c r="Y71" s="1748">
        <v>2272.2760167900001</v>
      </c>
      <c r="Z71" s="1748">
        <v>2276.1875455500003</v>
      </c>
      <c r="AA71" s="1748">
        <v>2698.95019533</v>
      </c>
      <c r="AB71" s="1748">
        <v>2710.9105828000002</v>
      </c>
      <c r="AC71" s="1748">
        <v>9272.4512113500004</v>
      </c>
      <c r="AD71" s="1748">
        <v>2241.9748720299999</v>
      </c>
      <c r="AE71" s="1748">
        <v>1841.04257669</v>
      </c>
      <c r="AF71" s="1748">
        <v>4131.8379307899995</v>
      </c>
      <c r="AG71" s="1748">
        <v>3183.24877947</v>
      </c>
      <c r="AH71" s="1748">
        <v>3119.1992886900002</v>
      </c>
      <c r="AI71" s="1748">
        <v>2899.1494687200002</v>
      </c>
      <c r="AJ71" s="1748">
        <v>3628.1923740799998</v>
      </c>
      <c r="AK71" s="1748">
        <v>3569.46033661</v>
      </c>
      <c r="AL71" s="1748">
        <v>4400.8133748199998</v>
      </c>
      <c r="AM71" s="1748">
        <v>5440.5912157100001</v>
      </c>
      <c r="AN71" s="1748">
        <v>6074.3656840699996</v>
      </c>
      <c r="AO71" s="1748">
        <v>6287.12686433</v>
      </c>
      <c r="AP71" s="1748">
        <v>7555.40933193</v>
      </c>
      <c r="AQ71" s="1748">
        <v>4141.15728029</v>
      </c>
      <c r="AR71" s="1748">
        <v>4385.8192715900004</v>
      </c>
      <c r="AS71" s="1748">
        <v>4261.7392698499998</v>
      </c>
      <c r="AT71" s="1748">
        <v>4589.68163018</v>
      </c>
      <c r="AU71" s="1748">
        <v>3157.1221546099996</v>
      </c>
      <c r="AV71" s="1748">
        <v>3962.1411249000002</v>
      </c>
      <c r="AW71" s="1748">
        <v>3831.9109552200002</v>
      </c>
      <c r="AX71" s="1748">
        <v>4443.9525991299997</v>
      </c>
      <c r="AY71" s="1748">
        <v>4205.7671485699993</v>
      </c>
      <c r="AZ71" s="1748">
        <v>4484.3684254</v>
      </c>
      <c r="BA71" s="1748">
        <v>4796.86056181</v>
      </c>
      <c r="BB71" s="1748">
        <v>5559.6670560099992</v>
      </c>
      <c r="BC71" s="1748">
        <v>4422.9367056199999</v>
      </c>
      <c r="BD71" s="1749">
        <v>4707.2069383999997</v>
      </c>
      <c r="BE71" s="1748">
        <v>4420.6925882899995</v>
      </c>
      <c r="BF71" s="1748">
        <v>3612.3800169599999</v>
      </c>
      <c r="BG71" s="1750">
        <v>3336.6674727999998</v>
      </c>
      <c r="BH71" s="1748">
        <v>4424.8122276699996</v>
      </c>
      <c r="BI71" s="1748">
        <v>4827.1167132500004</v>
      </c>
      <c r="BJ71" s="1749">
        <v>5949.2819133000003</v>
      </c>
      <c r="BK71" s="1748">
        <v>6179.9506271399996</v>
      </c>
      <c r="BL71" s="1748">
        <v>6873.7490494100002</v>
      </c>
      <c r="BM71" s="1749">
        <v>6318.79770465</v>
      </c>
      <c r="BN71" s="1748">
        <v>6868.5142033099992</v>
      </c>
      <c r="BO71" s="1748">
        <v>5923.7414155400002</v>
      </c>
      <c r="BP71" s="1750">
        <v>5377.4915233900001</v>
      </c>
    </row>
    <row r="72" spans="1:69" s="1729" customFormat="1" ht="15.75">
      <c r="A72" s="1754" t="s">
        <v>908</v>
      </c>
      <c r="B72" s="1748">
        <v>0</v>
      </c>
      <c r="C72" s="1748">
        <v>0</v>
      </c>
      <c r="D72" s="1748">
        <v>0</v>
      </c>
      <c r="E72" s="1748">
        <v>0</v>
      </c>
      <c r="F72" s="1748">
        <v>0</v>
      </c>
      <c r="G72" s="1748">
        <v>0</v>
      </c>
      <c r="H72" s="1748">
        <v>0</v>
      </c>
      <c r="I72" s="1748">
        <v>0</v>
      </c>
      <c r="J72" s="1748">
        <v>0</v>
      </c>
      <c r="K72" s="1748">
        <v>0</v>
      </c>
      <c r="L72" s="1748">
        <v>0</v>
      </c>
      <c r="M72" s="1748">
        <v>0</v>
      </c>
      <c r="N72" s="1748">
        <v>0</v>
      </c>
      <c r="O72" s="1748">
        <v>0</v>
      </c>
      <c r="P72" s="1748">
        <v>0</v>
      </c>
      <c r="Q72" s="1748">
        <v>0</v>
      </c>
      <c r="R72" s="1748">
        <v>0</v>
      </c>
      <c r="S72" s="1748">
        <v>0</v>
      </c>
      <c r="T72" s="1748">
        <v>0</v>
      </c>
      <c r="U72" s="1748">
        <v>0</v>
      </c>
      <c r="V72" s="1748">
        <v>0</v>
      </c>
      <c r="W72" s="1748">
        <v>0</v>
      </c>
      <c r="X72" s="1748">
        <v>0</v>
      </c>
      <c r="Y72" s="1748">
        <v>0</v>
      </c>
      <c r="Z72" s="1748">
        <v>0</v>
      </c>
      <c r="AA72" s="1748">
        <v>0</v>
      </c>
      <c r="AB72" s="1748">
        <v>0</v>
      </c>
      <c r="AC72" s="1748">
        <v>0</v>
      </c>
      <c r="AD72" s="1748">
        <v>0</v>
      </c>
      <c r="AE72" s="1748">
        <v>0</v>
      </c>
      <c r="AF72" s="1748">
        <v>0</v>
      </c>
      <c r="AG72" s="1748">
        <v>0</v>
      </c>
      <c r="AH72" s="1748">
        <v>0</v>
      </c>
      <c r="AI72" s="1748">
        <v>0</v>
      </c>
      <c r="AJ72" s="1748">
        <v>0</v>
      </c>
      <c r="AK72" s="1748">
        <v>0</v>
      </c>
      <c r="AL72" s="1748">
        <v>0</v>
      </c>
      <c r="AM72" s="1748">
        <v>0</v>
      </c>
      <c r="AN72" s="1748">
        <v>0</v>
      </c>
      <c r="AO72" s="1748">
        <v>0</v>
      </c>
      <c r="AP72" s="1748">
        <v>0</v>
      </c>
      <c r="AQ72" s="1748">
        <v>0</v>
      </c>
      <c r="AR72" s="1748">
        <v>0</v>
      </c>
      <c r="AS72" s="1748">
        <v>0</v>
      </c>
      <c r="AT72" s="1748">
        <v>0</v>
      </c>
      <c r="AU72" s="1748">
        <v>0</v>
      </c>
      <c r="AV72" s="1748">
        <v>0</v>
      </c>
      <c r="AW72" s="1748">
        <v>0</v>
      </c>
      <c r="AX72" s="1748">
        <v>0</v>
      </c>
      <c r="AY72" s="1748">
        <v>0</v>
      </c>
      <c r="AZ72" s="1748">
        <v>0</v>
      </c>
      <c r="BA72" s="1748">
        <v>0</v>
      </c>
      <c r="BB72" s="1748">
        <v>0</v>
      </c>
      <c r="BC72" s="1748">
        <v>0</v>
      </c>
      <c r="BD72" s="1749">
        <v>0</v>
      </c>
      <c r="BE72" s="1748">
        <v>0</v>
      </c>
      <c r="BF72" s="1748">
        <v>0</v>
      </c>
      <c r="BG72" s="1750">
        <v>0</v>
      </c>
      <c r="BH72" s="1748">
        <v>0</v>
      </c>
      <c r="BI72" s="1748">
        <v>0</v>
      </c>
      <c r="BJ72" s="1749">
        <v>0</v>
      </c>
      <c r="BK72" s="1748">
        <v>0</v>
      </c>
      <c r="BL72" s="1748">
        <v>0</v>
      </c>
      <c r="BM72" s="1749">
        <v>0</v>
      </c>
      <c r="BN72" s="1748">
        <v>0</v>
      </c>
      <c r="BO72" s="1748">
        <v>0</v>
      </c>
      <c r="BP72" s="1750">
        <v>0</v>
      </c>
    </row>
    <row r="73" spans="1:69" s="1729" customFormat="1" ht="15.75">
      <c r="A73" s="1754" t="s">
        <v>909</v>
      </c>
      <c r="B73" s="1748">
        <v>1130.24375343</v>
      </c>
      <c r="C73" s="1748">
        <v>5</v>
      </c>
      <c r="D73" s="1748">
        <v>5</v>
      </c>
      <c r="E73" s="1748">
        <v>0</v>
      </c>
      <c r="F73" s="1748">
        <v>0</v>
      </c>
      <c r="G73" s="1748">
        <v>0</v>
      </c>
      <c r="H73" s="1748">
        <v>0</v>
      </c>
      <c r="I73" s="1748">
        <v>0</v>
      </c>
      <c r="J73" s="1748">
        <v>0</v>
      </c>
      <c r="K73" s="1748">
        <v>0</v>
      </c>
      <c r="L73" s="1748">
        <v>0</v>
      </c>
      <c r="M73" s="1748">
        <v>0</v>
      </c>
      <c r="N73" s="1748">
        <v>0</v>
      </c>
      <c r="O73" s="1748">
        <v>0</v>
      </c>
      <c r="P73" s="1748">
        <v>0</v>
      </c>
      <c r="Q73" s="1748">
        <v>0</v>
      </c>
      <c r="R73" s="1748">
        <v>0</v>
      </c>
      <c r="S73" s="1748">
        <v>0</v>
      </c>
      <c r="T73" s="1748">
        <v>0</v>
      </c>
      <c r="U73" s="1748">
        <v>0</v>
      </c>
      <c r="V73" s="1748">
        <v>0</v>
      </c>
      <c r="W73" s="1748">
        <v>0</v>
      </c>
      <c r="X73" s="1748">
        <v>0.14143900000000001</v>
      </c>
      <c r="Y73" s="1748">
        <v>0.14143900000000001</v>
      </c>
      <c r="Z73" s="1748">
        <v>0.14143900000000001</v>
      </c>
      <c r="AA73" s="1748">
        <v>0.14143900000000001</v>
      </c>
      <c r="AB73" s="1748">
        <v>0.14143900000000001</v>
      </c>
      <c r="AC73" s="1748">
        <v>0.14143900000000001</v>
      </c>
      <c r="AD73" s="1748">
        <v>1.745603</v>
      </c>
      <c r="AE73" s="1748">
        <v>0.14144000000000001</v>
      </c>
      <c r="AF73" s="1748">
        <v>0.14144000000000001</v>
      </c>
      <c r="AG73" s="1748">
        <v>0.14144000000000001</v>
      </c>
      <c r="AH73" s="1748">
        <v>-0.33326583000000004</v>
      </c>
      <c r="AI73" s="1748">
        <v>0</v>
      </c>
      <c r="AJ73" s="1748">
        <v>0</v>
      </c>
      <c r="AK73" s="1748">
        <v>0</v>
      </c>
      <c r="AL73" s="1748">
        <v>8895.2100141699993</v>
      </c>
      <c r="AM73" s="1748">
        <v>0</v>
      </c>
      <c r="AN73" s="1748">
        <v>0</v>
      </c>
      <c r="AO73" s="1748">
        <v>0</v>
      </c>
      <c r="AP73" s="1748">
        <v>0</v>
      </c>
      <c r="AQ73" s="1748">
        <v>0</v>
      </c>
      <c r="AR73" s="1748">
        <v>0</v>
      </c>
      <c r="AS73" s="1748">
        <v>0.05</v>
      </c>
      <c r="AT73" s="1748">
        <v>0</v>
      </c>
      <c r="AU73" s="1748">
        <v>0</v>
      </c>
      <c r="AV73" s="1748">
        <v>0</v>
      </c>
      <c r="AW73" s="1748">
        <v>0</v>
      </c>
      <c r="AX73" s="1748">
        <v>0</v>
      </c>
      <c r="AY73" s="1748">
        <v>0</v>
      </c>
      <c r="AZ73" s="1748">
        <v>0</v>
      </c>
      <c r="BA73" s="1748">
        <v>340.09361917000001</v>
      </c>
      <c r="BB73" s="1748">
        <v>402.32526238999998</v>
      </c>
      <c r="BC73" s="1748">
        <v>0</v>
      </c>
      <c r="BD73" s="1749">
        <v>82.032973739999989</v>
      </c>
      <c r="BE73" s="1748">
        <v>-5.5237578099999993</v>
      </c>
      <c r="BF73" s="1748">
        <v>0</v>
      </c>
      <c r="BG73" s="1750">
        <v>0</v>
      </c>
      <c r="BH73" s="1748">
        <v>0</v>
      </c>
      <c r="BI73" s="1748">
        <v>0</v>
      </c>
      <c r="BJ73" s="1749">
        <v>-4.6025547500000004</v>
      </c>
      <c r="BK73" s="1748">
        <v>-4.6025547500000004</v>
      </c>
      <c r="BL73" s="1748">
        <v>0</v>
      </c>
      <c r="BM73" s="1749">
        <v>0</v>
      </c>
      <c r="BN73" s="1748"/>
      <c r="BO73" s="1748">
        <v>0</v>
      </c>
      <c r="BP73" s="1750">
        <v>9.1069999999999994E-5</v>
      </c>
    </row>
    <row r="74" spans="1:69" s="1729" customFormat="1" ht="15.75">
      <c r="A74" s="1754" t="s">
        <v>132</v>
      </c>
      <c r="B74" s="1748">
        <v>2714.3525386000001</v>
      </c>
      <c r="C74" s="1748">
        <v>2725.8325389199999</v>
      </c>
      <c r="D74" s="1748">
        <v>2725.8325389199999</v>
      </c>
      <c r="E74" s="1748">
        <v>2725.8325389199999</v>
      </c>
      <c r="F74" s="1748">
        <v>2725.8325389199999</v>
      </c>
      <c r="G74" s="1748">
        <v>2725.8325389199999</v>
      </c>
      <c r="H74" s="1748">
        <v>2725.8325389199999</v>
      </c>
      <c r="I74" s="1748">
        <v>2725.8325389199999</v>
      </c>
      <c r="J74" s="1748">
        <v>2725.8325389199999</v>
      </c>
      <c r="K74" s="1748">
        <v>2725.8325389199999</v>
      </c>
      <c r="L74" s="1748">
        <v>2725.8325389199999</v>
      </c>
      <c r="M74" s="1748">
        <v>2725.8325389199999</v>
      </c>
      <c r="N74" s="1748">
        <v>2907.9092998200003</v>
      </c>
      <c r="O74" s="1748">
        <v>2907.9092998200003</v>
      </c>
      <c r="P74" s="1748">
        <v>2907.9092998200003</v>
      </c>
      <c r="Q74" s="1748">
        <v>2907.9092998200003</v>
      </c>
      <c r="R74" s="1748">
        <v>2907.9092998200003</v>
      </c>
      <c r="S74" s="1748">
        <v>2907.9092998200003</v>
      </c>
      <c r="T74" s="1748">
        <v>2907.9092998200003</v>
      </c>
      <c r="U74" s="1748">
        <v>2907.9092998200003</v>
      </c>
      <c r="V74" s="1748">
        <v>2907.9092998200003</v>
      </c>
      <c r="W74" s="1748">
        <v>2907.9092998200003</v>
      </c>
      <c r="X74" s="1748">
        <v>7092.4599848199996</v>
      </c>
      <c r="Y74" s="1748">
        <v>8125.1036928200001</v>
      </c>
      <c r="Z74" s="1748">
        <v>8850.1969706</v>
      </c>
      <c r="AA74" s="1748">
        <v>8850.1969706</v>
      </c>
      <c r="AB74" s="1748">
        <v>8850.1969706</v>
      </c>
      <c r="AC74" s="1748">
        <v>8850.1969706</v>
      </c>
      <c r="AD74" s="1748">
        <v>8850.1969706</v>
      </c>
      <c r="AE74" s="1748">
        <v>8850.1969706</v>
      </c>
      <c r="AF74" s="1748">
        <v>8850.1969706</v>
      </c>
      <c r="AG74" s="1748">
        <v>8850.1969706</v>
      </c>
      <c r="AH74" s="1748">
        <v>8850.1969706</v>
      </c>
      <c r="AI74" s="1748">
        <v>8850.1969706</v>
      </c>
      <c r="AJ74" s="1748">
        <v>8850.1969706</v>
      </c>
      <c r="AK74" s="1748">
        <v>8850.1969706</v>
      </c>
      <c r="AL74" s="1748">
        <v>12298.38948028</v>
      </c>
      <c r="AM74" s="1748">
        <v>8895.2100141699993</v>
      </c>
      <c r="AN74" s="1748">
        <v>8895.2100141699993</v>
      </c>
      <c r="AO74" s="1748">
        <v>17799.38005217</v>
      </c>
      <c r="AP74" s="1748">
        <v>17799.38005217</v>
      </c>
      <c r="AQ74" s="1748">
        <v>17799.38005217</v>
      </c>
      <c r="AR74" s="1748">
        <v>17799.38005217</v>
      </c>
      <c r="AS74" s="1748">
        <v>17799.38005217</v>
      </c>
      <c r="AT74" s="1748">
        <v>17799.38005217</v>
      </c>
      <c r="AU74" s="1748">
        <v>18485.58236117</v>
      </c>
      <c r="AV74" s="1748">
        <v>18485.58236117</v>
      </c>
      <c r="AW74" s="1748">
        <v>18485.58236117</v>
      </c>
      <c r="AX74" s="1748">
        <v>18345.391128169998</v>
      </c>
      <c r="AY74" s="1748">
        <v>18345.391128169998</v>
      </c>
      <c r="AZ74" s="1748">
        <v>18439.888065789997</v>
      </c>
      <c r="BA74" s="1748">
        <v>18439.888065789997</v>
      </c>
      <c r="BB74" s="1748">
        <v>18439.888065789997</v>
      </c>
      <c r="BC74" s="1748">
        <v>18439.888065789997</v>
      </c>
      <c r="BD74" s="1749">
        <v>18439.888065789997</v>
      </c>
      <c r="BE74" s="1748">
        <v>18439.888065789997</v>
      </c>
      <c r="BF74" s="1748">
        <v>18439.888065789997</v>
      </c>
      <c r="BG74" s="1750">
        <v>18439.888065789997</v>
      </c>
      <c r="BH74" s="1748">
        <v>18089.698965789998</v>
      </c>
      <c r="BI74" s="1748">
        <v>18089.698965789998</v>
      </c>
      <c r="BJ74" s="1749">
        <v>18312.738465849998</v>
      </c>
      <c r="BK74" s="1748">
        <v>18107.738465849998</v>
      </c>
      <c r="BL74" s="1748">
        <v>18107.738465849998</v>
      </c>
      <c r="BM74" s="1749">
        <v>18107.738465849998</v>
      </c>
      <c r="BN74" s="1748">
        <v>18107.738465849998</v>
      </c>
      <c r="BO74" s="1748">
        <v>18107.738465849998</v>
      </c>
      <c r="BP74" s="1750">
        <v>18107.738465849998</v>
      </c>
    </row>
    <row r="75" spans="1:69" s="1729" customFormat="1" ht="15.75">
      <c r="A75" s="1754" t="s">
        <v>910</v>
      </c>
      <c r="B75" s="1748">
        <v>495.53627832000001</v>
      </c>
      <c r="C75" s="1748">
        <v>495.53627832000001</v>
      </c>
      <c r="D75" s="1748">
        <v>576.56692248000002</v>
      </c>
      <c r="E75" s="1748">
        <v>576.56692248000002</v>
      </c>
      <c r="F75" s="1748">
        <v>586.01692248000006</v>
      </c>
      <c r="G75" s="1748">
        <v>586.01692248000006</v>
      </c>
      <c r="H75" s="1748">
        <v>602.66290217999995</v>
      </c>
      <c r="I75" s="1748">
        <v>602.66290217999995</v>
      </c>
      <c r="J75" s="1748">
        <v>583.07919217999995</v>
      </c>
      <c r="K75" s="1748">
        <v>594.21994202999997</v>
      </c>
      <c r="L75" s="1748">
        <v>594.21994202999997</v>
      </c>
      <c r="M75" s="1748">
        <v>612.80887323000002</v>
      </c>
      <c r="N75" s="1748">
        <v>633.44834522999997</v>
      </c>
      <c r="O75" s="1748">
        <v>633.44834522999997</v>
      </c>
      <c r="P75" s="1748">
        <v>633.44834522999997</v>
      </c>
      <c r="Q75" s="1748">
        <v>633.44834522999997</v>
      </c>
      <c r="R75" s="1748">
        <v>633.44834522999997</v>
      </c>
      <c r="S75" s="1748">
        <v>633.44834522999997</v>
      </c>
      <c r="T75" s="1748">
        <v>664.44071223000003</v>
      </c>
      <c r="U75" s="1748">
        <v>664.44071223000003</v>
      </c>
      <c r="V75" s="1748">
        <v>667.90435269000011</v>
      </c>
      <c r="W75" s="1748">
        <v>667.59071223000001</v>
      </c>
      <c r="X75" s="1748">
        <v>9316.0523226700006</v>
      </c>
      <c r="Y75" s="1748">
        <v>9859.1513526700001</v>
      </c>
      <c r="Z75" s="1748">
        <v>13321.455155670001</v>
      </c>
      <c r="AA75" s="1748">
        <v>13577.67803967</v>
      </c>
      <c r="AB75" s="1748">
        <v>14156.971844670001</v>
      </c>
      <c r="AC75" s="1748">
        <v>14583.36834067</v>
      </c>
      <c r="AD75" s="1748">
        <v>14878.483663790001</v>
      </c>
      <c r="AE75" s="1748">
        <v>15052.42390879</v>
      </c>
      <c r="AF75" s="1748">
        <v>15664.97515179</v>
      </c>
      <c r="AG75" s="1748">
        <v>16324.792952790001</v>
      </c>
      <c r="AH75" s="1748">
        <v>17440.02103828</v>
      </c>
      <c r="AI75" s="1748">
        <v>19024.176608279999</v>
      </c>
      <c r="AJ75" s="1748">
        <v>19885.64867128</v>
      </c>
      <c r="AK75" s="1748">
        <v>17819.713479279999</v>
      </c>
      <c r="AL75" s="1748">
        <v>0</v>
      </c>
      <c r="AM75" s="1748">
        <v>12198.464490280001</v>
      </c>
      <c r="AN75" s="1748">
        <v>10304.08662258</v>
      </c>
      <c r="AO75" s="1748">
        <v>3782.8105905799998</v>
      </c>
      <c r="AP75" s="1748">
        <v>3754.4333925800001</v>
      </c>
      <c r="AQ75" s="1748">
        <v>3873.2504711900001</v>
      </c>
      <c r="AR75" s="1748">
        <v>3904.3576091899999</v>
      </c>
      <c r="AS75" s="1748">
        <v>3945.2040299400001</v>
      </c>
      <c r="AT75" s="1748">
        <v>3913.34343033</v>
      </c>
      <c r="AU75" s="1748">
        <v>4984.2576953299995</v>
      </c>
      <c r="AV75" s="1748">
        <v>4990.0859673300001</v>
      </c>
      <c r="AW75" s="1748">
        <v>5101.3351733099998</v>
      </c>
      <c r="AX75" s="1748">
        <v>5188.8703363899995</v>
      </c>
      <c r="AY75" s="1748">
        <v>5375.8568005699999</v>
      </c>
      <c r="AZ75" s="1748">
        <v>5383.8238876800006</v>
      </c>
      <c r="BA75" s="1748">
        <v>5322.91268588</v>
      </c>
      <c r="BB75" s="1748">
        <v>5392.6098329599999</v>
      </c>
      <c r="BC75" s="1748">
        <v>5930.1023685299997</v>
      </c>
      <c r="BD75" s="1749">
        <v>6164.0213160699996</v>
      </c>
      <c r="BE75" s="1748">
        <v>5751.6035412000001</v>
      </c>
      <c r="BF75" s="1748">
        <v>5819.8585834200003</v>
      </c>
      <c r="BG75" s="1750">
        <v>5801.3213586399997</v>
      </c>
      <c r="BH75" s="1748">
        <v>5887.9073876700004</v>
      </c>
      <c r="BI75" s="1748">
        <v>5933.29475172</v>
      </c>
      <c r="BJ75" s="1749">
        <v>5952.19782287</v>
      </c>
      <c r="BK75" s="1748">
        <v>6069.0012340199992</v>
      </c>
      <c r="BL75" s="1748">
        <v>6125.0349121700001</v>
      </c>
      <c r="BM75" s="1749">
        <v>6145.8680543199998</v>
      </c>
      <c r="BN75" s="1748">
        <v>6231.0461464700002</v>
      </c>
      <c r="BO75" s="1748">
        <v>6288.4788148899997</v>
      </c>
      <c r="BP75" s="1750">
        <v>6310.1824962500004</v>
      </c>
    </row>
    <row r="76" spans="1:69" s="1729" customFormat="1" ht="15.75">
      <c r="A76" s="1755" t="s">
        <v>993</v>
      </c>
      <c r="B76" s="1748">
        <v>0</v>
      </c>
      <c r="C76" s="1748">
        <v>0</v>
      </c>
      <c r="D76" s="1748">
        <v>0</v>
      </c>
      <c r="E76" s="1748">
        <v>0</v>
      </c>
      <c r="F76" s="1748">
        <v>0</v>
      </c>
      <c r="G76" s="1748">
        <v>0</v>
      </c>
      <c r="H76" s="1748">
        <v>0</v>
      </c>
      <c r="I76" s="1748">
        <v>0</v>
      </c>
      <c r="J76" s="1748">
        <v>0</v>
      </c>
      <c r="K76" s="1748">
        <v>0</v>
      </c>
      <c r="L76" s="1748">
        <v>0</v>
      </c>
      <c r="M76" s="1748">
        <v>0</v>
      </c>
      <c r="N76" s="1748">
        <v>0</v>
      </c>
      <c r="O76" s="1748">
        <v>0</v>
      </c>
      <c r="P76" s="1748">
        <v>0</v>
      </c>
      <c r="Q76" s="1748">
        <v>0</v>
      </c>
      <c r="R76" s="1748">
        <v>0</v>
      </c>
      <c r="S76" s="1748">
        <v>0</v>
      </c>
      <c r="T76" s="1748">
        <v>0</v>
      </c>
      <c r="U76" s="1748">
        <v>0</v>
      </c>
      <c r="V76" s="1748">
        <v>0</v>
      </c>
      <c r="W76" s="1748">
        <v>0</v>
      </c>
      <c r="X76" s="1748">
        <v>0</v>
      </c>
      <c r="Y76" s="1748">
        <v>0</v>
      </c>
      <c r="Z76" s="1748">
        <v>0</v>
      </c>
      <c r="AA76" s="1748">
        <v>0</v>
      </c>
      <c r="AB76" s="1748">
        <v>0</v>
      </c>
      <c r="AC76" s="1748">
        <v>0</v>
      </c>
      <c r="AD76" s="1748">
        <v>0</v>
      </c>
      <c r="AE76" s="1748">
        <v>0</v>
      </c>
      <c r="AF76" s="1748">
        <v>0</v>
      </c>
      <c r="AG76" s="1748">
        <v>0</v>
      </c>
      <c r="AH76" s="1748">
        <v>0</v>
      </c>
      <c r="AI76" s="1748">
        <v>0</v>
      </c>
      <c r="AJ76" s="1748">
        <v>0</v>
      </c>
      <c r="AK76" s="1748">
        <v>0</v>
      </c>
      <c r="AL76" s="1748">
        <v>0</v>
      </c>
      <c r="AM76" s="1748">
        <v>0</v>
      </c>
      <c r="AN76" s="1748">
        <v>0</v>
      </c>
      <c r="AO76" s="1748">
        <v>0</v>
      </c>
      <c r="AP76" s="1748">
        <v>0</v>
      </c>
      <c r="AQ76" s="1748">
        <v>0</v>
      </c>
      <c r="AR76" s="1748">
        <v>0</v>
      </c>
      <c r="AS76" s="1748">
        <v>0</v>
      </c>
      <c r="AT76" s="1748">
        <v>0</v>
      </c>
      <c r="AU76" s="1748">
        <v>0</v>
      </c>
      <c r="AV76" s="1748">
        <v>0</v>
      </c>
      <c r="AW76" s="1748">
        <v>0</v>
      </c>
      <c r="AX76" s="1748">
        <v>0</v>
      </c>
      <c r="AY76" s="1748">
        <v>0</v>
      </c>
      <c r="AZ76" s="1748">
        <v>0</v>
      </c>
      <c r="BA76" s="1748">
        <v>0</v>
      </c>
      <c r="BB76" s="1748">
        <v>0</v>
      </c>
      <c r="BC76" s="1748">
        <v>0</v>
      </c>
      <c r="BD76" s="1749">
        <v>0</v>
      </c>
      <c r="BE76" s="1748">
        <v>0</v>
      </c>
      <c r="BF76" s="1748">
        <v>0</v>
      </c>
      <c r="BG76" s="1750">
        <v>0</v>
      </c>
      <c r="BH76" s="1748">
        <v>0</v>
      </c>
      <c r="BI76" s="1748">
        <v>0</v>
      </c>
      <c r="BJ76" s="1749">
        <v>0</v>
      </c>
      <c r="BK76" s="1748">
        <v>0</v>
      </c>
      <c r="BL76" s="1748">
        <v>0</v>
      </c>
      <c r="BM76" s="1749">
        <v>0</v>
      </c>
      <c r="BN76" s="1748">
        <v>0</v>
      </c>
      <c r="BO76" s="1748">
        <v>0</v>
      </c>
      <c r="BP76" s="1750">
        <v>0</v>
      </c>
    </row>
    <row r="77" spans="1:69" s="1729" customFormat="1" ht="15.75">
      <c r="A77" s="1755" t="s">
        <v>912</v>
      </c>
      <c r="B77" s="1748">
        <v>0</v>
      </c>
      <c r="C77" s="1748">
        <v>0</v>
      </c>
      <c r="D77" s="1748">
        <v>0</v>
      </c>
      <c r="E77" s="1748">
        <v>0</v>
      </c>
      <c r="F77" s="1748">
        <v>0</v>
      </c>
      <c r="G77" s="1748">
        <v>0</v>
      </c>
      <c r="H77" s="1748">
        <v>0</v>
      </c>
      <c r="I77" s="1748">
        <v>0</v>
      </c>
      <c r="J77" s="1748">
        <v>0</v>
      </c>
      <c r="K77" s="1748">
        <v>0</v>
      </c>
      <c r="L77" s="1748">
        <v>0</v>
      </c>
      <c r="M77" s="1748">
        <v>0</v>
      </c>
      <c r="N77" s="1748">
        <v>0</v>
      </c>
      <c r="O77" s="1748">
        <v>0</v>
      </c>
      <c r="P77" s="1748">
        <v>0</v>
      </c>
      <c r="Q77" s="1748">
        <v>0</v>
      </c>
      <c r="R77" s="1748">
        <v>0</v>
      </c>
      <c r="S77" s="1748">
        <v>0</v>
      </c>
      <c r="T77" s="1748">
        <v>0</v>
      </c>
      <c r="U77" s="1748">
        <v>0</v>
      </c>
      <c r="V77" s="1748">
        <v>0</v>
      </c>
      <c r="W77" s="1748">
        <v>0</v>
      </c>
      <c r="X77" s="1748">
        <v>0</v>
      </c>
      <c r="Y77" s="1748">
        <v>0</v>
      </c>
      <c r="Z77" s="1748">
        <v>0</v>
      </c>
      <c r="AA77" s="1748">
        <v>0</v>
      </c>
      <c r="AB77" s="1748">
        <v>0</v>
      </c>
      <c r="AC77" s="1748">
        <v>0</v>
      </c>
      <c r="AD77" s="1748">
        <v>0</v>
      </c>
      <c r="AE77" s="1748">
        <v>0</v>
      </c>
      <c r="AF77" s="1748">
        <v>0</v>
      </c>
      <c r="AG77" s="1748">
        <v>0</v>
      </c>
      <c r="AH77" s="1748">
        <v>0</v>
      </c>
      <c r="AI77" s="1748">
        <v>0</v>
      </c>
      <c r="AJ77" s="1748">
        <v>0</v>
      </c>
      <c r="AK77" s="1748">
        <v>0</v>
      </c>
      <c r="AL77" s="1748">
        <v>1015.2318774199999</v>
      </c>
      <c r="AM77" s="1748">
        <v>0</v>
      </c>
      <c r="AN77" s="1748">
        <v>0</v>
      </c>
      <c r="AO77" s="1748">
        <v>0</v>
      </c>
      <c r="AP77" s="1748">
        <v>0</v>
      </c>
      <c r="AQ77" s="1748">
        <v>0</v>
      </c>
      <c r="AR77" s="1748">
        <v>0</v>
      </c>
      <c r="AS77" s="1748">
        <v>0</v>
      </c>
      <c r="AT77" s="1748">
        <v>0</v>
      </c>
      <c r="AU77" s="1748">
        <v>0</v>
      </c>
      <c r="AV77" s="1748">
        <v>0</v>
      </c>
      <c r="AW77" s="1748">
        <v>0</v>
      </c>
      <c r="AX77" s="1748">
        <v>0</v>
      </c>
      <c r="AY77" s="1748">
        <v>0</v>
      </c>
      <c r="AZ77" s="1748">
        <v>0</v>
      </c>
      <c r="BA77" s="1748">
        <v>0</v>
      </c>
      <c r="BB77" s="1748">
        <v>0</v>
      </c>
      <c r="BC77" s="1748">
        <v>0</v>
      </c>
      <c r="BD77" s="1749">
        <v>0</v>
      </c>
      <c r="BE77" s="1748">
        <v>0</v>
      </c>
      <c r="BF77" s="1748">
        <v>0</v>
      </c>
      <c r="BG77" s="1750">
        <v>0</v>
      </c>
      <c r="BH77" s="1748">
        <v>0</v>
      </c>
      <c r="BI77" s="1748">
        <v>0</v>
      </c>
      <c r="BJ77" s="1749">
        <v>0</v>
      </c>
      <c r="BK77" s="1748">
        <v>0</v>
      </c>
      <c r="BL77" s="1748">
        <v>0</v>
      </c>
      <c r="BM77" s="1749">
        <v>0</v>
      </c>
      <c r="BN77" s="1748">
        <v>0</v>
      </c>
      <c r="BO77" s="1748">
        <v>0</v>
      </c>
      <c r="BP77" s="1750">
        <v>0</v>
      </c>
    </row>
    <row r="78" spans="1:69" s="1729" customFormat="1" ht="15.75">
      <c r="A78" s="1754" t="s">
        <v>994</v>
      </c>
      <c r="B78" s="1748">
        <v>1402.9256130699998</v>
      </c>
      <c r="C78" s="1748">
        <v>-1048.5784678</v>
      </c>
      <c r="D78" s="1748">
        <v>-23.834267759999989</v>
      </c>
      <c r="E78" s="1748">
        <v>-117.79392595999998</v>
      </c>
      <c r="F78" s="1748">
        <v>194.11379417000001</v>
      </c>
      <c r="G78" s="1748">
        <v>424.68185979000003</v>
      </c>
      <c r="H78" s="1748">
        <v>311.19823022000003</v>
      </c>
      <c r="I78" s="1748">
        <v>397.23511023999998</v>
      </c>
      <c r="J78" s="1748">
        <v>498.66695899000001</v>
      </c>
      <c r="K78" s="1748">
        <v>616.00105176</v>
      </c>
      <c r="L78" s="1748">
        <v>515.53779211000005</v>
      </c>
      <c r="M78" s="1748">
        <v>-1144.0541951100001</v>
      </c>
      <c r="N78" s="1748">
        <v>1216.82000434</v>
      </c>
      <c r="O78" s="1748">
        <v>1160.9256289699999</v>
      </c>
      <c r="P78" s="1748">
        <v>-516.90948434999996</v>
      </c>
      <c r="Q78" s="1748">
        <v>1205.7695785399999</v>
      </c>
      <c r="R78" s="1748">
        <v>14.814308880000114</v>
      </c>
      <c r="S78" s="1748">
        <v>-75.862354070000052</v>
      </c>
      <c r="T78" s="1748">
        <v>-404.70103016000002</v>
      </c>
      <c r="U78" s="1748">
        <v>494.5506436</v>
      </c>
      <c r="V78" s="1748">
        <v>637.40684632</v>
      </c>
      <c r="W78" s="1748">
        <v>670.32426300999998</v>
      </c>
      <c r="X78" s="1748">
        <v>1146.28568148</v>
      </c>
      <c r="Y78" s="1748">
        <v>639.40509734</v>
      </c>
      <c r="Z78" s="1748">
        <v>729.84820732000003</v>
      </c>
      <c r="AA78" s="1748">
        <v>565.82751654999993</v>
      </c>
      <c r="AB78" s="1748">
        <v>644.68783103999999</v>
      </c>
      <c r="AC78" s="1748">
        <v>769.03491935</v>
      </c>
      <c r="AD78" s="1748">
        <v>763.00108305999993</v>
      </c>
      <c r="AE78" s="1748">
        <v>807.26483597000004</v>
      </c>
      <c r="AF78" s="1748">
        <v>717.36751637999998</v>
      </c>
      <c r="AG78" s="1748">
        <v>894.48127563000003</v>
      </c>
      <c r="AH78" s="1748">
        <v>1002.7963357699999</v>
      </c>
      <c r="AI78" s="1748">
        <v>1389.1716502199999</v>
      </c>
      <c r="AJ78" s="1748">
        <v>-554.14151685000002</v>
      </c>
      <c r="AK78" s="1748">
        <v>1005.4592799400001</v>
      </c>
      <c r="AL78" s="1748">
        <v>0</v>
      </c>
      <c r="AM78" s="1748">
        <v>1127.73372726</v>
      </c>
      <c r="AN78" s="1748">
        <v>1229.4653160799999</v>
      </c>
      <c r="AO78" s="1748">
        <v>2310.2472742700002</v>
      </c>
      <c r="AP78" s="1748">
        <v>1956.1889986199999</v>
      </c>
      <c r="AQ78" s="1748">
        <v>1457.44724645</v>
      </c>
      <c r="AR78" s="1748">
        <v>1674.5677639</v>
      </c>
      <c r="AS78" s="1748">
        <v>1933.12447587</v>
      </c>
      <c r="AT78" s="1748">
        <v>1663.4122355999998</v>
      </c>
      <c r="AU78" s="1748">
        <v>2017.3962670599999</v>
      </c>
      <c r="AV78" s="1748">
        <v>806.06500622999999</v>
      </c>
      <c r="AW78" s="1748">
        <v>825.87881074999996</v>
      </c>
      <c r="AX78" s="1748">
        <v>963.86416876999999</v>
      </c>
      <c r="AY78" s="1748">
        <v>1472.5201478900001</v>
      </c>
      <c r="AZ78" s="1748">
        <v>1507.0847216</v>
      </c>
      <c r="BA78" s="1748">
        <v>1515.5651880999999</v>
      </c>
      <c r="BB78" s="1748">
        <v>1712.0888729600001</v>
      </c>
      <c r="BC78" s="1748">
        <v>1721.84717877</v>
      </c>
      <c r="BD78" s="1749">
        <v>1959.18950892</v>
      </c>
      <c r="BE78" s="1748">
        <v>1864.4773353199998</v>
      </c>
      <c r="BF78" s="1748">
        <v>1866.6283082499999</v>
      </c>
      <c r="BG78" s="1750">
        <v>2377.3341976300003</v>
      </c>
      <c r="BH78" s="1748">
        <v>2646.6018191900002</v>
      </c>
      <c r="BI78" s="1748">
        <v>1952.2444517700001</v>
      </c>
      <c r="BJ78" s="1749">
        <v>1770.6133086900002</v>
      </c>
      <c r="BK78" s="1748">
        <v>2469.92450985</v>
      </c>
      <c r="BL78" s="1748">
        <v>2250.0154868499999</v>
      </c>
      <c r="BM78" s="1749">
        <v>1802.3219868499998</v>
      </c>
      <c r="BN78" s="1748">
        <v>2106.6358613899997</v>
      </c>
      <c r="BO78" s="1748">
        <v>1892.5659290900001</v>
      </c>
      <c r="BP78" s="1750">
        <v>2384.0736666100001</v>
      </c>
    </row>
    <row r="79" spans="1:69" s="1729" customFormat="1" ht="15.75">
      <c r="A79" s="1756" t="s">
        <v>914</v>
      </c>
      <c r="B79" s="1748">
        <v>0</v>
      </c>
      <c r="C79" s="1748">
        <v>0</v>
      </c>
      <c r="D79" s="1748">
        <v>0</v>
      </c>
      <c r="E79" s="1748">
        <v>0</v>
      </c>
      <c r="F79" s="1748">
        <v>0</v>
      </c>
      <c r="G79" s="1748">
        <v>0</v>
      </c>
      <c r="H79" s="1748">
        <v>0</v>
      </c>
      <c r="I79" s="1748">
        <v>0</v>
      </c>
      <c r="J79" s="1748">
        <v>0</v>
      </c>
      <c r="K79" s="1748">
        <v>0</v>
      </c>
      <c r="L79" s="1748">
        <v>0</v>
      </c>
      <c r="M79" s="1748">
        <v>0</v>
      </c>
      <c r="N79" s="1748">
        <v>0</v>
      </c>
      <c r="O79" s="1748">
        <v>0</v>
      </c>
      <c r="P79" s="1748">
        <v>0</v>
      </c>
      <c r="Q79" s="1748">
        <v>0</v>
      </c>
      <c r="R79" s="1748">
        <v>0</v>
      </c>
      <c r="S79" s="1748">
        <v>0</v>
      </c>
      <c r="T79" s="1748">
        <v>0</v>
      </c>
      <c r="U79" s="1748">
        <v>0</v>
      </c>
      <c r="V79" s="1748">
        <v>0</v>
      </c>
      <c r="W79" s="1748">
        <v>0</v>
      </c>
      <c r="X79" s="1748">
        <v>0</v>
      </c>
      <c r="Y79" s="1748">
        <v>0</v>
      </c>
      <c r="Z79" s="1748">
        <v>0</v>
      </c>
      <c r="AA79" s="1748">
        <v>0</v>
      </c>
      <c r="AB79" s="1748">
        <v>0</v>
      </c>
      <c r="AC79" s="1748">
        <v>0</v>
      </c>
      <c r="AD79" s="1748">
        <v>0</v>
      </c>
      <c r="AE79" s="1748">
        <v>0</v>
      </c>
      <c r="AF79" s="1748">
        <v>0</v>
      </c>
      <c r="AG79" s="1748">
        <v>0</v>
      </c>
      <c r="AH79" s="1748">
        <v>0</v>
      </c>
      <c r="AI79" s="1748">
        <v>0</v>
      </c>
      <c r="AJ79" s="1748">
        <v>0</v>
      </c>
      <c r="AK79" s="1748">
        <v>0</v>
      </c>
      <c r="AL79" s="1748">
        <v>0</v>
      </c>
      <c r="AM79" s="1748">
        <v>0</v>
      </c>
      <c r="AN79" s="1748">
        <v>0</v>
      </c>
      <c r="AO79" s="1748">
        <v>0</v>
      </c>
      <c r="AP79" s="1748">
        <v>0</v>
      </c>
      <c r="AQ79" s="1748">
        <v>0</v>
      </c>
      <c r="AR79" s="1748">
        <v>0</v>
      </c>
      <c r="AS79" s="1748">
        <v>0</v>
      </c>
      <c r="AT79" s="1748">
        <v>0</v>
      </c>
      <c r="AU79" s="1748">
        <v>0</v>
      </c>
      <c r="AV79" s="1748">
        <v>0</v>
      </c>
      <c r="AW79" s="1748">
        <v>0</v>
      </c>
      <c r="AX79" s="1748">
        <v>0</v>
      </c>
      <c r="AY79" s="1748">
        <v>0</v>
      </c>
      <c r="AZ79" s="1748">
        <v>0</v>
      </c>
      <c r="BA79" s="1748">
        <v>0</v>
      </c>
      <c r="BB79" s="1748">
        <v>0</v>
      </c>
      <c r="BC79" s="1748">
        <v>0</v>
      </c>
      <c r="BD79" s="1749">
        <v>0</v>
      </c>
      <c r="BE79" s="1748">
        <v>0</v>
      </c>
      <c r="BF79" s="1748">
        <v>0</v>
      </c>
      <c r="BG79" s="1750">
        <v>0</v>
      </c>
      <c r="BH79" s="1748">
        <v>0</v>
      </c>
      <c r="BI79" s="1748">
        <v>0</v>
      </c>
      <c r="BJ79" s="1749">
        <v>0</v>
      </c>
      <c r="BK79" s="1748">
        <v>0</v>
      </c>
      <c r="BL79" s="1748">
        <v>0</v>
      </c>
      <c r="BM79" s="1749">
        <v>0</v>
      </c>
      <c r="BN79" s="1748">
        <v>0</v>
      </c>
      <c r="BO79" s="1748">
        <v>0</v>
      </c>
      <c r="BP79" s="1750">
        <v>0</v>
      </c>
    </row>
    <row r="80" spans="1:69" s="1729" customFormat="1" ht="15.75">
      <c r="A80" s="1754" t="s">
        <v>995</v>
      </c>
      <c r="B80" s="1748">
        <v>0</v>
      </c>
      <c r="C80" s="1748">
        <v>0</v>
      </c>
      <c r="D80" s="1748">
        <v>0</v>
      </c>
      <c r="E80" s="1748">
        <v>0</v>
      </c>
      <c r="F80" s="1748">
        <v>0</v>
      </c>
      <c r="G80" s="1748">
        <v>0</v>
      </c>
      <c r="H80" s="1748">
        <v>0</v>
      </c>
      <c r="I80" s="1748">
        <v>0</v>
      </c>
      <c r="J80" s="1748">
        <v>0</v>
      </c>
      <c r="K80" s="1748">
        <v>0</v>
      </c>
      <c r="L80" s="1748">
        <v>0</v>
      </c>
      <c r="M80" s="1748">
        <v>0</v>
      </c>
      <c r="N80" s="1748">
        <v>0</v>
      </c>
      <c r="O80" s="1748">
        <v>0</v>
      </c>
      <c r="P80" s="1748">
        <v>0</v>
      </c>
      <c r="Q80" s="1748">
        <v>0</v>
      </c>
      <c r="R80" s="1748">
        <v>0</v>
      </c>
      <c r="S80" s="1748">
        <v>0</v>
      </c>
      <c r="T80" s="1748">
        <v>0</v>
      </c>
      <c r="U80" s="1748">
        <v>0</v>
      </c>
      <c r="V80" s="1748">
        <v>0</v>
      </c>
      <c r="W80" s="1748">
        <v>0</v>
      </c>
      <c r="X80" s="1748">
        <v>0</v>
      </c>
      <c r="Y80" s="1748">
        <v>0</v>
      </c>
      <c r="Z80" s="1748">
        <v>0</v>
      </c>
      <c r="AA80" s="1748">
        <v>0</v>
      </c>
      <c r="AB80" s="1748">
        <v>0</v>
      </c>
      <c r="AC80" s="1748">
        <v>0</v>
      </c>
      <c r="AD80" s="1748">
        <v>0</v>
      </c>
      <c r="AE80" s="1748">
        <v>0</v>
      </c>
      <c r="AF80" s="1748">
        <v>0</v>
      </c>
      <c r="AG80" s="1748">
        <v>0</v>
      </c>
      <c r="AH80" s="1748">
        <v>0</v>
      </c>
      <c r="AI80" s="1748">
        <v>0</v>
      </c>
      <c r="AJ80" s="1748">
        <v>0</v>
      </c>
      <c r="AK80" s="1748">
        <v>0</v>
      </c>
      <c r="AL80" s="1748">
        <v>0</v>
      </c>
      <c r="AM80" s="1748">
        <v>0</v>
      </c>
      <c r="AN80" s="1748">
        <v>0</v>
      </c>
      <c r="AO80" s="1748">
        <v>0</v>
      </c>
      <c r="AP80" s="1748">
        <v>0</v>
      </c>
      <c r="AQ80" s="1748">
        <v>0</v>
      </c>
      <c r="AR80" s="1748">
        <v>0</v>
      </c>
      <c r="AS80" s="1748">
        <v>0</v>
      </c>
      <c r="AT80" s="1748">
        <v>0</v>
      </c>
      <c r="AU80" s="1748">
        <v>0</v>
      </c>
      <c r="AV80" s="1748">
        <v>0</v>
      </c>
      <c r="AW80" s="1748">
        <v>0</v>
      </c>
      <c r="AX80" s="1748">
        <v>0</v>
      </c>
      <c r="AY80" s="1748">
        <v>0</v>
      </c>
      <c r="AZ80" s="1748">
        <v>0</v>
      </c>
      <c r="BA80" s="1748">
        <v>0</v>
      </c>
      <c r="BB80" s="1748">
        <v>0</v>
      </c>
      <c r="BC80" s="1748">
        <v>0</v>
      </c>
      <c r="BD80" s="1749">
        <v>0</v>
      </c>
      <c r="BE80" s="1748">
        <v>0</v>
      </c>
      <c r="BF80" s="1748">
        <v>0</v>
      </c>
      <c r="BG80" s="1750">
        <v>0</v>
      </c>
      <c r="BH80" s="1748">
        <v>0</v>
      </c>
      <c r="BI80" s="1748">
        <v>0</v>
      </c>
      <c r="BJ80" s="1749">
        <v>0</v>
      </c>
      <c r="BK80" s="1748">
        <v>0</v>
      </c>
      <c r="BL80" s="1748">
        <v>0</v>
      </c>
      <c r="BM80" s="1749">
        <v>0</v>
      </c>
      <c r="BN80" s="1748">
        <v>0</v>
      </c>
      <c r="BO80" s="1748">
        <v>0</v>
      </c>
      <c r="BP80" s="1750">
        <v>0</v>
      </c>
    </row>
    <row r="81" spans="1:69" s="1729" customFormat="1" ht="15.75">
      <c r="A81" s="1145"/>
      <c r="B81" s="1748"/>
      <c r="C81" s="1748"/>
      <c r="D81" s="1748"/>
      <c r="E81" s="1748"/>
      <c r="F81" s="1748"/>
      <c r="G81" s="1748"/>
      <c r="H81" s="1748"/>
      <c r="I81" s="1748"/>
      <c r="J81" s="1748"/>
      <c r="K81" s="1748"/>
      <c r="L81" s="1748"/>
      <c r="M81" s="1748"/>
      <c r="N81" s="1748"/>
      <c r="O81" s="1748"/>
      <c r="P81" s="1748"/>
      <c r="Q81" s="1748"/>
      <c r="R81" s="1748"/>
      <c r="S81" s="1748"/>
      <c r="T81" s="1748"/>
      <c r="U81" s="1748"/>
      <c r="V81" s="1748"/>
      <c r="W81" s="1748"/>
      <c r="X81" s="1748"/>
      <c r="Y81" s="1748"/>
      <c r="Z81" s="1748"/>
      <c r="AA81" s="1748"/>
      <c r="AB81" s="1748"/>
      <c r="AC81" s="1748"/>
      <c r="AD81" s="1748"/>
      <c r="AE81" s="1748"/>
      <c r="AF81" s="1748"/>
      <c r="AG81" s="1748"/>
      <c r="AH81" s="1748"/>
      <c r="AI81" s="1748"/>
      <c r="AJ81" s="1748"/>
      <c r="AK81" s="1748"/>
      <c r="AL81" s="1748"/>
      <c r="AM81" s="1748"/>
      <c r="AN81" s="1748"/>
      <c r="AO81" s="1748"/>
      <c r="AP81" s="1748"/>
      <c r="AQ81" s="1748"/>
      <c r="AR81" s="1748"/>
      <c r="AS81" s="1748">
        <v>0</v>
      </c>
      <c r="AT81" s="1748"/>
      <c r="AU81" s="1748"/>
      <c r="AV81" s="1748"/>
      <c r="AW81" s="1748"/>
      <c r="AX81" s="1748"/>
      <c r="AY81" s="1748"/>
      <c r="AZ81" s="1748"/>
      <c r="BA81" s="1748"/>
      <c r="BB81" s="1748"/>
      <c r="BC81" s="1748"/>
      <c r="BD81" s="1749"/>
      <c r="BE81" s="1748"/>
      <c r="BF81" s="1748"/>
      <c r="BG81" s="1750"/>
      <c r="BH81" s="1748"/>
      <c r="BI81" s="1748"/>
      <c r="BJ81" s="1749"/>
      <c r="BK81" s="1748"/>
      <c r="BL81" s="1748"/>
      <c r="BM81" s="1749"/>
      <c r="BN81" s="1748"/>
      <c r="BO81" s="1748"/>
      <c r="BP81" s="1750"/>
      <c r="BQ81" s="1718"/>
    </row>
    <row r="82" spans="1:69" s="1718" customFormat="1" ht="15.75">
      <c r="A82" s="1141" t="s">
        <v>916</v>
      </c>
      <c r="B82" s="1757">
        <v>152722.25044977001</v>
      </c>
      <c r="C82" s="1757">
        <v>96669.242066449995</v>
      </c>
      <c r="D82" s="1757">
        <v>110113.63530704001</v>
      </c>
      <c r="E82" s="1757">
        <v>108420.19554497</v>
      </c>
      <c r="F82" s="1757">
        <v>123011.30013116001</v>
      </c>
      <c r="G82" s="1757">
        <v>146392.8994313</v>
      </c>
      <c r="H82" s="1757">
        <v>124677.92015433</v>
      </c>
      <c r="I82" s="1757">
        <v>144971.04177872997</v>
      </c>
      <c r="J82" s="1757">
        <v>176264.86192183002</v>
      </c>
      <c r="K82" s="1757">
        <v>163690.67777477999</v>
      </c>
      <c r="L82" s="1757">
        <v>152915.66295894998</v>
      </c>
      <c r="M82" s="1757">
        <v>177022.47782711999</v>
      </c>
      <c r="N82" s="1757">
        <v>193811.56028999999</v>
      </c>
      <c r="O82" s="1757">
        <v>157638.61287845002</v>
      </c>
      <c r="P82" s="1757">
        <v>150273.73279687</v>
      </c>
      <c r="Q82" s="1757">
        <v>159925.22502407999</v>
      </c>
      <c r="R82" s="1757">
        <v>167232.45624891997</v>
      </c>
      <c r="S82" s="1757">
        <v>167541.36362687001</v>
      </c>
      <c r="T82" s="1757">
        <v>188657.74146865</v>
      </c>
      <c r="U82" s="1757">
        <v>191698.16805697</v>
      </c>
      <c r="V82" s="1757">
        <v>195180.98037904</v>
      </c>
      <c r="W82" s="1757">
        <v>195770.74564914999</v>
      </c>
      <c r="X82" s="1757">
        <v>385738.33672928001</v>
      </c>
      <c r="Y82" s="1757">
        <v>411834.12631751003</v>
      </c>
      <c r="Z82" s="1757">
        <v>399526.17434831004</v>
      </c>
      <c r="AA82" s="1757">
        <v>391216.66114531999</v>
      </c>
      <c r="AB82" s="1757">
        <v>405933.49878687999</v>
      </c>
      <c r="AC82" s="1757">
        <v>432584.24232084001</v>
      </c>
      <c r="AD82" s="1757">
        <v>465627.53968830005</v>
      </c>
      <c r="AE82" s="1757">
        <v>437427.27092357009</v>
      </c>
      <c r="AF82" s="1757">
        <v>449614.22284224001</v>
      </c>
      <c r="AG82" s="1757">
        <v>425903.88347271003</v>
      </c>
      <c r="AH82" s="1757">
        <v>421998.87362450006</v>
      </c>
      <c r="AI82" s="1757">
        <v>447625.70513954997</v>
      </c>
      <c r="AJ82" s="1757">
        <v>440081.97587789001</v>
      </c>
      <c r="AK82" s="1757">
        <v>409061.67819732003</v>
      </c>
      <c r="AL82" s="1757">
        <v>447520.20808443992</v>
      </c>
      <c r="AM82" s="1757">
        <v>489235.71167085</v>
      </c>
      <c r="AN82" s="1757">
        <v>486269.23114466004</v>
      </c>
      <c r="AO82" s="1757">
        <v>495151.72797133995</v>
      </c>
      <c r="AP82" s="1757">
        <v>515156.1870731599</v>
      </c>
      <c r="AQ82" s="1757">
        <v>525823.46452624002</v>
      </c>
      <c r="AR82" s="1757">
        <v>541167.21132530004</v>
      </c>
      <c r="AS82" s="1757">
        <v>568116.08137045999</v>
      </c>
      <c r="AT82" s="1757">
        <v>557544.88864908996</v>
      </c>
      <c r="AU82" s="1757">
        <v>552947.94283448998</v>
      </c>
      <c r="AV82" s="1757">
        <v>602351.11690848996</v>
      </c>
      <c r="AW82" s="1757">
        <v>627864.14984959993</v>
      </c>
      <c r="AX82" s="1757">
        <v>617654.68713883997</v>
      </c>
      <c r="AY82" s="1757">
        <v>658900.13557152997</v>
      </c>
      <c r="AZ82" s="1757">
        <v>668421.80711851001</v>
      </c>
      <c r="BA82" s="1757">
        <v>660937.29374430992</v>
      </c>
      <c r="BB82" s="1757">
        <v>660401.43854864</v>
      </c>
      <c r="BC82" s="1757">
        <v>723704.90258292004</v>
      </c>
      <c r="BD82" s="1758">
        <v>694398.98334527004</v>
      </c>
      <c r="BE82" s="1757">
        <v>697518.51190707006</v>
      </c>
      <c r="BF82" s="1757">
        <v>717826.96228339011</v>
      </c>
      <c r="BG82" s="1759">
        <v>687315.33238567004</v>
      </c>
      <c r="BH82" s="1757">
        <v>715815.87433923001</v>
      </c>
      <c r="BI82" s="1757">
        <v>788088.20077219023</v>
      </c>
      <c r="BJ82" s="1758">
        <v>777482.35728217987</v>
      </c>
      <c r="BK82" s="1757">
        <v>780701.63599794009</v>
      </c>
      <c r="BL82" s="1757">
        <v>836259.18452211982</v>
      </c>
      <c r="BM82" s="1758">
        <v>868782.45814602019</v>
      </c>
      <c r="BN82" s="1757">
        <v>799105.58228737011</v>
      </c>
      <c r="BO82" s="1757">
        <v>782169.88206190988</v>
      </c>
      <c r="BP82" s="1759">
        <v>774149.93385916995</v>
      </c>
      <c r="BQ82" s="374"/>
    </row>
    <row r="83" spans="1:69" s="374" customFormat="1" ht="16.5" thickBot="1">
      <c r="A83" s="1760" t="s">
        <v>996</v>
      </c>
      <c r="B83" s="1761">
        <v>0</v>
      </c>
      <c r="C83" s="1761">
        <v>0</v>
      </c>
      <c r="D83" s="1761">
        <v>0</v>
      </c>
      <c r="E83" s="1761">
        <v>0</v>
      </c>
      <c r="F83" s="1761">
        <v>0</v>
      </c>
      <c r="G83" s="1761">
        <v>0</v>
      </c>
      <c r="H83" s="1761">
        <v>0</v>
      </c>
      <c r="I83" s="1761">
        <v>0</v>
      </c>
      <c r="J83" s="1761">
        <v>0</v>
      </c>
      <c r="K83" s="1761">
        <v>0</v>
      </c>
      <c r="L83" s="1761">
        <v>0</v>
      </c>
      <c r="M83" s="1761">
        <v>0</v>
      </c>
      <c r="N83" s="1761">
        <v>0</v>
      </c>
      <c r="O83" s="1761">
        <v>0</v>
      </c>
      <c r="P83" s="1761">
        <v>0</v>
      </c>
      <c r="Q83" s="1761">
        <v>0</v>
      </c>
      <c r="R83" s="1761">
        <v>0</v>
      </c>
      <c r="S83" s="1761">
        <v>0</v>
      </c>
      <c r="T83" s="1761">
        <v>0</v>
      </c>
      <c r="U83" s="1761">
        <v>0</v>
      </c>
      <c r="V83" s="1761">
        <v>0</v>
      </c>
      <c r="W83" s="1761">
        <v>0</v>
      </c>
      <c r="X83" s="1761">
        <v>0</v>
      </c>
      <c r="Y83" s="1761">
        <v>0</v>
      </c>
      <c r="Z83" s="1761">
        <v>0</v>
      </c>
      <c r="AA83" s="1761">
        <v>0</v>
      </c>
      <c r="AB83" s="1761">
        <v>0</v>
      </c>
      <c r="AC83" s="1761">
        <v>0</v>
      </c>
      <c r="AD83" s="1761">
        <v>0</v>
      </c>
      <c r="AE83" s="1761">
        <v>0</v>
      </c>
      <c r="AF83" s="1761">
        <v>0</v>
      </c>
      <c r="AG83" s="1761">
        <v>0</v>
      </c>
      <c r="AH83" s="1761">
        <v>0</v>
      </c>
      <c r="AI83" s="1761">
        <v>0</v>
      </c>
      <c r="AJ83" s="1761">
        <v>0</v>
      </c>
      <c r="AK83" s="1761">
        <v>0</v>
      </c>
      <c r="AL83" s="1761">
        <v>0</v>
      </c>
      <c r="AM83" s="1761">
        <v>0</v>
      </c>
      <c r="AN83" s="1761">
        <v>0</v>
      </c>
      <c r="AO83" s="1761">
        <v>0</v>
      </c>
      <c r="AP83" s="1761">
        <v>0</v>
      </c>
      <c r="AQ83" s="1761">
        <v>0</v>
      </c>
      <c r="AR83" s="1761">
        <v>0</v>
      </c>
      <c r="AS83" s="1761">
        <v>0</v>
      </c>
      <c r="AT83" s="1761">
        <v>0</v>
      </c>
      <c r="AU83" s="1761">
        <v>0</v>
      </c>
      <c r="AV83" s="1761">
        <v>0</v>
      </c>
      <c r="AW83" s="1761">
        <v>0</v>
      </c>
      <c r="AX83" s="1761">
        <v>0</v>
      </c>
      <c r="AY83" s="1761">
        <v>0</v>
      </c>
      <c r="AZ83" s="1761">
        <v>0</v>
      </c>
      <c r="BA83" s="1761">
        <v>0</v>
      </c>
      <c r="BB83" s="1761">
        <v>0</v>
      </c>
      <c r="BC83" s="1761">
        <v>0</v>
      </c>
      <c r="BD83" s="1762">
        <v>0</v>
      </c>
      <c r="BE83" s="1761">
        <v>0</v>
      </c>
      <c r="BF83" s="1761">
        <v>0</v>
      </c>
      <c r="BG83" s="1763">
        <v>0</v>
      </c>
      <c r="BH83" s="1761">
        <v>0</v>
      </c>
      <c r="BI83" s="1761">
        <v>0</v>
      </c>
      <c r="BJ83" s="1762">
        <v>0</v>
      </c>
      <c r="BK83" s="1761">
        <v>0</v>
      </c>
      <c r="BL83" s="1761">
        <v>0</v>
      </c>
      <c r="BM83" s="1762">
        <v>0</v>
      </c>
      <c r="BN83" s="1761">
        <v>0</v>
      </c>
      <c r="BO83" s="1761">
        <v>0</v>
      </c>
      <c r="BP83" s="1763">
        <v>0</v>
      </c>
      <c r="BQ83" s="967"/>
    </row>
    <row r="84" spans="1:69" s="967" customFormat="1" ht="15" thickTop="1">
      <c r="A84" s="1514" t="s">
        <v>1243</v>
      </c>
      <c r="N84" s="889"/>
      <c r="O84" s="889"/>
      <c r="P84" s="889"/>
      <c r="Q84" s="889"/>
      <c r="R84" s="889"/>
      <c r="S84" s="889"/>
      <c r="T84" s="889"/>
      <c r="U84" s="889"/>
      <c r="V84" s="889"/>
      <c r="W84" s="889"/>
      <c r="X84" s="889"/>
      <c r="Y84" s="889"/>
      <c r="Z84" s="889"/>
      <c r="AA84" s="889"/>
      <c r="AB84" s="889"/>
      <c r="AC84" s="889"/>
      <c r="AD84" s="889"/>
      <c r="AE84" s="889"/>
      <c r="AF84" s="889"/>
      <c r="AG84" s="889"/>
      <c r="AH84" s="889"/>
      <c r="AI84" s="889"/>
      <c r="AJ84" s="889"/>
      <c r="AK84" s="889"/>
      <c r="AL84" s="889"/>
      <c r="AM84" s="889"/>
      <c r="AN84" s="889"/>
      <c r="AO84" s="889"/>
      <c r="AP84" s="889"/>
      <c r="AQ84" s="889"/>
      <c r="AR84" s="889"/>
      <c r="AS84" s="889"/>
      <c r="AT84" s="889"/>
      <c r="AU84" s="889"/>
    </row>
    <row r="85" spans="1:69" s="967" customFormat="1" ht="14.25">
      <c r="A85" s="1013" t="s">
        <v>1241</v>
      </c>
      <c r="N85" s="889"/>
      <c r="O85" s="889"/>
      <c r="P85" s="889"/>
      <c r="Q85" s="889"/>
      <c r="R85" s="889"/>
      <c r="S85" s="889"/>
      <c r="T85" s="889"/>
      <c r="U85" s="889"/>
      <c r="V85" s="889"/>
      <c r="W85" s="889"/>
      <c r="X85" s="889"/>
      <c r="Y85" s="889"/>
      <c r="Z85" s="889"/>
      <c r="AA85" s="889"/>
      <c r="AB85" s="889"/>
      <c r="AC85" s="889"/>
      <c r="AD85" s="889"/>
      <c r="AE85" s="889"/>
      <c r="AF85" s="889"/>
      <c r="AG85" s="889"/>
      <c r="AH85" s="889"/>
      <c r="AI85" s="889"/>
      <c r="AJ85" s="889"/>
      <c r="AK85" s="889"/>
      <c r="AL85" s="889"/>
      <c r="AM85" s="889"/>
      <c r="AN85" s="889"/>
      <c r="AO85" s="889"/>
      <c r="AP85" s="889"/>
      <c r="AQ85" s="889"/>
      <c r="AR85" s="889"/>
      <c r="AS85" s="889"/>
      <c r="AT85" s="889"/>
      <c r="AU85" s="889"/>
      <c r="BQ85" s="1022"/>
    </row>
    <row r="86" spans="1:69" s="1022" customFormat="1">
      <c r="A86" s="1013" t="s">
        <v>990</v>
      </c>
      <c r="B86" s="1182"/>
      <c r="C86" s="1182"/>
      <c r="D86" s="1182"/>
      <c r="E86" s="1182"/>
      <c r="F86" s="1182"/>
      <c r="G86" s="1182"/>
      <c r="H86" s="1182"/>
      <c r="I86" s="1182"/>
      <c r="J86" s="1182"/>
      <c r="K86" s="1182"/>
      <c r="L86" s="1182"/>
      <c r="M86" s="1182"/>
      <c r="N86" s="1182"/>
      <c r="O86" s="1182"/>
      <c r="P86" s="1182"/>
      <c r="Q86" s="1182"/>
      <c r="R86" s="1182"/>
      <c r="S86" s="1182"/>
      <c r="T86" s="1182"/>
      <c r="U86" s="1182"/>
      <c r="V86" s="1182"/>
      <c r="W86" s="1182"/>
      <c r="X86" s="1182"/>
      <c r="Y86" s="1182"/>
      <c r="Z86" s="1182"/>
      <c r="AA86" s="1182"/>
      <c r="AB86" s="1182"/>
      <c r="AC86" s="1182"/>
      <c r="AD86" s="1182"/>
      <c r="AE86" s="1182"/>
      <c r="AF86" s="1182"/>
      <c r="AG86" s="1182"/>
      <c r="AH86" s="1182"/>
      <c r="AI86" s="1182"/>
      <c r="AJ86" s="1182"/>
      <c r="AK86" s="1182"/>
      <c r="AL86" s="1182"/>
      <c r="AM86" s="1182"/>
      <c r="AN86" s="1182"/>
      <c r="AO86" s="1182"/>
      <c r="AP86" s="1182"/>
      <c r="AQ86" s="1182"/>
      <c r="AR86" s="1182"/>
      <c r="AS86" s="1182"/>
      <c r="AT86" s="1182"/>
      <c r="AU86" s="1182"/>
      <c r="AV86" s="1182"/>
      <c r="AW86" s="1182"/>
      <c r="AX86" s="1182"/>
      <c r="AY86" s="1182"/>
      <c r="AZ86" s="1182"/>
      <c r="BA86" s="1182"/>
      <c r="BQ86" s="964"/>
    </row>
    <row r="87" spans="1:69">
      <c r="A87" s="1122" t="s">
        <v>314</v>
      </c>
      <c r="B87" s="1126"/>
      <c r="C87" s="1126"/>
      <c r="D87" s="1126"/>
      <c r="E87" s="1126"/>
      <c r="F87" s="1126"/>
      <c r="G87" s="1126"/>
      <c r="H87" s="1126"/>
      <c r="I87" s="1126"/>
      <c r="J87" s="1126"/>
      <c r="K87" s="1126"/>
      <c r="L87" s="1126"/>
      <c r="M87" s="1126"/>
      <c r="N87" s="1126"/>
      <c r="O87" s="1126"/>
      <c r="P87" s="1126"/>
      <c r="Q87" s="1126"/>
      <c r="R87" s="1126"/>
      <c r="S87" s="1126"/>
      <c r="T87" s="1126"/>
      <c r="U87" s="1126"/>
      <c r="V87" s="1126"/>
      <c r="W87" s="1126"/>
      <c r="X87" s="1126"/>
      <c r="Y87" s="1126"/>
      <c r="Z87" s="1126"/>
      <c r="AA87" s="1126"/>
      <c r="AB87" s="1126"/>
      <c r="AC87" s="1126"/>
      <c r="AD87" s="1126"/>
      <c r="AE87" s="1126"/>
      <c r="AF87" s="1126"/>
      <c r="AG87" s="1126"/>
      <c r="AH87" s="1126"/>
      <c r="AI87" s="1126"/>
      <c r="AJ87" s="1126"/>
      <c r="AK87" s="1126"/>
      <c r="AL87" s="1126"/>
      <c r="AM87" s="1126"/>
      <c r="AN87" s="1126"/>
      <c r="AO87" s="1126"/>
      <c r="AP87" s="1126"/>
      <c r="AQ87" s="1126"/>
      <c r="AR87" s="1126"/>
      <c r="AS87" s="1126"/>
      <c r="AT87" s="1126"/>
      <c r="AU87" s="1126"/>
      <c r="AV87" s="1126"/>
      <c r="AW87" s="1126"/>
      <c r="AX87" s="1126"/>
      <c r="AY87" s="1126"/>
      <c r="AZ87" s="1126"/>
      <c r="BA87" s="1126"/>
    </row>
  </sheetData>
  <hyperlinks>
    <hyperlink ref="A1" location="Menu!A1" display="Return to Menu"/>
  </hyperlinks>
  <pageMargins left="0.3" right="0.2" top="0.75" bottom="0.25" header="0.3" footer="0.3"/>
  <pageSetup paperSize="9" scale="38" orientation="landscape" r:id="rId1"/>
  <colBreaks count="1" manualBreakCount="1">
    <brk id="23"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99"/>
  <sheetViews>
    <sheetView view="pageBreakPreview" zoomScaleSheetLayoutView="100" workbookViewId="0">
      <pane xSplit="1" ySplit="3" topLeftCell="V4" activePane="bottomRight" state="frozen"/>
      <selection activeCell="E24" sqref="E24"/>
      <selection pane="topRight" activeCell="E24" sqref="E24"/>
      <selection pane="bottomLeft" activeCell="E24" sqref="E24"/>
      <selection pane="bottomRight"/>
    </sheetView>
  </sheetViews>
  <sheetFormatPr defaultColWidth="12" defaultRowHeight="15.75"/>
  <cols>
    <col min="1" max="1" width="54.42578125" style="989" customWidth="1"/>
    <col min="2" max="2" width="10.7109375" style="967" bestFit="1" customWidth="1"/>
    <col min="3" max="6" width="10.7109375" style="967" customWidth="1"/>
    <col min="7" max="16" width="12" style="967" customWidth="1"/>
    <col min="17" max="17" width="10.7109375" style="967" customWidth="1"/>
    <col min="18" max="26" width="12" style="967" customWidth="1"/>
    <col min="27" max="27" width="12" style="967" bestFit="1" customWidth="1"/>
    <col min="28" max="169" width="16.5703125" style="967" customWidth="1"/>
    <col min="170" max="170" width="54.42578125" style="967" customWidth="1"/>
    <col min="171" max="203" width="15.5703125" style="967" bestFit="1" customWidth="1"/>
    <col min="204" max="204" width="15.5703125" style="967" customWidth="1"/>
    <col min="205" max="221" width="15.5703125" style="967" bestFit="1" customWidth="1"/>
    <col min="222" max="247" width="16.5703125" style="967" customWidth="1"/>
    <col min="248" max="248" width="54.42578125" style="967" customWidth="1"/>
    <col min="249" max="253" width="10.7109375" style="967" bestFit="1" customWidth="1"/>
    <col min="254" max="256" width="12" style="967"/>
    <col min="257" max="257" width="54.42578125" style="967" customWidth="1"/>
    <col min="258" max="258" width="10.7109375" style="967" bestFit="1" customWidth="1"/>
    <col min="259" max="262" width="10.7109375" style="967" customWidth="1"/>
    <col min="263" max="272" width="12" style="967" customWidth="1"/>
    <col min="273" max="273" width="10.7109375" style="967" customWidth="1"/>
    <col min="274" max="282" width="12" style="967" customWidth="1"/>
    <col min="283" max="283" width="12" style="967" bestFit="1" customWidth="1"/>
    <col min="284" max="425" width="16.5703125" style="967" customWidth="1"/>
    <col min="426" max="426" width="54.42578125" style="967" customWidth="1"/>
    <col min="427" max="459" width="15.5703125" style="967" bestFit="1" customWidth="1"/>
    <col min="460" max="460" width="15.5703125" style="967" customWidth="1"/>
    <col min="461" max="477" width="15.5703125" style="967" bestFit="1" customWidth="1"/>
    <col min="478" max="503" width="16.5703125" style="967" customWidth="1"/>
    <col min="504" max="504" width="54.42578125" style="967" customWidth="1"/>
    <col min="505" max="509" width="10.7109375" style="967" bestFit="1" customWidth="1"/>
    <col min="510" max="512" width="12" style="967"/>
    <col min="513" max="513" width="54.42578125" style="967" customWidth="1"/>
    <col min="514" max="514" width="10.7109375" style="967" bestFit="1" customWidth="1"/>
    <col min="515" max="518" width="10.7109375" style="967" customWidth="1"/>
    <col min="519" max="528" width="12" style="967" customWidth="1"/>
    <col min="529" max="529" width="10.7109375" style="967" customWidth="1"/>
    <col min="530" max="538" width="12" style="967" customWidth="1"/>
    <col min="539" max="539" width="12" style="967" bestFit="1" customWidth="1"/>
    <col min="540" max="681" width="16.5703125" style="967" customWidth="1"/>
    <col min="682" max="682" width="54.42578125" style="967" customWidth="1"/>
    <col min="683" max="715" width="15.5703125" style="967" bestFit="1" customWidth="1"/>
    <col min="716" max="716" width="15.5703125" style="967" customWidth="1"/>
    <col min="717" max="733" width="15.5703125" style="967" bestFit="1" customWidth="1"/>
    <col min="734" max="759" width="16.5703125" style="967" customWidth="1"/>
    <col min="760" max="760" width="54.42578125" style="967" customWidth="1"/>
    <col min="761" max="765" width="10.7109375" style="967" bestFit="1" customWidth="1"/>
    <col min="766" max="768" width="12" style="967"/>
    <col min="769" max="769" width="54.42578125" style="967" customWidth="1"/>
    <col min="770" max="770" width="10.7109375" style="967" bestFit="1" customWidth="1"/>
    <col min="771" max="774" width="10.7109375" style="967" customWidth="1"/>
    <col min="775" max="784" width="12" style="967" customWidth="1"/>
    <col min="785" max="785" width="10.7109375" style="967" customWidth="1"/>
    <col min="786" max="794" width="12" style="967" customWidth="1"/>
    <col min="795" max="795" width="12" style="967" bestFit="1" customWidth="1"/>
    <col min="796" max="937" width="16.5703125" style="967" customWidth="1"/>
    <col min="938" max="938" width="54.42578125" style="967" customWidth="1"/>
    <col min="939" max="971" width="15.5703125" style="967" bestFit="1" customWidth="1"/>
    <col min="972" max="972" width="15.5703125" style="967" customWidth="1"/>
    <col min="973" max="989" width="15.5703125" style="967" bestFit="1" customWidth="1"/>
    <col min="990" max="1015" width="16.5703125" style="967" customWidth="1"/>
    <col min="1016" max="1016" width="54.42578125" style="967" customWidth="1"/>
    <col min="1017" max="1021" width="10.7109375" style="967" bestFit="1" customWidth="1"/>
    <col min="1022" max="1024" width="12" style="967"/>
    <col min="1025" max="1025" width="54.42578125" style="967" customWidth="1"/>
    <col min="1026" max="1026" width="10.7109375" style="967" bestFit="1" customWidth="1"/>
    <col min="1027" max="1030" width="10.7109375" style="967" customWidth="1"/>
    <col min="1031" max="1040" width="12" style="967" customWidth="1"/>
    <col min="1041" max="1041" width="10.7109375" style="967" customWidth="1"/>
    <col min="1042" max="1050" width="12" style="967" customWidth="1"/>
    <col min="1051" max="1051" width="12" style="967" bestFit="1" customWidth="1"/>
    <col min="1052" max="1193" width="16.5703125" style="967" customWidth="1"/>
    <col min="1194" max="1194" width="54.42578125" style="967" customWidth="1"/>
    <col min="1195" max="1227" width="15.5703125" style="967" bestFit="1" customWidth="1"/>
    <col min="1228" max="1228" width="15.5703125" style="967" customWidth="1"/>
    <col min="1229" max="1245" width="15.5703125" style="967" bestFit="1" customWidth="1"/>
    <col min="1246" max="1271" width="16.5703125" style="967" customWidth="1"/>
    <col min="1272" max="1272" width="54.42578125" style="967" customWidth="1"/>
    <col min="1273" max="1277" width="10.7109375" style="967" bestFit="1" customWidth="1"/>
    <col min="1278" max="1280" width="12" style="967"/>
    <col min="1281" max="1281" width="54.42578125" style="967" customWidth="1"/>
    <col min="1282" max="1282" width="10.7109375" style="967" bestFit="1" customWidth="1"/>
    <col min="1283" max="1286" width="10.7109375" style="967" customWidth="1"/>
    <col min="1287" max="1296" width="12" style="967" customWidth="1"/>
    <col min="1297" max="1297" width="10.7109375" style="967" customWidth="1"/>
    <col min="1298" max="1306" width="12" style="967" customWidth="1"/>
    <col min="1307" max="1307" width="12" style="967" bestFit="1" customWidth="1"/>
    <col min="1308" max="1449" width="16.5703125" style="967" customWidth="1"/>
    <col min="1450" max="1450" width="54.42578125" style="967" customWidth="1"/>
    <col min="1451" max="1483" width="15.5703125" style="967" bestFit="1" customWidth="1"/>
    <col min="1484" max="1484" width="15.5703125" style="967" customWidth="1"/>
    <col min="1485" max="1501" width="15.5703125" style="967" bestFit="1" customWidth="1"/>
    <col min="1502" max="1527" width="16.5703125" style="967" customWidth="1"/>
    <col min="1528" max="1528" width="54.42578125" style="967" customWidth="1"/>
    <col min="1529" max="1533" width="10.7109375" style="967" bestFit="1" customWidth="1"/>
    <col min="1534" max="1536" width="12" style="967"/>
    <col min="1537" max="1537" width="54.42578125" style="967" customWidth="1"/>
    <col min="1538" max="1538" width="10.7109375" style="967" bestFit="1" customWidth="1"/>
    <col min="1539" max="1542" width="10.7109375" style="967" customWidth="1"/>
    <col min="1543" max="1552" width="12" style="967" customWidth="1"/>
    <col min="1553" max="1553" width="10.7109375" style="967" customWidth="1"/>
    <col min="1554" max="1562" width="12" style="967" customWidth="1"/>
    <col min="1563" max="1563" width="12" style="967" bestFit="1" customWidth="1"/>
    <col min="1564" max="1705" width="16.5703125" style="967" customWidth="1"/>
    <col min="1706" max="1706" width="54.42578125" style="967" customWidth="1"/>
    <col min="1707" max="1739" width="15.5703125" style="967" bestFit="1" customWidth="1"/>
    <col min="1740" max="1740" width="15.5703125" style="967" customWidth="1"/>
    <col min="1741" max="1757" width="15.5703125" style="967" bestFit="1" customWidth="1"/>
    <col min="1758" max="1783" width="16.5703125" style="967" customWidth="1"/>
    <col min="1784" max="1784" width="54.42578125" style="967" customWidth="1"/>
    <col min="1785" max="1789" width="10.7109375" style="967" bestFit="1" customWidth="1"/>
    <col min="1790" max="1792" width="12" style="967"/>
    <col min="1793" max="1793" width="54.42578125" style="967" customWidth="1"/>
    <col min="1794" max="1794" width="10.7109375" style="967" bestFit="1" customWidth="1"/>
    <col min="1795" max="1798" width="10.7109375" style="967" customWidth="1"/>
    <col min="1799" max="1808" width="12" style="967" customWidth="1"/>
    <col min="1809" max="1809" width="10.7109375" style="967" customWidth="1"/>
    <col min="1810" max="1818" width="12" style="967" customWidth="1"/>
    <col min="1819" max="1819" width="12" style="967" bestFit="1" customWidth="1"/>
    <col min="1820" max="1961" width="16.5703125" style="967" customWidth="1"/>
    <col min="1962" max="1962" width="54.42578125" style="967" customWidth="1"/>
    <col min="1963" max="1995" width="15.5703125" style="967" bestFit="1" customWidth="1"/>
    <col min="1996" max="1996" width="15.5703125" style="967" customWidth="1"/>
    <col min="1997" max="2013" width="15.5703125" style="967" bestFit="1" customWidth="1"/>
    <col min="2014" max="2039" width="16.5703125" style="967" customWidth="1"/>
    <col min="2040" max="2040" width="54.42578125" style="967" customWidth="1"/>
    <col min="2041" max="2045" width="10.7109375" style="967" bestFit="1" customWidth="1"/>
    <col min="2046" max="2048" width="12" style="967"/>
    <col min="2049" max="2049" width="54.42578125" style="967" customWidth="1"/>
    <col min="2050" max="2050" width="10.7109375" style="967" bestFit="1" customWidth="1"/>
    <col min="2051" max="2054" width="10.7109375" style="967" customWidth="1"/>
    <col min="2055" max="2064" width="12" style="967" customWidth="1"/>
    <col min="2065" max="2065" width="10.7109375" style="967" customWidth="1"/>
    <col min="2066" max="2074" width="12" style="967" customWidth="1"/>
    <col min="2075" max="2075" width="12" style="967" bestFit="1" customWidth="1"/>
    <col min="2076" max="2217" width="16.5703125" style="967" customWidth="1"/>
    <col min="2218" max="2218" width="54.42578125" style="967" customWidth="1"/>
    <col min="2219" max="2251" width="15.5703125" style="967" bestFit="1" customWidth="1"/>
    <col min="2252" max="2252" width="15.5703125" style="967" customWidth="1"/>
    <col min="2253" max="2269" width="15.5703125" style="967" bestFit="1" customWidth="1"/>
    <col min="2270" max="2295" width="16.5703125" style="967" customWidth="1"/>
    <col min="2296" max="2296" width="54.42578125" style="967" customWidth="1"/>
    <col min="2297" max="2301" width="10.7109375" style="967" bestFit="1" customWidth="1"/>
    <col min="2302" max="2304" width="12" style="967"/>
    <col min="2305" max="2305" width="54.42578125" style="967" customWidth="1"/>
    <col min="2306" max="2306" width="10.7109375" style="967" bestFit="1" customWidth="1"/>
    <col min="2307" max="2310" width="10.7109375" style="967" customWidth="1"/>
    <col min="2311" max="2320" width="12" style="967" customWidth="1"/>
    <col min="2321" max="2321" width="10.7109375" style="967" customWidth="1"/>
    <col min="2322" max="2330" width="12" style="967" customWidth="1"/>
    <col min="2331" max="2331" width="12" style="967" bestFit="1" customWidth="1"/>
    <col min="2332" max="2473" width="16.5703125" style="967" customWidth="1"/>
    <col min="2474" max="2474" width="54.42578125" style="967" customWidth="1"/>
    <col min="2475" max="2507" width="15.5703125" style="967" bestFit="1" customWidth="1"/>
    <col min="2508" max="2508" width="15.5703125" style="967" customWidth="1"/>
    <col min="2509" max="2525" width="15.5703125" style="967" bestFit="1" customWidth="1"/>
    <col min="2526" max="2551" width="16.5703125" style="967" customWidth="1"/>
    <col min="2552" max="2552" width="54.42578125" style="967" customWidth="1"/>
    <col min="2553" max="2557" width="10.7109375" style="967" bestFit="1" customWidth="1"/>
    <col min="2558" max="2560" width="12" style="967"/>
    <col min="2561" max="2561" width="54.42578125" style="967" customWidth="1"/>
    <col min="2562" max="2562" width="10.7109375" style="967" bestFit="1" customWidth="1"/>
    <col min="2563" max="2566" width="10.7109375" style="967" customWidth="1"/>
    <col min="2567" max="2576" width="12" style="967" customWidth="1"/>
    <col min="2577" max="2577" width="10.7109375" style="967" customWidth="1"/>
    <col min="2578" max="2586" width="12" style="967" customWidth="1"/>
    <col min="2587" max="2587" width="12" style="967" bestFit="1" customWidth="1"/>
    <col min="2588" max="2729" width="16.5703125" style="967" customWidth="1"/>
    <col min="2730" max="2730" width="54.42578125" style="967" customWidth="1"/>
    <col min="2731" max="2763" width="15.5703125" style="967" bestFit="1" customWidth="1"/>
    <col min="2764" max="2764" width="15.5703125" style="967" customWidth="1"/>
    <col min="2765" max="2781" width="15.5703125" style="967" bestFit="1" customWidth="1"/>
    <col min="2782" max="2807" width="16.5703125" style="967" customWidth="1"/>
    <col min="2808" max="2808" width="54.42578125" style="967" customWidth="1"/>
    <col min="2809" max="2813" width="10.7109375" style="967" bestFit="1" customWidth="1"/>
    <col min="2814" max="2816" width="12" style="967"/>
    <col min="2817" max="2817" width="54.42578125" style="967" customWidth="1"/>
    <col min="2818" max="2818" width="10.7109375" style="967" bestFit="1" customWidth="1"/>
    <col min="2819" max="2822" width="10.7109375" style="967" customWidth="1"/>
    <col min="2823" max="2832" width="12" style="967" customWidth="1"/>
    <col min="2833" max="2833" width="10.7109375" style="967" customWidth="1"/>
    <col min="2834" max="2842" width="12" style="967" customWidth="1"/>
    <col min="2843" max="2843" width="12" style="967" bestFit="1" customWidth="1"/>
    <col min="2844" max="2985" width="16.5703125" style="967" customWidth="1"/>
    <col min="2986" max="2986" width="54.42578125" style="967" customWidth="1"/>
    <col min="2987" max="3019" width="15.5703125" style="967" bestFit="1" customWidth="1"/>
    <col min="3020" max="3020" width="15.5703125" style="967" customWidth="1"/>
    <col min="3021" max="3037" width="15.5703125" style="967" bestFit="1" customWidth="1"/>
    <col min="3038" max="3063" width="16.5703125" style="967" customWidth="1"/>
    <col min="3064" max="3064" width="54.42578125" style="967" customWidth="1"/>
    <col min="3065" max="3069" width="10.7109375" style="967" bestFit="1" customWidth="1"/>
    <col min="3070" max="3072" width="12" style="967"/>
    <col min="3073" max="3073" width="54.42578125" style="967" customWidth="1"/>
    <col min="3074" max="3074" width="10.7109375" style="967" bestFit="1" customWidth="1"/>
    <col min="3075" max="3078" width="10.7109375" style="967" customWidth="1"/>
    <col min="3079" max="3088" width="12" style="967" customWidth="1"/>
    <col min="3089" max="3089" width="10.7109375" style="967" customWidth="1"/>
    <col min="3090" max="3098" width="12" style="967" customWidth="1"/>
    <col min="3099" max="3099" width="12" style="967" bestFit="1" customWidth="1"/>
    <col min="3100" max="3241" width="16.5703125" style="967" customWidth="1"/>
    <col min="3242" max="3242" width="54.42578125" style="967" customWidth="1"/>
    <col min="3243" max="3275" width="15.5703125" style="967" bestFit="1" customWidth="1"/>
    <col min="3276" max="3276" width="15.5703125" style="967" customWidth="1"/>
    <col min="3277" max="3293" width="15.5703125" style="967" bestFit="1" customWidth="1"/>
    <col min="3294" max="3319" width="16.5703125" style="967" customWidth="1"/>
    <col min="3320" max="3320" width="54.42578125" style="967" customWidth="1"/>
    <col min="3321" max="3325" width="10.7109375" style="967" bestFit="1" customWidth="1"/>
    <col min="3326" max="3328" width="12" style="967"/>
    <col min="3329" max="3329" width="54.42578125" style="967" customWidth="1"/>
    <col min="3330" max="3330" width="10.7109375" style="967" bestFit="1" customWidth="1"/>
    <col min="3331" max="3334" width="10.7109375" style="967" customWidth="1"/>
    <col min="3335" max="3344" width="12" style="967" customWidth="1"/>
    <col min="3345" max="3345" width="10.7109375" style="967" customWidth="1"/>
    <col min="3346" max="3354" width="12" style="967" customWidth="1"/>
    <col min="3355" max="3355" width="12" style="967" bestFit="1" customWidth="1"/>
    <col min="3356" max="3497" width="16.5703125" style="967" customWidth="1"/>
    <col min="3498" max="3498" width="54.42578125" style="967" customWidth="1"/>
    <col min="3499" max="3531" width="15.5703125" style="967" bestFit="1" customWidth="1"/>
    <col min="3532" max="3532" width="15.5703125" style="967" customWidth="1"/>
    <col min="3533" max="3549" width="15.5703125" style="967" bestFit="1" customWidth="1"/>
    <col min="3550" max="3575" width="16.5703125" style="967" customWidth="1"/>
    <col min="3576" max="3576" width="54.42578125" style="967" customWidth="1"/>
    <col min="3577" max="3581" width="10.7109375" style="967" bestFit="1" customWidth="1"/>
    <col min="3582" max="3584" width="12" style="967"/>
    <col min="3585" max="3585" width="54.42578125" style="967" customWidth="1"/>
    <col min="3586" max="3586" width="10.7109375" style="967" bestFit="1" customWidth="1"/>
    <col min="3587" max="3590" width="10.7109375" style="967" customWidth="1"/>
    <col min="3591" max="3600" width="12" style="967" customWidth="1"/>
    <col min="3601" max="3601" width="10.7109375" style="967" customWidth="1"/>
    <col min="3602" max="3610" width="12" style="967" customWidth="1"/>
    <col min="3611" max="3611" width="12" style="967" bestFit="1" customWidth="1"/>
    <col min="3612" max="3753" width="16.5703125" style="967" customWidth="1"/>
    <col min="3754" max="3754" width="54.42578125" style="967" customWidth="1"/>
    <col min="3755" max="3787" width="15.5703125" style="967" bestFit="1" customWidth="1"/>
    <col min="3788" max="3788" width="15.5703125" style="967" customWidth="1"/>
    <col min="3789" max="3805" width="15.5703125" style="967" bestFit="1" customWidth="1"/>
    <col min="3806" max="3831" width="16.5703125" style="967" customWidth="1"/>
    <col min="3832" max="3832" width="54.42578125" style="967" customWidth="1"/>
    <col min="3833" max="3837" width="10.7109375" style="967" bestFit="1" customWidth="1"/>
    <col min="3838" max="3840" width="12" style="967"/>
    <col min="3841" max="3841" width="54.42578125" style="967" customWidth="1"/>
    <col min="3842" max="3842" width="10.7109375" style="967" bestFit="1" customWidth="1"/>
    <col min="3843" max="3846" width="10.7109375" style="967" customWidth="1"/>
    <col min="3847" max="3856" width="12" style="967" customWidth="1"/>
    <col min="3857" max="3857" width="10.7109375" style="967" customWidth="1"/>
    <col min="3858" max="3866" width="12" style="967" customWidth="1"/>
    <col min="3867" max="3867" width="12" style="967" bestFit="1" customWidth="1"/>
    <col min="3868" max="4009" width="16.5703125" style="967" customWidth="1"/>
    <col min="4010" max="4010" width="54.42578125" style="967" customWidth="1"/>
    <col min="4011" max="4043" width="15.5703125" style="967" bestFit="1" customWidth="1"/>
    <col min="4044" max="4044" width="15.5703125" style="967" customWidth="1"/>
    <col min="4045" max="4061" width="15.5703125" style="967" bestFit="1" customWidth="1"/>
    <col min="4062" max="4087" width="16.5703125" style="967" customWidth="1"/>
    <col min="4088" max="4088" width="54.42578125" style="967" customWidth="1"/>
    <col min="4089" max="4093" width="10.7109375" style="967" bestFit="1" customWidth="1"/>
    <col min="4094" max="4096" width="12" style="967"/>
    <col min="4097" max="4097" width="54.42578125" style="967" customWidth="1"/>
    <col min="4098" max="4098" width="10.7109375" style="967" bestFit="1" customWidth="1"/>
    <col min="4099" max="4102" width="10.7109375" style="967" customWidth="1"/>
    <col min="4103" max="4112" width="12" style="967" customWidth="1"/>
    <col min="4113" max="4113" width="10.7109375" style="967" customWidth="1"/>
    <col min="4114" max="4122" width="12" style="967" customWidth="1"/>
    <col min="4123" max="4123" width="12" style="967" bestFit="1" customWidth="1"/>
    <col min="4124" max="4265" width="16.5703125" style="967" customWidth="1"/>
    <col min="4266" max="4266" width="54.42578125" style="967" customWidth="1"/>
    <col min="4267" max="4299" width="15.5703125" style="967" bestFit="1" customWidth="1"/>
    <col min="4300" max="4300" width="15.5703125" style="967" customWidth="1"/>
    <col min="4301" max="4317" width="15.5703125" style="967" bestFit="1" customWidth="1"/>
    <col min="4318" max="4343" width="16.5703125" style="967" customWidth="1"/>
    <col min="4344" max="4344" width="54.42578125" style="967" customWidth="1"/>
    <col min="4345" max="4349" width="10.7109375" style="967" bestFit="1" customWidth="1"/>
    <col min="4350" max="4352" width="12" style="967"/>
    <col min="4353" max="4353" width="54.42578125" style="967" customWidth="1"/>
    <col min="4354" max="4354" width="10.7109375" style="967" bestFit="1" customWidth="1"/>
    <col min="4355" max="4358" width="10.7109375" style="967" customWidth="1"/>
    <col min="4359" max="4368" width="12" style="967" customWidth="1"/>
    <col min="4369" max="4369" width="10.7109375" style="967" customWidth="1"/>
    <col min="4370" max="4378" width="12" style="967" customWidth="1"/>
    <col min="4379" max="4379" width="12" style="967" bestFit="1" customWidth="1"/>
    <col min="4380" max="4521" width="16.5703125" style="967" customWidth="1"/>
    <col min="4522" max="4522" width="54.42578125" style="967" customWidth="1"/>
    <col min="4523" max="4555" width="15.5703125" style="967" bestFit="1" customWidth="1"/>
    <col min="4556" max="4556" width="15.5703125" style="967" customWidth="1"/>
    <col min="4557" max="4573" width="15.5703125" style="967" bestFit="1" customWidth="1"/>
    <col min="4574" max="4599" width="16.5703125" style="967" customWidth="1"/>
    <col min="4600" max="4600" width="54.42578125" style="967" customWidth="1"/>
    <col min="4601" max="4605" width="10.7109375" style="967" bestFit="1" customWidth="1"/>
    <col min="4606" max="4608" width="12" style="967"/>
    <col min="4609" max="4609" width="54.42578125" style="967" customWidth="1"/>
    <col min="4610" max="4610" width="10.7109375" style="967" bestFit="1" customWidth="1"/>
    <col min="4611" max="4614" width="10.7109375" style="967" customWidth="1"/>
    <col min="4615" max="4624" width="12" style="967" customWidth="1"/>
    <col min="4625" max="4625" width="10.7109375" style="967" customWidth="1"/>
    <col min="4626" max="4634" width="12" style="967" customWidth="1"/>
    <col min="4635" max="4635" width="12" style="967" bestFit="1" customWidth="1"/>
    <col min="4636" max="4777" width="16.5703125" style="967" customWidth="1"/>
    <col min="4778" max="4778" width="54.42578125" style="967" customWidth="1"/>
    <col min="4779" max="4811" width="15.5703125" style="967" bestFit="1" customWidth="1"/>
    <col min="4812" max="4812" width="15.5703125" style="967" customWidth="1"/>
    <col min="4813" max="4829" width="15.5703125" style="967" bestFit="1" customWidth="1"/>
    <col min="4830" max="4855" width="16.5703125" style="967" customWidth="1"/>
    <col min="4856" max="4856" width="54.42578125" style="967" customWidth="1"/>
    <col min="4857" max="4861" width="10.7109375" style="967" bestFit="1" customWidth="1"/>
    <col min="4862" max="4864" width="12" style="967"/>
    <col min="4865" max="4865" width="54.42578125" style="967" customWidth="1"/>
    <col min="4866" max="4866" width="10.7109375" style="967" bestFit="1" customWidth="1"/>
    <col min="4867" max="4870" width="10.7109375" style="967" customWidth="1"/>
    <col min="4871" max="4880" width="12" style="967" customWidth="1"/>
    <col min="4881" max="4881" width="10.7109375" style="967" customWidth="1"/>
    <col min="4882" max="4890" width="12" style="967" customWidth="1"/>
    <col min="4891" max="4891" width="12" style="967" bestFit="1" customWidth="1"/>
    <col min="4892" max="5033" width="16.5703125" style="967" customWidth="1"/>
    <col min="5034" max="5034" width="54.42578125" style="967" customWidth="1"/>
    <col min="5035" max="5067" width="15.5703125" style="967" bestFit="1" customWidth="1"/>
    <col min="5068" max="5068" width="15.5703125" style="967" customWidth="1"/>
    <col min="5069" max="5085" width="15.5703125" style="967" bestFit="1" customWidth="1"/>
    <col min="5086" max="5111" width="16.5703125" style="967" customWidth="1"/>
    <col min="5112" max="5112" width="54.42578125" style="967" customWidth="1"/>
    <col min="5113" max="5117" width="10.7109375" style="967" bestFit="1" customWidth="1"/>
    <col min="5118" max="5120" width="12" style="967"/>
    <col min="5121" max="5121" width="54.42578125" style="967" customWidth="1"/>
    <col min="5122" max="5122" width="10.7109375" style="967" bestFit="1" customWidth="1"/>
    <col min="5123" max="5126" width="10.7109375" style="967" customWidth="1"/>
    <col min="5127" max="5136" width="12" style="967" customWidth="1"/>
    <col min="5137" max="5137" width="10.7109375" style="967" customWidth="1"/>
    <col min="5138" max="5146" width="12" style="967" customWidth="1"/>
    <col min="5147" max="5147" width="12" style="967" bestFit="1" customWidth="1"/>
    <col min="5148" max="5289" width="16.5703125" style="967" customWidth="1"/>
    <col min="5290" max="5290" width="54.42578125" style="967" customWidth="1"/>
    <col min="5291" max="5323" width="15.5703125" style="967" bestFit="1" customWidth="1"/>
    <col min="5324" max="5324" width="15.5703125" style="967" customWidth="1"/>
    <col min="5325" max="5341" width="15.5703125" style="967" bestFit="1" customWidth="1"/>
    <col min="5342" max="5367" width="16.5703125" style="967" customWidth="1"/>
    <col min="5368" max="5368" width="54.42578125" style="967" customWidth="1"/>
    <col min="5369" max="5373" width="10.7109375" style="967" bestFit="1" customWidth="1"/>
    <col min="5374" max="5376" width="12" style="967"/>
    <col min="5377" max="5377" width="54.42578125" style="967" customWidth="1"/>
    <col min="5378" max="5378" width="10.7109375" style="967" bestFit="1" customWidth="1"/>
    <col min="5379" max="5382" width="10.7109375" style="967" customWidth="1"/>
    <col min="5383" max="5392" width="12" style="967" customWidth="1"/>
    <col min="5393" max="5393" width="10.7109375" style="967" customWidth="1"/>
    <col min="5394" max="5402" width="12" style="967" customWidth="1"/>
    <col min="5403" max="5403" width="12" style="967" bestFit="1" customWidth="1"/>
    <col min="5404" max="5545" width="16.5703125" style="967" customWidth="1"/>
    <col min="5546" max="5546" width="54.42578125" style="967" customWidth="1"/>
    <col min="5547" max="5579" width="15.5703125" style="967" bestFit="1" customWidth="1"/>
    <col min="5580" max="5580" width="15.5703125" style="967" customWidth="1"/>
    <col min="5581" max="5597" width="15.5703125" style="967" bestFit="1" customWidth="1"/>
    <col min="5598" max="5623" width="16.5703125" style="967" customWidth="1"/>
    <col min="5624" max="5624" width="54.42578125" style="967" customWidth="1"/>
    <col min="5625" max="5629" width="10.7109375" style="967" bestFit="1" customWidth="1"/>
    <col min="5630" max="5632" width="12" style="967"/>
    <col min="5633" max="5633" width="54.42578125" style="967" customWidth="1"/>
    <col min="5634" max="5634" width="10.7109375" style="967" bestFit="1" customWidth="1"/>
    <col min="5635" max="5638" width="10.7109375" style="967" customWidth="1"/>
    <col min="5639" max="5648" width="12" style="967" customWidth="1"/>
    <col min="5649" max="5649" width="10.7109375" style="967" customWidth="1"/>
    <col min="5650" max="5658" width="12" style="967" customWidth="1"/>
    <col min="5659" max="5659" width="12" style="967" bestFit="1" customWidth="1"/>
    <col min="5660" max="5801" width="16.5703125" style="967" customWidth="1"/>
    <col min="5802" max="5802" width="54.42578125" style="967" customWidth="1"/>
    <col min="5803" max="5835" width="15.5703125" style="967" bestFit="1" customWidth="1"/>
    <col min="5836" max="5836" width="15.5703125" style="967" customWidth="1"/>
    <col min="5837" max="5853" width="15.5703125" style="967" bestFit="1" customWidth="1"/>
    <col min="5854" max="5879" width="16.5703125" style="967" customWidth="1"/>
    <col min="5880" max="5880" width="54.42578125" style="967" customWidth="1"/>
    <col min="5881" max="5885" width="10.7109375" style="967" bestFit="1" customWidth="1"/>
    <col min="5886" max="5888" width="12" style="967"/>
    <col min="5889" max="5889" width="54.42578125" style="967" customWidth="1"/>
    <col min="5890" max="5890" width="10.7109375" style="967" bestFit="1" customWidth="1"/>
    <col min="5891" max="5894" width="10.7109375" style="967" customWidth="1"/>
    <col min="5895" max="5904" width="12" style="967" customWidth="1"/>
    <col min="5905" max="5905" width="10.7109375" style="967" customWidth="1"/>
    <col min="5906" max="5914" width="12" style="967" customWidth="1"/>
    <col min="5915" max="5915" width="12" style="967" bestFit="1" customWidth="1"/>
    <col min="5916" max="6057" width="16.5703125" style="967" customWidth="1"/>
    <col min="6058" max="6058" width="54.42578125" style="967" customWidth="1"/>
    <col min="6059" max="6091" width="15.5703125" style="967" bestFit="1" customWidth="1"/>
    <col min="6092" max="6092" width="15.5703125" style="967" customWidth="1"/>
    <col min="6093" max="6109" width="15.5703125" style="967" bestFit="1" customWidth="1"/>
    <col min="6110" max="6135" width="16.5703125" style="967" customWidth="1"/>
    <col min="6136" max="6136" width="54.42578125" style="967" customWidth="1"/>
    <col min="6137" max="6141" width="10.7109375" style="967" bestFit="1" customWidth="1"/>
    <col min="6142" max="6144" width="12" style="967"/>
    <col min="6145" max="6145" width="54.42578125" style="967" customWidth="1"/>
    <col min="6146" max="6146" width="10.7109375" style="967" bestFit="1" customWidth="1"/>
    <col min="6147" max="6150" width="10.7109375" style="967" customWidth="1"/>
    <col min="6151" max="6160" width="12" style="967" customWidth="1"/>
    <col min="6161" max="6161" width="10.7109375" style="967" customWidth="1"/>
    <col min="6162" max="6170" width="12" style="967" customWidth="1"/>
    <col min="6171" max="6171" width="12" style="967" bestFit="1" customWidth="1"/>
    <col min="6172" max="6313" width="16.5703125" style="967" customWidth="1"/>
    <col min="6314" max="6314" width="54.42578125" style="967" customWidth="1"/>
    <col min="6315" max="6347" width="15.5703125" style="967" bestFit="1" customWidth="1"/>
    <col min="6348" max="6348" width="15.5703125" style="967" customWidth="1"/>
    <col min="6349" max="6365" width="15.5703125" style="967" bestFit="1" customWidth="1"/>
    <col min="6366" max="6391" width="16.5703125" style="967" customWidth="1"/>
    <col min="6392" max="6392" width="54.42578125" style="967" customWidth="1"/>
    <col min="6393" max="6397" width="10.7109375" style="967" bestFit="1" customWidth="1"/>
    <col min="6398" max="6400" width="12" style="967"/>
    <col min="6401" max="6401" width="54.42578125" style="967" customWidth="1"/>
    <col min="6402" max="6402" width="10.7109375" style="967" bestFit="1" customWidth="1"/>
    <col min="6403" max="6406" width="10.7109375" style="967" customWidth="1"/>
    <col min="6407" max="6416" width="12" style="967" customWidth="1"/>
    <col min="6417" max="6417" width="10.7109375" style="967" customWidth="1"/>
    <col min="6418" max="6426" width="12" style="967" customWidth="1"/>
    <col min="6427" max="6427" width="12" style="967" bestFit="1" customWidth="1"/>
    <col min="6428" max="6569" width="16.5703125" style="967" customWidth="1"/>
    <col min="6570" max="6570" width="54.42578125" style="967" customWidth="1"/>
    <col min="6571" max="6603" width="15.5703125" style="967" bestFit="1" customWidth="1"/>
    <col min="6604" max="6604" width="15.5703125" style="967" customWidth="1"/>
    <col min="6605" max="6621" width="15.5703125" style="967" bestFit="1" customWidth="1"/>
    <col min="6622" max="6647" width="16.5703125" style="967" customWidth="1"/>
    <col min="6648" max="6648" width="54.42578125" style="967" customWidth="1"/>
    <col min="6649" max="6653" width="10.7109375" style="967" bestFit="1" customWidth="1"/>
    <col min="6654" max="6656" width="12" style="967"/>
    <col min="6657" max="6657" width="54.42578125" style="967" customWidth="1"/>
    <col min="6658" max="6658" width="10.7109375" style="967" bestFit="1" customWidth="1"/>
    <col min="6659" max="6662" width="10.7109375" style="967" customWidth="1"/>
    <col min="6663" max="6672" width="12" style="967" customWidth="1"/>
    <col min="6673" max="6673" width="10.7109375" style="967" customWidth="1"/>
    <col min="6674" max="6682" width="12" style="967" customWidth="1"/>
    <col min="6683" max="6683" width="12" style="967" bestFit="1" customWidth="1"/>
    <col min="6684" max="6825" width="16.5703125" style="967" customWidth="1"/>
    <col min="6826" max="6826" width="54.42578125" style="967" customWidth="1"/>
    <col min="6827" max="6859" width="15.5703125" style="967" bestFit="1" customWidth="1"/>
    <col min="6860" max="6860" width="15.5703125" style="967" customWidth="1"/>
    <col min="6861" max="6877" width="15.5703125" style="967" bestFit="1" customWidth="1"/>
    <col min="6878" max="6903" width="16.5703125" style="967" customWidth="1"/>
    <col min="6904" max="6904" width="54.42578125" style="967" customWidth="1"/>
    <col min="6905" max="6909" width="10.7109375" style="967" bestFit="1" customWidth="1"/>
    <col min="6910" max="6912" width="12" style="967"/>
    <col min="6913" max="6913" width="54.42578125" style="967" customWidth="1"/>
    <col min="6914" max="6914" width="10.7109375" style="967" bestFit="1" customWidth="1"/>
    <col min="6915" max="6918" width="10.7109375" style="967" customWidth="1"/>
    <col min="6919" max="6928" width="12" style="967" customWidth="1"/>
    <col min="6929" max="6929" width="10.7109375" style="967" customWidth="1"/>
    <col min="6930" max="6938" width="12" style="967" customWidth="1"/>
    <col min="6939" max="6939" width="12" style="967" bestFit="1" customWidth="1"/>
    <col min="6940" max="7081" width="16.5703125" style="967" customWidth="1"/>
    <col min="7082" max="7082" width="54.42578125" style="967" customWidth="1"/>
    <col min="7083" max="7115" width="15.5703125" style="967" bestFit="1" customWidth="1"/>
    <col min="7116" max="7116" width="15.5703125" style="967" customWidth="1"/>
    <col min="7117" max="7133" width="15.5703125" style="967" bestFit="1" customWidth="1"/>
    <col min="7134" max="7159" width="16.5703125" style="967" customWidth="1"/>
    <col min="7160" max="7160" width="54.42578125" style="967" customWidth="1"/>
    <col min="7161" max="7165" width="10.7109375" style="967" bestFit="1" customWidth="1"/>
    <col min="7166" max="7168" width="12" style="967"/>
    <col min="7169" max="7169" width="54.42578125" style="967" customWidth="1"/>
    <col min="7170" max="7170" width="10.7109375" style="967" bestFit="1" customWidth="1"/>
    <col min="7171" max="7174" width="10.7109375" style="967" customWidth="1"/>
    <col min="7175" max="7184" width="12" style="967" customWidth="1"/>
    <col min="7185" max="7185" width="10.7109375" style="967" customWidth="1"/>
    <col min="7186" max="7194" width="12" style="967" customWidth="1"/>
    <col min="7195" max="7195" width="12" style="967" bestFit="1" customWidth="1"/>
    <col min="7196" max="7337" width="16.5703125" style="967" customWidth="1"/>
    <col min="7338" max="7338" width="54.42578125" style="967" customWidth="1"/>
    <col min="7339" max="7371" width="15.5703125" style="967" bestFit="1" customWidth="1"/>
    <col min="7372" max="7372" width="15.5703125" style="967" customWidth="1"/>
    <col min="7373" max="7389" width="15.5703125" style="967" bestFit="1" customWidth="1"/>
    <col min="7390" max="7415" width="16.5703125" style="967" customWidth="1"/>
    <col min="7416" max="7416" width="54.42578125" style="967" customWidth="1"/>
    <col min="7417" max="7421" width="10.7109375" style="967" bestFit="1" customWidth="1"/>
    <col min="7422" max="7424" width="12" style="967"/>
    <col min="7425" max="7425" width="54.42578125" style="967" customWidth="1"/>
    <col min="7426" max="7426" width="10.7109375" style="967" bestFit="1" customWidth="1"/>
    <col min="7427" max="7430" width="10.7109375" style="967" customWidth="1"/>
    <col min="7431" max="7440" width="12" style="967" customWidth="1"/>
    <col min="7441" max="7441" width="10.7109375" style="967" customWidth="1"/>
    <col min="7442" max="7450" width="12" style="967" customWidth="1"/>
    <col min="7451" max="7451" width="12" style="967" bestFit="1" customWidth="1"/>
    <col min="7452" max="7593" width="16.5703125" style="967" customWidth="1"/>
    <col min="7594" max="7594" width="54.42578125" style="967" customWidth="1"/>
    <col min="7595" max="7627" width="15.5703125" style="967" bestFit="1" customWidth="1"/>
    <col min="7628" max="7628" width="15.5703125" style="967" customWidth="1"/>
    <col min="7629" max="7645" width="15.5703125" style="967" bestFit="1" customWidth="1"/>
    <col min="7646" max="7671" width="16.5703125" style="967" customWidth="1"/>
    <col min="7672" max="7672" width="54.42578125" style="967" customWidth="1"/>
    <col min="7673" max="7677" width="10.7109375" style="967" bestFit="1" customWidth="1"/>
    <col min="7678" max="7680" width="12" style="967"/>
    <col min="7681" max="7681" width="54.42578125" style="967" customWidth="1"/>
    <col min="7682" max="7682" width="10.7109375" style="967" bestFit="1" customWidth="1"/>
    <col min="7683" max="7686" width="10.7109375" style="967" customWidth="1"/>
    <col min="7687" max="7696" width="12" style="967" customWidth="1"/>
    <col min="7697" max="7697" width="10.7109375" style="967" customWidth="1"/>
    <col min="7698" max="7706" width="12" style="967" customWidth="1"/>
    <col min="7707" max="7707" width="12" style="967" bestFit="1" customWidth="1"/>
    <col min="7708" max="7849" width="16.5703125" style="967" customWidth="1"/>
    <col min="7850" max="7850" width="54.42578125" style="967" customWidth="1"/>
    <col min="7851" max="7883" width="15.5703125" style="967" bestFit="1" customWidth="1"/>
    <col min="7884" max="7884" width="15.5703125" style="967" customWidth="1"/>
    <col min="7885" max="7901" width="15.5703125" style="967" bestFit="1" customWidth="1"/>
    <col min="7902" max="7927" width="16.5703125" style="967" customWidth="1"/>
    <col min="7928" max="7928" width="54.42578125" style="967" customWidth="1"/>
    <col min="7929" max="7933" width="10.7109375" style="967" bestFit="1" customWidth="1"/>
    <col min="7934" max="7936" width="12" style="967"/>
    <col min="7937" max="7937" width="54.42578125" style="967" customWidth="1"/>
    <col min="7938" max="7938" width="10.7109375" style="967" bestFit="1" customWidth="1"/>
    <col min="7939" max="7942" width="10.7109375" style="967" customWidth="1"/>
    <col min="7943" max="7952" width="12" style="967" customWidth="1"/>
    <col min="7953" max="7953" width="10.7109375" style="967" customWidth="1"/>
    <col min="7954" max="7962" width="12" style="967" customWidth="1"/>
    <col min="7963" max="7963" width="12" style="967" bestFit="1" customWidth="1"/>
    <col min="7964" max="8105" width="16.5703125" style="967" customWidth="1"/>
    <col min="8106" max="8106" width="54.42578125" style="967" customWidth="1"/>
    <col min="8107" max="8139" width="15.5703125" style="967" bestFit="1" customWidth="1"/>
    <col min="8140" max="8140" width="15.5703125" style="967" customWidth="1"/>
    <col min="8141" max="8157" width="15.5703125" style="967" bestFit="1" customWidth="1"/>
    <col min="8158" max="8183" width="16.5703125" style="967" customWidth="1"/>
    <col min="8184" max="8184" width="54.42578125" style="967" customWidth="1"/>
    <col min="8185" max="8189" width="10.7109375" style="967" bestFit="1" customWidth="1"/>
    <col min="8190" max="8192" width="12" style="967"/>
    <col min="8193" max="8193" width="54.42578125" style="967" customWidth="1"/>
    <col min="8194" max="8194" width="10.7109375" style="967" bestFit="1" customWidth="1"/>
    <col min="8195" max="8198" width="10.7109375" style="967" customWidth="1"/>
    <col min="8199" max="8208" width="12" style="967" customWidth="1"/>
    <col min="8209" max="8209" width="10.7109375" style="967" customWidth="1"/>
    <col min="8210" max="8218" width="12" style="967" customWidth="1"/>
    <col min="8219" max="8219" width="12" style="967" bestFit="1" customWidth="1"/>
    <col min="8220" max="8361" width="16.5703125" style="967" customWidth="1"/>
    <col min="8362" max="8362" width="54.42578125" style="967" customWidth="1"/>
    <col min="8363" max="8395" width="15.5703125" style="967" bestFit="1" customWidth="1"/>
    <col min="8396" max="8396" width="15.5703125" style="967" customWidth="1"/>
    <col min="8397" max="8413" width="15.5703125" style="967" bestFit="1" customWidth="1"/>
    <col min="8414" max="8439" width="16.5703125" style="967" customWidth="1"/>
    <col min="8440" max="8440" width="54.42578125" style="967" customWidth="1"/>
    <col min="8441" max="8445" width="10.7109375" style="967" bestFit="1" customWidth="1"/>
    <col min="8446" max="8448" width="12" style="967"/>
    <col min="8449" max="8449" width="54.42578125" style="967" customWidth="1"/>
    <col min="8450" max="8450" width="10.7109375" style="967" bestFit="1" customWidth="1"/>
    <col min="8451" max="8454" width="10.7109375" style="967" customWidth="1"/>
    <col min="8455" max="8464" width="12" style="967" customWidth="1"/>
    <col min="8465" max="8465" width="10.7109375" style="967" customWidth="1"/>
    <col min="8466" max="8474" width="12" style="967" customWidth="1"/>
    <col min="8475" max="8475" width="12" style="967" bestFit="1" customWidth="1"/>
    <col min="8476" max="8617" width="16.5703125" style="967" customWidth="1"/>
    <col min="8618" max="8618" width="54.42578125" style="967" customWidth="1"/>
    <col min="8619" max="8651" width="15.5703125" style="967" bestFit="1" customWidth="1"/>
    <col min="8652" max="8652" width="15.5703125" style="967" customWidth="1"/>
    <col min="8653" max="8669" width="15.5703125" style="967" bestFit="1" customWidth="1"/>
    <col min="8670" max="8695" width="16.5703125" style="967" customWidth="1"/>
    <col min="8696" max="8696" width="54.42578125" style="967" customWidth="1"/>
    <col min="8697" max="8701" width="10.7109375" style="967" bestFit="1" customWidth="1"/>
    <col min="8702" max="8704" width="12" style="967"/>
    <col min="8705" max="8705" width="54.42578125" style="967" customWidth="1"/>
    <col min="8706" max="8706" width="10.7109375" style="967" bestFit="1" customWidth="1"/>
    <col min="8707" max="8710" width="10.7109375" style="967" customWidth="1"/>
    <col min="8711" max="8720" width="12" style="967" customWidth="1"/>
    <col min="8721" max="8721" width="10.7109375" style="967" customWidth="1"/>
    <col min="8722" max="8730" width="12" style="967" customWidth="1"/>
    <col min="8731" max="8731" width="12" style="967" bestFit="1" customWidth="1"/>
    <col min="8732" max="8873" width="16.5703125" style="967" customWidth="1"/>
    <col min="8874" max="8874" width="54.42578125" style="967" customWidth="1"/>
    <col min="8875" max="8907" width="15.5703125" style="967" bestFit="1" customWidth="1"/>
    <col min="8908" max="8908" width="15.5703125" style="967" customWidth="1"/>
    <col min="8909" max="8925" width="15.5703125" style="967" bestFit="1" customWidth="1"/>
    <col min="8926" max="8951" width="16.5703125" style="967" customWidth="1"/>
    <col min="8952" max="8952" width="54.42578125" style="967" customWidth="1"/>
    <col min="8953" max="8957" width="10.7109375" style="967" bestFit="1" customWidth="1"/>
    <col min="8958" max="8960" width="12" style="967"/>
    <col min="8961" max="8961" width="54.42578125" style="967" customWidth="1"/>
    <col min="8962" max="8962" width="10.7109375" style="967" bestFit="1" customWidth="1"/>
    <col min="8963" max="8966" width="10.7109375" style="967" customWidth="1"/>
    <col min="8967" max="8976" width="12" style="967" customWidth="1"/>
    <col min="8977" max="8977" width="10.7109375" style="967" customWidth="1"/>
    <col min="8978" max="8986" width="12" style="967" customWidth="1"/>
    <col min="8987" max="8987" width="12" style="967" bestFit="1" customWidth="1"/>
    <col min="8988" max="9129" width="16.5703125" style="967" customWidth="1"/>
    <col min="9130" max="9130" width="54.42578125" style="967" customWidth="1"/>
    <col min="9131" max="9163" width="15.5703125" style="967" bestFit="1" customWidth="1"/>
    <col min="9164" max="9164" width="15.5703125" style="967" customWidth="1"/>
    <col min="9165" max="9181" width="15.5703125" style="967" bestFit="1" customWidth="1"/>
    <col min="9182" max="9207" width="16.5703125" style="967" customWidth="1"/>
    <col min="9208" max="9208" width="54.42578125" style="967" customWidth="1"/>
    <col min="9209" max="9213" width="10.7109375" style="967" bestFit="1" customWidth="1"/>
    <col min="9214" max="9216" width="12" style="967"/>
    <col min="9217" max="9217" width="54.42578125" style="967" customWidth="1"/>
    <col min="9218" max="9218" width="10.7109375" style="967" bestFit="1" customWidth="1"/>
    <col min="9219" max="9222" width="10.7109375" style="967" customWidth="1"/>
    <col min="9223" max="9232" width="12" style="967" customWidth="1"/>
    <col min="9233" max="9233" width="10.7109375" style="967" customWidth="1"/>
    <col min="9234" max="9242" width="12" style="967" customWidth="1"/>
    <col min="9243" max="9243" width="12" style="967" bestFit="1" customWidth="1"/>
    <col min="9244" max="9385" width="16.5703125" style="967" customWidth="1"/>
    <col min="9386" max="9386" width="54.42578125" style="967" customWidth="1"/>
    <col min="9387" max="9419" width="15.5703125" style="967" bestFit="1" customWidth="1"/>
    <col min="9420" max="9420" width="15.5703125" style="967" customWidth="1"/>
    <col min="9421" max="9437" width="15.5703125" style="967" bestFit="1" customWidth="1"/>
    <col min="9438" max="9463" width="16.5703125" style="967" customWidth="1"/>
    <col min="9464" max="9464" width="54.42578125" style="967" customWidth="1"/>
    <col min="9465" max="9469" width="10.7109375" style="967" bestFit="1" customWidth="1"/>
    <col min="9470" max="9472" width="12" style="967"/>
    <col min="9473" max="9473" width="54.42578125" style="967" customWidth="1"/>
    <col min="9474" max="9474" width="10.7109375" style="967" bestFit="1" customWidth="1"/>
    <col min="9475" max="9478" width="10.7109375" style="967" customWidth="1"/>
    <col min="9479" max="9488" width="12" style="967" customWidth="1"/>
    <col min="9489" max="9489" width="10.7109375" style="967" customWidth="1"/>
    <col min="9490" max="9498" width="12" style="967" customWidth="1"/>
    <col min="9499" max="9499" width="12" style="967" bestFit="1" customWidth="1"/>
    <col min="9500" max="9641" width="16.5703125" style="967" customWidth="1"/>
    <col min="9642" max="9642" width="54.42578125" style="967" customWidth="1"/>
    <col min="9643" max="9675" width="15.5703125" style="967" bestFit="1" customWidth="1"/>
    <col min="9676" max="9676" width="15.5703125" style="967" customWidth="1"/>
    <col min="9677" max="9693" width="15.5703125" style="967" bestFit="1" customWidth="1"/>
    <col min="9694" max="9719" width="16.5703125" style="967" customWidth="1"/>
    <col min="9720" max="9720" width="54.42578125" style="967" customWidth="1"/>
    <col min="9721" max="9725" width="10.7109375" style="967" bestFit="1" customWidth="1"/>
    <col min="9726" max="9728" width="12" style="967"/>
    <col min="9729" max="9729" width="54.42578125" style="967" customWidth="1"/>
    <col min="9730" max="9730" width="10.7109375" style="967" bestFit="1" customWidth="1"/>
    <col min="9731" max="9734" width="10.7109375" style="967" customWidth="1"/>
    <col min="9735" max="9744" width="12" style="967" customWidth="1"/>
    <col min="9745" max="9745" width="10.7109375" style="967" customWidth="1"/>
    <col min="9746" max="9754" width="12" style="967" customWidth="1"/>
    <col min="9755" max="9755" width="12" style="967" bestFit="1" customWidth="1"/>
    <col min="9756" max="9897" width="16.5703125" style="967" customWidth="1"/>
    <col min="9898" max="9898" width="54.42578125" style="967" customWidth="1"/>
    <col min="9899" max="9931" width="15.5703125" style="967" bestFit="1" customWidth="1"/>
    <col min="9932" max="9932" width="15.5703125" style="967" customWidth="1"/>
    <col min="9933" max="9949" width="15.5703125" style="967" bestFit="1" customWidth="1"/>
    <col min="9950" max="9975" width="16.5703125" style="967" customWidth="1"/>
    <col min="9976" max="9976" width="54.42578125" style="967" customWidth="1"/>
    <col min="9977" max="9981" width="10.7109375" style="967" bestFit="1" customWidth="1"/>
    <col min="9982" max="9984" width="12" style="967"/>
    <col min="9985" max="9985" width="54.42578125" style="967" customWidth="1"/>
    <col min="9986" max="9986" width="10.7109375" style="967" bestFit="1" customWidth="1"/>
    <col min="9987" max="9990" width="10.7109375" style="967" customWidth="1"/>
    <col min="9991" max="10000" width="12" style="967" customWidth="1"/>
    <col min="10001" max="10001" width="10.7109375" style="967" customWidth="1"/>
    <col min="10002" max="10010" width="12" style="967" customWidth="1"/>
    <col min="10011" max="10011" width="12" style="967" bestFit="1" customWidth="1"/>
    <col min="10012" max="10153" width="16.5703125" style="967" customWidth="1"/>
    <col min="10154" max="10154" width="54.42578125" style="967" customWidth="1"/>
    <col min="10155" max="10187" width="15.5703125" style="967" bestFit="1" customWidth="1"/>
    <col min="10188" max="10188" width="15.5703125" style="967" customWidth="1"/>
    <col min="10189" max="10205" width="15.5703125" style="967" bestFit="1" customWidth="1"/>
    <col min="10206" max="10231" width="16.5703125" style="967" customWidth="1"/>
    <col min="10232" max="10232" width="54.42578125" style="967" customWidth="1"/>
    <col min="10233" max="10237" width="10.7109375" style="967" bestFit="1" customWidth="1"/>
    <col min="10238" max="10240" width="12" style="967"/>
    <col min="10241" max="10241" width="54.42578125" style="967" customWidth="1"/>
    <col min="10242" max="10242" width="10.7109375" style="967" bestFit="1" customWidth="1"/>
    <col min="10243" max="10246" width="10.7109375" style="967" customWidth="1"/>
    <col min="10247" max="10256" width="12" style="967" customWidth="1"/>
    <col min="10257" max="10257" width="10.7109375" style="967" customWidth="1"/>
    <col min="10258" max="10266" width="12" style="967" customWidth="1"/>
    <col min="10267" max="10267" width="12" style="967" bestFit="1" customWidth="1"/>
    <col min="10268" max="10409" width="16.5703125" style="967" customWidth="1"/>
    <col min="10410" max="10410" width="54.42578125" style="967" customWidth="1"/>
    <col min="10411" max="10443" width="15.5703125" style="967" bestFit="1" customWidth="1"/>
    <col min="10444" max="10444" width="15.5703125" style="967" customWidth="1"/>
    <col min="10445" max="10461" width="15.5703125" style="967" bestFit="1" customWidth="1"/>
    <col min="10462" max="10487" width="16.5703125" style="967" customWidth="1"/>
    <col min="10488" max="10488" width="54.42578125" style="967" customWidth="1"/>
    <col min="10489" max="10493" width="10.7109375" style="967" bestFit="1" customWidth="1"/>
    <col min="10494" max="10496" width="12" style="967"/>
    <col min="10497" max="10497" width="54.42578125" style="967" customWidth="1"/>
    <col min="10498" max="10498" width="10.7109375" style="967" bestFit="1" customWidth="1"/>
    <col min="10499" max="10502" width="10.7109375" style="967" customWidth="1"/>
    <col min="10503" max="10512" width="12" style="967" customWidth="1"/>
    <col min="10513" max="10513" width="10.7109375" style="967" customWidth="1"/>
    <col min="10514" max="10522" width="12" style="967" customWidth="1"/>
    <col min="10523" max="10523" width="12" style="967" bestFit="1" customWidth="1"/>
    <col min="10524" max="10665" width="16.5703125" style="967" customWidth="1"/>
    <col min="10666" max="10666" width="54.42578125" style="967" customWidth="1"/>
    <col min="10667" max="10699" width="15.5703125" style="967" bestFit="1" customWidth="1"/>
    <col min="10700" max="10700" width="15.5703125" style="967" customWidth="1"/>
    <col min="10701" max="10717" width="15.5703125" style="967" bestFit="1" customWidth="1"/>
    <col min="10718" max="10743" width="16.5703125" style="967" customWidth="1"/>
    <col min="10744" max="10744" width="54.42578125" style="967" customWidth="1"/>
    <col min="10745" max="10749" width="10.7109375" style="967" bestFit="1" customWidth="1"/>
    <col min="10750" max="10752" width="12" style="967"/>
    <col min="10753" max="10753" width="54.42578125" style="967" customWidth="1"/>
    <col min="10754" max="10754" width="10.7109375" style="967" bestFit="1" customWidth="1"/>
    <col min="10755" max="10758" width="10.7109375" style="967" customWidth="1"/>
    <col min="10759" max="10768" width="12" style="967" customWidth="1"/>
    <col min="10769" max="10769" width="10.7109375" style="967" customWidth="1"/>
    <col min="10770" max="10778" width="12" style="967" customWidth="1"/>
    <col min="10779" max="10779" width="12" style="967" bestFit="1" customWidth="1"/>
    <col min="10780" max="10921" width="16.5703125" style="967" customWidth="1"/>
    <col min="10922" max="10922" width="54.42578125" style="967" customWidth="1"/>
    <col min="10923" max="10955" width="15.5703125" style="967" bestFit="1" customWidth="1"/>
    <col min="10956" max="10956" width="15.5703125" style="967" customWidth="1"/>
    <col min="10957" max="10973" width="15.5703125" style="967" bestFit="1" customWidth="1"/>
    <col min="10974" max="10999" width="16.5703125" style="967" customWidth="1"/>
    <col min="11000" max="11000" width="54.42578125" style="967" customWidth="1"/>
    <col min="11001" max="11005" width="10.7109375" style="967" bestFit="1" customWidth="1"/>
    <col min="11006" max="11008" width="12" style="967"/>
    <col min="11009" max="11009" width="54.42578125" style="967" customWidth="1"/>
    <col min="11010" max="11010" width="10.7109375" style="967" bestFit="1" customWidth="1"/>
    <col min="11011" max="11014" width="10.7109375" style="967" customWidth="1"/>
    <col min="11015" max="11024" width="12" style="967" customWidth="1"/>
    <col min="11025" max="11025" width="10.7109375" style="967" customWidth="1"/>
    <col min="11026" max="11034" width="12" style="967" customWidth="1"/>
    <col min="11035" max="11035" width="12" style="967" bestFit="1" customWidth="1"/>
    <col min="11036" max="11177" width="16.5703125" style="967" customWidth="1"/>
    <col min="11178" max="11178" width="54.42578125" style="967" customWidth="1"/>
    <col min="11179" max="11211" width="15.5703125" style="967" bestFit="1" customWidth="1"/>
    <col min="11212" max="11212" width="15.5703125" style="967" customWidth="1"/>
    <col min="11213" max="11229" width="15.5703125" style="967" bestFit="1" customWidth="1"/>
    <col min="11230" max="11255" width="16.5703125" style="967" customWidth="1"/>
    <col min="11256" max="11256" width="54.42578125" style="967" customWidth="1"/>
    <col min="11257" max="11261" width="10.7109375" style="967" bestFit="1" customWidth="1"/>
    <col min="11262" max="11264" width="12" style="967"/>
    <col min="11265" max="11265" width="54.42578125" style="967" customWidth="1"/>
    <col min="11266" max="11266" width="10.7109375" style="967" bestFit="1" customWidth="1"/>
    <col min="11267" max="11270" width="10.7109375" style="967" customWidth="1"/>
    <col min="11271" max="11280" width="12" style="967" customWidth="1"/>
    <col min="11281" max="11281" width="10.7109375" style="967" customWidth="1"/>
    <col min="11282" max="11290" width="12" style="967" customWidth="1"/>
    <col min="11291" max="11291" width="12" style="967" bestFit="1" customWidth="1"/>
    <col min="11292" max="11433" width="16.5703125" style="967" customWidth="1"/>
    <col min="11434" max="11434" width="54.42578125" style="967" customWidth="1"/>
    <col min="11435" max="11467" width="15.5703125" style="967" bestFit="1" customWidth="1"/>
    <col min="11468" max="11468" width="15.5703125" style="967" customWidth="1"/>
    <col min="11469" max="11485" width="15.5703125" style="967" bestFit="1" customWidth="1"/>
    <col min="11486" max="11511" width="16.5703125" style="967" customWidth="1"/>
    <col min="11512" max="11512" width="54.42578125" style="967" customWidth="1"/>
    <col min="11513" max="11517" width="10.7109375" style="967" bestFit="1" customWidth="1"/>
    <col min="11518" max="11520" width="12" style="967"/>
    <col min="11521" max="11521" width="54.42578125" style="967" customWidth="1"/>
    <col min="11522" max="11522" width="10.7109375" style="967" bestFit="1" customWidth="1"/>
    <col min="11523" max="11526" width="10.7109375" style="967" customWidth="1"/>
    <col min="11527" max="11536" width="12" style="967" customWidth="1"/>
    <col min="11537" max="11537" width="10.7109375" style="967" customWidth="1"/>
    <col min="11538" max="11546" width="12" style="967" customWidth="1"/>
    <col min="11547" max="11547" width="12" style="967" bestFit="1" customWidth="1"/>
    <col min="11548" max="11689" width="16.5703125" style="967" customWidth="1"/>
    <col min="11690" max="11690" width="54.42578125" style="967" customWidth="1"/>
    <col min="11691" max="11723" width="15.5703125" style="967" bestFit="1" customWidth="1"/>
    <col min="11724" max="11724" width="15.5703125" style="967" customWidth="1"/>
    <col min="11725" max="11741" width="15.5703125" style="967" bestFit="1" customWidth="1"/>
    <col min="11742" max="11767" width="16.5703125" style="967" customWidth="1"/>
    <col min="11768" max="11768" width="54.42578125" style="967" customWidth="1"/>
    <col min="11769" max="11773" width="10.7109375" style="967" bestFit="1" customWidth="1"/>
    <col min="11774" max="11776" width="12" style="967"/>
    <col min="11777" max="11777" width="54.42578125" style="967" customWidth="1"/>
    <col min="11778" max="11778" width="10.7109375" style="967" bestFit="1" customWidth="1"/>
    <col min="11779" max="11782" width="10.7109375" style="967" customWidth="1"/>
    <col min="11783" max="11792" width="12" style="967" customWidth="1"/>
    <col min="11793" max="11793" width="10.7109375" style="967" customWidth="1"/>
    <col min="11794" max="11802" width="12" style="967" customWidth="1"/>
    <col min="11803" max="11803" width="12" style="967" bestFit="1" customWidth="1"/>
    <col min="11804" max="11945" width="16.5703125" style="967" customWidth="1"/>
    <col min="11946" max="11946" width="54.42578125" style="967" customWidth="1"/>
    <col min="11947" max="11979" width="15.5703125" style="967" bestFit="1" customWidth="1"/>
    <col min="11980" max="11980" width="15.5703125" style="967" customWidth="1"/>
    <col min="11981" max="11997" width="15.5703125" style="967" bestFit="1" customWidth="1"/>
    <col min="11998" max="12023" width="16.5703125" style="967" customWidth="1"/>
    <col min="12024" max="12024" width="54.42578125" style="967" customWidth="1"/>
    <col min="12025" max="12029" width="10.7109375" style="967" bestFit="1" customWidth="1"/>
    <col min="12030" max="12032" width="12" style="967"/>
    <col min="12033" max="12033" width="54.42578125" style="967" customWidth="1"/>
    <col min="12034" max="12034" width="10.7109375" style="967" bestFit="1" customWidth="1"/>
    <col min="12035" max="12038" width="10.7109375" style="967" customWidth="1"/>
    <col min="12039" max="12048" width="12" style="967" customWidth="1"/>
    <col min="12049" max="12049" width="10.7109375" style="967" customWidth="1"/>
    <col min="12050" max="12058" width="12" style="967" customWidth="1"/>
    <col min="12059" max="12059" width="12" style="967" bestFit="1" customWidth="1"/>
    <col min="12060" max="12201" width="16.5703125" style="967" customWidth="1"/>
    <col min="12202" max="12202" width="54.42578125" style="967" customWidth="1"/>
    <col min="12203" max="12235" width="15.5703125" style="967" bestFit="1" customWidth="1"/>
    <col min="12236" max="12236" width="15.5703125" style="967" customWidth="1"/>
    <col min="12237" max="12253" width="15.5703125" style="967" bestFit="1" customWidth="1"/>
    <col min="12254" max="12279" width="16.5703125" style="967" customWidth="1"/>
    <col min="12280" max="12280" width="54.42578125" style="967" customWidth="1"/>
    <col min="12281" max="12285" width="10.7109375" style="967" bestFit="1" customWidth="1"/>
    <col min="12286" max="12288" width="12" style="967"/>
    <col min="12289" max="12289" width="54.42578125" style="967" customWidth="1"/>
    <col min="12290" max="12290" width="10.7109375" style="967" bestFit="1" customWidth="1"/>
    <col min="12291" max="12294" width="10.7109375" style="967" customWidth="1"/>
    <col min="12295" max="12304" width="12" style="967" customWidth="1"/>
    <col min="12305" max="12305" width="10.7109375" style="967" customWidth="1"/>
    <col min="12306" max="12314" width="12" style="967" customWidth="1"/>
    <col min="12315" max="12315" width="12" style="967" bestFit="1" customWidth="1"/>
    <col min="12316" max="12457" width="16.5703125" style="967" customWidth="1"/>
    <col min="12458" max="12458" width="54.42578125" style="967" customWidth="1"/>
    <col min="12459" max="12491" width="15.5703125" style="967" bestFit="1" customWidth="1"/>
    <col min="12492" max="12492" width="15.5703125" style="967" customWidth="1"/>
    <col min="12493" max="12509" width="15.5703125" style="967" bestFit="1" customWidth="1"/>
    <col min="12510" max="12535" width="16.5703125" style="967" customWidth="1"/>
    <col min="12536" max="12536" width="54.42578125" style="967" customWidth="1"/>
    <col min="12537" max="12541" width="10.7109375" style="967" bestFit="1" customWidth="1"/>
    <col min="12542" max="12544" width="12" style="967"/>
    <col min="12545" max="12545" width="54.42578125" style="967" customWidth="1"/>
    <col min="12546" max="12546" width="10.7109375" style="967" bestFit="1" customWidth="1"/>
    <col min="12547" max="12550" width="10.7109375" style="967" customWidth="1"/>
    <col min="12551" max="12560" width="12" style="967" customWidth="1"/>
    <col min="12561" max="12561" width="10.7109375" style="967" customWidth="1"/>
    <col min="12562" max="12570" width="12" style="967" customWidth="1"/>
    <col min="12571" max="12571" width="12" style="967" bestFit="1" customWidth="1"/>
    <col min="12572" max="12713" width="16.5703125" style="967" customWidth="1"/>
    <col min="12714" max="12714" width="54.42578125" style="967" customWidth="1"/>
    <col min="12715" max="12747" width="15.5703125" style="967" bestFit="1" customWidth="1"/>
    <col min="12748" max="12748" width="15.5703125" style="967" customWidth="1"/>
    <col min="12749" max="12765" width="15.5703125" style="967" bestFit="1" customWidth="1"/>
    <col min="12766" max="12791" width="16.5703125" style="967" customWidth="1"/>
    <col min="12792" max="12792" width="54.42578125" style="967" customWidth="1"/>
    <col min="12793" max="12797" width="10.7109375" style="967" bestFit="1" customWidth="1"/>
    <col min="12798" max="12800" width="12" style="967"/>
    <col min="12801" max="12801" width="54.42578125" style="967" customWidth="1"/>
    <col min="12802" max="12802" width="10.7109375" style="967" bestFit="1" customWidth="1"/>
    <col min="12803" max="12806" width="10.7109375" style="967" customWidth="1"/>
    <col min="12807" max="12816" width="12" style="967" customWidth="1"/>
    <col min="12817" max="12817" width="10.7109375" style="967" customWidth="1"/>
    <col min="12818" max="12826" width="12" style="967" customWidth="1"/>
    <col min="12827" max="12827" width="12" style="967" bestFit="1" customWidth="1"/>
    <col min="12828" max="12969" width="16.5703125" style="967" customWidth="1"/>
    <col min="12970" max="12970" width="54.42578125" style="967" customWidth="1"/>
    <col min="12971" max="13003" width="15.5703125" style="967" bestFit="1" customWidth="1"/>
    <col min="13004" max="13004" width="15.5703125" style="967" customWidth="1"/>
    <col min="13005" max="13021" width="15.5703125" style="967" bestFit="1" customWidth="1"/>
    <col min="13022" max="13047" width="16.5703125" style="967" customWidth="1"/>
    <col min="13048" max="13048" width="54.42578125" style="967" customWidth="1"/>
    <col min="13049" max="13053" width="10.7109375" style="967" bestFit="1" customWidth="1"/>
    <col min="13054" max="13056" width="12" style="967"/>
    <col min="13057" max="13057" width="54.42578125" style="967" customWidth="1"/>
    <col min="13058" max="13058" width="10.7109375" style="967" bestFit="1" customWidth="1"/>
    <col min="13059" max="13062" width="10.7109375" style="967" customWidth="1"/>
    <col min="13063" max="13072" width="12" style="967" customWidth="1"/>
    <col min="13073" max="13073" width="10.7109375" style="967" customWidth="1"/>
    <col min="13074" max="13082" width="12" style="967" customWidth="1"/>
    <col min="13083" max="13083" width="12" style="967" bestFit="1" customWidth="1"/>
    <col min="13084" max="13225" width="16.5703125" style="967" customWidth="1"/>
    <col min="13226" max="13226" width="54.42578125" style="967" customWidth="1"/>
    <col min="13227" max="13259" width="15.5703125" style="967" bestFit="1" customWidth="1"/>
    <col min="13260" max="13260" width="15.5703125" style="967" customWidth="1"/>
    <col min="13261" max="13277" width="15.5703125" style="967" bestFit="1" customWidth="1"/>
    <col min="13278" max="13303" width="16.5703125" style="967" customWidth="1"/>
    <col min="13304" max="13304" width="54.42578125" style="967" customWidth="1"/>
    <col min="13305" max="13309" width="10.7109375" style="967" bestFit="1" customWidth="1"/>
    <col min="13310" max="13312" width="12" style="967"/>
    <col min="13313" max="13313" width="54.42578125" style="967" customWidth="1"/>
    <col min="13314" max="13314" width="10.7109375" style="967" bestFit="1" customWidth="1"/>
    <col min="13315" max="13318" width="10.7109375" style="967" customWidth="1"/>
    <col min="13319" max="13328" width="12" style="967" customWidth="1"/>
    <col min="13329" max="13329" width="10.7109375" style="967" customWidth="1"/>
    <col min="13330" max="13338" width="12" style="967" customWidth="1"/>
    <col min="13339" max="13339" width="12" style="967" bestFit="1" customWidth="1"/>
    <col min="13340" max="13481" width="16.5703125" style="967" customWidth="1"/>
    <col min="13482" max="13482" width="54.42578125" style="967" customWidth="1"/>
    <col min="13483" max="13515" width="15.5703125" style="967" bestFit="1" customWidth="1"/>
    <col min="13516" max="13516" width="15.5703125" style="967" customWidth="1"/>
    <col min="13517" max="13533" width="15.5703125" style="967" bestFit="1" customWidth="1"/>
    <col min="13534" max="13559" width="16.5703125" style="967" customWidth="1"/>
    <col min="13560" max="13560" width="54.42578125" style="967" customWidth="1"/>
    <col min="13561" max="13565" width="10.7109375" style="967" bestFit="1" customWidth="1"/>
    <col min="13566" max="13568" width="12" style="967"/>
    <col min="13569" max="13569" width="54.42578125" style="967" customWidth="1"/>
    <col min="13570" max="13570" width="10.7109375" style="967" bestFit="1" customWidth="1"/>
    <col min="13571" max="13574" width="10.7109375" style="967" customWidth="1"/>
    <col min="13575" max="13584" width="12" style="967" customWidth="1"/>
    <col min="13585" max="13585" width="10.7109375" style="967" customWidth="1"/>
    <col min="13586" max="13594" width="12" style="967" customWidth="1"/>
    <col min="13595" max="13595" width="12" style="967" bestFit="1" customWidth="1"/>
    <col min="13596" max="13737" width="16.5703125" style="967" customWidth="1"/>
    <col min="13738" max="13738" width="54.42578125" style="967" customWidth="1"/>
    <col min="13739" max="13771" width="15.5703125" style="967" bestFit="1" customWidth="1"/>
    <col min="13772" max="13772" width="15.5703125" style="967" customWidth="1"/>
    <col min="13773" max="13789" width="15.5703125" style="967" bestFit="1" customWidth="1"/>
    <col min="13790" max="13815" width="16.5703125" style="967" customWidth="1"/>
    <col min="13816" max="13816" width="54.42578125" style="967" customWidth="1"/>
    <col min="13817" max="13821" width="10.7109375" style="967" bestFit="1" customWidth="1"/>
    <col min="13822" max="13824" width="12" style="967"/>
    <col min="13825" max="13825" width="54.42578125" style="967" customWidth="1"/>
    <col min="13826" max="13826" width="10.7109375" style="967" bestFit="1" customWidth="1"/>
    <col min="13827" max="13830" width="10.7109375" style="967" customWidth="1"/>
    <col min="13831" max="13840" width="12" style="967" customWidth="1"/>
    <col min="13841" max="13841" width="10.7109375" style="967" customWidth="1"/>
    <col min="13842" max="13850" width="12" style="967" customWidth="1"/>
    <col min="13851" max="13851" width="12" style="967" bestFit="1" customWidth="1"/>
    <col min="13852" max="13993" width="16.5703125" style="967" customWidth="1"/>
    <col min="13994" max="13994" width="54.42578125" style="967" customWidth="1"/>
    <col min="13995" max="14027" width="15.5703125" style="967" bestFit="1" customWidth="1"/>
    <col min="14028" max="14028" width="15.5703125" style="967" customWidth="1"/>
    <col min="14029" max="14045" width="15.5703125" style="967" bestFit="1" customWidth="1"/>
    <col min="14046" max="14071" width="16.5703125" style="967" customWidth="1"/>
    <col min="14072" max="14072" width="54.42578125" style="967" customWidth="1"/>
    <col min="14073" max="14077" width="10.7109375" style="967" bestFit="1" customWidth="1"/>
    <col min="14078" max="14080" width="12" style="967"/>
    <col min="14081" max="14081" width="54.42578125" style="967" customWidth="1"/>
    <col min="14082" max="14082" width="10.7109375" style="967" bestFit="1" customWidth="1"/>
    <col min="14083" max="14086" width="10.7109375" style="967" customWidth="1"/>
    <col min="14087" max="14096" width="12" style="967" customWidth="1"/>
    <col min="14097" max="14097" width="10.7109375" style="967" customWidth="1"/>
    <col min="14098" max="14106" width="12" style="967" customWidth="1"/>
    <col min="14107" max="14107" width="12" style="967" bestFit="1" customWidth="1"/>
    <col min="14108" max="14249" width="16.5703125" style="967" customWidth="1"/>
    <col min="14250" max="14250" width="54.42578125" style="967" customWidth="1"/>
    <col min="14251" max="14283" width="15.5703125" style="967" bestFit="1" customWidth="1"/>
    <col min="14284" max="14284" width="15.5703125" style="967" customWidth="1"/>
    <col min="14285" max="14301" width="15.5703125" style="967" bestFit="1" customWidth="1"/>
    <col min="14302" max="14327" width="16.5703125" style="967" customWidth="1"/>
    <col min="14328" max="14328" width="54.42578125" style="967" customWidth="1"/>
    <col min="14329" max="14333" width="10.7109375" style="967" bestFit="1" customWidth="1"/>
    <col min="14334" max="14336" width="12" style="967"/>
    <col min="14337" max="14337" width="54.42578125" style="967" customWidth="1"/>
    <col min="14338" max="14338" width="10.7109375" style="967" bestFit="1" customWidth="1"/>
    <col min="14339" max="14342" width="10.7109375" style="967" customWidth="1"/>
    <col min="14343" max="14352" width="12" style="967" customWidth="1"/>
    <col min="14353" max="14353" width="10.7109375" style="967" customWidth="1"/>
    <col min="14354" max="14362" width="12" style="967" customWidth="1"/>
    <col min="14363" max="14363" width="12" style="967" bestFit="1" customWidth="1"/>
    <col min="14364" max="14505" width="16.5703125" style="967" customWidth="1"/>
    <col min="14506" max="14506" width="54.42578125" style="967" customWidth="1"/>
    <col min="14507" max="14539" width="15.5703125" style="967" bestFit="1" customWidth="1"/>
    <col min="14540" max="14540" width="15.5703125" style="967" customWidth="1"/>
    <col min="14541" max="14557" width="15.5703125" style="967" bestFit="1" customWidth="1"/>
    <col min="14558" max="14583" width="16.5703125" style="967" customWidth="1"/>
    <col min="14584" max="14584" width="54.42578125" style="967" customWidth="1"/>
    <col min="14585" max="14589" width="10.7109375" style="967" bestFit="1" customWidth="1"/>
    <col min="14590" max="14592" width="12" style="967"/>
    <col min="14593" max="14593" width="54.42578125" style="967" customWidth="1"/>
    <col min="14594" max="14594" width="10.7109375" style="967" bestFit="1" customWidth="1"/>
    <col min="14595" max="14598" width="10.7109375" style="967" customWidth="1"/>
    <col min="14599" max="14608" width="12" style="967" customWidth="1"/>
    <col min="14609" max="14609" width="10.7109375" style="967" customWidth="1"/>
    <col min="14610" max="14618" width="12" style="967" customWidth="1"/>
    <col min="14619" max="14619" width="12" style="967" bestFit="1" customWidth="1"/>
    <col min="14620" max="14761" width="16.5703125" style="967" customWidth="1"/>
    <col min="14762" max="14762" width="54.42578125" style="967" customWidth="1"/>
    <col min="14763" max="14795" width="15.5703125" style="967" bestFit="1" customWidth="1"/>
    <col min="14796" max="14796" width="15.5703125" style="967" customWidth="1"/>
    <col min="14797" max="14813" width="15.5703125" style="967" bestFit="1" customWidth="1"/>
    <col min="14814" max="14839" width="16.5703125" style="967" customWidth="1"/>
    <col min="14840" max="14840" width="54.42578125" style="967" customWidth="1"/>
    <col min="14841" max="14845" width="10.7109375" style="967" bestFit="1" customWidth="1"/>
    <col min="14846" max="14848" width="12" style="967"/>
    <col min="14849" max="14849" width="54.42578125" style="967" customWidth="1"/>
    <col min="14850" max="14850" width="10.7109375" style="967" bestFit="1" customWidth="1"/>
    <col min="14851" max="14854" width="10.7109375" style="967" customWidth="1"/>
    <col min="14855" max="14864" width="12" style="967" customWidth="1"/>
    <col min="14865" max="14865" width="10.7109375" style="967" customWidth="1"/>
    <col min="14866" max="14874" width="12" style="967" customWidth="1"/>
    <col min="14875" max="14875" width="12" style="967" bestFit="1" customWidth="1"/>
    <col min="14876" max="15017" width="16.5703125" style="967" customWidth="1"/>
    <col min="15018" max="15018" width="54.42578125" style="967" customWidth="1"/>
    <col min="15019" max="15051" width="15.5703125" style="967" bestFit="1" customWidth="1"/>
    <col min="15052" max="15052" width="15.5703125" style="967" customWidth="1"/>
    <col min="15053" max="15069" width="15.5703125" style="967" bestFit="1" customWidth="1"/>
    <col min="15070" max="15095" width="16.5703125" style="967" customWidth="1"/>
    <col min="15096" max="15096" width="54.42578125" style="967" customWidth="1"/>
    <col min="15097" max="15101" width="10.7109375" style="967" bestFit="1" customWidth="1"/>
    <col min="15102" max="15104" width="12" style="967"/>
    <col min="15105" max="15105" width="54.42578125" style="967" customWidth="1"/>
    <col min="15106" max="15106" width="10.7109375" style="967" bestFit="1" customWidth="1"/>
    <col min="15107" max="15110" width="10.7109375" style="967" customWidth="1"/>
    <col min="15111" max="15120" width="12" style="967" customWidth="1"/>
    <col min="15121" max="15121" width="10.7109375" style="967" customWidth="1"/>
    <col min="15122" max="15130" width="12" style="967" customWidth="1"/>
    <col min="15131" max="15131" width="12" style="967" bestFit="1" customWidth="1"/>
    <col min="15132" max="15273" width="16.5703125" style="967" customWidth="1"/>
    <col min="15274" max="15274" width="54.42578125" style="967" customWidth="1"/>
    <col min="15275" max="15307" width="15.5703125" style="967" bestFit="1" customWidth="1"/>
    <col min="15308" max="15308" width="15.5703125" style="967" customWidth="1"/>
    <col min="15309" max="15325" width="15.5703125" style="967" bestFit="1" customWidth="1"/>
    <col min="15326" max="15351" width="16.5703125" style="967" customWidth="1"/>
    <col min="15352" max="15352" width="54.42578125" style="967" customWidth="1"/>
    <col min="15353" max="15357" width="10.7109375" style="967" bestFit="1" customWidth="1"/>
    <col min="15358" max="15360" width="12" style="967"/>
    <col min="15361" max="15361" width="54.42578125" style="967" customWidth="1"/>
    <col min="15362" max="15362" width="10.7109375" style="967" bestFit="1" customWidth="1"/>
    <col min="15363" max="15366" width="10.7109375" style="967" customWidth="1"/>
    <col min="15367" max="15376" width="12" style="967" customWidth="1"/>
    <col min="15377" max="15377" width="10.7109375" style="967" customWidth="1"/>
    <col min="15378" max="15386" width="12" style="967" customWidth="1"/>
    <col min="15387" max="15387" width="12" style="967" bestFit="1" customWidth="1"/>
    <col min="15388" max="15529" width="16.5703125" style="967" customWidth="1"/>
    <col min="15530" max="15530" width="54.42578125" style="967" customWidth="1"/>
    <col min="15531" max="15563" width="15.5703125" style="967" bestFit="1" customWidth="1"/>
    <col min="15564" max="15564" width="15.5703125" style="967" customWidth="1"/>
    <col min="15565" max="15581" width="15.5703125" style="967" bestFit="1" customWidth="1"/>
    <col min="15582" max="15607" width="16.5703125" style="967" customWidth="1"/>
    <col min="15608" max="15608" width="54.42578125" style="967" customWidth="1"/>
    <col min="15609" max="15613" width="10.7109375" style="967" bestFit="1" customWidth="1"/>
    <col min="15614" max="15616" width="12" style="967"/>
    <col min="15617" max="15617" width="54.42578125" style="967" customWidth="1"/>
    <col min="15618" max="15618" width="10.7109375" style="967" bestFit="1" customWidth="1"/>
    <col min="15619" max="15622" width="10.7109375" style="967" customWidth="1"/>
    <col min="15623" max="15632" width="12" style="967" customWidth="1"/>
    <col min="15633" max="15633" width="10.7109375" style="967" customWidth="1"/>
    <col min="15634" max="15642" width="12" style="967" customWidth="1"/>
    <col min="15643" max="15643" width="12" style="967" bestFit="1" customWidth="1"/>
    <col min="15644" max="15785" width="16.5703125" style="967" customWidth="1"/>
    <col min="15786" max="15786" width="54.42578125" style="967" customWidth="1"/>
    <col min="15787" max="15819" width="15.5703125" style="967" bestFit="1" customWidth="1"/>
    <col min="15820" max="15820" width="15.5703125" style="967" customWidth="1"/>
    <col min="15821" max="15837" width="15.5703125" style="967" bestFit="1" customWidth="1"/>
    <col min="15838" max="15863" width="16.5703125" style="967" customWidth="1"/>
    <col min="15864" max="15864" width="54.42578125" style="967" customWidth="1"/>
    <col min="15865" max="15869" width="10.7109375" style="967" bestFit="1" customWidth="1"/>
    <col min="15870" max="15872" width="12" style="967"/>
    <col min="15873" max="15873" width="54.42578125" style="967" customWidth="1"/>
    <col min="15874" max="15874" width="10.7109375" style="967" bestFit="1" customWidth="1"/>
    <col min="15875" max="15878" width="10.7109375" style="967" customWidth="1"/>
    <col min="15879" max="15888" width="12" style="967" customWidth="1"/>
    <col min="15889" max="15889" width="10.7109375" style="967" customWidth="1"/>
    <col min="15890" max="15898" width="12" style="967" customWidth="1"/>
    <col min="15899" max="15899" width="12" style="967" bestFit="1" customWidth="1"/>
    <col min="15900" max="16041" width="16.5703125" style="967" customWidth="1"/>
    <col min="16042" max="16042" width="54.42578125" style="967" customWidth="1"/>
    <col min="16043" max="16075" width="15.5703125" style="967" bestFit="1" customWidth="1"/>
    <col min="16076" max="16076" width="15.5703125" style="967" customWidth="1"/>
    <col min="16077" max="16093" width="15.5703125" style="967" bestFit="1" customWidth="1"/>
    <col min="16094" max="16119" width="16.5703125" style="967" customWidth="1"/>
    <col min="16120" max="16120" width="54.42578125" style="967" customWidth="1"/>
    <col min="16121" max="16125" width="10.7109375" style="967" bestFit="1" customWidth="1"/>
    <col min="16126" max="16128" width="12" style="967"/>
    <col min="16129" max="16129" width="54.42578125" style="967" customWidth="1"/>
    <col min="16130" max="16130" width="10.7109375" style="967" bestFit="1" customWidth="1"/>
    <col min="16131" max="16134" width="10.7109375" style="967" customWidth="1"/>
    <col min="16135" max="16144" width="12" style="967" customWidth="1"/>
    <col min="16145" max="16145" width="10.7109375" style="967" customWidth="1"/>
    <col min="16146" max="16154" width="12" style="967" customWidth="1"/>
    <col min="16155" max="16155" width="12" style="967" bestFit="1" customWidth="1"/>
    <col min="16156" max="16297" width="16.5703125" style="967" customWidth="1"/>
    <col min="16298" max="16298" width="54.42578125" style="967" customWidth="1"/>
    <col min="16299" max="16331" width="15.5703125" style="967" bestFit="1" customWidth="1"/>
    <col min="16332" max="16332" width="15.5703125" style="967" customWidth="1"/>
    <col min="16333" max="16349" width="15.5703125" style="967" bestFit="1" customWidth="1"/>
    <col min="16350" max="16375" width="16.5703125" style="967" customWidth="1"/>
    <col min="16376" max="16376" width="54.42578125" style="967" customWidth="1"/>
    <col min="16377" max="16381" width="10.7109375" style="967" bestFit="1" customWidth="1"/>
    <col min="16382" max="16384" width="12" style="967"/>
  </cols>
  <sheetData>
    <row r="1" spans="1:28" ht="25.5">
      <c r="A1" s="883" t="s">
        <v>313</v>
      </c>
    </row>
    <row r="2" spans="1:28" s="1126" customFormat="1" ht="40.5" customHeight="1" thickBot="1">
      <c r="A2" s="1169" t="s">
        <v>997</v>
      </c>
    </row>
    <row r="3" spans="1:28" s="1080" customFormat="1" ht="16.5" customHeight="1" thickBot="1">
      <c r="A3" s="1077" t="s">
        <v>849</v>
      </c>
      <c r="B3" s="1138">
        <v>41281</v>
      </c>
      <c r="C3" s="1139">
        <v>41312</v>
      </c>
      <c r="D3" s="1139">
        <v>41340</v>
      </c>
      <c r="E3" s="1139">
        <v>41371</v>
      </c>
      <c r="F3" s="1139">
        <v>41401</v>
      </c>
      <c r="G3" s="1139">
        <v>41432</v>
      </c>
      <c r="H3" s="1139">
        <v>41462</v>
      </c>
      <c r="I3" s="1139">
        <v>41493</v>
      </c>
      <c r="J3" s="1139">
        <v>41524</v>
      </c>
      <c r="K3" s="1139">
        <v>41554</v>
      </c>
      <c r="L3" s="1139">
        <v>41585</v>
      </c>
      <c r="M3" s="1139">
        <v>41615</v>
      </c>
      <c r="N3" s="1139">
        <v>41653</v>
      </c>
      <c r="O3" s="1139">
        <v>41684</v>
      </c>
      <c r="P3" s="1139">
        <v>41712</v>
      </c>
      <c r="Q3" s="1139">
        <v>41743</v>
      </c>
      <c r="R3" s="1139">
        <v>41773</v>
      </c>
      <c r="S3" s="1139">
        <v>41804</v>
      </c>
      <c r="T3" s="1139">
        <v>41834</v>
      </c>
      <c r="U3" s="1139">
        <v>41865</v>
      </c>
      <c r="V3" s="1139">
        <v>41896</v>
      </c>
      <c r="W3" s="1139">
        <v>41926</v>
      </c>
      <c r="X3" s="1139">
        <v>41957</v>
      </c>
      <c r="Y3" s="1139">
        <v>41987</v>
      </c>
      <c r="Z3" s="1139">
        <v>42018</v>
      </c>
      <c r="AA3" s="1140" t="s">
        <v>608</v>
      </c>
    </row>
    <row r="4" spans="1:28" ht="15.75" customHeight="1">
      <c r="A4" s="1127" t="s">
        <v>929</v>
      </c>
      <c r="B4" s="1184">
        <v>1E-8</v>
      </c>
      <c r="C4" s="1185">
        <v>1E-8</v>
      </c>
      <c r="D4" s="1185">
        <v>1E-8</v>
      </c>
      <c r="E4" s="1185">
        <v>1E-8</v>
      </c>
      <c r="F4" s="1185">
        <v>136.22269743000001</v>
      </c>
      <c r="G4" s="1185">
        <v>218.62510174000002</v>
      </c>
      <c r="H4" s="1185">
        <v>72.525318810000002</v>
      </c>
      <c r="I4" s="1185">
        <v>64.698508480000001</v>
      </c>
      <c r="J4" s="1185">
        <v>3201.85405008</v>
      </c>
      <c r="K4" s="1185">
        <v>5990.1016807799997</v>
      </c>
      <c r="L4" s="1185">
        <v>930.43700291999994</v>
      </c>
      <c r="M4" s="1185">
        <v>517.88563610000006</v>
      </c>
      <c r="N4" s="1185">
        <v>529.07807160000004</v>
      </c>
      <c r="O4" s="1185">
        <v>5643.0105653599994</v>
      </c>
      <c r="P4" s="1185">
        <v>9621.5767592600005</v>
      </c>
      <c r="Q4" s="1185">
        <v>5425.6449005300001</v>
      </c>
      <c r="R4" s="1185">
        <v>6058.5777362899998</v>
      </c>
      <c r="S4" s="1185">
        <v>3498.26656912</v>
      </c>
      <c r="T4" s="1185">
        <v>5393.7201003100008</v>
      </c>
      <c r="U4" s="1185">
        <v>4892.8032136399997</v>
      </c>
      <c r="V4" s="1185">
        <v>8491.3186757000003</v>
      </c>
      <c r="W4" s="1185">
        <v>22386.676587919999</v>
      </c>
      <c r="X4" s="1185">
        <v>2802.2125885599999</v>
      </c>
      <c r="Y4" s="1185">
        <v>1471.2811052300001</v>
      </c>
      <c r="Z4" s="1185">
        <v>2473.5441509300003</v>
      </c>
      <c r="AA4" s="1185">
        <v>5780.9419355500004</v>
      </c>
      <c r="AB4" s="1086"/>
    </row>
    <row r="5" spans="1:28" ht="15.75" customHeight="1">
      <c r="A5" s="1084" t="s">
        <v>930</v>
      </c>
      <c r="B5" s="1186">
        <v>1E-8</v>
      </c>
      <c r="C5" s="1187">
        <v>1E-8</v>
      </c>
      <c r="D5" s="1187">
        <v>1E-8</v>
      </c>
      <c r="E5" s="1187">
        <v>1E-8</v>
      </c>
      <c r="F5" s="1187">
        <v>136.22269743000001</v>
      </c>
      <c r="G5" s="1187">
        <v>218.62510174000002</v>
      </c>
      <c r="H5" s="1187">
        <v>72.525318810000002</v>
      </c>
      <c r="I5" s="1187">
        <v>64.698508480000001</v>
      </c>
      <c r="J5" s="1187">
        <v>3201.85405008</v>
      </c>
      <c r="K5" s="1187">
        <v>5990.1016807799997</v>
      </c>
      <c r="L5" s="1187">
        <v>930.43700291999994</v>
      </c>
      <c r="M5" s="1187">
        <v>517.88563610000006</v>
      </c>
      <c r="N5" s="1187">
        <v>529.07807160000004</v>
      </c>
      <c r="O5" s="1187">
        <v>5643.0105653599994</v>
      </c>
      <c r="P5" s="1187">
        <v>9621.5767592600005</v>
      </c>
      <c r="Q5" s="1187">
        <v>5425.6449005300001</v>
      </c>
      <c r="R5" s="1187">
        <v>6058.5777362899998</v>
      </c>
      <c r="S5" s="1187">
        <v>3498.26656912</v>
      </c>
      <c r="T5" s="1187">
        <v>5393.7201003100008</v>
      </c>
      <c r="U5" s="1187">
        <v>4892.8032136399997</v>
      </c>
      <c r="V5" s="1187">
        <v>8491.3186757000003</v>
      </c>
      <c r="W5" s="1187">
        <v>22386.676587919999</v>
      </c>
      <c r="X5" s="1187">
        <v>2802.2125885599999</v>
      </c>
      <c r="Y5" s="1187">
        <v>1471.2811052300001</v>
      </c>
      <c r="Z5" s="1187">
        <v>2473.5441509300003</v>
      </c>
      <c r="AA5" s="1187">
        <v>5780.9419355500004</v>
      </c>
      <c r="AB5" s="1086"/>
    </row>
    <row r="6" spans="1:28" ht="15.75" customHeight="1">
      <c r="A6" s="1087" t="s">
        <v>363</v>
      </c>
      <c r="B6" s="1186"/>
      <c r="C6" s="1187"/>
      <c r="D6" s="1187"/>
      <c r="E6" s="1187"/>
      <c r="F6" s="1187"/>
      <c r="G6" s="1187"/>
      <c r="H6" s="1187"/>
      <c r="I6" s="1187"/>
      <c r="J6" s="1187"/>
      <c r="K6" s="1187"/>
      <c r="L6" s="1187"/>
      <c r="M6" s="1187"/>
      <c r="N6" s="1187"/>
      <c r="O6" s="1187"/>
      <c r="P6" s="1187"/>
      <c r="Q6" s="1187"/>
      <c r="R6" s="1187"/>
      <c r="S6" s="1187"/>
      <c r="T6" s="1187"/>
      <c r="U6" s="1187"/>
      <c r="V6" s="1187"/>
      <c r="W6" s="1187"/>
      <c r="X6" s="1187"/>
      <c r="Y6" s="1187"/>
      <c r="Z6" s="1187"/>
      <c r="AA6" s="1187"/>
      <c r="AB6" s="1086"/>
    </row>
    <row r="7" spans="1:28" ht="15.75" customHeight="1">
      <c r="A7" s="1131" t="s">
        <v>128</v>
      </c>
      <c r="B7" s="1186"/>
      <c r="C7" s="1187"/>
      <c r="D7" s="1187"/>
      <c r="E7" s="1187"/>
      <c r="F7" s="1187"/>
      <c r="G7" s="1187"/>
      <c r="H7" s="1187"/>
      <c r="I7" s="1187"/>
      <c r="J7" s="1187"/>
      <c r="K7" s="1187"/>
      <c r="L7" s="1187"/>
      <c r="M7" s="1187"/>
      <c r="N7" s="1187"/>
      <c r="O7" s="1187"/>
      <c r="P7" s="1187"/>
      <c r="Q7" s="1187"/>
      <c r="R7" s="1187"/>
      <c r="S7" s="1187"/>
      <c r="T7" s="1187"/>
      <c r="U7" s="1187"/>
      <c r="V7" s="1187"/>
      <c r="W7" s="1187"/>
      <c r="X7" s="1187"/>
      <c r="Y7" s="1187"/>
      <c r="Z7" s="1187"/>
      <c r="AA7" s="1187"/>
      <c r="AB7" s="1086"/>
    </row>
    <row r="8" spans="1:28" ht="15.75" customHeight="1">
      <c r="A8" s="1131" t="s">
        <v>933</v>
      </c>
      <c r="B8" s="1186"/>
      <c r="C8" s="1187"/>
      <c r="D8" s="1187"/>
      <c r="E8" s="1187"/>
      <c r="F8" s="1187"/>
      <c r="G8" s="1187"/>
      <c r="H8" s="1187"/>
      <c r="I8" s="1187"/>
      <c r="J8" s="1187"/>
      <c r="K8" s="1187"/>
      <c r="L8" s="1187"/>
      <c r="M8" s="1187"/>
      <c r="N8" s="1187"/>
      <c r="O8" s="1187"/>
      <c r="P8" s="1187"/>
      <c r="Q8" s="1187"/>
      <c r="R8" s="1187"/>
      <c r="S8" s="1187"/>
      <c r="T8" s="1187"/>
      <c r="U8" s="1187"/>
      <c r="V8" s="1187"/>
      <c r="W8" s="1187"/>
      <c r="X8" s="1187"/>
      <c r="Y8" s="1187"/>
      <c r="Z8" s="1187"/>
      <c r="AA8" s="1187"/>
      <c r="AB8" s="1086"/>
    </row>
    <row r="9" spans="1:28" ht="15.75" customHeight="1">
      <c r="A9" s="1084" t="s">
        <v>934</v>
      </c>
      <c r="B9" s="1186">
        <v>0</v>
      </c>
      <c r="C9" s="1187">
        <v>0</v>
      </c>
      <c r="D9" s="1187">
        <v>0</v>
      </c>
      <c r="E9" s="1187">
        <v>0</v>
      </c>
      <c r="F9" s="1187">
        <v>0</v>
      </c>
      <c r="G9" s="1187">
        <v>0</v>
      </c>
      <c r="H9" s="1187">
        <v>0</v>
      </c>
      <c r="I9" s="1187">
        <v>0</v>
      </c>
      <c r="J9" s="1187">
        <v>0</v>
      </c>
      <c r="K9" s="1187">
        <v>0</v>
      </c>
      <c r="L9" s="1187">
        <v>0</v>
      </c>
      <c r="M9" s="1187">
        <v>0</v>
      </c>
      <c r="N9" s="1187">
        <v>0</v>
      </c>
      <c r="O9" s="1187">
        <v>0</v>
      </c>
      <c r="P9" s="1187">
        <v>0</v>
      </c>
      <c r="Q9" s="1187">
        <v>0</v>
      </c>
      <c r="R9" s="1187">
        <v>0</v>
      </c>
      <c r="S9" s="1187">
        <v>0</v>
      </c>
      <c r="T9" s="1187">
        <v>0</v>
      </c>
      <c r="U9" s="1187">
        <v>0</v>
      </c>
      <c r="V9" s="1187">
        <v>0</v>
      </c>
      <c r="W9" s="1187">
        <v>0</v>
      </c>
      <c r="X9" s="1187">
        <v>0</v>
      </c>
      <c r="Y9" s="1187">
        <v>0</v>
      </c>
      <c r="Z9" s="1187">
        <v>0</v>
      </c>
      <c r="AA9" s="1187">
        <v>0</v>
      </c>
      <c r="AB9" s="1086"/>
    </row>
    <row r="10" spans="1:28" ht="15.75" customHeight="1">
      <c r="A10" s="1084" t="s">
        <v>935</v>
      </c>
      <c r="B10" s="1186">
        <v>0</v>
      </c>
      <c r="C10" s="1187">
        <v>0</v>
      </c>
      <c r="D10" s="1187">
        <v>0</v>
      </c>
      <c r="E10" s="1187">
        <v>0</v>
      </c>
      <c r="F10" s="1187">
        <v>0</v>
      </c>
      <c r="G10" s="1187">
        <v>0</v>
      </c>
      <c r="H10" s="1187">
        <v>0</v>
      </c>
      <c r="I10" s="1187">
        <v>0</v>
      </c>
      <c r="J10" s="1187">
        <v>0</v>
      </c>
      <c r="K10" s="1187">
        <v>0</v>
      </c>
      <c r="L10" s="1187">
        <v>0</v>
      </c>
      <c r="M10" s="1187">
        <v>0</v>
      </c>
      <c r="N10" s="1187">
        <v>0</v>
      </c>
      <c r="O10" s="1187">
        <v>0</v>
      </c>
      <c r="P10" s="1187">
        <v>0</v>
      </c>
      <c r="Q10" s="1187">
        <v>0</v>
      </c>
      <c r="R10" s="1187">
        <v>0</v>
      </c>
      <c r="S10" s="1187">
        <v>0</v>
      </c>
      <c r="T10" s="1187">
        <v>0</v>
      </c>
      <c r="U10" s="1187">
        <v>0</v>
      </c>
      <c r="V10" s="1187">
        <v>0</v>
      </c>
      <c r="W10" s="1187">
        <v>0</v>
      </c>
      <c r="X10" s="1187">
        <v>0</v>
      </c>
      <c r="Y10" s="1187">
        <v>0</v>
      </c>
      <c r="Z10" s="1187">
        <v>0</v>
      </c>
      <c r="AA10" s="1187">
        <v>0</v>
      </c>
      <c r="AB10" s="1086"/>
    </row>
    <row r="11" spans="1:28" ht="15.75" customHeight="1">
      <c r="A11" s="1132" t="s">
        <v>849</v>
      </c>
      <c r="B11" s="1186"/>
      <c r="C11" s="1187"/>
      <c r="D11" s="1187"/>
      <c r="E11" s="1187"/>
      <c r="F11" s="1187"/>
      <c r="G11" s="1187"/>
      <c r="H11" s="1187"/>
      <c r="I11" s="1187"/>
      <c r="J11" s="1187"/>
      <c r="K11" s="1187"/>
      <c r="L11" s="1187"/>
      <c r="M11" s="1187"/>
      <c r="N11" s="1187"/>
      <c r="O11" s="1187"/>
      <c r="P11" s="1187"/>
      <c r="Q11" s="1187"/>
      <c r="R11" s="1187"/>
      <c r="S11" s="1187"/>
      <c r="T11" s="1187"/>
      <c r="U11" s="1187"/>
      <c r="V11" s="1187"/>
      <c r="W11" s="1187"/>
      <c r="X11" s="1187"/>
      <c r="Y11" s="1187"/>
      <c r="Z11" s="1187"/>
      <c r="AA11" s="1187"/>
      <c r="AB11" s="1086"/>
    </row>
    <row r="12" spans="1:28" ht="15.75" customHeight="1">
      <c r="A12" s="1081" t="s">
        <v>936</v>
      </c>
      <c r="B12" s="1186">
        <v>2.9999999999999997E-8</v>
      </c>
      <c r="C12" s="1187">
        <v>2.9999999999999997E-8</v>
      </c>
      <c r="D12" s="1187">
        <v>2.9999999999999997E-8</v>
      </c>
      <c r="E12" s="1187">
        <v>26248.119804999995</v>
      </c>
      <c r="F12" s="1187">
        <v>3.0300000000000002E-6</v>
      </c>
      <c r="G12" s="1187">
        <v>754.80824402999997</v>
      </c>
      <c r="H12" s="1187">
        <v>7517.1244863399997</v>
      </c>
      <c r="I12" s="1187">
        <v>5448.4276791900002</v>
      </c>
      <c r="J12" s="1187">
        <v>6077.7327984700005</v>
      </c>
      <c r="K12" s="1187">
        <v>24526.244269029998</v>
      </c>
      <c r="L12" s="1187">
        <v>25468.156769959998</v>
      </c>
      <c r="M12" s="1187">
        <v>36048.302312550004</v>
      </c>
      <c r="N12" s="1187">
        <v>49253.201125410007</v>
      </c>
      <c r="O12" s="1187">
        <v>55765.204014100003</v>
      </c>
      <c r="P12" s="1187">
        <v>56375.782639559999</v>
      </c>
      <c r="Q12" s="1187">
        <v>33633.473632389992</v>
      </c>
      <c r="R12" s="1187">
        <v>44249.964929270005</v>
      </c>
      <c r="S12" s="1187">
        <v>36375.295994460001</v>
      </c>
      <c r="T12" s="1187">
        <v>40758.328478169999</v>
      </c>
      <c r="U12" s="1187">
        <v>50642.203094990007</v>
      </c>
      <c r="V12" s="1187">
        <v>37987.798810779997</v>
      </c>
      <c r="W12" s="1187">
        <v>48422.62757764</v>
      </c>
      <c r="X12" s="1187">
        <v>78659.329693079984</v>
      </c>
      <c r="Y12" s="1187">
        <v>58930.528661420009</v>
      </c>
      <c r="Z12" s="1187">
        <v>50232.877124719998</v>
      </c>
      <c r="AA12" s="1187">
        <v>55373.842081679999</v>
      </c>
      <c r="AB12" s="1086"/>
    </row>
    <row r="13" spans="1:28" ht="15.75" customHeight="1">
      <c r="A13" s="1081" t="s">
        <v>937</v>
      </c>
      <c r="B13" s="1186">
        <v>1E-8</v>
      </c>
      <c r="C13" s="1187">
        <v>1E-8</v>
      </c>
      <c r="D13" s="1187">
        <v>1E-8</v>
      </c>
      <c r="E13" s="1187">
        <v>26248.11980498</v>
      </c>
      <c r="F13" s="1187">
        <v>1.0100000000000001E-6</v>
      </c>
      <c r="G13" s="1187">
        <v>754.80824200999996</v>
      </c>
      <c r="H13" s="1187">
        <v>4158.1804549999997</v>
      </c>
      <c r="I13" s="1187">
        <v>4182.8434690000004</v>
      </c>
      <c r="J13" s="1187">
        <v>2582.721344</v>
      </c>
      <c r="K13" s="1187">
        <v>23187.216691939997</v>
      </c>
      <c r="L13" s="1187">
        <v>24199.051619819998</v>
      </c>
      <c r="M13" s="1187">
        <v>35235.591935669996</v>
      </c>
      <c r="N13" s="1187">
        <v>48242.906253709996</v>
      </c>
      <c r="O13" s="1187">
        <v>53993.830005050004</v>
      </c>
      <c r="P13" s="1187">
        <v>49758.902262819996</v>
      </c>
      <c r="Q13" s="1187">
        <v>31693.619569279999</v>
      </c>
      <c r="R13" s="1187">
        <v>42759.729211290003</v>
      </c>
      <c r="S13" s="1187">
        <v>33912.282794830004</v>
      </c>
      <c r="T13" s="1187">
        <v>36164.188906989999</v>
      </c>
      <c r="U13" s="1187">
        <v>46085.75473714</v>
      </c>
      <c r="V13" s="1187">
        <v>33253.382148999997</v>
      </c>
      <c r="W13" s="1187">
        <v>44760.056461389999</v>
      </c>
      <c r="X13" s="1187">
        <v>72191.364353489989</v>
      </c>
      <c r="Y13" s="1187">
        <v>53686.991157160002</v>
      </c>
      <c r="Z13" s="1187">
        <v>40205.898557649998</v>
      </c>
      <c r="AA13" s="1187">
        <v>48899.942227890002</v>
      </c>
      <c r="AB13" s="1086"/>
    </row>
    <row r="14" spans="1:28" ht="15.75" customHeight="1">
      <c r="A14" s="1084" t="s">
        <v>930</v>
      </c>
      <c r="B14" s="1186">
        <v>1E-8</v>
      </c>
      <c r="C14" s="1187">
        <v>1E-8</v>
      </c>
      <c r="D14" s="1187">
        <v>1E-8</v>
      </c>
      <c r="E14" s="1187">
        <v>26248.11980498</v>
      </c>
      <c r="F14" s="1187">
        <v>1.0100000000000001E-6</v>
      </c>
      <c r="G14" s="1187">
        <v>754.80824200999996</v>
      </c>
      <c r="H14" s="1187">
        <v>4158.1804549999997</v>
      </c>
      <c r="I14" s="1187">
        <v>4182.8434690000004</v>
      </c>
      <c r="J14" s="1187">
        <v>2582.721344</v>
      </c>
      <c r="K14" s="1187">
        <v>23187.216691939997</v>
      </c>
      <c r="L14" s="1187">
        <v>24199.051619819998</v>
      </c>
      <c r="M14" s="1187">
        <v>35235.591935669996</v>
      </c>
      <c r="N14" s="1187">
        <v>48242.906253709996</v>
      </c>
      <c r="O14" s="1187">
        <v>53993.830005050004</v>
      </c>
      <c r="P14" s="1187">
        <v>49758.902262819996</v>
      </c>
      <c r="Q14" s="1187">
        <v>31693.619569279999</v>
      </c>
      <c r="R14" s="1187">
        <v>42759.729211290003</v>
      </c>
      <c r="S14" s="1187">
        <v>33912.282794830004</v>
      </c>
      <c r="T14" s="1187">
        <v>36164.188906989999</v>
      </c>
      <c r="U14" s="1187">
        <v>46085.75473714</v>
      </c>
      <c r="V14" s="1187">
        <v>33253.382148999997</v>
      </c>
      <c r="W14" s="1187">
        <v>44760.056461389999</v>
      </c>
      <c r="X14" s="1187">
        <v>72191.364353489989</v>
      </c>
      <c r="Y14" s="1187">
        <v>53686.991157160002</v>
      </c>
      <c r="Z14" s="1187">
        <v>40205.898557649998</v>
      </c>
      <c r="AA14" s="1187">
        <v>48899.942227890002</v>
      </c>
      <c r="AB14" s="1086"/>
    </row>
    <row r="15" spans="1:28" ht="15.75" customHeight="1">
      <c r="A15" s="1084" t="s">
        <v>934</v>
      </c>
      <c r="B15" s="1186">
        <v>0</v>
      </c>
      <c r="C15" s="1187">
        <v>0</v>
      </c>
      <c r="D15" s="1187">
        <v>0</v>
      </c>
      <c r="E15" s="1187">
        <v>0</v>
      </c>
      <c r="F15" s="1187">
        <v>0</v>
      </c>
      <c r="G15" s="1187">
        <v>0</v>
      </c>
      <c r="H15" s="1187">
        <v>0</v>
      </c>
      <c r="I15" s="1187">
        <v>0</v>
      </c>
      <c r="J15" s="1187">
        <v>0</v>
      </c>
      <c r="K15" s="1187">
        <v>0</v>
      </c>
      <c r="L15" s="1187">
        <v>0</v>
      </c>
      <c r="M15" s="1187">
        <v>0</v>
      </c>
      <c r="N15" s="1187">
        <v>0</v>
      </c>
      <c r="O15" s="1187">
        <v>0</v>
      </c>
      <c r="P15" s="1187">
        <v>0</v>
      </c>
      <c r="Q15" s="1187">
        <v>0</v>
      </c>
      <c r="R15" s="1187">
        <v>0</v>
      </c>
      <c r="S15" s="1187">
        <v>0</v>
      </c>
      <c r="T15" s="1187">
        <v>0</v>
      </c>
      <c r="U15" s="1187">
        <v>0</v>
      </c>
      <c r="V15" s="1187">
        <v>0</v>
      </c>
      <c r="W15" s="1187">
        <v>0</v>
      </c>
      <c r="X15" s="1187">
        <v>0</v>
      </c>
      <c r="Y15" s="1187">
        <v>0</v>
      </c>
      <c r="Z15" s="1187">
        <v>0</v>
      </c>
      <c r="AA15" s="1187">
        <v>0</v>
      </c>
      <c r="AB15" s="1086"/>
    </row>
    <row r="16" spans="1:28" ht="15.75" customHeight="1">
      <c r="A16" s="1084" t="s">
        <v>935</v>
      </c>
      <c r="B16" s="1186">
        <v>0</v>
      </c>
      <c r="C16" s="1187">
        <v>0</v>
      </c>
      <c r="D16" s="1187">
        <v>0</v>
      </c>
      <c r="E16" s="1187">
        <v>0</v>
      </c>
      <c r="F16" s="1187">
        <v>0</v>
      </c>
      <c r="G16" s="1187">
        <v>0</v>
      </c>
      <c r="H16" s="1187">
        <v>0</v>
      </c>
      <c r="I16" s="1187">
        <v>0</v>
      </c>
      <c r="J16" s="1187">
        <v>0</v>
      </c>
      <c r="K16" s="1187">
        <v>0</v>
      </c>
      <c r="L16" s="1187">
        <v>0</v>
      </c>
      <c r="M16" s="1187">
        <v>0</v>
      </c>
      <c r="N16" s="1187">
        <v>0</v>
      </c>
      <c r="O16" s="1187">
        <v>0</v>
      </c>
      <c r="P16" s="1187">
        <v>0</v>
      </c>
      <c r="Q16" s="1187">
        <v>0</v>
      </c>
      <c r="R16" s="1187">
        <v>0</v>
      </c>
      <c r="S16" s="1187">
        <v>0</v>
      </c>
      <c r="T16" s="1187">
        <v>0</v>
      </c>
      <c r="U16" s="1187">
        <v>0</v>
      </c>
      <c r="V16" s="1187">
        <v>0</v>
      </c>
      <c r="W16" s="1187">
        <v>0</v>
      </c>
      <c r="X16" s="1187">
        <v>0</v>
      </c>
      <c r="Y16" s="1187">
        <v>0</v>
      </c>
      <c r="Z16" s="1187">
        <v>0</v>
      </c>
      <c r="AA16" s="1187">
        <v>0</v>
      </c>
      <c r="AB16" s="1086"/>
    </row>
    <row r="17" spans="1:28" ht="15.75" customHeight="1">
      <c r="A17" s="1081" t="s">
        <v>938</v>
      </c>
      <c r="B17" s="1186">
        <v>1E-8</v>
      </c>
      <c r="C17" s="1187">
        <v>1E-8</v>
      </c>
      <c r="D17" s="1187">
        <v>1E-8</v>
      </c>
      <c r="E17" s="1187">
        <v>1E-8</v>
      </c>
      <c r="F17" s="1187">
        <v>1.0100000000000001E-6</v>
      </c>
      <c r="G17" s="1187">
        <v>1.0100000000000001E-6</v>
      </c>
      <c r="H17" s="1187">
        <v>1.0100000000000001E-6</v>
      </c>
      <c r="I17" s="1187">
        <v>1.0100000000000001E-6</v>
      </c>
      <c r="J17" s="1187">
        <v>1.0100000000000001E-6</v>
      </c>
      <c r="K17" s="1187">
        <v>1.0100000000000001E-6</v>
      </c>
      <c r="L17" s="1187">
        <v>1.0100000000000001E-6</v>
      </c>
      <c r="M17" s="1187">
        <v>1.0100000000000001E-6</v>
      </c>
      <c r="N17" s="1187">
        <v>1.0100000000000001E-6</v>
      </c>
      <c r="O17" s="1187">
        <v>1.0100000000000001E-6</v>
      </c>
      <c r="P17" s="1187">
        <v>1.0100000000000001E-6</v>
      </c>
      <c r="Q17" s="1187">
        <v>1.0100000000000001E-6</v>
      </c>
      <c r="R17" s="1187">
        <v>1.0100000000000001E-6</v>
      </c>
      <c r="S17" s="1187">
        <v>1.0100000000000001E-6</v>
      </c>
      <c r="T17" s="1187">
        <v>1.0100000000000001E-6</v>
      </c>
      <c r="U17" s="1187">
        <v>1.0100000000000001E-6</v>
      </c>
      <c r="V17" s="1187">
        <v>1.0100000000000001E-6</v>
      </c>
      <c r="W17" s="1187">
        <v>1.0100000000000001E-6</v>
      </c>
      <c r="X17" s="1187">
        <v>1.0100000000000001E-6</v>
      </c>
      <c r="Y17" s="1187">
        <v>1.0100000000000001E-6</v>
      </c>
      <c r="Z17" s="1187">
        <v>1.0100000000000001E-6</v>
      </c>
      <c r="AA17" s="1187">
        <v>1.0100000000000001E-6</v>
      </c>
      <c r="AB17" s="1086"/>
    </row>
    <row r="18" spans="1:28" ht="15.75" customHeight="1">
      <c r="A18" s="1084" t="s">
        <v>930</v>
      </c>
      <c r="B18" s="1186">
        <v>1E-8</v>
      </c>
      <c r="C18" s="1187">
        <v>1E-8</v>
      </c>
      <c r="D18" s="1187">
        <v>1E-8</v>
      </c>
      <c r="E18" s="1187">
        <v>1E-8</v>
      </c>
      <c r="F18" s="1187">
        <v>1.0100000000000001E-6</v>
      </c>
      <c r="G18" s="1187">
        <v>1.0100000000000001E-6</v>
      </c>
      <c r="H18" s="1187">
        <v>1.0100000000000001E-6</v>
      </c>
      <c r="I18" s="1187">
        <v>1.0100000000000001E-6</v>
      </c>
      <c r="J18" s="1187">
        <v>1.0100000000000001E-6</v>
      </c>
      <c r="K18" s="1187">
        <v>1.0100000000000001E-6</v>
      </c>
      <c r="L18" s="1187">
        <v>1.0100000000000001E-6</v>
      </c>
      <c r="M18" s="1187">
        <v>1.0100000000000001E-6</v>
      </c>
      <c r="N18" s="1187">
        <v>1.0100000000000001E-6</v>
      </c>
      <c r="O18" s="1187">
        <v>1.0100000000000001E-6</v>
      </c>
      <c r="P18" s="1187">
        <v>1.0100000000000001E-6</v>
      </c>
      <c r="Q18" s="1187">
        <v>1.0100000000000001E-6</v>
      </c>
      <c r="R18" s="1187">
        <v>1.0100000000000001E-6</v>
      </c>
      <c r="S18" s="1187">
        <v>1.0100000000000001E-6</v>
      </c>
      <c r="T18" s="1187">
        <v>1.0100000000000001E-6</v>
      </c>
      <c r="U18" s="1187">
        <v>1.0100000000000001E-6</v>
      </c>
      <c r="V18" s="1187">
        <v>1.0100000000000001E-6</v>
      </c>
      <c r="W18" s="1187">
        <v>1.0100000000000001E-6</v>
      </c>
      <c r="X18" s="1187">
        <v>1.0100000000000001E-6</v>
      </c>
      <c r="Y18" s="1187">
        <v>1.0100000000000001E-6</v>
      </c>
      <c r="Z18" s="1187">
        <v>1.0100000000000001E-6</v>
      </c>
      <c r="AA18" s="1187">
        <v>1.0100000000000001E-6</v>
      </c>
      <c r="AB18" s="1086"/>
    </row>
    <row r="19" spans="1:28" ht="15.75" customHeight="1">
      <c r="A19" s="1084" t="s">
        <v>934</v>
      </c>
      <c r="B19" s="1186">
        <v>0</v>
      </c>
      <c r="C19" s="1187">
        <v>0</v>
      </c>
      <c r="D19" s="1187">
        <v>0</v>
      </c>
      <c r="E19" s="1187">
        <v>0</v>
      </c>
      <c r="F19" s="1187">
        <v>0</v>
      </c>
      <c r="G19" s="1187">
        <v>0</v>
      </c>
      <c r="H19" s="1187">
        <v>0</v>
      </c>
      <c r="I19" s="1187">
        <v>0</v>
      </c>
      <c r="J19" s="1187">
        <v>0</v>
      </c>
      <c r="K19" s="1187">
        <v>0</v>
      </c>
      <c r="L19" s="1187">
        <v>0</v>
      </c>
      <c r="M19" s="1187">
        <v>0</v>
      </c>
      <c r="N19" s="1187">
        <v>0</v>
      </c>
      <c r="O19" s="1187">
        <v>0</v>
      </c>
      <c r="P19" s="1187">
        <v>0</v>
      </c>
      <c r="Q19" s="1187">
        <v>0</v>
      </c>
      <c r="R19" s="1187">
        <v>0</v>
      </c>
      <c r="S19" s="1187">
        <v>0</v>
      </c>
      <c r="T19" s="1187">
        <v>0</v>
      </c>
      <c r="U19" s="1187">
        <v>0</v>
      </c>
      <c r="V19" s="1187">
        <v>0</v>
      </c>
      <c r="W19" s="1187">
        <v>0</v>
      </c>
      <c r="X19" s="1187">
        <v>0</v>
      </c>
      <c r="Y19" s="1187">
        <v>0</v>
      </c>
      <c r="Z19" s="1187">
        <v>0</v>
      </c>
      <c r="AA19" s="1187">
        <v>0</v>
      </c>
      <c r="AB19" s="1086"/>
    </row>
    <row r="20" spans="1:28" ht="15.75" customHeight="1">
      <c r="A20" s="1084" t="s">
        <v>935</v>
      </c>
      <c r="B20" s="1186">
        <v>0</v>
      </c>
      <c r="C20" s="1187">
        <v>0</v>
      </c>
      <c r="D20" s="1187">
        <v>0</v>
      </c>
      <c r="E20" s="1187">
        <v>0</v>
      </c>
      <c r="F20" s="1187">
        <v>0</v>
      </c>
      <c r="G20" s="1187">
        <v>0</v>
      </c>
      <c r="H20" s="1187">
        <v>0</v>
      </c>
      <c r="I20" s="1187">
        <v>0</v>
      </c>
      <c r="J20" s="1187">
        <v>0</v>
      </c>
      <c r="K20" s="1187">
        <v>0</v>
      </c>
      <c r="L20" s="1187">
        <v>0</v>
      </c>
      <c r="M20" s="1187">
        <v>0</v>
      </c>
      <c r="N20" s="1187">
        <v>0</v>
      </c>
      <c r="O20" s="1187">
        <v>0</v>
      </c>
      <c r="P20" s="1187">
        <v>0</v>
      </c>
      <c r="Q20" s="1187">
        <v>0</v>
      </c>
      <c r="R20" s="1187">
        <v>0</v>
      </c>
      <c r="S20" s="1187">
        <v>0</v>
      </c>
      <c r="T20" s="1187">
        <v>0</v>
      </c>
      <c r="U20" s="1187">
        <v>0</v>
      </c>
      <c r="V20" s="1187">
        <v>0</v>
      </c>
      <c r="W20" s="1187">
        <v>0</v>
      </c>
      <c r="X20" s="1187">
        <v>0</v>
      </c>
      <c r="Y20" s="1187">
        <v>0</v>
      </c>
      <c r="Z20" s="1187">
        <v>0</v>
      </c>
      <c r="AA20" s="1187">
        <v>0</v>
      </c>
      <c r="AB20" s="1086"/>
    </row>
    <row r="21" spans="1:28" ht="15.75" customHeight="1">
      <c r="A21" s="1081"/>
      <c r="B21" s="1186"/>
      <c r="C21" s="1187"/>
      <c r="D21" s="1187"/>
      <c r="E21" s="1187"/>
      <c r="F21" s="1187"/>
      <c r="G21" s="1187"/>
      <c r="H21" s="1187"/>
      <c r="I21" s="1187"/>
      <c r="J21" s="1187"/>
      <c r="K21" s="1187"/>
      <c r="L21" s="1187"/>
      <c r="M21" s="1187"/>
      <c r="N21" s="1187"/>
      <c r="O21" s="1187"/>
      <c r="P21" s="1187"/>
      <c r="Q21" s="1187"/>
      <c r="R21" s="1187"/>
      <c r="S21" s="1187"/>
      <c r="T21" s="1187"/>
      <c r="U21" s="1187"/>
      <c r="V21" s="1187"/>
      <c r="W21" s="1187"/>
      <c r="X21" s="1187"/>
      <c r="Y21" s="1187"/>
      <c r="Z21" s="1187"/>
      <c r="AA21" s="1187"/>
      <c r="AB21" s="1086"/>
    </row>
    <row r="22" spans="1:28" ht="15.75" customHeight="1">
      <c r="A22" s="1081" t="s">
        <v>939</v>
      </c>
      <c r="B22" s="1186">
        <v>1E-8</v>
      </c>
      <c r="C22" s="1187">
        <v>1E-8</v>
      </c>
      <c r="D22" s="1187">
        <v>1E-8</v>
      </c>
      <c r="E22" s="1187">
        <v>1E-8</v>
      </c>
      <c r="F22" s="1187">
        <v>1.0100000000000001E-6</v>
      </c>
      <c r="G22" s="1187">
        <v>1.0100000000000001E-6</v>
      </c>
      <c r="H22" s="1187">
        <v>3358.9440303299998</v>
      </c>
      <c r="I22" s="1187">
        <v>1265.58420918</v>
      </c>
      <c r="J22" s="1187">
        <v>3495.0114534600002</v>
      </c>
      <c r="K22" s="1187">
        <v>1339.02757608</v>
      </c>
      <c r="L22" s="1187">
        <v>1269.1051491300002</v>
      </c>
      <c r="M22" s="1187">
        <v>812.71037587000001</v>
      </c>
      <c r="N22" s="1187">
        <v>1010.29487069</v>
      </c>
      <c r="O22" s="1187">
        <v>1771.37400804</v>
      </c>
      <c r="P22" s="1187">
        <v>6616.8803757299993</v>
      </c>
      <c r="Q22" s="1187">
        <v>1939.8540621</v>
      </c>
      <c r="R22" s="1187">
        <v>1490.2357169700001</v>
      </c>
      <c r="S22" s="1187">
        <v>2463.0131986199999</v>
      </c>
      <c r="T22" s="1187">
        <v>4594.1395701700003</v>
      </c>
      <c r="U22" s="1187">
        <v>4556.4483568400001</v>
      </c>
      <c r="V22" s="1187">
        <v>4734.4166607700008</v>
      </c>
      <c r="W22" s="1187">
        <v>3662.5711152399999</v>
      </c>
      <c r="X22" s="1187">
        <v>6467.9653385800002</v>
      </c>
      <c r="Y22" s="1187">
        <v>5243.5375032499996</v>
      </c>
      <c r="Z22" s="1187">
        <v>10026.978566059999</v>
      </c>
      <c r="AA22" s="1187">
        <v>6473.8998527800004</v>
      </c>
      <c r="AB22" s="1086"/>
    </row>
    <row r="23" spans="1:28" ht="15.75" customHeight="1">
      <c r="A23" s="1084" t="s">
        <v>940</v>
      </c>
      <c r="B23" s="1186">
        <v>1E-8</v>
      </c>
      <c r="C23" s="1187">
        <v>1E-8</v>
      </c>
      <c r="D23" s="1187">
        <v>1E-8</v>
      </c>
      <c r="E23" s="1187">
        <v>1E-8</v>
      </c>
      <c r="F23" s="1187">
        <v>1.0100000000000001E-6</v>
      </c>
      <c r="G23" s="1187">
        <v>1.0100000000000001E-6</v>
      </c>
      <c r="H23" s="1187">
        <v>3358.9440303299998</v>
      </c>
      <c r="I23" s="1187">
        <v>1265.58420918</v>
      </c>
      <c r="J23" s="1187">
        <v>3495.0114534600002</v>
      </c>
      <c r="K23" s="1187">
        <v>1339.02757608</v>
      </c>
      <c r="L23" s="1187">
        <v>1269.1051491300002</v>
      </c>
      <c r="M23" s="1187">
        <v>812.71037587000001</v>
      </c>
      <c r="N23" s="1187">
        <v>1010.29487069</v>
      </c>
      <c r="O23" s="1187">
        <v>1771.37400804</v>
      </c>
      <c r="P23" s="1187">
        <v>6616.8803757299993</v>
      </c>
      <c r="Q23" s="1187">
        <v>1939.8540621</v>
      </c>
      <c r="R23" s="1187">
        <v>1490.2357169700001</v>
      </c>
      <c r="S23" s="1187">
        <v>2463.0131986199999</v>
      </c>
      <c r="T23" s="1187">
        <v>4594.1395701700003</v>
      </c>
      <c r="U23" s="1187">
        <v>4556.4483568400001</v>
      </c>
      <c r="V23" s="1187">
        <v>4734.4166607700008</v>
      </c>
      <c r="W23" s="1187">
        <v>3662.5711152399999</v>
      </c>
      <c r="X23" s="1187">
        <v>6467.9653385800002</v>
      </c>
      <c r="Y23" s="1187">
        <v>5243.5375032499996</v>
      </c>
      <c r="Z23" s="1187">
        <v>10026.978566059999</v>
      </c>
      <c r="AA23" s="1187">
        <v>6473.8998527800004</v>
      </c>
      <c r="AB23" s="1086"/>
    </row>
    <row r="24" spans="1:28" ht="15.75" customHeight="1">
      <c r="A24" s="1084" t="s">
        <v>941</v>
      </c>
      <c r="B24" s="1186"/>
      <c r="C24" s="1187"/>
      <c r="D24" s="1187"/>
      <c r="E24" s="1187"/>
      <c r="F24" s="1187"/>
      <c r="G24" s="1187"/>
      <c r="H24" s="1187"/>
      <c r="I24" s="1187"/>
      <c r="J24" s="1187"/>
      <c r="K24" s="1187"/>
      <c r="L24" s="1187"/>
      <c r="M24" s="1187"/>
      <c r="N24" s="1187"/>
      <c r="O24" s="1187"/>
      <c r="P24" s="1187"/>
      <c r="Q24" s="1187"/>
      <c r="R24" s="1187"/>
      <c r="S24" s="1187"/>
      <c r="T24" s="1187"/>
      <c r="U24" s="1187"/>
      <c r="V24" s="1187"/>
      <c r="W24" s="1187"/>
      <c r="X24" s="1187"/>
      <c r="Y24" s="1187"/>
      <c r="Z24" s="1187"/>
      <c r="AA24" s="1187"/>
      <c r="AB24" s="1086"/>
    </row>
    <row r="25" spans="1:28" ht="15.75" customHeight="1">
      <c r="A25" s="1084" t="s">
        <v>942</v>
      </c>
      <c r="B25" s="1186"/>
      <c r="C25" s="1187"/>
      <c r="D25" s="1187"/>
      <c r="E25" s="1187"/>
      <c r="F25" s="1187"/>
      <c r="G25" s="1187"/>
      <c r="H25" s="1187"/>
      <c r="I25" s="1187"/>
      <c r="J25" s="1187"/>
      <c r="K25" s="1187"/>
      <c r="L25" s="1187"/>
      <c r="M25" s="1187"/>
      <c r="N25" s="1187"/>
      <c r="O25" s="1187"/>
      <c r="P25" s="1187"/>
      <c r="Q25" s="1187"/>
      <c r="R25" s="1187"/>
      <c r="S25" s="1187"/>
      <c r="T25" s="1187"/>
      <c r="U25" s="1187"/>
      <c r="V25" s="1187"/>
      <c r="W25" s="1187"/>
      <c r="X25" s="1187"/>
      <c r="Y25" s="1187"/>
      <c r="Z25" s="1187"/>
      <c r="AA25" s="1187"/>
      <c r="AB25" s="1086"/>
    </row>
    <row r="26" spans="1:28" ht="15.75" customHeight="1">
      <c r="A26" s="1084" t="s">
        <v>943</v>
      </c>
      <c r="B26" s="1186"/>
      <c r="C26" s="1187"/>
      <c r="D26" s="1187"/>
      <c r="E26" s="1187"/>
      <c r="F26" s="1187"/>
      <c r="G26" s="1187"/>
      <c r="H26" s="1187"/>
      <c r="I26" s="1187"/>
      <c r="J26" s="1187"/>
      <c r="K26" s="1187"/>
      <c r="L26" s="1187"/>
      <c r="M26" s="1187"/>
      <c r="N26" s="1187"/>
      <c r="O26" s="1187"/>
      <c r="P26" s="1187"/>
      <c r="Q26" s="1187"/>
      <c r="R26" s="1187"/>
      <c r="S26" s="1187"/>
      <c r="T26" s="1187"/>
      <c r="U26" s="1187"/>
      <c r="V26" s="1187"/>
      <c r="W26" s="1187"/>
      <c r="X26" s="1187"/>
      <c r="Y26" s="1187"/>
      <c r="Z26" s="1187"/>
      <c r="AA26" s="1187"/>
      <c r="AB26" s="1086"/>
    </row>
    <row r="27" spans="1:28" ht="15.75" customHeight="1">
      <c r="A27" s="1084"/>
      <c r="B27" s="1186"/>
      <c r="C27" s="1187"/>
      <c r="D27" s="1187"/>
      <c r="E27" s="1187"/>
      <c r="F27" s="1187"/>
      <c r="G27" s="1187"/>
      <c r="H27" s="1187"/>
      <c r="I27" s="1187"/>
      <c r="J27" s="1187"/>
      <c r="K27" s="1187"/>
      <c r="L27" s="1187"/>
      <c r="M27" s="1187"/>
      <c r="N27" s="1187"/>
      <c r="O27" s="1187"/>
      <c r="P27" s="1187"/>
      <c r="Q27" s="1187"/>
      <c r="R27" s="1187"/>
      <c r="S27" s="1187"/>
      <c r="T27" s="1187"/>
      <c r="U27" s="1187"/>
      <c r="V27" s="1187"/>
      <c r="W27" s="1187"/>
      <c r="X27" s="1187"/>
      <c r="Y27" s="1187"/>
      <c r="Z27" s="1187"/>
      <c r="AA27" s="1187"/>
      <c r="AB27" s="1086"/>
    </row>
    <row r="28" spans="1:28" ht="15.75" customHeight="1">
      <c r="A28" s="1081" t="s">
        <v>944</v>
      </c>
      <c r="B28" s="1186">
        <v>0</v>
      </c>
      <c r="C28" s="1187">
        <v>0</v>
      </c>
      <c r="D28" s="1187">
        <v>0</v>
      </c>
      <c r="E28" s="1187">
        <v>0</v>
      </c>
      <c r="F28" s="1187">
        <v>0</v>
      </c>
      <c r="G28" s="1187">
        <v>0</v>
      </c>
      <c r="H28" s="1187">
        <v>0</v>
      </c>
      <c r="I28" s="1187">
        <v>0</v>
      </c>
      <c r="J28" s="1187">
        <v>0</v>
      </c>
      <c r="K28" s="1187">
        <v>0</v>
      </c>
      <c r="L28" s="1187">
        <v>0</v>
      </c>
      <c r="M28" s="1187">
        <v>0</v>
      </c>
      <c r="N28" s="1187">
        <v>0</v>
      </c>
      <c r="O28" s="1187">
        <v>0</v>
      </c>
      <c r="P28" s="1187">
        <v>0</v>
      </c>
      <c r="Q28" s="1187">
        <v>0</v>
      </c>
      <c r="R28" s="1187">
        <v>0</v>
      </c>
      <c r="S28" s="1187">
        <v>0</v>
      </c>
      <c r="T28" s="1187">
        <v>9.9999999999999995E-7</v>
      </c>
      <c r="U28" s="1187">
        <v>9.9999999999999995E-7</v>
      </c>
      <c r="V28" s="1187">
        <v>9.9999999999999995E-7</v>
      </c>
      <c r="W28" s="1187">
        <v>9.9999999999999995E-7</v>
      </c>
      <c r="X28" s="1187">
        <v>9.9999999999999995E-7</v>
      </c>
      <c r="Y28" s="1187">
        <v>9.9999999999999995E-7</v>
      </c>
      <c r="Z28" s="1187">
        <v>9.9999999999999995E-7</v>
      </c>
      <c r="AA28" s="1187">
        <v>9.9999999999999995E-7</v>
      </c>
      <c r="AB28" s="1086"/>
    </row>
    <row r="29" spans="1:28" ht="15.75" customHeight="1">
      <c r="A29" s="1084" t="s">
        <v>998</v>
      </c>
      <c r="B29" s="1186">
        <v>0</v>
      </c>
      <c r="C29" s="1187">
        <v>0</v>
      </c>
      <c r="D29" s="1187">
        <v>0</v>
      </c>
      <c r="E29" s="1187">
        <v>0</v>
      </c>
      <c r="F29" s="1187">
        <v>0</v>
      </c>
      <c r="G29" s="1187">
        <v>0</v>
      </c>
      <c r="H29" s="1187">
        <v>0</v>
      </c>
      <c r="I29" s="1187">
        <v>0</v>
      </c>
      <c r="J29" s="1187">
        <v>0</v>
      </c>
      <c r="K29" s="1187">
        <v>0</v>
      </c>
      <c r="L29" s="1187">
        <v>0</v>
      </c>
      <c r="M29" s="1187">
        <v>0</v>
      </c>
      <c r="N29" s="1187">
        <v>0</v>
      </c>
      <c r="O29" s="1187">
        <v>0</v>
      </c>
      <c r="P29" s="1187">
        <v>0</v>
      </c>
      <c r="Q29" s="1187">
        <v>0</v>
      </c>
      <c r="R29" s="1187">
        <v>0</v>
      </c>
      <c r="S29" s="1187">
        <v>0</v>
      </c>
      <c r="T29" s="1187">
        <v>0</v>
      </c>
      <c r="U29" s="1187">
        <v>0</v>
      </c>
      <c r="V29" s="1187">
        <v>0</v>
      </c>
      <c r="W29" s="1187">
        <v>0</v>
      </c>
      <c r="X29" s="1187">
        <v>0</v>
      </c>
      <c r="Y29" s="1187">
        <v>0</v>
      </c>
      <c r="Z29" s="1187">
        <v>0</v>
      </c>
      <c r="AA29" s="1187">
        <v>0</v>
      </c>
      <c r="AB29" s="1086"/>
    </row>
    <row r="30" spans="1:28" ht="15.75" customHeight="1">
      <c r="A30" s="1084" t="s">
        <v>946</v>
      </c>
      <c r="B30" s="1186">
        <v>0</v>
      </c>
      <c r="C30" s="1187">
        <v>0</v>
      </c>
      <c r="D30" s="1187">
        <v>0</v>
      </c>
      <c r="E30" s="1187">
        <v>0</v>
      </c>
      <c r="F30" s="1187">
        <v>0</v>
      </c>
      <c r="G30" s="1187">
        <v>0</v>
      </c>
      <c r="H30" s="1187">
        <v>0</v>
      </c>
      <c r="I30" s="1187">
        <v>0</v>
      </c>
      <c r="J30" s="1187">
        <v>0</v>
      </c>
      <c r="K30" s="1187">
        <v>0</v>
      </c>
      <c r="L30" s="1187">
        <v>0</v>
      </c>
      <c r="M30" s="1187">
        <v>0</v>
      </c>
      <c r="N30" s="1187">
        <v>0</v>
      </c>
      <c r="O30" s="1187">
        <v>0</v>
      </c>
      <c r="P30" s="1187">
        <v>0</v>
      </c>
      <c r="Q30" s="1187">
        <v>0</v>
      </c>
      <c r="R30" s="1187">
        <v>0</v>
      </c>
      <c r="S30" s="1187">
        <v>0</v>
      </c>
      <c r="T30" s="1187">
        <v>9.9999999999999995E-7</v>
      </c>
      <c r="U30" s="1187">
        <v>9.9999999999999995E-7</v>
      </c>
      <c r="V30" s="1187">
        <v>9.9999999999999995E-7</v>
      </c>
      <c r="W30" s="1187">
        <v>9.9999999999999995E-7</v>
      </c>
      <c r="X30" s="1187">
        <v>9.9999999999999995E-7</v>
      </c>
      <c r="Y30" s="1187">
        <v>9.9999999999999995E-7</v>
      </c>
      <c r="Z30" s="1187">
        <v>9.9999999999999995E-7</v>
      </c>
      <c r="AA30" s="1187">
        <v>9.9999999999999995E-7</v>
      </c>
      <c r="AB30" s="1086"/>
    </row>
    <row r="31" spans="1:28" ht="15.75" customHeight="1">
      <c r="A31" s="1090"/>
      <c r="B31" s="1186"/>
      <c r="C31" s="1187"/>
      <c r="D31" s="1187"/>
      <c r="E31" s="1187"/>
      <c r="F31" s="1187"/>
      <c r="G31" s="1187"/>
      <c r="H31" s="1187"/>
      <c r="I31" s="1187"/>
      <c r="J31" s="1187"/>
      <c r="K31" s="1187"/>
      <c r="L31" s="1187"/>
      <c r="M31" s="1187"/>
      <c r="N31" s="1187"/>
      <c r="O31" s="1187"/>
      <c r="P31" s="1187"/>
      <c r="Q31" s="1187"/>
      <c r="R31" s="1187"/>
      <c r="S31" s="1187"/>
      <c r="T31" s="1187"/>
      <c r="U31" s="1187"/>
      <c r="V31" s="1187"/>
      <c r="W31" s="1187"/>
      <c r="X31" s="1187"/>
      <c r="Y31" s="1187"/>
      <c r="Z31" s="1187"/>
      <c r="AA31" s="1187"/>
      <c r="AB31" s="1086"/>
    </row>
    <row r="32" spans="1:28" ht="15.75" customHeight="1">
      <c r="A32" s="1081" t="s">
        <v>947</v>
      </c>
      <c r="B32" s="1186">
        <v>0</v>
      </c>
      <c r="C32" s="1187">
        <v>0</v>
      </c>
      <c r="D32" s="1187">
        <v>0</v>
      </c>
      <c r="E32" s="1187">
        <v>0</v>
      </c>
      <c r="F32" s="1187">
        <v>0</v>
      </c>
      <c r="G32" s="1187">
        <v>0</v>
      </c>
      <c r="H32" s="1187">
        <v>0</v>
      </c>
      <c r="I32" s="1187">
        <v>0</v>
      </c>
      <c r="J32" s="1187">
        <v>0</v>
      </c>
      <c r="K32" s="1187">
        <v>5530</v>
      </c>
      <c r="L32" s="1187">
        <v>5530</v>
      </c>
      <c r="M32" s="1187">
        <v>5530</v>
      </c>
      <c r="N32" s="1187">
        <v>5530</v>
      </c>
      <c r="O32" s="1187">
        <v>5530</v>
      </c>
      <c r="P32" s="1187">
        <v>5530</v>
      </c>
      <c r="Q32" s="1187">
        <v>5530</v>
      </c>
      <c r="R32" s="1187">
        <v>5530</v>
      </c>
      <c r="S32" s="1187">
        <v>5530</v>
      </c>
      <c r="T32" s="1187">
        <v>5530</v>
      </c>
      <c r="U32" s="1187">
        <v>5530</v>
      </c>
      <c r="V32" s="1187">
        <v>5530</v>
      </c>
      <c r="W32" s="1187">
        <v>5530</v>
      </c>
      <c r="X32" s="1187">
        <v>5530</v>
      </c>
      <c r="Y32" s="1187">
        <v>5530</v>
      </c>
      <c r="Z32" s="1187">
        <v>5530</v>
      </c>
      <c r="AA32" s="1187">
        <v>5530</v>
      </c>
      <c r="AB32" s="1086"/>
    </row>
    <row r="33" spans="1:28" ht="15.75" customHeight="1">
      <c r="A33" s="1084" t="s">
        <v>948</v>
      </c>
      <c r="B33" s="1186">
        <v>0</v>
      </c>
      <c r="C33" s="1187">
        <v>0</v>
      </c>
      <c r="D33" s="1187">
        <v>0</v>
      </c>
      <c r="E33" s="1187">
        <v>0</v>
      </c>
      <c r="F33" s="1187">
        <v>0</v>
      </c>
      <c r="G33" s="1187">
        <v>0</v>
      </c>
      <c r="H33" s="1187">
        <v>0</v>
      </c>
      <c r="I33" s="1187">
        <v>0</v>
      </c>
      <c r="J33" s="1187">
        <v>0</v>
      </c>
      <c r="K33" s="1187">
        <v>5530</v>
      </c>
      <c r="L33" s="1187">
        <v>5530</v>
      </c>
      <c r="M33" s="1187">
        <v>5530</v>
      </c>
      <c r="N33" s="1187">
        <v>5530</v>
      </c>
      <c r="O33" s="1187">
        <v>5530</v>
      </c>
      <c r="P33" s="1187">
        <v>5530</v>
      </c>
      <c r="Q33" s="1187">
        <v>5530</v>
      </c>
      <c r="R33" s="1187">
        <v>5530</v>
      </c>
      <c r="S33" s="1187">
        <v>5530</v>
      </c>
      <c r="T33" s="1187">
        <v>5530</v>
      </c>
      <c r="U33" s="1187">
        <v>5530</v>
      </c>
      <c r="V33" s="1187">
        <v>5530</v>
      </c>
      <c r="W33" s="1187">
        <v>5530</v>
      </c>
      <c r="X33" s="1187">
        <v>5530</v>
      </c>
      <c r="Y33" s="1187">
        <v>5530</v>
      </c>
      <c r="Z33" s="1187">
        <v>5530</v>
      </c>
      <c r="AA33" s="1187">
        <v>5530</v>
      </c>
      <c r="AB33" s="1086"/>
    </row>
    <row r="34" spans="1:28" ht="15.75" customHeight="1">
      <c r="A34" s="1090"/>
      <c r="B34" s="1186"/>
      <c r="C34" s="1187"/>
      <c r="D34" s="1187"/>
      <c r="E34" s="1187"/>
      <c r="F34" s="1187"/>
      <c r="G34" s="1187"/>
      <c r="H34" s="1187"/>
      <c r="I34" s="1187"/>
      <c r="J34" s="1187"/>
      <c r="K34" s="1187"/>
      <c r="L34" s="1187"/>
      <c r="M34" s="1187"/>
      <c r="N34" s="1187"/>
      <c r="O34" s="1187"/>
      <c r="P34" s="1187"/>
      <c r="Q34" s="1187"/>
      <c r="R34" s="1187"/>
      <c r="S34" s="1187"/>
      <c r="T34" s="1187"/>
      <c r="U34" s="1187"/>
      <c r="V34" s="1187"/>
      <c r="W34" s="1187"/>
      <c r="X34" s="1187"/>
      <c r="Y34" s="1187"/>
      <c r="Z34" s="1187"/>
      <c r="AA34" s="1187"/>
      <c r="AB34" s="1086"/>
    </row>
    <row r="35" spans="1:28" ht="15.75" customHeight="1">
      <c r="A35" s="1081" t="s">
        <v>949</v>
      </c>
      <c r="B35" s="1186">
        <v>0</v>
      </c>
      <c r="C35" s="1187">
        <v>0</v>
      </c>
      <c r="D35" s="1187">
        <v>0</v>
      </c>
      <c r="E35" s="1187">
        <v>0</v>
      </c>
      <c r="F35" s="1187">
        <v>0</v>
      </c>
      <c r="G35" s="1187">
        <v>0</v>
      </c>
      <c r="H35" s="1187">
        <v>0</v>
      </c>
      <c r="I35" s="1187">
        <v>202.950253</v>
      </c>
      <c r="J35" s="1187">
        <v>202.950254</v>
      </c>
      <c r="K35" s="1187">
        <v>202.65025299999999</v>
      </c>
      <c r="L35" s="1187">
        <v>202.94972899999999</v>
      </c>
      <c r="M35" s="1187">
        <v>202.94972899999999</v>
      </c>
      <c r="N35" s="1187">
        <v>195.464248</v>
      </c>
      <c r="O35" s="1187">
        <v>170.54638199999999</v>
      </c>
      <c r="P35" s="1187">
        <v>197.41238799999999</v>
      </c>
      <c r="Q35" s="1187">
        <v>197.41238799999999</v>
      </c>
      <c r="R35" s="1187">
        <v>195.93873400000001</v>
      </c>
      <c r="S35" s="1187">
        <v>195.93873300000001</v>
      </c>
      <c r="T35" s="1187">
        <v>13146.568218</v>
      </c>
      <c r="U35" s="1187">
        <v>13360.733394999999</v>
      </c>
      <c r="V35" s="1187">
        <v>13483.112445000001</v>
      </c>
      <c r="W35" s="1187">
        <v>13616.741399</v>
      </c>
      <c r="X35" s="1187">
        <v>13808.887564430001</v>
      </c>
      <c r="Y35" s="1187">
        <v>13980.61735832</v>
      </c>
      <c r="Z35" s="1187">
        <v>14069.439919</v>
      </c>
      <c r="AA35" s="1187">
        <v>13295.45763925</v>
      </c>
      <c r="AB35" s="1086"/>
    </row>
    <row r="36" spans="1:28" ht="15.75" customHeight="1">
      <c r="A36" s="1084" t="s">
        <v>950</v>
      </c>
      <c r="B36" s="1186">
        <v>0</v>
      </c>
      <c r="C36" s="1187">
        <v>0</v>
      </c>
      <c r="D36" s="1187">
        <v>0</v>
      </c>
      <c r="E36" s="1187">
        <v>0</v>
      </c>
      <c r="F36" s="1187">
        <v>0</v>
      </c>
      <c r="G36" s="1187">
        <v>0</v>
      </c>
      <c r="H36" s="1187">
        <v>0</v>
      </c>
      <c r="I36" s="1187">
        <v>0</v>
      </c>
      <c r="J36" s="1187">
        <v>0</v>
      </c>
      <c r="K36" s="1187">
        <v>0</v>
      </c>
      <c r="L36" s="1187">
        <v>0</v>
      </c>
      <c r="M36" s="1187">
        <v>0</v>
      </c>
      <c r="N36" s="1187">
        <v>0</v>
      </c>
      <c r="O36" s="1187">
        <v>0</v>
      </c>
      <c r="P36" s="1187">
        <v>0</v>
      </c>
      <c r="Q36" s="1187">
        <v>0</v>
      </c>
      <c r="R36" s="1187">
        <v>0</v>
      </c>
      <c r="S36" s="1187">
        <v>0</v>
      </c>
      <c r="T36" s="1187">
        <v>0</v>
      </c>
      <c r="U36" s="1187">
        <v>0</v>
      </c>
      <c r="V36" s="1187">
        <v>0</v>
      </c>
      <c r="W36" s="1187">
        <v>0</v>
      </c>
      <c r="X36" s="1187">
        <v>0</v>
      </c>
      <c r="Y36" s="1187">
        <v>0</v>
      </c>
      <c r="Z36" s="1187">
        <v>0</v>
      </c>
      <c r="AA36" s="1187">
        <v>0</v>
      </c>
      <c r="AB36" s="1086"/>
    </row>
    <row r="37" spans="1:28" ht="15.75" customHeight="1">
      <c r="A37" s="1084" t="s">
        <v>951</v>
      </c>
      <c r="B37" s="1186">
        <v>0</v>
      </c>
      <c r="C37" s="1187">
        <v>0</v>
      </c>
      <c r="D37" s="1187">
        <v>0</v>
      </c>
      <c r="E37" s="1187">
        <v>0</v>
      </c>
      <c r="F37" s="1187">
        <v>0</v>
      </c>
      <c r="G37" s="1187">
        <v>0</v>
      </c>
      <c r="H37" s="1187">
        <v>0</v>
      </c>
      <c r="I37" s="1187">
        <v>202.950253</v>
      </c>
      <c r="J37" s="1187">
        <v>202.950254</v>
      </c>
      <c r="K37" s="1187">
        <v>202.65025299999999</v>
      </c>
      <c r="L37" s="1187">
        <v>202.94972899999999</v>
      </c>
      <c r="M37" s="1187">
        <v>202.94972899999999</v>
      </c>
      <c r="N37" s="1187">
        <v>195.464248</v>
      </c>
      <c r="O37" s="1187">
        <v>170.54638199999999</v>
      </c>
      <c r="P37" s="1187">
        <v>197.41238799999999</v>
      </c>
      <c r="Q37" s="1187">
        <v>197.41238799999999</v>
      </c>
      <c r="R37" s="1187">
        <v>195.93873400000001</v>
      </c>
      <c r="S37" s="1187">
        <v>195.93873300000001</v>
      </c>
      <c r="T37" s="1187">
        <v>196.56895299999999</v>
      </c>
      <c r="U37" s="1187">
        <v>194.03980899999999</v>
      </c>
      <c r="V37" s="1187">
        <v>196.169344</v>
      </c>
      <c r="W37" s="1187">
        <v>186.053741</v>
      </c>
      <c r="X37" s="1187">
        <v>192.84728799999999</v>
      </c>
      <c r="Y37" s="1187">
        <v>208.02700532</v>
      </c>
      <c r="Z37" s="1187">
        <v>202.934552</v>
      </c>
      <c r="AA37" s="1187">
        <v>210.433751</v>
      </c>
      <c r="AB37" s="1086"/>
    </row>
    <row r="38" spans="1:28" s="1134" customFormat="1" ht="15.75" customHeight="1">
      <c r="A38" s="1084" t="s">
        <v>952</v>
      </c>
      <c r="B38" s="1186"/>
      <c r="C38" s="1187"/>
      <c r="D38" s="1187"/>
      <c r="E38" s="1187"/>
      <c r="F38" s="1187"/>
      <c r="G38" s="1187"/>
      <c r="H38" s="1187"/>
      <c r="I38" s="1187"/>
      <c r="J38" s="1187"/>
      <c r="K38" s="1187"/>
      <c r="L38" s="1187"/>
      <c r="M38" s="1187"/>
      <c r="N38" s="1187"/>
      <c r="O38" s="1187"/>
      <c r="P38" s="1187"/>
      <c r="Q38" s="1187"/>
      <c r="R38" s="1187"/>
      <c r="S38" s="1187"/>
      <c r="T38" s="1187"/>
      <c r="U38" s="1187"/>
      <c r="V38" s="1187"/>
      <c r="W38" s="1187"/>
      <c r="X38" s="1187"/>
      <c r="Y38" s="1187"/>
      <c r="Z38" s="1187"/>
      <c r="AA38" s="1187"/>
      <c r="AB38" s="1188"/>
    </row>
    <row r="39" spans="1:28" s="1134" customFormat="1" ht="15.75" customHeight="1">
      <c r="A39" s="1084" t="s">
        <v>953</v>
      </c>
      <c r="B39" s="1186">
        <v>0</v>
      </c>
      <c r="C39" s="1187">
        <v>0</v>
      </c>
      <c r="D39" s="1187">
        <v>0</v>
      </c>
      <c r="E39" s="1187">
        <v>0</v>
      </c>
      <c r="F39" s="1187">
        <v>0</v>
      </c>
      <c r="G39" s="1187">
        <v>0</v>
      </c>
      <c r="H39" s="1187">
        <v>0</v>
      </c>
      <c r="I39" s="1187">
        <v>0</v>
      </c>
      <c r="J39" s="1187">
        <v>0</v>
      </c>
      <c r="K39" s="1187">
        <v>0</v>
      </c>
      <c r="L39" s="1187">
        <v>0</v>
      </c>
      <c r="M39" s="1187">
        <v>0</v>
      </c>
      <c r="N39" s="1187">
        <v>0</v>
      </c>
      <c r="O39" s="1187">
        <v>0</v>
      </c>
      <c r="P39" s="1187">
        <v>0</v>
      </c>
      <c r="Q39" s="1187">
        <v>0</v>
      </c>
      <c r="R39" s="1187">
        <v>0</v>
      </c>
      <c r="S39" s="1187">
        <v>0</v>
      </c>
      <c r="T39" s="1187">
        <v>12949.999265</v>
      </c>
      <c r="U39" s="1187">
        <v>13166.693585999999</v>
      </c>
      <c r="V39" s="1187">
        <v>13286.943101000001</v>
      </c>
      <c r="W39" s="1187">
        <v>13430.687658000001</v>
      </c>
      <c r="X39" s="1187">
        <v>13616.04027643</v>
      </c>
      <c r="Y39" s="1187">
        <v>13772.590353</v>
      </c>
      <c r="Z39" s="1187">
        <v>13866.505367</v>
      </c>
      <c r="AA39" s="1187">
        <v>13085.02388825</v>
      </c>
      <c r="AB39" s="1188"/>
    </row>
    <row r="40" spans="1:28" s="1134" customFormat="1" ht="15.75" customHeight="1">
      <c r="A40" s="1132" t="s">
        <v>849</v>
      </c>
      <c r="B40" s="1186"/>
      <c r="C40" s="1187"/>
      <c r="D40" s="1187"/>
      <c r="E40" s="1187"/>
      <c r="F40" s="1187"/>
      <c r="G40" s="1187"/>
      <c r="H40" s="1187"/>
      <c r="I40" s="1187"/>
      <c r="J40" s="1187"/>
      <c r="K40" s="1187"/>
      <c r="L40" s="1187"/>
      <c r="M40" s="1187"/>
      <c r="N40" s="1187"/>
      <c r="O40" s="1187"/>
      <c r="P40" s="1187"/>
      <c r="Q40" s="1187"/>
      <c r="R40" s="1187"/>
      <c r="S40" s="1187"/>
      <c r="T40" s="1187"/>
      <c r="U40" s="1187"/>
      <c r="V40" s="1187"/>
      <c r="W40" s="1187"/>
      <c r="X40" s="1187"/>
      <c r="Y40" s="1187"/>
      <c r="Z40" s="1187"/>
      <c r="AA40" s="1187"/>
      <c r="AB40" s="1188"/>
    </row>
    <row r="41" spans="1:28" s="1134" customFormat="1" ht="15.75" customHeight="1">
      <c r="A41" s="1081" t="s">
        <v>954</v>
      </c>
      <c r="B41" s="1189">
        <v>0</v>
      </c>
      <c r="C41" s="1190">
        <v>0</v>
      </c>
      <c r="D41" s="1190">
        <v>0</v>
      </c>
      <c r="E41" s="1190">
        <v>0</v>
      </c>
      <c r="F41" s="1190">
        <v>0</v>
      </c>
      <c r="G41" s="1190">
        <v>0</v>
      </c>
      <c r="H41" s="1190">
        <v>0</v>
      </c>
      <c r="I41" s="1190">
        <v>0</v>
      </c>
      <c r="J41" s="1190">
        <v>0</v>
      </c>
      <c r="K41" s="1190">
        <v>0</v>
      </c>
      <c r="L41" s="1190">
        <v>0.97643837</v>
      </c>
      <c r="M41" s="1190">
        <v>0.97643837</v>
      </c>
      <c r="N41" s="1190">
        <v>0</v>
      </c>
      <c r="O41" s="1190">
        <v>0</v>
      </c>
      <c r="P41" s="1190">
        <v>0</v>
      </c>
      <c r="Q41" s="1190">
        <v>0</v>
      </c>
      <c r="R41" s="1190">
        <v>0</v>
      </c>
      <c r="S41" s="1190">
        <v>0</v>
      </c>
      <c r="T41" s="1190">
        <v>0</v>
      </c>
      <c r="U41" s="1190">
        <v>9.461538019999999</v>
      </c>
      <c r="V41" s="1190">
        <v>9.461538019999999</v>
      </c>
      <c r="W41" s="1190">
        <v>9.461538019999999</v>
      </c>
      <c r="X41" s="1190">
        <v>0</v>
      </c>
      <c r="Y41" s="1190">
        <v>0</v>
      </c>
      <c r="Z41" s="1190">
        <v>0</v>
      </c>
      <c r="AA41" s="1190">
        <v>0</v>
      </c>
      <c r="AB41" s="1188"/>
    </row>
    <row r="42" spans="1:28" ht="15.75" customHeight="1">
      <c r="A42" s="1084" t="s">
        <v>955</v>
      </c>
      <c r="B42" s="1189">
        <v>0</v>
      </c>
      <c r="C42" s="1190">
        <v>0</v>
      </c>
      <c r="D42" s="1190">
        <v>0</v>
      </c>
      <c r="E42" s="1190">
        <v>0</v>
      </c>
      <c r="F42" s="1190">
        <v>0</v>
      </c>
      <c r="G42" s="1190">
        <v>0</v>
      </c>
      <c r="H42" s="1190">
        <v>0</v>
      </c>
      <c r="I42" s="1190">
        <v>0</v>
      </c>
      <c r="J42" s="1190">
        <v>0</v>
      </c>
      <c r="K42" s="1190">
        <v>0</v>
      </c>
      <c r="L42" s="1190">
        <v>0.97643837</v>
      </c>
      <c r="M42" s="1190">
        <v>0.97643837</v>
      </c>
      <c r="N42" s="1190">
        <v>0</v>
      </c>
      <c r="O42" s="1190">
        <v>0</v>
      </c>
      <c r="P42" s="1190">
        <v>0</v>
      </c>
      <c r="Q42" s="1190">
        <v>0</v>
      </c>
      <c r="R42" s="1190">
        <v>0</v>
      </c>
      <c r="S42" s="1190">
        <v>0</v>
      </c>
      <c r="T42" s="1190">
        <v>0</v>
      </c>
      <c r="U42" s="1190">
        <v>0</v>
      </c>
      <c r="V42" s="1190">
        <v>0</v>
      </c>
      <c r="W42" s="1190">
        <v>0</v>
      </c>
      <c r="X42" s="1190">
        <v>0</v>
      </c>
      <c r="Y42" s="1190">
        <v>0</v>
      </c>
      <c r="Z42" s="1190">
        <v>0</v>
      </c>
      <c r="AA42" s="1190">
        <v>0</v>
      </c>
      <c r="AB42" s="1086"/>
    </row>
    <row r="43" spans="1:28" ht="15.75" customHeight="1">
      <c r="A43" s="1084" t="s">
        <v>956</v>
      </c>
      <c r="B43" s="1189">
        <v>0</v>
      </c>
      <c r="C43" s="1190">
        <v>0</v>
      </c>
      <c r="D43" s="1190">
        <v>0</v>
      </c>
      <c r="E43" s="1190">
        <v>0</v>
      </c>
      <c r="F43" s="1190">
        <v>0</v>
      </c>
      <c r="G43" s="1190">
        <v>0</v>
      </c>
      <c r="H43" s="1190">
        <v>0</v>
      </c>
      <c r="I43" s="1190">
        <v>0</v>
      </c>
      <c r="J43" s="1190">
        <v>0</v>
      </c>
      <c r="K43" s="1190">
        <v>0</v>
      </c>
      <c r="L43" s="1190">
        <v>0</v>
      </c>
      <c r="M43" s="1190">
        <v>0</v>
      </c>
      <c r="N43" s="1190">
        <v>0</v>
      </c>
      <c r="O43" s="1190">
        <v>0</v>
      </c>
      <c r="P43" s="1190">
        <v>0</v>
      </c>
      <c r="Q43" s="1190">
        <v>0</v>
      </c>
      <c r="R43" s="1190">
        <v>0</v>
      </c>
      <c r="S43" s="1190">
        <v>0</v>
      </c>
      <c r="T43" s="1190">
        <v>0</v>
      </c>
      <c r="U43" s="1190">
        <v>9.461538019999999</v>
      </c>
      <c r="V43" s="1190">
        <v>9.461538019999999</v>
      </c>
      <c r="W43" s="1190">
        <v>9.461538019999999</v>
      </c>
      <c r="X43" s="1190">
        <v>0</v>
      </c>
      <c r="Y43" s="1190">
        <v>0</v>
      </c>
      <c r="Z43" s="1190">
        <v>0</v>
      </c>
      <c r="AA43" s="1190">
        <v>0</v>
      </c>
      <c r="AB43" s="1086"/>
    </row>
    <row r="44" spans="1:28" ht="15.75" customHeight="1">
      <c r="A44" s="1084" t="s">
        <v>957</v>
      </c>
      <c r="B44" s="1189">
        <v>0</v>
      </c>
      <c r="C44" s="1190">
        <v>0</v>
      </c>
      <c r="D44" s="1190">
        <v>0</v>
      </c>
      <c r="E44" s="1190">
        <v>0</v>
      </c>
      <c r="F44" s="1190">
        <v>0</v>
      </c>
      <c r="G44" s="1190">
        <v>0</v>
      </c>
      <c r="H44" s="1190">
        <v>0</v>
      </c>
      <c r="I44" s="1190">
        <v>0</v>
      </c>
      <c r="J44" s="1190">
        <v>0</v>
      </c>
      <c r="K44" s="1190">
        <v>0</v>
      </c>
      <c r="L44" s="1190">
        <v>0</v>
      </c>
      <c r="M44" s="1190">
        <v>0</v>
      </c>
      <c r="N44" s="1190">
        <v>0</v>
      </c>
      <c r="O44" s="1190">
        <v>0</v>
      </c>
      <c r="P44" s="1190">
        <v>0</v>
      </c>
      <c r="Q44" s="1190">
        <v>0</v>
      </c>
      <c r="R44" s="1190">
        <v>0</v>
      </c>
      <c r="S44" s="1190">
        <v>0</v>
      </c>
      <c r="T44" s="1190">
        <v>0</v>
      </c>
      <c r="U44" s="1190">
        <v>0</v>
      </c>
      <c r="V44" s="1190">
        <v>0</v>
      </c>
      <c r="W44" s="1190">
        <v>0</v>
      </c>
      <c r="X44" s="1190">
        <v>0</v>
      </c>
      <c r="Y44" s="1190">
        <v>0</v>
      </c>
      <c r="Z44" s="1190">
        <v>0</v>
      </c>
      <c r="AA44" s="1190">
        <v>0</v>
      </c>
      <c r="AB44" s="1086"/>
    </row>
    <row r="45" spans="1:28" ht="15.75" customHeight="1">
      <c r="A45" s="1090"/>
      <c r="B45" s="1186"/>
      <c r="C45" s="1187"/>
      <c r="D45" s="1187"/>
      <c r="E45" s="1187"/>
      <c r="F45" s="1187"/>
      <c r="G45" s="1187"/>
      <c r="H45" s="1187"/>
      <c r="I45" s="1187"/>
      <c r="J45" s="1187"/>
      <c r="K45" s="1187"/>
      <c r="L45" s="1187"/>
      <c r="M45" s="1187"/>
      <c r="N45" s="1187"/>
      <c r="O45" s="1187"/>
      <c r="P45" s="1187"/>
      <c r="Q45" s="1187"/>
      <c r="R45" s="1187"/>
      <c r="S45" s="1187"/>
      <c r="T45" s="1187"/>
      <c r="U45" s="1187"/>
      <c r="V45" s="1187"/>
      <c r="W45" s="1187"/>
      <c r="X45" s="1187"/>
      <c r="Y45" s="1187"/>
      <c r="Z45" s="1187"/>
      <c r="AA45" s="1187"/>
      <c r="AB45" s="1086"/>
    </row>
    <row r="46" spans="1:28" ht="15.75" customHeight="1">
      <c r="A46" s="1081" t="s">
        <v>958</v>
      </c>
      <c r="B46" s="1186">
        <v>0</v>
      </c>
      <c r="C46" s="1187">
        <v>0</v>
      </c>
      <c r="D46" s="1187">
        <v>0</v>
      </c>
      <c r="E46" s="1187">
        <v>0</v>
      </c>
      <c r="F46" s="1187">
        <v>0</v>
      </c>
      <c r="G46" s="1187">
        <v>0</v>
      </c>
      <c r="H46" s="1187">
        <v>0</v>
      </c>
      <c r="I46" s="1187">
        <v>13326.996246999999</v>
      </c>
      <c r="J46" s="1187">
        <v>20857.942642139998</v>
      </c>
      <c r="K46" s="1187">
        <v>48089.692635749998</v>
      </c>
      <c r="L46" s="1187">
        <v>59040.062440410002</v>
      </c>
      <c r="M46" s="1187">
        <v>32412.173952290002</v>
      </c>
      <c r="N46" s="1187">
        <v>61612.389454150005</v>
      </c>
      <c r="O46" s="1187">
        <v>0</v>
      </c>
      <c r="P46" s="1187">
        <v>0</v>
      </c>
      <c r="Q46" s="1187">
        <v>0</v>
      </c>
      <c r="R46" s="1187">
        <v>0</v>
      </c>
      <c r="S46" s="1187">
        <v>0</v>
      </c>
      <c r="T46" s="1187">
        <v>0</v>
      </c>
      <c r="U46" s="1187">
        <v>0</v>
      </c>
      <c r="V46" s="1187">
        <v>0</v>
      </c>
      <c r="W46" s="1187">
        <v>0</v>
      </c>
      <c r="X46" s="1187">
        <v>0</v>
      </c>
      <c r="Y46" s="1187">
        <v>0</v>
      </c>
      <c r="Z46" s="1187">
        <v>0</v>
      </c>
      <c r="AA46" s="1187">
        <v>0</v>
      </c>
      <c r="AB46" s="1086"/>
    </row>
    <row r="47" spans="1:28" ht="15.75" customHeight="1">
      <c r="A47" s="1084" t="s">
        <v>959</v>
      </c>
      <c r="B47" s="1186">
        <v>0</v>
      </c>
      <c r="C47" s="1187">
        <v>0</v>
      </c>
      <c r="D47" s="1187">
        <v>0</v>
      </c>
      <c r="E47" s="1187">
        <v>0</v>
      </c>
      <c r="F47" s="1187">
        <v>0</v>
      </c>
      <c r="G47" s="1187">
        <v>0</v>
      </c>
      <c r="H47" s="1187">
        <v>0</v>
      </c>
      <c r="I47" s="1187">
        <v>0</v>
      </c>
      <c r="J47" s="1187">
        <v>0</v>
      </c>
      <c r="K47" s="1187">
        <v>0</v>
      </c>
      <c r="L47" s="1187">
        <v>0</v>
      </c>
      <c r="M47" s="1187">
        <v>0</v>
      </c>
      <c r="N47" s="1187">
        <v>0</v>
      </c>
      <c r="O47" s="1187">
        <v>0</v>
      </c>
      <c r="P47" s="1187">
        <v>0</v>
      </c>
      <c r="Q47" s="1187">
        <v>0</v>
      </c>
      <c r="R47" s="1187">
        <v>0</v>
      </c>
      <c r="S47" s="1187">
        <v>0</v>
      </c>
      <c r="T47" s="1187">
        <v>0</v>
      </c>
      <c r="U47" s="1187">
        <v>0</v>
      </c>
      <c r="V47" s="1187">
        <v>0</v>
      </c>
      <c r="W47" s="1187">
        <v>0</v>
      </c>
      <c r="X47" s="1187">
        <v>0</v>
      </c>
      <c r="Y47" s="1187">
        <v>0</v>
      </c>
      <c r="Z47" s="1187">
        <v>0</v>
      </c>
      <c r="AA47" s="1187">
        <v>0</v>
      </c>
      <c r="AB47" s="1086"/>
    </row>
    <row r="48" spans="1:28" ht="15.75" customHeight="1">
      <c r="A48" s="1084" t="s">
        <v>960</v>
      </c>
      <c r="B48" s="1186">
        <v>0</v>
      </c>
      <c r="C48" s="1187">
        <v>0</v>
      </c>
      <c r="D48" s="1187">
        <v>0</v>
      </c>
      <c r="E48" s="1187">
        <v>0</v>
      </c>
      <c r="F48" s="1187">
        <v>0</v>
      </c>
      <c r="G48" s="1187">
        <v>0</v>
      </c>
      <c r="H48" s="1187">
        <v>0</v>
      </c>
      <c r="I48" s="1187">
        <v>13326.996246999999</v>
      </c>
      <c r="J48" s="1187">
        <v>20857.942642139998</v>
      </c>
      <c r="K48" s="1187">
        <v>48089.692635749998</v>
      </c>
      <c r="L48" s="1187">
        <v>59040.062440410002</v>
      </c>
      <c r="M48" s="1187">
        <v>32412.173952290002</v>
      </c>
      <c r="N48" s="1187">
        <v>61612.389454150005</v>
      </c>
      <c r="O48" s="1187">
        <v>0</v>
      </c>
      <c r="P48" s="1187">
        <v>0</v>
      </c>
      <c r="Q48" s="1187">
        <v>0</v>
      </c>
      <c r="R48" s="1187">
        <v>0</v>
      </c>
      <c r="S48" s="1187">
        <v>0</v>
      </c>
      <c r="T48" s="1187">
        <v>0</v>
      </c>
      <c r="U48" s="1187">
        <v>0</v>
      </c>
      <c r="V48" s="1187">
        <v>0</v>
      </c>
      <c r="W48" s="1187">
        <v>0</v>
      </c>
      <c r="X48" s="1187">
        <v>0</v>
      </c>
      <c r="Y48" s="1187">
        <v>0</v>
      </c>
      <c r="Z48" s="1187">
        <v>0</v>
      </c>
      <c r="AA48" s="1187">
        <v>0</v>
      </c>
      <c r="AB48" s="1086"/>
    </row>
    <row r="49" spans="1:28" ht="15.75" customHeight="1">
      <c r="A49" s="1090"/>
      <c r="B49" s="1186"/>
      <c r="C49" s="1187"/>
      <c r="D49" s="1187"/>
      <c r="E49" s="1187"/>
      <c r="F49" s="1187"/>
      <c r="G49" s="1187"/>
      <c r="H49" s="1187"/>
      <c r="I49" s="1187"/>
      <c r="J49" s="1187"/>
      <c r="K49" s="1187"/>
      <c r="L49" s="1187"/>
      <c r="M49" s="1187"/>
      <c r="N49" s="1187"/>
      <c r="O49" s="1187"/>
      <c r="P49" s="1187"/>
      <c r="Q49" s="1187"/>
      <c r="R49" s="1187"/>
      <c r="S49" s="1187"/>
      <c r="T49" s="1187"/>
      <c r="U49" s="1187"/>
      <c r="V49" s="1187"/>
      <c r="W49" s="1187"/>
      <c r="X49" s="1187"/>
      <c r="Y49" s="1187"/>
      <c r="Z49" s="1187"/>
      <c r="AA49" s="1187"/>
      <c r="AB49" s="1086"/>
    </row>
    <row r="50" spans="1:28" ht="15.75" customHeight="1">
      <c r="A50" s="1081" t="s">
        <v>961</v>
      </c>
      <c r="B50" s="1186">
        <v>19699.106302659999</v>
      </c>
      <c r="C50" s="1187">
        <v>19717.035553669997</v>
      </c>
      <c r="D50" s="1187">
        <v>19571.01625959</v>
      </c>
      <c r="E50" s="1187">
        <v>19498.206379680003</v>
      </c>
      <c r="F50" s="1187">
        <v>34464.231343699998</v>
      </c>
      <c r="G50" s="1187">
        <v>34392.284434699999</v>
      </c>
      <c r="H50" s="1187">
        <v>34440.119389699998</v>
      </c>
      <c r="I50" s="1187">
        <v>34489.619865699999</v>
      </c>
      <c r="J50" s="1187">
        <v>34849.953800859999</v>
      </c>
      <c r="K50" s="1187">
        <v>34854.87970623</v>
      </c>
      <c r="L50" s="1187">
        <v>34600.767494039996</v>
      </c>
      <c r="M50" s="1187">
        <v>34974.540561739996</v>
      </c>
      <c r="N50" s="1187">
        <v>35914.183979919988</v>
      </c>
      <c r="O50" s="1187">
        <v>37013.11867127</v>
      </c>
      <c r="P50" s="1187">
        <v>35691.628361899995</v>
      </c>
      <c r="Q50" s="1187">
        <v>34229.562354859998</v>
      </c>
      <c r="R50" s="1187">
        <v>35006.77719488</v>
      </c>
      <c r="S50" s="1187">
        <v>34995.315697879996</v>
      </c>
      <c r="T50" s="1187">
        <v>34662.239337319996</v>
      </c>
      <c r="U50" s="1187">
        <v>34581.897427549993</v>
      </c>
      <c r="V50" s="1187">
        <v>34214.787133539998</v>
      </c>
      <c r="W50" s="1187">
        <v>34553.622975909995</v>
      </c>
      <c r="X50" s="1187">
        <v>32873.596892369998</v>
      </c>
      <c r="Y50" s="1187">
        <v>32296.00623594</v>
      </c>
      <c r="Z50" s="1187">
        <v>35945.002261139991</v>
      </c>
      <c r="AA50" s="1187">
        <v>35952.70167188999</v>
      </c>
      <c r="AB50" s="1086"/>
    </row>
    <row r="51" spans="1:28" ht="15.75" customHeight="1">
      <c r="A51" s="1084" t="s">
        <v>143</v>
      </c>
      <c r="B51" s="1186">
        <v>2794.7937299999999</v>
      </c>
      <c r="C51" s="1187">
        <v>2794.7937299999999</v>
      </c>
      <c r="D51" s="1187">
        <v>2794.7937299999999</v>
      </c>
      <c r="E51" s="1187">
        <v>2794.7937299999999</v>
      </c>
      <c r="F51" s="1187">
        <v>17794.793730000001</v>
      </c>
      <c r="G51" s="1187">
        <v>17794.793730000001</v>
      </c>
      <c r="H51" s="1187">
        <v>17794.793730000001</v>
      </c>
      <c r="I51" s="1187">
        <v>17794.793730000001</v>
      </c>
      <c r="J51" s="1187">
        <v>17794.793730000001</v>
      </c>
      <c r="K51" s="1187">
        <v>17794.793730000001</v>
      </c>
      <c r="L51" s="1187">
        <v>17794.793730000001</v>
      </c>
      <c r="M51" s="1187">
        <v>17794.793730000001</v>
      </c>
      <c r="N51" s="1187">
        <v>17794.793730000001</v>
      </c>
      <c r="O51" s="1187">
        <v>17794.793730000001</v>
      </c>
      <c r="P51" s="1187">
        <v>17794.793730000001</v>
      </c>
      <c r="Q51" s="1187">
        <v>17794.793730000001</v>
      </c>
      <c r="R51" s="1187">
        <v>17794.793730000001</v>
      </c>
      <c r="S51" s="1187">
        <v>17794.793730000001</v>
      </c>
      <c r="T51" s="1187">
        <v>17794.793729989997</v>
      </c>
      <c r="U51" s="1187">
        <v>17794.793730000001</v>
      </c>
      <c r="V51" s="1187">
        <v>17794.793729989997</v>
      </c>
      <c r="W51" s="1187">
        <v>17794.793124380001</v>
      </c>
      <c r="X51" s="1187">
        <v>17794.793729989997</v>
      </c>
      <c r="Y51" s="1187">
        <v>17794.793729989997</v>
      </c>
      <c r="Z51" s="1187">
        <v>17794.793729989997</v>
      </c>
      <c r="AA51" s="1187">
        <v>17794.793729989997</v>
      </c>
      <c r="AB51" s="1086"/>
    </row>
    <row r="52" spans="1:28" ht="15.75" customHeight="1">
      <c r="A52" s="1084" t="s">
        <v>962</v>
      </c>
      <c r="B52" s="1186">
        <v>16015.41499496</v>
      </c>
      <c r="C52" s="1187">
        <v>16015.41499496</v>
      </c>
      <c r="D52" s="1187">
        <v>15851.527715889999</v>
      </c>
      <c r="E52" s="1187">
        <v>15902.81206226</v>
      </c>
      <c r="F52" s="1187">
        <v>15847.454378280001</v>
      </c>
      <c r="G52" s="1187">
        <v>15751.85894828</v>
      </c>
      <c r="H52" s="1187">
        <v>15778.345176280001</v>
      </c>
      <c r="I52" s="1187">
        <v>15825.44653728</v>
      </c>
      <c r="J52" s="1187">
        <v>15854.53012028</v>
      </c>
      <c r="K52" s="1187">
        <v>15834.772461280001</v>
      </c>
      <c r="L52" s="1187">
        <v>15849.27754128</v>
      </c>
      <c r="M52" s="1187">
        <v>15851.756617280002</v>
      </c>
      <c r="N52" s="1187">
        <v>17122.420725060001</v>
      </c>
      <c r="O52" s="1187">
        <v>18386.819687810003</v>
      </c>
      <c r="P52" s="1187">
        <v>17005.612725930001</v>
      </c>
      <c r="Q52" s="1187">
        <v>15523.768813840001</v>
      </c>
      <c r="R52" s="1187">
        <v>16275.905103860001</v>
      </c>
      <c r="S52" s="1187">
        <v>16248.867776860001</v>
      </c>
      <c r="T52" s="1187">
        <v>15896.100590489999</v>
      </c>
      <c r="U52" s="1187">
        <v>15783.837546299999</v>
      </c>
      <c r="V52" s="1187">
        <v>15396.317171999999</v>
      </c>
      <c r="W52" s="1187">
        <v>15715.099816989999</v>
      </c>
      <c r="X52" s="1187">
        <v>14016.03259284</v>
      </c>
      <c r="Y52" s="1187">
        <v>13478.48119868</v>
      </c>
      <c r="Z52" s="1187">
        <v>17105.6971147</v>
      </c>
      <c r="AA52" s="1187">
        <v>17092.111367750003</v>
      </c>
      <c r="AB52" s="1086"/>
    </row>
    <row r="53" spans="1:28" ht="15.75" customHeight="1">
      <c r="A53" s="1084" t="s">
        <v>963</v>
      </c>
      <c r="B53" s="1186">
        <v>744.22486259000004</v>
      </c>
      <c r="C53" s="1187">
        <v>762.15411359000007</v>
      </c>
      <c r="D53" s="1187">
        <v>780.02209859000004</v>
      </c>
      <c r="E53" s="1187">
        <v>800.60058739999999</v>
      </c>
      <c r="F53" s="1187">
        <v>821.98323340000002</v>
      </c>
      <c r="G53" s="1187">
        <v>845.63175439999998</v>
      </c>
      <c r="H53" s="1187">
        <v>866.98048140000003</v>
      </c>
      <c r="I53" s="1187">
        <v>869.37959639999997</v>
      </c>
      <c r="J53" s="1187">
        <v>896.91184772000008</v>
      </c>
      <c r="K53" s="1187">
        <v>924.44411503999993</v>
      </c>
      <c r="L53" s="1187">
        <v>936.12940474000004</v>
      </c>
      <c r="M53" s="1187">
        <v>956.67565974000001</v>
      </c>
      <c r="N53" s="1187">
        <v>976.67399483999998</v>
      </c>
      <c r="O53" s="1187">
        <v>810.97265144000005</v>
      </c>
      <c r="P53" s="1187">
        <v>835.45759695000004</v>
      </c>
      <c r="Q53" s="1187">
        <v>855.01080899999999</v>
      </c>
      <c r="R53" s="1187">
        <v>879.85457299999996</v>
      </c>
      <c r="S53" s="1187">
        <v>895.91981999999996</v>
      </c>
      <c r="T53" s="1187">
        <v>915.28054499999996</v>
      </c>
      <c r="U53" s="1187">
        <v>947.20168122999996</v>
      </c>
      <c r="V53" s="1187">
        <v>967.94173238999997</v>
      </c>
      <c r="W53" s="1187">
        <v>987.66556451999998</v>
      </c>
      <c r="X53" s="1187">
        <v>1006.70609952</v>
      </c>
      <c r="Y53" s="1187">
        <v>966.66683724999996</v>
      </c>
      <c r="Z53" s="1187">
        <v>987.63584643000002</v>
      </c>
      <c r="AA53" s="1187">
        <v>1008.92100413</v>
      </c>
      <c r="AB53" s="1086"/>
    </row>
    <row r="54" spans="1:28" ht="15.75" customHeight="1">
      <c r="A54" s="1084" t="s">
        <v>964</v>
      </c>
      <c r="B54" s="1186">
        <v>0</v>
      </c>
      <c r="C54" s="1187">
        <v>0</v>
      </c>
      <c r="D54" s="1187">
        <v>0</v>
      </c>
      <c r="E54" s="1187">
        <v>0</v>
      </c>
      <c r="F54" s="1187">
        <v>0</v>
      </c>
      <c r="G54" s="1187">
        <v>0</v>
      </c>
      <c r="H54" s="1187">
        <v>0</v>
      </c>
      <c r="I54" s="1187">
        <v>0</v>
      </c>
      <c r="J54" s="1187">
        <v>0</v>
      </c>
      <c r="K54" s="1187">
        <v>0</v>
      </c>
      <c r="L54" s="1187">
        <v>0</v>
      </c>
      <c r="M54" s="1187">
        <v>0</v>
      </c>
      <c r="N54" s="1187">
        <v>0</v>
      </c>
      <c r="O54" s="1187">
        <v>0</v>
      </c>
      <c r="P54" s="1187">
        <v>0</v>
      </c>
      <c r="Q54" s="1187">
        <v>0</v>
      </c>
      <c r="R54" s="1187">
        <v>0</v>
      </c>
      <c r="S54" s="1187">
        <v>0</v>
      </c>
      <c r="T54" s="1187">
        <v>0</v>
      </c>
      <c r="U54" s="1187">
        <v>0</v>
      </c>
      <c r="V54" s="1187">
        <v>0</v>
      </c>
      <c r="W54" s="1187">
        <v>0</v>
      </c>
      <c r="X54" s="1187">
        <v>0</v>
      </c>
      <c r="Y54" s="1187">
        <v>0</v>
      </c>
      <c r="Z54" s="1187">
        <v>0</v>
      </c>
      <c r="AA54" s="1187">
        <v>0</v>
      </c>
      <c r="AB54" s="1086"/>
    </row>
    <row r="55" spans="1:28" ht="15.75" customHeight="1">
      <c r="A55" s="1084" t="s">
        <v>965</v>
      </c>
      <c r="B55" s="1186">
        <v>144.67271511000001</v>
      </c>
      <c r="C55" s="1187">
        <v>144.67271511999999</v>
      </c>
      <c r="D55" s="1187">
        <v>144.67271511000001</v>
      </c>
      <c r="E55" s="1187">
        <v>2E-8</v>
      </c>
      <c r="F55" s="1187">
        <v>2.0200000000000001E-6</v>
      </c>
      <c r="G55" s="1187">
        <v>2.0200000000000001E-6</v>
      </c>
      <c r="H55" s="1187">
        <v>2.0200000000000001E-6</v>
      </c>
      <c r="I55" s="1187">
        <v>2.0200000000000001E-6</v>
      </c>
      <c r="J55" s="1187">
        <v>303.71810285999999</v>
      </c>
      <c r="K55" s="1187">
        <v>300.86939991000003</v>
      </c>
      <c r="L55" s="1187">
        <v>20.566818019999999</v>
      </c>
      <c r="M55" s="1187">
        <v>371.31455472000005</v>
      </c>
      <c r="N55" s="1187">
        <v>20.295530020000001</v>
      </c>
      <c r="O55" s="1187">
        <v>20.532602019999999</v>
      </c>
      <c r="P55" s="1187">
        <v>55.764309020000006</v>
      </c>
      <c r="Q55" s="1187">
        <v>55.989002020000001</v>
      </c>
      <c r="R55" s="1187">
        <v>56.223788020000001</v>
      </c>
      <c r="S55" s="1187">
        <v>55.734371020000005</v>
      </c>
      <c r="T55" s="1187">
        <v>56.064471840000003</v>
      </c>
      <c r="U55" s="1187">
        <v>56.064470020000002</v>
      </c>
      <c r="V55" s="1187">
        <v>55.734499160000006</v>
      </c>
      <c r="W55" s="1187">
        <v>56.064470020000002</v>
      </c>
      <c r="X55" s="1187">
        <v>56.064470020000002</v>
      </c>
      <c r="Y55" s="1187">
        <v>56.064470020000002</v>
      </c>
      <c r="Z55" s="1187">
        <v>56.875570020000005</v>
      </c>
      <c r="AA55" s="1187">
        <v>56.875570020000005</v>
      </c>
      <c r="AB55" s="1086"/>
    </row>
    <row r="56" spans="1:28" ht="15.75" customHeight="1">
      <c r="A56" s="1132" t="s">
        <v>849</v>
      </c>
      <c r="B56" s="1186"/>
      <c r="C56" s="1187"/>
      <c r="D56" s="1187"/>
      <c r="E56" s="1187"/>
      <c r="F56" s="1187"/>
      <c r="G56" s="1187"/>
      <c r="H56" s="1187"/>
      <c r="I56" s="1187"/>
      <c r="J56" s="1187"/>
      <c r="K56" s="1187"/>
      <c r="L56" s="1187"/>
      <c r="M56" s="1187"/>
      <c r="N56" s="1187"/>
      <c r="O56" s="1187"/>
      <c r="P56" s="1187"/>
      <c r="Q56" s="1187"/>
      <c r="R56" s="1187"/>
      <c r="S56" s="1187"/>
      <c r="T56" s="1187"/>
      <c r="U56" s="1187"/>
      <c r="V56" s="1187"/>
      <c r="W56" s="1187"/>
      <c r="X56" s="1187"/>
      <c r="Y56" s="1187"/>
      <c r="Z56" s="1187"/>
      <c r="AA56" s="1187"/>
      <c r="AB56" s="1086"/>
    </row>
    <row r="57" spans="1:28" ht="15.75" customHeight="1">
      <c r="A57" s="1081" t="s">
        <v>966</v>
      </c>
      <c r="B57" s="1186">
        <v>3549.37582058</v>
      </c>
      <c r="C57" s="1187">
        <v>17183.4873138</v>
      </c>
      <c r="D57" s="1187">
        <v>8483.643997449999</v>
      </c>
      <c r="E57" s="1187">
        <v>17027.154188380002</v>
      </c>
      <c r="F57" s="1187">
        <v>44147.23245014</v>
      </c>
      <c r="G57" s="1187">
        <v>72208.680229759993</v>
      </c>
      <c r="H57" s="1187">
        <v>66316.457596150009</v>
      </c>
      <c r="I57" s="1187">
        <v>69449.135931490004</v>
      </c>
      <c r="J57" s="1187">
        <v>62583.657502619993</v>
      </c>
      <c r="K57" s="1187">
        <v>27520.477874289998</v>
      </c>
      <c r="L57" s="1187">
        <v>41638.726427640002</v>
      </c>
      <c r="M57" s="1187">
        <v>23893.10386146</v>
      </c>
      <c r="N57" s="1187">
        <v>27071.303118220003</v>
      </c>
      <c r="O57" s="1187">
        <v>39888.691863469998</v>
      </c>
      <c r="P57" s="1187">
        <v>44898.218244979995</v>
      </c>
      <c r="Q57" s="1187">
        <v>17167.20252268</v>
      </c>
      <c r="R57" s="1187">
        <v>21154.818777919998</v>
      </c>
      <c r="S57" s="1187">
        <v>29518.297418399994</v>
      </c>
      <c r="T57" s="1187">
        <v>25499.890556770002</v>
      </c>
      <c r="U57" s="1187">
        <v>39426.920039179997</v>
      </c>
      <c r="V57" s="1187">
        <v>26657.229658989996</v>
      </c>
      <c r="W57" s="1187">
        <v>22272.948520950002</v>
      </c>
      <c r="X57" s="1187">
        <v>46264.334525959996</v>
      </c>
      <c r="Y57" s="1187">
        <v>55387.458815410006</v>
      </c>
      <c r="Z57" s="1187">
        <v>49637.077190669996</v>
      </c>
      <c r="AA57" s="1187">
        <v>66464.08616435001</v>
      </c>
      <c r="AB57" s="1086"/>
    </row>
    <row r="58" spans="1:28" ht="15.75" customHeight="1">
      <c r="A58" s="1081" t="s">
        <v>967</v>
      </c>
      <c r="B58" s="1186">
        <v>682.49814996999999</v>
      </c>
      <c r="C58" s="1187">
        <v>11100</v>
      </c>
      <c r="D58" s="1187">
        <v>2325.69052293</v>
      </c>
      <c r="E58" s="1187">
        <v>12861.19090917</v>
      </c>
      <c r="F58" s="1187">
        <v>12926.546829770001</v>
      </c>
      <c r="G58" s="1187">
        <v>11817.632644490001</v>
      </c>
      <c r="H58" s="1187">
        <v>16263.173643139999</v>
      </c>
      <c r="I58" s="1187">
        <v>11634.865697069999</v>
      </c>
      <c r="J58" s="1187">
        <v>27649.541362519998</v>
      </c>
      <c r="K58" s="1187">
        <v>4418.3368714600001</v>
      </c>
      <c r="L58" s="1187">
        <v>6197.1233385900005</v>
      </c>
      <c r="M58" s="1187">
        <v>8171.3992064000004</v>
      </c>
      <c r="N58" s="1187">
        <v>8682.7779856300003</v>
      </c>
      <c r="O58" s="1187">
        <v>528.09143215999995</v>
      </c>
      <c r="P58" s="1187">
        <v>8990.2483513299994</v>
      </c>
      <c r="Q58" s="1187">
        <v>5445.9953756299992</v>
      </c>
      <c r="R58" s="1187">
        <v>6741.4328091000007</v>
      </c>
      <c r="S58" s="1187">
        <v>7889.5414035599997</v>
      </c>
      <c r="T58" s="1187">
        <v>10137.28647848</v>
      </c>
      <c r="U58" s="1187">
        <v>18514.117237950002</v>
      </c>
      <c r="V58" s="1187">
        <v>11891.48175617</v>
      </c>
      <c r="W58" s="1187">
        <v>12865.299888640002</v>
      </c>
      <c r="X58" s="1187">
        <v>15067.02750681</v>
      </c>
      <c r="Y58" s="1187">
        <v>25336.688212509998</v>
      </c>
      <c r="Z58" s="1187">
        <v>23698.737063590001</v>
      </c>
      <c r="AA58" s="1187">
        <v>25857.41674701</v>
      </c>
      <c r="AB58" s="1086"/>
    </row>
    <row r="59" spans="1:28" ht="15.75" customHeight="1">
      <c r="A59" s="1131" t="s">
        <v>968</v>
      </c>
      <c r="B59" s="1186">
        <v>0</v>
      </c>
      <c r="C59" s="1187">
        <v>0</v>
      </c>
      <c r="D59" s="1187">
        <v>0</v>
      </c>
      <c r="E59" s="1187">
        <v>41.155013830000001</v>
      </c>
      <c r="F59" s="1187">
        <v>0</v>
      </c>
      <c r="G59" s="1187">
        <v>64.301673960000002</v>
      </c>
      <c r="H59" s="1187">
        <v>5.3606726399999998</v>
      </c>
      <c r="I59" s="1187">
        <v>12.58354435</v>
      </c>
      <c r="J59" s="1187">
        <v>37.65962519</v>
      </c>
      <c r="K59" s="1187">
        <v>264.78687145999999</v>
      </c>
      <c r="L59" s="1187">
        <v>169.96562628999999</v>
      </c>
      <c r="M59" s="1187">
        <v>17.275331569999999</v>
      </c>
      <c r="N59" s="1187">
        <v>4.15105769</v>
      </c>
      <c r="O59" s="1187">
        <v>33.766432159999994</v>
      </c>
      <c r="P59" s="1187">
        <v>62.998720560000002</v>
      </c>
      <c r="Q59" s="1187">
        <v>29.120392989999999</v>
      </c>
      <c r="R59" s="1187">
        <v>17.579342829999998</v>
      </c>
      <c r="S59" s="1187">
        <v>0</v>
      </c>
      <c r="T59" s="1187">
        <v>0</v>
      </c>
      <c r="U59" s="1187">
        <v>3.9404549800000002</v>
      </c>
      <c r="V59" s="1187">
        <v>6.8300514800000007</v>
      </c>
      <c r="W59" s="1187">
        <v>1.8866314399999999</v>
      </c>
      <c r="X59" s="1187">
        <v>0</v>
      </c>
      <c r="Y59" s="1187">
        <v>7.89270782</v>
      </c>
      <c r="Z59" s="1187">
        <v>0</v>
      </c>
      <c r="AA59" s="1187">
        <v>93.588895669999999</v>
      </c>
      <c r="AB59" s="1086"/>
    </row>
    <row r="60" spans="1:28" ht="15.75" customHeight="1">
      <c r="A60" s="1131" t="s">
        <v>969</v>
      </c>
      <c r="B60" s="1186">
        <v>0</v>
      </c>
      <c r="C60" s="1187">
        <v>0</v>
      </c>
      <c r="D60" s="1187">
        <v>0</v>
      </c>
      <c r="E60" s="1187">
        <v>0</v>
      </c>
      <c r="F60" s="1187">
        <v>0</v>
      </c>
      <c r="G60" s="1187">
        <v>0</v>
      </c>
      <c r="H60" s="1187">
        <v>0</v>
      </c>
      <c r="I60" s="1187">
        <v>0</v>
      </c>
      <c r="J60" s="1187">
        <v>0</v>
      </c>
      <c r="K60" s="1187">
        <v>0</v>
      </c>
      <c r="L60" s="1187">
        <v>0</v>
      </c>
      <c r="M60" s="1187">
        <v>0</v>
      </c>
      <c r="N60" s="1187">
        <v>0</v>
      </c>
      <c r="O60" s="1187">
        <v>0</v>
      </c>
      <c r="P60" s="1187">
        <v>0</v>
      </c>
      <c r="Q60" s="1187">
        <v>0</v>
      </c>
      <c r="R60" s="1187">
        <v>0</v>
      </c>
      <c r="S60" s="1187">
        <v>0</v>
      </c>
      <c r="T60" s="1187">
        <v>0</v>
      </c>
      <c r="U60" s="1187">
        <v>0</v>
      </c>
      <c r="V60" s="1187">
        <v>0</v>
      </c>
      <c r="W60" s="1187">
        <v>0</v>
      </c>
      <c r="X60" s="1187">
        <v>0</v>
      </c>
      <c r="Y60" s="1187">
        <v>0</v>
      </c>
      <c r="Z60" s="1187">
        <v>0</v>
      </c>
      <c r="AA60" s="1187">
        <v>0</v>
      </c>
      <c r="AB60" s="1086"/>
    </row>
    <row r="61" spans="1:28" ht="15.75" customHeight="1">
      <c r="A61" s="1131" t="s">
        <v>970</v>
      </c>
      <c r="B61" s="1186">
        <v>500</v>
      </c>
      <c r="C61" s="1187">
        <v>11100</v>
      </c>
      <c r="D61" s="1187">
        <v>3200</v>
      </c>
      <c r="E61" s="1187">
        <v>12100</v>
      </c>
      <c r="F61" s="1187">
        <v>12659.956553</v>
      </c>
      <c r="G61" s="1187">
        <v>11954.584953</v>
      </c>
      <c r="H61" s="1187">
        <v>14639.970857</v>
      </c>
      <c r="I61" s="1187">
        <v>6384</v>
      </c>
      <c r="J61" s="1187">
        <v>8416.2111999999997</v>
      </c>
      <c r="K61" s="1187">
        <v>4153.55</v>
      </c>
      <c r="L61" s="1187">
        <v>3643.2</v>
      </c>
      <c r="M61" s="1187">
        <v>5280.1418999999996</v>
      </c>
      <c r="N61" s="1187">
        <v>6763.9920190000003</v>
      </c>
      <c r="O61" s="1187">
        <v>494.32499999999999</v>
      </c>
      <c r="P61" s="1187">
        <v>8906.8261999999995</v>
      </c>
      <c r="Q61" s="1187">
        <v>5341.0235397299994</v>
      </c>
      <c r="R61" s="1187">
        <v>6707.2448000000004</v>
      </c>
      <c r="S61" s="1187">
        <v>7873.0054309799998</v>
      </c>
      <c r="T61" s="1187">
        <v>10067.03007418</v>
      </c>
      <c r="U61" s="1187">
        <v>18350.476452570001</v>
      </c>
      <c r="V61" s="1187">
        <v>11868.04803842</v>
      </c>
      <c r="W61" s="1187">
        <v>12822.29443842</v>
      </c>
      <c r="X61" s="1187">
        <v>12899.522438420001</v>
      </c>
      <c r="Y61" s="1187">
        <v>25312.19183842</v>
      </c>
      <c r="Z61" s="1187">
        <v>23682.133397319998</v>
      </c>
      <c r="AA61" s="1187">
        <v>25747.224185070001</v>
      </c>
      <c r="AB61" s="1086"/>
    </row>
    <row r="62" spans="1:28" ht="15.75" customHeight="1">
      <c r="A62" s="1131" t="s">
        <v>971</v>
      </c>
      <c r="B62" s="1186">
        <v>182.49814996999999</v>
      </c>
      <c r="C62" s="1187">
        <v>0</v>
      </c>
      <c r="D62" s="1187">
        <v>-874.30947707000007</v>
      </c>
      <c r="E62" s="1187">
        <v>720.03589534000002</v>
      </c>
      <c r="F62" s="1187">
        <v>266.59027677</v>
      </c>
      <c r="G62" s="1187">
        <v>-201.25398247000001</v>
      </c>
      <c r="H62" s="1187">
        <v>1617.8421135000001</v>
      </c>
      <c r="I62" s="1187">
        <v>5238.2821527200003</v>
      </c>
      <c r="J62" s="1187">
        <v>19145.676325869998</v>
      </c>
      <c r="K62" s="1187">
        <v>0</v>
      </c>
      <c r="L62" s="1187">
        <v>2303.4480018200002</v>
      </c>
      <c r="M62" s="1187">
        <v>2866.57479977</v>
      </c>
      <c r="N62" s="1187">
        <v>1907.1118008199999</v>
      </c>
      <c r="O62" s="1187">
        <v>0</v>
      </c>
      <c r="P62" s="1187">
        <v>20.42343077</v>
      </c>
      <c r="Q62" s="1187">
        <v>75.851442910000003</v>
      </c>
      <c r="R62" s="1187">
        <v>16.608666270000001</v>
      </c>
      <c r="S62" s="1187">
        <v>16.535972579999999</v>
      </c>
      <c r="T62" s="1187">
        <v>70.2564043</v>
      </c>
      <c r="U62" s="1187">
        <v>159.70033040000001</v>
      </c>
      <c r="V62" s="1187">
        <v>16.603666269999998</v>
      </c>
      <c r="W62" s="1187">
        <v>41.118818779999998</v>
      </c>
      <c r="X62" s="1187">
        <v>2167.5050683899999</v>
      </c>
      <c r="Y62" s="1187">
        <v>16.603666269999998</v>
      </c>
      <c r="Z62" s="1187">
        <v>16.603666269999998</v>
      </c>
      <c r="AA62" s="1187">
        <v>16.603666269999998</v>
      </c>
      <c r="AB62" s="1086"/>
    </row>
    <row r="63" spans="1:28" ht="15.75" customHeight="1">
      <c r="A63" s="1131" t="s">
        <v>972</v>
      </c>
      <c r="B63" s="1186">
        <v>0</v>
      </c>
      <c r="C63" s="1187">
        <v>0</v>
      </c>
      <c r="D63" s="1187">
        <v>0</v>
      </c>
      <c r="E63" s="1187">
        <v>0</v>
      </c>
      <c r="F63" s="1187">
        <v>0</v>
      </c>
      <c r="G63" s="1187">
        <v>0</v>
      </c>
      <c r="H63" s="1187">
        <v>0</v>
      </c>
      <c r="I63" s="1187">
        <v>0</v>
      </c>
      <c r="J63" s="1187">
        <v>0</v>
      </c>
      <c r="K63" s="1187">
        <v>0</v>
      </c>
      <c r="L63" s="1187">
        <v>0</v>
      </c>
      <c r="M63" s="1187">
        <v>0</v>
      </c>
      <c r="N63" s="1187">
        <v>0</v>
      </c>
      <c r="O63" s="1187">
        <v>0</v>
      </c>
      <c r="P63" s="1187">
        <v>0</v>
      </c>
      <c r="Q63" s="1187">
        <v>0</v>
      </c>
      <c r="R63" s="1187">
        <v>0</v>
      </c>
      <c r="S63" s="1187">
        <v>0</v>
      </c>
      <c r="T63" s="1187">
        <v>0</v>
      </c>
      <c r="U63" s="1187">
        <v>0</v>
      </c>
      <c r="V63" s="1187">
        <v>0</v>
      </c>
      <c r="W63" s="1187">
        <v>0</v>
      </c>
      <c r="X63" s="1187">
        <v>0</v>
      </c>
      <c r="Y63" s="1187">
        <v>0</v>
      </c>
      <c r="Z63" s="1187">
        <v>0</v>
      </c>
      <c r="AA63" s="1187">
        <v>0</v>
      </c>
      <c r="AB63" s="1086"/>
    </row>
    <row r="64" spans="1:28" ht="15.75" customHeight="1">
      <c r="A64" s="1131" t="s">
        <v>973</v>
      </c>
      <c r="B64" s="1186">
        <v>0</v>
      </c>
      <c r="C64" s="1187">
        <v>0</v>
      </c>
      <c r="D64" s="1187">
        <v>0</v>
      </c>
      <c r="E64" s="1187">
        <v>0</v>
      </c>
      <c r="F64" s="1187">
        <v>0</v>
      </c>
      <c r="G64" s="1187">
        <v>0</v>
      </c>
      <c r="H64" s="1187">
        <v>0</v>
      </c>
      <c r="I64" s="1187">
        <v>0</v>
      </c>
      <c r="J64" s="1187">
        <v>49.994211460000002</v>
      </c>
      <c r="K64" s="1187">
        <v>0</v>
      </c>
      <c r="L64" s="1187">
        <v>80.50971048000001</v>
      </c>
      <c r="M64" s="1187">
        <v>7.4071750599999993</v>
      </c>
      <c r="N64" s="1187">
        <v>7.5231081199999998</v>
      </c>
      <c r="O64" s="1187">
        <v>0</v>
      </c>
      <c r="P64" s="1187">
        <v>0</v>
      </c>
      <c r="Q64" s="1187">
        <v>0</v>
      </c>
      <c r="R64" s="1187">
        <v>0</v>
      </c>
      <c r="S64" s="1187">
        <v>0</v>
      </c>
      <c r="T64" s="1187">
        <v>0</v>
      </c>
      <c r="U64" s="1187">
        <v>0</v>
      </c>
      <c r="V64" s="1187">
        <v>0</v>
      </c>
      <c r="W64" s="1187">
        <v>0</v>
      </c>
      <c r="X64" s="1187">
        <v>0</v>
      </c>
      <c r="Y64" s="1187">
        <v>0</v>
      </c>
      <c r="Z64" s="1187">
        <v>0</v>
      </c>
      <c r="AA64" s="1187">
        <v>0</v>
      </c>
      <c r="AB64" s="1086"/>
    </row>
    <row r="65" spans="1:88" ht="15.75" customHeight="1">
      <c r="A65" s="1084" t="s">
        <v>974</v>
      </c>
      <c r="B65" s="1186">
        <v>0</v>
      </c>
      <c r="C65" s="1187">
        <v>0</v>
      </c>
      <c r="D65" s="1187">
        <v>0</v>
      </c>
      <c r="E65" s="1187">
        <v>0</v>
      </c>
      <c r="F65" s="1187">
        <v>25561.17651773</v>
      </c>
      <c r="G65" s="1187">
        <v>52148.99971271</v>
      </c>
      <c r="H65" s="1187">
        <v>43312.267657900004</v>
      </c>
      <c r="I65" s="1187">
        <v>51541.074255980006</v>
      </c>
      <c r="J65" s="1187">
        <v>29495.063120630002</v>
      </c>
      <c r="K65" s="1187">
        <v>14660.28136139</v>
      </c>
      <c r="L65" s="1187">
        <v>7826.9507745000001</v>
      </c>
      <c r="M65" s="1187">
        <v>10317.53142587</v>
      </c>
      <c r="N65" s="1187">
        <v>7369.4066116200001</v>
      </c>
      <c r="O65" s="1187">
        <v>5501.6162004899998</v>
      </c>
      <c r="P65" s="1187">
        <v>3880.4043110100001</v>
      </c>
      <c r="Q65" s="1187">
        <v>3913.6882273900001</v>
      </c>
      <c r="R65" s="1187">
        <v>2009.2180554000001</v>
      </c>
      <c r="S65" s="1187">
        <v>2033.41243143</v>
      </c>
      <c r="T65" s="1187">
        <v>1698.41243143</v>
      </c>
      <c r="U65" s="1187">
        <v>3.3641749999999998E-2</v>
      </c>
      <c r="V65" s="1187">
        <v>130.34246576000001</v>
      </c>
      <c r="W65" s="1187">
        <v>130.34246576000001</v>
      </c>
      <c r="X65" s="1187">
        <v>65.547945209999995</v>
      </c>
      <c r="Y65" s="1187">
        <v>1000</v>
      </c>
      <c r="Z65" s="1187">
        <v>0</v>
      </c>
      <c r="AA65" s="1187">
        <v>0</v>
      </c>
      <c r="AB65" s="1086"/>
    </row>
    <row r="66" spans="1:88" ht="15.75" customHeight="1">
      <c r="A66" s="1084" t="s">
        <v>975</v>
      </c>
      <c r="B66" s="1186">
        <v>0</v>
      </c>
      <c r="C66" s="1187">
        <v>0</v>
      </c>
      <c r="D66" s="1187">
        <v>0</v>
      </c>
      <c r="E66" s="1187">
        <v>0</v>
      </c>
      <c r="F66" s="1187">
        <v>0</v>
      </c>
      <c r="G66" s="1187">
        <v>0</v>
      </c>
      <c r="H66" s="1187">
        <v>0</v>
      </c>
      <c r="I66" s="1187">
        <v>0</v>
      </c>
      <c r="J66" s="1187">
        <v>0</v>
      </c>
      <c r="K66" s="1187">
        <v>0</v>
      </c>
      <c r="L66" s="1187">
        <v>0</v>
      </c>
      <c r="M66" s="1187">
        <v>0</v>
      </c>
      <c r="N66" s="1187">
        <v>0</v>
      </c>
      <c r="O66" s="1187">
        <v>0</v>
      </c>
      <c r="P66" s="1187">
        <v>0</v>
      </c>
      <c r="Q66" s="1187">
        <v>0</v>
      </c>
      <c r="R66" s="1187">
        <v>0</v>
      </c>
      <c r="S66" s="1187">
        <v>0</v>
      </c>
      <c r="T66" s="1187">
        <v>0</v>
      </c>
      <c r="U66" s="1187">
        <v>0</v>
      </c>
      <c r="V66" s="1187">
        <v>0</v>
      </c>
      <c r="W66" s="1187">
        <v>0</v>
      </c>
      <c r="X66" s="1187">
        <v>0</v>
      </c>
      <c r="Y66" s="1187">
        <v>0</v>
      </c>
      <c r="Z66" s="1187">
        <v>0</v>
      </c>
      <c r="AA66" s="1187">
        <v>0</v>
      </c>
      <c r="AB66" s="1086"/>
    </row>
    <row r="67" spans="1:88" ht="15.75" customHeight="1">
      <c r="A67" s="1084" t="s">
        <v>976</v>
      </c>
      <c r="B67" s="1186">
        <v>0</v>
      </c>
      <c r="C67" s="1187">
        <v>0</v>
      </c>
      <c r="D67" s="1187">
        <v>0</v>
      </c>
      <c r="E67" s="1187">
        <v>0</v>
      </c>
      <c r="F67" s="1187">
        <v>0</v>
      </c>
      <c r="G67" s="1187">
        <v>0</v>
      </c>
      <c r="H67" s="1187">
        <v>0</v>
      </c>
      <c r="I67" s="1187">
        <v>0</v>
      </c>
      <c r="J67" s="1187">
        <v>0</v>
      </c>
      <c r="K67" s="1187">
        <v>0</v>
      </c>
      <c r="L67" s="1187">
        <v>0</v>
      </c>
      <c r="M67" s="1187">
        <v>0</v>
      </c>
      <c r="N67" s="1187">
        <v>0</v>
      </c>
      <c r="O67" s="1187">
        <v>0</v>
      </c>
      <c r="P67" s="1187">
        <v>0</v>
      </c>
      <c r="Q67" s="1187">
        <v>0</v>
      </c>
      <c r="R67" s="1187">
        <v>0</v>
      </c>
      <c r="S67" s="1187">
        <v>0</v>
      </c>
      <c r="T67" s="1187">
        <v>0</v>
      </c>
      <c r="U67" s="1187">
        <v>0</v>
      </c>
      <c r="V67" s="1187">
        <v>0</v>
      </c>
      <c r="W67" s="1187">
        <v>0</v>
      </c>
      <c r="X67" s="1187">
        <v>0</v>
      </c>
      <c r="Y67" s="1187">
        <v>0</v>
      </c>
      <c r="Z67" s="1187">
        <v>0</v>
      </c>
      <c r="AA67" s="1187">
        <v>0</v>
      </c>
      <c r="AB67" s="1086"/>
    </row>
    <row r="68" spans="1:88" ht="15.75" customHeight="1">
      <c r="A68" s="1081" t="s">
        <v>977</v>
      </c>
      <c r="B68" s="1186">
        <v>2866.8776706100002</v>
      </c>
      <c r="C68" s="1187">
        <v>6083.4873138000003</v>
      </c>
      <c r="D68" s="1187">
        <v>6157.9534745199999</v>
      </c>
      <c r="E68" s="1187">
        <v>4165.9632792100001</v>
      </c>
      <c r="F68" s="1187">
        <v>5659.5091026399996</v>
      </c>
      <c r="G68" s="1187">
        <v>8242.0478725600005</v>
      </c>
      <c r="H68" s="1187">
        <v>6741.0162951100001</v>
      </c>
      <c r="I68" s="1187">
        <v>6273.1959784399996</v>
      </c>
      <c r="J68" s="1187">
        <v>5439.0530194700004</v>
      </c>
      <c r="K68" s="1187">
        <v>8441.8596414399999</v>
      </c>
      <c r="L68" s="1187">
        <v>27614.65231455</v>
      </c>
      <c r="M68" s="1187">
        <v>5404.1732291899998</v>
      </c>
      <c r="N68" s="1187">
        <v>11019.11852097</v>
      </c>
      <c r="O68" s="1187">
        <v>33858.984230820002</v>
      </c>
      <c r="P68" s="1187">
        <v>32027.56558264</v>
      </c>
      <c r="Q68" s="1187">
        <v>7807.5189196599995</v>
      </c>
      <c r="R68" s="1187">
        <v>12404.16791342</v>
      </c>
      <c r="S68" s="1187">
        <v>19595.343583409995</v>
      </c>
      <c r="T68" s="1187">
        <v>13664.191646860001</v>
      </c>
      <c r="U68" s="1187">
        <v>20912.769159479998</v>
      </c>
      <c r="V68" s="1187">
        <v>14635.405437059999</v>
      </c>
      <c r="W68" s="1187">
        <v>9277.306166549999</v>
      </c>
      <c r="X68" s="1187">
        <v>31131.75907394</v>
      </c>
      <c r="Y68" s="1187">
        <v>29050.7706029</v>
      </c>
      <c r="Z68" s="1187">
        <v>25938.340127080002</v>
      </c>
      <c r="AA68" s="1187">
        <v>40606.669417340003</v>
      </c>
      <c r="AB68" s="1086"/>
    </row>
    <row r="69" spans="1:88" ht="15.75" customHeight="1">
      <c r="A69" s="1131" t="s">
        <v>978</v>
      </c>
      <c r="B69" s="1186">
        <v>1112.1593756</v>
      </c>
      <c r="C69" s="1187">
        <v>1144.5087087100001</v>
      </c>
      <c r="D69" s="1187">
        <v>1484.2461148800001</v>
      </c>
      <c r="E69" s="1187">
        <v>1674.2054451099998</v>
      </c>
      <c r="F69" s="1187">
        <v>1578.6149049400001</v>
      </c>
      <c r="G69" s="1187">
        <v>2236.5113595500002</v>
      </c>
      <c r="H69" s="1187">
        <v>2061.21160001</v>
      </c>
      <c r="I69" s="1187">
        <v>1868.8604136399999</v>
      </c>
      <c r="J69" s="1187">
        <v>1811.84446856</v>
      </c>
      <c r="K69" s="1187">
        <v>0</v>
      </c>
      <c r="L69" s="1187">
        <v>21027.327756450002</v>
      </c>
      <c r="M69" s="1187">
        <v>2007.5821060499998</v>
      </c>
      <c r="N69" s="1187">
        <v>7856.2278065600003</v>
      </c>
      <c r="O69" s="1187">
        <v>29392.313530630003</v>
      </c>
      <c r="P69" s="1187">
        <v>26371.667707629997</v>
      </c>
      <c r="Q69" s="1187">
        <v>2989.6098637699997</v>
      </c>
      <c r="R69" s="1187">
        <v>6397.6063418000003</v>
      </c>
      <c r="S69" s="1187">
        <v>14247.380205619998</v>
      </c>
      <c r="T69" s="1187">
        <v>8069.4432138500006</v>
      </c>
      <c r="U69" s="1187">
        <v>15262.136584309999</v>
      </c>
      <c r="V69" s="1187">
        <v>8583.7761723099993</v>
      </c>
      <c r="W69" s="1187">
        <v>2844.3062885100003</v>
      </c>
      <c r="X69" s="1187">
        <v>21940.843764899997</v>
      </c>
      <c r="Y69" s="1187">
        <v>17796.251015379999</v>
      </c>
      <c r="Z69" s="1187">
        <v>18889.24276166</v>
      </c>
      <c r="AA69" s="1187">
        <v>33876.78528828</v>
      </c>
      <c r="AB69" s="1086"/>
    </row>
    <row r="70" spans="1:88" ht="15.75" customHeight="1">
      <c r="A70" s="1131" t="s">
        <v>979</v>
      </c>
      <c r="B70" s="1186">
        <v>566.58444352000004</v>
      </c>
      <c r="C70" s="1187">
        <v>566.58444352000004</v>
      </c>
      <c r="D70" s="1187">
        <v>566.58444352000004</v>
      </c>
      <c r="E70" s="1187">
        <v>566.58444352000004</v>
      </c>
      <c r="F70" s="1187">
        <v>566.58444352000004</v>
      </c>
      <c r="G70" s="1187">
        <v>566.58444352000004</v>
      </c>
      <c r="H70" s="1187">
        <v>0</v>
      </c>
      <c r="I70" s="1187">
        <v>0</v>
      </c>
      <c r="J70" s="1187">
        <v>0</v>
      </c>
      <c r="K70" s="1187">
        <v>0</v>
      </c>
      <c r="L70" s="1187">
        <v>0</v>
      </c>
      <c r="M70" s="1187">
        <v>0</v>
      </c>
      <c r="N70" s="1187">
        <v>0</v>
      </c>
      <c r="O70" s="1187">
        <v>0</v>
      </c>
      <c r="P70" s="1187">
        <v>0</v>
      </c>
      <c r="Q70" s="1187">
        <v>0</v>
      </c>
      <c r="R70" s="1187">
        <v>0</v>
      </c>
      <c r="S70" s="1187">
        <v>0</v>
      </c>
      <c r="T70" s="1187">
        <v>0</v>
      </c>
      <c r="U70" s="1187">
        <v>0</v>
      </c>
      <c r="V70" s="1187">
        <v>0</v>
      </c>
      <c r="W70" s="1187">
        <v>0</v>
      </c>
      <c r="X70" s="1187">
        <v>0</v>
      </c>
      <c r="Y70" s="1187">
        <v>0</v>
      </c>
      <c r="Z70" s="1187">
        <v>0</v>
      </c>
      <c r="AA70" s="1187">
        <v>0</v>
      </c>
      <c r="AB70" s="1086"/>
    </row>
    <row r="71" spans="1:88" ht="15.75" customHeight="1">
      <c r="A71" s="1131" t="s">
        <v>980</v>
      </c>
      <c r="B71" s="1191">
        <v>-183.42411274</v>
      </c>
      <c r="C71" s="1192">
        <v>-183.42411274</v>
      </c>
      <c r="D71" s="1192">
        <v>-183.42411274</v>
      </c>
      <c r="E71" s="1192">
        <v>-1461.2984939200001</v>
      </c>
      <c r="F71" s="1192">
        <v>-1461.2984939200001</v>
      </c>
      <c r="G71" s="1187">
        <v>0</v>
      </c>
      <c r="H71" s="1187">
        <v>0</v>
      </c>
      <c r="I71" s="1187">
        <v>0</v>
      </c>
      <c r="J71" s="1187">
        <v>0</v>
      </c>
      <c r="K71" s="1187">
        <v>0</v>
      </c>
      <c r="L71" s="1187">
        <v>0</v>
      </c>
      <c r="M71" s="1187">
        <v>0</v>
      </c>
      <c r="N71" s="1187">
        <v>0</v>
      </c>
      <c r="O71" s="1187">
        <v>337.7099005</v>
      </c>
      <c r="P71" s="1187">
        <v>627.26152280999997</v>
      </c>
      <c r="Q71" s="1187">
        <v>689.39689946999999</v>
      </c>
      <c r="R71" s="1187">
        <v>700.17352435999999</v>
      </c>
      <c r="S71" s="1187">
        <v>567.85578076000002</v>
      </c>
      <c r="T71" s="1187">
        <v>613.1321568300001</v>
      </c>
      <c r="U71" s="1187">
        <v>451.85224030000001</v>
      </c>
      <c r="V71" s="1187">
        <v>359.74632494000002</v>
      </c>
      <c r="W71" s="1187">
        <v>358.64599944000003</v>
      </c>
      <c r="X71" s="1187">
        <v>376.16882112999997</v>
      </c>
      <c r="Y71" s="1187">
        <v>375.34256252999995</v>
      </c>
      <c r="Z71" s="1187">
        <v>360.64030527999995</v>
      </c>
      <c r="AA71" s="1187">
        <v>363.79630096</v>
      </c>
      <c r="AB71" s="1086"/>
    </row>
    <row r="72" spans="1:88" ht="15.75" customHeight="1">
      <c r="A72" s="1131" t="s">
        <v>981</v>
      </c>
      <c r="B72" s="1186">
        <v>0</v>
      </c>
      <c r="C72" s="1187">
        <v>0</v>
      </c>
      <c r="D72" s="1187">
        <v>0</v>
      </c>
      <c r="E72" s="1187">
        <v>0</v>
      </c>
      <c r="F72" s="1187">
        <v>0</v>
      </c>
      <c r="G72" s="1187">
        <v>0</v>
      </c>
      <c r="H72" s="1187">
        <v>0</v>
      </c>
      <c r="I72" s="1187">
        <v>0</v>
      </c>
      <c r="J72" s="1187">
        <v>0</v>
      </c>
      <c r="K72" s="1187">
        <v>0</v>
      </c>
      <c r="L72" s="1187">
        <v>3328.1201823900001</v>
      </c>
      <c r="M72" s="1187">
        <v>2.3343771000000002</v>
      </c>
      <c r="N72" s="1187">
        <v>5.3234701600000003</v>
      </c>
      <c r="O72" s="1187">
        <v>0</v>
      </c>
      <c r="P72" s="1187">
        <v>0</v>
      </c>
      <c r="Q72" s="1187">
        <v>0</v>
      </c>
      <c r="R72" s="1187">
        <v>0</v>
      </c>
      <c r="S72" s="1187">
        <v>0</v>
      </c>
      <c r="T72" s="1187">
        <v>0</v>
      </c>
      <c r="U72" s="1187">
        <v>0</v>
      </c>
      <c r="V72" s="1187">
        <v>0</v>
      </c>
      <c r="W72" s="1187">
        <v>0</v>
      </c>
      <c r="X72" s="1187">
        <v>0</v>
      </c>
      <c r="Y72" s="1187">
        <v>0</v>
      </c>
      <c r="Z72" s="1187">
        <v>0</v>
      </c>
      <c r="AA72" s="1187">
        <v>0</v>
      </c>
      <c r="AB72" s="1086"/>
    </row>
    <row r="73" spans="1:88" ht="15.75" customHeight="1">
      <c r="A73" s="1131" t="s">
        <v>982</v>
      </c>
      <c r="B73" s="1186">
        <v>0</v>
      </c>
      <c r="C73" s="1187">
        <v>0</v>
      </c>
      <c r="D73" s="1187">
        <v>0</v>
      </c>
      <c r="E73" s="1187">
        <v>0</v>
      </c>
      <c r="F73" s="1187">
        <v>0</v>
      </c>
      <c r="G73" s="1187">
        <v>0</v>
      </c>
      <c r="H73" s="1187">
        <v>0</v>
      </c>
      <c r="I73" s="1187">
        <v>0</v>
      </c>
      <c r="J73" s="1187">
        <v>0</v>
      </c>
      <c r="K73" s="1187">
        <v>0</v>
      </c>
      <c r="L73" s="1187">
        <v>0</v>
      </c>
      <c r="M73" s="1187">
        <v>0</v>
      </c>
      <c r="N73" s="1187">
        <v>0</v>
      </c>
      <c r="O73" s="1187">
        <v>0</v>
      </c>
      <c r="P73" s="1187">
        <v>0</v>
      </c>
      <c r="Q73" s="1187">
        <v>0</v>
      </c>
      <c r="R73" s="1187">
        <v>0</v>
      </c>
      <c r="S73" s="1187">
        <v>0</v>
      </c>
      <c r="T73" s="1187">
        <v>0</v>
      </c>
      <c r="U73" s="1187">
        <v>0</v>
      </c>
      <c r="V73" s="1187">
        <v>0</v>
      </c>
      <c r="W73" s="1187">
        <v>0</v>
      </c>
      <c r="X73" s="1187">
        <v>0</v>
      </c>
      <c r="Y73" s="1187">
        <v>0</v>
      </c>
      <c r="Z73" s="1187">
        <v>0</v>
      </c>
      <c r="AA73" s="1187">
        <v>0</v>
      </c>
      <c r="AB73" s="1086"/>
    </row>
    <row r="74" spans="1:88" ht="15.75" customHeight="1">
      <c r="A74" s="1131" t="s">
        <v>36</v>
      </c>
      <c r="B74" s="1186">
        <v>0</v>
      </c>
      <c r="C74" s="1187">
        <v>0</v>
      </c>
      <c r="D74" s="1187">
        <v>0</v>
      </c>
      <c r="E74" s="1187">
        <v>0</v>
      </c>
      <c r="F74" s="1187">
        <v>0</v>
      </c>
      <c r="G74" s="1187">
        <v>0</v>
      </c>
      <c r="H74" s="1187">
        <v>0</v>
      </c>
      <c r="I74" s="1187">
        <v>0</v>
      </c>
      <c r="J74" s="1187">
        <v>0</v>
      </c>
      <c r="K74" s="1187">
        <v>0</v>
      </c>
      <c r="L74" s="1187">
        <v>0</v>
      </c>
      <c r="M74" s="1187">
        <v>0</v>
      </c>
      <c r="N74" s="1187">
        <v>0</v>
      </c>
      <c r="O74" s="1187">
        <v>0</v>
      </c>
      <c r="P74" s="1187">
        <v>0</v>
      </c>
      <c r="Q74" s="1187">
        <v>0</v>
      </c>
      <c r="R74" s="1187">
        <v>0</v>
      </c>
      <c r="S74" s="1187">
        <v>0</v>
      </c>
      <c r="T74" s="1187">
        <v>0</v>
      </c>
      <c r="U74" s="1187">
        <v>0</v>
      </c>
      <c r="V74" s="1187">
        <v>0</v>
      </c>
      <c r="W74" s="1187">
        <v>0</v>
      </c>
      <c r="X74" s="1187">
        <v>0</v>
      </c>
      <c r="Y74" s="1187">
        <v>0</v>
      </c>
      <c r="Z74" s="1187">
        <v>0</v>
      </c>
      <c r="AA74" s="1187">
        <v>0</v>
      </c>
      <c r="AB74" s="1086"/>
    </row>
    <row r="75" spans="1:88" ht="15.75" customHeight="1">
      <c r="A75" s="1131" t="s">
        <v>983</v>
      </c>
      <c r="B75" s="1186">
        <v>0</v>
      </c>
      <c r="C75" s="1187">
        <v>0</v>
      </c>
      <c r="D75" s="1187">
        <v>0</v>
      </c>
      <c r="E75" s="1187">
        <v>0</v>
      </c>
      <c r="F75" s="1187">
        <v>0</v>
      </c>
      <c r="G75" s="1187">
        <v>0</v>
      </c>
      <c r="H75" s="1187">
        <v>0</v>
      </c>
      <c r="I75" s="1187">
        <v>0</v>
      </c>
      <c r="J75" s="1187">
        <v>0</v>
      </c>
      <c r="K75" s="1187">
        <v>0</v>
      </c>
      <c r="L75" s="1187">
        <v>0</v>
      </c>
      <c r="M75" s="1187">
        <v>0</v>
      </c>
      <c r="N75" s="1187">
        <v>0</v>
      </c>
      <c r="O75" s="1187">
        <v>0</v>
      </c>
      <c r="P75" s="1187">
        <v>0</v>
      </c>
      <c r="Q75" s="1187">
        <v>0</v>
      </c>
      <c r="R75" s="1187">
        <v>0</v>
      </c>
      <c r="S75" s="1187">
        <v>0</v>
      </c>
      <c r="T75" s="1187">
        <v>0</v>
      </c>
      <c r="U75" s="1187">
        <v>0</v>
      </c>
      <c r="V75" s="1187">
        <v>0</v>
      </c>
      <c r="W75" s="1187">
        <v>0</v>
      </c>
      <c r="X75" s="1187">
        <v>0</v>
      </c>
      <c r="Y75" s="1187">
        <v>0</v>
      </c>
      <c r="Z75" s="1187">
        <v>0</v>
      </c>
      <c r="AA75" s="1187">
        <v>0</v>
      </c>
      <c r="AB75" s="1086"/>
    </row>
    <row r="76" spans="1:88" s="979" customFormat="1" ht="16.5" customHeight="1">
      <c r="A76" s="1131" t="s">
        <v>913</v>
      </c>
      <c r="B76" s="1186">
        <v>0</v>
      </c>
      <c r="C76" s="1187">
        <v>0</v>
      </c>
      <c r="D76" s="1187">
        <v>0</v>
      </c>
      <c r="E76" s="1187">
        <v>0</v>
      </c>
      <c r="F76" s="1187">
        <v>850.03854100000001</v>
      </c>
      <c r="G76" s="1187">
        <v>854.03854100000001</v>
      </c>
      <c r="H76" s="1187">
        <v>854.03854100000001</v>
      </c>
      <c r="I76" s="1187">
        <v>1204.0829389999999</v>
      </c>
      <c r="J76" s="1187">
        <v>854.03854100000001</v>
      </c>
      <c r="K76" s="1187">
        <v>0</v>
      </c>
      <c r="L76" s="1187">
        <v>854.03854100000001</v>
      </c>
      <c r="M76" s="1187">
        <v>854.03854100000001</v>
      </c>
      <c r="N76" s="1187">
        <v>1180.33023</v>
      </c>
      <c r="O76" s="1187">
        <v>1308.6168540000001</v>
      </c>
      <c r="P76" s="1187">
        <v>1195.00093105</v>
      </c>
      <c r="Q76" s="1187">
        <v>1189.41718169</v>
      </c>
      <c r="R76" s="1187">
        <v>1175.9364942699999</v>
      </c>
      <c r="S76" s="1187">
        <v>777.29092208999998</v>
      </c>
      <c r="T76" s="1187">
        <v>777.2265534500001</v>
      </c>
      <c r="U76" s="1187">
        <v>917.91312728000003</v>
      </c>
      <c r="V76" s="1187">
        <v>917.22678124000004</v>
      </c>
      <c r="W76" s="1187">
        <v>1443.3292025799999</v>
      </c>
      <c r="X76" s="1187">
        <v>1737.9697212799999</v>
      </c>
      <c r="Y76" s="1187">
        <v>1700.3292509600001</v>
      </c>
      <c r="Z76" s="1187">
        <v>1840.4752740900001</v>
      </c>
      <c r="AA76" s="1187">
        <v>1682.0097101400002</v>
      </c>
      <c r="AB76" s="1083"/>
    </row>
    <row r="77" spans="1:88">
      <c r="A77" s="1131" t="s">
        <v>984</v>
      </c>
      <c r="B77" s="1186">
        <v>1371.5579642300002</v>
      </c>
      <c r="C77" s="1187">
        <v>4555.8182743100006</v>
      </c>
      <c r="D77" s="1187">
        <v>4290.54702886</v>
      </c>
      <c r="E77" s="1187">
        <v>3386.4718845000002</v>
      </c>
      <c r="F77" s="1187">
        <v>4125.5697070999995</v>
      </c>
      <c r="G77" s="1187">
        <v>4584.9135284899994</v>
      </c>
      <c r="H77" s="1187">
        <v>3825.7661540999993</v>
      </c>
      <c r="I77" s="1187">
        <v>3200.2526257999998</v>
      </c>
      <c r="J77" s="1187">
        <v>2773.1700099100003</v>
      </c>
      <c r="K77" s="1187">
        <v>8441.8596414399999</v>
      </c>
      <c r="L77" s="1187">
        <v>2405.1658347099992</v>
      </c>
      <c r="M77" s="1187">
        <v>2540.2182050400002</v>
      </c>
      <c r="N77" s="1187">
        <v>1977.2370142499981</v>
      </c>
      <c r="O77" s="1187">
        <v>2820.3439456899987</v>
      </c>
      <c r="P77" s="1187">
        <v>3833.6354211500015</v>
      </c>
      <c r="Q77" s="1187">
        <v>2939.0949747299996</v>
      </c>
      <c r="R77" s="1187">
        <v>4130.45155299</v>
      </c>
      <c r="S77" s="1187">
        <v>4002.8166749399966</v>
      </c>
      <c r="T77" s="1187">
        <v>4204.3897227299994</v>
      </c>
      <c r="U77" s="1187">
        <v>4280.8672075900004</v>
      </c>
      <c r="V77" s="1187">
        <v>4774.6561585700001</v>
      </c>
      <c r="W77" s="1187">
        <v>4631.0246760199989</v>
      </c>
      <c r="X77" s="1187">
        <v>7076.7767666300015</v>
      </c>
      <c r="Y77" s="1187">
        <v>9178.8477740300023</v>
      </c>
      <c r="Z77" s="1187">
        <v>4847.9817860500034</v>
      </c>
      <c r="AA77" s="1187">
        <v>4684.0781179600071</v>
      </c>
      <c r="AB77" s="1161"/>
      <c r="AC77" s="1097"/>
      <c r="AD77" s="1097"/>
      <c r="AE77" s="1097"/>
      <c r="AF77" s="1097"/>
      <c r="AG77" s="1097"/>
      <c r="AH77" s="1097"/>
      <c r="AI77" s="1097"/>
      <c r="AJ77" s="1097"/>
      <c r="AK77" s="1097"/>
      <c r="AL77" s="1097"/>
      <c r="AM77" s="1097"/>
      <c r="AN77" s="1097"/>
      <c r="AO77" s="1097"/>
      <c r="AP77" s="1097"/>
      <c r="AQ77" s="1097"/>
      <c r="AR77" s="1097"/>
      <c r="AS77" s="1097"/>
      <c r="AT77" s="1097"/>
      <c r="AU77" s="1097"/>
      <c r="AV77" s="1097"/>
      <c r="AW77" s="1097"/>
      <c r="AX77" s="1097"/>
      <c r="AY77" s="1097"/>
      <c r="AZ77" s="1097"/>
      <c r="BA77" s="1097"/>
      <c r="BB77" s="1097"/>
      <c r="BC77" s="1097"/>
      <c r="BD77" s="1097"/>
      <c r="BE77" s="1097"/>
      <c r="BF77" s="1097"/>
      <c r="BG77" s="1097"/>
      <c r="BH77" s="1097"/>
      <c r="BI77" s="1097"/>
      <c r="BJ77" s="1097"/>
      <c r="BK77" s="1097"/>
      <c r="BL77" s="1097"/>
      <c r="BM77" s="1097"/>
      <c r="BN77" s="1097"/>
      <c r="BO77" s="1097"/>
      <c r="BP77" s="1097"/>
      <c r="BQ77" s="1097"/>
      <c r="BR77" s="1097"/>
      <c r="BS77" s="1097"/>
      <c r="BT77" s="1097"/>
      <c r="BU77" s="1097"/>
      <c r="BV77" s="1097"/>
      <c r="BW77" s="1097"/>
      <c r="BX77" s="1097"/>
      <c r="BY77" s="1097"/>
      <c r="BZ77" s="1097"/>
      <c r="CA77" s="1097"/>
      <c r="CB77" s="1097"/>
      <c r="CC77" s="1097"/>
      <c r="CD77" s="1097"/>
      <c r="CE77" s="1097"/>
      <c r="CF77" s="1097"/>
      <c r="CG77" s="1097"/>
      <c r="CH77" s="1097"/>
      <c r="CI77" s="1097"/>
      <c r="CJ77" s="1086"/>
    </row>
    <row r="78" spans="1:88">
      <c r="A78" s="1090"/>
      <c r="B78" s="1186"/>
      <c r="C78" s="1187"/>
      <c r="D78" s="1187"/>
      <c r="E78" s="1187"/>
      <c r="F78" s="1187"/>
      <c r="G78" s="1187"/>
      <c r="H78" s="1187"/>
      <c r="I78" s="1187"/>
      <c r="J78" s="1187"/>
      <c r="K78" s="1187"/>
      <c r="L78" s="1187"/>
      <c r="M78" s="1187"/>
      <c r="N78" s="1187"/>
      <c r="O78" s="1187"/>
      <c r="P78" s="1187"/>
      <c r="Q78" s="1187"/>
      <c r="R78" s="1187"/>
      <c r="S78" s="1187"/>
      <c r="T78" s="1187"/>
      <c r="U78" s="1187"/>
      <c r="V78" s="1187"/>
      <c r="W78" s="1187"/>
      <c r="X78" s="1187"/>
      <c r="Y78" s="1187"/>
      <c r="Z78" s="1187"/>
      <c r="AA78" s="1187"/>
    </row>
    <row r="79" spans="1:88" s="974" customFormat="1" ht="16.5" thickBot="1">
      <c r="A79" s="1135" t="s">
        <v>985</v>
      </c>
      <c r="B79" s="1193">
        <v>23248.482123279999</v>
      </c>
      <c r="C79" s="1194">
        <v>36900.522867509993</v>
      </c>
      <c r="D79" s="1194">
        <v>28054.660257079999</v>
      </c>
      <c r="E79" s="1194">
        <v>62773.48037307</v>
      </c>
      <c r="F79" s="1194">
        <v>78747.686494299996</v>
      </c>
      <c r="G79" s="1194">
        <v>107574.39801022998</v>
      </c>
      <c r="H79" s="1194">
        <v>108346.22679100001</v>
      </c>
      <c r="I79" s="1194">
        <v>122981.82848486</v>
      </c>
      <c r="J79" s="1194">
        <v>127774.09104817</v>
      </c>
      <c r="K79" s="1194">
        <v>146714.04641908</v>
      </c>
      <c r="L79" s="1194">
        <v>167412.07630233999</v>
      </c>
      <c r="M79" s="1194">
        <v>133579.93249151</v>
      </c>
      <c r="N79" s="1194">
        <v>180105.6199973</v>
      </c>
      <c r="O79" s="1194">
        <v>144010.57149619999</v>
      </c>
      <c r="P79" s="1194">
        <v>152314.61839369999</v>
      </c>
      <c r="Q79" s="1194">
        <v>96183.295798459993</v>
      </c>
      <c r="R79" s="1194">
        <v>112196.07737236</v>
      </c>
      <c r="S79" s="1194">
        <v>110113.11441286</v>
      </c>
      <c r="T79" s="1194">
        <v>124990.74669156999</v>
      </c>
      <c r="U79" s="1194">
        <v>148444.01870938001</v>
      </c>
      <c r="V79" s="1194">
        <v>126373.70826302998</v>
      </c>
      <c r="W79" s="1194">
        <v>146792.07860044</v>
      </c>
      <c r="X79" s="1194">
        <v>179938.36126539996</v>
      </c>
      <c r="Y79" s="1194">
        <v>167595.89217732</v>
      </c>
      <c r="Z79" s="1194">
        <v>157887.94064745997</v>
      </c>
      <c r="AA79" s="1194">
        <v>182397.02949372001</v>
      </c>
    </row>
    <row r="80" spans="1:88" ht="15" thickTop="1">
      <c r="A80" s="998"/>
      <c r="B80" s="1097"/>
      <c r="C80" s="1097"/>
      <c r="D80" s="1097"/>
      <c r="E80" s="1097"/>
      <c r="F80" s="1097"/>
      <c r="G80" s="1097"/>
      <c r="H80" s="1097"/>
      <c r="I80" s="1097"/>
      <c r="J80" s="1097"/>
      <c r="K80" s="1097"/>
      <c r="L80" s="1097"/>
      <c r="M80" s="1097"/>
      <c r="N80" s="1097"/>
      <c r="O80" s="1097"/>
      <c r="P80" s="1161"/>
      <c r="Q80" s="1161"/>
      <c r="R80" s="1161"/>
      <c r="S80" s="1161"/>
      <c r="T80" s="1161"/>
      <c r="U80" s="1161"/>
      <c r="V80" s="1161"/>
      <c r="W80" s="1161"/>
      <c r="X80" s="1161"/>
      <c r="Y80" s="1161"/>
      <c r="Z80" s="1161"/>
      <c r="AA80" s="1161"/>
    </row>
    <row r="81" spans="1:1" ht="14.25">
      <c r="A81" s="998" t="s">
        <v>623</v>
      </c>
    </row>
    <row r="82" spans="1:1" ht="14.25">
      <c r="A82" s="1013" t="s">
        <v>990</v>
      </c>
    </row>
    <row r="83" spans="1:1" ht="14.25">
      <c r="A83" s="998" t="s">
        <v>314</v>
      </c>
    </row>
    <row r="84" spans="1:1">
      <c r="A84" s="1103"/>
    </row>
    <row r="85" spans="1:1">
      <c r="A85" s="1103"/>
    </row>
    <row r="86" spans="1:1">
      <c r="A86" s="1103"/>
    </row>
    <row r="87" spans="1:1">
      <c r="A87" s="1103"/>
    </row>
    <row r="88" spans="1:1">
      <c r="A88" s="1101"/>
    </row>
    <row r="89" spans="1:1">
      <c r="A89" s="1103"/>
    </row>
    <row r="90" spans="1:1">
      <c r="A90" s="1105"/>
    </row>
    <row r="91" spans="1:1">
      <c r="A91" s="1103"/>
    </row>
    <row r="92" spans="1:1">
      <c r="A92" s="1103"/>
    </row>
    <row r="93" spans="1:1">
      <c r="A93" s="1107"/>
    </row>
    <row r="94" spans="1:1">
      <c r="A94" s="1109"/>
    </row>
    <row r="95" spans="1:1">
      <c r="A95" s="1101"/>
    </row>
    <row r="96" spans="1:1">
      <c r="A96" s="1103"/>
    </row>
    <row r="97" spans="1:1">
      <c r="A97" s="1101"/>
    </row>
    <row r="98" spans="1:1">
      <c r="A98" s="1103"/>
    </row>
    <row r="99" spans="1:1">
      <c r="A99" s="1111"/>
    </row>
  </sheetData>
  <hyperlinks>
    <hyperlink ref="A1" location="Menu!A1" display="Return to Menu"/>
  </hyperlinks>
  <pageMargins left="0.261811024" right="0.118110236220472" top="0.74937007870000005" bottom="0.196850393700787" header="0.23622047244094499" footer="0.511811023622047"/>
  <pageSetup paperSize="9" scale="45" firstPageNumber="195" fitToWidth="4" fitToHeight="4" orientation="portrait" useFirstPageNumber="1" r:id="rId1"/>
  <headerFooter alignWithMargins="0"/>
  <colBreaks count="1" manualBreakCount="1">
    <brk id="14" max="78"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T84"/>
  <sheetViews>
    <sheetView view="pageBreakPreview" zoomScaleNormal="100" zoomScaleSheetLayoutView="100" workbookViewId="0">
      <pane xSplit="1" ySplit="3" topLeftCell="B4" activePane="bottomRight" state="frozen"/>
      <selection activeCell="E24" sqref="E24"/>
      <selection pane="topRight" activeCell="E24" sqref="E24"/>
      <selection pane="bottomLeft" activeCell="E24" sqref="E24"/>
      <selection pane="bottomRight"/>
    </sheetView>
  </sheetViews>
  <sheetFormatPr defaultRowHeight="12.75"/>
  <cols>
    <col min="1" max="1" width="70.140625" style="964" customWidth="1"/>
    <col min="2" max="2" width="13.42578125" style="964" customWidth="1"/>
    <col min="3" max="3" width="12" style="964" hidden="1" customWidth="1"/>
    <col min="4" max="47" width="13.42578125" style="964" hidden="1" customWidth="1"/>
    <col min="48" max="53" width="13" style="964" hidden="1" customWidth="1"/>
    <col min="54" max="54" width="15.140625" style="964" hidden="1" customWidth="1"/>
    <col min="55" max="55" width="15.28515625" style="964" hidden="1" customWidth="1"/>
    <col min="56" max="56" width="14.85546875" style="964" hidden="1" customWidth="1"/>
    <col min="57" max="57" width="14.140625" style="964" hidden="1" customWidth="1"/>
    <col min="58" max="58" width="14.7109375" style="964" hidden="1" customWidth="1"/>
    <col min="59" max="59" width="15.28515625" style="964" hidden="1" customWidth="1"/>
    <col min="60" max="60" width="13.140625" style="964" hidden="1" customWidth="1"/>
    <col min="61" max="61" width="13.7109375" style="964" hidden="1" customWidth="1"/>
    <col min="62" max="62" width="14.5703125" style="964" hidden="1" customWidth="1"/>
    <col min="63" max="63" width="14.140625" style="964" hidden="1" customWidth="1"/>
    <col min="64" max="64" width="14.42578125" style="964" hidden="1" customWidth="1"/>
    <col min="65" max="65" width="16.140625" style="964" customWidth="1"/>
    <col min="66" max="66" width="17.5703125" style="964" customWidth="1"/>
    <col min="67" max="67" width="16" style="964" customWidth="1"/>
    <col min="68" max="68" width="17.7109375" style="964" customWidth="1"/>
    <col min="69" max="256" width="9.140625" style="964"/>
    <col min="257" max="257" width="70.140625" style="964" customWidth="1"/>
    <col min="258" max="258" width="13.42578125" style="964" bestFit="1" customWidth="1"/>
    <col min="259" max="259" width="12" style="964" customWidth="1"/>
    <col min="260" max="303" width="13.42578125" style="964" customWidth="1"/>
    <col min="304" max="309" width="13" style="964" customWidth="1"/>
    <col min="310" max="310" width="15.140625" style="964" customWidth="1"/>
    <col min="311" max="311" width="15.28515625" style="964" customWidth="1"/>
    <col min="312" max="312" width="14.85546875" style="964" customWidth="1"/>
    <col min="313" max="512" width="9.140625" style="964"/>
    <col min="513" max="513" width="70.140625" style="964" customWidth="1"/>
    <col min="514" max="514" width="13.42578125" style="964" bestFit="1" customWidth="1"/>
    <col min="515" max="515" width="12" style="964" customWidth="1"/>
    <col min="516" max="559" width="13.42578125" style="964" customWidth="1"/>
    <col min="560" max="565" width="13" style="964" customWidth="1"/>
    <col min="566" max="566" width="15.140625" style="964" customWidth="1"/>
    <col min="567" max="567" width="15.28515625" style="964" customWidth="1"/>
    <col min="568" max="568" width="14.85546875" style="964" customWidth="1"/>
    <col min="569" max="768" width="9.140625" style="964"/>
    <col min="769" max="769" width="70.140625" style="964" customWidth="1"/>
    <col min="770" max="770" width="13.42578125" style="964" bestFit="1" customWidth="1"/>
    <col min="771" max="771" width="12" style="964" customWidth="1"/>
    <col min="772" max="815" width="13.42578125" style="964" customWidth="1"/>
    <col min="816" max="821" width="13" style="964" customWidth="1"/>
    <col min="822" max="822" width="15.140625" style="964" customWidth="1"/>
    <col min="823" max="823" width="15.28515625" style="964" customWidth="1"/>
    <col min="824" max="824" width="14.85546875" style="964" customWidth="1"/>
    <col min="825" max="1024" width="9.140625" style="964"/>
    <col min="1025" max="1025" width="70.140625" style="964" customWidth="1"/>
    <col min="1026" max="1026" width="13.42578125" style="964" bestFit="1" customWidth="1"/>
    <col min="1027" max="1027" width="12" style="964" customWidth="1"/>
    <col min="1028" max="1071" width="13.42578125" style="964" customWidth="1"/>
    <col min="1072" max="1077" width="13" style="964" customWidth="1"/>
    <col min="1078" max="1078" width="15.140625" style="964" customWidth="1"/>
    <col min="1079" max="1079" width="15.28515625" style="964" customWidth="1"/>
    <col min="1080" max="1080" width="14.85546875" style="964" customWidth="1"/>
    <col min="1081" max="1280" width="9.140625" style="964"/>
    <col min="1281" max="1281" width="70.140625" style="964" customWidth="1"/>
    <col min="1282" max="1282" width="13.42578125" style="964" bestFit="1" customWidth="1"/>
    <col min="1283" max="1283" width="12" style="964" customWidth="1"/>
    <col min="1284" max="1327" width="13.42578125" style="964" customWidth="1"/>
    <col min="1328" max="1333" width="13" style="964" customWidth="1"/>
    <col min="1334" max="1334" width="15.140625" style="964" customWidth="1"/>
    <col min="1335" max="1335" width="15.28515625" style="964" customWidth="1"/>
    <col min="1336" max="1336" width="14.85546875" style="964" customWidth="1"/>
    <col min="1337" max="1536" width="9.140625" style="964"/>
    <col min="1537" max="1537" width="70.140625" style="964" customWidth="1"/>
    <col min="1538" max="1538" width="13.42578125" style="964" bestFit="1" customWidth="1"/>
    <col min="1539" max="1539" width="12" style="964" customWidth="1"/>
    <col min="1540" max="1583" width="13.42578125" style="964" customWidth="1"/>
    <col min="1584" max="1589" width="13" style="964" customWidth="1"/>
    <col min="1590" max="1590" width="15.140625" style="964" customWidth="1"/>
    <col min="1591" max="1591" width="15.28515625" style="964" customWidth="1"/>
    <col min="1592" max="1592" width="14.85546875" style="964" customWidth="1"/>
    <col min="1593" max="1792" width="9.140625" style="964"/>
    <col min="1793" max="1793" width="70.140625" style="964" customWidth="1"/>
    <col min="1794" max="1794" width="13.42578125" style="964" bestFit="1" customWidth="1"/>
    <col min="1795" max="1795" width="12" style="964" customWidth="1"/>
    <col min="1796" max="1839" width="13.42578125" style="964" customWidth="1"/>
    <col min="1840" max="1845" width="13" style="964" customWidth="1"/>
    <col min="1846" max="1846" width="15.140625" style="964" customWidth="1"/>
    <col min="1847" max="1847" width="15.28515625" style="964" customWidth="1"/>
    <col min="1848" max="1848" width="14.85546875" style="964" customWidth="1"/>
    <col min="1849" max="2048" width="9.140625" style="964"/>
    <col min="2049" max="2049" width="70.140625" style="964" customWidth="1"/>
    <col min="2050" max="2050" width="13.42578125" style="964" bestFit="1" customWidth="1"/>
    <col min="2051" max="2051" width="12" style="964" customWidth="1"/>
    <col min="2052" max="2095" width="13.42578125" style="964" customWidth="1"/>
    <col min="2096" max="2101" width="13" style="964" customWidth="1"/>
    <col min="2102" max="2102" width="15.140625" style="964" customWidth="1"/>
    <col min="2103" max="2103" width="15.28515625" style="964" customWidth="1"/>
    <col min="2104" max="2104" width="14.85546875" style="964" customWidth="1"/>
    <col min="2105" max="2304" width="9.140625" style="964"/>
    <col min="2305" max="2305" width="70.140625" style="964" customWidth="1"/>
    <col min="2306" max="2306" width="13.42578125" style="964" bestFit="1" customWidth="1"/>
    <col min="2307" max="2307" width="12" style="964" customWidth="1"/>
    <col min="2308" max="2351" width="13.42578125" style="964" customWidth="1"/>
    <col min="2352" max="2357" width="13" style="964" customWidth="1"/>
    <col min="2358" max="2358" width="15.140625" style="964" customWidth="1"/>
    <col min="2359" max="2359" width="15.28515625" style="964" customWidth="1"/>
    <col min="2360" max="2360" width="14.85546875" style="964" customWidth="1"/>
    <col min="2361" max="2560" width="9.140625" style="964"/>
    <col min="2561" max="2561" width="70.140625" style="964" customWidth="1"/>
    <col min="2562" max="2562" width="13.42578125" style="964" bestFit="1" customWidth="1"/>
    <col min="2563" max="2563" width="12" style="964" customWidth="1"/>
    <col min="2564" max="2607" width="13.42578125" style="964" customWidth="1"/>
    <col min="2608" max="2613" width="13" style="964" customWidth="1"/>
    <col min="2614" max="2614" width="15.140625" style="964" customWidth="1"/>
    <col min="2615" max="2615" width="15.28515625" style="964" customWidth="1"/>
    <col min="2616" max="2616" width="14.85546875" style="964" customWidth="1"/>
    <col min="2617" max="2816" width="9.140625" style="964"/>
    <col min="2817" max="2817" width="70.140625" style="964" customWidth="1"/>
    <col min="2818" max="2818" width="13.42578125" style="964" bestFit="1" customWidth="1"/>
    <col min="2819" max="2819" width="12" style="964" customWidth="1"/>
    <col min="2820" max="2863" width="13.42578125" style="964" customWidth="1"/>
    <col min="2864" max="2869" width="13" style="964" customWidth="1"/>
    <col min="2870" max="2870" width="15.140625" style="964" customWidth="1"/>
    <col min="2871" max="2871" width="15.28515625" style="964" customWidth="1"/>
    <col min="2872" max="2872" width="14.85546875" style="964" customWidth="1"/>
    <col min="2873" max="3072" width="9.140625" style="964"/>
    <col min="3073" max="3073" width="70.140625" style="964" customWidth="1"/>
    <col min="3074" max="3074" width="13.42578125" style="964" bestFit="1" customWidth="1"/>
    <col min="3075" max="3075" width="12" style="964" customWidth="1"/>
    <col min="3076" max="3119" width="13.42578125" style="964" customWidth="1"/>
    <col min="3120" max="3125" width="13" style="964" customWidth="1"/>
    <col min="3126" max="3126" width="15.140625" style="964" customWidth="1"/>
    <col min="3127" max="3127" width="15.28515625" style="964" customWidth="1"/>
    <col min="3128" max="3128" width="14.85546875" style="964" customWidth="1"/>
    <col min="3129" max="3328" width="9.140625" style="964"/>
    <col min="3329" max="3329" width="70.140625" style="964" customWidth="1"/>
    <col min="3330" max="3330" width="13.42578125" style="964" bestFit="1" customWidth="1"/>
    <col min="3331" max="3331" width="12" style="964" customWidth="1"/>
    <col min="3332" max="3375" width="13.42578125" style="964" customWidth="1"/>
    <col min="3376" max="3381" width="13" style="964" customWidth="1"/>
    <col min="3382" max="3382" width="15.140625" style="964" customWidth="1"/>
    <col min="3383" max="3383" width="15.28515625" style="964" customWidth="1"/>
    <col min="3384" max="3384" width="14.85546875" style="964" customWidth="1"/>
    <col min="3385" max="3584" width="9.140625" style="964"/>
    <col min="3585" max="3585" width="70.140625" style="964" customWidth="1"/>
    <col min="3586" max="3586" width="13.42578125" style="964" bestFit="1" customWidth="1"/>
    <col min="3587" max="3587" width="12" style="964" customWidth="1"/>
    <col min="3588" max="3631" width="13.42578125" style="964" customWidth="1"/>
    <col min="3632" max="3637" width="13" style="964" customWidth="1"/>
    <col min="3638" max="3638" width="15.140625" style="964" customWidth="1"/>
    <col min="3639" max="3639" width="15.28515625" style="964" customWidth="1"/>
    <col min="3640" max="3640" width="14.85546875" style="964" customWidth="1"/>
    <col min="3641" max="3840" width="9.140625" style="964"/>
    <col min="3841" max="3841" width="70.140625" style="964" customWidth="1"/>
    <col min="3842" max="3842" width="13.42578125" style="964" bestFit="1" customWidth="1"/>
    <col min="3843" max="3843" width="12" style="964" customWidth="1"/>
    <col min="3844" max="3887" width="13.42578125" style="964" customWidth="1"/>
    <col min="3888" max="3893" width="13" style="964" customWidth="1"/>
    <col min="3894" max="3894" width="15.140625" style="964" customWidth="1"/>
    <col min="3895" max="3895" width="15.28515625" style="964" customWidth="1"/>
    <col min="3896" max="3896" width="14.85546875" style="964" customWidth="1"/>
    <col min="3897" max="4096" width="9.140625" style="964"/>
    <col min="4097" max="4097" width="70.140625" style="964" customWidth="1"/>
    <col min="4098" max="4098" width="13.42578125" style="964" bestFit="1" customWidth="1"/>
    <col min="4099" max="4099" width="12" style="964" customWidth="1"/>
    <col min="4100" max="4143" width="13.42578125" style="964" customWidth="1"/>
    <col min="4144" max="4149" width="13" style="964" customWidth="1"/>
    <col min="4150" max="4150" width="15.140625" style="964" customWidth="1"/>
    <col min="4151" max="4151" width="15.28515625" style="964" customWidth="1"/>
    <col min="4152" max="4152" width="14.85546875" style="964" customWidth="1"/>
    <col min="4153" max="4352" width="9.140625" style="964"/>
    <col min="4353" max="4353" width="70.140625" style="964" customWidth="1"/>
    <col min="4354" max="4354" width="13.42578125" style="964" bestFit="1" customWidth="1"/>
    <col min="4355" max="4355" width="12" style="964" customWidth="1"/>
    <col min="4356" max="4399" width="13.42578125" style="964" customWidth="1"/>
    <col min="4400" max="4405" width="13" style="964" customWidth="1"/>
    <col min="4406" max="4406" width="15.140625" style="964" customWidth="1"/>
    <col min="4407" max="4407" width="15.28515625" style="964" customWidth="1"/>
    <col min="4408" max="4408" width="14.85546875" style="964" customWidth="1"/>
    <col min="4409" max="4608" width="9.140625" style="964"/>
    <col min="4609" max="4609" width="70.140625" style="964" customWidth="1"/>
    <col min="4610" max="4610" width="13.42578125" style="964" bestFit="1" customWidth="1"/>
    <col min="4611" max="4611" width="12" style="964" customWidth="1"/>
    <col min="4612" max="4655" width="13.42578125" style="964" customWidth="1"/>
    <col min="4656" max="4661" width="13" style="964" customWidth="1"/>
    <col min="4662" max="4662" width="15.140625" style="964" customWidth="1"/>
    <col min="4663" max="4663" width="15.28515625" style="964" customWidth="1"/>
    <col min="4664" max="4664" width="14.85546875" style="964" customWidth="1"/>
    <col min="4665" max="4864" width="9.140625" style="964"/>
    <col min="4865" max="4865" width="70.140625" style="964" customWidth="1"/>
    <col min="4866" max="4866" width="13.42578125" style="964" bestFit="1" customWidth="1"/>
    <col min="4867" max="4867" width="12" style="964" customWidth="1"/>
    <col min="4868" max="4911" width="13.42578125" style="964" customWidth="1"/>
    <col min="4912" max="4917" width="13" style="964" customWidth="1"/>
    <col min="4918" max="4918" width="15.140625" style="964" customWidth="1"/>
    <col min="4919" max="4919" width="15.28515625" style="964" customWidth="1"/>
    <col min="4920" max="4920" width="14.85546875" style="964" customWidth="1"/>
    <col min="4921" max="5120" width="9.140625" style="964"/>
    <col min="5121" max="5121" width="70.140625" style="964" customWidth="1"/>
    <col min="5122" max="5122" width="13.42578125" style="964" bestFit="1" customWidth="1"/>
    <col min="5123" max="5123" width="12" style="964" customWidth="1"/>
    <col min="5124" max="5167" width="13.42578125" style="964" customWidth="1"/>
    <col min="5168" max="5173" width="13" style="964" customWidth="1"/>
    <col min="5174" max="5174" width="15.140625" style="964" customWidth="1"/>
    <col min="5175" max="5175" width="15.28515625" style="964" customWidth="1"/>
    <col min="5176" max="5176" width="14.85546875" style="964" customWidth="1"/>
    <col min="5177" max="5376" width="9.140625" style="964"/>
    <col min="5377" max="5377" width="70.140625" style="964" customWidth="1"/>
    <col min="5378" max="5378" width="13.42578125" style="964" bestFit="1" customWidth="1"/>
    <col min="5379" max="5379" width="12" style="964" customWidth="1"/>
    <col min="5380" max="5423" width="13.42578125" style="964" customWidth="1"/>
    <col min="5424" max="5429" width="13" style="964" customWidth="1"/>
    <col min="5430" max="5430" width="15.140625" style="964" customWidth="1"/>
    <col min="5431" max="5431" width="15.28515625" style="964" customWidth="1"/>
    <col min="5432" max="5432" width="14.85546875" style="964" customWidth="1"/>
    <col min="5433" max="5632" width="9.140625" style="964"/>
    <col min="5633" max="5633" width="70.140625" style="964" customWidth="1"/>
    <col min="5634" max="5634" width="13.42578125" style="964" bestFit="1" customWidth="1"/>
    <col min="5635" max="5635" width="12" style="964" customWidth="1"/>
    <col min="5636" max="5679" width="13.42578125" style="964" customWidth="1"/>
    <col min="5680" max="5685" width="13" style="964" customWidth="1"/>
    <col min="5686" max="5686" width="15.140625" style="964" customWidth="1"/>
    <col min="5687" max="5687" width="15.28515625" style="964" customWidth="1"/>
    <col min="5688" max="5688" width="14.85546875" style="964" customWidth="1"/>
    <col min="5689" max="5888" width="9.140625" style="964"/>
    <col min="5889" max="5889" width="70.140625" style="964" customWidth="1"/>
    <col min="5890" max="5890" width="13.42578125" style="964" bestFit="1" customWidth="1"/>
    <col min="5891" max="5891" width="12" style="964" customWidth="1"/>
    <col min="5892" max="5935" width="13.42578125" style="964" customWidth="1"/>
    <col min="5936" max="5941" width="13" style="964" customWidth="1"/>
    <col min="5942" max="5942" width="15.140625" style="964" customWidth="1"/>
    <col min="5943" max="5943" width="15.28515625" style="964" customWidth="1"/>
    <col min="5944" max="5944" width="14.85546875" style="964" customWidth="1"/>
    <col min="5945" max="6144" width="9.140625" style="964"/>
    <col min="6145" max="6145" width="70.140625" style="964" customWidth="1"/>
    <col min="6146" max="6146" width="13.42578125" style="964" bestFit="1" customWidth="1"/>
    <col min="6147" max="6147" width="12" style="964" customWidth="1"/>
    <col min="6148" max="6191" width="13.42578125" style="964" customWidth="1"/>
    <col min="6192" max="6197" width="13" style="964" customWidth="1"/>
    <col min="6198" max="6198" width="15.140625" style="964" customWidth="1"/>
    <col min="6199" max="6199" width="15.28515625" style="964" customWidth="1"/>
    <col min="6200" max="6200" width="14.85546875" style="964" customWidth="1"/>
    <col min="6201" max="6400" width="9.140625" style="964"/>
    <col min="6401" max="6401" width="70.140625" style="964" customWidth="1"/>
    <col min="6402" max="6402" width="13.42578125" style="964" bestFit="1" customWidth="1"/>
    <col min="6403" max="6403" width="12" style="964" customWidth="1"/>
    <col min="6404" max="6447" width="13.42578125" style="964" customWidth="1"/>
    <col min="6448" max="6453" width="13" style="964" customWidth="1"/>
    <col min="6454" max="6454" width="15.140625" style="964" customWidth="1"/>
    <col min="6455" max="6455" width="15.28515625" style="964" customWidth="1"/>
    <col min="6456" max="6456" width="14.85546875" style="964" customWidth="1"/>
    <col min="6457" max="6656" width="9.140625" style="964"/>
    <col min="6657" max="6657" width="70.140625" style="964" customWidth="1"/>
    <col min="6658" max="6658" width="13.42578125" style="964" bestFit="1" customWidth="1"/>
    <col min="6659" max="6659" width="12" style="964" customWidth="1"/>
    <col min="6660" max="6703" width="13.42578125" style="964" customWidth="1"/>
    <col min="6704" max="6709" width="13" style="964" customWidth="1"/>
    <col min="6710" max="6710" width="15.140625" style="964" customWidth="1"/>
    <col min="6711" max="6711" width="15.28515625" style="964" customWidth="1"/>
    <col min="6712" max="6712" width="14.85546875" style="964" customWidth="1"/>
    <col min="6713" max="6912" width="9.140625" style="964"/>
    <col min="6913" max="6913" width="70.140625" style="964" customWidth="1"/>
    <col min="6914" max="6914" width="13.42578125" style="964" bestFit="1" customWidth="1"/>
    <col min="6915" max="6915" width="12" style="964" customWidth="1"/>
    <col min="6916" max="6959" width="13.42578125" style="964" customWidth="1"/>
    <col min="6960" max="6965" width="13" style="964" customWidth="1"/>
    <col min="6966" max="6966" width="15.140625" style="964" customWidth="1"/>
    <col min="6967" max="6967" width="15.28515625" style="964" customWidth="1"/>
    <col min="6968" max="6968" width="14.85546875" style="964" customWidth="1"/>
    <col min="6969" max="7168" width="9.140625" style="964"/>
    <col min="7169" max="7169" width="70.140625" style="964" customWidth="1"/>
    <col min="7170" max="7170" width="13.42578125" style="964" bestFit="1" customWidth="1"/>
    <col min="7171" max="7171" width="12" style="964" customWidth="1"/>
    <col min="7172" max="7215" width="13.42578125" style="964" customWidth="1"/>
    <col min="7216" max="7221" width="13" style="964" customWidth="1"/>
    <col min="7222" max="7222" width="15.140625" style="964" customWidth="1"/>
    <col min="7223" max="7223" width="15.28515625" style="964" customWidth="1"/>
    <col min="7224" max="7224" width="14.85546875" style="964" customWidth="1"/>
    <col min="7225" max="7424" width="9.140625" style="964"/>
    <col min="7425" max="7425" width="70.140625" style="964" customWidth="1"/>
    <col min="7426" max="7426" width="13.42578125" style="964" bestFit="1" customWidth="1"/>
    <col min="7427" max="7427" width="12" style="964" customWidth="1"/>
    <col min="7428" max="7471" width="13.42578125" style="964" customWidth="1"/>
    <col min="7472" max="7477" width="13" style="964" customWidth="1"/>
    <col min="7478" max="7478" width="15.140625" style="964" customWidth="1"/>
    <col min="7479" max="7479" width="15.28515625" style="964" customWidth="1"/>
    <col min="7480" max="7480" width="14.85546875" style="964" customWidth="1"/>
    <col min="7481" max="7680" width="9.140625" style="964"/>
    <col min="7681" max="7681" width="70.140625" style="964" customWidth="1"/>
    <col min="7682" max="7682" width="13.42578125" style="964" bestFit="1" customWidth="1"/>
    <col min="7683" max="7683" width="12" style="964" customWidth="1"/>
    <col min="7684" max="7727" width="13.42578125" style="964" customWidth="1"/>
    <col min="7728" max="7733" width="13" style="964" customWidth="1"/>
    <col min="7734" max="7734" width="15.140625" style="964" customWidth="1"/>
    <col min="7735" max="7735" width="15.28515625" style="964" customWidth="1"/>
    <col min="7736" max="7736" width="14.85546875" style="964" customWidth="1"/>
    <col min="7737" max="7936" width="9.140625" style="964"/>
    <col min="7937" max="7937" width="70.140625" style="964" customWidth="1"/>
    <col min="7938" max="7938" width="13.42578125" style="964" bestFit="1" customWidth="1"/>
    <col min="7939" max="7939" width="12" style="964" customWidth="1"/>
    <col min="7940" max="7983" width="13.42578125" style="964" customWidth="1"/>
    <col min="7984" max="7989" width="13" style="964" customWidth="1"/>
    <col min="7990" max="7990" width="15.140625" style="964" customWidth="1"/>
    <col min="7991" max="7991" width="15.28515625" style="964" customWidth="1"/>
    <col min="7992" max="7992" width="14.85546875" style="964" customWidth="1"/>
    <col min="7993" max="8192" width="9.140625" style="964"/>
    <col min="8193" max="8193" width="70.140625" style="964" customWidth="1"/>
    <col min="8194" max="8194" width="13.42578125" style="964" bestFit="1" customWidth="1"/>
    <col min="8195" max="8195" width="12" style="964" customWidth="1"/>
    <col min="8196" max="8239" width="13.42578125" style="964" customWidth="1"/>
    <col min="8240" max="8245" width="13" style="964" customWidth="1"/>
    <col min="8246" max="8246" width="15.140625" style="964" customWidth="1"/>
    <col min="8247" max="8247" width="15.28515625" style="964" customWidth="1"/>
    <col min="8248" max="8248" width="14.85546875" style="964" customWidth="1"/>
    <col min="8249" max="8448" width="9.140625" style="964"/>
    <col min="8449" max="8449" width="70.140625" style="964" customWidth="1"/>
    <col min="8450" max="8450" width="13.42578125" style="964" bestFit="1" customWidth="1"/>
    <col min="8451" max="8451" width="12" style="964" customWidth="1"/>
    <col min="8452" max="8495" width="13.42578125" style="964" customWidth="1"/>
    <col min="8496" max="8501" width="13" style="964" customWidth="1"/>
    <col min="8502" max="8502" width="15.140625" style="964" customWidth="1"/>
    <col min="8503" max="8503" width="15.28515625" style="964" customWidth="1"/>
    <col min="8504" max="8504" width="14.85546875" style="964" customWidth="1"/>
    <col min="8505" max="8704" width="9.140625" style="964"/>
    <col min="8705" max="8705" width="70.140625" style="964" customWidth="1"/>
    <col min="8706" max="8706" width="13.42578125" style="964" bestFit="1" customWidth="1"/>
    <col min="8707" max="8707" width="12" style="964" customWidth="1"/>
    <col min="8708" max="8751" width="13.42578125" style="964" customWidth="1"/>
    <col min="8752" max="8757" width="13" style="964" customWidth="1"/>
    <col min="8758" max="8758" width="15.140625" style="964" customWidth="1"/>
    <col min="8759" max="8759" width="15.28515625" style="964" customWidth="1"/>
    <col min="8760" max="8760" width="14.85546875" style="964" customWidth="1"/>
    <col min="8761" max="8960" width="9.140625" style="964"/>
    <col min="8961" max="8961" width="70.140625" style="964" customWidth="1"/>
    <col min="8962" max="8962" width="13.42578125" style="964" bestFit="1" customWidth="1"/>
    <col min="8963" max="8963" width="12" style="964" customWidth="1"/>
    <col min="8964" max="9007" width="13.42578125" style="964" customWidth="1"/>
    <col min="9008" max="9013" width="13" style="964" customWidth="1"/>
    <col min="9014" max="9014" width="15.140625" style="964" customWidth="1"/>
    <col min="9015" max="9015" width="15.28515625" style="964" customWidth="1"/>
    <col min="9016" max="9016" width="14.85546875" style="964" customWidth="1"/>
    <col min="9017" max="9216" width="9.140625" style="964"/>
    <col min="9217" max="9217" width="70.140625" style="964" customWidth="1"/>
    <col min="9218" max="9218" width="13.42578125" style="964" bestFit="1" customWidth="1"/>
    <col min="9219" max="9219" width="12" style="964" customWidth="1"/>
    <col min="9220" max="9263" width="13.42578125" style="964" customWidth="1"/>
    <col min="9264" max="9269" width="13" style="964" customWidth="1"/>
    <col min="9270" max="9270" width="15.140625" style="964" customWidth="1"/>
    <col min="9271" max="9271" width="15.28515625" style="964" customWidth="1"/>
    <col min="9272" max="9272" width="14.85546875" style="964" customWidth="1"/>
    <col min="9273" max="9472" width="9.140625" style="964"/>
    <col min="9473" max="9473" width="70.140625" style="964" customWidth="1"/>
    <col min="9474" max="9474" width="13.42578125" style="964" bestFit="1" customWidth="1"/>
    <col min="9475" max="9475" width="12" style="964" customWidth="1"/>
    <col min="9476" max="9519" width="13.42578125" style="964" customWidth="1"/>
    <col min="9520" max="9525" width="13" style="964" customWidth="1"/>
    <col min="9526" max="9526" width="15.140625" style="964" customWidth="1"/>
    <col min="9527" max="9527" width="15.28515625" style="964" customWidth="1"/>
    <col min="9528" max="9528" width="14.85546875" style="964" customWidth="1"/>
    <col min="9529" max="9728" width="9.140625" style="964"/>
    <col min="9729" max="9729" width="70.140625" style="964" customWidth="1"/>
    <col min="9730" max="9730" width="13.42578125" style="964" bestFit="1" customWidth="1"/>
    <col min="9731" max="9731" width="12" style="964" customWidth="1"/>
    <col min="9732" max="9775" width="13.42578125" style="964" customWidth="1"/>
    <col min="9776" max="9781" width="13" style="964" customWidth="1"/>
    <col min="9782" max="9782" width="15.140625" style="964" customWidth="1"/>
    <col min="9783" max="9783" width="15.28515625" style="964" customWidth="1"/>
    <col min="9784" max="9784" width="14.85546875" style="964" customWidth="1"/>
    <col min="9785" max="9984" width="9.140625" style="964"/>
    <col min="9985" max="9985" width="70.140625" style="964" customWidth="1"/>
    <col min="9986" max="9986" width="13.42578125" style="964" bestFit="1" customWidth="1"/>
    <col min="9987" max="9987" width="12" style="964" customWidth="1"/>
    <col min="9988" max="10031" width="13.42578125" style="964" customWidth="1"/>
    <col min="10032" max="10037" width="13" style="964" customWidth="1"/>
    <col min="10038" max="10038" width="15.140625" style="964" customWidth="1"/>
    <col min="10039" max="10039" width="15.28515625" style="964" customWidth="1"/>
    <col min="10040" max="10040" width="14.85546875" style="964" customWidth="1"/>
    <col min="10041" max="10240" width="9.140625" style="964"/>
    <col min="10241" max="10241" width="70.140625" style="964" customWidth="1"/>
    <col min="10242" max="10242" width="13.42578125" style="964" bestFit="1" customWidth="1"/>
    <col min="10243" max="10243" width="12" style="964" customWidth="1"/>
    <col min="10244" max="10287" width="13.42578125" style="964" customWidth="1"/>
    <col min="10288" max="10293" width="13" style="964" customWidth="1"/>
    <col min="10294" max="10294" width="15.140625" style="964" customWidth="1"/>
    <col min="10295" max="10295" width="15.28515625" style="964" customWidth="1"/>
    <col min="10296" max="10296" width="14.85546875" style="964" customWidth="1"/>
    <col min="10297" max="10496" width="9.140625" style="964"/>
    <col min="10497" max="10497" width="70.140625" style="964" customWidth="1"/>
    <col min="10498" max="10498" width="13.42578125" style="964" bestFit="1" customWidth="1"/>
    <col min="10499" max="10499" width="12" style="964" customWidth="1"/>
    <col min="10500" max="10543" width="13.42578125" style="964" customWidth="1"/>
    <col min="10544" max="10549" width="13" style="964" customWidth="1"/>
    <col min="10550" max="10550" width="15.140625" style="964" customWidth="1"/>
    <col min="10551" max="10551" width="15.28515625" style="964" customWidth="1"/>
    <col min="10552" max="10552" width="14.85546875" style="964" customWidth="1"/>
    <col min="10553" max="10752" width="9.140625" style="964"/>
    <col min="10753" max="10753" width="70.140625" style="964" customWidth="1"/>
    <col min="10754" max="10754" width="13.42578125" style="964" bestFit="1" customWidth="1"/>
    <col min="10755" max="10755" width="12" style="964" customWidth="1"/>
    <col min="10756" max="10799" width="13.42578125" style="964" customWidth="1"/>
    <col min="10800" max="10805" width="13" style="964" customWidth="1"/>
    <col min="10806" max="10806" width="15.140625" style="964" customWidth="1"/>
    <col min="10807" max="10807" width="15.28515625" style="964" customWidth="1"/>
    <col min="10808" max="10808" width="14.85546875" style="964" customWidth="1"/>
    <col min="10809" max="11008" width="9.140625" style="964"/>
    <col min="11009" max="11009" width="70.140625" style="964" customWidth="1"/>
    <col min="11010" max="11010" width="13.42578125" style="964" bestFit="1" customWidth="1"/>
    <col min="11011" max="11011" width="12" style="964" customWidth="1"/>
    <col min="11012" max="11055" width="13.42578125" style="964" customWidth="1"/>
    <col min="11056" max="11061" width="13" style="964" customWidth="1"/>
    <col min="11062" max="11062" width="15.140625" style="964" customWidth="1"/>
    <col min="11063" max="11063" width="15.28515625" style="964" customWidth="1"/>
    <col min="11064" max="11064" width="14.85546875" style="964" customWidth="1"/>
    <col min="11065" max="11264" width="9.140625" style="964"/>
    <col min="11265" max="11265" width="70.140625" style="964" customWidth="1"/>
    <col min="11266" max="11266" width="13.42578125" style="964" bestFit="1" customWidth="1"/>
    <col min="11267" max="11267" width="12" style="964" customWidth="1"/>
    <col min="11268" max="11311" width="13.42578125" style="964" customWidth="1"/>
    <col min="11312" max="11317" width="13" style="964" customWidth="1"/>
    <col min="11318" max="11318" width="15.140625" style="964" customWidth="1"/>
    <col min="11319" max="11319" width="15.28515625" style="964" customWidth="1"/>
    <col min="11320" max="11320" width="14.85546875" style="964" customWidth="1"/>
    <col min="11321" max="11520" width="9.140625" style="964"/>
    <col min="11521" max="11521" width="70.140625" style="964" customWidth="1"/>
    <col min="11522" max="11522" width="13.42578125" style="964" bestFit="1" customWidth="1"/>
    <col min="11523" max="11523" width="12" style="964" customWidth="1"/>
    <col min="11524" max="11567" width="13.42578125" style="964" customWidth="1"/>
    <col min="11568" max="11573" width="13" style="964" customWidth="1"/>
    <col min="11574" max="11574" width="15.140625" style="964" customWidth="1"/>
    <col min="11575" max="11575" width="15.28515625" style="964" customWidth="1"/>
    <col min="11576" max="11576" width="14.85546875" style="964" customWidth="1"/>
    <col min="11577" max="11776" width="9.140625" style="964"/>
    <col min="11777" max="11777" width="70.140625" style="964" customWidth="1"/>
    <col min="11778" max="11778" width="13.42578125" style="964" bestFit="1" customWidth="1"/>
    <col min="11779" max="11779" width="12" style="964" customWidth="1"/>
    <col min="11780" max="11823" width="13.42578125" style="964" customWidth="1"/>
    <col min="11824" max="11829" width="13" style="964" customWidth="1"/>
    <col min="11830" max="11830" width="15.140625" style="964" customWidth="1"/>
    <col min="11831" max="11831" width="15.28515625" style="964" customWidth="1"/>
    <col min="11832" max="11832" width="14.85546875" style="964" customWidth="1"/>
    <col min="11833" max="12032" width="9.140625" style="964"/>
    <col min="12033" max="12033" width="70.140625" style="964" customWidth="1"/>
    <col min="12034" max="12034" width="13.42578125" style="964" bestFit="1" customWidth="1"/>
    <col min="12035" max="12035" width="12" style="964" customWidth="1"/>
    <col min="12036" max="12079" width="13.42578125" style="964" customWidth="1"/>
    <col min="12080" max="12085" width="13" style="964" customWidth="1"/>
    <col min="12086" max="12086" width="15.140625" style="964" customWidth="1"/>
    <col min="12087" max="12087" width="15.28515625" style="964" customWidth="1"/>
    <col min="12088" max="12088" width="14.85546875" style="964" customWidth="1"/>
    <col min="12089" max="12288" width="9.140625" style="964"/>
    <col min="12289" max="12289" width="70.140625" style="964" customWidth="1"/>
    <col min="12290" max="12290" width="13.42578125" style="964" bestFit="1" customWidth="1"/>
    <col min="12291" max="12291" width="12" style="964" customWidth="1"/>
    <col min="12292" max="12335" width="13.42578125" style="964" customWidth="1"/>
    <col min="12336" max="12341" width="13" style="964" customWidth="1"/>
    <col min="12342" max="12342" width="15.140625" style="964" customWidth="1"/>
    <col min="12343" max="12343" width="15.28515625" style="964" customWidth="1"/>
    <col min="12344" max="12344" width="14.85546875" style="964" customWidth="1"/>
    <col min="12345" max="12544" width="9.140625" style="964"/>
    <col min="12545" max="12545" width="70.140625" style="964" customWidth="1"/>
    <col min="12546" max="12546" width="13.42578125" style="964" bestFit="1" customWidth="1"/>
    <col min="12547" max="12547" width="12" style="964" customWidth="1"/>
    <col min="12548" max="12591" width="13.42578125" style="964" customWidth="1"/>
    <col min="12592" max="12597" width="13" style="964" customWidth="1"/>
    <col min="12598" max="12598" width="15.140625" style="964" customWidth="1"/>
    <col min="12599" max="12599" width="15.28515625" style="964" customWidth="1"/>
    <col min="12600" max="12600" width="14.85546875" style="964" customWidth="1"/>
    <col min="12601" max="12800" width="9.140625" style="964"/>
    <col min="12801" max="12801" width="70.140625" style="964" customWidth="1"/>
    <col min="12802" max="12802" width="13.42578125" style="964" bestFit="1" customWidth="1"/>
    <col min="12803" max="12803" width="12" style="964" customWidth="1"/>
    <col min="12804" max="12847" width="13.42578125" style="964" customWidth="1"/>
    <col min="12848" max="12853" width="13" style="964" customWidth="1"/>
    <col min="12854" max="12854" width="15.140625" style="964" customWidth="1"/>
    <col min="12855" max="12855" width="15.28515625" style="964" customWidth="1"/>
    <col min="12856" max="12856" width="14.85546875" style="964" customWidth="1"/>
    <col min="12857" max="13056" width="9.140625" style="964"/>
    <col min="13057" max="13057" width="70.140625" style="964" customWidth="1"/>
    <col min="13058" max="13058" width="13.42578125" style="964" bestFit="1" customWidth="1"/>
    <col min="13059" max="13059" width="12" style="964" customWidth="1"/>
    <col min="13060" max="13103" width="13.42578125" style="964" customWidth="1"/>
    <col min="13104" max="13109" width="13" style="964" customWidth="1"/>
    <col min="13110" max="13110" width="15.140625" style="964" customWidth="1"/>
    <col min="13111" max="13111" width="15.28515625" style="964" customWidth="1"/>
    <col min="13112" max="13112" width="14.85546875" style="964" customWidth="1"/>
    <col min="13113" max="13312" width="9.140625" style="964"/>
    <col min="13313" max="13313" width="70.140625" style="964" customWidth="1"/>
    <col min="13314" max="13314" width="13.42578125" style="964" bestFit="1" customWidth="1"/>
    <col min="13315" max="13315" width="12" style="964" customWidth="1"/>
    <col min="13316" max="13359" width="13.42578125" style="964" customWidth="1"/>
    <col min="13360" max="13365" width="13" style="964" customWidth="1"/>
    <col min="13366" max="13366" width="15.140625" style="964" customWidth="1"/>
    <col min="13367" max="13367" width="15.28515625" style="964" customWidth="1"/>
    <col min="13368" max="13368" width="14.85546875" style="964" customWidth="1"/>
    <col min="13369" max="13568" width="9.140625" style="964"/>
    <col min="13569" max="13569" width="70.140625" style="964" customWidth="1"/>
    <col min="13570" max="13570" width="13.42578125" style="964" bestFit="1" customWidth="1"/>
    <col min="13571" max="13571" width="12" style="964" customWidth="1"/>
    <col min="13572" max="13615" width="13.42578125" style="964" customWidth="1"/>
    <col min="13616" max="13621" width="13" style="964" customWidth="1"/>
    <col min="13622" max="13622" width="15.140625" style="964" customWidth="1"/>
    <col min="13623" max="13623" width="15.28515625" style="964" customWidth="1"/>
    <col min="13624" max="13624" width="14.85546875" style="964" customWidth="1"/>
    <col min="13625" max="13824" width="9.140625" style="964"/>
    <col min="13825" max="13825" width="70.140625" style="964" customWidth="1"/>
    <col min="13826" max="13826" width="13.42578125" style="964" bestFit="1" customWidth="1"/>
    <col min="13827" max="13827" width="12" style="964" customWidth="1"/>
    <col min="13828" max="13871" width="13.42578125" style="964" customWidth="1"/>
    <col min="13872" max="13877" width="13" style="964" customWidth="1"/>
    <col min="13878" max="13878" width="15.140625" style="964" customWidth="1"/>
    <col min="13879" max="13879" width="15.28515625" style="964" customWidth="1"/>
    <col min="13880" max="13880" width="14.85546875" style="964" customWidth="1"/>
    <col min="13881" max="14080" width="9.140625" style="964"/>
    <col min="14081" max="14081" width="70.140625" style="964" customWidth="1"/>
    <col min="14082" max="14082" width="13.42578125" style="964" bestFit="1" customWidth="1"/>
    <col min="14083" max="14083" width="12" style="964" customWidth="1"/>
    <col min="14084" max="14127" width="13.42578125" style="964" customWidth="1"/>
    <col min="14128" max="14133" width="13" style="964" customWidth="1"/>
    <col min="14134" max="14134" width="15.140625" style="964" customWidth="1"/>
    <col min="14135" max="14135" width="15.28515625" style="964" customWidth="1"/>
    <col min="14136" max="14136" width="14.85546875" style="964" customWidth="1"/>
    <col min="14137" max="14336" width="9.140625" style="964"/>
    <col min="14337" max="14337" width="70.140625" style="964" customWidth="1"/>
    <col min="14338" max="14338" width="13.42578125" style="964" bestFit="1" customWidth="1"/>
    <col min="14339" max="14339" width="12" style="964" customWidth="1"/>
    <col min="14340" max="14383" width="13.42578125" style="964" customWidth="1"/>
    <col min="14384" max="14389" width="13" style="964" customWidth="1"/>
    <col min="14390" max="14390" width="15.140625" style="964" customWidth="1"/>
    <col min="14391" max="14391" width="15.28515625" style="964" customWidth="1"/>
    <col min="14392" max="14392" width="14.85546875" style="964" customWidth="1"/>
    <col min="14393" max="14592" width="9.140625" style="964"/>
    <col min="14593" max="14593" width="70.140625" style="964" customWidth="1"/>
    <col min="14594" max="14594" width="13.42578125" style="964" bestFit="1" customWidth="1"/>
    <col min="14595" max="14595" width="12" style="964" customWidth="1"/>
    <col min="14596" max="14639" width="13.42578125" style="964" customWidth="1"/>
    <col min="14640" max="14645" width="13" style="964" customWidth="1"/>
    <col min="14646" max="14646" width="15.140625" style="964" customWidth="1"/>
    <col min="14647" max="14647" width="15.28515625" style="964" customWidth="1"/>
    <col min="14648" max="14648" width="14.85546875" style="964" customWidth="1"/>
    <col min="14649" max="14848" width="9.140625" style="964"/>
    <col min="14849" max="14849" width="70.140625" style="964" customWidth="1"/>
    <col min="14850" max="14850" width="13.42578125" style="964" bestFit="1" customWidth="1"/>
    <col min="14851" max="14851" width="12" style="964" customWidth="1"/>
    <col min="14852" max="14895" width="13.42578125" style="964" customWidth="1"/>
    <col min="14896" max="14901" width="13" style="964" customWidth="1"/>
    <col min="14902" max="14902" width="15.140625" style="964" customWidth="1"/>
    <col min="14903" max="14903" width="15.28515625" style="964" customWidth="1"/>
    <col min="14904" max="14904" width="14.85546875" style="964" customWidth="1"/>
    <col min="14905" max="15104" width="9.140625" style="964"/>
    <col min="15105" max="15105" width="70.140625" style="964" customWidth="1"/>
    <col min="15106" max="15106" width="13.42578125" style="964" bestFit="1" customWidth="1"/>
    <col min="15107" max="15107" width="12" style="964" customWidth="1"/>
    <col min="15108" max="15151" width="13.42578125" style="964" customWidth="1"/>
    <col min="15152" max="15157" width="13" style="964" customWidth="1"/>
    <col min="15158" max="15158" width="15.140625" style="964" customWidth="1"/>
    <col min="15159" max="15159" width="15.28515625" style="964" customWidth="1"/>
    <col min="15160" max="15160" width="14.85546875" style="964" customWidth="1"/>
    <col min="15161" max="15360" width="9.140625" style="964"/>
    <col min="15361" max="15361" width="70.140625" style="964" customWidth="1"/>
    <col min="15362" max="15362" width="13.42578125" style="964" bestFit="1" customWidth="1"/>
    <col min="15363" max="15363" width="12" style="964" customWidth="1"/>
    <col min="15364" max="15407" width="13.42578125" style="964" customWidth="1"/>
    <col min="15408" max="15413" width="13" style="964" customWidth="1"/>
    <col min="15414" max="15414" width="15.140625" style="964" customWidth="1"/>
    <col min="15415" max="15415" width="15.28515625" style="964" customWidth="1"/>
    <col min="15416" max="15416" width="14.85546875" style="964" customWidth="1"/>
    <col min="15417" max="15616" width="9.140625" style="964"/>
    <col min="15617" max="15617" width="70.140625" style="964" customWidth="1"/>
    <col min="15618" max="15618" width="13.42578125" style="964" bestFit="1" customWidth="1"/>
    <col min="15619" max="15619" width="12" style="964" customWidth="1"/>
    <col min="15620" max="15663" width="13.42578125" style="964" customWidth="1"/>
    <col min="15664" max="15669" width="13" style="964" customWidth="1"/>
    <col min="15670" max="15670" width="15.140625" style="964" customWidth="1"/>
    <col min="15671" max="15671" width="15.28515625" style="964" customWidth="1"/>
    <col min="15672" max="15672" width="14.85546875" style="964" customWidth="1"/>
    <col min="15673" max="15872" width="9.140625" style="964"/>
    <col min="15873" max="15873" width="70.140625" style="964" customWidth="1"/>
    <col min="15874" max="15874" width="13.42578125" style="964" bestFit="1" customWidth="1"/>
    <col min="15875" max="15875" width="12" style="964" customWidth="1"/>
    <col min="15876" max="15919" width="13.42578125" style="964" customWidth="1"/>
    <col min="15920" max="15925" width="13" style="964" customWidth="1"/>
    <col min="15926" max="15926" width="15.140625" style="964" customWidth="1"/>
    <col min="15927" max="15927" width="15.28515625" style="964" customWidth="1"/>
    <col min="15928" max="15928" width="14.85546875" style="964" customWidth="1"/>
    <col min="15929" max="16128" width="9.140625" style="964"/>
    <col min="16129" max="16129" width="70.140625" style="964" customWidth="1"/>
    <col min="16130" max="16130" width="13.42578125" style="964" bestFit="1" customWidth="1"/>
    <col min="16131" max="16131" width="12" style="964" customWidth="1"/>
    <col min="16132" max="16175" width="13.42578125" style="964" customWidth="1"/>
    <col min="16176" max="16181" width="13" style="964" customWidth="1"/>
    <col min="16182" max="16182" width="15.140625" style="964" customWidth="1"/>
    <col min="16183" max="16183" width="15.28515625" style="964" customWidth="1"/>
    <col min="16184" max="16184" width="14.85546875" style="964" customWidth="1"/>
    <col min="16185" max="16384" width="9.140625" style="964"/>
  </cols>
  <sheetData>
    <row r="1" spans="1:72" ht="25.5">
      <c r="A1" s="883" t="s">
        <v>313</v>
      </c>
      <c r="B1" s="967"/>
      <c r="C1" s="967"/>
      <c r="D1" s="967"/>
      <c r="E1" s="967"/>
      <c r="F1" s="967"/>
      <c r="G1" s="967"/>
      <c r="H1" s="967"/>
      <c r="I1" s="967"/>
      <c r="J1" s="967"/>
      <c r="K1" s="967"/>
      <c r="L1" s="967"/>
      <c r="M1" s="967"/>
      <c r="N1" s="967"/>
      <c r="O1" s="967"/>
      <c r="P1" s="967"/>
      <c r="Q1" s="967"/>
      <c r="R1" s="967"/>
      <c r="S1" s="967"/>
      <c r="T1" s="967"/>
      <c r="U1" s="967"/>
      <c r="V1" s="967"/>
      <c r="W1" s="967"/>
      <c r="X1" s="967"/>
      <c r="Y1" s="967"/>
      <c r="Z1" s="967"/>
      <c r="AA1" s="967"/>
      <c r="AB1" s="967"/>
      <c r="AC1" s="967"/>
      <c r="AD1" s="967"/>
      <c r="AE1" s="967"/>
      <c r="AF1" s="967"/>
      <c r="AG1" s="967"/>
      <c r="AH1" s="967"/>
      <c r="AI1" s="967"/>
      <c r="AJ1" s="967"/>
      <c r="AK1" s="967"/>
      <c r="AL1" s="967"/>
      <c r="AM1" s="967"/>
      <c r="AN1" s="967"/>
      <c r="AO1" s="967"/>
      <c r="AP1" s="967"/>
      <c r="AQ1" s="967"/>
      <c r="AR1" s="967"/>
      <c r="AS1" s="967"/>
      <c r="AT1" s="967"/>
      <c r="AU1" s="967"/>
    </row>
    <row r="2" spans="1:72" ht="36.75" thickBot="1">
      <c r="A2" s="1169" t="s">
        <v>999</v>
      </c>
      <c r="B2" s="1126"/>
      <c r="C2" s="1126"/>
      <c r="D2" s="1126"/>
      <c r="E2" s="1126"/>
      <c r="F2" s="1126"/>
      <c r="G2" s="1126"/>
      <c r="H2" s="1126"/>
      <c r="I2" s="1126"/>
      <c r="J2" s="1126"/>
      <c r="K2" s="1126"/>
      <c r="L2" s="1126"/>
      <c r="M2" s="1126"/>
      <c r="N2" s="1126"/>
      <c r="O2" s="1126"/>
      <c r="P2" s="1126"/>
      <c r="Q2" s="1126"/>
      <c r="R2" s="1126"/>
      <c r="S2" s="1126"/>
      <c r="T2" s="1126"/>
      <c r="U2" s="1126"/>
      <c r="V2" s="1126"/>
      <c r="W2" s="1126"/>
      <c r="X2" s="1170"/>
      <c r="Y2" s="1126"/>
      <c r="Z2" s="1126"/>
      <c r="AA2" s="1126"/>
      <c r="AB2" s="1126"/>
      <c r="AC2" s="1126"/>
      <c r="AD2" s="1126"/>
      <c r="AE2" s="1126"/>
      <c r="AF2" s="1126"/>
      <c r="AG2" s="1126"/>
      <c r="AH2" s="1126"/>
      <c r="AI2" s="1126"/>
      <c r="AJ2" s="1126"/>
      <c r="AK2" s="1126"/>
      <c r="AL2" s="1126"/>
      <c r="AM2" s="1126"/>
      <c r="AN2" s="1126"/>
      <c r="AO2" s="1126"/>
      <c r="AP2" s="1126"/>
      <c r="AQ2" s="1126"/>
      <c r="AR2" s="1126"/>
      <c r="AS2" s="1126"/>
      <c r="AT2" s="1126"/>
      <c r="AU2" s="1126"/>
    </row>
    <row r="3" spans="1:72" s="953" customFormat="1" ht="16.5" thickBot="1">
      <c r="A3" s="1077" t="s">
        <v>849</v>
      </c>
      <c r="B3" s="1078">
        <v>41712</v>
      </c>
      <c r="C3" s="1078">
        <v>41743</v>
      </c>
      <c r="D3" s="1078">
        <v>41773</v>
      </c>
      <c r="E3" s="1078">
        <v>41804</v>
      </c>
      <c r="F3" s="1078">
        <v>41834</v>
      </c>
      <c r="G3" s="1078">
        <v>41865</v>
      </c>
      <c r="H3" s="1078">
        <v>41896</v>
      </c>
      <c r="I3" s="1078">
        <v>41926</v>
      </c>
      <c r="J3" s="1078">
        <v>41957</v>
      </c>
      <c r="K3" s="1078">
        <v>41987</v>
      </c>
      <c r="L3" s="1078">
        <v>42018</v>
      </c>
      <c r="M3" s="1078">
        <v>42049</v>
      </c>
      <c r="N3" s="1078">
        <v>42077</v>
      </c>
      <c r="O3" s="1078">
        <v>42108</v>
      </c>
      <c r="P3" s="1078">
        <v>42138</v>
      </c>
      <c r="Q3" s="1078">
        <v>42169</v>
      </c>
      <c r="R3" s="1078">
        <v>42199</v>
      </c>
      <c r="S3" s="1078">
        <v>42230</v>
      </c>
      <c r="T3" s="1078">
        <v>42261</v>
      </c>
      <c r="U3" s="1078">
        <v>42291</v>
      </c>
      <c r="V3" s="1078">
        <v>42322</v>
      </c>
      <c r="W3" s="1078">
        <v>42352</v>
      </c>
      <c r="X3" s="1078">
        <v>42383</v>
      </c>
      <c r="Y3" s="1078">
        <v>42414</v>
      </c>
      <c r="Z3" s="1078">
        <v>42443</v>
      </c>
      <c r="AA3" s="1078">
        <v>42474</v>
      </c>
      <c r="AB3" s="1078">
        <v>42504</v>
      </c>
      <c r="AC3" s="1078">
        <v>42535</v>
      </c>
      <c r="AD3" s="1078">
        <v>42565</v>
      </c>
      <c r="AE3" s="1078">
        <v>42596</v>
      </c>
      <c r="AF3" s="1078">
        <v>42627</v>
      </c>
      <c r="AG3" s="1078">
        <v>42657</v>
      </c>
      <c r="AH3" s="1078">
        <v>42688</v>
      </c>
      <c r="AI3" s="1078">
        <v>42718</v>
      </c>
      <c r="AJ3" s="1078">
        <v>42749</v>
      </c>
      <c r="AK3" s="1078">
        <v>42780</v>
      </c>
      <c r="AL3" s="1078">
        <v>42808</v>
      </c>
      <c r="AM3" s="1078">
        <v>42839</v>
      </c>
      <c r="AN3" s="1078">
        <v>42869</v>
      </c>
      <c r="AO3" s="1078">
        <v>42900</v>
      </c>
      <c r="AP3" s="1078">
        <v>42930</v>
      </c>
      <c r="AQ3" s="1078">
        <v>42961</v>
      </c>
      <c r="AR3" s="1078">
        <v>42992</v>
      </c>
      <c r="AS3" s="1078">
        <v>43022</v>
      </c>
      <c r="AT3" s="1078">
        <v>43053</v>
      </c>
      <c r="AU3" s="1078">
        <v>43083</v>
      </c>
      <c r="AV3" s="1078">
        <v>43114</v>
      </c>
      <c r="AW3" s="1078">
        <v>43145</v>
      </c>
      <c r="AX3" s="1078">
        <v>43173</v>
      </c>
      <c r="AY3" s="1078">
        <v>43204</v>
      </c>
      <c r="AZ3" s="1078">
        <v>43234</v>
      </c>
      <c r="BA3" s="1078">
        <v>43265</v>
      </c>
      <c r="BB3" s="1078">
        <v>43295</v>
      </c>
      <c r="BC3" s="1078">
        <v>43326</v>
      </c>
      <c r="BD3" s="1195">
        <v>43357</v>
      </c>
      <c r="BE3" s="1078">
        <v>43387</v>
      </c>
      <c r="BF3" s="1078">
        <v>43418</v>
      </c>
      <c r="BG3" s="1196">
        <v>43448</v>
      </c>
      <c r="BH3" s="1078">
        <v>43479</v>
      </c>
      <c r="BI3" s="1078">
        <v>43510</v>
      </c>
      <c r="BJ3" s="1196">
        <v>43538</v>
      </c>
      <c r="BK3" s="1078">
        <v>43569</v>
      </c>
      <c r="BL3" s="1078">
        <v>43599</v>
      </c>
      <c r="BM3" s="1195">
        <v>43630</v>
      </c>
      <c r="BN3" s="1078">
        <v>43660</v>
      </c>
      <c r="BO3" s="1078">
        <v>43691</v>
      </c>
      <c r="BP3" s="1196">
        <v>43722</v>
      </c>
    </row>
    <row r="4" spans="1:72" s="1022" customFormat="1" ht="15.75">
      <c r="A4" s="1127" t="s">
        <v>929</v>
      </c>
      <c r="B4" s="1197">
        <v>13303.551936459999</v>
      </c>
      <c r="C4" s="1197">
        <v>7029.4478297400001</v>
      </c>
      <c r="D4" s="1197">
        <v>4987.7945162299993</v>
      </c>
      <c r="E4" s="1197">
        <v>3498.9787307199999</v>
      </c>
      <c r="F4" s="1197">
        <v>5393.7200992099997</v>
      </c>
      <c r="G4" s="1197">
        <v>4902.9604739099996</v>
      </c>
      <c r="H4" s="1197">
        <v>8498.7500893500001</v>
      </c>
      <c r="I4" s="1197">
        <v>22396.13812494</v>
      </c>
      <c r="J4" s="1197">
        <v>2794.1622734400003</v>
      </c>
      <c r="K4" s="1197">
        <v>1471.2811037899999</v>
      </c>
      <c r="L4" s="1197">
        <v>2473.5441499300005</v>
      </c>
      <c r="M4" s="1197">
        <v>2886.7734919499999</v>
      </c>
      <c r="N4" s="1197">
        <v>7359.7980103999998</v>
      </c>
      <c r="O4" s="1197">
        <v>7653.00940687</v>
      </c>
      <c r="P4" s="1197">
        <v>7785.0561848900006</v>
      </c>
      <c r="Q4" s="1197">
        <v>8836.4119499200006</v>
      </c>
      <c r="R4" s="1197">
        <v>7081.2368152700001</v>
      </c>
      <c r="S4" s="1197">
        <v>4851.0068833600008</v>
      </c>
      <c r="T4" s="1197">
        <v>5935.4227203600003</v>
      </c>
      <c r="U4" s="1197">
        <v>16615.773277920001</v>
      </c>
      <c r="V4" s="1197">
        <v>16061.05266648</v>
      </c>
      <c r="W4" s="1197">
        <v>12403.25891482</v>
      </c>
      <c r="X4" s="1197">
        <v>14030.83523033</v>
      </c>
      <c r="Y4" s="1197">
        <v>13739.649478809999</v>
      </c>
      <c r="Z4" s="1197">
        <v>17304.381938589999</v>
      </c>
      <c r="AA4" s="1197">
        <v>13721.708610130001</v>
      </c>
      <c r="AB4" s="1197">
        <v>11534.020589649999</v>
      </c>
      <c r="AC4" s="1197">
        <v>25922.920922199999</v>
      </c>
      <c r="AD4" s="1197">
        <v>30140.51758385</v>
      </c>
      <c r="AE4" s="1197">
        <v>33076.07573936</v>
      </c>
      <c r="AF4" s="1197">
        <v>17721.013395800001</v>
      </c>
      <c r="AG4" s="1197">
        <v>15964.41710092</v>
      </c>
      <c r="AH4" s="1197">
        <v>19600.685018760003</v>
      </c>
      <c r="AI4" s="1197">
        <v>21647.887825489997</v>
      </c>
      <c r="AJ4" s="1197">
        <v>18372.04632361</v>
      </c>
      <c r="AK4" s="1197">
        <v>23829.87959248</v>
      </c>
      <c r="AL4" s="1197">
        <v>21337.871530200002</v>
      </c>
      <c r="AM4" s="1197">
        <v>28165.956522150002</v>
      </c>
      <c r="AN4" s="1197">
        <v>27451.504852270002</v>
      </c>
      <c r="AO4" s="1197">
        <v>24769.127508190002</v>
      </c>
      <c r="AP4" s="1197">
        <v>26002.441992760003</v>
      </c>
      <c r="AQ4" s="1197">
        <v>20198.795235000001</v>
      </c>
      <c r="AR4" s="1197">
        <v>23173.21639229</v>
      </c>
      <c r="AS4" s="1197">
        <v>31197.689464880001</v>
      </c>
      <c r="AT4" s="1197">
        <v>23542.664194860001</v>
      </c>
      <c r="AU4" s="1197">
        <v>31010.763088259999</v>
      </c>
      <c r="AV4" s="1197">
        <v>37005.942908750003</v>
      </c>
      <c r="AW4" s="1197">
        <v>25577.215052</v>
      </c>
      <c r="AX4" s="1197">
        <v>18312.4490472</v>
      </c>
      <c r="AY4" s="1197">
        <v>22796.177718520001</v>
      </c>
      <c r="AZ4" s="1197">
        <v>15205.049005810002</v>
      </c>
      <c r="BA4" s="1197">
        <v>24615.006929399999</v>
      </c>
      <c r="BB4" s="1197">
        <v>28877.23092812</v>
      </c>
      <c r="BC4" s="1197">
        <v>29175.961668629996</v>
      </c>
      <c r="BD4" s="1198">
        <v>21413.55265369</v>
      </c>
      <c r="BE4" s="1197">
        <v>20406.308993449999</v>
      </c>
      <c r="BF4" s="1197">
        <v>24809.369012479998</v>
      </c>
      <c r="BG4" s="1199">
        <v>29657.79076014</v>
      </c>
      <c r="BH4" s="1197">
        <v>44177.427391109995</v>
      </c>
      <c r="BI4" s="1197">
        <v>46541.250616409998</v>
      </c>
      <c r="BJ4" s="1199">
        <v>42951.824734449998</v>
      </c>
      <c r="BK4" s="1197">
        <v>30135.917021259997</v>
      </c>
      <c r="BL4" s="1197">
        <v>40767.082584409996</v>
      </c>
      <c r="BM4" s="1198">
        <v>27662.746531770001</v>
      </c>
      <c r="BN4" s="1197">
        <v>42063.615717439992</v>
      </c>
      <c r="BO4" s="1197">
        <v>53472.870020150003</v>
      </c>
      <c r="BP4" s="1199">
        <v>42630.327853790004</v>
      </c>
    </row>
    <row r="5" spans="1:72" ht="15.75">
      <c r="A5" s="1087" t="s">
        <v>930</v>
      </c>
      <c r="B5" s="1200">
        <v>13303.551936459999</v>
      </c>
      <c r="C5" s="1200">
        <v>7029.4478297400001</v>
      </c>
      <c r="D5" s="1200">
        <v>4987.7945162299993</v>
      </c>
      <c r="E5" s="1200">
        <v>3498.9787307199999</v>
      </c>
      <c r="F5" s="1200">
        <v>5393.7200992099997</v>
      </c>
      <c r="G5" s="1200">
        <v>4902.9604739099996</v>
      </c>
      <c r="H5" s="1200">
        <v>8498.7500893500001</v>
      </c>
      <c r="I5" s="1200">
        <v>22396.13812494</v>
      </c>
      <c r="J5" s="1200">
        <v>2794.1622734400003</v>
      </c>
      <c r="K5" s="1200">
        <v>1471.2811037899999</v>
      </c>
      <c r="L5" s="1200">
        <v>2473.5441499300005</v>
      </c>
      <c r="M5" s="1200">
        <v>2886.7734919499999</v>
      </c>
      <c r="N5" s="1200">
        <v>7359.7980103999998</v>
      </c>
      <c r="O5" s="1200">
        <v>7653.00940687</v>
      </c>
      <c r="P5" s="1200">
        <v>7785.0561848900006</v>
      </c>
      <c r="Q5" s="1200">
        <v>8836.4119499200006</v>
      </c>
      <c r="R5" s="1200">
        <v>7081.2368152700001</v>
      </c>
      <c r="S5" s="1200">
        <v>4851.0068833600008</v>
      </c>
      <c r="T5" s="1200">
        <v>5935.4227203600003</v>
      </c>
      <c r="U5" s="1200">
        <v>16615.773277920001</v>
      </c>
      <c r="V5" s="1200">
        <v>16061.05266648</v>
      </c>
      <c r="W5" s="1200">
        <v>12403.25891482</v>
      </c>
      <c r="X5" s="1200">
        <v>14030.83523033</v>
      </c>
      <c r="Y5" s="1200">
        <v>13739.649478809999</v>
      </c>
      <c r="Z5" s="1200">
        <v>17304.381938589999</v>
      </c>
      <c r="AA5" s="1200">
        <v>13721.708610130001</v>
      </c>
      <c r="AB5" s="1200">
        <v>11534.020589649999</v>
      </c>
      <c r="AC5" s="1200">
        <v>25922.920922199999</v>
      </c>
      <c r="AD5" s="1200">
        <v>30140.51758385</v>
      </c>
      <c r="AE5" s="1200">
        <v>33076.07573936</v>
      </c>
      <c r="AF5" s="1200">
        <v>17721.013395800001</v>
      </c>
      <c r="AG5" s="1200">
        <v>15964.41710092</v>
      </c>
      <c r="AH5" s="1200">
        <v>19600.685018760003</v>
      </c>
      <c r="AI5" s="1200">
        <v>21647.887825489997</v>
      </c>
      <c r="AJ5" s="1200">
        <v>18372.04632361</v>
      </c>
      <c r="AK5" s="1200">
        <v>23829.87959248</v>
      </c>
      <c r="AL5" s="1200">
        <v>21647.887825489997</v>
      </c>
      <c r="AM5" s="1200">
        <v>28165.956522150002</v>
      </c>
      <c r="AN5" s="1200">
        <v>27451.504852270002</v>
      </c>
      <c r="AO5" s="1200">
        <v>24769.127508190002</v>
      </c>
      <c r="AP5" s="1200">
        <v>26002.441992760003</v>
      </c>
      <c r="AQ5" s="1200">
        <v>20198.795235000001</v>
      </c>
      <c r="AR5" s="1200">
        <v>23173.21639229</v>
      </c>
      <c r="AS5" s="1200">
        <v>31197.689464880001</v>
      </c>
      <c r="AT5" s="1200">
        <v>23542.664194860001</v>
      </c>
      <c r="AU5" s="1200">
        <v>31010.763088259999</v>
      </c>
      <c r="AV5" s="1200">
        <v>37005.942908750003</v>
      </c>
      <c r="AW5" s="1200">
        <v>25577.215052</v>
      </c>
      <c r="AX5" s="1200">
        <v>18312.4490472</v>
      </c>
      <c r="AY5" s="1200">
        <v>22796.177718520001</v>
      </c>
      <c r="AZ5" s="1200">
        <v>15205.049005810002</v>
      </c>
      <c r="BA5" s="1200">
        <v>24615.006929399999</v>
      </c>
      <c r="BB5" s="1200">
        <v>28877.23092812</v>
      </c>
      <c r="BC5" s="1200">
        <v>29175.961668629996</v>
      </c>
      <c r="BD5" s="1201">
        <v>21413.55265369</v>
      </c>
      <c r="BE5" s="1200">
        <v>20406.308993449999</v>
      </c>
      <c r="BF5" s="1200">
        <v>24809.369012479998</v>
      </c>
      <c r="BG5" s="1202">
        <v>29657.79076014</v>
      </c>
      <c r="BH5" s="1200">
        <v>44177.427391109995</v>
      </c>
      <c r="BI5" s="1200">
        <v>46541.250616409998</v>
      </c>
      <c r="BJ5" s="1202">
        <v>42951.824734449998</v>
      </c>
      <c r="BK5" s="1200">
        <v>30135.917021259997</v>
      </c>
      <c r="BL5" s="1200">
        <v>40767.082584409996</v>
      </c>
      <c r="BM5" s="1201">
        <v>27662.746531770001</v>
      </c>
      <c r="BN5" s="1200">
        <v>42063.615717439992</v>
      </c>
      <c r="BO5" s="1200">
        <v>53472.870020150003</v>
      </c>
      <c r="BP5" s="1202">
        <v>42630.327853790004</v>
      </c>
    </row>
    <row r="6" spans="1:72" ht="15.75">
      <c r="A6" s="1087" t="s">
        <v>363</v>
      </c>
      <c r="B6" s="1200"/>
      <c r="C6" s="1200"/>
      <c r="D6" s="1200"/>
      <c r="E6" s="1200"/>
      <c r="F6" s="1200"/>
      <c r="G6" s="1200"/>
      <c r="H6" s="1200"/>
      <c r="I6" s="1200"/>
      <c r="J6" s="1200"/>
      <c r="K6" s="1200"/>
      <c r="L6" s="1200"/>
      <c r="M6" s="1200"/>
      <c r="N6" s="1200"/>
      <c r="O6" s="1200"/>
      <c r="P6" s="1200"/>
      <c r="Q6" s="1200"/>
      <c r="R6" s="1200"/>
      <c r="S6" s="1200"/>
      <c r="T6" s="1200"/>
      <c r="U6" s="1200"/>
      <c r="V6" s="1200"/>
      <c r="W6" s="1200"/>
      <c r="X6" s="1200"/>
      <c r="Y6" s="1200"/>
      <c r="Z6" s="1200"/>
      <c r="AA6" s="1200"/>
      <c r="AB6" s="1200"/>
      <c r="AC6" s="1200"/>
      <c r="AD6" s="1200"/>
      <c r="AE6" s="1200"/>
      <c r="AF6" s="1200"/>
      <c r="AG6" s="1200"/>
      <c r="AH6" s="1200"/>
      <c r="AI6" s="1200"/>
      <c r="AJ6" s="1200"/>
      <c r="AK6" s="1200"/>
      <c r="AL6" s="1200"/>
      <c r="AM6" s="1200"/>
      <c r="AN6" s="1200"/>
      <c r="AO6" s="1200"/>
      <c r="AP6" s="1200"/>
      <c r="AQ6" s="1200"/>
      <c r="AR6" s="1200"/>
      <c r="AS6" s="1200"/>
      <c r="AT6" s="1200"/>
      <c r="AU6" s="1200"/>
      <c r="AV6" s="1200"/>
      <c r="AW6" s="1200"/>
      <c r="AX6" s="1200"/>
      <c r="AY6" s="1200"/>
      <c r="AZ6" s="1200"/>
      <c r="BA6" s="1200"/>
      <c r="BB6" s="1200"/>
      <c r="BC6" s="1200"/>
      <c r="BD6" s="1201"/>
      <c r="BE6" s="1200"/>
      <c r="BF6" s="1200"/>
      <c r="BG6" s="1202"/>
      <c r="BH6" s="1200"/>
      <c r="BI6" s="1200"/>
      <c r="BJ6" s="1202"/>
      <c r="BK6" s="1200"/>
      <c r="BL6" s="1200"/>
      <c r="BM6" s="1201"/>
      <c r="BN6" s="1200"/>
      <c r="BO6" s="1200"/>
      <c r="BP6" s="1202"/>
      <c r="BQ6" s="2066"/>
    </row>
    <row r="7" spans="1:72" ht="15.75">
      <c r="A7" s="1131" t="s">
        <v>128</v>
      </c>
      <c r="B7" s="1200">
        <v>0</v>
      </c>
      <c r="C7" s="1200">
        <v>0</v>
      </c>
      <c r="D7" s="1200">
        <v>0</v>
      </c>
      <c r="E7" s="1200">
        <v>0</v>
      </c>
      <c r="F7" s="1200">
        <v>0</v>
      </c>
      <c r="G7" s="1200">
        <v>0</v>
      </c>
      <c r="H7" s="1200">
        <v>0</v>
      </c>
      <c r="I7" s="1200">
        <v>0</v>
      </c>
      <c r="J7" s="1200">
        <v>0</v>
      </c>
      <c r="K7" s="1200">
        <v>0</v>
      </c>
      <c r="L7" s="1200">
        <v>0</v>
      </c>
      <c r="M7" s="1200">
        <v>0</v>
      </c>
      <c r="N7" s="1200">
        <v>0</v>
      </c>
      <c r="O7" s="1200">
        <v>0</v>
      </c>
      <c r="P7" s="1200">
        <v>0</v>
      </c>
      <c r="Q7" s="1200">
        <v>0</v>
      </c>
      <c r="R7" s="1200">
        <v>89.043661780000008</v>
      </c>
      <c r="S7" s="1200">
        <v>92.290340920000006</v>
      </c>
      <c r="T7" s="1200">
        <v>102.39722644</v>
      </c>
      <c r="U7" s="1200">
        <v>139.62213366</v>
      </c>
      <c r="V7" s="1200">
        <v>160.35789521999999</v>
      </c>
      <c r="W7" s="1200">
        <v>146.47015959000001</v>
      </c>
      <c r="X7" s="1200">
        <v>3301.3632758000003</v>
      </c>
      <c r="Y7" s="1200">
        <v>7160.7850078299998</v>
      </c>
      <c r="Z7" s="1200">
        <v>10887.325039809999</v>
      </c>
      <c r="AA7" s="1200">
        <v>5178.9126909799998</v>
      </c>
      <c r="AB7" s="1200">
        <v>4071.78585888</v>
      </c>
      <c r="AC7" s="1200">
        <v>327.40735991000003</v>
      </c>
      <c r="AD7" s="1200">
        <v>279.16738501999998</v>
      </c>
      <c r="AE7" s="1200">
        <v>345.53476205999999</v>
      </c>
      <c r="AF7" s="1200">
        <v>350.42000459000002</v>
      </c>
      <c r="AG7" s="1200">
        <v>1148.0785860799999</v>
      </c>
      <c r="AH7" s="1200">
        <v>189.56510115</v>
      </c>
      <c r="AI7" s="1200">
        <v>454.18324011000004</v>
      </c>
      <c r="AJ7" s="1200">
        <v>426.43821740999999</v>
      </c>
      <c r="AK7" s="1200">
        <v>302.78927327999997</v>
      </c>
      <c r="AL7" s="1200">
        <v>228.98651161000001</v>
      </c>
      <c r="AM7" s="1200">
        <v>838.74453670000003</v>
      </c>
      <c r="AN7" s="1200">
        <v>1051.06037019</v>
      </c>
      <c r="AO7" s="1200">
        <v>5957.7975501599994</v>
      </c>
      <c r="AP7" s="1200">
        <v>915.80219997000006</v>
      </c>
      <c r="AQ7" s="1200">
        <v>1018.40128248</v>
      </c>
      <c r="AR7" s="1200">
        <v>3841.0348597800003</v>
      </c>
      <c r="AS7" s="1200">
        <v>846.41200771000001</v>
      </c>
      <c r="AT7" s="1200">
        <v>882.50748434000002</v>
      </c>
      <c r="AU7" s="1200">
        <v>857.52705348000006</v>
      </c>
      <c r="AV7" s="1200">
        <v>7613.6905672399998</v>
      </c>
      <c r="AW7" s="1200">
        <v>2128.48131595</v>
      </c>
      <c r="AX7" s="1200">
        <v>973.46731602</v>
      </c>
      <c r="AY7" s="1200">
        <v>3394.2367207900002</v>
      </c>
      <c r="AZ7" s="1200">
        <v>1693.15705798</v>
      </c>
      <c r="BA7" s="1200">
        <v>1285.2354832200001</v>
      </c>
      <c r="BB7" s="1200">
        <v>4936.3496510999994</v>
      </c>
      <c r="BC7" s="1200">
        <v>1024.06150587</v>
      </c>
      <c r="BD7" s="1201">
        <v>793.41091746000006</v>
      </c>
      <c r="BE7" s="1200">
        <v>891.68020737999996</v>
      </c>
      <c r="BF7" s="1200">
        <v>572.85327446000008</v>
      </c>
      <c r="BG7" s="1202">
        <v>0</v>
      </c>
      <c r="BH7" s="1200">
        <v>0</v>
      </c>
      <c r="BI7" s="1200">
        <v>0</v>
      </c>
      <c r="BJ7" s="1202">
        <v>0</v>
      </c>
      <c r="BK7" s="1200">
        <v>0</v>
      </c>
      <c r="BL7" s="1200">
        <v>0</v>
      </c>
      <c r="BM7" s="1201">
        <v>0</v>
      </c>
      <c r="BN7" s="1200">
        <v>0</v>
      </c>
      <c r="BO7" s="1200">
        <v>0</v>
      </c>
      <c r="BP7" s="1202">
        <v>0</v>
      </c>
    </row>
    <row r="8" spans="1:72" ht="15.75">
      <c r="A8" s="1131" t="s">
        <v>933</v>
      </c>
      <c r="B8" s="1200">
        <v>13303.551936459999</v>
      </c>
      <c r="C8" s="1200">
        <v>7029.4478297400001</v>
      </c>
      <c r="D8" s="1200">
        <v>4987.7945162299993</v>
      </c>
      <c r="E8" s="1200">
        <v>3498.9787307199999</v>
      </c>
      <c r="F8" s="1200">
        <v>5393.7200992099997</v>
      </c>
      <c r="G8" s="1200">
        <v>4902.9604739099996</v>
      </c>
      <c r="H8" s="1200">
        <v>8498.7500893500001</v>
      </c>
      <c r="I8" s="1200">
        <v>22396.13812494</v>
      </c>
      <c r="J8" s="1200">
        <v>2794.1622734400003</v>
      </c>
      <c r="K8" s="1200">
        <v>1471.2811037899999</v>
      </c>
      <c r="L8" s="1200">
        <v>2473.5441499300005</v>
      </c>
      <c r="M8" s="1200">
        <v>2886.7734919499999</v>
      </c>
      <c r="N8" s="1200">
        <v>7359.7980103999998</v>
      </c>
      <c r="O8" s="1200">
        <v>7653.00940687</v>
      </c>
      <c r="P8" s="1200">
        <v>7785.0561848900006</v>
      </c>
      <c r="Q8" s="1200">
        <v>8836.4119499200006</v>
      </c>
      <c r="R8" s="1200">
        <v>6992.1931534900004</v>
      </c>
      <c r="S8" s="1200">
        <v>4758.7165424400009</v>
      </c>
      <c r="T8" s="1200">
        <v>5833.0254939200013</v>
      </c>
      <c r="U8" s="1200">
        <v>16476.151144259999</v>
      </c>
      <c r="V8" s="1200">
        <v>15900.694771259999</v>
      </c>
      <c r="W8" s="1200">
        <v>12256.78875523</v>
      </c>
      <c r="X8" s="1200">
        <v>10729.471954529999</v>
      </c>
      <c r="Y8" s="1200">
        <v>6578.8644709799992</v>
      </c>
      <c r="Z8" s="1200">
        <v>6417.0568987800007</v>
      </c>
      <c r="AA8" s="1200">
        <v>8542.7959191500013</v>
      </c>
      <c r="AB8" s="1200">
        <v>7462.2347307699993</v>
      </c>
      <c r="AC8" s="1200">
        <v>25595.513562290002</v>
      </c>
      <c r="AD8" s="1200">
        <v>29861.350198829998</v>
      </c>
      <c r="AE8" s="1200">
        <v>32730.540977299999</v>
      </c>
      <c r="AF8" s="1200">
        <v>17370.593391210001</v>
      </c>
      <c r="AG8" s="1200">
        <v>14816.338514839999</v>
      </c>
      <c r="AH8" s="1200">
        <v>19411.119917610002</v>
      </c>
      <c r="AI8" s="1200">
        <v>21193.704585379997</v>
      </c>
      <c r="AJ8" s="1200">
        <v>17945.608106200001</v>
      </c>
      <c r="AK8" s="1200">
        <v>23527.090319200001</v>
      </c>
      <c r="AL8" s="1200">
        <v>21108.885018590001</v>
      </c>
      <c r="AM8" s="1200">
        <v>27327.211985450002</v>
      </c>
      <c r="AN8" s="1200">
        <v>26400.444482080002</v>
      </c>
      <c r="AO8" s="1200">
        <v>18811.329958030001</v>
      </c>
      <c r="AP8" s="1200">
        <v>25086.63979279</v>
      </c>
      <c r="AQ8" s="1200">
        <v>19180.39395252</v>
      </c>
      <c r="AR8" s="1200">
        <v>19332.181532510003</v>
      </c>
      <c r="AS8" s="1200">
        <v>30351.277457170003</v>
      </c>
      <c r="AT8" s="1200">
        <v>22660.156710520001</v>
      </c>
      <c r="AU8" s="1200">
        <v>30153.236034779999</v>
      </c>
      <c r="AV8" s="1200">
        <v>29392.25234151</v>
      </c>
      <c r="AW8" s="1200">
        <v>23448.733736049999</v>
      </c>
      <c r="AX8" s="1200">
        <v>17338.98173118</v>
      </c>
      <c r="AY8" s="1200">
        <v>19401.940997729998</v>
      </c>
      <c r="AZ8" s="1200">
        <v>13511.891947830001</v>
      </c>
      <c r="BA8" s="1200">
        <v>23329.771446179995</v>
      </c>
      <c r="BB8" s="1200">
        <v>23940.881277020002</v>
      </c>
      <c r="BC8" s="1200">
        <v>28151.900162759997</v>
      </c>
      <c r="BD8" s="1201">
        <v>20620.141736229998</v>
      </c>
      <c r="BE8" s="1200">
        <v>19514.628786069999</v>
      </c>
      <c r="BF8" s="1200">
        <v>24236.51573802</v>
      </c>
      <c r="BG8" s="1202">
        <v>0</v>
      </c>
      <c r="BH8" s="1200">
        <v>0</v>
      </c>
      <c r="BI8" s="1200">
        <v>0</v>
      </c>
      <c r="BJ8" s="1202">
        <v>0</v>
      </c>
      <c r="BK8" s="1200">
        <v>0</v>
      </c>
      <c r="BL8" s="1200">
        <v>0</v>
      </c>
      <c r="BM8" s="1201">
        <v>0</v>
      </c>
      <c r="BN8" s="1200">
        <v>0</v>
      </c>
      <c r="BO8" s="1200">
        <v>0</v>
      </c>
      <c r="BP8" s="1202">
        <v>0</v>
      </c>
    </row>
    <row r="9" spans="1:72" s="1022" customFormat="1" ht="15.75">
      <c r="A9" s="1087" t="s">
        <v>934</v>
      </c>
      <c r="B9" s="1200">
        <v>0</v>
      </c>
      <c r="C9" s="1200">
        <v>0</v>
      </c>
      <c r="D9" s="1200">
        <v>0</v>
      </c>
      <c r="E9" s="1200">
        <v>0</v>
      </c>
      <c r="F9" s="1200">
        <v>0</v>
      </c>
      <c r="G9" s="1200">
        <v>0</v>
      </c>
      <c r="H9" s="1200">
        <v>0</v>
      </c>
      <c r="I9" s="1200">
        <v>0</v>
      </c>
      <c r="J9" s="1200">
        <v>0</v>
      </c>
      <c r="K9" s="1200">
        <v>0</v>
      </c>
      <c r="L9" s="1200">
        <v>0</v>
      </c>
      <c r="M9" s="1200">
        <v>0</v>
      </c>
      <c r="N9" s="1200">
        <v>0</v>
      </c>
      <c r="O9" s="1200">
        <v>0</v>
      </c>
      <c r="P9" s="1200">
        <v>0</v>
      </c>
      <c r="Q9" s="1200">
        <v>0</v>
      </c>
      <c r="R9" s="1200">
        <v>0</v>
      </c>
      <c r="S9" s="1200">
        <v>0</v>
      </c>
      <c r="T9" s="1200">
        <v>0</v>
      </c>
      <c r="U9" s="1200">
        <v>0</v>
      </c>
      <c r="V9" s="1200">
        <v>0</v>
      </c>
      <c r="W9" s="1200">
        <v>0</v>
      </c>
      <c r="X9" s="1200">
        <v>0</v>
      </c>
      <c r="Y9" s="1200">
        <v>0</v>
      </c>
      <c r="Z9" s="1200">
        <v>0</v>
      </c>
      <c r="AA9" s="1200">
        <v>0</v>
      </c>
      <c r="AB9" s="1200">
        <v>0</v>
      </c>
      <c r="AC9" s="1200">
        <v>0</v>
      </c>
      <c r="AD9" s="1200">
        <v>0</v>
      </c>
      <c r="AE9" s="1200">
        <v>0</v>
      </c>
      <c r="AF9" s="1200">
        <v>0</v>
      </c>
      <c r="AG9" s="1200">
        <v>0</v>
      </c>
      <c r="AH9" s="1200">
        <v>0</v>
      </c>
      <c r="AI9" s="1200">
        <v>0</v>
      </c>
      <c r="AJ9" s="1200">
        <v>0</v>
      </c>
      <c r="AK9" s="1200">
        <v>0</v>
      </c>
      <c r="AL9" s="1200">
        <v>0</v>
      </c>
      <c r="AM9" s="1200">
        <v>0</v>
      </c>
      <c r="AN9" s="1200">
        <v>0</v>
      </c>
      <c r="AO9" s="1200">
        <v>0</v>
      </c>
      <c r="AP9" s="1200">
        <v>0</v>
      </c>
      <c r="AQ9" s="1200">
        <v>0</v>
      </c>
      <c r="AR9" s="1200">
        <v>0</v>
      </c>
      <c r="AS9" s="1200">
        <v>0</v>
      </c>
      <c r="AT9" s="1200">
        <v>0</v>
      </c>
      <c r="AU9" s="1200">
        <v>0</v>
      </c>
      <c r="AV9" s="1200">
        <v>0</v>
      </c>
      <c r="AW9" s="1200">
        <v>0</v>
      </c>
      <c r="AX9" s="1200">
        <v>0</v>
      </c>
      <c r="AY9" s="1200">
        <v>0</v>
      </c>
      <c r="AZ9" s="1200">
        <v>0</v>
      </c>
      <c r="BA9" s="1200">
        <v>0</v>
      </c>
      <c r="BB9" s="1200">
        <v>0</v>
      </c>
      <c r="BC9" s="1200">
        <v>0</v>
      </c>
      <c r="BD9" s="1201">
        <v>0</v>
      </c>
      <c r="BE9" s="1200">
        <v>0</v>
      </c>
      <c r="BF9" s="1200">
        <v>0</v>
      </c>
      <c r="BG9" s="1202">
        <v>0</v>
      </c>
      <c r="BH9" s="1200">
        <v>0</v>
      </c>
      <c r="BI9" s="1200">
        <v>0</v>
      </c>
      <c r="BJ9" s="1202">
        <v>0</v>
      </c>
      <c r="BK9" s="1200">
        <v>0</v>
      </c>
      <c r="BL9" s="1200">
        <v>0</v>
      </c>
      <c r="BM9" s="1201">
        <v>0</v>
      </c>
      <c r="BN9" s="1200">
        <v>0</v>
      </c>
      <c r="BO9" s="1200">
        <v>0</v>
      </c>
      <c r="BP9" s="1202">
        <v>0</v>
      </c>
      <c r="BQ9" s="964"/>
      <c r="BR9" s="964"/>
      <c r="BS9" s="964"/>
      <c r="BT9" s="964"/>
    </row>
    <row r="10" spans="1:72" s="1022" customFormat="1" ht="15.75">
      <c r="A10" s="1087" t="s">
        <v>935</v>
      </c>
      <c r="B10" s="1200">
        <v>0</v>
      </c>
      <c r="C10" s="1200">
        <v>0</v>
      </c>
      <c r="D10" s="1200">
        <v>0</v>
      </c>
      <c r="E10" s="1200">
        <v>0</v>
      </c>
      <c r="F10" s="1200">
        <v>0</v>
      </c>
      <c r="G10" s="1200">
        <v>0</v>
      </c>
      <c r="H10" s="1200">
        <v>0</v>
      </c>
      <c r="I10" s="1200">
        <v>0</v>
      </c>
      <c r="J10" s="1200">
        <v>0</v>
      </c>
      <c r="K10" s="1200">
        <v>0</v>
      </c>
      <c r="L10" s="1200">
        <v>0</v>
      </c>
      <c r="M10" s="1200">
        <v>0</v>
      </c>
      <c r="N10" s="1200">
        <v>0</v>
      </c>
      <c r="O10" s="1200">
        <v>0</v>
      </c>
      <c r="P10" s="1200">
        <v>0</v>
      </c>
      <c r="Q10" s="1200">
        <v>0</v>
      </c>
      <c r="R10" s="1200">
        <v>0</v>
      </c>
      <c r="S10" s="1200">
        <v>0</v>
      </c>
      <c r="T10" s="1200">
        <v>0</v>
      </c>
      <c r="U10" s="1200">
        <v>0</v>
      </c>
      <c r="V10" s="1200">
        <v>0</v>
      </c>
      <c r="W10" s="1200">
        <v>0</v>
      </c>
      <c r="X10" s="1200">
        <v>0</v>
      </c>
      <c r="Y10" s="1200">
        <v>0</v>
      </c>
      <c r="Z10" s="1200">
        <v>0</v>
      </c>
      <c r="AA10" s="1200">
        <v>0</v>
      </c>
      <c r="AB10" s="1200">
        <v>0</v>
      </c>
      <c r="AC10" s="1200">
        <v>0</v>
      </c>
      <c r="AD10" s="1200">
        <v>0</v>
      </c>
      <c r="AE10" s="1200">
        <v>0</v>
      </c>
      <c r="AF10" s="1200">
        <v>0</v>
      </c>
      <c r="AG10" s="1200">
        <v>0</v>
      </c>
      <c r="AH10" s="1200">
        <v>0</v>
      </c>
      <c r="AI10" s="1200">
        <v>0</v>
      </c>
      <c r="AJ10" s="1200">
        <v>0</v>
      </c>
      <c r="AK10" s="1200">
        <v>0</v>
      </c>
      <c r="AL10" s="1200">
        <v>0</v>
      </c>
      <c r="AM10" s="1200">
        <v>0</v>
      </c>
      <c r="AN10" s="1200">
        <v>0</v>
      </c>
      <c r="AO10" s="1200">
        <v>0</v>
      </c>
      <c r="AP10" s="1200">
        <v>0</v>
      </c>
      <c r="AQ10" s="1200">
        <v>0</v>
      </c>
      <c r="AR10" s="1200">
        <v>0</v>
      </c>
      <c r="AS10" s="1200">
        <v>0</v>
      </c>
      <c r="AT10" s="1200">
        <v>0</v>
      </c>
      <c r="AU10" s="1200">
        <v>0</v>
      </c>
      <c r="AV10" s="1200">
        <v>0</v>
      </c>
      <c r="AW10" s="1200">
        <v>0</v>
      </c>
      <c r="AX10" s="1200">
        <v>0</v>
      </c>
      <c r="AY10" s="1200">
        <v>0</v>
      </c>
      <c r="AZ10" s="1200">
        <v>0</v>
      </c>
      <c r="BA10" s="1200">
        <v>0</v>
      </c>
      <c r="BB10" s="1200">
        <v>0</v>
      </c>
      <c r="BC10" s="1200">
        <v>0</v>
      </c>
      <c r="BD10" s="1201">
        <v>0</v>
      </c>
      <c r="BE10" s="1200">
        <v>0</v>
      </c>
      <c r="BF10" s="1200">
        <v>0</v>
      </c>
      <c r="BG10" s="1202">
        <v>0</v>
      </c>
      <c r="BH10" s="1200">
        <v>0</v>
      </c>
      <c r="BI10" s="1200">
        <v>0</v>
      </c>
      <c r="BJ10" s="1202">
        <v>0</v>
      </c>
      <c r="BK10" s="1200">
        <v>0</v>
      </c>
      <c r="BL10" s="1200">
        <v>0</v>
      </c>
      <c r="BM10" s="1201">
        <v>0</v>
      </c>
      <c r="BN10" s="1200">
        <v>0</v>
      </c>
      <c r="BO10" s="1200">
        <v>0</v>
      </c>
      <c r="BP10" s="1202">
        <v>0</v>
      </c>
      <c r="BQ10" s="964"/>
    </row>
    <row r="11" spans="1:72" ht="15.75">
      <c r="A11" s="1132"/>
      <c r="B11" s="1200"/>
      <c r="C11" s="1200"/>
      <c r="D11" s="1200"/>
      <c r="E11" s="1200"/>
      <c r="F11" s="1200"/>
      <c r="G11" s="1200"/>
      <c r="H11" s="1200"/>
      <c r="I11" s="1200"/>
      <c r="J11" s="1200"/>
      <c r="K11" s="1200"/>
      <c r="L11" s="1200">
        <v>0</v>
      </c>
      <c r="M11" s="1200"/>
      <c r="N11" s="1200"/>
      <c r="O11" s="1200"/>
      <c r="P11" s="1200"/>
      <c r="Q11" s="1200"/>
      <c r="R11" s="1200"/>
      <c r="S11" s="1200"/>
      <c r="T11" s="1200"/>
      <c r="U11" s="1200"/>
      <c r="V11" s="1200"/>
      <c r="W11" s="1200"/>
      <c r="X11" s="1200"/>
      <c r="Y11" s="1200"/>
      <c r="Z11" s="1200"/>
      <c r="AA11" s="1200"/>
      <c r="AB11" s="1200"/>
      <c r="AC11" s="1200"/>
      <c r="AD11" s="1200"/>
      <c r="AE11" s="1200"/>
      <c r="AF11" s="1200"/>
      <c r="AG11" s="1200"/>
      <c r="AH11" s="1200"/>
      <c r="AI11" s="1200"/>
      <c r="AJ11" s="1200"/>
      <c r="AK11" s="1200"/>
      <c r="AL11" s="1200"/>
      <c r="AM11" s="1200"/>
      <c r="AN11" s="1200"/>
      <c r="AO11" s="1200"/>
      <c r="AP11" s="1200"/>
      <c r="AQ11" s="1200"/>
      <c r="AR11" s="1200"/>
      <c r="AS11" s="1200">
        <v>0</v>
      </c>
      <c r="AT11" s="1200"/>
      <c r="AU11" s="1200"/>
      <c r="AV11" s="1200"/>
      <c r="AW11" s="1200"/>
      <c r="AX11" s="1200"/>
      <c r="AY11" s="1200"/>
      <c r="AZ11" s="1200"/>
      <c r="BA11" s="1200"/>
      <c r="BB11" s="1200"/>
      <c r="BC11" s="1200"/>
      <c r="BD11" s="1201"/>
      <c r="BE11" s="1200"/>
      <c r="BF11" s="1200"/>
      <c r="BG11" s="1202"/>
      <c r="BH11" s="1200"/>
      <c r="BI11" s="1200"/>
      <c r="BJ11" s="1202"/>
      <c r="BK11" s="1200"/>
      <c r="BL11" s="1200"/>
      <c r="BM11" s="1201"/>
      <c r="BN11" s="1200"/>
      <c r="BO11" s="1200"/>
      <c r="BP11" s="1202"/>
      <c r="BQ11" s="1022"/>
      <c r="BR11" s="1022"/>
      <c r="BS11" s="1022"/>
      <c r="BT11" s="1022"/>
    </row>
    <row r="12" spans="1:72" ht="15.75">
      <c r="A12" s="1081" t="s">
        <v>1000</v>
      </c>
      <c r="B12" s="1203">
        <v>81121.933064960002</v>
      </c>
      <c r="C12" s="1203">
        <v>37095.731324120003</v>
      </c>
      <c r="D12" s="1203">
        <v>51531.905467800003</v>
      </c>
      <c r="E12" s="1203">
        <v>49623.170229869997</v>
      </c>
      <c r="F12" s="1203">
        <v>47386.959571949999</v>
      </c>
      <c r="G12" s="1203">
        <v>62986.325137890002</v>
      </c>
      <c r="H12" s="1203">
        <v>43810.410765940003</v>
      </c>
      <c r="I12" s="1203">
        <v>48777.69607192</v>
      </c>
      <c r="J12" s="1203">
        <v>94292.046443259998</v>
      </c>
      <c r="K12" s="1203">
        <v>71308.738137459994</v>
      </c>
      <c r="L12" s="1203">
        <v>62540.793325989995</v>
      </c>
      <c r="M12" s="1203">
        <v>85125.796579589995</v>
      </c>
      <c r="N12" s="1203">
        <v>56931.014408219999</v>
      </c>
      <c r="O12" s="1203">
        <v>49019.88661383</v>
      </c>
      <c r="P12" s="1203">
        <v>50378.890848989999</v>
      </c>
      <c r="Q12" s="1203">
        <v>46166.626129189994</v>
      </c>
      <c r="R12" s="1203">
        <v>57915.431279470002</v>
      </c>
      <c r="S12" s="1203">
        <v>58593.736695239997</v>
      </c>
      <c r="T12" s="1203">
        <v>81188.021812210005</v>
      </c>
      <c r="U12" s="1203">
        <v>82408.057261959984</v>
      </c>
      <c r="V12" s="1203">
        <v>60085.242030759997</v>
      </c>
      <c r="W12" s="1203">
        <v>54911.545429379999</v>
      </c>
      <c r="X12" s="1203">
        <v>168539.78187088002</v>
      </c>
      <c r="Y12" s="1203">
        <v>183459.37416508002</v>
      </c>
      <c r="Z12" s="1203">
        <v>172993.51592054998</v>
      </c>
      <c r="AA12" s="1203">
        <v>173078.62737594001</v>
      </c>
      <c r="AB12" s="1203">
        <v>179434.67857023</v>
      </c>
      <c r="AC12" s="1203">
        <v>175661.69692907002</v>
      </c>
      <c r="AD12" s="1203">
        <v>169240.01352151998</v>
      </c>
      <c r="AE12" s="1203">
        <v>183452.04826473002</v>
      </c>
      <c r="AF12" s="1203">
        <v>173739.60654307</v>
      </c>
      <c r="AG12" s="1203">
        <v>175888.97171532002</v>
      </c>
      <c r="AH12" s="1203">
        <v>178244.53464597004</v>
      </c>
      <c r="AI12" s="1203">
        <v>173311.40406581</v>
      </c>
      <c r="AJ12" s="1203">
        <v>165337.79630066</v>
      </c>
      <c r="AK12" s="1203">
        <v>154367.82770165004</v>
      </c>
      <c r="AL12" s="1203">
        <v>175069.07885923001</v>
      </c>
      <c r="AM12" s="1203">
        <v>180342.98965233003</v>
      </c>
      <c r="AN12" s="1203">
        <v>197598.77555902002</v>
      </c>
      <c r="AO12" s="1203">
        <v>187260.52377863001</v>
      </c>
      <c r="AP12" s="1203">
        <v>199618.68739474003</v>
      </c>
      <c r="AQ12" s="1203">
        <v>192233.85232397998</v>
      </c>
      <c r="AR12" s="1203">
        <v>199011.52583065</v>
      </c>
      <c r="AS12" s="1203">
        <v>219566.56153127999</v>
      </c>
      <c r="AT12" s="1203">
        <v>205757.22506745002</v>
      </c>
      <c r="AU12" s="1203">
        <v>206905.1790218</v>
      </c>
      <c r="AV12" s="1203">
        <v>224137.18358283999</v>
      </c>
      <c r="AW12" s="1203">
        <v>261520.57477163998</v>
      </c>
      <c r="AX12" s="1203">
        <v>285151.36703515996</v>
      </c>
      <c r="AY12" s="1203">
        <v>308084.75425464998</v>
      </c>
      <c r="AZ12" s="1203">
        <v>314057.11770932999</v>
      </c>
      <c r="BA12" s="1203">
        <v>285515.14123825001</v>
      </c>
      <c r="BB12" s="1203">
        <v>283893.30865712999</v>
      </c>
      <c r="BC12" s="1203">
        <v>305281.62320472003</v>
      </c>
      <c r="BD12" s="1204">
        <v>296580.32635778002</v>
      </c>
      <c r="BE12" s="1203">
        <v>263072.27846743999</v>
      </c>
      <c r="BF12" s="1203">
        <v>288253.03528613999</v>
      </c>
      <c r="BG12" s="1205">
        <v>282287.68267818005</v>
      </c>
      <c r="BH12" s="1203">
        <v>283660.42346267001</v>
      </c>
      <c r="BI12" s="1203">
        <v>318875.17005465005</v>
      </c>
      <c r="BJ12" s="1205">
        <v>332604.34770695004</v>
      </c>
      <c r="BK12" s="1203">
        <v>309628.65457144001</v>
      </c>
      <c r="BL12" s="1203">
        <v>301113.26478396001</v>
      </c>
      <c r="BM12" s="1204">
        <v>305019.15491061006</v>
      </c>
      <c r="BN12" s="1203">
        <v>270046.72431918001</v>
      </c>
      <c r="BO12" s="1203">
        <v>244367.98548994001</v>
      </c>
      <c r="BP12" s="1205">
        <v>280292.81827366003</v>
      </c>
      <c r="BQ12" s="1022"/>
    </row>
    <row r="13" spans="1:72" ht="15.75">
      <c r="A13" s="1206" t="s">
        <v>937</v>
      </c>
      <c r="B13" s="1203">
        <v>77754.096144350013</v>
      </c>
      <c r="C13" s="1203">
        <v>35914.876886389997</v>
      </c>
      <c r="D13" s="1203">
        <v>49005.178628690002</v>
      </c>
      <c r="E13" s="1203">
        <v>47157.876999669999</v>
      </c>
      <c r="F13" s="1203">
        <v>42786.515493819999</v>
      </c>
      <c r="G13" s="1203">
        <v>58418.86088919</v>
      </c>
      <c r="H13" s="1203">
        <v>39063.792236540001</v>
      </c>
      <c r="I13" s="1203">
        <v>45103.643294970003</v>
      </c>
      <c r="J13" s="1203">
        <v>87808.427642089999</v>
      </c>
      <c r="K13" s="1203">
        <v>66062.175717239996</v>
      </c>
      <c r="L13" s="1203">
        <v>52510.676888989998</v>
      </c>
      <c r="M13" s="1203">
        <v>75784.578551619998</v>
      </c>
      <c r="N13" s="1203">
        <v>54738.14549897</v>
      </c>
      <c r="O13" s="1203">
        <v>46689.577679139999</v>
      </c>
      <c r="P13" s="1203">
        <v>43973.708617339995</v>
      </c>
      <c r="Q13" s="1203">
        <v>44871.294526339996</v>
      </c>
      <c r="R13" s="1203">
        <v>51301.334005149998</v>
      </c>
      <c r="S13" s="1203">
        <v>51137.055198629998</v>
      </c>
      <c r="T13" s="1203">
        <v>74068.993288940008</v>
      </c>
      <c r="U13" s="1203">
        <v>74777.63329564</v>
      </c>
      <c r="V13" s="1203">
        <v>47774.763863809996</v>
      </c>
      <c r="W13" s="1203">
        <v>41517.545924339996</v>
      </c>
      <c r="X13" s="1203">
        <v>152485.69669493</v>
      </c>
      <c r="Y13" s="1203">
        <v>167443.68023151002</v>
      </c>
      <c r="Z13" s="1203">
        <v>156784.54683074</v>
      </c>
      <c r="AA13" s="1203">
        <v>160094.72142106001</v>
      </c>
      <c r="AB13" s="1203">
        <v>170365.56504397001</v>
      </c>
      <c r="AC13" s="1203">
        <v>158087.1954505</v>
      </c>
      <c r="AD13" s="1203">
        <v>141881.89147591998</v>
      </c>
      <c r="AE13" s="1203">
        <v>159704.62139658001</v>
      </c>
      <c r="AF13" s="1203">
        <v>158218.00942103</v>
      </c>
      <c r="AG13" s="1203">
        <v>158376.86302464001</v>
      </c>
      <c r="AH13" s="1203">
        <v>164075.26831908003</v>
      </c>
      <c r="AI13" s="1203">
        <v>163792.65429948998</v>
      </c>
      <c r="AJ13" s="1203">
        <v>155533.69586283001</v>
      </c>
      <c r="AK13" s="1203">
        <v>144278.27747883002</v>
      </c>
      <c r="AL13" s="1203">
        <v>163962.31636328</v>
      </c>
      <c r="AM13" s="1203">
        <v>166903.27718658003</v>
      </c>
      <c r="AN13" s="1203">
        <v>176330.27465833002</v>
      </c>
      <c r="AO13" s="1203">
        <v>166387.58757258003</v>
      </c>
      <c r="AP13" s="1203">
        <v>180393.00781027001</v>
      </c>
      <c r="AQ13" s="1203">
        <v>177694.42109674</v>
      </c>
      <c r="AR13" s="1203">
        <v>177139.90441744</v>
      </c>
      <c r="AS13" s="1203">
        <v>198762.02886230999</v>
      </c>
      <c r="AT13" s="1203">
        <v>190708.48971177003</v>
      </c>
      <c r="AU13" s="1203">
        <v>199060.37076458998</v>
      </c>
      <c r="AV13" s="1203">
        <v>217046.98566850001</v>
      </c>
      <c r="AW13" s="1203">
        <v>246858.83498086999</v>
      </c>
      <c r="AX13" s="1203">
        <v>267575.82384754997</v>
      </c>
      <c r="AY13" s="1203">
        <v>284107.76294483995</v>
      </c>
      <c r="AZ13" s="1203">
        <v>290513.39004048996</v>
      </c>
      <c r="BA13" s="1203">
        <v>263691.39047637995</v>
      </c>
      <c r="BB13" s="1203">
        <v>261441.25879104002</v>
      </c>
      <c r="BC13" s="1203">
        <v>279703.49745413003</v>
      </c>
      <c r="BD13" s="1204">
        <v>256498.99425265999</v>
      </c>
      <c r="BE13" s="1203">
        <v>229191.35519795999</v>
      </c>
      <c r="BF13" s="1203">
        <v>243419.63168541002</v>
      </c>
      <c r="BG13" s="1205">
        <v>244921.51476318002</v>
      </c>
      <c r="BH13" s="1203">
        <v>256219.04504832998</v>
      </c>
      <c r="BI13" s="1203">
        <v>294543.39066049003</v>
      </c>
      <c r="BJ13" s="1205">
        <v>293373.55040665</v>
      </c>
      <c r="BK13" s="1203">
        <v>279424.60899550002</v>
      </c>
      <c r="BL13" s="1203">
        <v>267239.38200939004</v>
      </c>
      <c r="BM13" s="1204">
        <v>278387.33973935002</v>
      </c>
      <c r="BN13" s="1203">
        <v>239916.76270442002</v>
      </c>
      <c r="BO13" s="1203">
        <v>223037.53167646</v>
      </c>
      <c r="BP13" s="1205">
        <v>259115.78716120002</v>
      </c>
    </row>
    <row r="14" spans="1:72" s="1022" customFormat="1" ht="15.75">
      <c r="A14" s="1207" t="s">
        <v>930</v>
      </c>
      <c r="B14" s="1200">
        <v>77754.096144350013</v>
      </c>
      <c r="C14" s="1200">
        <v>35914.876886389997</v>
      </c>
      <c r="D14" s="1200">
        <v>49005.178628690002</v>
      </c>
      <c r="E14" s="1200">
        <v>47157.876999669999</v>
      </c>
      <c r="F14" s="1200">
        <v>42786.515493819999</v>
      </c>
      <c r="G14" s="1200">
        <v>58418.86088919</v>
      </c>
      <c r="H14" s="1200">
        <v>39063.792236540001</v>
      </c>
      <c r="I14" s="1200">
        <v>45103.643294970003</v>
      </c>
      <c r="J14" s="1200">
        <v>87808.427642089999</v>
      </c>
      <c r="K14" s="1200">
        <v>66062.175717239996</v>
      </c>
      <c r="L14" s="1200">
        <v>52510.676888989998</v>
      </c>
      <c r="M14" s="1200">
        <v>75784.578551619998</v>
      </c>
      <c r="N14" s="1200">
        <v>54738.14549897</v>
      </c>
      <c r="O14" s="1200">
        <v>46689.577679139999</v>
      </c>
      <c r="P14" s="1200">
        <v>43973.708617339995</v>
      </c>
      <c r="Q14" s="1200">
        <v>44871.294526339996</v>
      </c>
      <c r="R14" s="1200">
        <v>51301.334005149998</v>
      </c>
      <c r="S14" s="1200">
        <v>51137.055198629998</v>
      </c>
      <c r="T14" s="1200">
        <v>74068.993288940008</v>
      </c>
      <c r="U14" s="1200">
        <v>74777.63329564</v>
      </c>
      <c r="V14" s="1200">
        <v>47774.763863809996</v>
      </c>
      <c r="W14" s="1200">
        <v>41517.545924339996</v>
      </c>
      <c r="X14" s="1200">
        <v>152485.69669493</v>
      </c>
      <c r="Y14" s="1200">
        <v>167443.68023151002</v>
      </c>
      <c r="Z14" s="1200">
        <v>156784.54683074</v>
      </c>
      <c r="AA14" s="1200">
        <v>160094.72142106001</v>
      </c>
      <c r="AB14" s="1200">
        <v>170365.56504397001</v>
      </c>
      <c r="AC14" s="1200">
        <v>158087.1954505</v>
      </c>
      <c r="AD14" s="1200">
        <v>141881.89147591998</v>
      </c>
      <c r="AE14" s="1200">
        <v>159704.62139658001</v>
      </c>
      <c r="AF14" s="1200">
        <v>158218.00942103</v>
      </c>
      <c r="AG14" s="1200">
        <v>158376.86302464001</v>
      </c>
      <c r="AH14" s="1200">
        <v>164075.26831908003</v>
      </c>
      <c r="AI14" s="1200">
        <v>163792.65429948998</v>
      </c>
      <c r="AJ14" s="1200">
        <v>155533.69586283001</v>
      </c>
      <c r="AK14" s="1200">
        <v>144278.27747883002</v>
      </c>
      <c r="AL14" s="1200">
        <v>163962.31636328</v>
      </c>
      <c r="AM14" s="1200">
        <v>166903.27718658003</v>
      </c>
      <c r="AN14" s="1200">
        <v>176330.27465833002</v>
      </c>
      <c r="AO14" s="1200">
        <v>166387.58757258003</v>
      </c>
      <c r="AP14" s="1200">
        <v>180393.00781027001</v>
      </c>
      <c r="AQ14" s="1200">
        <v>177694.42109674</v>
      </c>
      <c r="AR14" s="1200">
        <v>177139.90441744</v>
      </c>
      <c r="AS14" s="1200">
        <v>198762.02886230999</v>
      </c>
      <c r="AT14" s="1200">
        <v>190708.48971177003</v>
      </c>
      <c r="AU14" s="1200">
        <v>199060.37076458998</v>
      </c>
      <c r="AV14" s="1200">
        <v>217046.98566850001</v>
      </c>
      <c r="AW14" s="1200">
        <v>246858.83498086999</v>
      </c>
      <c r="AX14" s="1200">
        <v>267575.82384754997</v>
      </c>
      <c r="AY14" s="1200">
        <v>284107.76294483995</v>
      </c>
      <c r="AZ14" s="1200">
        <v>290513.39004048996</v>
      </c>
      <c r="BA14" s="1200">
        <v>263691.39047637995</v>
      </c>
      <c r="BB14" s="1200">
        <v>261441.25879104002</v>
      </c>
      <c r="BC14" s="1200">
        <v>279703.49745413003</v>
      </c>
      <c r="BD14" s="1201">
        <v>256498.99425265999</v>
      </c>
      <c r="BE14" s="1200">
        <v>229191.35519795999</v>
      </c>
      <c r="BF14" s="1200">
        <v>243419.63168541002</v>
      </c>
      <c r="BG14" s="1202">
        <v>244921.51476318002</v>
      </c>
      <c r="BH14" s="1200">
        <v>256219.04504832998</v>
      </c>
      <c r="BI14" s="1200">
        <v>294543.39066049003</v>
      </c>
      <c r="BJ14" s="1202">
        <v>293373.55040665</v>
      </c>
      <c r="BK14" s="1200">
        <v>279424.60899550002</v>
      </c>
      <c r="BL14" s="1200">
        <v>267239.38200939004</v>
      </c>
      <c r="BM14" s="1201">
        <v>278387.33973935002</v>
      </c>
      <c r="BN14" s="1200">
        <v>239916.76270442002</v>
      </c>
      <c r="BO14" s="1200">
        <v>223037.53167646</v>
      </c>
      <c r="BP14" s="1202">
        <v>259115.78716120002</v>
      </c>
      <c r="BQ14" s="964"/>
      <c r="BR14" s="964"/>
      <c r="BS14" s="964"/>
      <c r="BT14" s="964"/>
    </row>
    <row r="15" spans="1:72" ht="15.75">
      <c r="A15" s="1207" t="s">
        <v>934</v>
      </c>
      <c r="B15" s="1200">
        <v>0</v>
      </c>
      <c r="C15" s="1200">
        <v>0</v>
      </c>
      <c r="D15" s="1200">
        <v>0</v>
      </c>
      <c r="E15" s="1200">
        <v>0</v>
      </c>
      <c r="F15" s="1200">
        <v>0</v>
      </c>
      <c r="G15" s="1200">
        <v>0</v>
      </c>
      <c r="H15" s="1200">
        <v>0</v>
      </c>
      <c r="I15" s="1200">
        <v>0</v>
      </c>
      <c r="J15" s="1200">
        <v>0</v>
      </c>
      <c r="K15" s="1200">
        <v>0</v>
      </c>
      <c r="L15" s="1200">
        <v>0</v>
      </c>
      <c r="M15" s="1200">
        <v>0</v>
      </c>
      <c r="N15" s="1200">
        <v>0</v>
      </c>
      <c r="O15" s="1200">
        <v>0</v>
      </c>
      <c r="P15" s="1200">
        <v>0</v>
      </c>
      <c r="Q15" s="1200">
        <v>0</v>
      </c>
      <c r="R15" s="1200">
        <v>0</v>
      </c>
      <c r="S15" s="1200">
        <v>0</v>
      </c>
      <c r="T15" s="1200">
        <v>0</v>
      </c>
      <c r="U15" s="1200">
        <v>0</v>
      </c>
      <c r="V15" s="1200">
        <v>0</v>
      </c>
      <c r="W15" s="1200">
        <v>0</v>
      </c>
      <c r="X15" s="1200">
        <v>0</v>
      </c>
      <c r="Y15" s="1200">
        <v>0</v>
      </c>
      <c r="Z15" s="1200">
        <v>0</v>
      </c>
      <c r="AA15" s="1200">
        <v>0</v>
      </c>
      <c r="AB15" s="1200">
        <v>0</v>
      </c>
      <c r="AC15" s="1200">
        <v>0</v>
      </c>
      <c r="AD15" s="1200">
        <v>0</v>
      </c>
      <c r="AE15" s="1200">
        <v>0</v>
      </c>
      <c r="AF15" s="1200">
        <v>0</v>
      </c>
      <c r="AG15" s="1200">
        <v>0</v>
      </c>
      <c r="AH15" s="1200">
        <v>0</v>
      </c>
      <c r="AI15" s="1200">
        <v>0</v>
      </c>
      <c r="AJ15" s="1200">
        <v>0</v>
      </c>
      <c r="AK15" s="1200">
        <v>0</v>
      </c>
      <c r="AL15" s="1200">
        <v>0</v>
      </c>
      <c r="AM15" s="1200">
        <v>0</v>
      </c>
      <c r="AN15" s="1200">
        <v>0</v>
      </c>
      <c r="AO15" s="1200">
        <v>0</v>
      </c>
      <c r="AP15" s="1200">
        <v>0</v>
      </c>
      <c r="AQ15" s="1200">
        <v>0</v>
      </c>
      <c r="AR15" s="1200">
        <v>0</v>
      </c>
      <c r="AS15" s="1200">
        <v>0</v>
      </c>
      <c r="AT15" s="1200">
        <v>0</v>
      </c>
      <c r="AU15" s="1200">
        <v>0</v>
      </c>
      <c r="AV15" s="1200">
        <v>0</v>
      </c>
      <c r="AW15" s="1200">
        <v>0</v>
      </c>
      <c r="AX15" s="1200">
        <v>0</v>
      </c>
      <c r="AY15" s="1200">
        <v>0</v>
      </c>
      <c r="AZ15" s="1200">
        <v>0</v>
      </c>
      <c r="BA15" s="1200">
        <v>0</v>
      </c>
      <c r="BB15" s="1200">
        <v>0</v>
      </c>
      <c r="BC15" s="1200">
        <v>0</v>
      </c>
      <c r="BD15" s="1201">
        <v>0</v>
      </c>
      <c r="BE15" s="1200">
        <v>0</v>
      </c>
      <c r="BF15" s="1200">
        <v>0</v>
      </c>
      <c r="BG15" s="1202">
        <v>0</v>
      </c>
      <c r="BH15" s="1200">
        <v>0</v>
      </c>
      <c r="BI15" s="1200">
        <v>0</v>
      </c>
      <c r="BJ15" s="1202">
        <v>0</v>
      </c>
      <c r="BK15" s="1200">
        <v>0</v>
      </c>
      <c r="BL15" s="1200">
        <v>0</v>
      </c>
      <c r="BM15" s="1201">
        <v>0</v>
      </c>
      <c r="BN15" s="1200">
        <v>0</v>
      </c>
      <c r="BO15" s="1200">
        <v>0</v>
      </c>
      <c r="BP15" s="1202">
        <v>0</v>
      </c>
      <c r="BR15" s="1022"/>
      <c r="BS15" s="1022"/>
      <c r="BT15" s="1022"/>
    </row>
    <row r="16" spans="1:72" ht="15.75">
      <c r="A16" s="1207" t="s">
        <v>935</v>
      </c>
      <c r="B16" s="1200">
        <v>0</v>
      </c>
      <c r="C16" s="1200">
        <v>0</v>
      </c>
      <c r="D16" s="1200">
        <v>0</v>
      </c>
      <c r="E16" s="1200">
        <v>0</v>
      </c>
      <c r="F16" s="1200">
        <v>0</v>
      </c>
      <c r="G16" s="1200">
        <v>0</v>
      </c>
      <c r="H16" s="1200">
        <v>0</v>
      </c>
      <c r="I16" s="1200">
        <v>0</v>
      </c>
      <c r="J16" s="1200">
        <v>0</v>
      </c>
      <c r="K16" s="1200">
        <v>0</v>
      </c>
      <c r="L16" s="1200">
        <v>0</v>
      </c>
      <c r="M16" s="1200">
        <v>0</v>
      </c>
      <c r="N16" s="1200">
        <v>0</v>
      </c>
      <c r="O16" s="1200">
        <v>0</v>
      </c>
      <c r="P16" s="1200">
        <v>0</v>
      </c>
      <c r="Q16" s="1200">
        <v>0</v>
      </c>
      <c r="R16" s="1200">
        <v>0</v>
      </c>
      <c r="S16" s="1200">
        <v>0</v>
      </c>
      <c r="T16" s="1200">
        <v>0</v>
      </c>
      <c r="U16" s="1200">
        <v>0</v>
      </c>
      <c r="V16" s="1200">
        <v>0</v>
      </c>
      <c r="W16" s="1200">
        <v>0</v>
      </c>
      <c r="X16" s="1200">
        <v>0</v>
      </c>
      <c r="Y16" s="1200">
        <v>0</v>
      </c>
      <c r="Z16" s="1200">
        <v>0</v>
      </c>
      <c r="AA16" s="1200">
        <v>0</v>
      </c>
      <c r="AB16" s="1200">
        <v>0</v>
      </c>
      <c r="AC16" s="1200">
        <v>0</v>
      </c>
      <c r="AD16" s="1200">
        <v>0</v>
      </c>
      <c r="AE16" s="1200">
        <v>0</v>
      </c>
      <c r="AF16" s="1200">
        <v>0</v>
      </c>
      <c r="AG16" s="1200">
        <v>0</v>
      </c>
      <c r="AH16" s="1200">
        <v>0</v>
      </c>
      <c r="AI16" s="1200">
        <v>0</v>
      </c>
      <c r="AJ16" s="1200">
        <v>0</v>
      </c>
      <c r="AK16" s="1200">
        <v>0</v>
      </c>
      <c r="AL16" s="1200">
        <v>0</v>
      </c>
      <c r="AM16" s="1200">
        <v>0</v>
      </c>
      <c r="AN16" s="1200">
        <v>0</v>
      </c>
      <c r="AO16" s="1200">
        <v>0</v>
      </c>
      <c r="AP16" s="1200">
        <v>0</v>
      </c>
      <c r="AQ16" s="1200">
        <v>0</v>
      </c>
      <c r="AR16" s="1200">
        <v>0</v>
      </c>
      <c r="AS16" s="1200">
        <v>0</v>
      </c>
      <c r="AT16" s="1200">
        <v>0</v>
      </c>
      <c r="AU16" s="1200">
        <v>0</v>
      </c>
      <c r="AV16" s="1200">
        <v>0</v>
      </c>
      <c r="AW16" s="1200">
        <v>0</v>
      </c>
      <c r="AX16" s="1200">
        <v>0</v>
      </c>
      <c r="AY16" s="1200">
        <v>0</v>
      </c>
      <c r="AZ16" s="1200">
        <v>0</v>
      </c>
      <c r="BA16" s="1200">
        <v>0</v>
      </c>
      <c r="BB16" s="1200">
        <v>0</v>
      </c>
      <c r="BC16" s="1200">
        <v>0</v>
      </c>
      <c r="BD16" s="1201">
        <v>0</v>
      </c>
      <c r="BE16" s="1200">
        <v>0</v>
      </c>
      <c r="BF16" s="1200">
        <v>0</v>
      </c>
      <c r="BG16" s="1202">
        <v>0</v>
      </c>
      <c r="BH16" s="1200">
        <v>0</v>
      </c>
      <c r="BI16" s="1200">
        <v>0</v>
      </c>
      <c r="BJ16" s="1202">
        <v>0</v>
      </c>
      <c r="BK16" s="1200">
        <v>0</v>
      </c>
      <c r="BL16" s="1200">
        <v>0</v>
      </c>
      <c r="BM16" s="1201">
        <v>0</v>
      </c>
      <c r="BN16" s="1200">
        <v>0</v>
      </c>
      <c r="BO16" s="1200">
        <v>0</v>
      </c>
      <c r="BP16" s="1202">
        <v>0</v>
      </c>
      <c r="BQ16" s="1022"/>
    </row>
    <row r="17" spans="1:72" ht="15.75">
      <c r="A17" s="1206" t="s">
        <v>938</v>
      </c>
      <c r="B17" s="1203">
        <v>0</v>
      </c>
      <c r="C17" s="1203">
        <v>0</v>
      </c>
      <c r="D17" s="1203">
        <v>9.9999999999999995E-7</v>
      </c>
      <c r="E17" s="1203">
        <v>9.9999999999999995E-7</v>
      </c>
      <c r="F17" s="1203">
        <v>0</v>
      </c>
      <c r="G17" s="1203">
        <v>0</v>
      </c>
      <c r="H17" s="1203">
        <v>0</v>
      </c>
      <c r="I17" s="1203">
        <v>0</v>
      </c>
      <c r="J17" s="1203">
        <v>0</v>
      </c>
      <c r="K17" s="1203">
        <v>0</v>
      </c>
      <c r="L17" s="1203">
        <v>0</v>
      </c>
      <c r="M17" s="1203">
        <v>0</v>
      </c>
      <c r="N17" s="1203">
        <v>0</v>
      </c>
      <c r="O17" s="1203">
        <v>0</v>
      </c>
      <c r="P17" s="1203">
        <v>0</v>
      </c>
      <c r="Q17" s="1203">
        <v>0</v>
      </c>
      <c r="R17" s="1203">
        <v>0</v>
      </c>
      <c r="S17" s="1203">
        <v>0</v>
      </c>
      <c r="T17" s="1203">
        <v>0</v>
      </c>
      <c r="U17" s="1203">
        <v>0</v>
      </c>
      <c r="V17" s="1203">
        <v>0</v>
      </c>
      <c r="W17" s="1203">
        <v>0</v>
      </c>
      <c r="X17" s="1203">
        <v>10.821260000000001</v>
      </c>
      <c r="Y17" s="1203">
        <v>9.0221979999999995</v>
      </c>
      <c r="Z17" s="1203">
        <v>13.826774</v>
      </c>
      <c r="AA17" s="1203">
        <v>34.478693999999997</v>
      </c>
      <c r="AB17" s="1203">
        <v>0</v>
      </c>
      <c r="AC17" s="1203">
        <v>0</v>
      </c>
      <c r="AD17" s="1203">
        <v>0</v>
      </c>
      <c r="AE17" s="1203">
        <v>0</v>
      </c>
      <c r="AF17" s="1203">
        <v>0</v>
      </c>
      <c r="AG17" s="1203">
        <v>0</v>
      </c>
      <c r="AH17" s="1203">
        <v>0</v>
      </c>
      <c r="AI17" s="1203">
        <v>0</v>
      </c>
      <c r="AJ17" s="1203">
        <v>0</v>
      </c>
      <c r="AK17" s="1203">
        <v>0</v>
      </c>
      <c r="AL17" s="1203">
        <v>0</v>
      </c>
      <c r="AM17" s="1203">
        <v>0</v>
      </c>
      <c r="AN17" s="1203">
        <v>0</v>
      </c>
      <c r="AO17" s="1203">
        <v>0</v>
      </c>
      <c r="AP17" s="1203">
        <v>0</v>
      </c>
      <c r="AQ17" s="1203">
        <v>0</v>
      </c>
      <c r="AR17" s="1203">
        <v>0</v>
      </c>
      <c r="AS17" s="1203">
        <v>0</v>
      </c>
      <c r="AT17" s="1203">
        <v>0</v>
      </c>
      <c r="AU17" s="1203">
        <v>0</v>
      </c>
      <c r="AV17" s="1203">
        <v>0</v>
      </c>
      <c r="AW17" s="1203">
        <v>0</v>
      </c>
      <c r="AX17" s="1203">
        <v>0</v>
      </c>
      <c r="AY17" s="1203">
        <v>0</v>
      </c>
      <c r="AZ17" s="1203">
        <v>0</v>
      </c>
      <c r="BA17" s="1203">
        <v>2011.0359309999999</v>
      </c>
      <c r="BB17" s="1203">
        <v>3375.605575</v>
      </c>
      <c r="BC17" s="1203">
        <v>4983.5013730000001</v>
      </c>
      <c r="BD17" s="1204">
        <v>5785.1211309999999</v>
      </c>
      <c r="BE17" s="1203">
        <v>2618.6764349999999</v>
      </c>
      <c r="BF17" s="1203">
        <v>13226.017147</v>
      </c>
      <c r="BG17" s="1205">
        <v>7672.7991679999996</v>
      </c>
      <c r="BH17" s="1203">
        <v>0</v>
      </c>
      <c r="BI17" s="1203">
        <v>0</v>
      </c>
      <c r="BJ17" s="1205">
        <v>0</v>
      </c>
      <c r="BK17" s="1203">
        <v>0</v>
      </c>
      <c r="BL17" s="1203">
        <v>0</v>
      </c>
      <c r="BM17" s="1204">
        <v>0</v>
      </c>
      <c r="BN17" s="1203">
        <v>0</v>
      </c>
      <c r="BO17" s="1203">
        <v>0</v>
      </c>
      <c r="BP17" s="1205">
        <v>0</v>
      </c>
    </row>
    <row r="18" spans="1:72" ht="15.75">
      <c r="A18" s="1207" t="s">
        <v>930</v>
      </c>
      <c r="B18" s="1200">
        <v>0</v>
      </c>
      <c r="C18" s="1200">
        <v>0</v>
      </c>
      <c r="D18" s="1200">
        <v>9.9999999999999995E-7</v>
      </c>
      <c r="E18" s="1200">
        <v>9.9999999999999995E-7</v>
      </c>
      <c r="F18" s="1200">
        <v>0</v>
      </c>
      <c r="G18" s="1200">
        <v>0</v>
      </c>
      <c r="H18" s="1200">
        <v>0</v>
      </c>
      <c r="I18" s="1200">
        <v>0</v>
      </c>
      <c r="J18" s="1200">
        <v>0</v>
      </c>
      <c r="K18" s="1200">
        <v>0</v>
      </c>
      <c r="L18" s="1200">
        <v>0</v>
      </c>
      <c r="M18" s="1200">
        <v>0</v>
      </c>
      <c r="N18" s="1200">
        <v>0</v>
      </c>
      <c r="O18" s="1200">
        <v>0</v>
      </c>
      <c r="P18" s="1200">
        <v>0</v>
      </c>
      <c r="Q18" s="1200">
        <v>0</v>
      </c>
      <c r="R18" s="1200">
        <v>0</v>
      </c>
      <c r="S18" s="1200">
        <v>0</v>
      </c>
      <c r="T18" s="1200">
        <v>0</v>
      </c>
      <c r="U18" s="1200">
        <v>0</v>
      </c>
      <c r="V18" s="1200">
        <v>0</v>
      </c>
      <c r="W18" s="1200">
        <v>0</v>
      </c>
      <c r="X18" s="1200">
        <v>10.821260000000001</v>
      </c>
      <c r="Y18" s="1200">
        <v>9.0221979999999995</v>
      </c>
      <c r="Z18" s="1200">
        <v>13.826774</v>
      </c>
      <c r="AA18" s="1200">
        <v>34.478693999999997</v>
      </c>
      <c r="AB18" s="1200">
        <v>0</v>
      </c>
      <c r="AC18" s="1200">
        <v>0</v>
      </c>
      <c r="AD18" s="1200">
        <v>0</v>
      </c>
      <c r="AE18" s="1200">
        <v>0</v>
      </c>
      <c r="AF18" s="1200">
        <v>0</v>
      </c>
      <c r="AG18" s="1200">
        <v>0</v>
      </c>
      <c r="AH18" s="1200">
        <v>0</v>
      </c>
      <c r="AI18" s="1200">
        <v>0</v>
      </c>
      <c r="AJ18" s="1200">
        <v>0</v>
      </c>
      <c r="AK18" s="1200">
        <v>0</v>
      </c>
      <c r="AL18" s="1200">
        <v>0</v>
      </c>
      <c r="AM18" s="1200">
        <v>0</v>
      </c>
      <c r="AN18" s="1200">
        <v>0</v>
      </c>
      <c r="AO18" s="1200">
        <v>0</v>
      </c>
      <c r="AP18" s="1200">
        <v>0</v>
      </c>
      <c r="AQ18" s="1200">
        <v>0</v>
      </c>
      <c r="AR18" s="1200">
        <v>0</v>
      </c>
      <c r="AS18" s="1200">
        <v>0</v>
      </c>
      <c r="AT18" s="1200">
        <v>0</v>
      </c>
      <c r="AU18" s="1200">
        <v>0</v>
      </c>
      <c r="AV18" s="1200">
        <v>0</v>
      </c>
      <c r="AW18" s="1200">
        <v>0</v>
      </c>
      <c r="AX18" s="1200">
        <v>0</v>
      </c>
      <c r="AY18" s="1200">
        <v>0</v>
      </c>
      <c r="AZ18" s="1200">
        <v>0</v>
      </c>
      <c r="BA18" s="1200">
        <v>2011.0359309999999</v>
      </c>
      <c r="BB18" s="1200">
        <v>3375.605575</v>
      </c>
      <c r="BC18" s="1200">
        <v>4983.5013730000001</v>
      </c>
      <c r="BD18" s="1201">
        <v>5785.1211309999999</v>
      </c>
      <c r="BE18" s="1200">
        <v>2618.6764349999999</v>
      </c>
      <c r="BF18" s="1200">
        <v>13226.017147</v>
      </c>
      <c r="BG18" s="1202">
        <v>7672.7991679999996</v>
      </c>
      <c r="BH18" s="1200">
        <v>0</v>
      </c>
      <c r="BI18" s="1200">
        <v>0</v>
      </c>
      <c r="BJ18" s="1202">
        <v>0</v>
      </c>
      <c r="BK18" s="1200">
        <v>0</v>
      </c>
      <c r="BL18" s="1200">
        <v>0</v>
      </c>
      <c r="BM18" s="1201">
        <v>0</v>
      </c>
      <c r="BN18" s="1200">
        <v>0</v>
      </c>
      <c r="BO18" s="1200">
        <v>0</v>
      </c>
      <c r="BP18" s="1202">
        <v>0</v>
      </c>
    </row>
    <row r="19" spans="1:72" s="1022" customFormat="1" ht="15.75">
      <c r="A19" s="1207" t="s">
        <v>934</v>
      </c>
      <c r="B19" s="1200">
        <v>0</v>
      </c>
      <c r="C19" s="1200">
        <v>0</v>
      </c>
      <c r="D19" s="1200">
        <v>0</v>
      </c>
      <c r="E19" s="1200">
        <v>0</v>
      </c>
      <c r="F19" s="1200">
        <v>0</v>
      </c>
      <c r="G19" s="1200">
        <v>0</v>
      </c>
      <c r="H19" s="1200">
        <v>0</v>
      </c>
      <c r="I19" s="1200">
        <v>0</v>
      </c>
      <c r="J19" s="1200">
        <v>0</v>
      </c>
      <c r="K19" s="1200">
        <v>0</v>
      </c>
      <c r="L19" s="1200">
        <v>0</v>
      </c>
      <c r="M19" s="1200">
        <v>0</v>
      </c>
      <c r="N19" s="1200">
        <v>0</v>
      </c>
      <c r="O19" s="1200">
        <v>0</v>
      </c>
      <c r="P19" s="1200">
        <v>0</v>
      </c>
      <c r="Q19" s="1200">
        <v>0</v>
      </c>
      <c r="R19" s="1200">
        <v>0</v>
      </c>
      <c r="S19" s="1200">
        <v>0</v>
      </c>
      <c r="T19" s="1200">
        <v>0</v>
      </c>
      <c r="U19" s="1200">
        <v>0</v>
      </c>
      <c r="V19" s="1200">
        <v>0</v>
      </c>
      <c r="W19" s="1200">
        <v>0</v>
      </c>
      <c r="X19" s="1200">
        <v>0</v>
      </c>
      <c r="Y19" s="1200">
        <v>0</v>
      </c>
      <c r="Z19" s="1200">
        <v>0</v>
      </c>
      <c r="AA19" s="1200">
        <v>0</v>
      </c>
      <c r="AB19" s="1200">
        <v>0</v>
      </c>
      <c r="AC19" s="1200">
        <v>0</v>
      </c>
      <c r="AD19" s="1200">
        <v>0</v>
      </c>
      <c r="AE19" s="1200">
        <v>0</v>
      </c>
      <c r="AF19" s="1200">
        <v>0</v>
      </c>
      <c r="AG19" s="1200">
        <v>0</v>
      </c>
      <c r="AH19" s="1200">
        <v>0</v>
      </c>
      <c r="AI19" s="1200">
        <v>0</v>
      </c>
      <c r="AJ19" s="1200">
        <v>0</v>
      </c>
      <c r="AK19" s="1200">
        <v>0</v>
      </c>
      <c r="AL19" s="1200">
        <v>0</v>
      </c>
      <c r="AM19" s="1200">
        <v>0</v>
      </c>
      <c r="AN19" s="1200">
        <v>0</v>
      </c>
      <c r="AO19" s="1200">
        <v>0</v>
      </c>
      <c r="AP19" s="1200">
        <v>0</v>
      </c>
      <c r="AQ19" s="1200">
        <v>0</v>
      </c>
      <c r="AR19" s="1200">
        <v>0</v>
      </c>
      <c r="AS19" s="1200">
        <v>0</v>
      </c>
      <c r="AT19" s="1200">
        <v>0</v>
      </c>
      <c r="AU19" s="1200">
        <v>0</v>
      </c>
      <c r="AV19" s="1200">
        <v>0</v>
      </c>
      <c r="AW19" s="1200">
        <v>0</v>
      </c>
      <c r="AX19" s="1200">
        <v>0</v>
      </c>
      <c r="AY19" s="1200">
        <v>0</v>
      </c>
      <c r="AZ19" s="1200">
        <v>0</v>
      </c>
      <c r="BA19" s="1200">
        <v>0</v>
      </c>
      <c r="BB19" s="1200">
        <v>0</v>
      </c>
      <c r="BC19" s="1200">
        <v>0</v>
      </c>
      <c r="BD19" s="1201">
        <v>0</v>
      </c>
      <c r="BE19" s="1200">
        <v>0</v>
      </c>
      <c r="BF19" s="1200">
        <v>0</v>
      </c>
      <c r="BG19" s="1202">
        <v>0</v>
      </c>
      <c r="BH19" s="1200">
        <v>0</v>
      </c>
      <c r="BI19" s="1200">
        <v>0</v>
      </c>
      <c r="BJ19" s="1202">
        <v>0</v>
      </c>
      <c r="BK19" s="1200">
        <v>0</v>
      </c>
      <c r="BL19" s="1200">
        <v>0</v>
      </c>
      <c r="BM19" s="1201">
        <v>0</v>
      </c>
      <c r="BN19" s="1200">
        <v>0</v>
      </c>
      <c r="BO19" s="1200">
        <v>0</v>
      </c>
      <c r="BP19" s="1202">
        <v>0</v>
      </c>
      <c r="BQ19" s="964"/>
      <c r="BR19" s="964"/>
      <c r="BS19" s="964"/>
      <c r="BT19" s="964"/>
    </row>
    <row r="20" spans="1:72" ht="15.75">
      <c r="A20" s="1207" t="s">
        <v>935</v>
      </c>
      <c r="B20" s="1200">
        <v>0</v>
      </c>
      <c r="C20" s="1200">
        <v>0</v>
      </c>
      <c r="D20" s="1200">
        <v>0</v>
      </c>
      <c r="E20" s="1200">
        <v>0</v>
      </c>
      <c r="F20" s="1200">
        <v>0</v>
      </c>
      <c r="G20" s="1200">
        <v>0</v>
      </c>
      <c r="H20" s="1200">
        <v>0</v>
      </c>
      <c r="I20" s="1200">
        <v>0</v>
      </c>
      <c r="J20" s="1200">
        <v>0</v>
      </c>
      <c r="K20" s="1200">
        <v>0</v>
      </c>
      <c r="L20" s="1200">
        <v>0</v>
      </c>
      <c r="M20" s="1200">
        <v>0</v>
      </c>
      <c r="N20" s="1200">
        <v>0</v>
      </c>
      <c r="O20" s="1200">
        <v>0</v>
      </c>
      <c r="P20" s="1200">
        <v>0</v>
      </c>
      <c r="Q20" s="1200">
        <v>0</v>
      </c>
      <c r="R20" s="1200">
        <v>0</v>
      </c>
      <c r="S20" s="1200">
        <v>0</v>
      </c>
      <c r="T20" s="1200">
        <v>0</v>
      </c>
      <c r="U20" s="1200">
        <v>0</v>
      </c>
      <c r="V20" s="1200">
        <v>0</v>
      </c>
      <c r="W20" s="1200">
        <v>0</v>
      </c>
      <c r="X20" s="1200">
        <v>0</v>
      </c>
      <c r="Y20" s="1200">
        <v>0</v>
      </c>
      <c r="Z20" s="1200">
        <v>0</v>
      </c>
      <c r="AA20" s="1200">
        <v>0</v>
      </c>
      <c r="AB20" s="1200">
        <v>0</v>
      </c>
      <c r="AC20" s="1200">
        <v>0</v>
      </c>
      <c r="AD20" s="1200">
        <v>0</v>
      </c>
      <c r="AE20" s="1200">
        <v>0</v>
      </c>
      <c r="AF20" s="1200">
        <v>0</v>
      </c>
      <c r="AG20" s="1200">
        <v>0</v>
      </c>
      <c r="AH20" s="1200">
        <v>0</v>
      </c>
      <c r="AI20" s="1200">
        <v>0</v>
      </c>
      <c r="AJ20" s="1200">
        <v>0</v>
      </c>
      <c r="AK20" s="1200">
        <v>0</v>
      </c>
      <c r="AL20" s="1200">
        <v>0</v>
      </c>
      <c r="AM20" s="1200">
        <v>0</v>
      </c>
      <c r="AN20" s="1200">
        <v>0</v>
      </c>
      <c r="AO20" s="1200">
        <v>0</v>
      </c>
      <c r="AP20" s="1200">
        <v>0</v>
      </c>
      <c r="AQ20" s="1200">
        <v>0</v>
      </c>
      <c r="AR20" s="1200">
        <v>0</v>
      </c>
      <c r="AS20" s="1200">
        <v>0</v>
      </c>
      <c r="AT20" s="1200">
        <v>0</v>
      </c>
      <c r="AU20" s="1200">
        <v>0</v>
      </c>
      <c r="AV20" s="1200">
        <v>0</v>
      </c>
      <c r="AW20" s="1200">
        <v>0</v>
      </c>
      <c r="AX20" s="1200">
        <v>0</v>
      </c>
      <c r="AY20" s="1200">
        <v>0</v>
      </c>
      <c r="AZ20" s="1200">
        <v>0</v>
      </c>
      <c r="BA20" s="1200">
        <v>0</v>
      </c>
      <c r="BB20" s="1200">
        <v>0</v>
      </c>
      <c r="BC20" s="1200">
        <v>0</v>
      </c>
      <c r="BD20" s="1201">
        <v>0</v>
      </c>
      <c r="BE20" s="1200">
        <v>0</v>
      </c>
      <c r="BF20" s="1200">
        <v>0</v>
      </c>
      <c r="BG20" s="1202">
        <v>0</v>
      </c>
      <c r="BH20" s="1200">
        <v>0</v>
      </c>
      <c r="BI20" s="1200">
        <v>0</v>
      </c>
      <c r="BJ20" s="1202">
        <v>0</v>
      </c>
      <c r="BK20" s="1200">
        <v>0</v>
      </c>
      <c r="BL20" s="1200">
        <v>0</v>
      </c>
      <c r="BM20" s="1201">
        <v>0</v>
      </c>
      <c r="BN20" s="1200">
        <v>0</v>
      </c>
      <c r="BO20" s="1200">
        <v>0</v>
      </c>
      <c r="BP20" s="1202">
        <v>0</v>
      </c>
      <c r="BR20" s="1022"/>
      <c r="BS20" s="1022"/>
      <c r="BT20" s="1022"/>
    </row>
    <row r="21" spans="1:72" ht="15.75">
      <c r="A21" s="1081"/>
      <c r="B21" s="1200"/>
      <c r="C21" s="1200"/>
      <c r="D21" s="1200"/>
      <c r="E21" s="1200"/>
      <c r="F21" s="1200"/>
      <c r="G21" s="1200"/>
      <c r="H21" s="1200"/>
      <c r="I21" s="1200"/>
      <c r="J21" s="1200"/>
      <c r="K21" s="1200"/>
      <c r="L21" s="1200"/>
      <c r="M21" s="1200"/>
      <c r="N21" s="1200"/>
      <c r="O21" s="1200"/>
      <c r="P21" s="1200"/>
      <c r="Q21" s="1200"/>
      <c r="R21" s="1200"/>
      <c r="S21" s="1200"/>
      <c r="T21" s="1200"/>
      <c r="U21" s="1200"/>
      <c r="V21" s="1200"/>
      <c r="W21" s="1200"/>
      <c r="X21" s="1200"/>
      <c r="Y21" s="1200"/>
      <c r="Z21" s="1200"/>
      <c r="AA21" s="1200"/>
      <c r="AB21" s="1200"/>
      <c r="AC21" s="1200"/>
      <c r="AD21" s="1200"/>
      <c r="AE21" s="1200"/>
      <c r="AF21" s="1200"/>
      <c r="AG21" s="1200"/>
      <c r="AH21" s="1200"/>
      <c r="AI21" s="1200"/>
      <c r="AJ21" s="1200"/>
      <c r="AK21" s="1200"/>
      <c r="AL21" s="1200"/>
      <c r="AM21" s="1200"/>
      <c r="AN21" s="1200"/>
      <c r="AO21" s="1200"/>
      <c r="AP21" s="1200"/>
      <c r="AQ21" s="1200"/>
      <c r="AR21" s="1200"/>
      <c r="AS21" s="1200">
        <v>0</v>
      </c>
      <c r="AT21" s="1200"/>
      <c r="AU21" s="1200"/>
      <c r="AV21" s="1200"/>
      <c r="AW21" s="1200"/>
      <c r="AX21" s="1200"/>
      <c r="AY21" s="1200"/>
      <c r="AZ21" s="1200"/>
      <c r="BA21" s="1200"/>
      <c r="BB21" s="1200"/>
      <c r="BC21" s="1200"/>
      <c r="BD21" s="1201"/>
      <c r="BE21" s="1200"/>
      <c r="BF21" s="1200"/>
      <c r="BG21" s="1202"/>
      <c r="BH21" s="1200"/>
      <c r="BI21" s="1200"/>
      <c r="BJ21" s="1202"/>
      <c r="BK21" s="1200"/>
      <c r="BL21" s="1200"/>
      <c r="BM21" s="1201"/>
      <c r="BN21" s="1200"/>
      <c r="BO21" s="1200"/>
      <c r="BP21" s="1202"/>
      <c r="BQ21" s="1022"/>
    </row>
    <row r="22" spans="1:72" ht="15.75">
      <c r="A22" s="1206" t="s">
        <v>1001</v>
      </c>
      <c r="B22" s="1203">
        <v>3367.8369206100001</v>
      </c>
      <c r="C22" s="1203">
        <v>1180.85443773</v>
      </c>
      <c r="D22" s="1203">
        <v>2526.7268381100002</v>
      </c>
      <c r="E22" s="1203">
        <v>2465.2932291999996</v>
      </c>
      <c r="F22" s="1203">
        <v>4600.44407813</v>
      </c>
      <c r="G22" s="1203">
        <v>4567.4642487000001</v>
      </c>
      <c r="H22" s="1203">
        <v>4746.6185293999997</v>
      </c>
      <c r="I22" s="1203">
        <v>3674.05277695</v>
      </c>
      <c r="J22" s="1203">
        <v>6483.6188011699996</v>
      </c>
      <c r="K22" s="1203">
        <v>5246.5624202200006</v>
      </c>
      <c r="L22" s="1203">
        <v>10030.116437000001</v>
      </c>
      <c r="M22" s="1203">
        <v>9341.2180279700005</v>
      </c>
      <c r="N22" s="1203">
        <v>2192.8689092499999</v>
      </c>
      <c r="O22" s="1203">
        <v>2330.3089346900001</v>
      </c>
      <c r="P22" s="1203">
        <v>6405.1822316499993</v>
      </c>
      <c r="Q22" s="1203">
        <v>1295.3316028499999</v>
      </c>
      <c r="R22" s="1203">
        <v>6614.09727432</v>
      </c>
      <c r="S22" s="1203">
        <v>7456.6814966100001</v>
      </c>
      <c r="T22" s="1203">
        <v>7119.0285232700007</v>
      </c>
      <c r="U22" s="1203">
        <v>7630.4239663199996</v>
      </c>
      <c r="V22" s="1203">
        <v>12310.478166950001</v>
      </c>
      <c r="W22" s="1203">
        <v>13393.999505040001</v>
      </c>
      <c r="X22" s="1203">
        <v>16043.263915950001</v>
      </c>
      <c r="Y22" s="1203">
        <v>16006.67173557</v>
      </c>
      <c r="Z22" s="1203">
        <v>16195.142315809999</v>
      </c>
      <c r="AA22" s="1203">
        <v>12949.427260879998</v>
      </c>
      <c r="AB22" s="1203">
        <v>9069.1135262600001</v>
      </c>
      <c r="AC22" s="1203">
        <v>17574.50147857</v>
      </c>
      <c r="AD22" s="1203">
        <v>27358.122045599997</v>
      </c>
      <c r="AE22" s="1203">
        <v>23747.42686815</v>
      </c>
      <c r="AF22" s="1203">
        <v>15521.597122040001</v>
      </c>
      <c r="AG22" s="1203">
        <v>17512.108690680001</v>
      </c>
      <c r="AH22" s="1203">
        <v>14169.26632689</v>
      </c>
      <c r="AI22" s="1203">
        <v>9518.7497663199993</v>
      </c>
      <c r="AJ22" s="1203">
        <v>9804.1004378300004</v>
      </c>
      <c r="AK22" s="1203">
        <v>10089.55022282</v>
      </c>
      <c r="AL22" s="1203">
        <v>11106.762495950001</v>
      </c>
      <c r="AM22" s="1203">
        <v>13439.712465750001</v>
      </c>
      <c r="AN22" s="1203">
        <v>21268.500900690004</v>
      </c>
      <c r="AO22" s="1203">
        <v>20872.936206049999</v>
      </c>
      <c r="AP22" s="1203">
        <v>19225.679584470003</v>
      </c>
      <c r="AQ22" s="1203">
        <v>14539.43122724</v>
      </c>
      <c r="AR22" s="1203">
        <v>21871.621413209999</v>
      </c>
      <c r="AS22" s="1203">
        <v>20804.532668970001</v>
      </c>
      <c r="AT22" s="1203">
        <v>15048.735355680001</v>
      </c>
      <c r="AU22" s="1203">
        <v>7844.8082572100002</v>
      </c>
      <c r="AV22" s="1203">
        <v>7090.1979143400004</v>
      </c>
      <c r="AW22" s="1203">
        <v>14661.73979077</v>
      </c>
      <c r="AX22" s="1203">
        <v>17575.543187610001</v>
      </c>
      <c r="AY22" s="1203">
        <v>23976.991309810001</v>
      </c>
      <c r="AZ22" s="1203">
        <v>23543.727668840002</v>
      </c>
      <c r="BA22" s="1203">
        <v>19812.714830869998</v>
      </c>
      <c r="BB22" s="1203">
        <v>19076.44429109</v>
      </c>
      <c r="BC22" s="1203">
        <v>20594.62437759</v>
      </c>
      <c r="BD22" s="1204">
        <v>34296.210974120004</v>
      </c>
      <c r="BE22" s="1203">
        <v>31262.24683448</v>
      </c>
      <c r="BF22" s="1203">
        <v>31607.38645373</v>
      </c>
      <c r="BG22" s="1205">
        <v>29693.368747</v>
      </c>
      <c r="BH22" s="1203">
        <v>27441.378414340001</v>
      </c>
      <c r="BI22" s="1203">
        <v>24331.779394159999</v>
      </c>
      <c r="BJ22" s="1205">
        <v>39230.797300300001</v>
      </c>
      <c r="BK22" s="1203">
        <v>30204.045575940003</v>
      </c>
      <c r="BL22" s="1203">
        <v>33873.882774569996</v>
      </c>
      <c r="BM22" s="1204">
        <v>26631.815171260001</v>
      </c>
      <c r="BN22" s="1203">
        <v>30129.961614760003</v>
      </c>
      <c r="BO22" s="1203">
        <v>21330.453813479999</v>
      </c>
      <c r="BP22" s="1205">
        <v>21177.031112459998</v>
      </c>
    </row>
    <row r="23" spans="1:72" ht="15.75">
      <c r="A23" s="1207" t="s">
        <v>940</v>
      </c>
      <c r="B23" s="1200">
        <v>3367.8369206100001</v>
      </c>
      <c r="C23" s="1200">
        <v>1180.85443773</v>
      </c>
      <c r="D23" s="1200">
        <v>2526.7268381100002</v>
      </c>
      <c r="E23" s="1200">
        <v>2465.2932291999996</v>
      </c>
      <c r="F23" s="1200">
        <v>4600.44407813</v>
      </c>
      <c r="G23" s="1200">
        <v>4567.4642487000001</v>
      </c>
      <c r="H23" s="1200">
        <v>4746.6185293999997</v>
      </c>
      <c r="I23" s="1200">
        <v>3674.05277695</v>
      </c>
      <c r="J23" s="1200">
        <v>6483.6188011699996</v>
      </c>
      <c r="K23" s="1200">
        <v>5246.5624202200006</v>
      </c>
      <c r="L23" s="1200">
        <v>10030.116437000001</v>
      </c>
      <c r="M23" s="1200">
        <v>9341.2180279700005</v>
      </c>
      <c r="N23" s="1200">
        <v>2192.8689092499999</v>
      </c>
      <c r="O23" s="1200">
        <v>2330.3089346900001</v>
      </c>
      <c r="P23" s="1200">
        <v>6405.1822316499993</v>
      </c>
      <c r="Q23" s="1200">
        <v>1295.3316028499999</v>
      </c>
      <c r="R23" s="1200">
        <v>6614.09727432</v>
      </c>
      <c r="S23" s="1200">
        <v>7456.6814966100001</v>
      </c>
      <c r="T23" s="1200">
        <v>7119.0285232700007</v>
      </c>
      <c r="U23" s="1200">
        <v>7630.4239663199996</v>
      </c>
      <c r="V23" s="1200">
        <v>12310.478166950001</v>
      </c>
      <c r="W23" s="1200">
        <v>13393.999505040001</v>
      </c>
      <c r="X23" s="1200">
        <v>16043.263915950001</v>
      </c>
      <c r="Y23" s="1200">
        <v>16006.67173557</v>
      </c>
      <c r="Z23" s="1200">
        <v>16195.142315809999</v>
      </c>
      <c r="AA23" s="1200">
        <v>12949.427260879998</v>
      </c>
      <c r="AB23" s="1200">
        <v>9069.1135262600001</v>
      </c>
      <c r="AC23" s="1200">
        <v>17574.50147857</v>
      </c>
      <c r="AD23" s="1200">
        <v>27358.122045599997</v>
      </c>
      <c r="AE23" s="1200">
        <v>23747.42686815</v>
      </c>
      <c r="AF23" s="1200">
        <v>15521.597122040001</v>
      </c>
      <c r="AG23" s="1200">
        <v>17512.108690680001</v>
      </c>
      <c r="AH23" s="1200">
        <v>14169.26632689</v>
      </c>
      <c r="AI23" s="1200">
        <v>9518.7497663199993</v>
      </c>
      <c r="AJ23" s="1200">
        <v>9804.1004378300004</v>
      </c>
      <c r="AK23" s="1200">
        <v>10089.55022282</v>
      </c>
      <c r="AL23" s="1200">
        <v>11106.762495950001</v>
      </c>
      <c r="AM23" s="1200">
        <v>13439.712465750001</v>
      </c>
      <c r="AN23" s="1200">
        <v>21268.500900690004</v>
      </c>
      <c r="AO23" s="1200">
        <v>20872.936206049999</v>
      </c>
      <c r="AP23" s="1200">
        <v>19225.679584470003</v>
      </c>
      <c r="AQ23" s="1200">
        <v>14539.43122724</v>
      </c>
      <c r="AR23" s="1200">
        <v>21871.621413209999</v>
      </c>
      <c r="AS23" s="1200">
        <v>20804.532668970001</v>
      </c>
      <c r="AT23" s="1200">
        <v>15048.735355680001</v>
      </c>
      <c r="AU23" s="1200">
        <v>7844.8082572100002</v>
      </c>
      <c r="AV23" s="1200">
        <v>7090.1979143400004</v>
      </c>
      <c r="AW23" s="1200">
        <v>14661.73979077</v>
      </c>
      <c r="AX23" s="1200">
        <v>17575.543187610001</v>
      </c>
      <c r="AY23" s="1200">
        <v>23976.991309810001</v>
      </c>
      <c r="AZ23" s="1200">
        <v>23543.727668840002</v>
      </c>
      <c r="BA23" s="1200">
        <v>19812.714830869998</v>
      </c>
      <c r="BB23" s="1200">
        <v>19076.44429109</v>
      </c>
      <c r="BC23" s="1200">
        <v>20594.62437759</v>
      </c>
      <c r="BD23" s="1201">
        <v>34296.210974120004</v>
      </c>
      <c r="BE23" s="1200">
        <v>31262.24683448</v>
      </c>
      <c r="BF23" s="1200">
        <v>31607.38645373</v>
      </c>
      <c r="BG23" s="1202">
        <v>29693.368747</v>
      </c>
      <c r="BH23" s="1200">
        <v>27441.378414340001</v>
      </c>
      <c r="BI23" s="1200">
        <v>24331.779394159999</v>
      </c>
      <c r="BJ23" s="1202">
        <v>39230.797300300001</v>
      </c>
      <c r="BK23" s="1200">
        <v>30204.045575940003</v>
      </c>
      <c r="BL23" s="1200">
        <v>33873.882774569996</v>
      </c>
      <c r="BM23" s="1201">
        <v>26631.815171260001</v>
      </c>
      <c r="BN23" s="1200">
        <v>30129.961614760003</v>
      </c>
      <c r="BO23" s="1200">
        <v>21330.453813479999</v>
      </c>
      <c r="BP23" s="1202">
        <v>21177.031112459998</v>
      </c>
    </row>
    <row r="24" spans="1:72" ht="15.75">
      <c r="A24" s="1207" t="s">
        <v>941</v>
      </c>
      <c r="B24" s="1200">
        <v>0</v>
      </c>
      <c r="C24" s="1200">
        <v>0</v>
      </c>
      <c r="D24" s="1200">
        <v>0</v>
      </c>
      <c r="E24" s="1200">
        <v>0</v>
      </c>
      <c r="F24" s="1200">
        <v>0</v>
      </c>
      <c r="G24" s="1200">
        <v>0</v>
      </c>
      <c r="H24" s="1200">
        <v>0</v>
      </c>
      <c r="I24" s="1200">
        <v>0</v>
      </c>
      <c r="J24" s="1200">
        <v>0</v>
      </c>
      <c r="K24" s="1200">
        <v>0</v>
      </c>
      <c r="L24" s="1200">
        <v>0</v>
      </c>
      <c r="M24" s="1200">
        <v>0</v>
      </c>
      <c r="N24" s="1200">
        <v>0</v>
      </c>
      <c r="O24" s="1200">
        <v>0</v>
      </c>
      <c r="P24" s="1200">
        <v>0</v>
      </c>
      <c r="Q24" s="1200">
        <v>0</v>
      </c>
      <c r="R24" s="1200">
        <v>0</v>
      </c>
      <c r="S24" s="1200">
        <v>0</v>
      </c>
      <c r="T24" s="1200">
        <v>0</v>
      </c>
      <c r="U24" s="1200">
        <v>0</v>
      </c>
      <c r="V24" s="1200">
        <v>0</v>
      </c>
      <c r="W24" s="1200">
        <v>0</v>
      </c>
      <c r="X24" s="1200">
        <v>0</v>
      </c>
      <c r="Y24" s="1200">
        <v>0</v>
      </c>
      <c r="Z24" s="1200">
        <v>0</v>
      </c>
      <c r="AA24" s="1200">
        <v>0</v>
      </c>
      <c r="AB24" s="1200">
        <v>0</v>
      </c>
      <c r="AC24" s="1200">
        <v>0</v>
      </c>
      <c r="AD24" s="1200">
        <v>0</v>
      </c>
      <c r="AE24" s="1200">
        <v>0</v>
      </c>
      <c r="AF24" s="1200">
        <v>0</v>
      </c>
      <c r="AG24" s="1200">
        <v>0</v>
      </c>
      <c r="AH24" s="1200">
        <v>0</v>
      </c>
      <c r="AI24" s="1200">
        <v>0</v>
      </c>
      <c r="AJ24" s="1200">
        <v>0</v>
      </c>
      <c r="AK24" s="1200">
        <v>0</v>
      </c>
      <c r="AL24" s="1200">
        <v>0</v>
      </c>
      <c r="AM24" s="1200">
        <v>0</v>
      </c>
      <c r="AN24" s="1200">
        <v>0</v>
      </c>
      <c r="AO24" s="1200">
        <v>0</v>
      </c>
      <c r="AP24" s="1200">
        <v>0</v>
      </c>
      <c r="AQ24" s="1200">
        <v>0</v>
      </c>
      <c r="AR24" s="1200">
        <v>0</v>
      </c>
      <c r="AS24" s="1200">
        <v>0</v>
      </c>
      <c r="AT24" s="1200">
        <v>0</v>
      </c>
      <c r="AU24" s="1200">
        <v>0</v>
      </c>
      <c r="AV24" s="1200">
        <v>0</v>
      </c>
      <c r="AW24" s="1200">
        <v>0</v>
      </c>
      <c r="AX24" s="1200">
        <v>0</v>
      </c>
      <c r="AY24" s="1200">
        <v>0</v>
      </c>
      <c r="AZ24" s="1200">
        <v>0</v>
      </c>
      <c r="BA24" s="1200">
        <v>0</v>
      </c>
      <c r="BB24" s="1200">
        <v>0</v>
      </c>
      <c r="BC24" s="1200">
        <v>0</v>
      </c>
      <c r="BD24" s="1201">
        <v>0</v>
      </c>
      <c r="BE24" s="1200">
        <v>0</v>
      </c>
      <c r="BF24" s="1200">
        <v>0</v>
      </c>
      <c r="BG24" s="1202">
        <v>0</v>
      </c>
      <c r="BH24" s="1200">
        <v>0</v>
      </c>
      <c r="BI24" s="1200">
        <v>0</v>
      </c>
      <c r="BJ24" s="1202">
        <v>0</v>
      </c>
      <c r="BK24" s="1200">
        <v>0</v>
      </c>
      <c r="BL24" s="1200">
        <v>0</v>
      </c>
      <c r="BM24" s="1201">
        <v>0</v>
      </c>
      <c r="BN24" s="1200">
        <v>0</v>
      </c>
      <c r="BO24" s="1200">
        <v>0</v>
      </c>
      <c r="BP24" s="1202">
        <v>0</v>
      </c>
    </row>
    <row r="25" spans="1:72" s="1022" customFormat="1" ht="15.75">
      <c r="A25" s="1207" t="s">
        <v>942</v>
      </c>
      <c r="B25" s="1200">
        <v>0</v>
      </c>
      <c r="C25" s="1200">
        <v>0</v>
      </c>
      <c r="D25" s="1200">
        <v>0</v>
      </c>
      <c r="E25" s="1200">
        <v>0</v>
      </c>
      <c r="F25" s="1200">
        <v>0</v>
      </c>
      <c r="G25" s="1200">
        <v>0</v>
      </c>
      <c r="H25" s="1200">
        <v>0</v>
      </c>
      <c r="I25" s="1200">
        <v>0</v>
      </c>
      <c r="J25" s="1200">
        <v>0</v>
      </c>
      <c r="K25" s="1200">
        <v>0</v>
      </c>
      <c r="L25" s="1200">
        <v>0</v>
      </c>
      <c r="M25" s="1200">
        <v>0</v>
      </c>
      <c r="N25" s="1200">
        <v>0</v>
      </c>
      <c r="O25" s="1200">
        <v>0</v>
      </c>
      <c r="P25" s="1200">
        <v>0</v>
      </c>
      <c r="Q25" s="1200">
        <v>0</v>
      </c>
      <c r="R25" s="1200">
        <v>0</v>
      </c>
      <c r="S25" s="1200">
        <v>0</v>
      </c>
      <c r="T25" s="1200">
        <v>0</v>
      </c>
      <c r="U25" s="1200">
        <v>0</v>
      </c>
      <c r="V25" s="1200">
        <v>0</v>
      </c>
      <c r="W25" s="1200">
        <v>0</v>
      </c>
      <c r="X25" s="1200">
        <v>0</v>
      </c>
      <c r="Y25" s="1200">
        <v>0</v>
      </c>
      <c r="Z25" s="1200">
        <v>0</v>
      </c>
      <c r="AA25" s="1200">
        <v>0</v>
      </c>
      <c r="AB25" s="1200">
        <v>0</v>
      </c>
      <c r="AC25" s="1200">
        <v>0</v>
      </c>
      <c r="AD25" s="1200">
        <v>0</v>
      </c>
      <c r="AE25" s="1200">
        <v>0</v>
      </c>
      <c r="AF25" s="1200">
        <v>0</v>
      </c>
      <c r="AG25" s="1200">
        <v>0</v>
      </c>
      <c r="AH25" s="1200">
        <v>0</v>
      </c>
      <c r="AI25" s="1200">
        <v>0</v>
      </c>
      <c r="AJ25" s="1200">
        <v>0</v>
      </c>
      <c r="AK25" s="1200">
        <v>0</v>
      </c>
      <c r="AL25" s="1200">
        <v>0</v>
      </c>
      <c r="AM25" s="1200">
        <v>0</v>
      </c>
      <c r="AN25" s="1200">
        <v>0</v>
      </c>
      <c r="AO25" s="1200">
        <v>0</v>
      </c>
      <c r="AP25" s="1200">
        <v>0</v>
      </c>
      <c r="AQ25" s="1200">
        <v>0</v>
      </c>
      <c r="AR25" s="1200">
        <v>0</v>
      </c>
      <c r="AS25" s="1200">
        <v>0</v>
      </c>
      <c r="AT25" s="1200">
        <v>0</v>
      </c>
      <c r="AU25" s="1200">
        <v>0</v>
      </c>
      <c r="AV25" s="1200">
        <v>0</v>
      </c>
      <c r="AW25" s="1200">
        <v>0</v>
      </c>
      <c r="AX25" s="1200">
        <v>0</v>
      </c>
      <c r="AY25" s="1200">
        <v>0</v>
      </c>
      <c r="AZ25" s="1200">
        <v>0</v>
      </c>
      <c r="BA25" s="1200">
        <v>0</v>
      </c>
      <c r="BB25" s="1200">
        <v>0</v>
      </c>
      <c r="BC25" s="1200">
        <v>0</v>
      </c>
      <c r="BD25" s="1201">
        <v>0</v>
      </c>
      <c r="BE25" s="1200">
        <v>0</v>
      </c>
      <c r="BF25" s="1200">
        <v>0</v>
      </c>
      <c r="BG25" s="1202">
        <v>0</v>
      </c>
      <c r="BH25" s="1200">
        <v>0</v>
      </c>
      <c r="BI25" s="1200">
        <v>0</v>
      </c>
      <c r="BJ25" s="1202">
        <v>0</v>
      </c>
      <c r="BK25" s="1200">
        <v>0</v>
      </c>
      <c r="BL25" s="1200">
        <v>0</v>
      </c>
      <c r="BM25" s="1201">
        <v>0</v>
      </c>
      <c r="BN25" s="1200">
        <v>0</v>
      </c>
      <c r="BO25" s="1200">
        <v>0</v>
      </c>
      <c r="BP25" s="1202">
        <v>0</v>
      </c>
      <c r="BQ25" s="964"/>
      <c r="BR25" s="964"/>
      <c r="BS25" s="964"/>
      <c r="BT25" s="964"/>
    </row>
    <row r="26" spans="1:72" ht="15.75">
      <c r="A26" s="1207" t="s">
        <v>943</v>
      </c>
      <c r="B26" s="1200">
        <v>0</v>
      </c>
      <c r="C26" s="1200">
        <v>0</v>
      </c>
      <c r="D26" s="1200">
        <v>0</v>
      </c>
      <c r="E26" s="1200">
        <v>0</v>
      </c>
      <c r="F26" s="1200">
        <v>0</v>
      </c>
      <c r="G26" s="1200">
        <v>0</v>
      </c>
      <c r="H26" s="1200">
        <v>0</v>
      </c>
      <c r="I26" s="1200">
        <v>0</v>
      </c>
      <c r="J26" s="1200">
        <v>0</v>
      </c>
      <c r="K26" s="1200">
        <v>0</v>
      </c>
      <c r="L26" s="1200">
        <v>0</v>
      </c>
      <c r="M26" s="1200">
        <v>0</v>
      </c>
      <c r="N26" s="1200">
        <v>0</v>
      </c>
      <c r="O26" s="1200">
        <v>0</v>
      </c>
      <c r="P26" s="1200">
        <v>0</v>
      </c>
      <c r="Q26" s="1200">
        <v>0</v>
      </c>
      <c r="R26" s="1200">
        <v>0</v>
      </c>
      <c r="S26" s="1200">
        <v>0</v>
      </c>
      <c r="T26" s="1200">
        <v>0</v>
      </c>
      <c r="U26" s="1200">
        <v>0</v>
      </c>
      <c r="V26" s="1200">
        <v>0</v>
      </c>
      <c r="W26" s="1200">
        <v>0</v>
      </c>
      <c r="X26" s="1200">
        <v>0</v>
      </c>
      <c r="Y26" s="1200">
        <v>0</v>
      </c>
      <c r="Z26" s="1200">
        <v>0</v>
      </c>
      <c r="AA26" s="1200">
        <v>0</v>
      </c>
      <c r="AB26" s="1200">
        <v>0</v>
      </c>
      <c r="AC26" s="1200">
        <v>0</v>
      </c>
      <c r="AD26" s="1200">
        <v>0</v>
      </c>
      <c r="AE26" s="1200">
        <v>0</v>
      </c>
      <c r="AF26" s="1200">
        <v>0</v>
      </c>
      <c r="AG26" s="1200">
        <v>0</v>
      </c>
      <c r="AH26" s="1200">
        <v>0</v>
      </c>
      <c r="AI26" s="1200">
        <v>0</v>
      </c>
      <c r="AJ26" s="1200">
        <v>0</v>
      </c>
      <c r="AK26" s="1200">
        <v>0</v>
      </c>
      <c r="AL26" s="1200">
        <v>0</v>
      </c>
      <c r="AM26" s="1200">
        <v>0</v>
      </c>
      <c r="AN26" s="1200">
        <v>0</v>
      </c>
      <c r="AO26" s="1200">
        <v>0</v>
      </c>
      <c r="AP26" s="1200">
        <v>0</v>
      </c>
      <c r="AQ26" s="1200">
        <v>0</v>
      </c>
      <c r="AR26" s="1200">
        <v>0</v>
      </c>
      <c r="AS26" s="1200">
        <v>0</v>
      </c>
      <c r="AT26" s="1200">
        <v>0</v>
      </c>
      <c r="AU26" s="1200">
        <v>0</v>
      </c>
      <c r="AV26" s="1200">
        <v>0</v>
      </c>
      <c r="AW26" s="1200">
        <v>0</v>
      </c>
      <c r="AX26" s="1200">
        <v>0</v>
      </c>
      <c r="AY26" s="1200">
        <v>0</v>
      </c>
      <c r="AZ26" s="1200">
        <v>0</v>
      </c>
      <c r="BA26" s="1200">
        <v>0</v>
      </c>
      <c r="BB26" s="1200">
        <v>0</v>
      </c>
      <c r="BC26" s="1200">
        <v>0</v>
      </c>
      <c r="BD26" s="1201">
        <v>0</v>
      </c>
      <c r="BE26" s="1200">
        <v>0</v>
      </c>
      <c r="BF26" s="1200">
        <v>0</v>
      </c>
      <c r="BG26" s="1202">
        <v>0</v>
      </c>
      <c r="BH26" s="1200">
        <v>0</v>
      </c>
      <c r="BI26" s="1200">
        <v>0</v>
      </c>
      <c r="BJ26" s="1202">
        <v>0</v>
      </c>
      <c r="BK26" s="1200">
        <v>0</v>
      </c>
      <c r="BL26" s="1200">
        <v>0</v>
      </c>
      <c r="BM26" s="1201">
        <v>0</v>
      </c>
      <c r="BN26" s="1200">
        <v>0</v>
      </c>
      <c r="BO26" s="1200">
        <v>0</v>
      </c>
      <c r="BP26" s="1202">
        <v>0</v>
      </c>
      <c r="BR26" s="1022"/>
      <c r="BS26" s="1022"/>
      <c r="BT26" s="1022"/>
    </row>
    <row r="27" spans="1:72" ht="15.75">
      <c r="A27" s="1084"/>
      <c r="B27" s="1200"/>
      <c r="C27" s="1200"/>
      <c r="D27" s="1200"/>
      <c r="E27" s="1200"/>
      <c r="F27" s="1200"/>
      <c r="G27" s="1200"/>
      <c r="H27" s="1200"/>
      <c r="I27" s="1200"/>
      <c r="J27" s="1200"/>
      <c r="K27" s="1200"/>
      <c r="L27" s="1200"/>
      <c r="M27" s="1200"/>
      <c r="N27" s="1200"/>
      <c r="O27" s="1200"/>
      <c r="P27" s="1200"/>
      <c r="Q27" s="1200"/>
      <c r="R27" s="1200"/>
      <c r="S27" s="1200"/>
      <c r="T27" s="1200"/>
      <c r="U27" s="1200"/>
      <c r="V27" s="1200"/>
      <c r="W27" s="1200"/>
      <c r="X27" s="1200"/>
      <c r="Y27" s="1200"/>
      <c r="Z27" s="1200"/>
      <c r="AA27" s="1200"/>
      <c r="AB27" s="1200"/>
      <c r="AC27" s="1200"/>
      <c r="AD27" s="1200"/>
      <c r="AE27" s="1200"/>
      <c r="AF27" s="1200"/>
      <c r="AG27" s="1200"/>
      <c r="AH27" s="1200"/>
      <c r="AI27" s="1200"/>
      <c r="AJ27" s="1200"/>
      <c r="AK27" s="1200"/>
      <c r="AL27" s="1200"/>
      <c r="AM27" s="1200"/>
      <c r="AN27" s="1200"/>
      <c r="AO27" s="1200"/>
      <c r="AP27" s="1200"/>
      <c r="AQ27" s="1200"/>
      <c r="AR27" s="1200"/>
      <c r="AS27" s="1200">
        <v>0</v>
      </c>
      <c r="AT27" s="1200"/>
      <c r="AU27" s="1200"/>
      <c r="AV27" s="1200"/>
      <c r="AW27" s="1200"/>
      <c r="AX27" s="1200"/>
      <c r="AY27" s="1200"/>
      <c r="AZ27" s="1200"/>
      <c r="BA27" s="1200"/>
      <c r="BB27" s="1200"/>
      <c r="BC27" s="1200"/>
      <c r="BD27" s="1201"/>
      <c r="BE27" s="1200"/>
      <c r="BF27" s="1200"/>
      <c r="BG27" s="1202"/>
      <c r="BH27" s="1200"/>
      <c r="BI27" s="1200"/>
      <c r="BJ27" s="1202"/>
      <c r="BK27" s="1200"/>
      <c r="BL27" s="1200"/>
      <c r="BM27" s="1201"/>
      <c r="BN27" s="1200"/>
      <c r="BO27" s="1200"/>
      <c r="BP27" s="1202"/>
      <c r="BQ27" s="1022"/>
    </row>
    <row r="28" spans="1:72" ht="15.75">
      <c r="A28" s="1081" t="s">
        <v>944</v>
      </c>
      <c r="B28" s="1203">
        <v>0</v>
      </c>
      <c r="C28" s="1203">
        <v>0</v>
      </c>
      <c r="D28" s="1203">
        <v>0</v>
      </c>
      <c r="E28" s="1203">
        <v>0</v>
      </c>
      <c r="F28" s="1203">
        <v>0</v>
      </c>
      <c r="G28" s="1203">
        <v>0</v>
      </c>
      <c r="H28" s="1203">
        <v>0</v>
      </c>
      <c r="I28" s="1203">
        <v>0</v>
      </c>
      <c r="J28" s="1203">
        <v>0</v>
      </c>
      <c r="K28" s="1203">
        <v>0</v>
      </c>
      <c r="L28" s="1203">
        <v>0</v>
      </c>
      <c r="M28" s="1203">
        <v>0</v>
      </c>
      <c r="N28" s="1203">
        <v>0</v>
      </c>
      <c r="O28" s="1203">
        <v>0</v>
      </c>
      <c r="P28" s="1203">
        <v>0</v>
      </c>
      <c r="Q28" s="1203">
        <v>0</v>
      </c>
      <c r="R28" s="1203">
        <v>0</v>
      </c>
      <c r="S28" s="1203">
        <v>0</v>
      </c>
      <c r="T28" s="1203">
        <v>0</v>
      </c>
      <c r="U28" s="1203">
        <v>0</v>
      </c>
      <c r="V28" s="1203">
        <v>0</v>
      </c>
      <c r="W28" s="1203">
        <v>0</v>
      </c>
      <c r="X28" s="1203">
        <v>1002.430737</v>
      </c>
      <c r="Y28" s="1203">
        <v>316.22029099999997</v>
      </c>
      <c r="Z28" s="1203">
        <v>367.04059799999999</v>
      </c>
      <c r="AA28" s="1203">
        <v>367.04059799999999</v>
      </c>
      <c r="AB28" s="1203">
        <v>367.04059799999999</v>
      </c>
      <c r="AC28" s="1203">
        <v>367.04059799999999</v>
      </c>
      <c r="AD28" s="1203">
        <v>367.04059799999999</v>
      </c>
      <c r="AE28" s="1203">
        <v>367.04059799999999</v>
      </c>
      <c r="AF28" s="1203">
        <v>367.04059799999999</v>
      </c>
      <c r="AG28" s="1203">
        <v>391.644453</v>
      </c>
      <c r="AH28" s="1203">
        <v>24.975014789999999</v>
      </c>
      <c r="AI28" s="1203">
        <v>24.894701960000003</v>
      </c>
      <c r="AJ28" s="1203">
        <v>24.902970719999999</v>
      </c>
      <c r="AK28" s="1203">
        <v>21.351702969999998</v>
      </c>
      <c r="AL28" s="1203">
        <v>24.444115460000003</v>
      </c>
      <c r="AM28" s="1203">
        <v>24.138851559999999</v>
      </c>
      <c r="AN28" s="1203">
        <v>25.67776426</v>
      </c>
      <c r="AO28" s="1203">
        <v>24.154152239999998</v>
      </c>
      <c r="AP28" s="1203">
        <v>23.916145010000001</v>
      </c>
      <c r="AQ28" s="1203">
        <v>25.71117336</v>
      </c>
      <c r="AR28" s="1203">
        <v>24.905318510000001</v>
      </c>
      <c r="AS28" s="1203">
        <v>0</v>
      </c>
      <c r="AT28" s="1203">
        <v>0</v>
      </c>
      <c r="AU28" s="1203">
        <v>731.27356865999991</v>
      </c>
      <c r="AV28" s="1203">
        <v>2466.4023456700002</v>
      </c>
      <c r="AW28" s="1203">
        <v>6170.9525251000005</v>
      </c>
      <c r="AX28" s="1203">
        <v>4600.8190800000002</v>
      </c>
      <c r="AY28" s="1203">
        <v>960.19936913000004</v>
      </c>
      <c r="AZ28" s="1203">
        <v>1048.4282496200001</v>
      </c>
      <c r="BA28" s="1203">
        <v>578.45829874000003</v>
      </c>
      <c r="BB28" s="1203">
        <v>393.48373700000002</v>
      </c>
      <c r="BC28" s="1203">
        <v>430.10633050999996</v>
      </c>
      <c r="BD28" s="1204">
        <v>393.48373700000002</v>
      </c>
      <c r="BE28" s="1203">
        <v>2023.7364284400001</v>
      </c>
      <c r="BF28" s="1203">
        <v>3940.5076078100001</v>
      </c>
      <c r="BG28" s="1205">
        <v>2634.3215899300003</v>
      </c>
      <c r="BH28" s="1203">
        <v>2236.1614499799998</v>
      </c>
      <c r="BI28" s="1203">
        <v>3029.3858973699998</v>
      </c>
      <c r="BJ28" s="1205">
        <v>2380.4795291999999</v>
      </c>
      <c r="BK28" s="1203">
        <v>2587.2168712899997</v>
      </c>
      <c r="BL28" s="1203">
        <v>4153.8363431400003</v>
      </c>
      <c r="BM28" s="1204">
        <v>4465.8229361200001</v>
      </c>
      <c r="BN28" s="1203">
        <v>3873.8847325300003</v>
      </c>
      <c r="BO28" s="1203">
        <v>5173.17063865</v>
      </c>
      <c r="BP28" s="1205">
        <v>3952.0416753200002</v>
      </c>
    </row>
    <row r="29" spans="1:72" s="1022" customFormat="1" ht="15.75">
      <c r="A29" s="1087" t="s">
        <v>945</v>
      </c>
      <c r="B29" s="1200">
        <v>0</v>
      </c>
      <c r="C29" s="1200">
        <v>0</v>
      </c>
      <c r="D29" s="1200">
        <v>0</v>
      </c>
      <c r="E29" s="1200">
        <v>0</v>
      </c>
      <c r="F29" s="1200">
        <v>0</v>
      </c>
      <c r="G29" s="1200">
        <v>0</v>
      </c>
      <c r="H29" s="1200">
        <v>0</v>
      </c>
      <c r="I29" s="1200">
        <v>0</v>
      </c>
      <c r="J29" s="1200">
        <v>0</v>
      </c>
      <c r="K29" s="1200">
        <v>0</v>
      </c>
      <c r="L29" s="1200">
        <v>0</v>
      </c>
      <c r="M29" s="1200">
        <v>0</v>
      </c>
      <c r="N29" s="1200">
        <v>0</v>
      </c>
      <c r="O29" s="1200">
        <v>0</v>
      </c>
      <c r="P29" s="1200">
        <v>0</v>
      </c>
      <c r="Q29" s="1200">
        <v>0</v>
      </c>
      <c r="R29" s="1200">
        <v>0</v>
      </c>
      <c r="S29" s="1200">
        <v>0</v>
      </c>
      <c r="T29" s="1200">
        <v>0</v>
      </c>
      <c r="U29" s="1200">
        <v>0</v>
      </c>
      <c r="V29" s="1200">
        <v>0</v>
      </c>
      <c r="W29" s="1200">
        <v>0</v>
      </c>
      <c r="X29" s="1200">
        <v>0</v>
      </c>
      <c r="Y29" s="1200">
        <v>0</v>
      </c>
      <c r="Z29" s="1200">
        <v>0</v>
      </c>
      <c r="AA29" s="1200">
        <v>0</v>
      </c>
      <c r="AB29" s="1200">
        <v>0</v>
      </c>
      <c r="AC29" s="1200">
        <v>0</v>
      </c>
      <c r="AD29" s="1200">
        <v>0</v>
      </c>
      <c r="AE29" s="1200">
        <v>0</v>
      </c>
      <c r="AF29" s="1200">
        <v>0</v>
      </c>
      <c r="AG29" s="1200">
        <v>0</v>
      </c>
      <c r="AH29" s="1200">
        <v>0</v>
      </c>
      <c r="AI29" s="1200">
        <v>0</v>
      </c>
      <c r="AJ29" s="1200">
        <v>0</v>
      </c>
      <c r="AK29" s="1200">
        <v>0</v>
      </c>
      <c r="AL29" s="1200">
        <v>0</v>
      </c>
      <c r="AM29" s="1200">
        <v>0</v>
      </c>
      <c r="AN29" s="1200">
        <v>0</v>
      </c>
      <c r="AO29" s="1200">
        <v>0</v>
      </c>
      <c r="AP29" s="1200">
        <v>0</v>
      </c>
      <c r="AQ29" s="1200">
        <v>0</v>
      </c>
      <c r="AR29" s="1200">
        <v>0</v>
      </c>
      <c r="AS29" s="1200">
        <v>0</v>
      </c>
      <c r="AT29" s="1200">
        <v>0</v>
      </c>
      <c r="AU29" s="1200">
        <v>0</v>
      </c>
      <c r="AV29" s="1200">
        <v>0</v>
      </c>
      <c r="AW29" s="1200">
        <v>0</v>
      </c>
      <c r="AX29" s="1200">
        <v>0</v>
      </c>
      <c r="AY29" s="1200">
        <v>0</v>
      </c>
      <c r="AZ29" s="1200">
        <v>0</v>
      </c>
      <c r="BA29" s="1200">
        <v>0</v>
      </c>
      <c r="BB29" s="1200">
        <v>0</v>
      </c>
      <c r="BC29" s="1200">
        <v>0</v>
      </c>
      <c r="BD29" s="1201">
        <v>0</v>
      </c>
      <c r="BE29" s="1200">
        <v>0</v>
      </c>
      <c r="BF29" s="1200">
        <v>0</v>
      </c>
      <c r="BG29" s="1202">
        <v>0</v>
      </c>
      <c r="BH29" s="1200">
        <v>0</v>
      </c>
      <c r="BI29" s="1200">
        <v>0</v>
      </c>
      <c r="BJ29" s="1202">
        <v>0</v>
      </c>
      <c r="BK29" s="1200">
        <v>0</v>
      </c>
      <c r="BL29" s="1200">
        <v>0</v>
      </c>
      <c r="BM29" s="1201">
        <v>0</v>
      </c>
      <c r="BN29" s="1200">
        <v>0</v>
      </c>
      <c r="BO29" s="1200">
        <v>0</v>
      </c>
      <c r="BP29" s="1202">
        <v>0</v>
      </c>
      <c r="BQ29" s="964"/>
      <c r="BR29" s="964"/>
      <c r="BS29" s="964"/>
      <c r="BT29" s="964"/>
    </row>
    <row r="30" spans="1:72" ht="15.75">
      <c r="A30" s="1087" t="s">
        <v>946</v>
      </c>
      <c r="B30" s="1200">
        <v>0</v>
      </c>
      <c r="C30" s="1200">
        <v>0</v>
      </c>
      <c r="D30" s="1200">
        <v>0</v>
      </c>
      <c r="E30" s="1200">
        <v>0</v>
      </c>
      <c r="F30" s="1200">
        <v>0</v>
      </c>
      <c r="G30" s="1200">
        <v>0</v>
      </c>
      <c r="H30" s="1200">
        <v>0</v>
      </c>
      <c r="I30" s="1200">
        <v>0</v>
      </c>
      <c r="J30" s="1200">
        <v>0</v>
      </c>
      <c r="K30" s="1200">
        <v>0</v>
      </c>
      <c r="L30" s="1200">
        <v>0</v>
      </c>
      <c r="M30" s="1200">
        <v>0</v>
      </c>
      <c r="N30" s="1200">
        <v>0</v>
      </c>
      <c r="O30" s="1200">
        <v>0</v>
      </c>
      <c r="P30" s="1200">
        <v>0</v>
      </c>
      <c r="Q30" s="1200">
        <v>0</v>
      </c>
      <c r="R30" s="1200">
        <v>0</v>
      </c>
      <c r="S30" s="1200">
        <v>0</v>
      </c>
      <c r="T30" s="1200">
        <v>0</v>
      </c>
      <c r="U30" s="1200">
        <v>0</v>
      </c>
      <c r="V30" s="1200">
        <v>0</v>
      </c>
      <c r="W30" s="1200">
        <v>0</v>
      </c>
      <c r="X30" s="1200">
        <v>1002.430737</v>
      </c>
      <c r="Y30" s="1200">
        <v>316.22029099999997</v>
      </c>
      <c r="Z30" s="1200">
        <v>367.04059799999999</v>
      </c>
      <c r="AA30" s="1200">
        <v>367.04059799999999</v>
      </c>
      <c r="AB30" s="1200">
        <v>367.04059799999999</v>
      </c>
      <c r="AC30" s="1200">
        <v>367.04059799999999</v>
      </c>
      <c r="AD30" s="1200">
        <v>367.04059799999999</v>
      </c>
      <c r="AE30" s="1200">
        <v>367.04059799999999</v>
      </c>
      <c r="AF30" s="1200">
        <v>367.04059799999999</v>
      </c>
      <c r="AG30" s="1200">
        <v>391.644453</v>
      </c>
      <c r="AH30" s="1200">
        <v>24.975014789999999</v>
      </c>
      <c r="AI30" s="1200">
        <v>24.894701960000003</v>
      </c>
      <c r="AJ30" s="1200">
        <v>24.902970719999999</v>
      </c>
      <c r="AK30" s="1200">
        <v>21.351702969999998</v>
      </c>
      <c r="AL30" s="1200">
        <v>24.444115460000003</v>
      </c>
      <c r="AM30" s="1200">
        <v>24.138851559999999</v>
      </c>
      <c r="AN30" s="1200">
        <v>25.67776426</v>
      </c>
      <c r="AO30" s="1200">
        <v>24.154152239999998</v>
      </c>
      <c r="AP30" s="1200">
        <v>23.916145010000001</v>
      </c>
      <c r="AQ30" s="1200">
        <v>25.71117336</v>
      </c>
      <c r="AR30" s="1200">
        <v>24.905318510000001</v>
      </c>
      <c r="AS30" s="1200">
        <v>0</v>
      </c>
      <c r="AT30" s="1200">
        <v>0</v>
      </c>
      <c r="AU30" s="1200">
        <v>731.27356865999991</v>
      </c>
      <c r="AV30" s="1200">
        <v>2466.4023456700002</v>
      </c>
      <c r="AW30" s="1200">
        <v>6170.9525251000005</v>
      </c>
      <c r="AX30" s="1200">
        <v>4600.8190800000002</v>
      </c>
      <c r="AY30" s="1200">
        <v>960.19936913000004</v>
      </c>
      <c r="AZ30" s="1200">
        <v>1048.4282496200001</v>
      </c>
      <c r="BA30" s="1200">
        <v>578.45829874000003</v>
      </c>
      <c r="BB30" s="1200">
        <v>393.48373700000002</v>
      </c>
      <c r="BC30" s="1200">
        <v>430.10633050999996</v>
      </c>
      <c r="BD30" s="1201">
        <v>393.48373700000002</v>
      </c>
      <c r="BE30" s="1200">
        <v>2023.7364284400001</v>
      </c>
      <c r="BF30" s="1200">
        <v>3940.5076078100001</v>
      </c>
      <c r="BG30" s="1202">
        <v>2634.3215899300003</v>
      </c>
      <c r="BH30" s="1200">
        <v>2236.1614499799998</v>
      </c>
      <c r="BI30" s="1200">
        <v>3029.3858973699998</v>
      </c>
      <c r="BJ30" s="1202">
        <v>2380.4795291999999</v>
      </c>
      <c r="BK30" s="1200">
        <v>2587.2168712899997</v>
      </c>
      <c r="BL30" s="1200">
        <v>4153.8363431400003</v>
      </c>
      <c r="BM30" s="1201">
        <v>4465.8229361200001</v>
      </c>
      <c r="BN30" s="1200">
        <v>3873.8847325300003</v>
      </c>
      <c r="BO30" s="1200">
        <v>5173.17063865</v>
      </c>
      <c r="BP30" s="1202">
        <v>3952.0416753200002</v>
      </c>
      <c r="BR30" s="1022"/>
      <c r="BS30" s="1022"/>
      <c r="BT30" s="1022"/>
    </row>
    <row r="31" spans="1:72" ht="15.75">
      <c r="A31" s="1090"/>
      <c r="B31" s="1200"/>
      <c r="C31" s="1200"/>
      <c r="D31" s="1200"/>
      <c r="E31" s="1200"/>
      <c r="F31" s="1200"/>
      <c r="G31" s="1200"/>
      <c r="H31" s="1200"/>
      <c r="I31" s="1200"/>
      <c r="J31" s="1200"/>
      <c r="K31" s="1200"/>
      <c r="L31" s="1200"/>
      <c r="M31" s="1200"/>
      <c r="N31" s="1200"/>
      <c r="O31" s="1200"/>
      <c r="P31" s="1200"/>
      <c r="Q31" s="1200"/>
      <c r="R31" s="1200"/>
      <c r="S31" s="1200"/>
      <c r="T31" s="1200"/>
      <c r="U31" s="1200"/>
      <c r="V31" s="1200"/>
      <c r="W31" s="1200"/>
      <c r="X31" s="1200"/>
      <c r="Y31" s="1200"/>
      <c r="Z31" s="1200"/>
      <c r="AA31" s="1200"/>
      <c r="AB31" s="1200"/>
      <c r="AC31" s="1200"/>
      <c r="AD31" s="1200"/>
      <c r="AE31" s="1200"/>
      <c r="AF31" s="1200"/>
      <c r="AG31" s="1200"/>
      <c r="AH31" s="1200"/>
      <c r="AI31" s="1200"/>
      <c r="AJ31" s="1200"/>
      <c r="AK31" s="1200"/>
      <c r="AL31" s="1200"/>
      <c r="AM31" s="1200"/>
      <c r="AN31" s="1200"/>
      <c r="AO31" s="1200"/>
      <c r="AP31" s="1200"/>
      <c r="AQ31" s="1200"/>
      <c r="AR31" s="1200"/>
      <c r="AS31" s="1200"/>
      <c r="AT31" s="1200"/>
      <c r="AU31" s="1200"/>
      <c r="AV31" s="1200"/>
      <c r="AW31" s="1200"/>
      <c r="AX31" s="1200"/>
      <c r="AY31" s="1200"/>
      <c r="AZ31" s="1200"/>
      <c r="BA31" s="1200"/>
      <c r="BB31" s="1200"/>
      <c r="BC31" s="1200"/>
      <c r="BD31" s="1201"/>
      <c r="BE31" s="1200"/>
      <c r="BF31" s="1200"/>
      <c r="BG31" s="1202"/>
      <c r="BH31" s="1200"/>
      <c r="BI31" s="1200"/>
      <c r="BJ31" s="1202"/>
      <c r="BK31" s="1200"/>
      <c r="BL31" s="1200"/>
      <c r="BM31" s="1201"/>
      <c r="BN31" s="1200"/>
      <c r="BO31" s="1200"/>
      <c r="BP31" s="1202"/>
      <c r="BQ31" s="1022"/>
    </row>
    <row r="32" spans="1:72" s="1022" customFormat="1" ht="15.75">
      <c r="A32" s="1081" t="s">
        <v>947</v>
      </c>
      <c r="B32" s="1203">
        <v>5901.3432876300003</v>
      </c>
      <c r="C32" s="1203">
        <v>5542.9538355799996</v>
      </c>
      <c r="D32" s="1203">
        <v>5609.8819862600003</v>
      </c>
      <c r="E32" s="1203">
        <v>5674.6511643399999</v>
      </c>
      <c r="F32" s="1203">
        <v>5741.5793150299996</v>
      </c>
      <c r="G32" s="1203">
        <v>5808.5074657100004</v>
      </c>
      <c r="H32" s="1203">
        <v>5873.2766437999999</v>
      </c>
      <c r="I32" s="1203">
        <v>5545.1128081800007</v>
      </c>
      <c r="J32" s="1203">
        <v>5609.8819862600003</v>
      </c>
      <c r="K32" s="1203">
        <v>5676.81013695</v>
      </c>
      <c r="L32" s="1203">
        <v>5743.7382876299998</v>
      </c>
      <c r="M32" s="1203">
        <v>5804.18952051</v>
      </c>
      <c r="N32" s="1203">
        <v>5871.1176711899998</v>
      </c>
      <c r="O32" s="1203">
        <v>5530.0000000399996</v>
      </c>
      <c r="P32" s="1203">
        <v>5530</v>
      </c>
      <c r="Q32" s="1203">
        <v>5530</v>
      </c>
      <c r="R32" s="1203">
        <v>5530</v>
      </c>
      <c r="S32" s="1203">
        <v>5530</v>
      </c>
      <c r="T32" s="1203">
        <v>5530</v>
      </c>
      <c r="U32" s="1203">
        <v>5530</v>
      </c>
      <c r="V32" s="1203">
        <v>5530</v>
      </c>
      <c r="W32" s="1203">
        <v>5530</v>
      </c>
      <c r="X32" s="1203">
        <v>5530</v>
      </c>
      <c r="Y32" s="1203">
        <v>5530</v>
      </c>
      <c r="Z32" s="1203">
        <v>5530.1727273100005</v>
      </c>
      <c r="AA32" s="1203">
        <v>5542.91844262</v>
      </c>
      <c r="AB32" s="1203">
        <v>5530</v>
      </c>
      <c r="AC32" s="1203">
        <v>5530</v>
      </c>
      <c r="AD32" s="1203">
        <v>5530</v>
      </c>
      <c r="AE32" s="1203">
        <v>5554.2161127899999</v>
      </c>
      <c r="AF32" s="1203">
        <v>20510.511999999999</v>
      </c>
      <c r="AG32" s="1203">
        <v>14980.512000000001</v>
      </c>
      <c r="AH32" s="1203">
        <v>14166.391</v>
      </c>
      <c r="AI32" s="1203">
        <v>14166.391</v>
      </c>
      <c r="AJ32" s="1203">
        <v>14166.391</v>
      </c>
      <c r="AK32" s="1203">
        <v>14166.391</v>
      </c>
      <c r="AL32" s="1203">
        <v>14166.391</v>
      </c>
      <c r="AM32" s="1203">
        <v>14166.391</v>
      </c>
      <c r="AN32" s="1203">
        <v>14405.02</v>
      </c>
      <c r="AO32" s="1203">
        <v>14405.02</v>
      </c>
      <c r="AP32" s="1203">
        <v>14375.04082466</v>
      </c>
      <c r="AQ32" s="1203">
        <v>13183.021422129999</v>
      </c>
      <c r="AR32" s="1203">
        <v>13411.10930065</v>
      </c>
      <c r="AS32" s="1203">
        <v>13646.600247280001</v>
      </c>
      <c r="AT32" s="1203">
        <v>14405.02</v>
      </c>
      <c r="AU32" s="1203">
        <v>12397.054</v>
      </c>
      <c r="AV32" s="1203">
        <v>12397.054</v>
      </c>
      <c r="AW32" s="1203">
        <v>18565.654999999999</v>
      </c>
      <c r="AX32" s="1203">
        <v>18565.654999999999</v>
      </c>
      <c r="AY32" s="1203">
        <v>18565.654999999999</v>
      </c>
      <c r="AZ32" s="1203">
        <v>17435.820672540001</v>
      </c>
      <c r="BA32" s="1203">
        <v>18565.654999999999</v>
      </c>
      <c r="BB32" s="1203">
        <v>0</v>
      </c>
      <c r="BC32" s="1203">
        <v>0</v>
      </c>
      <c r="BD32" s="1204">
        <v>0</v>
      </c>
      <c r="BE32" s="1203">
        <v>0</v>
      </c>
      <c r="BF32" s="1203">
        <v>0</v>
      </c>
      <c r="BG32" s="1205">
        <v>0</v>
      </c>
      <c r="BH32" s="1203">
        <v>0</v>
      </c>
      <c r="BI32" s="1203">
        <v>0</v>
      </c>
      <c r="BJ32" s="1205">
        <v>0</v>
      </c>
      <c r="BK32" s="1203">
        <v>0</v>
      </c>
      <c r="BL32" s="1203">
        <v>0</v>
      </c>
      <c r="BM32" s="1204">
        <v>0</v>
      </c>
      <c r="BN32" s="1203">
        <v>0</v>
      </c>
      <c r="BO32" s="1203">
        <v>0</v>
      </c>
      <c r="BP32" s="1205">
        <v>0</v>
      </c>
      <c r="BQ32" s="964"/>
      <c r="BR32" s="964"/>
      <c r="BS32" s="964"/>
      <c r="BT32" s="964"/>
    </row>
    <row r="33" spans="1:72" ht="15.75">
      <c r="A33" s="1087" t="s">
        <v>948</v>
      </c>
      <c r="B33" s="1200">
        <v>5901.3432876300003</v>
      </c>
      <c r="C33" s="1200">
        <v>5542.9538355799996</v>
      </c>
      <c r="D33" s="1200">
        <v>5609.8819862600003</v>
      </c>
      <c r="E33" s="1200">
        <v>5674.6511643399999</v>
      </c>
      <c r="F33" s="1200">
        <v>5741.5793150299996</v>
      </c>
      <c r="G33" s="1200">
        <v>5808.5074657100004</v>
      </c>
      <c r="H33" s="1200">
        <v>5873.2766437999999</v>
      </c>
      <c r="I33" s="1200">
        <v>5545.1128081800007</v>
      </c>
      <c r="J33" s="1200">
        <v>5609.8819862600003</v>
      </c>
      <c r="K33" s="1200">
        <v>5676.81013695</v>
      </c>
      <c r="L33" s="1200">
        <v>5743.7382876299998</v>
      </c>
      <c r="M33" s="1200">
        <v>5804.18952051</v>
      </c>
      <c r="N33" s="1200">
        <v>5871.1176711899998</v>
      </c>
      <c r="O33" s="1200">
        <v>5530.0000000399996</v>
      </c>
      <c r="P33" s="1200">
        <v>5530</v>
      </c>
      <c r="Q33" s="1200">
        <v>5530</v>
      </c>
      <c r="R33" s="1200">
        <v>5530</v>
      </c>
      <c r="S33" s="1200">
        <v>5530</v>
      </c>
      <c r="T33" s="1200">
        <v>5530</v>
      </c>
      <c r="U33" s="1200">
        <v>5530</v>
      </c>
      <c r="V33" s="1200">
        <v>5530</v>
      </c>
      <c r="W33" s="1200">
        <v>5530</v>
      </c>
      <c r="X33" s="1200">
        <v>5530</v>
      </c>
      <c r="Y33" s="1200">
        <v>5530</v>
      </c>
      <c r="Z33" s="1200">
        <v>5530.1727273100005</v>
      </c>
      <c r="AA33" s="1200">
        <v>5542.91844262</v>
      </c>
      <c r="AB33" s="1200">
        <v>5530</v>
      </c>
      <c r="AC33" s="1200">
        <v>5530</v>
      </c>
      <c r="AD33" s="1200">
        <v>5530</v>
      </c>
      <c r="AE33" s="1200">
        <v>5554.2161127899999</v>
      </c>
      <c r="AF33" s="1200">
        <v>20510.511999999999</v>
      </c>
      <c r="AG33" s="1200">
        <v>14980.512000000001</v>
      </c>
      <c r="AH33" s="1200">
        <v>14166.391</v>
      </c>
      <c r="AI33" s="1200">
        <v>14166.391</v>
      </c>
      <c r="AJ33" s="1200">
        <v>14166.391</v>
      </c>
      <c r="AK33" s="1200">
        <v>14166.391</v>
      </c>
      <c r="AL33" s="1200">
        <v>14166.391</v>
      </c>
      <c r="AM33" s="1200">
        <v>14166.391</v>
      </c>
      <c r="AN33" s="1200">
        <v>14405.02</v>
      </c>
      <c r="AO33" s="1200">
        <v>14405.02</v>
      </c>
      <c r="AP33" s="1200">
        <v>14375.04082466</v>
      </c>
      <c r="AQ33" s="1200">
        <v>13183.021422129999</v>
      </c>
      <c r="AR33" s="1200">
        <v>13411.10930065</v>
      </c>
      <c r="AS33" s="1200">
        <v>13646.600247280001</v>
      </c>
      <c r="AT33" s="1200">
        <v>14405.02</v>
      </c>
      <c r="AU33" s="1200">
        <v>12397.054</v>
      </c>
      <c r="AV33" s="1200">
        <v>12397.054</v>
      </c>
      <c r="AW33" s="1200">
        <v>18565.654999999999</v>
      </c>
      <c r="AX33" s="1200">
        <v>18565.654999999999</v>
      </c>
      <c r="AY33" s="1200">
        <v>18565.654999999999</v>
      </c>
      <c r="AZ33" s="1200">
        <v>17435.820672540001</v>
      </c>
      <c r="BA33" s="1200">
        <v>18565.654999999999</v>
      </c>
      <c r="BB33" s="1200">
        <v>0</v>
      </c>
      <c r="BC33" s="1200">
        <v>0</v>
      </c>
      <c r="BD33" s="1201">
        <v>0</v>
      </c>
      <c r="BE33" s="1200">
        <v>0</v>
      </c>
      <c r="BF33" s="1200">
        <v>0</v>
      </c>
      <c r="BG33" s="1202">
        <v>0</v>
      </c>
      <c r="BH33" s="1200">
        <v>0</v>
      </c>
      <c r="BI33" s="1200">
        <v>0</v>
      </c>
      <c r="BJ33" s="1202">
        <v>0</v>
      </c>
      <c r="BK33" s="1200">
        <v>0</v>
      </c>
      <c r="BL33" s="1200">
        <v>0</v>
      </c>
      <c r="BM33" s="1201">
        <v>0</v>
      </c>
      <c r="BN33" s="1200">
        <v>0</v>
      </c>
      <c r="BO33" s="1200">
        <v>0</v>
      </c>
      <c r="BP33" s="1202">
        <v>0</v>
      </c>
      <c r="BR33" s="1022"/>
      <c r="BS33" s="1022"/>
      <c r="BT33" s="1022"/>
    </row>
    <row r="34" spans="1:72" ht="15.75">
      <c r="A34" s="1090"/>
      <c r="B34" s="1200"/>
      <c r="C34" s="1200"/>
      <c r="D34" s="1200"/>
      <c r="E34" s="1200"/>
      <c r="F34" s="1200"/>
      <c r="G34" s="1200"/>
      <c r="H34" s="1200"/>
      <c r="I34" s="1200"/>
      <c r="J34" s="1200"/>
      <c r="K34" s="1200"/>
      <c r="L34" s="1200"/>
      <c r="M34" s="1200"/>
      <c r="N34" s="1200"/>
      <c r="O34" s="1200"/>
      <c r="P34" s="1200"/>
      <c r="Q34" s="1200"/>
      <c r="R34" s="1200"/>
      <c r="S34" s="1200"/>
      <c r="T34" s="1200"/>
      <c r="U34" s="1200"/>
      <c r="V34" s="1200"/>
      <c r="W34" s="1200"/>
      <c r="X34" s="1200"/>
      <c r="Y34" s="1200"/>
      <c r="Z34" s="1200"/>
      <c r="AA34" s="1200"/>
      <c r="AB34" s="1200"/>
      <c r="AC34" s="1200"/>
      <c r="AD34" s="1200"/>
      <c r="AE34" s="1200"/>
      <c r="AF34" s="1200"/>
      <c r="AG34" s="1200"/>
      <c r="AH34" s="1200"/>
      <c r="AI34" s="1200"/>
      <c r="AJ34" s="1200"/>
      <c r="AK34" s="1200"/>
      <c r="AL34" s="1200"/>
      <c r="AM34" s="1200"/>
      <c r="AN34" s="1200"/>
      <c r="AO34" s="1200"/>
      <c r="AP34" s="1200"/>
      <c r="AQ34" s="1200"/>
      <c r="AR34" s="1200"/>
      <c r="AS34" s="1200"/>
      <c r="AT34" s="1200"/>
      <c r="AU34" s="1200"/>
      <c r="AV34" s="1200"/>
      <c r="AW34" s="1200"/>
      <c r="AX34" s="1200"/>
      <c r="AY34" s="1200"/>
      <c r="AZ34" s="1200"/>
      <c r="BA34" s="1200"/>
      <c r="BB34" s="1200"/>
      <c r="BC34" s="1200"/>
      <c r="BD34" s="1201"/>
      <c r="BE34" s="1200"/>
      <c r="BF34" s="1200"/>
      <c r="BG34" s="1202"/>
      <c r="BH34" s="1200"/>
      <c r="BI34" s="1200"/>
      <c r="BJ34" s="1202"/>
      <c r="BK34" s="1200"/>
      <c r="BL34" s="1200"/>
      <c r="BM34" s="1201"/>
      <c r="BN34" s="1200"/>
      <c r="BO34" s="1200"/>
      <c r="BP34" s="1202"/>
      <c r="BQ34" s="1022"/>
    </row>
    <row r="35" spans="1:72" ht="15.75">
      <c r="A35" s="1081" t="s">
        <v>949</v>
      </c>
      <c r="B35" s="1203">
        <v>197.41238799999999</v>
      </c>
      <c r="C35" s="1203">
        <v>197.41238831999999</v>
      </c>
      <c r="D35" s="1203">
        <v>195.93873331999998</v>
      </c>
      <c r="E35" s="1203">
        <v>195.93873331999998</v>
      </c>
      <c r="F35" s="1203">
        <v>13146.568218320001</v>
      </c>
      <c r="G35" s="1203">
        <v>13360.733397299999</v>
      </c>
      <c r="H35" s="1203">
        <v>13483.1124518</v>
      </c>
      <c r="I35" s="1203">
        <v>13616.741399319999</v>
      </c>
      <c r="J35" s="1203">
        <v>13808.887566149999</v>
      </c>
      <c r="K35" s="1203">
        <v>13980.61736041</v>
      </c>
      <c r="L35" s="1203">
        <v>14069.439919</v>
      </c>
      <c r="M35" s="1203">
        <v>13295.457643170001</v>
      </c>
      <c r="N35" s="1203">
        <v>13499.784640919999</v>
      </c>
      <c r="O35" s="1203">
        <v>13645.638743</v>
      </c>
      <c r="P35" s="1203">
        <v>13822.023029450002</v>
      </c>
      <c r="Q35" s="1203">
        <v>13929.34258382</v>
      </c>
      <c r="R35" s="1203">
        <v>14074.589368000001</v>
      </c>
      <c r="S35" s="1203">
        <v>13511.31731742</v>
      </c>
      <c r="T35" s="1203">
        <v>13892.629838819999</v>
      </c>
      <c r="U35" s="1203">
        <v>14126.552995</v>
      </c>
      <c r="V35" s="1203">
        <v>35995.95234964</v>
      </c>
      <c r="W35" s="1203">
        <v>44345.780688999999</v>
      </c>
      <c r="X35" s="1203">
        <v>34358.578374459998</v>
      </c>
      <c r="Y35" s="1203">
        <v>34633.152384199995</v>
      </c>
      <c r="Z35" s="1203">
        <v>33967.934607510004</v>
      </c>
      <c r="AA35" s="1203">
        <v>24546.764722</v>
      </c>
      <c r="AB35" s="1203">
        <v>25058.848771000001</v>
      </c>
      <c r="AC35" s="1203">
        <v>28380.247675999999</v>
      </c>
      <c r="AD35" s="1203">
        <v>31173.950909250001</v>
      </c>
      <c r="AE35" s="1203">
        <v>29564.523641489999</v>
      </c>
      <c r="AF35" s="1203">
        <v>30446.992951</v>
      </c>
      <c r="AG35" s="1203">
        <v>13545.813109409999</v>
      </c>
      <c r="AH35" s="1203">
        <v>13693.529043939998</v>
      </c>
      <c r="AI35" s="1203">
        <v>13847.744802270001</v>
      </c>
      <c r="AJ35" s="1203">
        <v>14010.765322629999</v>
      </c>
      <c r="AK35" s="1203">
        <v>17384.645787459998</v>
      </c>
      <c r="AL35" s="1203">
        <v>44725.609408800003</v>
      </c>
      <c r="AM35" s="1203">
        <v>46933.792850369995</v>
      </c>
      <c r="AN35" s="1203">
        <v>46181.409454040004</v>
      </c>
      <c r="AO35" s="1203">
        <v>46506.108320150001</v>
      </c>
      <c r="AP35" s="1203">
        <v>47734.867859559999</v>
      </c>
      <c r="AQ35" s="1203">
        <v>74842.241535189998</v>
      </c>
      <c r="AR35" s="1203">
        <v>74299.69324986999</v>
      </c>
      <c r="AS35" s="1203">
        <v>75430.26506944999</v>
      </c>
      <c r="AT35" s="1203">
        <v>79937.907425630008</v>
      </c>
      <c r="AU35" s="1203">
        <v>68176.095301649999</v>
      </c>
      <c r="AV35" s="1203">
        <v>69820.045882589999</v>
      </c>
      <c r="AW35" s="1203">
        <v>79084.850006270004</v>
      </c>
      <c r="AX35" s="1203">
        <v>74454.441517550003</v>
      </c>
      <c r="AY35" s="1203">
        <v>72530.213912890002</v>
      </c>
      <c r="AZ35" s="1203">
        <v>81435.838648089994</v>
      </c>
      <c r="BA35" s="1203">
        <v>81720.557390250004</v>
      </c>
      <c r="BB35" s="1203">
        <v>90766.838780720005</v>
      </c>
      <c r="BC35" s="1203">
        <v>97548.236413389997</v>
      </c>
      <c r="BD35" s="1204">
        <v>92238.102247689996</v>
      </c>
      <c r="BE35" s="1203">
        <v>114361.69764530001</v>
      </c>
      <c r="BF35" s="1203">
        <v>127463.64319362</v>
      </c>
      <c r="BG35" s="1205">
        <v>99802.064672870009</v>
      </c>
      <c r="BH35" s="1203">
        <v>95706.918023710008</v>
      </c>
      <c r="BI35" s="1203">
        <v>117186.85739597</v>
      </c>
      <c r="BJ35" s="1205">
        <v>101660.70221921999</v>
      </c>
      <c r="BK35" s="1203">
        <v>86408.799976070004</v>
      </c>
      <c r="BL35" s="1203">
        <v>92452.345319250002</v>
      </c>
      <c r="BM35" s="1204">
        <v>99980.138239129999</v>
      </c>
      <c r="BN35" s="1203">
        <v>133505.89067813</v>
      </c>
      <c r="BO35" s="1203">
        <v>84416.838019070012</v>
      </c>
      <c r="BP35" s="1205">
        <v>65749.712934980009</v>
      </c>
    </row>
    <row r="36" spans="1:72" ht="15.75">
      <c r="A36" s="1087" t="s">
        <v>950</v>
      </c>
      <c r="B36" s="1200">
        <v>0</v>
      </c>
      <c r="C36" s="1200">
        <v>0</v>
      </c>
      <c r="D36" s="1200">
        <v>0</v>
      </c>
      <c r="E36" s="1200">
        <v>0</v>
      </c>
      <c r="F36" s="1200">
        <v>0</v>
      </c>
      <c r="G36" s="1200">
        <v>0</v>
      </c>
      <c r="H36" s="1200">
        <v>0</v>
      </c>
      <c r="I36" s="1200">
        <v>0</v>
      </c>
      <c r="J36" s="1200">
        <v>0</v>
      </c>
      <c r="K36" s="1200">
        <v>0</v>
      </c>
      <c r="L36" s="1200">
        <v>0</v>
      </c>
      <c r="M36" s="1200">
        <v>0</v>
      </c>
      <c r="N36" s="1200">
        <v>0</v>
      </c>
      <c r="O36" s="1200">
        <v>0</v>
      </c>
      <c r="P36" s="1200">
        <v>0</v>
      </c>
      <c r="Q36" s="1200">
        <v>0</v>
      </c>
      <c r="R36" s="1200">
        <v>0</v>
      </c>
      <c r="S36" s="1200">
        <v>0</v>
      </c>
      <c r="T36" s="1200">
        <v>0</v>
      </c>
      <c r="U36" s="1200">
        <v>0</v>
      </c>
      <c r="V36" s="1200">
        <v>0</v>
      </c>
      <c r="W36" s="1200">
        <v>0</v>
      </c>
      <c r="X36" s="1200">
        <v>0</v>
      </c>
      <c r="Y36" s="1200">
        <v>0</v>
      </c>
      <c r="Z36" s="1200">
        <v>0</v>
      </c>
      <c r="AA36" s="1200">
        <v>0</v>
      </c>
      <c r="AB36" s="1200">
        <v>0</v>
      </c>
      <c r="AC36" s="1200">
        <v>0</v>
      </c>
      <c r="AD36" s="1200">
        <v>0</v>
      </c>
      <c r="AE36" s="1200">
        <v>0</v>
      </c>
      <c r="AF36" s="1200">
        <v>0</v>
      </c>
      <c r="AG36" s="1200">
        <v>0</v>
      </c>
      <c r="AH36" s="1200">
        <v>0</v>
      </c>
      <c r="AI36" s="1200">
        <v>0</v>
      </c>
      <c r="AJ36" s="1200">
        <v>0</v>
      </c>
      <c r="AK36" s="1200">
        <v>0</v>
      </c>
      <c r="AL36" s="1200">
        <v>0</v>
      </c>
      <c r="AM36" s="1200">
        <v>0</v>
      </c>
      <c r="AN36" s="1200">
        <v>0</v>
      </c>
      <c r="AO36" s="1200">
        <v>0</v>
      </c>
      <c r="AP36" s="1200">
        <v>0</v>
      </c>
      <c r="AQ36" s="1200">
        <v>0</v>
      </c>
      <c r="AR36" s="1200">
        <v>0</v>
      </c>
      <c r="AS36" s="1200">
        <v>0</v>
      </c>
      <c r="AT36" s="1200">
        <v>0</v>
      </c>
      <c r="AU36" s="1200">
        <v>0</v>
      </c>
      <c r="AV36" s="1200">
        <v>0</v>
      </c>
      <c r="AW36" s="1200">
        <v>0</v>
      </c>
      <c r="AX36" s="1200">
        <v>0</v>
      </c>
      <c r="AY36" s="1200">
        <v>0</v>
      </c>
      <c r="AZ36" s="1200">
        <v>-2.1000000000000002E-6</v>
      </c>
      <c r="BA36" s="1200">
        <v>0</v>
      </c>
      <c r="BB36" s="1200">
        <v>0</v>
      </c>
      <c r="BC36" s="1200">
        <v>0</v>
      </c>
      <c r="BD36" s="1201">
        <v>0</v>
      </c>
      <c r="BE36" s="1200">
        <v>0</v>
      </c>
      <c r="BF36" s="1200">
        <v>0</v>
      </c>
      <c r="BG36" s="1202">
        <v>0</v>
      </c>
      <c r="BH36" s="1200">
        <v>0</v>
      </c>
      <c r="BI36" s="1200">
        <v>0</v>
      </c>
      <c r="BJ36" s="1202">
        <v>0</v>
      </c>
      <c r="BK36" s="1200">
        <v>0</v>
      </c>
      <c r="BL36" s="1200">
        <v>0</v>
      </c>
      <c r="BM36" s="1201">
        <v>0</v>
      </c>
      <c r="BN36" s="1200">
        <v>0</v>
      </c>
      <c r="BO36" s="1200">
        <v>0</v>
      </c>
      <c r="BP36" s="1202">
        <v>0</v>
      </c>
    </row>
    <row r="37" spans="1:72" ht="15.75">
      <c r="A37" s="1087" t="s">
        <v>951</v>
      </c>
      <c r="B37" s="1200">
        <v>197.41238799999999</v>
      </c>
      <c r="C37" s="1200">
        <v>197.41238831999999</v>
      </c>
      <c r="D37" s="1200">
        <v>195.93873331999998</v>
      </c>
      <c r="E37" s="1200">
        <v>195.93873331999998</v>
      </c>
      <c r="F37" s="1200">
        <v>196.56895331999999</v>
      </c>
      <c r="G37" s="1200">
        <v>194.03981130000003</v>
      </c>
      <c r="H37" s="1200">
        <v>196.16934431999999</v>
      </c>
      <c r="I37" s="1200">
        <v>186.05374132</v>
      </c>
      <c r="J37" s="1200">
        <v>192.84728831999999</v>
      </c>
      <c r="K37" s="1200">
        <v>208.027005</v>
      </c>
      <c r="L37" s="1200">
        <v>202.934552</v>
      </c>
      <c r="M37" s="1200">
        <v>210.433751</v>
      </c>
      <c r="N37" s="1200">
        <v>210.433751</v>
      </c>
      <c r="O37" s="1200">
        <v>210.433751</v>
      </c>
      <c r="P37" s="1200">
        <v>213.57941500000001</v>
      </c>
      <c r="Q37" s="1200">
        <v>213.57941500000001</v>
      </c>
      <c r="R37" s="1200">
        <v>210.46223499999999</v>
      </c>
      <c r="S37" s="1200">
        <v>247.47085141999997</v>
      </c>
      <c r="T37" s="1200">
        <v>262.47358981999997</v>
      </c>
      <c r="U37" s="1200">
        <v>269.87947800000001</v>
      </c>
      <c r="V37" s="1200">
        <v>22257.221777999999</v>
      </c>
      <c r="W37" s="1200">
        <v>30613.670133</v>
      </c>
      <c r="X37" s="1200">
        <v>20553.172214999999</v>
      </c>
      <c r="Y37" s="1200">
        <v>21564.170569000002</v>
      </c>
      <c r="Z37" s="1200">
        <v>20969.705074000001</v>
      </c>
      <c r="AA37" s="1200">
        <v>11185.470805999999</v>
      </c>
      <c r="AB37" s="1200">
        <v>11565.548328999999</v>
      </c>
      <c r="AC37" s="1200">
        <v>14727.873823</v>
      </c>
      <c r="AD37" s="1200">
        <v>18222.40619618</v>
      </c>
      <c r="AE37" s="1200">
        <v>16466.637961240001</v>
      </c>
      <c r="AF37" s="1200">
        <v>17120.881781</v>
      </c>
      <c r="AG37" s="1200">
        <v>169.06668400000001</v>
      </c>
      <c r="AH37" s="1200">
        <v>175.13367288000001</v>
      </c>
      <c r="AI37" s="1200">
        <v>181.40289041</v>
      </c>
      <c r="AJ37" s="1200">
        <v>194.85772965999999</v>
      </c>
      <c r="AK37" s="1200">
        <v>4303.7905260200005</v>
      </c>
      <c r="AL37" s="1200">
        <v>31501.596085069999</v>
      </c>
      <c r="AM37" s="1200">
        <v>33569.747901230003</v>
      </c>
      <c r="AN37" s="1200">
        <v>32671.10718907</v>
      </c>
      <c r="AO37" s="1200">
        <v>32852.742860999999</v>
      </c>
      <c r="AP37" s="1200">
        <v>33932.078734770002</v>
      </c>
      <c r="AQ37" s="1200">
        <v>63488.284994690002</v>
      </c>
      <c r="AR37" s="1200">
        <v>62721.186699849997</v>
      </c>
      <c r="AS37" s="1200">
        <v>791.191104</v>
      </c>
      <c r="AT37" s="1200">
        <v>796.70678399999997</v>
      </c>
      <c r="AU37" s="1200">
        <v>853.07453799999996</v>
      </c>
      <c r="AV37" s="1200">
        <v>861.67726900000002</v>
      </c>
      <c r="AW37" s="1200">
        <v>917.54593699999998</v>
      </c>
      <c r="AX37" s="1200">
        <v>1073.0291569999999</v>
      </c>
      <c r="AY37" s="1200">
        <v>1251.035445</v>
      </c>
      <c r="AZ37" s="1200">
        <v>1200.4004420000001</v>
      </c>
      <c r="BA37" s="1200">
        <v>1073.9668810000001</v>
      </c>
      <c r="BB37" s="1200">
        <v>1441.5060779999999</v>
      </c>
      <c r="BC37" s="1200">
        <v>3484.044179</v>
      </c>
      <c r="BD37" s="1201">
        <v>527.98354300000005</v>
      </c>
      <c r="BE37" s="1200">
        <v>486.52920799999998</v>
      </c>
      <c r="BF37" s="1200">
        <v>478.93674900000002</v>
      </c>
      <c r="BG37" s="1202">
        <v>302.53416299999998</v>
      </c>
      <c r="BH37" s="1200">
        <v>2673.2714839999999</v>
      </c>
      <c r="BI37" s="1200">
        <v>8021.2995309999997</v>
      </c>
      <c r="BJ37" s="1202">
        <v>1755.2423080000001</v>
      </c>
      <c r="BK37" s="1200">
        <v>1760.147254</v>
      </c>
      <c r="BL37" s="1200">
        <v>1726.404198</v>
      </c>
      <c r="BM37" s="1201">
        <v>15335.916375000001</v>
      </c>
      <c r="BN37" s="1200">
        <v>15234.647754</v>
      </c>
      <c r="BO37" s="1200">
        <v>38386.540028720003</v>
      </c>
      <c r="BP37" s="1202">
        <v>19034.981438999999</v>
      </c>
    </row>
    <row r="38" spans="1:72" s="1022" customFormat="1" ht="15.75">
      <c r="A38" s="1087" t="s">
        <v>952</v>
      </c>
      <c r="B38" s="1200">
        <v>0</v>
      </c>
      <c r="C38" s="1200">
        <v>0</v>
      </c>
      <c r="D38" s="1200">
        <v>0</v>
      </c>
      <c r="E38" s="1200">
        <v>0</v>
      </c>
      <c r="F38" s="1200">
        <v>0</v>
      </c>
      <c r="G38" s="1200">
        <v>0</v>
      </c>
      <c r="H38" s="1200">
        <v>0</v>
      </c>
      <c r="I38" s="1200">
        <v>0</v>
      </c>
      <c r="J38" s="1200">
        <v>0</v>
      </c>
      <c r="K38" s="1200">
        <v>0</v>
      </c>
      <c r="L38" s="1200">
        <v>0</v>
      </c>
      <c r="M38" s="1200">
        <v>0</v>
      </c>
      <c r="N38" s="1200">
        <v>0</v>
      </c>
      <c r="O38" s="1200">
        <v>0</v>
      </c>
      <c r="P38" s="1200">
        <v>0</v>
      </c>
      <c r="Q38" s="1200">
        <v>0</v>
      </c>
      <c r="R38" s="1200">
        <v>0</v>
      </c>
      <c r="S38" s="1200">
        <v>0</v>
      </c>
      <c r="T38" s="1200">
        <v>0</v>
      </c>
      <c r="U38" s="1200">
        <v>0</v>
      </c>
      <c r="V38" s="1200">
        <v>0</v>
      </c>
      <c r="W38" s="1200">
        <v>0</v>
      </c>
      <c r="X38" s="1200">
        <v>0</v>
      </c>
      <c r="Y38" s="1200">
        <v>0</v>
      </c>
      <c r="Z38" s="1200">
        <v>0</v>
      </c>
      <c r="AA38" s="1200">
        <v>0</v>
      </c>
      <c r="AB38" s="1200">
        <v>0</v>
      </c>
      <c r="AC38" s="1200">
        <v>0</v>
      </c>
      <c r="AD38" s="1200">
        <v>0</v>
      </c>
      <c r="AE38" s="1200">
        <v>0</v>
      </c>
      <c r="AF38" s="1200">
        <v>0</v>
      </c>
      <c r="AG38" s="1200">
        <v>0</v>
      </c>
      <c r="AH38" s="1200">
        <v>0</v>
      </c>
      <c r="AI38" s="1200">
        <v>0</v>
      </c>
      <c r="AJ38" s="1200">
        <v>0</v>
      </c>
      <c r="AK38" s="1200">
        <v>0</v>
      </c>
      <c r="AL38" s="1200">
        <v>0</v>
      </c>
      <c r="AM38" s="1200">
        <v>0</v>
      </c>
      <c r="AN38" s="1200">
        <v>0</v>
      </c>
      <c r="AO38" s="1200">
        <v>0</v>
      </c>
      <c r="AP38" s="1200">
        <v>0</v>
      </c>
      <c r="AQ38" s="1200">
        <v>0</v>
      </c>
      <c r="AR38" s="1200">
        <v>0</v>
      </c>
      <c r="AS38" s="1200">
        <v>0</v>
      </c>
      <c r="AT38" s="1200">
        <v>0</v>
      </c>
      <c r="AU38" s="1200">
        <v>0</v>
      </c>
      <c r="AV38" s="1200">
        <v>0</v>
      </c>
      <c r="AW38" s="1200">
        <v>0</v>
      </c>
      <c r="AX38" s="1200">
        <v>0</v>
      </c>
      <c r="AY38" s="1200">
        <v>0</v>
      </c>
      <c r="AZ38" s="1200">
        <v>0</v>
      </c>
      <c r="BA38" s="1200">
        <v>0</v>
      </c>
      <c r="BB38" s="1200">
        <v>0</v>
      </c>
      <c r="BC38" s="1200">
        <v>0</v>
      </c>
      <c r="BD38" s="1201">
        <v>0</v>
      </c>
      <c r="BE38" s="1200">
        <v>0</v>
      </c>
      <c r="BF38" s="1200">
        <v>0</v>
      </c>
      <c r="BG38" s="1202">
        <v>0</v>
      </c>
      <c r="BH38" s="1200">
        <v>0</v>
      </c>
      <c r="BI38" s="1200">
        <v>0</v>
      </c>
      <c r="BJ38" s="1202">
        <v>0</v>
      </c>
      <c r="BK38" s="1200">
        <v>0</v>
      </c>
      <c r="BL38" s="1200">
        <v>0</v>
      </c>
      <c r="BM38" s="1201">
        <v>0</v>
      </c>
      <c r="BN38" s="1200">
        <v>0</v>
      </c>
      <c r="BO38" s="1200">
        <v>0</v>
      </c>
      <c r="BP38" s="1202">
        <v>0</v>
      </c>
      <c r="BQ38" s="964"/>
      <c r="BR38" s="964"/>
      <c r="BS38" s="964"/>
      <c r="BT38" s="964"/>
    </row>
    <row r="39" spans="1:72" ht="15.75">
      <c r="A39" s="1087" t="s">
        <v>953</v>
      </c>
      <c r="B39" s="1200">
        <v>0</v>
      </c>
      <c r="C39" s="1200">
        <v>0</v>
      </c>
      <c r="D39" s="1200">
        <v>0</v>
      </c>
      <c r="E39" s="1200">
        <v>0</v>
      </c>
      <c r="F39" s="1200">
        <v>12949.999265</v>
      </c>
      <c r="G39" s="1200">
        <v>13166.693585999999</v>
      </c>
      <c r="H39" s="1200">
        <v>13286.94310748</v>
      </c>
      <c r="I39" s="1200">
        <v>13430.687658000001</v>
      </c>
      <c r="J39" s="1200">
        <v>13616.040277829999</v>
      </c>
      <c r="K39" s="1200">
        <v>13772.59035541</v>
      </c>
      <c r="L39" s="1200">
        <v>13866.505367</v>
      </c>
      <c r="M39" s="1200">
        <v>13085.02389217</v>
      </c>
      <c r="N39" s="1200">
        <v>13289.350889920001</v>
      </c>
      <c r="O39" s="1200">
        <v>13435.204992000001</v>
      </c>
      <c r="P39" s="1200">
        <v>13608.443614450001</v>
      </c>
      <c r="Q39" s="1200">
        <v>13715.76316882</v>
      </c>
      <c r="R39" s="1200">
        <v>13864.127133</v>
      </c>
      <c r="S39" s="1200">
        <v>13263.846466000001</v>
      </c>
      <c r="T39" s="1200">
        <v>13630.156249</v>
      </c>
      <c r="U39" s="1200">
        <v>13856.673516999999</v>
      </c>
      <c r="V39" s="1200">
        <v>13738.730571639999</v>
      </c>
      <c r="W39" s="1200">
        <v>13732.110556</v>
      </c>
      <c r="X39" s="1200">
        <v>13805.406159459999</v>
      </c>
      <c r="Y39" s="1200">
        <v>13068.981815200001</v>
      </c>
      <c r="Z39" s="1200">
        <v>12998.229533510001</v>
      </c>
      <c r="AA39" s="1200">
        <v>13361.293916000001</v>
      </c>
      <c r="AB39" s="1200">
        <v>13493.300442</v>
      </c>
      <c r="AC39" s="1200">
        <v>13652.373852999999</v>
      </c>
      <c r="AD39" s="1200">
        <v>12951.544713069999</v>
      </c>
      <c r="AE39" s="1200">
        <v>13097.885680249999</v>
      </c>
      <c r="AF39" s="1200">
        <v>13326.11117</v>
      </c>
      <c r="AG39" s="1200">
        <v>13376.74642541</v>
      </c>
      <c r="AH39" s="1200">
        <v>13518.39537106</v>
      </c>
      <c r="AI39" s="1200">
        <v>13666.341911860001</v>
      </c>
      <c r="AJ39" s="1200">
        <v>13815.907592969999</v>
      </c>
      <c r="AK39" s="1200">
        <v>13080.855261440001</v>
      </c>
      <c r="AL39" s="1200">
        <v>13224.01332373</v>
      </c>
      <c r="AM39" s="1200">
        <v>13364.04494914</v>
      </c>
      <c r="AN39" s="1200">
        <v>13510.30226497</v>
      </c>
      <c r="AO39" s="1200">
        <v>13653.36545915</v>
      </c>
      <c r="AP39" s="1200">
        <v>13802.789124790001</v>
      </c>
      <c r="AQ39" s="1200">
        <v>11353.956540499999</v>
      </c>
      <c r="AR39" s="1200">
        <v>11578.50655002</v>
      </c>
      <c r="AS39" s="1200">
        <v>74639.073965449992</v>
      </c>
      <c r="AT39" s="1200">
        <v>79141.200641629999</v>
      </c>
      <c r="AU39" s="1200">
        <v>67323.020763649998</v>
      </c>
      <c r="AV39" s="1200">
        <v>68958.368613589992</v>
      </c>
      <c r="AW39" s="1200">
        <v>78167.304069270001</v>
      </c>
      <c r="AX39" s="1200">
        <v>73381.412360550006</v>
      </c>
      <c r="AY39" s="1200">
        <v>71279.17846789</v>
      </c>
      <c r="AZ39" s="1200">
        <v>80235.438208189997</v>
      </c>
      <c r="BA39" s="1200">
        <v>80646.590509250003</v>
      </c>
      <c r="BB39" s="1200">
        <v>89325.332702719999</v>
      </c>
      <c r="BC39" s="1200">
        <v>94064.192234389993</v>
      </c>
      <c r="BD39" s="1201">
        <v>91710.118704690001</v>
      </c>
      <c r="BE39" s="1200">
        <v>113875.1684373</v>
      </c>
      <c r="BF39" s="1200">
        <v>126984.70644461999</v>
      </c>
      <c r="BG39" s="1202">
        <v>99499.530509870005</v>
      </c>
      <c r="BH39" s="1200">
        <v>93033.646539710011</v>
      </c>
      <c r="BI39" s="1200">
        <v>109165.55786497</v>
      </c>
      <c r="BJ39" s="1202">
        <v>99905.459911219994</v>
      </c>
      <c r="BK39" s="1200">
        <v>84648.652722070008</v>
      </c>
      <c r="BL39" s="1200">
        <v>90725.941121249998</v>
      </c>
      <c r="BM39" s="1201">
        <v>84644.221864129999</v>
      </c>
      <c r="BN39" s="1200">
        <v>118271.24292413</v>
      </c>
      <c r="BO39" s="1200">
        <v>46030.297990350002</v>
      </c>
      <c r="BP39" s="1202">
        <v>46714.731495980006</v>
      </c>
      <c r="BR39" s="1022"/>
      <c r="BS39" s="1022"/>
      <c r="BT39" s="1022"/>
    </row>
    <row r="40" spans="1:72" ht="15.75">
      <c r="A40" s="1132"/>
      <c r="B40" s="1200"/>
      <c r="C40" s="1200"/>
      <c r="D40" s="1200"/>
      <c r="E40" s="1200"/>
      <c r="F40" s="1200"/>
      <c r="G40" s="1200"/>
      <c r="H40" s="1200"/>
      <c r="I40" s="1200"/>
      <c r="J40" s="1200"/>
      <c r="K40" s="1200"/>
      <c r="L40" s="1200"/>
      <c r="M40" s="1200"/>
      <c r="N40" s="1200"/>
      <c r="O40" s="1200"/>
      <c r="P40" s="1200"/>
      <c r="Q40" s="1200"/>
      <c r="R40" s="1200"/>
      <c r="S40" s="1200"/>
      <c r="T40" s="1200"/>
      <c r="U40" s="1200"/>
      <c r="V40" s="1200"/>
      <c r="W40" s="1200"/>
      <c r="X40" s="1200"/>
      <c r="Y40" s="1200"/>
      <c r="Z40" s="1200"/>
      <c r="AA40" s="1200"/>
      <c r="AB40" s="1200"/>
      <c r="AC40" s="1200"/>
      <c r="AD40" s="1200"/>
      <c r="AE40" s="1200"/>
      <c r="AF40" s="1200"/>
      <c r="AG40" s="1200"/>
      <c r="AH40" s="1200"/>
      <c r="AI40" s="1200"/>
      <c r="AJ40" s="1200"/>
      <c r="AK40" s="1200"/>
      <c r="AL40" s="1200"/>
      <c r="AM40" s="1200"/>
      <c r="AN40" s="1200"/>
      <c r="AO40" s="1200"/>
      <c r="AP40" s="1200"/>
      <c r="AQ40" s="1200"/>
      <c r="AR40" s="1200"/>
      <c r="AS40" s="1200"/>
      <c r="AT40" s="1200"/>
      <c r="AU40" s="1200"/>
      <c r="AV40" s="1200"/>
      <c r="AW40" s="1200"/>
      <c r="AX40" s="1200"/>
      <c r="AY40" s="1200"/>
      <c r="AZ40" s="1200"/>
      <c r="BA40" s="1200"/>
      <c r="BB40" s="1200"/>
      <c r="BC40" s="1200"/>
      <c r="BD40" s="1201"/>
      <c r="BE40" s="1200"/>
      <c r="BF40" s="1200"/>
      <c r="BG40" s="1202"/>
      <c r="BH40" s="1200"/>
      <c r="BI40" s="1200"/>
      <c r="BJ40" s="1202"/>
      <c r="BK40" s="1200"/>
      <c r="BL40" s="1200"/>
      <c r="BM40" s="1201"/>
      <c r="BN40" s="1200"/>
      <c r="BO40" s="1200"/>
      <c r="BP40" s="1202"/>
      <c r="BQ40" s="1022"/>
    </row>
    <row r="41" spans="1:72" ht="15.75">
      <c r="A41" s="1081" t="s">
        <v>954</v>
      </c>
      <c r="B41" s="1116">
        <v>0</v>
      </c>
      <c r="C41" s="1116">
        <v>0</v>
      </c>
      <c r="D41" s="1116">
        <v>0</v>
      </c>
      <c r="E41" s="1116">
        <v>0</v>
      </c>
      <c r="F41" s="1116">
        <v>0</v>
      </c>
      <c r="G41" s="1116">
        <v>0</v>
      </c>
      <c r="H41" s="1116">
        <v>0</v>
      </c>
      <c r="I41" s="1116">
        <v>0</v>
      </c>
      <c r="J41" s="1116">
        <v>0</v>
      </c>
      <c r="K41" s="1116">
        <v>0</v>
      </c>
      <c r="L41" s="1116">
        <v>0</v>
      </c>
      <c r="M41" s="1116">
        <v>0</v>
      </c>
      <c r="N41" s="1116">
        <v>0</v>
      </c>
      <c r="O41" s="1116">
        <v>0</v>
      </c>
      <c r="P41" s="1116">
        <v>0</v>
      </c>
      <c r="Q41" s="1116">
        <v>0</v>
      </c>
      <c r="R41" s="1116">
        <v>0</v>
      </c>
      <c r="S41" s="1116">
        <v>0</v>
      </c>
      <c r="T41" s="1116">
        <v>0</v>
      </c>
      <c r="U41" s="1116">
        <v>0</v>
      </c>
      <c r="V41" s="1116">
        <v>0</v>
      </c>
      <c r="W41" s="1116">
        <v>0</v>
      </c>
      <c r="X41" s="1116">
        <v>0</v>
      </c>
      <c r="Y41" s="1116">
        <v>0</v>
      </c>
      <c r="Z41" s="1116">
        <v>0</v>
      </c>
      <c r="AA41" s="1116">
        <v>0</v>
      </c>
      <c r="AB41" s="1116">
        <v>0</v>
      </c>
      <c r="AC41" s="1116">
        <v>0</v>
      </c>
      <c r="AD41" s="1116">
        <v>0</v>
      </c>
      <c r="AE41" s="1116">
        <v>0</v>
      </c>
      <c r="AF41" s="1116">
        <v>0</v>
      </c>
      <c r="AG41" s="1116">
        <v>0</v>
      </c>
      <c r="AH41" s="1116">
        <v>0</v>
      </c>
      <c r="AI41" s="1116">
        <v>0</v>
      </c>
      <c r="AJ41" s="1116">
        <v>1107.0248679400001</v>
      </c>
      <c r="AK41" s="1116">
        <v>1E-8</v>
      </c>
      <c r="AL41" s="1116">
        <v>0</v>
      </c>
      <c r="AM41" s="1116">
        <v>8579.2802620000002</v>
      </c>
      <c r="AN41" s="1116">
        <v>0</v>
      </c>
      <c r="AO41" s="1116">
        <v>0</v>
      </c>
      <c r="AP41" s="1116">
        <v>0</v>
      </c>
      <c r="AQ41" s="1116">
        <v>0</v>
      </c>
      <c r="AR41" s="1116">
        <v>0</v>
      </c>
      <c r="AS41" s="1116">
        <v>0</v>
      </c>
      <c r="AT41" s="1116">
        <v>0</v>
      </c>
      <c r="AU41" s="1116">
        <v>0</v>
      </c>
      <c r="AV41" s="1116">
        <v>0</v>
      </c>
      <c r="AW41" s="1116">
        <v>0</v>
      </c>
      <c r="AX41" s="1116">
        <v>0</v>
      </c>
      <c r="AY41" s="1116">
        <v>0</v>
      </c>
      <c r="AZ41" s="1116">
        <v>0</v>
      </c>
      <c r="BA41" s="1116">
        <v>0</v>
      </c>
      <c r="BB41" s="1116">
        <v>0</v>
      </c>
      <c r="BC41" s="1116">
        <v>0</v>
      </c>
      <c r="BD41" s="1117">
        <v>0</v>
      </c>
      <c r="BE41" s="1116">
        <v>0</v>
      </c>
      <c r="BF41" s="1116">
        <v>0</v>
      </c>
      <c r="BG41" s="1118">
        <v>0</v>
      </c>
      <c r="BH41" s="1116">
        <v>0</v>
      </c>
      <c r="BI41" s="1116">
        <v>0</v>
      </c>
      <c r="BJ41" s="1118">
        <v>0</v>
      </c>
      <c r="BK41" s="1116">
        <v>0</v>
      </c>
      <c r="BL41" s="1116">
        <v>0</v>
      </c>
      <c r="BM41" s="1117">
        <v>0</v>
      </c>
      <c r="BN41" s="1116">
        <v>0</v>
      </c>
      <c r="BO41" s="1116">
        <v>0</v>
      </c>
      <c r="BP41" s="1118">
        <v>0</v>
      </c>
    </row>
    <row r="42" spans="1:72" ht="15.75">
      <c r="A42" s="1087" t="s">
        <v>955</v>
      </c>
      <c r="B42" s="1119">
        <v>0</v>
      </c>
      <c r="C42" s="1119">
        <v>0</v>
      </c>
      <c r="D42" s="1119">
        <v>0</v>
      </c>
      <c r="E42" s="1119">
        <v>0</v>
      </c>
      <c r="F42" s="1119">
        <v>0</v>
      </c>
      <c r="G42" s="1119">
        <v>0</v>
      </c>
      <c r="H42" s="1119">
        <v>0</v>
      </c>
      <c r="I42" s="1119">
        <v>0</v>
      </c>
      <c r="J42" s="1119">
        <v>0</v>
      </c>
      <c r="K42" s="1119">
        <v>0</v>
      </c>
      <c r="L42" s="1119">
        <v>0</v>
      </c>
      <c r="M42" s="1119">
        <v>0</v>
      </c>
      <c r="N42" s="1119">
        <v>0</v>
      </c>
      <c r="O42" s="1119">
        <v>0</v>
      </c>
      <c r="P42" s="1119">
        <v>0</v>
      </c>
      <c r="Q42" s="1119">
        <v>0</v>
      </c>
      <c r="R42" s="1119">
        <v>0</v>
      </c>
      <c r="S42" s="1119">
        <v>0</v>
      </c>
      <c r="T42" s="1119">
        <v>0</v>
      </c>
      <c r="U42" s="1119">
        <v>0</v>
      </c>
      <c r="V42" s="1119">
        <v>0</v>
      </c>
      <c r="W42" s="1119">
        <v>0</v>
      </c>
      <c r="X42" s="1119">
        <v>0</v>
      </c>
      <c r="Y42" s="1119">
        <v>0</v>
      </c>
      <c r="Z42" s="1119">
        <v>0</v>
      </c>
      <c r="AA42" s="1119">
        <v>0</v>
      </c>
      <c r="AB42" s="1119">
        <v>0</v>
      </c>
      <c r="AC42" s="1119">
        <v>0</v>
      </c>
      <c r="AD42" s="1119">
        <v>0</v>
      </c>
      <c r="AE42" s="1119">
        <v>0</v>
      </c>
      <c r="AF42" s="1119">
        <v>0</v>
      </c>
      <c r="AG42" s="1119">
        <v>0</v>
      </c>
      <c r="AH42" s="1119">
        <v>0</v>
      </c>
      <c r="AI42" s="1119">
        <v>0</v>
      </c>
      <c r="AJ42" s="1119">
        <v>0</v>
      </c>
      <c r="AK42" s="1119">
        <v>0</v>
      </c>
      <c r="AL42" s="1119">
        <v>0</v>
      </c>
      <c r="AM42" s="1119">
        <v>8579.2802620000002</v>
      </c>
      <c r="AN42" s="1119">
        <v>0</v>
      </c>
      <c r="AO42" s="1119">
        <v>0</v>
      </c>
      <c r="AP42" s="1119">
        <v>0</v>
      </c>
      <c r="AQ42" s="1119">
        <v>0</v>
      </c>
      <c r="AR42" s="1119">
        <v>0</v>
      </c>
      <c r="AS42" s="1119">
        <v>0</v>
      </c>
      <c r="AT42" s="1119">
        <v>0</v>
      </c>
      <c r="AU42" s="1119">
        <v>0</v>
      </c>
      <c r="AV42" s="1119">
        <v>0</v>
      </c>
      <c r="AW42" s="1119">
        <v>0</v>
      </c>
      <c r="AX42" s="1119">
        <v>0</v>
      </c>
      <c r="AY42" s="1119">
        <v>0</v>
      </c>
      <c r="AZ42" s="1119">
        <v>0</v>
      </c>
      <c r="BA42" s="1119">
        <v>0</v>
      </c>
      <c r="BB42" s="1119">
        <v>0</v>
      </c>
      <c r="BC42" s="1119">
        <v>0</v>
      </c>
      <c r="BD42" s="1120">
        <v>0</v>
      </c>
      <c r="BE42" s="1119">
        <v>0</v>
      </c>
      <c r="BF42" s="1119">
        <v>0</v>
      </c>
      <c r="BG42" s="1121">
        <v>0</v>
      </c>
      <c r="BH42" s="1119">
        <v>0</v>
      </c>
      <c r="BI42" s="1119">
        <v>0</v>
      </c>
      <c r="BJ42" s="1121">
        <v>0</v>
      </c>
      <c r="BK42" s="1119">
        <v>0</v>
      </c>
      <c r="BL42" s="1119">
        <v>0</v>
      </c>
      <c r="BM42" s="1120">
        <v>0</v>
      </c>
      <c r="BN42" s="1119">
        <v>0</v>
      </c>
      <c r="BO42" s="1119">
        <v>0</v>
      </c>
      <c r="BP42" s="1121">
        <v>0</v>
      </c>
    </row>
    <row r="43" spans="1:72" s="1022" customFormat="1" ht="15.75">
      <c r="A43" s="1087" t="s">
        <v>956</v>
      </c>
      <c r="B43" s="1119">
        <v>0</v>
      </c>
      <c r="C43" s="1119">
        <v>0</v>
      </c>
      <c r="D43" s="1119">
        <v>0</v>
      </c>
      <c r="E43" s="1119">
        <v>0</v>
      </c>
      <c r="F43" s="1119">
        <v>0</v>
      </c>
      <c r="G43" s="1119">
        <v>0</v>
      </c>
      <c r="H43" s="1119">
        <v>0</v>
      </c>
      <c r="I43" s="1119">
        <v>0</v>
      </c>
      <c r="J43" s="1119">
        <v>0</v>
      </c>
      <c r="K43" s="1119">
        <v>0</v>
      </c>
      <c r="L43" s="1119">
        <v>0</v>
      </c>
      <c r="M43" s="1119">
        <v>0</v>
      </c>
      <c r="N43" s="1119">
        <v>0</v>
      </c>
      <c r="O43" s="1119">
        <v>0</v>
      </c>
      <c r="P43" s="1119">
        <v>0</v>
      </c>
      <c r="Q43" s="1119">
        <v>0</v>
      </c>
      <c r="R43" s="1119">
        <v>0</v>
      </c>
      <c r="S43" s="1119">
        <v>0</v>
      </c>
      <c r="T43" s="1119">
        <v>0</v>
      </c>
      <c r="U43" s="1119">
        <v>0</v>
      </c>
      <c r="V43" s="1119">
        <v>0</v>
      </c>
      <c r="W43" s="1119">
        <v>0</v>
      </c>
      <c r="X43" s="1119">
        <v>0</v>
      </c>
      <c r="Y43" s="1119">
        <v>0</v>
      </c>
      <c r="Z43" s="1119">
        <v>0</v>
      </c>
      <c r="AA43" s="1119">
        <v>0</v>
      </c>
      <c r="AB43" s="1119">
        <v>0</v>
      </c>
      <c r="AC43" s="1119">
        <v>0</v>
      </c>
      <c r="AD43" s="1119">
        <v>0</v>
      </c>
      <c r="AE43" s="1119">
        <v>0</v>
      </c>
      <c r="AF43" s="1119">
        <v>0</v>
      </c>
      <c r="AG43" s="1119">
        <v>0</v>
      </c>
      <c r="AH43" s="1119">
        <v>0</v>
      </c>
      <c r="AI43" s="1119">
        <v>0</v>
      </c>
      <c r="AJ43" s="1119">
        <v>1107.0248679400001</v>
      </c>
      <c r="AK43" s="1119">
        <v>1E-8</v>
      </c>
      <c r="AL43" s="1119">
        <v>0</v>
      </c>
      <c r="AM43" s="1119">
        <v>0</v>
      </c>
      <c r="AN43" s="1119">
        <v>0</v>
      </c>
      <c r="AO43" s="1119">
        <v>0</v>
      </c>
      <c r="AP43" s="1119">
        <v>0</v>
      </c>
      <c r="AQ43" s="1119">
        <v>0</v>
      </c>
      <c r="AR43" s="1119">
        <v>0</v>
      </c>
      <c r="AS43" s="1119">
        <v>0</v>
      </c>
      <c r="AT43" s="1119">
        <v>0</v>
      </c>
      <c r="AU43" s="1119">
        <v>0</v>
      </c>
      <c r="AV43" s="1119">
        <v>0</v>
      </c>
      <c r="AW43" s="1119">
        <v>0</v>
      </c>
      <c r="AX43" s="1119">
        <v>0</v>
      </c>
      <c r="AY43" s="1119">
        <v>0</v>
      </c>
      <c r="AZ43" s="1119">
        <v>0</v>
      </c>
      <c r="BA43" s="1119">
        <v>0</v>
      </c>
      <c r="BB43" s="1119">
        <v>0</v>
      </c>
      <c r="BC43" s="1119">
        <v>0</v>
      </c>
      <c r="BD43" s="1120">
        <v>0</v>
      </c>
      <c r="BE43" s="1119">
        <v>0</v>
      </c>
      <c r="BF43" s="1119">
        <v>0</v>
      </c>
      <c r="BG43" s="1121">
        <v>0</v>
      </c>
      <c r="BH43" s="1119">
        <v>0</v>
      </c>
      <c r="BI43" s="1119">
        <v>0</v>
      </c>
      <c r="BJ43" s="1121">
        <v>0</v>
      </c>
      <c r="BK43" s="1119">
        <v>0</v>
      </c>
      <c r="BL43" s="1119">
        <v>0</v>
      </c>
      <c r="BM43" s="1120">
        <v>0</v>
      </c>
      <c r="BN43" s="1119">
        <v>0</v>
      </c>
      <c r="BO43" s="1119">
        <v>0</v>
      </c>
      <c r="BP43" s="1121">
        <v>0</v>
      </c>
      <c r="BQ43" s="964"/>
      <c r="BR43" s="964"/>
      <c r="BS43" s="964"/>
      <c r="BT43" s="964"/>
    </row>
    <row r="44" spans="1:72" ht="15.75">
      <c r="A44" s="1087" t="s">
        <v>957</v>
      </c>
      <c r="B44" s="1119">
        <v>0</v>
      </c>
      <c r="C44" s="1119">
        <v>0</v>
      </c>
      <c r="D44" s="1119">
        <v>0</v>
      </c>
      <c r="E44" s="1119">
        <v>0</v>
      </c>
      <c r="F44" s="1119">
        <v>0</v>
      </c>
      <c r="G44" s="1119">
        <v>0</v>
      </c>
      <c r="H44" s="1119">
        <v>0</v>
      </c>
      <c r="I44" s="1119">
        <v>0</v>
      </c>
      <c r="J44" s="1119">
        <v>0</v>
      </c>
      <c r="K44" s="1119">
        <v>0</v>
      </c>
      <c r="L44" s="1119">
        <v>0</v>
      </c>
      <c r="M44" s="1119">
        <v>0</v>
      </c>
      <c r="N44" s="1119">
        <v>0</v>
      </c>
      <c r="O44" s="1119">
        <v>0</v>
      </c>
      <c r="P44" s="1119">
        <v>0</v>
      </c>
      <c r="Q44" s="1119">
        <v>0</v>
      </c>
      <c r="R44" s="1119">
        <v>0</v>
      </c>
      <c r="S44" s="1119">
        <v>0</v>
      </c>
      <c r="T44" s="1119">
        <v>0</v>
      </c>
      <c r="U44" s="1119">
        <v>0</v>
      </c>
      <c r="V44" s="1119">
        <v>0</v>
      </c>
      <c r="W44" s="1119">
        <v>0</v>
      </c>
      <c r="X44" s="1119">
        <v>0</v>
      </c>
      <c r="Y44" s="1119">
        <v>0</v>
      </c>
      <c r="Z44" s="1119">
        <v>0</v>
      </c>
      <c r="AA44" s="1119">
        <v>0</v>
      </c>
      <c r="AB44" s="1119">
        <v>0</v>
      </c>
      <c r="AC44" s="1119">
        <v>0</v>
      </c>
      <c r="AD44" s="1119">
        <v>0</v>
      </c>
      <c r="AE44" s="1119">
        <v>0</v>
      </c>
      <c r="AF44" s="1119">
        <v>0</v>
      </c>
      <c r="AG44" s="1119">
        <v>0</v>
      </c>
      <c r="AH44" s="1119">
        <v>0</v>
      </c>
      <c r="AI44" s="1119">
        <v>0</v>
      </c>
      <c r="AJ44" s="1119">
        <v>0</v>
      </c>
      <c r="AK44" s="1119">
        <v>0</v>
      </c>
      <c r="AL44" s="1119">
        <v>0</v>
      </c>
      <c r="AM44" s="1119">
        <v>0</v>
      </c>
      <c r="AN44" s="1119">
        <v>0</v>
      </c>
      <c r="AO44" s="1119">
        <v>0</v>
      </c>
      <c r="AP44" s="1119">
        <v>0</v>
      </c>
      <c r="AQ44" s="1119">
        <v>0</v>
      </c>
      <c r="AR44" s="1119">
        <v>0</v>
      </c>
      <c r="AS44" s="1119">
        <v>0</v>
      </c>
      <c r="AT44" s="1119">
        <v>0</v>
      </c>
      <c r="AU44" s="1119">
        <v>0</v>
      </c>
      <c r="AV44" s="1119">
        <v>0</v>
      </c>
      <c r="AW44" s="1119">
        <v>0</v>
      </c>
      <c r="AX44" s="1119">
        <v>0</v>
      </c>
      <c r="AY44" s="1119">
        <v>0</v>
      </c>
      <c r="AZ44" s="1119">
        <v>0</v>
      </c>
      <c r="BA44" s="1119">
        <v>0</v>
      </c>
      <c r="BB44" s="1119">
        <v>0</v>
      </c>
      <c r="BC44" s="1119">
        <v>0</v>
      </c>
      <c r="BD44" s="1120">
        <v>0</v>
      </c>
      <c r="BE44" s="1119">
        <v>0</v>
      </c>
      <c r="BF44" s="1119">
        <v>0</v>
      </c>
      <c r="BG44" s="1121">
        <v>0</v>
      </c>
      <c r="BH44" s="1119">
        <v>0</v>
      </c>
      <c r="BI44" s="1119">
        <v>0</v>
      </c>
      <c r="BJ44" s="1121">
        <v>0</v>
      </c>
      <c r="BK44" s="1119">
        <v>0</v>
      </c>
      <c r="BL44" s="1119">
        <v>0</v>
      </c>
      <c r="BM44" s="1120">
        <v>0</v>
      </c>
      <c r="BN44" s="1119">
        <v>0</v>
      </c>
      <c r="BO44" s="1119">
        <v>0</v>
      </c>
      <c r="BP44" s="1121">
        <v>0</v>
      </c>
      <c r="BR44" s="1022"/>
      <c r="BS44" s="1022"/>
      <c r="BT44" s="1022"/>
    </row>
    <row r="45" spans="1:72" ht="15.75">
      <c r="A45" s="1090"/>
      <c r="B45" s="1200"/>
      <c r="C45" s="1200"/>
      <c r="D45" s="1200"/>
      <c r="E45" s="1200"/>
      <c r="F45" s="1200"/>
      <c r="G45" s="1200"/>
      <c r="H45" s="1200"/>
      <c r="I45" s="1200"/>
      <c r="J45" s="1200"/>
      <c r="K45" s="1200"/>
      <c r="L45" s="1200"/>
      <c r="M45" s="1200"/>
      <c r="N45" s="1200"/>
      <c r="O45" s="1200"/>
      <c r="P45" s="1200"/>
      <c r="Q45" s="1200"/>
      <c r="R45" s="1200"/>
      <c r="S45" s="1200"/>
      <c r="T45" s="1200">
        <v>0</v>
      </c>
      <c r="U45" s="1200"/>
      <c r="V45" s="1200"/>
      <c r="W45" s="1200"/>
      <c r="X45" s="1200"/>
      <c r="Y45" s="1200"/>
      <c r="Z45" s="1200"/>
      <c r="AA45" s="1200"/>
      <c r="AB45" s="1200"/>
      <c r="AC45" s="1200"/>
      <c r="AD45" s="1200"/>
      <c r="AE45" s="1200"/>
      <c r="AF45" s="1200"/>
      <c r="AG45" s="1200"/>
      <c r="AH45" s="1200"/>
      <c r="AI45" s="1200"/>
      <c r="AJ45" s="1200"/>
      <c r="AK45" s="1200"/>
      <c r="AL45" s="1200"/>
      <c r="AM45" s="1200"/>
      <c r="AN45" s="1200"/>
      <c r="AO45" s="1200"/>
      <c r="AP45" s="1200"/>
      <c r="AQ45" s="1200"/>
      <c r="AR45" s="1200"/>
      <c r="AS45" s="1200">
        <v>0</v>
      </c>
      <c r="AT45" s="1200">
        <v>0</v>
      </c>
      <c r="AU45" s="1200"/>
      <c r="AV45" s="1200"/>
      <c r="AW45" s="1200"/>
      <c r="AX45" s="1200"/>
      <c r="AY45" s="1200"/>
      <c r="AZ45" s="1200"/>
      <c r="BA45" s="1200"/>
      <c r="BB45" s="1200"/>
      <c r="BC45" s="1200"/>
      <c r="BD45" s="1201"/>
      <c r="BE45" s="1200"/>
      <c r="BF45" s="1200"/>
      <c r="BG45" s="1202"/>
      <c r="BH45" s="1200"/>
      <c r="BI45" s="1200"/>
      <c r="BJ45" s="1202"/>
      <c r="BK45" s="1200"/>
      <c r="BL45" s="1200"/>
      <c r="BM45" s="1201">
        <v>0</v>
      </c>
      <c r="BN45" s="1200">
        <v>0</v>
      </c>
      <c r="BO45" s="1200"/>
      <c r="BP45" s="1202"/>
      <c r="BQ45" s="1022"/>
    </row>
    <row r="46" spans="1:72" ht="15.75">
      <c r="A46" s="1081" t="s">
        <v>958</v>
      </c>
      <c r="B46" s="1203">
        <v>0</v>
      </c>
      <c r="C46" s="1203">
        <v>0</v>
      </c>
      <c r="D46" s="1203">
        <v>0</v>
      </c>
      <c r="E46" s="1203">
        <v>0</v>
      </c>
      <c r="F46" s="1203">
        <v>0</v>
      </c>
      <c r="G46" s="1203">
        <v>0</v>
      </c>
      <c r="H46" s="1203">
        <v>0</v>
      </c>
      <c r="I46" s="1203">
        <v>0</v>
      </c>
      <c r="J46" s="1203">
        <v>0</v>
      </c>
      <c r="K46" s="1203">
        <v>0</v>
      </c>
      <c r="L46" s="1203">
        <v>0</v>
      </c>
      <c r="M46" s="1203">
        <v>0</v>
      </c>
      <c r="N46" s="1203">
        <v>0</v>
      </c>
      <c r="O46" s="1203">
        <v>0</v>
      </c>
      <c r="P46" s="1203">
        <v>0</v>
      </c>
      <c r="Q46" s="1203">
        <v>0</v>
      </c>
      <c r="R46" s="1203">
        <v>0</v>
      </c>
      <c r="S46" s="1203">
        <v>0</v>
      </c>
      <c r="T46" s="1203">
        <v>0</v>
      </c>
      <c r="U46" s="1203">
        <v>0</v>
      </c>
      <c r="V46" s="1203">
        <v>0</v>
      </c>
      <c r="W46" s="1203">
        <v>0</v>
      </c>
      <c r="X46" s="1203">
        <v>1600.31997</v>
      </c>
      <c r="Y46" s="1203">
        <v>0</v>
      </c>
      <c r="Z46" s="1203">
        <v>0</v>
      </c>
      <c r="AA46" s="1203">
        <v>0</v>
      </c>
      <c r="AB46" s="1203">
        <v>0</v>
      </c>
      <c r="AC46" s="1203">
        <v>0</v>
      </c>
      <c r="AD46" s="1203">
        <v>1926.4478959999999</v>
      </c>
      <c r="AE46" s="1203">
        <v>2397.2057889000002</v>
      </c>
      <c r="AF46" s="1203">
        <v>0</v>
      </c>
      <c r="AG46" s="1203">
        <v>19636.5</v>
      </c>
      <c r="AH46" s="1203">
        <v>0</v>
      </c>
      <c r="AI46" s="1203">
        <v>0</v>
      </c>
      <c r="AJ46" s="1203">
        <v>5.3511049999999996</v>
      </c>
      <c r="AK46" s="1203">
        <v>0</v>
      </c>
      <c r="AL46" s="1203">
        <v>0</v>
      </c>
      <c r="AM46" s="1203">
        <v>0</v>
      </c>
      <c r="AN46" s="1203">
        <v>0</v>
      </c>
      <c r="AO46" s="1203">
        <v>3400</v>
      </c>
      <c r="AP46" s="1203">
        <v>0</v>
      </c>
      <c r="AQ46" s="1203">
        <v>0</v>
      </c>
      <c r="AR46" s="1203">
        <v>30873.692547999999</v>
      </c>
      <c r="AS46" s="1203">
        <v>18789.627931999999</v>
      </c>
      <c r="AT46" s="1203">
        <v>20235.002899999999</v>
      </c>
      <c r="AU46" s="1203">
        <v>0</v>
      </c>
      <c r="AV46" s="1203">
        <v>0</v>
      </c>
      <c r="AW46" s="1203">
        <v>0</v>
      </c>
      <c r="AX46" s="1203">
        <v>0</v>
      </c>
      <c r="AY46" s="1203">
        <v>0</v>
      </c>
      <c r="AZ46" s="1203">
        <v>0</v>
      </c>
      <c r="BA46" s="1203">
        <v>0</v>
      </c>
      <c r="BB46" s="1203">
        <v>0</v>
      </c>
      <c r="BC46" s="1203">
        <v>0</v>
      </c>
      <c r="BD46" s="1204">
        <v>36.456972360000002</v>
      </c>
      <c r="BE46" s="1203">
        <v>542.76266637000003</v>
      </c>
      <c r="BF46" s="1203">
        <v>0</v>
      </c>
      <c r="BG46" s="1205">
        <v>0</v>
      </c>
      <c r="BH46" s="1203">
        <v>1181.544283</v>
      </c>
      <c r="BI46" s="1203">
        <v>1805.65</v>
      </c>
      <c r="BJ46" s="1205">
        <v>34.516686</v>
      </c>
      <c r="BK46" s="1203">
        <v>0</v>
      </c>
      <c r="BL46" s="1203">
        <v>0</v>
      </c>
      <c r="BM46" s="1204">
        <v>0</v>
      </c>
      <c r="BN46" s="1203">
        <v>5060.4777940799995</v>
      </c>
      <c r="BO46" s="1203">
        <v>0</v>
      </c>
      <c r="BP46" s="1205">
        <v>0</v>
      </c>
    </row>
    <row r="47" spans="1:72" s="1022" customFormat="1" ht="15.75">
      <c r="A47" s="1087" t="s">
        <v>959</v>
      </c>
      <c r="B47" s="1200">
        <v>0</v>
      </c>
      <c r="C47" s="1200">
        <v>0</v>
      </c>
      <c r="D47" s="1200">
        <v>0</v>
      </c>
      <c r="E47" s="1200">
        <v>0</v>
      </c>
      <c r="F47" s="1200">
        <v>0</v>
      </c>
      <c r="G47" s="1200">
        <v>0</v>
      </c>
      <c r="H47" s="1200">
        <v>0</v>
      </c>
      <c r="I47" s="1200">
        <v>0</v>
      </c>
      <c r="J47" s="1200">
        <v>0</v>
      </c>
      <c r="K47" s="1200">
        <v>0</v>
      </c>
      <c r="L47" s="1200">
        <v>0</v>
      </c>
      <c r="M47" s="1200">
        <v>0</v>
      </c>
      <c r="N47" s="1200">
        <v>0</v>
      </c>
      <c r="O47" s="1200">
        <v>0</v>
      </c>
      <c r="P47" s="1200">
        <v>0</v>
      </c>
      <c r="Q47" s="1200">
        <v>0</v>
      </c>
      <c r="R47" s="1200">
        <v>0</v>
      </c>
      <c r="S47" s="1200">
        <v>0</v>
      </c>
      <c r="T47" s="1200">
        <v>0</v>
      </c>
      <c r="U47" s="1200">
        <v>0</v>
      </c>
      <c r="V47" s="1200">
        <v>0</v>
      </c>
      <c r="W47" s="1200">
        <v>0</v>
      </c>
      <c r="X47" s="1200">
        <v>0</v>
      </c>
      <c r="Y47" s="1200">
        <v>0</v>
      </c>
      <c r="Z47" s="1200">
        <v>0</v>
      </c>
      <c r="AA47" s="1200">
        <v>0</v>
      </c>
      <c r="AB47" s="1200">
        <v>0</v>
      </c>
      <c r="AC47" s="1200">
        <v>0</v>
      </c>
      <c r="AD47" s="1200">
        <v>0</v>
      </c>
      <c r="AE47" s="1200">
        <v>0</v>
      </c>
      <c r="AF47" s="1200">
        <v>0</v>
      </c>
      <c r="AG47" s="1200">
        <v>0</v>
      </c>
      <c r="AH47" s="1200">
        <v>0</v>
      </c>
      <c r="AI47" s="1200">
        <v>0</v>
      </c>
      <c r="AJ47" s="1200">
        <v>0</v>
      </c>
      <c r="AK47" s="1200">
        <v>0</v>
      </c>
      <c r="AL47" s="1200">
        <v>0</v>
      </c>
      <c r="AM47" s="1200">
        <v>0</v>
      </c>
      <c r="AN47" s="1200">
        <v>0</v>
      </c>
      <c r="AO47" s="1200">
        <v>0</v>
      </c>
      <c r="AP47" s="1200">
        <v>0</v>
      </c>
      <c r="AQ47" s="1200">
        <v>0</v>
      </c>
      <c r="AR47" s="1200">
        <v>0</v>
      </c>
      <c r="AS47" s="1200">
        <v>0</v>
      </c>
      <c r="AT47" s="1200">
        <v>0</v>
      </c>
      <c r="AU47" s="1200">
        <v>0</v>
      </c>
      <c r="AV47" s="1200">
        <v>0</v>
      </c>
      <c r="AW47" s="1200">
        <v>0</v>
      </c>
      <c r="AX47" s="1200">
        <v>0</v>
      </c>
      <c r="AY47" s="1200">
        <v>0</v>
      </c>
      <c r="AZ47" s="1200">
        <v>0</v>
      </c>
      <c r="BA47" s="1200">
        <v>0</v>
      </c>
      <c r="BB47" s="1200">
        <v>0</v>
      </c>
      <c r="BC47" s="1200">
        <v>0</v>
      </c>
      <c r="BD47" s="1201">
        <v>0</v>
      </c>
      <c r="BE47" s="1200">
        <v>0</v>
      </c>
      <c r="BF47" s="1200">
        <v>0</v>
      </c>
      <c r="BG47" s="1202">
        <v>0</v>
      </c>
      <c r="BH47" s="1200">
        <v>0</v>
      </c>
      <c r="BI47" s="1200">
        <v>0</v>
      </c>
      <c r="BJ47" s="1202">
        <v>0</v>
      </c>
      <c r="BK47" s="1200">
        <v>0</v>
      </c>
      <c r="BL47" s="1200">
        <v>0</v>
      </c>
      <c r="BM47" s="1201">
        <v>0</v>
      </c>
      <c r="BN47" s="1200">
        <v>0</v>
      </c>
      <c r="BO47" s="1200">
        <v>0</v>
      </c>
      <c r="BP47" s="1202">
        <v>0</v>
      </c>
      <c r="BQ47" s="964"/>
      <c r="BR47" s="964"/>
      <c r="BS47" s="964"/>
      <c r="BT47" s="964"/>
    </row>
    <row r="48" spans="1:72" ht="15.75">
      <c r="A48" s="1087" t="s">
        <v>960</v>
      </c>
      <c r="B48" s="1200">
        <v>0</v>
      </c>
      <c r="C48" s="1200">
        <v>0</v>
      </c>
      <c r="D48" s="1200">
        <v>0</v>
      </c>
      <c r="E48" s="1200">
        <v>0</v>
      </c>
      <c r="F48" s="1200">
        <v>0</v>
      </c>
      <c r="G48" s="1200">
        <v>0</v>
      </c>
      <c r="H48" s="1200">
        <v>0</v>
      </c>
      <c r="I48" s="1200">
        <v>0</v>
      </c>
      <c r="J48" s="1200">
        <v>0</v>
      </c>
      <c r="K48" s="1200">
        <v>0</v>
      </c>
      <c r="L48" s="1200">
        <v>0</v>
      </c>
      <c r="M48" s="1200">
        <v>0</v>
      </c>
      <c r="N48" s="1200">
        <v>0</v>
      </c>
      <c r="O48" s="1200">
        <v>0</v>
      </c>
      <c r="P48" s="1200">
        <v>0</v>
      </c>
      <c r="Q48" s="1200">
        <v>0</v>
      </c>
      <c r="R48" s="1200">
        <v>0</v>
      </c>
      <c r="S48" s="1200">
        <v>0</v>
      </c>
      <c r="T48" s="1200">
        <v>0</v>
      </c>
      <c r="U48" s="1200">
        <v>0</v>
      </c>
      <c r="V48" s="1200">
        <v>0</v>
      </c>
      <c r="W48" s="1200">
        <v>0</v>
      </c>
      <c r="X48" s="1200">
        <v>1600.31997</v>
      </c>
      <c r="Y48" s="1200">
        <v>0</v>
      </c>
      <c r="Z48" s="1200">
        <v>0</v>
      </c>
      <c r="AA48" s="1200">
        <v>0</v>
      </c>
      <c r="AB48" s="1200">
        <v>0</v>
      </c>
      <c r="AC48" s="1200">
        <v>0</v>
      </c>
      <c r="AD48" s="1200">
        <v>1926.4478959999999</v>
      </c>
      <c r="AE48" s="1200">
        <v>2397.2057889000002</v>
      </c>
      <c r="AF48" s="1200">
        <v>0</v>
      </c>
      <c r="AG48" s="1200">
        <v>19636.5</v>
      </c>
      <c r="AH48" s="1200">
        <v>0</v>
      </c>
      <c r="AI48" s="1200">
        <v>0</v>
      </c>
      <c r="AJ48" s="1200">
        <v>5.3511049999999996</v>
      </c>
      <c r="AK48" s="1200">
        <v>0</v>
      </c>
      <c r="AL48" s="1200">
        <v>0</v>
      </c>
      <c r="AM48" s="1200">
        <v>0</v>
      </c>
      <c r="AN48" s="1200">
        <v>0</v>
      </c>
      <c r="AO48" s="1200">
        <v>3400</v>
      </c>
      <c r="AP48" s="1200">
        <v>0</v>
      </c>
      <c r="AQ48" s="1200">
        <v>0</v>
      </c>
      <c r="AR48" s="1200">
        <v>30873.692547999999</v>
      </c>
      <c r="AS48" s="1200">
        <v>18789.627931999999</v>
      </c>
      <c r="AT48" s="1200">
        <v>20235.002899999999</v>
      </c>
      <c r="AU48" s="1200">
        <v>0</v>
      </c>
      <c r="AV48" s="1200">
        <v>0</v>
      </c>
      <c r="AW48" s="1200">
        <v>0</v>
      </c>
      <c r="AX48" s="1200">
        <v>0</v>
      </c>
      <c r="AY48" s="1200">
        <v>0</v>
      </c>
      <c r="AZ48" s="1200">
        <v>0</v>
      </c>
      <c r="BA48" s="1200">
        <v>0</v>
      </c>
      <c r="BB48" s="1200">
        <v>0</v>
      </c>
      <c r="BC48" s="1200">
        <v>0</v>
      </c>
      <c r="BD48" s="1201">
        <v>36.456972360000002</v>
      </c>
      <c r="BE48" s="1200">
        <v>542.76266637000003</v>
      </c>
      <c r="BF48" s="1200">
        <v>0</v>
      </c>
      <c r="BG48" s="1202">
        <v>0</v>
      </c>
      <c r="BH48" s="1200">
        <v>1181.544283</v>
      </c>
      <c r="BI48" s="1200">
        <v>1805.65</v>
      </c>
      <c r="BJ48" s="1202">
        <v>34.516686</v>
      </c>
      <c r="BK48" s="1200">
        <v>0</v>
      </c>
      <c r="BL48" s="1200">
        <v>0</v>
      </c>
      <c r="BM48" s="1201">
        <v>0</v>
      </c>
      <c r="BN48" s="1200">
        <v>5060.4777940799995</v>
      </c>
      <c r="BO48" s="1200">
        <v>0</v>
      </c>
      <c r="BP48" s="1202">
        <v>0</v>
      </c>
      <c r="BR48" s="1022"/>
      <c r="BS48" s="1022"/>
      <c r="BT48" s="1022"/>
    </row>
    <row r="49" spans="1:72" ht="15.75">
      <c r="A49" s="1090"/>
      <c r="B49" s="1200"/>
      <c r="C49" s="1200"/>
      <c r="D49" s="1200"/>
      <c r="E49" s="1200"/>
      <c r="F49" s="1200"/>
      <c r="G49" s="1200"/>
      <c r="H49" s="1200"/>
      <c r="I49" s="1200"/>
      <c r="J49" s="1200"/>
      <c r="K49" s="1200"/>
      <c r="L49" s="1200"/>
      <c r="M49" s="1200"/>
      <c r="N49" s="1200"/>
      <c r="O49" s="1200"/>
      <c r="P49" s="1200"/>
      <c r="Q49" s="1200"/>
      <c r="R49" s="1200"/>
      <c r="S49" s="1200"/>
      <c r="T49" s="1200"/>
      <c r="U49" s="1200"/>
      <c r="V49" s="1200"/>
      <c r="W49" s="1200"/>
      <c r="X49" s="1200"/>
      <c r="Y49" s="1200"/>
      <c r="Z49" s="1200"/>
      <c r="AA49" s="1200"/>
      <c r="AB49" s="1200"/>
      <c r="AC49" s="1200"/>
      <c r="AD49" s="1200"/>
      <c r="AE49" s="1200"/>
      <c r="AF49" s="1200"/>
      <c r="AG49" s="1200"/>
      <c r="AH49" s="1200"/>
      <c r="AI49" s="1200"/>
      <c r="AJ49" s="1200"/>
      <c r="AK49" s="1200"/>
      <c r="AL49" s="1200"/>
      <c r="AM49" s="1200"/>
      <c r="AN49" s="1200"/>
      <c r="AO49" s="1200"/>
      <c r="AP49" s="1200"/>
      <c r="AQ49" s="1200"/>
      <c r="AR49" s="1200"/>
      <c r="AS49" s="1200">
        <v>0</v>
      </c>
      <c r="AT49" s="1200">
        <v>0</v>
      </c>
      <c r="AU49" s="1200"/>
      <c r="AV49" s="1200"/>
      <c r="AW49" s="1200"/>
      <c r="AX49" s="1200"/>
      <c r="AY49" s="1200"/>
      <c r="AZ49" s="1200"/>
      <c r="BA49" s="1200"/>
      <c r="BB49" s="1200"/>
      <c r="BC49" s="1200"/>
      <c r="BD49" s="1201"/>
      <c r="BE49" s="1200"/>
      <c r="BF49" s="1200"/>
      <c r="BG49" s="1202"/>
      <c r="BH49" s="1200"/>
      <c r="BI49" s="1200"/>
      <c r="BJ49" s="1202"/>
      <c r="BK49" s="1200"/>
      <c r="BL49" s="1200"/>
      <c r="BM49" s="1201"/>
      <c r="BN49" s="1200"/>
      <c r="BO49" s="1200"/>
      <c r="BP49" s="1202"/>
      <c r="BQ49" s="1022"/>
    </row>
    <row r="50" spans="1:72" ht="15.75">
      <c r="A50" s="1081" t="s">
        <v>961</v>
      </c>
      <c r="B50" s="1203">
        <v>35691.628365999997</v>
      </c>
      <c r="C50" s="1203">
        <v>34700.917501909993</v>
      </c>
      <c r="D50" s="1203">
        <v>35027.098876709999</v>
      </c>
      <c r="E50" s="1203">
        <v>35237.268777159996</v>
      </c>
      <c r="F50" s="1203">
        <v>34659.681434529994</v>
      </c>
      <c r="G50" s="1203">
        <v>34562.37481881</v>
      </c>
      <c r="H50" s="1203">
        <v>34215.329642769997</v>
      </c>
      <c r="I50" s="1203">
        <v>34574.198334100001</v>
      </c>
      <c r="J50" s="1203">
        <v>32416.057118679997</v>
      </c>
      <c r="K50" s="1203">
        <v>32469.742053919999</v>
      </c>
      <c r="L50" s="1203">
        <v>35482.709605279997</v>
      </c>
      <c r="M50" s="1203">
        <v>34616.932847930002</v>
      </c>
      <c r="N50" s="1203">
        <v>37430.784454610002</v>
      </c>
      <c r="O50" s="1203">
        <v>40387.901862339997</v>
      </c>
      <c r="P50" s="1203">
        <v>42649.678206080003</v>
      </c>
      <c r="Q50" s="1203">
        <v>41640.411389369998</v>
      </c>
      <c r="R50" s="1203">
        <v>41104.346585790001</v>
      </c>
      <c r="S50" s="1203">
        <v>40961.911786690005</v>
      </c>
      <c r="T50" s="1203">
        <v>42660.959817729992</v>
      </c>
      <c r="U50" s="1203">
        <v>43798.072535310006</v>
      </c>
      <c r="V50" s="1203">
        <v>45773.054050179991</v>
      </c>
      <c r="W50" s="1203">
        <v>45070.718499809998</v>
      </c>
      <c r="X50" s="1203">
        <v>90074.606068359994</v>
      </c>
      <c r="Y50" s="1203">
        <v>91736.583595580014</v>
      </c>
      <c r="Z50" s="1203">
        <v>93146.332780249999</v>
      </c>
      <c r="AA50" s="1203">
        <v>89094.108586170012</v>
      </c>
      <c r="AB50" s="1203">
        <v>88716.480099830005</v>
      </c>
      <c r="AC50" s="1203">
        <v>88343.215561259989</v>
      </c>
      <c r="AD50" s="1203">
        <v>86085.770858360003</v>
      </c>
      <c r="AE50" s="1203">
        <v>85305.71852876</v>
      </c>
      <c r="AF50" s="1203">
        <v>87786.535219939993</v>
      </c>
      <c r="AG50" s="1203">
        <v>90742.12761091</v>
      </c>
      <c r="AH50" s="1203">
        <v>89409.499333999993</v>
      </c>
      <c r="AI50" s="1203">
        <v>89738.252739819989</v>
      </c>
      <c r="AJ50" s="1203">
        <v>101369.31579079</v>
      </c>
      <c r="AK50" s="1203">
        <v>102004.35721141002</v>
      </c>
      <c r="AL50" s="1203">
        <v>102484.27127822</v>
      </c>
      <c r="AM50" s="1203">
        <v>103441.97579935999</v>
      </c>
      <c r="AN50" s="1203">
        <v>103598.93356270001</v>
      </c>
      <c r="AO50" s="1203">
        <v>104309.30846048999</v>
      </c>
      <c r="AP50" s="1203">
        <v>107152.44745414</v>
      </c>
      <c r="AQ50" s="1203">
        <v>107147.88742787</v>
      </c>
      <c r="AR50" s="1203">
        <v>108020.1512027</v>
      </c>
      <c r="AS50" s="1203">
        <v>109524.94513643999</v>
      </c>
      <c r="AT50" s="1203">
        <v>109461.95555933</v>
      </c>
      <c r="AU50" s="1203">
        <v>103213.49763939</v>
      </c>
      <c r="AV50" s="1203">
        <v>112318.31460934001</v>
      </c>
      <c r="AW50" s="1203">
        <v>112940.11429667</v>
      </c>
      <c r="AX50" s="1203">
        <v>116922.49877566</v>
      </c>
      <c r="AY50" s="1203">
        <v>120989.75301736999</v>
      </c>
      <c r="AZ50" s="1203">
        <v>135179.09735137</v>
      </c>
      <c r="BA50" s="1203">
        <v>134284.08079638</v>
      </c>
      <c r="BB50" s="1203">
        <v>134233.88788502</v>
      </c>
      <c r="BC50" s="1203">
        <v>133352.26402783001</v>
      </c>
      <c r="BD50" s="1204">
        <v>132405.68280563</v>
      </c>
      <c r="BE50" s="1203">
        <v>132307.28732194001</v>
      </c>
      <c r="BF50" s="1203">
        <v>132826.8947603</v>
      </c>
      <c r="BG50" s="1205">
        <v>131911.6653968</v>
      </c>
      <c r="BH50" s="1203">
        <v>143135.64578314</v>
      </c>
      <c r="BI50" s="1203">
        <v>144847.86775662002</v>
      </c>
      <c r="BJ50" s="1205">
        <v>142300.88203661001</v>
      </c>
      <c r="BK50" s="1203">
        <v>150756.17561802999</v>
      </c>
      <c r="BL50" s="1203">
        <v>147980.39486556</v>
      </c>
      <c r="BM50" s="1204">
        <v>146731.47938574001</v>
      </c>
      <c r="BN50" s="1203">
        <v>145901.16102486002</v>
      </c>
      <c r="BO50" s="1203">
        <v>145868.92938511001</v>
      </c>
      <c r="BP50" s="1205">
        <v>146180.07475871002</v>
      </c>
    </row>
    <row r="51" spans="1:72" ht="15.75">
      <c r="A51" s="1087" t="s">
        <v>143</v>
      </c>
      <c r="B51" s="1200">
        <v>17794.793730000001</v>
      </c>
      <c r="C51" s="1200">
        <v>17794.793730000001</v>
      </c>
      <c r="D51" s="1200">
        <v>17794.793730000001</v>
      </c>
      <c r="E51" s="1200">
        <v>17794.793730000001</v>
      </c>
      <c r="F51" s="1200">
        <v>17794.793729989997</v>
      </c>
      <c r="G51" s="1200">
        <v>17794.793729989997</v>
      </c>
      <c r="H51" s="1200">
        <v>17794.793729989997</v>
      </c>
      <c r="I51" s="1200">
        <v>17794.793124380001</v>
      </c>
      <c r="J51" s="1200">
        <v>17794.793729989997</v>
      </c>
      <c r="K51" s="1200">
        <v>17794.793729989997</v>
      </c>
      <c r="L51" s="1200">
        <v>17794.793729989997</v>
      </c>
      <c r="M51" s="1200">
        <v>17794.793730000001</v>
      </c>
      <c r="N51" s="1200">
        <v>20794.793729989997</v>
      </c>
      <c r="O51" s="1200">
        <v>20794.793729989997</v>
      </c>
      <c r="P51" s="1200">
        <v>20794.793729989997</v>
      </c>
      <c r="Q51" s="1200">
        <v>20794.793730000001</v>
      </c>
      <c r="R51" s="1200">
        <v>20794.793730000001</v>
      </c>
      <c r="S51" s="1200">
        <v>20794.793730000001</v>
      </c>
      <c r="T51" s="1200">
        <v>20794.793730000001</v>
      </c>
      <c r="U51" s="1200">
        <v>20794.793730000001</v>
      </c>
      <c r="V51" s="1200">
        <v>20794.793730000001</v>
      </c>
      <c r="W51" s="1200">
        <v>20794.793730000001</v>
      </c>
      <c r="X51" s="1200">
        <v>30054.262237999999</v>
      </c>
      <c r="Y51" s="1200">
        <v>30146.917011000001</v>
      </c>
      <c r="Z51" s="1200">
        <v>30146.917011000001</v>
      </c>
      <c r="AA51" s="1200">
        <v>30146.917011000001</v>
      </c>
      <c r="AB51" s="1200">
        <v>30146.917011000001</v>
      </c>
      <c r="AC51" s="1200">
        <v>30146.917011000001</v>
      </c>
      <c r="AD51" s="1200">
        <v>30146.917011000001</v>
      </c>
      <c r="AE51" s="1200">
        <v>30146.917011000001</v>
      </c>
      <c r="AF51" s="1200">
        <v>30146.917011000001</v>
      </c>
      <c r="AG51" s="1200">
        <v>30146.917011000001</v>
      </c>
      <c r="AH51" s="1200">
        <v>30146.917011000001</v>
      </c>
      <c r="AI51" s="1200">
        <v>30146.917011000001</v>
      </c>
      <c r="AJ51" s="1200">
        <v>30146.917011000001</v>
      </c>
      <c r="AK51" s="1200">
        <v>30146.917011000001</v>
      </c>
      <c r="AL51" s="1200">
        <v>30146.917011000001</v>
      </c>
      <c r="AM51" s="1200">
        <v>30146.917011000001</v>
      </c>
      <c r="AN51" s="1200">
        <v>30146.917011000001</v>
      </c>
      <c r="AO51" s="1200">
        <v>30146.917011000001</v>
      </c>
      <c r="AP51" s="1200">
        <v>30146.917011000001</v>
      </c>
      <c r="AQ51" s="1200">
        <v>30146.917011000001</v>
      </c>
      <c r="AR51" s="1200">
        <v>30146.917011000001</v>
      </c>
      <c r="AS51" s="1200">
        <v>30146.917011000001</v>
      </c>
      <c r="AT51" s="1200">
        <v>30146.917012000002</v>
      </c>
      <c r="AU51" s="1200">
        <v>30146.917012000002</v>
      </c>
      <c r="AV51" s="1200">
        <v>30146.917011000001</v>
      </c>
      <c r="AW51" s="1200">
        <v>30146.917011000001</v>
      </c>
      <c r="AX51" s="1200">
        <v>30146.917011000001</v>
      </c>
      <c r="AY51" s="1200">
        <v>30146.917011000001</v>
      </c>
      <c r="AZ51" s="1200">
        <v>46146.917013999999</v>
      </c>
      <c r="BA51" s="1200">
        <v>46146.917013999999</v>
      </c>
      <c r="BB51" s="1200">
        <v>46146.917013999999</v>
      </c>
      <c r="BC51" s="1200">
        <v>46146.917013999999</v>
      </c>
      <c r="BD51" s="1201">
        <v>46146.917013999999</v>
      </c>
      <c r="BE51" s="1200">
        <v>46146.917013999999</v>
      </c>
      <c r="BF51" s="1200">
        <v>46146.917013999999</v>
      </c>
      <c r="BG51" s="1202">
        <v>46146.917013999999</v>
      </c>
      <c r="BH51" s="1200">
        <v>46146.917013999999</v>
      </c>
      <c r="BI51" s="1200">
        <v>46146.917013999999</v>
      </c>
      <c r="BJ51" s="1202">
        <v>46146.917013999999</v>
      </c>
      <c r="BK51" s="1200">
        <v>46146.917013999999</v>
      </c>
      <c r="BL51" s="1200">
        <v>46146.917013999999</v>
      </c>
      <c r="BM51" s="1201">
        <v>46146.917013999999</v>
      </c>
      <c r="BN51" s="1200">
        <v>45185.539965000004</v>
      </c>
      <c r="BO51" s="1200">
        <v>45185.539965000004</v>
      </c>
      <c r="BP51" s="1202">
        <v>45185.539965000004</v>
      </c>
    </row>
    <row r="52" spans="1:72" ht="15.75">
      <c r="A52" s="1087" t="s">
        <v>962</v>
      </c>
      <c r="B52" s="1200">
        <v>17005.612726050003</v>
      </c>
      <c r="C52" s="1200">
        <v>15995.123959909997</v>
      </c>
      <c r="D52" s="1200">
        <v>16313.62312181</v>
      </c>
      <c r="E52" s="1200">
        <v>16490.82085353</v>
      </c>
      <c r="F52" s="1200">
        <v>15896.144681909998</v>
      </c>
      <c r="G52" s="1200">
        <v>15764.314938699999</v>
      </c>
      <c r="H52" s="1200">
        <v>15396.529711869998</v>
      </c>
      <c r="I52" s="1200">
        <v>15735.67517705</v>
      </c>
      <c r="J52" s="1200">
        <v>13558.49282039</v>
      </c>
      <c r="K52" s="1200">
        <v>13652.217018039999</v>
      </c>
      <c r="L52" s="1200">
        <v>16643.4044589</v>
      </c>
      <c r="M52" s="1200">
        <v>15756.342543710001</v>
      </c>
      <c r="N52" s="1200">
        <v>15426.936257420002</v>
      </c>
      <c r="O52" s="1200">
        <v>18360.333086319999</v>
      </c>
      <c r="P52" s="1200">
        <v>20594.798005280001</v>
      </c>
      <c r="Q52" s="1200">
        <v>19564.277723930001</v>
      </c>
      <c r="R52" s="1200">
        <v>19006.79174624</v>
      </c>
      <c r="S52" s="1200">
        <v>18840.127499740003</v>
      </c>
      <c r="T52" s="1200">
        <v>20513.749992199995</v>
      </c>
      <c r="U52" s="1200">
        <v>21626.251842379999</v>
      </c>
      <c r="V52" s="1200">
        <v>23565.567309259997</v>
      </c>
      <c r="W52" s="1200">
        <v>22879.928093830003</v>
      </c>
      <c r="X52" s="1200">
        <v>56364.372557940005</v>
      </c>
      <c r="Y52" s="1200">
        <v>58928.884562260006</v>
      </c>
      <c r="Z52" s="1200">
        <v>59856.514722550004</v>
      </c>
      <c r="AA52" s="1200">
        <v>54665.047699349998</v>
      </c>
      <c r="AB52" s="1200">
        <v>54082.459245710001</v>
      </c>
      <c r="AC52" s="1200">
        <v>54418.831613229995</v>
      </c>
      <c r="AD52" s="1200">
        <v>51063.91240044</v>
      </c>
      <c r="AE52" s="1200">
        <v>49808.844515080003</v>
      </c>
      <c r="AF52" s="1200">
        <v>52192.781342739996</v>
      </c>
      <c r="AG52" s="1200">
        <v>53490.213110870005</v>
      </c>
      <c r="AH52" s="1200">
        <v>52011.073457619997</v>
      </c>
      <c r="AI52" s="1200">
        <v>52865.301263460002</v>
      </c>
      <c r="AJ52" s="1200">
        <v>64458.779419669998</v>
      </c>
      <c r="AK52" s="1200">
        <v>65090.311817099995</v>
      </c>
      <c r="AL52" s="1200">
        <v>65525.399242040003</v>
      </c>
      <c r="AM52" s="1200">
        <v>66789.472529229999</v>
      </c>
      <c r="AN52" s="1200">
        <v>66800.571405690003</v>
      </c>
      <c r="AO52" s="1200">
        <v>67325.298101449996</v>
      </c>
      <c r="AP52" s="1200">
        <v>69916.869946439998</v>
      </c>
      <c r="AQ52" s="1200">
        <v>69731.557714719995</v>
      </c>
      <c r="AR52" s="1200">
        <v>70921.616312459984</v>
      </c>
      <c r="AS52" s="1200">
        <v>71933.988763959991</v>
      </c>
      <c r="AT52" s="1200">
        <v>74022.414645779994</v>
      </c>
      <c r="AU52" s="1200">
        <v>63153.497212379996</v>
      </c>
      <c r="AV52" s="1200">
        <v>71901.550693109995</v>
      </c>
      <c r="AW52" s="1200">
        <v>72054.693440210001</v>
      </c>
      <c r="AX52" s="1200">
        <v>75796.46053697</v>
      </c>
      <c r="AY52" s="1200">
        <v>78959.093793360007</v>
      </c>
      <c r="AZ52" s="1200">
        <v>76707.409452200009</v>
      </c>
      <c r="BA52" s="1200">
        <v>76379.503616290007</v>
      </c>
      <c r="BB52" s="1200">
        <v>76107.520167930008</v>
      </c>
      <c r="BC52" s="1200">
        <v>74946.049658650008</v>
      </c>
      <c r="BD52" s="1201">
        <v>73884.797545330017</v>
      </c>
      <c r="BE52" s="1200">
        <v>73847.280856170008</v>
      </c>
      <c r="BF52" s="1200">
        <v>74060.764627220007</v>
      </c>
      <c r="BG52" s="1202">
        <v>72962.753562680009</v>
      </c>
      <c r="BH52" s="1200">
        <v>84009.688616290005</v>
      </c>
      <c r="BI52" s="1200">
        <v>85364.292249580001</v>
      </c>
      <c r="BJ52" s="1202">
        <v>82498.465898230017</v>
      </c>
      <c r="BK52" s="1200">
        <v>90746.361080579998</v>
      </c>
      <c r="BL52" s="1200">
        <v>87948.784467699996</v>
      </c>
      <c r="BM52" s="1201">
        <v>86438.255652090011</v>
      </c>
      <c r="BN52" s="1200">
        <v>86421.180427490006</v>
      </c>
      <c r="BO52" s="1200">
        <v>86059.887286140001</v>
      </c>
      <c r="BP52" s="1202">
        <v>86112.092732780016</v>
      </c>
    </row>
    <row r="53" spans="1:72" ht="15.75">
      <c r="A53" s="1087" t="s">
        <v>963</v>
      </c>
      <c r="B53" s="1200">
        <v>835.45760195000003</v>
      </c>
      <c r="C53" s="1200">
        <v>855.01081099999999</v>
      </c>
      <c r="D53" s="1200">
        <v>862.45823789999997</v>
      </c>
      <c r="E53" s="1200">
        <v>895.91982363</v>
      </c>
      <c r="F53" s="1200">
        <v>912.67855363000001</v>
      </c>
      <c r="G53" s="1200">
        <v>947.2016811200001</v>
      </c>
      <c r="H53" s="1200">
        <v>967.94173190999982</v>
      </c>
      <c r="I53" s="1200">
        <v>987.66556366999987</v>
      </c>
      <c r="J53" s="1200">
        <v>1006.7060993</v>
      </c>
      <c r="K53" s="1200">
        <v>966.6668368899999</v>
      </c>
      <c r="L53" s="1200">
        <v>987.63584738999987</v>
      </c>
      <c r="M53" s="1200">
        <v>1008.92100522</v>
      </c>
      <c r="N53" s="1200">
        <v>1030.53468185</v>
      </c>
      <c r="O53" s="1200">
        <v>1054.25526068</v>
      </c>
      <c r="P53" s="1200">
        <v>1077.0340874600001</v>
      </c>
      <c r="Q53" s="1200">
        <v>1099.1360320899998</v>
      </c>
      <c r="R53" s="1200">
        <v>1120.5572062000001</v>
      </c>
      <c r="S53" s="1200">
        <v>1144.7866536000001</v>
      </c>
      <c r="T53" s="1200">
        <v>1170.2121921800001</v>
      </c>
      <c r="U53" s="1200">
        <v>1194.8230605800002</v>
      </c>
      <c r="V53" s="1200">
        <v>1218.6569810800002</v>
      </c>
      <c r="W53" s="1200">
        <v>1201.96064514</v>
      </c>
      <c r="X53" s="1200">
        <v>3468.7340345800003</v>
      </c>
      <c r="Y53" s="1200">
        <v>1900.51316402</v>
      </c>
      <c r="Z53" s="1200">
        <v>2382.6321883999999</v>
      </c>
      <c r="AA53" s="1200">
        <v>3528.5439795200004</v>
      </c>
      <c r="AB53" s="1200">
        <v>3735.7810618200006</v>
      </c>
      <c r="AC53" s="1200">
        <v>2989.11639973</v>
      </c>
      <c r="AD53" s="1200">
        <v>4802.7218969200003</v>
      </c>
      <c r="AE53" s="1200">
        <v>4345.0432627299997</v>
      </c>
      <c r="AF53" s="1200">
        <v>3660.6983596400005</v>
      </c>
      <c r="AG53" s="1200">
        <v>5322.0158235500003</v>
      </c>
      <c r="AH53" s="1200">
        <v>5462.1303250800011</v>
      </c>
      <c r="AI53" s="1200">
        <v>4930.6404875799999</v>
      </c>
      <c r="AJ53" s="1200">
        <v>4937.9869488000004</v>
      </c>
      <c r="AK53" s="1200">
        <v>4931.9945575699994</v>
      </c>
      <c r="AL53" s="1200">
        <v>4908.7979660599995</v>
      </c>
      <c r="AM53" s="1200">
        <v>4982.0324003699998</v>
      </c>
      <c r="AN53" s="1200">
        <v>5149.7153820200001</v>
      </c>
      <c r="AO53" s="1200">
        <v>5322.4082375600001</v>
      </c>
      <c r="AP53" s="1200">
        <v>5580.2024499300005</v>
      </c>
      <c r="AQ53" s="1200">
        <v>5759.8628753099993</v>
      </c>
      <c r="AR53" s="1200">
        <v>4921.1458614100002</v>
      </c>
      <c r="AS53" s="1200">
        <v>4777.7665419499999</v>
      </c>
      <c r="AT53" s="1200">
        <v>2583.1985688199998</v>
      </c>
      <c r="AU53" s="1200">
        <v>5510.5248226199992</v>
      </c>
      <c r="AV53" s="1200">
        <v>5038.7389315199998</v>
      </c>
      <c r="AW53" s="1200">
        <v>5422.0996449800004</v>
      </c>
      <c r="AX53" s="1200">
        <v>5732.1007300000001</v>
      </c>
      <c r="AY53" s="1200">
        <v>5730.4101985300003</v>
      </c>
      <c r="AZ53" s="1200">
        <v>6030.7362398899995</v>
      </c>
      <c r="BA53" s="1200">
        <v>5371.4063650899998</v>
      </c>
      <c r="BB53" s="1200">
        <v>5591.5482323899996</v>
      </c>
      <c r="BC53" s="1200">
        <v>5838.0865680199995</v>
      </c>
      <c r="BD53" s="1201">
        <v>6130.9394147900002</v>
      </c>
      <c r="BE53" s="1200">
        <v>6115.3651192000007</v>
      </c>
      <c r="BF53" s="1200">
        <v>6356.8770995100003</v>
      </c>
      <c r="BG53" s="1202">
        <v>6475.2995135699994</v>
      </c>
      <c r="BH53" s="1200">
        <v>9001.0117179600002</v>
      </c>
      <c r="BI53" s="1200">
        <v>9216.4336184000022</v>
      </c>
      <c r="BJ53" s="1202">
        <v>9405.7502146200004</v>
      </c>
      <c r="BK53" s="1200">
        <v>9615.1597284700019</v>
      </c>
      <c r="BL53" s="1200">
        <v>9827.7749625400011</v>
      </c>
      <c r="BM53" s="1201">
        <v>10079.23486318</v>
      </c>
      <c r="BN53" s="1200">
        <v>10175.9422092</v>
      </c>
      <c r="BO53" s="1200">
        <v>10422.86307021</v>
      </c>
      <c r="BP53" s="1202">
        <v>10627.51385352</v>
      </c>
    </row>
    <row r="54" spans="1:72" s="1022" customFormat="1" ht="15.75">
      <c r="A54" s="1087" t="s">
        <v>964</v>
      </c>
      <c r="B54" s="1200">
        <v>0</v>
      </c>
      <c r="C54" s="1200">
        <v>0</v>
      </c>
      <c r="D54" s="1200">
        <v>0</v>
      </c>
      <c r="E54" s="1200">
        <v>0</v>
      </c>
      <c r="F54" s="1200">
        <v>0</v>
      </c>
      <c r="G54" s="1200">
        <v>0</v>
      </c>
      <c r="H54" s="1200">
        <v>0</v>
      </c>
      <c r="I54" s="1200">
        <v>0</v>
      </c>
      <c r="J54" s="1200">
        <v>0</v>
      </c>
      <c r="K54" s="1200">
        <v>0</v>
      </c>
      <c r="L54" s="1200">
        <v>0</v>
      </c>
      <c r="M54" s="1200">
        <v>0</v>
      </c>
      <c r="N54" s="1200">
        <v>0</v>
      </c>
      <c r="O54" s="1200">
        <v>0</v>
      </c>
      <c r="P54" s="1200">
        <v>0</v>
      </c>
      <c r="Q54" s="1200">
        <v>0</v>
      </c>
      <c r="R54" s="1200">
        <v>0</v>
      </c>
      <c r="S54" s="1200">
        <v>0</v>
      </c>
      <c r="T54" s="1200">
        <v>0</v>
      </c>
      <c r="U54" s="1200">
        <v>0</v>
      </c>
      <c r="V54" s="1200">
        <v>0</v>
      </c>
      <c r="W54" s="1200">
        <v>0</v>
      </c>
      <c r="X54" s="1200">
        <v>0</v>
      </c>
      <c r="Y54" s="1200">
        <v>0</v>
      </c>
      <c r="Z54" s="1200">
        <v>0</v>
      </c>
      <c r="AA54" s="1200">
        <v>0</v>
      </c>
      <c r="AB54" s="1200">
        <v>0</v>
      </c>
      <c r="AC54" s="1200">
        <v>0</v>
      </c>
      <c r="AD54" s="1200">
        <v>0</v>
      </c>
      <c r="AE54" s="1200">
        <v>0</v>
      </c>
      <c r="AF54" s="1200">
        <v>0</v>
      </c>
      <c r="AG54" s="1200">
        <v>0</v>
      </c>
      <c r="AH54" s="1200">
        <v>0</v>
      </c>
      <c r="AI54" s="1200">
        <v>0</v>
      </c>
      <c r="AJ54" s="1200">
        <v>0</v>
      </c>
      <c r="AK54" s="1200">
        <v>0</v>
      </c>
      <c r="AL54" s="1200">
        <v>0</v>
      </c>
      <c r="AM54" s="1200">
        <v>0</v>
      </c>
      <c r="AN54" s="1200">
        <v>0</v>
      </c>
      <c r="AO54" s="1200">
        <v>0</v>
      </c>
      <c r="AP54" s="1200">
        <v>0</v>
      </c>
      <c r="AQ54" s="1200">
        <v>0</v>
      </c>
      <c r="AR54" s="1200">
        <v>0</v>
      </c>
      <c r="AS54" s="1200">
        <v>0</v>
      </c>
      <c r="AT54" s="1200">
        <v>0</v>
      </c>
      <c r="AU54" s="1200">
        <v>0</v>
      </c>
      <c r="AV54" s="1200">
        <v>0</v>
      </c>
      <c r="AW54" s="1200">
        <v>0</v>
      </c>
      <c r="AX54" s="1200">
        <v>0</v>
      </c>
      <c r="AY54" s="1200">
        <v>0</v>
      </c>
      <c r="AZ54" s="1200">
        <v>0</v>
      </c>
      <c r="BA54" s="1200">
        <v>0</v>
      </c>
      <c r="BB54" s="1200">
        <v>0</v>
      </c>
      <c r="BC54" s="1200">
        <v>0</v>
      </c>
      <c r="BD54" s="1201">
        <v>0</v>
      </c>
      <c r="BE54" s="1200">
        <v>0</v>
      </c>
      <c r="BF54" s="1200">
        <v>0</v>
      </c>
      <c r="BG54" s="1202">
        <v>0</v>
      </c>
      <c r="BH54" s="1200">
        <v>0</v>
      </c>
      <c r="BI54" s="1200">
        <v>0</v>
      </c>
      <c r="BJ54" s="1202">
        <v>0</v>
      </c>
      <c r="BK54" s="1200">
        <v>0</v>
      </c>
      <c r="BL54" s="1200">
        <v>0</v>
      </c>
      <c r="BM54" s="1201">
        <v>0</v>
      </c>
      <c r="BN54" s="1200">
        <v>0</v>
      </c>
      <c r="BO54" s="1200">
        <v>0</v>
      </c>
      <c r="BP54" s="1202">
        <v>0</v>
      </c>
      <c r="BQ54" s="964"/>
      <c r="BR54" s="964"/>
      <c r="BS54" s="964"/>
      <c r="BT54" s="964"/>
    </row>
    <row r="55" spans="1:72" s="1022" customFormat="1" ht="15.75">
      <c r="A55" s="1087" t="s">
        <v>965</v>
      </c>
      <c r="B55" s="1200">
        <v>55.764308</v>
      </c>
      <c r="C55" s="1200">
        <v>55.989001000000002</v>
      </c>
      <c r="D55" s="1200">
        <v>56.223787000000002</v>
      </c>
      <c r="E55" s="1200">
        <v>55.734369999999998</v>
      </c>
      <c r="F55" s="1200">
        <v>56.064469000000003</v>
      </c>
      <c r="G55" s="1200">
        <v>56.064469000000003</v>
      </c>
      <c r="H55" s="1200">
        <v>56.064469000000003</v>
      </c>
      <c r="I55" s="1200">
        <v>56.064469000000003</v>
      </c>
      <c r="J55" s="1200">
        <v>56.064469000000003</v>
      </c>
      <c r="K55" s="1200">
        <v>56.064469000000003</v>
      </c>
      <c r="L55" s="1200">
        <v>56.875568999999999</v>
      </c>
      <c r="M55" s="1200">
        <v>56.875568999999999</v>
      </c>
      <c r="N55" s="1200">
        <v>178.51978535000001</v>
      </c>
      <c r="O55" s="1200">
        <v>178.51978535000001</v>
      </c>
      <c r="P55" s="1200">
        <v>183.05238334999999</v>
      </c>
      <c r="Q55" s="1200">
        <v>182.20390334999999</v>
      </c>
      <c r="R55" s="1200">
        <v>182.20390334999999</v>
      </c>
      <c r="S55" s="1200">
        <v>182.20390334999999</v>
      </c>
      <c r="T55" s="1200">
        <v>182.20390334999999</v>
      </c>
      <c r="U55" s="1200">
        <v>182.20390234999999</v>
      </c>
      <c r="V55" s="1200">
        <v>194.03602984</v>
      </c>
      <c r="W55" s="1200">
        <v>194.03603084</v>
      </c>
      <c r="X55" s="1200">
        <v>187.23723784000001</v>
      </c>
      <c r="Y55" s="1200">
        <v>760.26885829999992</v>
      </c>
      <c r="Z55" s="1200">
        <v>760.26885829999992</v>
      </c>
      <c r="AA55" s="1200">
        <v>753.59989629999995</v>
      </c>
      <c r="AB55" s="1200">
        <v>751.32278129999997</v>
      </c>
      <c r="AC55" s="1200">
        <v>788.35053729999993</v>
      </c>
      <c r="AD55" s="1200">
        <v>72.219549999999998</v>
      </c>
      <c r="AE55" s="1200">
        <v>1004.9137399499999</v>
      </c>
      <c r="AF55" s="1200">
        <v>1786.13850656</v>
      </c>
      <c r="AG55" s="1200">
        <v>1782.9816654900001</v>
      </c>
      <c r="AH55" s="1200">
        <v>1789.3785402999999</v>
      </c>
      <c r="AI55" s="1200">
        <v>1795.3939777799999</v>
      </c>
      <c r="AJ55" s="1200">
        <v>1825.6324113200001</v>
      </c>
      <c r="AK55" s="1200">
        <v>1835.13382574</v>
      </c>
      <c r="AL55" s="1200">
        <v>1903.1570591200002</v>
      </c>
      <c r="AM55" s="1200">
        <v>1523.5538587599999</v>
      </c>
      <c r="AN55" s="1200">
        <v>1501.72976399</v>
      </c>
      <c r="AO55" s="1200">
        <v>1514.68511048</v>
      </c>
      <c r="AP55" s="1200">
        <v>1508.45804677</v>
      </c>
      <c r="AQ55" s="1200">
        <v>1509.5498268399999</v>
      </c>
      <c r="AR55" s="1200">
        <v>2030.4720178299999</v>
      </c>
      <c r="AS55" s="1200">
        <v>2666.2728195299997</v>
      </c>
      <c r="AT55" s="1200">
        <v>2709.4253327299998</v>
      </c>
      <c r="AU55" s="1200">
        <v>4402.5585923900007</v>
      </c>
      <c r="AV55" s="1200">
        <v>5231.1079737099999</v>
      </c>
      <c r="AW55" s="1200">
        <v>5316.4042004799994</v>
      </c>
      <c r="AX55" s="1200">
        <v>5247.0204976899995</v>
      </c>
      <c r="AY55" s="1200">
        <v>6153.3320144800009</v>
      </c>
      <c r="AZ55" s="1200">
        <v>6294.0346452799995</v>
      </c>
      <c r="BA55" s="1200">
        <v>6386.2538009999998</v>
      </c>
      <c r="BB55" s="1200">
        <v>6387.9024706999999</v>
      </c>
      <c r="BC55" s="1200">
        <v>6421.2107871600001</v>
      </c>
      <c r="BD55" s="1201">
        <v>6243.0288315100006</v>
      </c>
      <c r="BE55" s="1200">
        <v>6197.7243325700001</v>
      </c>
      <c r="BF55" s="1200">
        <v>6262.3360195699997</v>
      </c>
      <c r="BG55" s="1202">
        <v>6326.6953065500002</v>
      </c>
      <c r="BH55" s="1200">
        <v>3978.02843489</v>
      </c>
      <c r="BI55" s="1200">
        <v>4120.2248746400001</v>
      </c>
      <c r="BJ55" s="1202">
        <v>4249.7489097600001</v>
      </c>
      <c r="BK55" s="1200">
        <v>4247.7377949800002</v>
      </c>
      <c r="BL55" s="1200">
        <v>4056.9184213199997</v>
      </c>
      <c r="BM55" s="1201">
        <v>4067.0718564700001</v>
      </c>
      <c r="BN55" s="1200">
        <v>4118.49842317</v>
      </c>
      <c r="BO55" s="1200">
        <v>4200.6390637600007</v>
      </c>
      <c r="BP55" s="1202">
        <v>4254.9282074100001</v>
      </c>
      <c r="BQ55" s="964"/>
    </row>
    <row r="56" spans="1:72" ht="15.75">
      <c r="A56" s="1132"/>
      <c r="B56" s="1200"/>
      <c r="C56" s="1200"/>
      <c r="D56" s="1200"/>
      <c r="E56" s="1200"/>
      <c r="F56" s="1200"/>
      <c r="G56" s="1200"/>
      <c r="H56" s="1200"/>
      <c r="I56" s="1200"/>
      <c r="J56" s="1200"/>
      <c r="K56" s="1200"/>
      <c r="L56" s="1200"/>
      <c r="M56" s="1200"/>
      <c r="N56" s="1200"/>
      <c r="O56" s="1200"/>
      <c r="P56" s="1200"/>
      <c r="Q56" s="1200"/>
      <c r="R56" s="1200"/>
      <c r="S56" s="1200"/>
      <c r="T56" s="1200"/>
      <c r="U56" s="1200"/>
      <c r="V56" s="1200"/>
      <c r="W56" s="1200"/>
      <c r="X56" s="1200"/>
      <c r="Y56" s="1200"/>
      <c r="Z56" s="1200"/>
      <c r="AA56" s="1200"/>
      <c r="AB56" s="1200"/>
      <c r="AC56" s="1200"/>
      <c r="AD56" s="1200"/>
      <c r="AE56" s="1200"/>
      <c r="AF56" s="1200"/>
      <c r="AG56" s="1200"/>
      <c r="AH56" s="1200"/>
      <c r="AI56" s="1200"/>
      <c r="AJ56" s="1200"/>
      <c r="AK56" s="1200"/>
      <c r="AL56" s="1200"/>
      <c r="AM56" s="1200"/>
      <c r="AN56" s="1200"/>
      <c r="AO56" s="1200"/>
      <c r="AP56" s="1200"/>
      <c r="AQ56" s="1200"/>
      <c r="AR56" s="1200"/>
      <c r="AS56" s="1200"/>
      <c r="AT56" s="1200"/>
      <c r="AU56" s="1200"/>
      <c r="AV56" s="1200"/>
      <c r="AW56" s="1200"/>
      <c r="AX56" s="1200"/>
      <c r="AY56" s="1200"/>
      <c r="AZ56" s="1200"/>
      <c r="BA56" s="1200"/>
      <c r="BB56" s="1200"/>
      <c r="BC56" s="1200"/>
      <c r="BD56" s="1201"/>
      <c r="BE56" s="1200"/>
      <c r="BF56" s="1200"/>
      <c r="BG56" s="1202"/>
      <c r="BH56" s="1200"/>
      <c r="BI56" s="1200"/>
      <c r="BJ56" s="1202"/>
      <c r="BK56" s="1200"/>
      <c r="BL56" s="1200"/>
      <c r="BM56" s="1201"/>
      <c r="BN56" s="1200"/>
      <c r="BO56" s="1200"/>
      <c r="BP56" s="1202"/>
      <c r="BQ56" s="1022"/>
      <c r="BR56" s="1022"/>
      <c r="BS56" s="1022"/>
      <c r="BT56" s="1022"/>
    </row>
    <row r="57" spans="1:72" ht="15.75">
      <c r="A57" s="1081" t="s">
        <v>966</v>
      </c>
      <c r="B57" s="1203">
        <v>16506.381406719996</v>
      </c>
      <c r="C57" s="1203">
        <v>12102.779186779999</v>
      </c>
      <c r="D57" s="1203">
        <v>12761.015726720001</v>
      </c>
      <c r="E57" s="1203">
        <v>14190.187909560002</v>
      </c>
      <c r="F57" s="1203">
        <v>16682.791492119999</v>
      </c>
      <c r="G57" s="1203">
        <v>24771.998137679999</v>
      </c>
      <c r="H57" s="1203">
        <v>18797.040560669997</v>
      </c>
      <c r="I57" s="1203">
        <v>20061.155040270005</v>
      </c>
      <c r="J57" s="1203">
        <v>27343.826534039999</v>
      </c>
      <c r="K57" s="1203">
        <v>38783.488982249997</v>
      </c>
      <c r="L57" s="1203">
        <v>32605.437671120002</v>
      </c>
      <c r="M57" s="1203">
        <v>35293.327743970003</v>
      </c>
      <c r="N57" s="1203">
        <v>72719.06110466001</v>
      </c>
      <c r="O57" s="1203">
        <v>41402.176252369994</v>
      </c>
      <c r="P57" s="1203">
        <v>30108.08452746</v>
      </c>
      <c r="Q57" s="1203">
        <v>43822.432971779999</v>
      </c>
      <c r="R57" s="1203">
        <v>41526.85220039</v>
      </c>
      <c r="S57" s="1203">
        <v>44093.390944160004</v>
      </c>
      <c r="T57" s="1203">
        <v>39450.707279529997</v>
      </c>
      <c r="U57" s="1203">
        <v>29219.711986779999</v>
      </c>
      <c r="V57" s="1203">
        <v>31735.679281979999</v>
      </c>
      <c r="W57" s="1203">
        <v>33509.442116140002</v>
      </c>
      <c r="X57" s="1203">
        <v>70601.784478250003</v>
      </c>
      <c r="Y57" s="1203">
        <v>82419.146402839993</v>
      </c>
      <c r="Z57" s="1203">
        <v>76216.7957761</v>
      </c>
      <c r="AA57" s="1203">
        <v>84865.492810459997</v>
      </c>
      <c r="AB57" s="1203">
        <v>95292.430158170013</v>
      </c>
      <c r="AC57" s="1203">
        <v>108379.12063430999</v>
      </c>
      <c r="AD57" s="1203">
        <v>141163.79832132001</v>
      </c>
      <c r="AE57" s="1203">
        <v>97710.442249540007</v>
      </c>
      <c r="AF57" s="1203">
        <v>119042.52213442999</v>
      </c>
      <c r="AG57" s="1203">
        <v>94753.897483150009</v>
      </c>
      <c r="AH57" s="1203">
        <v>106859.25956704</v>
      </c>
      <c r="AI57" s="1203">
        <v>134889.13000420001</v>
      </c>
      <c r="AJ57" s="1203">
        <v>125688.38219654</v>
      </c>
      <c r="AK57" s="1203">
        <v>97287.225201339999</v>
      </c>
      <c r="AL57" s="1203">
        <v>89712.541892530004</v>
      </c>
      <c r="AM57" s="1203">
        <v>107581.18673308002</v>
      </c>
      <c r="AN57" s="1203">
        <v>97007.909952369999</v>
      </c>
      <c r="AO57" s="1203">
        <v>114477.48575163998</v>
      </c>
      <c r="AP57" s="1203">
        <v>120248.78540229001</v>
      </c>
      <c r="AQ57" s="1203">
        <v>118191.95540871</v>
      </c>
      <c r="AR57" s="1203">
        <v>92352.917482629986</v>
      </c>
      <c r="AS57" s="1203">
        <v>99960.391989130003</v>
      </c>
      <c r="AT57" s="1203">
        <v>104205.11350182</v>
      </c>
      <c r="AU57" s="1203">
        <v>130514.08021473</v>
      </c>
      <c r="AV57" s="1203">
        <v>144206.1735793</v>
      </c>
      <c r="AW57" s="1203">
        <v>124004.78819792</v>
      </c>
      <c r="AX57" s="1203">
        <v>99647.456683270007</v>
      </c>
      <c r="AY57" s="1203">
        <v>114973.38229897</v>
      </c>
      <c r="AZ57" s="1203">
        <v>104060.45548175</v>
      </c>
      <c r="BA57" s="1203">
        <v>115658.39409129001</v>
      </c>
      <c r="BB57" s="1203">
        <v>122236.68856065</v>
      </c>
      <c r="BC57" s="1203">
        <v>157916.71093783999</v>
      </c>
      <c r="BD57" s="1204">
        <v>151331.37857112</v>
      </c>
      <c r="BE57" s="1203">
        <v>164804.44038412999</v>
      </c>
      <c r="BF57" s="1203">
        <v>140533.51242303997</v>
      </c>
      <c r="BG57" s="1205">
        <v>141021.80728775001</v>
      </c>
      <c r="BH57" s="1203">
        <v>145717.75394562</v>
      </c>
      <c r="BI57" s="1203">
        <v>155802.01905117001</v>
      </c>
      <c r="BJ57" s="1205">
        <v>155549.60436975001</v>
      </c>
      <c r="BK57" s="1203">
        <v>201184.87193985001</v>
      </c>
      <c r="BL57" s="1203">
        <v>249792.2606258</v>
      </c>
      <c r="BM57" s="1204">
        <v>284923.11614265002</v>
      </c>
      <c r="BN57" s="1203">
        <v>198653.82802115</v>
      </c>
      <c r="BO57" s="1203">
        <v>248870.08850898998</v>
      </c>
      <c r="BP57" s="1205">
        <v>235344.95836271002</v>
      </c>
      <c r="BQ57" s="1022"/>
    </row>
    <row r="58" spans="1:72" ht="15.75">
      <c r="A58" s="1206" t="s">
        <v>967</v>
      </c>
      <c r="B58" s="1203">
        <v>8973.3239691099989</v>
      </c>
      <c r="C58" s="1203">
        <v>5409.6884897499995</v>
      </c>
      <c r="D58" s="1203">
        <v>6845.6034139799995</v>
      </c>
      <c r="E58" s="1203">
        <v>7986.7077503</v>
      </c>
      <c r="F58" s="1203">
        <v>10183.743629889999</v>
      </c>
      <c r="G58" s="1203">
        <v>18457.648158069998</v>
      </c>
      <c r="H58" s="1203">
        <v>11874.878089899999</v>
      </c>
      <c r="I58" s="1203">
        <v>12850.372185060001</v>
      </c>
      <c r="J58" s="1203">
        <v>12899.522438420001</v>
      </c>
      <c r="K58" s="1203">
        <v>25320.084546239999</v>
      </c>
      <c r="L58" s="1203">
        <v>23682.133397319998</v>
      </c>
      <c r="M58" s="1203">
        <v>25840.813080739998</v>
      </c>
      <c r="N58" s="1203">
        <v>60439.333017000004</v>
      </c>
      <c r="O58" s="1203">
        <v>31345.800005519995</v>
      </c>
      <c r="P58" s="1203">
        <v>18117.741583149997</v>
      </c>
      <c r="Q58" s="1203">
        <v>31172.268875729998</v>
      </c>
      <c r="R58" s="1203">
        <v>26787.16590262</v>
      </c>
      <c r="S58" s="1203">
        <v>30261.99714888</v>
      </c>
      <c r="T58" s="1203">
        <v>21619.197023749999</v>
      </c>
      <c r="U58" s="1203">
        <v>12882.828352979999</v>
      </c>
      <c r="V58" s="1203">
        <v>12101.6247699</v>
      </c>
      <c r="W58" s="1203">
        <v>8195.3351490099994</v>
      </c>
      <c r="X58" s="1203">
        <v>38688.364410640002</v>
      </c>
      <c r="Y58" s="1203">
        <v>44524.03666446</v>
      </c>
      <c r="Z58" s="1203">
        <v>33867.664853759998</v>
      </c>
      <c r="AA58" s="1203">
        <v>49293.553545249997</v>
      </c>
      <c r="AB58" s="1203">
        <v>59236.887333719998</v>
      </c>
      <c r="AC58" s="1203">
        <v>57446.546268800004</v>
      </c>
      <c r="AD58" s="1203">
        <v>83883.669601630012</v>
      </c>
      <c r="AE58" s="1203">
        <v>41098.921191109999</v>
      </c>
      <c r="AF58" s="1203">
        <v>68509.860010040007</v>
      </c>
      <c r="AG58" s="1203">
        <v>50960.990134340005</v>
      </c>
      <c r="AH58" s="1203">
        <v>56646.853198310004</v>
      </c>
      <c r="AI58" s="1203">
        <v>67409.197380009995</v>
      </c>
      <c r="AJ58" s="1203">
        <v>68803.198337499998</v>
      </c>
      <c r="AK58" s="1203">
        <v>42944.634306430002</v>
      </c>
      <c r="AL58" s="1203">
        <v>39623.767128749998</v>
      </c>
      <c r="AM58" s="1203">
        <v>53206.520201070009</v>
      </c>
      <c r="AN58" s="1203">
        <v>38871.31359618</v>
      </c>
      <c r="AO58" s="1203">
        <v>46791.669193019996</v>
      </c>
      <c r="AP58" s="1203">
        <v>60783.214127010004</v>
      </c>
      <c r="AQ58" s="1203">
        <v>47956.606787849996</v>
      </c>
      <c r="AR58" s="1203">
        <v>26456.11244551</v>
      </c>
      <c r="AS58" s="1203">
        <v>27898.069557579998</v>
      </c>
      <c r="AT58" s="1203">
        <v>22023.645419080003</v>
      </c>
      <c r="AU58" s="1203">
        <v>37656.472199999997</v>
      </c>
      <c r="AV58" s="1203">
        <v>67742.232321710006</v>
      </c>
      <c r="AW58" s="1203">
        <v>47356.572361179999</v>
      </c>
      <c r="AX58" s="1203">
        <v>23953.983656069999</v>
      </c>
      <c r="AY58" s="1203">
        <v>41678.278639069998</v>
      </c>
      <c r="AZ58" s="1203">
        <v>34452.849635629995</v>
      </c>
      <c r="BA58" s="1203">
        <v>20423.699806000001</v>
      </c>
      <c r="BB58" s="1203">
        <v>8973.6868754700008</v>
      </c>
      <c r="BC58" s="1203">
        <v>41304.174312210002</v>
      </c>
      <c r="BD58" s="1204">
        <v>24895.74411</v>
      </c>
      <c r="BE58" s="1203">
        <v>38910.966027679999</v>
      </c>
      <c r="BF58" s="1203">
        <v>16232.20581756</v>
      </c>
      <c r="BG58" s="1205">
        <v>10945.13708233</v>
      </c>
      <c r="BH58" s="1203">
        <v>17289.536932880001</v>
      </c>
      <c r="BI58" s="1203">
        <v>30529.725214929997</v>
      </c>
      <c r="BJ58" s="1205">
        <v>33707.287022179997</v>
      </c>
      <c r="BK58" s="1203">
        <v>84254.372609330007</v>
      </c>
      <c r="BL58" s="1203">
        <v>119053.9006905</v>
      </c>
      <c r="BM58" s="1204">
        <v>167059.87515517001</v>
      </c>
      <c r="BN58" s="1203">
        <v>75006.149997560002</v>
      </c>
      <c r="BO58" s="1203">
        <v>112874.75567453</v>
      </c>
      <c r="BP58" s="1205">
        <v>110617.37731076001</v>
      </c>
    </row>
    <row r="59" spans="1:72" ht="15.75">
      <c r="A59" s="1207" t="s">
        <v>968</v>
      </c>
      <c r="B59" s="1200">
        <v>62.998720559999995</v>
      </c>
      <c r="C59" s="1200">
        <v>29.120392989999999</v>
      </c>
      <c r="D59" s="1200">
        <v>17.579342829999998</v>
      </c>
      <c r="E59" s="1200">
        <v>0</v>
      </c>
      <c r="F59" s="1200">
        <v>0</v>
      </c>
      <c r="G59" s="1200">
        <v>3.9404549800000002</v>
      </c>
      <c r="H59" s="1200">
        <v>6.8300514800000007</v>
      </c>
      <c r="I59" s="1200">
        <v>1.8866314399999999</v>
      </c>
      <c r="J59" s="1200">
        <v>0</v>
      </c>
      <c r="K59" s="1200">
        <v>7.89270782</v>
      </c>
      <c r="L59" s="1200">
        <v>0</v>
      </c>
      <c r="M59" s="1200">
        <v>93.588895669999999</v>
      </c>
      <c r="N59" s="1200">
        <v>50.156991479999995</v>
      </c>
      <c r="O59" s="1200">
        <v>9.8046214999999997</v>
      </c>
      <c r="P59" s="1200">
        <v>5.8605851299999996</v>
      </c>
      <c r="Q59" s="1200">
        <v>449.13603448000003</v>
      </c>
      <c r="R59" s="1200">
        <v>13.818178869999999</v>
      </c>
      <c r="S59" s="1200">
        <v>2.4671251299999999</v>
      </c>
      <c r="T59" s="1200">
        <v>0</v>
      </c>
      <c r="U59" s="1200">
        <v>5.2738386500000001</v>
      </c>
      <c r="V59" s="1200">
        <v>6.9416199000000001</v>
      </c>
      <c r="W59" s="1200">
        <v>0.65199901000000005</v>
      </c>
      <c r="X59" s="1200">
        <v>21.773055639999999</v>
      </c>
      <c r="Y59" s="1200">
        <v>36.810663460000001</v>
      </c>
      <c r="Z59" s="1200">
        <v>0</v>
      </c>
      <c r="AA59" s="1200">
        <v>48.538623489999999</v>
      </c>
      <c r="AB59" s="1200">
        <v>64.616317969999997</v>
      </c>
      <c r="AC59" s="1200">
        <v>0</v>
      </c>
      <c r="AD59" s="1200">
        <v>0</v>
      </c>
      <c r="AE59" s="1200">
        <v>84.175552999999994</v>
      </c>
      <c r="AF59" s="1200">
        <v>3.5527451800000001</v>
      </c>
      <c r="AG59" s="1200">
        <v>28.40600581</v>
      </c>
      <c r="AH59" s="1200">
        <v>0</v>
      </c>
      <c r="AI59" s="1200">
        <v>81.493521010000009</v>
      </c>
      <c r="AJ59" s="1200">
        <v>545.12318600000003</v>
      </c>
      <c r="AK59" s="1200">
        <v>0</v>
      </c>
      <c r="AL59" s="1200">
        <v>0</v>
      </c>
      <c r="AM59" s="1200">
        <v>940.45992690999992</v>
      </c>
      <c r="AN59" s="1200">
        <v>13.840272070000001</v>
      </c>
      <c r="AO59" s="1200">
        <v>634.91576773999998</v>
      </c>
      <c r="AP59" s="1200">
        <v>400.82529275999997</v>
      </c>
      <c r="AQ59" s="1200">
        <v>2.0206458500000002</v>
      </c>
      <c r="AR59" s="1200">
        <v>3.2243245099999998</v>
      </c>
      <c r="AS59" s="1200">
        <v>1.1640181599999999</v>
      </c>
      <c r="AT59" s="1200">
        <v>42.497344829999996</v>
      </c>
      <c r="AU59" s="1200">
        <v>0</v>
      </c>
      <c r="AV59" s="1200">
        <v>18.241986600000001</v>
      </c>
      <c r="AW59" s="1200">
        <v>29.501569670000002</v>
      </c>
      <c r="AX59" s="1200">
        <v>0</v>
      </c>
      <c r="AY59" s="1200">
        <v>2.6439809400000001</v>
      </c>
      <c r="AZ59" s="1200">
        <v>0</v>
      </c>
      <c r="BA59" s="1200">
        <v>-1.2000010000000001</v>
      </c>
      <c r="BB59" s="1200">
        <v>41.064660670000002</v>
      </c>
      <c r="BC59" s="1200">
        <v>0</v>
      </c>
      <c r="BD59" s="1201">
        <v>0</v>
      </c>
      <c r="BE59" s="1200">
        <v>0</v>
      </c>
      <c r="BF59" s="1200">
        <v>0</v>
      </c>
      <c r="BG59" s="1202">
        <v>0.56361174999999997</v>
      </c>
      <c r="BH59" s="1200">
        <v>0</v>
      </c>
      <c r="BI59" s="1200">
        <v>0</v>
      </c>
      <c r="BJ59" s="1202">
        <v>0.92482903999999999</v>
      </c>
      <c r="BK59" s="1200">
        <v>0</v>
      </c>
      <c r="BL59" s="1200">
        <v>0.329793</v>
      </c>
      <c r="BM59" s="1201">
        <v>45.080539469999998</v>
      </c>
      <c r="BN59" s="1200">
        <v>6.1611399999999996</v>
      </c>
      <c r="BO59" s="1200">
        <v>600</v>
      </c>
      <c r="BP59" s="1202">
        <v>0</v>
      </c>
    </row>
    <row r="60" spans="1:72" ht="15.75">
      <c r="A60" s="1207" t="s">
        <v>969</v>
      </c>
      <c r="B60" s="1200">
        <v>0</v>
      </c>
      <c r="C60" s="1200">
        <v>0</v>
      </c>
      <c r="D60" s="1200">
        <v>0</v>
      </c>
      <c r="E60" s="1200">
        <v>0</v>
      </c>
      <c r="F60" s="1200">
        <v>0</v>
      </c>
      <c r="G60" s="1200">
        <v>0</v>
      </c>
      <c r="H60" s="1200">
        <v>0</v>
      </c>
      <c r="I60" s="1200">
        <v>0</v>
      </c>
      <c r="J60" s="1200">
        <v>0</v>
      </c>
      <c r="K60" s="1200">
        <v>0</v>
      </c>
      <c r="L60" s="1200">
        <v>0</v>
      </c>
      <c r="M60" s="1200">
        <v>0</v>
      </c>
      <c r="N60" s="1200">
        <v>0</v>
      </c>
      <c r="O60" s="1200">
        <v>0</v>
      </c>
      <c r="P60" s="1200">
        <v>0</v>
      </c>
      <c r="Q60" s="1200">
        <v>0</v>
      </c>
      <c r="R60" s="1200">
        <v>0</v>
      </c>
      <c r="S60" s="1200">
        <v>0</v>
      </c>
      <c r="T60" s="1200">
        <v>0</v>
      </c>
      <c r="U60" s="1200">
        <v>0</v>
      </c>
      <c r="V60" s="1200">
        <v>0</v>
      </c>
      <c r="W60" s="1200">
        <v>0</v>
      </c>
      <c r="X60" s="1200">
        <v>8.9424659999999996</v>
      </c>
      <c r="Y60" s="1200">
        <v>0</v>
      </c>
      <c r="Z60" s="1200">
        <v>0.373033</v>
      </c>
      <c r="AA60" s="1200">
        <v>1.7317210000000001</v>
      </c>
      <c r="AB60" s="1200">
        <v>2.761247</v>
      </c>
      <c r="AC60" s="1200">
        <v>2.761247</v>
      </c>
      <c r="AD60" s="1200">
        <v>2.761247</v>
      </c>
      <c r="AE60" s="1200">
        <v>0</v>
      </c>
      <c r="AF60" s="1200">
        <v>0</v>
      </c>
      <c r="AG60" s="1200">
        <v>0</v>
      </c>
      <c r="AH60" s="1200">
        <v>0</v>
      </c>
      <c r="AI60" s="1200">
        <v>0</v>
      </c>
      <c r="AJ60" s="1200">
        <v>0</v>
      </c>
      <c r="AK60" s="1200">
        <v>0</v>
      </c>
      <c r="AL60" s="1200">
        <v>0</v>
      </c>
      <c r="AM60" s="1200">
        <v>600</v>
      </c>
      <c r="AN60" s="1200">
        <v>0</v>
      </c>
      <c r="AO60" s="1200">
        <v>0</v>
      </c>
      <c r="AP60" s="1200">
        <v>0</v>
      </c>
      <c r="AQ60" s="1200">
        <v>0</v>
      </c>
      <c r="AR60" s="1200">
        <v>0</v>
      </c>
      <c r="AS60" s="1200">
        <v>0.27064899999999997</v>
      </c>
      <c r="AT60" s="1200">
        <v>0</v>
      </c>
      <c r="AU60" s="1200">
        <v>0</v>
      </c>
      <c r="AV60" s="1200">
        <v>0</v>
      </c>
      <c r="AW60" s="1200">
        <v>0</v>
      </c>
      <c r="AX60" s="1200">
        <v>0</v>
      </c>
      <c r="AY60" s="1200">
        <v>0</v>
      </c>
      <c r="AZ60" s="1200">
        <v>14029.014377</v>
      </c>
      <c r="BA60" s="1200">
        <v>9758.5684930000007</v>
      </c>
      <c r="BB60" s="1200">
        <v>1968.213632</v>
      </c>
      <c r="BC60" s="1200">
        <v>10802.139451999999</v>
      </c>
      <c r="BD60" s="1201">
        <v>9195.7441099999996</v>
      </c>
      <c r="BE60" s="1200">
        <v>25195.979726000001</v>
      </c>
      <c r="BF60" s="1200">
        <v>9996.7632880000001</v>
      </c>
      <c r="BG60" s="1202">
        <v>8003.9452060000003</v>
      </c>
      <c r="BH60" s="1200">
        <v>8701.4</v>
      </c>
      <c r="BI60" s="1200">
        <v>0</v>
      </c>
      <c r="BJ60" s="1202">
        <v>7003.1643839999997</v>
      </c>
      <c r="BK60" s="1200">
        <v>7601.383562</v>
      </c>
      <c r="BL60" s="1200">
        <v>15001.589042</v>
      </c>
      <c r="BM60" s="1201">
        <v>49516.726027999997</v>
      </c>
      <c r="BN60" s="1200">
        <v>10750.585617000001</v>
      </c>
      <c r="BO60" s="1200">
        <v>10703.498631</v>
      </c>
      <c r="BP60" s="1202">
        <v>5600.6794529999997</v>
      </c>
    </row>
    <row r="61" spans="1:72" ht="15.75">
      <c r="A61" s="1207" t="s">
        <v>970</v>
      </c>
      <c r="B61" s="1200">
        <v>8910.3252485499997</v>
      </c>
      <c r="C61" s="1200">
        <v>5380.5680967599992</v>
      </c>
      <c r="D61" s="1200">
        <v>6828.0240711500001</v>
      </c>
      <c r="E61" s="1200">
        <v>7986.7077503</v>
      </c>
      <c r="F61" s="1200">
        <v>10183.743629889999</v>
      </c>
      <c r="G61" s="1200">
        <v>18453.70770309</v>
      </c>
      <c r="H61" s="1200">
        <v>11868.04803842</v>
      </c>
      <c r="I61" s="1200">
        <v>12848.485553620001</v>
      </c>
      <c r="J61" s="1200">
        <v>12899.522438420001</v>
      </c>
      <c r="K61" s="1200">
        <v>25312.19183842</v>
      </c>
      <c r="L61" s="1200">
        <v>23682.133397319998</v>
      </c>
      <c r="M61" s="1200">
        <v>25747.224185070001</v>
      </c>
      <c r="N61" s="1200">
        <v>60389.176025520006</v>
      </c>
      <c r="O61" s="1200">
        <v>31335.995384019996</v>
      </c>
      <c r="P61" s="1200">
        <v>18111.880998019995</v>
      </c>
      <c r="Q61" s="1200">
        <v>30723.132841250001</v>
      </c>
      <c r="R61" s="1200">
        <v>26773.347723750001</v>
      </c>
      <c r="S61" s="1200">
        <v>30259.530023750001</v>
      </c>
      <c r="T61" s="1200">
        <v>21619.197023749999</v>
      </c>
      <c r="U61" s="1200">
        <v>12877.554514330001</v>
      </c>
      <c r="V61" s="1200">
        <v>12094.683150000001</v>
      </c>
      <c r="W61" s="1200">
        <v>8194.6831500000008</v>
      </c>
      <c r="X61" s="1200">
        <v>38583.785980000001</v>
      </c>
      <c r="Y61" s="1200">
        <v>44444.868814000001</v>
      </c>
      <c r="Z61" s="1200">
        <v>33799.12022176</v>
      </c>
      <c r="AA61" s="1200">
        <v>49206.174183760006</v>
      </c>
      <c r="AB61" s="1200">
        <v>59148.114484750004</v>
      </c>
      <c r="AC61" s="1200">
        <v>57419.596618800002</v>
      </c>
      <c r="AD61" s="1200">
        <v>83880.643229630004</v>
      </c>
      <c r="AE61" s="1200">
        <v>41009.414998109998</v>
      </c>
      <c r="AF61" s="1200">
        <v>68471.157518859996</v>
      </c>
      <c r="AG61" s="1200">
        <v>50864.479471530009</v>
      </c>
      <c r="AH61" s="1200">
        <v>56643.217362310002</v>
      </c>
      <c r="AI61" s="1200">
        <v>65647.965846999999</v>
      </c>
      <c r="AJ61" s="1200">
        <v>67599.272089499995</v>
      </c>
      <c r="AK61" s="1200">
        <v>42287.734246430002</v>
      </c>
      <c r="AL61" s="1200">
        <v>39616.397260750004</v>
      </c>
      <c r="AM61" s="1200">
        <v>51663.060274160001</v>
      </c>
      <c r="AN61" s="1200">
        <v>38830.793082110002</v>
      </c>
      <c r="AO61" s="1200">
        <v>46152.321918280002</v>
      </c>
      <c r="AP61" s="1200">
        <v>60379.39650725</v>
      </c>
      <c r="AQ61" s="1200">
        <v>47952.150342000001</v>
      </c>
      <c r="AR61" s="1200">
        <v>26435.252533999999</v>
      </c>
      <c r="AS61" s="1200">
        <v>27866.519767419999</v>
      </c>
      <c r="AT61" s="1200">
        <v>21965.54807425</v>
      </c>
      <c r="AU61" s="1200">
        <v>37642.802199999998</v>
      </c>
      <c r="AV61" s="1200">
        <v>67709.885982110005</v>
      </c>
      <c r="AW61" s="1200">
        <v>47323.010791510002</v>
      </c>
      <c r="AX61" s="1200">
        <v>23953.983656069999</v>
      </c>
      <c r="AY61" s="1200">
        <v>41630.963192129995</v>
      </c>
      <c r="AZ61" s="1200">
        <v>20420.687058629996</v>
      </c>
      <c r="BA61" s="1200">
        <v>10665.273064999999</v>
      </c>
      <c r="BB61" s="1200">
        <v>6964.3095828000005</v>
      </c>
      <c r="BC61" s="1200">
        <v>30482.46986021</v>
      </c>
      <c r="BD61" s="1201">
        <v>15700</v>
      </c>
      <c r="BE61" s="1200">
        <v>13714.986301680001</v>
      </c>
      <c r="BF61" s="1200">
        <v>6235.4425295599995</v>
      </c>
      <c r="BG61" s="1202">
        <v>2940.6282645799997</v>
      </c>
      <c r="BH61" s="1200">
        <v>8662.0027348800013</v>
      </c>
      <c r="BI61" s="1200">
        <v>30523.274364929995</v>
      </c>
      <c r="BJ61" s="1202">
        <v>16694.239179</v>
      </c>
      <c r="BK61" s="1200">
        <v>61569.808477469996</v>
      </c>
      <c r="BL61" s="1200">
        <v>88947.623584610003</v>
      </c>
      <c r="BM61" s="1201">
        <v>102075.86019178999</v>
      </c>
      <c r="BN61" s="1200">
        <v>49056.496455</v>
      </c>
      <c r="BO61" s="1200">
        <v>86032.095072800003</v>
      </c>
      <c r="BP61" s="1202">
        <v>89155.549342719998</v>
      </c>
    </row>
    <row r="62" spans="1:72" ht="15.75">
      <c r="A62" s="1207" t="s">
        <v>971</v>
      </c>
      <c r="B62" s="1200">
        <v>0</v>
      </c>
      <c r="C62" s="1200">
        <v>0</v>
      </c>
      <c r="D62" s="1200">
        <v>0</v>
      </c>
      <c r="E62" s="1200">
        <v>0</v>
      </c>
      <c r="F62" s="1200">
        <v>0</v>
      </c>
      <c r="G62" s="1200">
        <v>0</v>
      </c>
      <c r="H62" s="1200">
        <v>0</v>
      </c>
      <c r="I62" s="1200">
        <v>0</v>
      </c>
      <c r="J62" s="1200">
        <v>0</v>
      </c>
      <c r="K62" s="1200">
        <v>0</v>
      </c>
      <c r="L62" s="1200">
        <v>0</v>
      </c>
      <c r="M62" s="1200">
        <v>0</v>
      </c>
      <c r="N62" s="1200">
        <v>0</v>
      </c>
      <c r="O62" s="1200">
        <v>0</v>
      </c>
      <c r="P62" s="1200">
        <v>0</v>
      </c>
      <c r="Q62" s="1200">
        <v>0</v>
      </c>
      <c r="R62" s="1200">
        <v>0</v>
      </c>
      <c r="S62" s="1200">
        <v>0</v>
      </c>
      <c r="T62" s="1200">
        <v>0</v>
      </c>
      <c r="U62" s="1200">
        <v>0</v>
      </c>
      <c r="V62" s="1200">
        <v>0</v>
      </c>
      <c r="W62" s="1200">
        <v>0</v>
      </c>
      <c r="X62" s="1200">
        <v>73.862909000000002</v>
      </c>
      <c r="Y62" s="1200">
        <v>42.357187000000003</v>
      </c>
      <c r="Z62" s="1200">
        <v>68.171599000000001</v>
      </c>
      <c r="AA62" s="1200">
        <v>37.109017000000001</v>
      </c>
      <c r="AB62" s="1200">
        <v>21.395284</v>
      </c>
      <c r="AC62" s="1200">
        <v>24.188403000000001</v>
      </c>
      <c r="AD62" s="1200">
        <v>0.265125</v>
      </c>
      <c r="AE62" s="1200">
        <v>5.3306399999999998</v>
      </c>
      <c r="AF62" s="1200">
        <v>35.149746</v>
      </c>
      <c r="AG62" s="1200">
        <v>68.104657000000003</v>
      </c>
      <c r="AH62" s="1200">
        <v>3.6358359999999998</v>
      </c>
      <c r="AI62" s="1200">
        <v>1679.738012</v>
      </c>
      <c r="AJ62" s="1200">
        <v>658.80306199999995</v>
      </c>
      <c r="AK62" s="1200">
        <v>656.90006000000005</v>
      </c>
      <c r="AL62" s="1200">
        <v>7.3698680000000003</v>
      </c>
      <c r="AM62" s="1200">
        <v>3</v>
      </c>
      <c r="AN62" s="1200">
        <v>26.680242</v>
      </c>
      <c r="AO62" s="1200">
        <v>4.4315069999999999</v>
      </c>
      <c r="AP62" s="1200">
        <v>2.992327</v>
      </c>
      <c r="AQ62" s="1200">
        <v>2.4358</v>
      </c>
      <c r="AR62" s="1200">
        <v>17.635587000000001</v>
      </c>
      <c r="AS62" s="1200">
        <v>30.115123000000001</v>
      </c>
      <c r="AT62" s="1200">
        <v>15.6</v>
      </c>
      <c r="AU62" s="1200">
        <v>13.67</v>
      </c>
      <c r="AV62" s="1200">
        <v>14.104353</v>
      </c>
      <c r="AW62" s="1200">
        <v>4.0599999999999996</v>
      </c>
      <c r="AX62" s="1200">
        <v>0</v>
      </c>
      <c r="AY62" s="1200">
        <v>44.671466000000002</v>
      </c>
      <c r="AZ62" s="1200">
        <v>3.1482000000000001</v>
      </c>
      <c r="BA62" s="1200">
        <v>1.058249</v>
      </c>
      <c r="BB62" s="1200">
        <v>9.9000000000000005E-2</v>
      </c>
      <c r="BC62" s="1200">
        <v>19.565000000000001</v>
      </c>
      <c r="BD62" s="1201">
        <v>0</v>
      </c>
      <c r="BE62" s="1200">
        <v>0</v>
      </c>
      <c r="BF62" s="1200">
        <v>0</v>
      </c>
      <c r="BG62" s="1202">
        <v>0</v>
      </c>
      <c r="BH62" s="1200">
        <v>-73.865802000000002</v>
      </c>
      <c r="BI62" s="1200">
        <v>6.45085</v>
      </c>
      <c r="BJ62" s="1202">
        <v>-4.74</v>
      </c>
      <c r="BK62" s="1200">
        <v>-51.155000000000001</v>
      </c>
      <c r="BL62" s="1200">
        <v>-99.000005000000002</v>
      </c>
      <c r="BM62" s="1201">
        <v>281.471431</v>
      </c>
      <c r="BN62" s="1200">
        <v>302.64000099999998</v>
      </c>
      <c r="BO62" s="1200">
        <v>513.59249599999998</v>
      </c>
      <c r="BP62" s="1202">
        <v>1078.476997</v>
      </c>
    </row>
    <row r="63" spans="1:72" ht="15.75">
      <c r="A63" s="1207" t="s">
        <v>972</v>
      </c>
      <c r="B63" s="1200">
        <v>0</v>
      </c>
      <c r="C63" s="1200">
        <v>0</v>
      </c>
      <c r="D63" s="1200">
        <v>0</v>
      </c>
      <c r="E63" s="1200">
        <v>0</v>
      </c>
      <c r="F63" s="1200">
        <v>0</v>
      </c>
      <c r="G63" s="1200">
        <v>0</v>
      </c>
      <c r="H63" s="1200">
        <v>0</v>
      </c>
      <c r="I63" s="1200">
        <v>0</v>
      </c>
      <c r="J63" s="1200">
        <v>0</v>
      </c>
      <c r="K63" s="1200">
        <v>0</v>
      </c>
      <c r="L63" s="1200">
        <v>0</v>
      </c>
      <c r="M63" s="1200">
        <v>0</v>
      </c>
      <c r="N63" s="1200">
        <v>0</v>
      </c>
      <c r="O63" s="1200">
        <v>0</v>
      </c>
      <c r="P63" s="1200">
        <v>0</v>
      </c>
      <c r="Q63" s="1200">
        <v>0</v>
      </c>
      <c r="R63" s="1200">
        <v>0</v>
      </c>
      <c r="S63" s="1200">
        <v>0</v>
      </c>
      <c r="T63" s="1200">
        <v>0</v>
      </c>
      <c r="U63" s="1200">
        <v>0</v>
      </c>
      <c r="V63" s="1200">
        <v>0</v>
      </c>
      <c r="W63" s="1200">
        <v>0</v>
      </c>
      <c r="X63" s="1200">
        <v>0</v>
      </c>
      <c r="Y63" s="1200">
        <v>0</v>
      </c>
      <c r="Z63" s="1200">
        <v>0</v>
      </c>
      <c r="AA63" s="1200">
        <v>0</v>
      </c>
      <c r="AB63" s="1200">
        <v>0</v>
      </c>
      <c r="AC63" s="1200">
        <v>0</v>
      </c>
      <c r="AD63" s="1200">
        <v>0</v>
      </c>
      <c r="AE63" s="1200">
        <v>0</v>
      </c>
      <c r="AF63" s="1200">
        <v>0</v>
      </c>
      <c r="AG63" s="1200">
        <v>0</v>
      </c>
      <c r="AH63" s="1200">
        <v>0</v>
      </c>
      <c r="AI63" s="1200">
        <v>0</v>
      </c>
      <c r="AJ63" s="1200">
        <v>0</v>
      </c>
      <c r="AK63" s="1200">
        <v>0</v>
      </c>
      <c r="AL63" s="1200">
        <v>0</v>
      </c>
      <c r="AM63" s="1200">
        <v>0</v>
      </c>
      <c r="AN63" s="1200">
        <v>0</v>
      </c>
      <c r="AO63" s="1200">
        <v>0</v>
      </c>
      <c r="AP63" s="1200">
        <v>0</v>
      </c>
      <c r="AQ63" s="1200">
        <v>0</v>
      </c>
      <c r="AR63" s="1200">
        <v>0</v>
      </c>
      <c r="AS63" s="1200">
        <v>0</v>
      </c>
      <c r="AT63" s="1200">
        <v>0</v>
      </c>
      <c r="AU63" s="1200">
        <v>0</v>
      </c>
      <c r="AV63" s="1200">
        <v>0</v>
      </c>
      <c r="AW63" s="1200">
        <v>0</v>
      </c>
      <c r="AX63" s="1200">
        <v>0</v>
      </c>
      <c r="AY63" s="1200">
        <v>0</v>
      </c>
      <c r="AZ63" s="1200">
        <v>0</v>
      </c>
      <c r="BA63" s="1200">
        <v>0</v>
      </c>
      <c r="BB63" s="1200">
        <v>0</v>
      </c>
      <c r="BC63" s="1200">
        <v>0</v>
      </c>
      <c r="BD63" s="1201">
        <v>0</v>
      </c>
      <c r="BE63" s="1200">
        <v>0</v>
      </c>
      <c r="BF63" s="1200">
        <v>0</v>
      </c>
      <c r="BG63" s="1202">
        <v>0</v>
      </c>
      <c r="BH63" s="1200">
        <v>0</v>
      </c>
      <c r="BI63" s="1200">
        <v>0</v>
      </c>
      <c r="BJ63" s="1202">
        <v>10013.698630139999</v>
      </c>
      <c r="BK63" s="1200">
        <v>15134.335569860001</v>
      </c>
      <c r="BL63" s="1200">
        <v>15203.358275889999</v>
      </c>
      <c r="BM63" s="1201">
        <v>15140.73696491</v>
      </c>
      <c r="BN63" s="1200">
        <v>14890.266784559999</v>
      </c>
      <c r="BO63" s="1200">
        <v>15025.56947473</v>
      </c>
      <c r="BP63" s="1202">
        <v>14782.671518040001</v>
      </c>
    </row>
    <row r="64" spans="1:72" ht="15.75">
      <c r="A64" s="1207" t="s">
        <v>973</v>
      </c>
      <c r="B64" s="1200">
        <v>0</v>
      </c>
      <c r="C64" s="1200">
        <v>0</v>
      </c>
      <c r="D64" s="1200">
        <v>0</v>
      </c>
      <c r="E64" s="1200">
        <v>0</v>
      </c>
      <c r="F64" s="1200">
        <v>0</v>
      </c>
      <c r="G64" s="1200">
        <v>0</v>
      </c>
      <c r="H64" s="1200">
        <v>0</v>
      </c>
      <c r="I64" s="1200">
        <v>0</v>
      </c>
      <c r="J64" s="1200">
        <v>0</v>
      </c>
      <c r="K64" s="1200">
        <v>0</v>
      </c>
      <c r="L64" s="1200">
        <v>0</v>
      </c>
      <c r="M64" s="1200">
        <v>0</v>
      </c>
      <c r="N64" s="1200">
        <v>0</v>
      </c>
      <c r="O64" s="1200">
        <v>0</v>
      </c>
      <c r="P64" s="1200">
        <v>0</v>
      </c>
      <c r="Q64" s="1200">
        <v>0</v>
      </c>
      <c r="R64" s="1200">
        <v>0</v>
      </c>
      <c r="S64" s="1200">
        <v>0</v>
      </c>
      <c r="T64" s="1200">
        <v>0</v>
      </c>
      <c r="U64" s="1200">
        <v>0</v>
      </c>
      <c r="V64" s="1200">
        <v>0</v>
      </c>
      <c r="W64" s="1200">
        <v>0</v>
      </c>
      <c r="X64" s="1200">
        <v>0</v>
      </c>
      <c r="Y64" s="1200">
        <v>0</v>
      </c>
      <c r="Z64" s="1200">
        <v>0</v>
      </c>
      <c r="AA64" s="1200">
        <v>0</v>
      </c>
      <c r="AB64" s="1200">
        <v>0</v>
      </c>
      <c r="AC64" s="1200">
        <v>0</v>
      </c>
      <c r="AD64" s="1200">
        <v>0</v>
      </c>
      <c r="AE64" s="1200">
        <v>0</v>
      </c>
      <c r="AF64" s="1200">
        <v>0</v>
      </c>
      <c r="AG64" s="1200">
        <v>0</v>
      </c>
      <c r="AH64" s="1200">
        <v>0</v>
      </c>
      <c r="AI64" s="1200">
        <v>0</v>
      </c>
      <c r="AJ64" s="1200">
        <v>0</v>
      </c>
      <c r="AK64" s="1200">
        <v>0</v>
      </c>
      <c r="AL64" s="1200">
        <v>0</v>
      </c>
      <c r="AM64" s="1200">
        <v>0</v>
      </c>
      <c r="AN64" s="1200">
        <v>0</v>
      </c>
      <c r="AO64" s="1200">
        <v>0</v>
      </c>
      <c r="AP64" s="1200">
        <v>0</v>
      </c>
      <c r="AQ64" s="1200">
        <v>0</v>
      </c>
      <c r="AR64" s="1200">
        <v>0</v>
      </c>
      <c r="AS64" s="1200">
        <v>0</v>
      </c>
      <c r="AT64" s="1200">
        <v>0</v>
      </c>
      <c r="AU64" s="1200">
        <v>0</v>
      </c>
      <c r="AV64" s="1200">
        <v>0</v>
      </c>
      <c r="AW64" s="1200">
        <v>0</v>
      </c>
      <c r="AX64" s="1200">
        <v>0</v>
      </c>
      <c r="AY64" s="1200">
        <v>0</v>
      </c>
      <c r="AZ64" s="1200">
        <v>0</v>
      </c>
      <c r="BA64" s="1200">
        <v>0</v>
      </c>
      <c r="BB64" s="1200">
        <v>0</v>
      </c>
      <c r="BC64" s="1200">
        <v>0</v>
      </c>
      <c r="BD64" s="1201">
        <v>0</v>
      </c>
      <c r="BE64" s="1200">
        <v>0</v>
      </c>
      <c r="BF64" s="1200">
        <v>0</v>
      </c>
      <c r="BG64" s="1202">
        <v>0</v>
      </c>
      <c r="BH64" s="1200">
        <v>0</v>
      </c>
      <c r="BI64" s="1200">
        <v>0</v>
      </c>
      <c r="BJ64" s="1202">
        <v>0</v>
      </c>
      <c r="BK64" s="1200">
        <v>0</v>
      </c>
      <c r="BL64" s="1200">
        <v>0</v>
      </c>
      <c r="BM64" s="1201">
        <v>0</v>
      </c>
      <c r="BN64" s="1200">
        <v>0</v>
      </c>
      <c r="BO64" s="1200">
        <v>0</v>
      </c>
      <c r="BP64" s="1202">
        <v>0</v>
      </c>
    </row>
    <row r="65" spans="1:72" s="1022" customFormat="1" ht="15.75">
      <c r="A65" s="1087" t="s">
        <v>974</v>
      </c>
      <c r="B65" s="1200">
        <v>14.67070105</v>
      </c>
      <c r="C65" s="1200">
        <v>9.0869516899999994</v>
      </c>
      <c r="D65" s="1200">
        <v>9.97949427</v>
      </c>
      <c r="E65" s="1200">
        <v>9.9931210900000007</v>
      </c>
      <c r="F65" s="1200">
        <v>9.9287524499999993</v>
      </c>
      <c r="G65" s="1200">
        <v>150.61532328000001</v>
      </c>
      <c r="H65" s="1200">
        <v>215.21980324</v>
      </c>
      <c r="I65" s="1200">
        <v>277.32224828</v>
      </c>
      <c r="J65" s="1200">
        <v>571.96191632</v>
      </c>
      <c r="K65" s="1200">
        <v>534.37225095999997</v>
      </c>
      <c r="L65" s="1200">
        <v>249.79332087999998</v>
      </c>
      <c r="M65" s="1200">
        <v>107.83308649999999</v>
      </c>
      <c r="N65" s="1200">
        <v>63.0946</v>
      </c>
      <c r="O65" s="1200">
        <v>965.13207096999997</v>
      </c>
      <c r="P65" s="1200">
        <v>1690.49040371</v>
      </c>
      <c r="Q65" s="1200">
        <v>1841.5649546900001</v>
      </c>
      <c r="R65" s="1200">
        <v>1616.5507310799999</v>
      </c>
      <c r="S65" s="1200">
        <v>910.04937821999999</v>
      </c>
      <c r="T65" s="1200">
        <v>568.25606176999997</v>
      </c>
      <c r="U65" s="1200">
        <v>2910.3944416599998</v>
      </c>
      <c r="V65" s="1200">
        <v>5052.1680436699999</v>
      </c>
      <c r="W65" s="1200">
        <v>6710.4893255299994</v>
      </c>
      <c r="X65" s="1200">
        <v>10501.248357100001</v>
      </c>
      <c r="Y65" s="1200">
        <v>12674.32609963</v>
      </c>
      <c r="Z65" s="1200">
        <v>9581.4914081900006</v>
      </c>
      <c r="AA65" s="1200">
        <v>9682.0676595000004</v>
      </c>
      <c r="AB65" s="1200">
        <v>14220.9942928</v>
      </c>
      <c r="AC65" s="1200">
        <v>15881.25362528</v>
      </c>
      <c r="AD65" s="1200">
        <v>22872.25544511</v>
      </c>
      <c r="AE65" s="1200">
        <v>22845.87111</v>
      </c>
      <c r="AF65" s="1200">
        <v>17418.212805669998</v>
      </c>
      <c r="AG65" s="1200">
        <v>14978.256810860001</v>
      </c>
      <c r="AH65" s="1200">
        <v>21256.937516740003</v>
      </c>
      <c r="AI65" s="1200">
        <v>31450.308665290002</v>
      </c>
      <c r="AJ65" s="1200">
        <v>31665.939209669999</v>
      </c>
      <c r="AK65" s="1200">
        <v>0</v>
      </c>
      <c r="AL65" s="1200">
        <v>0</v>
      </c>
      <c r="AM65" s="1200">
        <v>0</v>
      </c>
      <c r="AN65" s="1200">
        <v>0</v>
      </c>
      <c r="AO65" s="1200">
        <v>0</v>
      </c>
      <c r="AP65" s="1200">
        <v>0</v>
      </c>
      <c r="AQ65" s="1200">
        <v>8860.5929895300014</v>
      </c>
      <c r="AR65" s="1200">
        <v>0</v>
      </c>
      <c r="AS65" s="1200">
        <v>1659.347</v>
      </c>
      <c r="AT65" s="1200">
        <v>11455.952004819999</v>
      </c>
      <c r="AU65" s="1200">
        <v>9861.4663391699996</v>
      </c>
      <c r="AV65" s="1200">
        <v>7875.2098566999994</v>
      </c>
      <c r="AW65" s="1200">
        <v>8013.0824313999992</v>
      </c>
      <c r="AX65" s="1200">
        <v>7877.4147518400005</v>
      </c>
      <c r="AY65" s="1200">
        <v>11655.292004700001</v>
      </c>
      <c r="AZ65" s="1200">
        <v>11902.66391141</v>
      </c>
      <c r="BA65" s="1200">
        <v>29785.660945449999</v>
      </c>
      <c r="BB65" s="1200">
        <v>29676.54607457</v>
      </c>
      <c r="BC65" s="1200">
        <v>28483.022550010002</v>
      </c>
      <c r="BD65" s="1201">
        <v>28017.577245529999</v>
      </c>
      <c r="BE65" s="1200">
        <v>24264.053685119998</v>
      </c>
      <c r="BF65" s="1200">
        <v>25177.789552080001</v>
      </c>
      <c r="BG65" s="1202">
        <v>24395.268312520002</v>
      </c>
      <c r="BH65" s="1200">
        <v>24337.234397050001</v>
      </c>
      <c r="BI65" s="1200">
        <v>24043.282997319999</v>
      </c>
      <c r="BJ65" s="1202">
        <v>6968.57168275</v>
      </c>
      <c r="BK65" s="1200">
        <v>7305.8411926500003</v>
      </c>
      <c r="BL65" s="1200">
        <v>7708.7773672800004</v>
      </c>
      <c r="BM65" s="1201">
        <v>7657.7232188199996</v>
      </c>
      <c r="BN65" s="1200">
        <v>41398.263849000003</v>
      </c>
      <c r="BO65" s="1200">
        <v>76510.647349229999</v>
      </c>
      <c r="BP65" s="1202">
        <v>73915.371088600004</v>
      </c>
      <c r="BQ65" s="964"/>
      <c r="BR65" s="964"/>
      <c r="BS65" s="964"/>
      <c r="BT65" s="964"/>
    </row>
    <row r="66" spans="1:72" ht="15.75">
      <c r="A66" s="1087" t="s">
        <v>975</v>
      </c>
      <c r="B66" s="1200">
        <v>0</v>
      </c>
      <c r="C66" s="1200">
        <v>0</v>
      </c>
      <c r="D66" s="1200">
        <v>0</v>
      </c>
      <c r="E66" s="1200">
        <v>0</v>
      </c>
      <c r="F66" s="1200">
        <v>0</v>
      </c>
      <c r="G66" s="1200">
        <v>0</v>
      </c>
      <c r="H66" s="1200">
        <v>0</v>
      </c>
      <c r="I66" s="1200">
        <v>0</v>
      </c>
      <c r="J66" s="1200">
        <v>0</v>
      </c>
      <c r="K66" s="1200">
        <v>0</v>
      </c>
      <c r="L66" s="1200">
        <v>0</v>
      </c>
      <c r="M66" s="1200">
        <v>0</v>
      </c>
      <c r="N66" s="1200">
        <v>0</v>
      </c>
      <c r="O66" s="1200">
        <v>0</v>
      </c>
      <c r="P66" s="1200">
        <v>0</v>
      </c>
      <c r="Q66" s="1200">
        <v>0</v>
      </c>
      <c r="R66" s="1200">
        <v>0</v>
      </c>
      <c r="S66" s="1200">
        <v>0</v>
      </c>
      <c r="T66" s="1200">
        <v>0</v>
      </c>
      <c r="U66" s="1200">
        <v>0</v>
      </c>
      <c r="V66" s="1200">
        <v>0</v>
      </c>
      <c r="W66" s="1200">
        <v>0</v>
      </c>
      <c r="X66" s="1200">
        <v>0</v>
      </c>
      <c r="Y66" s="1200">
        <v>0</v>
      </c>
      <c r="Z66" s="1200">
        <v>0</v>
      </c>
      <c r="AA66" s="1200">
        <v>0</v>
      </c>
      <c r="AB66" s="1200">
        <v>0</v>
      </c>
      <c r="AC66" s="1200">
        <v>0</v>
      </c>
      <c r="AD66" s="1200">
        <v>0</v>
      </c>
      <c r="AE66" s="1200">
        <v>0</v>
      </c>
      <c r="AF66" s="1200">
        <v>0</v>
      </c>
      <c r="AG66" s="1200">
        <v>0</v>
      </c>
      <c r="AH66" s="1200">
        <v>0</v>
      </c>
      <c r="AI66" s="1200">
        <v>0</v>
      </c>
      <c r="AJ66" s="1200">
        <v>0</v>
      </c>
      <c r="AK66" s="1200">
        <v>0</v>
      </c>
      <c r="AL66" s="1200">
        <v>0</v>
      </c>
      <c r="AM66" s="1200">
        <v>0</v>
      </c>
      <c r="AN66" s="1200">
        <v>0</v>
      </c>
      <c r="AO66" s="1200">
        <v>0</v>
      </c>
      <c r="AP66" s="1200">
        <v>0</v>
      </c>
      <c r="AQ66" s="1200">
        <v>0</v>
      </c>
      <c r="AR66" s="1200">
        <v>0</v>
      </c>
      <c r="AS66" s="1200">
        <v>0</v>
      </c>
      <c r="AT66" s="1200">
        <v>0</v>
      </c>
      <c r="AU66" s="1200">
        <v>0</v>
      </c>
      <c r="AV66" s="1200">
        <v>0</v>
      </c>
      <c r="AW66" s="1200">
        <v>0</v>
      </c>
      <c r="AX66" s="1200">
        <v>0</v>
      </c>
      <c r="AY66" s="1200">
        <v>0</v>
      </c>
      <c r="AZ66" s="1200">
        <v>0</v>
      </c>
      <c r="BA66" s="1200">
        <v>978.76491476000001</v>
      </c>
      <c r="BB66" s="1200">
        <v>1249.8215258299999</v>
      </c>
      <c r="BC66" s="1200">
        <v>925.92443313000001</v>
      </c>
      <c r="BD66" s="1201">
        <v>921.99908648999997</v>
      </c>
      <c r="BE66" s="1200">
        <v>454.34104898999999</v>
      </c>
      <c r="BF66" s="1200">
        <v>332.87390556999998</v>
      </c>
      <c r="BG66" s="1202">
        <v>648.40858602999992</v>
      </c>
      <c r="BH66" s="1200">
        <v>546.34186786999999</v>
      </c>
      <c r="BI66" s="1200">
        <v>595.09704039999997</v>
      </c>
      <c r="BJ66" s="1202">
        <v>1359.26658363</v>
      </c>
      <c r="BK66" s="1200">
        <v>870.39621953999995</v>
      </c>
      <c r="BL66" s="1200">
        <v>1821.5069364000001</v>
      </c>
      <c r="BM66" s="1201">
        <v>1291.2986410000001</v>
      </c>
      <c r="BN66" s="1200">
        <v>910.66809336000006</v>
      </c>
      <c r="BO66" s="1200">
        <v>667.42703576999997</v>
      </c>
      <c r="BP66" s="1202">
        <v>5212.4210741300003</v>
      </c>
      <c r="BR66" s="1022"/>
      <c r="BS66" s="1022"/>
      <c r="BT66" s="1022"/>
    </row>
    <row r="67" spans="1:72" ht="15.75">
      <c r="A67" s="1087" t="s">
        <v>1002</v>
      </c>
      <c r="B67" s="1200">
        <v>0</v>
      </c>
      <c r="C67" s="1200">
        <v>0</v>
      </c>
      <c r="D67" s="1200">
        <v>0</v>
      </c>
      <c r="E67" s="1200">
        <v>0</v>
      </c>
      <c r="F67" s="1200">
        <v>0</v>
      </c>
      <c r="G67" s="1200">
        <v>0</v>
      </c>
      <c r="H67" s="1200">
        <v>0</v>
      </c>
      <c r="I67" s="1200">
        <v>0</v>
      </c>
      <c r="J67" s="1200">
        <v>0</v>
      </c>
      <c r="K67" s="1200">
        <v>0</v>
      </c>
      <c r="L67" s="1200">
        <v>0</v>
      </c>
      <c r="M67" s="1200">
        <v>0</v>
      </c>
      <c r="N67" s="1200">
        <v>0</v>
      </c>
      <c r="O67" s="1200">
        <v>0</v>
      </c>
      <c r="P67" s="1200">
        <v>0</v>
      </c>
      <c r="Q67" s="1200">
        <v>0</v>
      </c>
      <c r="R67" s="1200">
        <v>0</v>
      </c>
      <c r="S67" s="1200">
        <v>0</v>
      </c>
      <c r="T67" s="1200">
        <v>0</v>
      </c>
      <c r="U67" s="1200">
        <v>0</v>
      </c>
      <c r="V67" s="1200">
        <v>0</v>
      </c>
      <c r="W67" s="1200">
        <v>0</v>
      </c>
      <c r="X67" s="1200">
        <v>0</v>
      </c>
      <c r="Y67" s="1200">
        <v>0</v>
      </c>
      <c r="Z67" s="1200">
        <v>0</v>
      </c>
      <c r="AA67" s="1200">
        <v>0</v>
      </c>
      <c r="AB67" s="1200">
        <v>0</v>
      </c>
      <c r="AC67" s="1200">
        <v>0</v>
      </c>
      <c r="AD67" s="1200">
        <v>0</v>
      </c>
      <c r="AE67" s="1200">
        <v>0</v>
      </c>
      <c r="AF67" s="1200">
        <v>0</v>
      </c>
      <c r="AG67" s="1200">
        <v>0</v>
      </c>
      <c r="AH67" s="1200">
        <v>0</v>
      </c>
      <c r="AI67" s="1200">
        <v>0</v>
      </c>
      <c r="AJ67" s="1200">
        <v>0</v>
      </c>
      <c r="AK67" s="1200">
        <v>0</v>
      </c>
      <c r="AL67" s="1200">
        <v>0</v>
      </c>
      <c r="AM67" s="1200">
        <v>0</v>
      </c>
      <c r="AN67" s="1200">
        <v>0</v>
      </c>
      <c r="AO67" s="1200">
        <v>0</v>
      </c>
      <c r="AP67" s="1200">
        <v>0</v>
      </c>
      <c r="AQ67" s="1200">
        <v>0</v>
      </c>
      <c r="AR67" s="1200">
        <v>0</v>
      </c>
      <c r="AS67" s="1200">
        <v>0</v>
      </c>
      <c r="AT67" s="1200">
        <v>2943.72</v>
      </c>
      <c r="AU67" s="1200">
        <v>2943.72</v>
      </c>
      <c r="AV67" s="1200">
        <v>3093.6840000000002</v>
      </c>
      <c r="AW67" s="1200">
        <v>2565.5637999999999</v>
      </c>
      <c r="AX67" s="1200">
        <v>3577.973</v>
      </c>
      <c r="AY67" s="1200">
        <v>2256.2748000000001</v>
      </c>
      <c r="AZ67" s="1200">
        <v>2457.1709639999999</v>
      </c>
      <c r="BA67" s="1200">
        <v>7664.7355309999994</v>
      </c>
      <c r="BB67" s="1200">
        <v>7864.8118899999999</v>
      </c>
      <c r="BC67" s="1200">
        <v>8281.8417809999992</v>
      </c>
      <c r="BD67" s="1201">
        <v>0</v>
      </c>
      <c r="BE67" s="1200">
        <v>0</v>
      </c>
      <c r="BF67" s="1200">
        <v>-2.7295889999999998</v>
      </c>
      <c r="BG67" s="1202">
        <v>0</v>
      </c>
      <c r="BH67" s="1200">
        <v>0</v>
      </c>
      <c r="BI67" s="1200">
        <v>0</v>
      </c>
      <c r="BJ67" s="1202">
        <v>0</v>
      </c>
      <c r="BK67" s="1200">
        <v>0</v>
      </c>
      <c r="BL67" s="1200">
        <v>0</v>
      </c>
      <c r="BM67" s="1201">
        <v>0</v>
      </c>
      <c r="BN67" s="1200">
        <v>0</v>
      </c>
      <c r="BO67" s="1200">
        <v>0</v>
      </c>
      <c r="BP67" s="1202">
        <v>0</v>
      </c>
      <c r="BQ67" s="1022"/>
    </row>
    <row r="68" spans="1:72" ht="15.75">
      <c r="A68" s="1206" t="s">
        <v>977</v>
      </c>
      <c r="B68" s="1203">
        <v>7518.3867365599999</v>
      </c>
      <c r="C68" s="1203">
        <v>6684.00374534</v>
      </c>
      <c r="D68" s="1203">
        <v>5905.4328184700007</v>
      </c>
      <c r="E68" s="1203">
        <v>6193.4870381700002</v>
      </c>
      <c r="F68" s="1203">
        <v>6489.1191097800011</v>
      </c>
      <c r="G68" s="1203">
        <v>6163.7346563299998</v>
      </c>
      <c r="H68" s="1203">
        <v>6706.942667530001</v>
      </c>
      <c r="I68" s="1203">
        <v>6933.4606069300007</v>
      </c>
      <c r="J68" s="1203">
        <v>13872.3421793</v>
      </c>
      <c r="K68" s="1203">
        <v>12929.032185049999</v>
      </c>
      <c r="L68" s="1203">
        <v>8673.5109529199999</v>
      </c>
      <c r="M68" s="1203">
        <v>9344.6815767300013</v>
      </c>
      <c r="N68" s="1203">
        <v>12216.633487660001</v>
      </c>
      <c r="O68" s="1203">
        <v>9091.2441758799978</v>
      </c>
      <c r="P68" s="1203">
        <v>10299.852540600001</v>
      </c>
      <c r="Q68" s="1203">
        <v>10808.599141359999</v>
      </c>
      <c r="R68" s="1203">
        <v>13123.13556669</v>
      </c>
      <c r="S68" s="1203">
        <v>12921.34441706</v>
      </c>
      <c r="T68" s="1203">
        <v>17263.254194009998</v>
      </c>
      <c r="U68" s="1203">
        <v>13426.489192139999</v>
      </c>
      <c r="V68" s="1203">
        <v>14581.886468409999</v>
      </c>
      <c r="W68" s="1203">
        <v>18603.617641599998</v>
      </c>
      <c r="X68" s="1203">
        <v>21412.17171051</v>
      </c>
      <c r="Y68" s="1203">
        <v>25220.783638749999</v>
      </c>
      <c r="Z68" s="1203">
        <v>32767.63951415</v>
      </c>
      <c r="AA68" s="1203">
        <v>25889.871605709999</v>
      </c>
      <c r="AB68" s="1203">
        <v>21834.548531650002</v>
      </c>
      <c r="AC68" s="1203">
        <v>35051.320740229996</v>
      </c>
      <c r="AD68" s="1203">
        <v>34407.873274580001</v>
      </c>
      <c r="AE68" s="1203">
        <v>33765.64994843</v>
      </c>
      <c r="AF68" s="1203">
        <v>33114.449318719999</v>
      </c>
      <c r="AG68" s="1203">
        <v>28814.650537950001</v>
      </c>
      <c r="AH68" s="1203">
        <v>28955.468851989997</v>
      </c>
      <c r="AI68" s="1203">
        <v>36029.623958900003</v>
      </c>
      <c r="AJ68" s="1203">
        <v>25219.244649369997</v>
      </c>
      <c r="AK68" s="1203">
        <v>54342.590894910005</v>
      </c>
      <c r="AL68" s="1203">
        <v>50088.774763779998</v>
      </c>
      <c r="AM68" s="1203">
        <v>54374.66653201</v>
      </c>
      <c r="AN68" s="1203">
        <v>58136.596356189999</v>
      </c>
      <c r="AO68" s="1203">
        <v>67685.81655861999</v>
      </c>
      <c r="AP68" s="1203">
        <v>59465.571275279995</v>
      </c>
      <c r="AQ68" s="1203">
        <v>61374.755631330001</v>
      </c>
      <c r="AR68" s="1203">
        <v>65896.805037119993</v>
      </c>
      <c r="AS68" s="1203">
        <v>70402.975431550003</v>
      </c>
      <c r="AT68" s="1203">
        <v>67781.796077919993</v>
      </c>
      <c r="AU68" s="1203">
        <v>80052.421675559992</v>
      </c>
      <c r="AV68" s="1203">
        <v>65495.047400889998</v>
      </c>
      <c r="AW68" s="1203">
        <v>66069.569605340002</v>
      </c>
      <c r="AX68" s="1203">
        <v>64238.085275359997</v>
      </c>
      <c r="AY68" s="1203">
        <v>59383.5368552</v>
      </c>
      <c r="AZ68" s="1203">
        <v>55247.77097071</v>
      </c>
      <c r="BA68" s="1203">
        <v>56805.532894080003</v>
      </c>
      <c r="BB68" s="1203">
        <v>74471.822194780005</v>
      </c>
      <c r="BC68" s="1203">
        <v>78921.747861489988</v>
      </c>
      <c r="BD68" s="1204">
        <v>97496.058129099998</v>
      </c>
      <c r="BE68" s="1203">
        <v>101175.07962234</v>
      </c>
      <c r="BF68" s="1203">
        <v>98793.372736829988</v>
      </c>
      <c r="BG68" s="1205">
        <v>105032.99330687</v>
      </c>
      <c r="BH68" s="1203">
        <v>103544.64074782001</v>
      </c>
      <c r="BI68" s="1203">
        <v>100633.91379852001</v>
      </c>
      <c r="BJ68" s="1205">
        <v>113514.47908119</v>
      </c>
      <c r="BK68" s="1203">
        <v>108754.26191833001</v>
      </c>
      <c r="BL68" s="1203">
        <v>121208.07563162001</v>
      </c>
      <c r="BM68" s="1204">
        <v>108914.21912766001</v>
      </c>
      <c r="BN68" s="1203">
        <v>81338.746081229998</v>
      </c>
      <c r="BO68" s="1203">
        <v>58817.258449460009</v>
      </c>
      <c r="BP68" s="1205">
        <v>45599.788889219992</v>
      </c>
    </row>
    <row r="69" spans="1:72" ht="15.75">
      <c r="A69" s="1207" t="s">
        <v>978</v>
      </c>
      <c r="B69" s="1200">
        <v>1456.0090214399997</v>
      </c>
      <c r="C69" s="1200">
        <v>2264.3575416800004</v>
      </c>
      <c r="D69" s="1200">
        <v>1657.19207121</v>
      </c>
      <c r="E69" s="1200">
        <v>2376.6506220799997</v>
      </c>
      <c r="F69" s="1200">
        <v>2449.8893907600004</v>
      </c>
      <c r="G69" s="1200">
        <v>2108.6104911499997</v>
      </c>
      <c r="H69" s="1200">
        <v>2159.5495445500001</v>
      </c>
      <c r="I69" s="1200">
        <v>2168.4171355800004</v>
      </c>
      <c r="J69" s="1200">
        <v>5893.2516635999991</v>
      </c>
      <c r="K69" s="1200">
        <v>6024.261792629999</v>
      </c>
      <c r="L69" s="1200">
        <v>6100.45643526</v>
      </c>
      <c r="M69" s="1200">
        <v>6443.7791494100002</v>
      </c>
      <c r="N69" s="1200">
        <v>8544.9525065900016</v>
      </c>
      <c r="O69" s="1200">
        <v>7326.592167329999</v>
      </c>
      <c r="P69" s="1200">
        <v>9480.547539090001</v>
      </c>
      <c r="Q69" s="1200">
        <v>9643.2307579700009</v>
      </c>
      <c r="R69" s="1200">
        <v>11808.775890650002</v>
      </c>
      <c r="S69" s="1200">
        <v>11505.97266732</v>
      </c>
      <c r="T69" s="1200">
        <v>15073.86088468</v>
      </c>
      <c r="U69" s="1200">
        <v>11095.756092360001</v>
      </c>
      <c r="V69" s="1200">
        <v>11153.731099889999</v>
      </c>
      <c r="W69" s="1200">
        <v>15140.314980619998</v>
      </c>
      <c r="X69" s="1200">
        <v>13985.75923614</v>
      </c>
      <c r="Y69" s="1200">
        <v>15859.040441349998</v>
      </c>
      <c r="Z69" s="1200">
        <v>21417.722946540001</v>
      </c>
      <c r="AA69" s="1200">
        <v>14217.232841439998</v>
      </c>
      <c r="AB69" s="1200">
        <v>8470.504657219999</v>
      </c>
      <c r="AC69" s="1200">
        <v>17948.540057509999</v>
      </c>
      <c r="AD69" s="1200">
        <v>16998.766065110001</v>
      </c>
      <c r="AE69" s="1200">
        <v>16217.939050550001</v>
      </c>
      <c r="AF69" s="1200">
        <v>12640.288613879999</v>
      </c>
      <c r="AG69" s="1200">
        <v>10484.45833515</v>
      </c>
      <c r="AH69" s="1200">
        <v>9309.1348029500004</v>
      </c>
      <c r="AI69" s="1200">
        <v>11470.7724115</v>
      </c>
      <c r="AJ69" s="1200">
        <v>11864.804316719999</v>
      </c>
      <c r="AK69" s="1200">
        <v>40786.293327660002</v>
      </c>
      <c r="AL69" s="1200">
        <v>41438.471087980004</v>
      </c>
      <c r="AM69" s="1200">
        <v>44559.102724810007</v>
      </c>
      <c r="AN69" s="1200">
        <v>45418.247618330002</v>
      </c>
      <c r="AO69" s="1200">
        <v>46385.788327130002</v>
      </c>
      <c r="AP69" s="1200">
        <v>42865.332118749997</v>
      </c>
      <c r="AQ69" s="1200">
        <v>42660.21066397</v>
      </c>
      <c r="AR69" s="1200">
        <v>46415.702481520006</v>
      </c>
      <c r="AS69" s="1200">
        <v>48489.784895160003</v>
      </c>
      <c r="AT69" s="1200">
        <v>48724.083040329999</v>
      </c>
      <c r="AU69" s="1200">
        <v>54926.855606720004</v>
      </c>
      <c r="AV69" s="1200">
        <v>45709.806065089993</v>
      </c>
      <c r="AW69" s="1200">
        <v>47367.552296820002</v>
      </c>
      <c r="AX69" s="1200">
        <v>49070.780555440004</v>
      </c>
      <c r="AY69" s="1200">
        <v>46184.641422999994</v>
      </c>
      <c r="AZ69" s="1200">
        <v>41142.269814079998</v>
      </c>
      <c r="BA69" s="1200">
        <v>42945.930183190001</v>
      </c>
      <c r="BB69" s="1200">
        <v>40855.769838659988</v>
      </c>
      <c r="BC69" s="1200">
        <v>43260.776340050004</v>
      </c>
      <c r="BD69" s="1201">
        <v>60017.892642759994</v>
      </c>
      <c r="BE69" s="1200">
        <v>62376.124314190005</v>
      </c>
      <c r="BF69" s="1200">
        <v>60598.325663759992</v>
      </c>
      <c r="BG69" s="1202">
        <v>66525.235499729999</v>
      </c>
      <c r="BH69" s="1200">
        <v>75090.853919460002</v>
      </c>
      <c r="BI69" s="1200">
        <v>69565.384680720003</v>
      </c>
      <c r="BJ69" s="1202">
        <v>76952.726918280008</v>
      </c>
      <c r="BK69" s="1200">
        <v>79243.414178420018</v>
      </c>
      <c r="BL69" s="1200">
        <v>90483.522249940012</v>
      </c>
      <c r="BM69" s="1201">
        <v>76177.472945290006</v>
      </c>
      <c r="BN69" s="1200">
        <v>60025.304343600008</v>
      </c>
      <c r="BO69" s="1200">
        <v>32719.22238911</v>
      </c>
      <c r="BP69" s="1202">
        <v>31055.28868003</v>
      </c>
    </row>
    <row r="70" spans="1:72" ht="15.75">
      <c r="A70" s="1207" t="s">
        <v>979</v>
      </c>
      <c r="B70" s="1200">
        <v>0</v>
      </c>
      <c r="C70" s="1200">
        <v>0</v>
      </c>
      <c r="D70" s="1200">
        <v>0</v>
      </c>
      <c r="E70" s="1200">
        <v>0</v>
      </c>
      <c r="F70" s="1200">
        <v>0</v>
      </c>
      <c r="G70" s="1200">
        <v>0</v>
      </c>
      <c r="H70" s="1200">
        <v>0</v>
      </c>
      <c r="I70" s="1200">
        <v>19.653055739999999</v>
      </c>
      <c r="J70" s="1200">
        <v>19.653055739999999</v>
      </c>
      <c r="K70" s="1200">
        <v>0</v>
      </c>
      <c r="L70" s="1200">
        <v>0</v>
      </c>
      <c r="M70" s="1200">
        <v>0</v>
      </c>
      <c r="N70" s="1200">
        <v>0</v>
      </c>
      <c r="O70" s="1200">
        <v>0</v>
      </c>
      <c r="P70" s="1200">
        <v>0</v>
      </c>
      <c r="Q70" s="1200">
        <v>0</v>
      </c>
      <c r="R70" s="1200">
        <v>0</v>
      </c>
      <c r="S70" s="1200">
        <v>0</v>
      </c>
      <c r="T70" s="1200">
        <v>0</v>
      </c>
      <c r="U70" s="1200">
        <v>0</v>
      </c>
      <c r="V70" s="1200">
        <v>0</v>
      </c>
      <c r="W70" s="1200">
        <v>0</v>
      </c>
      <c r="X70" s="1200">
        <v>0</v>
      </c>
      <c r="Y70" s="1200">
        <v>-1</v>
      </c>
      <c r="Z70" s="1200">
        <v>-12.081379999999999</v>
      </c>
      <c r="AA70" s="1200">
        <v>0</v>
      </c>
      <c r="AB70" s="1200">
        <v>0</v>
      </c>
      <c r="AC70" s="1200">
        <v>0</v>
      </c>
      <c r="AD70" s="1200">
        <v>0</v>
      </c>
      <c r="AE70" s="1200">
        <v>0</v>
      </c>
      <c r="AF70" s="1200">
        <v>0</v>
      </c>
      <c r="AG70" s="1200">
        <v>0</v>
      </c>
      <c r="AH70" s="1200">
        <v>0</v>
      </c>
      <c r="AI70" s="1200">
        <v>0</v>
      </c>
      <c r="AJ70" s="1200">
        <v>0</v>
      </c>
      <c r="AK70" s="1200">
        <v>0</v>
      </c>
      <c r="AL70" s="1200">
        <v>-6333.4720340000003</v>
      </c>
      <c r="AM70" s="1200">
        <v>-6501.7941099999998</v>
      </c>
      <c r="AN70" s="1200">
        <v>-6181.2369950000002</v>
      </c>
      <c r="AO70" s="1200">
        <v>320.76926099999997</v>
      </c>
      <c r="AP70" s="1200">
        <v>301.27206100000001</v>
      </c>
      <c r="AQ70" s="1200">
        <v>299.78837499999997</v>
      </c>
      <c r="AR70" s="1200">
        <v>299.79931699999997</v>
      </c>
      <c r="AS70" s="1200">
        <v>299.35930500000001</v>
      </c>
      <c r="AT70" s="1200">
        <v>676.266839</v>
      </c>
      <c r="AU70" s="1200">
        <v>299.03622799999999</v>
      </c>
      <c r="AV70" s="1200">
        <v>320.83799900000002</v>
      </c>
      <c r="AW70" s="1200">
        <v>327.036991</v>
      </c>
      <c r="AX70" s="1200">
        <v>297.36548199999999</v>
      </c>
      <c r="AY70" s="1200">
        <v>59.144376000000001</v>
      </c>
      <c r="AZ70" s="1200">
        <v>335.42844400000001</v>
      </c>
      <c r="BA70" s="1200">
        <v>-7151.5185579999998</v>
      </c>
      <c r="BB70" s="1200">
        <v>-7377.4588299999996</v>
      </c>
      <c r="BC70" s="1200">
        <v>-7571.5478810000004</v>
      </c>
      <c r="BD70" s="1201">
        <v>-194.58970400000001</v>
      </c>
      <c r="BE70" s="1200">
        <v>887.06402400000002</v>
      </c>
      <c r="BF70" s="1200">
        <v>234.64614700000001</v>
      </c>
      <c r="BG70" s="1202">
        <v>198.08699200000001</v>
      </c>
      <c r="BH70" s="1200">
        <v>70.252082999999999</v>
      </c>
      <c r="BI70" s="1200">
        <v>128.38857200000001</v>
      </c>
      <c r="BJ70" s="1202">
        <v>44.443156999999999</v>
      </c>
      <c r="BK70" s="1200">
        <v>149.32268500000001</v>
      </c>
      <c r="BL70" s="1200">
        <v>-519.93737299999998</v>
      </c>
      <c r="BM70" s="1201">
        <v>-264.69274908</v>
      </c>
      <c r="BN70" s="1200">
        <v>-164.19099499999999</v>
      </c>
      <c r="BO70" s="1200">
        <v>-164.191598</v>
      </c>
      <c r="BP70" s="1202">
        <v>-7501.3116010000003</v>
      </c>
    </row>
    <row r="71" spans="1:72" ht="15.75">
      <c r="A71" s="1207" t="s">
        <v>980</v>
      </c>
      <c r="B71" s="1200">
        <v>543.27399420000006</v>
      </c>
      <c r="C71" s="1200">
        <v>716.53990417</v>
      </c>
      <c r="D71" s="1200">
        <v>716.53990417</v>
      </c>
      <c r="E71" s="1200">
        <v>661.40364467999996</v>
      </c>
      <c r="F71" s="1200">
        <v>615.13263760000007</v>
      </c>
      <c r="G71" s="1200">
        <v>518.18738286999996</v>
      </c>
      <c r="H71" s="1200">
        <v>424.90442754000003</v>
      </c>
      <c r="I71" s="1200">
        <v>510.65969417000002</v>
      </c>
      <c r="J71" s="1200">
        <v>249.82177036000002</v>
      </c>
      <c r="K71" s="1200">
        <v>249.82059419999999</v>
      </c>
      <c r="L71" s="1200">
        <v>249.82059419999999</v>
      </c>
      <c r="M71" s="1200">
        <v>345.72084405000004</v>
      </c>
      <c r="N71" s="1200">
        <v>733.24068530999989</v>
      </c>
      <c r="O71" s="1200">
        <v>754.82481519000009</v>
      </c>
      <c r="P71" s="1200">
        <v>835.25603766999996</v>
      </c>
      <c r="Q71" s="1200">
        <v>770.60824489000004</v>
      </c>
      <c r="R71" s="1200">
        <v>672.01647208000009</v>
      </c>
      <c r="S71" s="1200">
        <v>602.91169926999999</v>
      </c>
      <c r="T71" s="1200">
        <v>677.77378926999995</v>
      </c>
      <c r="U71" s="1200">
        <v>697.15184926999996</v>
      </c>
      <c r="V71" s="1200">
        <v>738.54344927</v>
      </c>
      <c r="W71" s="1200">
        <v>691.58596614999999</v>
      </c>
      <c r="X71" s="1200">
        <v>321.62980125000001</v>
      </c>
      <c r="Y71" s="1200">
        <v>410.46995125000001</v>
      </c>
      <c r="Z71" s="1200">
        <v>1321.4368935999998</v>
      </c>
      <c r="AA71" s="1200">
        <v>1398.5520935999998</v>
      </c>
      <c r="AB71" s="1200">
        <v>1437.9688936</v>
      </c>
      <c r="AC71" s="1200">
        <v>1141.71075144</v>
      </c>
      <c r="AD71" s="1200">
        <v>922.04627227999993</v>
      </c>
      <c r="AE71" s="1200">
        <v>643.58523987000001</v>
      </c>
      <c r="AF71" s="1200">
        <v>643.58523987000001</v>
      </c>
      <c r="AG71" s="1200">
        <v>643.58523987000001</v>
      </c>
      <c r="AH71" s="1200">
        <v>834.44706686999996</v>
      </c>
      <c r="AI71" s="1200">
        <v>856.03081686999997</v>
      </c>
      <c r="AJ71" s="1200">
        <v>847.20201686999997</v>
      </c>
      <c r="AK71" s="1200">
        <v>576.87016687000005</v>
      </c>
      <c r="AL71" s="1200">
        <v>750.40276987000004</v>
      </c>
      <c r="AM71" s="1200">
        <v>1357.9525748699998</v>
      </c>
      <c r="AN71" s="1200">
        <v>1199.11778843</v>
      </c>
      <c r="AO71" s="1200">
        <v>1217.6171657300001</v>
      </c>
      <c r="AP71" s="1200">
        <v>1220.9414665300001</v>
      </c>
      <c r="AQ71" s="1200">
        <v>1252.4738948299998</v>
      </c>
      <c r="AR71" s="1200">
        <v>1212.0544148299998</v>
      </c>
      <c r="AS71" s="1200">
        <v>1318.4161448299999</v>
      </c>
      <c r="AT71" s="1200">
        <v>1311.4261448299999</v>
      </c>
      <c r="AU71" s="1200">
        <v>1464.36100663</v>
      </c>
      <c r="AV71" s="1200">
        <v>1141.80574768</v>
      </c>
      <c r="AW71" s="1200">
        <v>1065.4948976800001</v>
      </c>
      <c r="AX71" s="1200">
        <v>1207.7161966799999</v>
      </c>
      <c r="AY71" s="1200">
        <v>1386.6908566799998</v>
      </c>
      <c r="AZ71" s="1200">
        <v>2764.5319186799998</v>
      </c>
      <c r="BA71" s="1200">
        <v>969.36035835999996</v>
      </c>
      <c r="BB71" s="1200">
        <v>964.08643149</v>
      </c>
      <c r="BC71" s="1200">
        <v>778.92637117000004</v>
      </c>
      <c r="BD71" s="1201">
        <v>840.98185314</v>
      </c>
      <c r="BE71" s="1200">
        <v>840.98185314</v>
      </c>
      <c r="BF71" s="1200">
        <v>951.37626412999998</v>
      </c>
      <c r="BG71" s="1202">
        <v>718.53513588999999</v>
      </c>
      <c r="BH71" s="1200">
        <v>718.82348686</v>
      </c>
      <c r="BI71" s="1200">
        <v>1159.2361358899998</v>
      </c>
      <c r="BJ71" s="1202">
        <v>1280.5588448699998</v>
      </c>
      <c r="BK71" s="1200">
        <v>1393.9755115400001</v>
      </c>
      <c r="BL71" s="1200">
        <v>1507.3933615399999</v>
      </c>
      <c r="BM71" s="1201">
        <v>1183.89965794</v>
      </c>
      <c r="BN71" s="1200">
        <v>1038.30412632</v>
      </c>
      <c r="BO71" s="1200">
        <v>852.2618560599999</v>
      </c>
      <c r="BP71" s="1202">
        <v>1041.0064534600001</v>
      </c>
    </row>
    <row r="72" spans="1:72" ht="15.75">
      <c r="A72" s="1207" t="s">
        <v>981</v>
      </c>
      <c r="B72" s="1200">
        <v>0</v>
      </c>
      <c r="C72" s="1200">
        <v>0</v>
      </c>
      <c r="D72" s="1200">
        <v>0</v>
      </c>
      <c r="E72" s="1200">
        <v>0</v>
      </c>
      <c r="F72" s="1200">
        <v>0</v>
      </c>
      <c r="G72" s="1200">
        <v>0</v>
      </c>
      <c r="H72" s="1200">
        <v>0</v>
      </c>
      <c r="I72" s="1200">
        <v>0</v>
      </c>
      <c r="J72" s="1200">
        <v>0</v>
      </c>
      <c r="K72" s="1200">
        <v>0</v>
      </c>
      <c r="L72" s="1200">
        <v>0</v>
      </c>
      <c r="M72" s="1200">
        <v>0</v>
      </c>
      <c r="N72" s="1200">
        <v>0</v>
      </c>
      <c r="O72" s="1200">
        <v>0</v>
      </c>
      <c r="P72" s="1200">
        <v>0</v>
      </c>
      <c r="Q72" s="1200">
        <v>0</v>
      </c>
      <c r="R72" s="1200">
        <v>0</v>
      </c>
      <c r="S72" s="1200">
        <v>0</v>
      </c>
      <c r="T72" s="1200">
        <v>0</v>
      </c>
      <c r="U72" s="1200">
        <v>0</v>
      </c>
      <c r="V72" s="1200">
        <v>0</v>
      </c>
      <c r="W72" s="1200">
        <v>0</v>
      </c>
      <c r="X72" s="1200">
        <v>0</v>
      </c>
      <c r="Y72" s="1200">
        <v>0</v>
      </c>
      <c r="Z72" s="1200">
        <v>0</v>
      </c>
      <c r="AA72" s="1200">
        <v>0</v>
      </c>
      <c r="AB72" s="1200">
        <v>0</v>
      </c>
      <c r="AC72" s="1200">
        <v>0</v>
      </c>
      <c r="AD72" s="1200">
        <v>0</v>
      </c>
      <c r="AE72" s="1200">
        <v>0</v>
      </c>
      <c r="AF72" s="1200">
        <v>0</v>
      </c>
      <c r="AG72" s="1200">
        <v>0</v>
      </c>
      <c r="AH72" s="1200">
        <v>0</v>
      </c>
      <c r="AI72" s="1200">
        <v>0</v>
      </c>
      <c r="AJ72" s="1200">
        <v>0</v>
      </c>
      <c r="AK72" s="1200">
        <v>0</v>
      </c>
      <c r="AL72" s="1200">
        <v>9.9999999999999995E-7</v>
      </c>
      <c r="AM72" s="1200">
        <v>1E-4</v>
      </c>
      <c r="AN72" s="1200">
        <v>0</v>
      </c>
      <c r="AO72" s="1200">
        <v>0</v>
      </c>
      <c r="AP72" s="1200">
        <v>0</v>
      </c>
      <c r="AQ72" s="1200">
        <v>0</v>
      </c>
      <c r="AR72" s="1200">
        <v>0</v>
      </c>
      <c r="AS72" s="1200">
        <v>-9.9999999999999995E-7</v>
      </c>
      <c r="AT72" s="1200">
        <v>-32.562676000000003</v>
      </c>
      <c r="AU72" s="1200">
        <v>-189.41655299999999</v>
      </c>
      <c r="AV72" s="1200">
        <v>-609.06228899999996</v>
      </c>
      <c r="AW72" s="1200">
        <v>-189.41615200000001</v>
      </c>
      <c r="AX72" s="1200">
        <v>-189.65897000000001</v>
      </c>
      <c r="AY72" s="1200">
        <v>-0.24241799999999999</v>
      </c>
      <c r="AZ72" s="1200">
        <v>-0.24241799999999999</v>
      </c>
      <c r="BA72" s="1200">
        <v>7486.6139469999998</v>
      </c>
      <c r="BB72" s="1200">
        <v>7602.3238220000003</v>
      </c>
      <c r="BC72" s="1200">
        <v>7762.1023670000004</v>
      </c>
      <c r="BD72" s="1201">
        <v>4.4216999999999999E-2</v>
      </c>
      <c r="BE72" s="1200">
        <v>4.5296000000000003E-2</v>
      </c>
      <c r="BF72" s="1200">
        <v>4.3492999999999997E-2</v>
      </c>
      <c r="BG72" s="1202">
        <v>4.2462E-2</v>
      </c>
      <c r="BH72" s="1200">
        <v>4.5574000000000003E-2</v>
      </c>
      <c r="BI72" s="1200">
        <v>4.4318000000000003E-2</v>
      </c>
      <c r="BJ72" s="1202">
        <v>4.3795000000000001E-2</v>
      </c>
      <c r="BK72" s="1200">
        <v>4.3739E-2</v>
      </c>
      <c r="BL72" s="1200">
        <v>4.3763999999999997E-2</v>
      </c>
      <c r="BM72" s="1201">
        <v>4.3867000000000003E-2</v>
      </c>
      <c r="BN72" s="1200">
        <v>4.5343000000000001E-2</v>
      </c>
      <c r="BO72" s="1200">
        <v>4.5414999999999997E-2</v>
      </c>
      <c r="BP72" s="1202">
        <v>4.5074000000000003E-2</v>
      </c>
    </row>
    <row r="73" spans="1:72" ht="15.75">
      <c r="A73" s="1207" t="s">
        <v>982</v>
      </c>
      <c r="B73" s="1200">
        <v>1713.4341044300002</v>
      </c>
      <c r="C73" s="1200">
        <v>1901.4535295799999</v>
      </c>
      <c r="D73" s="1200">
        <v>1802.5395294300001</v>
      </c>
      <c r="E73" s="1200">
        <v>1806.2687183199998</v>
      </c>
      <c r="F73" s="1200">
        <v>1497.7591371300002</v>
      </c>
      <c r="G73" s="1200">
        <v>2022.6126746700002</v>
      </c>
      <c r="H73" s="1200">
        <v>2306.6900669000001</v>
      </c>
      <c r="I73" s="1200">
        <v>1830.8167351300001</v>
      </c>
      <c r="J73" s="1200">
        <v>3846.6732819099998</v>
      </c>
      <c r="K73" s="1200">
        <v>4983.9204433300001</v>
      </c>
      <c r="L73" s="1200">
        <v>240.93572222000003</v>
      </c>
      <c r="M73" s="1200">
        <v>469.63569835999999</v>
      </c>
      <c r="N73" s="1200">
        <v>1090.9112268800002</v>
      </c>
      <c r="O73" s="1200">
        <v>833.20806009</v>
      </c>
      <c r="P73" s="1200">
        <v>-860.27478911000014</v>
      </c>
      <c r="Q73" s="1200">
        <v>-648.33545885000012</v>
      </c>
      <c r="R73" s="1200">
        <v>-499.38652656999994</v>
      </c>
      <c r="S73" s="1200">
        <v>-532.85614588999988</v>
      </c>
      <c r="T73" s="1200">
        <v>-44.485170349999905</v>
      </c>
      <c r="U73" s="1200">
        <v>33.683065730000017</v>
      </c>
      <c r="V73" s="1200">
        <v>1008.0524187899999</v>
      </c>
      <c r="W73" s="1200">
        <v>1152.0660658499999</v>
      </c>
      <c r="X73" s="1200">
        <v>-129.95356319000007</v>
      </c>
      <c r="Y73" s="1200">
        <v>1523.1878443199998</v>
      </c>
      <c r="Z73" s="1200">
        <v>903.87436522999997</v>
      </c>
      <c r="AA73" s="1200">
        <v>1633.5041073900002</v>
      </c>
      <c r="AB73" s="1200">
        <v>3697.1952217399999</v>
      </c>
      <c r="AC73" s="1200">
        <v>4816.8455612200005</v>
      </c>
      <c r="AD73" s="1200">
        <v>4282.7809932999999</v>
      </c>
      <c r="AE73" s="1200">
        <v>6916.4599822800001</v>
      </c>
      <c r="AF73" s="1200">
        <v>8842.3386494300012</v>
      </c>
      <c r="AG73" s="1200">
        <v>9961.3563155800002</v>
      </c>
      <c r="AH73" s="1200">
        <v>9917.9392249299999</v>
      </c>
      <c r="AI73" s="1200">
        <v>11726.985101549999</v>
      </c>
      <c r="AJ73" s="1200">
        <v>1507.45438663</v>
      </c>
      <c r="AK73" s="1200">
        <v>2525.579929</v>
      </c>
      <c r="AL73" s="1200">
        <v>2775.4130084000003</v>
      </c>
      <c r="AM73" s="1200">
        <v>5133.5782456099996</v>
      </c>
      <c r="AN73" s="1200">
        <v>8227.9715773800017</v>
      </c>
      <c r="AO73" s="1200">
        <v>10775.414327689999</v>
      </c>
      <c r="AP73" s="1200">
        <v>12273.49749032</v>
      </c>
      <c r="AQ73" s="1200">
        <v>14151.500736350001</v>
      </c>
      <c r="AR73" s="1200">
        <v>15134.07206577</v>
      </c>
      <c r="AS73" s="1200">
        <v>17560.343924389999</v>
      </c>
      <c r="AT73" s="1200">
        <v>18214.381200470001</v>
      </c>
      <c r="AU73" s="1200">
        <v>19577.214243819999</v>
      </c>
      <c r="AV73" s="1200">
        <v>6251.8310386700005</v>
      </c>
      <c r="AW73" s="1200">
        <v>9757.2550733500011</v>
      </c>
      <c r="AX73" s="1200">
        <v>6296.9241050699993</v>
      </c>
      <c r="AY73" s="1200">
        <v>8247.1530769099991</v>
      </c>
      <c r="AZ73" s="1200">
        <v>8407.3624629300011</v>
      </c>
      <c r="BA73" s="1200">
        <v>9578.1140262100016</v>
      </c>
      <c r="BB73" s="1200">
        <v>12312.941936379999</v>
      </c>
      <c r="BC73" s="1200">
        <v>12927.199762</v>
      </c>
      <c r="BD73" s="1201">
        <v>14673.672876730001</v>
      </c>
      <c r="BE73" s="1200">
        <v>15887.155244179999</v>
      </c>
      <c r="BF73" s="1200">
        <v>18727.982809369998</v>
      </c>
      <c r="BG73" s="1202">
        <v>18032.990928430005</v>
      </c>
      <c r="BH73" s="1200">
        <v>1393.1266761700001</v>
      </c>
      <c r="BI73" s="1200">
        <v>3980.4499024499996</v>
      </c>
      <c r="BJ73" s="1202">
        <v>5545.8647710600007</v>
      </c>
      <c r="BK73" s="1200">
        <v>6600.893101990001</v>
      </c>
      <c r="BL73" s="1200">
        <v>7484.5209930399988</v>
      </c>
      <c r="BM73" s="1201">
        <v>9811.4055951200007</v>
      </c>
      <c r="BN73" s="1200">
        <v>13549.085054749999</v>
      </c>
      <c r="BO73" s="1200">
        <v>17535.954640619999</v>
      </c>
      <c r="BP73" s="1202">
        <v>18910.679978809996</v>
      </c>
    </row>
    <row r="74" spans="1:72" ht="15.75">
      <c r="A74" s="1207" t="s">
        <v>36</v>
      </c>
      <c r="B74" s="1200">
        <v>0</v>
      </c>
      <c r="C74" s="1200">
        <v>0</v>
      </c>
      <c r="D74" s="1200">
        <v>0</v>
      </c>
      <c r="E74" s="1200">
        <v>0</v>
      </c>
      <c r="F74" s="1200">
        <v>0</v>
      </c>
      <c r="G74" s="1200">
        <v>0</v>
      </c>
      <c r="H74" s="1200">
        <v>0</v>
      </c>
      <c r="I74" s="1200">
        <v>0</v>
      </c>
      <c r="J74" s="1200">
        <v>0</v>
      </c>
      <c r="K74" s="1200">
        <v>0</v>
      </c>
      <c r="L74" s="1200">
        <v>0</v>
      </c>
      <c r="M74" s="1200">
        <v>0</v>
      </c>
      <c r="N74" s="1200">
        <v>0</v>
      </c>
      <c r="O74" s="1200">
        <v>0</v>
      </c>
      <c r="P74" s="1200">
        <v>0</v>
      </c>
      <c r="Q74" s="1200">
        <v>0</v>
      </c>
      <c r="R74" s="1200">
        <v>0</v>
      </c>
      <c r="S74" s="1200">
        <v>0</v>
      </c>
      <c r="T74" s="1200">
        <v>0</v>
      </c>
      <c r="U74" s="1200">
        <v>0</v>
      </c>
      <c r="V74" s="1200">
        <v>0</v>
      </c>
      <c r="W74" s="1200">
        <v>0</v>
      </c>
      <c r="X74" s="1200">
        <v>0</v>
      </c>
      <c r="Y74" s="1200">
        <v>0</v>
      </c>
      <c r="Z74" s="1200">
        <v>0</v>
      </c>
      <c r="AA74" s="1200">
        <v>0</v>
      </c>
      <c r="AB74" s="1200">
        <v>0</v>
      </c>
      <c r="AC74" s="1200">
        <v>0</v>
      </c>
      <c r="AD74" s="1200">
        <v>0</v>
      </c>
      <c r="AE74" s="1200">
        <v>0</v>
      </c>
      <c r="AF74" s="1200">
        <v>0</v>
      </c>
      <c r="AG74" s="1200">
        <v>0</v>
      </c>
      <c r="AH74" s="1200">
        <v>0</v>
      </c>
      <c r="AI74" s="1200">
        <v>0</v>
      </c>
      <c r="AJ74" s="1200">
        <v>0</v>
      </c>
      <c r="AK74" s="1200">
        <v>0</v>
      </c>
      <c r="AL74" s="1200">
        <v>0</v>
      </c>
      <c r="AM74" s="1200">
        <v>0</v>
      </c>
      <c r="AN74" s="1200">
        <v>0</v>
      </c>
      <c r="AO74" s="1200">
        <v>0</v>
      </c>
      <c r="AP74" s="1200">
        <v>0</v>
      </c>
      <c r="AQ74" s="1200">
        <v>0</v>
      </c>
      <c r="AR74" s="1200">
        <v>0</v>
      </c>
      <c r="AS74" s="1200">
        <v>0</v>
      </c>
      <c r="AT74" s="1200">
        <v>0</v>
      </c>
      <c r="AU74" s="1200">
        <v>0</v>
      </c>
      <c r="AV74" s="1200">
        <v>0</v>
      </c>
      <c r="AW74" s="1200">
        <v>0</v>
      </c>
      <c r="AX74" s="1200">
        <v>0</v>
      </c>
      <c r="AY74" s="1200">
        <v>0</v>
      </c>
      <c r="AZ74" s="1200">
        <v>0</v>
      </c>
      <c r="BA74" s="1200">
        <v>0</v>
      </c>
      <c r="BB74" s="1200">
        <v>0</v>
      </c>
      <c r="BC74" s="1200">
        <v>0</v>
      </c>
      <c r="BD74" s="1201">
        <v>0</v>
      </c>
      <c r="BE74" s="1200">
        <v>0</v>
      </c>
      <c r="BF74" s="1200">
        <v>0</v>
      </c>
      <c r="BG74" s="1202">
        <v>0</v>
      </c>
      <c r="BH74" s="1200">
        <v>0</v>
      </c>
      <c r="BI74" s="1200">
        <v>0</v>
      </c>
      <c r="BJ74" s="1202">
        <v>0</v>
      </c>
      <c r="BK74" s="1200">
        <v>0</v>
      </c>
      <c r="BL74" s="1200">
        <v>0</v>
      </c>
      <c r="BM74" s="1201">
        <v>0</v>
      </c>
      <c r="BN74" s="1200">
        <v>0</v>
      </c>
      <c r="BO74" s="1200">
        <v>0</v>
      </c>
      <c r="BP74" s="1202">
        <v>0</v>
      </c>
    </row>
    <row r="75" spans="1:72" ht="15.75">
      <c r="A75" s="1207" t="s">
        <v>983</v>
      </c>
      <c r="B75" s="1200">
        <v>0</v>
      </c>
      <c r="C75" s="1200">
        <v>0</v>
      </c>
      <c r="D75" s="1200">
        <v>0</v>
      </c>
      <c r="E75" s="1200">
        <v>0</v>
      </c>
      <c r="F75" s="1200">
        <v>0</v>
      </c>
      <c r="G75" s="1200">
        <v>0</v>
      </c>
      <c r="H75" s="1200">
        <v>0</v>
      </c>
      <c r="I75" s="1200">
        <v>0</v>
      </c>
      <c r="J75" s="1200">
        <v>0</v>
      </c>
      <c r="K75" s="1200">
        <v>0</v>
      </c>
      <c r="L75" s="1200">
        <v>0</v>
      </c>
      <c r="M75" s="1200">
        <v>0</v>
      </c>
      <c r="N75" s="1200">
        <v>0</v>
      </c>
      <c r="O75" s="1200">
        <v>0</v>
      </c>
      <c r="P75" s="1200">
        <v>0</v>
      </c>
      <c r="Q75" s="1200">
        <v>0</v>
      </c>
      <c r="R75" s="1200">
        <v>0</v>
      </c>
      <c r="S75" s="1200">
        <v>0</v>
      </c>
      <c r="T75" s="1200">
        <v>0</v>
      </c>
      <c r="U75" s="1200">
        <v>0</v>
      </c>
      <c r="V75" s="1200">
        <v>0</v>
      </c>
      <c r="W75" s="1200">
        <v>0</v>
      </c>
      <c r="X75" s="1200">
        <v>0</v>
      </c>
      <c r="Y75" s="1200">
        <v>0</v>
      </c>
      <c r="Z75" s="1200">
        <v>0</v>
      </c>
      <c r="AA75" s="1200">
        <v>0</v>
      </c>
      <c r="AB75" s="1200">
        <v>0</v>
      </c>
      <c r="AC75" s="1200">
        <v>0</v>
      </c>
      <c r="AD75" s="1200">
        <v>0</v>
      </c>
      <c r="AE75" s="1200">
        <v>0</v>
      </c>
      <c r="AF75" s="1200">
        <v>0</v>
      </c>
      <c r="AG75" s="1200">
        <v>0</v>
      </c>
      <c r="AH75" s="1200">
        <v>0</v>
      </c>
      <c r="AI75" s="1200">
        <v>0</v>
      </c>
      <c r="AJ75" s="1200">
        <v>0</v>
      </c>
      <c r="AK75" s="1200">
        <v>0</v>
      </c>
      <c r="AL75" s="1200">
        <v>0</v>
      </c>
      <c r="AM75" s="1200">
        <v>0</v>
      </c>
      <c r="AN75" s="1200">
        <v>0</v>
      </c>
      <c r="AO75" s="1200">
        <v>0</v>
      </c>
      <c r="AP75" s="1200">
        <v>0</v>
      </c>
      <c r="AQ75" s="1200">
        <v>0</v>
      </c>
      <c r="AR75" s="1200">
        <v>0</v>
      </c>
      <c r="AS75" s="1200">
        <v>0</v>
      </c>
      <c r="AT75" s="1200">
        <v>0</v>
      </c>
      <c r="AU75" s="1200">
        <v>0</v>
      </c>
      <c r="AV75" s="1200">
        <v>0</v>
      </c>
      <c r="AW75" s="1200">
        <v>0</v>
      </c>
      <c r="AX75" s="1200">
        <v>0</v>
      </c>
      <c r="AY75" s="1200">
        <v>0</v>
      </c>
      <c r="AZ75" s="1200">
        <v>0</v>
      </c>
      <c r="BA75" s="1200">
        <v>0</v>
      </c>
      <c r="BB75" s="1200">
        <v>0</v>
      </c>
      <c r="BC75" s="1200">
        <v>0</v>
      </c>
      <c r="BD75" s="1201">
        <v>0</v>
      </c>
      <c r="BE75" s="1200">
        <v>0</v>
      </c>
      <c r="BF75" s="1200">
        <v>0</v>
      </c>
      <c r="BG75" s="1202">
        <v>0</v>
      </c>
      <c r="BH75" s="1200">
        <v>0</v>
      </c>
      <c r="BI75" s="1200">
        <v>0</v>
      </c>
      <c r="BJ75" s="1202">
        <v>0.16600000000000001</v>
      </c>
      <c r="BK75" s="1200">
        <v>0.16600000000000001</v>
      </c>
      <c r="BL75" s="1200">
        <v>0.16600000000000001</v>
      </c>
      <c r="BM75" s="1201">
        <v>2.5380319999999998</v>
      </c>
      <c r="BN75" s="1200">
        <v>2.5380319999999998</v>
      </c>
      <c r="BO75" s="1200">
        <v>2.5380319999999998</v>
      </c>
      <c r="BP75" s="1202">
        <v>2.430247</v>
      </c>
    </row>
    <row r="76" spans="1:72" s="1022" customFormat="1" ht="15.75">
      <c r="A76" s="1207" t="s">
        <v>994</v>
      </c>
      <c r="B76" s="1200">
        <v>0</v>
      </c>
      <c r="C76" s="1200">
        <v>0</v>
      </c>
      <c r="D76" s="1200">
        <v>0</v>
      </c>
      <c r="E76" s="1200">
        <v>0</v>
      </c>
      <c r="F76" s="1200">
        <v>0</v>
      </c>
      <c r="G76" s="1200">
        <v>0</v>
      </c>
      <c r="H76" s="1200">
        <v>0</v>
      </c>
      <c r="I76" s="1200">
        <v>0</v>
      </c>
      <c r="J76" s="1200">
        <v>0</v>
      </c>
      <c r="K76" s="1200">
        <v>0</v>
      </c>
      <c r="L76" s="1200">
        <v>0</v>
      </c>
      <c r="M76" s="1200">
        <v>0</v>
      </c>
      <c r="N76" s="1200">
        <v>0</v>
      </c>
      <c r="O76" s="1200">
        <v>0</v>
      </c>
      <c r="P76" s="1200">
        <v>0</v>
      </c>
      <c r="Q76" s="1200">
        <v>0</v>
      </c>
      <c r="R76" s="1200">
        <v>0</v>
      </c>
      <c r="S76" s="1200">
        <v>0</v>
      </c>
      <c r="T76" s="1200">
        <v>0</v>
      </c>
      <c r="U76" s="1200">
        <v>0</v>
      </c>
      <c r="V76" s="1200">
        <v>0</v>
      </c>
      <c r="W76" s="1200">
        <v>0</v>
      </c>
      <c r="X76" s="1200">
        <v>0</v>
      </c>
      <c r="Y76" s="1200">
        <v>0</v>
      </c>
      <c r="Z76" s="1200">
        <v>0</v>
      </c>
      <c r="AA76" s="1200">
        <v>0</v>
      </c>
      <c r="AB76" s="1200">
        <v>0</v>
      </c>
      <c r="AC76" s="1200">
        <v>0</v>
      </c>
      <c r="AD76" s="1200">
        <v>0</v>
      </c>
      <c r="AE76" s="1200">
        <v>0</v>
      </c>
      <c r="AF76" s="1200">
        <v>0</v>
      </c>
      <c r="AG76" s="1200">
        <v>0</v>
      </c>
      <c r="AH76" s="1200">
        <v>0</v>
      </c>
      <c r="AI76" s="1200">
        <v>0</v>
      </c>
      <c r="AJ76" s="1200">
        <v>0</v>
      </c>
      <c r="AK76" s="1200">
        <v>0</v>
      </c>
      <c r="AL76" s="1200">
        <v>0</v>
      </c>
      <c r="AM76" s="1200">
        <v>0</v>
      </c>
      <c r="AN76" s="1200">
        <v>0</v>
      </c>
      <c r="AO76" s="1200">
        <v>0</v>
      </c>
      <c r="AP76" s="1200">
        <v>0</v>
      </c>
      <c r="AQ76" s="1200">
        <v>0</v>
      </c>
      <c r="AR76" s="1200">
        <v>0</v>
      </c>
      <c r="AS76" s="1200">
        <v>0</v>
      </c>
      <c r="AT76" s="1200">
        <v>0</v>
      </c>
      <c r="AU76" s="1200">
        <v>0</v>
      </c>
      <c r="AV76" s="1200">
        <v>0</v>
      </c>
      <c r="AW76" s="1200">
        <v>0</v>
      </c>
      <c r="AX76" s="1200">
        <v>0</v>
      </c>
      <c r="AY76" s="1200">
        <v>0</v>
      </c>
      <c r="AZ76" s="1200">
        <v>0</v>
      </c>
      <c r="BA76" s="1200">
        <v>0</v>
      </c>
      <c r="BB76" s="1200">
        <v>0</v>
      </c>
      <c r="BC76" s="1200">
        <v>0</v>
      </c>
      <c r="BD76" s="1201">
        <v>0</v>
      </c>
      <c r="BE76" s="1200">
        <v>0</v>
      </c>
      <c r="BF76" s="1200">
        <v>0</v>
      </c>
      <c r="BG76" s="1202">
        <v>0</v>
      </c>
      <c r="BH76" s="1200">
        <v>0</v>
      </c>
      <c r="BI76" s="1200">
        <v>0</v>
      </c>
      <c r="BJ76" s="1202">
        <v>0</v>
      </c>
      <c r="BK76" s="1200">
        <v>0</v>
      </c>
      <c r="BL76" s="1200">
        <v>0</v>
      </c>
      <c r="BM76" s="1201">
        <v>0</v>
      </c>
      <c r="BN76" s="1200">
        <v>0</v>
      </c>
      <c r="BO76" s="1200">
        <v>0</v>
      </c>
      <c r="BP76" s="1202">
        <v>0</v>
      </c>
      <c r="BQ76" s="964"/>
      <c r="BR76" s="964"/>
      <c r="BS76" s="964"/>
      <c r="BT76" s="964"/>
    </row>
    <row r="77" spans="1:72" s="967" customFormat="1" ht="15.75">
      <c r="A77" s="1207" t="s">
        <v>984</v>
      </c>
      <c r="B77" s="1200">
        <v>3805.66961649</v>
      </c>
      <c r="C77" s="1200">
        <v>1801.65276991</v>
      </c>
      <c r="D77" s="1200">
        <v>1729.1613136599999</v>
      </c>
      <c r="E77" s="1200">
        <v>1349.1640530900002</v>
      </c>
      <c r="F77" s="1200">
        <v>1926.3379442900009</v>
      </c>
      <c r="G77" s="1200">
        <v>1514.3241076399993</v>
      </c>
      <c r="H77" s="1200">
        <v>1815.7986285400009</v>
      </c>
      <c r="I77" s="1200">
        <v>2403.9139863099995</v>
      </c>
      <c r="J77" s="1200">
        <v>3862.9424076900004</v>
      </c>
      <c r="K77" s="1200">
        <v>1671.0293548899995</v>
      </c>
      <c r="L77" s="1200">
        <v>2082.2982012399998</v>
      </c>
      <c r="M77" s="1200">
        <v>2085.5458849100019</v>
      </c>
      <c r="N77" s="1200">
        <v>1847.5290688799992</v>
      </c>
      <c r="O77" s="1200">
        <v>176.61913326999854</v>
      </c>
      <c r="P77" s="1200">
        <v>844.32375295000077</v>
      </c>
      <c r="Q77" s="1200">
        <v>1043.0955973499986</v>
      </c>
      <c r="R77" s="1200">
        <v>1141.7297305299987</v>
      </c>
      <c r="S77" s="1200">
        <v>1345.3161963599987</v>
      </c>
      <c r="T77" s="1200">
        <v>1556.1046904099978</v>
      </c>
      <c r="U77" s="1200">
        <v>1599.8981847799987</v>
      </c>
      <c r="V77" s="1200">
        <v>1681.5595004599991</v>
      </c>
      <c r="W77" s="1200">
        <v>1619.6506289799995</v>
      </c>
      <c r="X77" s="1200">
        <v>7234.7362363099992</v>
      </c>
      <c r="Y77" s="1200">
        <v>7429.0854018300015</v>
      </c>
      <c r="Z77" s="1200">
        <v>9136.6866887800024</v>
      </c>
      <c r="AA77" s="1200">
        <v>8640.5825632799988</v>
      </c>
      <c r="AB77" s="1200">
        <v>8228.8797590900012</v>
      </c>
      <c r="AC77" s="1200">
        <v>11144.224370059997</v>
      </c>
      <c r="AD77" s="1200">
        <v>12204.279943890004</v>
      </c>
      <c r="AE77" s="1200">
        <v>9987.6656757299988</v>
      </c>
      <c r="AF77" s="1200">
        <v>10988.236815540002</v>
      </c>
      <c r="AG77" s="1200">
        <v>7725.2506473500025</v>
      </c>
      <c r="AH77" s="1200">
        <v>8893.9477572399974</v>
      </c>
      <c r="AI77" s="1200">
        <v>11975.835628980003</v>
      </c>
      <c r="AJ77" s="1200">
        <v>10999.783929149999</v>
      </c>
      <c r="AK77" s="1200">
        <v>10453.847471379997</v>
      </c>
      <c r="AL77" s="1200">
        <v>11457.959930529991</v>
      </c>
      <c r="AM77" s="1200">
        <v>9825.826996719994</v>
      </c>
      <c r="AN77" s="1200">
        <v>9472.4963670500038</v>
      </c>
      <c r="AO77" s="1200">
        <v>8986.2274770699914</v>
      </c>
      <c r="AP77" s="1200">
        <v>2804.5281386800002</v>
      </c>
      <c r="AQ77" s="1200">
        <v>3010.7819611800005</v>
      </c>
      <c r="AR77" s="1200">
        <v>2835.1767579999846</v>
      </c>
      <c r="AS77" s="1200">
        <v>2735.0711631699983</v>
      </c>
      <c r="AT77" s="1200">
        <v>-1111.7984707100068</v>
      </c>
      <c r="AU77" s="1200">
        <v>3974.3711433899994</v>
      </c>
      <c r="AV77" s="1200">
        <v>12679.828839450005</v>
      </c>
      <c r="AW77" s="1200">
        <v>7741.6464984899976</v>
      </c>
      <c r="AX77" s="1200">
        <v>7554.9579061699978</v>
      </c>
      <c r="AY77" s="1200">
        <v>3506.1495406100007</v>
      </c>
      <c r="AZ77" s="1200">
        <v>2598.4207490199965</v>
      </c>
      <c r="BA77" s="1200">
        <v>2977.0329373199997</v>
      </c>
      <c r="BB77" s="1200">
        <v>20114.158996250015</v>
      </c>
      <c r="BC77" s="1200">
        <v>21764.29090226999</v>
      </c>
      <c r="BD77" s="1201">
        <v>22158.05624347</v>
      </c>
      <c r="BE77" s="1200">
        <v>21183.708890829988</v>
      </c>
      <c r="BF77" s="1200">
        <v>18280.998359569992</v>
      </c>
      <c r="BG77" s="1202">
        <v>19558.102288820006</v>
      </c>
      <c r="BH77" s="1200">
        <v>26271.539008330001</v>
      </c>
      <c r="BI77" s="1200">
        <v>25800.410189460006</v>
      </c>
      <c r="BJ77" s="1202">
        <v>29690.675594979995</v>
      </c>
      <c r="BK77" s="1200">
        <v>21366.446702380006</v>
      </c>
      <c r="BL77" s="1200">
        <v>22252.366636100007</v>
      </c>
      <c r="BM77" s="1201">
        <v>22003.55177939</v>
      </c>
      <c r="BN77" s="1200">
        <v>6887.6601765599826</v>
      </c>
      <c r="BO77" s="1200">
        <v>7871.427714670006</v>
      </c>
      <c r="BP77" s="1202">
        <v>2091.650056919998</v>
      </c>
      <c r="BQ77" s="964"/>
      <c r="BR77" s="1022"/>
      <c r="BS77" s="1022"/>
      <c r="BT77" s="1022"/>
    </row>
    <row r="78" spans="1:72" ht="15.75">
      <c r="A78" s="1090"/>
      <c r="B78" s="1200">
        <v>0</v>
      </c>
      <c r="C78" s="1200"/>
      <c r="D78" s="1200"/>
      <c r="E78" s="1200"/>
      <c r="F78" s="1200"/>
      <c r="G78" s="1200"/>
      <c r="H78" s="1200"/>
      <c r="I78" s="1200"/>
      <c r="J78" s="1200"/>
      <c r="K78" s="1200"/>
      <c r="L78" s="1200"/>
      <c r="M78" s="1200"/>
      <c r="N78" s="1200"/>
      <c r="O78" s="1200"/>
      <c r="P78" s="1200"/>
      <c r="Q78" s="1200"/>
      <c r="R78" s="1200"/>
      <c r="S78" s="1200"/>
      <c r="T78" s="1200"/>
      <c r="U78" s="1200"/>
      <c r="V78" s="1200"/>
      <c r="W78" s="1200"/>
      <c r="X78" s="1200"/>
      <c r="Y78" s="1200"/>
      <c r="Z78" s="1200"/>
      <c r="AA78" s="1200"/>
      <c r="AB78" s="1200"/>
      <c r="AC78" s="1200"/>
      <c r="AD78" s="1200"/>
      <c r="AE78" s="1200"/>
      <c r="AF78" s="1200"/>
      <c r="AG78" s="1200"/>
      <c r="AH78" s="1200"/>
      <c r="AI78" s="1200"/>
      <c r="AJ78" s="1200"/>
      <c r="AK78" s="1200"/>
      <c r="AL78" s="1200"/>
      <c r="AM78" s="1200"/>
      <c r="AN78" s="1200"/>
      <c r="AO78" s="1200"/>
      <c r="AP78" s="1200"/>
      <c r="AQ78" s="1200"/>
      <c r="AR78" s="1200"/>
      <c r="AS78" s="1200">
        <v>0</v>
      </c>
      <c r="AT78" s="1200"/>
      <c r="AU78" s="1200"/>
      <c r="AV78" s="1200"/>
      <c r="AW78" s="1200"/>
      <c r="AX78" s="1200"/>
      <c r="AY78" s="1200"/>
      <c r="AZ78" s="1200"/>
      <c r="BA78" s="1200"/>
      <c r="BB78" s="1200"/>
      <c r="BC78" s="1200"/>
      <c r="BD78" s="1201"/>
      <c r="BE78" s="1200"/>
      <c r="BF78" s="1200"/>
      <c r="BG78" s="1202"/>
      <c r="BH78" s="1200"/>
      <c r="BI78" s="1200"/>
      <c r="BJ78" s="1202"/>
      <c r="BK78" s="1200"/>
      <c r="BL78" s="1200"/>
      <c r="BM78" s="1201"/>
      <c r="BN78" s="1200"/>
      <c r="BO78" s="1200"/>
      <c r="BP78" s="1202"/>
      <c r="BQ78" s="1022"/>
      <c r="BR78" s="967"/>
      <c r="BS78" s="967"/>
      <c r="BT78" s="967"/>
    </row>
    <row r="79" spans="1:72" s="953" customFormat="1" ht="16.5" thickBot="1">
      <c r="A79" s="1135" t="s">
        <v>985</v>
      </c>
      <c r="B79" s="1208">
        <v>152722.25044977001</v>
      </c>
      <c r="C79" s="1208">
        <v>96669.242066449995</v>
      </c>
      <c r="D79" s="1208">
        <v>110113.63530704001</v>
      </c>
      <c r="E79" s="1208">
        <v>108420.19554496999</v>
      </c>
      <c r="F79" s="1208">
        <v>123011.30013115998</v>
      </c>
      <c r="G79" s="1208">
        <v>146392.89943130003</v>
      </c>
      <c r="H79" s="1208">
        <v>124677.92015433</v>
      </c>
      <c r="I79" s="1208">
        <v>144971.04177873005</v>
      </c>
      <c r="J79" s="1208">
        <v>176264.86192182999</v>
      </c>
      <c r="K79" s="1208">
        <v>163690.67777477996</v>
      </c>
      <c r="L79" s="1208">
        <v>152915.66295895001</v>
      </c>
      <c r="M79" s="1208">
        <v>177022.47782711999</v>
      </c>
      <c r="N79" s="1208">
        <v>193811.56028999999</v>
      </c>
      <c r="O79" s="1208">
        <v>157638.61287845002</v>
      </c>
      <c r="P79" s="1208">
        <v>150273.73279687</v>
      </c>
      <c r="Q79" s="1208">
        <v>159925.22502407999</v>
      </c>
      <c r="R79" s="1208">
        <v>167232.45624891997</v>
      </c>
      <c r="S79" s="1208">
        <v>167541.36362687001</v>
      </c>
      <c r="T79" s="1208">
        <v>188657.74146865</v>
      </c>
      <c r="U79" s="1208">
        <v>191698.16805697</v>
      </c>
      <c r="V79" s="1208">
        <v>195180.98037904</v>
      </c>
      <c r="W79" s="1208">
        <v>195770.74564915002</v>
      </c>
      <c r="X79" s="1208">
        <v>385738.33672927995</v>
      </c>
      <c r="Y79" s="1208">
        <v>411834.12631751003</v>
      </c>
      <c r="Z79" s="1208">
        <v>399526.17434830993</v>
      </c>
      <c r="AA79" s="1208">
        <v>391216.66114531993</v>
      </c>
      <c r="AB79" s="1208">
        <v>405933.49878687999</v>
      </c>
      <c r="AC79" s="1208">
        <v>432584.24232084001</v>
      </c>
      <c r="AD79" s="1208">
        <v>465627.53968829999</v>
      </c>
      <c r="AE79" s="1208">
        <v>437427.27092357009</v>
      </c>
      <c r="AF79" s="1208">
        <v>449614.22284224001</v>
      </c>
      <c r="AG79" s="1208">
        <v>425903.88347271009</v>
      </c>
      <c r="AH79" s="1208">
        <v>421998.87362450012</v>
      </c>
      <c r="AI79" s="1208">
        <v>447625.70513954997</v>
      </c>
      <c r="AJ79" s="1208">
        <v>440081.97587789001</v>
      </c>
      <c r="AK79" s="1208">
        <v>409061.67819732009</v>
      </c>
      <c r="AL79" s="1208">
        <v>447520.20808444009</v>
      </c>
      <c r="AM79" s="1208">
        <v>489235.71167085005</v>
      </c>
      <c r="AN79" s="1208">
        <v>486269.23114466004</v>
      </c>
      <c r="AO79" s="1208">
        <v>495151.72797133995</v>
      </c>
      <c r="AP79" s="1208">
        <v>515156.18707316002</v>
      </c>
      <c r="AQ79" s="1208">
        <v>525823.46452624002</v>
      </c>
      <c r="AR79" s="1208">
        <v>541167.21132530004</v>
      </c>
      <c r="AS79" s="1208">
        <v>568116.08137045999</v>
      </c>
      <c r="AT79" s="1208">
        <v>557544.88864909008</v>
      </c>
      <c r="AU79" s="1208">
        <v>552947.94283448998</v>
      </c>
      <c r="AV79" s="1208">
        <v>602351.11690848996</v>
      </c>
      <c r="AW79" s="1208">
        <v>627864.14984959993</v>
      </c>
      <c r="AX79" s="1208">
        <v>617654.68713883997</v>
      </c>
      <c r="AY79" s="1208">
        <v>658900.13557152997</v>
      </c>
      <c r="AZ79" s="1208">
        <v>668421.80711851001</v>
      </c>
      <c r="BA79" s="1208">
        <v>660937.29374431004</v>
      </c>
      <c r="BB79" s="1208">
        <v>660401.43854864</v>
      </c>
      <c r="BC79" s="1208">
        <v>723704.90258292004</v>
      </c>
      <c r="BD79" s="1209">
        <v>694398.98334527004</v>
      </c>
      <c r="BE79" s="1208">
        <v>697518.51190707006</v>
      </c>
      <c r="BF79" s="1208">
        <v>717826.96228338988</v>
      </c>
      <c r="BG79" s="1210">
        <v>687315.33238567004</v>
      </c>
      <c r="BH79" s="1208">
        <v>715815.87433923001</v>
      </c>
      <c r="BI79" s="1208">
        <v>788088.20077219012</v>
      </c>
      <c r="BJ79" s="1210">
        <v>777482.35728218011</v>
      </c>
      <c r="BK79" s="1208">
        <v>780701.63599793997</v>
      </c>
      <c r="BL79" s="1208">
        <v>836259.18452212017</v>
      </c>
      <c r="BM79" s="1209">
        <v>868782.45814602019</v>
      </c>
      <c r="BN79" s="1208">
        <v>799105.58228737011</v>
      </c>
      <c r="BO79" s="1208">
        <v>782169.88206191</v>
      </c>
      <c r="BP79" s="1210">
        <v>774149.93385917007</v>
      </c>
      <c r="BQ79" s="967"/>
    </row>
    <row r="80" spans="1:72" ht="15" thickTop="1">
      <c r="A80" s="998"/>
      <c r="B80" s="967"/>
      <c r="C80" s="967"/>
      <c r="D80" s="967"/>
      <c r="E80" s="967"/>
      <c r="F80" s="967"/>
      <c r="G80" s="967"/>
      <c r="H80" s="967"/>
      <c r="I80" s="967"/>
      <c r="J80" s="967"/>
      <c r="K80" s="967"/>
      <c r="L80" s="967"/>
      <c r="M80" s="967"/>
      <c r="N80" s="889"/>
      <c r="O80" s="889"/>
      <c r="P80" s="889"/>
      <c r="Q80" s="889"/>
      <c r="R80" s="889"/>
      <c r="S80" s="889"/>
      <c r="T80" s="889"/>
      <c r="U80" s="889"/>
      <c r="V80" s="889"/>
      <c r="W80" s="889"/>
      <c r="X80" s="889"/>
      <c r="Y80" s="889"/>
      <c r="Z80" s="889"/>
      <c r="AA80" s="889"/>
      <c r="AB80" s="889"/>
      <c r="AC80" s="889"/>
      <c r="AD80" s="889"/>
      <c r="AE80" s="889"/>
      <c r="AF80" s="889"/>
      <c r="AG80" s="889"/>
      <c r="AH80" s="889"/>
      <c r="AI80" s="889"/>
      <c r="AJ80" s="889"/>
      <c r="AK80" s="889"/>
      <c r="AL80" s="889"/>
      <c r="AM80" s="889"/>
      <c r="AN80" s="889"/>
      <c r="AO80" s="889"/>
      <c r="AP80" s="889"/>
      <c r="AQ80" s="889"/>
      <c r="AR80" s="889"/>
      <c r="AS80" s="889"/>
      <c r="AT80" s="889"/>
      <c r="AU80" s="889"/>
      <c r="AV80" s="967"/>
      <c r="AW80" s="967"/>
      <c r="AX80" s="967"/>
      <c r="AY80" s="967"/>
      <c r="AZ80" s="967"/>
      <c r="BA80" s="967"/>
      <c r="BQ80" s="953"/>
    </row>
    <row r="81" spans="1:69" s="967" customFormat="1" ht="14.25">
      <c r="A81" s="1514" t="s">
        <v>1243</v>
      </c>
      <c r="N81" s="889"/>
      <c r="O81" s="889"/>
      <c r="P81" s="889"/>
      <c r="Q81" s="889"/>
      <c r="R81" s="889"/>
      <c r="S81" s="889"/>
      <c r="T81" s="889"/>
      <c r="U81" s="889"/>
      <c r="V81" s="889"/>
      <c r="W81" s="889"/>
      <c r="X81" s="889"/>
      <c r="Y81" s="889"/>
      <c r="Z81" s="889"/>
      <c r="AA81" s="889"/>
      <c r="AB81" s="889"/>
      <c r="AC81" s="889"/>
      <c r="AD81" s="889"/>
      <c r="AE81" s="889"/>
      <c r="AF81" s="889"/>
      <c r="AG81" s="889"/>
      <c r="AH81" s="889"/>
      <c r="AI81" s="889"/>
      <c r="AJ81" s="889"/>
      <c r="AK81" s="889"/>
      <c r="AL81" s="889"/>
      <c r="AM81" s="889"/>
      <c r="AN81" s="889"/>
      <c r="AO81" s="889"/>
      <c r="AP81" s="889"/>
      <c r="AQ81" s="889"/>
      <c r="AR81" s="889"/>
      <c r="AS81" s="889"/>
      <c r="AT81" s="889"/>
      <c r="AU81" s="889"/>
      <c r="BQ81" s="964"/>
    </row>
    <row r="82" spans="1:69" s="967" customFormat="1" ht="14.25">
      <c r="A82" s="1013" t="s">
        <v>1241</v>
      </c>
      <c r="N82" s="889"/>
      <c r="O82" s="889"/>
      <c r="P82" s="889"/>
      <c r="Q82" s="889"/>
      <c r="R82" s="889"/>
      <c r="S82" s="889"/>
      <c r="T82" s="889"/>
      <c r="U82" s="889"/>
      <c r="V82" s="889"/>
      <c r="W82" s="889"/>
      <c r="X82" s="889"/>
      <c r="Y82" s="889"/>
      <c r="Z82" s="889"/>
      <c r="AA82" s="889"/>
      <c r="AB82" s="889"/>
      <c r="AC82" s="889"/>
      <c r="AD82" s="889"/>
      <c r="AE82" s="889"/>
      <c r="AF82" s="889"/>
      <c r="AG82" s="889"/>
      <c r="AH82" s="889"/>
      <c r="AI82" s="889"/>
      <c r="AJ82" s="889"/>
      <c r="AK82" s="889"/>
      <c r="AL82" s="889"/>
      <c r="AM82" s="889"/>
      <c r="AN82" s="889"/>
      <c r="AO82" s="889"/>
      <c r="AP82" s="889"/>
      <c r="AQ82" s="889"/>
      <c r="AR82" s="889"/>
      <c r="AS82" s="889"/>
      <c r="AT82" s="889"/>
      <c r="AU82" s="889"/>
    </row>
    <row r="83" spans="1:69" ht="14.25">
      <c r="A83" s="1013" t="s">
        <v>990</v>
      </c>
      <c r="B83" s="967"/>
      <c r="C83" s="967"/>
      <c r="D83" s="967"/>
      <c r="E83" s="967"/>
      <c r="F83" s="967"/>
      <c r="G83" s="967"/>
      <c r="H83" s="967"/>
      <c r="I83" s="967"/>
      <c r="J83" s="967"/>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7"/>
      <c r="AK83" s="967"/>
      <c r="AL83" s="967"/>
      <c r="AM83" s="967"/>
      <c r="AN83" s="967"/>
      <c r="AO83" s="967"/>
      <c r="AP83" s="967"/>
      <c r="AQ83" s="967"/>
      <c r="AR83" s="967"/>
      <c r="AS83" s="967"/>
      <c r="AT83" s="967"/>
      <c r="AU83" s="967"/>
      <c r="BQ83" s="967"/>
    </row>
    <row r="84" spans="1:69" ht="14.25">
      <c r="A84" s="998" t="s">
        <v>314</v>
      </c>
      <c r="B84" s="967"/>
      <c r="C84" s="967"/>
      <c r="D84" s="967"/>
      <c r="E84" s="967"/>
      <c r="F84" s="967"/>
      <c r="G84" s="967"/>
      <c r="H84" s="967"/>
      <c r="I84" s="967"/>
      <c r="J84" s="967"/>
      <c r="K84" s="967"/>
      <c r="L84" s="967"/>
      <c r="M84" s="967"/>
      <c r="N84" s="967"/>
      <c r="O84" s="967"/>
      <c r="P84" s="967"/>
      <c r="Q84" s="967"/>
      <c r="R84" s="967"/>
      <c r="S84" s="967"/>
      <c r="T84" s="967"/>
      <c r="U84" s="967"/>
      <c r="V84" s="967"/>
      <c r="W84" s="967"/>
      <c r="X84" s="967"/>
      <c r="Y84" s="967"/>
      <c r="Z84" s="967"/>
      <c r="AA84" s="967"/>
      <c r="AB84" s="967"/>
      <c r="AC84" s="967"/>
      <c r="AD84" s="967"/>
      <c r="AE84" s="967"/>
      <c r="AF84" s="967"/>
      <c r="AG84" s="967"/>
      <c r="AH84" s="967"/>
      <c r="AI84" s="967"/>
      <c r="AJ84" s="967"/>
      <c r="AK84" s="967"/>
      <c r="AL84" s="967"/>
      <c r="AM84" s="967"/>
      <c r="AN84" s="967"/>
      <c r="AO84" s="967"/>
      <c r="AP84" s="967"/>
      <c r="AQ84" s="967"/>
      <c r="AR84" s="967"/>
      <c r="AS84" s="967"/>
      <c r="AT84" s="967"/>
      <c r="AU84" s="967"/>
    </row>
  </sheetData>
  <hyperlinks>
    <hyperlink ref="A1" location="Menu!A1" display="Return to Menu"/>
  </hyperlinks>
  <pageMargins left="0.2" right="0.2" top="0.75" bottom="0.25" header="0.3" footer="0.3"/>
  <pageSetup scale="41" orientation="landscape" r:id="rId1"/>
  <colBreaks count="1" manualBreakCount="1">
    <brk id="24"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4"/>
  <sheetViews>
    <sheetView view="pageBreakPreview" zoomScaleNormal="100" zoomScaleSheetLayoutView="100" workbookViewId="0"/>
  </sheetViews>
  <sheetFormatPr defaultRowHeight="12.75"/>
  <cols>
    <col min="1" max="1" width="51.85546875" customWidth="1"/>
    <col min="2" max="7" width="11.42578125" customWidth="1"/>
    <col min="8" max="8" width="11.42578125" bestFit="1" customWidth="1"/>
    <col min="9" max="9" width="12.5703125" customWidth="1"/>
    <col min="10" max="10" width="11.5703125" customWidth="1"/>
    <col min="11" max="11" width="11.85546875" customWidth="1"/>
    <col min="12" max="12" width="10.28515625" customWidth="1"/>
    <col min="13" max="13" width="10.7109375" customWidth="1"/>
    <col min="14" max="14" width="11.28515625" customWidth="1"/>
  </cols>
  <sheetData>
    <row r="1" spans="1:14" s="967" customFormat="1" ht="25.5">
      <c r="A1" s="883" t="s">
        <v>313</v>
      </c>
    </row>
    <row r="2" spans="1:14" ht="36.75" thickBot="1">
      <c r="A2" s="1075" t="s">
        <v>1218</v>
      </c>
      <c r="B2" s="1470"/>
      <c r="C2" s="1470"/>
      <c r="D2" s="1470"/>
      <c r="E2" s="1470"/>
      <c r="F2" s="1471"/>
      <c r="G2" s="1471"/>
      <c r="H2" s="1471"/>
    </row>
    <row r="3" spans="1:14" ht="13.5" thickBot="1">
      <c r="A3" s="1476"/>
      <c r="B3" s="1474">
        <v>43361</v>
      </c>
      <c r="C3" s="1474">
        <v>43391</v>
      </c>
      <c r="D3" s="1474">
        <v>43422</v>
      </c>
      <c r="E3" s="1474">
        <v>43452</v>
      </c>
      <c r="F3" s="1508">
        <v>43483</v>
      </c>
      <c r="G3" s="1474">
        <v>43514</v>
      </c>
      <c r="H3" s="1474">
        <v>43542</v>
      </c>
      <c r="I3" s="1474">
        <v>43573</v>
      </c>
      <c r="J3" s="1474">
        <v>43603</v>
      </c>
      <c r="K3" s="1474">
        <v>43634</v>
      </c>
      <c r="L3" s="1474">
        <v>43664</v>
      </c>
      <c r="M3" s="1474">
        <v>43695</v>
      </c>
      <c r="N3" s="1475">
        <v>43726</v>
      </c>
    </row>
    <row r="4" spans="1:14">
      <c r="A4" s="1477"/>
      <c r="B4" s="1472"/>
      <c r="C4" s="1472"/>
      <c r="D4" s="1472"/>
      <c r="E4" s="1472"/>
      <c r="F4" s="1509"/>
      <c r="G4" s="1472"/>
      <c r="H4" s="1494"/>
      <c r="I4" s="1494"/>
      <c r="J4" s="1494"/>
      <c r="K4" s="1494"/>
      <c r="L4" s="1494"/>
      <c r="M4" s="1494"/>
      <c r="N4" s="1507"/>
    </row>
    <row r="5" spans="1:14">
      <c r="A5" s="1478" t="s">
        <v>850</v>
      </c>
      <c r="B5" s="1764">
        <v>1639.20885735</v>
      </c>
      <c r="C5" s="1764">
        <v>1799.4504516400002</v>
      </c>
      <c r="D5" s="1764">
        <v>1716.8211158400002</v>
      </c>
      <c r="E5" s="1764">
        <v>2006.1602299200001</v>
      </c>
      <c r="F5" s="1765">
        <v>1801.6057291500001</v>
      </c>
      <c r="G5" s="1764">
        <v>1724.2154944400002</v>
      </c>
      <c r="H5" s="1764">
        <v>1538.30542229</v>
      </c>
      <c r="I5" s="1764">
        <v>1576.4449035200003</v>
      </c>
      <c r="J5" s="1764">
        <v>2000.1654280700002</v>
      </c>
      <c r="K5" s="1764">
        <v>1948.68866344</v>
      </c>
      <c r="L5" s="1764">
        <v>2055.5039465700002</v>
      </c>
      <c r="M5" s="1764">
        <v>2006.21044181</v>
      </c>
      <c r="N5" s="1766">
        <v>1949.8551583699998</v>
      </c>
    </row>
    <row r="6" spans="1:14">
      <c r="A6" s="1479" t="s">
        <v>851</v>
      </c>
      <c r="B6" s="1767">
        <v>603.34055296999998</v>
      </c>
      <c r="C6" s="1767">
        <v>700.01967625999998</v>
      </c>
      <c r="D6" s="1767">
        <v>704.54216764</v>
      </c>
      <c r="E6" s="1767">
        <v>703.45551432000002</v>
      </c>
      <c r="F6" s="1768">
        <v>697.40672298000004</v>
      </c>
      <c r="G6" s="1767">
        <v>573.10144967999997</v>
      </c>
      <c r="H6" s="1767">
        <v>463.46739393000001</v>
      </c>
      <c r="I6" s="1767">
        <v>460.54118864000003</v>
      </c>
      <c r="J6" s="1767">
        <v>806.34575215999996</v>
      </c>
      <c r="K6" s="1767">
        <v>681.46301415999994</v>
      </c>
      <c r="L6" s="1767">
        <v>792.73045008000008</v>
      </c>
      <c r="M6" s="1767">
        <v>726.24113632000001</v>
      </c>
      <c r="N6" s="1769">
        <v>752.21967437000001</v>
      </c>
    </row>
    <row r="7" spans="1:14">
      <c r="A7" s="1479" t="s">
        <v>852</v>
      </c>
      <c r="B7" s="1767">
        <v>1035.8683043799999</v>
      </c>
      <c r="C7" s="1767">
        <v>1099.4307753800001</v>
      </c>
      <c r="D7" s="1767">
        <v>1012.2789482000001</v>
      </c>
      <c r="E7" s="1767">
        <v>1302.7047156000001</v>
      </c>
      <c r="F7" s="1768">
        <v>1104.1990061700001</v>
      </c>
      <c r="G7" s="1767">
        <v>1151.1140447600001</v>
      </c>
      <c r="H7" s="1767">
        <v>1074.83802836</v>
      </c>
      <c r="I7" s="1767">
        <v>1115.9037148800001</v>
      </c>
      <c r="J7" s="1767">
        <v>1193.8196759100001</v>
      </c>
      <c r="K7" s="1767">
        <v>1267.22564928</v>
      </c>
      <c r="L7" s="1767">
        <v>1262.7734964900001</v>
      </c>
      <c r="M7" s="1767">
        <v>1279.9693054899999</v>
      </c>
      <c r="N7" s="1769">
        <v>1197.6354839999999</v>
      </c>
    </row>
    <row r="8" spans="1:14">
      <c r="A8" s="1480" t="s">
        <v>853</v>
      </c>
      <c r="B8" s="1767">
        <v>752.46912836000001</v>
      </c>
      <c r="C8" s="1767">
        <v>770.45719936</v>
      </c>
      <c r="D8" s="1767">
        <v>761.16756401999999</v>
      </c>
      <c r="E8" s="1767">
        <v>754.22827870000003</v>
      </c>
      <c r="F8" s="1768">
        <v>755.52489199000001</v>
      </c>
      <c r="G8" s="1767">
        <v>642.75744058000009</v>
      </c>
      <c r="H8" s="1767">
        <v>592.32124879999992</v>
      </c>
      <c r="I8" s="1767">
        <v>696.86461972000006</v>
      </c>
      <c r="J8" s="1767">
        <v>779.54248172000007</v>
      </c>
      <c r="K8" s="1767">
        <v>572.88715072000002</v>
      </c>
      <c r="L8" s="1767">
        <v>573.38458192999997</v>
      </c>
      <c r="M8" s="1767">
        <v>573.38458292999997</v>
      </c>
      <c r="N8" s="1769">
        <v>623.47693744000003</v>
      </c>
    </row>
    <row r="9" spans="1:14">
      <c r="A9" s="1480" t="s">
        <v>854</v>
      </c>
      <c r="B9" s="1767">
        <v>85.800091249999994</v>
      </c>
      <c r="C9" s="1767">
        <v>131.37449125000001</v>
      </c>
      <c r="D9" s="1767">
        <v>50.316579249999997</v>
      </c>
      <c r="E9" s="1767">
        <v>347.93163197000001</v>
      </c>
      <c r="F9" s="1768">
        <v>148.12930925000001</v>
      </c>
      <c r="G9" s="1767">
        <v>307.56179924999998</v>
      </c>
      <c r="H9" s="1767">
        <v>272.60304424999998</v>
      </c>
      <c r="I9" s="1767">
        <v>209.12535985</v>
      </c>
      <c r="J9" s="1767">
        <v>207.15819525000001</v>
      </c>
      <c r="K9" s="1767">
        <v>477.26280324999999</v>
      </c>
      <c r="L9" s="1767">
        <v>472.31321924999997</v>
      </c>
      <c r="M9" s="1767">
        <v>489.50902724999997</v>
      </c>
      <c r="N9" s="1769">
        <v>357.33285124999998</v>
      </c>
    </row>
    <row r="10" spans="1:14">
      <c r="A10" s="1480" t="s">
        <v>1146</v>
      </c>
      <c r="B10" s="1767">
        <v>197.59908477000002</v>
      </c>
      <c r="C10" s="1767">
        <v>197.59908477000002</v>
      </c>
      <c r="D10" s="1767">
        <v>200.79480493</v>
      </c>
      <c r="E10" s="1767">
        <v>200.54480493</v>
      </c>
      <c r="F10" s="1768">
        <v>200.54480493</v>
      </c>
      <c r="G10" s="1767">
        <v>200.79480493</v>
      </c>
      <c r="H10" s="1767">
        <v>209.91373530999999</v>
      </c>
      <c r="I10" s="1767">
        <v>209.91373530999999</v>
      </c>
      <c r="J10" s="1767">
        <v>207.11899894000001</v>
      </c>
      <c r="K10" s="1767">
        <v>217.07569531000001</v>
      </c>
      <c r="L10" s="1767">
        <v>217.07569531000001</v>
      </c>
      <c r="M10" s="1767">
        <v>217.07569531000001</v>
      </c>
      <c r="N10" s="1769">
        <v>216.82569531000001</v>
      </c>
    </row>
    <row r="11" spans="1:14">
      <c r="A11" s="1481"/>
      <c r="B11" s="1767"/>
      <c r="C11" s="1767"/>
      <c r="D11" s="1767"/>
      <c r="E11" s="1767"/>
      <c r="F11" s="1768"/>
      <c r="G11" s="1767"/>
      <c r="H11" s="1767"/>
      <c r="I11" s="1767"/>
      <c r="J11" s="1767"/>
      <c r="K11" s="1767"/>
      <c r="L11" s="1767"/>
      <c r="M11" s="1767"/>
      <c r="N11" s="1769"/>
    </row>
    <row r="12" spans="1:14">
      <c r="A12" s="1478" t="s">
        <v>856</v>
      </c>
      <c r="B12" s="1764">
        <v>0</v>
      </c>
      <c r="C12" s="1764">
        <v>0</v>
      </c>
      <c r="D12" s="1764">
        <v>0</v>
      </c>
      <c r="E12" s="1764">
        <v>0</v>
      </c>
      <c r="F12" s="1765">
        <v>0</v>
      </c>
      <c r="G12" s="1764">
        <v>0</v>
      </c>
      <c r="H12" s="1764">
        <v>0</v>
      </c>
      <c r="I12" s="1764">
        <v>0</v>
      </c>
      <c r="J12" s="1764">
        <v>0</v>
      </c>
      <c r="K12" s="1764">
        <v>0</v>
      </c>
      <c r="L12" s="1764">
        <v>0</v>
      </c>
      <c r="M12" s="1764">
        <v>0</v>
      </c>
      <c r="N12" s="1766">
        <v>0</v>
      </c>
    </row>
    <row r="13" spans="1:14">
      <c r="A13" s="1479" t="s">
        <v>1147</v>
      </c>
      <c r="B13" s="1767">
        <v>0</v>
      </c>
      <c r="C13" s="1767">
        <v>0</v>
      </c>
      <c r="D13" s="1767">
        <v>0</v>
      </c>
      <c r="E13" s="1767">
        <v>0</v>
      </c>
      <c r="F13" s="1768">
        <v>0</v>
      </c>
      <c r="G13" s="1767">
        <v>0</v>
      </c>
      <c r="H13" s="1767">
        <v>0</v>
      </c>
      <c r="I13" s="1767">
        <v>0</v>
      </c>
      <c r="J13" s="1767">
        <v>0</v>
      </c>
      <c r="K13" s="1767">
        <v>0</v>
      </c>
      <c r="L13" s="1767">
        <v>0</v>
      </c>
      <c r="M13" s="1767">
        <v>0</v>
      </c>
      <c r="N13" s="1769">
        <v>0</v>
      </c>
    </row>
    <row r="14" spans="1:14">
      <c r="A14" s="1482" t="s">
        <v>1148</v>
      </c>
      <c r="B14" s="1767">
        <v>0</v>
      </c>
      <c r="C14" s="1767">
        <v>0</v>
      </c>
      <c r="D14" s="1767">
        <v>0</v>
      </c>
      <c r="E14" s="1767">
        <v>0</v>
      </c>
      <c r="F14" s="1768">
        <v>0</v>
      </c>
      <c r="G14" s="1767">
        <v>0</v>
      </c>
      <c r="H14" s="1767">
        <v>0</v>
      </c>
      <c r="I14" s="1767">
        <v>0</v>
      </c>
      <c r="J14" s="1767">
        <v>0</v>
      </c>
      <c r="K14" s="1767">
        <v>0</v>
      </c>
      <c r="L14" s="1767">
        <v>0</v>
      </c>
      <c r="M14" s="1767">
        <v>0</v>
      </c>
      <c r="N14" s="1769">
        <v>0</v>
      </c>
    </row>
    <row r="15" spans="1:14">
      <c r="A15" s="1482" t="s">
        <v>859</v>
      </c>
      <c r="B15" s="1767">
        <v>0</v>
      </c>
      <c r="C15" s="1767">
        <v>0</v>
      </c>
      <c r="D15" s="1767">
        <v>0</v>
      </c>
      <c r="E15" s="1767">
        <v>0</v>
      </c>
      <c r="F15" s="1768">
        <v>0</v>
      </c>
      <c r="G15" s="1767">
        <v>0</v>
      </c>
      <c r="H15" s="1767">
        <v>0</v>
      </c>
      <c r="I15" s="1767">
        <v>0</v>
      </c>
      <c r="J15" s="1767">
        <v>0</v>
      </c>
      <c r="K15" s="1767">
        <v>0</v>
      </c>
      <c r="L15" s="1767">
        <v>0</v>
      </c>
      <c r="M15" s="1767">
        <v>0</v>
      </c>
      <c r="N15" s="1769">
        <v>0</v>
      </c>
    </row>
    <row r="16" spans="1:14">
      <c r="A16" s="1478" t="s">
        <v>860</v>
      </c>
      <c r="B16" s="1764">
        <v>0</v>
      </c>
      <c r="C16" s="1764">
        <v>0</v>
      </c>
      <c r="D16" s="1764">
        <v>0</v>
      </c>
      <c r="E16" s="1764">
        <v>0</v>
      </c>
      <c r="F16" s="1765">
        <v>0</v>
      </c>
      <c r="G16" s="1764">
        <v>0</v>
      </c>
      <c r="H16" s="1764">
        <v>0</v>
      </c>
      <c r="I16" s="1764">
        <v>0</v>
      </c>
      <c r="J16" s="1764">
        <v>0</v>
      </c>
      <c r="K16" s="1764">
        <v>0</v>
      </c>
      <c r="L16" s="1764">
        <v>0</v>
      </c>
      <c r="M16" s="1764">
        <v>0</v>
      </c>
      <c r="N16" s="1766">
        <v>0</v>
      </c>
    </row>
    <row r="17" spans="1:14">
      <c r="A17" s="1479" t="s">
        <v>861</v>
      </c>
      <c r="B17" s="1767">
        <v>0</v>
      </c>
      <c r="C17" s="1767">
        <v>0</v>
      </c>
      <c r="D17" s="1767">
        <v>0</v>
      </c>
      <c r="E17" s="1767">
        <v>0</v>
      </c>
      <c r="F17" s="1768">
        <v>0</v>
      </c>
      <c r="G17" s="1767">
        <v>0</v>
      </c>
      <c r="H17" s="1767">
        <v>0</v>
      </c>
      <c r="I17" s="1767">
        <v>0</v>
      </c>
      <c r="J17" s="1767">
        <v>0</v>
      </c>
      <c r="K17" s="1767">
        <v>0</v>
      </c>
      <c r="L17" s="1767">
        <v>0</v>
      </c>
      <c r="M17" s="1767">
        <v>0</v>
      </c>
      <c r="N17" s="1769">
        <v>0</v>
      </c>
    </row>
    <row r="18" spans="1:14">
      <c r="A18" s="1479" t="s">
        <v>1149</v>
      </c>
      <c r="B18" s="1767">
        <v>0</v>
      </c>
      <c r="C18" s="1767">
        <v>0</v>
      </c>
      <c r="D18" s="1767">
        <v>0</v>
      </c>
      <c r="E18" s="1767">
        <v>0</v>
      </c>
      <c r="F18" s="1768">
        <v>0</v>
      </c>
      <c r="G18" s="1767">
        <v>0</v>
      </c>
      <c r="H18" s="1767">
        <v>0</v>
      </c>
      <c r="I18" s="1767">
        <v>0</v>
      </c>
      <c r="J18" s="1767">
        <v>0</v>
      </c>
      <c r="K18" s="1767">
        <v>0</v>
      </c>
      <c r="L18" s="1767">
        <v>0</v>
      </c>
      <c r="M18" s="1767">
        <v>0</v>
      </c>
      <c r="N18" s="1769">
        <v>0</v>
      </c>
    </row>
    <row r="19" spans="1:14">
      <c r="A19" s="1480" t="s">
        <v>863</v>
      </c>
      <c r="B19" s="1767">
        <v>0</v>
      </c>
      <c r="C19" s="1767">
        <v>0</v>
      </c>
      <c r="D19" s="1767">
        <v>0</v>
      </c>
      <c r="E19" s="1767">
        <v>0</v>
      </c>
      <c r="F19" s="1768">
        <v>0</v>
      </c>
      <c r="G19" s="1767">
        <v>0</v>
      </c>
      <c r="H19" s="1767">
        <v>0</v>
      </c>
      <c r="I19" s="1767">
        <v>0</v>
      </c>
      <c r="J19" s="1767">
        <v>0</v>
      </c>
      <c r="K19" s="1767">
        <v>0</v>
      </c>
      <c r="L19" s="1767">
        <v>0</v>
      </c>
      <c r="M19" s="1767">
        <v>0</v>
      </c>
      <c r="N19" s="1769">
        <v>0</v>
      </c>
    </row>
    <row r="20" spans="1:14">
      <c r="A20" s="1480" t="s">
        <v>864</v>
      </c>
      <c r="B20" s="1767">
        <v>0</v>
      </c>
      <c r="C20" s="1767">
        <v>0</v>
      </c>
      <c r="D20" s="1767">
        <v>0</v>
      </c>
      <c r="E20" s="1767">
        <v>0</v>
      </c>
      <c r="F20" s="1768">
        <v>0</v>
      </c>
      <c r="G20" s="1767">
        <v>0</v>
      </c>
      <c r="H20" s="1767">
        <v>0</v>
      </c>
      <c r="I20" s="1767">
        <v>0</v>
      </c>
      <c r="J20" s="1767">
        <v>0</v>
      </c>
      <c r="K20" s="1767">
        <v>0</v>
      </c>
      <c r="L20" s="1767">
        <v>0</v>
      </c>
      <c r="M20" s="1767">
        <v>0</v>
      </c>
      <c r="N20" s="1769">
        <v>0</v>
      </c>
    </row>
    <row r="21" spans="1:14">
      <c r="A21" s="1480" t="s">
        <v>865</v>
      </c>
      <c r="B21" s="1767">
        <v>0</v>
      </c>
      <c r="C21" s="1767">
        <v>0</v>
      </c>
      <c r="D21" s="1767">
        <v>0</v>
      </c>
      <c r="E21" s="1767">
        <v>0</v>
      </c>
      <c r="F21" s="1768">
        <v>0</v>
      </c>
      <c r="G21" s="1767">
        <v>0</v>
      </c>
      <c r="H21" s="1767">
        <v>0</v>
      </c>
      <c r="I21" s="1767">
        <v>0</v>
      </c>
      <c r="J21" s="1767">
        <v>0</v>
      </c>
      <c r="K21" s="1767">
        <v>0</v>
      </c>
      <c r="L21" s="1767">
        <v>0</v>
      </c>
      <c r="M21" s="1767">
        <v>0</v>
      </c>
      <c r="N21" s="1769">
        <v>0</v>
      </c>
    </row>
    <row r="22" spans="1:14">
      <c r="A22" s="1479" t="s">
        <v>866</v>
      </c>
      <c r="B22" s="1767">
        <v>0</v>
      </c>
      <c r="C22" s="1767">
        <v>0</v>
      </c>
      <c r="D22" s="1767">
        <v>0</v>
      </c>
      <c r="E22" s="1767">
        <v>0</v>
      </c>
      <c r="F22" s="1768">
        <v>0</v>
      </c>
      <c r="G22" s="1767">
        <v>0</v>
      </c>
      <c r="H22" s="1767">
        <v>0</v>
      </c>
      <c r="I22" s="1767">
        <v>0</v>
      </c>
      <c r="J22" s="1767">
        <v>0</v>
      </c>
      <c r="K22" s="1767">
        <v>0</v>
      </c>
      <c r="L22" s="1767">
        <v>0</v>
      </c>
      <c r="M22" s="1767">
        <v>0</v>
      </c>
      <c r="N22" s="1769">
        <v>0</v>
      </c>
    </row>
    <row r="23" spans="1:14">
      <c r="A23" s="1481"/>
      <c r="B23" s="1767"/>
      <c r="C23" s="1767"/>
      <c r="D23" s="1767"/>
      <c r="E23" s="1767"/>
      <c r="F23" s="1768"/>
      <c r="G23" s="1767"/>
      <c r="H23" s="1767"/>
      <c r="I23" s="1767"/>
      <c r="J23" s="1767"/>
      <c r="K23" s="1767"/>
      <c r="L23" s="1767"/>
      <c r="M23" s="1767"/>
      <c r="N23" s="1769"/>
    </row>
    <row r="24" spans="1:14">
      <c r="A24" s="1478" t="s">
        <v>1150</v>
      </c>
      <c r="B24" s="1764">
        <v>6450.2740167199991</v>
      </c>
      <c r="C24" s="1764">
        <v>7310.5988695699998</v>
      </c>
      <c r="D24" s="1764">
        <v>7034.2646467100003</v>
      </c>
      <c r="E24" s="1764">
        <v>7426.9489305500001</v>
      </c>
      <c r="F24" s="1765">
        <v>6764.2742305399997</v>
      </c>
      <c r="G24" s="1764">
        <v>5002.6847096299998</v>
      </c>
      <c r="H24" s="1764">
        <v>5495.50130524</v>
      </c>
      <c r="I24" s="1764">
        <v>6952.8560386399995</v>
      </c>
      <c r="J24" s="1764">
        <v>7206.5548266800006</v>
      </c>
      <c r="K24" s="1764">
        <v>7542.3733710699998</v>
      </c>
      <c r="L24" s="1764">
        <v>7820.6580304700001</v>
      </c>
      <c r="M24" s="1764">
        <v>7501.2249510599995</v>
      </c>
      <c r="N24" s="1766">
        <v>7507.0640009999997</v>
      </c>
    </row>
    <row r="25" spans="1:14">
      <c r="A25" s="1479" t="s">
        <v>716</v>
      </c>
      <c r="B25" s="1767">
        <v>6450.2740167199991</v>
      </c>
      <c r="C25" s="1767">
        <v>7310.5988695699998</v>
      </c>
      <c r="D25" s="1767">
        <v>7034.2646467100003</v>
      </c>
      <c r="E25" s="1767">
        <v>7426.9489305500001</v>
      </c>
      <c r="F25" s="1768">
        <v>6764.2742305399997</v>
      </c>
      <c r="G25" s="1767">
        <v>5002.6847096299998</v>
      </c>
      <c r="H25" s="1767">
        <v>5495.50130524</v>
      </c>
      <c r="I25" s="1767">
        <v>6952.8560386399995</v>
      </c>
      <c r="J25" s="1767">
        <v>7206.5548266800006</v>
      </c>
      <c r="K25" s="1767">
        <v>7542.3733710699998</v>
      </c>
      <c r="L25" s="1767">
        <v>7820.6580304700001</v>
      </c>
      <c r="M25" s="1767">
        <v>7501.2249510599995</v>
      </c>
      <c r="N25" s="1769">
        <v>7507.0640009999997</v>
      </c>
    </row>
    <row r="26" spans="1:14">
      <c r="A26" s="1479" t="s">
        <v>653</v>
      </c>
      <c r="B26" s="1767">
        <v>0</v>
      </c>
      <c r="C26" s="1767">
        <v>0</v>
      </c>
      <c r="D26" s="1767">
        <v>0</v>
      </c>
      <c r="E26" s="1767">
        <v>0</v>
      </c>
      <c r="F26" s="1768">
        <v>0</v>
      </c>
      <c r="G26" s="1767">
        <v>0</v>
      </c>
      <c r="H26" s="1767">
        <v>0</v>
      </c>
      <c r="I26" s="1767">
        <v>0</v>
      </c>
      <c r="J26" s="1767">
        <v>0</v>
      </c>
      <c r="K26" s="1767">
        <v>0</v>
      </c>
      <c r="L26" s="1767">
        <v>0</v>
      </c>
      <c r="M26" s="1767">
        <v>0</v>
      </c>
      <c r="N26" s="1769">
        <v>0</v>
      </c>
    </row>
    <row r="27" spans="1:14">
      <c r="A27" s="1479" t="s">
        <v>1151</v>
      </c>
      <c r="B27" s="1767">
        <v>0</v>
      </c>
      <c r="C27" s="1767">
        <v>0</v>
      </c>
      <c r="D27" s="1767">
        <v>0</v>
      </c>
      <c r="E27" s="1767">
        <v>0</v>
      </c>
      <c r="F27" s="1768">
        <v>0</v>
      </c>
      <c r="G27" s="1767">
        <v>0</v>
      </c>
      <c r="H27" s="1767">
        <v>0</v>
      </c>
      <c r="I27" s="1767">
        <v>0</v>
      </c>
      <c r="J27" s="1767">
        <v>0</v>
      </c>
      <c r="K27" s="1767">
        <v>0</v>
      </c>
      <c r="L27" s="1767">
        <v>0</v>
      </c>
      <c r="M27" s="1767">
        <v>0</v>
      </c>
      <c r="N27" s="1769">
        <v>0</v>
      </c>
    </row>
    <row r="28" spans="1:14">
      <c r="A28" s="1479" t="s">
        <v>1152</v>
      </c>
      <c r="B28" s="1767">
        <v>0</v>
      </c>
      <c r="C28" s="1767">
        <v>0</v>
      </c>
      <c r="D28" s="1767">
        <v>0</v>
      </c>
      <c r="E28" s="1767">
        <v>0</v>
      </c>
      <c r="F28" s="1768">
        <v>0</v>
      </c>
      <c r="G28" s="1767">
        <v>0</v>
      </c>
      <c r="H28" s="1767">
        <v>0</v>
      </c>
      <c r="I28" s="1767">
        <v>0</v>
      </c>
      <c r="J28" s="1767">
        <v>0</v>
      </c>
      <c r="K28" s="1767">
        <v>0</v>
      </c>
      <c r="L28" s="1767">
        <v>0</v>
      </c>
      <c r="M28" s="1767">
        <v>0</v>
      </c>
      <c r="N28" s="1769">
        <v>0</v>
      </c>
    </row>
    <row r="29" spans="1:14">
      <c r="A29" s="1479" t="s">
        <v>871</v>
      </c>
      <c r="B29" s="1767">
        <v>0</v>
      </c>
      <c r="C29" s="1767">
        <v>0</v>
      </c>
      <c r="D29" s="1767">
        <v>0</v>
      </c>
      <c r="E29" s="1767">
        <v>0</v>
      </c>
      <c r="F29" s="1768">
        <v>0</v>
      </c>
      <c r="G29" s="1767">
        <v>0</v>
      </c>
      <c r="H29" s="1767">
        <v>0</v>
      </c>
      <c r="I29" s="1767">
        <v>0</v>
      </c>
      <c r="J29" s="1767">
        <v>0</v>
      </c>
      <c r="K29" s="1767">
        <v>0</v>
      </c>
      <c r="L29" s="1767">
        <v>0</v>
      </c>
      <c r="M29" s="1767">
        <v>0</v>
      </c>
      <c r="N29" s="1769">
        <v>0</v>
      </c>
    </row>
    <row r="30" spans="1:14">
      <c r="A30" s="1483"/>
      <c r="B30" s="1767"/>
      <c r="C30" s="1767"/>
      <c r="D30" s="1767"/>
      <c r="E30" s="1767"/>
      <c r="F30" s="1768"/>
      <c r="G30" s="1767"/>
      <c r="H30" s="1767"/>
      <c r="I30" s="1767"/>
      <c r="J30" s="1767"/>
      <c r="K30" s="1767"/>
      <c r="L30" s="1767"/>
      <c r="M30" s="1767"/>
      <c r="N30" s="1769"/>
    </row>
    <row r="31" spans="1:14">
      <c r="A31" s="1478" t="s">
        <v>1153</v>
      </c>
      <c r="B31" s="1764">
        <v>9.4892651800000003</v>
      </c>
      <c r="C31" s="1764">
        <v>9.4892651800000003</v>
      </c>
      <c r="D31" s="1764">
        <v>9.4892651800000003</v>
      </c>
      <c r="E31" s="1764">
        <v>9.4892651800000003</v>
      </c>
      <c r="F31" s="1765">
        <v>9.4892651800000003</v>
      </c>
      <c r="G31" s="1764">
        <v>9.4892651800000003</v>
      </c>
      <c r="H31" s="1764">
        <v>9.4892651800000003</v>
      </c>
      <c r="I31" s="1764">
        <v>9.4892651800000003</v>
      </c>
      <c r="J31" s="1764">
        <v>9.4892651800000003</v>
      </c>
      <c r="K31" s="1764">
        <v>9.4892651800000003</v>
      </c>
      <c r="L31" s="1764">
        <v>9.4892651800000003</v>
      </c>
      <c r="M31" s="1764">
        <v>9.4892651800000003</v>
      </c>
      <c r="N31" s="1766">
        <v>9.4892651800000003</v>
      </c>
    </row>
    <row r="32" spans="1:14">
      <c r="A32" s="1479" t="s">
        <v>1154</v>
      </c>
      <c r="B32" s="1767">
        <v>0</v>
      </c>
      <c r="C32" s="1767">
        <v>0</v>
      </c>
      <c r="D32" s="1767">
        <v>0</v>
      </c>
      <c r="E32" s="1767">
        <v>0</v>
      </c>
      <c r="F32" s="1768">
        <v>0</v>
      </c>
      <c r="G32" s="1767">
        <v>0</v>
      </c>
      <c r="H32" s="1767">
        <v>0</v>
      </c>
      <c r="I32" s="1767">
        <v>0</v>
      </c>
      <c r="J32" s="1767">
        <v>0</v>
      </c>
      <c r="K32" s="1767">
        <v>0</v>
      </c>
      <c r="L32" s="1767">
        <v>0</v>
      </c>
      <c r="M32" s="1767">
        <v>0</v>
      </c>
      <c r="N32" s="1769">
        <v>0</v>
      </c>
    </row>
    <row r="33" spans="1:14">
      <c r="A33" s="1479" t="s">
        <v>874</v>
      </c>
      <c r="B33" s="1767">
        <v>0</v>
      </c>
      <c r="C33" s="1767">
        <v>0</v>
      </c>
      <c r="D33" s="1767">
        <v>0</v>
      </c>
      <c r="E33" s="1767">
        <v>0</v>
      </c>
      <c r="F33" s="1768">
        <v>0</v>
      </c>
      <c r="G33" s="1767">
        <v>0</v>
      </c>
      <c r="H33" s="1767">
        <v>0</v>
      </c>
      <c r="I33" s="1767">
        <v>0</v>
      </c>
      <c r="J33" s="1767">
        <v>0</v>
      </c>
      <c r="K33" s="1767">
        <v>0</v>
      </c>
      <c r="L33" s="1767">
        <v>0</v>
      </c>
      <c r="M33" s="1767">
        <v>0</v>
      </c>
      <c r="N33" s="1769">
        <v>0</v>
      </c>
    </row>
    <row r="34" spans="1:14">
      <c r="A34" s="1479" t="s">
        <v>875</v>
      </c>
      <c r="B34" s="1767">
        <v>9.4892651800000003</v>
      </c>
      <c r="C34" s="1767">
        <v>9.4892651800000003</v>
      </c>
      <c r="D34" s="1767">
        <v>9.4892651800000003</v>
      </c>
      <c r="E34" s="1767">
        <v>9.4892651800000003</v>
      </c>
      <c r="F34" s="1768">
        <v>9.4892651800000003</v>
      </c>
      <c r="G34" s="1767">
        <v>9.4892651800000003</v>
      </c>
      <c r="H34" s="1767">
        <v>9.4892651800000003</v>
      </c>
      <c r="I34" s="1767">
        <v>9.4892651800000003</v>
      </c>
      <c r="J34" s="1767">
        <v>9.4892651800000003</v>
      </c>
      <c r="K34" s="1767">
        <v>9.4892651800000003</v>
      </c>
      <c r="L34" s="1767">
        <v>9.4892651800000003</v>
      </c>
      <c r="M34" s="1767">
        <v>9.4892651800000003</v>
      </c>
      <c r="N34" s="1769">
        <v>9.4892651800000003</v>
      </c>
    </row>
    <row r="35" spans="1:14">
      <c r="A35" s="1479" t="s">
        <v>876</v>
      </c>
      <c r="B35" s="1767">
        <v>0</v>
      </c>
      <c r="C35" s="1767">
        <v>0</v>
      </c>
      <c r="D35" s="1767">
        <v>0</v>
      </c>
      <c r="E35" s="1767">
        <v>0</v>
      </c>
      <c r="F35" s="1768">
        <v>0</v>
      </c>
      <c r="G35" s="1767">
        <v>0</v>
      </c>
      <c r="H35" s="1767">
        <v>0</v>
      </c>
      <c r="I35" s="1767">
        <v>0</v>
      </c>
      <c r="J35" s="1767">
        <v>0</v>
      </c>
      <c r="K35" s="1767">
        <v>0</v>
      </c>
      <c r="L35" s="1767">
        <v>0</v>
      </c>
      <c r="M35" s="1767">
        <v>0</v>
      </c>
      <c r="N35" s="1769">
        <v>0</v>
      </c>
    </row>
    <row r="36" spans="1:14">
      <c r="A36" s="1483"/>
      <c r="B36" s="1767"/>
      <c r="C36" s="1767"/>
      <c r="D36" s="1767"/>
      <c r="E36" s="1767"/>
      <c r="F36" s="1768"/>
      <c r="G36" s="1767"/>
      <c r="H36" s="1767"/>
      <c r="I36" s="1767"/>
      <c r="J36" s="1767"/>
      <c r="K36" s="1767"/>
      <c r="L36" s="1767"/>
      <c r="M36" s="1767"/>
      <c r="N36" s="1769"/>
    </row>
    <row r="37" spans="1:14">
      <c r="A37" s="1478" t="s">
        <v>1155</v>
      </c>
      <c r="B37" s="1764">
        <v>177377.91612961999</v>
      </c>
      <c r="C37" s="1764">
        <v>181112.79795348999</v>
      </c>
      <c r="D37" s="1764">
        <v>175875.75446021999</v>
      </c>
      <c r="E37" s="1764">
        <v>169456.78930172001</v>
      </c>
      <c r="F37" s="1765">
        <v>147385.39881908998</v>
      </c>
      <c r="G37" s="1764">
        <v>145020.25576022998</v>
      </c>
      <c r="H37" s="1764">
        <v>158785.0963375</v>
      </c>
      <c r="I37" s="1764">
        <v>151426.33278492</v>
      </c>
      <c r="J37" s="1764">
        <v>180934.14193868</v>
      </c>
      <c r="K37" s="1764">
        <v>178590.58679084</v>
      </c>
      <c r="L37" s="1764">
        <v>182494.13393163</v>
      </c>
      <c r="M37" s="1764">
        <v>177775.91903421003</v>
      </c>
      <c r="N37" s="1766">
        <v>165764.56702004999</v>
      </c>
    </row>
    <row r="38" spans="1:14">
      <c r="A38" s="1479" t="s">
        <v>1156</v>
      </c>
      <c r="B38" s="1767">
        <v>154604.13867713002</v>
      </c>
      <c r="C38" s="1767">
        <v>158233.530566</v>
      </c>
      <c r="D38" s="1767">
        <v>152988.05221162</v>
      </c>
      <c r="E38" s="1767">
        <v>147893.85164779</v>
      </c>
      <c r="F38" s="1768">
        <v>129544.06937223999</v>
      </c>
      <c r="G38" s="1767">
        <v>125495.76187495999</v>
      </c>
      <c r="H38" s="1767">
        <v>133387.70045676001</v>
      </c>
      <c r="I38" s="1767">
        <v>126593.06033705</v>
      </c>
      <c r="J38" s="1767">
        <v>155327.18549100001</v>
      </c>
      <c r="K38" s="1767">
        <v>152965.15259863</v>
      </c>
      <c r="L38" s="1767">
        <v>154787.82134213002</v>
      </c>
      <c r="M38" s="1767">
        <v>150394.22276463002</v>
      </c>
      <c r="N38" s="1769">
        <v>141020.88251746996</v>
      </c>
    </row>
    <row r="39" spans="1:14">
      <c r="A39" s="1479" t="s">
        <v>1157</v>
      </c>
      <c r="B39" s="1767">
        <v>0</v>
      </c>
      <c r="C39" s="1767">
        <v>0</v>
      </c>
      <c r="D39" s="1767">
        <v>0</v>
      </c>
      <c r="E39" s="1767">
        <v>0</v>
      </c>
      <c r="F39" s="1768">
        <v>0</v>
      </c>
      <c r="G39" s="1767">
        <v>0</v>
      </c>
      <c r="H39" s="1767">
        <v>0</v>
      </c>
      <c r="I39" s="1767">
        <v>0</v>
      </c>
      <c r="J39" s="1767">
        <v>0</v>
      </c>
      <c r="K39" s="1767">
        <v>0</v>
      </c>
      <c r="L39" s="1767">
        <v>0</v>
      </c>
      <c r="M39" s="1767">
        <v>0</v>
      </c>
      <c r="N39" s="1769">
        <v>0</v>
      </c>
    </row>
    <row r="40" spans="1:14">
      <c r="A40" s="1479" t="s">
        <v>880</v>
      </c>
      <c r="B40" s="1767">
        <v>2.6325319999999999</v>
      </c>
      <c r="C40" s="1767">
        <v>2.6325319999999999</v>
      </c>
      <c r="D40" s="1767">
        <v>2.6325319999999999</v>
      </c>
      <c r="E40" s="1767">
        <v>2.6325319999999999</v>
      </c>
      <c r="F40" s="1768">
        <v>0</v>
      </c>
      <c r="G40" s="1767">
        <v>0</v>
      </c>
      <c r="H40" s="1767">
        <v>0</v>
      </c>
      <c r="I40" s="1767">
        <v>0</v>
      </c>
      <c r="J40" s="1767">
        <v>0</v>
      </c>
      <c r="K40" s="1767">
        <v>0</v>
      </c>
      <c r="L40" s="1767">
        <v>0</v>
      </c>
      <c r="M40" s="1767">
        <v>0</v>
      </c>
      <c r="N40" s="1769">
        <v>0</v>
      </c>
    </row>
    <row r="41" spans="1:14">
      <c r="A41" s="1479" t="s">
        <v>881</v>
      </c>
      <c r="B41" s="1767">
        <v>22771.144920490002</v>
      </c>
      <c r="C41" s="1767">
        <v>22876.634855490003</v>
      </c>
      <c r="D41" s="1767">
        <v>22885.069716600003</v>
      </c>
      <c r="E41" s="1767">
        <v>22560.30512193</v>
      </c>
      <c r="F41" s="1768">
        <v>17841.329446849999</v>
      </c>
      <c r="G41" s="1767">
        <v>19524.493885269996</v>
      </c>
      <c r="H41" s="1767">
        <v>25397.395880740001</v>
      </c>
      <c r="I41" s="1767">
        <v>24833.27244787</v>
      </c>
      <c r="J41" s="1767">
        <v>25606.956447680001</v>
      </c>
      <c r="K41" s="1767">
        <v>25625.434192209999</v>
      </c>
      <c r="L41" s="1767">
        <v>27706.312589500005</v>
      </c>
      <c r="M41" s="1767">
        <v>27381.696269580003</v>
      </c>
      <c r="N41" s="1769">
        <v>24743.684502580003</v>
      </c>
    </row>
    <row r="42" spans="1:14">
      <c r="A42" s="1480" t="s">
        <v>1158</v>
      </c>
      <c r="B42" s="1767">
        <v>8692.808757220002</v>
      </c>
      <c r="C42" s="1767">
        <v>8687.1917572200018</v>
      </c>
      <c r="D42" s="1767">
        <v>8694.6917572200018</v>
      </c>
      <c r="E42" s="1767">
        <v>8693.8917572200007</v>
      </c>
      <c r="F42" s="1768">
        <v>8692.7146422200003</v>
      </c>
      <c r="G42" s="1767">
        <v>11325.74908064</v>
      </c>
      <c r="H42" s="1767">
        <v>11377.516232220001</v>
      </c>
      <c r="I42" s="1767">
        <v>11323.027799349999</v>
      </c>
      <c r="J42" s="1767">
        <v>11380.267799159999</v>
      </c>
      <c r="K42" s="1767">
        <v>11380.267799159999</v>
      </c>
      <c r="L42" s="1767">
        <v>13473.716583470001</v>
      </c>
      <c r="M42" s="1767">
        <v>13148.311263549998</v>
      </c>
      <c r="N42" s="1769">
        <v>10514.90071355</v>
      </c>
    </row>
    <row r="43" spans="1:14">
      <c r="A43" s="1480" t="s">
        <v>1159</v>
      </c>
      <c r="B43" s="1767">
        <v>2485.3132117100004</v>
      </c>
      <c r="C43" s="1767">
        <v>2485.3741467100003</v>
      </c>
      <c r="D43" s="1767">
        <v>2485.3132113800002</v>
      </c>
      <c r="E43" s="1767">
        <v>2217.8364291500002</v>
      </c>
      <c r="F43" s="1768">
        <v>2003.45135063</v>
      </c>
      <c r="G43" s="1767">
        <v>1053.45135063</v>
      </c>
      <c r="H43" s="1767">
        <v>2374.74471296</v>
      </c>
      <c r="I43" s="1767">
        <v>2424.74471296</v>
      </c>
      <c r="J43" s="1767">
        <v>2580.9947129600005</v>
      </c>
      <c r="K43" s="1767">
        <v>2599.4224574900004</v>
      </c>
      <c r="L43" s="1767">
        <v>2594.1583834700004</v>
      </c>
      <c r="M43" s="1767">
        <v>2594.1583834700004</v>
      </c>
      <c r="N43" s="1769">
        <v>2590.9241664700003</v>
      </c>
    </row>
    <row r="44" spans="1:14">
      <c r="A44" s="1480" t="s">
        <v>1160</v>
      </c>
      <c r="B44" s="1767">
        <v>5063.9514815600005</v>
      </c>
      <c r="C44" s="1767">
        <v>5063.9514815600005</v>
      </c>
      <c r="D44" s="1767">
        <v>5063.951478</v>
      </c>
      <c r="E44" s="1767">
        <v>5063.9514815600005</v>
      </c>
      <c r="F44" s="1768">
        <v>560</v>
      </c>
      <c r="G44" s="1767">
        <v>560</v>
      </c>
      <c r="H44" s="1767">
        <v>5059.4514815600005</v>
      </c>
      <c r="I44" s="1767">
        <v>4499.7514815600007</v>
      </c>
      <c r="J44" s="1767">
        <v>5059.7514815600007</v>
      </c>
      <c r="K44" s="1767">
        <v>5059.7514815600007</v>
      </c>
      <c r="L44" s="1767">
        <v>5059.7514815600007</v>
      </c>
      <c r="M44" s="1767">
        <v>5059.7514815600007</v>
      </c>
      <c r="N44" s="1769">
        <v>5058.2514815600007</v>
      </c>
    </row>
    <row r="45" spans="1:14">
      <c r="A45" s="1480" t="s">
        <v>885</v>
      </c>
      <c r="B45" s="1767">
        <v>1E-3</v>
      </c>
      <c r="C45" s="1767">
        <v>110</v>
      </c>
      <c r="D45" s="1767">
        <v>110</v>
      </c>
      <c r="E45" s="1767">
        <v>110</v>
      </c>
      <c r="F45" s="1768">
        <v>110</v>
      </c>
      <c r="G45" s="1767">
        <v>110</v>
      </c>
      <c r="H45" s="1767">
        <v>110</v>
      </c>
      <c r="I45" s="1767">
        <v>110</v>
      </c>
      <c r="J45" s="1767">
        <v>110</v>
      </c>
      <c r="K45" s="1767">
        <v>110</v>
      </c>
      <c r="L45" s="1767">
        <v>110</v>
      </c>
      <c r="M45" s="1767">
        <v>110</v>
      </c>
      <c r="N45" s="1769">
        <v>110</v>
      </c>
    </row>
    <row r="46" spans="1:14">
      <c r="A46" s="1480" t="s">
        <v>886</v>
      </c>
      <c r="B46" s="1767">
        <v>2023.447236</v>
      </c>
      <c r="C46" s="1767">
        <v>2024.494236</v>
      </c>
      <c r="D46" s="1767">
        <v>2025.4900359999999</v>
      </c>
      <c r="E46" s="1767">
        <v>2031.7289490000001</v>
      </c>
      <c r="F46" s="1768">
        <v>2032.2669490000001</v>
      </c>
      <c r="G46" s="1767">
        <v>2032.3969489999999</v>
      </c>
      <c r="H46" s="1767">
        <v>2032.786949</v>
      </c>
      <c r="I46" s="1767">
        <v>2032.8519490000001</v>
      </c>
      <c r="J46" s="1767">
        <v>2033.0459490000001</v>
      </c>
      <c r="K46" s="1767">
        <v>2033.095949</v>
      </c>
      <c r="L46" s="1767">
        <v>2025.789636</v>
      </c>
      <c r="M46" s="1767">
        <v>2026.578636</v>
      </c>
      <c r="N46" s="1769">
        <v>2026.711636</v>
      </c>
    </row>
    <row r="47" spans="1:14">
      <c r="A47" s="1480" t="s">
        <v>1161</v>
      </c>
      <c r="B47" s="1767">
        <v>0</v>
      </c>
      <c r="C47" s="1767">
        <v>0</v>
      </c>
      <c r="D47" s="1767">
        <v>0</v>
      </c>
      <c r="E47" s="1767">
        <v>0</v>
      </c>
      <c r="F47" s="1768">
        <v>0</v>
      </c>
      <c r="G47" s="1767">
        <v>0</v>
      </c>
      <c r="H47" s="1767">
        <v>0</v>
      </c>
      <c r="I47" s="1767">
        <v>0</v>
      </c>
      <c r="J47" s="1767">
        <v>0</v>
      </c>
      <c r="K47" s="1767">
        <v>0</v>
      </c>
      <c r="L47" s="1767">
        <v>0</v>
      </c>
      <c r="M47" s="1767">
        <v>0</v>
      </c>
      <c r="N47" s="1769">
        <v>0</v>
      </c>
    </row>
    <row r="48" spans="1:14">
      <c r="A48" s="1480" t="s">
        <v>1162</v>
      </c>
      <c r="B48" s="1767">
        <v>4505.6232339999997</v>
      </c>
      <c r="C48" s="1767">
        <v>4505.6232339999997</v>
      </c>
      <c r="D48" s="1767">
        <v>4505.6232339999997</v>
      </c>
      <c r="E48" s="1767">
        <v>4442.8965049999997</v>
      </c>
      <c r="F48" s="1768">
        <v>4442.8965049999997</v>
      </c>
      <c r="G48" s="1767">
        <v>4442.8965049999997</v>
      </c>
      <c r="H48" s="1767">
        <v>4442.8965049999997</v>
      </c>
      <c r="I48" s="1767">
        <v>4442.8965049999997</v>
      </c>
      <c r="J48" s="1767">
        <v>4442.8965049999997</v>
      </c>
      <c r="K48" s="1767">
        <v>4442.8965049999997</v>
      </c>
      <c r="L48" s="1767">
        <v>4442.8965049999997</v>
      </c>
      <c r="M48" s="1767">
        <v>4442.8965049999997</v>
      </c>
      <c r="N48" s="1769">
        <v>4442.8965049999997</v>
      </c>
    </row>
    <row r="49" spans="1:14">
      <c r="A49" s="1479" t="s">
        <v>889</v>
      </c>
      <c r="B49" s="1767">
        <v>0</v>
      </c>
      <c r="C49" s="1767">
        <v>0</v>
      </c>
      <c r="D49" s="1767">
        <v>0</v>
      </c>
      <c r="E49" s="1767">
        <v>0</v>
      </c>
      <c r="F49" s="1768">
        <v>0</v>
      </c>
      <c r="G49" s="1767">
        <v>0</v>
      </c>
      <c r="H49" s="1767">
        <v>0</v>
      </c>
      <c r="I49" s="1767">
        <v>0</v>
      </c>
      <c r="J49" s="1767">
        <v>0</v>
      </c>
      <c r="K49" s="1767">
        <v>0</v>
      </c>
      <c r="L49" s="1767">
        <v>0</v>
      </c>
      <c r="M49" s="1767">
        <v>0</v>
      </c>
      <c r="N49" s="1769">
        <v>0</v>
      </c>
    </row>
    <row r="50" spans="1:14">
      <c r="A50" s="1479" t="s">
        <v>890</v>
      </c>
      <c r="B50" s="1767">
        <v>0</v>
      </c>
      <c r="C50" s="1767">
        <v>0</v>
      </c>
      <c r="D50" s="1767">
        <v>0</v>
      </c>
      <c r="E50" s="1767">
        <v>0</v>
      </c>
      <c r="F50" s="1768">
        <v>0</v>
      </c>
      <c r="G50" s="1767">
        <v>0</v>
      </c>
      <c r="H50" s="1767">
        <v>0</v>
      </c>
      <c r="I50" s="1767">
        <v>0</v>
      </c>
      <c r="J50" s="1767">
        <v>0</v>
      </c>
      <c r="K50" s="1767">
        <v>0</v>
      </c>
      <c r="L50" s="1767">
        <v>0</v>
      </c>
      <c r="M50" s="1767">
        <v>0</v>
      </c>
      <c r="N50" s="1769">
        <v>0</v>
      </c>
    </row>
    <row r="51" spans="1:14">
      <c r="A51" s="1479" t="s">
        <v>891</v>
      </c>
      <c r="B51" s="1767">
        <v>0</v>
      </c>
      <c r="C51" s="1767">
        <v>0</v>
      </c>
      <c r="D51" s="1767">
        <v>0</v>
      </c>
      <c r="E51" s="1767">
        <v>0</v>
      </c>
      <c r="F51" s="1768">
        <v>0</v>
      </c>
      <c r="G51" s="1767">
        <v>0</v>
      </c>
      <c r="H51" s="1767">
        <v>0</v>
      </c>
      <c r="I51" s="1767">
        <v>0</v>
      </c>
      <c r="J51" s="1767">
        <v>0</v>
      </c>
      <c r="K51" s="1767">
        <v>0</v>
      </c>
      <c r="L51" s="1767">
        <v>0</v>
      </c>
      <c r="M51" s="1767">
        <v>0</v>
      </c>
      <c r="N51" s="1769">
        <v>0</v>
      </c>
    </row>
    <row r="52" spans="1:14">
      <c r="A52" s="1479" t="s">
        <v>892</v>
      </c>
      <c r="B52" s="1767">
        <v>0</v>
      </c>
      <c r="C52" s="1767">
        <v>0</v>
      </c>
      <c r="D52" s="1767">
        <v>0</v>
      </c>
      <c r="E52" s="1767">
        <v>0</v>
      </c>
      <c r="F52" s="1768">
        <v>0</v>
      </c>
      <c r="G52" s="1767">
        <v>0</v>
      </c>
      <c r="H52" s="1767">
        <v>0</v>
      </c>
      <c r="I52" s="1767">
        <v>0</v>
      </c>
      <c r="J52" s="1767">
        <v>0</v>
      </c>
      <c r="K52" s="1767">
        <v>0</v>
      </c>
      <c r="L52" s="1767">
        <v>0</v>
      </c>
      <c r="M52" s="1767">
        <v>0</v>
      </c>
      <c r="N52" s="1769">
        <v>0</v>
      </c>
    </row>
    <row r="53" spans="1:14">
      <c r="A53" s="1483"/>
      <c r="B53" s="1767"/>
      <c r="C53" s="1767"/>
      <c r="D53" s="1767"/>
      <c r="E53" s="1767"/>
      <c r="F53" s="1768"/>
      <c r="G53" s="1767"/>
      <c r="H53" s="1767"/>
      <c r="I53" s="1767"/>
      <c r="J53" s="1767"/>
      <c r="K53" s="1767"/>
      <c r="L53" s="1767"/>
      <c r="M53" s="1767">
        <v>0</v>
      </c>
      <c r="N53" s="1769">
        <v>0</v>
      </c>
    </row>
    <row r="54" spans="1:14">
      <c r="A54" s="1478" t="s">
        <v>922</v>
      </c>
      <c r="B54" s="1767">
        <v>103.385758</v>
      </c>
      <c r="C54" s="1767">
        <v>941.87957300000005</v>
      </c>
      <c r="D54" s="1767">
        <v>103.385758</v>
      </c>
      <c r="E54" s="1767">
        <v>114.37753499999999</v>
      </c>
      <c r="F54" s="1768">
        <v>952.87135000000001</v>
      </c>
      <c r="G54" s="1767">
        <v>952.87135000000001</v>
      </c>
      <c r="H54" s="1767">
        <v>82.560130999999998</v>
      </c>
      <c r="I54" s="1767">
        <v>921.053946</v>
      </c>
      <c r="J54" s="1767">
        <v>921.053946</v>
      </c>
      <c r="K54" s="1767">
        <v>82.560130999999998</v>
      </c>
      <c r="L54" s="1767">
        <v>82.560130999999998</v>
      </c>
      <c r="M54" s="1767">
        <v>82.560130999999998</v>
      </c>
      <c r="N54" s="1769">
        <v>921.053946</v>
      </c>
    </row>
    <row r="55" spans="1:14">
      <c r="A55" s="1482" t="s">
        <v>923</v>
      </c>
      <c r="B55" s="1767">
        <v>103.385758</v>
      </c>
      <c r="C55" s="1767">
        <v>941.87957300000005</v>
      </c>
      <c r="D55" s="1767">
        <v>103.385758</v>
      </c>
      <c r="E55" s="1767">
        <v>114.37753499999999</v>
      </c>
      <c r="F55" s="1768">
        <v>952.87135000000001</v>
      </c>
      <c r="G55" s="1767">
        <v>952.87135000000001</v>
      </c>
      <c r="H55" s="1767">
        <v>82.560130999999998</v>
      </c>
      <c r="I55" s="1767">
        <v>921.053946</v>
      </c>
      <c r="J55" s="1767">
        <v>921.053946</v>
      </c>
      <c r="K55" s="1767">
        <v>82.560130999999998</v>
      </c>
      <c r="L55" s="1767">
        <v>82.560130999999998</v>
      </c>
      <c r="M55" s="1767">
        <v>82.560130999999998</v>
      </c>
      <c r="N55" s="1769">
        <v>921.053946</v>
      </c>
    </row>
    <row r="56" spans="1:14">
      <c r="A56" s="1483"/>
      <c r="B56" s="1767"/>
      <c r="C56" s="1767"/>
      <c r="D56" s="1767"/>
      <c r="E56" s="1767"/>
      <c r="F56" s="1768"/>
      <c r="G56" s="1767"/>
      <c r="H56" s="1767"/>
      <c r="I56" s="1767"/>
      <c r="J56" s="1767"/>
      <c r="K56" s="1767"/>
      <c r="L56" s="1767"/>
      <c r="M56" s="1767"/>
      <c r="N56" s="1769"/>
    </row>
    <row r="57" spans="1:14">
      <c r="A57" s="1478" t="s">
        <v>681</v>
      </c>
      <c r="B57" s="1764">
        <v>165381.02976122001</v>
      </c>
      <c r="C57" s="1764">
        <v>175737.27535007001</v>
      </c>
      <c r="D57" s="1764">
        <v>157384.45137781001</v>
      </c>
      <c r="E57" s="1764">
        <v>162140.49757715</v>
      </c>
      <c r="F57" s="1765">
        <v>162859.43884302996</v>
      </c>
      <c r="G57" s="1764">
        <v>154220.04260528999</v>
      </c>
      <c r="H57" s="1764">
        <v>153305.22733622999</v>
      </c>
      <c r="I57" s="1764">
        <v>140427.96835197997</v>
      </c>
      <c r="J57" s="1764">
        <v>164361.23142501002</v>
      </c>
      <c r="K57" s="1764">
        <v>169230.50654144</v>
      </c>
      <c r="L57" s="1764">
        <v>167088.98987721</v>
      </c>
      <c r="M57" s="1764">
        <v>163752.27414141002</v>
      </c>
      <c r="N57" s="1766">
        <v>163244.40801123</v>
      </c>
    </row>
    <row r="58" spans="1:14">
      <c r="A58" s="1479" t="s">
        <v>13</v>
      </c>
      <c r="B58" s="1767">
        <v>22041.239770250002</v>
      </c>
      <c r="C58" s="1767">
        <v>22567.68951339</v>
      </c>
      <c r="D58" s="1767">
        <v>22114.421959239997</v>
      </c>
      <c r="E58" s="1767">
        <v>22072.151018189998</v>
      </c>
      <c r="F58" s="1768">
        <v>21815.338963699996</v>
      </c>
      <c r="G58" s="1767">
        <v>19835.22077408</v>
      </c>
      <c r="H58" s="1767">
        <v>19506.142257060001</v>
      </c>
      <c r="I58" s="1767">
        <v>21616.302531400001</v>
      </c>
      <c r="J58" s="1767">
        <v>23973.895794389999</v>
      </c>
      <c r="K58" s="1767">
        <v>24074.42643123</v>
      </c>
      <c r="L58" s="1767">
        <v>24621.403811930002</v>
      </c>
      <c r="M58" s="1767">
        <v>24208.813959769999</v>
      </c>
      <c r="N58" s="1769">
        <v>22757.901860000002</v>
      </c>
    </row>
    <row r="59" spans="1:14">
      <c r="A59" s="1479" t="s">
        <v>1163</v>
      </c>
      <c r="B59" s="1767">
        <v>37603.817728910006</v>
      </c>
      <c r="C59" s="1767">
        <v>42916.911812160004</v>
      </c>
      <c r="D59" s="1767">
        <v>37399.423802930003</v>
      </c>
      <c r="E59" s="1767">
        <v>28327.500888759998</v>
      </c>
      <c r="F59" s="1768">
        <v>29622.00846578</v>
      </c>
      <c r="G59" s="1767">
        <v>28734.945016500002</v>
      </c>
      <c r="H59" s="1767">
        <v>29027.39341384</v>
      </c>
      <c r="I59" s="1767">
        <v>26128.086175600001</v>
      </c>
      <c r="J59" s="1767">
        <v>22205.802916389999</v>
      </c>
      <c r="K59" s="1767">
        <v>29022.845908540003</v>
      </c>
      <c r="L59" s="1767">
        <v>28713.60906812</v>
      </c>
      <c r="M59" s="1767">
        <v>29055.182063209999</v>
      </c>
      <c r="N59" s="1769">
        <v>29533.72942186</v>
      </c>
    </row>
    <row r="60" spans="1:14">
      <c r="A60" s="1484" t="s">
        <v>896</v>
      </c>
      <c r="B60" s="1767">
        <v>41127.157569429997</v>
      </c>
      <c r="C60" s="1767">
        <v>45101.265251370001</v>
      </c>
      <c r="D60" s="1767">
        <v>43591.440963010005</v>
      </c>
      <c r="E60" s="1767">
        <v>43020.407018089994</v>
      </c>
      <c r="F60" s="1768">
        <v>41471.492853149997</v>
      </c>
      <c r="G60" s="1767">
        <v>37870.425489760004</v>
      </c>
      <c r="H60" s="1767">
        <v>35990.331515029997</v>
      </c>
      <c r="I60" s="1767">
        <v>33573.092338969996</v>
      </c>
      <c r="J60" s="1767">
        <v>46334.620699719999</v>
      </c>
      <c r="K60" s="1767">
        <v>43582.533888919999</v>
      </c>
      <c r="L60" s="1767">
        <v>40996.519323629997</v>
      </c>
      <c r="M60" s="1767">
        <v>40252.022994300001</v>
      </c>
      <c r="N60" s="1769">
        <v>40181.724991459996</v>
      </c>
    </row>
    <row r="61" spans="1:14">
      <c r="A61" s="1480" t="s">
        <v>897</v>
      </c>
      <c r="B61" s="1767">
        <v>102.831686</v>
      </c>
      <c r="C61" s="1767">
        <v>111.323438</v>
      </c>
      <c r="D61" s="1767">
        <v>95.503971000000007</v>
      </c>
      <c r="E61" s="1767">
        <v>104.112324</v>
      </c>
      <c r="F61" s="1768">
        <v>0</v>
      </c>
      <c r="G61" s="1767">
        <v>0</v>
      </c>
      <c r="H61" s="1767">
        <v>0</v>
      </c>
      <c r="I61" s="1767">
        <v>0</v>
      </c>
      <c r="J61" s="1767">
        <v>0</v>
      </c>
      <c r="K61" s="1767">
        <v>0</v>
      </c>
      <c r="L61" s="1767">
        <v>0</v>
      </c>
      <c r="M61" s="1767">
        <v>0</v>
      </c>
      <c r="N61" s="1769">
        <v>0</v>
      </c>
    </row>
    <row r="62" spans="1:14">
      <c r="A62" s="1480" t="s">
        <v>898</v>
      </c>
      <c r="B62" s="1767">
        <v>1458.6210329999999</v>
      </c>
      <c r="C62" s="1767">
        <v>2658.572545</v>
      </c>
      <c r="D62" s="1767">
        <v>1786.876855</v>
      </c>
      <c r="E62" s="1767">
        <v>1794.20481</v>
      </c>
      <c r="F62" s="1768">
        <v>2356.357489</v>
      </c>
      <c r="G62" s="1767">
        <v>2370.761563</v>
      </c>
      <c r="H62" s="1767">
        <v>1502.8319550000001</v>
      </c>
      <c r="I62" s="1767">
        <v>2747.8848630000002</v>
      </c>
      <c r="J62" s="1767">
        <v>3003.7431499999998</v>
      </c>
      <c r="K62" s="1767">
        <v>1613.4499510000001</v>
      </c>
      <c r="L62" s="1767">
        <v>1759.470337</v>
      </c>
      <c r="M62" s="1767">
        <v>1938.4925760000001</v>
      </c>
      <c r="N62" s="1769">
        <v>2694.173687</v>
      </c>
    </row>
    <row r="63" spans="1:14">
      <c r="A63" s="1480" t="s">
        <v>899</v>
      </c>
      <c r="B63" s="1767">
        <v>31300.295014329997</v>
      </c>
      <c r="C63" s="1767">
        <v>34551.34417497</v>
      </c>
      <c r="D63" s="1767">
        <v>33077.514440970001</v>
      </c>
      <c r="E63" s="1767">
        <v>32011.91722734</v>
      </c>
      <c r="F63" s="1768">
        <v>29140.350769619999</v>
      </c>
      <c r="G63" s="1767">
        <v>25237.612213799999</v>
      </c>
      <c r="H63" s="1767">
        <v>26391.285826579999</v>
      </c>
      <c r="I63" s="1767">
        <v>21794.751852479996</v>
      </c>
      <c r="J63" s="1767">
        <v>34377.34516782</v>
      </c>
      <c r="K63" s="1767">
        <v>31863.810314319999</v>
      </c>
      <c r="L63" s="1767">
        <v>31091.064107849998</v>
      </c>
      <c r="M63" s="1767">
        <v>31641.511269140003</v>
      </c>
      <c r="N63" s="1769">
        <v>31630.761695639998</v>
      </c>
    </row>
    <row r="64" spans="1:14">
      <c r="A64" s="1480" t="s">
        <v>900</v>
      </c>
      <c r="B64" s="1767">
        <v>8265.4098360999997</v>
      </c>
      <c r="C64" s="1767">
        <v>7780.0250933999996</v>
      </c>
      <c r="D64" s="1767">
        <v>8631.5456960399988</v>
      </c>
      <c r="E64" s="1767">
        <v>9110.1726567500009</v>
      </c>
      <c r="F64" s="1768">
        <v>9974.7845945299996</v>
      </c>
      <c r="G64" s="1767">
        <v>10262.051712960001</v>
      </c>
      <c r="H64" s="1767">
        <v>8096.2137334499994</v>
      </c>
      <c r="I64" s="1767">
        <v>9030.455623490001</v>
      </c>
      <c r="J64" s="1767">
        <v>8953.5323819000005</v>
      </c>
      <c r="K64" s="1767">
        <v>10105.2736236</v>
      </c>
      <c r="L64" s="1767">
        <v>8145.9848787799983</v>
      </c>
      <c r="M64" s="1767">
        <v>6672.0191491599999</v>
      </c>
      <c r="N64" s="1769">
        <v>5856.7896088199996</v>
      </c>
    </row>
    <row r="65" spans="1:14">
      <c r="A65" s="1480" t="s">
        <v>901</v>
      </c>
      <c r="B65" s="1767">
        <v>0</v>
      </c>
      <c r="C65" s="1767">
        <v>0</v>
      </c>
      <c r="D65" s="1767">
        <v>0</v>
      </c>
      <c r="E65" s="1767">
        <v>0</v>
      </c>
      <c r="F65" s="1768">
        <v>0</v>
      </c>
      <c r="G65" s="1767">
        <v>0</v>
      </c>
      <c r="H65" s="1767">
        <v>0</v>
      </c>
      <c r="I65" s="1767">
        <v>0</v>
      </c>
      <c r="J65" s="1767">
        <v>0</v>
      </c>
      <c r="K65" s="1767">
        <v>0</v>
      </c>
      <c r="L65" s="1767">
        <v>0</v>
      </c>
      <c r="M65" s="1767">
        <v>0</v>
      </c>
      <c r="N65" s="1769">
        <v>0</v>
      </c>
    </row>
    <row r="66" spans="1:14">
      <c r="A66" s="1480" t="s">
        <v>924</v>
      </c>
      <c r="B66" s="1767">
        <v>0</v>
      </c>
      <c r="C66" s="1767">
        <v>0</v>
      </c>
      <c r="D66" s="1767">
        <v>0</v>
      </c>
      <c r="E66" s="1767">
        <v>0</v>
      </c>
      <c r="F66" s="1768">
        <v>0</v>
      </c>
      <c r="G66" s="1767">
        <v>0</v>
      </c>
      <c r="H66" s="1767">
        <v>0</v>
      </c>
      <c r="I66" s="1767">
        <v>0</v>
      </c>
      <c r="J66" s="1767">
        <v>0</v>
      </c>
      <c r="K66" s="1767">
        <v>0</v>
      </c>
      <c r="L66" s="1767">
        <v>0</v>
      </c>
      <c r="M66" s="1767">
        <v>0</v>
      </c>
      <c r="N66" s="1769">
        <v>0</v>
      </c>
    </row>
    <row r="67" spans="1:14">
      <c r="A67" s="1479" t="s">
        <v>925</v>
      </c>
      <c r="B67" s="1767">
        <v>0</v>
      </c>
      <c r="C67" s="1767">
        <v>0</v>
      </c>
      <c r="D67" s="1767">
        <v>0</v>
      </c>
      <c r="E67" s="1767">
        <v>0</v>
      </c>
      <c r="F67" s="1768">
        <v>0</v>
      </c>
      <c r="G67" s="1767">
        <v>0</v>
      </c>
      <c r="H67" s="1767">
        <v>0</v>
      </c>
      <c r="I67" s="1767">
        <v>0</v>
      </c>
      <c r="J67" s="1767">
        <v>0</v>
      </c>
      <c r="K67" s="1767">
        <v>0</v>
      </c>
      <c r="L67" s="1767">
        <v>0</v>
      </c>
      <c r="M67" s="1767">
        <v>0</v>
      </c>
      <c r="N67" s="1769">
        <v>0</v>
      </c>
    </row>
    <row r="68" spans="1:14">
      <c r="A68" s="1479" t="s">
        <v>904</v>
      </c>
      <c r="B68" s="1767">
        <v>0</v>
      </c>
      <c r="C68" s="1767">
        <v>0</v>
      </c>
      <c r="D68" s="1767">
        <v>0</v>
      </c>
      <c r="E68" s="1767">
        <v>0</v>
      </c>
      <c r="F68" s="1768">
        <v>0</v>
      </c>
      <c r="G68" s="1767">
        <v>0</v>
      </c>
      <c r="H68" s="1767">
        <v>0</v>
      </c>
      <c r="I68" s="1767">
        <v>0</v>
      </c>
      <c r="J68" s="1767">
        <v>0</v>
      </c>
      <c r="K68" s="1767">
        <v>0</v>
      </c>
      <c r="L68" s="1767">
        <v>0</v>
      </c>
      <c r="M68" s="1767">
        <v>0</v>
      </c>
      <c r="N68" s="1769">
        <v>0</v>
      </c>
    </row>
    <row r="69" spans="1:14">
      <c r="A69" s="1479" t="s">
        <v>1164</v>
      </c>
      <c r="B69" s="1767">
        <v>1774.9354559999999</v>
      </c>
      <c r="C69" s="1767">
        <v>2019.44210002</v>
      </c>
      <c r="D69" s="1767">
        <v>2088.9712934999998</v>
      </c>
      <c r="E69" s="1767">
        <v>1174.71477843</v>
      </c>
      <c r="F69" s="1768">
        <v>2493.0984923999999</v>
      </c>
      <c r="G69" s="1767">
        <v>2517.01227384</v>
      </c>
      <c r="H69" s="1767">
        <v>2142.2051927500002</v>
      </c>
      <c r="I69" s="1767">
        <v>2345.4702260200002</v>
      </c>
      <c r="J69" s="1767">
        <v>1757.9788971800001</v>
      </c>
      <c r="K69" s="1767">
        <v>1855.36207872</v>
      </c>
      <c r="L69" s="1767">
        <v>1987.67209351</v>
      </c>
      <c r="M69" s="1767">
        <v>2415.0286759599999</v>
      </c>
      <c r="N69" s="1769">
        <v>2522.3052832599997</v>
      </c>
    </row>
    <row r="70" spans="1:14">
      <c r="A70" s="1484" t="s">
        <v>1165</v>
      </c>
      <c r="B70" s="1767">
        <v>62833.879236629997</v>
      </c>
      <c r="C70" s="1767">
        <v>63131.966673129995</v>
      </c>
      <c r="D70" s="1767">
        <v>52190.193359129997</v>
      </c>
      <c r="E70" s="1767">
        <v>67545.723873680006</v>
      </c>
      <c r="F70" s="1768">
        <v>67457.500067999994</v>
      </c>
      <c r="G70" s="1767">
        <v>65262.439051109999</v>
      </c>
      <c r="H70" s="1767">
        <v>66639.154957549996</v>
      </c>
      <c r="I70" s="1767">
        <v>56765.017079989986</v>
      </c>
      <c r="J70" s="1767">
        <v>70088.933117330002</v>
      </c>
      <c r="K70" s="1767">
        <v>70695.338234030001</v>
      </c>
      <c r="L70" s="1767">
        <v>70769.785580020005</v>
      </c>
      <c r="M70" s="1767">
        <v>67821.226448169997</v>
      </c>
      <c r="N70" s="1769">
        <v>68248.746454649998</v>
      </c>
    </row>
    <row r="71" spans="1:14">
      <c r="A71" s="1480" t="s">
        <v>693</v>
      </c>
      <c r="B71" s="1767">
        <v>0</v>
      </c>
      <c r="C71" s="1767">
        <v>0</v>
      </c>
      <c r="D71" s="1767">
        <v>0</v>
      </c>
      <c r="E71" s="1767">
        <v>0</v>
      </c>
      <c r="F71" s="1768">
        <v>0</v>
      </c>
      <c r="G71" s="1767">
        <v>0</v>
      </c>
      <c r="H71" s="1767">
        <v>0</v>
      </c>
      <c r="I71" s="1767">
        <v>0</v>
      </c>
      <c r="J71" s="1767">
        <v>0</v>
      </c>
      <c r="K71" s="1767">
        <v>0</v>
      </c>
      <c r="L71" s="1767">
        <v>0</v>
      </c>
      <c r="M71" s="1767">
        <v>0</v>
      </c>
      <c r="N71" s="1769">
        <v>0</v>
      </c>
    </row>
    <row r="72" spans="1:14">
      <c r="A72" s="1480" t="s">
        <v>907</v>
      </c>
      <c r="B72" s="1767">
        <v>0</v>
      </c>
      <c r="C72" s="1767">
        <v>0</v>
      </c>
      <c r="D72" s="1767">
        <v>0</v>
      </c>
      <c r="E72" s="1767">
        <v>0</v>
      </c>
      <c r="F72" s="1768">
        <v>0</v>
      </c>
      <c r="G72" s="1767">
        <v>0</v>
      </c>
      <c r="H72" s="1767">
        <v>0</v>
      </c>
      <c r="I72" s="1767">
        <v>0</v>
      </c>
      <c r="J72" s="1767">
        <v>0</v>
      </c>
      <c r="K72" s="1767">
        <v>0</v>
      </c>
      <c r="L72" s="1767">
        <v>0</v>
      </c>
      <c r="M72" s="1767">
        <v>0</v>
      </c>
      <c r="N72" s="1769">
        <v>0</v>
      </c>
    </row>
    <row r="73" spans="1:14">
      <c r="A73" s="1480" t="s">
        <v>909</v>
      </c>
      <c r="B73" s="1767">
        <v>0</v>
      </c>
      <c r="C73" s="1767">
        <v>0</v>
      </c>
      <c r="D73" s="1767">
        <v>0</v>
      </c>
      <c r="E73" s="1767">
        <v>0</v>
      </c>
      <c r="F73" s="1768">
        <v>0</v>
      </c>
      <c r="G73" s="1767">
        <v>0</v>
      </c>
      <c r="H73" s="1767">
        <v>0</v>
      </c>
      <c r="I73" s="1767">
        <v>0</v>
      </c>
      <c r="J73" s="1767">
        <v>0</v>
      </c>
      <c r="K73" s="1767">
        <v>0</v>
      </c>
      <c r="L73" s="1767">
        <v>0</v>
      </c>
      <c r="M73" s="1767">
        <v>0</v>
      </c>
      <c r="N73" s="1769">
        <v>0</v>
      </c>
    </row>
    <row r="74" spans="1:14">
      <c r="A74" s="1480" t="s">
        <v>312</v>
      </c>
      <c r="B74" s="1767">
        <v>0</v>
      </c>
      <c r="C74" s="1767">
        <v>0</v>
      </c>
      <c r="D74" s="1767">
        <v>0</v>
      </c>
      <c r="E74" s="1767">
        <v>0</v>
      </c>
      <c r="F74" s="1768">
        <v>0</v>
      </c>
      <c r="G74" s="1767">
        <v>0</v>
      </c>
      <c r="H74" s="1767">
        <v>0</v>
      </c>
      <c r="I74" s="1767">
        <v>0</v>
      </c>
      <c r="J74" s="1767">
        <v>0</v>
      </c>
      <c r="K74" s="1767">
        <v>0</v>
      </c>
      <c r="L74" s="1767">
        <v>0</v>
      </c>
      <c r="M74" s="1767">
        <v>0</v>
      </c>
      <c r="N74" s="1769">
        <v>0</v>
      </c>
    </row>
    <row r="75" spans="1:14">
      <c r="A75" s="1480" t="s">
        <v>910</v>
      </c>
      <c r="B75" s="1767">
        <v>0</v>
      </c>
      <c r="C75" s="1767">
        <v>0</v>
      </c>
      <c r="D75" s="1767">
        <v>0</v>
      </c>
      <c r="E75" s="1767">
        <v>0</v>
      </c>
      <c r="F75" s="1768">
        <v>0</v>
      </c>
      <c r="G75" s="1767">
        <v>0</v>
      </c>
      <c r="H75" s="1767">
        <v>0</v>
      </c>
      <c r="I75" s="1767">
        <v>0</v>
      </c>
      <c r="J75" s="1767">
        <v>0</v>
      </c>
      <c r="K75" s="1767">
        <v>0</v>
      </c>
      <c r="L75" s="1767">
        <v>0</v>
      </c>
      <c r="M75" s="1767">
        <v>0</v>
      </c>
      <c r="N75" s="1769">
        <v>0</v>
      </c>
    </row>
    <row r="76" spans="1:14">
      <c r="A76" s="1480" t="s">
        <v>911</v>
      </c>
      <c r="B76" s="1767">
        <v>0</v>
      </c>
      <c r="C76" s="1767">
        <v>0</v>
      </c>
      <c r="D76" s="1767">
        <v>0</v>
      </c>
      <c r="E76" s="1767">
        <v>0</v>
      </c>
      <c r="F76" s="1768">
        <v>0</v>
      </c>
      <c r="G76" s="1767">
        <v>0</v>
      </c>
      <c r="H76" s="1767">
        <v>0</v>
      </c>
      <c r="I76" s="1767">
        <v>0</v>
      </c>
      <c r="J76" s="1767">
        <v>0</v>
      </c>
      <c r="K76" s="1767">
        <v>0</v>
      </c>
      <c r="L76" s="1767">
        <v>0</v>
      </c>
      <c r="M76" s="1767">
        <v>0</v>
      </c>
      <c r="N76" s="1769">
        <v>0</v>
      </c>
    </row>
    <row r="77" spans="1:14">
      <c r="A77" s="1480" t="s">
        <v>912</v>
      </c>
      <c r="B77" s="1767">
        <v>0</v>
      </c>
      <c r="C77" s="1767">
        <v>0</v>
      </c>
      <c r="D77" s="1767">
        <v>0</v>
      </c>
      <c r="E77" s="1767">
        <v>0</v>
      </c>
      <c r="F77" s="1768">
        <v>0</v>
      </c>
      <c r="G77" s="1767">
        <v>0</v>
      </c>
      <c r="H77" s="1767">
        <v>0</v>
      </c>
      <c r="I77" s="1767">
        <v>0</v>
      </c>
      <c r="J77" s="1767">
        <v>0</v>
      </c>
      <c r="K77" s="1767">
        <v>0</v>
      </c>
      <c r="L77" s="1767">
        <v>0</v>
      </c>
      <c r="M77" s="1767">
        <v>0</v>
      </c>
      <c r="N77" s="1769">
        <v>0</v>
      </c>
    </row>
    <row r="78" spans="1:14">
      <c r="A78" s="1480" t="s">
        <v>913</v>
      </c>
      <c r="B78" s="1767">
        <v>0</v>
      </c>
      <c r="C78" s="1767">
        <v>0</v>
      </c>
      <c r="D78" s="1767">
        <v>0</v>
      </c>
      <c r="E78" s="1767">
        <v>0</v>
      </c>
      <c r="F78" s="1768">
        <v>0</v>
      </c>
      <c r="G78" s="1767">
        <v>0</v>
      </c>
      <c r="H78" s="1767">
        <v>0</v>
      </c>
      <c r="I78" s="1767">
        <v>0</v>
      </c>
      <c r="J78" s="1767">
        <v>0</v>
      </c>
      <c r="K78" s="1767">
        <v>0</v>
      </c>
      <c r="L78" s="1767">
        <v>0</v>
      </c>
      <c r="M78" s="1767">
        <v>0</v>
      </c>
      <c r="N78" s="1769">
        <v>0</v>
      </c>
    </row>
    <row r="79" spans="1:14">
      <c r="A79" s="1480" t="s">
        <v>914</v>
      </c>
      <c r="B79" s="1767">
        <v>0</v>
      </c>
      <c r="C79" s="1767">
        <v>0</v>
      </c>
      <c r="D79" s="1767">
        <v>0</v>
      </c>
      <c r="E79" s="1767">
        <v>0</v>
      </c>
      <c r="F79" s="1768">
        <v>0</v>
      </c>
      <c r="G79" s="1767">
        <v>0</v>
      </c>
      <c r="H79" s="1767">
        <v>0</v>
      </c>
      <c r="I79" s="1767">
        <v>0</v>
      </c>
      <c r="J79" s="1767">
        <v>0</v>
      </c>
      <c r="K79" s="1767">
        <v>0</v>
      </c>
      <c r="L79" s="1767">
        <v>0</v>
      </c>
      <c r="M79" s="1767">
        <v>0</v>
      </c>
      <c r="N79" s="1769">
        <v>0</v>
      </c>
    </row>
    <row r="80" spans="1:14">
      <c r="A80" s="1480" t="s">
        <v>915</v>
      </c>
      <c r="B80" s="1767">
        <v>0</v>
      </c>
      <c r="C80" s="1767">
        <v>0</v>
      </c>
      <c r="D80" s="1767">
        <v>0</v>
      </c>
      <c r="E80" s="1767">
        <v>0</v>
      </c>
      <c r="F80" s="1768">
        <v>0</v>
      </c>
      <c r="G80" s="1767">
        <v>0</v>
      </c>
      <c r="H80" s="1767">
        <v>0</v>
      </c>
      <c r="I80" s="1767">
        <v>0</v>
      </c>
      <c r="J80" s="1767">
        <v>0</v>
      </c>
      <c r="K80" s="1767">
        <v>0</v>
      </c>
      <c r="L80" s="1767">
        <v>0</v>
      </c>
      <c r="M80" s="1767">
        <v>0</v>
      </c>
      <c r="N80" s="1769">
        <v>0</v>
      </c>
    </row>
    <row r="81" spans="1:14">
      <c r="A81" s="1480"/>
      <c r="B81" s="1767"/>
      <c r="C81" s="1767"/>
      <c r="D81" s="1767"/>
      <c r="E81" s="1767"/>
      <c r="F81" s="1768"/>
      <c r="G81" s="1767"/>
      <c r="H81" s="1767"/>
      <c r="I81" s="1767"/>
      <c r="J81" s="1767"/>
      <c r="K81" s="1767"/>
      <c r="L81" s="1767"/>
      <c r="M81" s="1767"/>
      <c r="N81" s="1769">
        <v>0</v>
      </c>
    </row>
    <row r="82" spans="1:14">
      <c r="A82" s="1484" t="s">
        <v>916</v>
      </c>
      <c r="B82" s="1764">
        <v>350961.30378808995</v>
      </c>
      <c r="C82" s="1764">
        <v>366911.49146295001</v>
      </c>
      <c r="D82" s="1764">
        <v>342124.16662376001</v>
      </c>
      <c r="E82" s="1764">
        <v>341154.26283952</v>
      </c>
      <c r="F82" s="1765">
        <v>319773.07823698997</v>
      </c>
      <c r="G82" s="1764">
        <v>306929.55918476998</v>
      </c>
      <c r="H82" s="1764">
        <v>319216.17979743995</v>
      </c>
      <c r="I82" s="1764">
        <v>301314.14529024001</v>
      </c>
      <c r="J82" s="1764">
        <v>355432.63682961999</v>
      </c>
      <c r="K82" s="1764">
        <v>357404.20476296998</v>
      </c>
      <c r="L82" s="1764">
        <v>359551.33518206002</v>
      </c>
      <c r="M82" s="1764">
        <v>351127.67796467006</v>
      </c>
      <c r="N82" s="1766">
        <v>339396.43740182993</v>
      </c>
    </row>
    <row r="83" spans="1:14" ht="13.5" thickBot="1">
      <c r="A83" s="1481" t="s">
        <v>677</v>
      </c>
      <c r="B83" s="1764">
        <v>0</v>
      </c>
      <c r="C83" s="1764">
        <v>0</v>
      </c>
      <c r="D83" s="1764">
        <v>0</v>
      </c>
      <c r="E83" s="1764">
        <v>0</v>
      </c>
      <c r="F83" s="1765">
        <v>0</v>
      </c>
      <c r="G83" s="1764">
        <v>0</v>
      </c>
      <c r="H83" s="1770">
        <v>0</v>
      </c>
      <c r="I83" s="1770">
        <v>0</v>
      </c>
      <c r="J83" s="1770">
        <v>0</v>
      </c>
      <c r="K83" s="2073">
        <v>0</v>
      </c>
      <c r="L83" s="2073">
        <v>0</v>
      </c>
      <c r="M83" s="2073">
        <v>0</v>
      </c>
      <c r="N83" s="2074">
        <v>0</v>
      </c>
    </row>
    <row r="84" spans="1:14">
      <c r="A84" s="1516" t="s">
        <v>314</v>
      </c>
      <c r="B84" s="1510"/>
      <c r="C84" s="1510"/>
      <c r="D84" s="1510"/>
      <c r="E84" s="1510"/>
      <c r="F84" s="1510"/>
      <c r="G84" s="1510"/>
      <c r="H84" s="1511"/>
    </row>
  </sheetData>
  <hyperlinks>
    <hyperlink ref="A1" location="Menu!A1" display="Return to Menu"/>
  </hyperlinks>
  <pageMargins left="0.7" right="0.7" top="0.75" bottom="0.75" header="0.3" footer="0.3"/>
  <pageSetup paperSize="9" scale="4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8"/>
  <sheetViews>
    <sheetView tabSelected="1" view="pageBreakPreview" zoomScale="80" zoomScaleNormal="100" zoomScaleSheetLayoutView="80" workbookViewId="0">
      <pane xSplit="1" ySplit="1" topLeftCell="B2" activePane="bottomRight" state="frozen"/>
      <selection activeCell="B70" sqref="B70"/>
      <selection pane="topRight" activeCell="B70" sqref="B70"/>
      <selection pane="bottomLeft" activeCell="B70" sqref="B70"/>
      <selection pane="bottomRight" activeCell="D7" sqref="D7"/>
    </sheetView>
  </sheetViews>
  <sheetFormatPr defaultRowHeight="15.75"/>
  <cols>
    <col min="1" max="1" width="9.140625" style="872"/>
    <col min="2" max="2" width="150.7109375" style="873" customWidth="1"/>
    <col min="3" max="257" width="9.140625" style="872"/>
    <col min="258" max="258" width="127.140625" style="872" customWidth="1"/>
    <col min="259" max="513" width="9.140625" style="872"/>
    <col min="514" max="514" width="127.140625" style="872" customWidth="1"/>
    <col min="515" max="769" width="9.140625" style="872"/>
    <col min="770" max="770" width="127.140625" style="872" customWidth="1"/>
    <col min="771" max="1025" width="9.140625" style="872"/>
    <col min="1026" max="1026" width="127.140625" style="872" customWidth="1"/>
    <col min="1027" max="1281" width="9.140625" style="872"/>
    <col min="1282" max="1282" width="127.140625" style="872" customWidth="1"/>
    <col min="1283" max="1537" width="9.140625" style="872"/>
    <col min="1538" max="1538" width="127.140625" style="872" customWidth="1"/>
    <col min="1539" max="1793" width="9.140625" style="872"/>
    <col min="1794" max="1794" width="127.140625" style="872" customWidth="1"/>
    <col min="1795" max="2049" width="9.140625" style="872"/>
    <col min="2050" max="2050" width="127.140625" style="872" customWidth="1"/>
    <col min="2051" max="2305" width="9.140625" style="872"/>
    <col min="2306" max="2306" width="127.140625" style="872" customWidth="1"/>
    <col min="2307" max="2561" width="9.140625" style="872"/>
    <col min="2562" max="2562" width="127.140625" style="872" customWidth="1"/>
    <col min="2563" max="2817" width="9.140625" style="872"/>
    <col min="2818" max="2818" width="127.140625" style="872" customWidth="1"/>
    <col min="2819" max="3073" width="9.140625" style="872"/>
    <col min="3074" max="3074" width="127.140625" style="872" customWidth="1"/>
    <col min="3075" max="3329" width="9.140625" style="872"/>
    <col min="3330" max="3330" width="127.140625" style="872" customWidth="1"/>
    <col min="3331" max="3585" width="9.140625" style="872"/>
    <col min="3586" max="3586" width="127.140625" style="872" customWidth="1"/>
    <col min="3587" max="3841" width="9.140625" style="872"/>
    <col min="3842" max="3842" width="127.140625" style="872" customWidth="1"/>
    <col min="3843" max="4097" width="9.140625" style="872"/>
    <col min="4098" max="4098" width="127.140625" style="872" customWidth="1"/>
    <col min="4099" max="4353" width="9.140625" style="872"/>
    <col min="4354" max="4354" width="127.140625" style="872" customWidth="1"/>
    <col min="4355" max="4609" width="9.140625" style="872"/>
    <col min="4610" max="4610" width="127.140625" style="872" customWidth="1"/>
    <col min="4611" max="4865" width="9.140625" style="872"/>
    <col min="4866" max="4866" width="127.140625" style="872" customWidth="1"/>
    <col min="4867" max="5121" width="9.140625" style="872"/>
    <col min="5122" max="5122" width="127.140625" style="872" customWidth="1"/>
    <col min="5123" max="5377" width="9.140625" style="872"/>
    <col min="5378" max="5378" width="127.140625" style="872" customWidth="1"/>
    <col min="5379" max="5633" width="9.140625" style="872"/>
    <col min="5634" max="5634" width="127.140625" style="872" customWidth="1"/>
    <col min="5635" max="5889" width="9.140625" style="872"/>
    <col min="5890" max="5890" width="127.140625" style="872" customWidth="1"/>
    <col min="5891" max="6145" width="9.140625" style="872"/>
    <col min="6146" max="6146" width="127.140625" style="872" customWidth="1"/>
    <col min="6147" max="6401" width="9.140625" style="872"/>
    <col min="6402" max="6402" width="127.140625" style="872" customWidth="1"/>
    <col min="6403" max="6657" width="9.140625" style="872"/>
    <col min="6658" max="6658" width="127.140625" style="872" customWidth="1"/>
    <col min="6659" max="6913" width="9.140625" style="872"/>
    <col min="6914" max="6914" width="127.140625" style="872" customWidth="1"/>
    <col min="6915" max="7169" width="9.140625" style="872"/>
    <col min="7170" max="7170" width="127.140625" style="872" customWidth="1"/>
    <col min="7171" max="7425" width="9.140625" style="872"/>
    <col min="7426" max="7426" width="127.140625" style="872" customWidth="1"/>
    <col min="7427" max="7681" width="9.140625" style="872"/>
    <col min="7682" max="7682" width="127.140625" style="872" customWidth="1"/>
    <col min="7683" max="7937" width="9.140625" style="872"/>
    <col min="7938" max="7938" width="127.140625" style="872" customWidth="1"/>
    <col min="7939" max="8193" width="9.140625" style="872"/>
    <col min="8194" max="8194" width="127.140625" style="872" customWidth="1"/>
    <col min="8195" max="8449" width="9.140625" style="872"/>
    <col min="8450" max="8450" width="127.140625" style="872" customWidth="1"/>
    <col min="8451" max="8705" width="9.140625" style="872"/>
    <col min="8706" max="8706" width="127.140625" style="872" customWidth="1"/>
    <col min="8707" max="8961" width="9.140625" style="872"/>
    <col min="8962" max="8962" width="127.140625" style="872" customWidth="1"/>
    <col min="8963" max="9217" width="9.140625" style="872"/>
    <col min="9218" max="9218" width="127.140625" style="872" customWidth="1"/>
    <col min="9219" max="9473" width="9.140625" style="872"/>
    <col min="9474" max="9474" width="127.140625" style="872" customWidth="1"/>
    <col min="9475" max="9729" width="9.140625" style="872"/>
    <col min="9730" max="9730" width="127.140625" style="872" customWidth="1"/>
    <col min="9731" max="9985" width="9.140625" style="872"/>
    <col min="9986" max="9986" width="127.140625" style="872" customWidth="1"/>
    <col min="9987" max="10241" width="9.140625" style="872"/>
    <col min="10242" max="10242" width="127.140625" style="872" customWidth="1"/>
    <col min="10243" max="10497" width="9.140625" style="872"/>
    <col min="10498" max="10498" width="127.140625" style="872" customWidth="1"/>
    <col min="10499" max="10753" width="9.140625" style="872"/>
    <col min="10754" max="10754" width="127.140625" style="872" customWidth="1"/>
    <col min="10755" max="11009" width="9.140625" style="872"/>
    <col min="11010" max="11010" width="127.140625" style="872" customWidth="1"/>
    <col min="11011" max="11265" width="9.140625" style="872"/>
    <col min="11266" max="11266" width="127.140625" style="872" customWidth="1"/>
    <col min="11267" max="11521" width="9.140625" style="872"/>
    <col min="11522" max="11522" width="127.140625" style="872" customWidth="1"/>
    <col min="11523" max="11777" width="9.140625" style="872"/>
    <col min="11778" max="11778" width="127.140625" style="872" customWidth="1"/>
    <col min="11779" max="12033" width="9.140625" style="872"/>
    <col min="12034" max="12034" width="127.140625" style="872" customWidth="1"/>
    <col min="12035" max="12289" width="9.140625" style="872"/>
    <col min="12290" max="12290" width="127.140625" style="872" customWidth="1"/>
    <col min="12291" max="12545" width="9.140625" style="872"/>
    <col min="12546" max="12546" width="127.140625" style="872" customWidth="1"/>
    <col min="12547" max="12801" width="9.140625" style="872"/>
    <col min="12802" max="12802" width="127.140625" style="872" customWidth="1"/>
    <col min="12803" max="13057" width="9.140625" style="872"/>
    <col min="13058" max="13058" width="127.140625" style="872" customWidth="1"/>
    <col min="13059" max="13313" width="9.140625" style="872"/>
    <col min="13314" max="13314" width="127.140625" style="872" customWidth="1"/>
    <col min="13315" max="13569" width="9.140625" style="872"/>
    <col min="13570" max="13570" width="127.140625" style="872" customWidth="1"/>
    <col min="13571" max="13825" width="9.140625" style="872"/>
    <col min="13826" max="13826" width="127.140625" style="872" customWidth="1"/>
    <col min="13827" max="14081" width="9.140625" style="872"/>
    <col min="14082" max="14082" width="127.140625" style="872" customWidth="1"/>
    <col min="14083" max="14337" width="9.140625" style="872"/>
    <col min="14338" max="14338" width="127.140625" style="872" customWidth="1"/>
    <col min="14339" max="14593" width="9.140625" style="872"/>
    <col min="14594" max="14594" width="127.140625" style="872" customWidth="1"/>
    <col min="14595" max="14849" width="9.140625" style="872"/>
    <col min="14850" max="14850" width="127.140625" style="872" customWidth="1"/>
    <col min="14851" max="15105" width="9.140625" style="872"/>
    <col min="15106" max="15106" width="127.140625" style="872" customWidth="1"/>
    <col min="15107" max="15361" width="9.140625" style="872"/>
    <col min="15362" max="15362" width="127.140625" style="872" customWidth="1"/>
    <col min="15363" max="15617" width="9.140625" style="872"/>
    <col min="15618" max="15618" width="127.140625" style="872" customWidth="1"/>
    <col min="15619" max="15873" width="9.140625" style="872"/>
    <col min="15874" max="15874" width="127.140625" style="872" customWidth="1"/>
    <col min="15875" max="16129" width="9.140625" style="872"/>
    <col min="16130" max="16130" width="127.140625" style="872" customWidth="1"/>
    <col min="16131" max="16384" width="9.140625" style="872"/>
  </cols>
  <sheetData>
    <row r="1" spans="1:2">
      <c r="A1" s="876"/>
      <c r="B1" s="877" t="s">
        <v>328</v>
      </c>
    </row>
    <row r="2" spans="1:2">
      <c r="A2" s="878" t="s">
        <v>324</v>
      </c>
      <c r="B2" s="877" t="s">
        <v>329</v>
      </c>
    </row>
    <row r="4" spans="1:2">
      <c r="B4" s="874" t="s">
        <v>373</v>
      </c>
    </row>
    <row r="6" spans="1:2">
      <c r="B6" s="874" t="s">
        <v>370</v>
      </c>
    </row>
    <row r="8" spans="1:2">
      <c r="B8" s="874" t="s">
        <v>374</v>
      </c>
    </row>
    <row r="9" spans="1:2">
      <c r="B9" s="874"/>
    </row>
    <row r="10" spans="1:2">
      <c r="B10" s="874" t="s">
        <v>369</v>
      </c>
    </row>
    <row r="12" spans="1:2">
      <c r="B12" s="874" t="s">
        <v>375</v>
      </c>
    </row>
    <row r="13" spans="1:2">
      <c r="B13" s="874"/>
    </row>
    <row r="14" spans="1:2">
      <c r="B14" s="874" t="s">
        <v>368</v>
      </c>
    </row>
    <row r="16" spans="1:2">
      <c r="B16" s="874" t="s">
        <v>376</v>
      </c>
    </row>
    <row r="17" spans="2:2">
      <c r="B17" s="874"/>
    </row>
    <row r="18" spans="2:2">
      <c r="B18" s="874" t="s">
        <v>367</v>
      </c>
    </row>
    <row r="19" spans="2:2">
      <c r="B19" s="874"/>
    </row>
    <row r="20" spans="2:2">
      <c r="B20" s="874" t="s">
        <v>377</v>
      </c>
    </row>
    <row r="21" spans="2:2">
      <c r="B21" s="874"/>
    </row>
    <row r="22" spans="2:2">
      <c r="B22" s="874" t="s">
        <v>366</v>
      </c>
    </row>
    <row r="23" spans="2:2">
      <c r="B23" s="874"/>
    </row>
    <row r="24" spans="2:2">
      <c r="B24" s="874" t="s">
        <v>378</v>
      </c>
    </row>
    <row r="25" spans="2:2">
      <c r="B25" s="874"/>
    </row>
    <row r="26" spans="2:2">
      <c r="B26" s="874" t="s">
        <v>365</v>
      </c>
    </row>
    <row r="27" spans="2:2">
      <c r="B27" s="874"/>
    </row>
    <row r="28" spans="2:2">
      <c r="B28" s="874" t="s">
        <v>354</v>
      </c>
    </row>
    <row r="29" spans="2:2">
      <c r="B29" s="874"/>
    </row>
    <row r="30" spans="2:2">
      <c r="B30" s="874" t="s">
        <v>371</v>
      </c>
    </row>
    <row r="32" spans="2:2">
      <c r="B32" s="874" t="s">
        <v>355</v>
      </c>
    </row>
    <row r="33" spans="2:2">
      <c r="B33" s="874"/>
    </row>
    <row r="34" spans="2:2">
      <c r="B34" s="874" t="s">
        <v>372</v>
      </c>
    </row>
    <row r="35" spans="2:2">
      <c r="B35" s="874"/>
    </row>
    <row r="36" spans="2:2">
      <c r="B36" s="882" t="s">
        <v>1219</v>
      </c>
    </row>
    <row r="37" spans="2:2">
      <c r="B37" s="874"/>
    </row>
    <row r="38" spans="2:2">
      <c r="B38" s="882" t="s">
        <v>1221</v>
      </c>
    </row>
    <row r="39" spans="2:2">
      <c r="B39" s="874"/>
    </row>
    <row r="40" spans="2:2">
      <c r="B40" s="882" t="s">
        <v>1215</v>
      </c>
    </row>
    <row r="41" spans="2:2">
      <c r="B41" s="874"/>
    </row>
    <row r="42" spans="2:2">
      <c r="B42" s="882" t="s">
        <v>1217</v>
      </c>
    </row>
    <row r="44" spans="2:2">
      <c r="B44" s="882" t="s">
        <v>1204</v>
      </c>
    </row>
    <row r="46" spans="2:2" ht="26.25">
      <c r="B46" s="1500" t="s">
        <v>1205</v>
      </c>
    </row>
    <row r="47" spans="2:2" ht="26.25">
      <c r="B47" s="1500" t="s">
        <v>1207</v>
      </c>
    </row>
    <row r="48" spans="2:2" ht="26.25">
      <c r="B48" s="1500" t="s">
        <v>1206</v>
      </c>
    </row>
    <row r="49" spans="2:2">
      <c r="B49" s="882" t="s">
        <v>1208</v>
      </c>
    </row>
    <row r="51" spans="2:2">
      <c r="B51" s="882" t="s">
        <v>2573</v>
      </c>
    </row>
    <row r="52" spans="2:2">
      <c r="B52" s="874"/>
    </row>
    <row r="53" spans="2:2">
      <c r="B53" s="882" t="s">
        <v>2572</v>
      </c>
    </row>
    <row r="54" spans="2:2">
      <c r="B54" s="882"/>
    </row>
    <row r="55" spans="2:2">
      <c r="B55" s="882" t="s">
        <v>1193</v>
      </c>
    </row>
    <row r="56" spans="2:2">
      <c r="B56" s="874"/>
    </row>
    <row r="57" spans="2:2">
      <c r="B57" s="882" t="s">
        <v>1214</v>
      </c>
    </row>
    <row r="58" spans="2:2">
      <c r="B58" s="874"/>
    </row>
    <row r="59" spans="2:2">
      <c r="B59" s="882" t="s">
        <v>1213</v>
      </c>
    </row>
    <row r="60" spans="2:2">
      <c r="B60" s="874"/>
    </row>
    <row r="61" spans="2:2">
      <c r="B61" s="882" t="s">
        <v>1212</v>
      </c>
    </row>
    <row r="62" spans="2:2">
      <c r="B62" s="874"/>
    </row>
    <row r="63" spans="2:2">
      <c r="B63" s="882" t="s">
        <v>1211</v>
      </c>
    </row>
    <row r="64" spans="2:2">
      <c r="B64" s="874"/>
    </row>
    <row r="65" spans="1:2">
      <c r="B65" s="882" t="s">
        <v>1198</v>
      </c>
    </row>
    <row r="66" spans="1:2">
      <c r="B66" s="874"/>
    </row>
    <row r="67" spans="1:2">
      <c r="B67" s="882" t="s">
        <v>1199</v>
      </c>
    </row>
    <row r="68" spans="1:2">
      <c r="B68" s="874"/>
    </row>
    <row r="69" spans="1:2">
      <c r="B69" s="882" t="s">
        <v>1200</v>
      </c>
    </row>
    <row r="70" spans="1:2">
      <c r="B70" s="874"/>
    </row>
    <row r="71" spans="1:2">
      <c r="B71" s="882" t="s">
        <v>1210</v>
      </c>
    </row>
    <row r="72" spans="1:2">
      <c r="B72" s="874"/>
    </row>
    <row r="73" spans="1:2">
      <c r="B73" s="882" t="s">
        <v>1201</v>
      </c>
    </row>
    <row r="74" spans="1:2">
      <c r="B74" s="874"/>
    </row>
    <row r="75" spans="1:2">
      <c r="B75" s="882" t="s">
        <v>1209</v>
      </c>
    </row>
    <row r="76" spans="1:2">
      <c r="B76" s="874"/>
    </row>
    <row r="77" spans="1:2">
      <c r="B77" s="882" t="s">
        <v>1203</v>
      </c>
    </row>
    <row r="78" spans="1:2">
      <c r="B78" s="874"/>
    </row>
    <row r="80" spans="1:2">
      <c r="A80" s="878" t="s">
        <v>325</v>
      </c>
      <c r="B80" s="877" t="s">
        <v>330</v>
      </c>
    </row>
    <row r="81" spans="1:2">
      <c r="A81" s="879"/>
      <c r="B81" s="880"/>
    </row>
    <row r="82" spans="1:2">
      <c r="B82" s="881" t="s">
        <v>331</v>
      </c>
    </row>
    <row r="83" spans="1:2">
      <c r="B83" s="881"/>
    </row>
    <row r="84" spans="1:2">
      <c r="B84" s="881" t="s">
        <v>344</v>
      </c>
    </row>
    <row r="85" spans="1:2">
      <c r="B85" s="881"/>
    </row>
    <row r="86" spans="1:2">
      <c r="B86" s="881" t="s">
        <v>356</v>
      </c>
    </row>
    <row r="87" spans="1:2">
      <c r="B87" s="881"/>
    </row>
    <row r="88" spans="1:2">
      <c r="B88" s="881" t="s">
        <v>357</v>
      </c>
    </row>
    <row r="89" spans="1:2">
      <c r="B89" s="881"/>
    </row>
    <row r="90" spans="1:2">
      <c r="B90" s="882" t="s">
        <v>345</v>
      </c>
    </row>
    <row r="91" spans="1:2">
      <c r="B91" s="881"/>
    </row>
    <row r="92" spans="1:2">
      <c r="B92" s="882" t="s">
        <v>346</v>
      </c>
    </row>
    <row r="93" spans="1:2">
      <c r="B93" s="881"/>
    </row>
    <row r="94" spans="1:2">
      <c r="B94" s="882" t="s">
        <v>347</v>
      </c>
    </row>
    <row r="95" spans="1:2">
      <c r="B95" s="881"/>
    </row>
    <row r="96" spans="1:2">
      <c r="B96" s="882" t="s">
        <v>348</v>
      </c>
    </row>
    <row r="97" spans="1:2">
      <c r="B97" s="881"/>
    </row>
    <row r="98" spans="1:2">
      <c r="B98" s="882" t="s">
        <v>349</v>
      </c>
    </row>
    <row r="99" spans="1:2">
      <c r="B99" s="881"/>
    </row>
    <row r="100" spans="1:2">
      <c r="B100" s="882" t="s">
        <v>350</v>
      </c>
    </row>
    <row r="103" spans="1:2">
      <c r="A103" s="878" t="s">
        <v>326</v>
      </c>
      <c r="B103" s="877" t="s">
        <v>332</v>
      </c>
    </row>
    <row r="105" spans="1:2">
      <c r="B105" s="874" t="s">
        <v>333</v>
      </c>
    </row>
    <row r="106" spans="1:2">
      <c r="B106" s="874"/>
    </row>
    <row r="107" spans="1:2">
      <c r="B107" s="874" t="s">
        <v>334</v>
      </c>
    </row>
    <row r="108" spans="1:2">
      <c r="B108" s="874"/>
    </row>
    <row r="109" spans="1:2">
      <c r="B109" s="882" t="s">
        <v>335</v>
      </c>
    </row>
    <row r="110" spans="1:2">
      <c r="B110" s="874"/>
    </row>
    <row r="111" spans="1:2">
      <c r="B111" s="874" t="s">
        <v>336</v>
      </c>
    </row>
    <row r="112" spans="1:2">
      <c r="B112" s="874"/>
    </row>
    <row r="113" spans="2:2">
      <c r="B113" s="882" t="s">
        <v>360</v>
      </c>
    </row>
    <row r="114" spans="2:2">
      <c r="B114" s="874"/>
    </row>
    <row r="115" spans="2:2">
      <c r="B115" s="882" t="s">
        <v>351</v>
      </c>
    </row>
    <row r="116" spans="2:2">
      <c r="B116" s="874"/>
    </row>
    <row r="117" spans="2:2">
      <c r="B117" s="882" t="s">
        <v>361</v>
      </c>
    </row>
    <row r="118" spans="2:2">
      <c r="B118" s="874"/>
    </row>
    <row r="119" spans="2:2">
      <c r="B119" s="882" t="s">
        <v>362</v>
      </c>
    </row>
    <row r="120" spans="2:2">
      <c r="B120" s="874"/>
    </row>
    <row r="121" spans="2:2">
      <c r="B121" s="874" t="s">
        <v>322</v>
      </c>
    </row>
    <row r="122" spans="2:2">
      <c r="B122" s="874"/>
    </row>
    <row r="123" spans="2:2">
      <c r="B123" s="882" t="s">
        <v>352</v>
      </c>
    </row>
    <row r="124" spans="2:2">
      <c r="B124" s="874"/>
    </row>
    <row r="125" spans="2:2">
      <c r="B125" s="882" t="s">
        <v>353</v>
      </c>
    </row>
    <row r="126" spans="2:2">
      <c r="B126" s="874"/>
    </row>
    <row r="127" spans="2:2">
      <c r="B127" s="882" t="s">
        <v>358</v>
      </c>
    </row>
    <row r="128" spans="2:2">
      <c r="B128" s="874"/>
    </row>
    <row r="129" spans="1:2">
      <c r="B129" s="882" t="s">
        <v>359</v>
      </c>
    </row>
    <row r="130" spans="1:2">
      <c r="B130" s="874"/>
    </row>
    <row r="132" spans="1:2">
      <c r="A132" s="878" t="s">
        <v>327</v>
      </c>
      <c r="B132" s="877" t="s">
        <v>337</v>
      </c>
    </row>
    <row r="134" spans="1:2">
      <c r="B134" s="882" t="s">
        <v>323</v>
      </c>
    </row>
    <row r="135" spans="1:2">
      <c r="B135" s="874"/>
    </row>
    <row r="136" spans="1:2">
      <c r="B136" s="874" t="s">
        <v>341</v>
      </c>
    </row>
    <row r="137" spans="1:2">
      <c r="B137" s="874"/>
    </row>
    <row r="138" spans="1:2">
      <c r="B138" s="882" t="s">
        <v>342</v>
      </c>
    </row>
    <row r="139" spans="1:2">
      <c r="B139" s="874"/>
    </row>
    <row r="140" spans="1:2">
      <c r="B140" s="874" t="s">
        <v>343</v>
      </c>
    </row>
    <row r="141" spans="1:2">
      <c r="B141" s="874"/>
    </row>
    <row r="142" spans="1:2">
      <c r="B142" s="882" t="s">
        <v>2576</v>
      </c>
    </row>
    <row r="143" spans="1:2">
      <c r="B143" s="874"/>
    </row>
    <row r="144" spans="1:2">
      <c r="B144" s="882" t="s">
        <v>2577</v>
      </c>
    </row>
    <row r="145" spans="2:2">
      <c r="B145" s="874"/>
    </row>
    <row r="146" spans="2:2">
      <c r="B146" s="882" t="s">
        <v>2578</v>
      </c>
    </row>
    <row r="147" spans="2:2">
      <c r="B147" s="874"/>
    </row>
    <row r="148" spans="2:2">
      <c r="B148" s="882" t="s">
        <v>2586</v>
      </c>
    </row>
    <row r="149" spans="2:2">
      <c r="B149" s="874"/>
    </row>
    <row r="150" spans="2:2">
      <c r="B150" s="882" t="s">
        <v>2200</v>
      </c>
    </row>
    <row r="151" spans="2:2">
      <c r="B151" s="874"/>
    </row>
    <row r="152" spans="2:2">
      <c r="B152" s="882" t="s">
        <v>2215</v>
      </c>
    </row>
    <row r="153" spans="2:2">
      <c r="B153" s="874"/>
    </row>
    <row r="154" spans="2:2">
      <c r="B154" s="882" t="s">
        <v>2579</v>
      </c>
    </row>
    <row r="155" spans="2:2">
      <c r="B155" s="874"/>
    </row>
    <row r="156" spans="2:2">
      <c r="B156" s="882" t="s">
        <v>2580</v>
      </c>
    </row>
    <row r="157" spans="2:2">
      <c r="B157" s="874"/>
    </row>
    <row r="158" spans="2:2">
      <c r="B158" s="882" t="s">
        <v>2581</v>
      </c>
    </row>
    <row r="159" spans="2:2">
      <c r="B159" s="874"/>
    </row>
    <row r="160" spans="2:2">
      <c r="B160" s="882" t="s">
        <v>2269</v>
      </c>
    </row>
    <row r="161" spans="2:2">
      <c r="B161" s="874"/>
    </row>
    <row r="162" spans="2:2">
      <c r="B162" s="882" t="s">
        <v>2582</v>
      </c>
    </row>
    <row r="163" spans="2:2">
      <c r="B163" s="882"/>
    </row>
    <row r="164" spans="2:2">
      <c r="B164" s="882" t="s">
        <v>2273</v>
      </c>
    </row>
    <row r="165" spans="2:2">
      <c r="B165" s="874"/>
    </row>
    <row r="166" spans="2:2">
      <c r="B166" s="882" t="s">
        <v>2583</v>
      </c>
    </row>
    <row r="167" spans="2:2">
      <c r="B167" s="1501"/>
    </row>
    <row r="168" spans="2:2">
      <c r="B168" s="882" t="s">
        <v>2279</v>
      </c>
    </row>
    <row r="169" spans="2:2">
      <c r="B169" s="1501"/>
    </row>
    <row r="170" spans="2:2">
      <c r="B170" s="882" t="s">
        <v>2584</v>
      </c>
    </row>
    <row r="171" spans="2:2">
      <c r="B171" s="1501"/>
    </row>
    <row r="172" spans="2:2">
      <c r="B172" s="882" t="s">
        <v>2585</v>
      </c>
    </row>
    <row r="173" spans="2:2">
      <c r="B173" s="1501"/>
    </row>
    <row r="174" spans="2:2">
      <c r="B174" s="882" t="s">
        <v>2448</v>
      </c>
    </row>
    <row r="175" spans="2:2">
      <c r="B175" s="1501"/>
    </row>
    <row r="176" spans="2:2">
      <c r="B176" s="882" t="s">
        <v>2475</v>
      </c>
    </row>
    <row r="177" spans="2:2">
      <c r="B177" s="1501"/>
    </row>
    <row r="178" spans="2:2">
      <c r="B178" s="882" t="s">
        <v>2496</v>
      </c>
    </row>
  </sheetData>
  <hyperlinks>
    <hyperlink ref="B4" location="A1.1!A1" display="Table A.1: Monetary Survey (N' Million)"/>
    <hyperlink ref="B12" location="A3.1!A1" display="Table A.3.1: Monetary Authorities' Analytical Accounts - Assets (N' Million)"/>
    <hyperlink ref="B16" location="A4.1!A1" display="Table A.4.1: Monetary Authorities' Analytical Accounts - Liabilities (N' Million)"/>
    <hyperlink ref="B20" location="A5.1!A1" display="Table A.5.1: Commercial Banks' Statement of Assets (N' Million)"/>
    <hyperlink ref="B24" location="A6.1!A1" display="Table A.6.1: Commercial Banks' Statement of Liabilities (N' Million)"/>
    <hyperlink ref="B28" location="A7.1!A1" display="Table A.7.1: Merchant Banks' Statement of Assets (N' Million)"/>
    <hyperlink ref="B32" location="A8.1!A1" display="Table A.8.1: Merchant Banks' Statement of Liabilities (N' Million)"/>
    <hyperlink ref="B51" location="'A14'!A1" display="Table A.14: Deposit Money Banks' Sectoral Allocation of Credit (N' Million)"/>
    <hyperlink ref="B55" location="'A16'!A1" display="Table A.16: Money Market Weighted Average Interest Rates - Unless Otherwise Indicated (Per Cent)"/>
    <hyperlink ref="B57" location="'A17'!A1" display="Table A.17: Discount Houses Consolidated Balance Sheet (N' Million)"/>
    <hyperlink ref="B59" location="'A18'!A1" display="Table A.18: Stocks Market Statistics – Equities Only"/>
    <hyperlink ref="B61" location="'A19'!A1" display="Table A.19 Microfinance Banks' Consolidated Balance Sheet (N' Million)"/>
    <hyperlink ref="B63" location="'A20'!A1" display="Table A.20 Primary Mortgage Institutions' (PMIs) Consolidated Balance Sheet (N' Million)"/>
    <hyperlink ref="B105" location="'C1'!A1" display="Table C.1: Consumer Price Indices and Inflation Rates"/>
    <hyperlink ref="B107" location="'C2'!A1" display="Table C.2: Gross Domestic Product at Current Basic Prices (N' Million)"/>
    <hyperlink ref="B109" location="'C3'!A1" display="Table C.3: Gross Domestic Product at 2010 Constant Basic Prices (N' Million)"/>
    <hyperlink ref="B113" location="C5.1!A1" display="Table C.5.1: Quarterly Gross Domestic Product by Expenditure at Current Purchasers’ Prices (N’ Million)"/>
    <hyperlink ref="B117" location="C6.1!A1" display="Table C.6.1: Quarterly Gross Domestic Product by Expenditure at 1990 Constant Purchasers’ Prices (N’ Million)"/>
    <hyperlink ref="B121" location="'C7 '!A1" display="Table C.7: Index of Industrial Production (1990 = 100)"/>
    <hyperlink ref="B125" location="'C9'!A1" display="Table C.9: Spot Price of Nigeria's Reference Crude Petroleum - Bonny Light (US$ per Barrel) "/>
    <hyperlink ref="B111" location="'C4'!A1" display="Table C.4: Implicit Price Deflator (Base Year 2010 Series)"/>
    <hyperlink ref="B127" location="'C10'!A1" display="Table C.10:  Indices of Average World Prices of Nigeria's Major Agricultural Export  Commodities  (Dollar Based) (2010 = 100) "/>
    <hyperlink ref="B129" location="'C11'!A1" display="Table C.11:  Indices of Average World Prices of Nigeria's Major Agricultural Export  Commodities (Naira Based) (2010 = 100) "/>
    <hyperlink ref="B115" location="C5.2!A1" display="Table C.5.2: Quarterly Gross Domestic Product and Expenditure at Current Market Prices (N' Million)"/>
    <hyperlink ref="B119" location="C6.2!A1" display="Table C.6.2: Quarterly Gross Domestic Product by Expenditure at 2010 Market Prices (N' Million)"/>
    <hyperlink ref="B6" location="A1.2!A1" display="Table A.1.2: Monetary Survey (N' Million)"/>
    <hyperlink ref="B8" location="A2.1!A1" display="Table A.2.1: Growth Rates of Monetary Aggregates"/>
    <hyperlink ref="B10" location="A2.2!A1" display="Table A.2.2: Growth Rates of Monetary Aggregates"/>
    <hyperlink ref="B14" location="A3.2!A1" display="Table A.3.2: Monetary Authorities' Analytical Accounts - Assets (N' Million)"/>
    <hyperlink ref="B18" location="A4.2!A1" display="Table A.4.2: Monetary Authorities' Analytical Accounts - Liabilities (N' Million)"/>
    <hyperlink ref="B22" location="A5.2!A1" display="Table A.5.2: Commercial Banks' Statement of Assets (N' Million)"/>
    <hyperlink ref="B26" location="A6.2!A1" display="Table A.6.2: Commercial Banks' Statement of Liabilities (N' Million)"/>
    <hyperlink ref="B30" location="A7.2!A1" display="Table A.7.2: Merchant Banks' Statement of Assets (N' Million)"/>
    <hyperlink ref="B34" location="A8.2!A1" display="Table A.8.2: Merchant Banks' Statement of Liabilities (N' Million)"/>
    <hyperlink ref="B123" location="'C8'!A1" display="Table C.8: Real Sector Indices (2010 = 100)"/>
    <hyperlink ref="B65" location="'A21'!A1" display="Table A.21: Consolidated Balance Sheet of the Bank of Industry (BOI) - N' Million"/>
    <hyperlink ref="B67" location="'A22'!A1" display="Table A.22:  Consolidated Balance Sheet of The Infrastructure Bank (TIB) - N' Million"/>
    <hyperlink ref="B69" location="'A23'!A1" display="Table A.23: Consolidated Balance Sheet of the Bank of Agriculture (BOA)  - N' Million"/>
    <hyperlink ref="B71" location="'A24'!A1" display="Table A.24: Nexim Bank Consolidated Balance Sheet (N' Million)"/>
    <hyperlink ref="B73" location="'A25'!A1" display="Table A.25: Finance Houses Consolidated Balance Sheet (N' Million)"/>
    <hyperlink ref="B75" location="'A26'!A1" display="Table A.26: Pension Funds Consolidated Balance Sheet (N' Million)"/>
    <hyperlink ref="B77" location="'A27'!A1" display="Table A.27: Insurance Sector (General and Life) Consolidated Balance Sheet (N' Million)"/>
    <hyperlink ref="B134" location="'D1'!A1" display="Table D.1: International Trade Summary (US$' Million)"/>
    <hyperlink ref="B138" location="'D3'!A1" display="Table D.3: Total Exports (US$' Million)"/>
    <hyperlink ref="B142" location="'D4'!A1" display="Table D.4: Balance of Payments Compilation (US$' Million)"/>
    <hyperlink ref="B144" location="'D5'!A1" display="Table D.5: Balance of Payments Analytic Presentation (US$' Million)"/>
    <hyperlink ref="B152" location="'D9'!A1" display="Table D.9: Gross External Reserves (US$' Million)"/>
    <hyperlink ref="B154" location="'D10'!A1" display="Table D.10: Exchange Rates of the Naira (N/US$ 1.00)"/>
    <hyperlink ref="B162" location="'D14'!A1" display="Table D.14: Nominal Exchange Rates (November 2009 = 100) - Internank"/>
    <hyperlink ref="B168" location="'D17'!A1" display="Table D.17: Supply of FOREX (US$' Million)"/>
    <hyperlink ref="B170" location="'D18'!A1" display="Table D.18: Foreign Exchange Flows Through the Nigerian Economy (US$' Million)"/>
    <hyperlink ref="B172" location="'D19'!A1" display="Table D.19: Sectoral Utilization of Foreign Exchange (US$' Million)"/>
    <hyperlink ref="B174" location="'D20'!A1" display="Table D.20: External Debt &amp; Debt Service (US$' Million)"/>
    <hyperlink ref="B176" location="'D21'!A1" display="Table D.21: All Products (SITC) Terms of Trade (Jan 2007 = 100)"/>
    <hyperlink ref="B148" location="'D7'!A1" display="Table D.7: Currency Composition of Foreign Exchange Reserves (COFER) ($' Million)"/>
    <hyperlink ref="B150" location="'D8'!A1" display="Table D.8: Commodity Prices"/>
    <hyperlink ref="B136" location="'D2'!Print_Titles" display="Table D.2: International Trade Summary (Naira Million)"/>
    <hyperlink ref="B140" location="'D4'!Print_Titles" display="Table D.4: Total Exports (Naira' Million)"/>
    <hyperlink ref="B146" location="'D6'!A1" display="Table D.6: Balance of Payments (US$' Million) - BPM6 Compliation"/>
    <hyperlink ref="B156" location="'D11'!A1" display="Table D.11:  Computed RPPP Exchange Rate with Percentage Overvaluation and Devaluation"/>
    <hyperlink ref="B158" location="'D12'!A1" display="Table D.12: Bilateral Real Exchange Rate (BRER) Table Interbank"/>
    <hyperlink ref="B44" location="A11.1!A1" display="Table A.11.1: Consolidated Deposit Money Banks' Statement of Assets (N' Million): December 2001 - February 2015"/>
    <hyperlink ref="B46" location="A11.2!A1" display="A11.2!A1"/>
    <hyperlink ref="B47" location="A12.1!A1" display="A12.1!A1"/>
    <hyperlink ref="B48" location="A12.2!A1" display="A12.2!A1"/>
    <hyperlink ref="B49" location="'A13'!A1" display="Table A.13: Payment Systems"/>
    <hyperlink ref="B82" location="'B1'!A1" display="Table B.1: Summary of Federally Collected Revenue (N' Billion)"/>
    <hyperlink ref="B84" location="'B2'!A1" display="Table B.2: FGN Finances (N' Billion)"/>
    <hyperlink ref="B86" location="'B3'!A1" display="Table B.3: Federal Government Finances (N' Billion)"/>
    <hyperlink ref="B90" location="'B5'!A1" display="Table B.5: Summary of Local Governments' Finances (N' Billion)"/>
    <hyperlink ref="B92" location="'B6'!A1" display="Table B.6: Quarterly Domestic Debt Stock by Holders (N' Billion)"/>
    <hyperlink ref="B94" location="'B7'!A1" display="Table B.7: Quarterly Domestic Debt Stock by Maturity (N' Billion)"/>
    <hyperlink ref="B96" location="'B8'!A1" display="Table B.8: Quarterly Domestic Debt Stock by Instrument (N' Billion)"/>
    <hyperlink ref="B98" location="'B9'!A1" display="Table B.9: Quarterly Domestic Debt Service Payment (N' Billion)"/>
    <hyperlink ref="B100" location="'B10'!A1" display="Table B.10: Nigeria's Public Debt Stock (N' Billion)"/>
    <hyperlink ref="B88" location="'B4'!A1" display="Table B.4: Local Government Finances (N' Billion)"/>
    <hyperlink ref="B178" location="'D22'!A1" display="Table D.22: All Products (SITC) Terms of Trade (Jan 2018 = 100)"/>
    <hyperlink ref="B53" location="'A15'!A1" display="Table A.15: Deposit Money Banks' Sectoral Allocation of Credit contd. (N' Million)"/>
    <hyperlink ref="B36" location="A9.1!A1" display="Table A.9 .1: Primary Mortgage Banks' Statement of Assets"/>
    <hyperlink ref="B38" location="A9.2!A1" display="Table A.9.2: Primary Mortgage Banks' Statement of Liabilities "/>
    <hyperlink ref="B40" location="A10.1!A1" display="Table A.10.1: Microfinance Banks' Statement of Assets"/>
    <hyperlink ref="B42" location="A10.2!A1" display="Table A.10.2: Microfinance Banks' Statement of Liabilities"/>
    <hyperlink ref="B160" location="'D13'!A1" display="Table D.13: Bilateral Real Exchange Rate (BRER) Table - I &amp; E"/>
    <hyperlink ref="B166" location="'D16'!A1" display="Table D.16: Nominal and Real Effective Exchange Rates (November 2009 = 100) - I &amp; E"/>
    <hyperlink ref="B164" location="'D15'!A1" display="Table D.15: Real Effective Exchange Rates (November 2009 = 100) - Interbank"/>
  </hyperlinks>
  <pageMargins left="0.7" right="0.7" top="0.75" bottom="0.75" header="0.3" footer="0.3"/>
  <pageSetup scale="57" orientation="portrait" r:id="rId1"/>
  <rowBreaks count="1" manualBreakCount="1">
    <brk id="74"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9"/>
  <sheetViews>
    <sheetView view="pageBreakPreview" zoomScaleNormal="100" zoomScaleSheetLayoutView="100" workbookViewId="0">
      <pane xSplit="1" ySplit="3" topLeftCell="C4" activePane="bottomRight" state="frozen"/>
      <selection activeCell="E24" sqref="E24"/>
      <selection pane="topRight" activeCell="E24" sqref="E24"/>
      <selection pane="bottomLeft" activeCell="E24" sqref="E24"/>
      <selection pane="bottomRight"/>
    </sheetView>
  </sheetViews>
  <sheetFormatPr defaultRowHeight="12.75"/>
  <cols>
    <col min="1" max="1" width="55.28515625" customWidth="1"/>
    <col min="2" max="7" width="12" customWidth="1"/>
    <col min="8" max="8" width="10.42578125" customWidth="1"/>
    <col min="9" max="9" width="11.140625" customWidth="1"/>
    <col min="10" max="10" width="12.28515625" customWidth="1"/>
    <col min="11" max="11" width="11.7109375" customWidth="1"/>
    <col min="12" max="12" width="10.42578125" customWidth="1"/>
    <col min="13" max="13" width="10.7109375" customWidth="1"/>
    <col min="14" max="14" width="11.140625" customWidth="1"/>
  </cols>
  <sheetData>
    <row r="1" spans="1:14" s="1466" customFormat="1" ht="25.5">
      <c r="A1" s="883" t="s">
        <v>313</v>
      </c>
    </row>
    <row r="2" spans="1:14" s="1466" customFormat="1" ht="36.75" thickBot="1">
      <c r="A2" s="1169" t="s">
        <v>1220</v>
      </c>
      <c r="F2" s="1471"/>
      <c r="G2" s="1471"/>
      <c r="H2" s="1471"/>
    </row>
    <row r="3" spans="1:14" s="1466" customFormat="1" ht="18.75" thickBot="1">
      <c r="A3" s="1487"/>
      <c r="B3" s="1474">
        <v>43361</v>
      </c>
      <c r="C3" s="1474">
        <v>43391</v>
      </c>
      <c r="D3" s="1474">
        <v>43422</v>
      </c>
      <c r="E3" s="1474">
        <v>43452</v>
      </c>
      <c r="F3" s="1508">
        <v>43483</v>
      </c>
      <c r="G3" s="1474">
        <v>43514</v>
      </c>
      <c r="H3" s="1474">
        <v>43542</v>
      </c>
      <c r="I3" s="1474">
        <v>43573</v>
      </c>
      <c r="J3" s="1474">
        <v>43603</v>
      </c>
      <c r="K3" s="1474">
        <v>43634</v>
      </c>
      <c r="L3" s="1474">
        <v>43664</v>
      </c>
      <c r="M3" s="1474">
        <v>43695</v>
      </c>
      <c r="N3" s="1475">
        <v>43726</v>
      </c>
    </row>
    <row r="4" spans="1:14">
      <c r="A4" s="1478" t="s">
        <v>1166</v>
      </c>
      <c r="B4" s="1764">
        <v>44171.417794760004</v>
      </c>
      <c r="C4" s="1764">
        <v>48075.648679860002</v>
      </c>
      <c r="D4" s="1764">
        <v>42339.233280580003</v>
      </c>
      <c r="E4" s="1764">
        <v>41954.274771079996</v>
      </c>
      <c r="F4" s="1765">
        <v>43936.166118300003</v>
      </c>
      <c r="G4" s="1764">
        <v>43102.604551819997</v>
      </c>
      <c r="H4" s="1764">
        <v>41414.315899190005</v>
      </c>
      <c r="I4" s="1764">
        <v>42410.106840879998</v>
      </c>
      <c r="J4" s="1764">
        <v>44788.781523679994</v>
      </c>
      <c r="K4" s="1764">
        <v>45238.216448139996</v>
      </c>
      <c r="L4" s="1764">
        <v>46934.728362679998</v>
      </c>
      <c r="M4" s="1764">
        <v>45320.783297440001</v>
      </c>
      <c r="N4" s="1766">
        <v>44237.275717290002</v>
      </c>
    </row>
    <row r="5" spans="1:14">
      <c r="A5" s="1479" t="s">
        <v>930</v>
      </c>
      <c r="B5" s="1767">
        <v>44003.998051510003</v>
      </c>
      <c r="C5" s="1767">
        <v>47997.568662739999</v>
      </c>
      <c r="D5" s="1767">
        <v>42262.037527959998</v>
      </c>
      <c r="E5" s="1767">
        <v>41867.510674199999</v>
      </c>
      <c r="F5" s="1768">
        <v>43758.391615830005</v>
      </c>
      <c r="G5" s="1767">
        <v>42831.45316972</v>
      </c>
      <c r="H5" s="1767">
        <v>41359.696992069999</v>
      </c>
      <c r="I5" s="1767">
        <v>42087.576221679999</v>
      </c>
      <c r="J5" s="1767">
        <v>44794.887503339996</v>
      </c>
      <c r="K5" s="1767">
        <v>45086.748083769999</v>
      </c>
      <c r="L5" s="1767">
        <v>46773.72104507</v>
      </c>
      <c r="M5" s="1767">
        <v>45025.856360329999</v>
      </c>
      <c r="N5" s="1769">
        <v>44122.495011980005</v>
      </c>
    </row>
    <row r="6" spans="1:14">
      <c r="A6" s="1479" t="s">
        <v>1167</v>
      </c>
      <c r="B6" s="1767">
        <v>167.41974325000001</v>
      </c>
      <c r="C6" s="1767">
        <v>78.080017120000008</v>
      </c>
      <c r="D6" s="1767">
        <v>77.195752620000007</v>
      </c>
      <c r="E6" s="1767">
        <v>86.764096879999997</v>
      </c>
      <c r="F6" s="1768">
        <v>177.77450246999999</v>
      </c>
      <c r="G6" s="1767">
        <v>271.15138210000003</v>
      </c>
      <c r="H6" s="1767">
        <v>54.618907119999996</v>
      </c>
      <c r="I6" s="1767">
        <v>322.53061919999999</v>
      </c>
      <c r="J6" s="1767">
        <v>-6.10597966</v>
      </c>
      <c r="K6" s="1767">
        <v>151.46836437000002</v>
      </c>
      <c r="L6" s="1767">
        <v>161.00731761</v>
      </c>
      <c r="M6" s="1767">
        <v>294.92693711000004</v>
      </c>
      <c r="N6" s="1769">
        <v>114.78070531</v>
      </c>
    </row>
    <row r="7" spans="1:14">
      <c r="A7" s="1479" t="s">
        <v>935</v>
      </c>
      <c r="B7" s="1767">
        <v>0</v>
      </c>
      <c r="C7" s="1767">
        <v>0</v>
      </c>
      <c r="D7" s="1767">
        <v>0</v>
      </c>
      <c r="E7" s="1767">
        <v>0</v>
      </c>
      <c r="F7" s="1768">
        <v>0</v>
      </c>
      <c r="G7" s="1767">
        <v>0</v>
      </c>
      <c r="H7" s="1767">
        <v>0</v>
      </c>
      <c r="I7" s="1767">
        <v>0</v>
      </c>
      <c r="J7" s="1767">
        <v>0</v>
      </c>
      <c r="K7" s="1767">
        <v>0</v>
      </c>
      <c r="L7" s="1767">
        <v>0</v>
      </c>
      <c r="M7" s="1767">
        <v>0</v>
      </c>
      <c r="N7" s="1769">
        <v>0</v>
      </c>
    </row>
    <row r="8" spans="1:14">
      <c r="A8" s="1488"/>
      <c r="B8" s="1767"/>
      <c r="C8" s="1767">
        <v>0</v>
      </c>
      <c r="D8" s="1767"/>
      <c r="E8" s="1767"/>
      <c r="F8" s="1768"/>
      <c r="G8" s="1767"/>
      <c r="H8" s="1767"/>
      <c r="I8" s="1767"/>
      <c r="J8" s="1767"/>
      <c r="K8" s="1767"/>
      <c r="L8" s="1767"/>
      <c r="M8" s="1767"/>
      <c r="N8" s="1769"/>
    </row>
    <row r="9" spans="1:14">
      <c r="A9" s="1478" t="s">
        <v>1168</v>
      </c>
      <c r="B9" s="1764">
        <v>52453.821178890001</v>
      </c>
      <c r="C9" s="1764">
        <v>53569.247220969992</v>
      </c>
      <c r="D9" s="1764">
        <v>53620.179409690005</v>
      </c>
      <c r="E9" s="1764">
        <v>53900.111072610001</v>
      </c>
      <c r="F9" s="1765">
        <v>44963.43839969</v>
      </c>
      <c r="G9" s="1764">
        <v>48864.920098840004</v>
      </c>
      <c r="H9" s="1764">
        <v>56755.582163530002</v>
      </c>
      <c r="I9" s="1764">
        <v>57698.642895050012</v>
      </c>
      <c r="J9" s="1764">
        <v>63199.580571190003</v>
      </c>
      <c r="K9" s="1764">
        <v>60505.134217000006</v>
      </c>
      <c r="L9" s="1764">
        <v>59010.608096219999</v>
      </c>
      <c r="M9" s="1764">
        <v>58659.711855419999</v>
      </c>
      <c r="N9" s="1766">
        <v>53760.964840800007</v>
      </c>
    </row>
    <row r="10" spans="1:14">
      <c r="A10" s="1479" t="s">
        <v>937</v>
      </c>
      <c r="B10" s="1767">
        <v>44480.655599919999</v>
      </c>
      <c r="C10" s="1767">
        <v>45280.516579549992</v>
      </c>
      <c r="D10" s="1767">
        <v>45544.395159660002</v>
      </c>
      <c r="E10" s="1767">
        <v>47111.002118500001</v>
      </c>
      <c r="F10" s="1768">
        <v>37324.502755599999</v>
      </c>
      <c r="G10" s="1767">
        <v>41116.846803380002</v>
      </c>
      <c r="H10" s="1767">
        <v>48210.658051710001</v>
      </c>
      <c r="I10" s="1767">
        <v>49453.751542300008</v>
      </c>
      <c r="J10" s="1767">
        <v>54267.256409829999</v>
      </c>
      <c r="K10" s="1767">
        <v>51206.797145880002</v>
      </c>
      <c r="L10" s="1767">
        <v>49595.424695059999</v>
      </c>
      <c r="M10" s="1767">
        <v>49807.569174720004</v>
      </c>
      <c r="N10" s="1769">
        <v>45278.022341330005</v>
      </c>
    </row>
    <row r="11" spans="1:14">
      <c r="A11" s="1480" t="s">
        <v>1169</v>
      </c>
      <c r="B11" s="1767">
        <v>44480.655599919999</v>
      </c>
      <c r="C11" s="1767">
        <v>45280.516579549992</v>
      </c>
      <c r="D11" s="1767">
        <v>45544.395159660002</v>
      </c>
      <c r="E11" s="1767">
        <v>47111.002118500001</v>
      </c>
      <c r="F11" s="1768">
        <v>37324.502755599999</v>
      </c>
      <c r="G11" s="1767">
        <v>41116.846803380002</v>
      </c>
      <c r="H11" s="1767">
        <v>48210.658051710001</v>
      </c>
      <c r="I11" s="1767">
        <v>49453.751542300008</v>
      </c>
      <c r="J11" s="1767">
        <v>54267.256409829999</v>
      </c>
      <c r="K11" s="1767">
        <v>51206.797145880002</v>
      </c>
      <c r="L11" s="1767">
        <v>49595.424695059999</v>
      </c>
      <c r="M11" s="1767">
        <v>49807.569174720004</v>
      </c>
      <c r="N11" s="1769">
        <v>45278.022341330005</v>
      </c>
    </row>
    <row r="12" spans="1:14">
      <c r="A12" s="1480" t="s">
        <v>1170</v>
      </c>
      <c r="B12" s="1767">
        <v>0</v>
      </c>
      <c r="C12" s="1767">
        <v>0</v>
      </c>
      <c r="D12" s="1767">
        <v>0</v>
      </c>
      <c r="E12" s="1767">
        <v>0</v>
      </c>
      <c r="F12" s="1768">
        <v>0</v>
      </c>
      <c r="G12" s="1767">
        <v>0</v>
      </c>
      <c r="H12" s="1767">
        <v>0</v>
      </c>
      <c r="I12" s="1767">
        <v>0</v>
      </c>
      <c r="J12" s="1767">
        <v>0</v>
      </c>
      <c r="K12" s="1767">
        <v>0</v>
      </c>
      <c r="L12" s="1767">
        <v>0</v>
      </c>
      <c r="M12" s="1767">
        <v>0</v>
      </c>
      <c r="N12" s="1769">
        <v>0</v>
      </c>
    </row>
    <row r="13" spans="1:14">
      <c r="A13" s="1480" t="s">
        <v>1171</v>
      </c>
      <c r="B13" s="1767">
        <v>0</v>
      </c>
      <c r="C13" s="1767">
        <v>0</v>
      </c>
      <c r="D13" s="1767">
        <v>0</v>
      </c>
      <c r="E13" s="1767">
        <v>0</v>
      </c>
      <c r="F13" s="1768">
        <v>0</v>
      </c>
      <c r="G13" s="1767">
        <v>0</v>
      </c>
      <c r="H13" s="1767">
        <v>0</v>
      </c>
      <c r="I13" s="1767">
        <v>0</v>
      </c>
      <c r="J13" s="1767">
        <v>0</v>
      </c>
      <c r="K13" s="1767">
        <v>0</v>
      </c>
      <c r="L13" s="1767">
        <v>0</v>
      </c>
      <c r="M13" s="1767">
        <v>0</v>
      </c>
      <c r="N13" s="1769">
        <v>0</v>
      </c>
    </row>
    <row r="14" spans="1:14">
      <c r="A14" s="1479" t="s">
        <v>938</v>
      </c>
      <c r="B14" s="1767">
        <v>7973.1655789699998</v>
      </c>
      <c r="C14" s="1767">
        <v>8288.7306414199993</v>
      </c>
      <c r="D14" s="1767">
        <v>8075.7842500299994</v>
      </c>
      <c r="E14" s="1767">
        <v>6789.10895411</v>
      </c>
      <c r="F14" s="1768">
        <v>7638.9356440900001</v>
      </c>
      <c r="G14" s="1767">
        <v>7748.0732954599998</v>
      </c>
      <c r="H14" s="1767">
        <v>8544.9241118199989</v>
      </c>
      <c r="I14" s="1767">
        <v>8244.8913527500008</v>
      </c>
      <c r="J14" s="1767">
        <v>8932.3241613600003</v>
      </c>
      <c r="K14" s="1767">
        <v>9298.3370711200005</v>
      </c>
      <c r="L14" s="1767">
        <v>9415.1834011600004</v>
      </c>
      <c r="M14" s="1767">
        <v>8852.1426807000007</v>
      </c>
      <c r="N14" s="1769">
        <v>8482.9424994700003</v>
      </c>
    </row>
    <row r="15" spans="1:14">
      <c r="A15" s="1480" t="s">
        <v>1172</v>
      </c>
      <c r="B15" s="1767">
        <v>7973.1655789699998</v>
      </c>
      <c r="C15" s="1767">
        <v>8288.7306414199993</v>
      </c>
      <c r="D15" s="1767">
        <v>8075.7842500299994</v>
      </c>
      <c r="E15" s="1767">
        <v>6789.10895411</v>
      </c>
      <c r="F15" s="1768">
        <v>7638.9356440900001</v>
      </c>
      <c r="G15" s="1767">
        <v>7748.0732954599998</v>
      </c>
      <c r="H15" s="1767">
        <v>8544.9241118199989</v>
      </c>
      <c r="I15" s="1767">
        <v>8244.8913527500008</v>
      </c>
      <c r="J15" s="1767">
        <v>8932.3241613600003</v>
      </c>
      <c r="K15" s="1767">
        <v>9298.3370711200005</v>
      </c>
      <c r="L15" s="1767">
        <v>9415.1834011600004</v>
      </c>
      <c r="M15" s="1767">
        <v>8852.1426807000007</v>
      </c>
      <c r="N15" s="1769">
        <v>8482.9424994700003</v>
      </c>
    </row>
    <row r="16" spans="1:14">
      <c r="A16" s="1480" t="s">
        <v>1173</v>
      </c>
      <c r="B16" s="1767">
        <v>0</v>
      </c>
      <c r="C16" s="1767">
        <v>0</v>
      </c>
      <c r="D16" s="1767">
        <v>0</v>
      </c>
      <c r="E16" s="1767">
        <v>0</v>
      </c>
      <c r="F16" s="1768">
        <v>0</v>
      </c>
      <c r="G16" s="1767">
        <v>0</v>
      </c>
      <c r="H16" s="1767">
        <v>0</v>
      </c>
      <c r="I16" s="1767">
        <v>0</v>
      </c>
      <c r="J16" s="1767">
        <v>0</v>
      </c>
      <c r="K16" s="1767">
        <v>0</v>
      </c>
      <c r="L16" s="1767">
        <v>0</v>
      </c>
      <c r="M16" s="1767">
        <v>0</v>
      </c>
      <c r="N16" s="1769">
        <v>0</v>
      </c>
    </row>
    <row r="17" spans="1:14">
      <c r="A17" s="1480" t="s">
        <v>1174</v>
      </c>
      <c r="B17" s="1767">
        <v>0</v>
      </c>
      <c r="C17" s="1767">
        <v>0</v>
      </c>
      <c r="D17" s="1767">
        <v>0</v>
      </c>
      <c r="E17" s="1767">
        <v>0</v>
      </c>
      <c r="F17" s="1768">
        <v>0</v>
      </c>
      <c r="G17" s="1767">
        <v>0</v>
      </c>
      <c r="H17" s="1767">
        <v>0</v>
      </c>
      <c r="I17" s="1767">
        <v>0</v>
      </c>
      <c r="J17" s="1767">
        <v>0</v>
      </c>
      <c r="K17" s="1767">
        <v>0</v>
      </c>
      <c r="L17" s="1767">
        <v>0</v>
      </c>
      <c r="M17" s="1767">
        <v>0</v>
      </c>
      <c r="N17" s="1769">
        <v>0</v>
      </c>
    </row>
    <row r="18" spans="1:14">
      <c r="A18" s="1484"/>
      <c r="B18" s="1767"/>
      <c r="C18" s="1767"/>
      <c r="D18" s="1767"/>
      <c r="E18" s="1767"/>
      <c r="F18" s="1768"/>
      <c r="G18" s="1767"/>
      <c r="H18" s="1767"/>
      <c r="I18" s="1767"/>
      <c r="J18" s="1767">
        <v>0</v>
      </c>
      <c r="K18" s="1767">
        <v>0</v>
      </c>
      <c r="L18" s="1767"/>
      <c r="M18" s="1767"/>
      <c r="N18" s="1769"/>
    </row>
    <row r="19" spans="1:14">
      <c r="A19" s="1479" t="s">
        <v>1175</v>
      </c>
      <c r="B19" s="1767">
        <v>0</v>
      </c>
      <c r="C19" s="1767">
        <v>0</v>
      </c>
      <c r="D19" s="1767">
        <v>0</v>
      </c>
      <c r="E19" s="1767">
        <v>0</v>
      </c>
      <c r="F19" s="1768">
        <v>0</v>
      </c>
      <c r="G19" s="1767">
        <v>0</v>
      </c>
      <c r="H19" s="1767">
        <v>0</v>
      </c>
      <c r="I19" s="1767">
        <v>0</v>
      </c>
      <c r="J19" s="1767">
        <v>0</v>
      </c>
      <c r="K19" s="1767">
        <v>0</v>
      </c>
      <c r="L19" s="1767">
        <v>0</v>
      </c>
      <c r="M19" s="1767">
        <v>0</v>
      </c>
      <c r="N19" s="1769">
        <v>0</v>
      </c>
    </row>
    <row r="20" spans="1:14">
      <c r="A20" s="1480" t="s">
        <v>1176</v>
      </c>
      <c r="B20" s="1767">
        <v>0</v>
      </c>
      <c r="C20" s="1767">
        <v>0</v>
      </c>
      <c r="D20" s="1767">
        <v>0</v>
      </c>
      <c r="E20" s="1767">
        <v>0</v>
      </c>
      <c r="F20" s="1768">
        <v>0</v>
      </c>
      <c r="G20" s="1767">
        <v>0</v>
      </c>
      <c r="H20" s="1767">
        <v>0</v>
      </c>
      <c r="I20" s="1767">
        <v>0</v>
      </c>
      <c r="J20" s="1767">
        <v>0</v>
      </c>
      <c r="K20" s="1767">
        <v>0</v>
      </c>
      <c r="L20" s="1767">
        <v>0</v>
      </c>
      <c r="M20" s="1767">
        <v>0</v>
      </c>
      <c r="N20" s="1769">
        <v>0</v>
      </c>
    </row>
    <row r="21" spans="1:14">
      <c r="A21" s="1480" t="s">
        <v>1177</v>
      </c>
      <c r="B21" s="1767">
        <v>0</v>
      </c>
      <c r="C21" s="1767">
        <v>0</v>
      </c>
      <c r="D21" s="1767">
        <v>0</v>
      </c>
      <c r="E21" s="1767">
        <v>0</v>
      </c>
      <c r="F21" s="1768">
        <v>0</v>
      </c>
      <c r="G21" s="1767">
        <v>0</v>
      </c>
      <c r="H21" s="1767">
        <v>0</v>
      </c>
      <c r="I21" s="1767">
        <v>0</v>
      </c>
      <c r="J21" s="1767">
        <v>0</v>
      </c>
      <c r="K21" s="1767">
        <v>0</v>
      </c>
      <c r="L21" s="1767">
        <v>0</v>
      </c>
      <c r="M21" s="1767">
        <v>0</v>
      </c>
      <c r="N21" s="1769">
        <v>0</v>
      </c>
    </row>
    <row r="22" spans="1:14">
      <c r="A22" s="1480" t="s">
        <v>1178</v>
      </c>
      <c r="B22" s="1767">
        <v>0</v>
      </c>
      <c r="C22" s="1767">
        <v>0</v>
      </c>
      <c r="D22" s="1767">
        <v>0</v>
      </c>
      <c r="E22" s="1767">
        <v>0</v>
      </c>
      <c r="F22" s="1768">
        <v>0</v>
      </c>
      <c r="G22" s="1767">
        <v>0</v>
      </c>
      <c r="H22" s="1767">
        <v>0</v>
      </c>
      <c r="I22" s="1767">
        <v>0</v>
      </c>
      <c r="J22" s="1767">
        <v>0</v>
      </c>
      <c r="K22" s="1767">
        <v>0</v>
      </c>
      <c r="L22" s="1767">
        <v>0</v>
      </c>
      <c r="M22" s="1767">
        <v>0</v>
      </c>
      <c r="N22" s="1769">
        <v>0</v>
      </c>
    </row>
    <row r="23" spans="1:14">
      <c r="A23" s="1480" t="s">
        <v>1179</v>
      </c>
      <c r="B23" s="1767">
        <v>0</v>
      </c>
      <c r="C23" s="1767">
        <v>0</v>
      </c>
      <c r="D23" s="1767">
        <v>0</v>
      </c>
      <c r="E23" s="1767">
        <v>0</v>
      </c>
      <c r="F23" s="1768">
        <v>0</v>
      </c>
      <c r="G23" s="1767">
        <v>0</v>
      </c>
      <c r="H23" s="1767">
        <v>0</v>
      </c>
      <c r="I23" s="1767">
        <v>0</v>
      </c>
      <c r="J23" s="1767">
        <v>0</v>
      </c>
      <c r="K23" s="1767">
        <v>0</v>
      </c>
      <c r="L23" s="1767">
        <v>0</v>
      </c>
      <c r="M23" s="1767">
        <v>0</v>
      </c>
      <c r="N23" s="1769">
        <v>0</v>
      </c>
    </row>
    <row r="24" spans="1:14">
      <c r="A24" s="1489"/>
      <c r="B24" s="1767"/>
      <c r="C24" s="1767"/>
      <c r="D24" s="1767"/>
      <c r="E24" s="1767"/>
      <c r="F24" s="1768"/>
      <c r="G24" s="1767"/>
      <c r="H24" s="1767"/>
      <c r="I24" s="1767"/>
      <c r="J24" s="1767">
        <v>0</v>
      </c>
      <c r="K24" s="1767">
        <v>0</v>
      </c>
      <c r="L24" s="1767"/>
      <c r="M24" s="1767"/>
      <c r="N24" s="1769"/>
    </row>
    <row r="25" spans="1:14">
      <c r="A25" s="1478" t="s">
        <v>944</v>
      </c>
      <c r="B25" s="1764">
        <v>0</v>
      </c>
      <c r="C25" s="1764">
        <v>0</v>
      </c>
      <c r="D25" s="1764">
        <v>0</v>
      </c>
      <c r="E25" s="1764">
        <v>0</v>
      </c>
      <c r="F25" s="1765">
        <v>0</v>
      </c>
      <c r="G25" s="1764">
        <v>0</v>
      </c>
      <c r="H25" s="1764">
        <v>0</v>
      </c>
      <c r="I25" s="1764">
        <v>0</v>
      </c>
      <c r="J25" s="1764">
        <v>0</v>
      </c>
      <c r="K25" s="1764">
        <v>0</v>
      </c>
      <c r="L25" s="1764">
        <v>0</v>
      </c>
      <c r="M25" s="1764">
        <v>0</v>
      </c>
      <c r="N25" s="1766">
        <v>0</v>
      </c>
    </row>
    <row r="26" spans="1:14">
      <c r="A26" s="1479" t="s">
        <v>998</v>
      </c>
      <c r="B26" s="1767">
        <v>0</v>
      </c>
      <c r="C26" s="1767">
        <v>0</v>
      </c>
      <c r="D26" s="1767">
        <v>0</v>
      </c>
      <c r="E26" s="1767">
        <v>0</v>
      </c>
      <c r="F26" s="1768">
        <v>0</v>
      </c>
      <c r="G26" s="1767">
        <v>0</v>
      </c>
      <c r="H26" s="1767">
        <v>0</v>
      </c>
      <c r="I26" s="1767">
        <v>0</v>
      </c>
      <c r="J26" s="1767">
        <v>0</v>
      </c>
      <c r="K26" s="1767">
        <v>0</v>
      </c>
      <c r="L26" s="1767">
        <v>0</v>
      </c>
      <c r="M26" s="1767">
        <v>0</v>
      </c>
      <c r="N26" s="1769">
        <v>0</v>
      </c>
    </row>
    <row r="27" spans="1:14">
      <c r="A27" s="1482" t="s">
        <v>1180</v>
      </c>
      <c r="B27" s="1767">
        <v>0</v>
      </c>
      <c r="C27" s="1767">
        <v>0</v>
      </c>
      <c r="D27" s="1767">
        <v>0</v>
      </c>
      <c r="E27" s="1767">
        <v>0</v>
      </c>
      <c r="F27" s="1768">
        <v>0</v>
      </c>
      <c r="G27" s="1767">
        <v>0</v>
      </c>
      <c r="H27" s="1767">
        <v>0</v>
      </c>
      <c r="I27" s="1767">
        <v>0</v>
      </c>
      <c r="J27" s="1767">
        <v>0</v>
      </c>
      <c r="K27" s="1767">
        <v>0</v>
      </c>
      <c r="L27" s="1767">
        <v>0</v>
      </c>
      <c r="M27" s="1767">
        <v>0</v>
      </c>
      <c r="N27" s="1769">
        <v>0</v>
      </c>
    </row>
    <row r="28" spans="1:14">
      <c r="A28" s="1489"/>
      <c r="B28" s="1767"/>
      <c r="C28" s="1767"/>
      <c r="D28" s="1767"/>
      <c r="E28" s="1767"/>
      <c r="F28" s="1768"/>
      <c r="G28" s="1767"/>
      <c r="H28" s="1767"/>
      <c r="I28" s="1767"/>
      <c r="J28" s="1767">
        <v>0</v>
      </c>
      <c r="K28" s="1767">
        <v>0</v>
      </c>
      <c r="L28" s="1767"/>
      <c r="M28" s="1767"/>
      <c r="N28" s="1769">
        <v>0</v>
      </c>
    </row>
    <row r="29" spans="1:14">
      <c r="A29" s="1478" t="s">
        <v>947</v>
      </c>
      <c r="B29" s="1764">
        <v>5811.1072569600001</v>
      </c>
      <c r="C29" s="1764">
        <v>6322.4893242399994</v>
      </c>
      <c r="D29" s="1764">
        <v>7075.9197929700003</v>
      </c>
      <c r="E29" s="1764">
        <v>7045.3917572600003</v>
      </c>
      <c r="F29" s="1765">
        <v>1442.0104459299998</v>
      </c>
      <c r="G29" s="1764">
        <v>3956.6831443200003</v>
      </c>
      <c r="H29" s="1764">
        <v>7450.6422687000004</v>
      </c>
      <c r="I29" s="1764">
        <v>7651.682243969999</v>
      </c>
      <c r="J29" s="1764">
        <v>4476.6320341900009</v>
      </c>
      <c r="K29" s="1764">
        <v>4224.5817796700003</v>
      </c>
      <c r="L29" s="1764">
        <v>3989.5379898800002</v>
      </c>
      <c r="M29" s="1764">
        <v>4404.9088666899997</v>
      </c>
      <c r="N29" s="1766">
        <v>4172.4328684700004</v>
      </c>
    </row>
    <row r="30" spans="1:14">
      <c r="A30" s="1482" t="s">
        <v>948</v>
      </c>
      <c r="B30" s="1767">
        <v>5811.1072569600001</v>
      </c>
      <c r="C30" s="1767">
        <v>6322.4893242399994</v>
      </c>
      <c r="D30" s="1767">
        <v>7075.9197929700003</v>
      </c>
      <c r="E30" s="1767">
        <v>7045.3917572600003</v>
      </c>
      <c r="F30" s="1768">
        <v>1442.0104459299998</v>
      </c>
      <c r="G30" s="1767">
        <v>3956.6831443200003</v>
      </c>
      <c r="H30" s="1767">
        <v>7450.6422687000004</v>
      </c>
      <c r="I30" s="1767">
        <v>7651.682243969999</v>
      </c>
      <c r="J30" s="1767">
        <v>4476.6320341900009</v>
      </c>
      <c r="K30" s="1767">
        <v>4224.5817796700003</v>
      </c>
      <c r="L30" s="1767">
        <v>3989.5379898800002</v>
      </c>
      <c r="M30" s="1767">
        <v>4404.9088666899997</v>
      </c>
      <c r="N30" s="1769">
        <v>4172.4328684700004</v>
      </c>
    </row>
    <row r="31" spans="1:14">
      <c r="A31" s="1489"/>
      <c r="B31" s="1767"/>
      <c r="C31" s="1767"/>
      <c r="D31" s="1767"/>
      <c r="E31" s="1767"/>
      <c r="F31" s="1768"/>
      <c r="G31" s="1767"/>
      <c r="H31" s="1767"/>
      <c r="I31" s="1767"/>
      <c r="J31" s="1767">
        <v>0</v>
      </c>
      <c r="K31" s="1767">
        <v>0</v>
      </c>
      <c r="L31" s="1767"/>
      <c r="M31" s="1767"/>
      <c r="N31" s="1769"/>
    </row>
    <row r="32" spans="1:14">
      <c r="A32" s="1478" t="s">
        <v>949</v>
      </c>
      <c r="B32" s="1764">
        <v>0</v>
      </c>
      <c r="C32" s="1764">
        <v>0</v>
      </c>
      <c r="D32" s="1764">
        <v>0</v>
      </c>
      <c r="E32" s="1764">
        <v>0</v>
      </c>
      <c r="F32" s="1765">
        <v>0</v>
      </c>
      <c r="G32" s="1764">
        <v>0</v>
      </c>
      <c r="H32" s="1764">
        <v>0</v>
      </c>
      <c r="I32" s="1764">
        <v>0</v>
      </c>
      <c r="J32" s="1764">
        <v>0</v>
      </c>
      <c r="K32" s="1764">
        <v>0</v>
      </c>
      <c r="L32" s="1764">
        <v>0</v>
      </c>
      <c r="M32" s="1764">
        <v>0</v>
      </c>
      <c r="N32" s="1766">
        <v>0</v>
      </c>
    </row>
    <row r="33" spans="1:14">
      <c r="A33" s="1479" t="s">
        <v>1181</v>
      </c>
      <c r="B33" s="1767">
        <v>0</v>
      </c>
      <c r="C33" s="1767">
        <v>0</v>
      </c>
      <c r="D33" s="1767">
        <v>0</v>
      </c>
      <c r="E33" s="1767">
        <v>0</v>
      </c>
      <c r="F33" s="1768">
        <v>0</v>
      </c>
      <c r="G33" s="1767">
        <v>0</v>
      </c>
      <c r="H33" s="1767">
        <v>0</v>
      </c>
      <c r="I33" s="1767">
        <v>0</v>
      </c>
      <c r="J33" s="1767">
        <v>0</v>
      </c>
      <c r="K33" s="1767">
        <v>0</v>
      </c>
      <c r="L33" s="1767">
        <v>0</v>
      </c>
      <c r="M33" s="1767">
        <v>0</v>
      </c>
      <c r="N33" s="1769">
        <v>0</v>
      </c>
    </row>
    <row r="34" spans="1:14">
      <c r="A34" s="1479" t="s">
        <v>951</v>
      </c>
      <c r="B34" s="1767">
        <v>0</v>
      </c>
      <c r="C34" s="1767">
        <v>0</v>
      </c>
      <c r="D34" s="1767">
        <v>0</v>
      </c>
      <c r="E34" s="1767">
        <v>0</v>
      </c>
      <c r="F34" s="1768">
        <v>0</v>
      </c>
      <c r="G34" s="1767">
        <v>0</v>
      </c>
      <c r="H34" s="1767">
        <v>0</v>
      </c>
      <c r="I34" s="1767">
        <v>0</v>
      </c>
      <c r="J34" s="1767">
        <v>0</v>
      </c>
      <c r="K34" s="1767">
        <v>0</v>
      </c>
      <c r="L34" s="1767">
        <v>0</v>
      </c>
      <c r="M34" s="1767">
        <v>0</v>
      </c>
      <c r="N34" s="1769">
        <v>0</v>
      </c>
    </row>
    <row r="35" spans="1:14">
      <c r="A35" s="1479" t="s">
        <v>952</v>
      </c>
      <c r="B35" s="1767">
        <v>0</v>
      </c>
      <c r="C35" s="1767">
        <v>0</v>
      </c>
      <c r="D35" s="1767">
        <v>0</v>
      </c>
      <c r="E35" s="1767">
        <v>0</v>
      </c>
      <c r="F35" s="1768">
        <v>0</v>
      </c>
      <c r="G35" s="1767">
        <v>0</v>
      </c>
      <c r="H35" s="1767">
        <v>0</v>
      </c>
      <c r="I35" s="1767">
        <v>0</v>
      </c>
      <c r="J35" s="1767">
        <v>0</v>
      </c>
      <c r="K35" s="1767">
        <v>0</v>
      </c>
      <c r="L35" s="1767">
        <v>0</v>
      </c>
      <c r="M35" s="1767">
        <v>0</v>
      </c>
      <c r="N35" s="1769">
        <v>0</v>
      </c>
    </row>
    <row r="36" spans="1:14">
      <c r="A36" s="1488" t="s">
        <v>953</v>
      </c>
      <c r="B36" s="1767">
        <v>0</v>
      </c>
      <c r="C36" s="1767">
        <v>0</v>
      </c>
      <c r="D36" s="1767">
        <v>0</v>
      </c>
      <c r="E36" s="1767">
        <v>0</v>
      </c>
      <c r="F36" s="1768">
        <v>0</v>
      </c>
      <c r="G36" s="1767">
        <v>0</v>
      </c>
      <c r="H36" s="1767">
        <v>0</v>
      </c>
      <c r="I36" s="1767">
        <v>0</v>
      </c>
      <c r="J36" s="1767">
        <v>0</v>
      </c>
      <c r="K36" s="1767">
        <v>0</v>
      </c>
      <c r="L36" s="1767">
        <v>0</v>
      </c>
      <c r="M36" s="1767">
        <v>0</v>
      </c>
      <c r="N36" s="1769">
        <v>0</v>
      </c>
    </row>
    <row r="37" spans="1:14">
      <c r="A37" s="1489"/>
      <c r="B37" s="1767"/>
      <c r="C37" s="1767"/>
      <c r="D37" s="1767"/>
      <c r="E37" s="1767"/>
      <c r="F37" s="1768"/>
      <c r="G37" s="1767"/>
      <c r="H37" s="1767"/>
      <c r="I37" s="1767"/>
      <c r="J37" s="1767"/>
      <c r="K37" s="1767"/>
      <c r="L37" s="1767"/>
      <c r="M37" s="1767"/>
      <c r="N37" s="1769"/>
    </row>
    <row r="38" spans="1:14">
      <c r="A38" s="1478" t="s">
        <v>1182</v>
      </c>
      <c r="B38" s="1764">
        <v>0</v>
      </c>
      <c r="C38" s="1764">
        <v>0</v>
      </c>
      <c r="D38" s="1764">
        <v>0</v>
      </c>
      <c r="E38" s="1764">
        <v>0</v>
      </c>
      <c r="F38" s="1765">
        <v>0</v>
      </c>
      <c r="G38" s="1764">
        <v>0</v>
      </c>
      <c r="H38" s="1764">
        <v>0</v>
      </c>
      <c r="I38" s="1764">
        <v>0</v>
      </c>
      <c r="J38" s="1764">
        <v>0</v>
      </c>
      <c r="K38" s="1764">
        <v>0</v>
      </c>
      <c r="L38" s="1764">
        <v>0</v>
      </c>
      <c r="M38" s="1764">
        <v>0</v>
      </c>
      <c r="N38" s="1766">
        <v>0</v>
      </c>
    </row>
    <row r="39" spans="1:14">
      <c r="A39" s="1479" t="s">
        <v>955</v>
      </c>
      <c r="B39" s="1767">
        <v>0</v>
      </c>
      <c r="C39" s="1767">
        <v>0</v>
      </c>
      <c r="D39" s="1767">
        <v>0</v>
      </c>
      <c r="E39" s="1767">
        <v>0</v>
      </c>
      <c r="F39" s="1768">
        <v>0</v>
      </c>
      <c r="G39" s="1767">
        <v>0</v>
      </c>
      <c r="H39" s="1767">
        <v>0</v>
      </c>
      <c r="I39" s="1767">
        <v>0</v>
      </c>
      <c r="J39" s="1767">
        <v>0</v>
      </c>
      <c r="K39" s="1767">
        <v>0</v>
      </c>
      <c r="L39" s="1767">
        <v>0</v>
      </c>
      <c r="M39" s="1767">
        <v>0</v>
      </c>
      <c r="N39" s="1769">
        <v>0</v>
      </c>
    </row>
    <row r="40" spans="1:14">
      <c r="A40" s="1479" t="s">
        <v>956</v>
      </c>
      <c r="B40" s="1767">
        <v>0</v>
      </c>
      <c r="C40" s="1767">
        <v>0</v>
      </c>
      <c r="D40" s="1767">
        <v>0</v>
      </c>
      <c r="E40" s="1767">
        <v>0</v>
      </c>
      <c r="F40" s="1768">
        <v>0</v>
      </c>
      <c r="G40" s="1767">
        <v>0</v>
      </c>
      <c r="H40" s="1767">
        <v>0</v>
      </c>
      <c r="I40" s="1767">
        <v>0</v>
      </c>
      <c r="J40" s="1767">
        <v>0</v>
      </c>
      <c r="K40" s="1767">
        <v>0</v>
      </c>
      <c r="L40" s="1767">
        <v>0</v>
      </c>
      <c r="M40" s="1767">
        <v>0</v>
      </c>
      <c r="N40" s="1769">
        <v>0</v>
      </c>
    </row>
    <row r="41" spans="1:14">
      <c r="A41" s="1479" t="s">
        <v>957</v>
      </c>
      <c r="B41" s="1767">
        <v>0</v>
      </c>
      <c r="C41" s="1767">
        <v>0</v>
      </c>
      <c r="D41" s="1767">
        <v>0</v>
      </c>
      <c r="E41" s="1767">
        <v>0</v>
      </c>
      <c r="F41" s="1768">
        <v>0</v>
      </c>
      <c r="G41" s="1767">
        <v>0</v>
      </c>
      <c r="H41" s="1767">
        <v>0</v>
      </c>
      <c r="I41" s="1767">
        <v>0</v>
      </c>
      <c r="J41" s="1767">
        <v>0</v>
      </c>
      <c r="K41" s="1767">
        <v>0</v>
      </c>
      <c r="L41" s="1767">
        <v>0</v>
      </c>
      <c r="M41" s="1767">
        <v>0</v>
      </c>
      <c r="N41" s="1769">
        <v>0</v>
      </c>
    </row>
    <row r="42" spans="1:14">
      <c r="A42" s="1489"/>
      <c r="B42" s="1767">
        <v>0</v>
      </c>
      <c r="C42" s="1767"/>
      <c r="D42" s="1767"/>
      <c r="E42" s="1767"/>
      <c r="F42" s="1768"/>
      <c r="G42" s="1767"/>
      <c r="H42" s="1767"/>
      <c r="I42" s="1767"/>
      <c r="J42" s="1767"/>
      <c r="K42" s="1767"/>
      <c r="L42" s="1767">
        <v>0</v>
      </c>
      <c r="M42" s="1767">
        <v>0</v>
      </c>
      <c r="N42" s="1769">
        <v>0</v>
      </c>
    </row>
    <row r="43" spans="1:14">
      <c r="A43" s="1478" t="s">
        <v>958</v>
      </c>
      <c r="B43" s="1764">
        <v>0</v>
      </c>
      <c r="C43" s="1764">
        <v>0</v>
      </c>
      <c r="D43" s="1764">
        <v>0</v>
      </c>
      <c r="E43" s="1764">
        <v>0</v>
      </c>
      <c r="F43" s="1765">
        <v>0</v>
      </c>
      <c r="G43" s="1764">
        <v>0</v>
      </c>
      <c r="H43" s="1764">
        <v>0</v>
      </c>
      <c r="I43" s="1764">
        <v>0</v>
      </c>
      <c r="J43" s="1764">
        <v>0</v>
      </c>
      <c r="K43" s="1764">
        <v>0</v>
      </c>
      <c r="L43" s="1764">
        <v>0</v>
      </c>
      <c r="M43" s="1764">
        <v>0</v>
      </c>
      <c r="N43" s="1766">
        <v>0</v>
      </c>
    </row>
    <row r="44" spans="1:14">
      <c r="A44" s="1479" t="s">
        <v>959</v>
      </c>
      <c r="B44" s="1767">
        <v>0</v>
      </c>
      <c r="C44" s="1767">
        <v>0</v>
      </c>
      <c r="D44" s="1767">
        <v>0</v>
      </c>
      <c r="E44" s="1767">
        <v>0</v>
      </c>
      <c r="F44" s="1768">
        <v>0</v>
      </c>
      <c r="G44" s="1767">
        <v>0</v>
      </c>
      <c r="H44" s="1767">
        <v>0</v>
      </c>
      <c r="I44" s="1767">
        <v>0</v>
      </c>
      <c r="J44" s="1767">
        <v>0</v>
      </c>
      <c r="K44" s="1767">
        <v>0</v>
      </c>
      <c r="L44" s="1767">
        <v>0</v>
      </c>
      <c r="M44" s="1767">
        <v>0</v>
      </c>
      <c r="N44" s="1769">
        <v>0</v>
      </c>
    </row>
    <row r="45" spans="1:14">
      <c r="A45" s="1482" t="s">
        <v>960</v>
      </c>
      <c r="B45" s="1767">
        <v>0</v>
      </c>
      <c r="C45" s="1767">
        <v>0</v>
      </c>
      <c r="D45" s="1767">
        <v>0</v>
      </c>
      <c r="E45" s="1767">
        <v>0</v>
      </c>
      <c r="F45" s="1768">
        <v>0</v>
      </c>
      <c r="G45" s="1767">
        <v>0</v>
      </c>
      <c r="H45" s="1767">
        <v>0</v>
      </c>
      <c r="I45" s="1767">
        <v>0</v>
      </c>
      <c r="J45" s="1767">
        <v>0</v>
      </c>
      <c r="K45" s="1767">
        <v>0</v>
      </c>
      <c r="L45" s="1767">
        <v>0</v>
      </c>
      <c r="M45" s="1767">
        <v>0</v>
      </c>
      <c r="N45" s="1769">
        <v>0</v>
      </c>
    </row>
    <row r="46" spans="1:14">
      <c r="A46" s="1489"/>
      <c r="B46" s="1767"/>
      <c r="C46" s="1767"/>
      <c r="D46" s="1767"/>
      <c r="E46" s="1767"/>
      <c r="F46" s="1768"/>
      <c r="G46" s="1767"/>
      <c r="H46" s="1767"/>
      <c r="I46" s="1767"/>
      <c r="J46" s="1767"/>
      <c r="K46" s="1767"/>
      <c r="L46" s="1767"/>
      <c r="M46" s="1767"/>
      <c r="N46" s="1769"/>
    </row>
    <row r="47" spans="1:14">
      <c r="A47" s="1478" t="s">
        <v>961</v>
      </c>
      <c r="B47" s="1764">
        <v>119685.16888775</v>
      </c>
      <c r="C47" s="1764">
        <v>122344.61599007</v>
      </c>
      <c r="D47" s="1764">
        <v>106836.54563561</v>
      </c>
      <c r="E47" s="1764">
        <v>103749.12136318001</v>
      </c>
      <c r="F47" s="1765">
        <v>99310.199869199991</v>
      </c>
      <c r="G47" s="1764">
        <v>87737.807100739999</v>
      </c>
      <c r="H47" s="1764">
        <v>92011.506446979984</v>
      </c>
      <c r="I47" s="1764">
        <v>95193.954621219964</v>
      </c>
      <c r="J47" s="1764">
        <v>111420.97661576999</v>
      </c>
      <c r="K47" s="1764">
        <v>112590.37296370999</v>
      </c>
      <c r="L47" s="1764">
        <v>114010.43362757</v>
      </c>
      <c r="M47" s="1764">
        <v>108594.2019176</v>
      </c>
      <c r="N47" s="1766">
        <v>103063.35048973002</v>
      </c>
    </row>
    <row r="48" spans="1:14">
      <c r="A48" s="1479" t="s">
        <v>143</v>
      </c>
      <c r="B48" s="1767">
        <v>86028.892915839999</v>
      </c>
      <c r="C48" s="1767">
        <v>86524.392911839997</v>
      </c>
      <c r="D48" s="1767">
        <v>82768.892911839997</v>
      </c>
      <c r="E48" s="1767">
        <v>81059.032993270012</v>
      </c>
      <c r="F48" s="1768">
        <v>73343.745103309993</v>
      </c>
      <c r="G48" s="1767">
        <v>70108.92965731</v>
      </c>
      <c r="H48" s="1767">
        <v>76321.463635309992</v>
      </c>
      <c r="I48" s="1767">
        <v>70574.087273309997</v>
      </c>
      <c r="J48" s="1767">
        <v>81313.741715309996</v>
      </c>
      <c r="K48" s="1767">
        <v>83906.096372309999</v>
      </c>
      <c r="L48" s="1767">
        <v>88265.183547520006</v>
      </c>
      <c r="M48" s="1767">
        <v>85731.823849520006</v>
      </c>
      <c r="N48" s="1769">
        <v>83756.97125752001</v>
      </c>
    </row>
    <row r="49" spans="1:14">
      <c r="A49" s="1479" t="s">
        <v>962</v>
      </c>
      <c r="B49" s="1767">
        <v>-1621.8178382699996</v>
      </c>
      <c r="C49" s="1767">
        <v>144.56614859000112</v>
      </c>
      <c r="D49" s="1767">
        <v>-11462.794745150002</v>
      </c>
      <c r="E49" s="1767">
        <v>-18203.576055630001</v>
      </c>
      <c r="F49" s="1768">
        <v>-14455.600614300003</v>
      </c>
      <c r="G49" s="1767">
        <v>-22962.451606349998</v>
      </c>
      <c r="H49" s="1767">
        <v>-26464.594319110001</v>
      </c>
      <c r="I49" s="1767">
        <v>-18129.853807269999</v>
      </c>
      <c r="J49" s="1767">
        <v>-13918.066780080006</v>
      </c>
      <c r="K49" s="1767">
        <v>-17682.442275310008</v>
      </c>
      <c r="L49" s="1767">
        <v>-20730.159698450003</v>
      </c>
      <c r="M49" s="1767">
        <v>-22866.796566680005</v>
      </c>
      <c r="N49" s="1769">
        <v>-24005.508626330004</v>
      </c>
    </row>
    <row r="50" spans="1:14">
      <c r="A50" s="1479" t="s">
        <v>963</v>
      </c>
      <c r="B50" s="1767">
        <v>14777.916581820002</v>
      </c>
      <c r="C50" s="1767">
        <v>15024.49085332</v>
      </c>
      <c r="D50" s="1767">
        <v>14761.25163544</v>
      </c>
      <c r="E50" s="1767">
        <v>22308.507675239998</v>
      </c>
      <c r="F50" s="1768">
        <v>22056.01018686</v>
      </c>
      <c r="G50" s="1767">
        <v>21834.189832530003</v>
      </c>
      <c r="H50" s="1767">
        <v>22545.1027531</v>
      </c>
      <c r="I50" s="1767">
        <v>23085.894141629997</v>
      </c>
      <c r="J50" s="1767">
        <v>24021.572197599999</v>
      </c>
      <c r="K50" s="1767">
        <v>24418.478510960002</v>
      </c>
      <c r="L50" s="1767">
        <v>24590.963899119997</v>
      </c>
      <c r="M50" s="1767">
        <v>24539.685692859995</v>
      </c>
      <c r="N50" s="1769">
        <v>23814.855574129997</v>
      </c>
    </row>
    <row r="51" spans="1:14">
      <c r="A51" s="1479" t="s">
        <v>964</v>
      </c>
      <c r="B51" s="1767">
        <v>0</v>
      </c>
      <c r="C51" s="1767">
        <v>0</v>
      </c>
      <c r="D51" s="1767">
        <v>0</v>
      </c>
      <c r="E51" s="1767">
        <v>0</v>
      </c>
      <c r="F51" s="1768">
        <v>0</v>
      </c>
      <c r="G51" s="1767">
        <v>0</v>
      </c>
      <c r="H51" s="1767">
        <v>0</v>
      </c>
      <c r="I51" s="1767">
        <v>0</v>
      </c>
      <c r="J51" s="1767">
        <v>0</v>
      </c>
      <c r="K51" s="1767">
        <v>0</v>
      </c>
      <c r="L51" s="1767">
        <v>0</v>
      </c>
      <c r="M51" s="1767">
        <v>0</v>
      </c>
      <c r="N51" s="1769">
        <v>0</v>
      </c>
    </row>
    <row r="52" spans="1:14">
      <c r="A52" s="1488" t="s">
        <v>965</v>
      </c>
      <c r="B52" s="1767">
        <v>20500.17722836</v>
      </c>
      <c r="C52" s="1767">
        <v>20651.166076319998</v>
      </c>
      <c r="D52" s="1767">
        <v>20769.19583348</v>
      </c>
      <c r="E52" s="1767">
        <v>18585.156750300001</v>
      </c>
      <c r="F52" s="1768">
        <v>18366.045193330003</v>
      </c>
      <c r="G52" s="1767">
        <v>18757.139217249998</v>
      </c>
      <c r="H52" s="1767">
        <v>19609.53437768</v>
      </c>
      <c r="I52" s="1767">
        <v>19663.827013549995</v>
      </c>
      <c r="J52" s="1767">
        <v>20003.729482939998</v>
      </c>
      <c r="K52" s="1767">
        <v>21948.24035575</v>
      </c>
      <c r="L52" s="1767">
        <v>21884.44587938</v>
      </c>
      <c r="M52" s="1767">
        <v>21189.488941900003</v>
      </c>
      <c r="N52" s="1769">
        <v>19497.032284410001</v>
      </c>
    </row>
    <row r="53" spans="1:14">
      <c r="A53" s="1489"/>
      <c r="B53" s="1767"/>
      <c r="C53" s="1767"/>
      <c r="D53" s="1767"/>
      <c r="E53" s="1767"/>
      <c r="F53" s="1768"/>
      <c r="G53" s="1767"/>
      <c r="H53" s="1767"/>
      <c r="I53" s="1767"/>
      <c r="J53" s="1767"/>
      <c r="K53" s="1767"/>
      <c r="L53" s="1767"/>
      <c r="M53" s="1767"/>
      <c r="N53" s="1769"/>
    </row>
    <row r="54" spans="1:14">
      <c r="A54" s="1489" t="s">
        <v>966</v>
      </c>
      <c r="B54" s="1764">
        <v>128839.78866973001</v>
      </c>
      <c r="C54" s="1764">
        <v>136599.49024781</v>
      </c>
      <c r="D54" s="1764">
        <v>132252.28850491002</v>
      </c>
      <c r="E54" s="1764">
        <v>134505.36387538997</v>
      </c>
      <c r="F54" s="1765">
        <v>130121.26340386999</v>
      </c>
      <c r="G54" s="1764">
        <v>123267.54428905</v>
      </c>
      <c r="H54" s="1764">
        <v>121584.13301904</v>
      </c>
      <c r="I54" s="1764">
        <v>98359.758690119997</v>
      </c>
      <c r="J54" s="1764">
        <v>131546.66608479002</v>
      </c>
      <c r="K54" s="1764">
        <v>134845.89935445</v>
      </c>
      <c r="L54" s="1764">
        <v>135606.02710571</v>
      </c>
      <c r="M54" s="1764">
        <v>134148.07202752001</v>
      </c>
      <c r="N54" s="1766">
        <v>134162.41348553999</v>
      </c>
    </row>
    <row r="55" spans="1:14">
      <c r="A55" s="1479" t="s">
        <v>967</v>
      </c>
      <c r="B55" s="1767">
        <v>21162.61627957</v>
      </c>
      <c r="C55" s="1767">
        <v>19950.563659990003</v>
      </c>
      <c r="D55" s="1767">
        <v>20135.107633690004</v>
      </c>
      <c r="E55" s="1767">
        <v>19176.034816029998</v>
      </c>
      <c r="F55" s="1768">
        <v>18070.173568169997</v>
      </c>
      <c r="G55" s="1767">
        <v>18736.474491950001</v>
      </c>
      <c r="H55" s="1767">
        <v>18637.052688930002</v>
      </c>
      <c r="I55" s="1767">
        <v>18909.756795189998</v>
      </c>
      <c r="J55" s="1767">
        <v>19224.165536790002</v>
      </c>
      <c r="K55" s="1767">
        <v>20317.775892830003</v>
      </c>
      <c r="L55" s="1767">
        <v>21415.520012779998</v>
      </c>
      <c r="M55" s="1767">
        <v>21343.473499939999</v>
      </c>
      <c r="N55" s="1769">
        <v>21485.569483679999</v>
      </c>
    </row>
    <row r="56" spans="1:14">
      <c r="A56" s="1480" t="s">
        <v>968</v>
      </c>
      <c r="B56" s="1767">
        <v>286.22459400000002</v>
      </c>
      <c r="C56" s="1767">
        <v>265.95199500000001</v>
      </c>
      <c r="D56" s="1767">
        <v>266.05258900000001</v>
      </c>
      <c r="E56" s="1767">
        <v>282.51501000000002</v>
      </c>
      <c r="F56" s="1768">
        <v>0</v>
      </c>
      <c r="G56" s="1767">
        <v>127.196</v>
      </c>
      <c r="H56" s="1767">
        <v>138.78200000000001</v>
      </c>
      <c r="I56" s="1767">
        <v>138.96</v>
      </c>
      <c r="J56" s="1767">
        <v>139.017</v>
      </c>
      <c r="K56" s="1767">
        <v>139.06700000000001</v>
      </c>
      <c r="L56" s="1767">
        <v>139.75700000000001</v>
      </c>
      <c r="M56" s="1767">
        <v>139.81899999999999</v>
      </c>
      <c r="N56" s="1769">
        <v>0</v>
      </c>
    </row>
    <row r="57" spans="1:14">
      <c r="A57" s="1480" t="s">
        <v>969</v>
      </c>
      <c r="B57" s="1767">
        <v>2066.3566070000002</v>
      </c>
      <c r="C57" s="1767">
        <v>788.59679972000004</v>
      </c>
      <c r="D57" s="1767">
        <v>1176.699899</v>
      </c>
      <c r="E57" s="1767">
        <v>12.751505</v>
      </c>
      <c r="F57" s="1768">
        <v>12.772774</v>
      </c>
      <c r="G57" s="1767">
        <v>359.46032434</v>
      </c>
      <c r="H57" s="1767">
        <v>372.57949695999997</v>
      </c>
      <c r="I57" s="1767">
        <v>77.165682000000004</v>
      </c>
      <c r="J57" s="1767">
        <v>77.644547000000003</v>
      </c>
      <c r="K57" s="1767">
        <v>1374.6278830000001</v>
      </c>
      <c r="L57" s="1767">
        <v>2397.0700160000001</v>
      </c>
      <c r="M57" s="1767">
        <v>2057.635158</v>
      </c>
      <c r="N57" s="1769">
        <v>2252.3689570000001</v>
      </c>
    </row>
    <row r="58" spans="1:14">
      <c r="A58" s="1480" t="s">
        <v>970</v>
      </c>
      <c r="B58" s="1767">
        <v>3455.2427955500002</v>
      </c>
      <c r="C58" s="1767">
        <v>3533.0893432500002</v>
      </c>
      <c r="D58" s="1767">
        <v>3326.7866616700003</v>
      </c>
      <c r="E58" s="1767">
        <v>3661.3665389899998</v>
      </c>
      <c r="F58" s="1768">
        <v>3347.6792381700002</v>
      </c>
      <c r="G58" s="1767">
        <v>3545.0117866099995</v>
      </c>
      <c r="H58" s="1767">
        <v>3410.2695959700004</v>
      </c>
      <c r="I58" s="1767">
        <v>3975.7139851899997</v>
      </c>
      <c r="J58" s="1767">
        <v>4282.2898447899997</v>
      </c>
      <c r="K58" s="1767">
        <v>4077.74581683</v>
      </c>
      <c r="L58" s="1767">
        <v>4146.4508237800001</v>
      </c>
      <c r="M58" s="1767">
        <v>4409.0378379399999</v>
      </c>
      <c r="N58" s="1769">
        <v>4495.0316146799996</v>
      </c>
    </row>
    <row r="59" spans="1:14">
      <c r="A59" s="1480" t="s">
        <v>971</v>
      </c>
      <c r="B59" s="1767">
        <v>0</v>
      </c>
      <c r="C59" s="1767">
        <v>0</v>
      </c>
      <c r="D59" s="1767">
        <v>0</v>
      </c>
      <c r="E59" s="1767">
        <v>0</v>
      </c>
      <c r="F59" s="1768">
        <v>0</v>
      </c>
      <c r="G59" s="1767">
        <v>0</v>
      </c>
      <c r="H59" s="1767">
        <v>0</v>
      </c>
      <c r="I59" s="1767">
        <v>0</v>
      </c>
      <c r="J59" s="1767">
        <v>0</v>
      </c>
      <c r="K59" s="1767">
        <v>0</v>
      </c>
      <c r="L59" s="1767">
        <v>0</v>
      </c>
      <c r="M59" s="1767">
        <v>0</v>
      </c>
      <c r="N59" s="1769">
        <v>0</v>
      </c>
    </row>
    <row r="60" spans="1:14">
      <c r="A60" s="1480" t="s">
        <v>972</v>
      </c>
      <c r="B60" s="1767">
        <v>15354.79228302</v>
      </c>
      <c r="C60" s="1767">
        <v>15362.925522020001</v>
      </c>
      <c r="D60" s="1767">
        <v>15365.568484020001</v>
      </c>
      <c r="E60" s="1767">
        <v>15219.401762040001</v>
      </c>
      <c r="F60" s="1768">
        <v>14709.721556</v>
      </c>
      <c r="G60" s="1767">
        <v>14704.806381</v>
      </c>
      <c r="H60" s="1767">
        <v>14715.421596</v>
      </c>
      <c r="I60" s="1767">
        <v>14717.917127999999</v>
      </c>
      <c r="J60" s="1767">
        <v>14725.214145</v>
      </c>
      <c r="K60" s="1767">
        <v>14726.335193000001</v>
      </c>
      <c r="L60" s="1767">
        <v>14732.242173000001</v>
      </c>
      <c r="M60" s="1767">
        <v>14736.981503999999</v>
      </c>
      <c r="N60" s="1769">
        <v>14738.168911999999</v>
      </c>
    </row>
    <row r="61" spans="1:14">
      <c r="A61" s="1480" t="s">
        <v>973</v>
      </c>
      <c r="B61" s="1767">
        <v>0</v>
      </c>
      <c r="C61" s="1767">
        <v>0</v>
      </c>
      <c r="D61" s="1767">
        <v>0</v>
      </c>
      <c r="E61" s="1767">
        <v>0</v>
      </c>
      <c r="F61" s="1768">
        <v>0</v>
      </c>
      <c r="G61" s="1767">
        <v>0</v>
      </c>
      <c r="H61" s="1767">
        <v>0</v>
      </c>
      <c r="I61" s="1767">
        <v>0</v>
      </c>
      <c r="J61" s="1767">
        <v>0</v>
      </c>
      <c r="K61" s="1767">
        <v>0</v>
      </c>
      <c r="L61" s="1767">
        <v>0</v>
      </c>
      <c r="M61" s="1767">
        <v>0</v>
      </c>
      <c r="N61" s="1769">
        <v>0</v>
      </c>
    </row>
    <row r="62" spans="1:14">
      <c r="A62" s="1479" t="s">
        <v>974</v>
      </c>
      <c r="B62" s="1767">
        <v>37238.437148669997</v>
      </c>
      <c r="C62" s="1767">
        <v>38750.456743009992</v>
      </c>
      <c r="D62" s="1767">
        <v>39047.965447300005</v>
      </c>
      <c r="E62" s="1767">
        <v>42065.140052079994</v>
      </c>
      <c r="F62" s="1768">
        <v>41421.385685049994</v>
      </c>
      <c r="G62" s="1767">
        <v>35872.809807680002</v>
      </c>
      <c r="H62" s="1767">
        <v>33853.95536362</v>
      </c>
      <c r="I62" s="1767">
        <v>22888.572429029999</v>
      </c>
      <c r="J62" s="1767">
        <v>45678.188616059997</v>
      </c>
      <c r="K62" s="1767">
        <v>38365.304565999999</v>
      </c>
      <c r="L62" s="1767">
        <v>35703.926575939993</v>
      </c>
      <c r="M62" s="1767">
        <v>38005.257214509991</v>
      </c>
      <c r="N62" s="1769">
        <v>37996.400893459999</v>
      </c>
    </row>
    <row r="63" spans="1:14">
      <c r="A63" s="1479" t="s">
        <v>975</v>
      </c>
      <c r="B63" s="1767">
        <v>0</v>
      </c>
      <c r="C63" s="1767">
        <v>0</v>
      </c>
      <c r="D63" s="1767">
        <v>0</v>
      </c>
      <c r="E63" s="1767">
        <v>0</v>
      </c>
      <c r="F63" s="1768">
        <v>0</v>
      </c>
      <c r="G63" s="1767">
        <v>0</v>
      </c>
      <c r="H63" s="1767">
        <v>0</v>
      </c>
      <c r="I63" s="1767">
        <v>0</v>
      </c>
      <c r="J63" s="1767">
        <v>0</v>
      </c>
      <c r="K63" s="1767">
        <v>0</v>
      </c>
      <c r="L63" s="1767">
        <v>0</v>
      </c>
      <c r="M63" s="1767">
        <v>0</v>
      </c>
      <c r="N63" s="1769">
        <v>0</v>
      </c>
    </row>
    <row r="64" spans="1:14">
      <c r="A64" s="1479" t="s">
        <v>1183</v>
      </c>
      <c r="B64" s="1767">
        <v>1.9999999999999999E-6</v>
      </c>
      <c r="C64" s="1767">
        <v>0</v>
      </c>
      <c r="D64" s="1767">
        <v>0</v>
      </c>
      <c r="E64" s="1767">
        <v>0</v>
      </c>
      <c r="F64" s="1768">
        <v>0</v>
      </c>
      <c r="G64" s="1767">
        <v>0</v>
      </c>
      <c r="H64" s="1767">
        <v>0</v>
      </c>
      <c r="I64" s="1767">
        <v>0</v>
      </c>
      <c r="J64" s="1767">
        <v>0</v>
      </c>
      <c r="K64" s="1767">
        <v>0</v>
      </c>
      <c r="L64" s="1767">
        <v>0</v>
      </c>
      <c r="M64" s="1767">
        <v>0</v>
      </c>
      <c r="N64" s="1769">
        <v>0</v>
      </c>
    </row>
    <row r="65" spans="1:14">
      <c r="A65" s="1479" t="s">
        <v>977</v>
      </c>
      <c r="B65" s="1767">
        <v>70438.735239490008</v>
      </c>
      <c r="C65" s="1767">
        <v>77898.469844809995</v>
      </c>
      <c r="D65" s="1767">
        <v>73069.215423920003</v>
      </c>
      <c r="E65" s="1767">
        <v>73264.189007280002</v>
      </c>
      <c r="F65" s="1768">
        <v>70629.704150649995</v>
      </c>
      <c r="G65" s="1767">
        <v>68658.259989419996</v>
      </c>
      <c r="H65" s="1767">
        <v>69093.12496649001</v>
      </c>
      <c r="I65" s="1767">
        <v>56561.429465899986</v>
      </c>
      <c r="J65" s="1767">
        <v>66644.311931939999</v>
      </c>
      <c r="K65" s="1767">
        <v>76162.818895619988</v>
      </c>
      <c r="L65" s="1767">
        <v>78486.580516990012</v>
      </c>
      <c r="M65" s="1767">
        <v>74799.341313070006</v>
      </c>
      <c r="N65" s="1769">
        <v>74680.443108399995</v>
      </c>
    </row>
    <row r="66" spans="1:14">
      <c r="A66" s="1480" t="s">
        <v>978</v>
      </c>
      <c r="B66" s="1767">
        <v>0</v>
      </c>
      <c r="C66" s="1767">
        <v>0</v>
      </c>
      <c r="D66" s="1767">
        <v>0</v>
      </c>
      <c r="E66" s="1767">
        <v>0</v>
      </c>
      <c r="F66" s="1768">
        <v>0</v>
      </c>
      <c r="G66" s="1767">
        <v>0</v>
      </c>
      <c r="H66" s="1767">
        <v>0</v>
      </c>
      <c r="I66" s="1767">
        <v>0</v>
      </c>
      <c r="J66" s="1767">
        <v>0</v>
      </c>
      <c r="K66" s="1767">
        <v>0</v>
      </c>
      <c r="L66" s="1767">
        <v>0</v>
      </c>
      <c r="M66" s="1767">
        <v>0</v>
      </c>
      <c r="N66" s="1769">
        <v>0</v>
      </c>
    </row>
    <row r="67" spans="1:14">
      <c r="A67" s="1480" t="s">
        <v>979</v>
      </c>
      <c r="B67" s="1767">
        <v>0</v>
      </c>
      <c r="C67" s="1767">
        <v>0</v>
      </c>
      <c r="D67" s="1767">
        <v>0</v>
      </c>
      <c r="E67" s="1767">
        <v>0</v>
      </c>
      <c r="F67" s="1768">
        <v>0</v>
      </c>
      <c r="G67" s="1767">
        <v>0</v>
      </c>
      <c r="H67" s="1767">
        <v>0</v>
      </c>
      <c r="I67" s="1767">
        <v>0</v>
      </c>
      <c r="J67" s="1767">
        <v>0</v>
      </c>
      <c r="K67" s="1767">
        <v>0</v>
      </c>
      <c r="L67" s="1767">
        <v>0</v>
      </c>
      <c r="M67" s="1767">
        <v>0</v>
      </c>
      <c r="N67" s="1769">
        <v>0</v>
      </c>
    </row>
    <row r="68" spans="1:14">
      <c r="A68" s="1480" t="s">
        <v>908</v>
      </c>
      <c r="B68" s="1767"/>
      <c r="C68" s="1767">
        <v>0</v>
      </c>
      <c r="D68" s="1767">
        <v>0</v>
      </c>
      <c r="E68" s="1767">
        <v>0</v>
      </c>
      <c r="F68" s="1768">
        <v>0</v>
      </c>
      <c r="G68" s="1767">
        <v>0</v>
      </c>
      <c r="H68" s="1767">
        <v>0</v>
      </c>
      <c r="I68" s="1767">
        <v>0</v>
      </c>
      <c r="J68" s="1767">
        <v>0</v>
      </c>
      <c r="K68" s="1767">
        <v>0</v>
      </c>
      <c r="L68" s="1767">
        <v>0</v>
      </c>
      <c r="M68" s="1767">
        <v>0</v>
      </c>
      <c r="N68" s="1769">
        <v>0</v>
      </c>
    </row>
    <row r="69" spans="1:14">
      <c r="A69" s="1480" t="s">
        <v>980</v>
      </c>
      <c r="B69" s="1767">
        <v>0</v>
      </c>
      <c r="C69" s="1767">
        <v>0</v>
      </c>
      <c r="D69" s="1767">
        <v>0</v>
      </c>
      <c r="E69" s="1767">
        <v>0</v>
      </c>
      <c r="F69" s="1768">
        <v>0</v>
      </c>
      <c r="G69" s="1767">
        <v>0</v>
      </c>
      <c r="H69" s="1767">
        <v>0</v>
      </c>
      <c r="I69" s="1767">
        <v>0</v>
      </c>
      <c r="J69" s="1767">
        <v>0</v>
      </c>
      <c r="K69" s="1767">
        <v>0</v>
      </c>
      <c r="L69" s="1767">
        <v>0</v>
      </c>
      <c r="M69" s="1767">
        <v>0</v>
      </c>
      <c r="N69" s="1769">
        <v>0</v>
      </c>
    </row>
    <row r="70" spans="1:14">
      <c r="A70" s="1480" t="s">
        <v>981</v>
      </c>
      <c r="B70" s="1767">
        <v>0</v>
      </c>
      <c r="C70" s="1767">
        <v>0</v>
      </c>
      <c r="D70" s="1767">
        <v>0</v>
      </c>
      <c r="E70" s="1767">
        <v>0</v>
      </c>
      <c r="F70" s="1768">
        <v>0</v>
      </c>
      <c r="G70" s="1767">
        <v>0</v>
      </c>
      <c r="H70" s="1767">
        <v>0</v>
      </c>
      <c r="I70" s="1767">
        <v>0</v>
      </c>
      <c r="J70" s="1767">
        <v>0</v>
      </c>
      <c r="K70" s="1767">
        <v>0</v>
      </c>
      <c r="L70" s="1767">
        <v>0</v>
      </c>
      <c r="M70" s="1767">
        <v>0</v>
      </c>
      <c r="N70" s="1769">
        <v>0</v>
      </c>
    </row>
    <row r="71" spans="1:14">
      <c r="A71" s="1480" t="s">
        <v>1184</v>
      </c>
      <c r="B71" s="1767">
        <v>0</v>
      </c>
      <c r="C71" s="1767">
        <v>0</v>
      </c>
      <c r="D71" s="1767">
        <v>0</v>
      </c>
      <c r="E71" s="1767">
        <v>0</v>
      </c>
      <c r="F71" s="1768">
        <v>0</v>
      </c>
      <c r="G71" s="1767">
        <v>0</v>
      </c>
      <c r="H71" s="1767">
        <v>0</v>
      </c>
      <c r="I71" s="1767">
        <v>0</v>
      </c>
      <c r="J71" s="1767">
        <v>0</v>
      </c>
      <c r="K71" s="1767">
        <v>0</v>
      </c>
      <c r="L71" s="1767">
        <v>0</v>
      </c>
      <c r="M71" s="1767">
        <v>0</v>
      </c>
      <c r="N71" s="1769">
        <v>0</v>
      </c>
    </row>
    <row r="72" spans="1:14">
      <c r="A72" s="1480" t="s">
        <v>36</v>
      </c>
      <c r="B72" s="1767">
        <v>0</v>
      </c>
      <c r="C72" s="1767">
        <v>0</v>
      </c>
      <c r="D72" s="1767">
        <v>0</v>
      </c>
      <c r="E72" s="1767">
        <v>0</v>
      </c>
      <c r="F72" s="1768">
        <v>0</v>
      </c>
      <c r="G72" s="1767">
        <v>0</v>
      </c>
      <c r="H72" s="1767">
        <v>0</v>
      </c>
      <c r="I72" s="1767">
        <v>0</v>
      </c>
      <c r="J72" s="1767">
        <v>0</v>
      </c>
      <c r="K72" s="1767">
        <v>0</v>
      </c>
      <c r="L72" s="1767">
        <v>0</v>
      </c>
      <c r="M72" s="1767">
        <v>0</v>
      </c>
      <c r="N72" s="1769">
        <v>0</v>
      </c>
    </row>
    <row r="73" spans="1:14">
      <c r="A73" s="1480" t="s">
        <v>983</v>
      </c>
      <c r="B73" s="1767">
        <v>0</v>
      </c>
      <c r="C73" s="1767">
        <v>0</v>
      </c>
      <c r="D73" s="1767">
        <v>0</v>
      </c>
      <c r="E73" s="1767">
        <v>0</v>
      </c>
      <c r="F73" s="1768">
        <v>0</v>
      </c>
      <c r="G73" s="1767">
        <v>0</v>
      </c>
      <c r="H73" s="1767">
        <v>0</v>
      </c>
      <c r="I73" s="1767">
        <v>0</v>
      </c>
      <c r="J73" s="1767">
        <v>0</v>
      </c>
      <c r="K73" s="1767">
        <v>0</v>
      </c>
      <c r="L73" s="1767">
        <v>0</v>
      </c>
      <c r="M73" s="1767">
        <v>0</v>
      </c>
      <c r="N73" s="1769">
        <v>0</v>
      </c>
    </row>
    <row r="74" spans="1:14">
      <c r="A74" s="1490" t="s">
        <v>913</v>
      </c>
      <c r="B74" s="1767">
        <v>0</v>
      </c>
      <c r="C74" s="1767">
        <v>0</v>
      </c>
      <c r="D74" s="1767">
        <v>0</v>
      </c>
      <c r="E74" s="1767">
        <v>0</v>
      </c>
      <c r="F74" s="1768">
        <v>0</v>
      </c>
      <c r="G74" s="1767">
        <v>0</v>
      </c>
      <c r="H74" s="1767">
        <v>0</v>
      </c>
      <c r="I74" s="1767">
        <v>0</v>
      </c>
      <c r="J74" s="1767">
        <v>0</v>
      </c>
      <c r="K74" s="1767">
        <v>0</v>
      </c>
      <c r="L74" s="1767">
        <v>0</v>
      </c>
      <c r="M74" s="1767">
        <v>0</v>
      </c>
      <c r="N74" s="1769">
        <v>0</v>
      </c>
    </row>
    <row r="75" spans="1:14">
      <c r="A75" s="1490" t="s">
        <v>915</v>
      </c>
      <c r="B75" s="1767">
        <v>0</v>
      </c>
      <c r="C75" s="1767">
        <v>0</v>
      </c>
      <c r="D75" s="1767">
        <v>0</v>
      </c>
      <c r="E75" s="1767">
        <v>0</v>
      </c>
      <c r="F75" s="1768">
        <v>0</v>
      </c>
      <c r="G75" s="1767">
        <v>0</v>
      </c>
      <c r="H75" s="1767">
        <v>0</v>
      </c>
      <c r="I75" s="1767">
        <v>0</v>
      </c>
      <c r="J75" s="1767">
        <v>0</v>
      </c>
      <c r="K75" s="1767">
        <v>0</v>
      </c>
      <c r="L75" s="1767">
        <v>0</v>
      </c>
      <c r="M75" s="1767">
        <v>0</v>
      </c>
      <c r="N75" s="1769">
        <v>0</v>
      </c>
    </row>
    <row r="76" spans="1:14">
      <c r="A76" s="1489"/>
      <c r="B76" s="1764"/>
      <c r="C76" s="1764">
        <v>0</v>
      </c>
      <c r="D76" s="1764"/>
      <c r="E76" s="1764"/>
      <c r="F76" s="1768"/>
      <c r="G76" s="1767"/>
      <c r="H76" s="1767"/>
      <c r="I76" s="1767"/>
      <c r="J76" s="1767"/>
      <c r="K76" s="1767"/>
      <c r="L76" s="1767"/>
      <c r="M76" s="1767"/>
      <c r="N76" s="1769"/>
    </row>
    <row r="77" spans="1:14" ht="13.5" thickBot="1">
      <c r="A77" s="1491" t="s">
        <v>985</v>
      </c>
      <c r="B77" s="1770">
        <v>350961.30378808995</v>
      </c>
      <c r="C77" s="1770">
        <v>366911.49146295001</v>
      </c>
      <c r="D77" s="1770">
        <v>342124.16662376001</v>
      </c>
      <c r="E77" s="1770">
        <v>341154.26283952</v>
      </c>
      <c r="F77" s="1771">
        <v>319773.07823698997</v>
      </c>
      <c r="G77" s="1770">
        <v>306929.55918477004</v>
      </c>
      <c r="H77" s="1770">
        <v>319216.17979743995</v>
      </c>
      <c r="I77" s="1770">
        <v>301314.14529124001</v>
      </c>
      <c r="J77" s="1770">
        <v>355432.63682961999</v>
      </c>
      <c r="K77" s="2073">
        <v>357404.20476297004</v>
      </c>
      <c r="L77" s="2073">
        <v>359551.33518206002</v>
      </c>
      <c r="M77" s="2073">
        <v>351127.67796467006</v>
      </c>
      <c r="N77" s="2074">
        <v>339396.43740183004</v>
      </c>
    </row>
    <row r="78" spans="1:14">
      <c r="A78" s="1469" t="s">
        <v>314</v>
      </c>
      <c r="B78" s="1485"/>
      <c r="C78" s="1485"/>
      <c r="D78" s="1485"/>
      <c r="E78" s="1485"/>
      <c r="F78" s="1473"/>
      <c r="G78" s="1473"/>
    </row>
    <row r="79" spans="1:14">
      <c r="B79" s="1486"/>
      <c r="C79" s="1486"/>
      <c r="D79" s="1486"/>
      <c r="E79" s="1486"/>
      <c r="F79" s="1486"/>
      <c r="G79" s="1486"/>
    </row>
  </sheetData>
  <hyperlinks>
    <hyperlink ref="A1" location="Menu!A1" display="Return to Menu"/>
  </hyperlinks>
  <pageMargins left="0.7" right="0.7" top="0.75" bottom="0.75" header="0.3" footer="0.3"/>
  <pageSetup paperSize="9" scale="4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84"/>
  <sheetViews>
    <sheetView view="pageBreakPreview" zoomScale="90" zoomScaleNormal="100" zoomScaleSheetLayoutView="90" workbookViewId="0">
      <pane xSplit="1" ySplit="3" topLeftCell="B4" activePane="bottomRight" state="frozen"/>
      <selection activeCell="E24" sqref="E24"/>
      <selection pane="topRight" activeCell="E24" sqref="E24"/>
      <selection pane="bottomLeft" activeCell="E24" sqref="E24"/>
      <selection pane="bottomRight"/>
    </sheetView>
  </sheetViews>
  <sheetFormatPr defaultRowHeight="12.75"/>
  <cols>
    <col min="1" max="1" width="50.85546875" customWidth="1"/>
    <col min="2" max="2" width="17.42578125" customWidth="1"/>
    <col min="3" max="3" width="11.7109375" customWidth="1"/>
    <col min="4" max="4" width="13.7109375" customWidth="1"/>
    <col min="5" max="5" width="10.7109375" customWidth="1"/>
    <col min="6" max="6" width="12.7109375" customWidth="1"/>
    <col min="7" max="7" width="12.5703125" customWidth="1"/>
    <col min="8" max="8" width="12.140625" customWidth="1"/>
    <col min="9" max="9" width="12.85546875" customWidth="1"/>
    <col min="10" max="10" width="12.28515625" customWidth="1"/>
    <col min="11" max="11" width="12.140625" customWidth="1"/>
    <col min="12" max="12" width="11" customWidth="1"/>
    <col min="13" max="13" width="10.85546875" customWidth="1"/>
    <col min="14" max="14" width="11.7109375" customWidth="1"/>
  </cols>
  <sheetData>
    <row r="1" spans="1:14" s="1466" customFormat="1" ht="25.5">
      <c r="A1" s="883" t="s">
        <v>313</v>
      </c>
    </row>
    <row r="2" spans="1:14" ht="54.75" thickBot="1">
      <c r="A2" s="1075" t="s">
        <v>1185</v>
      </c>
      <c r="B2" s="1468"/>
      <c r="C2" s="1468"/>
      <c r="D2" s="1468"/>
      <c r="E2" s="1468"/>
      <c r="F2" s="1471"/>
      <c r="G2" s="1471"/>
    </row>
    <row r="3" spans="1:14" ht="13.5" thickBot="1">
      <c r="A3" s="1492"/>
      <c r="B3" s="1474">
        <v>43361</v>
      </c>
      <c r="C3" s="1474">
        <v>43391</v>
      </c>
      <c r="D3" s="1474">
        <v>43422</v>
      </c>
      <c r="E3" s="1474">
        <v>43452</v>
      </c>
      <c r="F3" s="1508">
        <v>43483</v>
      </c>
      <c r="G3" s="1474">
        <v>43514</v>
      </c>
      <c r="H3" s="1474">
        <v>43542</v>
      </c>
      <c r="I3" s="1474">
        <v>43573</v>
      </c>
      <c r="J3" s="1474">
        <v>43603</v>
      </c>
      <c r="K3" s="1474">
        <v>43634</v>
      </c>
      <c r="L3" s="1474">
        <v>43664</v>
      </c>
      <c r="M3" s="1474">
        <v>43695</v>
      </c>
      <c r="N3" s="1475">
        <v>43726</v>
      </c>
    </row>
    <row r="4" spans="1:14">
      <c r="A4" s="1489" t="s">
        <v>850</v>
      </c>
      <c r="B4" s="1764">
        <v>4513.2461266700002</v>
      </c>
      <c r="C4" s="1764">
        <v>4730.2306760699994</v>
      </c>
      <c r="D4" s="1764">
        <v>4396.4566886799994</v>
      </c>
      <c r="E4" s="1764">
        <v>4658.6971117200001</v>
      </c>
      <c r="F4" s="1765">
        <v>5359.9424410199999</v>
      </c>
      <c r="G4" s="1764">
        <v>4448.3563635600003</v>
      </c>
      <c r="H4" s="1764">
        <v>5389.0856307800004</v>
      </c>
      <c r="I4" s="1764">
        <v>5901.9344316199995</v>
      </c>
      <c r="J4" s="1764">
        <v>4337.0897796300005</v>
      </c>
      <c r="K4" s="1764">
        <v>4690.2154425999997</v>
      </c>
      <c r="L4" s="1764">
        <v>4645.179874299999</v>
      </c>
      <c r="M4" s="1764">
        <v>4057.3607657299999</v>
      </c>
      <c r="N4" s="1766">
        <v>5213.1973008300001</v>
      </c>
    </row>
    <row r="5" spans="1:14">
      <c r="A5" s="1479" t="s">
        <v>851</v>
      </c>
      <c r="B5" s="1767">
        <v>4513.2461266700002</v>
      </c>
      <c r="C5" s="1767">
        <v>4730.2306760699994</v>
      </c>
      <c r="D5" s="1767">
        <v>4396.4566886799994</v>
      </c>
      <c r="E5" s="1767">
        <v>4658.6971117200001</v>
      </c>
      <c r="F5" s="1768">
        <v>5359.9424410199999</v>
      </c>
      <c r="G5" s="1767">
        <v>4448.3563635600003</v>
      </c>
      <c r="H5" s="1767">
        <v>5389.0856307800004</v>
      </c>
      <c r="I5" s="1767">
        <v>5901.9344316199995</v>
      </c>
      <c r="J5" s="1767">
        <v>4337.0897796300005</v>
      </c>
      <c r="K5" s="1767">
        <v>4690.2154425999997</v>
      </c>
      <c r="L5" s="1767">
        <v>4645.179874299999</v>
      </c>
      <c r="M5" s="1767">
        <v>4057.3607657299999</v>
      </c>
      <c r="N5" s="1769">
        <v>5213.1973008300001</v>
      </c>
    </row>
    <row r="6" spans="1:14">
      <c r="A6" s="1479" t="s">
        <v>852</v>
      </c>
      <c r="B6" s="1767">
        <v>0</v>
      </c>
      <c r="C6" s="1767">
        <v>0</v>
      </c>
      <c r="D6" s="1767">
        <v>0</v>
      </c>
      <c r="E6" s="1767">
        <v>0</v>
      </c>
      <c r="F6" s="1768">
        <v>0</v>
      </c>
      <c r="G6" s="1767">
        <v>0</v>
      </c>
      <c r="H6" s="1767">
        <v>0</v>
      </c>
      <c r="I6" s="1767">
        <v>0</v>
      </c>
      <c r="J6" s="1767">
        <v>0</v>
      </c>
      <c r="K6" s="1767">
        <v>0</v>
      </c>
      <c r="L6" s="1767">
        <v>0</v>
      </c>
      <c r="M6" s="1767">
        <v>0</v>
      </c>
      <c r="N6" s="1769">
        <v>0</v>
      </c>
    </row>
    <row r="7" spans="1:14">
      <c r="A7" s="1480" t="s">
        <v>853</v>
      </c>
      <c r="B7" s="1767">
        <v>0</v>
      </c>
      <c r="C7" s="1767">
        <v>0</v>
      </c>
      <c r="D7" s="1767">
        <v>0</v>
      </c>
      <c r="E7" s="1767">
        <v>0</v>
      </c>
      <c r="F7" s="1768">
        <v>0</v>
      </c>
      <c r="G7" s="1767">
        <v>0</v>
      </c>
      <c r="H7" s="1767">
        <v>0</v>
      </c>
      <c r="I7" s="1767">
        <v>0</v>
      </c>
      <c r="J7" s="1767">
        <v>0</v>
      </c>
      <c r="K7" s="1767">
        <v>0</v>
      </c>
      <c r="L7" s="1767">
        <v>0</v>
      </c>
      <c r="M7" s="1767">
        <v>0</v>
      </c>
      <c r="N7" s="1769">
        <v>0</v>
      </c>
    </row>
    <row r="8" spans="1:14">
      <c r="A8" s="1480" t="s">
        <v>854</v>
      </c>
      <c r="B8" s="1767">
        <v>0</v>
      </c>
      <c r="C8" s="1767">
        <v>0</v>
      </c>
      <c r="D8" s="1767">
        <v>0</v>
      </c>
      <c r="E8" s="1767">
        <v>0</v>
      </c>
      <c r="F8" s="1768">
        <v>0</v>
      </c>
      <c r="G8" s="1767">
        <v>0</v>
      </c>
      <c r="H8" s="1767">
        <v>0</v>
      </c>
      <c r="I8" s="1767">
        <v>0</v>
      </c>
      <c r="J8" s="1767">
        <v>0</v>
      </c>
      <c r="K8" s="1767">
        <v>0</v>
      </c>
      <c r="L8" s="1767">
        <v>0</v>
      </c>
      <c r="M8" s="1767">
        <v>0</v>
      </c>
      <c r="N8" s="1769">
        <v>0</v>
      </c>
    </row>
    <row r="9" spans="1:14">
      <c r="A9" s="1480" t="s">
        <v>1146</v>
      </c>
      <c r="B9" s="1767">
        <v>0</v>
      </c>
      <c r="C9" s="1767">
        <v>0</v>
      </c>
      <c r="D9" s="1767">
        <v>0</v>
      </c>
      <c r="E9" s="1767">
        <v>0</v>
      </c>
      <c r="F9" s="1768">
        <v>0</v>
      </c>
      <c r="G9" s="1767">
        <v>0</v>
      </c>
      <c r="H9" s="1767">
        <v>0</v>
      </c>
      <c r="I9" s="1767">
        <v>0</v>
      </c>
      <c r="J9" s="1767">
        <v>0</v>
      </c>
      <c r="K9" s="1767">
        <v>0</v>
      </c>
      <c r="L9" s="1767">
        <v>0</v>
      </c>
      <c r="M9" s="1767">
        <v>0</v>
      </c>
      <c r="N9" s="1769">
        <v>0</v>
      </c>
    </row>
    <row r="10" spans="1:14">
      <c r="A10" s="1481"/>
      <c r="B10" s="1767"/>
      <c r="C10" s="1767"/>
      <c r="D10" s="1767"/>
      <c r="E10" s="1767"/>
      <c r="F10" s="1768"/>
      <c r="G10" s="1767"/>
      <c r="H10" s="1767"/>
      <c r="I10" s="1767"/>
      <c r="J10" s="1767"/>
      <c r="K10" s="1767"/>
      <c r="L10" s="1767"/>
      <c r="M10" s="1767"/>
      <c r="N10" s="1769"/>
    </row>
    <row r="11" spans="1:14">
      <c r="A11" s="1489" t="s">
        <v>856</v>
      </c>
      <c r="B11" s="1764">
        <v>0</v>
      </c>
      <c r="C11" s="1764">
        <v>0</v>
      </c>
      <c r="D11" s="1764">
        <v>0</v>
      </c>
      <c r="E11" s="1764">
        <v>0</v>
      </c>
      <c r="F11" s="1765">
        <v>0</v>
      </c>
      <c r="G11" s="1764">
        <v>0</v>
      </c>
      <c r="H11" s="1764">
        <v>0</v>
      </c>
      <c r="I11" s="1764">
        <v>0</v>
      </c>
      <c r="J11" s="1764">
        <v>0</v>
      </c>
      <c r="K11" s="1764">
        <v>0</v>
      </c>
      <c r="L11" s="1764">
        <v>0</v>
      </c>
      <c r="M11" s="1764">
        <v>0</v>
      </c>
      <c r="N11" s="1766">
        <v>0</v>
      </c>
    </row>
    <row r="12" spans="1:14">
      <c r="A12" s="1479" t="s">
        <v>1147</v>
      </c>
      <c r="B12" s="1767">
        <v>0</v>
      </c>
      <c r="C12" s="1767">
        <v>0</v>
      </c>
      <c r="D12" s="1767">
        <v>0</v>
      </c>
      <c r="E12" s="1767">
        <v>0</v>
      </c>
      <c r="F12" s="1768">
        <v>0</v>
      </c>
      <c r="G12" s="1767">
        <v>0</v>
      </c>
      <c r="H12" s="1767">
        <v>0</v>
      </c>
      <c r="I12" s="1767">
        <v>0</v>
      </c>
      <c r="J12" s="1767">
        <v>0</v>
      </c>
      <c r="K12" s="1767">
        <v>0</v>
      </c>
      <c r="L12" s="1767">
        <v>0</v>
      </c>
      <c r="M12" s="1767">
        <v>0</v>
      </c>
      <c r="N12" s="1769">
        <v>0</v>
      </c>
    </row>
    <row r="13" spans="1:14">
      <c r="A13" s="1482" t="s">
        <v>1148</v>
      </c>
      <c r="B13" s="1767">
        <v>0</v>
      </c>
      <c r="C13" s="1767">
        <v>0</v>
      </c>
      <c r="D13" s="1767">
        <v>0</v>
      </c>
      <c r="E13" s="1767">
        <v>0</v>
      </c>
      <c r="F13" s="1768">
        <v>0</v>
      </c>
      <c r="G13" s="1767">
        <v>0</v>
      </c>
      <c r="H13" s="1767">
        <v>0</v>
      </c>
      <c r="I13" s="1767">
        <v>0</v>
      </c>
      <c r="J13" s="1767">
        <v>0</v>
      </c>
      <c r="K13" s="1767">
        <v>0</v>
      </c>
      <c r="L13" s="1767">
        <v>0</v>
      </c>
      <c r="M13" s="1767">
        <v>0</v>
      </c>
      <c r="N13" s="1769">
        <v>0</v>
      </c>
    </row>
    <row r="14" spans="1:14">
      <c r="A14" s="1482" t="s">
        <v>859</v>
      </c>
      <c r="B14" s="1767">
        <v>0</v>
      </c>
      <c r="C14" s="1767">
        <v>0</v>
      </c>
      <c r="D14" s="1767">
        <v>0</v>
      </c>
      <c r="E14" s="1767">
        <v>0</v>
      </c>
      <c r="F14" s="1768">
        <v>0</v>
      </c>
      <c r="G14" s="1767">
        <v>0</v>
      </c>
      <c r="H14" s="1767">
        <v>0</v>
      </c>
      <c r="I14" s="1767">
        <v>0</v>
      </c>
      <c r="J14" s="1767">
        <v>0</v>
      </c>
      <c r="K14" s="1767">
        <v>0</v>
      </c>
      <c r="L14" s="1767">
        <v>0</v>
      </c>
      <c r="M14" s="1767">
        <v>0</v>
      </c>
      <c r="N14" s="1769">
        <v>0</v>
      </c>
    </row>
    <row r="15" spans="1:14">
      <c r="A15" s="1489" t="s">
        <v>860</v>
      </c>
      <c r="B15" s="1764">
        <v>0</v>
      </c>
      <c r="C15" s="1764">
        <v>0</v>
      </c>
      <c r="D15" s="1764">
        <v>0</v>
      </c>
      <c r="E15" s="1764">
        <v>0</v>
      </c>
      <c r="F15" s="1765">
        <v>0</v>
      </c>
      <c r="G15" s="1764">
        <v>0</v>
      </c>
      <c r="H15" s="1764">
        <v>0</v>
      </c>
      <c r="I15" s="1764">
        <v>0</v>
      </c>
      <c r="J15" s="1764">
        <v>0</v>
      </c>
      <c r="K15" s="1764">
        <v>0</v>
      </c>
      <c r="L15" s="1764">
        <v>0</v>
      </c>
      <c r="M15" s="1764">
        <v>0</v>
      </c>
      <c r="N15" s="1766">
        <v>0</v>
      </c>
    </row>
    <row r="16" spans="1:14">
      <c r="A16" s="1479" t="s">
        <v>861</v>
      </c>
      <c r="B16" s="1767">
        <v>0</v>
      </c>
      <c r="C16" s="1767">
        <v>0</v>
      </c>
      <c r="D16" s="1767">
        <v>0</v>
      </c>
      <c r="E16" s="1767">
        <v>0</v>
      </c>
      <c r="F16" s="1768">
        <v>0</v>
      </c>
      <c r="G16" s="1767">
        <v>0</v>
      </c>
      <c r="H16" s="1767">
        <v>0</v>
      </c>
      <c r="I16" s="1767">
        <v>0</v>
      </c>
      <c r="J16" s="1767">
        <v>0</v>
      </c>
      <c r="K16" s="1767">
        <v>0</v>
      </c>
      <c r="L16" s="1767">
        <v>0</v>
      </c>
      <c r="M16" s="1767">
        <v>0</v>
      </c>
      <c r="N16" s="1769">
        <v>0</v>
      </c>
    </row>
    <row r="17" spans="1:14">
      <c r="A17" s="1479" t="s">
        <v>1149</v>
      </c>
      <c r="B17" s="1767">
        <v>0</v>
      </c>
      <c r="C17" s="1767">
        <v>0</v>
      </c>
      <c r="D17" s="1767">
        <v>0</v>
      </c>
      <c r="E17" s="1767">
        <v>0</v>
      </c>
      <c r="F17" s="1768">
        <v>0</v>
      </c>
      <c r="G17" s="1767">
        <v>0</v>
      </c>
      <c r="H17" s="1767">
        <v>0</v>
      </c>
      <c r="I17" s="1767">
        <v>0</v>
      </c>
      <c r="J17" s="1767">
        <v>0</v>
      </c>
      <c r="K17" s="1767">
        <v>0</v>
      </c>
      <c r="L17" s="1767">
        <v>0</v>
      </c>
      <c r="M17" s="1767">
        <v>0</v>
      </c>
      <c r="N17" s="1769">
        <v>0</v>
      </c>
    </row>
    <row r="18" spans="1:14">
      <c r="A18" s="1480" t="s">
        <v>863</v>
      </c>
      <c r="B18" s="1767">
        <v>0</v>
      </c>
      <c r="C18" s="1767">
        <v>0</v>
      </c>
      <c r="D18" s="1767">
        <v>0</v>
      </c>
      <c r="E18" s="1767">
        <v>0</v>
      </c>
      <c r="F18" s="1768">
        <v>0</v>
      </c>
      <c r="G18" s="1767">
        <v>0</v>
      </c>
      <c r="H18" s="1767">
        <v>0</v>
      </c>
      <c r="I18" s="1767">
        <v>0</v>
      </c>
      <c r="J18" s="1767">
        <v>0</v>
      </c>
      <c r="K18" s="1767">
        <v>0</v>
      </c>
      <c r="L18" s="1767">
        <v>0</v>
      </c>
      <c r="M18" s="1767">
        <v>0</v>
      </c>
      <c r="N18" s="1769">
        <v>0</v>
      </c>
    </row>
    <row r="19" spans="1:14">
      <c r="A19" s="1480" t="s">
        <v>864</v>
      </c>
      <c r="B19" s="1767">
        <v>0</v>
      </c>
      <c r="C19" s="1767">
        <v>0</v>
      </c>
      <c r="D19" s="1767">
        <v>0</v>
      </c>
      <c r="E19" s="1767">
        <v>0</v>
      </c>
      <c r="F19" s="1768">
        <v>0</v>
      </c>
      <c r="G19" s="1767">
        <v>0</v>
      </c>
      <c r="H19" s="1767">
        <v>0</v>
      </c>
      <c r="I19" s="1767">
        <v>0</v>
      </c>
      <c r="J19" s="1767">
        <v>0</v>
      </c>
      <c r="K19" s="1767">
        <v>0</v>
      </c>
      <c r="L19" s="1767">
        <v>0</v>
      </c>
      <c r="M19" s="1767">
        <v>0</v>
      </c>
      <c r="N19" s="1769">
        <v>0</v>
      </c>
    </row>
    <row r="20" spans="1:14">
      <c r="A20" s="1480" t="s">
        <v>865</v>
      </c>
      <c r="B20" s="1767">
        <v>0</v>
      </c>
      <c r="C20" s="1767">
        <v>0</v>
      </c>
      <c r="D20" s="1767">
        <v>0</v>
      </c>
      <c r="E20" s="1767">
        <v>0</v>
      </c>
      <c r="F20" s="1768">
        <v>0</v>
      </c>
      <c r="G20" s="1767">
        <v>0</v>
      </c>
      <c r="H20" s="1767">
        <v>0</v>
      </c>
      <c r="I20" s="1767">
        <v>0</v>
      </c>
      <c r="J20" s="1767">
        <v>0</v>
      </c>
      <c r="K20" s="1767">
        <v>0</v>
      </c>
      <c r="L20" s="1767">
        <v>0</v>
      </c>
      <c r="M20" s="1767">
        <v>0</v>
      </c>
      <c r="N20" s="1769">
        <v>0</v>
      </c>
    </row>
    <row r="21" spans="1:14">
      <c r="A21" s="1479" t="s">
        <v>866</v>
      </c>
      <c r="B21" s="1767">
        <v>0</v>
      </c>
      <c r="C21" s="1767">
        <v>0</v>
      </c>
      <c r="D21" s="1767">
        <v>0</v>
      </c>
      <c r="E21" s="1767">
        <v>0</v>
      </c>
      <c r="F21" s="1768">
        <v>0</v>
      </c>
      <c r="G21" s="1767">
        <v>0</v>
      </c>
      <c r="H21" s="1767">
        <v>0</v>
      </c>
      <c r="I21" s="1767">
        <v>0</v>
      </c>
      <c r="J21" s="1767">
        <v>0</v>
      </c>
      <c r="K21" s="1767">
        <v>0</v>
      </c>
      <c r="L21" s="1767">
        <v>0</v>
      </c>
      <c r="M21" s="1767">
        <v>0</v>
      </c>
      <c r="N21" s="1769">
        <v>0</v>
      </c>
    </row>
    <row r="22" spans="1:14">
      <c r="A22" s="1481"/>
      <c r="B22" s="1767"/>
      <c r="C22" s="1767"/>
      <c r="D22" s="1767"/>
      <c r="E22" s="1767"/>
      <c r="F22" s="1768"/>
      <c r="G22" s="1767"/>
      <c r="H22" s="1767"/>
      <c r="I22" s="1767"/>
      <c r="J22" s="1767"/>
      <c r="K22" s="1767"/>
      <c r="L22" s="1767"/>
      <c r="M22" s="1767"/>
      <c r="N22" s="1769"/>
    </row>
    <row r="23" spans="1:14">
      <c r="A23" s="1489" t="s">
        <v>1150</v>
      </c>
      <c r="B23" s="1764">
        <v>23190.609336150002</v>
      </c>
      <c r="C23" s="1764">
        <v>23871.06111165</v>
      </c>
      <c r="D23" s="1764">
        <v>24736.661832360001</v>
      </c>
      <c r="E23" s="1764">
        <v>22856.898388500002</v>
      </c>
      <c r="F23" s="1765">
        <v>25398.691673540001</v>
      </c>
      <c r="G23" s="1764">
        <v>25637.697277400897</v>
      </c>
      <c r="H23" s="1764">
        <v>25976.838551790002</v>
      </c>
      <c r="I23" s="1764">
        <v>26604.754446882198</v>
      </c>
      <c r="J23" s="1764">
        <v>27736.612508549999</v>
      </c>
      <c r="K23" s="1764">
        <v>29150.081260970001</v>
      </c>
      <c r="L23" s="1764">
        <v>33224.345687570312</v>
      </c>
      <c r="M23" s="1764">
        <v>30993.306577799998</v>
      </c>
      <c r="N23" s="1766">
        <v>30607.682986329997</v>
      </c>
    </row>
    <row r="24" spans="1:14">
      <c r="A24" s="1479" t="s">
        <v>716</v>
      </c>
      <c r="B24" s="1767">
        <v>23190.609336150002</v>
      </c>
      <c r="C24" s="1767">
        <v>23871.06111165</v>
      </c>
      <c r="D24" s="1767">
        <v>24736.661832360001</v>
      </c>
      <c r="E24" s="1767">
        <v>22856.898388500002</v>
      </c>
      <c r="F24" s="1768">
        <v>25398.691673540001</v>
      </c>
      <c r="G24" s="1767">
        <v>25637.697277400897</v>
      </c>
      <c r="H24" s="1767">
        <v>25976.838551790002</v>
      </c>
      <c r="I24" s="1767">
        <v>26604.754446882198</v>
      </c>
      <c r="J24" s="1767">
        <v>27736.612508549999</v>
      </c>
      <c r="K24" s="1767">
        <v>29150.081260970001</v>
      </c>
      <c r="L24" s="1767">
        <v>33224.345687570312</v>
      </c>
      <c r="M24" s="1767">
        <v>30993.306577799998</v>
      </c>
      <c r="N24" s="1769">
        <v>30607.682986329997</v>
      </c>
    </row>
    <row r="25" spans="1:14">
      <c r="A25" s="1479" t="s">
        <v>653</v>
      </c>
      <c r="B25" s="1767">
        <v>0</v>
      </c>
      <c r="C25" s="1767">
        <v>0</v>
      </c>
      <c r="D25" s="1767">
        <v>0</v>
      </c>
      <c r="E25" s="1767">
        <v>0</v>
      </c>
      <c r="F25" s="1768">
        <v>0</v>
      </c>
      <c r="G25" s="1767">
        <v>0</v>
      </c>
      <c r="H25" s="1767">
        <v>0</v>
      </c>
      <c r="I25" s="1767">
        <v>0</v>
      </c>
      <c r="J25" s="1767">
        <v>0</v>
      </c>
      <c r="K25" s="1767">
        <v>0</v>
      </c>
      <c r="L25" s="1767">
        <v>0</v>
      </c>
      <c r="M25" s="1767">
        <v>0</v>
      </c>
      <c r="N25" s="1769">
        <v>0</v>
      </c>
    </row>
    <row r="26" spans="1:14">
      <c r="A26" s="1479" t="s">
        <v>1151</v>
      </c>
      <c r="B26" s="1767">
        <v>0</v>
      </c>
      <c r="C26" s="1767">
        <v>0</v>
      </c>
      <c r="D26" s="1767">
        <v>0</v>
      </c>
      <c r="E26" s="1767">
        <v>0</v>
      </c>
      <c r="F26" s="1768">
        <v>0</v>
      </c>
      <c r="G26" s="1767">
        <v>0</v>
      </c>
      <c r="H26" s="1767">
        <v>0</v>
      </c>
      <c r="I26" s="1767">
        <v>0</v>
      </c>
      <c r="J26" s="1767">
        <v>0</v>
      </c>
      <c r="K26" s="1767">
        <v>0</v>
      </c>
      <c r="L26" s="1767">
        <v>0</v>
      </c>
      <c r="M26" s="1767">
        <v>0</v>
      </c>
      <c r="N26" s="1769">
        <v>0</v>
      </c>
    </row>
    <row r="27" spans="1:14">
      <c r="A27" s="1479" t="s">
        <v>1152</v>
      </c>
      <c r="B27" s="1767">
        <v>0</v>
      </c>
      <c r="C27" s="1767">
        <v>0</v>
      </c>
      <c r="D27" s="1767">
        <v>0</v>
      </c>
      <c r="E27" s="1767">
        <v>0</v>
      </c>
      <c r="F27" s="1768">
        <v>0</v>
      </c>
      <c r="G27" s="1767">
        <v>0</v>
      </c>
      <c r="H27" s="1767">
        <v>0</v>
      </c>
      <c r="I27" s="1767">
        <v>0</v>
      </c>
      <c r="J27" s="1767">
        <v>0</v>
      </c>
      <c r="K27" s="1767">
        <v>0</v>
      </c>
      <c r="L27" s="1767">
        <v>0</v>
      </c>
      <c r="M27" s="1767">
        <v>0</v>
      </c>
      <c r="N27" s="1769">
        <v>0</v>
      </c>
    </row>
    <row r="28" spans="1:14">
      <c r="A28" s="1479" t="s">
        <v>871</v>
      </c>
      <c r="B28" s="1767">
        <v>0</v>
      </c>
      <c r="C28" s="1767">
        <v>0</v>
      </c>
      <c r="D28" s="1767">
        <v>0</v>
      </c>
      <c r="E28" s="1767">
        <v>0</v>
      </c>
      <c r="F28" s="1768">
        <v>0</v>
      </c>
      <c r="G28" s="1767">
        <v>0</v>
      </c>
      <c r="H28" s="1767">
        <v>0</v>
      </c>
      <c r="I28" s="1767">
        <v>0</v>
      </c>
      <c r="J28" s="1767">
        <v>0</v>
      </c>
      <c r="K28" s="1767">
        <v>0</v>
      </c>
      <c r="L28" s="1767">
        <v>0</v>
      </c>
      <c r="M28" s="1767">
        <v>0</v>
      </c>
      <c r="N28" s="1769">
        <v>0</v>
      </c>
    </row>
    <row r="29" spans="1:14">
      <c r="A29" s="1483"/>
      <c r="B29" s="1767"/>
      <c r="C29" s="1767"/>
      <c r="D29" s="1767"/>
      <c r="E29" s="1767"/>
      <c r="F29" s="1768"/>
      <c r="G29" s="1767"/>
      <c r="H29" s="1767"/>
      <c r="I29" s="1767"/>
      <c r="J29" s="1767"/>
      <c r="K29" s="1767"/>
      <c r="L29" s="1767"/>
      <c r="M29" s="1767"/>
      <c r="N29" s="1769"/>
    </row>
    <row r="30" spans="1:14">
      <c r="A30" s="1489" t="s">
        <v>1153</v>
      </c>
      <c r="B30" s="1764">
        <v>0</v>
      </c>
      <c r="C30" s="1764">
        <v>0</v>
      </c>
      <c r="D30" s="1764">
        <v>0</v>
      </c>
      <c r="E30" s="1764">
        <v>0</v>
      </c>
      <c r="F30" s="1765">
        <v>0</v>
      </c>
      <c r="G30" s="1764">
        <v>0</v>
      </c>
      <c r="H30" s="1764">
        <v>0</v>
      </c>
      <c r="I30" s="1764">
        <v>0</v>
      </c>
      <c r="J30" s="1764">
        <v>0</v>
      </c>
      <c r="K30" s="1764">
        <v>0</v>
      </c>
      <c r="L30" s="1764">
        <v>0</v>
      </c>
      <c r="M30" s="1764">
        <v>0</v>
      </c>
      <c r="N30" s="1766">
        <v>0</v>
      </c>
    </row>
    <row r="31" spans="1:14">
      <c r="A31" s="1479" t="s">
        <v>1154</v>
      </c>
      <c r="B31" s="1767">
        <v>0</v>
      </c>
      <c r="C31" s="1767">
        <v>0</v>
      </c>
      <c r="D31" s="1767">
        <v>0</v>
      </c>
      <c r="E31" s="1767">
        <v>0</v>
      </c>
      <c r="F31" s="1768">
        <v>0</v>
      </c>
      <c r="G31" s="1767">
        <v>0</v>
      </c>
      <c r="H31" s="1767">
        <v>0</v>
      </c>
      <c r="I31" s="1767">
        <v>0</v>
      </c>
      <c r="J31" s="1767">
        <v>0</v>
      </c>
      <c r="K31" s="1767">
        <v>0</v>
      </c>
      <c r="L31" s="1767">
        <v>0</v>
      </c>
      <c r="M31" s="1767">
        <v>0</v>
      </c>
      <c r="N31" s="1769">
        <v>0</v>
      </c>
    </row>
    <row r="32" spans="1:14">
      <c r="A32" s="1479" t="s">
        <v>874</v>
      </c>
      <c r="B32" s="1767">
        <v>0</v>
      </c>
      <c r="C32" s="1767">
        <v>0</v>
      </c>
      <c r="D32" s="1767">
        <v>0</v>
      </c>
      <c r="E32" s="1767">
        <v>0</v>
      </c>
      <c r="F32" s="1768">
        <v>0</v>
      </c>
      <c r="G32" s="1767">
        <v>0</v>
      </c>
      <c r="H32" s="1767">
        <v>0</v>
      </c>
      <c r="I32" s="1767">
        <v>0</v>
      </c>
      <c r="J32" s="1767">
        <v>0</v>
      </c>
      <c r="K32" s="1767">
        <v>0</v>
      </c>
      <c r="L32" s="1767">
        <v>0</v>
      </c>
      <c r="M32" s="1767">
        <v>0</v>
      </c>
      <c r="N32" s="1769">
        <v>0</v>
      </c>
    </row>
    <row r="33" spans="1:14">
      <c r="A33" s="1479" t="s">
        <v>875</v>
      </c>
      <c r="B33" s="1767">
        <v>0</v>
      </c>
      <c r="C33" s="1767">
        <v>0</v>
      </c>
      <c r="D33" s="1767">
        <v>0</v>
      </c>
      <c r="E33" s="1767">
        <v>0</v>
      </c>
      <c r="F33" s="1768">
        <v>0</v>
      </c>
      <c r="G33" s="1767">
        <v>0</v>
      </c>
      <c r="H33" s="1767">
        <v>0</v>
      </c>
      <c r="I33" s="1767">
        <v>0</v>
      </c>
      <c r="J33" s="1767">
        <v>0</v>
      </c>
      <c r="K33" s="1767">
        <v>0</v>
      </c>
      <c r="L33" s="1767">
        <v>0</v>
      </c>
      <c r="M33" s="1767">
        <v>0</v>
      </c>
      <c r="N33" s="1769">
        <v>0</v>
      </c>
    </row>
    <row r="34" spans="1:14">
      <c r="A34" s="1479" t="s">
        <v>876</v>
      </c>
      <c r="B34" s="1767">
        <v>0</v>
      </c>
      <c r="C34" s="1767">
        <v>0</v>
      </c>
      <c r="D34" s="1767">
        <v>0</v>
      </c>
      <c r="E34" s="1767">
        <v>0</v>
      </c>
      <c r="F34" s="1768">
        <v>0</v>
      </c>
      <c r="G34" s="1767">
        <v>0</v>
      </c>
      <c r="H34" s="1767">
        <v>0</v>
      </c>
      <c r="I34" s="1767">
        <v>0</v>
      </c>
      <c r="J34" s="1767">
        <v>0</v>
      </c>
      <c r="K34" s="1767">
        <v>0</v>
      </c>
      <c r="L34" s="1767">
        <v>0</v>
      </c>
      <c r="M34" s="1767">
        <v>0</v>
      </c>
      <c r="N34" s="1769">
        <v>0</v>
      </c>
    </row>
    <row r="35" spans="1:14">
      <c r="A35" s="1483"/>
      <c r="B35" s="1767"/>
      <c r="C35" s="1767"/>
      <c r="D35" s="1767"/>
      <c r="E35" s="1767"/>
      <c r="F35" s="1768"/>
      <c r="G35" s="1767"/>
      <c r="H35" s="1767"/>
      <c r="I35" s="1767"/>
      <c r="J35" s="1767">
        <v>0</v>
      </c>
      <c r="K35" s="1767"/>
      <c r="L35" s="1767"/>
      <c r="M35" s="1767"/>
      <c r="N35" s="1769"/>
    </row>
    <row r="36" spans="1:14">
      <c r="A36" s="1489" t="s">
        <v>1155</v>
      </c>
      <c r="B36" s="1764">
        <v>229580.86785426279</v>
      </c>
      <c r="C36" s="1764">
        <v>234043.2488616067</v>
      </c>
      <c r="D36" s="1764">
        <v>251688.90316247253</v>
      </c>
      <c r="E36" s="1764">
        <v>239749.87357331408</v>
      </c>
      <c r="F36" s="1765">
        <v>247877.54067029402</v>
      </c>
      <c r="G36" s="1764">
        <v>238667.98611263675</v>
      </c>
      <c r="H36" s="1764">
        <v>264447.61519395787</v>
      </c>
      <c r="I36" s="1764">
        <v>263113.49518725247</v>
      </c>
      <c r="J36" s="1764">
        <v>251330.85704791243</v>
      </c>
      <c r="K36" s="1764">
        <v>260779.83836821213</v>
      </c>
      <c r="L36" s="1764">
        <v>262378.07947779488</v>
      </c>
      <c r="M36" s="1764">
        <v>251555.10534418962</v>
      </c>
      <c r="N36" s="1766">
        <v>284095.50713170809</v>
      </c>
    </row>
    <row r="37" spans="1:14">
      <c r="A37" s="1479" t="s">
        <v>1156</v>
      </c>
      <c r="B37" s="1767">
        <v>218202.59792114692</v>
      </c>
      <c r="C37" s="1767">
        <v>222678.24995872387</v>
      </c>
      <c r="D37" s="1767">
        <v>239908.35646969639</v>
      </c>
      <c r="E37" s="1767">
        <v>229256.26454823205</v>
      </c>
      <c r="F37" s="1768">
        <v>238107.83884591583</v>
      </c>
      <c r="G37" s="1767">
        <v>228317.61724303453</v>
      </c>
      <c r="H37" s="1767">
        <v>253345.73573830357</v>
      </c>
      <c r="I37" s="1767">
        <v>251926.35033704236</v>
      </c>
      <c r="J37" s="1767">
        <v>240227.4207565547</v>
      </c>
      <c r="K37" s="1767">
        <v>248552.59346172883</v>
      </c>
      <c r="L37" s="1767">
        <v>251755.35129592163</v>
      </c>
      <c r="M37" s="1767">
        <v>239759.80918178981</v>
      </c>
      <c r="N37" s="1769">
        <v>271336.77185317187</v>
      </c>
    </row>
    <row r="38" spans="1:14">
      <c r="A38" s="1479" t="s">
        <v>1157</v>
      </c>
      <c r="B38" s="1767">
        <v>0</v>
      </c>
      <c r="C38" s="1767">
        <v>0</v>
      </c>
      <c r="D38" s="1767">
        <v>0</v>
      </c>
      <c r="E38" s="1767">
        <v>0</v>
      </c>
      <c r="F38" s="1768">
        <v>0</v>
      </c>
      <c r="G38" s="1767">
        <v>0</v>
      </c>
      <c r="H38" s="1767">
        <v>0</v>
      </c>
      <c r="I38" s="1767">
        <v>0</v>
      </c>
      <c r="J38" s="1767">
        <v>0</v>
      </c>
      <c r="K38" s="1767">
        <v>0</v>
      </c>
      <c r="L38" s="1767">
        <v>0</v>
      </c>
      <c r="M38" s="1767">
        <v>0</v>
      </c>
      <c r="N38" s="1769">
        <v>0</v>
      </c>
    </row>
    <row r="39" spans="1:14">
      <c r="A39" s="1479" t="s">
        <v>880</v>
      </c>
      <c r="B39" s="1767">
        <v>69.891000000000005</v>
      </c>
      <c r="C39" s="1767">
        <v>70.007000000000005</v>
      </c>
      <c r="D39" s="1767">
        <v>54.917999999999999</v>
      </c>
      <c r="E39" s="1767">
        <v>49.923999999999999</v>
      </c>
      <c r="F39" s="1768">
        <v>54.975000000000001</v>
      </c>
      <c r="G39" s="1767">
        <v>54.323999999999998</v>
      </c>
      <c r="H39" s="1767">
        <v>54.345999999999997</v>
      </c>
      <c r="I39" s="1767">
        <v>47.511000000000003</v>
      </c>
      <c r="J39" s="1767">
        <v>22.928999999999998</v>
      </c>
      <c r="K39" s="1767">
        <v>54.307000000000002</v>
      </c>
      <c r="L39" s="1767">
        <v>53.597999999999999</v>
      </c>
      <c r="M39" s="1767">
        <v>90.269000000000005</v>
      </c>
      <c r="N39" s="1769">
        <v>100.065</v>
      </c>
    </row>
    <row r="40" spans="1:14">
      <c r="A40" s="1479" t="s">
        <v>881</v>
      </c>
      <c r="B40" s="1767">
        <v>5720.4008877899996</v>
      </c>
      <c r="C40" s="1767">
        <v>5667.9374689699998</v>
      </c>
      <c r="D40" s="1767">
        <v>5659.8464342299994</v>
      </c>
      <c r="E40" s="1767">
        <v>5281.18839045</v>
      </c>
      <c r="F40" s="1768">
        <v>4863.4379774300005</v>
      </c>
      <c r="G40" s="1767">
        <v>4811.0240694400009</v>
      </c>
      <c r="H40" s="1767">
        <v>5540.2494036400003</v>
      </c>
      <c r="I40" s="1767">
        <v>5504.8887050100002</v>
      </c>
      <c r="J40" s="1767">
        <v>5550.5864156300004</v>
      </c>
      <c r="K40" s="1767">
        <v>6111.4447604500001</v>
      </c>
      <c r="L40" s="1767">
        <v>5503.4495665000004</v>
      </c>
      <c r="M40" s="1767">
        <v>6923.1765473099995</v>
      </c>
      <c r="N40" s="1769">
        <v>6950.5827687199999</v>
      </c>
    </row>
    <row r="41" spans="1:14">
      <c r="A41" s="1480" t="s">
        <v>1158</v>
      </c>
      <c r="B41" s="1767">
        <v>1296.4103899699999</v>
      </c>
      <c r="C41" s="1767">
        <v>1229.2123899699998</v>
      </c>
      <c r="D41" s="1767">
        <v>1251.2093899699998</v>
      </c>
      <c r="E41" s="1767">
        <v>1287.00290361</v>
      </c>
      <c r="F41" s="1768">
        <v>1236.0733090600002</v>
      </c>
      <c r="G41" s="1767">
        <v>1322.8714936099998</v>
      </c>
      <c r="H41" s="1767">
        <v>1261.6655533700002</v>
      </c>
      <c r="I41" s="1767">
        <v>1300.0380525099999</v>
      </c>
      <c r="J41" s="1767">
        <v>1198.7526570099999</v>
      </c>
      <c r="K41" s="1767">
        <v>1290.5560584199998</v>
      </c>
      <c r="L41" s="1767">
        <v>1087.7525394700001</v>
      </c>
      <c r="M41" s="1767">
        <v>1075.8061298799998</v>
      </c>
      <c r="N41" s="1769">
        <v>1171.2221212899999</v>
      </c>
    </row>
    <row r="42" spans="1:14">
      <c r="A42" s="1480" t="s">
        <v>1159</v>
      </c>
      <c r="B42" s="1767">
        <v>244.41315792999998</v>
      </c>
      <c r="C42" s="1767">
        <v>249.04315792999998</v>
      </c>
      <c r="D42" s="1767">
        <v>263.95515792999998</v>
      </c>
      <c r="E42" s="1767">
        <v>258.17208812000001</v>
      </c>
      <c r="F42" s="1768">
        <v>285.33115793000002</v>
      </c>
      <c r="G42" s="1767">
        <v>211.65808812</v>
      </c>
      <c r="H42" s="1767">
        <v>250.655</v>
      </c>
      <c r="I42" s="1767">
        <v>247.43299999999999</v>
      </c>
      <c r="J42" s="1767">
        <v>129.81508812000001</v>
      </c>
      <c r="K42" s="1767">
        <v>262.55308811999998</v>
      </c>
      <c r="L42" s="1767">
        <v>335.89815793000002</v>
      </c>
      <c r="M42" s="1767">
        <v>264.70115792999997</v>
      </c>
      <c r="N42" s="1769">
        <v>292.95615793000002</v>
      </c>
    </row>
    <row r="43" spans="1:14">
      <c r="A43" s="1480" t="s">
        <v>1160</v>
      </c>
      <c r="B43" s="1767">
        <v>0</v>
      </c>
      <c r="C43" s="1767">
        <v>0</v>
      </c>
      <c r="D43" s="1767">
        <v>0</v>
      </c>
      <c r="E43" s="1767">
        <v>0</v>
      </c>
      <c r="F43" s="1768">
        <v>0</v>
      </c>
      <c r="G43" s="1767">
        <v>0</v>
      </c>
      <c r="H43" s="1767">
        <v>0</v>
      </c>
      <c r="I43" s="1767">
        <v>0</v>
      </c>
      <c r="J43" s="1767">
        <v>0</v>
      </c>
      <c r="K43" s="1767">
        <v>0</v>
      </c>
      <c r="L43" s="1767">
        <v>0</v>
      </c>
      <c r="M43" s="1767">
        <v>0</v>
      </c>
      <c r="N43" s="1769">
        <v>0</v>
      </c>
    </row>
    <row r="44" spans="1:14">
      <c r="A44" s="1480" t="s">
        <v>885</v>
      </c>
      <c r="B44" s="1767">
        <v>0</v>
      </c>
      <c r="C44" s="1767">
        <v>0</v>
      </c>
      <c r="D44" s="1767">
        <v>0</v>
      </c>
      <c r="E44" s="1767">
        <v>0</v>
      </c>
      <c r="F44" s="1768">
        <v>0</v>
      </c>
      <c r="G44" s="1767">
        <v>0</v>
      </c>
      <c r="H44" s="1767">
        <v>0</v>
      </c>
      <c r="I44" s="1767">
        <v>0</v>
      </c>
      <c r="J44" s="1767">
        <v>0</v>
      </c>
      <c r="K44" s="1767">
        <v>0</v>
      </c>
      <c r="L44" s="1767">
        <v>0</v>
      </c>
      <c r="M44" s="1767">
        <v>0</v>
      </c>
      <c r="N44" s="1769">
        <v>0</v>
      </c>
    </row>
    <row r="45" spans="1:14">
      <c r="A45" s="1480" t="s">
        <v>886</v>
      </c>
      <c r="B45" s="1767">
        <v>52.57</v>
      </c>
      <c r="C45" s="1767">
        <v>44.249000000000002</v>
      </c>
      <c r="D45" s="1767">
        <v>58.026000000000003</v>
      </c>
      <c r="E45" s="1767">
        <v>64.394999999999996</v>
      </c>
      <c r="F45" s="1768">
        <v>74.155000000000001</v>
      </c>
      <c r="G45" s="1767">
        <v>57.137</v>
      </c>
      <c r="H45" s="1767">
        <v>155.41482022</v>
      </c>
      <c r="I45" s="1767">
        <v>163.62115421999999</v>
      </c>
      <c r="J45" s="1767">
        <v>168.72356121999999</v>
      </c>
      <c r="K45" s="1767">
        <v>127.29488421000001</v>
      </c>
      <c r="L45" s="1767">
        <v>141.27771721000002</v>
      </c>
      <c r="M45" s="1767">
        <v>168.92155020999999</v>
      </c>
      <c r="N45" s="1769">
        <v>172.87238321000001</v>
      </c>
    </row>
    <row r="46" spans="1:14">
      <c r="A46" s="1480" t="s">
        <v>1161</v>
      </c>
      <c r="B46" s="1767">
        <v>0</v>
      </c>
      <c r="C46" s="1767">
        <v>0</v>
      </c>
      <c r="D46" s="1767">
        <v>0</v>
      </c>
      <c r="E46" s="1767">
        <v>0</v>
      </c>
      <c r="F46" s="1768">
        <v>0</v>
      </c>
      <c r="G46" s="1767">
        <v>0</v>
      </c>
      <c r="H46" s="1767">
        <v>0</v>
      </c>
      <c r="I46" s="1767">
        <v>0</v>
      </c>
      <c r="J46" s="1767">
        <v>0</v>
      </c>
      <c r="K46" s="1767">
        <v>0</v>
      </c>
      <c r="L46" s="1767">
        <v>0</v>
      </c>
      <c r="M46" s="1767">
        <v>0</v>
      </c>
      <c r="N46" s="1769">
        <v>0</v>
      </c>
    </row>
    <row r="47" spans="1:14">
      <c r="A47" s="1480" t="s">
        <v>1162</v>
      </c>
      <c r="B47" s="1767">
        <v>4127.0073398899995</v>
      </c>
      <c r="C47" s="1767">
        <v>4145.4329210699998</v>
      </c>
      <c r="D47" s="1767">
        <v>4086.6558863299997</v>
      </c>
      <c r="E47" s="1767">
        <v>3671.6183987199997</v>
      </c>
      <c r="F47" s="1768">
        <v>3267.8785104399999</v>
      </c>
      <c r="G47" s="1767">
        <v>3219.35748771</v>
      </c>
      <c r="H47" s="1767">
        <v>3872.5140300500002</v>
      </c>
      <c r="I47" s="1767">
        <v>3793.7964982799999</v>
      </c>
      <c r="J47" s="1767">
        <v>4053.2951092800004</v>
      </c>
      <c r="K47" s="1767">
        <v>4431.0407297000002</v>
      </c>
      <c r="L47" s="1767">
        <v>3938.5211518900001</v>
      </c>
      <c r="M47" s="1767">
        <v>5413.7477092899999</v>
      </c>
      <c r="N47" s="1769">
        <v>5313.5321062900002</v>
      </c>
    </row>
    <row r="48" spans="1:14">
      <c r="A48" s="1479" t="s">
        <v>889</v>
      </c>
      <c r="B48" s="1767">
        <v>0</v>
      </c>
      <c r="C48" s="1767">
        <v>0</v>
      </c>
      <c r="D48" s="1767">
        <v>0</v>
      </c>
      <c r="E48" s="1767">
        <v>0</v>
      </c>
      <c r="F48" s="1768">
        <v>0</v>
      </c>
      <c r="G48" s="1767">
        <v>0</v>
      </c>
      <c r="H48" s="1767">
        <v>0</v>
      </c>
      <c r="I48" s="1767">
        <v>0</v>
      </c>
      <c r="J48" s="1767">
        <v>0</v>
      </c>
      <c r="K48" s="1767">
        <v>0</v>
      </c>
      <c r="L48" s="1767">
        <v>0</v>
      </c>
      <c r="M48" s="1767">
        <v>0</v>
      </c>
      <c r="N48" s="1769">
        <v>0</v>
      </c>
    </row>
    <row r="49" spans="1:14">
      <c r="A49" s="1479" t="s">
        <v>890</v>
      </c>
      <c r="B49" s="1767">
        <v>0</v>
      </c>
      <c r="C49" s="1767">
        <v>0</v>
      </c>
      <c r="D49" s="1767">
        <v>0</v>
      </c>
      <c r="E49" s="1767">
        <v>0</v>
      </c>
      <c r="F49" s="1768">
        <v>0</v>
      </c>
      <c r="G49" s="1767">
        <v>0</v>
      </c>
      <c r="H49" s="1767">
        <v>0</v>
      </c>
      <c r="I49" s="1767">
        <v>0</v>
      </c>
      <c r="J49" s="1767">
        <v>0</v>
      </c>
      <c r="K49" s="1767">
        <v>0</v>
      </c>
      <c r="L49" s="1767">
        <v>0</v>
      </c>
      <c r="M49" s="1767">
        <v>0</v>
      </c>
      <c r="N49" s="1769">
        <v>0</v>
      </c>
    </row>
    <row r="50" spans="1:14">
      <c r="A50" s="1479" t="s">
        <v>891</v>
      </c>
      <c r="B50" s="1767">
        <v>0</v>
      </c>
      <c r="C50" s="1767">
        <v>0</v>
      </c>
      <c r="D50" s="1767">
        <v>0</v>
      </c>
      <c r="E50" s="1767">
        <v>0</v>
      </c>
      <c r="F50" s="1768">
        <v>0</v>
      </c>
      <c r="G50" s="1767">
        <v>0</v>
      </c>
      <c r="H50" s="1767">
        <v>0</v>
      </c>
      <c r="I50" s="1767">
        <v>0</v>
      </c>
      <c r="J50" s="1767">
        <v>0</v>
      </c>
      <c r="K50" s="1767">
        <v>0</v>
      </c>
      <c r="L50" s="1767">
        <v>0</v>
      </c>
      <c r="M50" s="1767">
        <v>0</v>
      </c>
      <c r="N50" s="1769">
        <v>0</v>
      </c>
    </row>
    <row r="51" spans="1:14">
      <c r="A51" s="1479" t="s">
        <v>892</v>
      </c>
      <c r="B51" s="1767">
        <v>5587.97804532586</v>
      </c>
      <c r="C51" s="1767">
        <v>5627.0544339128001</v>
      </c>
      <c r="D51" s="1767">
        <v>6065.7822585461299</v>
      </c>
      <c r="E51" s="1767">
        <v>5162.4966346320107</v>
      </c>
      <c r="F51" s="1768">
        <v>4851.2888469482095</v>
      </c>
      <c r="G51" s="1767">
        <v>5485.0208001621895</v>
      </c>
      <c r="H51" s="1767">
        <v>5507.284052014299</v>
      </c>
      <c r="I51" s="1767">
        <v>5634.7451452000596</v>
      </c>
      <c r="J51" s="1767">
        <v>5529.9208757277402</v>
      </c>
      <c r="K51" s="1767">
        <v>6061.4931460333</v>
      </c>
      <c r="L51" s="1767">
        <v>5065.6806153732705</v>
      </c>
      <c r="M51" s="1767">
        <v>4781.8506150898302</v>
      </c>
      <c r="N51" s="1769">
        <v>5708.0875098162205</v>
      </c>
    </row>
    <row r="52" spans="1:14">
      <c r="A52" s="1483"/>
      <c r="B52" s="1767"/>
      <c r="C52" s="1767"/>
      <c r="D52" s="1767"/>
      <c r="E52" s="1767"/>
      <c r="F52" s="1768"/>
      <c r="G52" s="1767"/>
      <c r="H52" s="1767"/>
      <c r="I52" s="1767"/>
      <c r="J52" s="1767"/>
      <c r="K52" s="1767"/>
      <c r="L52" s="1767"/>
      <c r="M52" s="1767"/>
      <c r="N52" s="1769"/>
    </row>
    <row r="53" spans="1:14">
      <c r="A53" s="1489" t="s">
        <v>922</v>
      </c>
      <c r="B53" s="1767">
        <v>0</v>
      </c>
      <c r="C53" s="1767">
        <v>0</v>
      </c>
      <c r="D53" s="1767">
        <v>0</v>
      </c>
      <c r="E53" s="1767">
        <v>0</v>
      </c>
      <c r="F53" s="1768">
        <v>0</v>
      </c>
      <c r="G53" s="1767">
        <v>0</v>
      </c>
      <c r="H53" s="1767">
        <v>0</v>
      </c>
      <c r="I53" s="1767">
        <v>0</v>
      </c>
      <c r="J53" s="1767">
        <v>0</v>
      </c>
      <c r="K53" s="1767">
        <v>0</v>
      </c>
      <c r="L53" s="1767">
        <v>0</v>
      </c>
      <c r="M53" s="1767">
        <v>0</v>
      </c>
      <c r="N53" s="1769">
        <v>0</v>
      </c>
    </row>
    <row r="54" spans="1:14">
      <c r="A54" s="1482" t="s">
        <v>923</v>
      </c>
      <c r="B54" s="1767">
        <v>0</v>
      </c>
      <c r="C54" s="1767">
        <v>0</v>
      </c>
      <c r="D54" s="1767">
        <v>0</v>
      </c>
      <c r="E54" s="1767">
        <v>0</v>
      </c>
      <c r="F54" s="1768">
        <v>0</v>
      </c>
      <c r="G54" s="1767">
        <v>0</v>
      </c>
      <c r="H54" s="1767">
        <v>0</v>
      </c>
      <c r="I54" s="1767">
        <v>0</v>
      </c>
      <c r="J54" s="1767">
        <v>0</v>
      </c>
      <c r="K54" s="1767">
        <v>0</v>
      </c>
      <c r="L54" s="1767">
        <v>0</v>
      </c>
      <c r="M54" s="1767">
        <v>0</v>
      </c>
      <c r="N54" s="1769">
        <v>0</v>
      </c>
    </row>
    <row r="55" spans="1:14">
      <c r="A55" s="1483"/>
      <c r="B55" s="1767"/>
      <c r="C55" s="1767"/>
      <c r="D55" s="1767"/>
      <c r="E55" s="1767"/>
      <c r="F55" s="1768"/>
      <c r="G55" s="1767"/>
      <c r="H55" s="1767"/>
      <c r="I55" s="1767"/>
      <c r="J55" s="1767"/>
      <c r="K55" s="1767"/>
      <c r="L55" s="1767"/>
      <c r="M55" s="1767"/>
      <c r="N55" s="1769"/>
    </row>
    <row r="56" spans="1:14">
      <c r="A56" s="1489" t="s">
        <v>681</v>
      </c>
      <c r="B56" s="1764">
        <v>179471.28543594654</v>
      </c>
      <c r="C56" s="1764">
        <v>179651.60019581061</v>
      </c>
      <c r="D56" s="1764">
        <v>185053.49893135423</v>
      </c>
      <c r="E56" s="1764">
        <v>187917.68115972661</v>
      </c>
      <c r="F56" s="1765">
        <v>206111.06804733101</v>
      </c>
      <c r="G56" s="1764">
        <v>203904.35036901641</v>
      </c>
      <c r="H56" s="1764">
        <v>231090.00083738944</v>
      </c>
      <c r="I56" s="1764">
        <v>239527.40646692106</v>
      </c>
      <c r="J56" s="1764">
        <v>217351.617552407</v>
      </c>
      <c r="K56" s="1764">
        <v>206367.12691562786</v>
      </c>
      <c r="L56" s="1764">
        <v>202133.54383963821</v>
      </c>
      <c r="M56" s="1764">
        <v>176045.37640446943</v>
      </c>
      <c r="N56" s="1766">
        <v>192577.70129913508</v>
      </c>
    </row>
    <row r="57" spans="1:14">
      <c r="A57" s="1479" t="s">
        <v>13</v>
      </c>
      <c r="B57" s="1767">
        <v>37024.72199435631</v>
      </c>
      <c r="C57" s="1767">
        <v>37140.707681079999</v>
      </c>
      <c r="D57" s="1767">
        <v>37392.08697656</v>
      </c>
      <c r="E57" s="1767">
        <v>38003.053441919998</v>
      </c>
      <c r="F57" s="1768">
        <v>39869.76588141</v>
      </c>
      <c r="G57" s="1767">
        <v>39105.293354070011</v>
      </c>
      <c r="H57" s="1767">
        <v>47348.602908729998</v>
      </c>
      <c r="I57" s="1767">
        <v>47490.3430729791</v>
      </c>
      <c r="J57" s="1767">
        <v>46231.161912739997</v>
      </c>
      <c r="K57" s="1767">
        <v>41424.870154996701</v>
      </c>
      <c r="L57" s="1767">
        <v>40386.813601587019</v>
      </c>
      <c r="M57" s="1767">
        <v>40286.815209506698</v>
      </c>
      <c r="N57" s="1769">
        <v>42923.053190456696</v>
      </c>
    </row>
    <row r="58" spans="1:14">
      <c r="A58" s="1479" t="s">
        <v>1163</v>
      </c>
      <c r="B58" s="1767">
        <v>0</v>
      </c>
      <c r="C58" s="1767">
        <v>0</v>
      </c>
      <c r="D58" s="1767">
        <v>0</v>
      </c>
      <c r="E58" s="1767">
        <v>0</v>
      </c>
      <c r="F58" s="1768">
        <v>0</v>
      </c>
      <c r="G58" s="1767">
        <v>0</v>
      </c>
      <c r="H58" s="1767">
        <v>0</v>
      </c>
      <c r="I58" s="1767">
        <v>0</v>
      </c>
      <c r="J58" s="1767">
        <v>0</v>
      </c>
      <c r="K58" s="1767">
        <v>0</v>
      </c>
      <c r="L58" s="1767">
        <v>0</v>
      </c>
      <c r="M58" s="1767">
        <v>0</v>
      </c>
      <c r="N58" s="1769">
        <v>0</v>
      </c>
    </row>
    <row r="59" spans="1:14">
      <c r="A59" s="1484" t="s">
        <v>896</v>
      </c>
      <c r="B59" s="1767">
        <v>113448.6899889347</v>
      </c>
      <c r="C59" s="1767">
        <v>115447.2380313771</v>
      </c>
      <c r="D59" s="1767">
        <v>122354.55875917691</v>
      </c>
      <c r="E59" s="1767">
        <v>123481.55490810121</v>
      </c>
      <c r="F59" s="1768">
        <v>137213.4270610885</v>
      </c>
      <c r="G59" s="1767">
        <v>135715.21631530431</v>
      </c>
      <c r="H59" s="1767">
        <v>144604.30450784619</v>
      </c>
      <c r="I59" s="1767">
        <v>155019.2235024902</v>
      </c>
      <c r="J59" s="1767">
        <v>136950.669944414</v>
      </c>
      <c r="K59" s="1767">
        <v>135118.43287701401</v>
      </c>
      <c r="L59" s="1767">
        <v>133949.21360623694</v>
      </c>
      <c r="M59" s="1767">
        <v>109943.52856122779</v>
      </c>
      <c r="N59" s="1769">
        <v>121694.8557489314</v>
      </c>
    </row>
    <row r="60" spans="1:14">
      <c r="A60" s="1480" t="s">
        <v>897</v>
      </c>
      <c r="B60" s="1767">
        <v>0</v>
      </c>
      <c r="C60" s="1767">
        <v>0</v>
      </c>
      <c r="D60" s="1767">
        <v>0</v>
      </c>
      <c r="E60" s="1767">
        <v>0</v>
      </c>
      <c r="F60" s="1768">
        <v>0</v>
      </c>
      <c r="G60" s="1767">
        <v>0</v>
      </c>
      <c r="H60" s="1767">
        <v>0</v>
      </c>
      <c r="I60" s="1767">
        <v>0</v>
      </c>
      <c r="J60" s="1767">
        <v>0</v>
      </c>
      <c r="K60" s="1767">
        <v>0</v>
      </c>
      <c r="L60" s="1767">
        <v>0</v>
      </c>
      <c r="M60" s="1767">
        <v>0</v>
      </c>
      <c r="N60" s="1769">
        <v>0</v>
      </c>
    </row>
    <row r="61" spans="1:14">
      <c r="A61" s="1480" t="s">
        <v>898</v>
      </c>
      <c r="B61" s="1767">
        <v>0</v>
      </c>
      <c r="C61" s="1767">
        <v>0</v>
      </c>
      <c r="D61" s="1767">
        <v>0</v>
      </c>
      <c r="E61" s="1767">
        <v>0</v>
      </c>
      <c r="F61" s="1768">
        <v>0</v>
      </c>
      <c r="G61" s="1767">
        <v>0</v>
      </c>
      <c r="H61" s="1767">
        <v>0</v>
      </c>
      <c r="I61" s="1767">
        <v>0</v>
      </c>
      <c r="J61" s="1767">
        <v>0</v>
      </c>
      <c r="K61" s="1767">
        <v>0</v>
      </c>
      <c r="L61" s="1767">
        <v>0</v>
      </c>
      <c r="M61" s="1767">
        <v>0</v>
      </c>
      <c r="N61" s="1769">
        <v>0</v>
      </c>
    </row>
    <row r="62" spans="1:14">
      <c r="A62" s="1480" t="s">
        <v>899</v>
      </c>
      <c r="B62" s="1767">
        <v>77042.478768682893</v>
      </c>
      <c r="C62" s="1767">
        <v>76244.386221597204</v>
      </c>
      <c r="D62" s="1767">
        <v>81777.068169208709</v>
      </c>
      <c r="E62" s="1767">
        <v>78595.669658821804</v>
      </c>
      <c r="F62" s="1768">
        <v>85674.831340277291</v>
      </c>
      <c r="G62" s="1767">
        <v>87503.464073102208</v>
      </c>
      <c r="H62" s="1767">
        <v>100984.1850941399</v>
      </c>
      <c r="I62" s="1767">
        <v>96767.492776514104</v>
      </c>
      <c r="J62" s="1767">
        <v>91744.353274495006</v>
      </c>
      <c r="K62" s="1767">
        <v>91450.842155883802</v>
      </c>
      <c r="L62" s="1767">
        <v>88183.818899605962</v>
      </c>
      <c r="M62" s="1767">
        <v>67561.470458642492</v>
      </c>
      <c r="N62" s="1769">
        <v>67800.425433520199</v>
      </c>
    </row>
    <row r="63" spans="1:14">
      <c r="A63" s="1480" t="s">
        <v>900</v>
      </c>
      <c r="B63" s="1767">
        <v>36406.211220251804</v>
      </c>
      <c r="C63" s="1767">
        <v>39202.851809779902</v>
      </c>
      <c r="D63" s="1767">
        <v>40577.490589968198</v>
      </c>
      <c r="E63" s="1767">
        <v>44885.885249279403</v>
      </c>
      <c r="F63" s="1768">
        <v>51538.595720811201</v>
      </c>
      <c r="G63" s="1767">
        <v>48211.752242202099</v>
      </c>
      <c r="H63" s="1767">
        <v>43620.119413706299</v>
      </c>
      <c r="I63" s="1767">
        <v>58251.730725976107</v>
      </c>
      <c r="J63" s="1767">
        <v>45206.316669918997</v>
      </c>
      <c r="K63" s="1767">
        <v>43667.590721130204</v>
      </c>
      <c r="L63" s="1767">
        <v>45765.394706630985</v>
      </c>
      <c r="M63" s="1767">
        <v>42382.058102585303</v>
      </c>
      <c r="N63" s="1769">
        <v>53894.430315411199</v>
      </c>
    </row>
    <row r="64" spans="1:14">
      <c r="A64" s="1480" t="s">
        <v>901</v>
      </c>
      <c r="B64" s="1767">
        <v>0</v>
      </c>
      <c r="C64" s="1767">
        <v>0</v>
      </c>
      <c r="D64" s="1767">
        <v>0</v>
      </c>
      <c r="E64" s="1767">
        <v>0</v>
      </c>
      <c r="F64" s="1768">
        <v>0</v>
      </c>
      <c r="G64" s="1767">
        <v>0</v>
      </c>
      <c r="H64" s="1767">
        <v>0</v>
      </c>
      <c r="I64" s="1767">
        <v>0</v>
      </c>
      <c r="J64" s="1767">
        <v>0</v>
      </c>
      <c r="K64" s="1767">
        <v>0</v>
      </c>
      <c r="L64" s="1767">
        <v>0</v>
      </c>
      <c r="M64" s="1767">
        <v>0</v>
      </c>
      <c r="N64" s="1769">
        <v>0</v>
      </c>
    </row>
    <row r="65" spans="1:14">
      <c r="A65" s="1480" t="s">
        <v>924</v>
      </c>
      <c r="B65" s="1767">
        <v>0</v>
      </c>
      <c r="C65" s="1767">
        <v>0</v>
      </c>
      <c r="D65" s="1767">
        <v>0</v>
      </c>
      <c r="E65" s="1767">
        <v>0</v>
      </c>
      <c r="F65" s="1768">
        <v>0</v>
      </c>
      <c r="G65" s="1767">
        <v>0</v>
      </c>
      <c r="H65" s="1767">
        <v>0</v>
      </c>
      <c r="I65" s="1767">
        <v>0</v>
      </c>
      <c r="J65" s="1767">
        <v>0</v>
      </c>
      <c r="K65" s="1767">
        <v>0</v>
      </c>
      <c r="L65" s="1767">
        <v>0</v>
      </c>
      <c r="M65" s="1767">
        <v>0</v>
      </c>
      <c r="N65" s="1769">
        <v>0</v>
      </c>
    </row>
    <row r="66" spans="1:14">
      <c r="A66" s="1479" t="s">
        <v>925</v>
      </c>
      <c r="B66" s="1767">
        <v>0</v>
      </c>
      <c r="C66" s="1767">
        <v>0</v>
      </c>
      <c r="D66" s="1767">
        <v>0</v>
      </c>
      <c r="E66" s="1767">
        <v>0</v>
      </c>
      <c r="F66" s="1768">
        <v>0</v>
      </c>
      <c r="G66" s="1767">
        <v>0</v>
      </c>
      <c r="H66" s="1767">
        <v>0</v>
      </c>
      <c r="I66" s="1767">
        <v>0</v>
      </c>
      <c r="J66" s="1767">
        <v>0</v>
      </c>
      <c r="K66" s="1767">
        <v>0</v>
      </c>
      <c r="L66" s="1767">
        <v>0</v>
      </c>
      <c r="M66" s="1767">
        <v>0</v>
      </c>
      <c r="N66" s="1769">
        <v>0</v>
      </c>
    </row>
    <row r="67" spans="1:14">
      <c r="A67" s="1479" t="s">
        <v>904</v>
      </c>
      <c r="B67" s="1767">
        <v>0</v>
      </c>
      <c r="C67" s="1767">
        <v>0</v>
      </c>
      <c r="D67" s="1767">
        <v>0</v>
      </c>
      <c r="E67" s="1767">
        <v>0</v>
      </c>
      <c r="F67" s="1768">
        <v>0</v>
      </c>
      <c r="G67" s="1767">
        <v>0</v>
      </c>
      <c r="H67" s="1767">
        <v>0</v>
      </c>
      <c r="I67" s="1767">
        <v>0</v>
      </c>
      <c r="J67" s="1767">
        <v>0</v>
      </c>
      <c r="K67" s="1767">
        <v>0</v>
      </c>
      <c r="L67" s="1767">
        <v>0</v>
      </c>
      <c r="M67" s="1767">
        <v>0</v>
      </c>
      <c r="N67" s="1769">
        <v>0</v>
      </c>
    </row>
    <row r="68" spans="1:14">
      <c r="A68" s="1479" t="s">
        <v>1164</v>
      </c>
      <c r="B68" s="1767">
        <v>0</v>
      </c>
      <c r="C68" s="1767">
        <v>0</v>
      </c>
      <c r="D68" s="1767">
        <v>0</v>
      </c>
      <c r="E68" s="1767">
        <v>0</v>
      </c>
      <c r="F68" s="1768">
        <v>0</v>
      </c>
      <c r="G68" s="1767">
        <v>0</v>
      </c>
      <c r="H68" s="1767">
        <v>0</v>
      </c>
      <c r="I68" s="1767">
        <v>0</v>
      </c>
      <c r="J68" s="1767">
        <v>0</v>
      </c>
      <c r="K68" s="1767">
        <v>0</v>
      </c>
      <c r="L68" s="1767">
        <v>0</v>
      </c>
      <c r="M68" s="1767">
        <v>0</v>
      </c>
      <c r="N68" s="1769">
        <v>0</v>
      </c>
    </row>
    <row r="69" spans="1:14">
      <c r="A69" s="1484" t="s">
        <v>1165</v>
      </c>
      <c r="B69" s="1767">
        <v>28997.873452655505</v>
      </c>
      <c r="C69" s="1767">
        <v>27063.654483353501</v>
      </c>
      <c r="D69" s="1767">
        <v>25306.853195617321</v>
      </c>
      <c r="E69" s="1767">
        <v>26433.072809705391</v>
      </c>
      <c r="F69" s="1768">
        <v>29027.875104832503</v>
      </c>
      <c r="G69" s="1767">
        <v>29083.840699642104</v>
      </c>
      <c r="H69" s="1767">
        <v>39137.09342081326</v>
      </c>
      <c r="I69" s="1767">
        <v>37017.83989145176</v>
      </c>
      <c r="J69" s="1767">
        <v>34169.785695253013</v>
      </c>
      <c r="K69" s="1767">
        <v>29823.823883617155</v>
      </c>
      <c r="L69" s="1767">
        <v>27797.516631814229</v>
      </c>
      <c r="M69" s="1767">
        <v>25815.032633734929</v>
      </c>
      <c r="N69" s="1769">
        <v>27959.792359746993</v>
      </c>
    </row>
    <row r="70" spans="1:14">
      <c r="A70" s="1480" t="s">
        <v>693</v>
      </c>
      <c r="B70" s="1767">
        <v>11654.107422682011</v>
      </c>
      <c r="C70" s="1767">
        <v>11433.28739497372</v>
      </c>
      <c r="D70" s="1767">
        <v>9083.3090500793987</v>
      </c>
      <c r="E70" s="1767">
        <v>10555.663923454071</v>
      </c>
      <c r="F70" s="1768">
        <v>11775.91063049786</v>
      </c>
      <c r="G70" s="1767">
        <v>12978.371733998951</v>
      </c>
      <c r="H70" s="1767">
        <v>13101.58164925309</v>
      </c>
      <c r="I70" s="1767">
        <v>9971.8414650453306</v>
      </c>
      <c r="J70" s="1767">
        <v>9362.2141354034993</v>
      </c>
      <c r="K70" s="1767">
        <v>12402.741214540782</v>
      </c>
      <c r="L70" s="1767">
        <v>10501.257978394069</v>
      </c>
      <c r="M70" s="1767">
        <v>9188.9738828990594</v>
      </c>
      <c r="N70" s="1769">
        <v>10814.38246152857</v>
      </c>
    </row>
    <row r="71" spans="1:14">
      <c r="A71" s="1480" t="s">
        <v>907</v>
      </c>
      <c r="B71" s="1767">
        <v>5706.5791701906701</v>
      </c>
      <c r="C71" s="1767">
        <v>5686.8597760879093</v>
      </c>
      <c r="D71" s="1767">
        <v>6067.5978412733493</v>
      </c>
      <c r="E71" s="1767">
        <v>5699.9219909479598</v>
      </c>
      <c r="F71" s="1768">
        <v>6726.5691791763702</v>
      </c>
      <c r="G71" s="1767">
        <v>6535.7948297469593</v>
      </c>
      <c r="H71" s="1767">
        <v>8659.0876130690194</v>
      </c>
      <c r="I71" s="1767">
        <v>9003.1190655094488</v>
      </c>
      <c r="J71" s="1767">
        <v>8416.7101146491113</v>
      </c>
      <c r="K71" s="1767">
        <v>7399.48167000371</v>
      </c>
      <c r="L71" s="1767">
        <v>7340.6381324608519</v>
      </c>
      <c r="M71" s="1767">
        <v>6769.9848732487699</v>
      </c>
      <c r="N71" s="1769">
        <v>7194.2546840754203</v>
      </c>
    </row>
    <row r="72" spans="1:14">
      <c r="A72" s="1480" t="s">
        <v>909</v>
      </c>
      <c r="B72" s="1767">
        <v>3125.3886659153004</v>
      </c>
      <c r="C72" s="1767">
        <v>2029.7151087052998</v>
      </c>
      <c r="D72" s="1767">
        <v>1921.2864465953</v>
      </c>
      <c r="E72" s="1767">
        <v>2077.4414766099999</v>
      </c>
      <c r="F72" s="1768">
        <v>2216.5182317053</v>
      </c>
      <c r="G72" s="1767">
        <v>1945.5028319653002</v>
      </c>
      <c r="H72" s="1767">
        <v>2241.6198407053002</v>
      </c>
      <c r="I72" s="1767">
        <v>0</v>
      </c>
      <c r="J72" s="1767">
        <v>0</v>
      </c>
      <c r="K72" s="1767">
        <v>0</v>
      </c>
      <c r="L72" s="1767">
        <v>0</v>
      </c>
      <c r="M72" s="1767">
        <v>0</v>
      </c>
      <c r="N72" s="1769">
        <v>0</v>
      </c>
    </row>
    <row r="73" spans="1:14">
      <c r="A73" s="1480" t="s">
        <v>908</v>
      </c>
      <c r="B73" s="1767"/>
      <c r="C73" s="1767"/>
      <c r="D73" s="1767"/>
      <c r="E73" s="1767"/>
      <c r="F73" s="1768"/>
      <c r="G73" s="1767"/>
      <c r="H73" s="1767"/>
      <c r="I73" s="1767">
        <v>2445.2923604553002</v>
      </c>
      <c r="J73" s="1767">
        <v>1810.0058633253</v>
      </c>
      <c r="K73" s="1767">
        <v>2213.3608691753002</v>
      </c>
      <c r="L73" s="1767">
        <v>2356.0834422549897</v>
      </c>
      <c r="M73" s="1767">
        <v>2356.7478313052998</v>
      </c>
      <c r="N73" s="1769">
        <v>2209.9030576753003</v>
      </c>
    </row>
    <row r="74" spans="1:14">
      <c r="A74" s="1480" t="s">
        <v>312</v>
      </c>
      <c r="B74" s="1767">
        <v>0</v>
      </c>
      <c r="C74" s="1767">
        <v>0</v>
      </c>
      <c r="D74" s="1767">
        <v>0</v>
      </c>
      <c r="E74" s="1767">
        <v>0</v>
      </c>
      <c r="F74" s="1768">
        <v>0</v>
      </c>
      <c r="G74" s="1767">
        <v>0</v>
      </c>
      <c r="H74" s="1767">
        <v>0</v>
      </c>
      <c r="I74" s="1767">
        <v>0</v>
      </c>
      <c r="J74" s="1767">
        <v>0</v>
      </c>
      <c r="K74" s="1767">
        <v>0</v>
      </c>
      <c r="L74" s="1767">
        <v>0</v>
      </c>
      <c r="M74" s="1767">
        <v>0</v>
      </c>
      <c r="N74" s="1769">
        <v>0</v>
      </c>
    </row>
    <row r="75" spans="1:14">
      <c r="A75" s="1480" t="s">
        <v>910</v>
      </c>
      <c r="B75" s="1767">
        <v>1035.53146396747</v>
      </c>
      <c r="C75" s="1767">
        <v>951.55637905465301</v>
      </c>
      <c r="D75" s="1767">
        <v>973.90353491465305</v>
      </c>
      <c r="E75" s="1767">
        <v>1209.93152038465</v>
      </c>
      <c r="F75" s="1768">
        <v>1157.7255782946499</v>
      </c>
      <c r="G75" s="1767">
        <v>952.44020003993205</v>
      </c>
      <c r="H75" s="1767">
        <v>815.36766710465304</v>
      </c>
      <c r="I75" s="1767">
        <v>992.514161339932</v>
      </c>
      <c r="J75" s="1767">
        <v>853.87837420826497</v>
      </c>
      <c r="K75" s="1767">
        <v>938.02312682271008</v>
      </c>
      <c r="L75" s="1767">
        <v>1034.0807022983302</v>
      </c>
      <c r="M75" s="1767">
        <v>1226.47887288838</v>
      </c>
      <c r="N75" s="1769">
        <v>1143.1904023479801</v>
      </c>
    </row>
    <row r="76" spans="1:14">
      <c r="A76" s="1480" t="s">
        <v>911</v>
      </c>
      <c r="B76" s="1767">
        <v>0</v>
      </c>
      <c r="C76" s="1767">
        <v>0</v>
      </c>
      <c r="D76" s="1767">
        <v>0</v>
      </c>
      <c r="E76" s="1767">
        <v>0</v>
      </c>
      <c r="F76" s="1768">
        <v>0</v>
      </c>
      <c r="G76" s="1767">
        <v>0</v>
      </c>
      <c r="H76" s="1767">
        <v>0</v>
      </c>
      <c r="I76" s="1767">
        <v>0</v>
      </c>
      <c r="J76" s="1767">
        <v>0</v>
      </c>
      <c r="K76" s="1767">
        <v>0</v>
      </c>
      <c r="L76" s="1767">
        <v>0</v>
      </c>
      <c r="M76" s="1767">
        <v>0</v>
      </c>
      <c r="N76" s="1769">
        <v>0</v>
      </c>
    </row>
    <row r="77" spans="1:14">
      <c r="A77" s="1480" t="s">
        <v>912</v>
      </c>
      <c r="B77" s="1767">
        <v>0</v>
      </c>
      <c r="C77" s="1767">
        <v>0</v>
      </c>
      <c r="D77" s="1767">
        <v>0</v>
      </c>
      <c r="E77" s="1767">
        <v>0</v>
      </c>
      <c r="F77" s="1768">
        <v>0</v>
      </c>
      <c r="G77" s="1767">
        <v>0</v>
      </c>
      <c r="H77" s="1767">
        <v>0</v>
      </c>
      <c r="I77" s="1767">
        <v>0</v>
      </c>
      <c r="J77" s="1767">
        <v>0</v>
      </c>
      <c r="K77" s="1767">
        <v>0</v>
      </c>
      <c r="L77" s="1767">
        <v>0</v>
      </c>
      <c r="M77" s="1767">
        <v>0</v>
      </c>
      <c r="N77" s="1769">
        <v>0</v>
      </c>
    </row>
    <row r="78" spans="1:14">
      <c r="A78" s="1480" t="s">
        <v>913</v>
      </c>
      <c r="B78" s="1767">
        <v>7476.2667299000595</v>
      </c>
      <c r="C78" s="1767">
        <v>6962.2358245319192</v>
      </c>
      <c r="D78" s="1767">
        <v>7260.7563227546207</v>
      </c>
      <c r="E78" s="1767">
        <v>6890.1138983087103</v>
      </c>
      <c r="F78" s="1768">
        <v>7151.1514851583215</v>
      </c>
      <c r="G78" s="1767">
        <v>6671.7311038909584</v>
      </c>
      <c r="H78" s="1767">
        <v>14319.4366506812</v>
      </c>
      <c r="I78" s="1767">
        <v>14605.072839101751</v>
      </c>
      <c r="J78" s="1767">
        <v>13726.977207666836</v>
      </c>
      <c r="K78" s="1767">
        <v>6870.2170030746502</v>
      </c>
      <c r="L78" s="1767">
        <v>6565.4563764059894</v>
      </c>
      <c r="M78" s="1767">
        <v>6272.8471733934211</v>
      </c>
      <c r="N78" s="1769">
        <v>6598.0617541197225</v>
      </c>
    </row>
    <row r="79" spans="1:14">
      <c r="A79" s="1480" t="s">
        <v>914</v>
      </c>
      <c r="B79" s="1767">
        <v>0</v>
      </c>
      <c r="C79" s="1767">
        <v>0</v>
      </c>
      <c r="D79" s="1767">
        <v>0</v>
      </c>
      <c r="E79" s="1767">
        <v>0</v>
      </c>
      <c r="F79" s="1768">
        <v>0</v>
      </c>
      <c r="G79" s="1767">
        <v>0</v>
      </c>
      <c r="H79" s="1767">
        <v>0</v>
      </c>
      <c r="I79" s="1767">
        <v>0</v>
      </c>
      <c r="J79" s="1767">
        <v>0</v>
      </c>
      <c r="K79" s="1767">
        <v>0</v>
      </c>
      <c r="L79" s="1767">
        <v>0</v>
      </c>
      <c r="M79" s="1767">
        <v>0</v>
      </c>
      <c r="N79" s="1769">
        <v>0</v>
      </c>
    </row>
    <row r="80" spans="1:14">
      <c r="A80" s="1480" t="s">
        <v>915</v>
      </c>
      <c r="B80" s="1767">
        <v>0</v>
      </c>
      <c r="C80" s="1767">
        <v>0</v>
      </c>
      <c r="D80" s="1767">
        <v>0</v>
      </c>
      <c r="E80" s="1767">
        <v>0</v>
      </c>
      <c r="F80" s="1768">
        <v>0</v>
      </c>
      <c r="G80" s="1767">
        <v>0</v>
      </c>
      <c r="H80" s="1767">
        <v>0</v>
      </c>
      <c r="I80" s="1767">
        <v>0</v>
      </c>
      <c r="J80" s="1767">
        <v>0</v>
      </c>
      <c r="K80" s="1767">
        <v>0</v>
      </c>
      <c r="L80" s="1767">
        <v>0</v>
      </c>
      <c r="M80" s="1767">
        <v>0</v>
      </c>
      <c r="N80" s="1769">
        <v>0</v>
      </c>
    </row>
    <row r="81" spans="1:15">
      <c r="A81" s="1479"/>
      <c r="B81" s="1767"/>
      <c r="C81" s="1767"/>
      <c r="D81" s="1767"/>
      <c r="E81" s="1767"/>
      <c r="F81" s="1768"/>
      <c r="G81" s="1767"/>
      <c r="H81" s="1767"/>
      <c r="I81" s="1767"/>
      <c r="J81" s="1767">
        <v>0</v>
      </c>
      <c r="K81" s="1767">
        <v>0</v>
      </c>
      <c r="L81" s="1767">
        <v>0</v>
      </c>
      <c r="M81" s="1767"/>
      <c r="N81" s="1769"/>
      <c r="O81" s="1022"/>
    </row>
    <row r="82" spans="1:15" s="1022" customFormat="1">
      <c r="A82" s="1489" t="s">
        <v>916</v>
      </c>
      <c r="B82" s="1764">
        <v>436756.00875302928</v>
      </c>
      <c r="C82" s="1764">
        <v>442296.14084513736</v>
      </c>
      <c r="D82" s="1764">
        <v>465875.52061486669</v>
      </c>
      <c r="E82" s="1764">
        <v>455183.15023326071</v>
      </c>
      <c r="F82" s="1765">
        <v>484747.24283218506</v>
      </c>
      <c r="G82" s="1764">
        <v>472658.3901226141</v>
      </c>
      <c r="H82" s="1764">
        <v>526903.54021391738</v>
      </c>
      <c r="I82" s="1764">
        <v>535147.59053267562</v>
      </c>
      <c r="J82" s="1764">
        <v>500756.17688849953</v>
      </c>
      <c r="K82" s="1764">
        <v>500987.26198740996</v>
      </c>
      <c r="L82" s="1764">
        <v>502381.14887930348</v>
      </c>
      <c r="M82" s="1764">
        <v>462651.14909218904</v>
      </c>
      <c r="N82" s="1766">
        <v>512494.08871800313</v>
      </c>
      <c r="O82"/>
    </row>
    <row r="83" spans="1:15" ht="13.5" thickBot="1">
      <c r="A83" s="1493" t="s">
        <v>677</v>
      </c>
      <c r="B83" s="1764">
        <v>0</v>
      </c>
      <c r="C83" s="1764">
        <v>0</v>
      </c>
      <c r="D83" s="1764">
        <v>0</v>
      </c>
      <c r="E83" s="1764">
        <v>0</v>
      </c>
      <c r="F83" s="1765">
        <v>0</v>
      </c>
      <c r="G83" s="1764">
        <v>0</v>
      </c>
      <c r="H83" s="1770">
        <v>0</v>
      </c>
      <c r="I83" s="1770">
        <v>0</v>
      </c>
      <c r="J83" s="1770">
        <v>0</v>
      </c>
      <c r="K83" s="2073">
        <v>0</v>
      </c>
      <c r="L83" s="2073">
        <v>0</v>
      </c>
      <c r="M83" s="2073">
        <v>0</v>
      </c>
      <c r="N83" s="2074">
        <v>0</v>
      </c>
    </row>
    <row r="84" spans="1:15">
      <c r="A84" t="s">
        <v>314</v>
      </c>
      <c r="B84" s="1510"/>
      <c r="C84" s="1510"/>
      <c r="D84" s="1510"/>
      <c r="E84" s="1510"/>
      <c r="F84" s="1510"/>
      <c r="G84" s="1510"/>
      <c r="H84" s="1511"/>
    </row>
  </sheetData>
  <hyperlinks>
    <hyperlink ref="A1" location="Menu!A1" display="Return to Menu"/>
  </hyperlinks>
  <pageMargins left="0.7" right="0.7" top="0.75" bottom="0.75" header="0.3" footer="0.3"/>
  <pageSetup paperSize="9" scale="42"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
  <sheetViews>
    <sheetView view="pageBreakPreview" zoomScaleNormal="100" zoomScaleSheetLayoutView="100" workbookViewId="0">
      <pane xSplit="1" ySplit="3" topLeftCell="B4" activePane="bottomRight" state="frozen"/>
      <selection activeCell="E24" sqref="E24"/>
      <selection pane="topRight" activeCell="E24" sqref="E24"/>
      <selection pane="bottomLeft" activeCell="E24" sqref="E24"/>
      <selection pane="bottomRight"/>
    </sheetView>
  </sheetViews>
  <sheetFormatPr defaultRowHeight="12.75"/>
  <cols>
    <col min="1" max="1" width="50.42578125" style="1486" customWidth="1"/>
    <col min="2" max="8" width="10.85546875" style="1486" bestFit="1" customWidth="1"/>
    <col min="9" max="10" width="11" style="1486" customWidth="1"/>
    <col min="11" max="11" width="11.5703125" style="1486" customWidth="1"/>
    <col min="12" max="12" width="10.42578125" style="1486" customWidth="1"/>
    <col min="13" max="13" width="10.85546875" style="1486" customWidth="1"/>
    <col min="14" max="14" width="11.5703125" style="1486" customWidth="1"/>
    <col min="15" max="16384" width="9.140625" style="1486"/>
  </cols>
  <sheetData>
    <row r="1" spans="1:14" ht="25.5">
      <c r="A1" s="883" t="s">
        <v>313</v>
      </c>
      <c r="B1" s="1494"/>
      <c r="C1" s="1494"/>
      <c r="D1" s="1494"/>
      <c r="E1" s="1494"/>
      <c r="F1" s="1494"/>
      <c r="G1" s="1494"/>
    </row>
    <row r="2" spans="1:14" ht="36.75" thickBot="1">
      <c r="A2" s="1169" t="s">
        <v>1216</v>
      </c>
      <c r="B2" s="1494"/>
      <c r="C2" s="1494"/>
      <c r="D2" s="1494"/>
      <c r="E2" s="1494"/>
      <c r="F2" s="1471"/>
      <c r="G2" s="1471"/>
    </row>
    <row r="3" spans="1:14">
      <c r="A3" s="1496"/>
      <c r="B3" s="1498">
        <v>43361</v>
      </c>
      <c r="C3" s="1498">
        <v>43391</v>
      </c>
      <c r="D3" s="1498">
        <v>43422</v>
      </c>
      <c r="E3" s="1498">
        <v>43452</v>
      </c>
      <c r="F3" s="1512">
        <v>43483</v>
      </c>
      <c r="G3" s="1498">
        <v>43514</v>
      </c>
      <c r="H3" s="1498">
        <v>43542</v>
      </c>
      <c r="I3" s="1498">
        <v>43573</v>
      </c>
      <c r="J3" s="1498">
        <v>43603</v>
      </c>
      <c r="K3" s="1498">
        <v>43634</v>
      </c>
      <c r="L3" s="1498">
        <v>43664</v>
      </c>
      <c r="M3" s="1498">
        <v>43695</v>
      </c>
      <c r="N3" s="1499">
        <v>43726</v>
      </c>
    </row>
    <row r="4" spans="1:14">
      <c r="A4" s="1478" t="s">
        <v>1166</v>
      </c>
      <c r="B4" s="1764">
        <v>37136.445850897609</v>
      </c>
      <c r="C4" s="1764">
        <v>37070.5407934955</v>
      </c>
      <c r="D4" s="1764">
        <v>42024.175746661</v>
      </c>
      <c r="E4" s="1764">
        <v>44089.060402777803</v>
      </c>
      <c r="F4" s="1765">
        <v>48929.451148173597</v>
      </c>
      <c r="G4" s="1764">
        <v>46480.894275497696</v>
      </c>
      <c r="H4" s="1764">
        <v>47626.6310399746</v>
      </c>
      <c r="I4" s="1764">
        <v>50913.1014958171</v>
      </c>
      <c r="J4" s="1764">
        <v>46267.949359325205</v>
      </c>
      <c r="K4" s="1764">
        <v>48174.478585152901</v>
      </c>
      <c r="L4" s="1764">
        <v>57246.423922328599</v>
      </c>
      <c r="M4" s="1764">
        <v>43178.901522128202</v>
      </c>
      <c r="N4" s="1766">
        <v>44712.151871566697</v>
      </c>
    </row>
    <row r="5" spans="1:14">
      <c r="A5" s="1479" t="s">
        <v>930</v>
      </c>
      <c r="B5" s="1767">
        <v>37136.445850897609</v>
      </c>
      <c r="C5" s="1767">
        <v>37070.5407934955</v>
      </c>
      <c r="D5" s="1767">
        <v>42024.175746661</v>
      </c>
      <c r="E5" s="1767">
        <v>44089.060402777803</v>
      </c>
      <c r="F5" s="1768">
        <v>48929.451148173597</v>
      </c>
      <c r="G5" s="1767">
        <v>46480.894275497696</v>
      </c>
      <c r="H5" s="1767">
        <v>47626.6310399746</v>
      </c>
      <c r="I5" s="1767">
        <v>50913.1014958171</v>
      </c>
      <c r="J5" s="1767">
        <v>46267.949359325205</v>
      </c>
      <c r="K5" s="1767">
        <v>48174.478585152901</v>
      </c>
      <c r="L5" s="1767">
        <v>57246.423922328599</v>
      </c>
      <c r="M5" s="1767">
        <v>43178.901522128202</v>
      </c>
      <c r="N5" s="1769">
        <v>44712.151871566697</v>
      </c>
    </row>
    <row r="6" spans="1:14">
      <c r="A6" s="1479" t="s">
        <v>1167</v>
      </c>
      <c r="B6" s="1767">
        <v>0</v>
      </c>
      <c r="C6" s="1767">
        <v>0</v>
      </c>
      <c r="D6" s="1767">
        <v>0</v>
      </c>
      <c r="E6" s="1767">
        <v>0</v>
      </c>
      <c r="F6" s="1768">
        <v>0</v>
      </c>
      <c r="G6" s="1767">
        <v>0</v>
      </c>
      <c r="H6" s="1767">
        <v>0</v>
      </c>
      <c r="I6" s="1767">
        <v>0</v>
      </c>
      <c r="J6" s="1767">
        <v>0</v>
      </c>
      <c r="K6" s="1767">
        <v>0</v>
      </c>
      <c r="L6" s="1767">
        <v>0</v>
      </c>
      <c r="M6" s="1767">
        <v>0</v>
      </c>
      <c r="N6" s="1769">
        <v>0</v>
      </c>
    </row>
    <row r="7" spans="1:14">
      <c r="A7" s="1479" t="s">
        <v>935</v>
      </c>
      <c r="B7" s="1767">
        <v>0</v>
      </c>
      <c r="C7" s="1767">
        <v>0</v>
      </c>
      <c r="D7" s="1767">
        <v>0</v>
      </c>
      <c r="E7" s="1767">
        <v>0</v>
      </c>
      <c r="F7" s="1768">
        <v>0</v>
      </c>
      <c r="G7" s="1767">
        <v>0</v>
      </c>
      <c r="H7" s="1767">
        <v>0</v>
      </c>
      <c r="I7" s="1767">
        <v>0</v>
      </c>
      <c r="J7" s="1767">
        <v>0</v>
      </c>
      <c r="K7" s="1767">
        <v>0</v>
      </c>
      <c r="L7" s="1767">
        <v>0</v>
      </c>
      <c r="M7" s="1767">
        <v>0</v>
      </c>
      <c r="N7" s="1769">
        <v>0</v>
      </c>
    </row>
    <row r="8" spans="1:14">
      <c r="A8" s="1488"/>
      <c r="B8" s="1767"/>
      <c r="C8" s="1767"/>
      <c r="D8" s="1767"/>
      <c r="E8" s="1767"/>
      <c r="F8" s="1768"/>
      <c r="G8" s="1767"/>
      <c r="H8" s="1767"/>
      <c r="I8" s="1767"/>
      <c r="J8" s="1767"/>
      <c r="K8" s="1767"/>
      <c r="L8" s="1767"/>
      <c r="M8" s="1767"/>
      <c r="N8" s="1769"/>
    </row>
    <row r="9" spans="1:14">
      <c r="A9" s="1478" t="s">
        <v>1168</v>
      </c>
      <c r="B9" s="1764">
        <v>154945.96578598351</v>
      </c>
      <c r="C9" s="1764">
        <v>163496.55651416566</v>
      </c>
      <c r="D9" s="1764">
        <v>169585.53450810772</v>
      </c>
      <c r="E9" s="1764">
        <v>157632.78213430886</v>
      </c>
      <c r="F9" s="1765">
        <v>171860.24490672367</v>
      </c>
      <c r="G9" s="1764">
        <v>170275.20820128641</v>
      </c>
      <c r="H9" s="1764">
        <v>185266.83624341595</v>
      </c>
      <c r="I9" s="1764">
        <v>191620.20704036878</v>
      </c>
      <c r="J9" s="1764">
        <v>175718.16849670507</v>
      </c>
      <c r="K9" s="1764">
        <v>182787.27159637958</v>
      </c>
      <c r="L9" s="1764">
        <v>173401.58011424786</v>
      </c>
      <c r="M9" s="1764">
        <v>159154.86482655397</v>
      </c>
      <c r="N9" s="1766">
        <v>179320.03919333281</v>
      </c>
    </row>
    <row r="10" spans="1:14">
      <c r="A10" s="1479" t="s">
        <v>937</v>
      </c>
      <c r="B10" s="1767">
        <v>68258.305071132403</v>
      </c>
      <c r="C10" s="1767">
        <v>75445.3111010094</v>
      </c>
      <c r="D10" s="1767">
        <v>82961.866037050597</v>
      </c>
      <c r="E10" s="1767">
        <v>75879.317003997494</v>
      </c>
      <c r="F10" s="1768">
        <v>84612.739834921289</v>
      </c>
      <c r="G10" s="1767">
        <v>82869.234274793896</v>
      </c>
      <c r="H10" s="1767">
        <v>97653.059731268499</v>
      </c>
      <c r="I10" s="1767">
        <v>100929.930217416</v>
      </c>
      <c r="J10" s="1767">
        <v>84960.492478248809</v>
      </c>
      <c r="K10" s="1767">
        <v>88181.060208311494</v>
      </c>
      <c r="L10" s="1767">
        <v>82829.889989183284</v>
      </c>
      <c r="M10" s="1767">
        <v>70400.894179915587</v>
      </c>
      <c r="N10" s="1769">
        <v>83921.638846309696</v>
      </c>
    </row>
    <row r="11" spans="1:14">
      <c r="A11" s="1480" t="s">
        <v>1169</v>
      </c>
      <c r="B11" s="1767">
        <v>68258.305071132403</v>
      </c>
      <c r="C11" s="1767">
        <v>75445.3111010094</v>
      </c>
      <c r="D11" s="1767">
        <v>82961.866037050597</v>
      </c>
      <c r="E11" s="1767">
        <v>75879.317003997494</v>
      </c>
      <c r="F11" s="1768">
        <v>84612.739834921289</v>
      </c>
      <c r="G11" s="1767">
        <v>82869.234274793896</v>
      </c>
      <c r="H11" s="1767">
        <v>97653.059731268499</v>
      </c>
      <c r="I11" s="1767">
        <v>100929.930217416</v>
      </c>
      <c r="J11" s="1767">
        <v>84960.492478248809</v>
      </c>
      <c r="K11" s="1767">
        <v>88181.060208311494</v>
      </c>
      <c r="L11" s="1767">
        <v>82829.889989183284</v>
      </c>
      <c r="M11" s="1767">
        <v>70400.894179915587</v>
      </c>
      <c r="N11" s="1769">
        <v>83921.638846309696</v>
      </c>
    </row>
    <row r="12" spans="1:14">
      <c r="A12" s="1480" t="s">
        <v>1170</v>
      </c>
      <c r="B12" s="1767">
        <v>0</v>
      </c>
      <c r="C12" s="1767">
        <v>0</v>
      </c>
      <c r="D12" s="1767">
        <v>0</v>
      </c>
      <c r="E12" s="1767">
        <v>0</v>
      </c>
      <c r="F12" s="1768">
        <v>0</v>
      </c>
      <c r="G12" s="1767">
        <v>0</v>
      </c>
      <c r="H12" s="1767">
        <v>0</v>
      </c>
      <c r="I12" s="1767">
        <v>0</v>
      </c>
      <c r="J12" s="1767">
        <v>0</v>
      </c>
      <c r="K12" s="1767">
        <v>0</v>
      </c>
      <c r="L12" s="1767">
        <v>0</v>
      </c>
      <c r="M12" s="1767">
        <v>0</v>
      </c>
      <c r="N12" s="1769">
        <v>0</v>
      </c>
    </row>
    <row r="13" spans="1:14">
      <c r="A13" s="1480" t="s">
        <v>1171</v>
      </c>
      <c r="B13" s="1767">
        <v>0</v>
      </c>
      <c r="C13" s="1767">
        <v>0</v>
      </c>
      <c r="D13" s="1767">
        <v>0</v>
      </c>
      <c r="E13" s="1767">
        <v>0</v>
      </c>
      <c r="F13" s="1768">
        <v>0</v>
      </c>
      <c r="G13" s="1767">
        <v>0</v>
      </c>
      <c r="H13" s="1767">
        <v>0</v>
      </c>
      <c r="I13" s="1767">
        <v>0</v>
      </c>
      <c r="J13" s="1767">
        <v>0</v>
      </c>
      <c r="K13" s="1767">
        <v>0</v>
      </c>
      <c r="L13" s="1767">
        <v>0</v>
      </c>
      <c r="M13" s="1767">
        <v>0</v>
      </c>
      <c r="N13" s="1769">
        <v>0</v>
      </c>
    </row>
    <row r="14" spans="1:14">
      <c r="A14" s="1479" t="s">
        <v>938</v>
      </c>
      <c r="B14" s="1767">
        <v>86687.660714851139</v>
      </c>
      <c r="C14" s="1767">
        <v>88051.24541315627</v>
      </c>
      <c r="D14" s="1767">
        <v>86623.668471057128</v>
      </c>
      <c r="E14" s="1767">
        <v>81753.465130311364</v>
      </c>
      <c r="F14" s="1768">
        <v>87247.50507180237</v>
      </c>
      <c r="G14" s="1767">
        <v>87405.973926492501</v>
      </c>
      <c r="H14" s="1767">
        <v>87613.77651214748</v>
      </c>
      <c r="I14" s="1767">
        <v>90690.276822952757</v>
      </c>
      <c r="J14" s="1767">
        <v>90757.676018456274</v>
      </c>
      <c r="K14" s="1767">
        <v>94606.211388068084</v>
      </c>
      <c r="L14" s="1767">
        <v>90571.69012506459</v>
      </c>
      <c r="M14" s="1767">
        <v>88753.97064663838</v>
      </c>
      <c r="N14" s="1769">
        <v>95398.400347023096</v>
      </c>
    </row>
    <row r="15" spans="1:14">
      <c r="A15" s="1480" t="s">
        <v>1172</v>
      </c>
      <c r="B15" s="1767">
        <v>86687.660714851139</v>
      </c>
      <c r="C15" s="1767">
        <v>88051.24541315627</v>
      </c>
      <c r="D15" s="1767">
        <v>86623.668471057128</v>
      </c>
      <c r="E15" s="1767">
        <v>81753.465130311364</v>
      </c>
      <c r="F15" s="1768">
        <v>87247.50507180237</v>
      </c>
      <c r="G15" s="1767">
        <v>87405.973926492501</v>
      </c>
      <c r="H15" s="1767">
        <v>87613.77651214748</v>
      </c>
      <c r="I15" s="1767">
        <v>90690.276822952757</v>
      </c>
      <c r="J15" s="1767">
        <v>90757.676018456274</v>
      </c>
      <c r="K15" s="1767">
        <v>94606.211388068084</v>
      </c>
      <c r="L15" s="1767">
        <v>90571.69012506459</v>
      </c>
      <c r="M15" s="1767">
        <v>88753.97064663838</v>
      </c>
      <c r="N15" s="1769">
        <v>95398.400347023096</v>
      </c>
    </row>
    <row r="16" spans="1:14">
      <c r="A16" s="1480" t="s">
        <v>1173</v>
      </c>
      <c r="B16" s="1767">
        <v>0</v>
      </c>
      <c r="C16" s="1767">
        <v>0</v>
      </c>
      <c r="D16" s="1767">
        <v>0</v>
      </c>
      <c r="E16" s="1767">
        <v>0</v>
      </c>
      <c r="F16" s="1768">
        <v>0</v>
      </c>
      <c r="G16" s="1767">
        <v>0</v>
      </c>
      <c r="H16" s="1767">
        <v>0</v>
      </c>
      <c r="I16" s="1767">
        <v>0</v>
      </c>
      <c r="J16" s="1767">
        <v>0</v>
      </c>
      <c r="K16" s="1767">
        <v>0</v>
      </c>
      <c r="L16" s="1767">
        <v>0</v>
      </c>
      <c r="M16" s="1767">
        <v>0</v>
      </c>
      <c r="N16" s="1769">
        <v>0</v>
      </c>
    </row>
    <row r="17" spans="1:14">
      <c r="A17" s="1480" t="s">
        <v>1174</v>
      </c>
      <c r="B17" s="1767">
        <v>0</v>
      </c>
      <c r="C17" s="1767">
        <v>0</v>
      </c>
      <c r="D17" s="1767">
        <v>0</v>
      </c>
      <c r="E17" s="1767">
        <v>0</v>
      </c>
      <c r="F17" s="1768">
        <v>0</v>
      </c>
      <c r="G17" s="1767">
        <v>0</v>
      </c>
      <c r="H17" s="1767">
        <v>0</v>
      </c>
      <c r="I17" s="1767">
        <v>0</v>
      </c>
      <c r="J17" s="1767">
        <v>0</v>
      </c>
      <c r="K17" s="1767">
        <v>0</v>
      </c>
      <c r="L17" s="1767">
        <v>0</v>
      </c>
      <c r="M17" s="1767">
        <v>0</v>
      </c>
      <c r="N17" s="1769">
        <v>0</v>
      </c>
    </row>
    <row r="18" spans="1:14">
      <c r="A18" s="1484"/>
      <c r="B18" s="1767"/>
      <c r="C18" s="1767"/>
      <c r="D18" s="1767"/>
      <c r="E18" s="1767"/>
      <c r="F18" s="1768"/>
      <c r="G18" s="1767"/>
      <c r="H18" s="1767"/>
      <c r="I18" s="1767"/>
      <c r="J18" s="1767"/>
      <c r="K18" s="1767"/>
      <c r="L18" s="1767"/>
      <c r="M18" s="1767"/>
      <c r="N18" s="1769"/>
    </row>
    <row r="19" spans="1:14">
      <c r="A19" s="1479" t="s">
        <v>1175</v>
      </c>
      <c r="B19" s="1767">
        <v>0</v>
      </c>
      <c r="C19" s="1767">
        <v>0</v>
      </c>
      <c r="D19" s="1767">
        <v>0</v>
      </c>
      <c r="E19" s="1767">
        <v>0</v>
      </c>
      <c r="F19" s="1768">
        <v>0</v>
      </c>
      <c r="G19" s="1767">
        <v>0</v>
      </c>
      <c r="H19" s="1767">
        <v>0</v>
      </c>
      <c r="I19" s="1767">
        <v>0</v>
      </c>
      <c r="J19" s="1767">
        <v>0</v>
      </c>
      <c r="K19" s="1767">
        <v>0</v>
      </c>
      <c r="L19" s="1767">
        <v>0</v>
      </c>
      <c r="M19" s="1767">
        <v>0</v>
      </c>
      <c r="N19" s="1769">
        <v>0</v>
      </c>
    </row>
    <row r="20" spans="1:14">
      <c r="A20" s="1480" t="s">
        <v>1176</v>
      </c>
      <c r="B20" s="1767">
        <v>0</v>
      </c>
      <c r="C20" s="1767">
        <v>0</v>
      </c>
      <c r="D20" s="1767">
        <v>0</v>
      </c>
      <c r="E20" s="1767">
        <v>0</v>
      </c>
      <c r="F20" s="1768">
        <v>0</v>
      </c>
      <c r="G20" s="1767">
        <v>0</v>
      </c>
      <c r="H20" s="1767">
        <v>0</v>
      </c>
      <c r="I20" s="1767">
        <v>0</v>
      </c>
      <c r="J20" s="1767">
        <v>0</v>
      </c>
      <c r="K20" s="1767">
        <v>0</v>
      </c>
      <c r="L20" s="1767">
        <v>0</v>
      </c>
      <c r="M20" s="1767">
        <v>0</v>
      </c>
      <c r="N20" s="1769">
        <v>0</v>
      </c>
    </row>
    <row r="21" spans="1:14">
      <c r="A21" s="1480" t="s">
        <v>1177</v>
      </c>
      <c r="B21" s="1767">
        <v>0</v>
      </c>
      <c r="C21" s="1767">
        <v>0</v>
      </c>
      <c r="D21" s="1767">
        <v>0</v>
      </c>
      <c r="E21" s="1767">
        <v>0</v>
      </c>
      <c r="F21" s="1768">
        <v>0</v>
      </c>
      <c r="G21" s="1767">
        <v>0</v>
      </c>
      <c r="H21" s="1767">
        <v>0</v>
      </c>
      <c r="I21" s="1767">
        <v>0</v>
      </c>
      <c r="J21" s="1767">
        <v>0</v>
      </c>
      <c r="K21" s="1767">
        <v>0</v>
      </c>
      <c r="L21" s="1767">
        <v>0</v>
      </c>
      <c r="M21" s="1767">
        <v>0</v>
      </c>
      <c r="N21" s="1769">
        <v>0</v>
      </c>
    </row>
    <row r="22" spans="1:14">
      <c r="A22" s="1480" t="s">
        <v>1178</v>
      </c>
      <c r="B22" s="1767">
        <v>0</v>
      </c>
      <c r="C22" s="1767">
        <v>0</v>
      </c>
      <c r="D22" s="1767">
        <v>0</v>
      </c>
      <c r="E22" s="1767">
        <v>0</v>
      </c>
      <c r="F22" s="1768">
        <v>0</v>
      </c>
      <c r="G22" s="1767">
        <v>0</v>
      </c>
      <c r="H22" s="1767">
        <v>0</v>
      </c>
      <c r="I22" s="1767">
        <v>0</v>
      </c>
      <c r="J22" s="1767">
        <v>0</v>
      </c>
      <c r="K22" s="1767">
        <v>0</v>
      </c>
      <c r="L22" s="1767">
        <v>0</v>
      </c>
      <c r="M22" s="1767">
        <v>0</v>
      </c>
      <c r="N22" s="1769">
        <v>0</v>
      </c>
    </row>
    <row r="23" spans="1:14">
      <c r="A23" s="1480" t="s">
        <v>1179</v>
      </c>
      <c r="B23" s="1767">
        <v>0</v>
      </c>
      <c r="C23" s="1767">
        <v>0</v>
      </c>
      <c r="D23" s="1767">
        <v>0</v>
      </c>
      <c r="E23" s="1767">
        <v>0</v>
      </c>
      <c r="F23" s="1768">
        <v>0</v>
      </c>
      <c r="G23" s="1767">
        <v>0</v>
      </c>
      <c r="H23" s="1767">
        <v>0</v>
      </c>
      <c r="I23" s="1767">
        <v>0</v>
      </c>
      <c r="J23" s="1767">
        <v>0</v>
      </c>
      <c r="K23" s="1767">
        <v>0</v>
      </c>
      <c r="L23" s="1767">
        <v>0</v>
      </c>
      <c r="M23" s="1767">
        <v>0</v>
      </c>
      <c r="N23" s="1769">
        <v>0</v>
      </c>
    </row>
    <row r="24" spans="1:14">
      <c r="A24" s="1478"/>
      <c r="B24" s="1767"/>
      <c r="C24" s="1767"/>
      <c r="D24" s="1767"/>
      <c r="E24" s="1767"/>
      <c r="F24" s="1768"/>
      <c r="G24" s="1767"/>
      <c r="H24" s="1767"/>
      <c r="I24" s="1767"/>
      <c r="J24" s="1767"/>
      <c r="K24" s="1767"/>
      <c r="L24" s="1767"/>
      <c r="M24" s="1767"/>
      <c r="N24" s="1769"/>
    </row>
    <row r="25" spans="1:14">
      <c r="A25" s="1478" t="s">
        <v>944</v>
      </c>
      <c r="B25" s="1764">
        <v>0</v>
      </c>
      <c r="C25" s="1764">
        <v>0</v>
      </c>
      <c r="D25" s="1764">
        <v>0</v>
      </c>
      <c r="E25" s="1764">
        <v>0</v>
      </c>
      <c r="F25" s="1765">
        <v>0</v>
      </c>
      <c r="G25" s="1764">
        <v>0</v>
      </c>
      <c r="H25" s="1764">
        <v>0</v>
      </c>
      <c r="I25" s="1764">
        <v>0</v>
      </c>
      <c r="J25" s="1764">
        <v>0</v>
      </c>
      <c r="K25" s="1764">
        <v>0</v>
      </c>
      <c r="L25" s="1764">
        <v>0</v>
      </c>
      <c r="M25" s="1764">
        <v>0</v>
      </c>
      <c r="N25" s="1766">
        <v>0</v>
      </c>
    </row>
    <row r="26" spans="1:14">
      <c r="A26" s="1479" t="s">
        <v>998</v>
      </c>
      <c r="B26" s="1767">
        <v>0</v>
      </c>
      <c r="C26" s="1767">
        <v>0</v>
      </c>
      <c r="D26" s="1767">
        <v>0</v>
      </c>
      <c r="E26" s="1767">
        <v>0</v>
      </c>
      <c r="F26" s="1768">
        <v>0</v>
      </c>
      <c r="G26" s="1767">
        <v>0</v>
      </c>
      <c r="H26" s="1767">
        <v>0</v>
      </c>
      <c r="I26" s="1767">
        <v>0</v>
      </c>
      <c r="J26" s="1767">
        <v>0</v>
      </c>
      <c r="K26" s="1767">
        <v>0</v>
      </c>
      <c r="L26" s="1767">
        <v>0</v>
      </c>
      <c r="M26" s="1767">
        <v>0</v>
      </c>
      <c r="N26" s="1769">
        <v>0</v>
      </c>
    </row>
    <row r="27" spans="1:14">
      <c r="A27" s="1482" t="s">
        <v>1180</v>
      </c>
      <c r="B27" s="1767">
        <v>0</v>
      </c>
      <c r="C27" s="1767">
        <v>0</v>
      </c>
      <c r="D27" s="1767">
        <v>0</v>
      </c>
      <c r="E27" s="1767">
        <v>0</v>
      </c>
      <c r="F27" s="1768">
        <v>0</v>
      </c>
      <c r="G27" s="1767">
        <v>0</v>
      </c>
      <c r="H27" s="1767">
        <v>0</v>
      </c>
      <c r="I27" s="1767">
        <v>0</v>
      </c>
      <c r="J27" s="1767">
        <v>0</v>
      </c>
      <c r="K27" s="1767">
        <v>0</v>
      </c>
      <c r="L27" s="1767">
        <v>0</v>
      </c>
      <c r="M27" s="1767">
        <v>0</v>
      </c>
      <c r="N27" s="1769">
        <v>0</v>
      </c>
    </row>
    <row r="28" spans="1:14">
      <c r="A28" s="1478"/>
      <c r="B28" s="1767"/>
      <c r="C28" s="1767"/>
      <c r="D28" s="1767"/>
      <c r="E28" s="1767"/>
      <c r="F28" s="1768"/>
      <c r="G28" s="1767"/>
      <c r="H28" s="1767"/>
      <c r="I28" s="1767"/>
      <c r="J28" s="1767"/>
      <c r="K28" s="1767"/>
      <c r="L28" s="1767"/>
      <c r="M28" s="1767"/>
      <c r="N28" s="1769"/>
    </row>
    <row r="29" spans="1:14">
      <c r="A29" s="1478" t="s">
        <v>947</v>
      </c>
      <c r="B29" s="1764">
        <v>311.24299999999999</v>
      </c>
      <c r="C29" s="1764">
        <v>373.14800000000002</v>
      </c>
      <c r="D29" s="1764">
        <v>273.00799999999998</v>
      </c>
      <c r="E29" s="1764">
        <v>163.00800000000001</v>
      </c>
      <c r="F29" s="1765">
        <v>104.358</v>
      </c>
      <c r="G29" s="1764">
        <v>104.358</v>
      </c>
      <c r="H29" s="1764">
        <v>154.358</v>
      </c>
      <c r="I29" s="1764">
        <v>100.208</v>
      </c>
      <c r="J29" s="1764">
        <v>160.208</v>
      </c>
      <c r="K29" s="1764">
        <v>166.208</v>
      </c>
      <c r="L29" s="1764">
        <v>166.208</v>
      </c>
      <c r="M29" s="1764">
        <v>166.208</v>
      </c>
      <c r="N29" s="1766">
        <v>166.208</v>
      </c>
    </row>
    <row r="30" spans="1:14">
      <c r="A30" s="1482" t="s">
        <v>948</v>
      </c>
      <c r="B30" s="1767">
        <v>311.24299999999999</v>
      </c>
      <c r="C30" s="1767">
        <v>373.14800000000002</v>
      </c>
      <c r="D30" s="1767">
        <v>273.00799999999998</v>
      </c>
      <c r="E30" s="1767">
        <v>163.00800000000001</v>
      </c>
      <c r="F30" s="1768">
        <v>104.358</v>
      </c>
      <c r="G30" s="1767">
        <v>104.358</v>
      </c>
      <c r="H30" s="1767">
        <v>154.358</v>
      </c>
      <c r="I30" s="1767">
        <v>100.208</v>
      </c>
      <c r="J30" s="1767">
        <v>160.208</v>
      </c>
      <c r="K30" s="1767">
        <v>166.208</v>
      </c>
      <c r="L30" s="1767">
        <v>166.208</v>
      </c>
      <c r="M30" s="1767">
        <v>166.208</v>
      </c>
      <c r="N30" s="1769">
        <v>166.208</v>
      </c>
    </row>
    <row r="31" spans="1:14">
      <c r="A31" s="1478"/>
      <c r="B31" s="1767"/>
      <c r="C31" s="1767"/>
      <c r="D31" s="1767"/>
      <c r="E31" s="1767"/>
      <c r="F31" s="1768"/>
      <c r="G31" s="1767"/>
      <c r="H31" s="1767"/>
      <c r="I31" s="1767"/>
      <c r="J31" s="1767"/>
      <c r="K31" s="1767"/>
      <c r="L31" s="1767"/>
      <c r="M31" s="1767"/>
      <c r="N31" s="1769"/>
    </row>
    <row r="32" spans="1:14">
      <c r="A32" s="1478" t="s">
        <v>949</v>
      </c>
      <c r="B32" s="1764">
        <v>0</v>
      </c>
      <c r="C32" s="1764">
        <v>0</v>
      </c>
      <c r="D32" s="1764">
        <v>0</v>
      </c>
      <c r="E32" s="1764">
        <v>0</v>
      </c>
      <c r="F32" s="1765">
        <v>0</v>
      </c>
      <c r="G32" s="1764">
        <v>0</v>
      </c>
      <c r="H32" s="1764">
        <v>0</v>
      </c>
      <c r="I32" s="1764">
        <v>0</v>
      </c>
      <c r="J32" s="1764">
        <v>0</v>
      </c>
      <c r="K32" s="1764">
        <v>0</v>
      </c>
      <c r="L32" s="1764">
        <v>0</v>
      </c>
      <c r="M32" s="1764">
        <v>0</v>
      </c>
      <c r="N32" s="1766">
        <v>0</v>
      </c>
    </row>
    <row r="33" spans="1:14">
      <c r="A33" s="1479" t="s">
        <v>1181</v>
      </c>
      <c r="B33" s="1767">
        <v>0</v>
      </c>
      <c r="C33" s="1767">
        <v>0</v>
      </c>
      <c r="D33" s="1767">
        <v>0</v>
      </c>
      <c r="E33" s="1767">
        <v>0</v>
      </c>
      <c r="F33" s="1768">
        <v>0</v>
      </c>
      <c r="G33" s="1767">
        <v>0</v>
      </c>
      <c r="H33" s="1767">
        <v>0</v>
      </c>
      <c r="I33" s="1767">
        <v>0</v>
      </c>
      <c r="J33" s="1767">
        <v>0</v>
      </c>
      <c r="K33" s="1767">
        <v>0</v>
      </c>
      <c r="L33" s="1767">
        <v>0</v>
      </c>
      <c r="M33" s="1767">
        <v>0</v>
      </c>
      <c r="N33" s="1769">
        <v>0</v>
      </c>
    </row>
    <row r="34" spans="1:14">
      <c r="A34" s="1479" t="s">
        <v>951</v>
      </c>
      <c r="B34" s="1767">
        <v>0</v>
      </c>
      <c r="C34" s="1767">
        <v>0</v>
      </c>
      <c r="D34" s="1767">
        <v>0</v>
      </c>
      <c r="E34" s="1767">
        <v>0</v>
      </c>
      <c r="F34" s="1768">
        <v>0</v>
      </c>
      <c r="G34" s="1767">
        <v>0</v>
      </c>
      <c r="H34" s="1767">
        <v>0</v>
      </c>
      <c r="I34" s="1767">
        <v>0</v>
      </c>
      <c r="J34" s="1767">
        <v>0</v>
      </c>
      <c r="K34" s="1767">
        <v>0</v>
      </c>
      <c r="L34" s="1767">
        <v>0</v>
      </c>
      <c r="M34" s="1767">
        <v>0</v>
      </c>
      <c r="N34" s="1769">
        <v>0</v>
      </c>
    </row>
    <row r="35" spans="1:14">
      <c r="A35" s="1479" t="s">
        <v>952</v>
      </c>
      <c r="B35" s="1767">
        <v>0</v>
      </c>
      <c r="C35" s="1767">
        <v>0</v>
      </c>
      <c r="D35" s="1767">
        <v>0</v>
      </c>
      <c r="E35" s="1767">
        <v>0</v>
      </c>
      <c r="F35" s="1768">
        <v>0</v>
      </c>
      <c r="G35" s="1767">
        <v>0</v>
      </c>
      <c r="H35" s="1767">
        <v>0</v>
      </c>
      <c r="I35" s="1767">
        <v>0</v>
      </c>
      <c r="J35" s="1767">
        <v>0</v>
      </c>
      <c r="K35" s="1767">
        <v>0</v>
      </c>
      <c r="L35" s="1767">
        <v>0</v>
      </c>
      <c r="M35" s="1767">
        <v>0</v>
      </c>
      <c r="N35" s="1769">
        <v>0</v>
      </c>
    </row>
    <row r="36" spans="1:14">
      <c r="A36" s="1488" t="s">
        <v>953</v>
      </c>
      <c r="B36" s="1767">
        <v>0</v>
      </c>
      <c r="C36" s="1767">
        <v>0</v>
      </c>
      <c r="D36" s="1767">
        <v>0</v>
      </c>
      <c r="E36" s="1767">
        <v>0</v>
      </c>
      <c r="F36" s="1768">
        <v>0</v>
      </c>
      <c r="G36" s="1767">
        <v>0</v>
      </c>
      <c r="H36" s="1767">
        <v>0</v>
      </c>
      <c r="I36" s="1767">
        <v>0</v>
      </c>
      <c r="J36" s="1767">
        <v>0</v>
      </c>
      <c r="K36" s="1767">
        <v>0</v>
      </c>
      <c r="L36" s="1767">
        <v>0</v>
      </c>
      <c r="M36" s="1767">
        <v>0</v>
      </c>
      <c r="N36" s="1769">
        <v>0</v>
      </c>
    </row>
    <row r="37" spans="1:14">
      <c r="A37" s="1478"/>
      <c r="B37" s="1767"/>
      <c r="C37" s="1767"/>
      <c r="D37" s="1767"/>
      <c r="E37" s="1767"/>
      <c r="F37" s="1768"/>
      <c r="G37" s="1767"/>
      <c r="H37" s="1767"/>
      <c r="I37" s="1767"/>
      <c r="J37" s="1767"/>
      <c r="K37" s="1767"/>
      <c r="L37" s="1767"/>
      <c r="M37" s="1767"/>
      <c r="N37" s="1769"/>
    </row>
    <row r="38" spans="1:14">
      <c r="A38" s="1478" t="s">
        <v>1182</v>
      </c>
      <c r="B38" s="1764">
        <v>0</v>
      </c>
      <c r="C38" s="1764">
        <v>0</v>
      </c>
      <c r="D38" s="1764">
        <v>0</v>
      </c>
      <c r="E38" s="1764">
        <v>0</v>
      </c>
      <c r="F38" s="1765">
        <v>0</v>
      </c>
      <c r="G38" s="1764">
        <v>0</v>
      </c>
      <c r="H38" s="1764">
        <v>0</v>
      </c>
      <c r="I38" s="1764">
        <v>0</v>
      </c>
      <c r="J38" s="1764">
        <v>0</v>
      </c>
      <c r="K38" s="1764">
        <v>0</v>
      </c>
      <c r="L38" s="1764">
        <v>0</v>
      </c>
      <c r="M38" s="1764">
        <v>0</v>
      </c>
      <c r="N38" s="1766">
        <v>0</v>
      </c>
    </row>
    <row r="39" spans="1:14">
      <c r="A39" s="1479" t="s">
        <v>955</v>
      </c>
      <c r="B39" s="1767">
        <v>0</v>
      </c>
      <c r="C39" s="1767">
        <v>0</v>
      </c>
      <c r="D39" s="1767">
        <v>0</v>
      </c>
      <c r="E39" s="1767">
        <v>0</v>
      </c>
      <c r="F39" s="1768">
        <v>0</v>
      </c>
      <c r="G39" s="1767">
        <v>0</v>
      </c>
      <c r="H39" s="1767">
        <v>0</v>
      </c>
      <c r="I39" s="1767">
        <v>0</v>
      </c>
      <c r="J39" s="1767">
        <v>0</v>
      </c>
      <c r="K39" s="1767">
        <v>0</v>
      </c>
      <c r="L39" s="1767">
        <v>0</v>
      </c>
      <c r="M39" s="1767">
        <v>0</v>
      </c>
      <c r="N39" s="1769">
        <v>0</v>
      </c>
    </row>
    <row r="40" spans="1:14">
      <c r="A40" s="1479" t="s">
        <v>956</v>
      </c>
      <c r="B40" s="1767">
        <v>0</v>
      </c>
      <c r="C40" s="1767">
        <v>0</v>
      </c>
      <c r="D40" s="1767">
        <v>0</v>
      </c>
      <c r="E40" s="1767">
        <v>0</v>
      </c>
      <c r="F40" s="1768">
        <v>0</v>
      </c>
      <c r="G40" s="1767">
        <v>0</v>
      </c>
      <c r="H40" s="1767">
        <v>0</v>
      </c>
      <c r="I40" s="1767">
        <v>0</v>
      </c>
      <c r="J40" s="1767">
        <v>0</v>
      </c>
      <c r="K40" s="1767">
        <v>0</v>
      </c>
      <c r="L40" s="1767">
        <v>0</v>
      </c>
      <c r="M40" s="1767">
        <v>0</v>
      </c>
      <c r="N40" s="1769">
        <v>0</v>
      </c>
    </row>
    <row r="41" spans="1:14">
      <c r="A41" s="1479" t="s">
        <v>957</v>
      </c>
      <c r="B41" s="1767">
        <v>0</v>
      </c>
      <c r="C41" s="1767">
        <v>0</v>
      </c>
      <c r="D41" s="1767">
        <v>0</v>
      </c>
      <c r="E41" s="1767">
        <v>0</v>
      </c>
      <c r="F41" s="1768">
        <v>0</v>
      </c>
      <c r="G41" s="1767">
        <v>0</v>
      </c>
      <c r="H41" s="1767">
        <v>0</v>
      </c>
      <c r="I41" s="1767">
        <v>0</v>
      </c>
      <c r="J41" s="1767">
        <v>0</v>
      </c>
      <c r="K41" s="1767">
        <v>0</v>
      </c>
      <c r="L41" s="1767">
        <v>0</v>
      </c>
      <c r="M41" s="1767">
        <v>0</v>
      </c>
      <c r="N41" s="1769">
        <v>0</v>
      </c>
    </row>
    <row r="42" spans="1:14">
      <c r="A42" s="1478"/>
      <c r="B42" s="1767"/>
      <c r="C42" s="1767"/>
      <c r="D42" s="1767"/>
      <c r="E42" s="1767"/>
      <c r="F42" s="1768"/>
      <c r="G42" s="1767"/>
      <c r="H42" s="1767"/>
      <c r="I42" s="1767"/>
      <c r="J42" s="1767"/>
      <c r="K42" s="1767"/>
      <c r="L42" s="1767"/>
      <c r="M42" s="1767"/>
      <c r="N42" s="1769"/>
    </row>
    <row r="43" spans="1:14">
      <c r="A43" s="1478" t="s">
        <v>958</v>
      </c>
      <c r="B43" s="1764">
        <v>0</v>
      </c>
      <c r="C43" s="1764">
        <v>0</v>
      </c>
      <c r="D43" s="1764">
        <v>0</v>
      </c>
      <c r="E43" s="1764">
        <v>0</v>
      </c>
      <c r="F43" s="1765">
        <v>0</v>
      </c>
      <c r="G43" s="1764">
        <v>0</v>
      </c>
      <c r="H43" s="1764">
        <v>0</v>
      </c>
      <c r="I43" s="1764">
        <v>0</v>
      </c>
      <c r="J43" s="1764">
        <v>0</v>
      </c>
      <c r="K43" s="1764">
        <v>0</v>
      </c>
      <c r="L43" s="1764">
        <v>0</v>
      </c>
      <c r="M43" s="1764">
        <v>0</v>
      </c>
      <c r="N43" s="1766">
        <v>0</v>
      </c>
    </row>
    <row r="44" spans="1:14">
      <c r="A44" s="1479" t="s">
        <v>959</v>
      </c>
      <c r="B44" s="1767">
        <v>0</v>
      </c>
      <c r="C44" s="1767">
        <v>0</v>
      </c>
      <c r="D44" s="1767">
        <v>0</v>
      </c>
      <c r="E44" s="1767">
        <v>0</v>
      </c>
      <c r="F44" s="1768">
        <v>0</v>
      </c>
      <c r="G44" s="1767">
        <v>0</v>
      </c>
      <c r="H44" s="1767">
        <v>0</v>
      </c>
      <c r="I44" s="1767">
        <v>0</v>
      </c>
      <c r="J44" s="1767">
        <v>0</v>
      </c>
      <c r="K44" s="1767">
        <v>0</v>
      </c>
      <c r="L44" s="1767">
        <v>0</v>
      </c>
      <c r="M44" s="1767">
        <v>0</v>
      </c>
      <c r="N44" s="1769">
        <v>0</v>
      </c>
    </row>
    <row r="45" spans="1:14">
      <c r="A45" s="1482" t="s">
        <v>960</v>
      </c>
      <c r="B45" s="1767">
        <v>0</v>
      </c>
      <c r="C45" s="1767">
        <v>0</v>
      </c>
      <c r="D45" s="1767">
        <v>0</v>
      </c>
      <c r="E45" s="1767">
        <v>0</v>
      </c>
      <c r="F45" s="1768">
        <v>0</v>
      </c>
      <c r="G45" s="1767">
        <v>0</v>
      </c>
      <c r="H45" s="1767">
        <v>0</v>
      </c>
      <c r="I45" s="1767">
        <v>0</v>
      </c>
      <c r="J45" s="1767">
        <v>0</v>
      </c>
      <c r="K45" s="1767">
        <v>0</v>
      </c>
      <c r="L45" s="1767">
        <v>0</v>
      </c>
      <c r="M45" s="1767">
        <v>0</v>
      </c>
      <c r="N45" s="1769">
        <v>0</v>
      </c>
    </row>
    <row r="46" spans="1:14">
      <c r="A46" s="1478"/>
      <c r="B46" s="1767"/>
      <c r="C46" s="1767"/>
      <c r="D46" s="1767"/>
      <c r="E46" s="1767"/>
      <c r="F46" s="1768"/>
      <c r="G46" s="1767"/>
      <c r="H46" s="1767"/>
      <c r="I46" s="1767"/>
      <c r="J46" s="1767"/>
      <c r="K46" s="1767"/>
      <c r="L46" s="1767"/>
      <c r="M46" s="1767"/>
      <c r="N46" s="1769"/>
    </row>
    <row r="47" spans="1:14">
      <c r="A47" s="1478" t="s">
        <v>961</v>
      </c>
      <c r="B47" s="1764">
        <v>142046.67131391028</v>
      </c>
      <c r="C47" s="1764">
        <v>140218.75301357495</v>
      </c>
      <c r="D47" s="1764">
        <v>143732.85215994227</v>
      </c>
      <c r="E47" s="1764">
        <v>143617.56243220766</v>
      </c>
      <c r="F47" s="1765">
        <v>164245.76858879495</v>
      </c>
      <c r="G47" s="1764">
        <v>158962.65743326442</v>
      </c>
      <c r="H47" s="1764">
        <v>178910.37927127123</v>
      </c>
      <c r="I47" s="1764">
        <v>178100.57046777933</v>
      </c>
      <c r="J47" s="1764">
        <v>171502.48905815423</v>
      </c>
      <c r="K47" s="1764">
        <v>164243.74239519172</v>
      </c>
      <c r="L47" s="1764">
        <v>161264.73230399773</v>
      </c>
      <c r="M47" s="1764">
        <v>153267.41740062469</v>
      </c>
      <c r="N47" s="1766">
        <v>164909.31025863893</v>
      </c>
    </row>
    <row r="48" spans="1:14">
      <c r="A48" s="1479" t="s">
        <v>143</v>
      </c>
      <c r="B48" s="1767">
        <v>69623.638718799994</v>
      </c>
      <c r="C48" s="1767">
        <v>67204.933812529998</v>
      </c>
      <c r="D48" s="1767">
        <v>67265.350795400009</v>
      </c>
      <c r="E48" s="1767">
        <v>65829.72098446</v>
      </c>
      <c r="F48" s="1768">
        <v>70525.692516539988</v>
      </c>
      <c r="G48" s="1767">
        <v>68997.328928179995</v>
      </c>
      <c r="H48" s="1767">
        <v>88919.699873749996</v>
      </c>
      <c r="I48" s="1767">
        <v>86857.243455489996</v>
      </c>
      <c r="J48" s="1767">
        <v>84021.333764969982</v>
      </c>
      <c r="K48" s="1767">
        <v>68715.839619100007</v>
      </c>
      <c r="L48" s="1767">
        <v>70906.579701929688</v>
      </c>
      <c r="M48" s="1767">
        <v>68437.806842699996</v>
      </c>
      <c r="N48" s="1769">
        <v>72450.935801550004</v>
      </c>
    </row>
    <row r="49" spans="1:14">
      <c r="A49" s="1479" t="s">
        <v>962</v>
      </c>
      <c r="B49" s="1767">
        <v>25313.32204848776</v>
      </c>
      <c r="C49" s="1767">
        <v>25077.176994712896</v>
      </c>
      <c r="D49" s="1767">
        <v>29092.881991526086</v>
      </c>
      <c r="E49" s="1767">
        <v>30958.202880529512</v>
      </c>
      <c r="F49" s="1768">
        <v>45430.964441039985</v>
      </c>
      <c r="G49" s="1767">
        <v>41763.191621148544</v>
      </c>
      <c r="H49" s="1767">
        <v>41290.051669539091</v>
      </c>
      <c r="I49" s="1767">
        <v>41813.04696482428</v>
      </c>
      <c r="J49" s="1767">
        <v>38883.96538111649</v>
      </c>
      <c r="K49" s="1767">
        <v>44583.987467209088</v>
      </c>
      <c r="L49" s="1767">
        <v>41036.697219651454</v>
      </c>
      <c r="M49" s="1767">
        <v>36602.913839311645</v>
      </c>
      <c r="N49" s="1769">
        <v>38732.647556809337</v>
      </c>
    </row>
    <row r="50" spans="1:14">
      <c r="A50" s="1479" t="s">
        <v>963</v>
      </c>
      <c r="B50" s="1767">
        <v>20258.239336901399</v>
      </c>
      <c r="C50" s="1767">
        <v>20260.730937968998</v>
      </c>
      <c r="D50" s="1767">
        <v>20406.995080213601</v>
      </c>
      <c r="E50" s="1767">
        <v>20324.277877595996</v>
      </c>
      <c r="F50" s="1768">
        <v>21127.631466370498</v>
      </c>
      <c r="G50" s="1767">
        <v>20895.797014226901</v>
      </c>
      <c r="H50" s="1767">
        <v>21663.017707174604</v>
      </c>
      <c r="I50" s="1767">
        <v>21619.309979941096</v>
      </c>
      <c r="J50" s="1767">
        <v>21167.616356465198</v>
      </c>
      <c r="K50" s="1767">
        <v>21964.749954078739</v>
      </c>
      <c r="L50" s="1767">
        <v>21236.352887289355</v>
      </c>
      <c r="M50" s="1767">
        <v>21189.3718634248</v>
      </c>
      <c r="N50" s="1769">
        <v>22997.470036064271</v>
      </c>
    </row>
    <row r="51" spans="1:14">
      <c r="A51" s="1479" t="s">
        <v>964</v>
      </c>
      <c r="B51" s="1767">
        <v>0</v>
      </c>
      <c r="C51" s="1767">
        <v>0</v>
      </c>
      <c r="D51" s="1767">
        <v>0</v>
      </c>
      <c r="E51" s="1767">
        <v>0</v>
      </c>
      <c r="F51" s="1768">
        <v>0</v>
      </c>
      <c r="G51" s="1767">
        <v>0</v>
      </c>
      <c r="H51" s="1767">
        <v>0</v>
      </c>
      <c r="I51" s="1767">
        <v>0</v>
      </c>
      <c r="J51" s="1767">
        <v>0</v>
      </c>
      <c r="K51" s="1767">
        <v>0</v>
      </c>
      <c r="L51" s="1767">
        <v>0</v>
      </c>
      <c r="M51" s="1767">
        <v>0</v>
      </c>
      <c r="N51" s="1769">
        <v>0</v>
      </c>
    </row>
    <row r="52" spans="1:14">
      <c r="A52" s="1488" t="s">
        <v>965</v>
      </c>
      <c r="B52" s="1767">
        <v>26851.47120972113</v>
      </c>
      <c r="C52" s="1767">
        <v>27675.911268363066</v>
      </c>
      <c r="D52" s="1767">
        <v>26967.624292802568</v>
      </c>
      <c r="E52" s="1767">
        <v>26505.360689622183</v>
      </c>
      <c r="F52" s="1768">
        <v>27161.480164844466</v>
      </c>
      <c r="G52" s="1767">
        <v>27306.339869709005</v>
      </c>
      <c r="H52" s="1767">
        <v>27037.61002080754</v>
      </c>
      <c r="I52" s="1767">
        <v>27810.970067523947</v>
      </c>
      <c r="J52" s="1767">
        <v>27429.57355560255</v>
      </c>
      <c r="K52" s="1767">
        <v>28979.165354803888</v>
      </c>
      <c r="L52" s="1767">
        <v>28085.102495127252</v>
      </c>
      <c r="M52" s="1767">
        <v>27037.324855188261</v>
      </c>
      <c r="N52" s="1769">
        <v>30728.256864215302</v>
      </c>
    </row>
    <row r="53" spans="1:14">
      <c r="A53" s="1478"/>
      <c r="B53" s="1767"/>
      <c r="C53" s="1767"/>
      <c r="D53" s="1767"/>
      <c r="E53" s="1767"/>
      <c r="F53" s="1768"/>
      <c r="G53" s="1767"/>
      <c r="H53" s="1767"/>
      <c r="I53" s="1767"/>
      <c r="J53" s="1767"/>
      <c r="K53" s="1767"/>
      <c r="L53" s="1767"/>
      <c r="M53" s="1767"/>
      <c r="N53" s="1769"/>
    </row>
    <row r="54" spans="1:14">
      <c r="A54" s="1478" t="s">
        <v>966</v>
      </c>
      <c r="B54" s="1764">
        <v>102315.68301905341</v>
      </c>
      <c r="C54" s="1764">
        <v>101137.15191080094</v>
      </c>
      <c r="D54" s="1764">
        <v>110259.96279995814</v>
      </c>
      <c r="E54" s="1764">
        <v>109680.74409310531</v>
      </c>
      <c r="F54" s="1765">
        <v>99607.418572298033</v>
      </c>
      <c r="G54" s="1764">
        <v>96835.267734265595</v>
      </c>
      <c r="H54" s="1764">
        <v>114945.33565925485</v>
      </c>
      <c r="I54" s="1764">
        <v>114413.50352871133</v>
      </c>
      <c r="J54" s="1764">
        <v>107107.3619743142</v>
      </c>
      <c r="K54" s="1764">
        <v>105615.56141068622</v>
      </c>
      <c r="L54" s="1764">
        <v>110302.20453872925</v>
      </c>
      <c r="M54" s="1764">
        <v>106883.75734288179</v>
      </c>
      <c r="N54" s="1766">
        <v>123386.37939446472</v>
      </c>
    </row>
    <row r="55" spans="1:14">
      <c r="A55" s="1479" t="s">
        <v>967</v>
      </c>
      <c r="B55" s="1767">
        <v>9650.1983333299995</v>
      </c>
      <c r="C55" s="1767">
        <v>9464.5523333499987</v>
      </c>
      <c r="D55" s="1767">
        <v>9215.9160000200009</v>
      </c>
      <c r="E55" s="1767">
        <v>8488.9779999999992</v>
      </c>
      <c r="F55" s="1768">
        <v>8818.0370000000003</v>
      </c>
      <c r="G55" s="1767">
        <v>6974.808</v>
      </c>
      <c r="H55" s="1767">
        <v>6472.2640000000001</v>
      </c>
      <c r="I55" s="1767">
        <v>7751.366</v>
      </c>
      <c r="J55" s="1767">
        <v>8598.4279999999999</v>
      </c>
      <c r="K55" s="1767">
        <v>8811.9402100000007</v>
      </c>
      <c r="L55" s="1767">
        <v>9034.0431000000008</v>
      </c>
      <c r="M55" s="1767">
        <v>12781.593000000001</v>
      </c>
      <c r="N55" s="1769">
        <v>13270.607</v>
      </c>
    </row>
    <row r="56" spans="1:14">
      <c r="A56" s="1480" t="s">
        <v>968</v>
      </c>
      <c r="B56" s="1767">
        <v>0</v>
      </c>
      <c r="C56" s="1767">
        <v>0</v>
      </c>
      <c r="D56" s="1767">
        <v>0</v>
      </c>
      <c r="E56" s="1767">
        <v>0</v>
      </c>
      <c r="F56" s="1768">
        <v>0</v>
      </c>
      <c r="G56" s="1767">
        <v>0</v>
      </c>
      <c r="H56" s="1767">
        <v>0</v>
      </c>
      <c r="I56" s="1767">
        <v>0</v>
      </c>
      <c r="J56" s="1767">
        <v>0</v>
      </c>
      <c r="K56" s="1767">
        <v>0</v>
      </c>
      <c r="L56" s="1767">
        <v>0</v>
      </c>
      <c r="M56" s="1767">
        <v>0</v>
      </c>
      <c r="N56" s="1769">
        <v>0</v>
      </c>
    </row>
    <row r="57" spans="1:14">
      <c r="A57" s="1480" t="s">
        <v>969</v>
      </c>
      <c r="B57" s="1767">
        <v>0</v>
      </c>
      <c r="C57" s="1767">
        <v>0</v>
      </c>
      <c r="D57" s="1767">
        <v>0</v>
      </c>
      <c r="E57" s="1767">
        <v>0</v>
      </c>
      <c r="F57" s="1768">
        <v>0</v>
      </c>
      <c r="G57" s="1767">
        <v>0</v>
      </c>
      <c r="H57" s="1767">
        <v>0</v>
      </c>
      <c r="I57" s="1767">
        <v>0</v>
      </c>
      <c r="J57" s="1767">
        <v>0</v>
      </c>
      <c r="K57" s="1767">
        <v>0</v>
      </c>
      <c r="L57" s="1767">
        <v>0</v>
      </c>
      <c r="M57" s="1767">
        <v>0</v>
      </c>
      <c r="N57" s="1769">
        <v>0</v>
      </c>
    </row>
    <row r="58" spans="1:14">
      <c r="A58" s="1480" t="s">
        <v>970</v>
      </c>
      <c r="B58" s="1767">
        <v>9650.1983333299995</v>
      </c>
      <c r="C58" s="1767">
        <v>9464.5523333499987</v>
      </c>
      <c r="D58" s="1767">
        <v>9215.9160000200009</v>
      </c>
      <c r="E58" s="1767">
        <v>8488.9779999999992</v>
      </c>
      <c r="F58" s="1768">
        <v>8818.0370000000003</v>
      </c>
      <c r="G58" s="1767">
        <v>6974.808</v>
      </c>
      <c r="H58" s="1767">
        <v>6472.2640000000001</v>
      </c>
      <c r="I58" s="1767">
        <v>7751.366</v>
      </c>
      <c r="J58" s="1767">
        <v>8598.4279999999999</v>
      </c>
      <c r="K58" s="1767">
        <v>8811.9402100000007</v>
      </c>
      <c r="L58" s="1767">
        <v>9034.0431000000008</v>
      </c>
      <c r="M58" s="1767">
        <v>12781.593000000001</v>
      </c>
      <c r="N58" s="1769">
        <v>13270.607</v>
      </c>
    </row>
    <row r="59" spans="1:14">
      <c r="A59" s="1480" t="s">
        <v>971</v>
      </c>
      <c r="B59" s="1767">
        <v>0</v>
      </c>
      <c r="C59" s="1767">
        <v>0</v>
      </c>
      <c r="D59" s="1767">
        <v>0</v>
      </c>
      <c r="E59" s="1767">
        <v>0</v>
      </c>
      <c r="F59" s="1768">
        <v>0</v>
      </c>
      <c r="G59" s="1767">
        <v>0</v>
      </c>
      <c r="H59" s="1767">
        <v>0</v>
      </c>
      <c r="I59" s="1767">
        <v>0</v>
      </c>
      <c r="J59" s="1767">
        <v>0</v>
      </c>
      <c r="K59" s="1767">
        <v>0</v>
      </c>
      <c r="L59" s="1767">
        <v>0</v>
      </c>
      <c r="M59" s="1767">
        <v>0</v>
      </c>
      <c r="N59" s="1769">
        <v>0</v>
      </c>
    </row>
    <row r="60" spans="1:14">
      <c r="A60" s="1480" t="s">
        <v>972</v>
      </c>
      <c r="B60" s="1767">
        <v>0</v>
      </c>
      <c r="C60" s="1767">
        <v>0</v>
      </c>
      <c r="D60" s="1767">
        <v>0</v>
      </c>
      <c r="E60" s="1767">
        <v>0</v>
      </c>
      <c r="F60" s="1768">
        <v>0</v>
      </c>
      <c r="G60" s="1767">
        <v>0</v>
      </c>
      <c r="H60" s="1767">
        <v>0</v>
      </c>
      <c r="I60" s="1767">
        <v>0</v>
      </c>
      <c r="J60" s="1767">
        <v>0</v>
      </c>
      <c r="K60" s="1767">
        <v>0</v>
      </c>
      <c r="L60" s="1767">
        <v>0</v>
      </c>
      <c r="M60" s="1767">
        <v>0</v>
      </c>
      <c r="N60" s="1769">
        <v>0</v>
      </c>
    </row>
    <row r="61" spans="1:14">
      <c r="A61" s="1480" t="s">
        <v>973</v>
      </c>
      <c r="B61" s="1767">
        <v>0</v>
      </c>
      <c r="C61" s="1767">
        <v>0</v>
      </c>
      <c r="D61" s="1767">
        <v>0</v>
      </c>
      <c r="E61" s="1767">
        <v>0</v>
      </c>
      <c r="F61" s="1768">
        <v>0</v>
      </c>
      <c r="G61" s="1767">
        <v>0</v>
      </c>
      <c r="H61" s="1767">
        <v>0</v>
      </c>
      <c r="I61" s="1767">
        <v>0</v>
      </c>
      <c r="J61" s="1767">
        <v>0</v>
      </c>
      <c r="K61" s="1767">
        <v>0</v>
      </c>
      <c r="L61" s="1767">
        <v>0</v>
      </c>
      <c r="M61" s="1767">
        <v>0</v>
      </c>
      <c r="N61" s="1769">
        <v>0</v>
      </c>
    </row>
    <row r="62" spans="1:14">
      <c r="A62" s="1479" t="s">
        <v>974</v>
      </c>
      <c r="B62" s="1767">
        <v>28867.533068589997</v>
      </c>
      <c r="C62" s="1767">
        <v>25233.788562319998</v>
      </c>
      <c r="D62" s="1767">
        <v>31306.316439499999</v>
      </c>
      <c r="E62" s="1767">
        <v>27729.93501107</v>
      </c>
      <c r="F62" s="1768">
        <v>29559.903713269996</v>
      </c>
      <c r="G62" s="1767">
        <v>28204.63820709</v>
      </c>
      <c r="H62" s="1767">
        <v>28071.099207089999</v>
      </c>
      <c r="I62" s="1767">
        <v>27998.58520709</v>
      </c>
      <c r="J62" s="1767">
        <v>23153.04728047</v>
      </c>
      <c r="K62" s="1767">
        <v>30023.822998620002</v>
      </c>
      <c r="L62" s="1767">
        <v>31758.361437620002</v>
      </c>
      <c r="M62" s="1767">
        <v>26322.490492830002</v>
      </c>
      <c r="N62" s="1769">
        <v>30996.462492830004</v>
      </c>
    </row>
    <row r="63" spans="1:14">
      <c r="A63" s="1479" t="s">
        <v>975</v>
      </c>
      <c r="B63" s="1767">
        <v>0</v>
      </c>
      <c r="C63" s="1767">
        <v>0</v>
      </c>
      <c r="D63" s="1767">
        <v>0</v>
      </c>
      <c r="E63" s="1767">
        <v>0</v>
      </c>
      <c r="F63" s="1768">
        <v>0</v>
      </c>
      <c r="G63" s="1767">
        <v>0</v>
      </c>
      <c r="H63" s="1767">
        <v>0</v>
      </c>
      <c r="I63" s="1767">
        <v>0</v>
      </c>
      <c r="J63" s="1767">
        <v>0</v>
      </c>
      <c r="K63" s="1767">
        <v>0</v>
      </c>
      <c r="L63" s="1767">
        <v>0</v>
      </c>
      <c r="M63" s="1767">
        <v>0</v>
      </c>
      <c r="N63" s="1769">
        <v>0</v>
      </c>
    </row>
    <row r="64" spans="1:14">
      <c r="A64" s="1479" t="s">
        <v>1183</v>
      </c>
      <c r="B64" s="1767">
        <v>0</v>
      </c>
      <c r="C64" s="1767">
        <v>0</v>
      </c>
      <c r="D64" s="1767">
        <v>0</v>
      </c>
      <c r="E64" s="1767">
        <v>0</v>
      </c>
      <c r="F64" s="1768">
        <v>0</v>
      </c>
      <c r="G64" s="1767">
        <v>0</v>
      </c>
      <c r="H64" s="1767">
        <v>0</v>
      </c>
      <c r="I64" s="1767">
        <v>0</v>
      </c>
      <c r="J64" s="1767">
        <v>0</v>
      </c>
      <c r="K64" s="1767">
        <v>0</v>
      </c>
      <c r="L64" s="1767">
        <v>0</v>
      </c>
      <c r="M64" s="1767">
        <v>0</v>
      </c>
      <c r="N64" s="1769">
        <v>0</v>
      </c>
    </row>
    <row r="65" spans="1:14">
      <c r="A65" s="1479" t="s">
        <v>977</v>
      </c>
      <c r="B65" s="1767">
        <v>63797.951617133418</v>
      </c>
      <c r="C65" s="1767">
        <v>66438.811015130937</v>
      </c>
      <c r="D65" s="1767">
        <v>69737.730360438145</v>
      </c>
      <c r="E65" s="1767">
        <v>73461.831082035307</v>
      </c>
      <c r="F65" s="1768">
        <v>61229.477859028048</v>
      </c>
      <c r="G65" s="1767">
        <v>61655.821527175598</v>
      </c>
      <c r="H65" s="1767">
        <v>80401.97245216486</v>
      </c>
      <c r="I65" s="1767">
        <v>78663.552321621333</v>
      </c>
      <c r="J65" s="1767">
        <v>75355.886693844208</v>
      </c>
      <c r="K65" s="1767">
        <v>66779.798202066217</v>
      </c>
      <c r="L65" s="1767">
        <v>69509.800001109237</v>
      </c>
      <c r="M65" s="1767">
        <v>67779.673850051782</v>
      </c>
      <c r="N65" s="1769">
        <v>79119.309901634726</v>
      </c>
    </row>
    <row r="66" spans="1:14">
      <c r="A66" s="1480" t="s">
        <v>978</v>
      </c>
      <c r="B66" s="1767">
        <v>18925.641013081939</v>
      </c>
      <c r="C66" s="1767">
        <v>18433.953295633612</v>
      </c>
      <c r="D66" s="1767">
        <v>16924.765181218921</v>
      </c>
      <c r="E66" s="1767">
        <v>16940.242037754891</v>
      </c>
      <c r="F66" s="1768">
        <v>18377.631624465259</v>
      </c>
      <c r="G66" s="1767">
        <v>16952.46780955782</v>
      </c>
      <c r="H66" s="1767">
        <v>17874.829405631739</v>
      </c>
      <c r="I66" s="1767">
        <v>15381.415963236608</v>
      </c>
      <c r="J66" s="1767">
        <v>13719.9934430417</v>
      </c>
      <c r="K66" s="1767">
        <v>16679.447826565163</v>
      </c>
      <c r="L66" s="1767">
        <v>14716.25416454146</v>
      </c>
      <c r="M66" s="1767">
        <v>13108.615817393311</v>
      </c>
      <c r="N66" s="1769">
        <v>15761.231511623859</v>
      </c>
    </row>
    <row r="67" spans="1:14">
      <c r="A67" s="1480" t="s">
        <v>979</v>
      </c>
      <c r="B67" s="1767">
        <v>6062.685624862911</v>
      </c>
      <c r="C67" s="1767">
        <v>6460.6186339180294</v>
      </c>
      <c r="D67" s="1767">
        <v>7184.3533229711593</v>
      </c>
      <c r="E67" s="1767">
        <v>6422.7301107432004</v>
      </c>
      <c r="F67" s="1768">
        <v>6698.2849838378006</v>
      </c>
      <c r="G67" s="1767">
        <v>6608.1057159510101</v>
      </c>
      <c r="H67" s="1767">
        <v>8077.8860851570989</v>
      </c>
      <c r="I67" s="1767">
        <v>6776.6899529817292</v>
      </c>
      <c r="J67" s="1767">
        <v>9555.6289713747101</v>
      </c>
      <c r="K67" s="1767">
        <v>7308.8938041292995</v>
      </c>
      <c r="L67" s="1767">
        <v>7394.0256047617395</v>
      </c>
      <c r="M67" s="1767">
        <v>8123.5448006697598</v>
      </c>
      <c r="N67" s="1769">
        <v>8781.4349243671295</v>
      </c>
    </row>
    <row r="68" spans="1:14">
      <c r="A68" s="1480" t="s">
        <v>980</v>
      </c>
      <c r="B68" s="1767">
        <v>4235.5651856845006</v>
      </c>
      <c r="C68" s="1767">
        <v>4700.3941052265</v>
      </c>
      <c r="D68" s="1767">
        <v>4425.1689339225995</v>
      </c>
      <c r="E68" s="1767">
        <v>4871.8152792839001</v>
      </c>
      <c r="F68" s="1768">
        <v>4459.4013649845001</v>
      </c>
      <c r="G68" s="1767">
        <v>4422.4139472145007</v>
      </c>
      <c r="H68" s="1767">
        <v>4634.0043422544004</v>
      </c>
      <c r="I68" s="1767">
        <v>4479.1818088331993</v>
      </c>
      <c r="J68" s="1767">
        <v>4651.6745050769005</v>
      </c>
      <c r="K68" s="1767">
        <v>4432.0256559111003</v>
      </c>
      <c r="L68" s="1767">
        <v>4420.6716131187004</v>
      </c>
      <c r="M68" s="1767">
        <v>4632.9854178587002</v>
      </c>
      <c r="N68" s="1769">
        <v>4905.6668040785999</v>
      </c>
    </row>
    <row r="69" spans="1:14">
      <c r="A69" s="1480" t="s">
        <v>981</v>
      </c>
      <c r="B69" s="1767">
        <v>0</v>
      </c>
      <c r="C69" s="1767">
        <v>0</v>
      </c>
      <c r="D69" s="1767">
        <v>0</v>
      </c>
      <c r="E69" s="1767">
        <v>0</v>
      </c>
      <c r="F69" s="1768">
        <v>0</v>
      </c>
      <c r="G69" s="1767">
        <v>0</v>
      </c>
      <c r="H69" s="1767">
        <v>0</v>
      </c>
      <c r="I69" s="1767">
        <v>0</v>
      </c>
      <c r="J69" s="1767">
        <v>0</v>
      </c>
      <c r="K69" s="1767">
        <v>0</v>
      </c>
      <c r="L69" s="1767">
        <v>0</v>
      </c>
      <c r="M69" s="1767">
        <v>0</v>
      </c>
      <c r="N69" s="1769">
        <v>0</v>
      </c>
    </row>
    <row r="70" spans="1:14">
      <c r="A70" s="1480" t="s">
        <v>1184</v>
      </c>
      <c r="B70" s="1767">
        <v>11873.951422322099</v>
      </c>
      <c r="C70" s="1767">
        <v>13747.215611968399</v>
      </c>
      <c r="D70" s="1767">
        <v>16341.546058687802</v>
      </c>
      <c r="E70" s="1767">
        <v>17338.4906754738</v>
      </c>
      <c r="F70" s="1768">
        <v>2964.2890054607096</v>
      </c>
      <c r="G70" s="1767">
        <v>3822.2487366311298</v>
      </c>
      <c r="H70" s="1767">
        <v>5764.1968502157006</v>
      </c>
      <c r="I70" s="1767">
        <v>6649.5681843843004</v>
      </c>
      <c r="J70" s="1767">
        <v>8102.0672488469399</v>
      </c>
      <c r="K70" s="1767">
        <v>10513.475080555399</v>
      </c>
      <c r="L70" s="1767">
        <v>11972.4393679024</v>
      </c>
      <c r="M70" s="1767">
        <v>12202.535638634401</v>
      </c>
      <c r="N70" s="1769">
        <v>15626.779583165699</v>
      </c>
    </row>
    <row r="71" spans="1:14">
      <c r="A71" s="1480" t="s">
        <v>36</v>
      </c>
      <c r="B71" s="1767">
        <v>10325.397123430001</v>
      </c>
      <c r="C71" s="1767">
        <v>11372.20501684</v>
      </c>
      <c r="D71" s="1767">
        <v>11256.046550179999</v>
      </c>
      <c r="E71" s="1767">
        <v>13523.805722629999</v>
      </c>
      <c r="F71" s="1768">
        <v>13886.694785420001</v>
      </c>
      <c r="G71" s="1767">
        <v>15654.57508542</v>
      </c>
      <c r="H71" s="1767">
        <v>30337.993060590001</v>
      </c>
      <c r="I71" s="1767">
        <v>30956.971443810002</v>
      </c>
      <c r="J71" s="1767">
        <v>27470.251131669997</v>
      </c>
      <c r="K71" s="1767">
        <v>14068.098031959998</v>
      </c>
      <c r="L71" s="1767">
        <v>13850.010654610001</v>
      </c>
      <c r="M71" s="1767">
        <v>16916.037011020002</v>
      </c>
      <c r="N71" s="1769">
        <v>22264.05668632</v>
      </c>
    </row>
    <row r="72" spans="1:14">
      <c r="A72" s="1480" t="s">
        <v>983</v>
      </c>
      <c r="B72" s="1767">
        <v>3649.962</v>
      </c>
      <c r="C72" s="1767">
        <v>3695.97</v>
      </c>
      <c r="D72" s="1767">
        <v>3708.779</v>
      </c>
      <c r="E72" s="1767">
        <v>4050.8429999999998</v>
      </c>
      <c r="F72" s="1768">
        <v>4090.8040000000001</v>
      </c>
      <c r="G72" s="1767">
        <v>4046.16</v>
      </c>
      <c r="H72" s="1767">
        <v>3707.6</v>
      </c>
      <c r="I72" s="1767">
        <v>3865.9</v>
      </c>
      <c r="J72" s="1767">
        <v>2789.672</v>
      </c>
      <c r="K72" s="1767">
        <v>4000.808</v>
      </c>
      <c r="L72" s="1767">
        <v>3819.739</v>
      </c>
      <c r="M72" s="1767">
        <v>3380.8597709999999</v>
      </c>
      <c r="N72" s="1769">
        <v>4085.1332853899999</v>
      </c>
    </row>
    <row r="73" spans="1:14">
      <c r="A73" s="1480" t="s">
        <v>913</v>
      </c>
      <c r="B73" s="1767">
        <v>0</v>
      </c>
      <c r="C73" s="1767">
        <v>0</v>
      </c>
      <c r="D73" s="1767">
        <v>0</v>
      </c>
      <c r="E73" s="1767">
        <v>0</v>
      </c>
      <c r="F73" s="1768">
        <v>0</v>
      </c>
      <c r="G73" s="1767">
        <v>0</v>
      </c>
      <c r="H73" s="1767">
        <v>0</v>
      </c>
      <c r="I73" s="1767">
        <v>0</v>
      </c>
      <c r="J73" s="1767">
        <v>0</v>
      </c>
      <c r="K73" s="1767">
        <v>0</v>
      </c>
      <c r="L73" s="1767">
        <v>0</v>
      </c>
      <c r="M73" s="1767">
        <v>0</v>
      </c>
      <c r="N73" s="1769">
        <v>0</v>
      </c>
    </row>
    <row r="74" spans="1:14">
      <c r="A74" s="1490" t="s">
        <v>915</v>
      </c>
      <c r="B74" s="1767">
        <v>8724.7492477519609</v>
      </c>
      <c r="C74" s="1767">
        <v>8028.4543515444029</v>
      </c>
      <c r="D74" s="1767">
        <v>9897.0713134576654</v>
      </c>
      <c r="E74" s="1767">
        <v>10313.904256149517</v>
      </c>
      <c r="F74" s="1768">
        <v>10752.372094859769</v>
      </c>
      <c r="G74" s="1767">
        <v>10149.850232401142</v>
      </c>
      <c r="H74" s="1767">
        <v>10005.462708315916</v>
      </c>
      <c r="I74" s="1767">
        <v>10553.824968375497</v>
      </c>
      <c r="J74" s="1767">
        <v>9066.5993938339598</v>
      </c>
      <c r="K74" s="1767">
        <v>9777.0498029452665</v>
      </c>
      <c r="L74" s="1767">
        <v>13336.659596174941</v>
      </c>
      <c r="M74" s="1767">
        <v>9415.0953934756126</v>
      </c>
      <c r="N74" s="1769">
        <v>7695.007106689417</v>
      </c>
    </row>
    <row r="75" spans="1:14">
      <c r="A75" s="1490"/>
      <c r="B75" s="1767"/>
      <c r="C75" s="1767"/>
      <c r="D75" s="1767"/>
      <c r="E75" s="1767"/>
      <c r="F75" s="1768"/>
      <c r="G75" s="1767"/>
      <c r="H75" s="1767"/>
      <c r="I75" s="1767"/>
      <c r="J75" s="1767"/>
      <c r="K75" s="1767"/>
      <c r="L75" s="1767"/>
      <c r="M75" s="1767"/>
      <c r="N75" s="1769"/>
    </row>
    <row r="76" spans="1:14" ht="13.5" thickBot="1">
      <c r="A76" s="1497" t="s">
        <v>985</v>
      </c>
      <c r="B76" s="1770">
        <v>436756.00896984478</v>
      </c>
      <c r="C76" s="1770">
        <v>442296.15023203701</v>
      </c>
      <c r="D76" s="1770">
        <v>465875.53321466915</v>
      </c>
      <c r="E76" s="1770">
        <v>455183.15706239967</v>
      </c>
      <c r="F76" s="1771">
        <v>484747.24121599027</v>
      </c>
      <c r="G76" s="1770">
        <v>472658.38564431423</v>
      </c>
      <c r="H76" s="1770">
        <v>526903.54021391668</v>
      </c>
      <c r="I76" s="1770">
        <v>535147.59053267655</v>
      </c>
      <c r="J76" s="1770">
        <v>500756.17688849871</v>
      </c>
      <c r="K76" s="2073">
        <v>500987.26198741043</v>
      </c>
      <c r="L76" s="2073">
        <v>502381.14887930348</v>
      </c>
      <c r="M76" s="2073">
        <v>462651.14909218869</v>
      </c>
      <c r="N76" s="2074">
        <v>512494.08871800313</v>
      </c>
    </row>
    <row r="77" spans="1:14">
      <c r="A77" s="1517" t="s">
        <v>314</v>
      </c>
      <c r="B77" s="1495"/>
      <c r="C77" s="1495"/>
      <c r="D77" s="1495"/>
      <c r="E77" s="1495"/>
      <c r="F77" s="1495"/>
      <c r="G77" s="1495"/>
    </row>
  </sheetData>
  <hyperlinks>
    <hyperlink ref="A1" location="Menu!A1" display="Return to Menu"/>
  </hyperlinks>
  <pageMargins left="0.7" right="0.7" top="0.75" bottom="0.75" header="0.3" footer="0.3"/>
  <pageSetup paperSize="9" scale="46"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D101"/>
  <sheetViews>
    <sheetView view="pageBreakPreview" zoomScale="80" zoomScaleNormal="100" zoomScaleSheetLayoutView="80" workbookViewId="0">
      <pane xSplit="1" ySplit="3" topLeftCell="EX4" activePane="bottomRight" state="frozen"/>
      <selection activeCell="E24" sqref="E24"/>
      <selection pane="topRight" activeCell="E24" sqref="E24"/>
      <selection pane="bottomLeft" activeCell="E24" sqref="E24"/>
      <selection pane="bottomRight"/>
    </sheetView>
  </sheetViews>
  <sheetFormatPr defaultRowHeight="14.25"/>
  <cols>
    <col min="1" max="1" width="71.5703125" style="964" customWidth="1"/>
    <col min="2" max="160" width="15.7109375" style="967" customWidth="1"/>
    <col min="161" max="256" width="9.140625" style="964"/>
    <col min="257" max="257" width="71.5703125" style="964" customWidth="1"/>
    <col min="258" max="416" width="15.7109375" style="964" customWidth="1"/>
    <col min="417" max="512" width="9.140625" style="964"/>
    <col min="513" max="513" width="71.5703125" style="964" customWidth="1"/>
    <col min="514" max="672" width="15.7109375" style="964" customWidth="1"/>
    <col min="673" max="768" width="9.140625" style="964"/>
    <col min="769" max="769" width="71.5703125" style="964" customWidth="1"/>
    <col min="770" max="928" width="15.7109375" style="964" customWidth="1"/>
    <col min="929" max="1024" width="9.140625" style="964"/>
    <col min="1025" max="1025" width="71.5703125" style="964" customWidth="1"/>
    <col min="1026" max="1184" width="15.7109375" style="964" customWidth="1"/>
    <col min="1185" max="1280" width="9.140625" style="964"/>
    <col min="1281" max="1281" width="71.5703125" style="964" customWidth="1"/>
    <col min="1282" max="1440" width="15.7109375" style="964" customWidth="1"/>
    <col min="1441" max="1536" width="9.140625" style="964"/>
    <col min="1537" max="1537" width="71.5703125" style="964" customWidth="1"/>
    <col min="1538" max="1696" width="15.7109375" style="964" customWidth="1"/>
    <col min="1697" max="1792" width="9.140625" style="964"/>
    <col min="1793" max="1793" width="71.5703125" style="964" customWidth="1"/>
    <col min="1794" max="1952" width="15.7109375" style="964" customWidth="1"/>
    <col min="1953" max="2048" width="9.140625" style="964"/>
    <col min="2049" max="2049" width="71.5703125" style="964" customWidth="1"/>
    <col min="2050" max="2208" width="15.7109375" style="964" customWidth="1"/>
    <col min="2209" max="2304" width="9.140625" style="964"/>
    <col min="2305" max="2305" width="71.5703125" style="964" customWidth="1"/>
    <col min="2306" max="2464" width="15.7109375" style="964" customWidth="1"/>
    <col min="2465" max="2560" width="9.140625" style="964"/>
    <col min="2561" max="2561" width="71.5703125" style="964" customWidth="1"/>
    <col min="2562" max="2720" width="15.7109375" style="964" customWidth="1"/>
    <col min="2721" max="2816" width="9.140625" style="964"/>
    <col min="2817" max="2817" width="71.5703125" style="964" customWidth="1"/>
    <col min="2818" max="2976" width="15.7109375" style="964" customWidth="1"/>
    <col min="2977" max="3072" width="9.140625" style="964"/>
    <col min="3073" max="3073" width="71.5703125" style="964" customWidth="1"/>
    <col min="3074" max="3232" width="15.7109375" style="964" customWidth="1"/>
    <col min="3233" max="3328" width="9.140625" style="964"/>
    <col min="3329" max="3329" width="71.5703125" style="964" customWidth="1"/>
    <col min="3330" max="3488" width="15.7109375" style="964" customWidth="1"/>
    <col min="3489" max="3584" width="9.140625" style="964"/>
    <col min="3585" max="3585" width="71.5703125" style="964" customWidth="1"/>
    <col min="3586" max="3744" width="15.7109375" style="964" customWidth="1"/>
    <col min="3745" max="3840" width="9.140625" style="964"/>
    <col min="3841" max="3841" width="71.5703125" style="964" customWidth="1"/>
    <col min="3842" max="4000" width="15.7109375" style="964" customWidth="1"/>
    <col min="4001" max="4096" width="9.140625" style="964"/>
    <col min="4097" max="4097" width="71.5703125" style="964" customWidth="1"/>
    <col min="4098" max="4256" width="15.7109375" style="964" customWidth="1"/>
    <col min="4257" max="4352" width="9.140625" style="964"/>
    <col min="4353" max="4353" width="71.5703125" style="964" customWidth="1"/>
    <col min="4354" max="4512" width="15.7109375" style="964" customWidth="1"/>
    <col min="4513" max="4608" width="9.140625" style="964"/>
    <col min="4609" max="4609" width="71.5703125" style="964" customWidth="1"/>
    <col min="4610" max="4768" width="15.7109375" style="964" customWidth="1"/>
    <col min="4769" max="4864" width="9.140625" style="964"/>
    <col min="4865" max="4865" width="71.5703125" style="964" customWidth="1"/>
    <col min="4866" max="5024" width="15.7109375" style="964" customWidth="1"/>
    <col min="5025" max="5120" width="9.140625" style="964"/>
    <col min="5121" max="5121" width="71.5703125" style="964" customWidth="1"/>
    <col min="5122" max="5280" width="15.7109375" style="964" customWidth="1"/>
    <col min="5281" max="5376" width="9.140625" style="964"/>
    <col min="5377" max="5377" width="71.5703125" style="964" customWidth="1"/>
    <col min="5378" max="5536" width="15.7109375" style="964" customWidth="1"/>
    <col min="5537" max="5632" width="9.140625" style="964"/>
    <col min="5633" max="5633" width="71.5703125" style="964" customWidth="1"/>
    <col min="5634" max="5792" width="15.7109375" style="964" customWidth="1"/>
    <col min="5793" max="5888" width="9.140625" style="964"/>
    <col min="5889" max="5889" width="71.5703125" style="964" customWidth="1"/>
    <col min="5890" max="6048" width="15.7109375" style="964" customWidth="1"/>
    <col min="6049" max="6144" width="9.140625" style="964"/>
    <col min="6145" max="6145" width="71.5703125" style="964" customWidth="1"/>
    <col min="6146" max="6304" width="15.7109375" style="964" customWidth="1"/>
    <col min="6305" max="6400" width="9.140625" style="964"/>
    <col min="6401" max="6401" width="71.5703125" style="964" customWidth="1"/>
    <col min="6402" max="6560" width="15.7109375" style="964" customWidth="1"/>
    <col min="6561" max="6656" width="9.140625" style="964"/>
    <col min="6657" max="6657" width="71.5703125" style="964" customWidth="1"/>
    <col min="6658" max="6816" width="15.7109375" style="964" customWidth="1"/>
    <col min="6817" max="6912" width="9.140625" style="964"/>
    <col min="6913" max="6913" width="71.5703125" style="964" customWidth="1"/>
    <col min="6914" max="7072" width="15.7109375" style="964" customWidth="1"/>
    <col min="7073" max="7168" width="9.140625" style="964"/>
    <col min="7169" max="7169" width="71.5703125" style="964" customWidth="1"/>
    <col min="7170" max="7328" width="15.7109375" style="964" customWidth="1"/>
    <col min="7329" max="7424" width="9.140625" style="964"/>
    <col min="7425" max="7425" width="71.5703125" style="964" customWidth="1"/>
    <col min="7426" max="7584" width="15.7109375" style="964" customWidth="1"/>
    <col min="7585" max="7680" width="9.140625" style="964"/>
    <col min="7681" max="7681" width="71.5703125" style="964" customWidth="1"/>
    <col min="7682" max="7840" width="15.7109375" style="964" customWidth="1"/>
    <col min="7841" max="7936" width="9.140625" style="964"/>
    <col min="7937" max="7937" width="71.5703125" style="964" customWidth="1"/>
    <col min="7938" max="8096" width="15.7109375" style="964" customWidth="1"/>
    <col min="8097" max="8192" width="9.140625" style="964"/>
    <col min="8193" max="8193" width="71.5703125" style="964" customWidth="1"/>
    <col min="8194" max="8352" width="15.7109375" style="964" customWidth="1"/>
    <col min="8353" max="8448" width="9.140625" style="964"/>
    <col min="8449" max="8449" width="71.5703125" style="964" customWidth="1"/>
    <col min="8450" max="8608" width="15.7109375" style="964" customWidth="1"/>
    <col min="8609" max="8704" width="9.140625" style="964"/>
    <col min="8705" max="8705" width="71.5703125" style="964" customWidth="1"/>
    <col min="8706" max="8864" width="15.7109375" style="964" customWidth="1"/>
    <col min="8865" max="8960" width="9.140625" style="964"/>
    <col min="8961" max="8961" width="71.5703125" style="964" customWidth="1"/>
    <col min="8962" max="9120" width="15.7109375" style="964" customWidth="1"/>
    <col min="9121" max="9216" width="9.140625" style="964"/>
    <col min="9217" max="9217" width="71.5703125" style="964" customWidth="1"/>
    <col min="9218" max="9376" width="15.7109375" style="964" customWidth="1"/>
    <col min="9377" max="9472" width="9.140625" style="964"/>
    <col min="9473" max="9473" width="71.5703125" style="964" customWidth="1"/>
    <col min="9474" max="9632" width="15.7109375" style="964" customWidth="1"/>
    <col min="9633" max="9728" width="9.140625" style="964"/>
    <col min="9729" max="9729" width="71.5703125" style="964" customWidth="1"/>
    <col min="9730" max="9888" width="15.7109375" style="964" customWidth="1"/>
    <col min="9889" max="9984" width="9.140625" style="964"/>
    <col min="9985" max="9985" width="71.5703125" style="964" customWidth="1"/>
    <col min="9986" max="10144" width="15.7109375" style="964" customWidth="1"/>
    <col min="10145" max="10240" width="9.140625" style="964"/>
    <col min="10241" max="10241" width="71.5703125" style="964" customWidth="1"/>
    <col min="10242" max="10400" width="15.7109375" style="964" customWidth="1"/>
    <col min="10401" max="10496" width="9.140625" style="964"/>
    <col min="10497" max="10497" width="71.5703125" style="964" customWidth="1"/>
    <col min="10498" max="10656" width="15.7109375" style="964" customWidth="1"/>
    <col min="10657" max="10752" width="9.140625" style="964"/>
    <col min="10753" max="10753" width="71.5703125" style="964" customWidth="1"/>
    <col min="10754" max="10912" width="15.7109375" style="964" customWidth="1"/>
    <col min="10913" max="11008" width="9.140625" style="964"/>
    <col min="11009" max="11009" width="71.5703125" style="964" customWidth="1"/>
    <col min="11010" max="11168" width="15.7109375" style="964" customWidth="1"/>
    <col min="11169" max="11264" width="9.140625" style="964"/>
    <col min="11265" max="11265" width="71.5703125" style="964" customWidth="1"/>
    <col min="11266" max="11424" width="15.7109375" style="964" customWidth="1"/>
    <col min="11425" max="11520" width="9.140625" style="964"/>
    <col min="11521" max="11521" width="71.5703125" style="964" customWidth="1"/>
    <col min="11522" max="11680" width="15.7109375" style="964" customWidth="1"/>
    <col min="11681" max="11776" width="9.140625" style="964"/>
    <col min="11777" max="11777" width="71.5703125" style="964" customWidth="1"/>
    <col min="11778" max="11936" width="15.7109375" style="964" customWidth="1"/>
    <col min="11937" max="12032" width="9.140625" style="964"/>
    <col min="12033" max="12033" width="71.5703125" style="964" customWidth="1"/>
    <col min="12034" max="12192" width="15.7109375" style="964" customWidth="1"/>
    <col min="12193" max="12288" width="9.140625" style="964"/>
    <col min="12289" max="12289" width="71.5703125" style="964" customWidth="1"/>
    <col min="12290" max="12448" width="15.7109375" style="964" customWidth="1"/>
    <col min="12449" max="12544" width="9.140625" style="964"/>
    <col min="12545" max="12545" width="71.5703125" style="964" customWidth="1"/>
    <col min="12546" max="12704" width="15.7109375" style="964" customWidth="1"/>
    <col min="12705" max="12800" width="9.140625" style="964"/>
    <col min="12801" max="12801" width="71.5703125" style="964" customWidth="1"/>
    <col min="12802" max="12960" width="15.7109375" style="964" customWidth="1"/>
    <col min="12961" max="13056" width="9.140625" style="964"/>
    <col min="13057" max="13057" width="71.5703125" style="964" customWidth="1"/>
    <col min="13058" max="13216" width="15.7109375" style="964" customWidth="1"/>
    <col min="13217" max="13312" width="9.140625" style="964"/>
    <col min="13313" max="13313" width="71.5703125" style="964" customWidth="1"/>
    <col min="13314" max="13472" width="15.7109375" style="964" customWidth="1"/>
    <col min="13473" max="13568" width="9.140625" style="964"/>
    <col min="13569" max="13569" width="71.5703125" style="964" customWidth="1"/>
    <col min="13570" max="13728" width="15.7109375" style="964" customWidth="1"/>
    <col min="13729" max="13824" width="9.140625" style="964"/>
    <col min="13825" max="13825" width="71.5703125" style="964" customWidth="1"/>
    <col min="13826" max="13984" width="15.7109375" style="964" customWidth="1"/>
    <col min="13985" max="14080" width="9.140625" style="964"/>
    <col min="14081" max="14081" width="71.5703125" style="964" customWidth="1"/>
    <col min="14082" max="14240" width="15.7109375" style="964" customWidth="1"/>
    <col min="14241" max="14336" width="9.140625" style="964"/>
    <col min="14337" max="14337" width="71.5703125" style="964" customWidth="1"/>
    <col min="14338" max="14496" width="15.7109375" style="964" customWidth="1"/>
    <col min="14497" max="14592" width="9.140625" style="964"/>
    <col min="14593" max="14593" width="71.5703125" style="964" customWidth="1"/>
    <col min="14594" max="14752" width="15.7109375" style="964" customWidth="1"/>
    <col min="14753" max="14848" width="9.140625" style="964"/>
    <col min="14849" max="14849" width="71.5703125" style="964" customWidth="1"/>
    <col min="14850" max="15008" width="15.7109375" style="964" customWidth="1"/>
    <col min="15009" max="15104" width="9.140625" style="964"/>
    <col min="15105" max="15105" width="71.5703125" style="964" customWidth="1"/>
    <col min="15106" max="15264" width="15.7109375" style="964" customWidth="1"/>
    <col min="15265" max="15360" width="9.140625" style="964"/>
    <col min="15361" max="15361" width="71.5703125" style="964" customWidth="1"/>
    <col min="15362" max="15520" width="15.7109375" style="964" customWidth="1"/>
    <col min="15521" max="15616" width="9.140625" style="964"/>
    <col min="15617" max="15617" width="71.5703125" style="964" customWidth="1"/>
    <col min="15618" max="15776" width="15.7109375" style="964" customWidth="1"/>
    <col min="15777" max="15872" width="9.140625" style="964"/>
    <col min="15873" max="15873" width="71.5703125" style="964" customWidth="1"/>
    <col min="15874" max="16032" width="15.7109375" style="964" customWidth="1"/>
    <col min="16033" max="16128" width="9.140625" style="964"/>
    <col min="16129" max="16129" width="71.5703125" style="964" customWidth="1"/>
    <col min="16130" max="16288" width="15.7109375" style="964" customWidth="1"/>
    <col min="16289" max="16384" width="9.140625" style="964"/>
  </cols>
  <sheetData>
    <row r="1" spans="1:160" s="967" customFormat="1" ht="25.5">
      <c r="A1" s="883" t="s">
        <v>313</v>
      </c>
    </row>
    <row r="2" spans="1:160" s="967" customFormat="1" ht="40.5" customHeight="1" thickBot="1">
      <c r="A2" s="1075" t="s">
        <v>1189</v>
      </c>
      <c r="B2" s="1076"/>
      <c r="C2" s="1076"/>
      <c r="D2" s="1076"/>
      <c r="E2" s="1076"/>
      <c r="F2" s="1076"/>
      <c r="G2" s="1076"/>
      <c r="H2" s="1076"/>
      <c r="I2" s="1076"/>
      <c r="J2" s="1076"/>
      <c r="K2" s="1076"/>
      <c r="L2" s="1076"/>
      <c r="M2" s="1076"/>
      <c r="N2" s="1076"/>
      <c r="O2" s="1076"/>
      <c r="P2" s="1076"/>
      <c r="Q2" s="1076"/>
      <c r="R2" s="1076"/>
      <c r="S2" s="1076"/>
      <c r="T2" s="1076"/>
      <c r="U2" s="1076"/>
      <c r="V2" s="1076"/>
      <c r="W2" s="1076"/>
      <c r="X2" s="1076"/>
      <c r="Y2" s="1076"/>
      <c r="Z2" s="1076"/>
      <c r="AA2" s="1076"/>
      <c r="AB2" s="1076"/>
      <c r="AC2" s="1076"/>
      <c r="AD2" s="1076"/>
      <c r="AE2" s="1076"/>
      <c r="AF2" s="1076"/>
      <c r="AG2" s="1076"/>
      <c r="AH2" s="1076"/>
      <c r="AI2" s="1076"/>
      <c r="AJ2" s="1076"/>
      <c r="AK2" s="1076"/>
      <c r="AL2" s="1076"/>
      <c r="AM2" s="1076"/>
      <c r="AN2" s="1076"/>
      <c r="AO2" s="1076"/>
      <c r="AP2" s="1076"/>
      <c r="AQ2" s="1076"/>
      <c r="AR2" s="1076"/>
      <c r="AS2" s="1076"/>
      <c r="AT2" s="1076"/>
      <c r="AU2" s="1076"/>
      <c r="AV2" s="1076"/>
      <c r="AW2" s="1076"/>
      <c r="AX2" s="1076"/>
      <c r="AY2" s="1076"/>
      <c r="AZ2" s="1076"/>
      <c r="BA2" s="1076"/>
      <c r="BB2" s="1076"/>
      <c r="BC2" s="1076"/>
      <c r="BD2" s="1076"/>
      <c r="BE2" s="1076"/>
      <c r="BF2" s="1076"/>
      <c r="BG2" s="1076"/>
      <c r="BH2" s="1076"/>
      <c r="BI2" s="1076"/>
      <c r="BJ2" s="1076"/>
      <c r="BK2" s="1076"/>
      <c r="BL2" s="1076"/>
      <c r="BM2" s="1076"/>
      <c r="BN2" s="1076"/>
      <c r="BO2" s="1076"/>
      <c r="BP2" s="1076"/>
      <c r="BQ2" s="1076"/>
      <c r="BR2" s="1076"/>
      <c r="BS2" s="1076"/>
      <c r="BT2" s="1076"/>
      <c r="BU2" s="1076"/>
      <c r="BV2" s="1076"/>
      <c r="BW2" s="1076"/>
      <c r="BX2" s="1076"/>
      <c r="BY2" s="1076"/>
      <c r="BZ2" s="1076"/>
      <c r="CA2" s="1076"/>
      <c r="CB2" s="1076"/>
      <c r="CC2" s="1076"/>
      <c r="CD2" s="1076"/>
      <c r="CE2" s="1076"/>
      <c r="CF2" s="1076"/>
      <c r="CG2" s="1076"/>
      <c r="CH2" s="1076"/>
      <c r="CI2" s="1076"/>
      <c r="CJ2" s="1076"/>
      <c r="CK2" s="1076"/>
      <c r="CL2" s="1076"/>
      <c r="CM2" s="1076"/>
      <c r="CN2" s="1076"/>
      <c r="CO2" s="1076"/>
      <c r="CP2" s="1076"/>
      <c r="CQ2" s="1076"/>
      <c r="CR2" s="1076"/>
      <c r="CS2" s="1076"/>
      <c r="CT2" s="1076"/>
      <c r="CU2" s="1076"/>
      <c r="CV2" s="1076"/>
      <c r="CW2" s="1076"/>
      <c r="CX2" s="1076"/>
      <c r="CY2" s="1076"/>
      <c r="CZ2" s="1076"/>
      <c r="DA2" s="1076"/>
      <c r="DB2" s="1076"/>
      <c r="DC2" s="1076"/>
      <c r="DD2" s="1076"/>
      <c r="DE2" s="1076"/>
      <c r="DF2" s="1076"/>
      <c r="DG2" s="1076"/>
      <c r="DH2" s="1076"/>
      <c r="DI2" s="1076"/>
      <c r="DJ2" s="1076"/>
      <c r="DK2" s="1076"/>
      <c r="DL2" s="1076"/>
      <c r="DM2" s="1076"/>
      <c r="DN2" s="1076"/>
      <c r="DO2" s="1076"/>
      <c r="DP2" s="1076"/>
      <c r="DQ2" s="1076"/>
      <c r="DR2" s="1076"/>
      <c r="DS2" s="1076"/>
      <c r="DT2" s="1076"/>
      <c r="DU2" s="1076"/>
      <c r="DV2" s="1076"/>
      <c r="DW2" s="1076"/>
      <c r="DX2" s="1076"/>
      <c r="DY2" s="1076"/>
      <c r="DZ2" s="1076"/>
      <c r="EA2" s="1076"/>
      <c r="EB2" s="1076"/>
      <c r="EC2" s="1076"/>
      <c r="ED2" s="1076"/>
      <c r="EE2" s="1076"/>
      <c r="EF2" s="1076"/>
      <c r="EG2" s="1076"/>
      <c r="EH2" s="1076"/>
      <c r="EI2" s="1076"/>
      <c r="EJ2" s="1076"/>
      <c r="EK2" s="1076"/>
      <c r="EL2" s="1076"/>
      <c r="EM2" s="1076"/>
      <c r="EN2" s="1076"/>
      <c r="EO2" s="1076"/>
      <c r="EP2" s="1076"/>
      <c r="EQ2" s="1076"/>
      <c r="ER2" s="1076"/>
      <c r="ES2" s="1076"/>
      <c r="ET2" s="1076"/>
      <c r="EU2" s="1076"/>
      <c r="EV2" s="1076"/>
      <c r="EW2" s="1076"/>
      <c r="EX2" s="1076"/>
      <c r="EY2" s="1076"/>
      <c r="EZ2" s="1076"/>
      <c r="FA2" s="1076"/>
      <c r="FB2" s="1076"/>
      <c r="FC2" s="1076"/>
      <c r="FD2" s="1076"/>
    </row>
    <row r="3" spans="1:160" s="953" customFormat="1" ht="16.5" thickBot="1">
      <c r="A3" s="1211"/>
      <c r="B3" s="1038">
        <v>37226</v>
      </c>
      <c r="C3" s="1038">
        <v>37257</v>
      </c>
      <c r="D3" s="1038">
        <v>37288</v>
      </c>
      <c r="E3" s="1038">
        <v>37316</v>
      </c>
      <c r="F3" s="1038">
        <v>37347</v>
      </c>
      <c r="G3" s="1038">
        <v>37377</v>
      </c>
      <c r="H3" s="1038">
        <v>37408</v>
      </c>
      <c r="I3" s="1038">
        <v>37439</v>
      </c>
      <c r="J3" s="1038">
        <v>37470</v>
      </c>
      <c r="K3" s="1038">
        <v>37501</v>
      </c>
      <c r="L3" s="1038">
        <v>37531</v>
      </c>
      <c r="M3" s="1038">
        <v>37562</v>
      </c>
      <c r="N3" s="1038">
        <v>37592</v>
      </c>
      <c r="O3" s="1038">
        <v>37623</v>
      </c>
      <c r="P3" s="1038">
        <v>37654</v>
      </c>
      <c r="Q3" s="1038">
        <v>37682</v>
      </c>
      <c r="R3" s="1038">
        <v>37713</v>
      </c>
      <c r="S3" s="1038">
        <v>37743</v>
      </c>
      <c r="T3" s="1038">
        <v>37774</v>
      </c>
      <c r="U3" s="1038">
        <v>37804</v>
      </c>
      <c r="V3" s="1038">
        <v>37835</v>
      </c>
      <c r="W3" s="1038">
        <v>37866</v>
      </c>
      <c r="X3" s="1038">
        <v>37896</v>
      </c>
      <c r="Y3" s="1038">
        <v>37927</v>
      </c>
      <c r="Z3" s="1038">
        <v>37957</v>
      </c>
      <c r="AA3" s="1038">
        <v>37988</v>
      </c>
      <c r="AB3" s="1038">
        <v>38019</v>
      </c>
      <c r="AC3" s="1038">
        <v>38048</v>
      </c>
      <c r="AD3" s="1038">
        <v>38079</v>
      </c>
      <c r="AE3" s="1038">
        <v>38109</v>
      </c>
      <c r="AF3" s="1038">
        <v>38140</v>
      </c>
      <c r="AG3" s="1038">
        <v>38170</v>
      </c>
      <c r="AH3" s="1038">
        <v>38201</v>
      </c>
      <c r="AI3" s="1038">
        <v>38232</v>
      </c>
      <c r="AJ3" s="1038">
        <v>38262</v>
      </c>
      <c r="AK3" s="1038">
        <v>38293</v>
      </c>
      <c r="AL3" s="1038">
        <v>38323</v>
      </c>
      <c r="AM3" s="1038">
        <v>38354</v>
      </c>
      <c r="AN3" s="1038">
        <v>38385</v>
      </c>
      <c r="AO3" s="1038">
        <v>38413</v>
      </c>
      <c r="AP3" s="1038">
        <v>38444</v>
      </c>
      <c r="AQ3" s="1038">
        <v>38474</v>
      </c>
      <c r="AR3" s="1038">
        <v>38505</v>
      </c>
      <c r="AS3" s="1038">
        <v>38535</v>
      </c>
      <c r="AT3" s="1038">
        <v>38566</v>
      </c>
      <c r="AU3" s="1038">
        <v>38597</v>
      </c>
      <c r="AV3" s="1038">
        <v>38627</v>
      </c>
      <c r="AW3" s="1038">
        <v>38658</v>
      </c>
      <c r="AX3" s="1038">
        <v>38688</v>
      </c>
      <c r="AY3" s="1038">
        <v>38723</v>
      </c>
      <c r="AZ3" s="1038">
        <v>38754</v>
      </c>
      <c r="BA3" s="1038">
        <v>38782</v>
      </c>
      <c r="BB3" s="1038">
        <v>38813</v>
      </c>
      <c r="BC3" s="1038">
        <v>38843</v>
      </c>
      <c r="BD3" s="1038">
        <v>38874</v>
      </c>
      <c r="BE3" s="1038">
        <v>38904</v>
      </c>
      <c r="BF3" s="1038">
        <v>38935</v>
      </c>
      <c r="BG3" s="1038">
        <v>38966</v>
      </c>
      <c r="BH3" s="1038">
        <v>38997</v>
      </c>
      <c r="BI3" s="1038">
        <v>39028</v>
      </c>
      <c r="BJ3" s="1038">
        <v>39059</v>
      </c>
      <c r="BK3" s="1038">
        <v>39090</v>
      </c>
      <c r="BL3" s="1038">
        <v>39121</v>
      </c>
      <c r="BM3" s="1038">
        <v>39149</v>
      </c>
      <c r="BN3" s="1038">
        <v>39180</v>
      </c>
      <c r="BO3" s="1038">
        <v>39210</v>
      </c>
      <c r="BP3" s="1038">
        <v>39241</v>
      </c>
      <c r="BQ3" s="1038">
        <v>39271</v>
      </c>
      <c r="BR3" s="1038">
        <v>39304</v>
      </c>
      <c r="BS3" s="1038">
        <v>39336</v>
      </c>
      <c r="BT3" s="1038">
        <v>39368</v>
      </c>
      <c r="BU3" s="1038">
        <v>39400</v>
      </c>
      <c r="BV3" s="1038">
        <v>39432</v>
      </c>
      <c r="BW3" s="1038">
        <v>39454</v>
      </c>
      <c r="BX3" s="1038">
        <v>39485</v>
      </c>
      <c r="BY3" s="1038">
        <v>39514</v>
      </c>
      <c r="BZ3" s="1038">
        <v>39545</v>
      </c>
      <c r="CA3" s="1038">
        <v>39575</v>
      </c>
      <c r="CB3" s="1038">
        <v>39606</v>
      </c>
      <c r="CC3" s="1038">
        <v>39636</v>
      </c>
      <c r="CD3" s="1038">
        <v>39667</v>
      </c>
      <c r="CE3" s="1038">
        <v>39698</v>
      </c>
      <c r="CF3" s="1038">
        <v>39728</v>
      </c>
      <c r="CG3" s="1038">
        <v>39759</v>
      </c>
      <c r="CH3" s="1038">
        <v>39789</v>
      </c>
      <c r="CI3" s="1038">
        <v>39820</v>
      </c>
      <c r="CJ3" s="1038">
        <v>39851</v>
      </c>
      <c r="CK3" s="1038">
        <v>39879</v>
      </c>
      <c r="CL3" s="1038">
        <v>39910</v>
      </c>
      <c r="CM3" s="1038">
        <v>39940</v>
      </c>
      <c r="CN3" s="1038">
        <v>39971</v>
      </c>
      <c r="CO3" s="1038">
        <v>40001</v>
      </c>
      <c r="CP3" s="1038">
        <v>40032</v>
      </c>
      <c r="CQ3" s="1038">
        <v>40063</v>
      </c>
      <c r="CR3" s="1038">
        <v>40093</v>
      </c>
      <c r="CS3" s="1038">
        <v>40124</v>
      </c>
      <c r="CT3" s="1038">
        <v>40154</v>
      </c>
      <c r="CU3" s="1038">
        <v>40185</v>
      </c>
      <c r="CV3" s="1038">
        <v>40216</v>
      </c>
      <c r="CW3" s="1038">
        <v>40244</v>
      </c>
      <c r="CX3" s="1038">
        <v>40275</v>
      </c>
      <c r="CY3" s="1038">
        <v>40305</v>
      </c>
      <c r="CZ3" s="1038">
        <v>40336</v>
      </c>
      <c r="DA3" s="1038">
        <v>40366</v>
      </c>
      <c r="DB3" s="1038">
        <v>40397</v>
      </c>
      <c r="DC3" s="1038">
        <v>40428</v>
      </c>
      <c r="DD3" s="1038">
        <v>40458</v>
      </c>
      <c r="DE3" s="1038">
        <v>40489</v>
      </c>
      <c r="DF3" s="1038">
        <v>40519</v>
      </c>
      <c r="DG3" s="1038">
        <v>40550</v>
      </c>
      <c r="DH3" s="1038">
        <v>40581</v>
      </c>
      <c r="DI3" s="1038">
        <v>40609</v>
      </c>
      <c r="DJ3" s="1038">
        <v>40640</v>
      </c>
      <c r="DK3" s="1038">
        <v>40670</v>
      </c>
      <c r="DL3" s="1038">
        <v>40701</v>
      </c>
      <c r="DM3" s="1038">
        <v>40731</v>
      </c>
      <c r="DN3" s="1038">
        <v>40762</v>
      </c>
      <c r="DO3" s="1038">
        <v>40793</v>
      </c>
      <c r="DP3" s="1038">
        <v>40823</v>
      </c>
      <c r="DQ3" s="1038">
        <v>40854</v>
      </c>
      <c r="DR3" s="1038">
        <v>40884</v>
      </c>
      <c r="DS3" s="1038">
        <v>40915</v>
      </c>
      <c r="DT3" s="1038">
        <v>40946</v>
      </c>
      <c r="DU3" s="1038">
        <v>40975</v>
      </c>
      <c r="DV3" s="1038">
        <v>41006</v>
      </c>
      <c r="DW3" s="1038">
        <v>41036</v>
      </c>
      <c r="DX3" s="1038">
        <v>41067</v>
      </c>
      <c r="DY3" s="1038">
        <v>41097</v>
      </c>
      <c r="DZ3" s="1038">
        <v>41128</v>
      </c>
      <c r="EA3" s="1038">
        <v>41159</v>
      </c>
      <c r="EB3" s="1038">
        <v>41189</v>
      </c>
      <c r="EC3" s="1038">
        <v>41220</v>
      </c>
      <c r="ED3" s="1038">
        <v>41250</v>
      </c>
      <c r="EE3" s="1038">
        <v>41281</v>
      </c>
      <c r="EF3" s="1038">
        <v>41312</v>
      </c>
      <c r="EG3" s="1038">
        <v>41340</v>
      </c>
      <c r="EH3" s="1038">
        <v>41371</v>
      </c>
      <c r="EI3" s="1038">
        <v>41401</v>
      </c>
      <c r="EJ3" s="1038">
        <v>41432</v>
      </c>
      <c r="EK3" s="1038">
        <v>41462</v>
      </c>
      <c r="EL3" s="1038">
        <v>41493</v>
      </c>
      <c r="EM3" s="1038">
        <v>41524</v>
      </c>
      <c r="EN3" s="1038">
        <v>41554</v>
      </c>
      <c r="EO3" s="1038">
        <v>41585</v>
      </c>
      <c r="EP3" s="1038">
        <v>41615</v>
      </c>
      <c r="EQ3" s="1038">
        <v>41653</v>
      </c>
      <c r="ER3" s="1038">
        <v>41684</v>
      </c>
      <c r="ES3" s="1038">
        <v>41712</v>
      </c>
      <c r="ET3" s="1038">
        <v>41743</v>
      </c>
      <c r="EU3" s="1038">
        <v>41773</v>
      </c>
      <c r="EV3" s="1038">
        <v>41804</v>
      </c>
      <c r="EW3" s="1038">
        <v>41834</v>
      </c>
      <c r="EX3" s="1038">
        <v>41865</v>
      </c>
      <c r="EY3" s="1038">
        <v>41896</v>
      </c>
      <c r="EZ3" s="1038">
        <v>41926</v>
      </c>
      <c r="FA3" s="1038">
        <v>41957</v>
      </c>
      <c r="FB3" s="1038">
        <v>41987</v>
      </c>
      <c r="FC3" s="1038">
        <v>42018</v>
      </c>
      <c r="FD3" s="1038" t="s">
        <v>608</v>
      </c>
    </row>
    <row r="4" spans="1:160" ht="15.75">
      <c r="A4" s="1141" t="s">
        <v>850</v>
      </c>
      <c r="B4" s="1082">
        <v>318986.2</v>
      </c>
      <c r="C4" s="1082">
        <v>456880.99999999994</v>
      </c>
      <c r="D4" s="1082">
        <v>328287.8</v>
      </c>
      <c r="E4" s="1082">
        <v>306456.09999999998</v>
      </c>
      <c r="F4" s="1082">
        <v>284432.09999999998</v>
      </c>
      <c r="G4" s="1082">
        <v>284962.8</v>
      </c>
      <c r="H4" s="1082">
        <v>282209.2</v>
      </c>
      <c r="I4" s="1082">
        <v>312308.59999999998</v>
      </c>
      <c r="J4" s="1082">
        <v>278490.59999999998</v>
      </c>
      <c r="K4" s="1082">
        <v>276835.7</v>
      </c>
      <c r="L4" s="1082">
        <v>294701.90000000002</v>
      </c>
      <c r="M4" s="1082">
        <v>278477.5</v>
      </c>
      <c r="N4" s="1082">
        <v>321494.89999999997</v>
      </c>
      <c r="O4" s="1082">
        <v>234875.21000000002</v>
      </c>
      <c r="P4" s="1082">
        <v>224028.18</v>
      </c>
      <c r="Q4" s="1082">
        <v>245828.91999999998</v>
      </c>
      <c r="R4" s="1082">
        <v>303137.19999999995</v>
      </c>
      <c r="S4" s="1082">
        <v>339784.7</v>
      </c>
      <c r="T4" s="1082">
        <v>349318.30000000005</v>
      </c>
      <c r="U4" s="1082">
        <v>345794.4</v>
      </c>
      <c r="V4" s="1082">
        <v>328848.90000000002</v>
      </c>
      <c r="W4" s="1082">
        <v>324750.39999999997</v>
      </c>
      <c r="X4" s="1082">
        <v>337527.9</v>
      </c>
      <c r="Y4" s="1082">
        <v>371454.9</v>
      </c>
      <c r="Z4" s="1082">
        <v>362399.89999999997</v>
      </c>
      <c r="AA4" s="1082">
        <v>333380.40000000002</v>
      </c>
      <c r="AB4" s="1082">
        <v>340986.3</v>
      </c>
      <c r="AC4" s="1082">
        <v>324378.7</v>
      </c>
      <c r="AD4" s="1082">
        <v>327910.5</v>
      </c>
      <c r="AE4" s="1082">
        <v>357972.5</v>
      </c>
      <c r="AF4" s="1082">
        <v>379097</v>
      </c>
      <c r="AG4" s="1082">
        <v>369558.5</v>
      </c>
      <c r="AH4" s="1082">
        <v>365991.6</v>
      </c>
      <c r="AI4" s="1082">
        <v>354310.69999999995</v>
      </c>
      <c r="AJ4" s="1082">
        <v>384877.69999999995</v>
      </c>
      <c r="AK4" s="1082">
        <v>382147.6</v>
      </c>
      <c r="AL4" s="1082">
        <v>364192.9030029173</v>
      </c>
      <c r="AM4" s="1082">
        <v>403548</v>
      </c>
      <c r="AN4" s="1082">
        <v>390490.5</v>
      </c>
      <c r="AO4" s="1082">
        <v>390058.39999999997</v>
      </c>
      <c r="AP4" s="1082">
        <v>384457.6</v>
      </c>
      <c r="AQ4" s="1082">
        <v>375157.9</v>
      </c>
      <c r="AR4" s="1082">
        <v>430476.2</v>
      </c>
      <c r="AS4" s="1082">
        <v>467211.30000000005</v>
      </c>
      <c r="AT4" s="1082">
        <v>490398</v>
      </c>
      <c r="AU4" s="1082">
        <v>504484</v>
      </c>
      <c r="AV4" s="1082">
        <v>511872.48700000002</v>
      </c>
      <c r="AW4" s="1082">
        <v>533192.69999999995</v>
      </c>
      <c r="AX4" s="1082">
        <v>515207.3</v>
      </c>
      <c r="AY4" s="1082">
        <v>480580.82699999999</v>
      </c>
      <c r="AZ4" s="1082">
        <v>319184.34000000003</v>
      </c>
      <c r="BA4" s="1082">
        <v>560073.61399999994</v>
      </c>
      <c r="BB4" s="1082">
        <v>584834.06200000003</v>
      </c>
      <c r="BC4" s="1082">
        <v>407435.49099999998</v>
      </c>
      <c r="BD4" s="1082">
        <v>657752.71200000006</v>
      </c>
      <c r="BE4" s="1082">
        <v>637655.11399999994</v>
      </c>
      <c r="BF4" s="1082">
        <v>580857.44700000004</v>
      </c>
      <c r="BG4" s="1082">
        <v>571345.26399999997</v>
      </c>
      <c r="BH4" s="1082">
        <v>607772.71799999999</v>
      </c>
      <c r="BI4" s="1082">
        <v>615474.01309999998</v>
      </c>
      <c r="BJ4" s="1082">
        <v>670463.78479482012</v>
      </c>
      <c r="BK4" s="1082">
        <v>513310.37699491001</v>
      </c>
      <c r="BL4" s="1082">
        <v>581864.81725948001</v>
      </c>
      <c r="BM4" s="1082">
        <v>513907.97760166001</v>
      </c>
      <c r="BN4" s="1082">
        <v>627674.99183020997</v>
      </c>
      <c r="BO4" s="1082">
        <v>775287.13493002986</v>
      </c>
      <c r="BP4" s="1082">
        <v>577069.96698736004</v>
      </c>
      <c r="BQ4" s="1082">
        <v>858530.50927451986</v>
      </c>
      <c r="BR4" s="1082">
        <v>684577.27488225</v>
      </c>
      <c r="BS4" s="1082">
        <v>754995.00059128006</v>
      </c>
      <c r="BT4" s="1082">
        <v>655382.55491681001</v>
      </c>
      <c r="BU4" s="1082">
        <v>616195.72489226016</v>
      </c>
      <c r="BV4" s="1082">
        <v>659631.3225023601</v>
      </c>
      <c r="BW4" s="1082">
        <v>633492.38985408994</v>
      </c>
      <c r="BX4" s="1082">
        <v>737136.13481474004</v>
      </c>
      <c r="BY4" s="1082">
        <v>799269.33872857003</v>
      </c>
      <c r="BZ4" s="1082">
        <v>900305.16435202002</v>
      </c>
      <c r="CA4" s="1082">
        <v>951337.26271535002</v>
      </c>
      <c r="CB4" s="1082">
        <v>1188974.5714849199</v>
      </c>
      <c r="CC4" s="1082">
        <v>868048.07704225997</v>
      </c>
      <c r="CD4" s="1082">
        <v>815072.90840874997</v>
      </c>
      <c r="CE4" s="1082">
        <v>919352.84081885999</v>
      </c>
      <c r="CF4" s="1082">
        <v>702711.00585961994</v>
      </c>
      <c r="CG4" s="1082">
        <v>789096.99133351003</v>
      </c>
      <c r="CH4" s="1082">
        <v>910673.44901247008</v>
      </c>
      <c r="CI4" s="1082">
        <v>898082.39482928021</v>
      </c>
      <c r="CJ4" s="1082">
        <v>843928.29229443008</v>
      </c>
      <c r="CK4" s="1082">
        <v>977028.15751827997</v>
      </c>
      <c r="CL4" s="1082">
        <v>920906.46738718997</v>
      </c>
      <c r="CM4" s="1082">
        <v>843729.10900368995</v>
      </c>
      <c r="CN4" s="1082">
        <v>718062.86158397002</v>
      </c>
      <c r="CO4" s="1082">
        <v>807364.05199535005</v>
      </c>
      <c r="CP4" s="1082">
        <v>730138.65827828005</v>
      </c>
      <c r="CQ4" s="1082">
        <v>557597.74792431993</v>
      </c>
      <c r="CR4" s="1082">
        <v>611136.24411037995</v>
      </c>
      <c r="CS4" s="1082">
        <v>587478.62434084003</v>
      </c>
      <c r="CT4" s="1082">
        <v>521798.24655330996</v>
      </c>
      <c r="CU4" s="1082">
        <v>478794.35467731999</v>
      </c>
      <c r="CV4" s="1082">
        <v>510356.81749382999</v>
      </c>
      <c r="CW4" s="1082">
        <v>538713.31717200996</v>
      </c>
      <c r="CX4" s="1082">
        <v>489525.26278843998</v>
      </c>
      <c r="CY4" s="1082">
        <v>528166.52172744006</v>
      </c>
      <c r="CZ4" s="1082">
        <v>549929.34475747007</v>
      </c>
      <c r="DA4" s="1082">
        <v>510606.90118570998</v>
      </c>
      <c r="DB4" s="1082">
        <v>514353.71193768998</v>
      </c>
      <c r="DC4" s="1082">
        <v>560822.9735039901</v>
      </c>
      <c r="DD4" s="1082">
        <v>576315.6246026</v>
      </c>
      <c r="DE4" s="1082">
        <v>574204.65190279996</v>
      </c>
      <c r="DF4" s="1082">
        <v>531404.88897251</v>
      </c>
      <c r="DG4" s="1082">
        <v>476532.99174859992</v>
      </c>
      <c r="DH4" s="1082">
        <v>578937.22707078001</v>
      </c>
      <c r="DI4" s="1082">
        <v>519125.52402387001</v>
      </c>
      <c r="DJ4" s="1082">
        <v>551351.43812502001</v>
      </c>
      <c r="DK4" s="1082">
        <v>602898.95337155007</v>
      </c>
      <c r="DL4" s="1082">
        <v>856031.30197586003</v>
      </c>
      <c r="DM4" s="1082">
        <v>1063065.2857754598</v>
      </c>
      <c r="DN4" s="1082">
        <v>697974.57122188993</v>
      </c>
      <c r="DO4" s="1082">
        <v>907067.56412266009</v>
      </c>
      <c r="DP4" s="1082">
        <v>1158291.6316474699</v>
      </c>
      <c r="DQ4" s="1082">
        <v>1185022.2337549198</v>
      </c>
      <c r="DR4" s="1082">
        <v>1222473.1725447499</v>
      </c>
      <c r="DS4" s="1082">
        <v>1445500.63169127</v>
      </c>
      <c r="DT4" s="1082">
        <v>1425287.1044774998</v>
      </c>
      <c r="DU4" s="1082">
        <v>1345205.5223024101</v>
      </c>
      <c r="DV4" s="1082">
        <v>1268034.5475499199</v>
      </c>
      <c r="DW4" s="1082">
        <v>1205854.5705845898</v>
      </c>
      <c r="DX4" s="1082">
        <v>1316473.2257328501</v>
      </c>
      <c r="DY4" s="1082">
        <v>1710527.27640925</v>
      </c>
      <c r="DZ4" s="1082">
        <v>1614449.83246358</v>
      </c>
      <c r="EA4" s="1082">
        <v>1663231.0099183298</v>
      </c>
      <c r="EB4" s="1082">
        <v>1725254.3515608702</v>
      </c>
      <c r="EC4" s="1082">
        <v>1733452.9036350001</v>
      </c>
      <c r="ED4" s="1082">
        <v>1849831.4627052301</v>
      </c>
      <c r="EE4" s="1082">
        <v>2006221.9393641299</v>
      </c>
      <c r="EF4" s="1082">
        <v>2057578.30789198</v>
      </c>
      <c r="EG4" s="1082">
        <v>2250114.0141555103</v>
      </c>
      <c r="EH4" s="1082">
        <v>2061288.6914810098</v>
      </c>
      <c r="EI4" s="1082">
        <v>2066235.8316898299</v>
      </c>
      <c r="EJ4" s="1082">
        <v>1876018.3969981698</v>
      </c>
      <c r="EK4" s="1082">
        <v>1866073.4606544296</v>
      </c>
      <c r="EL4" s="1082">
        <v>2786474.5547587001</v>
      </c>
      <c r="EM4" s="1082">
        <v>2875967.8904206599</v>
      </c>
      <c r="EN4" s="1082">
        <v>2723427.8575125597</v>
      </c>
      <c r="EO4" s="1082">
        <v>2715972.2014725301</v>
      </c>
      <c r="EP4" s="1082">
        <v>3252445.7784991199</v>
      </c>
      <c r="EQ4" s="1082">
        <v>2939557.4244001196</v>
      </c>
      <c r="ER4" s="1082">
        <v>3479755.4771243897</v>
      </c>
      <c r="ES4" s="1082">
        <v>3253770.6745909108</v>
      </c>
      <c r="ET4" s="1082">
        <v>3553595.1042483496</v>
      </c>
      <c r="EU4" s="1082">
        <v>3539620.3882455807</v>
      </c>
      <c r="EV4" s="1082">
        <v>3471255.5441379203</v>
      </c>
      <c r="EW4" s="1082">
        <v>3338416.8366898</v>
      </c>
      <c r="EX4" s="1082">
        <v>3294150.17638649</v>
      </c>
      <c r="EY4" s="1082">
        <v>3189592.7044855501</v>
      </c>
      <c r="EZ4" s="1082">
        <v>3269018.2978646895</v>
      </c>
      <c r="FA4" s="1082">
        <v>3956535.8341089892</v>
      </c>
      <c r="FB4" s="1082">
        <v>4510829.1229505101</v>
      </c>
      <c r="FC4" s="1082">
        <v>4110086.2732266602</v>
      </c>
      <c r="FD4" s="1082">
        <v>4395220.9542990103</v>
      </c>
    </row>
    <row r="5" spans="1:160" ht="15.75">
      <c r="A5" s="1145" t="s">
        <v>851</v>
      </c>
      <c r="B5" s="1085">
        <v>64834.8</v>
      </c>
      <c r="C5" s="1085">
        <v>59233.599999999999</v>
      </c>
      <c r="D5" s="1085">
        <v>64089.7</v>
      </c>
      <c r="E5" s="1085">
        <v>54960.1</v>
      </c>
      <c r="F5" s="1085">
        <v>64439.8</v>
      </c>
      <c r="G5" s="1085">
        <v>68232.600000000006</v>
      </c>
      <c r="H5" s="1085">
        <v>64282.400000000001</v>
      </c>
      <c r="I5" s="1085">
        <v>73949.5</v>
      </c>
      <c r="J5" s="1085">
        <v>62041.8</v>
      </c>
      <c r="K5" s="1085">
        <v>65229.5</v>
      </c>
      <c r="L5" s="1085">
        <v>65715.3</v>
      </c>
      <c r="M5" s="1085">
        <v>66864.399999999994</v>
      </c>
      <c r="N5" s="1085">
        <v>76210.7</v>
      </c>
      <c r="O5" s="1085">
        <v>74921.8</v>
      </c>
      <c r="P5" s="1085">
        <v>71054.5</v>
      </c>
      <c r="Q5" s="1085">
        <v>66791</v>
      </c>
      <c r="R5" s="1085">
        <v>69618.7</v>
      </c>
      <c r="S5" s="1085">
        <v>77265.8</v>
      </c>
      <c r="T5" s="1085">
        <v>62645.4</v>
      </c>
      <c r="U5" s="1085">
        <v>77400.600000000006</v>
      </c>
      <c r="V5" s="1085">
        <v>69851.100000000006</v>
      </c>
      <c r="W5" s="1085">
        <v>72196.3</v>
      </c>
      <c r="X5" s="1085">
        <v>72983.399999999994</v>
      </c>
      <c r="Y5" s="1085">
        <v>85468.5</v>
      </c>
      <c r="Z5" s="1085">
        <v>90099.3</v>
      </c>
      <c r="AA5" s="1085">
        <v>74258.2</v>
      </c>
      <c r="AB5" s="1085">
        <v>83752.2</v>
      </c>
      <c r="AC5" s="1085">
        <v>82157.600000000006</v>
      </c>
      <c r="AD5" s="1085">
        <v>75788.600000000006</v>
      </c>
      <c r="AE5" s="1085">
        <v>79591.5</v>
      </c>
      <c r="AF5" s="1085">
        <v>83235</v>
      </c>
      <c r="AG5" s="1085">
        <v>85535.5</v>
      </c>
      <c r="AH5" s="1085">
        <v>79367.3</v>
      </c>
      <c r="AI5" s="1085">
        <v>72320.100000000006</v>
      </c>
      <c r="AJ5" s="1085">
        <v>70479.899999999994</v>
      </c>
      <c r="AK5" s="1085">
        <v>85886.6</v>
      </c>
      <c r="AL5" s="1085">
        <v>87216.5</v>
      </c>
      <c r="AM5" s="1085">
        <v>90785.7</v>
      </c>
      <c r="AN5" s="1085">
        <v>80563.5</v>
      </c>
      <c r="AO5" s="1085">
        <v>83777.2</v>
      </c>
      <c r="AP5" s="1085">
        <v>72535.100000000006</v>
      </c>
      <c r="AQ5" s="1085">
        <v>75314.100000000006</v>
      </c>
      <c r="AR5" s="1085">
        <v>78975.199999999997</v>
      </c>
      <c r="AS5" s="1085">
        <v>67090.7</v>
      </c>
      <c r="AT5" s="1085">
        <v>81457.399999999994</v>
      </c>
      <c r="AU5" s="1085">
        <v>68741.399999999994</v>
      </c>
      <c r="AV5" s="1085">
        <v>78275</v>
      </c>
      <c r="AW5" s="1085">
        <v>81483.3</v>
      </c>
      <c r="AX5" s="1085">
        <v>79156.2</v>
      </c>
      <c r="AY5" s="1085">
        <v>94295.320999999996</v>
      </c>
      <c r="AZ5" s="1085">
        <v>37085.851999999999</v>
      </c>
      <c r="BA5" s="1085">
        <v>83745.786999999997</v>
      </c>
      <c r="BB5" s="1085">
        <v>83109.082999999999</v>
      </c>
      <c r="BC5" s="1085">
        <v>90562.02</v>
      </c>
      <c r="BD5" s="1085">
        <v>88219.854999999996</v>
      </c>
      <c r="BE5" s="1085">
        <v>95686.94</v>
      </c>
      <c r="BF5" s="1085">
        <v>104541.04300000001</v>
      </c>
      <c r="BG5" s="1085">
        <v>90788.967999999993</v>
      </c>
      <c r="BH5" s="1085">
        <v>108605.32799999999</v>
      </c>
      <c r="BI5" s="1085">
        <v>102247.4117</v>
      </c>
      <c r="BJ5" s="1085">
        <v>128310.56052487</v>
      </c>
      <c r="BK5" s="1085">
        <v>103753.66502976</v>
      </c>
      <c r="BL5" s="1085">
        <v>100467.87240060999</v>
      </c>
      <c r="BM5" s="1085">
        <v>134108.96992935002</v>
      </c>
      <c r="BN5" s="1085">
        <v>156524.88165023999</v>
      </c>
      <c r="BO5" s="1085">
        <v>177460.39732300001</v>
      </c>
      <c r="BP5" s="1085">
        <v>189213.09486292998</v>
      </c>
      <c r="BQ5" s="1085">
        <v>195228.76352887999</v>
      </c>
      <c r="BR5" s="1085">
        <v>193707.44883261999</v>
      </c>
      <c r="BS5" s="1085">
        <v>178920.5239193</v>
      </c>
      <c r="BT5" s="1085">
        <v>184295.58314571</v>
      </c>
      <c r="BU5" s="1085">
        <v>156080.42196379</v>
      </c>
      <c r="BV5" s="1085">
        <v>222907.2099018</v>
      </c>
      <c r="BW5" s="1085">
        <v>197947.33375935999</v>
      </c>
      <c r="BX5" s="1085">
        <v>179125.46594498001</v>
      </c>
      <c r="BY5" s="1085">
        <v>229027.23532704002</v>
      </c>
      <c r="BZ5" s="1085">
        <v>224133.63747826</v>
      </c>
      <c r="CA5" s="1085">
        <v>256746.90766398</v>
      </c>
      <c r="CB5" s="1085">
        <v>245227.47105558999</v>
      </c>
      <c r="CC5" s="1085">
        <v>231774.07936245002</v>
      </c>
      <c r="CD5" s="1085">
        <v>221259.03363176002</v>
      </c>
      <c r="CE5" s="1085">
        <v>219576.28619360001</v>
      </c>
      <c r="CF5" s="1085">
        <v>222983.75374372001</v>
      </c>
      <c r="CG5" s="1085">
        <v>243838.89075595999</v>
      </c>
      <c r="CH5" s="1085">
        <v>262658.96548791003</v>
      </c>
      <c r="CI5" s="1085">
        <v>225417.03304892001</v>
      </c>
      <c r="CJ5" s="1085">
        <v>209269.29121564003</v>
      </c>
      <c r="CK5" s="1085">
        <v>233692.89031432002</v>
      </c>
      <c r="CL5" s="1085">
        <v>224364.85913539003</v>
      </c>
      <c r="CM5" s="1085">
        <v>262525.79316976003</v>
      </c>
      <c r="CN5" s="1085">
        <v>260135.03142167002</v>
      </c>
      <c r="CO5" s="1085">
        <v>241402.41268893</v>
      </c>
      <c r="CP5" s="1085">
        <v>259566.52772864001</v>
      </c>
      <c r="CQ5" s="1085">
        <v>253127.45506279002</v>
      </c>
      <c r="CR5" s="1085">
        <v>238811.22496215999</v>
      </c>
      <c r="CS5" s="1085">
        <v>257222.82574620002</v>
      </c>
      <c r="CT5" s="1085">
        <v>254305.48468057998</v>
      </c>
      <c r="CU5" s="1085">
        <v>247677.76926336999</v>
      </c>
      <c r="CV5" s="1085">
        <v>237278.49442983</v>
      </c>
      <c r="CW5" s="1085">
        <v>252900.01991919</v>
      </c>
      <c r="CX5" s="1085">
        <v>241316.41543949</v>
      </c>
      <c r="CY5" s="1085">
        <v>239316.75309119001</v>
      </c>
      <c r="CZ5" s="1085">
        <v>268220.92622433999</v>
      </c>
      <c r="DA5" s="1085">
        <v>271241.88051654998</v>
      </c>
      <c r="DB5" s="1085">
        <v>272478.23931217997</v>
      </c>
      <c r="DC5" s="1085">
        <v>244530.75734289002</v>
      </c>
      <c r="DD5" s="1085">
        <v>278277.17972202</v>
      </c>
      <c r="DE5" s="1085">
        <v>335309.00129211001</v>
      </c>
      <c r="DF5" s="1085">
        <v>295839.36021416</v>
      </c>
      <c r="DG5" s="1085">
        <v>306987.10562840995</v>
      </c>
      <c r="DH5" s="1085">
        <v>312156.59870784997</v>
      </c>
      <c r="DI5" s="1085">
        <v>303694.89381302003</v>
      </c>
      <c r="DJ5" s="1085">
        <v>351213.29163012002</v>
      </c>
      <c r="DK5" s="1085">
        <v>346576.74867156002</v>
      </c>
      <c r="DL5" s="1085">
        <v>337532.68690874998</v>
      </c>
      <c r="DM5" s="1085">
        <v>303850.66060037998</v>
      </c>
      <c r="DN5" s="1085">
        <v>319174.40472891997</v>
      </c>
      <c r="DO5" s="1085">
        <v>330601.81124196004</v>
      </c>
      <c r="DP5" s="1085">
        <v>321364.45227981999</v>
      </c>
      <c r="DQ5" s="1085">
        <v>321563.93235443998</v>
      </c>
      <c r="DR5" s="1085">
        <v>320911.08694292</v>
      </c>
      <c r="DS5" s="1085">
        <v>382334.80321435997</v>
      </c>
      <c r="DT5" s="1085">
        <v>356935.83236063999</v>
      </c>
      <c r="DU5" s="1085">
        <v>291484.22417663003</v>
      </c>
      <c r="DV5" s="1085">
        <v>311340.39595937997</v>
      </c>
      <c r="DW5" s="1085">
        <v>277372.08941115998</v>
      </c>
      <c r="DX5" s="1085">
        <v>275404.72902879003</v>
      </c>
      <c r="DY5" s="1085">
        <v>285782.12182828999</v>
      </c>
      <c r="DZ5" s="1085">
        <v>287436.76172384998</v>
      </c>
      <c r="EA5" s="1085">
        <v>278665.72202624002</v>
      </c>
      <c r="EB5" s="1085">
        <v>304659.21310065995</v>
      </c>
      <c r="EC5" s="1085">
        <v>290363.93258934002</v>
      </c>
      <c r="ED5" s="1085">
        <v>330556.52542604</v>
      </c>
      <c r="EE5" s="1085">
        <v>301459.91251206002</v>
      </c>
      <c r="EF5" s="1085">
        <v>273738.43012414995</v>
      </c>
      <c r="EG5" s="1085">
        <v>265879.13414712995</v>
      </c>
      <c r="EH5" s="1085">
        <v>284823.67068087001</v>
      </c>
      <c r="EI5" s="1085">
        <v>297043.83925314998</v>
      </c>
      <c r="EJ5" s="1085">
        <v>297702.89268845995</v>
      </c>
      <c r="EK5" s="1085">
        <v>315714.01376622001</v>
      </c>
      <c r="EL5" s="1085">
        <v>290760.77969330002</v>
      </c>
      <c r="EM5" s="1085">
        <v>305872.21741709998</v>
      </c>
      <c r="EN5" s="1085">
        <v>300021.05979427998</v>
      </c>
      <c r="EO5" s="1085">
        <v>272501.00538018998</v>
      </c>
      <c r="EP5" s="1085">
        <v>329752.72104489</v>
      </c>
      <c r="EQ5" s="1085">
        <v>255189.88156993003</v>
      </c>
      <c r="ER5" s="1085">
        <v>299704.97665157</v>
      </c>
      <c r="ES5" s="1085">
        <v>347803.01330210007</v>
      </c>
      <c r="ET5" s="1085">
        <v>341535.94004086999</v>
      </c>
      <c r="EU5" s="1085">
        <v>312484.76282023999</v>
      </c>
      <c r="EV5" s="1085">
        <v>334761.74681806995</v>
      </c>
      <c r="EW5" s="1085">
        <v>331233.91085049999</v>
      </c>
      <c r="EX5" s="1085">
        <v>286586.45767948998</v>
      </c>
      <c r="EY5" s="1085">
        <v>305124.85515869007</v>
      </c>
      <c r="EZ5" s="1085">
        <v>348379.33666203992</v>
      </c>
      <c r="FA5" s="1085">
        <v>346883.39336785005</v>
      </c>
      <c r="FB5" s="1085">
        <v>431316.33768465009</v>
      </c>
      <c r="FC5" s="1085">
        <v>341377.13511705998</v>
      </c>
      <c r="FD5" s="1085">
        <v>389476.59690156998</v>
      </c>
    </row>
    <row r="6" spans="1:160" ht="15.75">
      <c r="A6" s="1145" t="s">
        <v>852</v>
      </c>
      <c r="B6" s="1085">
        <v>254151.40000000002</v>
      </c>
      <c r="C6" s="1085">
        <v>397647.39999999997</v>
      </c>
      <c r="D6" s="1085">
        <v>264198.09999999998</v>
      </c>
      <c r="E6" s="1085">
        <v>251496</v>
      </c>
      <c r="F6" s="1085">
        <v>219992.3</v>
      </c>
      <c r="G6" s="1085">
        <v>216730.2</v>
      </c>
      <c r="H6" s="1085">
        <v>217926.8</v>
      </c>
      <c r="I6" s="1085">
        <v>238359.1</v>
      </c>
      <c r="J6" s="1085">
        <v>216448.8</v>
      </c>
      <c r="K6" s="1085">
        <v>211606.2</v>
      </c>
      <c r="L6" s="1085">
        <v>228986.6</v>
      </c>
      <c r="M6" s="1085">
        <v>211613.1</v>
      </c>
      <c r="N6" s="1085">
        <v>245284.19999999998</v>
      </c>
      <c r="O6" s="1085">
        <v>159953.41</v>
      </c>
      <c r="P6" s="1085">
        <v>152973.68</v>
      </c>
      <c r="Q6" s="1085">
        <v>179037.91999999998</v>
      </c>
      <c r="R6" s="1085">
        <v>233518.49999999997</v>
      </c>
      <c r="S6" s="1085">
        <v>262518.90000000002</v>
      </c>
      <c r="T6" s="1085">
        <v>286672.90000000002</v>
      </c>
      <c r="U6" s="1085">
        <v>268393.80000000005</v>
      </c>
      <c r="V6" s="1085">
        <v>258997.8</v>
      </c>
      <c r="W6" s="1085">
        <v>252554.09999999998</v>
      </c>
      <c r="X6" s="1085">
        <v>264544.5</v>
      </c>
      <c r="Y6" s="1085">
        <v>285986.40000000002</v>
      </c>
      <c r="Z6" s="1085">
        <v>272300.59999999998</v>
      </c>
      <c r="AA6" s="1085">
        <v>259122.2</v>
      </c>
      <c r="AB6" s="1085">
        <v>257234.1</v>
      </c>
      <c r="AC6" s="1085">
        <v>242221.1</v>
      </c>
      <c r="AD6" s="1085">
        <v>252121.9</v>
      </c>
      <c r="AE6" s="1085">
        <v>278381</v>
      </c>
      <c r="AF6" s="1085">
        <v>295862</v>
      </c>
      <c r="AG6" s="1085">
        <v>284023</v>
      </c>
      <c r="AH6" s="1085">
        <v>286624.3</v>
      </c>
      <c r="AI6" s="1085">
        <v>281990.59999999998</v>
      </c>
      <c r="AJ6" s="1085">
        <v>314397.8</v>
      </c>
      <c r="AK6" s="1085">
        <v>296261</v>
      </c>
      <c r="AL6" s="1085">
        <v>186507.30300291735</v>
      </c>
      <c r="AM6" s="1085">
        <v>186683.5</v>
      </c>
      <c r="AN6" s="1085">
        <v>215071.5</v>
      </c>
      <c r="AO6" s="1085">
        <v>223848.9</v>
      </c>
      <c r="AP6" s="1085">
        <v>211869.1</v>
      </c>
      <c r="AQ6" s="1085">
        <v>225429.3</v>
      </c>
      <c r="AR6" s="1085">
        <v>252984.5</v>
      </c>
      <c r="AS6" s="1085">
        <v>298648.2</v>
      </c>
      <c r="AT6" s="1085">
        <v>313778.2</v>
      </c>
      <c r="AU6" s="1085">
        <v>272156.7</v>
      </c>
      <c r="AV6" s="1085">
        <v>148439.28700000001</v>
      </c>
      <c r="AW6" s="1085">
        <v>154175.29999999999</v>
      </c>
      <c r="AX6" s="1085">
        <v>120391.1</v>
      </c>
      <c r="AY6" s="1085">
        <v>386285.50599999999</v>
      </c>
      <c r="AZ6" s="1085">
        <v>282098.48800000001</v>
      </c>
      <c r="BA6" s="1085">
        <v>476327.82699999999</v>
      </c>
      <c r="BB6" s="1085">
        <v>501724.97899999999</v>
      </c>
      <c r="BC6" s="1085">
        <v>316873.47100000002</v>
      </c>
      <c r="BD6" s="1085">
        <v>569532.85699999996</v>
      </c>
      <c r="BE6" s="1085">
        <v>541968.174</v>
      </c>
      <c r="BF6" s="1085">
        <v>476316.40399999998</v>
      </c>
      <c r="BG6" s="1085">
        <v>480556.29599999997</v>
      </c>
      <c r="BH6" s="1085">
        <v>499167.39</v>
      </c>
      <c r="BI6" s="1085">
        <v>513226.60139999999</v>
      </c>
      <c r="BJ6" s="1085">
        <v>542153.22426995006</v>
      </c>
      <c r="BK6" s="1085">
        <v>409556.71196515003</v>
      </c>
      <c r="BL6" s="1085">
        <v>481396.94485887</v>
      </c>
      <c r="BM6" s="1085">
        <v>379799.00767230999</v>
      </c>
      <c r="BN6" s="1085">
        <v>471150.11017997004</v>
      </c>
      <c r="BO6" s="1085">
        <v>597826.73760702997</v>
      </c>
      <c r="BP6" s="1085">
        <v>387856.87212442997</v>
      </c>
      <c r="BQ6" s="1085">
        <v>663301.7457456399</v>
      </c>
      <c r="BR6" s="1085">
        <v>490869.82604963001</v>
      </c>
      <c r="BS6" s="1085">
        <v>576074.47667198</v>
      </c>
      <c r="BT6" s="1085">
        <v>471086.97177110001</v>
      </c>
      <c r="BU6" s="1085">
        <v>460115.30292847008</v>
      </c>
      <c r="BV6" s="1085">
        <v>436724.11260056007</v>
      </c>
      <c r="BW6" s="1085">
        <v>435545.05609472998</v>
      </c>
      <c r="BX6" s="1085">
        <v>558010.66886976</v>
      </c>
      <c r="BY6" s="1085">
        <v>570242.10340153007</v>
      </c>
      <c r="BZ6" s="1085">
        <v>676171.52687376004</v>
      </c>
      <c r="CA6" s="1085">
        <v>694590.35505136999</v>
      </c>
      <c r="CB6" s="1085">
        <v>943747.1004293299</v>
      </c>
      <c r="CC6" s="1085">
        <v>636273.99767980992</v>
      </c>
      <c r="CD6" s="1085">
        <v>593813.87477699004</v>
      </c>
      <c r="CE6" s="1085">
        <v>699776.55462526006</v>
      </c>
      <c r="CF6" s="1085">
        <v>479727.25211589999</v>
      </c>
      <c r="CG6" s="1085">
        <v>545258.10057755001</v>
      </c>
      <c r="CH6" s="1085">
        <v>648014.48352456011</v>
      </c>
      <c r="CI6" s="1085">
        <v>672665.36178036011</v>
      </c>
      <c r="CJ6" s="1085">
        <v>634659.00107879005</v>
      </c>
      <c r="CK6" s="1085">
        <v>743335.26720395999</v>
      </c>
      <c r="CL6" s="1085">
        <v>696541.60825179995</v>
      </c>
      <c r="CM6" s="1085">
        <v>581203.31583392993</v>
      </c>
      <c r="CN6" s="1085">
        <v>457927.83016229997</v>
      </c>
      <c r="CO6" s="1085">
        <v>565961.63930641999</v>
      </c>
      <c r="CP6" s="1085">
        <v>470572.13054963999</v>
      </c>
      <c r="CQ6" s="1085">
        <v>304470.29286152998</v>
      </c>
      <c r="CR6" s="1085">
        <v>372325.01914821996</v>
      </c>
      <c r="CS6" s="1085">
        <v>330255.79859463999</v>
      </c>
      <c r="CT6" s="1085">
        <v>267492.76187272999</v>
      </c>
      <c r="CU6" s="1085">
        <v>231116.58541395</v>
      </c>
      <c r="CV6" s="1085">
        <v>273078.323064</v>
      </c>
      <c r="CW6" s="1085">
        <v>285813.29725281999</v>
      </c>
      <c r="CX6" s="1085">
        <v>248208.84734894999</v>
      </c>
      <c r="CY6" s="1085">
        <v>288849.76863625005</v>
      </c>
      <c r="CZ6" s="1085">
        <v>281708.41853313003</v>
      </c>
      <c r="DA6" s="1085">
        <v>239365.02066916</v>
      </c>
      <c r="DB6" s="1085">
        <v>241875.47262551001</v>
      </c>
      <c r="DC6" s="1085">
        <v>316292.21616110002</v>
      </c>
      <c r="DD6" s="1085">
        <v>298038.44488058001</v>
      </c>
      <c r="DE6" s="1085">
        <v>238895.65061069001</v>
      </c>
      <c r="DF6" s="1085">
        <v>235565.52875835</v>
      </c>
      <c r="DG6" s="1085">
        <v>169545.88612019</v>
      </c>
      <c r="DH6" s="1085">
        <v>266780.62836293003</v>
      </c>
      <c r="DI6" s="1085">
        <v>215430.63021085001</v>
      </c>
      <c r="DJ6" s="1085">
        <v>200138.14649489999</v>
      </c>
      <c r="DK6" s="1085">
        <v>256322.20469999002</v>
      </c>
      <c r="DL6" s="1085">
        <v>518498.61506711005</v>
      </c>
      <c r="DM6" s="1085">
        <v>759214.62517507991</v>
      </c>
      <c r="DN6" s="1085">
        <v>378800.16649296996</v>
      </c>
      <c r="DO6" s="1085">
        <v>576465.75288070005</v>
      </c>
      <c r="DP6" s="1085">
        <v>836927.17936764995</v>
      </c>
      <c r="DQ6" s="1085">
        <v>863458.30140047998</v>
      </c>
      <c r="DR6" s="1085">
        <v>901562.08560182992</v>
      </c>
      <c r="DS6" s="1085">
        <v>1063165.82847691</v>
      </c>
      <c r="DT6" s="1085">
        <v>1068351.2721168599</v>
      </c>
      <c r="DU6" s="1085">
        <v>1053721.29812578</v>
      </c>
      <c r="DV6" s="1085">
        <v>956694.15159053996</v>
      </c>
      <c r="DW6" s="1085">
        <v>928482.48117342987</v>
      </c>
      <c r="DX6" s="1085">
        <v>1041068.4967040601</v>
      </c>
      <c r="DY6" s="1085">
        <v>1424745.1545809601</v>
      </c>
      <c r="DZ6" s="1085">
        <v>1327013.0707397298</v>
      </c>
      <c r="EA6" s="1085">
        <v>1384565.2878920897</v>
      </c>
      <c r="EB6" s="1085">
        <v>1420595.1384602103</v>
      </c>
      <c r="EC6" s="1085">
        <v>1443088.9710456599</v>
      </c>
      <c r="ED6" s="1085">
        <v>1519274.9372791902</v>
      </c>
      <c r="EE6" s="1085">
        <v>1704762.0268520699</v>
      </c>
      <c r="EF6" s="1085">
        <v>1783839.8777678302</v>
      </c>
      <c r="EG6" s="1085">
        <v>1984234.8800083799</v>
      </c>
      <c r="EH6" s="1085">
        <v>1776465.0208001398</v>
      </c>
      <c r="EI6" s="1085">
        <v>1769191.9924366798</v>
      </c>
      <c r="EJ6" s="1085">
        <v>1578315.5043097099</v>
      </c>
      <c r="EK6" s="1085">
        <v>1550359.4468882098</v>
      </c>
      <c r="EL6" s="1085">
        <v>2495713.7750654002</v>
      </c>
      <c r="EM6" s="1085">
        <v>2570095.6730035604</v>
      </c>
      <c r="EN6" s="1085">
        <v>2423406.79771828</v>
      </c>
      <c r="EO6" s="1085">
        <v>2443471.1960923402</v>
      </c>
      <c r="EP6" s="1085">
        <v>2922693.0574542298</v>
      </c>
      <c r="EQ6" s="1085">
        <v>2684367.5428301892</v>
      </c>
      <c r="ER6" s="1085">
        <v>3180050.5004728204</v>
      </c>
      <c r="ES6" s="1085">
        <v>2905967.6612888104</v>
      </c>
      <c r="ET6" s="1085">
        <v>3212059.1642074795</v>
      </c>
      <c r="EU6" s="1085">
        <v>3227135.6254253401</v>
      </c>
      <c r="EV6" s="1085">
        <v>3136493.79731985</v>
      </c>
      <c r="EW6" s="1085">
        <v>3007182.9258392998</v>
      </c>
      <c r="EX6" s="1085">
        <v>3007563.7187069999</v>
      </c>
      <c r="EY6" s="1085">
        <v>2884467.8493268592</v>
      </c>
      <c r="EZ6" s="1085">
        <v>2920638.9612026499</v>
      </c>
      <c r="FA6" s="1085">
        <v>3609652.440741139</v>
      </c>
      <c r="FB6" s="1085">
        <v>4079512.7852658606</v>
      </c>
      <c r="FC6" s="1085">
        <v>3768709.1381096006</v>
      </c>
      <c r="FD6" s="1085">
        <v>4005744.3573974404</v>
      </c>
    </row>
    <row r="7" spans="1:160" ht="15.75">
      <c r="A7" s="1145" t="s">
        <v>853</v>
      </c>
      <c r="B7" s="1085">
        <v>125257.8</v>
      </c>
      <c r="C7" s="1085">
        <v>242803.7</v>
      </c>
      <c r="D7" s="1085">
        <v>117846.9</v>
      </c>
      <c r="E7" s="1085">
        <v>120380</v>
      </c>
      <c r="F7" s="1085">
        <v>130311.9</v>
      </c>
      <c r="G7" s="1085">
        <v>127189.6</v>
      </c>
      <c r="H7" s="1085">
        <v>130148.5</v>
      </c>
      <c r="I7" s="1085">
        <v>132454.5</v>
      </c>
      <c r="J7" s="1085">
        <v>135208.5</v>
      </c>
      <c r="K7" s="1085">
        <v>122945.2</v>
      </c>
      <c r="L7" s="1085">
        <v>127237.7</v>
      </c>
      <c r="M7" s="1085">
        <v>132932.5</v>
      </c>
      <c r="N7" s="1085">
        <v>139701.79999999999</v>
      </c>
      <c r="O7" s="1085">
        <v>138849.79999999999</v>
      </c>
      <c r="P7" s="1085">
        <v>140662.6</v>
      </c>
      <c r="Q7" s="1085">
        <v>138944.9</v>
      </c>
      <c r="R7" s="1085">
        <v>138116.09999999998</v>
      </c>
      <c r="S7" s="1085">
        <v>151553.20000000001</v>
      </c>
      <c r="T7" s="1085">
        <v>149786.9</v>
      </c>
      <c r="U7" s="1085">
        <v>157625.20000000001</v>
      </c>
      <c r="V7" s="1085">
        <v>160420.29999999999</v>
      </c>
      <c r="W7" s="1085">
        <v>137593.79999999999</v>
      </c>
      <c r="X7" s="1085">
        <v>156247.79999999999</v>
      </c>
      <c r="Y7" s="1085">
        <v>160846.9</v>
      </c>
      <c r="Z7" s="1085">
        <v>152275.5</v>
      </c>
      <c r="AA7" s="1085">
        <v>150220</v>
      </c>
      <c r="AB7" s="1085">
        <v>140597.1</v>
      </c>
      <c r="AC7" s="1085">
        <v>134538</v>
      </c>
      <c r="AD7" s="1085">
        <v>149434.4</v>
      </c>
      <c r="AE7" s="1085">
        <v>149745.29999999999</v>
      </c>
      <c r="AF7" s="1085">
        <v>152622.1</v>
      </c>
      <c r="AG7" s="1085">
        <v>156013.5</v>
      </c>
      <c r="AH7" s="1085">
        <v>159201.79999999999</v>
      </c>
      <c r="AI7" s="1085">
        <v>155674.6</v>
      </c>
      <c r="AJ7" s="1085">
        <v>156349.29999999999</v>
      </c>
      <c r="AK7" s="1085">
        <v>157053.4</v>
      </c>
      <c r="AL7" s="1085">
        <v>157964.37139976435</v>
      </c>
      <c r="AM7" s="1085">
        <v>169202.2</v>
      </c>
      <c r="AN7" s="1085">
        <v>178607.1</v>
      </c>
      <c r="AO7" s="1085">
        <v>185331.8</v>
      </c>
      <c r="AP7" s="1085">
        <v>198751.4</v>
      </c>
      <c r="AQ7" s="1085">
        <v>199444.5</v>
      </c>
      <c r="AR7" s="1085">
        <v>200723.1</v>
      </c>
      <c r="AS7" s="1085">
        <v>231193.1</v>
      </c>
      <c r="AT7" s="1085">
        <v>254804</v>
      </c>
      <c r="AU7" s="1085">
        <v>228581.5</v>
      </c>
      <c r="AV7" s="1085">
        <v>117499.7</v>
      </c>
      <c r="AW7" s="1085">
        <v>117702.5</v>
      </c>
      <c r="AX7" s="1085">
        <v>101097.3</v>
      </c>
      <c r="AY7" s="1085">
        <v>125110.74400000001</v>
      </c>
      <c r="AZ7" s="1085">
        <v>80375.528999999995</v>
      </c>
      <c r="BA7" s="1085">
        <v>135817.533</v>
      </c>
      <c r="BB7" s="1085">
        <v>139176.584</v>
      </c>
      <c r="BC7" s="1085">
        <v>147189.51500000001</v>
      </c>
      <c r="BD7" s="1085">
        <v>160779.587</v>
      </c>
      <c r="BE7" s="1085">
        <v>169596.98300000001</v>
      </c>
      <c r="BF7" s="1085">
        <v>179953.52</v>
      </c>
      <c r="BG7" s="1085">
        <v>193304.24799999999</v>
      </c>
      <c r="BH7" s="1085">
        <v>201444.86499999999</v>
      </c>
      <c r="BI7" s="1085">
        <v>210287.79259999999</v>
      </c>
      <c r="BJ7" s="1085">
        <v>206513.57507514002</v>
      </c>
      <c r="BK7" s="1085">
        <v>134530.4922373</v>
      </c>
      <c r="BL7" s="1085">
        <v>118864.46532707001</v>
      </c>
      <c r="BM7" s="1085">
        <v>144859.25164526</v>
      </c>
      <c r="BN7" s="1085">
        <v>122591.95911333</v>
      </c>
      <c r="BO7" s="1085">
        <v>116898.61160435001</v>
      </c>
      <c r="BP7" s="1085">
        <v>127859.93960469999</v>
      </c>
      <c r="BQ7" s="1085">
        <v>132159.95761742</v>
      </c>
      <c r="BR7" s="1085">
        <v>132182.06730269</v>
      </c>
      <c r="BS7" s="1085">
        <v>139465.03890995</v>
      </c>
      <c r="BT7" s="1085">
        <v>146116.27050610998</v>
      </c>
      <c r="BU7" s="1085">
        <v>150438.90806488</v>
      </c>
      <c r="BV7" s="1085">
        <v>148099.30735752999</v>
      </c>
      <c r="BW7" s="1085">
        <v>151907.93148557999</v>
      </c>
      <c r="BX7" s="1085">
        <v>170025.61152119</v>
      </c>
      <c r="BY7" s="1085">
        <v>185324.32284725</v>
      </c>
      <c r="BZ7" s="1085">
        <v>208325.26432734</v>
      </c>
      <c r="CA7" s="1085">
        <v>194944.69616082002</v>
      </c>
      <c r="CB7" s="1085">
        <v>247982.79782358999</v>
      </c>
      <c r="CC7" s="1085">
        <v>287807.03994637</v>
      </c>
      <c r="CD7" s="1085">
        <v>288761.15736314002</v>
      </c>
      <c r="CE7" s="1085">
        <v>159006.12751045998</v>
      </c>
      <c r="CF7" s="1085">
        <v>151054.85373626999</v>
      </c>
      <c r="CG7" s="1085">
        <v>140264.80788010999</v>
      </c>
      <c r="CH7" s="1085">
        <v>150706.80765209001</v>
      </c>
      <c r="CI7" s="1085">
        <v>156922.04522004002</v>
      </c>
      <c r="CJ7" s="1085">
        <v>159222.42665998</v>
      </c>
      <c r="CK7" s="1085">
        <v>153140.92130317999</v>
      </c>
      <c r="CL7" s="1085">
        <v>80564.037067979996</v>
      </c>
      <c r="CM7" s="1085">
        <v>77384.937392439999</v>
      </c>
      <c r="CN7" s="1085">
        <v>75597.055997240008</v>
      </c>
      <c r="CO7" s="1085">
        <v>78579.42492224001</v>
      </c>
      <c r="CP7" s="1085">
        <v>77261.124571309992</v>
      </c>
      <c r="CQ7" s="1085">
        <v>80675.62507786999</v>
      </c>
      <c r="CR7" s="1085">
        <v>83143.101943070011</v>
      </c>
      <c r="CS7" s="1085">
        <v>85073.566654320006</v>
      </c>
      <c r="CT7" s="1085">
        <v>87026.346138139997</v>
      </c>
      <c r="CU7" s="1085">
        <v>88540.424262960005</v>
      </c>
      <c r="CV7" s="1085">
        <v>90384.040490960004</v>
      </c>
      <c r="CW7" s="1085">
        <v>92730.146923960012</v>
      </c>
      <c r="CX7" s="1085">
        <v>94443.560684960001</v>
      </c>
      <c r="CY7" s="1085">
        <v>91553.153775960003</v>
      </c>
      <c r="CZ7" s="1085">
        <v>92597.67351696</v>
      </c>
      <c r="DA7" s="1085">
        <v>92873.985149960004</v>
      </c>
      <c r="DB7" s="1085">
        <v>95936.24464496001</v>
      </c>
      <c r="DC7" s="1085">
        <v>95765.264329960002</v>
      </c>
      <c r="DD7" s="1085">
        <v>94184.762191960006</v>
      </c>
      <c r="DE7" s="1085">
        <v>94102.118896960004</v>
      </c>
      <c r="DF7" s="1085">
        <v>95645.991251960004</v>
      </c>
      <c r="DG7" s="1085">
        <v>97546.009357729999</v>
      </c>
      <c r="DH7" s="1085">
        <v>188055.38602545002</v>
      </c>
      <c r="DI7" s="1085">
        <v>17539.381958959999</v>
      </c>
      <c r="DJ7" s="1085">
        <v>3.7579599999999999E-3</v>
      </c>
      <c r="DK7" s="1085">
        <v>3.7679599999999999E-3</v>
      </c>
      <c r="DL7" s="1085">
        <v>3.7679599999999999E-3</v>
      </c>
      <c r="DM7" s="1085">
        <v>-39.32552037</v>
      </c>
      <c r="DN7" s="1085">
        <v>3.7679299999999996E-3</v>
      </c>
      <c r="DO7" s="1085">
        <v>3.7681900000000003E-3</v>
      </c>
      <c r="DP7" s="1085">
        <v>723688.75250006991</v>
      </c>
      <c r="DQ7" s="1085">
        <v>783070.13913886994</v>
      </c>
      <c r="DR7" s="1085">
        <v>770052.49643271999</v>
      </c>
      <c r="DS7" s="1085">
        <v>851459.37160880002</v>
      </c>
      <c r="DT7" s="1085">
        <v>817752.64901275001</v>
      </c>
      <c r="DU7" s="1085">
        <v>836044.31524569995</v>
      </c>
      <c r="DV7" s="1085">
        <v>822926.62724445993</v>
      </c>
      <c r="DW7" s="1085">
        <v>831763.28665450995</v>
      </c>
      <c r="DX7" s="1085">
        <v>842451.22050803003</v>
      </c>
      <c r="DY7" s="1085">
        <v>1218378.23799054</v>
      </c>
      <c r="DZ7" s="1085">
        <v>1246198.79239804</v>
      </c>
      <c r="EA7" s="1085">
        <v>1254334.7406764699</v>
      </c>
      <c r="EB7" s="1085">
        <v>1280612.3489587901</v>
      </c>
      <c r="EC7" s="1085">
        <v>1338392.0351829799</v>
      </c>
      <c r="ED7" s="1085">
        <v>1340047.9720399901</v>
      </c>
      <c r="EE7" s="1085">
        <v>1397935.5848941002</v>
      </c>
      <c r="EF7" s="1085">
        <v>1415563.1658136998</v>
      </c>
      <c r="EG7" s="1085">
        <v>1430083.94373585</v>
      </c>
      <c r="EH7" s="1085">
        <v>1446515.2135209001</v>
      </c>
      <c r="EI7" s="1085">
        <v>1452448.9499556299</v>
      </c>
      <c r="EJ7" s="1085">
        <v>1452930.7546097701</v>
      </c>
      <c r="EK7" s="1085">
        <v>1444950.1308295</v>
      </c>
      <c r="EL7" s="1085">
        <v>2342329.3609588002</v>
      </c>
      <c r="EM7" s="1085">
        <v>2401123.6005045301</v>
      </c>
      <c r="EN7" s="1085">
        <v>2159806.7652301998</v>
      </c>
      <c r="EO7" s="1085">
        <v>2280750.51879805</v>
      </c>
      <c r="EP7" s="1085">
        <v>2274321.3876178595</v>
      </c>
      <c r="EQ7" s="1085">
        <v>2379566.5596351596</v>
      </c>
      <c r="ER7" s="1085">
        <v>2902772.1969360602</v>
      </c>
      <c r="ES7" s="1085">
        <v>2707137.8780153501</v>
      </c>
      <c r="ET7" s="1085">
        <v>2979591.8719560299</v>
      </c>
      <c r="EU7" s="1085">
        <v>3005279.8576658498</v>
      </c>
      <c r="EV7" s="1085">
        <v>2934106.3427875699</v>
      </c>
      <c r="EW7" s="1085">
        <v>2837060.9285685597</v>
      </c>
      <c r="EX7" s="1085">
        <v>2835952.6119774301</v>
      </c>
      <c r="EY7" s="1085">
        <v>2764895.38877312</v>
      </c>
      <c r="EZ7" s="1085">
        <v>2767182.5328450198</v>
      </c>
      <c r="FA7" s="1085">
        <v>3296396.67725822</v>
      </c>
      <c r="FB7" s="1085">
        <v>3580092.7702886802</v>
      </c>
      <c r="FC7" s="1085">
        <v>3481115.0862727105</v>
      </c>
      <c r="FD7" s="1085">
        <v>3730986.8790444499</v>
      </c>
    </row>
    <row r="8" spans="1:160" ht="15.75">
      <c r="A8" s="1145" t="s">
        <v>854</v>
      </c>
      <c r="B8" s="1085">
        <v>94358.9</v>
      </c>
      <c r="C8" s="1085">
        <v>121470.9</v>
      </c>
      <c r="D8" s="1085">
        <v>118638.6</v>
      </c>
      <c r="E8" s="1085">
        <v>116402.3</v>
      </c>
      <c r="F8" s="1085">
        <v>85445.6</v>
      </c>
      <c r="G8" s="1085">
        <v>89519.1</v>
      </c>
      <c r="H8" s="1085">
        <v>87778.3</v>
      </c>
      <c r="I8" s="1085">
        <v>105904.6</v>
      </c>
      <c r="J8" s="1085">
        <v>81240.3</v>
      </c>
      <c r="K8" s="1085">
        <v>88661</v>
      </c>
      <c r="L8" s="1085">
        <v>101428.3</v>
      </c>
      <c r="M8" s="1085">
        <v>78421.5</v>
      </c>
      <c r="N8" s="1085">
        <v>105319.6</v>
      </c>
      <c r="O8" s="1085">
        <v>20763.410000000003</v>
      </c>
      <c r="P8" s="1085">
        <v>11974.279999999999</v>
      </c>
      <c r="Q8" s="1085">
        <v>40083.419999999991</v>
      </c>
      <c r="R8" s="1085">
        <v>95392.8</v>
      </c>
      <c r="S8" s="1085">
        <v>110965.7</v>
      </c>
      <c r="T8" s="1085">
        <v>136886</v>
      </c>
      <c r="U8" s="1085">
        <v>110768.6</v>
      </c>
      <c r="V8" s="1085">
        <v>98577.5</v>
      </c>
      <c r="W8" s="1085">
        <v>114960.3</v>
      </c>
      <c r="X8" s="1085">
        <v>108296.7</v>
      </c>
      <c r="Y8" s="1085">
        <v>125139.5</v>
      </c>
      <c r="Z8" s="1085">
        <v>120025.1</v>
      </c>
      <c r="AA8" s="1085">
        <v>108902.2</v>
      </c>
      <c r="AB8" s="1085">
        <v>116637</v>
      </c>
      <c r="AC8" s="1085">
        <v>107683.1</v>
      </c>
      <c r="AD8" s="1085">
        <v>102687.5</v>
      </c>
      <c r="AE8" s="1085">
        <v>128635.7</v>
      </c>
      <c r="AF8" s="1085">
        <v>143239.9</v>
      </c>
      <c r="AG8" s="1085">
        <v>128009.5</v>
      </c>
      <c r="AH8" s="1085">
        <v>127422.5</v>
      </c>
      <c r="AI8" s="1085">
        <v>126316</v>
      </c>
      <c r="AJ8" s="1085">
        <v>158048.5</v>
      </c>
      <c r="AK8" s="1085">
        <v>139207.6</v>
      </c>
      <c r="AL8" s="1085">
        <v>28542.931603153</v>
      </c>
      <c r="AM8" s="1085">
        <v>17481.3</v>
      </c>
      <c r="AN8" s="1085">
        <v>36464.400000000001</v>
      </c>
      <c r="AO8" s="1085">
        <v>38517.1</v>
      </c>
      <c r="AP8" s="1085">
        <v>13117.7</v>
      </c>
      <c r="AQ8" s="1085">
        <v>25984.799999999999</v>
      </c>
      <c r="AR8" s="1085">
        <v>52261.4</v>
      </c>
      <c r="AS8" s="1085">
        <v>67455.100000000006</v>
      </c>
      <c r="AT8" s="1085">
        <v>58974.2</v>
      </c>
      <c r="AU8" s="1085">
        <v>43575.199999999997</v>
      </c>
      <c r="AV8" s="1085">
        <v>30939.587000000003</v>
      </c>
      <c r="AW8" s="1085">
        <v>36472.799999999996</v>
      </c>
      <c r="AX8" s="1085">
        <v>19293.8</v>
      </c>
      <c r="AY8" s="1085">
        <v>233052.53200000001</v>
      </c>
      <c r="AZ8" s="1085">
        <v>179752.06899999999</v>
      </c>
      <c r="BA8" s="1085">
        <v>314835.85800000001</v>
      </c>
      <c r="BB8" s="1085">
        <v>342841.18900000001</v>
      </c>
      <c r="BC8" s="1085">
        <v>142420.61199999999</v>
      </c>
      <c r="BD8" s="1085">
        <v>364286.511</v>
      </c>
      <c r="BE8" s="1085">
        <v>357460.62199999997</v>
      </c>
      <c r="BF8" s="1085">
        <v>272449.66499999998</v>
      </c>
      <c r="BG8" s="1085">
        <v>258363.49100000001</v>
      </c>
      <c r="BH8" s="1085">
        <v>275851.62699999998</v>
      </c>
      <c r="BI8" s="1085">
        <v>266478.54340000002</v>
      </c>
      <c r="BJ8" s="1085">
        <v>307508.06700081</v>
      </c>
      <c r="BK8" s="1085">
        <v>236382.70975785001</v>
      </c>
      <c r="BL8" s="1085">
        <v>328116.30823979998</v>
      </c>
      <c r="BM8" s="1085">
        <v>183205.73118931</v>
      </c>
      <c r="BN8" s="1085">
        <v>312236.85263733001</v>
      </c>
      <c r="BO8" s="1085">
        <v>408777.28696537</v>
      </c>
      <c r="BP8" s="1085">
        <v>224132.04475317002</v>
      </c>
      <c r="BQ8" s="1085">
        <v>486487.70625465998</v>
      </c>
      <c r="BR8" s="1085">
        <v>321095.61905238003</v>
      </c>
      <c r="BS8" s="1085">
        <v>375784.11839505</v>
      </c>
      <c r="BT8" s="1085">
        <v>259415.13008944</v>
      </c>
      <c r="BU8" s="1085">
        <v>267932.48562966002</v>
      </c>
      <c r="BV8" s="1085">
        <v>253976.31604167001</v>
      </c>
      <c r="BW8" s="1085">
        <v>240937.94830223999</v>
      </c>
      <c r="BX8" s="1085">
        <v>352556.92987423</v>
      </c>
      <c r="BY8" s="1085">
        <v>344785.55734894</v>
      </c>
      <c r="BZ8" s="1085">
        <v>435453.52882508002</v>
      </c>
      <c r="CA8" s="1085">
        <v>472358.60759221</v>
      </c>
      <c r="CB8" s="1085">
        <v>667141.96026024001</v>
      </c>
      <c r="CC8" s="1085">
        <v>326688.21897118998</v>
      </c>
      <c r="CD8" s="1085">
        <v>285367.72916059999</v>
      </c>
      <c r="CE8" s="1085">
        <v>519974.70862824999</v>
      </c>
      <c r="CF8" s="1085">
        <v>308824.72927908</v>
      </c>
      <c r="CG8" s="1085">
        <v>367144.86083365005</v>
      </c>
      <c r="CH8" s="1085">
        <v>453808.78007727</v>
      </c>
      <c r="CI8" s="1085">
        <v>478195.53929578001</v>
      </c>
      <c r="CJ8" s="1085">
        <v>440601.66655852</v>
      </c>
      <c r="CK8" s="1085">
        <v>540088.07843151002</v>
      </c>
      <c r="CL8" s="1085">
        <v>589975.41789619997</v>
      </c>
      <c r="CM8" s="1085">
        <v>468525.36660825001</v>
      </c>
      <c r="CN8" s="1085">
        <v>342231.68726034003</v>
      </c>
      <c r="CO8" s="1085">
        <v>459399.24370746</v>
      </c>
      <c r="CP8" s="1085">
        <v>262473.38489132997</v>
      </c>
      <c r="CQ8" s="1085">
        <v>190446.04911478001</v>
      </c>
      <c r="CR8" s="1085">
        <v>222339.73212429998</v>
      </c>
      <c r="CS8" s="1085">
        <v>179275.29858849</v>
      </c>
      <c r="CT8" s="1085">
        <v>180466.41573459</v>
      </c>
      <c r="CU8" s="1085">
        <v>142576.16115099</v>
      </c>
      <c r="CV8" s="1085">
        <v>182694.28257304002</v>
      </c>
      <c r="CW8" s="1085">
        <v>193083.15032885998</v>
      </c>
      <c r="CX8" s="1085">
        <v>153765.28666399</v>
      </c>
      <c r="CY8" s="1085">
        <v>197296.61486029002</v>
      </c>
      <c r="CZ8" s="1085">
        <v>189110.74501617003</v>
      </c>
      <c r="DA8" s="1085">
        <v>146491.0355192</v>
      </c>
      <c r="DB8" s="1085">
        <v>145939.22798055</v>
      </c>
      <c r="DC8" s="1085">
        <v>220526.95183114</v>
      </c>
      <c r="DD8" s="1085">
        <v>203853.68268862</v>
      </c>
      <c r="DE8" s="1085">
        <v>144793.53171373002</v>
      </c>
      <c r="DF8" s="1085">
        <v>139919.53750639001</v>
      </c>
      <c r="DG8" s="1085">
        <v>71999.87676246</v>
      </c>
      <c r="DH8" s="1085">
        <v>78725.242337479998</v>
      </c>
      <c r="DI8" s="1085">
        <v>197891.24825189001</v>
      </c>
      <c r="DJ8" s="1085">
        <v>200138.14273694</v>
      </c>
      <c r="DK8" s="1085">
        <v>256322.20093203001</v>
      </c>
      <c r="DL8" s="1085">
        <v>518498.61129915004</v>
      </c>
      <c r="DM8" s="1085">
        <v>759253.95069544995</v>
      </c>
      <c r="DN8" s="1085">
        <v>378800.16272503999</v>
      </c>
      <c r="DO8" s="1085">
        <v>576465.74911251001</v>
      </c>
      <c r="DP8" s="1085">
        <v>113238.42686758</v>
      </c>
      <c r="DQ8" s="1085">
        <v>80388.162261610007</v>
      </c>
      <c r="DR8" s="1085">
        <v>131509.58916911</v>
      </c>
      <c r="DS8" s="1085">
        <v>211706.45686810999</v>
      </c>
      <c r="DT8" s="1085">
        <v>250598.62310410998</v>
      </c>
      <c r="DU8" s="1085">
        <v>217676.98288007997</v>
      </c>
      <c r="DV8" s="1085">
        <v>133767.52434608</v>
      </c>
      <c r="DW8" s="1085">
        <v>96719.194518920005</v>
      </c>
      <c r="DX8" s="1085">
        <v>198617.27619603</v>
      </c>
      <c r="DY8" s="1085">
        <v>206366.91659042001</v>
      </c>
      <c r="DZ8" s="1085">
        <v>80814.278341690006</v>
      </c>
      <c r="EA8" s="1085">
        <v>130230.54721562</v>
      </c>
      <c r="EB8" s="1085">
        <v>139982.78950142002</v>
      </c>
      <c r="EC8" s="1085">
        <v>104696.93586267999</v>
      </c>
      <c r="ED8" s="1085">
        <v>179226.96523920001</v>
      </c>
      <c r="EE8" s="1085">
        <v>306826.44195797003</v>
      </c>
      <c r="EF8" s="1085">
        <v>368276.71195413003</v>
      </c>
      <c r="EG8" s="1085">
        <v>554150.93627253</v>
      </c>
      <c r="EH8" s="1085">
        <v>329949.80727923999</v>
      </c>
      <c r="EI8" s="1085">
        <v>316743.04248105001</v>
      </c>
      <c r="EJ8" s="1085">
        <v>125384.74969994</v>
      </c>
      <c r="EK8" s="1085">
        <v>105409.31605871</v>
      </c>
      <c r="EL8" s="1085">
        <v>153384.41410660002</v>
      </c>
      <c r="EM8" s="1085">
        <v>168972.07249903004</v>
      </c>
      <c r="EN8" s="1085">
        <v>263600.03248807997</v>
      </c>
      <c r="EO8" s="1085">
        <v>162720.67729428998</v>
      </c>
      <c r="EP8" s="1085">
        <v>648371.66983636993</v>
      </c>
      <c r="EQ8" s="1085">
        <v>304800.98319502996</v>
      </c>
      <c r="ER8" s="1085">
        <v>277278.30353675998</v>
      </c>
      <c r="ES8" s="1085">
        <v>198829.78327345999</v>
      </c>
      <c r="ET8" s="1085">
        <v>232467.29225145001</v>
      </c>
      <c r="EU8" s="1085">
        <v>221855.76775949003</v>
      </c>
      <c r="EV8" s="1085">
        <v>202387.45453227998</v>
      </c>
      <c r="EW8" s="1085">
        <v>170121.99727073999</v>
      </c>
      <c r="EX8" s="1085">
        <v>171611.10672957002</v>
      </c>
      <c r="EY8" s="1085">
        <v>119572.46055373999</v>
      </c>
      <c r="EZ8" s="1085">
        <v>153456.42835762998</v>
      </c>
      <c r="FA8" s="1085">
        <v>313255.76348291989</v>
      </c>
      <c r="FB8" s="1085">
        <v>499420.01497717999</v>
      </c>
      <c r="FC8" s="1085">
        <v>287594.05183688999</v>
      </c>
      <c r="FD8" s="1085">
        <v>274757.47835298994</v>
      </c>
    </row>
    <row r="9" spans="1:160" ht="15.75">
      <c r="A9" s="1145" t="s">
        <v>855</v>
      </c>
      <c r="B9" s="1088"/>
      <c r="C9" s="1088"/>
      <c r="D9" s="1088"/>
      <c r="E9" s="1088"/>
      <c r="F9" s="1088"/>
      <c r="G9" s="1088"/>
      <c r="H9" s="1088"/>
      <c r="I9" s="1088"/>
      <c r="J9" s="1088"/>
      <c r="K9" s="1088"/>
      <c r="L9" s="1088"/>
      <c r="M9" s="1088"/>
      <c r="N9" s="1088"/>
      <c r="O9" s="1088"/>
      <c r="P9" s="1088"/>
      <c r="Q9" s="1088"/>
      <c r="R9" s="1088"/>
      <c r="S9" s="1088"/>
      <c r="T9" s="1088"/>
      <c r="U9" s="1088"/>
      <c r="V9" s="1088"/>
      <c r="W9" s="1088"/>
      <c r="X9" s="1088"/>
      <c r="Y9" s="1088"/>
      <c r="Z9" s="1088"/>
      <c r="AA9" s="1088"/>
      <c r="AB9" s="1088"/>
      <c r="AC9" s="1088"/>
      <c r="AD9" s="1088"/>
      <c r="AE9" s="1088"/>
      <c r="AF9" s="1088"/>
      <c r="AG9" s="1088"/>
      <c r="AH9" s="1088"/>
      <c r="AI9" s="1088"/>
      <c r="AJ9" s="1088"/>
      <c r="AK9" s="1088"/>
      <c r="AL9" s="1088"/>
      <c r="AM9" s="1088"/>
      <c r="AN9" s="1088"/>
      <c r="AO9" s="1088"/>
      <c r="AP9" s="1088"/>
      <c r="AQ9" s="1088"/>
      <c r="AR9" s="1088"/>
      <c r="AS9" s="1088"/>
      <c r="AT9" s="1088"/>
      <c r="AU9" s="1088"/>
      <c r="AV9" s="1088"/>
      <c r="AW9" s="1088"/>
      <c r="AX9" s="1088"/>
      <c r="AY9" s="1088"/>
      <c r="AZ9" s="1088"/>
      <c r="BA9" s="1088"/>
      <c r="BB9" s="1088"/>
      <c r="BC9" s="1088"/>
      <c r="BD9" s="1088"/>
      <c r="BE9" s="1088"/>
      <c r="BF9" s="1088"/>
      <c r="BG9" s="1088"/>
      <c r="BH9" s="1088"/>
      <c r="BI9" s="1088"/>
      <c r="BJ9" s="1088"/>
      <c r="BK9" s="1088"/>
      <c r="BL9" s="1088"/>
      <c r="BM9" s="1088"/>
      <c r="BN9" s="1088"/>
      <c r="BO9" s="1088"/>
      <c r="BP9" s="1088"/>
      <c r="BQ9" s="1088"/>
      <c r="BR9" s="1088"/>
      <c r="BS9" s="1088"/>
      <c r="BT9" s="1088"/>
      <c r="BU9" s="1088"/>
      <c r="BV9" s="1088"/>
      <c r="BW9" s="1088">
        <v>0</v>
      </c>
      <c r="BX9" s="1088">
        <v>0</v>
      </c>
      <c r="BY9" s="1088">
        <v>0</v>
      </c>
      <c r="BZ9" s="1088">
        <v>0</v>
      </c>
      <c r="CA9" s="1088">
        <v>0</v>
      </c>
      <c r="CB9" s="1088">
        <v>0</v>
      </c>
      <c r="CC9" s="1088">
        <v>0</v>
      </c>
      <c r="CD9" s="1088">
        <v>0</v>
      </c>
      <c r="CE9" s="1088">
        <v>0</v>
      </c>
      <c r="CF9" s="1088">
        <v>0</v>
      </c>
      <c r="CG9" s="1088">
        <v>0</v>
      </c>
      <c r="CH9" s="1088">
        <v>0</v>
      </c>
      <c r="CI9" s="1088">
        <v>0</v>
      </c>
      <c r="CJ9" s="1088">
        <v>0</v>
      </c>
      <c r="CK9" s="1088">
        <v>0</v>
      </c>
      <c r="CL9" s="1088">
        <v>0</v>
      </c>
      <c r="CM9" s="1088">
        <v>0</v>
      </c>
      <c r="CN9" s="1088">
        <v>0</v>
      </c>
      <c r="CO9" s="1088">
        <v>0</v>
      </c>
      <c r="CP9" s="1088">
        <v>0</v>
      </c>
      <c r="CQ9" s="1088">
        <v>0</v>
      </c>
      <c r="CR9" s="1088">
        <v>0</v>
      </c>
      <c r="CS9" s="1088">
        <v>0</v>
      </c>
      <c r="CT9" s="1088">
        <v>0</v>
      </c>
      <c r="CU9" s="1088">
        <v>0</v>
      </c>
      <c r="CV9" s="1088">
        <v>0</v>
      </c>
      <c r="CW9" s="1088">
        <v>0</v>
      </c>
      <c r="CX9" s="1088">
        <v>0</v>
      </c>
      <c r="CY9" s="1088">
        <v>0</v>
      </c>
      <c r="CZ9" s="1088">
        <v>0</v>
      </c>
      <c r="DA9" s="1088">
        <v>0</v>
      </c>
      <c r="DB9" s="1088">
        <v>0</v>
      </c>
      <c r="DC9" s="1088">
        <v>0</v>
      </c>
      <c r="DD9" s="1088">
        <v>0</v>
      </c>
      <c r="DE9" s="1088">
        <v>0</v>
      </c>
      <c r="DF9" s="1088">
        <v>0</v>
      </c>
      <c r="DG9" s="1088">
        <v>0</v>
      </c>
      <c r="DH9" s="1088">
        <v>0</v>
      </c>
      <c r="DI9" s="1088">
        <v>0</v>
      </c>
      <c r="DJ9" s="1088">
        <v>0</v>
      </c>
      <c r="DK9" s="1088">
        <v>0</v>
      </c>
      <c r="DL9" s="1088">
        <v>0</v>
      </c>
      <c r="DM9" s="1088">
        <v>0</v>
      </c>
      <c r="DN9" s="1088">
        <v>0</v>
      </c>
      <c r="DO9" s="1088">
        <v>0</v>
      </c>
      <c r="DP9" s="1088">
        <v>0</v>
      </c>
      <c r="DQ9" s="1088">
        <v>0</v>
      </c>
      <c r="DR9" s="1088">
        <v>0</v>
      </c>
      <c r="DS9" s="1088">
        <v>0</v>
      </c>
      <c r="DT9" s="1088">
        <v>0</v>
      </c>
      <c r="DU9" s="1088">
        <v>0</v>
      </c>
      <c r="DV9" s="1088">
        <v>0</v>
      </c>
      <c r="DW9" s="1088">
        <v>0</v>
      </c>
      <c r="DX9" s="1088">
        <v>0</v>
      </c>
      <c r="DY9" s="1088">
        <v>0</v>
      </c>
      <c r="DZ9" s="1088">
        <v>0</v>
      </c>
      <c r="EA9" s="1088">
        <v>0</v>
      </c>
      <c r="EB9" s="1088">
        <v>0</v>
      </c>
      <c r="EC9" s="1088">
        <v>0</v>
      </c>
      <c r="ED9" s="1088">
        <v>0</v>
      </c>
      <c r="EE9" s="1088">
        <v>0</v>
      </c>
      <c r="EF9" s="1088">
        <v>0</v>
      </c>
      <c r="EG9" s="1088">
        <v>0</v>
      </c>
      <c r="EH9" s="1088">
        <v>0</v>
      </c>
      <c r="EI9" s="1088">
        <v>0</v>
      </c>
      <c r="EJ9" s="1088">
        <v>0</v>
      </c>
      <c r="EK9" s="1088">
        <v>0</v>
      </c>
      <c r="EL9" s="1088">
        <v>0</v>
      </c>
      <c r="EM9" s="1088">
        <v>0</v>
      </c>
      <c r="EN9" s="1088">
        <v>0</v>
      </c>
      <c r="EO9" s="1088">
        <v>0</v>
      </c>
      <c r="EP9" s="1088">
        <v>0</v>
      </c>
      <c r="EQ9" s="1088">
        <v>0</v>
      </c>
      <c r="ER9" s="1088">
        <v>0</v>
      </c>
      <c r="ES9" s="1088">
        <v>0</v>
      </c>
      <c r="ET9" s="1088">
        <v>0</v>
      </c>
      <c r="EU9" s="1088">
        <v>0</v>
      </c>
      <c r="EV9" s="1088">
        <v>0</v>
      </c>
      <c r="EW9" s="1088">
        <v>0</v>
      </c>
      <c r="EX9" s="1088">
        <v>0</v>
      </c>
      <c r="EY9" s="1088">
        <v>0</v>
      </c>
      <c r="EZ9" s="1088">
        <v>0</v>
      </c>
      <c r="FA9" s="1088">
        <v>0</v>
      </c>
      <c r="FB9" s="1088">
        <v>0</v>
      </c>
      <c r="FC9" s="1088">
        <v>0</v>
      </c>
      <c r="FD9" s="1088">
        <v>0</v>
      </c>
    </row>
    <row r="10" spans="1:160" ht="15.75">
      <c r="A10" s="1145"/>
      <c r="B10" s="1088"/>
      <c r="C10" s="1088"/>
      <c r="D10" s="1088"/>
      <c r="E10" s="1088"/>
      <c r="F10" s="1088"/>
      <c r="G10" s="1088"/>
      <c r="H10" s="1088"/>
      <c r="I10" s="1088"/>
      <c r="J10" s="1088"/>
      <c r="K10" s="1088"/>
      <c r="L10" s="1088"/>
      <c r="M10" s="1088"/>
      <c r="N10" s="1088"/>
      <c r="O10" s="1088"/>
      <c r="P10" s="1088"/>
      <c r="Q10" s="1088"/>
      <c r="R10" s="1088"/>
      <c r="S10" s="1088"/>
      <c r="T10" s="1088"/>
      <c r="U10" s="1088"/>
      <c r="V10" s="1088"/>
      <c r="W10" s="1088"/>
      <c r="X10" s="1088"/>
      <c r="Y10" s="1088"/>
      <c r="Z10" s="1088"/>
      <c r="AA10" s="1088"/>
      <c r="AB10" s="1088"/>
      <c r="AC10" s="1088"/>
      <c r="AD10" s="1088"/>
      <c r="AE10" s="1088"/>
      <c r="AF10" s="1088"/>
      <c r="AG10" s="1088"/>
      <c r="AH10" s="1088"/>
      <c r="AI10" s="1088"/>
      <c r="AJ10" s="1088"/>
      <c r="AK10" s="1088"/>
      <c r="AL10" s="1088"/>
      <c r="AM10" s="1088"/>
      <c r="AN10" s="1088"/>
      <c r="AO10" s="1088"/>
      <c r="AP10" s="1088"/>
      <c r="AQ10" s="1088"/>
      <c r="AR10" s="1088"/>
      <c r="AS10" s="1088"/>
      <c r="AT10" s="1088"/>
      <c r="AU10" s="1088"/>
      <c r="AV10" s="1088"/>
      <c r="AW10" s="1088"/>
      <c r="AX10" s="1088"/>
      <c r="AY10" s="1088"/>
      <c r="AZ10" s="1088"/>
      <c r="BA10" s="1088"/>
      <c r="BB10" s="1088"/>
      <c r="BC10" s="1088"/>
      <c r="BD10" s="1088"/>
      <c r="BE10" s="1088"/>
      <c r="BF10" s="1088"/>
      <c r="BG10" s="1088"/>
      <c r="BH10" s="1088"/>
      <c r="BI10" s="1088"/>
      <c r="BJ10" s="1088"/>
      <c r="BK10" s="1088"/>
      <c r="BL10" s="1088"/>
      <c r="BM10" s="1088"/>
      <c r="BN10" s="1088"/>
      <c r="BO10" s="1088"/>
      <c r="BP10" s="1088"/>
      <c r="BQ10" s="1088"/>
      <c r="BR10" s="1088"/>
      <c r="BS10" s="1088"/>
      <c r="BT10" s="1088"/>
      <c r="BU10" s="1088"/>
      <c r="BV10" s="1088"/>
      <c r="BW10" s="1088"/>
      <c r="BX10" s="1088"/>
      <c r="BY10" s="1088"/>
      <c r="BZ10" s="1088"/>
      <c r="CA10" s="1088"/>
      <c r="CB10" s="1088"/>
      <c r="CC10" s="1088"/>
      <c r="CD10" s="1088"/>
      <c r="CE10" s="1088"/>
      <c r="CF10" s="1088"/>
      <c r="CG10" s="1088"/>
      <c r="CH10" s="1088"/>
      <c r="CI10" s="1088"/>
      <c r="CJ10" s="1088"/>
      <c r="CK10" s="1088"/>
      <c r="CL10" s="1088"/>
      <c r="CM10" s="1088"/>
      <c r="CN10" s="1088"/>
      <c r="CO10" s="1088"/>
      <c r="CP10" s="1088"/>
      <c r="CQ10" s="1088"/>
      <c r="CR10" s="1088"/>
      <c r="CS10" s="1088"/>
      <c r="CT10" s="1088"/>
      <c r="CU10" s="1088"/>
      <c r="CV10" s="1088"/>
      <c r="CW10" s="1088"/>
      <c r="CX10" s="1088"/>
      <c r="CY10" s="1088"/>
      <c r="CZ10" s="1088"/>
      <c r="DA10" s="1088"/>
      <c r="DB10" s="1088"/>
      <c r="DC10" s="1088"/>
      <c r="DD10" s="1088"/>
      <c r="DE10" s="1088"/>
      <c r="DF10" s="1088"/>
      <c r="DG10" s="1088"/>
      <c r="DH10" s="1088"/>
      <c r="DI10" s="1088"/>
      <c r="DJ10" s="1088"/>
      <c r="DK10" s="1088"/>
      <c r="DL10" s="1088"/>
      <c r="DM10" s="1088"/>
      <c r="DN10" s="1088"/>
      <c r="DO10" s="1088"/>
      <c r="DP10" s="1088"/>
      <c r="DQ10" s="1088"/>
      <c r="DR10" s="1088"/>
      <c r="DS10" s="1088"/>
      <c r="DT10" s="1088"/>
      <c r="DU10" s="1088"/>
      <c r="DV10" s="1088"/>
      <c r="DW10" s="1088"/>
      <c r="DX10" s="1088"/>
      <c r="DY10" s="1088"/>
      <c r="DZ10" s="1088"/>
      <c r="EA10" s="1088"/>
      <c r="EB10" s="1088"/>
      <c r="EC10" s="1088"/>
      <c r="ED10" s="1088"/>
      <c r="EE10" s="1088"/>
      <c r="EF10" s="1088"/>
      <c r="EG10" s="1088"/>
      <c r="EH10" s="1088"/>
      <c r="EI10" s="1088"/>
      <c r="EJ10" s="1088"/>
      <c r="EK10" s="1088"/>
      <c r="EL10" s="1088"/>
      <c r="EM10" s="1088"/>
      <c r="EN10" s="1088"/>
      <c r="EO10" s="1088"/>
      <c r="EP10" s="1088"/>
      <c r="EQ10" s="1088"/>
      <c r="ER10" s="1088"/>
      <c r="ES10" s="1088"/>
      <c r="ET10" s="1088"/>
      <c r="EU10" s="1088"/>
      <c r="EV10" s="1088"/>
      <c r="EW10" s="1088"/>
      <c r="EX10" s="1088"/>
      <c r="EY10" s="1088"/>
      <c r="EZ10" s="1088"/>
      <c r="FA10" s="1088"/>
      <c r="FB10" s="1088"/>
      <c r="FC10" s="1088"/>
      <c r="FD10" s="1088"/>
    </row>
    <row r="11" spans="1:160" ht="15.75">
      <c r="A11" s="1141" t="s">
        <v>856</v>
      </c>
      <c r="B11" s="1082"/>
      <c r="C11" s="1082"/>
      <c r="D11" s="1082"/>
      <c r="E11" s="1082"/>
      <c r="F11" s="1082"/>
      <c r="G11" s="1082"/>
      <c r="H11" s="1082"/>
      <c r="I11" s="1082"/>
      <c r="J11" s="1082"/>
      <c r="K11" s="1082"/>
      <c r="L11" s="1082"/>
      <c r="M11" s="1082"/>
      <c r="N11" s="1082"/>
      <c r="O11" s="1082"/>
      <c r="P11" s="1082"/>
      <c r="Q11" s="1082"/>
      <c r="R11" s="1082"/>
      <c r="S11" s="1082"/>
      <c r="T11" s="1082"/>
      <c r="U11" s="1082"/>
      <c r="V11" s="1082"/>
      <c r="W11" s="1082"/>
      <c r="X11" s="1082"/>
      <c r="Y11" s="1082"/>
      <c r="Z11" s="1082"/>
      <c r="AA11" s="1082"/>
      <c r="AB11" s="1082"/>
      <c r="AC11" s="1082"/>
      <c r="AD11" s="1082"/>
      <c r="AE11" s="1082"/>
      <c r="AF11" s="1082"/>
      <c r="AG11" s="1082"/>
      <c r="AH11" s="1082"/>
      <c r="AI11" s="1082"/>
      <c r="AJ11" s="1082"/>
      <c r="AK11" s="1082"/>
      <c r="AL11" s="1082"/>
      <c r="AM11" s="1082"/>
      <c r="AN11" s="1082"/>
      <c r="AO11" s="1082"/>
      <c r="AP11" s="1082"/>
      <c r="AQ11" s="1082"/>
      <c r="AR11" s="1082"/>
      <c r="AS11" s="1082"/>
      <c r="AT11" s="1082"/>
      <c r="AU11" s="1082"/>
      <c r="AV11" s="1082"/>
      <c r="AW11" s="1082"/>
      <c r="AX11" s="1082"/>
      <c r="AY11" s="1082"/>
      <c r="AZ11" s="1082"/>
      <c r="BA11" s="1082"/>
      <c r="BB11" s="1082"/>
      <c r="BC11" s="1082"/>
      <c r="BD11" s="1082"/>
      <c r="BE11" s="1082"/>
      <c r="BF11" s="1082"/>
      <c r="BG11" s="1082"/>
      <c r="BH11" s="1082"/>
      <c r="BI11" s="1082"/>
      <c r="BJ11" s="1082"/>
      <c r="BK11" s="1082"/>
      <c r="BL11" s="1082"/>
      <c r="BM11" s="1082"/>
      <c r="BN11" s="1082"/>
      <c r="BO11" s="1082"/>
      <c r="BP11" s="1082"/>
      <c r="BQ11" s="1082"/>
      <c r="BR11" s="1082"/>
      <c r="BS11" s="1082"/>
      <c r="BT11" s="1082"/>
      <c r="BU11" s="1082"/>
      <c r="BV11" s="1082"/>
      <c r="BW11" s="1082">
        <v>42699.176306909998</v>
      </c>
      <c r="BX11" s="1082">
        <v>35428.127474339999</v>
      </c>
      <c r="BY11" s="1082">
        <v>40132.22320534</v>
      </c>
      <c r="BZ11" s="1082">
        <v>32392.733721340002</v>
      </c>
      <c r="CA11" s="1082">
        <v>27287.05129834</v>
      </c>
      <c r="CB11" s="1082">
        <v>28622.342345500001</v>
      </c>
      <c r="CC11" s="1082">
        <v>21778.738762250003</v>
      </c>
      <c r="CD11" s="1082">
        <v>19684.988253249998</v>
      </c>
      <c r="CE11" s="1082">
        <v>20795.718486550002</v>
      </c>
      <c r="CF11" s="1082">
        <v>19847.669100549996</v>
      </c>
      <c r="CG11" s="1082">
        <v>37848.43186379</v>
      </c>
      <c r="CH11" s="1082">
        <v>43498.895795199998</v>
      </c>
      <c r="CI11" s="1082">
        <v>37547.777264539996</v>
      </c>
      <c r="CJ11" s="1082">
        <v>34834.907860289997</v>
      </c>
      <c r="CK11" s="1082">
        <v>50106.267469270002</v>
      </c>
      <c r="CL11" s="1082">
        <v>26002.15328762</v>
      </c>
      <c r="CM11" s="1082">
        <v>35293.011833240002</v>
      </c>
      <c r="CN11" s="1082">
        <v>40099.086904720003</v>
      </c>
      <c r="CO11" s="1082">
        <v>27982.97067672</v>
      </c>
      <c r="CP11" s="1082">
        <v>130837.62108699999</v>
      </c>
      <c r="CQ11" s="1082">
        <v>33348.618668880001</v>
      </c>
      <c r="CR11" s="1082">
        <v>66842.185080850002</v>
      </c>
      <c r="CS11" s="1082">
        <v>65906.933351829997</v>
      </c>
      <c r="CT11" s="1082">
        <v>188466.2033262701</v>
      </c>
      <c r="CU11" s="1082">
        <v>212223.92395139998</v>
      </c>
      <c r="CV11" s="1082">
        <v>379781.69509151997</v>
      </c>
      <c r="CW11" s="1082">
        <v>393542.77788035001</v>
      </c>
      <c r="CX11" s="1082">
        <v>485806.72451958002</v>
      </c>
      <c r="CY11" s="1082">
        <v>450065.67811055994</v>
      </c>
      <c r="CZ11" s="1082">
        <v>175385.45369921997</v>
      </c>
      <c r="DA11" s="1082">
        <v>372095.71788544999</v>
      </c>
      <c r="DB11" s="1082">
        <v>307151.92361252999</v>
      </c>
      <c r="DC11" s="1082">
        <v>332454.27190778998</v>
      </c>
      <c r="DD11" s="1082">
        <v>201673.35122327995</v>
      </c>
      <c r="DE11" s="1082">
        <v>264863.04974034004</v>
      </c>
      <c r="DF11" s="1082">
        <v>262316.23451600014</v>
      </c>
      <c r="DG11" s="1082">
        <v>177048.32450100995</v>
      </c>
      <c r="DH11" s="1082">
        <v>225637.40890813168</v>
      </c>
      <c r="DI11" s="1082">
        <v>215974.63993217261</v>
      </c>
      <c r="DJ11" s="1082">
        <v>228774.83117134782</v>
      </c>
      <c r="DK11" s="1082">
        <v>206475.05748598938</v>
      </c>
      <c r="DL11" s="1082">
        <v>300828.39302055596</v>
      </c>
      <c r="DM11" s="1082">
        <v>233818.19365238395</v>
      </c>
      <c r="DN11" s="1082">
        <v>300120.59284306993</v>
      </c>
      <c r="DO11" s="1082">
        <v>81485.617592130031</v>
      </c>
      <c r="DP11" s="1082">
        <v>501619.71155782987</v>
      </c>
      <c r="DQ11" s="1082">
        <v>422699.56114702998</v>
      </c>
      <c r="DR11" s="1082">
        <v>598463.08621022012</v>
      </c>
      <c r="DS11" s="1082">
        <v>818244.38641015009</v>
      </c>
      <c r="DT11" s="1082">
        <v>659514.43721721007</v>
      </c>
      <c r="DU11" s="1082">
        <v>429195.45909445011</v>
      </c>
      <c r="DV11" s="1082">
        <v>484795.49759301008</v>
      </c>
      <c r="DW11" s="1082">
        <v>655480.13729067007</v>
      </c>
      <c r="DX11" s="1082">
        <v>564006.21253001993</v>
      </c>
      <c r="DY11" s="1082">
        <v>469753.57760103123</v>
      </c>
      <c r="DZ11" s="1082">
        <v>574018.07152172597</v>
      </c>
      <c r="EA11" s="1082">
        <v>554042.40154695394</v>
      </c>
      <c r="EB11" s="1082">
        <v>158035.98030641006</v>
      </c>
      <c r="EC11" s="1082">
        <v>562221.0576777301</v>
      </c>
      <c r="ED11" s="1082">
        <v>1693550.1936759399</v>
      </c>
      <c r="EE11" s="1082">
        <v>2009689.3970830101</v>
      </c>
      <c r="EF11" s="1082">
        <v>2044714.8254793899</v>
      </c>
      <c r="EG11" s="1082">
        <v>2093954.1896297601</v>
      </c>
      <c r="EH11" s="1082">
        <v>2456917.5869501298</v>
      </c>
      <c r="EI11" s="1082">
        <v>2313785.1626373902</v>
      </c>
      <c r="EJ11" s="1082">
        <v>2134775.7781454702</v>
      </c>
      <c r="EK11" s="1082">
        <v>1205856.7612384299</v>
      </c>
      <c r="EL11" s="1082">
        <v>934175.65736121999</v>
      </c>
      <c r="EM11" s="1082">
        <v>992261.22443195991</v>
      </c>
      <c r="EN11" s="1082">
        <v>965254.02883829002</v>
      </c>
      <c r="EO11" s="1082">
        <v>1027348.8008357399</v>
      </c>
      <c r="EP11" s="1082">
        <v>927008.61891454004</v>
      </c>
      <c r="EQ11" s="1082">
        <v>1138446.39690713</v>
      </c>
      <c r="ER11" s="1082">
        <v>906230.72701976006</v>
      </c>
      <c r="ES11" s="1082">
        <v>800548.17809185002</v>
      </c>
      <c r="ET11" s="1082">
        <v>641905.45736422995</v>
      </c>
      <c r="EU11" s="1082">
        <v>680795.23829570005</v>
      </c>
      <c r="EV11" s="1082">
        <v>702272.37573509</v>
      </c>
      <c r="EW11" s="1082">
        <v>929036.72304861003</v>
      </c>
      <c r="EX11" s="1082">
        <v>997358.35644736001</v>
      </c>
      <c r="EY11" s="1082">
        <v>1206979.6998798498</v>
      </c>
      <c r="EZ11" s="1082">
        <v>1400155.8942543399</v>
      </c>
      <c r="FA11" s="1082">
        <v>1128099.4570573401</v>
      </c>
      <c r="FB11" s="1082">
        <v>1042455.2974674</v>
      </c>
      <c r="FC11" s="1082">
        <v>1158059.3901529799</v>
      </c>
      <c r="FD11" s="1082">
        <v>970799.41757585993</v>
      </c>
    </row>
    <row r="12" spans="1:160" ht="15.75">
      <c r="A12" s="1145" t="s">
        <v>857</v>
      </c>
      <c r="B12" s="1085">
        <v>0</v>
      </c>
      <c r="C12" s="1085">
        <v>0</v>
      </c>
      <c r="D12" s="1085">
        <v>108.1</v>
      </c>
      <c r="E12" s="1085">
        <v>0</v>
      </c>
      <c r="F12" s="1085">
        <v>0</v>
      </c>
      <c r="G12" s="1085">
        <v>0</v>
      </c>
      <c r="H12" s="1085"/>
      <c r="I12" s="1085">
        <v>0</v>
      </c>
      <c r="J12" s="1085">
        <v>0</v>
      </c>
      <c r="K12" s="1085">
        <v>0</v>
      </c>
      <c r="L12" s="1085">
        <v>0</v>
      </c>
      <c r="M12" s="1085">
        <v>0</v>
      </c>
      <c r="N12" s="1085">
        <v>0</v>
      </c>
      <c r="O12" s="1085">
        <v>0</v>
      </c>
      <c r="P12" s="1085">
        <v>0</v>
      </c>
      <c r="Q12" s="1085">
        <v>0</v>
      </c>
      <c r="R12" s="1085">
        <v>0</v>
      </c>
      <c r="S12" s="1085">
        <v>0</v>
      </c>
      <c r="T12" s="1085">
        <v>0</v>
      </c>
      <c r="U12" s="1085">
        <v>0</v>
      </c>
      <c r="V12" s="1085">
        <v>0</v>
      </c>
      <c r="W12" s="1085">
        <v>0</v>
      </c>
      <c r="X12" s="1085">
        <v>0</v>
      </c>
      <c r="Y12" s="1085">
        <v>0</v>
      </c>
      <c r="Z12" s="1085">
        <v>0</v>
      </c>
      <c r="AA12" s="1085">
        <v>0</v>
      </c>
      <c r="AB12" s="1085">
        <v>0</v>
      </c>
      <c r="AC12" s="1085"/>
      <c r="AD12" s="1085">
        <v>0</v>
      </c>
      <c r="AE12" s="1085">
        <v>0</v>
      </c>
      <c r="AF12" s="1085">
        <v>0</v>
      </c>
      <c r="AG12" s="1085">
        <v>0</v>
      </c>
      <c r="AH12" s="1085">
        <v>0</v>
      </c>
      <c r="AI12" s="1085">
        <v>0</v>
      </c>
      <c r="AJ12" s="1085">
        <v>0</v>
      </c>
      <c r="AK12" s="1085">
        <v>0</v>
      </c>
      <c r="AL12" s="1085">
        <v>0</v>
      </c>
      <c r="AM12" s="1085">
        <v>0</v>
      </c>
      <c r="AN12" s="1085">
        <v>0</v>
      </c>
      <c r="AO12" s="1085">
        <v>0</v>
      </c>
      <c r="AP12" s="1085">
        <v>0</v>
      </c>
      <c r="AQ12" s="1085">
        <v>0</v>
      </c>
      <c r="AR12" s="1085">
        <v>0</v>
      </c>
      <c r="AS12" s="1085">
        <v>0</v>
      </c>
      <c r="AT12" s="1085">
        <v>0</v>
      </c>
      <c r="AU12" s="1085">
        <v>0</v>
      </c>
      <c r="AV12" s="1085">
        <v>0</v>
      </c>
      <c r="AW12" s="1085">
        <v>0</v>
      </c>
      <c r="AX12" s="1085">
        <v>0</v>
      </c>
      <c r="AY12" s="1085">
        <v>9287.9310000000005</v>
      </c>
      <c r="AZ12" s="1085">
        <v>9287.9310000000005</v>
      </c>
      <c r="BA12" s="1085">
        <v>9287.9310000000005</v>
      </c>
      <c r="BB12" s="1085">
        <v>0</v>
      </c>
      <c r="BC12" s="1085">
        <v>0</v>
      </c>
      <c r="BD12" s="1085">
        <v>25175.323</v>
      </c>
      <c r="BE12" s="1085">
        <v>0</v>
      </c>
      <c r="BF12" s="1085">
        <v>0</v>
      </c>
      <c r="BG12" s="1085">
        <v>3450</v>
      </c>
      <c r="BH12" s="1085">
        <v>0</v>
      </c>
      <c r="BI12" s="1085">
        <v>0</v>
      </c>
      <c r="BJ12" s="1085">
        <v>0</v>
      </c>
      <c r="BK12" s="1085">
        <v>0</v>
      </c>
      <c r="BL12" s="1085">
        <v>0</v>
      </c>
      <c r="BM12" s="1085">
        <v>0</v>
      </c>
      <c r="BN12" s="1085">
        <v>0</v>
      </c>
      <c r="BO12" s="1085">
        <v>0</v>
      </c>
      <c r="BP12" s="1085">
        <v>0</v>
      </c>
      <c r="BQ12" s="1085">
        <v>0</v>
      </c>
      <c r="BR12" s="1085">
        <v>0</v>
      </c>
      <c r="BS12" s="1085">
        <v>9103.1949380000005</v>
      </c>
      <c r="BT12" s="1085">
        <v>7483.7796950000002</v>
      </c>
      <c r="BU12" s="1085">
        <v>7483.7796950000002</v>
      </c>
      <c r="BV12" s="1085">
        <v>7483.7796950000002</v>
      </c>
      <c r="BW12" s="1085">
        <v>7483.7796950000002</v>
      </c>
      <c r="BX12" s="1085">
        <v>6489.0970070000003</v>
      </c>
      <c r="BY12" s="1085">
        <v>6569.4095369999995</v>
      </c>
      <c r="BZ12" s="1085">
        <v>6569.4095369999995</v>
      </c>
      <c r="CA12" s="1085">
        <v>3569.409537</v>
      </c>
      <c r="CB12" s="1085">
        <v>187.31253000000001</v>
      </c>
      <c r="CC12" s="1085">
        <v>80.312529999999995</v>
      </c>
      <c r="CD12" s="1085">
        <v>80.312529999999995</v>
      </c>
      <c r="CE12" s="1085">
        <v>562.60033199999998</v>
      </c>
      <c r="CF12" s="1085">
        <v>659.23872200000005</v>
      </c>
      <c r="CG12" s="1085">
        <v>659.23872200000005</v>
      </c>
      <c r="CH12" s="1085">
        <v>3379.2387220000001</v>
      </c>
      <c r="CI12" s="1085">
        <v>3789.2712160000001</v>
      </c>
      <c r="CJ12" s="1085">
        <v>3789.2712160000001</v>
      </c>
      <c r="CK12" s="1085">
        <v>3708.9586859999999</v>
      </c>
      <c r="CL12" s="1085">
        <v>4859.24396299</v>
      </c>
      <c r="CM12" s="1085">
        <v>4859.2439619999996</v>
      </c>
      <c r="CN12" s="1085">
        <v>4710.0239620000002</v>
      </c>
      <c r="CO12" s="1085">
        <v>4263.6525600000004</v>
      </c>
      <c r="CP12" s="1085">
        <v>4314.1797446299997</v>
      </c>
      <c r="CQ12" s="1085">
        <v>4215.2883045100007</v>
      </c>
      <c r="CR12" s="1085">
        <v>4218.1463709899999</v>
      </c>
      <c r="CS12" s="1085">
        <v>23597.68</v>
      </c>
      <c r="CT12" s="1085">
        <v>42000</v>
      </c>
      <c r="CU12" s="1085">
        <v>37400.947503150004</v>
      </c>
      <c r="CV12" s="1085">
        <v>43400.947503150004</v>
      </c>
      <c r="CW12" s="1085">
        <v>40400.947503150004</v>
      </c>
      <c r="CX12" s="1085">
        <v>28104.27315144</v>
      </c>
      <c r="CY12" s="1085">
        <v>20854.27315144</v>
      </c>
      <c r="CZ12" s="1085">
        <v>21354.27315144</v>
      </c>
      <c r="DA12" s="1085">
        <v>23482.811005720003</v>
      </c>
      <c r="DB12" s="1085">
        <v>4961.7218905200007</v>
      </c>
      <c r="DC12" s="1085">
        <v>6054.6350172100001</v>
      </c>
      <c r="DD12" s="1085">
        <v>18715.299799419998</v>
      </c>
      <c r="DE12" s="1085">
        <v>12278.019974629999</v>
      </c>
      <c r="DF12" s="1085">
        <v>1231.52081864</v>
      </c>
      <c r="DG12" s="1085">
        <v>0</v>
      </c>
      <c r="DH12" s="1085">
        <v>0</v>
      </c>
      <c r="DI12" s="1085">
        <v>0</v>
      </c>
      <c r="DJ12" s="1085">
        <v>0</v>
      </c>
      <c r="DK12" s="1085">
        <v>0</v>
      </c>
      <c r="DL12" s="1085">
        <v>0</v>
      </c>
      <c r="DM12" s="1085">
        <v>0</v>
      </c>
      <c r="DN12" s="1085">
        <v>0</v>
      </c>
      <c r="DO12" s="1085">
        <v>0</v>
      </c>
      <c r="DP12" s="1085">
        <v>0</v>
      </c>
      <c r="DQ12" s="1085">
        <v>0</v>
      </c>
      <c r="DR12" s="1085">
        <v>0</v>
      </c>
      <c r="DS12" s="1085">
        <v>0</v>
      </c>
      <c r="DT12" s="1085">
        <v>0</v>
      </c>
      <c r="DU12" s="1085">
        <v>0</v>
      </c>
      <c r="DV12" s="1085">
        <v>0</v>
      </c>
      <c r="DW12" s="1085">
        <v>0</v>
      </c>
      <c r="DX12" s="1085">
        <v>0</v>
      </c>
      <c r="DY12" s="1085">
        <v>0</v>
      </c>
      <c r="DZ12" s="1085">
        <v>0</v>
      </c>
      <c r="EA12" s="1085">
        <v>0</v>
      </c>
      <c r="EB12" s="1085">
        <v>0</v>
      </c>
      <c r="EC12" s="1085">
        <v>0</v>
      </c>
      <c r="ED12" s="1085">
        <v>0</v>
      </c>
      <c r="EE12" s="1085">
        <v>0</v>
      </c>
      <c r="EF12" s="1085">
        <v>0</v>
      </c>
      <c r="EG12" s="1085">
        <v>0</v>
      </c>
      <c r="EH12" s="1085">
        <v>0</v>
      </c>
      <c r="EI12" s="1085">
        <v>0</v>
      </c>
      <c r="EJ12" s="1085">
        <v>0</v>
      </c>
      <c r="EK12" s="1085">
        <v>0</v>
      </c>
      <c r="EL12" s="1085">
        <v>0</v>
      </c>
      <c r="EM12" s="1085">
        <v>0</v>
      </c>
      <c r="EN12" s="1085">
        <v>0</v>
      </c>
      <c r="EO12" s="1085">
        <v>0</v>
      </c>
      <c r="EP12" s="1085">
        <v>0</v>
      </c>
      <c r="EQ12" s="1085">
        <v>0</v>
      </c>
      <c r="ER12" s="1085">
        <v>0</v>
      </c>
      <c r="ES12" s="1085">
        <v>0</v>
      </c>
      <c r="ET12" s="1085">
        <v>0</v>
      </c>
      <c r="EU12" s="1085">
        <v>0</v>
      </c>
      <c r="EV12" s="1085">
        <v>0</v>
      </c>
      <c r="EW12" s="1085">
        <v>0</v>
      </c>
      <c r="EX12" s="1085">
        <v>0</v>
      </c>
      <c r="EY12" s="1085">
        <v>0</v>
      </c>
      <c r="EZ12" s="1085">
        <v>0</v>
      </c>
      <c r="FA12" s="1085">
        <v>0</v>
      </c>
      <c r="FB12" s="1085">
        <v>0</v>
      </c>
      <c r="FC12" s="1085">
        <v>0</v>
      </c>
      <c r="FD12" s="1085">
        <v>0</v>
      </c>
    </row>
    <row r="13" spans="1:160" ht="15.75">
      <c r="A13" s="1149" t="s">
        <v>858</v>
      </c>
      <c r="B13" s="1085">
        <v>34534.699999999997</v>
      </c>
      <c r="C13" s="1085">
        <v>33372.800000000003</v>
      </c>
      <c r="D13" s="1085">
        <v>27604.5</v>
      </c>
      <c r="E13" s="1085">
        <v>14713.7</v>
      </c>
      <c r="F13" s="1085">
        <v>4234.8</v>
      </c>
      <c r="G13" s="1085">
        <v>21.5</v>
      </c>
      <c r="H13" s="1085"/>
      <c r="I13" s="1085">
        <v>0</v>
      </c>
      <c r="J13" s="1085">
        <v>0</v>
      </c>
      <c r="K13" s="1085">
        <v>0</v>
      </c>
      <c r="L13" s="1085">
        <v>320.60000000000002</v>
      </c>
      <c r="M13" s="1085">
        <v>259.10000000000002</v>
      </c>
      <c r="N13" s="1085">
        <v>262.8</v>
      </c>
      <c r="O13" s="1085">
        <v>340.2</v>
      </c>
      <c r="P13" s="1085">
        <v>336.8</v>
      </c>
      <c r="Q13" s="1085">
        <v>9.6</v>
      </c>
      <c r="R13" s="1085">
        <v>9.6</v>
      </c>
      <c r="S13" s="1085">
        <v>0</v>
      </c>
      <c r="T13" s="1085">
        <v>0</v>
      </c>
      <c r="U13" s="1085">
        <v>0</v>
      </c>
      <c r="V13" s="1085">
        <v>0</v>
      </c>
      <c r="W13" s="1085">
        <v>0</v>
      </c>
      <c r="X13" s="1085">
        <v>0</v>
      </c>
      <c r="Y13" s="1085">
        <v>0</v>
      </c>
      <c r="Z13" s="1085">
        <v>0</v>
      </c>
      <c r="AA13" s="1085">
        <v>0</v>
      </c>
      <c r="AB13" s="1085">
        <v>0</v>
      </c>
      <c r="AC13" s="1085"/>
      <c r="AD13" s="1085">
        <v>0</v>
      </c>
      <c r="AE13" s="1085">
        <v>0</v>
      </c>
      <c r="AF13" s="1085">
        <v>0</v>
      </c>
      <c r="AG13" s="1085">
        <v>0</v>
      </c>
      <c r="AH13" s="1085">
        <v>0</v>
      </c>
      <c r="AI13" s="1085">
        <v>0</v>
      </c>
      <c r="AJ13" s="1085">
        <v>0</v>
      </c>
      <c r="AK13" s="1085">
        <v>0</v>
      </c>
      <c r="AL13" s="1085">
        <v>0</v>
      </c>
      <c r="AM13" s="1085">
        <v>0</v>
      </c>
      <c r="AN13" s="1085">
        <v>0</v>
      </c>
      <c r="AO13" s="1085">
        <v>0</v>
      </c>
      <c r="AP13" s="1085">
        <v>0</v>
      </c>
      <c r="AQ13" s="1085">
        <v>0</v>
      </c>
      <c r="AR13" s="1085">
        <v>0</v>
      </c>
      <c r="AS13" s="1085">
        <v>0</v>
      </c>
      <c r="AT13" s="1085">
        <v>0</v>
      </c>
      <c r="AU13" s="1085"/>
      <c r="AV13" s="1085"/>
      <c r="AW13" s="1085">
        <v>0</v>
      </c>
      <c r="AX13" s="1085">
        <v>0</v>
      </c>
      <c r="AY13" s="1085">
        <v>0</v>
      </c>
      <c r="AZ13" s="1085">
        <v>1415.385</v>
      </c>
      <c r="BA13" s="1085">
        <v>0</v>
      </c>
      <c r="BB13" s="1085">
        <v>0</v>
      </c>
      <c r="BC13" s="1085">
        <v>0</v>
      </c>
      <c r="BD13" s="1085">
        <v>8640.8160000000007</v>
      </c>
      <c r="BE13" s="1085">
        <v>0</v>
      </c>
      <c r="BF13" s="1085">
        <v>10605.934999999999</v>
      </c>
      <c r="BG13" s="1085">
        <v>10605.934999999999</v>
      </c>
      <c r="BH13" s="1085">
        <v>10605.934999999999</v>
      </c>
      <c r="BI13" s="1085">
        <v>10605.934999999999</v>
      </c>
      <c r="BJ13" s="1085">
        <v>10605.934800000001</v>
      </c>
      <c r="BK13" s="1085">
        <v>16913.84808</v>
      </c>
      <c r="BL13" s="1085">
        <v>17413.84808</v>
      </c>
      <c r="BM13" s="1085">
        <v>33675.120776169999</v>
      </c>
      <c r="BN13" s="1085">
        <v>10689.05461374</v>
      </c>
      <c r="BO13" s="1085">
        <v>14849.05461374</v>
      </c>
      <c r="BP13" s="1085">
        <v>14849.05461374</v>
      </c>
      <c r="BQ13" s="1085">
        <v>17849.054613740002</v>
      </c>
      <c r="BR13" s="1085">
        <v>22255.983961740003</v>
      </c>
      <c r="BS13" s="1085">
        <v>21910</v>
      </c>
      <c r="BT13" s="1085">
        <v>31515.34611309</v>
      </c>
      <c r="BU13" s="1085">
        <v>5612.5382920900001</v>
      </c>
      <c r="BV13" s="1085">
        <v>5612.5382920900001</v>
      </c>
      <c r="BW13" s="1085">
        <v>5612.5382920900001</v>
      </c>
      <c r="BX13" s="1085">
        <v>5612.5382920900001</v>
      </c>
      <c r="BY13" s="1085">
        <v>5612.5382920900001</v>
      </c>
      <c r="BZ13" s="1085">
        <v>5612.5382920900001</v>
      </c>
      <c r="CA13" s="1085">
        <v>5612.5382920900001</v>
      </c>
      <c r="CB13" s="1085">
        <v>5612.5382920900001</v>
      </c>
      <c r="CC13" s="1085">
        <v>5612.5382920900001</v>
      </c>
      <c r="CD13" s="1085">
        <v>5612.5382920900001</v>
      </c>
      <c r="CE13" s="1085">
        <v>2500</v>
      </c>
      <c r="CF13" s="1085">
        <v>2500</v>
      </c>
      <c r="CG13" s="1085">
        <v>2500</v>
      </c>
      <c r="CH13" s="1085">
        <v>6.2284974100000001</v>
      </c>
      <c r="CI13" s="1085">
        <v>6.2284974100000001</v>
      </c>
      <c r="CJ13" s="1085">
        <v>6.2284974100000001</v>
      </c>
      <c r="CK13" s="1085">
        <v>4806.2284974100003</v>
      </c>
      <c r="CL13" s="1085">
        <v>4852.4306574100001</v>
      </c>
      <c r="CM13" s="1085">
        <v>4852.4306574100001</v>
      </c>
      <c r="CN13" s="1085">
        <v>4852.4306574100001</v>
      </c>
      <c r="CO13" s="1085">
        <v>4852.4306574100001</v>
      </c>
      <c r="CP13" s="1085">
        <v>1927.91260072</v>
      </c>
      <c r="CQ13" s="1085">
        <v>1941.91260072</v>
      </c>
      <c r="CR13" s="1085">
        <v>1941.91260072</v>
      </c>
      <c r="CS13" s="1085">
        <v>0</v>
      </c>
      <c r="CT13" s="1085">
        <v>54400.035121270106</v>
      </c>
      <c r="CU13" s="1085">
        <v>18556.647538249963</v>
      </c>
      <c r="CV13" s="1085">
        <v>115727.24914336996</v>
      </c>
      <c r="CW13" s="1085">
        <v>132776.5573942</v>
      </c>
      <c r="CX13" s="1085">
        <v>361964.61762182997</v>
      </c>
      <c r="CY13" s="1085">
        <v>334688.29729480995</v>
      </c>
      <c r="CZ13" s="1085">
        <v>96044.354731469997</v>
      </c>
      <c r="DA13" s="1085">
        <v>251245.03467610001</v>
      </c>
      <c r="DB13" s="1085">
        <v>192718.40310837998</v>
      </c>
      <c r="DC13" s="1085">
        <v>323639.59307594999</v>
      </c>
      <c r="DD13" s="1085">
        <v>170437.48093222996</v>
      </c>
      <c r="DE13" s="1085">
        <v>247623.03535908001</v>
      </c>
      <c r="DF13" s="1085">
        <v>209899.03575125011</v>
      </c>
      <c r="DG13" s="1085">
        <v>104897.06644374994</v>
      </c>
      <c r="DH13" s="1085">
        <v>205928.88172439169</v>
      </c>
      <c r="DI13" s="1085">
        <v>213208.40538975262</v>
      </c>
      <c r="DJ13" s="1085">
        <v>219673.78033965782</v>
      </c>
      <c r="DK13" s="1085">
        <v>207578.93151641937</v>
      </c>
      <c r="DL13" s="1085">
        <v>196749.20531849595</v>
      </c>
      <c r="DM13" s="1085">
        <v>203561.49907680394</v>
      </c>
      <c r="DN13" s="1085">
        <v>281432.39890229993</v>
      </c>
      <c r="DO13" s="1085">
        <v>67763.33029699004</v>
      </c>
      <c r="DP13" s="1085">
        <v>500442.12932553986</v>
      </c>
      <c r="DQ13" s="1085">
        <v>362340.52986757999</v>
      </c>
      <c r="DR13" s="1085">
        <v>533976.06810499006</v>
      </c>
      <c r="DS13" s="1085">
        <v>791828.83167628013</v>
      </c>
      <c r="DT13" s="1085">
        <v>628364.83111653011</v>
      </c>
      <c r="DU13" s="1085">
        <v>423064.8840077701</v>
      </c>
      <c r="DV13" s="1085">
        <v>480006.3802213301</v>
      </c>
      <c r="DW13" s="1085">
        <v>651508.00401167013</v>
      </c>
      <c r="DX13" s="1085">
        <v>556890.79697273998</v>
      </c>
      <c r="DY13" s="1085">
        <v>461757.96472775121</v>
      </c>
      <c r="DZ13" s="1085">
        <v>474178.84039644594</v>
      </c>
      <c r="EA13" s="1085">
        <v>490238.92257567396</v>
      </c>
      <c r="EB13" s="1085">
        <v>142461.98796260005</v>
      </c>
      <c r="EC13" s="1085">
        <v>530848.02051150007</v>
      </c>
      <c r="ED13" s="1085">
        <v>1631580.9792401299</v>
      </c>
      <c r="EE13" s="1085">
        <v>2146028.1378258602</v>
      </c>
      <c r="EF13" s="1085">
        <v>2224805.8277253597</v>
      </c>
      <c r="EG13" s="1085">
        <v>2452296.0630417103</v>
      </c>
      <c r="EH13" s="1085">
        <v>2696160.3572697598</v>
      </c>
      <c r="EI13" s="1085">
        <v>2535930.5138399396</v>
      </c>
      <c r="EJ13" s="1085">
        <v>2111135.23311983</v>
      </c>
      <c r="EK13" s="1085">
        <v>1086557.8880427899</v>
      </c>
      <c r="EL13" s="1085">
        <v>877951.10407957993</v>
      </c>
      <c r="EM13" s="1085">
        <v>685342.31892981997</v>
      </c>
      <c r="EN13" s="1085">
        <v>831696.62650711997</v>
      </c>
      <c r="EO13" s="1085">
        <v>901310.18025463005</v>
      </c>
      <c r="EP13" s="1085">
        <v>541672.78271569009</v>
      </c>
      <c r="EQ13" s="1085">
        <v>794196.74951532006</v>
      </c>
      <c r="ER13" s="1085">
        <v>707975.95156475005</v>
      </c>
      <c r="ES13" s="1085">
        <v>650156.13531484001</v>
      </c>
      <c r="ET13" s="1085">
        <v>416219.95970022999</v>
      </c>
      <c r="EU13" s="1085">
        <v>489379.07212770003</v>
      </c>
      <c r="EV13" s="1085">
        <v>648312.28149208997</v>
      </c>
      <c r="EW13" s="1085">
        <v>809677.43292060995</v>
      </c>
      <c r="EX13" s="1085">
        <v>843133.31764436001</v>
      </c>
      <c r="EY13" s="1085">
        <v>989083.73073168995</v>
      </c>
      <c r="EZ13" s="1085">
        <v>1035494.57514834</v>
      </c>
      <c r="FA13" s="1085">
        <v>1109474.3107177201</v>
      </c>
      <c r="FB13" s="1085">
        <v>1011783.1146542199</v>
      </c>
      <c r="FC13" s="1085">
        <v>1113496.05631766</v>
      </c>
      <c r="FD13" s="1085">
        <v>936780.39178665006</v>
      </c>
    </row>
    <row r="14" spans="1:160" ht="15.75">
      <c r="A14" s="1149" t="s">
        <v>859</v>
      </c>
      <c r="B14" s="1085"/>
      <c r="C14" s="1085"/>
      <c r="D14" s="1085"/>
      <c r="E14" s="1085"/>
      <c r="F14" s="1085"/>
      <c r="G14" s="1085"/>
      <c r="H14" s="1085"/>
      <c r="I14" s="1085"/>
      <c r="J14" s="1085"/>
      <c r="K14" s="1085"/>
      <c r="L14" s="1085"/>
      <c r="M14" s="1085"/>
      <c r="N14" s="1085"/>
      <c r="O14" s="1085"/>
      <c r="P14" s="1085"/>
      <c r="Q14" s="1085"/>
      <c r="R14" s="1085"/>
      <c r="S14" s="1085"/>
      <c r="T14" s="1085"/>
      <c r="U14" s="1085"/>
      <c r="V14" s="1085"/>
      <c r="W14" s="1085"/>
      <c r="X14" s="1085"/>
      <c r="Y14" s="1085"/>
      <c r="Z14" s="1085"/>
      <c r="AA14" s="1085"/>
      <c r="AB14" s="1085"/>
      <c r="AC14" s="1085"/>
      <c r="AD14" s="1085"/>
      <c r="AE14" s="1085"/>
      <c r="AF14" s="1085"/>
      <c r="AG14" s="1085"/>
      <c r="AH14" s="1085"/>
      <c r="AI14" s="1085"/>
      <c r="AJ14" s="1085"/>
      <c r="AK14" s="1085"/>
      <c r="AL14" s="1085">
        <v>-90469.1</v>
      </c>
      <c r="AM14" s="1085">
        <v>-126078.8</v>
      </c>
      <c r="AN14" s="1085">
        <v>-94855.5</v>
      </c>
      <c r="AO14" s="1085">
        <v>-82432.3</v>
      </c>
      <c r="AP14" s="1085">
        <v>-100053.4</v>
      </c>
      <c r="AQ14" s="1085">
        <v>-74414.5</v>
      </c>
      <c r="AR14" s="1085">
        <v>-98516.5</v>
      </c>
      <c r="AS14" s="1085">
        <v>-101472.4</v>
      </c>
      <c r="AT14" s="1085">
        <v>-95162.4</v>
      </c>
      <c r="AU14" s="1085">
        <v>-163585.9</v>
      </c>
      <c r="AV14" s="1085">
        <v>-285158.2</v>
      </c>
      <c r="AW14" s="1085">
        <v>-297534.09999999998</v>
      </c>
      <c r="AX14" s="1085">
        <v>-315660</v>
      </c>
      <c r="AY14" s="1085">
        <v>18834.298999999999</v>
      </c>
      <c r="AZ14" s="1085">
        <v>11267.574000000001</v>
      </c>
      <c r="BA14" s="1085">
        <v>16386.505000000001</v>
      </c>
      <c r="BB14" s="1085">
        <v>19707.205999999998</v>
      </c>
      <c r="BC14" s="1085">
        <v>27263.344000000001</v>
      </c>
      <c r="BD14" s="1085">
        <v>10650.62</v>
      </c>
      <c r="BE14" s="1085">
        <v>14910.569</v>
      </c>
      <c r="BF14" s="1085">
        <v>13307.284</v>
      </c>
      <c r="BG14" s="1085">
        <v>14832.621999999999</v>
      </c>
      <c r="BH14" s="1085">
        <v>11264.963</v>
      </c>
      <c r="BI14" s="1085">
        <v>25854.330399999999</v>
      </c>
      <c r="BJ14" s="1085">
        <v>17525.647394</v>
      </c>
      <c r="BK14" s="1085">
        <v>21729.661889999999</v>
      </c>
      <c r="BL14" s="1085">
        <v>17002.323211999999</v>
      </c>
      <c r="BM14" s="1085">
        <v>18058.90406157</v>
      </c>
      <c r="BN14" s="1085">
        <v>25632.24381557</v>
      </c>
      <c r="BO14" s="1085">
        <v>57301.784423570003</v>
      </c>
      <c r="BP14" s="1085">
        <v>21015.83315282</v>
      </c>
      <c r="BQ14" s="1085">
        <v>26805.027259819999</v>
      </c>
      <c r="BR14" s="1085">
        <v>15336.15573282</v>
      </c>
      <c r="BS14" s="1085">
        <v>29812.124428979998</v>
      </c>
      <c r="BT14" s="1085">
        <v>26556.445367460001</v>
      </c>
      <c r="BU14" s="1085">
        <v>28647.591246839998</v>
      </c>
      <c r="BV14" s="1085">
        <v>21552.171214270002</v>
      </c>
      <c r="BW14" s="1085">
        <v>29602.858319819999</v>
      </c>
      <c r="BX14" s="1085">
        <v>23326.492175250001</v>
      </c>
      <c r="BY14" s="1085">
        <v>27950.27537625</v>
      </c>
      <c r="BZ14" s="1085">
        <v>20210.785892250002</v>
      </c>
      <c r="CA14" s="1085">
        <v>18105.10346925</v>
      </c>
      <c r="CB14" s="1085">
        <v>22822.491523410001</v>
      </c>
      <c r="CC14" s="1085">
        <v>16085.887940160001</v>
      </c>
      <c r="CD14" s="1085">
        <v>13992.137431159999</v>
      </c>
      <c r="CE14" s="1085">
        <v>17733.11815455</v>
      </c>
      <c r="CF14" s="1085">
        <v>16688.430378549998</v>
      </c>
      <c r="CG14" s="1085">
        <v>34689.193141789998</v>
      </c>
      <c r="CH14" s="1085">
        <v>40113.42857579</v>
      </c>
      <c r="CI14" s="1085">
        <v>33752.277551129999</v>
      </c>
      <c r="CJ14" s="1085">
        <v>31039.40814688</v>
      </c>
      <c r="CK14" s="1085">
        <v>41591.08028586</v>
      </c>
      <c r="CL14" s="1085">
        <v>16290.478667219999</v>
      </c>
      <c r="CM14" s="1085">
        <v>25581.33721383</v>
      </c>
      <c r="CN14" s="1085">
        <v>30536.632285310003</v>
      </c>
      <c r="CO14" s="1085">
        <v>18866.887459310001</v>
      </c>
      <c r="CP14" s="1085">
        <v>124595.52874164999</v>
      </c>
      <c r="CQ14" s="1085">
        <v>27191.417763650003</v>
      </c>
      <c r="CR14" s="1085">
        <v>60682.126109140001</v>
      </c>
      <c r="CS14" s="1085">
        <v>42309.253351830004</v>
      </c>
      <c r="CT14" s="1085">
        <v>92066.168204999994</v>
      </c>
      <c r="CU14" s="1085">
        <v>156266.32891000001</v>
      </c>
      <c r="CV14" s="1085">
        <v>220653.498445</v>
      </c>
      <c r="CW14" s="1085">
        <v>220365.272983</v>
      </c>
      <c r="CX14" s="1085">
        <v>95737.833746310003</v>
      </c>
      <c r="CY14" s="1085">
        <v>94523.107664309995</v>
      </c>
      <c r="CZ14" s="1085">
        <v>57986.825816309996</v>
      </c>
      <c r="DA14" s="1085">
        <v>97367.872203630002</v>
      </c>
      <c r="DB14" s="1085">
        <v>109471.79861363</v>
      </c>
      <c r="DC14" s="1085">
        <v>2760.0438146300003</v>
      </c>
      <c r="DD14" s="1085">
        <v>12520.570491629998</v>
      </c>
      <c r="DE14" s="1085">
        <v>4961.9944066300004</v>
      </c>
      <c r="DF14" s="1085">
        <v>51185.677946110001</v>
      </c>
      <c r="DG14" s="1085">
        <v>72151.258057259998</v>
      </c>
      <c r="DH14" s="1085">
        <v>19708.527183740003</v>
      </c>
      <c r="DI14" s="1085">
        <v>2766.2345424200003</v>
      </c>
      <c r="DJ14" s="1085">
        <v>9101.0508316900014</v>
      </c>
      <c r="DK14" s="1085">
        <v>-1103.8740304300002</v>
      </c>
      <c r="DL14" s="1085">
        <v>104079.18770205999</v>
      </c>
      <c r="DM14" s="1085">
        <v>30256.694575580001</v>
      </c>
      <c r="DN14" s="1085">
        <v>18688.193940770001</v>
      </c>
      <c r="DO14" s="1085">
        <v>13722.287295139999</v>
      </c>
      <c r="DP14" s="1085">
        <v>1177.5822322899999</v>
      </c>
      <c r="DQ14" s="1085">
        <v>60359.031279449999</v>
      </c>
      <c r="DR14" s="1085">
        <v>64487.018105230003</v>
      </c>
      <c r="DS14" s="1085">
        <v>26415.554733869998</v>
      </c>
      <c r="DT14" s="1085">
        <v>31149.606100680001</v>
      </c>
      <c r="DU14" s="1085">
        <v>6130.5750866799999</v>
      </c>
      <c r="DV14" s="1085">
        <v>4789.1173716800004</v>
      </c>
      <c r="DW14" s="1085">
        <v>3972.1332790000001</v>
      </c>
      <c r="DX14" s="1085">
        <v>7115.41555728</v>
      </c>
      <c r="DY14" s="1085">
        <v>7995.6128732799998</v>
      </c>
      <c r="DZ14" s="1085">
        <v>99839.231125279999</v>
      </c>
      <c r="EA14" s="1085">
        <v>63803.478971279997</v>
      </c>
      <c r="EB14" s="1085">
        <v>15573.99234381</v>
      </c>
      <c r="EC14" s="1085">
        <v>31373.037166229999</v>
      </c>
      <c r="ED14" s="1085">
        <v>61969.214435809998</v>
      </c>
      <c r="EE14" s="1085">
        <v>-136338.74074285</v>
      </c>
      <c r="EF14" s="1085">
        <v>-180091.00224597001</v>
      </c>
      <c r="EG14" s="1085">
        <v>-358341.87341194996</v>
      </c>
      <c r="EH14" s="1085">
        <v>-239242.77031963001</v>
      </c>
      <c r="EI14" s="1085">
        <v>-222145.35120254997</v>
      </c>
      <c r="EJ14" s="1085">
        <v>23640.54502564</v>
      </c>
      <c r="EK14" s="1085">
        <v>119298.87319564</v>
      </c>
      <c r="EL14" s="1085">
        <v>56224.553281640001</v>
      </c>
      <c r="EM14" s="1085">
        <v>306918.90550214</v>
      </c>
      <c r="EN14" s="1085">
        <v>133557.40233116999</v>
      </c>
      <c r="EO14" s="1085">
        <v>126038.62058110999</v>
      </c>
      <c r="EP14" s="1085">
        <v>385335.83619884995</v>
      </c>
      <c r="EQ14" s="1085">
        <v>344249.64739181002</v>
      </c>
      <c r="ER14" s="1085">
        <v>198254.77545501001</v>
      </c>
      <c r="ES14" s="1085">
        <v>150392.04277701001</v>
      </c>
      <c r="ET14" s="1085">
        <v>225685.49766399999</v>
      </c>
      <c r="EU14" s="1085">
        <v>191416.166168</v>
      </c>
      <c r="EV14" s="1085">
        <v>53960.094243</v>
      </c>
      <c r="EW14" s="1085">
        <v>119359.29012799999</v>
      </c>
      <c r="EX14" s="1085">
        <v>154225.038803</v>
      </c>
      <c r="EY14" s="1085">
        <v>217895.96914816002</v>
      </c>
      <c r="EZ14" s="1085">
        <v>364661.31910600001</v>
      </c>
      <c r="FA14" s="1085">
        <v>18625.146339619998</v>
      </c>
      <c r="FB14" s="1085">
        <v>30672.182813179999</v>
      </c>
      <c r="FC14" s="1085">
        <v>44563.333835320002</v>
      </c>
      <c r="FD14" s="1085">
        <v>34019.025789209998</v>
      </c>
    </row>
    <row r="15" spans="1:160" ht="15.75">
      <c r="A15" s="1141" t="s">
        <v>860</v>
      </c>
      <c r="B15" s="1082">
        <v>305028.5</v>
      </c>
      <c r="C15" s="1082">
        <v>289292.79999999999</v>
      </c>
      <c r="D15" s="1082">
        <v>300053.5</v>
      </c>
      <c r="E15" s="1082">
        <v>300053.69999999995</v>
      </c>
      <c r="F15" s="1082">
        <v>323867.30000000005</v>
      </c>
      <c r="G15" s="1082">
        <v>344584.8</v>
      </c>
      <c r="H15" s="1082">
        <v>340467.39999999997</v>
      </c>
      <c r="I15" s="1082">
        <v>334301.59999999998</v>
      </c>
      <c r="J15" s="1082">
        <v>362582.8</v>
      </c>
      <c r="K15" s="1082">
        <v>335302.90000000002</v>
      </c>
      <c r="L15" s="1082">
        <v>356468.60000000003</v>
      </c>
      <c r="M15" s="1082">
        <v>361490.4</v>
      </c>
      <c r="N15" s="1082">
        <v>398210</v>
      </c>
      <c r="O15" s="1082">
        <v>369348.60000000003</v>
      </c>
      <c r="P15" s="1082">
        <v>383181.5</v>
      </c>
      <c r="Q15" s="1082">
        <v>390688</v>
      </c>
      <c r="R15" s="1082">
        <v>402433.10000000003</v>
      </c>
      <c r="S15" s="1082">
        <v>400075.60000000003</v>
      </c>
      <c r="T15" s="1082">
        <v>422956.79999999999</v>
      </c>
      <c r="U15" s="1082">
        <v>404983.60000000003</v>
      </c>
      <c r="V15" s="1082">
        <v>414144.7</v>
      </c>
      <c r="W15" s="1082">
        <v>344542.80000000005</v>
      </c>
      <c r="X15" s="1082">
        <v>382931.8</v>
      </c>
      <c r="Y15" s="1082">
        <v>441453.19999999995</v>
      </c>
      <c r="Z15" s="1082">
        <v>437658.6</v>
      </c>
      <c r="AA15" s="1082">
        <v>430289.5</v>
      </c>
      <c r="AB15" s="1082">
        <v>472789.8</v>
      </c>
      <c r="AC15" s="1082">
        <v>440010.6</v>
      </c>
      <c r="AD15" s="1082">
        <v>404226.5</v>
      </c>
      <c r="AE15" s="1082">
        <v>424613.8</v>
      </c>
      <c r="AF15" s="1082">
        <v>447782.19999999995</v>
      </c>
      <c r="AG15" s="1082">
        <v>440833.2</v>
      </c>
      <c r="AH15" s="1082">
        <v>406795.1</v>
      </c>
      <c r="AI15" s="1082">
        <v>413058.10000000003</v>
      </c>
      <c r="AJ15" s="1082">
        <v>450287.7</v>
      </c>
      <c r="AK15" s="1082">
        <v>506953.3</v>
      </c>
      <c r="AL15" s="1082">
        <v>481295.5</v>
      </c>
      <c r="AM15" s="1082">
        <v>462224.5</v>
      </c>
      <c r="AN15" s="1082">
        <v>458607.5</v>
      </c>
      <c r="AO15" s="1082">
        <v>492625.6</v>
      </c>
      <c r="AP15" s="1082">
        <v>451830.49999999994</v>
      </c>
      <c r="AQ15" s="1082">
        <v>395790.5</v>
      </c>
      <c r="AR15" s="1082">
        <v>449551.70000000007</v>
      </c>
      <c r="AS15" s="1082">
        <v>467868.2</v>
      </c>
      <c r="AT15" s="1082">
        <v>500145.39999999997</v>
      </c>
      <c r="AU15" s="1082">
        <v>468414</v>
      </c>
      <c r="AV15" s="1082">
        <v>425512.7</v>
      </c>
      <c r="AW15" s="1082">
        <v>479181.2</v>
      </c>
      <c r="AX15" s="1082">
        <v>463238.7</v>
      </c>
      <c r="AY15" s="1082">
        <v>487283.78600000002</v>
      </c>
      <c r="AZ15" s="1082">
        <v>328188.90000000002</v>
      </c>
      <c r="BA15" s="1082">
        <v>556723.35900000005</v>
      </c>
      <c r="BB15" s="1082">
        <v>565961.37300000002</v>
      </c>
      <c r="BC15" s="1082">
        <v>590725.65</v>
      </c>
      <c r="BD15" s="1082">
        <v>666924.39899999998</v>
      </c>
      <c r="BE15" s="1082">
        <v>665948.522</v>
      </c>
      <c r="BF15" s="1082">
        <v>696168.14599999995</v>
      </c>
      <c r="BG15" s="1082">
        <v>860599.326</v>
      </c>
      <c r="BH15" s="1082">
        <v>1134043.504</v>
      </c>
      <c r="BI15" s="1082">
        <v>1202440.6247000003</v>
      </c>
      <c r="BJ15" s="1082">
        <v>1358276.1219530602</v>
      </c>
      <c r="BK15" s="1082">
        <v>576796.84374024998</v>
      </c>
      <c r="BL15" s="1082">
        <v>611577.33530610998</v>
      </c>
      <c r="BM15" s="1082">
        <v>717921.01545429009</v>
      </c>
      <c r="BN15" s="1082">
        <v>800822.50322100008</v>
      </c>
      <c r="BO15" s="1082">
        <v>858296.13560475002</v>
      </c>
      <c r="BP15" s="1082">
        <v>971144.54658198997</v>
      </c>
      <c r="BQ15" s="1082">
        <v>879979.35567759012</v>
      </c>
      <c r="BR15" s="1082">
        <v>894782.88017082994</v>
      </c>
      <c r="BS15" s="1082">
        <v>911597.48534691997</v>
      </c>
      <c r="BT15" s="1082">
        <v>955693.89162331005</v>
      </c>
      <c r="BU15" s="1082">
        <v>936110.31677136</v>
      </c>
      <c r="BV15" s="1082">
        <v>930748.02931451006</v>
      </c>
      <c r="BW15" s="1082">
        <v>875440.66634007008</v>
      </c>
      <c r="BX15" s="1082">
        <v>909496.01999108994</v>
      </c>
      <c r="BY15" s="1082">
        <v>940915.70142646006</v>
      </c>
      <c r="BZ15" s="1082">
        <v>902202.70364493993</v>
      </c>
      <c r="CA15" s="1082">
        <v>1140765.36349787</v>
      </c>
      <c r="CB15" s="1082">
        <v>1082967.95355201</v>
      </c>
      <c r="CC15" s="1082">
        <v>959974.78580607998</v>
      </c>
      <c r="CD15" s="1082">
        <v>1141884.3546966799</v>
      </c>
      <c r="CE15" s="1082">
        <v>1250559.0559159799</v>
      </c>
      <c r="CF15" s="1082">
        <v>1162103.6650378201</v>
      </c>
      <c r="CG15" s="1082">
        <v>1006689.1076695999</v>
      </c>
      <c r="CH15" s="1082">
        <v>1506845.9077412297</v>
      </c>
      <c r="CI15" s="1082">
        <v>1482944.10670507</v>
      </c>
      <c r="CJ15" s="1082">
        <v>1521495.62610773</v>
      </c>
      <c r="CK15" s="1082">
        <v>1358811.1737218502</v>
      </c>
      <c r="CL15" s="1082">
        <v>1265782.7998217801</v>
      </c>
      <c r="CM15" s="1082">
        <v>1251610.0365725001</v>
      </c>
      <c r="CN15" s="1082">
        <v>1192194.2923171299</v>
      </c>
      <c r="CO15" s="1082">
        <v>1140616.8557935702</v>
      </c>
      <c r="CP15" s="1082">
        <v>1178960.3893164399</v>
      </c>
      <c r="CQ15" s="1082">
        <v>1237253.18560278</v>
      </c>
      <c r="CR15" s="1082">
        <v>1275125.0123765201</v>
      </c>
      <c r="CS15" s="1082">
        <v>1252559.2539189798</v>
      </c>
      <c r="CT15" s="1082">
        <v>1265643.4158166798</v>
      </c>
      <c r="CU15" s="1082">
        <v>1193941.65628954</v>
      </c>
      <c r="CV15" s="1082">
        <v>1246070.5588081903</v>
      </c>
      <c r="CW15" s="1082">
        <v>1321719.04384301</v>
      </c>
      <c r="CX15" s="1082">
        <v>1243397.0092609001</v>
      </c>
      <c r="CY15" s="1082">
        <v>1206627.10402818</v>
      </c>
      <c r="CZ15" s="1082">
        <v>1251451.93970958</v>
      </c>
      <c r="DA15" s="1082">
        <v>1237042.5552062599</v>
      </c>
      <c r="DB15" s="1082">
        <v>1263122.18207728</v>
      </c>
      <c r="DC15" s="1082">
        <v>1398336.8637319996</v>
      </c>
      <c r="DD15" s="1082">
        <v>1420220.5813881101</v>
      </c>
      <c r="DE15" s="1082">
        <v>1307520.99510264</v>
      </c>
      <c r="DF15" s="1082">
        <v>1296356.87979186</v>
      </c>
      <c r="DG15" s="1082">
        <v>1391324.3340574899</v>
      </c>
      <c r="DH15" s="1082">
        <v>1438893.44548795</v>
      </c>
      <c r="DI15" s="1082">
        <v>1520166.29365882</v>
      </c>
      <c r="DJ15" s="1082">
        <v>1625420.1319976998</v>
      </c>
      <c r="DK15" s="1082">
        <v>1831788.39222098</v>
      </c>
      <c r="DL15" s="1082">
        <v>1758153.02824644</v>
      </c>
      <c r="DM15" s="1082">
        <v>1814257.2363966899</v>
      </c>
      <c r="DN15" s="1082">
        <v>1864093.5547358801</v>
      </c>
      <c r="DO15" s="1082">
        <v>1737871.8277114001</v>
      </c>
      <c r="DP15" s="1082">
        <v>1740740.0089953898</v>
      </c>
      <c r="DQ15" s="1082">
        <v>1827540.0911832701</v>
      </c>
      <c r="DR15" s="1082">
        <v>1702513.4802470102</v>
      </c>
      <c r="DS15" s="1082">
        <v>1836381.8391959902</v>
      </c>
      <c r="DT15" s="1082">
        <v>1940861.7634397103</v>
      </c>
      <c r="DU15" s="1082">
        <v>1892419.5277099102</v>
      </c>
      <c r="DV15" s="1082">
        <v>2006664.26482858</v>
      </c>
      <c r="DW15" s="1082">
        <v>2038560.8374145101</v>
      </c>
      <c r="DX15" s="1082">
        <v>1863594.1279024403</v>
      </c>
      <c r="DY15" s="1082">
        <v>1879881.36650674</v>
      </c>
      <c r="DZ15" s="1082">
        <v>2125777.1012797002</v>
      </c>
      <c r="EA15" s="1082">
        <v>2211834.1365785003</v>
      </c>
      <c r="EB15" s="1082">
        <v>2187615.08049291</v>
      </c>
      <c r="EC15" s="1082">
        <v>2124035.11860089</v>
      </c>
      <c r="ED15" s="1082">
        <v>2007637.6016949001</v>
      </c>
      <c r="EE15" s="1082">
        <v>2000683.1779108201</v>
      </c>
      <c r="EF15" s="1082">
        <v>2113353.1192568201</v>
      </c>
      <c r="EG15" s="1082">
        <v>2027197.6801791401</v>
      </c>
      <c r="EH15" s="1082">
        <v>2110378.81805802</v>
      </c>
      <c r="EI15" s="1082">
        <v>2039919.67437685</v>
      </c>
      <c r="EJ15" s="1082">
        <v>1986111.8092228598</v>
      </c>
      <c r="EK15" s="1082">
        <v>2015247.8753445901</v>
      </c>
      <c r="EL15" s="1082">
        <v>2089520.9351553498</v>
      </c>
      <c r="EM15" s="1082">
        <v>2112284.8183267</v>
      </c>
      <c r="EN15" s="1082">
        <v>2174021.0584067698</v>
      </c>
      <c r="EO15" s="1082">
        <v>2090870.2483211197</v>
      </c>
      <c r="EP15" s="1082">
        <v>2106474.3603978995</v>
      </c>
      <c r="EQ15" s="1082">
        <v>2270999.1865028199</v>
      </c>
      <c r="ER15" s="1082">
        <v>2049967.2794812098</v>
      </c>
      <c r="ES15" s="1082">
        <v>2183512.32386048</v>
      </c>
      <c r="ET15" s="1082">
        <v>2164585.2273493102</v>
      </c>
      <c r="EU15" s="1082">
        <v>2217228.7449032697</v>
      </c>
      <c r="EV15" s="1082">
        <v>2234406.8182227602</v>
      </c>
      <c r="EW15" s="1082">
        <v>2219743.1094923299</v>
      </c>
      <c r="EX15" s="1082">
        <v>2051873.5050308702</v>
      </c>
      <c r="EY15" s="1082">
        <v>2140284.0277162301</v>
      </c>
      <c r="EZ15" s="1082">
        <v>2027475.5437491301</v>
      </c>
      <c r="FA15" s="1082">
        <v>2221435.5396810295</v>
      </c>
      <c r="FB15" s="1082">
        <v>2116663.8077797098</v>
      </c>
      <c r="FC15" s="1082">
        <v>1976595.7025671499</v>
      </c>
      <c r="FD15" s="1082">
        <v>2315295.1342547098</v>
      </c>
    </row>
    <row r="16" spans="1:160" ht="15.75">
      <c r="A16" s="1145" t="s">
        <v>989</v>
      </c>
      <c r="B16" s="1082"/>
      <c r="C16" s="1082"/>
      <c r="D16" s="1082"/>
      <c r="E16" s="1082"/>
      <c r="F16" s="1082"/>
      <c r="G16" s="1082"/>
      <c r="H16" s="1082"/>
      <c r="I16" s="1082"/>
      <c r="J16" s="1082"/>
      <c r="K16" s="1082"/>
      <c r="L16" s="1082"/>
      <c r="M16" s="1082"/>
      <c r="N16" s="1082"/>
      <c r="O16" s="1082"/>
      <c r="P16" s="1082"/>
      <c r="Q16" s="1082"/>
      <c r="R16" s="1082"/>
      <c r="S16" s="1082"/>
      <c r="T16" s="1082"/>
      <c r="U16" s="1082"/>
      <c r="V16" s="1082"/>
      <c r="W16" s="1082"/>
      <c r="X16" s="1082"/>
      <c r="Y16" s="1082"/>
      <c r="Z16" s="1082"/>
      <c r="AA16" s="1082"/>
      <c r="AB16" s="1082"/>
      <c r="AC16" s="1082"/>
      <c r="AD16" s="1082"/>
      <c r="AE16" s="1082"/>
      <c r="AF16" s="1082"/>
      <c r="AG16" s="1082"/>
      <c r="AH16" s="1082"/>
      <c r="AI16" s="1082"/>
      <c r="AJ16" s="1082"/>
      <c r="AK16" s="1082"/>
      <c r="AL16" s="1082"/>
      <c r="AM16" s="1082"/>
      <c r="AN16" s="1082"/>
      <c r="AO16" s="1082"/>
      <c r="AP16" s="1082"/>
      <c r="AQ16" s="1082"/>
      <c r="AR16" s="1082"/>
      <c r="AS16" s="1082"/>
      <c r="AT16" s="1082"/>
      <c r="AU16" s="1082"/>
      <c r="AV16" s="1082"/>
      <c r="AW16" s="1082"/>
      <c r="AX16" s="1082"/>
      <c r="AY16" s="1082"/>
      <c r="AZ16" s="1082"/>
      <c r="BA16" s="1082"/>
      <c r="BB16" s="1082"/>
      <c r="BC16" s="1082"/>
      <c r="BD16" s="1082"/>
      <c r="BE16" s="1082"/>
      <c r="BF16" s="1082"/>
      <c r="BG16" s="1082"/>
      <c r="BH16" s="1082"/>
      <c r="BI16" s="1082"/>
      <c r="BJ16" s="1082"/>
      <c r="BK16" s="1082"/>
      <c r="BL16" s="1082"/>
      <c r="BM16" s="1082"/>
      <c r="BN16" s="1082"/>
      <c r="BO16" s="1082"/>
      <c r="BP16" s="1082"/>
      <c r="BQ16" s="1082"/>
      <c r="BR16" s="1082"/>
      <c r="BS16" s="1082"/>
      <c r="BT16" s="1082"/>
      <c r="BU16" s="1082"/>
      <c r="BV16" s="1082"/>
      <c r="BW16" s="1082">
        <v>0</v>
      </c>
      <c r="BX16" s="1082">
        <v>0</v>
      </c>
      <c r="BY16" s="1082">
        <v>0</v>
      </c>
      <c r="BZ16" s="1082">
        <v>0</v>
      </c>
      <c r="CA16" s="1082">
        <v>0</v>
      </c>
      <c r="CB16" s="1082">
        <v>0</v>
      </c>
      <c r="CC16" s="1082">
        <v>0</v>
      </c>
      <c r="CD16" s="1082">
        <v>0</v>
      </c>
      <c r="CE16" s="1082">
        <v>0</v>
      </c>
      <c r="CF16" s="1082">
        <v>0</v>
      </c>
      <c r="CG16" s="1082">
        <v>0</v>
      </c>
      <c r="CH16" s="1082">
        <v>0</v>
      </c>
      <c r="CI16" s="1082">
        <v>0</v>
      </c>
      <c r="CJ16" s="1082">
        <v>0</v>
      </c>
      <c r="CK16" s="1082">
        <v>0</v>
      </c>
      <c r="CL16" s="1082">
        <v>0</v>
      </c>
      <c r="CM16" s="1082">
        <v>0</v>
      </c>
      <c r="CN16" s="1082">
        <v>0</v>
      </c>
      <c r="CO16" s="1082">
        <v>0</v>
      </c>
      <c r="CP16" s="1082">
        <v>0</v>
      </c>
      <c r="CQ16" s="1082">
        <v>0</v>
      </c>
      <c r="CR16" s="1082">
        <v>0</v>
      </c>
      <c r="CS16" s="1082">
        <v>0</v>
      </c>
      <c r="CT16" s="1082">
        <v>0</v>
      </c>
      <c r="CU16" s="1082">
        <v>0</v>
      </c>
      <c r="CV16" s="1082">
        <v>0</v>
      </c>
      <c r="CW16" s="1082">
        <v>0</v>
      </c>
      <c r="CX16" s="1082">
        <v>0</v>
      </c>
      <c r="CY16" s="1082">
        <v>0</v>
      </c>
      <c r="CZ16" s="1082">
        <v>0</v>
      </c>
      <c r="DA16" s="1082">
        <v>0</v>
      </c>
      <c r="DB16" s="1082">
        <v>0</v>
      </c>
      <c r="DC16" s="1082">
        <v>0</v>
      </c>
      <c r="DD16" s="1082">
        <v>0</v>
      </c>
      <c r="DE16" s="1082">
        <v>0</v>
      </c>
      <c r="DF16" s="1082">
        <v>0</v>
      </c>
      <c r="DG16" s="1082">
        <v>0</v>
      </c>
      <c r="DH16" s="1082">
        <v>0</v>
      </c>
      <c r="DI16" s="1082">
        <v>0</v>
      </c>
      <c r="DJ16" s="1082">
        <v>0</v>
      </c>
      <c r="DK16" s="1082">
        <v>0</v>
      </c>
      <c r="DL16" s="1082">
        <v>0</v>
      </c>
      <c r="DM16" s="1082">
        <v>0</v>
      </c>
      <c r="DN16" s="1082">
        <v>0</v>
      </c>
      <c r="DO16" s="1082">
        <v>0</v>
      </c>
      <c r="DP16" s="1082">
        <v>0</v>
      </c>
      <c r="DQ16" s="1082">
        <v>0</v>
      </c>
      <c r="DR16" s="1082">
        <v>0</v>
      </c>
      <c r="DS16" s="1082">
        <v>0</v>
      </c>
      <c r="DT16" s="1082">
        <v>0</v>
      </c>
      <c r="DU16" s="1082">
        <v>0</v>
      </c>
      <c r="DV16" s="1082">
        <v>0</v>
      </c>
      <c r="DW16" s="1082">
        <v>0</v>
      </c>
      <c r="DX16" s="1082">
        <v>0</v>
      </c>
      <c r="DY16" s="1082">
        <v>0</v>
      </c>
      <c r="DZ16" s="1082">
        <v>0</v>
      </c>
      <c r="EA16" s="1082">
        <v>0</v>
      </c>
      <c r="EB16" s="1082">
        <v>0</v>
      </c>
      <c r="EC16" s="1082">
        <v>0</v>
      </c>
      <c r="ED16" s="1082">
        <v>0</v>
      </c>
      <c r="EE16" s="1082">
        <v>0</v>
      </c>
      <c r="EF16" s="1082">
        <v>0</v>
      </c>
      <c r="EG16" s="1082">
        <v>0</v>
      </c>
      <c r="EH16" s="1082">
        <v>0</v>
      </c>
      <c r="EI16" s="1082">
        <v>0</v>
      </c>
      <c r="EJ16" s="1082">
        <v>0</v>
      </c>
      <c r="EK16" s="1082">
        <v>0</v>
      </c>
      <c r="EL16" s="1082">
        <v>0</v>
      </c>
      <c r="EM16" s="1082">
        <v>0</v>
      </c>
      <c r="EN16" s="1082">
        <v>0</v>
      </c>
      <c r="EO16" s="1082">
        <v>0</v>
      </c>
      <c r="EP16" s="1082">
        <v>0</v>
      </c>
      <c r="EQ16" s="1082">
        <v>0</v>
      </c>
      <c r="ER16" s="1082">
        <v>0</v>
      </c>
      <c r="ES16" s="1082">
        <v>0</v>
      </c>
      <c r="ET16" s="1082">
        <v>0</v>
      </c>
      <c r="EU16" s="1082">
        <v>0</v>
      </c>
      <c r="EV16" s="1082">
        <v>0</v>
      </c>
      <c r="EW16" s="1082">
        <v>0</v>
      </c>
      <c r="EX16" s="1082">
        <v>0</v>
      </c>
      <c r="EY16" s="1082">
        <v>0</v>
      </c>
      <c r="EZ16" s="1082">
        <v>0</v>
      </c>
      <c r="FA16" s="1082">
        <v>0</v>
      </c>
      <c r="FB16" s="1082">
        <v>0</v>
      </c>
      <c r="FC16" s="1082">
        <v>0</v>
      </c>
      <c r="FD16" s="1082">
        <v>0</v>
      </c>
    </row>
    <row r="17" spans="1:160" ht="15.75">
      <c r="A17" s="1145" t="s">
        <v>862</v>
      </c>
      <c r="B17" s="1085">
        <v>305017.8</v>
      </c>
      <c r="C17" s="1085">
        <v>289287.59999999998</v>
      </c>
      <c r="D17" s="1085">
        <v>300046.40000000002</v>
      </c>
      <c r="E17" s="1085">
        <v>300046.69999999995</v>
      </c>
      <c r="F17" s="1085">
        <v>323860.40000000002</v>
      </c>
      <c r="G17" s="1085">
        <v>344578.3</v>
      </c>
      <c r="H17" s="1085">
        <v>340461.1</v>
      </c>
      <c r="I17" s="1085">
        <v>334294.89999999997</v>
      </c>
      <c r="J17" s="1085">
        <v>362574.1</v>
      </c>
      <c r="K17" s="1085">
        <v>335296.60000000003</v>
      </c>
      <c r="L17" s="1085">
        <v>356453.2</v>
      </c>
      <c r="M17" s="1085">
        <v>361473.2</v>
      </c>
      <c r="N17" s="1085">
        <v>398201.2</v>
      </c>
      <c r="O17" s="1085">
        <v>369325.9</v>
      </c>
      <c r="P17" s="1085">
        <v>383158.8</v>
      </c>
      <c r="Q17" s="1085">
        <v>390654.1</v>
      </c>
      <c r="R17" s="1085">
        <v>402341.2</v>
      </c>
      <c r="S17" s="1085">
        <v>399985.4</v>
      </c>
      <c r="T17" s="1085">
        <v>422866.6</v>
      </c>
      <c r="U17" s="1085">
        <v>404841.9</v>
      </c>
      <c r="V17" s="1085">
        <v>413985.60000000003</v>
      </c>
      <c r="W17" s="1085">
        <v>344542.80000000005</v>
      </c>
      <c r="X17" s="1085">
        <v>382841.59999999998</v>
      </c>
      <c r="Y17" s="1085">
        <v>441436.69999999995</v>
      </c>
      <c r="Z17" s="1085">
        <v>437651.6</v>
      </c>
      <c r="AA17" s="1085">
        <v>430285.5</v>
      </c>
      <c r="AB17" s="1085">
        <v>472785.6</v>
      </c>
      <c r="AC17" s="1085">
        <v>440006</v>
      </c>
      <c r="AD17" s="1085">
        <v>404222.3</v>
      </c>
      <c r="AE17" s="1085">
        <v>424606</v>
      </c>
      <c r="AF17" s="1085">
        <v>447776.1</v>
      </c>
      <c r="AG17" s="1085">
        <v>440827.7</v>
      </c>
      <c r="AH17" s="1085">
        <v>406790</v>
      </c>
      <c r="AI17" s="1085">
        <v>413054.9</v>
      </c>
      <c r="AJ17" s="1085">
        <v>450282.2</v>
      </c>
      <c r="AK17" s="1085">
        <v>506949.5</v>
      </c>
      <c r="AL17" s="1085">
        <v>481290.6</v>
      </c>
      <c r="AM17" s="1085">
        <v>462218.4</v>
      </c>
      <c r="AN17" s="1085">
        <v>458599</v>
      </c>
      <c r="AO17" s="1085">
        <v>492617.5</v>
      </c>
      <c r="AP17" s="1085">
        <v>451827.39999999997</v>
      </c>
      <c r="AQ17" s="1085">
        <v>395787.8</v>
      </c>
      <c r="AR17" s="1085">
        <v>449546.30000000005</v>
      </c>
      <c r="AS17" s="1085">
        <v>467856.2</v>
      </c>
      <c r="AT17" s="1085">
        <v>500132.6</v>
      </c>
      <c r="AU17" s="1085">
        <v>468410.3</v>
      </c>
      <c r="AV17" s="1085">
        <v>425482.9</v>
      </c>
      <c r="AW17" s="1085">
        <v>479178.7</v>
      </c>
      <c r="AX17" s="1085">
        <v>463222.9</v>
      </c>
      <c r="AY17" s="1085">
        <v>487261.00799999997</v>
      </c>
      <c r="AZ17" s="1085">
        <v>328148.24699999997</v>
      </c>
      <c r="BA17" s="1085">
        <v>556716.37699999998</v>
      </c>
      <c r="BB17" s="1085">
        <v>565950.16899999999</v>
      </c>
      <c r="BC17" s="1085">
        <v>590725.65</v>
      </c>
      <c r="BD17" s="1085">
        <v>666331.152</v>
      </c>
      <c r="BE17" s="1085">
        <v>665945.397</v>
      </c>
      <c r="BF17" s="1085">
        <v>696164.45700000005</v>
      </c>
      <c r="BG17" s="1085">
        <v>860597.04500000004</v>
      </c>
      <c r="BH17" s="1085">
        <v>1134041.449</v>
      </c>
      <c r="BI17" s="1085">
        <v>1202438.5697000003</v>
      </c>
      <c r="BJ17" s="1085">
        <v>1358270.6159530601</v>
      </c>
      <c r="BK17" s="1085">
        <v>576796.83840625</v>
      </c>
      <c r="BL17" s="1085">
        <v>611577.32988511003</v>
      </c>
      <c r="BM17" s="1085">
        <v>717915.28470629</v>
      </c>
      <c r="BN17" s="1085">
        <v>800816.8588530001</v>
      </c>
      <c r="BO17" s="1085">
        <v>858290.49123675004</v>
      </c>
      <c r="BP17" s="1085">
        <v>971138.90221398999</v>
      </c>
      <c r="BQ17" s="1085">
        <v>879973.76130959007</v>
      </c>
      <c r="BR17" s="1085">
        <v>894777.51332282997</v>
      </c>
      <c r="BS17" s="1085">
        <v>911592.11849891988</v>
      </c>
      <c r="BT17" s="1085">
        <v>955667.64144331007</v>
      </c>
      <c r="BU17" s="1085">
        <v>936104.94992336002</v>
      </c>
      <c r="BV17" s="1085">
        <v>930742.65466651006</v>
      </c>
      <c r="BW17" s="1085">
        <v>875435.29169207008</v>
      </c>
      <c r="BX17" s="1085">
        <v>909496.01999108994</v>
      </c>
      <c r="BY17" s="1085">
        <v>940915.70142646006</v>
      </c>
      <c r="BZ17" s="1085">
        <v>902202.70364493993</v>
      </c>
      <c r="CA17" s="1085">
        <v>1140765.36349787</v>
      </c>
      <c r="CB17" s="1085">
        <v>1082967.95355201</v>
      </c>
      <c r="CC17" s="1085">
        <v>959974.78580607998</v>
      </c>
      <c r="CD17" s="1085">
        <v>1141884.3546966799</v>
      </c>
      <c r="CE17" s="1085">
        <v>1250559.0559159799</v>
      </c>
      <c r="CF17" s="1085">
        <v>1162103.6650378201</v>
      </c>
      <c r="CG17" s="1085">
        <v>1006689.1076695999</v>
      </c>
      <c r="CH17" s="1085">
        <v>1506845.9077412297</v>
      </c>
      <c r="CI17" s="1085">
        <v>1482944.10670507</v>
      </c>
      <c r="CJ17" s="1085">
        <v>1521495.62610773</v>
      </c>
      <c r="CK17" s="1085">
        <v>1358811.1737218502</v>
      </c>
      <c r="CL17" s="1085">
        <v>1265772.0289197799</v>
      </c>
      <c r="CM17" s="1085">
        <v>1251599.2656705002</v>
      </c>
      <c r="CN17" s="1085">
        <v>1192183.5214151298</v>
      </c>
      <c r="CO17" s="1085">
        <v>1140606.08489157</v>
      </c>
      <c r="CP17" s="1085">
        <v>1178949.61841444</v>
      </c>
      <c r="CQ17" s="1085">
        <v>1237241.6102001201</v>
      </c>
      <c r="CR17" s="1085">
        <v>1275097.3048845201</v>
      </c>
      <c r="CS17" s="1085">
        <v>1252531.8456307198</v>
      </c>
      <c r="CT17" s="1085">
        <v>1265628.4732997299</v>
      </c>
      <c r="CU17" s="1085">
        <v>1193926.56056048</v>
      </c>
      <c r="CV17" s="1085">
        <v>1246018.0648619502</v>
      </c>
      <c r="CW17" s="1085">
        <v>1321697.64041899</v>
      </c>
      <c r="CX17" s="1085">
        <v>1243386.1941919001</v>
      </c>
      <c r="CY17" s="1085">
        <v>1206616.28895918</v>
      </c>
      <c r="CZ17" s="1085">
        <v>1251441.12464058</v>
      </c>
      <c r="DA17" s="1085">
        <v>1237031.7401372599</v>
      </c>
      <c r="DB17" s="1085">
        <v>1263111.36700828</v>
      </c>
      <c r="DC17" s="1085">
        <v>1398326.0486629996</v>
      </c>
      <c r="DD17" s="1085">
        <v>1420207.0306883501</v>
      </c>
      <c r="DE17" s="1085">
        <v>1307510.18003364</v>
      </c>
      <c r="DF17" s="1085">
        <v>1296346.06472286</v>
      </c>
      <c r="DG17" s="1085">
        <v>1391313.5189884901</v>
      </c>
      <c r="DH17" s="1085">
        <v>1438882.63041895</v>
      </c>
      <c r="DI17" s="1085">
        <v>1520155.47858982</v>
      </c>
      <c r="DJ17" s="1085">
        <v>1625409.3169286998</v>
      </c>
      <c r="DK17" s="1085">
        <v>1831777.57715198</v>
      </c>
      <c r="DL17" s="1085">
        <v>1758142.21317744</v>
      </c>
      <c r="DM17" s="1085">
        <v>1814246.4213276899</v>
      </c>
      <c r="DN17" s="1085">
        <v>1864079.48501758</v>
      </c>
      <c r="DO17" s="1085">
        <v>1737861.0126424001</v>
      </c>
      <c r="DP17" s="1085">
        <v>1740729.1939263898</v>
      </c>
      <c r="DQ17" s="1085">
        <v>1827529.2761142701</v>
      </c>
      <c r="DR17" s="1085">
        <v>1702511.7971400102</v>
      </c>
      <c r="DS17" s="1085">
        <v>1836380.1560889902</v>
      </c>
      <c r="DT17" s="1085">
        <v>1940860.0803327102</v>
      </c>
      <c r="DU17" s="1085">
        <v>1892417.8446029101</v>
      </c>
      <c r="DV17" s="1085">
        <v>2006662.5817215801</v>
      </c>
      <c r="DW17" s="1085">
        <v>2038559.15430751</v>
      </c>
      <c r="DX17" s="1085">
        <v>1863592.4447954402</v>
      </c>
      <c r="DY17" s="1085">
        <v>1879879.6833997399</v>
      </c>
      <c r="DZ17" s="1085">
        <v>2125775.4181726999</v>
      </c>
      <c r="EA17" s="1085">
        <v>2211832.4534715</v>
      </c>
      <c r="EB17" s="1085">
        <v>2187613.3973859102</v>
      </c>
      <c r="EC17" s="1085">
        <v>2124033.4354938902</v>
      </c>
      <c r="ED17" s="1085">
        <v>2007635.9185879</v>
      </c>
      <c r="EE17" s="1085">
        <v>2000681.4948038203</v>
      </c>
      <c r="EF17" s="1085">
        <v>2113353.1192568201</v>
      </c>
      <c r="EG17" s="1085">
        <v>2027197.6801791401</v>
      </c>
      <c r="EH17" s="1085">
        <v>2110378.81805802</v>
      </c>
      <c r="EI17" s="1085">
        <v>2039919.67437685</v>
      </c>
      <c r="EJ17" s="1085">
        <v>1986111.8092228598</v>
      </c>
      <c r="EK17" s="1085">
        <v>2015247.8753445901</v>
      </c>
      <c r="EL17" s="1085">
        <v>2089520.9351553498</v>
      </c>
      <c r="EM17" s="1085">
        <v>2112284.8183267</v>
      </c>
      <c r="EN17" s="1085">
        <v>2174021.0584067698</v>
      </c>
      <c r="EO17" s="1085">
        <v>2090870.2483211197</v>
      </c>
      <c r="EP17" s="1085">
        <v>2106474.3603978995</v>
      </c>
      <c r="EQ17" s="1085">
        <v>2270999.1865028199</v>
      </c>
      <c r="ER17" s="1085">
        <v>2049967.2794812098</v>
      </c>
      <c r="ES17" s="1085">
        <v>2183512.32386048</v>
      </c>
      <c r="ET17" s="1085">
        <v>2164585.2273493102</v>
      </c>
      <c r="EU17" s="1085">
        <v>2217228.7449032697</v>
      </c>
      <c r="EV17" s="1085">
        <v>2234406.8182227602</v>
      </c>
      <c r="EW17" s="1085">
        <v>2219743.1094923299</v>
      </c>
      <c r="EX17" s="1085">
        <v>2051873.5050308702</v>
      </c>
      <c r="EY17" s="1085">
        <v>2140284.0277162301</v>
      </c>
      <c r="EZ17" s="1085">
        <v>2027475.5437491301</v>
      </c>
      <c r="FA17" s="1085">
        <v>2221435.5396810295</v>
      </c>
      <c r="FB17" s="1085">
        <v>2116663.8077797098</v>
      </c>
      <c r="FC17" s="1085">
        <v>1976595.7025671499</v>
      </c>
      <c r="FD17" s="1085">
        <v>2315295.1342547098</v>
      </c>
    </row>
    <row r="18" spans="1:160" ht="15.75">
      <c r="A18" s="1145" t="s">
        <v>863</v>
      </c>
      <c r="B18" s="1085">
        <v>250736.9</v>
      </c>
      <c r="C18" s="1085">
        <v>221488.1</v>
      </c>
      <c r="D18" s="1085">
        <v>259209.60000000001</v>
      </c>
      <c r="E18" s="1085">
        <v>268075.59999999998</v>
      </c>
      <c r="F18" s="1085">
        <v>267744</v>
      </c>
      <c r="G18" s="1085">
        <v>285433.2</v>
      </c>
      <c r="H18" s="1085">
        <v>274520.59999999998</v>
      </c>
      <c r="I18" s="1085">
        <v>288457.59999999998</v>
      </c>
      <c r="J18" s="1085">
        <v>287899.3</v>
      </c>
      <c r="K18" s="1085">
        <v>293471.7</v>
      </c>
      <c r="L18" s="1085">
        <v>287914</v>
      </c>
      <c r="M18" s="1085">
        <v>288650</v>
      </c>
      <c r="N18" s="1085">
        <v>350438.8</v>
      </c>
      <c r="O18" s="1085">
        <v>297816.2</v>
      </c>
      <c r="P18" s="1085">
        <v>297431.09999999998</v>
      </c>
      <c r="Q18" s="1085">
        <v>311077.59999999998</v>
      </c>
      <c r="R18" s="1085">
        <v>314058</v>
      </c>
      <c r="S18" s="1085">
        <v>307934.90000000002</v>
      </c>
      <c r="T18" s="1085">
        <v>324779.09999999998</v>
      </c>
      <c r="U18" s="1085">
        <v>313246.3</v>
      </c>
      <c r="V18" s="1085">
        <v>356545.7</v>
      </c>
      <c r="W18" s="1085">
        <v>268903.90000000002</v>
      </c>
      <c r="X18" s="1085">
        <v>319599.3</v>
      </c>
      <c r="Y18" s="1085">
        <v>369881.3</v>
      </c>
      <c r="Z18" s="1085">
        <v>378372.1</v>
      </c>
      <c r="AA18" s="1085">
        <v>365779.5</v>
      </c>
      <c r="AB18" s="1085">
        <v>389063.3</v>
      </c>
      <c r="AC18" s="1085">
        <v>375889.7</v>
      </c>
      <c r="AD18" s="1085">
        <v>345627.2</v>
      </c>
      <c r="AE18" s="1085">
        <v>363228.1</v>
      </c>
      <c r="AF18" s="1085">
        <v>378415.3</v>
      </c>
      <c r="AG18" s="1085">
        <v>383360.7</v>
      </c>
      <c r="AH18" s="1085">
        <v>350143.9</v>
      </c>
      <c r="AI18" s="1085">
        <v>350952.5</v>
      </c>
      <c r="AJ18" s="1085">
        <v>386901.3</v>
      </c>
      <c r="AK18" s="1085">
        <v>440848.7</v>
      </c>
      <c r="AL18" s="1085">
        <v>405725.5</v>
      </c>
      <c r="AM18" s="1085">
        <v>404732</v>
      </c>
      <c r="AN18" s="1085">
        <v>399080.4</v>
      </c>
      <c r="AO18" s="1085">
        <v>433551</v>
      </c>
      <c r="AP18" s="1085">
        <v>396393.1</v>
      </c>
      <c r="AQ18" s="1085">
        <v>338013.2</v>
      </c>
      <c r="AR18" s="1085">
        <v>388198.9</v>
      </c>
      <c r="AS18" s="1085">
        <v>402969.3</v>
      </c>
      <c r="AT18" s="1085">
        <v>423036.8</v>
      </c>
      <c r="AU18" s="1085">
        <v>424074.4</v>
      </c>
      <c r="AV18" s="1085">
        <v>376733.5</v>
      </c>
      <c r="AW18" s="1085">
        <v>430054.3</v>
      </c>
      <c r="AX18" s="1085">
        <v>415733.5</v>
      </c>
      <c r="AY18" s="1085">
        <v>420256.96500000003</v>
      </c>
      <c r="AZ18" s="1085">
        <v>307300.92200000002</v>
      </c>
      <c r="BA18" s="1085">
        <v>520075.49900000001</v>
      </c>
      <c r="BB18" s="1085">
        <v>531380.91799999995</v>
      </c>
      <c r="BC18" s="1085">
        <v>538886.26</v>
      </c>
      <c r="BD18" s="1085">
        <v>597681.12800000003</v>
      </c>
      <c r="BE18" s="1085">
        <v>611598.58900000004</v>
      </c>
      <c r="BF18" s="1085">
        <v>619276.61499999999</v>
      </c>
      <c r="BG18" s="1085">
        <v>771711.57200000004</v>
      </c>
      <c r="BH18" s="1085">
        <v>1003520.963</v>
      </c>
      <c r="BI18" s="1085">
        <v>1088011.6798000003</v>
      </c>
      <c r="BJ18" s="1085">
        <v>1232400.6779680802</v>
      </c>
      <c r="BK18" s="1085">
        <v>526568.82643963001</v>
      </c>
      <c r="BL18" s="1085">
        <v>556290.5872369</v>
      </c>
      <c r="BM18" s="1085">
        <v>638275.37884910009</v>
      </c>
      <c r="BN18" s="1085">
        <v>745510.22609046008</v>
      </c>
      <c r="BO18" s="1085">
        <v>793461.31301031995</v>
      </c>
      <c r="BP18" s="1085">
        <v>901166.96910749003</v>
      </c>
      <c r="BQ18" s="1085">
        <v>795272.40770922008</v>
      </c>
      <c r="BR18" s="1085">
        <v>855335.16067796992</v>
      </c>
      <c r="BS18" s="1085">
        <v>846968.25571464992</v>
      </c>
      <c r="BT18" s="1085">
        <v>909971.18984101003</v>
      </c>
      <c r="BU18" s="1085">
        <v>892454.75245570997</v>
      </c>
      <c r="BV18" s="1085">
        <v>888336.14385512995</v>
      </c>
      <c r="BW18" s="1085">
        <v>828478.66582680005</v>
      </c>
      <c r="BX18" s="1085">
        <v>854060.35899204994</v>
      </c>
      <c r="BY18" s="1085">
        <v>887074.9776959701</v>
      </c>
      <c r="BZ18" s="1085">
        <v>850524.99171683996</v>
      </c>
      <c r="CA18" s="1085">
        <v>1090797.5886570301</v>
      </c>
      <c r="CB18" s="1085">
        <v>1036824.71047977</v>
      </c>
      <c r="CC18" s="1085">
        <v>901057.99320250005</v>
      </c>
      <c r="CD18" s="1085">
        <v>1099458.15618917</v>
      </c>
      <c r="CE18" s="1085">
        <v>1199679.44774601</v>
      </c>
      <c r="CF18" s="1085">
        <v>1120978.57885247</v>
      </c>
      <c r="CG18" s="1085">
        <v>962765.33910340001</v>
      </c>
      <c r="CH18" s="1085">
        <v>1459161.8222660699</v>
      </c>
      <c r="CI18" s="1085">
        <v>1430412.9443973901</v>
      </c>
      <c r="CJ18" s="1085">
        <v>1470306.4187224</v>
      </c>
      <c r="CK18" s="1085">
        <v>1294258.53989626</v>
      </c>
      <c r="CL18" s="1085">
        <v>1200770.3604375601</v>
      </c>
      <c r="CM18" s="1085">
        <v>1182313.8407239302</v>
      </c>
      <c r="CN18" s="1085">
        <v>1133547.48409819</v>
      </c>
      <c r="CO18" s="1085">
        <v>1091156.4524125799</v>
      </c>
      <c r="CP18" s="1085">
        <v>1126804.8441071999</v>
      </c>
      <c r="CQ18" s="1085">
        <v>1179606.7043596902</v>
      </c>
      <c r="CR18" s="1085">
        <v>1219429.09334822</v>
      </c>
      <c r="CS18" s="1085">
        <v>1198771.8650405898</v>
      </c>
      <c r="CT18" s="1085">
        <v>1208802.8603608699</v>
      </c>
      <c r="CU18" s="1085">
        <v>1134275.8189226498</v>
      </c>
      <c r="CV18" s="1085">
        <v>1191762.0729911302</v>
      </c>
      <c r="CW18" s="1085">
        <v>1258110.10663391</v>
      </c>
      <c r="CX18" s="1085">
        <v>1167711.1803110801</v>
      </c>
      <c r="CY18" s="1085">
        <v>1134276.74914972</v>
      </c>
      <c r="CZ18" s="1085">
        <v>1176828.8110494101</v>
      </c>
      <c r="DA18" s="1085">
        <v>1164862.1143877199</v>
      </c>
      <c r="DB18" s="1085">
        <v>1169133.1011945901</v>
      </c>
      <c r="DC18" s="1085">
        <v>1279590.9857973398</v>
      </c>
      <c r="DD18" s="1085">
        <v>1302772.5707292701</v>
      </c>
      <c r="DE18" s="1085">
        <v>1213936.8612657499</v>
      </c>
      <c r="DF18" s="1085">
        <v>1210521.5817033302</v>
      </c>
      <c r="DG18" s="1085">
        <v>1311789.2585233501</v>
      </c>
      <c r="DH18" s="1085">
        <v>1366127.9266973899</v>
      </c>
      <c r="DI18" s="1085">
        <v>1434735.9026653701</v>
      </c>
      <c r="DJ18" s="1085">
        <v>1523615.0293099799</v>
      </c>
      <c r="DK18" s="1085">
        <v>1660123.3244507599</v>
      </c>
      <c r="DL18" s="1085">
        <v>1554766.3036380599</v>
      </c>
      <c r="DM18" s="1085">
        <v>1624452.4226055599</v>
      </c>
      <c r="DN18" s="1085">
        <v>1722777.88035281</v>
      </c>
      <c r="DO18" s="1085">
        <v>1655943.34847211</v>
      </c>
      <c r="DP18" s="1085">
        <v>1649695.3738532998</v>
      </c>
      <c r="DQ18" s="1085">
        <v>1743196.8855324099</v>
      </c>
      <c r="DR18" s="1085">
        <v>1606494.3916237003</v>
      </c>
      <c r="DS18" s="1085">
        <v>1727881.0200708802</v>
      </c>
      <c r="DT18" s="1085">
        <v>1796134.0428823801</v>
      </c>
      <c r="DU18" s="1085">
        <v>1770607.7533516302</v>
      </c>
      <c r="DV18" s="1085">
        <v>1875876.3355565399</v>
      </c>
      <c r="DW18" s="1085">
        <v>1889881.43216768</v>
      </c>
      <c r="DX18" s="1085">
        <v>1731677.06113833</v>
      </c>
      <c r="DY18" s="1085">
        <v>1731791.2810664901</v>
      </c>
      <c r="DZ18" s="1085">
        <v>1937019.90467668</v>
      </c>
      <c r="EA18" s="1085">
        <v>2081479.9392059902</v>
      </c>
      <c r="EB18" s="1085">
        <v>2051474.4098993998</v>
      </c>
      <c r="EC18" s="1085">
        <v>1994703.08788121</v>
      </c>
      <c r="ED18" s="1085">
        <v>1887345.26434954</v>
      </c>
      <c r="EE18" s="1085">
        <v>1915692.1664273601</v>
      </c>
      <c r="EF18" s="1085">
        <v>2002804.2754633001</v>
      </c>
      <c r="EG18" s="1085">
        <v>1950760.4597323402</v>
      </c>
      <c r="EH18" s="1085">
        <v>2016950.8557406501</v>
      </c>
      <c r="EI18" s="1085">
        <v>2073770.2254052099</v>
      </c>
      <c r="EJ18" s="1085">
        <v>1982619.7478267199</v>
      </c>
      <c r="EK18" s="1085">
        <v>2011894.1172955199</v>
      </c>
      <c r="EL18" s="1085">
        <v>2084810.8450196898</v>
      </c>
      <c r="EM18" s="1085">
        <v>2106846.5176332602</v>
      </c>
      <c r="EN18" s="1085">
        <v>2169795.6496888599</v>
      </c>
      <c r="EO18" s="1085">
        <v>2089208.3962181297</v>
      </c>
      <c r="EP18" s="1085">
        <v>2104540.8116394798</v>
      </c>
      <c r="EQ18" s="1085">
        <v>2269065.1662775902</v>
      </c>
      <c r="ER18" s="1085">
        <v>2047274.7212840898</v>
      </c>
      <c r="ES18" s="1085">
        <v>2182239.0459167804</v>
      </c>
      <c r="ET18" s="1085">
        <v>2162714.2329923101</v>
      </c>
      <c r="EU18" s="1085">
        <v>2216836.1112955199</v>
      </c>
      <c r="EV18" s="1085">
        <v>2233036.9508265699</v>
      </c>
      <c r="EW18" s="1085">
        <v>2218663.9314878699</v>
      </c>
      <c r="EX18" s="1085">
        <v>2049897.3669041002</v>
      </c>
      <c r="EY18" s="1085">
        <v>2137626.0165536301</v>
      </c>
      <c r="EZ18" s="1085">
        <v>2025451.0472816697</v>
      </c>
      <c r="FA18" s="1085">
        <v>2216910.1136206794</v>
      </c>
      <c r="FB18" s="1085">
        <v>2099721.2350854897</v>
      </c>
      <c r="FC18" s="1085">
        <v>1960762.76334971</v>
      </c>
      <c r="FD18" s="1085">
        <v>2296996.1033031601</v>
      </c>
    </row>
    <row r="19" spans="1:160" ht="15.75">
      <c r="A19" s="1145" t="s">
        <v>864</v>
      </c>
      <c r="B19" s="1085">
        <v>54280.9</v>
      </c>
      <c r="C19" s="1085">
        <v>67799.5</v>
      </c>
      <c r="D19" s="1085">
        <v>40836.800000000003</v>
      </c>
      <c r="E19" s="1085">
        <v>31971.1</v>
      </c>
      <c r="F19" s="1085">
        <v>56116.4</v>
      </c>
      <c r="G19" s="1085">
        <v>59145.1</v>
      </c>
      <c r="H19" s="1085">
        <v>65940.5</v>
      </c>
      <c r="I19" s="1085">
        <v>45837.3</v>
      </c>
      <c r="J19" s="1085">
        <v>74674.8</v>
      </c>
      <c r="K19" s="1085">
        <v>41824.9</v>
      </c>
      <c r="L19" s="1085">
        <v>68539.199999999997</v>
      </c>
      <c r="M19" s="1085">
        <v>72823.199999999997</v>
      </c>
      <c r="N19" s="1085">
        <v>47762.400000000001</v>
      </c>
      <c r="O19" s="1085">
        <v>71509.7</v>
      </c>
      <c r="P19" s="1085">
        <v>85727.7</v>
      </c>
      <c r="Q19" s="1085">
        <v>79576.5</v>
      </c>
      <c r="R19" s="1085">
        <v>88283.199999999997</v>
      </c>
      <c r="S19" s="1085">
        <v>92050.5</v>
      </c>
      <c r="T19" s="1085">
        <v>98087.5</v>
      </c>
      <c r="U19" s="1085">
        <v>91595.6</v>
      </c>
      <c r="V19" s="1085">
        <v>57439.9</v>
      </c>
      <c r="W19" s="1085">
        <v>75638.899999999994</v>
      </c>
      <c r="X19" s="1085">
        <v>63242.3</v>
      </c>
      <c r="Y19" s="1085">
        <v>71555.399999999994</v>
      </c>
      <c r="Z19" s="1085">
        <v>59279.5</v>
      </c>
      <c r="AA19" s="1085">
        <v>64506</v>
      </c>
      <c r="AB19" s="1085">
        <v>83722.3</v>
      </c>
      <c r="AC19" s="1085">
        <v>64116.3</v>
      </c>
      <c r="AD19" s="1085">
        <v>58595.1</v>
      </c>
      <c r="AE19" s="1085">
        <v>61377.9</v>
      </c>
      <c r="AF19" s="1085">
        <v>69360.800000000003</v>
      </c>
      <c r="AG19" s="1085">
        <v>57264.800000000003</v>
      </c>
      <c r="AH19" s="1085">
        <v>56646.1</v>
      </c>
      <c r="AI19" s="1085">
        <v>62102.400000000001</v>
      </c>
      <c r="AJ19" s="1085">
        <v>63380.9</v>
      </c>
      <c r="AK19" s="1085">
        <v>66100.800000000003</v>
      </c>
      <c r="AL19" s="1085">
        <v>75565.100000000006</v>
      </c>
      <c r="AM19" s="1085">
        <v>57486.400000000001</v>
      </c>
      <c r="AN19" s="1085">
        <v>59518.6</v>
      </c>
      <c r="AO19" s="1085">
        <v>59066.5</v>
      </c>
      <c r="AP19" s="1085">
        <v>55434.3</v>
      </c>
      <c r="AQ19" s="1085">
        <v>57774.6</v>
      </c>
      <c r="AR19" s="1085">
        <v>61347.4</v>
      </c>
      <c r="AS19" s="1085">
        <v>64886.9</v>
      </c>
      <c r="AT19" s="1085">
        <v>77095.8</v>
      </c>
      <c r="AU19" s="1085">
        <v>44335.9</v>
      </c>
      <c r="AV19" s="1085">
        <v>48749.4</v>
      </c>
      <c r="AW19" s="1085">
        <v>49124.4</v>
      </c>
      <c r="AX19" s="1085">
        <v>47489.4</v>
      </c>
      <c r="AY19" s="1085">
        <v>67004.043000000005</v>
      </c>
      <c r="AZ19" s="1085">
        <v>20847.325000000001</v>
      </c>
      <c r="BA19" s="1085">
        <v>36640.877999999997</v>
      </c>
      <c r="BB19" s="1085">
        <v>34569.250999999997</v>
      </c>
      <c r="BC19" s="1085">
        <v>51839.39</v>
      </c>
      <c r="BD19" s="1085">
        <v>68650.024000000005</v>
      </c>
      <c r="BE19" s="1085">
        <v>54346.807999999997</v>
      </c>
      <c r="BF19" s="1085">
        <v>76887.842000000004</v>
      </c>
      <c r="BG19" s="1085">
        <v>88885.472999999998</v>
      </c>
      <c r="BH19" s="1085">
        <v>130520.486</v>
      </c>
      <c r="BI19" s="1085">
        <v>114426.88989999999</v>
      </c>
      <c r="BJ19" s="1085">
        <v>125869.93798498</v>
      </c>
      <c r="BK19" s="1085">
        <v>50228.011966620004</v>
      </c>
      <c r="BL19" s="1085">
        <v>55286.742648209998</v>
      </c>
      <c r="BM19" s="1085">
        <v>79639.90585719001</v>
      </c>
      <c r="BN19" s="1085">
        <v>55306.632762540001</v>
      </c>
      <c r="BO19" s="1085">
        <v>64829.178226429998</v>
      </c>
      <c r="BP19" s="1085">
        <v>69971.933106500001</v>
      </c>
      <c r="BQ19" s="1085">
        <v>84701.353600369999</v>
      </c>
      <c r="BR19" s="1085">
        <v>39442.352644860002</v>
      </c>
      <c r="BS19" s="1085">
        <v>64623.862784269993</v>
      </c>
      <c r="BT19" s="1085">
        <v>45696.451602300003</v>
      </c>
      <c r="BU19" s="1085">
        <v>43650.197467650003</v>
      </c>
      <c r="BV19" s="1085">
        <v>42406.510811379994</v>
      </c>
      <c r="BW19" s="1085">
        <v>46956.625865269998</v>
      </c>
      <c r="BX19" s="1085">
        <v>55435.660999040003</v>
      </c>
      <c r="BY19" s="1085">
        <v>53840.723730489997</v>
      </c>
      <c r="BZ19" s="1085">
        <v>51677.711928099998</v>
      </c>
      <c r="CA19" s="1085">
        <v>49967.774840839993</v>
      </c>
      <c r="CB19" s="1085">
        <v>46143.243072239995</v>
      </c>
      <c r="CC19" s="1085">
        <v>58916.792603580005</v>
      </c>
      <c r="CD19" s="1085">
        <v>42426.198507510002</v>
      </c>
      <c r="CE19" s="1085">
        <v>50879.608169970001</v>
      </c>
      <c r="CF19" s="1085">
        <v>41125.086185349996</v>
      </c>
      <c r="CG19" s="1085">
        <v>43923.7685662</v>
      </c>
      <c r="CH19" s="1085">
        <v>47684.085475160005</v>
      </c>
      <c r="CI19" s="1085">
        <v>52531.162307680002</v>
      </c>
      <c r="CJ19" s="1085">
        <v>51189.207385330003</v>
      </c>
      <c r="CK19" s="1085">
        <v>64552.633825589997</v>
      </c>
      <c r="CL19" s="1085">
        <v>65001.668482220004</v>
      </c>
      <c r="CM19" s="1085">
        <v>69285.424946570012</v>
      </c>
      <c r="CN19" s="1085">
        <v>58636.037316940005</v>
      </c>
      <c r="CO19" s="1085">
        <v>49449.632478989995</v>
      </c>
      <c r="CP19" s="1085">
        <v>52144.774307239997</v>
      </c>
      <c r="CQ19" s="1085">
        <v>57634.905840430001</v>
      </c>
      <c r="CR19" s="1085">
        <v>55668.211536300005</v>
      </c>
      <c r="CS19" s="1085">
        <v>53759.980590129999</v>
      </c>
      <c r="CT19" s="1085">
        <v>56825.612938860002</v>
      </c>
      <c r="CU19" s="1085">
        <v>59650.741637830004</v>
      </c>
      <c r="CV19" s="1085">
        <v>54255.991870819998</v>
      </c>
      <c r="CW19" s="1085">
        <v>63587.533785079999</v>
      </c>
      <c r="CX19" s="1085">
        <v>75675.013880820014</v>
      </c>
      <c r="CY19" s="1085">
        <v>72339.53980946001</v>
      </c>
      <c r="CZ19" s="1085">
        <v>74612.313591169994</v>
      </c>
      <c r="DA19" s="1085">
        <v>72169.625749539991</v>
      </c>
      <c r="DB19" s="1085">
        <v>93978.265813689999</v>
      </c>
      <c r="DC19" s="1085">
        <v>118735.06286566</v>
      </c>
      <c r="DD19" s="1085">
        <v>117434.45995908001</v>
      </c>
      <c r="DE19" s="1085">
        <v>93573.318767889999</v>
      </c>
      <c r="DF19" s="1085">
        <v>85824.483019530002</v>
      </c>
      <c r="DG19" s="1085">
        <v>79524.260465140003</v>
      </c>
      <c r="DH19" s="1085">
        <v>72754.703721559999</v>
      </c>
      <c r="DI19" s="1085">
        <v>85419.575924449993</v>
      </c>
      <c r="DJ19" s="1085">
        <v>101794.28761872</v>
      </c>
      <c r="DK19" s="1085">
        <v>171654.25270122002</v>
      </c>
      <c r="DL19" s="1085">
        <v>203375.90953937999</v>
      </c>
      <c r="DM19" s="1085">
        <v>189793.99872213</v>
      </c>
      <c r="DN19" s="1085">
        <v>141301.60466476998</v>
      </c>
      <c r="DO19" s="1085">
        <v>81917.664170289994</v>
      </c>
      <c r="DP19" s="1085">
        <v>91033.820073089999</v>
      </c>
      <c r="DQ19" s="1085">
        <v>84332.390581860003</v>
      </c>
      <c r="DR19" s="1085">
        <v>96017.405516309998</v>
      </c>
      <c r="DS19" s="1085">
        <v>108499.13601811</v>
      </c>
      <c r="DT19" s="1085">
        <v>144726.03745032998</v>
      </c>
      <c r="DU19" s="1085">
        <v>121810.09125128</v>
      </c>
      <c r="DV19" s="1085">
        <v>130786.24616503999</v>
      </c>
      <c r="DW19" s="1085">
        <v>148677.72213982997</v>
      </c>
      <c r="DX19" s="1085">
        <v>131915.38365711001</v>
      </c>
      <c r="DY19" s="1085">
        <v>148088.40233325001</v>
      </c>
      <c r="DZ19" s="1085">
        <v>188755.51349601999</v>
      </c>
      <c r="EA19" s="1085">
        <v>130352.51426550999</v>
      </c>
      <c r="EB19" s="1085">
        <v>136138.98748650998</v>
      </c>
      <c r="EC19" s="1085">
        <v>129330.34761267999</v>
      </c>
      <c r="ED19" s="1085">
        <v>120290.65423836</v>
      </c>
      <c r="EE19" s="1085">
        <v>84989.328376460006</v>
      </c>
      <c r="EF19" s="1085">
        <v>110548.84379352001</v>
      </c>
      <c r="EG19" s="1085">
        <v>76437.220446799998</v>
      </c>
      <c r="EH19" s="1085">
        <v>93427.962317369995</v>
      </c>
      <c r="EI19" s="1085">
        <v>-33850.551028360002</v>
      </c>
      <c r="EJ19" s="1085">
        <v>3492.0613961399999</v>
      </c>
      <c r="EK19" s="1085">
        <v>3353.7580490700002</v>
      </c>
      <c r="EL19" s="1085">
        <v>4710.0901356599998</v>
      </c>
      <c r="EM19" s="1085">
        <v>5438.30069344</v>
      </c>
      <c r="EN19" s="1085">
        <v>4225.4087179099997</v>
      </c>
      <c r="EO19" s="1085">
        <v>1661.85210299</v>
      </c>
      <c r="EP19" s="1085">
        <v>1933.54875842</v>
      </c>
      <c r="EQ19" s="1085">
        <v>1934.0202252300001</v>
      </c>
      <c r="ER19" s="1085">
        <v>2692.5581971199999</v>
      </c>
      <c r="ES19" s="1085">
        <v>1273.2779437000002</v>
      </c>
      <c r="ET19" s="1085">
        <v>1870.994357</v>
      </c>
      <c r="EU19" s="1085">
        <v>392.63360775000001</v>
      </c>
      <c r="EV19" s="1085">
        <v>1369.8673961900001</v>
      </c>
      <c r="EW19" s="1085">
        <v>1079.17800446</v>
      </c>
      <c r="EX19" s="1085">
        <v>1976.1381267699999</v>
      </c>
      <c r="EY19" s="1085">
        <v>2658.0111625999998</v>
      </c>
      <c r="EZ19" s="1085">
        <v>2024.4964674600001</v>
      </c>
      <c r="FA19" s="1085">
        <v>4525.4260603500006</v>
      </c>
      <c r="FB19" s="1085">
        <v>2401.3701942199996</v>
      </c>
      <c r="FC19" s="1085">
        <v>1708.0792174400001</v>
      </c>
      <c r="FD19" s="1085">
        <v>2675.7084515500001</v>
      </c>
    </row>
    <row r="20" spans="1:160" ht="15.75">
      <c r="A20" s="1145" t="s">
        <v>865</v>
      </c>
      <c r="B20" s="1085">
        <v>0</v>
      </c>
      <c r="C20" s="1085">
        <v>0</v>
      </c>
      <c r="D20" s="1085">
        <v>0</v>
      </c>
      <c r="E20" s="1085">
        <v>0</v>
      </c>
      <c r="F20" s="1085">
        <v>0</v>
      </c>
      <c r="G20" s="1085">
        <v>0</v>
      </c>
      <c r="H20" s="1085"/>
      <c r="I20" s="1085">
        <v>0</v>
      </c>
      <c r="J20" s="1085">
        <v>0</v>
      </c>
      <c r="K20" s="1085">
        <v>0</v>
      </c>
      <c r="L20" s="1085">
        <v>0</v>
      </c>
      <c r="M20" s="1085">
        <v>0</v>
      </c>
      <c r="N20" s="1085">
        <v>0</v>
      </c>
      <c r="O20" s="1085">
        <v>0</v>
      </c>
      <c r="P20" s="1085">
        <v>0</v>
      </c>
      <c r="Q20" s="1085">
        <v>0</v>
      </c>
      <c r="R20" s="1085">
        <v>0</v>
      </c>
      <c r="S20" s="1085">
        <v>0</v>
      </c>
      <c r="T20" s="1085">
        <v>0</v>
      </c>
      <c r="U20" s="1085">
        <v>0</v>
      </c>
      <c r="V20" s="1085">
        <v>0</v>
      </c>
      <c r="W20" s="1085">
        <v>0</v>
      </c>
      <c r="X20" s="1085">
        <v>0</v>
      </c>
      <c r="Y20" s="1085">
        <v>0</v>
      </c>
      <c r="Z20" s="1085">
        <v>0</v>
      </c>
      <c r="AA20" s="1085">
        <v>0</v>
      </c>
      <c r="AB20" s="1085">
        <v>0</v>
      </c>
      <c r="AC20" s="1085"/>
      <c r="AD20" s="1085">
        <v>0</v>
      </c>
      <c r="AE20" s="1085">
        <v>0</v>
      </c>
      <c r="AF20" s="1085">
        <v>0</v>
      </c>
      <c r="AG20" s="1085">
        <v>202.2</v>
      </c>
      <c r="AH20" s="1085">
        <v>0</v>
      </c>
      <c r="AI20" s="1085"/>
      <c r="AJ20" s="1085"/>
      <c r="AK20" s="1085"/>
      <c r="AL20" s="1085"/>
      <c r="AM20" s="1085"/>
      <c r="AN20" s="1085"/>
      <c r="AO20" s="1085"/>
      <c r="AP20" s="1085"/>
      <c r="AQ20" s="1085">
        <v>0</v>
      </c>
      <c r="AR20" s="1085">
        <v>0</v>
      </c>
      <c r="AS20" s="1085">
        <v>0</v>
      </c>
      <c r="AT20" s="1085">
        <v>0</v>
      </c>
      <c r="AU20" s="1085">
        <v>0</v>
      </c>
      <c r="AV20" s="1085">
        <v>0</v>
      </c>
      <c r="AW20" s="1085">
        <v>0</v>
      </c>
      <c r="AX20" s="1085">
        <v>0</v>
      </c>
      <c r="AY20" s="1085">
        <v>0</v>
      </c>
      <c r="AZ20" s="1085">
        <v>0</v>
      </c>
      <c r="BA20" s="1085">
        <v>0</v>
      </c>
      <c r="BB20" s="1085">
        <v>0</v>
      </c>
      <c r="BC20" s="1085">
        <v>0</v>
      </c>
      <c r="BD20" s="1085">
        <v>0</v>
      </c>
      <c r="BE20" s="1085">
        <v>0</v>
      </c>
      <c r="BF20" s="1085">
        <v>0</v>
      </c>
      <c r="BG20" s="1085">
        <v>0</v>
      </c>
      <c r="BH20" s="1085">
        <v>0</v>
      </c>
      <c r="BI20" s="1085">
        <v>0</v>
      </c>
      <c r="BJ20" s="1085">
        <v>0</v>
      </c>
      <c r="BK20" s="1085">
        <v>0</v>
      </c>
      <c r="BL20" s="1085">
        <v>0</v>
      </c>
      <c r="BM20" s="1085">
        <v>0</v>
      </c>
      <c r="BN20" s="1085">
        <v>0</v>
      </c>
      <c r="BO20" s="1085">
        <v>0</v>
      </c>
      <c r="BP20" s="1085">
        <v>0</v>
      </c>
      <c r="BQ20" s="1085">
        <v>0</v>
      </c>
      <c r="BR20" s="1085">
        <v>0</v>
      </c>
      <c r="BS20" s="1085">
        <v>0</v>
      </c>
      <c r="BT20" s="1085">
        <v>0</v>
      </c>
      <c r="BU20" s="1085">
        <v>0</v>
      </c>
      <c r="BV20" s="1085">
        <v>0</v>
      </c>
      <c r="BW20" s="1085">
        <v>0</v>
      </c>
      <c r="BX20" s="1085">
        <v>0</v>
      </c>
      <c r="BY20" s="1085">
        <v>0</v>
      </c>
      <c r="BZ20" s="1085">
        <v>0</v>
      </c>
      <c r="CA20" s="1085">
        <v>0</v>
      </c>
      <c r="CB20" s="1085">
        <v>0</v>
      </c>
      <c r="CC20" s="1085">
        <v>0</v>
      </c>
      <c r="CD20" s="1085">
        <v>0</v>
      </c>
      <c r="CE20" s="1085">
        <v>0</v>
      </c>
      <c r="CF20" s="1085">
        <v>0</v>
      </c>
      <c r="CG20" s="1085">
        <v>0</v>
      </c>
      <c r="CH20" s="1085">
        <v>0</v>
      </c>
      <c r="CI20" s="1085">
        <v>0</v>
      </c>
      <c r="CJ20" s="1085">
        <v>0</v>
      </c>
      <c r="CK20" s="1085">
        <v>0</v>
      </c>
      <c r="CL20" s="1085">
        <v>0</v>
      </c>
      <c r="CM20" s="1085">
        <v>0</v>
      </c>
      <c r="CN20" s="1085">
        <v>0</v>
      </c>
      <c r="CO20" s="1085">
        <v>0</v>
      </c>
      <c r="CP20" s="1085">
        <v>0</v>
      </c>
      <c r="CQ20" s="1085">
        <v>0</v>
      </c>
      <c r="CR20" s="1085">
        <v>0</v>
      </c>
      <c r="CS20" s="1085">
        <v>0</v>
      </c>
      <c r="CT20" s="1085">
        <v>0</v>
      </c>
      <c r="CU20" s="1085">
        <v>0</v>
      </c>
      <c r="CV20" s="1085">
        <v>0</v>
      </c>
      <c r="CW20" s="1085">
        <v>0</v>
      </c>
      <c r="CX20" s="1085">
        <v>0</v>
      </c>
      <c r="CY20" s="1085">
        <v>0</v>
      </c>
      <c r="CZ20" s="1085">
        <v>0</v>
      </c>
      <c r="DA20" s="1085">
        <v>0</v>
      </c>
      <c r="DB20" s="1085">
        <v>0</v>
      </c>
      <c r="DC20" s="1085">
        <v>0</v>
      </c>
      <c r="DD20" s="1085">
        <v>0</v>
      </c>
      <c r="DE20" s="1085">
        <v>0</v>
      </c>
      <c r="DF20" s="1085">
        <v>0</v>
      </c>
      <c r="DG20" s="1085">
        <v>0</v>
      </c>
      <c r="DH20" s="1085">
        <v>0</v>
      </c>
      <c r="DI20" s="1085">
        <v>0</v>
      </c>
      <c r="DJ20" s="1085">
        <v>0</v>
      </c>
      <c r="DK20" s="1085">
        <v>0</v>
      </c>
      <c r="DL20" s="1085">
        <v>0</v>
      </c>
      <c r="DM20" s="1085">
        <v>0</v>
      </c>
      <c r="DN20" s="1085">
        <v>0</v>
      </c>
      <c r="DO20" s="1085">
        <v>0</v>
      </c>
      <c r="DP20" s="1085">
        <v>0</v>
      </c>
      <c r="DQ20" s="1085">
        <v>0</v>
      </c>
      <c r="DR20" s="1085">
        <v>0</v>
      </c>
      <c r="DS20" s="1085">
        <v>0</v>
      </c>
      <c r="DT20" s="1085">
        <v>0</v>
      </c>
      <c r="DU20" s="1085">
        <v>0</v>
      </c>
      <c r="DV20" s="1085">
        <v>0</v>
      </c>
      <c r="DW20" s="1085">
        <v>0</v>
      </c>
      <c r="DX20" s="1085">
        <v>0</v>
      </c>
      <c r="DY20" s="1085">
        <v>0</v>
      </c>
      <c r="DZ20" s="1085">
        <v>0</v>
      </c>
      <c r="EA20" s="1085">
        <v>0</v>
      </c>
      <c r="EB20" s="1085">
        <v>0</v>
      </c>
      <c r="EC20" s="1085">
        <v>0</v>
      </c>
      <c r="ED20" s="1085">
        <v>0</v>
      </c>
      <c r="EE20" s="1085">
        <v>0</v>
      </c>
      <c r="EF20" s="1085">
        <v>0</v>
      </c>
      <c r="EG20" s="1085">
        <v>0</v>
      </c>
      <c r="EH20" s="1085">
        <v>0</v>
      </c>
      <c r="EI20" s="1085">
        <v>0</v>
      </c>
      <c r="EJ20" s="1085">
        <v>0</v>
      </c>
      <c r="EK20" s="1085">
        <v>0</v>
      </c>
      <c r="EL20" s="1085">
        <v>0</v>
      </c>
      <c r="EM20" s="1085">
        <v>0</v>
      </c>
      <c r="EN20" s="1085">
        <v>0</v>
      </c>
      <c r="EO20" s="1085">
        <v>0</v>
      </c>
      <c r="EP20" s="1085">
        <v>0</v>
      </c>
      <c r="EQ20" s="1085">
        <v>0</v>
      </c>
      <c r="ER20" s="1085">
        <v>0</v>
      </c>
      <c r="ES20" s="1085">
        <v>0</v>
      </c>
      <c r="ET20" s="1085">
        <v>0</v>
      </c>
      <c r="EU20" s="1085">
        <v>0</v>
      </c>
      <c r="EV20" s="1085">
        <v>0</v>
      </c>
      <c r="EW20" s="1085">
        <v>0</v>
      </c>
      <c r="EX20" s="1085">
        <v>0</v>
      </c>
      <c r="EY20" s="1085">
        <v>0</v>
      </c>
      <c r="EZ20" s="1085">
        <v>0</v>
      </c>
      <c r="FA20" s="1085">
        <v>0</v>
      </c>
      <c r="FB20" s="1085">
        <v>0</v>
      </c>
      <c r="FC20" s="1085">
        <v>0</v>
      </c>
      <c r="FD20" s="1085">
        <v>0</v>
      </c>
    </row>
    <row r="21" spans="1:160" ht="15.75">
      <c r="A21" s="1145" t="s">
        <v>866</v>
      </c>
      <c r="B21" s="1085">
        <v>10.7</v>
      </c>
      <c r="C21" s="1085">
        <v>5.2</v>
      </c>
      <c r="D21" s="1085">
        <v>7.1</v>
      </c>
      <c r="E21" s="1085">
        <v>7</v>
      </c>
      <c r="F21" s="1085">
        <v>6.9</v>
      </c>
      <c r="G21" s="1085">
        <v>6.5</v>
      </c>
      <c r="H21" s="1085">
        <v>6.3</v>
      </c>
      <c r="I21" s="1085">
        <v>6.7</v>
      </c>
      <c r="J21" s="1085">
        <v>8.6999999999999993</v>
      </c>
      <c r="K21" s="1085">
        <v>6.3</v>
      </c>
      <c r="L21" s="1085">
        <v>15.4</v>
      </c>
      <c r="M21" s="1085">
        <v>17.2</v>
      </c>
      <c r="N21" s="1085">
        <v>8.8000000000000007</v>
      </c>
      <c r="O21" s="1085">
        <v>22.7</v>
      </c>
      <c r="P21" s="1085">
        <v>22.7</v>
      </c>
      <c r="Q21" s="1085">
        <v>33.9</v>
      </c>
      <c r="R21" s="1085">
        <v>91.9</v>
      </c>
      <c r="S21" s="1085">
        <v>90.2</v>
      </c>
      <c r="T21" s="1085">
        <v>90.2</v>
      </c>
      <c r="U21" s="1085">
        <v>141.69999999999999</v>
      </c>
      <c r="V21" s="1085">
        <v>159.1</v>
      </c>
      <c r="W21" s="1085">
        <v>0</v>
      </c>
      <c r="X21" s="1085">
        <v>90.2</v>
      </c>
      <c r="Y21" s="1085">
        <v>16.5</v>
      </c>
      <c r="Z21" s="1085">
        <v>7</v>
      </c>
      <c r="AA21" s="1085">
        <v>4</v>
      </c>
      <c r="AB21" s="1085">
        <v>4.2</v>
      </c>
      <c r="AC21" s="1085">
        <v>4.5999999999999996</v>
      </c>
      <c r="AD21" s="1085">
        <v>4.2</v>
      </c>
      <c r="AE21" s="1085">
        <v>7.8</v>
      </c>
      <c r="AF21" s="1085">
        <v>6.1</v>
      </c>
      <c r="AG21" s="1085">
        <v>5.5</v>
      </c>
      <c r="AH21" s="1085">
        <v>5.0999999999999996</v>
      </c>
      <c r="AI21" s="1085">
        <v>3.2</v>
      </c>
      <c r="AJ21" s="1085">
        <v>5.5</v>
      </c>
      <c r="AK21" s="1085">
        <v>3.8</v>
      </c>
      <c r="AL21" s="1085">
        <v>4.9000000000000004</v>
      </c>
      <c r="AM21" s="1085">
        <v>6.1</v>
      </c>
      <c r="AN21" s="1085">
        <v>8.5</v>
      </c>
      <c r="AO21" s="1085">
        <v>8.1</v>
      </c>
      <c r="AP21" s="1085">
        <v>3.1</v>
      </c>
      <c r="AQ21" s="1085">
        <v>2.7</v>
      </c>
      <c r="AR21" s="1085">
        <v>5.4</v>
      </c>
      <c r="AS21" s="1085">
        <v>12</v>
      </c>
      <c r="AT21" s="1085">
        <v>12.8</v>
      </c>
      <c r="AU21" s="1085">
        <v>3.7</v>
      </c>
      <c r="AV21" s="1085">
        <v>29.8</v>
      </c>
      <c r="AW21" s="1085">
        <v>2.5</v>
      </c>
      <c r="AX21" s="1085">
        <v>15.8</v>
      </c>
      <c r="AY21" s="1085">
        <v>22.777999999999999</v>
      </c>
      <c r="AZ21" s="1085">
        <v>40.652999999999999</v>
      </c>
      <c r="BA21" s="1085">
        <v>6.9820000000000002</v>
      </c>
      <c r="BB21" s="1085">
        <v>11.204000000000001</v>
      </c>
      <c r="BC21" s="1085">
        <v>0</v>
      </c>
      <c r="BD21" s="1085">
        <v>593.24699999999996</v>
      </c>
      <c r="BE21" s="1085">
        <v>3.125</v>
      </c>
      <c r="BF21" s="1085">
        <v>3.6890000000000001</v>
      </c>
      <c r="BG21" s="1085">
        <v>2.2810000000000001</v>
      </c>
      <c r="BH21" s="1085">
        <v>2.0550000000000002</v>
      </c>
      <c r="BI21" s="1085">
        <v>2.0550000000000002</v>
      </c>
      <c r="BJ21" s="1085">
        <v>5.5060000000000002</v>
      </c>
      <c r="BK21" s="1085">
        <v>5.3340000000000002E-3</v>
      </c>
      <c r="BL21" s="1085">
        <v>5.4209999999999996E-3</v>
      </c>
      <c r="BM21" s="1085">
        <v>5.7307480000000002</v>
      </c>
      <c r="BN21" s="1085">
        <v>5.6443680000000001</v>
      </c>
      <c r="BO21" s="1085">
        <v>5.6443680000000001</v>
      </c>
      <c r="BP21" s="1085">
        <v>5.6443680000000001</v>
      </c>
      <c r="BQ21" s="1085">
        <v>5.5943680000000002</v>
      </c>
      <c r="BR21" s="1085">
        <v>5.3668480000000001</v>
      </c>
      <c r="BS21" s="1085">
        <v>5.3668480000000001</v>
      </c>
      <c r="BT21" s="1085">
        <v>26.25018</v>
      </c>
      <c r="BU21" s="1085">
        <v>5.3668480000000001</v>
      </c>
      <c r="BV21" s="1085">
        <v>5.3746479999999996</v>
      </c>
      <c r="BW21" s="1085">
        <v>5.3746479999999996</v>
      </c>
      <c r="BX21" s="1085">
        <v>0</v>
      </c>
      <c r="BY21" s="1085">
        <v>0</v>
      </c>
      <c r="BZ21" s="1085">
        <v>0</v>
      </c>
      <c r="CA21" s="1085">
        <v>0</v>
      </c>
      <c r="CB21" s="1085">
        <v>0</v>
      </c>
      <c r="CC21" s="1085">
        <v>0</v>
      </c>
      <c r="CD21" s="1085">
        <v>0</v>
      </c>
      <c r="CE21" s="1085">
        <v>0</v>
      </c>
      <c r="CF21" s="1085">
        <v>0</v>
      </c>
      <c r="CG21" s="1085">
        <v>0</v>
      </c>
      <c r="CH21" s="1085">
        <v>0</v>
      </c>
      <c r="CI21" s="1085">
        <v>0</v>
      </c>
      <c r="CJ21" s="1085">
        <v>0</v>
      </c>
      <c r="CK21" s="1085">
        <v>0</v>
      </c>
      <c r="CL21" s="1085">
        <v>10.770902</v>
      </c>
      <c r="CM21" s="1085">
        <v>10.770902</v>
      </c>
      <c r="CN21" s="1085">
        <v>10.770902</v>
      </c>
      <c r="CO21" s="1085">
        <v>10.770902</v>
      </c>
      <c r="CP21" s="1085">
        <v>10.770902</v>
      </c>
      <c r="CQ21" s="1085">
        <v>11.57540266</v>
      </c>
      <c r="CR21" s="1085">
        <v>27.707491999999998</v>
      </c>
      <c r="CS21" s="1085">
        <v>27.408288260000003</v>
      </c>
      <c r="CT21" s="1085">
        <v>14.94251695</v>
      </c>
      <c r="CU21" s="1085">
        <v>15.09572906</v>
      </c>
      <c r="CV21" s="1085">
        <v>52.49394624</v>
      </c>
      <c r="CW21" s="1085">
        <v>21.403424019999999</v>
      </c>
      <c r="CX21" s="1085">
        <v>10.815068999999999</v>
      </c>
      <c r="CY21" s="1085">
        <v>10.815068999999999</v>
      </c>
      <c r="CZ21" s="1085">
        <v>10.815068999999999</v>
      </c>
      <c r="DA21" s="1085">
        <v>10.815068999999999</v>
      </c>
      <c r="DB21" s="1085">
        <v>10.815068999999999</v>
      </c>
      <c r="DC21" s="1085">
        <v>10.815068999999999</v>
      </c>
      <c r="DD21" s="1085">
        <v>13.550699760000001</v>
      </c>
      <c r="DE21" s="1085">
        <v>10.815068999999999</v>
      </c>
      <c r="DF21" s="1085">
        <v>10.815068999999999</v>
      </c>
      <c r="DG21" s="1085">
        <v>10.815068999999999</v>
      </c>
      <c r="DH21" s="1085">
        <v>10.815068999999999</v>
      </c>
      <c r="DI21" s="1085">
        <v>10.815068999999999</v>
      </c>
      <c r="DJ21" s="1085">
        <v>10.815068999999999</v>
      </c>
      <c r="DK21" s="1085">
        <v>10.815068999999999</v>
      </c>
      <c r="DL21" s="1085">
        <v>10.815068999999999</v>
      </c>
      <c r="DM21" s="1085">
        <v>10.815068999999999</v>
      </c>
      <c r="DN21" s="1085">
        <v>14.0697183</v>
      </c>
      <c r="DO21" s="1085">
        <v>10.815068999999999</v>
      </c>
      <c r="DP21" s="1085">
        <v>10.815068999999999</v>
      </c>
      <c r="DQ21" s="1085">
        <v>10.815068999999999</v>
      </c>
      <c r="DR21" s="1085">
        <v>1.6831069999999999</v>
      </c>
      <c r="DS21" s="1085">
        <v>1.6831069999999999</v>
      </c>
      <c r="DT21" s="1085">
        <v>1.6831069999999999</v>
      </c>
      <c r="DU21" s="1085">
        <v>1.6831069999999999</v>
      </c>
      <c r="DV21" s="1085">
        <v>1.6831069999999999</v>
      </c>
      <c r="DW21" s="1085">
        <v>1.6831069999999999</v>
      </c>
      <c r="DX21" s="1085">
        <v>1.6831069999999999</v>
      </c>
      <c r="DY21" s="1085">
        <v>1.6831069999999999</v>
      </c>
      <c r="DZ21" s="1085">
        <v>1.6831069999999999</v>
      </c>
      <c r="EA21" s="1085">
        <v>1.6831069999999999</v>
      </c>
      <c r="EB21" s="1085">
        <v>1.6831069999999999</v>
      </c>
      <c r="EC21" s="1085">
        <v>1.6831069999999999</v>
      </c>
      <c r="ED21" s="1085">
        <v>1.6831069999999999</v>
      </c>
      <c r="EE21" s="1085">
        <v>1.6831069999999999</v>
      </c>
      <c r="EF21" s="1085">
        <v>0</v>
      </c>
      <c r="EG21" s="1085">
        <v>0</v>
      </c>
      <c r="EH21" s="1085">
        <v>0</v>
      </c>
      <c r="EI21" s="1085">
        <v>0</v>
      </c>
      <c r="EJ21" s="1085">
        <v>0</v>
      </c>
      <c r="EK21" s="1085">
        <v>0</v>
      </c>
      <c r="EL21" s="1085">
        <v>0</v>
      </c>
      <c r="EM21" s="1085">
        <v>0</v>
      </c>
      <c r="EN21" s="1085">
        <v>0</v>
      </c>
      <c r="EO21" s="1085">
        <v>0</v>
      </c>
      <c r="EP21" s="1085">
        <v>0</v>
      </c>
      <c r="EQ21" s="1085">
        <v>0</v>
      </c>
      <c r="ER21" s="1085">
        <v>0</v>
      </c>
      <c r="ES21" s="1085">
        <v>0</v>
      </c>
      <c r="ET21" s="1085">
        <v>0</v>
      </c>
      <c r="EU21" s="1085">
        <v>0</v>
      </c>
      <c r="EV21" s="1085">
        <v>0</v>
      </c>
      <c r="EW21" s="1085">
        <v>0</v>
      </c>
      <c r="EX21" s="1085">
        <v>0</v>
      </c>
      <c r="EY21" s="1085">
        <v>0</v>
      </c>
      <c r="EZ21" s="1085">
        <v>0</v>
      </c>
      <c r="FA21" s="1085">
        <v>0</v>
      </c>
      <c r="FB21" s="1085">
        <v>0</v>
      </c>
      <c r="FC21" s="1085">
        <v>0</v>
      </c>
      <c r="FD21" s="1085">
        <v>0</v>
      </c>
    </row>
    <row r="22" spans="1:160" ht="15.75">
      <c r="A22" s="1145"/>
      <c r="B22" s="1085"/>
      <c r="C22" s="1085"/>
      <c r="D22" s="1085"/>
      <c r="E22" s="1085"/>
      <c r="F22" s="1085"/>
      <c r="G22" s="1085"/>
      <c r="H22" s="1085"/>
      <c r="I22" s="1085"/>
      <c r="J22" s="1085"/>
      <c r="K22" s="1085"/>
      <c r="L22" s="1085"/>
      <c r="M22" s="1085"/>
      <c r="N22" s="1085"/>
      <c r="O22" s="1085"/>
      <c r="P22" s="1085"/>
      <c r="Q22" s="1085"/>
      <c r="R22" s="1085"/>
      <c r="S22" s="1085"/>
      <c r="T22" s="1085"/>
      <c r="U22" s="1085"/>
      <c r="V22" s="1085"/>
      <c r="W22" s="1085"/>
      <c r="X22" s="1085"/>
      <c r="Y22" s="1085"/>
      <c r="Z22" s="1085"/>
      <c r="AA22" s="1085"/>
      <c r="AB22" s="1085"/>
      <c r="AC22" s="1085"/>
      <c r="AD22" s="1085"/>
      <c r="AE22" s="1085"/>
      <c r="AF22" s="1085"/>
      <c r="AG22" s="1085"/>
      <c r="AH22" s="1085"/>
      <c r="AI22" s="1085"/>
      <c r="AJ22" s="1085"/>
      <c r="AK22" s="1085"/>
      <c r="AL22" s="1085"/>
      <c r="AM22" s="1085"/>
      <c r="AN22" s="1085"/>
      <c r="AO22" s="1085"/>
      <c r="AP22" s="1085"/>
      <c r="AQ22" s="1085"/>
      <c r="AR22" s="1085"/>
      <c r="AS22" s="1085"/>
      <c r="AT22" s="1085"/>
      <c r="AU22" s="1085"/>
      <c r="AV22" s="1085"/>
      <c r="AW22" s="1085"/>
      <c r="AX22" s="1085"/>
      <c r="AY22" s="1085"/>
      <c r="AZ22" s="1085"/>
      <c r="BA22" s="1085"/>
      <c r="BB22" s="1085"/>
      <c r="BC22" s="1085"/>
      <c r="BD22" s="1085"/>
      <c r="BE22" s="1085"/>
      <c r="BF22" s="1085"/>
      <c r="BG22" s="1085"/>
      <c r="BH22" s="1085"/>
      <c r="BI22" s="1085"/>
      <c r="BJ22" s="1085"/>
      <c r="BK22" s="1085"/>
      <c r="BL22" s="1085"/>
      <c r="BM22" s="1085"/>
      <c r="BN22" s="1085"/>
      <c r="BO22" s="1085"/>
      <c r="BP22" s="1085"/>
      <c r="BQ22" s="1085"/>
      <c r="BR22" s="1085"/>
      <c r="BS22" s="1085"/>
      <c r="BT22" s="1085"/>
      <c r="BU22" s="1085"/>
      <c r="BV22" s="1085"/>
      <c r="BW22" s="1085"/>
      <c r="BX22" s="1085"/>
      <c r="BY22" s="1085"/>
      <c r="BZ22" s="1085"/>
      <c r="CA22" s="1085"/>
      <c r="CB22" s="1085"/>
      <c r="CC22" s="1085"/>
      <c r="CD22" s="1085"/>
      <c r="CE22" s="1085"/>
      <c r="CF22" s="1085"/>
      <c r="CG22" s="1085"/>
      <c r="CH22" s="1085"/>
      <c r="CI22" s="1085"/>
      <c r="CJ22" s="1085"/>
      <c r="CK22" s="1085"/>
      <c r="CL22" s="1085"/>
      <c r="CM22" s="1085"/>
      <c r="CN22" s="1085"/>
      <c r="CO22" s="1085"/>
      <c r="CP22" s="1085"/>
      <c r="CQ22" s="1085"/>
      <c r="CR22" s="1085"/>
      <c r="CS22" s="1085"/>
      <c r="CT22" s="1085"/>
      <c r="CU22" s="1085"/>
      <c r="CV22" s="1085"/>
      <c r="CW22" s="1085"/>
      <c r="CX22" s="1085"/>
      <c r="CY22" s="1085"/>
      <c r="CZ22" s="1085"/>
      <c r="DA22" s="1085"/>
      <c r="DB22" s="1085"/>
      <c r="DC22" s="1085"/>
      <c r="DD22" s="1085"/>
      <c r="DE22" s="1085"/>
      <c r="DF22" s="1085"/>
      <c r="DG22" s="1085"/>
      <c r="DH22" s="1085"/>
      <c r="DI22" s="1085"/>
      <c r="DJ22" s="1085"/>
      <c r="DK22" s="1085"/>
      <c r="DL22" s="1085"/>
      <c r="DM22" s="1085"/>
      <c r="DN22" s="1085"/>
      <c r="DO22" s="1085"/>
      <c r="DP22" s="1085"/>
      <c r="DQ22" s="1085"/>
      <c r="DR22" s="1085"/>
      <c r="DS22" s="1085"/>
      <c r="DT22" s="1085"/>
      <c r="DU22" s="1085"/>
      <c r="DV22" s="1085"/>
      <c r="DW22" s="1085"/>
      <c r="DX22" s="1085"/>
      <c r="DY22" s="1085"/>
      <c r="DZ22" s="1085"/>
      <c r="EA22" s="1085"/>
      <c r="EB22" s="1085"/>
      <c r="EC22" s="1085"/>
      <c r="ED22" s="1085"/>
      <c r="EE22" s="1085"/>
      <c r="EF22" s="1085"/>
      <c r="EG22" s="1085"/>
      <c r="EH22" s="1085"/>
      <c r="EI22" s="1085"/>
      <c r="EJ22" s="1085"/>
      <c r="EK22" s="1085"/>
      <c r="EL22" s="1085"/>
      <c r="EM22" s="1085"/>
      <c r="EN22" s="1085"/>
      <c r="EO22" s="1085"/>
      <c r="EP22" s="1085"/>
      <c r="EQ22" s="1085"/>
      <c r="ER22" s="1085"/>
      <c r="ES22" s="1085"/>
      <c r="ET22" s="1085"/>
      <c r="EU22" s="1085"/>
      <c r="EV22" s="1085"/>
      <c r="EW22" s="1085"/>
      <c r="EX22" s="1085"/>
      <c r="EY22" s="1085"/>
      <c r="EZ22" s="1085"/>
      <c r="FA22" s="1085"/>
      <c r="FB22" s="1085"/>
      <c r="FC22" s="1085"/>
      <c r="FD22" s="1085"/>
    </row>
    <row r="23" spans="1:160" ht="15.75">
      <c r="A23" s="1141" t="s">
        <v>867</v>
      </c>
      <c r="B23" s="1082">
        <v>208270.5</v>
      </c>
      <c r="C23" s="1082">
        <v>235073.8</v>
      </c>
      <c r="D23" s="1082">
        <v>221934.9</v>
      </c>
      <c r="E23" s="1082">
        <v>261855.80000000002</v>
      </c>
      <c r="F23" s="1082">
        <v>264746.09999999998</v>
      </c>
      <c r="G23" s="1082">
        <v>266703.40000000002</v>
      </c>
      <c r="H23" s="1082">
        <v>278450.59999999998</v>
      </c>
      <c r="I23" s="1082">
        <v>253072.6</v>
      </c>
      <c r="J23" s="1082">
        <v>328283.40000000002</v>
      </c>
      <c r="K23" s="1082">
        <v>337844.3</v>
      </c>
      <c r="L23" s="1082">
        <v>368689.5</v>
      </c>
      <c r="M23" s="1082">
        <v>411108.6</v>
      </c>
      <c r="N23" s="1082">
        <v>467521.7</v>
      </c>
      <c r="O23" s="1082">
        <v>437118.60000000003</v>
      </c>
      <c r="P23" s="1082">
        <v>464304.1</v>
      </c>
      <c r="Q23" s="1082">
        <v>475033.59999999998</v>
      </c>
      <c r="R23" s="1082">
        <v>472374.4</v>
      </c>
      <c r="S23" s="1082">
        <v>426414.8</v>
      </c>
      <c r="T23" s="1082">
        <v>471433.89999999997</v>
      </c>
      <c r="U23" s="1082">
        <v>472912.1</v>
      </c>
      <c r="V23" s="1082">
        <v>451571.80000000005</v>
      </c>
      <c r="W23" s="1082">
        <v>411195.39999999997</v>
      </c>
      <c r="X23" s="1082">
        <v>443620.9</v>
      </c>
      <c r="Y23" s="1082">
        <v>393529.59999999998</v>
      </c>
      <c r="Z23" s="1082">
        <v>378204.5</v>
      </c>
      <c r="AA23" s="1082">
        <v>438383.80000000005</v>
      </c>
      <c r="AB23" s="1082">
        <v>486461.19999999995</v>
      </c>
      <c r="AC23" s="1082">
        <v>527164.4</v>
      </c>
      <c r="AD23" s="1082">
        <v>507399.10000000003</v>
      </c>
      <c r="AE23" s="1082">
        <v>504393.39999999997</v>
      </c>
      <c r="AF23" s="1082">
        <v>530522.19999999995</v>
      </c>
      <c r="AG23" s="1082">
        <v>556243.80000000005</v>
      </c>
      <c r="AH23" s="1082">
        <v>539655</v>
      </c>
      <c r="AI23" s="1082">
        <v>569884.60000000009</v>
      </c>
      <c r="AJ23" s="1082">
        <v>577623.20000000007</v>
      </c>
      <c r="AK23" s="1082">
        <v>609985.30000000005</v>
      </c>
      <c r="AL23" s="1082">
        <v>609075.29999999993</v>
      </c>
      <c r="AM23" s="1082">
        <v>711398</v>
      </c>
      <c r="AN23" s="1082">
        <v>691507.4</v>
      </c>
      <c r="AO23" s="1082">
        <v>753689.60000000009</v>
      </c>
      <c r="AP23" s="1082">
        <v>740709</v>
      </c>
      <c r="AQ23" s="1082">
        <v>721416</v>
      </c>
      <c r="AR23" s="1082">
        <v>744963.89999999991</v>
      </c>
      <c r="AS23" s="1082">
        <v>736973.2</v>
      </c>
      <c r="AT23" s="1082">
        <v>736973.20000000007</v>
      </c>
      <c r="AU23" s="1082">
        <v>731172.6</v>
      </c>
      <c r="AV23" s="1082">
        <v>628397.6</v>
      </c>
      <c r="AW23" s="1082">
        <v>630897.70000000007</v>
      </c>
      <c r="AX23" s="1082">
        <v>630848.19999999995</v>
      </c>
      <c r="AY23" s="1082">
        <v>741006.26500000001</v>
      </c>
      <c r="AZ23" s="1082">
        <v>453623.65399999998</v>
      </c>
      <c r="BA23" s="1082">
        <v>820546.83499999996</v>
      </c>
      <c r="BB23" s="1082">
        <v>864795.43299999996</v>
      </c>
      <c r="BC23" s="1082">
        <v>1054446.551</v>
      </c>
      <c r="BD23" s="1082">
        <v>1110628.115</v>
      </c>
      <c r="BE23" s="1082">
        <v>1055902.348</v>
      </c>
      <c r="BF23" s="1082">
        <v>1059063.9040000001</v>
      </c>
      <c r="BG23" s="1082">
        <v>1035288.461</v>
      </c>
      <c r="BH23" s="1082">
        <v>1060635.787</v>
      </c>
      <c r="BI23" s="1082">
        <v>1125739.7302000001</v>
      </c>
      <c r="BJ23" s="1082">
        <v>993530.41076017008</v>
      </c>
      <c r="BK23" s="1082">
        <v>722777.64769273985</v>
      </c>
      <c r="BL23" s="1082">
        <v>733856.85648601863</v>
      </c>
      <c r="BM23" s="1082">
        <v>1067055.90633786</v>
      </c>
      <c r="BN23" s="1082">
        <v>1043306.6878408</v>
      </c>
      <c r="BO23" s="1082">
        <v>1037805.65969688</v>
      </c>
      <c r="BP23" s="1082">
        <v>1252475.28886199</v>
      </c>
      <c r="BQ23" s="1082">
        <v>1357615.5095820874</v>
      </c>
      <c r="BR23" s="1082">
        <v>1472292.4187162099</v>
      </c>
      <c r="BS23" s="1082">
        <v>1618088.7370833801</v>
      </c>
      <c r="BT23" s="1082">
        <v>1608639.1907163798</v>
      </c>
      <c r="BU23" s="1082">
        <v>1854600.89070047</v>
      </c>
      <c r="BV23" s="1082">
        <v>1960407.7585971199</v>
      </c>
      <c r="BW23" s="1082">
        <v>2002206.44238402</v>
      </c>
      <c r="BX23" s="1082">
        <v>2189190.2945855199</v>
      </c>
      <c r="BY23" s="1082">
        <v>2268747.9050285299</v>
      </c>
      <c r="BZ23" s="1082">
        <v>2229447.6602802598</v>
      </c>
      <c r="CA23" s="1082">
        <v>1961034.4221912299</v>
      </c>
      <c r="CB23" s="1082">
        <v>2062705.3037123801</v>
      </c>
      <c r="CC23" s="1082">
        <v>2354990.2630297299</v>
      </c>
      <c r="CD23" s="1082">
        <v>2291651.6983818798</v>
      </c>
      <c r="CE23" s="1082">
        <v>2221931.0927529302</v>
      </c>
      <c r="CF23" s="1082">
        <v>2043342.5330196202</v>
      </c>
      <c r="CG23" s="1082">
        <v>1897600.7477413102</v>
      </c>
      <c r="CH23" s="1082">
        <v>1717149.8822397897</v>
      </c>
      <c r="CI23" s="1082">
        <v>1326743.0753673299</v>
      </c>
      <c r="CJ23" s="1082">
        <v>1245057.60026558</v>
      </c>
      <c r="CK23" s="1082">
        <v>1380936.41414456</v>
      </c>
      <c r="CL23" s="1082">
        <v>1345742.2799297301</v>
      </c>
      <c r="CM23" s="1082">
        <v>1423661.3998879201</v>
      </c>
      <c r="CN23" s="1082">
        <v>1571590.01766166</v>
      </c>
      <c r="CO23" s="1082">
        <v>1472285.7435919701</v>
      </c>
      <c r="CP23" s="1082">
        <v>1416974.21065772</v>
      </c>
      <c r="CQ23" s="1082">
        <v>1505459.84567063</v>
      </c>
      <c r="CR23" s="1082">
        <v>1744581.13355268</v>
      </c>
      <c r="CS23" s="1082">
        <v>1845832.42185338</v>
      </c>
      <c r="CT23" s="1082">
        <v>1826681.0958260701</v>
      </c>
      <c r="CU23" s="1082">
        <v>1972903.5639944198</v>
      </c>
      <c r="CV23" s="1082">
        <v>2015907.6256355902</v>
      </c>
      <c r="CW23" s="1082">
        <v>2110722.9768513697</v>
      </c>
      <c r="CX23" s="1082">
        <v>2012353.1401807</v>
      </c>
      <c r="CY23" s="1082">
        <v>2118551.4552456001</v>
      </c>
      <c r="CZ23" s="1082">
        <v>2364845.3575541098</v>
      </c>
      <c r="DA23" s="1082">
        <v>2351806.1250829701</v>
      </c>
      <c r="DB23" s="1082">
        <v>2481899.3253073599</v>
      </c>
      <c r="DC23" s="1082">
        <v>2393540.1615488902</v>
      </c>
      <c r="DD23" s="1082">
        <v>2471452.58529111</v>
      </c>
      <c r="DE23" s="1082">
        <v>2355360.8316949699</v>
      </c>
      <c r="DF23" s="1082">
        <v>2377945.2784951199</v>
      </c>
      <c r="DG23" s="1082">
        <v>2803630.8781665601</v>
      </c>
      <c r="DH23" s="1082">
        <v>2934615.8760539982</v>
      </c>
      <c r="DI23" s="1082">
        <v>2842360.4808644578</v>
      </c>
      <c r="DJ23" s="1082">
        <v>2324353.3000504123</v>
      </c>
      <c r="DK23" s="1082">
        <v>2310212.0978040011</v>
      </c>
      <c r="DL23" s="1082">
        <v>2243870.4600698836</v>
      </c>
      <c r="DM23" s="1082">
        <v>2446358.870097836</v>
      </c>
      <c r="DN23" s="1082">
        <v>2712814.7134385696</v>
      </c>
      <c r="DO23" s="1082">
        <v>2905630.4968862203</v>
      </c>
      <c r="DP23" s="1082">
        <v>2851893.16694566</v>
      </c>
      <c r="DQ23" s="1082">
        <v>2956405.91218737</v>
      </c>
      <c r="DR23" s="1082">
        <v>3162431.5399983097</v>
      </c>
      <c r="DS23" s="1082">
        <v>2952843.98194905</v>
      </c>
      <c r="DT23" s="1082">
        <v>2996196.59151959</v>
      </c>
      <c r="DU23" s="1082">
        <v>3299512.7516863598</v>
      </c>
      <c r="DV23" s="1082">
        <v>3106359.1523970794</v>
      </c>
      <c r="DW23" s="1082">
        <v>3017610.0919918693</v>
      </c>
      <c r="DX23" s="1082">
        <v>2888605.46396313</v>
      </c>
      <c r="DY23" s="1082">
        <v>2686311.1779303486</v>
      </c>
      <c r="DZ23" s="1082">
        <v>2413547.8056859644</v>
      </c>
      <c r="EA23" s="1082">
        <v>2467074.4732845561</v>
      </c>
      <c r="EB23" s="1082">
        <v>3234775.7876132703</v>
      </c>
      <c r="EC23" s="1082">
        <v>3295952.4930925504</v>
      </c>
      <c r="ED23" s="1082">
        <v>2233805.1636441196</v>
      </c>
      <c r="EE23" s="1082">
        <v>2195676.74155069</v>
      </c>
      <c r="EF23" s="1082">
        <v>2244997.4823177708</v>
      </c>
      <c r="EG23" s="1082">
        <v>2060910.3838206399</v>
      </c>
      <c r="EH23" s="1082">
        <v>2086603.9365518906</v>
      </c>
      <c r="EI23" s="1082">
        <v>2078200.6138900199</v>
      </c>
      <c r="EJ23" s="1082">
        <v>2135347.4691324998</v>
      </c>
      <c r="EK23" s="1082">
        <v>3059191.4565082397</v>
      </c>
      <c r="EL23" s="1082">
        <v>2752406.3740409301</v>
      </c>
      <c r="EM23" s="1082">
        <v>2748134.1513835103</v>
      </c>
      <c r="EN23" s="1082">
        <v>3008475.26435492</v>
      </c>
      <c r="EO23" s="1082">
        <v>3079236.1588100498</v>
      </c>
      <c r="EP23" s="1082">
        <v>3565195.3887237296</v>
      </c>
      <c r="EQ23" s="1082">
        <v>3527146.9224562398</v>
      </c>
      <c r="ER23" s="1082">
        <v>3270222.1119152601</v>
      </c>
      <c r="ES23" s="1082">
        <v>3297605.0949954102</v>
      </c>
      <c r="ET23" s="1082">
        <v>3089014.7578348001</v>
      </c>
      <c r="EU23" s="1082">
        <v>3010673.40115873</v>
      </c>
      <c r="EV23" s="1082">
        <v>3173849.1594180604</v>
      </c>
      <c r="EW23" s="1082">
        <v>3303939.3598113605</v>
      </c>
      <c r="EX23" s="1082">
        <v>3128731.9765248508</v>
      </c>
      <c r="EY23" s="1082">
        <v>3141481.2759521501</v>
      </c>
      <c r="EZ23" s="1082">
        <v>3389879.5333462604</v>
      </c>
      <c r="FA23" s="1082">
        <v>3515180.9341386301</v>
      </c>
      <c r="FB23" s="1082">
        <v>3274493.8718978697</v>
      </c>
      <c r="FC23" s="1082">
        <v>3572469.01976114</v>
      </c>
      <c r="FD23" s="1082">
        <v>3543643.5415083305</v>
      </c>
    </row>
    <row r="24" spans="1:160" ht="15.75">
      <c r="A24" s="1145" t="s">
        <v>868</v>
      </c>
      <c r="B24" s="1085">
        <v>199261.5</v>
      </c>
      <c r="C24" s="1085">
        <v>225391.8</v>
      </c>
      <c r="D24" s="1085">
        <v>212852.9</v>
      </c>
      <c r="E24" s="1085">
        <v>252724.7</v>
      </c>
      <c r="F24" s="1085">
        <v>255489.9</v>
      </c>
      <c r="G24" s="1085">
        <v>259867.3</v>
      </c>
      <c r="H24" s="1085">
        <v>270826.59999999998</v>
      </c>
      <c r="I24" s="1085">
        <v>234962.6</v>
      </c>
      <c r="J24" s="1085">
        <v>320203.7</v>
      </c>
      <c r="K24" s="1085">
        <v>328099.7</v>
      </c>
      <c r="L24" s="1085">
        <v>358220.1</v>
      </c>
      <c r="M24" s="1085">
        <v>400796.1</v>
      </c>
      <c r="N24" s="1085">
        <v>460229</v>
      </c>
      <c r="O24" s="1085">
        <v>426737.7</v>
      </c>
      <c r="P24" s="1085">
        <v>453168.7</v>
      </c>
      <c r="Q24" s="1085">
        <v>467761.1</v>
      </c>
      <c r="R24" s="1085">
        <v>466076.2</v>
      </c>
      <c r="S24" s="1085">
        <v>415240.6</v>
      </c>
      <c r="T24" s="1085">
        <v>461393.2</v>
      </c>
      <c r="U24" s="1085">
        <v>461264.6</v>
      </c>
      <c r="V24" s="1085">
        <v>439689.5</v>
      </c>
      <c r="W24" s="1085">
        <v>403207.6</v>
      </c>
      <c r="X24" s="1085">
        <v>401095.9</v>
      </c>
      <c r="Y24" s="1085">
        <v>358204</v>
      </c>
      <c r="Z24" s="1085">
        <v>338115.5</v>
      </c>
      <c r="AA24" s="1085">
        <v>397639.4</v>
      </c>
      <c r="AB24" s="1085">
        <v>450413.6</v>
      </c>
      <c r="AC24" s="1085">
        <v>491864.8</v>
      </c>
      <c r="AD24" s="1085">
        <v>468951.8</v>
      </c>
      <c r="AE24" s="1085">
        <v>467474.6</v>
      </c>
      <c r="AF24" s="1085">
        <v>495537.8</v>
      </c>
      <c r="AG24" s="1085">
        <v>519247.8</v>
      </c>
      <c r="AH24" s="1085">
        <v>501612.5</v>
      </c>
      <c r="AI24" s="1085">
        <v>533112.9</v>
      </c>
      <c r="AJ24" s="1085">
        <v>539721.9</v>
      </c>
      <c r="AK24" s="1085">
        <v>573045.5</v>
      </c>
      <c r="AL24" s="1085">
        <v>572426.4</v>
      </c>
      <c r="AM24" s="1085">
        <v>674793.9</v>
      </c>
      <c r="AN24" s="1085">
        <v>647814.5</v>
      </c>
      <c r="AO24" s="1085">
        <v>709197.5</v>
      </c>
      <c r="AP24" s="1085">
        <v>694639.4</v>
      </c>
      <c r="AQ24" s="1085">
        <v>677572.5</v>
      </c>
      <c r="AR24" s="1085">
        <v>699057.1</v>
      </c>
      <c r="AS24" s="1085">
        <v>676282.9</v>
      </c>
      <c r="AT24" s="1085">
        <v>666036.1</v>
      </c>
      <c r="AU24" s="1085">
        <v>620936.1</v>
      </c>
      <c r="AV24" s="1085">
        <v>508383</v>
      </c>
      <c r="AW24" s="1085">
        <v>509488.1</v>
      </c>
      <c r="AX24" s="1085">
        <v>511923.7</v>
      </c>
      <c r="AY24" s="1085">
        <v>598162.32799999998</v>
      </c>
      <c r="AZ24" s="1085">
        <v>380845.79100000003</v>
      </c>
      <c r="BA24" s="1085">
        <v>673816.88699999999</v>
      </c>
      <c r="BB24" s="1085">
        <v>714485.15300000005</v>
      </c>
      <c r="BC24" s="1085">
        <v>895469.201</v>
      </c>
      <c r="BD24" s="1085">
        <v>949250.86600000004</v>
      </c>
      <c r="BE24" s="1085">
        <v>864337.51599999995</v>
      </c>
      <c r="BF24" s="1085">
        <v>795714.75</v>
      </c>
      <c r="BG24" s="1085">
        <v>748714.35499999998</v>
      </c>
      <c r="BH24" s="1085">
        <v>765345.26300000004</v>
      </c>
      <c r="BI24" s="1085">
        <v>749784.86679999996</v>
      </c>
      <c r="BJ24" s="1085">
        <v>653356.82786104002</v>
      </c>
      <c r="BK24" s="1085">
        <v>443357.39825325989</v>
      </c>
      <c r="BL24" s="1085">
        <v>433730.70701454871</v>
      </c>
      <c r="BM24" s="1085">
        <v>660742.22837724001</v>
      </c>
      <c r="BN24" s="1085">
        <v>611236.42320680001</v>
      </c>
      <c r="BO24" s="1085">
        <v>586985.69921485998</v>
      </c>
      <c r="BP24" s="1085">
        <v>777617.39863583003</v>
      </c>
      <c r="BQ24" s="1085">
        <v>817677.13387588738</v>
      </c>
      <c r="BR24" s="1085">
        <v>884466.95980465994</v>
      </c>
      <c r="BS24" s="1085">
        <v>1059423.4088476298</v>
      </c>
      <c r="BT24" s="1085">
        <v>988035.04512370995</v>
      </c>
      <c r="BU24" s="1085">
        <v>1217997.8405995599</v>
      </c>
      <c r="BV24" s="1085">
        <v>1264274.9188103799</v>
      </c>
      <c r="BW24" s="1085">
        <v>1227011.0869913001</v>
      </c>
      <c r="BX24" s="1085">
        <v>1415197.53953878</v>
      </c>
      <c r="BY24" s="1085">
        <v>1555708.8108943501</v>
      </c>
      <c r="BZ24" s="1085">
        <v>1502099.34176522</v>
      </c>
      <c r="CA24" s="1085">
        <v>1197495.22578298</v>
      </c>
      <c r="CB24" s="1085">
        <v>1218181.0121358701</v>
      </c>
      <c r="CC24" s="1085">
        <v>1523763.1718742701</v>
      </c>
      <c r="CD24" s="1085">
        <v>1428183.2179946299</v>
      </c>
      <c r="CE24" s="1085">
        <v>1293474.40840231</v>
      </c>
      <c r="CF24" s="1085">
        <v>1067810.64860998</v>
      </c>
      <c r="CG24" s="1085">
        <v>913095.9758699399</v>
      </c>
      <c r="CH24" s="1085">
        <v>749326.00667193008</v>
      </c>
      <c r="CI24" s="1085">
        <v>382982.61858118995</v>
      </c>
      <c r="CJ24" s="1085">
        <v>376983.53349592997</v>
      </c>
      <c r="CK24" s="1085">
        <v>405764.74349408009</v>
      </c>
      <c r="CL24" s="1085">
        <v>360448.23835227004</v>
      </c>
      <c r="CM24" s="1085">
        <v>407616.70031275001</v>
      </c>
      <c r="CN24" s="1085">
        <v>445159.89560618007</v>
      </c>
      <c r="CO24" s="1085">
        <v>483880.17785502004</v>
      </c>
      <c r="CP24" s="1085">
        <v>428038.85931659996</v>
      </c>
      <c r="CQ24" s="1085">
        <v>405142.35204342997</v>
      </c>
      <c r="CR24" s="1085">
        <v>578707.98410581006</v>
      </c>
      <c r="CS24" s="1085">
        <v>596935.70909031003</v>
      </c>
      <c r="CT24" s="1085">
        <v>585445.19999999995</v>
      </c>
      <c r="CU24" s="1085">
        <v>710970</v>
      </c>
      <c r="CV24" s="1085">
        <v>645320</v>
      </c>
      <c r="CW24" s="1085">
        <v>634300</v>
      </c>
      <c r="CX24" s="1085">
        <v>511340</v>
      </c>
      <c r="CY24" s="1085">
        <v>578960</v>
      </c>
      <c r="CZ24" s="1085">
        <v>785230</v>
      </c>
      <c r="DA24" s="1085">
        <v>679850</v>
      </c>
      <c r="DB24" s="1085">
        <v>764250</v>
      </c>
      <c r="DC24" s="1085">
        <v>658320</v>
      </c>
      <c r="DD24" s="1085">
        <v>729580</v>
      </c>
      <c r="DE24" s="1085">
        <v>698250</v>
      </c>
      <c r="DF24" s="1085">
        <v>925320</v>
      </c>
      <c r="DG24" s="1085">
        <v>1156240</v>
      </c>
      <c r="DH24" s="1085">
        <v>925448.48220917827</v>
      </c>
      <c r="DI24" s="1085">
        <v>977363.57849631726</v>
      </c>
      <c r="DJ24" s="1085">
        <v>813321.22364682227</v>
      </c>
      <c r="DK24" s="1085">
        <v>661015.49846562068</v>
      </c>
      <c r="DL24" s="1085">
        <v>672075.63890617399</v>
      </c>
      <c r="DM24" s="1085">
        <v>937672.74281269615</v>
      </c>
      <c r="DN24" s="1085">
        <v>1198260</v>
      </c>
      <c r="DO24" s="1085">
        <v>1235420</v>
      </c>
      <c r="DP24" s="1085">
        <v>1258640</v>
      </c>
      <c r="DQ24" s="1085">
        <v>1354270</v>
      </c>
      <c r="DR24" s="1085">
        <v>1458250</v>
      </c>
      <c r="DS24" s="1085">
        <v>1252472.56</v>
      </c>
      <c r="DT24" s="1085">
        <v>1304988.3799999999</v>
      </c>
      <c r="DU24" s="1085">
        <v>1647932.686</v>
      </c>
      <c r="DV24" s="1085">
        <v>1487486.7660000001</v>
      </c>
      <c r="DW24" s="1085">
        <v>1499827.0959999999</v>
      </c>
      <c r="DX24" s="1085">
        <v>1345783.25623421</v>
      </c>
      <c r="DY24" s="1085">
        <v>1162001.0005845889</v>
      </c>
      <c r="DZ24" s="1085">
        <v>830355.09809295391</v>
      </c>
      <c r="EA24" s="1085">
        <v>939820.88668402587</v>
      </c>
      <c r="EB24" s="1085">
        <v>1693622.2859999998</v>
      </c>
      <c r="EC24" s="1085">
        <v>1636332.91</v>
      </c>
      <c r="ED24" s="1085">
        <v>641048.19646829984</v>
      </c>
      <c r="EE24" s="1085">
        <v>691458.64037350006</v>
      </c>
      <c r="EF24" s="1085">
        <v>925438.0159152702</v>
      </c>
      <c r="EG24" s="1085">
        <v>815655.91868050001</v>
      </c>
      <c r="EH24" s="1085">
        <v>816433.51761542039</v>
      </c>
      <c r="EI24" s="1085">
        <v>808463.14432554005</v>
      </c>
      <c r="EJ24" s="1085">
        <v>878373.23314317001</v>
      </c>
      <c r="EK24" s="1085">
        <v>1866968.6862895</v>
      </c>
      <c r="EL24" s="1085">
        <v>1569401.2311770499</v>
      </c>
      <c r="EM24" s="1085">
        <v>1540463.9119735302</v>
      </c>
      <c r="EN24" s="1085">
        <v>1800325.46321777</v>
      </c>
      <c r="EO24" s="1085">
        <v>1896431.17319481</v>
      </c>
      <c r="EP24" s="1085">
        <v>2410992.10193391</v>
      </c>
      <c r="EQ24" s="1085">
        <v>2343240.7179546496</v>
      </c>
      <c r="ER24" s="1085">
        <v>2067245.78685974</v>
      </c>
      <c r="ES24" s="1085">
        <v>2166989.0071711601</v>
      </c>
      <c r="ET24" s="1085">
        <v>1938341.00003501</v>
      </c>
      <c r="EU24" s="1085">
        <v>1855116.2927886799</v>
      </c>
      <c r="EV24" s="1085">
        <v>2016620.1342959499</v>
      </c>
      <c r="EW24" s="1085">
        <v>2086051.0831388303</v>
      </c>
      <c r="EX24" s="1085">
        <v>1885973.4858738601</v>
      </c>
      <c r="EY24" s="1085">
        <v>1891390.2601972902</v>
      </c>
      <c r="EZ24" s="1085">
        <v>2170985.5735067902</v>
      </c>
      <c r="FA24" s="1085">
        <v>2203872.5477369297</v>
      </c>
      <c r="FB24" s="1085">
        <v>1873230.8007462199</v>
      </c>
      <c r="FC24" s="1085">
        <v>2190182.6330989301</v>
      </c>
      <c r="FD24" s="1085">
        <v>2040803.4121706903</v>
      </c>
    </row>
    <row r="25" spans="1:160" ht="15.75">
      <c r="A25" s="1145" t="s">
        <v>653</v>
      </c>
      <c r="B25" s="1085">
        <v>0</v>
      </c>
      <c r="C25" s="1085">
        <v>0</v>
      </c>
      <c r="D25" s="1085">
        <v>0</v>
      </c>
      <c r="E25" s="1085">
        <v>0</v>
      </c>
      <c r="F25" s="1085">
        <v>0</v>
      </c>
      <c r="G25" s="1085">
        <v>0</v>
      </c>
      <c r="H25" s="1085"/>
      <c r="I25" s="1085">
        <v>0</v>
      </c>
      <c r="J25" s="1085">
        <v>0</v>
      </c>
      <c r="K25" s="1085">
        <v>0</v>
      </c>
      <c r="L25" s="1085">
        <v>0</v>
      </c>
      <c r="M25" s="1085">
        <v>0</v>
      </c>
      <c r="N25" s="1085">
        <v>0</v>
      </c>
      <c r="O25" s="1085">
        <v>0</v>
      </c>
      <c r="P25" s="1085">
        <v>0</v>
      </c>
      <c r="Q25" s="1085">
        <v>0</v>
      </c>
      <c r="R25" s="1085">
        <v>0</v>
      </c>
      <c r="S25" s="1085">
        <v>0</v>
      </c>
      <c r="T25" s="1085">
        <v>0</v>
      </c>
      <c r="U25" s="1085">
        <v>0</v>
      </c>
      <c r="V25" s="1085">
        <v>0</v>
      </c>
      <c r="W25" s="1085">
        <v>0</v>
      </c>
      <c r="X25" s="1085">
        <v>0</v>
      </c>
      <c r="Y25" s="1085">
        <v>0</v>
      </c>
      <c r="Z25" s="1085">
        <v>0</v>
      </c>
      <c r="AA25" s="1085">
        <v>0</v>
      </c>
      <c r="AB25" s="1085">
        <v>0</v>
      </c>
      <c r="AC25" s="1085">
        <v>0</v>
      </c>
      <c r="AD25" s="1085">
        <v>0</v>
      </c>
      <c r="AE25" s="1085">
        <v>0</v>
      </c>
      <c r="AF25" s="1085">
        <v>0</v>
      </c>
      <c r="AG25" s="1085">
        <v>0</v>
      </c>
      <c r="AH25" s="1085">
        <v>0</v>
      </c>
      <c r="AI25" s="1085">
        <v>0</v>
      </c>
      <c r="AJ25" s="1085">
        <v>0</v>
      </c>
      <c r="AK25" s="1085">
        <v>0</v>
      </c>
      <c r="AL25" s="1085">
        <v>0</v>
      </c>
      <c r="AM25" s="1085">
        <v>0</v>
      </c>
      <c r="AN25" s="1085">
        <v>0</v>
      </c>
      <c r="AO25" s="1085">
        <v>0</v>
      </c>
      <c r="AP25" s="1085">
        <v>0</v>
      </c>
      <c r="AQ25" s="1085">
        <v>0</v>
      </c>
      <c r="AR25" s="1085">
        <v>0</v>
      </c>
      <c r="AS25" s="1085">
        <v>0</v>
      </c>
      <c r="AT25" s="1085">
        <v>0</v>
      </c>
      <c r="AU25" s="1085">
        <v>0</v>
      </c>
      <c r="AV25" s="1085">
        <v>0</v>
      </c>
      <c r="AW25" s="1085">
        <v>0</v>
      </c>
      <c r="AX25" s="1085">
        <v>0</v>
      </c>
      <c r="AY25" s="1085">
        <v>0</v>
      </c>
      <c r="AZ25" s="1085">
        <v>0</v>
      </c>
      <c r="BA25" s="1085">
        <v>0</v>
      </c>
      <c r="BB25" s="1085">
        <v>0</v>
      </c>
      <c r="BC25" s="1085">
        <v>0</v>
      </c>
      <c r="BD25" s="1085">
        <v>0</v>
      </c>
      <c r="BE25" s="1085">
        <v>0</v>
      </c>
      <c r="BF25" s="1085">
        <v>0</v>
      </c>
      <c r="BG25" s="1085">
        <v>0</v>
      </c>
      <c r="BH25" s="1085">
        <v>0</v>
      </c>
      <c r="BI25" s="1085">
        <v>0</v>
      </c>
      <c r="BJ25" s="1085">
        <v>0</v>
      </c>
      <c r="BK25" s="1085">
        <v>0</v>
      </c>
      <c r="BL25" s="1085">
        <v>0</v>
      </c>
      <c r="BM25" s="1085">
        <v>0</v>
      </c>
      <c r="BN25" s="1085">
        <v>0</v>
      </c>
      <c r="BO25" s="1085">
        <v>0</v>
      </c>
      <c r="BP25" s="1085">
        <v>0</v>
      </c>
      <c r="BQ25" s="1085">
        <v>0</v>
      </c>
      <c r="BR25" s="1085">
        <v>0</v>
      </c>
      <c r="BS25" s="1085">
        <v>0</v>
      </c>
      <c r="BT25" s="1085">
        <v>0</v>
      </c>
      <c r="BU25" s="1085">
        <v>0</v>
      </c>
      <c r="BV25" s="1085">
        <v>0</v>
      </c>
      <c r="BW25" s="1085">
        <v>0</v>
      </c>
      <c r="BX25" s="1085">
        <v>0</v>
      </c>
      <c r="BY25" s="1085">
        <v>0</v>
      </c>
      <c r="BZ25" s="1085">
        <v>0</v>
      </c>
      <c r="CA25" s="1085">
        <v>0</v>
      </c>
      <c r="CB25" s="1085">
        <v>0</v>
      </c>
      <c r="CC25" s="1085">
        <v>0</v>
      </c>
      <c r="CD25" s="1085">
        <v>0</v>
      </c>
      <c r="CE25" s="1085">
        <v>0</v>
      </c>
      <c r="CF25" s="1085">
        <v>0</v>
      </c>
      <c r="CG25" s="1085">
        <v>0</v>
      </c>
      <c r="CH25" s="1085">
        <v>39705.900692000003</v>
      </c>
      <c r="CI25" s="1085">
        <v>0</v>
      </c>
      <c r="CJ25" s="1085">
        <v>0</v>
      </c>
      <c r="CK25" s="1085">
        <v>0</v>
      </c>
      <c r="CL25" s="1085">
        <v>0</v>
      </c>
      <c r="CM25" s="1085">
        <v>0</v>
      </c>
      <c r="CN25" s="1085">
        <v>0</v>
      </c>
      <c r="CO25" s="1085">
        <v>0</v>
      </c>
      <c r="CP25" s="1085">
        <v>0</v>
      </c>
      <c r="CQ25" s="1085">
        <v>0</v>
      </c>
      <c r="CR25" s="1085">
        <v>0</v>
      </c>
      <c r="CS25" s="1085">
        <v>0</v>
      </c>
      <c r="CT25" s="1085">
        <v>0</v>
      </c>
      <c r="CU25" s="1085">
        <v>0</v>
      </c>
      <c r="CV25" s="1085">
        <v>0</v>
      </c>
      <c r="CW25" s="1085">
        <v>0</v>
      </c>
      <c r="CX25" s="1085">
        <v>0</v>
      </c>
      <c r="CY25" s="1085">
        <v>0</v>
      </c>
      <c r="CZ25" s="1085">
        <v>0</v>
      </c>
      <c r="DA25" s="1085">
        <v>0</v>
      </c>
      <c r="DB25" s="1085">
        <v>0</v>
      </c>
      <c r="DC25" s="1085">
        <v>0</v>
      </c>
      <c r="DD25" s="1085">
        <v>0</v>
      </c>
      <c r="DE25" s="1085">
        <v>0</v>
      </c>
      <c r="DF25" s="1085">
        <v>0</v>
      </c>
      <c r="DG25" s="1085">
        <v>0</v>
      </c>
      <c r="DH25" s="1085">
        <v>0</v>
      </c>
      <c r="DI25" s="1085">
        <v>0</v>
      </c>
      <c r="DJ25" s="1085">
        <v>0</v>
      </c>
      <c r="DK25" s="1085">
        <v>0</v>
      </c>
      <c r="DL25" s="1085">
        <v>0</v>
      </c>
      <c r="DM25" s="1085">
        <v>0</v>
      </c>
      <c r="DN25" s="1085">
        <v>0</v>
      </c>
      <c r="DO25" s="1085">
        <v>0</v>
      </c>
      <c r="DP25" s="1085">
        <v>0</v>
      </c>
      <c r="DQ25" s="1085">
        <v>0</v>
      </c>
      <c r="DR25" s="1085">
        <v>0</v>
      </c>
      <c r="DS25" s="1085">
        <v>0</v>
      </c>
      <c r="DT25" s="1085">
        <v>0</v>
      </c>
      <c r="DU25" s="1085">
        <v>0</v>
      </c>
      <c r="DV25" s="1085">
        <v>0</v>
      </c>
      <c r="DW25" s="1085">
        <v>0</v>
      </c>
      <c r="DX25" s="1085">
        <v>0</v>
      </c>
      <c r="DY25" s="1085">
        <v>0</v>
      </c>
      <c r="DZ25" s="1085">
        <v>0</v>
      </c>
      <c r="EA25" s="1085">
        <v>0</v>
      </c>
      <c r="EB25" s="1085">
        <v>0</v>
      </c>
      <c r="EC25" s="1085">
        <v>0</v>
      </c>
      <c r="ED25" s="1085">
        <v>0</v>
      </c>
      <c r="EE25" s="1085">
        <v>0</v>
      </c>
      <c r="EF25" s="1085">
        <v>0</v>
      </c>
      <c r="EG25" s="1085">
        <v>0</v>
      </c>
      <c r="EH25" s="1085">
        <v>0</v>
      </c>
      <c r="EI25" s="1085">
        <v>0</v>
      </c>
      <c r="EJ25" s="1085">
        <v>0</v>
      </c>
      <c r="EK25" s="1085">
        <v>0</v>
      </c>
      <c r="EL25" s="1085">
        <v>0</v>
      </c>
      <c r="EM25" s="1085">
        <v>0</v>
      </c>
      <c r="EN25" s="1085">
        <v>0</v>
      </c>
      <c r="EO25" s="1085">
        <v>0</v>
      </c>
      <c r="EP25" s="1085">
        <v>0</v>
      </c>
      <c r="EQ25" s="1085">
        <v>0</v>
      </c>
      <c r="ER25" s="1085">
        <v>0</v>
      </c>
      <c r="ES25" s="1085">
        <v>0</v>
      </c>
      <c r="ET25" s="1085">
        <v>0</v>
      </c>
      <c r="EU25" s="1085">
        <v>0</v>
      </c>
      <c r="EV25" s="1085">
        <v>0</v>
      </c>
      <c r="EW25" s="1085">
        <v>0</v>
      </c>
      <c r="EX25" s="1085">
        <v>0</v>
      </c>
      <c r="EY25" s="1085">
        <v>0</v>
      </c>
      <c r="EZ25" s="1085">
        <v>0</v>
      </c>
      <c r="FA25" s="1085">
        <v>0</v>
      </c>
      <c r="FB25" s="1085">
        <v>0</v>
      </c>
      <c r="FC25" s="1085">
        <v>0</v>
      </c>
      <c r="FD25" s="1085">
        <v>0</v>
      </c>
    </row>
    <row r="26" spans="1:160" ht="15.75">
      <c r="A26" s="1145" t="s">
        <v>869</v>
      </c>
      <c r="B26" s="1085">
        <v>3704.7</v>
      </c>
      <c r="C26" s="1085">
        <v>3793.2</v>
      </c>
      <c r="D26" s="1085">
        <v>3719.7</v>
      </c>
      <c r="E26" s="1085">
        <v>3763.9</v>
      </c>
      <c r="F26" s="1085">
        <v>3763.4</v>
      </c>
      <c r="G26" s="1085">
        <v>3929.1</v>
      </c>
      <c r="H26" s="1085">
        <v>3837.8</v>
      </c>
      <c r="I26" s="1085">
        <v>3941.9</v>
      </c>
      <c r="J26" s="1085">
        <v>3941.4</v>
      </c>
      <c r="K26" s="1085">
        <v>3940.5</v>
      </c>
      <c r="L26" s="1085">
        <v>4651.3999999999996</v>
      </c>
      <c r="M26" s="1085">
        <v>3939.2</v>
      </c>
      <c r="N26" s="1085">
        <v>1128</v>
      </c>
      <c r="O26" s="1085">
        <v>3963.7</v>
      </c>
      <c r="P26" s="1085">
        <v>3963.1</v>
      </c>
      <c r="Q26" s="1085">
        <v>3962.5</v>
      </c>
      <c r="R26" s="1085">
        <v>3976.9</v>
      </c>
      <c r="S26" s="1085">
        <v>3976.5</v>
      </c>
      <c r="T26" s="1085">
        <v>3975.1</v>
      </c>
      <c r="U26" s="1085">
        <v>4146.6000000000004</v>
      </c>
      <c r="V26" s="1085">
        <v>4910.3999999999996</v>
      </c>
      <c r="W26" s="1085">
        <v>4893.3</v>
      </c>
      <c r="X26" s="1085">
        <v>28346.7</v>
      </c>
      <c r="Y26" s="1085">
        <v>28000.6</v>
      </c>
      <c r="Z26" s="1085">
        <v>33254.9</v>
      </c>
      <c r="AA26" s="1085">
        <v>34081.5</v>
      </c>
      <c r="AB26" s="1085">
        <v>33742.5</v>
      </c>
      <c r="AC26" s="1085">
        <v>32896.5</v>
      </c>
      <c r="AD26" s="1085">
        <v>32735.9</v>
      </c>
      <c r="AE26" s="1085">
        <v>32779.599999999999</v>
      </c>
      <c r="AF26" s="1085">
        <v>32735.3</v>
      </c>
      <c r="AG26" s="1085">
        <v>32734.1</v>
      </c>
      <c r="AH26" s="1085">
        <v>32733.5</v>
      </c>
      <c r="AI26" s="1085">
        <v>32422.9</v>
      </c>
      <c r="AJ26" s="1085">
        <v>32922.9</v>
      </c>
      <c r="AK26" s="1085">
        <v>32800.9</v>
      </c>
      <c r="AL26" s="1085">
        <v>32758.7</v>
      </c>
      <c r="AM26" s="1085">
        <v>32758</v>
      </c>
      <c r="AN26" s="1085">
        <v>39438.5</v>
      </c>
      <c r="AO26" s="1085">
        <v>39412.300000000003</v>
      </c>
      <c r="AP26" s="1085">
        <v>39447.5</v>
      </c>
      <c r="AQ26" s="1085">
        <v>39412.300000000003</v>
      </c>
      <c r="AR26" s="1085">
        <v>39431.599999999999</v>
      </c>
      <c r="AS26" s="1085">
        <v>55180.7</v>
      </c>
      <c r="AT26" s="1085">
        <v>64213.8</v>
      </c>
      <c r="AU26" s="1085">
        <v>96513</v>
      </c>
      <c r="AV26" s="1085">
        <v>103776.9</v>
      </c>
      <c r="AW26" s="1085">
        <v>109475.8</v>
      </c>
      <c r="AX26" s="1085">
        <v>101361.5</v>
      </c>
      <c r="AY26" s="1085">
        <v>132812.68700000001</v>
      </c>
      <c r="AZ26" s="1085">
        <v>70516.72099999999</v>
      </c>
      <c r="BA26" s="1085">
        <v>135107.68099999998</v>
      </c>
      <c r="BB26" s="1085">
        <v>136410.571</v>
      </c>
      <c r="BC26" s="1085">
        <v>142252.557</v>
      </c>
      <c r="BD26" s="1085">
        <v>153009.86600000001</v>
      </c>
      <c r="BE26" s="1085">
        <v>185091.43700000001</v>
      </c>
      <c r="BF26" s="1085">
        <v>248904.736</v>
      </c>
      <c r="BG26" s="1085">
        <v>269264.83399999997</v>
      </c>
      <c r="BH26" s="1085">
        <v>282087.25799999997</v>
      </c>
      <c r="BI26" s="1085">
        <v>361679.28350000002</v>
      </c>
      <c r="BJ26" s="1085">
        <v>319332.32829748996</v>
      </c>
      <c r="BK26" s="1085">
        <v>270501.31580851995</v>
      </c>
      <c r="BL26" s="1085">
        <v>293055.06352695997</v>
      </c>
      <c r="BM26" s="1085">
        <v>397665.38084901002</v>
      </c>
      <c r="BN26" s="1085">
        <v>425138.36615595</v>
      </c>
      <c r="BO26" s="1085">
        <v>440901.31061712996</v>
      </c>
      <c r="BP26" s="1085">
        <v>468944.13217418996</v>
      </c>
      <c r="BQ26" s="1085">
        <v>533577.4497156</v>
      </c>
      <c r="BR26" s="1085">
        <v>580533.92939781991</v>
      </c>
      <c r="BS26" s="1085">
        <v>542123.70541669999</v>
      </c>
      <c r="BT26" s="1085">
        <v>603201.27872692002</v>
      </c>
      <c r="BU26" s="1085">
        <v>627115.21871677006</v>
      </c>
      <c r="BV26" s="1085">
        <v>694060.96777094016</v>
      </c>
      <c r="BW26" s="1085">
        <v>772216.63033691002</v>
      </c>
      <c r="BX26" s="1085">
        <v>771628.65922858997</v>
      </c>
      <c r="BY26" s="1085">
        <v>708649.05177963001</v>
      </c>
      <c r="BZ26" s="1085">
        <v>724446.94506587007</v>
      </c>
      <c r="CA26" s="1085">
        <v>756560.61475679011</v>
      </c>
      <c r="CB26" s="1085">
        <v>833661.21596341999</v>
      </c>
      <c r="CC26" s="1085">
        <v>823818.19114299002</v>
      </c>
      <c r="CD26" s="1085">
        <v>852128.25687714003</v>
      </c>
      <c r="CE26" s="1085">
        <v>917079.73862672993</v>
      </c>
      <c r="CF26" s="1085">
        <v>964880.67890405015</v>
      </c>
      <c r="CG26" s="1085">
        <v>974245.17384283</v>
      </c>
      <c r="CH26" s="1085">
        <v>914106.05709844991</v>
      </c>
      <c r="CI26" s="1085">
        <v>926824.45237446995</v>
      </c>
      <c r="CJ26" s="1085">
        <v>856988.70764468005</v>
      </c>
      <c r="CK26" s="1085">
        <v>962091.29577906011</v>
      </c>
      <c r="CL26" s="1085">
        <v>969821.23420734995</v>
      </c>
      <c r="CM26" s="1085">
        <v>1000086.7723055601</v>
      </c>
      <c r="CN26" s="1085">
        <v>1107227.26870601</v>
      </c>
      <c r="CO26" s="1085">
        <v>966481.36183578998</v>
      </c>
      <c r="CP26" s="1085">
        <v>974644.07450690004</v>
      </c>
      <c r="CQ26" s="1085">
        <v>1094947.7904052499</v>
      </c>
      <c r="CR26" s="1085">
        <v>1153452.1128499499</v>
      </c>
      <c r="CS26" s="1085">
        <v>1236183.36797096</v>
      </c>
      <c r="CT26" s="1085">
        <v>1229049.6664531101</v>
      </c>
      <c r="CU26" s="1085">
        <v>1251701.3361269499</v>
      </c>
      <c r="CV26" s="1085">
        <v>1358725.7198898301</v>
      </c>
      <c r="CW26" s="1085">
        <v>1471774.8795246298</v>
      </c>
      <c r="CX26" s="1085">
        <v>1496632.90283534</v>
      </c>
      <c r="CY26" s="1085">
        <v>1527086.41497834</v>
      </c>
      <c r="CZ26" s="1085">
        <v>1568810.0235013999</v>
      </c>
      <c r="DA26" s="1085">
        <v>1662079.4031541299</v>
      </c>
      <c r="DB26" s="1085">
        <v>1713066.9291739799</v>
      </c>
      <c r="DC26" s="1085">
        <v>1730069.38325146</v>
      </c>
      <c r="DD26" s="1085">
        <v>1736212.82850968</v>
      </c>
      <c r="DE26" s="1085">
        <v>1652541.12909479</v>
      </c>
      <c r="DF26" s="1085">
        <v>1448129.8867604898</v>
      </c>
      <c r="DG26" s="1085">
        <v>1642597.12569549</v>
      </c>
      <c r="DH26" s="1085">
        <v>2004038.10526945</v>
      </c>
      <c r="DI26" s="1085">
        <v>1860342.5977955102</v>
      </c>
      <c r="DJ26" s="1085">
        <v>1506598.99803462</v>
      </c>
      <c r="DK26" s="1085">
        <v>1644220.355792</v>
      </c>
      <c r="DL26" s="1085">
        <v>1553746.5954503999</v>
      </c>
      <c r="DM26" s="1085">
        <v>1491591.52161162</v>
      </c>
      <c r="DN26" s="1085">
        <v>1499674.0477626298</v>
      </c>
      <c r="DO26" s="1085">
        <v>1656849.7736603501</v>
      </c>
      <c r="DP26" s="1085">
        <v>1580004.2592831999</v>
      </c>
      <c r="DQ26" s="1085">
        <v>1588954.9862380701</v>
      </c>
      <c r="DR26" s="1085">
        <v>1697671.9463584099</v>
      </c>
      <c r="DS26" s="1085">
        <v>1690980.8895866398</v>
      </c>
      <c r="DT26" s="1085">
        <v>1669693.8246222099</v>
      </c>
      <c r="DU26" s="1085">
        <v>1645042.9996809599</v>
      </c>
      <c r="DV26" s="1085">
        <v>1616039.18307552</v>
      </c>
      <c r="DW26" s="1085">
        <v>1515567.4263255401</v>
      </c>
      <c r="DX26" s="1085">
        <v>1539920.8251693898</v>
      </c>
      <c r="DY26" s="1085">
        <v>1523092.4113787101</v>
      </c>
      <c r="DZ26" s="1085">
        <v>1582326.4131498202</v>
      </c>
      <c r="EA26" s="1085">
        <v>1526385.7313793502</v>
      </c>
      <c r="EB26" s="1085">
        <v>1539422.21786819</v>
      </c>
      <c r="EC26" s="1085">
        <v>1658699.1479390301</v>
      </c>
      <c r="ED26" s="1085">
        <v>1591833.0066834299</v>
      </c>
      <c r="EE26" s="1085">
        <v>1502640.4348546199</v>
      </c>
      <c r="EF26" s="1085">
        <v>1318600.1109948601</v>
      </c>
      <c r="EG26" s="1085">
        <v>1244325.2611878698</v>
      </c>
      <c r="EH26" s="1085">
        <v>1269224.3736799299</v>
      </c>
      <c r="EI26" s="1085">
        <v>1268312.1248128202</v>
      </c>
      <c r="EJ26" s="1085">
        <v>1255829.7223356999</v>
      </c>
      <c r="EK26" s="1085">
        <v>1189666.5810617199</v>
      </c>
      <c r="EL26" s="1085">
        <v>1180379.0945142</v>
      </c>
      <c r="EM26" s="1085">
        <v>1205051.79573805</v>
      </c>
      <c r="EN26" s="1085">
        <v>1205721.3579793703</v>
      </c>
      <c r="EO26" s="1085">
        <v>1180336.3783232099</v>
      </c>
      <c r="EP26" s="1085">
        <v>1153538.9949231299</v>
      </c>
      <c r="EQ26" s="1085">
        <v>1183239.3548914599</v>
      </c>
      <c r="ER26" s="1085">
        <v>1201461.3403681801</v>
      </c>
      <c r="ES26" s="1085">
        <v>1129001.2293833399</v>
      </c>
      <c r="ET26" s="1085">
        <v>1149039.69942637</v>
      </c>
      <c r="EU26" s="1085">
        <v>1152982.5413794301</v>
      </c>
      <c r="EV26" s="1085">
        <v>1152515.3078765101</v>
      </c>
      <c r="EW26" s="1085">
        <v>1214819.0895986799</v>
      </c>
      <c r="EX26" s="1085">
        <v>1240269.9038638303</v>
      </c>
      <c r="EY26" s="1085">
        <v>1245803.05242448</v>
      </c>
      <c r="EZ26" s="1085">
        <v>1212476.3448097301</v>
      </c>
      <c r="FA26" s="1085">
        <v>1305684.21604052</v>
      </c>
      <c r="FB26" s="1085">
        <v>1392540.49501922</v>
      </c>
      <c r="FC26" s="1085">
        <v>1371964.97972201</v>
      </c>
      <c r="FD26" s="1085">
        <v>1492501.9531092299</v>
      </c>
    </row>
    <row r="27" spans="1:160" ht="15.75">
      <c r="A27" s="1145" t="s">
        <v>870</v>
      </c>
      <c r="B27" s="1085">
        <v>5304.3</v>
      </c>
      <c r="C27" s="1085">
        <v>5888.8</v>
      </c>
      <c r="D27" s="1085">
        <v>5362.3</v>
      </c>
      <c r="E27" s="1085">
        <v>5367.2</v>
      </c>
      <c r="F27" s="1085">
        <v>5492.8</v>
      </c>
      <c r="G27" s="1085">
        <v>2907</v>
      </c>
      <c r="H27" s="1085">
        <v>3786.2</v>
      </c>
      <c r="I27" s="1085">
        <v>14168.1</v>
      </c>
      <c r="J27" s="1085">
        <v>4138.3</v>
      </c>
      <c r="K27" s="1085">
        <v>5804.1</v>
      </c>
      <c r="L27" s="1085">
        <v>5818</v>
      </c>
      <c r="M27" s="1085">
        <v>6373.3</v>
      </c>
      <c r="N27" s="1085">
        <v>6164.7</v>
      </c>
      <c r="O27" s="1085">
        <v>6417.2</v>
      </c>
      <c r="P27" s="1085">
        <v>7172.3</v>
      </c>
      <c r="Q27" s="1085">
        <v>3310</v>
      </c>
      <c r="R27" s="1085">
        <v>2321.3000000000002</v>
      </c>
      <c r="S27" s="1085">
        <v>7197.7</v>
      </c>
      <c r="T27" s="1085">
        <v>6065.6</v>
      </c>
      <c r="U27" s="1085">
        <v>7500.9</v>
      </c>
      <c r="V27" s="1085">
        <v>6971.9</v>
      </c>
      <c r="W27" s="1085">
        <v>3094.5</v>
      </c>
      <c r="X27" s="1085">
        <v>14178.3</v>
      </c>
      <c r="Y27" s="1085">
        <v>7325</v>
      </c>
      <c r="Z27" s="1085">
        <v>6834.1</v>
      </c>
      <c r="AA27" s="1085">
        <v>6662.9</v>
      </c>
      <c r="AB27" s="1085">
        <v>2305.1</v>
      </c>
      <c r="AC27" s="1085">
        <v>2403.1</v>
      </c>
      <c r="AD27" s="1085">
        <v>5711.4</v>
      </c>
      <c r="AE27" s="1085">
        <v>4139.2</v>
      </c>
      <c r="AF27" s="1085">
        <v>2249.1</v>
      </c>
      <c r="AG27" s="1085">
        <v>4261.8999999999996</v>
      </c>
      <c r="AH27" s="1085">
        <v>5309</v>
      </c>
      <c r="AI27" s="1085">
        <v>4348.8</v>
      </c>
      <c r="AJ27" s="1085">
        <v>4978.3999999999996</v>
      </c>
      <c r="AK27" s="1085">
        <v>4138.8999999999996</v>
      </c>
      <c r="AL27" s="1085">
        <v>3890.2</v>
      </c>
      <c r="AM27" s="1085">
        <v>3846.1</v>
      </c>
      <c r="AN27" s="1085">
        <v>4254.3999999999996</v>
      </c>
      <c r="AO27" s="1085">
        <v>5079.8</v>
      </c>
      <c r="AP27" s="1085">
        <v>6622.1</v>
      </c>
      <c r="AQ27" s="1085">
        <v>4431.2</v>
      </c>
      <c r="AR27" s="1085">
        <v>6475.2</v>
      </c>
      <c r="AS27" s="1085">
        <v>5509.6</v>
      </c>
      <c r="AT27" s="1085">
        <v>6723.3</v>
      </c>
      <c r="AU27" s="1085">
        <v>13723.5</v>
      </c>
      <c r="AV27" s="1085">
        <v>16237.7</v>
      </c>
      <c r="AW27" s="1085">
        <v>11933.8</v>
      </c>
      <c r="AX27" s="1085">
        <v>17563</v>
      </c>
      <c r="AY27" s="1085">
        <v>10031.25</v>
      </c>
      <c r="AZ27" s="1085">
        <v>2261.1419999999998</v>
      </c>
      <c r="BA27" s="1085">
        <v>11622.267</v>
      </c>
      <c r="BB27" s="1085">
        <v>13899.709000000001</v>
      </c>
      <c r="BC27" s="1085">
        <v>16724.793000000001</v>
      </c>
      <c r="BD27" s="1085">
        <v>8367.3829999999998</v>
      </c>
      <c r="BE27" s="1085">
        <v>6473.3950000000004</v>
      </c>
      <c r="BF27" s="1085">
        <v>14444.418</v>
      </c>
      <c r="BG27" s="1085">
        <v>17309.272000000001</v>
      </c>
      <c r="BH27" s="1085">
        <v>13203.266</v>
      </c>
      <c r="BI27" s="1085">
        <v>14275.579900000001</v>
      </c>
      <c r="BJ27" s="1085">
        <v>20841.254601640001</v>
      </c>
      <c r="BK27" s="1085">
        <v>8918.9336309599985</v>
      </c>
      <c r="BL27" s="1085">
        <v>7071.0859445100004</v>
      </c>
      <c r="BM27" s="1085">
        <v>8648.2971116099998</v>
      </c>
      <c r="BN27" s="1085">
        <v>6931.8984780500004</v>
      </c>
      <c r="BO27" s="1085">
        <v>9918.6498648899997</v>
      </c>
      <c r="BP27" s="1085">
        <v>5913.7580519700005</v>
      </c>
      <c r="BQ27" s="1085">
        <v>6360.9259906000007</v>
      </c>
      <c r="BR27" s="1085">
        <v>7291.52951373</v>
      </c>
      <c r="BS27" s="1085">
        <v>16541.622819050001</v>
      </c>
      <c r="BT27" s="1085">
        <v>17402.866865749998</v>
      </c>
      <c r="BU27" s="1085">
        <v>9487.8313841399995</v>
      </c>
      <c r="BV27" s="1085">
        <v>2071.8720158000001</v>
      </c>
      <c r="BW27" s="1085">
        <v>2978.72505581</v>
      </c>
      <c r="BX27" s="1085">
        <v>2364.09581815</v>
      </c>
      <c r="BY27" s="1085">
        <v>4390.0423545499998</v>
      </c>
      <c r="BZ27" s="1085">
        <v>2901.3734491700002</v>
      </c>
      <c r="CA27" s="1085">
        <v>6978.5816514600001</v>
      </c>
      <c r="CB27" s="1085">
        <v>10863.075613090001</v>
      </c>
      <c r="CC27" s="1085">
        <v>7408.9000124700005</v>
      </c>
      <c r="CD27" s="1085">
        <v>11340.223510110001</v>
      </c>
      <c r="CE27" s="1085">
        <v>11376.945723889999</v>
      </c>
      <c r="CF27" s="1085">
        <v>10651.20550559</v>
      </c>
      <c r="CG27" s="1085">
        <v>10259.59802854</v>
      </c>
      <c r="CH27" s="1085">
        <v>14011.917777409999</v>
      </c>
      <c r="CI27" s="1085">
        <v>16936.004411670001</v>
      </c>
      <c r="CJ27" s="1085">
        <v>11085.359124969998</v>
      </c>
      <c r="CK27" s="1085">
        <v>13080.374871419999</v>
      </c>
      <c r="CL27" s="1085">
        <v>15472.80737011</v>
      </c>
      <c r="CM27" s="1085">
        <v>15957.92726961</v>
      </c>
      <c r="CN27" s="1085">
        <v>19202.853349470002</v>
      </c>
      <c r="CO27" s="1085">
        <v>21924.203901159999</v>
      </c>
      <c r="CP27" s="1085">
        <v>14291.27683422</v>
      </c>
      <c r="CQ27" s="1085">
        <v>5369.7032219499997</v>
      </c>
      <c r="CR27" s="1085">
        <v>12421.036596919999</v>
      </c>
      <c r="CS27" s="1085">
        <v>12713.344792110001</v>
      </c>
      <c r="CT27" s="1085">
        <v>12186.229372959999</v>
      </c>
      <c r="CU27" s="1085">
        <v>10232.227867469999</v>
      </c>
      <c r="CV27" s="1085">
        <v>11861.905745760001</v>
      </c>
      <c r="CW27" s="1085">
        <v>4648.0973267399995</v>
      </c>
      <c r="CX27" s="1085">
        <v>4380.2373453599994</v>
      </c>
      <c r="CY27" s="1085">
        <v>12505.040267259999</v>
      </c>
      <c r="CZ27" s="1085">
        <v>10805.334052709999</v>
      </c>
      <c r="DA27" s="1085">
        <v>9876.7219288400011</v>
      </c>
      <c r="DB27" s="1085">
        <v>4582.3961333799998</v>
      </c>
      <c r="DC27" s="1085">
        <v>5150.7782974300007</v>
      </c>
      <c r="DD27" s="1085">
        <v>5659.75678143</v>
      </c>
      <c r="DE27" s="1085">
        <v>4569.7026001800004</v>
      </c>
      <c r="DF27" s="1085">
        <v>4495.3917346300004</v>
      </c>
      <c r="DG27" s="1085">
        <v>4793.75247107</v>
      </c>
      <c r="DH27" s="1085">
        <v>5129.2885753700002</v>
      </c>
      <c r="DI27" s="1085">
        <v>4654.3045726299997</v>
      </c>
      <c r="DJ27" s="1085">
        <v>4433.0783689700002</v>
      </c>
      <c r="DK27" s="1085">
        <v>4976.2435463800002</v>
      </c>
      <c r="DL27" s="1085">
        <v>18048.225713310003</v>
      </c>
      <c r="DM27" s="1085">
        <v>17094.60567352</v>
      </c>
      <c r="DN27" s="1085">
        <v>14880.665675940001</v>
      </c>
      <c r="DO27" s="1085">
        <v>13360.723225870001</v>
      </c>
      <c r="DP27" s="1085">
        <v>13248.907662459998</v>
      </c>
      <c r="DQ27" s="1085">
        <v>13180.925949299999</v>
      </c>
      <c r="DR27" s="1085">
        <v>6509.5936398999993</v>
      </c>
      <c r="DS27" s="1085">
        <v>9390.5323624100001</v>
      </c>
      <c r="DT27" s="1085">
        <v>21514.386897380002</v>
      </c>
      <c r="DU27" s="1085">
        <v>6537.0660054</v>
      </c>
      <c r="DV27" s="1085">
        <v>2833.2033215599999</v>
      </c>
      <c r="DW27" s="1085">
        <v>2215.56966633</v>
      </c>
      <c r="DX27" s="1085">
        <v>2901.3825595300004</v>
      </c>
      <c r="DY27" s="1085">
        <v>1217.76596705</v>
      </c>
      <c r="DZ27" s="1085">
        <v>866.29444319000004</v>
      </c>
      <c r="EA27" s="1085">
        <v>867.85522117999994</v>
      </c>
      <c r="EB27" s="1085">
        <v>1731.28374508</v>
      </c>
      <c r="EC27" s="1085">
        <v>920.43515351999997</v>
      </c>
      <c r="ED27" s="1085">
        <v>923.96049239000001</v>
      </c>
      <c r="EE27" s="1085">
        <v>1577.6663225699999</v>
      </c>
      <c r="EF27" s="1085">
        <v>959.35540763999995</v>
      </c>
      <c r="EG27" s="1085">
        <v>929.20395226999995</v>
      </c>
      <c r="EH27" s="1085">
        <v>946.04525653999997</v>
      </c>
      <c r="EI27" s="1085">
        <v>1425.3447516599999</v>
      </c>
      <c r="EJ27" s="1085">
        <v>1144.5136536300001</v>
      </c>
      <c r="EK27" s="1085">
        <v>2556.18915702</v>
      </c>
      <c r="EL27" s="1085">
        <v>2626.0483496799998</v>
      </c>
      <c r="EM27" s="1085">
        <v>2618.4436719299997</v>
      </c>
      <c r="EN27" s="1085">
        <v>2428.4431577800001</v>
      </c>
      <c r="EO27" s="1085">
        <v>2468.6072920300003</v>
      </c>
      <c r="EP27" s="1085">
        <v>664.29186669000001</v>
      </c>
      <c r="EQ27" s="1085">
        <v>666.84961012999997</v>
      </c>
      <c r="ER27" s="1085">
        <v>1514.9846873399999</v>
      </c>
      <c r="ES27" s="1085">
        <v>1614.8584409100001</v>
      </c>
      <c r="ET27" s="1085">
        <v>1634.0583734200002</v>
      </c>
      <c r="EU27" s="1085">
        <v>2574.5669906200001</v>
      </c>
      <c r="EV27" s="1085">
        <v>4713.7172456000008</v>
      </c>
      <c r="EW27" s="1085">
        <v>3069.1870738499997</v>
      </c>
      <c r="EX27" s="1085">
        <v>2488.5867871599999</v>
      </c>
      <c r="EY27" s="1085">
        <v>4287.9633303800001</v>
      </c>
      <c r="EZ27" s="1085">
        <v>6417.61502974</v>
      </c>
      <c r="FA27" s="1085">
        <v>5624.1703611800003</v>
      </c>
      <c r="FB27" s="1085">
        <v>8722.5761324300001</v>
      </c>
      <c r="FC27" s="1085">
        <v>10321.4069402</v>
      </c>
      <c r="FD27" s="1085">
        <v>10338.17622841</v>
      </c>
    </row>
    <row r="28" spans="1:160" ht="15.75">
      <c r="A28" s="1145" t="s">
        <v>871</v>
      </c>
      <c r="B28" s="1085"/>
      <c r="C28" s="1085"/>
      <c r="D28" s="1085"/>
      <c r="E28" s="1085"/>
      <c r="F28" s="1085"/>
      <c r="G28" s="1085"/>
      <c r="H28" s="1085"/>
      <c r="I28" s="1085">
        <v>0</v>
      </c>
      <c r="J28" s="1085">
        <v>0</v>
      </c>
      <c r="K28" s="1085">
        <v>0</v>
      </c>
      <c r="L28" s="1085">
        <v>0</v>
      </c>
      <c r="M28" s="1085">
        <v>0</v>
      </c>
      <c r="N28" s="1085">
        <v>0</v>
      </c>
      <c r="O28" s="1085">
        <v>0</v>
      </c>
      <c r="P28" s="1085">
        <v>0</v>
      </c>
      <c r="Q28" s="1085">
        <v>0</v>
      </c>
      <c r="R28" s="1085">
        <v>0</v>
      </c>
      <c r="S28" s="1085">
        <v>0</v>
      </c>
      <c r="T28" s="1085">
        <v>0</v>
      </c>
      <c r="U28" s="1085">
        <v>0</v>
      </c>
      <c r="V28" s="1085">
        <v>0</v>
      </c>
      <c r="W28" s="1085">
        <v>0</v>
      </c>
      <c r="X28" s="1085">
        <v>0</v>
      </c>
      <c r="Y28" s="1085"/>
      <c r="Z28" s="1085">
        <v>0</v>
      </c>
      <c r="AA28" s="1085">
        <v>0</v>
      </c>
      <c r="AB28" s="1085">
        <v>0</v>
      </c>
      <c r="AC28" s="1085">
        <v>0</v>
      </c>
      <c r="AD28" s="1085">
        <v>0</v>
      </c>
      <c r="AE28" s="1085">
        <v>0</v>
      </c>
      <c r="AF28" s="1085">
        <v>0</v>
      </c>
      <c r="AG28" s="1085">
        <v>0</v>
      </c>
      <c r="AH28" s="1085">
        <v>0</v>
      </c>
      <c r="AI28" s="1085">
        <v>0</v>
      </c>
      <c r="AJ28" s="1085">
        <v>0</v>
      </c>
      <c r="AK28" s="1085">
        <v>0</v>
      </c>
      <c r="AL28" s="1085">
        <v>0</v>
      </c>
      <c r="AM28" s="1085">
        <v>0</v>
      </c>
      <c r="AN28" s="1085">
        <v>0</v>
      </c>
      <c r="AO28" s="1085">
        <v>0</v>
      </c>
      <c r="AP28" s="1085">
        <v>0</v>
      </c>
      <c r="AQ28" s="1085">
        <v>0</v>
      </c>
      <c r="AR28" s="1085">
        <v>0</v>
      </c>
      <c r="AS28" s="1085">
        <v>0</v>
      </c>
      <c r="AT28" s="1085">
        <v>0</v>
      </c>
      <c r="AU28" s="1085">
        <v>0</v>
      </c>
      <c r="AV28" s="1085">
        <v>0</v>
      </c>
      <c r="AW28" s="1085">
        <v>0</v>
      </c>
      <c r="AX28" s="1085">
        <v>0</v>
      </c>
      <c r="AY28" s="1085"/>
      <c r="AZ28" s="1085"/>
      <c r="BA28" s="1085"/>
      <c r="BB28" s="1085"/>
      <c r="BC28" s="1085"/>
      <c r="BD28" s="1085"/>
      <c r="BE28" s="1085"/>
      <c r="BF28" s="1085"/>
      <c r="BG28" s="1085"/>
      <c r="BH28" s="1085"/>
      <c r="BI28" s="1085"/>
      <c r="BJ28" s="1085"/>
      <c r="BK28" s="1085"/>
      <c r="BL28" s="1085"/>
      <c r="BM28" s="1085"/>
      <c r="BN28" s="1085"/>
      <c r="BO28" s="1085"/>
      <c r="BP28" s="1085"/>
      <c r="BQ28" s="1085"/>
      <c r="BR28" s="1085"/>
      <c r="BS28" s="1085"/>
      <c r="BT28" s="1085"/>
      <c r="BU28" s="1085"/>
      <c r="BV28" s="1085"/>
      <c r="BW28" s="1085">
        <v>0</v>
      </c>
      <c r="BX28" s="1085">
        <v>0</v>
      </c>
      <c r="BY28" s="1085">
        <v>0</v>
      </c>
      <c r="BZ28" s="1085">
        <v>0</v>
      </c>
      <c r="CA28" s="1085">
        <v>0</v>
      </c>
      <c r="CB28" s="1085">
        <v>0</v>
      </c>
      <c r="CC28" s="1085">
        <v>0</v>
      </c>
      <c r="CD28" s="1085">
        <v>0</v>
      </c>
      <c r="CE28" s="1085">
        <v>0</v>
      </c>
      <c r="CF28" s="1085">
        <v>0</v>
      </c>
      <c r="CG28" s="1085">
        <v>0</v>
      </c>
      <c r="CH28" s="1085">
        <v>0</v>
      </c>
      <c r="CI28" s="1085">
        <v>0</v>
      </c>
      <c r="CJ28" s="1085">
        <v>0</v>
      </c>
      <c r="CK28" s="1085">
        <v>0</v>
      </c>
      <c r="CL28" s="1085">
        <v>0</v>
      </c>
      <c r="CM28" s="1085">
        <v>0</v>
      </c>
      <c r="CN28" s="1085">
        <v>0</v>
      </c>
      <c r="CO28" s="1085">
        <v>0</v>
      </c>
      <c r="CP28" s="1085">
        <v>0</v>
      </c>
      <c r="CQ28" s="1085">
        <v>0</v>
      </c>
      <c r="CR28" s="1085">
        <v>0</v>
      </c>
      <c r="CS28" s="1085">
        <v>0</v>
      </c>
      <c r="CT28" s="1085">
        <v>0</v>
      </c>
      <c r="CU28" s="1085">
        <v>0</v>
      </c>
      <c r="CV28" s="1085">
        <v>0</v>
      </c>
      <c r="CW28" s="1085">
        <v>0</v>
      </c>
      <c r="CX28" s="1085">
        <v>0</v>
      </c>
      <c r="CY28" s="1085">
        <v>0</v>
      </c>
      <c r="CZ28" s="1085">
        <v>0</v>
      </c>
      <c r="DA28" s="1085">
        <v>0</v>
      </c>
      <c r="DB28" s="1085">
        <v>0</v>
      </c>
      <c r="DC28" s="1085">
        <v>0</v>
      </c>
      <c r="DD28" s="1085">
        <v>0</v>
      </c>
      <c r="DE28" s="1085">
        <v>0</v>
      </c>
      <c r="DF28" s="1085">
        <v>0</v>
      </c>
      <c r="DG28" s="1085">
        <v>0</v>
      </c>
      <c r="DH28" s="1085">
        <v>0</v>
      </c>
      <c r="DI28" s="1085">
        <v>0</v>
      </c>
      <c r="DJ28" s="1085">
        <v>0</v>
      </c>
      <c r="DK28" s="1085">
        <v>0</v>
      </c>
      <c r="DL28" s="1085">
        <v>0</v>
      </c>
      <c r="DM28" s="1085">
        <v>0</v>
      </c>
      <c r="DN28" s="1085">
        <v>0</v>
      </c>
      <c r="DO28" s="1085">
        <v>0</v>
      </c>
      <c r="DP28" s="1085">
        <v>0</v>
      </c>
      <c r="DQ28" s="1085">
        <v>0</v>
      </c>
      <c r="DR28" s="1085">
        <v>0</v>
      </c>
      <c r="DS28" s="1085">
        <v>0</v>
      </c>
      <c r="DT28" s="1085">
        <v>0</v>
      </c>
      <c r="DU28" s="1085">
        <v>0</v>
      </c>
      <c r="DV28" s="1085">
        <v>0</v>
      </c>
      <c r="DW28" s="1085">
        <v>0</v>
      </c>
      <c r="DX28" s="1085">
        <v>0</v>
      </c>
      <c r="DY28" s="1085">
        <v>0</v>
      </c>
      <c r="DZ28" s="1085">
        <v>0</v>
      </c>
      <c r="EA28" s="1085">
        <v>0</v>
      </c>
      <c r="EB28" s="1085">
        <v>0</v>
      </c>
      <c r="EC28" s="1085">
        <v>0</v>
      </c>
      <c r="ED28" s="1085">
        <v>0</v>
      </c>
      <c r="EE28" s="1085">
        <v>0</v>
      </c>
      <c r="EF28" s="1085">
        <v>0</v>
      </c>
      <c r="EG28" s="1085">
        <v>0</v>
      </c>
      <c r="EH28" s="1085">
        <v>0</v>
      </c>
      <c r="EI28" s="1085">
        <v>0</v>
      </c>
      <c r="EJ28" s="1085">
        <v>0</v>
      </c>
      <c r="EK28" s="1085">
        <v>0</v>
      </c>
      <c r="EL28" s="1085">
        <v>0</v>
      </c>
      <c r="EM28" s="1085">
        <v>0</v>
      </c>
      <c r="EN28" s="1085">
        <v>0</v>
      </c>
      <c r="EO28" s="1085">
        <v>0</v>
      </c>
      <c r="EP28" s="1085">
        <v>0</v>
      </c>
      <c r="EQ28" s="1085">
        <v>0</v>
      </c>
      <c r="ER28" s="1085">
        <v>0</v>
      </c>
      <c r="ES28" s="1085">
        <v>0</v>
      </c>
      <c r="ET28" s="1085">
        <v>0</v>
      </c>
      <c r="EU28" s="1085">
        <v>0</v>
      </c>
      <c r="EV28" s="1085">
        <v>0</v>
      </c>
      <c r="EW28" s="1085">
        <v>0</v>
      </c>
      <c r="EX28" s="1085">
        <v>0</v>
      </c>
      <c r="EY28" s="1085">
        <v>0</v>
      </c>
      <c r="EZ28" s="1085">
        <v>0</v>
      </c>
      <c r="FA28" s="1085">
        <v>0</v>
      </c>
      <c r="FB28" s="1085">
        <v>0</v>
      </c>
      <c r="FC28" s="1085">
        <v>0</v>
      </c>
      <c r="FD28" s="1085">
        <v>0</v>
      </c>
    </row>
    <row r="29" spans="1:160" ht="15.75">
      <c r="A29" s="1149"/>
      <c r="B29" s="1085"/>
      <c r="C29" s="1085"/>
      <c r="D29" s="1085"/>
      <c r="E29" s="1085"/>
      <c r="F29" s="1085"/>
      <c r="G29" s="1085"/>
      <c r="H29" s="1085"/>
      <c r="I29" s="1085"/>
      <c r="J29" s="1085"/>
      <c r="K29" s="1085"/>
      <c r="L29" s="1085"/>
      <c r="M29" s="1085"/>
      <c r="N29" s="1085"/>
      <c r="O29" s="1085"/>
      <c r="P29" s="1085"/>
      <c r="Q29" s="1085"/>
      <c r="R29" s="1085"/>
      <c r="S29" s="1085"/>
      <c r="T29" s="1085"/>
      <c r="U29" s="1085"/>
      <c r="V29" s="1085"/>
      <c r="W29" s="1085"/>
      <c r="X29" s="1085"/>
      <c r="Y29" s="1085"/>
      <c r="Z29" s="1085"/>
      <c r="AA29" s="1085"/>
      <c r="AB29" s="1085"/>
      <c r="AC29" s="1085"/>
      <c r="AD29" s="1085"/>
      <c r="AE29" s="1085"/>
      <c r="AF29" s="1085"/>
      <c r="AG29" s="1085"/>
      <c r="AH29" s="1085"/>
      <c r="AI29" s="1085"/>
      <c r="AJ29" s="1085"/>
      <c r="AK29" s="1085"/>
      <c r="AL29" s="1085"/>
      <c r="AM29" s="1085"/>
      <c r="AN29" s="1085"/>
      <c r="AO29" s="1085"/>
      <c r="AP29" s="1085"/>
      <c r="AQ29" s="1085"/>
      <c r="AR29" s="1085"/>
      <c r="AS29" s="1085"/>
      <c r="AT29" s="1085"/>
      <c r="AU29" s="1085"/>
      <c r="AV29" s="1085"/>
      <c r="AW29" s="1085"/>
      <c r="AX29" s="1085"/>
      <c r="AY29" s="1085"/>
      <c r="AZ29" s="1085"/>
      <c r="BA29" s="1085"/>
      <c r="BB29" s="1085"/>
      <c r="BC29" s="1085"/>
      <c r="BD29" s="1085"/>
      <c r="BE29" s="1085"/>
      <c r="BF29" s="1085"/>
      <c r="BG29" s="1085"/>
      <c r="BH29" s="1085"/>
      <c r="BI29" s="1085"/>
      <c r="BJ29" s="1085"/>
      <c r="BK29" s="1085"/>
      <c r="BL29" s="1085"/>
      <c r="BM29" s="1085"/>
      <c r="BN29" s="1085"/>
      <c r="BO29" s="1085"/>
      <c r="BP29" s="1085"/>
      <c r="BQ29" s="1085"/>
      <c r="BR29" s="1085"/>
      <c r="BS29" s="1085"/>
      <c r="BT29" s="1085"/>
      <c r="BU29" s="1085"/>
      <c r="BV29" s="1085"/>
      <c r="BW29" s="1085"/>
      <c r="BX29" s="1085"/>
      <c r="BY29" s="1085"/>
      <c r="BZ29" s="1085"/>
      <c r="CA29" s="1085"/>
      <c r="CB29" s="1085"/>
      <c r="CC29" s="1085"/>
      <c r="CD29" s="1085"/>
      <c r="CE29" s="1085"/>
      <c r="CF29" s="1085"/>
      <c r="CG29" s="1085"/>
      <c r="CH29" s="1085"/>
      <c r="CI29" s="1085"/>
      <c r="CJ29" s="1085"/>
      <c r="CK29" s="1085"/>
      <c r="CL29" s="1085"/>
      <c r="CM29" s="1085"/>
      <c r="CN29" s="1085"/>
      <c r="CO29" s="1085"/>
      <c r="CP29" s="1085"/>
      <c r="CQ29" s="1085"/>
      <c r="CR29" s="1085"/>
      <c r="CS29" s="1085"/>
      <c r="CT29" s="1085"/>
      <c r="CU29" s="1085"/>
      <c r="CV29" s="1085"/>
      <c r="CW29" s="1085"/>
      <c r="CX29" s="1085"/>
      <c r="CY29" s="1085"/>
      <c r="CZ29" s="1085"/>
      <c r="DA29" s="1085"/>
      <c r="DB29" s="1085"/>
      <c r="DC29" s="1085"/>
      <c r="DD29" s="1085"/>
      <c r="DE29" s="1085"/>
      <c r="DF29" s="1085"/>
      <c r="DG29" s="1085"/>
      <c r="DH29" s="1085"/>
      <c r="DI29" s="1085"/>
      <c r="DJ29" s="1085"/>
      <c r="DK29" s="1085"/>
      <c r="DL29" s="1085"/>
      <c r="DM29" s="1085"/>
      <c r="DN29" s="1085"/>
      <c r="DO29" s="1085"/>
      <c r="DP29" s="1085"/>
      <c r="DQ29" s="1085"/>
      <c r="DR29" s="1085"/>
      <c r="DS29" s="1085"/>
      <c r="DT29" s="1085"/>
      <c r="DU29" s="1085"/>
      <c r="DV29" s="1085"/>
      <c r="DW29" s="1085"/>
      <c r="DX29" s="1085"/>
      <c r="DY29" s="1085"/>
      <c r="DZ29" s="1085"/>
      <c r="EA29" s="1085"/>
      <c r="EB29" s="1085"/>
      <c r="EC29" s="1085"/>
      <c r="ED29" s="1085"/>
      <c r="EE29" s="1085"/>
      <c r="EF29" s="1085"/>
      <c r="EG29" s="1085"/>
      <c r="EH29" s="1085"/>
      <c r="EI29" s="1085"/>
      <c r="EJ29" s="1085"/>
      <c r="EK29" s="1085"/>
      <c r="EL29" s="1085"/>
      <c r="EM29" s="1085"/>
      <c r="EN29" s="1085"/>
      <c r="EO29" s="1085"/>
      <c r="EP29" s="1085"/>
      <c r="EQ29" s="1085"/>
      <c r="ER29" s="1085"/>
      <c r="ES29" s="1085"/>
      <c r="ET29" s="1085"/>
      <c r="EU29" s="1085"/>
      <c r="EV29" s="1085"/>
      <c r="EW29" s="1085"/>
      <c r="EX29" s="1085"/>
      <c r="EY29" s="1085"/>
      <c r="EZ29" s="1085"/>
      <c r="FA29" s="1085"/>
      <c r="FB29" s="1085"/>
      <c r="FC29" s="1085"/>
      <c r="FD29" s="1085"/>
    </row>
    <row r="30" spans="1:160" ht="15.75">
      <c r="A30" s="1141" t="s">
        <v>872</v>
      </c>
      <c r="B30" s="1082">
        <v>26796.399999999998</v>
      </c>
      <c r="C30" s="1082">
        <v>19316.400000000001</v>
      </c>
      <c r="D30" s="1082">
        <v>26175</v>
      </c>
      <c r="E30" s="1082">
        <v>16471.5</v>
      </c>
      <c r="F30" s="1082">
        <v>20419.399999999998</v>
      </c>
      <c r="G30" s="1082">
        <v>20899.400000000001</v>
      </c>
      <c r="H30" s="1082">
        <v>12244.7</v>
      </c>
      <c r="I30" s="1082">
        <v>13053.099999999999</v>
      </c>
      <c r="J30" s="1082">
        <v>20499</v>
      </c>
      <c r="K30" s="1082">
        <v>21913.800000000003</v>
      </c>
      <c r="L30" s="1082">
        <v>18590.400000000001</v>
      </c>
      <c r="M30" s="1082">
        <v>15418.6</v>
      </c>
      <c r="N30" s="1082">
        <v>17326.599999999999</v>
      </c>
      <c r="O30" s="1082">
        <v>16635.7</v>
      </c>
      <c r="P30" s="1082">
        <v>16935.2</v>
      </c>
      <c r="Q30" s="1082">
        <v>13522.5</v>
      </c>
      <c r="R30" s="1082">
        <v>12000.5</v>
      </c>
      <c r="S30" s="1082">
        <v>13690.699999999999</v>
      </c>
      <c r="T30" s="1082">
        <v>17014.7</v>
      </c>
      <c r="U30" s="1082">
        <v>15537</v>
      </c>
      <c r="V30" s="1082">
        <v>23612.5</v>
      </c>
      <c r="W30" s="1082">
        <v>15409.400000000001</v>
      </c>
      <c r="X30" s="1082">
        <v>10043.9</v>
      </c>
      <c r="Y30" s="1082">
        <v>16820.900000000001</v>
      </c>
      <c r="Z30" s="1082">
        <v>20234.900000000001</v>
      </c>
      <c r="AA30" s="1082">
        <v>21384.9</v>
      </c>
      <c r="AB30" s="1082">
        <v>21815.1</v>
      </c>
      <c r="AC30" s="1082">
        <v>17409.900000000001</v>
      </c>
      <c r="AD30" s="1082">
        <v>17167.3</v>
      </c>
      <c r="AE30" s="1082">
        <v>17984.100000000002</v>
      </c>
      <c r="AF30" s="1082">
        <v>20561.399999999998</v>
      </c>
      <c r="AG30" s="1082">
        <v>20438.5</v>
      </c>
      <c r="AH30" s="1082">
        <v>23408.7</v>
      </c>
      <c r="AI30" s="1082">
        <v>23759.5</v>
      </c>
      <c r="AJ30" s="1082">
        <v>25608</v>
      </c>
      <c r="AK30" s="1082">
        <v>21816.2</v>
      </c>
      <c r="AL30" s="1082">
        <v>24631.800000000003</v>
      </c>
      <c r="AM30" s="1082">
        <v>26962.2</v>
      </c>
      <c r="AN30" s="1082">
        <v>26009.9</v>
      </c>
      <c r="AO30" s="1082">
        <v>21422.3</v>
      </c>
      <c r="AP30" s="1082">
        <v>28141.5</v>
      </c>
      <c r="AQ30" s="1082">
        <v>27408.5</v>
      </c>
      <c r="AR30" s="1082">
        <v>20495.3</v>
      </c>
      <c r="AS30" s="1082">
        <v>35568.400000000001</v>
      </c>
      <c r="AT30" s="1082">
        <v>33218.199999999997</v>
      </c>
      <c r="AU30" s="1082">
        <v>45479</v>
      </c>
      <c r="AV30" s="1082">
        <v>56603.199999999997</v>
      </c>
      <c r="AW30" s="1082">
        <v>53438</v>
      </c>
      <c r="AX30" s="1082">
        <v>54526.6</v>
      </c>
      <c r="AY30" s="1082">
        <v>65383.411999999997</v>
      </c>
      <c r="AZ30" s="1082">
        <v>27330.295999999998</v>
      </c>
      <c r="BA30" s="1082">
        <v>80798.994999999995</v>
      </c>
      <c r="BB30" s="1082">
        <v>69673.722999999998</v>
      </c>
      <c r="BC30" s="1082">
        <v>61401.849000000002</v>
      </c>
      <c r="BD30" s="1082">
        <v>42200.928999999996</v>
      </c>
      <c r="BE30" s="1082">
        <v>45510.601999999999</v>
      </c>
      <c r="BF30" s="1082">
        <v>48223.6</v>
      </c>
      <c r="BG30" s="1082">
        <v>70730.606</v>
      </c>
      <c r="BH30" s="1082">
        <v>76295.644</v>
      </c>
      <c r="BI30" s="1082">
        <v>92141.337299999999</v>
      </c>
      <c r="BJ30" s="1082">
        <v>80652.365749930002</v>
      </c>
      <c r="BK30" s="1082">
        <v>71142.850213220008</v>
      </c>
      <c r="BL30" s="1082">
        <v>48906.242187110001</v>
      </c>
      <c r="BM30" s="1082">
        <v>53475.923511510002</v>
      </c>
      <c r="BN30" s="1082">
        <v>50962.254951119998</v>
      </c>
      <c r="BO30" s="1082">
        <v>34373.583476020001</v>
      </c>
      <c r="BP30" s="1082">
        <v>40279.232381709997</v>
      </c>
      <c r="BQ30" s="1082">
        <v>47539.327058189992</v>
      </c>
      <c r="BR30" s="1082">
        <v>55552.615176500003</v>
      </c>
      <c r="BS30" s="1082">
        <v>58996.814900900004</v>
      </c>
      <c r="BT30" s="1082">
        <v>61786.419778800002</v>
      </c>
      <c r="BU30" s="1082">
        <v>91889.038096329998</v>
      </c>
      <c r="BV30" s="1082">
        <v>87753.600434149994</v>
      </c>
      <c r="BW30" s="1082">
        <v>104540.37660727001</v>
      </c>
      <c r="BX30" s="1082">
        <v>94935.782819279993</v>
      </c>
      <c r="BY30" s="1082">
        <v>101999.67517284001</v>
      </c>
      <c r="BZ30" s="1082">
        <v>82508.688750360001</v>
      </c>
      <c r="CA30" s="1082">
        <v>109331.70259118</v>
      </c>
      <c r="CB30" s="1082">
        <v>99399.909910790011</v>
      </c>
      <c r="CC30" s="1082">
        <v>127555.14914827002</v>
      </c>
      <c r="CD30" s="1082">
        <v>99602.503443080001</v>
      </c>
      <c r="CE30" s="1082">
        <v>96140.291416309992</v>
      </c>
      <c r="CF30" s="1082">
        <v>115024.79328760001</v>
      </c>
      <c r="CG30" s="1082">
        <v>149033.15632561001</v>
      </c>
      <c r="CH30" s="1082">
        <v>149765.13917076</v>
      </c>
      <c r="CI30" s="1082">
        <v>264287.94118036999</v>
      </c>
      <c r="CJ30" s="1082">
        <v>260251.60284081</v>
      </c>
      <c r="CK30" s="1082">
        <v>210869.76057035002</v>
      </c>
      <c r="CL30" s="1082">
        <v>213669.96069437001</v>
      </c>
      <c r="CM30" s="1082">
        <v>250069.40114440996</v>
      </c>
      <c r="CN30" s="1082">
        <v>251661.16444734001</v>
      </c>
      <c r="CO30" s="1082">
        <v>274338.81750733999</v>
      </c>
      <c r="CP30" s="1082">
        <v>280416.19818431995</v>
      </c>
      <c r="CQ30" s="1082">
        <v>294951.66490983998</v>
      </c>
      <c r="CR30" s="1082">
        <v>282892.81605882</v>
      </c>
      <c r="CS30" s="1082">
        <v>302620.25746736006</v>
      </c>
      <c r="CT30" s="1082">
        <v>310324.27024071</v>
      </c>
      <c r="CU30" s="1082">
        <v>310251.10507818998</v>
      </c>
      <c r="CV30" s="1082">
        <v>304693.26736996003</v>
      </c>
      <c r="CW30" s="1082">
        <v>321814.42092116998</v>
      </c>
      <c r="CX30" s="1082">
        <v>331350.28731235</v>
      </c>
      <c r="CY30" s="1082">
        <v>315763.89854491997</v>
      </c>
      <c r="CZ30" s="1082">
        <v>319167.11097302998</v>
      </c>
      <c r="DA30" s="1082">
        <v>286697.27627594001</v>
      </c>
      <c r="DB30" s="1082">
        <v>294724.90876518999</v>
      </c>
      <c r="DC30" s="1082">
        <v>341241.20105281001</v>
      </c>
      <c r="DD30" s="1082">
        <v>384831.23338324996</v>
      </c>
      <c r="DE30" s="1082">
        <v>365652.01314108004</v>
      </c>
      <c r="DF30" s="1082">
        <v>369809.82430045994</v>
      </c>
      <c r="DG30" s="1082">
        <v>391043.66034855007</v>
      </c>
      <c r="DH30" s="1082">
        <v>355550.53775865003</v>
      </c>
      <c r="DI30" s="1082">
        <v>376771.66840172996</v>
      </c>
      <c r="DJ30" s="1082">
        <v>364193.44795211998</v>
      </c>
      <c r="DK30" s="1082">
        <v>379327.50104117999</v>
      </c>
      <c r="DL30" s="1082">
        <v>420237.94762073999</v>
      </c>
      <c r="DM30" s="1082">
        <v>369903.89106727001</v>
      </c>
      <c r="DN30" s="1082">
        <v>411873.81203785003</v>
      </c>
      <c r="DO30" s="1082">
        <v>400160.82640396</v>
      </c>
      <c r="DP30" s="1082">
        <v>432826.19910632994</v>
      </c>
      <c r="DQ30" s="1082">
        <v>405516.97287321003</v>
      </c>
      <c r="DR30" s="1082">
        <v>513218.65656525001</v>
      </c>
      <c r="DS30" s="1082">
        <v>494149.62717514997</v>
      </c>
      <c r="DT30" s="1082">
        <v>508129.64254354994</v>
      </c>
      <c r="DU30" s="1082">
        <v>538114.32943554001</v>
      </c>
      <c r="DV30" s="1082">
        <v>552117.24670875003</v>
      </c>
      <c r="DW30" s="1082">
        <v>572132.30166155996</v>
      </c>
      <c r="DX30" s="1082">
        <v>586273.65203652985</v>
      </c>
      <c r="DY30" s="1082">
        <v>592398.44531167997</v>
      </c>
      <c r="DZ30" s="1082">
        <v>580624.47234760993</v>
      </c>
      <c r="EA30" s="1082">
        <v>599030.74312776991</v>
      </c>
      <c r="EB30" s="1082">
        <v>615248.10507714003</v>
      </c>
      <c r="EC30" s="1082">
        <v>644846.78718244005</v>
      </c>
      <c r="ED30" s="1082">
        <v>665879.27111208998</v>
      </c>
      <c r="EE30" s="1082">
        <v>680685.3630755</v>
      </c>
      <c r="EF30" s="1082">
        <v>649633.72433932999</v>
      </c>
      <c r="EG30" s="1082">
        <v>662014.32846730005</v>
      </c>
      <c r="EH30" s="1082">
        <v>690871.29317391</v>
      </c>
      <c r="EI30" s="1082">
        <v>652143.04613094009</v>
      </c>
      <c r="EJ30" s="1082">
        <v>661034.91818162007</v>
      </c>
      <c r="EK30" s="1082">
        <v>723398.09551795002</v>
      </c>
      <c r="EL30" s="1082">
        <v>724922.2278233401</v>
      </c>
      <c r="EM30" s="1082">
        <v>704921.48286947003</v>
      </c>
      <c r="EN30" s="1082">
        <v>708413.33566136006</v>
      </c>
      <c r="EO30" s="1082">
        <v>732202.60305551009</v>
      </c>
      <c r="EP30" s="1082">
        <v>779126.9313972299</v>
      </c>
      <c r="EQ30" s="1082">
        <v>791235.07314770995</v>
      </c>
      <c r="ER30" s="1082">
        <v>748611.16604231007</v>
      </c>
      <c r="ES30" s="1082">
        <v>756726.51293771993</v>
      </c>
      <c r="ET30" s="1082">
        <v>758162.55573248013</v>
      </c>
      <c r="EU30" s="1082">
        <v>760566.42490504996</v>
      </c>
      <c r="EV30" s="1082">
        <v>733441.15538857994</v>
      </c>
      <c r="EW30" s="1082">
        <v>740748.26930567005</v>
      </c>
      <c r="EX30" s="1082">
        <v>735423.11673926003</v>
      </c>
      <c r="EY30" s="1082">
        <v>726150.21885165991</v>
      </c>
      <c r="EZ30" s="1082">
        <v>763930.84981737996</v>
      </c>
      <c r="FA30" s="1082">
        <v>727620.16610865993</v>
      </c>
      <c r="FB30" s="1082">
        <v>734194.85708205006</v>
      </c>
      <c r="FC30" s="1082">
        <v>705964.30390434002</v>
      </c>
      <c r="FD30" s="1082">
        <v>709834.02093471005</v>
      </c>
    </row>
    <row r="31" spans="1:160" ht="15.75">
      <c r="A31" s="1145" t="s">
        <v>873</v>
      </c>
      <c r="B31" s="1085">
        <v>24905.599999999999</v>
      </c>
      <c r="C31" s="1085">
        <v>17485</v>
      </c>
      <c r="D31" s="1085">
        <v>23625.9</v>
      </c>
      <c r="E31" s="1085">
        <v>15390.9</v>
      </c>
      <c r="F31" s="1085">
        <v>18629.599999999999</v>
      </c>
      <c r="G31" s="1085">
        <v>19046.3</v>
      </c>
      <c r="H31" s="1085">
        <v>11517.1</v>
      </c>
      <c r="I31" s="1085">
        <v>11882.8</v>
      </c>
      <c r="J31" s="1085">
        <v>19000.099999999999</v>
      </c>
      <c r="K31" s="1085">
        <v>20605.900000000001</v>
      </c>
      <c r="L31" s="1085">
        <v>16847</v>
      </c>
      <c r="M31" s="1085">
        <v>14097.9</v>
      </c>
      <c r="N31" s="1085">
        <v>16350.9</v>
      </c>
      <c r="O31" s="1085">
        <v>15624.6</v>
      </c>
      <c r="P31" s="1085">
        <v>16053.8</v>
      </c>
      <c r="Q31" s="1085">
        <v>12828</v>
      </c>
      <c r="R31" s="1085">
        <v>11244.6</v>
      </c>
      <c r="S31" s="1085">
        <v>12649.9</v>
      </c>
      <c r="T31" s="1085">
        <v>15979.4</v>
      </c>
      <c r="U31" s="1085">
        <v>14630.6</v>
      </c>
      <c r="V31" s="1085">
        <v>22564.5</v>
      </c>
      <c r="W31" s="1085">
        <v>14312.7</v>
      </c>
      <c r="X31" s="1085">
        <v>9228.6</v>
      </c>
      <c r="Y31" s="1085">
        <v>15887.7</v>
      </c>
      <c r="Z31" s="1085">
        <v>19355.5</v>
      </c>
      <c r="AA31" s="1085">
        <v>19616</v>
      </c>
      <c r="AB31" s="1085">
        <v>19734.3</v>
      </c>
      <c r="AC31" s="1085">
        <v>15624.1</v>
      </c>
      <c r="AD31" s="1085">
        <v>16060.1</v>
      </c>
      <c r="AE31" s="1085">
        <v>16608.7</v>
      </c>
      <c r="AF31" s="1085">
        <v>18854.3</v>
      </c>
      <c r="AG31" s="1085">
        <v>17751.8</v>
      </c>
      <c r="AH31" s="1085">
        <v>21369.7</v>
      </c>
      <c r="AI31" s="1085">
        <v>21202</v>
      </c>
      <c r="AJ31" s="1085">
        <v>23035.9</v>
      </c>
      <c r="AK31" s="1085">
        <v>19729.8</v>
      </c>
      <c r="AL31" s="1085">
        <v>22104.400000000001</v>
      </c>
      <c r="AM31" s="1085">
        <v>24667.8</v>
      </c>
      <c r="AN31" s="1085">
        <v>23987.9</v>
      </c>
      <c r="AO31" s="1085">
        <v>20071.099999999999</v>
      </c>
      <c r="AP31" s="1085">
        <v>26516.7</v>
      </c>
      <c r="AQ31" s="1085">
        <v>25553</v>
      </c>
      <c r="AR31" s="1085">
        <v>18278.2</v>
      </c>
      <c r="AS31" s="1085">
        <v>32784.300000000003</v>
      </c>
      <c r="AT31" s="1085">
        <v>29150.6</v>
      </c>
      <c r="AU31" s="1085">
        <v>41619.599999999999</v>
      </c>
      <c r="AV31" s="1085">
        <v>52753.5</v>
      </c>
      <c r="AW31" s="1085">
        <v>48271.8</v>
      </c>
      <c r="AX31" s="1085">
        <v>50768</v>
      </c>
      <c r="AY31" s="1085">
        <v>61161.203000000001</v>
      </c>
      <c r="AZ31" s="1085">
        <v>25978.325000000001</v>
      </c>
      <c r="BA31" s="1085">
        <v>78238.466</v>
      </c>
      <c r="BB31" s="1085">
        <v>65904.338000000003</v>
      </c>
      <c r="BC31" s="1085">
        <v>58651.85</v>
      </c>
      <c r="BD31" s="1085">
        <v>38658.237000000001</v>
      </c>
      <c r="BE31" s="1085">
        <v>40878.021000000001</v>
      </c>
      <c r="BF31" s="1085">
        <v>44998.675999999999</v>
      </c>
      <c r="BG31" s="1085">
        <v>65076.529000000002</v>
      </c>
      <c r="BH31" s="1085">
        <v>63636.038999999997</v>
      </c>
      <c r="BI31" s="1085">
        <v>85564.213799999998</v>
      </c>
      <c r="BJ31" s="1085">
        <v>72768.792411219998</v>
      </c>
      <c r="BK31" s="1085">
        <v>62235.311177750002</v>
      </c>
      <c r="BL31" s="1085">
        <v>43533.193861300002</v>
      </c>
      <c r="BM31" s="1085">
        <v>44510.217891139997</v>
      </c>
      <c r="BN31" s="1085">
        <v>44842.616407670001</v>
      </c>
      <c r="BO31" s="1085">
        <v>28379.462723920002</v>
      </c>
      <c r="BP31" s="1085">
        <v>33832.289819130005</v>
      </c>
      <c r="BQ31" s="1085">
        <v>40278.539797810001</v>
      </c>
      <c r="BR31" s="1085">
        <v>45358.212214419997</v>
      </c>
      <c r="BS31" s="1085">
        <v>36118.324632180003</v>
      </c>
      <c r="BT31" s="1085">
        <v>38690.091856029998</v>
      </c>
      <c r="BU31" s="1085">
        <v>58928.513356809999</v>
      </c>
      <c r="BV31" s="1085">
        <v>69542.651372969995</v>
      </c>
      <c r="BW31" s="1085">
        <v>94687.809717400014</v>
      </c>
      <c r="BX31" s="1085">
        <v>84104.836625800002</v>
      </c>
      <c r="BY31" s="1085">
        <v>83905.272390930011</v>
      </c>
      <c r="BZ31" s="1085">
        <v>64071.080246119993</v>
      </c>
      <c r="CA31" s="1085">
        <v>72829.844411650003</v>
      </c>
      <c r="CB31" s="1085">
        <v>78652.937831070012</v>
      </c>
      <c r="CC31" s="1085">
        <v>108108.77762089002</v>
      </c>
      <c r="CD31" s="1085">
        <v>84022.472831070001</v>
      </c>
      <c r="CE31" s="1085">
        <v>80967.453328000003</v>
      </c>
      <c r="CF31" s="1085">
        <v>100260.83885014002</v>
      </c>
      <c r="CG31" s="1085">
        <v>134007.28886099</v>
      </c>
      <c r="CH31" s="1085">
        <v>129739.13061521</v>
      </c>
      <c r="CI31" s="1085">
        <v>245859.45402169001</v>
      </c>
      <c r="CJ31" s="1085">
        <v>246500.83546363999</v>
      </c>
      <c r="CK31" s="1085">
        <v>194620.16925042999</v>
      </c>
      <c r="CL31" s="1085">
        <v>181692.54660741001</v>
      </c>
      <c r="CM31" s="1085">
        <v>218958.24168698999</v>
      </c>
      <c r="CN31" s="1085">
        <v>229868.832815</v>
      </c>
      <c r="CO31" s="1085">
        <v>251084.46482095998</v>
      </c>
      <c r="CP31" s="1085">
        <v>258864.69356703997</v>
      </c>
      <c r="CQ31" s="1085">
        <v>281684.41151884996</v>
      </c>
      <c r="CR31" s="1085">
        <v>262399.27979679999</v>
      </c>
      <c r="CS31" s="1085">
        <v>280734.35384484002</v>
      </c>
      <c r="CT31" s="1085">
        <v>292010.82727255998</v>
      </c>
      <c r="CU31" s="1085">
        <v>293539.19295082003</v>
      </c>
      <c r="CV31" s="1085">
        <v>286999.71442295</v>
      </c>
      <c r="CW31" s="1085">
        <v>304233.76511020993</v>
      </c>
      <c r="CX31" s="1085">
        <v>313889.11344957998</v>
      </c>
      <c r="CY31" s="1085">
        <v>297422.72217955999</v>
      </c>
      <c r="CZ31" s="1085">
        <v>301173.79580362001</v>
      </c>
      <c r="DA31" s="1085">
        <v>271654.79997852002</v>
      </c>
      <c r="DB31" s="1085">
        <v>280602.49684676999</v>
      </c>
      <c r="DC31" s="1085">
        <v>314500.81484665995</v>
      </c>
      <c r="DD31" s="1085">
        <v>369067.39487458998</v>
      </c>
      <c r="DE31" s="1085">
        <v>350152.82399194001</v>
      </c>
      <c r="DF31" s="1085">
        <v>354522.36950580002</v>
      </c>
      <c r="DG31" s="1085">
        <v>378449.16583179001</v>
      </c>
      <c r="DH31" s="1085">
        <v>344228.89888903004</v>
      </c>
      <c r="DI31" s="1085">
        <v>364189.58916760999</v>
      </c>
      <c r="DJ31" s="1085">
        <v>346688.18687490997</v>
      </c>
      <c r="DK31" s="1085">
        <v>345814.28376699</v>
      </c>
      <c r="DL31" s="1085">
        <v>407274.28985696996</v>
      </c>
      <c r="DM31" s="1085">
        <v>357937.13203750999</v>
      </c>
      <c r="DN31" s="1085">
        <v>399201.30838626</v>
      </c>
      <c r="DO31" s="1085">
        <v>387688.06692294002</v>
      </c>
      <c r="DP31" s="1085">
        <v>420024.23720619996</v>
      </c>
      <c r="DQ31" s="1085">
        <v>392519.38350087998</v>
      </c>
      <c r="DR31" s="1085">
        <v>497830.21031157003</v>
      </c>
      <c r="DS31" s="1085">
        <v>478078.38499606994</v>
      </c>
      <c r="DT31" s="1085">
        <v>496136.40487044997</v>
      </c>
      <c r="DU31" s="1085">
        <v>526067.09568725002</v>
      </c>
      <c r="DV31" s="1085">
        <v>539309.00845791993</v>
      </c>
      <c r="DW31" s="1085">
        <v>560034.35165835998</v>
      </c>
      <c r="DX31" s="1085">
        <v>573416.25808329997</v>
      </c>
      <c r="DY31" s="1085">
        <v>574897.12303886004</v>
      </c>
      <c r="DZ31" s="1085">
        <v>566743.37751600996</v>
      </c>
      <c r="EA31" s="1085">
        <v>585905.80334157997</v>
      </c>
      <c r="EB31" s="1085">
        <v>604237.10597328003</v>
      </c>
      <c r="EC31" s="1085">
        <v>634234.89114816999</v>
      </c>
      <c r="ED31" s="1085">
        <v>655020.83352125005</v>
      </c>
      <c r="EE31" s="1085">
        <v>670413.25791717996</v>
      </c>
      <c r="EF31" s="1085">
        <v>639007.9796209099</v>
      </c>
      <c r="EG31" s="1085">
        <v>651386.40193166002</v>
      </c>
      <c r="EH31" s="1085">
        <v>679184.95657640009</v>
      </c>
      <c r="EI31" s="1085">
        <v>641461.78572157014</v>
      </c>
      <c r="EJ31" s="1085">
        <v>649843.46527166001</v>
      </c>
      <c r="EK31" s="1085">
        <v>710880.76895746996</v>
      </c>
      <c r="EL31" s="1085">
        <v>707576.61259893002</v>
      </c>
      <c r="EM31" s="1085">
        <v>687413.96561870002</v>
      </c>
      <c r="EN31" s="1085">
        <v>691356.85790974007</v>
      </c>
      <c r="EO31" s="1085">
        <v>715504.0828270301</v>
      </c>
      <c r="EP31" s="1085">
        <v>760153.26419465989</v>
      </c>
      <c r="EQ31" s="1085">
        <v>774810.08531639003</v>
      </c>
      <c r="ER31" s="1085">
        <v>731882.77824676002</v>
      </c>
      <c r="ES31" s="1085">
        <v>740739.63380077004</v>
      </c>
      <c r="ET31" s="1085">
        <v>742273.65195218008</v>
      </c>
      <c r="EU31" s="1085">
        <v>743858.01129868999</v>
      </c>
      <c r="EV31" s="1085">
        <v>682392.89006296999</v>
      </c>
      <c r="EW31" s="1085">
        <v>718675.15374982008</v>
      </c>
      <c r="EX31" s="1085">
        <v>713778.06461566</v>
      </c>
      <c r="EY31" s="1085">
        <v>704770.73708882998</v>
      </c>
      <c r="EZ31" s="1085">
        <v>744606.13751617004</v>
      </c>
      <c r="FA31" s="1085">
        <v>709445.09492080996</v>
      </c>
      <c r="FB31" s="1085">
        <v>718108.14780903002</v>
      </c>
      <c r="FC31" s="1085">
        <v>690451.92369343003</v>
      </c>
      <c r="FD31" s="1085">
        <v>695021.12297014007</v>
      </c>
    </row>
    <row r="32" spans="1:160" ht="15.75">
      <c r="A32" s="1145" t="s">
        <v>874</v>
      </c>
      <c r="B32" s="1085">
        <v>1890.8</v>
      </c>
      <c r="C32" s="1085">
        <v>1831.4</v>
      </c>
      <c r="D32" s="1085">
        <v>2549.1</v>
      </c>
      <c r="E32" s="1085">
        <v>1080.5999999999999</v>
      </c>
      <c r="F32" s="1085">
        <v>1789.8</v>
      </c>
      <c r="G32" s="1085">
        <v>1853.1</v>
      </c>
      <c r="H32" s="1085">
        <v>727.6</v>
      </c>
      <c r="I32" s="1085">
        <v>1170.3</v>
      </c>
      <c r="J32" s="1085">
        <v>1498.9</v>
      </c>
      <c r="K32" s="1085">
        <v>1307.9000000000001</v>
      </c>
      <c r="L32" s="1085">
        <v>1743.4</v>
      </c>
      <c r="M32" s="1085">
        <v>1320.7</v>
      </c>
      <c r="N32" s="1085">
        <v>975.7</v>
      </c>
      <c r="O32" s="1085">
        <v>1011.1</v>
      </c>
      <c r="P32" s="1085">
        <v>881.4</v>
      </c>
      <c r="Q32" s="1085">
        <v>694.5</v>
      </c>
      <c r="R32" s="1085">
        <v>755.9</v>
      </c>
      <c r="S32" s="1085">
        <v>1040.8</v>
      </c>
      <c r="T32" s="1085">
        <v>1035.3</v>
      </c>
      <c r="U32" s="1085">
        <v>906.4</v>
      </c>
      <c r="V32" s="1085">
        <v>1048</v>
      </c>
      <c r="W32" s="1085">
        <v>1096.7</v>
      </c>
      <c r="X32" s="1085">
        <v>815.3</v>
      </c>
      <c r="Y32" s="1085">
        <v>933.2</v>
      </c>
      <c r="Z32" s="1085">
        <v>879.4</v>
      </c>
      <c r="AA32" s="1085">
        <v>1768.9</v>
      </c>
      <c r="AB32" s="1085">
        <v>2080.8000000000002</v>
      </c>
      <c r="AC32" s="1085">
        <v>1785.8</v>
      </c>
      <c r="AD32" s="1085">
        <v>1107.2</v>
      </c>
      <c r="AE32" s="1085">
        <v>1375.4</v>
      </c>
      <c r="AF32" s="1085">
        <v>1707.1</v>
      </c>
      <c r="AG32" s="1085">
        <v>2686.7</v>
      </c>
      <c r="AH32" s="1085">
        <v>2039</v>
      </c>
      <c r="AI32" s="1085">
        <v>2557.5</v>
      </c>
      <c r="AJ32" s="1085">
        <v>2572.1</v>
      </c>
      <c r="AK32" s="1085">
        <v>2086.4</v>
      </c>
      <c r="AL32" s="1085">
        <v>2527.4</v>
      </c>
      <c r="AM32" s="1085">
        <v>2294.4</v>
      </c>
      <c r="AN32" s="1085">
        <v>2022</v>
      </c>
      <c r="AO32" s="1085">
        <v>1351.2</v>
      </c>
      <c r="AP32" s="1085">
        <v>1624.8</v>
      </c>
      <c r="AQ32" s="1085">
        <v>1855.5</v>
      </c>
      <c r="AR32" s="1085">
        <v>2217.1</v>
      </c>
      <c r="AS32" s="1085">
        <v>2784.1</v>
      </c>
      <c r="AT32" s="1085">
        <v>4067.6</v>
      </c>
      <c r="AU32" s="1085">
        <v>3859.4</v>
      </c>
      <c r="AV32" s="1085">
        <v>3849.7</v>
      </c>
      <c r="AW32" s="1085">
        <v>5166.2</v>
      </c>
      <c r="AX32" s="1085">
        <v>3758.6</v>
      </c>
      <c r="AY32" s="1085">
        <v>4222.2089999999998</v>
      </c>
      <c r="AZ32" s="1085">
        <v>1351.971</v>
      </c>
      <c r="BA32" s="1085">
        <v>2560.529</v>
      </c>
      <c r="BB32" s="1085">
        <v>3769.3850000000002</v>
      </c>
      <c r="BC32" s="1085">
        <v>2749.9989999999998</v>
      </c>
      <c r="BD32" s="1085">
        <v>3542.692</v>
      </c>
      <c r="BE32" s="1085">
        <v>4632.5810000000001</v>
      </c>
      <c r="BF32" s="1085">
        <v>3224.924</v>
      </c>
      <c r="BG32" s="1085">
        <v>5654.0770000000002</v>
      </c>
      <c r="BH32" s="1085">
        <v>12659.605</v>
      </c>
      <c r="BI32" s="1085">
        <v>6577.1234999999997</v>
      </c>
      <c r="BJ32" s="1085">
        <v>7883.5733387099999</v>
      </c>
      <c r="BK32" s="1085">
        <v>8907.5390354699994</v>
      </c>
      <c r="BL32" s="1085">
        <v>5373.0483258100003</v>
      </c>
      <c r="BM32" s="1085">
        <v>8965.7056203700013</v>
      </c>
      <c r="BN32" s="1085">
        <v>6119.6385434499998</v>
      </c>
      <c r="BO32" s="1085">
        <v>5994.1207521000006</v>
      </c>
      <c r="BP32" s="1085">
        <v>6446.9425625799995</v>
      </c>
      <c r="BQ32" s="1085">
        <v>7260.7872603799997</v>
      </c>
      <c r="BR32" s="1085">
        <v>10194.402962079999</v>
      </c>
      <c r="BS32" s="1085">
        <v>22878.490268720001</v>
      </c>
      <c r="BT32" s="1085">
        <v>23096.32792277</v>
      </c>
      <c r="BU32" s="1085">
        <v>32960.524739519999</v>
      </c>
      <c r="BV32" s="1085">
        <v>18210.949061179999</v>
      </c>
      <c r="BW32" s="1085">
        <v>9852.5668898700005</v>
      </c>
      <c r="BX32" s="1085">
        <v>10830.94619348</v>
      </c>
      <c r="BY32" s="1085">
        <v>18094.402781910001</v>
      </c>
      <c r="BZ32" s="1085">
        <v>18437.608504240001</v>
      </c>
      <c r="CA32" s="1085">
        <v>36501.858179529998</v>
      </c>
      <c r="CB32" s="1085">
        <v>20746.972079720003</v>
      </c>
      <c r="CC32" s="1085">
        <v>19446.371527380001</v>
      </c>
      <c r="CD32" s="1085">
        <v>15580.030612009999</v>
      </c>
      <c r="CE32" s="1085">
        <v>15172.83808831</v>
      </c>
      <c r="CF32" s="1085">
        <v>14763.954437459999</v>
      </c>
      <c r="CG32" s="1085">
        <v>15025.867464620002</v>
      </c>
      <c r="CH32" s="1085">
        <v>20026.008555550001</v>
      </c>
      <c r="CI32" s="1085">
        <v>18428.48715868</v>
      </c>
      <c r="CJ32" s="1085">
        <v>13750.767377169999</v>
      </c>
      <c r="CK32" s="1085">
        <v>16249.59131992</v>
      </c>
      <c r="CL32" s="1085">
        <v>31977.414086959998</v>
      </c>
      <c r="CM32" s="1085">
        <v>31111.159457419999</v>
      </c>
      <c r="CN32" s="1085">
        <v>21792.331632339999</v>
      </c>
      <c r="CO32" s="1085">
        <v>23254.35268638</v>
      </c>
      <c r="CP32" s="1085">
        <v>21551.504617279999</v>
      </c>
      <c r="CQ32" s="1085">
        <v>13267.253390989999</v>
      </c>
      <c r="CR32" s="1085">
        <v>20493.536262019999</v>
      </c>
      <c r="CS32" s="1085">
        <v>21885.90362252</v>
      </c>
      <c r="CT32" s="1085">
        <v>18313.442968150001</v>
      </c>
      <c r="CU32" s="1085">
        <v>16711.91212737</v>
      </c>
      <c r="CV32" s="1085">
        <v>17693.552947009997</v>
      </c>
      <c r="CW32" s="1085">
        <v>17580.655810959997</v>
      </c>
      <c r="CX32" s="1085">
        <v>17461.17386277</v>
      </c>
      <c r="CY32" s="1085">
        <v>18341.176365359999</v>
      </c>
      <c r="CZ32" s="1085">
        <v>17993.315169410002</v>
      </c>
      <c r="DA32" s="1085">
        <v>15042.47629742</v>
      </c>
      <c r="DB32" s="1085">
        <v>14122.411918420001</v>
      </c>
      <c r="DC32" s="1085">
        <v>26740.38620615</v>
      </c>
      <c r="DD32" s="1085">
        <v>15763.838508659999</v>
      </c>
      <c r="DE32" s="1085">
        <v>15499.18914914</v>
      </c>
      <c r="DF32" s="1085">
        <v>15287.45479466</v>
      </c>
      <c r="DG32" s="1085">
        <v>12594.49451676</v>
      </c>
      <c r="DH32" s="1085">
        <v>11321.638869620001</v>
      </c>
      <c r="DI32" s="1085">
        <v>12582.079234120001</v>
      </c>
      <c r="DJ32" s="1085">
        <v>17505.261077209998</v>
      </c>
      <c r="DK32" s="1085">
        <v>33513.217274189999</v>
      </c>
      <c r="DL32" s="1085">
        <v>12963.657763770001</v>
      </c>
      <c r="DM32" s="1085">
        <v>11966.75902976</v>
      </c>
      <c r="DN32" s="1085">
        <v>12672.503651590001</v>
      </c>
      <c r="DO32" s="1085">
        <v>12472.759481020001</v>
      </c>
      <c r="DP32" s="1085">
        <v>12801.96190013</v>
      </c>
      <c r="DQ32" s="1085">
        <v>12997.58937233</v>
      </c>
      <c r="DR32" s="1085">
        <v>15388.44625368</v>
      </c>
      <c r="DS32" s="1085">
        <v>16071.24217908</v>
      </c>
      <c r="DT32" s="1085">
        <v>11993.2376731</v>
      </c>
      <c r="DU32" s="1085">
        <v>12047.23374829</v>
      </c>
      <c r="DV32" s="1085">
        <v>12808.23825083</v>
      </c>
      <c r="DW32" s="1085">
        <v>12097.950003200001</v>
      </c>
      <c r="DX32" s="1085">
        <v>12857.393953229999</v>
      </c>
      <c r="DY32" s="1085">
        <v>17501.322272819998</v>
      </c>
      <c r="DZ32" s="1085">
        <v>13881.094831600001</v>
      </c>
      <c r="EA32" s="1085">
        <v>13124.93978619</v>
      </c>
      <c r="EB32" s="1085">
        <v>11010.99910386</v>
      </c>
      <c r="EC32" s="1085">
        <v>10611.896034270001</v>
      </c>
      <c r="ED32" s="1085">
        <v>10858.43759084</v>
      </c>
      <c r="EE32" s="1085">
        <v>10272.105158320001</v>
      </c>
      <c r="EF32" s="1085">
        <v>10625.744718420001</v>
      </c>
      <c r="EG32" s="1085">
        <v>10627.926535639999</v>
      </c>
      <c r="EH32" s="1085">
        <v>11686.336597510001</v>
      </c>
      <c r="EI32" s="1085">
        <v>10681.260409370001</v>
      </c>
      <c r="EJ32" s="1085">
        <v>11191.452909959999</v>
      </c>
      <c r="EK32" s="1085">
        <v>12517.32656048</v>
      </c>
      <c r="EL32" s="1085">
        <v>17345.615224410001</v>
      </c>
      <c r="EM32" s="1085">
        <v>17507.517250770001</v>
      </c>
      <c r="EN32" s="1085">
        <v>17056.477751620001</v>
      </c>
      <c r="EO32" s="1085">
        <v>16698.52022848</v>
      </c>
      <c r="EP32" s="1085">
        <v>18973.667202569999</v>
      </c>
      <c r="EQ32" s="1085">
        <v>16424.987831319999</v>
      </c>
      <c r="ER32" s="1085">
        <v>16728.387795549999</v>
      </c>
      <c r="ES32" s="1085">
        <v>15986.879136950001</v>
      </c>
      <c r="ET32" s="1085">
        <v>15888.903780299999</v>
      </c>
      <c r="EU32" s="1085">
        <v>16708.413606360002</v>
      </c>
      <c r="EV32" s="1085">
        <v>51048.265325610002</v>
      </c>
      <c r="EW32" s="1085">
        <v>22073.11555585</v>
      </c>
      <c r="EX32" s="1085">
        <v>21645.052123599999</v>
      </c>
      <c r="EY32" s="1085">
        <v>21379.481762830001</v>
      </c>
      <c r="EZ32" s="1085">
        <v>19324.712301209998</v>
      </c>
      <c r="FA32" s="1085">
        <v>18175.071187849997</v>
      </c>
      <c r="FB32" s="1085">
        <v>16086.70927302</v>
      </c>
      <c r="FC32" s="1085">
        <v>15512.38021091</v>
      </c>
      <c r="FD32" s="1085">
        <v>14812.89796457</v>
      </c>
    </row>
    <row r="33" spans="1:160" ht="15.75">
      <c r="A33" s="1145" t="s">
        <v>875</v>
      </c>
      <c r="B33" s="1085"/>
      <c r="C33" s="1085"/>
      <c r="D33" s="1085"/>
      <c r="E33" s="1085"/>
      <c r="F33" s="1085"/>
      <c r="G33" s="1085"/>
      <c r="H33" s="1085"/>
      <c r="I33" s="1085"/>
      <c r="J33" s="1085"/>
      <c r="K33" s="1085"/>
      <c r="L33" s="1085"/>
      <c r="M33" s="1085"/>
      <c r="N33" s="1085"/>
      <c r="O33" s="1085"/>
      <c r="P33" s="1085"/>
      <c r="Q33" s="1085"/>
      <c r="R33" s="1085"/>
      <c r="S33" s="1085"/>
      <c r="T33" s="1085"/>
      <c r="U33" s="1085"/>
      <c r="V33" s="1085"/>
      <c r="W33" s="1085"/>
      <c r="X33" s="1085"/>
      <c r="Y33" s="1085"/>
      <c r="Z33" s="1085"/>
      <c r="AA33" s="1085"/>
      <c r="AB33" s="1085"/>
      <c r="AC33" s="1085"/>
      <c r="AD33" s="1085"/>
      <c r="AE33" s="1085"/>
      <c r="AF33" s="1085"/>
      <c r="AG33" s="1085"/>
      <c r="AH33" s="1085"/>
      <c r="AI33" s="1085"/>
      <c r="AJ33" s="1085"/>
      <c r="AK33" s="1085"/>
      <c r="AL33" s="1085"/>
      <c r="AM33" s="1085"/>
      <c r="AN33" s="1085"/>
      <c r="AO33" s="1085"/>
      <c r="AP33" s="1085"/>
      <c r="AQ33" s="1085"/>
      <c r="AR33" s="1085"/>
      <c r="AS33" s="1085"/>
      <c r="AT33" s="1085"/>
      <c r="AU33" s="1085"/>
      <c r="AV33" s="1085"/>
      <c r="AW33" s="1085"/>
      <c r="AX33" s="1085"/>
      <c r="AY33" s="1085"/>
      <c r="AZ33" s="1085"/>
      <c r="BA33" s="1085"/>
      <c r="BB33" s="1085"/>
      <c r="BC33" s="1085"/>
      <c r="BD33" s="1085"/>
      <c r="BE33" s="1085"/>
      <c r="BF33" s="1085"/>
      <c r="BG33" s="1085"/>
      <c r="BH33" s="1085"/>
      <c r="BI33" s="1085"/>
      <c r="BJ33" s="1085"/>
      <c r="BK33" s="1085"/>
      <c r="BL33" s="1085"/>
      <c r="BM33" s="1085"/>
      <c r="BN33" s="1085"/>
      <c r="BO33" s="1085"/>
      <c r="BP33" s="1085"/>
      <c r="BQ33" s="1085"/>
      <c r="BR33" s="1085"/>
      <c r="BS33" s="1085"/>
      <c r="BT33" s="1085"/>
      <c r="BU33" s="1085"/>
      <c r="BV33" s="1085"/>
      <c r="BW33" s="1085">
        <v>0</v>
      </c>
      <c r="BX33" s="1085">
        <v>0</v>
      </c>
      <c r="BY33" s="1085">
        <v>0</v>
      </c>
      <c r="BZ33" s="1085">
        <v>0</v>
      </c>
      <c r="CA33" s="1085">
        <v>0</v>
      </c>
      <c r="CB33" s="1085">
        <v>0</v>
      </c>
      <c r="CC33" s="1085">
        <v>0</v>
      </c>
      <c r="CD33" s="1085">
        <v>0</v>
      </c>
      <c r="CE33" s="1085">
        <v>0</v>
      </c>
      <c r="CF33" s="1085">
        <v>0</v>
      </c>
      <c r="CG33" s="1085">
        <v>0</v>
      </c>
      <c r="CH33" s="1085">
        <v>0</v>
      </c>
      <c r="CI33" s="1085">
        <v>0</v>
      </c>
      <c r="CJ33" s="1085">
        <v>0</v>
      </c>
      <c r="CK33" s="1085">
        <v>0</v>
      </c>
      <c r="CL33" s="1085">
        <v>0</v>
      </c>
      <c r="CM33" s="1085">
        <v>0</v>
      </c>
      <c r="CN33" s="1085">
        <v>0</v>
      </c>
      <c r="CO33" s="1085">
        <v>0</v>
      </c>
      <c r="CP33" s="1085">
        <v>0</v>
      </c>
      <c r="CQ33" s="1085">
        <v>0</v>
      </c>
      <c r="CR33" s="1085">
        <v>0</v>
      </c>
      <c r="CS33" s="1085">
        <v>0</v>
      </c>
      <c r="CT33" s="1085">
        <v>0</v>
      </c>
      <c r="CU33" s="1085">
        <v>0</v>
      </c>
      <c r="CV33" s="1085">
        <v>0</v>
      </c>
      <c r="CW33" s="1085">
        <v>0</v>
      </c>
      <c r="CX33" s="1085">
        <v>0</v>
      </c>
      <c r="CY33" s="1085">
        <v>0</v>
      </c>
      <c r="CZ33" s="1085">
        <v>0</v>
      </c>
      <c r="DA33" s="1085">
        <v>0</v>
      </c>
      <c r="DB33" s="1085">
        <v>0</v>
      </c>
      <c r="DC33" s="1085">
        <v>0</v>
      </c>
      <c r="DD33" s="1085">
        <v>0</v>
      </c>
      <c r="DE33" s="1085">
        <v>0</v>
      </c>
      <c r="DF33" s="1085">
        <v>0</v>
      </c>
      <c r="DG33" s="1085">
        <v>0</v>
      </c>
      <c r="DH33" s="1085">
        <v>0</v>
      </c>
      <c r="DI33" s="1085">
        <v>0</v>
      </c>
      <c r="DJ33" s="1085">
        <v>0</v>
      </c>
      <c r="DK33" s="1085">
        <v>0</v>
      </c>
      <c r="DL33" s="1085">
        <v>0</v>
      </c>
      <c r="DM33" s="1085">
        <v>0</v>
      </c>
      <c r="DN33" s="1085">
        <v>0</v>
      </c>
      <c r="DO33" s="1085">
        <v>0</v>
      </c>
      <c r="DP33" s="1085">
        <v>0</v>
      </c>
      <c r="DQ33" s="1085">
        <v>0</v>
      </c>
      <c r="DR33" s="1085">
        <v>0</v>
      </c>
      <c r="DS33" s="1085">
        <v>0</v>
      </c>
      <c r="DT33" s="1085">
        <v>0</v>
      </c>
      <c r="DU33" s="1085">
        <v>0</v>
      </c>
      <c r="DV33" s="1085">
        <v>0</v>
      </c>
      <c r="DW33" s="1085">
        <v>0</v>
      </c>
      <c r="DX33" s="1085">
        <v>0</v>
      </c>
      <c r="DY33" s="1085">
        <v>0</v>
      </c>
      <c r="DZ33" s="1085">
        <v>0</v>
      </c>
      <c r="EA33" s="1085">
        <v>0</v>
      </c>
      <c r="EB33" s="1085">
        <v>0</v>
      </c>
      <c r="EC33" s="1085">
        <v>0</v>
      </c>
      <c r="ED33" s="1085">
        <v>0</v>
      </c>
      <c r="EE33" s="1085">
        <v>0</v>
      </c>
      <c r="EF33" s="1085">
        <v>0</v>
      </c>
      <c r="EG33" s="1085">
        <v>0</v>
      </c>
      <c r="EH33" s="1085">
        <v>0</v>
      </c>
      <c r="EI33" s="1085">
        <v>0</v>
      </c>
      <c r="EJ33" s="1085">
        <v>0</v>
      </c>
      <c r="EK33" s="1085">
        <v>0</v>
      </c>
      <c r="EL33" s="1085">
        <v>0</v>
      </c>
      <c r="EM33" s="1085">
        <v>0</v>
      </c>
      <c r="EN33" s="1085">
        <v>0</v>
      </c>
      <c r="EO33" s="1085">
        <v>0</v>
      </c>
      <c r="EP33" s="1085">
        <v>0</v>
      </c>
      <c r="EQ33" s="1085">
        <v>0</v>
      </c>
      <c r="ER33" s="1085">
        <v>0</v>
      </c>
      <c r="ES33" s="1085">
        <v>0</v>
      </c>
      <c r="ET33" s="1085">
        <v>0</v>
      </c>
      <c r="EU33" s="1085">
        <v>0</v>
      </c>
      <c r="EV33" s="1085">
        <v>0</v>
      </c>
      <c r="EW33" s="1085">
        <v>0</v>
      </c>
      <c r="EX33" s="1085">
        <v>0</v>
      </c>
      <c r="EY33" s="1085">
        <v>0</v>
      </c>
      <c r="EZ33" s="1085">
        <v>0</v>
      </c>
      <c r="FA33" s="1085">
        <v>0</v>
      </c>
      <c r="FB33" s="1085">
        <v>0</v>
      </c>
      <c r="FC33" s="1085">
        <v>0</v>
      </c>
      <c r="FD33" s="1085">
        <v>0</v>
      </c>
    </row>
    <row r="34" spans="1:160" ht="15.75">
      <c r="A34" s="1145" t="s">
        <v>876</v>
      </c>
      <c r="B34" s="1085"/>
      <c r="C34" s="1085"/>
      <c r="D34" s="1085"/>
      <c r="E34" s="1085"/>
      <c r="F34" s="1085"/>
      <c r="G34" s="1085"/>
      <c r="H34" s="1085"/>
      <c r="I34" s="1085"/>
      <c r="J34" s="1085"/>
      <c r="K34" s="1085"/>
      <c r="L34" s="1085"/>
      <c r="M34" s="1085"/>
      <c r="N34" s="1085"/>
      <c r="O34" s="1085"/>
      <c r="P34" s="1085"/>
      <c r="Q34" s="1085"/>
      <c r="R34" s="1085"/>
      <c r="S34" s="1085"/>
      <c r="T34" s="1085"/>
      <c r="U34" s="1085"/>
      <c r="V34" s="1085"/>
      <c r="W34" s="1085"/>
      <c r="X34" s="1085"/>
      <c r="Y34" s="1085"/>
      <c r="Z34" s="1085"/>
      <c r="AA34" s="1085"/>
      <c r="AB34" s="1085"/>
      <c r="AC34" s="1085"/>
      <c r="AD34" s="1085"/>
      <c r="AE34" s="1085"/>
      <c r="AF34" s="1085"/>
      <c r="AG34" s="1085"/>
      <c r="AH34" s="1085"/>
      <c r="AI34" s="1085"/>
      <c r="AJ34" s="1085"/>
      <c r="AK34" s="1085"/>
      <c r="AL34" s="1085"/>
      <c r="AM34" s="1085"/>
      <c r="AN34" s="1085"/>
      <c r="AO34" s="1085"/>
      <c r="AP34" s="1085"/>
      <c r="AQ34" s="1085"/>
      <c r="AR34" s="1085"/>
      <c r="AS34" s="1085"/>
      <c r="AT34" s="1085"/>
      <c r="AU34" s="1085"/>
      <c r="AV34" s="1085"/>
      <c r="AW34" s="1085"/>
      <c r="AX34" s="1085"/>
      <c r="AY34" s="1085"/>
      <c r="AZ34" s="1085"/>
      <c r="BA34" s="1085"/>
      <c r="BB34" s="1085"/>
      <c r="BC34" s="1085"/>
      <c r="BD34" s="1085"/>
      <c r="BE34" s="1085"/>
      <c r="BF34" s="1085"/>
      <c r="BG34" s="1085"/>
      <c r="BH34" s="1085"/>
      <c r="BI34" s="1085"/>
      <c r="BJ34" s="1085"/>
      <c r="BK34" s="1085"/>
      <c r="BL34" s="1085"/>
      <c r="BM34" s="1085"/>
      <c r="BN34" s="1085"/>
      <c r="BO34" s="1085"/>
      <c r="BP34" s="1085"/>
      <c r="BQ34" s="1085"/>
      <c r="BR34" s="1085"/>
      <c r="BS34" s="1085"/>
      <c r="BT34" s="1085"/>
      <c r="BU34" s="1085"/>
      <c r="BV34" s="1085"/>
      <c r="BW34" s="1085">
        <v>0</v>
      </c>
      <c r="BX34" s="1085">
        <v>0</v>
      </c>
      <c r="BY34" s="1085">
        <v>0</v>
      </c>
      <c r="BZ34" s="1085">
        <v>0</v>
      </c>
      <c r="CA34" s="1085">
        <v>0</v>
      </c>
      <c r="CB34" s="1085">
        <v>0</v>
      </c>
      <c r="CC34" s="1085">
        <v>0</v>
      </c>
      <c r="CD34" s="1085">
        <v>0</v>
      </c>
      <c r="CE34" s="1085">
        <v>0</v>
      </c>
      <c r="CF34" s="1085">
        <v>0</v>
      </c>
      <c r="CG34" s="1085">
        <v>0</v>
      </c>
      <c r="CH34" s="1085">
        <v>0</v>
      </c>
      <c r="CI34" s="1085">
        <v>0</v>
      </c>
      <c r="CJ34" s="1085">
        <v>0</v>
      </c>
      <c r="CK34" s="1085">
        <v>0</v>
      </c>
      <c r="CL34" s="1085">
        <v>0</v>
      </c>
      <c r="CM34" s="1085">
        <v>0</v>
      </c>
      <c r="CN34" s="1085">
        <v>0</v>
      </c>
      <c r="CO34" s="1085">
        <v>0</v>
      </c>
      <c r="CP34" s="1085">
        <v>0</v>
      </c>
      <c r="CQ34" s="1085">
        <v>0</v>
      </c>
      <c r="CR34" s="1085">
        <v>0</v>
      </c>
      <c r="CS34" s="1085">
        <v>0</v>
      </c>
      <c r="CT34" s="1085">
        <v>0</v>
      </c>
      <c r="CU34" s="1085">
        <v>0</v>
      </c>
      <c r="CV34" s="1085">
        <v>0</v>
      </c>
      <c r="CW34" s="1085">
        <v>0</v>
      </c>
      <c r="CX34" s="1085">
        <v>0</v>
      </c>
      <c r="CY34" s="1085">
        <v>0</v>
      </c>
      <c r="CZ34" s="1085">
        <v>0</v>
      </c>
      <c r="DA34" s="1085">
        <v>0</v>
      </c>
      <c r="DB34" s="1085">
        <v>0</v>
      </c>
      <c r="DC34" s="1085">
        <v>0</v>
      </c>
      <c r="DD34" s="1085">
        <v>0</v>
      </c>
      <c r="DE34" s="1085">
        <v>0</v>
      </c>
      <c r="DF34" s="1085">
        <v>0</v>
      </c>
      <c r="DG34" s="1085">
        <v>0</v>
      </c>
      <c r="DH34" s="1085">
        <v>0</v>
      </c>
      <c r="DI34" s="1085">
        <v>0</v>
      </c>
      <c r="DJ34" s="1085">
        <v>0</v>
      </c>
      <c r="DK34" s="1085">
        <v>0</v>
      </c>
      <c r="DL34" s="1085">
        <v>0</v>
      </c>
      <c r="DM34" s="1085">
        <v>0</v>
      </c>
      <c r="DN34" s="1085">
        <v>0</v>
      </c>
      <c r="DO34" s="1085">
        <v>0</v>
      </c>
      <c r="DP34" s="1085">
        <v>0</v>
      </c>
      <c r="DQ34" s="1085">
        <v>0</v>
      </c>
      <c r="DR34" s="1085">
        <v>0</v>
      </c>
      <c r="DS34" s="1085">
        <v>0</v>
      </c>
      <c r="DT34" s="1085">
        <v>0</v>
      </c>
      <c r="DU34" s="1085">
        <v>0</v>
      </c>
      <c r="DV34" s="1085">
        <v>0</v>
      </c>
      <c r="DW34" s="1085">
        <v>0</v>
      </c>
      <c r="DX34" s="1085">
        <v>0</v>
      </c>
      <c r="DY34" s="1085">
        <v>0</v>
      </c>
      <c r="DZ34" s="1085">
        <v>0</v>
      </c>
      <c r="EA34" s="1085">
        <v>0</v>
      </c>
      <c r="EB34" s="1085">
        <v>0</v>
      </c>
      <c r="EC34" s="1085">
        <v>0</v>
      </c>
      <c r="ED34" s="1085">
        <v>0</v>
      </c>
      <c r="EE34" s="1085">
        <v>0</v>
      </c>
      <c r="EF34" s="1085">
        <v>0</v>
      </c>
      <c r="EG34" s="1085">
        <v>0</v>
      </c>
      <c r="EH34" s="1085">
        <v>0</v>
      </c>
      <c r="EI34" s="1085">
        <v>0</v>
      </c>
      <c r="EJ34" s="1085">
        <v>0</v>
      </c>
      <c r="EK34" s="1085">
        <v>0</v>
      </c>
      <c r="EL34" s="1085">
        <v>0</v>
      </c>
      <c r="EM34" s="1085">
        <v>0</v>
      </c>
      <c r="EN34" s="1085">
        <v>0</v>
      </c>
      <c r="EO34" s="1085">
        <v>0</v>
      </c>
      <c r="EP34" s="1085">
        <v>0</v>
      </c>
      <c r="EQ34" s="1085">
        <v>0</v>
      </c>
      <c r="ER34" s="1085">
        <v>0</v>
      </c>
      <c r="ES34" s="1085">
        <v>0</v>
      </c>
      <c r="ET34" s="1085">
        <v>0</v>
      </c>
      <c r="EU34" s="1085">
        <v>0</v>
      </c>
      <c r="EV34" s="1085">
        <v>0</v>
      </c>
      <c r="EW34" s="1085">
        <v>0</v>
      </c>
      <c r="EX34" s="1085">
        <v>0</v>
      </c>
      <c r="EY34" s="1085">
        <v>0</v>
      </c>
      <c r="EZ34" s="1085">
        <v>0</v>
      </c>
      <c r="FA34" s="1085">
        <v>0</v>
      </c>
      <c r="FB34" s="1085">
        <v>0</v>
      </c>
      <c r="FC34" s="1085">
        <v>0</v>
      </c>
      <c r="FD34" s="1085">
        <v>0</v>
      </c>
    </row>
    <row r="35" spans="1:160" ht="15.75">
      <c r="A35" s="1149"/>
      <c r="B35" s="1085"/>
      <c r="C35" s="1085"/>
      <c r="D35" s="1085"/>
      <c r="E35" s="1085"/>
      <c r="F35" s="1085"/>
      <c r="G35" s="1085"/>
      <c r="H35" s="1085"/>
      <c r="I35" s="1085"/>
      <c r="J35" s="1085"/>
      <c r="K35" s="1085"/>
      <c r="L35" s="1085"/>
      <c r="M35" s="1085"/>
      <c r="N35" s="1085"/>
      <c r="O35" s="1085"/>
      <c r="P35" s="1085"/>
      <c r="Q35" s="1085"/>
      <c r="R35" s="1085"/>
      <c r="S35" s="1085"/>
      <c r="T35" s="1085"/>
      <c r="U35" s="1085"/>
      <c r="V35" s="1085"/>
      <c r="W35" s="1085"/>
      <c r="X35" s="1085"/>
      <c r="Y35" s="1085"/>
      <c r="Z35" s="1085"/>
      <c r="AA35" s="1085"/>
      <c r="AB35" s="1085"/>
      <c r="AC35" s="1085"/>
      <c r="AD35" s="1085"/>
      <c r="AE35" s="1085"/>
      <c r="AF35" s="1085"/>
      <c r="AG35" s="1085"/>
      <c r="AH35" s="1085"/>
      <c r="AI35" s="1085"/>
      <c r="AJ35" s="1085"/>
      <c r="AK35" s="1085"/>
      <c r="AL35" s="1085"/>
      <c r="AM35" s="1085"/>
      <c r="AN35" s="1085"/>
      <c r="AO35" s="1085"/>
      <c r="AP35" s="1085"/>
      <c r="AQ35" s="1085"/>
      <c r="AR35" s="1085"/>
      <c r="AS35" s="1085"/>
      <c r="AT35" s="1085"/>
      <c r="AU35" s="1085"/>
      <c r="AV35" s="1085"/>
      <c r="AW35" s="1085"/>
      <c r="AX35" s="1085"/>
      <c r="AY35" s="1085"/>
      <c r="AZ35" s="1085"/>
      <c r="BA35" s="1085"/>
      <c r="BB35" s="1085"/>
      <c r="BC35" s="1085"/>
      <c r="BD35" s="1085"/>
      <c r="BE35" s="1085"/>
      <c r="BF35" s="1085"/>
      <c r="BG35" s="1085"/>
      <c r="BH35" s="1085"/>
      <c r="BI35" s="1085"/>
      <c r="BJ35" s="1085"/>
      <c r="BK35" s="1085"/>
      <c r="BL35" s="1085"/>
      <c r="BM35" s="1085"/>
      <c r="BN35" s="1085"/>
      <c r="BO35" s="1085"/>
      <c r="BP35" s="1085"/>
      <c r="BQ35" s="1085"/>
      <c r="BR35" s="1085"/>
      <c r="BS35" s="1085"/>
      <c r="BT35" s="1085"/>
      <c r="BU35" s="1085"/>
      <c r="BV35" s="1085"/>
      <c r="BW35" s="1085"/>
      <c r="BX35" s="1085"/>
      <c r="BY35" s="1085"/>
      <c r="BZ35" s="1085"/>
      <c r="CA35" s="1085"/>
      <c r="CB35" s="1085"/>
      <c r="CC35" s="1085"/>
      <c r="CD35" s="1085"/>
      <c r="CE35" s="1085"/>
      <c r="CF35" s="1085"/>
      <c r="CG35" s="1085"/>
      <c r="CH35" s="1085"/>
      <c r="CI35" s="1085"/>
      <c r="CJ35" s="1085"/>
      <c r="CK35" s="1085"/>
      <c r="CL35" s="1085"/>
      <c r="CM35" s="1085"/>
      <c r="CN35" s="1085"/>
      <c r="CO35" s="1085"/>
      <c r="CP35" s="1085"/>
      <c r="CQ35" s="1085"/>
      <c r="CR35" s="1085"/>
      <c r="CS35" s="1085"/>
      <c r="CT35" s="1085"/>
      <c r="CU35" s="1085"/>
      <c r="CV35" s="1085"/>
      <c r="CW35" s="1085"/>
      <c r="CX35" s="1085"/>
      <c r="CY35" s="1085"/>
      <c r="CZ35" s="1085"/>
      <c r="DA35" s="1085"/>
      <c r="DB35" s="1085"/>
      <c r="DC35" s="1085"/>
      <c r="DD35" s="1085"/>
      <c r="DE35" s="1085"/>
      <c r="DF35" s="1085"/>
      <c r="DG35" s="1085"/>
      <c r="DH35" s="1085"/>
      <c r="DI35" s="1085"/>
      <c r="DJ35" s="1085"/>
      <c r="DK35" s="1085"/>
      <c r="DL35" s="1085"/>
      <c r="DM35" s="1085"/>
      <c r="DN35" s="1085"/>
      <c r="DO35" s="1085"/>
      <c r="DP35" s="1085"/>
      <c r="DQ35" s="1085"/>
      <c r="DR35" s="1085"/>
      <c r="DS35" s="1085"/>
      <c r="DT35" s="1085"/>
      <c r="DU35" s="1085"/>
      <c r="DV35" s="1085"/>
      <c r="DW35" s="1085"/>
      <c r="DX35" s="1085"/>
      <c r="DY35" s="1085"/>
      <c r="DZ35" s="1085"/>
      <c r="EA35" s="1085"/>
      <c r="EB35" s="1085"/>
      <c r="EC35" s="1085"/>
      <c r="ED35" s="1085"/>
      <c r="EE35" s="1085"/>
      <c r="EF35" s="1085"/>
      <c r="EG35" s="1085"/>
      <c r="EH35" s="1085"/>
      <c r="EI35" s="1085"/>
      <c r="EJ35" s="1085"/>
      <c r="EK35" s="1085"/>
      <c r="EL35" s="1085"/>
      <c r="EM35" s="1085"/>
      <c r="EN35" s="1085"/>
      <c r="EO35" s="1085"/>
      <c r="EP35" s="1085"/>
      <c r="EQ35" s="1085"/>
      <c r="ER35" s="1085"/>
      <c r="ES35" s="1085"/>
      <c r="ET35" s="1085"/>
      <c r="EU35" s="1085"/>
      <c r="EV35" s="1085"/>
      <c r="EW35" s="1085"/>
      <c r="EX35" s="1085"/>
      <c r="EY35" s="1085"/>
      <c r="EZ35" s="1085"/>
      <c r="FA35" s="1085"/>
      <c r="FB35" s="1085"/>
      <c r="FC35" s="1085"/>
      <c r="FD35" s="1085"/>
    </row>
    <row r="36" spans="1:160" ht="15.75">
      <c r="A36" s="1141" t="s">
        <v>877</v>
      </c>
      <c r="B36" s="1082">
        <v>817689.8</v>
      </c>
      <c r="C36" s="1082">
        <v>824971.9</v>
      </c>
      <c r="D36" s="1082">
        <v>839753.8</v>
      </c>
      <c r="E36" s="1082">
        <v>862383.2</v>
      </c>
      <c r="F36" s="1082">
        <v>871454.29999999993</v>
      </c>
      <c r="G36" s="1082">
        <v>888143.60000000009</v>
      </c>
      <c r="H36" s="1082">
        <v>917921.4</v>
      </c>
      <c r="I36" s="1082">
        <v>901856.29999999993</v>
      </c>
      <c r="J36" s="1082">
        <v>878802.29999999993</v>
      </c>
      <c r="K36" s="1082">
        <v>937435.60000000021</v>
      </c>
      <c r="L36" s="1082">
        <v>949829.79999999981</v>
      </c>
      <c r="M36" s="1082">
        <v>972150.1</v>
      </c>
      <c r="N36" s="1082">
        <v>931137.49999999988</v>
      </c>
      <c r="O36" s="1082">
        <v>1005294.6000000001</v>
      </c>
      <c r="P36" s="1082">
        <v>1012728.7000000001</v>
      </c>
      <c r="Q36" s="1082">
        <v>1002032.9</v>
      </c>
      <c r="R36" s="1082">
        <v>1030163.8</v>
      </c>
      <c r="S36" s="1082">
        <v>1023616.2000000001</v>
      </c>
      <c r="T36" s="1082">
        <v>1035384.6</v>
      </c>
      <c r="U36" s="1082">
        <v>1083987.0999999999</v>
      </c>
      <c r="V36" s="1082">
        <v>1081168.9000000001</v>
      </c>
      <c r="W36" s="1082">
        <v>1033575.7000000001</v>
      </c>
      <c r="X36" s="1082">
        <v>1152891.7000000002</v>
      </c>
      <c r="Y36" s="1082">
        <v>1186392.6000000001</v>
      </c>
      <c r="Z36" s="1082">
        <v>1182964.0999999999</v>
      </c>
      <c r="AA36" s="1082">
        <v>1226795.8999999999</v>
      </c>
      <c r="AB36" s="1082">
        <v>1255716.7999999998</v>
      </c>
      <c r="AC36" s="1082">
        <v>1290449.9000000001</v>
      </c>
      <c r="AD36" s="1082">
        <v>1339006.8999999999</v>
      </c>
      <c r="AE36" s="1082">
        <v>1373722.2000000002</v>
      </c>
      <c r="AF36" s="1082">
        <v>1359609.4</v>
      </c>
      <c r="AG36" s="1082">
        <v>1429244.3999999997</v>
      </c>
      <c r="AH36" s="1082">
        <v>1427608.4999999995</v>
      </c>
      <c r="AI36" s="1082">
        <v>1450984.2999999998</v>
      </c>
      <c r="AJ36" s="1082">
        <v>1483431.5999999996</v>
      </c>
      <c r="AK36" s="1082">
        <v>1506448.2000000002</v>
      </c>
      <c r="AL36" s="1082">
        <v>1494610.9</v>
      </c>
      <c r="AM36" s="1082">
        <v>1564861.0999999999</v>
      </c>
      <c r="AN36" s="1082">
        <v>1581566.5</v>
      </c>
      <c r="AO36" s="1082">
        <v>1629530.2000000002</v>
      </c>
      <c r="AP36" s="1082">
        <v>1677803.4000000001</v>
      </c>
      <c r="AQ36" s="1082">
        <v>1745033.5999999999</v>
      </c>
      <c r="AR36" s="1082">
        <v>1803115.4</v>
      </c>
      <c r="AS36" s="1082">
        <v>1855348.4</v>
      </c>
      <c r="AT36" s="1082">
        <v>1890386.0000000002</v>
      </c>
      <c r="AU36" s="1082">
        <v>1923901.7</v>
      </c>
      <c r="AV36" s="1082">
        <v>1863610</v>
      </c>
      <c r="AW36" s="1082">
        <v>1959836.2000000002</v>
      </c>
      <c r="AX36" s="1082">
        <v>1936619.82</v>
      </c>
      <c r="AY36" s="1082">
        <v>1896544.7320000001</v>
      </c>
      <c r="AZ36" s="1082">
        <v>1068471.4779999999</v>
      </c>
      <c r="BA36" s="1082">
        <v>2026839.7439999999</v>
      </c>
      <c r="BB36" s="1082">
        <v>2083688.584</v>
      </c>
      <c r="BC36" s="1082">
        <v>2219460.67</v>
      </c>
      <c r="BD36" s="1082">
        <v>2191540.4900000002</v>
      </c>
      <c r="BE36" s="1082">
        <v>2271569.15</v>
      </c>
      <c r="BF36" s="1082">
        <v>2424779.5090000001</v>
      </c>
      <c r="BG36" s="1082">
        <v>2426990.344</v>
      </c>
      <c r="BH36" s="1082">
        <v>2508006.6230000001</v>
      </c>
      <c r="BI36" s="1082">
        <v>2521776.0866</v>
      </c>
      <c r="BJ36" s="1082">
        <v>2528637.0144331199</v>
      </c>
      <c r="BK36" s="1082">
        <v>2222189.3651669798</v>
      </c>
      <c r="BL36" s="1082">
        <v>2290660.3113972698</v>
      </c>
      <c r="BM36" s="1082">
        <v>2956137.4145864006</v>
      </c>
      <c r="BN36" s="1082">
        <v>3122014.5534256101</v>
      </c>
      <c r="BO36" s="1082">
        <v>3324043.0570140001</v>
      </c>
      <c r="BP36" s="1082">
        <v>3404661.9418926798</v>
      </c>
      <c r="BQ36" s="1082">
        <v>3752837.0665556402</v>
      </c>
      <c r="BR36" s="1082">
        <v>3821133.6361670699</v>
      </c>
      <c r="BS36" s="1082">
        <v>4104953.8091274695</v>
      </c>
      <c r="BT36" s="1082">
        <v>4255228.1176707</v>
      </c>
      <c r="BU36" s="1082">
        <v>4527306.4582223808</v>
      </c>
      <c r="BV36" s="1082">
        <v>4732942.1220692899</v>
      </c>
      <c r="BW36" s="1082">
        <v>5082239.5036887303</v>
      </c>
      <c r="BX36" s="1082">
        <v>5479682.6919475105</v>
      </c>
      <c r="BY36" s="1082">
        <v>5716909.2059234604</v>
      </c>
      <c r="BZ36" s="1082">
        <v>6244316.9555870993</v>
      </c>
      <c r="CA36" s="1082">
        <v>6528674.7097816998</v>
      </c>
      <c r="CB36" s="1082">
        <v>6541244.5498852096</v>
      </c>
      <c r="CC36" s="1082">
        <v>7123699.7466135593</v>
      </c>
      <c r="CD36" s="1082">
        <v>7085608.9536214098</v>
      </c>
      <c r="CE36" s="1082">
        <v>7206679.7206830904</v>
      </c>
      <c r="CF36" s="1082">
        <v>7350287.2540429803</v>
      </c>
      <c r="CG36" s="1082">
        <v>7576785.7840359407</v>
      </c>
      <c r="CH36" s="1082">
        <v>7649634.9740902791</v>
      </c>
      <c r="CI36" s="1082">
        <v>7949074.048767739</v>
      </c>
      <c r="CJ36" s="1082">
        <v>7866802.3015554398</v>
      </c>
      <c r="CK36" s="1082">
        <v>7701961.1720015388</v>
      </c>
      <c r="CL36" s="1082">
        <v>7841483.1499701189</v>
      </c>
      <c r="CM36" s="1082">
        <v>7937778.9331230316</v>
      </c>
      <c r="CN36" s="1082">
        <v>7969158.5338292494</v>
      </c>
      <c r="CO36" s="1082">
        <v>8327925.828886061</v>
      </c>
      <c r="CP36" s="1082">
        <v>8926222.7062499411</v>
      </c>
      <c r="CQ36" s="1082">
        <v>9070724.7534547299</v>
      </c>
      <c r="CR36" s="1082">
        <v>9208347.0659819692</v>
      </c>
      <c r="CS36" s="1082">
        <v>9288460.351164449</v>
      </c>
      <c r="CT36" s="1082">
        <v>9357552.407259468</v>
      </c>
      <c r="CU36" s="1082">
        <v>9269298.5290937703</v>
      </c>
      <c r="CV36" s="1082">
        <v>9345931.8706573211</v>
      </c>
      <c r="CW36" s="1082">
        <v>9290175.5657837223</v>
      </c>
      <c r="CX36" s="1082">
        <v>9358797.6896781698</v>
      </c>
      <c r="CY36" s="1082">
        <v>9335720.8470825516</v>
      </c>
      <c r="CZ36" s="1082">
        <v>9387105.1158842985</v>
      </c>
      <c r="DA36" s="1082">
        <v>9135826.8832915798</v>
      </c>
      <c r="DB36" s="1082">
        <v>9324912.4110496715</v>
      </c>
      <c r="DC36" s="1082">
        <v>9430092.6581663899</v>
      </c>
      <c r="DD36" s="1082">
        <v>9485470.8238354791</v>
      </c>
      <c r="DE36" s="1082">
        <v>9699145.5620516613</v>
      </c>
      <c r="DF36" s="1082">
        <v>8828363.2332206182</v>
      </c>
      <c r="DG36" s="1082">
        <v>8493104.8718413487</v>
      </c>
      <c r="DH36" s="1082">
        <v>8398368.4359052684</v>
      </c>
      <c r="DI36" s="1082">
        <v>8632667.1873641405</v>
      </c>
      <c r="DJ36" s="1082">
        <v>9088388.948152259</v>
      </c>
      <c r="DK36" s="1082">
        <v>8836103.1112620104</v>
      </c>
      <c r="DL36" s="1082">
        <v>8811319.438487228</v>
      </c>
      <c r="DM36" s="1082">
        <v>8789295.6455390491</v>
      </c>
      <c r="DN36" s="1082">
        <v>9648999.3017554395</v>
      </c>
      <c r="DO36" s="1082">
        <v>9840242.6601730417</v>
      </c>
      <c r="DP36" s="1082">
        <v>9060085.4660683889</v>
      </c>
      <c r="DQ36" s="1082">
        <v>9307872.37897663</v>
      </c>
      <c r="DR36" s="1082">
        <v>9101227.141923869</v>
      </c>
      <c r="DS36" s="1082">
        <v>9562461.4268665817</v>
      </c>
      <c r="DT36" s="1082">
        <v>8923533.6354225911</v>
      </c>
      <c r="DU36" s="1082">
        <v>8982437.6431837082</v>
      </c>
      <c r="DV36" s="1082">
        <v>8998122.1446753796</v>
      </c>
      <c r="DW36" s="1082">
        <v>9169841.8520676401</v>
      </c>
      <c r="DX36" s="1082">
        <v>9462134.3647869583</v>
      </c>
      <c r="DY36" s="1082">
        <v>9642800.2206169013</v>
      </c>
      <c r="DZ36" s="1082">
        <v>9678545.0501818098</v>
      </c>
      <c r="EA36" s="1082">
        <v>9676770.0848979596</v>
      </c>
      <c r="EB36" s="1082">
        <v>9705955.8717380092</v>
      </c>
      <c r="EC36" s="1082">
        <v>9956620.5183592103</v>
      </c>
      <c r="ED36" s="1082">
        <v>9777571.0521722026</v>
      </c>
      <c r="EE36" s="1082">
        <v>9613599.3252258208</v>
      </c>
      <c r="EF36" s="1082">
        <v>9693959.2229333296</v>
      </c>
      <c r="EG36" s="1082">
        <v>9845170.0081696138</v>
      </c>
      <c r="EH36" s="1082">
        <v>9922286.8984534405</v>
      </c>
      <c r="EI36" s="1082">
        <v>10145690.307520291</v>
      </c>
      <c r="EJ36" s="1082">
        <v>10327688.82077685</v>
      </c>
      <c r="EK36" s="1082">
        <v>10421800.7234479</v>
      </c>
      <c r="EL36" s="1082">
        <v>10738239.392794579</v>
      </c>
      <c r="EM36" s="1082">
        <v>10754164.439782552</v>
      </c>
      <c r="EN36" s="1082">
        <v>10732640.920156548</v>
      </c>
      <c r="EO36" s="1082">
        <v>10889658.87788791</v>
      </c>
      <c r="EP36" s="1082">
        <v>10812954.747290421</v>
      </c>
      <c r="EQ36" s="1082">
        <v>10661336.3455358</v>
      </c>
      <c r="ER36" s="1082">
        <v>11000635.1340838</v>
      </c>
      <c r="ES36" s="1082">
        <v>11121523.440420529</v>
      </c>
      <c r="ET36" s="1082">
        <v>11306836.28294073</v>
      </c>
      <c r="EU36" s="1082">
        <v>11273159.58180793</v>
      </c>
      <c r="EV36" s="1082">
        <v>11546238.59635002</v>
      </c>
      <c r="EW36" s="1082">
        <v>11831627.753876301</v>
      </c>
      <c r="EX36" s="1082">
        <v>11982530.007915428</v>
      </c>
      <c r="EY36" s="1082">
        <v>12257010.451660052</v>
      </c>
      <c r="EZ36" s="1082">
        <v>12155106.565219669</v>
      </c>
      <c r="FA36" s="1082">
        <v>12516872.463709908</v>
      </c>
      <c r="FB36" s="1082">
        <v>12561864.107171251</v>
      </c>
      <c r="FC36" s="1082">
        <v>12621497.661366923</v>
      </c>
      <c r="FD36" s="1082">
        <v>13084883.30154972</v>
      </c>
    </row>
    <row r="37" spans="1:160" ht="15.75">
      <c r="A37" s="1145" t="s">
        <v>878</v>
      </c>
      <c r="B37" s="1085">
        <v>714473.2</v>
      </c>
      <c r="C37" s="1085">
        <v>728872.3</v>
      </c>
      <c r="D37" s="1085">
        <v>750854.9</v>
      </c>
      <c r="E37" s="1085">
        <v>759457</v>
      </c>
      <c r="F37" s="1085">
        <v>768291.2</v>
      </c>
      <c r="G37" s="1085">
        <v>788836.9</v>
      </c>
      <c r="H37" s="1085">
        <v>811434.2</v>
      </c>
      <c r="I37" s="1085">
        <v>786820</v>
      </c>
      <c r="J37" s="1085">
        <v>777457.7</v>
      </c>
      <c r="K37" s="1085">
        <v>839661.8</v>
      </c>
      <c r="L37" s="1085">
        <v>836329.7</v>
      </c>
      <c r="M37" s="1085">
        <v>852126</v>
      </c>
      <c r="N37" s="1085">
        <v>805309.5</v>
      </c>
      <c r="O37" s="1085">
        <v>888097.5</v>
      </c>
      <c r="P37" s="1085">
        <v>892132.8</v>
      </c>
      <c r="Q37" s="1085">
        <v>866097.4</v>
      </c>
      <c r="R37" s="1085">
        <v>895421.8</v>
      </c>
      <c r="S37" s="1085">
        <v>892905.8</v>
      </c>
      <c r="T37" s="1085">
        <v>900707.6</v>
      </c>
      <c r="U37" s="1085">
        <v>944008</v>
      </c>
      <c r="V37" s="1085">
        <v>941871.8</v>
      </c>
      <c r="W37" s="1085">
        <v>911454.3</v>
      </c>
      <c r="X37" s="1085">
        <v>991147.8</v>
      </c>
      <c r="Y37" s="1085">
        <v>1024462.7</v>
      </c>
      <c r="Z37" s="1085">
        <v>1012365.2</v>
      </c>
      <c r="AA37" s="1085">
        <v>1056589.3999999999</v>
      </c>
      <c r="AB37" s="1085">
        <v>1087929.2</v>
      </c>
      <c r="AC37" s="1085">
        <v>1129170.3</v>
      </c>
      <c r="AD37" s="1085">
        <v>1149286.2</v>
      </c>
      <c r="AE37" s="1085">
        <v>1163361</v>
      </c>
      <c r="AF37" s="1085">
        <v>1149724.5</v>
      </c>
      <c r="AG37" s="1085">
        <v>1218452.7</v>
      </c>
      <c r="AH37" s="1085">
        <v>1209760.8999999999</v>
      </c>
      <c r="AI37" s="1085">
        <v>1221760.3</v>
      </c>
      <c r="AJ37" s="1085">
        <v>1252254.3999999999</v>
      </c>
      <c r="AK37" s="1085">
        <v>1273075.6000000001</v>
      </c>
      <c r="AL37" s="1085">
        <v>1278644.5</v>
      </c>
      <c r="AM37" s="1085">
        <v>1322892.8</v>
      </c>
      <c r="AN37" s="1085">
        <v>1342732.4</v>
      </c>
      <c r="AO37" s="1085">
        <v>1374852.8</v>
      </c>
      <c r="AP37" s="1085">
        <v>1404567.8</v>
      </c>
      <c r="AQ37" s="1085">
        <v>1447312.5</v>
      </c>
      <c r="AR37" s="1085">
        <v>1449354.2</v>
      </c>
      <c r="AS37" s="1085">
        <v>1532233.2</v>
      </c>
      <c r="AT37" s="1085">
        <v>1527247.1</v>
      </c>
      <c r="AU37" s="1085">
        <v>1561347.8</v>
      </c>
      <c r="AV37" s="1085">
        <v>1489839.7</v>
      </c>
      <c r="AW37" s="1085">
        <v>1572696.1</v>
      </c>
      <c r="AX37" s="1085">
        <v>1584518.6</v>
      </c>
      <c r="AY37" s="1085">
        <v>1543116.35</v>
      </c>
      <c r="AZ37" s="1085">
        <v>889704.88399999996</v>
      </c>
      <c r="BA37" s="1085">
        <v>1662755.372</v>
      </c>
      <c r="BB37" s="1085">
        <v>1712805.4920000001</v>
      </c>
      <c r="BC37" s="1085">
        <v>1773287.811</v>
      </c>
      <c r="BD37" s="1085">
        <v>1777742.838</v>
      </c>
      <c r="BE37" s="1085">
        <v>1829907.764</v>
      </c>
      <c r="BF37" s="1085">
        <v>1919443.9720000001</v>
      </c>
      <c r="BG37" s="1085">
        <v>1914054.263</v>
      </c>
      <c r="BH37" s="1085">
        <v>2031441.2320000001</v>
      </c>
      <c r="BI37" s="1085">
        <v>2048404.5911999999</v>
      </c>
      <c r="BJ37" s="1085">
        <v>2096269.9355160301</v>
      </c>
      <c r="BK37" s="1085">
        <v>1838922.3852738598</v>
      </c>
      <c r="BL37" s="1085">
        <v>1843333.9538577399</v>
      </c>
      <c r="BM37" s="1085">
        <v>2420655.6937449002</v>
      </c>
      <c r="BN37" s="1085">
        <v>2474046.8401428401</v>
      </c>
      <c r="BO37" s="1085">
        <v>2669867.2933138399</v>
      </c>
      <c r="BP37" s="1085">
        <v>2756180.7083517299</v>
      </c>
      <c r="BQ37" s="1085">
        <v>3031512.9215989606</v>
      </c>
      <c r="BR37" s="1085">
        <v>3158053.7876111399</v>
      </c>
      <c r="BS37" s="1085">
        <v>3396327.0052613597</v>
      </c>
      <c r="BT37" s="1085">
        <v>3524456.0882829204</v>
      </c>
      <c r="BU37" s="1085">
        <v>3663468.8990962501</v>
      </c>
      <c r="BV37" s="1085">
        <v>3861541.07866365</v>
      </c>
      <c r="BW37" s="1085">
        <v>4158059.5480538099</v>
      </c>
      <c r="BX37" s="1085">
        <v>4275172.8677826701</v>
      </c>
      <c r="BY37" s="1085">
        <v>4554824.1320721591</v>
      </c>
      <c r="BZ37" s="1085">
        <v>4905967.6796486303</v>
      </c>
      <c r="CA37" s="1085">
        <v>5173636.2303644801</v>
      </c>
      <c r="CB37" s="1085">
        <v>5170418.5422329996</v>
      </c>
      <c r="CC37" s="1085">
        <v>5744771.1946113193</v>
      </c>
      <c r="CD37" s="1085">
        <v>5677022.0383424601</v>
      </c>
      <c r="CE37" s="1085">
        <v>5700769.9555871198</v>
      </c>
      <c r="CF37" s="1085">
        <v>5855051.2557276199</v>
      </c>
      <c r="CG37" s="1085">
        <v>6049862.0661166701</v>
      </c>
      <c r="CH37" s="1085">
        <v>6051683.9610053701</v>
      </c>
      <c r="CI37" s="1085">
        <v>6326097.5144559601</v>
      </c>
      <c r="CJ37" s="1085">
        <v>6309562.4089767691</v>
      </c>
      <c r="CK37" s="1085">
        <v>6178412.9945783895</v>
      </c>
      <c r="CL37" s="1085">
        <v>6204310.0703932699</v>
      </c>
      <c r="CM37" s="1085">
        <v>6360057.4356719302</v>
      </c>
      <c r="CN37" s="1085">
        <v>6381165.1238913191</v>
      </c>
      <c r="CO37" s="1085">
        <v>6572854.6512706699</v>
      </c>
      <c r="CP37" s="1085">
        <v>6877350.9294876205</v>
      </c>
      <c r="CQ37" s="1085">
        <v>7069786.1923083803</v>
      </c>
      <c r="CR37" s="1085">
        <v>7244171.2814070499</v>
      </c>
      <c r="CS37" s="1085">
        <v>7399645.4752610894</v>
      </c>
      <c r="CT37" s="1085">
        <v>7385758.62506021</v>
      </c>
      <c r="CU37" s="1085">
        <v>7478021.1505871108</v>
      </c>
      <c r="CV37" s="1085">
        <v>7510381.3849800695</v>
      </c>
      <c r="CW37" s="1085">
        <v>7581709.9366770601</v>
      </c>
      <c r="CX37" s="1085">
        <v>7684306.7265745401</v>
      </c>
      <c r="CY37" s="1085">
        <v>7694278.64801371</v>
      </c>
      <c r="CZ37" s="1085">
        <v>7869701.7807952501</v>
      </c>
      <c r="DA37" s="1085">
        <v>7806990.9712087996</v>
      </c>
      <c r="DB37" s="1085">
        <v>7921430.8804289401</v>
      </c>
      <c r="DC37" s="1085">
        <v>8009869.2915604506</v>
      </c>
      <c r="DD37" s="1085">
        <v>8110391.2688349597</v>
      </c>
      <c r="DE37" s="1085">
        <v>8263924.785904631</v>
      </c>
      <c r="DF37" s="1085">
        <v>6359620.8673594408</v>
      </c>
      <c r="DG37" s="1085">
        <v>6081950.7186916796</v>
      </c>
      <c r="DH37" s="1085">
        <v>6165854.86815322</v>
      </c>
      <c r="DI37" s="1085">
        <v>6409412.1862538606</v>
      </c>
      <c r="DJ37" s="1085">
        <v>6368818.3471981892</v>
      </c>
      <c r="DK37" s="1085">
        <v>6086020.4206497595</v>
      </c>
      <c r="DL37" s="1085">
        <v>6102926.3779635197</v>
      </c>
      <c r="DM37" s="1085">
        <v>6180845.2664790004</v>
      </c>
      <c r="DN37" s="1085">
        <v>6281884.8067749506</v>
      </c>
      <c r="DO37" s="1085">
        <v>6411512.1629308797</v>
      </c>
      <c r="DP37" s="1085">
        <v>6473586.5980738802</v>
      </c>
      <c r="DQ37" s="1085">
        <v>6661306.5969346007</v>
      </c>
      <c r="DR37" s="1085">
        <v>6098513.4777912199</v>
      </c>
      <c r="DS37" s="1085">
        <v>6102769.065294181</v>
      </c>
      <c r="DT37" s="1085">
        <v>6009723.517785931</v>
      </c>
      <c r="DU37" s="1085">
        <v>6053885.0166564798</v>
      </c>
      <c r="DV37" s="1085">
        <v>6157765.1911736298</v>
      </c>
      <c r="DW37" s="1085">
        <v>6345844.0186385401</v>
      </c>
      <c r="DX37" s="1085">
        <v>6840456.4794688104</v>
      </c>
      <c r="DY37" s="1085">
        <v>6893478.5259185508</v>
      </c>
      <c r="DZ37" s="1085">
        <v>6980544.9656184996</v>
      </c>
      <c r="EA37" s="1085">
        <v>6951239.17398459</v>
      </c>
      <c r="EB37" s="1085">
        <v>6937077.0590429101</v>
      </c>
      <c r="EC37" s="1085">
        <v>7147140.1162375305</v>
      </c>
      <c r="ED37" s="1085">
        <v>7036546.6945489198</v>
      </c>
      <c r="EE37" s="1085">
        <v>6886923.7406146098</v>
      </c>
      <c r="EF37" s="1085">
        <v>7026119.2824093699</v>
      </c>
      <c r="EG37" s="1085">
        <v>7157314.1226850301</v>
      </c>
      <c r="EH37" s="1085">
        <v>7219221.6659679692</v>
      </c>
      <c r="EI37" s="1085">
        <v>7435941.1110924399</v>
      </c>
      <c r="EJ37" s="1085">
        <v>7653344.7760958485</v>
      </c>
      <c r="EK37" s="1085">
        <v>7623889.6928285304</v>
      </c>
      <c r="EL37" s="1085">
        <v>7992313.163882371</v>
      </c>
      <c r="EM37" s="1085">
        <v>8192531.8325686594</v>
      </c>
      <c r="EN37" s="1085">
        <v>8226643.3481460493</v>
      </c>
      <c r="EO37" s="1085">
        <v>8394265.0638461206</v>
      </c>
      <c r="EP37" s="1085">
        <v>8761188.23930116</v>
      </c>
      <c r="EQ37" s="1085">
        <v>8725787.5814945009</v>
      </c>
      <c r="ER37" s="1085">
        <v>9050618.6196854189</v>
      </c>
      <c r="ES37" s="1085">
        <v>9154996.1531561296</v>
      </c>
      <c r="ET37" s="1085">
        <v>9341779.2214438505</v>
      </c>
      <c r="EU37" s="1085">
        <v>9300440.219886221</v>
      </c>
      <c r="EV37" s="1085">
        <v>9546733.7625847999</v>
      </c>
      <c r="EW37" s="1085">
        <v>9797542.0932203513</v>
      </c>
      <c r="EX37" s="1085">
        <v>9927268.7692498993</v>
      </c>
      <c r="EY37" s="1085">
        <v>10242381.936859371</v>
      </c>
      <c r="EZ37" s="1085">
        <v>10670529.121691199</v>
      </c>
      <c r="FA37" s="1085">
        <v>11214400.702562498</v>
      </c>
      <c r="FB37" s="1085">
        <v>11282366.885743741</v>
      </c>
      <c r="FC37" s="1085">
        <v>11351405.216649612</v>
      </c>
      <c r="FD37" s="1085">
        <v>11917227.370690981</v>
      </c>
    </row>
    <row r="38" spans="1:160" ht="15.75">
      <c r="A38" s="1145" t="s">
        <v>879</v>
      </c>
      <c r="B38" s="1085">
        <v>0</v>
      </c>
      <c r="C38" s="1085">
        <v>0</v>
      </c>
      <c r="D38" s="1085">
        <v>0</v>
      </c>
      <c r="E38" s="1085">
        <v>0</v>
      </c>
      <c r="F38" s="1085">
        <v>0</v>
      </c>
      <c r="G38" s="1085">
        <v>0</v>
      </c>
      <c r="H38" s="1085"/>
      <c r="I38" s="1085">
        <v>0</v>
      </c>
      <c r="J38" s="1085">
        <v>0</v>
      </c>
      <c r="K38" s="1085">
        <v>0</v>
      </c>
      <c r="L38" s="1085">
        <v>0</v>
      </c>
      <c r="M38" s="1085">
        <v>0</v>
      </c>
      <c r="N38" s="1085">
        <v>0</v>
      </c>
      <c r="O38" s="1085">
        <v>0</v>
      </c>
      <c r="P38" s="1085">
        <v>0</v>
      </c>
      <c r="Q38" s="1085">
        <v>0</v>
      </c>
      <c r="R38" s="1085">
        <v>0</v>
      </c>
      <c r="S38" s="1085">
        <v>0</v>
      </c>
      <c r="T38" s="1085">
        <v>0</v>
      </c>
      <c r="U38" s="1085">
        <v>0</v>
      </c>
      <c r="V38" s="1085">
        <v>56.7</v>
      </c>
      <c r="W38" s="1085">
        <v>65.2</v>
      </c>
      <c r="X38" s="1085">
        <v>65.3</v>
      </c>
      <c r="Y38" s="1085">
        <v>65.3</v>
      </c>
      <c r="Z38" s="1085">
        <v>65.400000000000006</v>
      </c>
      <c r="AA38" s="1085">
        <v>65.400000000000006</v>
      </c>
      <c r="AB38" s="1085">
        <v>65.400000000000006</v>
      </c>
      <c r="AC38" s="1085">
        <v>65.599999999999994</v>
      </c>
      <c r="AD38" s="1085">
        <v>65.599999999999994</v>
      </c>
      <c r="AE38" s="1085">
        <v>65.599999999999994</v>
      </c>
      <c r="AF38" s="1085">
        <v>65.7</v>
      </c>
      <c r="AG38" s="1085">
        <v>65.7</v>
      </c>
      <c r="AH38" s="1085">
        <v>75.400000000000006</v>
      </c>
      <c r="AI38" s="1085">
        <v>65.900000000000006</v>
      </c>
      <c r="AJ38" s="1085">
        <v>151.19999999999999</v>
      </c>
      <c r="AK38" s="1085">
        <v>152.30000000000001</v>
      </c>
      <c r="AL38" s="1085">
        <v>154</v>
      </c>
      <c r="AM38" s="1085">
        <v>150.9</v>
      </c>
      <c r="AN38" s="1085">
        <v>161.4</v>
      </c>
      <c r="AO38" s="1085">
        <v>161.6</v>
      </c>
      <c r="AP38" s="1085">
        <v>202.7</v>
      </c>
      <c r="AQ38" s="1085">
        <v>214.9</v>
      </c>
      <c r="AR38" s="1085">
        <v>91.7</v>
      </c>
      <c r="AS38" s="1085">
        <v>91.7</v>
      </c>
      <c r="AT38" s="1085">
        <v>73.2</v>
      </c>
      <c r="AU38" s="1085">
        <v>0</v>
      </c>
      <c r="AV38" s="1085">
        <v>0</v>
      </c>
      <c r="AW38" s="1085">
        <v>3717.6</v>
      </c>
      <c r="AX38" s="1085">
        <v>0</v>
      </c>
      <c r="AY38" s="1085">
        <v>0</v>
      </c>
      <c r="AZ38" s="1085">
        <v>0</v>
      </c>
      <c r="BA38" s="1085">
        <v>0</v>
      </c>
      <c r="BB38" s="1085">
        <v>0</v>
      </c>
      <c r="BC38" s="1085">
        <v>0</v>
      </c>
      <c r="BD38" s="1085">
        <v>0</v>
      </c>
      <c r="BE38" s="1085">
        <v>0</v>
      </c>
      <c r="BF38" s="1085">
        <v>0</v>
      </c>
      <c r="BG38" s="1085">
        <v>0</v>
      </c>
      <c r="BH38" s="1085">
        <v>0</v>
      </c>
      <c r="BI38" s="1085">
        <v>0</v>
      </c>
      <c r="BJ38" s="1085">
        <v>0</v>
      </c>
      <c r="BK38" s="1085">
        <v>0</v>
      </c>
      <c r="BL38" s="1085">
        <v>0</v>
      </c>
      <c r="BM38" s="1085">
        <v>0</v>
      </c>
      <c r="BN38" s="1085">
        <v>0</v>
      </c>
      <c r="BO38" s="1085">
        <v>0</v>
      </c>
      <c r="BP38" s="1085">
        <v>0</v>
      </c>
      <c r="BQ38" s="1085">
        <v>0</v>
      </c>
      <c r="BR38" s="1085">
        <v>0</v>
      </c>
      <c r="BS38" s="1085">
        <v>0</v>
      </c>
      <c r="BT38" s="1085">
        <v>0</v>
      </c>
      <c r="BU38" s="1085">
        <v>0</v>
      </c>
      <c r="BV38" s="1085">
        <v>61750</v>
      </c>
      <c r="BW38" s="1085">
        <v>90625</v>
      </c>
      <c r="BX38" s="1085">
        <v>115425</v>
      </c>
      <c r="BY38" s="1085">
        <v>32000</v>
      </c>
      <c r="BZ38" s="1085">
        <v>131600</v>
      </c>
      <c r="CA38" s="1085">
        <v>118808.431</v>
      </c>
      <c r="CB38" s="1085">
        <v>130827.096254</v>
      </c>
      <c r="CC38" s="1085">
        <v>112946.58181941</v>
      </c>
      <c r="CD38" s="1085">
        <v>118461.07169553</v>
      </c>
      <c r="CE38" s="1085">
        <v>192600.71051295998</v>
      </c>
      <c r="CF38" s="1085">
        <v>164299.44025342999</v>
      </c>
      <c r="CG38" s="1085">
        <v>158479.28181026998</v>
      </c>
      <c r="CH38" s="1085">
        <v>116359.08255178999</v>
      </c>
      <c r="CI38" s="1085">
        <v>144356.37171959999</v>
      </c>
      <c r="CJ38" s="1085">
        <v>109557.76902192</v>
      </c>
      <c r="CK38" s="1085">
        <v>45967.668351589993</v>
      </c>
      <c r="CL38" s="1085">
        <v>101939.43475802</v>
      </c>
      <c r="CM38" s="1085">
        <v>96940.228162970001</v>
      </c>
      <c r="CN38" s="1085">
        <v>85065.621269659998</v>
      </c>
      <c r="CO38" s="1085">
        <v>79650.912682410009</v>
      </c>
      <c r="CP38" s="1085">
        <v>131833.47449212</v>
      </c>
      <c r="CQ38" s="1085">
        <v>114831.05343176</v>
      </c>
      <c r="CR38" s="1085">
        <v>106855.89783321001</v>
      </c>
      <c r="CS38" s="1085">
        <v>234945.11465588</v>
      </c>
      <c r="CT38" s="1085">
        <v>330691.82170884998</v>
      </c>
      <c r="CU38" s="1085">
        <v>189539.50740937001</v>
      </c>
      <c r="CV38" s="1085">
        <v>273731.28123745002</v>
      </c>
      <c r="CW38" s="1085">
        <v>282472.05007085996</v>
      </c>
      <c r="CX38" s="1085">
        <v>257991.11146776998</v>
      </c>
      <c r="CY38" s="1085">
        <v>206624.75975360998</v>
      </c>
      <c r="CZ38" s="1085">
        <v>251212.33994268</v>
      </c>
      <c r="DA38" s="1085">
        <v>245223.88084515001</v>
      </c>
      <c r="DB38" s="1085">
        <v>266980.91242442001</v>
      </c>
      <c r="DC38" s="1085">
        <v>243992.00221353001</v>
      </c>
      <c r="DD38" s="1085">
        <v>166703.35462783999</v>
      </c>
      <c r="DE38" s="1085">
        <v>184804.69920014002</v>
      </c>
      <c r="DF38" s="1085">
        <v>195896.34154192999</v>
      </c>
      <c r="DG38" s="1085">
        <v>175532.74571305999</v>
      </c>
      <c r="DH38" s="1085">
        <v>173906.41972536998</v>
      </c>
      <c r="DI38" s="1085">
        <v>183414.87106506</v>
      </c>
      <c r="DJ38" s="1085">
        <v>168902.74351020998</v>
      </c>
      <c r="DK38" s="1085">
        <v>168891.66961122002</v>
      </c>
      <c r="DL38" s="1085">
        <v>131368.01215200999</v>
      </c>
      <c r="DM38" s="1085">
        <v>75483.931146050003</v>
      </c>
      <c r="DN38" s="1085">
        <v>116009.34587047</v>
      </c>
      <c r="DO38" s="1085">
        <v>89366.581449780002</v>
      </c>
      <c r="DP38" s="1085">
        <v>56879.267414599999</v>
      </c>
      <c r="DQ38" s="1085">
        <v>30240.84673981</v>
      </c>
      <c r="DR38" s="1085">
        <v>24504.25279834</v>
      </c>
      <c r="DS38" s="1085">
        <v>16651.801759760001</v>
      </c>
      <c r="DT38" s="1085">
        <v>11056.75047078</v>
      </c>
      <c r="DU38" s="1085">
        <v>3448.8617763000002</v>
      </c>
      <c r="DV38" s="1085">
        <v>3619.9515586100001</v>
      </c>
      <c r="DW38" s="1085">
        <v>3356.88137198</v>
      </c>
      <c r="DX38" s="1085">
        <v>1850.9536450799999</v>
      </c>
      <c r="DY38" s="1085">
        <v>1830.7267094700001</v>
      </c>
      <c r="DZ38" s="1085">
        <v>1866.2656243699998</v>
      </c>
      <c r="EA38" s="1085">
        <v>1916.0768162699999</v>
      </c>
      <c r="EB38" s="1085">
        <v>1926.8519128099999</v>
      </c>
      <c r="EC38" s="1085">
        <v>1932.33397947</v>
      </c>
      <c r="ED38" s="1085">
        <v>1974.5837001099999</v>
      </c>
      <c r="EE38" s="1085">
        <v>2017.4005310999999</v>
      </c>
      <c r="EF38" s="1085">
        <v>1949.1582530200001</v>
      </c>
      <c r="EG38" s="1085">
        <v>1908.4208266199998</v>
      </c>
      <c r="EH38" s="1085">
        <v>1957.1923162200001</v>
      </c>
      <c r="EI38" s="1085">
        <v>1927.3245047600001</v>
      </c>
      <c r="EJ38" s="1085">
        <v>1977.7753660899998</v>
      </c>
      <c r="EK38" s="1085">
        <v>1967.8728943699998</v>
      </c>
      <c r="EL38" s="1085">
        <v>1961.35112542</v>
      </c>
      <c r="EM38" s="1085">
        <v>2010.40617019</v>
      </c>
      <c r="EN38" s="1085">
        <v>2030.7276241900001</v>
      </c>
      <c r="EO38" s="1085">
        <v>2022.12645064</v>
      </c>
      <c r="EP38" s="1085">
        <v>2049.5367839400001</v>
      </c>
      <c r="EQ38" s="1085">
        <v>2008.5158023800002</v>
      </c>
      <c r="ER38" s="1085">
        <v>2053.6010747400001</v>
      </c>
      <c r="ES38" s="1085">
        <v>2155.22373844</v>
      </c>
      <c r="ET38" s="1085">
        <v>2158.9975151399999</v>
      </c>
      <c r="EU38" s="1085">
        <v>2128.8073015</v>
      </c>
      <c r="EV38" s="1085">
        <v>2030.82214258</v>
      </c>
      <c r="EW38" s="1085">
        <v>1964.75378748</v>
      </c>
      <c r="EX38" s="1085">
        <v>1964.75378748</v>
      </c>
      <c r="EY38" s="1085">
        <v>1964.75378748</v>
      </c>
      <c r="EZ38" s="1085">
        <v>1964.75378748</v>
      </c>
      <c r="FA38" s="1085">
        <v>1966.4551185099999</v>
      </c>
      <c r="FB38" s="1085">
        <v>1952.8444702500001</v>
      </c>
      <c r="FC38" s="1085">
        <v>1815.60376696</v>
      </c>
      <c r="FD38" s="1085">
        <v>2139.6128102799998</v>
      </c>
    </row>
    <row r="39" spans="1:160" ht="15.75">
      <c r="A39" s="1145" t="s">
        <v>880</v>
      </c>
      <c r="B39" s="1085">
        <v>91.5</v>
      </c>
      <c r="C39" s="1085">
        <v>94.8</v>
      </c>
      <c r="D39" s="1085">
        <v>88.9</v>
      </c>
      <c r="E39" s="1085">
        <v>45.5</v>
      </c>
      <c r="F39" s="1085">
        <v>1756.4</v>
      </c>
      <c r="G39" s="1085">
        <v>47.1</v>
      </c>
      <c r="H39" s="1085">
        <v>134.30000000000001</v>
      </c>
      <c r="I39" s="1085">
        <v>136.1</v>
      </c>
      <c r="J39" s="1085">
        <v>139.1</v>
      </c>
      <c r="K39" s="1085">
        <v>291.8</v>
      </c>
      <c r="L39" s="1085">
        <v>305.5</v>
      </c>
      <c r="M39" s="1085">
        <v>306.3</v>
      </c>
      <c r="N39" s="1085">
        <v>324.5</v>
      </c>
      <c r="O39" s="1085">
        <v>940.4</v>
      </c>
      <c r="P39" s="1085">
        <v>349.5</v>
      </c>
      <c r="Q39" s="1085">
        <v>359.6</v>
      </c>
      <c r="R39" s="1085">
        <v>370.2</v>
      </c>
      <c r="S39" s="1085">
        <v>48.5</v>
      </c>
      <c r="T39" s="1085">
        <v>404.9</v>
      </c>
      <c r="U39" s="1085">
        <v>389.8</v>
      </c>
      <c r="V39" s="1085">
        <v>816.8</v>
      </c>
      <c r="W39" s="1085">
        <v>427.5</v>
      </c>
      <c r="X39" s="1085">
        <v>440.3</v>
      </c>
      <c r="Y39" s="1085">
        <v>450.8</v>
      </c>
      <c r="Z39" s="1085">
        <v>458.7</v>
      </c>
      <c r="AA39" s="1085">
        <v>209.9</v>
      </c>
      <c r="AB39" s="1085">
        <v>199</v>
      </c>
      <c r="AC39" s="1085">
        <v>201.5</v>
      </c>
      <c r="AD39" s="1085">
        <v>28.9</v>
      </c>
      <c r="AE39" s="1085">
        <v>209.5</v>
      </c>
      <c r="AF39" s="1085">
        <v>214.5</v>
      </c>
      <c r="AG39" s="1085">
        <v>218.4</v>
      </c>
      <c r="AH39" s="1085">
        <v>222.7</v>
      </c>
      <c r="AI39" s="1085">
        <v>226.8</v>
      </c>
      <c r="AJ39" s="1085">
        <v>232.5</v>
      </c>
      <c r="AK39" s="1085">
        <v>240.9</v>
      </c>
      <c r="AL39" s="1085">
        <v>241.7</v>
      </c>
      <c r="AM39" s="1085">
        <v>242.7</v>
      </c>
      <c r="AN39" s="1085">
        <v>290.60000000000002</v>
      </c>
      <c r="AO39" s="1085">
        <v>252.6</v>
      </c>
      <c r="AP39" s="1085">
        <v>252.8</v>
      </c>
      <c r="AQ39" s="1085">
        <v>257.60000000000002</v>
      </c>
      <c r="AR39" s="1085">
        <v>267.39999999999998</v>
      </c>
      <c r="AS39" s="1085">
        <v>278.89999999999998</v>
      </c>
      <c r="AT39" s="1085">
        <v>283.60000000000002</v>
      </c>
      <c r="AU39" s="1085">
        <v>287.3</v>
      </c>
      <c r="AV39" s="1085">
        <v>296.39999999999998</v>
      </c>
      <c r="AW39" s="1085">
        <v>304.3</v>
      </c>
      <c r="AX39" s="1085">
        <v>310.52</v>
      </c>
      <c r="AY39" s="1085">
        <v>330.02100000000002</v>
      </c>
      <c r="AZ39" s="1085">
        <v>2.6760000000000002</v>
      </c>
      <c r="BA39" s="1085">
        <v>100.783</v>
      </c>
      <c r="BB39" s="1085">
        <v>32.131</v>
      </c>
      <c r="BC39" s="1085">
        <v>19.48</v>
      </c>
      <c r="BD39" s="1085">
        <v>0</v>
      </c>
      <c r="BE39" s="1085">
        <v>97.222999999999999</v>
      </c>
      <c r="BF39" s="1085">
        <v>1.1950000000000001</v>
      </c>
      <c r="BG39" s="1085">
        <v>50.075000000000003</v>
      </c>
      <c r="BH39" s="1085">
        <v>26.012</v>
      </c>
      <c r="BI39" s="1085">
        <v>0</v>
      </c>
      <c r="BJ39" s="1085">
        <v>0</v>
      </c>
      <c r="BK39" s="1085">
        <v>0</v>
      </c>
      <c r="BL39" s="1085">
        <v>0</v>
      </c>
      <c r="BM39" s="1085">
        <v>0</v>
      </c>
      <c r="BN39" s="1085">
        <v>0</v>
      </c>
      <c r="BO39" s="1085">
        <v>0</v>
      </c>
      <c r="BP39" s="1085">
        <v>0</v>
      </c>
      <c r="BQ39" s="1085">
        <v>0</v>
      </c>
      <c r="BR39" s="1085">
        <v>0</v>
      </c>
      <c r="BS39" s="1085">
        <v>0</v>
      </c>
      <c r="BT39" s="1085">
        <v>0</v>
      </c>
      <c r="BU39" s="1085">
        <v>0</v>
      </c>
      <c r="BV39" s="1085">
        <v>0</v>
      </c>
      <c r="BW39" s="1085">
        <v>0</v>
      </c>
      <c r="BX39" s="1085">
        <v>0</v>
      </c>
      <c r="BY39" s="1085">
        <v>0</v>
      </c>
      <c r="BZ39" s="1085">
        <v>0</v>
      </c>
      <c r="CA39" s="1085">
        <v>0</v>
      </c>
      <c r="CB39" s="1085">
        <v>0</v>
      </c>
      <c r="CC39" s="1085">
        <v>0</v>
      </c>
      <c r="CD39" s="1085">
        <v>0</v>
      </c>
      <c r="CE39" s="1085">
        <v>0</v>
      </c>
      <c r="CF39" s="1085">
        <v>0</v>
      </c>
      <c r="CG39" s="1085">
        <v>0</v>
      </c>
      <c r="CH39" s="1085">
        <v>0</v>
      </c>
      <c r="CI39" s="1085">
        <v>0</v>
      </c>
      <c r="CJ39" s="1085">
        <v>0</v>
      </c>
      <c r="CK39" s="1085">
        <v>0</v>
      </c>
      <c r="CL39" s="1085">
        <v>0</v>
      </c>
      <c r="CM39" s="1085">
        <v>0</v>
      </c>
      <c r="CN39" s="1085">
        <v>0</v>
      </c>
      <c r="CO39" s="1085">
        <v>68335.88582204</v>
      </c>
      <c r="CP39" s="1085">
        <v>102754.48784982001</v>
      </c>
      <c r="CQ39" s="1085">
        <v>98033.616200379998</v>
      </c>
      <c r="CR39" s="1085">
        <v>57110.029219060001</v>
      </c>
      <c r="CS39" s="1085">
        <v>43577.245939169996</v>
      </c>
      <c r="CT39" s="1085">
        <v>49990.837342999999</v>
      </c>
      <c r="CU39" s="1085">
        <v>40570.850075219998</v>
      </c>
      <c r="CV39" s="1085">
        <v>41372.976830719999</v>
      </c>
      <c r="CW39" s="1085">
        <v>5315.0450394</v>
      </c>
      <c r="CX39" s="1085">
        <v>64.753140000000002</v>
      </c>
      <c r="CY39" s="1085">
        <v>55.832070000000002</v>
      </c>
      <c r="CZ39" s="1085">
        <v>105.694231</v>
      </c>
      <c r="DA39" s="1085">
        <v>153.94147599999999</v>
      </c>
      <c r="DB39" s="1085">
        <v>120.01185599999999</v>
      </c>
      <c r="DC39" s="1085">
        <v>194.54228319999999</v>
      </c>
      <c r="DD39" s="1085">
        <v>218.64734319999999</v>
      </c>
      <c r="DE39" s="1085">
        <v>122.082511</v>
      </c>
      <c r="DF39" s="1085">
        <v>142.101934</v>
      </c>
      <c r="DG39" s="1085">
        <v>109.157163</v>
      </c>
      <c r="DH39" s="1085">
        <v>221.50718080000001</v>
      </c>
      <c r="DI39" s="1085">
        <v>355.28200399999997</v>
      </c>
      <c r="DJ39" s="1085">
        <v>338.45894516999999</v>
      </c>
      <c r="DK39" s="1085">
        <v>359.82290011000003</v>
      </c>
      <c r="DL39" s="1085">
        <v>363.32424723000003</v>
      </c>
      <c r="DM39" s="1085">
        <v>136.36696823</v>
      </c>
      <c r="DN39" s="1085">
        <v>140.124335</v>
      </c>
      <c r="DO39" s="1085">
        <v>54.939295200000004</v>
      </c>
      <c r="DP39" s="1085">
        <v>312.47674518999997</v>
      </c>
      <c r="DQ39" s="1085">
        <v>314.19705038999996</v>
      </c>
      <c r="DR39" s="1085">
        <v>3080.7992952300001</v>
      </c>
      <c r="DS39" s="1085">
        <v>153.39063328</v>
      </c>
      <c r="DT39" s="1085">
        <v>277.91150927999996</v>
      </c>
      <c r="DU39" s="1085">
        <v>231.68626890000002</v>
      </c>
      <c r="DV39" s="1085">
        <v>253.67474665999998</v>
      </c>
      <c r="DW39" s="1085">
        <v>263.41219355999999</v>
      </c>
      <c r="DX39" s="1085">
        <v>1042.7658173099999</v>
      </c>
      <c r="DY39" s="1085">
        <v>232.59737928999999</v>
      </c>
      <c r="DZ39" s="1085">
        <v>194.129437</v>
      </c>
      <c r="EA39" s="1085">
        <v>1364.2685398900001</v>
      </c>
      <c r="EB39" s="1085">
        <v>1856.38703566</v>
      </c>
      <c r="EC39" s="1085">
        <v>2442.9325048699998</v>
      </c>
      <c r="ED39" s="1085">
        <v>3404.95841449</v>
      </c>
      <c r="EE39" s="1085">
        <v>811.03641741000001</v>
      </c>
      <c r="EF39" s="1085">
        <v>302.69049945</v>
      </c>
      <c r="EG39" s="1085">
        <v>2666.2468556500003</v>
      </c>
      <c r="EH39" s="1085">
        <v>286.02053510000002</v>
      </c>
      <c r="EI39" s="1085">
        <v>203.10533472</v>
      </c>
      <c r="EJ39" s="1085">
        <v>1375.9657632799999</v>
      </c>
      <c r="EK39" s="1085">
        <v>271.08316264000001</v>
      </c>
      <c r="EL39" s="1085">
        <v>174.46557063</v>
      </c>
      <c r="EM39" s="1085">
        <v>668.72082573</v>
      </c>
      <c r="EN39" s="1085">
        <v>439.06289476999996</v>
      </c>
      <c r="EO39" s="1085">
        <v>333.09974162000003</v>
      </c>
      <c r="EP39" s="1085">
        <v>1905.3098080100001</v>
      </c>
      <c r="EQ39" s="1085">
        <v>1154.3878927200001</v>
      </c>
      <c r="ER39" s="1085">
        <v>237.82775814999999</v>
      </c>
      <c r="ES39" s="1085">
        <v>328.33865757000001</v>
      </c>
      <c r="ET39" s="1085">
        <v>362.60849208999997</v>
      </c>
      <c r="EU39" s="1085">
        <v>534.24029992999999</v>
      </c>
      <c r="EV39" s="1085">
        <v>1122.5566623299999</v>
      </c>
      <c r="EW39" s="1085">
        <v>445.24852304000001</v>
      </c>
      <c r="EX39" s="1085">
        <v>472.98247343000003</v>
      </c>
      <c r="EY39" s="1085">
        <v>527.98634011000001</v>
      </c>
      <c r="EZ39" s="1085">
        <v>704.74624692999998</v>
      </c>
      <c r="FA39" s="1085">
        <v>717.28199396000002</v>
      </c>
      <c r="FB39" s="1085">
        <v>1685.1444020199999</v>
      </c>
      <c r="FC39" s="1085">
        <v>1001.03660587</v>
      </c>
      <c r="FD39" s="1085">
        <v>1060.7067240900001</v>
      </c>
    </row>
    <row r="40" spans="1:160" ht="15.75">
      <c r="A40" s="1145" t="s">
        <v>881</v>
      </c>
      <c r="B40" s="1085">
        <v>15919.9</v>
      </c>
      <c r="C40" s="1085">
        <v>15270.9</v>
      </c>
      <c r="D40" s="1085">
        <v>16217</v>
      </c>
      <c r="E40" s="1085">
        <v>16722.099999999999</v>
      </c>
      <c r="F40" s="1085">
        <v>18560.099999999999</v>
      </c>
      <c r="G40" s="1085">
        <v>18802.5</v>
      </c>
      <c r="H40" s="1085">
        <v>19632.099999999999</v>
      </c>
      <c r="I40" s="1085">
        <v>21426.6</v>
      </c>
      <c r="J40" s="1085">
        <v>21694.6</v>
      </c>
      <c r="K40" s="1085">
        <v>21931.599999999999</v>
      </c>
      <c r="L40" s="1085">
        <v>26787.8</v>
      </c>
      <c r="M40" s="1085">
        <v>32190.7</v>
      </c>
      <c r="N40" s="1085">
        <v>35375</v>
      </c>
      <c r="O40" s="1085">
        <v>36390.800000000003</v>
      </c>
      <c r="P40" s="1085">
        <v>36589.100000000006</v>
      </c>
      <c r="Q40" s="1085">
        <v>41866</v>
      </c>
      <c r="R40" s="1085">
        <v>49633</v>
      </c>
      <c r="S40" s="1085">
        <v>48612.800000000003</v>
      </c>
      <c r="T40" s="1085">
        <v>49615.700000000004</v>
      </c>
      <c r="U40" s="1085">
        <v>50154.2</v>
      </c>
      <c r="V40" s="1085">
        <v>48965.899999999994</v>
      </c>
      <c r="W40" s="1085">
        <v>45117.899999999994</v>
      </c>
      <c r="X40" s="1085">
        <v>59519</v>
      </c>
      <c r="Y40" s="1085">
        <v>61027.400000000009</v>
      </c>
      <c r="Z40" s="1085">
        <v>62928.600000000006</v>
      </c>
      <c r="AA40" s="1085">
        <v>61010.1</v>
      </c>
      <c r="AB40" s="1085">
        <v>62934.9</v>
      </c>
      <c r="AC40" s="1085">
        <v>63882.100000000006</v>
      </c>
      <c r="AD40" s="1085">
        <v>61940</v>
      </c>
      <c r="AE40" s="1085">
        <v>62505.3</v>
      </c>
      <c r="AF40" s="1085">
        <v>69652</v>
      </c>
      <c r="AG40" s="1085">
        <v>70963.900000000009</v>
      </c>
      <c r="AH40" s="1085">
        <v>67900.899999999994</v>
      </c>
      <c r="AI40" s="1085">
        <v>67757.399999999994</v>
      </c>
      <c r="AJ40" s="1085">
        <v>70573.7</v>
      </c>
      <c r="AK40" s="1085">
        <v>72737</v>
      </c>
      <c r="AL40" s="1085">
        <v>72772.3</v>
      </c>
      <c r="AM40" s="1085">
        <v>89824.6</v>
      </c>
      <c r="AN40" s="1085">
        <v>78501</v>
      </c>
      <c r="AO40" s="1085">
        <v>85913.1</v>
      </c>
      <c r="AP40" s="1085">
        <v>87774.3</v>
      </c>
      <c r="AQ40" s="1085">
        <v>91513</v>
      </c>
      <c r="AR40" s="1085">
        <v>106706.3</v>
      </c>
      <c r="AS40" s="1085">
        <v>93748.5</v>
      </c>
      <c r="AT40" s="1085">
        <v>96708.3</v>
      </c>
      <c r="AU40" s="1085">
        <v>98757</v>
      </c>
      <c r="AV40" s="1085">
        <v>91502.200000000012</v>
      </c>
      <c r="AW40" s="1085">
        <v>93591.1</v>
      </c>
      <c r="AX40" s="1085">
        <v>88382.1</v>
      </c>
      <c r="AY40" s="1085">
        <v>105310.754</v>
      </c>
      <c r="AZ40" s="1085">
        <v>74328.368000000002</v>
      </c>
      <c r="BA40" s="1085">
        <v>113846.643</v>
      </c>
      <c r="BB40" s="1085">
        <v>117495.427</v>
      </c>
      <c r="BC40" s="1085">
        <v>146821.18299999999</v>
      </c>
      <c r="BD40" s="1085">
        <v>147616.565</v>
      </c>
      <c r="BE40" s="1085">
        <v>157089.59099999999</v>
      </c>
      <c r="BF40" s="1085">
        <v>242684.981</v>
      </c>
      <c r="BG40" s="1085">
        <v>195084.61300000001</v>
      </c>
      <c r="BH40" s="1085">
        <v>189655.94399999999</v>
      </c>
      <c r="BI40" s="1085">
        <v>184402.25949999999</v>
      </c>
      <c r="BJ40" s="1085">
        <v>141577.41021727002</v>
      </c>
      <c r="BK40" s="1085">
        <v>108991.28681665</v>
      </c>
      <c r="BL40" s="1085">
        <v>130311.41635266</v>
      </c>
      <c r="BM40" s="1085">
        <v>172780.47282019997</v>
      </c>
      <c r="BN40" s="1085">
        <v>180025.13289191999</v>
      </c>
      <c r="BO40" s="1085">
        <v>214616.40451384999</v>
      </c>
      <c r="BP40" s="1085">
        <v>181506.38789099999</v>
      </c>
      <c r="BQ40" s="1085">
        <v>204198.87337077002</v>
      </c>
      <c r="BR40" s="1085">
        <v>229382.10137290001</v>
      </c>
      <c r="BS40" s="1085">
        <v>243711.09584304999</v>
      </c>
      <c r="BT40" s="1085">
        <v>238145.23539122997</v>
      </c>
      <c r="BU40" s="1085">
        <v>265547.31218879001</v>
      </c>
      <c r="BV40" s="1085">
        <v>292298.66763615003</v>
      </c>
      <c r="BW40" s="1085">
        <v>267213.35632376</v>
      </c>
      <c r="BX40" s="1085">
        <v>334302.97400608001</v>
      </c>
      <c r="BY40" s="1085">
        <v>356946.08011730999</v>
      </c>
      <c r="BZ40" s="1085">
        <v>364890.67425049999</v>
      </c>
      <c r="CA40" s="1085">
        <v>368176.39792952995</v>
      </c>
      <c r="CB40" s="1085">
        <v>375880.78086271998</v>
      </c>
      <c r="CC40" s="1085">
        <v>370637.81797133997</v>
      </c>
      <c r="CD40" s="1085">
        <v>381075.16781037999</v>
      </c>
      <c r="CE40" s="1085">
        <v>394291.62999923999</v>
      </c>
      <c r="CF40" s="1085">
        <v>399865.77355998004</v>
      </c>
      <c r="CG40" s="1085">
        <v>413678.84199378005</v>
      </c>
      <c r="CH40" s="1085">
        <v>480718.56183528993</v>
      </c>
      <c r="CI40" s="1085">
        <v>491017.20086623001</v>
      </c>
      <c r="CJ40" s="1085">
        <v>490112.55472856999</v>
      </c>
      <c r="CK40" s="1085">
        <v>544079.49656222004</v>
      </c>
      <c r="CL40" s="1085">
        <v>562202.00651712995</v>
      </c>
      <c r="CM40" s="1085">
        <v>581882.6250335701</v>
      </c>
      <c r="CN40" s="1085">
        <v>670775.87310389988</v>
      </c>
      <c r="CO40" s="1085">
        <v>655628.87916532997</v>
      </c>
      <c r="CP40" s="1085">
        <v>821455.72579007002</v>
      </c>
      <c r="CQ40" s="1085">
        <v>820657.12373243994</v>
      </c>
      <c r="CR40" s="1085">
        <v>905112.28960269992</v>
      </c>
      <c r="CS40" s="1085">
        <v>861063.05776373995</v>
      </c>
      <c r="CT40" s="1085">
        <v>890332.63819541014</v>
      </c>
      <c r="CU40" s="1085">
        <v>895354.86218980991</v>
      </c>
      <c r="CV40" s="1085">
        <v>892482.02657631005</v>
      </c>
      <c r="CW40" s="1085">
        <v>896197.31936244993</v>
      </c>
      <c r="CX40" s="1085">
        <v>892376.56049623003</v>
      </c>
      <c r="CY40" s="1085">
        <v>917410.08597821009</v>
      </c>
      <c r="CZ40" s="1085">
        <v>924568.50502513</v>
      </c>
      <c r="DA40" s="1085">
        <v>750542.10918253986</v>
      </c>
      <c r="DB40" s="1085">
        <v>788550.57164812996</v>
      </c>
      <c r="DC40" s="1085">
        <v>802083.17928058002</v>
      </c>
      <c r="DD40" s="1085">
        <v>806871.62301977002</v>
      </c>
      <c r="DE40" s="1085">
        <v>819834.5830768001</v>
      </c>
      <c r="DF40" s="1085">
        <v>1869132.3925907202</v>
      </c>
      <c r="DG40" s="1085">
        <v>1863362.0627655601</v>
      </c>
      <c r="DH40" s="1085">
        <v>1651889.6474115381</v>
      </c>
      <c r="DI40" s="1085">
        <v>1676351.0230251201</v>
      </c>
      <c r="DJ40" s="1085">
        <v>2175905.1935642702</v>
      </c>
      <c r="DK40" s="1085">
        <v>2228045.9104714501</v>
      </c>
      <c r="DL40" s="1085">
        <v>2210226.9935608502</v>
      </c>
      <c r="DM40" s="1085">
        <v>2146642.6564858397</v>
      </c>
      <c r="DN40" s="1085">
        <v>2890988.7305510896</v>
      </c>
      <c r="DO40" s="1085">
        <v>2929605.7513117702</v>
      </c>
      <c r="DP40" s="1085">
        <v>2102097.8260351298</v>
      </c>
      <c r="DQ40" s="1085">
        <v>2217318.4515287899</v>
      </c>
      <c r="DR40" s="1085">
        <v>2574658.9062888701</v>
      </c>
      <c r="DS40" s="1085">
        <v>3048672.9990898003</v>
      </c>
      <c r="DT40" s="1085">
        <v>2527616.32759212</v>
      </c>
      <c r="DU40" s="1085">
        <v>2584248.8523518997</v>
      </c>
      <c r="DV40" s="1085">
        <v>2504847.9270639298</v>
      </c>
      <c r="DW40" s="1085">
        <v>2493233.1099128197</v>
      </c>
      <c r="DX40" s="1085">
        <v>2455803.2338978099</v>
      </c>
      <c r="DY40" s="1085">
        <v>2591838.1697864695</v>
      </c>
      <c r="DZ40" s="1085">
        <v>2543899.7273856103</v>
      </c>
      <c r="EA40" s="1085">
        <v>2550187.8879144499</v>
      </c>
      <c r="EB40" s="1085">
        <v>2596535.49712223</v>
      </c>
      <c r="EC40" s="1085">
        <v>2633919.3774455399</v>
      </c>
      <c r="ED40" s="1085">
        <v>2551176.1428286503</v>
      </c>
      <c r="EE40" s="1085">
        <v>2538088.7332329601</v>
      </c>
      <c r="EF40" s="1085">
        <v>2492074.7446902697</v>
      </c>
      <c r="EG40" s="1085">
        <v>2501117.9931784798</v>
      </c>
      <c r="EH40" s="1085">
        <v>2514891.7720345999</v>
      </c>
      <c r="EI40" s="1085">
        <v>2513500.15551284</v>
      </c>
      <c r="EJ40" s="1085">
        <v>2476524.4271617602</v>
      </c>
      <c r="EK40" s="1085">
        <v>2587544.1766883703</v>
      </c>
      <c r="EL40" s="1085">
        <v>2534327.4105091095</v>
      </c>
      <c r="EM40" s="1085">
        <v>2349681.7079105801</v>
      </c>
      <c r="EN40" s="1085">
        <v>2312371.0356728402</v>
      </c>
      <c r="EO40" s="1085">
        <v>2288341.8489826699</v>
      </c>
      <c r="EP40" s="1085">
        <v>1852354.7808390702</v>
      </c>
      <c r="EQ40" s="1085">
        <v>1734649.19636339</v>
      </c>
      <c r="ER40" s="1085">
        <v>1749683.5059664897</v>
      </c>
      <c r="ES40" s="1085">
        <v>1763048.7544241899</v>
      </c>
      <c r="ET40" s="1085">
        <v>1762134.9854474501</v>
      </c>
      <c r="EU40" s="1085">
        <v>1770325.3282799399</v>
      </c>
      <c r="EV40" s="1085">
        <v>1797257.2931011699</v>
      </c>
      <c r="EW40" s="1085">
        <v>1825644.4282526199</v>
      </c>
      <c r="EX40" s="1085">
        <v>1852419.6453023599</v>
      </c>
      <c r="EY40" s="1085">
        <v>1812218.3305898702</v>
      </c>
      <c r="EZ40" s="1085">
        <v>1278528.44323248</v>
      </c>
      <c r="FA40" s="1085">
        <v>1082064.34059028</v>
      </c>
      <c r="FB40" s="1085">
        <v>1067761.8474612499</v>
      </c>
      <c r="FC40" s="1085">
        <v>1056745.4112347199</v>
      </c>
      <c r="FD40" s="1085">
        <v>936475.69580409001</v>
      </c>
    </row>
    <row r="41" spans="1:160" ht="15.75">
      <c r="A41" s="1145" t="s">
        <v>882</v>
      </c>
      <c r="B41" s="1085">
        <v>6486.7</v>
      </c>
      <c r="C41" s="1085">
        <v>6632.9</v>
      </c>
      <c r="D41" s="1085">
        <v>6543.1</v>
      </c>
      <c r="E41" s="1085">
        <v>6942.6</v>
      </c>
      <c r="F41" s="1085">
        <v>6718.4</v>
      </c>
      <c r="G41" s="1085">
        <v>6932.2</v>
      </c>
      <c r="H41" s="1085">
        <v>7638.4</v>
      </c>
      <c r="I41" s="1085">
        <v>7390</v>
      </c>
      <c r="J41" s="1085">
        <v>7850.2</v>
      </c>
      <c r="K41" s="1085">
        <v>8602.5</v>
      </c>
      <c r="L41" s="1085">
        <v>10368.700000000001</v>
      </c>
      <c r="M41" s="1085">
        <v>10918.7</v>
      </c>
      <c r="N41" s="1085">
        <v>10871.6</v>
      </c>
      <c r="O41" s="1085">
        <v>12717.8</v>
      </c>
      <c r="P41" s="1085">
        <v>12719.2</v>
      </c>
      <c r="Q41" s="1085">
        <v>11059.9</v>
      </c>
      <c r="R41" s="1085">
        <v>18157.5</v>
      </c>
      <c r="S41" s="1085">
        <v>19599.3</v>
      </c>
      <c r="T41" s="1085">
        <v>20736</v>
      </c>
      <c r="U41" s="1085">
        <v>19869.3</v>
      </c>
      <c r="V41" s="1085">
        <v>19061</v>
      </c>
      <c r="W41" s="1085">
        <v>16914.8</v>
      </c>
      <c r="X41" s="1085">
        <v>18080.5</v>
      </c>
      <c r="Y41" s="1085">
        <v>18712.3</v>
      </c>
      <c r="Z41" s="1085">
        <v>24576.5</v>
      </c>
      <c r="AA41" s="1085">
        <v>22730.7</v>
      </c>
      <c r="AB41" s="1085">
        <v>21813.8</v>
      </c>
      <c r="AC41" s="1085">
        <v>28077.4</v>
      </c>
      <c r="AD41" s="1085">
        <v>22155</v>
      </c>
      <c r="AE41" s="1085">
        <v>23237.3</v>
      </c>
      <c r="AF41" s="1085">
        <v>29247.5</v>
      </c>
      <c r="AG41" s="1085">
        <v>30854.799999999999</v>
      </c>
      <c r="AH41" s="1085">
        <v>29199</v>
      </c>
      <c r="AI41" s="1085">
        <v>29627.4</v>
      </c>
      <c r="AJ41" s="1085">
        <v>32210.6</v>
      </c>
      <c r="AK41" s="1085">
        <v>33539.4</v>
      </c>
      <c r="AL41" s="1085">
        <v>31970.1</v>
      </c>
      <c r="AM41" s="1085">
        <v>34838.400000000001</v>
      </c>
      <c r="AN41" s="1085">
        <v>40328.1</v>
      </c>
      <c r="AO41" s="1085">
        <v>46655</v>
      </c>
      <c r="AP41" s="1085">
        <v>46264.9</v>
      </c>
      <c r="AQ41" s="1085">
        <v>48003.1</v>
      </c>
      <c r="AR41" s="1085">
        <v>62982.5</v>
      </c>
      <c r="AS41" s="1085">
        <v>50633</v>
      </c>
      <c r="AT41" s="1085">
        <v>52502.9</v>
      </c>
      <c r="AU41" s="1085">
        <v>49612.1</v>
      </c>
      <c r="AV41" s="1085">
        <v>30868.5</v>
      </c>
      <c r="AW41" s="1085">
        <v>14413.8</v>
      </c>
      <c r="AX41" s="1085">
        <v>31786.5</v>
      </c>
      <c r="AY41" s="1085">
        <v>49786.43</v>
      </c>
      <c r="AZ41" s="1085">
        <v>34921.661</v>
      </c>
      <c r="BA41" s="1085">
        <v>55526.12</v>
      </c>
      <c r="BB41" s="1085">
        <v>57168.767</v>
      </c>
      <c r="BC41" s="1085">
        <v>60599.101999999999</v>
      </c>
      <c r="BD41" s="1085">
        <v>66302.225999999995</v>
      </c>
      <c r="BE41" s="1085">
        <v>54912.555999999997</v>
      </c>
      <c r="BF41" s="1085">
        <v>73129.054999999993</v>
      </c>
      <c r="BG41" s="1085">
        <v>77118.466</v>
      </c>
      <c r="BH41" s="1085">
        <v>75959.649000000005</v>
      </c>
      <c r="BI41" s="1085">
        <v>72843.642000000007</v>
      </c>
      <c r="BJ41" s="1085">
        <v>75813.979375700001</v>
      </c>
      <c r="BK41" s="1085">
        <v>66842.395522179999</v>
      </c>
      <c r="BL41" s="1085">
        <v>86126.269348990012</v>
      </c>
      <c r="BM41" s="1085">
        <v>101863.38782811</v>
      </c>
      <c r="BN41" s="1085">
        <v>105857.73283311</v>
      </c>
      <c r="BO41" s="1085">
        <v>104886.67146478</v>
      </c>
      <c r="BP41" s="1085">
        <v>116218.66114988</v>
      </c>
      <c r="BQ41" s="1085">
        <v>135382.97238465</v>
      </c>
      <c r="BR41" s="1085">
        <v>155561.30624415001</v>
      </c>
      <c r="BS41" s="1085">
        <v>178083.09422304999</v>
      </c>
      <c r="BT41" s="1085">
        <v>166382.08926214001</v>
      </c>
      <c r="BU41" s="1085">
        <v>167397.21733898998</v>
      </c>
      <c r="BV41" s="1085">
        <v>177352.75385922001</v>
      </c>
      <c r="BW41" s="1085">
        <v>176818.07145851999</v>
      </c>
      <c r="BX41" s="1085">
        <v>205347.89631664002</v>
      </c>
      <c r="BY41" s="1085">
        <v>218567.32316214999</v>
      </c>
      <c r="BZ41" s="1085">
        <v>214959.05832633999</v>
      </c>
      <c r="CA41" s="1085">
        <v>218155.70769094001</v>
      </c>
      <c r="CB41" s="1085">
        <v>218907.62862393999</v>
      </c>
      <c r="CC41" s="1085">
        <v>223330.04070258999</v>
      </c>
      <c r="CD41" s="1085">
        <v>233839.97651437001</v>
      </c>
      <c r="CE41" s="1085">
        <v>235699.17077551997</v>
      </c>
      <c r="CF41" s="1085">
        <v>244262.57538226002</v>
      </c>
      <c r="CG41" s="1085">
        <v>256635.52754436</v>
      </c>
      <c r="CH41" s="1085">
        <v>317505.09818040999</v>
      </c>
      <c r="CI41" s="1085">
        <v>322122.92938534997</v>
      </c>
      <c r="CJ41" s="1085">
        <v>326008.23445723997</v>
      </c>
      <c r="CK41" s="1085">
        <v>358538.96453015</v>
      </c>
      <c r="CL41" s="1085">
        <v>375619.89807138999</v>
      </c>
      <c r="CM41" s="1085">
        <v>391682.15947438002</v>
      </c>
      <c r="CN41" s="1085">
        <v>472140.06621605001</v>
      </c>
      <c r="CO41" s="1085">
        <v>371191.34329212998</v>
      </c>
      <c r="CP41" s="1085">
        <v>552399.11281477998</v>
      </c>
      <c r="CQ41" s="1085">
        <v>562256.30829177005</v>
      </c>
      <c r="CR41" s="1085">
        <v>581073.02308894997</v>
      </c>
      <c r="CS41" s="1085">
        <v>599551.54209402006</v>
      </c>
      <c r="CT41" s="1085">
        <v>611965.07468531001</v>
      </c>
      <c r="CU41" s="1085">
        <v>611084.81187447999</v>
      </c>
      <c r="CV41" s="1085">
        <v>607852.36682781007</v>
      </c>
      <c r="CW41" s="1085">
        <v>608527.36681673001</v>
      </c>
      <c r="CX41" s="1085">
        <v>605859.58658677002</v>
      </c>
      <c r="CY41" s="1085">
        <v>615866.28008006001</v>
      </c>
      <c r="CZ41" s="1085">
        <v>626393.60547556006</v>
      </c>
      <c r="DA41" s="1085">
        <v>444120.69641648</v>
      </c>
      <c r="DB41" s="1085">
        <v>523607.47304300999</v>
      </c>
      <c r="DC41" s="1085">
        <v>481847.75243256002</v>
      </c>
      <c r="DD41" s="1085">
        <v>487243.34789500001</v>
      </c>
      <c r="DE41" s="1085">
        <v>492169.68199721002</v>
      </c>
      <c r="DF41" s="1085">
        <v>485987.68811489001</v>
      </c>
      <c r="DG41" s="1085">
        <v>479441.64125276002</v>
      </c>
      <c r="DH41" s="1085">
        <v>465158.36360765004</v>
      </c>
      <c r="DI41" s="1085">
        <v>462038.41421940998</v>
      </c>
      <c r="DJ41" s="1085">
        <v>458106.85968878999</v>
      </c>
      <c r="DK41" s="1085">
        <v>489297.35160078004</v>
      </c>
      <c r="DL41" s="1085">
        <v>471343.90490659996</v>
      </c>
      <c r="DM41" s="1085">
        <v>465635.47646546998</v>
      </c>
      <c r="DN41" s="1085">
        <v>464934.41572142998</v>
      </c>
      <c r="DO41" s="1085">
        <v>465589.71031142998</v>
      </c>
      <c r="DP41" s="1085">
        <v>430315.09230483003</v>
      </c>
      <c r="DQ41" s="1085">
        <v>442914.20123990998</v>
      </c>
      <c r="DR41" s="1085">
        <v>355812.40457115998</v>
      </c>
      <c r="DS41" s="1085">
        <v>395179.27572765003</v>
      </c>
      <c r="DT41" s="1085">
        <v>316519.92495283001</v>
      </c>
      <c r="DU41" s="1085">
        <v>326062.63206771004</v>
      </c>
      <c r="DV41" s="1085">
        <v>316069.89580106002</v>
      </c>
      <c r="DW41" s="1085">
        <v>321501.18569772999</v>
      </c>
      <c r="DX41" s="1085">
        <v>323805.49736159999</v>
      </c>
      <c r="DY41" s="1085">
        <v>319742.98065759998</v>
      </c>
      <c r="DZ41" s="1085">
        <v>318556.84192271996</v>
      </c>
      <c r="EA41" s="1085">
        <v>307522.30896196002</v>
      </c>
      <c r="EB41" s="1085">
        <v>307680.97563045</v>
      </c>
      <c r="EC41" s="1085">
        <v>306576.61996680999</v>
      </c>
      <c r="ED41" s="1085">
        <v>287089.18453465</v>
      </c>
      <c r="EE41" s="1085">
        <v>290568.36486942996</v>
      </c>
      <c r="EF41" s="1085">
        <v>289836.02585735999</v>
      </c>
      <c r="EG41" s="1085">
        <v>286251.96467651997</v>
      </c>
      <c r="EH41" s="1085">
        <v>289875.44140233001</v>
      </c>
      <c r="EI41" s="1085">
        <v>288480.45070646994</v>
      </c>
      <c r="EJ41" s="1085">
        <v>287189.6843814</v>
      </c>
      <c r="EK41" s="1085">
        <v>279293.45392361999</v>
      </c>
      <c r="EL41" s="1085">
        <v>274739.70417852997</v>
      </c>
      <c r="EM41" s="1085">
        <v>276140.71646303998</v>
      </c>
      <c r="EN41" s="1085">
        <v>279061.61575222993</v>
      </c>
      <c r="EO41" s="1085">
        <v>277082.48459222994</v>
      </c>
      <c r="EP41" s="1085">
        <v>274828.41432733997</v>
      </c>
      <c r="EQ41" s="1085">
        <v>275082.57967657002</v>
      </c>
      <c r="ER41" s="1085">
        <v>275329.89378860994</v>
      </c>
      <c r="ES41" s="1085">
        <v>282046.80837317999</v>
      </c>
      <c r="ET41" s="1085">
        <v>276152.39561755996</v>
      </c>
      <c r="EU41" s="1085">
        <v>281842.27937854995</v>
      </c>
      <c r="EV41" s="1085">
        <v>278341.88313667994</v>
      </c>
      <c r="EW41" s="1085">
        <v>279088.38345507998</v>
      </c>
      <c r="EX41" s="1085">
        <v>279127.45398468996</v>
      </c>
      <c r="EY41" s="1085">
        <v>287017.65044529998</v>
      </c>
      <c r="EZ41" s="1085">
        <v>296137.21057600999</v>
      </c>
      <c r="FA41" s="1085">
        <v>296588.56960698997</v>
      </c>
      <c r="FB41" s="1085">
        <v>290768.08373460994</v>
      </c>
      <c r="FC41" s="1085">
        <v>287570.41052883002</v>
      </c>
      <c r="FD41" s="1085">
        <v>287885.46511267999</v>
      </c>
    </row>
    <row r="42" spans="1:160" ht="15.75">
      <c r="A42" s="1145" t="s">
        <v>883</v>
      </c>
      <c r="B42" s="1085">
        <v>62.8</v>
      </c>
      <c r="C42" s="1085">
        <v>6.3</v>
      </c>
      <c r="D42" s="1085">
        <v>109.7</v>
      </c>
      <c r="E42" s="1085">
        <v>163.19999999999999</v>
      </c>
      <c r="F42" s="1085">
        <v>514</v>
      </c>
      <c r="G42" s="1085">
        <v>4.0999999999999996</v>
      </c>
      <c r="H42" s="1085">
        <v>0.3</v>
      </c>
      <c r="I42" s="1085">
        <v>551.29999999999995</v>
      </c>
      <c r="J42" s="1085">
        <v>530.4</v>
      </c>
      <c r="K42" s="1085">
        <v>27.9</v>
      </c>
      <c r="L42" s="1085">
        <v>657</v>
      </c>
      <c r="M42" s="1085">
        <v>2</v>
      </c>
      <c r="N42" s="1085">
        <v>40.200000000000003</v>
      </c>
      <c r="O42" s="1085">
        <v>42.1</v>
      </c>
      <c r="P42" s="1085">
        <v>42.1</v>
      </c>
      <c r="Q42" s="1085">
        <v>2411.3000000000002</v>
      </c>
      <c r="R42" s="1085">
        <v>727.8</v>
      </c>
      <c r="S42" s="1085">
        <v>2.9</v>
      </c>
      <c r="T42" s="1085">
        <v>184.9</v>
      </c>
      <c r="U42" s="1085">
        <v>892.7</v>
      </c>
      <c r="V42" s="1085">
        <v>311.10000000000002</v>
      </c>
      <c r="W42" s="1085">
        <v>40.299999999999997</v>
      </c>
      <c r="X42" s="1085">
        <v>42.1</v>
      </c>
      <c r="Y42" s="1085">
        <v>47</v>
      </c>
      <c r="Z42" s="1085">
        <v>470.4</v>
      </c>
      <c r="AA42" s="1085">
        <v>4024.1</v>
      </c>
      <c r="AB42" s="1085">
        <v>1.8</v>
      </c>
      <c r="AC42" s="1085">
        <v>0.3</v>
      </c>
      <c r="AD42" s="1085">
        <v>9.1999999999999993</v>
      </c>
      <c r="AE42" s="1085">
        <v>3650.6</v>
      </c>
      <c r="AF42" s="1085">
        <v>150.19999999999999</v>
      </c>
      <c r="AG42" s="1085">
        <v>562.4</v>
      </c>
      <c r="AH42" s="1085">
        <v>170.3</v>
      </c>
      <c r="AI42" s="1085">
        <v>267.3</v>
      </c>
      <c r="AJ42" s="1085">
        <v>606</v>
      </c>
      <c r="AK42" s="1085">
        <v>220.3</v>
      </c>
      <c r="AL42" s="1085">
        <v>2333.5</v>
      </c>
      <c r="AM42" s="1085">
        <v>170.3</v>
      </c>
      <c r="AN42" s="1085">
        <v>210.3</v>
      </c>
      <c r="AO42" s="1085">
        <v>8339.7000000000007</v>
      </c>
      <c r="AP42" s="1085">
        <v>3820.6</v>
      </c>
      <c r="AQ42" s="1085">
        <v>527.1</v>
      </c>
      <c r="AR42" s="1085">
        <v>208.1</v>
      </c>
      <c r="AS42" s="1085">
        <v>172.8</v>
      </c>
      <c r="AT42" s="1085">
        <v>170.3</v>
      </c>
      <c r="AU42" s="1085">
        <v>584.5</v>
      </c>
      <c r="AV42" s="1085">
        <v>18108.3</v>
      </c>
      <c r="AW42" s="1085">
        <v>31381</v>
      </c>
      <c r="AX42" s="1085">
        <v>10899.7</v>
      </c>
      <c r="AY42" s="1085">
        <v>4815.7449999999999</v>
      </c>
      <c r="AZ42" s="1085">
        <v>213.286</v>
      </c>
      <c r="BA42" s="1085">
        <v>170.25</v>
      </c>
      <c r="BB42" s="1085">
        <v>170.25</v>
      </c>
      <c r="BC42" s="1085">
        <v>923.61599999999999</v>
      </c>
      <c r="BD42" s="1085">
        <v>716.15599999999995</v>
      </c>
      <c r="BE42" s="1085">
        <v>345.00799999999998</v>
      </c>
      <c r="BF42" s="1085">
        <v>4806.8850000000002</v>
      </c>
      <c r="BG42" s="1085">
        <v>582.13400000000001</v>
      </c>
      <c r="BH42" s="1085">
        <v>170</v>
      </c>
      <c r="BI42" s="1085">
        <v>2536.569</v>
      </c>
      <c r="BJ42" s="1085">
        <v>0</v>
      </c>
      <c r="BK42" s="1085">
        <v>0</v>
      </c>
      <c r="BL42" s="1085">
        <v>2.1800000000000001E-4</v>
      </c>
      <c r="BM42" s="1085">
        <v>0</v>
      </c>
      <c r="BN42" s="1085">
        <v>0</v>
      </c>
      <c r="BO42" s="1085">
        <v>4447.4300979999998</v>
      </c>
      <c r="BP42" s="1085">
        <v>0</v>
      </c>
      <c r="BQ42" s="1085">
        <v>0</v>
      </c>
      <c r="BR42" s="1085">
        <v>0</v>
      </c>
      <c r="BS42" s="1085">
        <v>0</v>
      </c>
      <c r="BT42" s="1085">
        <v>0</v>
      </c>
      <c r="BU42" s="1085">
        <v>0</v>
      </c>
      <c r="BV42" s="1085">
        <v>0</v>
      </c>
      <c r="BW42" s="1085">
        <v>0</v>
      </c>
      <c r="BX42" s="1085">
        <v>0</v>
      </c>
      <c r="BY42" s="1085">
        <v>0</v>
      </c>
      <c r="BZ42" s="1085">
        <v>0</v>
      </c>
      <c r="CA42" s="1085">
        <v>0</v>
      </c>
      <c r="CB42" s="1085">
        <v>0</v>
      </c>
      <c r="CC42" s="1085">
        <v>0</v>
      </c>
      <c r="CD42" s="1085">
        <v>0</v>
      </c>
      <c r="CE42" s="1085">
        <v>0</v>
      </c>
      <c r="CF42" s="1085">
        <v>0</v>
      </c>
      <c r="CG42" s="1085">
        <v>0</v>
      </c>
      <c r="CH42" s="1085">
        <v>0</v>
      </c>
      <c r="CI42" s="1085">
        <v>0</v>
      </c>
      <c r="CJ42" s="1085">
        <v>0</v>
      </c>
      <c r="CK42" s="1085">
        <v>0</v>
      </c>
      <c r="CL42" s="1085">
        <v>0</v>
      </c>
      <c r="CM42" s="1085">
        <v>0</v>
      </c>
      <c r="CN42" s="1085">
        <v>0</v>
      </c>
      <c r="CO42" s="1085">
        <v>0</v>
      </c>
      <c r="CP42" s="1085">
        <v>0</v>
      </c>
      <c r="CQ42" s="1085">
        <v>0</v>
      </c>
      <c r="CR42" s="1085">
        <v>0</v>
      </c>
      <c r="CS42" s="1085">
        <v>0</v>
      </c>
      <c r="CT42" s="1085">
        <v>0</v>
      </c>
      <c r="CU42" s="1085">
        <v>0</v>
      </c>
      <c r="CV42" s="1085">
        <v>0</v>
      </c>
      <c r="CW42" s="1085">
        <v>0</v>
      </c>
      <c r="CX42" s="1085">
        <v>0</v>
      </c>
      <c r="CY42" s="1085">
        <v>0</v>
      </c>
      <c r="CZ42" s="1085">
        <v>0</v>
      </c>
      <c r="DA42" s="1085">
        <v>0</v>
      </c>
      <c r="DB42" s="1085">
        <v>0</v>
      </c>
      <c r="DC42" s="1085">
        <v>0</v>
      </c>
      <c r="DD42" s="1085">
        <v>0</v>
      </c>
      <c r="DE42" s="1085">
        <v>0</v>
      </c>
      <c r="DF42" s="1085">
        <v>0</v>
      </c>
      <c r="DG42" s="1085">
        <v>0</v>
      </c>
      <c r="DH42" s="1085">
        <v>0</v>
      </c>
      <c r="DI42" s="1085">
        <v>0</v>
      </c>
      <c r="DJ42" s="1085">
        <v>0</v>
      </c>
      <c r="DK42" s="1085">
        <v>0</v>
      </c>
      <c r="DL42" s="1085">
        <v>0</v>
      </c>
      <c r="DM42" s="1085">
        <v>0</v>
      </c>
      <c r="DN42" s="1085">
        <v>0</v>
      </c>
      <c r="DO42" s="1085">
        <v>0</v>
      </c>
      <c r="DP42" s="1085">
        <v>0</v>
      </c>
      <c r="DQ42" s="1085">
        <v>0</v>
      </c>
      <c r="DR42" s="1085">
        <v>0</v>
      </c>
      <c r="DS42" s="1085">
        <v>0</v>
      </c>
      <c r="DT42" s="1085">
        <v>0</v>
      </c>
      <c r="DU42" s="1085">
        <v>0</v>
      </c>
      <c r="DV42" s="1085">
        <v>0</v>
      </c>
      <c r="DW42" s="1085">
        <v>0</v>
      </c>
      <c r="DX42" s="1085">
        <v>0</v>
      </c>
      <c r="DY42" s="1085">
        <v>0</v>
      </c>
      <c r="DZ42" s="1085">
        <v>0</v>
      </c>
      <c r="EA42" s="1085">
        <v>0</v>
      </c>
      <c r="EB42" s="1085">
        <v>0</v>
      </c>
      <c r="EC42" s="1085">
        <v>0</v>
      </c>
      <c r="ED42" s="1085">
        <v>0</v>
      </c>
      <c r="EE42" s="1085">
        <v>0</v>
      </c>
      <c r="EF42" s="1085">
        <v>0</v>
      </c>
      <c r="EG42" s="1085">
        <v>0</v>
      </c>
      <c r="EH42" s="1085">
        <v>0</v>
      </c>
      <c r="EI42" s="1085">
        <v>0</v>
      </c>
      <c r="EJ42" s="1085">
        <v>0</v>
      </c>
      <c r="EK42" s="1085">
        <v>0</v>
      </c>
      <c r="EL42" s="1085">
        <v>0</v>
      </c>
      <c r="EM42" s="1085">
        <v>0</v>
      </c>
      <c r="EN42" s="1085">
        <v>0</v>
      </c>
      <c r="EO42" s="1085">
        <v>0</v>
      </c>
      <c r="EP42" s="1085">
        <v>0</v>
      </c>
      <c r="EQ42" s="1085">
        <v>0</v>
      </c>
      <c r="ER42" s="1085">
        <v>0</v>
      </c>
      <c r="ES42" s="1085">
        <v>0</v>
      </c>
      <c r="ET42" s="1085">
        <v>0</v>
      </c>
      <c r="EU42" s="1085">
        <v>0</v>
      </c>
      <c r="EV42" s="1085">
        <v>0</v>
      </c>
      <c r="EW42" s="1085">
        <v>0</v>
      </c>
      <c r="EX42" s="1085">
        <v>0</v>
      </c>
      <c r="EY42" s="1085">
        <v>0</v>
      </c>
      <c r="EZ42" s="1085">
        <v>0</v>
      </c>
      <c r="FA42" s="1085">
        <v>0</v>
      </c>
      <c r="FB42" s="1085">
        <v>0</v>
      </c>
      <c r="FC42" s="1085">
        <v>0</v>
      </c>
      <c r="FD42" s="1085">
        <v>0</v>
      </c>
    </row>
    <row r="43" spans="1:160" ht="15.75">
      <c r="A43" s="1145" t="s">
        <v>884</v>
      </c>
      <c r="B43" s="1085">
        <v>1501.7</v>
      </c>
      <c r="C43" s="1085">
        <v>1104.5</v>
      </c>
      <c r="D43" s="1085">
        <v>1501.6</v>
      </c>
      <c r="E43" s="1085">
        <v>1475.4</v>
      </c>
      <c r="F43" s="1085">
        <v>1585.2</v>
      </c>
      <c r="G43" s="1085">
        <v>1980.2</v>
      </c>
      <c r="H43" s="1085">
        <v>1943</v>
      </c>
      <c r="I43" s="1085">
        <v>3037.7</v>
      </c>
      <c r="J43" s="1085">
        <v>2908.8</v>
      </c>
      <c r="K43" s="1085">
        <v>3307.2</v>
      </c>
      <c r="L43" s="1085">
        <v>3108.3</v>
      </c>
      <c r="M43" s="1085">
        <v>5806</v>
      </c>
      <c r="N43" s="1085">
        <v>5807.9</v>
      </c>
      <c r="O43" s="1085">
        <v>5560.8</v>
      </c>
      <c r="P43" s="1085">
        <v>5560.8</v>
      </c>
      <c r="Q43" s="1085">
        <v>5560</v>
      </c>
      <c r="R43" s="1085">
        <v>9537.9</v>
      </c>
      <c r="S43" s="1085">
        <v>9618.4</v>
      </c>
      <c r="T43" s="1085">
        <v>9172.7999999999993</v>
      </c>
      <c r="U43" s="1085">
        <v>9461.7999999999993</v>
      </c>
      <c r="V43" s="1085">
        <v>9241.7999999999993</v>
      </c>
      <c r="W43" s="1085">
        <v>6886.3</v>
      </c>
      <c r="X43" s="1085">
        <v>14055.2</v>
      </c>
      <c r="Y43" s="1085">
        <v>14538.5</v>
      </c>
      <c r="Z43" s="1085">
        <v>15111</v>
      </c>
      <c r="AA43" s="1085">
        <v>10628.6</v>
      </c>
      <c r="AB43" s="1085">
        <v>13779.9</v>
      </c>
      <c r="AC43" s="1085">
        <v>13111.8</v>
      </c>
      <c r="AD43" s="1085">
        <v>13055</v>
      </c>
      <c r="AE43" s="1085">
        <v>9267.2999999999993</v>
      </c>
      <c r="AF43" s="1085">
        <v>13253.5</v>
      </c>
      <c r="AG43" s="1085">
        <v>12626.6</v>
      </c>
      <c r="AH43" s="1085">
        <v>13188.1</v>
      </c>
      <c r="AI43" s="1085">
        <v>13076.5</v>
      </c>
      <c r="AJ43" s="1085">
        <v>12310.6</v>
      </c>
      <c r="AK43" s="1085">
        <v>13246.5</v>
      </c>
      <c r="AL43" s="1085">
        <v>13168.6</v>
      </c>
      <c r="AM43" s="1085">
        <v>12992</v>
      </c>
      <c r="AN43" s="1085">
        <v>12807</v>
      </c>
      <c r="AO43" s="1085">
        <v>5467.8</v>
      </c>
      <c r="AP43" s="1085">
        <v>11873.7</v>
      </c>
      <c r="AQ43" s="1085">
        <v>15596.6</v>
      </c>
      <c r="AR43" s="1085">
        <v>15204.7</v>
      </c>
      <c r="AS43" s="1085">
        <v>15151.3</v>
      </c>
      <c r="AT43" s="1085">
        <v>17366.5</v>
      </c>
      <c r="AU43" s="1085">
        <v>19941.3</v>
      </c>
      <c r="AV43" s="1085">
        <v>15996.4</v>
      </c>
      <c r="AW43" s="1085">
        <v>19145.2</v>
      </c>
      <c r="AX43" s="1085">
        <v>16972.5</v>
      </c>
      <c r="AY43" s="1085">
        <v>19734.324000000001</v>
      </c>
      <c r="AZ43" s="1085">
        <v>22713.199000000001</v>
      </c>
      <c r="BA43" s="1085">
        <v>23024.163</v>
      </c>
      <c r="BB43" s="1085">
        <v>22713.625</v>
      </c>
      <c r="BC43" s="1085">
        <v>33218.758000000002</v>
      </c>
      <c r="BD43" s="1085">
        <v>32425.778999999999</v>
      </c>
      <c r="BE43" s="1085">
        <v>45119.731</v>
      </c>
      <c r="BF43" s="1085">
        <v>45619.731</v>
      </c>
      <c r="BG43" s="1085">
        <v>62149.61</v>
      </c>
      <c r="BH43" s="1085">
        <v>2917.06</v>
      </c>
      <c r="BI43" s="1085">
        <v>2511.6806000000001</v>
      </c>
      <c r="BJ43" s="1085">
        <v>2728.2510659999998</v>
      </c>
      <c r="BK43" s="1085">
        <v>2707.1541050000001</v>
      </c>
      <c r="BL43" s="1085">
        <v>2628.2850659999999</v>
      </c>
      <c r="BM43" s="1085">
        <v>2556.1840440000001</v>
      </c>
      <c r="BN43" s="1085">
        <v>2536.1840430000002</v>
      </c>
      <c r="BO43" s="1085">
        <v>40609.255645999998</v>
      </c>
      <c r="BP43" s="1085">
        <v>2427.3073319999999</v>
      </c>
      <c r="BQ43" s="1085">
        <v>6280.2464769999997</v>
      </c>
      <c r="BR43" s="1085">
        <v>5089.1231879999996</v>
      </c>
      <c r="BS43" s="1085">
        <v>4997.5547880000004</v>
      </c>
      <c r="BT43" s="1085">
        <v>6366.8916879999997</v>
      </c>
      <c r="BU43" s="1085">
        <v>789.58726000000001</v>
      </c>
      <c r="BV43" s="1085">
        <v>631.81676500000003</v>
      </c>
      <c r="BW43" s="1085">
        <v>631.81676500000003</v>
      </c>
      <c r="BX43" s="1085">
        <v>624.51676499999996</v>
      </c>
      <c r="BY43" s="1085">
        <v>623.57926499999996</v>
      </c>
      <c r="BZ43" s="1085">
        <v>1254.626765</v>
      </c>
      <c r="CA43" s="1085">
        <v>1254.626765</v>
      </c>
      <c r="CB43" s="1085">
        <v>1247.326765</v>
      </c>
      <c r="CC43" s="1085">
        <v>1231.7614628199999</v>
      </c>
      <c r="CD43" s="1085">
        <v>1233.495165</v>
      </c>
      <c r="CE43" s="1085">
        <v>1232.557665</v>
      </c>
      <c r="CF43" s="1085">
        <v>1232.557665</v>
      </c>
      <c r="CG43" s="1085">
        <v>1276.0763939999999</v>
      </c>
      <c r="CH43" s="1085">
        <v>1252.580794</v>
      </c>
      <c r="CI43" s="1085">
        <v>2752.580794</v>
      </c>
      <c r="CJ43" s="1085">
        <v>2752.580794</v>
      </c>
      <c r="CK43" s="1085">
        <v>2736.0794190000001</v>
      </c>
      <c r="CL43" s="1085">
        <v>2716.0794190000001</v>
      </c>
      <c r="CM43" s="1085">
        <v>2716.0794190000001</v>
      </c>
      <c r="CN43" s="1085">
        <v>11030.780258549999</v>
      </c>
      <c r="CO43" s="1085">
        <v>17023.79721723</v>
      </c>
      <c r="CP43" s="1085">
        <v>18196.863218999999</v>
      </c>
      <c r="CQ43" s="1085">
        <v>18176.534718999999</v>
      </c>
      <c r="CR43" s="1085">
        <v>19595.091819000001</v>
      </c>
      <c r="CS43" s="1085">
        <v>21959.773218999999</v>
      </c>
      <c r="CT43" s="1085">
        <v>27587.782219000001</v>
      </c>
      <c r="CU43" s="1085">
        <v>29492.197918999998</v>
      </c>
      <c r="CV43" s="1085">
        <v>30517.32675</v>
      </c>
      <c r="CW43" s="1085">
        <v>30507.213749999999</v>
      </c>
      <c r="CX43" s="1085">
        <v>30517.32675</v>
      </c>
      <c r="CY43" s="1085">
        <v>31033.690259139999</v>
      </c>
      <c r="CZ43" s="1085">
        <v>31489.95956539</v>
      </c>
      <c r="DA43" s="1085">
        <v>31495.016065389998</v>
      </c>
      <c r="DB43" s="1085">
        <v>32821.319649999998</v>
      </c>
      <c r="DC43" s="1085">
        <v>35006.669292140003</v>
      </c>
      <c r="DD43" s="1085">
        <v>34870.143792139999</v>
      </c>
      <c r="DE43" s="1085">
        <v>34586.763102140001</v>
      </c>
      <c r="DF43" s="1085">
        <v>56559.82836</v>
      </c>
      <c r="DG43" s="1085">
        <v>56675.116560000002</v>
      </c>
      <c r="DH43" s="1085">
        <v>56689.27476</v>
      </c>
      <c r="DI43" s="1085">
        <v>56797.48386</v>
      </c>
      <c r="DJ43" s="1085">
        <v>58323.333583500003</v>
      </c>
      <c r="DK43" s="1085">
        <v>67765.225361999997</v>
      </c>
      <c r="DL43" s="1085">
        <v>67508.401362000004</v>
      </c>
      <c r="DM43" s="1085">
        <v>67448.142913069998</v>
      </c>
      <c r="DN43" s="1085">
        <v>70725.482525039988</v>
      </c>
      <c r="DO43" s="1085">
        <v>71693.110363970001</v>
      </c>
      <c r="DP43" s="1085">
        <v>73812.114555449996</v>
      </c>
      <c r="DQ43" s="1085">
        <v>76373.776826009998</v>
      </c>
      <c r="DR43" s="1085">
        <v>74769.416555449992</v>
      </c>
      <c r="DS43" s="1085">
        <v>64981.989735279996</v>
      </c>
      <c r="DT43" s="1085">
        <v>59616.364723760002</v>
      </c>
      <c r="DU43" s="1085">
        <v>59672.540674589996</v>
      </c>
      <c r="DV43" s="1085">
        <v>44756.936016539999</v>
      </c>
      <c r="DW43" s="1085">
        <v>54174.19771737</v>
      </c>
      <c r="DX43" s="1085">
        <v>56225.090706760006</v>
      </c>
      <c r="DY43" s="1085">
        <v>68314.211157589991</v>
      </c>
      <c r="DZ43" s="1085">
        <v>65240.336348500001</v>
      </c>
      <c r="EA43" s="1085">
        <v>65282.732897679998</v>
      </c>
      <c r="EB43" s="1085">
        <v>65250.375348510002</v>
      </c>
      <c r="EC43" s="1085">
        <v>45784.627397690005</v>
      </c>
      <c r="ED43" s="1085">
        <v>46702.753460269996</v>
      </c>
      <c r="EE43" s="1085">
        <v>45778.136193890001</v>
      </c>
      <c r="EF43" s="1085">
        <v>45634.452149720004</v>
      </c>
      <c r="EG43" s="1085">
        <v>45626.782982830002</v>
      </c>
      <c r="EH43" s="1085">
        <v>45588.504294290004</v>
      </c>
      <c r="EI43" s="1085">
        <v>45514.116639349995</v>
      </c>
      <c r="EJ43" s="1085">
        <v>53412.978284199999</v>
      </c>
      <c r="EK43" s="1085">
        <v>54098.32737947</v>
      </c>
      <c r="EL43" s="1085">
        <v>55569.214738309995</v>
      </c>
      <c r="EM43" s="1085">
        <v>55542.570599220002</v>
      </c>
      <c r="EN43" s="1085">
        <v>56300.851643099995</v>
      </c>
      <c r="EO43" s="1085">
        <v>56377.111419120003</v>
      </c>
      <c r="EP43" s="1085">
        <v>55768.385945739996</v>
      </c>
      <c r="EQ43" s="1085">
        <v>55860.835534739999</v>
      </c>
      <c r="ER43" s="1085">
        <v>55734.253021129996</v>
      </c>
      <c r="ES43" s="1085">
        <v>55764.623465819997</v>
      </c>
      <c r="ET43" s="1085">
        <v>55759.666070599997</v>
      </c>
      <c r="EU43" s="1085">
        <v>55769.756919680003</v>
      </c>
      <c r="EV43" s="1085">
        <v>55064.008183099999</v>
      </c>
      <c r="EW43" s="1085">
        <v>54939.877720709999</v>
      </c>
      <c r="EX43" s="1085">
        <v>54823.670743369999</v>
      </c>
      <c r="EY43" s="1085">
        <v>54765.929637010006</v>
      </c>
      <c r="EZ43" s="1085">
        <v>52141.575074820001</v>
      </c>
      <c r="FA43" s="1085">
        <v>52475.585701330005</v>
      </c>
      <c r="FB43" s="1085">
        <v>52592.074673880001</v>
      </c>
      <c r="FC43" s="1085">
        <v>52827.303088529996</v>
      </c>
      <c r="FD43" s="1085">
        <v>58450.055529230005</v>
      </c>
    </row>
    <row r="44" spans="1:160" ht="15.75">
      <c r="A44" s="1145" t="s">
        <v>885</v>
      </c>
      <c r="B44" s="1085"/>
      <c r="C44" s="1085"/>
      <c r="D44" s="1085"/>
      <c r="E44" s="1085"/>
      <c r="F44" s="1085"/>
      <c r="G44" s="1085"/>
      <c r="H44" s="1085"/>
      <c r="I44" s="1085"/>
      <c r="J44" s="1085"/>
      <c r="K44" s="1085"/>
      <c r="L44" s="1085"/>
      <c r="M44" s="1085"/>
      <c r="N44" s="1085"/>
      <c r="O44" s="1085"/>
      <c r="P44" s="1085"/>
      <c r="Q44" s="1085"/>
      <c r="R44" s="1085"/>
      <c r="S44" s="1085"/>
      <c r="T44" s="1085"/>
      <c r="U44" s="1085"/>
      <c r="V44" s="1085"/>
      <c r="W44" s="1085"/>
      <c r="X44" s="1085"/>
      <c r="Y44" s="1085"/>
      <c r="Z44" s="1085"/>
      <c r="AA44" s="1085"/>
      <c r="AB44" s="1085"/>
      <c r="AC44" s="1085"/>
      <c r="AD44" s="1085"/>
      <c r="AE44" s="1085"/>
      <c r="AF44" s="1085"/>
      <c r="AG44" s="1085"/>
      <c r="AH44" s="1085"/>
      <c r="AI44" s="1085"/>
      <c r="AJ44" s="1085"/>
      <c r="AK44" s="1085"/>
      <c r="AL44" s="1085"/>
      <c r="AM44" s="1085"/>
      <c r="AN44" s="1085"/>
      <c r="AO44" s="1085"/>
      <c r="AP44" s="1085"/>
      <c r="AQ44" s="1085"/>
      <c r="AR44" s="1085"/>
      <c r="AS44" s="1085"/>
      <c r="AT44" s="1085"/>
      <c r="AU44" s="1085"/>
      <c r="AV44" s="1085"/>
      <c r="AW44" s="1085"/>
      <c r="AX44" s="1085"/>
      <c r="AY44" s="1085"/>
      <c r="AZ44" s="1085"/>
      <c r="BA44" s="1085"/>
      <c r="BB44" s="1085"/>
      <c r="BC44" s="1085"/>
      <c r="BD44" s="1085"/>
      <c r="BE44" s="1085"/>
      <c r="BF44" s="1085"/>
      <c r="BG44" s="1085"/>
      <c r="BH44" s="1085"/>
      <c r="BI44" s="1085"/>
      <c r="BJ44" s="1085"/>
      <c r="BK44" s="1085"/>
      <c r="BL44" s="1085"/>
      <c r="BM44" s="1085"/>
      <c r="BN44" s="1085"/>
      <c r="BO44" s="1085"/>
      <c r="BP44" s="1085"/>
      <c r="BQ44" s="1085"/>
      <c r="BR44" s="1085"/>
      <c r="BS44" s="1085"/>
      <c r="BT44" s="1085"/>
      <c r="BU44" s="1085"/>
      <c r="BV44" s="1085"/>
      <c r="BW44" s="1085">
        <v>0</v>
      </c>
      <c r="BX44" s="1085">
        <v>0</v>
      </c>
      <c r="BY44" s="1085">
        <v>0</v>
      </c>
      <c r="BZ44" s="1085">
        <v>0</v>
      </c>
      <c r="CA44" s="1085">
        <v>0</v>
      </c>
      <c r="CB44" s="1085">
        <v>0</v>
      </c>
      <c r="CC44" s="1085">
        <v>0</v>
      </c>
      <c r="CD44" s="1085">
        <v>0</v>
      </c>
      <c r="CE44" s="1085">
        <v>0</v>
      </c>
      <c r="CF44" s="1085">
        <v>0</v>
      </c>
      <c r="CG44" s="1085">
        <v>0</v>
      </c>
      <c r="CH44" s="1085">
        <v>0</v>
      </c>
      <c r="CI44" s="1085">
        <v>0</v>
      </c>
      <c r="CJ44" s="1085">
        <v>0</v>
      </c>
      <c r="CK44" s="1085">
        <v>0</v>
      </c>
      <c r="CL44" s="1085">
        <v>0</v>
      </c>
      <c r="CM44" s="1085">
        <v>0</v>
      </c>
      <c r="CN44" s="1085">
        <v>0</v>
      </c>
      <c r="CO44" s="1085">
        <v>0</v>
      </c>
      <c r="CP44" s="1085">
        <v>0</v>
      </c>
      <c r="CQ44" s="1085">
        <v>0</v>
      </c>
      <c r="CR44" s="1085">
        <v>0</v>
      </c>
      <c r="CS44" s="1085">
        <v>0</v>
      </c>
      <c r="CT44" s="1085">
        <v>0</v>
      </c>
      <c r="CU44" s="1085">
        <v>0</v>
      </c>
      <c r="CV44" s="1085">
        <v>0</v>
      </c>
      <c r="CW44" s="1085">
        <v>0</v>
      </c>
      <c r="CX44" s="1085">
        <v>0</v>
      </c>
      <c r="CY44" s="1085">
        <v>0</v>
      </c>
      <c r="CZ44" s="1085">
        <v>0</v>
      </c>
      <c r="DA44" s="1085">
        <v>0</v>
      </c>
      <c r="DB44" s="1085">
        <v>0</v>
      </c>
      <c r="DC44" s="1085">
        <v>0</v>
      </c>
      <c r="DD44" s="1085">
        <v>0</v>
      </c>
      <c r="DE44" s="1085">
        <v>0</v>
      </c>
      <c r="DF44" s="1085">
        <v>0</v>
      </c>
      <c r="DG44" s="1085">
        <v>0</v>
      </c>
      <c r="DH44" s="1085">
        <v>0</v>
      </c>
      <c r="DI44" s="1085">
        <v>0</v>
      </c>
      <c r="DJ44" s="1085">
        <v>0</v>
      </c>
      <c r="DK44" s="1085">
        <v>0</v>
      </c>
      <c r="DL44" s="1085">
        <v>0</v>
      </c>
      <c r="DM44" s="1085">
        <v>0</v>
      </c>
      <c r="DN44" s="1085">
        <v>0</v>
      </c>
      <c r="DO44" s="1085">
        <v>0</v>
      </c>
      <c r="DP44" s="1085">
        <v>0</v>
      </c>
      <c r="DQ44" s="1085">
        <v>0</v>
      </c>
      <c r="DR44" s="1085">
        <v>0</v>
      </c>
      <c r="DS44" s="1085">
        <v>0</v>
      </c>
      <c r="DT44" s="1085">
        <v>0</v>
      </c>
      <c r="DU44" s="1085">
        <v>0</v>
      </c>
      <c r="DV44" s="1085">
        <v>0</v>
      </c>
      <c r="DW44" s="1085">
        <v>0</v>
      </c>
      <c r="DX44" s="1085">
        <v>0</v>
      </c>
      <c r="DY44" s="1085">
        <v>0</v>
      </c>
      <c r="DZ44" s="1085">
        <v>0</v>
      </c>
      <c r="EA44" s="1085">
        <v>0</v>
      </c>
      <c r="EB44" s="1085">
        <v>0</v>
      </c>
      <c r="EC44" s="1085">
        <v>0</v>
      </c>
      <c r="ED44" s="1085">
        <v>0</v>
      </c>
      <c r="EE44" s="1085">
        <v>0</v>
      </c>
      <c r="EF44" s="1085">
        <v>0</v>
      </c>
      <c r="EG44" s="1085">
        <v>0</v>
      </c>
      <c r="EH44" s="1085">
        <v>0</v>
      </c>
      <c r="EI44" s="1085">
        <v>0</v>
      </c>
      <c r="EJ44" s="1085">
        <v>0</v>
      </c>
      <c r="EK44" s="1085">
        <v>0</v>
      </c>
      <c r="EL44" s="1085">
        <v>0</v>
      </c>
      <c r="EM44" s="1085">
        <v>0</v>
      </c>
      <c r="EN44" s="1085">
        <v>0</v>
      </c>
      <c r="EO44" s="1085">
        <v>0</v>
      </c>
      <c r="EP44" s="1085">
        <v>0</v>
      </c>
      <c r="EQ44" s="1085">
        <v>0</v>
      </c>
      <c r="ER44" s="1085">
        <v>0</v>
      </c>
      <c r="ES44" s="1085">
        <v>0</v>
      </c>
      <c r="ET44" s="1085">
        <v>0</v>
      </c>
      <c r="EU44" s="1085">
        <v>0</v>
      </c>
      <c r="EV44" s="1085">
        <v>0</v>
      </c>
      <c r="EW44" s="1085">
        <v>0</v>
      </c>
      <c r="EX44" s="1085">
        <v>0</v>
      </c>
      <c r="EY44" s="1085">
        <v>0</v>
      </c>
      <c r="EZ44" s="1085">
        <v>0</v>
      </c>
      <c r="FA44" s="1085">
        <v>0</v>
      </c>
      <c r="FB44" s="1085">
        <v>0</v>
      </c>
      <c r="FC44" s="1085">
        <v>0</v>
      </c>
      <c r="FD44" s="1085">
        <v>0</v>
      </c>
    </row>
    <row r="45" spans="1:160" ht="15.75">
      <c r="A45" s="1145" t="s">
        <v>886</v>
      </c>
      <c r="B45" s="1085">
        <v>2213.4</v>
      </c>
      <c r="C45" s="1085">
        <v>2003.4</v>
      </c>
      <c r="D45" s="1085">
        <v>2279.6</v>
      </c>
      <c r="E45" s="1085">
        <v>2281.9</v>
      </c>
      <c r="F45" s="1085">
        <v>2507.5</v>
      </c>
      <c r="G45" s="1085">
        <v>2621.5</v>
      </c>
      <c r="H45" s="1085">
        <v>2664.6</v>
      </c>
      <c r="I45" s="1085">
        <v>2809.6</v>
      </c>
      <c r="J45" s="1085">
        <v>2809.6</v>
      </c>
      <c r="K45" s="1085">
        <v>2895.4</v>
      </c>
      <c r="L45" s="1085">
        <v>2895.4</v>
      </c>
      <c r="M45" s="1085">
        <v>2895.3</v>
      </c>
      <c r="N45" s="1085">
        <v>3794.9</v>
      </c>
      <c r="O45" s="1085">
        <v>3961.3</v>
      </c>
      <c r="P45" s="1085">
        <v>3961.3</v>
      </c>
      <c r="Q45" s="1085">
        <v>8350.1</v>
      </c>
      <c r="R45" s="1085">
        <v>8350.1</v>
      </c>
      <c r="S45" s="1085">
        <v>8346.9</v>
      </c>
      <c r="T45" s="1085">
        <v>8390.1</v>
      </c>
      <c r="U45" s="1085">
        <v>8419.7999999999993</v>
      </c>
      <c r="V45" s="1085">
        <v>8361.5</v>
      </c>
      <c r="W45" s="1085">
        <v>7311.8</v>
      </c>
      <c r="X45" s="1085">
        <v>8469.1</v>
      </c>
      <c r="Y45" s="1085">
        <v>8540.7999999999993</v>
      </c>
      <c r="Z45" s="1085">
        <v>8757</v>
      </c>
      <c r="AA45" s="1085">
        <v>8653.1</v>
      </c>
      <c r="AB45" s="1085">
        <v>8826.2999999999993</v>
      </c>
      <c r="AC45" s="1085">
        <v>3994.9</v>
      </c>
      <c r="AD45" s="1085">
        <v>8826.2999999999993</v>
      </c>
      <c r="AE45" s="1085">
        <v>8826.2999999999993</v>
      </c>
      <c r="AF45" s="1085">
        <v>9164.4</v>
      </c>
      <c r="AG45" s="1085">
        <v>9164.4</v>
      </c>
      <c r="AH45" s="1085">
        <v>9036.2999999999993</v>
      </c>
      <c r="AI45" s="1085">
        <v>8999.7999999999993</v>
      </c>
      <c r="AJ45" s="1085">
        <v>9114.7999999999993</v>
      </c>
      <c r="AK45" s="1085">
        <v>9564.7999999999993</v>
      </c>
      <c r="AL45" s="1085">
        <v>9578.4</v>
      </c>
      <c r="AM45" s="1085">
        <v>9463.4</v>
      </c>
      <c r="AN45" s="1085">
        <v>9160.1</v>
      </c>
      <c r="AO45" s="1085">
        <v>9753.2999999999993</v>
      </c>
      <c r="AP45" s="1085">
        <v>10800.1</v>
      </c>
      <c r="AQ45" s="1085">
        <v>12240.1</v>
      </c>
      <c r="AR45" s="1085">
        <v>12608.9</v>
      </c>
      <c r="AS45" s="1085">
        <v>12608.9</v>
      </c>
      <c r="AT45" s="1085">
        <v>11170.9</v>
      </c>
      <c r="AU45" s="1085">
        <v>13219.3</v>
      </c>
      <c r="AV45" s="1085">
        <v>12090.5</v>
      </c>
      <c r="AW45" s="1085">
        <v>12208.8</v>
      </c>
      <c r="AX45" s="1085">
        <v>13598.6</v>
      </c>
      <c r="AY45" s="1085">
        <v>13184.594999999999</v>
      </c>
      <c r="AZ45" s="1085">
        <v>4397.0209999999997</v>
      </c>
      <c r="BA45" s="1085">
        <v>15830.009</v>
      </c>
      <c r="BB45" s="1085">
        <v>17168.008999999998</v>
      </c>
      <c r="BC45" s="1085">
        <v>20994.830999999998</v>
      </c>
      <c r="BD45" s="1085">
        <v>17980.739000000001</v>
      </c>
      <c r="BE45" s="1085">
        <v>18095.739000000001</v>
      </c>
      <c r="BF45" s="1085">
        <v>18425.287</v>
      </c>
      <c r="BG45" s="1085">
        <v>21066.819</v>
      </c>
      <c r="BH45" s="1085">
        <v>19705.118999999999</v>
      </c>
      <c r="BI45" s="1085">
        <v>18838.989099999999</v>
      </c>
      <c r="BJ45" s="1085">
        <v>18953.989210380001</v>
      </c>
      <c r="BK45" s="1085">
        <v>18677.53251194</v>
      </c>
      <c r="BL45" s="1085">
        <v>19934.985580640001</v>
      </c>
      <c r="BM45" s="1085">
        <v>20188.942104040001</v>
      </c>
      <c r="BN45" s="1085">
        <v>23938.942108040002</v>
      </c>
      <c r="BO45" s="1085">
        <v>24474.76174804</v>
      </c>
      <c r="BP45" s="1085">
        <v>23938.942108040002</v>
      </c>
      <c r="BQ45" s="1085">
        <v>23896.901441040001</v>
      </c>
      <c r="BR45" s="1085">
        <v>24718.407947669999</v>
      </c>
      <c r="BS45" s="1085">
        <v>24097.58044767</v>
      </c>
      <c r="BT45" s="1085">
        <v>24097.520447669998</v>
      </c>
      <c r="BU45" s="1085">
        <v>24147.720447669999</v>
      </c>
      <c r="BV45" s="1085">
        <v>38859.403127010002</v>
      </c>
      <c r="BW45" s="1085">
        <v>43834.303127010004</v>
      </c>
      <c r="BX45" s="1085">
        <v>48563.803127010004</v>
      </c>
      <c r="BY45" s="1085">
        <v>55527.061326480005</v>
      </c>
      <c r="BZ45" s="1085">
        <v>55544.362826480006</v>
      </c>
      <c r="CA45" s="1085">
        <v>56444.674009910006</v>
      </c>
      <c r="CB45" s="1085">
        <v>45267.72909103</v>
      </c>
      <c r="CC45" s="1085">
        <v>66039.281479910002</v>
      </c>
      <c r="CD45" s="1085">
        <v>67589.281479910002</v>
      </c>
      <c r="CE45" s="1085">
        <v>53627.72909103</v>
      </c>
      <c r="CF45" s="1085">
        <v>82385.281479910002</v>
      </c>
      <c r="CG45" s="1085">
        <v>82385.281479910002</v>
      </c>
      <c r="CH45" s="1085">
        <v>84493.533236160001</v>
      </c>
      <c r="CI45" s="1085">
        <v>85993.533236160001</v>
      </c>
      <c r="CJ45" s="1085">
        <v>85993.532936160002</v>
      </c>
      <c r="CK45" s="1085">
        <v>93433.635936160004</v>
      </c>
      <c r="CL45" s="1085">
        <v>94283.643136159997</v>
      </c>
      <c r="CM45" s="1085">
        <v>96283.643136159997</v>
      </c>
      <c r="CN45" s="1085">
        <v>96349.469192960009</v>
      </c>
      <c r="CO45" s="1085">
        <v>148898.08409673002</v>
      </c>
      <c r="CP45" s="1085">
        <v>149327.42874385</v>
      </c>
      <c r="CQ45" s="1085">
        <v>157202.48419385002</v>
      </c>
      <c r="CR45" s="1085">
        <v>153276.24419385</v>
      </c>
      <c r="CS45" s="1085">
        <v>153321.24419385</v>
      </c>
      <c r="CT45" s="1085">
        <v>155970.94699467003</v>
      </c>
      <c r="CU45" s="1085">
        <v>156666.45391486998</v>
      </c>
      <c r="CV45" s="1085">
        <v>157177.10691487</v>
      </c>
      <c r="CW45" s="1085">
        <v>158206.00277229</v>
      </c>
      <c r="CX45" s="1085">
        <v>157607.46045210998</v>
      </c>
      <c r="CY45" s="1085">
        <v>158540.06045210999</v>
      </c>
      <c r="CZ45" s="1085">
        <v>159424.21092483</v>
      </c>
      <c r="DA45" s="1085">
        <v>161855.30378684</v>
      </c>
      <c r="DB45" s="1085">
        <v>99789.015942580008</v>
      </c>
      <c r="DC45" s="1085">
        <v>152014.59679409</v>
      </c>
      <c r="DD45" s="1085">
        <v>153014.59679409</v>
      </c>
      <c r="DE45" s="1085">
        <v>156293.81315065001</v>
      </c>
      <c r="DF45" s="1085">
        <v>156293.81285064999</v>
      </c>
      <c r="DG45" s="1085">
        <v>157828.90047341</v>
      </c>
      <c r="DH45" s="1085">
        <v>157828.90047341</v>
      </c>
      <c r="DI45" s="1085">
        <v>162702.73073569001</v>
      </c>
      <c r="DJ45" s="1085">
        <v>162805.22973568999</v>
      </c>
      <c r="DK45" s="1085">
        <v>162805.22973568999</v>
      </c>
      <c r="DL45" s="1085">
        <v>162901.76774769</v>
      </c>
      <c r="DM45" s="1085">
        <v>159617.83321479001</v>
      </c>
      <c r="DN45" s="1085">
        <v>159341.59571479002</v>
      </c>
      <c r="DO45" s="1085">
        <v>159341.59571479002</v>
      </c>
      <c r="DP45" s="1085">
        <v>249940.93190360998</v>
      </c>
      <c r="DQ45" s="1085">
        <v>232814.13191207001</v>
      </c>
      <c r="DR45" s="1085">
        <v>226036.41610107</v>
      </c>
      <c r="DS45" s="1085">
        <v>199462.63161412999</v>
      </c>
      <c r="DT45" s="1085">
        <v>210305.34078658</v>
      </c>
      <c r="DU45" s="1085">
        <v>210141.34078658</v>
      </c>
      <c r="DV45" s="1085">
        <v>217393.1101923</v>
      </c>
      <c r="DW45" s="1085">
        <v>217393.1101923</v>
      </c>
      <c r="DX45" s="1085">
        <v>215715.98035870001</v>
      </c>
      <c r="DY45" s="1085">
        <v>212864.58482726</v>
      </c>
      <c r="DZ45" s="1085">
        <v>212692.21882726002</v>
      </c>
      <c r="EA45" s="1085">
        <v>219139.25938726001</v>
      </c>
      <c r="EB45" s="1085">
        <v>218839.25938726001</v>
      </c>
      <c r="EC45" s="1085">
        <v>207314.07635095002</v>
      </c>
      <c r="ED45" s="1085">
        <v>207771.81256530999</v>
      </c>
      <c r="EE45" s="1085">
        <v>204379.95426054002</v>
      </c>
      <c r="EF45" s="1085">
        <v>210468.09094152</v>
      </c>
      <c r="EG45" s="1085">
        <v>210468.09094152</v>
      </c>
      <c r="EH45" s="1085">
        <v>242907.38730830999</v>
      </c>
      <c r="EI45" s="1085">
        <v>242214.01848478001</v>
      </c>
      <c r="EJ45" s="1085">
        <v>217837.69644177999</v>
      </c>
      <c r="EK45" s="1085">
        <v>217335.72651848002</v>
      </c>
      <c r="EL45" s="1085">
        <v>217686.48027248002</v>
      </c>
      <c r="EM45" s="1085">
        <v>212565.36093488001</v>
      </c>
      <c r="EN45" s="1085">
        <v>212065.360935</v>
      </c>
      <c r="EO45" s="1085">
        <v>212065.360935</v>
      </c>
      <c r="EP45" s="1085">
        <v>239209.1236084</v>
      </c>
      <c r="EQ45" s="1085">
        <v>239410.10771526999</v>
      </c>
      <c r="ER45" s="1085">
        <v>238641.59412696</v>
      </c>
      <c r="ES45" s="1085">
        <v>236203.66646295</v>
      </c>
      <c r="ET45" s="1085">
        <v>236173.66646295</v>
      </c>
      <c r="EU45" s="1085">
        <v>236965.59083095001</v>
      </c>
      <c r="EV45" s="1085">
        <v>239138.39083095003</v>
      </c>
      <c r="EW45" s="1085">
        <v>239008.83108246</v>
      </c>
      <c r="EX45" s="1085">
        <v>239008.83108246</v>
      </c>
      <c r="EY45" s="1085">
        <v>238958.83108246</v>
      </c>
      <c r="EZ45" s="1085">
        <v>241635.83108246</v>
      </c>
      <c r="FA45" s="1085">
        <v>241635.83108242002</v>
      </c>
      <c r="FB45" s="1085">
        <v>239566.79051542003</v>
      </c>
      <c r="FC45" s="1085">
        <v>239876.00312948998</v>
      </c>
      <c r="FD45" s="1085">
        <v>239891.94163448</v>
      </c>
    </row>
    <row r="46" spans="1:160" ht="15.75">
      <c r="A46" s="1145" t="s">
        <v>887</v>
      </c>
      <c r="B46" s="1085">
        <v>5655.3</v>
      </c>
      <c r="C46" s="1085">
        <v>5523.8</v>
      </c>
      <c r="D46" s="1085">
        <v>5783</v>
      </c>
      <c r="E46" s="1085">
        <v>5859.1</v>
      </c>
      <c r="F46" s="1085">
        <v>7235</v>
      </c>
      <c r="G46" s="1085">
        <v>7264.5</v>
      </c>
      <c r="H46" s="1085">
        <v>7385.8</v>
      </c>
      <c r="I46" s="1085">
        <v>7638</v>
      </c>
      <c r="J46" s="1085">
        <v>7595.6</v>
      </c>
      <c r="K46" s="1085">
        <v>7098.6</v>
      </c>
      <c r="L46" s="1085">
        <v>9758.4</v>
      </c>
      <c r="M46" s="1085">
        <v>12568.7</v>
      </c>
      <c r="N46" s="1085">
        <v>14860.4</v>
      </c>
      <c r="O46" s="1085">
        <v>14108.8</v>
      </c>
      <c r="P46" s="1085">
        <v>14305.7</v>
      </c>
      <c r="Q46" s="1085">
        <v>14484.7</v>
      </c>
      <c r="R46" s="1085">
        <v>12859.7</v>
      </c>
      <c r="S46" s="1085">
        <v>11045.3</v>
      </c>
      <c r="T46" s="1085">
        <v>11131.9</v>
      </c>
      <c r="U46" s="1085">
        <v>11510.6</v>
      </c>
      <c r="V46" s="1085">
        <v>11990.5</v>
      </c>
      <c r="W46" s="1085">
        <v>13964.7</v>
      </c>
      <c r="X46" s="1085">
        <v>18872.099999999999</v>
      </c>
      <c r="Y46" s="1085">
        <v>19188.8</v>
      </c>
      <c r="Z46" s="1085">
        <v>14013.7</v>
      </c>
      <c r="AA46" s="1085">
        <v>14973.6</v>
      </c>
      <c r="AB46" s="1085">
        <v>18513.099999999999</v>
      </c>
      <c r="AC46" s="1085">
        <v>18697.7</v>
      </c>
      <c r="AD46" s="1085">
        <v>17894.5</v>
      </c>
      <c r="AE46" s="1085">
        <v>17523.8</v>
      </c>
      <c r="AF46" s="1085">
        <v>17836.400000000001</v>
      </c>
      <c r="AG46" s="1085">
        <v>17755.7</v>
      </c>
      <c r="AH46" s="1085">
        <v>16307.2</v>
      </c>
      <c r="AI46" s="1085">
        <v>15786.4</v>
      </c>
      <c r="AJ46" s="1085">
        <v>16331.7</v>
      </c>
      <c r="AK46" s="1085">
        <v>16166</v>
      </c>
      <c r="AL46" s="1085">
        <v>15721.7</v>
      </c>
      <c r="AM46" s="1085">
        <v>32360.5</v>
      </c>
      <c r="AN46" s="1085">
        <v>15995.5</v>
      </c>
      <c r="AO46" s="1085">
        <v>15697.3</v>
      </c>
      <c r="AP46" s="1085">
        <v>15015</v>
      </c>
      <c r="AQ46" s="1085">
        <v>15146.1</v>
      </c>
      <c r="AR46" s="1085">
        <v>15702.1</v>
      </c>
      <c r="AS46" s="1085">
        <v>15182.5</v>
      </c>
      <c r="AT46" s="1085">
        <v>15497.7</v>
      </c>
      <c r="AU46" s="1085">
        <v>15399.8</v>
      </c>
      <c r="AV46" s="1085">
        <v>14438.5</v>
      </c>
      <c r="AW46" s="1085">
        <v>16442.3</v>
      </c>
      <c r="AX46" s="1085">
        <v>15124.8</v>
      </c>
      <c r="AY46" s="1085">
        <v>17789.66</v>
      </c>
      <c r="AZ46" s="1085">
        <v>12083.200999999999</v>
      </c>
      <c r="BA46" s="1085">
        <v>19296.100999999999</v>
      </c>
      <c r="BB46" s="1085">
        <v>20274.776000000002</v>
      </c>
      <c r="BC46" s="1085">
        <v>31084.876</v>
      </c>
      <c r="BD46" s="1085">
        <v>30191.665000000001</v>
      </c>
      <c r="BE46" s="1085">
        <v>38616.557000000001</v>
      </c>
      <c r="BF46" s="1085">
        <v>100704.023</v>
      </c>
      <c r="BG46" s="1085">
        <v>34167.584000000003</v>
      </c>
      <c r="BH46" s="1085">
        <v>90904.115999999995</v>
      </c>
      <c r="BI46" s="1085">
        <v>87671.378800000006</v>
      </c>
      <c r="BJ46" s="1085">
        <v>44081.190565190002</v>
      </c>
      <c r="BK46" s="1085">
        <v>20764.20467753</v>
      </c>
      <c r="BL46" s="1085">
        <v>21621.876139029999</v>
      </c>
      <c r="BM46" s="1085">
        <v>48171.958844049994</v>
      </c>
      <c r="BN46" s="1085">
        <v>47692.273907770003</v>
      </c>
      <c r="BO46" s="1085">
        <v>40198.285557030002</v>
      </c>
      <c r="BP46" s="1085">
        <v>38921.477301080005</v>
      </c>
      <c r="BQ46" s="1085">
        <v>38638.753068080005</v>
      </c>
      <c r="BR46" s="1085">
        <v>44013.26399308</v>
      </c>
      <c r="BS46" s="1085">
        <v>36532.866384330002</v>
      </c>
      <c r="BT46" s="1085">
        <v>41298.733993419999</v>
      </c>
      <c r="BU46" s="1085">
        <v>73212.787142130008</v>
      </c>
      <c r="BV46" s="1085">
        <v>75454.693884919994</v>
      </c>
      <c r="BW46" s="1085">
        <v>45929.164973229999</v>
      </c>
      <c r="BX46" s="1085">
        <v>79766.757797429993</v>
      </c>
      <c r="BY46" s="1085">
        <v>82228.11636367999</v>
      </c>
      <c r="BZ46" s="1085">
        <v>93132.626332679996</v>
      </c>
      <c r="CA46" s="1085">
        <v>92321.389463679996</v>
      </c>
      <c r="CB46" s="1085">
        <v>110458.09638274999</v>
      </c>
      <c r="CC46" s="1085">
        <v>80036.734326019985</v>
      </c>
      <c r="CD46" s="1085">
        <v>78412.4146511</v>
      </c>
      <c r="CE46" s="1085">
        <v>103732.17246769</v>
      </c>
      <c r="CF46" s="1085">
        <v>71985.359032809996</v>
      </c>
      <c r="CG46" s="1085">
        <v>73381.956575510005</v>
      </c>
      <c r="CH46" s="1085">
        <v>77467.349624719995</v>
      </c>
      <c r="CI46" s="1085">
        <v>80148.157450719998</v>
      </c>
      <c r="CJ46" s="1085">
        <v>75358.206541170002</v>
      </c>
      <c r="CK46" s="1085">
        <v>89370.816676910006</v>
      </c>
      <c r="CL46" s="1085">
        <v>89582.385890580001</v>
      </c>
      <c r="CM46" s="1085">
        <v>91200.743004029995</v>
      </c>
      <c r="CN46" s="1085">
        <v>91255.557436339994</v>
      </c>
      <c r="CO46" s="1085">
        <v>118515.65455923999</v>
      </c>
      <c r="CP46" s="1085">
        <v>101532.32101244001</v>
      </c>
      <c r="CQ46" s="1085">
        <v>83021.796527820014</v>
      </c>
      <c r="CR46" s="1085">
        <v>151167.93050089999</v>
      </c>
      <c r="CS46" s="1085">
        <v>86230.498256869992</v>
      </c>
      <c r="CT46" s="1085">
        <v>94808.834296429995</v>
      </c>
      <c r="CU46" s="1085">
        <v>98111.398481460012</v>
      </c>
      <c r="CV46" s="1085">
        <v>96935.226083630012</v>
      </c>
      <c r="CW46" s="1085">
        <v>98956.736023429999</v>
      </c>
      <c r="CX46" s="1085">
        <v>98392.186707350003</v>
      </c>
      <c r="CY46" s="1085">
        <v>111970.0551869</v>
      </c>
      <c r="CZ46" s="1085">
        <v>107260.72905935001</v>
      </c>
      <c r="DA46" s="1085">
        <v>113071.09291383</v>
      </c>
      <c r="DB46" s="1085">
        <v>132332.76301254</v>
      </c>
      <c r="DC46" s="1085">
        <v>133214.16076179</v>
      </c>
      <c r="DD46" s="1085">
        <v>131743.53453854</v>
      </c>
      <c r="DE46" s="1085">
        <v>136784.32482679997</v>
      </c>
      <c r="DF46" s="1085">
        <v>1170291.0632651802</v>
      </c>
      <c r="DG46" s="1085">
        <v>1169416.4044793902</v>
      </c>
      <c r="DH46" s="1085">
        <v>972213.10857047804</v>
      </c>
      <c r="DI46" s="1085">
        <v>994812.3942100202</v>
      </c>
      <c r="DJ46" s="1085">
        <v>1496669.7705562899</v>
      </c>
      <c r="DK46" s="1085">
        <v>1508178.1037729799</v>
      </c>
      <c r="DL46" s="1085">
        <v>1508472.9195445601</v>
      </c>
      <c r="DM46" s="1085">
        <v>1453941.2038925099</v>
      </c>
      <c r="DN46" s="1085">
        <v>2195987.2365898299</v>
      </c>
      <c r="DO46" s="1085">
        <v>2232981.3349215803</v>
      </c>
      <c r="DP46" s="1085">
        <v>1348029.6872712399</v>
      </c>
      <c r="DQ46" s="1085">
        <v>1465216.3415508</v>
      </c>
      <c r="DR46" s="1085">
        <v>1918040.66906119</v>
      </c>
      <c r="DS46" s="1085">
        <v>2389049.1020127404</v>
      </c>
      <c r="DT46" s="1085">
        <v>1941174.6971289502</v>
      </c>
      <c r="DU46" s="1085">
        <v>1988372.33882302</v>
      </c>
      <c r="DV46" s="1085">
        <v>1926627.9850540299</v>
      </c>
      <c r="DW46" s="1085">
        <v>1900164.6163054199</v>
      </c>
      <c r="DX46" s="1085">
        <v>1860056.6654707501</v>
      </c>
      <c r="DY46" s="1085">
        <v>1990916.3931440201</v>
      </c>
      <c r="DZ46" s="1085">
        <v>1947410.3302871301</v>
      </c>
      <c r="EA46" s="1085">
        <v>1958243.5866675498</v>
      </c>
      <c r="EB46" s="1085">
        <v>2004764.8867560101</v>
      </c>
      <c r="EC46" s="1085">
        <v>2074244.0537300899</v>
      </c>
      <c r="ED46" s="1085">
        <v>2009612.3922684202</v>
      </c>
      <c r="EE46" s="1085">
        <v>1997362.2779090998</v>
      </c>
      <c r="EF46" s="1085">
        <v>1946136.1757416702</v>
      </c>
      <c r="EG46" s="1085">
        <v>1958771.1545776101</v>
      </c>
      <c r="EH46" s="1085">
        <v>1936520.4390296699</v>
      </c>
      <c r="EI46" s="1085">
        <v>1937291.56968224</v>
      </c>
      <c r="EJ46" s="1085">
        <v>1918084.0680543799</v>
      </c>
      <c r="EK46" s="1085">
        <v>2036816.6688668001</v>
      </c>
      <c r="EL46" s="1085">
        <v>1986332.0113197898</v>
      </c>
      <c r="EM46" s="1085">
        <v>1805433.0599134399</v>
      </c>
      <c r="EN46" s="1085">
        <v>1764943.2073425101</v>
      </c>
      <c r="EO46" s="1085">
        <v>1742816.8920363199</v>
      </c>
      <c r="EP46" s="1085">
        <v>1282548.8569575902</v>
      </c>
      <c r="EQ46" s="1085">
        <v>1164295.67343681</v>
      </c>
      <c r="ER46" s="1085">
        <v>1179977.7650297899</v>
      </c>
      <c r="ES46" s="1085">
        <v>1189033.65612224</v>
      </c>
      <c r="ET46" s="1085">
        <v>1194049.2572963401</v>
      </c>
      <c r="EU46" s="1085">
        <v>1195747.7011507601</v>
      </c>
      <c r="EV46" s="1085">
        <v>1224713.0109504398</v>
      </c>
      <c r="EW46" s="1085">
        <v>1252607.33599437</v>
      </c>
      <c r="EX46" s="1085">
        <v>1279459.6894918401</v>
      </c>
      <c r="EY46" s="1085">
        <v>1231475.9194251001</v>
      </c>
      <c r="EZ46" s="1085">
        <v>688613.82649919007</v>
      </c>
      <c r="FA46" s="1085">
        <v>491364.35419954004</v>
      </c>
      <c r="FB46" s="1085">
        <v>484834.89853733993</v>
      </c>
      <c r="FC46" s="1085">
        <v>476471.69448787003</v>
      </c>
      <c r="FD46" s="1085">
        <v>350248.23352769995</v>
      </c>
    </row>
    <row r="47" spans="1:160" ht="31.5">
      <c r="A47" s="1145" t="s">
        <v>888</v>
      </c>
      <c r="B47" s="1085"/>
      <c r="C47" s="1085"/>
      <c r="D47" s="1085"/>
      <c r="E47" s="1085"/>
      <c r="F47" s="1085"/>
      <c r="G47" s="1085"/>
      <c r="H47" s="1085"/>
      <c r="I47" s="1085"/>
      <c r="J47" s="1085"/>
      <c r="K47" s="1085"/>
      <c r="L47" s="1085"/>
      <c r="M47" s="1085"/>
      <c r="N47" s="1085"/>
      <c r="O47" s="1085"/>
      <c r="P47" s="1085"/>
      <c r="Q47" s="1085"/>
      <c r="R47" s="1085"/>
      <c r="S47" s="1085"/>
      <c r="T47" s="1085"/>
      <c r="U47" s="1085"/>
      <c r="V47" s="1085"/>
      <c r="W47" s="1085"/>
      <c r="X47" s="1085"/>
      <c r="Y47" s="1085"/>
      <c r="Z47" s="1085"/>
      <c r="AA47" s="1085"/>
      <c r="AB47" s="1085"/>
      <c r="AC47" s="1085"/>
      <c r="AD47" s="1085"/>
      <c r="AE47" s="1085"/>
      <c r="AF47" s="1085"/>
      <c r="AG47" s="1085"/>
      <c r="AH47" s="1085"/>
      <c r="AI47" s="1085"/>
      <c r="AJ47" s="1085"/>
      <c r="AK47" s="1085"/>
      <c r="AL47" s="1085"/>
      <c r="AM47" s="1085"/>
      <c r="AN47" s="1085"/>
      <c r="AO47" s="1085"/>
      <c r="AP47" s="1085"/>
      <c r="AQ47" s="1085"/>
      <c r="AR47" s="1085"/>
      <c r="AS47" s="1085"/>
      <c r="AT47" s="1085"/>
      <c r="AU47" s="1085"/>
      <c r="AV47" s="1085"/>
      <c r="AW47" s="1085"/>
      <c r="AX47" s="1085"/>
      <c r="AY47" s="1085"/>
      <c r="AZ47" s="1085"/>
      <c r="BA47" s="1085"/>
      <c r="BB47" s="1085"/>
      <c r="BC47" s="1085"/>
      <c r="BD47" s="1085"/>
      <c r="BE47" s="1085"/>
      <c r="BF47" s="1085"/>
      <c r="BG47" s="1085"/>
      <c r="BH47" s="1085"/>
      <c r="BI47" s="1085"/>
      <c r="BJ47" s="1085"/>
      <c r="BK47" s="1085"/>
      <c r="BL47" s="1085"/>
      <c r="BM47" s="1085"/>
      <c r="BN47" s="1085"/>
      <c r="BO47" s="1085"/>
      <c r="BP47" s="1085"/>
      <c r="BQ47" s="1085"/>
      <c r="BR47" s="1085"/>
      <c r="BS47" s="1085"/>
      <c r="BT47" s="1085"/>
      <c r="BU47" s="1085"/>
      <c r="BV47" s="1085"/>
      <c r="BW47" s="1085">
        <v>0</v>
      </c>
      <c r="BX47" s="1085">
        <v>0</v>
      </c>
      <c r="BY47" s="1085">
        <v>0</v>
      </c>
      <c r="BZ47" s="1085">
        <v>0</v>
      </c>
      <c r="CA47" s="1085">
        <v>0</v>
      </c>
      <c r="CB47" s="1085">
        <v>0</v>
      </c>
      <c r="CC47" s="1085">
        <v>0</v>
      </c>
      <c r="CD47" s="1085">
        <v>0</v>
      </c>
      <c r="CE47" s="1085">
        <v>0</v>
      </c>
      <c r="CF47" s="1085">
        <v>0</v>
      </c>
      <c r="CG47" s="1085">
        <v>0</v>
      </c>
      <c r="CH47" s="1085">
        <v>0</v>
      </c>
      <c r="CI47" s="1085">
        <v>0</v>
      </c>
      <c r="CJ47" s="1085">
        <v>0</v>
      </c>
      <c r="CK47" s="1085">
        <v>0</v>
      </c>
      <c r="CL47" s="1085">
        <v>0</v>
      </c>
      <c r="CM47" s="1085">
        <v>0</v>
      </c>
      <c r="CN47" s="1085">
        <v>0</v>
      </c>
      <c r="CO47" s="1085">
        <v>0</v>
      </c>
      <c r="CP47" s="1085">
        <v>0</v>
      </c>
      <c r="CQ47" s="1085">
        <v>0</v>
      </c>
      <c r="CR47" s="1085">
        <v>0</v>
      </c>
      <c r="CS47" s="1085">
        <v>0</v>
      </c>
      <c r="CT47" s="1085">
        <v>0</v>
      </c>
      <c r="CU47" s="1085">
        <v>0</v>
      </c>
      <c r="CV47" s="1085">
        <v>0</v>
      </c>
      <c r="CW47" s="1085">
        <v>0</v>
      </c>
      <c r="CX47" s="1085">
        <v>0</v>
      </c>
      <c r="CY47" s="1085">
        <v>0</v>
      </c>
      <c r="CZ47" s="1085">
        <v>0</v>
      </c>
      <c r="DA47" s="1085">
        <v>0</v>
      </c>
      <c r="DB47" s="1085">
        <v>0</v>
      </c>
      <c r="DC47" s="1085">
        <v>0</v>
      </c>
      <c r="DD47" s="1085">
        <v>0</v>
      </c>
      <c r="DE47" s="1085">
        <v>0</v>
      </c>
      <c r="DF47" s="1085">
        <v>0</v>
      </c>
      <c r="DG47" s="1085">
        <v>0</v>
      </c>
      <c r="DH47" s="1085">
        <v>0</v>
      </c>
      <c r="DI47" s="1085">
        <v>0</v>
      </c>
      <c r="DJ47" s="1085">
        <v>0</v>
      </c>
      <c r="DK47" s="1085">
        <v>0</v>
      </c>
      <c r="DL47" s="1085">
        <v>0</v>
      </c>
      <c r="DM47" s="1085">
        <v>0</v>
      </c>
      <c r="DN47" s="1085">
        <v>0</v>
      </c>
      <c r="DO47" s="1085">
        <v>0</v>
      </c>
      <c r="DP47" s="1085">
        <v>0</v>
      </c>
      <c r="DQ47" s="1085">
        <v>0</v>
      </c>
      <c r="DR47" s="1085">
        <v>0</v>
      </c>
      <c r="DS47" s="1085">
        <v>0</v>
      </c>
      <c r="DT47" s="1085">
        <v>0</v>
      </c>
      <c r="DU47" s="1085">
        <v>0</v>
      </c>
      <c r="DV47" s="1085">
        <v>0</v>
      </c>
      <c r="DW47" s="1085">
        <v>0</v>
      </c>
      <c r="DX47" s="1085">
        <v>0</v>
      </c>
      <c r="DY47" s="1085">
        <v>0</v>
      </c>
      <c r="DZ47" s="1085">
        <v>0</v>
      </c>
      <c r="EA47" s="1085">
        <v>0</v>
      </c>
      <c r="EB47" s="1085">
        <v>0</v>
      </c>
      <c r="EC47" s="1085">
        <v>0</v>
      </c>
      <c r="ED47" s="1085">
        <v>0</v>
      </c>
      <c r="EE47" s="1085">
        <v>0</v>
      </c>
      <c r="EF47" s="1085">
        <v>0</v>
      </c>
      <c r="EG47" s="1085">
        <v>0</v>
      </c>
      <c r="EH47" s="1085">
        <v>0</v>
      </c>
      <c r="EI47" s="1085">
        <v>0</v>
      </c>
      <c r="EJ47" s="1085">
        <v>0</v>
      </c>
      <c r="EK47" s="1085">
        <v>0</v>
      </c>
      <c r="EL47" s="1085">
        <v>0</v>
      </c>
      <c r="EM47" s="1085">
        <v>0</v>
      </c>
      <c r="EN47" s="1085">
        <v>0</v>
      </c>
      <c r="EO47" s="1085">
        <v>0</v>
      </c>
      <c r="EP47" s="1085">
        <v>0</v>
      </c>
      <c r="EQ47" s="1085">
        <v>0</v>
      </c>
      <c r="ER47" s="1085">
        <v>0</v>
      </c>
      <c r="ES47" s="1085">
        <v>0</v>
      </c>
      <c r="ET47" s="1085">
        <v>0</v>
      </c>
      <c r="EU47" s="1085">
        <v>0</v>
      </c>
      <c r="EV47" s="1085">
        <v>0</v>
      </c>
      <c r="EW47" s="1085">
        <v>0</v>
      </c>
      <c r="EX47" s="1085">
        <v>0</v>
      </c>
      <c r="EY47" s="1085">
        <v>0</v>
      </c>
      <c r="EZ47" s="1085">
        <v>0</v>
      </c>
      <c r="FA47" s="1085">
        <v>0</v>
      </c>
      <c r="FB47" s="1085">
        <v>0</v>
      </c>
      <c r="FC47" s="1085">
        <v>0</v>
      </c>
      <c r="FD47" s="1085">
        <v>0</v>
      </c>
    </row>
    <row r="48" spans="1:160" ht="15.75">
      <c r="A48" s="1145" t="s">
        <v>889</v>
      </c>
      <c r="B48" s="1085">
        <v>35347.5</v>
      </c>
      <c r="C48" s="1085">
        <v>36861.5</v>
      </c>
      <c r="D48" s="1085">
        <v>26138.7</v>
      </c>
      <c r="E48" s="1085">
        <v>26310.2</v>
      </c>
      <c r="F48" s="1085">
        <v>34065.4</v>
      </c>
      <c r="G48" s="1085">
        <v>31262.9</v>
      </c>
      <c r="H48" s="1085">
        <v>34115.800000000003</v>
      </c>
      <c r="I48" s="1085">
        <v>34313.5</v>
      </c>
      <c r="J48" s="1085">
        <v>28598.9</v>
      </c>
      <c r="K48" s="1085">
        <v>27353.8</v>
      </c>
      <c r="L48" s="1085">
        <v>30715.7</v>
      </c>
      <c r="M48" s="1085">
        <v>35639.199999999997</v>
      </c>
      <c r="N48" s="1085">
        <v>36978.199999999997</v>
      </c>
      <c r="O48" s="1085">
        <v>28305.599999999999</v>
      </c>
      <c r="P48" s="1085">
        <v>34822.9</v>
      </c>
      <c r="Q48" s="1085">
        <v>39077.699999999997</v>
      </c>
      <c r="R48" s="1085">
        <v>36410.300000000003</v>
      </c>
      <c r="S48" s="1085">
        <v>37640.1</v>
      </c>
      <c r="T48" s="1085">
        <v>39483.4</v>
      </c>
      <c r="U48" s="1085">
        <v>36668.400000000001</v>
      </c>
      <c r="V48" s="1085">
        <v>32456.5</v>
      </c>
      <c r="W48" s="1085">
        <v>33511.300000000003</v>
      </c>
      <c r="X48" s="1085">
        <v>42375.6</v>
      </c>
      <c r="Y48" s="1085">
        <v>43999.1</v>
      </c>
      <c r="Z48" s="1085">
        <v>47569</v>
      </c>
      <c r="AA48" s="1085">
        <v>47327.9</v>
      </c>
      <c r="AB48" s="1085">
        <v>42465</v>
      </c>
      <c r="AC48" s="1085">
        <v>42121.9</v>
      </c>
      <c r="AD48" s="1085">
        <v>65086.8</v>
      </c>
      <c r="AE48" s="1085">
        <v>72924.2</v>
      </c>
      <c r="AF48" s="1085">
        <v>65203.199999999997</v>
      </c>
      <c r="AG48" s="1085">
        <v>71082.2</v>
      </c>
      <c r="AH48" s="1085">
        <v>79091</v>
      </c>
      <c r="AI48" s="1085">
        <v>74882.5</v>
      </c>
      <c r="AJ48" s="1085">
        <v>82186</v>
      </c>
      <c r="AK48" s="1085">
        <v>88135.8</v>
      </c>
      <c r="AL48" s="1085">
        <v>80115.3</v>
      </c>
      <c r="AM48" s="1085">
        <v>88947.4</v>
      </c>
      <c r="AN48" s="1085">
        <v>91449</v>
      </c>
      <c r="AO48" s="1085">
        <v>104736.9</v>
      </c>
      <c r="AP48" s="1085">
        <v>116519.7</v>
      </c>
      <c r="AQ48" s="1085">
        <v>132546.70000000001</v>
      </c>
      <c r="AR48" s="1085">
        <v>182834</v>
      </c>
      <c r="AS48" s="1085">
        <v>166905.1</v>
      </c>
      <c r="AT48" s="1085">
        <v>195841.5</v>
      </c>
      <c r="AU48" s="1085">
        <v>190712.4</v>
      </c>
      <c r="AV48" s="1085">
        <v>217795.1</v>
      </c>
      <c r="AW48" s="1085">
        <v>224808</v>
      </c>
      <c r="AX48" s="1085">
        <v>194591.2</v>
      </c>
      <c r="AY48" s="1085">
        <v>164792.06599999999</v>
      </c>
      <c r="AZ48" s="1085">
        <v>27083.954000000002</v>
      </c>
      <c r="BA48" s="1085">
        <v>91925.97</v>
      </c>
      <c r="BB48" s="1085">
        <v>114645.76300000001</v>
      </c>
      <c r="BC48" s="1085">
        <v>170605.19399999999</v>
      </c>
      <c r="BD48" s="1085">
        <v>183140.35399999999</v>
      </c>
      <c r="BE48" s="1085">
        <v>179260.117</v>
      </c>
      <c r="BF48" s="1085">
        <v>148262.82500000001</v>
      </c>
      <c r="BG48" s="1085">
        <v>211103.997</v>
      </c>
      <c r="BH48" s="1085">
        <v>195888.78400000001</v>
      </c>
      <c r="BI48" s="1085">
        <v>196101.21470000001</v>
      </c>
      <c r="BJ48" s="1085">
        <v>193511.61398914002</v>
      </c>
      <c r="BK48" s="1085">
        <v>184871.43585548</v>
      </c>
      <c r="BL48" s="1085">
        <v>220259.13068214999</v>
      </c>
      <c r="BM48" s="1085">
        <v>249738.92419176002</v>
      </c>
      <c r="BN48" s="1085">
        <v>342566.53664792998</v>
      </c>
      <c r="BO48" s="1085">
        <v>303435.52512263</v>
      </c>
      <c r="BP48" s="1085">
        <v>329589.67081078002</v>
      </c>
      <c r="BQ48" s="1085">
        <v>368916.86457918998</v>
      </c>
      <c r="BR48" s="1085">
        <v>293197.62880609004</v>
      </c>
      <c r="BS48" s="1085">
        <v>311314.53318714001</v>
      </c>
      <c r="BT48" s="1085">
        <v>338743.55611444003</v>
      </c>
      <c r="BU48" s="1085">
        <v>445821.56941405998</v>
      </c>
      <c r="BV48" s="1085">
        <v>363369.49668734003</v>
      </c>
      <c r="BW48" s="1085">
        <v>387897.46747432003</v>
      </c>
      <c r="BX48" s="1085">
        <v>566690.15887145</v>
      </c>
      <c r="BY48" s="1085">
        <v>533964.92445090006</v>
      </c>
      <c r="BZ48" s="1085">
        <v>566273.41025617009</v>
      </c>
      <c r="CA48" s="1085">
        <v>619791.20546181011</v>
      </c>
      <c r="CB48" s="1085">
        <v>620591.61690713</v>
      </c>
      <c r="CC48" s="1085">
        <v>640563.94744631997</v>
      </c>
      <c r="CD48" s="1085">
        <v>659007.31703778007</v>
      </c>
      <c r="CE48" s="1085">
        <v>697527.5503505799</v>
      </c>
      <c r="CF48" s="1085">
        <v>765128.73153896001</v>
      </c>
      <c r="CG48" s="1085">
        <v>784091.64979353</v>
      </c>
      <c r="CH48" s="1085">
        <v>822700.90232520993</v>
      </c>
      <c r="CI48" s="1085">
        <v>790622.75843116001</v>
      </c>
      <c r="CJ48" s="1085">
        <v>756758.53586676007</v>
      </c>
      <c r="CK48" s="1085">
        <v>748295.45784265001</v>
      </c>
      <c r="CL48" s="1085">
        <v>753380.66064234998</v>
      </c>
      <c r="CM48" s="1085">
        <v>678423.95785606001</v>
      </c>
      <c r="CN48" s="1085">
        <v>602465.91779056995</v>
      </c>
      <c r="CO48" s="1085">
        <v>737064.49601419992</v>
      </c>
      <c r="CP48" s="1085">
        <v>747957.85211506998</v>
      </c>
      <c r="CQ48" s="1085">
        <v>722521.76346582</v>
      </c>
      <c r="CR48" s="1085">
        <v>655429.07015731011</v>
      </c>
      <c r="CS48" s="1085">
        <v>552031.64203639003</v>
      </c>
      <c r="CT48" s="1085">
        <v>509079.11652690003</v>
      </c>
      <c r="CU48" s="1085">
        <v>487161.53514211997</v>
      </c>
      <c r="CV48" s="1085">
        <v>462300.24212071003</v>
      </c>
      <c r="CW48" s="1085">
        <v>365267.90371016</v>
      </c>
      <c r="CX48" s="1085">
        <v>363032.09625974001</v>
      </c>
      <c r="CY48" s="1085">
        <v>356881.16168691998</v>
      </c>
      <c r="CZ48" s="1085">
        <v>188204.27750237001</v>
      </c>
      <c r="DA48" s="1085">
        <v>183254.63086892999</v>
      </c>
      <c r="DB48" s="1085">
        <v>202022.65978864001</v>
      </c>
      <c r="DC48" s="1085">
        <v>210549.79995557998</v>
      </c>
      <c r="DD48" s="1085">
        <v>217700.85198728001</v>
      </c>
      <c r="DE48" s="1085">
        <v>218705.18684496</v>
      </c>
      <c r="DF48" s="1085">
        <v>189216.42235347</v>
      </c>
      <c r="DG48" s="1085">
        <v>195110.17479018</v>
      </c>
      <c r="DH48" s="1085">
        <v>219702.09692085997</v>
      </c>
      <c r="DI48" s="1085">
        <v>201050.49331160999</v>
      </c>
      <c r="DJ48" s="1085">
        <v>201651.55851626</v>
      </c>
      <c r="DK48" s="1085">
        <v>188635.63226690001</v>
      </c>
      <c r="DL48" s="1085">
        <v>199469.24419870001</v>
      </c>
      <c r="DM48" s="1085">
        <v>211902.62806376</v>
      </c>
      <c r="DN48" s="1085">
        <v>183699.85652519</v>
      </c>
      <c r="DO48" s="1085">
        <v>209287.28226728001</v>
      </c>
      <c r="DP48" s="1085">
        <v>211768.87219612001</v>
      </c>
      <c r="DQ48" s="1085">
        <v>200488.12956582999</v>
      </c>
      <c r="DR48" s="1085">
        <v>203008.28520982998</v>
      </c>
      <c r="DS48" s="1085">
        <v>212263.92185757001</v>
      </c>
      <c r="DT48" s="1085">
        <v>206825.68396532998</v>
      </c>
      <c r="DU48" s="1085">
        <v>195818.04224578</v>
      </c>
      <c r="DV48" s="1085">
        <v>184901.29254577999</v>
      </c>
      <c r="DW48" s="1085">
        <v>178860.53116554001</v>
      </c>
      <c r="DX48" s="1085">
        <v>2039.05596554</v>
      </c>
      <c r="DY48" s="1085">
        <v>2039.05596554</v>
      </c>
      <c r="DZ48" s="1085">
        <v>1919.7074852999999</v>
      </c>
      <c r="EA48" s="1085">
        <v>1169.7074852999999</v>
      </c>
      <c r="EB48" s="1085">
        <v>1169.7074852999999</v>
      </c>
      <c r="EC48" s="1085">
        <v>1050.35900507</v>
      </c>
      <c r="ED48" s="1085">
        <v>1050.35900507</v>
      </c>
      <c r="EE48" s="1085">
        <v>3243.4383170900001</v>
      </c>
      <c r="EF48" s="1085">
        <v>2585.5909744999999</v>
      </c>
      <c r="EG48" s="1085">
        <v>9923.9214011200002</v>
      </c>
      <c r="EH48" s="1085">
        <v>16511.34155189</v>
      </c>
      <c r="EI48" s="1085">
        <v>16549.47145361</v>
      </c>
      <c r="EJ48" s="1085">
        <v>15002.101655070001</v>
      </c>
      <c r="EK48" s="1085">
        <v>18297.400128650002</v>
      </c>
      <c r="EL48" s="1085">
        <v>16589.559139780002</v>
      </c>
      <c r="EM48" s="1085">
        <v>21667.9854658</v>
      </c>
      <c r="EN48" s="1085">
        <v>9243.5094123300005</v>
      </c>
      <c r="EO48" s="1085">
        <v>9208.6719908600007</v>
      </c>
      <c r="EP48" s="1085">
        <v>9324.7964040799998</v>
      </c>
      <c r="EQ48" s="1085">
        <v>10591.814687510001</v>
      </c>
      <c r="ER48" s="1085">
        <v>10807.042449209999</v>
      </c>
      <c r="ES48" s="1085">
        <v>10761.38807556</v>
      </c>
      <c r="ET48" s="1085">
        <v>10474.417726879999</v>
      </c>
      <c r="EU48" s="1085">
        <v>10614.641874530002</v>
      </c>
      <c r="EV48" s="1085">
        <v>10630.94700779</v>
      </c>
      <c r="EW48" s="1085">
        <v>10552.896321350001</v>
      </c>
      <c r="EX48" s="1085">
        <v>10566.906649410001</v>
      </c>
      <c r="EY48" s="1085">
        <v>10673.259503469999</v>
      </c>
      <c r="EZ48" s="1085">
        <v>10803.86057105</v>
      </c>
      <c r="FA48" s="1085">
        <v>9989.9289272700007</v>
      </c>
      <c r="FB48" s="1085">
        <v>9848.1185039599986</v>
      </c>
      <c r="FC48" s="1085">
        <v>10164.028669399999</v>
      </c>
      <c r="FD48" s="1085">
        <v>10047.603605459999</v>
      </c>
    </row>
    <row r="49" spans="1:160" ht="15.75">
      <c r="A49" s="1145" t="s">
        <v>890</v>
      </c>
      <c r="B49" s="1085">
        <v>30752.799999999999</v>
      </c>
      <c r="C49" s="1085">
        <v>23898.7</v>
      </c>
      <c r="D49" s="1085">
        <v>23857.8</v>
      </c>
      <c r="E49" s="1085">
        <v>28684.799999999999</v>
      </c>
      <c r="F49" s="1085">
        <v>24931.7</v>
      </c>
      <c r="G49" s="1085">
        <v>25876.799999999999</v>
      </c>
      <c r="H49" s="1085">
        <v>27160.3</v>
      </c>
      <c r="I49" s="1085">
        <v>33784.9</v>
      </c>
      <c r="J49" s="1085">
        <v>26653.3</v>
      </c>
      <c r="K49" s="1085">
        <v>26112.799999999999</v>
      </c>
      <c r="L49" s="1085">
        <v>33137.199999999997</v>
      </c>
      <c r="M49" s="1085">
        <v>30693.200000000001</v>
      </c>
      <c r="N49" s="1085">
        <v>32214.2</v>
      </c>
      <c r="O49" s="1085">
        <v>30844.799999999999</v>
      </c>
      <c r="P49" s="1085">
        <v>27304.400000000001</v>
      </c>
      <c r="Q49" s="1085">
        <v>32143.3</v>
      </c>
      <c r="R49" s="1085">
        <v>26344.6</v>
      </c>
      <c r="S49" s="1085">
        <v>21632.2</v>
      </c>
      <c r="T49" s="1085">
        <v>22232.1</v>
      </c>
      <c r="U49" s="1085">
        <v>25977</v>
      </c>
      <c r="V49" s="1085">
        <v>31088.2</v>
      </c>
      <c r="W49" s="1085">
        <v>18286.5</v>
      </c>
      <c r="X49" s="1085">
        <v>33469.300000000003</v>
      </c>
      <c r="Y49" s="1085">
        <v>30392.5</v>
      </c>
      <c r="Z49" s="1085">
        <v>33900.300000000003</v>
      </c>
      <c r="AA49" s="1085">
        <v>31555.599999999999</v>
      </c>
      <c r="AB49" s="1085">
        <v>30900.799999999999</v>
      </c>
      <c r="AC49" s="1085">
        <v>24373.7</v>
      </c>
      <c r="AD49" s="1085">
        <v>31898</v>
      </c>
      <c r="AE49" s="1085">
        <v>41930.300000000003</v>
      </c>
      <c r="AF49" s="1085">
        <v>44146</v>
      </c>
      <c r="AG49" s="1085">
        <v>36117</v>
      </c>
      <c r="AH49" s="1085">
        <v>38276.699999999997</v>
      </c>
      <c r="AI49" s="1085">
        <v>49867.5</v>
      </c>
      <c r="AJ49" s="1085">
        <v>42277.4</v>
      </c>
      <c r="AK49" s="1085">
        <v>33575.1</v>
      </c>
      <c r="AL49" s="1085">
        <v>24002.9</v>
      </c>
      <c r="AM49" s="1085">
        <v>33117.199999999997</v>
      </c>
      <c r="AN49" s="1085">
        <v>39440.1</v>
      </c>
      <c r="AO49" s="1085">
        <v>33466</v>
      </c>
      <c r="AP49" s="1085">
        <v>37864.300000000003</v>
      </c>
      <c r="AQ49" s="1085">
        <v>42224.9</v>
      </c>
      <c r="AR49" s="1085">
        <v>34516.1</v>
      </c>
      <c r="AS49" s="1085">
        <v>33169.599999999999</v>
      </c>
      <c r="AT49" s="1085">
        <v>42070.1</v>
      </c>
      <c r="AU49" s="1085">
        <v>44616.800000000003</v>
      </c>
      <c r="AV49" s="1085">
        <v>38601.1</v>
      </c>
      <c r="AW49" s="1085">
        <v>34564.699999999997</v>
      </c>
      <c r="AX49" s="1085">
        <v>41123.5</v>
      </c>
      <c r="AY49" s="1085">
        <v>49910.267999999996</v>
      </c>
      <c r="AZ49" s="1085">
        <v>55052.154999999999</v>
      </c>
      <c r="BA49" s="1085">
        <v>122986.88400000001</v>
      </c>
      <c r="BB49" s="1085">
        <v>107374.49400000001</v>
      </c>
      <c r="BC49" s="1085">
        <v>96301.074999999997</v>
      </c>
      <c r="BD49" s="1085">
        <v>43014.038</v>
      </c>
      <c r="BE49" s="1085">
        <v>67483.986999999994</v>
      </c>
      <c r="BF49" s="1085">
        <v>72987.957999999999</v>
      </c>
      <c r="BG49" s="1085">
        <v>61239.069000000003</v>
      </c>
      <c r="BH49" s="1085">
        <v>44182.502</v>
      </c>
      <c r="BI49" s="1085">
        <v>47872.402399999999</v>
      </c>
      <c r="BJ49" s="1085">
        <v>45743.494068040003</v>
      </c>
      <c r="BK49" s="1085">
        <v>42930.845744819999</v>
      </c>
      <c r="BL49" s="1085">
        <v>49025.701328120005</v>
      </c>
      <c r="BM49" s="1085">
        <v>59003.381294410006</v>
      </c>
      <c r="BN49" s="1085">
        <v>74445.156937289998</v>
      </c>
      <c r="BO49" s="1085">
        <v>81169.697824460003</v>
      </c>
      <c r="BP49" s="1085">
        <v>80537.110587500007</v>
      </c>
      <c r="BQ49" s="1085">
        <v>89237.016941280002</v>
      </c>
      <c r="BR49" s="1085">
        <v>79906.21250501</v>
      </c>
      <c r="BS49" s="1085">
        <v>81821.272689250007</v>
      </c>
      <c r="BT49" s="1085">
        <v>80178.945707029998</v>
      </c>
      <c r="BU49" s="1085">
        <v>82036.334399130006</v>
      </c>
      <c r="BV49" s="1085">
        <v>81833.981120700002</v>
      </c>
      <c r="BW49" s="1085">
        <v>99249.220056770006</v>
      </c>
      <c r="BX49" s="1085">
        <v>105900.12110258</v>
      </c>
      <c r="BY49" s="1085">
        <v>154573.41567215</v>
      </c>
      <c r="BZ49" s="1085">
        <v>186770.21880259999</v>
      </c>
      <c r="CA49" s="1085">
        <v>159952.08347888</v>
      </c>
      <c r="CB49" s="1085">
        <v>153685.65776823001</v>
      </c>
      <c r="CC49" s="1085">
        <v>157812.54288164002</v>
      </c>
      <c r="CD49" s="1085">
        <v>150559.49404210001</v>
      </c>
      <c r="CE49" s="1085">
        <v>127529.06957369001</v>
      </c>
      <c r="CF49" s="1085">
        <v>64255.010444830004</v>
      </c>
      <c r="CG49" s="1085">
        <v>65063.544350739998</v>
      </c>
      <c r="CH49" s="1085">
        <v>66398.676437809991</v>
      </c>
      <c r="CI49" s="1085">
        <v>74666.826921150001</v>
      </c>
      <c r="CJ49" s="1085">
        <v>77093.57668192999</v>
      </c>
      <c r="CK49" s="1085">
        <v>77513.736000179997</v>
      </c>
      <c r="CL49" s="1085">
        <v>67753.194716989994</v>
      </c>
      <c r="CM49" s="1085">
        <v>65839.341446570004</v>
      </c>
      <c r="CN49" s="1085">
        <v>74215.717754119993</v>
      </c>
      <c r="CO49" s="1085">
        <v>62998.855794410003</v>
      </c>
      <c r="CP49" s="1085">
        <v>95982.600968460014</v>
      </c>
      <c r="CQ49" s="1085">
        <v>109361.77160088001</v>
      </c>
      <c r="CR49" s="1085">
        <v>98253.509127779995</v>
      </c>
      <c r="CS49" s="1085">
        <v>63651.0507621</v>
      </c>
      <c r="CT49" s="1085">
        <v>62243.6317394</v>
      </c>
      <c r="CU49" s="1085">
        <v>49049.73541098</v>
      </c>
      <c r="CV49" s="1085">
        <v>41215.414812129995</v>
      </c>
      <c r="CW49" s="1085">
        <v>38760.420981069998</v>
      </c>
      <c r="CX49" s="1085">
        <v>43516.068276999998</v>
      </c>
      <c r="CY49" s="1085">
        <v>44612.129963580002</v>
      </c>
      <c r="CZ49" s="1085">
        <v>41312.043814019999</v>
      </c>
      <c r="DA49" s="1085">
        <v>44784.094177879997</v>
      </c>
      <c r="DB49" s="1085">
        <v>43630.018667050004</v>
      </c>
      <c r="DC49" s="1085">
        <v>61077.252962929997</v>
      </c>
      <c r="DD49" s="1085">
        <v>74398.014940669993</v>
      </c>
      <c r="DE49" s="1085">
        <v>83137.981885000001</v>
      </c>
      <c r="DF49" s="1085">
        <v>79172.308919310002</v>
      </c>
      <c r="DG49" s="1085">
        <v>58540.477778139997</v>
      </c>
      <c r="DH49" s="1085">
        <v>67432.922952859997</v>
      </c>
      <c r="DI49" s="1085">
        <v>60208.865914640002</v>
      </c>
      <c r="DJ49" s="1085">
        <v>63422.151112749998</v>
      </c>
      <c r="DK49" s="1085">
        <v>59961.156045060001</v>
      </c>
      <c r="DL49" s="1085">
        <v>62258.274906800005</v>
      </c>
      <c r="DM49" s="1085">
        <v>62217.004810309998</v>
      </c>
      <c r="DN49" s="1085">
        <v>66387.487738390002</v>
      </c>
      <c r="DO49" s="1085">
        <v>86996.429097800006</v>
      </c>
      <c r="DP49" s="1085">
        <v>103987.20245611</v>
      </c>
      <c r="DQ49" s="1085">
        <v>85554.51777808</v>
      </c>
      <c r="DR49" s="1085">
        <v>73406.101362939997</v>
      </c>
      <c r="DS49" s="1085">
        <v>52690.609965519994</v>
      </c>
      <c r="DT49" s="1085">
        <v>38143.214036639998</v>
      </c>
      <c r="DU49" s="1085">
        <v>28377.884526620001</v>
      </c>
      <c r="DV49" s="1085">
        <v>20232.85183177</v>
      </c>
      <c r="DW49" s="1085">
        <v>16118.095968629999</v>
      </c>
      <c r="DX49" s="1085">
        <v>23722.341342349999</v>
      </c>
      <c r="DY49" s="1085">
        <v>21153.74619555</v>
      </c>
      <c r="DZ49" s="1085">
        <v>16962.190190429999</v>
      </c>
      <c r="EA49" s="1085">
        <v>17076.022141090001</v>
      </c>
      <c r="EB49" s="1085">
        <v>14687.01586311</v>
      </c>
      <c r="EC49" s="1085">
        <v>11227.20225765</v>
      </c>
      <c r="ED49" s="1085">
        <v>9863.8236190499993</v>
      </c>
      <c r="EE49" s="1085">
        <v>8640.3443804599992</v>
      </c>
      <c r="EF49" s="1085">
        <v>8956.9584767699998</v>
      </c>
      <c r="EG49" s="1085">
        <v>10125.182049409999</v>
      </c>
      <c r="EH49" s="1085">
        <v>11644.74705365</v>
      </c>
      <c r="EI49" s="1085">
        <v>13862.627343919999</v>
      </c>
      <c r="EJ49" s="1085">
        <v>16012.33637811</v>
      </c>
      <c r="EK49" s="1085">
        <v>24857.85692523</v>
      </c>
      <c r="EL49" s="1085">
        <v>23773.844593869999</v>
      </c>
      <c r="EM49" s="1085">
        <v>24518.57011628</v>
      </c>
      <c r="EN49" s="1085">
        <v>19549.123979689997</v>
      </c>
      <c r="EO49" s="1085">
        <v>28354.643463529999</v>
      </c>
      <c r="EP49" s="1085">
        <v>20469.957069069998</v>
      </c>
      <c r="EQ49" s="1085">
        <v>20343.864037489999</v>
      </c>
      <c r="ER49" s="1085">
        <v>20690.119916979998</v>
      </c>
      <c r="ES49" s="1085">
        <v>30664.349468249999</v>
      </c>
      <c r="ET49" s="1085">
        <v>30334.635648990003</v>
      </c>
      <c r="EU49" s="1085">
        <v>24839.835702150001</v>
      </c>
      <c r="EV49" s="1085">
        <v>28151.687832150001</v>
      </c>
      <c r="EW49" s="1085">
        <v>30405.710238330001</v>
      </c>
      <c r="EX49" s="1085">
        <v>28109.878905689999</v>
      </c>
      <c r="EY49" s="1085">
        <v>29384.800430070001</v>
      </c>
      <c r="EZ49" s="1085">
        <v>30535.784658749999</v>
      </c>
      <c r="FA49" s="1085">
        <v>36741.090025559999</v>
      </c>
      <c r="FB49" s="1085">
        <v>36644.5795125</v>
      </c>
      <c r="FC49" s="1085">
        <v>41328.139440320003</v>
      </c>
      <c r="FD49" s="1085">
        <v>60620.764736389996</v>
      </c>
    </row>
    <row r="50" spans="1:160" ht="15.75">
      <c r="A50" s="1145" t="s">
        <v>891</v>
      </c>
      <c r="B50" s="1085">
        <v>0</v>
      </c>
      <c r="C50" s="1085">
        <v>0</v>
      </c>
      <c r="D50" s="1085">
        <v>0</v>
      </c>
      <c r="E50" s="1085">
        <v>0</v>
      </c>
      <c r="F50" s="1085">
        <v>0</v>
      </c>
      <c r="G50" s="1085">
        <v>0</v>
      </c>
      <c r="H50" s="1085"/>
      <c r="I50" s="1085">
        <v>0</v>
      </c>
      <c r="J50" s="1085">
        <v>0</v>
      </c>
      <c r="K50" s="1085">
        <v>0</v>
      </c>
      <c r="L50" s="1085">
        <v>136.69999999999999</v>
      </c>
      <c r="M50" s="1085">
        <v>1072.3</v>
      </c>
      <c r="N50" s="1085">
        <v>0</v>
      </c>
      <c r="O50" s="1085">
        <v>0</v>
      </c>
      <c r="P50" s="1085">
        <v>0</v>
      </c>
      <c r="Q50" s="1085">
        <v>0</v>
      </c>
      <c r="R50" s="1085">
        <v>0</v>
      </c>
      <c r="S50" s="1085">
        <v>0</v>
      </c>
      <c r="T50" s="1085">
        <v>0</v>
      </c>
      <c r="U50" s="1085">
        <v>0</v>
      </c>
      <c r="V50" s="1085">
        <v>0</v>
      </c>
      <c r="W50" s="1085">
        <v>0</v>
      </c>
      <c r="X50" s="1085">
        <v>0</v>
      </c>
      <c r="Y50" s="1085">
        <v>0</v>
      </c>
      <c r="Z50" s="1085">
        <v>0</v>
      </c>
      <c r="AA50" s="1085">
        <v>0</v>
      </c>
      <c r="AB50" s="1085">
        <v>0</v>
      </c>
      <c r="AC50" s="1085">
        <v>0</v>
      </c>
      <c r="AD50" s="1085">
        <v>0</v>
      </c>
      <c r="AE50" s="1085">
        <v>0</v>
      </c>
      <c r="AF50" s="1085">
        <v>0</v>
      </c>
      <c r="AG50" s="1085">
        <v>0</v>
      </c>
      <c r="AH50" s="1085">
        <v>0</v>
      </c>
      <c r="AI50" s="1085">
        <v>0</v>
      </c>
      <c r="AJ50" s="1085">
        <v>0</v>
      </c>
      <c r="AK50" s="1085">
        <v>0</v>
      </c>
      <c r="AL50" s="1085">
        <v>0</v>
      </c>
      <c r="AM50" s="1085">
        <v>0</v>
      </c>
      <c r="AN50" s="1085">
        <v>0</v>
      </c>
      <c r="AO50" s="1085">
        <v>0</v>
      </c>
      <c r="AP50" s="1085">
        <v>0</v>
      </c>
      <c r="AQ50" s="1085">
        <v>0</v>
      </c>
      <c r="AR50" s="1085">
        <v>0</v>
      </c>
      <c r="AS50" s="1085">
        <v>0</v>
      </c>
      <c r="AT50" s="1085">
        <v>0</v>
      </c>
      <c r="AU50" s="1085">
        <v>0</v>
      </c>
      <c r="AV50" s="1085">
        <v>0</v>
      </c>
      <c r="AW50" s="1085">
        <v>0</v>
      </c>
      <c r="AX50" s="1085">
        <v>0</v>
      </c>
      <c r="AY50" s="1085">
        <v>0</v>
      </c>
      <c r="AZ50" s="1085">
        <v>0</v>
      </c>
      <c r="BA50" s="1085">
        <v>0</v>
      </c>
      <c r="BB50" s="1085">
        <v>0</v>
      </c>
      <c r="BC50" s="1085">
        <v>0</v>
      </c>
      <c r="BD50" s="1085">
        <v>0</v>
      </c>
      <c r="BE50" s="1085">
        <v>0</v>
      </c>
      <c r="BF50" s="1085">
        <v>0</v>
      </c>
      <c r="BG50" s="1085">
        <v>0</v>
      </c>
      <c r="BH50" s="1085">
        <v>0</v>
      </c>
      <c r="BI50" s="1085">
        <v>0</v>
      </c>
      <c r="BJ50" s="1085">
        <v>0</v>
      </c>
      <c r="BK50" s="1085">
        <v>0</v>
      </c>
      <c r="BL50" s="1085">
        <v>0</v>
      </c>
      <c r="BM50" s="1085">
        <v>0</v>
      </c>
      <c r="BN50" s="1085">
        <v>0</v>
      </c>
      <c r="BO50" s="1085">
        <v>0</v>
      </c>
      <c r="BP50" s="1085">
        <v>0</v>
      </c>
      <c r="BQ50" s="1085">
        <v>0</v>
      </c>
      <c r="BR50" s="1085">
        <v>0</v>
      </c>
      <c r="BS50" s="1085">
        <v>0</v>
      </c>
      <c r="BT50" s="1085">
        <v>0</v>
      </c>
      <c r="BU50" s="1085">
        <v>0</v>
      </c>
      <c r="BV50" s="1085">
        <v>0</v>
      </c>
      <c r="BW50" s="1085">
        <v>0</v>
      </c>
      <c r="BX50" s="1085">
        <v>0</v>
      </c>
      <c r="BY50" s="1085">
        <v>0</v>
      </c>
      <c r="BZ50" s="1085">
        <v>0</v>
      </c>
      <c r="CA50" s="1085">
        <v>0</v>
      </c>
      <c r="CB50" s="1085">
        <v>0</v>
      </c>
      <c r="CC50" s="1085">
        <v>0</v>
      </c>
      <c r="CD50" s="1085">
        <v>0</v>
      </c>
      <c r="CE50" s="1085">
        <v>0</v>
      </c>
      <c r="CF50" s="1085">
        <v>0</v>
      </c>
      <c r="CG50" s="1085">
        <v>0</v>
      </c>
      <c r="CH50" s="1085">
        <v>0</v>
      </c>
      <c r="CI50" s="1085">
        <v>0</v>
      </c>
      <c r="CJ50" s="1085">
        <v>0</v>
      </c>
      <c r="CK50" s="1085">
        <v>0</v>
      </c>
      <c r="CL50" s="1085">
        <v>0</v>
      </c>
      <c r="CM50" s="1085">
        <v>0</v>
      </c>
      <c r="CN50" s="1085">
        <v>0</v>
      </c>
      <c r="CO50" s="1085">
        <v>0</v>
      </c>
      <c r="CP50" s="1085">
        <v>0</v>
      </c>
      <c r="CQ50" s="1085">
        <v>0</v>
      </c>
      <c r="CR50" s="1085">
        <v>0</v>
      </c>
      <c r="CS50" s="1085">
        <v>0</v>
      </c>
      <c r="CT50" s="1085">
        <v>0</v>
      </c>
      <c r="CU50" s="1085">
        <v>0</v>
      </c>
      <c r="CV50" s="1085">
        <v>0</v>
      </c>
      <c r="CW50" s="1085">
        <v>0</v>
      </c>
      <c r="CX50" s="1085">
        <v>0</v>
      </c>
      <c r="CY50" s="1085">
        <v>0</v>
      </c>
      <c r="CZ50" s="1085">
        <v>0</v>
      </c>
      <c r="DA50" s="1085">
        <v>0</v>
      </c>
      <c r="DB50" s="1085">
        <v>0</v>
      </c>
      <c r="DC50" s="1085">
        <v>0</v>
      </c>
      <c r="DD50" s="1085">
        <v>0</v>
      </c>
      <c r="DE50" s="1085">
        <v>0</v>
      </c>
      <c r="DF50" s="1085">
        <v>0</v>
      </c>
      <c r="DG50" s="1085">
        <v>0</v>
      </c>
      <c r="DH50" s="1085">
        <v>0</v>
      </c>
      <c r="DI50" s="1085">
        <v>0</v>
      </c>
      <c r="DJ50" s="1085">
        <v>0</v>
      </c>
      <c r="DK50" s="1085">
        <v>0</v>
      </c>
      <c r="DL50" s="1085">
        <v>0</v>
      </c>
      <c r="DM50" s="1085">
        <v>0</v>
      </c>
      <c r="DN50" s="1085">
        <v>0</v>
      </c>
      <c r="DO50" s="1085">
        <v>0</v>
      </c>
      <c r="DP50" s="1085">
        <v>0</v>
      </c>
      <c r="DQ50" s="1085">
        <v>0</v>
      </c>
      <c r="DR50" s="1085">
        <v>0</v>
      </c>
      <c r="DS50" s="1085">
        <v>0</v>
      </c>
      <c r="DT50" s="1085">
        <v>0</v>
      </c>
      <c r="DU50" s="1085">
        <v>0</v>
      </c>
      <c r="DV50" s="1085">
        <v>0</v>
      </c>
      <c r="DW50" s="1085">
        <v>0</v>
      </c>
      <c r="DX50" s="1085">
        <v>0</v>
      </c>
      <c r="DY50" s="1085">
        <v>0</v>
      </c>
      <c r="DZ50" s="1085">
        <v>0</v>
      </c>
      <c r="EA50" s="1085">
        <v>0</v>
      </c>
      <c r="EB50" s="1085">
        <v>0</v>
      </c>
      <c r="EC50" s="1085">
        <v>0</v>
      </c>
      <c r="ED50" s="1085">
        <v>0</v>
      </c>
      <c r="EE50" s="1085">
        <v>0</v>
      </c>
      <c r="EF50" s="1085">
        <v>0</v>
      </c>
      <c r="EG50" s="1085">
        <v>0</v>
      </c>
      <c r="EH50" s="1085">
        <v>0</v>
      </c>
      <c r="EI50" s="1085">
        <v>0</v>
      </c>
      <c r="EJ50" s="1085">
        <v>0</v>
      </c>
      <c r="EK50" s="1085">
        <v>0</v>
      </c>
      <c r="EL50" s="1085">
        <v>0</v>
      </c>
      <c r="EM50" s="1085">
        <v>0</v>
      </c>
      <c r="EN50" s="1085">
        <v>0</v>
      </c>
      <c r="EO50" s="1085">
        <v>0</v>
      </c>
      <c r="EP50" s="1085">
        <v>0</v>
      </c>
      <c r="EQ50" s="1085">
        <v>0</v>
      </c>
      <c r="ER50" s="1085">
        <v>0</v>
      </c>
      <c r="ES50" s="1085">
        <v>0</v>
      </c>
      <c r="ET50" s="1085">
        <v>0</v>
      </c>
      <c r="EU50" s="1085">
        <v>0</v>
      </c>
      <c r="EV50" s="1085">
        <v>0</v>
      </c>
      <c r="EW50" s="1085">
        <v>0</v>
      </c>
      <c r="EX50" s="1085">
        <v>0</v>
      </c>
      <c r="EY50" s="1085">
        <v>0</v>
      </c>
      <c r="EZ50" s="1085">
        <v>0</v>
      </c>
      <c r="FA50" s="1085">
        <v>0</v>
      </c>
      <c r="FB50" s="1085">
        <v>0</v>
      </c>
      <c r="FC50" s="1085">
        <v>0</v>
      </c>
      <c r="FD50" s="1085">
        <v>0</v>
      </c>
    </row>
    <row r="51" spans="1:160" ht="15.75">
      <c r="A51" s="1145" t="s">
        <v>892</v>
      </c>
      <c r="B51" s="1085">
        <v>21104.9</v>
      </c>
      <c r="C51" s="1085">
        <v>19973.7</v>
      </c>
      <c r="D51" s="1085">
        <v>22596.5</v>
      </c>
      <c r="E51" s="1085">
        <v>31163.599999999999</v>
      </c>
      <c r="F51" s="1085">
        <v>23849.5</v>
      </c>
      <c r="G51" s="1085">
        <v>23317.4</v>
      </c>
      <c r="H51" s="1085">
        <v>25444.7</v>
      </c>
      <c r="I51" s="1085">
        <v>25375.200000000001</v>
      </c>
      <c r="J51" s="1085">
        <v>24258.7</v>
      </c>
      <c r="K51" s="1085">
        <v>22083.8</v>
      </c>
      <c r="L51" s="1085">
        <v>22417.200000000001</v>
      </c>
      <c r="M51" s="1085">
        <v>20122.400000000001</v>
      </c>
      <c r="N51" s="1085">
        <v>20936.099999999999</v>
      </c>
      <c r="O51" s="1085">
        <v>20715.5</v>
      </c>
      <c r="P51" s="1085">
        <v>21530</v>
      </c>
      <c r="Q51" s="1085">
        <v>22488.9</v>
      </c>
      <c r="R51" s="1085">
        <v>21983.9</v>
      </c>
      <c r="S51" s="1085">
        <v>22776.799999999999</v>
      </c>
      <c r="T51" s="1085">
        <v>22940.9</v>
      </c>
      <c r="U51" s="1085">
        <v>26789.7</v>
      </c>
      <c r="V51" s="1085">
        <v>25913</v>
      </c>
      <c r="W51" s="1085">
        <v>24713</v>
      </c>
      <c r="X51" s="1085">
        <v>25874.400000000001</v>
      </c>
      <c r="Y51" s="1085">
        <v>25994.799999999999</v>
      </c>
      <c r="Z51" s="1085">
        <v>25676.9</v>
      </c>
      <c r="AA51" s="1085">
        <v>30037.599999999999</v>
      </c>
      <c r="AB51" s="1085">
        <v>31222.5</v>
      </c>
      <c r="AC51" s="1085">
        <v>30634.799999999999</v>
      </c>
      <c r="AD51" s="1085">
        <v>30701.4</v>
      </c>
      <c r="AE51" s="1085">
        <v>32726.3</v>
      </c>
      <c r="AF51" s="1085">
        <v>30603.5</v>
      </c>
      <c r="AG51" s="1085">
        <v>32344.5</v>
      </c>
      <c r="AH51" s="1085">
        <v>32280.9</v>
      </c>
      <c r="AI51" s="1085">
        <v>36423.9</v>
      </c>
      <c r="AJ51" s="1085">
        <v>35756.400000000001</v>
      </c>
      <c r="AK51" s="1085">
        <v>38531.5</v>
      </c>
      <c r="AL51" s="1085">
        <v>38680.199999999997</v>
      </c>
      <c r="AM51" s="1085">
        <v>29685.5</v>
      </c>
      <c r="AN51" s="1085">
        <v>28992</v>
      </c>
      <c r="AO51" s="1085">
        <v>30147.200000000001</v>
      </c>
      <c r="AP51" s="1085">
        <v>30621.8</v>
      </c>
      <c r="AQ51" s="1085">
        <v>30964</v>
      </c>
      <c r="AR51" s="1085">
        <v>29345.7</v>
      </c>
      <c r="AS51" s="1085">
        <v>28921.4</v>
      </c>
      <c r="AT51" s="1085">
        <v>28162.2</v>
      </c>
      <c r="AU51" s="1085">
        <v>28180.400000000001</v>
      </c>
      <c r="AV51" s="1085">
        <v>25575.5</v>
      </c>
      <c r="AW51" s="1085">
        <v>30154.400000000001</v>
      </c>
      <c r="AX51" s="1085">
        <v>27693.9</v>
      </c>
      <c r="AY51" s="1085">
        <v>33085.273000000001</v>
      </c>
      <c r="AZ51" s="1085">
        <v>22299.440999999999</v>
      </c>
      <c r="BA51" s="1085">
        <v>35224.091999999997</v>
      </c>
      <c r="BB51" s="1085">
        <v>31335.276999999998</v>
      </c>
      <c r="BC51" s="1085">
        <v>32425.927</v>
      </c>
      <c r="BD51" s="1085">
        <v>40026.695</v>
      </c>
      <c r="BE51" s="1085">
        <v>37730.468000000001</v>
      </c>
      <c r="BF51" s="1085">
        <v>41398.578000000001</v>
      </c>
      <c r="BG51" s="1085">
        <v>45458.326999999997</v>
      </c>
      <c r="BH51" s="1085">
        <v>46812.148999999998</v>
      </c>
      <c r="BI51" s="1085">
        <v>44995.618799999997</v>
      </c>
      <c r="BJ51" s="1085">
        <v>51534.560642639997</v>
      </c>
      <c r="BK51" s="1085">
        <v>46473.411476169997</v>
      </c>
      <c r="BL51" s="1085">
        <v>47730.109176599995</v>
      </c>
      <c r="BM51" s="1085">
        <v>53958.942535129994</v>
      </c>
      <c r="BN51" s="1085">
        <v>50930.886805629998</v>
      </c>
      <c r="BO51" s="1085">
        <v>54954.136239220003</v>
      </c>
      <c r="BP51" s="1085">
        <v>56848.064251669995</v>
      </c>
      <c r="BQ51" s="1085">
        <v>58971.390065440006</v>
      </c>
      <c r="BR51" s="1085">
        <v>60593.905871930001</v>
      </c>
      <c r="BS51" s="1085">
        <v>71779.902146669992</v>
      </c>
      <c r="BT51" s="1085">
        <v>73704.292175080001</v>
      </c>
      <c r="BU51" s="1085">
        <v>70432.343124149993</v>
      </c>
      <c r="BV51" s="1085">
        <v>72148.897961449999</v>
      </c>
      <c r="BW51" s="1085">
        <v>79194.911780070004</v>
      </c>
      <c r="BX51" s="1085">
        <v>82191.570184729993</v>
      </c>
      <c r="BY51" s="1085">
        <v>84600.653610940004</v>
      </c>
      <c r="BZ51" s="1085">
        <v>88814.972629199998</v>
      </c>
      <c r="CA51" s="1085">
        <v>88310.361546999993</v>
      </c>
      <c r="CB51" s="1085">
        <v>89840.855860130003</v>
      </c>
      <c r="CC51" s="1085">
        <v>96967.661883530003</v>
      </c>
      <c r="CD51" s="1085">
        <v>99483.864693160009</v>
      </c>
      <c r="CE51" s="1085">
        <v>93960.804659500005</v>
      </c>
      <c r="CF51" s="1085">
        <v>101687.04251816</v>
      </c>
      <c r="CG51" s="1085">
        <v>105610.39997094999</v>
      </c>
      <c r="CH51" s="1085">
        <v>111773.78993481</v>
      </c>
      <c r="CI51" s="1085">
        <v>122313.37637364</v>
      </c>
      <c r="CJ51" s="1085">
        <v>123717.45627949001</v>
      </c>
      <c r="CK51" s="1085">
        <v>107691.81866650999</v>
      </c>
      <c r="CL51" s="1085">
        <v>151897.78294235998</v>
      </c>
      <c r="CM51" s="1085">
        <v>154635.34495192999</v>
      </c>
      <c r="CN51" s="1085">
        <v>155470.28001967998</v>
      </c>
      <c r="CO51" s="1085">
        <v>151392.14813700001</v>
      </c>
      <c r="CP51" s="1085">
        <v>148887.63554677999</v>
      </c>
      <c r="CQ51" s="1085">
        <v>135533.23271507001</v>
      </c>
      <c r="CR51" s="1085">
        <v>141414.98863486</v>
      </c>
      <c r="CS51" s="1085">
        <v>133546.76474608001</v>
      </c>
      <c r="CT51" s="1085">
        <v>129455.7366857</v>
      </c>
      <c r="CU51" s="1085">
        <v>129600.88827916</v>
      </c>
      <c r="CV51" s="1085">
        <v>124448.54409992999</v>
      </c>
      <c r="CW51" s="1085">
        <v>120452.88994271999</v>
      </c>
      <c r="CX51" s="1085">
        <v>117510.37346289</v>
      </c>
      <c r="CY51" s="1085">
        <v>115858.22961652001</v>
      </c>
      <c r="CZ51" s="1085">
        <v>112000.47457385001</v>
      </c>
      <c r="DA51" s="1085">
        <v>104877.25553228</v>
      </c>
      <c r="DB51" s="1085">
        <v>102177.35623649</v>
      </c>
      <c r="DC51" s="1085">
        <v>102326.58991011999</v>
      </c>
      <c r="DD51" s="1085">
        <v>109187.06308175999</v>
      </c>
      <c r="DE51" s="1085">
        <v>128616.24262913001</v>
      </c>
      <c r="DF51" s="1085">
        <v>135182.79852175</v>
      </c>
      <c r="DG51" s="1085">
        <v>118499.53493973</v>
      </c>
      <c r="DH51" s="1085">
        <v>119360.97356062</v>
      </c>
      <c r="DI51" s="1085">
        <v>101874.46578985</v>
      </c>
      <c r="DJ51" s="1085">
        <v>109350.49530541</v>
      </c>
      <c r="DK51" s="1085">
        <v>104188.49931751</v>
      </c>
      <c r="DL51" s="1085">
        <v>104707.21145812</v>
      </c>
      <c r="DM51" s="1085">
        <v>112067.79158586</v>
      </c>
      <c r="DN51" s="1085">
        <v>109888.94996035</v>
      </c>
      <c r="DO51" s="1085">
        <v>113419.51382033</v>
      </c>
      <c r="DP51" s="1085">
        <v>111453.22314736</v>
      </c>
      <c r="DQ51" s="1085">
        <v>112649.63937913001</v>
      </c>
      <c r="DR51" s="1085">
        <v>124055.31917744</v>
      </c>
      <c r="DS51" s="1085">
        <v>129259.63826647001</v>
      </c>
      <c r="DT51" s="1085">
        <v>129890.23006250999</v>
      </c>
      <c r="DU51" s="1085">
        <v>116427.29935772999</v>
      </c>
      <c r="DV51" s="1085">
        <v>126501.25575500001</v>
      </c>
      <c r="DW51" s="1085">
        <v>132165.80281657001</v>
      </c>
      <c r="DX51" s="1085">
        <v>137219.53465006</v>
      </c>
      <c r="DY51" s="1085">
        <v>132227.39866203</v>
      </c>
      <c r="DZ51" s="1085">
        <v>133158.06444059999</v>
      </c>
      <c r="EA51" s="1085">
        <v>153816.94801637001</v>
      </c>
      <c r="EB51" s="1085">
        <v>152703.35327599</v>
      </c>
      <c r="EC51" s="1085">
        <v>158908.19692907998</v>
      </c>
      <c r="ED51" s="1085">
        <v>173554.49005590999</v>
      </c>
      <c r="EE51" s="1085">
        <v>173874.63173219</v>
      </c>
      <c r="EF51" s="1085">
        <v>161970.79762995002</v>
      </c>
      <c r="EG51" s="1085">
        <v>162114.12117329999</v>
      </c>
      <c r="EH51" s="1085">
        <v>157774.15899401001</v>
      </c>
      <c r="EI51" s="1085">
        <v>163706.51227800001</v>
      </c>
      <c r="EJ51" s="1085">
        <v>163451.43835668999</v>
      </c>
      <c r="EK51" s="1085">
        <v>164972.64082010998</v>
      </c>
      <c r="EL51" s="1085">
        <v>169099.5979734</v>
      </c>
      <c r="EM51" s="1085">
        <v>163085.21672530999</v>
      </c>
      <c r="EN51" s="1085">
        <v>162364.11242667999</v>
      </c>
      <c r="EO51" s="1085">
        <v>167133.42341247</v>
      </c>
      <c r="EP51" s="1085">
        <v>165662.12708509</v>
      </c>
      <c r="EQ51" s="1085">
        <v>166800.98525780995</v>
      </c>
      <c r="ER51" s="1085">
        <v>166544.41723281</v>
      </c>
      <c r="ES51" s="1085">
        <v>159569.23290039002</v>
      </c>
      <c r="ET51" s="1085">
        <v>159591.41666632998</v>
      </c>
      <c r="EU51" s="1085">
        <v>164276.50846365999</v>
      </c>
      <c r="EV51" s="1085">
        <v>160311.5270192</v>
      </c>
      <c r="EW51" s="1085">
        <v>165072.62353313001</v>
      </c>
      <c r="EX51" s="1085">
        <v>161727.07154716001</v>
      </c>
      <c r="EY51" s="1085">
        <v>159859.38414968</v>
      </c>
      <c r="EZ51" s="1085">
        <v>162039.85503178</v>
      </c>
      <c r="FA51" s="1085">
        <v>170992.66449182999</v>
      </c>
      <c r="FB51" s="1085">
        <v>161604.68707752999</v>
      </c>
      <c r="FC51" s="1085">
        <v>159038.22500003999</v>
      </c>
      <c r="FD51" s="1085">
        <v>157311.54717842999</v>
      </c>
    </row>
    <row r="52" spans="1:160" ht="15.75">
      <c r="A52" s="1149"/>
      <c r="B52" s="1085"/>
      <c r="C52" s="1085"/>
      <c r="D52" s="1085"/>
      <c r="E52" s="1085"/>
      <c r="F52" s="1085"/>
      <c r="G52" s="1085"/>
      <c r="H52" s="1085"/>
      <c r="I52" s="1085"/>
      <c r="J52" s="1085"/>
      <c r="K52" s="1085"/>
      <c r="L52" s="1085"/>
      <c r="M52" s="1085"/>
      <c r="N52" s="1085"/>
      <c r="O52" s="1085"/>
      <c r="P52" s="1085"/>
      <c r="Q52" s="1085"/>
      <c r="R52" s="1085"/>
      <c r="S52" s="1085"/>
      <c r="T52" s="1085"/>
      <c r="U52" s="1085"/>
      <c r="V52" s="1085"/>
      <c r="W52" s="1085"/>
      <c r="X52" s="1085"/>
      <c r="Y52" s="1085"/>
      <c r="Z52" s="1085"/>
      <c r="AA52" s="1085"/>
      <c r="AB52" s="1085"/>
      <c r="AC52" s="1085"/>
      <c r="AD52" s="1085"/>
      <c r="AE52" s="1085"/>
      <c r="AF52" s="1085"/>
      <c r="AG52" s="1085"/>
      <c r="AH52" s="1085"/>
      <c r="AI52" s="1085"/>
      <c r="AJ52" s="1085"/>
      <c r="AK52" s="1085"/>
      <c r="AL52" s="1085"/>
      <c r="AM52" s="1085"/>
      <c r="AN52" s="1085"/>
      <c r="AO52" s="1085"/>
      <c r="AP52" s="1085"/>
      <c r="AQ52" s="1085"/>
      <c r="AR52" s="1085"/>
      <c r="AS52" s="1085"/>
      <c r="AT52" s="1085"/>
      <c r="AU52" s="1085"/>
      <c r="AV52" s="1085"/>
      <c r="AW52" s="1085"/>
      <c r="AX52" s="1085"/>
      <c r="AY52" s="1085"/>
      <c r="AZ52" s="1085"/>
      <c r="BA52" s="1085"/>
      <c r="BB52" s="1085"/>
      <c r="BC52" s="1085"/>
      <c r="BD52" s="1085"/>
      <c r="BE52" s="1085"/>
      <c r="BF52" s="1085"/>
      <c r="BG52" s="1085"/>
      <c r="BH52" s="1085"/>
      <c r="BI52" s="1085"/>
      <c r="BJ52" s="1085"/>
      <c r="BK52" s="1085"/>
      <c r="BL52" s="1085"/>
      <c r="BM52" s="1085"/>
      <c r="BN52" s="1085"/>
      <c r="BO52" s="1085"/>
      <c r="BP52" s="1085"/>
      <c r="BQ52" s="1085"/>
      <c r="BR52" s="1085"/>
      <c r="BS52" s="1085"/>
      <c r="BT52" s="1085"/>
      <c r="BU52" s="1085"/>
      <c r="BV52" s="1085"/>
      <c r="BW52" s="1085"/>
      <c r="BX52" s="1085"/>
      <c r="BY52" s="1085"/>
      <c r="BZ52" s="1085"/>
      <c r="CA52" s="1085"/>
      <c r="CB52" s="1085"/>
      <c r="CC52" s="1085"/>
      <c r="CD52" s="1085"/>
      <c r="CE52" s="1085"/>
      <c r="CF52" s="1085"/>
      <c r="CG52" s="1085"/>
      <c r="CH52" s="1085"/>
      <c r="CI52" s="1085"/>
      <c r="CJ52" s="1085"/>
      <c r="CK52" s="1085"/>
      <c r="CL52" s="1085"/>
      <c r="CM52" s="1085"/>
      <c r="CN52" s="1085"/>
      <c r="CO52" s="1085"/>
      <c r="CP52" s="1085"/>
      <c r="CQ52" s="1085"/>
      <c r="CR52" s="1085"/>
      <c r="CS52" s="1085"/>
      <c r="CT52" s="1085"/>
      <c r="CU52" s="1085"/>
      <c r="CV52" s="1085"/>
      <c r="CW52" s="1085"/>
      <c r="CX52" s="1085"/>
      <c r="CY52" s="1085"/>
      <c r="CZ52" s="1085"/>
      <c r="DA52" s="1085"/>
      <c r="DB52" s="1085"/>
      <c r="DC52" s="1085"/>
      <c r="DD52" s="1085"/>
      <c r="DE52" s="1085"/>
      <c r="DF52" s="1085"/>
      <c r="DG52" s="1085"/>
      <c r="DH52" s="1085"/>
      <c r="DI52" s="1085"/>
      <c r="DJ52" s="1085"/>
      <c r="DK52" s="1085"/>
      <c r="DL52" s="1085"/>
      <c r="DM52" s="1085"/>
      <c r="DN52" s="1085"/>
      <c r="DO52" s="1085"/>
      <c r="DP52" s="1085"/>
      <c r="DQ52" s="1085"/>
      <c r="DR52" s="1085"/>
      <c r="DS52" s="1085"/>
      <c r="DT52" s="1085"/>
      <c r="DU52" s="1085"/>
      <c r="DV52" s="1085"/>
      <c r="DW52" s="1085"/>
      <c r="DX52" s="1085"/>
      <c r="DY52" s="1085"/>
      <c r="DZ52" s="1085"/>
      <c r="EA52" s="1085"/>
      <c r="EB52" s="1085"/>
      <c r="EC52" s="1085"/>
      <c r="ED52" s="1085"/>
      <c r="EE52" s="1085"/>
      <c r="EF52" s="1085"/>
      <c r="EG52" s="1085"/>
      <c r="EH52" s="1085"/>
      <c r="EI52" s="1085"/>
      <c r="EJ52" s="1085"/>
      <c r="EK52" s="1085"/>
      <c r="EL52" s="1085"/>
      <c r="EM52" s="1085"/>
      <c r="EN52" s="1085"/>
      <c r="EO52" s="1085"/>
      <c r="EP52" s="1085"/>
      <c r="EQ52" s="1085"/>
      <c r="ER52" s="1085"/>
      <c r="ES52" s="1085"/>
      <c r="ET52" s="1085"/>
      <c r="EU52" s="1085"/>
      <c r="EV52" s="1085"/>
      <c r="EW52" s="1085"/>
      <c r="EX52" s="1085"/>
      <c r="EY52" s="1085"/>
      <c r="EZ52" s="1085"/>
      <c r="FA52" s="1085"/>
      <c r="FB52" s="1085"/>
      <c r="FC52" s="1085"/>
      <c r="FD52" s="1085"/>
    </row>
    <row r="53" spans="1:160" ht="31.5">
      <c r="A53" s="1141" t="s">
        <v>893</v>
      </c>
      <c r="B53" s="1082">
        <v>0</v>
      </c>
      <c r="C53" s="1082">
        <v>0</v>
      </c>
      <c r="D53" s="1082">
        <v>0</v>
      </c>
      <c r="E53" s="1082">
        <v>0</v>
      </c>
      <c r="F53" s="1082">
        <v>0</v>
      </c>
      <c r="G53" s="1082">
        <v>0</v>
      </c>
      <c r="H53" s="1082">
        <v>0</v>
      </c>
      <c r="I53" s="1082">
        <v>0</v>
      </c>
      <c r="J53" s="1082">
        <v>0</v>
      </c>
      <c r="K53" s="1082">
        <v>0</v>
      </c>
      <c r="L53" s="1082">
        <v>0</v>
      </c>
      <c r="M53" s="1082">
        <v>0</v>
      </c>
      <c r="N53" s="1082">
        <v>0</v>
      </c>
      <c r="O53" s="1082">
        <v>0</v>
      </c>
      <c r="P53" s="1082">
        <v>0</v>
      </c>
      <c r="Q53" s="1082">
        <v>0</v>
      </c>
      <c r="R53" s="1082">
        <v>0</v>
      </c>
      <c r="S53" s="1082">
        <v>0</v>
      </c>
      <c r="T53" s="1082">
        <v>0</v>
      </c>
      <c r="U53" s="1082">
        <v>0</v>
      </c>
      <c r="V53" s="1082">
        <v>0</v>
      </c>
      <c r="W53" s="1082">
        <v>0</v>
      </c>
      <c r="X53" s="1082">
        <v>0</v>
      </c>
      <c r="Y53" s="1082">
        <v>0</v>
      </c>
      <c r="Z53" s="1082">
        <v>0</v>
      </c>
      <c r="AA53" s="1082">
        <v>0</v>
      </c>
      <c r="AB53" s="1082">
        <v>0</v>
      </c>
      <c r="AC53" s="1082">
        <v>0</v>
      </c>
      <c r="AD53" s="1082">
        <v>0</v>
      </c>
      <c r="AE53" s="1082">
        <v>0</v>
      </c>
      <c r="AF53" s="1082">
        <v>0</v>
      </c>
      <c r="AG53" s="1082">
        <v>0</v>
      </c>
      <c r="AH53" s="1082">
        <v>0</v>
      </c>
      <c r="AI53" s="1082">
        <v>0</v>
      </c>
      <c r="AJ53" s="1082">
        <v>0</v>
      </c>
      <c r="AK53" s="1082">
        <v>0</v>
      </c>
      <c r="AL53" s="1082">
        <v>0</v>
      </c>
      <c r="AM53" s="1082">
        <v>0</v>
      </c>
      <c r="AN53" s="1082">
        <v>0</v>
      </c>
      <c r="AO53" s="1082">
        <v>0</v>
      </c>
      <c r="AP53" s="1082">
        <v>0</v>
      </c>
      <c r="AQ53" s="1082">
        <v>0</v>
      </c>
      <c r="AR53" s="1082">
        <v>0</v>
      </c>
      <c r="AS53" s="1082">
        <v>0</v>
      </c>
      <c r="AT53" s="1082">
        <v>0</v>
      </c>
      <c r="AU53" s="1082">
        <v>0</v>
      </c>
      <c r="AV53" s="1082">
        <v>0</v>
      </c>
      <c r="AW53" s="1082">
        <v>0</v>
      </c>
      <c r="AX53" s="1082">
        <v>0</v>
      </c>
      <c r="AY53" s="1082">
        <v>0</v>
      </c>
      <c r="AZ53" s="1082">
        <v>0</v>
      </c>
      <c r="BA53" s="1082">
        <v>0</v>
      </c>
      <c r="BB53" s="1082">
        <v>0</v>
      </c>
      <c r="BC53" s="1082">
        <v>0</v>
      </c>
      <c r="BD53" s="1082">
        <v>0</v>
      </c>
      <c r="BE53" s="1082">
        <v>0</v>
      </c>
      <c r="BF53" s="1082">
        <v>0</v>
      </c>
      <c r="BG53" s="1082">
        <v>0</v>
      </c>
      <c r="BH53" s="1082">
        <v>0</v>
      </c>
      <c r="BI53" s="1082">
        <v>0</v>
      </c>
      <c r="BJ53" s="1082">
        <v>0</v>
      </c>
      <c r="BK53" s="1082">
        <v>0</v>
      </c>
      <c r="BL53" s="1082">
        <v>0</v>
      </c>
      <c r="BM53" s="1082">
        <v>0</v>
      </c>
      <c r="BN53" s="1082">
        <v>0</v>
      </c>
      <c r="BO53" s="1082">
        <v>0</v>
      </c>
      <c r="BP53" s="1082">
        <v>0</v>
      </c>
      <c r="BQ53" s="1082">
        <v>0</v>
      </c>
      <c r="BR53" s="1082">
        <v>0</v>
      </c>
      <c r="BS53" s="1082">
        <v>0</v>
      </c>
      <c r="BT53" s="1082">
        <v>0</v>
      </c>
      <c r="BU53" s="1082">
        <v>0</v>
      </c>
      <c r="BV53" s="1082">
        <v>0</v>
      </c>
      <c r="BW53" s="1082">
        <v>0</v>
      </c>
      <c r="BX53" s="1082">
        <v>0</v>
      </c>
      <c r="BY53" s="1082">
        <v>0</v>
      </c>
      <c r="BZ53" s="1082">
        <v>0</v>
      </c>
      <c r="CA53" s="1082">
        <v>0</v>
      </c>
      <c r="CB53" s="1082">
        <v>0</v>
      </c>
      <c r="CC53" s="1082">
        <v>0</v>
      </c>
      <c r="CD53" s="1082">
        <v>0</v>
      </c>
      <c r="CE53" s="1082">
        <v>0</v>
      </c>
      <c r="CF53" s="1082">
        <v>0</v>
      </c>
      <c r="CG53" s="1082">
        <v>0</v>
      </c>
      <c r="CH53" s="1082">
        <v>0</v>
      </c>
      <c r="CI53" s="1082">
        <v>0</v>
      </c>
      <c r="CJ53" s="1082">
        <v>0</v>
      </c>
      <c r="CK53" s="1082">
        <v>0</v>
      </c>
      <c r="CL53" s="1082">
        <v>0</v>
      </c>
      <c r="CM53" s="1082">
        <v>0</v>
      </c>
      <c r="CN53" s="1082">
        <v>0</v>
      </c>
      <c r="CO53" s="1082">
        <v>0</v>
      </c>
      <c r="CP53" s="1082">
        <v>0</v>
      </c>
      <c r="CQ53" s="1082">
        <v>0</v>
      </c>
      <c r="CR53" s="1082">
        <v>0</v>
      </c>
      <c r="CS53" s="1082">
        <v>0</v>
      </c>
      <c r="CT53" s="1082">
        <v>0</v>
      </c>
      <c r="CU53" s="1082">
        <v>0</v>
      </c>
      <c r="CV53" s="1082">
        <v>0</v>
      </c>
      <c r="CW53" s="1082">
        <v>0</v>
      </c>
      <c r="CX53" s="1082">
        <v>0</v>
      </c>
      <c r="CY53" s="1082">
        <v>0</v>
      </c>
      <c r="CZ53" s="1082">
        <v>0</v>
      </c>
      <c r="DA53" s="1082">
        <v>0</v>
      </c>
      <c r="DB53" s="1082">
        <v>0</v>
      </c>
      <c r="DC53" s="1082">
        <v>0</v>
      </c>
      <c r="DD53" s="1082">
        <v>0</v>
      </c>
      <c r="DE53" s="1082">
        <v>0</v>
      </c>
      <c r="DF53" s="1082">
        <v>0</v>
      </c>
      <c r="DG53" s="1082">
        <v>0</v>
      </c>
      <c r="DH53" s="1082">
        <v>0</v>
      </c>
      <c r="DI53" s="1082">
        <v>0</v>
      </c>
      <c r="DJ53" s="1082">
        <v>0</v>
      </c>
      <c r="DK53" s="1082">
        <v>0</v>
      </c>
      <c r="DL53" s="1082">
        <v>0</v>
      </c>
      <c r="DM53" s="1082">
        <v>0</v>
      </c>
      <c r="DN53" s="1082">
        <v>0</v>
      </c>
      <c r="DO53" s="1082">
        <v>0</v>
      </c>
      <c r="DP53" s="1082">
        <v>0</v>
      </c>
      <c r="DQ53" s="1082">
        <v>0</v>
      </c>
      <c r="DR53" s="1082">
        <v>0</v>
      </c>
      <c r="DS53" s="1082">
        <v>0</v>
      </c>
      <c r="DT53" s="1082">
        <v>0</v>
      </c>
      <c r="DU53" s="1082">
        <v>0</v>
      </c>
      <c r="DV53" s="1082">
        <v>0</v>
      </c>
      <c r="DW53" s="1082">
        <v>0</v>
      </c>
      <c r="DX53" s="1082">
        <v>0</v>
      </c>
      <c r="DY53" s="1082">
        <v>0</v>
      </c>
      <c r="DZ53" s="1082">
        <v>0</v>
      </c>
      <c r="EA53" s="1082">
        <v>0</v>
      </c>
      <c r="EB53" s="1082">
        <v>0</v>
      </c>
      <c r="EC53" s="1082">
        <v>0</v>
      </c>
      <c r="ED53" s="1082">
        <v>0</v>
      </c>
      <c r="EE53" s="1082">
        <v>0</v>
      </c>
      <c r="EF53" s="1082">
        <v>0</v>
      </c>
      <c r="EG53" s="1082">
        <v>0</v>
      </c>
      <c r="EH53" s="1082">
        <v>0</v>
      </c>
      <c r="EI53" s="1082">
        <v>0</v>
      </c>
      <c r="EJ53" s="1082">
        <v>0</v>
      </c>
      <c r="EK53" s="1082">
        <v>0</v>
      </c>
      <c r="EL53" s="1082">
        <v>0</v>
      </c>
      <c r="EM53" s="1082">
        <v>0</v>
      </c>
      <c r="EN53" s="1082">
        <v>0</v>
      </c>
      <c r="EO53" s="1082">
        <v>0</v>
      </c>
      <c r="EP53" s="1082">
        <v>0</v>
      </c>
      <c r="EQ53" s="1082">
        <v>0</v>
      </c>
      <c r="ER53" s="1082">
        <v>0</v>
      </c>
      <c r="ES53" s="1082">
        <v>0</v>
      </c>
      <c r="ET53" s="1082">
        <v>0</v>
      </c>
      <c r="EU53" s="1082">
        <v>0</v>
      </c>
      <c r="EV53" s="1082">
        <v>0</v>
      </c>
      <c r="EW53" s="1082">
        <v>0</v>
      </c>
      <c r="EX53" s="1082">
        <v>0</v>
      </c>
      <c r="EY53" s="1082">
        <v>0</v>
      </c>
      <c r="EZ53" s="1082">
        <v>0</v>
      </c>
      <c r="FA53" s="1082">
        <v>0</v>
      </c>
      <c r="FB53" s="1082">
        <v>0</v>
      </c>
      <c r="FC53" s="1082">
        <v>0</v>
      </c>
      <c r="FD53" s="1082">
        <v>0</v>
      </c>
    </row>
    <row r="54" spans="1:160" ht="15.75">
      <c r="A54" s="1149" t="s">
        <v>894</v>
      </c>
      <c r="B54" s="1085"/>
      <c r="C54" s="1085"/>
      <c r="D54" s="1085"/>
      <c r="E54" s="1085"/>
      <c r="F54" s="1085"/>
      <c r="G54" s="1085"/>
      <c r="H54" s="1085"/>
      <c r="I54" s="1085"/>
      <c r="J54" s="1085"/>
      <c r="K54" s="1085"/>
      <c r="L54" s="1085"/>
      <c r="M54" s="1085"/>
      <c r="N54" s="1085"/>
      <c r="O54" s="1085"/>
      <c r="P54" s="1085"/>
      <c r="Q54" s="1085"/>
      <c r="R54" s="1085"/>
      <c r="S54" s="1085"/>
      <c r="T54" s="1085"/>
      <c r="U54" s="1085"/>
      <c r="V54" s="1085"/>
      <c r="W54" s="1085"/>
      <c r="X54" s="1085"/>
      <c r="Y54" s="1085"/>
      <c r="Z54" s="1085"/>
      <c r="AA54" s="1085"/>
      <c r="AB54" s="1085"/>
      <c r="AC54" s="1085"/>
      <c r="AD54" s="1085"/>
      <c r="AE54" s="1085"/>
      <c r="AF54" s="1085"/>
      <c r="AG54" s="1085"/>
      <c r="AH54" s="1085"/>
      <c r="AI54" s="1085"/>
      <c r="AJ54" s="1085"/>
      <c r="AK54" s="1085"/>
      <c r="AL54" s="1085"/>
      <c r="AM54" s="1085"/>
      <c r="AN54" s="1085"/>
      <c r="AO54" s="1085"/>
      <c r="AP54" s="1085"/>
      <c r="AQ54" s="1085"/>
      <c r="AR54" s="1085"/>
      <c r="AS54" s="1085"/>
      <c r="AT54" s="1085">
        <v>0</v>
      </c>
      <c r="AU54" s="1085"/>
      <c r="AV54" s="1085"/>
      <c r="AW54" s="1085"/>
      <c r="AX54" s="1085"/>
      <c r="AY54" s="1085">
        <v>0</v>
      </c>
      <c r="AZ54" s="1085">
        <v>0</v>
      </c>
      <c r="BA54" s="1085">
        <v>0</v>
      </c>
      <c r="BB54" s="1085">
        <v>0</v>
      </c>
      <c r="BC54" s="1085">
        <v>0</v>
      </c>
      <c r="BD54" s="1085">
        <v>0</v>
      </c>
      <c r="BE54" s="1085">
        <v>0</v>
      </c>
      <c r="BF54" s="1085">
        <v>0</v>
      </c>
      <c r="BG54" s="1085">
        <v>0</v>
      </c>
      <c r="BH54" s="1085">
        <v>0</v>
      </c>
      <c r="BI54" s="1085">
        <v>0</v>
      </c>
      <c r="BJ54" s="1085">
        <v>0</v>
      </c>
      <c r="BK54" s="1085">
        <v>0</v>
      </c>
      <c r="BL54" s="1085">
        <v>0</v>
      </c>
      <c r="BM54" s="1085">
        <v>0</v>
      </c>
      <c r="BN54" s="1085">
        <v>0</v>
      </c>
      <c r="BO54" s="1085">
        <v>0</v>
      </c>
      <c r="BP54" s="1085">
        <v>0</v>
      </c>
      <c r="BQ54" s="1085">
        <v>0</v>
      </c>
      <c r="BR54" s="1085">
        <v>0</v>
      </c>
      <c r="BS54" s="1085">
        <v>0</v>
      </c>
      <c r="BT54" s="1085">
        <v>0</v>
      </c>
      <c r="BU54" s="1085">
        <v>0</v>
      </c>
      <c r="BV54" s="1085">
        <v>0</v>
      </c>
      <c r="BW54" s="1085">
        <v>0</v>
      </c>
      <c r="BX54" s="1085">
        <v>0</v>
      </c>
      <c r="BY54" s="1085">
        <v>0</v>
      </c>
      <c r="BZ54" s="1085">
        <v>0</v>
      </c>
      <c r="CA54" s="1085">
        <v>0</v>
      </c>
      <c r="CB54" s="1085">
        <v>0</v>
      </c>
      <c r="CC54" s="1085">
        <v>0</v>
      </c>
      <c r="CD54" s="1085">
        <v>0</v>
      </c>
      <c r="CE54" s="1085">
        <v>0</v>
      </c>
      <c r="CF54" s="1085">
        <v>0</v>
      </c>
      <c r="CG54" s="1085">
        <v>0</v>
      </c>
      <c r="CH54" s="1085">
        <v>0</v>
      </c>
      <c r="CI54" s="1085">
        <v>0</v>
      </c>
      <c r="CJ54" s="1085">
        <v>0</v>
      </c>
      <c r="CK54" s="1085">
        <v>0</v>
      </c>
      <c r="CL54" s="1085">
        <v>0</v>
      </c>
      <c r="CM54" s="1085">
        <v>0</v>
      </c>
      <c r="CN54" s="1085">
        <v>0</v>
      </c>
      <c r="CO54" s="1085">
        <v>0</v>
      </c>
      <c r="CP54" s="1085">
        <v>0</v>
      </c>
      <c r="CQ54" s="1085">
        <v>0</v>
      </c>
      <c r="CR54" s="1085">
        <v>0</v>
      </c>
      <c r="CS54" s="1085">
        <v>0</v>
      </c>
      <c r="CT54" s="1085">
        <v>0</v>
      </c>
      <c r="CU54" s="1085">
        <v>0</v>
      </c>
      <c r="CV54" s="1085">
        <v>0</v>
      </c>
      <c r="CW54" s="1085">
        <v>0</v>
      </c>
      <c r="CX54" s="1085">
        <v>0</v>
      </c>
      <c r="CY54" s="1085">
        <v>0</v>
      </c>
      <c r="CZ54" s="1085">
        <v>0</v>
      </c>
      <c r="DA54" s="1085">
        <v>0</v>
      </c>
      <c r="DB54" s="1085">
        <v>0</v>
      </c>
      <c r="DC54" s="1085">
        <v>0</v>
      </c>
      <c r="DD54" s="1085">
        <v>0</v>
      </c>
      <c r="DE54" s="1085">
        <v>0</v>
      </c>
      <c r="DF54" s="1085">
        <v>0</v>
      </c>
      <c r="DG54" s="1085">
        <v>0</v>
      </c>
      <c r="DH54" s="1085">
        <v>0</v>
      </c>
      <c r="DI54" s="1085">
        <v>0</v>
      </c>
      <c r="DJ54" s="1085">
        <v>0</v>
      </c>
      <c r="DK54" s="1085">
        <v>0</v>
      </c>
      <c r="DL54" s="1085">
        <v>0</v>
      </c>
      <c r="DM54" s="1085">
        <v>0</v>
      </c>
      <c r="DN54" s="1085">
        <v>0</v>
      </c>
      <c r="DO54" s="1085">
        <v>0</v>
      </c>
      <c r="DP54" s="1085">
        <v>0</v>
      </c>
      <c r="DQ54" s="1085">
        <v>0</v>
      </c>
      <c r="DR54" s="1085">
        <v>0</v>
      </c>
      <c r="DS54" s="1085">
        <v>0</v>
      </c>
      <c r="DT54" s="1085">
        <v>0</v>
      </c>
      <c r="DU54" s="1085">
        <v>0</v>
      </c>
      <c r="DV54" s="1085">
        <v>0</v>
      </c>
      <c r="DW54" s="1085">
        <v>0</v>
      </c>
      <c r="DX54" s="1085">
        <v>0</v>
      </c>
      <c r="DY54" s="1085">
        <v>0</v>
      </c>
      <c r="DZ54" s="1085">
        <v>0</v>
      </c>
      <c r="EA54" s="1085">
        <v>0</v>
      </c>
      <c r="EB54" s="1085">
        <v>0</v>
      </c>
      <c r="EC54" s="1085">
        <v>0</v>
      </c>
      <c r="ED54" s="1085">
        <v>0</v>
      </c>
      <c r="EE54" s="1085">
        <v>0</v>
      </c>
      <c r="EF54" s="1085">
        <v>0</v>
      </c>
      <c r="EG54" s="1085">
        <v>0</v>
      </c>
      <c r="EH54" s="1085">
        <v>0</v>
      </c>
      <c r="EI54" s="1085">
        <v>0</v>
      </c>
      <c r="EJ54" s="1085">
        <v>0</v>
      </c>
      <c r="EK54" s="1085">
        <v>0</v>
      </c>
      <c r="EL54" s="1085">
        <v>0</v>
      </c>
      <c r="EM54" s="1085">
        <v>0</v>
      </c>
      <c r="EN54" s="1085">
        <v>0</v>
      </c>
      <c r="EO54" s="1085">
        <v>0</v>
      </c>
      <c r="EP54" s="1085">
        <v>0</v>
      </c>
      <c r="EQ54" s="1085">
        <v>0</v>
      </c>
      <c r="ER54" s="1085">
        <v>0</v>
      </c>
      <c r="ES54" s="1085">
        <v>0</v>
      </c>
      <c r="ET54" s="1085">
        <v>0</v>
      </c>
      <c r="EU54" s="1085">
        <v>0</v>
      </c>
      <c r="EV54" s="1085">
        <v>0</v>
      </c>
      <c r="EW54" s="1085">
        <v>0</v>
      </c>
      <c r="EX54" s="1085">
        <v>0</v>
      </c>
      <c r="EY54" s="1085">
        <v>0</v>
      </c>
      <c r="EZ54" s="1085">
        <v>0</v>
      </c>
      <c r="FA54" s="1085">
        <v>0</v>
      </c>
      <c r="FB54" s="1085">
        <v>0</v>
      </c>
      <c r="FC54" s="1085">
        <v>0</v>
      </c>
      <c r="FD54" s="1085">
        <v>0</v>
      </c>
    </row>
    <row r="55" spans="1:160" ht="15.75">
      <c r="A55" s="1149"/>
      <c r="B55" s="1085"/>
      <c r="C55" s="1085"/>
      <c r="D55" s="1085"/>
      <c r="E55" s="1085"/>
      <c r="F55" s="1085"/>
      <c r="G55" s="1085"/>
      <c r="H55" s="1085"/>
      <c r="I55" s="1085"/>
      <c r="J55" s="1085"/>
      <c r="K55" s="1085"/>
      <c r="L55" s="1085"/>
      <c r="M55" s="1085"/>
      <c r="N55" s="1085"/>
      <c r="O55" s="1085"/>
      <c r="P55" s="1085"/>
      <c r="Q55" s="1085"/>
      <c r="R55" s="1085"/>
      <c r="S55" s="1085"/>
      <c r="T55" s="1085"/>
      <c r="U55" s="1085"/>
      <c r="V55" s="1085"/>
      <c r="W55" s="1085"/>
      <c r="X55" s="1085"/>
      <c r="Y55" s="1085"/>
      <c r="Z55" s="1085"/>
      <c r="AA55" s="1085"/>
      <c r="AB55" s="1085"/>
      <c r="AC55" s="1085"/>
      <c r="AD55" s="1085"/>
      <c r="AE55" s="1085"/>
      <c r="AF55" s="1085"/>
      <c r="AG55" s="1085"/>
      <c r="AH55" s="1085"/>
      <c r="AI55" s="1085"/>
      <c r="AJ55" s="1085"/>
      <c r="AK55" s="1085"/>
      <c r="AL55" s="1085"/>
      <c r="AM55" s="1085"/>
      <c r="AN55" s="1085"/>
      <c r="AO55" s="1085"/>
      <c r="AP55" s="1085"/>
      <c r="AQ55" s="1085"/>
      <c r="AR55" s="1085"/>
      <c r="AS55" s="1085"/>
      <c r="AT55" s="1085"/>
      <c r="AU55" s="1085"/>
      <c r="AV55" s="1085"/>
      <c r="AW55" s="1085"/>
      <c r="AX55" s="1085"/>
      <c r="AY55" s="1085"/>
      <c r="AZ55" s="1085"/>
      <c r="BA55" s="1085"/>
      <c r="BB55" s="1085"/>
      <c r="BC55" s="1085"/>
      <c r="BD55" s="1085"/>
      <c r="BE55" s="1085"/>
      <c r="BF55" s="1085"/>
      <c r="BG55" s="1085"/>
      <c r="BH55" s="1085"/>
      <c r="BI55" s="1085"/>
      <c r="BJ55" s="1085"/>
      <c r="BK55" s="1085"/>
      <c r="BL55" s="1085"/>
      <c r="BM55" s="1085"/>
      <c r="BN55" s="1085"/>
      <c r="BO55" s="1085"/>
      <c r="BP55" s="1085"/>
      <c r="BQ55" s="1085"/>
      <c r="BR55" s="1085"/>
      <c r="BS55" s="1085"/>
      <c r="BT55" s="1085"/>
      <c r="BU55" s="1085"/>
      <c r="BV55" s="1085"/>
      <c r="BW55" s="1085"/>
      <c r="BX55" s="1085"/>
      <c r="BY55" s="1085"/>
      <c r="BZ55" s="1085"/>
      <c r="CA55" s="1085"/>
      <c r="CB55" s="1085"/>
      <c r="CC55" s="1085"/>
      <c r="CD55" s="1085"/>
      <c r="CE55" s="1085"/>
      <c r="CF55" s="1085"/>
      <c r="CG55" s="1085"/>
      <c r="CH55" s="1085"/>
      <c r="CI55" s="1085"/>
      <c r="CJ55" s="1085"/>
      <c r="CK55" s="1085"/>
      <c r="CL55" s="1085"/>
      <c r="CM55" s="1085"/>
      <c r="CN55" s="1085"/>
      <c r="CO55" s="1085"/>
      <c r="CP55" s="1085"/>
      <c r="CQ55" s="1085"/>
      <c r="CR55" s="1085"/>
      <c r="CS55" s="1085"/>
      <c r="CT55" s="1085"/>
      <c r="CU55" s="1085"/>
      <c r="CV55" s="1085"/>
      <c r="CW55" s="1085"/>
      <c r="CX55" s="1085"/>
      <c r="CY55" s="1085"/>
      <c r="CZ55" s="1085"/>
      <c r="DA55" s="1085"/>
      <c r="DB55" s="1085"/>
      <c r="DC55" s="1085"/>
      <c r="DD55" s="1085"/>
      <c r="DE55" s="1085"/>
      <c r="DF55" s="1085"/>
      <c r="DG55" s="1085"/>
      <c r="DH55" s="1085"/>
      <c r="DI55" s="1085"/>
      <c r="DJ55" s="1085"/>
      <c r="DK55" s="1085"/>
      <c r="DL55" s="1085"/>
      <c r="DM55" s="1085"/>
      <c r="DN55" s="1085"/>
      <c r="DO55" s="1085"/>
      <c r="DP55" s="1085"/>
      <c r="DQ55" s="1085"/>
      <c r="DR55" s="1085"/>
      <c r="DS55" s="1085"/>
      <c r="DT55" s="1085"/>
      <c r="DU55" s="1085"/>
      <c r="DV55" s="1085"/>
      <c r="DW55" s="1085"/>
      <c r="DX55" s="1085"/>
      <c r="DY55" s="1085"/>
      <c r="DZ55" s="1085"/>
      <c r="EA55" s="1085"/>
      <c r="EB55" s="1085"/>
      <c r="EC55" s="1085"/>
      <c r="ED55" s="1085"/>
      <c r="EE55" s="1085"/>
      <c r="EF55" s="1085"/>
      <c r="EG55" s="1085"/>
      <c r="EH55" s="1085"/>
      <c r="EI55" s="1085"/>
      <c r="EJ55" s="1085"/>
      <c r="EK55" s="1085"/>
      <c r="EL55" s="1085"/>
      <c r="EM55" s="1085"/>
      <c r="EN55" s="1085"/>
      <c r="EO55" s="1085"/>
      <c r="EP55" s="1085"/>
      <c r="EQ55" s="1085"/>
      <c r="ER55" s="1085"/>
      <c r="ES55" s="1085"/>
      <c r="ET55" s="1085"/>
      <c r="EU55" s="1085"/>
      <c r="EV55" s="1085"/>
      <c r="EW55" s="1085"/>
      <c r="EX55" s="1085"/>
      <c r="EY55" s="1085"/>
      <c r="EZ55" s="1085"/>
      <c r="FA55" s="1085"/>
      <c r="FB55" s="1085"/>
      <c r="FC55" s="1085"/>
      <c r="FD55" s="1085"/>
    </row>
    <row r="56" spans="1:160" ht="15.75">
      <c r="A56" s="1141" t="s">
        <v>681</v>
      </c>
      <c r="B56" s="1082">
        <v>570268.5</v>
      </c>
      <c r="C56" s="1082">
        <v>533348</v>
      </c>
      <c r="D56" s="1082">
        <v>545639.80000000005</v>
      </c>
      <c r="E56" s="1082">
        <v>565213.6</v>
      </c>
      <c r="F56" s="1082">
        <v>534516.5</v>
      </c>
      <c r="G56" s="1082">
        <v>582116.5</v>
      </c>
      <c r="H56" s="1082">
        <v>608874.80000000005</v>
      </c>
      <c r="I56" s="1082">
        <v>573086.70000000007</v>
      </c>
      <c r="J56" s="1082">
        <v>600940.79999999993</v>
      </c>
      <c r="K56" s="1082">
        <v>670626.89999999991</v>
      </c>
      <c r="L56" s="1082">
        <v>634633.19999999995</v>
      </c>
      <c r="M56" s="1082">
        <v>637627.5</v>
      </c>
      <c r="N56" s="1082">
        <v>631189.6</v>
      </c>
      <c r="O56" s="1082">
        <v>647390.30000000005</v>
      </c>
      <c r="P56" s="1082">
        <v>658128.6</v>
      </c>
      <c r="Q56" s="1082">
        <v>714346.9</v>
      </c>
      <c r="R56" s="1082">
        <v>647305.79999999993</v>
      </c>
      <c r="S56" s="1082">
        <v>596351.4</v>
      </c>
      <c r="T56" s="1082">
        <v>639768.69999999995</v>
      </c>
      <c r="U56" s="1082">
        <v>631662</v>
      </c>
      <c r="V56" s="1082">
        <v>675021</v>
      </c>
      <c r="W56" s="1082">
        <v>626700.19999999995</v>
      </c>
      <c r="X56" s="1082">
        <v>615463.69999999995</v>
      </c>
      <c r="Y56" s="1082">
        <v>696740.39999999991</v>
      </c>
      <c r="Z56" s="1082">
        <v>666394.30000000005</v>
      </c>
      <c r="AA56" s="1082">
        <v>704761.89999999991</v>
      </c>
      <c r="AB56" s="1082">
        <v>722979.1</v>
      </c>
      <c r="AC56" s="1082">
        <v>698293.8</v>
      </c>
      <c r="AD56" s="1082">
        <v>680696.4</v>
      </c>
      <c r="AE56" s="1082">
        <v>682366.4</v>
      </c>
      <c r="AF56" s="1082">
        <v>757340.5</v>
      </c>
      <c r="AG56" s="1082">
        <v>715510.3</v>
      </c>
      <c r="AH56" s="1082">
        <v>729812.10000000009</v>
      </c>
      <c r="AI56" s="1082">
        <v>743977.4</v>
      </c>
      <c r="AJ56" s="1082">
        <v>774134</v>
      </c>
      <c r="AK56" s="1082">
        <v>796470.99999999988</v>
      </c>
      <c r="AL56" s="1082">
        <v>779471.39999999991</v>
      </c>
      <c r="AM56" s="1082">
        <v>771261.05569999991</v>
      </c>
      <c r="AN56" s="1082">
        <v>888349.4</v>
      </c>
      <c r="AO56" s="1082">
        <v>870912.39999999991</v>
      </c>
      <c r="AP56" s="1082">
        <v>892732.3</v>
      </c>
      <c r="AQ56" s="1082">
        <v>911078</v>
      </c>
      <c r="AR56" s="1082">
        <v>942225.00000000012</v>
      </c>
      <c r="AS56" s="1082">
        <v>916527.8</v>
      </c>
      <c r="AT56" s="1082">
        <v>972984.29999999993</v>
      </c>
      <c r="AU56" s="1082">
        <v>1067673.8</v>
      </c>
      <c r="AV56" s="1082">
        <v>995207.2</v>
      </c>
      <c r="AW56" s="1082">
        <v>940760.5</v>
      </c>
      <c r="AX56" s="1082">
        <v>914676.95</v>
      </c>
      <c r="AY56" s="1082">
        <v>1023155.4080000001</v>
      </c>
      <c r="AZ56" s="1082">
        <v>732064.23600000003</v>
      </c>
      <c r="BA56" s="1082">
        <v>1213209.7409999999</v>
      </c>
      <c r="BB56" s="1082">
        <v>1281189.08</v>
      </c>
      <c r="BC56" s="1082">
        <v>1286041.477</v>
      </c>
      <c r="BD56" s="1082">
        <v>1340698.7350000001</v>
      </c>
      <c r="BE56" s="1082">
        <v>1656784.558</v>
      </c>
      <c r="BF56" s="1082">
        <v>1651563.618</v>
      </c>
      <c r="BG56" s="1082">
        <v>1589992.925</v>
      </c>
      <c r="BH56" s="1082">
        <v>1750004.6070000001</v>
      </c>
      <c r="BI56" s="1082">
        <v>1693605.1388000003</v>
      </c>
      <c r="BJ56" s="1082">
        <v>1541372.4414453502</v>
      </c>
      <c r="BK56" s="1082">
        <v>1513296.3247351802</v>
      </c>
      <c r="BL56" s="1082">
        <v>1692618.9695583812</v>
      </c>
      <c r="BM56" s="1082">
        <v>2262004.3138238499</v>
      </c>
      <c r="BN56" s="1082">
        <v>2194282.0574614997</v>
      </c>
      <c r="BO56" s="1082">
        <v>2119224.6953107798</v>
      </c>
      <c r="BP56" s="1082">
        <v>2534418.8178362702</v>
      </c>
      <c r="BQ56" s="1082">
        <v>2380742.7887456329</v>
      </c>
      <c r="BR56" s="1082">
        <v>2645904.8510971097</v>
      </c>
      <c r="BS56" s="1082">
        <v>2960434.1687563998</v>
      </c>
      <c r="BT56" s="1082">
        <v>2752186.0319520095</v>
      </c>
      <c r="BU56" s="1082">
        <v>2366673.3637236203</v>
      </c>
      <c r="BV56" s="1082">
        <v>2610210.74676177</v>
      </c>
      <c r="BW56" s="1082">
        <v>2977802.7644776697</v>
      </c>
      <c r="BX56" s="1082">
        <v>3168361.2100734399</v>
      </c>
      <c r="BY56" s="1082">
        <v>3499096.3601624798</v>
      </c>
      <c r="BZ56" s="1082">
        <v>3448590.5709811901</v>
      </c>
      <c r="CA56" s="1082">
        <v>3214985.4062060602</v>
      </c>
      <c r="CB56" s="1082">
        <v>3850074.3846913399</v>
      </c>
      <c r="CC56" s="1082">
        <v>3531391.1544764899</v>
      </c>
      <c r="CD56" s="1082">
        <v>3550989.5245019794</v>
      </c>
      <c r="CE56" s="1082">
        <v>4231507.1191492602</v>
      </c>
      <c r="CF56" s="1082">
        <v>3590143.1581477001</v>
      </c>
      <c r="CG56" s="1082">
        <v>3494504.1696919901</v>
      </c>
      <c r="CH56" s="1082">
        <v>3985490.4726663399</v>
      </c>
      <c r="CI56" s="1082">
        <v>4001355.2111188099</v>
      </c>
      <c r="CJ56" s="1082">
        <v>4215205.5827463903</v>
      </c>
      <c r="CK56" s="1082">
        <v>3913006.8295938801</v>
      </c>
      <c r="CL56" s="1082">
        <v>3991089.7547451402</v>
      </c>
      <c r="CM56" s="1082">
        <v>3721296.61741604</v>
      </c>
      <c r="CN56" s="1082">
        <v>3817196.1048115199</v>
      </c>
      <c r="CO56" s="1082">
        <v>3828513.1351279295</v>
      </c>
      <c r="CP56" s="1082">
        <v>4015019.5845637498</v>
      </c>
      <c r="CQ56" s="1082">
        <v>4065552.4437679304</v>
      </c>
      <c r="CR56" s="1082">
        <v>4098083.2304882705</v>
      </c>
      <c r="CS56" s="1082">
        <v>4165649.1355751604</v>
      </c>
      <c r="CT56" s="1082">
        <v>4052392.6095728194</v>
      </c>
      <c r="CU56" s="1082">
        <v>3923116.2500921297</v>
      </c>
      <c r="CV56" s="1082">
        <v>3921442.4825980705</v>
      </c>
      <c r="CW56" s="1082">
        <v>3868398.5309538003</v>
      </c>
      <c r="CX56" s="1082">
        <v>3919374.9471730501</v>
      </c>
      <c r="CY56" s="1082">
        <v>3658272.0766968299</v>
      </c>
      <c r="CZ56" s="1082">
        <v>4005274.4752407004</v>
      </c>
      <c r="DA56" s="1082">
        <v>3787767.2049787706</v>
      </c>
      <c r="DB56" s="1082">
        <v>3792021.5012330799</v>
      </c>
      <c r="DC56" s="1082">
        <v>3567460.5204474297</v>
      </c>
      <c r="DD56" s="1082">
        <v>3834145.9587583202</v>
      </c>
      <c r="DE56" s="1082">
        <v>3738844.4641596493</v>
      </c>
      <c r="DF56" s="1082">
        <v>3665362.6831442597</v>
      </c>
      <c r="DG56" s="1082">
        <v>3530631.2394553605</v>
      </c>
      <c r="DH56" s="1082">
        <v>3582804.8976012403</v>
      </c>
      <c r="DI56" s="1082">
        <v>3591679.3680216596</v>
      </c>
      <c r="DJ56" s="1082">
        <v>3678931.9830743899</v>
      </c>
      <c r="DK56" s="1082">
        <v>3784036.7929889802</v>
      </c>
      <c r="DL56" s="1082">
        <v>3784970.4305745303</v>
      </c>
      <c r="DM56" s="1082">
        <v>3962378.9035716299</v>
      </c>
      <c r="DN56" s="1082">
        <v>3847115.3761917604</v>
      </c>
      <c r="DO56" s="1082">
        <v>3926501.2000843696</v>
      </c>
      <c r="DP56" s="1082">
        <v>3419324.7214621399</v>
      </c>
      <c r="DQ56" s="1082">
        <v>3166024.1176142404</v>
      </c>
      <c r="DR56" s="1082">
        <v>3096306.6784983701</v>
      </c>
      <c r="DS56" s="1082">
        <v>3309485.4431491499</v>
      </c>
      <c r="DT56" s="1082">
        <v>3268165.44453777</v>
      </c>
      <c r="DU56" s="1082">
        <v>3366658.5048707197</v>
      </c>
      <c r="DV56" s="1082">
        <v>3470609.7540982501</v>
      </c>
      <c r="DW56" s="1082">
        <v>3203239.76752772</v>
      </c>
      <c r="DX56" s="1082">
        <v>3285084.89327627</v>
      </c>
      <c r="DY56" s="1082">
        <v>3353492.0112894</v>
      </c>
      <c r="DZ56" s="1082">
        <v>3503357.9400264802</v>
      </c>
      <c r="EA56" s="1082">
        <v>3665004.57345933</v>
      </c>
      <c r="EB56" s="1082">
        <v>3589422.9092122097</v>
      </c>
      <c r="EC56" s="1082">
        <v>3545296.0414920496</v>
      </c>
      <c r="ED56" s="1082">
        <v>3075677.0246093501</v>
      </c>
      <c r="EE56" s="1082">
        <v>3259304.2153538303</v>
      </c>
      <c r="EF56" s="1082">
        <v>3290015.95995457</v>
      </c>
      <c r="EG56" s="1082">
        <v>3407773.5288128704</v>
      </c>
      <c r="EH56" s="1082">
        <v>3252400.7735149995</v>
      </c>
      <c r="EI56" s="1082">
        <v>3256148.0140596996</v>
      </c>
      <c r="EJ56" s="1082">
        <v>3526151.1777798296</v>
      </c>
      <c r="EK56" s="1082">
        <v>3540649.3250203603</v>
      </c>
      <c r="EL56" s="1082">
        <v>3238505.8549771397</v>
      </c>
      <c r="EM56" s="1082">
        <v>3241497.4372586901</v>
      </c>
      <c r="EN56" s="1082">
        <v>3295006.2939009895</v>
      </c>
      <c r="EO56" s="1082">
        <v>3154730.682709449</v>
      </c>
      <c r="EP56" s="1082">
        <v>3025162.6551919593</v>
      </c>
      <c r="EQ56" s="1082">
        <v>3260382.0596027002</v>
      </c>
      <c r="ER56" s="1082">
        <v>2981487.6139060003</v>
      </c>
      <c r="ES56" s="1082">
        <v>3213098.48214954</v>
      </c>
      <c r="ET56" s="1082">
        <v>3360025.7005730197</v>
      </c>
      <c r="EU56" s="1082">
        <v>3269057.77106978</v>
      </c>
      <c r="EV56" s="1082">
        <v>3349801.1392082805</v>
      </c>
      <c r="EW56" s="1082">
        <v>3340894.9046998899</v>
      </c>
      <c r="EX56" s="1082">
        <v>3394576.464813571</v>
      </c>
      <c r="EY56" s="1082">
        <v>3412075.48481966</v>
      </c>
      <c r="EZ56" s="1082">
        <v>3477163.5503648696</v>
      </c>
      <c r="FA56" s="1082">
        <v>3408380.0143079101</v>
      </c>
      <c r="FB56" s="1082">
        <v>3341146.4842974599</v>
      </c>
      <c r="FC56" s="1082">
        <v>3689451.1756676203</v>
      </c>
      <c r="FD56" s="1082">
        <v>3649020.5171952299</v>
      </c>
    </row>
    <row r="57" spans="1:160" ht="15.75">
      <c r="A57" s="1145" t="s">
        <v>13</v>
      </c>
      <c r="B57" s="1085">
        <v>153852.6</v>
      </c>
      <c r="C57" s="1085">
        <v>145817</v>
      </c>
      <c r="D57" s="1085">
        <v>160345.4</v>
      </c>
      <c r="E57" s="1085">
        <v>162563.79999999999</v>
      </c>
      <c r="F57" s="1085">
        <v>167116.20000000001</v>
      </c>
      <c r="G57" s="1085">
        <v>172044.1</v>
      </c>
      <c r="H57" s="1085">
        <v>174785.1</v>
      </c>
      <c r="I57" s="1085">
        <v>175933.1</v>
      </c>
      <c r="J57" s="1085">
        <v>179930.5</v>
      </c>
      <c r="K57" s="1085">
        <v>185163</v>
      </c>
      <c r="L57" s="1085">
        <v>186455.8</v>
      </c>
      <c r="M57" s="1085">
        <v>190025.5</v>
      </c>
      <c r="N57" s="1085">
        <v>192181.3</v>
      </c>
      <c r="O57" s="1085">
        <v>196418</v>
      </c>
      <c r="P57" s="1085">
        <v>200254.1</v>
      </c>
      <c r="Q57" s="1085">
        <v>205328.6</v>
      </c>
      <c r="R57" s="1085">
        <v>205746.9</v>
      </c>
      <c r="S57" s="1085">
        <v>205391</v>
      </c>
      <c r="T57" s="1085">
        <v>209221</v>
      </c>
      <c r="U57" s="1085">
        <v>219079.7</v>
      </c>
      <c r="V57" s="1085">
        <v>219395</v>
      </c>
      <c r="W57" s="1085">
        <v>207235</v>
      </c>
      <c r="X57" s="1085">
        <v>230079.8</v>
      </c>
      <c r="Y57" s="1085">
        <v>230873.8</v>
      </c>
      <c r="Z57" s="1085">
        <v>234541.4</v>
      </c>
      <c r="AA57" s="1085">
        <v>234730.7</v>
      </c>
      <c r="AB57" s="1085">
        <v>238307</v>
      </c>
      <c r="AC57" s="1085">
        <v>242552.2</v>
      </c>
      <c r="AD57" s="1085">
        <v>244950.9</v>
      </c>
      <c r="AE57" s="1085">
        <v>249356.4</v>
      </c>
      <c r="AF57" s="1085">
        <v>254336.3</v>
      </c>
      <c r="AG57" s="1085">
        <v>259425.1</v>
      </c>
      <c r="AH57" s="1085">
        <v>265168.40000000002</v>
      </c>
      <c r="AI57" s="1085">
        <v>269391.2</v>
      </c>
      <c r="AJ57" s="1085">
        <v>273543.2</v>
      </c>
      <c r="AK57" s="1085">
        <v>276929.8</v>
      </c>
      <c r="AL57" s="1085">
        <v>285308.3</v>
      </c>
      <c r="AM57" s="1085">
        <v>288105.8</v>
      </c>
      <c r="AN57" s="1085">
        <v>292814</v>
      </c>
      <c r="AO57" s="1085">
        <v>298758.8</v>
      </c>
      <c r="AP57" s="1085">
        <v>296329.09999999998</v>
      </c>
      <c r="AQ57" s="1085">
        <v>300936.8</v>
      </c>
      <c r="AR57" s="1085">
        <v>307459.90000000002</v>
      </c>
      <c r="AS57" s="1085">
        <v>311859.3</v>
      </c>
      <c r="AT57" s="1085">
        <v>316579.09999999998</v>
      </c>
      <c r="AU57" s="1085">
        <v>323674.90000000002</v>
      </c>
      <c r="AV57" s="1085">
        <v>307586.2</v>
      </c>
      <c r="AW57" s="1085">
        <v>307101.40000000002</v>
      </c>
      <c r="AX57" s="1085">
        <v>263833.90000000002</v>
      </c>
      <c r="AY57" s="1085">
        <v>320439.80200000003</v>
      </c>
      <c r="AZ57" s="1085">
        <v>181981.04</v>
      </c>
      <c r="BA57" s="1085">
        <v>331184.13299999997</v>
      </c>
      <c r="BB57" s="1085">
        <v>336823.875</v>
      </c>
      <c r="BC57" s="1085">
        <v>350643.71600000001</v>
      </c>
      <c r="BD57" s="1085">
        <v>353710.446</v>
      </c>
      <c r="BE57" s="1085">
        <v>368183.17200000002</v>
      </c>
      <c r="BF57" s="1085">
        <v>381294.83</v>
      </c>
      <c r="BG57" s="1085">
        <v>395793.88400000002</v>
      </c>
      <c r="BH57" s="1085">
        <v>450768.05099999998</v>
      </c>
      <c r="BI57" s="1085">
        <v>448423.93040000007</v>
      </c>
      <c r="BJ57" s="1085">
        <v>429111.99400373996</v>
      </c>
      <c r="BK57" s="1085">
        <v>362794.19045925001</v>
      </c>
      <c r="BL57" s="1085">
        <v>375731.46729601</v>
      </c>
      <c r="BM57" s="1085">
        <v>476379.10165976</v>
      </c>
      <c r="BN57" s="1085">
        <v>482272.65227467997</v>
      </c>
      <c r="BO57" s="1085">
        <v>502239.24211265997</v>
      </c>
      <c r="BP57" s="1085">
        <v>519583.24199944001</v>
      </c>
      <c r="BQ57" s="1085">
        <v>532911.68633817998</v>
      </c>
      <c r="BR57" s="1085">
        <v>551248.80290668004</v>
      </c>
      <c r="BS57" s="1085">
        <v>570620.24024863006</v>
      </c>
      <c r="BT57" s="1085">
        <v>585892.46663331997</v>
      </c>
      <c r="BU57" s="1085">
        <v>600102.62825992005</v>
      </c>
      <c r="BV57" s="1085">
        <v>655708.76780309994</v>
      </c>
      <c r="BW57" s="1085">
        <v>673516.98024426005</v>
      </c>
      <c r="BX57" s="1085">
        <v>688449.64481070999</v>
      </c>
      <c r="BY57" s="1085">
        <v>671980.11155945994</v>
      </c>
      <c r="BZ57" s="1085">
        <v>684050.18417529005</v>
      </c>
      <c r="CA57" s="1085">
        <v>701048.57030584</v>
      </c>
      <c r="CB57" s="1085">
        <v>714921.90224851004</v>
      </c>
      <c r="CC57" s="1085">
        <v>734673.87836859992</v>
      </c>
      <c r="CD57" s="1085">
        <v>756533.16634498001</v>
      </c>
      <c r="CE57" s="1085">
        <v>771870.33224423998</v>
      </c>
      <c r="CF57" s="1085">
        <v>788809.94703874004</v>
      </c>
      <c r="CG57" s="1085">
        <v>804449.11963978002</v>
      </c>
      <c r="CH57" s="1085">
        <v>834391.18687409</v>
      </c>
      <c r="CI57" s="1085">
        <v>844288.37647999998</v>
      </c>
      <c r="CJ57" s="1085">
        <v>858716.73024907999</v>
      </c>
      <c r="CK57" s="1085">
        <v>883006.11210187001</v>
      </c>
      <c r="CL57" s="1085">
        <v>900396.40633496002</v>
      </c>
      <c r="CM57" s="1085">
        <v>918030.70155632996</v>
      </c>
      <c r="CN57" s="1085">
        <v>935281.00555467</v>
      </c>
      <c r="CO57" s="1085">
        <v>960322.78813773999</v>
      </c>
      <c r="CP57" s="1085">
        <v>972304.75259377004</v>
      </c>
      <c r="CQ57" s="1085">
        <v>986263.69586379</v>
      </c>
      <c r="CR57" s="1085">
        <v>1022416.94989472</v>
      </c>
      <c r="CS57" s="1085">
        <v>1033101.6716758299</v>
      </c>
      <c r="CT57" s="1085">
        <v>1034914.7543272299</v>
      </c>
      <c r="CU57" s="1085">
        <v>1038839.3730204101</v>
      </c>
      <c r="CV57" s="1085">
        <v>1046703.6013501899</v>
      </c>
      <c r="CW57" s="1085">
        <v>1053185.8270467101</v>
      </c>
      <c r="CX57" s="1085">
        <v>1067726.1041772</v>
      </c>
      <c r="CY57" s="1085">
        <v>1074657.0800940201</v>
      </c>
      <c r="CZ57" s="1085">
        <v>1073684.7374708999</v>
      </c>
      <c r="DA57" s="1085">
        <v>1078776.38680258</v>
      </c>
      <c r="DB57" s="1085">
        <v>1091895.68984186</v>
      </c>
      <c r="DC57" s="1085">
        <v>1094539.9953673501</v>
      </c>
      <c r="DD57" s="1085">
        <v>1093819.5806964899</v>
      </c>
      <c r="DE57" s="1085">
        <v>1102293.51553995</v>
      </c>
      <c r="DF57" s="1085">
        <v>1110428.5028659299</v>
      </c>
      <c r="DG57" s="1085">
        <v>1114602.3853009699</v>
      </c>
      <c r="DH57" s="1085">
        <v>1114361.80269076</v>
      </c>
      <c r="DI57" s="1085">
        <v>1121717.1297843601</v>
      </c>
      <c r="DJ57" s="1085">
        <v>1125097.01018992</v>
      </c>
      <c r="DK57" s="1085">
        <v>1127675.10408476</v>
      </c>
      <c r="DL57" s="1085">
        <v>1137187.47604748</v>
      </c>
      <c r="DM57" s="1085">
        <v>1140786.2999204099</v>
      </c>
      <c r="DN57" s="1085">
        <v>1146155.10867578</v>
      </c>
      <c r="DO57" s="1085">
        <v>1152675.3159061999</v>
      </c>
      <c r="DP57" s="1085">
        <v>1155810.5798356298</v>
      </c>
      <c r="DQ57" s="1085">
        <v>1162436.5825700802</v>
      </c>
      <c r="DR57" s="1085">
        <v>1169784.52450672</v>
      </c>
      <c r="DS57" s="1085">
        <v>1261005.0543309699</v>
      </c>
      <c r="DT57" s="1085">
        <v>1180267.6091014699</v>
      </c>
      <c r="DU57" s="1085">
        <v>1194919.7659656398</v>
      </c>
      <c r="DV57" s="1085">
        <v>1176849.4795017699</v>
      </c>
      <c r="DW57" s="1085">
        <v>1197914.4746358702</v>
      </c>
      <c r="DX57" s="1085">
        <v>1201030.49272438</v>
      </c>
      <c r="DY57" s="1085">
        <v>1206133.28590559</v>
      </c>
      <c r="DZ57" s="1085">
        <v>1211592.29763447</v>
      </c>
      <c r="EA57" s="1085">
        <v>1218326.2757053201</v>
      </c>
      <c r="EB57" s="1085">
        <v>1227481.5942856201</v>
      </c>
      <c r="EC57" s="1085">
        <v>1315438.0118611499</v>
      </c>
      <c r="ED57" s="1085">
        <v>1241250.00234984</v>
      </c>
      <c r="EE57" s="1085">
        <v>1247860.00498977</v>
      </c>
      <c r="EF57" s="1085">
        <v>1250253.13295592</v>
      </c>
      <c r="EG57" s="1085">
        <v>1267083.8228520998</v>
      </c>
      <c r="EH57" s="1085">
        <v>1274520.3493678099</v>
      </c>
      <c r="EI57" s="1085">
        <v>1264796.54028092</v>
      </c>
      <c r="EJ57" s="1085">
        <v>1255065.5649346197</v>
      </c>
      <c r="EK57" s="1085">
        <v>1263969.14072014</v>
      </c>
      <c r="EL57" s="1085">
        <v>1271402.75099071</v>
      </c>
      <c r="EM57" s="1085">
        <v>1255553.6129832799</v>
      </c>
      <c r="EN57" s="1085">
        <v>1264212.6767484299</v>
      </c>
      <c r="EO57" s="1085">
        <v>1270235.57971437</v>
      </c>
      <c r="EP57" s="1085">
        <v>1266595.8842529599</v>
      </c>
      <c r="EQ57" s="1085">
        <v>1272887.01943273</v>
      </c>
      <c r="ER57" s="1085">
        <v>1279016.73146007</v>
      </c>
      <c r="ES57" s="1085">
        <v>1290038.9648561799</v>
      </c>
      <c r="ET57" s="1085">
        <v>1301318.3443840896</v>
      </c>
      <c r="EU57" s="1085">
        <v>1302118.9091383701</v>
      </c>
      <c r="EV57" s="1085">
        <v>1311808.31004031</v>
      </c>
      <c r="EW57" s="1085">
        <v>1321096.64516647</v>
      </c>
      <c r="EX57" s="1085">
        <v>1332450.2676166401</v>
      </c>
      <c r="EY57" s="1085">
        <v>1339737.1981829</v>
      </c>
      <c r="EZ57" s="1085">
        <v>1349472.31605059</v>
      </c>
      <c r="FA57" s="1085">
        <v>1358252.9986123699</v>
      </c>
      <c r="FB57" s="1085">
        <v>1371822.6773040399</v>
      </c>
      <c r="FC57" s="1085">
        <v>1374940.1852279699</v>
      </c>
      <c r="FD57" s="1085">
        <v>1385610.4558150701</v>
      </c>
    </row>
    <row r="58" spans="1:160" ht="15.75">
      <c r="A58" s="1145" t="s">
        <v>895</v>
      </c>
      <c r="B58" s="1085"/>
      <c r="C58" s="1085"/>
      <c r="D58" s="1085"/>
      <c r="E58" s="1085"/>
      <c r="F58" s="1085"/>
      <c r="G58" s="1085"/>
      <c r="H58" s="1085"/>
      <c r="I58" s="1085"/>
      <c r="J58" s="1085"/>
      <c r="K58" s="1085"/>
      <c r="L58" s="1085"/>
      <c r="M58" s="1085"/>
      <c r="N58" s="1085"/>
      <c r="O58" s="1085"/>
      <c r="P58" s="1085"/>
      <c r="Q58" s="1085"/>
      <c r="R58" s="1085"/>
      <c r="S58" s="1085"/>
      <c r="T58" s="1085"/>
      <c r="U58" s="1085"/>
      <c r="V58" s="1085"/>
      <c r="W58" s="1085"/>
      <c r="X58" s="1085"/>
      <c r="Y58" s="1085"/>
      <c r="Z58" s="1085"/>
      <c r="AA58" s="1085"/>
      <c r="AB58" s="1085"/>
      <c r="AC58" s="1085"/>
      <c r="AD58" s="1085"/>
      <c r="AE58" s="1085"/>
      <c r="AF58" s="1085"/>
      <c r="AG58" s="1085"/>
      <c r="AH58" s="1085"/>
      <c r="AI58" s="1085"/>
      <c r="AJ58" s="1085"/>
      <c r="AK58" s="1085"/>
      <c r="AL58" s="1085"/>
      <c r="AM58" s="1085"/>
      <c r="AN58" s="1085"/>
      <c r="AO58" s="1085"/>
      <c r="AP58" s="1085"/>
      <c r="AQ58" s="1085"/>
      <c r="AR58" s="1085"/>
      <c r="AS58" s="1085"/>
      <c r="AT58" s="1085"/>
      <c r="AU58" s="1085"/>
      <c r="AV58" s="1085"/>
      <c r="AW58" s="1085"/>
      <c r="AX58" s="1085"/>
      <c r="AY58" s="1085"/>
      <c r="AZ58" s="1085"/>
      <c r="BA58" s="1085"/>
      <c r="BB58" s="1085"/>
      <c r="BC58" s="1085"/>
      <c r="BD58" s="1085"/>
      <c r="BE58" s="1085"/>
      <c r="BF58" s="1085"/>
      <c r="BG58" s="1085"/>
      <c r="BH58" s="1085"/>
      <c r="BI58" s="1085"/>
      <c r="BJ58" s="1085"/>
      <c r="BK58" s="1085"/>
      <c r="BL58" s="1085"/>
      <c r="BM58" s="1085"/>
      <c r="BN58" s="1085"/>
      <c r="BO58" s="1085"/>
      <c r="BP58" s="1085"/>
      <c r="BQ58" s="1085"/>
      <c r="BR58" s="1085"/>
      <c r="BS58" s="1085"/>
      <c r="BT58" s="1085"/>
      <c r="BU58" s="1085"/>
      <c r="BV58" s="1085"/>
      <c r="BW58" s="1085">
        <v>0</v>
      </c>
      <c r="BX58" s="1085">
        <v>0</v>
      </c>
      <c r="BY58" s="1085">
        <v>0</v>
      </c>
      <c r="BZ58" s="1085">
        <v>0</v>
      </c>
      <c r="CA58" s="1085">
        <v>0</v>
      </c>
      <c r="CB58" s="1085">
        <v>0</v>
      </c>
      <c r="CC58" s="1085">
        <v>0</v>
      </c>
      <c r="CD58" s="1085">
        <v>0</v>
      </c>
      <c r="CE58" s="1085">
        <v>0</v>
      </c>
      <c r="CF58" s="1085">
        <v>0</v>
      </c>
      <c r="CG58" s="1085">
        <v>0</v>
      </c>
      <c r="CH58" s="1085">
        <v>0</v>
      </c>
      <c r="CI58" s="1085">
        <v>0</v>
      </c>
      <c r="CJ58" s="1085">
        <v>0</v>
      </c>
      <c r="CK58" s="1085">
        <v>0</v>
      </c>
      <c r="CL58" s="1085">
        <v>0</v>
      </c>
      <c r="CM58" s="1085">
        <v>0</v>
      </c>
      <c r="CN58" s="1085">
        <v>0</v>
      </c>
      <c r="CO58" s="1085">
        <v>0</v>
      </c>
      <c r="CP58" s="1085">
        <v>0</v>
      </c>
      <c r="CQ58" s="1085">
        <v>0</v>
      </c>
      <c r="CR58" s="1085">
        <v>0</v>
      </c>
      <c r="CS58" s="1085">
        <v>0</v>
      </c>
      <c r="CT58" s="1085">
        <v>0</v>
      </c>
      <c r="CU58" s="1085">
        <v>0</v>
      </c>
      <c r="CV58" s="1085">
        <v>0</v>
      </c>
      <c r="CW58" s="1085">
        <v>0</v>
      </c>
      <c r="CX58" s="1085">
        <v>0</v>
      </c>
      <c r="CY58" s="1085">
        <v>0</v>
      </c>
      <c r="CZ58" s="1085">
        <v>0</v>
      </c>
      <c r="DA58" s="1085">
        <v>0</v>
      </c>
      <c r="DB58" s="1085">
        <v>0</v>
      </c>
      <c r="DC58" s="1085">
        <v>0</v>
      </c>
      <c r="DD58" s="1085">
        <v>0</v>
      </c>
      <c r="DE58" s="1085">
        <v>0</v>
      </c>
      <c r="DF58" s="1085">
        <v>0</v>
      </c>
      <c r="DG58" s="1085">
        <v>0</v>
      </c>
      <c r="DH58" s="1085">
        <v>0</v>
      </c>
      <c r="DI58" s="1085">
        <v>0</v>
      </c>
      <c r="DJ58" s="1085">
        <v>0</v>
      </c>
      <c r="DK58" s="1085">
        <v>0</v>
      </c>
      <c r="DL58" s="1085">
        <v>0</v>
      </c>
      <c r="DM58" s="1085">
        <v>0</v>
      </c>
      <c r="DN58" s="1085">
        <v>0</v>
      </c>
      <c r="DO58" s="1085">
        <v>0</v>
      </c>
      <c r="DP58" s="1085">
        <v>0</v>
      </c>
      <c r="DQ58" s="1085">
        <v>0</v>
      </c>
      <c r="DR58" s="1085">
        <v>0</v>
      </c>
      <c r="DS58" s="1085">
        <v>0</v>
      </c>
      <c r="DT58" s="1085">
        <v>0</v>
      </c>
      <c r="DU58" s="1085">
        <v>0</v>
      </c>
      <c r="DV58" s="1085">
        <v>0</v>
      </c>
      <c r="DW58" s="1085">
        <v>0</v>
      </c>
      <c r="DX58" s="1085">
        <v>0</v>
      </c>
      <c r="DY58" s="1085">
        <v>0</v>
      </c>
      <c r="DZ58" s="1085">
        <v>0</v>
      </c>
      <c r="EA58" s="1085">
        <v>0</v>
      </c>
      <c r="EB58" s="1085">
        <v>0</v>
      </c>
      <c r="EC58" s="1085">
        <v>0</v>
      </c>
      <c r="ED58" s="1085">
        <v>0</v>
      </c>
      <c r="EE58" s="1085">
        <v>0</v>
      </c>
      <c r="EF58" s="1085">
        <v>0</v>
      </c>
      <c r="EG58" s="1085">
        <v>0</v>
      </c>
      <c r="EH58" s="1085">
        <v>0</v>
      </c>
      <c r="EI58" s="1085">
        <v>0</v>
      </c>
      <c r="EJ58" s="1085">
        <v>0</v>
      </c>
      <c r="EK58" s="1085">
        <v>0</v>
      </c>
      <c r="EL58" s="1085">
        <v>0</v>
      </c>
      <c r="EM58" s="1085">
        <v>0</v>
      </c>
      <c r="EN58" s="1085">
        <v>0</v>
      </c>
      <c r="EO58" s="1085">
        <v>0</v>
      </c>
      <c r="EP58" s="1085">
        <v>0</v>
      </c>
      <c r="EQ58" s="1085">
        <v>0</v>
      </c>
      <c r="ER58" s="1085">
        <v>0</v>
      </c>
      <c r="ES58" s="1085">
        <v>0</v>
      </c>
      <c r="ET58" s="1085">
        <v>0</v>
      </c>
      <c r="EU58" s="1085">
        <v>0</v>
      </c>
      <c r="EV58" s="1085">
        <v>0</v>
      </c>
      <c r="EW58" s="1085">
        <v>0</v>
      </c>
      <c r="EX58" s="1085">
        <v>0</v>
      </c>
      <c r="EY58" s="1085">
        <v>0</v>
      </c>
      <c r="EZ58" s="1085">
        <v>0</v>
      </c>
      <c r="FA58" s="1085">
        <v>0</v>
      </c>
      <c r="FB58" s="1085">
        <v>0</v>
      </c>
      <c r="FC58" s="1085">
        <v>0</v>
      </c>
      <c r="FD58" s="1085">
        <v>0</v>
      </c>
    </row>
    <row r="59" spans="1:160" ht="15.75">
      <c r="A59" s="1141" t="s">
        <v>896</v>
      </c>
      <c r="B59" s="1085">
        <v>139383.29999999999</v>
      </c>
      <c r="C59" s="1085">
        <v>142631.4</v>
      </c>
      <c r="D59" s="1085">
        <v>120812.1</v>
      </c>
      <c r="E59" s="1085">
        <v>111887.5</v>
      </c>
      <c r="F59" s="1085">
        <v>96155.199999999983</v>
      </c>
      <c r="G59" s="1085">
        <v>114009.60000000001</v>
      </c>
      <c r="H59" s="1085">
        <v>135356.4</v>
      </c>
      <c r="I59" s="1085">
        <v>124685.20000000001</v>
      </c>
      <c r="J59" s="1085">
        <v>123252.1</v>
      </c>
      <c r="K59" s="1085">
        <v>138644.1</v>
      </c>
      <c r="L59" s="1085">
        <v>124321.3</v>
      </c>
      <c r="M59" s="1085">
        <v>138869.4</v>
      </c>
      <c r="N59" s="1085">
        <v>142423</v>
      </c>
      <c r="O59" s="1085">
        <v>147603.70000000001</v>
      </c>
      <c r="P59" s="1085">
        <v>153454.19999999998</v>
      </c>
      <c r="Q59" s="1085">
        <v>157606.79999999999</v>
      </c>
      <c r="R59" s="1085">
        <v>134127.20000000001</v>
      </c>
      <c r="S59" s="1085">
        <v>131958.9</v>
      </c>
      <c r="T59" s="1085">
        <v>135425.70000000001</v>
      </c>
      <c r="U59" s="1085">
        <v>147928.29999999999</v>
      </c>
      <c r="V59" s="1085">
        <v>139091.5</v>
      </c>
      <c r="W59" s="1085">
        <v>146134.70000000001</v>
      </c>
      <c r="X59" s="1085">
        <v>117928.7</v>
      </c>
      <c r="Y59" s="1085">
        <v>133675.19999999998</v>
      </c>
      <c r="Z59" s="1085">
        <v>170136.90000000002</v>
      </c>
      <c r="AA59" s="1085">
        <v>189027</v>
      </c>
      <c r="AB59" s="1085">
        <v>219399.5</v>
      </c>
      <c r="AC59" s="1085">
        <v>200230.09999999998</v>
      </c>
      <c r="AD59" s="1085">
        <v>200474.59999999998</v>
      </c>
      <c r="AE59" s="1085">
        <v>205849.90000000002</v>
      </c>
      <c r="AF59" s="1085">
        <v>240185.5</v>
      </c>
      <c r="AG59" s="1085">
        <v>235818.4</v>
      </c>
      <c r="AH59" s="1085">
        <v>225383.8</v>
      </c>
      <c r="AI59" s="1085">
        <v>241322.19999999998</v>
      </c>
      <c r="AJ59" s="1085">
        <v>244997.3</v>
      </c>
      <c r="AK59" s="1085">
        <v>263342.89999999997</v>
      </c>
      <c r="AL59" s="1085">
        <v>247611.3</v>
      </c>
      <c r="AM59" s="1085">
        <v>245864.09999999998</v>
      </c>
      <c r="AN59" s="1085">
        <v>259725.2</v>
      </c>
      <c r="AO59" s="1085">
        <v>257908.7</v>
      </c>
      <c r="AP59" s="1085">
        <v>256206.80000000002</v>
      </c>
      <c r="AQ59" s="1085">
        <v>246995.9</v>
      </c>
      <c r="AR59" s="1085">
        <v>265176.5</v>
      </c>
      <c r="AS59" s="1085">
        <v>275179.2</v>
      </c>
      <c r="AT59" s="1085">
        <v>297293.69999999995</v>
      </c>
      <c r="AU59" s="1085">
        <v>321723.3</v>
      </c>
      <c r="AV59" s="1085">
        <v>295645.29999999993</v>
      </c>
      <c r="AW59" s="1085">
        <v>270803.79999999993</v>
      </c>
      <c r="AX59" s="1085">
        <v>206266.05</v>
      </c>
      <c r="AY59" s="1085">
        <v>136778.01</v>
      </c>
      <c r="AZ59" s="1085">
        <v>97223.756999999998</v>
      </c>
      <c r="BA59" s="1085">
        <v>106316.302</v>
      </c>
      <c r="BB59" s="1085">
        <v>143800.44899999999</v>
      </c>
      <c r="BC59" s="1085">
        <v>115623.875</v>
      </c>
      <c r="BD59" s="1085">
        <v>340432.63900000002</v>
      </c>
      <c r="BE59" s="1085">
        <v>383946.08399999997</v>
      </c>
      <c r="BF59" s="1085">
        <v>341182.28100000002</v>
      </c>
      <c r="BG59" s="1085">
        <v>378356.07299999997</v>
      </c>
      <c r="BH59" s="1085">
        <v>321978.87300000002</v>
      </c>
      <c r="BI59" s="1085">
        <v>340117.9621</v>
      </c>
      <c r="BJ59" s="1085">
        <v>208196.91511442</v>
      </c>
      <c r="BK59" s="1085">
        <v>253776.77689101</v>
      </c>
      <c r="BL59" s="1085">
        <v>292797.26610735996</v>
      </c>
      <c r="BM59" s="1085">
        <v>472360.04509951</v>
      </c>
      <c r="BN59" s="1085">
        <v>471223.21178325999</v>
      </c>
      <c r="BO59" s="1085">
        <v>433481.11595582002</v>
      </c>
      <c r="BP59" s="1085">
        <v>696295.19263713004</v>
      </c>
      <c r="BQ59" s="1085">
        <v>636985.67987909005</v>
      </c>
      <c r="BR59" s="1085">
        <v>782211.51897078007</v>
      </c>
      <c r="BS59" s="1085">
        <v>839838.45724656992</v>
      </c>
      <c r="BT59" s="1085">
        <v>635019.01866519998</v>
      </c>
      <c r="BU59" s="1085">
        <v>420273.06879809004</v>
      </c>
      <c r="BV59" s="1085">
        <v>527842.72537618002</v>
      </c>
      <c r="BW59" s="1085">
        <v>611044.73669835995</v>
      </c>
      <c r="BX59" s="1085">
        <v>583780.75911176996</v>
      </c>
      <c r="BY59" s="1085">
        <v>1063247.1299095799</v>
      </c>
      <c r="BZ59" s="1085">
        <v>960078.48806374997</v>
      </c>
      <c r="CA59" s="1085">
        <v>857929.59879125003</v>
      </c>
      <c r="CB59" s="1085">
        <v>1311887.9483370401</v>
      </c>
      <c r="CC59" s="1085">
        <v>944128.85271721997</v>
      </c>
      <c r="CD59" s="1085">
        <v>920006.40873478004</v>
      </c>
      <c r="CE59" s="1085">
        <v>1189637.9288285901</v>
      </c>
      <c r="CF59" s="1085">
        <v>1071629.2302943501</v>
      </c>
      <c r="CG59" s="1085">
        <v>1027535.29861505</v>
      </c>
      <c r="CH59" s="1085">
        <v>1311149.58492272</v>
      </c>
      <c r="CI59" s="1085">
        <v>974480.80984796002</v>
      </c>
      <c r="CJ59" s="1085">
        <v>1173406.45172002</v>
      </c>
      <c r="CK59" s="1085">
        <v>1021246.0953228001</v>
      </c>
      <c r="CL59" s="1085">
        <v>944728.87785786006</v>
      </c>
      <c r="CM59" s="1085">
        <v>963938.97490136011</v>
      </c>
      <c r="CN59" s="1085">
        <v>1191814.94974753</v>
      </c>
      <c r="CO59" s="1085">
        <v>1189209.3139305301</v>
      </c>
      <c r="CP59" s="1085">
        <v>1156936.5524318798</v>
      </c>
      <c r="CQ59" s="1085">
        <v>1221117.7686503101</v>
      </c>
      <c r="CR59" s="1085">
        <v>1251376.0140313602</v>
      </c>
      <c r="CS59" s="1085">
        <v>1209240.4958086801</v>
      </c>
      <c r="CT59" s="1085">
        <v>1322513.9424831199</v>
      </c>
      <c r="CU59" s="1085">
        <v>1281471.5254101702</v>
      </c>
      <c r="CV59" s="1085">
        <v>1302505.5233582701</v>
      </c>
      <c r="CW59" s="1085">
        <v>1142636.54684878</v>
      </c>
      <c r="CX59" s="1085">
        <v>1110985.9664221299</v>
      </c>
      <c r="CY59" s="1085">
        <v>965282.35532911995</v>
      </c>
      <c r="CZ59" s="1085">
        <v>1146968.3457655902</v>
      </c>
      <c r="DA59" s="1085">
        <v>1036758.9367797701</v>
      </c>
      <c r="DB59" s="1085">
        <v>1128166.6861902801</v>
      </c>
      <c r="DC59" s="1085">
        <v>893089.65712323994</v>
      </c>
      <c r="DD59" s="1085">
        <v>1053789.4085373601</v>
      </c>
      <c r="DE59" s="1085">
        <v>918070.91653134988</v>
      </c>
      <c r="DF59" s="1085">
        <v>1097140.5821441801</v>
      </c>
      <c r="DG59" s="1085">
        <v>1098363.43671036</v>
      </c>
      <c r="DH59" s="1085">
        <v>1079544.5830532201</v>
      </c>
      <c r="DI59" s="1085">
        <v>982033.39322014002</v>
      </c>
      <c r="DJ59" s="1085">
        <v>1022321.0399530901</v>
      </c>
      <c r="DK59" s="1085">
        <v>974640.66463896993</v>
      </c>
      <c r="DL59" s="1085">
        <v>924236.67125463998</v>
      </c>
      <c r="DM59" s="1085">
        <v>1070415.30411067</v>
      </c>
      <c r="DN59" s="1085">
        <v>1061533.8922820901</v>
      </c>
      <c r="DO59" s="1085">
        <v>1061309.2559883299</v>
      </c>
      <c r="DP59" s="1085">
        <v>673274.61910303007</v>
      </c>
      <c r="DQ59" s="1085">
        <v>552208.30451818998</v>
      </c>
      <c r="DR59" s="1085">
        <v>543839.99362865998</v>
      </c>
      <c r="DS59" s="1085">
        <v>534888.58329715999</v>
      </c>
      <c r="DT59" s="1085">
        <v>604102.82818431011</v>
      </c>
      <c r="DU59" s="1085">
        <v>518600.00751733995</v>
      </c>
      <c r="DV59" s="1085">
        <v>619200.08246070007</v>
      </c>
      <c r="DW59" s="1085">
        <v>420423.11883955006</v>
      </c>
      <c r="DX59" s="1085">
        <v>409761.37768879998</v>
      </c>
      <c r="DY59" s="1085">
        <v>542041.05887536996</v>
      </c>
      <c r="DZ59" s="1085">
        <v>743191.89230006002</v>
      </c>
      <c r="EA59" s="1085">
        <v>805721.47654280998</v>
      </c>
      <c r="EB59" s="1085">
        <v>737122.24582631001</v>
      </c>
      <c r="EC59" s="1085">
        <v>609174.83463824005</v>
      </c>
      <c r="ED59" s="1085">
        <v>412395.83685800002</v>
      </c>
      <c r="EE59" s="1085">
        <v>402079.45024812</v>
      </c>
      <c r="EF59" s="1085">
        <v>610343.32437499997</v>
      </c>
      <c r="EG59" s="1085">
        <v>673569.24492503004</v>
      </c>
      <c r="EH59" s="1085">
        <v>412769.75414666999</v>
      </c>
      <c r="EI59" s="1085">
        <v>415185.96375775005</v>
      </c>
      <c r="EJ59" s="1085">
        <v>541058.65225305012</v>
      </c>
      <c r="EK59" s="1085">
        <v>798208.38657937013</v>
      </c>
      <c r="EL59" s="1085">
        <v>554573.29850422009</v>
      </c>
      <c r="EM59" s="1085">
        <v>470964.48132124997</v>
      </c>
      <c r="EN59" s="1085">
        <v>598743.16589554993</v>
      </c>
      <c r="EO59" s="1085">
        <v>447711.63635409001</v>
      </c>
      <c r="EP59" s="1085">
        <v>534340.22534630995</v>
      </c>
      <c r="EQ59" s="1085">
        <v>685586.48805080994</v>
      </c>
      <c r="ER59" s="1085">
        <v>325822.72932897002</v>
      </c>
      <c r="ES59" s="1085">
        <v>532536.45553819009</v>
      </c>
      <c r="ET59" s="1085">
        <v>673973.44012406003</v>
      </c>
      <c r="EU59" s="1085">
        <v>503534.63814841991</v>
      </c>
      <c r="EV59" s="1085">
        <v>565904.90705544013</v>
      </c>
      <c r="EW59" s="1085">
        <v>550964.73947320005</v>
      </c>
      <c r="EX59" s="1085">
        <v>561337.2767556</v>
      </c>
      <c r="EY59" s="1085">
        <v>621423.79672703985</v>
      </c>
      <c r="EZ59" s="1085">
        <v>654402.21317666001</v>
      </c>
      <c r="FA59" s="1085">
        <v>415047.16618313995</v>
      </c>
      <c r="FB59" s="1085">
        <v>465925.07914459996</v>
      </c>
      <c r="FC59" s="1085">
        <v>549201.62441759999</v>
      </c>
      <c r="FD59" s="1085">
        <v>496728.83326033998</v>
      </c>
    </row>
    <row r="60" spans="1:160" ht="15.75">
      <c r="A60" s="1145" t="s">
        <v>897</v>
      </c>
      <c r="B60" s="1085">
        <v>29.7</v>
      </c>
      <c r="C60" s="1085">
        <v>42.4</v>
      </c>
      <c r="D60" s="1085">
        <v>27</v>
      </c>
      <c r="E60" s="1085">
        <v>26.5</v>
      </c>
      <c r="F60" s="1085">
        <v>23.8</v>
      </c>
      <c r="G60" s="1085">
        <v>11.4</v>
      </c>
      <c r="H60" s="1085">
        <v>11.9</v>
      </c>
      <c r="I60" s="1085">
        <v>12.4</v>
      </c>
      <c r="J60" s="1085">
        <v>51.5</v>
      </c>
      <c r="K60" s="1085">
        <v>43.4</v>
      </c>
      <c r="L60" s="1085">
        <v>10.9</v>
      </c>
      <c r="M60" s="1085">
        <v>9</v>
      </c>
      <c r="N60" s="1085">
        <v>165.3</v>
      </c>
      <c r="O60" s="1085">
        <v>22.8</v>
      </c>
      <c r="P60" s="1085">
        <v>15.4</v>
      </c>
      <c r="Q60" s="1085">
        <v>10.5</v>
      </c>
      <c r="R60" s="1085">
        <v>9.9</v>
      </c>
      <c r="S60" s="1085">
        <v>451.2</v>
      </c>
      <c r="T60" s="1085">
        <v>45.2</v>
      </c>
      <c r="U60" s="1085">
        <v>57.4</v>
      </c>
      <c r="V60" s="1085">
        <v>13.2</v>
      </c>
      <c r="W60" s="1085">
        <v>11.7</v>
      </c>
      <c r="X60" s="1085">
        <v>4.4000000000000004</v>
      </c>
      <c r="Y60" s="1085">
        <v>645.70000000000005</v>
      </c>
      <c r="Z60" s="1085">
        <v>3.7</v>
      </c>
      <c r="AA60" s="1085">
        <v>7.2</v>
      </c>
      <c r="AB60" s="1085">
        <v>20.2</v>
      </c>
      <c r="AC60" s="1085">
        <v>62.3</v>
      </c>
      <c r="AD60" s="1085">
        <v>208.4</v>
      </c>
      <c r="AE60" s="1085">
        <v>9.6999999999999993</v>
      </c>
      <c r="AF60" s="1085">
        <v>15.4</v>
      </c>
      <c r="AG60" s="1085">
        <v>6.6</v>
      </c>
      <c r="AH60" s="1085">
        <v>6</v>
      </c>
      <c r="AI60" s="1085">
        <v>12.2</v>
      </c>
      <c r="AJ60" s="1085">
        <v>9.8000000000000007</v>
      </c>
      <c r="AK60" s="1085">
        <v>18.7</v>
      </c>
      <c r="AL60" s="1085">
        <v>35.5</v>
      </c>
      <c r="AM60" s="1085">
        <v>15.5</v>
      </c>
      <c r="AN60" s="1085">
        <v>3.7</v>
      </c>
      <c r="AO60" s="1085">
        <v>46.7</v>
      </c>
      <c r="AP60" s="1085">
        <v>8.4</v>
      </c>
      <c r="AQ60" s="1085">
        <v>5.0999999999999996</v>
      </c>
      <c r="AR60" s="1085">
        <v>6.1</v>
      </c>
      <c r="AS60" s="1085">
        <v>17.899999999999999</v>
      </c>
      <c r="AT60" s="1085">
        <v>15.4</v>
      </c>
      <c r="AU60" s="1085">
        <v>17.899999999999999</v>
      </c>
      <c r="AV60" s="1085">
        <v>2.2000000000000002</v>
      </c>
      <c r="AW60" s="1085">
        <v>24.3</v>
      </c>
      <c r="AX60" s="1085">
        <v>12.59</v>
      </c>
      <c r="AY60" s="1085">
        <v>33.030999999999999</v>
      </c>
      <c r="AZ60" s="1085">
        <v>114.761</v>
      </c>
      <c r="BA60" s="1085">
        <v>51.268000000000001</v>
      </c>
      <c r="BB60" s="1085">
        <v>77.525000000000006</v>
      </c>
      <c r="BC60" s="1085">
        <v>1.1850000000000001</v>
      </c>
      <c r="BD60" s="1085">
        <v>17.760999999999999</v>
      </c>
      <c r="BE60" s="1085">
        <v>2.5</v>
      </c>
      <c r="BF60" s="1085">
        <v>0</v>
      </c>
      <c r="BG60" s="1085">
        <v>11.26</v>
      </c>
      <c r="BH60" s="1085">
        <v>0</v>
      </c>
      <c r="BI60" s="1085">
        <v>1.1830000000000001</v>
      </c>
      <c r="BJ60" s="1085">
        <v>1.1830000000000001</v>
      </c>
      <c r="BK60" s="1085">
        <v>1.183E-3</v>
      </c>
      <c r="BL60" s="1085">
        <v>1.183E-3</v>
      </c>
      <c r="BM60" s="1085">
        <v>1.1826190000000001</v>
      </c>
      <c r="BN60" s="1085">
        <v>8.8001339999999999</v>
      </c>
      <c r="BO60" s="1085">
        <v>1.1826179999999999</v>
      </c>
      <c r="BP60" s="1085">
        <v>1.1786179999999999</v>
      </c>
      <c r="BQ60" s="1085">
        <v>1.1551480000000001</v>
      </c>
      <c r="BR60" s="1085">
        <v>1.155149</v>
      </c>
      <c r="BS60" s="1085">
        <v>1.155149</v>
      </c>
      <c r="BT60" s="1085">
        <v>1.155149</v>
      </c>
      <c r="BU60" s="1085">
        <v>1.155149</v>
      </c>
      <c r="BV60" s="1085">
        <v>1.155149</v>
      </c>
      <c r="BW60" s="1085">
        <v>1.155149</v>
      </c>
      <c r="BX60" s="1085">
        <v>6.5297970000000003</v>
      </c>
      <c r="BY60" s="1085">
        <v>6.5253699999999997</v>
      </c>
      <c r="BZ60" s="1085">
        <v>6.5253699999999997</v>
      </c>
      <c r="CA60" s="1085">
        <v>6.5253699999999997</v>
      </c>
      <c r="CB60" s="1085">
        <v>6.5253699999999997</v>
      </c>
      <c r="CC60" s="1085">
        <v>12.304605</v>
      </c>
      <c r="CD60" s="1085">
        <v>12.304605</v>
      </c>
      <c r="CE60" s="1085">
        <v>12.378397</v>
      </c>
      <c r="CF60" s="1085">
        <v>12.378397</v>
      </c>
      <c r="CG60" s="1085">
        <v>12.378397</v>
      </c>
      <c r="CH60" s="1085">
        <v>12.378397</v>
      </c>
      <c r="CI60" s="1085">
        <v>12.378397</v>
      </c>
      <c r="CJ60" s="1085">
        <v>12.378397</v>
      </c>
      <c r="CK60" s="1085">
        <v>12.378397</v>
      </c>
      <c r="CL60" s="1085">
        <v>1.155149</v>
      </c>
      <c r="CM60" s="1085">
        <v>1.155149</v>
      </c>
      <c r="CN60" s="1085">
        <v>1.155149</v>
      </c>
      <c r="CO60" s="1085">
        <v>20001.155148999998</v>
      </c>
      <c r="CP60" s="1085">
        <v>1.155149</v>
      </c>
      <c r="CQ60" s="1085">
        <v>1.155149</v>
      </c>
      <c r="CR60" s="1085">
        <v>1.155149</v>
      </c>
      <c r="CS60" s="1085">
        <v>1.155149</v>
      </c>
      <c r="CT60" s="1085">
        <v>1.155149</v>
      </c>
      <c r="CU60" s="1085">
        <v>2881.5963849999998</v>
      </c>
      <c r="CV60" s="1085">
        <v>2881.5963849999998</v>
      </c>
      <c r="CW60" s="1085">
        <v>2881.5963849999998</v>
      </c>
      <c r="CX60" s="1085">
        <v>1.155149</v>
      </c>
      <c r="CY60" s="1085">
        <v>1.155149</v>
      </c>
      <c r="CZ60" s="1085">
        <v>1.155149</v>
      </c>
      <c r="DA60" s="1085">
        <v>409.09488199999998</v>
      </c>
      <c r="DB60" s="1085">
        <v>409.09488199999998</v>
      </c>
      <c r="DC60" s="1085">
        <v>1.155149</v>
      </c>
      <c r="DD60" s="1085">
        <v>1.155149</v>
      </c>
      <c r="DE60" s="1085">
        <v>1.155149</v>
      </c>
      <c r="DF60" s="1085">
        <v>1.155149</v>
      </c>
      <c r="DG60" s="1085">
        <v>1.155149</v>
      </c>
      <c r="DH60" s="1085">
        <v>1.155149</v>
      </c>
      <c r="DI60" s="1085">
        <v>1.155149</v>
      </c>
      <c r="DJ60" s="1085">
        <v>1.155149</v>
      </c>
      <c r="DK60" s="1085">
        <v>1.155149</v>
      </c>
      <c r="DL60" s="1085">
        <v>1.155149</v>
      </c>
      <c r="DM60" s="1085">
        <v>1.155149</v>
      </c>
      <c r="DN60" s="1085">
        <v>1.155149</v>
      </c>
      <c r="DO60" s="1085">
        <v>1.155149</v>
      </c>
      <c r="DP60" s="1085">
        <v>1.155149</v>
      </c>
      <c r="DQ60" s="1085">
        <v>1.155149</v>
      </c>
      <c r="DR60" s="1085">
        <v>0</v>
      </c>
      <c r="DS60" s="1085">
        <v>0</v>
      </c>
      <c r="DT60" s="1085">
        <v>0</v>
      </c>
      <c r="DU60" s="1085">
        <v>0</v>
      </c>
      <c r="DV60" s="1085">
        <v>0</v>
      </c>
      <c r="DW60" s="1085">
        <v>0</v>
      </c>
      <c r="DX60" s="1085">
        <v>0</v>
      </c>
      <c r="DY60" s="1085">
        <v>0</v>
      </c>
      <c r="DZ60" s="1085">
        <v>0</v>
      </c>
      <c r="EA60" s="1085">
        <v>0</v>
      </c>
      <c r="EB60" s="1085">
        <v>0</v>
      </c>
      <c r="EC60" s="1085">
        <v>0</v>
      </c>
      <c r="ED60" s="1085">
        <v>0</v>
      </c>
      <c r="EE60" s="1085">
        <v>0</v>
      </c>
      <c r="EF60" s="1085">
        <v>0</v>
      </c>
      <c r="EG60" s="1085">
        <v>0</v>
      </c>
      <c r="EH60" s="1085">
        <v>0</v>
      </c>
      <c r="EI60" s="1085">
        <v>0</v>
      </c>
      <c r="EJ60" s="1085">
        <v>0</v>
      </c>
      <c r="EK60" s="1085">
        <v>0</v>
      </c>
      <c r="EL60" s="1085">
        <v>0</v>
      </c>
      <c r="EM60" s="1085">
        <v>0</v>
      </c>
      <c r="EN60" s="1085">
        <v>0</v>
      </c>
      <c r="EO60" s="1085">
        <v>0</v>
      </c>
      <c r="EP60" s="1085">
        <v>0</v>
      </c>
      <c r="EQ60" s="1085">
        <v>0</v>
      </c>
      <c r="ER60" s="1085">
        <v>0</v>
      </c>
      <c r="ES60" s="1085">
        <v>0</v>
      </c>
      <c r="ET60" s="1085">
        <v>0</v>
      </c>
      <c r="EU60" s="1085">
        <v>0</v>
      </c>
      <c r="EV60" s="1085">
        <v>0</v>
      </c>
      <c r="EW60" s="1085">
        <v>0</v>
      </c>
      <c r="EX60" s="1085">
        <v>0</v>
      </c>
      <c r="EY60" s="1085">
        <v>0</v>
      </c>
      <c r="EZ60" s="1085">
        <v>0</v>
      </c>
      <c r="FA60" s="1085">
        <v>0</v>
      </c>
      <c r="FB60" s="1085">
        <v>0</v>
      </c>
      <c r="FC60" s="1085">
        <v>0</v>
      </c>
      <c r="FD60" s="1085">
        <v>0</v>
      </c>
    </row>
    <row r="61" spans="1:160" ht="15.75">
      <c r="A61" s="1145" t="s">
        <v>898</v>
      </c>
      <c r="B61" s="1085">
        <v>4942.6000000000004</v>
      </c>
      <c r="C61" s="1085">
        <v>4715.8999999999996</v>
      </c>
      <c r="D61" s="1085">
        <v>10499.9</v>
      </c>
      <c r="E61" s="1085">
        <v>4389.2</v>
      </c>
      <c r="F61" s="1085">
        <v>5768.2</v>
      </c>
      <c r="G61" s="1085">
        <v>6477.1</v>
      </c>
      <c r="H61" s="1085">
        <v>6510.3</v>
      </c>
      <c r="I61" s="1085">
        <v>3731.8</v>
      </c>
      <c r="J61" s="1085">
        <v>7622.7</v>
      </c>
      <c r="K61" s="1085">
        <v>10398.6</v>
      </c>
      <c r="L61" s="1085">
        <v>9643.9</v>
      </c>
      <c r="M61" s="1085">
        <v>7304</v>
      </c>
      <c r="N61" s="1085">
        <v>9150.9</v>
      </c>
      <c r="O61" s="1085">
        <v>8517</v>
      </c>
      <c r="P61" s="1085">
        <v>9085.9</v>
      </c>
      <c r="Q61" s="1085">
        <v>3213.2</v>
      </c>
      <c r="R61" s="1085">
        <v>6653.6</v>
      </c>
      <c r="S61" s="1085">
        <v>7131.1</v>
      </c>
      <c r="T61" s="1085">
        <v>8909.1</v>
      </c>
      <c r="U61" s="1085">
        <v>7563.1</v>
      </c>
      <c r="V61" s="1085">
        <v>3759.8</v>
      </c>
      <c r="W61" s="1085">
        <v>10539</v>
      </c>
      <c r="X61" s="1085">
        <v>7638.1</v>
      </c>
      <c r="Y61" s="1085">
        <v>8085.4</v>
      </c>
      <c r="Z61" s="1085">
        <v>4807.5</v>
      </c>
      <c r="AA61" s="1085">
        <v>4498.5</v>
      </c>
      <c r="AB61" s="1085">
        <v>7079.4</v>
      </c>
      <c r="AC61" s="1085">
        <v>9842</v>
      </c>
      <c r="AD61" s="1085">
        <v>13975.4</v>
      </c>
      <c r="AE61" s="1085">
        <v>12328.7</v>
      </c>
      <c r="AF61" s="1085">
        <v>12961.7</v>
      </c>
      <c r="AG61" s="1085">
        <v>13657.9</v>
      </c>
      <c r="AH61" s="1085">
        <v>14470.3</v>
      </c>
      <c r="AI61" s="1085">
        <v>11013.3</v>
      </c>
      <c r="AJ61" s="1085">
        <v>11687.8</v>
      </c>
      <c r="AK61" s="1085">
        <v>8558.4</v>
      </c>
      <c r="AL61" s="1085">
        <v>5313.1</v>
      </c>
      <c r="AM61" s="1085">
        <v>7658.7</v>
      </c>
      <c r="AN61" s="1085">
        <v>13356.2</v>
      </c>
      <c r="AO61" s="1085">
        <v>23062.9</v>
      </c>
      <c r="AP61" s="1085">
        <v>10009.9</v>
      </c>
      <c r="AQ61" s="1085">
        <v>13176.4</v>
      </c>
      <c r="AR61" s="1085">
        <v>22714</v>
      </c>
      <c r="AS61" s="1085">
        <v>23255.599999999999</v>
      </c>
      <c r="AT61" s="1085">
        <v>18733.8</v>
      </c>
      <c r="AU61" s="1085">
        <v>21763.8</v>
      </c>
      <c r="AV61" s="1085">
        <v>15876.8</v>
      </c>
      <c r="AW61" s="1085">
        <v>16376.4</v>
      </c>
      <c r="AX61" s="1085">
        <v>16231.9</v>
      </c>
      <c r="AY61" s="1085">
        <v>23228.33</v>
      </c>
      <c r="AZ61" s="1085">
        <v>2282.6930000000002</v>
      </c>
      <c r="BA61" s="1085">
        <v>2776.181</v>
      </c>
      <c r="BB61" s="1085">
        <v>5776.1809999999996</v>
      </c>
      <c r="BC61" s="1085">
        <v>12856.259</v>
      </c>
      <c r="BD61" s="1085">
        <v>10006.259</v>
      </c>
      <c r="BE61" s="1085">
        <v>8372.1929999999993</v>
      </c>
      <c r="BF61" s="1085">
        <v>29552.192999999999</v>
      </c>
      <c r="BG61" s="1085">
        <v>19622.192999999999</v>
      </c>
      <c r="BH61" s="1085">
        <v>10022.192999999999</v>
      </c>
      <c r="BI61" s="1085">
        <v>18569.675999999999</v>
      </c>
      <c r="BJ61" s="1085">
        <v>6834.6760348999996</v>
      </c>
      <c r="BK61" s="1085">
        <v>44884.815837900001</v>
      </c>
      <c r="BL61" s="1085">
        <v>60605.885837900001</v>
      </c>
      <c r="BM61" s="1085">
        <v>125800.93230304</v>
      </c>
      <c r="BN61" s="1085">
        <v>48586.999566999999</v>
      </c>
      <c r="BO61" s="1085">
        <v>118176.999916</v>
      </c>
      <c r="BP61" s="1085">
        <v>90290.000400000004</v>
      </c>
      <c r="BQ61" s="1085">
        <v>53560.000399999997</v>
      </c>
      <c r="BR61" s="1085">
        <v>98560</v>
      </c>
      <c r="BS61" s="1085">
        <v>96250</v>
      </c>
      <c r="BT61" s="1085">
        <v>74610</v>
      </c>
      <c r="BU61" s="1085">
        <v>70140</v>
      </c>
      <c r="BV61" s="1085">
        <v>70510.000218999994</v>
      </c>
      <c r="BW61" s="1085">
        <v>149964.71085</v>
      </c>
      <c r="BX61" s="1085">
        <v>131691.37945000001</v>
      </c>
      <c r="BY61" s="1085">
        <v>123860</v>
      </c>
      <c r="BZ61" s="1085">
        <v>218847.201</v>
      </c>
      <c r="CA61" s="1085">
        <v>178456.83249999999</v>
      </c>
      <c r="CB61" s="1085">
        <v>250890.106</v>
      </c>
      <c r="CC61" s="1085">
        <v>185718.245</v>
      </c>
      <c r="CD61" s="1085">
        <v>187346.875</v>
      </c>
      <c r="CE61" s="1085">
        <v>315702.34999999998</v>
      </c>
      <c r="CF61" s="1085">
        <v>255255.58249999999</v>
      </c>
      <c r="CG61" s="1085">
        <v>322730.64189999999</v>
      </c>
      <c r="CH61" s="1085">
        <v>163784.78592200001</v>
      </c>
      <c r="CI61" s="1085">
        <v>174770.82992554002</v>
      </c>
      <c r="CJ61" s="1085">
        <v>238628.62443346001</v>
      </c>
      <c r="CK61" s="1085">
        <v>177397.43496007999</v>
      </c>
      <c r="CL61" s="1085">
        <v>181581.14255813</v>
      </c>
      <c r="CM61" s="1085">
        <v>176524.92454424</v>
      </c>
      <c r="CN61" s="1085">
        <v>188527.83942064998</v>
      </c>
      <c r="CO61" s="1085">
        <v>302640.00648926001</v>
      </c>
      <c r="CP61" s="1085">
        <v>192534.13938289002</v>
      </c>
      <c r="CQ61" s="1085">
        <v>256795.45426087</v>
      </c>
      <c r="CR61" s="1085">
        <v>249313.23</v>
      </c>
      <c r="CS61" s="1085">
        <v>241680</v>
      </c>
      <c r="CT61" s="1085">
        <v>244855.1</v>
      </c>
      <c r="CU61" s="1085">
        <v>204314.8995</v>
      </c>
      <c r="CV61" s="1085">
        <v>162895.3505</v>
      </c>
      <c r="CW61" s="1085">
        <v>179549.65049999999</v>
      </c>
      <c r="CX61" s="1085">
        <v>300301.8</v>
      </c>
      <c r="CY61" s="1085">
        <v>149601.35</v>
      </c>
      <c r="CZ61" s="1085">
        <v>189500.72</v>
      </c>
      <c r="DA61" s="1085">
        <v>152600.48000000001</v>
      </c>
      <c r="DB61" s="1085">
        <v>288304.68</v>
      </c>
      <c r="DC61" s="1085">
        <v>139246.79927982</v>
      </c>
      <c r="DD61" s="1085">
        <v>142996.83927982001</v>
      </c>
      <c r="DE61" s="1085">
        <v>119712.89927982001</v>
      </c>
      <c r="DF61" s="1085">
        <v>140125.96128034001</v>
      </c>
      <c r="DG61" s="1085">
        <v>124374.234</v>
      </c>
      <c r="DH61" s="1085">
        <v>211423.255</v>
      </c>
      <c r="DI61" s="1085">
        <v>179510.3</v>
      </c>
      <c r="DJ61" s="1085">
        <v>150111</v>
      </c>
      <c r="DK61" s="1085">
        <v>148522.17319999999</v>
      </c>
      <c r="DL61" s="1085">
        <v>90063.104000000007</v>
      </c>
      <c r="DM61" s="1085">
        <v>126721.5</v>
      </c>
      <c r="DN61" s="1085">
        <v>109500</v>
      </c>
      <c r="DO61" s="1085">
        <v>146522.85031129999</v>
      </c>
      <c r="DP61" s="1085">
        <v>101379.28096963001</v>
      </c>
      <c r="DQ61" s="1085">
        <v>118295.235</v>
      </c>
      <c r="DR61" s="1085">
        <v>116421.86519076</v>
      </c>
      <c r="DS61" s="1085">
        <v>86168.282678570002</v>
      </c>
      <c r="DT61" s="1085">
        <v>160483.83716617001</v>
      </c>
      <c r="DU61" s="1085">
        <v>185060.84070085001</v>
      </c>
      <c r="DV61" s="1085">
        <v>225137.25715043</v>
      </c>
      <c r="DW61" s="1085">
        <v>86982.642482179988</v>
      </c>
      <c r="DX61" s="1085">
        <v>66361.372415239995</v>
      </c>
      <c r="DY61" s="1085">
        <v>107525.37</v>
      </c>
      <c r="DZ61" s="1085">
        <v>195327.37098760999</v>
      </c>
      <c r="EA61" s="1085">
        <v>196857.70093570001</v>
      </c>
      <c r="EB61" s="1085">
        <v>206382.36257381001</v>
      </c>
      <c r="EC61" s="1085">
        <v>46804.694499999998</v>
      </c>
      <c r="ED61" s="1085">
        <v>72270.00209817999</v>
      </c>
      <c r="EE61" s="1085">
        <v>49520.551283199995</v>
      </c>
      <c r="EF61" s="1085">
        <v>131664.35943255</v>
      </c>
      <c r="EG61" s="1085">
        <v>264020.72215038002</v>
      </c>
      <c r="EH61" s="1085">
        <v>128482.94553332</v>
      </c>
      <c r="EI61" s="1085">
        <v>80410.256330479999</v>
      </c>
      <c r="EJ61" s="1085">
        <v>192406.20621563002</v>
      </c>
      <c r="EK61" s="1085">
        <v>195754.30102896999</v>
      </c>
      <c r="EL61" s="1085">
        <v>232970.81659092999</v>
      </c>
      <c r="EM61" s="1085">
        <v>164485.69252899999</v>
      </c>
      <c r="EN61" s="1085">
        <v>222673.41890354999</v>
      </c>
      <c r="EO61" s="1085">
        <v>155244.7427036</v>
      </c>
      <c r="EP61" s="1085">
        <v>208439.79450121999</v>
      </c>
      <c r="EQ61" s="1085">
        <v>232217.22860834</v>
      </c>
      <c r="ER61" s="1085">
        <v>114317.22029267999</v>
      </c>
      <c r="ES61" s="1085">
        <v>151994.27626538</v>
      </c>
      <c r="ET61" s="1085">
        <v>147499.34204011998</v>
      </c>
      <c r="EU61" s="1085">
        <v>134377.19589986998</v>
      </c>
      <c r="EV61" s="1085">
        <v>169237.96298248001</v>
      </c>
      <c r="EW61" s="1085">
        <v>147321.10436757997</v>
      </c>
      <c r="EX61" s="1085">
        <v>156420.48545981001</v>
      </c>
      <c r="EY61" s="1085">
        <v>214416.45350576</v>
      </c>
      <c r="EZ61" s="1085">
        <v>241394.85355341001</v>
      </c>
      <c r="FA61" s="1085">
        <v>98677.837098089993</v>
      </c>
      <c r="FB61" s="1085">
        <v>140043.98610800001</v>
      </c>
      <c r="FC61" s="1085">
        <v>163292.02929646999</v>
      </c>
      <c r="FD61" s="1085">
        <v>199452.47997748997</v>
      </c>
    </row>
    <row r="62" spans="1:160" ht="15.75">
      <c r="A62" s="1145" t="s">
        <v>899</v>
      </c>
      <c r="B62" s="1085">
        <v>37779.300000000003</v>
      </c>
      <c r="C62" s="1085">
        <v>33729.699999999997</v>
      </c>
      <c r="D62" s="1085">
        <v>34269.5</v>
      </c>
      <c r="E62" s="1085">
        <v>32998.6</v>
      </c>
      <c r="F62" s="1085">
        <v>33941.199999999997</v>
      </c>
      <c r="G62" s="1085">
        <v>37126.1</v>
      </c>
      <c r="H62" s="1085">
        <v>50988.1</v>
      </c>
      <c r="I62" s="1085">
        <v>55724.5</v>
      </c>
      <c r="J62" s="1085">
        <v>50127.4</v>
      </c>
      <c r="K62" s="1085">
        <v>57860.6</v>
      </c>
      <c r="L62" s="1085">
        <v>46622.5</v>
      </c>
      <c r="M62" s="1085">
        <v>46608.6</v>
      </c>
      <c r="N62" s="1085">
        <v>36094.9</v>
      </c>
      <c r="O62" s="1085">
        <v>44808.2</v>
      </c>
      <c r="P62" s="1085">
        <v>49618.9</v>
      </c>
      <c r="Q62" s="1085">
        <v>55109.3</v>
      </c>
      <c r="R62" s="1085">
        <v>41930.400000000001</v>
      </c>
      <c r="S62" s="1085">
        <v>43616.5</v>
      </c>
      <c r="T62" s="1085">
        <v>39922.300000000003</v>
      </c>
      <c r="U62" s="1085">
        <v>48035.7</v>
      </c>
      <c r="V62" s="1085">
        <v>47468.9</v>
      </c>
      <c r="W62" s="1085">
        <v>47889</v>
      </c>
      <c r="X62" s="1085">
        <v>45905.8</v>
      </c>
      <c r="Y62" s="1085">
        <v>47944.2</v>
      </c>
      <c r="Z62" s="1085">
        <v>46082.8</v>
      </c>
      <c r="AA62" s="1085">
        <v>54036.5</v>
      </c>
      <c r="AB62" s="1085">
        <v>54187.1</v>
      </c>
      <c r="AC62" s="1085">
        <v>33128.400000000001</v>
      </c>
      <c r="AD62" s="1085">
        <v>27655.9</v>
      </c>
      <c r="AE62" s="1085">
        <v>31906.400000000001</v>
      </c>
      <c r="AF62" s="1085">
        <v>44483.1</v>
      </c>
      <c r="AG62" s="1085">
        <v>55413.2</v>
      </c>
      <c r="AH62" s="1085">
        <v>46929.8</v>
      </c>
      <c r="AI62" s="1085">
        <v>53966.5</v>
      </c>
      <c r="AJ62" s="1085">
        <v>57593.599999999999</v>
      </c>
      <c r="AK62" s="1085">
        <v>47744.6</v>
      </c>
      <c r="AL62" s="1085">
        <v>29751.1</v>
      </c>
      <c r="AM62" s="1085">
        <v>36669.4</v>
      </c>
      <c r="AN62" s="1085">
        <v>41259.9</v>
      </c>
      <c r="AO62" s="1085">
        <v>32942</v>
      </c>
      <c r="AP62" s="1085">
        <v>36704.400000000001</v>
      </c>
      <c r="AQ62" s="1085">
        <v>32025.1</v>
      </c>
      <c r="AR62" s="1085">
        <v>46222.3</v>
      </c>
      <c r="AS62" s="1085">
        <v>33794.699999999997</v>
      </c>
      <c r="AT62" s="1085">
        <v>50601.2</v>
      </c>
      <c r="AU62" s="1085">
        <v>61548.2</v>
      </c>
      <c r="AV62" s="1085">
        <v>55616.4</v>
      </c>
      <c r="AW62" s="1085">
        <v>42304.5</v>
      </c>
      <c r="AX62" s="1085">
        <v>54132</v>
      </c>
      <c r="AY62" s="1085">
        <v>36975.993000000002</v>
      </c>
      <c r="AZ62" s="1085">
        <v>25059.899000000001</v>
      </c>
      <c r="BA62" s="1085">
        <v>39127.955999999998</v>
      </c>
      <c r="BB62" s="1085">
        <v>29920.870999999999</v>
      </c>
      <c r="BC62" s="1085">
        <v>19582.165000000001</v>
      </c>
      <c r="BD62" s="1085">
        <v>56831.423999999999</v>
      </c>
      <c r="BE62" s="1085">
        <v>28993.37</v>
      </c>
      <c r="BF62" s="1085">
        <v>32966.152000000002</v>
      </c>
      <c r="BG62" s="1085">
        <v>49474.722999999998</v>
      </c>
      <c r="BH62" s="1085">
        <v>34341.735000000001</v>
      </c>
      <c r="BI62" s="1085">
        <v>29338.214199999999</v>
      </c>
      <c r="BJ62" s="1085">
        <v>50440.003819999998</v>
      </c>
      <c r="BK62" s="1085">
        <v>69883.240409949998</v>
      </c>
      <c r="BL62" s="1085">
        <v>100938.95199485001</v>
      </c>
      <c r="BM62" s="1085">
        <v>171421.94677085002</v>
      </c>
      <c r="BN62" s="1085">
        <v>203531.53383236998</v>
      </c>
      <c r="BO62" s="1085">
        <v>73690.09487849001</v>
      </c>
      <c r="BP62" s="1085">
        <v>89261.804991090001</v>
      </c>
      <c r="BQ62" s="1085">
        <v>199073.11984443999</v>
      </c>
      <c r="BR62" s="1085">
        <v>364344.97506968002</v>
      </c>
      <c r="BS62" s="1085">
        <v>248854.58251876</v>
      </c>
      <c r="BT62" s="1085">
        <v>130387.96354675</v>
      </c>
      <c r="BU62" s="1085">
        <v>124055.013619</v>
      </c>
      <c r="BV62" s="1085">
        <v>78176.215639999995</v>
      </c>
      <c r="BW62" s="1085">
        <v>136123.66197799999</v>
      </c>
      <c r="BX62" s="1085">
        <v>169646.26537099999</v>
      </c>
      <c r="BY62" s="1085">
        <v>268646.07565805002</v>
      </c>
      <c r="BZ62" s="1085">
        <v>374805.99405659002</v>
      </c>
      <c r="CA62" s="1085">
        <v>364970.96246135997</v>
      </c>
      <c r="CB62" s="1085">
        <v>479668.24598675</v>
      </c>
      <c r="CC62" s="1085">
        <v>360422.47987071995</v>
      </c>
      <c r="CD62" s="1085">
        <v>315214.69157318998</v>
      </c>
      <c r="CE62" s="1085">
        <v>426240.47174548998</v>
      </c>
      <c r="CF62" s="1085">
        <v>390350.35106626002</v>
      </c>
      <c r="CG62" s="1085">
        <v>271141.4286555</v>
      </c>
      <c r="CH62" s="1085">
        <v>385866.03972505999</v>
      </c>
      <c r="CI62" s="1085">
        <v>330792.13213203999</v>
      </c>
      <c r="CJ62" s="1085">
        <v>438525.48882919003</v>
      </c>
      <c r="CK62" s="1085">
        <v>429447.91913593002</v>
      </c>
      <c r="CL62" s="1085">
        <v>322840.54044027004</v>
      </c>
      <c r="CM62" s="1085">
        <v>445042.33189829998</v>
      </c>
      <c r="CN62" s="1085">
        <v>349222.56699471001</v>
      </c>
      <c r="CO62" s="1085">
        <v>536519.56862686004</v>
      </c>
      <c r="CP62" s="1085">
        <v>695464.90359776001</v>
      </c>
      <c r="CQ62" s="1085">
        <v>664905.08719982998</v>
      </c>
      <c r="CR62" s="1085">
        <v>724993.56135165005</v>
      </c>
      <c r="CS62" s="1085">
        <v>657453.77630803001</v>
      </c>
      <c r="CT62" s="1085">
        <v>843943.46665069996</v>
      </c>
      <c r="CU62" s="1085">
        <v>884278.85947073996</v>
      </c>
      <c r="CV62" s="1085">
        <v>931989.37952217006</v>
      </c>
      <c r="CW62" s="1085">
        <v>763630.31973015005</v>
      </c>
      <c r="CX62" s="1085">
        <v>625893.2998561</v>
      </c>
      <c r="CY62" s="1085">
        <v>646796.55210775998</v>
      </c>
      <c r="CZ62" s="1085">
        <v>765869.90032505</v>
      </c>
      <c r="DA62" s="1085">
        <v>695288.98061303003</v>
      </c>
      <c r="DB62" s="1085">
        <v>680502.34691600001</v>
      </c>
      <c r="DC62" s="1085">
        <v>626678.09203344991</v>
      </c>
      <c r="DD62" s="1085">
        <v>816561.50627570995</v>
      </c>
      <c r="DE62" s="1085">
        <v>648034.38328936999</v>
      </c>
      <c r="DF62" s="1085">
        <v>763915.36216090003</v>
      </c>
      <c r="DG62" s="1085">
        <v>749471.47822373</v>
      </c>
      <c r="DH62" s="1085">
        <v>648112.38759251998</v>
      </c>
      <c r="DI62" s="1085">
        <v>560934.65618587995</v>
      </c>
      <c r="DJ62" s="1085">
        <v>609312.13098704</v>
      </c>
      <c r="DK62" s="1085">
        <v>555738.05066801002</v>
      </c>
      <c r="DL62" s="1085">
        <v>486924.93304241996</v>
      </c>
      <c r="DM62" s="1085">
        <v>586062.18200000003</v>
      </c>
      <c r="DN62" s="1085">
        <v>578761.78200000001</v>
      </c>
      <c r="DO62" s="1085">
        <v>540597.93902100006</v>
      </c>
      <c r="DP62" s="1085">
        <v>204604.26699999999</v>
      </c>
      <c r="DQ62" s="1085">
        <v>136559.88200000001</v>
      </c>
      <c r="DR62" s="1085">
        <v>208869.33465567001</v>
      </c>
      <c r="DS62" s="1085">
        <v>185912.05204800001</v>
      </c>
      <c r="DT62" s="1085">
        <v>258435.13194799999</v>
      </c>
      <c r="DU62" s="1085">
        <v>191495.45062014001</v>
      </c>
      <c r="DV62" s="1085">
        <v>178047.759448</v>
      </c>
      <c r="DW62" s="1085">
        <v>141107.259448</v>
      </c>
      <c r="DX62" s="1085">
        <v>142136.99694800001</v>
      </c>
      <c r="DY62" s="1085">
        <v>212047.43760400001</v>
      </c>
      <c r="DZ62" s="1085">
        <v>341546.75082999998</v>
      </c>
      <c r="EA62" s="1085">
        <v>407227.43832999998</v>
      </c>
      <c r="EB62" s="1085">
        <v>337308.41134138999</v>
      </c>
      <c r="EC62" s="1085">
        <v>341719.33015303005</v>
      </c>
      <c r="ED62" s="1085">
        <v>124482.11210015</v>
      </c>
      <c r="EE62" s="1085">
        <v>139105.71299999999</v>
      </c>
      <c r="EF62" s="1085">
        <v>259232.79781399999</v>
      </c>
      <c r="EG62" s="1085">
        <v>168049.92990799999</v>
      </c>
      <c r="EH62" s="1085">
        <v>88307.590498999998</v>
      </c>
      <c r="EI62" s="1085">
        <v>138181.66760399999</v>
      </c>
      <c r="EJ62" s="1085">
        <v>169147.36664200001</v>
      </c>
      <c r="EK62" s="1085">
        <v>393029.69538699999</v>
      </c>
      <c r="EL62" s="1085">
        <v>113039.12513577001</v>
      </c>
      <c r="EM62" s="1085">
        <v>131572.69250032998</v>
      </c>
      <c r="EN62" s="1085">
        <v>182395.06315</v>
      </c>
      <c r="EO62" s="1085">
        <v>108621.076888</v>
      </c>
      <c r="EP62" s="1085">
        <v>164405.1942</v>
      </c>
      <c r="EQ62" s="1085">
        <v>382009.94270000001</v>
      </c>
      <c r="ER62" s="1085">
        <v>73676.865550999995</v>
      </c>
      <c r="ES62" s="1085">
        <v>203708.85780147</v>
      </c>
      <c r="ET62" s="1085">
        <v>348894.32930000004</v>
      </c>
      <c r="EU62" s="1085">
        <v>211861.816188</v>
      </c>
      <c r="EV62" s="1085">
        <v>235635.67835223002</v>
      </c>
      <c r="EW62" s="1085">
        <v>232310.32310303001</v>
      </c>
      <c r="EX62" s="1085">
        <v>256272.16614614002</v>
      </c>
      <c r="EY62" s="1085">
        <v>264265.84896286001</v>
      </c>
      <c r="EZ62" s="1085">
        <v>263460.10063363001</v>
      </c>
      <c r="FA62" s="1085">
        <v>180295.28601400001</v>
      </c>
      <c r="FB62" s="1085">
        <v>184418.106978</v>
      </c>
      <c r="FC62" s="1085">
        <v>243386.34774599</v>
      </c>
      <c r="FD62" s="1085">
        <v>178449.485789</v>
      </c>
    </row>
    <row r="63" spans="1:160" ht="15.75">
      <c r="A63" s="1145" t="s">
        <v>900</v>
      </c>
      <c r="B63" s="1085">
        <v>60042.400000000001</v>
      </c>
      <c r="C63" s="1085">
        <v>61225.7</v>
      </c>
      <c r="D63" s="1085">
        <v>47636.3</v>
      </c>
      <c r="E63" s="1085">
        <v>43924.4</v>
      </c>
      <c r="F63" s="1085">
        <v>38262.699999999997</v>
      </c>
      <c r="G63" s="1085">
        <v>43043.1</v>
      </c>
      <c r="H63" s="1085">
        <v>53381.9</v>
      </c>
      <c r="I63" s="1085">
        <v>40896.400000000001</v>
      </c>
      <c r="J63" s="1085">
        <v>45777.599999999999</v>
      </c>
      <c r="K63" s="1085">
        <v>53845.1</v>
      </c>
      <c r="L63" s="1085">
        <v>53607</v>
      </c>
      <c r="M63" s="1085">
        <v>59716.1</v>
      </c>
      <c r="N63" s="1085">
        <v>57019.6</v>
      </c>
      <c r="O63" s="1085">
        <v>54252.5</v>
      </c>
      <c r="P63" s="1085">
        <v>51147.1</v>
      </c>
      <c r="Q63" s="1085">
        <v>55332.4</v>
      </c>
      <c r="R63" s="1085">
        <v>45861</v>
      </c>
      <c r="S63" s="1085">
        <v>41814.1</v>
      </c>
      <c r="T63" s="1085">
        <v>46678.7</v>
      </c>
      <c r="U63" s="1085">
        <v>52933.599999999999</v>
      </c>
      <c r="V63" s="1085">
        <v>42228.6</v>
      </c>
      <c r="W63" s="1085">
        <v>44404.9</v>
      </c>
      <c r="X63" s="1085">
        <v>13115.2</v>
      </c>
      <c r="Y63" s="1085">
        <v>46442.400000000001</v>
      </c>
      <c r="Z63" s="1085">
        <v>47190.5</v>
      </c>
      <c r="AA63" s="1085">
        <v>55833.3</v>
      </c>
      <c r="AB63" s="1085">
        <v>47393.2</v>
      </c>
      <c r="AC63" s="1085">
        <v>48169.2</v>
      </c>
      <c r="AD63" s="1085">
        <v>53553.5</v>
      </c>
      <c r="AE63" s="1085">
        <v>62279</v>
      </c>
      <c r="AF63" s="1085">
        <v>70991.8</v>
      </c>
      <c r="AG63" s="1085">
        <v>78051.100000000006</v>
      </c>
      <c r="AH63" s="1085">
        <v>67074</v>
      </c>
      <c r="AI63" s="1085">
        <v>79970.8</v>
      </c>
      <c r="AJ63" s="1085">
        <v>71145.7</v>
      </c>
      <c r="AK63" s="1085">
        <v>97366.399999999994</v>
      </c>
      <c r="AL63" s="1085">
        <v>97245</v>
      </c>
      <c r="AM63" s="1085">
        <v>91680.9</v>
      </c>
      <c r="AN63" s="1085">
        <v>116175.7</v>
      </c>
      <c r="AO63" s="1085">
        <v>109754.4</v>
      </c>
      <c r="AP63" s="1085">
        <v>101368.3</v>
      </c>
      <c r="AQ63" s="1085">
        <v>100396.7</v>
      </c>
      <c r="AR63" s="1085">
        <v>89620.5</v>
      </c>
      <c r="AS63" s="1085">
        <v>98087.6</v>
      </c>
      <c r="AT63" s="1085">
        <v>94788.9</v>
      </c>
      <c r="AU63" s="1085">
        <v>109159.9</v>
      </c>
      <c r="AV63" s="1085">
        <v>92355.199999999997</v>
      </c>
      <c r="AW63" s="1085">
        <v>77579.399999999994</v>
      </c>
      <c r="AX63" s="1085">
        <v>77684.800000000003</v>
      </c>
      <c r="AY63" s="1085">
        <v>75987.149000000005</v>
      </c>
      <c r="AZ63" s="1085">
        <v>69352.255000000005</v>
      </c>
      <c r="BA63" s="1085">
        <v>63876.633999999998</v>
      </c>
      <c r="BB63" s="1085">
        <v>107634.09299999999</v>
      </c>
      <c r="BC63" s="1085">
        <v>82919.225999999995</v>
      </c>
      <c r="BD63" s="1085">
        <v>101718.568</v>
      </c>
      <c r="BE63" s="1085">
        <v>114045.48699999999</v>
      </c>
      <c r="BF63" s="1085">
        <v>104303.723</v>
      </c>
      <c r="BG63" s="1085">
        <v>149922.29199999999</v>
      </c>
      <c r="BH63" s="1085">
        <v>132513.58499999999</v>
      </c>
      <c r="BI63" s="1085">
        <v>133499.4399</v>
      </c>
      <c r="BJ63" s="1085">
        <v>136482.36178394</v>
      </c>
      <c r="BK63" s="1085">
        <v>129153.41080264001</v>
      </c>
      <c r="BL63" s="1085">
        <v>128559.67587912</v>
      </c>
      <c r="BM63" s="1085">
        <v>146623.81862535002</v>
      </c>
      <c r="BN63" s="1085">
        <v>193185.81513648</v>
      </c>
      <c r="BO63" s="1085">
        <v>97979.70604633</v>
      </c>
      <c r="BP63" s="1085">
        <v>343854.60457937</v>
      </c>
      <c r="BQ63" s="1085">
        <v>155833.87283805999</v>
      </c>
      <c r="BR63" s="1085">
        <v>88698.418608189997</v>
      </c>
      <c r="BS63" s="1085">
        <v>386402.27390034997</v>
      </c>
      <c r="BT63" s="1085">
        <v>353599.40689915995</v>
      </c>
      <c r="BU63" s="1085">
        <v>134122.27812025999</v>
      </c>
      <c r="BV63" s="1085">
        <v>217468.96791715</v>
      </c>
      <c r="BW63" s="1085">
        <v>142409.51128545002</v>
      </c>
      <c r="BX63" s="1085">
        <v>141997.75549092999</v>
      </c>
      <c r="BY63" s="1085">
        <v>532085.49987869</v>
      </c>
      <c r="BZ63" s="1085">
        <v>281625.83753141999</v>
      </c>
      <c r="CA63" s="1085">
        <v>168947.24338742002</v>
      </c>
      <c r="CB63" s="1085">
        <v>354519.4429503</v>
      </c>
      <c r="CC63" s="1085">
        <v>211312.61875689001</v>
      </c>
      <c r="CD63" s="1085">
        <v>207328.31499726002</v>
      </c>
      <c r="CE63" s="1085">
        <v>248269.32766817001</v>
      </c>
      <c r="CF63" s="1085">
        <v>190665.96320101002</v>
      </c>
      <c r="CG63" s="1085">
        <v>161021.89434559</v>
      </c>
      <c r="CH63" s="1085">
        <v>476958.77283961</v>
      </c>
      <c r="CI63" s="1085">
        <v>228182.51355017003</v>
      </c>
      <c r="CJ63" s="1085">
        <v>300009.26613311999</v>
      </c>
      <c r="CK63" s="1085">
        <v>265344.03667902999</v>
      </c>
      <c r="CL63" s="1085">
        <v>279808.09750413999</v>
      </c>
      <c r="CM63" s="1085">
        <v>199519.68929583998</v>
      </c>
      <c r="CN63" s="1085">
        <v>386003.53312713001</v>
      </c>
      <c r="CO63" s="1085">
        <v>195411.68982538002</v>
      </c>
      <c r="CP63" s="1085">
        <v>157707.60148882002</v>
      </c>
      <c r="CQ63" s="1085">
        <v>182272.59891818999</v>
      </c>
      <c r="CR63" s="1085">
        <v>174817.81332744</v>
      </c>
      <c r="CS63" s="1085">
        <v>171864.30053486998</v>
      </c>
      <c r="CT63" s="1085">
        <v>160644.51220241</v>
      </c>
      <c r="CU63" s="1085">
        <v>106164.9491953</v>
      </c>
      <c r="CV63" s="1085">
        <v>111717.78439724</v>
      </c>
      <c r="CW63" s="1085">
        <v>139649.90917018999</v>
      </c>
      <c r="CX63" s="1085">
        <v>117826.32873121</v>
      </c>
      <c r="CY63" s="1085">
        <v>113025.87736966999</v>
      </c>
      <c r="CZ63" s="1085">
        <v>130497.67378008</v>
      </c>
      <c r="DA63" s="1085">
        <v>110464.85808999001</v>
      </c>
      <c r="DB63" s="1085">
        <v>102546.05099465</v>
      </c>
      <c r="DC63" s="1085">
        <v>82377.005715360006</v>
      </c>
      <c r="DD63" s="1085">
        <v>27987.260519060001</v>
      </c>
      <c r="DE63" s="1085">
        <v>85812.177224690007</v>
      </c>
      <c r="DF63" s="1085">
        <v>117530.10584882001</v>
      </c>
      <c r="DG63" s="1085">
        <v>79203.239175149996</v>
      </c>
      <c r="DH63" s="1085">
        <v>79894.441666829996</v>
      </c>
      <c r="DI63" s="1085">
        <v>142586.00613722001</v>
      </c>
      <c r="DJ63" s="1085">
        <v>164731.67219956001</v>
      </c>
      <c r="DK63" s="1085">
        <v>169005.86369303</v>
      </c>
      <c r="DL63" s="1085">
        <v>172657.25255681001</v>
      </c>
      <c r="DM63" s="1085">
        <v>185999.12369461</v>
      </c>
      <c r="DN63" s="1085">
        <v>209504.21258838</v>
      </c>
      <c r="DO63" s="1085">
        <v>190043.76264823001</v>
      </c>
      <c r="DP63" s="1085">
        <v>197778.91621757002</v>
      </c>
      <c r="DQ63" s="1085">
        <v>124102.11093168</v>
      </c>
      <c r="DR63" s="1085">
        <v>120995.36169824001</v>
      </c>
      <c r="DS63" s="1085">
        <v>187654.94789110997</v>
      </c>
      <c r="DT63" s="1085">
        <v>110691.4208157</v>
      </c>
      <c r="DU63" s="1085">
        <v>62919.851198290002</v>
      </c>
      <c r="DV63" s="1085">
        <v>99762.195008509996</v>
      </c>
      <c r="DW63" s="1085">
        <v>71086.773357009995</v>
      </c>
      <c r="DX63" s="1085">
        <v>80257.847313780003</v>
      </c>
      <c r="DY63" s="1085">
        <v>100963.22695337</v>
      </c>
      <c r="DZ63" s="1085">
        <v>83777.491727510002</v>
      </c>
      <c r="EA63" s="1085">
        <v>77975.552697149993</v>
      </c>
      <c r="EB63" s="1085">
        <v>73862.431311189997</v>
      </c>
      <c r="EC63" s="1085">
        <v>85980.861290999994</v>
      </c>
      <c r="ED63" s="1085">
        <v>72731.495519639997</v>
      </c>
      <c r="EE63" s="1085">
        <v>75681.578906950017</v>
      </c>
      <c r="EF63" s="1085">
        <v>66860.897684030002</v>
      </c>
      <c r="EG63" s="1085">
        <v>78577.043749200006</v>
      </c>
      <c r="EH63" s="1085">
        <v>80919.138989489991</v>
      </c>
      <c r="EI63" s="1085">
        <v>126106.02405678002</v>
      </c>
      <c r="EJ63" s="1085">
        <v>112945.08459480999</v>
      </c>
      <c r="EK63" s="1085">
        <v>137123.35936269999</v>
      </c>
      <c r="EL63" s="1085">
        <v>136556.87469229</v>
      </c>
      <c r="EM63" s="1085">
        <v>104899.20899785998</v>
      </c>
      <c r="EN63" s="1085">
        <v>121674.69111203999</v>
      </c>
      <c r="EO63" s="1085">
        <v>102670.434586</v>
      </c>
      <c r="EP63" s="1085">
        <v>86468.977683969992</v>
      </c>
      <c r="EQ63" s="1085">
        <v>-1509.1449283199986</v>
      </c>
      <c r="ER63" s="1085">
        <v>88486.474235820002</v>
      </c>
      <c r="ES63" s="1085">
        <v>88512.945313039992</v>
      </c>
      <c r="ET63" s="1085">
        <v>97168.160106009993</v>
      </c>
      <c r="EU63" s="1085">
        <v>77934.408821730001</v>
      </c>
      <c r="EV63" s="1085">
        <v>80616.54941060998</v>
      </c>
      <c r="EW63" s="1085">
        <v>90873.08412342002</v>
      </c>
      <c r="EX63" s="1085">
        <v>67340.975204969989</v>
      </c>
      <c r="EY63" s="1085">
        <v>71987.553776440007</v>
      </c>
      <c r="EZ63" s="1085">
        <v>78614.443132</v>
      </c>
      <c r="FA63" s="1085">
        <v>66933.538838280016</v>
      </c>
      <c r="FB63" s="1085">
        <v>72215.540233380016</v>
      </c>
      <c r="FC63" s="1085">
        <v>74670.521450019995</v>
      </c>
      <c r="FD63" s="1085">
        <v>60651.136400879994</v>
      </c>
    </row>
    <row r="64" spans="1:160" ht="15.75">
      <c r="A64" s="1145" t="s">
        <v>901</v>
      </c>
      <c r="B64" s="1085">
        <v>419.9</v>
      </c>
      <c r="C64" s="1085">
        <v>265.89999999999998</v>
      </c>
      <c r="D64" s="1085">
        <v>527</v>
      </c>
      <c r="E64" s="1085">
        <v>399.9</v>
      </c>
      <c r="F64" s="1085">
        <v>678.7</v>
      </c>
      <c r="G64" s="1085">
        <v>521</v>
      </c>
      <c r="H64" s="1085">
        <v>1008</v>
      </c>
      <c r="I64" s="1085">
        <v>893.8</v>
      </c>
      <c r="J64" s="1085">
        <v>738.3</v>
      </c>
      <c r="K64" s="1085">
        <v>6040.1</v>
      </c>
      <c r="L64" s="1085">
        <v>1002.1</v>
      </c>
      <c r="M64" s="1085">
        <v>1086.5</v>
      </c>
      <c r="N64" s="1085">
        <v>847.1</v>
      </c>
      <c r="O64" s="1085">
        <v>858</v>
      </c>
      <c r="P64" s="1085">
        <v>817.8</v>
      </c>
      <c r="Q64" s="1085">
        <v>929</v>
      </c>
      <c r="R64" s="1085">
        <v>527.1</v>
      </c>
      <c r="S64" s="1085">
        <v>814.1</v>
      </c>
      <c r="T64" s="1085">
        <v>448.3</v>
      </c>
      <c r="U64" s="1085">
        <v>922.9</v>
      </c>
      <c r="V64" s="1085">
        <v>455.1</v>
      </c>
      <c r="W64" s="1085">
        <v>1187.8</v>
      </c>
      <c r="X64" s="1085">
        <v>348.7</v>
      </c>
      <c r="Y64" s="1085">
        <v>452.2</v>
      </c>
      <c r="Z64" s="1085">
        <v>817.6</v>
      </c>
      <c r="AA64" s="1085">
        <v>325</v>
      </c>
      <c r="AB64" s="1085">
        <v>394.5</v>
      </c>
      <c r="AC64" s="1085">
        <v>368.8</v>
      </c>
      <c r="AD64" s="1085">
        <v>845</v>
      </c>
      <c r="AE64" s="1085">
        <v>1803</v>
      </c>
      <c r="AF64" s="1085">
        <v>3209.9</v>
      </c>
      <c r="AG64" s="1085">
        <v>2124.6999999999998</v>
      </c>
      <c r="AH64" s="1085">
        <v>1647.4</v>
      </c>
      <c r="AI64" s="1085">
        <v>1235.8</v>
      </c>
      <c r="AJ64" s="1085">
        <v>2190.6</v>
      </c>
      <c r="AK64" s="1085">
        <v>2253.5</v>
      </c>
      <c r="AL64" s="1085">
        <v>278.3</v>
      </c>
      <c r="AM64" s="1085">
        <v>1769.8</v>
      </c>
      <c r="AN64" s="1085">
        <v>971.6</v>
      </c>
      <c r="AO64" s="1085">
        <v>237.4</v>
      </c>
      <c r="AP64" s="1085">
        <v>240.7</v>
      </c>
      <c r="AQ64" s="1085">
        <v>1136</v>
      </c>
      <c r="AR64" s="1085">
        <v>89.3</v>
      </c>
      <c r="AS64" s="1085">
        <v>1654.2</v>
      </c>
      <c r="AT64" s="1085">
        <v>630.4</v>
      </c>
      <c r="AU64" s="1085">
        <v>70.900000000000006</v>
      </c>
      <c r="AV64" s="1085">
        <v>363.4</v>
      </c>
      <c r="AW64" s="1085">
        <v>459.3</v>
      </c>
      <c r="AX64" s="1085">
        <v>250.96</v>
      </c>
      <c r="AY64" s="1085">
        <v>553.50699999999995</v>
      </c>
      <c r="AZ64" s="1085">
        <v>414.149</v>
      </c>
      <c r="BA64" s="1085">
        <v>484.26299999999998</v>
      </c>
      <c r="BB64" s="1085">
        <v>391.779</v>
      </c>
      <c r="BC64" s="1085">
        <v>265.04000000000002</v>
      </c>
      <c r="BD64" s="1085">
        <v>2854.127</v>
      </c>
      <c r="BE64" s="1085">
        <v>63400.434000000001</v>
      </c>
      <c r="BF64" s="1085">
        <v>3480.413</v>
      </c>
      <c r="BG64" s="1085">
        <v>3479.4050000000002</v>
      </c>
      <c r="BH64" s="1085">
        <v>248.26</v>
      </c>
      <c r="BI64" s="1085">
        <v>248.249</v>
      </c>
      <c r="BJ64" s="1085">
        <v>3.2609016299999998</v>
      </c>
      <c r="BK64" s="1085">
        <v>3.2609016299999998</v>
      </c>
      <c r="BL64" s="1085">
        <v>3.2609016299999998</v>
      </c>
      <c r="BM64" s="1085">
        <v>3.2609016299999998</v>
      </c>
      <c r="BN64" s="1085">
        <v>3.2609016299999998</v>
      </c>
      <c r="BO64" s="1085">
        <v>3.2609016299999998</v>
      </c>
      <c r="BP64" s="1085">
        <v>3.2609016299999998</v>
      </c>
      <c r="BQ64" s="1085">
        <v>2.7648590000000001E-2</v>
      </c>
      <c r="BR64" s="1085">
        <v>2.8143910000000001E-2</v>
      </c>
      <c r="BS64" s="1085">
        <v>2.8678459999999999E-2</v>
      </c>
      <c r="BT64" s="1085">
        <v>5.1840702900000002</v>
      </c>
      <c r="BU64" s="1085">
        <v>2.790983E-2</v>
      </c>
      <c r="BV64" s="1085">
        <v>2.8451029999999999E-2</v>
      </c>
      <c r="BW64" s="1085">
        <v>2.7435910000000001E-2</v>
      </c>
      <c r="BX64" s="1085">
        <v>2.9002839999999998E-2</v>
      </c>
      <c r="BY64" s="1085">
        <v>2.9002839999999998E-2</v>
      </c>
      <c r="BZ64" s="1085">
        <v>3.0105740000000002E-2</v>
      </c>
      <c r="CA64" s="1085">
        <v>3.0675099999999997E-2</v>
      </c>
      <c r="CB64" s="1085">
        <v>3.0675099999999997E-2</v>
      </c>
      <c r="CC64" s="1085">
        <v>3.4673820000000001E-2</v>
      </c>
      <c r="CD64" s="1085">
        <v>5.1900510000000004E-2</v>
      </c>
      <c r="CE64" s="1085">
        <v>3.6882330000000005E-2</v>
      </c>
      <c r="CF64" s="1085">
        <v>3.8766589999999997E-2</v>
      </c>
      <c r="CG64" s="1085">
        <v>5.5175550000000004E-2</v>
      </c>
      <c r="CH64" s="1085">
        <v>4.123988E-2</v>
      </c>
      <c r="CI64" s="1085">
        <v>5.4168980000000005E-2</v>
      </c>
      <c r="CJ64" s="1085">
        <v>5.1240050000000002E-2</v>
      </c>
      <c r="CK64" s="1085">
        <v>4.2573690000000004E-2</v>
      </c>
      <c r="CL64" s="1085">
        <v>5.3274429999999998E-2</v>
      </c>
      <c r="CM64" s="1085">
        <v>5.3274429999999998E-2</v>
      </c>
      <c r="CN64" s="1085">
        <v>5.3274429999999998E-2</v>
      </c>
      <c r="CO64" s="1085">
        <v>6.2816040000000004E-2</v>
      </c>
      <c r="CP64" s="1085">
        <v>6.2816040000000004E-2</v>
      </c>
      <c r="CQ64" s="1085">
        <v>6.4281619999999998E-2</v>
      </c>
      <c r="CR64" s="1085">
        <v>6.5944329999999995E-2</v>
      </c>
      <c r="CS64" s="1085">
        <v>6.7283160000000009E-2</v>
      </c>
      <c r="CT64" s="1085">
        <v>5.2147150000000003E-2</v>
      </c>
      <c r="CU64" s="1085">
        <v>5.7485559999999998E-2</v>
      </c>
      <c r="CV64" s="1085">
        <v>5.8597959999999998E-2</v>
      </c>
      <c r="CW64" s="1085">
        <v>5.9854190000000002E-2</v>
      </c>
      <c r="CX64" s="1085">
        <v>6.1338160000000003E-2</v>
      </c>
      <c r="CY64" s="1085">
        <v>6.2710349999999998E-2</v>
      </c>
      <c r="CZ64" s="1085">
        <v>6.4068130000000001E-2</v>
      </c>
      <c r="DA64" s="1085">
        <v>6.5503030000000004E-2</v>
      </c>
      <c r="DB64" s="1085">
        <v>6.6970299999999996E-2</v>
      </c>
      <c r="DC64" s="1085">
        <v>6.8422589999999991E-2</v>
      </c>
      <c r="DD64" s="1085">
        <v>9.9977969999999999E-2</v>
      </c>
      <c r="DE64" s="1085">
        <v>0.10209732000000001</v>
      </c>
      <c r="DF64" s="1085">
        <v>7.3134350000000001E-2</v>
      </c>
      <c r="DG64" s="1085">
        <v>7.4798219999999999E-2</v>
      </c>
      <c r="DH64" s="1085">
        <v>7.6335710000000001E-2</v>
      </c>
      <c r="DI64" s="1085">
        <v>8.51383E-2</v>
      </c>
      <c r="DJ64" s="1085">
        <v>6.7038970000000003E-2</v>
      </c>
      <c r="DK64" s="1085">
        <v>6.8559690000000006E-2</v>
      </c>
      <c r="DL64" s="1085">
        <v>6.9987889999999997E-2</v>
      </c>
      <c r="DM64" s="1085">
        <v>6.9987889999999997E-2</v>
      </c>
      <c r="DN64" s="1085">
        <v>7.3034769999999999E-2</v>
      </c>
      <c r="DO64" s="1085">
        <v>7.4535690000000002E-2</v>
      </c>
      <c r="DP64" s="1085">
        <v>7.5689359999999997E-2</v>
      </c>
      <c r="DQ64" s="1085">
        <v>7.7454670000000003E-2</v>
      </c>
      <c r="DR64" s="1085">
        <v>7.9321589999999997E-2</v>
      </c>
      <c r="DS64" s="1085">
        <v>8.0370220000000006E-2</v>
      </c>
      <c r="DT64" s="1085">
        <v>8.3063740000000011E-2</v>
      </c>
      <c r="DU64" s="1085">
        <v>8.5063949999999999E-2</v>
      </c>
      <c r="DV64" s="1085">
        <v>8.7045270000000008E-2</v>
      </c>
      <c r="DW64" s="1085">
        <v>8.914314999999999E-2</v>
      </c>
      <c r="DX64" s="1085">
        <v>9.1221490000000002E-2</v>
      </c>
      <c r="DY64" s="1085">
        <v>9.3449160000000003E-2</v>
      </c>
      <c r="DZ64" s="1085">
        <v>9.5759250000000004E-2</v>
      </c>
      <c r="EA64" s="1085">
        <v>9.8099789999999992E-2</v>
      </c>
      <c r="EB64" s="1085">
        <v>0.10057735000000001</v>
      </c>
      <c r="EC64" s="1085">
        <v>9.8099789999999992E-2</v>
      </c>
      <c r="ED64" s="1085">
        <v>9.8099789999999992E-2</v>
      </c>
      <c r="EE64" s="1085">
        <v>9.8099789999999992E-2</v>
      </c>
      <c r="EF64" s="1085">
        <v>9.8099789999999992E-2</v>
      </c>
      <c r="EG64" s="1085">
        <v>9.8099789999999992E-2</v>
      </c>
      <c r="EH64" s="1085">
        <v>0.11636739</v>
      </c>
      <c r="EI64" s="1085">
        <v>0.11636739</v>
      </c>
      <c r="EJ64" s="1085">
        <v>0.11636739</v>
      </c>
      <c r="EK64" s="1085">
        <v>0.11636739</v>
      </c>
      <c r="EL64" s="1085">
        <v>0.13008090999999999</v>
      </c>
      <c r="EM64" s="1085">
        <v>0.13381947</v>
      </c>
      <c r="EN64" s="1085">
        <v>0.13779392999999998</v>
      </c>
      <c r="EO64" s="1085">
        <v>0.14175448000000002</v>
      </c>
      <c r="EP64" s="1085">
        <v>0.14596464000000001</v>
      </c>
      <c r="EQ64" s="1085">
        <v>0.15029979000000002</v>
      </c>
      <c r="ER64" s="1085">
        <v>0.154332</v>
      </c>
      <c r="ES64" s="1085">
        <v>0.14634857000000001</v>
      </c>
      <c r="ET64" s="1085">
        <v>0.15029979000000002</v>
      </c>
      <c r="EU64" s="1085">
        <v>0.15029979000000002</v>
      </c>
      <c r="EV64" s="1085">
        <v>0.14634857000000001</v>
      </c>
      <c r="EW64" s="1085">
        <v>0.14574719</v>
      </c>
      <c r="EX64" s="1085">
        <v>0.10987276</v>
      </c>
      <c r="EY64" s="1085">
        <v>0.15029979000000002</v>
      </c>
      <c r="EZ64" s="1085">
        <v>0.15029979000000002</v>
      </c>
      <c r="FA64" s="1085">
        <v>0.15029979000000002</v>
      </c>
      <c r="FB64" s="1085">
        <v>0.12330136</v>
      </c>
      <c r="FC64" s="1085">
        <v>11470.431051330001</v>
      </c>
      <c r="FD64" s="1085">
        <v>0.12330136</v>
      </c>
    </row>
    <row r="65" spans="1:160" ht="15.75">
      <c r="A65" s="1145" t="s">
        <v>924</v>
      </c>
      <c r="B65" s="1085">
        <v>36169.4</v>
      </c>
      <c r="C65" s="1085">
        <v>42651.8</v>
      </c>
      <c r="D65" s="1085">
        <v>27852.400000000001</v>
      </c>
      <c r="E65" s="1085">
        <v>30148.9</v>
      </c>
      <c r="F65" s="1085">
        <v>17480.599999999999</v>
      </c>
      <c r="G65" s="1085">
        <v>26830.9</v>
      </c>
      <c r="H65" s="1085">
        <v>23456.2</v>
      </c>
      <c r="I65" s="1085">
        <v>23426.3</v>
      </c>
      <c r="J65" s="1085">
        <v>18934.599999999999</v>
      </c>
      <c r="K65" s="1085">
        <v>10456.299999999999</v>
      </c>
      <c r="L65" s="1085">
        <v>13434.9</v>
      </c>
      <c r="M65" s="1085">
        <v>24145.200000000001</v>
      </c>
      <c r="N65" s="1085">
        <v>39145.199999999997</v>
      </c>
      <c r="O65" s="1085">
        <v>39145.199999999997</v>
      </c>
      <c r="P65" s="1085">
        <v>42769.1</v>
      </c>
      <c r="Q65" s="1085">
        <v>43012.4</v>
      </c>
      <c r="R65" s="1085">
        <v>39145.199999999997</v>
      </c>
      <c r="S65" s="1085">
        <v>38131.9</v>
      </c>
      <c r="T65" s="1085">
        <v>39422.1</v>
      </c>
      <c r="U65" s="1085">
        <v>38415.599999999999</v>
      </c>
      <c r="V65" s="1085">
        <v>45165.9</v>
      </c>
      <c r="W65" s="1085">
        <v>42102.3</v>
      </c>
      <c r="X65" s="1085">
        <v>50916.5</v>
      </c>
      <c r="Y65" s="1085">
        <v>30105.3</v>
      </c>
      <c r="Z65" s="1085">
        <v>71234.8</v>
      </c>
      <c r="AA65" s="1085">
        <v>74326.5</v>
      </c>
      <c r="AB65" s="1085">
        <v>110325.1</v>
      </c>
      <c r="AC65" s="1085">
        <v>108659.4</v>
      </c>
      <c r="AD65" s="1085">
        <v>104236.4</v>
      </c>
      <c r="AE65" s="1085">
        <v>97523.1</v>
      </c>
      <c r="AF65" s="1085">
        <v>108523.6</v>
      </c>
      <c r="AG65" s="1085">
        <v>86564.9</v>
      </c>
      <c r="AH65" s="1085">
        <v>95256.3</v>
      </c>
      <c r="AI65" s="1085">
        <v>95123.6</v>
      </c>
      <c r="AJ65" s="1085">
        <v>102369.8</v>
      </c>
      <c r="AK65" s="1085">
        <v>107401.3</v>
      </c>
      <c r="AL65" s="1085">
        <v>114988.3</v>
      </c>
      <c r="AM65" s="1085">
        <v>108069.8</v>
      </c>
      <c r="AN65" s="1085">
        <v>87958.1</v>
      </c>
      <c r="AO65" s="1085">
        <v>91865.3</v>
      </c>
      <c r="AP65" s="1085">
        <v>107875.1</v>
      </c>
      <c r="AQ65" s="1085">
        <v>100256.6</v>
      </c>
      <c r="AR65" s="1085">
        <v>106524.3</v>
      </c>
      <c r="AS65" s="1085">
        <v>118369.2</v>
      </c>
      <c r="AT65" s="1085">
        <v>132524</v>
      </c>
      <c r="AU65" s="1085">
        <v>129162.6</v>
      </c>
      <c r="AV65" s="1085">
        <v>131431.29999999999</v>
      </c>
      <c r="AW65" s="1085">
        <v>134059.9</v>
      </c>
      <c r="AX65" s="1085">
        <v>57953.8</v>
      </c>
      <c r="AY65" s="1085">
        <v>0</v>
      </c>
      <c r="AZ65" s="1085">
        <v>0</v>
      </c>
      <c r="BA65" s="1085">
        <v>0</v>
      </c>
      <c r="BB65" s="1085">
        <v>0</v>
      </c>
      <c r="BC65" s="1085">
        <v>0</v>
      </c>
      <c r="BD65" s="1085">
        <v>169004.5</v>
      </c>
      <c r="BE65" s="1085">
        <v>169132.1</v>
      </c>
      <c r="BF65" s="1085">
        <v>170879.8</v>
      </c>
      <c r="BG65" s="1085">
        <v>155846.20000000001</v>
      </c>
      <c r="BH65" s="1085">
        <v>144853.1</v>
      </c>
      <c r="BI65" s="1085">
        <v>158461.20000000001</v>
      </c>
      <c r="BJ65" s="1085">
        <v>14435.429573950001</v>
      </c>
      <c r="BK65" s="1085">
        <v>9852.0477558900002</v>
      </c>
      <c r="BL65" s="1085">
        <v>2689.4903108600001</v>
      </c>
      <c r="BM65" s="1085">
        <v>28508.903879639998</v>
      </c>
      <c r="BN65" s="1085">
        <v>25906.802211779999</v>
      </c>
      <c r="BO65" s="1085">
        <v>143629.87159537</v>
      </c>
      <c r="BP65" s="1085">
        <v>172884.34314704</v>
      </c>
      <c r="BQ65" s="1085">
        <v>228517.50399999999</v>
      </c>
      <c r="BR65" s="1085">
        <v>230606.94200000001</v>
      </c>
      <c r="BS65" s="1085">
        <v>108330.417</v>
      </c>
      <c r="BT65" s="1085">
        <v>76415.308999999994</v>
      </c>
      <c r="BU65" s="1085">
        <v>91954.593999999997</v>
      </c>
      <c r="BV65" s="1085">
        <v>161686.35800000001</v>
      </c>
      <c r="BW65" s="1085">
        <v>182545.67</v>
      </c>
      <c r="BX65" s="1085">
        <v>140438.79999999999</v>
      </c>
      <c r="BY65" s="1085">
        <v>138649</v>
      </c>
      <c r="BZ65" s="1085">
        <v>84792.9</v>
      </c>
      <c r="CA65" s="1085">
        <v>145548.00439737001</v>
      </c>
      <c r="CB65" s="1085">
        <v>226803.59735489002</v>
      </c>
      <c r="CC65" s="1085">
        <v>186663.16981079002</v>
      </c>
      <c r="CD65" s="1085">
        <v>210104.17065882002</v>
      </c>
      <c r="CE65" s="1085">
        <v>199413.36413560002</v>
      </c>
      <c r="CF65" s="1085">
        <v>235344.91636348999</v>
      </c>
      <c r="CG65" s="1085">
        <v>272628.90014141001</v>
      </c>
      <c r="CH65" s="1085">
        <v>284527.56679916999</v>
      </c>
      <c r="CI65" s="1085">
        <v>240722.90167423</v>
      </c>
      <c r="CJ65" s="1085">
        <v>196230.64268720002</v>
      </c>
      <c r="CK65" s="1085">
        <v>149044.28357707002</v>
      </c>
      <c r="CL65" s="1085">
        <v>160497.88893189002</v>
      </c>
      <c r="CM65" s="1085">
        <v>142850.82073954999</v>
      </c>
      <c r="CN65" s="1085">
        <v>268059.80178161</v>
      </c>
      <c r="CO65" s="1085">
        <v>134636.83102399</v>
      </c>
      <c r="CP65" s="1085">
        <v>111228.68999736999</v>
      </c>
      <c r="CQ65" s="1085">
        <v>117143.40884080001</v>
      </c>
      <c r="CR65" s="1085">
        <v>102250.18825894</v>
      </c>
      <c r="CS65" s="1085">
        <v>138241.19653362001</v>
      </c>
      <c r="CT65" s="1085">
        <v>73069.656333859995</v>
      </c>
      <c r="CU65" s="1085">
        <v>83831.163373570002</v>
      </c>
      <c r="CV65" s="1085">
        <v>93021.353955899991</v>
      </c>
      <c r="CW65" s="1085">
        <v>56925.011209249999</v>
      </c>
      <c r="CX65" s="1085">
        <v>66963.321347660007</v>
      </c>
      <c r="CY65" s="1085">
        <v>55857.357992339996</v>
      </c>
      <c r="CZ65" s="1085">
        <v>61098.83244333</v>
      </c>
      <c r="DA65" s="1085">
        <v>77995.457691720003</v>
      </c>
      <c r="DB65" s="1085">
        <v>56404.446427330004</v>
      </c>
      <c r="DC65" s="1085">
        <v>44786.536523019997</v>
      </c>
      <c r="DD65" s="1085">
        <v>66242.547335800002</v>
      </c>
      <c r="DE65" s="1085">
        <v>64510.199491150001</v>
      </c>
      <c r="DF65" s="1085">
        <v>75567.924570770003</v>
      </c>
      <c r="DG65" s="1085">
        <v>145313.25536426</v>
      </c>
      <c r="DH65" s="1085">
        <v>140113.26730916</v>
      </c>
      <c r="DI65" s="1085">
        <v>99001.190609740006</v>
      </c>
      <c r="DJ65" s="1085">
        <v>98165.01457852</v>
      </c>
      <c r="DK65" s="1085">
        <v>101373.35336924001</v>
      </c>
      <c r="DL65" s="1085">
        <v>174590.15651852</v>
      </c>
      <c r="DM65" s="1085">
        <v>171631.27327917001</v>
      </c>
      <c r="DN65" s="1085">
        <v>163766.66950993999</v>
      </c>
      <c r="DO65" s="1085">
        <v>184143.47432310999</v>
      </c>
      <c r="DP65" s="1085">
        <v>169510.92407747</v>
      </c>
      <c r="DQ65" s="1085">
        <v>173249.84398283999</v>
      </c>
      <c r="DR65" s="1085">
        <v>97553.352762399998</v>
      </c>
      <c r="DS65" s="1085">
        <v>75153.220309259996</v>
      </c>
      <c r="DT65" s="1085">
        <v>74492.355190699993</v>
      </c>
      <c r="DU65" s="1085">
        <v>79123.779934110004</v>
      </c>
      <c r="DV65" s="1085">
        <v>116252.78380849</v>
      </c>
      <c r="DW65" s="1085">
        <v>121246.35440921001</v>
      </c>
      <c r="DX65" s="1085">
        <v>121005.06979029</v>
      </c>
      <c r="DY65" s="1085">
        <v>121504.93086883999</v>
      </c>
      <c r="DZ65" s="1085">
        <v>122540.18299569</v>
      </c>
      <c r="EA65" s="1085">
        <v>123660.68648017</v>
      </c>
      <c r="EB65" s="1085">
        <v>119568.94002257001</v>
      </c>
      <c r="EC65" s="1085">
        <v>134669.85059441999</v>
      </c>
      <c r="ED65" s="1085">
        <v>142912.12904023999</v>
      </c>
      <c r="EE65" s="1085">
        <v>137771.50895818</v>
      </c>
      <c r="EF65" s="1085">
        <v>152585.17134463001</v>
      </c>
      <c r="EG65" s="1085">
        <v>162921.45101766</v>
      </c>
      <c r="EH65" s="1085">
        <v>115059.96275747</v>
      </c>
      <c r="EI65" s="1085">
        <v>70487.899399100002</v>
      </c>
      <c r="EJ65" s="1085">
        <v>66559.878433220001</v>
      </c>
      <c r="EK65" s="1085">
        <v>72300.914433309998</v>
      </c>
      <c r="EL65" s="1085">
        <v>72006.352004320011</v>
      </c>
      <c r="EM65" s="1085">
        <v>70006.75347458999</v>
      </c>
      <c r="EN65" s="1085">
        <v>71999.854936029995</v>
      </c>
      <c r="EO65" s="1085">
        <v>81175.24042201</v>
      </c>
      <c r="EP65" s="1085">
        <v>75026.112996479991</v>
      </c>
      <c r="EQ65" s="1085">
        <v>72868.311371000003</v>
      </c>
      <c r="ER65" s="1085">
        <v>49342.014917469998</v>
      </c>
      <c r="ES65" s="1085">
        <v>88320.229809729994</v>
      </c>
      <c r="ET65" s="1085">
        <v>80411.45837814</v>
      </c>
      <c r="EU65" s="1085">
        <v>79361.066939030003</v>
      </c>
      <c r="EV65" s="1085">
        <v>80414.569961550005</v>
      </c>
      <c r="EW65" s="1085">
        <v>80460.082131980002</v>
      </c>
      <c r="EX65" s="1085">
        <v>81303.540071919997</v>
      </c>
      <c r="EY65" s="1085">
        <v>70753.790182190001</v>
      </c>
      <c r="EZ65" s="1085">
        <v>70932.665557829998</v>
      </c>
      <c r="FA65" s="1085">
        <v>69140.353932979997</v>
      </c>
      <c r="FB65" s="1085">
        <v>69247.322523859999</v>
      </c>
      <c r="FC65" s="1085">
        <v>56382.294873790001</v>
      </c>
      <c r="FD65" s="1085">
        <v>58175.607791610004</v>
      </c>
    </row>
    <row r="66" spans="1:160" ht="15.75">
      <c r="A66" s="1145" t="s">
        <v>903</v>
      </c>
      <c r="B66" s="1085"/>
      <c r="C66" s="1085"/>
      <c r="D66" s="1085"/>
      <c r="E66" s="1085"/>
      <c r="F66" s="1085"/>
      <c r="G66" s="1085">
        <v>0</v>
      </c>
      <c r="H66" s="1085"/>
      <c r="I66" s="1085">
        <v>0</v>
      </c>
      <c r="J66" s="1085">
        <v>0</v>
      </c>
      <c r="K66" s="1085">
        <v>0</v>
      </c>
      <c r="L66" s="1085">
        <v>0</v>
      </c>
      <c r="M66" s="1085">
        <v>0</v>
      </c>
      <c r="N66" s="1085">
        <v>0</v>
      </c>
      <c r="O66" s="1085">
        <v>0</v>
      </c>
      <c r="P66" s="1085">
        <v>0</v>
      </c>
      <c r="Q66" s="1085">
        <v>0</v>
      </c>
      <c r="R66" s="1085">
        <v>0</v>
      </c>
      <c r="S66" s="1085">
        <v>0</v>
      </c>
      <c r="T66" s="1085">
        <v>0</v>
      </c>
      <c r="U66" s="1085">
        <v>0</v>
      </c>
      <c r="V66" s="1085">
        <v>0</v>
      </c>
      <c r="W66" s="1085">
        <v>0</v>
      </c>
      <c r="X66" s="1085">
        <v>0</v>
      </c>
      <c r="Y66" s="1085">
        <v>0</v>
      </c>
      <c r="Z66" s="1085">
        <v>0</v>
      </c>
      <c r="AA66" s="1085">
        <v>0</v>
      </c>
      <c r="AB66" s="1085">
        <v>0</v>
      </c>
      <c r="AC66" s="1085">
        <v>0</v>
      </c>
      <c r="AD66" s="1085">
        <v>0</v>
      </c>
      <c r="AE66" s="1085">
        <v>0</v>
      </c>
      <c r="AF66" s="1085">
        <v>0</v>
      </c>
      <c r="AG66" s="1085">
        <v>0</v>
      </c>
      <c r="AH66" s="1085">
        <v>0</v>
      </c>
      <c r="AI66" s="1085">
        <v>0</v>
      </c>
      <c r="AJ66" s="1085">
        <v>0</v>
      </c>
      <c r="AK66" s="1085">
        <v>0</v>
      </c>
      <c r="AL66" s="1085">
        <v>0</v>
      </c>
      <c r="AM66" s="1085">
        <v>0</v>
      </c>
      <c r="AN66" s="1085">
        <v>0</v>
      </c>
      <c r="AO66" s="1085">
        <v>0</v>
      </c>
      <c r="AP66" s="1085">
        <v>0</v>
      </c>
      <c r="AQ66" s="1085">
        <v>0</v>
      </c>
      <c r="AR66" s="1085">
        <v>0</v>
      </c>
      <c r="AS66" s="1085">
        <v>0</v>
      </c>
      <c r="AT66" s="1085">
        <v>0</v>
      </c>
      <c r="AU66" s="1085">
        <v>0</v>
      </c>
      <c r="AV66" s="1085">
        <v>0</v>
      </c>
      <c r="AW66" s="1085">
        <v>0</v>
      </c>
      <c r="AX66" s="1085">
        <v>0</v>
      </c>
      <c r="AY66" s="1085"/>
      <c r="AZ66" s="1085"/>
      <c r="BA66" s="1085"/>
      <c r="BB66" s="1085"/>
      <c r="BC66" s="1085"/>
      <c r="BD66" s="1085"/>
      <c r="BE66" s="1085"/>
      <c r="BF66" s="1085"/>
      <c r="BG66" s="1085"/>
      <c r="BH66" s="1085"/>
      <c r="BI66" s="1085"/>
      <c r="BJ66" s="1085"/>
      <c r="BK66" s="1085"/>
      <c r="BL66" s="1085"/>
      <c r="BM66" s="1085"/>
      <c r="BN66" s="1085"/>
      <c r="BO66" s="1085"/>
      <c r="BP66" s="1085"/>
      <c r="BQ66" s="1085"/>
      <c r="BR66" s="1085"/>
      <c r="BS66" s="1085"/>
      <c r="BT66" s="1085"/>
      <c r="BU66" s="1085"/>
      <c r="BV66" s="1085"/>
      <c r="BW66" s="1085">
        <v>0</v>
      </c>
      <c r="BX66" s="1085">
        <v>0</v>
      </c>
      <c r="BY66" s="1085">
        <v>0</v>
      </c>
      <c r="BZ66" s="1085">
        <v>0</v>
      </c>
      <c r="CA66" s="1085">
        <v>0</v>
      </c>
      <c r="CB66" s="1085">
        <v>0</v>
      </c>
      <c r="CC66" s="1085">
        <v>0</v>
      </c>
      <c r="CD66" s="1085">
        <v>0</v>
      </c>
      <c r="CE66" s="1085">
        <v>0</v>
      </c>
      <c r="CF66" s="1085">
        <v>0</v>
      </c>
      <c r="CG66" s="1085">
        <v>0</v>
      </c>
      <c r="CH66" s="1085">
        <v>0</v>
      </c>
      <c r="CI66" s="1085">
        <v>0</v>
      </c>
      <c r="CJ66" s="1085">
        <v>0</v>
      </c>
      <c r="CK66" s="1085">
        <v>0</v>
      </c>
      <c r="CL66" s="1085">
        <v>0</v>
      </c>
      <c r="CM66" s="1085">
        <v>0</v>
      </c>
      <c r="CN66" s="1085">
        <v>0</v>
      </c>
      <c r="CO66" s="1085">
        <v>0</v>
      </c>
      <c r="CP66" s="1085">
        <v>0</v>
      </c>
      <c r="CQ66" s="1085">
        <v>0</v>
      </c>
      <c r="CR66" s="1085">
        <v>0</v>
      </c>
      <c r="CS66" s="1085">
        <v>0</v>
      </c>
      <c r="CT66" s="1085">
        <v>0</v>
      </c>
      <c r="CU66" s="1085">
        <v>0</v>
      </c>
      <c r="CV66" s="1085">
        <v>0</v>
      </c>
      <c r="CW66" s="1085">
        <v>0</v>
      </c>
      <c r="CX66" s="1085">
        <v>0</v>
      </c>
      <c r="CY66" s="1085">
        <v>0</v>
      </c>
      <c r="CZ66" s="1085">
        <v>0</v>
      </c>
      <c r="DA66" s="1085">
        <v>0</v>
      </c>
      <c r="DB66" s="1085">
        <v>0</v>
      </c>
      <c r="DC66" s="1085">
        <v>0</v>
      </c>
      <c r="DD66" s="1085">
        <v>0</v>
      </c>
      <c r="DE66" s="1085">
        <v>0</v>
      </c>
      <c r="DF66" s="1085">
        <v>0</v>
      </c>
      <c r="DG66" s="1085">
        <v>0</v>
      </c>
      <c r="DH66" s="1085">
        <v>0</v>
      </c>
      <c r="DI66" s="1085">
        <v>0</v>
      </c>
      <c r="DJ66" s="1085">
        <v>0</v>
      </c>
      <c r="DK66" s="1085">
        <v>0</v>
      </c>
      <c r="DL66" s="1085">
        <v>0</v>
      </c>
      <c r="DM66" s="1085">
        <v>0</v>
      </c>
      <c r="DN66" s="1085">
        <v>0</v>
      </c>
      <c r="DO66" s="1085">
        <v>0</v>
      </c>
      <c r="DP66" s="1085">
        <v>0</v>
      </c>
      <c r="DQ66" s="1085">
        <v>0</v>
      </c>
      <c r="DR66" s="1085">
        <v>0</v>
      </c>
      <c r="DS66" s="1085">
        <v>0</v>
      </c>
      <c r="DT66" s="1085">
        <v>0</v>
      </c>
      <c r="DU66" s="1085">
        <v>0</v>
      </c>
      <c r="DV66" s="1085">
        <v>0</v>
      </c>
      <c r="DW66" s="1085">
        <v>0</v>
      </c>
      <c r="DX66" s="1085">
        <v>0</v>
      </c>
      <c r="DY66" s="1085">
        <v>0</v>
      </c>
      <c r="DZ66" s="1085">
        <v>0</v>
      </c>
      <c r="EA66" s="1085">
        <v>0</v>
      </c>
      <c r="EB66" s="1085">
        <v>0</v>
      </c>
      <c r="EC66" s="1085">
        <v>0</v>
      </c>
      <c r="ED66" s="1085">
        <v>0</v>
      </c>
      <c r="EE66" s="1085">
        <v>0</v>
      </c>
      <c r="EF66" s="1085">
        <v>0</v>
      </c>
      <c r="EG66" s="1085">
        <v>0</v>
      </c>
      <c r="EH66" s="1085">
        <v>0</v>
      </c>
      <c r="EI66" s="1085">
        <v>0</v>
      </c>
      <c r="EJ66" s="1085">
        <v>0</v>
      </c>
      <c r="EK66" s="1085">
        <v>0</v>
      </c>
      <c r="EL66" s="1085">
        <v>0</v>
      </c>
      <c r="EM66" s="1085">
        <v>0</v>
      </c>
      <c r="EN66" s="1085">
        <v>0</v>
      </c>
      <c r="EO66" s="1085">
        <v>0</v>
      </c>
      <c r="EP66" s="1085">
        <v>0</v>
      </c>
      <c r="EQ66" s="1085">
        <v>0</v>
      </c>
      <c r="ER66" s="1085">
        <v>0</v>
      </c>
      <c r="ES66" s="1085">
        <v>0</v>
      </c>
      <c r="ET66" s="1085">
        <v>0</v>
      </c>
      <c r="EU66" s="1085">
        <v>0</v>
      </c>
      <c r="EV66" s="1085">
        <v>0</v>
      </c>
      <c r="EW66" s="1085">
        <v>0</v>
      </c>
      <c r="EX66" s="1085">
        <v>0</v>
      </c>
      <c r="EY66" s="1085">
        <v>0</v>
      </c>
      <c r="EZ66" s="1085">
        <v>0</v>
      </c>
      <c r="FA66" s="1085">
        <v>0</v>
      </c>
      <c r="FB66" s="1085">
        <v>0</v>
      </c>
      <c r="FC66" s="1085">
        <v>0</v>
      </c>
      <c r="FD66" s="1085">
        <v>0</v>
      </c>
    </row>
    <row r="67" spans="1:160" ht="15.75">
      <c r="A67" s="1145" t="s">
        <v>904</v>
      </c>
      <c r="B67" s="1085">
        <v>0</v>
      </c>
      <c r="C67" s="1085">
        <v>0</v>
      </c>
      <c r="D67" s="1085">
        <v>0</v>
      </c>
      <c r="E67" s="1085">
        <v>0</v>
      </c>
      <c r="F67" s="1085">
        <v>0</v>
      </c>
      <c r="G67" s="1085">
        <v>0</v>
      </c>
      <c r="H67" s="1085"/>
      <c r="I67" s="1085">
        <v>0</v>
      </c>
      <c r="J67" s="1085">
        <v>0</v>
      </c>
      <c r="K67" s="1085">
        <v>0</v>
      </c>
      <c r="L67" s="1085">
        <v>0</v>
      </c>
      <c r="M67" s="1085">
        <v>0</v>
      </c>
      <c r="N67" s="1085">
        <v>0</v>
      </c>
      <c r="O67" s="1085">
        <v>0</v>
      </c>
      <c r="P67" s="1085">
        <v>0</v>
      </c>
      <c r="Q67" s="1085">
        <v>0</v>
      </c>
      <c r="R67" s="1085">
        <v>0</v>
      </c>
      <c r="S67" s="1085">
        <v>0</v>
      </c>
      <c r="T67" s="1085">
        <v>0</v>
      </c>
      <c r="U67" s="1085">
        <v>0</v>
      </c>
      <c r="V67" s="1085">
        <v>0</v>
      </c>
      <c r="W67" s="1085">
        <v>0</v>
      </c>
      <c r="X67" s="1085">
        <v>0</v>
      </c>
      <c r="Y67" s="1085">
        <v>0</v>
      </c>
      <c r="Z67" s="1085">
        <v>0</v>
      </c>
      <c r="AA67" s="1085">
        <v>0</v>
      </c>
      <c r="AB67" s="1085">
        <v>0</v>
      </c>
      <c r="AC67" s="1085">
        <v>0</v>
      </c>
      <c r="AD67" s="1085">
        <v>0</v>
      </c>
      <c r="AE67" s="1085">
        <v>0</v>
      </c>
      <c r="AF67" s="1085">
        <v>0</v>
      </c>
      <c r="AG67" s="1085">
        <v>0</v>
      </c>
      <c r="AH67" s="1085">
        <v>0</v>
      </c>
      <c r="AI67" s="1085">
        <v>78.5</v>
      </c>
      <c r="AJ67" s="1085">
        <v>78.5</v>
      </c>
      <c r="AK67" s="1085">
        <v>79.7</v>
      </c>
      <c r="AL67" s="1085">
        <v>0</v>
      </c>
      <c r="AM67" s="1085">
        <v>0</v>
      </c>
      <c r="AN67" s="1085">
        <v>0</v>
      </c>
      <c r="AO67" s="1085">
        <v>0</v>
      </c>
      <c r="AP67" s="1085">
        <v>0</v>
      </c>
      <c r="AQ67" s="1085">
        <v>0</v>
      </c>
      <c r="AR67" s="1085">
        <v>0</v>
      </c>
      <c r="AS67" s="1085">
        <v>0</v>
      </c>
      <c r="AT67" s="1085">
        <v>0</v>
      </c>
      <c r="AU67" s="1085">
        <v>0</v>
      </c>
      <c r="AV67" s="1085">
        <v>0</v>
      </c>
      <c r="AW67" s="1085">
        <v>0</v>
      </c>
      <c r="AX67" s="1085">
        <v>0</v>
      </c>
      <c r="AY67" s="1085">
        <v>0</v>
      </c>
      <c r="AZ67" s="1085">
        <v>0</v>
      </c>
      <c r="BA67" s="1085">
        <v>0</v>
      </c>
      <c r="BB67" s="1085">
        <v>0</v>
      </c>
      <c r="BC67" s="1085">
        <v>0</v>
      </c>
      <c r="BD67" s="1085">
        <v>0</v>
      </c>
      <c r="BE67" s="1085">
        <v>0</v>
      </c>
      <c r="BF67" s="1085">
        <v>0</v>
      </c>
      <c r="BG67" s="1085">
        <v>0</v>
      </c>
      <c r="BH67" s="1085">
        <v>0</v>
      </c>
      <c r="BI67" s="1085">
        <v>0</v>
      </c>
      <c r="BJ67" s="1085">
        <v>0</v>
      </c>
      <c r="BK67" s="1085">
        <v>0</v>
      </c>
      <c r="BL67" s="1085">
        <v>2.4878909999999999</v>
      </c>
      <c r="BM67" s="1085">
        <v>2487.8909319999998</v>
      </c>
      <c r="BN67" s="1085">
        <v>2487.8909319999998</v>
      </c>
      <c r="BO67" s="1085">
        <v>2538.2949010000002</v>
      </c>
      <c r="BP67" s="1085">
        <v>5237.8909320000002</v>
      </c>
      <c r="BQ67" s="1085">
        <v>2487.8909319999998</v>
      </c>
      <c r="BR67" s="1085">
        <v>2487.8909319999998</v>
      </c>
      <c r="BS67" s="1085">
        <v>2487.8909319999998</v>
      </c>
      <c r="BT67" s="1085">
        <v>2487.8909319999998</v>
      </c>
      <c r="BU67" s="1085">
        <v>2497.8909319999998</v>
      </c>
      <c r="BV67" s="1085">
        <v>2497.8909319999998</v>
      </c>
      <c r="BW67" s="1085">
        <v>2497.8909319999998</v>
      </c>
      <c r="BX67" s="1085">
        <v>0</v>
      </c>
      <c r="BY67" s="1085">
        <v>0</v>
      </c>
      <c r="BZ67" s="1085">
        <v>0</v>
      </c>
      <c r="CA67" s="1085">
        <v>0</v>
      </c>
      <c r="CB67" s="1085">
        <v>0</v>
      </c>
      <c r="CC67" s="1085">
        <v>0</v>
      </c>
      <c r="CD67" s="1085">
        <v>0</v>
      </c>
      <c r="CE67" s="1085">
        <v>0</v>
      </c>
      <c r="CF67" s="1085">
        <v>0</v>
      </c>
      <c r="CG67" s="1085">
        <v>0</v>
      </c>
      <c r="CH67" s="1085">
        <v>0</v>
      </c>
      <c r="CI67" s="1085">
        <v>0</v>
      </c>
      <c r="CJ67" s="1085">
        <v>0</v>
      </c>
      <c r="CK67" s="1085">
        <v>0</v>
      </c>
      <c r="CL67" s="1085">
        <v>0</v>
      </c>
      <c r="CM67" s="1085">
        <v>0</v>
      </c>
      <c r="CN67" s="1085">
        <v>0</v>
      </c>
      <c r="CO67" s="1085">
        <v>0</v>
      </c>
      <c r="CP67" s="1085">
        <v>0</v>
      </c>
      <c r="CQ67" s="1085">
        <v>0</v>
      </c>
      <c r="CR67" s="1085">
        <v>0</v>
      </c>
      <c r="CS67" s="1085">
        <v>69000</v>
      </c>
      <c r="CT67" s="1085">
        <v>50500</v>
      </c>
      <c r="CU67" s="1085">
        <v>30500</v>
      </c>
      <c r="CV67" s="1085">
        <v>19500</v>
      </c>
      <c r="CW67" s="1085">
        <v>35000</v>
      </c>
      <c r="CX67" s="1085">
        <v>46000</v>
      </c>
      <c r="CY67" s="1085">
        <v>30000</v>
      </c>
      <c r="CZ67" s="1085">
        <v>60000</v>
      </c>
      <c r="DA67" s="1085">
        <v>47000</v>
      </c>
      <c r="DB67" s="1085">
        <v>5000</v>
      </c>
      <c r="DC67" s="1085">
        <v>0</v>
      </c>
      <c r="DD67" s="1085">
        <v>0</v>
      </c>
      <c r="DE67" s="1085">
        <v>0</v>
      </c>
      <c r="DF67" s="1085">
        <v>0</v>
      </c>
      <c r="DG67" s="1085">
        <v>0</v>
      </c>
      <c r="DH67" s="1085">
        <v>0</v>
      </c>
      <c r="DI67" s="1085">
        <v>0</v>
      </c>
      <c r="DJ67" s="1085">
        <v>0</v>
      </c>
      <c r="DK67" s="1085">
        <v>0</v>
      </c>
      <c r="DL67" s="1085">
        <v>0</v>
      </c>
      <c r="DM67" s="1085">
        <v>0</v>
      </c>
      <c r="DN67" s="1085">
        <v>0</v>
      </c>
      <c r="DO67" s="1085">
        <v>0</v>
      </c>
      <c r="DP67" s="1085">
        <v>0</v>
      </c>
      <c r="DQ67" s="1085">
        <v>0</v>
      </c>
      <c r="DR67" s="1085">
        <v>0</v>
      </c>
      <c r="DS67" s="1085">
        <v>0</v>
      </c>
      <c r="DT67" s="1085">
        <v>0</v>
      </c>
      <c r="DU67" s="1085">
        <v>0</v>
      </c>
      <c r="DV67" s="1085">
        <v>0</v>
      </c>
      <c r="DW67" s="1085">
        <v>0</v>
      </c>
      <c r="DX67" s="1085">
        <v>0</v>
      </c>
      <c r="DY67" s="1085">
        <v>0</v>
      </c>
      <c r="DZ67" s="1085">
        <v>0</v>
      </c>
      <c r="EA67" s="1085">
        <v>0</v>
      </c>
      <c r="EB67" s="1085">
        <v>0</v>
      </c>
      <c r="EC67" s="1085">
        <v>26000</v>
      </c>
      <c r="ED67" s="1085">
        <v>34000</v>
      </c>
      <c r="EE67" s="1085">
        <v>21000</v>
      </c>
      <c r="EF67" s="1085">
        <v>21000</v>
      </c>
      <c r="EG67" s="1085">
        <v>20000</v>
      </c>
      <c r="EH67" s="1085">
        <v>15000</v>
      </c>
      <c r="EI67" s="1085">
        <v>12000</v>
      </c>
      <c r="EJ67" s="1085">
        <v>23000</v>
      </c>
      <c r="EK67" s="1085">
        <v>28000</v>
      </c>
      <c r="EL67" s="1085">
        <v>7000</v>
      </c>
      <c r="EM67" s="1085">
        <v>0</v>
      </c>
      <c r="EN67" s="1085">
        <v>0</v>
      </c>
      <c r="EO67" s="1085">
        <v>19000</v>
      </c>
      <c r="EP67" s="1085">
        <v>20500</v>
      </c>
      <c r="EQ67" s="1085">
        <v>0</v>
      </c>
      <c r="ER67" s="1085">
        <v>0</v>
      </c>
      <c r="ES67" s="1085">
        <v>9000</v>
      </c>
      <c r="ET67" s="1085">
        <v>34500</v>
      </c>
      <c r="EU67" s="1085">
        <v>36500</v>
      </c>
      <c r="EV67" s="1085">
        <v>51500</v>
      </c>
      <c r="EW67" s="1085">
        <v>24500</v>
      </c>
      <c r="EX67" s="1085">
        <v>0</v>
      </c>
      <c r="EY67" s="1085">
        <v>30555.599999999999</v>
      </c>
      <c r="EZ67" s="1085">
        <v>34622</v>
      </c>
      <c r="FA67" s="1085">
        <v>21993.200000000001</v>
      </c>
      <c r="FB67" s="1085">
        <v>50954</v>
      </c>
      <c r="FC67" s="1085">
        <v>52576.5</v>
      </c>
      <c r="FD67" s="1085">
        <v>41273</v>
      </c>
    </row>
    <row r="68" spans="1:160" ht="15.75">
      <c r="A68" s="1145" t="s">
        <v>905</v>
      </c>
      <c r="B68" s="1085">
        <v>97677.6</v>
      </c>
      <c r="C68" s="1085">
        <v>104490.7</v>
      </c>
      <c r="D68" s="1085">
        <v>80895.899999999994</v>
      </c>
      <c r="E68" s="1085">
        <v>106544.7</v>
      </c>
      <c r="F68" s="1085">
        <v>75839.600000000006</v>
      </c>
      <c r="G68" s="1085">
        <v>87913.8</v>
      </c>
      <c r="H68" s="1085">
        <v>82439.199999999997</v>
      </c>
      <c r="I68" s="1085">
        <v>60455.3</v>
      </c>
      <c r="J68" s="1085">
        <v>73481.100000000006</v>
      </c>
      <c r="K68" s="1085">
        <v>83047.600000000006</v>
      </c>
      <c r="L68" s="1085">
        <v>82967.7</v>
      </c>
      <c r="M68" s="1085">
        <v>77577</v>
      </c>
      <c r="N68" s="1085">
        <v>68021.399999999994</v>
      </c>
      <c r="O68" s="1085">
        <v>59676.2</v>
      </c>
      <c r="P68" s="1085">
        <v>74019.399999999994</v>
      </c>
      <c r="Q68" s="1085">
        <v>98170.2</v>
      </c>
      <c r="R68" s="1085">
        <v>65363.6</v>
      </c>
      <c r="S68" s="1085">
        <v>57047.7</v>
      </c>
      <c r="T68" s="1085">
        <v>63732.6</v>
      </c>
      <c r="U68" s="1085">
        <v>54441.8</v>
      </c>
      <c r="V68" s="1085">
        <v>101049.9</v>
      </c>
      <c r="W68" s="1085">
        <v>68589.7</v>
      </c>
      <c r="X68" s="1085">
        <v>75264.899999999994</v>
      </c>
      <c r="Y68" s="1085">
        <v>96506.6</v>
      </c>
      <c r="Z68" s="1085">
        <v>89579</v>
      </c>
      <c r="AA68" s="1085">
        <v>87577.9</v>
      </c>
      <c r="AB68" s="1085">
        <v>82754.5</v>
      </c>
      <c r="AC68" s="1085">
        <v>95560.2</v>
      </c>
      <c r="AD68" s="1085">
        <v>78098.8</v>
      </c>
      <c r="AE68" s="1085">
        <v>82998.600000000006</v>
      </c>
      <c r="AF68" s="1085">
        <v>92765.5</v>
      </c>
      <c r="AG68" s="1085">
        <v>74505.100000000006</v>
      </c>
      <c r="AH68" s="1085">
        <v>85238.1</v>
      </c>
      <c r="AI68" s="1085">
        <v>81840.399999999994</v>
      </c>
      <c r="AJ68" s="1085">
        <v>87435.4</v>
      </c>
      <c r="AK68" s="1085">
        <v>77567.600000000006</v>
      </c>
      <c r="AL68" s="1085">
        <v>66692.2</v>
      </c>
      <c r="AM68" s="1085">
        <v>104530.8</v>
      </c>
      <c r="AN68" s="1085">
        <v>142055.9</v>
      </c>
      <c r="AO68" s="1085">
        <v>123488.2</v>
      </c>
      <c r="AP68" s="1085">
        <v>138339.1</v>
      </c>
      <c r="AQ68" s="1085">
        <v>130410.4</v>
      </c>
      <c r="AR68" s="1085">
        <v>129469.8</v>
      </c>
      <c r="AS68" s="1085">
        <v>121312.9</v>
      </c>
      <c r="AT68" s="1085">
        <v>145743.5</v>
      </c>
      <c r="AU68" s="1085">
        <v>148196.79999999999</v>
      </c>
      <c r="AV68" s="1085">
        <v>115896.9</v>
      </c>
      <c r="AW68" s="1085">
        <v>89368.6</v>
      </c>
      <c r="AX68" s="1085">
        <v>85992</v>
      </c>
      <c r="AY68" s="1085">
        <v>69136.414999999994</v>
      </c>
      <c r="AZ68" s="1085">
        <v>107827.842</v>
      </c>
      <c r="BA68" s="1085">
        <v>163731.027</v>
      </c>
      <c r="BB68" s="1085">
        <v>149353.88099999999</v>
      </c>
      <c r="BC68" s="1085">
        <v>157993.45000000001</v>
      </c>
      <c r="BD68" s="1085">
        <v>222757.905</v>
      </c>
      <c r="BE68" s="1085">
        <v>264936.897</v>
      </c>
      <c r="BF68" s="1085">
        <v>243994.60800000001</v>
      </c>
      <c r="BG68" s="1085">
        <v>180316.791</v>
      </c>
      <c r="BH68" s="1085">
        <v>255805</v>
      </c>
      <c r="BI68" s="1085">
        <v>190260</v>
      </c>
      <c r="BJ68" s="1085">
        <v>77731.298999999999</v>
      </c>
      <c r="BK68" s="1085">
        <v>138028.67133499999</v>
      </c>
      <c r="BL68" s="1085">
        <v>189077.036333</v>
      </c>
      <c r="BM68" s="1085">
        <v>288844.05566373997</v>
      </c>
      <c r="BN68" s="1085">
        <v>229952.03264935999</v>
      </c>
      <c r="BO68" s="1085">
        <v>182893.61399973999</v>
      </c>
      <c r="BP68" s="1085">
        <v>296886.09321209003</v>
      </c>
      <c r="BQ68" s="1085">
        <v>186735.514712</v>
      </c>
      <c r="BR68" s="1085">
        <v>188888.27900000001</v>
      </c>
      <c r="BS68" s="1085">
        <v>314319.761</v>
      </c>
      <c r="BT68" s="1085">
        <v>284974.59999999998</v>
      </c>
      <c r="BU68" s="1085">
        <v>326242</v>
      </c>
      <c r="BV68" s="1085">
        <v>289453.15399999998</v>
      </c>
      <c r="BW68" s="1085">
        <v>432620</v>
      </c>
      <c r="BX68" s="1085">
        <v>651662.37199999997</v>
      </c>
      <c r="BY68" s="1085">
        <v>619751.28990600002</v>
      </c>
      <c r="BZ68" s="1085">
        <v>704719.22343500005</v>
      </c>
      <c r="CA68" s="1085">
        <v>497957.09841799998</v>
      </c>
      <c r="CB68" s="1085">
        <v>634879.64399999997</v>
      </c>
      <c r="CC68" s="1085">
        <v>580457.69499999995</v>
      </c>
      <c r="CD68" s="1085">
        <v>530460</v>
      </c>
      <c r="CE68" s="1085">
        <v>659431</v>
      </c>
      <c r="CF68" s="1085">
        <v>471840</v>
      </c>
      <c r="CG68" s="1085">
        <v>477453</v>
      </c>
      <c r="CH68" s="1085">
        <v>673971</v>
      </c>
      <c r="CI68" s="1085">
        <v>617883.26780820999</v>
      </c>
      <c r="CJ68" s="1085">
        <v>735937.9</v>
      </c>
      <c r="CK68" s="1085">
        <v>656754.20091300004</v>
      </c>
      <c r="CL68" s="1085">
        <v>610815.18684800004</v>
      </c>
      <c r="CM68" s="1085">
        <v>265637.596685</v>
      </c>
      <c r="CN68" s="1085">
        <v>348010</v>
      </c>
      <c r="CO68" s="1085">
        <v>314037.68524590001</v>
      </c>
      <c r="CP68" s="1085">
        <v>324967.658</v>
      </c>
      <c r="CQ68" s="1085">
        <v>230408.6882536</v>
      </c>
      <c r="CR68" s="1085">
        <v>270141.28825360001</v>
      </c>
      <c r="CS68" s="1085">
        <v>245478.63025360001</v>
      </c>
      <c r="CT68" s="1085">
        <v>242875.67025359999</v>
      </c>
      <c r="CU68" s="1085">
        <v>280581.23825359996</v>
      </c>
      <c r="CV68" s="1085">
        <v>279991.58715771005</v>
      </c>
      <c r="CW68" s="1085">
        <v>270857.02125360002</v>
      </c>
      <c r="CX68" s="1085">
        <v>280417.03825359995</v>
      </c>
      <c r="CY68" s="1085">
        <v>237874.6882536</v>
      </c>
      <c r="CZ68" s="1085">
        <v>270564.2622536</v>
      </c>
      <c r="DA68" s="1085">
        <v>202710.42925360001</v>
      </c>
      <c r="DB68" s="1085">
        <v>215969.39038355</v>
      </c>
      <c r="DC68" s="1085">
        <v>189815.78029732002</v>
      </c>
      <c r="DD68" s="1085">
        <v>229792.29959426</v>
      </c>
      <c r="DE68" s="1085">
        <v>232922.16178107</v>
      </c>
      <c r="DF68" s="1085">
        <v>256856.96588623998</v>
      </c>
      <c r="DG68" s="1085">
        <v>145015.81725360002</v>
      </c>
      <c r="DH68" s="1085">
        <v>160276.83914107998</v>
      </c>
      <c r="DI68" s="1085">
        <v>138023.21141876001</v>
      </c>
      <c r="DJ68" s="1085">
        <v>149582.6882536</v>
      </c>
      <c r="DK68" s="1085">
        <v>152765.6882536</v>
      </c>
      <c r="DL68" s="1085">
        <v>180220.53978329001</v>
      </c>
      <c r="DM68" s="1085">
        <v>156848.15478329</v>
      </c>
      <c r="DN68" s="1085">
        <v>150705.78034329001</v>
      </c>
      <c r="DO68" s="1085">
        <v>163469.50134329</v>
      </c>
      <c r="DP68" s="1085">
        <v>248131.78034329001</v>
      </c>
      <c r="DQ68" s="1085">
        <v>131541.78034328998</v>
      </c>
      <c r="DR68" s="1085">
        <v>246227.78034329001</v>
      </c>
      <c r="DS68" s="1085">
        <v>231003.37834329001</v>
      </c>
      <c r="DT68" s="1085">
        <v>240872.84534329001</v>
      </c>
      <c r="DU68" s="1085">
        <v>209064.78034329001</v>
      </c>
      <c r="DV68" s="1085">
        <v>277263.49970728997</v>
      </c>
      <c r="DW68" s="1085">
        <v>303358.78034328995</v>
      </c>
      <c r="DX68" s="1085">
        <v>274263.78034329001</v>
      </c>
      <c r="DY68" s="1085">
        <v>182290.38934667001</v>
      </c>
      <c r="DZ68" s="1085">
        <v>238096.58034320001</v>
      </c>
      <c r="EA68" s="1085">
        <v>270702.08034320001</v>
      </c>
      <c r="EB68" s="1085">
        <v>323573.65668953001</v>
      </c>
      <c r="EC68" s="1085">
        <v>260744.29061781001</v>
      </c>
      <c r="ED68" s="1085">
        <v>229472.78034320002</v>
      </c>
      <c r="EE68" s="1085">
        <v>325134.78034328995</v>
      </c>
      <c r="EF68" s="1085">
        <v>207806.20256669002</v>
      </c>
      <c r="EG68" s="1085">
        <v>151973.81956618</v>
      </c>
      <c r="EH68" s="1085">
        <v>213776.78034329001</v>
      </c>
      <c r="EI68" s="1085">
        <v>239384.78034329001</v>
      </c>
      <c r="EJ68" s="1085">
        <v>252716.78034329001</v>
      </c>
      <c r="EK68" s="1085">
        <v>128191.78034329</v>
      </c>
      <c r="EL68" s="1085">
        <v>111110.28034329</v>
      </c>
      <c r="EM68" s="1085">
        <v>55662.093453289999</v>
      </c>
      <c r="EN68" s="1085">
        <v>54873.624478999998</v>
      </c>
      <c r="EO68" s="1085">
        <v>75427.565275200002</v>
      </c>
      <c r="EP68" s="1085">
        <v>57424.081713199994</v>
      </c>
      <c r="EQ68" s="1085">
        <v>54849</v>
      </c>
      <c r="ER68" s="1085">
        <v>38213</v>
      </c>
      <c r="ES68" s="1085">
        <v>69713</v>
      </c>
      <c r="ET68" s="1085">
        <v>11257</v>
      </c>
      <c r="EU68" s="1085">
        <v>50372</v>
      </c>
      <c r="EV68" s="1085">
        <v>53110</v>
      </c>
      <c r="EW68" s="1085">
        <v>56624</v>
      </c>
      <c r="EX68" s="1085">
        <v>75142.201351580006</v>
      </c>
      <c r="EY68" s="1085">
        <v>52960.045579999998</v>
      </c>
      <c r="EZ68" s="1085">
        <v>51424</v>
      </c>
      <c r="FA68" s="1085">
        <v>73348</v>
      </c>
      <c r="FB68" s="1085">
        <v>37820</v>
      </c>
      <c r="FC68" s="1085">
        <v>107348.00000002001</v>
      </c>
      <c r="FD68" s="1085">
        <v>45010</v>
      </c>
    </row>
    <row r="69" spans="1:160" ht="15.75">
      <c r="A69" s="1141" t="s">
        <v>906</v>
      </c>
      <c r="B69" s="1085">
        <v>179355</v>
      </c>
      <c r="C69" s="1085">
        <v>140408.9</v>
      </c>
      <c r="D69" s="1085">
        <v>183586.4</v>
      </c>
      <c r="E69" s="1085">
        <v>184217.60000000001</v>
      </c>
      <c r="F69" s="1085">
        <v>195405.5</v>
      </c>
      <c r="G69" s="1085">
        <v>208149</v>
      </c>
      <c r="H69" s="1085">
        <v>216294.1</v>
      </c>
      <c r="I69" s="1085">
        <v>212013.1</v>
      </c>
      <c r="J69" s="1085">
        <v>224277.1</v>
      </c>
      <c r="K69" s="1085">
        <v>263772.2</v>
      </c>
      <c r="L69" s="1085">
        <v>240888.4</v>
      </c>
      <c r="M69" s="1085">
        <v>231155.6</v>
      </c>
      <c r="N69" s="1085">
        <v>228563.9</v>
      </c>
      <c r="O69" s="1085">
        <v>243692.4</v>
      </c>
      <c r="P69" s="1085">
        <v>230400.9</v>
      </c>
      <c r="Q69" s="1085">
        <v>253241.3</v>
      </c>
      <c r="R69" s="1085">
        <v>242068.1</v>
      </c>
      <c r="S69" s="1085">
        <v>201953.8</v>
      </c>
      <c r="T69" s="1085">
        <v>231389.4</v>
      </c>
      <c r="U69" s="1085">
        <v>210212.2</v>
      </c>
      <c r="V69" s="1085">
        <v>215484.6</v>
      </c>
      <c r="W69" s="1085">
        <v>204740.8</v>
      </c>
      <c r="X69" s="1085">
        <v>192190.3</v>
      </c>
      <c r="Y69" s="1085">
        <v>235684.8</v>
      </c>
      <c r="Z69" s="1085">
        <v>172137</v>
      </c>
      <c r="AA69" s="1085">
        <v>193426.3</v>
      </c>
      <c r="AB69" s="1085">
        <v>182518.1</v>
      </c>
      <c r="AC69" s="1085">
        <v>159951.29999999999</v>
      </c>
      <c r="AD69" s="1085">
        <v>157172.1</v>
      </c>
      <c r="AE69" s="1085">
        <v>144161.5</v>
      </c>
      <c r="AF69" s="1085">
        <v>170053.2</v>
      </c>
      <c r="AG69" s="1085">
        <v>145761.70000000001</v>
      </c>
      <c r="AH69" s="1085">
        <v>154021.79999999999</v>
      </c>
      <c r="AI69" s="1085">
        <v>151345.1</v>
      </c>
      <c r="AJ69" s="1085">
        <v>168079.6</v>
      </c>
      <c r="AK69" s="1085">
        <v>178551</v>
      </c>
      <c r="AL69" s="1085">
        <v>179859.6</v>
      </c>
      <c r="AM69" s="1085">
        <v>132760.35570000001</v>
      </c>
      <c r="AN69" s="1085">
        <v>193754.30000000002</v>
      </c>
      <c r="AO69" s="1085">
        <v>190756.7</v>
      </c>
      <c r="AP69" s="1085">
        <v>201857.3</v>
      </c>
      <c r="AQ69" s="1085">
        <v>232734.90000000005</v>
      </c>
      <c r="AR69" s="1085">
        <v>240118.80000000002</v>
      </c>
      <c r="AS69" s="1085">
        <v>208176.40000000002</v>
      </c>
      <c r="AT69" s="1085">
        <v>213368</v>
      </c>
      <c r="AU69" s="1085">
        <v>274078.8</v>
      </c>
      <c r="AV69" s="1085">
        <v>276078.8</v>
      </c>
      <c r="AW69" s="1085">
        <v>273486.7</v>
      </c>
      <c r="AX69" s="1085">
        <v>358585</v>
      </c>
      <c r="AY69" s="1085">
        <v>496801.18099999998</v>
      </c>
      <c r="AZ69" s="1085">
        <v>345031.59700000001</v>
      </c>
      <c r="BA69" s="1085">
        <v>611978.27899999998</v>
      </c>
      <c r="BB69" s="1085">
        <v>651210.875</v>
      </c>
      <c r="BC69" s="1085">
        <v>661780.43599999999</v>
      </c>
      <c r="BD69" s="1085">
        <v>423797.745</v>
      </c>
      <c r="BE69" s="1085">
        <v>639718.40500000003</v>
      </c>
      <c r="BF69" s="1085">
        <v>685091.89899999998</v>
      </c>
      <c r="BG69" s="1085">
        <v>635526.17700000003</v>
      </c>
      <c r="BH69" s="1085">
        <v>721452.68299999996</v>
      </c>
      <c r="BI69" s="1085">
        <v>714803.24630000023</v>
      </c>
      <c r="BJ69" s="1085">
        <v>826332.23332719004</v>
      </c>
      <c r="BK69" s="1085">
        <v>758696.68604992016</v>
      </c>
      <c r="BL69" s="1085">
        <v>835010.71193101117</v>
      </c>
      <c r="BM69" s="1085">
        <v>1021933.22046884</v>
      </c>
      <c r="BN69" s="1085">
        <v>1008346.2698221999</v>
      </c>
      <c r="BO69" s="1085">
        <v>998072.42834156007</v>
      </c>
      <c r="BP69" s="1085">
        <v>1016416.3990556098</v>
      </c>
      <c r="BQ69" s="1085">
        <v>1021622.0168843627</v>
      </c>
      <c r="BR69" s="1085">
        <v>1121068.3592876499</v>
      </c>
      <c r="BS69" s="1085">
        <v>1233167.8193291998</v>
      </c>
      <c r="BT69" s="1085">
        <v>1243812.0557214899</v>
      </c>
      <c r="BU69" s="1085">
        <v>1017557.77573361</v>
      </c>
      <c r="BV69" s="1085">
        <v>1134708.20865049</v>
      </c>
      <c r="BW69" s="1085">
        <v>1258123.15660305</v>
      </c>
      <c r="BX69" s="1085">
        <v>1244468.4341509601</v>
      </c>
      <c r="BY69" s="1085">
        <v>1144117.82878744</v>
      </c>
      <c r="BZ69" s="1085">
        <v>1099742.67530715</v>
      </c>
      <c r="CA69" s="1085">
        <v>1158050.1386909701</v>
      </c>
      <c r="CB69" s="1085">
        <v>1188384.89010579</v>
      </c>
      <c r="CC69" s="1085">
        <v>1272130.7283906699</v>
      </c>
      <c r="CD69" s="1085">
        <v>1343989.94942222</v>
      </c>
      <c r="CE69" s="1085">
        <v>1610567.8580764299</v>
      </c>
      <c r="CF69" s="1085">
        <v>1257863.9808146101</v>
      </c>
      <c r="CG69" s="1085">
        <v>1185066.7514371602</v>
      </c>
      <c r="CH69" s="1085">
        <v>1165978.70086953</v>
      </c>
      <c r="CI69" s="1085">
        <v>1564702.7569826401</v>
      </c>
      <c r="CJ69" s="1085">
        <v>1447144.50077729</v>
      </c>
      <c r="CK69" s="1085">
        <v>1352000.42125621</v>
      </c>
      <c r="CL69" s="1085">
        <v>1535149.2837043197</v>
      </c>
      <c r="CM69" s="1085">
        <v>1573689.34427335</v>
      </c>
      <c r="CN69" s="1085">
        <v>1342090.1495093198</v>
      </c>
      <c r="CO69" s="1085">
        <v>1364943.3478137599</v>
      </c>
      <c r="CP69" s="1085">
        <v>1560810.6215381001</v>
      </c>
      <c r="CQ69" s="1085">
        <v>1627762.29100023</v>
      </c>
      <c r="CR69" s="1085">
        <v>1554148.9783085901</v>
      </c>
      <c r="CS69" s="1085">
        <v>1608828.3378370497</v>
      </c>
      <c r="CT69" s="1085">
        <v>1401588.2425088699</v>
      </c>
      <c r="CU69" s="1085">
        <v>1291724.1134079499</v>
      </c>
      <c r="CV69" s="1085">
        <v>1272741.7707319001</v>
      </c>
      <c r="CW69" s="1085">
        <v>1366719.13580471</v>
      </c>
      <c r="CX69" s="1085">
        <v>1414245.83832012</v>
      </c>
      <c r="CY69" s="1085">
        <v>1350457.9530200898</v>
      </c>
      <c r="CZ69" s="1085">
        <v>1454057.1297506099</v>
      </c>
      <c r="DA69" s="1085">
        <v>1422521.45214282</v>
      </c>
      <c r="DB69" s="1085">
        <v>1350989.7348173899</v>
      </c>
      <c r="DC69" s="1085">
        <v>1390015.0876595201</v>
      </c>
      <c r="DD69" s="1085">
        <v>1456744.6699302099</v>
      </c>
      <c r="DE69" s="1085">
        <v>1485557.87030728</v>
      </c>
      <c r="DF69" s="1085">
        <v>1200936.6322479099</v>
      </c>
      <c r="DG69" s="1085">
        <v>1172649.6001904299</v>
      </c>
      <c r="DH69" s="1085">
        <v>1228621.6727161801</v>
      </c>
      <c r="DI69" s="1085">
        <v>1349905.6335983998</v>
      </c>
      <c r="DJ69" s="1085">
        <v>1381931.24467778</v>
      </c>
      <c r="DK69" s="1085">
        <v>1528955.3360116498</v>
      </c>
      <c r="DL69" s="1085">
        <v>1543325.7434891199</v>
      </c>
      <c r="DM69" s="1085">
        <v>1594329.1447572601</v>
      </c>
      <c r="DN69" s="1085">
        <v>1488720.5948906001</v>
      </c>
      <c r="DO69" s="1085">
        <v>1549047.1268465498</v>
      </c>
      <c r="DP69" s="1085">
        <v>1342107.74218019</v>
      </c>
      <c r="DQ69" s="1085">
        <v>1319837.45018268</v>
      </c>
      <c r="DR69" s="1085">
        <v>1136454.3800197002</v>
      </c>
      <c r="DS69" s="1085">
        <v>1282588.42717773</v>
      </c>
      <c r="DT69" s="1085">
        <v>1242922.1619086999</v>
      </c>
      <c r="DU69" s="1085">
        <v>1444073.9510444498</v>
      </c>
      <c r="DV69" s="1085">
        <v>1397296.6924284899</v>
      </c>
      <c r="DW69" s="1085">
        <v>1281543.39370901</v>
      </c>
      <c r="DX69" s="1085">
        <v>1400029.2425198001</v>
      </c>
      <c r="DY69" s="1085">
        <v>1423027.27716177</v>
      </c>
      <c r="DZ69" s="1085">
        <v>1310477.16974875</v>
      </c>
      <c r="EA69" s="1085">
        <v>1370254.7408680001</v>
      </c>
      <c r="EB69" s="1085">
        <v>1301245.4124107501</v>
      </c>
      <c r="EC69" s="1085">
        <v>1333938.9043748502</v>
      </c>
      <c r="ED69" s="1085">
        <v>1158558.4050583099</v>
      </c>
      <c r="EE69" s="1085">
        <v>1263229.9797726499</v>
      </c>
      <c r="EF69" s="1085">
        <v>1200613.3000569602</v>
      </c>
      <c r="EG69" s="1085">
        <v>1295146.6414695599</v>
      </c>
      <c r="EH69" s="1085">
        <v>1336333.8896572301</v>
      </c>
      <c r="EI69" s="1085">
        <v>1324780.7296777398</v>
      </c>
      <c r="EJ69" s="1085">
        <v>1454310.1802488698</v>
      </c>
      <c r="EK69" s="1085">
        <v>1322280.0173775603</v>
      </c>
      <c r="EL69" s="1085">
        <v>1294419.5251389202</v>
      </c>
      <c r="EM69" s="1085">
        <v>1459317.24950087</v>
      </c>
      <c r="EN69" s="1085">
        <v>1377176.8267780102</v>
      </c>
      <c r="EO69" s="1085">
        <v>1342355.9013657901</v>
      </c>
      <c r="EP69" s="1085">
        <v>1146302.4638794898</v>
      </c>
      <c r="EQ69" s="1085">
        <v>1247059.5521191601</v>
      </c>
      <c r="ER69" s="1085">
        <v>1338435.1531169601</v>
      </c>
      <c r="ES69" s="1085">
        <v>1311810.0617551703</v>
      </c>
      <c r="ET69" s="1085">
        <v>1338976.9160648701</v>
      </c>
      <c r="EU69" s="1085">
        <v>1376532.2237829897</v>
      </c>
      <c r="EV69" s="1085">
        <v>1367477.9221125301</v>
      </c>
      <c r="EW69" s="1085">
        <v>1387709.52006022</v>
      </c>
      <c r="EX69" s="1085">
        <v>1425646.71908975</v>
      </c>
      <c r="EY69" s="1085">
        <v>1367398.8443297199</v>
      </c>
      <c r="EZ69" s="1085">
        <v>1387243.0211376201</v>
      </c>
      <c r="FA69" s="1085">
        <v>1539738.6495123999</v>
      </c>
      <c r="FB69" s="1085">
        <v>1414624.7278488199</v>
      </c>
      <c r="FC69" s="1085">
        <v>1605384.8660220301</v>
      </c>
      <c r="FD69" s="1085">
        <v>1680398.2281198197</v>
      </c>
    </row>
    <row r="70" spans="1:160" ht="15.75">
      <c r="A70" s="1145" t="s">
        <v>693</v>
      </c>
      <c r="B70" s="1085">
        <v>31136.799999999999</v>
      </c>
      <c r="C70" s="1085">
        <v>34612</v>
      </c>
      <c r="D70" s="1085">
        <v>41120.300000000003</v>
      </c>
      <c r="E70" s="1085">
        <v>40570.1</v>
      </c>
      <c r="F70" s="1085">
        <v>54855.7</v>
      </c>
      <c r="G70" s="1085">
        <v>51944.9</v>
      </c>
      <c r="H70" s="1085">
        <v>55082.7</v>
      </c>
      <c r="I70" s="1085">
        <v>56566.5</v>
      </c>
      <c r="J70" s="1085">
        <v>61204.4</v>
      </c>
      <c r="K70" s="1085">
        <v>48534.5</v>
      </c>
      <c r="L70" s="1085">
        <v>49785.4</v>
      </c>
      <c r="M70" s="1085">
        <v>55318.3</v>
      </c>
      <c r="N70" s="1085">
        <v>37318.300000000003</v>
      </c>
      <c r="O70" s="1085">
        <v>34751</v>
      </c>
      <c r="P70" s="1085">
        <v>35704.300000000003</v>
      </c>
      <c r="Q70" s="1085">
        <v>36301</v>
      </c>
      <c r="R70" s="1085">
        <v>34751</v>
      </c>
      <c r="S70" s="1085">
        <v>47970.1</v>
      </c>
      <c r="T70" s="1085">
        <v>61653.4</v>
      </c>
      <c r="U70" s="1085">
        <v>46882.6</v>
      </c>
      <c r="V70" s="1085">
        <v>54312.9</v>
      </c>
      <c r="W70" s="1085">
        <v>54516.7</v>
      </c>
      <c r="X70" s="1085">
        <v>53264.3</v>
      </c>
      <c r="Y70" s="1085">
        <v>64294.6</v>
      </c>
      <c r="Z70" s="1085">
        <v>51236.4</v>
      </c>
      <c r="AA70" s="1085">
        <v>55896.800000000003</v>
      </c>
      <c r="AB70" s="1085">
        <v>57326.1</v>
      </c>
      <c r="AC70" s="1085">
        <v>52369.8</v>
      </c>
      <c r="AD70" s="1085">
        <v>52012.6</v>
      </c>
      <c r="AE70" s="1085">
        <v>48966.2</v>
      </c>
      <c r="AF70" s="1085">
        <v>54863.199999999997</v>
      </c>
      <c r="AG70" s="1085">
        <v>48625.599999999999</v>
      </c>
      <c r="AH70" s="1085">
        <v>51236.1</v>
      </c>
      <c r="AI70" s="1085">
        <v>51112</v>
      </c>
      <c r="AJ70" s="1085">
        <v>56012.5</v>
      </c>
      <c r="AK70" s="1085">
        <v>59413.5</v>
      </c>
      <c r="AL70" s="1085">
        <v>57354.1</v>
      </c>
      <c r="AM70" s="1085">
        <v>47040.3</v>
      </c>
      <c r="AN70" s="1085">
        <v>61254.6</v>
      </c>
      <c r="AO70" s="1085">
        <v>61111.4</v>
      </c>
      <c r="AP70" s="1085">
        <v>62845.1</v>
      </c>
      <c r="AQ70" s="1085">
        <v>72319.900000000009</v>
      </c>
      <c r="AR70" s="1085">
        <v>88353.5</v>
      </c>
      <c r="AS70" s="1085">
        <v>69221</v>
      </c>
      <c r="AT70" s="1085">
        <v>49847.199999999997</v>
      </c>
      <c r="AU70" s="1085">
        <v>72729.399999999994</v>
      </c>
      <c r="AV70" s="1085">
        <v>73124.800000000003</v>
      </c>
      <c r="AW70" s="1085">
        <v>64587.3</v>
      </c>
      <c r="AX70" s="1085">
        <v>69523</v>
      </c>
      <c r="AY70" s="1085">
        <v>0</v>
      </c>
      <c r="AZ70" s="1085">
        <v>0</v>
      </c>
      <c r="BA70" s="1085">
        <v>0</v>
      </c>
      <c r="BB70" s="1085">
        <v>0</v>
      </c>
      <c r="BC70" s="1085">
        <v>0</v>
      </c>
      <c r="BD70" s="1085">
        <v>71005.600000000006</v>
      </c>
      <c r="BE70" s="1085">
        <v>71000</v>
      </c>
      <c r="BF70" s="1085">
        <v>74853.600000000006</v>
      </c>
      <c r="BG70" s="1085">
        <v>69137.2</v>
      </c>
      <c r="BH70" s="1085">
        <v>70489.7</v>
      </c>
      <c r="BI70" s="1085">
        <v>63794.5</v>
      </c>
      <c r="BJ70" s="1085">
        <v>147258.84112220001</v>
      </c>
      <c r="BK70" s="1085">
        <v>156441.31169579999</v>
      </c>
      <c r="BL70" s="1085">
        <v>163924.68717326</v>
      </c>
      <c r="BM70" s="1085">
        <v>191609.48095908001</v>
      </c>
      <c r="BN70" s="1085">
        <v>199446.19281034</v>
      </c>
      <c r="BO70" s="1085">
        <v>216877.67819482001</v>
      </c>
      <c r="BP70" s="1085">
        <v>220876.37134620998</v>
      </c>
      <c r="BQ70" s="1085">
        <v>231394.96900000001</v>
      </c>
      <c r="BR70" s="1085">
        <v>315202.288</v>
      </c>
      <c r="BS70" s="1085">
        <v>380297.02800000005</v>
      </c>
      <c r="BT70" s="1085">
        <v>244583.86900000001</v>
      </c>
      <c r="BU70" s="1085">
        <v>283092.31700000004</v>
      </c>
      <c r="BV70" s="1085">
        <v>325735.19099999999</v>
      </c>
      <c r="BW70" s="1085">
        <v>357425.788</v>
      </c>
      <c r="BX70" s="1085">
        <v>430226.7</v>
      </c>
      <c r="BY70" s="1085">
        <v>368216.1</v>
      </c>
      <c r="BZ70" s="1085">
        <v>427871.3</v>
      </c>
      <c r="CA70" s="1085">
        <v>486764.98858547001</v>
      </c>
      <c r="CB70" s="1085">
        <v>504725.45028868999</v>
      </c>
      <c r="CC70" s="1085">
        <v>452389.34903304005</v>
      </c>
      <c r="CD70" s="1085">
        <v>546726.99950090004</v>
      </c>
      <c r="CE70" s="1085">
        <v>730486.23521079007</v>
      </c>
      <c r="CF70" s="1085">
        <v>562848.28581468004</v>
      </c>
      <c r="CG70" s="1085">
        <v>489375.17846402997</v>
      </c>
      <c r="CH70" s="1085">
        <v>562611.72231762996</v>
      </c>
      <c r="CI70" s="1085">
        <v>652998.34024625004</v>
      </c>
      <c r="CJ70" s="1085">
        <v>602305.94393616007</v>
      </c>
      <c r="CK70" s="1085">
        <v>559790.40835867997</v>
      </c>
      <c r="CL70" s="1085">
        <v>558179.73031671997</v>
      </c>
      <c r="CM70" s="1085">
        <v>600387.40862400003</v>
      </c>
      <c r="CN70" s="1085">
        <v>509615.17348061997</v>
      </c>
      <c r="CO70" s="1085">
        <v>510870.98228753003</v>
      </c>
      <c r="CP70" s="1085">
        <v>653748.89474396</v>
      </c>
      <c r="CQ70" s="1085">
        <v>834887.45265433996</v>
      </c>
      <c r="CR70" s="1085">
        <v>837198.16125672008</v>
      </c>
      <c r="CS70" s="1085">
        <v>841541.62781304994</v>
      </c>
      <c r="CT70" s="1085">
        <v>545715.91846140998</v>
      </c>
      <c r="CU70" s="1085">
        <v>613502.33379621</v>
      </c>
      <c r="CV70" s="1085">
        <v>610156.77465231996</v>
      </c>
      <c r="CW70" s="1085">
        <v>661406.06913607998</v>
      </c>
      <c r="CX70" s="1085">
        <v>721068.14405157999</v>
      </c>
      <c r="CY70" s="1085">
        <v>657541.55138362001</v>
      </c>
      <c r="CZ70" s="1085">
        <v>788572.24456276</v>
      </c>
      <c r="DA70" s="1085">
        <v>801325.09603026998</v>
      </c>
      <c r="DB70" s="1085">
        <v>750522.43891824002</v>
      </c>
      <c r="DC70" s="1085">
        <v>769629.99403773993</v>
      </c>
      <c r="DD70" s="1085">
        <v>813406.16959941003</v>
      </c>
      <c r="DE70" s="1085">
        <v>782449.84044944996</v>
      </c>
      <c r="DF70" s="1085">
        <v>700650.81302047998</v>
      </c>
      <c r="DG70" s="1085">
        <v>584773.73056403</v>
      </c>
      <c r="DH70" s="1085">
        <v>614360.61989723996</v>
      </c>
      <c r="DI70" s="1085">
        <v>696969.54016182991</v>
      </c>
      <c r="DJ70" s="1085">
        <v>681946.70455674001</v>
      </c>
      <c r="DK70" s="1085">
        <v>748423.22707599995</v>
      </c>
      <c r="DL70" s="1085">
        <v>888277.98879636999</v>
      </c>
      <c r="DM70" s="1085">
        <v>784816.31682363001</v>
      </c>
      <c r="DN70" s="1085">
        <v>818034.36345691001</v>
      </c>
      <c r="DO70" s="1085">
        <v>803004.11730248004</v>
      </c>
      <c r="DP70" s="1085">
        <v>640164.97127615998</v>
      </c>
      <c r="DQ70" s="1085">
        <v>619554.90997235011</v>
      </c>
      <c r="DR70" s="1085">
        <v>620899.82409259013</v>
      </c>
      <c r="DS70" s="1085">
        <v>711276.13867756992</v>
      </c>
      <c r="DT70" s="1085">
        <v>705799.1100391699</v>
      </c>
      <c r="DU70" s="1085">
        <v>787568.85920204001</v>
      </c>
      <c r="DV70" s="1085">
        <v>770170.48207535001</v>
      </c>
      <c r="DW70" s="1085">
        <v>684674.79540821002</v>
      </c>
      <c r="DX70" s="1085">
        <v>696675.39599401003</v>
      </c>
      <c r="DY70" s="1085">
        <v>705830.48826120002</v>
      </c>
      <c r="DZ70" s="1085">
        <v>660966.79844773991</v>
      </c>
      <c r="EA70" s="1085">
        <v>751399.61432312999</v>
      </c>
      <c r="EB70" s="1085">
        <v>742980.65128155006</v>
      </c>
      <c r="EC70" s="1085">
        <v>733974.07249375002</v>
      </c>
      <c r="ED70" s="1085">
        <v>611425.80067112006</v>
      </c>
      <c r="EE70" s="1085">
        <v>645068.10052334005</v>
      </c>
      <c r="EF70" s="1085">
        <v>613826.15031335992</v>
      </c>
      <c r="EG70" s="1085">
        <v>644794.10891964007</v>
      </c>
      <c r="EH70" s="1085">
        <v>639504.17295758997</v>
      </c>
      <c r="EI70" s="1085">
        <v>644320.29192801018</v>
      </c>
      <c r="EJ70" s="1085">
        <v>765200.22163389996</v>
      </c>
      <c r="EK70" s="1085">
        <v>623773.68934411008</v>
      </c>
      <c r="EL70" s="1085">
        <v>676822.89967065013</v>
      </c>
      <c r="EM70" s="1085">
        <v>657185.28009839996</v>
      </c>
      <c r="EN70" s="1085">
        <v>676301.34132454998</v>
      </c>
      <c r="EO70" s="1085">
        <v>649185.83090687008</v>
      </c>
      <c r="EP70" s="1085">
        <v>586454.62419303006</v>
      </c>
      <c r="EQ70" s="1085">
        <v>589631.00766164006</v>
      </c>
      <c r="ER70" s="1085">
        <v>608370.32656112011</v>
      </c>
      <c r="ES70" s="1085">
        <v>596930.97926560009</v>
      </c>
      <c r="ET70" s="1085">
        <v>609948.34975424013</v>
      </c>
      <c r="EU70" s="1085">
        <v>629445.17452341004</v>
      </c>
      <c r="EV70" s="1085">
        <v>614969.66726436</v>
      </c>
      <c r="EW70" s="1085">
        <v>631213.10194933985</v>
      </c>
      <c r="EX70" s="1085">
        <v>658284.76612029993</v>
      </c>
      <c r="EY70" s="1085">
        <v>616654.22154368006</v>
      </c>
      <c r="EZ70" s="1085">
        <v>725556.06922161998</v>
      </c>
      <c r="FA70" s="1085">
        <v>844848.89737978007</v>
      </c>
      <c r="FB70" s="1085">
        <v>792796.83306408988</v>
      </c>
      <c r="FC70" s="1085">
        <v>871922.10128519987</v>
      </c>
      <c r="FD70" s="1085">
        <v>951547.87018575007</v>
      </c>
    </row>
    <row r="71" spans="1:160" ht="15.75">
      <c r="A71" s="1145" t="s">
        <v>907</v>
      </c>
      <c r="B71" s="1085">
        <v>23594.400000000001</v>
      </c>
      <c r="C71" s="1085">
        <v>25879</v>
      </c>
      <c r="D71" s="1085">
        <v>25487.9</v>
      </c>
      <c r="E71" s="1085">
        <v>32995.599999999999</v>
      </c>
      <c r="F71" s="1085">
        <v>36369.599999999999</v>
      </c>
      <c r="G71" s="1085">
        <v>35296.6</v>
      </c>
      <c r="H71" s="1085">
        <v>34656</v>
      </c>
      <c r="I71" s="1085">
        <v>37162.400000000001</v>
      </c>
      <c r="J71" s="1085">
        <v>34017.1</v>
      </c>
      <c r="K71" s="1085">
        <v>31785.5</v>
      </c>
      <c r="L71" s="1085">
        <v>34336.6</v>
      </c>
      <c r="M71" s="1085">
        <v>50247.9</v>
      </c>
      <c r="N71" s="1085">
        <v>29247.9</v>
      </c>
      <c r="O71" s="1085">
        <v>29895.4</v>
      </c>
      <c r="P71" s="1085">
        <v>28768.9</v>
      </c>
      <c r="Q71" s="1085">
        <v>29223.1</v>
      </c>
      <c r="R71" s="1085">
        <v>29895.4</v>
      </c>
      <c r="S71" s="1085">
        <v>43402.400000000001</v>
      </c>
      <c r="T71" s="1085">
        <v>46074.400000000001</v>
      </c>
      <c r="U71" s="1085">
        <v>47318.400000000001</v>
      </c>
      <c r="V71" s="1085">
        <v>48213.9</v>
      </c>
      <c r="W71" s="1085">
        <v>49321.5</v>
      </c>
      <c r="X71" s="1085">
        <v>51243.6</v>
      </c>
      <c r="Y71" s="1085">
        <v>63197.599999999999</v>
      </c>
      <c r="Z71" s="1085">
        <v>57153.599999999999</v>
      </c>
      <c r="AA71" s="1085">
        <v>60125.4</v>
      </c>
      <c r="AB71" s="1085">
        <v>60258.9</v>
      </c>
      <c r="AC71" s="1085">
        <v>54214.3</v>
      </c>
      <c r="AD71" s="1085">
        <v>53664.4</v>
      </c>
      <c r="AE71" s="1085">
        <v>49788.4</v>
      </c>
      <c r="AF71" s="1085">
        <v>57235.8</v>
      </c>
      <c r="AG71" s="1085">
        <v>51244.2</v>
      </c>
      <c r="AH71" s="1085">
        <v>52456.7</v>
      </c>
      <c r="AI71" s="1085">
        <v>51625.3</v>
      </c>
      <c r="AJ71" s="1085">
        <v>56236.4</v>
      </c>
      <c r="AK71" s="1085">
        <v>58142.2</v>
      </c>
      <c r="AL71" s="1085">
        <v>61212.3</v>
      </c>
      <c r="AM71" s="1085">
        <v>44288.700000000004</v>
      </c>
      <c r="AN71" s="1085">
        <v>64231</v>
      </c>
      <c r="AO71" s="1085">
        <v>62346.3</v>
      </c>
      <c r="AP71" s="1085">
        <v>65997.3</v>
      </c>
      <c r="AQ71" s="1085">
        <v>63985.4</v>
      </c>
      <c r="AR71" s="1085">
        <v>64859.4</v>
      </c>
      <c r="AS71" s="1085">
        <v>60060.6</v>
      </c>
      <c r="AT71" s="1085">
        <v>64325.3</v>
      </c>
      <c r="AU71" s="1085">
        <v>74446.100000000006</v>
      </c>
      <c r="AV71" s="1085">
        <v>65768.399999999994</v>
      </c>
      <c r="AW71" s="1085">
        <v>66426.100000000006</v>
      </c>
      <c r="AX71" s="1085">
        <v>52591.199999999997</v>
      </c>
      <c r="AY71" s="1085">
        <v>0</v>
      </c>
      <c r="AZ71" s="1085">
        <v>0</v>
      </c>
      <c r="BA71" s="1085">
        <v>0</v>
      </c>
      <c r="BB71" s="1085">
        <v>0</v>
      </c>
      <c r="BC71" s="1085">
        <v>0</v>
      </c>
      <c r="BD71" s="1085">
        <v>75635.199999999997</v>
      </c>
      <c r="BE71" s="1085">
        <v>75598.3</v>
      </c>
      <c r="BF71" s="1085">
        <v>76941.899999999994</v>
      </c>
      <c r="BG71" s="1085">
        <v>74716.399999999994</v>
      </c>
      <c r="BH71" s="1085">
        <v>75861.7</v>
      </c>
      <c r="BI71" s="1085">
        <v>80479.100000000006</v>
      </c>
      <c r="BJ71" s="1085">
        <v>102152.78268604001</v>
      </c>
      <c r="BK71" s="1085">
        <v>108263.97919627001</v>
      </c>
      <c r="BL71" s="1085">
        <v>130673.56382201999</v>
      </c>
      <c r="BM71" s="1085">
        <v>190700.09248947</v>
      </c>
      <c r="BN71" s="1085">
        <v>190275.9621075</v>
      </c>
      <c r="BO71" s="1085">
        <v>182803.78607888002</v>
      </c>
      <c r="BP71" s="1085">
        <v>169606.60560054998</v>
      </c>
      <c r="BQ71" s="1085">
        <v>176197.12700000001</v>
      </c>
      <c r="BR71" s="1085">
        <v>174533.231</v>
      </c>
      <c r="BS71" s="1085">
        <v>176044.701</v>
      </c>
      <c r="BT71" s="1085">
        <v>194546.916</v>
      </c>
      <c r="BU71" s="1085">
        <v>205094.58100000001</v>
      </c>
      <c r="BV71" s="1085">
        <v>202639.149</v>
      </c>
      <c r="BW71" s="1085">
        <v>260542.443</v>
      </c>
      <c r="BX71" s="1085">
        <v>254386.6</v>
      </c>
      <c r="BY71" s="1085">
        <v>282310.5</v>
      </c>
      <c r="BZ71" s="1085">
        <v>334031.5</v>
      </c>
      <c r="CA71" s="1085">
        <v>377643.54814814002</v>
      </c>
      <c r="CB71" s="1085">
        <v>319334.07146701001</v>
      </c>
      <c r="CC71" s="1085">
        <v>440781.44680877001</v>
      </c>
      <c r="CD71" s="1085">
        <v>428632.09098654997</v>
      </c>
      <c r="CE71" s="1085">
        <v>332112.84568751999</v>
      </c>
      <c r="CF71" s="1085">
        <v>349836.48065332003</v>
      </c>
      <c r="CG71" s="1085">
        <v>320933.19393168</v>
      </c>
      <c r="CH71" s="1085">
        <v>302289.08859699999</v>
      </c>
      <c r="CI71" s="1085">
        <v>332373.54523728002</v>
      </c>
      <c r="CJ71" s="1085">
        <v>320105.65570738999</v>
      </c>
      <c r="CK71" s="1085">
        <v>325610.82913057</v>
      </c>
      <c r="CL71" s="1085">
        <v>389458.18862918002</v>
      </c>
      <c r="CM71" s="1085">
        <v>367681.01157168997</v>
      </c>
      <c r="CN71" s="1085">
        <v>350433.36423837999</v>
      </c>
      <c r="CO71" s="1085">
        <v>381402.93864197005</v>
      </c>
      <c r="CP71" s="1085">
        <v>405575.29024164996</v>
      </c>
      <c r="CQ71" s="1085">
        <v>367769.88404489995</v>
      </c>
      <c r="CR71" s="1085">
        <v>355224.78166212002</v>
      </c>
      <c r="CS71" s="1085">
        <v>344330.62269434996</v>
      </c>
      <c r="CT71" s="1085">
        <v>283567.22364971996</v>
      </c>
      <c r="CU71" s="1085">
        <v>285012.01171324</v>
      </c>
      <c r="CV71" s="1085">
        <v>270720.33465754002</v>
      </c>
      <c r="CW71" s="1085">
        <v>320214.43367140001</v>
      </c>
      <c r="CX71" s="1085">
        <v>311073.34538803005</v>
      </c>
      <c r="CY71" s="1085">
        <v>313742.48162160005</v>
      </c>
      <c r="CZ71" s="1085">
        <v>323731.98809382995</v>
      </c>
      <c r="DA71" s="1085">
        <v>293466.42414263997</v>
      </c>
      <c r="DB71" s="1085">
        <v>281061.64868455997</v>
      </c>
      <c r="DC71" s="1085">
        <v>289550.74503242999</v>
      </c>
      <c r="DD71" s="1085">
        <v>285058.25180775003</v>
      </c>
      <c r="DE71" s="1085">
        <v>268169.77289851999</v>
      </c>
      <c r="DF71" s="1085">
        <v>238644.43102173999</v>
      </c>
      <c r="DG71" s="1085">
        <v>266873.40967398003</v>
      </c>
      <c r="DH71" s="1085">
        <v>264480.62198404002</v>
      </c>
      <c r="DI71" s="1085">
        <v>262497.23538606998</v>
      </c>
      <c r="DJ71" s="1085">
        <v>291006.11907080997</v>
      </c>
      <c r="DK71" s="1085">
        <v>307281.62155948998</v>
      </c>
      <c r="DL71" s="1085">
        <v>279366.79999763001</v>
      </c>
      <c r="DM71" s="1085">
        <v>280730.47553266998</v>
      </c>
      <c r="DN71" s="1085">
        <v>279558.74279410002</v>
      </c>
      <c r="DO71" s="1085">
        <v>270244.09752767999</v>
      </c>
      <c r="DP71" s="1085">
        <v>261693.88385215</v>
      </c>
      <c r="DQ71" s="1085">
        <v>250428.32894519999</v>
      </c>
      <c r="DR71" s="1085">
        <v>215740.71265936</v>
      </c>
      <c r="DS71" s="1085">
        <v>249633.91021260998</v>
      </c>
      <c r="DT71" s="1085">
        <v>240266.01217888997</v>
      </c>
      <c r="DU71" s="1085">
        <v>300471.07581047999</v>
      </c>
      <c r="DV71" s="1085">
        <v>305523.46193197998</v>
      </c>
      <c r="DW71" s="1085">
        <v>295580.07142083999</v>
      </c>
      <c r="DX71" s="1085">
        <v>301614.36925349006</v>
      </c>
      <c r="DY71" s="1085">
        <v>314307.46535209002</v>
      </c>
      <c r="DZ71" s="1085">
        <v>321774.88607619004</v>
      </c>
      <c r="EA71" s="1085">
        <v>268102.07187171996</v>
      </c>
      <c r="EB71" s="1085">
        <v>248152.88816328</v>
      </c>
      <c r="EC71" s="1085">
        <v>248105.96787517</v>
      </c>
      <c r="ED71" s="1085">
        <v>201902.22968506999</v>
      </c>
      <c r="EE71" s="1085">
        <v>237564.57084032003</v>
      </c>
      <c r="EF71" s="1085">
        <v>203833.81942943996</v>
      </c>
      <c r="EG71" s="1085">
        <v>273614.36396679998</v>
      </c>
      <c r="EH71" s="1085">
        <v>277530.52549199999</v>
      </c>
      <c r="EI71" s="1085">
        <v>273535.29262869997</v>
      </c>
      <c r="EJ71" s="1085">
        <v>263266.12667977996</v>
      </c>
      <c r="EK71" s="1085">
        <v>267731.51803514</v>
      </c>
      <c r="EL71" s="1085">
        <v>245587.51165879006</v>
      </c>
      <c r="EM71" s="1085">
        <v>269443.85889439</v>
      </c>
      <c r="EN71" s="1085">
        <v>239000.33703292999</v>
      </c>
      <c r="EO71" s="1085">
        <v>235207.32623156998</v>
      </c>
      <c r="EP71" s="1085">
        <v>174364.56533736998</v>
      </c>
      <c r="EQ71" s="1085">
        <v>243451.04608258003</v>
      </c>
      <c r="ER71" s="1085">
        <v>278693.37784055999</v>
      </c>
      <c r="ES71" s="1085">
        <v>303796.08279582998</v>
      </c>
      <c r="ET71" s="1085">
        <v>306502.58439245005</v>
      </c>
      <c r="EU71" s="1085">
        <v>347162.28960426006</v>
      </c>
      <c r="EV71" s="1085">
        <v>319818.05062349007</v>
      </c>
      <c r="EW71" s="1085">
        <v>309514.79568429</v>
      </c>
      <c r="EX71" s="1085">
        <v>292785.89672024007</v>
      </c>
      <c r="EY71" s="1085">
        <v>280269.95489009004</v>
      </c>
      <c r="EZ71" s="1085">
        <v>271904.03157326998</v>
      </c>
      <c r="FA71" s="1085">
        <v>234724.56893241996</v>
      </c>
      <c r="FB71" s="1085">
        <v>213217.87276183002</v>
      </c>
      <c r="FC71" s="1085">
        <v>243660.63868335998</v>
      </c>
      <c r="FD71" s="1085">
        <v>270953.73951447994</v>
      </c>
    </row>
    <row r="72" spans="1:160" ht="15.75">
      <c r="A72" s="1145" t="s">
        <v>908</v>
      </c>
      <c r="B72" s="1085">
        <v>0</v>
      </c>
      <c r="C72" s="1085">
        <v>0</v>
      </c>
      <c r="D72" s="1085">
        <v>0</v>
      </c>
      <c r="E72" s="1085">
        <v>0</v>
      </c>
      <c r="F72" s="1085">
        <v>0</v>
      </c>
      <c r="G72" s="1085">
        <v>0</v>
      </c>
      <c r="H72" s="1085"/>
      <c r="I72" s="1085">
        <v>0</v>
      </c>
      <c r="J72" s="1085">
        <v>0</v>
      </c>
      <c r="K72" s="1085">
        <v>0</v>
      </c>
      <c r="L72" s="1085">
        <v>0</v>
      </c>
      <c r="M72" s="1085">
        <v>0</v>
      </c>
      <c r="N72" s="1085">
        <v>0</v>
      </c>
      <c r="O72" s="1085">
        <v>0</v>
      </c>
      <c r="P72" s="1085">
        <v>0</v>
      </c>
      <c r="Q72" s="1085">
        <v>0</v>
      </c>
      <c r="R72" s="1085">
        <v>0</v>
      </c>
      <c r="S72" s="1085">
        <v>0</v>
      </c>
      <c r="T72" s="1085">
        <v>0</v>
      </c>
      <c r="U72" s="1085">
        <v>0</v>
      </c>
      <c r="V72" s="1085">
        <v>0</v>
      </c>
      <c r="W72" s="1085">
        <v>0</v>
      </c>
      <c r="X72" s="1085">
        <v>0</v>
      </c>
      <c r="Y72" s="1085">
        <v>0</v>
      </c>
      <c r="Z72" s="1085">
        <v>0</v>
      </c>
      <c r="AA72" s="1085">
        <v>0</v>
      </c>
      <c r="AB72" s="1085">
        <v>0</v>
      </c>
      <c r="AC72" s="1085">
        <v>0</v>
      </c>
      <c r="AD72" s="1085">
        <v>0</v>
      </c>
      <c r="AE72" s="1085">
        <v>0</v>
      </c>
      <c r="AF72" s="1085">
        <v>0</v>
      </c>
      <c r="AG72" s="1085">
        <v>0</v>
      </c>
      <c r="AH72" s="1085">
        <v>0</v>
      </c>
      <c r="AI72" s="1085">
        <v>0</v>
      </c>
      <c r="AJ72" s="1085">
        <v>0</v>
      </c>
      <c r="AK72" s="1085">
        <v>0</v>
      </c>
      <c r="AL72" s="1085">
        <v>0</v>
      </c>
      <c r="AM72" s="1085">
        <v>0</v>
      </c>
      <c r="AN72" s="1085">
        <v>0</v>
      </c>
      <c r="AO72" s="1085">
        <v>0</v>
      </c>
      <c r="AP72" s="1085">
        <v>0</v>
      </c>
      <c r="AQ72" s="1085">
        <v>0</v>
      </c>
      <c r="AR72" s="1085">
        <v>0</v>
      </c>
      <c r="AS72" s="1085">
        <v>0</v>
      </c>
      <c r="AT72" s="1085">
        <v>0</v>
      </c>
      <c r="AU72" s="1085">
        <v>0</v>
      </c>
      <c r="AV72" s="1085">
        <v>0</v>
      </c>
      <c r="AW72" s="1085">
        <v>0</v>
      </c>
      <c r="AX72" s="1085">
        <v>0</v>
      </c>
      <c r="AY72" s="1085">
        <v>0</v>
      </c>
      <c r="AZ72" s="1085">
        <v>0</v>
      </c>
      <c r="BA72" s="1085">
        <v>0</v>
      </c>
      <c r="BB72" s="1085">
        <v>0</v>
      </c>
      <c r="BC72" s="1085">
        <v>0</v>
      </c>
      <c r="BD72" s="1085">
        <v>1</v>
      </c>
      <c r="BE72" s="1085">
        <v>1</v>
      </c>
      <c r="BF72" s="1085">
        <v>1</v>
      </c>
      <c r="BG72" s="1085">
        <v>1</v>
      </c>
      <c r="BH72" s="1085">
        <v>1</v>
      </c>
      <c r="BI72" s="1085">
        <v>1</v>
      </c>
      <c r="BJ72" s="1085">
        <v>0</v>
      </c>
      <c r="BK72" s="1085">
        <v>0</v>
      </c>
      <c r="BL72" s="1085">
        <v>0</v>
      </c>
      <c r="BM72" s="1085">
        <v>0</v>
      </c>
      <c r="BN72" s="1085">
        <v>0</v>
      </c>
      <c r="BO72" s="1085">
        <v>0</v>
      </c>
      <c r="BP72" s="1085">
        <v>0</v>
      </c>
      <c r="BQ72" s="1085">
        <v>0</v>
      </c>
      <c r="BR72" s="1085">
        <v>0</v>
      </c>
      <c r="BS72" s="1085">
        <v>0</v>
      </c>
      <c r="BT72" s="1085">
        <v>0</v>
      </c>
      <c r="BU72" s="1085">
        <v>0</v>
      </c>
      <c r="BV72" s="1085">
        <v>0</v>
      </c>
      <c r="BW72" s="1085">
        <v>0</v>
      </c>
      <c r="BX72" s="1085">
        <v>0</v>
      </c>
      <c r="BY72" s="1085">
        <v>0</v>
      </c>
      <c r="BZ72" s="1085">
        <v>0</v>
      </c>
      <c r="CA72" s="1085">
        <v>0</v>
      </c>
      <c r="CB72" s="1085">
        <v>0</v>
      </c>
      <c r="CC72" s="1085">
        <v>0</v>
      </c>
      <c r="CD72" s="1085">
        <v>0</v>
      </c>
      <c r="CE72" s="1085">
        <v>0</v>
      </c>
      <c r="CF72" s="1085">
        <v>0</v>
      </c>
      <c r="CG72" s="1085">
        <v>0</v>
      </c>
      <c r="CH72" s="1085">
        <v>0</v>
      </c>
      <c r="CI72" s="1085">
        <v>0</v>
      </c>
      <c r="CJ72" s="1085">
        <v>0</v>
      </c>
      <c r="CK72" s="1085">
        <v>0</v>
      </c>
      <c r="CL72" s="1085">
        <v>0</v>
      </c>
      <c r="CM72" s="1085">
        <v>0</v>
      </c>
      <c r="CN72" s="1085">
        <v>0</v>
      </c>
      <c r="CO72" s="1085">
        <v>0</v>
      </c>
      <c r="CP72" s="1085">
        <v>0</v>
      </c>
      <c r="CQ72" s="1085">
        <v>0</v>
      </c>
      <c r="CR72" s="1085">
        <v>0</v>
      </c>
      <c r="CS72" s="1085">
        <v>0</v>
      </c>
      <c r="CT72" s="1085">
        <v>0</v>
      </c>
      <c r="CU72" s="1085">
        <v>0</v>
      </c>
      <c r="CV72" s="1085">
        <v>0</v>
      </c>
      <c r="CW72" s="1085">
        <v>0</v>
      </c>
      <c r="CX72" s="1085">
        <v>0</v>
      </c>
      <c r="CY72" s="1085">
        <v>0</v>
      </c>
      <c r="CZ72" s="1085">
        <v>0</v>
      </c>
      <c r="DA72" s="1085">
        <v>0</v>
      </c>
      <c r="DB72" s="1085">
        <v>0</v>
      </c>
      <c r="DC72" s="1085">
        <v>0</v>
      </c>
      <c r="DD72" s="1085">
        <v>0</v>
      </c>
      <c r="DE72" s="1085">
        <v>0</v>
      </c>
      <c r="DF72" s="1085">
        <v>0</v>
      </c>
      <c r="DG72" s="1085">
        <v>0</v>
      </c>
      <c r="DH72" s="1085">
        <v>0</v>
      </c>
      <c r="DI72" s="1085">
        <v>0</v>
      </c>
      <c r="DJ72" s="1085">
        <v>0</v>
      </c>
      <c r="DK72" s="1085">
        <v>0</v>
      </c>
      <c r="DL72" s="1085">
        <v>0</v>
      </c>
      <c r="DM72" s="1085">
        <v>0</v>
      </c>
      <c r="DN72" s="1085">
        <v>0</v>
      </c>
      <c r="DO72" s="1085">
        <v>0</v>
      </c>
      <c r="DP72" s="1085">
        <v>0</v>
      </c>
      <c r="DQ72" s="1085">
        <v>0</v>
      </c>
      <c r="DR72" s="1085">
        <v>0</v>
      </c>
      <c r="DS72" s="1085">
        <v>0</v>
      </c>
      <c r="DT72" s="1085">
        <v>0</v>
      </c>
      <c r="DU72" s="1085">
        <v>0</v>
      </c>
      <c r="DV72" s="1085">
        <v>0</v>
      </c>
      <c r="DW72" s="1085">
        <v>0</v>
      </c>
      <c r="DX72" s="1085">
        <v>0</v>
      </c>
      <c r="DY72" s="1085">
        <v>0</v>
      </c>
      <c r="DZ72" s="1085">
        <v>0</v>
      </c>
      <c r="EA72" s="1085">
        <v>0</v>
      </c>
      <c r="EB72" s="1085">
        <v>0</v>
      </c>
      <c r="EC72" s="1085">
        <v>0</v>
      </c>
      <c r="ED72" s="1085">
        <v>0</v>
      </c>
      <c r="EE72" s="1085">
        <v>0</v>
      </c>
      <c r="EF72" s="1085">
        <v>0</v>
      </c>
      <c r="EG72" s="1085">
        <v>0</v>
      </c>
      <c r="EH72" s="1085">
        <v>0</v>
      </c>
      <c r="EI72" s="1085">
        <v>0</v>
      </c>
      <c r="EJ72" s="1085">
        <v>0</v>
      </c>
      <c r="EK72" s="1085">
        <v>0</v>
      </c>
      <c r="EL72" s="1085">
        <v>0</v>
      </c>
      <c r="EM72" s="1085">
        <v>0</v>
      </c>
      <c r="EN72" s="1085">
        <v>0</v>
      </c>
      <c r="EO72" s="1085">
        <v>0</v>
      </c>
      <c r="EP72" s="1085">
        <v>0</v>
      </c>
      <c r="EQ72" s="1085">
        <v>0</v>
      </c>
      <c r="ER72" s="1085">
        <v>0</v>
      </c>
      <c r="ES72" s="1085">
        <v>0</v>
      </c>
      <c r="ET72" s="1085">
        <v>0</v>
      </c>
      <c r="EU72" s="1085">
        <v>0</v>
      </c>
      <c r="EV72" s="1085">
        <v>0</v>
      </c>
      <c r="EW72" s="1085">
        <v>0</v>
      </c>
      <c r="EX72" s="1085">
        <v>0</v>
      </c>
      <c r="EY72" s="1085">
        <v>0</v>
      </c>
      <c r="EZ72" s="1085">
        <v>0</v>
      </c>
      <c r="FA72" s="1085">
        <v>0</v>
      </c>
      <c r="FB72" s="1085">
        <v>0</v>
      </c>
      <c r="FC72" s="1085">
        <v>0</v>
      </c>
      <c r="FD72" s="1085">
        <v>0</v>
      </c>
    </row>
    <row r="73" spans="1:160" ht="15.75">
      <c r="A73" s="1145" t="s">
        <v>909</v>
      </c>
      <c r="B73" s="1085">
        <v>24125.599999999999</v>
      </c>
      <c r="C73" s="1085">
        <v>17894.5</v>
      </c>
      <c r="D73" s="1085">
        <v>23658.7</v>
      </c>
      <c r="E73" s="1085">
        <v>28129.1</v>
      </c>
      <c r="F73" s="1085">
        <v>10228.299999999999</v>
      </c>
      <c r="G73" s="1085">
        <v>19404.099999999999</v>
      </c>
      <c r="H73" s="1085">
        <v>9178.7000000000007</v>
      </c>
      <c r="I73" s="1085">
        <v>7756.1</v>
      </c>
      <c r="J73" s="1085">
        <v>8427.7000000000007</v>
      </c>
      <c r="K73" s="1085">
        <v>10983.3</v>
      </c>
      <c r="L73" s="1085">
        <v>12541.2</v>
      </c>
      <c r="M73" s="1085">
        <v>10866.8</v>
      </c>
      <c r="N73" s="1085">
        <v>27866.799999999999</v>
      </c>
      <c r="O73" s="1085">
        <v>30001.200000000001</v>
      </c>
      <c r="P73" s="1085">
        <v>28500</v>
      </c>
      <c r="Q73" s="1085">
        <v>28768.1</v>
      </c>
      <c r="R73" s="1085">
        <v>30001.200000000001</v>
      </c>
      <c r="S73" s="1085">
        <v>15245.9</v>
      </c>
      <c r="T73" s="1085">
        <v>15921.9</v>
      </c>
      <c r="U73" s="1085">
        <v>18173.2</v>
      </c>
      <c r="V73" s="1085">
        <v>21546.799999999999</v>
      </c>
      <c r="W73" s="1085">
        <v>22465.1</v>
      </c>
      <c r="X73" s="1085">
        <v>23456.1</v>
      </c>
      <c r="Y73" s="1085">
        <v>21514.3</v>
      </c>
      <c r="Z73" s="1085">
        <v>19784.599999999999</v>
      </c>
      <c r="AA73" s="1085">
        <v>20886.3</v>
      </c>
      <c r="AB73" s="1085">
        <v>19658.099999999999</v>
      </c>
      <c r="AC73" s="1085">
        <v>16524.8</v>
      </c>
      <c r="AD73" s="1085">
        <v>16112.2</v>
      </c>
      <c r="AE73" s="1085">
        <v>14587.2</v>
      </c>
      <c r="AF73" s="1085">
        <v>17859.3</v>
      </c>
      <c r="AG73" s="1085">
        <v>12652</v>
      </c>
      <c r="AH73" s="1085">
        <v>14228</v>
      </c>
      <c r="AI73" s="1085">
        <v>13988.7</v>
      </c>
      <c r="AJ73" s="1085">
        <v>16987.099999999999</v>
      </c>
      <c r="AK73" s="1085">
        <v>19335</v>
      </c>
      <c r="AL73" s="1085">
        <v>19877.2</v>
      </c>
      <c r="AM73" s="1085">
        <v>16584.3</v>
      </c>
      <c r="AN73" s="1085">
        <v>22325.4</v>
      </c>
      <c r="AO73" s="1085">
        <v>22205.1</v>
      </c>
      <c r="AP73" s="1085">
        <v>24421</v>
      </c>
      <c r="AQ73" s="1085">
        <v>36099.300000000003</v>
      </c>
      <c r="AR73" s="1085">
        <v>39247.599999999999</v>
      </c>
      <c r="AS73" s="1085">
        <v>28548.7</v>
      </c>
      <c r="AT73" s="1085">
        <v>33528.699999999997</v>
      </c>
      <c r="AU73" s="1085">
        <v>39961.5</v>
      </c>
      <c r="AV73" s="1085">
        <v>37089.9</v>
      </c>
      <c r="AW73" s="1085">
        <v>38573.5</v>
      </c>
      <c r="AX73" s="1085">
        <v>38945.699999999997</v>
      </c>
      <c r="AY73" s="1085">
        <v>0</v>
      </c>
      <c r="AZ73" s="1085">
        <v>0</v>
      </c>
      <c r="BA73" s="1085">
        <v>0</v>
      </c>
      <c r="BB73" s="1085">
        <v>0</v>
      </c>
      <c r="BC73" s="1085">
        <v>0</v>
      </c>
      <c r="BD73" s="1085">
        <v>33985.599999999999</v>
      </c>
      <c r="BE73" s="1085">
        <v>34005.599999999999</v>
      </c>
      <c r="BF73" s="1085">
        <v>37985.699999999997</v>
      </c>
      <c r="BG73" s="1085">
        <v>30849.1</v>
      </c>
      <c r="BH73" s="1085">
        <v>51408.324000000001</v>
      </c>
      <c r="BI73" s="1085">
        <v>67859</v>
      </c>
      <c r="BJ73" s="1085">
        <v>63975.412307350001</v>
      </c>
      <c r="BK73" s="1085">
        <v>24564.783765029999</v>
      </c>
      <c r="BL73" s="1085">
        <v>25214.031853389999</v>
      </c>
      <c r="BM73" s="1085">
        <v>34773.497454019998</v>
      </c>
      <c r="BN73" s="1085">
        <v>20873.199337180002</v>
      </c>
      <c r="BO73" s="1085">
        <v>16095.479396889999</v>
      </c>
      <c r="BP73" s="1085">
        <v>35852.564661309996</v>
      </c>
      <c r="BQ73" s="1085">
        <v>44857.06</v>
      </c>
      <c r="BR73" s="1085">
        <v>20250.427</v>
      </c>
      <c r="BS73" s="1085">
        <v>98470.847999999998</v>
      </c>
      <c r="BT73" s="1085">
        <v>48868.069000000003</v>
      </c>
      <c r="BU73" s="1085">
        <v>51327.392</v>
      </c>
      <c r="BV73" s="1085">
        <v>40818.819000000003</v>
      </c>
      <c r="BW73" s="1085">
        <v>70525.043999999994</v>
      </c>
      <c r="BX73" s="1085">
        <v>108828.7</v>
      </c>
      <c r="BY73" s="1085">
        <v>136093.4</v>
      </c>
      <c r="BZ73" s="1085">
        <v>58431.1</v>
      </c>
      <c r="CA73" s="1085">
        <v>98507.132631149987</v>
      </c>
      <c r="CB73" s="1085">
        <v>103592.68668863999</v>
      </c>
      <c r="CC73" s="1085">
        <v>101693.28633872001</v>
      </c>
      <c r="CD73" s="1085">
        <v>103055.93333953999</v>
      </c>
      <c r="CE73" s="1085">
        <v>138144.94049848002</v>
      </c>
      <c r="CF73" s="1085">
        <v>129494.04943992999</v>
      </c>
      <c r="CG73" s="1085">
        <v>85627.477441530005</v>
      </c>
      <c r="CH73" s="1085">
        <v>70458.625656639997</v>
      </c>
      <c r="CI73" s="1085">
        <v>90386.618984600005</v>
      </c>
      <c r="CJ73" s="1085">
        <v>78628.46162396</v>
      </c>
      <c r="CK73" s="1085">
        <v>58425.322737120005</v>
      </c>
      <c r="CL73" s="1085">
        <v>77369.261233309997</v>
      </c>
      <c r="CM73" s="1085">
        <v>43440.774935709996</v>
      </c>
      <c r="CN73" s="1085">
        <v>52262.215039279996</v>
      </c>
      <c r="CO73" s="1085">
        <v>60733.43067401</v>
      </c>
      <c r="CP73" s="1085">
        <v>104823.73409503</v>
      </c>
      <c r="CQ73" s="1085">
        <v>103303.13726425999</v>
      </c>
      <c r="CR73" s="1085">
        <v>92260.063640570006</v>
      </c>
      <c r="CS73" s="1085">
        <v>51089.756307849995</v>
      </c>
      <c r="CT73" s="1085">
        <v>62791.177162660002</v>
      </c>
      <c r="CU73" s="1085">
        <v>65261.347660599997</v>
      </c>
      <c r="CV73" s="1085">
        <v>61258.985582360001</v>
      </c>
      <c r="CW73" s="1085">
        <v>44242.134879800004</v>
      </c>
      <c r="CX73" s="1085">
        <v>48057.868262050004</v>
      </c>
      <c r="CY73" s="1085">
        <v>46451.931711339996</v>
      </c>
      <c r="CZ73" s="1085">
        <v>49046.934744869999</v>
      </c>
      <c r="DA73" s="1085">
        <v>62281.893710360004</v>
      </c>
      <c r="DB73" s="1085">
        <v>49382.872459329999</v>
      </c>
      <c r="DC73" s="1085">
        <v>73101.252534059997</v>
      </c>
      <c r="DD73" s="1085">
        <v>53910.450498669998</v>
      </c>
      <c r="DE73" s="1085">
        <v>148804.81217114002</v>
      </c>
      <c r="DF73" s="1085">
        <v>30115.914153109999</v>
      </c>
      <c r="DG73" s="1085">
        <v>82036.9952854</v>
      </c>
      <c r="DH73" s="1085">
        <v>96219.268216429991</v>
      </c>
      <c r="DI73" s="1085">
        <v>127451.88677349999</v>
      </c>
      <c r="DJ73" s="1085">
        <v>134051.18945251001</v>
      </c>
      <c r="DK73" s="1085">
        <v>189966.73707876998</v>
      </c>
      <c r="DL73" s="1085">
        <v>215778.98576123</v>
      </c>
      <c r="DM73" s="1085">
        <v>276777.79090287001</v>
      </c>
      <c r="DN73" s="1085">
        <v>26878.115593639999</v>
      </c>
      <c r="DO73" s="1085">
        <v>48324.976096209997</v>
      </c>
      <c r="DP73" s="1085">
        <v>121764.47393722</v>
      </c>
      <c r="DQ73" s="1085">
        <v>125798.07839444</v>
      </c>
      <c r="DR73" s="1085">
        <v>46746.722506639999</v>
      </c>
      <c r="DS73" s="1085">
        <v>54171.33107529</v>
      </c>
      <c r="DT73" s="1085">
        <v>44478.33012436</v>
      </c>
      <c r="DU73" s="1085">
        <v>77718.574116259988</v>
      </c>
      <c r="DV73" s="1085">
        <v>54127.752141129997</v>
      </c>
      <c r="DW73" s="1085">
        <v>55243.976117409999</v>
      </c>
      <c r="DX73" s="1085">
        <v>98798.247832509995</v>
      </c>
      <c r="DY73" s="1085">
        <v>73033.891378789995</v>
      </c>
      <c r="DZ73" s="1085">
        <v>62541.540790120001</v>
      </c>
      <c r="EA73" s="1085">
        <v>80793.287467979986</v>
      </c>
      <c r="EB73" s="1085">
        <v>61654.944867390004</v>
      </c>
      <c r="EC73" s="1085">
        <v>63383.350005100001</v>
      </c>
      <c r="ED73" s="1085">
        <v>73266.016012189997</v>
      </c>
      <c r="EE73" s="1085">
        <v>104873.79661198</v>
      </c>
      <c r="EF73" s="1085">
        <v>101021.05179482</v>
      </c>
      <c r="EG73" s="1085">
        <v>89372.03758348999</v>
      </c>
      <c r="EH73" s="1085">
        <v>115919.35267770001</v>
      </c>
      <c r="EI73" s="1085">
        <v>92191.054442029999</v>
      </c>
      <c r="EJ73" s="1085">
        <v>86352.223042700003</v>
      </c>
      <c r="EK73" s="1085">
        <v>98168.112410639995</v>
      </c>
      <c r="EL73" s="1085">
        <v>130348.41346546999</v>
      </c>
      <c r="EM73" s="1085">
        <v>192835.51251427</v>
      </c>
      <c r="EN73" s="1085">
        <v>184110.80340241999</v>
      </c>
      <c r="EO73" s="1085">
        <v>211074.11521103999</v>
      </c>
      <c r="EP73" s="1085">
        <v>142713.27886032002</v>
      </c>
      <c r="EQ73" s="1085">
        <v>148627.28131773</v>
      </c>
      <c r="ER73" s="1085">
        <v>201257.1056141</v>
      </c>
      <c r="ES73" s="1085">
        <v>117680.62095284001</v>
      </c>
      <c r="ET73" s="1085">
        <v>153731.42287893</v>
      </c>
      <c r="EU73" s="1085">
        <v>145258.54883153</v>
      </c>
      <c r="EV73" s="1085">
        <v>148782.66306011999</v>
      </c>
      <c r="EW73" s="1085">
        <v>147835.60965756001</v>
      </c>
      <c r="EX73" s="1085">
        <v>154638.73345865001</v>
      </c>
      <c r="EY73" s="1085">
        <v>108991.25683226001</v>
      </c>
      <c r="EZ73" s="1085">
        <v>112418.23518446999</v>
      </c>
      <c r="FA73" s="1085">
        <v>142549.71123208001</v>
      </c>
      <c r="FB73" s="1085">
        <v>116892.20863412002</v>
      </c>
      <c r="FC73" s="1085">
        <v>129126.73021256999</v>
      </c>
      <c r="FD73" s="1085">
        <v>122745.15513409999</v>
      </c>
    </row>
    <row r="74" spans="1:160" ht="15.75">
      <c r="A74" s="1145" t="s">
        <v>132</v>
      </c>
      <c r="B74" s="1085">
        <v>42317.9</v>
      </c>
      <c r="C74" s="1085">
        <v>55142.1</v>
      </c>
      <c r="D74" s="1085">
        <v>45989.9</v>
      </c>
      <c r="E74" s="1085">
        <v>41001.5</v>
      </c>
      <c r="F74" s="1085">
        <v>42002.5</v>
      </c>
      <c r="G74" s="1085">
        <v>43125.8</v>
      </c>
      <c r="H74" s="1085">
        <v>42324.2</v>
      </c>
      <c r="I74" s="1085">
        <v>36146.699999999997</v>
      </c>
      <c r="J74" s="1085">
        <v>38775.300000000003</v>
      </c>
      <c r="K74" s="1085">
        <v>23531.200000000001</v>
      </c>
      <c r="L74" s="1085">
        <v>0</v>
      </c>
      <c r="M74" s="1085">
        <v>0</v>
      </c>
      <c r="N74" s="1085">
        <v>0</v>
      </c>
      <c r="O74" s="1085">
        <v>42536</v>
      </c>
      <c r="P74" s="1085">
        <v>41600</v>
      </c>
      <c r="Q74" s="1085">
        <v>41963.8</v>
      </c>
      <c r="R74" s="1085">
        <v>42536</v>
      </c>
      <c r="S74" s="1085">
        <v>36821</v>
      </c>
      <c r="T74" s="1085">
        <v>37669.1</v>
      </c>
      <c r="U74" s="1085">
        <v>35462.199999999997</v>
      </c>
      <c r="V74" s="1085">
        <v>39123.800000000003</v>
      </c>
      <c r="W74" s="1085">
        <v>39223.699999999997</v>
      </c>
      <c r="X74" s="1085">
        <v>39876.1</v>
      </c>
      <c r="Y74" s="1085">
        <v>49589.8</v>
      </c>
      <c r="Z74" s="1085">
        <v>40123.5</v>
      </c>
      <c r="AA74" s="1085">
        <v>44235.7</v>
      </c>
      <c r="AB74" s="1085">
        <v>40256.800000000003</v>
      </c>
      <c r="AC74" s="1085">
        <v>34896.199999999997</v>
      </c>
      <c r="AD74" s="1085">
        <v>33698.699999999997</v>
      </c>
      <c r="AE74" s="1085">
        <v>29568.6</v>
      </c>
      <c r="AF74" s="1085">
        <v>34233.4</v>
      </c>
      <c r="AG74" s="1085">
        <v>30258.7</v>
      </c>
      <c r="AH74" s="1085">
        <v>32658.1</v>
      </c>
      <c r="AI74" s="1085">
        <v>32156</v>
      </c>
      <c r="AJ74" s="1085">
        <v>36147.9</v>
      </c>
      <c r="AK74" s="1085">
        <v>39223.800000000003</v>
      </c>
      <c r="AL74" s="1085">
        <v>39629.4</v>
      </c>
      <c r="AM74" s="1085">
        <v>22657.555700000004</v>
      </c>
      <c r="AN74" s="1085">
        <v>43968.7</v>
      </c>
      <c r="AO74" s="1085">
        <v>42956.1</v>
      </c>
      <c r="AP74" s="1085">
        <v>45652.7</v>
      </c>
      <c r="AQ74" s="1085">
        <v>57744.1</v>
      </c>
      <c r="AR74" s="1085">
        <v>44964.7</v>
      </c>
      <c r="AS74" s="1085">
        <v>42487.6</v>
      </c>
      <c r="AT74" s="1085">
        <v>55654.400000000001</v>
      </c>
      <c r="AU74" s="1085">
        <v>30093.7</v>
      </c>
      <c r="AV74" s="1085">
        <v>38123.699999999997</v>
      </c>
      <c r="AW74" s="1085">
        <v>39267.4</v>
      </c>
      <c r="AX74" s="1085">
        <v>40956.1</v>
      </c>
      <c r="AY74" s="1085">
        <v>0</v>
      </c>
      <c r="AZ74" s="1085">
        <v>0</v>
      </c>
      <c r="BA74" s="1085">
        <v>0</v>
      </c>
      <c r="BB74" s="1085">
        <v>0</v>
      </c>
      <c r="BC74" s="1085">
        <v>0</v>
      </c>
      <c r="BD74" s="1085">
        <v>51425.599999999999</v>
      </c>
      <c r="BE74" s="1085">
        <v>51442.5</v>
      </c>
      <c r="BF74" s="1085">
        <v>52982.400000000001</v>
      </c>
      <c r="BG74" s="1085">
        <v>48827.1</v>
      </c>
      <c r="BH74" s="1085">
        <v>59856.7</v>
      </c>
      <c r="BI74" s="1085">
        <v>63794.8</v>
      </c>
      <c r="BJ74" s="1085">
        <v>49898.015541519999</v>
      </c>
      <c r="BK74" s="1085">
        <v>32903.445069490001</v>
      </c>
      <c r="BL74" s="1085">
        <v>33506.582109349998</v>
      </c>
      <c r="BM74" s="1085">
        <v>83528.096413649997</v>
      </c>
      <c r="BN74" s="1085">
        <v>97658.361108130004</v>
      </c>
      <c r="BO74" s="1085">
        <v>75089.353469130001</v>
      </c>
      <c r="BP74" s="1085">
        <v>54272.837073410003</v>
      </c>
      <c r="BQ74" s="1085">
        <v>34231.517999999996</v>
      </c>
      <c r="BR74" s="1085">
        <v>51930.881999999998</v>
      </c>
      <c r="BS74" s="1085">
        <v>62615.125999999997</v>
      </c>
      <c r="BT74" s="1085">
        <v>77214.289000000004</v>
      </c>
      <c r="BU74" s="1085">
        <v>84942.400999999998</v>
      </c>
      <c r="BV74" s="1085">
        <v>113595.13800000001</v>
      </c>
      <c r="BW74" s="1085">
        <v>94836.04</v>
      </c>
      <c r="BX74" s="1085">
        <v>110827.3</v>
      </c>
      <c r="BY74" s="1085">
        <v>49278.7</v>
      </c>
      <c r="BZ74" s="1085">
        <v>48312.9</v>
      </c>
      <c r="CA74" s="1085">
        <v>43682.745553460001</v>
      </c>
      <c r="CB74" s="1085">
        <v>42591.442498900004</v>
      </c>
      <c r="CC74" s="1085">
        <v>60145.357320300005</v>
      </c>
      <c r="CD74" s="1085">
        <v>72854.868444210006</v>
      </c>
      <c r="CE74" s="1085">
        <v>156424.28529502999</v>
      </c>
      <c r="CF74" s="1085">
        <v>85357.304641080002</v>
      </c>
      <c r="CG74" s="1085">
        <v>95900.62172761999</v>
      </c>
      <c r="CH74" s="1085">
        <v>68858.226654829996</v>
      </c>
      <c r="CI74" s="1085">
        <v>83012.188306190001</v>
      </c>
      <c r="CJ74" s="1085">
        <v>107628.07897177001</v>
      </c>
      <c r="CK74" s="1085">
        <v>75744.681470710013</v>
      </c>
      <c r="CL74" s="1085">
        <v>69497.692741639999</v>
      </c>
      <c r="CM74" s="1085">
        <v>79221.608309989999</v>
      </c>
      <c r="CN74" s="1085">
        <v>52901.213303470002</v>
      </c>
      <c r="CO74" s="1085">
        <v>51770.1751477</v>
      </c>
      <c r="CP74" s="1085">
        <v>44976.748999069998</v>
      </c>
      <c r="CQ74" s="1085">
        <v>48534.078009069999</v>
      </c>
      <c r="CR74" s="1085">
        <v>68856.668502870001</v>
      </c>
      <c r="CS74" s="1085">
        <v>48412.237128739995</v>
      </c>
      <c r="CT74" s="1085">
        <v>42100.499097089996</v>
      </c>
      <c r="CU74" s="1085">
        <v>41582.722356959996</v>
      </c>
      <c r="CV74" s="1085">
        <v>42236.539953940002</v>
      </c>
      <c r="CW74" s="1085">
        <v>42523.355974410006</v>
      </c>
      <c r="CX74" s="1085">
        <v>49008.763743429998</v>
      </c>
      <c r="CY74" s="1085">
        <v>43137.556461660002</v>
      </c>
      <c r="CZ74" s="1085">
        <v>53033.390699949996</v>
      </c>
      <c r="DA74" s="1085">
        <v>42248.75465363</v>
      </c>
      <c r="DB74" s="1085">
        <v>42375.353073839993</v>
      </c>
      <c r="DC74" s="1085">
        <v>39701.503668750003</v>
      </c>
      <c r="DD74" s="1085">
        <v>61871.23255506</v>
      </c>
      <c r="DE74" s="1085">
        <v>56995.385043940005</v>
      </c>
      <c r="DF74" s="1085">
        <v>23234.8496423</v>
      </c>
      <c r="DG74" s="1085">
        <v>27457.459988529998</v>
      </c>
      <c r="DH74" s="1085">
        <v>32625.260003669999</v>
      </c>
      <c r="DI74" s="1085">
        <v>30201.066093380003</v>
      </c>
      <c r="DJ74" s="1085">
        <v>32280.03187327</v>
      </c>
      <c r="DK74" s="1085">
        <v>38450.443009499999</v>
      </c>
      <c r="DL74" s="1085">
        <v>-75845.796986639994</v>
      </c>
      <c r="DM74" s="1085">
        <v>36535.173253300003</v>
      </c>
      <c r="DN74" s="1085">
        <v>26481.77671925</v>
      </c>
      <c r="DO74" s="1085">
        <v>29236.132564979998</v>
      </c>
      <c r="DP74" s="1085">
        <v>30413.515605369998</v>
      </c>
      <c r="DQ74" s="1085">
        <v>27091.162621990003</v>
      </c>
      <c r="DR74" s="1085">
        <v>29572.974103509998</v>
      </c>
      <c r="DS74" s="1085">
        <v>52503.139148540002</v>
      </c>
      <c r="DT74" s="1085">
        <v>45803.32570311</v>
      </c>
      <c r="DU74" s="1085">
        <v>74599.176084410006</v>
      </c>
      <c r="DV74" s="1085">
        <v>39500.959390300006</v>
      </c>
      <c r="DW74" s="1085">
        <v>38179.15745739</v>
      </c>
      <c r="DX74" s="1085">
        <v>44178.632089600003</v>
      </c>
      <c r="DY74" s="1085">
        <v>58158.940326800002</v>
      </c>
      <c r="DZ74" s="1085">
        <v>34161.081274889999</v>
      </c>
      <c r="EA74" s="1085">
        <v>38624.671827419996</v>
      </c>
      <c r="EB74" s="1085">
        <v>34165.990157579996</v>
      </c>
      <c r="EC74" s="1085">
        <v>42664.886428749996</v>
      </c>
      <c r="ED74" s="1085">
        <v>49024.240868670007</v>
      </c>
      <c r="EE74" s="1085">
        <v>39790.474367969997</v>
      </c>
      <c r="EF74" s="1085">
        <v>39284.922713829998</v>
      </c>
      <c r="EG74" s="1085">
        <v>42656.634380689997</v>
      </c>
      <c r="EH74" s="1085">
        <v>48357.494003429994</v>
      </c>
      <c r="EI74" s="1085">
        <v>68471.147874189992</v>
      </c>
      <c r="EJ74" s="1085">
        <v>101330.57031829999</v>
      </c>
      <c r="EK74" s="1085">
        <v>89338.370177140008</v>
      </c>
      <c r="EL74" s="1085">
        <v>20221.078959080005</v>
      </c>
      <c r="EM74" s="1085">
        <v>97653.907313300006</v>
      </c>
      <c r="EN74" s="1085">
        <v>35869.478860150004</v>
      </c>
      <c r="EO74" s="1085">
        <v>19244.076263769999</v>
      </c>
      <c r="EP74" s="1085">
        <v>19150.397871990004</v>
      </c>
      <c r="EQ74" s="1085">
        <v>30910.77211174</v>
      </c>
      <c r="ER74" s="1085">
        <v>13594.576638389999</v>
      </c>
      <c r="ES74" s="1085">
        <v>25740.754540370002</v>
      </c>
      <c r="ET74" s="1085">
        <v>23311.862270140002</v>
      </c>
      <c r="EU74" s="1085">
        <v>16452.735968360001</v>
      </c>
      <c r="EV74" s="1085">
        <v>25274.097597900003</v>
      </c>
      <c r="EW74" s="1085">
        <v>36999.925630850004</v>
      </c>
      <c r="EX74" s="1085">
        <v>52651.823842820006</v>
      </c>
      <c r="EY74" s="1085">
        <v>105096.11260964</v>
      </c>
      <c r="EZ74" s="1085">
        <v>36157.877271930003</v>
      </c>
      <c r="FA74" s="1085">
        <v>42393.170328010005</v>
      </c>
      <c r="FB74" s="1085">
        <v>30924.313342699999</v>
      </c>
      <c r="FC74" s="1085">
        <v>57274.112003640003</v>
      </c>
      <c r="FD74" s="1085">
        <v>37972.174185980002</v>
      </c>
    </row>
    <row r="75" spans="1:160" ht="15.75">
      <c r="A75" s="1145" t="s">
        <v>910</v>
      </c>
      <c r="B75" s="1085"/>
      <c r="C75" s="1085"/>
      <c r="D75" s="1085"/>
      <c r="E75" s="1085"/>
      <c r="F75" s="1085"/>
      <c r="G75" s="1085"/>
      <c r="H75" s="1085"/>
      <c r="I75" s="1085"/>
      <c r="J75" s="1085"/>
      <c r="K75" s="1085"/>
      <c r="L75" s="1085"/>
      <c r="M75" s="1085"/>
      <c r="N75" s="1085"/>
      <c r="O75" s="1085"/>
      <c r="P75" s="1085"/>
      <c r="Q75" s="1085"/>
      <c r="R75" s="1085"/>
      <c r="S75" s="1085"/>
      <c r="T75" s="1085"/>
      <c r="U75" s="1085"/>
      <c r="V75" s="1085"/>
      <c r="W75" s="1085"/>
      <c r="X75" s="1085"/>
      <c r="Y75" s="1085"/>
      <c r="Z75" s="1085"/>
      <c r="AA75" s="1085"/>
      <c r="AB75" s="1085"/>
      <c r="AC75" s="1085"/>
      <c r="AD75" s="1085"/>
      <c r="AE75" s="1085"/>
      <c r="AF75" s="1085"/>
      <c r="AG75" s="1085"/>
      <c r="AH75" s="1085"/>
      <c r="AI75" s="1085"/>
      <c r="AJ75" s="1085"/>
      <c r="AK75" s="1085"/>
      <c r="AL75" s="1085"/>
      <c r="AM75" s="1085"/>
      <c r="AN75" s="1085"/>
      <c r="AO75" s="1085"/>
      <c r="AP75" s="1085"/>
      <c r="AQ75" s="1085"/>
      <c r="AR75" s="1085"/>
      <c r="AS75" s="1085"/>
      <c r="AT75" s="1085"/>
      <c r="AU75" s="1085">
        <v>44200</v>
      </c>
      <c r="AV75" s="1085">
        <v>50200</v>
      </c>
      <c r="AW75" s="1085">
        <v>50200</v>
      </c>
      <c r="AX75" s="1085">
        <v>144000</v>
      </c>
      <c r="AY75" s="1085">
        <v>0</v>
      </c>
      <c r="AZ75" s="1085">
        <v>0</v>
      </c>
      <c r="BA75" s="1085">
        <v>0</v>
      </c>
      <c r="BB75" s="1085">
        <v>0</v>
      </c>
      <c r="BC75" s="1085">
        <v>0</v>
      </c>
      <c r="BD75" s="1085">
        <v>0</v>
      </c>
      <c r="BE75" s="1085">
        <v>0</v>
      </c>
      <c r="BF75" s="1085">
        <v>0</v>
      </c>
      <c r="BG75" s="1085">
        <v>0</v>
      </c>
      <c r="BH75" s="1085">
        <v>0</v>
      </c>
      <c r="BI75" s="1085">
        <v>0</v>
      </c>
      <c r="BJ75" s="1085">
        <v>11209.407745</v>
      </c>
      <c r="BK75" s="1085">
        <v>11178.688684000001</v>
      </c>
      <c r="BL75" s="1085">
        <v>11147.969623000001</v>
      </c>
      <c r="BM75" s="1085">
        <v>11117.250561999999</v>
      </c>
      <c r="BN75" s="1085">
        <v>6904.8623159999997</v>
      </c>
      <c r="BO75" s="1085">
        <v>8918.0441755299998</v>
      </c>
      <c r="BP75" s="1085">
        <v>2325.6018595300002</v>
      </c>
      <c r="BQ75" s="1085">
        <v>14099.137000000001</v>
      </c>
      <c r="BR75" s="1085">
        <v>17316.602999999999</v>
      </c>
      <c r="BS75" s="1085">
        <v>17316.602999999999</v>
      </c>
      <c r="BT75" s="1085">
        <v>34621.24</v>
      </c>
      <c r="BU75" s="1085">
        <v>34229.794999999998</v>
      </c>
      <c r="BV75" s="1085">
        <v>34150.769</v>
      </c>
      <c r="BW75" s="1085">
        <v>32058.562000000002</v>
      </c>
      <c r="BX75" s="1085">
        <v>31979.5</v>
      </c>
      <c r="BY75" s="1085">
        <v>31900.5</v>
      </c>
      <c r="BZ75" s="1085">
        <v>31821.5</v>
      </c>
      <c r="CA75" s="1085">
        <v>31742.459967999999</v>
      </c>
      <c r="CB75" s="1085">
        <v>31663.434485000002</v>
      </c>
      <c r="CC75" s="1085">
        <v>31584.409070999998</v>
      </c>
      <c r="CD75" s="1085">
        <v>30280.488535</v>
      </c>
      <c r="CE75" s="1085">
        <v>29292.67</v>
      </c>
      <c r="CF75" s="1085">
        <v>16533.894</v>
      </c>
      <c r="CG75" s="1085">
        <v>16533.894</v>
      </c>
      <c r="CH75" s="1085">
        <v>16533.894</v>
      </c>
      <c r="CI75" s="1085">
        <v>17085.025521</v>
      </c>
      <c r="CJ75" s="1085">
        <v>17085.025521</v>
      </c>
      <c r="CK75" s="1085">
        <v>17085.025521</v>
      </c>
      <c r="CL75" s="1085">
        <v>69577.044521000003</v>
      </c>
      <c r="CM75" s="1085">
        <v>69577.044521000003</v>
      </c>
      <c r="CN75" s="1085">
        <v>17085.025521</v>
      </c>
      <c r="CO75" s="1085">
        <v>17085.025521</v>
      </c>
      <c r="CP75" s="1085">
        <v>17085.025521</v>
      </c>
      <c r="CQ75" s="1085">
        <v>17085.025521</v>
      </c>
      <c r="CR75" s="1085">
        <v>17085.025521</v>
      </c>
      <c r="CS75" s="1085">
        <v>17085.025521</v>
      </c>
      <c r="CT75" s="1085">
        <v>17085.025521</v>
      </c>
      <c r="CU75" s="1085">
        <v>17085.025521</v>
      </c>
      <c r="CV75" s="1085">
        <v>17085.025521</v>
      </c>
      <c r="CW75" s="1085">
        <v>17085.025521</v>
      </c>
      <c r="CX75" s="1085">
        <v>18694.025022999998</v>
      </c>
      <c r="CY75" s="1085">
        <v>18587.682666000001</v>
      </c>
      <c r="CZ75" s="1085">
        <v>17085.025521</v>
      </c>
      <c r="DA75" s="1085">
        <v>17085.025521</v>
      </c>
      <c r="DB75" s="1085">
        <v>17085.025521</v>
      </c>
      <c r="DC75" s="1085">
        <v>17085.025521</v>
      </c>
      <c r="DD75" s="1085">
        <v>17085.025521</v>
      </c>
      <c r="DE75" s="1085">
        <v>17085.025521</v>
      </c>
      <c r="DF75" s="1085">
        <v>17085.025521</v>
      </c>
      <c r="DG75" s="1085">
        <v>21166.840198999998</v>
      </c>
      <c r="DH75" s="1085">
        <v>21166.840198999998</v>
      </c>
      <c r="DI75" s="1085">
        <v>21844.516312</v>
      </c>
      <c r="DJ75" s="1085">
        <v>21844.516312</v>
      </c>
      <c r="DK75" s="1085">
        <v>21844.516312</v>
      </c>
      <c r="DL75" s="1085">
        <v>21844.516312</v>
      </c>
      <c r="DM75" s="1085">
        <v>21844.516312</v>
      </c>
      <c r="DN75" s="1085">
        <v>21844.516312</v>
      </c>
      <c r="DO75" s="1085">
        <v>21844.516312</v>
      </c>
      <c r="DP75" s="1085">
        <v>21919.434122029998</v>
      </c>
      <c r="DQ75" s="1085">
        <v>21874.480851990003</v>
      </c>
      <c r="DR75" s="1085">
        <v>133587.99662152</v>
      </c>
      <c r="DS75" s="1085">
        <v>133588.26993277</v>
      </c>
      <c r="DT75" s="1085">
        <v>133592.84108314</v>
      </c>
      <c r="DU75" s="1085">
        <v>119064.84073905001</v>
      </c>
      <c r="DV75" s="1085">
        <v>120542.29552671</v>
      </c>
      <c r="DW75" s="1085">
        <v>120610.87373091001</v>
      </c>
      <c r="DX75" s="1085">
        <v>121409.89406377</v>
      </c>
      <c r="DY75" s="1085">
        <v>121444.05938423</v>
      </c>
      <c r="DZ75" s="1085">
        <v>121597.46614588001</v>
      </c>
      <c r="EA75" s="1085">
        <v>121717.94361503</v>
      </c>
      <c r="EB75" s="1085">
        <v>121869.76476442</v>
      </c>
      <c r="EC75" s="1085">
        <v>134441.29780860999</v>
      </c>
      <c r="ED75" s="1085">
        <v>122063.49932731</v>
      </c>
      <c r="EE75" s="1085">
        <v>128055.33459027001</v>
      </c>
      <c r="EF75" s="1085">
        <v>128059.0342108</v>
      </c>
      <c r="EG75" s="1085">
        <v>127212.34094349001</v>
      </c>
      <c r="EH75" s="1085">
        <v>128095.91610012</v>
      </c>
      <c r="EI75" s="1085">
        <v>128093.62095004</v>
      </c>
      <c r="EJ75" s="1085">
        <v>136435.73082760003</v>
      </c>
      <c r="EK75" s="1085">
        <v>136704.06387436</v>
      </c>
      <c r="EL75" s="1085">
        <v>138758.49165427001</v>
      </c>
      <c r="EM75" s="1085">
        <v>138671.45305323001</v>
      </c>
      <c r="EN75" s="1085">
        <v>137198.44672340999</v>
      </c>
      <c r="EO75" s="1085">
        <v>138613.83304862</v>
      </c>
      <c r="EP75" s="1085">
        <v>138584.92633972003</v>
      </c>
      <c r="EQ75" s="1085">
        <v>138804.36622616003</v>
      </c>
      <c r="ER75" s="1085">
        <v>140029.52773395999</v>
      </c>
      <c r="ES75" s="1085">
        <v>140099.27557073001</v>
      </c>
      <c r="ET75" s="1085">
        <v>140466.55675997998</v>
      </c>
      <c r="EU75" s="1085">
        <v>140420.61297464996</v>
      </c>
      <c r="EV75" s="1085">
        <v>140424.43018775998</v>
      </c>
      <c r="EW75" s="1085">
        <v>140389.17248267998</v>
      </c>
      <c r="EX75" s="1085">
        <v>140879.46973302998</v>
      </c>
      <c r="EY75" s="1085">
        <v>141078.87065505996</v>
      </c>
      <c r="EZ75" s="1085">
        <v>141031.57126101997</v>
      </c>
      <c r="FA75" s="1085">
        <v>140831.50300933997</v>
      </c>
      <c r="FB75" s="1085">
        <v>140921.26616228998</v>
      </c>
      <c r="FC75" s="1085">
        <v>141132.93412352997</v>
      </c>
      <c r="FD75" s="1085">
        <v>141793.79927121996</v>
      </c>
    </row>
    <row r="76" spans="1:160" ht="15.75">
      <c r="A76" s="1151" t="s">
        <v>911</v>
      </c>
      <c r="B76" s="1085">
        <v>0</v>
      </c>
      <c r="C76" s="1085">
        <v>0</v>
      </c>
      <c r="D76" s="1085">
        <v>0</v>
      </c>
      <c r="E76" s="1085">
        <v>0</v>
      </c>
      <c r="F76" s="1085">
        <v>0</v>
      </c>
      <c r="G76" s="1085">
        <v>0</v>
      </c>
      <c r="H76" s="1085"/>
      <c r="I76" s="1085">
        <v>0</v>
      </c>
      <c r="J76" s="1085">
        <v>0</v>
      </c>
      <c r="K76" s="1085">
        <v>0</v>
      </c>
      <c r="L76" s="1085">
        <v>0</v>
      </c>
      <c r="M76" s="1085">
        <v>0</v>
      </c>
      <c r="N76" s="1085">
        <v>0</v>
      </c>
      <c r="O76" s="1085">
        <v>0</v>
      </c>
      <c r="P76" s="1085">
        <v>0</v>
      </c>
      <c r="Q76" s="1085">
        <v>0</v>
      </c>
      <c r="R76" s="1085">
        <v>0</v>
      </c>
      <c r="S76" s="1085">
        <v>0</v>
      </c>
      <c r="T76" s="1085">
        <v>0</v>
      </c>
      <c r="U76" s="1085">
        <v>0</v>
      </c>
      <c r="V76" s="1085">
        <v>0</v>
      </c>
      <c r="W76" s="1085">
        <v>0</v>
      </c>
      <c r="X76" s="1085">
        <v>0</v>
      </c>
      <c r="Y76" s="1085">
        <v>0</v>
      </c>
      <c r="Z76" s="1085">
        <v>0</v>
      </c>
      <c r="AA76" s="1085">
        <v>0</v>
      </c>
      <c r="AB76" s="1085">
        <v>0</v>
      </c>
      <c r="AC76" s="1085">
        <v>0</v>
      </c>
      <c r="AD76" s="1085">
        <v>0</v>
      </c>
      <c r="AE76" s="1085">
        <v>0</v>
      </c>
      <c r="AF76" s="1085">
        <v>0</v>
      </c>
      <c r="AG76" s="1085">
        <v>0</v>
      </c>
      <c r="AH76" s="1085">
        <v>0</v>
      </c>
      <c r="AI76" s="1085">
        <v>0</v>
      </c>
      <c r="AJ76" s="1085">
        <v>0</v>
      </c>
      <c r="AK76" s="1085">
        <v>0</v>
      </c>
      <c r="AL76" s="1085">
        <v>0</v>
      </c>
      <c r="AM76" s="1085">
        <v>0</v>
      </c>
      <c r="AN76" s="1085">
        <v>0</v>
      </c>
      <c r="AO76" s="1085">
        <v>0</v>
      </c>
      <c r="AP76" s="1085">
        <v>0</v>
      </c>
      <c r="AQ76" s="1085">
        <v>0</v>
      </c>
      <c r="AR76" s="1085">
        <v>0</v>
      </c>
      <c r="AS76" s="1085">
        <v>0</v>
      </c>
      <c r="AT76" s="1085">
        <v>0</v>
      </c>
      <c r="AU76" s="1085">
        <v>0</v>
      </c>
      <c r="AV76" s="1085">
        <v>0</v>
      </c>
      <c r="AW76" s="1085">
        <v>0</v>
      </c>
      <c r="AX76" s="1085">
        <v>0</v>
      </c>
      <c r="AY76" s="1085">
        <v>0</v>
      </c>
      <c r="AZ76" s="1085">
        <v>0</v>
      </c>
      <c r="BA76" s="1085">
        <v>0</v>
      </c>
      <c r="BB76" s="1085">
        <v>0</v>
      </c>
      <c r="BC76" s="1085">
        <v>0</v>
      </c>
      <c r="BD76" s="1085">
        <v>0</v>
      </c>
      <c r="BE76" s="1085">
        <v>0</v>
      </c>
      <c r="BF76" s="1085">
        <v>0</v>
      </c>
      <c r="BG76" s="1085">
        <v>0</v>
      </c>
      <c r="BH76" s="1085">
        <v>0</v>
      </c>
      <c r="BI76" s="1085">
        <v>0</v>
      </c>
      <c r="BJ76" s="1085">
        <v>22748.932770799998</v>
      </c>
      <c r="BK76" s="1085">
        <v>22568.385685320001</v>
      </c>
      <c r="BL76" s="1085">
        <v>22347.238599830001</v>
      </c>
      <c r="BM76" s="1085">
        <v>22589.701003680002</v>
      </c>
      <c r="BN76" s="1085">
        <v>22589.701003680002</v>
      </c>
      <c r="BO76" s="1085">
        <v>22549.142503810002</v>
      </c>
      <c r="BP76" s="1085">
        <v>22892.1407525</v>
      </c>
      <c r="BQ76" s="1085">
        <v>22783.841</v>
      </c>
      <c r="BR76" s="1085">
        <v>21133.921999999999</v>
      </c>
      <c r="BS76" s="1085">
        <v>21133.921999999999</v>
      </c>
      <c r="BT76" s="1085">
        <v>21016.781999999999</v>
      </c>
      <c r="BU76" s="1085">
        <v>21018.787</v>
      </c>
      <c r="BV76" s="1085">
        <v>20978.487000000001</v>
      </c>
      <c r="BW76" s="1085">
        <v>20921.223000000002</v>
      </c>
      <c r="BX76" s="1085">
        <v>20916.2</v>
      </c>
      <c r="BY76" s="1085">
        <v>20836.099999999999</v>
      </c>
      <c r="BZ76" s="1085">
        <v>20836</v>
      </c>
      <c r="CA76" s="1085">
        <v>20719.076086519999</v>
      </c>
      <c r="CB76" s="1085">
        <v>20707.476086520001</v>
      </c>
      <c r="CC76" s="1085">
        <v>20672.510193770002</v>
      </c>
      <c r="CD76" s="1085">
        <v>20662.510193770002</v>
      </c>
      <c r="CE76" s="1085">
        <v>17842.087927509998</v>
      </c>
      <c r="CF76" s="1085">
        <v>17838.988029099997</v>
      </c>
      <c r="CG76" s="1085">
        <v>17838.988029099997</v>
      </c>
      <c r="CH76" s="1085">
        <v>14061.2149821</v>
      </c>
      <c r="CI76" s="1085">
        <v>14061.2149821</v>
      </c>
      <c r="CJ76" s="1085">
        <v>12498.54831541</v>
      </c>
      <c r="CK76" s="1085">
        <v>11399.64421033</v>
      </c>
      <c r="CL76" s="1085">
        <v>10939.281547160001</v>
      </c>
      <c r="CM76" s="1085">
        <v>10157.948213829999</v>
      </c>
      <c r="CN76" s="1085">
        <v>9858.3926582900003</v>
      </c>
      <c r="CO76" s="1085">
        <v>9405.1943055800002</v>
      </c>
      <c r="CP76" s="1085">
        <v>8931.3609722500005</v>
      </c>
      <c r="CQ76" s="1085">
        <v>8462.4276389200004</v>
      </c>
      <c r="CR76" s="1085">
        <v>7993.5943055899997</v>
      </c>
      <c r="CS76" s="1085">
        <v>7509.7662222600002</v>
      </c>
      <c r="CT76" s="1085">
        <v>188439.16666292999</v>
      </c>
      <c r="CU76" s="1085">
        <v>7040.9328889300004</v>
      </c>
      <c r="CV76" s="1085">
        <v>5867.4440741099997</v>
      </c>
      <c r="CW76" s="1085">
        <v>5130.7124167000002</v>
      </c>
      <c r="CX76" s="1085">
        <v>4543.9680092899998</v>
      </c>
      <c r="CY76" s="1085">
        <v>3948.6240462800001</v>
      </c>
      <c r="CZ76" s="1085">
        <v>3361.8796388699998</v>
      </c>
      <c r="DA76" s="1085">
        <v>2774.9352314600001</v>
      </c>
      <c r="DB76" s="1085">
        <v>2188.1908240500002</v>
      </c>
      <c r="DC76" s="1085">
        <v>1601.4464166400001</v>
      </c>
      <c r="DD76" s="1085">
        <v>1010.70200923</v>
      </c>
      <c r="DE76" s="1085">
        <v>373.97035232000002</v>
      </c>
      <c r="DF76" s="1085">
        <v>0</v>
      </c>
      <c r="DG76" s="1085">
        <v>0</v>
      </c>
      <c r="DH76" s="1085">
        <v>0</v>
      </c>
      <c r="DI76" s="1085">
        <v>-2</v>
      </c>
      <c r="DJ76" s="1085">
        <v>0</v>
      </c>
      <c r="DK76" s="1085">
        <v>0</v>
      </c>
      <c r="DL76" s="1085">
        <v>0</v>
      </c>
      <c r="DM76" s="1085">
        <v>0</v>
      </c>
      <c r="DN76" s="1085">
        <v>0</v>
      </c>
      <c r="DO76" s="1085">
        <v>0</v>
      </c>
      <c r="DP76" s="1085">
        <v>0</v>
      </c>
      <c r="DQ76" s="1085">
        <v>0</v>
      </c>
      <c r="DR76" s="1085">
        <v>4121.7372274199997</v>
      </c>
      <c r="DS76" s="1085">
        <v>4100.7858115700001</v>
      </c>
      <c r="DT76" s="1085">
        <v>4081.3037983099998</v>
      </c>
      <c r="DU76" s="1085">
        <v>4059.8531465700003</v>
      </c>
      <c r="DV76" s="1085">
        <v>4038.86814018</v>
      </c>
      <c r="DW76" s="1085">
        <v>4035.28991331</v>
      </c>
      <c r="DX76" s="1085">
        <v>4034.4399133100001</v>
      </c>
      <c r="DY76" s="1085">
        <v>3974.5110689499998</v>
      </c>
      <c r="DZ76" s="1085">
        <v>3954.11551014</v>
      </c>
      <c r="EA76" s="1085">
        <v>3933.8449513099999</v>
      </c>
      <c r="EB76" s="1085">
        <v>3913.97828149</v>
      </c>
      <c r="EC76" s="1085">
        <v>3894.36161171</v>
      </c>
      <c r="ED76" s="1085">
        <v>3881.00609966</v>
      </c>
      <c r="EE76" s="1085">
        <v>7168.8838129899996</v>
      </c>
      <c r="EF76" s="1085">
        <v>3841.1480097499998</v>
      </c>
      <c r="EG76" s="1085">
        <v>3820.6216632199998</v>
      </c>
      <c r="EH76" s="1085">
        <v>3801.2736596499999</v>
      </c>
      <c r="EI76" s="1085">
        <v>3780.8414282899998</v>
      </c>
      <c r="EJ76" s="1085">
        <v>3773.9091968899997</v>
      </c>
      <c r="EK76" s="1085">
        <v>3740.1708911399996</v>
      </c>
      <c r="EL76" s="1085">
        <v>0</v>
      </c>
      <c r="EM76" s="1085">
        <v>0</v>
      </c>
      <c r="EN76" s="1085">
        <v>0</v>
      </c>
      <c r="EO76" s="1085">
        <v>0</v>
      </c>
      <c r="EP76" s="1085">
        <v>0</v>
      </c>
      <c r="EQ76" s="1085">
        <v>0</v>
      </c>
      <c r="ER76" s="1085">
        <v>0</v>
      </c>
      <c r="ES76" s="1085">
        <v>0</v>
      </c>
      <c r="ET76" s="1085">
        <v>0</v>
      </c>
      <c r="EU76" s="1085">
        <v>0</v>
      </c>
      <c r="EV76" s="1085">
        <v>0</v>
      </c>
      <c r="EW76" s="1085">
        <v>0</v>
      </c>
      <c r="EX76" s="1085">
        <v>0</v>
      </c>
      <c r="EY76" s="1085">
        <v>0</v>
      </c>
      <c r="EZ76" s="1085">
        <v>0</v>
      </c>
      <c r="FA76" s="1085">
        <v>0</v>
      </c>
      <c r="FB76" s="1085">
        <v>0</v>
      </c>
      <c r="FC76" s="1085">
        <v>0</v>
      </c>
      <c r="FD76" s="1085">
        <v>0</v>
      </c>
    </row>
    <row r="77" spans="1:160" ht="15.75">
      <c r="A77" s="1151" t="s">
        <v>912</v>
      </c>
      <c r="B77" s="1085"/>
      <c r="C77" s="1085"/>
      <c r="D77" s="1085"/>
      <c r="E77" s="1085"/>
      <c r="F77" s="1085"/>
      <c r="G77" s="1085"/>
      <c r="H77" s="1085"/>
      <c r="I77" s="1085"/>
      <c r="J77" s="1085"/>
      <c r="K77" s="1085"/>
      <c r="L77" s="1085"/>
      <c r="M77" s="1085"/>
      <c r="N77" s="1085"/>
      <c r="O77" s="1085"/>
      <c r="P77" s="1085"/>
      <c r="Q77" s="1085"/>
      <c r="R77" s="1085"/>
      <c r="S77" s="1085"/>
      <c r="T77" s="1085"/>
      <c r="U77" s="1085"/>
      <c r="V77" s="1085"/>
      <c r="W77" s="1085"/>
      <c r="X77" s="1085"/>
      <c r="Y77" s="1085"/>
      <c r="Z77" s="1085"/>
      <c r="AA77" s="1085"/>
      <c r="AB77" s="1085"/>
      <c r="AC77" s="1085"/>
      <c r="AD77" s="1085"/>
      <c r="AE77" s="1085"/>
      <c r="AF77" s="1085"/>
      <c r="AG77" s="1085"/>
      <c r="AH77" s="1085"/>
      <c r="AI77" s="1085"/>
      <c r="AJ77" s="1085"/>
      <c r="AK77" s="1085"/>
      <c r="AL77" s="1085"/>
      <c r="AM77" s="1085"/>
      <c r="AN77" s="1085"/>
      <c r="AO77" s="1085"/>
      <c r="AP77" s="1085"/>
      <c r="AQ77" s="1085"/>
      <c r="AR77" s="1085"/>
      <c r="AS77" s="1085"/>
      <c r="AT77" s="1085"/>
      <c r="AU77" s="1085"/>
      <c r="AV77" s="1085"/>
      <c r="AW77" s="1085"/>
      <c r="AX77" s="1085"/>
      <c r="AY77" s="1085"/>
      <c r="AZ77" s="1085"/>
      <c r="BA77" s="1085"/>
      <c r="BB77" s="1085"/>
      <c r="BC77" s="1085"/>
      <c r="BD77" s="1085"/>
      <c r="BE77" s="1085"/>
      <c r="BF77" s="1085"/>
      <c r="BG77" s="1085"/>
      <c r="BH77" s="1085"/>
      <c r="BI77" s="1085"/>
      <c r="BJ77" s="1085"/>
      <c r="BK77" s="1085"/>
      <c r="BL77" s="1085"/>
      <c r="BM77" s="1085"/>
      <c r="BN77" s="1085"/>
      <c r="BO77" s="1085"/>
      <c r="BP77" s="1085"/>
      <c r="BQ77" s="1085"/>
      <c r="BR77" s="1085"/>
      <c r="BS77" s="1085"/>
      <c r="BT77" s="1085"/>
      <c r="BU77" s="1085"/>
      <c r="BV77" s="1085"/>
      <c r="BW77" s="1085">
        <v>0</v>
      </c>
      <c r="BX77" s="1085">
        <v>0</v>
      </c>
      <c r="BY77" s="1085">
        <v>0</v>
      </c>
      <c r="BZ77" s="1085">
        <v>0</v>
      </c>
      <c r="CA77" s="1085">
        <v>0</v>
      </c>
      <c r="CB77" s="1085">
        <v>0</v>
      </c>
      <c r="CC77" s="1085">
        <v>0</v>
      </c>
      <c r="CD77" s="1085">
        <v>0</v>
      </c>
      <c r="CE77" s="1085">
        <v>0</v>
      </c>
      <c r="CF77" s="1085">
        <v>0</v>
      </c>
      <c r="CG77" s="1085">
        <v>0</v>
      </c>
      <c r="CH77" s="1085">
        <v>0</v>
      </c>
      <c r="CI77" s="1085">
        <v>0</v>
      </c>
      <c r="CJ77" s="1085">
        <v>0</v>
      </c>
      <c r="CK77" s="1085">
        <v>0</v>
      </c>
      <c r="CL77" s="1085">
        <v>0</v>
      </c>
      <c r="CM77" s="1085">
        <v>0</v>
      </c>
      <c r="CN77" s="1085">
        <v>0</v>
      </c>
      <c r="CO77" s="1085">
        <v>0</v>
      </c>
      <c r="CP77" s="1085">
        <v>0</v>
      </c>
      <c r="CQ77" s="1085">
        <v>0</v>
      </c>
      <c r="CR77" s="1085">
        <v>0</v>
      </c>
      <c r="CS77" s="1085">
        <v>0</v>
      </c>
      <c r="CT77" s="1085">
        <v>0</v>
      </c>
      <c r="CU77" s="1085">
        <v>0</v>
      </c>
      <c r="CV77" s="1085">
        <v>0</v>
      </c>
      <c r="CW77" s="1085">
        <v>0</v>
      </c>
      <c r="CX77" s="1085">
        <v>0</v>
      </c>
      <c r="CY77" s="1085">
        <v>0</v>
      </c>
      <c r="CZ77" s="1085">
        <v>0</v>
      </c>
      <c r="DA77" s="1085">
        <v>0</v>
      </c>
      <c r="DB77" s="1085">
        <v>0</v>
      </c>
      <c r="DC77" s="1085">
        <v>0</v>
      </c>
      <c r="DD77" s="1085">
        <v>0</v>
      </c>
      <c r="DE77" s="1085">
        <v>0</v>
      </c>
      <c r="DF77" s="1085">
        <v>0</v>
      </c>
      <c r="DG77" s="1085">
        <v>0</v>
      </c>
      <c r="DH77" s="1085">
        <v>0</v>
      </c>
      <c r="DI77" s="1085">
        <v>0</v>
      </c>
      <c r="DJ77" s="1085">
        <v>0</v>
      </c>
      <c r="DK77" s="1085">
        <v>0</v>
      </c>
      <c r="DL77" s="1085">
        <v>0</v>
      </c>
      <c r="DM77" s="1085">
        <v>0</v>
      </c>
      <c r="DN77" s="1085">
        <v>0</v>
      </c>
      <c r="DO77" s="1085">
        <v>0</v>
      </c>
      <c r="DP77" s="1085">
        <v>0</v>
      </c>
      <c r="DQ77" s="1085">
        <v>0</v>
      </c>
      <c r="DR77" s="1085">
        <v>0</v>
      </c>
      <c r="DS77" s="1085">
        <v>0</v>
      </c>
      <c r="DT77" s="1085">
        <v>0</v>
      </c>
      <c r="DU77" s="1085">
        <v>0</v>
      </c>
      <c r="DV77" s="1085">
        <v>0</v>
      </c>
      <c r="DW77" s="1085">
        <v>0</v>
      </c>
      <c r="DX77" s="1085">
        <v>0</v>
      </c>
      <c r="DY77" s="1085">
        <v>0</v>
      </c>
      <c r="DZ77" s="1085">
        <v>0</v>
      </c>
      <c r="EA77" s="1085">
        <v>0</v>
      </c>
      <c r="EB77" s="1085">
        <v>0</v>
      </c>
      <c r="EC77" s="1085">
        <v>0</v>
      </c>
      <c r="ED77" s="1085">
        <v>0</v>
      </c>
      <c r="EE77" s="1085">
        <v>0</v>
      </c>
      <c r="EF77" s="1085">
        <v>0</v>
      </c>
      <c r="EG77" s="1085">
        <v>0</v>
      </c>
      <c r="EH77" s="1085">
        <v>0</v>
      </c>
      <c r="EI77" s="1085">
        <v>0</v>
      </c>
      <c r="EJ77" s="1085">
        <v>0</v>
      </c>
      <c r="EK77" s="1085">
        <v>0</v>
      </c>
      <c r="EL77" s="1085">
        <v>0</v>
      </c>
      <c r="EM77" s="1085">
        <v>0</v>
      </c>
      <c r="EN77" s="1085">
        <v>0</v>
      </c>
      <c r="EO77" s="1085">
        <v>0</v>
      </c>
      <c r="EP77" s="1085">
        <v>0</v>
      </c>
      <c r="EQ77" s="1085">
        <v>0</v>
      </c>
      <c r="ER77" s="1085">
        <v>0</v>
      </c>
      <c r="ES77" s="1085">
        <v>0</v>
      </c>
      <c r="ET77" s="1085">
        <v>0</v>
      </c>
      <c r="EU77" s="1085">
        <v>0</v>
      </c>
      <c r="EV77" s="1085">
        <v>0</v>
      </c>
      <c r="EW77" s="1085">
        <v>0</v>
      </c>
      <c r="EX77" s="1085">
        <v>0</v>
      </c>
      <c r="EY77" s="1085">
        <v>0</v>
      </c>
      <c r="EZ77" s="1085">
        <v>0</v>
      </c>
      <c r="FA77" s="1085">
        <v>0</v>
      </c>
      <c r="FB77" s="1085">
        <v>0</v>
      </c>
      <c r="FC77" s="1085">
        <v>0</v>
      </c>
      <c r="FD77" s="1085">
        <v>0</v>
      </c>
    </row>
    <row r="78" spans="1:160" ht="15.75">
      <c r="A78" s="1145" t="s">
        <v>913</v>
      </c>
      <c r="B78" s="1085">
        <v>0</v>
      </c>
      <c r="C78" s="1085">
        <v>0</v>
      </c>
      <c r="D78" s="1085">
        <v>0</v>
      </c>
      <c r="E78" s="1085">
        <v>0</v>
      </c>
      <c r="F78" s="1085">
        <v>0</v>
      </c>
      <c r="G78" s="1085">
        <v>0</v>
      </c>
      <c r="H78" s="1085"/>
      <c r="I78" s="1085">
        <v>0</v>
      </c>
      <c r="J78" s="1085">
        <v>0</v>
      </c>
      <c r="K78" s="1085">
        <v>0</v>
      </c>
      <c r="L78" s="1085">
        <v>0</v>
      </c>
      <c r="M78" s="1085">
        <v>0</v>
      </c>
      <c r="N78" s="1085">
        <v>0</v>
      </c>
      <c r="O78" s="1085">
        <v>0</v>
      </c>
      <c r="P78" s="1085">
        <v>0</v>
      </c>
      <c r="Q78" s="1085">
        <v>0</v>
      </c>
      <c r="R78" s="1085">
        <v>0</v>
      </c>
      <c r="S78" s="1085">
        <v>0</v>
      </c>
      <c r="T78" s="1085">
        <v>0</v>
      </c>
      <c r="U78" s="1085">
        <v>0</v>
      </c>
      <c r="V78" s="1085">
        <v>0</v>
      </c>
      <c r="W78" s="1085">
        <v>0</v>
      </c>
      <c r="X78" s="1085">
        <v>0</v>
      </c>
      <c r="Y78" s="1085">
        <v>0</v>
      </c>
      <c r="Z78" s="1085">
        <v>0</v>
      </c>
      <c r="AA78" s="1085">
        <v>0</v>
      </c>
      <c r="AB78" s="1085">
        <v>0</v>
      </c>
      <c r="AC78" s="1085">
        <v>0</v>
      </c>
      <c r="AD78" s="1085">
        <v>0</v>
      </c>
      <c r="AE78" s="1085">
        <v>0</v>
      </c>
      <c r="AF78" s="1085">
        <v>0</v>
      </c>
      <c r="AG78" s="1085">
        <v>0</v>
      </c>
      <c r="AH78" s="1085">
        <v>0</v>
      </c>
      <c r="AI78" s="1085">
        <v>0</v>
      </c>
      <c r="AJ78" s="1085">
        <v>0</v>
      </c>
      <c r="AK78" s="1085">
        <v>0</v>
      </c>
      <c r="AL78" s="1085">
        <v>0</v>
      </c>
      <c r="AM78" s="1085">
        <v>0</v>
      </c>
      <c r="AN78" s="1085">
        <v>0</v>
      </c>
      <c r="AO78" s="1085">
        <v>0</v>
      </c>
      <c r="AP78" s="1085">
        <v>0</v>
      </c>
      <c r="AQ78" s="1085">
        <v>0</v>
      </c>
      <c r="AR78" s="1085">
        <v>0</v>
      </c>
      <c r="AS78" s="1085">
        <v>0</v>
      </c>
      <c r="AT78" s="1085">
        <v>0</v>
      </c>
      <c r="AU78" s="1085">
        <v>0</v>
      </c>
      <c r="AV78" s="1085">
        <v>0</v>
      </c>
      <c r="AW78" s="1085">
        <v>0</v>
      </c>
      <c r="AX78" s="1085">
        <v>0</v>
      </c>
      <c r="AY78" s="1085">
        <v>0</v>
      </c>
      <c r="AZ78" s="1085">
        <v>0</v>
      </c>
      <c r="BA78" s="1085">
        <v>0</v>
      </c>
      <c r="BB78" s="1085">
        <v>0</v>
      </c>
      <c r="BC78" s="1085">
        <v>0</v>
      </c>
      <c r="BD78" s="1085">
        <v>0</v>
      </c>
      <c r="BE78" s="1085">
        <v>0</v>
      </c>
      <c r="BF78" s="1085">
        <v>0</v>
      </c>
      <c r="BG78" s="1085">
        <v>0</v>
      </c>
      <c r="BH78" s="1085">
        <v>0</v>
      </c>
      <c r="BI78" s="1085">
        <v>0</v>
      </c>
      <c r="BJ78" s="1085">
        <v>59055.566142579999</v>
      </c>
      <c r="BK78" s="1085">
        <v>33226.985886130002</v>
      </c>
      <c r="BL78" s="1085">
        <v>81311.016845099992</v>
      </c>
      <c r="BM78" s="1085">
        <v>104751.16605065</v>
      </c>
      <c r="BN78" s="1085">
        <v>85248.053363370011</v>
      </c>
      <c r="BO78" s="1085">
        <v>86374.585052499999</v>
      </c>
      <c r="BP78" s="1085">
        <v>117699.63771739999</v>
      </c>
      <c r="BQ78" s="1085">
        <v>101367.833</v>
      </c>
      <c r="BR78" s="1085">
        <v>75343.20199999999</v>
      </c>
      <c r="BS78" s="1085">
        <v>81508.707999999999</v>
      </c>
      <c r="BT78" s="1085">
        <v>90539.755999999994</v>
      </c>
      <c r="BU78" s="1085">
        <v>82467.324999999997</v>
      </c>
      <c r="BV78" s="1085">
        <v>0</v>
      </c>
      <c r="BW78" s="1085">
        <v>0</v>
      </c>
      <c r="BX78" s="1085">
        <v>0</v>
      </c>
      <c r="BY78" s="1085">
        <v>0</v>
      </c>
      <c r="BZ78" s="1085">
        <v>0</v>
      </c>
      <c r="CA78" s="1085">
        <v>0</v>
      </c>
      <c r="CB78" s="1085">
        <v>0</v>
      </c>
      <c r="CC78" s="1085">
        <v>0</v>
      </c>
      <c r="CD78" s="1085">
        <v>0</v>
      </c>
      <c r="CE78" s="1085">
        <v>0</v>
      </c>
      <c r="CF78" s="1085">
        <v>0</v>
      </c>
      <c r="CG78" s="1085">
        <v>0</v>
      </c>
      <c r="CH78" s="1085">
        <v>0</v>
      </c>
      <c r="CI78" s="1085">
        <v>0</v>
      </c>
      <c r="CJ78" s="1085">
        <v>0</v>
      </c>
      <c r="CK78" s="1085">
        <v>0</v>
      </c>
      <c r="CL78" s="1085">
        <v>0</v>
      </c>
      <c r="CM78" s="1085">
        <v>0</v>
      </c>
      <c r="CN78" s="1085">
        <v>0</v>
      </c>
      <c r="CO78" s="1085">
        <v>0</v>
      </c>
      <c r="CP78" s="1085">
        <v>0</v>
      </c>
      <c r="CQ78" s="1085">
        <v>0</v>
      </c>
      <c r="CR78" s="1085">
        <v>0</v>
      </c>
      <c r="CS78" s="1085">
        <v>0</v>
      </c>
      <c r="CT78" s="1085">
        <v>0</v>
      </c>
      <c r="CU78" s="1085">
        <v>0</v>
      </c>
      <c r="CV78" s="1085">
        <v>0</v>
      </c>
      <c r="CW78" s="1085">
        <v>0</v>
      </c>
      <c r="CX78" s="1085">
        <v>0</v>
      </c>
      <c r="CY78" s="1085">
        <v>0</v>
      </c>
      <c r="CZ78" s="1085">
        <v>0</v>
      </c>
      <c r="DA78" s="1085">
        <v>0</v>
      </c>
      <c r="DB78" s="1085">
        <v>0</v>
      </c>
      <c r="DC78" s="1085">
        <v>0</v>
      </c>
      <c r="DD78" s="1085">
        <v>0</v>
      </c>
      <c r="DE78" s="1085">
        <v>0</v>
      </c>
      <c r="DF78" s="1085">
        <v>0</v>
      </c>
      <c r="DG78" s="1085">
        <v>0</v>
      </c>
      <c r="DH78" s="1085">
        <v>0</v>
      </c>
      <c r="DI78" s="1085">
        <v>0</v>
      </c>
      <c r="DJ78" s="1085">
        <v>0</v>
      </c>
      <c r="DK78" s="1085">
        <v>0</v>
      </c>
      <c r="DL78" s="1085">
        <v>0</v>
      </c>
      <c r="DM78" s="1085">
        <v>0</v>
      </c>
      <c r="DN78" s="1085">
        <v>0</v>
      </c>
      <c r="DO78" s="1085">
        <v>0</v>
      </c>
      <c r="DP78" s="1085">
        <v>0</v>
      </c>
      <c r="DQ78" s="1085">
        <v>0</v>
      </c>
      <c r="DR78" s="1085">
        <v>0</v>
      </c>
      <c r="DS78" s="1085">
        <v>0</v>
      </c>
      <c r="DT78" s="1085">
        <v>0</v>
      </c>
      <c r="DU78" s="1085">
        <v>0</v>
      </c>
      <c r="DV78" s="1085">
        <v>0</v>
      </c>
      <c r="DW78" s="1085">
        <v>0</v>
      </c>
      <c r="DX78" s="1085">
        <v>0</v>
      </c>
      <c r="DY78" s="1085">
        <v>0</v>
      </c>
      <c r="DZ78" s="1085">
        <v>0</v>
      </c>
      <c r="EA78" s="1085">
        <v>0</v>
      </c>
      <c r="EB78" s="1085">
        <v>0</v>
      </c>
      <c r="EC78" s="1085">
        <v>0</v>
      </c>
      <c r="ED78" s="1085">
        <v>0</v>
      </c>
      <c r="EE78" s="1085">
        <v>0</v>
      </c>
      <c r="EF78" s="1085">
        <v>0</v>
      </c>
      <c r="EG78" s="1085">
        <v>0</v>
      </c>
      <c r="EH78" s="1085">
        <v>0</v>
      </c>
      <c r="EI78" s="1085">
        <v>0</v>
      </c>
      <c r="EJ78" s="1085">
        <v>0</v>
      </c>
      <c r="EK78" s="1085">
        <v>0</v>
      </c>
      <c r="EL78" s="1085">
        <v>0</v>
      </c>
      <c r="EM78" s="1085">
        <v>0</v>
      </c>
      <c r="EN78" s="1085">
        <v>0</v>
      </c>
      <c r="EO78" s="1085">
        <v>0</v>
      </c>
      <c r="EP78" s="1085">
        <v>0</v>
      </c>
      <c r="EQ78" s="1085">
        <v>0</v>
      </c>
      <c r="ER78" s="1085">
        <v>0</v>
      </c>
      <c r="ES78" s="1085">
        <v>0</v>
      </c>
      <c r="ET78" s="1085">
        <v>0</v>
      </c>
      <c r="EU78" s="1085">
        <v>0</v>
      </c>
      <c r="EV78" s="1085">
        <v>0</v>
      </c>
      <c r="EW78" s="1085">
        <v>0</v>
      </c>
      <c r="EX78" s="1085">
        <v>0</v>
      </c>
      <c r="EY78" s="1085">
        <v>0</v>
      </c>
      <c r="EZ78" s="1085">
        <v>0</v>
      </c>
      <c r="FA78" s="1085">
        <v>0</v>
      </c>
      <c r="FB78" s="1085">
        <v>0</v>
      </c>
      <c r="FC78" s="1085">
        <v>0</v>
      </c>
      <c r="FD78" s="1085">
        <v>0</v>
      </c>
    </row>
    <row r="79" spans="1:160" ht="15.75">
      <c r="A79" s="1212" t="s">
        <v>914</v>
      </c>
      <c r="B79" s="1085">
        <v>0</v>
      </c>
      <c r="C79" s="1085">
        <v>0</v>
      </c>
      <c r="D79" s="1085">
        <v>0</v>
      </c>
      <c r="E79" s="1085">
        <v>0</v>
      </c>
      <c r="F79" s="1085">
        <v>0</v>
      </c>
      <c r="G79" s="1085">
        <v>0</v>
      </c>
      <c r="H79" s="1085"/>
      <c r="I79" s="1085">
        <v>0</v>
      </c>
      <c r="J79" s="1085">
        <v>0</v>
      </c>
      <c r="K79" s="1085">
        <v>0</v>
      </c>
      <c r="L79" s="1085">
        <v>0</v>
      </c>
      <c r="M79" s="1085">
        <v>0</v>
      </c>
      <c r="N79" s="1085">
        <v>0</v>
      </c>
      <c r="O79" s="1085">
        <v>0</v>
      </c>
      <c r="P79" s="1085">
        <v>0</v>
      </c>
      <c r="Q79" s="1085">
        <v>0</v>
      </c>
      <c r="R79" s="1085">
        <v>0</v>
      </c>
      <c r="S79" s="1085">
        <v>0</v>
      </c>
      <c r="T79" s="1085">
        <v>0</v>
      </c>
      <c r="U79" s="1085">
        <v>0</v>
      </c>
      <c r="V79" s="1085">
        <v>0</v>
      </c>
      <c r="W79" s="1085">
        <v>0</v>
      </c>
      <c r="X79" s="1085">
        <v>0</v>
      </c>
      <c r="Y79" s="1085">
        <v>0</v>
      </c>
      <c r="Z79" s="1085">
        <v>0</v>
      </c>
      <c r="AA79" s="1085">
        <v>0</v>
      </c>
      <c r="AB79" s="1085">
        <v>0</v>
      </c>
      <c r="AC79" s="1085">
        <v>0</v>
      </c>
      <c r="AD79" s="1085">
        <v>0</v>
      </c>
      <c r="AE79" s="1085">
        <v>0</v>
      </c>
      <c r="AF79" s="1085">
        <v>0</v>
      </c>
      <c r="AG79" s="1085">
        <v>0</v>
      </c>
      <c r="AH79" s="1085">
        <v>0</v>
      </c>
      <c r="AI79" s="1085">
        <v>0</v>
      </c>
      <c r="AJ79" s="1085">
        <v>0</v>
      </c>
      <c r="AK79" s="1085">
        <v>0</v>
      </c>
      <c r="AL79" s="1085">
        <v>0</v>
      </c>
      <c r="AM79" s="1085">
        <v>0</v>
      </c>
      <c r="AN79" s="1085">
        <v>0</v>
      </c>
      <c r="AO79" s="1085">
        <v>0</v>
      </c>
      <c r="AP79" s="1085">
        <v>0</v>
      </c>
      <c r="AQ79" s="1085">
        <v>0</v>
      </c>
      <c r="AR79" s="1085">
        <v>0</v>
      </c>
      <c r="AS79" s="1085">
        <v>0</v>
      </c>
      <c r="AT79" s="1085">
        <v>0</v>
      </c>
      <c r="AU79" s="1085">
        <v>0</v>
      </c>
      <c r="AV79" s="1085">
        <v>0</v>
      </c>
      <c r="AW79" s="1085">
        <v>0</v>
      </c>
      <c r="AX79" s="1085">
        <v>0</v>
      </c>
      <c r="AY79" s="1085">
        <v>69136.399999999994</v>
      </c>
      <c r="AZ79" s="1085">
        <v>34357.199999999997</v>
      </c>
      <c r="BA79" s="1085">
        <v>121617.2</v>
      </c>
      <c r="BB79" s="1085">
        <v>121617.2</v>
      </c>
      <c r="BC79" s="1085">
        <v>121617.2</v>
      </c>
      <c r="BD79" s="1085">
        <v>121617.2</v>
      </c>
      <c r="BE79" s="1085">
        <v>343049.2</v>
      </c>
      <c r="BF79" s="1085">
        <v>343049.2</v>
      </c>
      <c r="BG79" s="1085">
        <v>343049.2</v>
      </c>
      <c r="BH79" s="1085">
        <v>377354.12</v>
      </c>
      <c r="BI79" s="1085">
        <v>373580.57880000008</v>
      </c>
      <c r="BJ79" s="1085">
        <v>369844.77301200008</v>
      </c>
      <c r="BK79" s="1085">
        <v>366146.32528188016</v>
      </c>
      <c r="BL79" s="1085">
        <v>362484.8620290613</v>
      </c>
      <c r="BM79" s="1085">
        <v>379125.7</v>
      </c>
      <c r="BN79" s="1085">
        <v>382916.95699999999</v>
      </c>
      <c r="BO79" s="1085">
        <v>386746.12657000002</v>
      </c>
      <c r="BP79" s="1085">
        <v>390613.58783570002</v>
      </c>
      <c r="BQ79" s="1085">
        <v>394910.33730189269</v>
      </c>
      <c r="BR79" s="1085">
        <v>400158.9</v>
      </c>
      <c r="BS79" s="1085">
        <v>404356.7</v>
      </c>
      <c r="BT79" s="1085">
        <v>452879.50400000007</v>
      </c>
      <c r="BU79" s="1085">
        <v>226439.75200000004</v>
      </c>
      <c r="BV79" s="1085">
        <v>260405.71480000002</v>
      </c>
      <c r="BW79" s="1085">
        <v>299466.57202000002</v>
      </c>
      <c r="BX79" s="1085">
        <v>0</v>
      </c>
      <c r="BY79" s="1085">
        <v>0</v>
      </c>
      <c r="BZ79" s="1085">
        <v>0</v>
      </c>
      <c r="CA79" s="1085">
        <v>0</v>
      </c>
      <c r="CB79" s="1085">
        <v>0</v>
      </c>
      <c r="CC79" s="1085">
        <v>0</v>
      </c>
      <c r="CD79" s="1085">
        <v>0</v>
      </c>
      <c r="CE79" s="1085">
        <v>0</v>
      </c>
      <c r="CF79" s="1085">
        <v>0</v>
      </c>
      <c r="CG79" s="1085">
        <v>0</v>
      </c>
      <c r="CH79" s="1085">
        <v>0</v>
      </c>
      <c r="CI79" s="1085">
        <v>0</v>
      </c>
      <c r="CJ79" s="1085">
        <v>0</v>
      </c>
      <c r="CK79" s="1085">
        <v>0</v>
      </c>
      <c r="CL79" s="1085">
        <v>0</v>
      </c>
      <c r="CM79" s="1085">
        <v>0</v>
      </c>
      <c r="CN79" s="1085">
        <v>0</v>
      </c>
      <c r="CO79" s="1085">
        <v>0</v>
      </c>
      <c r="CP79" s="1085">
        <v>0</v>
      </c>
      <c r="CQ79" s="1085">
        <v>0</v>
      </c>
      <c r="CR79" s="1085">
        <v>0</v>
      </c>
      <c r="CS79" s="1085">
        <v>0</v>
      </c>
      <c r="CT79" s="1085">
        <v>0</v>
      </c>
      <c r="CU79" s="1085">
        <v>0</v>
      </c>
      <c r="CV79" s="1085">
        <v>0</v>
      </c>
      <c r="CW79" s="1085">
        <v>0</v>
      </c>
      <c r="CX79" s="1085">
        <v>0</v>
      </c>
      <c r="CY79" s="1085">
        <v>0</v>
      </c>
      <c r="CZ79" s="1085">
        <v>0</v>
      </c>
      <c r="DA79" s="1085">
        <v>0</v>
      </c>
      <c r="DB79" s="1085">
        <v>0</v>
      </c>
      <c r="DC79" s="1085">
        <v>0</v>
      </c>
      <c r="DD79" s="1085">
        <v>0</v>
      </c>
      <c r="DE79" s="1085">
        <v>0</v>
      </c>
      <c r="DF79" s="1085">
        <v>0</v>
      </c>
      <c r="DG79" s="1085">
        <v>0</v>
      </c>
      <c r="DH79" s="1085">
        <v>0</v>
      </c>
      <c r="DI79" s="1085">
        <v>0</v>
      </c>
      <c r="DJ79" s="1085">
        <v>0</v>
      </c>
      <c r="DK79" s="1085">
        <v>0</v>
      </c>
      <c r="DL79" s="1085">
        <v>0</v>
      </c>
      <c r="DM79" s="1085">
        <v>0</v>
      </c>
      <c r="DN79" s="1085">
        <v>0</v>
      </c>
      <c r="DO79" s="1085">
        <v>0</v>
      </c>
      <c r="DP79" s="1085">
        <v>0</v>
      </c>
      <c r="DQ79" s="1085">
        <v>0</v>
      </c>
      <c r="DR79" s="1085">
        <v>0</v>
      </c>
      <c r="DS79" s="1085">
        <v>0</v>
      </c>
      <c r="DT79" s="1085">
        <v>0</v>
      </c>
      <c r="DU79" s="1085">
        <v>0</v>
      </c>
      <c r="DV79" s="1085">
        <v>0</v>
      </c>
      <c r="DW79" s="1085">
        <v>0</v>
      </c>
      <c r="DX79" s="1085">
        <v>0</v>
      </c>
      <c r="DY79" s="1085">
        <v>0</v>
      </c>
      <c r="DZ79" s="1085">
        <v>0</v>
      </c>
      <c r="EA79" s="1085">
        <v>0</v>
      </c>
      <c r="EB79" s="1085">
        <v>0</v>
      </c>
      <c r="EC79" s="1085">
        <v>0</v>
      </c>
      <c r="ED79" s="1085">
        <v>0</v>
      </c>
      <c r="EE79" s="1085">
        <v>0</v>
      </c>
      <c r="EF79" s="1085">
        <v>0</v>
      </c>
      <c r="EG79" s="1085">
        <v>0</v>
      </c>
      <c r="EH79" s="1085">
        <v>0</v>
      </c>
      <c r="EI79" s="1085">
        <v>0</v>
      </c>
      <c r="EJ79" s="1085">
        <v>0</v>
      </c>
      <c r="EK79" s="1085">
        <v>0</v>
      </c>
      <c r="EL79" s="1085">
        <v>0</v>
      </c>
      <c r="EM79" s="1085">
        <v>0</v>
      </c>
      <c r="EN79" s="1085">
        <v>0</v>
      </c>
      <c r="EO79" s="1085">
        <v>0</v>
      </c>
      <c r="EP79" s="1085">
        <v>0</v>
      </c>
      <c r="EQ79" s="1085">
        <v>0</v>
      </c>
      <c r="ER79" s="1085">
        <v>0</v>
      </c>
      <c r="ES79" s="1085">
        <v>0</v>
      </c>
      <c r="ET79" s="1085">
        <v>0</v>
      </c>
      <c r="EU79" s="1085">
        <v>0</v>
      </c>
      <c r="EV79" s="1085">
        <v>0</v>
      </c>
      <c r="EW79" s="1085">
        <v>0</v>
      </c>
      <c r="EX79" s="1085">
        <v>0</v>
      </c>
      <c r="EY79" s="1085">
        <v>0</v>
      </c>
      <c r="EZ79" s="1085">
        <v>0</v>
      </c>
      <c r="FA79" s="1085">
        <v>0</v>
      </c>
      <c r="FB79" s="1085">
        <v>0</v>
      </c>
      <c r="FC79" s="1085">
        <v>0</v>
      </c>
      <c r="FD79" s="1085">
        <v>0</v>
      </c>
    </row>
    <row r="80" spans="1:160" ht="15.75">
      <c r="A80" s="1145" t="s">
        <v>915</v>
      </c>
      <c r="B80" s="1085">
        <v>58180.300000000017</v>
      </c>
      <c r="C80" s="1085">
        <v>6881.2999999999884</v>
      </c>
      <c r="D80" s="1085">
        <v>47329.599999999977</v>
      </c>
      <c r="E80" s="1085">
        <v>41521.300000000017</v>
      </c>
      <c r="F80" s="1085">
        <v>51949.400000000023</v>
      </c>
      <c r="G80" s="1085">
        <v>58377.599999999977</v>
      </c>
      <c r="H80" s="1085">
        <v>75052.500000000029</v>
      </c>
      <c r="I80" s="1085">
        <v>74381.399999999994</v>
      </c>
      <c r="J80" s="1085">
        <v>81852.600000000006</v>
      </c>
      <c r="K80" s="1085">
        <v>148937.70000000001</v>
      </c>
      <c r="L80" s="1085">
        <v>144225.20000000001</v>
      </c>
      <c r="M80" s="1085">
        <v>114722.59999999999</v>
      </c>
      <c r="N80" s="1085">
        <v>134130.89999999997</v>
      </c>
      <c r="O80" s="1085">
        <v>106508.79999999999</v>
      </c>
      <c r="P80" s="1085">
        <v>95827.699999999983</v>
      </c>
      <c r="Q80" s="1085">
        <v>116985.29999999999</v>
      </c>
      <c r="R80" s="1085">
        <v>104884.5</v>
      </c>
      <c r="S80" s="1085">
        <v>58514.399999999994</v>
      </c>
      <c r="T80" s="1085">
        <v>70070.600000000006</v>
      </c>
      <c r="U80" s="1085">
        <v>62375.800000000017</v>
      </c>
      <c r="V80" s="1085">
        <v>52287.199999999983</v>
      </c>
      <c r="W80" s="1085">
        <v>39213.799999999988</v>
      </c>
      <c r="X80" s="1085">
        <v>24350.2</v>
      </c>
      <c r="Y80" s="1085">
        <v>37088.5</v>
      </c>
      <c r="Z80" s="1085">
        <v>3838.9</v>
      </c>
      <c r="AA80" s="1085">
        <v>12282.1</v>
      </c>
      <c r="AB80" s="1085">
        <v>5018.2</v>
      </c>
      <c r="AC80" s="1085">
        <v>1946.2</v>
      </c>
      <c r="AD80" s="1085">
        <v>1684.2</v>
      </c>
      <c r="AE80" s="1085">
        <v>1251.0999999999999</v>
      </c>
      <c r="AF80" s="1085">
        <v>5861.5</v>
      </c>
      <c r="AG80" s="1085">
        <v>2981.2</v>
      </c>
      <c r="AH80" s="1085">
        <v>3442.9</v>
      </c>
      <c r="AI80" s="1085">
        <v>2463.1</v>
      </c>
      <c r="AJ80" s="1085">
        <v>2695.7</v>
      </c>
      <c r="AK80" s="1085">
        <v>2436.5</v>
      </c>
      <c r="AL80" s="1085">
        <v>1786.6</v>
      </c>
      <c r="AM80" s="1085">
        <v>2189.5</v>
      </c>
      <c r="AN80" s="1085">
        <v>1974.6</v>
      </c>
      <c r="AO80" s="1085">
        <v>2137.8000000000002</v>
      </c>
      <c r="AP80" s="1085">
        <v>2941.2</v>
      </c>
      <c r="AQ80" s="1085">
        <v>2586.1999999999998</v>
      </c>
      <c r="AR80" s="1085">
        <v>2693.6</v>
      </c>
      <c r="AS80" s="1085">
        <v>7858.5</v>
      </c>
      <c r="AT80" s="1085">
        <v>10012.4</v>
      </c>
      <c r="AU80" s="1085">
        <v>12648.1</v>
      </c>
      <c r="AV80" s="1085">
        <v>11772</v>
      </c>
      <c r="AW80" s="1085">
        <v>14432.4</v>
      </c>
      <c r="AX80" s="1085">
        <v>12569</v>
      </c>
      <c r="AY80" s="1085">
        <v>427664.78100000002</v>
      </c>
      <c r="AZ80" s="1085">
        <v>310674.397</v>
      </c>
      <c r="BA80" s="1085">
        <v>490361.07900000003</v>
      </c>
      <c r="BB80" s="1085">
        <v>529593.67500000005</v>
      </c>
      <c r="BC80" s="1085">
        <v>540163.23600000003</v>
      </c>
      <c r="BD80" s="1085">
        <v>70127.544999999998</v>
      </c>
      <c r="BE80" s="1085">
        <v>64621.805</v>
      </c>
      <c r="BF80" s="1085">
        <v>99278.099000000002</v>
      </c>
      <c r="BG80" s="1085">
        <v>68946.176999999996</v>
      </c>
      <c r="BH80" s="1085">
        <v>86481.138999999996</v>
      </c>
      <c r="BI80" s="1085">
        <v>65294.267500000242</v>
      </c>
      <c r="BJ80" s="1085">
        <v>188.50199969995117</v>
      </c>
      <c r="BK80" s="1085">
        <v>3402.7807859999998</v>
      </c>
      <c r="BL80" s="1085">
        <v>4400.7598760000001</v>
      </c>
      <c r="BM80" s="1085">
        <v>3738.235536289917</v>
      </c>
      <c r="BN80" s="1085">
        <v>2432.9807759999999</v>
      </c>
      <c r="BO80" s="1085">
        <v>2618.2329</v>
      </c>
      <c r="BP80" s="1085">
        <v>2277.0522089997557</v>
      </c>
      <c r="BQ80" s="1085">
        <v>1780.1945824699708</v>
      </c>
      <c r="BR80" s="1085">
        <v>45198.904287649901</v>
      </c>
      <c r="BS80" s="1085">
        <v>-8575.8166708000481</v>
      </c>
      <c r="BT80" s="1085">
        <v>79541.630721489986</v>
      </c>
      <c r="BU80" s="1085">
        <v>28945.425733609984</v>
      </c>
      <c r="BV80" s="1085">
        <v>136384.94085048998</v>
      </c>
      <c r="BW80" s="1085">
        <v>122347.48458305004</v>
      </c>
      <c r="BX80" s="1085">
        <v>287303.43415095995</v>
      </c>
      <c r="BY80" s="1085">
        <v>255482.52878743995</v>
      </c>
      <c r="BZ80" s="1085">
        <v>178438.37530714989</v>
      </c>
      <c r="CA80" s="1085">
        <v>98990.187718230096</v>
      </c>
      <c r="CB80" s="1085">
        <v>165770.32859103003</v>
      </c>
      <c r="CC80" s="1085">
        <v>164864.36962506981</v>
      </c>
      <c r="CD80" s="1085">
        <v>141777.05842225</v>
      </c>
      <c r="CE80" s="1085">
        <v>206264.79345709985</v>
      </c>
      <c r="CF80" s="1085">
        <v>95954.978236499999</v>
      </c>
      <c r="CG80" s="1085">
        <v>158857.39784320019</v>
      </c>
      <c r="CH80" s="1085">
        <v>131165.92866133008</v>
      </c>
      <c r="CI80" s="1085">
        <v>374785.82370521995</v>
      </c>
      <c r="CJ80" s="1085">
        <v>308892.78670160013</v>
      </c>
      <c r="CK80" s="1085">
        <v>303944.50982780004</v>
      </c>
      <c r="CL80" s="1085">
        <v>360128.08471530979</v>
      </c>
      <c r="CM80" s="1085">
        <v>403223.54809712991</v>
      </c>
      <c r="CN80" s="1085">
        <v>349934.76526827976</v>
      </c>
      <c r="CO80" s="1085">
        <v>333675.6012359701</v>
      </c>
      <c r="CP80" s="1085">
        <v>325669.56696514011</v>
      </c>
      <c r="CQ80" s="1085">
        <v>247720.28586773999</v>
      </c>
      <c r="CR80" s="1085">
        <v>175530.68341971972</v>
      </c>
      <c r="CS80" s="1085">
        <v>298859.30214979983</v>
      </c>
      <c r="CT80" s="1085">
        <v>261889.23195405983</v>
      </c>
      <c r="CU80" s="1085">
        <v>262239.73947100999</v>
      </c>
      <c r="CV80" s="1085">
        <v>265416.66629063024</v>
      </c>
      <c r="CW80" s="1085">
        <v>276117.40420531994</v>
      </c>
      <c r="CX80" s="1085">
        <v>261799.72384274</v>
      </c>
      <c r="CY80" s="1085">
        <v>267048.12512958987</v>
      </c>
      <c r="CZ80" s="1085">
        <v>219225.66648932983</v>
      </c>
      <c r="DA80" s="1085">
        <v>203339.32285346021</v>
      </c>
      <c r="DB80" s="1085">
        <v>208374.20533636987</v>
      </c>
      <c r="DC80" s="1085">
        <v>199345.12044890015</v>
      </c>
      <c r="DD80" s="1085">
        <v>224402.83793908983</v>
      </c>
      <c r="DE80" s="1085">
        <v>211679.06387091015</v>
      </c>
      <c r="DF80" s="1085">
        <v>191205.59888927991</v>
      </c>
      <c r="DG80" s="1085">
        <v>190341.16447948987</v>
      </c>
      <c r="DH80" s="1085">
        <v>199769.06241580017</v>
      </c>
      <c r="DI80" s="1085">
        <v>210943.38887162012</v>
      </c>
      <c r="DJ80" s="1085">
        <v>220802.68341244996</v>
      </c>
      <c r="DK80" s="1085">
        <v>222988.79097588989</v>
      </c>
      <c r="DL80" s="1085">
        <v>213903.24960852979</v>
      </c>
      <c r="DM80" s="1085">
        <v>193624.87193279003</v>
      </c>
      <c r="DN80" s="1085">
        <v>315923.08001470019</v>
      </c>
      <c r="DO80" s="1085">
        <v>376393.28704319993</v>
      </c>
      <c r="DP80" s="1085">
        <v>266151.46338725986</v>
      </c>
      <c r="DQ80" s="1085">
        <v>275090.48939670995</v>
      </c>
      <c r="DR80" s="1085">
        <v>85784.412808660039</v>
      </c>
      <c r="DS80" s="1085">
        <v>77314.852319379876</v>
      </c>
      <c r="DT80" s="1085">
        <v>68901.238981719973</v>
      </c>
      <c r="DU80" s="1085">
        <v>80591.57194563988</v>
      </c>
      <c r="DV80" s="1085">
        <v>103392.87322284009</v>
      </c>
      <c r="DW80" s="1085">
        <v>83219.229660939935</v>
      </c>
      <c r="DX80" s="1085">
        <v>133318.2633731098</v>
      </c>
      <c r="DY80" s="1085">
        <v>146277.92138970998</v>
      </c>
      <c r="DZ80" s="1085">
        <v>105481.28150379028</v>
      </c>
      <c r="EA80" s="1085">
        <v>105725.51981140992</v>
      </c>
      <c r="EB80" s="1085">
        <v>88583.829895040035</v>
      </c>
      <c r="EC80" s="1085">
        <v>107475.07198876001</v>
      </c>
      <c r="ED80" s="1085">
        <v>96995.612394289914</v>
      </c>
      <c r="EE80" s="1085">
        <v>100708.81902578003</v>
      </c>
      <c r="EF80" s="1085">
        <v>110747.17358496033</v>
      </c>
      <c r="EG80" s="1085">
        <v>113676.53401222998</v>
      </c>
      <c r="EH80" s="1085">
        <v>123125.1547667401</v>
      </c>
      <c r="EI80" s="1085">
        <v>114388.48042648009</v>
      </c>
      <c r="EJ80" s="1085">
        <v>97951.398549700069</v>
      </c>
      <c r="EK80" s="1085">
        <v>102824.09264503006</v>
      </c>
      <c r="EL80" s="1085">
        <v>82681.129730659697</v>
      </c>
      <c r="EM80" s="1085">
        <v>103527.2376272799</v>
      </c>
      <c r="EN80" s="1085">
        <v>104696.41943455026</v>
      </c>
      <c r="EO80" s="1085">
        <v>89030.719703919982</v>
      </c>
      <c r="EP80" s="1085">
        <v>85034.671277059737</v>
      </c>
      <c r="EQ80" s="1085">
        <v>95635.078719309924</v>
      </c>
      <c r="ER80" s="1085">
        <v>96490.238728830023</v>
      </c>
      <c r="ES80" s="1085">
        <v>127562.3486297999</v>
      </c>
      <c r="ET80" s="1085">
        <v>105016.14000912986</v>
      </c>
      <c r="EU80" s="1085">
        <v>97792.861880779688</v>
      </c>
      <c r="EV80" s="1085">
        <v>118209.01337889979</v>
      </c>
      <c r="EW80" s="1085">
        <v>121756.9146555</v>
      </c>
      <c r="EX80" s="1085">
        <v>126406.02921470994</v>
      </c>
      <c r="EY80" s="1085">
        <v>115308.4277989902</v>
      </c>
      <c r="EZ80" s="1085">
        <v>100175.23662531038</v>
      </c>
      <c r="FA80" s="1085">
        <v>135142.65754903998</v>
      </c>
      <c r="FB80" s="1085">
        <v>119872.23388378986</v>
      </c>
      <c r="FC80" s="1085">
        <v>162268.34971373022</v>
      </c>
      <c r="FD80" s="1085">
        <v>155385.48982828981</v>
      </c>
    </row>
    <row r="81" spans="1:160" ht="15.75">
      <c r="A81" s="1145"/>
      <c r="B81" s="1085"/>
      <c r="C81" s="1085"/>
      <c r="D81" s="1085"/>
      <c r="E81" s="1085"/>
      <c r="F81" s="1085"/>
      <c r="G81" s="1085"/>
      <c r="H81" s="1085"/>
      <c r="I81" s="1085"/>
      <c r="J81" s="1085"/>
      <c r="K81" s="1085"/>
      <c r="L81" s="1085"/>
      <c r="M81" s="1085"/>
      <c r="N81" s="1085"/>
      <c r="O81" s="1085"/>
      <c r="P81" s="1085"/>
      <c r="Q81" s="1085"/>
      <c r="R81" s="1085"/>
      <c r="S81" s="1085"/>
      <c r="T81" s="1085"/>
      <c r="U81" s="1085"/>
      <c r="V81" s="1085"/>
      <c r="W81" s="1085"/>
      <c r="X81" s="1085"/>
      <c r="Y81" s="1085"/>
      <c r="Z81" s="1085"/>
      <c r="AA81" s="1085"/>
      <c r="AB81" s="1085"/>
      <c r="AC81" s="1085"/>
      <c r="AD81" s="1085"/>
      <c r="AE81" s="1085"/>
      <c r="AF81" s="1085"/>
      <c r="AG81" s="1085"/>
      <c r="AH81" s="1085"/>
      <c r="AI81" s="1085"/>
      <c r="AJ81" s="1085"/>
      <c r="AK81" s="1085"/>
      <c r="AL81" s="1085"/>
      <c r="AM81" s="1085"/>
      <c r="AN81" s="1085"/>
      <c r="AO81" s="1085"/>
      <c r="AP81" s="1085"/>
      <c r="AQ81" s="1085"/>
      <c r="AR81" s="1085"/>
      <c r="AS81" s="1085"/>
      <c r="AT81" s="1085"/>
      <c r="AU81" s="1085"/>
      <c r="AV81" s="1085"/>
      <c r="AW81" s="1085"/>
      <c r="AX81" s="1085"/>
      <c r="AY81" s="1085"/>
      <c r="AZ81" s="1085"/>
      <c r="BA81" s="1085"/>
      <c r="BB81" s="1085"/>
      <c r="BC81" s="1085"/>
      <c r="BD81" s="1085"/>
      <c r="BE81" s="1085"/>
      <c r="BF81" s="1085"/>
      <c r="BG81" s="1085"/>
      <c r="BH81" s="1085"/>
      <c r="BI81" s="1085"/>
      <c r="BJ81" s="1085"/>
      <c r="BK81" s="1085"/>
      <c r="BL81" s="1085"/>
      <c r="BM81" s="1085"/>
      <c r="BN81" s="1085"/>
      <c r="BO81" s="1085"/>
      <c r="BP81" s="1085"/>
      <c r="BQ81" s="1085"/>
      <c r="BR81" s="1085"/>
      <c r="BS81" s="1085"/>
      <c r="BT81" s="1085"/>
      <c r="BU81" s="1085"/>
      <c r="BV81" s="1085"/>
      <c r="BW81" s="1085"/>
      <c r="BX81" s="1085"/>
      <c r="BY81" s="1085"/>
      <c r="BZ81" s="1085"/>
      <c r="CA81" s="1085"/>
      <c r="CB81" s="1085"/>
      <c r="CC81" s="1085"/>
      <c r="CD81" s="1085"/>
      <c r="CE81" s="1085"/>
      <c r="CF81" s="1085"/>
      <c r="CG81" s="1085"/>
      <c r="CH81" s="1085"/>
      <c r="CI81" s="1085"/>
      <c r="CJ81" s="1085"/>
      <c r="CK81" s="1085"/>
      <c r="CL81" s="1085"/>
      <c r="CM81" s="1085"/>
      <c r="CN81" s="1085"/>
      <c r="CO81" s="1085"/>
      <c r="CP81" s="1085"/>
      <c r="CQ81" s="1085"/>
      <c r="CR81" s="1085"/>
      <c r="CS81" s="1085"/>
      <c r="CT81" s="1085"/>
      <c r="CU81" s="1085"/>
      <c r="CV81" s="1085"/>
      <c r="CW81" s="1085"/>
      <c r="CX81" s="1085"/>
      <c r="CY81" s="1085"/>
      <c r="CZ81" s="1085"/>
      <c r="DA81" s="1085"/>
      <c r="DB81" s="1085"/>
      <c r="DC81" s="1085"/>
      <c r="DD81" s="1085"/>
      <c r="DE81" s="1085"/>
      <c r="DF81" s="1085"/>
      <c r="DG81" s="1085"/>
      <c r="DH81" s="1085"/>
      <c r="DI81" s="1085"/>
      <c r="DJ81" s="1085"/>
      <c r="DK81" s="1085"/>
      <c r="DL81" s="1085"/>
      <c r="DM81" s="1085"/>
      <c r="DN81" s="1085"/>
      <c r="DO81" s="1085"/>
      <c r="DP81" s="1085"/>
      <c r="DQ81" s="1085"/>
      <c r="DR81" s="1085"/>
      <c r="DS81" s="1085"/>
      <c r="DT81" s="1085"/>
      <c r="DU81" s="1085"/>
      <c r="DV81" s="1085"/>
      <c r="DW81" s="1085"/>
      <c r="DX81" s="1085"/>
      <c r="DY81" s="1085"/>
      <c r="DZ81" s="1085"/>
      <c r="EA81" s="1085"/>
      <c r="EB81" s="1085"/>
      <c r="EC81" s="1085"/>
      <c r="ED81" s="1085"/>
      <c r="EE81" s="1085"/>
      <c r="EF81" s="1085"/>
      <c r="EG81" s="1085"/>
      <c r="EH81" s="1085"/>
      <c r="EI81" s="1085"/>
      <c r="EJ81" s="1085"/>
      <c r="EK81" s="1085"/>
      <c r="EL81" s="1085"/>
      <c r="EM81" s="1085"/>
      <c r="EN81" s="1085"/>
      <c r="EO81" s="1085"/>
      <c r="EP81" s="1085"/>
      <c r="EQ81" s="1085"/>
      <c r="ER81" s="1085"/>
      <c r="ES81" s="1085"/>
      <c r="ET81" s="1085"/>
      <c r="EU81" s="1085"/>
      <c r="EV81" s="1085"/>
      <c r="EW81" s="1085"/>
      <c r="EX81" s="1085"/>
      <c r="EY81" s="1085"/>
      <c r="EZ81" s="1085"/>
      <c r="FA81" s="1085"/>
      <c r="FB81" s="1085"/>
      <c r="FC81" s="1085"/>
      <c r="FD81" s="1085"/>
    </row>
    <row r="82" spans="1:160" s="953" customFormat="1" ht="15.75">
      <c r="A82" s="1141" t="s">
        <v>916</v>
      </c>
      <c r="B82" s="1093">
        <v>2247039.9</v>
      </c>
      <c r="C82" s="1093">
        <v>2358883.9</v>
      </c>
      <c r="D82" s="1093">
        <v>2261844.7999999998</v>
      </c>
      <c r="E82" s="1093">
        <v>2312433.9</v>
      </c>
      <c r="F82" s="1093">
        <v>2299435.7000000002</v>
      </c>
      <c r="G82" s="1093">
        <v>2387410.5</v>
      </c>
      <c r="H82" s="1093">
        <v>2440168.0999999996</v>
      </c>
      <c r="I82" s="1093">
        <v>2387678.9</v>
      </c>
      <c r="J82" s="1093">
        <v>2469598.9</v>
      </c>
      <c r="K82" s="1093">
        <v>2579959.2000000002</v>
      </c>
      <c r="L82" s="1093">
        <v>2622913.3999999994</v>
      </c>
      <c r="M82" s="1093">
        <v>2676272.7000000002</v>
      </c>
      <c r="N82" s="1093">
        <v>2766880.3</v>
      </c>
      <c r="O82" s="1093">
        <v>2710663.0100000002</v>
      </c>
      <c r="P82" s="1093">
        <v>2759306.28</v>
      </c>
      <c r="Q82" s="1093">
        <v>2841452.82</v>
      </c>
      <c r="R82" s="1093">
        <v>2867414.8</v>
      </c>
      <c r="S82" s="1093">
        <v>2799933.4</v>
      </c>
      <c r="T82" s="1093">
        <v>2935877</v>
      </c>
      <c r="U82" s="1093">
        <v>2954876.2</v>
      </c>
      <c r="V82" s="1093">
        <v>2974367.8000000003</v>
      </c>
      <c r="W82" s="1093">
        <v>2756173.8999999994</v>
      </c>
      <c r="X82" s="1093">
        <v>2942479.9000000004</v>
      </c>
      <c r="Y82" s="1093">
        <v>3106391.6</v>
      </c>
      <c r="Z82" s="1093">
        <v>3047856.3</v>
      </c>
      <c r="AA82" s="1093">
        <v>3154996.4</v>
      </c>
      <c r="AB82" s="1093">
        <v>3300748.3</v>
      </c>
      <c r="AC82" s="1093">
        <v>3297707.3</v>
      </c>
      <c r="AD82" s="1093">
        <v>3276406.6999999997</v>
      </c>
      <c r="AE82" s="1093">
        <v>3361052.4</v>
      </c>
      <c r="AF82" s="1093">
        <v>3494912.6999999997</v>
      </c>
      <c r="AG82" s="1093">
        <v>3531828.6999999993</v>
      </c>
      <c r="AH82" s="1093">
        <v>3493270.9999999995</v>
      </c>
      <c r="AI82" s="1093">
        <v>3555974.6</v>
      </c>
      <c r="AJ82" s="1093">
        <v>3695962.1999999997</v>
      </c>
      <c r="AK82" s="1093">
        <v>3823821.6</v>
      </c>
      <c r="AL82" s="1093">
        <v>3753277.8030029167</v>
      </c>
      <c r="AM82" s="1093">
        <v>3940254.8556999997</v>
      </c>
      <c r="AN82" s="1093">
        <v>4036531.1999999997</v>
      </c>
      <c r="AO82" s="1093">
        <v>4158238.5000000005</v>
      </c>
      <c r="AP82" s="1093">
        <v>4175674.3</v>
      </c>
      <c r="AQ82" s="1093">
        <v>4175884.5</v>
      </c>
      <c r="AR82" s="1093">
        <v>4390827.5</v>
      </c>
      <c r="AS82" s="1093">
        <v>4479497.3</v>
      </c>
      <c r="AT82" s="1093">
        <v>4624105.1000000006</v>
      </c>
      <c r="AU82" s="1093">
        <v>4741125.0999999996</v>
      </c>
      <c r="AV82" s="1093">
        <v>4481203.1869999999</v>
      </c>
      <c r="AW82" s="1093">
        <v>4597306.3000000007</v>
      </c>
      <c r="AX82" s="1093">
        <v>4515117.57</v>
      </c>
      <c r="AY82" s="1093">
        <v>4693954.43</v>
      </c>
      <c r="AZ82" s="1093">
        <v>2928862.9039999996</v>
      </c>
      <c r="BA82" s="1093">
        <v>5258192.2879999997</v>
      </c>
      <c r="BB82" s="1093">
        <v>5450142.2549999999</v>
      </c>
      <c r="BC82" s="1093">
        <v>5619511.6880000001</v>
      </c>
      <c r="BD82" s="1093">
        <v>6009745.3799999999</v>
      </c>
      <c r="BE82" s="1093">
        <v>6333370.2939999998</v>
      </c>
      <c r="BF82" s="1093">
        <v>6460656.2240000004</v>
      </c>
      <c r="BG82" s="1093">
        <v>6554946.926</v>
      </c>
      <c r="BH82" s="1093">
        <v>7136758.8830000004</v>
      </c>
      <c r="BI82" s="1093">
        <v>7251176.9307000004</v>
      </c>
      <c r="BJ82" s="1093">
        <v>7172932.1391364504</v>
      </c>
      <c r="BK82" s="1093">
        <v>5619513.4085432803</v>
      </c>
      <c r="BL82" s="1093">
        <v>5959484.5321943704</v>
      </c>
      <c r="BM82" s="1093">
        <v>7570502.5513155703</v>
      </c>
      <c r="BN82" s="1093">
        <v>7839063.0487302393</v>
      </c>
      <c r="BO82" s="1093">
        <v>8149030.2660324601</v>
      </c>
      <c r="BP82" s="1093">
        <v>8780049.7945419997</v>
      </c>
      <c r="BQ82" s="1093">
        <v>9277244.5568936598</v>
      </c>
      <c r="BR82" s="1093">
        <v>9574243.6762099694</v>
      </c>
      <c r="BS82" s="1093">
        <v>10409066.015806349</v>
      </c>
      <c r="BT82" s="1093">
        <v>10288916.206658009</v>
      </c>
      <c r="BU82" s="1093">
        <v>10392775.792406421</v>
      </c>
      <c r="BV82" s="1093">
        <v>10981693.579679199</v>
      </c>
      <c r="BW82" s="1093">
        <v>11675722.143351851</v>
      </c>
      <c r="BX82" s="1093">
        <v>12578802.13423158</v>
      </c>
      <c r="BY82" s="1093">
        <v>13326938.18644234</v>
      </c>
      <c r="BZ82" s="1093">
        <v>13807371.743595868</v>
      </c>
      <c r="CA82" s="1093">
        <v>13906128.866983389</v>
      </c>
      <c r="CB82" s="1093">
        <v>14825366.673236649</v>
      </c>
      <c r="CC82" s="1093">
        <v>14965659.176116388</v>
      </c>
      <c r="CD82" s="1093">
        <v>14984809.943053778</v>
      </c>
      <c r="CE82" s="1093">
        <v>15926170.120736431</v>
      </c>
      <c r="CF82" s="1093">
        <v>14963612.409395341</v>
      </c>
      <c r="CG82" s="1093">
        <v>14913709.956797961</v>
      </c>
      <c r="CH82" s="1093">
        <v>15919559.824920869</v>
      </c>
      <c r="CI82" s="1093">
        <v>15922486.7779686</v>
      </c>
      <c r="CJ82" s="1093">
        <v>15952741.00581038</v>
      </c>
      <c r="CK82" s="1093">
        <v>15542613.507550457</v>
      </c>
      <c r="CL82" s="1093">
        <v>15578674.41254833</v>
      </c>
      <c r="CM82" s="1093">
        <v>15428145.49714759</v>
      </c>
      <c r="CN82" s="1093">
        <v>15519862.974650867</v>
      </c>
      <c r="CO82" s="1093">
        <v>15851044.432902221</v>
      </c>
      <c r="CP82" s="1093">
        <v>16547731.747250451</v>
      </c>
      <c r="CQ82" s="1093">
        <v>16731539.641330231</v>
      </c>
      <c r="CR82" s="1093">
        <v>17220165.50256864</v>
      </c>
      <c r="CS82" s="1093">
        <v>17442600.04432017</v>
      </c>
      <c r="CT82" s="1093">
        <v>17522858.248595327</v>
      </c>
      <c r="CU82" s="1093">
        <v>17360529.38317677</v>
      </c>
      <c r="CV82" s="1093">
        <v>17724184.317654479</v>
      </c>
      <c r="CW82" s="1093">
        <v>17845086.633405432</v>
      </c>
      <c r="CX82" s="1093">
        <v>17840605.06091319</v>
      </c>
      <c r="CY82" s="1093">
        <v>17613167.581436079</v>
      </c>
      <c r="CZ82" s="1093">
        <v>18053158.797818411</v>
      </c>
      <c r="DA82" s="1093">
        <v>17681842.663906679</v>
      </c>
      <c r="DB82" s="1093">
        <v>17978185.963982806</v>
      </c>
      <c r="DC82" s="1093">
        <v>18023948.650359299</v>
      </c>
      <c r="DD82" s="1093">
        <v>18374110.158482149</v>
      </c>
      <c r="DE82" s="1093">
        <v>18305591.567793142</v>
      </c>
      <c r="DF82" s="1093">
        <v>17331559.022440828</v>
      </c>
      <c r="DG82" s="1093">
        <v>17263316.300118919</v>
      </c>
      <c r="DH82" s="1093">
        <v>17514807.828786019</v>
      </c>
      <c r="DI82" s="1093">
        <v>17698745.16226685</v>
      </c>
      <c r="DJ82" s="1093">
        <v>17861414.080523249</v>
      </c>
      <c r="DK82" s="1093">
        <v>17950841.906174686</v>
      </c>
      <c r="DL82" s="1093">
        <v>18175410.999995239</v>
      </c>
      <c r="DM82" s="1093">
        <v>18679078.026100315</v>
      </c>
      <c r="DN82" s="1093">
        <v>19482991.922224462</v>
      </c>
      <c r="DO82" s="1093">
        <v>19798960.192973781</v>
      </c>
      <c r="DP82" s="1093">
        <v>19164780.905783206</v>
      </c>
      <c r="DQ82" s="1093">
        <v>19271081.267736673</v>
      </c>
      <c r="DR82" s="1093">
        <v>19396633.755987782</v>
      </c>
      <c r="DS82" s="1093">
        <v>20419067.336437345</v>
      </c>
      <c r="DT82" s="1093">
        <v>19721688.619157922</v>
      </c>
      <c r="DU82" s="1093">
        <v>19853543.738283098</v>
      </c>
      <c r="DV82" s="1093">
        <v>19886702.607850969</v>
      </c>
      <c r="DW82" s="1093">
        <v>19862719.55853856</v>
      </c>
      <c r="DX82" s="1093">
        <v>19966171.940228198</v>
      </c>
      <c r="DY82" s="1093">
        <v>20335164.075665347</v>
      </c>
      <c r="DZ82" s="1093">
        <v>20490320.273506872</v>
      </c>
      <c r="EA82" s="1093">
        <v>20836987.422813397</v>
      </c>
      <c r="EB82" s="1093">
        <v>21216308.086000819</v>
      </c>
      <c r="EC82" s="1093">
        <v>21862424.92003987</v>
      </c>
      <c r="ED82" s="1093">
        <v>21303951.769613832</v>
      </c>
      <c r="EE82" s="1093">
        <v>21765860.159563802</v>
      </c>
      <c r="EF82" s="1093">
        <v>22094252.64217319</v>
      </c>
      <c r="EG82" s="1093">
        <v>22347134.133234829</v>
      </c>
      <c r="EH82" s="1093">
        <v>22580747.998183396</v>
      </c>
      <c r="EI82" s="1093">
        <v>22552122.650305022</v>
      </c>
      <c r="EJ82" s="1093">
        <v>22647128.370237298</v>
      </c>
      <c r="EK82" s="1093">
        <v>22832217.697731897</v>
      </c>
      <c r="EL82" s="1093">
        <v>23264244.996911254</v>
      </c>
      <c r="EM82" s="1093">
        <v>23429231.444473542</v>
      </c>
      <c r="EN82" s="1093">
        <v>23607238.758831438</v>
      </c>
      <c r="EO82" s="1093">
        <v>23690019.573092308</v>
      </c>
      <c r="EP82" s="1093">
        <v>24468368.480414901</v>
      </c>
      <c r="EQ82" s="1093">
        <v>24589103.408552524</v>
      </c>
      <c r="ER82" s="1093">
        <v>24436909.509572726</v>
      </c>
      <c r="ES82" s="1093">
        <v>24626784.707046442</v>
      </c>
      <c r="ET82" s="1093">
        <v>24874125.086042918</v>
      </c>
      <c r="EU82" s="1093">
        <v>24751101.550386041</v>
      </c>
      <c r="EV82" s="1093">
        <v>25211264.788460709</v>
      </c>
      <c r="EW82" s="1093">
        <v>25704406.956923958</v>
      </c>
      <c r="EX82" s="1093">
        <v>25584643.60385783</v>
      </c>
      <c r="EY82" s="1093">
        <v>26073573.863365151</v>
      </c>
      <c r="EZ82" s="1093">
        <v>26482730.234616339</v>
      </c>
      <c r="FA82" s="1093">
        <v>27474124.409112465</v>
      </c>
      <c r="FB82" s="1093">
        <v>27581647.548646249</v>
      </c>
      <c r="FC82" s="1093">
        <v>27834123.526646812</v>
      </c>
      <c r="FD82" s="1093">
        <v>28668696.887317568</v>
      </c>
    </row>
    <row r="83" spans="1:160" ht="16.5" thickBot="1">
      <c r="A83" s="1213" t="s">
        <v>677</v>
      </c>
      <c r="B83" s="1096"/>
      <c r="C83" s="1096"/>
      <c r="D83" s="1096"/>
      <c r="E83" s="1096"/>
      <c r="F83" s="1096"/>
      <c r="G83" s="1096"/>
      <c r="H83" s="1096"/>
      <c r="I83" s="1096"/>
      <c r="J83" s="1096"/>
      <c r="K83" s="1096"/>
      <c r="L83" s="1096"/>
      <c r="M83" s="1096"/>
      <c r="N83" s="1096"/>
      <c r="O83" s="1096"/>
      <c r="P83" s="1096"/>
      <c r="Q83" s="1096"/>
      <c r="R83" s="1096"/>
      <c r="S83" s="1096"/>
      <c r="T83" s="1096"/>
      <c r="U83" s="1096"/>
      <c r="V83" s="1096"/>
      <c r="W83" s="1096"/>
      <c r="X83" s="1096"/>
      <c r="Y83" s="1096"/>
      <c r="Z83" s="1096"/>
      <c r="AA83" s="1096"/>
      <c r="AB83" s="1096"/>
      <c r="AC83" s="1096"/>
      <c r="AD83" s="1096"/>
      <c r="AE83" s="1096"/>
      <c r="AF83" s="1096"/>
      <c r="AG83" s="1096"/>
      <c r="AH83" s="1096"/>
      <c r="AI83" s="1096"/>
      <c r="AJ83" s="1096"/>
      <c r="AK83" s="1096"/>
      <c r="AL83" s="1096"/>
      <c r="AM83" s="1096"/>
      <c r="AN83" s="1096"/>
      <c r="AO83" s="1096"/>
      <c r="AP83" s="1096"/>
      <c r="AQ83" s="1096"/>
      <c r="AR83" s="1096"/>
      <c r="AS83" s="1096"/>
      <c r="AT83" s="1096"/>
      <c r="AU83" s="1096"/>
      <c r="AV83" s="1096"/>
      <c r="AW83" s="1096"/>
      <c r="AX83" s="1096"/>
      <c r="AY83" s="1096"/>
      <c r="AZ83" s="1096"/>
      <c r="BA83" s="1096"/>
      <c r="BB83" s="1096"/>
      <c r="BC83" s="1096"/>
      <c r="BD83" s="1096"/>
      <c r="BE83" s="1096"/>
      <c r="BF83" s="1096"/>
      <c r="BG83" s="1096"/>
      <c r="BH83" s="1096"/>
      <c r="BI83" s="1096"/>
      <c r="BJ83" s="1096"/>
      <c r="BK83" s="1096"/>
      <c r="BL83" s="1096"/>
      <c r="BM83" s="1096"/>
      <c r="BN83" s="1096"/>
      <c r="BO83" s="1096"/>
      <c r="BP83" s="1096"/>
      <c r="BQ83" s="1096"/>
      <c r="BR83" s="1096"/>
      <c r="BS83" s="1096"/>
      <c r="BT83" s="1096"/>
      <c r="BU83" s="1096"/>
      <c r="BV83" s="1096"/>
      <c r="BW83" s="1096">
        <v>0</v>
      </c>
      <c r="BX83" s="1096">
        <v>0</v>
      </c>
      <c r="BY83" s="1096">
        <v>0</v>
      </c>
      <c r="BZ83" s="1096">
        <v>0</v>
      </c>
      <c r="CA83" s="1096">
        <v>0</v>
      </c>
      <c r="CB83" s="1096">
        <v>0</v>
      </c>
      <c r="CC83" s="1096">
        <v>0</v>
      </c>
      <c r="CD83" s="1096">
        <v>0</v>
      </c>
      <c r="CE83" s="1096">
        <v>0</v>
      </c>
      <c r="CF83" s="1096">
        <v>0</v>
      </c>
      <c r="CG83" s="1096">
        <v>0</v>
      </c>
      <c r="CH83" s="1096">
        <v>0</v>
      </c>
      <c r="CI83" s="1096">
        <v>0</v>
      </c>
      <c r="CJ83" s="1096">
        <v>0</v>
      </c>
      <c r="CK83" s="1096">
        <v>0</v>
      </c>
      <c r="CL83" s="1096">
        <v>0</v>
      </c>
      <c r="CM83" s="1096">
        <v>0</v>
      </c>
      <c r="CN83" s="1096">
        <v>0</v>
      </c>
      <c r="CO83" s="1096">
        <v>0</v>
      </c>
      <c r="CP83" s="1096">
        <v>0</v>
      </c>
      <c r="CQ83" s="1096">
        <v>0</v>
      </c>
      <c r="CR83" s="1096">
        <v>0</v>
      </c>
      <c r="CS83" s="1096">
        <v>0</v>
      </c>
      <c r="CT83" s="1096">
        <v>0</v>
      </c>
      <c r="CU83" s="1096">
        <v>0</v>
      </c>
      <c r="CV83" s="1096">
        <v>0</v>
      </c>
      <c r="CW83" s="1096">
        <v>0</v>
      </c>
      <c r="CX83" s="1096">
        <v>0</v>
      </c>
      <c r="CY83" s="1096">
        <v>0</v>
      </c>
      <c r="CZ83" s="1096">
        <v>0</v>
      </c>
      <c r="DA83" s="1096">
        <v>0</v>
      </c>
      <c r="DB83" s="1096">
        <v>0</v>
      </c>
      <c r="DC83" s="1096">
        <v>0</v>
      </c>
      <c r="DD83" s="1096">
        <v>0</v>
      </c>
      <c r="DE83" s="1096">
        <v>0</v>
      </c>
      <c r="DF83" s="1096">
        <v>853968.5662484701</v>
      </c>
      <c r="DG83" s="1096">
        <v>853968.5662484701</v>
      </c>
      <c r="DH83" s="1096">
        <v>853968.5662484701</v>
      </c>
      <c r="DI83" s="1096">
        <v>874373.58592014585</v>
      </c>
      <c r="DJ83" s="1096">
        <v>1377459.4602500899</v>
      </c>
      <c r="DK83" s="1096">
        <v>1390117.0888458537</v>
      </c>
      <c r="DL83" s="1096">
        <v>1384083.7231086176</v>
      </c>
      <c r="DM83" s="1096">
        <v>1332408.7860000001</v>
      </c>
      <c r="DN83" s="1096">
        <v>2068456.3643944999</v>
      </c>
      <c r="DO83" s="1096">
        <v>2087736.5742982</v>
      </c>
      <c r="DP83" s="1096">
        <v>1190107.5486661699</v>
      </c>
      <c r="DQ83" s="1096">
        <v>1308326.18365536</v>
      </c>
      <c r="DR83" s="1096">
        <v>1726382.33040346</v>
      </c>
      <c r="DS83" s="1096">
        <v>2208816.8817967498</v>
      </c>
      <c r="DT83" s="1096">
        <v>1758540.7135213402</v>
      </c>
      <c r="DU83" s="1096">
        <v>1775469.1228801499</v>
      </c>
      <c r="DV83" s="1096">
        <v>1670010.2484941999</v>
      </c>
      <c r="DW83" s="1096">
        <v>1666909.1923297499</v>
      </c>
      <c r="DX83" s="1096">
        <v>1643520.2389598</v>
      </c>
      <c r="DY83" s="1096">
        <v>1779318.53028888</v>
      </c>
      <c r="DZ83" s="1096">
        <v>1734754.8307020601</v>
      </c>
      <c r="EA83" s="1096">
        <v>1748851.80283638</v>
      </c>
      <c r="EB83" s="1096">
        <v>1790473.9970255701</v>
      </c>
      <c r="EC83" s="1096">
        <v>1862098.86339666</v>
      </c>
      <c r="ED83" s="1096">
        <v>1796990.8018708401</v>
      </c>
      <c r="EE83" s="1096">
        <v>1777794.1679319199</v>
      </c>
      <c r="EF83" s="1096">
        <v>1687521.99156752</v>
      </c>
      <c r="EG83" s="1096">
        <v>1696706.3162577699</v>
      </c>
      <c r="EH83" s="1096">
        <v>1684835.9001271399</v>
      </c>
      <c r="EI83" s="1096">
        <v>1680849.4353107701</v>
      </c>
      <c r="EJ83" s="1096">
        <v>1669981.0180794098</v>
      </c>
      <c r="EK83" s="1096">
        <v>1739801.86325498</v>
      </c>
      <c r="EL83" s="1096">
        <v>1687614.8596508501</v>
      </c>
      <c r="EM83" s="1096">
        <v>1518364.1556587901</v>
      </c>
      <c r="EN83" s="1096">
        <v>1482626.86614728</v>
      </c>
      <c r="EO83" s="1096">
        <v>1471058.7264537399</v>
      </c>
      <c r="EP83" s="1096">
        <v>1025470.1701593599</v>
      </c>
      <c r="EQ83" s="1096">
        <v>902111.94955576002</v>
      </c>
      <c r="ER83" s="1096">
        <v>916753.72519521997</v>
      </c>
      <c r="ES83" s="1096">
        <v>926839.13061461004</v>
      </c>
      <c r="ET83" s="1096">
        <v>928626.25382548</v>
      </c>
      <c r="EU83" s="1096">
        <v>933545.91035576002</v>
      </c>
      <c r="EV83" s="1096">
        <v>934434.69676313002</v>
      </c>
      <c r="EW83" s="1096">
        <v>959746.00002893992</v>
      </c>
      <c r="EX83" s="1096">
        <v>972864.64399406011</v>
      </c>
      <c r="EY83" s="1096">
        <v>927153.5179313001</v>
      </c>
      <c r="EZ83" s="1096">
        <v>364011.75168396003</v>
      </c>
      <c r="FA83" s="1096">
        <v>162266.89057089001</v>
      </c>
      <c r="FB83" s="1096">
        <v>159152.24335499</v>
      </c>
      <c r="FC83" s="1096">
        <v>162771.13807874999</v>
      </c>
      <c r="FD83" s="1096">
        <v>24279.146952040002</v>
      </c>
    </row>
    <row r="84" spans="1:160" ht="15" thickTop="1">
      <c r="B84" s="1097"/>
      <c r="C84" s="1097"/>
      <c r="D84" s="1097"/>
      <c r="E84" s="1097"/>
      <c r="F84" s="1097"/>
      <c r="G84" s="1097"/>
      <c r="H84" s="1097"/>
      <c r="I84" s="1097"/>
      <c r="J84" s="1097"/>
      <c r="K84" s="1097"/>
      <c r="L84" s="1097"/>
      <c r="M84" s="1097"/>
      <c r="N84" s="1097"/>
      <c r="O84" s="1097"/>
      <c r="P84" s="1097"/>
      <c r="Q84" s="1097"/>
      <c r="R84" s="1097"/>
      <c r="S84" s="1097"/>
      <c r="T84" s="1097"/>
      <c r="U84" s="1097"/>
      <c r="V84" s="1097"/>
      <c r="W84" s="1097"/>
      <c r="X84" s="1097"/>
      <c r="Y84" s="1097"/>
      <c r="Z84" s="1097"/>
      <c r="AA84" s="1097"/>
      <c r="AB84" s="1097"/>
      <c r="AC84" s="1097"/>
      <c r="AD84" s="1097"/>
      <c r="AE84" s="1097"/>
      <c r="AF84" s="1097"/>
      <c r="AG84" s="1097"/>
      <c r="AH84" s="1097"/>
      <c r="AI84" s="1097"/>
      <c r="AJ84" s="1097"/>
      <c r="AK84" s="1097"/>
      <c r="AL84" s="1097"/>
      <c r="AM84" s="1097"/>
      <c r="AN84" s="1097"/>
      <c r="AO84" s="1097"/>
      <c r="AP84" s="1097"/>
      <c r="AQ84" s="1097"/>
      <c r="AR84" s="1097"/>
      <c r="AS84" s="1097"/>
      <c r="AT84" s="1097"/>
      <c r="AU84" s="1097"/>
      <c r="AV84" s="1097"/>
      <c r="AW84" s="1097"/>
      <c r="AX84" s="1097"/>
      <c r="AY84" s="1097"/>
      <c r="AZ84" s="1097"/>
      <c r="BA84" s="1097"/>
      <c r="BB84" s="1097"/>
      <c r="BC84" s="1097"/>
      <c r="BD84" s="1097"/>
      <c r="BE84" s="1097"/>
      <c r="BF84" s="1097"/>
      <c r="BG84" s="1097"/>
      <c r="BH84" s="1097"/>
      <c r="BI84" s="1097"/>
      <c r="BJ84" s="1097"/>
      <c r="BK84" s="1097"/>
      <c r="BL84" s="1097"/>
      <c r="BM84" s="1097"/>
      <c r="BN84" s="1097"/>
      <c r="BO84" s="1097"/>
      <c r="BP84" s="1097"/>
      <c r="BQ84" s="1097"/>
      <c r="BR84" s="1097"/>
      <c r="BS84" s="1097"/>
      <c r="BT84" s="1097"/>
      <c r="BU84" s="1097"/>
      <c r="BV84" s="1097"/>
      <c r="BW84" s="1097"/>
      <c r="BX84" s="1097"/>
      <c r="BY84" s="1097"/>
      <c r="BZ84" s="1097"/>
      <c r="CA84" s="1097"/>
      <c r="CB84" s="1097"/>
      <c r="CC84" s="1097"/>
      <c r="CD84" s="1097"/>
      <c r="CE84" s="1097"/>
      <c r="CF84" s="1097"/>
      <c r="CG84" s="1097"/>
      <c r="CH84" s="1097"/>
      <c r="CI84" s="1097"/>
      <c r="CJ84" s="1097"/>
      <c r="CK84" s="1097"/>
      <c r="CL84" s="1097"/>
      <c r="CM84" s="1097"/>
      <c r="CN84" s="1097"/>
      <c r="CO84" s="1097"/>
      <c r="CP84" s="1097"/>
      <c r="CQ84" s="1097"/>
      <c r="CR84" s="1097"/>
      <c r="CS84" s="1097"/>
      <c r="CT84" s="1097"/>
      <c r="CU84" s="1097"/>
      <c r="CV84" s="1097"/>
      <c r="CW84" s="1097"/>
      <c r="CX84" s="1097"/>
      <c r="CY84" s="1097"/>
      <c r="CZ84" s="1097"/>
      <c r="DA84" s="1097"/>
      <c r="DB84" s="1097"/>
      <c r="DC84" s="1097"/>
      <c r="DD84" s="1097"/>
      <c r="DE84" s="1097"/>
      <c r="DF84" s="1097"/>
      <c r="DG84" s="1097"/>
      <c r="DH84" s="1097"/>
      <c r="DI84" s="1097"/>
      <c r="DJ84" s="1097"/>
      <c r="DK84" s="1097"/>
      <c r="DL84" s="1097"/>
      <c r="DM84" s="1097"/>
      <c r="DN84" s="1097"/>
      <c r="DO84" s="1097"/>
      <c r="DP84" s="1097"/>
      <c r="DQ84" s="1097"/>
      <c r="DR84" s="1097"/>
      <c r="DS84" s="1097"/>
      <c r="DT84" s="1097"/>
      <c r="DU84" s="1097"/>
      <c r="DV84" s="1097"/>
      <c r="DW84" s="1097"/>
      <c r="DX84" s="1097"/>
      <c r="DY84" s="1097"/>
      <c r="DZ84" s="1097"/>
      <c r="EA84" s="1097"/>
      <c r="EB84" s="1097"/>
      <c r="EC84" s="1097"/>
      <c r="ED84" s="1097"/>
      <c r="EE84" s="1097"/>
      <c r="EF84" s="1097"/>
      <c r="EG84" s="1097"/>
      <c r="EH84" s="1097"/>
      <c r="EI84" s="1097"/>
      <c r="EJ84" s="1097"/>
      <c r="EK84" s="1097"/>
      <c r="EL84" s="1097"/>
      <c r="EM84" s="1097"/>
      <c r="EN84" s="1097"/>
      <c r="EO84" s="1097"/>
      <c r="EP84" s="1097"/>
      <c r="EQ84" s="1097"/>
      <c r="ER84" s="1097"/>
      <c r="ES84" s="1097"/>
      <c r="ET84" s="1097"/>
      <c r="EU84" s="1097"/>
      <c r="EV84" s="1097"/>
      <c r="EW84" s="1097"/>
      <c r="EX84" s="1097"/>
      <c r="EY84" s="1097"/>
      <c r="EZ84" s="1097"/>
      <c r="FA84" s="1097"/>
      <c r="FB84" s="1097"/>
      <c r="FC84" s="1097"/>
      <c r="FD84" s="1097"/>
    </row>
    <row r="85" spans="1:160">
      <c r="A85" s="998" t="s">
        <v>623</v>
      </c>
      <c r="B85" s="1097"/>
      <c r="C85" s="1097"/>
      <c r="D85" s="1097"/>
      <c r="E85" s="1097"/>
      <c r="F85" s="1097"/>
      <c r="G85" s="1097"/>
      <c r="H85" s="1097"/>
      <c r="I85" s="1097"/>
      <c r="J85" s="1097"/>
      <c r="K85" s="1097"/>
      <c r="L85" s="1097"/>
      <c r="M85" s="1097"/>
      <c r="N85" s="1097"/>
      <c r="O85" s="1097"/>
      <c r="P85" s="1097"/>
      <c r="Q85" s="1097"/>
      <c r="R85" s="1097"/>
      <c r="S85" s="1097"/>
      <c r="T85" s="1097"/>
      <c r="U85" s="1097"/>
      <c r="V85" s="1097"/>
      <c r="W85" s="1097"/>
      <c r="X85" s="1097"/>
      <c r="Y85" s="1097"/>
      <c r="Z85" s="1097"/>
      <c r="AA85" s="1097"/>
      <c r="AB85" s="1097"/>
      <c r="AC85" s="1097"/>
      <c r="AD85" s="1097"/>
      <c r="AE85" s="1097"/>
      <c r="AF85" s="1097"/>
      <c r="AG85" s="1097"/>
      <c r="AH85" s="1097"/>
      <c r="AI85" s="1097"/>
      <c r="AJ85" s="1097"/>
      <c r="AK85" s="1097"/>
      <c r="AL85" s="1097"/>
      <c r="AM85" s="1097"/>
      <c r="AN85" s="1097"/>
      <c r="AO85" s="1097"/>
      <c r="AP85" s="1097"/>
      <c r="AQ85" s="1097"/>
      <c r="AR85" s="1097"/>
      <c r="AS85" s="1097"/>
      <c r="AT85" s="1097"/>
      <c r="AU85" s="1097"/>
      <c r="AV85" s="1097"/>
      <c r="AW85" s="1097"/>
      <c r="AX85" s="1097"/>
      <c r="AY85" s="1097"/>
      <c r="AZ85" s="1097"/>
      <c r="BA85" s="1097"/>
      <c r="BB85" s="1097"/>
      <c r="BC85" s="1097"/>
      <c r="BD85" s="1097"/>
      <c r="BE85" s="1097"/>
      <c r="BF85" s="1097"/>
      <c r="BG85" s="1097"/>
      <c r="BH85" s="1097"/>
      <c r="BI85" s="1097"/>
      <c r="BJ85" s="1097"/>
      <c r="BK85" s="1097"/>
      <c r="BL85" s="1097"/>
      <c r="BM85" s="1097"/>
      <c r="BN85" s="1097"/>
      <c r="BO85" s="1097"/>
      <c r="BP85" s="1097"/>
      <c r="BQ85" s="1097"/>
      <c r="BR85" s="1097"/>
      <c r="BS85" s="1097"/>
      <c r="BT85" s="1097"/>
      <c r="BU85" s="1097"/>
      <c r="BV85" s="1097"/>
      <c r="BW85" s="1097"/>
      <c r="BX85" s="1097"/>
      <c r="BY85" s="1097"/>
      <c r="BZ85" s="1097"/>
      <c r="CA85" s="1097"/>
      <c r="CB85" s="1097"/>
      <c r="CC85" s="1097"/>
      <c r="CD85" s="1097"/>
      <c r="CE85" s="1097"/>
      <c r="CF85" s="1097"/>
      <c r="CG85" s="1097"/>
      <c r="CH85" s="1097"/>
      <c r="CI85" s="1097"/>
      <c r="CJ85" s="1097"/>
      <c r="CK85" s="1097"/>
      <c r="CL85" s="1097"/>
      <c r="CM85" s="1097"/>
      <c r="CN85" s="1097"/>
      <c r="CO85" s="1097"/>
      <c r="CP85" s="1097"/>
      <c r="CQ85" s="1097"/>
      <c r="CR85" s="1097"/>
      <c r="CS85" s="1097"/>
      <c r="CT85" s="1097"/>
      <c r="CU85" s="1097"/>
      <c r="CV85" s="1097"/>
      <c r="CW85" s="1097"/>
      <c r="CX85" s="1097"/>
      <c r="CY85" s="1097"/>
      <c r="CZ85" s="1097"/>
      <c r="DA85" s="1097"/>
      <c r="DB85" s="1097"/>
      <c r="DC85" s="1097"/>
      <c r="DD85" s="1097"/>
      <c r="DE85" s="1097"/>
      <c r="DF85" s="1097"/>
      <c r="DG85" s="1097"/>
      <c r="DH85" s="1097"/>
      <c r="DI85" s="1097"/>
      <c r="DJ85" s="1097"/>
      <c r="DK85" s="1097"/>
      <c r="DL85" s="1097"/>
      <c r="DM85" s="1097"/>
      <c r="DN85" s="1097"/>
      <c r="DO85" s="1097"/>
      <c r="DP85" s="1097"/>
      <c r="DQ85" s="1097"/>
      <c r="DR85" s="1097"/>
      <c r="DS85" s="1097"/>
      <c r="DT85" s="1097"/>
      <c r="DU85" s="1097"/>
      <c r="DV85" s="1097"/>
      <c r="DW85" s="1097"/>
      <c r="DX85" s="1097"/>
      <c r="DY85" s="1097"/>
      <c r="DZ85" s="1097"/>
      <c r="EA85" s="1097"/>
      <c r="EB85" s="1097"/>
      <c r="EC85" s="1097"/>
      <c r="ED85" s="1097"/>
      <c r="EE85" s="1097"/>
      <c r="EF85" s="1097"/>
      <c r="EG85" s="1097"/>
      <c r="EH85" s="1097"/>
      <c r="EI85" s="1097"/>
      <c r="EJ85" s="1097"/>
      <c r="EK85" s="1097"/>
      <c r="EL85" s="1097"/>
      <c r="EM85" s="1097"/>
      <c r="EN85" s="1097"/>
      <c r="EO85" s="1097"/>
      <c r="EP85" s="1097"/>
      <c r="EQ85" s="1097"/>
      <c r="ER85" s="1097"/>
      <c r="ES85" s="1097"/>
      <c r="ET85" s="1097"/>
      <c r="EU85" s="1097"/>
      <c r="EV85" s="1097"/>
      <c r="EW85" s="1097"/>
      <c r="EX85" s="1097"/>
      <c r="EY85" s="1097"/>
      <c r="EZ85" s="1097"/>
      <c r="FA85" s="1097"/>
      <c r="FB85" s="1097"/>
      <c r="FC85" s="1097"/>
      <c r="FD85" s="1097"/>
    </row>
    <row r="86" spans="1:160">
      <c r="A86" s="1013" t="s">
        <v>990</v>
      </c>
      <c r="B86" s="1097"/>
      <c r="C86" s="1097"/>
      <c r="D86" s="1097"/>
      <c r="E86" s="1097"/>
      <c r="F86" s="1097"/>
      <c r="G86" s="1097"/>
      <c r="H86" s="1097"/>
      <c r="I86" s="1097"/>
      <c r="J86" s="1097"/>
      <c r="K86" s="1097"/>
      <c r="L86" s="1097"/>
      <c r="M86" s="1097"/>
      <c r="N86" s="1097"/>
      <c r="O86" s="1097"/>
      <c r="P86" s="1097"/>
      <c r="Q86" s="1097"/>
      <c r="R86" s="1097"/>
      <c r="S86" s="1097"/>
      <c r="T86" s="1097"/>
      <c r="U86" s="1097"/>
      <c r="V86" s="1097"/>
      <c r="W86" s="1097"/>
      <c r="X86" s="1097"/>
      <c r="Y86" s="1097"/>
      <c r="Z86" s="1097"/>
      <c r="AA86" s="1097"/>
      <c r="AB86" s="1097"/>
      <c r="AC86" s="1097"/>
      <c r="AD86" s="1097"/>
      <c r="AE86" s="1097"/>
      <c r="AF86" s="1097"/>
      <c r="AG86" s="1097"/>
      <c r="AH86" s="1097"/>
      <c r="AI86" s="1097"/>
      <c r="AJ86" s="1097"/>
      <c r="AK86" s="1097"/>
      <c r="AL86" s="1097"/>
      <c r="AM86" s="1097"/>
      <c r="AN86" s="1097"/>
      <c r="AO86" s="1097"/>
      <c r="AP86" s="1097"/>
      <c r="AQ86" s="1097"/>
      <c r="AR86" s="1097"/>
      <c r="AS86" s="1097"/>
      <c r="AT86" s="1097"/>
      <c r="AU86" s="1097"/>
      <c r="AV86" s="1097"/>
      <c r="AW86" s="1097"/>
      <c r="AX86" s="1097"/>
      <c r="AY86" s="1097"/>
      <c r="AZ86" s="1097"/>
      <c r="BA86" s="1097"/>
      <c r="BB86" s="1097"/>
      <c r="BC86" s="1097"/>
      <c r="BD86" s="1097"/>
      <c r="BE86" s="1097"/>
      <c r="BF86" s="1097"/>
      <c r="BG86" s="1097"/>
      <c r="BH86" s="1097"/>
      <c r="BI86" s="1097"/>
      <c r="BJ86" s="1097"/>
      <c r="BK86" s="1097"/>
      <c r="BL86" s="1097"/>
      <c r="BM86" s="1097"/>
      <c r="BN86" s="1097"/>
      <c r="BO86" s="1097"/>
      <c r="BP86" s="1097"/>
      <c r="BQ86" s="1097"/>
      <c r="BR86" s="1097"/>
      <c r="BS86" s="1097"/>
      <c r="BT86" s="1097"/>
      <c r="BU86" s="1097"/>
      <c r="BV86" s="1097"/>
      <c r="BW86" s="1097"/>
      <c r="BX86" s="1097"/>
      <c r="BY86" s="1097"/>
      <c r="BZ86" s="1097"/>
      <c r="CA86" s="1097"/>
      <c r="CB86" s="1097"/>
      <c r="CC86" s="1097"/>
      <c r="CD86" s="1097"/>
      <c r="CE86" s="1097"/>
      <c r="CF86" s="1097"/>
      <c r="CG86" s="1097"/>
      <c r="CH86" s="1097"/>
      <c r="CI86" s="1097"/>
      <c r="CJ86" s="1097"/>
      <c r="CK86" s="1097"/>
      <c r="CL86" s="1097"/>
      <c r="CM86" s="1097"/>
      <c r="CN86" s="1097"/>
      <c r="CO86" s="1097"/>
      <c r="CP86" s="1097"/>
      <c r="CQ86" s="1097"/>
      <c r="CR86" s="1097"/>
      <c r="CS86" s="1097"/>
      <c r="CT86" s="1097"/>
      <c r="CU86" s="1097"/>
      <c r="CV86" s="1097"/>
      <c r="CW86" s="1097"/>
      <c r="CX86" s="1097"/>
      <c r="CY86" s="1097"/>
      <c r="CZ86" s="1097"/>
      <c r="DA86" s="1097"/>
      <c r="DB86" s="1097"/>
      <c r="DC86" s="1097"/>
      <c r="DD86" s="1097"/>
      <c r="DE86" s="1097"/>
      <c r="DF86" s="1097"/>
      <c r="DG86" s="1097"/>
      <c r="DH86" s="1097"/>
      <c r="DI86" s="1097"/>
      <c r="DJ86" s="1097"/>
      <c r="DK86" s="1097"/>
      <c r="DL86" s="1097"/>
      <c r="DM86" s="1097"/>
      <c r="DN86" s="1097"/>
      <c r="DO86" s="1097"/>
      <c r="DP86" s="1097"/>
      <c r="DQ86" s="1097"/>
      <c r="DR86" s="1097"/>
      <c r="DS86" s="1097"/>
      <c r="DT86" s="1097"/>
      <c r="DU86" s="1097"/>
      <c r="DV86" s="1097"/>
      <c r="DW86" s="1097"/>
      <c r="DX86" s="1097"/>
      <c r="DY86" s="1097"/>
      <c r="DZ86" s="1097"/>
      <c r="EA86" s="1097"/>
      <c r="EB86" s="1097"/>
      <c r="EC86" s="1097"/>
      <c r="ED86" s="1097"/>
      <c r="EE86" s="1097"/>
      <c r="EF86" s="1097"/>
      <c r="EG86" s="1097"/>
      <c r="EH86" s="1097"/>
      <c r="EI86" s="1097"/>
      <c r="EJ86" s="1097"/>
      <c r="EK86" s="1097"/>
      <c r="EL86" s="1097"/>
      <c r="EM86" s="1097"/>
      <c r="EN86" s="1097"/>
      <c r="EO86" s="1097"/>
      <c r="EP86" s="1097"/>
      <c r="EQ86" s="1097"/>
      <c r="ER86" s="1097"/>
      <c r="ES86" s="1097"/>
      <c r="ET86" s="1097"/>
      <c r="EU86" s="1097"/>
      <c r="EV86" s="1097"/>
      <c r="EW86" s="1097"/>
      <c r="EX86" s="1097"/>
      <c r="EY86" s="1097"/>
      <c r="EZ86" s="1097"/>
      <c r="FA86" s="1097"/>
      <c r="FB86" s="1097"/>
      <c r="FC86" s="1097"/>
      <c r="FD86" s="1097"/>
    </row>
    <row r="87" spans="1:160">
      <c r="A87" s="1122" t="s">
        <v>314</v>
      </c>
      <c r="B87" s="1099"/>
      <c r="C87" s="1099"/>
      <c r="D87" s="1099"/>
      <c r="E87" s="1099"/>
      <c r="F87" s="1099"/>
      <c r="G87" s="1099"/>
      <c r="H87" s="1099"/>
      <c r="I87" s="1099"/>
      <c r="J87" s="1099"/>
      <c r="K87" s="1099"/>
      <c r="L87" s="1099"/>
      <c r="M87" s="1099"/>
      <c r="N87" s="1099"/>
      <c r="O87" s="1099"/>
      <c r="P87" s="1099"/>
      <c r="Q87" s="1099"/>
      <c r="R87" s="1099"/>
      <c r="S87" s="1099"/>
      <c r="T87" s="1099"/>
      <c r="U87" s="1099"/>
      <c r="V87" s="1099"/>
      <c r="W87" s="1099"/>
      <c r="X87" s="1099"/>
      <c r="Y87" s="1099"/>
      <c r="Z87" s="1099"/>
      <c r="AA87" s="1099"/>
      <c r="AB87" s="1099"/>
      <c r="AC87" s="1099"/>
      <c r="AD87" s="1099"/>
      <c r="AE87" s="1099"/>
      <c r="AF87" s="1099"/>
      <c r="AG87" s="1099"/>
      <c r="AH87" s="1099"/>
      <c r="AI87" s="1099"/>
      <c r="AJ87" s="1099"/>
      <c r="AK87" s="1099"/>
      <c r="AL87" s="1099"/>
      <c r="AM87" s="1099"/>
      <c r="AN87" s="1099"/>
      <c r="AO87" s="1099"/>
      <c r="AP87" s="1099"/>
      <c r="AQ87" s="1099"/>
      <c r="AR87" s="1099"/>
      <c r="AS87" s="1099"/>
      <c r="AT87" s="1099"/>
      <c r="AU87" s="1099"/>
      <c r="AV87" s="1099"/>
      <c r="AW87" s="1099"/>
      <c r="AX87" s="1099"/>
      <c r="AY87" s="1099"/>
      <c r="AZ87" s="1099"/>
      <c r="BA87" s="1099"/>
      <c r="BB87" s="1099"/>
      <c r="BC87" s="1099"/>
      <c r="BD87" s="1099"/>
      <c r="BE87" s="1099"/>
      <c r="BF87" s="1099"/>
      <c r="BG87" s="1099"/>
      <c r="BH87" s="1099"/>
      <c r="BI87" s="1099"/>
      <c r="BJ87" s="1099"/>
      <c r="BK87" s="1099"/>
      <c r="BL87" s="1099"/>
      <c r="BM87" s="1099"/>
      <c r="BN87" s="1099"/>
      <c r="BO87" s="1099"/>
      <c r="BP87" s="1099"/>
      <c r="BQ87" s="1099"/>
      <c r="BR87" s="1099"/>
      <c r="BS87" s="1099"/>
      <c r="BT87" s="1099"/>
      <c r="BU87" s="1099"/>
      <c r="BV87" s="1099"/>
      <c r="BW87" s="1099"/>
      <c r="BX87" s="1099"/>
      <c r="BY87" s="1099"/>
      <c r="BZ87" s="1099"/>
      <c r="CA87" s="1099"/>
      <c r="CB87" s="1099"/>
      <c r="CC87" s="1099"/>
      <c r="CD87" s="1099"/>
      <c r="CE87" s="1099"/>
      <c r="CF87" s="1099"/>
      <c r="CG87" s="1099"/>
      <c r="CH87" s="1099"/>
      <c r="CI87" s="1099"/>
      <c r="CJ87" s="1099"/>
      <c r="CK87" s="1099"/>
      <c r="CL87" s="1099"/>
      <c r="CM87" s="1099"/>
      <c r="CN87" s="1099"/>
      <c r="CO87" s="1099"/>
      <c r="CP87" s="1099"/>
      <c r="CQ87" s="1099"/>
      <c r="CR87" s="1099"/>
      <c r="CS87" s="1099"/>
      <c r="CT87" s="1099"/>
      <c r="CU87" s="1099"/>
      <c r="CV87" s="1099"/>
      <c r="CW87" s="1099"/>
      <c r="CX87" s="1099"/>
      <c r="CY87" s="1099"/>
      <c r="CZ87" s="1099"/>
      <c r="DA87" s="1099"/>
      <c r="DB87" s="1099"/>
      <c r="DC87" s="1099"/>
      <c r="DD87" s="1099"/>
      <c r="DE87" s="1099"/>
      <c r="DF87" s="1099"/>
      <c r="DG87" s="1099"/>
      <c r="DH87" s="1099"/>
      <c r="DI87" s="1099"/>
      <c r="DJ87" s="1099"/>
      <c r="DK87" s="1099"/>
      <c r="DL87" s="1099"/>
      <c r="DM87" s="1099"/>
      <c r="DN87" s="1099"/>
      <c r="DO87" s="1099"/>
      <c r="DP87" s="1099"/>
      <c r="DQ87" s="1099"/>
      <c r="DR87" s="1099"/>
      <c r="DS87" s="1099"/>
      <c r="DT87" s="1099"/>
      <c r="DU87" s="1099"/>
      <c r="DV87" s="1099"/>
      <c r="DW87" s="1099"/>
      <c r="DX87" s="1099"/>
      <c r="DY87" s="1099"/>
      <c r="DZ87" s="1099"/>
      <c r="EA87" s="1099"/>
      <c r="EB87" s="1099"/>
      <c r="EC87" s="1099"/>
      <c r="ED87" s="1099"/>
      <c r="EE87" s="1099"/>
      <c r="EF87" s="1099"/>
      <c r="EG87" s="1099"/>
      <c r="EH87" s="1099"/>
      <c r="EI87" s="1099"/>
      <c r="EJ87" s="1099"/>
      <c r="EK87" s="1099"/>
      <c r="EL87" s="1099"/>
      <c r="EM87" s="1099"/>
      <c r="EN87" s="1099"/>
      <c r="EO87" s="1099"/>
      <c r="EP87" s="1099"/>
      <c r="EQ87" s="1099"/>
      <c r="ER87" s="1099"/>
      <c r="ES87" s="1099"/>
      <c r="ET87" s="1099"/>
      <c r="EU87" s="1099"/>
      <c r="EV87" s="1099"/>
      <c r="EW87" s="1099"/>
      <c r="EX87" s="1099"/>
      <c r="EY87" s="1099"/>
      <c r="EZ87" s="1099"/>
      <c r="FA87" s="1099"/>
      <c r="FB87" s="1099"/>
      <c r="FC87" s="1099"/>
      <c r="FD87" s="1099"/>
    </row>
    <row r="88" spans="1:160">
      <c r="B88" s="1060"/>
      <c r="C88" s="1060"/>
      <c r="D88" s="1060"/>
      <c r="E88" s="1060"/>
      <c r="F88" s="1060"/>
      <c r="G88" s="1060"/>
      <c r="H88" s="1060"/>
      <c r="I88" s="1060"/>
      <c r="J88" s="1060"/>
      <c r="K88" s="1060"/>
      <c r="L88" s="1060"/>
      <c r="M88" s="1060"/>
      <c r="N88" s="1060"/>
      <c r="O88" s="1060"/>
      <c r="P88" s="1060"/>
      <c r="Q88" s="1060"/>
      <c r="R88" s="1060"/>
      <c r="S88" s="1060"/>
      <c r="T88" s="1060"/>
      <c r="U88" s="1060"/>
      <c r="V88" s="1060"/>
      <c r="W88" s="1060"/>
      <c r="X88" s="1060"/>
      <c r="Y88" s="1060"/>
      <c r="Z88" s="1060"/>
      <c r="AA88" s="1060"/>
      <c r="AB88" s="1060"/>
      <c r="AC88" s="1060"/>
      <c r="AD88" s="1060"/>
      <c r="AE88" s="1060"/>
      <c r="AF88" s="1060"/>
      <c r="AG88" s="1060"/>
      <c r="AH88" s="1060"/>
      <c r="AI88" s="1060"/>
      <c r="AJ88" s="1060"/>
      <c r="AK88" s="1060"/>
      <c r="AL88" s="1060"/>
      <c r="AM88" s="1060"/>
      <c r="AN88" s="1060"/>
      <c r="AO88" s="1060"/>
      <c r="AP88" s="1060"/>
      <c r="AQ88" s="1060"/>
      <c r="AR88" s="1060"/>
      <c r="AS88" s="1060"/>
      <c r="AT88" s="1060"/>
      <c r="AU88" s="1060"/>
      <c r="AV88" s="1060"/>
      <c r="AW88" s="1060"/>
      <c r="AX88" s="1060"/>
      <c r="AY88" s="1060"/>
      <c r="AZ88" s="1060"/>
      <c r="BA88" s="1060"/>
      <c r="BB88" s="1060"/>
      <c r="BC88" s="1060"/>
      <c r="BD88" s="1060"/>
      <c r="BE88" s="1060"/>
      <c r="BF88" s="1060"/>
      <c r="BG88" s="1060"/>
      <c r="BH88" s="1060"/>
      <c r="BI88" s="1060"/>
      <c r="BJ88" s="1060"/>
      <c r="BK88" s="1060"/>
      <c r="BL88" s="1060"/>
      <c r="BM88" s="1060"/>
      <c r="BN88" s="1060"/>
      <c r="BO88" s="1060"/>
      <c r="BP88" s="1060"/>
      <c r="BQ88" s="1060"/>
      <c r="BR88" s="1060"/>
      <c r="BS88" s="1060"/>
      <c r="BT88" s="1060"/>
      <c r="BU88" s="1060"/>
      <c r="BV88" s="1060"/>
      <c r="BW88" s="1060"/>
      <c r="BX88" s="1060"/>
      <c r="BY88" s="1060"/>
      <c r="BZ88" s="1060"/>
      <c r="CA88" s="1060"/>
      <c r="CB88" s="1060"/>
      <c r="CC88" s="1060"/>
      <c r="CD88" s="1060"/>
      <c r="CE88" s="1060"/>
      <c r="CF88" s="1060"/>
      <c r="CG88" s="1060"/>
      <c r="CH88" s="1060"/>
      <c r="CI88" s="1060"/>
      <c r="CJ88" s="1060"/>
      <c r="CK88" s="1060"/>
      <c r="CL88" s="1060"/>
      <c r="CM88" s="1060"/>
      <c r="CN88" s="1060"/>
      <c r="CO88" s="1060"/>
      <c r="CP88" s="1060"/>
      <c r="CQ88" s="1060"/>
      <c r="CR88" s="1060"/>
      <c r="CS88" s="1060"/>
      <c r="CT88" s="1060"/>
      <c r="CU88" s="1060"/>
      <c r="CV88" s="1060"/>
      <c r="CW88" s="1060"/>
      <c r="CX88" s="1060"/>
      <c r="CY88" s="1060"/>
      <c r="CZ88" s="1060"/>
      <c r="DA88" s="1060"/>
      <c r="DB88" s="1060"/>
      <c r="DC88" s="1060"/>
      <c r="DD88" s="1060"/>
      <c r="DE88" s="1060"/>
      <c r="DF88" s="1060"/>
      <c r="DG88" s="1060"/>
      <c r="DH88" s="1060"/>
      <c r="DI88" s="1060"/>
      <c r="DJ88" s="1060"/>
      <c r="DK88" s="1060"/>
      <c r="DL88" s="1060"/>
      <c r="DM88" s="1060"/>
      <c r="DN88" s="1060"/>
      <c r="DO88" s="1060"/>
      <c r="DP88" s="1060"/>
      <c r="DQ88" s="1060"/>
      <c r="DR88" s="1060"/>
      <c r="DS88" s="1060"/>
      <c r="DT88" s="1060"/>
      <c r="DU88" s="1060"/>
      <c r="DV88" s="1060"/>
      <c r="DW88" s="1060"/>
      <c r="DX88" s="1060"/>
      <c r="DY88" s="1060"/>
      <c r="DZ88" s="1060"/>
      <c r="EA88" s="1060"/>
      <c r="EB88" s="1060"/>
      <c r="EC88" s="1060"/>
      <c r="ED88" s="1060"/>
      <c r="EE88" s="1060"/>
      <c r="EF88" s="1060"/>
      <c r="EG88" s="1060"/>
      <c r="EH88" s="1060"/>
      <c r="EI88" s="1060"/>
      <c r="EJ88" s="1060"/>
      <c r="EK88" s="1060"/>
      <c r="EL88" s="1060"/>
      <c r="EM88" s="1060"/>
      <c r="EN88" s="1060"/>
      <c r="EO88" s="1060"/>
      <c r="EP88" s="1060"/>
      <c r="EQ88" s="1060"/>
      <c r="ER88" s="1060"/>
      <c r="ES88" s="1060"/>
      <c r="ET88" s="1060"/>
      <c r="EU88" s="1060"/>
      <c r="EV88" s="1060"/>
      <c r="EW88" s="1060"/>
      <c r="EX88" s="1060"/>
      <c r="EY88" s="1060"/>
      <c r="EZ88" s="1060"/>
      <c r="FA88" s="1060"/>
      <c r="FB88" s="1060"/>
      <c r="FC88" s="1060"/>
      <c r="FD88" s="1060"/>
    </row>
    <row r="89" spans="1:160">
      <c r="B89" s="1099"/>
      <c r="C89" s="1099"/>
      <c r="D89" s="1099"/>
      <c r="E89" s="1099"/>
      <c r="F89" s="1099"/>
      <c r="G89" s="1099"/>
      <c r="H89" s="1099"/>
      <c r="I89" s="1099"/>
      <c r="J89" s="1099"/>
      <c r="K89" s="1099"/>
      <c r="L89" s="1099"/>
      <c r="M89" s="1099"/>
      <c r="N89" s="1099"/>
      <c r="O89" s="1099"/>
      <c r="P89" s="1099"/>
      <c r="Q89" s="1099"/>
      <c r="R89" s="1099"/>
      <c r="S89" s="1099"/>
      <c r="T89" s="1099"/>
      <c r="U89" s="1099"/>
      <c r="V89" s="1099"/>
      <c r="W89" s="1099"/>
      <c r="X89" s="1099"/>
      <c r="Y89" s="1099"/>
      <c r="Z89" s="1099"/>
      <c r="AA89" s="1099"/>
      <c r="AB89" s="1099"/>
      <c r="AC89" s="1099"/>
      <c r="AD89" s="1099"/>
      <c r="AE89" s="1099"/>
      <c r="AF89" s="1099"/>
      <c r="AG89" s="1099"/>
      <c r="AH89" s="1099"/>
      <c r="AI89" s="1099"/>
      <c r="AJ89" s="1099"/>
      <c r="AK89" s="1099"/>
      <c r="AL89" s="1099"/>
      <c r="AM89" s="1099"/>
      <c r="AN89" s="1099"/>
      <c r="AO89" s="1099"/>
      <c r="AP89" s="1099"/>
      <c r="AQ89" s="1099"/>
      <c r="AR89" s="1099"/>
      <c r="AS89" s="1099"/>
      <c r="AT89" s="1099"/>
      <c r="AU89" s="1099"/>
      <c r="AV89" s="1099"/>
      <c r="AW89" s="1099"/>
      <c r="AX89" s="1099"/>
      <c r="AY89" s="1099"/>
      <c r="AZ89" s="1099"/>
      <c r="BA89" s="1099"/>
      <c r="BB89" s="1099"/>
      <c r="BC89" s="1099"/>
      <c r="BD89" s="1099"/>
      <c r="BE89" s="1099"/>
      <c r="BF89" s="1099"/>
      <c r="BG89" s="1099"/>
      <c r="BH89" s="1099"/>
      <c r="BI89" s="1099"/>
      <c r="BJ89" s="1099"/>
      <c r="BK89" s="1099"/>
      <c r="BL89" s="1099"/>
      <c r="BM89" s="1099"/>
      <c r="BN89" s="1099"/>
      <c r="BO89" s="1099"/>
      <c r="BP89" s="1099"/>
      <c r="BQ89" s="1099"/>
      <c r="BR89" s="1099"/>
      <c r="BS89" s="1099"/>
      <c r="BT89" s="1099"/>
      <c r="BU89" s="1099"/>
      <c r="BV89" s="1099"/>
      <c r="BW89" s="1099"/>
      <c r="BX89" s="1099"/>
      <c r="BY89" s="1099"/>
      <c r="BZ89" s="1099"/>
      <c r="CA89" s="1099"/>
      <c r="CB89" s="1099"/>
      <c r="CC89" s="1099"/>
      <c r="CD89" s="1099"/>
      <c r="CE89" s="1099"/>
      <c r="CF89" s="1099"/>
      <c r="CG89" s="1099"/>
      <c r="CH89" s="1099"/>
      <c r="CI89" s="1099"/>
      <c r="CJ89" s="1099"/>
      <c r="CK89" s="1099"/>
      <c r="CL89" s="1099"/>
      <c r="CM89" s="1099"/>
      <c r="CN89" s="1099"/>
      <c r="CO89" s="1099"/>
      <c r="CP89" s="1099"/>
      <c r="CQ89" s="1099"/>
      <c r="CR89" s="1099"/>
      <c r="CS89" s="1099"/>
      <c r="CT89" s="1099"/>
      <c r="CU89" s="1099"/>
      <c r="CV89" s="1099"/>
      <c r="CW89" s="1099"/>
      <c r="CX89" s="1099"/>
      <c r="CY89" s="1099"/>
      <c r="CZ89" s="1099"/>
      <c r="DA89" s="1099"/>
      <c r="DB89" s="1099"/>
      <c r="DC89" s="1099"/>
      <c r="DD89" s="1099"/>
      <c r="DE89" s="1099"/>
      <c r="DF89" s="1099"/>
      <c r="DG89" s="1099"/>
      <c r="DH89" s="1099"/>
      <c r="DI89" s="1099"/>
      <c r="DJ89" s="1099"/>
      <c r="DK89" s="1099"/>
      <c r="DL89" s="1099"/>
      <c r="DM89" s="1099"/>
      <c r="DN89" s="1099"/>
      <c r="DO89" s="1099"/>
      <c r="DP89" s="1099"/>
      <c r="DQ89" s="1099"/>
      <c r="DR89" s="1099"/>
      <c r="DS89" s="1099"/>
      <c r="DT89" s="1099"/>
      <c r="DU89" s="1099"/>
      <c r="DV89" s="1099"/>
      <c r="DW89" s="1099"/>
      <c r="DX89" s="1099"/>
      <c r="DY89" s="1099"/>
      <c r="DZ89" s="1099"/>
      <c r="EA89" s="1099"/>
      <c r="EB89" s="1099"/>
      <c r="EC89" s="1099"/>
      <c r="ED89" s="1099"/>
      <c r="EE89" s="1099"/>
      <c r="EF89" s="1099"/>
      <c r="EG89" s="1099"/>
      <c r="EH89" s="1099"/>
      <c r="EI89" s="1099"/>
      <c r="EJ89" s="1099"/>
      <c r="EK89" s="1099"/>
      <c r="EL89" s="1099"/>
      <c r="EM89" s="1099"/>
      <c r="EN89" s="1099"/>
      <c r="EO89" s="1099"/>
      <c r="EP89" s="1099"/>
      <c r="EQ89" s="1099"/>
      <c r="ER89" s="1099"/>
      <c r="ES89" s="1099"/>
      <c r="ET89" s="1099"/>
      <c r="EU89" s="1099"/>
      <c r="EV89" s="1099"/>
      <c r="EW89" s="1099"/>
      <c r="EX89" s="1099"/>
      <c r="EY89" s="1099"/>
      <c r="EZ89" s="1099"/>
      <c r="FA89" s="1099"/>
      <c r="FB89" s="1099"/>
      <c r="FC89" s="1099"/>
      <c r="FD89" s="1099"/>
    </row>
    <row r="90" spans="1:160">
      <c r="B90" s="1102"/>
      <c r="C90" s="1102"/>
      <c r="D90" s="1102"/>
      <c r="E90" s="1102"/>
      <c r="F90" s="1102"/>
      <c r="G90" s="1102"/>
      <c r="H90" s="1102"/>
      <c r="I90" s="1102"/>
      <c r="J90" s="1102"/>
      <c r="K90" s="1102"/>
      <c r="L90" s="1102"/>
      <c r="M90" s="1102"/>
      <c r="N90" s="1102"/>
      <c r="O90" s="1102"/>
      <c r="P90" s="1102"/>
      <c r="Q90" s="1102"/>
      <c r="R90" s="1102"/>
      <c r="S90" s="1102"/>
      <c r="T90" s="1102"/>
      <c r="U90" s="1102"/>
      <c r="V90" s="1102"/>
      <c r="W90" s="1102"/>
      <c r="X90" s="1102"/>
      <c r="Y90" s="1102"/>
      <c r="Z90" s="1102"/>
      <c r="AA90" s="1102"/>
      <c r="AB90" s="1102"/>
      <c r="AC90" s="1102"/>
      <c r="AD90" s="1102"/>
      <c r="AE90" s="1102"/>
      <c r="AF90" s="1102"/>
      <c r="AG90" s="1102"/>
      <c r="AH90" s="1102"/>
      <c r="AI90" s="1102"/>
      <c r="AJ90" s="1102"/>
      <c r="AK90" s="1102"/>
      <c r="AL90" s="1102"/>
      <c r="AM90" s="1102"/>
      <c r="AN90" s="1102"/>
      <c r="AO90" s="1102"/>
      <c r="AP90" s="1102"/>
      <c r="AQ90" s="1102"/>
      <c r="AR90" s="1102"/>
      <c r="AS90" s="1102"/>
      <c r="AT90" s="1102"/>
      <c r="AU90" s="1102"/>
      <c r="AV90" s="1102"/>
      <c r="AW90" s="1102"/>
      <c r="AX90" s="1102"/>
      <c r="AY90" s="1102"/>
      <c r="AZ90" s="1102"/>
      <c r="BA90" s="1102"/>
      <c r="BB90" s="1102"/>
      <c r="BC90" s="1102"/>
      <c r="BD90" s="1102"/>
      <c r="BE90" s="1102"/>
      <c r="BF90" s="1102"/>
      <c r="BG90" s="1102"/>
      <c r="BH90" s="1102"/>
      <c r="BI90" s="1102"/>
      <c r="BJ90" s="1102"/>
      <c r="BK90" s="1102"/>
      <c r="BL90" s="1102"/>
      <c r="BM90" s="1102"/>
      <c r="BN90" s="1102"/>
      <c r="BO90" s="1102"/>
      <c r="BP90" s="1102"/>
      <c r="BQ90" s="1102"/>
      <c r="BR90" s="1102"/>
      <c r="BS90" s="1102"/>
      <c r="BT90" s="1102"/>
      <c r="BU90" s="1102"/>
      <c r="BV90" s="1102"/>
      <c r="BW90" s="1102"/>
      <c r="BX90" s="1102"/>
      <c r="BY90" s="1102"/>
      <c r="BZ90" s="1102"/>
      <c r="CA90" s="1102"/>
      <c r="CB90" s="1102"/>
      <c r="CC90" s="1102"/>
      <c r="CD90" s="1102"/>
      <c r="CE90" s="1102"/>
      <c r="CF90" s="1102"/>
      <c r="CG90" s="1102"/>
      <c r="CH90" s="1102"/>
      <c r="CI90" s="1102"/>
      <c r="CJ90" s="1102"/>
      <c r="CK90" s="1102"/>
      <c r="CL90" s="1102"/>
      <c r="CM90" s="1102"/>
      <c r="CN90" s="1102"/>
      <c r="CO90" s="1102"/>
      <c r="CP90" s="1102"/>
      <c r="CQ90" s="1102"/>
      <c r="CR90" s="1102"/>
      <c r="CS90" s="1102"/>
      <c r="CT90" s="1102"/>
      <c r="CU90" s="1102"/>
      <c r="CV90" s="1102"/>
      <c r="CW90" s="1102"/>
      <c r="CX90" s="1102"/>
      <c r="CY90" s="1102"/>
      <c r="CZ90" s="1102"/>
      <c r="DA90" s="1102"/>
      <c r="DB90" s="1102"/>
      <c r="DC90" s="1102"/>
      <c r="DD90" s="1102"/>
      <c r="DE90" s="1102"/>
      <c r="DF90" s="1102"/>
      <c r="DG90" s="1102"/>
      <c r="DH90" s="1102"/>
      <c r="DI90" s="1102"/>
      <c r="DJ90" s="1102"/>
      <c r="DK90" s="1102"/>
      <c r="DL90" s="1102"/>
      <c r="DM90" s="1102"/>
      <c r="DN90" s="1102"/>
      <c r="DO90" s="1102"/>
      <c r="DP90" s="1102"/>
      <c r="DQ90" s="1102"/>
      <c r="DR90" s="1102"/>
      <c r="DS90" s="1102"/>
      <c r="DT90" s="1102"/>
      <c r="DU90" s="1102"/>
      <c r="DV90" s="1102"/>
      <c r="DW90" s="1102"/>
      <c r="DX90" s="1102"/>
      <c r="DY90" s="1102"/>
      <c r="DZ90" s="1102"/>
      <c r="EA90" s="1102"/>
      <c r="EB90" s="1102"/>
      <c r="EC90" s="1102"/>
      <c r="ED90" s="1102"/>
      <c r="EE90" s="1102"/>
      <c r="EF90" s="1102"/>
      <c r="EG90" s="1102"/>
      <c r="EH90" s="1102"/>
      <c r="EI90" s="1102"/>
      <c r="EJ90" s="1102"/>
      <c r="EK90" s="1102"/>
      <c r="EL90" s="1102"/>
      <c r="EM90" s="1102"/>
      <c r="EN90" s="1102"/>
      <c r="EO90" s="1102"/>
      <c r="EP90" s="1102"/>
      <c r="EQ90" s="1102"/>
      <c r="ER90" s="1102"/>
      <c r="ES90" s="1102"/>
      <c r="ET90" s="1102"/>
      <c r="EU90" s="1102"/>
      <c r="EV90" s="1102"/>
      <c r="EW90" s="1102"/>
      <c r="EX90" s="1102"/>
      <c r="EY90" s="1102"/>
      <c r="EZ90" s="1102"/>
      <c r="FA90" s="1102"/>
      <c r="FB90" s="1102"/>
      <c r="FC90" s="1102"/>
      <c r="FD90" s="1102"/>
    </row>
    <row r="91" spans="1:160">
      <c r="B91" s="1104"/>
      <c r="C91" s="1104"/>
      <c r="D91" s="1104"/>
      <c r="E91" s="1104"/>
      <c r="F91" s="1104"/>
      <c r="G91" s="1104"/>
      <c r="H91" s="1104"/>
      <c r="I91" s="1104"/>
      <c r="J91" s="1104"/>
      <c r="K91" s="1104"/>
      <c r="L91" s="1104"/>
      <c r="M91" s="1104"/>
      <c r="N91" s="1104"/>
      <c r="O91" s="1104"/>
      <c r="P91" s="1104"/>
      <c r="Q91" s="1104"/>
      <c r="R91" s="1104"/>
      <c r="S91" s="1104"/>
      <c r="T91" s="1104"/>
      <c r="U91" s="1104"/>
      <c r="V91" s="1104"/>
      <c r="W91" s="1104"/>
      <c r="X91" s="1104"/>
      <c r="Y91" s="1104"/>
      <c r="Z91" s="1104"/>
      <c r="AA91" s="1104"/>
      <c r="AB91" s="1104"/>
      <c r="AC91" s="1104"/>
      <c r="AD91" s="1104"/>
      <c r="AE91" s="1104"/>
      <c r="AF91" s="1104"/>
      <c r="AG91" s="1104"/>
      <c r="AH91" s="1104"/>
      <c r="AI91" s="1104"/>
      <c r="AJ91" s="1104"/>
      <c r="AK91" s="1104"/>
      <c r="AL91" s="1104"/>
      <c r="AM91" s="1104"/>
      <c r="AN91" s="1104"/>
      <c r="AO91" s="1104"/>
      <c r="AP91" s="1104"/>
      <c r="AQ91" s="1104"/>
      <c r="AR91" s="1104"/>
      <c r="AS91" s="1104"/>
      <c r="AT91" s="1104"/>
      <c r="AU91" s="1104"/>
      <c r="AV91" s="1104"/>
      <c r="AW91" s="1104"/>
      <c r="AX91" s="1104"/>
      <c r="AY91" s="1104"/>
      <c r="AZ91" s="1104"/>
      <c r="BA91" s="1104"/>
      <c r="BB91" s="1104"/>
      <c r="BC91" s="1104"/>
      <c r="BD91" s="1104"/>
      <c r="BE91" s="1104"/>
      <c r="BF91" s="1104"/>
      <c r="BG91" s="1104"/>
      <c r="BH91" s="1104"/>
      <c r="BI91" s="1104"/>
      <c r="BJ91" s="1104"/>
      <c r="BK91" s="1104"/>
      <c r="BL91" s="1104"/>
      <c r="BM91" s="1104"/>
      <c r="BN91" s="1104"/>
      <c r="BO91" s="1104"/>
      <c r="BP91" s="1104"/>
      <c r="BQ91" s="1104"/>
      <c r="BR91" s="1104"/>
      <c r="BS91" s="1104"/>
      <c r="BT91" s="1104"/>
      <c r="BU91" s="1104"/>
      <c r="BV91" s="1104"/>
      <c r="BW91" s="1104"/>
      <c r="BX91" s="1104"/>
      <c r="BY91" s="1104"/>
      <c r="BZ91" s="1104"/>
      <c r="CA91" s="1104"/>
      <c r="CB91" s="1104"/>
      <c r="CC91" s="1104"/>
      <c r="CD91" s="1104"/>
      <c r="CE91" s="1104"/>
      <c r="CF91" s="1104"/>
      <c r="CG91" s="1104"/>
      <c r="CH91" s="1104"/>
      <c r="CI91" s="1104"/>
      <c r="CJ91" s="1104"/>
      <c r="CK91" s="1104"/>
      <c r="CL91" s="1104"/>
      <c r="CM91" s="1104"/>
      <c r="CN91" s="1104"/>
      <c r="CO91" s="1104"/>
      <c r="CP91" s="1104"/>
      <c r="CQ91" s="1104"/>
      <c r="CR91" s="1104"/>
      <c r="CS91" s="1104"/>
      <c r="CT91" s="1104"/>
      <c r="CU91" s="1104"/>
      <c r="CV91" s="1104"/>
      <c r="CW91" s="1104"/>
      <c r="CX91" s="1104"/>
      <c r="CY91" s="1104"/>
      <c r="CZ91" s="1104"/>
      <c r="DA91" s="1104"/>
      <c r="DB91" s="1104"/>
      <c r="DC91" s="1104"/>
      <c r="DD91" s="1104"/>
      <c r="DE91" s="1104"/>
      <c r="DF91" s="1104"/>
      <c r="DG91" s="1104"/>
      <c r="DH91" s="1104"/>
      <c r="DI91" s="1104"/>
      <c r="DJ91" s="1104"/>
      <c r="DK91" s="1104"/>
      <c r="DL91" s="1104"/>
      <c r="DM91" s="1104"/>
      <c r="DN91" s="1104"/>
      <c r="DO91" s="1104"/>
      <c r="DP91" s="1104"/>
      <c r="DQ91" s="1104"/>
      <c r="DR91" s="1104"/>
      <c r="DS91" s="1104"/>
      <c r="DT91" s="1104"/>
      <c r="DU91" s="1104"/>
      <c r="DV91" s="1104"/>
      <c r="DW91" s="1104"/>
      <c r="DX91" s="1104"/>
      <c r="DY91" s="1104"/>
      <c r="DZ91" s="1104"/>
      <c r="EA91" s="1104"/>
      <c r="EB91" s="1104"/>
      <c r="EC91" s="1104"/>
      <c r="ED91" s="1104"/>
      <c r="EE91" s="1104"/>
      <c r="EF91" s="1104"/>
      <c r="EG91" s="1104"/>
      <c r="EH91" s="1104"/>
      <c r="EI91" s="1104"/>
      <c r="EJ91" s="1104"/>
      <c r="EK91" s="1104"/>
      <c r="EL91" s="1104"/>
      <c r="EM91" s="1104"/>
      <c r="EN91" s="1104"/>
      <c r="EO91" s="1104"/>
      <c r="EP91" s="1104"/>
      <c r="EQ91" s="1104"/>
      <c r="ER91" s="1104"/>
      <c r="ES91" s="1104"/>
      <c r="ET91" s="1104"/>
      <c r="EU91" s="1104"/>
      <c r="EV91" s="1104"/>
      <c r="EW91" s="1104"/>
      <c r="EX91" s="1104"/>
      <c r="EY91" s="1104"/>
      <c r="EZ91" s="1104"/>
      <c r="FA91" s="1104"/>
      <c r="FB91" s="1104"/>
      <c r="FC91" s="1104"/>
      <c r="FD91" s="1104"/>
    </row>
    <row r="92" spans="1:160">
      <c r="B92" s="1106"/>
      <c r="C92" s="1106"/>
      <c r="D92" s="1106"/>
      <c r="E92" s="1106"/>
      <c r="F92" s="1106"/>
      <c r="G92" s="1106"/>
      <c r="H92" s="1106"/>
      <c r="I92" s="1106"/>
      <c r="J92" s="1106"/>
      <c r="K92" s="1106"/>
      <c r="L92" s="1106"/>
      <c r="M92" s="1106"/>
      <c r="N92" s="1106"/>
      <c r="O92" s="1106"/>
      <c r="P92" s="1106"/>
      <c r="Q92" s="1106"/>
      <c r="R92" s="1106"/>
      <c r="S92" s="1106"/>
      <c r="T92" s="1106"/>
      <c r="U92" s="1106"/>
      <c r="V92" s="1106"/>
      <c r="W92" s="1106"/>
      <c r="X92" s="1106"/>
      <c r="Y92" s="1106"/>
      <c r="Z92" s="1106"/>
      <c r="AA92" s="1106"/>
      <c r="AB92" s="1106"/>
      <c r="AC92" s="1106"/>
      <c r="AD92" s="1106"/>
      <c r="AE92" s="1106"/>
      <c r="AF92" s="1106"/>
      <c r="AG92" s="1106"/>
      <c r="AH92" s="1106"/>
      <c r="AI92" s="1106"/>
      <c r="AJ92" s="1106"/>
      <c r="AK92" s="1106"/>
      <c r="AL92" s="1106"/>
      <c r="AM92" s="1106"/>
      <c r="AN92" s="1106"/>
      <c r="AO92" s="1106"/>
      <c r="AP92" s="1106"/>
      <c r="AQ92" s="1106"/>
      <c r="AR92" s="1106"/>
      <c r="AS92" s="1106"/>
      <c r="AT92" s="1106"/>
      <c r="AU92" s="1106"/>
      <c r="AV92" s="1106"/>
      <c r="AW92" s="1106"/>
      <c r="AX92" s="1106"/>
      <c r="AY92" s="1106"/>
      <c r="AZ92" s="1106"/>
      <c r="BA92" s="1106"/>
      <c r="BB92" s="1106"/>
      <c r="BC92" s="1106"/>
      <c r="BD92" s="1106"/>
      <c r="BE92" s="1106"/>
      <c r="BF92" s="1106"/>
      <c r="BG92" s="1106"/>
      <c r="BH92" s="1106"/>
      <c r="BI92" s="1106"/>
      <c r="BJ92" s="1106"/>
      <c r="BK92" s="1106"/>
      <c r="BL92" s="1106"/>
      <c r="BM92" s="1106"/>
      <c r="BN92" s="1106"/>
      <c r="BO92" s="1106"/>
      <c r="BP92" s="1106"/>
      <c r="BQ92" s="1106"/>
      <c r="BR92" s="1106"/>
      <c r="BS92" s="1106"/>
      <c r="BT92" s="1106"/>
      <c r="BU92" s="1106"/>
      <c r="BV92" s="1106"/>
      <c r="BW92" s="1106"/>
      <c r="BX92" s="1106"/>
      <c r="BY92" s="1106"/>
      <c r="BZ92" s="1106"/>
      <c r="CA92" s="1106"/>
      <c r="CB92" s="1106"/>
      <c r="CC92" s="1106"/>
      <c r="CD92" s="1106"/>
      <c r="CE92" s="1106"/>
      <c r="CF92" s="1106"/>
      <c r="CG92" s="1106"/>
      <c r="CH92" s="1106"/>
      <c r="CI92" s="1106"/>
      <c r="CJ92" s="1106"/>
      <c r="CK92" s="1106"/>
      <c r="CL92" s="1106"/>
      <c r="CM92" s="1106"/>
      <c r="CN92" s="1106"/>
      <c r="CO92" s="1106"/>
      <c r="CP92" s="1106"/>
      <c r="CQ92" s="1106"/>
      <c r="CR92" s="1106"/>
      <c r="CS92" s="1106"/>
      <c r="CT92" s="1106"/>
      <c r="CU92" s="1106"/>
      <c r="CV92" s="1106"/>
      <c r="CW92" s="1106"/>
      <c r="CX92" s="1106"/>
      <c r="CY92" s="1106"/>
      <c r="CZ92" s="1106"/>
      <c r="DA92" s="1106"/>
      <c r="DB92" s="1106"/>
      <c r="DC92" s="1106"/>
      <c r="DD92" s="1106"/>
      <c r="DE92" s="1106"/>
      <c r="DF92" s="1106"/>
      <c r="DG92" s="1106"/>
      <c r="DH92" s="1106"/>
      <c r="DI92" s="1106"/>
      <c r="DJ92" s="1106"/>
      <c r="DK92" s="1106"/>
      <c r="DL92" s="1106"/>
      <c r="DM92" s="1106"/>
      <c r="DN92" s="1106"/>
      <c r="DO92" s="1106"/>
      <c r="DP92" s="1106"/>
      <c r="DQ92" s="1106"/>
      <c r="DR92" s="1106"/>
      <c r="DS92" s="1106"/>
      <c r="DT92" s="1106"/>
      <c r="DU92" s="1106"/>
      <c r="DV92" s="1106"/>
      <c r="DW92" s="1106"/>
      <c r="DX92" s="1106"/>
      <c r="DY92" s="1106"/>
      <c r="DZ92" s="1106"/>
      <c r="EA92" s="1106"/>
      <c r="EB92" s="1106"/>
      <c r="EC92" s="1106"/>
      <c r="ED92" s="1106"/>
      <c r="EE92" s="1106"/>
      <c r="EF92" s="1106"/>
      <c r="EG92" s="1106"/>
      <c r="EH92" s="1106"/>
      <c r="EI92" s="1106"/>
      <c r="EJ92" s="1106"/>
      <c r="EK92" s="1106"/>
      <c r="EL92" s="1106"/>
      <c r="EM92" s="1106"/>
      <c r="EN92" s="1106"/>
      <c r="EO92" s="1106"/>
      <c r="EP92" s="1106"/>
      <c r="EQ92" s="1106"/>
      <c r="ER92" s="1106"/>
      <c r="ES92" s="1106"/>
      <c r="ET92" s="1106"/>
      <c r="EU92" s="1106"/>
      <c r="EV92" s="1106"/>
      <c r="EW92" s="1106"/>
      <c r="EX92" s="1106"/>
      <c r="EY92" s="1106"/>
      <c r="EZ92" s="1106"/>
      <c r="FA92" s="1106"/>
      <c r="FB92" s="1106"/>
      <c r="FC92" s="1106"/>
      <c r="FD92" s="1106"/>
    </row>
    <row r="93" spans="1:160">
      <c r="B93" s="1099"/>
      <c r="C93" s="1099"/>
      <c r="D93" s="1099"/>
      <c r="E93" s="1099"/>
      <c r="F93" s="1099"/>
      <c r="G93" s="1099"/>
      <c r="H93" s="1099"/>
      <c r="I93" s="1099"/>
      <c r="J93" s="1099"/>
      <c r="K93" s="1099"/>
      <c r="L93" s="1099"/>
      <c r="M93" s="1099"/>
      <c r="N93" s="1099"/>
      <c r="O93" s="1099"/>
      <c r="P93" s="1099"/>
      <c r="Q93" s="1099"/>
      <c r="R93" s="1099"/>
      <c r="S93" s="1099"/>
      <c r="T93" s="1099"/>
      <c r="U93" s="1099"/>
      <c r="V93" s="1099"/>
      <c r="W93" s="1099"/>
      <c r="X93" s="1099"/>
      <c r="Y93" s="1099"/>
      <c r="Z93" s="1099"/>
      <c r="AA93" s="1099"/>
      <c r="AB93" s="1099"/>
      <c r="AC93" s="1099"/>
      <c r="AD93" s="1099"/>
      <c r="AE93" s="1099"/>
      <c r="AF93" s="1099"/>
      <c r="AG93" s="1099"/>
      <c r="AH93" s="1099"/>
      <c r="AI93" s="1099"/>
      <c r="AJ93" s="1099"/>
      <c r="AK93" s="1099"/>
      <c r="AL93" s="1099"/>
      <c r="AM93" s="1099"/>
      <c r="AN93" s="1099"/>
      <c r="AO93" s="1099"/>
      <c r="AP93" s="1099"/>
      <c r="AQ93" s="1099"/>
      <c r="AR93" s="1099"/>
      <c r="AS93" s="1099"/>
      <c r="AT93" s="1099"/>
      <c r="AU93" s="1099"/>
      <c r="AV93" s="1099"/>
      <c r="AW93" s="1099"/>
      <c r="AX93" s="1099"/>
      <c r="AY93" s="1099"/>
      <c r="AZ93" s="1099"/>
      <c r="BA93" s="1099"/>
      <c r="BB93" s="1099"/>
      <c r="BC93" s="1099"/>
      <c r="BD93" s="1099"/>
      <c r="BE93" s="1099"/>
      <c r="BF93" s="1099"/>
      <c r="BG93" s="1099"/>
      <c r="BH93" s="1099"/>
      <c r="BI93" s="1099"/>
      <c r="BJ93" s="1099"/>
      <c r="BK93" s="1099"/>
      <c r="BL93" s="1099"/>
      <c r="BM93" s="1099"/>
      <c r="BN93" s="1099"/>
      <c r="BO93" s="1099"/>
      <c r="BP93" s="1099"/>
      <c r="BQ93" s="1099"/>
      <c r="BR93" s="1099"/>
      <c r="BS93" s="1099"/>
      <c r="BT93" s="1099"/>
      <c r="BU93" s="1099"/>
      <c r="BV93" s="1099"/>
      <c r="BW93" s="1099"/>
      <c r="BX93" s="1099"/>
      <c r="BY93" s="1099"/>
      <c r="BZ93" s="1099"/>
      <c r="CA93" s="1099"/>
      <c r="CB93" s="1099"/>
      <c r="CC93" s="1099"/>
      <c r="CD93" s="1099"/>
      <c r="CE93" s="1099"/>
      <c r="CF93" s="1099"/>
      <c r="CG93" s="1099"/>
      <c r="CH93" s="1099"/>
      <c r="CI93" s="1099"/>
      <c r="CJ93" s="1099"/>
      <c r="CK93" s="1099"/>
      <c r="CL93" s="1099"/>
      <c r="CM93" s="1099"/>
      <c r="CN93" s="1099"/>
      <c r="CO93" s="1099"/>
      <c r="CP93" s="1099"/>
      <c r="CQ93" s="1099"/>
      <c r="CR93" s="1099"/>
      <c r="CS93" s="1099"/>
      <c r="CT93" s="1099"/>
      <c r="CU93" s="1099"/>
      <c r="CV93" s="1099"/>
      <c r="CW93" s="1099"/>
      <c r="CX93" s="1099"/>
      <c r="CY93" s="1099"/>
      <c r="CZ93" s="1099"/>
      <c r="DA93" s="1099"/>
      <c r="DB93" s="1099"/>
      <c r="DC93" s="1099"/>
      <c r="DD93" s="1099"/>
      <c r="DE93" s="1099"/>
      <c r="DF93" s="1099"/>
      <c r="DG93" s="1099"/>
      <c r="DH93" s="1099"/>
      <c r="DI93" s="1099"/>
      <c r="DJ93" s="1099"/>
      <c r="DK93" s="1099"/>
      <c r="DL93" s="1099"/>
      <c r="DM93" s="1099"/>
      <c r="DN93" s="1099"/>
      <c r="DO93" s="1099"/>
      <c r="DP93" s="1099"/>
      <c r="DQ93" s="1099"/>
      <c r="DR93" s="1099"/>
      <c r="DS93" s="1099"/>
      <c r="DT93" s="1099"/>
      <c r="DU93" s="1099"/>
      <c r="DV93" s="1099"/>
      <c r="DW93" s="1099"/>
      <c r="DX93" s="1099"/>
      <c r="DY93" s="1099"/>
      <c r="DZ93" s="1099"/>
      <c r="EA93" s="1099"/>
      <c r="EB93" s="1099"/>
      <c r="EC93" s="1099"/>
      <c r="ED93" s="1099"/>
      <c r="EE93" s="1099"/>
      <c r="EF93" s="1099"/>
      <c r="EG93" s="1099"/>
      <c r="EH93" s="1099"/>
      <c r="EI93" s="1099"/>
      <c r="EJ93" s="1099"/>
      <c r="EK93" s="1099"/>
      <c r="EL93" s="1099"/>
      <c r="EM93" s="1099"/>
      <c r="EN93" s="1099"/>
      <c r="EO93" s="1099"/>
      <c r="EP93" s="1099"/>
      <c r="EQ93" s="1099"/>
      <c r="ER93" s="1099"/>
      <c r="ES93" s="1099"/>
      <c r="ET93" s="1099"/>
      <c r="EU93" s="1099"/>
      <c r="EV93" s="1099"/>
      <c r="EW93" s="1099"/>
      <c r="EX93" s="1099"/>
      <c r="EY93" s="1099"/>
      <c r="EZ93" s="1099"/>
      <c r="FA93" s="1099"/>
      <c r="FB93" s="1099"/>
      <c r="FC93" s="1099"/>
      <c r="FD93" s="1099"/>
    </row>
    <row r="94" spans="1:160">
      <c r="B94" s="1099"/>
      <c r="C94" s="1099"/>
      <c r="D94" s="1099"/>
      <c r="E94" s="1099"/>
      <c r="F94" s="1099"/>
      <c r="G94" s="1099"/>
      <c r="H94" s="1099"/>
      <c r="I94" s="1099"/>
      <c r="J94" s="1099"/>
      <c r="K94" s="1099"/>
      <c r="L94" s="1099"/>
      <c r="M94" s="1099"/>
      <c r="N94" s="1099"/>
      <c r="O94" s="1099"/>
      <c r="P94" s="1099"/>
      <c r="Q94" s="1099"/>
      <c r="R94" s="1099"/>
      <c r="S94" s="1099"/>
      <c r="T94" s="1099"/>
      <c r="U94" s="1099"/>
      <c r="V94" s="1099"/>
      <c r="W94" s="1099"/>
      <c r="X94" s="1099"/>
      <c r="Y94" s="1099"/>
      <c r="Z94" s="1099"/>
      <c r="AA94" s="1099"/>
      <c r="AB94" s="1099"/>
      <c r="AC94" s="1099"/>
      <c r="AD94" s="1099"/>
      <c r="AE94" s="1099"/>
      <c r="AF94" s="1099"/>
      <c r="AG94" s="1099"/>
      <c r="AH94" s="1099"/>
      <c r="AI94" s="1099"/>
      <c r="AJ94" s="1099"/>
      <c r="AK94" s="1099"/>
      <c r="AL94" s="1099"/>
      <c r="AM94" s="1099"/>
      <c r="AN94" s="1099"/>
      <c r="AO94" s="1099"/>
      <c r="AP94" s="1099"/>
      <c r="AQ94" s="1099"/>
      <c r="AR94" s="1099"/>
      <c r="AS94" s="1099"/>
      <c r="AT94" s="1099"/>
      <c r="AU94" s="1099"/>
      <c r="AV94" s="1099"/>
      <c r="AW94" s="1099"/>
      <c r="AX94" s="1099"/>
      <c r="AY94" s="1099"/>
      <c r="AZ94" s="1099"/>
      <c r="BA94" s="1099"/>
      <c r="BB94" s="1099"/>
      <c r="BC94" s="1099"/>
      <c r="BD94" s="1099"/>
      <c r="BE94" s="1099"/>
      <c r="BF94" s="1099"/>
      <c r="BG94" s="1099"/>
      <c r="BH94" s="1099"/>
      <c r="BI94" s="1099"/>
      <c r="BJ94" s="1099"/>
      <c r="BK94" s="1099"/>
      <c r="BL94" s="1099"/>
      <c r="BM94" s="1099"/>
      <c r="BN94" s="1099"/>
      <c r="BO94" s="1099"/>
      <c r="BP94" s="1099"/>
      <c r="BQ94" s="1099"/>
      <c r="BR94" s="1099"/>
      <c r="BS94" s="1099"/>
      <c r="BT94" s="1099"/>
      <c r="BU94" s="1099"/>
      <c r="BV94" s="1099"/>
      <c r="BW94" s="1099"/>
      <c r="BX94" s="1099"/>
      <c r="BY94" s="1099"/>
      <c r="BZ94" s="1099"/>
      <c r="CA94" s="1099"/>
      <c r="CB94" s="1099"/>
      <c r="CC94" s="1099"/>
      <c r="CD94" s="1099"/>
      <c r="CE94" s="1099"/>
      <c r="CF94" s="1099"/>
      <c r="CG94" s="1099"/>
      <c r="CH94" s="1099"/>
      <c r="CI94" s="1099"/>
      <c r="CJ94" s="1099"/>
      <c r="CK94" s="1099"/>
      <c r="CL94" s="1099"/>
      <c r="CM94" s="1099"/>
      <c r="CN94" s="1099"/>
      <c r="CO94" s="1099"/>
      <c r="CP94" s="1099"/>
      <c r="CQ94" s="1099"/>
      <c r="CR94" s="1099"/>
      <c r="CS94" s="1099"/>
      <c r="CT94" s="1099"/>
      <c r="CU94" s="1099"/>
      <c r="CV94" s="1099"/>
      <c r="CW94" s="1099"/>
      <c r="CX94" s="1099"/>
      <c r="CY94" s="1099"/>
      <c r="CZ94" s="1099"/>
      <c r="DA94" s="1099"/>
      <c r="DB94" s="1099"/>
      <c r="DC94" s="1099"/>
      <c r="DD94" s="1099"/>
      <c r="DE94" s="1099"/>
      <c r="DF94" s="1099"/>
      <c r="DG94" s="1099"/>
      <c r="DH94" s="1099"/>
      <c r="DI94" s="1099"/>
      <c r="DJ94" s="1099"/>
      <c r="DK94" s="1099"/>
      <c r="DL94" s="1099"/>
      <c r="DM94" s="1099"/>
      <c r="DN94" s="1099"/>
      <c r="DO94" s="1099"/>
      <c r="DP94" s="1099"/>
      <c r="DQ94" s="1099"/>
      <c r="DR94" s="1099"/>
      <c r="DS94" s="1099"/>
      <c r="DT94" s="1099"/>
      <c r="DU94" s="1099"/>
      <c r="DV94" s="1099"/>
      <c r="DW94" s="1099"/>
      <c r="DX94" s="1099"/>
      <c r="DY94" s="1099"/>
      <c r="DZ94" s="1099"/>
      <c r="EA94" s="1099"/>
      <c r="EB94" s="1099"/>
      <c r="EC94" s="1099"/>
      <c r="ED94" s="1099"/>
      <c r="EE94" s="1099"/>
      <c r="EF94" s="1099"/>
      <c r="EG94" s="1099"/>
      <c r="EH94" s="1099"/>
      <c r="EI94" s="1099"/>
      <c r="EJ94" s="1099"/>
      <c r="EK94" s="1099"/>
      <c r="EL94" s="1099"/>
      <c r="EM94" s="1099"/>
      <c r="EN94" s="1099"/>
      <c r="EO94" s="1099"/>
      <c r="EP94" s="1099"/>
      <c r="EQ94" s="1099"/>
      <c r="ER94" s="1099"/>
      <c r="ES94" s="1099"/>
      <c r="ET94" s="1099"/>
      <c r="EU94" s="1099"/>
      <c r="EV94" s="1099"/>
      <c r="EW94" s="1099"/>
      <c r="EX94" s="1099"/>
      <c r="EY94" s="1099"/>
      <c r="EZ94" s="1099"/>
      <c r="FA94" s="1099"/>
      <c r="FB94" s="1099"/>
      <c r="FC94" s="1099"/>
      <c r="FD94" s="1099"/>
    </row>
    <row r="95" spans="1:160">
      <c r="B95" s="1108"/>
      <c r="C95" s="1108"/>
      <c r="D95" s="1108"/>
      <c r="E95" s="1108"/>
      <c r="F95" s="1108"/>
      <c r="G95" s="1108"/>
      <c r="H95" s="1108"/>
      <c r="I95" s="1108"/>
      <c r="J95" s="1108"/>
      <c r="K95" s="1108"/>
      <c r="L95" s="1108"/>
      <c r="M95" s="1108"/>
      <c r="N95" s="1108"/>
      <c r="O95" s="1108"/>
      <c r="P95" s="1108"/>
      <c r="Q95" s="1108"/>
      <c r="R95" s="1108"/>
      <c r="S95" s="1108"/>
      <c r="T95" s="1108"/>
      <c r="U95" s="1108"/>
      <c r="V95" s="1108"/>
      <c r="W95" s="1108"/>
      <c r="X95" s="1108"/>
      <c r="Y95" s="1108"/>
      <c r="Z95" s="1108"/>
      <c r="AA95" s="1108"/>
      <c r="AB95" s="1108"/>
      <c r="AC95" s="1108"/>
      <c r="AD95" s="1108"/>
      <c r="AE95" s="1108"/>
      <c r="AF95" s="1108"/>
      <c r="AG95" s="1108"/>
      <c r="AH95" s="1108"/>
      <c r="AI95" s="1108"/>
      <c r="AJ95" s="1108"/>
      <c r="AK95" s="1108"/>
      <c r="AL95" s="1108"/>
      <c r="AM95" s="1108"/>
      <c r="AN95" s="1108"/>
      <c r="AO95" s="1108"/>
      <c r="AP95" s="1108"/>
      <c r="AQ95" s="1108"/>
      <c r="AR95" s="1108"/>
      <c r="AS95" s="1108"/>
      <c r="AT95" s="1108"/>
      <c r="AU95" s="1108"/>
      <c r="AV95" s="1108"/>
      <c r="AW95" s="1108"/>
      <c r="AX95" s="1108"/>
      <c r="AY95" s="1108"/>
      <c r="AZ95" s="1108"/>
      <c r="BA95" s="1108"/>
      <c r="BB95" s="1108"/>
      <c r="BC95" s="1108"/>
      <c r="BD95" s="1108"/>
      <c r="BE95" s="1108"/>
      <c r="BF95" s="1108"/>
      <c r="BG95" s="1108"/>
      <c r="BH95" s="1108"/>
      <c r="BI95" s="1108"/>
      <c r="BJ95" s="1108"/>
      <c r="BK95" s="1108"/>
      <c r="BL95" s="1108"/>
      <c r="BM95" s="1108"/>
      <c r="BN95" s="1108"/>
      <c r="BO95" s="1108"/>
      <c r="BP95" s="1108"/>
      <c r="BQ95" s="1108"/>
      <c r="BR95" s="1108"/>
      <c r="BS95" s="1108"/>
      <c r="BT95" s="1108"/>
      <c r="BU95" s="1108"/>
      <c r="BV95" s="1108"/>
      <c r="BW95" s="1108"/>
      <c r="BX95" s="1108"/>
      <c r="BY95" s="1108"/>
      <c r="BZ95" s="1108"/>
      <c r="CA95" s="1108"/>
      <c r="CB95" s="1108"/>
      <c r="CC95" s="1108"/>
      <c r="CD95" s="1108"/>
      <c r="CE95" s="1108"/>
      <c r="CF95" s="1108"/>
      <c r="CG95" s="1108"/>
      <c r="CH95" s="1108"/>
      <c r="CI95" s="1108"/>
      <c r="CJ95" s="1108"/>
      <c r="CK95" s="1108"/>
      <c r="CL95" s="1108"/>
      <c r="CM95" s="1108"/>
      <c r="CN95" s="1108"/>
      <c r="CO95" s="1108"/>
      <c r="CP95" s="1108"/>
      <c r="CQ95" s="1108"/>
      <c r="CR95" s="1108"/>
      <c r="CS95" s="1108"/>
      <c r="CT95" s="1108"/>
      <c r="CU95" s="1108"/>
      <c r="CV95" s="1108"/>
      <c r="CW95" s="1108"/>
      <c r="CX95" s="1108"/>
      <c r="CY95" s="1108"/>
      <c r="CZ95" s="1108"/>
      <c r="DA95" s="1108"/>
      <c r="DB95" s="1108"/>
      <c r="DC95" s="1108"/>
      <c r="DD95" s="1108"/>
      <c r="DE95" s="1108"/>
      <c r="DF95" s="1108"/>
      <c r="DG95" s="1108"/>
      <c r="DH95" s="1108"/>
      <c r="DI95" s="1108"/>
      <c r="DJ95" s="1108"/>
      <c r="DK95" s="1108"/>
      <c r="DL95" s="1108"/>
      <c r="DM95" s="1108"/>
      <c r="DN95" s="1108"/>
      <c r="DO95" s="1108"/>
      <c r="DP95" s="1108"/>
      <c r="DQ95" s="1108"/>
      <c r="DR95" s="1108"/>
      <c r="DS95" s="1108"/>
      <c r="DT95" s="1108"/>
      <c r="DU95" s="1108"/>
      <c r="DV95" s="1108"/>
      <c r="DW95" s="1108"/>
      <c r="DX95" s="1108"/>
      <c r="DY95" s="1108"/>
      <c r="DZ95" s="1108"/>
      <c r="EA95" s="1108"/>
      <c r="EB95" s="1108"/>
      <c r="EC95" s="1108"/>
      <c r="ED95" s="1108"/>
      <c r="EE95" s="1108"/>
      <c r="EF95" s="1108"/>
      <c r="EG95" s="1108"/>
      <c r="EH95" s="1108"/>
      <c r="EI95" s="1108"/>
      <c r="EJ95" s="1108"/>
      <c r="EK95" s="1108"/>
      <c r="EL95" s="1108"/>
      <c r="EM95" s="1108"/>
      <c r="EN95" s="1108"/>
      <c r="EO95" s="1108"/>
      <c r="EP95" s="1108"/>
      <c r="EQ95" s="1108"/>
      <c r="ER95" s="1108"/>
      <c r="ES95" s="1108"/>
      <c r="ET95" s="1108"/>
      <c r="EU95" s="1108"/>
      <c r="EV95" s="1108"/>
      <c r="EW95" s="1108"/>
      <c r="EX95" s="1108"/>
      <c r="EY95" s="1108"/>
      <c r="EZ95" s="1108"/>
      <c r="FA95" s="1108"/>
      <c r="FB95" s="1108"/>
      <c r="FC95" s="1108"/>
      <c r="FD95" s="1108"/>
    </row>
    <row r="96" spans="1:160">
      <c r="B96" s="1110"/>
      <c r="C96" s="1110"/>
      <c r="D96" s="1110"/>
      <c r="E96" s="1110"/>
      <c r="F96" s="1110"/>
      <c r="G96" s="1110"/>
      <c r="H96" s="1110"/>
      <c r="I96" s="1110"/>
      <c r="J96" s="1110"/>
      <c r="K96" s="1110"/>
      <c r="L96" s="1110"/>
      <c r="M96" s="1110"/>
      <c r="N96" s="1110"/>
      <c r="O96" s="1110"/>
      <c r="P96" s="1110"/>
      <c r="Q96" s="1110"/>
      <c r="R96" s="1110"/>
      <c r="S96" s="1110"/>
      <c r="T96" s="1110"/>
      <c r="U96" s="1110"/>
      <c r="V96" s="1110"/>
      <c r="W96" s="1110"/>
      <c r="X96" s="1110"/>
      <c r="Y96" s="1110"/>
      <c r="Z96" s="1110"/>
      <c r="AA96" s="1110"/>
      <c r="AB96" s="1110"/>
      <c r="AC96" s="1110"/>
      <c r="AD96" s="1110"/>
      <c r="AE96" s="1110"/>
      <c r="AF96" s="1110"/>
      <c r="AG96" s="1110"/>
      <c r="AH96" s="1110"/>
      <c r="AI96" s="1110"/>
      <c r="AJ96" s="1110"/>
      <c r="AK96" s="1110"/>
      <c r="AL96" s="1110"/>
      <c r="AM96" s="1110"/>
      <c r="AN96" s="1110"/>
      <c r="AO96" s="1110"/>
      <c r="AP96" s="1110"/>
      <c r="AQ96" s="1110"/>
      <c r="AR96" s="1110"/>
      <c r="AS96" s="1110"/>
      <c r="AT96" s="1110"/>
      <c r="AU96" s="1110"/>
      <c r="AV96" s="1110"/>
      <c r="AW96" s="1110"/>
      <c r="AX96" s="1110"/>
      <c r="AY96" s="1110"/>
      <c r="AZ96" s="1110"/>
      <c r="BA96" s="1110"/>
      <c r="BB96" s="1110"/>
      <c r="BC96" s="1110"/>
      <c r="BD96" s="1110"/>
      <c r="BE96" s="1110"/>
      <c r="BF96" s="1110"/>
      <c r="BG96" s="1110"/>
      <c r="BH96" s="1110"/>
      <c r="BI96" s="1110"/>
      <c r="BJ96" s="1110"/>
      <c r="BK96" s="1110"/>
      <c r="BL96" s="1110"/>
      <c r="BM96" s="1110"/>
      <c r="BN96" s="1110"/>
      <c r="BO96" s="1110"/>
      <c r="BP96" s="1110"/>
      <c r="BQ96" s="1110"/>
      <c r="BR96" s="1110"/>
      <c r="BS96" s="1110"/>
      <c r="BT96" s="1110"/>
      <c r="BU96" s="1110"/>
      <c r="BV96" s="1110"/>
      <c r="BW96" s="1110"/>
      <c r="BX96" s="1110"/>
      <c r="BY96" s="1110"/>
      <c r="BZ96" s="1110"/>
      <c r="CA96" s="1110"/>
      <c r="CB96" s="1110"/>
      <c r="CC96" s="1110"/>
      <c r="CD96" s="1110"/>
      <c r="CE96" s="1110"/>
      <c r="CF96" s="1110"/>
      <c r="CG96" s="1110"/>
      <c r="CH96" s="1110"/>
      <c r="CI96" s="1110"/>
      <c r="CJ96" s="1110"/>
      <c r="CK96" s="1110"/>
      <c r="CL96" s="1110"/>
      <c r="CM96" s="1110"/>
      <c r="CN96" s="1110"/>
      <c r="CO96" s="1110"/>
      <c r="CP96" s="1110"/>
      <c r="CQ96" s="1110"/>
      <c r="CR96" s="1110"/>
      <c r="CS96" s="1110"/>
      <c r="CT96" s="1110"/>
      <c r="CU96" s="1110"/>
      <c r="CV96" s="1110"/>
      <c r="CW96" s="1110"/>
      <c r="CX96" s="1110"/>
      <c r="CY96" s="1110"/>
      <c r="CZ96" s="1110"/>
      <c r="DA96" s="1110"/>
      <c r="DB96" s="1110"/>
      <c r="DC96" s="1110"/>
      <c r="DD96" s="1110"/>
      <c r="DE96" s="1110"/>
      <c r="DF96" s="1110"/>
      <c r="DG96" s="1110"/>
      <c r="DH96" s="1110"/>
      <c r="DI96" s="1110"/>
      <c r="DJ96" s="1110"/>
      <c r="DK96" s="1110"/>
      <c r="DL96" s="1110"/>
      <c r="DM96" s="1110"/>
      <c r="DN96" s="1110"/>
      <c r="DO96" s="1110"/>
      <c r="DP96" s="1110"/>
      <c r="DQ96" s="1110"/>
      <c r="DR96" s="1110"/>
      <c r="DS96" s="1110"/>
      <c r="DT96" s="1110"/>
      <c r="DU96" s="1110"/>
      <c r="DV96" s="1110"/>
      <c r="DW96" s="1110"/>
      <c r="DX96" s="1110"/>
      <c r="DY96" s="1110"/>
      <c r="DZ96" s="1110"/>
      <c r="EA96" s="1110"/>
      <c r="EB96" s="1110"/>
      <c r="EC96" s="1110"/>
      <c r="ED96" s="1110"/>
      <c r="EE96" s="1110"/>
      <c r="EF96" s="1110"/>
      <c r="EG96" s="1110"/>
      <c r="EH96" s="1110"/>
      <c r="EI96" s="1110"/>
      <c r="EJ96" s="1110"/>
      <c r="EK96" s="1110"/>
      <c r="EL96" s="1110"/>
      <c r="EM96" s="1110"/>
      <c r="EN96" s="1110"/>
      <c r="EO96" s="1110"/>
      <c r="EP96" s="1110"/>
      <c r="EQ96" s="1110"/>
      <c r="ER96" s="1110"/>
      <c r="ES96" s="1110"/>
      <c r="ET96" s="1110"/>
      <c r="EU96" s="1110"/>
      <c r="EV96" s="1110"/>
      <c r="EW96" s="1110"/>
      <c r="EX96" s="1110"/>
      <c r="EY96" s="1110"/>
      <c r="EZ96" s="1110"/>
      <c r="FA96" s="1110"/>
      <c r="FB96" s="1110"/>
      <c r="FC96" s="1110"/>
      <c r="FD96" s="1110"/>
    </row>
    <row r="97" spans="2:160">
      <c r="B97" s="889"/>
      <c r="C97" s="889"/>
      <c r="D97" s="889"/>
      <c r="E97" s="889"/>
      <c r="F97" s="889"/>
      <c r="G97" s="889"/>
      <c r="H97" s="889"/>
      <c r="I97" s="889"/>
      <c r="J97" s="889"/>
      <c r="K97" s="889"/>
      <c r="L97" s="889"/>
      <c r="M97" s="889"/>
      <c r="N97" s="889"/>
      <c r="O97" s="889"/>
      <c r="P97" s="889"/>
      <c r="Q97" s="889"/>
      <c r="R97" s="889"/>
      <c r="S97" s="889"/>
      <c r="T97" s="889"/>
      <c r="U97" s="889"/>
      <c r="V97" s="889"/>
      <c r="W97" s="889"/>
      <c r="X97" s="889"/>
      <c r="Y97" s="889"/>
      <c r="Z97" s="889"/>
      <c r="AA97" s="889"/>
      <c r="AB97" s="889"/>
      <c r="AC97" s="889"/>
      <c r="AD97" s="889"/>
      <c r="AE97" s="889"/>
      <c r="AF97" s="889"/>
      <c r="AG97" s="889"/>
      <c r="AH97" s="889"/>
      <c r="AI97" s="889"/>
      <c r="AJ97" s="889"/>
      <c r="AK97" s="889"/>
      <c r="AL97" s="889"/>
      <c r="AM97" s="889"/>
      <c r="AN97" s="889"/>
      <c r="AO97" s="889"/>
      <c r="AP97" s="889"/>
      <c r="AQ97" s="889"/>
      <c r="AR97" s="889"/>
      <c r="AS97" s="889"/>
      <c r="AT97" s="889"/>
      <c r="AU97" s="889"/>
      <c r="AV97" s="889"/>
      <c r="AW97" s="889"/>
      <c r="AX97" s="889"/>
      <c r="AY97" s="889"/>
      <c r="AZ97" s="889"/>
      <c r="BA97" s="889"/>
      <c r="BB97" s="889"/>
      <c r="BC97" s="889"/>
      <c r="BD97" s="889"/>
      <c r="BE97" s="889"/>
      <c r="BF97" s="889"/>
      <c r="BG97" s="889"/>
      <c r="BH97" s="889"/>
      <c r="BI97" s="889"/>
      <c r="BJ97" s="889"/>
      <c r="BK97" s="889"/>
      <c r="BL97" s="889"/>
      <c r="BM97" s="889"/>
      <c r="BN97" s="889"/>
      <c r="BO97" s="889"/>
      <c r="BP97" s="889"/>
      <c r="BQ97" s="889"/>
      <c r="BR97" s="889"/>
      <c r="BS97" s="889"/>
      <c r="BT97" s="889"/>
      <c r="BU97" s="889"/>
      <c r="BV97" s="889"/>
      <c r="BW97" s="889"/>
      <c r="BX97" s="889"/>
      <c r="BY97" s="889"/>
      <c r="BZ97" s="889"/>
      <c r="CA97" s="889"/>
      <c r="CB97" s="889"/>
      <c r="CC97" s="889"/>
      <c r="CD97" s="889"/>
      <c r="CE97" s="889"/>
      <c r="CF97" s="889"/>
      <c r="CG97" s="889"/>
      <c r="CH97" s="889"/>
      <c r="CI97" s="889"/>
      <c r="CJ97" s="889"/>
      <c r="CK97" s="889"/>
      <c r="CL97" s="889"/>
      <c r="CM97" s="889"/>
      <c r="CN97" s="889"/>
      <c r="CO97" s="889"/>
      <c r="CP97" s="889"/>
      <c r="CQ97" s="889"/>
      <c r="CR97" s="889"/>
      <c r="CS97" s="889"/>
      <c r="CT97" s="889"/>
      <c r="CU97" s="889"/>
      <c r="CV97" s="889"/>
      <c r="CW97" s="889"/>
      <c r="CX97" s="889"/>
      <c r="CY97" s="889"/>
      <c r="CZ97" s="889"/>
      <c r="DA97" s="889"/>
      <c r="DB97" s="889"/>
      <c r="DC97" s="889"/>
      <c r="DD97" s="889"/>
      <c r="DE97" s="889"/>
      <c r="DF97" s="889"/>
      <c r="DG97" s="889"/>
      <c r="DH97" s="889"/>
      <c r="DI97" s="889"/>
      <c r="DJ97" s="889"/>
      <c r="DK97" s="889"/>
      <c r="DL97" s="889"/>
      <c r="DM97" s="889"/>
      <c r="DN97" s="889"/>
      <c r="DO97" s="889"/>
      <c r="DP97" s="889"/>
      <c r="DQ97" s="889"/>
      <c r="DR97" s="889"/>
      <c r="DS97" s="889"/>
      <c r="DT97" s="889"/>
      <c r="DU97" s="889"/>
      <c r="DV97" s="889"/>
      <c r="DW97" s="889"/>
      <c r="DX97" s="889"/>
      <c r="DY97" s="889"/>
      <c r="DZ97" s="889"/>
      <c r="EA97" s="889"/>
      <c r="EB97" s="889"/>
      <c r="EC97" s="889"/>
      <c r="ED97" s="889"/>
      <c r="EE97" s="889"/>
      <c r="EF97" s="889"/>
      <c r="EG97" s="889"/>
      <c r="EH97" s="889"/>
      <c r="EI97" s="889"/>
      <c r="EJ97" s="889"/>
      <c r="EK97" s="889"/>
      <c r="EL97" s="889"/>
      <c r="EM97" s="889"/>
      <c r="EN97" s="889"/>
      <c r="EO97" s="889"/>
      <c r="EP97" s="889"/>
      <c r="EQ97" s="889"/>
      <c r="ER97" s="889"/>
      <c r="ES97" s="889"/>
      <c r="ET97" s="889"/>
      <c r="EU97" s="889"/>
      <c r="EV97" s="889"/>
      <c r="EW97" s="889"/>
      <c r="EX97" s="889"/>
      <c r="EY97" s="889"/>
      <c r="EZ97" s="889"/>
      <c r="FA97" s="889"/>
      <c r="FB97" s="889"/>
      <c r="FC97" s="889"/>
      <c r="FD97" s="889"/>
    </row>
    <row r="98" spans="2:160">
      <c r="B98" s="1099"/>
      <c r="C98" s="1099"/>
      <c r="D98" s="1099"/>
      <c r="E98" s="1099"/>
      <c r="F98" s="1099"/>
      <c r="G98" s="1099"/>
      <c r="H98" s="1099"/>
      <c r="I98" s="1099"/>
      <c r="J98" s="1099"/>
      <c r="K98" s="1099"/>
      <c r="L98" s="1099"/>
      <c r="M98" s="1099"/>
      <c r="N98" s="1099"/>
      <c r="O98" s="1099"/>
      <c r="P98" s="1099"/>
      <c r="Q98" s="1099"/>
      <c r="R98" s="1099"/>
      <c r="S98" s="1099"/>
      <c r="T98" s="1099"/>
      <c r="U98" s="1099"/>
      <c r="V98" s="1099"/>
      <c r="W98" s="1099"/>
      <c r="X98" s="1099"/>
      <c r="Y98" s="1099"/>
      <c r="Z98" s="1099"/>
      <c r="AA98" s="1099"/>
      <c r="AB98" s="1099"/>
      <c r="AC98" s="1099"/>
      <c r="AD98" s="1099"/>
      <c r="AE98" s="1099"/>
      <c r="AF98" s="1099"/>
      <c r="AG98" s="1099"/>
      <c r="AH98" s="1099"/>
      <c r="AI98" s="1099"/>
      <c r="AJ98" s="1099"/>
      <c r="AK98" s="1099"/>
      <c r="AL98" s="1099"/>
      <c r="AM98" s="1099"/>
      <c r="AN98" s="1099"/>
      <c r="AO98" s="1099"/>
      <c r="AP98" s="1099"/>
      <c r="AQ98" s="1099"/>
      <c r="AR98" s="1099"/>
      <c r="AS98" s="1099"/>
      <c r="AT98" s="1099"/>
      <c r="AU98" s="1099"/>
      <c r="AV98" s="1099"/>
      <c r="AW98" s="1099"/>
      <c r="AX98" s="1099"/>
      <c r="AY98" s="1099"/>
      <c r="AZ98" s="1099"/>
      <c r="BA98" s="1099"/>
      <c r="BB98" s="1099"/>
      <c r="BC98" s="1099"/>
      <c r="BD98" s="1099"/>
      <c r="BE98" s="1099"/>
      <c r="BF98" s="1099"/>
      <c r="BG98" s="1099"/>
      <c r="BH98" s="1099"/>
      <c r="BI98" s="1099"/>
      <c r="BJ98" s="1099"/>
      <c r="BK98" s="1099"/>
      <c r="BL98" s="1099"/>
      <c r="BM98" s="1099"/>
      <c r="BN98" s="1099"/>
      <c r="BO98" s="1099"/>
      <c r="BP98" s="1099"/>
      <c r="BQ98" s="1099"/>
      <c r="BR98" s="1099"/>
      <c r="BS98" s="1099"/>
      <c r="BT98" s="1099"/>
      <c r="BU98" s="1099"/>
      <c r="BV98" s="1099"/>
      <c r="BW98" s="1099"/>
      <c r="BX98" s="1099"/>
      <c r="BY98" s="1099"/>
      <c r="BZ98" s="1099"/>
      <c r="CA98" s="1099"/>
      <c r="CB98" s="1099"/>
      <c r="CC98" s="1099"/>
      <c r="CD98" s="1099"/>
      <c r="CE98" s="1099"/>
      <c r="CF98" s="1099"/>
      <c r="CG98" s="1099"/>
      <c r="CH98" s="1099"/>
      <c r="CI98" s="1099"/>
      <c r="CJ98" s="1099"/>
      <c r="CK98" s="1099"/>
      <c r="CL98" s="1099"/>
      <c r="CM98" s="1099"/>
      <c r="CN98" s="1099"/>
      <c r="CO98" s="1099"/>
      <c r="CP98" s="1099"/>
      <c r="CQ98" s="1099"/>
      <c r="CR98" s="1099"/>
      <c r="CS98" s="1099"/>
      <c r="CT98" s="1099"/>
      <c r="CU98" s="1099"/>
      <c r="CV98" s="1099"/>
      <c r="CW98" s="1099"/>
      <c r="CX98" s="1099"/>
      <c r="CY98" s="1099"/>
      <c r="CZ98" s="1099"/>
      <c r="DA98" s="1099"/>
      <c r="DB98" s="1099"/>
      <c r="DC98" s="1099"/>
      <c r="DD98" s="1099"/>
      <c r="DE98" s="1099"/>
      <c r="DF98" s="1099"/>
      <c r="DG98" s="1099"/>
      <c r="DH98" s="1099"/>
      <c r="DI98" s="1099"/>
      <c r="DJ98" s="1099"/>
      <c r="DK98" s="1099"/>
      <c r="DL98" s="1099"/>
      <c r="DM98" s="1099"/>
      <c r="DN98" s="1099"/>
      <c r="DO98" s="1099"/>
      <c r="DP98" s="1099"/>
      <c r="DQ98" s="1099"/>
      <c r="DR98" s="1099"/>
      <c r="DS98" s="1099"/>
      <c r="DT98" s="1099"/>
      <c r="DU98" s="1099"/>
      <c r="DV98" s="1099"/>
      <c r="DW98" s="1099"/>
      <c r="DX98" s="1099"/>
      <c r="DY98" s="1099"/>
      <c r="DZ98" s="1099"/>
      <c r="EA98" s="1099"/>
      <c r="EB98" s="1099"/>
      <c r="EC98" s="1099"/>
      <c r="ED98" s="1099"/>
      <c r="EE98" s="1099"/>
      <c r="EF98" s="1099"/>
      <c r="EG98" s="1099"/>
      <c r="EH98" s="1099"/>
      <c r="EI98" s="1099"/>
      <c r="EJ98" s="1099"/>
      <c r="EK98" s="1099"/>
      <c r="EL98" s="1099"/>
      <c r="EM98" s="1099"/>
      <c r="EN98" s="1099"/>
      <c r="EO98" s="1099"/>
      <c r="EP98" s="1099"/>
      <c r="EQ98" s="1099"/>
      <c r="ER98" s="1099"/>
      <c r="ES98" s="1099"/>
      <c r="ET98" s="1099"/>
      <c r="EU98" s="1099"/>
      <c r="EV98" s="1099"/>
      <c r="EW98" s="1099"/>
      <c r="EX98" s="1099"/>
      <c r="EY98" s="1099"/>
      <c r="EZ98" s="1099"/>
      <c r="FA98" s="1099"/>
      <c r="FB98" s="1099"/>
      <c r="FC98" s="1099"/>
      <c r="FD98" s="1099"/>
    </row>
    <row r="99" spans="2:160">
      <c r="B99" s="889"/>
      <c r="C99" s="889"/>
      <c r="D99" s="889"/>
      <c r="E99" s="889"/>
      <c r="F99" s="889"/>
      <c r="G99" s="889"/>
      <c r="H99" s="889"/>
      <c r="I99" s="889"/>
      <c r="J99" s="889"/>
      <c r="K99" s="889"/>
      <c r="L99" s="889"/>
      <c r="M99" s="889"/>
      <c r="N99" s="889"/>
      <c r="O99" s="889"/>
      <c r="P99" s="889"/>
      <c r="Q99" s="889"/>
      <c r="R99" s="889"/>
      <c r="S99" s="889"/>
      <c r="T99" s="889"/>
      <c r="U99" s="889"/>
      <c r="V99" s="889"/>
      <c r="W99" s="889"/>
      <c r="X99" s="889"/>
      <c r="Y99" s="889"/>
      <c r="Z99" s="889"/>
      <c r="AA99" s="889"/>
      <c r="AB99" s="889"/>
      <c r="AC99" s="889"/>
      <c r="AD99" s="889"/>
      <c r="AE99" s="889"/>
      <c r="AF99" s="889"/>
      <c r="AG99" s="889"/>
      <c r="AH99" s="889"/>
      <c r="AI99" s="889"/>
      <c r="AJ99" s="889"/>
      <c r="AK99" s="889"/>
      <c r="AL99" s="889"/>
      <c r="AM99" s="889"/>
      <c r="AN99" s="889"/>
      <c r="AO99" s="889"/>
      <c r="AP99" s="889"/>
      <c r="AQ99" s="889"/>
      <c r="AR99" s="889"/>
      <c r="AS99" s="889"/>
      <c r="AT99" s="889"/>
      <c r="AU99" s="889"/>
      <c r="AV99" s="889"/>
      <c r="AW99" s="889"/>
      <c r="AX99" s="889"/>
      <c r="AY99" s="889"/>
      <c r="AZ99" s="889"/>
      <c r="BA99" s="889"/>
      <c r="BB99" s="889"/>
      <c r="BC99" s="889"/>
      <c r="BD99" s="889"/>
      <c r="BE99" s="889"/>
      <c r="BF99" s="889"/>
      <c r="BG99" s="889"/>
      <c r="BH99" s="889"/>
      <c r="BI99" s="889"/>
      <c r="BJ99" s="889"/>
      <c r="BK99" s="889"/>
      <c r="BL99" s="889"/>
      <c r="BM99" s="889"/>
      <c r="BN99" s="889"/>
      <c r="BO99" s="889"/>
      <c r="BP99" s="889"/>
      <c r="BQ99" s="889"/>
      <c r="BR99" s="889"/>
      <c r="BS99" s="889"/>
      <c r="BT99" s="889"/>
      <c r="BU99" s="889"/>
      <c r="BV99" s="889"/>
      <c r="BW99" s="889"/>
      <c r="BX99" s="889"/>
      <c r="BY99" s="889"/>
      <c r="BZ99" s="889"/>
      <c r="CA99" s="889"/>
      <c r="CB99" s="889"/>
      <c r="CC99" s="889"/>
      <c r="CD99" s="889"/>
      <c r="CE99" s="889"/>
      <c r="CF99" s="889"/>
      <c r="CG99" s="889"/>
      <c r="CH99" s="889"/>
      <c r="CI99" s="889"/>
      <c r="CJ99" s="889"/>
      <c r="CK99" s="889"/>
      <c r="CL99" s="889"/>
      <c r="CM99" s="889"/>
      <c r="CN99" s="889"/>
      <c r="CO99" s="889"/>
      <c r="CP99" s="889"/>
      <c r="CQ99" s="889"/>
      <c r="CR99" s="889"/>
      <c r="CS99" s="889"/>
      <c r="CT99" s="889"/>
      <c r="CU99" s="889"/>
      <c r="CV99" s="889"/>
      <c r="CW99" s="889"/>
      <c r="CX99" s="889"/>
      <c r="CY99" s="889"/>
      <c r="CZ99" s="889"/>
      <c r="DA99" s="889"/>
      <c r="DB99" s="889"/>
      <c r="DC99" s="889"/>
      <c r="DD99" s="889"/>
      <c r="DE99" s="889"/>
      <c r="DF99" s="889"/>
      <c r="DG99" s="889"/>
      <c r="DH99" s="889"/>
      <c r="DI99" s="889"/>
      <c r="DJ99" s="889"/>
      <c r="DK99" s="889"/>
      <c r="DL99" s="889"/>
      <c r="DM99" s="889"/>
      <c r="DN99" s="889"/>
      <c r="DO99" s="889"/>
      <c r="DP99" s="889"/>
      <c r="DQ99" s="889"/>
      <c r="DR99" s="889"/>
      <c r="DS99" s="889"/>
      <c r="DT99" s="889"/>
      <c r="DU99" s="889"/>
      <c r="DV99" s="889"/>
      <c r="DW99" s="889"/>
      <c r="DX99" s="889"/>
      <c r="DY99" s="889"/>
      <c r="DZ99" s="889"/>
      <c r="EA99" s="889"/>
      <c r="EB99" s="889"/>
      <c r="EC99" s="889"/>
      <c r="ED99" s="889"/>
      <c r="EE99" s="889"/>
      <c r="EF99" s="889"/>
      <c r="EG99" s="889"/>
      <c r="EH99" s="889"/>
      <c r="EI99" s="889"/>
      <c r="EJ99" s="889"/>
      <c r="EK99" s="889"/>
      <c r="EL99" s="889"/>
      <c r="EM99" s="889"/>
      <c r="EN99" s="889"/>
      <c r="EO99" s="889"/>
      <c r="EP99" s="889"/>
      <c r="EQ99" s="889"/>
      <c r="ER99" s="889"/>
      <c r="ES99" s="889"/>
      <c r="ET99" s="889"/>
      <c r="EU99" s="889"/>
      <c r="EV99" s="889"/>
      <c r="EW99" s="889"/>
      <c r="EX99" s="889"/>
      <c r="EY99" s="889"/>
      <c r="EZ99" s="889"/>
      <c r="FA99" s="889"/>
      <c r="FB99" s="889"/>
      <c r="FC99" s="889"/>
      <c r="FD99" s="889"/>
    </row>
    <row r="100" spans="2:160">
      <c r="B100" s="1099"/>
      <c r="C100" s="1099"/>
      <c r="D100" s="1099"/>
      <c r="E100" s="1099"/>
      <c r="F100" s="1099"/>
      <c r="G100" s="1099"/>
      <c r="H100" s="1099"/>
      <c r="I100" s="1099"/>
      <c r="J100" s="1099"/>
      <c r="K100" s="1099"/>
      <c r="L100" s="1099"/>
      <c r="M100" s="1099"/>
      <c r="N100" s="1099"/>
      <c r="O100" s="1099"/>
      <c r="P100" s="1099"/>
      <c r="Q100" s="1099"/>
      <c r="R100" s="1099"/>
      <c r="S100" s="1099"/>
      <c r="T100" s="1099"/>
      <c r="U100" s="1099"/>
      <c r="V100" s="1099"/>
      <c r="W100" s="1099"/>
      <c r="X100" s="1099"/>
      <c r="Y100" s="1099"/>
      <c r="Z100" s="1099"/>
      <c r="AA100" s="1099"/>
      <c r="AB100" s="1099"/>
      <c r="AC100" s="1099"/>
      <c r="AD100" s="1099"/>
      <c r="AE100" s="1099"/>
      <c r="AF100" s="1099"/>
      <c r="AG100" s="1099"/>
      <c r="AH100" s="1099"/>
      <c r="AI100" s="1099"/>
      <c r="AJ100" s="1099"/>
      <c r="AK100" s="1099"/>
      <c r="AL100" s="1099"/>
      <c r="AM100" s="1099"/>
      <c r="AN100" s="1099"/>
      <c r="AO100" s="1099"/>
      <c r="AP100" s="1099"/>
      <c r="AQ100" s="1099"/>
      <c r="AR100" s="1099"/>
      <c r="AS100" s="1099"/>
      <c r="AT100" s="1099"/>
      <c r="AU100" s="1099"/>
      <c r="AV100" s="1099"/>
      <c r="AW100" s="1099"/>
      <c r="AX100" s="1099"/>
      <c r="AY100" s="1099"/>
      <c r="AZ100" s="1099"/>
      <c r="BA100" s="1099"/>
      <c r="BB100" s="1099"/>
      <c r="BC100" s="1099"/>
      <c r="BD100" s="1099"/>
      <c r="BE100" s="1099"/>
      <c r="BF100" s="1099"/>
      <c r="BG100" s="1099"/>
      <c r="BH100" s="1099"/>
      <c r="BI100" s="1099"/>
      <c r="BJ100" s="1099"/>
      <c r="BK100" s="1099"/>
      <c r="BL100" s="1099"/>
      <c r="BM100" s="1099"/>
      <c r="BN100" s="1099"/>
      <c r="BO100" s="1099"/>
      <c r="BP100" s="1099"/>
      <c r="BQ100" s="1099"/>
      <c r="BR100" s="1099"/>
      <c r="BS100" s="1099"/>
      <c r="BT100" s="1099"/>
      <c r="BU100" s="1099"/>
      <c r="BV100" s="1099"/>
      <c r="BW100" s="1099"/>
      <c r="BX100" s="1099"/>
      <c r="BY100" s="1099"/>
      <c r="BZ100" s="1099"/>
      <c r="CA100" s="1099"/>
      <c r="CB100" s="1099"/>
      <c r="CC100" s="1099"/>
      <c r="CD100" s="1099"/>
      <c r="CE100" s="1099"/>
      <c r="CF100" s="1099"/>
      <c r="CG100" s="1099"/>
      <c r="CH100" s="1099"/>
      <c r="CI100" s="1099"/>
      <c r="CJ100" s="1099"/>
      <c r="CK100" s="1099"/>
      <c r="CL100" s="1099"/>
      <c r="CM100" s="1099"/>
      <c r="CN100" s="1099"/>
      <c r="CO100" s="1099"/>
      <c r="CP100" s="1099"/>
      <c r="CQ100" s="1099"/>
      <c r="CR100" s="1099"/>
      <c r="CS100" s="1099"/>
      <c r="CT100" s="1099"/>
      <c r="CU100" s="1099"/>
      <c r="CV100" s="1099"/>
      <c r="CW100" s="1099"/>
      <c r="CX100" s="1099"/>
      <c r="CY100" s="1099"/>
      <c r="CZ100" s="1099"/>
      <c r="DA100" s="1099"/>
      <c r="DB100" s="1099"/>
      <c r="DC100" s="1099"/>
      <c r="DD100" s="1099"/>
      <c r="DE100" s="1099"/>
      <c r="DF100" s="1099"/>
      <c r="DG100" s="1099"/>
      <c r="DH100" s="1099"/>
      <c r="DI100" s="1099"/>
      <c r="DJ100" s="1099"/>
      <c r="DK100" s="1099"/>
      <c r="DL100" s="1099"/>
      <c r="DM100" s="1099"/>
      <c r="DN100" s="1099"/>
      <c r="DO100" s="1099"/>
      <c r="DP100" s="1099"/>
      <c r="DQ100" s="1099"/>
      <c r="DR100" s="1099"/>
      <c r="DS100" s="1099"/>
      <c r="DT100" s="1099"/>
      <c r="DU100" s="1099"/>
      <c r="DV100" s="1099"/>
      <c r="DW100" s="1099"/>
      <c r="DX100" s="1099"/>
      <c r="DY100" s="1099"/>
      <c r="DZ100" s="1099"/>
      <c r="EA100" s="1099"/>
      <c r="EB100" s="1099"/>
      <c r="EC100" s="1099"/>
      <c r="ED100" s="1099"/>
      <c r="EE100" s="1099"/>
      <c r="EF100" s="1099"/>
      <c r="EG100" s="1099"/>
      <c r="EH100" s="1099"/>
      <c r="EI100" s="1099"/>
      <c r="EJ100" s="1099"/>
      <c r="EK100" s="1099"/>
      <c r="EL100" s="1099"/>
      <c r="EM100" s="1099"/>
      <c r="EN100" s="1099"/>
      <c r="EO100" s="1099"/>
      <c r="EP100" s="1099"/>
      <c r="EQ100" s="1099"/>
      <c r="ER100" s="1099"/>
      <c r="ES100" s="1099"/>
      <c r="ET100" s="1099"/>
      <c r="EU100" s="1099"/>
      <c r="EV100" s="1099"/>
      <c r="EW100" s="1099"/>
      <c r="EX100" s="1099"/>
      <c r="EY100" s="1099"/>
      <c r="EZ100" s="1099"/>
      <c r="FA100" s="1099"/>
      <c r="FB100" s="1099"/>
      <c r="FC100" s="1099"/>
      <c r="FD100" s="1099"/>
    </row>
    <row r="101" spans="2:160">
      <c r="B101" s="1112"/>
      <c r="C101" s="1112"/>
      <c r="D101" s="1112"/>
      <c r="E101" s="1112"/>
      <c r="F101" s="1112"/>
      <c r="G101" s="1112"/>
      <c r="H101" s="1112"/>
      <c r="I101" s="1112"/>
      <c r="J101" s="1112"/>
      <c r="K101" s="1112"/>
      <c r="L101" s="1112"/>
      <c r="M101" s="1112"/>
      <c r="N101" s="1112"/>
      <c r="O101" s="1112"/>
      <c r="P101" s="1112"/>
      <c r="Q101" s="1112"/>
      <c r="R101" s="1112"/>
      <c r="S101" s="1112"/>
      <c r="T101" s="1112"/>
      <c r="U101" s="1112"/>
      <c r="V101" s="1112"/>
      <c r="W101" s="1112"/>
      <c r="X101" s="1112"/>
      <c r="Y101" s="1112"/>
      <c r="Z101" s="1112"/>
      <c r="AA101" s="1112"/>
      <c r="AB101" s="1112"/>
      <c r="AC101" s="1112"/>
      <c r="AD101" s="1112"/>
      <c r="AE101" s="1112"/>
      <c r="AF101" s="1112"/>
      <c r="AG101" s="1112"/>
      <c r="AH101" s="1112"/>
      <c r="AI101" s="1112"/>
      <c r="AJ101" s="1112"/>
      <c r="AK101" s="1112"/>
      <c r="AL101" s="1112"/>
      <c r="AM101" s="1112"/>
      <c r="AN101" s="1112"/>
      <c r="AO101" s="1112"/>
      <c r="AP101" s="1112"/>
      <c r="AQ101" s="1112"/>
      <c r="AR101" s="1112"/>
      <c r="AS101" s="1112"/>
      <c r="AT101" s="1112"/>
      <c r="AU101" s="1112"/>
      <c r="AV101" s="1112"/>
      <c r="AW101" s="1112"/>
      <c r="AX101" s="1112"/>
      <c r="AY101" s="1112"/>
      <c r="AZ101" s="1112"/>
      <c r="BA101" s="1112"/>
      <c r="BB101" s="1112"/>
      <c r="BC101" s="1112"/>
      <c r="BD101" s="1112"/>
      <c r="BE101" s="1112"/>
      <c r="BF101" s="1112"/>
      <c r="BG101" s="1112"/>
      <c r="BH101" s="1112"/>
      <c r="BI101" s="1112"/>
      <c r="BJ101" s="1112"/>
      <c r="BK101" s="1112"/>
      <c r="BL101" s="1112"/>
      <c r="BM101" s="1112"/>
      <c r="BN101" s="1112"/>
      <c r="BO101" s="1112"/>
      <c r="BP101" s="1112"/>
      <c r="BQ101" s="1112"/>
      <c r="BR101" s="1112"/>
      <c r="BS101" s="1112"/>
      <c r="BT101" s="1112"/>
      <c r="BU101" s="1112"/>
      <c r="BV101" s="1112"/>
      <c r="BW101" s="1112"/>
      <c r="BX101" s="1112"/>
      <c r="BY101" s="1112"/>
      <c r="BZ101" s="1112"/>
      <c r="CA101" s="1112"/>
      <c r="CB101" s="1112"/>
      <c r="CC101" s="1112"/>
      <c r="CD101" s="1112"/>
      <c r="CE101" s="1112"/>
      <c r="CF101" s="1112"/>
      <c r="CG101" s="1112"/>
      <c r="CH101" s="1112"/>
      <c r="CI101" s="1112"/>
      <c r="CJ101" s="1112"/>
      <c r="CK101" s="1112"/>
      <c r="CL101" s="1112"/>
      <c r="CM101" s="1112"/>
      <c r="CN101" s="1112"/>
      <c r="CO101" s="1112"/>
      <c r="CP101" s="1112"/>
      <c r="CQ101" s="1112"/>
      <c r="CR101" s="1112"/>
      <c r="CS101" s="1112"/>
      <c r="CT101" s="1112"/>
      <c r="CU101" s="1112"/>
      <c r="CV101" s="1112"/>
      <c r="CW101" s="1112"/>
      <c r="CX101" s="1112"/>
      <c r="CY101" s="1112"/>
      <c r="CZ101" s="1112"/>
      <c r="DA101" s="1112"/>
      <c r="DB101" s="1112"/>
      <c r="DC101" s="1112"/>
      <c r="DD101" s="1112"/>
      <c r="DE101" s="1112"/>
      <c r="DF101" s="1112"/>
      <c r="DG101" s="1112"/>
      <c r="DH101" s="1112"/>
      <c r="DI101" s="1112"/>
      <c r="DJ101" s="1112"/>
      <c r="DK101" s="1112"/>
      <c r="DL101" s="1112"/>
      <c r="DM101" s="1112"/>
      <c r="DN101" s="1112"/>
      <c r="DO101" s="1112"/>
      <c r="DP101" s="1112"/>
      <c r="DQ101" s="1112"/>
      <c r="DR101" s="1112"/>
      <c r="DS101" s="1112"/>
      <c r="DT101" s="1112"/>
      <c r="DU101" s="1112"/>
      <c r="DV101" s="1112"/>
      <c r="DW101" s="1112"/>
      <c r="DX101" s="1112"/>
      <c r="DY101" s="1112"/>
      <c r="DZ101" s="1112"/>
      <c r="EA101" s="1112"/>
      <c r="EB101" s="1112"/>
      <c r="EC101" s="1112"/>
      <c r="ED101" s="1112"/>
      <c r="EE101" s="1112"/>
      <c r="EF101" s="1112"/>
      <c r="EG101" s="1112"/>
      <c r="EH101" s="1112"/>
      <c r="EI101" s="1112"/>
      <c r="EJ101" s="1112"/>
      <c r="EK101" s="1112"/>
      <c r="EL101" s="1112"/>
      <c r="EM101" s="1112"/>
      <c r="EN101" s="1112"/>
      <c r="EO101" s="1112"/>
      <c r="EP101" s="1112"/>
      <c r="EQ101" s="1112"/>
      <c r="ER101" s="1112"/>
      <c r="ES101" s="1112"/>
      <c r="ET101" s="1112"/>
      <c r="EU101" s="1112"/>
      <c r="EV101" s="1112"/>
      <c r="EW101" s="1112"/>
      <c r="EX101" s="1112"/>
      <c r="EY101" s="1112"/>
      <c r="EZ101" s="1112"/>
      <c r="FA101" s="1112"/>
      <c r="FB101" s="1112"/>
      <c r="FC101" s="1112"/>
      <c r="FD101" s="1112"/>
    </row>
  </sheetData>
  <hyperlinks>
    <hyperlink ref="A1" location="Menu!A1" display="Return to Menu"/>
  </hyperlinks>
  <pageMargins left="0.7" right="0.7" top="0.75" bottom="0.75" header="0.3" footer="0.3"/>
  <pageSetup scale="35"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W101"/>
  <sheetViews>
    <sheetView view="pageBreakPreview" zoomScale="80" zoomScaleNormal="80" zoomScaleSheetLayoutView="80" workbookViewId="0">
      <pane xSplit="1" ySplit="3" topLeftCell="BH4" activePane="bottomRight" state="frozen"/>
      <selection activeCell="E24" sqref="E24"/>
      <selection pane="topRight" activeCell="E24" sqref="E24"/>
      <selection pane="bottomLeft" activeCell="E24" sqref="E24"/>
      <selection pane="bottomRight"/>
    </sheetView>
  </sheetViews>
  <sheetFormatPr defaultColWidth="17.7109375" defaultRowHeight="14.25"/>
  <cols>
    <col min="1" max="1" width="68.7109375" style="964" customWidth="1"/>
    <col min="2" max="53" width="15.7109375" style="967" customWidth="1"/>
    <col min="54" max="55" width="17.7109375" style="964" customWidth="1"/>
    <col min="56" max="56" width="16.85546875" style="964" customWidth="1"/>
    <col min="57" max="58" width="17.7109375" style="964" customWidth="1"/>
    <col min="59" max="62" width="17.7109375" style="964"/>
    <col min="63" max="63" width="19.140625" style="964" customWidth="1"/>
    <col min="64" max="64" width="19.42578125" style="964" customWidth="1"/>
    <col min="65" max="65" width="19.140625" style="964" customWidth="1"/>
    <col min="66" max="247" width="17.7109375" style="964"/>
    <col min="248" max="248" width="68.7109375" style="964" customWidth="1"/>
    <col min="249" max="300" width="15.7109375" style="964" customWidth="1"/>
    <col min="301" max="302" width="17.7109375" style="964"/>
    <col min="303" max="303" width="16.85546875" style="964" customWidth="1"/>
    <col min="304" max="503" width="17.7109375" style="964"/>
    <col min="504" max="504" width="68.7109375" style="964" customWidth="1"/>
    <col min="505" max="556" width="15.7109375" style="964" customWidth="1"/>
    <col min="557" max="558" width="17.7109375" style="964"/>
    <col min="559" max="559" width="16.85546875" style="964" customWidth="1"/>
    <col min="560" max="759" width="17.7109375" style="964"/>
    <col min="760" max="760" width="68.7109375" style="964" customWidth="1"/>
    <col min="761" max="812" width="15.7109375" style="964" customWidth="1"/>
    <col min="813" max="814" width="17.7109375" style="964"/>
    <col min="815" max="815" width="16.85546875" style="964" customWidth="1"/>
    <col min="816" max="1015" width="17.7109375" style="964"/>
    <col min="1016" max="1016" width="68.7109375" style="964" customWidth="1"/>
    <col min="1017" max="1068" width="15.7109375" style="964" customWidth="1"/>
    <col min="1069" max="1070" width="17.7109375" style="964"/>
    <col min="1071" max="1071" width="16.85546875" style="964" customWidth="1"/>
    <col min="1072" max="1271" width="17.7109375" style="964"/>
    <col min="1272" max="1272" width="68.7109375" style="964" customWidth="1"/>
    <col min="1273" max="1324" width="15.7109375" style="964" customWidth="1"/>
    <col min="1325" max="1326" width="17.7109375" style="964"/>
    <col min="1327" max="1327" width="16.85546875" style="964" customWidth="1"/>
    <col min="1328" max="1527" width="17.7109375" style="964"/>
    <col min="1528" max="1528" width="68.7109375" style="964" customWidth="1"/>
    <col min="1529" max="1580" width="15.7109375" style="964" customWidth="1"/>
    <col min="1581" max="1582" width="17.7109375" style="964"/>
    <col min="1583" max="1583" width="16.85546875" style="964" customWidth="1"/>
    <col min="1584" max="1783" width="17.7109375" style="964"/>
    <col min="1784" max="1784" width="68.7109375" style="964" customWidth="1"/>
    <col min="1785" max="1836" width="15.7109375" style="964" customWidth="1"/>
    <col min="1837" max="1838" width="17.7109375" style="964"/>
    <col min="1839" max="1839" width="16.85546875" style="964" customWidth="1"/>
    <col min="1840" max="2039" width="17.7109375" style="964"/>
    <col min="2040" max="2040" width="68.7109375" style="964" customWidth="1"/>
    <col min="2041" max="2092" width="15.7109375" style="964" customWidth="1"/>
    <col min="2093" max="2094" width="17.7109375" style="964"/>
    <col min="2095" max="2095" width="16.85546875" style="964" customWidth="1"/>
    <col min="2096" max="2295" width="17.7109375" style="964"/>
    <col min="2296" max="2296" width="68.7109375" style="964" customWidth="1"/>
    <col min="2297" max="2348" width="15.7109375" style="964" customWidth="1"/>
    <col min="2349" max="2350" width="17.7109375" style="964"/>
    <col min="2351" max="2351" width="16.85546875" style="964" customWidth="1"/>
    <col min="2352" max="2551" width="17.7109375" style="964"/>
    <col min="2552" max="2552" width="68.7109375" style="964" customWidth="1"/>
    <col min="2553" max="2604" width="15.7109375" style="964" customWidth="1"/>
    <col min="2605" max="2606" width="17.7109375" style="964"/>
    <col min="2607" max="2607" width="16.85546875" style="964" customWidth="1"/>
    <col min="2608" max="2807" width="17.7109375" style="964"/>
    <col min="2808" max="2808" width="68.7109375" style="964" customWidth="1"/>
    <col min="2809" max="2860" width="15.7109375" style="964" customWidth="1"/>
    <col min="2861" max="2862" width="17.7109375" style="964"/>
    <col min="2863" max="2863" width="16.85546875" style="964" customWidth="1"/>
    <col min="2864" max="3063" width="17.7109375" style="964"/>
    <col min="3064" max="3064" width="68.7109375" style="964" customWidth="1"/>
    <col min="3065" max="3116" width="15.7109375" style="964" customWidth="1"/>
    <col min="3117" max="3118" width="17.7109375" style="964"/>
    <col min="3119" max="3119" width="16.85546875" style="964" customWidth="1"/>
    <col min="3120" max="3319" width="17.7109375" style="964"/>
    <col min="3320" max="3320" width="68.7109375" style="964" customWidth="1"/>
    <col min="3321" max="3372" width="15.7109375" style="964" customWidth="1"/>
    <col min="3373" max="3374" width="17.7109375" style="964"/>
    <col min="3375" max="3375" width="16.85546875" style="964" customWidth="1"/>
    <col min="3376" max="3575" width="17.7109375" style="964"/>
    <col min="3576" max="3576" width="68.7109375" style="964" customWidth="1"/>
    <col min="3577" max="3628" width="15.7109375" style="964" customWidth="1"/>
    <col min="3629" max="3630" width="17.7109375" style="964"/>
    <col min="3631" max="3631" width="16.85546875" style="964" customWidth="1"/>
    <col min="3632" max="3831" width="17.7109375" style="964"/>
    <col min="3832" max="3832" width="68.7109375" style="964" customWidth="1"/>
    <col min="3833" max="3884" width="15.7109375" style="964" customWidth="1"/>
    <col min="3885" max="3886" width="17.7109375" style="964"/>
    <col min="3887" max="3887" width="16.85546875" style="964" customWidth="1"/>
    <col min="3888" max="4087" width="17.7109375" style="964"/>
    <col min="4088" max="4088" width="68.7109375" style="964" customWidth="1"/>
    <col min="4089" max="4140" width="15.7109375" style="964" customWidth="1"/>
    <col min="4141" max="4142" width="17.7109375" style="964"/>
    <col min="4143" max="4143" width="16.85546875" style="964" customWidth="1"/>
    <col min="4144" max="4343" width="17.7109375" style="964"/>
    <col min="4344" max="4344" width="68.7109375" style="964" customWidth="1"/>
    <col min="4345" max="4396" width="15.7109375" style="964" customWidth="1"/>
    <col min="4397" max="4398" width="17.7109375" style="964"/>
    <col min="4399" max="4399" width="16.85546875" style="964" customWidth="1"/>
    <col min="4400" max="4599" width="17.7109375" style="964"/>
    <col min="4600" max="4600" width="68.7109375" style="964" customWidth="1"/>
    <col min="4601" max="4652" width="15.7109375" style="964" customWidth="1"/>
    <col min="4653" max="4654" width="17.7109375" style="964"/>
    <col min="4655" max="4655" width="16.85546875" style="964" customWidth="1"/>
    <col min="4656" max="4855" width="17.7109375" style="964"/>
    <col min="4856" max="4856" width="68.7109375" style="964" customWidth="1"/>
    <col min="4857" max="4908" width="15.7109375" style="964" customWidth="1"/>
    <col min="4909" max="4910" width="17.7109375" style="964"/>
    <col min="4911" max="4911" width="16.85546875" style="964" customWidth="1"/>
    <col min="4912" max="5111" width="17.7109375" style="964"/>
    <col min="5112" max="5112" width="68.7109375" style="964" customWidth="1"/>
    <col min="5113" max="5164" width="15.7109375" style="964" customWidth="1"/>
    <col min="5165" max="5166" width="17.7109375" style="964"/>
    <col min="5167" max="5167" width="16.85546875" style="964" customWidth="1"/>
    <col min="5168" max="5367" width="17.7109375" style="964"/>
    <col min="5368" max="5368" width="68.7109375" style="964" customWidth="1"/>
    <col min="5369" max="5420" width="15.7109375" style="964" customWidth="1"/>
    <col min="5421" max="5422" width="17.7109375" style="964"/>
    <col min="5423" max="5423" width="16.85546875" style="964" customWidth="1"/>
    <col min="5424" max="5623" width="17.7109375" style="964"/>
    <col min="5624" max="5624" width="68.7109375" style="964" customWidth="1"/>
    <col min="5625" max="5676" width="15.7109375" style="964" customWidth="1"/>
    <col min="5677" max="5678" width="17.7109375" style="964"/>
    <col min="5679" max="5679" width="16.85546875" style="964" customWidth="1"/>
    <col min="5680" max="5879" width="17.7109375" style="964"/>
    <col min="5880" max="5880" width="68.7109375" style="964" customWidth="1"/>
    <col min="5881" max="5932" width="15.7109375" style="964" customWidth="1"/>
    <col min="5933" max="5934" width="17.7109375" style="964"/>
    <col min="5935" max="5935" width="16.85546875" style="964" customWidth="1"/>
    <col min="5936" max="6135" width="17.7109375" style="964"/>
    <col min="6136" max="6136" width="68.7109375" style="964" customWidth="1"/>
    <col min="6137" max="6188" width="15.7109375" style="964" customWidth="1"/>
    <col min="6189" max="6190" width="17.7109375" style="964"/>
    <col min="6191" max="6191" width="16.85546875" style="964" customWidth="1"/>
    <col min="6192" max="6391" width="17.7109375" style="964"/>
    <col min="6392" max="6392" width="68.7109375" style="964" customWidth="1"/>
    <col min="6393" max="6444" width="15.7109375" style="964" customWidth="1"/>
    <col min="6445" max="6446" width="17.7109375" style="964"/>
    <col min="6447" max="6447" width="16.85546875" style="964" customWidth="1"/>
    <col min="6448" max="6647" width="17.7109375" style="964"/>
    <col min="6648" max="6648" width="68.7109375" style="964" customWidth="1"/>
    <col min="6649" max="6700" width="15.7109375" style="964" customWidth="1"/>
    <col min="6701" max="6702" width="17.7109375" style="964"/>
    <col min="6703" max="6703" width="16.85546875" style="964" customWidth="1"/>
    <col min="6704" max="6903" width="17.7109375" style="964"/>
    <col min="6904" max="6904" width="68.7109375" style="964" customWidth="1"/>
    <col min="6905" max="6956" width="15.7109375" style="964" customWidth="1"/>
    <col min="6957" max="6958" width="17.7109375" style="964"/>
    <col min="6959" max="6959" width="16.85546875" style="964" customWidth="1"/>
    <col min="6960" max="7159" width="17.7109375" style="964"/>
    <col min="7160" max="7160" width="68.7109375" style="964" customWidth="1"/>
    <col min="7161" max="7212" width="15.7109375" style="964" customWidth="1"/>
    <col min="7213" max="7214" width="17.7109375" style="964"/>
    <col min="7215" max="7215" width="16.85546875" style="964" customWidth="1"/>
    <col min="7216" max="7415" width="17.7109375" style="964"/>
    <col min="7416" max="7416" width="68.7109375" style="964" customWidth="1"/>
    <col min="7417" max="7468" width="15.7109375" style="964" customWidth="1"/>
    <col min="7469" max="7470" width="17.7109375" style="964"/>
    <col min="7471" max="7471" width="16.85546875" style="964" customWidth="1"/>
    <col min="7472" max="7671" width="17.7109375" style="964"/>
    <col min="7672" max="7672" width="68.7109375" style="964" customWidth="1"/>
    <col min="7673" max="7724" width="15.7109375" style="964" customWidth="1"/>
    <col min="7725" max="7726" width="17.7109375" style="964"/>
    <col min="7727" max="7727" width="16.85546875" style="964" customWidth="1"/>
    <col min="7728" max="7927" width="17.7109375" style="964"/>
    <col min="7928" max="7928" width="68.7109375" style="964" customWidth="1"/>
    <col min="7929" max="7980" width="15.7109375" style="964" customWidth="1"/>
    <col min="7981" max="7982" width="17.7109375" style="964"/>
    <col min="7983" max="7983" width="16.85546875" style="964" customWidth="1"/>
    <col min="7984" max="8183" width="17.7109375" style="964"/>
    <col min="8184" max="8184" width="68.7109375" style="964" customWidth="1"/>
    <col min="8185" max="8236" width="15.7109375" style="964" customWidth="1"/>
    <col min="8237" max="8238" width="17.7109375" style="964"/>
    <col min="8239" max="8239" width="16.85546875" style="964" customWidth="1"/>
    <col min="8240" max="8439" width="17.7109375" style="964"/>
    <col min="8440" max="8440" width="68.7109375" style="964" customWidth="1"/>
    <col min="8441" max="8492" width="15.7109375" style="964" customWidth="1"/>
    <col min="8493" max="8494" width="17.7109375" style="964"/>
    <col min="8495" max="8495" width="16.85546875" style="964" customWidth="1"/>
    <col min="8496" max="8695" width="17.7109375" style="964"/>
    <col min="8696" max="8696" width="68.7109375" style="964" customWidth="1"/>
    <col min="8697" max="8748" width="15.7109375" style="964" customWidth="1"/>
    <col min="8749" max="8750" width="17.7109375" style="964"/>
    <col min="8751" max="8751" width="16.85546875" style="964" customWidth="1"/>
    <col min="8752" max="8951" width="17.7109375" style="964"/>
    <col min="8952" max="8952" width="68.7109375" style="964" customWidth="1"/>
    <col min="8953" max="9004" width="15.7109375" style="964" customWidth="1"/>
    <col min="9005" max="9006" width="17.7109375" style="964"/>
    <col min="9007" max="9007" width="16.85546875" style="964" customWidth="1"/>
    <col min="9008" max="9207" width="17.7109375" style="964"/>
    <col min="9208" max="9208" width="68.7109375" style="964" customWidth="1"/>
    <col min="9209" max="9260" width="15.7109375" style="964" customWidth="1"/>
    <col min="9261" max="9262" width="17.7109375" style="964"/>
    <col min="9263" max="9263" width="16.85546875" style="964" customWidth="1"/>
    <col min="9264" max="9463" width="17.7109375" style="964"/>
    <col min="9464" max="9464" width="68.7109375" style="964" customWidth="1"/>
    <col min="9465" max="9516" width="15.7109375" style="964" customWidth="1"/>
    <col min="9517" max="9518" width="17.7109375" style="964"/>
    <col min="9519" max="9519" width="16.85546875" style="964" customWidth="1"/>
    <col min="9520" max="9719" width="17.7109375" style="964"/>
    <col min="9720" max="9720" width="68.7109375" style="964" customWidth="1"/>
    <col min="9721" max="9772" width="15.7109375" style="964" customWidth="1"/>
    <col min="9773" max="9774" width="17.7109375" style="964"/>
    <col min="9775" max="9775" width="16.85546875" style="964" customWidth="1"/>
    <col min="9776" max="9975" width="17.7109375" style="964"/>
    <col min="9976" max="9976" width="68.7109375" style="964" customWidth="1"/>
    <col min="9977" max="10028" width="15.7109375" style="964" customWidth="1"/>
    <col min="10029" max="10030" width="17.7109375" style="964"/>
    <col min="10031" max="10031" width="16.85546875" style="964" customWidth="1"/>
    <col min="10032" max="10231" width="17.7109375" style="964"/>
    <col min="10232" max="10232" width="68.7109375" style="964" customWidth="1"/>
    <col min="10233" max="10284" width="15.7109375" style="964" customWidth="1"/>
    <col min="10285" max="10286" width="17.7109375" style="964"/>
    <col min="10287" max="10287" width="16.85546875" style="964" customWidth="1"/>
    <col min="10288" max="10487" width="17.7109375" style="964"/>
    <col min="10488" max="10488" width="68.7109375" style="964" customWidth="1"/>
    <col min="10489" max="10540" width="15.7109375" style="964" customWidth="1"/>
    <col min="10541" max="10542" width="17.7109375" style="964"/>
    <col min="10543" max="10543" width="16.85546875" style="964" customWidth="1"/>
    <col min="10544" max="10743" width="17.7109375" style="964"/>
    <col min="10744" max="10744" width="68.7109375" style="964" customWidth="1"/>
    <col min="10745" max="10796" width="15.7109375" style="964" customWidth="1"/>
    <col min="10797" max="10798" width="17.7109375" style="964"/>
    <col min="10799" max="10799" width="16.85546875" style="964" customWidth="1"/>
    <col min="10800" max="10999" width="17.7109375" style="964"/>
    <col min="11000" max="11000" width="68.7109375" style="964" customWidth="1"/>
    <col min="11001" max="11052" width="15.7109375" style="964" customWidth="1"/>
    <col min="11053" max="11054" width="17.7109375" style="964"/>
    <col min="11055" max="11055" width="16.85546875" style="964" customWidth="1"/>
    <col min="11056" max="11255" width="17.7109375" style="964"/>
    <col min="11256" max="11256" width="68.7109375" style="964" customWidth="1"/>
    <col min="11257" max="11308" width="15.7109375" style="964" customWidth="1"/>
    <col min="11309" max="11310" width="17.7109375" style="964"/>
    <col min="11311" max="11311" width="16.85546875" style="964" customWidth="1"/>
    <col min="11312" max="11511" width="17.7109375" style="964"/>
    <col min="11512" max="11512" width="68.7109375" style="964" customWidth="1"/>
    <col min="11513" max="11564" width="15.7109375" style="964" customWidth="1"/>
    <col min="11565" max="11566" width="17.7109375" style="964"/>
    <col min="11567" max="11567" width="16.85546875" style="964" customWidth="1"/>
    <col min="11568" max="11767" width="17.7109375" style="964"/>
    <col min="11768" max="11768" width="68.7109375" style="964" customWidth="1"/>
    <col min="11769" max="11820" width="15.7109375" style="964" customWidth="1"/>
    <col min="11821" max="11822" width="17.7109375" style="964"/>
    <col min="11823" max="11823" width="16.85546875" style="964" customWidth="1"/>
    <col min="11824" max="12023" width="17.7109375" style="964"/>
    <col min="12024" max="12024" width="68.7109375" style="964" customWidth="1"/>
    <col min="12025" max="12076" width="15.7109375" style="964" customWidth="1"/>
    <col min="12077" max="12078" width="17.7109375" style="964"/>
    <col min="12079" max="12079" width="16.85546875" style="964" customWidth="1"/>
    <col min="12080" max="12279" width="17.7109375" style="964"/>
    <col min="12280" max="12280" width="68.7109375" style="964" customWidth="1"/>
    <col min="12281" max="12332" width="15.7109375" style="964" customWidth="1"/>
    <col min="12333" max="12334" width="17.7109375" style="964"/>
    <col min="12335" max="12335" width="16.85546875" style="964" customWidth="1"/>
    <col min="12336" max="12535" width="17.7109375" style="964"/>
    <col min="12536" max="12536" width="68.7109375" style="964" customWidth="1"/>
    <col min="12537" max="12588" width="15.7109375" style="964" customWidth="1"/>
    <col min="12589" max="12590" width="17.7109375" style="964"/>
    <col min="12591" max="12591" width="16.85546875" style="964" customWidth="1"/>
    <col min="12592" max="12791" width="17.7109375" style="964"/>
    <col min="12792" max="12792" width="68.7109375" style="964" customWidth="1"/>
    <col min="12793" max="12844" width="15.7109375" style="964" customWidth="1"/>
    <col min="12845" max="12846" width="17.7109375" style="964"/>
    <col min="12847" max="12847" width="16.85546875" style="964" customWidth="1"/>
    <col min="12848" max="13047" width="17.7109375" style="964"/>
    <col min="13048" max="13048" width="68.7109375" style="964" customWidth="1"/>
    <col min="13049" max="13100" width="15.7109375" style="964" customWidth="1"/>
    <col min="13101" max="13102" width="17.7109375" style="964"/>
    <col min="13103" max="13103" width="16.85546875" style="964" customWidth="1"/>
    <col min="13104" max="13303" width="17.7109375" style="964"/>
    <col min="13304" max="13304" width="68.7109375" style="964" customWidth="1"/>
    <col min="13305" max="13356" width="15.7109375" style="964" customWidth="1"/>
    <col min="13357" max="13358" width="17.7109375" style="964"/>
    <col min="13359" max="13359" width="16.85546875" style="964" customWidth="1"/>
    <col min="13360" max="13559" width="17.7109375" style="964"/>
    <col min="13560" max="13560" width="68.7109375" style="964" customWidth="1"/>
    <col min="13561" max="13612" width="15.7109375" style="964" customWidth="1"/>
    <col min="13613" max="13614" width="17.7109375" style="964"/>
    <col min="13615" max="13615" width="16.85546875" style="964" customWidth="1"/>
    <col min="13616" max="13815" width="17.7109375" style="964"/>
    <col min="13816" max="13816" width="68.7109375" style="964" customWidth="1"/>
    <col min="13817" max="13868" width="15.7109375" style="964" customWidth="1"/>
    <col min="13869" max="13870" width="17.7109375" style="964"/>
    <col min="13871" max="13871" width="16.85546875" style="964" customWidth="1"/>
    <col min="13872" max="14071" width="17.7109375" style="964"/>
    <col min="14072" max="14072" width="68.7109375" style="964" customWidth="1"/>
    <col min="14073" max="14124" width="15.7109375" style="964" customWidth="1"/>
    <col min="14125" max="14126" width="17.7109375" style="964"/>
    <col min="14127" max="14127" width="16.85546875" style="964" customWidth="1"/>
    <col min="14128" max="14327" width="17.7109375" style="964"/>
    <col min="14328" max="14328" width="68.7109375" style="964" customWidth="1"/>
    <col min="14329" max="14380" width="15.7109375" style="964" customWidth="1"/>
    <col min="14381" max="14382" width="17.7109375" style="964"/>
    <col min="14383" max="14383" width="16.85546875" style="964" customWidth="1"/>
    <col min="14384" max="14583" width="17.7109375" style="964"/>
    <col min="14584" max="14584" width="68.7109375" style="964" customWidth="1"/>
    <col min="14585" max="14636" width="15.7109375" style="964" customWidth="1"/>
    <col min="14637" max="14638" width="17.7109375" style="964"/>
    <col min="14639" max="14639" width="16.85546875" style="964" customWidth="1"/>
    <col min="14640" max="14839" width="17.7109375" style="964"/>
    <col min="14840" max="14840" width="68.7109375" style="964" customWidth="1"/>
    <col min="14841" max="14892" width="15.7109375" style="964" customWidth="1"/>
    <col min="14893" max="14894" width="17.7109375" style="964"/>
    <col min="14895" max="14895" width="16.85546875" style="964" customWidth="1"/>
    <col min="14896" max="15095" width="17.7109375" style="964"/>
    <col min="15096" max="15096" width="68.7109375" style="964" customWidth="1"/>
    <col min="15097" max="15148" width="15.7109375" style="964" customWidth="1"/>
    <col min="15149" max="15150" width="17.7109375" style="964"/>
    <col min="15151" max="15151" width="16.85546875" style="964" customWidth="1"/>
    <col min="15152" max="15351" width="17.7109375" style="964"/>
    <col min="15352" max="15352" width="68.7109375" style="964" customWidth="1"/>
    <col min="15353" max="15404" width="15.7109375" style="964" customWidth="1"/>
    <col min="15405" max="15406" width="17.7109375" style="964"/>
    <col min="15407" max="15407" width="16.85546875" style="964" customWidth="1"/>
    <col min="15408" max="15607" width="17.7109375" style="964"/>
    <col min="15608" max="15608" width="68.7109375" style="964" customWidth="1"/>
    <col min="15609" max="15660" width="15.7109375" style="964" customWidth="1"/>
    <col min="15661" max="15662" width="17.7109375" style="964"/>
    <col min="15663" max="15663" width="16.85546875" style="964" customWidth="1"/>
    <col min="15664" max="15863" width="17.7109375" style="964"/>
    <col min="15864" max="15864" width="68.7109375" style="964" customWidth="1"/>
    <col min="15865" max="15916" width="15.7109375" style="964" customWidth="1"/>
    <col min="15917" max="15918" width="17.7109375" style="964"/>
    <col min="15919" max="15919" width="16.85546875" style="964" customWidth="1"/>
    <col min="15920" max="16119" width="17.7109375" style="964"/>
    <col min="16120" max="16120" width="68.7109375" style="964" customWidth="1"/>
    <col min="16121" max="16172" width="15.7109375" style="964" customWidth="1"/>
    <col min="16173" max="16174" width="17.7109375" style="964"/>
    <col min="16175" max="16175" width="16.85546875" style="964" customWidth="1"/>
    <col min="16176" max="16384" width="17.7109375" style="964"/>
  </cols>
  <sheetData>
    <row r="1" spans="1:75" s="967" customFormat="1" ht="25.5">
      <c r="A1" s="883" t="s">
        <v>313</v>
      </c>
    </row>
    <row r="2" spans="1:75" s="967" customFormat="1" ht="40.5" customHeight="1" thickBot="1">
      <c r="A2" s="1075" t="s">
        <v>1190</v>
      </c>
      <c r="B2" s="1076"/>
      <c r="C2" s="1076"/>
      <c r="D2" s="1076"/>
      <c r="E2" s="1076"/>
      <c r="F2" s="1076"/>
      <c r="G2" s="1076"/>
      <c r="H2" s="1076"/>
      <c r="I2" s="1076"/>
      <c r="J2" s="1076"/>
      <c r="K2" s="1076"/>
      <c r="L2" s="1076"/>
      <c r="M2" s="1076"/>
      <c r="N2" s="1076"/>
      <c r="O2" s="1076"/>
      <c r="P2" s="1076"/>
      <c r="Q2" s="1076"/>
      <c r="R2" s="1076"/>
      <c r="S2" s="1076"/>
      <c r="T2" s="1076"/>
      <c r="U2" s="1076"/>
      <c r="V2" s="1076"/>
      <c r="W2" s="1076"/>
      <c r="X2" s="1076"/>
      <c r="Y2" s="1076"/>
      <c r="Z2" s="1076"/>
      <c r="AA2" s="1076"/>
      <c r="AB2" s="1076"/>
      <c r="AC2" s="1076"/>
      <c r="AD2" s="1076"/>
      <c r="AE2" s="1076"/>
      <c r="AF2" s="1076"/>
      <c r="AG2" s="1076"/>
      <c r="AH2" s="1076"/>
      <c r="AI2" s="1076"/>
      <c r="AJ2" s="1076"/>
      <c r="AK2" s="1076"/>
      <c r="AL2" s="1076"/>
      <c r="AM2" s="1076"/>
      <c r="AN2" s="1076"/>
      <c r="AO2" s="1076"/>
      <c r="AP2" s="1076"/>
      <c r="AQ2" s="1076"/>
      <c r="AR2" s="1076"/>
      <c r="AS2" s="1076"/>
      <c r="AT2" s="1076"/>
      <c r="AU2" s="1076"/>
      <c r="AV2" s="1076"/>
      <c r="AW2" s="1076"/>
      <c r="AX2" s="1076"/>
      <c r="AY2" s="1076"/>
      <c r="AZ2" s="1076"/>
      <c r="BA2" s="1076"/>
      <c r="BB2" s="1076"/>
      <c r="BC2" s="1076"/>
      <c r="BD2" s="1076"/>
      <c r="BE2" s="1076"/>
      <c r="BF2" s="1076"/>
      <c r="BG2" s="1076"/>
      <c r="BH2" s="1076"/>
      <c r="BI2" s="1076"/>
      <c r="BJ2" s="1076"/>
      <c r="BK2" s="1076"/>
      <c r="BL2" s="1076"/>
      <c r="BM2" s="1076"/>
      <c r="BN2" s="1076"/>
      <c r="BO2" s="1076"/>
      <c r="BP2" s="1076"/>
      <c r="BQ2" s="1076"/>
      <c r="BR2" s="1076"/>
      <c r="BS2" s="1076"/>
      <c r="BT2" s="1076"/>
      <c r="BU2" s="1076"/>
      <c r="BV2" s="1076"/>
      <c r="BW2" s="1076"/>
    </row>
    <row r="3" spans="1:75" s="953" customFormat="1" ht="18.75" thickBot="1">
      <c r="A3" s="1171"/>
      <c r="B3" s="1038">
        <v>41712</v>
      </c>
      <c r="C3" s="1038">
        <v>41743</v>
      </c>
      <c r="D3" s="1038">
        <v>41773</v>
      </c>
      <c r="E3" s="1038">
        <v>41804</v>
      </c>
      <c r="F3" s="1038">
        <v>41834</v>
      </c>
      <c r="G3" s="1038">
        <v>41865</v>
      </c>
      <c r="H3" s="1038">
        <v>41896</v>
      </c>
      <c r="I3" s="1038">
        <v>41926</v>
      </c>
      <c r="J3" s="1038">
        <v>41957</v>
      </c>
      <c r="K3" s="1038">
        <v>41987</v>
      </c>
      <c r="L3" s="1038">
        <v>42018</v>
      </c>
      <c r="M3" s="1038">
        <v>42049</v>
      </c>
      <c r="N3" s="1038">
        <v>42077</v>
      </c>
      <c r="O3" s="1038">
        <v>42108</v>
      </c>
      <c r="P3" s="1038">
        <v>42138</v>
      </c>
      <c r="Q3" s="1038">
        <v>42169</v>
      </c>
      <c r="R3" s="1038">
        <v>42199</v>
      </c>
      <c r="S3" s="1038">
        <v>42230</v>
      </c>
      <c r="T3" s="1038">
        <v>42261</v>
      </c>
      <c r="U3" s="1038">
        <v>42291</v>
      </c>
      <c r="V3" s="1038">
        <v>42322</v>
      </c>
      <c r="W3" s="1038">
        <v>42352</v>
      </c>
      <c r="X3" s="1038">
        <v>42383</v>
      </c>
      <c r="Y3" s="1038">
        <v>42414</v>
      </c>
      <c r="Z3" s="1038">
        <v>42443</v>
      </c>
      <c r="AA3" s="1038">
        <v>42474</v>
      </c>
      <c r="AB3" s="1038">
        <v>42504</v>
      </c>
      <c r="AC3" s="1038">
        <v>42535</v>
      </c>
      <c r="AD3" s="1038">
        <v>42565</v>
      </c>
      <c r="AE3" s="1038">
        <v>42596</v>
      </c>
      <c r="AF3" s="1038">
        <v>42627</v>
      </c>
      <c r="AG3" s="1038">
        <v>42657</v>
      </c>
      <c r="AH3" s="1038">
        <v>42688</v>
      </c>
      <c r="AI3" s="1038">
        <v>42718</v>
      </c>
      <c r="AJ3" s="1038">
        <v>42749</v>
      </c>
      <c r="AK3" s="1038">
        <v>42780</v>
      </c>
      <c r="AL3" s="1038">
        <v>42808</v>
      </c>
      <c r="AM3" s="1038">
        <v>42839</v>
      </c>
      <c r="AN3" s="1038">
        <v>42869</v>
      </c>
      <c r="AO3" s="1038">
        <v>42900</v>
      </c>
      <c r="AP3" s="1038">
        <v>42930</v>
      </c>
      <c r="AQ3" s="1038">
        <v>42961</v>
      </c>
      <c r="AR3" s="1038">
        <v>42992</v>
      </c>
      <c r="AS3" s="1038">
        <v>43022</v>
      </c>
      <c r="AT3" s="1038">
        <v>43053</v>
      </c>
      <c r="AU3" s="1038">
        <v>43083</v>
      </c>
      <c r="AV3" s="1038">
        <v>43114</v>
      </c>
      <c r="AW3" s="1038">
        <v>43145</v>
      </c>
      <c r="AX3" s="1038">
        <v>43173</v>
      </c>
      <c r="AY3" s="1038">
        <v>43204</v>
      </c>
      <c r="AZ3" s="1038">
        <v>43234</v>
      </c>
      <c r="BA3" s="1038">
        <v>43265</v>
      </c>
      <c r="BB3" s="1038">
        <v>43295</v>
      </c>
      <c r="BC3" s="1038">
        <v>43326</v>
      </c>
      <c r="BD3" s="1069">
        <v>43357</v>
      </c>
      <c r="BE3" s="1038">
        <v>43387</v>
      </c>
      <c r="BF3" s="1038">
        <v>43418</v>
      </c>
      <c r="BG3" s="1070">
        <v>43448</v>
      </c>
      <c r="BH3" s="1038">
        <v>43479</v>
      </c>
      <c r="BI3" s="1038">
        <v>43510</v>
      </c>
      <c r="BJ3" s="1069">
        <v>43538</v>
      </c>
      <c r="BK3" s="1038">
        <v>43569</v>
      </c>
      <c r="BL3" s="1038">
        <v>43599</v>
      </c>
      <c r="BM3" s="1069">
        <v>43630</v>
      </c>
      <c r="BN3" s="1038">
        <v>43660</v>
      </c>
      <c r="BO3" s="1038">
        <v>43691</v>
      </c>
      <c r="BP3" s="1070">
        <v>43722</v>
      </c>
    </row>
    <row r="4" spans="1:75" ht="18">
      <c r="A4" s="1172" t="s">
        <v>850</v>
      </c>
      <c r="B4" s="1082">
        <v>3379288.5961414003</v>
      </c>
      <c r="C4" s="1082">
        <v>3780214.3525757594</v>
      </c>
      <c r="D4" s="1082">
        <v>3739695.7233103802</v>
      </c>
      <c r="E4" s="1082">
        <v>3476061.3312748303</v>
      </c>
      <c r="F4" s="1082">
        <v>3426254.6582557401</v>
      </c>
      <c r="G4" s="1082">
        <v>3435848.9050154802</v>
      </c>
      <c r="H4" s="1082">
        <v>3377595.3728311001</v>
      </c>
      <c r="I4" s="1082">
        <v>3566417.0309397303</v>
      </c>
      <c r="J4" s="1082">
        <v>3886677.3583523696</v>
      </c>
      <c r="K4" s="1082">
        <v>4474722.1238624295</v>
      </c>
      <c r="L4" s="1082">
        <v>4070493.8906068997</v>
      </c>
      <c r="M4" s="1082">
        <v>4353118.7276936611</v>
      </c>
      <c r="N4" s="1082">
        <v>4417188.6376181003</v>
      </c>
      <c r="O4" s="1082">
        <v>4908896.1759355096</v>
      </c>
      <c r="P4" s="1082">
        <v>4799689.836845519</v>
      </c>
      <c r="Q4" s="1082">
        <v>4698608.398152261</v>
      </c>
      <c r="R4" s="1082">
        <v>4676505.3441955391</v>
      </c>
      <c r="S4" s="1082">
        <v>4780385.3646820793</v>
      </c>
      <c r="T4" s="1082">
        <v>4645260.7605189495</v>
      </c>
      <c r="U4" s="1082">
        <v>4255954.1907867799</v>
      </c>
      <c r="V4" s="1082">
        <v>4234623.6497826297</v>
      </c>
      <c r="W4" s="1082">
        <v>4473618.4830497</v>
      </c>
      <c r="X4" s="1082">
        <v>4407538.5986703988</v>
      </c>
      <c r="Y4" s="1082">
        <v>4302703.24027541</v>
      </c>
      <c r="Z4" s="1082">
        <v>4760084.0263520498</v>
      </c>
      <c r="AA4" s="1082">
        <v>4653516.7544900812</v>
      </c>
      <c r="AB4" s="1082">
        <v>4674770.5135023193</v>
      </c>
      <c r="AC4" s="1082">
        <v>4379653.4734699894</v>
      </c>
      <c r="AD4" s="1082">
        <v>4275719.2800605008</v>
      </c>
      <c r="AE4" s="1082">
        <v>4102981.4816243094</v>
      </c>
      <c r="AF4" s="1082">
        <v>3872605.17218018</v>
      </c>
      <c r="AG4" s="1082">
        <v>3925908.7962925192</v>
      </c>
      <c r="AH4" s="1082">
        <v>4102814.0143584497</v>
      </c>
      <c r="AI4" s="1082">
        <v>4263179.0014411593</v>
      </c>
      <c r="AJ4" s="1082">
        <v>4380845.5176839493</v>
      </c>
      <c r="AK4" s="1082">
        <v>4139876.4200880188</v>
      </c>
      <c r="AL4" s="1082">
        <v>4245721.8991996506</v>
      </c>
      <c r="AM4" s="1082">
        <v>4461786.9771088399</v>
      </c>
      <c r="AN4" s="1082">
        <v>4330795.7617630102</v>
      </c>
      <c r="AO4" s="1082">
        <v>4263083.6094108196</v>
      </c>
      <c r="AP4" s="1082">
        <v>4443871.30398825</v>
      </c>
      <c r="AQ4" s="1082">
        <v>4404647.1942346701</v>
      </c>
      <c r="AR4" s="1082">
        <v>4530515.0475811018</v>
      </c>
      <c r="AS4" s="1082">
        <v>4442541.5153910201</v>
      </c>
      <c r="AT4" s="1082">
        <v>4661270.1438871995</v>
      </c>
      <c r="AU4" s="1082">
        <v>5002959.5539322495</v>
      </c>
      <c r="AV4" s="1082">
        <v>4776275.0381187191</v>
      </c>
      <c r="AW4" s="1082">
        <v>5171445.0589976795</v>
      </c>
      <c r="AX4" s="1082">
        <v>5433368.4511468699</v>
      </c>
      <c r="AY4" s="1082">
        <v>5372396.4683668707</v>
      </c>
      <c r="AZ4" s="1082">
        <v>5613436.7926970599</v>
      </c>
      <c r="BA4" s="1082">
        <v>5389559.7696826514</v>
      </c>
      <c r="BB4" s="1082">
        <v>5453127.1705248607</v>
      </c>
      <c r="BC4" s="1082">
        <v>5696747.8542009592</v>
      </c>
      <c r="BD4" s="1214">
        <v>5641658.0300159492</v>
      </c>
      <c r="BE4" s="1082">
        <v>6181967.7341361204</v>
      </c>
      <c r="BF4" s="1082">
        <v>5579418.0101264305</v>
      </c>
      <c r="BG4" s="1215">
        <v>5653603.8571378216</v>
      </c>
      <c r="BH4" s="1082">
        <v>5914180.6551061198</v>
      </c>
      <c r="BI4" s="1082">
        <v>5772447.8034126312</v>
      </c>
      <c r="BJ4" s="1214">
        <v>6025731.9427969595</v>
      </c>
      <c r="BK4" s="1082">
        <v>5777105.6934884405</v>
      </c>
      <c r="BL4" s="1082">
        <v>5991255.6277391603</v>
      </c>
      <c r="BM4" s="1214">
        <v>5928281.6202222304</v>
      </c>
      <c r="BN4" s="1082">
        <v>5922766.9989428893</v>
      </c>
      <c r="BO4" s="1082">
        <v>5940251.2478964888</v>
      </c>
      <c r="BP4" s="1215">
        <v>5934437.3309300197</v>
      </c>
    </row>
    <row r="5" spans="1:75" ht="18">
      <c r="A5" s="1173" t="s">
        <v>851</v>
      </c>
      <c r="B5" s="1085">
        <v>288121.14344831003</v>
      </c>
      <c r="C5" s="1085">
        <v>286293.27140615002</v>
      </c>
      <c r="D5" s="1085">
        <v>262626.44939180993</v>
      </c>
      <c r="E5" s="1085">
        <v>285178.13757342007</v>
      </c>
      <c r="F5" s="1085">
        <v>285000.56039776996</v>
      </c>
      <c r="G5" s="1085">
        <v>246510.72821955004</v>
      </c>
      <c r="H5" s="1085">
        <v>248441.27528952001</v>
      </c>
      <c r="I5" s="1085">
        <v>270299.61536574998</v>
      </c>
      <c r="J5" s="1085">
        <v>258696.49178152005</v>
      </c>
      <c r="K5" s="1085">
        <v>360581.78075591999</v>
      </c>
      <c r="L5" s="1085">
        <v>266300.99501158</v>
      </c>
      <c r="M5" s="1085">
        <v>320658.89085919992</v>
      </c>
      <c r="N5" s="1085">
        <v>347290.94555013994</v>
      </c>
      <c r="O5" s="1085">
        <v>380287.05020985997</v>
      </c>
      <c r="P5" s="1085">
        <v>356273.95677781006</v>
      </c>
      <c r="Q5" s="1085">
        <v>378357.70239041996</v>
      </c>
      <c r="R5" s="1085">
        <v>389986.33465521992</v>
      </c>
      <c r="S5" s="1085">
        <v>397631.49021129997</v>
      </c>
      <c r="T5" s="1085">
        <v>418542.51524800988</v>
      </c>
      <c r="U5" s="1085">
        <v>358358.69001389004</v>
      </c>
      <c r="V5" s="1085">
        <v>372538.63799968007</v>
      </c>
      <c r="W5" s="1085">
        <v>401844.94790954998</v>
      </c>
      <c r="X5" s="1085">
        <v>347100.72459569003</v>
      </c>
      <c r="Y5" s="1085">
        <v>334143.13171273994</v>
      </c>
      <c r="Z5" s="1085">
        <v>369725.45169806003</v>
      </c>
      <c r="AA5" s="1085">
        <v>319157.93936151994</v>
      </c>
      <c r="AB5" s="1085">
        <v>353051.91227987001</v>
      </c>
      <c r="AC5" s="1085">
        <v>305537.95793964999</v>
      </c>
      <c r="AD5" s="1085">
        <v>290558.5064452099</v>
      </c>
      <c r="AE5" s="1085">
        <v>309961.80286568997</v>
      </c>
      <c r="AF5" s="1085">
        <v>316851.58645258</v>
      </c>
      <c r="AG5" s="1085">
        <v>303866.73972228001</v>
      </c>
      <c r="AH5" s="1085">
        <v>320813.22880611999</v>
      </c>
      <c r="AI5" s="1085">
        <v>358758.37432751001</v>
      </c>
      <c r="AJ5" s="1085">
        <v>363562.88223321002</v>
      </c>
      <c r="AK5" s="1085">
        <v>366815.34695480997</v>
      </c>
      <c r="AL5" s="1085">
        <v>322617.74060919002</v>
      </c>
      <c r="AM5" s="1085">
        <v>369235.79397016997</v>
      </c>
      <c r="AN5" s="1085">
        <v>377292.68643139006</v>
      </c>
      <c r="AO5" s="1085">
        <v>396396.55965458002</v>
      </c>
      <c r="AP5" s="1085">
        <v>327591.86282042996</v>
      </c>
      <c r="AQ5" s="1085">
        <v>345495.1631801101</v>
      </c>
      <c r="AR5" s="1085">
        <v>345718.21714221005</v>
      </c>
      <c r="AS5" s="1085">
        <v>327420.97795258992</v>
      </c>
      <c r="AT5" s="1085">
        <v>342623.44499226002</v>
      </c>
      <c r="AU5" s="1085">
        <v>374565.07701179996</v>
      </c>
      <c r="AV5" s="1085">
        <v>357496.21231584001</v>
      </c>
      <c r="AW5" s="1085">
        <v>366355.46727820998</v>
      </c>
      <c r="AX5" s="1085">
        <v>370946.15894056996</v>
      </c>
      <c r="AY5" s="1085">
        <v>358043.21071893</v>
      </c>
      <c r="AZ5" s="1085">
        <v>353173.51155859011</v>
      </c>
      <c r="BA5" s="1085">
        <v>380769.54673171008</v>
      </c>
      <c r="BB5" s="1085">
        <v>356524.01401604008</v>
      </c>
      <c r="BC5" s="1085">
        <v>387189.52661296993</v>
      </c>
      <c r="BD5" s="1216">
        <v>324496.41349786991</v>
      </c>
      <c r="BE5" s="1085">
        <v>354318.74399325001</v>
      </c>
      <c r="BF5" s="1085">
        <v>388037.05960571003</v>
      </c>
      <c r="BG5" s="1217">
        <v>416730.94295386999</v>
      </c>
      <c r="BH5" s="1085">
        <v>399471.62403837004</v>
      </c>
      <c r="BI5" s="1085">
        <v>400794.73444102996</v>
      </c>
      <c r="BJ5" s="1216">
        <v>372608.67687224003</v>
      </c>
      <c r="BK5" s="1085">
        <v>441565.2773105799</v>
      </c>
      <c r="BL5" s="1085">
        <v>406175.17091475014</v>
      </c>
      <c r="BM5" s="1216">
        <v>363206.27885913005</v>
      </c>
      <c r="BN5" s="1085">
        <v>392546.53927306004</v>
      </c>
      <c r="BO5" s="1085">
        <v>364925.31992585998</v>
      </c>
      <c r="BP5" s="1217">
        <v>381734.95507765003</v>
      </c>
    </row>
    <row r="6" spans="1:75" ht="18">
      <c r="A6" s="1173" t="s">
        <v>852</v>
      </c>
      <c r="B6" s="1085">
        <v>3091167.4526930898</v>
      </c>
      <c r="C6" s="1085">
        <v>3493921.0811696099</v>
      </c>
      <c r="D6" s="1085">
        <v>3477069.2739185705</v>
      </c>
      <c r="E6" s="1085">
        <v>3190883.1937014097</v>
      </c>
      <c r="F6" s="1085">
        <v>3141254.0978579703</v>
      </c>
      <c r="G6" s="1085">
        <v>3189338.1767959301</v>
      </c>
      <c r="H6" s="1085">
        <v>3129154.0975415804</v>
      </c>
      <c r="I6" s="1085">
        <v>3296117.4155739811</v>
      </c>
      <c r="J6" s="1085">
        <v>3627980.8665708494</v>
      </c>
      <c r="K6" s="1085">
        <v>4114140.3431065097</v>
      </c>
      <c r="L6" s="1085">
        <v>3804192.89559532</v>
      </c>
      <c r="M6" s="1085">
        <v>4032459.83683446</v>
      </c>
      <c r="N6" s="1085">
        <v>4069897.6920679593</v>
      </c>
      <c r="O6" s="1085">
        <v>4528609.1257256493</v>
      </c>
      <c r="P6" s="1085">
        <v>4443415.8800677089</v>
      </c>
      <c r="Q6" s="1085">
        <v>4320250.6957618408</v>
      </c>
      <c r="R6" s="1085">
        <v>4286519.0095403194</v>
      </c>
      <c r="S6" s="1085">
        <v>4382753.8744707797</v>
      </c>
      <c r="T6" s="1085">
        <v>4226718.2452709395</v>
      </c>
      <c r="U6" s="1085">
        <v>3897595.5007728892</v>
      </c>
      <c r="V6" s="1085">
        <v>3862085.0117829493</v>
      </c>
      <c r="W6" s="1085">
        <v>4071773.5351401498</v>
      </c>
      <c r="X6" s="1085">
        <v>4060437.8740747101</v>
      </c>
      <c r="Y6" s="1085">
        <v>3968560.1085626697</v>
      </c>
      <c r="Z6" s="1085">
        <v>4390358.5746539896</v>
      </c>
      <c r="AA6" s="1085">
        <v>4334358.8151285592</v>
      </c>
      <c r="AB6" s="1085">
        <v>4321718.601222449</v>
      </c>
      <c r="AC6" s="1085">
        <v>4074115.5155303399</v>
      </c>
      <c r="AD6" s="1085">
        <v>3985160.7736152899</v>
      </c>
      <c r="AE6" s="1085">
        <v>3793019.6787586198</v>
      </c>
      <c r="AF6" s="1085">
        <v>3555753.5857275994</v>
      </c>
      <c r="AG6" s="1085">
        <v>3622042.0565702389</v>
      </c>
      <c r="AH6" s="1085">
        <v>3782000.7855523294</v>
      </c>
      <c r="AI6" s="1085">
        <v>3904420.6271136492</v>
      </c>
      <c r="AJ6" s="1085">
        <v>4017282.6354507394</v>
      </c>
      <c r="AK6" s="1085">
        <v>3773061.0731332088</v>
      </c>
      <c r="AL6" s="1085">
        <v>3923104.1585904602</v>
      </c>
      <c r="AM6" s="1085">
        <v>4092551.1831386699</v>
      </c>
      <c r="AN6" s="1085">
        <v>3953503.0753316204</v>
      </c>
      <c r="AO6" s="1085">
        <v>3866687.0497562396</v>
      </c>
      <c r="AP6" s="1085">
        <v>4116279.4411678198</v>
      </c>
      <c r="AQ6" s="1085">
        <v>4059152.0310545596</v>
      </c>
      <c r="AR6" s="1085">
        <v>4184796.830438891</v>
      </c>
      <c r="AS6" s="1085">
        <v>4115120.5374384308</v>
      </c>
      <c r="AT6" s="1085">
        <v>4318646.6988949403</v>
      </c>
      <c r="AU6" s="1085">
        <v>4628394.4769204501</v>
      </c>
      <c r="AV6" s="1085">
        <v>4418778.8258028785</v>
      </c>
      <c r="AW6" s="1085">
        <v>4805089.59171947</v>
      </c>
      <c r="AX6" s="1085">
        <v>5062422.2922062995</v>
      </c>
      <c r="AY6" s="1085">
        <v>5014353.2576479409</v>
      </c>
      <c r="AZ6" s="1085">
        <v>5260263.2811384685</v>
      </c>
      <c r="BA6" s="1085">
        <v>5008790.222950941</v>
      </c>
      <c r="BB6" s="1085">
        <v>5096603.1565088192</v>
      </c>
      <c r="BC6" s="1085">
        <v>5309558.3275879882</v>
      </c>
      <c r="BD6" s="1216">
        <v>5317161.6165180793</v>
      </c>
      <c r="BE6" s="1085">
        <v>5827648.9901428698</v>
      </c>
      <c r="BF6" s="1085">
        <v>5191380.9505207203</v>
      </c>
      <c r="BG6" s="1217">
        <v>5236872.914183951</v>
      </c>
      <c r="BH6" s="1085">
        <v>5514709.0310677504</v>
      </c>
      <c r="BI6" s="1085">
        <v>5371653.0689716013</v>
      </c>
      <c r="BJ6" s="1216">
        <v>5653123.2659247201</v>
      </c>
      <c r="BK6" s="1085">
        <v>5335540.4161778614</v>
      </c>
      <c r="BL6" s="1085">
        <v>5585080.4568244098</v>
      </c>
      <c r="BM6" s="1216">
        <v>5565075.3413631013</v>
      </c>
      <c r="BN6" s="1085">
        <v>5530220.4596698293</v>
      </c>
      <c r="BO6" s="1085">
        <v>5575325.9279706292</v>
      </c>
      <c r="BP6" s="1217">
        <v>5552702.3758523697</v>
      </c>
    </row>
    <row r="7" spans="1:75" ht="18">
      <c r="A7" s="1174" t="s">
        <v>853</v>
      </c>
      <c r="B7" s="1085">
        <v>2725093.6208799202</v>
      </c>
      <c r="C7" s="1085">
        <v>2985991.8719552304</v>
      </c>
      <c r="D7" s="1085">
        <v>3006079.8576657302</v>
      </c>
      <c r="E7" s="1085">
        <v>2946114.9834639998</v>
      </c>
      <c r="F7" s="1085">
        <v>2840260.9080235101</v>
      </c>
      <c r="G7" s="1085">
        <v>2850095.6962168198</v>
      </c>
      <c r="H7" s="1085">
        <v>2764895.3887727205</v>
      </c>
      <c r="I7" s="1085">
        <v>2774382.5360518205</v>
      </c>
      <c r="J7" s="1085">
        <v>3287060.6212833794</v>
      </c>
      <c r="K7" s="1085">
        <v>3580092.7704964392</v>
      </c>
      <c r="L7" s="1085">
        <v>3481115.0862731594</v>
      </c>
      <c r="M7" s="1085">
        <v>3730254.3936720998</v>
      </c>
      <c r="N7" s="1085">
        <v>3872565.1042030496</v>
      </c>
      <c r="O7" s="1085">
        <v>3958576.2476215502</v>
      </c>
      <c r="P7" s="1085">
        <v>4137090.6662600897</v>
      </c>
      <c r="Q7" s="1085">
        <v>4068826.7949774801</v>
      </c>
      <c r="R7" s="1085">
        <v>4037094.5063484693</v>
      </c>
      <c r="S7" s="1085">
        <v>4085558.1185192298</v>
      </c>
      <c r="T7" s="1085">
        <v>3812647.4101381395</v>
      </c>
      <c r="U7" s="1085">
        <v>3114427.563018139</v>
      </c>
      <c r="V7" s="1085">
        <v>3087914.7576499493</v>
      </c>
      <c r="W7" s="1085">
        <v>3087854.5101973992</v>
      </c>
      <c r="X7" s="1085">
        <v>3234058.2193386601</v>
      </c>
      <c r="Y7" s="1085">
        <v>3159622.6326978696</v>
      </c>
      <c r="Z7" s="1085">
        <v>3524230.7573579494</v>
      </c>
      <c r="AA7" s="1085">
        <v>3556262.0790422498</v>
      </c>
      <c r="AB7" s="1085">
        <v>3503490.99724419</v>
      </c>
      <c r="AC7" s="1085">
        <v>3538791.4816099699</v>
      </c>
      <c r="AD7" s="1085">
        <v>3433917.0484979004</v>
      </c>
      <c r="AE7" s="1085">
        <v>3339786.1179391695</v>
      </c>
      <c r="AF7" s="1085">
        <v>3320085.3464815593</v>
      </c>
      <c r="AG7" s="1085">
        <v>3296563.8609132795</v>
      </c>
      <c r="AH7" s="1085">
        <v>3309369.0632566591</v>
      </c>
      <c r="AI7" s="1085">
        <v>3443262.1430576192</v>
      </c>
      <c r="AJ7" s="1085">
        <v>3419255.6457524295</v>
      </c>
      <c r="AK7" s="1085">
        <v>3413012.6408496299</v>
      </c>
      <c r="AL7" s="1085">
        <v>3431762.00023907</v>
      </c>
      <c r="AM7" s="1085">
        <v>3465946.0764107001</v>
      </c>
      <c r="AN7" s="1085">
        <v>3495079.6405880307</v>
      </c>
      <c r="AO7" s="1085">
        <v>3446652.5074061598</v>
      </c>
      <c r="AP7" s="1085">
        <v>3557092.2191070998</v>
      </c>
      <c r="AQ7" s="1085">
        <v>3610088.9684827295</v>
      </c>
      <c r="AR7" s="1085">
        <v>3630009.1926866607</v>
      </c>
      <c r="AS7" s="1085">
        <v>3685613.022490161</v>
      </c>
      <c r="AT7" s="1085">
        <v>3702956.0106470599</v>
      </c>
      <c r="AU7" s="1085">
        <v>3951894.3730215998</v>
      </c>
      <c r="AV7" s="1085">
        <v>3948415.2713030493</v>
      </c>
      <c r="AW7" s="1085">
        <v>4024121.5973604093</v>
      </c>
      <c r="AX7" s="1085">
        <v>4150824.1080308892</v>
      </c>
      <c r="AY7" s="1085">
        <v>4242919.1299529597</v>
      </c>
      <c r="AZ7" s="1085">
        <v>4315252.8626553789</v>
      </c>
      <c r="BA7" s="1085">
        <v>4411721.2350232005</v>
      </c>
      <c r="BB7" s="1085">
        <v>4467812.4591976702</v>
      </c>
      <c r="BC7" s="1085">
        <v>4526500.6740354588</v>
      </c>
      <c r="BD7" s="1216">
        <v>4488072.6423375402</v>
      </c>
      <c r="BE7" s="1085">
        <v>4553617.2957920991</v>
      </c>
      <c r="BF7" s="1085">
        <v>4622663.6899761697</v>
      </c>
      <c r="BG7" s="1217">
        <v>4712915.4139639204</v>
      </c>
      <c r="BH7" s="1085">
        <v>4697787.4030748094</v>
      </c>
      <c r="BI7" s="1085">
        <v>4744315.7856340501</v>
      </c>
      <c r="BJ7" s="1216">
        <v>4813796.1885832986</v>
      </c>
      <c r="BK7" s="1085">
        <v>4701873.8650488593</v>
      </c>
      <c r="BL7" s="1085">
        <v>4693889.17178661</v>
      </c>
      <c r="BM7" s="1216">
        <v>4754586.1780254496</v>
      </c>
      <c r="BN7" s="1085">
        <v>4796223.3744019307</v>
      </c>
      <c r="BO7" s="1085">
        <v>4836196.0899361391</v>
      </c>
      <c r="BP7" s="1217">
        <v>4835867.8417918803</v>
      </c>
    </row>
    <row r="8" spans="1:75" ht="18">
      <c r="A8" s="1174" t="s">
        <v>854</v>
      </c>
      <c r="B8" s="1085">
        <v>258049.76453039999</v>
      </c>
      <c r="C8" s="1085">
        <v>337174.00095597981</v>
      </c>
      <c r="D8" s="1085">
        <v>352281.78749937</v>
      </c>
      <c r="E8" s="1085">
        <v>196516.65340925995</v>
      </c>
      <c r="F8" s="1085">
        <v>169443.35348025995</v>
      </c>
      <c r="G8" s="1085">
        <v>181845.88929275997</v>
      </c>
      <c r="H8" s="1085">
        <v>110052.06310959</v>
      </c>
      <c r="I8" s="1085">
        <v>133268.51700766999</v>
      </c>
      <c r="J8" s="1085">
        <v>317040.74172425002</v>
      </c>
      <c r="K8" s="1085">
        <v>497140.95712856995</v>
      </c>
      <c r="L8" s="1085">
        <v>269388.41461357992</v>
      </c>
      <c r="M8" s="1085">
        <v>259622.61633768</v>
      </c>
      <c r="N8" s="1085">
        <v>170643.52057688998</v>
      </c>
      <c r="O8" s="1085">
        <v>532818.56297096005</v>
      </c>
      <c r="P8" s="1085">
        <v>271191.06504907989</v>
      </c>
      <c r="Q8" s="1085">
        <v>209778.05372948997</v>
      </c>
      <c r="R8" s="1085">
        <v>208189.17156416003</v>
      </c>
      <c r="S8" s="1085">
        <v>243775.65771143002</v>
      </c>
      <c r="T8" s="1085">
        <v>356033.78537843999</v>
      </c>
      <c r="U8" s="1085">
        <v>735633.20848318015</v>
      </c>
      <c r="V8" s="1085">
        <v>725064.70977967011</v>
      </c>
      <c r="W8" s="1085">
        <v>940030.46482421015</v>
      </c>
      <c r="X8" s="1085">
        <v>735324.49777091015</v>
      </c>
      <c r="Y8" s="1085">
        <v>595450.39836095995</v>
      </c>
      <c r="Z8" s="1085">
        <v>684043.26155453979</v>
      </c>
      <c r="AA8" s="1085">
        <v>575484.42624862003</v>
      </c>
      <c r="AB8" s="1085">
        <v>594619.93323933997</v>
      </c>
      <c r="AC8" s="1085">
        <v>418370.73262063996</v>
      </c>
      <c r="AD8" s="1085">
        <v>414269.13073302008</v>
      </c>
      <c r="AE8" s="1085">
        <v>329258.94780230004</v>
      </c>
      <c r="AF8" s="1085">
        <v>113397.71982616</v>
      </c>
      <c r="AG8" s="1085">
        <v>200826.39623294998</v>
      </c>
      <c r="AH8" s="1085">
        <v>336948.66507088003</v>
      </c>
      <c r="AI8" s="1085">
        <v>315430.89477170003</v>
      </c>
      <c r="AJ8" s="1085">
        <v>454596.84223899001</v>
      </c>
      <c r="AK8" s="1085">
        <v>233986.63313097</v>
      </c>
      <c r="AL8" s="1085">
        <v>373951.08268388</v>
      </c>
      <c r="AM8" s="1085">
        <v>492085.72163967002</v>
      </c>
      <c r="AN8" s="1085">
        <v>326980.06722384004</v>
      </c>
      <c r="AO8" s="1085">
        <v>301613.83928096003</v>
      </c>
      <c r="AP8" s="1085">
        <v>418041.45901758986</v>
      </c>
      <c r="AQ8" s="1085">
        <v>285016.73375435005</v>
      </c>
      <c r="AR8" s="1085">
        <v>382907.71571297996</v>
      </c>
      <c r="AS8" s="1085">
        <v>219511.74508965999</v>
      </c>
      <c r="AT8" s="1085">
        <v>434864.5960678499</v>
      </c>
      <c r="AU8" s="1085">
        <v>494227.7357680499</v>
      </c>
      <c r="AV8" s="1085">
        <v>292671.28076879994</v>
      </c>
      <c r="AW8" s="1085">
        <v>587459.00919030001</v>
      </c>
      <c r="AX8" s="1085">
        <v>718146.42381656007</v>
      </c>
      <c r="AY8" s="1085">
        <v>579234.2782501101</v>
      </c>
      <c r="AZ8" s="1085">
        <v>772593.55579976027</v>
      </c>
      <c r="BA8" s="1085">
        <v>410222.81011507002</v>
      </c>
      <c r="BB8" s="1085">
        <v>462647.76417421008</v>
      </c>
      <c r="BC8" s="1085">
        <v>584183.26698113</v>
      </c>
      <c r="BD8" s="1216">
        <v>635632.96450414986</v>
      </c>
      <c r="BE8" s="1085">
        <v>1057181.35390836</v>
      </c>
      <c r="BF8" s="1085">
        <v>382236.25444698997</v>
      </c>
      <c r="BG8" s="1217">
        <v>336584.65036849998</v>
      </c>
      <c r="BH8" s="1085">
        <v>606896.14123969001</v>
      </c>
      <c r="BI8" s="1085">
        <v>459538.16162176995</v>
      </c>
      <c r="BJ8" s="1216">
        <v>652166.61468165996</v>
      </c>
      <c r="BK8" s="1085">
        <v>450451.29784548999</v>
      </c>
      <c r="BL8" s="1085">
        <v>658518.95476770005</v>
      </c>
      <c r="BM8" s="1216">
        <v>577402.32590855006</v>
      </c>
      <c r="BN8" s="1085">
        <v>497547.98442923004</v>
      </c>
      <c r="BO8" s="1085">
        <v>494342.92354319</v>
      </c>
      <c r="BP8" s="1217">
        <v>498060.62723680009</v>
      </c>
    </row>
    <row r="9" spans="1:75" ht="18">
      <c r="A9" s="1174" t="s">
        <v>855</v>
      </c>
      <c r="B9" s="1088">
        <v>108024.06728277</v>
      </c>
      <c r="C9" s="1088">
        <v>170755.20825839997</v>
      </c>
      <c r="D9" s="1088">
        <v>118707.62875346999</v>
      </c>
      <c r="E9" s="1088">
        <v>48251.556828150009</v>
      </c>
      <c r="F9" s="1088">
        <v>131549.8363542</v>
      </c>
      <c r="G9" s="1088">
        <v>157396.59128635001</v>
      </c>
      <c r="H9" s="1088">
        <v>254206.64565927</v>
      </c>
      <c r="I9" s="1088">
        <v>388466.36251448997</v>
      </c>
      <c r="J9" s="1088">
        <v>23879.503563219998</v>
      </c>
      <c r="K9" s="1088">
        <v>36906.615481499997</v>
      </c>
      <c r="L9" s="1088">
        <v>53689.394708580003</v>
      </c>
      <c r="M9" s="1088">
        <v>42582.82682468</v>
      </c>
      <c r="N9" s="1088">
        <v>26689.067288019996</v>
      </c>
      <c r="O9" s="1088">
        <v>37214.31513314</v>
      </c>
      <c r="P9" s="1088">
        <v>35134.148758540003</v>
      </c>
      <c r="Q9" s="1088">
        <v>41645.847054869999</v>
      </c>
      <c r="R9" s="1088">
        <v>41235.331627690008</v>
      </c>
      <c r="S9" s="1088">
        <v>53420.098240120009</v>
      </c>
      <c r="T9" s="1088">
        <v>58037.049754360007</v>
      </c>
      <c r="U9" s="1088">
        <v>47534.729271570002</v>
      </c>
      <c r="V9" s="1088">
        <v>49105.544353329999</v>
      </c>
      <c r="W9" s="1088">
        <v>43888.560118540001</v>
      </c>
      <c r="X9" s="1088">
        <v>91055.156965140006</v>
      </c>
      <c r="Y9" s="1088">
        <v>213487.07750384</v>
      </c>
      <c r="Z9" s="1088">
        <v>182084.55574149999</v>
      </c>
      <c r="AA9" s="1088">
        <v>202612.30983769</v>
      </c>
      <c r="AB9" s="1088">
        <v>223607.67073891999</v>
      </c>
      <c r="AC9" s="1088">
        <v>116953.30129973</v>
      </c>
      <c r="AD9" s="1088">
        <v>136974.59438436999</v>
      </c>
      <c r="AE9" s="1088">
        <v>123974.61301715</v>
      </c>
      <c r="AF9" s="1088">
        <v>122270.51941987999</v>
      </c>
      <c r="AG9" s="1088">
        <v>124651.79942400999</v>
      </c>
      <c r="AH9" s="1088">
        <v>135683.05722478998</v>
      </c>
      <c r="AI9" s="1088">
        <v>145727.58928433</v>
      </c>
      <c r="AJ9" s="1088">
        <v>143430.14745932</v>
      </c>
      <c r="AK9" s="1088">
        <v>126061.79915261001</v>
      </c>
      <c r="AL9" s="1088">
        <v>117391.07566751</v>
      </c>
      <c r="AM9" s="1088">
        <v>134519.38508829998</v>
      </c>
      <c r="AN9" s="1088">
        <v>131443.36751975</v>
      </c>
      <c r="AO9" s="1088">
        <v>118420.70306911999</v>
      </c>
      <c r="AP9" s="1088">
        <v>141145.76304312999</v>
      </c>
      <c r="AQ9" s="1088">
        <v>164046.32881748004</v>
      </c>
      <c r="AR9" s="1088">
        <v>171879.92203925</v>
      </c>
      <c r="AS9" s="1088">
        <v>209995.76985861003</v>
      </c>
      <c r="AT9" s="1088">
        <v>180826.09218003001</v>
      </c>
      <c r="AU9" s="1088">
        <v>182272.36813079999</v>
      </c>
      <c r="AV9" s="1088">
        <v>177692.27373103</v>
      </c>
      <c r="AW9" s="1088">
        <v>193508.98516876</v>
      </c>
      <c r="AX9" s="1088">
        <v>193451.76035884998</v>
      </c>
      <c r="AY9" s="1088">
        <v>192199.84944487002</v>
      </c>
      <c r="AZ9" s="1088">
        <v>172416.86268332999</v>
      </c>
      <c r="BA9" s="1088">
        <v>186846.17781267001</v>
      </c>
      <c r="BB9" s="1088">
        <v>166142.93313693997</v>
      </c>
      <c r="BC9" s="1088">
        <v>198874.38657140001</v>
      </c>
      <c r="BD9" s="1216">
        <v>193456.00967639001</v>
      </c>
      <c r="BE9" s="1085">
        <v>216850.34044241</v>
      </c>
      <c r="BF9" s="1088">
        <v>186481.00609755999</v>
      </c>
      <c r="BG9" s="1217">
        <v>187372.84985152999</v>
      </c>
      <c r="BH9" s="1085">
        <v>210025.48675325004</v>
      </c>
      <c r="BI9" s="1088">
        <v>167799.12171578</v>
      </c>
      <c r="BJ9" s="1216">
        <v>187160.46265976</v>
      </c>
      <c r="BK9" s="1085">
        <v>183215.25328350998</v>
      </c>
      <c r="BL9" s="1088">
        <v>232672.33027009998</v>
      </c>
      <c r="BM9" s="1216">
        <v>233086.83742910001</v>
      </c>
      <c r="BN9" s="1085">
        <v>236449.10083867001</v>
      </c>
      <c r="BO9" s="1085">
        <v>244786.91449130001</v>
      </c>
      <c r="BP9" s="1217">
        <v>218773.90682368999</v>
      </c>
    </row>
    <row r="10" spans="1:75" ht="18">
      <c r="A10" s="1175"/>
      <c r="B10" s="1088"/>
      <c r="C10" s="1088"/>
      <c r="D10" s="1088"/>
      <c r="E10" s="1088"/>
      <c r="F10" s="1088"/>
      <c r="G10" s="1088"/>
      <c r="H10" s="1088"/>
      <c r="I10" s="1088"/>
      <c r="J10" s="1088"/>
      <c r="K10" s="1088"/>
      <c r="L10" s="1088"/>
      <c r="M10" s="1088"/>
      <c r="N10" s="1088"/>
      <c r="O10" s="1088"/>
      <c r="P10" s="1088"/>
      <c r="Q10" s="1088"/>
      <c r="R10" s="1088"/>
      <c r="S10" s="1088"/>
      <c r="T10" s="1088"/>
      <c r="U10" s="1088"/>
      <c r="V10" s="1088"/>
      <c r="W10" s="1088"/>
      <c r="X10" s="1088"/>
      <c r="Y10" s="1088"/>
      <c r="Z10" s="1088"/>
      <c r="AA10" s="1088"/>
      <c r="AB10" s="1088"/>
      <c r="AC10" s="1088"/>
      <c r="AD10" s="1088"/>
      <c r="AE10" s="1088"/>
      <c r="AF10" s="1088"/>
      <c r="AG10" s="1088"/>
      <c r="AH10" s="1088"/>
      <c r="AI10" s="1088"/>
      <c r="AJ10" s="1088"/>
      <c r="AK10" s="1088"/>
      <c r="AL10" s="1088"/>
      <c r="AM10" s="1088"/>
      <c r="AN10" s="1088"/>
      <c r="AO10" s="1088"/>
      <c r="AP10" s="1088"/>
      <c r="AQ10" s="1088"/>
      <c r="AR10" s="1088"/>
      <c r="AS10" s="1088"/>
      <c r="AT10" s="1088"/>
      <c r="AU10" s="1088"/>
      <c r="AV10" s="1088"/>
      <c r="AW10" s="1088"/>
      <c r="AX10" s="1088"/>
      <c r="AY10" s="1088"/>
      <c r="AZ10" s="1088"/>
      <c r="BA10" s="1088"/>
      <c r="BB10" s="1088"/>
      <c r="BC10" s="1088"/>
      <c r="BD10" s="1216"/>
      <c r="BE10" s="1085"/>
      <c r="BF10" s="1088"/>
      <c r="BG10" s="1217"/>
      <c r="BH10" s="1085"/>
      <c r="BI10" s="1088"/>
      <c r="BJ10" s="1216"/>
      <c r="BK10" s="1085"/>
      <c r="BL10" s="1088"/>
      <c r="BM10" s="1216"/>
      <c r="BN10" s="1085"/>
      <c r="BO10" s="1085"/>
      <c r="BP10" s="1217"/>
    </row>
    <row r="11" spans="1:75" ht="18">
      <c r="A11" s="1172" t="s">
        <v>856</v>
      </c>
      <c r="B11" s="1082">
        <v>397955.80010459002</v>
      </c>
      <c r="C11" s="1082">
        <v>231469.71628995001</v>
      </c>
      <c r="D11" s="1082">
        <v>313384.94261233002</v>
      </c>
      <c r="E11" s="1082">
        <v>395986.00912866998</v>
      </c>
      <c r="F11" s="1082">
        <v>491971.78631134005</v>
      </c>
      <c r="G11" s="1082">
        <v>503048.74319837999</v>
      </c>
      <c r="H11" s="1082">
        <v>535147.41186691995</v>
      </c>
      <c r="I11" s="1082">
        <v>576093.57580637001</v>
      </c>
      <c r="J11" s="1082">
        <v>607502.07152488013</v>
      </c>
      <c r="K11" s="1082">
        <v>476081.71218128002</v>
      </c>
      <c r="L11" s="1082">
        <v>578550.27069020004</v>
      </c>
      <c r="M11" s="1082">
        <v>470292.76837846998</v>
      </c>
      <c r="N11" s="1082">
        <v>534542.60482503008</v>
      </c>
      <c r="O11" s="1082">
        <v>563184.47568709997</v>
      </c>
      <c r="P11" s="1082">
        <v>676299.47707501997</v>
      </c>
      <c r="Q11" s="1082">
        <v>683225.88952079997</v>
      </c>
      <c r="R11" s="1082">
        <v>738915.04209985014</v>
      </c>
      <c r="S11" s="1082">
        <v>674036.93329205993</v>
      </c>
      <c r="T11" s="1082">
        <v>654788.97340072005</v>
      </c>
      <c r="U11" s="1082">
        <v>562119.55127270008</v>
      </c>
      <c r="V11" s="1082">
        <v>543434.12657994998</v>
      </c>
      <c r="W11" s="1082">
        <v>623986.98383903003</v>
      </c>
      <c r="X11" s="1082">
        <v>556445.93545212003</v>
      </c>
      <c r="Y11" s="1082">
        <v>543678.4459063001</v>
      </c>
      <c r="Z11" s="1082">
        <v>550095.82176156994</v>
      </c>
      <c r="AA11" s="1082">
        <v>613246.33536547015</v>
      </c>
      <c r="AB11" s="1082">
        <v>623758.71562370006</v>
      </c>
      <c r="AC11" s="1082">
        <v>595172.09015148995</v>
      </c>
      <c r="AD11" s="1082">
        <v>647933.80953473994</v>
      </c>
      <c r="AE11" s="1082">
        <v>664633.35939206008</v>
      </c>
      <c r="AF11" s="1082">
        <v>724321.83970458992</v>
      </c>
      <c r="AG11" s="1082">
        <v>752560.13766815991</v>
      </c>
      <c r="AH11" s="1082">
        <v>763333.33510100015</v>
      </c>
      <c r="AI11" s="1082">
        <v>733974.93269296992</v>
      </c>
      <c r="AJ11" s="1082">
        <v>835530.59490211995</v>
      </c>
      <c r="AK11" s="1082">
        <v>781632.81642600999</v>
      </c>
      <c r="AL11" s="1082">
        <v>770022.76524071011</v>
      </c>
      <c r="AM11" s="1082">
        <v>744535.25601360982</v>
      </c>
      <c r="AN11" s="1082">
        <v>747608.65966677992</v>
      </c>
      <c r="AO11" s="1082">
        <v>800913.48542429996</v>
      </c>
      <c r="AP11" s="1082">
        <v>773082.43566133012</v>
      </c>
      <c r="AQ11" s="1082">
        <v>772768.53777516005</v>
      </c>
      <c r="AR11" s="1082">
        <v>709554.10227817006</v>
      </c>
      <c r="AS11" s="1082">
        <v>709166.97933668003</v>
      </c>
      <c r="AT11" s="1082">
        <v>1110399.3042210902</v>
      </c>
      <c r="AU11" s="1082">
        <v>2610081.1182867698</v>
      </c>
      <c r="AV11" s="1082">
        <v>3581394.8325670306</v>
      </c>
      <c r="AW11" s="1082">
        <v>3113048.91230621</v>
      </c>
      <c r="AX11" s="1082">
        <v>3384846.7728800499</v>
      </c>
      <c r="AY11" s="1082">
        <v>3741257.0527776699</v>
      </c>
      <c r="AZ11" s="1082">
        <v>3942137.2964819404</v>
      </c>
      <c r="BA11" s="1082">
        <v>3852455.1873006797</v>
      </c>
      <c r="BB11" s="1082">
        <v>3905378.57086393</v>
      </c>
      <c r="BC11" s="1082">
        <v>3531490.80383889</v>
      </c>
      <c r="BD11" s="1214">
        <v>3727871.0949309203</v>
      </c>
      <c r="BE11" s="1082">
        <v>3452306.5588690103</v>
      </c>
      <c r="BF11" s="1082">
        <v>3793737.8644550997</v>
      </c>
      <c r="BG11" s="1215">
        <v>4079263.1626337692</v>
      </c>
      <c r="BH11" s="1082">
        <v>4091475.56061933</v>
      </c>
      <c r="BI11" s="1082">
        <v>3975366.8123773197</v>
      </c>
      <c r="BJ11" s="1214">
        <v>4064887.8768982003</v>
      </c>
      <c r="BK11" s="1082">
        <v>3997785.5713772001</v>
      </c>
      <c r="BL11" s="1082">
        <v>4216558.7816238599</v>
      </c>
      <c r="BM11" s="1214">
        <v>4001315.7096550399</v>
      </c>
      <c r="BN11" s="1082">
        <v>4231776.9772574706</v>
      </c>
      <c r="BO11" s="1082">
        <v>3937249.4606765802</v>
      </c>
      <c r="BP11" s="1215">
        <v>3991441.2764799101</v>
      </c>
    </row>
    <row r="12" spans="1:75" ht="18">
      <c r="A12" s="1173" t="s">
        <v>857</v>
      </c>
      <c r="B12" s="1085">
        <v>0</v>
      </c>
      <c r="C12" s="1085">
        <v>0</v>
      </c>
      <c r="D12" s="1085">
        <v>0</v>
      </c>
      <c r="E12" s="1085">
        <v>0</v>
      </c>
      <c r="F12" s="1085">
        <v>0</v>
      </c>
      <c r="G12" s="1085">
        <v>0</v>
      </c>
      <c r="H12" s="1085">
        <v>0</v>
      </c>
      <c r="I12" s="1085">
        <v>0</v>
      </c>
      <c r="J12" s="1085">
        <v>0</v>
      </c>
      <c r="K12" s="1085">
        <v>0</v>
      </c>
      <c r="L12" s="1085">
        <v>0</v>
      </c>
      <c r="M12" s="1085">
        <v>0</v>
      </c>
      <c r="N12" s="1085">
        <v>0</v>
      </c>
      <c r="O12" s="1085">
        <v>0</v>
      </c>
      <c r="P12" s="1085">
        <v>0</v>
      </c>
      <c r="Q12" s="1085">
        <v>0</v>
      </c>
      <c r="R12" s="1085">
        <v>0</v>
      </c>
      <c r="S12" s="1085">
        <v>0</v>
      </c>
      <c r="T12" s="1085">
        <v>0</v>
      </c>
      <c r="U12" s="1085">
        <v>0</v>
      </c>
      <c r="V12" s="1085">
        <v>0</v>
      </c>
      <c r="W12" s="1085">
        <v>0</v>
      </c>
      <c r="X12" s="1085">
        <v>0</v>
      </c>
      <c r="Y12" s="1085">
        <v>0</v>
      </c>
      <c r="Z12" s="1085">
        <v>0</v>
      </c>
      <c r="AA12" s="1085">
        <v>0</v>
      </c>
      <c r="AB12" s="1085">
        <v>0</v>
      </c>
      <c r="AC12" s="1085">
        <v>0</v>
      </c>
      <c r="AD12" s="1085">
        <v>0</v>
      </c>
      <c r="AE12" s="1085">
        <v>1000</v>
      </c>
      <c r="AF12" s="1085">
        <v>0</v>
      </c>
      <c r="AG12" s="1085">
        <v>0</v>
      </c>
      <c r="AH12" s="1085">
        <v>0</v>
      </c>
      <c r="AI12" s="1085">
        <v>0</v>
      </c>
      <c r="AJ12" s="1085">
        <v>0</v>
      </c>
      <c r="AK12" s="1085">
        <v>0</v>
      </c>
      <c r="AL12" s="1085">
        <v>0</v>
      </c>
      <c r="AM12" s="1085">
        <v>0</v>
      </c>
      <c r="AN12" s="1085">
        <v>0</v>
      </c>
      <c r="AO12" s="1085">
        <v>0</v>
      </c>
      <c r="AP12" s="1085">
        <v>0</v>
      </c>
      <c r="AQ12" s="1085">
        <v>0</v>
      </c>
      <c r="AR12" s="1085">
        <v>0</v>
      </c>
      <c r="AS12" s="1085">
        <v>0</v>
      </c>
      <c r="AT12" s="1085">
        <v>0</v>
      </c>
      <c r="AU12" s="1085">
        <v>0</v>
      </c>
      <c r="AV12" s="1085">
        <v>0</v>
      </c>
      <c r="AW12" s="1085">
        <v>0</v>
      </c>
      <c r="AX12" s="1085">
        <v>0</v>
      </c>
      <c r="AY12" s="1085">
        <v>0</v>
      </c>
      <c r="AZ12" s="1085">
        <v>2000</v>
      </c>
      <c r="BA12" s="1085">
        <v>0</v>
      </c>
      <c r="BB12" s="1085">
        <v>0</v>
      </c>
      <c r="BC12" s="1085">
        <v>0</v>
      </c>
      <c r="BD12" s="1216">
        <v>0</v>
      </c>
      <c r="BE12" s="1085">
        <v>0</v>
      </c>
      <c r="BF12" s="1085">
        <v>0</v>
      </c>
      <c r="BG12" s="1217">
        <v>0</v>
      </c>
      <c r="BH12" s="1085">
        <v>0</v>
      </c>
      <c r="BI12" s="1085">
        <v>0</v>
      </c>
      <c r="BJ12" s="1216">
        <v>0</v>
      </c>
      <c r="BK12" s="1085">
        <v>0</v>
      </c>
      <c r="BL12" s="1085">
        <v>2000</v>
      </c>
      <c r="BM12" s="1216">
        <v>0</v>
      </c>
      <c r="BN12" s="1085">
        <v>0</v>
      </c>
      <c r="BO12" s="1085">
        <v>0</v>
      </c>
      <c r="BP12" s="1217">
        <v>0</v>
      </c>
    </row>
    <row r="13" spans="1:75" ht="18">
      <c r="A13" s="1176" t="s">
        <v>858</v>
      </c>
      <c r="B13" s="1085">
        <v>397955.80010459002</v>
      </c>
      <c r="C13" s="1085">
        <v>231469.71628995001</v>
      </c>
      <c r="D13" s="1085">
        <v>313384.94261233002</v>
      </c>
      <c r="E13" s="1085">
        <v>395986.00912866998</v>
      </c>
      <c r="F13" s="1085">
        <v>491971.78631134005</v>
      </c>
      <c r="G13" s="1085">
        <v>503048.74319837999</v>
      </c>
      <c r="H13" s="1085">
        <v>535147.41186691995</v>
      </c>
      <c r="I13" s="1085">
        <v>576093.57580637001</v>
      </c>
      <c r="J13" s="1085">
        <v>607502.07152488013</v>
      </c>
      <c r="K13" s="1085">
        <v>476081.71218128002</v>
      </c>
      <c r="L13" s="1085">
        <v>578550.27069020004</v>
      </c>
      <c r="M13" s="1085">
        <v>470292.76837846998</v>
      </c>
      <c r="N13" s="1085">
        <v>534542.60482503008</v>
      </c>
      <c r="O13" s="1085">
        <v>563184.47568709997</v>
      </c>
      <c r="P13" s="1085">
        <v>676299.47707501997</v>
      </c>
      <c r="Q13" s="1085">
        <v>683225.88952079997</v>
      </c>
      <c r="R13" s="1085">
        <v>738915.04209985014</v>
      </c>
      <c r="S13" s="1085">
        <v>674036.93329205993</v>
      </c>
      <c r="T13" s="1085">
        <v>654788.97340072005</v>
      </c>
      <c r="U13" s="1085">
        <v>562119.55127270008</v>
      </c>
      <c r="V13" s="1085">
        <v>543434.12657994998</v>
      </c>
      <c r="W13" s="1085">
        <v>623986.98383903003</v>
      </c>
      <c r="X13" s="1085">
        <v>556445.93545212003</v>
      </c>
      <c r="Y13" s="1085">
        <v>543678.4459063001</v>
      </c>
      <c r="Z13" s="1085">
        <v>550095.82176156994</v>
      </c>
      <c r="AA13" s="1085">
        <v>613246.33536547015</v>
      </c>
      <c r="AB13" s="1085">
        <v>623758.71562370006</v>
      </c>
      <c r="AC13" s="1085">
        <v>595172.09015148995</v>
      </c>
      <c r="AD13" s="1085">
        <v>647933.80953473994</v>
      </c>
      <c r="AE13" s="1085">
        <v>663633.35939206008</v>
      </c>
      <c r="AF13" s="1085">
        <v>724321.83970458992</v>
      </c>
      <c r="AG13" s="1085">
        <v>752560.13766815991</v>
      </c>
      <c r="AH13" s="1085">
        <v>763333.33510100015</v>
      </c>
      <c r="AI13" s="1085">
        <v>733974.93269296992</v>
      </c>
      <c r="AJ13" s="1085">
        <v>835530.59490211995</v>
      </c>
      <c r="AK13" s="1085">
        <v>781632.81642600999</v>
      </c>
      <c r="AL13" s="1085">
        <v>770022.76524071011</v>
      </c>
      <c r="AM13" s="1085">
        <v>744535.25601360982</v>
      </c>
      <c r="AN13" s="1085">
        <v>747608.65966677992</v>
      </c>
      <c r="AO13" s="1085">
        <v>800913.48542429996</v>
      </c>
      <c r="AP13" s="1085">
        <v>773082.43566133012</v>
      </c>
      <c r="AQ13" s="1085">
        <v>772768.53777516005</v>
      </c>
      <c r="AR13" s="1085">
        <v>709554.10227817006</v>
      </c>
      <c r="AS13" s="1085">
        <v>709166.97933668003</v>
      </c>
      <c r="AT13" s="1085">
        <v>1110399.3042210902</v>
      </c>
      <c r="AU13" s="1085">
        <v>2610081.1182867698</v>
      </c>
      <c r="AV13" s="1085">
        <v>3581394.8325670306</v>
      </c>
      <c r="AW13" s="1085">
        <v>3113048.91230621</v>
      </c>
      <c r="AX13" s="1085">
        <v>3384846.7728800499</v>
      </c>
      <c r="AY13" s="1085">
        <v>3741257.0527776699</v>
      </c>
      <c r="AZ13" s="1085">
        <v>3940137.2964819404</v>
      </c>
      <c r="BA13" s="1085">
        <v>3852455.1873006797</v>
      </c>
      <c r="BB13" s="1085">
        <v>3905378.57086393</v>
      </c>
      <c r="BC13" s="1085">
        <v>3531490.80383889</v>
      </c>
      <c r="BD13" s="1216">
        <v>3727871.0949309203</v>
      </c>
      <c r="BE13" s="1085">
        <v>3452306.5588690103</v>
      </c>
      <c r="BF13" s="1085">
        <v>3793737.8644550997</v>
      </c>
      <c r="BG13" s="1217">
        <v>4085928.9526337693</v>
      </c>
      <c r="BH13" s="1085">
        <v>4085928.9506193302</v>
      </c>
      <c r="BI13" s="1085">
        <v>3975366.8123773197</v>
      </c>
      <c r="BJ13" s="1216">
        <v>4064887.8768982003</v>
      </c>
      <c r="BK13" s="1085">
        <v>3997785.5713772001</v>
      </c>
      <c r="BL13" s="1085">
        <v>4214558.7816238599</v>
      </c>
      <c r="BM13" s="1216">
        <v>4010846.3696550401</v>
      </c>
      <c r="BN13" s="1085">
        <v>4243341.3272574702</v>
      </c>
      <c r="BO13" s="1085">
        <v>3950930.0706765801</v>
      </c>
      <c r="BP13" s="1217">
        <v>4003074.3364799102</v>
      </c>
    </row>
    <row r="14" spans="1:75" ht="18">
      <c r="A14" s="1176" t="s">
        <v>859</v>
      </c>
      <c r="B14" s="1085">
        <v>0</v>
      </c>
      <c r="C14" s="1085">
        <v>0</v>
      </c>
      <c r="D14" s="1085">
        <v>0</v>
      </c>
      <c r="E14" s="1085">
        <v>0</v>
      </c>
      <c r="F14" s="1085">
        <v>0</v>
      </c>
      <c r="G14" s="1085">
        <v>0</v>
      </c>
      <c r="H14" s="1085">
        <v>0</v>
      </c>
      <c r="I14" s="1085">
        <v>0</v>
      </c>
      <c r="J14" s="1085">
        <v>0</v>
      </c>
      <c r="K14" s="1085">
        <v>0</v>
      </c>
      <c r="L14" s="1085">
        <v>0</v>
      </c>
      <c r="M14" s="1085">
        <v>0</v>
      </c>
      <c r="N14" s="1085">
        <v>0</v>
      </c>
      <c r="O14" s="1085">
        <v>0</v>
      </c>
      <c r="P14" s="1085">
        <v>0</v>
      </c>
      <c r="Q14" s="1085">
        <v>0</v>
      </c>
      <c r="R14" s="1085">
        <v>0</v>
      </c>
      <c r="S14" s="1085">
        <v>0</v>
      </c>
      <c r="T14" s="1085">
        <v>0</v>
      </c>
      <c r="U14" s="1085">
        <v>0</v>
      </c>
      <c r="V14" s="1085">
        <v>0</v>
      </c>
      <c r="W14" s="1085">
        <v>0</v>
      </c>
      <c r="X14" s="1085">
        <v>0</v>
      </c>
      <c r="Y14" s="1085">
        <v>0</v>
      </c>
      <c r="Z14" s="1085">
        <v>0</v>
      </c>
      <c r="AA14" s="1085">
        <v>0</v>
      </c>
      <c r="AB14" s="1085">
        <v>0</v>
      </c>
      <c r="AC14" s="1085">
        <v>0</v>
      </c>
      <c r="AD14" s="1085">
        <v>0</v>
      </c>
      <c r="AE14" s="1085">
        <v>0</v>
      </c>
      <c r="AF14" s="1085">
        <v>0</v>
      </c>
      <c r="AG14" s="1085">
        <v>0</v>
      </c>
      <c r="AH14" s="1085">
        <v>0</v>
      </c>
      <c r="AI14" s="1085">
        <v>0</v>
      </c>
      <c r="AJ14" s="1085">
        <v>0</v>
      </c>
      <c r="AK14" s="1085">
        <v>0</v>
      </c>
      <c r="AL14" s="1085">
        <v>0</v>
      </c>
      <c r="AM14" s="1085">
        <v>0</v>
      </c>
      <c r="AN14" s="1085">
        <v>0</v>
      </c>
      <c r="AO14" s="1085">
        <v>0</v>
      </c>
      <c r="AP14" s="1085">
        <v>0</v>
      </c>
      <c r="AQ14" s="1085">
        <v>0</v>
      </c>
      <c r="AR14" s="1085">
        <v>0</v>
      </c>
      <c r="AS14" s="1085">
        <v>0</v>
      </c>
      <c r="AT14" s="1085">
        <v>0</v>
      </c>
      <c r="AU14" s="1085">
        <v>0</v>
      </c>
      <c r="AV14" s="1085">
        <v>0</v>
      </c>
      <c r="AW14" s="1085">
        <v>0</v>
      </c>
      <c r="AX14" s="1085">
        <v>0</v>
      </c>
      <c r="AY14" s="1085">
        <v>0</v>
      </c>
      <c r="AZ14" s="1085">
        <v>0</v>
      </c>
      <c r="BA14" s="1085">
        <v>0</v>
      </c>
      <c r="BB14" s="1085">
        <v>0</v>
      </c>
      <c r="BC14" s="1085">
        <v>0</v>
      </c>
      <c r="BD14" s="1216">
        <v>0</v>
      </c>
      <c r="BE14" s="1085">
        <v>0</v>
      </c>
      <c r="BF14" s="1085">
        <v>0</v>
      </c>
      <c r="BG14" s="1217">
        <v>0</v>
      </c>
      <c r="BH14" s="1085">
        <v>0</v>
      </c>
      <c r="BI14" s="1085">
        <v>0</v>
      </c>
      <c r="BJ14" s="1216">
        <v>0</v>
      </c>
      <c r="BK14" s="1085">
        <v>0</v>
      </c>
      <c r="BL14" s="1085">
        <v>0</v>
      </c>
      <c r="BM14" s="1216">
        <v>0</v>
      </c>
      <c r="BN14" s="1085">
        <v>0</v>
      </c>
      <c r="BO14" s="1085">
        <v>0</v>
      </c>
      <c r="BP14" s="1217">
        <v>0</v>
      </c>
    </row>
    <row r="15" spans="1:75" ht="18">
      <c r="A15" s="1172" t="s">
        <v>860</v>
      </c>
      <c r="B15" s="1082">
        <v>2186283.9198189499</v>
      </c>
      <c r="C15" s="1082">
        <v>2152410.9843832506</v>
      </c>
      <c r="D15" s="1082">
        <v>2179688.6353255599</v>
      </c>
      <c r="E15" s="1082">
        <v>2216156.1277559199</v>
      </c>
      <c r="F15" s="1082">
        <v>2187635.6819797703</v>
      </c>
      <c r="G15" s="1082">
        <v>1999681.6128656804</v>
      </c>
      <c r="H15" s="1082">
        <v>2102286.5942138303</v>
      </c>
      <c r="I15" s="1082">
        <v>1983276.7702705502</v>
      </c>
      <c r="J15" s="1082">
        <v>2213128.28318056</v>
      </c>
      <c r="K15" s="1082">
        <v>2064233.0085527599</v>
      </c>
      <c r="L15" s="1082">
        <v>1942640.1287138197</v>
      </c>
      <c r="M15" s="1082">
        <v>2272175.6958323396</v>
      </c>
      <c r="N15" s="1082">
        <v>2173857.1013583597</v>
      </c>
      <c r="O15" s="1082">
        <v>2196099.7342379997</v>
      </c>
      <c r="P15" s="1082">
        <v>2023212.65408936</v>
      </c>
      <c r="Q15" s="1082">
        <v>1748403.6605972599</v>
      </c>
      <c r="R15" s="1082">
        <v>1723656.4912068106</v>
      </c>
      <c r="S15" s="1082">
        <v>1593040.88891038</v>
      </c>
      <c r="T15" s="1082">
        <v>1480762.78254769</v>
      </c>
      <c r="U15" s="1082">
        <v>1433996.5022443398</v>
      </c>
      <c r="V15" s="1082">
        <v>1594629.9053675402</v>
      </c>
      <c r="W15" s="1082">
        <v>1593594.4727092003</v>
      </c>
      <c r="X15" s="1082">
        <v>1682793.1940979701</v>
      </c>
      <c r="Y15" s="1082">
        <v>1699430.9608984301</v>
      </c>
      <c r="Z15" s="1082">
        <v>1859864.9086571503</v>
      </c>
      <c r="AA15" s="1082">
        <v>1846661.55208969</v>
      </c>
      <c r="AB15" s="1082">
        <v>1654755.2396054002</v>
      </c>
      <c r="AC15" s="1082">
        <v>2379967.14526525</v>
      </c>
      <c r="AD15" s="1082">
        <v>2577793.6574936793</v>
      </c>
      <c r="AE15" s="1082">
        <v>2415449.0992513099</v>
      </c>
      <c r="AF15" s="1082">
        <v>2280724.6561479401</v>
      </c>
      <c r="AG15" s="1082">
        <v>2218267.8789717699</v>
      </c>
      <c r="AH15" s="1082">
        <v>2065086.0910904901</v>
      </c>
      <c r="AI15" s="1082">
        <v>2076561.44453698</v>
      </c>
      <c r="AJ15" s="1082">
        <v>2007120.87795071</v>
      </c>
      <c r="AK15" s="1082">
        <v>1990482.1053389697</v>
      </c>
      <c r="AL15" s="1082">
        <v>2061680.0592597804</v>
      </c>
      <c r="AM15" s="1082">
        <v>2315270.4740544301</v>
      </c>
      <c r="AN15" s="1082">
        <v>2590602.5132841105</v>
      </c>
      <c r="AO15" s="1082">
        <v>2447082.4266556306</v>
      </c>
      <c r="AP15" s="1082">
        <v>2679505.0028504496</v>
      </c>
      <c r="AQ15" s="1082">
        <v>2483597.9029708798</v>
      </c>
      <c r="AR15" s="1082">
        <v>2589408.6630704599</v>
      </c>
      <c r="AS15" s="1082">
        <v>2518897.4412561799</v>
      </c>
      <c r="AT15" s="1082">
        <v>2334089.0194598502</v>
      </c>
      <c r="AU15" s="1082">
        <v>2644519.3229063195</v>
      </c>
      <c r="AV15" s="1082">
        <v>2719705.03126032</v>
      </c>
      <c r="AW15" s="1082">
        <v>2738892.6139188199</v>
      </c>
      <c r="AX15" s="1082">
        <v>2950771.7415873907</v>
      </c>
      <c r="AY15" s="1082">
        <v>3232919.0706971698</v>
      </c>
      <c r="AZ15" s="1082">
        <v>2999393.7736939392</v>
      </c>
      <c r="BA15" s="1082">
        <v>2970213.4987319997</v>
      </c>
      <c r="BB15" s="1082">
        <v>2973860.690316421</v>
      </c>
      <c r="BC15" s="1082">
        <v>3031734.2937604291</v>
      </c>
      <c r="BD15" s="1214">
        <v>3015542.2788121291</v>
      </c>
      <c r="BE15" s="1082">
        <v>3191253.1110103601</v>
      </c>
      <c r="BF15" s="1082">
        <v>3057537.2018001396</v>
      </c>
      <c r="BG15" s="1215">
        <v>2986601.561250451</v>
      </c>
      <c r="BH15" s="1082">
        <v>3348006.2799663111</v>
      </c>
      <c r="BI15" s="1082">
        <v>3293134.7895123004</v>
      </c>
      <c r="BJ15" s="1214">
        <v>3455012.1206283001</v>
      </c>
      <c r="BK15" s="1082">
        <v>3679450.7600321397</v>
      </c>
      <c r="BL15" s="1082">
        <v>3783223.6905338806</v>
      </c>
      <c r="BM15" s="1214">
        <v>4014049.3672325308</v>
      </c>
      <c r="BN15" s="1082">
        <v>3816382.7524140296</v>
      </c>
      <c r="BO15" s="1082">
        <v>3397713.0131201195</v>
      </c>
      <c r="BP15" s="1215">
        <v>2972856.6524356497</v>
      </c>
    </row>
    <row r="16" spans="1:75" ht="18">
      <c r="A16" s="1173" t="s">
        <v>989</v>
      </c>
      <c r="B16" s="1082">
        <v>76090.674177740002</v>
      </c>
      <c r="C16" s="1082">
        <v>74143.755602830002</v>
      </c>
      <c r="D16" s="1082">
        <v>69880.503028820007</v>
      </c>
      <c r="E16" s="1082">
        <v>68776.065839319985</v>
      </c>
      <c r="F16" s="1082">
        <v>57231.70740598999</v>
      </c>
      <c r="G16" s="1082">
        <v>51131.180141190009</v>
      </c>
      <c r="H16" s="1082">
        <v>79351.864109279995</v>
      </c>
      <c r="I16" s="1082">
        <v>108783.50385069</v>
      </c>
      <c r="J16" s="1082">
        <v>130386.06193374001</v>
      </c>
      <c r="K16" s="1082">
        <v>109202.50079393001</v>
      </c>
      <c r="L16" s="1082">
        <v>119905.03925896001</v>
      </c>
      <c r="M16" s="1082">
        <v>138060.36012734001</v>
      </c>
      <c r="N16" s="1082">
        <v>173314.52151873999</v>
      </c>
      <c r="O16" s="1082">
        <v>195818.79182361992</v>
      </c>
      <c r="P16" s="1082">
        <v>192986.45160621</v>
      </c>
      <c r="Q16" s="1082">
        <v>213132.93040922002</v>
      </c>
      <c r="R16" s="1082">
        <v>232903.53406788001</v>
      </c>
      <c r="S16" s="1082">
        <v>173016.51571641996</v>
      </c>
      <c r="T16" s="1082">
        <v>144423.42006233003</v>
      </c>
      <c r="U16" s="1082">
        <v>124778.30532889001</v>
      </c>
      <c r="V16" s="1082">
        <v>110419.35150945002</v>
      </c>
      <c r="W16" s="1082">
        <v>79040.465297980016</v>
      </c>
      <c r="X16" s="1082">
        <v>74638.815668030016</v>
      </c>
      <c r="Y16" s="1082">
        <v>75769.30263138999</v>
      </c>
      <c r="Z16" s="1082">
        <v>88388.858199470022</v>
      </c>
      <c r="AA16" s="1082">
        <v>91175.667040589993</v>
      </c>
      <c r="AB16" s="1082">
        <v>86297.355645959993</v>
      </c>
      <c r="AC16" s="1082">
        <v>112783.05759596998</v>
      </c>
      <c r="AD16" s="1082">
        <v>120688.80335278</v>
      </c>
      <c r="AE16" s="1082">
        <v>118695.26139666999</v>
      </c>
      <c r="AF16" s="1082">
        <v>129988.13618925001</v>
      </c>
      <c r="AG16" s="1082">
        <v>151182.46213190997</v>
      </c>
      <c r="AH16" s="1082">
        <v>177605.18265924999</v>
      </c>
      <c r="AI16" s="1082">
        <v>177990.44332396</v>
      </c>
      <c r="AJ16" s="1082">
        <v>195902.79100694001</v>
      </c>
      <c r="AK16" s="1082">
        <v>186586.50042006996</v>
      </c>
      <c r="AL16" s="1082">
        <v>166777.42489421007</v>
      </c>
      <c r="AM16" s="1082">
        <v>201995.96284059001</v>
      </c>
      <c r="AN16" s="1082">
        <v>226245.81737852003</v>
      </c>
      <c r="AO16" s="1082">
        <v>252216.37108264005</v>
      </c>
      <c r="AP16" s="1082">
        <v>311506.15519743995</v>
      </c>
      <c r="AQ16" s="1082">
        <v>324159.41519328009</v>
      </c>
      <c r="AR16" s="1082">
        <v>342339.49041042995</v>
      </c>
      <c r="AS16" s="1082">
        <v>275091.52544851002</v>
      </c>
      <c r="AT16" s="1082">
        <v>207145.70721515996</v>
      </c>
      <c r="AU16" s="1082">
        <v>179910.10171364</v>
      </c>
      <c r="AV16" s="1082">
        <v>223165.39384562999</v>
      </c>
      <c r="AW16" s="1082">
        <v>233488.21655028997</v>
      </c>
      <c r="AX16" s="1082">
        <v>236624.15927651993</v>
      </c>
      <c r="AY16" s="1082">
        <v>228388.61038410998</v>
      </c>
      <c r="AZ16" s="1082">
        <v>252477.99823192981</v>
      </c>
      <c r="BA16" s="1082">
        <v>348735.08711611008</v>
      </c>
      <c r="BB16" s="1082">
        <v>366119.32294891</v>
      </c>
      <c r="BC16" s="1082">
        <v>388148.70980051003</v>
      </c>
      <c r="BD16" s="1214">
        <v>433688.94006125984</v>
      </c>
      <c r="BE16" s="1082">
        <v>446694.74228636007</v>
      </c>
      <c r="BF16" s="1082">
        <v>409263.77808053</v>
      </c>
      <c r="BG16" s="1215">
        <v>373442.83657275006</v>
      </c>
      <c r="BH16" s="1082">
        <v>387470.05031683005</v>
      </c>
      <c r="BI16" s="1082">
        <v>467990.50908572</v>
      </c>
      <c r="BJ16" s="1214">
        <v>423429.30876279023</v>
      </c>
      <c r="BK16" s="1082">
        <v>399180.88924016</v>
      </c>
      <c r="BL16" s="1082">
        <v>342088.58464272</v>
      </c>
      <c r="BM16" s="1214">
        <v>370830.5321675099</v>
      </c>
      <c r="BN16" s="1082">
        <v>383834.21835044003</v>
      </c>
      <c r="BO16" s="1082">
        <v>439526.86580536992</v>
      </c>
      <c r="BP16" s="1215">
        <v>441956.59369147033</v>
      </c>
    </row>
    <row r="17" spans="1:68" ht="18">
      <c r="A17" s="1173" t="s">
        <v>862</v>
      </c>
      <c r="B17" s="1085">
        <v>2110193.2456412097</v>
      </c>
      <c r="C17" s="1085">
        <v>2078267.2287804203</v>
      </c>
      <c r="D17" s="1085">
        <v>2109808.1322967401</v>
      </c>
      <c r="E17" s="1085">
        <v>2147380.0619166</v>
      </c>
      <c r="F17" s="1085">
        <v>2130403.9745737803</v>
      </c>
      <c r="G17" s="1085">
        <v>1948550.4327244905</v>
      </c>
      <c r="H17" s="1085">
        <v>2022934.7301045505</v>
      </c>
      <c r="I17" s="1085">
        <v>1874493.2664198601</v>
      </c>
      <c r="J17" s="1085">
        <v>2082742.2212468199</v>
      </c>
      <c r="K17" s="1085">
        <v>1955030.50775883</v>
      </c>
      <c r="L17" s="1085">
        <v>1822735.0894548597</v>
      </c>
      <c r="M17" s="1085">
        <v>2134115.3357049995</v>
      </c>
      <c r="N17" s="1085">
        <v>2000542.57983962</v>
      </c>
      <c r="O17" s="1085">
        <v>2000280.9424143801</v>
      </c>
      <c r="P17" s="1085">
        <v>1830226.2024831499</v>
      </c>
      <c r="Q17" s="1085">
        <v>1535270.7301880398</v>
      </c>
      <c r="R17" s="1085">
        <v>1490752.9571389302</v>
      </c>
      <c r="S17" s="1085">
        <v>1420024.3731939599</v>
      </c>
      <c r="T17" s="1085">
        <v>1336339.3624853599</v>
      </c>
      <c r="U17" s="1085">
        <v>1309218.1969154498</v>
      </c>
      <c r="V17" s="1085">
        <v>1484210.5538580902</v>
      </c>
      <c r="W17" s="1085">
        <v>1514554.0074112201</v>
      </c>
      <c r="X17" s="1085">
        <v>1608154.37842994</v>
      </c>
      <c r="Y17" s="1085">
        <v>1623661.6582670403</v>
      </c>
      <c r="Z17" s="1085">
        <v>1771476.0504576806</v>
      </c>
      <c r="AA17" s="1085">
        <v>1755485.8850491</v>
      </c>
      <c r="AB17" s="1085">
        <v>1568457.88395944</v>
      </c>
      <c r="AC17" s="1085">
        <v>2267184.0876692799</v>
      </c>
      <c r="AD17" s="1085">
        <v>2457104.8541409001</v>
      </c>
      <c r="AE17" s="1085">
        <v>2296753.8378546401</v>
      </c>
      <c r="AF17" s="1085">
        <v>2150736.5199586898</v>
      </c>
      <c r="AG17" s="1085">
        <v>2067085.4168398601</v>
      </c>
      <c r="AH17" s="1085">
        <v>1887480.9084312401</v>
      </c>
      <c r="AI17" s="1085">
        <v>1898571.0012130202</v>
      </c>
      <c r="AJ17" s="1085">
        <v>1811218.0869437698</v>
      </c>
      <c r="AK17" s="1085">
        <v>1803895.6049188997</v>
      </c>
      <c r="AL17" s="1085">
        <v>1894902.6343655705</v>
      </c>
      <c r="AM17" s="1085">
        <v>2113274.51121384</v>
      </c>
      <c r="AN17" s="1085">
        <v>2364356.6959055904</v>
      </c>
      <c r="AO17" s="1085">
        <v>2194866.0555729903</v>
      </c>
      <c r="AP17" s="1085">
        <v>2367998.8476530099</v>
      </c>
      <c r="AQ17" s="1085">
        <v>2159438.4877776001</v>
      </c>
      <c r="AR17" s="1085">
        <v>2247069.17266003</v>
      </c>
      <c r="AS17" s="1085">
        <v>2243805.91580767</v>
      </c>
      <c r="AT17" s="1085">
        <v>2126943.31224469</v>
      </c>
      <c r="AU17" s="1085">
        <v>2464609.2211926798</v>
      </c>
      <c r="AV17" s="1085">
        <v>2496539.6374146901</v>
      </c>
      <c r="AW17" s="1085">
        <v>2505404.3973685298</v>
      </c>
      <c r="AX17" s="1085">
        <v>2714147.5823108712</v>
      </c>
      <c r="AY17" s="1085">
        <v>3004530.4603130599</v>
      </c>
      <c r="AZ17" s="1085">
        <v>2746915.7754620095</v>
      </c>
      <c r="BA17" s="1085">
        <v>2621478.4116158895</v>
      </c>
      <c r="BB17" s="1085">
        <v>2607741.3673675107</v>
      </c>
      <c r="BC17" s="1085">
        <v>2643585.5839599199</v>
      </c>
      <c r="BD17" s="1216">
        <v>2581853.33875087</v>
      </c>
      <c r="BE17" s="1085">
        <v>2744558.3687239997</v>
      </c>
      <c r="BF17" s="1085">
        <v>2648273.4237196096</v>
      </c>
      <c r="BG17" s="1217">
        <v>2613158.724677701</v>
      </c>
      <c r="BH17" s="1085">
        <v>2960536.2296494809</v>
      </c>
      <c r="BI17" s="1085">
        <v>2825144.2804265805</v>
      </c>
      <c r="BJ17" s="1216">
        <v>3031582.81186551</v>
      </c>
      <c r="BK17" s="1085">
        <v>3280269.8707919796</v>
      </c>
      <c r="BL17" s="1085">
        <v>3441135.1058911602</v>
      </c>
      <c r="BM17" s="1216">
        <v>3643218.8350650207</v>
      </c>
      <c r="BN17" s="1085">
        <v>3432548.5340635898</v>
      </c>
      <c r="BO17" s="1085">
        <v>2958186.1473147497</v>
      </c>
      <c r="BP17" s="1217">
        <v>2530900.0587441796</v>
      </c>
    </row>
    <row r="18" spans="1:68" ht="18">
      <c r="A18" s="1174" t="s">
        <v>863</v>
      </c>
      <c r="B18" s="1085">
        <v>2087196.98996607</v>
      </c>
      <c r="C18" s="1085">
        <v>2051145.0376762804</v>
      </c>
      <c r="D18" s="1085">
        <v>2082188.80856949</v>
      </c>
      <c r="E18" s="1085">
        <v>2123116.9241158301</v>
      </c>
      <c r="F18" s="1085">
        <v>2100881.6370177404</v>
      </c>
      <c r="G18" s="1085">
        <v>1901819.2560312406</v>
      </c>
      <c r="H18" s="1085">
        <v>1991487.8664814704</v>
      </c>
      <c r="I18" s="1085">
        <v>1854673.0057379203</v>
      </c>
      <c r="J18" s="1085">
        <v>2036761.7629619599</v>
      </c>
      <c r="K18" s="1085">
        <v>1901682.6390293599</v>
      </c>
      <c r="L18" s="1085">
        <v>1774630.1608134599</v>
      </c>
      <c r="M18" s="1085">
        <v>2048452.8495051695</v>
      </c>
      <c r="N18" s="1085">
        <v>1948087.8651526801</v>
      </c>
      <c r="O18" s="1085">
        <v>1947469.0983805801</v>
      </c>
      <c r="P18" s="1085">
        <v>1786887.0810117498</v>
      </c>
      <c r="Q18" s="1085">
        <v>1490581.79065763</v>
      </c>
      <c r="R18" s="1085">
        <v>1433738.0086995701</v>
      </c>
      <c r="S18" s="1085">
        <v>1380687.50055002</v>
      </c>
      <c r="T18" s="1085">
        <v>1311445.6589802701</v>
      </c>
      <c r="U18" s="1085">
        <v>1282848.4912751697</v>
      </c>
      <c r="V18" s="1085">
        <v>1464884.6873684903</v>
      </c>
      <c r="W18" s="1085">
        <v>1518602.7282245902</v>
      </c>
      <c r="X18" s="1085">
        <v>1587373.57698767</v>
      </c>
      <c r="Y18" s="1085">
        <v>1603504.1272934002</v>
      </c>
      <c r="Z18" s="1085">
        <v>1755707.4938313705</v>
      </c>
      <c r="AA18" s="1085">
        <v>1736608.0974829802</v>
      </c>
      <c r="AB18" s="1085">
        <v>1545744.2679689601</v>
      </c>
      <c r="AC18" s="1085">
        <v>2261706.3747232901</v>
      </c>
      <c r="AD18" s="1085">
        <v>2406991.0594620099</v>
      </c>
      <c r="AE18" s="1085">
        <v>2188909.0323160701</v>
      </c>
      <c r="AF18" s="1085">
        <v>2043808.33256472</v>
      </c>
      <c r="AG18" s="1085">
        <v>1974160.3965842202</v>
      </c>
      <c r="AH18" s="1085">
        <v>1773778.3626530699</v>
      </c>
      <c r="AI18" s="1085">
        <v>1790817.0325280603</v>
      </c>
      <c r="AJ18" s="1085">
        <v>1677905.97915953</v>
      </c>
      <c r="AK18" s="1085">
        <v>1669692.4412248896</v>
      </c>
      <c r="AL18" s="1085">
        <v>1768706.4366502704</v>
      </c>
      <c r="AM18" s="1085">
        <v>2005618.2529904502</v>
      </c>
      <c r="AN18" s="1085">
        <v>2268539.0597567502</v>
      </c>
      <c r="AO18" s="1085">
        <v>2083879.6759989101</v>
      </c>
      <c r="AP18" s="1085">
        <v>2252177.2273950097</v>
      </c>
      <c r="AQ18" s="1085">
        <v>2037869.80563134</v>
      </c>
      <c r="AR18" s="1085">
        <v>2119734.9232646301</v>
      </c>
      <c r="AS18" s="1085">
        <v>2121426.1102243201</v>
      </c>
      <c r="AT18" s="1085">
        <v>2012213.7250492703</v>
      </c>
      <c r="AU18" s="1085">
        <v>2330982.9584593601</v>
      </c>
      <c r="AV18" s="1085">
        <v>2387012.9946605004</v>
      </c>
      <c r="AW18" s="1085">
        <v>2383367.1816428802</v>
      </c>
      <c r="AX18" s="1085">
        <v>2589328.216163191</v>
      </c>
      <c r="AY18" s="1085">
        <v>2883619.7020233795</v>
      </c>
      <c r="AZ18" s="1085">
        <v>2595733.4569932497</v>
      </c>
      <c r="BA18" s="1085">
        <v>2479039.4919274296</v>
      </c>
      <c r="BB18" s="1085">
        <v>2465064.7615932007</v>
      </c>
      <c r="BC18" s="1085">
        <v>2511777.3608238394</v>
      </c>
      <c r="BD18" s="1216">
        <v>2431255.35747997</v>
      </c>
      <c r="BE18" s="1085">
        <v>2570671.9836632297</v>
      </c>
      <c r="BF18" s="1085">
        <v>2483985.3610574398</v>
      </c>
      <c r="BG18" s="1217">
        <v>2438364.806511831</v>
      </c>
      <c r="BH18" s="1085">
        <v>2780626.9235760309</v>
      </c>
      <c r="BI18" s="1085">
        <v>2727633.3609945606</v>
      </c>
      <c r="BJ18" s="1216">
        <v>2880737.0159773901</v>
      </c>
      <c r="BK18" s="1085">
        <v>3226404.4352274099</v>
      </c>
      <c r="BL18" s="1085">
        <v>3380993.7745849201</v>
      </c>
      <c r="BM18" s="1216">
        <v>3539982.7953097802</v>
      </c>
      <c r="BN18" s="1085">
        <v>3341874.2329917699</v>
      </c>
      <c r="BO18" s="1085">
        <v>2864048.0520007401</v>
      </c>
      <c r="BP18" s="1217">
        <v>2451042.5625281096</v>
      </c>
    </row>
    <row r="19" spans="1:68" ht="36">
      <c r="A19" s="1174" t="s">
        <v>864</v>
      </c>
      <c r="B19" s="1085">
        <v>20841.031936700001</v>
      </c>
      <c r="C19" s="1085">
        <v>24049.976616</v>
      </c>
      <c r="D19" s="1085">
        <v>24757.038721749999</v>
      </c>
      <c r="E19" s="1085">
        <v>21497.958249190004</v>
      </c>
      <c r="F19" s="1085">
        <v>26763.545114459997</v>
      </c>
      <c r="G19" s="1085">
        <v>44040.479814770006</v>
      </c>
      <c r="H19" s="1085">
        <v>28750.530658599997</v>
      </c>
      <c r="I19" s="1085">
        <v>17120.36570446</v>
      </c>
      <c r="J19" s="1085">
        <v>29248.581976349997</v>
      </c>
      <c r="K19" s="1085">
        <v>33295.843379220001</v>
      </c>
      <c r="L19" s="1085">
        <v>28512.896642439999</v>
      </c>
      <c r="M19" s="1085">
        <v>64051.921898550005</v>
      </c>
      <c r="N19" s="1085">
        <v>32549.071194510001</v>
      </c>
      <c r="O19" s="1085">
        <v>32358.79975255</v>
      </c>
      <c r="P19" s="1085">
        <v>25993.566261610002</v>
      </c>
      <c r="Q19" s="1085">
        <v>26846.088053430001</v>
      </c>
      <c r="R19" s="1085">
        <v>39134.430260250003</v>
      </c>
      <c r="S19" s="1085">
        <v>21710.754525970002</v>
      </c>
      <c r="T19" s="1085">
        <v>22596.342131699999</v>
      </c>
      <c r="U19" s="1085">
        <v>24097.317482189999</v>
      </c>
      <c r="V19" s="1085">
        <v>17141.75624019</v>
      </c>
      <c r="W19" s="1085">
        <v>-6296.5531829499996</v>
      </c>
      <c r="X19" s="1085">
        <v>18539.344916419999</v>
      </c>
      <c r="Y19" s="1085">
        <v>17924.9563762</v>
      </c>
      <c r="Z19" s="1085">
        <v>13433.99577508</v>
      </c>
      <c r="AA19" s="1085">
        <v>16533.414156409999</v>
      </c>
      <c r="AB19" s="1085">
        <v>20423.175142839998</v>
      </c>
      <c r="AC19" s="1085">
        <v>2225.7486370500001</v>
      </c>
      <c r="AD19" s="1085">
        <v>46404.960248399999</v>
      </c>
      <c r="AE19" s="1085">
        <v>104201.02428899</v>
      </c>
      <c r="AF19" s="1085">
        <v>103311.99503594</v>
      </c>
      <c r="AG19" s="1085">
        <v>89414.293313760005</v>
      </c>
      <c r="AH19" s="1085">
        <v>110331.44912883001</v>
      </c>
      <c r="AI19" s="1085">
        <v>104391.44441101998</v>
      </c>
      <c r="AJ19" s="1085">
        <v>129876.77819899</v>
      </c>
      <c r="AK19" s="1085">
        <v>130818.90963750999</v>
      </c>
      <c r="AL19" s="1085">
        <v>122766.45790579999</v>
      </c>
      <c r="AM19" s="1085">
        <v>104168.00228114999</v>
      </c>
      <c r="AN19" s="1085">
        <v>92239.006737989985</v>
      </c>
      <c r="AO19" s="1085">
        <v>107344.84458721</v>
      </c>
      <c r="AP19" s="1085">
        <v>112078.26255941001</v>
      </c>
      <c r="AQ19" s="1085">
        <v>117788.61520732001</v>
      </c>
      <c r="AR19" s="1085">
        <v>123567.9821415</v>
      </c>
      <c r="AS19" s="1085">
        <v>118657.31630542999</v>
      </c>
      <c r="AT19" s="1085">
        <v>110945.07634627</v>
      </c>
      <c r="AU19" s="1085">
        <v>133261.27900932002</v>
      </c>
      <c r="AV19" s="1085">
        <v>109158.38657219001</v>
      </c>
      <c r="AW19" s="1085">
        <v>121665.47559165</v>
      </c>
      <c r="AX19" s="1085">
        <v>124413.31344367999</v>
      </c>
      <c r="AY19" s="1085">
        <v>120500.89108867999</v>
      </c>
      <c r="AZ19" s="1085">
        <v>150756.32038976002</v>
      </c>
      <c r="BA19" s="1085">
        <v>142003.70822145999</v>
      </c>
      <c r="BB19" s="1085">
        <v>142230.49831930999</v>
      </c>
      <c r="BC19" s="1085">
        <v>131348.48314807998</v>
      </c>
      <c r="BD19" s="1216">
        <v>150129.74886390002</v>
      </c>
      <c r="BE19" s="1085">
        <v>173412.07358776999</v>
      </c>
      <c r="BF19" s="1085">
        <v>163812.57277216998</v>
      </c>
      <c r="BG19" s="1217">
        <v>174315.87231887001</v>
      </c>
      <c r="BH19" s="1085">
        <v>179421.71802745</v>
      </c>
      <c r="BI19" s="1085">
        <v>97021.571096020009</v>
      </c>
      <c r="BJ19" s="1216">
        <v>150353.04930211999</v>
      </c>
      <c r="BK19" s="1085">
        <v>53368.631358569997</v>
      </c>
      <c r="BL19" s="1085">
        <v>59640.193640240002</v>
      </c>
      <c r="BM19" s="1216">
        <v>102730.56618823999</v>
      </c>
      <c r="BN19" s="1085">
        <v>90161.904144820001</v>
      </c>
      <c r="BO19" s="1085">
        <v>93621.254269009994</v>
      </c>
      <c r="BP19" s="1217">
        <v>79337.095566070013</v>
      </c>
    </row>
    <row r="20" spans="1:68" ht="18">
      <c r="A20" s="1174" t="s">
        <v>865</v>
      </c>
      <c r="B20" s="1085">
        <v>0</v>
      </c>
      <c r="C20" s="1085">
        <v>0</v>
      </c>
      <c r="D20" s="1085">
        <v>0</v>
      </c>
      <c r="E20" s="1085">
        <v>0</v>
      </c>
      <c r="F20" s="1085">
        <v>0</v>
      </c>
      <c r="G20" s="1085">
        <v>0</v>
      </c>
      <c r="H20" s="1085">
        <v>0</v>
      </c>
      <c r="I20" s="1085">
        <v>0</v>
      </c>
      <c r="J20" s="1085">
        <v>0</v>
      </c>
      <c r="K20" s="1085">
        <v>0</v>
      </c>
      <c r="L20" s="1085">
        <v>0</v>
      </c>
      <c r="M20" s="1085">
        <v>0</v>
      </c>
      <c r="N20" s="1085">
        <v>0</v>
      </c>
      <c r="O20" s="1085">
        <v>0</v>
      </c>
      <c r="P20" s="1085">
        <v>0</v>
      </c>
      <c r="Q20" s="1085">
        <v>0</v>
      </c>
      <c r="R20" s="1085">
        <v>0</v>
      </c>
      <c r="S20" s="1085">
        <v>0</v>
      </c>
      <c r="T20" s="1085">
        <v>0</v>
      </c>
      <c r="U20" s="1085">
        <v>0</v>
      </c>
      <c r="V20" s="1085">
        <v>0</v>
      </c>
      <c r="W20" s="1085">
        <v>0</v>
      </c>
      <c r="X20" s="1085">
        <v>0</v>
      </c>
      <c r="Y20" s="1085">
        <v>0</v>
      </c>
      <c r="Z20" s="1085">
        <v>0</v>
      </c>
      <c r="AA20" s="1085">
        <v>0</v>
      </c>
      <c r="AB20" s="1085">
        <v>0</v>
      </c>
      <c r="AC20" s="1085">
        <v>0</v>
      </c>
      <c r="AD20" s="1085">
        <v>0</v>
      </c>
      <c r="AE20" s="1085">
        <v>0</v>
      </c>
      <c r="AF20" s="1085">
        <v>0</v>
      </c>
      <c r="AG20" s="1085">
        <v>0</v>
      </c>
      <c r="AH20" s="1085">
        <v>0</v>
      </c>
      <c r="AI20" s="1085">
        <v>0</v>
      </c>
      <c r="AJ20" s="1085">
        <v>0</v>
      </c>
      <c r="AK20" s="1085">
        <v>0</v>
      </c>
      <c r="AL20" s="1085">
        <v>0</v>
      </c>
      <c r="AM20" s="1085">
        <v>0</v>
      </c>
      <c r="AN20" s="1085">
        <v>0</v>
      </c>
      <c r="AO20" s="1085">
        <v>0</v>
      </c>
      <c r="AP20" s="1085">
        <v>0</v>
      </c>
      <c r="AQ20" s="1085">
        <v>0</v>
      </c>
      <c r="AR20" s="1085">
        <v>0</v>
      </c>
      <c r="AS20" s="1085">
        <v>0</v>
      </c>
      <c r="AT20" s="1085">
        <v>0</v>
      </c>
      <c r="AU20" s="1085">
        <v>0</v>
      </c>
      <c r="AV20" s="1085">
        <v>0</v>
      </c>
      <c r="AW20" s="1085">
        <v>0</v>
      </c>
      <c r="AX20" s="1085">
        <v>0</v>
      </c>
      <c r="AY20" s="1085">
        <v>0</v>
      </c>
      <c r="AZ20" s="1085">
        <v>0</v>
      </c>
      <c r="BA20" s="1085">
        <v>0</v>
      </c>
      <c r="BB20" s="1085">
        <v>0</v>
      </c>
      <c r="BC20" s="1085">
        <v>0</v>
      </c>
      <c r="BD20" s="1216">
        <v>0</v>
      </c>
      <c r="BE20" s="1085">
        <v>0</v>
      </c>
      <c r="BF20" s="1085">
        <v>0</v>
      </c>
      <c r="BG20" s="1217">
        <v>0</v>
      </c>
      <c r="BH20" s="1085">
        <v>0</v>
      </c>
      <c r="BI20" s="1085">
        <v>0</v>
      </c>
      <c r="BJ20" s="1216">
        <v>0</v>
      </c>
      <c r="BK20" s="1085">
        <v>0</v>
      </c>
      <c r="BL20" s="1085">
        <v>0</v>
      </c>
      <c r="BM20" s="1216">
        <v>0</v>
      </c>
      <c r="BN20" s="1085">
        <v>0</v>
      </c>
      <c r="BO20" s="1085">
        <v>0</v>
      </c>
      <c r="BP20" s="1217">
        <v>0</v>
      </c>
    </row>
    <row r="21" spans="1:68" ht="18">
      <c r="A21" s="1173" t="s">
        <v>866</v>
      </c>
      <c r="B21" s="1085">
        <v>0</v>
      </c>
      <c r="C21" s="1085">
        <v>0</v>
      </c>
      <c r="D21" s="1085">
        <v>0</v>
      </c>
      <c r="E21" s="1085">
        <v>0</v>
      </c>
      <c r="F21" s="1085">
        <v>0</v>
      </c>
      <c r="G21" s="1085">
        <v>0</v>
      </c>
      <c r="H21" s="1085">
        <v>0</v>
      </c>
      <c r="I21" s="1085">
        <v>0</v>
      </c>
      <c r="J21" s="1085">
        <v>0</v>
      </c>
      <c r="K21" s="1085">
        <v>0</v>
      </c>
      <c r="L21" s="1085">
        <v>0</v>
      </c>
      <c r="M21" s="1085">
        <v>0</v>
      </c>
      <c r="N21" s="1085">
        <v>0</v>
      </c>
      <c r="O21" s="1085">
        <v>0</v>
      </c>
      <c r="P21" s="1085">
        <v>0</v>
      </c>
      <c r="Q21" s="1085">
        <v>0</v>
      </c>
      <c r="R21" s="1085">
        <v>0</v>
      </c>
      <c r="S21" s="1085">
        <v>0</v>
      </c>
      <c r="T21" s="1085">
        <v>0</v>
      </c>
      <c r="U21" s="1085">
        <v>0</v>
      </c>
      <c r="V21" s="1085">
        <v>0</v>
      </c>
      <c r="W21" s="1085">
        <v>0</v>
      </c>
      <c r="X21" s="1085">
        <v>0</v>
      </c>
      <c r="Y21" s="1085">
        <v>0</v>
      </c>
      <c r="Z21" s="1085">
        <v>0</v>
      </c>
      <c r="AA21" s="1085">
        <v>0</v>
      </c>
      <c r="AB21" s="1085">
        <v>0</v>
      </c>
      <c r="AC21" s="1085">
        <v>0</v>
      </c>
      <c r="AD21" s="1085">
        <v>0</v>
      </c>
      <c r="AE21" s="1085">
        <v>0</v>
      </c>
      <c r="AF21" s="1085">
        <v>0</v>
      </c>
      <c r="AG21" s="1085">
        <v>0</v>
      </c>
      <c r="AH21" s="1085">
        <v>0</v>
      </c>
      <c r="AI21" s="1085">
        <v>0</v>
      </c>
      <c r="AJ21" s="1085">
        <v>0</v>
      </c>
      <c r="AK21" s="1085">
        <v>0</v>
      </c>
      <c r="AL21" s="1085">
        <v>0</v>
      </c>
      <c r="AM21" s="1085">
        <v>0</v>
      </c>
      <c r="AN21" s="1085">
        <v>0</v>
      </c>
      <c r="AO21" s="1085">
        <v>0</v>
      </c>
      <c r="AP21" s="1085">
        <v>0</v>
      </c>
      <c r="AQ21" s="1085">
        <v>0</v>
      </c>
      <c r="AR21" s="1085">
        <v>0</v>
      </c>
      <c r="AS21" s="1085">
        <v>0</v>
      </c>
      <c r="AT21" s="1085">
        <v>0</v>
      </c>
      <c r="AU21" s="1085">
        <v>0</v>
      </c>
      <c r="AV21" s="1085">
        <v>0</v>
      </c>
      <c r="AW21" s="1085">
        <v>0</v>
      </c>
      <c r="AX21" s="1085">
        <v>0</v>
      </c>
      <c r="AY21" s="1085">
        <v>0</v>
      </c>
      <c r="AZ21" s="1085">
        <v>0</v>
      </c>
      <c r="BA21" s="1085">
        <v>0</v>
      </c>
      <c r="BB21" s="1085">
        <v>0</v>
      </c>
      <c r="BC21" s="1085">
        <v>0</v>
      </c>
      <c r="BD21" s="1216">
        <v>0</v>
      </c>
      <c r="BE21" s="1085">
        <v>0</v>
      </c>
      <c r="BF21" s="1085">
        <v>0</v>
      </c>
      <c r="BG21" s="1217">
        <v>0</v>
      </c>
      <c r="BH21" s="1085">
        <v>0</v>
      </c>
      <c r="BI21" s="1085">
        <v>0</v>
      </c>
      <c r="BJ21" s="1216">
        <v>0</v>
      </c>
      <c r="BK21" s="1085">
        <v>0</v>
      </c>
      <c r="BL21" s="1085">
        <v>0</v>
      </c>
      <c r="BM21" s="1216">
        <v>0</v>
      </c>
      <c r="BN21" s="1085">
        <v>0</v>
      </c>
      <c r="BO21" s="1085">
        <v>0</v>
      </c>
      <c r="BP21" s="1217">
        <v>0</v>
      </c>
    </row>
    <row r="22" spans="1:68" ht="21.75" customHeight="1">
      <c r="A22" s="1175"/>
      <c r="B22" s="1085"/>
      <c r="C22" s="1085"/>
      <c r="D22" s="1085"/>
      <c r="E22" s="1085"/>
      <c r="F22" s="1085"/>
      <c r="G22" s="1085"/>
      <c r="H22" s="1085"/>
      <c r="I22" s="1085"/>
      <c r="J22" s="1085"/>
      <c r="K22" s="1085"/>
      <c r="L22" s="1085"/>
      <c r="M22" s="1085"/>
      <c r="N22" s="1085"/>
      <c r="O22" s="1085"/>
      <c r="P22" s="1085"/>
      <c r="Q22" s="1085"/>
      <c r="R22" s="1085"/>
      <c r="S22" s="1085"/>
      <c r="T22" s="1085"/>
      <c r="U22" s="1085"/>
      <c r="V22" s="1085"/>
      <c r="W22" s="1085"/>
      <c r="X22" s="1085"/>
      <c r="Y22" s="1085"/>
      <c r="Z22" s="1085"/>
      <c r="AA22" s="1085"/>
      <c r="AB22" s="1085"/>
      <c r="AC22" s="1085"/>
      <c r="AD22" s="1085"/>
      <c r="AE22" s="1085"/>
      <c r="AF22" s="1085"/>
      <c r="AG22" s="1085"/>
      <c r="AH22" s="1085"/>
      <c r="AI22" s="1085"/>
      <c r="AJ22" s="1085"/>
      <c r="AK22" s="1085"/>
      <c r="AL22" s="1085"/>
      <c r="AM22" s="1085"/>
      <c r="AN22" s="1085"/>
      <c r="AO22" s="1085"/>
      <c r="AP22" s="1085"/>
      <c r="AQ22" s="1085"/>
      <c r="AR22" s="1085"/>
      <c r="AS22" s="1085"/>
      <c r="AT22" s="1085"/>
      <c r="AU22" s="1085"/>
      <c r="AV22" s="1085"/>
      <c r="AW22" s="1085"/>
      <c r="AX22" s="1085"/>
      <c r="AY22" s="1085"/>
      <c r="AZ22" s="1085"/>
      <c r="BA22" s="1085"/>
      <c r="BB22" s="1085"/>
      <c r="BC22" s="1085"/>
      <c r="BD22" s="1216"/>
      <c r="BE22" s="1085"/>
      <c r="BF22" s="1085"/>
      <c r="BG22" s="1217"/>
      <c r="BH22" s="1085"/>
      <c r="BI22" s="1085"/>
      <c r="BJ22" s="1216"/>
      <c r="BK22" s="1085"/>
      <c r="BL22" s="1085"/>
      <c r="BM22" s="1216"/>
      <c r="BN22" s="1085"/>
      <c r="BO22" s="1085"/>
      <c r="BP22" s="1217"/>
    </row>
    <row r="23" spans="1:68" ht="18">
      <c r="A23" s="1172" t="s">
        <v>867</v>
      </c>
      <c r="B23" s="1082">
        <v>3706098.4840174303</v>
      </c>
      <c r="C23" s="1082">
        <v>3440667.72100482</v>
      </c>
      <c r="D23" s="1082">
        <v>3340388.1166836494</v>
      </c>
      <c r="E23" s="1082">
        <v>3568728.5571483099</v>
      </c>
      <c r="F23" s="1082">
        <v>3778012.2512451797</v>
      </c>
      <c r="G23" s="1082">
        <v>3601419.7961666896</v>
      </c>
      <c r="H23" s="1082">
        <v>3697842.4658168196</v>
      </c>
      <c r="I23" s="1082">
        <v>4024024.8606365593</v>
      </c>
      <c r="J23" s="1082">
        <v>4194613.48984084</v>
      </c>
      <c r="K23" s="1082">
        <v>4053969.9305764604</v>
      </c>
      <c r="L23" s="1082">
        <v>4366586.9075428694</v>
      </c>
      <c r="M23" s="1082">
        <v>4165995.49738613</v>
      </c>
      <c r="N23" s="1082">
        <v>4200258.4022049</v>
      </c>
      <c r="O23" s="1082">
        <v>3880317.3440929097</v>
      </c>
      <c r="P23" s="1082">
        <v>3937093.4132264201</v>
      </c>
      <c r="Q23" s="1082">
        <v>3993258.2133034701</v>
      </c>
      <c r="R23" s="1082">
        <v>4021242.6654151897</v>
      </c>
      <c r="S23" s="1082">
        <v>4112192.8514287393</v>
      </c>
      <c r="T23" s="1082">
        <v>4333900.5888488404</v>
      </c>
      <c r="U23" s="1082">
        <v>4133443.5452752295</v>
      </c>
      <c r="V23" s="1082">
        <v>4261003.1743557705</v>
      </c>
      <c r="W23" s="1082">
        <v>4598821.1209526798</v>
      </c>
      <c r="X23" s="1082">
        <v>4869839.2822597902</v>
      </c>
      <c r="Y23" s="1082">
        <v>4926835.5587897999</v>
      </c>
      <c r="Z23" s="1082">
        <v>4691304.0630135788</v>
      </c>
      <c r="AA23" s="1082">
        <v>4622514.1419459693</v>
      </c>
      <c r="AB23" s="1082">
        <v>4469622.2066454682</v>
      </c>
      <c r="AC23" s="1082">
        <v>4430010.7501565395</v>
      </c>
      <c r="AD23" s="1082">
        <v>4543043.5050482797</v>
      </c>
      <c r="AE23" s="1082">
        <v>4673060.2717893897</v>
      </c>
      <c r="AF23" s="1082">
        <v>4857543.9512591604</v>
      </c>
      <c r="AG23" s="1082">
        <v>4766445.501299791</v>
      </c>
      <c r="AH23" s="1082">
        <v>4577204.2321081003</v>
      </c>
      <c r="AI23" s="1082">
        <v>4834243.4694733517</v>
      </c>
      <c r="AJ23" s="1082">
        <v>5161178.2620909791</v>
      </c>
      <c r="AK23" s="1082">
        <v>5286154.0961693898</v>
      </c>
      <c r="AL23" s="1082">
        <v>5286019.9057478206</v>
      </c>
      <c r="AM23" s="1082">
        <v>4856666.5656226501</v>
      </c>
      <c r="AN23" s="1082">
        <v>4775815.9755234197</v>
      </c>
      <c r="AO23" s="1082">
        <v>5093355.0270784004</v>
      </c>
      <c r="AP23" s="1082">
        <v>5119015.7479882101</v>
      </c>
      <c r="AQ23" s="1082">
        <v>5087236.0191348596</v>
      </c>
      <c r="AR23" s="1082">
        <v>5172442.8970266497</v>
      </c>
      <c r="AS23" s="1082">
        <v>5354349.7593744602</v>
      </c>
      <c r="AT23" s="1082">
        <v>5014538.82132091</v>
      </c>
      <c r="AU23" s="1082">
        <v>4054829.4485730506</v>
      </c>
      <c r="AV23" s="1082">
        <v>3676830.9410200506</v>
      </c>
      <c r="AW23" s="1082">
        <v>3857869.7411676897</v>
      </c>
      <c r="AX23" s="1082">
        <v>3382398.1266233698</v>
      </c>
      <c r="AY23" s="1082">
        <v>3577523.8986095898</v>
      </c>
      <c r="AZ23" s="1082">
        <v>3373518.7501811907</v>
      </c>
      <c r="BA23" s="1082">
        <v>3389205.3107932797</v>
      </c>
      <c r="BB23" s="1082">
        <v>3334642.7567349798</v>
      </c>
      <c r="BC23" s="1082">
        <v>3376147.6269549401</v>
      </c>
      <c r="BD23" s="1214">
        <v>3614955.0759697193</v>
      </c>
      <c r="BE23" s="1082">
        <v>3686170.5386990393</v>
      </c>
      <c r="BF23" s="1082">
        <v>3974198.4640686107</v>
      </c>
      <c r="BG23" s="1215">
        <v>4610288.8044613115</v>
      </c>
      <c r="BH23" s="1082">
        <v>4353492.3701946698</v>
      </c>
      <c r="BI23" s="1082">
        <v>4601014.3617162313</v>
      </c>
      <c r="BJ23" s="1214">
        <v>4624422.6720963903</v>
      </c>
      <c r="BK23" s="1082">
        <v>4845695.7122012312</v>
      </c>
      <c r="BL23" s="1082">
        <v>4716696.1975829294</v>
      </c>
      <c r="BM23" s="1214">
        <v>4942808.1368540898</v>
      </c>
      <c r="BN23" s="1082">
        <v>5015472.4753015004</v>
      </c>
      <c r="BO23" s="1082">
        <v>5121229.2242716188</v>
      </c>
      <c r="BP23" s="1215">
        <v>4907767.0566240894</v>
      </c>
    </row>
    <row r="24" spans="1:68" ht="18">
      <c r="A24" s="1173" t="s">
        <v>868</v>
      </c>
      <c r="B24" s="1085">
        <v>2394569.8515481199</v>
      </c>
      <c r="C24" s="1085">
        <v>2156935.0212467797</v>
      </c>
      <c r="D24" s="1085">
        <v>2131510.6764716199</v>
      </c>
      <c r="E24" s="1085">
        <v>2319746.2988314698</v>
      </c>
      <c r="F24" s="1085">
        <v>2460414.2268283102</v>
      </c>
      <c r="G24" s="1085">
        <v>2315405.1997302095</v>
      </c>
      <c r="H24" s="1085">
        <v>2429859.9261288201</v>
      </c>
      <c r="I24" s="1085">
        <v>2694222.6044620997</v>
      </c>
      <c r="J24" s="1085">
        <v>2764477.1825450603</v>
      </c>
      <c r="K24" s="1085">
        <v>2536245.90331796</v>
      </c>
      <c r="L24" s="1085">
        <v>2850780.80337488</v>
      </c>
      <c r="M24" s="1085">
        <v>2618419.7018321203</v>
      </c>
      <c r="N24" s="1085">
        <v>2547557.3913449403</v>
      </c>
      <c r="O24" s="1085">
        <v>2514094.9169999096</v>
      </c>
      <c r="P24" s="1085">
        <v>2611462.3602804104</v>
      </c>
      <c r="Q24" s="1085">
        <v>2678677.8909172998</v>
      </c>
      <c r="R24" s="1085">
        <v>2701001.9129757099</v>
      </c>
      <c r="S24" s="1085">
        <v>2460123.5193726802</v>
      </c>
      <c r="T24" s="1085">
        <v>2439624.6818051999</v>
      </c>
      <c r="U24" s="1085">
        <v>2207198.9709168402</v>
      </c>
      <c r="V24" s="1085">
        <v>2242638.7470838004</v>
      </c>
      <c r="W24" s="1085">
        <v>2547224.1722124801</v>
      </c>
      <c r="X24" s="1085">
        <v>2812063.9050693102</v>
      </c>
      <c r="Y24" s="1085">
        <v>2861277.3661840302</v>
      </c>
      <c r="Z24" s="1085">
        <v>2616654.2650587596</v>
      </c>
      <c r="AA24" s="1085">
        <v>2620364.3025483997</v>
      </c>
      <c r="AB24" s="1085">
        <v>2477666.3797663292</v>
      </c>
      <c r="AC24" s="1085">
        <v>2413179.042386869</v>
      </c>
      <c r="AD24" s="1085">
        <v>2523291.9775062497</v>
      </c>
      <c r="AE24" s="1085">
        <v>2993334.2602972197</v>
      </c>
      <c r="AF24" s="1085">
        <v>3117064.781339101</v>
      </c>
      <c r="AG24" s="1085">
        <v>2972562.9014202403</v>
      </c>
      <c r="AH24" s="1085">
        <v>2789755.4074479099</v>
      </c>
      <c r="AI24" s="1085">
        <v>3065788.2927009207</v>
      </c>
      <c r="AJ24" s="1085">
        <v>3283549.1520872796</v>
      </c>
      <c r="AK24" s="1085">
        <v>3359722.5161952502</v>
      </c>
      <c r="AL24" s="1085">
        <v>3302434.4896024503</v>
      </c>
      <c r="AM24" s="1085">
        <v>3186510.4853283097</v>
      </c>
      <c r="AN24" s="1085">
        <v>3147150.4420441799</v>
      </c>
      <c r="AO24" s="1085">
        <v>3334418.5015940298</v>
      </c>
      <c r="AP24" s="1085">
        <v>3445112.6210268098</v>
      </c>
      <c r="AQ24" s="1085">
        <v>3471673.4179390301</v>
      </c>
      <c r="AR24" s="1085">
        <v>3499276.47138242</v>
      </c>
      <c r="AS24" s="1085">
        <v>3635516.3193613701</v>
      </c>
      <c r="AT24" s="1085">
        <v>3098900.4636363001</v>
      </c>
      <c r="AU24" s="1085">
        <v>2071356.81877696</v>
      </c>
      <c r="AV24" s="1085">
        <v>1564736.2268300804</v>
      </c>
      <c r="AW24" s="1085">
        <v>1725208.5059960899</v>
      </c>
      <c r="AX24" s="1085">
        <v>1296802.6776803697</v>
      </c>
      <c r="AY24" s="1085">
        <v>1509812.5668722398</v>
      </c>
      <c r="AZ24" s="1085">
        <v>1485991.88843231</v>
      </c>
      <c r="BA24" s="1085">
        <v>1531307.4055941997</v>
      </c>
      <c r="BB24" s="1085">
        <v>1550107.8731597397</v>
      </c>
      <c r="BC24" s="1085">
        <v>1581090.3259233302</v>
      </c>
      <c r="BD24" s="1216">
        <v>1750901.32216895</v>
      </c>
      <c r="BE24" s="1085">
        <v>1811893.6869111597</v>
      </c>
      <c r="BF24" s="1085">
        <v>2051562.1923187601</v>
      </c>
      <c r="BG24" s="1217">
        <v>2568212.0144392503</v>
      </c>
      <c r="BH24" s="1085">
        <v>2360755.0215042797</v>
      </c>
      <c r="BI24" s="1085">
        <v>2492081.9788294616</v>
      </c>
      <c r="BJ24" s="1216">
        <v>2531064.4780652495</v>
      </c>
      <c r="BK24" s="1085">
        <v>2719861.5273248721</v>
      </c>
      <c r="BL24" s="1085">
        <v>2584606.9708787701</v>
      </c>
      <c r="BM24" s="1216">
        <v>2766498.5276566297</v>
      </c>
      <c r="BN24" s="1085">
        <v>2818927.8218847509</v>
      </c>
      <c r="BO24" s="1085">
        <v>2971171.3396754996</v>
      </c>
      <c r="BP24" s="1217">
        <v>2792001.7757008295</v>
      </c>
    </row>
    <row r="25" spans="1:68" ht="18">
      <c r="A25" s="1173" t="s">
        <v>653</v>
      </c>
      <c r="B25" s="1085">
        <v>0</v>
      </c>
      <c r="C25" s="1085">
        <v>0</v>
      </c>
      <c r="D25" s="1085">
        <v>0</v>
      </c>
      <c r="E25" s="1085">
        <v>0</v>
      </c>
      <c r="F25" s="1085">
        <v>0</v>
      </c>
      <c r="G25" s="1085">
        <v>0</v>
      </c>
      <c r="H25" s="1085">
        <v>0</v>
      </c>
      <c r="I25" s="1085">
        <v>0</v>
      </c>
      <c r="J25" s="1085">
        <v>0</v>
      </c>
      <c r="K25" s="1085">
        <v>0</v>
      </c>
      <c r="L25" s="1085">
        <v>0</v>
      </c>
      <c r="M25" s="1085">
        <v>0</v>
      </c>
      <c r="N25" s="1085">
        <v>0</v>
      </c>
      <c r="O25" s="1085">
        <v>0</v>
      </c>
      <c r="P25" s="1085">
        <v>0</v>
      </c>
      <c r="Q25" s="1085">
        <v>0</v>
      </c>
      <c r="R25" s="1085">
        <v>0</v>
      </c>
      <c r="S25" s="1085">
        <v>0</v>
      </c>
      <c r="T25" s="1085">
        <v>0</v>
      </c>
      <c r="U25" s="1085">
        <v>0</v>
      </c>
      <c r="V25" s="1085">
        <v>0</v>
      </c>
      <c r="W25" s="1085">
        <v>0</v>
      </c>
      <c r="X25" s="1085">
        <v>0</v>
      </c>
      <c r="Y25" s="1085">
        <v>0</v>
      </c>
      <c r="Z25" s="1085">
        <v>0</v>
      </c>
      <c r="AA25" s="1085">
        <v>0</v>
      </c>
      <c r="AB25" s="1085">
        <v>0</v>
      </c>
      <c r="AC25" s="1085">
        <v>0</v>
      </c>
      <c r="AD25" s="1085">
        <v>0</v>
      </c>
      <c r="AE25" s="1085">
        <v>0</v>
      </c>
      <c r="AF25" s="1085">
        <v>0</v>
      </c>
      <c r="AG25" s="1085">
        <v>0</v>
      </c>
      <c r="AH25" s="1085">
        <v>0</v>
      </c>
      <c r="AI25" s="1085">
        <v>0</v>
      </c>
      <c r="AJ25" s="1085">
        <v>0</v>
      </c>
      <c r="AK25" s="1085">
        <v>0</v>
      </c>
      <c r="AL25" s="1085">
        <v>0</v>
      </c>
      <c r="AM25" s="1085">
        <v>0</v>
      </c>
      <c r="AN25" s="1085">
        <v>0</v>
      </c>
      <c r="AO25" s="1085">
        <v>0</v>
      </c>
      <c r="AP25" s="1085">
        <v>0</v>
      </c>
      <c r="AQ25" s="1085">
        <v>0</v>
      </c>
      <c r="AR25" s="1085">
        <v>0</v>
      </c>
      <c r="AS25" s="1085">
        <v>0</v>
      </c>
      <c r="AT25" s="1085">
        <v>0</v>
      </c>
      <c r="AU25" s="1085">
        <v>46532.594072620006</v>
      </c>
      <c r="AV25" s="1085">
        <v>63210.65898837</v>
      </c>
      <c r="AW25" s="1085">
        <v>79173.936516469999</v>
      </c>
      <c r="AX25" s="1085">
        <v>67773.323658950001</v>
      </c>
      <c r="AY25" s="1085">
        <v>54795.019248379998</v>
      </c>
      <c r="AZ25" s="1085">
        <v>0</v>
      </c>
      <c r="BA25" s="1085">
        <v>0</v>
      </c>
      <c r="BB25" s="1085">
        <v>0</v>
      </c>
      <c r="BC25" s="1085">
        <v>0</v>
      </c>
      <c r="BD25" s="1216">
        <v>0</v>
      </c>
      <c r="BE25" s="1085">
        <v>0</v>
      </c>
      <c r="BF25" s="1085">
        <v>0</v>
      </c>
      <c r="BG25" s="1217">
        <v>0</v>
      </c>
      <c r="BH25" s="1085">
        <v>0</v>
      </c>
      <c r="BI25" s="1085">
        <v>0</v>
      </c>
      <c r="BJ25" s="1216">
        <v>0</v>
      </c>
      <c r="BK25" s="1085">
        <v>0</v>
      </c>
      <c r="BL25" s="1085">
        <v>0</v>
      </c>
      <c r="BM25" s="1216">
        <v>9530.6570457200014</v>
      </c>
      <c r="BN25" s="1085">
        <v>11564.347976720001</v>
      </c>
      <c r="BO25" s="1085">
        <v>13680.609441330002</v>
      </c>
      <c r="BP25" s="1217">
        <v>11633.061906860001</v>
      </c>
    </row>
    <row r="26" spans="1:68" ht="18">
      <c r="A26" s="1173" t="s">
        <v>339</v>
      </c>
      <c r="B26" s="1085">
        <v>1293299.6728319498</v>
      </c>
      <c r="C26" s="1085">
        <v>1265381.6180880903</v>
      </c>
      <c r="D26" s="1085">
        <v>1198181.7969159798</v>
      </c>
      <c r="E26" s="1085">
        <v>1225979.51007886</v>
      </c>
      <c r="F26" s="1085">
        <v>1301159.5053515402</v>
      </c>
      <c r="G26" s="1085">
        <v>1279917.5944299595</v>
      </c>
      <c r="H26" s="1085">
        <v>1261806.75797843</v>
      </c>
      <c r="I26" s="1085">
        <v>1323716.5896314497</v>
      </c>
      <c r="J26" s="1085">
        <v>1424213.5476832101</v>
      </c>
      <c r="K26" s="1085">
        <v>1511460.1046196902</v>
      </c>
      <c r="L26" s="1085">
        <v>1507497.5529006198</v>
      </c>
      <c r="M26" s="1085">
        <v>1532216.1533082402</v>
      </c>
      <c r="N26" s="1085">
        <v>1638632.6156342402</v>
      </c>
      <c r="O26" s="1085">
        <v>1361541.54217631</v>
      </c>
      <c r="P26" s="1085">
        <v>1319019.1710239099</v>
      </c>
      <c r="Q26" s="1085">
        <v>1302590.8791304301</v>
      </c>
      <c r="R26" s="1085">
        <v>1308497.6032367898</v>
      </c>
      <c r="S26" s="1085">
        <v>1640895.1798957495</v>
      </c>
      <c r="T26" s="1085">
        <v>1879290.2933426201</v>
      </c>
      <c r="U26" s="1085">
        <v>1916742.2653339696</v>
      </c>
      <c r="V26" s="1085">
        <v>2007696.3617835399</v>
      </c>
      <c r="W26" s="1085">
        <v>2043802.8073811803</v>
      </c>
      <c r="X26" s="1085">
        <v>2050980.9611447102</v>
      </c>
      <c r="Y26" s="1085">
        <v>2059218.9976498501</v>
      </c>
      <c r="Z26" s="1085">
        <v>2074302.9478211401</v>
      </c>
      <c r="AA26" s="1085">
        <v>2001798.0555794004</v>
      </c>
      <c r="AB26" s="1085">
        <v>1991549.3847311097</v>
      </c>
      <c r="AC26" s="1085">
        <v>2016492.02094245</v>
      </c>
      <c r="AD26" s="1085">
        <v>2017420.11341241</v>
      </c>
      <c r="AE26" s="1085">
        <v>1677464.18523883</v>
      </c>
      <c r="AF26" s="1085">
        <v>1738406.3382593899</v>
      </c>
      <c r="AG26" s="1085">
        <v>1793779.8456711501</v>
      </c>
      <c r="AH26" s="1085">
        <v>1787371.45790596</v>
      </c>
      <c r="AI26" s="1085">
        <v>1768376.5780221804</v>
      </c>
      <c r="AJ26" s="1085">
        <v>1876596.6362849402</v>
      </c>
      <c r="AK26" s="1085">
        <v>1925398.8653421395</v>
      </c>
      <c r="AL26" s="1085">
        <v>1982722.4184568</v>
      </c>
      <c r="AM26" s="1085">
        <v>1669290.9155168899</v>
      </c>
      <c r="AN26" s="1085">
        <v>1627886.3308706898</v>
      </c>
      <c r="AO26" s="1085">
        <v>1755004.5697518501</v>
      </c>
      <c r="AP26" s="1085">
        <v>1672968.9910704</v>
      </c>
      <c r="AQ26" s="1085">
        <v>1615000.3786638603</v>
      </c>
      <c r="AR26" s="1085">
        <v>1672589.7119553797</v>
      </c>
      <c r="AS26" s="1085">
        <v>1718443.6980371401</v>
      </c>
      <c r="AT26" s="1085">
        <v>1780537.2492937497</v>
      </c>
      <c r="AU26" s="1085">
        <v>1936822.3729969801</v>
      </c>
      <c r="AV26" s="1085">
        <v>1910723.9926585704</v>
      </c>
      <c r="AW26" s="1085">
        <v>1913397.3017616901</v>
      </c>
      <c r="AX26" s="1085">
        <v>1879754.54056191</v>
      </c>
      <c r="AY26" s="1085">
        <v>1873033.7725429502</v>
      </c>
      <c r="AZ26" s="1085">
        <v>1745955.7204204705</v>
      </c>
      <c r="BA26" s="1085">
        <v>1720227.5190166198</v>
      </c>
      <c r="BB26" s="1085">
        <v>1644080.3975083898</v>
      </c>
      <c r="BC26" s="1085">
        <v>1650644.3866207299</v>
      </c>
      <c r="BD26" s="1216">
        <v>1720793.11018905</v>
      </c>
      <c r="BE26" s="1085">
        <v>1729566.77097619</v>
      </c>
      <c r="BF26" s="1085">
        <v>1777576.6290054305</v>
      </c>
      <c r="BG26" s="1217">
        <v>1910627.8489831102</v>
      </c>
      <c r="BH26" s="1085">
        <v>1858710.8738488699</v>
      </c>
      <c r="BI26" s="1085">
        <v>1978348.5208718602</v>
      </c>
      <c r="BJ26" s="1216">
        <v>1974080.9062753199</v>
      </c>
      <c r="BK26" s="1085">
        <v>2005732.7136258096</v>
      </c>
      <c r="BL26" s="1085">
        <v>2011106.0873413896</v>
      </c>
      <c r="BM26" s="1216">
        <v>2056687.2911386301</v>
      </c>
      <c r="BN26" s="1085">
        <v>2073545.1937266199</v>
      </c>
      <c r="BO26" s="1085">
        <v>2025616.5206146198</v>
      </c>
      <c r="BP26" s="1217">
        <v>2002803.5786247305</v>
      </c>
    </row>
    <row r="27" spans="1:68" ht="18">
      <c r="A27" s="1173" t="s">
        <v>870</v>
      </c>
      <c r="B27" s="1085">
        <v>18228.95963736</v>
      </c>
      <c r="C27" s="1085">
        <v>18351.081669950003</v>
      </c>
      <c r="D27" s="1085">
        <v>10695.643296049999</v>
      </c>
      <c r="E27" s="1085">
        <v>23002.748237979999</v>
      </c>
      <c r="F27" s="1085">
        <v>16438.519065329998</v>
      </c>
      <c r="G27" s="1085">
        <v>6097.0020065200006</v>
      </c>
      <c r="H27" s="1085">
        <v>6175.7817095699993</v>
      </c>
      <c r="I27" s="1085">
        <v>6085.6665430100011</v>
      </c>
      <c r="J27" s="1085">
        <v>5922.7596125699993</v>
      </c>
      <c r="K27" s="1085">
        <v>6263.9226388099996</v>
      </c>
      <c r="L27" s="1085">
        <v>8308.5512673699996</v>
      </c>
      <c r="M27" s="1085">
        <v>15359.642245770003</v>
      </c>
      <c r="N27" s="1085">
        <v>14068.39522572</v>
      </c>
      <c r="O27" s="1085">
        <v>4680.88491669</v>
      </c>
      <c r="P27" s="1085">
        <v>6611.8819220999994</v>
      </c>
      <c r="Q27" s="1085">
        <v>11989.44325574</v>
      </c>
      <c r="R27" s="1085">
        <v>11743.149202690001</v>
      </c>
      <c r="S27" s="1085">
        <v>11174.152160310001</v>
      </c>
      <c r="T27" s="1085">
        <v>14985.61370102</v>
      </c>
      <c r="U27" s="1085">
        <v>9502.3090244199993</v>
      </c>
      <c r="V27" s="1085">
        <v>10668.06548843</v>
      </c>
      <c r="W27" s="1085">
        <v>7794.1413590200009</v>
      </c>
      <c r="X27" s="1085">
        <v>6794.4160457700009</v>
      </c>
      <c r="Y27" s="1085">
        <v>6339.1949559200002</v>
      </c>
      <c r="Z27" s="1085">
        <v>346.85013368</v>
      </c>
      <c r="AA27" s="1085">
        <v>351.78381816999996</v>
      </c>
      <c r="AB27" s="1085">
        <v>406.44214803000006</v>
      </c>
      <c r="AC27" s="1085">
        <v>339.68682722000005</v>
      </c>
      <c r="AD27" s="1085">
        <v>2331.41412962</v>
      </c>
      <c r="AE27" s="1085">
        <v>2261.8262533400002</v>
      </c>
      <c r="AF27" s="1085">
        <v>2072.83166067</v>
      </c>
      <c r="AG27" s="1085">
        <v>102.7542084</v>
      </c>
      <c r="AH27" s="1085">
        <v>77.366754229999998</v>
      </c>
      <c r="AI27" s="1085">
        <v>78.598750249999981</v>
      </c>
      <c r="AJ27" s="1085">
        <v>1032.4737187599999</v>
      </c>
      <c r="AK27" s="1085">
        <v>1032.7146319999999</v>
      </c>
      <c r="AL27" s="1085">
        <v>862.99768857000004</v>
      </c>
      <c r="AM27" s="1085">
        <v>865.16477745000009</v>
      </c>
      <c r="AN27" s="1085">
        <v>779.20260854999992</v>
      </c>
      <c r="AO27" s="1085">
        <v>3931.9557325199999</v>
      </c>
      <c r="AP27" s="1085">
        <v>934.13589100000002</v>
      </c>
      <c r="AQ27" s="1085">
        <v>562.22253196999998</v>
      </c>
      <c r="AR27" s="1085">
        <v>576.71368885000004</v>
      </c>
      <c r="AS27" s="1085">
        <v>389.74197594999998</v>
      </c>
      <c r="AT27" s="1085">
        <v>135101.10839086</v>
      </c>
      <c r="AU27" s="1085">
        <v>117.66272649</v>
      </c>
      <c r="AV27" s="1085">
        <v>138160.06254303001</v>
      </c>
      <c r="AW27" s="1085">
        <v>140089.99689343999</v>
      </c>
      <c r="AX27" s="1085">
        <v>138067.58472214002</v>
      </c>
      <c r="AY27" s="1085">
        <v>139882.53994602</v>
      </c>
      <c r="AZ27" s="1085">
        <v>141571.14132841001</v>
      </c>
      <c r="BA27" s="1085">
        <v>137670.38618246</v>
      </c>
      <c r="BB27" s="1085">
        <v>140454.48606685002</v>
      </c>
      <c r="BC27" s="1085">
        <v>144412.91441088001</v>
      </c>
      <c r="BD27" s="1216">
        <v>143260.64361172004</v>
      </c>
      <c r="BE27" s="1085">
        <v>144710.08081168999</v>
      </c>
      <c r="BF27" s="1085">
        <v>145059.64274441998</v>
      </c>
      <c r="BG27" s="1217">
        <v>131448.94103895</v>
      </c>
      <c r="BH27" s="1085">
        <v>134026.47484152002</v>
      </c>
      <c r="BI27" s="1085">
        <v>130583.86201490999</v>
      </c>
      <c r="BJ27" s="1216">
        <v>119277.28775582001</v>
      </c>
      <c r="BK27" s="1085">
        <v>120101.47125055001</v>
      </c>
      <c r="BL27" s="1085">
        <v>120983.13936277</v>
      </c>
      <c r="BM27" s="1216">
        <v>110091.66101311</v>
      </c>
      <c r="BN27" s="1085">
        <v>111435.11171341001</v>
      </c>
      <c r="BO27" s="1085">
        <v>110760.75454017</v>
      </c>
      <c r="BP27" s="1217">
        <v>101328.64039166999</v>
      </c>
    </row>
    <row r="28" spans="1:68" ht="18">
      <c r="A28" s="1173" t="s">
        <v>871</v>
      </c>
      <c r="B28" s="1085">
        <v>0</v>
      </c>
      <c r="C28" s="1085">
        <v>0</v>
      </c>
      <c r="D28" s="1085">
        <v>0</v>
      </c>
      <c r="E28" s="1085">
        <v>0</v>
      </c>
      <c r="F28" s="1085">
        <v>0</v>
      </c>
      <c r="G28" s="1085">
        <v>0</v>
      </c>
      <c r="H28" s="1085">
        <v>0</v>
      </c>
      <c r="I28" s="1085">
        <v>0</v>
      </c>
      <c r="J28" s="1085">
        <v>0</v>
      </c>
      <c r="K28" s="1085">
        <v>0</v>
      </c>
      <c r="L28" s="1085">
        <v>0</v>
      </c>
      <c r="M28" s="1085">
        <v>0</v>
      </c>
      <c r="N28" s="1085">
        <v>0</v>
      </c>
      <c r="O28" s="1085">
        <v>0</v>
      </c>
      <c r="P28" s="1085">
        <v>0</v>
      </c>
      <c r="Q28" s="1085">
        <v>0</v>
      </c>
      <c r="R28" s="1085">
        <v>0</v>
      </c>
      <c r="S28" s="1085">
        <v>0</v>
      </c>
      <c r="T28" s="1085">
        <v>0</v>
      </c>
      <c r="U28" s="1085">
        <v>0</v>
      </c>
      <c r="V28" s="1085">
        <v>0</v>
      </c>
      <c r="W28" s="1085">
        <v>0</v>
      </c>
      <c r="X28" s="1085">
        <v>0</v>
      </c>
      <c r="Y28" s="1085">
        <v>0</v>
      </c>
      <c r="Z28" s="1085">
        <v>0</v>
      </c>
      <c r="AA28" s="1085">
        <v>0</v>
      </c>
      <c r="AB28" s="1085">
        <v>0</v>
      </c>
      <c r="AC28" s="1085">
        <v>0</v>
      </c>
      <c r="AD28" s="1085">
        <v>0</v>
      </c>
      <c r="AE28" s="1085">
        <v>0</v>
      </c>
      <c r="AF28" s="1085">
        <v>0</v>
      </c>
      <c r="AG28" s="1085">
        <v>0</v>
      </c>
      <c r="AH28" s="1085">
        <v>0</v>
      </c>
      <c r="AI28" s="1085">
        <v>0</v>
      </c>
      <c r="AJ28" s="1085">
        <v>0</v>
      </c>
      <c r="AK28" s="1085">
        <v>0</v>
      </c>
      <c r="AL28" s="1085">
        <v>0</v>
      </c>
      <c r="AM28" s="1085">
        <v>0</v>
      </c>
      <c r="AN28" s="1085">
        <v>0</v>
      </c>
      <c r="AO28" s="1085">
        <v>0</v>
      </c>
      <c r="AP28" s="1085">
        <v>0</v>
      </c>
      <c r="AQ28" s="1085">
        <v>0</v>
      </c>
      <c r="AR28" s="1085">
        <v>0</v>
      </c>
      <c r="AS28" s="1085">
        <v>0</v>
      </c>
      <c r="AT28" s="1085">
        <v>0</v>
      </c>
      <c r="AU28" s="1085">
        <v>0</v>
      </c>
      <c r="AV28" s="1085">
        <v>0</v>
      </c>
      <c r="AW28" s="1085">
        <v>0</v>
      </c>
      <c r="AX28" s="1085">
        <v>0</v>
      </c>
      <c r="AY28" s="1085">
        <v>0</v>
      </c>
      <c r="AZ28" s="1085">
        <v>0</v>
      </c>
      <c r="BA28" s="1085">
        <v>0</v>
      </c>
      <c r="BB28" s="1085">
        <v>0</v>
      </c>
      <c r="BC28" s="1085">
        <v>0</v>
      </c>
      <c r="BD28" s="1216">
        <v>0</v>
      </c>
      <c r="BE28" s="1085">
        <v>0</v>
      </c>
      <c r="BF28" s="1085">
        <v>0</v>
      </c>
      <c r="BG28" s="1217">
        <v>0</v>
      </c>
      <c r="BH28" s="1085">
        <v>0</v>
      </c>
      <c r="BI28" s="1085">
        <v>0</v>
      </c>
      <c r="BJ28" s="1216">
        <v>0</v>
      </c>
      <c r="BK28" s="1085">
        <v>0</v>
      </c>
      <c r="BL28" s="1085">
        <v>0</v>
      </c>
      <c r="BM28" s="1216">
        <v>0</v>
      </c>
      <c r="BN28" s="1085">
        <v>0</v>
      </c>
      <c r="BO28" s="1085">
        <v>0</v>
      </c>
      <c r="BP28" s="1217">
        <v>0</v>
      </c>
    </row>
    <row r="29" spans="1:68" ht="18">
      <c r="A29" s="1177"/>
      <c r="B29" s="1085"/>
      <c r="C29" s="1085"/>
      <c r="D29" s="1085"/>
      <c r="E29" s="1085"/>
      <c r="F29" s="1085"/>
      <c r="G29" s="1085"/>
      <c r="H29" s="1085"/>
      <c r="I29" s="1085"/>
      <c r="J29" s="1085"/>
      <c r="K29" s="1085"/>
      <c r="L29" s="1085"/>
      <c r="M29" s="1085"/>
      <c r="N29" s="1085"/>
      <c r="O29" s="1085"/>
      <c r="P29" s="1085"/>
      <c r="Q29" s="1085"/>
      <c r="R29" s="1085"/>
      <c r="S29" s="1085"/>
      <c r="T29" s="1085"/>
      <c r="U29" s="1085"/>
      <c r="V29" s="1085"/>
      <c r="W29" s="1085"/>
      <c r="X29" s="1085"/>
      <c r="Y29" s="1085"/>
      <c r="Z29" s="1085"/>
      <c r="AA29" s="1085"/>
      <c r="AB29" s="1085"/>
      <c r="AC29" s="1085"/>
      <c r="AD29" s="1085"/>
      <c r="AE29" s="1085"/>
      <c r="AF29" s="1085"/>
      <c r="AG29" s="1085"/>
      <c r="AH29" s="1085"/>
      <c r="AI29" s="1085"/>
      <c r="AJ29" s="1085"/>
      <c r="AK29" s="1085"/>
      <c r="AL29" s="1085"/>
      <c r="AM29" s="1085"/>
      <c r="AN29" s="1085"/>
      <c r="AO29" s="1085"/>
      <c r="AP29" s="1085"/>
      <c r="AQ29" s="1085"/>
      <c r="AR29" s="1085"/>
      <c r="AS29" s="1085"/>
      <c r="AT29" s="1085"/>
      <c r="AU29" s="1085"/>
      <c r="AV29" s="1085"/>
      <c r="AW29" s="1085"/>
      <c r="AX29" s="1085"/>
      <c r="AY29" s="1085"/>
      <c r="AZ29" s="1085"/>
      <c r="BA29" s="1085"/>
      <c r="BB29" s="1085"/>
      <c r="BC29" s="1085"/>
      <c r="BD29" s="1216"/>
      <c r="BE29" s="1085"/>
      <c r="BF29" s="1085"/>
      <c r="BG29" s="1217"/>
      <c r="BH29" s="1085"/>
      <c r="BI29" s="1085"/>
      <c r="BJ29" s="1216"/>
      <c r="BK29" s="1085"/>
      <c r="BL29" s="1085"/>
      <c r="BM29" s="1216"/>
      <c r="BN29" s="1085"/>
      <c r="BO29" s="1085"/>
      <c r="BP29" s="1217"/>
    </row>
    <row r="30" spans="1:68" ht="18">
      <c r="A30" s="1172" t="s">
        <v>872</v>
      </c>
      <c r="B30" s="1082">
        <v>578940.98727428005</v>
      </c>
      <c r="C30" s="1082">
        <v>560163.60687359993</v>
      </c>
      <c r="D30" s="1082">
        <v>500385.95106195001</v>
      </c>
      <c r="E30" s="1082">
        <v>489324.37349125993</v>
      </c>
      <c r="F30" s="1082">
        <v>526576.72733241995</v>
      </c>
      <c r="G30" s="1082">
        <v>486420.06734037999</v>
      </c>
      <c r="H30" s="1082">
        <v>486883.50245038007</v>
      </c>
      <c r="I30" s="1082">
        <v>493934.66059598001</v>
      </c>
      <c r="J30" s="1082">
        <v>489795.51470616006</v>
      </c>
      <c r="K30" s="1082">
        <v>538767.32463754003</v>
      </c>
      <c r="L30" s="1082">
        <v>471271.56386074005</v>
      </c>
      <c r="M30" s="1082">
        <v>523282.42608043004</v>
      </c>
      <c r="N30" s="1082">
        <v>544585.68316334998</v>
      </c>
      <c r="O30" s="1082">
        <v>534687.42191279004</v>
      </c>
      <c r="P30" s="1082">
        <v>483597.0930954701</v>
      </c>
      <c r="Q30" s="1082">
        <v>472792.83799750003</v>
      </c>
      <c r="R30" s="1082">
        <v>501885.93593921</v>
      </c>
      <c r="S30" s="1082">
        <v>416312.62349004002</v>
      </c>
      <c r="T30" s="1082">
        <v>398264.44215551001</v>
      </c>
      <c r="U30" s="1082">
        <v>444594.47295779001</v>
      </c>
      <c r="V30" s="1082">
        <v>503201.55957115989</v>
      </c>
      <c r="W30" s="1082">
        <v>585060.12264747988</v>
      </c>
      <c r="X30" s="1082">
        <v>614996.08275372989</v>
      </c>
      <c r="Y30" s="1082">
        <v>687442.99466970982</v>
      </c>
      <c r="Z30" s="1082">
        <v>669147.40827311995</v>
      </c>
      <c r="AA30" s="1082">
        <v>675449.04294739</v>
      </c>
      <c r="AB30" s="1082">
        <v>714908.42006109003</v>
      </c>
      <c r="AC30" s="1082">
        <v>701627.53796323005</v>
      </c>
      <c r="AD30" s="1082">
        <v>716607.90279591992</v>
      </c>
      <c r="AE30" s="1082">
        <v>743886.71096267994</v>
      </c>
      <c r="AF30" s="1082">
        <v>687196.20387463982</v>
      </c>
      <c r="AG30" s="1082">
        <v>687907.51243857015</v>
      </c>
      <c r="AH30" s="1082">
        <v>700840.12566831999</v>
      </c>
      <c r="AI30" s="1082">
        <v>689162.96824721002</v>
      </c>
      <c r="AJ30" s="1082">
        <v>698890.84594936017</v>
      </c>
      <c r="AK30" s="1082">
        <v>694479.84227832011</v>
      </c>
      <c r="AL30" s="1082">
        <v>710117.94527108991</v>
      </c>
      <c r="AM30" s="1082">
        <v>690189.36041617999</v>
      </c>
      <c r="AN30" s="1082">
        <v>696219.89434556989</v>
      </c>
      <c r="AO30" s="1082">
        <v>684395.11971312994</v>
      </c>
      <c r="AP30" s="1082">
        <v>680037.56103047018</v>
      </c>
      <c r="AQ30" s="1082">
        <v>706303.18539432005</v>
      </c>
      <c r="AR30" s="1082">
        <v>718999.90684854996</v>
      </c>
      <c r="AS30" s="1082">
        <v>704704.99686149985</v>
      </c>
      <c r="AT30" s="1082">
        <v>1004495.60161851</v>
      </c>
      <c r="AU30" s="1082">
        <v>904398.41095949977</v>
      </c>
      <c r="AV30" s="1082">
        <v>965587.1970618401</v>
      </c>
      <c r="AW30" s="1082">
        <v>950357.21953103016</v>
      </c>
      <c r="AX30" s="1082">
        <v>975401.84573029983</v>
      </c>
      <c r="AY30" s="1082">
        <v>961329.15968149004</v>
      </c>
      <c r="AZ30" s="1082">
        <v>946481.75079482002</v>
      </c>
      <c r="BA30" s="1082">
        <v>972293.1032393499</v>
      </c>
      <c r="BB30" s="1082">
        <v>958920.64629779011</v>
      </c>
      <c r="BC30" s="1082">
        <v>958249.33694795019</v>
      </c>
      <c r="BD30" s="1214">
        <v>685342.55275142996</v>
      </c>
      <c r="BE30" s="1082">
        <v>909302.98227492999</v>
      </c>
      <c r="BF30" s="1082">
        <v>909398.82201991987</v>
      </c>
      <c r="BG30" s="1215">
        <v>897113.41689901974</v>
      </c>
      <c r="BH30" s="1082">
        <v>890908.23851640988</v>
      </c>
      <c r="BI30" s="1082">
        <v>916068.41203026008</v>
      </c>
      <c r="BJ30" s="1214">
        <v>902180.39454322984</v>
      </c>
      <c r="BK30" s="1082">
        <v>898562.66155244014</v>
      </c>
      <c r="BL30" s="1082">
        <v>863203.78275737993</v>
      </c>
      <c r="BM30" s="1214">
        <v>876331.30020303011</v>
      </c>
      <c r="BN30" s="1082">
        <v>823511.32695848984</v>
      </c>
      <c r="BO30" s="1082">
        <v>734294.5215574801</v>
      </c>
      <c r="BP30" s="1215">
        <v>865608.84513784002</v>
      </c>
    </row>
    <row r="31" spans="1:68" ht="18">
      <c r="A31" s="1173" t="s">
        <v>873</v>
      </c>
      <c r="B31" s="1085">
        <v>569968.61497750005</v>
      </c>
      <c r="C31" s="1085">
        <v>552314.19701546</v>
      </c>
      <c r="D31" s="1085">
        <v>490001.48041292001</v>
      </c>
      <c r="E31" s="1085">
        <v>477075.75476664997</v>
      </c>
      <c r="F31" s="1085">
        <v>510139.80648988002</v>
      </c>
      <c r="G31" s="1085">
        <v>470983.86514091003</v>
      </c>
      <c r="H31" s="1085">
        <v>472746.58466744004</v>
      </c>
      <c r="I31" s="1085">
        <v>484508.82883498998</v>
      </c>
      <c r="J31" s="1085">
        <v>477560.92504762998</v>
      </c>
      <c r="K31" s="1085">
        <v>530317.35794659995</v>
      </c>
      <c r="L31" s="1085">
        <v>464051.63866439002</v>
      </c>
      <c r="M31" s="1085">
        <v>516101.38526499999</v>
      </c>
      <c r="N31" s="1085">
        <v>537707.22400911001</v>
      </c>
      <c r="O31" s="1085">
        <v>527829.50201976998</v>
      </c>
      <c r="P31" s="1085">
        <v>477152.0283447901</v>
      </c>
      <c r="Q31" s="1085">
        <v>463794.68624347996</v>
      </c>
      <c r="R31" s="1085">
        <v>493440.54114257998</v>
      </c>
      <c r="S31" s="1085">
        <v>407960.41006123007</v>
      </c>
      <c r="T31" s="1085">
        <v>392429.93683923996</v>
      </c>
      <c r="U31" s="1085">
        <v>438122.51257076999</v>
      </c>
      <c r="V31" s="1085">
        <v>496549.54579827993</v>
      </c>
      <c r="W31" s="1085">
        <v>580565.85017563985</v>
      </c>
      <c r="X31" s="1085">
        <v>608883.08533664001</v>
      </c>
      <c r="Y31" s="1085">
        <v>680275.70842608984</v>
      </c>
      <c r="Z31" s="1085">
        <v>663126.89292603009</v>
      </c>
      <c r="AA31" s="1085">
        <v>669090.39030153002</v>
      </c>
      <c r="AB31" s="1085">
        <v>688169.60289448011</v>
      </c>
      <c r="AC31" s="1085">
        <v>687994.95113658998</v>
      </c>
      <c r="AD31" s="1085">
        <v>700453.70501822</v>
      </c>
      <c r="AE31" s="1085">
        <v>727073.45293165999</v>
      </c>
      <c r="AF31" s="1085">
        <v>681308.85726193991</v>
      </c>
      <c r="AG31" s="1085">
        <v>682024.04175100999</v>
      </c>
      <c r="AH31" s="1085">
        <v>695037.35566620994</v>
      </c>
      <c r="AI31" s="1085">
        <v>683320.14582951006</v>
      </c>
      <c r="AJ31" s="1085">
        <v>693113.42460281006</v>
      </c>
      <c r="AK31" s="1085">
        <v>688729.34395378001</v>
      </c>
      <c r="AL31" s="1085">
        <v>704354.74343947996</v>
      </c>
      <c r="AM31" s="1085">
        <v>684488.25655831001</v>
      </c>
      <c r="AN31" s="1085">
        <v>690751.82681046997</v>
      </c>
      <c r="AO31" s="1085">
        <v>678644.40887511999</v>
      </c>
      <c r="AP31" s="1085">
        <v>674312.62849316013</v>
      </c>
      <c r="AQ31" s="1085">
        <v>700655.52524734009</v>
      </c>
      <c r="AR31" s="1085">
        <v>705245.10964555992</v>
      </c>
      <c r="AS31" s="1085">
        <v>694041.41564642987</v>
      </c>
      <c r="AT31" s="1085">
        <v>993475.79146751005</v>
      </c>
      <c r="AU31" s="1085">
        <v>896686.9554780199</v>
      </c>
      <c r="AV31" s="1085">
        <v>958118.27760232007</v>
      </c>
      <c r="AW31" s="1085">
        <v>942124.58279942023</v>
      </c>
      <c r="AX31" s="1085">
        <v>967822.71658232983</v>
      </c>
      <c r="AY31" s="1085">
        <v>953309.40781968995</v>
      </c>
      <c r="AZ31" s="1085">
        <v>938504.71677882993</v>
      </c>
      <c r="BA31" s="1085">
        <v>964006.02536460978</v>
      </c>
      <c r="BB31" s="1085">
        <v>950006.11518138007</v>
      </c>
      <c r="BC31" s="1085">
        <v>949346.14772818016</v>
      </c>
      <c r="BD31" s="1216">
        <v>674871.43091918004</v>
      </c>
      <c r="BE31" s="1085">
        <v>899061.69195834012</v>
      </c>
      <c r="BF31" s="1085">
        <v>898088.76978992997</v>
      </c>
      <c r="BG31" s="1217">
        <v>885829.06579739985</v>
      </c>
      <c r="BH31" s="1085">
        <v>867696.50874061999</v>
      </c>
      <c r="BI31" s="1085">
        <v>891966.71633285016</v>
      </c>
      <c r="BJ31" s="1216">
        <v>877917.71210834</v>
      </c>
      <c r="BK31" s="1085">
        <v>870786.37872480007</v>
      </c>
      <c r="BL31" s="1085">
        <v>827371.93886956992</v>
      </c>
      <c r="BM31" s="1216">
        <v>838429.96290939022</v>
      </c>
      <c r="BN31" s="1085">
        <v>821553.04364698986</v>
      </c>
      <c r="BO31" s="1085">
        <v>732145.09142520011</v>
      </c>
      <c r="BP31" s="1217">
        <v>862113.20538379997</v>
      </c>
    </row>
    <row r="32" spans="1:68" ht="18">
      <c r="A32" s="1173" t="s">
        <v>874</v>
      </c>
      <c r="B32" s="1085">
        <v>7972.3722967799995</v>
      </c>
      <c r="C32" s="1085">
        <v>6849.4098581400003</v>
      </c>
      <c r="D32" s="1085">
        <v>7984.4706490300005</v>
      </c>
      <c r="E32" s="1085">
        <v>9848.6187246099998</v>
      </c>
      <c r="F32" s="1085">
        <v>14036.920842540001</v>
      </c>
      <c r="G32" s="1085">
        <v>13036.202199469999</v>
      </c>
      <c r="H32" s="1085">
        <v>11736.917782939998</v>
      </c>
      <c r="I32" s="1085">
        <v>7025.8317609899996</v>
      </c>
      <c r="J32" s="1085">
        <v>9834.5896585299979</v>
      </c>
      <c r="K32" s="1085">
        <v>6049.9666909400003</v>
      </c>
      <c r="L32" s="1085">
        <v>5857.2076503499993</v>
      </c>
      <c r="M32" s="1085">
        <v>5818.3232694300004</v>
      </c>
      <c r="N32" s="1085">
        <v>5515.7416082399996</v>
      </c>
      <c r="O32" s="1085">
        <v>5495.2023470199993</v>
      </c>
      <c r="P32" s="1085">
        <v>5082.3472046800007</v>
      </c>
      <c r="Q32" s="1085">
        <v>7635.4342080200004</v>
      </c>
      <c r="R32" s="1085">
        <v>7082.6772506300003</v>
      </c>
      <c r="S32" s="1085">
        <v>7068.2358298100007</v>
      </c>
      <c r="T32" s="1085">
        <v>4550.5277162699995</v>
      </c>
      <c r="U32" s="1085">
        <v>5229.5641450199992</v>
      </c>
      <c r="V32" s="1085">
        <v>5409.6175308800002</v>
      </c>
      <c r="W32" s="1085">
        <v>3251.8762298400006</v>
      </c>
      <c r="X32" s="1085">
        <v>4913.6945050900003</v>
      </c>
      <c r="Y32" s="1085">
        <v>5967.9833316200002</v>
      </c>
      <c r="Z32" s="1085">
        <v>4821.2124350899994</v>
      </c>
      <c r="AA32" s="1085">
        <v>5204.0321418600006</v>
      </c>
      <c r="AB32" s="1085">
        <v>25584.19666261</v>
      </c>
      <c r="AC32" s="1085">
        <v>12477.966322639997</v>
      </c>
      <c r="AD32" s="1085">
        <v>15045.907373699998</v>
      </c>
      <c r="AE32" s="1085">
        <v>15704.967627019998</v>
      </c>
      <c r="AF32" s="1085">
        <v>4779.0562086999998</v>
      </c>
      <c r="AG32" s="1085">
        <v>4823.2187715600003</v>
      </c>
      <c r="AH32" s="1085">
        <v>4742.5180861099998</v>
      </c>
      <c r="AI32" s="1085">
        <v>4782.5705006999997</v>
      </c>
      <c r="AJ32" s="1085">
        <v>4766.9793865499996</v>
      </c>
      <c r="AK32" s="1085">
        <v>4740.0563645399998</v>
      </c>
      <c r="AL32" s="1085">
        <v>4752.7598716099992</v>
      </c>
      <c r="AM32" s="1085">
        <v>4742.3086228699995</v>
      </c>
      <c r="AN32" s="1085">
        <v>4509.2723000999995</v>
      </c>
      <c r="AO32" s="1085">
        <v>4791.9156030100003</v>
      </c>
      <c r="AP32" s="1085">
        <v>4819.6885083099996</v>
      </c>
      <c r="AQ32" s="1085">
        <v>4742.4161179800003</v>
      </c>
      <c r="AR32" s="1085">
        <v>4849.5531739899998</v>
      </c>
      <c r="AS32" s="1085">
        <v>4594.6280910700007</v>
      </c>
      <c r="AT32" s="1085">
        <v>4950.857027</v>
      </c>
      <c r="AU32" s="1085">
        <v>1642.5023574800002</v>
      </c>
      <c r="AV32" s="1085">
        <v>1457.5397605200001</v>
      </c>
      <c r="AW32" s="1085">
        <v>1655.4040736100001</v>
      </c>
      <c r="AX32" s="1085">
        <v>1567.74944897</v>
      </c>
      <c r="AY32" s="1085">
        <v>1544.8560048000002</v>
      </c>
      <c r="AZ32" s="1085">
        <v>1502.13815899</v>
      </c>
      <c r="BA32" s="1085">
        <v>1508.1820177399998</v>
      </c>
      <c r="BB32" s="1085">
        <v>1241.7457460599999</v>
      </c>
      <c r="BC32" s="1085">
        <v>1230.4038494199999</v>
      </c>
      <c r="BD32" s="1216">
        <v>1188.8471967199998</v>
      </c>
      <c r="BE32" s="1085">
        <v>1069.03899084</v>
      </c>
      <c r="BF32" s="1085">
        <v>1135.8009042399999</v>
      </c>
      <c r="BG32" s="1217">
        <v>1109.84977587</v>
      </c>
      <c r="BH32" s="1085">
        <v>1187.2284500400003</v>
      </c>
      <c r="BI32" s="1085">
        <v>1191.2748348500004</v>
      </c>
      <c r="BJ32" s="1216">
        <v>952.26157233000015</v>
      </c>
      <c r="BK32" s="1085">
        <v>959.14908624999998</v>
      </c>
      <c r="BL32" s="1085">
        <v>925.21014642</v>
      </c>
      <c r="BM32" s="1216">
        <v>997.50355224999987</v>
      </c>
      <c r="BN32" s="1085">
        <v>1264.2835133799999</v>
      </c>
      <c r="BO32" s="1085">
        <v>1455.43033416</v>
      </c>
      <c r="BP32" s="1217">
        <v>2801.6399559199999</v>
      </c>
    </row>
    <row r="33" spans="1:68" ht="18">
      <c r="A33" s="1173" t="s">
        <v>875</v>
      </c>
      <c r="B33" s="1085">
        <v>1000</v>
      </c>
      <c r="C33" s="1085">
        <v>1000</v>
      </c>
      <c r="D33" s="1085">
        <v>2400</v>
      </c>
      <c r="E33" s="1085">
        <v>2400</v>
      </c>
      <c r="F33" s="1085">
        <v>2400</v>
      </c>
      <c r="G33" s="1085">
        <v>2400</v>
      </c>
      <c r="H33" s="1085">
        <v>2400</v>
      </c>
      <c r="I33" s="1085">
        <v>2400</v>
      </c>
      <c r="J33" s="1085">
        <v>2400</v>
      </c>
      <c r="K33" s="1085">
        <v>2400</v>
      </c>
      <c r="L33" s="1085">
        <v>1362.7175460000001</v>
      </c>
      <c r="M33" s="1085">
        <v>1362.7175460000001</v>
      </c>
      <c r="N33" s="1085">
        <v>1362.7175460000001</v>
      </c>
      <c r="O33" s="1085">
        <v>1362.7175460000001</v>
      </c>
      <c r="P33" s="1085">
        <v>1362.7175460000001</v>
      </c>
      <c r="Q33" s="1085">
        <v>1362.7175460000001</v>
      </c>
      <c r="R33" s="1085">
        <v>1362.7175460000001</v>
      </c>
      <c r="S33" s="1085">
        <v>1283.9775990000001</v>
      </c>
      <c r="T33" s="1085">
        <v>1283.9775999999999</v>
      </c>
      <c r="U33" s="1085">
        <v>1242.396242</v>
      </c>
      <c r="V33" s="1085">
        <v>1242.396242</v>
      </c>
      <c r="W33" s="1085">
        <v>1242.396242</v>
      </c>
      <c r="X33" s="1085">
        <v>1199.3029120000001</v>
      </c>
      <c r="Y33" s="1085">
        <v>1199.3029120000001</v>
      </c>
      <c r="Z33" s="1085">
        <v>1199.3029120000001</v>
      </c>
      <c r="AA33" s="1085">
        <v>1154.620504</v>
      </c>
      <c r="AB33" s="1085">
        <v>1154.620504</v>
      </c>
      <c r="AC33" s="1085">
        <v>1154.620504</v>
      </c>
      <c r="AD33" s="1085">
        <v>1108.2904040000001</v>
      </c>
      <c r="AE33" s="1085">
        <v>1108.2904040000001</v>
      </c>
      <c r="AF33" s="1085">
        <v>1108.2904040000001</v>
      </c>
      <c r="AG33" s="1085">
        <v>1060.2519159999999</v>
      </c>
      <c r="AH33" s="1085">
        <v>1060.2519159999999</v>
      </c>
      <c r="AI33" s="1085">
        <v>1060.251917</v>
      </c>
      <c r="AJ33" s="1085">
        <v>1010.44196</v>
      </c>
      <c r="AK33" s="1085">
        <v>1010.44196</v>
      </c>
      <c r="AL33" s="1085">
        <v>1010.44196</v>
      </c>
      <c r="AM33" s="1085">
        <v>958.79523500000005</v>
      </c>
      <c r="AN33" s="1085">
        <v>958.79523500000005</v>
      </c>
      <c r="AO33" s="1085">
        <v>958.79523500000005</v>
      </c>
      <c r="AP33" s="1085">
        <v>905.24402899999995</v>
      </c>
      <c r="AQ33" s="1085">
        <v>905.24402899999995</v>
      </c>
      <c r="AR33" s="1085">
        <v>8905.2440289999995</v>
      </c>
      <c r="AS33" s="1085">
        <v>6068.9531239999997</v>
      </c>
      <c r="AT33" s="1085">
        <v>6068.9531239999997</v>
      </c>
      <c r="AU33" s="1085">
        <v>6068.9531239999997</v>
      </c>
      <c r="AV33" s="1085">
        <v>6011.3796990000001</v>
      </c>
      <c r="AW33" s="1085">
        <v>6577.2326579999999</v>
      </c>
      <c r="AX33" s="1085">
        <v>6011.3796990000001</v>
      </c>
      <c r="AY33" s="1085">
        <v>6474.8958570000004</v>
      </c>
      <c r="AZ33" s="1085">
        <v>6474.8958570000004</v>
      </c>
      <c r="BA33" s="1085">
        <v>6778.8958570000004</v>
      </c>
      <c r="BB33" s="1085">
        <v>7672.7853703500004</v>
      </c>
      <c r="BC33" s="1085">
        <v>7672.7853703500004</v>
      </c>
      <c r="BD33" s="1216">
        <v>9282.2746355300005</v>
      </c>
      <c r="BE33" s="1085">
        <v>9172.2513257499995</v>
      </c>
      <c r="BF33" s="1085">
        <v>10174.25132575</v>
      </c>
      <c r="BG33" s="1217">
        <v>10174.50132575</v>
      </c>
      <c r="BH33" s="1085">
        <v>22024.50132575</v>
      </c>
      <c r="BI33" s="1085">
        <v>22910.42086256</v>
      </c>
      <c r="BJ33" s="1216">
        <v>23310.42086256</v>
      </c>
      <c r="BK33" s="1085">
        <v>26817.13374139</v>
      </c>
      <c r="BL33" s="1085">
        <v>34906.633741389996</v>
      </c>
      <c r="BM33" s="1216">
        <v>36903.833741389994</v>
      </c>
      <c r="BN33" s="1085">
        <v>693.99979812000004</v>
      </c>
      <c r="BO33" s="1085">
        <v>693.99979812000004</v>
      </c>
      <c r="BP33" s="1217">
        <v>693.99979812000004</v>
      </c>
    </row>
    <row r="34" spans="1:68" ht="18">
      <c r="A34" s="1173" t="s">
        <v>876</v>
      </c>
      <c r="B34" s="1085">
        <v>0</v>
      </c>
      <c r="C34" s="1085">
        <v>0</v>
      </c>
      <c r="D34" s="1085">
        <v>0</v>
      </c>
      <c r="E34" s="1085">
        <v>0</v>
      </c>
      <c r="F34" s="1085">
        <v>0</v>
      </c>
      <c r="G34" s="1085">
        <v>0</v>
      </c>
      <c r="H34" s="1085">
        <v>0</v>
      </c>
      <c r="I34" s="1085">
        <v>0</v>
      </c>
      <c r="J34" s="1085">
        <v>0</v>
      </c>
      <c r="K34" s="1085">
        <v>0</v>
      </c>
      <c r="L34" s="1085">
        <v>0</v>
      </c>
      <c r="M34" s="1085">
        <v>0</v>
      </c>
      <c r="N34" s="1085">
        <v>0</v>
      </c>
      <c r="O34" s="1085">
        <v>0</v>
      </c>
      <c r="P34" s="1085">
        <v>0</v>
      </c>
      <c r="Q34" s="1085">
        <v>0</v>
      </c>
      <c r="R34" s="1085">
        <v>0</v>
      </c>
      <c r="S34" s="1085">
        <v>0</v>
      </c>
      <c r="T34" s="1085">
        <v>0</v>
      </c>
      <c r="U34" s="1085">
        <v>0</v>
      </c>
      <c r="V34" s="1085">
        <v>0</v>
      </c>
      <c r="W34" s="1085">
        <v>0</v>
      </c>
      <c r="X34" s="1085">
        <v>0</v>
      </c>
      <c r="Y34" s="1085">
        <v>0</v>
      </c>
      <c r="Z34" s="1085">
        <v>0</v>
      </c>
      <c r="AA34" s="1085">
        <v>0</v>
      </c>
      <c r="AB34" s="1085">
        <v>0</v>
      </c>
      <c r="AC34" s="1085">
        <v>0</v>
      </c>
      <c r="AD34" s="1085">
        <v>0</v>
      </c>
      <c r="AE34" s="1085">
        <v>0</v>
      </c>
      <c r="AF34" s="1085">
        <v>0</v>
      </c>
      <c r="AG34" s="1085">
        <v>0</v>
      </c>
      <c r="AH34" s="1085">
        <v>0</v>
      </c>
      <c r="AI34" s="1085">
        <v>0</v>
      </c>
      <c r="AJ34" s="1085">
        <v>0</v>
      </c>
      <c r="AK34" s="1085">
        <v>0</v>
      </c>
      <c r="AL34" s="1085">
        <v>0</v>
      </c>
      <c r="AM34" s="1085">
        <v>0</v>
      </c>
      <c r="AN34" s="1085">
        <v>0</v>
      </c>
      <c r="AO34" s="1085">
        <v>0</v>
      </c>
      <c r="AP34" s="1085">
        <v>0</v>
      </c>
      <c r="AQ34" s="1085">
        <v>0</v>
      </c>
      <c r="AR34" s="1085">
        <v>0</v>
      </c>
      <c r="AS34" s="1085">
        <v>0</v>
      </c>
      <c r="AT34" s="1085">
        <v>0</v>
      </c>
      <c r="AU34" s="1085">
        <v>0</v>
      </c>
      <c r="AV34" s="1085">
        <v>0</v>
      </c>
      <c r="AW34" s="1085">
        <v>0</v>
      </c>
      <c r="AX34" s="1085">
        <v>0</v>
      </c>
      <c r="AY34" s="1085">
        <v>0</v>
      </c>
      <c r="AZ34" s="1085">
        <v>0</v>
      </c>
      <c r="BA34" s="1085">
        <v>0</v>
      </c>
      <c r="BB34" s="1085">
        <v>0</v>
      </c>
      <c r="BC34" s="1085">
        <v>0</v>
      </c>
      <c r="BD34" s="1216">
        <v>0</v>
      </c>
      <c r="BE34" s="1085">
        <v>0</v>
      </c>
      <c r="BF34" s="1085">
        <v>0</v>
      </c>
      <c r="BG34" s="1217">
        <v>0</v>
      </c>
      <c r="BH34" s="1085">
        <v>0</v>
      </c>
      <c r="BI34" s="1085">
        <v>0</v>
      </c>
      <c r="BJ34" s="1216">
        <v>0</v>
      </c>
      <c r="BK34" s="1085">
        <v>0</v>
      </c>
      <c r="BL34" s="1085">
        <v>0</v>
      </c>
      <c r="BM34" s="1216">
        <v>0</v>
      </c>
      <c r="BN34" s="1085">
        <v>0</v>
      </c>
      <c r="BO34" s="1085">
        <v>0</v>
      </c>
      <c r="BP34" s="1217">
        <v>0</v>
      </c>
    </row>
    <row r="35" spans="1:68" ht="18">
      <c r="A35" s="1177"/>
      <c r="B35" s="1085"/>
      <c r="C35" s="1085"/>
      <c r="D35" s="1085"/>
      <c r="E35" s="1085"/>
      <c r="F35" s="1085"/>
      <c r="G35" s="1085"/>
      <c r="H35" s="1085"/>
      <c r="I35" s="1085"/>
      <c r="J35" s="1085"/>
      <c r="K35" s="1085"/>
      <c r="L35" s="1085"/>
      <c r="M35" s="1085"/>
      <c r="N35" s="1085"/>
      <c r="O35" s="1085"/>
      <c r="P35" s="1085"/>
      <c r="Q35" s="1085"/>
      <c r="R35" s="1085"/>
      <c r="S35" s="1085"/>
      <c r="T35" s="1085"/>
      <c r="U35" s="1085"/>
      <c r="V35" s="1085"/>
      <c r="W35" s="1085"/>
      <c r="X35" s="1085"/>
      <c r="Y35" s="1085"/>
      <c r="Z35" s="1085"/>
      <c r="AA35" s="1085"/>
      <c r="AB35" s="1085"/>
      <c r="AC35" s="1085"/>
      <c r="AD35" s="1085"/>
      <c r="AE35" s="1085"/>
      <c r="AF35" s="1085"/>
      <c r="AG35" s="1085"/>
      <c r="AH35" s="1085"/>
      <c r="AI35" s="1085"/>
      <c r="AJ35" s="1085"/>
      <c r="AK35" s="1085"/>
      <c r="AL35" s="1085"/>
      <c r="AM35" s="1085"/>
      <c r="AN35" s="1085"/>
      <c r="AO35" s="1085"/>
      <c r="AP35" s="1085"/>
      <c r="AQ35" s="1085"/>
      <c r="AR35" s="1085"/>
      <c r="AS35" s="1085"/>
      <c r="AT35" s="1085"/>
      <c r="AU35" s="1085"/>
      <c r="AV35" s="1085"/>
      <c r="AW35" s="1085"/>
      <c r="AX35" s="1085"/>
      <c r="AY35" s="1085"/>
      <c r="AZ35" s="1085"/>
      <c r="BA35" s="1085"/>
      <c r="BB35" s="1085"/>
      <c r="BC35" s="1085"/>
      <c r="BD35" s="1216"/>
      <c r="BE35" s="1085"/>
      <c r="BF35" s="1085"/>
      <c r="BG35" s="1217"/>
      <c r="BH35" s="1085"/>
      <c r="BI35" s="1085"/>
      <c r="BJ35" s="1216"/>
      <c r="BK35" s="1085"/>
      <c r="BL35" s="1085"/>
      <c r="BM35" s="1216"/>
      <c r="BN35" s="1085"/>
      <c r="BO35" s="1085"/>
      <c r="BP35" s="1217"/>
    </row>
    <row r="36" spans="1:68" ht="18">
      <c r="A36" s="1172" t="s">
        <v>877</v>
      </c>
      <c r="B36" s="1082">
        <v>11237380.511601962</v>
      </c>
      <c r="C36" s="1082">
        <v>11442183.755184522</v>
      </c>
      <c r="D36" s="1082">
        <v>11496087.022568543</v>
      </c>
      <c r="E36" s="1082">
        <v>11736322.21030364</v>
      </c>
      <c r="F36" s="1082">
        <v>12012324.434833132</v>
      </c>
      <c r="G36" s="1082">
        <v>12224352.741162287</v>
      </c>
      <c r="H36" s="1082">
        <v>12509374.05271679</v>
      </c>
      <c r="I36" s="1082">
        <v>12345715.321055109</v>
      </c>
      <c r="J36" s="1082">
        <v>12701212.167323379</v>
      </c>
      <c r="K36" s="1082">
        <v>12727394.399171533</v>
      </c>
      <c r="L36" s="1082">
        <v>12844648.72993644</v>
      </c>
      <c r="M36" s="1082">
        <v>13345933.57857771</v>
      </c>
      <c r="N36" s="1082">
        <v>13186815.351642087</v>
      </c>
      <c r="O36" s="1082">
        <v>13154401.272811981</v>
      </c>
      <c r="P36" s="1082">
        <v>13261381.760118369</v>
      </c>
      <c r="Q36" s="1082">
        <v>13332808.775670644</v>
      </c>
      <c r="R36" s="1082">
        <v>13098769.567963861</v>
      </c>
      <c r="S36" s="1082">
        <v>13108920.746227849</v>
      </c>
      <c r="T36" s="1082">
        <v>13059943.659667758</v>
      </c>
      <c r="U36" s="1082">
        <v>13107573.010066453</v>
      </c>
      <c r="V36" s="1082">
        <v>13111933.093255064</v>
      </c>
      <c r="W36" s="1082">
        <v>13073834.027436402</v>
      </c>
      <c r="X36" s="1082">
        <v>13113350.006067159</v>
      </c>
      <c r="Y36" s="1082">
        <v>13062826.453458171</v>
      </c>
      <c r="Z36" s="1082">
        <v>13047604.493393002</v>
      </c>
      <c r="AA36" s="1082">
        <v>13094106.124352394</v>
      </c>
      <c r="AB36" s="1082">
        <v>13072435.561592102</v>
      </c>
      <c r="AC36" s="1082">
        <v>15347614.781624625</v>
      </c>
      <c r="AD36" s="1082">
        <v>16171881.8861777</v>
      </c>
      <c r="AE36" s="1082">
        <v>16058874.581155501</v>
      </c>
      <c r="AF36" s="1082">
        <v>16007667.551946018</v>
      </c>
      <c r="AG36" s="1082">
        <v>16095636.693826227</v>
      </c>
      <c r="AH36" s="1082">
        <v>16083771.807743052</v>
      </c>
      <c r="AI36" s="1082">
        <v>15994730.172431279</v>
      </c>
      <c r="AJ36" s="1082">
        <v>15839917.380097313</v>
      </c>
      <c r="AK36" s="1082">
        <v>15871452.890932282</v>
      </c>
      <c r="AL36" s="1082">
        <v>15868853.158332838</v>
      </c>
      <c r="AM36" s="1082">
        <v>15823606.400273301</v>
      </c>
      <c r="AN36" s="1082">
        <v>15666655.574987639</v>
      </c>
      <c r="AO36" s="1082">
        <v>15609263.760972584</v>
      </c>
      <c r="AP36" s="1082">
        <v>15621171.874361262</v>
      </c>
      <c r="AQ36" s="1082">
        <v>15710304.674832832</v>
      </c>
      <c r="AR36" s="1082">
        <v>15770284.849558542</v>
      </c>
      <c r="AS36" s="1082">
        <v>15683101.65885365</v>
      </c>
      <c r="AT36" s="1082">
        <v>15239527.496753039</v>
      </c>
      <c r="AU36" s="1082">
        <v>15515562.767012306</v>
      </c>
      <c r="AV36" s="1082">
        <v>15231400.381519895</v>
      </c>
      <c r="AW36" s="1082">
        <v>15443914.157256888</v>
      </c>
      <c r="AX36" s="1082">
        <v>15129614.071212705</v>
      </c>
      <c r="AY36" s="1082">
        <v>14856840.202030733</v>
      </c>
      <c r="AZ36" s="1082">
        <v>14851438.415718041</v>
      </c>
      <c r="BA36" s="1082">
        <v>14889197.176953133</v>
      </c>
      <c r="BB36" s="1082">
        <v>14858163.850342248</v>
      </c>
      <c r="BC36" s="1082">
        <v>15084262.372586804</v>
      </c>
      <c r="BD36" s="1214">
        <v>15850515.181290047</v>
      </c>
      <c r="BE36" s="1082">
        <v>15789811.029628029</v>
      </c>
      <c r="BF36" s="1082">
        <v>15731874.927050877</v>
      </c>
      <c r="BG36" s="1215">
        <v>15236437.066200474</v>
      </c>
      <c r="BH36" s="1082">
        <v>15352740.454690043</v>
      </c>
      <c r="BI36" s="1082">
        <v>15512064.030791402</v>
      </c>
      <c r="BJ36" s="1214">
        <v>15413985.889522979</v>
      </c>
      <c r="BK36" s="1082">
        <v>15333281.839286443</v>
      </c>
      <c r="BL36" s="1082">
        <v>15513255.294352774</v>
      </c>
      <c r="BM36" s="1214">
        <v>15377027.456972064</v>
      </c>
      <c r="BN36" s="1082">
        <v>15852806.540855179</v>
      </c>
      <c r="BO36" s="1082">
        <v>16062870.385459242</v>
      </c>
      <c r="BP36" s="1215">
        <v>16481490.975507298</v>
      </c>
    </row>
    <row r="37" spans="1:68" ht="18">
      <c r="A37" s="1173" t="s">
        <v>878</v>
      </c>
      <c r="B37" s="1085">
        <v>9474530.9059552811</v>
      </c>
      <c r="C37" s="1085">
        <v>9657616.1645443514</v>
      </c>
      <c r="D37" s="1085">
        <v>9686038.0219341815</v>
      </c>
      <c r="E37" s="1085">
        <v>9887106.1058455687</v>
      </c>
      <c r="F37" s="1085">
        <v>10122865.430196712</v>
      </c>
      <c r="G37" s="1085">
        <v>10316370.29969441</v>
      </c>
      <c r="H37" s="1085">
        <v>10619297.180517372</v>
      </c>
      <c r="I37" s="1085">
        <v>11082377.745900339</v>
      </c>
      <c r="J37" s="1085">
        <v>11572775.478624597</v>
      </c>
      <c r="K37" s="1085">
        <v>11633017.153075904</v>
      </c>
      <c r="L37" s="1085">
        <v>11762677.219702881</v>
      </c>
      <c r="M37" s="1085">
        <v>12270661.011731181</v>
      </c>
      <c r="N37" s="1085">
        <v>12106798.757273534</v>
      </c>
      <c r="O37" s="1085">
        <v>12058377.25299721</v>
      </c>
      <c r="P37" s="1085">
        <v>12198859.830755593</v>
      </c>
      <c r="Q37" s="1085">
        <v>12264522.939117882</v>
      </c>
      <c r="R37" s="1085">
        <v>12034795.298920691</v>
      </c>
      <c r="S37" s="1085">
        <v>12013343.06444571</v>
      </c>
      <c r="T37" s="1085">
        <v>11861383.304518938</v>
      </c>
      <c r="U37" s="1085">
        <v>11821822.601766471</v>
      </c>
      <c r="V37" s="1085">
        <v>11756161.083956154</v>
      </c>
      <c r="W37" s="1085">
        <v>11656363.654089939</v>
      </c>
      <c r="X37" s="1085">
        <v>11625484.432588721</v>
      </c>
      <c r="Y37" s="1085">
        <v>11571985.93613643</v>
      </c>
      <c r="Z37" s="1085">
        <v>11521367.386860123</v>
      </c>
      <c r="AA37" s="1085">
        <v>11566414.74072838</v>
      </c>
      <c r="AB37" s="1085">
        <v>11539275.06783358</v>
      </c>
      <c r="AC37" s="1085">
        <v>13705896.78789054</v>
      </c>
      <c r="AD37" s="1085">
        <v>14512131.61877461</v>
      </c>
      <c r="AE37" s="1085">
        <v>14340405.596693942</v>
      </c>
      <c r="AF37" s="1085">
        <v>14233461.453943741</v>
      </c>
      <c r="AG37" s="1085">
        <v>14348051.293232875</v>
      </c>
      <c r="AH37" s="1085">
        <v>14341547.000809131</v>
      </c>
      <c r="AI37" s="1085">
        <v>14283011.526257318</v>
      </c>
      <c r="AJ37" s="1085">
        <v>14147510.162201673</v>
      </c>
      <c r="AK37" s="1085">
        <v>14177161.321296163</v>
      </c>
      <c r="AL37" s="1085">
        <v>14147999.19227493</v>
      </c>
      <c r="AM37" s="1085">
        <v>14135228.022138258</v>
      </c>
      <c r="AN37" s="1085">
        <v>13970463.465739792</v>
      </c>
      <c r="AO37" s="1085">
        <v>13908396.427730102</v>
      </c>
      <c r="AP37" s="1085">
        <v>13934750.372099631</v>
      </c>
      <c r="AQ37" s="1085">
        <v>13985124.695607251</v>
      </c>
      <c r="AR37" s="1085">
        <v>14056136.002762081</v>
      </c>
      <c r="AS37" s="1085">
        <v>14023395.861707371</v>
      </c>
      <c r="AT37" s="1085">
        <v>13581297.421446899</v>
      </c>
      <c r="AU37" s="1085">
        <v>13851831.929420944</v>
      </c>
      <c r="AV37" s="1085">
        <v>13558809.778826857</v>
      </c>
      <c r="AW37" s="1085">
        <v>13748263.27983918</v>
      </c>
      <c r="AX37" s="1085">
        <v>13382718.820933845</v>
      </c>
      <c r="AY37" s="1085">
        <v>13096491.920308823</v>
      </c>
      <c r="AZ37" s="1085">
        <v>13095211.725671949</v>
      </c>
      <c r="BA37" s="1085">
        <v>13100141.421641052</v>
      </c>
      <c r="BB37" s="1085">
        <v>13094560.693184018</v>
      </c>
      <c r="BC37" s="1085">
        <v>13323978.466394631</v>
      </c>
      <c r="BD37" s="1216">
        <v>14050579.283109078</v>
      </c>
      <c r="BE37" s="1085">
        <v>13970914.165015833</v>
      </c>
      <c r="BF37" s="1085">
        <v>13785799.248214861</v>
      </c>
      <c r="BG37" s="1217">
        <v>13352003.816053173</v>
      </c>
      <c r="BH37" s="1085">
        <v>13594212.502807936</v>
      </c>
      <c r="BI37" s="1085">
        <v>13674590.050035328</v>
      </c>
      <c r="BJ37" s="1216">
        <v>13532357.142525118</v>
      </c>
      <c r="BK37" s="1085">
        <v>13464089.412450802</v>
      </c>
      <c r="BL37" s="1085">
        <v>13635830.292107966</v>
      </c>
      <c r="BM37" s="1216">
        <v>13516111.702855172</v>
      </c>
      <c r="BN37" s="1085">
        <v>13899032.066181775</v>
      </c>
      <c r="BO37" s="1085">
        <v>14150024.500152512</v>
      </c>
      <c r="BP37" s="1217">
        <v>14371431.955255343</v>
      </c>
    </row>
    <row r="38" spans="1:68" ht="18">
      <c r="A38" s="1173" t="s">
        <v>879</v>
      </c>
      <c r="B38" s="1085">
        <v>10337.09405566</v>
      </c>
      <c r="C38" s="1085">
        <v>10342.106005130001</v>
      </c>
      <c r="D38" s="1085">
        <v>10342.354457709998</v>
      </c>
      <c r="E38" s="1085">
        <v>9325.88105937</v>
      </c>
      <c r="F38" s="1085">
        <v>9337.6453216600003</v>
      </c>
      <c r="G38" s="1085">
        <v>2743.93275266</v>
      </c>
      <c r="H38" s="1085">
        <v>2743.9327516599997</v>
      </c>
      <c r="I38" s="1085">
        <v>2743.9327516599997</v>
      </c>
      <c r="J38" s="1085">
        <v>2743.9327516599997</v>
      </c>
      <c r="K38" s="1085">
        <v>2743.9327516599997</v>
      </c>
      <c r="L38" s="1085">
        <v>2743.9327516599997</v>
      </c>
      <c r="M38" s="1085">
        <v>2743.9327516599997</v>
      </c>
      <c r="N38" s="1085">
        <v>2743.9327516599997</v>
      </c>
      <c r="O38" s="1085">
        <v>2743.9327516599997</v>
      </c>
      <c r="P38" s="1085">
        <v>524.52781187000005</v>
      </c>
      <c r="Q38" s="1085">
        <v>24.573706899999998</v>
      </c>
      <c r="R38" s="1085">
        <v>18.577755379999999</v>
      </c>
      <c r="S38" s="1085">
        <v>16.316470389999999</v>
      </c>
      <c r="T38" s="1085">
        <v>16.601150319999999</v>
      </c>
      <c r="U38" s="1085">
        <v>12.60115032</v>
      </c>
      <c r="V38" s="1085">
        <v>18.539798319999999</v>
      </c>
      <c r="W38" s="1085">
        <v>18.501798319999999</v>
      </c>
      <c r="X38" s="1085">
        <v>18.321798319999999</v>
      </c>
      <c r="Y38" s="1085">
        <v>18.521398319999999</v>
      </c>
      <c r="Z38" s="1085">
        <v>17.208898319999999</v>
      </c>
      <c r="AA38" s="1085">
        <v>17.97989832</v>
      </c>
      <c r="AB38" s="1085">
        <v>14.286898320000001</v>
      </c>
      <c r="AC38" s="1085">
        <v>14.28119832</v>
      </c>
      <c r="AD38" s="1085">
        <v>14.967018320000001</v>
      </c>
      <c r="AE38" s="1085">
        <v>15.85641832</v>
      </c>
      <c r="AF38" s="1085">
        <v>16.69481832</v>
      </c>
      <c r="AG38" s="1085">
        <v>16.25551832</v>
      </c>
      <c r="AH38" s="1085">
        <v>16.244118320000002</v>
      </c>
      <c r="AI38" s="1085">
        <v>16.084018320000002</v>
      </c>
      <c r="AJ38" s="1085">
        <v>16.911818320000002</v>
      </c>
      <c r="AK38" s="1085">
        <v>16.787887319999999</v>
      </c>
      <c r="AL38" s="1085">
        <v>16.588984320000002</v>
      </c>
      <c r="AM38" s="1085">
        <v>16.45587832</v>
      </c>
      <c r="AN38" s="1085">
        <v>16.29691832</v>
      </c>
      <c r="AO38" s="1085">
        <v>15.935448320000001</v>
      </c>
      <c r="AP38" s="1085">
        <v>15.62988732</v>
      </c>
      <c r="AQ38" s="1085">
        <v>15.290247320000001</v>
      </c>
      <c r="AR38" s="1085">
        <v>14.96259732</v>
      </c>
      <c r="AS38" s="1085">
        <v>0</v>
      </c>
      <c r="AT38" s="1085">
        <v>0</v>
      </c>
      <c r="AU38" s="1085">
        <v>0</v>
      </c>
      <c r="AV38" s="1085">
        <v>0</v>
      </c>
      <c r="AW38" s="1085">
        <v>0</v>
      </c>
      <c r="AX38" s="1085">
        <v>0</v>
      </c>
      <c r="AY38" s="1085">
        <v>0</v>
      </c>
      <c r="AZ38" s="1085">
        <v>0</v>
      </c>
      <c r="BA38" s="1085">
        <v>0</v>
      </c>
      <c r="BB38" s="1085">
        <v>0</v>
      </c>
      <c r="BC38" s="1085">
        <v>0</v>
      </c>
      <c r="BD38" s="1216">
        <v>0</v>
      </c>
      <c r="BE38" s="1085">
        <v>0</v>
      </c>
      <c r="BF38" s="1085">
        <v>0</v>
      </c>
      <c r="BG38" s="1217">
        <v>0</v>
      </c>
      <c r="BH38" s="1085">
        <v>0</v>
      </c>
      <c r="BI38" s="1085">
        <v>0</v>
      </c>
      <c r="BJ38" s="1216">
        <v>500</v>
      </c>
      <c r="BK38" s="1085">
        <v>500</v>
      </c>
      <c r="BL38" s="1085">
        <v>513.46585205999997</v>
      </c>
      <c r="BM38" s="1216">
        <v>520.66311781000002</v>
      </c>
      <c r="BN38" s="1085">
        <v>506.47716713</v>
      </c>
      <c r="BO38" s="1085">
        <v>513.41698903999998</v>
      </c>
      <c r="BP38" s="1217">
        <v>520.81946575999996</v>
      </c>
    </row>
    <row r="39" spans="1:68" ht="18">
      <c r="A39" s="1173" t="s">
        <v>880</v>
      </c>
      <c r="B39" s="1085">
        <v>328.33865757000001</v>
      </c>
      <c r="C39" s="1085">
        <v>362.60849208999997</v>
      </c>
      <c r="D39" s="1085">
        <v>534.24029992999999</v>
      </c>
      <c r="E39" s="1085">
        <v>1122.5566623299999</v>
      </c>
      <c r="F39" s="1085">
        <v>445.24852304000001</v>
      </c>
      <c r="G39" s="1085">
        <v>472.98247343000003</v>
      </c>
      <c r="H39" s="1085">
        <v>527.98634011000001</v>
      </c>
      <c r="I39" s="1085">
        <v>704.74624692999998</v>
      </c>
      <c r="J39" s="1085">
        <v>717.28199396000002</v>
      </c>
      <c r="K39" s="1085">
        <v>1685.1444020199999</v>
      </c>
      <c r="L39" s="1085">
        <v>1001.03660587</v>
      </c>
      <c r="M39" s="1085">
        <v>1060.7067240900001</v>
      </c>
      <c r="N39" s="1085">
        <v>778.77825198000005</v>
      </c>
      <c r="O39" s="1085">
        <v>812.70802925999999</v>
      </c>
      <c r="P39" s="1085">
        <v>521.13677036000001</v>
      </c>
      <c r="Q39" s="1085">
        <v>448.22327991000003</v>
      </c>
      <c r="R39" s="1085">
        <v>665.15962830000001</v>
      </c>
      <c r="S39" s="1085">
        <v>678.79055650999999</v>
      </c>
      <c r="T39" s="1085">
        <v>582.34710163</v>
      </c>
      <c r="U39" s="1085">
        <v>438.04586141999999</v>
      </c>
      <c r="V39" s="1085">
        <v>397.88763836999999</v>
      </c>
      <c r="W39" s="1085">
        <v>1700.41572933</v>
      </c>
      <c r="X39" s="1085">
        <v>486.80234675000003</v>
      </c>
      <c r="Y39" s="1085">
        <v>768.48336022000001</v>
      </c>
      <c r="Z39" s="1085">
        <v>765.25588801000004</v>
      </c>
      <c r="AA39" s="1085">
        <v>598.73635692999994</v>
      </c>
      <c r="AB39" s="1085">
        <v>544.58699661000003</v>
      </c>
      <c r="AC39" s="1085">
        <v>1163.31421998</v>
      </c>
      <c r="AD39" s="1085">
        <v>2564.35128652</v>
      </c>
      <c r="AE39" s="1085">
        <v>3438.5981388600003</v>
      </c>
      <c r="AF39" s="1085">
        <v>4478.2101704500001</v>
      </c>
      <c r="AG39" s="1085">
        <v>5685.3494923999997</v>
      </c>
      <c r="AH39" s="1085">
        <v>7079.5521306499995</v>
      </c>
      <c r="AI39" s="1085">
        <v>7523.4326232799995</v>
      </c>
      <c r="AJ39" s="1085">
        <v>1787.8362582499999</v>
      </c>
      <c r="AK39" s="1085">
        <v>1983.91400503</v>
      </c>
      <c r="AL39" s="1085">
        <v>2754.6107775400001</v>
      </c>
      <c r="AM39" s="1085">
        <v>2173.5938777199999</v>
      </c>
      <c r="AN39" s="1085">
        <v>2806.0566845399999</v>
      </c>
      <c r="AO39" s="1085">
        <v>3071.74928675</v>
      </c>
      <c r="AP39" s="1085">
        <v>2791.1887781599999</v>
      </c>
      <c r="AQ39" s="1085">
        <v>3070.2911302399998</v>
      </c>
      <c r="AR39" s="1085">
        <v>3033.9899691400001</v>
      </c>
      <c r="AS39" s="1085">
        <v>2719.8194544499997</v>
      </c>
      <c r="AT39" s="1085">
        <v>3002.8687228700001</v>
      </c>
      <c r="AU39" s="1085">
        <v>3722.7029426100003</v>
      </c>
      <c r="AV39" s="1085">
        <v>3265.40044567</v>
      </c>
      <c r="AW39" s="1085">
        <v>3097.1448392900002</v>
      </c>
      <c r="AX39" s="1085">
        <v>4111.4992501999996</v>
      </c>
      <c r="AY39" s="1085">
        <v>3630.39740175</v>
      </c>
      <c r="AZ39" s="1085">
        <v>4052.7231347299999</v>
      </c>
      <c r="BA39" s="1085">
        <v>4408.1394034499999</v>
      </c>
      <c r="BB39" s="1085">
        <v>4280.6810556599994</v>
      </c>
      <c r="BC39" s="1085">
        <v>4468.0424817399999</v>
      </c>
      <c r="BD39" s="1216">
        <v>3916.0008814299999</v>
      </c>
      <c r="BE39" s="1085">
        <v>4457.4403397099995</v>
      </c>
      <c r="BF39" s="1085">
        <v>3047.6424419499999</v>
      </c>
      <c r="BG39" s="1217">
        <v>1015.4947188099999</v>
      </c>
      <c r="BH39" s="1085">
        <v>141.58834213</v>
      </c>
      <c r="BI39" s="1085">
        <v>80.196651759999995</v>
      </c>
      <c r="BJ39" s="1216">
        <v>54.345999999999997</v>
      </c>
      <c r="BK39" s="1085">
        <v>47.511000000000003</v>
      </c>
      <c r="BL39" s="1085">
        <v>22.928999999999998</v>
      </c>
      <c r="BM39" s="1216">
        <v>54.307000000000002</v>
      </c>
      <c r="BN39" s="1085">
        <v>53.597999999999999</v>
      </c>
      <c r="BO39" s="1085">
        <v>90.269000000000005</v>
      </c>
      <c r="BP39" s="1217">
        <v>100.065</v>
      </c>
    </row>
    <row r="40" spans="1:68" ht="18">
      <c r="A40" s="1173" t="s">
        <v>881</v>
      </c>
      <c r="B40" s="1085">
        <v>1576750.2652452402</v>
      </c>
      <c r="C40" s="1085">
        <v>1595144.44577591</v>
      </c>
      <c r="D40" s="1085">
        <v>1616160.50108016</v>
      </c>
      <c r="E40" s="1085">
        <v>1654008.1932444701</v>
      </c>
      <c r="F40" s="1085">
        <v>1696000.1502119801</v>
      </c>
      <c r="G40" s="1085">
        <v>1726259.4995544199</v>
      </c>
      <c r="H40" s="1085">
        <v>1710471.55784621</v>
      </c>
      <c r="I40" s="1085">
        <v>1083172.9295292397</v>
      </c>
      <c r="J40" s="1085">
        <v>938550.62744530989</v>
      </c>
      <c r="K40" s="1085">
        <v>909590.47861760994</v>
      </c>
      <c r="L40" s="1085">
        <v>896028.54330253997</v>
      </c>
      <c r="M40" s="1085">
        <v>891389.88400357973</v>
      </c>
      <c r="N40" s="1085">
        <v>894531.57323509001</v>
      </c>
      <c r="O40" s="1085">
        <v>919469.45319032995</v>
      </c>
      <c r="P40" s="1085">
        <v>893486.15087745013</v>
      </c>
      <c r="Q40" s="1085">
        <v>909109.10651344003</v>
      </c>
      <c r="R40" s="1085">
        <v>897312.90362266998</v>
      </c>
      <c r="S40" s="1085">
        <v>931785.48352864</v>
      </c>
      <c r="T40" s="1085">
        <v>1041283.2929220001</v>
      </c>
      <c r="U40" s="1085">
        <v>1116270.9329903501</v>
      </c>
      <c r="V40" s="1085">
        <v>1182178.85049168</v>
      </c>
      <c r="W40" s="1085">
        <v>1239011.0174525401</v>
      </c>
      <c r="X40" s="1085">
        <v>1321615.1437323801</v>
      </c>
      <c r="Y40" s="1085">
        <v>1332247.2306768398</v>
      </c>
      <c r="Z40" s="1085">
        <v>1377214.020489</v>
      </c>
      <c r="AA40" s="1085">
        <v>1382145.83657333</v>
      </c>
      <c r="AB40" s="1085">
        <v>1387152.8342833002</v>
      </c>
      <c r="AC40" s="1085">
        <v>1465404.3016743404</v>
      </c>
      <c r="AD40" s="1085">
        <v>1479050.8069724201</v>
      </c>
      <c r="AE40" s="1085">
        <v>1542866.2796673302</v>
      </c>
      <c r="AF40" s="1085">
        <v>1587012.91643479</v>
      </c>
      <c r="AG40" s="1085">
        <v>1571611.39236919</v>
      </c>
      <c r="AH40" s="1085">
        <v>1570683.4406137201</v>
      </c>
      <c r="AI40" s="1085">
        <v>1553393.0033488302</v>
      </c>
      <c r="AJ40" s="1085">
        <v>1550434.15116742</v>
      </c>
      <c r="AK40" s="1085">
        <v>1551413.5041453103</v>
      </c>
      <c r="AL40" s="1085">
        <v>1560918.35339985</v>
      </c>
      <c r="AM40" s="1085">
        <v>1547585.7637793701</v>
      </c>
      <c r="AN40" s="1085">
        <v>1562774.9437378098</v>
      </c>
      <c r="AO40" s="1085">
        <v>1554833.7815834701</v>
      </c>
      <c r="AP40" s="1085">
        <v>1545407.7005537299</v>
      </c>
      <c r="AQ40" s="1085">
        <v>1582558.52574344</v>
      </c>
      <c r="AR40" s="1085">
        <v>1584536.6042302602</v>
      </c>
      <c r="AS40" s="1085">
        <v>1519412.17764489</v>
      </c>
      <c r="AT40" s="1085">
        <v>1531751.5085418401</v>
      </c>
      <c r="AU40" s="1085">
        <v>1534710.9692336801</v>
      </c>
      <c r="AV40" s="1085">
        <v>1556262.0138845998</v>
      </c>
      <c r="AW40" s="1085">
        <v>1589636.0168079496</v>
      </c>
      <c r="AX40" s="1085">
        <v>1638832.9840523</v>
      </c>
      <c r="AY40" s="1085">
        <v>1649265.3964230299</v>
      </c>
      <c r="AZ40" s="1085">
        <v>1644143.4622633702</v>
      </c>
      <c r="BA40" s="1085">
        <v>1657406.95191152</v>
      </c>
      <c r="BB40" s="1085">
        <v>1642773.99799866</v>
      </c>
      <c r="BC40" s="1085">
        <v>1635051.7100439698</v>
      </c>
      <c r="BD40" s="1216">
        <v>1677301.1153915699</v>
      </c>
      <c r="BE40" s="1085">
        <v>1701273.4387219201</v>
      </c>
      <c r="BF40" s="1085">
        <v>1826117.1488392502</v>
      </c>
      <c r="BG40" s="1217">
        <v>1769254.8385100304</v>
      </c>
      <c r="BH40" s="1085">
        <v>1644554.5044718001</v>
      </c>
      <c r="BI40" s="1085">
        <v>1731176.5578394502</v>
      </c>
      <c r="BJ40" s="1216">
        <v>1754144.5978043997</v>
      </c>
      <c r="BK40" s="1085">
        <v>1743021.0965428301</v>
      </c>
      <c r="BL40" s="1085">
        <v>1757430.83046606</v>
      </c>
      <c r="BM40" s="1216">
        <v>1731078.1416417297</v>
      </c>
      <c r="BN40" s="1085">
        <v>1828317.4424984399</v>
      </c>
      <c r="BO40" s="1085">
        <v>1785698.75659728</v>
      </c>
      <c r="BP40" s="1217">
        <v>1982539.8056878599</v>
      </c>
    </row>
    <row r="41" spans="1:68" ht="18">
      <c r="A41" s="1174" t="s">
        <v>882</v>
      </c>
      <c r="B41" s="1085">
        <v>70098.735403159997</v>
      </c>
      <c r="C41" s="1085">
        <v>66696.775313250007</v>
      </c>
      <c r="D41" s="1085">
        <v>62624.02942803</v>
      </c>
      <c r="E41" s="1085">
        <v>62115.256746860003</v>
      </c>
      <c r="F41" s="1085">
        <v>61678.9843874</v>
      </c>
      <c r="G41" s="1085">
        <v>67267.734315199996</v>
      </c>
      <c r="H41" s="1085">
        <v>63911.647985830001</v>
      </c>
      <c r="I41" s="1085">
        <v>68232.575532629999</v>
      </c>
      <c r="J41" s="1085">
        <v>68951.402303679992</v>
      </c>
      <c r="K41" s="1085">
        <v>60338.863425849995</v>
      </c>
      <c r="L41" s="1085">
        <v>52540.434554070001</v>
      </c>
      <c r="M41" s="1085">
        <v>28932.962956810003</v>
      </c>
      <c r="N41" s="1085">
        <v>27631.317978359999</v>
      </c>
      <c r="O41" s="1085">
        <v>27707.23824436</v>
      </c>
      <c r="P41" s="1085">
        <v>30093.16783536</v>
      </c>
      <c r="Q41" s="1085">
        <v>26617.065237360002</v>
      </c>
      <c r="R41" s="1085">
        <v>17867.795697360001</v>
      </c>
      <c r="S41" s="1085">
        <v>18258.18140216</v>
      </c>
      <c r="T41" s="1085">
        <v>16017.911327360001</v>
      </c>
      <c r="U41" s="1085">
        <v>19554.730306819998</v>
      </c>
      <c r="V41" s="1085">
        <v>32925.556632519998</v>
      </c>
      <c r="W41" s="1085">
        <v>18616.680751110001</v>
      </c>
      <c r="X41" s="1085">
        <v>18552.271442109999</v>
      </c>
      <c r="Y41" s="1085">
        <v>18421.966569879998</v>
      </c>
      <c r="Z41" s="1085">
        <v>17857.008087459999</v>
      </c>
      <c r="AA41" s="1085">
        <v>17795.701403919997</v>
      </c>
      <c r="AB41" s="1085">
        <v>17939.94267172</v>
      </c>
      <c r="AC41" s="1085">
        <v>17943.997250229997</v>
      </c>
      <c r="AD41" s="1085">
        <v>17843.733113539998</v>
      </c>
      <c r="AE41" s="1085">
        <v>16029.201260899999</v>
      </c>
      <c r="AF41" s="1085">
        <v>16006.077202849998</v>
      </c>
      <c r="AG41" s="1085">
        <v>15915.3221555</v>
      </c>
      <c r="AH41" s="1085">
        <v>15831.36716801</v>
      </c>
      <c r="AI41" s="1085">
        <v>15917.448251669999</v>
      </c>
      <c r="AJ41" s="1085">
        <v>15841.52189426</v>
      </c>
      <c r="AK41" s="1085">
        <v>15821.449242590001</v>
      </c>
      <c r="AL41" s="1085">
        <v>15801.192358640001</v>
      </c>
      <c r="AM41" s="1085">
        <v>15961.940967659999</v>
      </c>
      <c r="AN41" s="1085">
        <v>16258.141589340001</v>
      </c>
      <c r="AO41" s="1085">
        <v>16430.85804263</v>
      </c>
      <c r="AP41" s="1085">
        <v>16544.140479649999</v>
      </c>
      <c r="AQ41" s="1085">
        <v>16472.30550033</v>
      </c>
      <c r="AR41" s="1085">
        <v>16463.493325949999</v>
      </c>
      <c r="AS41" s="1085">
        <v>16286.061552529998</v>
      </c>
      <c r="AT41" s="1085">
        <v>16257.061430249998</v>
      </c>
      <c r="AU41" s="1085">
        <v>16167.34221019</v>
      </c>
      <c r="AV41" s="1085">
        <v>18171.213835189999</v>
      </c>
      <c r="AW41" s="1085">
        <v>16546.83900919</v>
      </c>
      <c r="AX41" s="1085">
        <v>17937.787432080004</v>
      </c>
      <c r="AY41" s="1085">
        <v>18011.045775080001</v>
      </c>
      <c r="AZ41" s="1085">
        <v>17843.645111080001</v>
      </c>
      <c r="BA41" s="1085">
        <v>17859.410112599999</v>
      </c>
      <c r="BB41" s="1085">
        <v>17638.548629600002</v>
      </c>
      <c r="BC41" s="1085">
        <v>17527.840563599999</v>
      </c>
      <c r="BD41" s="1216">
        <v>27498.429900790001</v>
      </c>
      <c r="BE41" s="1085">
        <v>27270.540095790002</v>
      </c>
      <c r="BF41" s="1085">
        <v>27311.278695640005</v>
      </c>
      <c r="BG41" s="1217">
        <v>26983.278494729999</v>
      </c>
      <c r="BH41" s="1085">
        <v>26884.410049180002</v>
      </c>
      <c r="BI41" s="1085">
        <v>29648.481468149999</v>
      </c>
      <c r="BJ41" s="1216">
        <v>29277.384440180002</v>
      </c>
      <c r="BK41" s="1085">
        <v>28658.849193449998</v>
      </c>
      <c r="BL41" s="1085">
        <v>28619.547762759998</v>
      </c>
      <c r="BM41" s="1216">
        <v>28674.076391169998</v>
      </c>
      <c r="BN41" s="1085">
        <v>30540.370627529999</v>
      </c>
      <c r="BO41" s="1085">
        <v>30528.742130019997</v>
      </c>
      <c r="BP41" s="1217">
        <v>27653.699997479998</v>
      </c>
    </row>
    <row r="42" spans="1:68" ht="36">
      <c r="A42" s="1174" t="s">
        <v>1186</v>
      </c>
      <c r="B42" s="1085">
        <v>240066.66307220998</v>
      </c>
      <c r="C42" s="1085">
        <v>240584.58975713002</v>
      </c>
      <c r="D42" s="1085">
        <v>249871.07195823998</v>
      </c>
      <c r="E42" s="1085">
        <v>246739.17059101001</v>
      </c>
      <c r="F42" s="1085">
        <v>247416.83484087998</v>
      </c>
      <c r="G42" s="1085">
        <v>240593.64090356996</v>
      </c>
      <c r="H42" s="1085">
        <v>240931.85174100997</v>
      </c>
      <c r="I42" s="1085">
        <v>249364.66743569996</v>
      </c>
      <c r="J42" s="1085">
        <v>252118.57701268996</v>
      </c>
      <c r="K42" s="1085">
        <v>240337.58536199995</v>
      </c>
      <c r="L42" s="1085">
        <v>256244.16307384998</v>
      </c>
      <c r="M42" s="1085">
        <v>285705.17746088991</v>
      </c>
      <c r="N42" s="1085">
        <v>298833.24776616995</v>
      </c>
      <c r="O42" s="1085">
        <v>298425.12157965003</v>
      </c>
      <c r="P42" s="1085">
        <v>284956.48273052997</v>
      </c>
      <c r="Q42" s="1085">
        <v>283306.87965984008</v>
      </c>
      <c r="R42" s="1085">
        <v>281332.02090866008</v>
      </c>
      <c r="S42" s="1085">
        <v>279850.51723580004</v>
      </c>
      <c r="T42" s="1085">
        <v>291314.20718247007</v>
      </c>
      <c r="U42" s="1085">
        <v>301042.77779395005</v>
      </c>
      <c r="V42" s="1085">
        <v>287379.36859281</v>
      </c>
      <c r="W42" s="1085">
        <v>304021.59758726001</v>
      </c>
      <c r="X42" s="1085">
        <v>307845.24126433005</v>
      </c>
      <c r="Y42" s="1085">
        <v>308611.03273734002</v>
      </c>
      <c r="Z42" s="1085">
        <v>311658.52892254014</v>
      </c>
      <c r="AA42" s="1085">
        <v>314926.5216345301</v>
      </c>
      <c r="AB42" s="1085">
        <v>315780.95682276011</v>
      </c>
      <c r="AC42" s="1085">
        <v>341076.27377051004</v>
      </c>
      <c r="AD42" s="1085">
        <v>346091.03772083001</v>
      </c>
      <c r="AE42" s="1085">
        <v>391959.27040665009</v>
      </c>
      <c r="AF42" s="1085">
        <v>398699.73585343</v>
      </c>
      <c r="AG42" s="1085">
        <v>400879.22097895003</v>
      </c>
      <c r="AH42" s="1085">
        <v>391767.40205331001</v>
      </c>
      <c r="AI42" s="1085">
        <v>374577.61268684</v>
      </c>
      <c r="AJ42" s="1085">
        <v>383564.16269279004</v>
      </c>
      <c r="AK42" s="1085">
        <v>381650.62063444004</v>
      </c>
      <c r="AL42" s="1085">
        <v>385368.7774428</v>
      </c>
      <c r="AM42" s="1085">
        <v>377628.25206974999</v>
      </c>
      <c r="AN42" s="1085">
        <v>385658.40922163997</v>
      </c>
      <c r="AO42" s="1085">
        <v>389427.25226553006</v>
      </c>
      <c r="AP42" s="1085">
        <v>395748.96405510005</v>
      </c>
      <c r="AQ42" s="1085">
        <v>394496.58192641998</v>
      </c>
      <c r="AR42" s="1085">
        <v>402323.46427326003</v>
      </c>
      <c r="AS42" s="1085">
        <v>404587.35855935002</v>
      </c>
      <c r="AT42" s="1085">
        <v>408139.53547812003</v>
      </c>
      <c r="AU42" s="1085">
        <v>413486.67911303998</v>
      </c>
      <c r="AV42" s="1085">
        <v>410063.16711099999</v>
      </c>
      <c r="AW42" s="1085">
        <v>445681.16390317993</v>
      </c>
      <c r="AX42" s="1085">
        <v>507929.29552441998</v>
      </c>
      <c r="AY42" s="1085">
        <v>526340.19767267001</v>
      </c>
      <c r="AZ42" s="1085">
        <v>502728.28974256996</v>
      </c>
      <c r="BA42" s="1085">
        <v>509160.25275445997</v>
      </c>
      <c r="BB42" s="1085">
        <v>513959.98830920999</v>
      </c>
      <c r="BC42" s="1085">
        <v>520190.16687782994</v>
      </c>
      <c r="BD42" s="1216">
        <v>544890.93674067012</v>
      </c>
      <c r="BE42" s="1085">
        <v>551868.9160429301</v>
      </c>
      <c r="BF42" s="1085">
        <v>563822.51704153023</v>
      </c>
      <c r="BG42" s="1217">
        <v>581312.91751979</v>
      </c>
      <c r="BH42" s="1085">
        <v>584175.51601459004</v>
      </c>
      <c r="BI42" s="1085">
        <v>575489.84485907014</v>
      </c>
      <c r="BJ42" s="1216">
        <v>590886.52755668992</v>
      </c>
      <c r="BK42" s="1085">
        <v>584555.73577609984</v>
      </c>
      <c r="BL42" s="1085">
        <v>580111.76655884995</v>
      </c>
      <c r="BM42" s="1216">
        <v>565805.86501280987</v>
      </c>
      <c r="BN42" s="1085">
        <v>632560.07380047988</v>
      </c>
      <c r="BO42" s="1085">
        <v>585800.61022402986</v>
      </c>
      <c r="BP42" s="1217">
        <v>585137.55532812967</v>
      </c>
    </row>
    <row r="43" spans="1:68" ht="18">
      <c r="A43" s="1174" t="s">
        <v>1187</v>
      </c>
      <c r="B43" s="1085">
        <v>136843.28502717</v>
      </c>
      <c r="C43" s="1085">
        <v>157763.77607966002</v>
      </c>
      <c r="D43" s="1085">
        <v>167268.81868011999</v>
      </c>
      <c r="E43" s="1085">
        <v>170793.35718295001</v>
      </c>
      <c r="F43" s="1085">
        <v>176198.24309004002</v>
      </c>
      <c r="G43" s="1085">
        <v>187807.05990158001</v>
      </c>
      <c r="H43" s="1085">
        <v>167726.62670858006</v>
      </c>
      <c r="I43" s="1085">
        <v>179535.94720176002</v>
      </c>
      <c r="J43" s="1085">
        <v>172527.41542573003</v>
      </c>
      <c r="K43" s="1085">
        <v>163410.55740935</v>
      </c>
      <c r="L43" s="1085">
        <v>146180.24804263</v>
      </c>
      <c r="M43" s="1085">
        <v>141410.68259312998</v>
      </c>
      <c r="N43" s="1085">
        <v>155321.46877904999</v>
      </c>
      <c r="O43" s="1085">
        <v>175115.25314958999</v>
      </c>
      <c r="P43" s="1085">
        <v>156940.56409843999</v>
      </c>
      <c r="Q43" s="1085">
        <v>157964.94315148998</v>
      </c>
      <c r="R43" s="1085">
        <v>159326.26106214002</v>
      </c>
      <c r="S43" s="1085">
        <v>157824.20128532001</v>
      </c>
      <c r="T43" s="1085">
        <v>174077.37015494</v>
      </c>
      <c r="U43" s="1085">
        <v>174167.39209149001</v>
      </c>
      <c r="V43" s="1085">
        <v>179122.83170382</v>
      </c>
      <c r="W43" s="1085">
        <v>169526.72088281997</v>
      </c>
      <c r="X43" s="1085">
        <v>171393.63403196001</v>
      </c>
      <c r="Y43" s="1085">
        <v>168019.78047470003</v>
      </c>
      <c r="Z43" s="1085">
        <v>167817.16712178002</v>
      </c>
      <c r="AA43" s="1085">
        <v>165683.28409299999</v>
      </c>
      <c r="AB43" s="1085">
        <v>140790.16620567997</v>
      </c>
      <c r="AC43" s="1085">
        <v>173117.83869107999</v>
      </c>
      <c r="AD43" s="1085">
        <v>183640.67331962002</v>
      </c>
      <c r="AE43" s="1085">
        <v>184532.71473951999</v>
      </c>
      <c r="AF43" s="1085">
        <v>165671.74118876999</v>
      </c>
      <c r="AG43" s="1085">
        <v>155226.10134534002</v>
      </c>
      <c r="AH43" s="1085">
        <v>153777.76327804997</v>
      </c>
      <c r="AI43" s="1085">
        <v>149732.02859226</v>
      </c>
      <c r="AJ43" s="1085">
        <v>139495.45867317001</v>
      </c>
      <c r="AK43" s="1085">
        <v>141788.80833656999</v>
      </c>
      <c r="AL43" s="1085">
        <v>142178.12387293999</v>
      </c>
      <c r="AM43" s="1085">
        <v>140629.42179639</v>
      </c>
      <c r="AN43" s="1085">
        <v>140536.07237426998</v>
      </c>
      <c r="AO43" s="1085">
        <v>124892.05511779001</v>
      </c>
      <c r="AP43" s="1085">
        <v>96787.833106250007</v>
      </c>
      <c r="AQ43" s="1085">
        <v>96450.399254209988</v>
      </c>
      <c r="AR43" s="1085">
        <v>75397.746192920007</v>
      </c>
      <c r="AS43" s="1085">
        <v>67299.646684880019</v>
      </c>
      <c r="AT43" s="1085">
        <v>68135.115851969997</v>
      </c>
      <c r="AU43" s="1085">
        <v>71278.604894980002</v>
      </c>
      <c r="AV43" s="1085">
        <v>67163.359413729995</v>
      </c>
      <c r="AW43" s="1085">
        <v>65538.293266669993</v>
      </c>
      <c r="AX43" s="1085">
        <v>67432.857634319997</v>
      </c>
      <c r="AY43" s="1085">
        <v>52196.680606899994</v>
      </c>
      <c r="AZ43" s="1085">
        <v>65638.625157720002</v>
      </c>
      <c r="BA43" s="1085">
        <v>67698.584107749994</v>
      </c>
      <c r="BB43" s="1085">
        <v>68011.793440230002</v>
      </c>
      <c r="BC43" s="1085">
        <v>63403.444364859999</v>
      </c>
      <c r="BD43" s="1216">
        <v>67311.827928470011</v>
      </c>
      <c r="BE43" s="1085">
        <v>75979.678826179996</v>
      </c>
      <c r="BF43" s="1085">
        <v>75238.509297159995</v>
      </c>
      <c r="BG43" s="1217">
        <v>72634.997408299998</v>
      </c>
      <c r="BH43" s="1085">
        <v>77518.762487489992</v>
      </c>
      <c r="BI43" s="1085">
        <v>76475.058336229995</v>
      </c>
      <c r="BJ43" s="1216">
        <v>82061.323642689997</v>
      </c>
      <c r="BK43" s="1085">
        <v>93350.711247610016</v>
      </c>
      <c r="BL43" s="1085">
        <v>89823.569247539999</v>
      </c>
      <c r="BM43" s="1216">
        <v>105508.03679881</v>
      </c>
      <c r="BN43" s="1085">
        <v>110670.58333711002</v>
      </c>
      <c r="BO43" s="1085">
        <v>114990.67783018002</v>
      </c>
      <c r="BP43" s="1217">
        <v>121889.13709571</v>
      </c>
    </row>
    <row r="44" spans="1:68" ht="18">
      <c r="A44" s="1174" t="s">
        <v>885</v>
      </c>
      <c r="B44" s="1085">
        <v>17214.03112657</v>
      </c>
      <c r="C44" s="1085">
        <v>19476.318742349999</v>
      </c>
      <c r="D44" s="1085">
        <v>15765.162286299999</v>
      </c>
      <c r="E44" s="1085">
        <v>17156.760968350001</v>
      </c>
      <c r="F44" s="1085">
        <v>26224.251453489996</v>
      </c>
      <c r="G44" s="1085">
        <v>27190.78523786</v>
      </c>
      <c r="H44" s="1085">
        <v>28308.72951986</v>
      </c>
      <c r="I44" s="1085">
        <v>29544.523429599998</v>
      </c>
      <c r="J44" s="1085">
        <v>27389.140044259995</v>
      </c>
      <c r="K44" s="1085">
        <v>33220.000111430003</v>
      </c>
      <c r="L44" s="1085">
        <v>28157.805645679997</v>
      </c>
      <c r="M44" s="1085">
        <v>27305.8420291</v>
      </c>
      <c r="N44" s="1085">
        <v>27213.562023409995</v>
      </c>
      <c r="O44" s="1085">
        <v>31398.539474459998</v>
      </c>
      <c r="P44" s="1085">
        <v>31619.8573105</v>
      </c>
      <c r="Q44" s="1085">
        <v>35133.467694629995</v>
      </c>
      <c r="R44" s="1085">
        <v>32920.885435800003</v>
      </c>
      <c r="S44" s="1085">
        <v>32298.219876359999</v>
      </c>
      <c r="T44" s="1085">
        <v>32673.287755440004</v>
      </c>
      <c r="U44" s="1085">
        <v>32841.316153090003</v>
      </c>
      <c r="V44" s="1085">
        <v>32570.819465600001</v>
      </c>
      <c r="W44" s="1085">
        <v>34846.532550510005</v>
      </c>
      <c r="X44" s="1085">
        <v>34243.300602650001</v>
      </c>
      <c r="Y44" s="1085">
        <v>33479.525305170006</v>
      </c>
      <c r="Z44" s="1085">
        <v>33291.687473129998</v>
      </c>
      <c r="AA44" s="1085">
        <v>33399.731924790001</v>
      </c>
      <c r="AB44" s="1085">
        <v>28035.62081059</v>
      </c>
      <c r="AC44" s="1085">
        <v>33919.371607759997</v>
      </c>
      <c r="AD44" s="1085">
        <v>35103.55453252</v>
      </c>
      <c r="AE44" s="1085">
        <v>40494.037089059995</v>
      </c>
      <c r="AF44" s="1085">
        <v>40565.918384880002</v>
      </c>
      <c r="AG44" s="1085">
        <v>39523.137495900002</v>
      </c>
      <c r="AH44" s="1085">
        <v>38792.617971920001</v>
      </c>
      <c r="AI44" s="1085">
        <v>39905.841427920001</v>
      </c>
      <c r="AJ44" s="1085">
        <v>36973.552578509996</v>
      </c>
      <c r="AK44" s="1085">
        <v>39767.886804719994</v>
      </c>
      <c r="AL44" s="1085">
        <v>33465.531087160001</v>
      </c>
      <c r="AM44" s="1085">
        <v>34122.827372480002</v>
      </c>
      <c r="AN44" s="1085">
        <v>33800.297270479998</v>
      </c>
      <c r="AO44" s="1085">
        <v>34821.105419009997</v>
      </c>
      <c r="AP44" s="1085">
        <v>34474.827525130007</v>
      </c>
      <c r="AQ44" s="1085">
        <v>33303.603278909992</v>
      </c>
      <c r="AR44" s="1085">
        <v>33395.042769239997</v>
      </c>
      <c r="AS44" s="1085">
        <v>31755.107718739997</v>
      </c>
      <c r="AT44" s="1085">
        <v>37543.538639509999</v>
      </c>
      <c r="AU44" s="1085">
        <v>32164.806327530001</v>
      </c>
      <c r="AV44" s="1085">
        <v>32113.38821732</v>
      </c>
      <c r="AW44" s="1085">
        <v>38634.493717150006</v>
      </c>
      <c r="AX44" s="1085">
        <v>23198.72147307</v>
      </c>
      <c r="AY44" s="1085">
        <v>28697.488036149996</v>
      </c>
      <c r="AZ44" s="1085">
        <v>29160.569063810006</v>
      </c>
      <c r="BA44" s="1085">
        <v>26461.033844340003</v>
      </c>
      <c r="BB44" s="1085">
        <v>26620.28819729</v>
      </c>
      <c r="BC44" s="1085">
        <v>26224.946401059995</v>
      </c>
      <c r="BD44" s="1216">
        <v>26204.9875913</v>
      </c>
      <c r="BE44" s="1085">
        <v>28441.795842569998</v>
      </c>
      <c r="BF44" s="1085">
        <v>26309.626322389999</v>
      </c>
      <c r="BG44" s="1217">
        <v>45700.654854740009</v>
      </c>
      <c r="BH44" s="1085">
        <v>46008.455329420001</v>
      </c>
      <c r="BI44" s="1085">
        <v>49457.659927759996</v>
      </c>
      <c r="BJ44" s="1216">
        <v>51289.326448499996</v>
      </c>
      <c r="BK44" s="1085">
        <v>65868.472435570002</v>
      </c>
      <c r="BL44" s="1085">
        <v>60679.196488779999</v>
      </c>
      <c r="BM44" s="1216">
        <v>60275.421259939998</v>
      </c>
      <c r="BN44" s="1085">
        <v>51873.837605840003</v>
      </c>
      <c r="BO44" s="1085">
        <v>52654.418433190003</v>
      </c>
      <c r="BP44" s="1217">
        <v>42806.020028090003</v>
      </c>
    </row>
    <row r="45" spans="1:68" ht="18">
      <c r="A45" s="1174" t="s">
        <v>886</v>
      </c>
      <c r="B45" s="1085">
        <v>307782.81249901</v>
      </c>
      <c r="C45" s="1085">
        <v>305421.00444619003</v>
      </c>
      <c r="D45" s="1085">
        <v>308892.06928630994</v>
      </c>
      <c r="E45" s="1085">
        <v>311064.86928530992</v>
      </c>
      <c r="F45" s="1085">
        <v>309478.52593130997</v>
      </c>
      <c r="G45" s="1085">
        <v>310772.36671930994</v>
      </c>
      <c r="H45" s="1085">
        <v>318759.86671930994</v>
      </c>
      <c r="I45" s="1085">
        <v>321549.34382030996</v>
      </c>
      <c r="J45" s="1085">
        <v>322195.19382430997</v>
      </c>
      <c r="K45" s="1085">
        <v>313834.56525730994</v>
      </c>
      <c r="L45" s="1085">
        <v>316664.91010930995</v>
      </c>
      <c r="M45" s="1085">
        <v>306607.82537230995</v>
      </c>
      <c r="N45" s="1085">
        <v>302179.41556055006</v>
      </c>
      <c r="O45" s="1085">
        <v>303950.76276454999</v>
      </c>
      <c r="P45" s="1085">
        <v>303950.76276454999</v>
      </c>
      <c r="Q45" s="1085">
        <v>303950.73578503006</v>
      </c>
      <c r="R45" s="1085">
        <v>303950.71747127001</v>
      </c>
      <c r="S45" s="1085">
        <v>303230.69553023006</v>
      </c>
      <c r="T45" s="1085">
        <v>308300.84930070001</v>
      </c>
      <c r="U45" s="1085">
        <v>323472.38056561007</v>
      </c>
      <c r="V45" s="1085">
        <v>313757.59134955</v>
      </c>
      <c r="W45" s="1085">
        <v>311592.33404654998</v>
      </c>
      <c r="X45" s="1085">
        <v>313200.73404655</v>
      </c>
      <c r="Y45" s="1085">
        <v>314471.02649473998</v>
      </c>
      <c r="Z45" s="1085">
        <v>321792.63285073999</v>
      </c>
      <c r="AA45" s="1085">
        <v>315504.81550111005</v>
      </c>
      <c r="AB45" s="1085">
        <v>320577.42439811002</v>
      </c>
      <c r="AC45" s="1085">
        <v>321539.92439811002</v>
      </c>
      <c r="AD45" s="1085">
        <v>322246.93842662999</v>
      </c>
      <c r="AE45" s="1085">
        <v>334991.49927643</v>
      </c>
      <c r="AF45" s="1085">
        <v>334199.74927643</v>
      </c>
      <c r="AG45" s="1085">
        <v>334199.74927643</v>
      </c>
      <c r="AH45" s="1085">
        <v>334199.75061342999</v>
      </c>
      <c r="AI45" s="1085">
        <v>335820.67996858002</v>
      </c>
      <c r="AJ45" s="1085">
        <v>335820.67996858002</v>
      </c>
      <c r="AK45" s="1085">
        <v>335820.67996857996</v>
      </c>
      <c r="AL45" s="1085">
        <v>335820.67996858002</v>
      </c>
      <c r="AM45" s="1085">
        <v>331837.34686658002</v>
      </c>
      <c r="AN45" s="1085">
        <v>331837.34686658002</v>
      </c>
      <c r="AO45" s="1085">
        <v>331856.28186458</v>
      </c>
      <c r="AP45" s="1085">
        <v>344437.34686657996</v>
      </c>
      <c r="AQ45" s="1085">
        <v>378667.9684139</v>
      </c>
      <c r="AR45" s="1085">
        <v>388596.80826389999</v>
      </c>
      <c r="AS45" s="1085">
        <v>389896.80826389999</v>
      </c>
      <c r="AT45" s="1085">
        <v>396014.80826389999</v>
      </c>
      <c r="AU45" s="1085">
        <v>390149.18582552002</v>
      </c>
      <c r="AV45" s="1085">
        <v>412680.96021575999</v>
      </c>
      <c r="AW45" s="1085">
        <v>411680.96021575999</v>
      </c>
      <c r="AX45" s="1085">
        <v>401783.19471374998</v>
      </c>
      <c r="AY45" s="1085">
        <v>401849.43333892</v>
      </c>
      <c r="AZ45" s="1085">
        <v>409522.96580291999</v>
      </c>
      <c r="BA45" s="1085">
        <v>409522.96580285003</v>
      </c>
      <c r="BB45" s="1085">
        <v>409477.60154885001</v>
      </c>
      <c r="BC45" s="1085">
        <v>409985.24154884997</v>
      </c>
      <c r="BD45" s="1216">
        <v>411847.00500412995</v>
      </c>
      <c r="BE45" s="1085">
        <v>419646.10060571</v>
      </c>
      <c r="BF45" s="1085">
        <v>420544.00787741994</v>
      </c>
      <c r="BG45" s="1217">
        <v>446207.94453671004</v>
      </c>
      <c r="BH45" s="1085">
        <v>458294.86367273005</v>
      </c>
      <c r="BI45" s="1085">
        <v>457826.38425663998</v>
      </c>
      <c r="BJ45" s="1216">
        <v>466247.44887944998</v>
      </c>
      <c r="BK45" s="1085">
        <v>460494.56056945003</v>
      </c>
      <c r="BL45" s="1085">
        <v>459841.26440845005</v>
      </c>
      <c r="BM45" s="1216">
        <v>441588.95525961998</v>
      </c>
      <c r="BN45" s="1085">
        <v>452775.41533562</v>
      </c>
      <c r="BO45" s="1085">
        <v>452870.08704573999</v>
      </c>
      <c r="BP45" s="1217">
        <v>450286.09689302999</v>
      </c>
    </row>
    <row r="46" spans="1:68" ht="18">
      <c r="A46" s="1174" t="s">
        <v>887</v>
      </c>
      <c r="B46" s="1085">
        <v>749467.40549957997</v>
      </c>
      <c r="C46" s="1085">
        <v>749984.53247227985</v>
      </c>
      <c r="D46" s="1085">
        <v>757782.02075961011</v>
      </c>
      <c r="E46" s="1085">
        <v>764306.78949065018</v>
      </c>
      <c r="F46" s="1085">
        <v>789659.68979951995</v>
      </c>
      <c r="G46" s="1085">
        <v>802568.33639656007</v>
      </c>
      <c r="H46" s="1085">
        <v>801169.70755568007</v>
      </c>
      <c r="I46" s="1085">
        <v>144567.85008627002</v>
      </c>
      <c r="J46" s="1085">
        <v>3287.6262542499999</v>
      </c>
      <c r="K46" s="1085">
        <v>0</v>
      </c>
      <c r="L46" s="1085">
        <v>0</v>
      </c>
      <c r="M46" s="1085">
        <v>0</v>
      </c>
      <c r="N46" s="1085">
        <v>0</v>
      </c>
      <c r="O46" s="1085">
        <v>0</v>
      </c>
      <c r="P46" s="1085">
        <v>0</v>
      </c>
      <c r="Q46" s="1085">
        <v>0</v>
      </c>
      <c r="R46" s="1085">
        <v>0</v>
      </c>
      <c r="S46" s="1085">
        <v>0</v>
      </c>
      <c r="T46" s="1085">
        <v>0</v>
      </c>
      <c r="U46" s="1085">
        <v>0</v>
      </c>
      <c r="V46" s="1085">
        <v>0</v>
      </c>
      <c r="W46" s="1085">
        <v>0</v>
      </c>
      <c r="X46" s="1085">
        <v>0</v>
      </c>
      <c r="Y46" s="1085">
        <v>0</v>
      </c>
      <c r="Z46" s="1085">
        <v>0</v>
      </c>
      <c r="AA46" s="1085">
        <v>0</v>
      </c>
      <c r="AB46" s="1085">
        <v>0</v>
      </c>
      <c r="AC46" s="1085">
        <v>0</v>
      </c>
      <c r="AD46" s="1085">
        <v>0</v>
      </c>
      <c r="AE46" s="1085">
        <v>0</v>
      </c>
      <c r="AF46" s="1085">
        <v>0</v>
      </c>
      <c r="AG46" s="1085">
        <v>0</v>
      </c>
      <c r="AH46" s="1085">
        <v>0</v>
      </c>
      <c r="AI46" s="1085">
        <v>0</v>
      </c>
      <c r="AJ46" s="1085">
        <v>0</v>
      </c>
      <c r="AK46" s="1085">
        <v>0</v>
      </c>
      <c r="AL46" s="1085">
        <v>0</v>
      </c>
      <c r="AM46" s="1085">
        <v>0</v>
      </c>
      <c r="AN46" s="1085">
        <v>0</v>
      </c>
      <c r="AO46" s="1085">
        <v>0</v>
      </c>
      <c r="AP46" s="1085">
        <v>0</v>
      </c>
      <c r="AQ46" s="1085">
        <v>0</v>
      </c>
      <c r="AR46" s="1085">
        <v>0</v>
      </c>
      <c r="AS46" s="1085">
        <v>0</v>
      </c>
      <c r="AT46" s="1085">
        <v>0</v>
      </c>
      <c r="AU46" s="1085">
        <v>0</v>
      </c>
      <c r="AV46" s="1085">
        <v>0</v>
      </c>
      <c r="AW46" s="1085">
        <v>0</v>
      </c>
      <c r="AX46" s="1085">
        <v>0</v>
      </c>
      <c r="AY46" s="1085">
        <v>0</v>
      </c>
      <c r="AZ46" s="1085">
        <v>0</v>
      </c>
      <c r="BA46" s="1085">
        <v>0</v>
      </c>
      <c r="BB46" s="1085">
        <v>0</v>
      </c>
      <c r="BC46" s="1085">
        <v>0</v>
      </c>
      <c r="BD46" s="1216">
        <v>0</v>
      </c>
      <c r="BE46" s="1085">
        <v>0</v>
      </c>
      <c r="BF46" s="1085">
        <v>112450</v>
      </c>
      <c r="BG46" s="1217">
        <v>0</v>
      </c>
      <c r="BH46" s="1085">
        <v>0</v>
      </c>
      <c r="BI46" s="1085">
        <v>0</v>
      </c>
      <c r="BJ46" s="1216">
        <v>0</v>
      </c>
      <c r="BK46" s="1085">
        <v>0</v>
      </c>
      <c r="BL46" s="1085">
        <v>0</v>
      </c>
      <c r="BM46" s="1216">
        <v>0</v>
      </c>
      <c r="BN46" s="1085">
        <v>0</v>
      </c>
      <c r="BO46" s="1085">
        <v>0</v>
      </c>
      <c r="BP46" s="1217">
        <v>0</v>
      </c>
    </row>
    <row r="47" spans="1:68" ht="36">
      <c r="A47" s="1174" t="s">
        <v>888</v>
      </c>
      <c r="B47" s="1085">
        <v>55277.332617540007</v>
      </c>
      <c r="C47" s="1085">
        <v>55217.448965050004</v>
      </c>
      <c r="D47" s="1085">
        <v>53957.328681550003</v>
      </c>
      <c r="E47" s="1085">
        <v>81831.988979339993</v>
      </c>
      <c r="F47" s="1085">
        <v>85343.620709340001</v>
      </c>
      <c r="G47" s="1085">
        <v>90059.57608033999</v>
      </c>
      <c r="H47" s="1085">
        <v>89663.12761594</v>
      </c>
      <c r="I47" s="1085">
        <v>90378.022022970006</v>
      </c>
      <c r="J47" s="1085">
        <v>92081.272580389996</v>
      </c>
      <c r="K47" s="1085">
        <v>98448.907051670001</v>
      </c>
      <c r="L47" s="1085">
        <v>96240.981876999998</v>
      </c>
      <c r="M47" s="1085">
        <v>101427.39359133999</v>
      </c>
      <c r="N47" s="1085">
        <v>83352.561127549998</v>
      </c>
      <c r="O47" s="1085">
        <v>82872.53797772</v>
      </c>
      <c r="P47" s="1085">
        <v>85925.316138070004</v>
      </c>
      <c r="Q47" s="1085">
        <v>102136.01498508999</v>
      </c>
      <c r="R47" s="1085">
        <v>101915.22304744</v>
      </c>
      <c r="S47" s="1085">
        <v>140323.66819877</v>
      </c>
      <c r="T47" s="1085">
        <v>218899.66720108999</v>
      </c>
      <c r="U47" s="1085">
        <v>265192.33607939002</v>
      </c>
      <c r="V47" s="1085">
        <v>336422.68274737999</v>
      </c>
      <c r="W47" s="1085">
        <v>400407.15163429006</v>
      </c>
      <c r="X47" s="1085">
        <v>476379.96234477998</v>
      </c>
      <c r="Y47" s="1085">
        <v>489243.89909501001</v>
      </c>
      <c r="Z47" s="1085">
        <v>524796.99603335001</v>
      </c>
      <c r="AA47" s="1085">
        <v>534835.78201597999</v>
      </c>
      <c r="AB47" s="1085">
        <v>564028.7233744401</v>
      </c>
      <c r="AC47" s="1085">
        <v>577806.89595665003</v>
      </c>
      <c r="AD47" s="1085">
        <v>574124.86985927995</v>
      </c>
      <c r="AE47" s="1085">
        <v>574859.55689477001</v>
      </c>
      <c r="AF47" s="1085">
        <v>631869.69452843</v>
      </c>
      <c r="AG47" s="1085">
        <v>625867.86111706996</v>
      </c>
      <c r="AH47" s="1085">
        <v>636314.53952900018</v>
      </c>
      <c r="AI47" s="1085">
        <v>637439.39242156001</v>
      </c>
      <c r="AJ47" s="1085">
        <v>638738.77536010998</v>
      </c>
      <c r="AK47" s="1085">
        <v>636564.05915841006</v>
      </c>
      <c r="AL47" s="1085">
        <v>648284.04866972996</v>
      </c>
      <c r="AM47" s="1085">
        <v>647405.97470650997</v>
      </c>
      <c r="AN47" s="1085">
        <v>654684.67641549988</v>
      </c>
      <c r="AO47" s="1085">
        <v>657406.22887392994</v>
      </c>
      <c r="AP47" s="1085">
        <v>657414.58852102002</v>
      </c>
      <c r="AQ47" s="1085">
        <v>663167.66736967</v>
      </c>
      <c r="AR47" s="1085">
        <v>668360.04940499004</v>
      </c>
      <c r="AS47" s="1085">
        <v>609587.19486548996</v>
      </c>
      <c r="AT47" s="1085">
        <v>605661.44887809013</v>
      </c>
      <c r="AU47" s="1085">
        <v>611464.35086242005</v>
      </c>
      <c r="AV47" s="1085">
        <v>616069.92509159993</v>
      </c>
      <c r="AW47" s="1085">
        <v>611554.26669600001</v>
      </c>
      <c r="AX47" s="1085">
        <v>620551.12727466004</v>
      </c>
      <c r="AY47" s="1085">
        <v>622170.55099330994</v>
      </c>
      <c r="AZ47" s="1085">
        <v>619249.36738527007</v>
      </c>
      <c r="BA47" s="1085">
        <v>626704.70528951997</v>
      </c>
      <c r="BB47" s="1085">
        <v>607065.77787347999</v>
      </c>
      <c r="BC47" s="1085">
        <v>597720.07028777001</v>
      </c>
      <c r="BD47" s="1216">
        <v>599547.92822620994</v>
      </c>
      <c r="BE47" s="1085">
        <v>598066.40730874008</v>
      </c>
      <c r="BF47" s="1085">
        <v>600441.20960510999</v>
      </c>
      <c r="BG47" s="1217">
        <v>596415.04569576005</v>
      </c>
      <c r="BH47" s="1085">
        <v>451672.49691839004</v>
      </c>
      <c r="BI47" s="1085">
        <v>542279.12899159989</v>
      </c>
      <c r="BJ47" s="1216">
        <v>534382.58683688997</v>
      </c>
      <c r="BK47" s="1085">
        <v>510092.76732065005</v>
      </c>
      <c r="BL47" s="1085">
        <v>538355.48599968001</v>
      </c>
      <c r="BM47" s="1216">
        <v>529225.78691937996</v>
      </c>
      <c r="BN47" s="1085">
        <v>549897.16179185989</v>
      </c>
      <c r="BO47" s="1085">
        <v>548854.22093412001</v>
      </c>
      <c r="BP47" s="1217">
        <v>754767.29634541995</v>
      </c>
    </row>
    <row r="48" spans="1:68" ht="18">
      <c r="A48" s="1173" t="s">
        <v>889</v>
      </c>
      <c r="B48" s="1085">
        <v>9880.1795113999997</v>
      </c>
      <c r="C48" s="1085">
        <v>9770.1619911299986</v>
      </c>
      <c r="D48" s="1085">
        <v>10088.31052884</v>
      </c>
      <c r="E48" s="1085">
        <v>10088.31052884</v>
      </c>
      <c r="F48" s="1085">
        <v>10401.87281678</v>
      </c>
      <c r="G48" s="1085">
        <v>10532.332450370001</v>
      </c>
      <c r="H48" s="1085">
        <v>10646.046905990001</v>
      </c>
      <c r="I48" s="1085">
        <v>10777.272462270001</v>
      </c>
      <c r="J48" s="1085">
        <v>9963.0507794900004</v>
      </c>
      <c r="K48" s="1085">
        <v>9822.1716640899995</v>
      </c>
      <c r="L48" s="1085">
        <v>10139.084612639999</v>
      </c>
      <c r="M48" s="1085">
        <v>10023.35476117</v>
      </c>
      <c r="N48" s="1085">
        <v>9108.4988146100004</v>
      </c>
      <c r="O48" s="1085">
        <v>9110.3942975900009</v>
      </c>
      <c r="P48" s="1085">
        <v>7145.71527358</v>
      </c>
      <c r="Q48" s="1085">
        <v>6679.0031262100001</v>
      </c>
      <c r="R48" s="1085">
        <v>6424.1713608299997</v>
      </c>
      <c r="S48" s="1085">
        <v>5658.5458062700009</v>
      </c>
      <c r="T48" s="1085">
        <v>4858.0836592400001</v>
      </c>
      <c r="U48" s="1085">
        <v>7304.8770301000004</v>
      </c>
      <c r="V48" s="1085">
        <v>7339.7074218899998</v>
      </c>
      <c r="W48" s="1085">
        <v>6291.8523004899998</v>
      </c>
      <c r="X48" s="1085">
        <v>2107.4473600599999</v>
      </c>
      <c r="Y48" s="1085">
        <v>4922.1384127800002</v>
      </c>
      <c r="Z48" s="1085">
        <v>475.58143354999999</v>
      </c>
      <c r="AA48" s="1085">
        <v>2118.0910895500001</v>
      </c>
      <c r="AB48" s="1085">
        <v>3226.6339346300001</v>
      </c>
      <c r="AC48" s="1085">
        <v>3546.10105372</v>
      </c>
      <c r="AD48" s="1085">
        <v>3061.1331740000001</v>
      </c>
      <c r="AE48" s="1085">
        <v>3108.5760759999998</v>
      </c>
      <c r="AF48" s="1085">
        <v>3134.3225339999999</v>
      </c>
      <c r="AG48" s="1085">
        <v>314.49863099999999</v>
      </c>
      <c r="AH48" s="1085">
        <v>4284.5566799999997</v>
      </c>
      <c r="AI48" s="1085">
        <v>490.470664</v>
      </c>
      <c r="AJ48" s="1085">
        <v>917.79289691999998</v>
      </c>
      <c r="AK48" s="1085">
        <v>439.41561999999999</v>
      </c>
      <c r="AL48" s="1085">
        <v>477.31443300000001</v>
      </c>
      <c r="AM48" s="1085">
        <v>481.26024899999999</v>
      </c>
      <c r="AN48" s="1085">
        <v>489.29914000000002</v>
      </c>
      <c r="AO48" s="1085">
        <v>497.338032</v>
      </c>
      <c r="AP48" s="1085">
        <v>505.64488699999998</v>
      </c>
      <c r="AQ48" s="1085">
        <v>4690.0636780000004</v>
      </c>
      <c r="AR48" s="1085">
        <v>570.96986400000003</v>
      </c>
      <c r="AS48" s="1085">
        <v>547.00025800000003</v>
      </c>
      <c r="AT48" s="1085">
        <v>506.87493799999999</v>
      </c>
      <c r="AU48" s="1085">
        <v>515.97849799999995</v>
      </c>
      <c r="AV48" s="1085">
        <v>525.08205699999996</v>
      </c>
      <c r="AW48" s="1085">
        <v>1637.332161</v>
      </c>
      <c r="AX48" s="1085">
        <v>2511.8082749999999</v>
      </c>
      <c r="AY48" s="1085">
        <v>7289.5112669999999</v>
      </c>
      <c r="AZ48" s="1085">
        <v>6290.811831</v>
      </c>
      <c r="BA48" s="1085">
        <v>27175.480288049999</v>
      </c>
      <c r="BB48" s="1085">
        <v>20994.363969149999</v>
      </c>
      <c r="BC48" s="1085">
        <v>23324.97487287</v>
      </c>
      <c r="BD48" s="1216">
        <v>16363.478589</v>
      </c>
      <c r="BE48" s="1085">
        <v>16955.140973689999</v>
      </c>
      <c r="BF48" s="1085">
        <v>15117.635458989998</v>
      </c>
      <c r="BG48" s="1217">
        <v>10863.79555999</v>
      </c>
      <c r="BH48" s="1085">
        <v>13114.03457699</v>
      </c>
      <c r="BI48" s="1085">
        <v>13444.655346989999</v>
      </c>
      <c r="BJ48" s="1216">
        <v>33189.145146990006</v>
      </c>
      <c r="BK48" s="1085">
        <v>34153.827538990001</v>
      </c>
      <c r="BL48" s="1085">
        <v>32875.39551699</v>
      </c>
      <c r="BM48" s="1216">
        <v>41202.372265990001</v>
      </c>
      <c r="BN48" s="1085">
        <v>36911.968195989997</v>
      </c>
      <c r="BO48" s="1085">
        <v>40184.814942559999</v>
      </c>
      <c r="BP48" s="1217">
        <v>40555.493991520001</v>
      </c>
    </row>
    <row r="49" spans="1:68" ht="18">
      <c r="A49" s="1173" t="s">
        <v>890</v>
      </c>
      <c r="B49" s="1085">
        <v>3615.5120605500001</v>
      </c>
      <c r="C49" s="1085">
        <v>6459.70726655</v>
      </c>
      <c r="D49" s="1085">
        <v>3638.74092819</v>
      </c>
      <c r="E49" s="1085">
        <v>7350.8241404099999</v>
      </c>
      <c r="F49" s="1085">
        <v>9254.8577733999991</v>
      </c>
      <c r="G49" s="1085">
        <v>5947.9034645500014</v>
      </c>
      <c r="H49" s="1085">
        <v>5961.7942489400002</v>
      </c>
      <c r="I49" s="1085">
        <v>4200.1558705299994</v>
      </c>
      <c r="J49" s="1085">
        <v>5655.6509358600006</v>
      </c>
      <c r="K49" s="1085">
        <v>8757.2263014499986</v>
      </c>
      <c r="L49" s="1085">
        <v>12653.426604190001</v>
      </c>
      <c r="M49" s="1085">
        <v>12872.986694290001</v>
      </c>
      <c r="N49" s="1085">
        <v>20788.071600859999</v>
      </c>
      <c r="O49" s="1085">
        <v>12577.368075199998</v>
      </c>
      <c r="P49" s="1085">
        <v>12981.777467190001</v>
      </c>
      <c r="Q49" s="1085">
        <v>8596.2845073400003</v>
      </c>
      <c r="R49" s="1085">
        <v>12627.623098829998</v>
      </c>
      <c r="S49" s="1085">
        <v>11969.512665209999</v>
      </c>
      <c r="T49" s="1085">
        <v>6745.9640661199992</v>
      </c>
      <c r="U49" s="1085">
        <v>16434.894503479998</v>
      </c>
      <c r="V49" s="1085">
        <v>21091.566628500001</v>
      </c>
      <c r="W49" s="1085">
        <v>28417.89023682</v>
      </c>
      <c r="X49" s="1085">
        <v>27924.229121330001</v>
      </c>
      <c r="Y49" s="1085">
        <v>22771.717733759997</v>
      </c>
      <c r="Z49" s="1085">
        <v>12312.226359199998</v>
      </c>
      <c r="AA49" s="1085">
        <v>11061.43584197</v>
      </c>
      <c r="AB49" s="1085">
        <v>11336.10724521</v>
      </c>
      <c r="AC49" s="1085">
        <v>29755.860676569999</v>
      </c>
      <c r="AD49" s="1085">
        <v>32574.661919779999</v>
      </c>
      <c r="AE49" s="1085">
        <v>30261.03299969</v>
      </c>
      <c r="AF49" s="1085">
        <v>45596.051919609999</v>
      </c>
      <c r="AG49" s="1085">
        <v>38311.055056969999</v>
      </c>
      <c r="AH49" s="1085">
        <v>33509.782561339998</v>
      </c>
      <c r="AI49" s="1085">
        <v>27795.297370219996</v>
      </c>
      <c r="AJ49" s="1085">
        <v>22194.903093689994</v>
      </c>
      <c r="AK49" s="1085">
        <v>25298.086712169999</v>
      </c>
      <c r="AL49" s="1085">
        <v>43168.455507350001</v>
      </c>
      <c r="AM49" s="1085">
        <v>28394.408632210001</v>
      </c>
      <c r="AN49" s="1085">
        <v>24737.55035243</v>
      </c>
      <c r="AO49" s="1085">
        <v>41039.934126879998</v>
      </c>
      <c r="AP49" s="1085">
        <v>36730.344263059997</v>
      </c>
      <c r="AQ49" s="1085">
        <v>33857.864718080004</v>
      </c>
      <c r="AR49" s="1085">
        <v>26810.34975985</v>
      </c>
      <c r="AS49" s="1085">
        <v>36305.546613849998</v>
      </c>
      <c r="AT49" s="1085">
        <v>24924.66893593</v>
      </c>
      <c r="AU49" s="1085">
        <v>26428.840285349997</v>
      </c>
      <c r="AV49" s="1085">
        <v>15517.14030399</v>
      </c>
      <c r="AW49" s="1085">
        <v>11571.608781139999</v>
      </c>
      <c r="AX49" s="1085">
        <v>7293.5614344599999</v>
      </c>
      <c r="AY49" s="1085">
        <v>4438.9765315100003</v>
      </c>
      <c r="AZ49" s="1085">
        <v>3311.0965980899996</v>
      </c>
      <c r="BA49" s="1085">
        <v>3826.1118001000004</v>
      </c>
      <c r="BB49" s="1085">
        <v>7711.5164923600005</v>
      </c>
      <c r="BC49" s="1085">
        <v>10773.20727485</v>
      </c>
      <c r="BD49" s="1216">
        <v>11510.600846190002</v>
      </c>
      <c r="BE49" s="1085">
        <v>6675.6479385499988</v>
      </c>
      <c r="BF49" s="1085">
        <v>12120.66592472</v>
      </c>
      <c r="BG49" s="1217">
        <v>12179.416195329999</v>
      </c>
      <c r="BH49" s="1085">
        <v>8304.3696915399996</v>
      </c>
      <c r="BI49" s="1085">
        <v>8678.1031694899993</v>
      </c>
      <c r="BJ49" s="1216">
        <v>7917.2838185299997</v>
      </c>
      <c r="BK49" s="1085">
        <v>6267.9932583100008</v>
      </c>
      <c r="BL49" s="1085">
        <v>2377.0289142900006</v>
      </c>
      <c r="BM49" s="1216">
        <v>3553.1939719500001</v>
      </c>
      <c r="BN49" s="1085">
        <v>1450.8974514700001</v>
      </c>
      <c r="BO49" s="1085">
        <v>1864.7760048700002</v>
      </c>
      <c r="BP49" s="1217">
        <v>1589.09929483</v>
      </c>
    </row>
    <row r="50" spans="1:68" ht="18">
      <c r="A50" s="1173" t="s">
        <v>891</v>
      </c>
      <c r="B50" s="1085">
        <v>0</v>
      </c>
      <c r="C50" s="1085">
        <v>0</v>
      </c>
      <c r="D50" s="1085">
        <v>0</v>
      </c>
      <c r="E50" s="1085">
        <v>0</v>
      </c>
      <c r="F50" s="1085">
        <v>0</v>
      </c>
      <c r="G50" s="1085">
        <v>0</v>
      </c>
      <c r="H50" s="1085">
        <v>0</v>
      </c>
      <c r="I50" s="1085">
        <v>0</v>
      </c>
      <c r="J50" s="1085">
        <v>0</v>
      </c>
      <c r="K50" s="1085">
        <v>0</v>
      </c>
      <c r="L50" s="1085">
        <v>0</v>
      </c>
      <c r="M50" s="1085">
        <v>0</v>
      </c>
      <c r="N50" s="1085">
        <v>0</v>
      </c>
      <c r="O50" s="1085">
        <v>0</v>
      </c>
      <c r="P50" s="1085">
        <v>0</v>
      </c>
      <c r="Q50" s="1085">
        <v>0</v>
      </c>
      <c r="R50" s="1085">
        <v>0</v>
      </c>
      <c r="S50" s="1085">
        <v>0</v>
      </c>
      <c r="T50" s="1085">
        <v>0</v>
      </c>
      <c r="U50" s="1085">
        <v>0</v>
      </c>
      <c r="V50" s="1085">
        <v>0</v>
      </c>
      <c r="W50" s="1085">
        <v>0</v>
      </c>
      <c r="X50" s="1085">
        <v>0</v>
      </c>
      <c r="Y50" s="1085">
        <v>0</v>
      </c>
      <c r="Z50" s="1085">
        <v>0</v>
      </c>
      <c r="AA50" s="1085">
        <v>0</v>
      </c>
      <c r="AB50" s="1085">
        <v>0</v>
      </c>
      <c r="AC50" s="1085">
        <v>0</v>
      </c>
      <c r="AD50" s="1085">
        <v>0</v>
      </c>
      <c r="AE50" s="1085">
        <v>0</v>
      </c>
      <c r="AF50" s="1085">
        <v>0</v>
      </c>
      <c r="AG50" s="1085">
        <v>0</v>
      </c>
      <c r="AH50" s="1085">
        <v>0</v>
      </c>
      <c r="AI50" s="1085">
        <v>0</v>
      </c>
      <c r="AJ50" s="1085">
        <v>0</v>
      </c>
      <c r="AK50" s="1085">
        <v>0</v>
      </c>
      <c r="AL50" s="1085">
        <v>0</v>
      </c>
      <c r="AM50" s="1085">
        <v>0</v>
      </c>
      <c r="AN50" s="1085">
        <v>0</v>
      </c>
      <c r="AO50" s="1085">
        <v>0</v>
      </c>
      <c r="AP50" s="1085">
        <v>0</v>
      </c>
      <c r="AQ50" s="1085">
        <v>0</v>
      </c>
      <c r="AR50" s="1085">
        <v>0</v>
      </c>
      <c r="AS50" s="1085">
        <v>0</v>
      </c>
      <c r="AT50" s="1085">
        <v>0</v>
      </c>
      <c r="AU50" s="1085">
        <v>0</v>
      </c>
      <c r="AV50" s="1085">
        <v>0</v>
      </c>
      <c r="AW50" s="1085">
        <v>0</v>
      </c>
      <c r="AX50" s="1085">
        <v>0</v>
      </c>
      <c r="AY50" s="1085">
        <v>0</v>
      </c>
      <c r="AZ50" s="1085">
        <v>0</v>
      </c>
      <c r="BA50" s="1085">
        <v>0</v>
      </c>
      <c r="BB50" s="1085">
        <v>0</v>
      </c>
      <c r="BC50" s="1085">
        <v>0</v>
      </c>
      <c r="BD50" s="1216">
        <v>0</v>
      </c>
      <c r="BE50" s="1085">
        <v>0</v>
      </c>
      <c r="BF50" s="1085">
        <v>0</v>
      </c>
      <c r="BG50" s="1217">
        <v>0</v>
      </c>
      <c r="BH50" s="1085">
        <v>0</v>
      </c>
      <c r="BI50" s="1085">
        <v>0</v>
      </c>
      <c r="BJ50" s="1216">
        <v>0</v>
      </c>
      <c r="BK50" s="1085">
        <v>0</v>
      </c>
      <c r="BL50" s="1085">
        <v>0</v>
      </c>
      <c r="BM50" s="1216">
        <v>0</v>
      </c>
      <c r="BN50" s="1085">
        <v>0</v>
      </c>
      <c r="BO50" s="1085">
        <v>0</v>
      </c>
      <c r="BP50" s="1217">
        <v>0</v>
      </c>
    </row>
    <row r="51" spans="1:68" ht="18">
      <c r="A51" s="1173" t="s">
        <v>892</v>
      </c>
      <c r="B51" s="1085">
        <v>161938.21611626001</v>
      </c>
      <c r="C51" s="1085">
        <v>162488.56110936002</v>
      </c>
      <c r="D51" s="1085">
        <v>169284.85333953003</v>
      </c>
      <c r="E51" s="1085">
        <v>167320.33882265002</v>
      </c>
      <c r="F51" s="1085">
        <v>164019.22998956</v>
      </c>
      <c r="G51" s="1085">
        <v>162025.79077244998</v>
      </c>
      <c r="H51" s="1085">
        <v>159725.55410651001</v>
      </c>
      <c r="I51" s="1085">
        <v>161738.53829414002</v>
      </c>
      <c r="J51" s="1085">
        <v>170806.14479250001</v>
      </c>
      <c r="K51" s="1085">
        <v>161778.29235879998</v>
      </c>
      <c r="L51" s="1085">
        <v>159405.48635666</v>
      </c>
      <c r="M51" s="1085">
        <v>157181.70191173998</v>
      </c>
      <c r="N51" s="1085">
        <v>152065.73971434997</v>
      </c>
      <c r="O51" s="1085">
        <v>151310.16347072998</v>
      </c>
      <c r="P51" s="1085">
        <v>147862.62116232998</v>
      </c>
      <c r="Q51" s="1085">
        <v>143428.64541895999</v>
      </c>
      <c r="R51" s="1085">
        <v>146925.83357716</v>
      </c>
      <c r="S51" s="1085">
        <v>145469.03275511996</v>
      </c>
      <c r="T51" s="1085">
        <v>145074.06624950998</v>
      </c>
      <c r="U51" s="1085">
        <v>145289.05676430999</v>
      </c>
      <c r="V51" s="1085">
        <v>144745.45732015002</v>
      </c>
      <c r="W51" s="1085">
        <v>142030.69582895999</v>
      </c>
      <c r="X51" s="1085">
        <v>135713.62911959999</v>
      </c>
      <c r="Y51" s="1085">
        <v>130112.42573982001</v>
      </c>
      <c r="Z51" s="1085">
        <v>135452.81346479998</v>
      </c>
      <c r="AA51" s="1085">
        <v>131749.30386391</v>
      </c>
      <c r="AB51" s="1085">
        <v>130886.04440045</v>
      </c>
      <c r="AC51" s="1085">
        <v>141834.13491115</v>
      </c>
      <c r="AD51" s="1085">
        <v>142484.34703205002</v>
      </c>
      <c r="AE51" s="1085">
        <v>138778.64116136002</v>
      </c>
      <c r="AF51" s="1085">
        <v>133967.90212511001</v>
      </c>
      <c r="AG51" s="1085">
        <v>131646.84952547002</v>
      </c>
      <c r="AH51" s="1085">
        <v>126651.23082989</v>
      </c>
      <c r="AI51" s="1085">
        <v>122500.35814930999</v>
      </c>
      <c r="AJ51" s="1085">
        <v>117055.62266104</v>
      </c>
      <c r="AK51" s="1085">
        <v>115139.86126629001</v>
      </c>
      <c r="AL51" s="1085">
        <v>113518.64295585001</v>
      </c>
      <c r="AM51" s="1085">
        <v>109726.89571841998</v>
      </c>
      <c r="AN51" s="1085">
        <v>105367.96241475</v>
      </c>
      <c r="AO51" s="1085">
        <v>101408.59476506001</v>
      </c>
      <c r="AP51" s="1085">
        <v>100970.99389236</v>
      </c>
      <c r="AQ51" s="1085">
        <v>100987.9437085</v>
      </c>
      <c r="AR51" s="1085">
        <v>99181.97037589</v>
      </c>
      <c r="AS51" s="1085">
        <v>100721.25317508999</v>
      </c>
      <c r="AT51" s="1085">
        <v>98044.154167500004</v>
      </c>
      <c r="AU51" s="1085">
        <v>98352.346631720007</v>
      </c>
      <c r="AV51" s="1085">
        <v>97020.966001780005</v>
      </c>
      <c r="AW51" s="1085">
        <v>89708.774828330002</v>
      </c>
      <c r="AX51" s="1085">
        <v>94145.397266900007</v>
      </c>
      <c r="AY51" s="1085">
        <v>95724.000098620018</v>
      </c>
      <c r="AZ51" s="1085">
        <v>98428.596218900013</v>
      </c>
      <c r="BA51" s="1085">
        <v>96239.071908960002</v>
      </c>
      <c r="BB51" s="1085">
        <v>87842.597642400011</v>
      </c>
      <c r="BC51" s="1085">
        <v>86665.971518739985</v>
      </c>
      <c r="BD51" s="1216">
        <v>90844.70247277584</v>
      </c>
      <c r="BE51" s="1085">
        <v>89535.196638322785</v>
      </c>
      <c r="BF51" s="1085">
        <v>89672.586171106144</v>
      </c>
      <c r="BG51" s="1217">
        <v>92119.705163142004</v>
      </c>
      <c r="BH51" s="1085">
        <v>92413.454799648229</v>
      </c>
      <c r="BI51" s="1085">
        <v>84094.467748382202</v>
      </c>
      <c r="BJ51" s="1216">
        <v>85823.374227944281</v>
      </c>
      <c r="BK51" s="1085">
        <v>85201.998495510052</v>
      </c>
      <c r="BL51" s="1085">
        <v>84205.352495407744</v>
      </c>
      <c r="BM51" s="1216">
        <v>84507.076119413294</v>
      </c>
      <c r="BN51" s="1085">
        <v>86534.091360373277</v>
      </c>
      <c r="BO51" s="1085">
        <v>84493.851772979833</v>
      </c>
      <c r="BP51" s="1217">
        <v>84753.736811986222</v>
      </c>
    </row>
    <row r="52" spans="1:68" ht="18">
      <c r="A52" s="1177"/>
      <c r="B52" s="1085"/>
      <c r="C52" s="1085"/>
      <c r="D52" s="1085"/>
      <c r="E52" s="1085"/>
      <c r="F52" s="1085"/>
      <c r="G52" s="1085"/>
      <c r="H52" s="1085"/>
      <c r="I52" s="1085"/>
      <c r="J52" s="1085"/>
      <c r="K52" s="1085"/>
      <c r="L52" s="1085"/>
      <c r="M52" s="1085"/>
      <c r="N52" s="1085"/>
      <c r="O52" s="1085"/>
      <c r="P52" s="1085"/>
      <c r="Q52" s="1085"/>
      <c r="R52" s="1085"/>
      <c r="S52" s="1085"/>
      <c r="T52" s="1085"/>
      <c r="U52" s="1085"/>
      <c r="V52" s="1085"/>
      <c r="W52" s="1085"/>
      <c r="X52" s="1085"/>
      <c r="Y52" s="1085"/>
      <c r="Z52" s="1085"/>
      <c r="AA52" s="1085"/>
      <c r="AB52" s="1085"/>
      <c r="AC52" s="1085"/>
      <c r="AD52" s="1085"/>
      <c r="AE52" s="1085"/>
      <c r="AF52" s="1085"/>
      <c r="AG52" s="1085"/>
      <c r="AH52" s="1085"/>
      <c r="AI52" s="1085"/>
      <c r="AJ52" s="1085"/>
      <c r="AK52" s="1085"/>
      <c r="AL52" s="1085"/>
      <c r="AM52" s="1085"/>
      <c r="AN52" s="1085"/>
      <c r="AO52" s="1085"/>
      <c r="AP52" s="1085"/>
      <c r="AQ52" s="1085"/>
      <c r="AR52" s="1085"/>
      <c r="AS52" s="1085"/>
      <c r="AT52" s="1085"/>
      <c r="AU52" s="1085"/>
      <c r="AV52" s="1085"/>
      <c r="AW52" s="1085"/>
      <c r="AX52" s="1085"/>
      <c r="AY52" s="1085"/>
      <c r="AZ52" s="1085"/>
      <c r="BA52" s="1085"/>
      <c r="BB52" s="1085"/>
      <c r="BC52" s="1085"/>
      <c r="BD52" s="1216"/>
      <c r="BE52" s="1085"/>
      <c r="BF52" s="1085"/>
      <c r="BG52" s="1217"/>
      <c r="BH52" s="1085"/>
      <c r="BI52" s="1085"/>
      <c r="BJ52" s="1216"/>
      <c r="BK52" s="1085"/>
      <c r="BL52" s="1085"/>
      <c r="BM52" s="1216"/>
      <c r="BN52" s="1085"/>
      <c r="BO52" s="1085"/>
      <c r="BP52" s="1217"/>
    </row>
    <row r="53" spans="1:68" ht="31.5">
      <c r="A53" s="1141" t="s">
        <v>893</v>
      </c>
      <c r="B53" s="1082">
        <v>6670.7943851800001</v>
      </c>
      <c r="C53" s="1082">
        <v>4018.6539820600005</v>
      </c>
      <c r="D53" s="1082">
        <v>4168.1232495900003</v>
      </c>
      <c r="E53" s="1082">
        <v>4877.4963893000004</v>
      </c>
      <c r="F53" s="1082">
        <v>5175.7246797700009</v>
      </c>
      <c r="G53" s="1082">
        <v>5126.0736708300001</v>
      </c>
      <c r="H53" s="1082">
        <v>8197.5218109699999</v>
      </c>
      <c r="I53" s="1082">
        <v>9450.2050709199993</v>
      </c>
      <c r="J53" s="1082">
        <v>18555.049138909999</v>
      </c>
      <c r="K53" s="1082">
        <v>19142.734845949999</v>
      </c>
      <c r="L53" s="1082">
        <v>17178.67338281</v>
      </c>
      <c r="M53" s="1082">
        <v>30241.166243</v>
      </c>
      <c r="N53" s="1082">
        <v>44864.028983830001</v>
      </c>
      <c r="O53" s="1082">
        <v>33916.422822040004</v>
      </c>
      <c r="P53" s="1082">
        <v>34542.340746050002</v>
      </c>
      <c r="Q53" s="1082">
        <v>32058.82874719</v>
      </c>
      <c r="R53" s="1082">
        <v>33881.228879180002</v>
      </c>
      <c r="S53" s="1082">
        <v>37091.048973099998</v>
      </c>
      <c r="T53" s="1082">
        <v>39513.700115839994</v>
      </c>
      <c r="U53" s="1082">
        <v>38200.891696239996</v>
      </c>
      <c r="V53" s="1082">
        <v>32925.185992880004</v>
      </c>
      <c r="W53" s="1082">
        <v>25136.844609840002</v>
      </c>
      <c r="X53" s="1082">
        <v>26038.7023223</v>
      </c>
      <c r="Y53" s="1082">
        <v>24498.023406340002</v>
      </c>
      <c r="Z53" s="1082">
        <v>21455.167378850001</v>
      </c>
      <c r="AA53" s="1082">
        <v>21866.984628009999</v>
      </c>
      <c r="AB53" s="1082">
        <v>23840.100219160002</v>
      </c>
      <c r="AC53" s="1082">
        <v>50272.663947960005</v>
      </c>
      <c r="AD53" s="1082">
        <v>65427.140756029999</v>
      </c>
      <c r="AE53" s="1082">
        <v>238385.42364818</v>
      </c>
      <c r="AF53" s="1082">
        <v>226653.66122359</v>
      </c>
      <c r="AG53" s="1082">
        <v>230433.31276473997</v>
      </c>
      <c r="AH53" s="1082">
        <v>215646.94594599001</v>
      </c>
      <c r="AI53" s="1082">
        <v>194835.57896183</v>
      </c>
      <c r="AJ53" s="1082">
        <v>206446.84907781001</v>
      </c>
      <c r="AK53" s="1082">
        <v>218871.53443239001</v>
      </c>
      <c r="AL53" s="1082">
        <v>235997.15254565002</v>
      </c>
      <c r="AM53" s="1082">
        <v>283940.30325480003</v>
      </c>
      <c r="AN53" s="1082">
        <v>276004.71438934002</v>
      </c>
      <c r="AO53" s="1082">
        <v>237471.22301138999</v>
      </c>
      <c r="AP53" s="1082">
        <v>194228.95641539997</v>
      </c>
      <c r="AQ53" s="1082">
        <v>183258.12128855003</v>
      </c>
      <c r="AR53" s="1082">
        <v>161385.29045019997</v>
      </c>
      <c r="AS53" s="1082">
        <v>147471.38786330001</v>
      </c>
      <c r="AT53" s="1082">
        <v>145479.91824004997</v>
      </c>
      <c r="AU53" s="1082">
        <v>146554.07205552</v>
      </c>
      <c r="AV53" s="1082">
        <v>138812.14471727001</v>
      </c>
      <c r="AW53" s="1082">
        <v>159349.66959291999</v>
      </c>
      <c r="AX53" s="1082">
        <v>178891.89354381</v>
      </c>
      <c r="AY53" s="1082">
        <v>210392.07824880999</v>
      </c>
      <c r="AZ53" s="1082">
        <v>216958.95147764002</v>
      </c>
      <c r="BA53" s="1082">
        <v>222057.18834518999</v>
      </c>
      <c r="BB53" s="1082">
        <v>235212.55782773002</v>
      </c>
      <c r="BC53" s="1082">
        <v>289158.20079544</v>
      </c>
      <c r="BD53" s="1214">
        <v>331938.95079941</v>
      </c>
      <c r="BE53" s="1082">
        <v>305027.64172992005</v>
      </c>
      <c r="BF53" s="1082">
        <v>353649.67133771005</v>
      </c>
      <c r="BG53" s="1215">
        <v>325748.64546351996</v>
      </c>
      <c r="BH53" s="1082">
        <v>363724.75586780999</v>
      </c>
      <c r="BI53" s="1082">
        <v>317678.17600722995</v>
      </c>
      <c r="BJ53" s="1214">
        <v>326361.86703025002</v>
      </c>
      <c r="BK53" s="1082">
        <v>315934.78407444002</v>
      </c>
      <c r="BL53" s="1082">
        <v>316913.76000177005</v>
      </c>
      <c r="BM53" s="1214">
        <v>282667.03691471997</v>
      </c>
      <c r="BN53" s="1082">
        <v>303065.60089693003</v>
      </c>
      <c r="BO53" s="1082">
        <v>324181.26034063002</v>
      </c>
      <c r="BP53" s="1215">
        <v>406357.52003536001</v>
      </c>
    </row>
    <row r="54" spans="1:68" ht="18">
      <c r="A54" s="1176" t="s">
        <v>992</v>
      </c>
      <c r="B54" s="1085">
        <v>6670.7943851800001</v>
      </c>
      <c r="C54" s="1085">
        <v>4018.6539820600005</v>
      </c>
      <c r="D54" s="1085">
        <v>4168.1232495900003</v>
      </c>
      <c r="E54" s="1085">
        <v>4877.4963893000004</v>
      </c>
      <c r="F54" s="1085">
        <v>5175.7246797700009</v>
      </c>
      <c r="G54" s="1085">
        <v>5126.0736708300001</v>
      </c>
      <c r="H54" s="1085">
        <v>8197.5218109699999</v>
      </c>
      <c r="I54" s="1085">
        <v>9450.2050709199993</v>
      </c>
      <c r="J54" s="1085">
        <v>18555.049138909999</v>
      </c>
      <c r="K54" s="1085">
        <v>19142.734845949999</v>
      </c>
      <c r="L54" s="1085">
        <v>17178.67338281</v>
      </c>
      <c r="M54" s="1085">
        <v>30241.166243</v>
      </c>
      <c r="N54" s="1085">
        <v>44864.028983830001</v>
      </c>
      <c r="O54" s="1085">
        <v>33916.422822040004</v>
      </c>
      <c r="P54" s="1085">
        <v>34542.340746050002</v>
      </c>
      <c r="Q54" s="1085">
        <v>32058.82874719</v>
      </c>
      <c r="R54" s="1085">
        <v>33881.228879180002</v>
      </c>
      <c r="S54" s="1085">
        <v>37091.048973099998</v>
      </c>
      <c r="T54" s="1085">
        <v>39513.700115839994</v>
      </c>
      <c r="U54" s="1085">
        <v>38200.891696239996</v>
      </c>
      <c r="V54" s="1085">
        <v>32925.185992880004</v>
      </c>
      <c r="W54" s="1085">
        <v>25136.844609840002</v>
      </c>
      <c r="X54" s="1085">
        <v>26038.7023223</v>
      </c>
      <c r="Y54" s="1085">
        <v>24498.023406340002</v>
      </c>
      <c r="Z54" s="1085">
        <v>21455.167378850001</v>
      </c>
      <c r="AA54" s="1085">
        <v>21866.984628009999</v>
      </c>
      <c r="AB54" s="1085">
        <v>23840.100219160002</v>
      </c>
      <c r="AC54" s="1085">
        <v>50272.663947960005</v>
      </c>
      <c r="AD54" s="1085">
        <v>65427.140756029999</v>
      </c>
      <c r="AE54" s="1085">
        <v>238385.42364818</v>
      </c>
      <c r="AF54" s="1085">
        <v>226653.66122359</v>
      </c>
      <c r="AG54" s="1085">
        <v>230433.31276473997</v>
      </c>
      <c r="AH54" s="1085">
        <v>215646.94594599001</v>
      </c>
      <c r="AI54" s="1085">
        <v>194835.57896183</v>
      </c>
      <c r="AJ54" s="1085">
        <v>206446.84907781001</v>
      </c>
      <c r="AK54" s="1085">
        <v>218871.53443239001</v>
      </c>
      <c r="AL54" s="1085">
        <v>235997.15254565002</v>
      </c>
      <c r="AM54" s="1085">
        <v>283940.30325480003</v>
      </c>
      <c r="AN54" s="1085">
        <v>276004.71438934002</v>
      </c>
      <c r="AO54" s="1085">
        <v>237471.22301138999</v>
      </c>
      <c r="AP54" s="1085">
        <v>194228.95641539997</v>
      </c>
      <c r="AQ54" s="1085">
        <v>183258.12128855003</v>
      </c>
      <c r="AR54" s="1085">
        <v>161385.29045019997</v>
      </c>
      <c r="AS54" s="1085">
        <v>147471.38786330001</v>
      </c>
      <c r="AT54" s="1085">
        <v>145479.91824004997</v>
      </c>
      <c r="AU54" s="1085">
        <v>146554.07205552</v>
      </c>
      <c r="AV54" s="1085">
        <v>138812.14471727001</v>
      </c>
      <c r="AW54" s="1085">
        <v>159349.66959291999</v>
      </c>
      <c r="AX54" s="1085">
        <v>178891.89354381</v>
      </c>
      <c r="AY54" s="1085">
        <v>210392.07824880999</v>
      </c>
      <c r="AZ54" s="1085">
        <v>216958.95147764002</v>
      </c>
      <c r="BA54" s="1085">
        <v>222057.18834518999</v>
      </c>
      <c r="BB54" s="1085">
        <v>235212.55782773002</v>
      </c>
      <c r="BC54" s="1085">
        <v>289158.20079544</v>
      </c>
      <c r="BD54" s="1216">
        <v>331938.95079941</v>
      </c>
      <c r="BE54" s="1085">
        <v>305027.64172992005</v>
      </c>
      <c r="BF54" s="1085">
        <v>353649.67133771005</v>
      </c>
      <c r="BG54" s="1217">
        <v>325748.64546351996</v>
      </c>
      <c r="BH54" s="1085">
        <v>363724.75586780999</v>
      </c>
      <c r="BI54" s="1085">
        <v>317678.17600722995</v>
      </c>
      <c r="BJ54" s="1216">
        <v>326361.86703025002</v>
      </c>
      <c r="BK54" s="1085">
        <v>315934.78407444002</v>
      </c>
      <c r="BL54" s="1085">
        <v>316913.76000177005</v>
      </c>
      <c r="BM54" s="1216">
        <v>282667.03691471997</v>
      </c>
      <c r="BN54" s="1085">
        <v>303065.60089693003</v>
      </c>
      <c r="BO54" s="1085">
        <v>324181.26034063002</v>
      </c>
      <c r="BP54" s="1217">
        <v>406357.52003536001</v>
      </c>
    </row>
    <row r="55" spans="1:68" ht="18">
      <c r="A55" s="1177"/>
      <c r="B55" s="1085"/>
      <c r="C55" s="1085"/>
      <c r="D55" s="1085"/>
      <c r="E55" s="1085"/>
      <c r="F55" s="1085"/>
      <c r="G55" s="1085"/>
      <c r="H55" s="1085"/>
      <c r="I55" s="1085"/>
      <c r="J55" s="1085"/>
      <c r="K55" s="1085"/>
      <c r="L55" s="1085"/>
      <c r="M55" s="1085"/>
      <c r="N55" s="1085"/>
      <c r="O55" s="1085"/>
      <c r="P55" s="1085"/>
      <c r="Q55" s="1085"/>
      <c r="R55" s="1085"/>
      <c r="S55" s="1085"/>
      <c r="T55" s="1085"/>
      <c r="U55" s="1085"/>
      <c r="V55" s="1085"/>
      <c r="W55" s="1085"/>
      <c r="X55" s="1085"/>
      <c r="Y55" s="1085"/>
      <c r="Z55" s="1085"/>
      <c r="AA55" s="1085"/>
      <c r="AB55" s="1085"/>
      <c r="AC55" s="1085"/>
      <c r="AD55" s="1085"/>
      <c r="AE55" s="1085"/>
      <c r="AF55" s="1085"/>
      <c r="AG55" s="1085"/>
      <c r="AH55" s="1085"/>
      <c r="AI55" s="1085"/>
      <c r="AJ55" s="1085"/>
      <c r="AK55" s="1085"/>
      <c r="AL55" s="1085"/>
      <c r="AM55" s="1085"/>
      <c r="AN55" s="1085"/>
      <c r="AO55" s="1085"/>
      <c r="AP55" s="1085"/>
      <c r="AQ55" s="1085"/>
      <c r="AR55" s="1085"/>
      <c r="AS55" s="1085"/>
      <c r="AT55" s="1085"/>
      <c r="AU55" s="1085"/>
      <c r="AV55" s="1085"/>
      <c r="AW55" s="1085"/>
      <c r="AX55" s="1085"/>
      <c r="AY55" s="1085"/>
      <c r="AZ55" s="1085"/>
      <c r="BA55" s="1085"/>
      <c r="BB55" s="1085"/>
      <c r="BC55" s="1085"/>
      <c r="BD55" s="1216"/>
      <c r="BE55" s="1085"/>
      <c r="BF55" s="1085"/>
      <c r="BG55" s="1217"/>
      <c r="BH55" s="1085"/>
      <c r="BI55" s="1085"/>
      <c r="BJ55" s="1216"/>
      <c r="BK55" s="1085"/>
      <c r="BL55" s="1085"/>
      <c r="BM55" s="1216"/>
      <c r="BN55" s="1085"/>
      <c r="BO55" s="1085"/>
      <c r="BP55" s="1217"/>
    </row>
    <row r="56" spans="1:68" ht="18">
      <c r="A56" s="1172" t="s">
        <v>681</v>
      </c>
      <c r="B56" s="1082">
        <v>3268766.7323162197</v>
      </c>
      <c r="C56" s="1082">
        <v>3304477.3385520796</v>
      </c>
      <c r="D56" s="1082">
        <v>3255964.4922781694</v>
      </c>
      <c r="E56" s="1082">
        <v>3366372.7839742391</v>
      </c>
      <c r="F56" s="1082">
        <v>3327969.0216922904</v>
      </c>
      <c r="G56" s="1082">
        <v>3365661.60114484</v>
      </c>
      <c r="H56" s="1082">
        <v>3402188.4767713598</v>
      </c>
      <c r="I56" s="1082">
        <v>3467102.2804272906</v>
      </c>
      <c r="J56" s="1082">
        <v>3403877.9181322907</v>
      </c>
      <c r="K56" s="1082">
        <v>3335795.7380715599</v>
      </c>
      <c r="L56" s="1082">
        <v>3610434.8730058507</v>
      </c>
      <c r="M56" s="1082">
        <v>3603214.3506560605</v>
      </c>
      <c r="N56" s="1082">
        <v>3802776.2013335</v>
      </c>
      <c r="O56" s="1082">
        <v>3848913.1733403001</v>
      </c>
      <c r="P56" s="1082">
        <v>3671528.7138914298</v>
      </c>
      <c r="Q56" s="1082">
        <v>3599594.6243068003</v>
      </c>
      <c r="R56" s="1082">
        <v>3645552.00423188</v>
      </c>
      <c r="S56" s="1082">
        <v>3701828.2231644201</v>
      </c>
      <c r="T56" s="1082">
        <v>3744982.6255972399</v>
      </c>
      <c r="U56" s="1082">
        <v>3479686.717123901</v>
      </c>
      <c r="V56" s="1082">
        <v>3421200.8180644903</v>
      </c>
      <c r="W56" s="1082">
        <v>3394979.62977274</v>
      </c>
      <c r="X56" s="1082">
        <v>3258682.2060657297</v>
      </c>
      <c r="Y56" s="1082">
        <v>3480749.2005725102</v>
      </c>
      <c r="Z56" s="1082">
        <v>3371264.2097858796</v>
      </c>
      <c r="AA56" s="1082">
        <v>3485150.5031195101</v>
      </c>
      <c r="AB56" s="1082">
        <v>3579760.59112771</v>
      </c>
      <c r="AC56" s="1082">
        <v>3849264.29263649</v>
      </c>
      <c r="AD56" s="1082">
        <v>3895524.7134749903</v>
      </c>
      <c r="AE56" s="1082">
        <v>3682364.92007817</v>
      </c>
      <c r="AF56" s="1082">
        <v>3584941.1714246403</v>
      </c>
      <c r="AG56" s="1082">
        <v>3324169.3214303493</v>
      </c>
      <c r="AH56" s="1082">
        <v>3413521.5100826896</v>
      </c>
      <c r="AI56" s="1082">
        <v>3343761.8092420497</v>
      </c>
      <c r="AJ56" s="1082">
        <v>3602300.7964563007</v>
      </c>
      <c r="AK56" s="1082">
        <v>3546276.9496070794</v>
      </c>
      <c r="AL56" s="1082">
        <v>3699823.8637833903</v>
      </c>
      <c r="AM56" s="1082">
        <v>4032186.56159135</v>
      </c>
      <c r="AN56" s="1082">
        <v>4310206.2194234207</v>
      </c>
      <c r="AO56" s="1082">
        <v>4234930.84799805</v>
      </c>
      <c r="AP56" s="1082">
        <v>4476443.0887747798</v>
      </c>
      <c r="AQ56" s="1082">
        <v>4341445.0899878992</v>
      </c>
      <c r="AR56" s="1082">
        <v>4198730.3393228808</v>
      </c>
      <c r="AS56" s="1082">
        <v>4287917.4250378795</v>
      </c>
      <c r="AT56" s="1082">
        <v>4351606.2036383403</v>
      </c>
      <c r="AU56" s="1082">
        <v>4267931.9515236001</v>
      </c>
      <c r="AV56" s="1082">
        <v>4757254.4740049299</v>
      </c>
      <c r="AW56" s="1082">
        <v>4753308.22718265</v>
      </c>
      <c r="AX56" s="1082">
        <v>4864293.937812401</v>
      </c>
      <c r="AY56" s="1082">
        <v>4603021.5745105995</v>
      </c>
      <c r="AZ56" s="1082">
        <v>4787736.1437607603</v>
      </c>
      <c r="BA56" s="1082">
        <v>4601311.62972352</v>
      </c>
      <c r="BB56" s="1082">
        <v>4930297.4216098506</v>
      </c>
      <c r="BC56" s="1082">
        <v>5023526.2812725706</v>
      </c>
      <c r="BD56" s="1214">
        <v>5882469.6635802574</v>
      </c>
      <c r="BE56" s="1082">
        <v>5329315.7465039091</v>
      </c>
      <c r="BF56" s="1082">
        <v>5262242.7072697245</v>
      </c>
      <c r="BG56" s="1215">
        <v>4901585.4835065864</v>
      </c>
      <c r="BH56" s="1082">
        <v>4959090.2308389097</v>
      </c>
      <c r="BI56" s="1082">
        <v>5588249.9184090961</v>
      </c>
      <c r="BJ56" s="1214">
        <v>5243712.2606971683</v>
      </c>
      <c r="BK56" s="1082">
        <v>5411154.8863634011</v>
      </c>
      <c r="BL56" s="1082">
        <v>5840375.6576559562</v>
      </c>
      <c r="BM56" s="1214">
        <v>5928136.9203589978</v>
      </c>
      <c r="BN56" s="1082">
        <v>5870892.6964723375</v>
      </c>
      <c r="BO56" s="1082">
        <v>5665870.4658114286</v>
      </c>
      <c r="BP56" s="1215">
        <v>5677960.957199404</v>
      </c>
    </row>
    <row r="57" spans="1:68" ht="18">
      <c r="A57" s="1173" t="s">
        <v>13</v>
      </c>
      <c r="B57" s="1085">
        <v>1278656.2967143999</v>
      </c>
      <c r="C57" s="1085">
        <v>1290347.3750720499</v>
      </c>
      <c r="D57" s="1085">
        <v>1291634.8637946302</v>
      </c>
      <c r="E57" s="1085">
        <v>1300199.78496171</v>
      </c>
      <c r="F57" s="1085">
        <v>1309780.76540885</v>
      </c>
      <c r="G57" s="1085">
        <v>1310182.2392947399</v>
      </c>
      <c r="H57" s="1085">
        <v>1318088.0753166501</v>
      </c>
      <c r="I57" s="1085">
        <v>1329243.5961016302</v>
      </c>
      <c r="J57" s="1085">
        <v>1334802.0240250204</v>
      </c>
      <c r="K57" s="1085">
        <v>1347637.0995253003</v>
      </c>
      <c r="L57" s="1085">
        <v>1351989.4231261101</v>
      </c>
      <c r="M57" s="1085">
        <v>1365979.8790875503</v>
      </c>
      <c r="N57" s="1085">
        <v>1371144.72282101</v>
      </c>
      <c r="O57" s="1085">
        <v>1373550.90445754</v>
      </c>
      <c r="P57" s="1085">
        <v>1393747.7325748699</v>
      </c>
      <c r="Q57" s="1085">
        <v>1382393.5632538099</v>
      </c>
      <c r="R57" s="1085">
        <v>1391980.0286299002</v>
      </c>
      <c r="S57" s="1085">
        <v>1395740.3139923201</v>
      </c>
      <c r="T57" s="1085">
        <v>1429501.7934168899</v>
      </c>
      <c r="U57" s="1085">
        <v>1442415.8316065902</v>
      </c>
      <c r="V57" s="1085">
        <v>1429474.5655531799</v>
      </c>
      <c r="W57" s="1085">
        <v>1445496.7740166299</v>
      </c>
      <c r="X57" s="1085">
        <v>1450210.5252105901</v>
      </c>
      <c r="Y57" s="1085">
        <v>1460043.7228188801</v>
      </c>
      <c r="Z57" s="1085">
        <v>1465330.0311893998</v>
      </c>
      <c r="AA57" s="1085">
        <v>1464656.9645415598</v>
      </c>
      <c r="AB57" s="1085">
        <v>1467821.71865758</v>
      </c>
      <c r="AC57" s="1085">
        <v>1489541.88809651</v>
      </c>
      <c r="AD57" s="1085">
        <v>1493486.98711587</v>
      </c>
      <c r="AE57" s="1085">
        <v>1498824.3712153002</v>
      </c>
      <c r="AF57" s="1085">
        <v>1509425.4163892502</v>
      </c>
      <c r="AG57" s="1085">
        <v>1514801.6178938397</v>
      </c>
      <c r="AH57" s="1085">
        <v>1525940.9000397099</v>
      </c>
      <c r="AI57" s="1085">
        <v>1531595.1208703702</v>
      </c>
      <c r="AJ57" s="1085">
        <v>1530962.0121442801</v>
      </c>
      <c r="AK57" s="1085">
        <v>1541824.84686327</v>
      </c>
      <c r="AL57" s="1085">
        <v>1568074.5111402399</v>
      </c>
      <c r="AM57" s="1085">
        <v>1583507.1440381298</v>
      </c>
      <c r="AN57" s="1085">
        <v>1598329.42469195</v>
      </c>
      <c r="AO57" s="1085">
        <v>1604774.9920957999</v>
      </c>
      <c r="AP57" s="1085">
        <v>1614441.7684963697</v>
      </c>
      <c r="AQ57" s="1085">
        <v>1624160.4249103703</v>
      </c>
      <c r="AR57" s="1085">
        <v>1626368.2262812899</v>
      </c>
      <c r="AS57" s="1085">
        <v>1660843.1374452899</v>
      </c>
      <c r="AT57" s="1085">
        <v>1671920.4081588497</v>
      </c>
      <c r="AU57" s="1085">
        <v>1684357.94804937</v>
      </c>
      <c r="AV57" s="1085">
        <v>1695816.36444006</v>
      </c>
      <c r="AW57" s="1085">
        <v>1710439.0453263503</v>
      </c>
      <c r="AX57" s="1085">
        <v>1724420.2488676501</v>
      </c>
      <c r="AY57" s="1085">
        <v>1732196.7032591198</v>
      </c>
      <c r="AZ57" s="1085">
        <v>1743261.35667884</v>
      </c>
      <c r="BA57" s="1085">
        <v>1750206.9263897503</v>
      </c>
      <c r="BB57" s="1085">
        <v>1765682.1677908299</v>
      </c>
      <c r="BC57" s="1085">
        <v>1771191.27376377</v>
      </c>
      <c r="BD57" s="1216">
        <v>1837606.1691923963</v>
      </c>
      <c r="BE57" s="1085">
        <v>1855508.6836155897</v>
      </c>
      <c r="BF57" s="1085">
        <v>1864633.4288898499</v>
      </c>
      <c r="BG57" s="1217">
        <v>1859942.9276934001</v>
      </c>
      <c r="BH57" s="1085">
        <v>1876094.85652939</v>
      </c>
      <c r="BI57" s="1085">
        <v>1878952.61832682</v>
      </c>
      <c r="BJ57" s="1216">
        <v>1906513.9376200298</v>
      </c>
      <c r="BK57" s="1085">
        <v>1930741.4080182586</v>
      </c>
      <c r="BL57" s="1085">
        <v>1934002.3817264799</v>
      </c>
      <c r="BM57" s="1216">
        <v>1964982.6859971567</v>
      </c>
      <c r="BN57" s="1085">
        <v>1990374.393956447</v>
      </c>
      <c r="BO57" s="1085">
        <v>1974839.7369567766</v>
      </c>
      <c r="BP57" s="1217">
        <v>1994641.4588233067</v>
      </c>
    </row>
    <row r="58" spans="1:68" ht="18">
      <c r="A58" s="1173" t="s">
        <v>895</v>
      </c>
      <c r="B58" s="1085">
        <v>3456.2971946299999</v>
      </c>
      <c r="C58" s="1085">
        <v>6727.69532015</v>
      </c>
      <c r="D58" s="1085">
        <v>29428.781211960002</v>
      </c>
      <c r="E58" s="1085">
        <v>31217.13491484</v>
      </c>
      <c r="F58" s="1085">
        <v>31242.188961969998</v>
      </c>
      <c r="G58" s="1085">
        <v>37223.478965919996</v>
      </c>
      <c r="H58" s="1085">
        <v>34564.322133349997</v>
      </c>
      <c r="I58" s="1085">
        <v>34464.718658589991</v>
      </c>
      <c r="J58" s="1085">
        <v>34462.4821926</v>
      </c>
      <c r="K58" s="1085">
        <v>44417.717750759999</v>
      </c>
      <c r="L58" s="1085">
        <v>33598.290384920001</v>
      </c>
      <c r="M58" s="1085">
        <v>10906.864940979998</v>
      </c>
      <c r="N58" s="1085">
        <v>30853.27948361</v>
      </c>
      <c r="O58" s="1085">
        <v>30882.433127640001</v>
      </c>
      <c r="P58" s="1085">
        <v>30851.726422669999</v>
      </c>
      <c r="Q58" s="1085">
        <v>31863.096159860001</v>
      </c>
      <c r="R58" s="1085">
        <v>31862.47089696</v>
      </c>
      <c r="S58" s="1085">
        <v>12059.672838459999</v>
      </c>
      <c r="T58" s="1085">
        <v>4092.4063955299998</v>
      </c>
      <c r="U58" s="1085">
        <v>4101.2644305699996</v>
      </c>
      <c r="V58" s="1085">
        <v>4114.4924205800007</v>
      </c>
      <c r="W58" s="1085">
        <v>5945.6369110400001</v>
      </c>
      <c r="X58" s="1085">
        <v>5987.1961304400002</v>
      </c>
      <c r="Y58" s="1085">
        <v>6052.3211141299998</v>
      </c>
      <c r="Z58" s="1085">
        <v>5926.8656975300009</v>
      </c>
      <c r="AA58" s="1085">
        <v>2461.2440765300003</v>
      </c>
      <c r="AB58" s="1085">
        <v>2455.0945659299996</v>
      </c>
      <c r="AC58" s="1085">
        <v>2448.5764834399997</v>
      </c>
      <c r="AD58" s="1085">
        <v>610.8096618300001</v>
      </c>
      <c r="AE58" s="1085">
        <v>3682.0937675</v>
      </c>
      <c r="AF58" s="1085">
        <v>3679.7247648299995</v>
      </c>
      <c r="AG58" s="1085">
        <v>3680.8166031399992</v>
      </c>
      <c r="AH58" s="1085">
        <v>3647.9936347600001</v>
      </c>
      <c r="AI58" s="1085">
        <v>3836.5182534199998</v>
      </c>
      <c r="AJ58" s="1085">
        <v>3808.2299615799998</v>
      </c>
      <c r="AK58" s="1085">
        <v>3802.3172040000004</v>
      </c>
      <c r="AL58" s="1085">
        <v>3897.7587614799995</v>
      </c>
      <c r="AM58" s="1085">
        <v>6293.3567397199995</v>
      </c>
      <c r="AN58" s="1085">
        <v>6289.4939878199993</v>
      </c>
      <c r="AO58" s="1085">
        <v>6304.3884520499987</v>
      </c>
      <c r="AP58" s="1085">
        <v>6299.9520911400004</v>
      </c>
      <c r="AQ58" s="1085">
        <v>6181.7712693899994</v>
      </c>
      <c r="AR58" s="1085">
        <v>6512.7571300299996</v>
      </c>
      <c r="AS58" s="1085">
        <v>15877.47309012</v>
      </c>
      <c r="AT58" s="1085">
        <v>16283.518375039997</v>
      </c>
      <c r="AU58" s="1085">
        <v>16034.566094749998</v>
      </c>
      <c r="AV58" s="1085">
        <v>16653.563761109999</v>
      </c>
      <c r="AW58" s="1085">
        <v>16653.763111280001</v>
      </c>
      <c r="AX58" s="1085">
        <v>17279.41504761</v>
      </c>
      <c r="AY58" s="1085">
        <v>16604.292178609998</v>
      </c>
      <c r="AZ58" s="1085">
        <v>18052.087931240003</v>
      </c>
      <c r="BA58" s="1085">
        <v>18052.43191961</v>
      </c>
      <c r="BB58" s="1085">
        <v>17975.521734999998</v>
      </c>
      <c r="BC58" s="1085">
        <v>17969.323193069999</v>
      </c>
      <c r="BD58" s="1216">
        <v>55098.844527310008</v>
      </c>
      <c r="BE58" s="1085">
        <v>67893.713280650001</v>
      </c>
      <c r="BF58" s="1085">
        <v>62353.687752190002</v>
      </c>
      <c r="BG58" s="1217">
        <v>52529.77881227</v>
      </c>
      <c r="BH58" s="1085">
        <v>52405.683789989998</v>
      </c>
      <c r="BI58" s="1085">
        <v>53023.6816358</v>
      </c>
      <c r="BJ58" s="1216">
        <v>52429.841612970005</v>
      </c>
      <c r="BK58" s="1085">
        <v>49570.80529538</v>
      </c>
      <c r="BL58" s="1085">
        <v>46132.699537649998</v>
      </c>
      <c r="BM58" s="1216">
        <v>55382.194757450001</v>
      </c>
      <c r="BN58" s="1085">
        <v>62201.474682389999</v>
      </c>
      <c r="BO58" s="1085">
        <v>62481.275279680005</v>
      </c>
      <c r="BP58" s="1217">
        <v>63407.4587551</v>
      </c>
    </row>
    <row r="59" spans="1:68" ht="18">
      <c r="A59" s="1178" t="s">
        <v>896</v>
      </c>
      <c r="B59" s="1085">
        <v>577274.48232262</v>
      </c>
      <c r="C59" s="1085">
        <v>609807.73534588993</v>
      </c>
      <c r="D59" s="1085">
        <v>490333.46322670998</v>
      </c>
      <c r="E59" s="1085">
        <v>593584.47406615992</v>
      </c>
      <c r="F59" s="1085">
        <v>595526.19298555015</v>
      </c>
      <c r="G59" s="1085">
        <v>589718.35211014003</v>
      </c>
      <c r="H59" s="1085">
        <v>637904.77778929996</v>
      </c>
      <c r="I59" s="1085">
        <v>685609.79398744996</v>
      </c>
      <c r="J59" s="1085">
        <v>503286.90867847</v>
      </c>
      <c r="K59" s="1085">
        <v>530629.36280830007</v>
      </c>
      <c r="L59" s="1085">
        <v>635381.98998533015</v>
      </c>
      <c r="M59" s="1085">
        <v>563808.99513099005</v>
      </c>
      <c r="N59" s="1085">
        <v>740812.14649317984</v>
      </c>
      <c r="O59" s="1085">
        <v>709465.65011906007</v>
      </c>
      <c r="P59" s="1085">
        <v>590373.91172158998</v>
      </c>
      <c r="Q59" s="1085">
        <v>597270.38169875985</v>
      </c>
      <c r="R59" s="1085">
        <v>667428.84843477001</v>
      </c>
      <c r="S59" s="1085">
        <v>615611.65269317024</v>
      </c>
      <c r="T59" s="1085">
        <v>610144.78724149999</v>
      </c>
      <c r="U59" s="1085">
        <v>437537.20630569011</v>
      </c>
      <c r="V59" s="1085">
        <v>435332.59343411005</v>
      </c>
      <c r="W59" s="1085">
        <v>470772.24849706999</v>
      </c>
      <c r="X59" s="1085">
        <v>365312.02447931003</v>
      </c>
      <c r="Y59" s="1085">
        <v>438185.43472090003</v>
      </c>
      <c r="Z59" s="1085">
        <v>416552.16048967</v>
      </c>
      <c r="AA59" s="1085">
        <v>441199.48758323007</v>
      </c>
      <c r="AB59" s="1085">
        <v>446672.18005919992</v>
      </c>
      <c r="AC59" s="1085">
        <v>534576.56251336995</v>
      </c>
      <c r="AD59" s="1085">
        <v>543106.25167716993</v>
      </c>
      <c r="AE59" s="1085">
        <v>437451.09043431003</v>
      </c>
      <c r="AF59" s="1085">
        <v>359549.36515876994</v>
      </c>
      <c r="AG59" s="1085">
        <v>348016.15923473996</v>
      </c>
      <c r="AH59" s="1085">
        <v>378485.10920598003</v>
      </c>
      <c r="AI59" s="1085">
        <v>376503.35052884993</v>
      </c>
      <c r="AJ59" s="1085">
        <v>514912.40177698992</v>
      </c>
      <c r="AK59" s="1085">
        <v>458234.96493829991</v>
      </c>
      <c r="AL59" s="1085">
        <v>422018.59419076011</v>
      </c>
      <c r="AM59" s="1085">
        <v>476151.54741357994</v>
      </c>
      <c r="AN59" s="1085">
        <v>531416.62060959009</v>
      </c>
      <c r="AO59" s="1085">
        <v>576398.12659352995</v>
      </c>
      <c r="AP59" s="1085">
        <v>652611.50285688997</v>
      </c>
      <c r="AQ59" s="1085">
        <v>550731.10005318001</v>
      </c>
      <c r="AR59" s="1085">
        <v>476839.36290076992</v>
      </c>
      <c r="AS59" s="1085">
        <v>544746.86991956003</v>
      </c>
      <c r="AT59" s="1085">
        <v>563002.47301805997</v>
      </c>
      <c r="AU59" s="1085">
        <v>525648.15711576003</v>
      </c>
      <c r="AV59" s="1085">
        <v>712102.93169173005</v>
      </c>
      <c r="AW59" s="1085">
        <v>584104.42763991002</v>
      </c>
      <c r="AX59" s="1085">
        <v>633939.64183389</v>
      </c>
      <c r="AY59" s="1085">
        <v>642135.93497488007</v>
      </c>
      <c r="AZ59" s="1085">
        <v>587223.32100648002</v>
      </c>
      <c r="BA59" s="1085">
        <v>585857.23208895</v>
      </c>
      <c r="BB59" s="1085">
        <v>683274.08620056999</v>
      </c>
      <c r="BC59" s="1085">
        <v>837293.12818029989</v>
      </c>
      <c r="BD59" s="1216">
        <v>841761.75909871457</v>
      </c>
      <c r="BE59" s="1085">
        <v>933788.32217460708</v>
      </c>
      <c r="BF59" s="1085">
        <v>874327.52930124686</v>
      </c>
      <c r="BG59" s="1217">
        <v>865340.42935644125</v>
      </c>
      <c r="BH59" s="1085">
        <v>931557.60980791843</v>
      </c>
      <c r="BI59" s="1085">
        <v>1076672.9776900243</v>
      </c>
      <c r="BJ59" s="1216">
        <v>1059601.0070763764</v>
      </c>
      <c r="BK59" s="1085">
        <v>1158753.5541382304</v>
      </c>
      <c r="BL59" s="1085">
        <v>1220594.4021010438</v>
      </c>
      <c r="BM59" s="1216">
        <v>1203114.958146964</v>
      </c>
      <c r="BN59" s="1085">
        <v>1073062.2023337667</v>
      </c>
      <c r="BO59" s="1085">
        <v>1119165.920776628</v>
      </c>
      <c r="BP59" s="1217">
        <v>1206311.7282918114</v>
      </c>
    </row>
    <row r="60" spans="1:68" ht="18">
      <c r="A60" s="1174" t="s">
        <v>897</v>
      </c>
      <c r="B60" s="1085">
        <v>0</v>
      </c>
      <c r="C60" s="1085">
        <v>0</v>
      </c>
      <c r="D60" s="1085">
        <v>0</v>
      </c>
      <c r="E60" s="1085">
        <v>0</v>
      </c>
      <c r="F60" s="1085">
        <v>0</v>
      </c>
      <c r="G60" s="1085">
        <v>0</v>
      </c>
      <c r="H60" s="1085">
        <v>0</v>
      </c>
      <c r="I60" s="1085">
        <v>0</v>
      </c>
      <c r="J60" s="1085">
        <v>0</v>
      </c>
      <c r="K60" s="1085">
        <v>0</v>
      </c>
      <c r="L60" s="1085">
        <v>0</v>
      </c>
      <c r="M60" s="1085">
        <v>0</v>
      </c>
      <c r="N60" s="1085">
        <v>0</v>
      </c>
      <c r="O60" s="1085">
        <v>0</v>
      </c>
      <c r="P60" s="1085">
        <v>0</v>
      </c>
      <c r="Q60" s="1085">
        <v>0</v>
      </c>
      <c r="R60" s="1085">
        <v>0</v>
      </c>
      <c r="S60" s="1085">
        <v>0</v>
      </c>
      <c r="T60" s="1085">
        <v>0</v>
      </c>
      <c r="U60" s="1085">
        <v>0</v>
      </c>
      <c r="V60" s="1085">
        <v>0</v>
      </c>
      <c r="W60" s="1085">
        <v>0</v>
      </c>
      <c r="X60" s="1085">
        <v>0</v>
      </c>
      <c r="Y60" s="1085">
        <v>0</v>
      </c>
      <c r="Z60" s="1085">
        <v>0</v>
      </c>
      <c r="AA60" s="1085">
        <v>0</v>
      </c>
      <c r="AB60" s="1085">
        <v>0</v>
      </c>
      <c r="AC60" s="1085">
        <v>0</v>
      </c>
      <c r="AD60" s="1085">
        <v>0</v>
      </c>
      <c r="AE60" s="1085">
        <v>0</v>
      </c>
      <c r="AF60" s="1085">
        <v>0</v>
      </c>
      <c r="AG60" s="1085">
        <v>0</v>
      </c>
      <c r="AH60" s="1085">
        <v>0</v>
      </c>
      <c r="AI60" s="1085">
        <v>0</v>
      </c>
      <c r="AJ60" s="1085">
        <v>0</v>
      </c>
      <c r="AK60" s="1085">
        <v>0</v>
      </c>
      <c r="AL60" s="1085">
        <v>0</v>
      </c>
      <c r="AM60" s="1085">
        <v>0</v>
      </c>
      <c r="AN60" s="1085">
        <v>0</v>
      </c>
      <c r="AO60" s="1085">
        <v>0</v>
      </c>
      <c r="AP60" s="1085">
        <v>0</v>
      </c>
      <c r="AQ60" s="1085">
        <v>0</v>
      </c>
      <c r="AR60" s="1085">
        <v>0</v>
      </c>
      <c r="AS60" s="1085">
        <v>0</v>
      </c>
      <c r="AT60" s="1085">
        <v>0</v>
      </c>
      <c r="AU60" s="1085">
        <v>0</v>
      </c>
      <c r="AV60" s="1085">
        <v>0</v>
      </c>
      <c r="AW60" s="1085">
        <v>0</v>
      </c>
      <c r="AX60" s="1085">
        <v>0</v>
      </c>
      <c r="AY60" s="1085">
        <v>0</v>
      </c>
      <c r="AZ60" s="1085">
        <v>0</v>
      </c>
      <c r="BA60" s="1085">
        <v>0</v>
      </c>
      <c r="BB60" s="1085">
        <v>0</v>
      </c>
      <c r="BC60" s="1085">
        <v>0</v>
      </c>
      <c r="BD60" s="1216">
        <v>102.831686</v>
      </c>
      <c r="BE60" s="1085">
        <v>111.323438</v>
      </c>
      <c r="BF60" s="1085">
        <v>95.503971000000007</v>
      </c>
      <c r="BG60" s="1217">
        <v>104.112324</v>
      </c>
      <c r="BH60" s="1085">
        <v>0</v>
      </c>
      <c r="BI60" s="1085">
        <v>0</v>
      </c>
      <c r="BJ60" s="1216">
        <v>0</v>
      </c>
      <c r="BK60" s="1085">
        <v>0</v>
      </c>
      <c r="BL60" s="1085">
        <v>0</v>
      </c>
      <c r="BM60" s="1216">
        <v>0</v>
      </c>
      <c r="BN60" s="1085">
        <v>0</v>
      </c>
      <c r="BO60" s="1085">
        <v>0</v>
      </c>
      <c r="BP60" s="1217">
        <v>0</v>
      </c>
    </row>
    <row r="61" spans="1:68" ht="18">
      <c r="A61" s="1174" t="s">
        <v>898</v>
      </c>
      <c r="B61" s="1085">
        <v>70218.811633370002</v>
      </c>
      <c r="C61" s="1085">
        <v>74598.830287670004</v>
      </c>
      <c r="D61" s="1085">
        <v>67946.006785499994</v>
      </c>
      <c r="E61" s="1085">
        <v>56947.780822000001</v>
      </c>
      <c r="F61" s="1085">
        <v>52455.780822000001</v>
      </c>
      <c r="G61" s="1085">
        <v>48761.922360500001</v>
      </c>
      <c r="H61" s="1085">
        <v>77775.439315449999</v>
      </c>
      <c r="I61" s="1085">
        <v>86304.738360850009</v>
      </c>
      <c r="J61" s="1085">
        <v>54794.874027020007</v>
      </c>
      <c r="K61" s="1085">
        <v>39214.503152999998</v>
      </c>
      <c r="L61" s="1085">
        <v>69585.878928449994</v>
      </c>
      <c r="M61" s="1085">
        <v>72138.256793940003</v>
      </c>
      <c r="N61" s="1085">
        <v>116436.83406759</v>
      </c>
      <c r="O61" s="1085">
        <v>44931.153353480004</v>
      </c>
      <c r="P61" s="1085">
        <v>55348.764821140001</v>
      </c>
      <c r="Q61" s="1085">
        <v>57263.567123629997</v>
      </c>
      <c r="R61" s="1085">
        <v>76612.278629509994</v>
      </c>
      <c r="S61" s="1085">
        <v>128510.47059433001</v>
      </c>
      <c r="T61" s="1085">
        <v>146442.49900019998</v>
      </c>
      <c r="U61" s="1085">
        <v>49708.374516169999</v>
      </c>
      <c r="V61" s="1085">
        <v>48800</v>
      </c>
      <c r="W61" s="1085">
        <v>43810.359298000003</v>
      </c>
      <c r="X61" s="1085">
        <v>37410.63745581</v>
      </c>
      <c r="Y61" s="1085">
        <v>59530.489071000004</v>
      </c>
      <c r="Z61" s="1085">
        <v>65347.308743000001</v>
      </c>
      <c r="AA61" s="1085">
        <v>66655.762294660002</v>
      </c>
      <c r="AB61" s="1085">
        <v>66226.541772600001</v>
      </c>
      <c r="AC61" s="1085">
        <v>104066.45253164</v>
      </c>
      <c r="AD61" s="1085">
        <v>120182.595628</v>
      </c>
      <c r="AE61" s="1085">
        <v>75758.836572999993</v>
      </c>
      <c r="AF61" s="1085">
        <v>93959.789980000001</v>
      </c>
      <c r="AG61" s="1085">
        <v>87779.583410499996</v>
      </c>
      <c r="AH61" s="1085">
        <v>102956.77377</v>
      </c>
      <c r="AI61" s="1085">
        <v>72862.757548149995</v>
      </c>
      <c r="AJ61" s="1085">
        <v>119165.83384436999</v>
      </c>
      <c r="AK61" s="1085">
        <v>81512.203405909997</v>
      </c>
      <c r="AL61" s="1085">
        <v>61276.510608999997</v>
      </c>
      <c r="AM61" s="1085">
        <v>67575.741962029992</v>
      </c>
      <c r="AN61" s="1085">
        <v>147942.15402419001</v>
      </c>
      <c r="AO61" s="1085">
        <v>84519.847911639998</v>
      </c>
      <c r="AP61" s="1085">
        <v>122093.28745868</v>
      </c>
      <c r="AQ61" s="1085">
        <v>84091.293688379999</v>
      </c>
      <c r="AR61" s="1085">
        <v>50123.961660419998</v>
      </c>
      <c r="AS61" s="1085">
        <v>62108.570940700003</v>
      </c>
      <c r="AT61" s="1085">
        <v>62243.557838020002</v>
      </c>
      <c r="AU61" s="1085">
        <v>46824.749746330002</v>
      </c>
      <c r="AV61" s="1085">
        <v>129546.85912366</v>
      </c>
      <c r="AW61" s="1085">
        <v>47804.691778480003</v>
      </c>
      <c r="AX61" s="1085">
        <v>107661.11925408</v>
      </c>
      <c r="AY61" s="1085">
        <v>106044.52990889001</v>
      </c>
      <c r="AZ61" s="1085">
        <v>67171.797489970006</v>
      </c>
      <c r="BA61" s="1085">
        <v>104545.83958251</v>
      </c>
      <c r="BB61" s="1085">
        <v>140246.04289449999</v>
      </c>
      <c r="BC61" s="1085">
        <v>137403.04594702</v>
      </c>
      <c r="BD61" s="1216">
        <v>67276.121033000003</v>
      </c>
      <c r="BE61" s="1085">
        <v>107385.45747667999</v>
      </c>
      <c r="BF61" s="1085">
        <v>122686.85657005</v>
      </c>
      <c r="BG61" s="1217">
        <v>54920.287001429999</v>
      </c>
      <c r="BH61" s="1085">
        <v>60568.174707860002</v>
      </c>
      <c r="BI61" s="1085">
        <v>103012.32495983999</v>
      </c>
      <c r="BJ61" s="1216">
        <v>90561.291200000007</v>
      </c>
      <c r="BK61" s="1085">
        <v>123295.04171200001</v>
      </c>
      <c r="BL61" s="1085">
        <v>104407.688081</v>
      </c>
      <c r="BM61" s="1216">
        <v>148723.12310199998</v>
      </c>
      <c r="BN61" s="1085">
        <v>85127.40677500001</v>
      </c>
      <c r="BO61" s="1085">
        <v>120175.70486731001</v>
      </c>
      <c r="BP61" s="1217">
        <v>60613.588002040007</v>
      </c>
    </row>
    <row r="62" spans="1:68" ht="18">
      <c r="A62" s="1174" t="s">
        <v>899</v>
      </c>
      <c r="B62" s="1085">
        <v>408002.97626809002</v>
      </c>
      <c r="C62" s="1085">
        <v>426541.90513052995</v>
      </c>
      <c r="D62" s="1085">
        <v>334160.99861178</v>
      </c>
      <c r="E62" s="1085">
        <v>449103.08920620999</v>
      </c>
      <c r="F62" s="1085">
        <v>439592.21592380007</v>
      </c>
      <c r="G62" s="1085">
        <v>462661.0758966101</v>
      </c>
      <c r="H62" s="1085">
        <v>470665.79901556001</v>
      </c>
      <c r="I62" s="1085">
        <v>508329.19405813003</v>
      </c>
      <c r="J62" s="1085">
        <v>368261.28729017003</v>
      </c>
      <c r="K62" s="1085">
        <v>391806.78858275001</v>
      </c>
      <c r="L62" s="1085">
        <v>463325.35488745</v>
      </c>
      <c r="M62" s="1085">
        <v>405704.95575335005</v>
      </c>
      <c r="N62" s="1085">
        <v>528188.52910208993</v>
      </c>
      <c r="O62" s="1085">
        <v>416090.87948066002</v>
      </c>
      <c r="P62" s="1085">
        <v>394015.91874932998</v>
      </c>
      <c r="Q62" s="1085">
        <v>408157.13821632002</v>
      </c>
      <c r="R62" s="1085">
        <v>443275.54795131006</v>
      </c>
      <c r="S62" s="1085">
        <v>379777.44634662999</v>
      </c>
      <c r="T62" s="1085">
        <v>364127.15704600007</v>
      </c>
      <c r="U62" s="1085">
        <v>312192.80032847001</v>
      </c>
      <c r="V62" s="1085">
        <v>281780.14970214997</v>
      </c>
      <c r="W62" s="1085">
        <v>314762.11644015997</v>
      </c>
      <c r="X62" s="1085">
        <v>295769.76905740995</v>
      </c>
      <c r="Y62" s="1085">
        <v>327475.44251736999</v>
      </c>
      <c r="Z62" s="1085">
        <v>303225.70482707</v>
      </c>
      <c r="AA62" s="1085">
        <v>335360.23287495004</v>
      </c>
      <c r="AB62" s="1085">
        <v>325076.21780159994</v>
      </c>
      <c r="AC62" s="1085">
        <v>359104.90556888992</v>
      </c>
      <c r="AD62" s="1085">
        <v>376854.26581083995</v>
      </c>
      <c r="AE62" s="1085">
        <v>268072.47639900999</v>
      </c>
      <c r="AF62" s="1085">
        <v>190986.96947244002</v>
      </c>
      <c r="AG62" s="1085">
        <v>174332.79020846999</v>
      </c>
      <c r="AH62" s="1085">
        <v>190242.47161489</v>
      </c>
      <c r="AI62" s="1085">
        <v>259527.90602955001</v>
      </c>
      <c r="AJ62" s="1085">
        <v>287131.19596884999</v>
      </c>
      <c r="AK62" s="1085">
        <v>241812.71506963999</v>
      </c>
      <c r="AL62" s="1085">
        <v>208572.29792920002</v>
      </c>
      <c r="AM62" s="1085">
        <v>252696.44936468001</v>
      </c>
      <c r="AN62" s="1085">
        <v>203847.12237121002</v>
      </c>
      <c r="AO62" s="1085">
        <v>293421.52574795997</v>
      </c>
      <c r="AP62" s="1085">
        <v>317045.10003802</v>
      </c>
      <c r="AQ62" s="1085">
        <v>247657.17289444996</v>
      </c>
      <c r="AR62" s="1085">
        <v>204329.66872945</v>
      </c>
      <c r="AS62" s="1085">
        <v>224338.14402131</v>
      </c>
      <c r="AT62" s="1085">
        <v>223743.57004192</v>
      </c>
      <c r="AU62" s="1085">
        <v>229886.19857529999</v>
      </c>
      <c r="AV62" s="1085">
        <v>317531.65278240998</v>
      </c>
      <c r="AW62" s="1085">
        <v>268116.63378530002</v>
      </c>
      <c r="AX62" s="1085">
        <v>272383.71613110002</v>
      </c>
      <c r="AY62" s="1085">
        <v>288051.39579841</v>
      </c>
      <c r="AZ62" s="1085">
        <v>261576.857556</v>
      </c>
      <c r="BA62" s="1085">
        <v>228354.25623565001</v>
      </c>
      <c r="BB62" s="1085">
        <v>274998.39793273999</v>
      </c>
      <c r="BC62" s="1085">
        <v>411768.01003409002</v>
      </c>
      <c r="BD62" s="1216">
        <v>446136.03576376289</v>
      </c>
      <c r="BE62" s="1085">
        <v>487167.93293000723</v>
      </c>
      <c r="BF62" s="1085">
        <v>388271.85790345876</v>
      </c>
      <c r="BG62" s="1217">
        <v>411589.39654421178</v>
      </c>
      <c r="BH62" s="1085">
        <v>496590.27934008726</v>
      </c>
      <c r="BI62" s="1085">
        <v>588854.41065695218</v>
      </c>
      <c r="BJ62" s="1216">
        <v>580371.35819109995</v>
      </c>
      <c r="BK62" s="1085">
        <v>622259.25334869418</v>
      </c>
      <c r="BL62" s="1085">
        <v>729213.52562556497</v>
      </c>
      <c r="BM62" s="1216">
        <v>676627.23078220384</v>
      </c>
      <c r="BN62" s="1085">
        <v>575122.93572483584</v>
      </c>
      <c r="BO62" s="1085">
        <v>582990.20066726254</v>
      </c>
      <c r="BP62" s="1217">
        <v>625695.8880249504</v>
      </c>
    </row>
    <row r="63" spans="1:68" ht="18">
      <c r="A63" s="1174" t="s">
        <v>900</v>
      </c>
      <c r="B63" s="1085">
        <v>37875.895842890008</v>
      </c>
      <c r="C63" s="1085">
        <v>47848.456456419997</v>
      </c>
      <c r="D63" s="1085">
        <v>28730.659453280001</v>
      </c>
      <c r="E63" s="1085">
        <v>30945.590567100007</v>
      </c>
      <c r="F63" s="1085">
        <v>44605.454603609993</v>
      </c>
      <c r="G63" s="1085">
        <v>19400.0558619</v>
      </c>
      <c r="H63" s="1085">
        <v>28052.257585229996</v>
      </c>
      <c r="I63" s="1085">
        <v>26087.243522310007</v>
      </c>
      <c r="J63" s="1085">
        <v>13965.618475130002</v>
      </c>
      <c r="K63" s="1085">
        <v>33680.640596370002</v>
      </c>
      <c r="L63" s="1085">
        <v>37569.744608759989</v>
      </c>
      <c r="M63" s="1085">
        <v>19910.478686970004</v>
      </c>
      <c r="N63" s="1085">
        <v>32477.95546754</v>
      </c>
      <c r="O63" s="1085">
        <v>187955.31163723001</v>
      </c>
      <c r="P63" s="1085">
        <v>80380.28757832</v>
      </c>
      <c r="Q63" s="1085">
        <v>72768.848399079987</v>
      </c>
      <c r="R63" s="1085">
        <v>87440.451294209997</v>
      </c>
      <c r="S63" s="1085">
        <v>94677.429308050007</v>
      </c>
      <c r="T63" s="1085">
        <v>87440.254346799979</v>
      </c>
      <c r="U63" s="1085">
        <v>65154.271972330003</v>
      </c>
      <c r="V63" s="1085">
        <v>93366.174292469994</v>
      </c>
      <c r="W63" s="1085">
        <v>99914.258477400028</v>
      </c>
      <c r="X63" s="1085">
        <v>19580.335127000002</v>
      </c>
      <c r="Y63" s="1085">
        <v>41237.558475680016</v>
      </c>
      <c r="Z63" s="1085">
        <v>38238.501960399997</v>
      </c>
      <c r="AA63" s="1085">
        <v>29053.892847310002</v>
      </c>
      <c r="AB63" s="1085">
        <v>47232.614639339998</v>
      </c>
      <c r="AC63" s="1085">
        <v>60673.677898790011</v>
      </c>
      <c r="AD63" s="1085">
        <v>34597.596079940005</v>
      </c>
      <c r="AE63" s="1085">
        <v>42683.360867500014</v>
      </c>
      <c r="AF63" s="1085">
        <v>27055.635884519987</v>
      </c>
      <c r="AG63" s="1085">
        <v>41805.585313640011</v>
      </c>
      <c r="AH63" s="1085">
        <v>44114.713096830004</v>
      </c>
      <c r="AI63" s="1085">
        <v>30982.809182190002</v>
      </c>
      <c r="AJ63" s="1085">
        <v>89799.186685650013</v>
      </c>
      <c r="AK63" s="1085">
        <v>119912.10342878998</v>
      </c>
      <c r="AL63" s="1085">
        <v>137576.91050627001</v>
      </c>
      <c r="AM63" s="1085">
        <v>141990.70203873995</v>
      </c>
      <c r="AN63" s="1085">
        <v>168375.43930423999</v>
      </c>
      <c r="AO63" s="1085">
        <v>189678.26533368003</v>
      </c>
      <c r="AP63" s="1085">
        <v>201586.48172845994</v>
      </c>
      <c r="AQ63" s="1085">
        <v>210436.58227760997</v>
      </c>
      <c r="AR63" s="1085">
        <v>217697.94913670997</v>
      </c>
      <c r="AS63" s="1085">
        <v>251477.90217059999</v>
      </c>
      <c r="AT63" s="1085">
        <v>270579.19939679996</v>
      </c>
      <c r="AU63" s="1085">
        <v>244955.22458755999</v>
      </c>
      <c r="AV63" s="1085">
        <v>260326.10577952999</v>
      </c>
      <c r="AW63" s="1085">
        <v>266640.83441151003</v>
      </c>
      <c r="AX63" s="1085">
        <v>253267.39015038</v>
      </c>
      <c r="AY63" s="1085">
        <v>243880.16924646002</v>
      </c>
      <c r="AZ63" s="1085">
        <v>255490.39764125002</v>
      </c>
      <c r="BA63" s="1085">
        <v>249216.07961907002</v>
      </c>
      <c r="BB63" s="1085">
        <v>265411.80945430003</v>
      </c>
      <c r="BC63" s="1085">
        <v>286485.41278765997</v>
      </c>
      <c r="BD63" s="1216">
        <v>318088.45792425185</v>
      </c>
      <c r="BE63" s="1085">
        <v>328952.85043654987</v>
      </c>
      <c r="BF63" s="1085">
        <v>351569.18658733822</v>
      </c>
      <c r="BG63" s="1217">
        <v>385520.03303619934</v>
      </c>
      <c r="BH63" s="1085">
        <v>364271.34105961124</v>
      </c>
      <c r="BI63" s="1085">
        <v>372834.00609945215</v>
      </c>
      <c r="BJ63" s="1216">
        <v>381411.64295619633</v>
      </c>
      <c r="BK63" s="1085">
        <v>407627.95434196613</v>
      </c>
      <c r="BL63" s="1085">
        <v>379098.43203085911</v>
      </c>
      <c r="BM63" s="1216">
        <v>370855.21019784024</v>
      </c>
      <c r="BN63" s="1085">
        <v>397096.04933143093</v>
      </c>
      <c r="BO63" s="1085">
        <v>374139.52633897541</v>
      </c>
      <c r="BP63" s="1217">
        <v>443301.96006554109</v>
      </c>
    </row>
    <row r="64" spans="1:68" ht="18">
      <c r="A64" s="1174" t="s">
        <v>901</v>
      </c>
      <c r="B64" s="1085">
        <v>10964.317025750001</v>
      </c>
      <c r="C64" s="1085">
        <v>10643.86875281</v>
      </c>
      <c r="D64" s="1085">
        <v>9696.5279791399989</v>
      </c>
      <c r="E64" s="1085">
        <v>7170.3378258100001</v>
      </c>
      <c r="F64" s="1085">
        <v>9548.0416810399984</v>
      </c>
      <c r="G64" s="1085">
        <v>9576.164680060001</v>
      </c>
      <c r="H64" s="1085">
        <v>11167.091418069998</v>
      </c>
      <c r="I64" s="1085">
        <v>11260.514166529998</v>
      </c>
      <c r="J64" s="1085">
        <v>12918.612456219998</v>
      </c>
      <c r="K64" s="1085">
        <v>12274.915268179999</v>
      </c>
      <c r="L64" s="1085">
        <v>11628.962361529999</v>
      </c>
      <c r="M64" s="1085">
        <v>12550.877445999999</v>
      </c>
      <c r="N64" s="1085">
        <v>9590.6154754000017</v>
      </c>
      <c r="O64" s="1085">
        <v>9519.3882569199995</v>
      </c>
      <c r="P64" s="1085">
        <v>9593.3708897399993</v>
      </c>
      <c r="Q64" s="1085">
        <v>9137.7599063200014</v>
      </c>
      <c r="R64" s="1085">
        <v>9195.0856509600017</v>
      </c>
      <c r="S64" s="1085">
        <v>8448.929251040001</v>
      </c>
      <c r="T64" s="1085">
        <v>8119.9772849799992</v>
      </c>
      <c r="U64" s="1085">
        <v>7055.3602318399999</v>
      </c>
      <c r="V64" s="1085">
        <v>6998.1005987400004</v>
      </c>
      <c r="W64" s="1085">
        <v>10934.96175518</v>
      </c>
      <c r="X64" s="1085">
        <v>10908.101557129999</v>
      </c>
      <c r="Y64" s="1085">
        <v>8868.9937386999991</v>
      </c>
      <c r="Z64" s="1085">
        <v>8667.2411969800014</v>
      </c>
      <c r="AA64" s="1085">
        <v>8609.4619772499991</v>
      </c>
      <c r="AB64" s="1085">
        <v>6616.8522019299999</v>
      </c>
      <c r="AC64" s="1085">
        <v>8992.5613683899992</v>
      </c>
      <c r="AD64" s="1085">
        <v>10079.217544540001</v>
      </c>
      <c r="AE64" s="1085">
        <v>49460.008849559999</v>
      </c>
      <c r="AF64" s="1085">
        <v>45875.177551149995</v>
      </c>
      <c r="AG64" s="1085">
        <v>41884.631623659996</v>
      </c>
      <c r="AH64" s="1085">
        <v>39097.207197459997</v>
      </c>
      <c r="AI64" s="1085">
        <v>11868.614302779999</v>
      </c>
      <c r="AJ64" s="1085">
        <v>11553.987004959999</v>
      </c>
      <c r="AK64" s="1085">
        <v>8998.2585135400004</v>
      </c>
      <c r="AL64" s="1085">
        <v>8693.6364099000002</v>
      </c>
      <c r="AM64" s="1085">
        <v>8950.484809489999</v>
      </c>
      <c r="AN64" s="1085">
        <v>6072.2295659400006</v>
      </c>
      <c r="AO64" s="1085">
        <v>6865.3894944699996</v>
      </c>
      <c r="AP64" s="1085">
        <v>5670.6275290100002</v>
      </c>
      <c r="AQ64" s="1085">
        <v>3744.9286742599998</v>
      </c>
      <c r="AR64" s="1085">
        <v>3745.5691845199999</v>
      </c>
      <c r="AS64" s="1085">
        <v>3381.9077839199999</v>
      </c>
      <c r="AT64" s="1085">
        <v>3173.1533709999999</v>
      </c>
      <c r="AU64" s="1085">
        <v>2790.4128652000004</v>
      </c>
      <c r="AV64" s="1085">
        <v>2453.5238481799997</v>
      </c>
      <c r="AW64" s="1085">
        <v>2184.0705647899999</v>
      </c>
      <c r="AX64" s="1085">
        <v>1931.97676394</v>
      </c>
      <c r="AY64" s="1085">
        <v>1681.4538302799999</v>
      </c>
      <c r="AZ64" s="1085">
        <v>1413.9212683700002</v>
      </c>
      <c r="BA64" s="1085">
        <v>1244.7253808500002</v>
      </c>
      <c r="BB64" s="1085">
        <v>1030.2880287099999</v>
      </c>
      <c r="BC64" s="1085">
        <v>777.9929324499999</v>
      </c>
      <c r="BD64" s="1216">
        <v>9296.2334232199992</v>
      </c>
      <c r="BE64" s="1085">
        <v>9402.9322570900003</v>
      </c>
      <c r="BF64" s="1085">
        <v>10349.279764840001</v>
      </c>
      <c r="BG64" s="1217">
        <v>9797.5898426700005</v>
      </c>
      <c r="BH64" s="1085">
        <v>8199.7351793399994</v>
      </c>
      <c r="BI64" s="1085">
        <v>8993.0002299499993</v>
      </c>
      <c r="BJ64" s="1216">
        <v>5139.553824040001</v>
      </c>
      <c r="BK64" s="1085">
        <v>3970.7159982500002</v>
      </c>
      <c r="BL64" s="1085">
        <v>4981.7256328399999</v>
      </c>
      <c r="BM64" s="1216">
        <v>4936.7968561000007</v>
      </c>
      <c r="BN64" s="1085">
        <v>13113.20756986</v>
      </c>
      <c r="BO64" s="1085">
        <v>28386.020407290001</v>
      </c>
      <c r="BP64" s="1217">
        <v>70601.209904470001</v>
      </c>
    </row>
    <row r="65" spans="1:68" ht="18">
      <c r="A65" s="1174" t="s">
        <v>924</v>
      </c>
      <c r="B65" s="1085">
        <v>50212.481552519996</v>
      </c>
      <c r="C65" s="1085">
        <v>50174.674718460003</v>
      </c>
      <c r="D65" s="1085">
        <v>49799.270397010012</v>
      </c>
      <c r="E65" s="1085">
        <v>49417.675645039999</v>
      </c>
      <c r="F65" s="1085">
        <v>49324.699955100004</v>
      </c>
      <c r="G65" s="1085">
        <v>49319.13331107</v>
      </c>
      <c r="H65" s="1085">
        <v>50244.190454989999</v>
      </c>
      <c r="I65" s="1085">
        <v>53628.103879629991</v>
      </c>
      <c r="J65" s="1085">
        <v>53346.516429930001</v>
      </c>
      <c r="K65" s="1085">
        <v>53652.515207999997</v>
      </c>
      <c r="L65" s="1085">
        <v>53272.049199140005</v>
      </c>
      <c r="M65" s="1085">
        <v>53504.426450730003</v>
      </c>
      <c r="N65" s="1085">
        <v>54118.212380559999</v>
      </c>
      <c r="O65" s="1085">
        <v>50968.917390769995</v>
      </c>
      <c r="P65" s="1085">
        <v>51035.569683059999</v>
      </c>
      <c r="Q65" s="1085">
        <v>49943.068053410003</v>
      </c>
      <c r="R65" s="1085">
        <v>50905.484908780003</v>
      </c>
      <c r="S65" s="1085">
        <v>4197.3771931199999</v>
      </c>
      <c r="T65" s="1085">
        <v>4014.8995635199999</v>
      </c>
      <c r="U65" s="1085">
        <v>3426.3992568799999</v>
      </c>
      <c r="V65" s="1085">
        <v>4388.1688407499996</v>
      </c>
      <c r="W65" s="1085">
        <v>1350.5525263300001</v>
      </c>
      <c r="X65" s="1085">
        <v>1643.18128196</v>
      </c>
      <c r="Y65" s="1085">
        <v>1072.95091815</v>
      </c>
      <c r="Z65" s="1085">
        <v>1073.4037622199999</v>
      </c>
      <c r="AA65" s="1085">
        <v>1520.13758906</v>
      </c>
      <c r="AB65" s="1085">
        <v>1519.9536437300001</v>
      </c>
      <c r="AC65" s="1085">
        <v>1738.9651456599997</v>
      </c>
      <c r="AD65" s="1085">
        <v>1392.5766138499998</v>
      </c>
      <c r="AE65" s="1085">
        <v>1476.4077452399999</v>
      </c>
      <c r="AF65" s="1085">
        <v>1671.7922706599998</v>
      </c>
      <c r="AG65" s="1085">
        <v>2213.5686784699997</v>
      </c>
      <c r="AH65" s="1085">
        <v>2073.9435267999993</v>
      </c>
      <c r="AI65" s="1085">
        <v>1261.26346618</v>
      </c>
      <c r="AJ65" s="1085">
        <v>7262.198273160001</v>
      </c>
      <c r="AK65" s="1085">
        <v>5999.6845204199999</v>
      </c>
      <c r="AL65" s="1085">
        <v>5899.2387363900007</v>
      </c>
      <c r="AM65" s="1085">
        <v>4938.1692386399991</v>
      </c>
      <c r="AN65" s="1085">
        <v>5179.6753440099992</v>
      </c>
      <c r="AO65" s="1085">
        <v>1913.0981057799997</v>
      </c>
      <c r="AP65" s="1085">
        <v>6216.006102719999</v>
      </c>
      <c r="AQ65" s="1085">
        <v>4801.1225184800005</v>
      </c>
      <c r="AR65" s="1085">
        <v>942.21418967</v>
      </c>
      <c r="AS65" s="1085">
        <v>3440.3450030299996</v>
      </c>
      <c r="AT65" s="1085">
        <v>3262.9923703200002</v>
      </c>
      <c r="AU65" s="1085">
        <v>1191.57134137</v>
      </c>
      <c r="AV65" s="1085">
        <v>2244.7901579499999</v>
      </c>
      <c r="AW65" s="1085">
        <v>-641.80290016999982</v>
      </c>
      <c r="AX65" s="1085">
        <v>-1304.5604656100004</v>
      </c>
      <c r="AY65" s="1085">
        <v>2478.3861908399999</v>
      </c>
      <c r="AZ65" s="1085">
        <v>1570.34705089</v>
      </c>
      <c r="BA65" s="1085">
        <v>2496.33127087</v>
      </c>
      <c r="BB65" s="1085">
        <v>1587.5478903200001</v>
      </c>
      <c r="BC65" s="1085">
        <v>858.66647908000004</v>
      </c>
      <c r="BD65" s="1216">
        <v>862.07926848</v>
      </c>
      <c r="BE65" s="1085">
        <v>767.82563628000003</v>
      </c>
      <c r="BF65" s="1085">
        <v>1354.8445045600001</v>
      </c>
      <c r="BG65" s="1217">
        <v>3409.0106079299999</v>
      </c>
      <c r="BH65" s="1085">
        <v>1928.0795210199999</v>
      </c>
      <c r="BI65" s="1085">
        <v>2979.2357438300005</v>
      </c>
      <c r="BJ65" s="1216">
        <v>2117.1609050400002</v>
      </c>
      <c r="BK65" s="1085">
        <v>1600.5887373200001</v>
      </c>
      <c r="BL65" s="1085">
        <v>2893.0307307799999</v>
      </c>
      <c r="BM65" s="1216">
        <v>1972.5972088200003</v>
      </c>
      <c r="BN65" s="1085">
        <v>2602.6029326400003</v>
      </c>
      <c r="BO65" s="1085">
        <v>13474.468495789999</v>
      </c>
      <c r="BP65" s="1217">
        <v>6099.0822948100013</v>
      </c>
    </row>
    <row r="66" spans="1:68" ht="18">
      <c r="A66" s="1173" t="s">
        <v>925</v>
      </c>
      <c r="B66" s="1085">
        <v>0</v>
      </c>
      <c r="C66" s="1085">
        <v>0</v>
      </c>
      <c r="D66" s="1085">
        <v>0</v>
      </c>
      <c r="E66" s="1085">
        <v>0</v>
      </c>
      <c r="F66" s="1085">
        <v>0</v>
      </c>
      <c r="G66" s="1085">
        <v>0</v>
      </c>
      <c r="H66" s="1085">
        <v>0</v>
      </c>
      <c r="I66" s="1085">
        <v>0</v>
      </c>
      <c r="J66" s="1085">
        <v>0</v>
      </c>
      <c r="K66" s="1085">
        <v>0</v>
      </c>
      <c r="L66" s="1085">
        <v>0</v>
      </c>
      <c r="M66" s="1085">
        <v>0</v>
      </c>
      <c r="N66" s="1085">
        <v>0</v>
      </c>
      <c r="O66" s="1085">
        <v>0</v>
      </c>
      <c r="P66" s="1085">
        <v>0</v>
      </c>
      <c r="Q66" s="1085">
        <v>0</v>
      </c>
      <c r="R66" s="1085">
        <v>0</v>
      </c>
      <c r="S66" s="1085">
        <v>0</v>
      </c>
      <c r="T66" s="1085">
        <v>0</v>
      </c>
      <c r="U66" s="1085">
        <v>0</v>
      </c>
      <c r="V66" s="1085">
        <v>0</v>
      </c>
      <c r="W66" s="1085">
        <v>0</v>
      </c>
      <c r="X66" s="1085">
        <v>0</v>
      </c>
      <c r="Y66" s="1085">
        <v>0</v>
      </c>
      <c r="Z66" s="1085">
        <v>0</v>
      </c>
      <c r="AA66" s="1085">
        <v>0</v>
      </c>
      <c r="AB66" s="1085">
        <v>0</v>
      </c>
      <c r="AC66" s="1085">
        <v>0</v>
      </c>
      <c r="AD66" s="1085">
        <v>0</v>
      </c>
      <c r="AE66" s="1085">
        <v>0</v>
      </c>
      <c r="AF66" s="1085">
        <v>0</v>
      </c>
      <c r="AG66" s="1085">
        <v>0</v>
      </c>
      <c r="AH66" s="1085">
        <v>0</v>
      </c>
      <c r="AI66" s="1085">
        <v>0</v>
      </c>
      <c r="AJ66" s="1085">
        <v>0</v>
      </c>
      <c r="AK66" s="1085">
        <v>0</v>
      </c>
      <c r="AL66" s="1085">
        <v>0</v>
      </c>
      <c r="AM66" s="1085">
        <v>0</v>
      </c>
      <c r="AN66" s="1085">
        <v>0</v>
      </c>
      <c r="AO66" s="1085">
        <v>0</v>
      </c>
      <c r="AP66" s="1085">
        <v>0</v>
      </c>
      <c r="AQ66" s="1085">
        <v>0</v>
      </c>
      <c r="AR66" s="1085">
        <v>0</v>
      </c>
      <c r="AS66" s="1085">
        <v>0</v>
      </c>
      <c r="AT66" s="1085">
        <v>0</v>
      </c>
      <c r="AU66" s="1085">
        <v>0</v>
      </c>
      <c r="AV66" s="1085">
        <v>0</v>
      </c>
      <c r="AW66" s="1085">
        <v>0</v>
      </c>
      <c r="AX66" s="1085">
        <v>0</v>
      </c>
      <c r="AY66" s="1085">
        <v>0</v>
      </c>
      <c r="AZ66" s="1085">
        <v>0</v>
      </c>
      <c r="BA66" s="1085">
        <v>0</v>
      </c>
      <c r="BB66" s="1085">
        <v>0</v>
      </c>
      <c r="BC66" s="1085">
        <v>0</v>
      </c>
      <c r="BD66" s="1216">
        <v>0</v>
      </c>
      <c r="BE66" s="1085">
        <v>0</v>
      </c>
      <c r="BF66" s="1085">
        <v>0</v>
      </c>
      <c r="BG66" s="1217">
        <v>0</v>
      </c>
      <c r="BH66" s="1085">
        <v>0</v>
      </c>
      <c r="BI66" s="1085">
        <v>0</v>
      </c>
      <c r="BJ66" s="1216">
        <v>0</v>
      </c>
      <c r="BK66" s="1085">
        <v>0</v>
      </c>
      <c r="BL66" s="1085">
        <v>0</v>
      </c>
      <c r="BM66" s="1216">
        <v>0</v>
      </c>
      <c r="BN66" s="1085">
        <v>0</v>
      </c>
      <c r="BO66" s="1085">
        <v>0</v>
      </c>
      <c r="BP66" s="1217">
        <v>0</v>
      </c>
    </row>
    <row r="67" spans="1:68" ht="18">
      <c r="A67" s="1173" t="s">
        <v>904</v>
      </c>
      <c r="B67" s="1085">
        <v>9000</v>
      </c>
      <c r="C67" s="1085">
        <v>34500</v>
      </c>
      <c r="D67" s="1085">
        <v>36500</v>
      </c>
      <c r="E67" s="1085">
        <v>51500</v>
      </c>
      <c r="F67" s="1085">
        <v>24500</v>
      </c>
      <c r="G67" s="1085">
        <v>0</v>
      </c>
      <c r="H67" s="1085">
        <v>30555.599999999999</v>
      </c>
      <c r="I67" s="1085">
        <v>34622</v>
      </c>
      <c r="J67" s="1085">
        <v>21993.200000000001</v>
      </c>
      <c r="K67" s="1085">
        <v>50954</v>
      </c>
      <c r="L67" s="1085">
        <v>52576.5</v>
      </c>
      <c r="M67" s="1085">
        <v>41273</v>
      </c>
      <c r="N67" s="1085">
        <v>27864.2</v>
      </c>
      <c r="O67" s="1085">
        <v>31868.799999999999</v>
      </c>
      <c r="P67" s="1085">
        <v>43702.826738999996</v>
      </c>
      <c r="Q67" s="1085">
        <v>38693.104852999997</v>
      </c>
      <c r="R67" s="1085">
        <v>38698.937984999997</v>
      </c>
      <c r="S67" s="1085">
        <v>38693.104852999997</v>
      </c>
      <c r="T67" s="1085">
        <v>63702.826738999996</v>
      </c>
      <c r="U67" s="1085">
        <v>78702.826738999996</v>
      </c>
      <c r="V67" s="1085">
        <v>73698.937984999997</v>
      </c>
      <c r="W67" s="1085">
        <v>75702.826738999996</v>
      </c>
      <c r="X67" s="1085">
        <v>38702.826738999996</v>
      </c>
      <c r="Y67" s="1085">
        <v>48702.826738999996</v>
      </c>
      <c r="Z67" s="1085">
        <v>48702.826738999996</v>
      </c>
      <c r="AA67" s="1085">
        <v>48702.826738999996</v>
      </c>
      <c r="AB67" s="1085">
        <v>38702.826738999996</v>
      </c>
      <c r="AC67" s="1085">
        <v>55020.039599999996</v>
      </c>
      <c r="AD67" s="1085">
        <v>62445.615852000003</v>
      </c>
      <c r="AE67" s="1085">
        <v>61488.982304999998</v>
      </c>
      <c r="AF67" s="1085">
        <v>0</v>
      </c>
      <c r="AG67" s="1085">
        <v>0</v>
      </c>
      <c r="AH67" s="1085">
        <v>0</v>
      </c>
      <c r="AI67" s="1085">
        <v>0</v>
      </c>
      <c r="AJ67" s="1085">
        <v>0</v>
      </c>
      <c r="AK67" s="1085">
        <v>0</v>
      </c>
      <c r="AL67" s="1085">
        <v>0</v>
      </c>
      <c r="AM67" s="1085">
        <v>0</v>
      </c>
      <c r="AN67" s="1085">
        <v>0</v>
      </c>
      <c r="AO67" s="1085">
        <v>0</v>
      </c>
      <c r="AP67" s="1085">
        <v>0</v>
      </c>
      <c r="AQ67" s="1085">
        <v>0</v>
      </c>
      <c r="AR67" s="1085">
        <v>0</v>
      </c>
      <c r="AS67" s="1085">
        <v>59459.052582999997</v>
      </c>
      <c r="AT67" s="1085">
        <v>59497.940125980007</v>
      </c>
      <c r="AU67" s="1085">
        <v>59497.940125980007</v>
      </c>
      <c r="AV67" s="1085">
        <v>59439.608812129998</v>
      </c>
      <c r="AW67" s="1085">
        <v>59478.496354699993</v>
      </c>
      <c r="AX67" s="1085">
        <v>59429.886926489999</v>
      </c>
      <c r="AY67" s="1085">
        <v>59439.608812129998</v>
      </c>
      <c r="AZ67" s="1085">
        <v>59488.218240339993</v>
      </c>
      <c r="BA67" s="1085">
        <v>59449.330697769998</v>
      </c>
      <c r="BB67" s="1085">
        <v>59478.496354699993</v>
      </c>
      <c r="BC67" s="1085">
        <v>59527.105782899998</v>
      </c>
      <c r="BD67" s="1216">
        <v>59565.993325470001</v>
      </c>
      <c r="BE67" s="1085">
        <v>59614.602753680003</v>
      </c>
      <c r="BF67" s="1085">
        <v>59653.490296240001</v>
      </c>
      <c r="BG67" s="1217">
        <v>59692.377838809996</v>
      </c>
      <c r="BH67" s="1085">
        <v>59643.768410600002</v>
      </c>
      <c r="BI67" s="1085">
        <v>59663.212181889998</v>
      </c>
      <c r="BJ67" s="1216">
        <v>59682.655953169997</v>
      </c>
      <c r="BK67" s="1085">
        <v>59682.655953169997</v>
      </c>
      <c r="BL67" s="1085">
        <v>59682.655953169997</v>
      </c>
      <c r="BM67" s="1216">
        <v>59672.934067529997</v>
      </c>
      <c r="BN67" s="1085">
        <v>59663.212181889998</v>
      </c>
      <c r="BO67" s="1085">
        <v>59692.377838809996</v>
      </c>
      <c r="BP67" s="1217">
        <v>59692.377838809996</v>
      </c>
    </row>
    <row r="68" spans="1:68" ht="18">
      <c r="A68" s="1173" t="s">
        <v>905</v>
      </c>
      <c r="B68" s="1085">
        <v>71546.206799609994</v>
      </c>
      <c r="C68" s="1085">
        <v>9986.0064129999992</v>
      </c>
      <c r="D68" s="1085">
        <v>20372.006412999999</v>
      </c>
      <c r="E68" s="1085">
        <v>32110.006412999999</v>
      </c>
      <c r="F68" s="1085">
        <v>36653.848892449998</v>
      </c>
      <c r="G68" s="1085">
        <v>34518.409532849997</v>
      </c>
      <c r="H68" s="1085">
        <v>43063.30847597</v>
      </c>
      <c r="I68" s="1085">
        <v>11456.31365208</v>
      </c>
      <c r="J68" s="1085">
        <v>39422.032276010003</v>
      </c>
      <c r="K68" s="1085">
        <v>37927.736094899999</v>
      </c>
      <c r="L68" s="1085">
        <v>71893.559235950015</v>
      </c>
      <c r="M68" s="1085">
        <v>68397.94859262</v>
      </c>
      <c r="N68" s="1085">
        <v>57459.733930390001</v>
      </c>
      <c r="O68" s="1085">
        <v>43753.751813150004</v>
      </c>
      <c r="P68" s="1085">
        <v>27526.649711260001</v>
      </c>
      <c r="Q68" s="1085">
        <v>33942.458201770001</v>
      </c>
      <c r="R68" s="1085">
        <v>32205.35394614</v>
      </c>
      <c r="S68" s="1085">
        <v>37327.812569690002</v>
      </c>
      <c r="T68" s="1085">
        <v>14549.319317420001</v>
      </c>
      <c r="U68" s="1085">
        <v>13450.122859569999</v>
      </c>
      <c r="V68" s="1085">
        <v>9524.0328802599997</v>
      </c>
      <c r="W68" s="1085">
        <v>9747.4066111499997</v>
      </c>
      <c r="X68" s="1085">
        <v>15503.0232901</v>
      </c>
      <c r="Y68" s="1085">
        <v>29075.833126279998</v>
      </c>
      <c r="Z68" s="1085">
        <v>4050.2160546</v>
      </c>
      <c r="AA68" s="1085">
        <v>4002.2857043499998</v>
      </c>
      <c r="AB68" s="1085">
        <v>4002.2857043499998</v>
      </c>
      <c r="AC68" s="1085">
        <v>0</v>
      </c>
      <c r="AD68" s="1085">
        <v>0</v>
      </c>
      <c r="AE68" s="1085">
        <v>0</v>
      </c>
      <c r="AF68" s="1085">
        <v>0</v>
      </c>
      <c r="AG68" s="1085">
        <v>0</v>
      </c>
      <c r="AH68" s="1085">
        <v>0</v>
      </c>
      <c r="AI68" s="1085">
        <v>0</v>
      </c>
      <c r="AJ68" s="1085">
        <v>0</v>
      </c>
      <c r="AK68" s="1085">
        <v>0</v>
      </c>
      <c r="AL68" s="1085">
        <v>15980.095205</v>
      </c>
      <c r="AM68" s="1085">
        <v>15482.663699000001</v>
      </c>
      <c r="AN68" s="1085">
        <v>15564.195205</v>
      </c>
      <c r="AO68" s="1085">
        <v>0</v>
      </c>
      <c r="AP68" s="1085">
        <v>0</v>
      </c>
      <c r="AQ68" s="1085">
        <v>0</v>
      </c>
      <c r="AR68" s="1085">
        <v>0</v>
      </c>
      <c r="AS68" s="1085">
        <v>0</v>
      </c>
      <c r="AT68" s="1085">
        <v>0</v>
      </c>
      <c r="AU68" s="1085">
        <v>0</v>
      </c>
      <c r="AV68" s="1085">
        <v>0</v>
      </c>
      <c r="AW68" s="1085">
        <v>0</v>
      </c>
      <c r="AX68" s="1085">
        <v>0</v>
      </c>
      <c r="AY68" s="1085">
        <v>0</v>
      </c>
      <c r="AZ68" s="1085">
        <v>0</v>
      </c>
      <c r="BA68" s="1085">
        <v>0</v>
      </c>
      <c r="BB68" s="1085">
        <v>0</v>
      </c>
      <c r="BC68" s="1085">
        <v>0</v>
      </c>
      <c r="BD68" s="1216">
        <v>1774.9354559999999</v>
      </c>
      <c r="BE68" s="1085">
        <v>2019.44210002</v>
      </c>
      <c r="BF68" s="1085">
        <v>2088.9712934999998</v>
      </c>
      <c r="BG68" s="1217">
        <v>1174.71477843</v>
      </c>
      <c r="BH68" s="1085">
        <v>2493.0984923999999</v>
      </c>
      <c r="BI68" s="1085">
        <v>2517.01227384</v>
      </c>
      <c r="BJ68" s="1216">
        <v>2142.2051927500002</v>
      </c>
      <c r="BK68" s="1085">
        <v>2345.4702260200002</v>
      </c>
      <c r="BL68" s="1085">
        <v>1757.9788971800001</v>
      </c>
      <c r="BM68" s="1216">
        <v>1855.36207872</v>
      </c>
      <c r="BN68" s="1085">
        <v>1987.67209351</v>
      </c>
      <c r="BO68" s="1085">
        <v>2415.0286759599999</v>
      </c>
      <c r="BP68" s="1217">
        <v>2522.3052832599997</v>
      </c>
    </row>
    <row r="69" spans="1:68" ht="18">
      <c r="A69" s="1178" t="s">
        <v>906</v>
      </c>
      <c r="B69" s="1085">
        <v>1328833.4492849603</v>
      </c>
      <c r="C69" s="1085">
        <v>1353108.5264009899</v>
      </c>
      <c r="D69" s="1085">
        <v>1387695.3776318696</v>
      </c>
      <c r="E69" s="1085">
        <v>1357761.3836185297</v>
      </c>
      <c r="F69" s="1085">
        <v>1330266.0254434701</v>
      </c>
      <c r="G69" s="1085">
        <v>1394019.1212411898</v>
      </c>
      <c r="H69" s="1085">
        <v>1338012.3930560898</v>
      </c>
      <c r="I69" s="1085">
        <v>1371705.8580275401</v>
      </c>
      <c r="J69" s="1085">
        <v>1469911.2709601901</v>
      </c>
      <c r="K69" s="1085">
        <v>1324229.8218922999</v>
      </c>
      <c r="L69" s="1085">
        <v>1464995.11027354</v>
      </c>
      <c r="M69" s="1085">
        <v>1552847.6629039203</v>
      </c>
      <c r="N69" s="1085">
        <v>1574642.1186053101</v>
      </c>
      <c r="O69" s="1085">
        <v>1659391.63382291</v>
      </c>
      <c r="P69" s="1085">
        <v>1585325.8667220401</v>
      </c>
      <c r="Q69" s="1085">
        <v>1515432.0201395999</v>
      </c>
      <c r="R69" s="1085">
        <v>1483376.3643391102</v>
      </c>
      <c r="S69" s="1085">
        <v>1602395.66621778</v>
      </c>
      <c r="T69" s="1085">
        <v>1622991.4924869002</v>
      </c>
      <c r="U69" s="1085">
        <v>1503479.4651824804</v>
      </c>
      <c r="V69" s="1085">
        <v>1469056.1957913605</v>
      </c>
      <c r="W69" s="1085">
        <v>1387314.7369978502</v>
      </c>
      <c r="X69" s="1085">
        <v>1382966.6102162902</v>
      </c>
      <c r="Y69" s="1085">
        <v>1498689.06205332</v>
      </c>
      <c r="Z69" s="1085">
        <v>1430702.1096156801</v>
      </c>
      <c r="AA69" s="1085">
        <v>1524127.6944748396</v>
      </c>
      <c r="AB69" s="1085">
        <v>1620106.48540165</v>
      </c>
      <c r="AC69" s="1085">
        <v>1767677.22594317</v>
      </c>
      <c r="AD69" s="1085">
        <v>1795875.0491681201</v>
      </c>
      <c r="AE69" s="1085">
        <v>1680918.38235606</v>
      </c>
      <c r="AF69" s="1085">
        <v>1712286.6651117899</v>
      </c>
      <c r="AG69" s="1085">
        <v>1457670.72769863</v>
      </c>
      <c r="AH69" s="1085">
        <v>1505447.5072022399</v>
      </c>
      <c r="AI69" s="1085">
        <v>1431826.8195894095</v>
      </c>
      <c r="AJ69" s="1085">
        <v>1552618.1525734502</v>
      </c>
      <c r="AK69" s="1085">
        <v>1542414.8206015099</v>
      </c>
      <c r="AL69" s="1085">
        <v>1689852.90448591</v>
      </c>
      <c r="AM69" s="1085">
        <v>1950751.8497009198</v>
      </c>
      <c r="AN69" s="1085">
        <v>2158606.4849290601</v>
      </c>
      <c r="AO69" s="1085">
        <v>2047453.3408566702</v>
      </c>
      <c r="AP69" s="1085">
        <v>2203089.8653303804</v>
      </c>
      <c r="AQ69" s="1085">
        <v>2160371.7937549599</v>
      </c>
      <c r="AR69" s="1085">
        <v>2089009.9930107906</v>
      </c>
      <c r="AS69" s="1085">
        <v>2006990.8919999101</v>
      </c>
      <c r="AT69" s="1085">
        <v>2040901.8639604098</v>
      </c>
      <c r="AU69" s="1085">
        <v>1982393.3401377394</v>
      </c>
      <c r="AV69" s="1085">
        <v>2273242.0052999002</v>
      </c>
      <c r="AW69" s="1085">
        <v>2382632.4947504099</v>
      </c>
      <c r="AX69" s="1085">
        <v>2429224.7451367602</v>
      </c>
      <c r="AY69" s="1085">
        <v>2152645.0352858598</v>
      </c>
      <c r="AZ69" s="1085">
        <v>2379711.1599038607</v>
      </c>
      <c r="BA69" s="1085">
        <v>2187745.7086274405</v>
      </c>
      <c r="BB69" s="1085">
        <v>2403887.1495287502</v>
      </c>
      <c r="BC69" s="1085">
        <v>2337545.45035253</v>
      </c>
      <c r="BD69" s="1216">
        <v>3086661.9619803666</v>
      </c>
      <c r="BE69" s="1085">
        <v>2410490.982579364</v>
      </c>
      <c r="BF69" s="1085">
        <v>2399185.599736698</v>
      </c>
      <c r="BG69" s="1217">
        <v>2062905.255027235</v>
      </c>
      <c r="BH69" s="1085">
        <v>2036895.2138086127</v>
      </c>
      <c r="BI69" s="1085">
        <v>2517420.4163007215</v>
      </c>
      <c r="BJ69" s="1216">
        <v>2163342.6132418732</v>
      </c>
      <c r="BK69" s="1085">
        <v>2210060.9927323419</v>
      </c>
      <c r="BL69" s="1085">
        <v>2578205.5394404326</v>
      </c>
      <c r="BM69" s="1216">
        <v>2643128.7853111774</v>
      </c>
      <c r="BN69" s="1085">
        <v>2683603.7412243341</v>
      </c>
      <c r="BO69" s="1085">
        <v>2447276.1262835744</v>
      </c>
      <c r="BP69" s="1217">
        <v>2351385.6282071169</v>
      </c>
    </row>
    <row r="70" spans="1:68" ht="18">
      <c r="A70" s="1179" t="s">
        <v>693</v>
      </c>
      <c r="B70" s="1085">
        <v>590975.26482482988</v>
      </c>
      <c r="C70" s="1085">
        <v>600599.58382897999</v>
      </c>
      <c r="D70" s="1085">
        <v>614764.32850816974</v>
      </c>
      <c r="E70" s="1085">
        <v>623624.57908183977</v>
      </c>
      <c r="F70" s="1085">
        <v>604164.26422905002</v>
      </c>
      <c r="G70" s="1085">
        <v>612136.10339119006</v>
      </c>
      <c r="H70" s="1085">
        <v>599459.69101248006</v>
      </c>
      <c r="I70" s="1085">
        <v>679438.27441283024</v>
      </c>
      <c r="J70" s="1085">
        <v>759960.48081624007</v>
      </c>
      <c r="K70" s="1085">
        <v>691734.26628157997</v>
      </c>
      <c r="L70" s="1085">
        <v>755027.33235229028</v>
      </c>
      <c r="M70" s="1085">
        <v>819217.36219647003</v>
      </c>
      <c r="N70" s="1085">
        <v>826582.16654321982</v>
      </c>
      <c r="O70" s="1085">
        <v>782739.56165657984</v>
      </c>
      <c r="P70" s="1085">
        <v>708432.51433525991</v>
      </c>
      <c r="Q70" s="1085">
        <v>665230.94960784994</v>
      </c>
      <c r="R70" s="1085">
        <v>657290.88230569009</v>
      </c>
      <c r="S70" s="1085">
        <v>750154.94810669997</v>
      </c>
      <c r="T70" s="1085">
        <v>794404.30903485022</v>
      </c>
      <c r="U70" s="1085">
        <v>717874.65441292012</v>
      </c>
      <c r="V70" s="1085">
        <v>798038.03315533011</v>
      </c>
      <c r="W70" s="1085">
        <v>759332.23581454984</v>
      </c>
      <c r="X70" s="1085">
        <v>668977.80927742005</v>
      </c>
      <c r="Y70" s="1085">
        <v>781734.80986885005</v>
      </c>
      <c r="Z70" s="1085">
        <v>699849.33260279021</v>
      </c>
      <c r="AA70" s="1085">
        <v>747178.89241763984</v>
      </c>
      <c r="AB70" s="1085">
        <v>859132.01560843003</v>
      </c>
      <c r="AC70" s="1085">
        <v>947373.34810245002</v>
      </c>
      <c r="AD70" s="1085">
        <v>915931.52146776998</v>
      </c>
      <c r="AE70" s="1085">
        <v>831765.69298345002</v>
      </c>
      <c r="AF70" s="1085">
        <v>955824.27886669</v>
      </c>
      <c r="AG70" s="1085">
        <v>684815.69426542008</v>
      </c>
      <c r="AH70" s="1085">
        <v>722372.36099737999</v>
      </c>
      <c r="AI70" s="1085">
        <v>709600.35345803981</v>
      </c>
      <c r="AJ70" s="1085">
        <v>726824.80961012002</v>
      </c>
      <c r="AK70" s="1085">
        <v>774561.88296257996</v>
      </c>
      <c r="AL70" s="1085">
        <v>819813.71180902002</v>
      </c>
      <c r="AM70" s="1085">
        <v>890003.22533918999</v>
      </c>
      <c r="AN70" s="1085">
        <v>991751.86061036016</v>
      </c>
      <c r="AO70" s="1085">
        <v>1033261.2099546799</v>
      </c>
      <c r="AP70" s="1085">
        <v>1244689.16126281</v>
      </c>
      <c r="AQ70" s="1085">
        <v>1150460.6904015399</v>
      </c>
      <c r="AR70" s="1085">
        <v>1193069.3152682304</v>
      </c>
      <c r="AS70" s="1085">
        <v>1129711.9926870998</v>
      </c>
      <c r="AT70" s="1085">
        <v>1213232.6705207</v>
      </c>
      <c r="AU70" s="1085">
        <v>1213093.0609853098</v>
      </c>
      <c r="AV70" s="1085">
        <v>1366283.0859449799</v>
      </c>
      <c r="AW70" s="1085">
        <v>1419509.5833291304</v>
      </c>
      <c r="AX70" s="1085">
        <v>1342595.1573995703</v>
      </c>
      <c r="AY70" s="1085">
        <v>1203520.0845816799</v>
      </c>
      <c r="AZ70" s="1085">
        <v>1340163.2156413803</v>
      </c>
      <c r="BA70" s="1085">
        <v>1151625.7856012604</v>
      </c>
      <c r="BB70" s="1085">
        <v>1333261.60227482</v>
      </c>
      <c r="BC70" s="1085">
        <v>1276573.5971491099</v>
      </c>
      <c r="BD70" s="1216">
        <v>2025528.050894832</v>
      </c>
      <c r="BE70" s="1085">
        <v>1296807.8348457536</v>
      </c>
      <c r="BF70" s="1085">
        <v>1279039.8322357994</v>
      </c>
      <c r="BG70" s="1217">
        <v>1049407.3132432639</v>
      </c>
      <c r="BH70" s="1085">
        <v>914186.51932576776</v>
      </c>
      <c r="BI70" s="1085">
        <v>1044431.746067059</v>
      </c>
      <c r="BJ70" s="1216">
        <v>961477.66905701312</v>
      </c>
      <c r="BK70" s="1085">
        <v>884823.93088698538</v>
      </c>
      <c r="BL70" s="1085">
        <v>1060584.5068108034</v>
      </c>
      <c r="BM70" s="1216">
        <v>1154681.8501241109</v>
      </c>
      <c r="BN70" s="1085">
        <v>1003849.3341653239</v>
      </c>
      <c r="BO70" s="1085">
        <v>1083423.0553017792</v>
      </c>
      <c r="BP70" s="1217">
        <v>1072895.3741589882</v>
      </c>
    </row>
    <row r="71" spans="1:68" ht="18">
      <c r="A71" s="1179" t="s">
        <v>907</v>
      </c>
      <c r="B71" s="1085">
        <v>264811.88663763</v>
      </c>
      <c r="C71" s="1085">
        <v>272372.56048642</v>
      </c>
      <c r="D71" s="1085">
        <v>284657.38770581002</v>
      </c>
      <c r="E71" s="1085">
        <v>262532.52423726994</v>
      </c>
      <c r="F71" s="1085">
        <v>249946.49326507002</v>
      </c>
      <c r="G71" s="1085">
        <v>234818.46271951005</v>
      </c>
      <c r="H71" s="1085">
        <v>216555.81783771995</v>
      </c>
      <c r="I71" s="1085">
        <v>216236.93771267007</v>
      </c>
      <c r="J71" s="1085">
        <v>182269.46318931997</v>
      </c>
      <c r="K71" s="1085">
        <v>148870.17903363</v>
      </c>
      <c r="L71" s="1085">
        <v>195840.15714873999</v>
      </c>
      <c r="M71" s="1085">
        <v>207551.97779594001</v>
      </c>
      <c r="N71" s="1085">
        <v>236405.8533434</v>
      </c>
      <c r="O71" s="1085">
        <v>280394.89892666007</v>
      </c>
      <c r="P71" s="1085">
        <v>302975.61320254003</v>
      </c>
      <c r="Q71" s="1085">
        <v>279142.03716631996</v>
      </c>
      <c r="R71" s="1085">
        <v>263332.82094226999</v>
      </c>
      <c r="S71" s="1085">
        <v>244221.17669848001</v>
      </c>
      <c r="T71" s="1085">
        <v>218269.87963534001</v>
      </c>
      <c r="U71" s="1085">
        <v>195925.0705685</v>
      </c>
      <c r="V71" s="1085">
        <v>169397.79061805998</v>
      </c>
      <c r="W71" s="1085">
        <v>139633.95999057998</v>
      </c>
      <c r="X71" s="1085">
        <v>173054.69283645999</v>
      </c>
      <c r="Y71" s="1085">
        <v>171396.18572534999</v>
      </c>
      <c r="Z71" s="1085">
        <v>176916.42264027</v>
      </c>
      <c r="AA71" s="1085">
        <v>229311.83055368997</v>
      </c>
      <c r="AB71" s="1085">
        <v>255143.19521022</v>
      </c>
      <c r="AC71" s="1085">
        <v>268181.63265084999</v>
      </c>
      <c r="AD71" s="1085">
        <v>264798.51166476007</v>
      </c>
      <c r="AE71" s="1085">
        <v>228551.62350722004</v>
      </c>
      <c r="AF71" s="1085">
        <v>248588.78194345001</v>
      </c>
      <c r="AG71" s="1085">
        <v>237544.1835709</v>
      </c>
      <c r="AH71" s="1085">
        <v>214193.21132466002</v>
      </c>
      <c r="AI71" s="1085">
        <v>163320.65653458997</v>
      </c>
      <c r="AJ71" s="1085">
        <v>190049.14396066003</v>
      </c>
      <c r="AK71" s="1085">
        <v>194101.39080578004</v>
      </c>
      <c r="AL71" s="1085">
        <v>245633.01503049006</v>
      </c>
      <c r="AM71" s="1085">
        <v>297891.86553826998</v>
      </c>
      <c r="AN71" s="1085">
        <v>351817.38690832001</v>
      </c>
      <c r="AO71" s="1085">
        <v>333055.97942276008</v>
      </c>
      <c r="AP71" s="1085">
        <v>340626.85197886004</v>
      </c>
      <c r="AQ71" s="1085">
        <v>285080.82768872997</v>
      </c>
      <c r="AR71" s="1085">
        <v>248495.96861874004</v>
      </c>
      <c r="AS71" s="1085">
        <v>215962.22638808002</v>
      </c>
      <c r="AT71" s="1085">
        <v>188549.15591501998</v>
      </c>
      <c r="AU71" s="1085">
        <v>168381.79311472995</v>
      </c>
      <c r="AV71" s="1085">
        <v>207049.69358286998</v>
      </c>
      <c r="AW71" s="1085">
        <v>209864.06261298005</v>
      </c>
      <c r="AX71" s="1085">
        <v>260429.60574193997</v>
      </c>
      <c r="AY71" s="1085">
        <v>270388.25781007996</v>
      </c>
      <c r="AZ71" s="1085">
        <v>270816.79992432002</v>
      </c>
      <c r="BA71" s="1085">
        <v>319911.70113459002</v>
      </c>
      <c r="BB71" s="1085">
        <v>322327.1488784501</v>
      </c>
      <c r="BC71" s="1085">
        <v>300893.59873013996</v>
      </c>
      <c r="BD71" s="1216">
        <v>277429.73706147075</v>
      </c>
      <c r="BE71" s="1085">
        <v>259624.07377119793</v>
      </c>
      <c r="BF71" s="1085">
        <v>231150.19145883335</v>
      </c>
      <c r="BG71" s="1217">
        <v>192385.130345338</v>
      </c>
      <c r="BH71" s="1085">
        <v>242331.24789524637</v>
      </c>
      <c r="BI71" s="1085">
        <v>249654.01681341691</v>
      </c>
      <c r="BJ71" s="1216">
        <v>334938.32388185902</v>
      </c>
      <c r="BK71" s="1085">
        <v>340410.67406596942</v>
      </c>
      <c r="BL71" s="1085">
        <v>362125.78934281907</v>
      </c>
      <c r="BM71" s="1216">
        <v>343712.14225186361</v>
      </c>
      <c r="BN71" s="1085">
        <v>381155.78943168093</v>
      </c>
      <c r="BO71" s="1085">
        <v>366528.90389155864</v>
      </c>
      <c r="BP71" s="1217">
        <v>319033.7776870954</v>
      </c>
    </row>
    <row r="72" spans="1:68" ht="18">
      <c r="A72" s="1179" t="s">
        <v>908</v>
      </c>
      <c r="B72" s="1085">
        <v>0</v>
      </c>
      <c r="C72" s="1085">
        <v>0</v>
      </c>
      <c r="D72" s="1085">
        <v>0</v>
      </c>
      <c r="E72" s="1085">
        <v>0</v>
      </c>
      <c r="F72" s="1085">
        <v>0</v>
      </c>
      <c r="G72" s="1085">
        <v>0</v>
      </c>
      <c r="H72" s="1085">
        <v>0</v>
      </c>
      <c r="I72" s="1085">
        <v>0</v>
      </c>
      <c r="J72" s="1085">
        <v>0</v>
      </c>
      <c r="K72" s="1085">
        <v>0</v>
      </c>
      <c r="L72" s="1085">
        <v>0</v>
      </c>
      <c r="M72" s="1085">
        <v>0</v>
      </c>
      <c r="N72" s="1085">
        <v>0</v>
      </c>
      <c r="O72" s="1085">
        <v>0</v>
      </c>
      <c r="P72" s="1085">
        <v>0</v>
      </c>
      <c r="Q72" s="1085">
        <v>0</v>
      </c>
      <c r="R72" s="1085">
        <v>0</v>
      </c>
      <c r="S72" s="1085">
        <v>0</v>
      </c>
      <c r="T72" s="1085">
        <v>0</v>
      </c>
      <c r="U72" s="1085">
        <v>0</v>
      </c>
      <c r="V72" s="1085">
        <v>0</v>
      </c>
      <c r="W72" s="1085">
        <v>0</v>
      </c>
      <c r="X72" s="1085">
        <v>0</v>
      </c>
      <c r="Y72" s="1085">
        <v>0</v>
      </c>
      <c r="Z72" s="1085">
        <v>0</v>
      </c>
      <c r="AA72" s="1085">
        <v>0</v>
      </c>
      <c r="AB72" s="1085">
        <v>0</v>
      </c>
      <c r="AC72" s="1085">
        <v>0</v>
      </c>
      <c r="AD72" s="1085">
        <v>0</v>
      </c>
      <c r="AE72" s="1085">
        <v>0</v>
      </c>
      <c r="AF72" s="1085">
        <v>0</v>
      </c>
      <c r="AG72" s="1085">
        <v>0</v>
      </c>
      <c r="AH72" s="1085">
        <v>0</v>
      </c>
      <c r="AI72" s="1085">
        <v>0</v>
      </c>
      <c r="AJ72" s="1085">
        <v>0</v>
      </c>
      <c r="AK72" s="1085">
        <v>0</v>
      </c>
      <c r="AL72" s="1085">
        <v>0</v>
      </c>
      <c r="AM72" s="1085">
        <v>0</v>
      </c>
      <c r="AN72" s="1085">
        <v>0</v>
      </c>
      <c r="AO72" s="1085">
        <v>0</v>
      </c>
      <c r="AP72" s="1085">
        <v>0</v>
      </c>
      <c r="AQ72" s="1085">
        <v>0</v>
      </c>
      <c r="AR72" s="1085">
        <v>0</v>
      </c>
      <c r="AS72" s="1085">
        <v>0</v>
      </c>
      <c r="AT72" s="1085">
        <v>0</v>
      </c>
      <c r="AU72" s="1085">
        <v>0</v>
      </c>
      <c r="AV72" s="1085">
        <v>0</v>
      </c>
      <c r="AW72" s="1085">
        <v>0</v>
      </c>
      <c r="AX72" s="1085">
        <v>0</v>
      </c>
      <c r="AY72" s="1085">
        <v>0</v>
      </c>
      <c r="AZ72" s="1085">
        <v>0</v>
      </c>
      <c r="BA72" s="1085">
        <v>0</v>
      </c>
      <c r="BB72" s="1085">
        <v>0</v>
      </c>
      <c r="BC72" s="1085">
        <v>0</v>
      </c>
      <c r="BD72" s="1216">
        <v>3125.3886659153004</v>
      </c>
      <c r="BE72" s="1085">
        <v>2029.7151087052998</v>
      </c>
      <c r="BF72" s="1085">
        <v>1921.2864465953</v>
      </c>
      <c r="BG72" s="1217">
        <v>2077.4414766099999</v>
      </c>
      <c r="BH72" s="1085">
        <v>2216.5182317053</v>
      </c>
      <c r="BI72" s="1085">
        <v>1945.5028319653002</v>
      </c>
      <c r="BJ72" s="1216">
        <v>2241.6198407053002</v>
      </c>
      <c r="BK72" s="1085">
        <v>0</v>
      </c>
      <c r="BL72" s="1085">
        <v>0</v>
      </c>
      <c r="BM72" s="1216">
        <v>0</v>
      </c>
      <c r="BN72" s="1085">
        <v>0</v>
      </c>
      <c r="BO72" s="1085">
        <v>0</v>
      </c>
      <c r="BP72" s="1217">
        <v>0</v>
      </c>
    </row>
    <row r="73" spans="1:68" ht="18">
      <c r="A73" s="1179" t="s">
        <v>909</v>
      </c>
      <c r="B73" s="1085">
        <v>125349.89558687001</v>
      </c>
      <c r="C73" s="1085">
        <v>120192.78898667001</v>
      </c>
      <c r="D73" s="1085">
        <v>115058.74924755</v>
      </c>
      <c r="E73" s="1085">
        <v>99017.984977</v>
      </c>
      <c r="F73" s="1085">
        <v>104559.81523751</v>
      </c>
      <c r="G73" s="1085">
        <v>160916.57262697999</v>
      </c>
      <c r="H73" s="1085">
        <v>137655.85908496997</v>
      </c>
      <c r="I73" s="1085">
        <v>88746.176970779998</v>
      </c>
      <c r="J73" s="1085">
        <v>129015.54831614999</v>
      </c>
      <c r="K73" s="1085">
        <v>92466.635219830001</v>
      </c>
      <c r="L73" s="1085">
        <v>113909.68357671</v>
      </c>
      <c r="M73" s="1085">
        <v>117835.07517134999</v>
      </c>
      <c r="N73" s="1085">
        <v>104129.75253943</v>
      </c>
      <c r="O73" s="1085">
        <v>189207.54565583999</v>
      </c>
      <c r="P73" s="1085">
        <v>124182.14436990999</v>
      </c>
      <c r="Q73" s="1085">
        <v>126933.95229591001</v>
      </c>
      <c r="R73" s="1085">
        <v>132570.55393726</v>
      </c>
      <c r="S73" s="1085">
        <v>172425.33053296999</v>
      </c>
      <c r="T73" s="1085">
        <v>183795.20564731996</v>
      </c>
      <c r="U73" s="1085">
        <v>160966.40709961997</v>
      </c>
      <c r="V73" s="1085">
        <v>95603.723922429999</v>
      </c>
      <c r="W73" s="1085">
        <v>78967.274698540001</v>
      </c>
      <c r="X73" s="1085">
        <v>122225.07720720001</v>
      </c>
      <c r="Y73" s="1085">
        <v>119219.17697267001</v>
      </c>
      <c r="Z73" s="1085">
        <v>132017.54065170002</v>
      </c>
      <c r="AA73" s="1085">
        <v>124592.95629613999</v>
      </c>
      <c r="AB73" s="1085">
        <v>88962.201737759999</v>
      </c>
      <c r="AC73" s="1085">
        <v>115512.57992648</v>
      </c>
      <c r="AD73" s="1085">
        <v>114409.33214752002</v>
      </c>
      <c r="AE73" s="1085">
        <v>69817.893289420012</v>
      </c>
      <c r="AF73" s="1085">
        <v>104386.67678602001</v>
      </c>
      <c r="AG73" s="1085">
        <v>112600.76984071003</v>
      </c>
      <c r="AH73" s="1085">
        <v>132865.10344005999</v>
      </c>
      <c r="AI73" s="1085">
        <v>109336.20244483002</v>
      </c>
      <c r="AJ73" s="1085">
        <v>131903.33580041002</v>
      </c>
      <c r="AK73" s="1085">
        <v>81131.029057820007</v>
      </c>
      <c r="AL73" s="1085">
        <v>124601.55854937001</v>
      </c>
      <c r="AM73" s="1085">
        <v>189356.74431400001</v>
      </c>
      <c r="AN73" s="1085">
        <v>183023.75620860999</v>
      </c>
      <c r="AO73" s="1085">
        <v>128836.53804555001</v>
      </c>
      <c r="AP73" s="1085">
        <v>106851.63518515999</v>
      </c>
      <c r="AQ73" s="1085">
        <v>223784.99445875001</v>
      </c>
      <c r="AR73" s="1085">
        <v>175218.35210537998</v>
      </c>
      <c r="AS73" s="1085">
        <v>179917.37405282998</v>
      </c>
      <c r="AT73" s="1085">
        <v>127778.24838963999</v>
      </c>
      <c r="AU73" s="1085">
        <v>90621.729076170013</v>
      </c>
      <c r="AV73" s="1085">
        <v>188912.70057397999</v>
      </c>
      <c r="AW73" s="1085">
        <v>236366.78858286998</v>
      </c>
      <c r="AX73" s="1085">
        <v>260909.56721934999</v>
      </c>
      <c r="AY73" s="1085">
        <v>189200.68405744</v>
      </c>
      <c r="AZ73" s="1085">
        <v>261459.04470287004</v>
      </c>
      <c r="BA73" s="1085">
        <v>217630.11904861999</v>
      </c>
      <c r="BB73" s="1085">
        <v>255472.73741432003</v>
      </c>
      <c r="BC73" s="1085">
        <v>262566.74188264995</v>
      </c>
      <c r="BD73" s="1216">
        <v>240156.65659470993</v>
      </c>
      <c r="BE73" s="1085">
        <v>234649.39150457998</v>
      </c>
      <c r="BF73" s="1085">
        <v>273259.0863956</v>
      </c>
      <c r="BG73" s="1217">
        <v>255258.70918816002</v>
      </c>
      <c r="BH73" s="1085">
        <v>310975.56754299003</v>
      </c>
      <c r="BI73" s="1085">
        <v>630746.44663997996</v>
      </c>
      <c r="BJ73" s="1216">
        <v>249340.94098223004</v>
      </c>
      <c r="BK73" s="1085">
        <v>382105.59809487528</v>
      </c>
      <c r="BL73" s="1085">
        <v>497360.84177407535</v>
      </c>
      <c r="BM73" s="1216">
        <v>482663.50929687516</v>
      </c>
      <c r="BN73" s="1085">
        <v>633844.01973709499</v>
      </c>
      <c r="BO73" s="1085">
        <v>298302.33230070531</v>
      </c>
      <c r="BP73" s="1217">
        <v>253923.0959432653</v>
      </c>
    </row>
    <row r="74" spans="1:68" ht="18">
      <c r="A74" s="2064" t="s">
        <v>1223</v>
      </c>
      <c r="B74" s="1085">
        <v>198390.42125985</v>
      </c>
      <c r="C74" s="1085">
        <v>210185.12920216998</v>
      </c>
      <c r="D74" s="1085">
        <v>210384.13785886997</v>
      </c>
      <c r="E74" s="1085">
        <v>221311.94652251</v>
      </c>
      <c r="F74" s="1085">
        <v>222401.43565403001</v>
      </c>
      <c r="G74" s="1085">
        <v>222301.58054961998</v>
      </c>
      <c r="H74" s="1085">
        <v>222152.05549605997</v>
      </c>
      <c r="I74" s="1085">
        <v>223020.27949253999</v>
      </c>
      <c r="J74" s="1085">
        <v>222368.49842209998</v>
      </c>
      <c r="K74" s="1085">
        <v>221857.37641215997</v>
      </c>
      <c r="L74" s="1085">
        <v>219498.76064446996</v>
      </c>
      <c r="M74" s="1085">
        <v>220286.8364268</v>
      </c>
      <c r="N74" s="1085">
        <v>223064.07481858</v>
      </c>
      <c r="O74" s="1085">
        <v>227246.35839379</v>
      </c>
      <c r="P74" s="1085">
        <v>226452.2043177</v>
      </c>
      <c r="Q74" s="1085">
        <v>228793.78013309999</v>
      </c>
      <c r="R74" s="1085">
        <v>228793.78013309999</v>
      </c>
      <c r="S74" s="1085">
        <v>226493.51533509998</v>
      </c>
      <c r="T74" s="1085">
        <v>232544.58304976995</v>
      </c>
      <c r="U74" s="1085">
        <v>232544.58304976995</v>
      </c>
      <c r="V74" s="1085">
        <v>231544.58304976995</v>
      </c>
      <c r="W74" s="1085">
        <v>240685.53490366999</v>
      </c>
      <c r="X74" s="1085">
        <v>244870.08558866999</v>
      </c>
      <c r="Y74" s="1085">
        <v>245955.02384166999</v>
      </c>
      <c r="Z74" s="1085">
        <v>250770.10036536996</v>
      </c>
      <c r="AA74" s="1085">
        <v>254438.34919923998</v>
      </c>
      <c r="AB74" s="1085">
        <v>254438.35761746997</v>
      </c>
      <c r="AC74" s="1085">
        <v>252315.63864420998</v>
      </c>
      <c r="AD74" s="1085">
        <v>252315.85155343998</v>
      </c>
      <c r="AE74" s="1085">
        <v>253538.93302145996</v>
      </c>
      <c r="AF74" s="1085">
        <v>246196.11901334996</v>
      </c>
      <c r="AG74" s="1085">
        <v>248312.12362998998</v>
      </c>
      <c r="AH74" s="1085">
        <v>248312.06630529999</v>
      </c>
      <c r="AI74" s="1085">
        <v>251400.12500281</v>
      </c>
      <c r="AJ74" s="1085">
        <v>251401.94427866</v>
      </c>
      <c r="AK74" s="1085">
        <v>251401.94634443001</v>
      </c>
      <c r="AL74" s="1085">
        <v>245512.00530630996</v>
      </c>
      <c r="AM74" s="1085">
        <v>243097.22101487999</v>
      </c>
      <c r="AN74" s="1085">
        <v>242707.01658033999</v>
      </c>
      <c r="AO74" s="1085">
        <v>232865.19018393997</v>
      </c>
      <c r="AP74" s="1085">
        <v>232865.18879021998</v>
      </c>
      <c r="AQ74" s="1085">
        <v>235260.45110356997</v>
      </c>
      <c r="AR74" s="1085">
        <v>235233.76424025997</v>
      </c>
      <c r="AS74" s="1085">
        <v>235731.44464125996</v>
      </c>
      <c r="AT74" s="1085">
        <v>243676.28368492</v>
      </c>
      <c r="AU74" s="1085">
        <v>235971.49024426</v>
      </c>
      <c r="AV74" s="1085">
        <v>243916.32928526</v>
      </c>
      <c r="AW74" s="1085">
        <v>246636.49498954997</v>
      </c>
      <c r="AX74" s="1085">
        <v>241697.93591886002</v>
      </c>
      <c r="AY74" s="1085">
        <v>239425.35882319999</v>
      </c>
      <c r="AZ74" s="1085">
        <v>231200.00071982</v>
      </c>
      <c r="BA74" s="1085">
        <v>239144.83976048001</v>
      </c>
      <c r="BB74" s="1085">
        <v>239144.83976044002</v>
      </c>
      <c r="BC74" s="1085">
        <v>239144.83976044002</v>
      </c>
      <c r="BD74" s="1216">
        <v>233829.08968044003</v>
      </c>
      <c r="BE74" s="1085">
        <v>233829.08968044003</v>
      </c>
      <c r="BF74" s="1085">
        <v>233829.08968044003</v>
      </c>
      <c r="BG74" s="1217">
        <v>233829.08968044003</v>
      </c>
      <c r="BH74" s="1085">
        <v>225534.06153978</v>
      </c>
      <c r="BI74" s="1085">
        <v>233478.90058044001</v>
      </c>
      <c r="BJ74" s="1216">
        <v>233893.94008050003</v>
      </c>
      <c r="BK74" s="1085">
        <v>234358.97466986004</v>
      </c>
      <c r="BL74" s="1085">
        <v>234358.97466986004</v>
      </c>
      <c r="BM74" s="1216">
        <v>234358.97466986004</v>
      </c>
      <c r="BN74" s="1085">
        <v>234366.16366841004</v>
      </c>
      <c r="BO74" s="1085">
        <v>234366.16366841004</v>
      </c>
      <c r="BP74" s="1217">
        <v>234436.70432041003</v>
      </c>
    </row>
    <row r="75" spans="1:68" ht="18">
      <c r="A75" s="1179" t="s">
        <v>910</v>
      </c>
      <c r="B75" s="1085">
        <v>78198.718539420006</v>
      </c>
      <c r="C75" s="1085">
        <v>80586.870687869989</v>
      </c>
      <c r="D75" s="1085">
        <v>81167.017758000002</v>
      </c>
      <c r="E75" s="1085">
        <v>82791.635272099986</v>
      </c>
      <c r="F75" s="1085">
        <v>84021.804578010007</v>
      </c>
      <c r="G75" s="1085">
        <v>84699.033176910001</v>
      </c>
      <c r="H75" s="1085">
        <v>84890.250040129991</v>
      </c>
      <c r="I75" s="1085">
        <v>85932.620700210013</v>
      </c>
      <c r="J75" s="1085">
        <v>87570.979559780011</v>
      </c>
      <c r="K75" s="1085">
        <v>89785.557349620009</v>
      </c>
      <c r="L75" s="1085">
        <v>87327.016987649986</v>
      </c>
      <c r="M75" s="1085">
        <v>87875.929420089989</v>
      </c>
      <c r="N75" s="1085">
        <v>90069.598388329992</v>
      </c>
      <c r="O75" s="1085">
        <v>92431.135116279998</v>
      </c>
      <c r="P75" s="1085">
        <v>132164.0804072</v>
      </c>
      <c r="Q75" s="1085">
        <v>134566.75389205999</v>
      </c>
      <c r="R75" s="1085">
        <v>135734.83852586002</v>
      </c>
      <c r="S75" s="1085">
        <v>137107.68631722001</v>
      </c>
      <c r="T75" s="1085">
        <v>117495.15885730002</v>
      </c>
      <c r="U75" s="1085">
        <v>117227.67777016001</v>
      </c>
      <c r="V75" s="1085">
        <v>112132.72642076002</v>
      </c>
      <c r="W75" s="1085">
        <v>114881.16982333999</v>
      </c>
      <c r="X75" s="1085">
        <v>124217.52086797003</v>
      </c>
      <c r="Y75" s="1085">
        <v>124703.08519015001</v>
      </c>
      <c r="Z75" s="1085">
        <v>127912.50969050999</v>
      </c>
      <c r="AA75" s="1085">
        <v>121290.35385466003</v>
      </c>
      <c r="AB75" s="1085">
        <v>123722.37914615002</v>
      </c>
      <c r="AC75" s="1085">
        <v>117182.70599627002</v>
      </c>
      <c r="AD75" s="1085">
        <v>119459.3483133</v>
      </c>
      <c r="AE75" s="1085">
        <v>121243.45408175002</v>
      </c>
      <c r="AF75" s="1085">
        <v>121932.80493056001</v>
      </c>
      <c r="AG75" s="1085">
        <v>123477.22834998003</v>
      </c>
      <c r="AH75" s="1085">
        <v>126374.38910238999</v>
      </c>
      <c r="AI75" s="1085">
        <v>136185.78091725998</v>
      </c>
      <c r="AJ75" s="1085">
        <v>138596.15541389</v>
      </c>
      <c r="AK75" s="1085">
        <v>136980.25672181003</v>
      </c>
      <c r="AL75" s="1085">
        <v>120126.46468691</v>
      </c>
      <c r="AM75" s="1085">
        <v>136935.85131766001</v>
      </c>
      <c r="AN75" s="1085">
        <v>135838.42568010002</v>
      </c>
      <c r="AO75" s="1085">
        <v>152034.14464735996</v>
      </c>
      <c r="AP75" s="1085">
        <v>153039.44379788</v>
      </c>
      <c r="AQ75" s="1085">
        <v>153841.31749673001</v>
      </c>
      <c r="AR75" s="1085">
        <v>156863.22960422002</v>
      </c>
      <c r="AS75" s="1085">
        <v>156602.58335966006</v>
      </c>
      <c r="AT75" s="1085">
        <v>158982.35722460999</v>
      </c>
      <c r="AU75" s="1085">
        <v>162619.19524325</v>
      </c>
      <c r="AV75" s="1085">
        <v>163088.61927522998</v>
      </c>
      <c r="AW75" s="1085">
        <v>165062.51910686004</v>
      </c>
      <c r="AX75" s="1085">
        <v>150685.95356269003</v>
      </c>
      <c r="AY75" s="1085">
        <v>154496.08033036001</v>
      </c>
      <c r="AZ75" s="1085">
        <v>155128.08351517998</v>
      </c>
      <c r="BA75" s="1085">
        <v>154741.32736752002</v>
      </c>
      <c r="BB75" s="1085">
        <v>157104.84371657998</v>
      </c>
      <c r="BC75" s="1085">
        <v>162020.20391703001</v>
      </c>
      <c r="BD75" s="1216">
        <v>164691.79044867749</v>
      </c>
      <c r="BE75" s="1085">
        <v>165602.92763704466</v>
      </c>
      <c r="BF75" s="1085">
        <v>168738.24608190468</v>
      </c>
      <c r="BG75" s="1217">
        <v>172324.12023417465</v>
      </c>
      <c r="BH75" s="1085">
        <v>176046.81519837471</v>
      </c>
      <c r="BI75" s="1085">
        <v>176512.61150675997</v>
      </c>
      <c r="BJ75" s="1216">
        <v>190966.31082418462</v>
      </c>
      <c r="BK75" s="1085">
        <v>194107.18522085992</v>
      </c>
      <c r="BL75" s="1085">
        <v>219010.13302203827</v>
      </c>
      <c r="BM75" s="1216">
        <v>221667.74557842271</v>
      </c>
      <c r="BN75" s="1085">
        <v>218110.65340203833</v>
      </c>
      <c r="BO75" s="1085">
        <v>226300.61476387831</v>
      </c>
      <c r="BP75" s="1217">
        <v>252782.3221043779</v>
      </c>
    </row>
    <row r="76" spans="1:68" ht="28.5" customHeight="1">
      <c r="A76" s="1180" t="s">
        <v>993</v>
      </c>
      <c r="B76" s="1085">
        <v>418.99706300000003</v>
      </c>
      <c r="C76" s="1085">
        <v>422.29106999999999</v>
      </c>
      <c r="D76" s="1085">
        <v>394.00081399999999</v>
      </c>
      <c r="E76" s="1085">
        <v>1931.0853790000001</v>
      </c>
      <c r="F76" s="1085">
        <v>1926.6043050000001</v>
      </c>
      <c r="G76" s="1085">
        <v>1927.963305</v>
      </c>
      <c r="H76" s="1085">
        <v>1940.36952</v>
      </c>
      <c r="I76" s="1085">
        <v>2001.28015</v>
      </c>
      <c r="J76" s="1085">
        <v>2249.1207939999999</v>
      </c>
      <c r="K76" s="1085">
        <v>2241.4170989999998</v>
      </c>
      <c r="L76" s="1085">
        <v>2242.2850990000002</v>
      </c>
      <c r="M76" s="1085">
        <v>2241.8140990000002</v>
      </c>
      <c r="N76" s="1085">
        <v>2241.014099</v>
      </c>
      <c r="O76" s="1085">
        <v>2254.3244249999998</v>
      </c>
      <c r="P76" s="1085">
        <v>2261.0868110000001</v>
      </c>
      <c r="Q76" s="1085">
        <v>2255.8161490000002</v>
      </c>
      <c r="R76" s="1085">
        <v>2255.590968</v>
      </c>
      <c r="S76" s="1085">
        <v>2252.18271</v>
      </c>
      <c r="T76" s="1085">
        <v>2227.9856479999999</v>
      </c>
      <c r="U76" s="1085">
        <v>2227.6338009999999</v>
      </c>
      <c r="V76" s="1085">
        <v>2230.5812759999999</v>
      </c>
      <c r="W76" s="1085">
        <v>2230.5812759999999</v>
      </c>
      <c r="X76" s="1085">
        <v>1619.8970340000001</v>
      </c>
      <c r="Y76" s="1085">
        <v>1668.0985559999999</v>
      </c>
      <c r="Z76" s="1085">
        <v>1671.123094</v>
      </c>
      <c r="AA76" s="1085">
        <v>1671.123094</v>
      </c>
      <c r="AB76" s="1085">
        <v>1671.123094</v>
      </c>
      <c r="AC76" s="1085">
        <v>1649.3859239999999</v>
      </c>
      <c r="AD76" s="1085">
        <v>1649.785924</v>
      </c>
      <c r="AE76" s="1085">
        <v>1655.1859239999999</v>
      </c>
      <c r="AF76" s="1085">
        <v>1655.1859239999999</v>
      </c>
      <c r="AG76" s="1085">
        <v>1652.2516129999999</v>
      </c>
      <c r="AH76" s="1085">
        <v>1650.757832</v>
      </c>
      <c r="AI76" s="1085">
        <v>1646.0230120000001</v>
      </c>
      <c r="AJ76" s="1085">
        <v>1646.0139919999999</v>
      </c>
      <c r="AK76" s="1085">
        <v>1646.124202</v>
      </c>
      <c r="AL76" s="1085">
        <v>1641.408064</v>
      </c>
      <c r="AM76" s="1085">
        <v>1636.6608430000001</v>
      </c>
      <c r="AN76" s="1085">
        <v>1636.6608430000001</v>
      </c>
      <c r="AO76" s="1085">
        <v>1636.6608430000001</v>
      </c>
      <c r="AP76" s="1085">
        <v>1636.6608430000001</v>
      </c>
      <c r="AQ76" s="1085">
        <v>1636.6608430000001</v>
      </c>
      <c r="AR76" s="1085">
        <v>1636.6608430000001</v>
      </c>
      <c r="AS76" s="1085">
        <v>1636.6608430000001</v>
      </c>
      <c r="AT76" s="1085">
        <v>1636.6608430000001</v>
      </c>
      <c r="AU76" s="1085">
        <v>1500.727926</v>
      </c>
      <c r="AV76" s="1085">
        <v>1500.727926</v>
      </c>
      <c r="AW76" s="1085">
        <v>1500.727926</v>
      </c>
      <c r="AX76" s="1085">
        <v>1500.727926</v>
      </c>
      <c r="AY76" s="1085">
        <v>1500.727926</v>
      </c>
      <c r="AZ76" s="1085">
        <v>1500.727926</v>
      </c>
      <c r="BA76" s="1085">
        <v>1500.727926</v>
      </c>
      <c r="BB76" s="1085">
        <v>1500.727926</v>
      </c>
      <c r="BC76" s="1085">
        <v>1500.727926</v>
      </c>
      <c r="BD76" s="1216">
        <v>1500.727926</v>
      </c>
      <c r="BE76" s="1085">
        <v>1500.727926</v>
      </c>
      <c r="BF76" s="1085">
        <v>1500.727926</v>
      </c>
      <c r="BG76" s="1217">
        <v>1500.727926</v>
      </c>
      <c r="BH76" s="1085">
        <v>1500.727926</v>
      </c>
      <c r="BI76" s="1085">
        <v>1500.727926</v>
      </c>
      <c r="BJ76" s="1216">
        <v>1500.727926</v>
      </c>
      <c r="BK76" s="1085">
        <v>1543.727926</v>
      </c>
      <c r="BL76" s="1085">
        <v>1543.727926</v>
      </c>
      <c r="BM76" s="1216">
        <v>1544.0981770000001</v>
      </c>
      <c r="BN76" s="1085">
        <v>1543.727926</v>
      </c>
      <c r="BO76" s="1085">
        <v>1543.727926</v>
      </c>
      <c r="BP76" s="1217">
        <v>1543.727926</v>
      </c>
    </row>
    <row r="77" spans="1:68" ht="18">
      <c r="A77" s="1180" t="s">
        <v>912</v>
      </c>
      <c r="B77" s="1085">
        <v>0</v>
      </c>
      <c r="C77" s="1085">
        <v>0</v>
      </c>
      <c r="D77" s="1085">
        <v>0</v>
      </c>
      <c r="E77" s="1085">
        <v>0</v>
      </c>
      <c r="F77" s="1085">
        <v>0</v>
      </c>
      <c r="G77" s="1085">
        <v>0</v>
      </c>
      <c r="H77" s="1085">
        <v>0</v>
      </c>
      <c r="I77" s="1085">
        <v>0</v>
      </c>
      <c r="J77" s="1085">
        <v>0</v>
      </c>
      <c r="K77" s="1085">
        <v>0</v>
      </c>
      <c r="L77" s="1085">
        <v>0</v>
      </c>
      <c r="M77" s="1085">
        <v>0</v>
      </c>
      <c r="N77" s="1085">
        <v>0</v>
      </c>
      <c r="O77" s="1085">
        <v>0</v>
      </c>
      <c r="P77" s="1085">
        <v>0</v>
      </c>
      <c r="Q77" s="1085">
        <v>0</v>
      </c>
      <c r="R77" s="1085">
        <v>0</v>
      </c>
      <c r="S77" s="1085">
        <v>0</v>
      </c>
      <c r="T77" s="1085">
        <v>0</v>
      </c>
      <c r="U77" s="1085">
        <v>0</v>
      </c>
      <c r="V77" s="1085">
        <v>0</v>
      </c>
      <c r="W77" s="1085">
        <v>0</v>
      </c>
      <c r="X77" s="1085">
        <v>0</v>
      </c>
      <c r="Y77" s="1085">
        <v>0</v>
      </c>
      <c r="Z77" s="1085">
        <v>0</v>
      </c>
      <c r="AA77" s="1085">
        <v>0</v>
      </c>
      <c r="AB77" s="1085">
        <v>0</v>
      </c>
      <c r="AC77" s="1085">
        <v>0</v>
      </c>
      <c r="AD77" s="1085">
        <v>0</v>
      </c>
      <c r="AE77" s="1085">
        <v>0</v>
      </c>
      <c r="AF77" s="1085">
        <v>0</v>
      </c>
      <c r="AG77" s="1085">
        <v>0</v>
      </c>
      <c r="AH77" s="1085">
        <v>0</v>
      </c>
      <c r="AI77" s="1085">
        <v>0</v>
      </c>
      <c r="AJ77" s="1085">
        <v>0</v>
      </c>
      <c r="AK77" s="1085">
        <v>0</v>
      </c>
      <c r="AL77" s="1085">
        <v>1015.2318774199999</v>
      </c>
      <c r="AM77" s="1085">
        <v>0</v>
      </c>
      <c r="AN77" s="1085">
        <v>0</v>
      </c>
      <c r="AO77" s="1085">
        <v>0</v>
      </c>
      <c r="AP77" s="1085">
        <v>0</v>
      </c>
      <c r="AQ77" s="1085">
        <v>0</v>
      </c>
      <c r="AR77" s="1085">
        <v>0</v>
      </c>
      <c r="AS77" s="1085">
        <v>0</v>
      </c>
      <c r="AT77" s="1085">
        <v>0</v>
      </c>
      <c r="AU77" s="1085">
        <v>0</v>
      </c>
      <c r="AV77" s="1085">
        <v>0</v>
      </c>
      <c r="AW77" s="1085">
        <v>0</v>
      </c>
      <c r="AX77" s="1085">
        <v>0</v>
      </c>
      <c r="AY77" s="1085">
        <v>0</v>
      </c>
      <c r="AZ77" s="1085">
        <v>0</v>
      </c>
      <c r="BA77" s="1085">
        <v>0</v>
      </c>
      <c r="BB77" s="1085">
        <v>0</v>
      </c>
      <c r="BC77" s="1085">
        <v>0</v>
      </c>
      <c r="BD77" s="1216">
        <v>0</v>
      </c>
      <c r="BE77" s="1085">
        <v>0</v>
      </c>
      <c r="BF77" s="1085">
        <v>0</v>
      </c>
      <c r="BG77" s="1217">
        <v>0</v>
      </c>
      <c r="BH77" s="1085">
        <v>0</v>
      </c>
      <c r="BI77" s="1085">
        <v>0</v>
      </c>
      <c r="BJ77" s="1216">
        <v>0</v>
      </c>
      <c r="BK77" s="1085">
        <v>0</v>
      </c>
      <c r="BL77" s="1085">
        <v>0</v>
      </c>
      <c r="BM77" s="1216">
        <v>0</v>
      </c>
      <c r="BN77" s="1085">
        <v>0</v>
      </c>
      <c r="BO77" s="1085">
        <v>0</v>
      </c>
      <c r="BP77" s="1217">
        <v>0</v>
      </c>
    </row>
    <row r="78" spans="1:68" ht="18">
      <c r="A78" s="1179" t="s">
        <v>994</v>
      </c>
      <c r="B78" s="1085">
        <v>70688.265373360002</v>
      </c>
      <c r="C78" s="1085">
        <v>68749.302138879997</v>
      </c>
      <c r="D78" s="1085">
        <v>71483.23633847</v>
      </c>
      <c r="E78" s="1085">
        <v>66541.842082809992</v>
      </c>
      <c r="F78" s="1085">
        <v>53458.5194778</v>
      </c>
      <c r="G78" s="1085">
        <v>68234.013082980004</v>
      </c>
      <c r="H78" s="1085">
        <v>64430.97121073</v>
      </c>
      <c r="I78" s="1085">
        <v>65155.867032509988</v>
      </c>
      <c r="J78" s="1085">
        <v>75744.345293599996</v>
      </c>
      <c r="K78" s="1085">
        <v>67422.070951479996</v>
      </c>
      <c r="L78" s="1085">
        <v>81073.661626679997</v>
      </c>
      <c r="M78" s="1085">
        <v>87457.918072270011</v>
      </c>
      <c r="N78" s="1085">
        <v>81728.309432349997</v>
      </c>
      <c r="O78" s="1085">
        <v>74242.894491760002</v>
      </c>
      <c r="P78" s="1085">
        <v>77772.336359430003</v>
      </c>
      <c r="Q78" s="1085">
        <v>67637.443707360013</v>
      </c>
      <c r="R78" s="1085">
        <v>52223.394293929996</v>
      </c>
      <c r="S78" s="1085">
        <v>58335.957418310005</v>
      </c>
      <c r="T78" s="1085">
        <v>56808.431894319991</v>
      </c>
      <c r="U78" s="1085">
        <v>57274.477630220004</v>
      </c>
      <c r="V78" s="1085">
        <v>50550.730331719991</v>
      </c>
      <c r="W78" s="1085">
        <v>43612.67047877999</v>
      </c>
      <c r="X78" s="1085">
        <v>39312.194759500002</v>
      </c>
      <c r="Y78" s="1085">
        <v>45427.670132529995</v>
      </c>
      <c r="Z78" s="1085">
        <v>41565.080571039995</v>
      </c>
      <c r="AA78" s="1085">
        <v>45644.189059469994</v>
      </c>
      <c r="AB78" s="1085">
        <v>37037.212987620005</v>
      </c>
      <c r="AC78" s="1085">
        <v>65461.934698910016</v>
      </c>
      <c r="AD78" s="1085">
        <v>127310.69809732999</v>
      </c>
      <c r="AE78" s="1085">
        <v>174345.59954875996</v>
      </c>
      <c r="AF78" s="1085">
        <v>33702.817647720003</v>
      </c>
      <c r="AG78" s="1085">
        <v>49268.476428630005</v>
      </c>
      <c r="AH78" s="1085">
        <v>59679.618200449986</v>
      </c>
      <c r="AI78" s="1085">
        <v>60367.678219879992</v>
      </c>
      <c r="AJ78" s="1085">
        <v>112196.74951771001</v>
      </c>
      <c r="AK78" s="1085">
        <v>102592.19050709001</v>
      </c>
      <c r="AL78" s="1085">
        <v>131509.50916238999</v>
      </c>
      <c r="AM78" s="1085">
        <v>191830.28133391996</v>
      </c>
      <c r="AN78" s="1085">
        <v>251831.37809832999</v>
      </c>
      <c r="AO78" s="1085">
        <v>165763.61775937999</v>
      </c>
      <c r="AP78" s="1085">
        <v>123380.92347245</v>
      </c>
      <c r="AQ78" s="1085">
        <v>110306.85176264</v>
      </c>
      <c r="AR78" s="1085">
        <v>78492.702330960004</v>
      </c>
      <c r="AS78" s="1085">
        <v>87428.610027979987</v>
      </c>
      <c r="AT78" s="1085">
        <v>107046.48738252</v>
      </c>
      <c r="AU78" s="1085">
        <v>110205.34354802001</v>
      </c>
      <c r="AV78" s="1085">
        <v>102490.84871157999</v>
      </c>
      <c r="AW78" s="1085">
        <v>103692.31820302001</v>
      </c>
      <c r="AX78" s="1085">
        <v>171405.79736835</v>
      </c>
      <c r="AY78" s="1085">
        <v>94113.841757099988</v>
      </c>
      <c r="AZ78" s="1085">
        <v>119443.28747429002</v>
      </c>
      <c r="BA78" s="1085">
        <v>103191.20778897</v>
      </c>
      <c r="BB78" s="1085">
        <v>95075.249558140014</v>
      </c>
      <c r="BC78" s="1085">
        <v>94845.74098716001</v>
      </c>
      <c r="BD78" s="1216">
        <v>77566.641471690047</v>
      </c>
      <c r="BE78" s="1085">
        <v>153237.57614755194</v>
      </c>
      <c r="BF78" s="1085">
        <v>157552.75664178462</v>
      </c>
      <c r="BG78" s="1217">
        <v>88627.253443788737</v>
      </c>
      <c r="BH78" s="1085">
        <v>96752.360329588308</v>
      </c>
      <c r="BI78" s="1085">
        <v>112565.73157090097</v>
      </c>
      <c r="BJ78" s="1216">
        <v>122343.92569183119</v>
      </c>
      <c r="BK78" s="1085">
        <v>115945.88478780178</v>
      </c>
      <c r="BL78" s="1085">
        <v>133132.63277750683</v>
      </c>
      <c r="BM78" s="1216">
        <v>133805.12697901463</v>
      </c>
      <c r="BN78" s="1085">
        <v>139964.267313766</v>
      </c>
      <c r="BO78" s="1085">
        <v>168990.1019830734</v>
      </c>
      <c r="BP78" s="1217">
        <v>148521.87961232974</v>
      </c>
    </row>
    <row r="79" spans="1:68" ht="18">
      <c r="A79" s="1181" t="s">
        <v>914</v>
      </c>
      <c r="B79" s="1085">
        <v>0</v>
      </c>
      <c r="C79" s="1085">
        <v>0</v>
      </c>
      <c r="D79" s="1085">
        <v>0</v>
      </c>
      <c r="E79" s="1085">
        <v>0</v>
      </c>
      <c r="F79" s="1085">
        <v>0</v>
      </c>
      <c r="G79" s="1085">
        <v>0</v>
      </c>
      <c r="H79" s="1085">
        <v>0</v>
      </c>
      <c r="I79" s="1085">
        <v>0</v>
      </c>
      <c r="J79" s="1085">
        <v>0</v>
      </c>
      <c r="K79" s="1085">
        <v>0</v>
      </c>
      <c r="L79" s="1085">
        <v>0</v>
      </c>
      <c r="M79" s="1085">
        <v>0</v>
      </c>
      <c r="N79" s="1085">
        <v>0</v>
      </c>
      <c r="O79" s="1085">
        <v>0</v>
      </c>
      <c r="P79" s="1085">
        <v>0</v>
      </c>
      <c r="Q79" s="1085">
        <v>0</v>
      </c>
      <c r="R79" s="1085">
        <v>0</v>
      </c>
      <c r="S79" s="1085">
        <v>0</v>
      </c>
      <c r="T79" s="1085">
        <v>0</v>
      </c>
      <c r="U79" s="1085">
        <v>0</v>
      </c>
      <c r="V79" s="1085">
        <v>0</v>
      </c>
      <c r="W79" s="1085">
        <v>0</v>
      </c>
      <c r="X79" s="1085">
        <v>0</v>
      </c>
      <c r="Y79" s="1085">
        <v>0</v>
      </c>
      <c r="Z79" s="1085">
        <v>0</v>
      </c>
      <c r="AA79" s="1085">
        <v>0</v>
      </c>
      <c r="AB79" s="1085">
        <v>0</v>
      </c>
      <c r="AC79" s="1085">
        <v>0</v>
      </c>
      <c r="AD79" s="1085">
        <v>0</v>
      </c>
      <c r="AE79" s="1085">
        <v>0</v>
      </c>
      <c r="AF79" s="1085">
        <v>0</v>
      </c>
      <c r="AG79" s="1085">
        <v>0</v>
      </c>
      <c r="AH79" s="1085">
        <v>0</v>
      </c>
      <c r="AI79" s="1085">
        <v>0</v>
      </c>
      <c r="AJ79" s="1085">
        <v>0</v>
      </c>
      <c r="AK79" s="1085">
        <v>0</v>
      </c>
      <c r="AL79" s="1085">
        <v>0</v>
      </c>
      <c r="AM79" s="1085">
        <v>0</v>
      </c>
      <c r="AN79" s="1085">
        <v>0</v>
      </c>
      <c r="AO79" s="1085">
        <v>0</v>
      </c>
      <c r="AP79" s="1085">
        <v>0</v>
      </c>
      <c r="AQ79" s="1085">
        <v>0</v>
      </c>
      <c r="AR79" s="1085">
        <v>0</v>
      </c>
      <c r="AS79" s="1085">
        <v>0</v>
      </c>
      <c r="AT79" s="1085">
        <v>0</v>
      </c>
      <c r="AU79" s="1085">
        <v>0</v>
      </c>
      <c r="AV79" s="1085">
        <v>0</v>
      </c>
      <c r="AW79" s="1085">
        <v>0</v>
      </c>
      <c r="AX79" s="1085">
        <v>0</v>
      </c>
      <c r="AY79" s="1085">
        <v>0</v>
      </c>
      <c r="AZ79" s="1085">
        <v>0</v>
      </c>
      <c r="BA79" s="1085">
        <v>0</v>
      </c>
      <c r="BB79" s="1085">
        <v>0</v>
      </c>
      <c r="BC79" s="1085">
        <v>0</v>
      </c>
      <c r="BD79" s="1216">
        <v>0</v>
      </c>
      <c r="BE79" s="1085">
        <v>0</v>
      </c>
      <c r="BF79" s="1085">
        <v>0</v>
      </c>
      <c r="BG79" s="1217">
        <v>0</v>
      </c>
      <c r="BH79" s="1085">
        <v>0</v>
      </c>
      <c r="BI79" s="1085">
        <v>0</v>
      </c>
      <c r="BJ79" s="1216">
        <v>0</v>
      </c>
      <c r="BK79" s="1085">
        <v>0</v>
      </c>
      <c r="BL79" s="1085">
        <v>0</v>
      </c>
      <c r="BM79" s="1216">
        <v>0</v>
      </c>
      <c r="BN79" s="1085">
        <v>0</v>
      </c>
      <c r="BO79" s="1085">
        <v>0</v>
      </c>
      <c r="BP79" s="1217">
        <v>0</v>
      </c>
    </row>
    <row r="80" spans="1:68" ht="18">
      <c r="A80" s="1179" t="s">
        <v>995</v>
      </c>
      <c r="B80" s="1085">
        <v>0</v>
      </c>
      <c r="C80" s="1085">
        <v>0</v>
      </c>
      <c r="D80" s="1085">
        <v>0</v>
      </c>
      <c r="E80" s="1085">
        <v>0</v>
      </c>
      <c r="F80" s="1085">
        <v>0</v>
      </c>
      <c r="G80" s="1085">
        <v>0</v>
      </c>
      <c r="H80" s="1085">
        <v>0</v>
      </c>
      <c r="I80" s="1085">
        <v>0</v>
      </c>
      <c r="J80" s="1085">
        <v>0</v>
      </c>
      <c r="K80" s="1085">
        <v>0</v>
      </c>
      <c r="L80" s="1085">
        <v>0</v>
      </c>
      <c r="M80" s="1085">
        <v>0</v>
      </c>
      <c r="N80" s="1085">
        <v>0</v>
      </c>
      <c r="O80" s="1085">
        <v>0</v>
      </c>
      <c r="P80" s="1085">
        <v>0</v>
      </c>
      <c r="Q80" s="1085">
        <v>0</v>
      </c>
      <c r="R80" s="1085">
        <v>0</v>
      </c>
      <c r="S80" s="1085">
        <v>0</v>
      </c>
      <c r="T80" s="1085">
        <v>0</v>
      </c>
      <c r="U80" s="1085">
        <v>0</v>
      </c>
      <c r="V80" s="1085">
        <v>0</v>
      </c>
      <c r="W80" s="1085">
        <v>0</v>
      </c>
      <c r="X80" s="1085">
        <v>0</v>
      </c>
      <c r="Y80" s="1085">
        <v>0</v>
      </c>
      <c r="Z80" s="1085">
        <v>0</v>
      </c>
      <c r="AA80" s="1085">
        <v>0</v>
      </c>
      <c r="AB80" s="1085">
        <v>0</v>
      </c>
      <c r="AC80" s="1085">
        <v>0</v>
      </c>
      <c r="AD80" s="1085">
        <v>0</v>
      </c>
      <c r="AE80" s="1085">
        <v>0</v>
      </c>
      <c r="AF80" s="1085">
        <v>0</v>
      </c>
      <c r="AG80" s="1085">
        <v>0</v>
      </c>
      <c r="AH80" s="1085">
        <v>0</v>
      </c>
      <c r="AI80" s="1085">
        <v>0</v>
      </c>
      <c r="AJ80" s="1085">
        <v>0</v>
      </c>
      <c r="AK80" s="1085">
        <v>0</v>
      </c>
      <c r="AL80" s="1085">
        <v>0</v>
      </c>
      <c r="AM80" s="1085">
        <v>0</v>
      </c>
      <c r="AN80" s="1085">
        <v>0</v>
      </c>
      <c r="AO80" s="1085">
        <v>0</v>
      </c>
      <c r="AP80" s="1085">
        <v>0</v>
      </c>
      <c r="AQ80" s="1085">
        <v>0</v>
      </c>
      <c r="AR80" s="1085">
        <v>0</v>
      </c>
      <c r="AS80" s="1085">
        <v>0</v>
      </c>
      <c r="AT80" s="1085">
        <v>0</v>
      </c>
      <c r="AU80" s="1085">
        <v>0</v>
      </c>
      <c r="AV80" s="1085">
        <v>0</v>
      </c>
      <c r="AW80" s="1085">
        <v>0</v>
      </c>
      <c r="AX80" s="1085">
        <v>0</v>
      </c>
      <c r="AY80" s="1085">
        <v>0</v>
      </c>
      <c r="AZ80" s="1085">
        <v>0</v>
      </c>
      <c r="BA80" s="1085">
        <v>0</v>
      </c>
      <c r="BB80" s="1085">
        <v>0</v>
      </c>
      <c r="BC80" s="1085">
        <v>0</v>
      </c>
      <c r="BD80" s="1216">
        <v>0</v>
      </c>
      <c r="BE80" s="1085">
        <v>0</v>
      </c>
      <c r="BF80" s="1085">
        <v>0</v>
      </c>
      <c r="BG80" s="1217">
        <v>0</v>
      </c>
      <c r="BH80" s="1085">
        <v>0</v>
      </c>
      <c r="BI80" s="1085">
        <v>0</v>
      </c>
      <c r="BJ80" s="1216">
        <v>0</v>
      </c>
      <c r="BK80" s="1085">
        <v>0</v>
      </c>
      <c r="BL80" s="1085">
        <v>0</v>
      </c>
      <c r="BM80" s="1216">
        <v>0</v>
      </c>
      <c r="BN80" s="1085">
        <v>0</v>
      </c>
      <c r="BO80" s="1085">
        <v>0</v>
      </c>
      <c r="BP80" s="1217">
        <v>0</v>
      </c>
    </row>
    <row r="81" spans="1:68" ht="18">
      <c r="A81" s="1175"/>
      <c r="B81" s="1085"/>
      <c r="C81" s="1085"/>
      <c r="D81" s="1085"/>
      <c r="E81" s="1085"/>
      <c r="F81" s="1085"/>
      <c r="G81" s="1085"/>
      <c r="H81" s="1085"/>
      <c r="I81" s="1085"/>
      <c r="J81" s="1085"/>
      <c r="K81" s="1085"/>
      <c r="L81" s="1085"/>
      <c r="M81" s="1085"/>
      <c r="N81" s="1085"/>
      <c r="O81" s="1085"/>
      <c r="P81" s="1085"/>
      <c r="Q81" s="1085"/>
      <c r="R81" s="1085"/>
      <c r="S81" s="1085"/>
      <c r="T81" s="1085"/>
      <c r="U81" s="1085"/>
      <c r="V81" s="1085"/>
      <c r="W81" s="1085"/>
      <c r="X81" s="1085"/>
      <c r="Y81" s="1085"/>
      <c r="Z81" s="1085"/>
      <c r="AA81" s="1085"/>
      <c r="AB81" s="1085"/>
      <c r="AC81" s="1085"/>
      <c r="AD81" s="1085"/>
      <c r="AE81" s="1085"/>
      <c r="AF81" s="1085"/>
      <c r="AG81" s="1085"/>
      <c r="AH81" s="1085"/>
      <c r="AI81" s="1085"/>
      <c r="AJ81" s="1085"/>
      <c r="AK81" s="1085"/>
      <c r="AL81" s="1085"/>
      <c r="AM81" s="1085"/>
      <c r="AN81" s="1085"/>
      <c r="AO81" s="1085"/>
      <c r="AP81" s="1085"/>
      <c r="AQ81" s="1085"/>
      <c r="AR81" s="1085"/>
      <c r="AS81" s="1085"/>
      <c r="AT81" s="1085"/>
      <c r="AU81" s="1085"/>
      <c r="AV81" s="1085"/>
      <c r="AW81" s="1085"/>
      <c r="AX81" s="1085"/>
      <c r="AY81" s="1085"/>
      <c r="AZ81" s="1085"/>
      <c r="BA81" s="1085"/>
      <c r="BB81" s="1085"/>
      <c r="BC81" s="1085"/>
      <c r="BD81" s="1216"/>
      <c r="BE81" s="1085"/>
      <c r="BF81" s="1085"/>
      <c r="BG81" s="1217"/>
      <c r="BH81" s="1085"/>
      <c r="BI81" s="1085"/>
      <c r="BJ81" s="1216"/>
      <c r="BK81" s="1085"/>
      <c r="BL81" s="1085"/>
      <c r="BM81" s="1216"/>
      <c r="BN81" s="1085"/>
      <c r="BO81" s="1085"/>
      <c r="BP81" s="1217"/>
    </row>
    <row r="82" spans="1:68" s="953" customFormat="1" ht="18">
      <c r="A82" s="1172" t="s">
        <v>916</v>
      </c>
      <c r="B82" s="1093">
        <v>24761385.825660009</v>
      </c>
      <c r="C82" s="1093">
        <v>24915606.128846038</v>
      </c>
      <c r="D82" s="1093">
        <v>24829763.007090166</v>
      </c>
      <c r="E82" s="1093">
        <v>25253828.889466163</v>
      </c>
      <c r="F82" s="1093">
        <v>25755920.286329646</v>
      </c>
      <c r="G82" s="1093">
        <v>25621559.540564567</v>
      </c>
      <c r="H82" s="1093">
        <v>26119515.398478169</v>
      </c>
      <c r="I82" s="1093">
        <v>26466014.704802506</v>
      </c>
      <c r="J82" s="1093">
        <v>27515361.852199387</v>
      </c>
      <c r="K82" s="1093">
        <v>27690106.971899509</v>
      </c>
      <c r="L82" s="1093">
        <v>27901805.037739631</v>
      </c>
      <c r="M82" s="1093">
        <v>28764254.210847799</v>
      </c>
      <c r="N82" s="1093">
        <v>28904888.011129156</v>
      </c>
      <c r="O82" s="1093">
        <v>29120416.02084063</v>
      </c>
      <c r="P82" s="1093">
        <v>28887345.289087642</v>
      </c>
      <c r="Q82" s="1093">
        <v>28560751.228295926</v>
      </c>
      <c r="R82" s="1093">
        <v>28440408.279931523</v>
      </c>
      <c r="S82" s="1093">
        <v>28423808.68016867</v>
      </c>
      <c r="T82" s="1093">
        <v>28357417.532852549</v>
      </c>
      <c r="U82" s="1093">
        <v>27455568.881423429</v>
      </c>
      <c r="V82" s="1093">
        <v>27702951.512969486</v>
      </c>
      <c r="W82" s="1093">
        <v>28369031.685017072</v>
      </c>
      <c r="X82" s="1093">
        <v>28529684.0076892</v>
      </c>
      <c r="Y82" s="1093">
        <v>28728164.877976663</v>
      </c>
      <c r="Z82" s="1093">
        <v>28970820.098615199</v>
      </c>
      <c r="AA82" s="1093">
        <v>29012511.438938517</v>
      </c>
      <c r="AB82" s="1093">
        <v>28813851.348376948</v>
      </c>
      <c r="AC82" s="1093">
        <v>31733582.735215575</v>
      </c>
      <c r="AD82" s="1093">
        <v>32893931.89534184</v>
      </c>
      <c r="AE82" s="1093">
        <v>32579635.847901598</v>
      </c>
      <c r="AF82" s="1093">
        <v>32241654.207760759</v>
      </c>
      <c r="AG82" s="1093">
        <v>32001329.154692128</v>
      </c>
      <c r="AH82" s="1093">
        <v>31922218.06209809</v>
      </c>
      <c r="AI82" s="1093">
        <v>32130449.377026834</v>
      </c>
      <c r="AJ82" s="1093">
        <v>32732231.12420854</v>
      </c>
      <c r="AK82" s="1093">
        <v>32529226.655272461</v>
      </c>
      <c r="AL82" s="1093">
        <v>32878236.749380935</v>
      </c>
      <c r="AM82" s="1093">
        <v>33208181.898335155</v>
      </c>
      <c r="AN82" s="1093">
        <v>33393909.313383292</v>
      </c>
      <c r="AO82" s="1093">
        <v>33370495.500264302</v>
      </c>
      <c r="AP82" s="1093">
        <v>33987355.971070148</v>
      </c>
      <c r="AQ82" s="1093">
        <v>33689560.725619175</v>
      </c>
      <c r="AR82" s="1093">
        <v>33851321.096136555</v>
      </c>
      <c r="AS82" s="1093">
        <v>33848151.163974673</v>
      </c>
      <c r="AT82" s="1093">
        <v>33861406.509138986</v>
      </c>
      <c r="AU82" s="1093">
        <v>35146836.645249322</v>
      </c>
      <c r="AV82" s="1093">
        <v>35847260.04027006</v>
      </c>
      <c r="AW82" s="1093">
        <v>36188185.59995389</v>
      </c>
      <c r="AX82" s="1093">
        <v>36299586.840536892</v>
      </c>
      <c r="AY82" s="1093">
        <v>36555679.504922934</v>
      </c>
      <c r="AZ82" s="1093">
        <v>36731101.874805398</v>
      </c>
      <c r="BA82" s="1093">
        <v>36286292.864769801</v>
      </c>
      <c r="BB82" s="1093">
        <v>36649603.664517812</v>
      </c>
      <c r="BC82" s="1093">
        <v>36991316.770357981</v>
      </c>
      <c r="BD82" s="1218">
        <v>38750292.828149855</v>
      </c>
      <c r="BE82" s="1093">
        <v>38845155.342851318</v>
      </c>
      <c r="BF82" s="1093">
        <v>38662057.668128513</v>
      </c>
      <c r="BG82" s="1219">
        <v>38690641.997552946</v>
      </c>
      <c r="BH82" s="1093">
        <v>39273618.545799613</v>
      </c>
      <c r="BI82" s="1093">
        <v>39976024.304256454</v>
      </c>
      <c r="BJ82" s="1218">
        <v>40056295.024213478</v>
      </c>
      <c r="BK82" s="1093">
        <v>40258971.90837574</v>
      </c>
      <c r="BL82" s="1093">
        <v>41241482.79224772</v>
      </c>
      <c r="BM82" s="1218">
        <v>41350617.54841271</v>
      </c>
      <c r="BN82" s="1093">
        <v>41836675.369098835</v>
      </c>
      <c r="BO82" s="1093">
        <v>41183659.579133593</v>
      </c>
      <c r="BP82" s="1219">
        <v>41237920.614349566</v>
      </c>
    </row>
    <row r="83" spans="1:68" ht="18.75" thickBot="1">
      <c r="A83" s="1220" t="s">
        <v>996</v>
      </c>
      <c r="B83" s="1096">
        <v>0</v>
      </c>
      <c r="C83" s="1096">
        <v>0</v>
      </c>
      <c r="D83" s="1096">
        <v>0</v>
      </c>
      <c r="E83" s="1096">
        <v>0</v>
      </c>
      <c r="F83" s="1096">
        <v>0</v>
      </c>
      <c r="G83" s="1096">
        <v>0</v>
      </c>
      <c r="H83" s="1096">
        <v>0</v>
      </c>
      <c r="I83" s="1096">
        <v>0</v>
      </c>
      <c r="J83" s="1096">
        <v>0</v>
      </c>
      <c r="K83" s="1096">
        <v>0</v>
      </c>
      <c r="L83" s="1096">
        <v>0</v>
      </c>
      <c r="M83" s="1096">
        <v>0</v>
      </c>
      <c r="N83" s="1096">
        <v>0</v>
      </c>
      <c r="O83" s="1096">
        <v>0</v>
      </c>
      <c r="P83" s="1096">
        <v>0</v>
      </c>
      <c r="Q83" s="1096">
        <v>0</v>
      </c>
      <c r="R83" s="1096">
        <v>0</v>
      </c>
      <c r="S83" s="1096">
        <v>0</v>
      </c>
      <c r="T83" s="1096">
        <v>0</v>
      </c>
      <c r="U83" s="1096">
        <v>0</v>
      </c>
      <c r="V83" s="1096">
        <v>0</v>
      </c>
      <c r="W83" s="1096">
        <v>0</v>
      </c>
      <c r="X83" s="1096">
        <v>0</v>
      </c>
      <c r="Y83" s="1096">
        <v>0</v>
      </c>
      <c r="Z83" s="1096">
        <v>0</v>
      </c>
      <c r="AA83" s="1096">
        <v>0</v>
      </c>
      <c r="AB83" s="1096">
        <v>0</v>
      </c>
      <c r="AC83" s="1096">
        <v>0</v>
      </c>
      <c r="AD83" s="1096">
        <v>0</v>
      </c>
      <c r="AE83" s="1096">
        <v>0</v>
      </c>
      <c r="AF83" s="1096">
        <v>0</v>
      </c>
      <c r="AG83" s="1096">
        <v>0</v>
      </c>
      <c r="AH83" s="1096">
        <v>0</v>
      </c>
      <c r="AI83" s="1096">
        <v>0</v>
      </c>
      <c r="AJ83" s="1096">
        <v>0</v>
      </c>
      <c r="AK83" s="1096">
        <v>0</v>
      </c>
      <c r="AL83" s="1096">
        <v>0</v>
      </c>
      <c r="AM83" s="1096">
        <v>0</v>
      </c>
      <c r="AN83" s="1096">
        <v>0</v>
      </c>
      <c r="AO83" s="1096">
        <v>0</v>
      </c>
      <c r="AP83" s="1096">
        <v>0</v>
      </c>
      <c r="AQ83" s="1096">
        <v>0</v>
      </c>
      <c r="AR83" s="1096">
        <v>0</v>
      </c>
      <c r="AS83" s="1096">
        <v>0</v>
      </c>
      <c r="AT83" s="1096">
        <v>0</v>
      </c>
      <c r="AU83" s="1096">
        <v>0</v>
      </c>
      <c r="AV83" s="1096">
        <v>0</v>
      </c>
      <c r="AW83" s="1096">
        <v>0</v>
      </c>
      <c r="AX83" s="1096">
        <v>0</v>
      </c>
      <c r="AY83" s="1096">
        <v>0</v>
      </c>
      <c r="AZ83" s="1096">
        <v>0</v>
      </c>
      <c r="BA83" s="1096">
        <v>0</v>
      </c>
      <c r="BB83" s="1096">
        <v>0</v>
      </c>
      <c r="BC83" s="1096">
        <v>0</v>
      </c>
      <c r="BD83" s="1221">
        <v>0</v>
      </c>
      <c r="BE83" s="1096">
        <v>0</v>
      </c>
      <c r="BF83" s="1096">
        <v>0</v>
      </c>
      <c r="BG83" s="1222">
        <v>0</v>
      </c>
      <c r="BH83" s="1096">
        <v>0</v>
      </c>
      <c r="BI83" s="1096">
        <v>0</v>
      </c>
      <c r="BJ83" s="1221">
        <v>0</v>
      </c>
      <c r="BK83" s="1096">
        <v>0</v>
      </c>
      <c r="BL83" s="1096">
        <v>0</v>
      </c>
      <c r="BM83" s="1221">
        <v>0</v>
      </c>
      <c r="BN83" s="1096">
        <v>0</v>
      </c>
      <c r="BO83" s="1096">
        <v>0</v>
      </c>
      <c r="BP83" s="1222">
        <v>0</v>
      </c>
    </row>
    <row r="84" spans="1:68" ht="15" thickTop="1">
      <c r="B84" s="1097"/>
      <c r="C84" s="1097"/>
      <c r="D84" s="1097"/>
      <c r="E84" s="1097"/>
      <c r="F84" s="1097"/>
      <c r="G84" s="1097"/>
      <c r="H84" s="1097"/>
      <c r="I84" s="1097"/>
      <c r="J84" s="1097"/>
      <c r="K84" s="1097"/>
      <c r="L84" s="1097"/>
      <c r="M84" s="1097"/>
      <c r="N84" s="1097"/>
      <c r="O84" s="1097"/>
      <c r="P84" s="1097"/>
      <c r="Q84" s="1097"/>
      <c r="R84" s="1097"/>
      <c r="S84" s="1097"/>
      <c r="T84" s="1097"/>
      <c r="U84" s="1097"/>
      <c r="V84" s="1097"/>
      <c r="W84" s="1097"/>
      <c r="X84" s="1097"/>
      <c r="Y84" s="1097"/>
      <c r="Z84" s="1097"/>
      <c r="AA84" s="1097"/>
      <c r="AB84" s="1097"/>
      <c r="AC84" s="1097"/>
      <c r="AD84" s="1097"/>
      <c r="AE84" s="1097"/>
      <c r="AF84" s="1097"/>
      <c r="AG84" s="1097"/>
      <c r="AH84" s="1097"/>
      <c r="AI84" s="1097"/>
      <c r="AJ84" s="1097"/>
      <c r="AK84" s="1097"/>
      <c r="AL84" s="1097"/>
      <c r="AM84" s="1097"/>
      <c r="AN84" s="1097"/>
      <c r="AO84" s="1097"/>
      <c r="AP84" s="1097"/>
      <c r="AQ84" s="1097"/>
      <c r="AR84" s="1097"/>
      <c r="AS84" s="1097"/>
      <c r="AT84" s="1097"/>
      <c r="AU84" s="1097"/>
      <c r="AV84" s="1097"/>
      <c r="AW84" s="1097"/>
      <c r="AX84" s="1097"/>
      <c r="AY84" s="1097"/>
      <c r="AZ84" s="1097"/>
      <c r="BA84" s="1097"/>
    </row>
    <row r="85" spans="1:68" s="967" customFormat="1">
      <c r="A85" s="1514" t="s">
        <v>1243</v>
      </c>
      <c r="N85" s="889"/>
      <c r="O85" s="889"/>
      <c r="P85" s="889"/>
      <c r="Q85" s="889"/>
      <c r="R85" s="889"/>
      <c r="S85" s="889"/>
      <c r="T85" s="889"/>
      <c r="U85" s="889"/>
      <c r="V85" s="889"/>
      <c r="W85" s="889"/>
      <c r="X85" s="889"/>
      <c r="Y85" s="889"/>
      <c r="Z85" s="889"/>
      <c r="AA85" s="889"/>
      <c r="AB85" s="889"/>
      <c r="AC85" s="889"/>
      <c r="AD85" s="889"/>
      <c r="AE85" s="889"/>
      <c r="AF85" s="889"/>
      <c r="AG85" s="889"/>
      <c r="AH85" s="889"/>
      <c r="AI85" s="889"/>
      <c r="AJ85" s="889"/>
      <c r="AK85" s="889"/>
      <c r="AL85" s="889"/>
      <c r="AM85" s="889"/>
      <c r="AN85" s="889"/>
      <c r="AO85" s="889"/>
      <c r="AP85" s="889"/>
      <c r="AQ85" s="889"/>
      <c r="AR85" s="889"/>
      <c r="AS85" s="889"/>
      <c r="AT85" s="889"/>
      <c r="AU85" s="889"/>
    </row>
    <row r="86" spans="1:68" s="967" customFormat="1">
      <c r="A86" s="1013" t="s">
        <v>1241</v>
      </c>
      <c r="N86" s="889"/>
      <c r="O86" s="889"/>
      <c r="P86" s="889"/>
      <c r="Q86" s="889"/>
      <c r="R86" s="889"/>
      <c r="S86" s="889"/>
      <c r="T86" s="889"/>
      <c r="U86" s="889"/>
      <c r="V86" s="889"/>
      <c r="W86" s="889"/>
      <c r="X86" s="889"/>
      <c r="Y86" s="889"/>
      <c r="Z86" s="889"/>
      <c r="AA86" s="889"/>
      <c r="AB86" s="889"/>
      <c r="AC86" s="889"/>
      <c r="AD86" s="889"/>
      <c r="AE86" s="889"/>
      <c r="AF86" s="889"/>
      <c r="AG86" s="889"/>
      <c r="AH86" s="889"/>
      <c r="AI86" s="889"/>
      <c r="AJ86" s="889"/>
      <c r="AK86" s="889"/>
      <c r="AL86" s="889"/>
      <c r="AM86" s="889"/>
      <c r="AN86" s="889"/>
      <c r="AO86" s="889"/>
      <c r="AP86" s="889"/>
      <c r="AQ86" s="889"/>
      <c r="AR86" s="889"/>
      <c r="AS86" s="889"/>
      <c r="AT86" s="889"/>
      <c r="AU86" s="889"/>
    </row>
    <row r="87" spans="1:68">
      <c r="A87" s="1122" t="s">
        <v>314</v>
      </c>
      <c r="B87" s="1099"/>
      <c r="C87" s="1099"/>
      <c r="D87" s="1099"/>
      <c r="E87" s="1099"/>
      <c r="F87" s="1099"/>
      <c r="G87" s="1099"/>
      <c r="H87" s="1099"/>
      <c r="I87" s="1099"/>
      <c r="J87" s="1099"/>
      <c r="K87" s="1099"/>
      <c r="L87" s="1099"/>
      <c r="M87" s="1099"/>
      <c r="N87" s="1099"/>
      <c r="O87" s="1099"/>
      <c r="P87" s="1099"/>
      <c r="Q87" s="1099"/>
      <c r="R87" s="1099"/>
      <c r="S87" s="1099"/>
      <c r="T87" s="1099"/>
      <c r="U87" s="1099"/>
      <c r="V87" s="1099"/>
      <c r="W87" s="1099"/>
      <c r="X87" s="1099"/>
      <c r="Y87" s="1099"/>
      <c r="Z87" s="1099"/>
      <c r="AA87" s="1099"/>
      <c r="AB87" s="1099"/>
      <c r="AC87" s="1099"/>
      <c r="AD87" s="1099"/>
      <c r="AE87" s="1099"/>
      <c r="AF87" s="1099"/>
      <c r="AG87" s="1099"/>
      <c r="AH87" s="1099"/>
      <c r="AI87" s="1099"/>
      <c r="AJ87" s="1099"/>
      <c r="AK87" s="1099"/>
      <c r="AL87" s="1099"/>
      <c r="AM87" s="1099"/>
      <c r="AN87" s="1099"/>
      <c r="AO87" s="1099"/>
      <c r="AP87" s="1099"/>
      <c r="AQ87" s="1099"/>
      <c r="AR87" s="1099"/>
      <c r="AS87" s="1099"/>
      <c r="AT87" s="1099"/>
      <c r="AU87" s="1099"/>
      <c r="AV87" s="1099"/>
      <c r="AW87" s="1099"/>
      <c r="AX87" s="1099"/>
      <c r="AY87" s="1099"/>
      <c r="AZ87" s="1099"/>
      <c r="BA87" s="1099"/>
    </row>
    <row r="88" spans="1:68">
      <c r="B88" s="1060"/>
      <c r="C88" s="1060"/>
      <c r="D88" s="1060"/>
      <c r="E88" s="1060"/>
      <c r="F88" s="1060"/>
      <c r="G88" s="1060"/>
      <c r="H88" s="1060"/>
      <c r="I88" s="1060"/>
      <c r="J88" s="1060"/>
      <c r="K88" s="1060"/>
      <c r="L88" s="1060"/>
      <c r="M88" s="1060"/>
      <c r="N88" s="1060"/>
      <c r="O88" s="1060"/>
      <c r="P88" s="1060"/>
      <c r="Q88" s="1060"/>
      <c r="R88" s="1060"/>
      <c r="S88" s="1060"/>
      <c r="T88" s="1060"/>
      <c r="U88" s="1060"/>
      <c r="V88" s="1060"/>
      <c r="W88" s="1060"/>
      <c r="X88" s="1060"/>
      <c r="Y88" s="1060"/>
      <c r="Z88" s="1060"/>
      <c r="AA88" s="1060"/>
      <c r="AB88" s="1060"/>
      <c r="AC88" s="1060"/>
      <c r="AD88" s="1060"/>
      <c r="AE88" s="1060"/>
      <c r="AF88" s="1060"/>
      <c r="AG88" s="1060"/>
      <c r="AH88" s="1060"/>
      <c r="AI88" s="1060"/>
      <c r="AJ88" s="1060"/>
      <c r="AK88" s="1060"/>
      <c r="AL88" s="1060"/>
      <c r="AM88" s="1060"/>
      <c r="AN88" s="1060"/>
      <c r="AO88" s="1060"/>
      <c r="AP88" s="1060"/>
      <c r="AQ88" s="1060"/>
      <c r="AR88" s="1060"/>
      <c r="AS88" s="1060"/>
      <c r="AT88" s="1060"/>
      <c r="AU88" s="1060"/>
      <c r="AV88" s="1060"/>
      <c r="AW88" s="1060"/>
      <c r="AX88" s="1060"/>
      <c r="AY88" s="1060"/>
      <c r="AZ88" s="1060"/>
      <c r="BA88" s="1060"/>
    </row>
    <row r="89" spans="1:68">
      <c r="B89" s="1099"/>
      <c r="C89" s="1099"/>
      <c r="D89" s="1099"/>
      <c r="E89" s="1099"/>
      <c r="F89" s="1099"/>
      <c r="G89" s="1099"/>
      <c r="H89" s="1099"/>
      <c r="I89" s="1099"/>
      <c r="J89" s="1099"/>
      <c r="K89" s="1099"/>
      <c r="L89" s="1099"/>
      <c r="M89" s="1099"/>
      <c r="N89" s="1099"/>
      <c r="O89" s="1099"/>
      <c r="P89" s="1099"/>
      <c r="Q89" s="1099"/>
      <c r="R89" s="1099"/>
      <c r="S89" s="1099"/>
      <c r="T89" s="1099"/>
      <c r="U89" s="1099"/>
      <c r="V89" s="1099"/>
      <c r="W89" s="1099"/>
      <c r="X89" s="1099"/>
      <c r="Y89" s="1099"/>
      <c r="Z89" s="1099"/>
      <c r="AA89" s="1099"/>
      <c r="AB89" s="1099"/>
      <c r="AC89" s="1099"/>
      <c r="AD89" s="1099"/>
      <c r="AE89" s="1099"/>
      <c r="AF89" s="1099"/>
      <c r="AG89" s="1099"/>
      <c r="AH89" s="1099"/>
      <c r="AI89" s="1099"/>
      <c r="AJ89" s="1099"/>
      <c r="AK89" s="1099"/>
      <c r="AL89" s="1099"/>
      <c r="AM89" s="1099"/>
      <c r="AN89" s="1099"/>
      <c r="AO89" s="1099"/>
      <c r="AP89" s="1099"/>
      <c r="AQ89" s="1099"/>
      <c r="AR89" s="1099"/>
      <c r="AS89" s="1099"/>
      <c r="AT89" s="1099"/>
      <c r="AU89" s="1099"/>
      <c r="AV89" s="1099"/>
      <c r="AW89" s="1099"/>
      <c r="AX89" s="1099"/>
      <c r="AY89" s="1099"/>
      <c r="AZ89" s="1099"/>
      <c r="BA89" s="1099"/>
    </row>
    <row r="90" spans="1:68">
      <c r="B90" s="1102"/>
      <c r="C90" s="1102"/>
      <c r="D90" s="1102"/>
      <c r="E90" s="1102"/>
      <c r="F90" s="1102"/>
      <c r="G90" s="1102"/>
      <c r="H90" s="1102"/>
      <c r="I90" s="1102"/>
      <c r="J90" s="1102"/>
      <c r="K90" s="1102"/>
      <c r="L90" s="1102"/>
      <c r="M90" s="1102"/>
      <c r="N90" s="1102"/>
      <c r="O90" s="1102"/>
      <c r="P90" s="1102"/>
      <c r="Q90" s="1102"/>
      <c r="R90" s="1102"/>
      <c r="S90" s="1102"/>
      <c r="T90" s="1102"/>
      <c r="U90" s="1102"/>
      <c r="V90" s="1102"/>
      <c r="W90" s="1102"/>
      <c r="X90" s="1102"/>
      <c r="Y90" s="1102"/>
      <c r="Z90" s="1102"/>
      <c r="AA90" s="1102"/>
      <c r="AB90" s="1102"/>
      <c r="AC90" s="1102"/>
      <c r="AD90" s="1102"/>
      <c r="AE90" s="1102"/>
      <c r="AF90" s="1102"/>
      <c r="AG90" s="1102"/>
      <c r="AH90" s="1102"/>
      <c r="AI90" s="1102"/>
      <c r="AJ90" s="1102"/>
      <c r="AK90" s="1102"/>
      <c r="AL90" s="1102"/>
      <c r="AM90" s="1102"/>
      <c r="AN90" s="1102"/>
      <c r="AO90" s="1102"/>
      <c r="AP90" s="1102"/>
      <c r="AQ90" s="1102"/>
      <c r="AR90" s="1102"/>
      <c r="AS90" s="1102"/>
      <c r="AT90" s="1102"/>
      <c r="AU90" s="1102"/>
      <c r="AV90" s="1102"/>
      <c r="AW90" s="1102"/>
      <c r="AX90" s="1102"/>
      <c r="AY90" s="1102"/>
      <c r="AZ90" s="1102"/>
      <c r="BA90" s="1102"/>
    </row>
    <row r="91" spans="1:68">
      <c r="B91" s="1104"/>
      <c r="C91" s="1104"/>
      <c r="D91" s="1104"/>
      <c r="E91" s="1104"/>
      <c r="F91" s="1104"/>
      <c r="G91" s="1104"/>
      <c r="H91" s="1104"/>
      <c r="I91" s="1104"/>
      <c r="J91" s="1104"/>
      <c r="K91" s="1104"/>
      <c r="L91" s="1104"/>
      <c r="M91" s="1104"/>
      <c r="N91" s="1104"/>
      <c r="O91" s="1104"/>
      <c r="P91" s="1104"/>
      <c r="Q91" s="1104"/>
      <c r="R91" s="1104"/>
      <c r="S91" s="1104"/>
      <c r="T91" s="1104"/>
      <c r="U91" s="1104"/>
      <c r="V91" s="1104"/>
      <c r="W91" s="1104"/>
      <c r="X91" s="1104"/>
      <c r="Y91" s="1104"/>
      <c r="Z91" s="1104"/>
      <c r="AA91" s="1104"/>
      <c r="AB91" s="1104"/>
      <c r="AC91" s="1104"/>
      <c r="AD91" s="1104"/>
      <c r="AE91" s="1104"/>
      <c r="AF91" s="1104"/>
      <c r="AG91" s="1104"/>
      <c r="AH91" s="1104"/>
      <c r="AI91" s="1104"/>
      <c r="AJ91" s="1104"/>
      <c r="AK91" s="1104"/>
      <c r="AL91" s="1104"/>
      <c r="AM91" s="1104"/>
      <c r="AN91" s="1104"/>
      <c r="AO91" s="1104"/>
      <c r="AP91" s="1104"/>
      <c r="AQ91" s="1104"/>
      <c r="AR91" s="1104"/>
      <c r="AS91" s="1104"/>
      <c r="AT91" s="1104"/>
      <c r="AU91" s="1104"/>
      <c r="AV91" s="1104"/>
      <c r="AW91" s="1104"/>
      <c r="AX91" s="1104"/>
      <c r="AY91" s="1104"/>
      <c r="AZ91" s="1104"/>
      <c r="BA91" s="1104"/>
    </row>
    <row r="92" spans="1:68">
      <c r="B92" s="1106"/>
      <c r="C92" s="1106"/>
      <c r="D92" s="1106"/>
      <c r="E92" s="1106"/>
      <c r="F92" s="1106"/>
      <c r="G92" s="1106"/>
      <c r="H92" s="1106"/>
      <c r="I92" s="1106"/>
      <c r="J92" s="1106"/>
      <c r="K92" s="1106"/>
      <c r="L92" s="1106"/>
      <c r="M92" s="1106"/>
      <c r="N92" s="1106"/>
      <c r="O92" s="1106"/>
      <c r="P92" s="1106"/>
      <c r="Q92" s="1106"/>
      <c r="R92" s="1106"/>
      <c r="S92" s="1106"/>
      <c r="T92" s="1106"/>
      <c r="U92" s="1106"/>
      <c r="V92" s="1106"/>
      <c r="W92" s="1106"/>
      <c r="X92" s="1106"/>
      <c r="Y92" s="1106"/>
      <c r="Z92" s="1106"/>
      <c r="AA92" s="1106"/>
      <c r="AB92" s="1106"/>
      <c r="AC92" s="1106"/>
      <c r="AD92" s="1106"/>
      <c r="AE92" s="1106"/>
      <c r="AF92" s="1106"/>
      <c r="AG92" s="1106"/>
      <c r="AH92" s="1106"/>
      <c r="AI92" s="1106"/>
      <c r="AJ92" s="1106"/>
      <c r="AK92" s="1106"/>
      <c r="AL92" s="1106"/>
      <c r="AM92" s="1106"/>
      <c r="AN92" s="1106"/>
      <c r="AO92" s="1106"/>
      <c r="AP92" s="1106"/>
      <c r="AQ92" s="1106"/>
      <c r="AR92" s="1106"/>
      <c r="AS92" s="1106"/>
      <c r="AT92" s="1106"/>
      <c r="AU92" s="1106"/>
      <c r="AV92" s="1106"/>
      <c r="AW92" s="1106"/>
      <c r="AX92" s="1106"/>
      <c r="AY92" s="1106"/>
      <c r="AZ92" s="1106"/>
      <c r="BA92" s="1106"/>
    </row>
    <row r="93" spans="1:68">
      <c r="B93" s="1099"/>
      <c r="C93" s="1099"/>
      <c r="D93" s="1099"/>
      <c r="E93" s="1099"/>
      <c r="F93" s="1099"/>
      <c r="G93" s="1099"/>
      <c r="H93" s="1099"/>
      <c r="I93" s="1099"/>
      <c r="J93" s="1099"/>
      <c r="K93" s="1099"/>
      <c r="L93" s="1099"/>
      <c r="M93" s="1099"/>
      <c r="N93" s="1099"/>
      <c r="O93" s="1099"/>
      <c r="P93" s="1099"/>
      <c r="Q93" s="1099"/>
      <c r="R93" s="1099"/>
      <c r="S93" s="1099"/>
      <c r="T93" s="1099"/>
      <c r="U93" s="1099"/>
      <c r="V93" s="1099"/>
      <c r="W93" s="1099"/>
      <c r="X93" s="1099"/>
      <c r="Y93" s="1099"/>
      <c r="Z93" s="1099"/>
      <c r="AA93" s="1099"/>
      <c r="AB93" s="1099"/>
      <c r="AC93" s="1099"/>
      <c r="AD93" s="1099"/>
      <c r="AE93" s="1099"/>
      <c r="AF93" s="1099"/>
      <c r="AG93" s="1099"/>
      <c r="AH93" s="1099"/>
      <c r="AI93" s="1099"/>
      <c r="AJ93" s="1099"/>
      <c r="AK93" s="1099"/>
      <c r="AL93" s="1099"/>
      <c r="AM93" s="1099"/>
      <c r="AN93" s="1099"/>
      <c r="AO93" s="1099"/>
      <c r="AP93" s="1099"/>
      <c r="AQ93" s="1099"/>
      <c r="AR93" s="1099"/>
      <c r="AS93" s="1099"/>
      <c r="AT93" s="1099"/>
      <c r="AU93" s="1099"/>
      <c r="AV93" s="1099"/>
      <c r="AW93" s="1099"/>
      <c r="AX93" s="1099"/>
      <c r="AY93" s="1099"/>
      <c r="AZ93" s="1099"/>
      <c r="BA93" s="1099"/>
    </row>
    <row r="94" spans="1:68">
      <c r="B94" s="1099"/>
      <c r="C94" s="1099"/>
      <c r="D94" s="1099"/>
      <c r="E94" s="1099"/>
      <c r="F94" s="1099"/>
      <c r="G94" s="1099"/>
      <c r="H94" s="1099"/>
      <c r="I94" s="1099"/>
      <c r="J94" s="1099"/>
      <c r="K94" s="1099"/>
      <c r="L94" s="1099"/>
      <c r="M94" s="1099"/>
      <c r="N94" s="1099"/>
      <c r="O94" s="1099"/>
      <c r="P94" s="1099"/>
      <c r="Q94" s="1099"/>
      <c r="R94" s="1099"/>
      <c r="S94" s="1099"/>
      <c r="T94" s="1099"/>
      <c r="U94" s="1099"/>
      <c r="V94" s="1099"/>
      <c r="W94" s="1099"/>
      <c r="X94" s="1099"/>
      <c r="Y94" s="1099"/>
      <c r="Z94" s="1099"/>
      <c r="AA94" s="1099"/>
      <c r="AB94" s="1099"/>
      <c r="AC94" s="1099"/>
      <c r="AD94" s="1099"/>
      <c r="AE94" s="1099"/>
      <c r="AF94" s="1099"/>
      <c r="AG94" s="1099"/>
      <c r="AH94" s="1099"/>
      <c r="AI94" s="1099"/>
      <c r="AJ94" s="1099"/>
      <c r="AK94" s="1099"/>
      <c r="AL94" s="1099"/>
      <c r="AM94" s="1099"/>
      <c r="AN94" s="1099"/>
      <c r="AO94" s="1099"/>
      <c r="AP94" s="1099"/>
      <c r="AQ94" s="1099"/>
      <c r="AR94" s="1099"/>
      <c r="AS94" s="1099"/>
      <c r="AT94" s="1099"/>
      <c r="AU94" s="1099"/>
      <c r="AV94" s="1099"/>
      <c r="AW94" s="1099"/>
      <c r="AX94" s="1099"/>
      <c r="AY94" s="1099"/>
      <c r="AZ94" s="1099"/>
      <c r="BA94" s="1099"/>
    </row>
    <row r="95" spans="1:68">
      <c r="B95" s="1108"/>
      <c r="C95" s="1108"/>
      <c r="D95" s="1108"/>
      <c r="E95" s="1108"/>
      <c r="F95" s="1108"/>
      <c r="G95" s="1108"/>
      <c r="H95" s="1108"/>
      <c r="I95" s="1108"/>
      <c r="J95" s="1108"/>
      <c r="K95" s="1108"/>
      <c r="L95" s="1108"/>
      <c r="M95" s="1108"/>
      <c r="N95" s="1108"/>
      <c r="O95" s="1108"/>
      <c r="P95" s="1108"/>
      <c r="Q95" s="1108"/>
      <c r="R95" s="1108"/>
      <c r="S95" s="1108"/>
      <c r="T95" s="1108"/>
      <c r="U95" s="1108"/>
      <c r="V95" s="1108"/>
      <c r="W95" s="1108"/>
      <c r="X95" s="1108"/>
      <c r="Y95" s="1108"/>
      <c r="Z95" s="1108"/>
      <c r="AA95" s="1108"/>
      <c r="AB95" s="1108"/>
      <c r="AC95" s="1108"/>
      <c r="AD95" s="1108"/>
      <c r="AE95" s="1108"/>
      <c r="AF95" s="1108"/>
      <c r="AG95" s="1108"/>
      <c r="AH95" s="1108"/>
      <c r="AI95" s="1108"/>
      <c r="AJ95" s="1108"/>
      <c r="AK95" s="1108"/>
      <c r="AL95" s="1108"/>
      <c r="AM95" s="1108"/>
      <c r="AN95" s="1108"/>
      <c r="AO95" s="1108"/>
      <c r="AP95" s="1108"/>
      <c r="AQ95" s="1108"/>
      <c r="AR95" s="1108"/>
      <c r="AS95" s="1108"/>
      <c r="AT95" s="1108"/>
      <c r="AU95" s="1108"/>
      <c r="AV95" s="1108"/>
      <c r="AW95" s="1108"/>
      <c r="AX95" s="1108"/>
      <c r="AY95" s="1108"/>
      <c r="AZ95" s="1108"/>
      <c r="BA95" s="1108"/>
    </row>
    <row r="96" spans="1:68">
      <c r="B96" s="1110"/>
      <c r="C96" s="1110"/>
      <c r="D96" s="1110"/>
      <c r="E96" s="1110"/>
      <c r="F96" s="1110"/>
      <c r="G96" s="1110"/>
      <c r="H96" s="1110"/>
      <c r="I96" s="1110"/>
      <c r="J96" s="1110"/>
      <c r="K96" s="1110"/>
      <c r="L96" s="1110"/>
      <c r="M96" s="1110"/>
      <c r="N96" s="1110"/>
      <c r="O96" s="1110"/>
      <c r="P96" s="1110"/>
      <c r="Q96" s="1110"/>
      <c r="R96" s="1110"/>
      <c r="S96" s="1110"/>
      <c r="T96" s="1110"/>
      <c r="U96" s="1110"/>
      <c r="V96" s="1110"/>
      <c r="W96" s="1110"/>
      <c r="X96" s="1110"/>
      <c r="Y96" s="1110"/>
      <c r="Z96" s="1110"/>
      <c r="AA96" s="1110"/>
      <c r="AB96" s="1110"/>
      <c r="AC96" s="1110"/>
      <c r="AD96" s="1110"/>
      <c r="AE96" s="1110"/>
      <c r="AF96" s="1110"/>
      <c r="AG96" s="1110"/>
      <c r="AH96" s="1110"/>
      <c r="AI96" s="1110"/>
      <c r="AJ96" s="1110"/>
      <c r="AK96" s="1110"/>
      <c r="AL96" s="1110"/>
      <c r="AM96" s="1110"/>
      <c r="AN96" s="1110"/>
      <c r="AO96" s="1110"/>
      <c r="AP96" s="1110"/>
      <c r="AQ96" s="1110"/>
      <c r="AR96" s="1110"/>
      <c r="AS96" s="1110"/>
      <c r="AT96" s="1110"/>
      <c r="AU96" s="1110"/>
      <c r="AV96" s="1110"/>
      <c r="AW96" s="1110"/>
      <c r="AX96" s="1110"/>
      <c r="AY96" s="1110"/>
      <c r="AZ96" s="1110"/>
      <c r="BA96" s="1110"/>
    </row>
    <row r="97" spans="2:53">
      <c r="B97" s="889"/>
      <c r="C97" s="889"/>
      <c r="D97" s="889"/>
      <c r="E97" s="889"/>
      <c r="F97" s="889"/>
      <c r="G97" s="889"/>
      <c r="H97" s="889"/>
      <c r="I97" s="889"/>
      <c r="J97" s="889"/>
      <c r="K97" s="889"/>
      <c r="L97" s="889"/>
      <c r="M97" s="889"/>
      <c r="N97" s="889"/>
      <c r="O97" s="889"/>
      <c r="P97" s="889"/>
      <c r="Q97" s="889"/>
      <c r="R97" s="889"/>
      <c r="S97" s="889"/>
      <c r="T97" s="889"/>
      <c r="U97" s="889"/>
      <c r="V97" s="889"/>
      <c r="W97" s="889"/>
      <c r="X97" s="889"/>
      <c r="Y97" s="889"/>
      <c r="Z97" s="889"/>
      <c r="AA97" s="889"/>
      <c r="AB97" s="889"/>
      <c r="AC97" s="889"/>
      <c r="AD97" s="889"/>
      <c r="AE97" s="889"/>
      <c r="AF97" s="889"/>
      <c r="AG97" s="889"/>
      <c r="AH97" s="889"/>
      <c r="AI97" s="889"/>
      <c r="AJ97" s="889"/>
      <c r="AK97" s="889"/>
      <c r="AL97" s="889"/>
      <c r="AM97" s="889"/>
      <c r="AN97" s="889"/>
      <c r="AO97" s="889"/>
      <c r="AP97" s="889"/>
      <c r="AQ97" s="889"/>
      <c r="AR97" s="889"/>
      <c r="AS97" s="889"/>
      <c r="AT97" s="889"/>
      <c r="AU97" s="889"/>
      <c r="AV97" s="889"/>
      <c r="AW97" s="889"/>
      <c r="AX97" s="889"/>
      <c r="AY97" s="889"/>
      <c r="AZ97" s="889"/>
      <c r="BA97" s="889"/>
    </row>
    <row r="98" spans="2:53">
      <c r="B98" s="1099"/>
      <c r="C98" s="1099"/>
      <c r="D98" s="1099"/>
      <c r="E98" s="1099"/>
      <c r="F98" s="1099"/>
      <c r="G98" s="1099"/>
      <c r="H98" s="1099"/>
      <c r="I98" s="1099"/>
      <c r="J98" s="1099"/>
      <c r="K98" s="1099"/>
      <c r="L98" s="1099"/>
      <c r="M98" s="1099"/>
      <c r="N98" s="1099"/>
      <c r="O98" s="1099"/>
      <c r="P98" s="1099"/>
      <c r="Q98" s="1099"/>
      <c r="R98" s="1099"/>
      <c r="S98" s="1099"/>
      <c r="T98" s="1099"/>
      <c r="U98" s="1099"/>
      <c r="V98" s="1099"/>
      <c r="W98" s="1099"/>
      <c r="X98" s="1099"/>
      <c r="Y98" s="1099"/>
      <c r="Z98" s="1099"/>
      <c r="AA98" s="1099"/>
      <c r="AB98" s="1099"/>
      <c r="AC98" s="1099"/>
      <c r="AD98" s="1099"/>
      <c r="AE98" s="1099"/>
      <c r="AF98" s="1099"/>
      <c r="AG98" s="1099"/>
      <c r="AH98" s="1099"/>
      <c r="AI98" s="1099"/>
      <c r="AJ98" s="1099"/>
      <c r="AK98" s="1099"/>
      <c r="AL98" s="1099"/>
      <c r="AM98" s="1099"/>
      <c r="AN98" s="1099"/>
      <c r="AO98" s="1099"/>
      <c r="AP98" s="1099"/>
      <c r="AQ98" s="1099"/>
      <c r="AR98" s="1099"/>
      <c r="AS98" s="1099"/>
      <c r="AT98" s="1099"/>
      <c r="AU98" s="1099"/>
      <c r="AV98" s="1099"/>
      <c r="AW98" s="1099"/>
      <c r="AX98" s="1099"/>
      <c r="AY98" s="1099"/>
      <c r="AZ98" s="1099"/>
      <c r="BA98" s="1099"/>
    </row>
    <row r="99" spans="2:53">
      <c r="B99" s="889"/>
      <c r="C99" s="889"/>
      <c r="D99" s="889"/>
      <c r="E99" s="889"/>
      <c r="F99" s="889"/>
      <c r="G99" s="889"/>
      <c r="H99" s="889"/>
      <c r="I99" s="889"/>
      <c r="J99" s="889"/>
      <c r="K99" s="889"/>
      <c r="L99" s="889"/>
      <c r="M99" s="889"/>
      <c r="N99" s="889"/>
      <c r="O99" s="889"/>
      <c r="P99" s="889"/>
      <c r="Q99" s="889"/>
      <c r="R99" s="889"/>
      <c r="S99" s="889"/>
      <c r="T99" s="889"/>
      <c r="U99" s="889"/>
      <c r="V99" s="889"/>
      <c r="W99" s="889"/>
      <c r="X99" s="889"/>
      <c r="Y99" s="889"/>
      <c r="Z99" s="889"/>
      <c r="AA99" s="889"/>
      <c r="AB99" s="889"/>
      <c r="AC99" s="889"/>
      <c r="AD99" s="889"/>
      <c r="AE99" s="889"/>
      <c r="AF99" s="889"/>
      <c r="AG99" s="889"/>
      <c r="AH99" s="889"/>
      <c r="AI99" s="889"/>
      <c r="AJ99" s="889"/>
      <c r="AK99" s="889"/>
      <c r="AL99" s="889"/>
      <c r="AM99" s="889"/>
      <c r="AN99" s="889"/>
      <c r="AO99" s="889"/>
      <c r="AP99" s="889"/>
      <c r="AQ99" s="889"/>
      <c r="AR99" s="889"/>
      <c r="AS99" s="889"/>
      <c r="AT99" s="889"/>
      <c r="AU99" s="889"/>
      <c r="AV99" s="889"/>
      <c r="AW99" s="889"/>
      <c r="AX99" s="889"/>
      <c r="AY99" s="889"/>
      <c r="AZ99" s="889"/>
      <c r="BA99" s="889"/>
    </row>
    <row r="100" spans="2:53">
      <c r="B100" s="1099"/>
      <c r="C100" s="1099"/>
      <c r="D100" s="1099"/>
      <c r="E100" s="1099"/>
      <c r="F100" s="1099"/>
      <c r="G100" s="1099"/>
      <c r="H100" s="1099"/>
      <c r="I100" s="1099"/>
      <c r="J100" s="1099"/>
      <c r="K100" s="1099"/>
      <c r="L100" s="1099"/>
      <c r="M100" s="1099"/>
      <c r="N100" s="1099"/>
      <c r="O100" s="1099"/>
      <c r="P100" s="1099"/>
      <c r="Q100" s="1099"/>
      <c r="R100" s="1099"/>
      <c r="S100" s="1099"/>
      <c r="T100" s="1099"/>
      <c r="U100" s="1099"/>
      <c r="V100" s="1099"/>
      <c r="W100" s="1099"/>
      <c r="X100" s="1099"/>
      <c r="Y100" s="1099"/>
      <c r="Z100" s="1099"/>
      <c r="AA100" s="1099"/>
      <c r="AB100" s="1099"/>
      <c r="AC100" s="1099"/>
      <c r="AD100" s="1099"/>
      <c r="AE100" s="1099"/>
      <c r="AF100" s="1099"/>
      <c r="AG100" s="1099"/>
      <c r="AH100" s="1099"/>
      <c r="AI100" s="1099"/>
      <c r="AJ100" s="1099"/>
      <c r="AK100" s="1099"/>
      <c r="AL100" s="1099"/>
      <c r="AM100" s="1099"/>
      <c r="AN100" s="1099"/>
      <c r="AO100" s="1099"/>
      <c r="AP100" s="1099"/>
      <c r="AQ100" s="1099"/>
      <c r="AR100" s="1099"/>
      <c r="AS100" s="1099"/>
      <c r="AT100" s="1099"/>
      <c r="AU100" s="1099"/>
      <c r="AV100" s="1099"/>
      <c r="AW100" s="1099"/>
      <c r="AX100" s="1099"/>
      <c r="AY100" s="1099"/>
      <c r="AZ100" s="1099"/>
      <c r="BA100" s="1099"/>
    </row>
    <row r="101" spans="2:53">
      <c r="B101" s="1112"/>
      <c r="C101" s="1112"/>
      <c r="D101" s="1112"/>
      <c r="E101" s="1112"/>
      <c r="F101" s="1112"/>
      <c r="G101" s="1112"/>
      <c r="H101" s="1112"/>
      <c r="I101" s="1112"/>
      <c r="J101" s="1112"/>
      <c r="K101" s="1112"/>
      <c r="L101" s="1112"/>
      <c r="M101" s="1112"/>
      <c r="N101" s="1112"/>
      <c r="O101" s="1112"/>
      <c r="P101" s="1112"/>
      <c r="Q101" s="1112"/>
      <c r="R101" s="1112"/>
      <c r="S101" s="1112"/>
      <c r="T101" s="1112"/>
      <c r="U101" s="1112"/>
      <c r="V101" s="1112"/>
      <c r="W101" s="1112"/>
      <c r="X101" s="1112"/>
      <c r="Y101" s="1112"/>
      <c r="Z101" s="1112"/>
      <c r="AA101" s="1112"/>
      <c r="AB101" s="1112"/>
      <c r="AC101" s="1112"/>
      <c r="AD101" s="1112"/>
      <c r="AE101" s="1112"/>
      <c r="AF101" s="1112"/>
      <c r="AG101" s="1112"/>
      <c r="AH101" s="1112"/>
      <c r="AI101" s="1112"/>
      <c r="AJ101" s="1112"/>
      <c r="AK101" s="1112"/>
      <c r="AL101" s="1112"/>
      <c r="AM101" s="1112"/>
      <c r="AN101" s="1112"/>
      <c r="AO101" s="1112"/>
      <c r="AP101" s="1112"/>
      <c r="AQ101" s="1112"/>
      <c r="AR101" s="1112"/>
      <c r="AS101" s="1112"/>
      <c r="AT101" s="1112"/>
      <c r="AU101" s="1112"/>
      <c r="AV101" s="1112"/>
      <c r="AW101" s="1112"/>
      <c r="AX101" s="1112"/>
      <c r="AY101" s="1112"/>
      <c r="AZ101" s="1112"/>
      <c r="BA101" s="1112"/>
    </row>
  </sheetData>
  <hyperlinks>
    <hyperlink ref="A1" location="Menu!A1" display="Return to Menu"/>
  </hyperlinks>
  <pageMargins left="0.7" right="0.7" top="0.75" bottom="0.75" header="0.3" footer="0.3"/>
  <pageSetup scale="10" orientation="landscape" r:id="rId1"/>
  <colBreaks count="1" manualBreakCount="1">
    <brk id="41" max="86"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D98"/>
  <sheetViews>
    <sheetView view="pageBreakPreview" zoomScaleNormal="100" zoomScaleSheetLayoutView="100" workbookViewId="0">
      <pane xSplit="1" ySplit="3" topLeftCell="EZ4" activePane="bottomRight" state="frozen"/>
      <selection activeCell="E24" sqref="E24"/>
      <selection pane="topRight" activeCell="E24" sqref="E24"/>
      <selection pane="bottomLeft" activeCell="E24" sqref="E24"/>
      <selection pane="bottomRight"/>
    </sheetView>
  </sheetViews>
  <sheetFormatPr defaultRowHeight="14.25"/>
  <cols>
    <col min="1" max="1" width="65" style="964" customWidth="1"/>
    <col min="2" max="160" width="15.5703125" style="967" customWidth="1"/>
    <col min="161" max="256" width="9.140625" style="964"/>
    <col min="257" max="257" width="65" style="964" customWidth="1"/>
    <col min="258" max="416" width="15.5703125" style="964" customWidth="1"/>
    <col min="417" max="512" width="9.140625" style="964"/>
    <col min="513" max="513" width="65" style="964" customWidth="1"/>
    <col min="514" max="672" width="15.5703125" style="964" customWidth="1"/>
    <col min="673" max="768" width="9.140625" style="964"/>
    <col min="769" max="769" width="65" style="964" customWidth="1"/>
    <col min="770" max="928" width="15.5703125" style="964" customWidth="1"/>
    <col min="929" max="1024" width="9.140625" style="964"/>
    <col min="1025" max="1025" width="65" style="964" customWidth="1"/>
    <col min="1026" max="1184" width="15.5703125" style="964" customWidth="1"/>
    <col min="1185" max="1280" width="9.140625" style="964"/>
    <col min="1281" max="1281" width="65" style="964" customWidth="1"/>
    <col min="1282" max="1440" width="15.5703125" style="964" customWidth="1"/>
    <col min="1441" max="1536" width="9.140625" style="964"/>
    <col min="1537" max="1537" width="65" style="964" customWidth="1"/>
    <col min="1538" max="1696" width="15.5703125" style="964" customWidth="1"/>
    <col min="1697" max="1792" width="9.140625" style="964"/>
    <col min="1793" max="1793" width="65" style="964" customWidth="1"/>
    <col min="1794" max="1952" width="15.5703125" style="964" customWidth="1"/>
    <col min="1953" max="2048" width="9.140625" style="964"/>
    <col min="2049" max="2049" width="65" style="964" customWidth="1"/>
    <col min="2050" max="2208" width="15.5703125" style="964" customWidth="1"/>
    <col min="2209" max="2304" width="9.140625" style="964"/>
    <col min="2305" max="2305" width="65" style="964" customWidth="1"/>
    <col min="2306" max="2464" width="15.5703125" style="964" customWidth="1"/>
    <col min="2465" max="2560" width="9.140625" style="964"/>
    <col min="2561" max="2561" width="65" style="964" customWidth="1"/>
    <col min="2562" max="2720" width="15.5703125" style="964" customWidth="1"/>
    <col min="2721" max="2816" width="9.140625" style="964"/>
    <col min="2817" max="2817" width="65" style="964" customWidth="1"/>
    <col min="2818" max="2976" width="15.5703125" style="964" customWidth="1"/>
    <col min="2977" max="3072" width="9.140625" style="964"/>
    <col min="3073" max="3073" width="65" style="964" customWidth="1"/>
    <col min="3074" max="3232" width="15.5703125" style="964" customWidth="1"/>
    <col min="3233" max="3328" width="9.140625" style="964"/>
    <col min="3329" max="3329" width="65" style="964" customWidth="1"/>
    <col min="3330" max="3488" width="15.5703125" style="964" customWidth="1"/>
    <col min="3489" max="3584" width="9.140625" style="964"/>
    <col min="3585" max="3585" width="65" style="964" customWidth="1"/>
    <col min="3586" max="3744" width="15.5703125" style="964" customWidth="1"/>
    <col min="3745" max="3840" width="9.140625" style="964"/>
    <col min="3841" max="3841" width="65" style="964" customWidth="1"/>
    <col min="3842" max="4000" width="15.5703125" style="964" customWidth="1"/>
    <col min="4001" max="4096" width="9.140625" style="964"/>
    <col min="4097" max="4097" width="65" style="964" customWidth="1"/>
    <col min="4098" max="4256" width="15.5703125" style="964" customWidth="1"/>
    <col min="4257" max="4352" width="9.140625" style="964"/>
    <col min="4353" max="4353" width="65" style="964" customWidth="1"/>
    <col min="4354" max="4512" width="15.5703125" style="964" customWidth="1"/>
    <col min="4513" max="4608" width="9.140625" style="964"/>
    <col min="4609" max="4609" width="65" style="964" customWidth="1"/>
    <col min="4610" max="4768" width="15.5703125" style="964" customWidth="1"/>
    <col min="4769" max="4864" width="9.140625" style="964"/>
    <col min="4865" max="4865" width="65" style="964" customWidth="1"/>
    <col min="4866" max="5024" width="15.5703125" style="964" customWidth="1"/>
    <col min="5025" max="5120" width="9.140625" style="964"/>
    <col min="5121" max="5121" width="65" style="964" customWidth="1"/>
    <col min="5122" max="5280" width="15.5703125" style="964" customWidth="1"/>
    <col min="5281" max="5376" width="9.140625" style="964"/>
    <col min="5377" max="5377" width="65" style="964" customWidth="1"/>
    <col min="5378" max="5536" width="15.5703125" style="964" customWidth="1"/>
    <col min="5537" max="5632" width="9.140625" style="964"/>
    <col min="5633" max="5633" width="65" style="964" customWidth="1"/>
    <col min="5634" max="5792" width="15.5703125" style="964" customWidth="1"/>
    <col min="5793" max="5888" width="9.140625" style="964"/>
    <col min="5889" max="5889" width="65" style="964" customWidth="1"/>
    <col min="5890" max="6048" width="15.5703125" style="964" customWidth="1"/>
    <col min="6049" max="6144" width="9.140625" style="964"/>
    <col min="6145" max="6145" width="65" style="964" customWidth="1"/>
    <col min="6146" max="6304" width="15.5703125" style="964" customWidth="1"/>
    <col min="6305" max="6400" width="9.140625" style="964"/>
    <col min="6401" max="6401" width="65" style="964" customWidth="1"/>
    <col min="6402" max="6560" width="15.5703125" style="964" customWidth="1"/>
    <col min="6561" max="6656" width="9.140625" style="964"/>
    <col min="6657" max="6657" width="65" style="964" customWidth="1"/>
    <col min="6658" max="6816" width="15.5703125" style="964" customWidth="1"/>
    <col min="6817" max="6912" width="9.140625" style="964"/>
    <col min="6913" max="6913" width="65" style="964" customWidth="1"/>
    <col min="6914" max="7072" width="15.5703125" style="964" customWidth="1"/>
    <col min="7073" max="7168" width="9.140625" style="964"/>
    <col min="7169" max="7169" width="65" style="964" customWidth="1"/>
    <col min="7170" max="7328" width="15.5703125" style="964" customWidth="1"/>
    <col min="7329" max="7424" width="9.140625" style="964"/>
    <col min="7425" max="7425" width="65" style="964" customWidth="1"/>
    <col min="7426" max="7584" width="15.5703125" style="964" customWidth="1"/>
    <col min="7585" max="7680" width="9.140625" style="964"/>
    <col min="7681" max="7681" width="65" style="964" customWidth="1"/>
    <col min="7682" max="7840" width="15.5703125" style="964" customWidth="1"/>
    <col min="7841" max="7936" width="9.140625" style="964"/>
    <col min="7937" max="7937" width="65" style="964" customWidth="1"/>
    <col min="7938" max="8096" width="15.5703125" style="964" customWidth="1"/>
    <col min="8097" max="8192" width="9.140625" style="964"/>
    <col min="8193" max="8193" width="65" style="964" customWidth="1"/>
    <col min="8194" max="8352" width="15.5703125" style="964" customWidth="1"/>
    <col min="8353" max="8448" width="9.140625" style="964"/>
    <col min="8449" max="8449" width="65" style="964" customWidth="1"/>
    <col min="8450" max="8608" width="15.5703125" style="964" customWidth="1"/>
    <col min="8609" max="8704" width="9.140625" style="964"/>
    <col min="8705" max="8705" width="65" style="964" customWidth="1"/>
    <col min="8706" max="8864" width="15.5703125" style="964" customWidth="1"/>
    <col min="8865" max="8960" width="9.140625" style="964"/>
    <col min="8961" max="8961" width="65" style="964" customWidth="1"/>
    <col min="8962" max="9120" width="15.5703125" style="964" customWidth="1"/>
    <col min="9121" max="9216" width="9.140625" style="964"/>
    <col min="9217" max="9217" width="65" style="964" customWidth="1"/>
    <col min="9218" max="9376" width="15.5703125" style="964" customWidth="1"/>
    <col min="9377" max="9472" width="9.140625" style="964"/>
    <col min="9473" max="9473" width="65" style="964" customWidth="1"/>
    <col min="9474" max="9632" width="15.5703125" style="964" customWidth="1"/>
    <col min="9633" max="9728" width="9.140625" style="964"/>
    <col min="9729" max="9729" width="65" style="964" customWidth="1"/>
    <col min="9730" max="9888" width="15.5703125" style="964" customWidth="1"/>
    <col min="9889" max="9984" width="9.140625" style="964"/>
    <col min="9985" max="9985" width="65" style="964" customWidth="1"/>
    <col min="9986" max="10144" width="15.5703125" style="964" customWidth="1"/>
    <col min="10145" max="10240" width="9.140625" style="964"/>
    <col min="10241" max="10241" width="65" style="964" customWidth="1"/>
    <col min="10242" max="10400" width="15.5703125" style="964" customWidth="1"/>
    <col min="10401" max="10496" width="9.140625" style="964"/>
    <col min="10497" max="10497" width="65" style="964" customWidth="1"/>
    <col min="10498" max="10656" width="15.5703125" style="964" customWidth="1"/>
    <col min="10657" max="10752" width="9.140625" style="964"/>
    <col min="10753" max="10753" width="65" style="964" customWidth="1"/>
    <col min="10754" max="10912" width="15.5703125" style="964" customWidth="1"/>
    <col min="10913" max="11008" width="9.140625" style="964"/>
    <col min="11009" max="11009" width="65" style="964" customWidth="1"/>
    <col min="11010" max="11168" width="15.5703125" style="964" customWidth="1"/>
    <col min="11169" max="11264" width="9.140625" style="964"/>
    <col min="11265" max="11265" width="65" style="964" customWidth="1"/>
    <col min="11266" max="11424" width="15.5703125" style="964" customWidth="1"/>
    <col min="11425" max="11520" width="9.140625" style="964"/>
    <col min="11521" max="11521" width="65" style="964" customWidth="1"/>
    <col min="11522" max="11680" width="15.5703125" style="964" customWidth="1"/>
    <col min="11681" max="11776" width="9.140625" style="964"/>
    <col min="11777" max="11777" width="65" style="964" customWidth="1"/>
    <col min="11778" max="11936" width="15.5703125" style="964" customWidth="1"/>
    <col min="11937" max="12032" width="9.140625" style="964"/>
    <col min="12033" max="12033" width="65" style="964" customWidth="1"/>
    <col min="12034" max="12192" width="15.5703125" style="964" customWidth="1"/>
    <col min="12193" max="12288" width="9.140625" style="964"/>
    <col min="12289" max="12289" width="65" style="964" customWidth="1"/>
    <col min="12290" max="12448" width="15.5703125" style="964" customWidth="1"/>
    <col min="12449" max="12544" width="9.140625" style="964"/>
    <col min="12545" max="12545" width="65" style="964" customWidth="1"/>
    <col min="12546" max="12704" width="15.5703125" style="964" customWidth="1"/>
    <col min="12705" max="12800" width="9.140625" style="964"/>
    <col min="12801" max="12801" width="65" style="964" customWidth="1"/>
    <col min="12802" max="12960" width="15.5703125" style="964" customWidth="1"/>
    <col min="12961" max="13056" width="9.140625" style="964"/>
    <col min="13057" max="13057" width="65" style="964" customWidth="1"/>
    <col min="13058" max="13216" width="15.5703125" style="964" customWidth="1"/>
    <col min="13217" max="13312" width="9.140625" style="964"/>
    <col min="13313" max="13313" width="65" style="964" customWidth="1"/>
    <col min="13314" max="13472" width="15.5703125" style="964" customWidth="1"/>
    <col min="13473" max="13568" width="9.140625" style="964"/>
    <col min="13569" max="13569" width="65" style="964" customWidth="1"/>
    <col min="13570" max="13728" width="15.5703125" style="964" customWidth="1"/>
    <col min="13729" max="13824" width="9.140625" style="964"/>
    <col min="13825" max="13825" width="65" style="964" customWidth="1"/>
    <col min="13826" max="13984" width="15.5703125" style="964" customWidth="1"/>
    <col min="13985" max="14080" width="9.140625" style="964"/>
    <col min="14081" max="14081" width="65" style="964" customWidth="1"/>
    <col min="14082" max="14240" width="15.5703125" style="964" customWidth="1"/>
    <col min="14241" max="14336" width="9.140625" style="964"/>
    <col min="14337" max="14337" width="65" style="964" customWidth="1"/>
    <col min="14338" max="14496" width="15.5703125" style="964" customWidth="1"/>
    <col min="14497" max="14592" width="9.140625" style="964"/>
    <col min="14593" max="14593" width="65" style="964" customWidth="1"/>
    <col min="14594" max="14752" width="15.5703125" style="964" customWidth="1"/>
    <col min="14753" max="14848" width="9.140625" style="964"/>
    <col min="14849" max="14849" width="65" style="964" customWidth="1"/>
    <col min="14850" max="15008" width="15.5703125" style="964" customWidth="1"/>
    <col min="15009" max="15104" width="9.140625" style="964"/>
    <col min="15105" max="15105" width="65" style="964" customWidth="1"/>
    <col min="15106" max="15264" width="15.5703125" style="964" customWidth="1"/>
    <col min="15265" max="15360" width="9.140625" style="964"/>
    <col min="15361" max="15361" width="65" style="964" customWidth="1"/>
    <col min="15362" max="15520" width="15.5703125" style="964" customWidth="1"/>
    <col min="15521" max="15616" width="9.140625" style="964"/>
    <col min="15617" max="15617" width="65" style="964" customWidth="1"/>
    <col min="15618" max="15776" width="15.5703125" style="964" customWidth="1"/>
    <col min="15777" max="15872" width="9.140625" style="964"/>
    <col min="15873" max="15873" width="65" style="964" customWidth="1"/>
    <col min="15874" max="16032" width="15.5703125" style="964" customWidth="1"/>
    <col min="16033" max="16128" width="9.140625" style="964"/>
    <col min="16129" max="16129" width="65" style="964" customWidth="1"/>
    <col min="16130" max="16288" width="15.5703125" style="964" customWidth="1"/>
    <col min="16289" max="16384" width="9.140625" style="964"/>
  </cols>
  <sheetData>
    <row r="1" spans="1:160" s="967" customFormat="1" ht="25.5">
      <c r="A1" s="883" t="s">
        <v>313</v>
      </c>
    </row>
    <row r="2" spans="1:160" s="967" customFormat="1" ht="40.5" customHeight="1" thickBot="1">
      <c r="A2" s="1075" t="s">
        <v>1224</v>
      </c>
      <c r="B2" s="1125"/>
      <c r="C2" s="1125"/>
      <c r="D2" s="1125"/>
      <c r="E2" s="1125"/>
      <c r="F2" s="1125"/>
      <c r="G2" s="1125"/>
      <c r="H2" s="1125"/>
      <c r="I2" s="1125"/>
      <c r="J2" s="1125"/>
      <c r="K2" s="1125"/>
      <c r="L2" s="1125"/>
      <c r="M2" s="1125"/>
      <c r="N2" s="1125"/>
      <c r="O2" s="1125"/>
      <c r="P2" s="1125"/>
      <c r="Q2" s="1125"/>
      <c r="R2" s="1125"/>
      <c r="S2" s="1125"/>
      <c r="T2" s="1125"/>
      <c r="U2" s="1125"/>
      <c r="V2" s="1125"/>
      <c r="W2" s="1125"/>
      <c r="X2" s="1125"/>
      <c r="Y2" s="1125"/>
      <c r="Z2" s="1125"/>
      <c r="AA2" s="1125"/>
      <c r="AB2" s="1125"/>
      <c r="AC2" s="1125"/>
      <c r="AD2" s="1125"/>
      <c r="AE2" s="1125"/>
      <c r="AF2" s="1125"/>
      <c r="AG2" s="1125"/>
      <c r="AH2" s="1125"/>
      <c r="AI2" s="1125"/>
      <c r="AJ2" s="1125"/>
      <c r="AK2" s="1125"/>
      <c r="AL2" s="1125"/>
      <c r="AM2" s="1125"/>
      <c r="AN2" s="1125"/>
      <c r="AO2" s="1125"/>
      <c r="AP2" s="1125"/>
      <c r="AQ2" s="1125"/>
      <c r="AR2" s="1125"/>
      <c r="AS2" s="1125"/>
      <c r="AT2" s="1125"/>
      <c r="AU2" s="1125"/>
      <c r="AV2" s="1125"/>
      <c r="AW2" s="1125"/>
      <c r="AX2" s="1125"/>
      <c r="AY2" s="1125"/>
      <c r="AZ2" s="1125"/>
      <c r="BA2" s="1125"/>
      <c r="BB2" s="1125"/>
      <c r="BC2" s="1125"/>
      <c r="BD2" s="1125"/>
      <c r="BE2" s="1125"/>
      <c r="BF2" s="1125"/>
      <c r="BG2" s="1125"/>
      <c r="BH2" s="1125"/>
      <c r="BI2" s="1125"/>
      <c r="BJ2" s="1125"/>
      <c r="BK2" s="1125"/>
      <c r="BL2" s="1125"/>
      <c r="BM2" s="1125"/>
      <c r="BN2" s="1125"/>
      <c r="BO2" s="1125"/>
      <c r="BP2" s="1125"/>
      <c r="BQ2" s="1125"/>
      <c r="BR2" s="1125"/>
      <c r="BS2" s="1125"/>
      <c r="BT2" s="1125"/>
      <c r="BU2" s="1125"/>
      <c r="BV2" s="1125"/>
      <c r="BW2" s="1125"/>
      <c r="BX2" s="1125"/>
      <c r="BY2" s="1125"/>
      <c r="BZ2" s="1125"/>
      <c r="CA2" s="1125"/>
      <c r="CB2" s="1125"/>
      <c r="CC2" s="1125"/>
      <c r="CD2" s="1125"/>
      <c r="CE2" s="1125"/>
      <c r="CF2" s="1125"/>
      <c r="CG2" s="1125"/>
      <c r="CH2" s="1125"/>
      <c r="CI2" s="1125"/>
      <c r="CJ2" s="1125"/>
      <c r="CK2" s="1125"/>
      <c r="CL2" s="1125"/>
      <c r="CM2" s="1125"/>
      <c r="CN2" s="1125"/>
      <c r="CO2" s="1125"/>
      <c r="CP2" s="1125"/>
      <c r="CQ2" s="1125"/>
      <c r="CR2" s="1125"/>
      <c r="CS2" s="1125"/>
      <c r="CT2" s="1125"/>
      <c r="CU2" s="1125"/>
      <c r="CV2" s="1125"/>
      <c r="CW2" s="1125"/>
      <c r="CX2" s="1125"/>
      <c r="CY2" s="1125"/>
      <c r="CZ2" s="1125"/>
      <c r="DA2" s="1125"/>
      <c r="DB2" s="1125"/>
      <c r="DC2" s="1125"/>
      <c r="DD2" s="1125"/>
      <c r="DE2" s="1125"/>
      <c r="DF2" s="1125"/>
      <c r="DG2" s="1125"/>
      <c r="DH2" s="1125"/>
      <c r="DI2" s="1125"/>
      <c r="DJ2" s="1125"/>
      <c r="DK2" s="1125"/>
      <c r="DL2" s="1125"/>
      <c r="DM2" s="1125"/>
      <c r="DN2" s="1125"/>
      <c r="DO2" s="1125"/>
      <c r="DP2" s="1125"/>
      <c r="DQ2" s="1125"/>
      <c r="DR2" s="1125"/>
      <c r="DS2" s="1125"/>
      <c r="DT2" s="1125"/>
      <c r="DU2" s="1125"/>
      <c r="DV2" s="1125"/>
      <c r="DW2" s="1125"/>
      <c r="DX2" s="1125"/>
      <c r="DY2" s="1125"/>
      <c r="DZ2" s="1125"/>
      <c r="EA2" s="1125"/>
      <c r="EB2" s="1125"/>
      <c r="EC2" s="1125"/>
      <c r="ED2" s="1125"/>
      <c r="EE2" s="1125"/>
      <c r="EF2" s="1125"/>
      <c r="EG2" s="1125"/>
      <c r="EH2" s="1125"/>
      <c r="EI2" s="1125"/>
      <c r="EJ2" s="1125"/>
      <c r="EK2" s="1125"/>
      <c r="EL2" s="1125"/>
      <c r="EM2" s="1125"/>
      <c r="EN2" s="1125"/>
      <c r="EO2" s="1125"/>
      <c r="EP2" s="1125"/>
      <c r="EQ2" s="1125"/>
      <c r="ER2" s="1125"/>
      <c r="ES2" s="1125"/>
      <c r="ET2" s="1125"/>
      <c r="EU2" s="1125"/>
      <c r="EV2" s="1125"/>
      <c r="EW2" s="1125"/>
      <c r="EX2" s="1125"/>
      <c r="EY2" s="1125"/>
      <c r="EZ2" s="1125"/>
      <c r="FA2" s="1125"/>
      <c r="FB2" s="1125"/>
      <c r="FC2" s="1125"/>
      <c r="FD2" s="1125"/>
    </row>
    <row r="3" spans="1:160" s="953" customFormat="1" ht="16.5" thickBot="1">
      <c r="A3" s="1211"/>
      <c r="B3" s="1038">
        <v>37226</v>
      </c>
      <c r="C3" s="1038">
        <v>37257</v>
      </c>
      <c r="D3" s="1038">
        <v>37288</v>
      </c>
      <c r="E3" s="1038">
        <v>37316</v>
      </c>
      <c r="F3" s="1038">
        <v>37347</v>
      </c>
      <c r="G3" s="1038">
        <v>37377</v>
      </c>
      <c r="H3" s="1038">
        <v>37408</v>
      </c>
      <c r="I3" s="1038">
        <v>37439</v>
      </c>
      <c r="J3" s="1038">
        <v>37470</v>
      </c>
      <c r="K3" s="1038">
        <v>37501</v>
      </c>
      <c r="L3" s="1038">
        <v>37531</v>
      </c>
      <c r="M3" s="1038">
        <v>37562</v>
      </c>
      <c r="N3" s="1038">
        <v>37592</v>
      </c>
      <c r="O3" s="1038">
        <v>37623</v>
      </c>
      <c r="P3" s="1038">
        <v>37654</v>
      </c>
      <c r="Q3" s="1038">
        <v>37682</v>
      </c>
      <c r="R3" s="1038">
        <v>37713</v>
      </c>
      <c r="S3" s="1038">
        <v>37743</v>
      </c>
      <c r="T3" s="1038">
        <v>37774</v>
      </c>
      <c r="U3" s="1038">
        <v>37804</v>
      </c>
      <c r="V3" s="1038">
        <v>37835</v>
      </c>
      <c r="W3" s="1038">
        <v>37866</v>
      </c>
      <c r="X3" s="1038">
        <v>37896</v>
      </c>
      <c r="Y3" s="1038">
        <v>37927</v>
      </c>
      <c r="Z3" s="1038">
        <v>37957</v>
      </c>
      <c r="AA3" s="1038">
        <v>37988</v>
      </c>
      <c r="AB3" s="1038">
        <v>38019</v>
      </c>
      <c r="AC3" s="1038">
        <v>38048</v>
      </c>
      <c r="AD3" s="1038">
        <v>38079</v>
      </c>
      <c r="AE3" s="1038">
        <v>38109</v>
      </c>
      <c r="AF3" s="1038">
        <v>38140</v>
      </c>
      <c r="AG3" s="1038">
        <v>38170</v>
      </c>
      <c r="AH3" s="1038">
        <v>38201</v>
      </c>
      <c r="AI3" s="1038">
        <v>38232</v>
      </c>
      <c r="AJ3" s="1038">
        <v>38262</v>
      </c>
      <c r="AK3" s="1038">
        <v>38293</v>
      </c>
      <c r="AL3" s="1038">
        <v>38323</v>
      </c>
      <c r="AM3" s="1038">
        <v>38354</v>
      </c>
      <c r="AN3" s="1038">
        <v>38385</v>
      </c>
      <c r="AO3" s="1038">
        <v>38413</v>
      </c>
      <c r="AP3" s="1038">
        <v>38444</v>
      </c>
      <c r="AQ3" s="1038">
        <v>38474</v>
      </c>
      <c r="AR3" s="1038">
        <v>38505</v>
      </c>
      <c r="AS3" s="1038">
        <v>38535</v>
      </c>
      <c r="AT3" s="1038">
        <v>38566</v>
      </c>
      <c r="AU3" s="1038">
        <v>38597</v>
      </c>
      <c r="AV3" s="1038">
        <v>38627</v>
      </c>
      <c r="AW3" s="1038">
        <v>38658</v>
      </c>
      <c r="AX3" s="1038">
        <v>38688</v>
      </c>
      <c r="AY3" s="1038">
        <v>38723</v>
      </c>
      <c r="AZ3" s="1038">
        <v>38754</v>
      </c>
      <c r="BA3" s="1038">
        <v>38782</v>
      </c>
      <c r="BB3" s="1038">
        <v>38813</v>
      </c>
      <c r="BC3" s="1038">
        <v>38843</v>
      </c>
      <c r="BD3" s="1038">
        <v>38874</v>
      </c>
      <c r="BE3" s="1038">
        <v>38904</v>
      </c>
      <c r="BF3" s="1038">
        <v>38935</v>
      </c>
      <c r="BG3" s="1038">
        <v>38966</v>
      </c>
      <c r="BH3" s="1038">
        <v>38997</v>
      </c>
      <c r="BI3" s="1038">
        <v>39028</v>
      </c>
      <c r="BJ3" s="1038">
        <v>39059</v>
      </c>
      <c r="BK3" s="1038">
        <v>39090</v>
      </c>
      <c r="BL3" s="1038">
        <v>39121</v>
      </c>
      <c r="BM3" s="1038">
        <v>39152</v>
      </c>
      <c r="BN3" s="1038">
        <v>39183</v>
      </c>
      <c r="BO3" s="1038">
        <v>39214</v>
      </c>
      <c r="BP3" s="1038">
        <v>39245</v>
      </c>
      <c r="BQ3" s="1038">
        <v>39276</v>
      </c>
      <c r="BR3" s="1038">
        <v>39307</v>
      </c>
      <c r="BS3" s="1038">
        <v>39338</v>
      </c>
      <c r="BT3" s="1038">
        <v>39369</v>
      </c>
      <c r="BU3" s="1038">
        <v>39400</v>
      </c>
      <c r="BV3" s="1038">
        <v>39431</v>
      </c>
      <c r="BW3" s="1038">
        <v>39454</v>
      </c>
      <c r="BX3" s="1038">
        <v>39485</v>
      </c>
      <c r="BY3" s="1038">
        <v>39514</v>
      </c>
      <c r="BZ3" s="1038">
        <v>39545</v>
      </c>
      <c r="CA3" s="1038">
        <v>39575</v>
      </c>
      <c r="CB3" s="1038">
        <v>39606</v>
      </c>
      <c r="CC3" s="1038">
        <v>39636</v>
      </c>
      <c r="CD3" s="1038">
        <v>39667</v>
      </c>
      <c r="CE3" s="1038">
        <v>39698</v>
      </c>
      <c r="CF3" s="1038">
        <v>39728</v>
      </c>
      <c r="CG3" s="1038">
        <v>39759</v>
      </c>
      <c r="CH3" s="1038">
        <v>39789</v>
      </c>
      <c r="CI3" s="1038">
        <v>39820</v>
      </c>
      <c r="CJ3" s="1038">
        <v>39851</v>
      </c>
      <c r="CK3" s="1038">
        <v>39879</v>
      </c>
      <c r="CL3" s="1038">
        <v>39910</v>
      </c>
      <c r="CM3" s="1038">
        <v>39940</v>
      </c>
      <c r="CN3" s="1038">
        <v>39971</v>
      </c>
      <c r="CO3" s="1038">
        <v>40001</v>
      </c>
      <c r="CP3" s="1038">
        <v>40032</v>
      </c>
      <c r="CQ3" s="1038">
        <v>40063</v>
      </c>
      <c r="CR3" s="1038">
        <v>40093</v>
      </c>
      <c r="CS3" s="1038">
        <v>40124</v>
      </c>
      <c r="CT3" s="1038">
        <v>40154</v>
      </c>
      <c r="CU3" s="1038">
        <v>40185</v>
      </c>
      <c r="CV3" s="1038">
        <v>40216</v>
      </c>
      <c r="CW3" s="1038">
        <v>40244</v>
      </c>
      <c r="CX3" s="1038">
        <v>40275</v>
      </c>
      <c r="CY3" s="1038">
        <v>40305</v>
      </c>
      <c r="CZ3" s="1038">
        <v>40336</v>
      </c>
      <c r="DA3" s="1038">
        <v>40366</v>
      </c>
      <c r="DB3" s="1038">
        <v>40397</v>
      </c>
      <c r="DC3" s="1038">
        <v>40428</v>
      </c>
      <c r="DD3" s="1038">
        <v>40458</v>
      </c>
      <c r="DE3" s="1038">
        <v>40489</v>
      </c>
      <c r="DF3" s="1038">
        <v>40519</v>
      </c>
      <c r="DG3" s="1038">
        <v>40550</v>
      </c>
      <c r="DH3" s="1038">
        <v>40581</v>
      </c>
      <c r="DI3" s="1038">
        <v>40609</v>
      </c>
      <c r="DJ3" s="1038">
        <v>40640</v>
      </c>
      <c r="DK3" s="1038">
        <v>40670</v>
      </c>
      <c r="DL3" s="1038">
        <v>40701</v>
      </c>
      <c r="DM3" s="1038">
        <v>40731</v>
      </c>
      <c r="DN3" s="1038">
        <v>40762</v>
      </c>
      <c r="DO3" s="1038">
        <v>40793</v>
      </c>
      <c r="DP3" s="1038">
        <v>40823</v>
      </c>
      <c r="DQ3" s="1038">
        <v>40854</v>
      </c>
      <c r="DR3" s="1038">
        <v>40884</v>
      </c>
      <c r="DS3" s="1038">
        <v>40915</v>
      </c>
      <c r="DT3" s="1038">
        <v>40946</v>
      </c>
      <c r="DU3" s="1038">
        <v>40975</v>
      </c>
      <c r="DV3" s="1038">
        <v>41006</v>
      </c>
      <c r="DW3" s="1038">
        <v>41036</v>
      </c>
      <c r="DX3" s="1038">
        <v>41067</v>
      </c>
      <c r="DY3" s="1038">
        <v>41097</v>
      </c>
      <c r="DZ3" s="1038">
        <v>41128</v>
      </c>
      <c r="EA3" s="1038">
        <v>41159</v>
      </c>
      <c r="EB3" s="1038">
        <v>41189</v>
      </c>
      <c r="EC3" s="1038">
        <v>41220</v>
      </c>
      <c r="ED3" s="1038">
        <v>41250</v>
      </c>
      <c r="EE3" s="1038">
        <v>41281</v>
      </c>
      <c r="EF3" s="1038">
        <v>41312</v>
      </c>
      <c r="EG3" s="1038">
        <v>41340</v>
      </c>
      <c r="EH3" s="1038">
        <v>41371</v>
      </c>
      <c r="EI3" s="1038">
        <v>41401</v>
      </c>
      <c r="EJ3" s="1038">
        <v>41432</v>
      </c>
      <c r="EK3" s="1038">
        <v>41462</v>
      </c>
      <c r="EL3" s="1038">
        <v>41493</v>
      </c>
      <c r="EM3" s="1038">
        <v>41524</v>
      </c>
      <c r="EN3" s="1038">
        <v>41554</v>
      </c>
      <c r="EO3" s="1038">
        <v>41585</v>
      </c>
      <c r="EP3" s="1038">
        <v>41615</v>
      </c>
      <c r="EQ3" s="1038">
        <v>41653</v>
      </c>
      <c r="ER3" s="1038">
        <v>41684</v>
      </c>
      <c r="ES3" s="1038">
        <v>41712</v>
      </c>
      <c r="ET3" s="1038">
        <v>41743</v>
      </c>
      <c r="EU3" s="1038">
        <v>41773</v>
      </c>
      <c r="EV3" s="1038">
        <v>41804</v>
      </c>
      <c r="EW3" s="1038">
        <v>41834</v>
      </c>
      <c r="EX3" s="1038">
        <v>41865</v>
      </c>
      <c r="EY3" s="1038">
        <v>41896</v>
      </c>
      <c r="EZ3" s="1038">
        <v>41926</v>
      </c>
      <c r="FA3" s="1038">
        <v>41957</v>
      </c>
      <c r="FB3" s="1038">
        <v>41987</v>
      </c>
      <c r="FC3" s="1038">
        <v>42018</v>
      </c>
      <c r="FD3" s="1223" t="s">
        <v>608</v>
      </c>
    </row>
    <row r="4" spans="1:160" ht="15.75">
      <c r="A4" s="1127" t="s">
        <v>929</v>
      </c>
      <c r="B4" s="1128">
        <v>448021.39999999997</v>
      </c>
      <c r="C4" s="1128">
        <v>457585.4</v>
      </c>
      <c r="D4" s="1128">
        <v>472541.5</v>
      </c>
      <c r="E4" s="1128">
        <v>499835.60000000003</v>
      </c>
      <c r="F4" s="1128">
        <v>461072.7</v>
      </c>
      <c r="G4" s="1128">
        <v>470095.6</v>
      </c>
      <c r="H4" s="1128">
        <v>482274.10000000003</v>
      </c>
      <c r="I4" s="1128">
        <v>433864</v>
      </c>
      <c r="J4" s="1128">
        <v>480395.50000000006</v>
      </c>
      <c r="K4" s="1128">
        <v>499406.8</v>
      </c>
      <c r="L4" s="1128">
        <v>537780.60000000009</v>
      </c>
      <c r="M4" s="1128">
        <v>425376.7</v>
      </c>
      <c r="N4" s="1128">
        <v>503870.39999999997</v>
      </c>
      <c r="O4" s="1128">
        <v>533493.5</v>
      </c>
      <c r="P4" s="1128">
        <v>568775.39999999991</v>
      </c>
      <c r="Q4" s="1128">
        <v>620610.60000000009</v>
      </c>
      <c r="R4" s="1128">
        <v>613778.19999999995</v>
      </c>
      <c r="S4" s="1128">
        <v>552546.80000000005</v>
      </c>
      <c r="T4" s="1128">
        <v>646453.19999999995</v>
      </c>
      <c r="U4" s="1128">
        <v>644171.80000000005</v>
      </c>
      <c r="V4" s="1128">
        <v>655912.20000000007</v>
      </c>
      <c r="W4" s="1128">
        <v>596514.30000000005</v>
      </c>
      <c r="X4" s="1128">
        <v>613175.30000000005</v>
      </c>
      <c r="Y4" s="1128">
        <v>655345.5</v>
      </c>
      <c r="Z4" s="1128">
        <v>577663.69999999995</v>
      </c>
      <c r="AA4" s="1128">
        <v>632665.29999999993</v>
      </c>
      <c r="AB4" s="1128">
        <v>696538.5</v>
      </c>
      <c r="AC4" s="1128">
        <v>716801.70000000007</v>
      </c>
      <c r="AD4" s="1128">
        <v>673178.7</v>
      </c>
      <c r="AE4" s="1128">
        <v>711374.4</v>
      </c>
      <c r="AF4" s="1128">
        <v>728643.29999999993</v>
      </c>
      <c r="AG4" s="1128">
        <v>749847.4</v>
      </c>
      <c r="AH4" s="1128">
        <v>726634.1</v>
      </c>
      <c r="AI4" s="1128">
        <v>749925.9</v>
      </c>
      <c r="AJ4" s="1128">
        <v>783827.90000000014</v>
      </c>
      <c r="AK4" s="1128">
        <v>807464.39999999991</v>
      </c>
      <c r="AL4" s="1128">
        <v>728552.00000000012</v>
      </c>
      <c r="AM4" s="1128">
        <v>865800.20000000007</v>
      </c>
      <c r="AN4" s="1128">
        <v>881158.6</v>
      </c>
      <c r="AO4" s="1128">
        <v>938498.1</v>
      </c>
      <c r="AP4" s="1128">
        <v>939173.1</v>
      </c>
      <c r="AQ4" s="1128">
        <v>969196.8</v>
      </c>
      <c r="AR4" s="1128">
        <v>986956.3</v>
      </c>
      <c r="AS4" s="1128">
        <v>1026773.8999999999</v>
      </c>
      <c r="AT4" s="1128">
        <v>1069296</v>
      </c>
      <c r="AU4" s="1128">
        <v>1087070.8999999999</v>
      </c>
      <c r="AV4" s="1128">
        <v>1046197</v>
      </c>
      <c r="AW4" s="1128">
        <v>986893.9</v>
      </c>
      <c r="AX4" s="1128">
        <v>946639.554</v>
      </c>
      <c r="AY4" s="1128">
        <v>986035.82299999997</v>
      </c>
      <c r="AZ4" s="1128">
        <v>658480.52300000004</v>
      </c>
      <c r="BA4" s="1128">
        <v>1150761.5490000001</v>
      </c>
      <c r="BB4" s="1128">
        <v>1249662.405</v>
      </c>
      <c r="BC4" s="1128">
        <v>1298513.2819999999</v>
      </c>
      <c r="BD4" s="1128">
        <v>1436368.7720000001</v>
      </c>
      <c r="BE4" s="1128">
        <v>1483244.3570000001</v>
      </c>
      <c r="BF4" s="1128">
        <v>1519019.9169999999</v>
      </c>
      <c r="BG4" s="1128">
        <v>1580769.7390000001</v>
      </c>
      <c r="BH4" s="1128">
        <v>1660038.243</v>
      </c>
      <c r="BI4" s="1128">
        <v>1712962.0911000001</v>
      </c>
      <c r="BJ4" s="1128">
        <v>1497903.7259638601</v>
      </c>
      <c r="BK4" s="1128">
        <v>1422535.3865550498</v>
      </c>
      <c r="BL4" s="1128">
        <v>1549941.4094872901</v>
      </c>
      <c r="BM4" s="1128">
        <v>1962433.2699754301</v>
      </c>
      <c r="BN4" s="1128">
        <v>2096848.8945678701</v>
      </c>
      <c r="BO4" s="1128">
        <v>1971947.43366983</v>
      </c>
      <c r="BP4" s="1128">
        <v>2098184.8960875496</v>
      </c>
      <c r="BQ4" s="1128">
        <v>2216144.1280614994</v>
      </c>
      <c r="BR4" s="1128">
        <v>2331149.56610061</v>
      </c>
      <c r="BS4" s="1128">
        <v>2483628.9545794702</v>
      </c>
      <c r="BT4" s="1128">
        <v>2356066.5072258199</v>
      </c>
      <c r="BU4" s="1128">
        <v>2284238.8215488098</v>
      </c>
      <c r="BV4" s="1128">
        <v>2307916.2008572803</v>
      </c>
      <c r="BW4" s="1128">
        <v>2692941.2037918102</v>
      </c>
      <c r="BX4" s="1128">
        <v>2980062.5700288899</v>
      </c>
      <c r="BY4" s="1128">
        <v>3828516.0907855001</v>
      </c>
      <c r="BZ4" s="1128">
        <v>3335427.2627464901</v>
      </c>
      <c r="CA4" s="1128">
        <v>3216128.2487878101</v>
      </c>
      <c r="CB4" s="1128">
        <v>3540068.5889336299</v>
      </c>
      <c r="CC4" s="1128">
        <v>3330525.9534148597</v>
      </c>
      <c r="CD4" s="1128">
        <v>3421217.4307888099</v>
      </c>
      <c r="CE4" s="1128">
        <v>3601974.1175574204</v>
      </c>
      <c r="CF4" s="1128">
        <v>3279010.7948451499</v>
      </c>
      <c r="CG4" s="1128">
        <v>3272800.6601142301</v>
      </c>
      <c r="CH4" s="1128">
        <v>3650643.8875920903</v>
      </c>
      <c r="CI4" s="1128">
        <v>3586681.8993971697</v>
      </c>
      <c r="CJ4" s="1128">
        <v>3535487.0574134598</v>
      </c>
      <c r="CK4" s="1128">
        <v>3582165.8870606096</v>
      </c>
      <c r="CL4" s="1128">
        <v>3436616.0037365905</v>
      </c>
      <c r="CM4" s="1128">
        <v>3276375.8015820603</v>
      </c>
      <c r="CN4" s="1128">
        <v>3447099.8900724505</v>
      </c>
      <c r="CO4" s="1128">
        <v>3163037.9738287297</v>
      </c>
      <c r="CP4" s="1128">
        <v>3345031.4048106801</v>
      </c>
      <c r="CQ4" s="1128">
        <v>3103474.0626764502</v>
      </c>
      <c r="CR4" s="1128">
        <v>3221609.7409526403</v>
      </c>
      <c r="CS4" s="1128">
        <v>3384951.2825352699</v>
      </c>
      <c r="CT4" s="1128">
        <v>3386526.4529647203</v>
      </c>
      <c r="CU4" s="1128">
        <v>3325097.7404491701</v>
      </c>
      <c r="CV4" s="1128">
        <v>3592910.9157014</v>
      </c>
      <c r="CW4" s="1128">
        <v>3705395.4925180599</v>
      </c>
      <c r="CX4" s="1128">
        <v>3730491.8214523299</v>
      </c>
      <c r="CY4" s="1128">
        <v>3746773.5517950994</v>
      </c>
      <c r="CZ4" s="1128">
        <v>3679093.5573046496</v>
      </c>
      <c r="DA4" s="1128">
        <v>3677784.81064132</v>
      </c>
      <c r="DB4" s="1128">
        <v>3820261.4414482596</v>
      </c>
      <c r="DC4" s="1128">
        <v>3720439.9920540997</v>
      </c>
      <c r="DD4" s="1128">
        <v>3728421.7610204001</v>
      </c>
      <c r="DE4" s="1128">
        <v>3795630.5629028701</v>
      </c>
      <c r="DF4" s="1128">
        <v>3830281.9548448599</v>
      </c>
      <c r="DG4" s="1128">
        <v>4025525.9522742494</v>
      </c>
      <c r="DH4" s="1128">
        <v>3993306.2411607606</v>
      </c>
      <c r="DI4" s="1128">
        <v>3964078.3781111008</v>
      </c>
      <c r="DJ4" s="1128">
        <v>4036180.1045141607</v>
      </c>
      <c r="DK4" s="1128">
        <v>4038012.6479655597</v>
      </c>
      <c r="DL4" s="1128">
        <v>4124177.5065192706</v>
      </c>
      <c r="DM4" s="1128">
        <v>4358148.2503429595</v>
      </c>
      <c r="DN4" s="1128">
        <v>4308467.0606602496</v>
      </c>
      <c r="DO4" s="1128">
        <v>4437003.1649445398</v>
      </c>
      <c r="DP4" s="1128">
        <v>4251145.50232861</v>
      </c>
      <c r="DQ4" s="1128">
        <v>4242584.6750850603</v>
      </c>
      <c r="DR4" s="1128">
        <v>4920850.2428663997</v>
      </c>
      <c r="DS4" s="1128">
        <v>5061389.5019644098</v>
      </c>
      <c r="DT4" s="1128">
        <v>4723959.7616856508</v>
      </c>
      <c r="DU4" s="1128">
        <v>4785037.8077039197</v>
      </c>
      <c r="DV4" s="1128">
        <v>4910808.3548787199</v>
      </c>
      <c r="DW4" s="1128">
        <v>4722782.6012558201</v>
      </c>
      <c r="DX4" s="1128">
        <v>4904091.8449546304</v>
      </c>
      <c r="DY4" s="1128">
        <v>4783762.3360722298</v>
      </c>
      <c r="DZ4" s="1128">
        <v>4601806.0881754197</v>
      </c>
      <c r="EA4" s="1128">
        <v>4717847.4525687909</v>
      </c>
      <c r="EB4" s="1128">
        <v>4731253.7476678286</v>
      </c>
      <c r="EC4" s="1128">
        <v>5048575.4427118609</v>
      </c>
      <c r="ED4" s="1128">
        <v>5072986.0016046008</v>
      </c>
      <c r="EE4" s="1128">
        <v>5077518.15560064</v>
      </c>
      <c r="EF4" s="1128">
        <v>4986960.0642939806</v>
      </c>
      <c r="EG4" s="1128">
        <v>5081471.7381612798</v>
      </c>
      <c r="EH4" s="1128">
        <v>5019720.2797086909</v>
      </c>
      <c r="EI4" s="1128">
        <v>5126412.7367431913</v>
      </c>
      <c r="EJ4" s="1128">
        <v>5332193.5252832482</v>
      </c>
      <c r="EK4" s="1128">
        <v>5003111.1736428197</v>
      </c>
      <c r="EL4" s="1128">
        <v>4777608.2345113186</v>
      </c>
      <c r="EM4" s="1128">
        <v>4801630.3014219385</v>
      </c>
      <c r="EN4" s="1128">
        <v>4908508.7809805702</v>
      </c>
      <c r="EO4" s="1128">
        <v>4779286.3839873094</v>
      </c>
      <c r="EP4" s="1128">
        <v>5169063.9670151509</v>
      </c>
      <c r="EQ4" s="1128">
        <v>5032608.5020449003</v>
      </c>
      <c r="ER4" s="1128">
        <v>4957144.5650180113</v>
      </c>
      <c r="ES4" s="1128">
        <v>5076640.4764176197</v>
      </c>
      <c r="ET4" s="1128">
        <v>5286688.0741794398</v>
      </c>
      <c r="EU4" s="1128">
        <v>5054770.6283581993</v>
      </c>
      <c r="EV4" s="1128">
        <v>5136176.1750510791</v>
      </c>
      <c r="EW4" s="1128">
        <v>5116842.1529649999</v>
      </c>
      <c r="EX4" s="1128">
        <v>4942800.5533012599</v>
      </c>
      <c r="EY4" s="1128">
        <v>5071698.3427287089</v>
      </c>
      <c r="EZ4" s="1128">
        <v>4989995.8113224888</v>
      </c>
      <c r="FA4" s="1128">
        <v>4913903.4881521491</v>
      </c>
      <c r="FB4" s="1128">
        <v>4668215.2289258083</v>
      </c>
      <c r="FC4" s="1128">
        <v>4773914.239283029</v>
      </c>
      <c r="FD4" s="1128">
        <v>4708661.3193793613</v>
      </c>
    </row>
    <row r="5" spans="1:160" ht="15.75">
      <c r="A5" s="1084" t="s">
        <v>930</v>
      </c>
      <c r="B5" s="1085">
        <v>425626.6</v>
      </c>
      <c r="C5" s="1085">
        <v>431918.5</v>
      </c>
      <c r="D5" s="1085">
        <v>445059.2</v>
      </c>
      <c r="E5" s="1085">
        <v>476226.7</v>
      </c>
      <c r="F5" s="1085">
        <v>438865.4</v>
      </c>
      <c r="G5" s="1085">
        <v>443746.4</v>
      </c>
      <c r="H5" s="1085">
        <v>457311.8</v>
      </c>
      <c r="I5" s="1085">
        <v>413552.2</v>
      </c>
      <c r="J5" s="1085">
        <v>454727.4</v>
      </c>
      <c r="K5" s="1085">
        <v>448150.8</v>
      </c>
      <c r="L5" s="1085">
        <v>507409.2</v>
      </c>
      <c r="M5" s="1085">
        <v>392561.6</v>
      </c>
      <c r="N5" s="1085">
        <v>467971.8</v>
      </c>
      <c r="O5" s="1085">
        <v>510952</v>
      </c>
      <c r="P5" s="1085">
        <v>539526.1</v>
      </c>
      <c r="Q5" s="1085">
        <v>584285.30000000005</v>
      </c>
      <c r="R5" s="1085">
        <v>580195.19999999995</v>
      </c>
      <c r="S5" s="1085">
        <v>535858</v>
      </c>
      <c r="T5" s="1085">
        <v>602262.1</v>
      </c>
      <c r="U5" s="1085">
        <v>596399.4</v>
      </c>
      <c r="V5" s="1085">
        <v>602812.80000000005</v>
      </c>
      <c r="W5" s="1085">
        <v>548640.9</v>
      </c>
      <c r="X5" s="1085">
        <v>561516.1</v>
      </c>
      <c r="Y5" s="1085">
        <v>618072</v>
      </c>
      <c r="Z5" s="1085">
        <v>546507.1</v>
      </c>
      <c r="AA5" s="1085">
        <v>594793.9</v>
      </c>
      <c r="AB5" s="1085">
        <v>646880.4</v>
      </c>
      <c r="AC5" s="1085">
        <v>666010.9</v>
      </c>
      <c r="AD5" s="1085">
        <v>620508.69999999995</v>
      </c>
      <c r="AE5" s="1085">
        <v>649630.9</v>
      </c>
      <c r="AF5" s="1085">
        <v>668360.5</v>
      </c>
      <c r="AG5" s="1085">
        <v>677582.4</v>
      </c>
      <c r="AH5" s="1085">
        <v>662751.9</v>
      </c>
      <c r="AI5" s="1085">
        <v>675584.5</v>
      </c>
      <c r="AJ5" s="1085">
        <v>717724.3</v>
      </c>
      <c r="AK5" s="1085">
        <v>726798.1</v>
      </c>
      <c r="AL5" s="1085">
        <v>680261.3</v>
      </c>
      <c r="AM5" s="1085">
        <v>796413.9</v>
      </c>
      <c r="AN5" s="1085">
        <v>794951.1</v>
      </c>
      <c r="AO5" s="1085">
        <v>851560.1</v>
      </c>
      <c r="AP5" s="1085">
        <v>849240.9</v>
      </c>
      <c r="AQ5" s="1085">
        <v>887321.8</v>
      </c>
      <c r="AR5" s="1085">
        <v>899272.1</v>
      </c>
      <c r="AS5" s="1085">
        <v>929528.1</v>
      </c>
      <c r="AT5" s="1085">
        <v>966933.8</v>
      </c>
      <c r="AU5" s="1085">
        <v>995229.9</v>
      </c>
      <c r="AV5" s="1085">
        <v>972347</v>
      </c>
      <c r="AW5" s="1085">
        <v>905307.6</v>
      </c>
      <c r="AX5" s="1085">
        <v>886875.44499999995</v>
      </c>
      <c r="AY5" s="1085">
        <v>936003.01899999997</v>
      </c>
      <c r="AZ5" s="1085">
        <v>636005.41899999999</v>
      </c>
      <c r="BA5" s="1085">
        <v>1052234.4310000001</v>
      </c>
      <c r="BB5" s="1085">
        <v>1151282.473</v>
      </c>
      <c r="BC5" s="1085">
        <v>1216370.4669999999</v>
      </c>
      <c r="BD5" s="1085">
        <v>1381003.2120000001</v>
      </c>
      <c r="BE5" s="1085">
        <v>1366694.9809999999</v>
      </c>
      <c r="BF5" s="1085">
        <v>1447670.3289999999</v>
      </c>
      <c r="BG5" s="1085">
        <v>1490883.162</v>
      </c>
      <c r="BH5" s="1085">
        <v>1543265.402</v>
      </c>
      <c r="BI5" s="1085">
        <v>1651961.4979000001</v>
      </c>
      <c r="BJ5" s="1085">
        <v>1411981.2847524101</v>
      </c>
      <c r="BK5" s="1085">
        <v>1347955.3476116797</v>
      </c>
      <c r="BL5" s="1085">
        <v>1465999.9767254503</v>
      </c>
      <c r="BM5" s="1085">
        <v>1833466.8620941502</v>
      </c>
      <c r="BN5" s="1085">
        <v>1972540.3524823701</v>
      </c>
      <c r="BO5" s="1085">
        <v>1892869.54480955</v>
      </c>
      <c r="BP5" s="1085">
        <v>1952254.1534134897</v>
      </c>
      <c r="BQ5" s="1085">
        <v>2044566.6220095395</v>
      </c>
      <c r="BR5" s="1085">
        <v>2164449.5135713597</v>
      </c>
      <c r="BS5" s="1085">
        <v>2305807.7696815999</v>
      </c>
      <c r="BT5" s="1085">
        <v>2233616.2698693899</v>
      </c>
      <c r="BU5" s="1085">
        <v>2159830.1156178997</v>
      </c>
      <c r="BV5" s="1085">
        <v>2188532.50927298</v>
      </c>
      <c r="BW5" s="1085">
        <v>2547144.7538897796</v>
      </c>
      <c r="BX5" s="1085">
        <v>2795785.2344318703</v>
      </c>
      <c r="BY5" s="1085">
        <v>3647373.34165905</v>
      </c>
      <c r="BZ5" s="1085">
        <v>3163905.8565579904</v>
      </c>
      <c r="CA5" s="1085">
        <v>2998531.51455364</v>
      </c>
      <c r="CB5" s="1085">
        <v>3249153.5986596099</v>
      </c>
      <c r="CC5" s="1085">
        <v>2978275.5485042399</v>
      </c>
      <c r="CD5" s="1085">
        <v>3078245.6651923503</v>
      </c>
      <c r="CE5" s="1085">
        <v>3166255.9306632704</v>
      </c>
      <c r="CF5" s="1085">
        <v>2973440.4331894103</v>
      </c>
      <c r="CG5" s="1085">
        <v>2938885.1847815802</v>
      </c>
      <c r="CH5" s="1085">
        <v>3290965.3665984604</v>
      </c>
      <c r="CI5" s="1085">
        <v>3280374.88542896</v>
      </c>
      <c r="CJ5" s="1085">
        <v>3131802.5212633801</v>
      </c>
      <c r="CK5" s="1085">
        <v>3063627.2454919801</v>
      </c>
      <c r="CL5" s="1085">
        <v>3047116.1224901904</v>
      </c>
      <c r="CM5" s="1085">
        <v>2892753.0699299001</v>
      </c>
      <c r="CN5" s="1085">
        <v>3051373.1993283601</v>
      </c>
      <c r="CO5" s="1085">
        <v>2791062.5340130292</v>
      </c>
      <c r="CP5" s="1085">
        <v>2894016.1334941001</v>
      </c>
      <c r="CQ5" s="1085">
        <v>2713328.35438825</v>
      </c>
      <c r="CR5" s="1085">
        <v>2790999.5976608703</v>
      </c>
      <c r="CS5" s="1085">
        <v>3003851.1169757596</v>
      </c>
      <c r="CT5" s="1085">
        <v>3014321.0248057009</v>
      </c>
      <c r="CU5" s="1085">
        <v>2961734.7396792402</v>
      </c>
      <c r="CV5" s="1085">
        <v>3102406.1419069199</v>
      </c>
      <c r="CW5" s="1085">
        <v>3236095.5816635699</v>
      </c>
      <c r="CX5" s="1085">
        <v>3320166.7991482196</v>
      </c>
      <c r="CY5" s="1085">
        <v>3277304.7663187496</v>
      </c>
      <c r="CZ5" s="1085">
        <v>3053340.2942528198</v>
      </c>
      <c r="DA5" s="1085">
        <v>3016516.16983055</v>
      </c>
      <c r="DB5" s="1085">
        <v>3084764.1470948495</v>
      </c>
      <c r="DC5" s="1085">
        <v>3206359.5474801995</v>
      </c>
      <c r="DD5" s="1085">
        <v>3196264.3551671803</v>
      </c>
      <c r="DE5" s="1085">
        <v>3161146.9032742204</v>
      </c>
      <c r="DF5" s="1085">
        <v>3335696.3892320897</v>
      </c>
      <c r="DG5" s="1085">
        <v>3421189.6417127494</v>
      </c>
      <c r="DH5" s="1085">
        <v>3370451.2471267609</v>
      </c>
      <c r="DI5" s="1085">
        <v>3407005.9129444803</v>
      </c>
      <c r="DJ5" s="1085">
        <v>3499314.0585249607</v>
      </c>
      <c r="DK5" s="1085">
        <v>3581657.6810793993</v>
      </c>
      <c r="DL5" s="1085">
        <v>3634010.8038613107</v>
      </c>
      <c r="DM5" s="1085">
        <v>3570526.3090979098</v>
      </c>
      <c r="DN5" s="1085">
        <v>3675153.8113870304</v>
      </c>
      <c r="DO5" s="1085">
        <v>3774240.2105874</v>
      </c>
      <c r="DP5" s="1085">
        <v>3770834.3659229102</v>
      </c>
      <c r="DQ5" s="1085">
        <v>3719083.1449257</v>
      </c>
      <c r="DR5" s="1085">
        <v>4208872.3034230089</v>
      </c>
      <c r="DS5" s="1085">
        <v>4311753.0750319101</v>
      </c>
      <c r="DT5" s="1085">
        <v>4035164.2672288702</v>
      </c>
      <c r="DU5" s="1085">
        <v>4111437.7016250305</v>
      </c>
      <c r="DV5" s="1085">
        <v>4177373.0173440506</v>
      </c>
      <c r="DW5" s="1085">
        <v>3875958.92595036</v>
      </c>
      <c r="DX5" s="1085">
        <v>4019271.4153022105</v>
      </c>
      <c r="DY5" s="1085">
        <v>4059211.0282166493</v>
      </c>
      <c r="DZ5" s="1085">
        <v>3875519.2969558495</v>
      </c>
      <c r="EA5" s="1085">
        <v>3905205.4177086004</v>
      </c>
      <c r="EB5" s="1085">
        <v>4010684.3712407798</v>
      </c>
      <c r="EC5" s="1085">
        <v>4264337.2479752107</v>
      </c>
      <c r="ED5" s="1085">
        <v>4294833.5233971309</v>
      </c>
      <c r="EE5" s="1085">
        <v>4132408.5325316801</v>
      </c>
      <c r="EF5" s="1085">
        <v>3806680.6283738501</v>
      </c>
      <c r="EG5" s="1085">
        <v>3859181.0103189596</v>
      </c>
      <c r="EH5" s="1085">
        <v>3836310.2693113303</v>
      </c>
      <c r="EI5" s="1085">
        <v>3933630.7738518403</v>
      </c>
      <c r="EJ5" s="1085">
        <v>4208009.7924047094</v>
      </c>
      <c r="EK5" s="1085">
        <v>3949923.9755170001</v>
      </c>
      <c r="EL5" s="1085">
        <v>3771271.9829182602</v>
      </c>
      <c r="EM5" s="1085">
        <v>3744521.5489584589</v>
      </c>
      <c r="EN5" s="1085">
        <v>3903865.0969924293</v>
      </c>
      <c r="EO5" s="1085">
        <v>3692178.4314982104</v>
      </c>
      <c r="EP5" s="1085">
        <v>4192244.3961756108</v>
      </c>
      <c r="EQ5" s="1085">
        <v>4172709.439055061</v>
      </c>
      <c r="ER5" s="1085">
        <v>4118298.7811651309</v>
      </c>
      <c r="ES5" s="1085">
        <v>4255120.5512821693</v>
      </c>
      <c r="ET5" s="1085">
        <v>4553903.7726720404</v>
      </c>
      <c r="EU5" s="1085">
        <v>4393114.5257931901</v>
      </c>
      <c r="EV5" s="1085">
        <v>4379259.8657633187</v>
      </c>
      <c r="EW5" s="1085">
        <v>4446145.5857949601</v>
      </c>
      <c r="EX5" s="1085">
        <v>4310709.5858002994</v>
      </c>
      <c r="EY5" s="1085">
        <v>4435746.1497910796</v>
      </c>
      <c r="EZ5" s="1085">
        <v>4344466.8753014188</v>
      </c>
      <c r="FA5" s="1085">
        <v>4234859.3652641894</v>
      </c>
      <c r="FB5" s="1085">
        <v>4021314.6327335495</v>
      </c>
      <c r="FC5" s="1085">
        <v>4154691.9511481798</v>
      </c>
      <c r="FD5" s="1085">
        <v>4091349.4795743809</v>
      </c>
    </row>
    <row r="6" spans="1:160" ht="15.75">
      <c r="A6" s="1087" t="s">
        <v>931</v>
      </c>
      <c r="B6" s="1085"/>
      <c r="C6" s="1085"/>
      <c r="D6" s="1085"/>
      <c r="E6" s="1085"/>
      <c r="F6" s="1085"/>
      <c r="G6" s="1085"/>
      <c r="H6" s="1085"/>
      <c r="I6" s="1085"/>
      <c r="J6" s="1085"/>
      <c r="K6" s="1085"/>
      <c r="L6" s="1085"/>
      <c r="M6" s="1085"/>
      <c r="N6" s="1085"/>
      <c r="O6" s="1085"/>
      <c r="P6" s="1085"/>
      <c r="Q6" s="1085"/>
      <c r="R6" s="1085"/>
      <c r="S6" s="1085"/>
      <c r="T6" s="1085"/>
      <c r="U6" s="1085"/>
      <c r="V6" s="1085"/>
      <c r="W6" s="1085"/>
      <c r="X6" s="1085"/>
      <c r="Y6" s="1085"/>
      <c r="Z6" s="1085"/>
      <c r="AA6" s="1085"/>
      <c r="AB6" s="1085"/>
      <c r="AC6" s="1085"/>
      <c r="AD6" s="1085"/>
      <c r="AE6" s="1085"/>
      <c r="AF6" s="1085"/>
      <c r="AG6" s="1085"/>
      <c r="AH6" s="1085"/>
      <c r="AI6" s="1085"/>
      <c r="AJ6" s="1085"/>
      <c r="AK6" s="1085"/>
      <c r="AL6" s="1085"/>
      <c r="AM6" s="1085"/>
      <c r="AN6" s="1085"/>
      <c r="AO6" s="1085"/>
      <c r="AP6" s="1085"/>
      <c r="AQ6" s="1085"/>
      <c r="AR6" s="1085"/>
      <c r="AS6" s="1085"/>
      <c r="AT6" s="1085"/>
      <c r="AU6" s="1085"/>
      <c r="AV6" s="1085"/>
      <c r="AW6" s="1085"/>
      <c r="AX6" s="1085"/>
      <c r="AY6" s="1085"/>
      <c r="AZ6" s="1085"/>
      <c r="BA6" s="1085"/>
      <c r="BB6" s="1085"/>
      <c r="BC6" s="1085"/>
      <c r="BD6" s="1085"/>
      <c r="BE6" s="1085"/>
      <c r="BF6" s="1085"/>
      <c r="BG6" s="1085"/>
      <c r="BH6" s="1085"/>
      <c r="BI6" s="1085"/>
      <c r="BJ6" s="1085"/>
      <c r="BK6" s="1085"/>
      <c r="BL6" s="1085"/>
      <c r="BM6" s="1085"/>
      <c r="BN6" s="1085"/>
      <c r="BO6" s="1085"/>
      <c r="BP6" s="1085"/>
      <c r="BQ6" s="1085"/>
      <c r="BR6" s="1085"/>
      <c r="BS6" s="1085"/>
      <c r="BT6" s="1085"/>
      <c r="BU6" s="1085"/>
      <c r="BV6" s="1085"/>
      <c r="BW6" s="1085"/>
      <c r="BX6" s="1085"/>
      <c r="BY6" s="1085"/>
      <c r="BZ6" s="1085"/>
      <c r="CA6" s="1085"/>
      <c r="CB6" s="1085"/>
      <c r="CC6" s="1085"/>
      <c r="CD6" s="1085"/>
      <c r="CE6" s="1085"/>
      <c r="CF6" s="1085"/>
      <c r="CG6" s="1085"/>
      <c r="CH6" s="1085"/>
      <c r="CI6" s="1085"/>
      <c r="CJ6" s="1085"/>
      <c r="CK6" s="1085"/>
      <c r="CL6" s="1085"/>
      <c r="CM6" s="1085"/>
      <c r="CN6" s="1085"/>
      <c r="CO6" s="1085"/>
      <c r="CP6" s="1085"/>
      <c r="CQ6" s="1085"/>
      <c r="CR6" s="1085"/>
      <c r="CS6" s="1085"/>
      <c r="CT6" s="1085">
        <v>0</v>
      </c>
      <c r="CU6" s="1085">
        <v>0</v>
      </c>
      <c r="CV6" s="1085">
        <v>0</v>
      </c>
      <c r="CW6" s="1085">
        <v>0</v>
      </c>
      <c r="CX6" s="1085">
        <v>0</v>
      </c>
      <c r="CY6" s="1085">
        <v>0</v>
      </c>
      <c r="CZ6" s="1085">
        <v>0</v>
      </c>
      <c r="DA6" s="1085">
        <v>0</v>
      </c>
      <c r="DB6" s="1085">
        <v>0</v>
      </c>
      <c r="DC6" s="1085">
        <v>0</v>
      </c>
      <c r="DD6" s="1085">
        <v>0</v>
      </c>
      <c r="DE6" s="1085">
        <v>0</v>
      </c>
      <c r="DF6" s="1085">
        <v>0</v>
      </c>
      <c r="DG6" s="1085">
        <v>0</v>
      </c>
      <c r="DH6" s="1085">
        <v>0</v>
      </c>
      <c r="DI6" s="1085">
        <v>0</v>
      </c>
      <c r="DJ6" s="1085">
        <v>0</v>
      </c>
      <c r="DK6" s="1085">
        <v>0</v>
      </c>
      <c r="DL6" s="1085">
        <v>0</v>
      </c>
      <c r="DM6" s="1085">
        <v>0</v>
      </c>
      <c r="DN6" s="1085">
        <v>0</v>
      </c>
      <c r="DO6" s="1085">
        <v>0</v>
      </c>
      <c r="DP6" s="1085">
        <v>0</v>
      </c>
      <c r="DQ6" s="1085">
        <v>0</v>
      </c>
      <c r="DR6" s="1085">
        <v>0</v>
      </c>
      <c r="DS6" s="1085">
        <v>0</v>
      </c>
      <c r="DT6" s="1085">
        <v>0</v>
      </c>
      <c r="DU6" s="1085">
        <v>0</v>
      </c>
      <c r="DV6" s="1085">
        <v>0</v>
      </c>
      <c r="DW6" s="1085">
        <v>0</v>
      </c>
      <c r="DX6" s="1085">
        <v>0</v>
      </c>
      <c r="DY6" s="1085">
        <v>0</v>
      </c>
      <c r="DZ6" s="1085">
        <v>0</v>
      </c>
      <c r="EA6" s="1085">
        <v>0</v>
      </c>
      <c r="EB6" s="1085">
        <v>0</v>
      </c>
      <c r="EC6" s="1085">
        <v>0</v>
      </c>
      <c r="ED6" s="1085">
        <v>0</v>
      </c>
      <c r="EE6" s="1085">
        <v>0</v>
      </c>
      <c r="EF6" s="1085">
        <v>0</v>
      </c>
      <c r="EG6" s="1085">
        <v>0</v>
      </c>
      <c r="EH6" s="1085">
        <v>0</v>
      </c>
      <c r="EI6" s="1085">
        <v>0</v>
      </c>
      <c r="EJ6" s="1085">
        <v>0</v>
      </c>
      <c r="EK6" s="1085">
        <v>0</v>
      </c>
      <c r="EL6" s="1085">
        <v>0</v>
      </c>
      <c r="EM6" s="1085">
        <v>0</v>
      </c>
      <c r="EN6" s="1085">
        <v>0</v>
      </c>
      <c r="EO6" s="1085">
        <v>0</v>
      </c>
      <c r="EP6" s="1085">
        <v>0</v>
      </c>
      <c r="EQ6" s="1085">
        <v>0</v>
      </c>
      <c r="ER6" s="1085">
        <v>0</v>
      </c>
      <c r="ES6" s="1085">
        <v>0</v>
      </c>
      <c r="ET6" s="1085">
        <v>0</v>
      </c>
      <c r="EU6" s="1085">
        <v>0</v>
      </c>
      <c r="EV6" s="1085">
        <v>0</v>
      </c>
      <c r="EW6" s="1085">
        <v>0</v>
      </c>
      <c r="EX6" s="1085">
        <v>0</v>
      </c>
      <c r="EY6" s="1085">
        <v>0</v>
      </c>
      <c r="EZ6" s="1085">
        <v>0</v>
      </c>
      <c r="FA6" s="1085">
        <v>0</v>
      </c>
      <c r="FB6" s="1085">
        <v>0</v>
      </c>
      <c r="FC6" s="1085">
        <v>0</v>
      </c>
      <c r="FD6" s="1085">
        <v>0</v>
      </c>
    </row>
    <row r="7" spans="1:160" ht="15.75">
      <c r="A7" s="1131" t="s">
        <v>932</v>
      </c>
      <c r="B7" s="1085"/>
      <c r="C7" s="1085"/>
      <c r="D7" s="1085"/>
      <c r="E7" s="1085"/>
      <c r="F7" s="1085"/>
      <c r="G7" s="1085"/>
      <c r="H7" s="1085"/>
      <c r="I7" s="1085"/>
      <c r="J7" s="1085"/>
      <c r="K7" s="1085"/>
      <c r="L7" s="1085"/>
      <c r="M7" s="1085"/>
      <c r="N7" s="1085"/>
      <c r="O7" s="1085"/>
      <c r="P7" s="1085"/>
      <c r="Q7" s="1085"/>
      <c r="R7" s="1085"/>
      <c r="S7" s="1085"/>
      <c r="T7" s="1085"/>
      <c r="U7" s="1085"/>
      <c r="V7" s="1085"/>
      <c r="W7" s="1085"/>
      <c r="X7" s="1085"/>
      <c r="Y7" s="1085"/>
      <c r="Z7" s="1085"/>
      <c r="AA7" s="1085"/>
      <c r="AB7" s="1085"/>
      <c r="AC7" s="1085"/>
      <c r="AD7" s="1085"/>
      <c r="AE7" s="1085"/>
      <c r="AF7" s="1085"/>
      <c r="AG7" s="1085"/>
      <c r="AH7" s="1085"/>
      <c r="AI7" s="1085"/>
      <c r="AJ7" s="1085"/>
      <c r="AK7" s="1085"/>
      <c r="AL7" s="1085"/>
      <c r="AM7" s="1085"/>
      <c r="AN7" s="1085"/>
      <c r="AO7" s="1085"/>
      <c r="AP7" s="1085"/>
      <c r="AQ7" s="1085"/>
      <c r="AR7" s="1085"/>
      <c r="AS7" s="1085"/>
      <c r="AT7" s="1085"/>
      <c r="AU7" s="1085"/>
      <c r="AV7" s="1085"/>
      <c r="AW7" s="1085"/>
      <c r="AX7" s="1085"/>
      <c r="AY7" s="1085"/>
      <c r="AZ7" s="1085"/>
      <c r="BA7" s="1085"/>
      <c r="BB7" s="1085"/>
      <c r="BC7" s="1085"/>
      <c r="BD7" s="1085"/>
      <c r="BE7" s="1085"/>
      <c r="BF7" s="1085"/>
      <c r="BG7" s="1085"/>
      <c r="BH7" s="1085"/>
      <c r="BI7" s="1085"/>
      <c r="BJ7" s="1085"/>
      <c r="BK7" s="1085"/>
      <c r="BL7" s="1085"/>
      <c r="BM7" s="1085"/>
      <c r="BN7" s="1085"/>
      <c r="BO7" s="1085"/>
      <c r="BP7" s="1085"/>
      <c r="BQ7" s="1085"/>
      <c r="BR7" s="1085"/>
      <c r="BS7" s="1085"/>
      <c r="BT7" s="1085"/>
      <c r="BU7" s="1085"/>
      <c r="BV7" s="1085"/>
      <c r="BW7" s="1085"/>
      <c r="BX7" s="1085"/>
      <c r="BY7" s="1085"/>
      <c r="BZ7" s="1085"/>
      <c r="CA7" s="1085"/>
      <c r="CB7" s="1085"/>
      <c r="CC7" s="1085"/>
      <c r="CD7" s="1085"/>
      <c r="CE7" s="1085"/>
      <c r="CF7" s="1085"/>
      <c r="CG7" s="1085"/>
      <c r="CH7" s="1085"/>
      <c r="CI7" s="1085"/>
      <c r="CJ7" s="1085"/>
      <c r="CK7" s="1085"/>
      <c r="CL7" s="1085"/>
      <c r="CM7" s="1085"/>
      <c r="CN7" s="1085"/>
      <c r="CO7" s="1085"/>
      <c r="CP7" s="1085"/>
      <c r="CQ7" s="1085"/>
      <c r="CR7" s="1085"/>
      <c r="CS7" s="1085"/>
      <c r="CT7" s="1085">
        <v>0</v>
      </c>
      <c r="CU7" s="1085">
        <v>0</v>
      </c>
      <c r="CV7" s="1085">
        <v>0</v>
      </c>
      <c r="CW7" s="1085">
        <v>0</v>
      </c>
      <c r="CX7" s="1085">
        <v>0</v>
      </c>
      <c r="CY7" s="1085">
        <v>0</v>
      </c>
      <c r="CZ7" s="1085">
        <v>0</v>
      </c>
      <c r="DA7" s="1085">
        <v>0</v>
      </c>
      <c r="DB7" s="1085">
        <v>0</v>
      </c>
      <c r="DC7" s="1085">
        <v>0</v>
      </c>
      <c r="DD7" s="1085">
        <v>0</v>
      </c>
      <c r="DE7" s="1085">
        <v>0</v>
      </c>
      <c r="DF7" s="1085">
        <v>0</v>
      </c>
      <c r="DG7" s="1085">
        <v>0</v>
      </c>
      <c r="DH7" s="1085">
        <v>0</v>
      </c>
      <c r="DI7" s="1085">
        <v>0</v>
      </c>
      <c r="DJ7" s="1085">
        <v>0</v>
      </c>
      <c r="DK7" s="1085">
        <v>0</v>
      </c>
      <c r="DL7" s="1085">
        <v>0</v>
      </c>
      <c r="DM7" s="1085">
        <v>0</v>
      </c>
      <c r="DN7" s="1085">
        <v>0</v>
      </c>
      <c r="DO7" s="1085">
        <v>0</v>
      </c>
      <c r="DP7" s="1085">
        <v>0</v>
      </c>
      <c r="DQ7" s="1085">
        <v>0</v>
      </c>
      <c r="DR7" s="1085">
        <v>0</v>
      </c>
      <c r="DS7" s="1085">
        <v>0</v>
      </c>
      <c r="DT7" s="1085">
        <v>0</v>
      </c>
      <c r="DU7" s="1085">
        <v>0</v>
      </c>
      <c r="DV7" s="1085">
        <v>0</v>
      </c>
      <c r="DW7" s="1085">
        <v>0</v>
      </c>
      <c r="DX7" s="1085">
        <v>0</v>
      </c>
      <c r="DY7" s="1085">
        <v>0</v>
      </c>
      <c r="DZ7" s="1085">
        <v>0</v>
      </c>
      <c r="EA7" s="1085">
        <v>0</v>
      </c>
      <c r="EB7" s="1085">
        <v>0</v>
      </c>
      <c r="EC7" s="1085">
        <v>0</v>
      </c>
      <c r="ED7" s="1085">
        <v>0</v>
      </c>
      <c r="EE7" s="1085">
        <v>0</v>
      </c>
      <c r="EF7" s="1085">
        <v>0</v>
      </c>
      <c r="EG7" s="1085">
        <v>0</v>
      </c>
      <c r="EH7" s="1085">
        <v>0</v>
      </c>
      <c r="EI7" s="1085">
        <v>0</v>
      </c>
      <c r="EJ7" s="1085">
        <v>0</v>
      </c>
      <c r="EK7" s="1085">
        <v>0</v>
      </c>
      <c r="EL7" s="1085">
        <v>0</v>
      </c>
      <c r="EM7" s="1085">
        <v>0</v>
      </c>
      <c r="EN7" s="1085">
        <v>0</v>
      </c>
      <c r="EO7" s="1085">
        <v>0</v>
      </c>
      <c r="EP7" s="1085">
        <v>0</v>
      </c>
      <c r="EQ7" s="1085">
        <v>0</v>
      </c>
      <c r="ER7" s="1085">
        <v>0</v>
      </c>
      <c r="ES7" s="1085">
        <v>0</v>
      </c>
      <c r="ET7" s="1085">
        <v>0</v>
      </c>
      <c r="EU7" s="1085">
        <v>0</v>
      </c>
      <c r="EV7" s="1085">
        <v>0</v>
      </c>
      <c r="EW7" s="1085">
        <v>0</v>
      </c>
      <c r="EX7" s="1085">
        <v>0</v>
      </c>
      <c r="EY7" s="1085">
        <v>0</v>
      </c>
      <c r="EZ7" s="1085">
        <v>0</v>
      </c>
      <c r="FA7" s="1085">
        <v>0</v>
      </c>
      <c r="FB7" s="1085">
        <v>0</v>
      </c>
      <c r="FC7" s="1085">
        <v>0</v>
      </c>
      <c r="FD7" s="1085">
        <v>0</v>
      </c>
    </row>
    <row r="8" spans="1:160" ht="15.75">
      <c r="A8" s="1131" t="s">
        <v>933</v>
      </c>
      <c r="B8" s="1085"/>
      <c r="C8" s="1085"/>
      <c r="D8" s="1085"/>
      <c r="E8" s="1085"/>
      <c r="F8" s="1085"/>
      <c r="G8" s="1085"/>
      <c r="H8" s="1085"/>
      <c r="I8" s="1085"/>
      <c r="J8" s="1085"/>
      <c r="K8" s="1085"/>
      <c r="L8" s="1085"/>
      <c r="M8" s="1085"/>
      <c r="N8" s="1085"/>
      <c r="O8" s="1085"/>
      <c r="P8" s="1085"/>
      <c r="Q8" s="1085"/>
      <c r="R8" s="1085"/>
      <c r="S8" s="1085"/>
      <c r="T8" s="1085"/>
      <c r="U8" s="1085"/>
      <c r="V8" s="1085"/>
      <c r="W8" s="1085"/>
      <c r="X8" s="1085"/>
      <c r="Y8" s="1085"/>
      <c r="Z8" s="1085"/>
      <c r="AA8" s="1085"/>
      <c r="AB8" s="1085"/>
      <c r="AC8" s="1085"/>
      <c r="AD8" s="1085"/>
      <c r="AE8" s="1085"/>
      <c r="AF8" s="1085"/>
      <c r="AG8" s="1085"/>
      <c r="AH8" s="1085"/>
      <c r="AI8" s="1085"/>
      <c r="AJ8" s="1085"/>
      <c r="AK8" s="1085"/>
      <c r="AL8" s="1085"/>
      <c r="AM8" s="1085"/>
      <c r="AN8" s="1085"/>
      <c r="AO8" s="1085"/>
      <c r="AP8" s="1085"/>
      <c r="AQ8" s="1085"/>
      <c r="AR8" s="1085"/>
      <c r="AS8" s="1085"/>
      <c r="AT8" s="1085"/>
      <c r="AU8" s="1085"/>
      <c r="AV8" s="1085"/>
      <c r="AW8" s="1085"/>
      <c r="AX8" s="1085"/>
      <c r="AY8" s="1085"/>
      <c r="AZ8" s="1085"/>
      <c r="BA8" s="1085"/>
      <c r="BB8" s="1085"/>
      <c r="BC8" s="1085"/>
      <c r="BD8" s="1085"/>
      <c r="BE8" s="1085"/>
      <c r="BF8" s="1085"/>
      <c r="BG8" s="1085"/>
      <c r="BH8" s="1085"/>
      <c r="BI8" s="1085"/>
      <c r="BJ8" s="1085"/>
      <c r="BK8" s="1085"/>
      <c r="BL8" s="1085"/>
      <c r="BM8" s="1085"/>
      <c r="BN8" s="1085"/>
      <c r="BO8" s="1085"/>
      <c r="BP8" s="1085"/>
      <c r="BQ8" s="1085"/>
      <c r="BR8" s="1085"/>
      <c r="BS8" s="1085"/>
      <c r="BT8" s="1085"/>
      <c r="BU8" s="1085"/>
      <c r="BV8" s="1085"/>
      <c r="BW8" s="1085"/>
      <c r="BX8" s="1085"/>
      <c r="BY8" s="1085"/>
      <c r="BZ8" s="1085"/>
      <c r="CA8" s="1085"/>
      <c r="CB8" s="1085"/>
      <c r="CC8" s="1085"/>
      <c r="CD8" s="1085"/>
      <c r="CE8" s="1085"/>
      <c r="CF8" s="1085"/>
      <c r="CG8" s="1085"/>
      <c r="CH8" s="1085"/>
      <c r="CI8" s="1085"/>
      <c r="CJ8" s="1085"/>
      <c r="CK8" s="1085"/>
      <c r="CL8" s="1085"/>
      <c r="CM8" s="1085"/>
      <c r="CN8" s="1085"/>
      <c r="CO8" s="1085"/>
      <c r="CP8" s="1085"/>
      <c r="CQ8" s="1085"/>
      <c r="CR8" s="1085"/>
      <c r="CS8" s="1085"/>
      <c r="CT8" s="1085">
        <v>0</v>
      </c>
      <c r="CU8" s="1085">
        <v>0</v>
      </c>
      <c r="CV8" s="1085">
        <v>0</v>
      </c>
      <c r="CW8" s="1085">
        <v>0</v>
      </c>
      <c r="CX8" s="1085">
        <v>0</v>
      </c>
      <c r="CY8" s="1085">
        <v>0</v>
      </c>
      <c r="CZ8" s="1085">
        <v>0</v>
      </c>
      <c r="DA8" s="1085">
        <v>0</v>
      </c>
      <c r="DB8" s="1085">
        <v>0</v>
      </c>
      <c r="DC8" s="1085">
        <v>0</v>
      </c>
      <c r="DD8" s="1085">
        <v>0</v>
      </c>
      <c r="DE8" s="1085">
        <v>0</v>
      </c>
      <c r="DF8" s="1085">
        <v>0</v>
      </c>
      <c r="DG8" s="1085">
        <v>0</v>
      </c>
      <c r="DH8" s="1085">
        <v>0</v>
      </c>
      <c r="DI8" s="1085">
        <v>0</v>
      </c>
      <c r="DJ8" s="1085">
        <v>0</v>
      </c>
      <c r="DK8" s="1085">
        <v>0</v>
      </c>
      <c r="DL8" s="1085">
        <v>0</v>
      </c>
      <c r="DM8" s="1085">
        <v>0</v>
      </c>
      <c r="DN8" s="1085">
        <v>0</v>
      </c>
      <c r="DO8" s="1085">
        <v>0</v>
      </c>
      <c r="DP8" s="1085">
        <v>0</v>
      </c>
      <c r="DQ8" s="1085">
        <v>0</v>
      </c>
      <c r="DR8" s="1085">
        <v>0</v>
      </c>
      <c r="DS8" s="1085">
        <v>0</v>
      </c>
      <c r="DT8" s="1085">
        <v>0</v>
      </c>
      <c r="DU8" s="1085">
        <v>0</v>
      </c>
      <c r="DV8" s="1085">
        <v>0</v>
      </c>
      <c r="DW8" s="1085">
        <v>0</v>
      </c>
      <c r="DX8" s="1085">
        <v>0</v>
      </c>
      <c r="DY8" s="1085">
        <v>0</v>
      </c>
      <c r="DZ8" s="1085">
        <v>0</v>
      </c>
      <c r="EA8" s="1085">
        <v>0</v>
      </c>
      <c r="EB8" s="1085">
        <v>0</v>
      </c>
      <c r="EC8" s="1085">
        <v>0</v>
      </c>
      <c r="ED8" s="1085">
        <v>0</v>
      </c>
      <c r="EE8" s="1085">
        <v>0</v>
      </c>
      <c r="EF8" s="1085">
        <v>0</v>
      </c>
      <c r="EG8" s="1085">
        <v>0</v>
      </c>
      <c r="EH8" s="1085">
        <v>0</v>
      </c>
      <c r="EI8" s="1085">
        <v>0</v>
      </c>
      <c r="EJ8" s="1085">
        <v>0</v>
      </c>
      <c r="EK8" s="1085">
        <v>0</v>
      </c>
      <c r="EL8" s="1085">
        <v>0</v>
      </c>
      <c r="EM8" s="1085">
        <v>0</v>
      </c>
      <c r="EN8" s="1085">
        <v>0</v>
      </c>
      <c r="EO8" s="1085">
        <v>0</v>
      </c>
      <c r="EP8" s="1085">
        <v>0</v>
      </c>
      <c r="EQ8" s="1085">
        <v>0</v>
      </c>
      <c r="ER8" s="1085">
        <v>0</v>
      </c>
      <c r="ES8" s="1085">
        <v>0</v>
      </c>
      <c r="ET8" s="1085">
        <v>0</v>
      </c>
      <c r="EU8" s="1085">
        <v>0</v>
      </c>
      <c r="EV8" s="1085">
        <v>0</v>
      </c>
      <c r="EW8" s="1085">
        <v>0</v>
      </c>
      <c r="EX8" s="1085">
        <v>0</v>
      </c>
      <c r="EY8" s="1085">
        <v>0</v>
      </c>
      <c r="EZ8" s="1085">
        <v>0</v>
      </c>
      <c r="FA8" s="1085">
        <v>0</v>
      </c>
      <c r="FB8" s="1085">
        <v>0</v>
      </c>
      <c r="FC8" s="1085">
        <v>0</v>
      </c>
      <c r="FD8" s="1085">
        <v>0</v>
      </c>
    </row>
    <row r="9" spans="1:160" ht="15.75">
      <c r="A9" s="1084" t="s">
        <v>934</v>
      </c>
      <c r="B9" s="1085">
        <v>19603.599999999999</v>
      </c>
      <c r="C9" s="1085">
        <v>21831.5</v>
      </c>
      <c r="D9" s="1085">
        <v>25630.7</v>
      </c>
      <c r="E9" s="1085">
        <v>20862</v>
      </c>
      <c r="F9" s="1085">
        <v>18437.599999999999</v>
      </c>
      <c r="G9" s="1085">
        <v>20834.8</v>
      </c>
      <c r="H9" s="1085">
        <v>19848.900000000001</v>
      </c>
      <c r="I9" s="1085">
        <v>17654.2</v>
      </c>
      <c r="J9" s="1085">
        <v>19239.7</v>
      </c>
      <c r="K9" s="1085">
        <v>40754.699999999997</v>
      </c>
      <c r="L9" s="1085">
        <v>24883.1</v>
      </c>
      <c r="M9" s="1085">
        <v>23205.7</v>
      </c>
      <c r="N9" s="1085">
        <v>27897.5</v>
      </c>
      <c r="O9" s="1085">
        <v>16965.400000000001</v>
      </c>
      <c r="P9" s="1085">
        <v>19744.099999999999</v>
      </c>
      <c r="Q9" s="1085">
        <v>26281.8</v>
      </c>
      <c r="R9" s="1085">
        <v>24959.599999999999</v>
      </c>
      <c r="S9" s="1085">
        <v>12670.8</v>
      </c>
      <c r="T9" s="1085">
        <v>34982.1</v>
      </c>
      <c r="U9" s="1085">
        <v>37871.800000000003</v>
      </c>
      <c r="V9" s="1085">
        <v>41022.1</v>
      </c>
      <c r="W9" s="1085">
        <v>40503</v>
      </c>
      <c r="X9" s="1085">
        <v>39219.9</v>
      </c>
      <c r="Y9" s="1085">
        <v>31241</v>
      </c>
      <c r="Z9" s="1085">
        <v>25184</v>
      </c>
      <c r="AA9" s="1085">
        <v>29704.7</v>
      </c>
      <c r="AB9" s="1085">
        <v>38774.9</v>
      </c>
      <c r="AC9" s="1085">
        <v>42979.9</v>
      </c>
      <c r="AD9" s="1085">
        <v>42418.6</v>
      </c>
      <c r="AE9" s="1085">
        <v>49991.5</v>
      </c>
      <c r="AF9" s="1085">
        <v>45715.6</v>
      </c>
      <c r="AG9" s="1085">
        <v>55655.199999999997</v>
      </c>
      <c r="AH9" s="1085">
        <v>39690.199999999997</v>
      </c>
      <c r="AI9" s="1085">
        <v>58987.5</v>
      </c>
      <c r="AJ9" s="1085">
        <v>52677.8</v>
      </c>
      <c r="AK9" s="1085">
        <v>50753.599999999999</v>
      </c>
      <c r="AL9" s="1085">
        <v>40341.300000000003</v>
      </c>
      <c r="AM9" s="1085">
        <v>56058.9</v>
      </c>
      <c r="AN9" s="1085">
        <v>72636.5</v>
      </c>
      <c r="AO9" s="1085">
        <v>72323.7</v>
      </c>
      <c r="AP9" s="1085">
        <v>73475.5</v>
      </c>
      <c r="AQ9" s="1085">
        <v>69118.600000000006</v>
      </c>
      <c r="AR9" s="1085">
        <v>72756.399999999994</v>
      </c>
      <c r="AS9" s="1085">
        <v>79525.600000000006</v>
      </c>
      <c r="AT9" s="1085">
        <v>85010.9</v>
      </c>
      <c r="AU9" s="1085">
        <v>71788.5</v>
      </c>
      <c r="AV9" s="1085">
        <v>58251.6</v>
      </c>
      <c r="AW9" s="1085">
        <v>67805.399999999994</v>
      </c>
      <c r="AX9" s="1085">
        <v>49776.228999999999</v>
      </c>
      <c r="AY9" s="1085">
        <v>45529.966</v>
      </c>
      <c r="AZ9" s="1085">
        <v>16328.338</v>
      </c>
      <c r="BA9" s="1085">
        <v>81315.028000000006</v>
      </c>
      <c r="BB9" s="1085">
        <v>81419.005999999994</v>
      </c>
      <c r="BC9" s="1085">
        <v>64415.050999999999</v>
      </c>
      <c r="BD9" s="1085">
        <v>40758.216999999997</v>
      </c>
      <c r="BE9" s="1085">
        <v>85983.021999999997</v>
      </c>
      <c r="BF9" s="1085">
        <v>61532.754999999997</v>
      </c>
      <c r="BG9" s="1085">
        <v>70214.067999999999</v>
      </c>
      <c r="BH9" s="1085">
        <v>93449.157999999996</v>
      </c>
      <c r="BI9" s="1085">
        <v>38982.427900000002</v>
      </c>
      <c r="BJ9" s="1085">
        <v>75041.65668955</v>
      </c>
      <c r="BK9" s="1085">
        <v>62331.294489280001</v>
      </c>
      <c r="BL9" s="1085">
        <v>69724.500863960013</v>
      </c>
      <c r="BM9" s="1085">
        <v>97687.935696539993</v>
      </c>
      <c r="BN9" s="1085">
        <v>99406.847628470001</v>
      </c>
      <c r="BO9" s="1085">
        <v>63286.413078160003</v>
      </c>
      <c r="BP9" s="1085">
        <v>118560.34940444</v>
      </c>
      <c r="BQ9" s="1085">
        <v>141202.36901912</v>
      </c>
      <c r="BR9" s="1085">
        <v>139980.46106914998</v>
      </c>
      <c r="BS9" s="1085">
        <v>149263.68287895</v>
      </c>
      <c r="BT9" s="1085">
        <v>102168.13773328</v>
      </c>
      <c r="BU9" s="1085">
        <v>109909.86879281</v>
      </c>
      <c r="BV9" s="1085">
        <v>104318.39032635001</v>
      </c>
      <c r="BW9" s="1085">
        <v>136897.25681233002</v>
      </c>
      <c r="BX9" s="1085">
        <v>160731.72415692999</v>
      </c>
      <c r="BY9" s="1085">
        <v>152321.67609751999</v>
      </c>
      <c r="BZ9" s="1085">
        <v>139010.59583164999</v>
      </c>
      <c r="CA9" s="1085">
        <v>173298.16929736998</v>
      </c>
      <c r="CB9" s="1085">
        <v>203361.96849604999</v>
      </c>
      <c r="CC9" s="1085">
        <v>269222.59444163</v>
      </c>
      <c r="CD9" s="1085">
        <v>279658.58110685</v>
      </c>
      <c r="CE9" s="1085">
        <v>363268.93207635998</v>
      </c>
      <c r="CF9" s="1085">
        <v>256957.70833838001</v>
      </c>
      <c r="CG9" s="1085">
        <v>282212.46375926002</v>
      </c>
      <c r="CH9" s="1085">
        <v>303092.56551647995</v>
      </c>
      <c r="CI9" s="1085">
        <v>265881.94202622998</v>
      </c>
      <c r="CJ9" s="1085">
        <v>346409.09766358003</v>
      </c>
      <c r="CK9" s="1085">
        <v>399712.18313646002</v>
      </c>
      <c r="CL9" s="1085">
        <v>303289.71734110999</v>
      </c>
      <c r="CM9" s="1085">
        <v>319857.31606464001</v>
      </c>
      <c r="CN9" s="1085">
        <v>334913.23881448997</v>
      </c>
      <c r="CO9" s="1085">
        <v>321477.06729215995</v>
      </c>
      <c r="CP9" s="1085">
        <v>388168.34776439</v>
      </c>
      <c r="CQ9" s="1085">
        <v>343389.93355237</v>
      </c>
      <c r="CR9" s="1085">
        <v>375322.88176403998</v>
      </c>
      <c r="CS9" s="1085">
        <v>326445.10540083004</v>
      </c>
      <c r="CT9" s="1085">
        <v>321942.54793698998</v>
      </c>
      <c r="CU9" s="1085">
        <v>315217.09788851003</v>
      </c>
      <c r="CV9" s="1085">
        <v>422851.22937796003</v>
      </c>
      <c r="CW9" s="1085">
        <v>406198.27553769998</v>
      </c>
      <c r="CX9" s="1085">
        <v>360310.10457768</v>
      </c>
      <c r="CY9" s="1085">
        <v>406787.25077508</v>
      </c>
      <c r="CZ9" s="1085">
        <v>534035.98276703001</v>
      </c>
      <c r="DA9" s="1085">
        <v>565810.96286631003</v>
      </c>
      <c r="DB9" s="1085">
        <v>644540.62202742009</v>
      </c>
      <c r="DC9" s="1085">
        <v>446568.29729437002</v>
      </c>
      <c r="DD9" s="1085">
        <v>459764.05876886001</v>
      </c>
      <c r="DE9" s="1085">
        <v>557596.50571832992</v>
      </c>
      <c r="DF9" s="1085">
        <v>443852.91382714</v>
      </c>
      <c r="DG9" s="1085">
        <v>537166.65989172994</v>
      </c>
      <c r="DH9" s="1085">
        <v>553884.98993018002</v>
      </c>
      <c r="DI9" s="1085">
        <v>495248.51049199002</v>
      </c>
      <c r="DJ9" s="1085">
        <v>472716.62997927004</v>
      </c>
      <c r="DK9" s="1085">
        <v>406072.85013291996</v>
      </c>
      <c r="DL9" s="1085">
        <v>435846.35858817998</v>
      </c>
      <c r="DM9" s="1085">
        <v>699968.82580728002</v>
      </c>
      <c r="DN9" s="1085">
        <v>562891.48764300998</v>
      </c>
      <c r="DO9" s="1085">
        <v>589677.82606907992</v>
      </c>
      <c r="DP9" s="1085">
        <v>427933.99423885997</v>
      </c>
      <c r="DQ9" s="1085">
        <v>464116.30189885997</v>
      </c>
      <c r="DR9" s="1085">
        <v>604248.3296349399</v>
      </c>
      <c r="DS9" s="1085">
        <v>659386.43628698995</v>
      </c>
      <c r="DT9" s="1085">
        <v>610605.35482467001</v>
      </c>
      <c r="DU9" s="1085">
        <v>603138.46962368011</v>
      </c>
      <c r="DV9" s="1085">
        <v>643776.70807828999</v>
      </c>
      <c r="DW9" s="1085">
        <v>685731.30180215999</v>
      </c>
      <c r="DX9" s="1085">
        <v>712062.34801845998</v>
      </c>
      <c r="DY9" s="1085">
        <v>582746.03987789003</v>
      </c>
      <c r="DZ9" s="1085">
        <v>557478.11830631003</v>
      </c>
      <c r="EA9" s="1085">
        <v>627390.14636596001</v>
      </c>
      <c r="EB9" s="1085">
        <v>567212.71476848994</v>
      </c>
      <c r="EC9" s="1085">
        <v>630014.84080063005</v>
      </c>
      <c r="ED9" s="1085">
        <v>593976.21718931</v>
      </c>
      <c r="EE9" s="1085">
        <v>711941.63848176005</v>
      </c>
      <c r="EF9" s="1085">
        <v>862263.98861604009</v>
      </c>
      <c r="EG9" s="1085">
        <v>873747.78920205007</v>
      </c>
      <c r="EH9" s="1085">
        <v>847948.81147597998</v>
      </c>
      <c r="EI9" s="1085">
        <v>859404.93339605001</v>
      </c>
      <c r="EJ9" s="1085">
        <v>790964.99637866009</v>
      </c>
      <c r="EK9" s="1085">
        <v>851249.14601730998</v>
      </c>
      <c r="EL9" s="1085">
        <v>854794.00493575004</v>
      </c>
      <c r="EM9" s="1085">
        <v>915474.99533871002</v>
      </c>
      <c r="EN9" s="1085">
        <v>858505.78906032001</v>
      </c>
      <c r="EO9" s="1085">
        <v>919219.40965563001</v>
      </c>
      <c r="EP9" s="1085">
        <v>856677.05528759002</v>
      </c>
      <c r="EQ9" s="1085">
        <v>738465.30545185006</v>
      </c>
      <c r="ER9" s="1085">
        <v>710690.31035771989</v>
      </c>
      <c r="ES9" s="1085">
        <v>706647.83142368007</v>
      </c>
      <c r="ET9" s="1085">
        <v>629403.76983312995</v>
      </c>
      <c r="EU9" s="1085">
        <v>572214.92432735011</v>
      </c>
      <c r="EV9" s="1085">
        <v>648003.43302274006</v>
      </c>
      <c r="EW9" s="1085">
        <v>572659.3164254101</v>
      </c>
      <c r="EX9" s="1085">
        <v>538586.11769304995</v>
      </c>
      <c r="EY9" s="1085">
        <v>537588.03312972002</v>
      </c>
      <c r="EZ9" s="1085">
        <v>535777.04548638</v>
      </c>
      <c r="FA9" s="1085">
        <v>573285.40474806994</v>
      </c>
      <c r="FB9" s="1085">
        <v>553130.48067055002</v>
      </c>
      <c r="FC9" s="1085">
        <v>524010.20901597</v>
      </c>
      <c r="FD9" s="1085">
        <v>526315.40612101997</v>
      </c>
    </row>
    <row r="10" spans="1:160" ht="15.75">
      <c r="A10" s="1084" t="s">
        <v>935</v>
      </c>
      <c r="B10" s="1085">
        <v>2791.2</v>
      </c>
      <c r="C10" s="1085">
        <v>3835.4</v>
      </c>
      <c r="D10" s="1085">
        <v>1851.6</v>
      </c>
      <c r="E10" s="1085">
        <v>2746.9</v>
      </c>
      <c r="F10" s="1085">
        <v>3769.7</v>
      </c>
      <c r="G10" s="1085">
        <v>5514.4</v>
      </c>
      <c r="H10" s="1085">
        <v>5113.3999999999996</v>
      </c>
      <c r="I10" s="1085">
        <v>2657.6</v>
      </c>
      <c r="J10" s="1085">
        <v>6428.4</v>
      </c>
      <c r="K10" s="1085">
        <v>10501.3</v>
      </c>
      <c r="L10" s="1085">
        <v>5488.3</v>
      </c>
      <c r="M10" s="1085">
        <v>9609.4</v>
      </c>
      <c r="N10" s="1085">
        <v>8001.1</v>
      </c>
      <c r="O10" s="1085">
        <v>5576.1</v>
      </c>
      <c r="P10" s="1085">
        <v>9505.2000000000007</v>
      </c>
      <c r="Q10" s="1085">
        <v>10043.5</v>
      </c>
      <c r="R10" s="1085">
        <v>8623.4</v>
      </c>
      <c r="S10" s="1085">
        <v>4018</v>
      </c>
      <c r="T10" s="1085">
        <v>9209</v>
      </c>
      <c r="U10" s="1085">
        <v>9900.6</v>
      </c>
      <c r="V10" s="1085">
        <v>12077.3</v>
      </c>
      <c r="W10" s="1085">
        <v>7370.4</v>
      </c>
      <c r="X10" s="1085">
        <v>12439.3</v>
      </c>
      <c r="Y10" s="1085">
        <v>6032.5</v>
      </c>
      <c r="Z10" s="1085">
        <v>5972.6</v>
      </c>
      <c r="AA10" s="1085">
        <v>8166.7</v>
      </c>
      <c r="AB10" s="1085">
        <v>10883.2</v>
      </c>
      <c r="AC10" s="1085">
        <v>7810.9</v>
      </c>
      <c r="AD10" s="1085">
        <v>10251.4</v>
      </c>
      <c r="AE10" s="1085">
        <v>11752</v>
      </c>
      <c r="AF10" s="1085">
        <v>14567.2</v>
      </c>
      <c r="AG10" s="1085">
        <v>16609.8</v>
      </c>
      <c r="AH10" s="1085">
        <v>24192</v>
      </c>
      <c r="AI10" s="1085">
        <v>15353.9</v>
      </c>
      <c r="AJ10" s="1085">
        <v>13425.8</v>
      </c>
      <c r="AK10" s="1085">
        <v>29912.7</v>
      </c>
      <c r="AL10" s="1085">
        <v>7949.4</v>
      </c>
      <c r="AM10" s="1085">
        <v>13327.4</v>
      </c>
      <c r="AN10" s="1085">
        <v>13571</v>
      </c>
      <c r="AO10" s="1085">
        <v>14614.3</v>
      </c>
      <c r="AP10" s="1085">
        <v>16456.7</v>
      </c>
      <c r="AQ10" s="1085">
        <v>12756.4</v>
      </c>
      <c r="AR10" s="1085">
        <v>14927.8</v>
      </c>
      <c r="AS10" s="1085">
        <v>17720.2</v>
      </c>
      <c r="AT10" s="1085">
        <v>17351.3</v>
      </c>
      <c r="AU10" s="1085">
        <v>20052.5</v>
      </c>
      <c r="AV10" s="1085">
        <v>15598.4</v>
      </c>
      <c r="AW10" s="1085">
        <v>13780.9</v>
      </c>
      <c r="AX10" s="1085">
        <v>9987.8799999999992</v>
      </c>
      <c r="AY10" s="1085">
        <v>4502.8379999999997</v>
      </c>
      <c r="AZ10" s="1085">
        <v>6146.7659999999996</v>
      </c>
      <c r="BA10" s="1085">
        <v>17212.09</v>
      </c>
      <c r="BB10" s="1085">
        <v>16960.925999999999</v>
      </c>
      <c r="BC10" s="1085">
        <v>17727.763999999999</v>
      </c>
      <c r="BD10" s="1085">
        <v>14607.343000000001</v>
      </c>
      <c r="BE10" s="1085">
        <v>30566.353999999999</v>
      </c>
      <c r="BF10" s="1085">
        <v>9816.8330000000005</v>
      </c>
      <c r="BG10" s="1085">
        <v>19672.508999999998</v>
      </c>
      <c r="BH10" s="1085">
        <v>23323.683000000001</v>
      </c>
      <c r="BI10" s="1085">
        <v>22018.165300000001</v>
      </c>
      <c r="BJ10" s="1085">
        <v>10880.784521899999</v>
      </c>
      <c r="BK10" s="1085">
        <v>12248.74445409</v>
      </c>
      <c r="BL10" s="1085">
        <v>14216.931897879998</v>
      </c>
      <c r="BM10" s="1085">
        <v>31278.472184740003</v>
      </c>
      <c r="BN10" s="1085">
        <v>24901.69445703</v>
      </c>
      <c r="BO10" s="1085">
        <v>15791.47578212</v>
      </c>
      <c r="BP10" s="1085">
        <v>27370.393269619999</v>
      </c>
      <c r="BQ10" s="1085">
        <v>30375.137032840001</v>
      </c>
      <c r="BR10" s="1085">
        <v>26719.591460099997</v>
      </c>
      <c r="BS10" s="1085">
        <v>28557.502018919997</v>
      </c>
      <c r="BT10" s="1085">
        <v>20282.099623150003</v>
      </c>
      <c r="BU10" s="1085">
        <v>14498.8371381</v>
      </c>
      <c r="BV10" s="1085">
        <v>15065.301257950001</v>
      </c>
      <c r="BW10" s="1085">
        <v>8899.1930897000002</v>
      </c>
      <c r="BX10" s="1085">
        <v>23545.611440090001</v>
      </c>
      <c r="BY10" s="1085">
        <v>28821.073028930001</v>
      </c>
      <c r="BZ10" s="1085">
        <v>32510.810356849997</v>
      </c>
      <c r="CA10" s="1085">
        <v>44298.564936800001</v>
      </c>
      <c r="CB10" s="1085">
        <v>87553.021777970003</v>
      </c>
      <c r="CC10" s="1085">
        <v>83027.810468990006</v>
      </c>
      <c r="CD10" s="1085">
        <v>63313.184489610001</v>
      </c>
      <c r="CE10" s="1085">
        <v>72449.254817789988</v>
      </c>
      <c r="CF10" s="1085">
        <v>48612.653317360004</v>
      </c>
      <c r="CG10" s="1085">
        <v>51703.011573390002</v>
      </c>
      <c r="CH10" s="1085">
        <v>56585.955477150004</v>
      </c>
      <c r="CI10" s="1085">
        <v>40425.071941980001</v>
      </c>
      <c r="CJ10" s="1085">
        <v>57275.438486500003</v>
      </c>
      <c r="CK10" s="1085">
        <v>118826.45843216999</v>
      </c>
      <c r="CL10" s="1085">
        <v>86210.163905289999</v>
      </c>
      <c r="CM10" s="1085">
        <v>63765.415587519994</v>
      </c>
      <c r="CN10" s="1085">
        <v>60813.4519296</v>
      </c>
      <c r="CO10" s="1085">
        <v>50498.372523539998</v>
      </c>
      <c r="CP10" s="1085">
        <v>62846.923552190005</v>
      </c>
      <c r="CQ10" s="1085">
        <v>46755.774735830004</v>
      </c>
      <c r="CR10" s="1085">
        <v>55287.261527730006</v>
      </c>
      <c r="CS10" s="1085">
        <v>54655.060158679997</v>
      </c>
      <c r="CT10" s="1085">
        <v>50262.880222029999</v>
      </c>
      <c r="CU10" s="1085">
        <v>48145.902881419999</v>
      </c>
      <c r="CV10" s="1085">
        <v>67653.544416520002</v>
      </c>
      <c r="CW10" s="1085">
        <v>63101.635316790002</v>
      </c>
      <c r="CX10" s="1085">
        <v>50014.917726430001</v>
      </c>
      <c r="CY10" s="1085">
        <v>62681.534701269993</v>
      </c>
      <c r="CZ10" s="1085">
        <v>91717.280284799999</v>
      </c>
      <c r="DA10" s="1085">
        <v>95457.677944460011</v>
      </c>
      <c r="DB10" s="1085">
        <v>90956.672325990003</v>
      </c>
      <c r="DC10" s="1085">
        <v>67512.147279529992</v>
      </c>
      <c r="DD10" s="1085">
        <v>72393.347084359993</v>
      </c>
      <c r="DE10" s="1085">
        <v>76887.153910320005</v>
      </c>
      <c r="DF10" s="1085">
        <v>50732.651785629998</v>
      </c>
      <c r="DG10" s="1085">
        <v>67169.650669769995</v>
      </c>
      <c r="DH10" s="1085">
        <v>68970.004103820014</v>
      </c>
      <c r="DI10" s="1085">
        <v>61823.954674629997</v>
      </c>
      <c r="DJ10" s="1085">
        <v>64149.416009929999</v>
      </c>
      <c r="DK10" s="1085">
        <v>50282.11675324</v>
      </c>
      <c r="DL10" s="1085">
        <v>54320.344069779996</v>
      </c>
      <c r="DM10" s="1085">
        <v>87653.11543777</v>
      </c>
      <c r="DN10" s="1085">
        <v>70421.761630210007</v>
      </c>
      <c r="DO10" s="1085">
        <v>73085.128288060005</v>
      </c>
      <c r="DP10" s="1085">
        <v>52377.14216684</v>
      </c>
      <c r="DQ10" s="1085">
        <v>59385.2282605</v>
      </c>
      <c r="DR10" s="1085">
        <v>107729.60980845</v>
      </c>
      <c r="DS10" s="1085">
        <v>90249.990645509999</v>
      </c>
      <c r="DT10" s="1085">
        <v>78190.139632110004</v>
      </c>
      <c r="DU10" s="1085">
        <v>70461.636455210013</v>
      </c>
      <c r="DV10" s="1085">
        <v>89658.629456380004</v>
      </c>
      <c r="DW10" s="1085">
        <v>161092.37350329998</v>
      </c>
      <c r="DX10" s="1085">
        <v>172758.08163395998</v>
      </c>
      <c r="DY10" s="1085">
        <v>141805.26797769</v>
      </c>
      <c r="DZ10" s="1085">
        <v>168808.67291326</v>
      </c>
      <c r="EA10" s="1085">
        <v>185251.88849423002</v>
      </c>
      <c r="EB10" s="1085">
        <v>153356.66165855998</v>
      </c>
      <c r="EC10" s="1085">
        <v>154223.35393601999</v>
      </c>
      <c r="ED10" s="1085">
        <v>184176.26101816</v>
      </c>
      <c r="EE10" s="1085">
        <v>233167.98458720002</v>
      </c>
      <c r="EF10" s="1085">
        <v>318015.44730409002</v>
      </c>
      <c r="EG10" s="1085">
        <v>348542.93864027003</v>
      </c>
      <c r="EH10" s="1085">
        <v>335461.19892137998</v>
      </c>
      <c r="EI10" s="1085">
        <v>333377.02949529997</v>
      </c>
      <c r="EJ10" s="1085">
        <v>333218.73649988003</v>
      </c>
      <c r="EK10" s="1085">
        <v>201938.05210851002</v>
      </c>
      <c r="EL10" s="1085">
        <v>151542.24665731</v>
      </c>
      <c r="EM10" s="1085">
        <v>141633.75712477</v>
      </c>
      <c r="EN10" s="1085">
        <v>146137.89492782002</v>
      </c>
      <c r="EO10" s="1085">
        <v>167888.54283347001</v>
      </c>
      <c r="EP10" s="1085">
        <v>120142.51555195</v>
      </c>
      <c r="EQ10" s="1085">
        <v>121433.75753798999</v>
      </c>
      <c r="ER10" s="1085">
        <v>128155.47349516</v>
      </c>
      <c r="ES10" s="1085">
        <v>114872.09371176999</v>
      </c>
      <c r="ET10" s="1085">
        <v>103380.53167426999</v>
      </c>
      <c r="EU10" s="1085">
        <v>89441.178237660002</v>
      </c>
      <c r="EV10" s="1085">
        <v>108912.87626501999</v>
      </c>
      <c r="EW10" s="1085">
        <v>98037.250744630001</v>
      </c>
      <c r="EX10" s="1085">
        <v>93504.84980791001</v>
      </c>
      <c r="EY10" s="1085">
        <v>98364.159807910008</v>
      </c>
      <c r="EZ10" s="1085">
        <v>109751.89053469</v>
      </c>
      <c r="FA10" s="1085">
        <v>105758.71813989001</v>
      </c>
      <c r="FB10" s="1085">
        <v>93770.115521709988</v>
      </c>
      <c r="FC10" s="1085">
        <v>95212.079118880007</v>
      </c>
      <c r="FD10" s="1085">
        <v>90996.43368396</v>
      </c>
    </row>
    <row r="11" spans="1:160" ht="15.75">
      <c r="A11" s="1132"/>
      <c r="B11" s="1085"/>
      <c r="C11" s="1085"/>
      <c r="D11" s="1085"/>
      <c r="E11" s="1085"/>
      <c r="F11" s="1085"/>
      <c r="G11" s="1085"/>
      <c r="H11" s="1085"/>
      <c r="I11" s="1085"/>
      <c r="J11" s="1085"/>
      <c r="K11" s="1085"/>
      <c r="L11" s="1085"/>
      <c r="M11" s="1085"/>
      <c r="N11" s="1085"/>
      <c r="O11" s="1085"/>
      <c r="P11" s="1085"/>
      <c r="Q11" s="1085"/>
      <c r="R11" s="1085"/>
      <c r="S11" s="1085"/>
      <c r="T11" s="1085"/>
      <c r="U11" s="1085"/>
      <c r="V11" s="1085"/>
      <c r="W11" s="1085"/>
      <c r="X11" s="1085"/>
      <c r="Y11" s="1085"/>
      <c r="Z11" s="1085"/>
      <c r="AA11" s="1085"/>
      <c r="AB11" s="1085"/>
      <c r="AC11" s="1085"/>
      <c r="AD11" s="1085"/>
      <c r="AE11" s="1085"/>
      <c r="AF11" s="1085"/>
      <c r="AG11" s="1085"/>
      <c r="AH11" s="1085"/>
      <c r="AI11" s="1085"/>
      <c r="AJ11" s="1085"/>
      <c r="AK11" s="1085"/>
      <c r="AL11" s="1085"/>
      <c r="AM11" s="1085"/>
      <c r="AN11" s="1085"/>
      <c r="AO11" s="1085"/>
      <c r="AP11" s="1085"/>
      <c r="AQ11" s="1085"/>
      <c r="AR11" s="1085"/>
      <c r="AS11" s="1085"/>
      <c r="AT11" s="1085"/>
      <c r="AU11" s="1085"/>
      <c r="AV11" s="1085"/>
      <c r="AW11" s="1085"/>
      <c r="AX11" s="1085"/>
      <c r="AY11" s="1085"/>
      <c r="AZ11" s="1085"/>
      <c r="BA11" s="1085"/>
      <c r="BB11" s="1085"/>
      <c r="BC11" s="1085"/>
      <c r="BD11" s="1085"/>
      <c r="BE11" s="1085"/>
      <c r="BF11" s="1085"/>
      <c r="BG11" s="1085"/>
      <c r="BH11" s="1085"/>
      <c r="BI11" s="1085"/>
      <c r="BJ11" s="1085"/>
      <c r="BK11" s="1085"/>
      <c r="BL11" s="1085"/>
      <c r="BM11" s="1085"/>
      <c r="BN11" s="1085"/>
      <c r="BO11" s="1085"/>
      <c r="BP11" s="1085"/>
      <c r="BQ11" s="1085"/>
      <c r="BR11" s="1085"/>
      <c r="BS11" s="1085"/>
      <c r="BT11" s="1085"/>
      <c r="BU11" s="1085"/>
      <c r="BV11" s="1085"/>
      <c r="BW11" s="1085"/>
      <c r="BX11" s="1085"/>
      <c r="BY11" s="1085"/>
      <c r="BZ11" s="1085"/>
      <c r="CA11" s="1085"/>
      <c r="CB11" s="1085"/>
      <c r="CC11" s="1085"/>
      <c r="CD11" s="1085"/>
      <c r="CE11" s="1085"/>
      <c r="CF11" s="1085"/>
      <c r="CG11" s="1085"/>
      <c r="CH11" s="1085"/>
      <c r="CI11" s="1085"/>
      <c r="CJ11" s="1085"/>
      <c r="CK11" s="1085"/>
      <c r="CL11" s="1085"/>
      <c r="CM11" s="1085"/>
      <c r="CN11" s="1085"/>
      <c r="CO11" s="1085"/>
      <c r="CP11" s="1085"/>
      <c r="CQ11" s="1085"/>
      <c r="CR11" s="1085"/>
      <c r="CS11" s="1085"/>
      <c r="CT11" s="1085"/>
      <c r="CU11" s="1085"/>
      <c r="CV11" s="1085"/>
      <c r="CW11" s="1085"/>
      <c r="CX11" s="1085"/>
      <c r="CY11" s="1085"/>
      <c r="CZ11" s="1085"/>
      <c r="DA11" s="1085"/>
      <c r="DB11" s="1085"/>
      <c r="DC11" s="1085"/>
      <c r="DD11" s="1085"/>
      <c r="DE11" s="1085"/>
      <c r="DF11" s="1085"/>
      <c r="DG11" s="1085"/>
      <c r="DH11" s="1085"/>
      <c r="DI11" s="1085"/>
      <c r="DJ11" s="1085"/>
      <c r="DK11" s="1085"/>
      <c r="DL11" s="1085"/>
      <c r="DM11" s="1085"/>
      <c r="DN11" s="1085"/>
      <c r="DO11" s="1085"/>
      <c r="DP11" s="1085"/>
      <c r="DQ11" s="1085"/>
      <c r="DR11" s="1085"/>
      <c r="DS11" s="1085"/>
      <c r="DT11" s="1085"/>
      <c r="DU11" s="1085"/>
      <c r="DV11" s="1085"/>
      <c r="DW11" s="1085"/>
      <c r="DX11" s="1085"/>
      <c r="DY11" s="1085"/>
      <c r="DZ11" s="1085"/>
      <c r="EA11" s="1085"/>
      <c r="EB11" s="1085"/>
      <c r="EC11" s="1085"/>
      <c r="ED11" s="1085"/>
      <c r="EE11" s="1085"/>
      <c r="EF11" s="1085"/>
      <c r="EG11" s="1085"/>
      <c r="EH11" s="1085"/>
      <c r="EI11" s="1085"/>
      <c r="EJ11" s="1085"/>
      <c r="EK11" s="1085"/>
      <c r="EL11" s="1085"/>
      <c r="EM11" s="1085"/>
      <c r="EN11" s="1085"/>
      <c r="EO11" s="1085"/>
      <c r="EP11" s="1085"/>
      <c r="EQ11" s="1085"/>
      <c r="ER11" s="1085"/>
      <c r="ES11" s="1085"/>
      <c r="ET11" s="1085"/>
      <c r="EU11" s="1085"/>
      <c r="EV11" s="1085"/>
      <c r="EW11" s="1085"/>
      <c r="EX11" s="1085"/>
      <c r="EY11" s="1085"/>
      <c r="EZ11" s="1085"/>
      <c r="FA11" s="1085"/>
      <c r="FB11" s="1085"/>
      <c r="FC11" s="1085"/>
      <c r="FD11" s="1085"/>
    </row>
    <row r="12" spans="1:160" ht="15.75">
      <c r="A12" s="1081" t="s">
        <v>987</v>
      </c>
      <c r="B12" s="1085">
        <v>499161.5</v>
      </c>
      <c r="C12" s="1085">
        <v>543004.4</v>
      </c>
      <c r="D12" s="1085">
        <v>570440</v>
      </c>
      <c r="E12" s="1085">
        <v>587422.5</v>
      </c>
      <c r="F12" s="1085">
        <v>586150.40000000002</v>
      </c>
      <c r="G12" s="1085">
        <v>587623.6</v>
      </c>
      <c r="H12" s="1085">
        <v>629960.80000000005</v>
      </c>
      <c r="I12" s="1085">
        <v>628644.9</v>
      </c>
      <c r="J12" s="1085">
        <v>643666.19999999995</v>
      </c>
      <c r="K12" s="1085">
        <v>671866.3</v>
      </c>
      <c r="L12" s="1085">
        <v>688981.5</v>
      </c>
      <c r="M12" s="1085">
        <v>682624.00000000012</v>
      </c>
      <c r="N12" s="1085">
        <v>653241.19999999995</v>
      </c>
      <c r="O12" s="1085">
        <v>693715.2</v>
      </c>
      <c r="P12" s="1085">
        <v>702109.10000000009</v>
      </c>
      <c r="Q12" s="1085">
        <v>797376.20000000019</v>
      </c>
      <c r="R12" s="1085">
        <v>808385.8</v>
      </c>
      <c r="S12" s="1085">
        <v>793105.3</v>
      </c>
      <c r="T12" s="1085">
        <v>804586.89999999991</v>
      </c>
      <c r="U12" s="1085">
        <v>821271.70000000007</v>
      </c>
      <c r="V12" s="1085">
        <v>786594.1</v>
      </c>
      <c r="W12" s="1085">
        <v>717040.20000000007</v>
      </c>
      <c r="X12" s="1085">
        <v>781801.70000000007</v>
      </c>
      <c r="Y12" s="1085">
        <v>765971.2</v>
      </c>
      <c r="Z12" s="1085">
        <v>759632.5</v>
      </c>
      <c r="AA12" s="1085">
        <v>796278.8</v>
      </c>
      <c r="AB12" s="1085">
        <v>874607.39999999991</v>
      </c>
      <c r="AC12" s="1085">
        <v>904698.40000000014</v>
      </c>
      <c r="AD12" s="1085">
        <v>911186.79999999993</v>
      </c>
      <c r="AE12" s="1085">
        <v>918879.00000000012</v>
      </c>
      <c r="AF12" s="1085">
        <v>898446.5</v>
      </c>
      <c r="AG12" s="1085">
        <v>896675.5</v>
      </c>
      <c r="AH12" s="1085">
        <v>898881.8</v>
      </c>
      <c r="AI12" s="1085">
        <v>893923.70000000007</v>
      </c>
      <c r="AJ12" s="1085">
        <v>941519.7</v>
      </c>
      <c r="AK12" s="1085">
        <v>944491.29999999993</v>
      </c>
      <c r="AL12" s="1085">
        <v>932930.10000000009</v>
      </c>
      <c r="AM12" s="1085">
        <v>976806.2</v>
      </c>
      <c r="AN12" s="1085">
        <v>1049140.9000000001</v>
      </c>
      <c r="AO12" s="1085">
        <v>1098485.3999999999</v>
      </c>
      <c r="AP12" s="1085">
        <v>1099096.2</v>
      </c>
      <c r="AQ12" s="1085">
        <v>1123385</v>
      </c>
      <c r="AR12" s="1085">
        <v>1237064.3999999999</v>
      </c>
      <c r="AS12" s="1085">
        <v>1288524.2999999998</v>
      </c>
      <c r="AT12" s="1085">
        <v>1240921.0999999999</v>
      </c>
      <c r="AU12" s="1085">
        <v>1215986</v>
      </c>
      <c r="AV12" s="1085">
        <v>1185284.3</v>
      </c>
      <c r="AW12" s="1085">
        <v>1184211.3</v>
      </c>
      <c r="AX12" s="1085">
        <v>1089450.28</v>
      </c>
      <c r="AY12" s="1085">
        <v>1246501.2579999999</v>
      </c>
      <c r="AZ12" s="1085">
        <v>832887.13199999998</v>
      </c>
      <c r="BA12" s="1085">
        <v>1470197.423</v>
      </c>
      <c r="BB12" s="1085">
        <v>1514629.8219999999</v>
      </c>
      <c r="BC12" s="1085">
        <v>1605832.334</v>
      </c>
      <c r="BD12" s="1085">
        <v>1694889.9909999999</v>
      </c>
      <c r="BE12" s="1085">
        <v>1854701.0049999999</v>
      </c>
      <c r="BF12" s="1085">
        <v>1952472.648</v>
      </c>
      <c r="BG12" s="1085">
        <v>1991679.2069999999</v>
      </c>
      <c r="BH12" s="1085">
        <v>2162328.7769999998</v>
      </c>
      <c r="BI12" s="1085">
        <v>2122317.4227</v>
      </c>
      <c r="BJ12" s="1085">
        <v>1747252.7632575002</v>
      </c>
      <c r="BK12" s="1085">
        <v>1722915.5823945899</v>
      </c>
      <c r="BL12" s="1085">
        <v>1869146.8127864799</v>
      </c>
      <c r="BM12" s="1085">
        <v>2195884.9443547702</v>
      </c>
      <c r="BN12" s="1085">
        <v>2203453.8820953299</v>
      </c>
      <c r="BO12" s="1085">
        <v>2350533.0780453798</v>
      </c>
      <c r="BP12" s="1085">
        <v>2477185.7271633698</v>
      </c>
      <c r="BQ12" s="1085">
        <v>2379653.6392121902</v>
      </c>
      <c r="BR12" s="1085">
        <v>2678221.4906882197</v>
      </c>
      <c r="BS12" s="1085">
        <v>2634014.5234469497</v>
      </c>
      <c r="BT12" s="1085">
        <v>2646354.6069459701</v>
      </c>
      <c r="BU12" s="1085">
        <v>2926455.0553002404</v>
      </c>
      <c r="BV12" s="1085">
        <v>2693554.3364248592</v>
      </c>
      <c r="BW12" s="1085">
        <v>3055565.3820293201</v>
      </c>
      <c r="BX12" s="1085">
        <v>3233116.5228536697</v>
      </c>
      <c r="BY12" s="1085">
        <v>3452094.18259286</v>
      </c>
      <c r="BZ12" s="1085">
        <v>3749496.4953526808</v>
      </c>
      <c r="CA12" s="1085">
        <v>3553061.0586328404</v>
      </c>
      <c r="CB12" s="1085">
        <v>3619857.1840341003</v>
      </c>
      <c r="CC12" s="1085">
        <v>3968629.06489093</v>
      </c>
      <c r="CD12" s="1085">
        <v>4070429.8854123801</v>
      </c>
      <c r="CE12" s="1085">
        <v>4438497.3872117903</v>
      </c>
      <c r="CF12" s="1085">
        <v>4103304.51487805</v>
      </c>
      <c r="CG12" s="1085">
        <v>4118172.8263015002</v>
      </c>
      <c r="CH12" s="1085">
        <v>4309523.0556881195</v>
      </c>
      <c r="CI12" s="1085">
        <v>4569149.45622609</v>
      </c>
      <c r="CJ12" s="1085">
        <v>4428959.1926714005</v>
      </c>
      <c r="CK12" s="1085">
        <v>4331102.2689487897</v>
      </c>
      <c r="CL12" s="1085">
        <v>4431343.5066172797</v>
      </c>
      <c r="CM12" s="1085">
        <v>4398124.9333831603</v>
      </c>
      <c r="CN12" s="1085">
        <v>4592410.8033331903</v>
      </c>
      <c r="CO12" s="1085">
        <v>4585570.2292837193</v>
      </c>
      <c r="CP12" s="1085">
        <v>4959974.8492079899</v>
      </c>
      <c r="CQ12" s="1085">
        <v>5124990.15980375</v>
      </c>
      <c r="CR12" s="1085">
        <v>5520904.9636725495</v>
      </c>
      <c r="CS12" s="1085">
        <v>5517661.6974670403</v>
      </c>
      <c r="CT12" s="1085">
        <v>5763511.2153961603</v>
      </c>
      <c r="CU12" s="1085">
        <v>5805454.9134858595</v>
      </c>
      <c r="CV12" s="1085">
        <v>5991928.5467282999</v>
      </c>
      <c r="CW12" s="1085">
        <v>6056859.1041265484</v>
      </c>
      <c r="CX12" s="1085">
        <v>5929198.9236243591</v>
      </c>
      <c r="CY12" s="1085">
        <v>5741044.6264875</v>
      </c>
      <c r="CZ12" s="1085">
        <v>5927508.1735112211</v>
      </c>
      <c r="DA12" s="1085">
        <v>5983085.6080517592</v>
      </c>
      <c r="DB12" s="1085">
        <v>6098142.4076491203</v>
      </c>
      <c r="DC12" s="1085">
        <v>5968898.9678823808</v>
      </c>
      <c r="DD12" s="1085">
        <v>5891857.47681286</v>
      </c>
      <c r="DE12" s="1085">
        <v>5868409.2070587194</v>
      </c>
      <c r="DF12" s="1085">
        <v>5954260.4522725996</v>
      </c>
      <c r="DG12" s="1085">
        <v>5994451.0941333305</v>
      </c>
      <c r="DH12" s="1085">
        <v>6206538.5933097806</v>
      </c>
      <c r="DI12" s="1085">
        <v>6229106.6060267594</v>
      </c>
      <c r="DJ12" s="1085">
        <v>6282334.3587012403</v>
      </c>
      <c r="DK12" s="1085">
        <v>6435147.4244899303</v>
      </c>
      <c r="DL12" s="1085">
        <v>6534832.1723704999</v>
      </c>
      <c r="DM12" s="1085">
        <v>6520956.7754811905</v>
      </c>
      <c r="DN12" s="1085">
        <v>6636783.2696717698</v>
      </c>
      <c r="DO12" s="1085">
        <v>6615820.2023807494</v>
      </c>
      <c r="DP12" s="1085">
        <v>6374301.6977349808</v>
      </c>
      <c r="DQ12" s="1085">
        <v>6437190.4146488095</v>
      </c>
      <c r="DR12" s="1085">
        <v>6531913.0086532207</v>
      </c>
      <c r="DS12" s="1085">
        <v>6928387.8316565603</v>
      </c>
      <c r="DT12" s="1085">
        <v>6733184.4432087699</v>
      </c>
      <c r="DU12" s="1085">
        <v>6748033.4308776511</v>
      </c>
      <c r="DV12" s="1085">
        <v>6635959.3792056795</v>
      </c>
      <c r="DW12" s="1085">
        <v>7068635.7704237197</v>
      </c>
      <c r="DX12" s="1085">
        <v>6883664.8779664403</v>
      </c>
      <c r="DY12" s="1085">
        <v>6988638.8229491394</v>
      </c>
      <c r="DZ12" s="1085">
        <v>7525703.8897707909</v>
      </c>
      <c r="EA12" s="1085">
        <v>7672812.2627465511</v>
      </c>
      <c r="EB12" s="1085">
        <v>7857199.1393276602</v>
      </c>
      <c r="EC12" s="1085">
        <v>8182085.6771695893</v>
      </c>
      <c r="ED12" s="1085">
        <v>8062901.3473610505</v>
      </c>
      <c r="EE12" s="1085">
        <v>8229646.8577108895</v>
      </c>
      <c r="EF12" s="1085">
        <v>8633225.3369071782</v>
      </c>
      <c r="EG12" s="1085">
        <v>8730636.6597092003</v>
      </c>
      <c r="EH12" s="1085">
        <v>8858204.6336335689</v>
      </c>
      <c r="EI12" s="1085">
        <v>8679498.0873463899</v>
      </c>
      <c r="EJ12" s="1085">
        <v>8653623.2964531425</v>
      </c>
      <c r="EK12" s="1085">
        <v>8288876.8780541904</v>
      </c>
      <c r="EL12" s="1085">
        <v>8349106.9792484296</v>
      </c>
      <c r="EM12" s="1085">
        <v>8068974.3379658405</v>
      </c>
      <c r="EN12" s="1085">
        <v>8069502.8214691896</v>
      </c>
      <c r="EO12" s="1085">
        <v>8356843.9755407507</v>
      </c>
      <c r="EP12" s="1085">
        <v>8656124.8016147502</v>
      </c>
      <c r="EQ12" s="1085">
        <v>8711673.3515055627</v>
      </c>
      <c r="ER12" s="1085">
        <v>8684771.4239262082</v>
      </c>
      <c r="ES12" s="1085">
        <v>8808216.0083929989</v>
      </c>
      <c r="ET12" s="1085">
        <v>8887356.0221548192</v>
      </c>
      <c r="EU12" s="1085">
        <v>9166276.0794404503</v>
      </c>
      <c r="EV12" s="1085">
        <v>9341094.5239328109</v>
      </c>
      <c r="EW12" s="1085">
        <v>9679939.9927473608</v>
      </c>
      <c r="EX12" s="1085">
        <v>9647914.629652882</v>
      </c>
      <c r="EY12" s="1085">
        <v>9953837.8012824114</v>
      </c>
      <c r="EZ12" s="1085">
        <v>9803872.1223658305</v>
      </c>
      <c r="FA12" s="1085">
        <v>10018414.465893432</v>
      </c>
      <c r="FB12" s="1085">
        <v>10566560.112856381</v>
      </c>
      <c r="FC12" s="1085">
        <v>10437873.374167249</v>
      </c>
      <c r="FD12" s="1085">
        <v>10499508.890371691</v>
      </c>
    </row>
    <row r="13" spans="1:160" ht="15.75">
      <c r="A13" s="1081" t="s">
        <v>937</v>
      </c>
      <c r="B13" s="1085">
        <v>235453.69999999998</v>
      </c>
      <c r="C13" s="1085">
        <v>253110</v>
      </c>
      <c r="D13" s="1085">
        <v>256132.49999999997</v>
      </c>
      <c r="E13" s="1085">
        <v>268733.39999999997</v>
      </c>
      <c r="F13" s="1085">
        <v>265764.10000000003</v>
      </c>
      <c r="G13" s="1085">
        <v>264943.2</v>
      </c>
      <c r="H13" s="1085">
        <v>294999.30000000005</v>
      </c>
      <c r="I13" s="1085">
        <v>271917.90000000002</v>
      </c>
      <c r="J13" s="1085">
        <v>281635</v>
      </c>
      <c r="K13" s="1085">
        <v>290734.8</v>
      </c>
      <c r="L13" s="1085">
        <v>306089.7</v>
      </c>
      <c r="M13" s="1085">
        <v>311687.00000000006</v>
      </c>
      <c r="N13" s="1085">
        <v>300140.09999999998</v>
      </c>
      <c r="O13" s="1085">
        <v>327037.90000000002</v>
      </c>
      <c r="P13" s="1085">
        <v>298651.5</v>
      </c>
      <c r="Q13" s="1085">
        <v>369772.60000000003</v>
      </c>
      <c r="R13" s="1085">
        <v>371910.7</v>
      </c>
      <c r="S13" s="1085">
        <v>359099.6</v>
      </c>
      <c r="T13" s="1085">
        <v>367329.4</v>
      </c>
      <c r="U13" s="1085">
        <v>376564.60000000003</v>
      </c>
      <c r="V13" s="1085">
        <v>343747.8</v>
      </c>
      <c r="W13" s="1085">
        <v>346195.60000000003</v>
      </c>
      <c r="X13" s="1085">
        <v>350114.60000000003</v>
      </c>
      <c r="Y13" s="1085">
        <v>326548</v>
      </c>
      <c r="Z13" s="1085">
        <v>324676.40000000002</v>
      </c>
      <c r="AA13" s="1085">
        <v>344253.99999999994</v>
      </c>
      <c r="AB13" s="1085">
        <v>389978.2</v>
      </c>
      <c r="AC13" s="1085">
        <v>413779.7</v>
      </c>
      <c r="AD13" s="1085">
        <v>448054.8</v>
      </c>
      <c r="AE13" s="1085">
        <v>444963.9</v>
      </c>
      <c r="AF13" s="1085">
        <v>427713.5</v>
      </c>
      <c r="AG13" s="1085">
        <v>424028.00000000006</v>
      </c>
      <c r="AH13" s="1085">
        <v>424081.2</v>
      </c>
      <c r="AI13" s="1085">
        <v>430450.2</v>
      </c>
      <c r="AJ13" s="1085">
        <v>459197.39999999997</v>
      </c>
      <c r="AK13" s="1085">
        <v>450085.3</v>
      </c>
      <c r="AL13" s="1085">
        <v>401080.6</v>
      </c>
      <c r="AM13" s="1085">
        <v>455946</v>
      </c>
      <c r="AN13" s="1085">
        <v>513158.7</v>
      </c>
      <c r="AO13" s="1085">
        <v>583645.6</v>
      </c>
      <c r="AP13" s="1085">
        <v>549962.79999999993</v>
      </c>
      <c r="AQ13" s="1085">
        <v>542539</v>
      </c>
      <c r="AR13" s="1085">
        <v>616629.9</v>
      </c>
      <c r="AS13" s="1085">
        <v>616573.39999999991</v>
      </c>
      <c r="AT13" s="1085">
        <v>573656.49999999988</v>
      </c>
      <c r="AU13" s="1085">
        <v>587260.80000000005</v>
      </c>
      <c r="AV13" s="1085">
        <v>547899.29999999993</v>
      </c>
      <c r="AW13" s="1085">
        <v>547985.30000000005</v>
      </c>
      <c r="AX13" s="1085">
        <v>498952.42</v>
      </c>
      <c r="AY13" s="1085">
        <v>579987.38300000003</v>
      </c>
      <c r="AZ13" s="1085">
        <v>425477.875</v>
      </c>
      <c r="BA13" s="1085">
        <v>726470.82400000002</v>
      </c>
      <c r="BB13" s="1085">
        <v>737969.57900000003</v>
      </c>
      <c r="BC13" s="1085">
        <v>807295.40500000003</v>
      </c>
      <c r="BD13" s="1085">
        <v>817025.951</v>
      </c>
      <c r="BE13" s="1085">
        <v>935072.79399999999</v>
      </c>
      <c r="BF13" s="1085">
        <v>993189.76300000004</v>
      </c>
      <c r="BG13" s="1085">
        <v>1017691.02</v>
      </c>
      <c r="BH13" s="1085">
        <v>1046649.026</v>
      </c>
      <c r="BI13" s="1085">
        <v>995075.32759999996</v>
      </c>
      <c r="BJ13" s="1085">
        <v>852357.95951439999</v>
      </c>
      <c r="BK13" s="1085">
        <v>908502.67759532994</v>
      </c>
      <c r="BL13" s="1085">
        <v>1004791.95258248</v>
      </c>
      <c r="BM13" s="1085">
        <v>1152915.5180480501</v>
      </c>
      <c r="BN13" s="1085">
        <v>1166018.8057758401</v>
      </c>
      <c r="BO13" s="1085">
        <v>1242866.0786510101</v>
      </c>
      <c r="BP13" s="1085">
        <v>1310408.5631490098</v>
      </c>
      <c r="BQ13" s="1085">
        <v>1237161.0210342798</v>
      </c>
      <c r="BR13" s="1085">
        <v>1478549.4636293699</v>
      </c>
      <c r="BS13" s="1085">
        <v>1408646.5899779098</v>
      </c>
      <c r="BT13" s="1085">
        <v>1386492.9680286602</v>
      </c>
      <c r="BU13" s="1085">
        <v>1647265.0131707699</v>
      </c>
      <c r="BV13" s="1085">
        <v>1465281.52699541</v>
      </c>
      <c r="BW13" s="1085">
        <v>1762288.31763001</v>
      </c>
      <c r="BX13" s="1085">
        <v>1876638.5000926699</v>
      </c>
      <c r="BY13" s="1085">
        <v>1878292.4540871999</v>
      </c>
      <c r="BZ13" s="1085">
        <v>2218544.9206913006</v>
      </c>
      <c r="CA13" s="1085">
        <v>1960082.8365524302</v>
      </c>
      <c r="CB13" s="1085">
        <v>2024608.8877725601</v>
      </c>
      <c r="CC13" s="1085">
        <v>2379208.46577369</v>
      </c>
      <c r="CD13" s="1085">
        <v>2399087.6371493898</v>
      </c>
      <c r="CE13" s="1085">
        <v>2579806.6768515697</v>
      </c>
      <c r="CF13" s="1085">
        <v>2284318.45516585</v>
      </c>
      <c r="CG13" s="1085">
        <v>2304237.0411465</v>
      </c>
      <c r="CH13" s="1085">
        <v>2293605.8389109499</v>
      </c>
      <c r="CI13" s="1085">
        <v>2310131.5092459903</v>
      </c>
      <c r="CJ13" s="1085">
        <v>2177342.8532161503</v>
      </c>
      <c r="CK13" s="1085">
        <v>2132401.18807165</v>
      </c>
      <c r="CL13" s="1085">
        <v>2254743.4376274897</v>
      </c>
      <c r="CM13" s="1085">
        <v>2162674.7918744101</v>
      </c>
      <c r="CN13" s="1085">
        <v>2323644.5855058203</v>
      </c>
      <c r="CO13" s="1085">
        <v>2337949.2950193998</v>
      </c>
      <c r="CP13" s="1085">
        <v>2723381.0108428197</v>
      </c>
      <c r="CQ13" s="1085">
        <v>2815361.8558841497</v>
      </c>
      <c r="CR13" s="1085">
        <v>2977716.70359013</v>
      </c>
      <c r="CS13" s="1085">
        <v>2987679.50888544</v>
      </c>
      <c r="CT13" s="1085">
        <v>3147266.3179411096</v>
      </c>
      <c r="CU13" s="1085">
        <v>3213622.5066537396</v>
      </c>
      <c r="CV13" s="1085">
        <v>3425157.10620833</v>
      </c>
      <c r="CW13" s="1085">
        <v>3351750.5290973797</v>
      </c>
      <c r="CX13" s="1085">
        <v>3182452.48673394</v>
      </c>
      <c r="CY13" s="1085">
        <v>3026986.0146167004</v>
      </c>
      <c r="CZ13" s="1085">
        <v>3090557.2901347098</v>
      </c>
      <c r="DA13" s="1085">
        <v>3095785.25716034</v>
      </c>
      <c r="DB13" s="1085">
        <v>3064458.4495620201</v>
      </c>
      <c r="DC13" s="1085">
        <v>2928000.14430675</v>
      </c>
      <c r="DD13" s="1085">
        <v>2862333.9910798902</v>
      </c>
      <c r="DE13" s="1085">
        <v>2834528.7622850197</v>
      </c>
      <c r="DF13" s="1085">
        <v>2858793.5777189401</v>
      </c>
      <c r="DG13" s="1085">
        <v>2842300.06994408</v>
      </c>
      <c r="DH13" s="1085">
        <v>2912007.6656416003</v>
      </c>
      <c r="DI13" s="1085">
        <v>2810623.3112614206</v>
      </c>
      <c r="DJ13" s="1085">
        <v>2716040.5366137498</v>
      </c>
      <c r="DK13" s="1085">
        <v>2763905.5592060401</v>
      </c>
      <c r="DL13" s="1085">
        <v>2784720.3908412298</v>
      </c>
      <c r="DM13" s="1085">
        <v>2756396.2437447803</v>
      </c>
      <c r="DN13" s="1085">
        <v>2801780.87265412</v>
      </c>
      <c r="DO13" s="1085">
        <v>2792617.1234580898</v>
      </c>
      <c r="DP13" s="1085">
        <v>2636921.9322552299</v>
      </c>
      <c r="DQ13" s="1085">
        <v>2587895.0969157196</v>
      </c>
      <c r="DR13" s="1085">
        <v>2704981.0770027996</v>
      </c>
      <c r="DS13" s="1085">
        <v>2881204.1709744199</v>
      </c>
      <c r="DT13" s="1085">
        <v>2784961.5948427203</v>
      </c>
      <c r="DU13" s="1085">
        <v>2829240.67793694</v>
      </c>
      <c r="DV13" s="1085">
        <v>2735117.4770044498</v>
      </c>
      <c r="DW13" s="1085">
        <v>3016466.0235174601</v>
      </c>
      <c r="DX13" s="1085">
        <v>2877213.64368721</v>
      </c>
      <c r="DY13" s="1085">
        <v>2886440.3357503698</v>
      </c>
      <c r="DZ13" s="1085">
        <v>3056539.3012213702</v>
      </c>
      <c r="EA13" s="1085">
        <v>3150040.25064039</v>
      </c>
      <c r="EB13" s="1085">
        <v>3205921.3526774999</v>
      </c>
      <c r="EC13" s="1085">
        <v>3340979.7616290096</v>
      </c>
      <c r="ED13" s="1085">
        <v>3317280.9389733099</v>
      </c>
      <c r="EE13" s="1085">
        <v>3411469.1814753497</v>
      </c>
      <c r="EF13" s="1085">
        <v>3665612.3772557196</v>
      </c>
      <c r="EG13" s="1085">
        <v>3739091.4244498196</v>
      </c>
      <c r="EH13" s="1085">
        <v>3746399.2724890495</v>
      </c>
      <c r="EI13" s="1085">
        <v>3659628.1375853401</v>
      </c>
      <c r="EJ13" s="1085">
        <v>3569861.8975109104</v>
      </c>
      <c r="EK13" s="1085">
        <v>3092101.0827763104</v>
      </c>
      <c r="EL13" s="1085">
        <v>2799305.1660430594</v>
      </c>
      <c r="EM13" s="1085">
        <v>2539219.4263383104</v>
      </c>
      <c r="EN13" s="1085">
        <v>2530276.9026538399</v>
      </c>
      <c r="EO13" s="1085">
        <v>2812737.8665761803</v>
      </c>
      <c r="EP13" s="1085">
        <v>2874590.9398812102</v>
      </c>
      <c r="EQ13" s="1085">
        <v>2871733.2531994707</v>
      </c>
      <c r="ER13" s="1085">
        <v>2938592.1344944998</v>
      </c>
      <c r="ES13" s="1085">
        <v>2833507.4577761004</v>
      </c>
      <c r="ET13" s="1085">
        <v>3058272.9191404707</v>
      </c>
      <c r="EU13" s="1085">
        <v>3326448.9472598694</v>
      </c>
      <c r="EV13" s="1085">
        <v>3330270.3213639199</v>
      </c>
      <c r="EW13" s="1085">
        <v>3437452.83869681</v>
      </c>
      <c r="EX13" s="1085">
        <v>3510439.2850036011</v>
      </c>
      <c r="EY13" s="1085">
        <v>3439300.8083422002</v>
      </c>
      <c r="EZ13" s="1085">
        <v>3132552.6108652395</v>
      </c>
      <c r="FA13" s="1085">
        <v>2927953.6906994195</v>
      </c>
      <c r="FB13" s="1085">
        <v>3307003.5555164004</v>
      </c>
      <c r="FC13" s="1085">
        <v>3155270.2938250499</v>
      </c>
      <c r="FD13" s="1085">
        <v>2804406.4349007001</v>
      </c>
    </row>
    <row r="14" spans="1:160" ht="15.75">
      <c r="A14" s="1084" t="s">
        <v>930</v>
      </c>
      <c r="B14" s="1085">
        <v>230774</v>
      </c>
      <c r="C14" s="1085">
        <v>246359.9</v>
      </c>
      <c r="D14" s="1085">
        <v>251963.8</v>
      </c>
      <c r="E14" s="1085">
        <v>265976.3</v>
      </c>
      <c r="F14" s="1085">
        <v>262831.3</v>
      </c>
      <c r="G14" s="1085">
        <v>261093.1</v>
      </c>
      <c r="H14" s="1085">
        <v>290265.7</v>
      </c>
      <c r="I14" s="1085">
        <v>265445.59999999998</v>
      </c>
      <c r="J14" s="1085">
        <v>276645.90000000002</v>
      </c>
      <c r="K14" s="1085">
        <v>283054.40000000002</v>
      </c>
      <c r="L14" s="1085">
        <v>301232.40000000002</v>
      </c>
      <c r="M14" s="1085">
        <v>307631.7</v>
      </c>
      <c r="N14" s="1085">
        <v>289863</v>
      </c>
      <c r="O14" s="1085">
        <v>322017.40000000002</v>
      </c>
      <c r="P14" s="1085">
        <v>293241.5</v>
      </c>
      <c r="Q14" s="1085">
        <v>362985.4</v>
      </c>
      <c r="R14" s="1085">
        <v>364599.2</v>
      </c>
      <c r="S14" s="1085">
        <v>353999.7</v>
      </c>
      <c r="T14" s="1085">
        <v>362379.4</v>
      </c>
      <c r="U14" s="1085">
        <v>368855.9</v>
      </c>
      <c r="V14" s="1085">
        <v>340165</v>
      </c>
      <c r="W14" s="1085">
        <v>339089.2</v>
      </c>
      <c r="X14" s="1085">
        <v>341828.9</v>
      </c>
      <c r="Y14" s="1085">
        <v>321585.8</v>
      </c>
      <c r="Z14" s="1085">
        <v>313076</v>
      </c>
      <c r="AA14" s="1085">
        <v>333602.09999999998</v>
      </c>
      <c r="AB14" s="1085">
        <v>379446.1</v>
      </c>
      <c r="AC14" s="1085">
        <v>398922.6</v>
      </c>
      <c r="AD14" s="1085">
        <v>422158.6</v>
      </c>
      <c r="AE14" s="1085">
        <v>424316.9</v>
      </c>
      <c r="AF14" s="1085">
        <v>416078.3</v>
      </c>
      <c r="AG14" s="1085">
        <v>412002.7</v>
      </c>
      <c r="AH14" s="1085">
        <v>399583.9</v>
      </c>
      <c r="AI14" s="1085">
        <v>403947.2</v>
      </c>
      <c r="AJ14" s="1085">
        <v>446477.2</v>
      </c>
      <c r="AK14" s="1085">
        <v>432466.5</v>
      </c>
      <c r="AL14" s="1085">
        <v>390415.2</v>
      </c>
      <c r="AM14" s="1085">
        <v>433322.2</v>
      </c>
      <c r="AN14" s="1085">
        <v>493279.3</v>
      </c>
      <c r="AO14" s="1085">
        <v>556820.5</v>
      </c>
      <c r="AP14" s="1085">
        <v>525059.1</v>
      </c>
      <c r="AQ14" s="1085">
        <v>521981.3</v>
      </c>
      <c r="AR14" s="1085">
        <v>592396.6</v>
      </c>
      <c r="AS14" s="1085">
        <v>593542.19999999995</v>
      </c>
      <c r="AT14" s="1085">
        <v>552157.19999999995</v>
      </c>
      <c r="AU14" s="1085">
        <v>565671.30000000005</v>
      </c>
      <c r="AV14" s="1085">
        <v>535782.6</v>
      </c>
      <c r="AW14" s="1085">
        <v>533677.9</v>
      </c>
      <c r="AX14" s="1085">
        <v>486634.32</v>
      </c>
      <c r="AY14" s="1085">
        <v>569368.38899999997</v>
      </c>
      <c r="AZ14" s="1085">
        <v>419760.06</v>
      </c>
      <c r="BA14" s="1085">
        <v>713766.56099999999</v>
      </c>
      <c r="BB14" s="1085">
        <v>727473.68</v>
      </c>
      <c r="BC14" s="1085">
        <v>796296.24399999995</v>
      </c>
      <c r="BD14" s="1085">
        <v>799994.995</v>
      </c>
      <c r="BE14" s="1085">
        <v>925228.90700000001</v>
      </c>
      <c r="BF14" s="1085">
        <v>983298.74600000004</v>
      </c>
      <c r="BG14" s="1085">
        <v>1008756.8639999999</v>
      </c>
      <c r="BH14" s="1085">
        <v>1032985.828</v>
      </c>
      <c r="BI14" s="1085">
        <v>986071.62040000001</v>
      </c>
      <c r="BJ14" s="1085">
        <v>838629.95804220997</v>
      </c>
      <c r="BK14" s="1085">
        <v>900449.0720896899</v>
      </c>
      <c r="BL14" s="1085">
        <v>999691.79603424994</v>
      </c>
      <c r="BM14" s="1085">
        <v>1138719.6728910501</v>
      </c>
      <c r="BN14" s="1085">
        <v>1155797.2690184002</v>
      </c>
      <c r="BO14" s="1085">
        <v>1230553.9443814</v>
      </c>
      <c r="BP14" s="1085">
        <v>1301303.5033941898</v>
      </c>
      <c r="BQ14" s="1085">
        <v>1214945.6938553897</v>
      </c>
      <c r="BR14" s="1085">
        <v>1452200.2936556598</v>
      </c>
      <c r="BS14" s="1085">
        <v>1384784.3990626899</v>
      </c>
      <c r="BT14" s="1085">
        <v>1371573.2226838602</v>
      </c>
      <c r="BU14" s="1085">
        <v>1636601.78096807</v>
      </c>
      <c r="BV14" s="1085">
        <v>1443022.0056529499</v>
      </c>
      <c r="BW14" s="1085">
        <v>1752943.50484276</v>
      </c>
      <c r="BX14" s="1085">
        <v>1848527.2142453301</v>
      </c>
      <c r="BY14" s="1085">
        <v>1857928.9185021101</v>
      </c>
      <c r="BZ14" s="1085">
        <v>2196710.0082772104</v>
      </c>
      <c r="CA14" s="1085">
        <v>1930007.9996893303</v>
      </c>
      <c r="CB14" s="1085">
        <v>1995452.44715145</v>
      </c>
      <c r="CC14" s="1085">
        <v>2328011.3795977999</v>
      </c>
      <c r="CD14" s="1085">
        <v>2356278.5828467798</v>
      </c>
      <c r="CE14" s="1085">
        <v>2511328.7652233797</v>
      </c>
      <c r="CF14" s="1085">
        <v>2244138.1353288703</v>
      </c>
      <c r="CG14" s="1085">
        <v>2255987.60019626</v>
      </c>
      <c r="CH14" s="1085">
        <v>2254912.5136311701</v>
      </c>
      <c r="CI14" s="1085">
        <v>2284792.5573209501</v>
      </c>
      <c r="CJ14" s="1085">
        <v>2147163.7230099803</v>
      </c>
      <c r="CK14" s="1085">
        <v>2085897.1050292503</v>
      </c>
      <c r="CL14" s="1085">
        <v>2216021.8808084801</v>
      </c>
      <c r="CM14" s="1085">
        <v>2128061.3728346401</v>
      </c>
      <c r="CN14" s="1085">
        <v>2268090.1545594302</v>
      </c>
      <c r="CO14" s="1085">
        <v>2272112.7392901396</v>
      </c>
      <c r="CP14" s="1085">
        <v>2651406.5361603997</v>
      </c>
      <c r="CQ14" s="1085">
        <v>2779225.9807862001</v>
      </c>
      <c r="CR14" s="1085">
        <v>2907680.5192965497</v>
      </c>
      <c r="CS14" s="1085">
        <v>2912037.4266399201</v>
      </c>
      <c r="CT14" s="1085">
        <v>3074243.34509617</v>
      </c>
      <c r="CU14" s="1085">
        <v>3146526.07557505</v>
      </c>
      <c r="CV14" s="1085">
        <v>3360095.3421851504</v>
      </c>
      <c r="CW14" s="1085">
        <v>3288040.1307519595</v>
      </c>
      <c r="CX14" s="1085">
        <v>3104966.6469888398</v>
      </c>
      <c r="CY14" s="1085">
        <v>2952022.4017373398</v>
      </c>
      <c r="CZ14" s="1085">
        <v>2987226.04571698</v>
      </c>
      <c r="DA14" s="1085">
        <v>2991827.3326522098</v>
      </c>
      <c r="DB14" s="1085">
        <v>2876444.4301362</v>
      </c>
      <c r="DC14" s="1085">
        <v>2818086.3336672597</v>
      </c>
      <c r="DD14" s="1085">
        <v>2747993.6782099698</v>
      </c>
      <c r="DE14" s="1085">
        <v>2722813.7301453291</v>
      </c>
      <c r="DF14" s="1085">
        <v>2753425.4433773095</v>
      </c>
      <c r="DG14" s="1085">
        <v>2737950.26130844</v>
      </c>
      <c r="DH14" s="1085">
        <v>2822345.4593156902</v>
      </c>
      <c r="DI14" s="1085">
        <v>2709108.0072596003</v>
      </c>
      <c r="DJ14" s="1085">
        <v>2630735.4437644999</v>
      </c>
      <c r="DK14" s="1085">
        <v>2677387.3783524903</v>
      </c>
      <c r="DL14" s="1085">
        <v>2691160.6984393098</v>
      </c>
      <c r="DM14" s="1085">
        <v>2665137.6338394703</v>
      </c>
      <c r="DN14" s="1085">
        <v>2703998.3647589502</v>
      </c>
      <c r="DO14" s="1085">
        <v>2693812.8235807796</v>
      </c>
      <c r="DP14" s="1085">
        <v>2543896.7221603598</v>
      </c>
      <c r="DQ14" s="1085">
        <v>2503451.3825251497</v>
      </c>
      <c r="DR14" s="1085">
        <v>1299664.2810484397</v>
      </c>
      <c r="DS14" s="1085">
        <v>1450252.4806999897</v>
      </c>
      <c r="DT14" s="1085">
        <v>2680938.9734796504</v>
      </c>
      <c r="DU14" s="1085">
        <v>2738356.2244834104</v>
      </c>
      <c r="DV14" s="1085">
        <v>2628419.4446393102</v>
      </c>
      <c r="DW14" s="1085">
        <v>2918474.54464678</v>
      </c>
      <c r="DX14" s="1085">
        <v>2809297.7502429602</v>
      </c>
      <c r="DY14" s="1085">
        <v>2800084.6001656195</v>
      </c>
      <c r="DZ14" s="1085">
        <v>2982272.0924241506</v>
      </c>
      <c r="EA14" s="1085">
        <v>3081296.0047625001</v>
      </c>
      <c r="EB14" s="1085">
        <v>3151168.5669516595</v>
      </c>
      <c r="EC14" s="1085">
        <v>3287544.4701601202</v>
      </c>
      <c r="ED14" s="1085">
        <v>3277240.4741303702</v>
      </c>
      <c r="EE14" s="1085">
        <v>3359837.3095582998</v>
      </c>
      <c r="EF14" s="1085">
        <v>3588189.0195079995</v>
      </c>
      <c r="EG14" s="1085">
        <v>3654840.1889108997</v>
      </c>
      <c r="EH14" s="1085">
        <v>3666625.4578626594</v>
      </c>
      <c r="EI14" s="1085">
        <v>3576265.7048258702</v>
      </c>
      <c r="EJ14" s="1085">
        <v>3491926.8756157509</v>
      </c>
      <c r="EK14" s="1085">
        <v>3062366.5223776605</v>
      </c>
      <c r="EL14" s="1085">
        <v>2770214.5550495493</v>
      </c>
      <c r="EM14" s="1085">
        <v>2500382.0201225402</v>
      </c>
      <c r="EN14" s="1085">
        <v>2482162.5908998996</v>
      </c>
      <c r="EO14" s="1085">
        <v>2729909.1804633397</v>
      </c>
      <c r="EP14" s="1085">
        <v>2832331.1344370102</v>
      </c>
      <c r="EQ14" s="1085">
        <v>2844471.0954882205</v>
      </c>
      <c r="ER14" s="1085">
        <v>2908884.2822665297</v>
      </c>
      <c r="ES14" s="1085">
        <v>2799570.8143087202</v>
      </c>
      <c r="ET14" s="1085">
        <v>3024811.9663403705</v>
      </c>
      <c r="EU14" s="1085">
        <v>3301989.4542602589</v>
      </c>
      <c r="EV14" s="1085">
        <v>3298843.23106032</v>
      </c>
      <c r="EW14" s="1085">
        <v>3409771.9247216103</v>
      </c>
      <c r="EX14" s="1085">
        <v>3486597.4275730513</v>
      </c>
      <c r="EY14" s="1085">
        <v>3414168.6883433606</v>
      </c>
      <c r="EZ14" s="1085">
        <v>3109634.5908903</v>
      </c>
      <c r="FA14" s="1085">
        <v>2875101.9391440093</v>
      </c>
      <c r="FB14" s="1085">
        <v>3274352.9562824103</v>
      </c>
      <c r="FC14" s="1085">
        <v>3128164.1324622901</v>
      </c>
      <c r="FD14" s="1085">
        <v>2765715.2142176307</v>
      </c>
    </row>
    <row r="15" spans="1:160" ht="15.75">
      <c r="A15" s="1084" t="s">
        <v>934</v>
      </c>
      <c r="B15" s="1085">
        <v>3683.9</v>
      </c>
      <c r="C15" s="1085">
        <v>6363.9</v>
      </c>
      <c r="D15" s="1085">
        <v>3617.4</v>
      </c>
      <c r="E15" s="1085">
        <v>2188.6</v>
      </c>
      <c r="F15" s="1085">
        <v>2212.4</v>
      </c>
      <c r="G15" s="1085">
        <v>3690.3</v>
      </c>
      <c r="H15" s="1085">
        <v>3730.7</v>
      </c>
      <c r="I15" s="1085">
        <v>6362.9</v>
      </c>
      <c r="J15" s="1085">
        <v>4846.3</v>
      </c>
      <c r="K15" s="1085">
        <v>5942.1</v>
      </c>
      <c r="L15" s="1085">
        <v>3584.8</v>
      </c>
      <c r="M15" s="1085">
        <v>3646.4</v>
      </c>
      <c r="N15" s="1085">
        <v>8346.1</v>
      </c>
      <c r="O15" s="1085">
        <v>4560.3</v>
      </c>
      <c r="P15" s="1085">
        <v>4709.3999999999996</v>
      </c>
      <c r="Q15" s="1085">
        <v>5939.2</v>
      </c>
      <c r="R15" s="1085">
        <v>6739</v>
      </c>
      <c r="S15" s="1085">
        <v>4614.1000000000004</v>
      </c>
      <c r="T15" s="1085">
        <v>3863.8</v>
      </c>
      <c r="U15" s="1085">
        <v>7111</v>
      </c>
      <c r="V15" s="1085">
        <v>3291.6</v>
      </c>
      <c r="W15" s="1085">
        <v>6972</v>
      </c>
      <c r="X15" s="1085">
        <v>7878.8</v>
      </c>
      <c r="Y15" s="1085">
        <v>4804.8</v>
      </c>
      <c r="Z15" s="1085">
        <v>11320.4</v>
      </c>
      <c r="AA15" s="1085">
        <v>10391.799999999999</v>
      </c>
      <c r="AB15" s="1085">
        <v>8274.7000000000007</v>
      </c>
      <c r="AC15" s="1085">
        <v>12773.4</v>
      </c>
      <c r="AD15" s="1085">
        <v>23768.3</v>
      </c>
      <c r="AE15" s="1085">
        <v>18247.599999999999</v>
      </c>
      <c r="AF15" s="1085">
        <v>10561.4</v>
      </c>
      <c r="AG15" s="1085">
        <v>10190.4</v>
      </c>
      <c r="AH15" s="1085">
        <v>22899</v>
      </c>
      <c r="AI15" s="1085">
        <v>25080.1</v>
      </c>
      <c r="AJ15" s="1085">
        <v>11602.1</v>
      </c>
      <c r="AK15" s="1085">
        <v>16183.6</v>
      </c>
      <c r="AL15" s="1085">
        <v>10081.299999999999</v>
      </c>
      <c r="AM15" s="1085">
        <v>18934.3</v>
      </c>
      <c r="AN15" s="1085">
        <v>18807.7</v>
      </c>
      <c r="AO15" s="1085">
        <v>23269.1</v>
      </c>
      <c r="AP15" s="1085">
        <v>21706.1</v>
      </c>
      <c r="AQ15" s="1085">
        <v>19372</v>
      </c>
      <c r="AR15" s="1085">
        <v>20616.3</v>
      </c>
      <c r="AS15" s="1085">
        <v>20572</v>
      </c>
      <c r="AT15" s="1085">
        <v>17507.2</v>
      </c>
      <c r="AU15" s="1085">
        <v>17927.400000000001</v>
      </c>
      <c r="AV15" s="1085">
        <v>10562.5</v>
      </c>
      <c r="AW15" s="1085">
        <v>11872.9</v>
      </c>
      <c r="AX15" s="1085">
        <v>9876.7999999999993</v>
      </c>
      <c r="AY15" s="1085">
        <v>8795.5409999999993</v>
      </c>
      <c r="AZ15" s="1085">
        <v>4704.0249999999996</v>
      </c>
      <c r="BA15" s="1085">
        <v>11829.168</v>
      </c>
      <c r="BB15" s="1085">
        <v>8889.1560000000009</v>
      </c>
      <c r="BC15" s="1085">
        <v>9253.8310000000001</v>
      </c>
      <c r="BD15" s="1085">
        <v>14755.761</v>
      </c>
      <c r="BE15" s="1085">
        <v>8059.2730000000001</v>
      </c>
      <c r="BF15" s="1085">
        <v>8431.3330000000005</v>
      </c>
      <c r="BG15" s="1085">
        <v>7375.0640000000003</v>
      </c>
      <c r="BH15" s="1085">
        <v>11322.869000000001</v>
      </c>
      <c r="BI15" s="1085">
        <v>7921.3498</v>
      </c>
      <c r="BJ15" s="1085">
        <v>13296.034462129999</v>
      </c>
      <c r="BK15" s="1085">
        <v>7837.53047264</v>
      </c>
      <c r="BL15" s="1085">
        <v>4992.77444423</v>
      </c>
      <c r="BM15" s="1085">
        <v>13035.348594999999</v>
      </c>
      <c r="BN15" s="1085">
        <v>9185.6991914999999</v>
      </c>
      <c r="BO15" s="1085">
        <v>11205.42071661</v>
      </c>
      <c r="BP15" s="1085">
        <v>8406.3856058199999</v>
      </c>
      <c r="BQ15" s="1085">
        <v>20075.78760231</v>
      </c>
      <c r="BR15" s="1085">
        <v>25099.485064099998</v>
      </c>
      <c r="BS15" s="1085">
        <v>22479.870313939999</v>
      </c>
      <c r="BT15" s="1085">
        <v>13914.479154799999</v>
      </c>
      <c r="BU15" s="1085">
        <v>9668.4281023099993</v>
      </c>
      <c r="BV15" s="1085">
        <v>22075.850743310002</v>
      </c>
      <c r="BW15" s="1085">
        <v>8898.4669562500003</v>
      </c>
      <c r="BX15" s="1085">
        <v>26844.892206910001</v>
      </c>
      <c r="BY15" s="1085">
        <v>18964.98278445</v>
      </c>
      <c r="BZ15" s="1085">
        <v>20628.886264700002</v>
      </c>
      <c r="CA15" s="1085">
        <v>28637.116899389999</v>
      </c>
      <c r="CB15" s="1085">
        <v>27547.03727375</v>
      </c>
      <c r="CC15" s="1085">
        <v>48838.070614240001</v>
      </c>
      <c r="CD15" s="1085">
        <v>40359.520617820002</v>
      </c>
      <c r="CE15" s="1085">
        <v>53788.540453859998</v>
      </c>
      <c r="CF15" s="1085">
        <v>37305.176139210002</v>
      </c>
      <c r="CG15" s="1085">
        <v>44441.6703528</v>
      </c>
      <c r="CH15" s="1085">
        <v>35562.985247279998</v>
      </c>
      <c r="CI15" s="1085">
        <v>23102.243910339999</v>
      </c>
      <c r="CJ15" s="1085">
        <v>27386.24660373</v>
      </c>
      <c r="CK15" s="1085">
        <v>41376.21430164</v>
      </c>
      <c r="CL15" s="1085">
        <v>32462.165106650002</v>
      </c>
      <c r="CM15" s="1085">
        <v>31123.43838584</v>
      </c>
      <c r="CN15" s="1085">
        <v>51011.629653960001</v>
      </c>
      <c r="CO15" s="1085">
        <v>59930.80753387</v>
      </c>
      <c r="CP15" s="1085">
        <v>68200.406441589992</v>
      </c>
      <c r="CQ15" s="1085">
        <v>33215.103035259999</v>
      </c>
      <c r="CR15" s="1085">
        <v>65596.915525839999</v>
      </c>
      <c r="CS15" s="1085">
        <v>71734.740597419994</v>
      </c>
      <c r="CT15" s="1085">
        <v>69750.145891420005</v>
      </c>
      <c r="CU15" s="1085">
        <v>62837.247270910004</v>
      </c>
      <c r="CV15" s="1085">
        <v>61025.68120911</v>
      </c>
      <c r="CW15" s="1085">
        <v>59456.336535219998</v>
      </c>
      <c r="CX15" s="1085">
        <v>71609.305960210011</v>
      </c>
      <c r="CY15" s="1085">
        <v>69062.941593390002</v>
      </c>
      <c r="CZ15" s="1085">
        <v>98609.889969520009</v>
      </c>
      <c r="DA15" s="1085">
        <v>98586.851153919997</v>
      </c>
      <c r="DB15" s="1085">
        <v>108952.09329636001</v>
      </c>
      <c r="DC15" s="1085">
        <v>105217.37837289</v>
      </c>
      <c r="DD15" s="1085">
        <v>108358.44379345</v>
      </c>
      <c r="DE15" s="1085">
        <v>106299.80240297</v>
      </c>
      <c r="DF15" s="1085">
        <v>101427.01400089001</v>
      </c>
      <c r="DG15" s="1085">
        <v>100775.62958017999</v>
      </c>
      <c r="DH15" s="1085">
        <v>84738.741274779997</v>
      </c>
      <c r="DI15" s="1085">
        <v>96872.12685868</v>
      </c>
      <c r="DJ15" s="1085">
        <v>79860.510868820013</v>
      </c>
      <c r="DK15" s="1085">
        <v>83138.319788520006</v>
      </c>
      <c r="DL15" s="1085">
        <v>90433.205417670004</v>
      </c>
      <c r="DM15" s="1085">
        <v>86412.289868489999</v>
      </c>
      <c r="DN15" s="1085">
        <v>95114.416774570011</v>
      </c>
      <c r="DO15" s="1085">
        <v>95464.242660820004</v>
      </c>
      <c r="DP15" s="1085">
        <v>90169.529997580001</v>
      </c>
      <c r="DQ15" s="1085">
        <v>81714.619427259997</v>
      </c>
      <c r="DR15" s="1085">
        <v>1402335.1196097401</v>
      </c>
      <c r="DS15" s="1085">
        <v>1420368.1728068502</v>
      </c>
      <c r="DT15" s="1085">
        <v>94406.033068439996</v>
      </c>
      <c r="DU15" s="1085">
        <v>87547.193729259991</v>
      </c>
      <c r="DV15" s="1085">
        <v>99750.722647339993</v>
      </c>
      <c r="DW15" s="1085">
        <v>92581.621044929998</v>
      </c>
      <c r="DX15" s="1085">
        <v>62600.084999519997</v>
      </c>
      <c r="DY15" s="1085">
        <v>80203.029725059998</v>
      </c>
      <c r="DZ15" s="1085">
        <v>66746.327101360002</v>
      </c>
      <c r="EA15" s="1085">
        <v>60181.310005890002</v>
      </c>
      <c r="EB15" s="1085">
        <v>52376.871312720003</v>
      </c>
      <c r="EC15" s="1085">
        <v>51721.101951879995</v>
      </c>
      <c r="ED15" s="1085">
        <v>38363.28177093</v>
      </c>
      <c r="EE15" s="1085">
        <v>48734.798290190003</v>
      </c>
      <c r="EF15" s="1085">
        <v>60969.931354199995</v>
      </c>
      <c r="EG15" s="1085">
        <v>64096.916973899999</v>
      </c>
      <c r="EH15" s="1085">
        <v>62071.224151580005</v>
      </c>
      <c r="EI15" s="1085">
        <v>62822.060217899998</v>
      </c>
      <c r="EJ15" s="1085">
        <v>61316.440847339996</v>
      </c>
      <c r="EK15" s="1085">
        <v>21179.245523580001</v>
      </c>
      <c r="EL15" s="1085">
        <v>28604.460980039999</v>
      </c>
      <c r="EM15" s="1085">
        <v>32001.268233660001</v>
      </c>
      <c r="EN15" s="1085">
        <v>41277.233456970003</v>
      </c>
      <c r="EO15" s="1085">
        <v>76287.920855119999</v>
      </c>
      <c r="EP15" s="1085">
        <v>35687.461979760003</v>
      </c>
      <c r="EQ15" s="1085">
        <v>21004.998208230001</v>
      </c>
      <c r="ER15" s="1085">
        <v>23490.76715602</v>
      </c>
      <c r="ES15" s="1085">
        <v>28725.84689298</v>
      </c>
      <c r="ET15" s="1085">
        <v>28002.35046424</v>
      </c>
      <c r="EU15" s="1085">
        <v>19322.671163660001</v>
      </c>
      <c r="EV15" s="1085">
        <v>26197.333064259998</v>
      </c>
      <c r="EW15" s="1085">
        <v>22412.161703530001</v>
      </c>
      <c r="EX15" s="1085">
        <v>18288.01158382</v>
      </c>
      <c r="EY15" s="1085">
        <v>19859.966292860001</v>
      </c>
      <c r="EZ15" s="1085">
        <v>22899.852595389999</v>
      </c>
      <c r="FA15" s="1085">
        <v>52632.606134169997</v>
      </c>
      <c r="FB15" s="1085">
        <v>32443.463736199999</v>
      </c>
      <c r="FC15" s="1085">
        <v>26932.521853900002</v>
      </c>
      <c r="FD15" s="1085">
        <v>38473.391762749998</v>
      </c>
    </row>
    <row r="16" spans="1:160" ht="15.75">
      <c r="A16" s="1084" t="s">
        <v>935</v>
      </c>
      <c r="B16" s="1085">
        <v>995.8</v>
      </c>
      <c r="C16" s="1085">
        <v>386.2</v>
      </c>
      <c r="D16" s="1085">
        <v>551.29999999999995</v>
      </c>
      <c r="E16" s="1085">
        <v>568.5</v>
      </c>
      <c r="F16" s="1085">
        <v>720.4</v>
      </c>
      <c r="G16" s="1085">
        <v>159.80000000000001</v>
      </c>
      <c r="H16" s="1085">
        <v>1002.9</v>
      </c>
      <c r="I16" s="1085">
        <v>109.4</v>
      </c>
      <c r="J16" s="1085">
        <v>142.80000000000001</v>
      </c>
      <c r="K16" s="1085">
        <v>1738.3</v>
      </c>
      <c r="L16" s="1085">
        <v>1272.5</v>
      </c>
      <c r="M16" s="1085">
        <v>408.9</v>
      </c>
      <c r="N16" s="1085">
        <v>1931</v>
      </c>
      <c r="O16" s="1085">
        <v>460.2</v>
      </c>
      <c r="P16" s="1085">
        <v>700.6</v>
      </c>
      <c r="Q16" s="1085">
        <v>848</v>
      </c>
      <c r="R16" s="1085">
        <v>572.5</v>
      </c>
      <c r="S16" s="1085">
        <v>485.8</v>
      </c>
      <c r="T16" s="1085">
        <v>1086.2</v>
      </c>
      <c r="U16" s="1085">
        <v>597.70000000000005</v>
      </c>
      <c r="V16" s="1085">
        <v>291.2</v>
      </c>
      <c r="W16" s="1085">
        <v>134.4</v>
      </c>
      <c r="X16" s="1085">
        <v>406.9</v>
      </c>
      <c r="Y16" s="1085">
        <v>157.4</v>
      </c>
      <c r="Z16" s="1085">
        <v>280</v>
      </c>
      <c r="AA16" s="1085">
        <v>260.10000000000002</v>
      </c>
      <c r="AB16" s="1085">
        <v>2257.4</v>
      </c>
      <c r="AC16" s="1085">
        <v>2083.6999999999998</v>
      </c>
      <c r="AD16" s="1085">
        <v>2127.9</v>
      </c>
      <c r="AE16" s="1085">
        <v>2399.4</v>
      </c>
      <c r="AF16" s="1085">
        <v>1073.8</v>
      </c>
      <c r="AG16" s="1085">
        <v>1834.9</v>
      </c>
      <c r="AH16" s="1085">
        <v>1598.3</v>
      </c>
      <c r="AI16" s="1085">
        <v>1422.9</v>
      </c>
      <c r="AJ16" s="1085">
        <v>1118.0999999999999</v>
      </c>
      <c r="AK16" s="1085">
        <v>1435.2</v>
      </c>
      <c r="AL16" s="1085">
        <v>584.1</v>
      </c>
      <c r="AM16" s="1085">
        <v>3689.5</v>
      </c>
      <c r="AN16" s="1085">
        <v>1071.7</v>
      </c>
      <c r="AO16" s="1085">
        <v>3556</v>
      </c>
      <c r="AP16" s="1085">
        <v>3197.6</v>
      </c>
      <c r="AQ16" s="1085">
        <v>1185.7</v>
      </c>
      <c r="AR16" s="1085">
        <v>3617</v>
      </c>
      <c r="AS16" s="1085">
        <v>2459.1999999999998</v>
      </c>
      <c r="AT16" s="1085">
        <v>3992.1</v>
      </c>
      <c r="AU16" s="1085">
        <v>3662.1</v>
      </c>
      <c r="AV16" s="1085">
        <v>1554.2</v>
      </c>
      <c r="AW16" s="1085">
        <v>2434.5</v>
      </c>
      <c r="AX16" s="1085">
        <v>2441.3000000000002</v>
      </c>
      <c r="AY16" s="1085">
        <v>1823.453</v>
      </c>
      <c r="AZ16" s="1085">
        <v>1013.79</v>
      </c>
      <c r="BA16" s="1085">
        <v>875.09500000000003</v>
      </c>
      <c r="BB16" s="1085">
        <v>1606.7429999999999</v>
      </c>
      <c r="BC16" s="1085">
        <v>1745.33</v>
      </c>
      <c r="BD16" s="1085">
        <v>2275.1950000000002</v>
      </c>
      <c r="BE16" s="1085">
        <v>1784.614</v>
      </c>
      <c r="BF16" s="1085">
        <v>1459.684</v>
      </c>
      <c r="BG16" s="1085">
        <v>1559.0920000000001</v>
      </c>
      <c r="BH16" s="1085">
        <v>2340.3290000000002</v>
      </c>
      <c r="BI16" s="1085">
        <v>1082.3574000000001</v>
      </c>
      <c r="BJ16" s="1085">
        <v>431.96701006000001</v>
      </c>
      <c r="BK16" s="1085">
        <v>216.07503299999999</v>
      </c>
      <c r="BL16" s="1085">
        <v>107.382104</v>
      </c>
      <c r="BM16" s="1085">
        <v>1160.496562</v>
      </c>
      <c r="BN16" s="1085">
        <v>1035.8375659400001</v>
      </c>
      <c r="BO16" s="1085">
        <v>1106.713553</v>
      </c>
      <c r="BP16" s="1085">
        <v>698.67414900000006</v>
      </c>
      <c r="BQ16" s="1085">
        <v>2139.5395765799999</v>
      </c>
      <c r="BR16" s="1085">
        <v>1249.68490961</v>
      </c>
      <c r="BS16" s="1085">
        <v>1382.3206012799999</v>
      </c>
      <c r="BT16" s="1085">
        <v>1005.2661900000001</v>
      </c>
      <c r="BU16" s="1085">
        <v>994.80410039000003</v>
      </c>
      <c r="BV16" s="1085">
        <v>183.67059915000002</v>
      </c>
      <c r="BW16" s="1085">
        <v>446.34583099999998</v>
      </c>
      <c r="BX16" s="1085">
        <v>1266.39364043</v>
      </c>
      <c r="BY16" s="1085">
        <v>1398.5528006400002</v>
      </c>
      <c r="BZ16" s="1085">
        <v>1206.02614939</v>
      </c>
      <c r="CA16" s="1085">
        <v>1437.71996371</v>
      </c>
      <c r="CB16" s="1085">
        <v>1609.40334736</v>
      </c>
      <c r="CC16" s="1085">
        <v>2359.0155616500001</v>
      </c>
      <c r="CD16" s="1085">
        <v>2449.5336847899998</v>
      </c>
      <c r="CE16" s="1085">
        <v>14689.371174329999</v>
      </c>
      <c r="CF16" s="1085">
        <v>2875.14369777</v>
      </c>
      <c r="CG16" s="1085">
        <v>3807.7705974400001</v>
      </c>
      <c r="CH16" s="1085">
        <v>3130.3400324999998</v>
      </c>
      <c r="CI16" s="1085">
        <v>2236.7080146999997</v>
      </c>
      <c r="CJ16" s="1085">
        <v>2792.8836024400002</v>
      </c>
      <c r="CK16" s="1085">
        <v>5127.86874076</v>
      </c>
      <c r="CL16" s="1085">
        <v>6259.3917123599995</v>
      </c>
      <c r="CM16" s="1085">
        <v>3489.9806539299998</v>
      </c>
      <c r="CN16" s="1085">
        <v>4542.8012924300001</v>
      </c>
      <c r="CO16" s="1085">
        <v>5905.7481953900005</v>
      </c>
      <c r="CP16" s="1085">
        <v>3774.0682408299999</v>
      </c>
      <c r="CQ16" s="1085">
        <v>2920.77206269</v>
      </c>
      <c r="CR16" s="1085">
        <v>4439.2687677399999</v>
      </c>
      <c r="CS16" s="1085">
        <v>3907.3416480999999</v>
      </c>
      <c r="CT16" s="1085">
        <v>3272.8269535200002</v>
      </c>
      <c r="CU16" s="1085">
        <v>4259.1838077800003</v>
      </c>
      <c r="CV16" s="1085">
        <v>4036.08281407</v>
      </c>
      <c r="CW16" s="1085">
        <v>4254.0618101999999</v>
      </c>
      <c r="CX16" s="1085">
        <v>5876.5337848900008</v>
      </c>
      <c r="CY16" s="1085">
        <v>5900.6712859700001</v>
      </c>
      <c r="CZ16" s="1085">
        <v>4721.3544482099996</v>
      </c>
      <c r="DA16" s="1085">
        <v>5371.0733542099997</v>
      </c>
      <c r="DB16" s="1085">
        <v>79061.92612946</v>
      </c>
      <c r="DC16" s="1085">
        <v>4696.4322666000007</v>
      </c>
      <c r="DD16" s="1085">
        <v>5981.8690764700004</v>
      </c>
      <c r="DE16" s="1085">
        <v>5415.2297367199999</v>
      </c>
      <c r="DF16" s="1085">
        <v>3941.1203407399998</v>
      </c>
      <c r="DG16" s="1085">
        <v>3574.1790554600002</v>
      </c>
      <c r="DH16" s="1085">
        <v>4923.4650511299997</v>
      </c>
      <c r="DI16" s="1085">
        <v>4643.1771431400002</v>
      </c>
      <c r="DJ16" s="1085">
        <v>5444.5819804299999</v>
      </c>
      <c r="DK16" s="1085">
        <v>3379.8610650300002</v>
      </c>
      <c r="DL16" s="1085">
        <v>3126.4869842500002</v>
      </c>
      <c r="DM16" s="1085">
        <v>4846.3200368199996</v>
      </c>
      <c r="DN16" s="1085">
        <v>2668.0911206000001</v>
      </c>
      <c r="DO16" s="1085">
        <v>3340.05721649</v>
      </c>
      <c r="DP16" s="1085">
        <v>2855.68009729</v>
      </c>
      <c r="DQ16" s="1085">
        <v>2729.0949633099999</v>
      </c>
      <c r="DR16" s="1085">
        <v>2981.6763446199998</v>
      </c>
      <c r="DS16" s="1085">
        <v>10583.517467580001</v>
      </c>
      <c r="DT16" s="1085">
        <v>9616.5882946299989</v>
      </c>
      <c r="DU16" s="1085">
        <v>3337.2597242699999</v>
      </c>
      <c r="DV16" s="1085">
        <v>6947.3097177999998</v>
      </c>
      <c r="DW16" s="1085">
        <v>5409.8578257500003</v>
      </c>
      <c r="DX16" s="1085">
        <v>5315.8084447299998</v>
      </c>
      <c r="DY16" s="1085">
        <v>6152.7058596899997</v>
      </c>
      <c r="DZ16" s="1085">
        <v>7520.88169586</v>
      </c>
      <c r="EA16" s="1085">
        <v>8562.935872</v>
      </c>
      <c r="EB16" s="1085">
        <v>2375.9144131200001</v>
      </c>
      <c r="EC16" s="1085">
        <v>1714.1895170099999</v>
      </c>
      <c r="ED16" s="1085">
        <v>1677.1830720099999</v>
      </c>
      <c r="EE16" s="1085">
        <v>2897.0736268600003</v>
      </c>
      <c r="EF16" s="1085">
        <v>16453.42639352</v>
      </c>
      <c r="EG16" s="1085">
        <v>20154.318565019999</v>
      </c>
      <c r="EH16" s="1085">
        <v>17702.59047481</v>
      </c>
      <c r="EI16" s="1085">
        <v>20540.372541569999</v>
      </c>
      <c r="EJ16" s="1085">
        <v>16618.58104782</v>
      </c>
      <c r="EK16" s="1085">
        <v>8555.3148750700002</v>
      </c>
      <c r="EL16" s="1085">
        <v>486.15001347000003</v>
      </c>
      <c r="EM16" s="1085">
        <v>6836.1379821099999</v>
      </c>
      <c r="EN16" s="1085">
        <v>6837.0782969700003</v>
      </c>
      <c r="EO16" s="1085">
        <v>6540.7652577200006</v>
      </c>
      <c r="EP16" s="1085">
        <v>6572.3434644399995</v>
      </c>
      <c r="EQ16" s="1085">
        <v>6257.1595030200006</v>
      </c>
      <c r="ER16" s="1085">
        <v>6217.0850719499995</v>
      </c>
      <c r="ES16" s="1085">
        <v>5210.7965743999994</v>
      </c>
      <c r="ET16" s="1085">
        <v>5458.6023358599996</v>
      </c>
      <c r="EU16" s="1085">
        <v>5136.8218359499997</v>
      </c>
      <c r="EV16" s="1085">
        <v>5229.7572393400005</v>
      </c>
      <c r="EW16" s="1085">
        <v>5268.7522716700005</v>
      </c>
      <c r="EX16" s="1085">
        <v>5553.8458467299997</v>
      </c>
      <c r="EY16" s="1085">
        <v>5272.1537059799994</v>
      </c>
      <c r="EZ16" s="1085">
        <v>18.16737955</v>
      </c>
      <c r="FA16" s="1085">
        <v>219.14542124000002</v>
      </c>
      <c r="FB16" s="1085">
        <v>207.13549778999999</v>
      </c>
      <c r="FC16" s="1085">
        <v>173.63950886000001</v>
      </c>
      <c r="FD16" s="1085">
        <v>217.82892031999998</v>
      </c>
    </row>
    <row r="17" spans="1:160" ht="15.75">
      <c r="A17" s="1081" t="s">
        <v>938</v>
      </c>
      <c r="B17" s="1085">
        <v>216509.40000000002</v>
      </c>
      <c r="C17" s="1085">
        <v>225700.9</v>
      </c>
      <c r="D17" s="1085">
        <v>244391.7</v>
      </c>
      <c r="E17" s="1085">
        <v>246704.2</v>
      </c>
      <c r="F17" s="1085">
        <v>245845.3</v>
      </c>
      <c r="G17" s="1085">
        <v>240684.3</v>
      </c>
      <c r="H17" s="1085">
        <v>251978.69999999998</v>
      </c>
      <c r="I17" s="1085">
        <v>260292.5</v>
      </c>
      <c r="J17" s="1085">
        <v>260527.2</v>
      </c>
      <c r="K17" s="1085">
        <v>262292.69999999995</v>
      </c>
      <c r="L17" s="1085">
        <v>264552.5</v>
      </c>
      <c r="M17" s="1085">
        <v>254626.59999999998</v>
      </c>
      <c r="N17" s="1085">
        <v>244064.09999999998</v>
      </c>
      <c r="O17" s="1085">
        <v>252500.8</v>
      </c>
      <c r="P17" s="1085">
        <v>293132.3</v>
      </c>
      <c r="Q17" s="1085">
        <v>293078.80000000005</v>
      </c>
      <c r="R17" s="1085">
        <v>303573.7</v>
      </c>
      <c r="S17" s="1085">
        <v>300404.80000000005</v>
      </c>
      <c r="T17" s="1085">
        <v>305768.8</v>
      </c>
      <c r="U17" s="1085">
        <v>306218.2</v>
      </c>
      <c r="V17" s="1085">
        <v>306392.3</v>
      </c>
      <c r="W17" s="1085">
        <v>247472.8</v>
      </c>
      <c r="X17" s="1085">
        <v>305941</v>
      </c>
      <c r="Y17" s="1085">
        <v>301754.29999999993</v>
      </c>
      <c r="Z17" s="1085">
        <v>312368.89999999997</v>
      </c>
      <c r="AA17" s="1085">
        <v>309310.5</v>
      </c>
      <c r="AB17" s="1085">
        <v>329018.5</v>
      </c>
      <c r="AC17" s="1085">
        <v>335754.70000000007</v>
      </c>
      <c r="AD17" s="1085">
        <v>324108.09999999998</v>
      </c>
      <c r="AE17" s="1085">
        <v>334198.7</v>
      </c>
      <c r="AF17" s="1085">
        <v>330078.00000000006</v>
      </c>
      <c r="AG17" s="1085">
        <v>334935.5</v>
      </c>
      <c r="AH17" s="1085">
        <v>338395.60000000003</v>
      </c>
      <c r="AI17" s="1085">
        <v>327484.10000000003</v>
      </c>
      <c r="AJ17" s="1085">
        <v>332458.60000000003</v>
      </c>
      <c r="AK17" s="1085">
        <v>345493.1</v>
      </c>
      <c r="AL17" s="1085">
        <v>359311.2</v>
      </c>
      <c r="AM17" s="1085">
        <v>360655</v>
      </c>
      <c r="AN17" s="1085">
        <v>363416.1</v>
      </c>
      <c r="AO17" s="1085">
        <v>373256.4</v>
      </c>
      <c r="AP17" s="1085">
        <v>377616.5</v>
      </c>
      <c r="AQ17" s="1085">
        <v>383922.3</v>
      </c>
      <c r="AR17" s="1085">
        <v>396514.8</v>
      </c>
      <c r="AS17" s="1085">
        <v>409298</v>
      </c>
      <c r="AT17" s="1085">
        <v>420792.8</v>
      </c>
      <c r="AU17" s="1085">
        <v>401055.3</v>
      </c>
      <c r="AV17" s="1085">
        <v>419952.9</v>
      </c>
      <c r="AW17" s="1085">
        <v>420789.10000000003</v>
      </c>
      <c r="AX17" s="1085">
        <v>401986.76</v>
      </c>
      <c r="AY17" s="1085">
        <v>432591.58500000002</v>
      </c>
      <c r="AZ17" s="1085">
        <v>239187.609</v>
      </c>
      <c r="BA17" s="1085">
        <v>460273.20500000002</v>
      </c>
      <c r="BB17" s="1085">
        <v>472108.446</v>
      </c>
      <c r="BC17" s="1085">
        <v>485456.45400000003</v>
      </c>
      <c r="BD17" s="1085">
        <v>499931.53600000002</v>
      </c>
      <c r="BE17" s="1085">
        <v>532314.05900000001</v>
      </c>
      <c r="BF17" s="1085">
        <v>549287.45900000003</v>
      </c>
      <c r="BG17" s="1085">
        <v>546394.38199999998</v>
      </c>
      <c r="BH17" s="1085">
        <v>502026.86700000003</v>
      </c>
      <c r="BI17" s="1085">
        <v>505367.19750000001</v>
      </c>
      <c r="BJ17" s="1085">
        <v>592514.76733653003</v>
      </c>
      <c r="BK17" s="1085">
        <v>478425.87695216003</v>
      </c>
      <c r="BL17" s="1085">
        <v>503311.35783747002</v>
      </c>
      <c r="BM17" s="1085">
        <v>656109.20341700001</v>
      </c>
      <c r="BN17" s="1085">
        <v>661642.00366397994</v>
      </c>
      <c r="BO17" s="1085">
        <v>695362.56467048998</v>
      </c>
      <c r="BP17" s="1085">
        <v>681163.7587143</v>
      </c>
      <c r="BQ17" s="1085">
        <v>702591.70735351997</v>
      </c>
      <c r="BR17" s="1085">
        <v>707485.35584496998</v>
      </c>
      <c r="BS17" s="1085">
        <v>707879.26831374003</v>
      </c>
      <c r="BT17" s="1085">
        <v>721216.67118844995</v>
      </c>
      <c r="BU17" s="1085">
        <v>716694.63699518004</v>
      </c>
      <c r="BV17" s="1085">
        <v>753868.75500943989</v>
      </c>
      <c r="BW17" s="1085">
        <v>796030.90378231998</v>
      </c>
      <c r="BX17" s="1085">
        <v>815870.72528914001</v>
      </c>
      <c r="BY17" s="1085">
        <v>850628.36527653004</v>
      </c>
      <c r="BZ17" s="1085">
        <v>855365.94832436997</v>
      </c>
      <c r="CA17" s="1085">
        <v>874549.84557202004</v>
      </c>
      <c r="CB17" s="1085">
        <v>913726.90712126985</v>
      </c>
      <c r="CC17" s="1085">
        <v>938477.69953814009</v>
      </c>
      <c r="CD17" s="1085">
        <v>955215.25900674996</v>
      </c>
      <c r="CE17" s="1085">
        <v>958314.37860683992</v>
      </c>
      <c r="CF17" s="1085">
        <v>974351.43639927998</v>
      </c>
      <c r="CG17" s="1085">
        <v>974190.29741058999</v>
      </c>
      <c r="CH17" s="1085">
        <v>1091812.1671970999</v>
      </c>
      <c r="CI17" s="1085">
        <v>1084915.7367762499</v>
      </c>
      <c r="CJ17" s="1085">
        <v>1097529.2338939998</v>
      </c>
      <c r="CK17" s="1085">
        <v>1133313.29683943</v>
      </c>
      <c r="CL17" s="1085">
        <v>1119790.7995784897</v>
      </c>
      <c r="CM17" s="1085">
        <v>1128164.63509138</v>
      </c>
      <c r="CN17" s="1085">
        <v>1169543.0817622798</v>
      </c>
      <c r="CO17" s="1085">
        <v>1160939.2578648301</v>
      </c>
      <c r="CP17" s="1085">
        <v>1135692.0668573</v>
      </c>
      <c r="CQ17" s="1085">
        <v>1123355.4342271101</v>
      </c>
      <c r="CR17" s="1085">
        <v>1123369.10223826</v>
      </c>
      <c r="CS17" s="1085">
        <v>1125974.3752791099</v>
      </c>
      <c r="CT17" s="1085">
        <v>1171917.8254019399</v>
      </c>
      <c r="CU17" s="1085">
        <v>1173211.37676942</v>
      </c>
      <c r="CV17" s="1085">
        <v>1171228.0672909701</v>
      </c>
      <c r="CW17" s="1085">
        <v>1244299.3812924</v>
      </c>
      <c r="CX17" s="1085">
        <v>1277934.3435635001</v>
      </c>
      <c r="CY17" s="1085">
        <v>1304639.52413849</v>
      </c>
      <c r="CZ17" s="1085">
        <v>1371283.5683247801</v>
      </c>
      <c r="DA17" s="1085">
        <v>1399043.55467178</v>
      </c>
      <c r="DB17" s="1085">
        <v>1434021.9365760197</v>
      </c>
      <c r="DC17" s="1085">
        <v>1449684.99689236</v>
      </c>
      <c r="DD17" s="1085">
        <v>1498540.9003424703</v>
      </c>
      <c r="DE17" s="1085">
        <v>1508748.4880389399</v>
      </c>
      <c r="DF17" s="1085">
        <v>1589175.35625978</v>
      </c>
      <c r="DG17" s="1085">
        <v>1582548.85111519</v>
      </c>
      <c r="DH17" s="1085">
        <v>1597417.0214071902</v>
      </c>
      <c r="DI17" s="1085">
        <v>1671012.9875064099</v>
      </c>
      <c r="DJ17" s="1085">
        <v>1733242.1384062301</v>
      </c>
      <c r="DK17" s="1085">
        <v>1728075.2791287799</v>
      </c>
      <c r="DL17" s="1085">
        <v>1763467.7235824398</v>
      </c>
      <c r="DM17" s="1085">
        <v>1788915.2574846598</v>
      </c>
      <c r="DN17" s="1085">
        <v>1801261.2348744201</v>
      </c>
      <c r="DO17" s="1085">
        <v>1783327.9127228598</v>
      </c>
      <c r="DP17" s="1085">
        <v>1779279.8995093403</v>
      </c>
      <c r="DQ17" s="1085">
        <v>1781065.0329386301</v>
      </c>
      <c r="DR17" s="1085">
        <v>1861410.9697636</v>
      </c>
      <c r="DS17" s="1085">
        <v>1965099.4838394502</v>
      </c>
      <c r="DT17" s="1085">
        <v>1860685.5159707803</v>
      </c>
      <c r="DU17" s="1085">
        <v>1913301.6550322198</v>
      </c>
      <c r="DV17" s="1085">
        <v>1877261.4563997099</v>
      </c>
      <c r="DW17" s="1085">
        <v>1906369.33597764</v>
      </c>
      <c r="DX17" s="1085">
        <v>1938394.5966966101</v>
      </c>
      <c r="DY17" s="1085">
        <v>1968329.9755833799</v>
      </c>
      <c r="DZ17" s="1085">
        <v>1963855.27011124</v>
      </c>
      <c r="EA17" s="1085">
        <v>1941431.5765158099</v>
      </c>
      <c r="EB17" s="1085">
        <v>1969166.5676122599</v>
      </c>
      <c r="EC17" s="1085">
        <v>2067183.16245319</v>
      </c>
      <c r="ED17" s="1085">
        <v>2018641.81351679</v>
      </c>
      <c r="EE17" s="1085">
        <v>2026735.6788101301</v>
      </c>
      <c r="EF17" s="1085">
        <v>2033281.1392530999</v>
      </c>
      <c r="EG17" s="1085">
        <v>2062087.4565498803</v>
      </c>
      <c r="EH17" s="1085">
        <v>2086338.2855871599</v>
      </c>
      <c r="EI17" s="1085">
        <v>2069427.2415908198</v>
      </c>
      <c r="EJ17" s="1085">
        <v>2101494.5601711902</v>
      </c>
      <c r="EK17" s="1085">
        <v>2167644.8971856101</v>
      </c>
      <c r="EL17" s="1085">
        <v>2190851.0612488999</v>
      </c>
      <c r="EM17" s="1085">
        <v>2206986.3981701601</v>
      </c>
      <c r="EN17" s="1085">
        <v>2285007.5316572902</v>
      </c>
      <c r="EO17" s="1085">
        <v>2286843.6960176905</v>
      </c>
      <c r="EP17" s="1085">
        <v>2378165.5314501803</v>
      </c>
      <c r="EQ17" s="1085">
        <v>2383842.4353321306</v>
      </c>
      <c r="ER17" s="1085">
        <v>2400420.6075112401</v>
      </c>
      <c r="ES17" s="1085">
        <v>2428879.7331112106</v>
      </c>
      <c r="ET17" s="1085">
        <v>2424709.2119821301</v>
      </c>
      <c r="EU17" s="1085">
        <v>2418369.6803042204</v>
      </c>
      <c r="EV17" s="1085">
        <v>2436071.8127559405</v>
      </c>
      <c r="EW17" s="1085">
        <v>2518692.36684772</v>
      </c>
      <c r="EX17" s="1085">
        <v>2534022.76188308</v>
      </c>
      <c r="EY17" s="1085">
        <v>2510457.6821674402</v>
      </c>
      <c r="EZ17" s="1085">
        <v>2517661.1890918803</v>
      </c>
      <c r="FA17" s="1085">
        <v>2574175.2515140106</v>
      </c>
      <c r="FB17" s="1085">
        <v>2674037.4010493602</v>
      </c>
      <c r="FC17" s="1085">
        <v>2735234.4936177908</v>
      </c>
      <c r="FD17" s="1085">
        <v>2764384.1917464905</v>
      </c>
    </row>
    <row r="18" spans="1:160" ht="15.75">
      <c r="A18" s="1084" t="s">
        <v>930</v>
      </c>
      <c r="B18" s="1085">
        <v>216258.1</v>
      </c>
      <c r="C18" s="1085">
        <v>225081.2</v>
      </c>
      <c r="D18" s="1085">
        <v>244110.1</v>
      </c>
      <c r="E18" s="1085">
        <v>246289</v>
      </c>
      <c r="F18" s="1085">
        <v>243224.3</v>
      </c>
      <c r="G18" s="1085">
        <v>239946.4</v>
      </c>
      <c r="H18" s="1085">
        <v>251589.8</v>
      </c>
      <c r="I18" s="1085">
        <v>259339.4</v>
      </c>
      <c r="J18" s="1085">
        <v>259869.2</v>
      </c>
      <c r="K18" s="1085">
        <v>261635.3</v>
      </c>
      <c r="L18" s="1085">
        <v>264190.59999999998</v>
      </c>
      <c r="M18" s="1085">
        <v>253734.39999999999</v>
      </c>
      <c r="N18" s="1085">
        <v>242786.5</v>
      </c>
      <c r="O18" s="1085">
        <v>251246.3</v>
      </c>
      <c r="P18" s="1085">
        <v>292164</v>
      </c>
      <c r="Q18" s="1085">
        <v>291870.40000000002</v>
      </c>
      <c r="R18" s="1085">
        <v>300446</v>
      </c>
      <c r="S18" s="1085">
        <v>299685.40000000002</v>
      </c>
      <c r="T18" s="1085">
        <v>305419.09999999998</v>
      </c>
      <c r="U18" s="1085">
        <v>304608.2</v>
      </c>
      <c r="V18" s="1085">
        <v>305138</v>
      </c>
      <c r="W18" s="1085">
        <v>246245.4</v>
      </c>
      <c r="X18" s="1085">
        <v>303552.8</v>
      </c>
      <c r="Y18" s="1085">
        <v>300766.09999999998</v>
      </c>
      <c r="Z18" s="1085">
        <v>311190.3</v>
      </c>
      <c r="AA18" s="1085">
        <v>309310.5</v>
      </c>
      <c r="AB18" s="1085">
        <v>328038.3</v>
      </c>
      <c r="AC18" s="1085">
        <v>334517.90000000002</v>
      </c>
      <c r="AD18" s="1085">
        <v>308968.59999999998</v>
      </c>
      <c r="AE18" s="1085">
        <v>331211.7</v>
      </c>
      <c r="AF18" s="1085">
        <v>328646.2</v>
      </c>
      <c r="AG18" s="1085">
        <v>334624.2</v>
      </c>
      <c r="AH18" s="1085">
        <v>337986.7</v>
      </c>
      <c r="AI18" s="1085">
        <v>327004.7</v>
      </c>
      <c r="AJ18" s="1085">
        <v>332092.7</v>
      </c>
      <c r="AK18" s="1085">
        <v>344855.1</v>
      </c>
      <c r="AL18" s="1085">
        <v>358716.4</v>
      </c>
      <c r="AM18" s="1085">
        <v>359846.2</v>
      </c>
      <c r="AN18" s="1085">
        <v>363118.8</v>
      </c>
      <c r="AO18" s="1085">
        <v>372958.2</v>
      </c>
      <c r="AP18" s="1085">
        <v>376893.2</v>
      </c>
      <c r="AQ18" s="1085">
        <v>383669.6</v>
      </c>
      <c r="AR18" s="1085">
        <v>396231.1</v>
      </c>
      <c r="AS18" s="1085">
        <v>408762.5</v>
      </c>
      <c r="AT18" s="1085">
        <v>419568.1</v>
      </c>
      <c r="AU18" s="1085">
        <v>399505.3</v>
      </c>
      <c r="AV18" s="1085">
        <v>418058.4</v>
      </c>
      <c r="AW18" s="1085">
        <v>419186.7</v>
      </c>
      <c r="AX18" s="1085">
        <v>400388.8</v>
      </c>
      <c r="AY18" s="1085">
        <v>432591.58500000002</v>
      </c>
      <c r="AZ18" s="1085">
        <v>239187.609</v>
      </c>
      <c r="BA18" s="1085">
        <v>460273.20500000002</v>
      </c>
      <c r="BB18" s="1085">
        <v>472108.446</v>
      </c>
      <c r="BC18" s="1085">
        <v>485456.45400000003</v>
      </c>
      <c r="BD18" s="1085">
        <v>495310.136</v>
      </c>
      <c r="BE18" s="1085">
        <v>528227.75899999996</v>
      </c>
      <c r="BF18" s="1085">
        <v>547581.05900000001</v>
      </c>
      <c r="BG18" s="1085">
        <v>541484.18200000003</v>
      </c>
      <c r="BH18" s="1085">
        <v>493354.98700000002</v>
      </c>
      <c r="BI18" s="1085">
        <v>499567.79749999999</v>
      </c>
      <c r="BJ18" s="1085">
        <v>586213.47208853008</v>
      </c>
      <c r="BK18" s="1085">
        <v>471964.34257389</v>
      </c>
      <c r="BL18" s="1085">
        <v>497875.12871115003</v>
      </c>
      <c r="BM18" s="1085">
        <v>649500.13245470996</v>
      </c>
      <c r="BN18" s="1085">
        <v>656747.97720551002</v>
      </c>
      <c r="BO18" s="1085">
        <v>692771.43971615995</v>
      </c>
      <c r="BP18" s="1085">
        <v>678361.01208963001</v>
      </c>
      <c r="BQ18" s="1085">
        <v>700116.14135351998</v>
      </c>
      <c r="BR18" s="1085">
        <v>704844.66684496996</v>
      </c>
      <c r="BS18" s="1085">
        <v>704328.15231373999</v>
      </c>
      <c r="BT18" s="1085">
        <v>717084.89518845</v>
      </c>
      <c r="BU18" s="1085">
        <v>712774.44799518003</v>
      </c>
      <c r="BV18" s="1085">
        <v>748246.57900943991</v>
      </c>
      <c r="BW18" s="1085">
        <v>788572.0197823199</v>
      </c>
      <c r="BX18" s="1085">
        <v>811693.22528914001</v>
      </c>
      <c r="BY18" s="1085">
        <v>846832.67427653004</v>
      </c>
      <c r="BZ18" s="1085">
        <v>845788.44832436997</v>
      </c>
      <c r="CA18" s="1085">
        <v>862700.43063346006</v>
      </c>
      <c r="CB18" s="1085">
        <v>898787.74676668993</v>
      </c>
      <c r="CC18" s="1085">
        <v>926765.90299514006</v>
      </c>
      <c r="CD18" s="1085">
        <v>943976.40206906991</v>
      </c>
      <c r="CE18" s="1085">
        <v>947158.97029583994</v>
      </c>
      <c r="CF18" s="1085">
        <v>965959.28919848998</v>
      </c>
      <c r="CG18" s="1085">
        <v>964159.88254665001</v>
      </c>
      <c r="CH18" s="1085">
        <v>1083838.7857820899</v>
      </c>
      <c r="CI18" s="1085">
        <v>1076131.8573892501</v>
      </c>
      <c r="CJ18" s="1085">
        <v>1087610.4091691</v>
      </c>
      <c r="CK18" s="1085">
        <v>1124368.46900055</v>
      </c>
      <c r="CL18" s="1085">
        <v>1111497.0878283097</v>
      </c>
      <c r="CM18" s="1085">
        <v>1120606.65495169</v>
      </c>
      <c r="CN18" s="1085">
        <v>1161650.1315339399</v>
      </c>
      <c r="CO18" s="1085">
        <v>1154205.8131313901</v>
      </c>
      <c r="CP18" s="1085">
        <v>1127262.30521742</v>
      </c>
      <c r="CQ18" s="1085">
        <v>1114978.3918318499</v>
      </c>
      <c r="CR18" s="1085">
        <v>1115200.68711335</v>
      </c>
      <c r="CS18" s="1085">
        <v>1118427.3470993899</v>
      </c>
      <c r="CT18" s="1085">
        <v>1165579.5944596499</v>
      </c>
      <c r="CU18" s="1085">
        <v>1165895.5295967499</v>
      </c>
      <c r="CV18" s="1085">
        <v>1160881.46973717</v>
      </c>
      <c r="CW18" s="1085">
        <v>1234186.88194476</v>
      </c>
      <c r="CX18" s="1085">
        <v>1266902.32767592</v>
      </c>
      <c r="CY18" s="1085">
        <v>1292396.88669452</v>
      </c>
      <c r="CZ18" s="1085">
        <v>1368703.61093856</v>
      </c>
      <c r="DA18" s="1085">
        <v>1390158.03683668</v>
      </c>
      <c r="DB18" s="1085">
        <v>1358811.9724477399</v>
      </c>
      <c r="DC18" s="1085">
        <v>1446986.0614643102</v>
      </c>
      <c r="DD18" s="1085">
        <v>1495947.8533688502</v>
      </c>
      <c r="DE18" s="1085">
        <v>1506273.7023364599</v>
      </c>
      <c r="DF18" s="1085">
        <v>1587098.4591906602</v>
      </c>
      <c r="DG18" s="1085">
        <v>1581121.5518539399</v>
      </c>
      <c r="DH18" s="1085">
        <v>1595991.1102400001</v>
      </c>
      <c r="DI18" s="1085">
        <v>1669240.7426462299</v>
      </c>
      <c r="DJ18" s="1085">
        <v>1730668.7933873001</v>
      </c>
      <c r="DK18" s="1085">
        <v>1725323.1301084899</v>
      </c>
      <c r="DL18" s="1085">
        <v>1761623.8807502699</v>
      </c>
      <c r="DM18" s="1085">
        <v>1787141.1073217497</v>
      </c>
      <c r="DN18" s="1085">
        <v>1799591.32357716</v>
      </c>
      <c r="DO18" s="1085">
        <v>1781909.4656782898</v>
      </c>
      <c r="DP18" s="1085">
        <v>1777764.2853048004</v>
      </c>
      <c r="DQ18" s="1085">
        <v>1779301.69017413</v>
      </c>
      <c r="DR18" s="1085">
        <v>1859569.4374766501</v>
      </c>
      <c r="DS18" s="1085">
        <v>1962364.14330445</v>
      </c>
      <c r="DT18" s="1085">
        <v>1858245.3485572601</v>
      </c>
      <c r="DU18" s="1085">
        <v>1912093.2601917</v>
      </c>
      <c r="DV18" s="1085">
        <v>1876065.3038397101</v>
      </c>
      <c r="DW18" s="1085">
        <v>1904055.49059813</v>
      </c>
      <c r="DX18" s="1085">
        <v>1936078.0738353</v>
      </c>
      <c r="DY18" s="1085">
        <v>1964523.4698315798</v>
      </c>
      <c r="DZ18" s="1085">
        <v>1961829.9661721699</v>
      </c>
      <c r="EA18" s="1085">
        <v>1938066.56990254</v>
      </c>
      <c r="EB18" s="1085">
        <v>1967702.39739496</v>
      </c>
      <c r="EC18" s="1085">
        <v>2065461.3519738701</v>
      </c>
      <c r="ED18" s="1085">
        <v>2016868.0096411398</v>
      </c>
      <c r="EE18" s="1085">
        <v>2024783.7683132202</v>
      </c>
      <c r="EF18" s="1085">
        <v>2031286.5014591001</v>
      </c>
      <c r="EG18" s="1085">
        <v>2051144.7716089801</v>
      </c>
      <c r="EH18" s="1085">
        <v>2074980.5559983901</v>
      </c>
      <c r="EI18" s="1085">
        <v>2056976.1136274</v>
      </c>
      <c r="EJ18" s="1085">
        <v>2077537.0499215904</v>
      </c>
      <c r="EK18" s="1085">
        <v>2134500.9820011798</v>
      </c>
      <c r="EL18" s="1085">
        <v>2158733.4437746499</v>
      </c>
      <c r="EM18" s="1085">
        <v>2190501.0222810297</v>
      </c>
      <c r="EN18" s="1085">
        <v>2267664.5919740405</v>
      </c>
      <c r="EO18" s="1085">
        <v>2270103.8870692211</v>
      </c>
      <c r="EP18" s="1085">
        <v>2360899.26460682</v>
      </c>
      <c r="EQ18" s="1085">
        <v>2366805.5307245906</v>
      </c>
      <c r="ER18" s="1085">
        <v>2374711.7299672696</v>
      </c>
      <c r="ES18" s="1085">
        <v>2417774.4276447906</v>
      </c>
      <c r="ET18" s="1085">
        <v>2412203.5514897602</v>
      </c>
      <c r="EU18" s="1085">
        <v>2406968.3921821001</v>
      </c>
      <c r="EV18" s="1085">
        <v>2424851.1413157703</v>
      </c>
      <c r="EW18" s="1085">
        <v>2507802.1972805103</v>
      </c>
      <c r="EX18" s="1085">
        <v>2523473.4930249704</v>
      </c>
      <c r="EY18" s="1085">
        <v>2509162.1591211399</v>
      </c>
      <c r="EZ18" s="1085">
        <v>2516388.2866513203</v>
      </c>
      <c r="FA18" s="1085">
        <v>2566567.8971064705</v>
      </c>
      <c r="FB18" s="1085">
        <v>2673258.2485114206</v>
      </c>
      <c r="FC18" s="1085">
        <v>2733882.9721449004</v>
      </c>
      <c r="FD18" s="1085">
        <v>2763845.9666348598</v>
      </c>
    </row>
    <row r="19" spans="1:160" ht="15.75">
      <c r="A19" s="1084" t="s">
        <v>934</v>
      </c>
      <c r="B19" s="1085">
        <v>195.7</v>
      </c>
      <c r="C19" s="1085">
        <v>389.9</v>
      </c>
      <c r="D19" s="1085">
        <v>108.1</v>
      </c>
      <c r="E19" s="1085">
        <v>154</v>
      </c>
      <c r="F19" s="1085">
        <v>2445.3000000000002</v>
      </c>
      <c r="G19" s="1085">
        <v>582.70000000000005</v>
      </c>
      <c r="H19" s="1085">
        <v>373</v>
      </c>
      <c r="I19" s="1085">
        <v>598.9</v>
      </c>
      <c r="J19" s="1085">
        <v>346.9</v>
      </c>
      <c r="K19" s="1085">
        <v>345.3</v>
      </c>
      <c r="L19" s="1085">
        <v>330.9</v>
      </c>
      <c r="M19" s="1085">
        <v>522.79999999999995</v>
      </c>
      <c r="N19" s="1085">
        <v>760.8</v>
      </c>
      <c r="O19" s="1085">
        <v>599.29999999999995</v>
      </c>
      <c r="P19" s="1085">
        <v>662.1</v>
      </c>
      <c r="Q19" s="1085">
        <v>429.5</v>
      </c>
      <c r="R19" s="1085">
        <v>2409.1999999999998</v>
      </c>
      <c r="S19" s="1085">
        <v>451.2</v>
      </c>
      <c r="T19" s="1085">
        <v>283.89999999999998</v>
      </c>
      <c r="U19" s="1085">
        <v>952.2</v>
      </c>
      <c r="V19" s="1085">
        <v>595.29999999999995</v>
      </c>
      <c r="W19" s="1085">
        <v>896.4</v>
      </c>
      <c r="X19" s="1085">
        <v>559</v>
      </c>
      <c r="Y19" s="1085">
        <v>623.6</v>
      </c>
      <c r="Z19" s="1085">
        <v>749.1</v>
      </c>
      <c r="AA19" s="1085">
        <v>0</v>
      </c>
      <c r="AB19" s="1085">
        <v>617.79999999999995</v>
      </c>
      <c r="AC19" s="1085">
        <v>820.9</v>
      </c>
      <c r="AD19" s="1085">
        <v>14733.8</v>
      </c>
      <c r="AE19" s="1085">
        <v>2347.6</v>
      </c>
      <c r="AF19" s="1085">
        <v>782.9</v>
      </c>
      <c r="AG19" s="1085">
        <v>191.7</v>
      </c>
      <c r="AH19" s="1085">
        <v>303.89999999999998</v>
      </c>
      <c r="AI19" s="1085">
        <v>349</v>
      </c>
      <c r="AJ19" s="1085">
        <v>232.2</v>
      </c>
      <c r="AK19" s="1085">
        <v>299.7</v>
      </c>
      <c r="AL19" s="1085">
        <v>479.2</v>
      </c>
      <c r="AM19" s="1085">
        <v>728.5</v>
      </c>
      <c r="AN19" s="1085">
        <v>216.2</v>
      </c>
      <c r="AO19" s="1085">
        <v>218.9</v>
      </c>
      <c r="AP19" s="1085">
        <v>644.5</v>
      </c>
      <c r="AQ19" s="1085">
        <v>203.5</v>
      </c>
      <c r="AR19" s="1085">
        <v>197.2</v>
      </c>
      <c r="AS19" s="1085">
        <v>387.5</v>
      </c>
      <c r="AT19" s="1085">
        <v>232.4</v>
      </c>
      <c r="AU19" s="1085">
        <v>598.1</v>
      </c>
      <c r="AV19" s="1085">
        <v>913.2</v>
      </c>
      <c r="AW19" s="1085">
        <v>406.5</v>
      </c>
      <c r="AX19" s="1085">
        <v>631.65</v>
      </c>
      <c r="AY19" s="1085">
        <v>0</v>
      </c>
      <c r="AZ19" s="1085">
        <v>0</v>
      </c>
      <c r="BA19" s="1085">
        <v>0</v>
      </c>
      <c r="BB19" s="1085">
        <v>0</v>
      </c>
      <c r="BC19" s="1085">
        <v>0</v>
      </c>
      <c r="BD19" s="1085">
        <v>3408</v>
      </c>
      <c r="BE19" s="1085">
        <v>2820.1</v>
      </c>
      <c r="BF19" s="1085">
        <v>477.7</v>
      </c>
      <c r="BG19" s="1085">
        <v>3632.1</v>
      </c>
      <c r="BH19" s="1085">
        <v>8535.36</v>
      </c>
      <c r="BI19" s="1085">
        <v>5673.7190000000001</v>
      </c>
      <c r="BJ19" s="1085">
        <v>5959.3546770000003</v>
      </c>
      <c r="BK19" s="1085">
        <v>6075.57338437</v>
      </c>
      <c r="BL19" s="1085">
        <v>4999.5791610400001</v>
      </c>
      <c r="BM19" s="1085">
        <v>6137.6797507399997</v>
      </c>
      <c r="BN19" s="1085">
        <v>4497.6142650000002</v>
      </c>
      <c r="BO19" s="1085">
        <v>2446.2941117800001</v>
      </c>
      <c r="BP19" s="1085">
        <v>2335.7412586199998</v>
      </c>
      <c r="BQ19" s="1085">
        <v>1774.328</v>
      </c>
      <c r="BR19" s="1085">
        <v>1986.49</v>
      </c>
      <c r="BS19" s="1085">
        <v>3411.0990000000002</v>
      </c>
      <c r="BT19" s="1085">
        <v>3950.99</v>
      </c>
      <c r="BU19" s="1085">
        <v>2945.4209999999998</v>
      </c>
      <c r="BV19" s="1085">
        <v>4614.2190000000001</v>
      </c>
      <c r="BW19" s="1085">
        <v>6411.9889999999996</v>
      </c>
      <c r="BX19" s="1085">
        <v>3045.2</v>
      </c>
      <c r="BY19" s="1085">
        <v>2567.0070000000001</v>
      </c>
      <c r="BZ19" s="1085">
        <v>8698.9</v>
      </c>
      <c r="CA19" s="1085">
        <v>9631.5877255899995</v>
      </c>
      <c r="CB19" s="1085">
        <v>13503.133198149999</v>
      </c>
      <c r="CC19" s="1085">
        <v>9437.6357979999993</v>
      </c>
      <c r="CD19" s="1085">
        <v>8564.5467901699994</v>
      </c>
      <c r="CE19" s="1085">
        <v>9007.6703309999994</v>
      </c>
      <c r="CF19" s="1085">
        <v>5710.2814782799996</v>
      </c>
      <c r="CG19" s="1085">
        <v>7595.9415889700003</v>
      </c>
      <c r="CH19" s="1085">
        <v>5425.9460184999998</v>
      </c>
      <c r="CI19" s="1085">
        <v>6772.729902</v>
      </c>
      <c r="CJ19" s="1085">
        <v>7376.3201836999997</v>
      </c>
      <c r="CK19" s="1085">
        <v>6821.5969042500001</v>
      </c>
      <c r="CL19" s="1085">
        <v>6181.5289160800003</v>
      </c>
      <c r="CM19" s="1085">
        <v>5625.0668729499994</v>
      </c>
      <c r="CN19" s="1085">
        <v>6246.7887652600002</v>
      </c>
      <c r="CO19" s="1085">
        <v>4672.8528267900001</v>
      </c>
      <c r="CP19" s="1085">
        <v>6797.4025020299996</v>
      </c>
      <c r="CQ19" s="1085">
        <v>6513.2669015200008</v>
      </c>
      <c r="CR19" s="1085">
        <v>6533.0059166400006</v>
      </c>
      <c r="CS19" s="1085">
        <v>6146.9839803900004</v>
      </c>
      <c r="CT19" s="1085">
        <v>5064.1587995299997</v>
      </c>
      <c r="CU19" s="1085">
        <v>5847.9416899899998</v>
      </c>
      <c r="CV19" s="1085">
        <v>9272.1995175900011</v>
      </c>
      <c r="CW19" s="1085">
        <v>8818.2676617399993</v>
      </c>
      <c r="CX19" s="1085">
        <v>9534.3578698600013</v>
      </c>
      <c r="CY19" s="1085">
        <v>11322.44152221</v>
      </c>
      <c r="CZ19" s="1085">
        <v>2209.3409147500001</v>
      </c>
      <c r="DA19" s="1085">
        <v>8560.1448341699997</v>
      </c>
      <c r="DB19" s="1085">
        <v>1913.0778642299999</v>
      </c>
      <c r="DC19" s="1085">
        <v>2237.6655319899996</v>
      </c>
      <c r="DD19" s="1085">
        <v>2285.1852901500001</v>
      </c>
      <c r="DE19" s="1085">
        <v>2183.8744544400001</v>
      </c>
      <c r="DF19" s="1085">
        <v>1956.7744136600002</v>
      </c>
      <c r="DG19" s="1085">
        <v>1304.4179160599999</v>
      </c>
      <c r="DH19" s="1085">
        <v>1293.2639271600001</v>
      </c>
      <c r="DI19" s="1085">
        <v>1654.49834904</v>
      </c>
      <c r="DJ19" s="1085">
        <v>2442.1110217199998</v>
      </c>
      <c r="DK19" s="1085">
        <v>2566.4848065300002</v>
      </c>
      <c r="DL19" s="1085">
        <v>1682.4965548499999</v>
      </c>
      <c r="DM19" s="1085">
        <v>1572.68228004</v>
      </c>
      <c r="DN19" s="1085">
        <v>1545.3133278399998</v>
      </c>
      <c r="DO19" s="1085">
        <v>1349.1164717300001</v>
      </c>
      <c r="DP19" s="1085">
        <v>1404.04926215</v>
      </c>
      <c r="DQ19" s="1085">
        <v>1649.10998064</v>
      </c>
      <c r="DR19" s="1085">
        <v>1734.6839251600002</v>
      </c>
      <c r="DS19" s="1085">
        <v>2632.6719172100002</v>
      </c>
      <c r="DT19" s="1085">
        <v>2360.4946159000001</v>
      </c>
      <c r="DU19" s="1085">
        <v>1112.97958827</v>
      </c>
      <c r="DV19" s="1085">
        <v>1084.5125567999999</v>
      </c>
      <c r="DW19" s="1085">
        <v>2271.12548255</v>
      </c>
      <c r="DX19" s="1085">
        <v>2289.6543309600002</v>
      </c>
      <c r="DY19" s="1085">
        <v>3789.3513290000001</v>
      </c>
      <c r="DZ19" s="1085">
        <v>2000.9839200699998</v>
      </c>
      <c r="EA19" s="1085">
        <v>3335.88000281</v>
      </c>
      <c r="EB19" s="1085">
        <v>1446.36672107</v>
      </c>
      <c r="EC19" s="1085">
        <v>1631.4893192300001</v>
      </c>
      <c r="ED19" s="1085">
        <v>1696.88914512</v>
      </c>
      <c r="EE19" s="1085">
        <v>1878.1379022399999</v>
      </c>
      <c r="EF19" s="1085">
        <v>1916.0556059800001</v>
      </c>
      <c r="EG19" s="1085">
        <v>10492.376190120001</v>
      </c>
      <c r="EH19" s="1085">
        <v>10820.73047882</v>
      </c>
      <c r="EI19" s="1085">
        <v>11791.812887889999</v>
      </c>
      <c r="EJ19" s="1085">
        <v>23451.400673380002</v>
      </c>
      <c r="EK19" s="1085">
        <v>28237.191321229999</v>
      </c>
      <c r="EL19" s="1085">
        <v>29080.549413889999</v>
      </c>
      <c r="EM19" s="1085">
        <v>13484.340834799999</v>
      </c>
      <c r="EN19" s="1085">
        <v>13892.01101375</v>
      </c>
      <c r="EO19" s="1085">
        <v>13681.441273959999</v>
      </c>
      <c r="EP19" s="1085">
        <v>14171.040085680001</v>
      </c>
      <c r="EQ19" s="1085">
        <v>14039.05013496</v>
      </c>
      <c r="ER19" s="1085">
        <v>22110.161353020001</v>
      </c>
      <c r="ES19" s="1085">
        <v>8659.172182459999</v>
      </c>
      <c r="ET19" s="1085">
        <v>9811.2035539699991</v>
      </c>
      <c r="EU19" s="1085">
        <v>9004.1309686599998</v>
      </c>
      <c r="EV19" s="1085">
        <v>8893.599352270001</v>
      </c>
      <c r="EW19" s="1085">
        <v>8663.2534241499998</v>
      </c>
      <c r="EX19" s="1085">
        <v>8596.4183716100015</v>
      </c>
      <c r="EY19" s="1085">
        <v>1166.63033333</v>
      </c>
      <c r="EZ19" s="1085">
        <v>1149.33231299</v>
      </c>
      <c r="FA19" s="1085">
        <v>6093.4849134799997</v>
      </c>
      <c r="FB19" s="1085">
        <v>666.91315999999995</v>
      </c>
      <c r="FC19" s="1085">
        <v>1232.4462339500001</v>
      </c>
      <c r="FD19" s="1085">
        <v>393.80633388999996</v>
      </c>
    </row>
    <row r="20" spans="1:160" ht="15.75">
      <c r="A20" s="1084" t="s">
        <v>935</v>
      </c>
      <c r="B20" s="1085">
        <v>55.6</v>
      </c>
      <c r="C20" s="1085">
        <v>229.8</v>
      </c>
      <c r="D20" s="1085">
        <v>173.5</v>
      </c>
      <c r="E20" s="1085">
        <v>261.2</v>
      </c>
      <c r="F20" s="1085">
        <v>175.7</v>
      </c>
      <c r="G20" s="1085">
        <v>155.19999999999999</v>
      </c>
      <c r="H20" s="1085">
        <v>15.9</v>
      </c>
      <c r="I20" s="1085">
        <v>354.2</v>
      </c>
      <c r="J20" s="1085">
        <v>311.10000000000002</v>
      </c>
      <c r="K20" s="1085">
        <v>312.10000000000002</v>
      </c>
      <c r="L20" s="1085">
        <v>31</v>
      </c>
      <c r="M20" s="1085">
        <v>369.4</v>
      </c>
      <c r="N20" s="1085">
        <v>516.79999999999995</v>
      </c>
      <c r="O20" s="1085">
        <v>655.20000000000005</v>
      </c>
      <c r="P20" s="1085">
        <v>306.2</v>
      </c>
      <c r="Q20" s="1085">
        <v>778.9</v>
      </c>
      <c r="R20" s="1085">
        <v>718.5</v>
      </c>
      <c r="S20" s="1085">
        <v>268.2</v>
      </c>
      <c r="T20" s="1085">
        <v>65.8</v>
      </c>
      <c r="U20" s="1085">
        <v>657.8</v>
      </c>
      <c r="V20" s="1085">
        <v>659</v>
      </c>
      <c r="W20" s="1085">
        <v>331</v>
      </c>
      <c r="X20" s="1085">
        <v>1829.2</v>
      </c>
      <c r="Y20" s="1085">
        <v>364.6</v>
      </c>
      <c r="Z20" s="1085">
        <v>429.5</v>
      </c>
      <c r="AA20" s="1085">
        <v>0</v>
      </c>
      <c r="AB20" s="1085">
        <v>362.4</v>
      </c>
      <c r="AC20" s="1085">
        <v>415.9</v>
      </c>
      <c r="AD20" s="1085">
        <v>405.7</v>
      </c>
      <c r="AE20" s="1085">
        <v>639.4</v>
      </c>
      <c r="AF20" s="1085">
        <v>648.9</v>
      </c>
      <c r="AG20" s="1085">
        <v>119.6</v>
      </c>
      <c r="AH20" s="1085">
        <v>105</v>
      </c>
      <c r="AI20" s="1085">
        <v>130.4</v>
      </c>
      <c r="AJ20" s="1085">
        <v>133.69999999999999</v>
      </c>
      <c r="AK20" s="1085">
        <v>338.3</v>
      </c>
      <c r="AL20" s="1085">
        <v>115.6</v>
      </c>
      <c r="AM20" s="1085">
        <v>80.3</v>
      </c>
      <c r="AN20" s="1085">
        <v>81.099999999999994</v>
      </c>
      <c r="AO20" s="1085">
        <v>79.3</v>
      </c>
      <c r="AP20" s="1085">
        <v>78.8</v>
      </c>
      <c r="AQ20" s="1085">
        <v>49.2</v>
      </c>
      <c r="AR20" s="1085">
        <v>86.5</v>
      </c>
      <c r="AS20" s="1085">
        <v>148</v>
      </c>
      <c r="AT20" s="1085">
        <v>992.3</v>
      </c>
      <c r="AU20" s="1085">
        <v>951.9</v>
      </c>
      <c r="AV20" s="1085">
        <v>981.3</v>
      </c>
      <c r="AW20" s="1085">
        <v>1195.9000000000001</v>
      </c>
      <c r="AX20" s="1085">
        <v>966.31</v>
      </c>
      <c r="AY20" s="1085">
        <v>0</v>
      </c>
      <c r="AZ20" s="1085">
        <v>0</v>
      </c>
      <c r="BA20" s="1085">
        <v>0</v>
      </c>
      <c r="BB20" s="1085">
        <v>0</v>
      </c>
      <c r="BC20" s="1085">
        <v>0</v>
      </c>
      <c r="BD20" s="1085">
        <v>1213.4000000000001</v>
      </c>
      <c r="BE20" s="1085">
        <v>1266.2</v>
      </c>
      <c r="BF20" s="1085">
        <v>1228.7</v>
      </c>
      <c r="BG20" s="1085">
        <v>1278.0999999999999</v>
      </c>
      <c r="BH20" s="1085">
        <v>136.52000000000001</v>
      </c>
      <c r="BI20" s="1085">
        <v>125.681</v>
      </c>
      <c r="BJ20" s="1085">
        <v>341.94057099999998</v>
      </c>
      <c r="BK20" s="1085">
        <v>385.96099389999995</v>
      </c>
      <c r="BL20" s="1085">
        <v>436.64996527999995</v>
      </c>
      <c r="BM20" s="1085">
        <v>471.39121155000004</v>
      </c>
      <c r="BN20" s="1085">
        <v>396.41219347000003</v>
      </c>
      <c r="BO20" s="1085">
        <v>144.83084255</v>
      </c>
      <c r="BP20" s="1085">
        <v>467.00536605000002</v>
      </c>
      <c r="BQ20" s="1085">
        <v>701.23800000000006</v>
      </c>
      <c r="BR20" s="1085">
        <v>654.19899999999996</v>
      </c>
      <c r="BS20" s="1085">
        <v>140.017</v>
      </c>
      <c r="BT20" s="1085">
        <v>180.786</v>
      </c>
      <c r="BU20" s="1085">
        <v>974.76800000000003</v>
      </c>
      <c r="BV20" s="1085">
        <v>1007.957</v>
      </c>
      <c r="BW20" s="1085">
        <v>1046.895</v>
      </c>
      <c r="BX20" s="1085">
        <v>1132.3</v>
      </c>
      <c r="BY20" s="1085">
        <v>1228.684</v>
      </c>
      <c r="BZ20" s="1085">
        <v>878.6</v>
      </c>
      <c r="CA20" s="1085">
        <v>2217.8272129699999</v>
      </c>
      <c r="CB20" s="1085">
        <v>1436.0271564300001</v>
      </c>
      <c r="CC20" s="1085">
        <v>2274.1607450000001</v>
      </c>
      <c r="CD20" s="1085">
        <v>2674.3101475100002</v>
      </c>
      <c r="CE20" s="1085">
        <v>2147.7379799999999</v>
      </c>
      <c r="CF20" s="1085">
        <v>2681.8657225100001</v>
      </c>
      <c r="CG20" s="1085">
        <v>2434.4732749699997</v>
      </c>
      <c r="CH20" s="1085">
        <v>2547.4353965100004</v>
      </c>
      <c r="CI20" s="1085">
        <v>2011.1494849999999</v>
      </c>
      <c r="CJ20" s="1085">
        <v>2542.5045411999999</v>
      </c>
      <c r="CK20" s="1085">
        <v>2123.2309346300003</v>
      </c>
      <c r="CL20" s="1085">
        <v>2112.1828341</v>
      </c>
      <c r="CM20" s="1085">
        <v>1932.9132667399999</v>
      </c>
      <c r="CN20" s="1085">
        <v>1646.16146308</v>
      </c>
      <c r="CO20" s="1085">
        <v>2060.5919066500001</v>
      </c>
      <c r="CP20" s="1085">
        <v>1632.3591378499998</v>
      </c>
      <c r="CQ20" s="1085">
        <v>1863.77549374</v>
      </c>
      <c r="CR20" s="1085">
        <v>1635.4092082699999</v>
      </c>
      <c r="CS20" s="1085">
        <v>1400.0441993299999</v>
      </c>
      <c r="CT20" s="1085">
        <v>1274.0721427599999</v>
      </c>
      <c r="CU20" s="1085">
        <v>1467.90548268</v>
      </c>
      <c r="CV20" s="1085">
        <v>1074.3980362100001</v>
      </c>
      <c r="CW20" s="1085">
        <v>1294.2316859</v>
      </c>
      <c r="CX20" s="1085">
        <v>1497.6580177200001</v>
      </c>
      <c r="CY20" s="1085">
        <v>920.19592176000003</v>
      </c>
      <c r="CZ20" s="1085">
        <v>370.61647147000002</v>
      </c>
      <c r="DA20" s="1085">
        <v>325.37300092999999</v>
      </c>
      <c r="DB20" s="1085">
        <v>73296.886264050001</v>
      </c>
      <c r="DC20" s="1085">
        <v>461.26989606000001</v>
      </c>
      <c r="DD20" s="1085">
        <v>307.86168347</v>
      </c>
      <c r="DE20" s="1085">
        <v>290.91124804000003</v>
      </c>
      <c r="DF20" s="1085">
        <v>120.12265545999999</v>
      </c>
      <c r="DG20" s="1085">
        <v>122.88134519</v>
      </c>
      <c r="DH20" s="1085">
        <v>132.64724003000001</v>
      </c>
      <c r="DI20" s="1085">
        <v>117.74651114</v>
      </c>
      <c r="DJ20" s="1085">
        <v>131.23399720999998</v>
      </c>
      <c r="DK20" s="1085">
        <v>185.66421376</v>
      </c>
      <c r="DL20" s="1085">
        <v>161.34627731999998</v>
      </c>
      <c r="DM20" s="1085">
        <v>201.46788287000001</v>
      </c>
      <c r="DN20" s="1085">
        <v>124.59796942</v>
      </c>
      <c r="DO20" s="1085">
        <v>69.330572840000002</v>
      </c>
      <c r="DP20" s="1085">
        <v>111.56494239</v>
      </c>
      <c r="DQ20" s="1085">
        <v>114.23278386</v>
      </c>
      <c r="DR20" s="1085">
        <v>106.84836179000001</v>
      </c>
      <c r="DS20" s="1085">
        <v>102.66861779000001</v>
      </c>
      <c r="DT20" s="1085">
        <v>79.672797620000011</v>
      </c>
      <c r="DU20" s="1085">
        <v>95.415252249999995</v>
      </c>
      <c r="DV20" s="1085">
        <v>111.64000320000001</v>
      </c>
      <c r="DW20" s="1085">
        <v>42.71989696</v>
      </c>
      <c r="DX20" s="1085">
        <v>26.86853035</v>
      </c>
      <c r="DY20" s="1085">
        <v>17.154422799999999</v>
      </c>
      <c r="DZ20" s="1085">
        <v>24.320018999999998</v>
      </c>
      <c r="EA20" s="1085">
        <v>29.126610460000002</v>
      </c>
      <c r="EB20" s="1085">
        <v>17.80349623</v>
      </c>
      <c r="EC20" s="1085">
        <v>90.321160090000006</v>
      </c>
      <c r="ED20" s="1085">
        <v>76.91473053</v>
      </c>
      <c r="EE20" s="1085">
        <v>73.772594670000004</v>
      </c>
      <c r="EF20" s="1085">
        <v>78.58218801999999</v>
      </c>
      <c r="EG20" s="1085">
        <v>450.30875077999997</v>
      </c>
      <c r="EH20" s="1085">
        <v>536.99910995000005</v>
      </c>
      <c r="EI20" s="1085">
        <v>659.31507552999994</v>
      </c>
      <c r="EJ20" s="1085">
        <v>506.10957622000001</v>
      </c>
      <c r="EK20" s="1085">
        <v>4906.7238631999999</v>
      </c>
      <c r="EL20" s="1085">
        <v>3037.0680603600003</v>
      </c>
      <c r="EM20" s="1085">
        <v>3001.0350543300001</v>
      </c>
      <c r="EN20" s="1085">
        <v>3450.9286695000001</v>
      </c>
      <c r="EO20" s="1085">
        <v>3058.3676745100001</v>
      </c>
      <c r="EP20" s="1085">
        <v>3095.22675768</v>
      </c>
      <c r="EQ20" s="1085">
        <v>2997.8544725799998</v>
      </c>
      <c r="ER20" s="1085">
        <v>3598.7161909499996</v>
      </c>
      <c r="ES20" s="1085">
        <v>2446.13328396</v>
      </c>
      <c r="ET20" s="1085">
        <v>2694.4569384000001</v>
      </c>
      <c r="EU20" s="1085">
        <v>2397.1571534600002</v>
      </c>
      <c r="EV20" s="1085">
        <v>2327.0720879</v>
      </c>
      <c r="EW20" s="1085">
        <v>2226.9161430599997</v>
      </c>
      <c r="EX20" s="1085">
        <v>1952.8504865</v>
      </c>
      <c r="EY20" s="1085">
        <v>128.89271296999999</v>
      </c>
      <c r="EZ20" s="1085">
        <v>123.57012757</v>
      </c>
      <c r="FA20" s="1085">
        <v>1513.8694940599999</v>
      </c>
      <c r="FB20" s="1085">
        <v>112.23937794</v>
      </c>
      <c r="FC20" s="1085">
        <v>119.07523893999999</v>
      </c>
      <c r="FD20" s="1085">
        <v>144.41877774</v>
      </c>
    </row>
    <row r="21" spans="1:160" ht="15.75">
      <c r="A21" s="1081"/>
      <c r="B21" s="1085"/>
      <c r="C21" s="1085"/>
      <c r="D21" s="1085"/>
      <c r="E21" s="1085"/>
      <c r="F21" s="1085"/>
      <c r="G21" s="1085"/>
      <c r="H21" s="1085"/>
      <c r="I21" s="1085"/>
      <c r="J21" s="1085"/>
      <c r="K21" s="1085"/>
      <c r="L21" s="1085"/>
      <c r="M21" s="1085"/>
      <c r="N21" s="1085"/>
      <c r="O21" s="1085"/>
      <c r="P21" s="1085"/>
      <c r="Q21" s="1085"/>
      <c r="R21" s="1085"/>
      <c r="S21" s="1085"/>
      <c r="T21" s="1085"/>
      <c r="U21" s="1085"/>
      <c r="V21" s="1085"/>
      <c r="W21" s="1085"/>
      <c r="X21" s="1085"/>
      <c r="Y21" s="1085"/>
      <c r="Z21" s="1085"/>
      <c r="AA21" s="1085"/>
      <c r="AB21" s="1085"/>
      <c r="AC21" s="1085"/>
      <c r="AD21" s="1085"/>
      <c r="AE21" s="1085"/>
      <c r="AF21" s="1085"/>
      <c r="AG21" s="1085"/>
      <c r="AH21" s="1085"/>
      <c r="AI21" s="1085"/>
      <c r="AJ21" s="1085"/>
      <c r="AK21" s="1085"/>
      <c r="AL21" s="1085"/>
      <c r="AM21" s="1085"/>
      <c r="AN21" s="1085"/>
      <c r="AO21" s="1085"/>
      <c r="AP21" s="1085"/>
      <c r="AQ21" s="1085"/>
      <c r="AR21" s="1085"/>
      <c r="AS21" s="1085"/>
      <c r="AT21" s="1085"/>
      <c r="AU21" s="1085"/>
      <c r="AV21" s="1085"/>
      <c r="AW21" s="1085"/>
      <c r="AX21" s="1085"/>
      <c r="AY21" s="1085"/>
      <c r="AZ21" s="1085"/>
      <c r="BA21" s="1085"/>
      <c r="BB21" s="1085"/>
      <c r="BC21" s="1085"/>
      <c r="BD21" s="1085"/>
      <c r="BE21" s="1085"/>
      <c r="BF21" s="1085"/>
      <c r="BG21" s="1085"/>
      <c r="BH21" s="1085"/>
      <c r="BI21" s="1085"/>
      <c r="BJ21" s="1085"/>
      <c r="BK21" s="1085"/>
      <c r="BL21" s="1085"/>
      <c r="BM21" s="1085"/>
      <c r="BN21" s="1085"/>
      <c r="BO21" s="1085"/>
      <c r="BP21" s="1085"/>
      <c r="BQ21" s="1085"/>
      <c r="BR21" s="1085"/>
      <c r="BS21" s="1085"/>
      <c r="BT21" s="1085"/>
      <c r="BU21" s="1085"/>
      <c r="BV21" s="1085"/>
      <c r="BW21" s="1085"/>
      <c r="BX21" s="1085"/>
      <c r="BY21" s="1085"/>
      <c r="BZ21" s="1085"/>
      <c r="CA21" s="1085"/>
      <c r="CB21" s="1085"/>
      <c r="CC21" s="1085"/>
      <c r="CD21" s="1085"/>
      <c r="CE21" s="1085"/>
      <c r="CF21" s="1085"/>
      <c r="CG21" s="1085"/>
      <c r="CH21" s="1085"/>
      <c r="CI21" s="1085"/>
      <c r="CJ21" s="1085"/>
      <c r="CK21" s="1085"/>
      <c r="CL21" s="1085"/>
      <c r="CM21" s="1085"/>
      <c r="CN21" s="1085"/>
      <c r="CO21" s="1085"/>
      <c r="CP21" s="1085"/>
      <c r="CQ21" s="1085"/>
      <c r="CR21" s="1085"/>
      <c r="CS21" s="1085"/>
      <c r="CT21" s="1085"/>
      <c r="CU21" s="1085"/>
      <c r="CV21" s="1085"/>
      <c r="CW21" s="1085"/>
      <c r="CX21" s="1085"/>
      <c r="CY21" s="1085"/>
      <c r="CZ21" s="1085"/>
      <c r="DA21" s="1085"/>
      <c r="DB21" s="1085"/>
      <c r="DC21" s="1085"/>
      <c r="DD21" s="1085"/>
      <c r="DE21" s="1085"/>
      <c r="DF21" s="1085"/>
      <c r="DG21" s="1085"/>
      <c r="DH21" s="1085"/>
      <c r="DI21" s="1085"/>
      <c r="DJ21" s="1085"/>
      <c r="DK21" s="1085"/>
      <c r="DL21" s="1085"/>
      <c r="DM21" s="1085"/>
      <c r="DN21" s="1085"/>
      <c r="DO21" s="1085"/>
      <c r="DP21" s="1085"/>
      <c r="DQ21" s="1085"/>
      <c r="DR21" s="1085"/>
      <c r="DS21" s="1085"/>
      <c r="DT21" s="1085"/>
      <c r="DU21" s="1085"/>
      <c r="DV21" s="1085"/>
      <c r="DW21" s="1085"/>
      <c r="DX21" s="1085"/>
      <c r="DY21" s="1085"/>
      <c r="DZ21" s="1085"/>
      <c r="EA21" s="1085"/>
      <c r="EB21" s="1085"/>
      <c r="EC21" s="1085"/>
      <c r="ED21" s="1085"/>
      <c r="EE21" s="1085"/>
      <c r="EF21" s="1085"/>
      <c r="EG21" s="1085"/>
      <c r="EH21" s="1085"/>
      <c r="EI21" s="1085"/>
      <c r="EJ21" s="1085"/>
      <c r="EK21" s="1085"/>
      <c r="EL21" s="1085"/>
      <c r="EM21" s="1085"/>
      <c r="EN21" s="1085"/>
      <c r="EO21" s="1085"/>
      <c r="EP21" s="1085"/>
      <c r="EQ21" s="1085"/>
      <c r="ER21" s="1085"/>
      <c r="ES21" s="1085"/>
      <c r="ET21" s="1085"/>
      <c r="EU21" s="1085"/>
      <c r="EV21" s="1085"/>
      <c r="EW21" s="1085"/>
      <c r="EX21" s="1085"/>
      <c r="EY21" s="1085"/>
      <c r="EZ21" s="1085"/>
      <c r="FA21" s="1085"/>
      <c r="FB21" s="1085"/>
      <c r="FC21" s="1085"/>
      <c r="FD21" s="1085"/>
    </row>
    <row r="22" spans="1:160" ht="15.75">
      <c r="A22" s="1081" t="s">
        <v>939</v>
      </c>
      <c r="B22" s="1085">
        <v>47198.400000000001</v>
      </c>
      <c r="C22" s="1085">
        <v>64193.5</v>
      </c>
      <c r="D22" s="1085">
        <v>69915.8</v>
      </c>
      <c r="E22" s="1085">
        <v>71984.899999999994</v>
      </c>
      <c r="F22" s="1085">
        <v>74541</v>
      </c>
      <c r="G22" s="1085">
        <v>81996.100000000006</v>
      </c>
      <c r="H22" s="1085">
        <v>82982.8</v>
      </c>
      <c r="I22" s="1085">
        <v>96434.5</v>
      </c>
      <c r="J22" s="1085">
        <v>101504</v>
      </c>
      <c r="K22" s="1085">
        <v>118838.8</v>
      </c>
      <c r="L22" s="1085">
        <v>118339.3</v>
      </c>
      <c r="M22" s="1085">
        <v>116310.39999999999</v>
      </c>
      <c r="N22" s="1085">
        <v>109037</v>
      </c>
      <c r="O22" s="1085">
        <v>114176.5</v>
      </c>
      <c r="P22" s="1085">
        <v>110325.3</v>
      </c>
      <c r="Q22" s="1085">
        <v>134524.79999999999</v>
      </c>
      <c r="R22" s="1085">
        <v>132901.4</v>
      </c>
      <c r="S22" s="1085">
        <v>133600.9</v>
      </c>
      <c r="T22" s="1085">
        <v>131488.70000000001</v>
      </c>
      <c r="U22" s="1085">
        <v>138488.9</v>
      </c>
      <c r="V22" s="1085">
        <v>136454</v>
      </c>
      <c r="W22" s="1085">
        <v>123371.8</v>
      </c>
      <c r="X22" s="1085">
        <v>125746.1</v>
      </c>
      <c r="Y22" s="1085">
        <v>137668.9</v>
      </c>
      <c r="Z22" s="1085">
        <v>122587.2</v>
      </c>
      <c r="AA22" s="1085">
        <v>142714.29999999999</v>
      </c>
      <c r="AB22" s="1085">
        <v>155610.70000000001</v>
      </c>
      <c r="AC22" s="1085">
        <v>155164</v>
      </c>
      <c r="AD22" s="1085">
        <v>139023.9</v>
      </c>
      <c r="AE22" s="1085">
        <v>139716.4</v>
      </c>
      <c r="AF22" s="1085">
        <v>140655</v>
      </c>
      <c r="AG22" s="1085">
        <v>137712</v>
      </c>
      <c r="AH22" s="1085">
        <v>136405</v>
      </c>
      <c r="AI22" s="1085">
        <v>135989.4</v>
      </c>
      <c r="AJ22" s="1085">
        <v>149863.70000000001</v>
      </c>
      <c r="AK22" s="1085">
        <v>148912.9</v>
      </c>
      <c r="AL22" s="1085">
        <v>172538.3</v>
      </c>
      <c r="AM22" s="1085">
        <v>160205.20000000001</v>
      </c>
      <c r="AN22" s="1085">
        <v>172566.1</v>
      </c>
      <c r="AO22" s="1085">
        <v>141583.4</v>
      </c>
      <c r="AP22" s="1085">
        <v>171516.9</v>
      </c>
      <c r="AQ22" s="1085">
        <v>196923.7</v>
      </c>
      <c r="AR22" s="1085">
        <v>223919.7</v>
      </c>
      <c r="AS22" s="1085">
        <v>262652.90000000002</v>
      </c>
      <c r="AT22" s="1085">
        <v>246471.8</v>
      </c>
      <c r="AU22" s="1085">
        <v>227669.9</v>
      </c>
      <c r="AV22" s="1085">
        <v>217432.1</v>
      </c>
      <c r="AW22" s="1085">
        <v>215436.9</v>
      </c>
      <c r="AX22" s="1085">
        <v>188511.1</v>
      </c>
      <c r="AY22" s="1085">
        <v>233922.29</v>
      </c>
      <c r="AZ22" s="1085">
        <v>168221.64799999999</v>
      </c>
      <c r="BA22" s="1085">
        <v>283453.39399999997</v>
      </c>
      <c r="BB22" s="1085">
        <v>304551.79700000002</v>
      </c>
      <c r="BC22" s="1085">
        <v>313080.47499999998</v>
      </c>
      <c r="BD22" s="1085">
        <v>377932.50400000002</v>
      </c>
      <c r="BE22" s="1085">
        <v>387314.152</v>
      </c>
      <c r="BF22" s="1085">
        <v>409995.42599999998</v>
      </c>
      <c r="BG22" s="1085">
        <v>427593.80499999999</v>
      </c>
      <c r="BH22" s="1085">
        <v>613652.88399999996</v>
      </c>
      <c r="BI22" s="1085">
        <v>621874.89760000003</v>
      </c>
      <c r="BJ22" s="1085">
        <v>302380.03640657</v>
      </c>
      <c r="BK22" s="1085">
        <v>335987.02784709999</v>
      </c>
      <c r="BL22" s="1085">
        <v>361043.50236653001</v>
      </c>
      <c r="BM22" s="1085">
        <v>386860.22288972</v>
      </c>
      <c r="BN22" s="1085">
        <v>375793.07265550998</v>
      </c>
      <c r="BO22" s="1085">
        <v>412304.43472388003</v>
      </c>
      <c r="BP22" s="1085">
        <v>485613.40530006</v>
      </c>
      <c r="BQ22" s="1085">
        <v>439900.91082439001</v>
      </c>
      <c r="BR22" s="1085">
        <v>492186.67121388001</v>
      </c>
      <c r="BS22" s="1085">
        <v>517488.6651553</v>
      </c>
      <c r="BT22" s="1085">
        <v>538644.96772885998</v>
      </c>
      <c r="BU22" s="1085">
        <v>562495.40513428999</v>
      </c>
      <c r="BV22" s="1085">
        <v>474404.05442001001</v>
      </c>
      <c r="BW22" s="1085">
        <v>497246.16061699</v>
      </c>
      <c r="BX22" s="1085">
        <v>540607.29747185996</v>
      </c>
      <c r="BY22" s="1085">
        <v>723173.36322913005</v>
      </c>
      <c r="BZ22" s="1085">
        <v>675585.62633701006</v>
      </c>
      <c r="CA22" s="1085">
        <v>718428.37650839007</v>
      </c>
      <c r="CB22" s="1085">
        <v>681521.38914027007</v>
      </c>
      <c r="CC22" s="1085">
        <v>650942.89957909996</v>
      </c>
      <c r="CD22" s="1085">
        <v>716126.98925623996</v>
      </c>
      <c r="CE22" s="1085">
        <v>900376.33175338001</v>
      </c>
      <c r="CF22" s="1085">
        <v>844634.6233129201</v>
      </c>
      <c r="CG22" s="1085">
        <v>839745.48774441006</v>
      </c>
      <c r="CH22" s="1085">
        <v>924105.04958006996</v>
      </c>
      <c r="CI22" s="1085">
        <v>1174102.2102038502</v>
      </c>
      <c r="CJ22" s="1085">
        <v>1154087.1055612499</v>
      </c>
      <c r="CK22" s="1085">
        <v>1065387.7840377099</v>
      </c>
      <c r="CL22" s="1085">
        <v>1056809.2694113001</v>
      </c>
      <c r="CM22" s="1085">
        <v>1107285.5064173702</v>
      </c>
      <c r="CN22" s="1085">
        <v>1099223.1360650901</v>
      </c>
      <c r="CO22" s="1085">
        <v>1086681.6763994901</v>
      </c>
      <c r="CP22" s="1085">
        <v>1100901.7715078702</v>
      </c>
      <c r="CQ22" s="1085">
        <v>1186272.86969249</v>
      </c>
      <c r="CR22" s="1085">
        <v>1419819.15784416</v>
      </c>
      <c r="CS22" s="1085">
        <v>1404007.8133024899</v>
      </c>
      <c r="CT22" s="1085">
        <v>1444327.07205311</v>
      </c>
      <c r="CU22" s="1085">
        <v>1418621.0300626999</v>
      </c>
      <c r="CV22" s="1085">
        <v>1395543.373229</v>
      </c>
      <c r="CW22" s="1085">
        <v>1460809.19373677</v>
      </c>
      <c r="CX22" s="1085">
        <v>1468812.0933269199</v>
      </c>
      <c r="CY22" s="1085">
        <v>1409419.0877323102</v>
      </c>
      <c r="CZ22" s="1085">
        <v>1465667.31505173</v>
      </c>
      <c r="DA22" s="1085">
        <v>1488256.7962196399</v>
      </c>
      <c r="DB22" s="1085">
        <v>1599662.02151108</v>
      </c>
      <c r="DC22" s="1085">
        <v>1591213.82668327</v>
      </c>
      <c r="DD22" s="1085">
        <v>1530982.5853905</v>
      </c>
      <c r="DE22" s="1085">
        <v>1525131.95673476</v>
      </c>
      <c r="DF22" s="1085">
        <v>1506291.5182938799</v>
      </c>
      <c r="DG22" s="1085">
        <v>1569602.1730740601</v>
      </c>
      <c r="DH22" s="1085">
        <v>1697113.9062609901</v>
      </c>
      <c r="DI22" s="1085">
        <v>1747470.3072589298</v>
      </c>
      <c r="DJ22" s="1085">
        <v>1833051.6836812601</v>
      </c>
      <c r="DK22" s="1085">
        <v>1943166.58615511</v>
      </c>
      <c r="DL22" s="1085">
        <v>1986644.0579468301</v>
      </c>
      <c r="DM22" s="1085">
        <v>1975645.27425175</v>
      </c>
      <c r="DN22" s="1085">
        <v>2033741.16214323</v>
      </c>
      <c r="DO22" s="1085">
        <v>2039875.1661998001</v>
      </c>
      <c r="DP22" s="1085">
        <v>1958099.8659704099</v>
      </c>
      <c r="DQ22" s="1085">
        <v>2068230.2847944601</v>
      </c>
      <c r="DR22" s="1085">
        <v>1965520.9618868202</v>
      </c>
      <c r="DS22" s="1085">
        <v>2082084.17684269</v>
      </c>
      <c r="DT22" s="1085">
        <v>2087537.33239527</v>
      </c>
      <c r="DU22" s="1085">
        <v>2005491.0979084901</v>
      </c>
      <c r="DV22" s="1085">
        <v>2023580.44580152</v>
      </c>
      <c r="DW22" s="1085">
        <v>2145800.41092862</v>
      </c>
      <c r="DX22" s="1085">
        <v>2068056.6375826201</v>
      </c>
      <c r="DY22" s="1085">
        <v>2133868.51161539</v>
      </c>
      <c r="DZ22" s="1085">
        <v>2505309.3184381803</v>
      </c>
      <c r="EA22" s="1085">
        <v>2581340.4355903501</v>
      </c>
      <c r="EB22" s="1085">
        <v>2682111.2190378997</v>
      </c>
      <c r="EC22" s="1085">
        <v>2773922.7530873902</v>
      </c>
      <c r="ED22" s="1085">
        <v>2726978.5948709501</v>
      </c>
      <c r="EE22" s="1085">
        <v>2791441.9974254095</v>
      </c>
      <c r="EF22" s="1085">
        <v>2934331.82039836</v>
      </c>
      <c r="EG22" s="1085">
        <v>2929457.7787094996</v>
      </c>
      <c r="EH22" s="1085">
        <v>3025467.07555736</v>
      </c>
      <c r="EI22" s="1085">
        <v>2950442.7081702305</v>
      </c>
      <c r="EJ22" s="1085">
        <v>2982266.8387710401</v>
      </c>
      <c r="EK22" s="1085">
        <v>3029130.8980922699</v>
      </c>
      <c r="EL22" s="1085">
        <v>3358950.7519564698</v>
      </c>
      <c r="EM22" s="1085">
        <v>3322768.51345737</v>
      </c>
      <c r="EN22" s="1085">
        <v>3254218.38715806</v>
      </c>
      <c r="EO22" s="1085">
        <v>3257262.4129468799</v>
      </c>
      <c r="EP22" s="1085">
        <v>3403368.3302833596</v>
      </c>
      <c r="EQ22" s="1085">
        <v>3456097.6629739599</v>
      </c>
      <c r="ER22" s="1085">
        <v>3345758.6819204702</v>
      </c>
      <c r="ES22" s="1085">
        <v>3545828.8175056898</v>
      </c>
      <c r="ET22" s="1085">
        <v>3404373.8910322194</v>
      </c>
      <c r="EU22" s="1085">
        <v>3421457.4518763605</v>
      </c>
      <c r="EV22" s="1085">
        <v>3574752.38981295</v>
      </c>
      <c r="EW22" s="1085">
        <v>3723794.78720283</v>
      </c>
      <c r="EX22" s="1085">
        <v>3603452.5827662</v>
      </c>
      <c r="EY22" s="1085">
        <v>4004079.3107727701</v>
      </c>
      <c r="EZ22" s="1085">
        <v>4153658.3224087097</v>
      </c>
      <c r="FA22" s="1085">
        <v>4516285.5236800006</v>
      </c>
      <c r="FB22" s="1085">
        <v>4585519.1562906206</v>
      </c>
      <c r="FC22" s="1085">
        <v>4547368.5867244089</v>
      </c>
      <c r="FD22" s="1085">
        <v>4930718.2637244994</v>
      </c>
    </row>
    <row r="23" spans="1:160" ht="15.75">
      <c r="A23" s="1084" t="s">
        <v>940</v>
      </c>
      <c r="B23" s="1085">
        <v>47198.400000000001</v>
      </c>
      <c r="C23" s="1085">
        <v>64193.5</v>
      </c>
      <c r="D23" s="1085">
        <v>69915.8</v>
      </c>
      <c r="E23" s="1085">
        <v>71984.899999999994</v>
      </c>
      <c r="F23" s="1085">
        <v>74541</v>
      </c>
      <c r="G23" s="1085">
        <v>81996.100000000006</v>
      </c>
      <c r="H23" s="1085">
        <v>82982.8</v>
      </c>
      <c r="I23" s="1085">
        <v>96434.5</v>
      </c>
      <c r="J23" s="1085">
        <v>101504</v>
      </c>
      <c r="K23" s="1085">
        <v>118838.8</v>
      </c>
      <c r="L23" s="1085">
        <v>118339.3</v>
      </c>
      <c r="M23" s="1085">
        <v>116310.39999999999</v>
      </c>
      <c r="N23" s="1085">
        <v>109037</v>
      </c>
      <c r="O23" s="1085">
        <v>114176.5</v>
      </c>
      <c r="P23" s="1085">
        <v>110325.3</v>
      </c>
      <c r="Q23" s="1085">
        <v>134524.79999999999</v>
      </c>
      <c r="R23" s="1085">
        <v>132901.4</v>
      </c>
      <c r="S23" s="1085">
        <v>133600.9</v>
      </c>
      <c r="T23" s="1085">
        <v>131488.70000000001</v>
      </c>
      <c r="U23" s="1085">
        <v>138488.9</v>
      </c>
      <c r="V23" s="1085">
        <v>136454</v>
      </c>
      <c r="W23" s="1085">
        <v>123371.8</v>
      </c>
      <c r="X23" s="1085">
        <v>125746.1</v>
      </c>
      <c r="Y23" s="1085">
        <v>137668.9</v>
      </c>
      <c r="Z23" s="1085">
        <v>122587.2</v>
      </c>
      <c r="AA23" s="1085">
        <v>142714.29999999999</v>
      </c>
      <c r="AB23" s="1085">
        <v>155610.70000000001</v>
      </c>
      <c r="AC23" s="1085">
        <v>155164</v>
      </c>
      <c r="AD23" s="1085">
        <v>139023.9</v>
      </c>
      <c r="AE23" s="1085">
        <v>139716.4</v>
      </c>
      <c r="AF23" s="1085">
        <v>140655</v>
      </c>
      <c r="AG23" s="1085">
        <v>137712</v>
      </c>
      <c r="AH23" s="1085">
        <v>136405</v>
      </c>
      <c r="AI23" s="1085">
        <v>135989.4</v>
      </c>
      <c r="AJ23" s="1085">
        <v>149863.70000000001</v>
      </c>
      <c r="AK23" s="1085">
        <v>148912.9</v>
      </c>
      <c r="AL23" s="1085">
        <v>172538.3</v>
      </c>
      <c r="AM23" s="1085">
        <v>160205.20000000001</v>
      </c>
      <c r="AN23" s="1085">
        <v>172566.1</v>
      </c>
      <c r="AO23" s="1085">
        <v>141583.4</v>
      </c>
      <c r="AP23" s="1085">
        <v>171516.9</v>
      </c>
      <c r="AQ23" s="1085">
        <v>196923.7</v>
      </c>
      <c r="AR23" s="1085">
        <v>223919.7</v>
      </c>
      <c r="AS23" s="1085">
        <v>262652.90000000002</v>
      </c>
      <c r="AT23" s="1085">
        <v>246471.8</v>
      </c>
      <c r="AU23" s="1085">
        <v>227669.9</v>
      </c>
      <c r="AV23" s="1085">
        <v>217432.1</v>
      </c>
      <c r="AW23" s="1085">
        <v>215436.9</v>
      </c>
      <c r="AX23" s="1085">
        <v>188511.1</v>
      </c>
      <c r="AY23" s="1085">
        <v>233922.29</v>
      </c>
      <c r="AZ23" s="1085">
        <v>168221.64799999999</v>
      </c>
      <c r="BA23" s="1085">
        <v>283453.39399999997</v>
      </c>
      <c r="BB23" s="1085">
        <v>304551.79700000002</v>
      </c>
      <c r="BC23" s="1085">
        <v>313080.47499999998</v>
      </c>
      <c r="BD23" s="1085">
        <v>377932.50400000002</v>
      </c>
      <c r="BE23" s="1085">
        <v>387314.152</v>
      </c>
      <c r="BF23" s="1085">
        <v>409995.42599999998</v>
      </c>
      <c r="BG23" s="1085">
        <v>427593.80499999999</v>
      </c>
      <c r="BH23" s="1085">
        <v>613652.88399999996</v>
      </c>
      <c r="BI23" s="1085">
        <v>621874.89760000003</v>
      </c>
      <c r="BJ23" s="1085">
        <v>302380.03640657</v>
      </c>
      <c r="BK23" s="1085">
        <v>335987.02784709999</v>
      </c>
      <c r="BL23" s="1085">
        <v>361043.50236653001</v>
      </c>
      <c r="BM23" s="1085">
        <v>386860.22288972</v>
      </c>
      <c r="BN23" s="1085">
        <v>375793.07265550998</v>
      </c>
      <c r="BO23" s="1085">
        <v>412304.43472388003</v>
      </c>
      <c r="BP23" s="1085">
        <v>485613.40530006</v>
      </c>
      <c r="BQ23" s="1085">
        <v>439900.91082439001</v>
      </c>
      <c r="BR23" s="1085">
        <v>492186.67121388001</v>
      </c>
      <c r="BS23" s="1085">
        <v>517488.6651553</v>
      </c>
      <c r="BT23" s="1085">
        <v>538644.96772885998</v>
      </c>
      <c r="BU23" s="1085">
        <v>562495.40513428999</v>
      </c>
      <c r="BV23" s="1085">
        <v>474404.05442001001</v>
      </c>
      <c r="BW23" s="1085">
        <v>497246.16061699</v>
      </c>
      <c r="BX23" s="1085">
        <v>540607.29747185996</v>
      </c>
      <c r="BY23" s="1085">
        <v>723173.36322913005</v>
      </c>
      <c r="BZ23" s="1085">
        <v>675585.62633701006</v>
      </c>
      <c r="CA23" s="1085">
        <v>718428.37650839007</v>
      </c>
      <c r="CB23" s="1085">
        <v>681521.38914027007</v>
      </c>
      <c r="CC23" s="1085">
        <v>650942.89957909996</v>
      </c>
      <c r="CD23" s="1085">
        <v>716126.98925623996</v>
      </c>
      <c r="CE23" s="1085">
        <v>900376.33175338001</v>
      </c>
      <c r="CF23" s="1085">
        <v>844634.6233129201</v>
      </c>
      <c r="CG23" s="1085">
        <v>839745.48774441006</v>
      </c>
      <c r="CH23" s="1085">
        <v>924105.04958006996</v>
      </c>
      <c r="CI23" s="1085">
        <v>1174102.2102038502</v>
      </c>
      <c r="CJ23" s="1085">
        <v>1154087.1055612499</v>
      </c>
      <c r="CK23" s="1085">
        <v>1065387.7840377099</v>
      </c>
      <c r="CL23" s="1085">
        <v>1056809.2694113001</v>
      </c>
      <c r="CM23" s="1085">
        <v>1107285.5064173702</v>
      </c>
      <c r="CN23" s="1085">
        <v>1099223.1360650901</v>
      </c>
      <c r="CO23" s="1085">
        <v>1086681.6763994901</v>
      </c>
      <c r="CP23" s="1085">
        <v>1100901.7715078702</v>
      </c>
      <c r="CQ23" s="1085">
        <v>1186272.86969249</v>
      </c>
      <c r="CR23" s="1085">
        <v>1419819.15784416</v>
      </c>
      <c r="CS23" s="1085">
        <v>1404007.8133024899</v>
      </c>
      <c r="CT23" s="1085">
        <v>1444327.07205311</v>
      </c>
      <c r="CU23" s="1085">
        <v>1418621.0300626999</v>
      </c>
      <c r="CV23" s="1085">
        <v>1395543.373229</v>
      </c>
      <c r="CW23" s="1085">
        <v>1460809.19373677</v>
      </c>
      <c r="CX23" s="1085">
        <v>1468812.0933269199</v>
      </c>
      <c r="CY23" s="1085">
        <v>1409419.0877323102</v>
      </c>
      <c r="CZ23" s="1085">
        <v>1465667.31505173</v>
      </c>
      <c r="DA23" s="1085">
        <v>1488256.7962196399</v>
      </c>
      <c r="DB23" s="1085">
        <v>1599662.02151108</v>
      </c>
      <c r="DC23" s="1085">
        <v>1591213.82668327</v>
      </c>
      <c r="DD23" s="1085">
        <v>1530982.5853905</v>
      </c>
      <c r="DE23" s="1085">
        <v>1525131.95673476</v>
      </c>
      <c r="DF23" s="1085">
        <v>1506291.5182938799</v>
      </c>
      <c r="DG23" s="1085">
        <v>1569602.1730740601</v>
      </c>
      <c r="DH23" s="1085">
        <v>1697113.9062609901</v>
      </c>
      <c r="DI23" s="1085">
        <v>1747470.3072589298</v>
      </c>
      <c r="DJ23" s="1085">
        <v>1833051.6836812601</v>
      </c>
      <c r="DK23" s="1085">
        <v>1943166.58615511</v>
      </c>
      <c r="DL23" s="1085">
        <v>1986644.0579468301</v>
      </c>
      <c r="DM23" s="1085">
        <v>1975645.27425175</v>
      </c>
      <c r="DN23" s="1085">
        <v>2033741.16214323</v>
      </c>
      <c r="DO23" s="1085">
        <v>2039875.1661998001</v>
      </c>
      <c r="DP23" s="1085">
        <v>1958099.8659704099</v>
      </c>
      <c r="DQ23" s="1085">
        <v>2068230.2847944601</v>
      </c>
      <c r="DR23" s="1085">
        <v>1965520.9618868202</v>
      </c>
      <c r="DS23" s="1085">
        <v>2082084.17684269</v>
      </c>
      <c r="DT23" s="1085">
        <v>2087537.33239527</v>
      </c>
      <c r="DU23" s="1085">
        <v>2005491.0979084901</v>
      </c>
      <c r="DV23" s="1085">
        <v>2023580.44580152</v>
      </c>
      <c r="DW23" s="1085">
        <v>2145800.41092862</v>
      </c>
      <c r="DX23" s="1085">
        <v>2068056.6375826201</v>
      </c>
      <c r="DY23" s="1085">
        <v>2133868.51161539</v>
      </c>
      <c r="DZ23" s="1085">
        <v>2505309.3184381803</v>
      </c>
      <c r="EA23" s="1085">
        <v>2581340.4355903501</v>
      </c>
      <c r="EB23" s="1085">
        <v>2682111.2190378997</v>
      </c>
      <c r="EC23" s="1085">
        <v>2773922.7530873902</v>
      </c>
      <c r="ED23" s="1085">
        <v>2726978.5948709501</v>
      </c>
      <c r="EE23" s="1085">
        <v>2791441.9974254095</v>
      </c>
      <c r="EF23" s="1085">
        <v>2934331.82039836</v>
      </c>
      <c r="EG23" s="1085">
        <v>2929457.7787094996</v>
      </c>
      <c r="EH23" s="1085">
        <v>3025467.07555736</v>
      </c>
      <c r="EI23" s="1085">
        <v>2950442.7081702305</v>
      </c>
      <c r="EJ23" s="1085">
        <v>2982266.8387710401</v>
      </c>
      <c r="EK23" s="1085">
        <v>3029130.8980922699</v>
      </c>
      <c r="EL23" s="1085">
        <v>3358950.7519564698</v>
      </c>
      <c r="EM23" s="1085">
        <v>3322768.51345737</v>
      </c>
      <c r="EN23" s="1085">
        <v>3254218.38715806</v>
      </c>
      <c r="EO23" s="1085">
        <v>3257262.4129468799</v>
      </c>
      <c r="EP23" s="1085">
        <v>3403368.3302833596</v>
      </c>
      <c r="EQ23" s="1085">
        <v>3456097.6629739599</v>
      </c>
      <c r="ER23" s="1085">
        <v>3345758.6819204702</v>
      </c>
      <c r="ES23" s="1085">
        <v>3545828.8175056898</v>
      </c>
      <c r="ET23" s="1085">
        <v>3404373.8910322194</v>
      </c>
      <c r="EU23" s="1085">
        <v>3421457.4518763605</v>
      </c>
      <c r="EV23" s="1085">
        <v>3574752.38981295</v>
      </c>
      <c r="EW23" s="1085">
        <v>3723794.78720283</v>
      </c>
      <c r="EX23" s="1085">
        <v>3603452.5827662</v>
      </c>
      <c r="EY23" s="1085">
        <v>4004079.3107727701</v>
      </c>
      <c r="EZ23" s="1085">
        <v>4153658.3224087097</v>
      </c>
      <c r="FA23" s="1085">
        <v>4516285.5236800006</v>
      </c>
      <c r="FB23" s="1085">
        <v>4585519.1562906206</v>
      </c>
      <c r="FC23" s="1085">
        <v>4547368.5867244089</v>
      </c>
      <c r="FD23" s="1085">
        <v>4930718.2637244994</v>
      </c>
    </row>
    <row r="24" spans="1:160" ht="15.75">
      <c r="A24" s="1084" t="s">
        <v>941</v>
      </c>
      <c r="B24" s="1085"/>
      <c r="C24" s="1085"/>
      <c r="D24" s="1085"/>
      <c r="E24" s="1085"/>
      <c r="F24" s="1085"/>
      <c r="G24" s="1085"/>
      <c r="H24" s="1085"/>
      <c r="I24" s="1085"/>
      <c r="J24" s="1085"/>
      <c r="K24" s="1085"/>
      <c r="L24" s="1085"/>
      <c r="M24" s="1085"/>
      <c r="N24" s="1085"/>
      <c r="O24" s="1085"/>
      <c r="P24" s="1085"/>
      <c r="Q24" s="1085"/>
      <c r="R24" s="1085"/>
      <c r="S24" s="1085"/>
      <c r="T24" s="1085"/>
      <c r="U24" s="1085"/>
      <c r="V24" s="1085"/>
      <c r="W24" s="1085"/>
      <c r="X24" s="1085"/>
      <c r="Y24" s="1085"/>
      <c r="Z24" s="1085"/>
      <c r="AA24" s="1085"/>
      <c r="AB24" s="1085"/>
      <c r="AC24" s="1085"/>
      <c r="AD24" s="1085"/>
      <c r="AE24" s="1085"/>
      <c r="AF24" s="1085"/>
      <c r="AG24" s="1085"/>
      <c r="AH24" s="1085"/>
      <c r="AI24" s="1085"/>
      <c r="AJ24" s="1085"/>
      <c r="AK24" s="1085"/>
      <c r="AL24" s="1085"/>
      <c r="AM24" s="1085"/>
      <c r="AN24" s="1085"/>
      <c r="AO24" s="1085"/>
      <c r="AP24" s="1085"/>
      <c r="AQ24" s="1085"/>
      <c r="AR24" s="1085"/>
      <c r="AS24" s="1085"/>
      <c r="AT24" s="1085"/>
      <c r="AU24" s="1085"/>
      <c r="AV24" s="1085"/>
      <c r="AW24" s="1085"/>
      <c r="AX24" s="1085"/>
      <c r="AY24" s="1085"/>
      <c r="AZ24" s="1085"/>
      <c r="BA24" s="1085"/>
      <c r="BB24" s="1085"/>
      <c r="BC24" s="1085"/>
      <c r="BD24" s="1085"/>
      <c r="BE24" s="1085"/>
      <c r="BF24" s="1085"/>
      <c r="BG24" s="1085"/>
      <c r="BH24" s="1085"/>
      <c r="BI24" s="1085"/>
      <c r="BJ24" s="1085"/>
      <c r="BK24" s="1085"/>
      <c r="BL24" s="1085"/>
      <c r="BM24" s="1085"/>
      <c r="BN24" s="1085"/>
      <c r="BO24" s="1085"/>
      <c r="BP24" s="1085"/>
      <c r="BQ24" s="1085"/>
      <c r="BR24" s="1085"/>
      <c r="BS24" s="1085"/>
      <c r="BT24" s="1085"/>
      <c r="BU24" s="1085"/>
      <c r="BV24" s="1085"/>
      <c r="BW24" s="1085">
        <v>0</v>
      </c>
      <c r="BX24" s="1085">
        <v>0</v>
      </c>
      <c r="BY24" s="1085">
        <v>0</v>
      </c>
      <c r="BZ24" s="1085">
        <v>0</v>
      </c>
      <c r="CA24" s="1085">
        <v>0</v>
      </c>
      <c r="CB24" s="1085">
        <v>0</v>
      </c>
      <c r="CC24" s="1085">
        <v>0</v>
      </c>
      <c r="CD24" s="1085">
        <v>0</v>
      </c>
      <c r="CE24" s="1085">
        <v>0</v>
      </c>
      <c r="CF24" s="1085">
        <v>0</v>
      </c>
      <c r="CG24" s="1085">
        <v>0</v>
      </c>
      <c r="CH24" s="1085">
        <v>0</v>
      </c>
      <c r="CI24" s="1085">
        <v>0</v>
      </c>
      <c r="CJ24" s="1085">
        <v>0</v>
      </c>
      <c r="CK24" s="1085">
        <v>0</v>
      </c>
      <c r="CL24" s="1085">
        <v>0</v>
      </c>
      <c r="CM24" s="1085">
        <v>0</v>
      </c>
      <c r="CN24" s="1085">
        <v>0</v>
      </c>
      <c r="CO24" s="1085">
        <v>0</v>
      </c>
      <c r="CP24" s="1085">
        <v>0</v>
      </c>
      <c r="CQ24" s="1085">
        <v>0</v>
      </c>
      <c r="CR24" s="1085">
        <v>0</v>
      </c>
      <c r="CS24" s="1085">
        <v>0</v>
      </c>
      <c r="CT24" s="1085">
        <v>0</v>
      </c>
      <c r="CU24" s="1085">
        <v>0</v>
      </c>
      <c r="CV24" s="1085">
        <v>0</v>
      </c>
      <c r="CW24" s="1085">
        <v>0</v>
      </c>
      <c r="CX24" s="1085">
        <v>0</v>
      </c>
      <c r="CY24" s="1085">
        <v>0</v>
      </c>
      <c r="CZ24" s="1085">
        <v>0</v>
      </c>
      <c r="DA24" s="1085">
        <v>0</v>
      </c>
      <c r="DB24" s="1085">
        <v>0</v>
      </c>
      <c r="DC24" s="1085">
        <v>0</v>
      </c>
      <c r="DD24" s="1085">
        <v>0</v>
      </c>
      <c r="DE24" s="1085">
        <v>0</v>
      </c>
      <c r="DF24" s="1085">
        <v>0</v>
      </c>
      <c r="DG24" s="1085">
        <v>0</v>
      </c>
      <c r="DH24" s="1085">
        <v>0</v>
      </c>
      <c r="DI24" s="1085">
        <v>0</v>
      </c>
      <c r="DJ24" s="1085">
        <v>0</v>
      </c>
      <c r="DK24" s="1085">
        <v>0</v>
      </c>
      <c r="DL24" s="1085">
        <v>0</v>
      </c>
      <c r="DM24" s="1085">
        <v>0</v>
      </c>
      <c r="DN24" s="1085">
        <v>0</v>
      </c>
      <c r="DO24" s="1085">
        <v>0</v>
      </c>
      <c r="DP24" s="1085">
        <v>0</v>
      </c>
      <c r="DQ24" s="1085">
        <v>0</v>
      </c>
      <c r="DR24" s="1085">
        <v>0</v>
      </c>
      <c r="DS24" s="1085">
        <v>0</v>
      </c>
      <c r="DT24" s="1085">
        <v>0</v>
      </c>
      <c r="DU24" s="1085">
        <v>0</v>
      </c>
      <c r="DV24" s="1085">
        <v>0</v>
      </c>
      <c r="DW24" s="1085">
        <v>0</v>
      </c>
      <c r="DX24" s="1085">
        <v>0</v>
      </c>
      <c r="DY24" s="1085">
        <v>0</v>
      </c>
      <c r="DZ24" s="1085">
        <v>0</v>
      </c>
      <c r="EA24" s="1085">
        <v>0</v>
      </c>
      <c r="EB24" s="1085">
        <v>0</v>
      </c>
      <c r="EC24" s="1085">
        <v>0</v>
      </c>
      <c r="ED24" s="1085">
        <v>0</v>
      </c>
      <c r="EE24" s="1085">
        <v>0</v>
      </c>
      <c r="EF24" s="1085">
        <v>0</v>
      </c>
      <c r="EG24" s="1085">
        <v>0</v>
      </c>
      <c r="EH24" s="1085">
        <v>0</v>
      </c>
      <c r="EI24" s="1085">
        <v>0</v>
      </c>
      <c r="EJ24" s="1085">
        <v>0</v>
      </c>
      <c r="EK24" s="1085">
        <v>0</v>
      </c>
      <c r="EL24" s="1085">
        <v>0</v>
      </c>
      <c r="EM24" s="1085">
        <v>0</v>
      </c>
      <c r="EN24" s="1085">
        <v>0</v>
      </c>
      <c r="EO24" s="1085">
        <v>0</v>
      </c>
      <c r="EP24" s="1085">
        <v>0</v>
      </c>
      <c r="EQ24" s="1085">
        <v>0</v>
      </c>
      <c r="ER24" s="1085">
        <v>0</v>
      </c>
      <c r="ES24" s="1085">
        <v>0</v>
      </c>
      <c r="ET24" s="1085">
        <v>0</v>
      </c>
      <c r="EU24" s="1085">
        <v>0</v>
      </c>
      <c r="EV24" s="1085">
        <v>0</v>
      </c>
      <c r="EW24" s="1085">
        <v>0</v>
      </c>
      <c r="EX24" s="1085">
        <v>0</v>
      </c>
      <c r="EY24" s="1085">
        <v>0</v>
      </c>
      <c r="EZ24" s="1085">
        <v>0</v>
      </c>
      <c r="FA24" s="1085">
        <v>0</v>
      </c>
      <c r="FB24" s="1085">
        <v>0</v>
      </c>
      <c r="FC24" s="1085">
        <v>0</v>
      </c>
      <c r="FD24" s="1085">
        <v>0</v>
      </c>
    </row>
    <row r="25" spans="1:160" ht="15.75">
      <c r="A25" s="1084" t="s">
        <v>942</v>
      </c>
      <c r="B25" s="1085"/>
      <c r="C25" s="1085"/>
      <c r="D25" s="1085"/>
      <c r="E25" s="1085"/>
      <c r="F25" s="1085"/>
      <c r="G25" s="1085"/>
      <c r="H25" s="1085"/>
      <c r="I25" s="1085"/>
      <c r="J25" s="1085"/>
      <c r="K25" s="1085"/>
      <c r="L25" s="1085"/>
      <c r="M25" s="1085"/>
      <c r="N25" s="1085"/>
      <c r="O25" s="1085"/>
      <c r="P25" s="1085"/>
      <c r="Q25" s="1085"/>
      <c r="R25" s="1085"/>
      <c r="S25" s="1085"/>
      <c r="T25" s="1085"/>
      <c r="U25" s="1085"/>
      <c r="V25" s="1085"/>
      <c r="W25" s="1085"/>
      <c r="X25" s="1085"/>
      <c r="Y25" s="1085"/>
      <c r="Z25" s="1085"/>
      <c r="AA25" s="1085"/>
      <c r="AB25" s="1085"/>
      <c r="AC25" s="1085"/>
      <c r="AD25" s="1085"/>
      <c r="AE25" s="1085"/>
      <c r="AF25" s="1085"/>
      <c r="AG25" s="1085"/>
      <c r="AH25" s="1085"/>
      <c r="AI25" s="1085"/>
      <c r="AJ25" s="1085"/>
      <c r="AK25" s="1085"/>
      <c r="AL25" s="1085"/>
      <c r="AM25" s="1085"/>
      <c r="AN25" s="1085"/>
      <c r="AO25" s="1085"/>
      <c r="AP25" s="1085"/>
      <c r="AQ25" s="1085"/>
      <c r="AR25" s="1085"/>
      <c r="AS25" s="1085"/>
      <c r="AT25" s="1085"/>
      <c r="AU25" s="1085"/>
      <c r="AV25" s="1085"/>
      <c r="AW25" s="1085"/>
      <c r="AX25" s="1085"/>
      <c r="AY25" s="1085"/>
      <c r="AZ25" s="1085"/>
      <c r="BA25" s="1085"/>
      <c r="BB25" s="1085"/>
      <c r="BC25" s="1085"/>
      <c r="BD25" s="1085"/>
      <c r="BE25" s="1085"/>
      <c r="BF25" s="1085"/>
      <c r="BG25" s="1085"/>
      <c r="BH25" s="1085"/>
      <c r="BI25" s="1085"/>
      <c r="BJ25" s="1085"/>
      <c r="BK25" s="1085"/>
      <c r="BL25" s="1085"/>
      <c r="BM25" s="1085"/>
      <c r="BN25" s="1085"/>
      <c r="BO25" s="1085"/>
      <c r="BP25" s="1085"/>
      <c r="BQ25" s="1085"/>
      <c r="BR25" s="1085"/>
      <c r="BS25" s="1085"/>
      <c r="BT25" s="1085"/>
      <c r="BU25" s="1085"/>
      <c r="BV25" s="1085"/>
      <c r="BW25" s="1085">
        <v>0</v>
      </c>
      <c r="BX25" s="1085">
        <v>0</v>
      </c>
      <c r="BY25" s="1085">
        <v>0</v>
      </c>
      <c r="BZ25" s="1085">
        <v>0</v>
      </c>
      <c r="CA25" s="1085">
        <v>0</v>
      </c>
      <c r="CB25" s="1085">
        <v>0</v>
      </c>
      <c r="CC25" s="1085">
        <v>0</v>
      </c>
      <c r="CD25" s="1085">
        <v>0</v>
      </c>
      <c r="CE25" s="1085">
        <v>0</v>
      </c>
      <c r="CF25" s="1085">
        <v>0</v>
      </c>
      <c r="CG25" s="1085">
        <v>0</v>
      </c>
      <c r="CH25" s="1085">
        <v>0</v>
      </c>
      <c r="CI25" s="1085">
        <v>0</v>
      </c>
      <c r="CJ25" s="1085">
        <v>0</v>
      </c>
      <c r="CK25" s="1085">
        <v>0</v>
      </c>
      <c r="CL25" s="1085">
        <v>0</v>
      </c>
      <c r="CM25" s="1085">
        <v>0</v>
      </c>
      <c r="CN25" s="1085">
        <v>0</v>
      </c>
      <c r="CO25" s="1085">
        <v>0</v>
      </c>
      <c r="CP25" s="1085">
        <v>0</v>
      </c>
      <c r="CQ25" s="1085">
        <v>0</v>
      </c>
      <c r="CR25" s="1085">
        <v>0</v>
      </c>
      <c r="CS25" s="1085">
        <v>0</v>
      </c>
      <c r="CT25" s="1085">
        <v>0</v>
      </c>
      <c r="CU25" s="1085">
        <v>0</v>
      </c>
      <c r="CV25" s="1085">
        <v>0</v>
      </c>
      <c r="CW25" s="1085">
        <v>0</v>
      </c>
      <c r="CX25" s="1085">
        <v>0</v>
      </c>
      <c r="CY25" s="1085">
        <v>0</v>
      </c>
      <c r="CZ25" s="1085">
        <v>0</v>
      </c>
      <c r="DA25" s="1085">
        <v>0</v>
      </c>
      <c r="DB25" s="1085">
        <v>0</v>
      </c>
      <c r="DC25" s="1085">
        <v>0</v>
      </c>
      <c r="DD25" s="1085">
        <v>0</v>
      </c>
      <c r="DE25" s="1085">
        <v>0</v>
      </c>
      <c r="DF25" s="1085">
        <v>0</v>
      </c>
      <c r="DG25" s="1085">
        <v>0</v>
      </c>
      <c r="DH25" s="1085">
        <v>0</v>
      </c>
      <c r="DI25" s="1085">
        <v>0</v>
      </c>
      <c r="DJ25" s="1085">
        <v>0</v>
      </c>
      <c r="DK25" s="1085">
        <v>0</v>
      </c>
      <c r="DL25" s="1085">
        <v>0</v>
      </c>
      <c r="DM25" s="1085">
        <v>0</v>
      </c>
      <c r="DN25" s="1085">
        <v>0</v>
      </c>
      <c r="DO25" s="1085">
        <v>0</v>
      </c>
      <c r="DP25" s="1085">
        <v>0</v>
      </c>
      <c r="DQ25" s="1085">
        <v>0</v>
      </c>
      <c r="DR25" s="1085">
        <v>0</v>
      </c>
      <c r="DS25" s="1085">
        <v>0</v>
      </c>
      <c r="DT25" s="1085">
        <v>0</v>
      </c>
      <c r="DU25" s="1085">
        <v>0</v>
      </c>
      <c r="DV25" s="1085">
        <v>0</v>
      </c>
      <c r="DW25" s="1085">
        <v>0</v>
      </c>
      <c r="DX25" s="1085">
        <v>0</v>
      </c>
      <c r="DY25" s="1085">
        <v>0</v>
      </c>
      <c r="DZ25" s="1085">
        <v>0</v>
      </c>
      <c r="EA25" s="1085">
        <v>0</v>
      </c>
      <c r="EB25" s="1085">
        <v>0</v>
      </c>
      <c r="EC25" s="1085">
        <v>0</v>
      </c>
      <c r="ED25" s="1085">
        <v>0</v>
      </c>
      <c r="EE25" s="1085">
        <v>0</v>
      </c>
      <c r="EF25" s="1085">
        <v>0</v>
      </c>
      <c r="EG25" s="1085">
        <v>0</v>
      </c>
      <c r="EH25" s="1085">
        <v>0</v>
      </c>
      <c r="EI25" s="1085">
        <v>0</v>
      </c>
      <c r="EJ25" s="1085">
        <v>0</v>
      </c>
      <c r="EK25" s="1085">
        <v>0</v>
      </c>
      <c r="EL25" s="1085">
        <v>0</v>
      </c>
      <c r="EM25" s="1085">
        <v>0</v>
      </c>
      <c r="EN25" s="1085">
        <v>0</v>
      </c>
      <c r="EO25" s="1085">
        <v>0</v>
      </c>
      <c r="EP25" s="1085">
        <v>0</v>
      </c>
      <c r="EQ25" s="1085">
        <v>0</v>
      </c>
      <c r="ER25" s="1085">
        <v>0</v>
      </c>
      <c r="ES25" s="1085">
        <v>0</v>
      </c>
      <c r="ET25" s="1085">
        <v>0</v>
      </c>
      <c r="EU25" s="1085">
        <v>0</v>
      </c>
      <c r="EV25" s="1085">
        <v>0</v>
      </c>
      <c r="EW25" s="1085">
        <v>0</v>
      </c>
      <c r="EX25" s="1085">
        <v>0</v>
      </c>
      <c r="EY25" s="1085">
        <v>0</v>
      </c>
      <c r="EZ25" s="1085">
        <v>0</v>
      </c>
      <c r="FA25" s="1085">
        <v>0</v>
      </c>
      <c r="FB25" s="1085">
        <v>0</v>
      </c>
      <c r="FC25" s="1085">
        <v>0</v>
      </c>
      <c r="FD25" s="1085">
        <v>0</v>
      </c>
    </row>
    <row r="26" spans="1:160" ht="15.75">
      <c r="A26" s="1084" t="s">
        <v>943</v>
      </c>
      <c r="B26" s="1085"/>
      <c r="C26" s="1085"/>
      <c r="D26" s="1085"/>
      <c r="E26" s="1085"/>
      <c r="F26" s="1085"/>
      <c r="G26" s="1085"/>
      <c r="H26" s="1085"/>
      <c r="I26" s="1085"/>
      <c r="J26" s="1085"/>
      <c r="K26" s="1085"/>
      <c r="L26" s="1085"/>
      <c r="M26" s="1085"/>
      <c r="N26" s="1085"/>
      <c r="O26" s="1085"/>
      <c r="P26" s="1085"/>
      <c r="Q26" s="1085"/>
      <c r="R26" s="1085"/>
      <c r="S26" s="1085"/>
      <c r="T26" s="1085"/>
      <c r="U26" s="1085"/>
      <c r="V26" s="1085"/>
      <c r="W26" s="1085"/>
      <c r="X26" s="1085"/>
      <c r="Y26" s="1085"/>
      <c r="Z26" s="1085"/>
      <c r="AA26" s="1085"/>
      <c r="AB26" s="1085"/>
      <c r="AC26" s="1085"/>
      <c r="AD26" s="1085"/>
      <c r="AE26" s="1085"/>
      <c r="AF26" s="1085"/>
      <c r="AG26" s="1085"/>
      <c r="AH26" s="1085"/>
      <c r="AI26" s="1085"/>
      <c r="AJ26" s="1085"/>
      <c r="AK26" s="1085"/>
      <c r="AL26" s="1085"/>
      <c r="AM26" s="1085"/>
      <c r="AN26" s="1085"/>
      <c r="AO26" s="1085"/>
      <c r="AP26" s="1085"/>
      <c r="AQ26" s="1085"/>
      <c r="AR26" s="1085"/>
      <c r="AS26" s="1085"/>
      <c r="AT26" s="1085"/>
      <c r="AU26" s="1085"/>
      <c r="AV26" s="1085"/>
      <c r="AW26" s="1085"/>
      <c r="AX26" s="1085"/>
      <c r="AY26" s="1085"/>
      <c r="AZ26" s="1085"/>
      <c r="BA26" s="1085"/>
      <c r="BB26" s="1085"/>
      <c r="BC26" s="1085"/>
      <c r="BD26" s="1085"/>
      <c r="BE26" s="1085"/>
      <c r="BF26" s="1085"/>
      <c r="BG26" s="1085"/>
      <c r="BH26" s="1085"/>
      <c r="BI26" s="1085"/>
      <c r="BJ26" s="1085"/>
      <c r="BK26" s="1085"/>
      <c r="BL26" s="1085"/>
      <c r="BM26" s="1085"/>
      <c r="BN26" s="1085"/>
      <c r="BO26" s="1085"/>
      <c r="BP26" s="1085"/>
      <c r="BQ26" s="1085"/>
      <c r="BR26" s="1085"/>
      <c r="BS26" s="1085"/>
      <c r="BT26" s="1085"/>
      <c r="BU26" s="1085"/>
      <c r="BV26" s="1085"/>
      <c r="BW26" s="1085">
        <v>0</v>
      </c>
      <c r="BX26" s="1085">
        <v>0</v>
      </c>
      <c r="BY26" s="1085">
        <v>0</v>
      </c>
      <c r="BZ26" s="1085">
        <v>0</v>
      </c>
      <c r="CA26" s="1085">
        <v>0</v>
      </c>
      <c r="CB26" s="1085">
        <v>0</v>
      </c>
      <c r="CC26" s="1085">
        <v>0</v>
      </c>
      <c r="CD26" s="1085">
        <v>0</v>
      </c>
      <c r="CE26" s="1085">
        <v>0</v>
      </c>
      <c r="CF26" s="1085">
        <v>0</v>
      </c>
      <c r="CG26" s="1085">
        <v>0</v>
      </c>
      <c r="CH26" s="1085">
        <v>0</v>
      </c>
      <c r="CI26" s="1085">
        <v>0</v>
      </c>
      <c r="CJ26" s="1085">
        <v>0</v>
      </c>
      <c r="CK26" s="1085">
        <v>0</v>
      </c>
      <c r="CL26" s="1085">
        <v>0</v>
      </c>
      <c r="CM26" s="1085">
        <v>0</v>
      </c>
      <c r="CN26" s="1085">
        <v>0</v>
      </c>
      <c r="CO26" s="1085">
        <v>0</v>
      </c>
      <c r="CP26" s="1085">
        <v>0</v>
      </c>
      <c r="CQ26" s="1085">
        <v>0</v>
      </c>
      <c r="CR26" s="1085">
        <v>0</v>
      </c>
      <c r="CS26" s="1085">
        <v>0</v>
      </c>
      <c r="CT26" s="1085">
        <v>0</v>
      </c>
      <c r="CU26" s="1085">
        <v>0</v>
      </c>
      <c r="CV26" s="1085">
        <v>0</v>
      </c>
      <c r="CW26" s="1085">
        <v>0</v>
      </c>
      <c r="CX26" s="1085">
        <v>0</v>
      </c>
      <c r="CY26" s="1085">
        <v>0</v>
      </c>
      <c r="CZ26" s="1085">
        <v>0</v>
      </c>
      <c r="DA26" s="1085">
        <v>0</v>
      </c>
      <c r="DB26" s="1085">
        <v>0</v>
      </c>
      <c r="DC26" s="1085">
        <v>0</v>
      </c>
      <c r="DD26" s="1085">
        <v>0</v>
      </c>
      <c r="DE26" s="1085">
        <v>0</v>
      </c>
      <c r="DF26" s="1085">
        <v>0</v>
      </c>
      <c r="DG26" s="1085">
        <v>0</v>
      </c>
      <c r="DH26" s="1085">
        <v>0</v>
      </c>
      <c r="DI26" s="1085">
        <v>0</v>
      </c>
      <c r="DJ26" s="1085">
        <v>0</v>
      </c>
      <c r="DK26" s="1085">
        <v>0</v>
      </c>
      <c r="DL26" s="1085">
        <v>0</v>
      </c>
      <c r="DM26" s="1085">
        <v>0</v>
      </c>
      <c r="DN26" s="1085">
        <v>0</v>
      </c>
      <c r="DO26" s="1085">
        <v>0</v>
      </c>
      <c r="DP26" s="1085">
        <v>0</v>
      </c>
      <c r="DQ26" s="1085">
        <v>0</v>
      </c>
      <c r="DR26" s="1085">
        <v>0</v>
      </c>
      <c r="DS26" s="1085">
        <v>0</v>
      </c>
      <c r="DT26" s="1085">
        <v>0</v>
      </c>
      <c r="DU26" s="1085">
        <v>0</v>
      </c>
      <c r="DV26" s="1085">
        <v>0</v>
      </c>
      <c r="DW26" s="1085">
        <v>0</v>
      </c>
      <c r="DX26" s="1085">
        <v>0</v>
      </c>
      <c r="DY26" s="1085">
        <v>0</v>
      </c>
      <c r="DZ26" s="1085">
        <v>0</v>
      </c>
      <c r="EA26" s="1085">
        <v>0</v>
      </c>
      <c r="EB26" s="1085">
        <v>0</v>
      </c>
      <c r="EC26" s="1085">
        <v>0</v>
      </c>
      <c r="ED26" s="1085">
        <v>0</v>
      </c>
      <c r="EE26" s="1085">
        <v>0</v>
      </c>
      <c r="EF26" s="1085">
        <v>0</v>
      </c>
      <c r="EG26" s="1085">
        <v>0</v>
      </c>
      <c r="EH26" s="1085">
        <v>0</v>
      </c>
      <c r="EI26" s="1085">
        <v>0</v>
      </c>
      <c r="EJ26" s="1085">
        <v>0</v>
      </c>
      <c r="EK26" s="1085">
        <v>0</v>
      </c>
      <c r="EL26" s="1085">
        <v>0</v>
      </c>
      <c r="EM26" s="1085">
        <v>0</v>
      </c>
      <c r="EN26" s="1085">
        <v>0</v>
      </c>
      <c r="EO26" s="1085">
        <v>0</v>
      </c>
      <c r="EP26" s="1085">
        <v>0</v>
      </c>
      <c r="EQ26" s="1085">
        <v>0</v>
      </c>
      <c r="ER26" s="1085">
        <v>0</v>
      </c>
      <c r="ES26" s="1085">
        <v>0</v>
      </c>
      <c r="ET26" s="1085">
        <v>0</v>
      </c>
      <c r="EU26" s="1085">
        <v>0</v>
      </c>
      <c r="EV26" s="1085">
        <v>0</v>
      </c>
      <c r="EW26" s="1085">
        <v>0</v>
      </c>
      <c r="EX26" s="1085">
        <v>0</v>
      </c>
      <c r="EY26" s="1085">
        <v>0</v>
      </c>
      <c r="EZ26" s="1085">
        <v>0</v>
      </c>
      <c r="FA26" s="1085">
        <v>0</v>
      </c>
      <c r="FB26" s="1085">
        <v>0</v>
      </c>
      <c r="FC26" s="1085">
        <v>0</v>
      </c>
      <c r="FD26" s="1085">
        <v>0</v>
      </c>
    </row>
    <row r="27" spans="1:160" ht="15.75">
      <c r="A27" s="1084"/>
      <c r="B27" s="1085"/>
      <c r="C27" s="1085"/>
      <c r="D27" s="1085"/>
      <c r="E27" s="1085"/>
      <c r="F27" s="1085"/>
      <c r="G27" s="1085"/>
      <c r="H27" s="1085"/>
      <c r="I27" s="1085"/>
      <c r="J27" s="1085"/>
      <c r="K27" s="1085"/>
      <c r="L27" s="1085"/>
      <c r="M27" s="1085"/>
      <c r="N27" s="1085"/>
      <c r="O27" s="1085"/>
      <c r="P27" s="1085"/>
      <c r="Q27" s="1085"/>
      <c r="R27" s="1085"/>
      <c r="S27" s="1085"/>
      <c r="T27" s="1085"/>
      <c r="U27" s="1085"/>
      <c r="V27" s="1085"/>
      <c r="W27" s="1085"/>
      <c r="X27" s="1085"/>
      <c r="Y27" s="1085"/>
      <c r="Z27" s="1085"/>
      <c r="AA27" s="1085"/>
      <c r="AB27" s="1085"/>
      <c r="AC27" s="1085"/>
      <c r="AD27" s="1085"/>
      <c r="AE27" s="1085"/>
      <c r="AF27" s="1085"/>
      <c r="AG27" s="1085"/>
      <c r="AH27" s="1085"/>
      <c r="AI27" s="1085"/>
      <c r="AJ27" s="1085"/>
      <c r="AK27" s="1085"/>
      <c r="AL27" s="1085"/>
      <c r="AM27" s="1085"/>
      <c r="AN27" s="1085"/>
      <c r="AO27" s="1085"/>
      <c r="AP27" s="1085"/>
      <c r="AQ27" s="1085"/>
      <c r="AR27" s="1085"/>
      <c r="AS27" s="1085"/>
      <c r="AT27" s="1085"/>
      <c r="AU27" s="1085"/>
      <c r="AV27" s="1085"/>
      <c r="AW27" s="1085"/>
      <c r="AX27" s="1085"/>
      <c r="AY27" s="1085"/>
      <c r="AZ27" s="1085"/>
      <c r="BA27" s="1085"/>
      <c r="BB27" s="1085"/>
      <c r="BC27" s="1085"/>
      <c r="BD27" s="1085"/>
      <c r="BE27" s="1085"/>
      <c r="BF27" s="1085"/>
      <c r="BG27" s="1085"/>
      <c r="BH27" s="1085"/>
      <c r="BI27" s="1085"/>
      <c r="BJ27" s="1085"/>
      <c r="BK27" s="1085"/>
      <c r="BL27" s="1085"/>
      <c r="BM27" s="1085"/>
      <c r="BN27" s="1085"/>
      <c r="BO27" s="1085"/>
      <c r="BP27" s="1085"/>
      <c r="BQ27" s="1085"/>
      <c r="BR27" s="1085"/>
      <c r="BS27" s="1085"/>
      <c r="BT27" s="1085"/>
      <c r="BU27" s="1085"/>
      <c r="BV27" s="1085"/>
      <c r="BW27" s="1085"/>
      <c r="BX27" s="1085"/>
      <c r="BY27" s="1085"/>
      <c r="BZ27" s="1085"/>
      <c r="CA27" s="1085"/>
      <c r="CB27" s="1085"/>
      <c r="CC27" s="1085"/>
      <c r="CD27" s="1085"/>
      <c r="CE27" s="1085"/>
      <c r="CF27" s="1085"/>
      <c r="CG27" s="1085"/>
      <c r="CH27" s="1085"/>
      <c r="CI27" s="1085"/>
      <c r="CJ27" s="1085"/>
      <c r="CK27" s="1085"/>
      <c r="CL27" s="1085"/>
      <c r="CM27" s="1085"/>
      <c r="CN27" s="1085"/>
      <c r="CO27" s="1085"/>
      <c r="CP27" s="1085"/>
      <c r="CQ27" s="1085"/>
      <c r="CR27" s="1085"/>
      <c r="CS27" s="1085"/>
      <c r="CT27" s="1085"/>
      <c r="CU27" s="1085"/>
      <c r="CV27" s="1085"/>
      <c r="CW27" s="1085"/>
      <c r="CX27" s="1085"/>
      <c r="CY27" s="1085"/>
      <c r="CZ27" s="1085"/>
      <c r="DA27" s="1085"/>
      <c r="DB27" s="1085"/>
      <c r="DC27" s="1085"/>
      <c r="DD27" s="1085"/>
      <c r="DE27" s="1085"/>
      <c r="DF27" s="1085"/>
      <c r="DG27" s="1085"/>
      <c r="DH27" s="1085"/>
      <c r="DI27" s="1085"/>
      <c r="DJ27" s="1085"/>
      <c r="DK27" s="1085"/>
      <c r="DL27" s="1085"/>
      <c r="DM27" s="1085"/>
      <c r="DN27" s="1085"/>
      <c r="DO27" s="1085"/>
      <c r="DP27" s="1085"/>
      <c r="DQ27" s="1085"/>
      <c r="DR27" s="1085"/>
      <c r="DS27" s="1085"/>
      <c r="DT27" s="1085"/>
      <c r="DU27" s="1085"/>
      <c r="DV27" s="1085"/>
      <c r="DW27" s="1085"/>
      <c r="DX27" s="1085"/>
      <c r="DY27" s="1085"/>
      <c r="DZ27" s="1085"/>
      <c r="EA27" s="1085"/>
      <c r="EB27" s="1085"/>
      <c r="EC27" s="1085"/>
      <c r="ED27" s="1085"/>
      <c r="EE27" s="1085"/>
      <c r="EF27" s="1085"/>
      <c r="EG27" s="1085"/>
      <c r="EH27" s="1085"/>
      <c r="EI27" s="1085"/>
      <c r="EJ27" s="1085"/>
      <c r="EK27" s="1085"/>
      <c r="EL27" s="1085"/>
      <c r="EM27" s="1085"/>
      <c r="EN27" s="1085"/>
      <c r="EO27" s="1085"/>
      <c r="EP27" s="1085"/>
      <c r="EQ27" s="1085"/>
      <c r="ER27" s="1085"/>
      <c r="ES27" s="1085"/>
      <c r="ET27" s="1085"/>
      <c r="EU27" s="1085"/>
      <c r="EV27" s="1085"/>
      <c r="EW27" s="1085"/>
      <c r="EX27" s="1085"/>
      <c r="EY27" s="1085"/>
      <c r="EZ27" s="1085"/>
      <c r="FA27" s="1085"/>
      <c r="FB27" s="1085"/>
      <c r="FC27" s="1085"/>
      <c r="FD27" s="1085"/>
    </row>
    <row r="28" spans="1:160" ht="15.75">
      <c r="A28" s="1081" t="s">
        <v>944</v>
      </c>
      <c r="B28" s="1085">
        <v>26022.100000000002</v>
      </c>
      <c r="C28" s="1085">
        <v>25940.6</v>
      </c>
      <c r="D28" s="1085">
        <v>29538.3</v>
      </c>
      <c r="E28" s="1085">
        <v>33260.800000000003</v>
      </c>
      <c r="F28" s="1085">
        <v>33474.9</v>
      </c>
      <c r="G28" s="1085">
        <v>28935.200000000001</v>
      </c>
      <c r="H28" s="1085">
        <v>25252.2</v>
      </c>
      <c r="I28" s="1085">
        <v>28722.5</v>
      </c>
      <c r="J28" s="1085">
        <v>28937.899999999998</v>
      </c>
      <c r="K28" s="1085">
        <v>33881.299999999996</v>
      </c>
      <c r="L28" s="1085">
        <v>33285.5</v>
      </c>
      <c r="M28" s="1085">
        <v>50194.400000000001</v>
      </c>
      <c r="N28" s="1085">
        <v>25410.399999999998</v>
      </c>
      <c r="O28" s="1085">
        <v>28976.600000000002</v>
      </c>
      <c r="P28" s="1085">
        <v>40996</v>
      </c>
      <c r="Q28" s="1085">
        <v>42515.5</v>
      </c>
      <c r="R28" s="1085">
        <v>40119.300000000003</v>
      </c>
      <c r="S28" s="1085">
        <v>40815.4</v>
      </c>
      <c r="T28" s="1085">
        <v>35753.800000000003</v>
      </c>
      <c r="U28" s="1085">
        <v>33871.200000000004</v>
      </c>
      <c r="V28" s="1085">
        <v>36146.300000000003</v>
      </c>
      <c r="W28" s="1085">
        <v>47221.9</v>
      </c>
      <c r="X28" s="1085">
        <v>44172.4</v>
      </c>
      <c r="Y28" s="1085">
        <v>36171.599999999999</v>
      </c>
      <c r="Z28" s="1085">
        <v>29013.600000000002</v>
      </c>
      <c r="AA28" s="1085">
        <v>34239.300000000003</v>
      </c>
      <c r="AB28" s="1085">
        <v>35243</v>
      </c>
      <c r="AC28" s="1085">
        <v>43649.4</v>
      </c>
      <c r="AD28" s="1085">
        <v>40867.700000000004</v>
      </c>
      <c r="AE28" s="1085">
        <v>38299.699999999997</v>
      </c>
      <c r="AF28" s="1085">
        <v>42966.9</v>
      </c>
      <c r="AG28" s="1085">
        <v>43336.700000000004</v>
      </c>
      <c r="AH28" s="1085">
        <v>40130.1</v>
      </c>
      <c r="AI28" s="1085">
        <v>38967.1</v>
      </c>
      <c r="AJ28" s="1085">
        <v>38002.9</v>
      </c>
      <c r="AK28" s="1085">
        <v>56874.2</v>
      </c>
      <c r="AL28" s="1085">
        <v>36407.799999999996</v>
      </c>
      <c r="AM28" s="1085">
        <v>44292.6</v>
      </c>
      <c r="AN28" s="1085">
        <v>44407.9</v>
      </c>
      <c r="AO28" s="1085">
        <v>61705.7</v>
      </c>
      <c r="AP28" s="1085">
        <v>51841.3</v>
      </c>
      <c r="AQ28" s="1085">
        <v>51589.1</v>
      </c>
      <c r="AR28" s="1085">
        <v>57094.9</v>
      </c>
      <c r="AS28" s="1085">
        <v>62612.200000000004</v>
      </c>
      <c r="AT28" s="1085">
        <v>61747.799999999996</v>
      </c>
      <c r="AU28" s="1085">
        <v>72754.7</v>
      </c>
      <c r="AV28" s="1085">
        <v>45242</v>
      </c>
      <c r="AW28" s="1085">
        <v>49419.100000000006</v>
      </c>
      <c r="AX28" s="1085">
        <v>61418.400000000001</v>
      </c>
      <c r="AY28" s="1085">
        <v>61450.192999999999</v>
      </c>
      <c r="AZ28" s="1085">
        <v>57653.22</v>
      </c>
      <c r="BA28" s="1085">
        <v>58506.417000000001</v>
      </c>
      <c r="BB28" s="1085">
        <v>56436.794000000002</v>
      </c>
      <c r="BC28" s="1085">
        <v>59037.311000000002</v>
      </c>
      <c r="BD28" s="1085">
        <v>56850.11</v>
      </c>
      <c r="BE28" s="1085">
        <v>64639.303999999996</v>
      </c>
      <c r="BF28" s="1085">
        <v>67539.615999999995</v>
      </c>
      <c r="BG28" s="1085">
        <v>97617.872000000003</v>
      </c>
      <c r="BH28" s="1085">
        <v>92195.34</v>
      </c>
      <c r="BI28" s="1085">
        <v>98227.027000000002</v>
      </c>
      <c r="BJ28" s="1085">
        <v>69702.744142049996</v>
      </c>
      <c r="BK28" s="1085">
        <v>84751.919895340005</v>
      </c>
      <c r="BL28" s="1085">
        <v>74056.944267420011</v>
      </c>
      <c r="BM28" s="1085">
        <v>66142.629653579992</v>
      </c>
      <c r="BN28" s="1085">
        <v>49780.0929492</v>
      </c>
      <c r="BO28" s="1085">
        <v>61808.250025799993</v>
      </c>
      <c r="BP28" s="1085">
        <v>66738.109610080006</v>
      </c>
      <c r="BQ28" s="1085">
        <v>63592.590251120004</v>
      </c>
      <c r="BR28" s="1085">
        <v>77648.908026689998</v>
      </c>
      <c r="BS28" s="1085">
        <v>148246.79370888998</v>
      </c>
      <c r="BT28" s="1085">
        <v>121314.70376420001</v>
      </c>
      <c r="BU28" s="1085">
        <v>108682.82517070002</v>
      </c>
      <c r="BV28" s="1085">
        <v>107294.57660019</v>
      </c>
      <c r="BW28" s="1085">
        <v>206557.98452184</v>
      </c>
      <c r="BX28" s="1085">
        <v>189485.36368638001</v>
      </c>
      <c r="BY28" s="1085">
        <v>167936.57656532997</v>
      </c>
      <c r="BZ28" s="1085">
        <v>227045.64447351999</v>
      </c>
      <c r="CA28" s="1085">
        <v>206220.08708586</v>
      </c>
      <c r="CB28" s="1085">
        <v>256148.56311998999</v>
      </c>
      <c r="CC28" s="1085">
        <v>305158.04004261998</v>
      </c>
      <c r="CD28" s="1085">
        <v>357813.20314781001</v>
      </c>
      <c r="CE28" s="1085">
        <v>283377.73533320002</v>
      </c>
      <c r="CF28" s="1085">
        <v>389314.02393271</v>
      </c>
      <c r="CG28" s="1085">
        <v>453029.79149648006</v>
      </c>
      <c r="CH28" s="1085">
        <v>450105.20090460003</v>
      </c>
      <c r="CI28" s="1085">
        <v>392389.76894422004</v>
      </c>
      <c r="CJ28" s="1085">
        <v>408407.32035755005</v>
      </c>
      <c r="CK28" s="1085">
        <v>451317.11964122002</v>
      </c>
      <c r="CL28" s="1085">
        <v>488762.27523812</v>
      </c>
      <c r="CM28" s="1085">
        <v>337939.34199694003</v>
      </c>
      <c r="CN28" s="1085">
        <v>333947.22514007002</v>
      </c>
      <c r="CO28" s="1085">
        <v>371934.94760908</v>
      </c>
      <c r="CP28" s="1085">
        <v>288520.06105130998</v>
      </c>
      <c r="CQ28" s="1085">
        <v>293827.61628979002</v>
      </c>
      <c r="CR28" s="1085">
        <v>335029.27977785002</v>
      </c>
      <c r="CS28" s="1085">
        <v>378738.50037393998</v>
      </c>
      <c r="CT28" s="1085">
        <v>388034.08621434</v>
      </c>
      <c r="CU28" s="1085">
        <v>410448.56514384004</v>
      </c>
      <c r="CV28" s="1085">
        <v>376659.84281509003</v>
      </c>
      <c r="CW28" s="1085">
        <v>372840.12117443001</v>
      </c>
      <c r="CX28" s="1085">
        <v>378543.80091472005</v>
      </c>
      <c r="CY28" s="1085">
        <v>310740.93312311999</v>
      </c>
      <c r="CZ28" s="1085">
        <v>308865.38784218999</v>
      </c>
      <c r="DA28" s="1085">
        <v>300160.18427609</v>
      </c>
      <c r="DB28" s="1085">
        <v>290728.11602327001</v>
      </c>
      <c r="DC28" s="1085">
        <v>279294.82007191004</v>
      </c>
      <c r="DD28" s="1085">
        <v>268584.35245807999</v>
      </c>
      <c r="DE28" s="1085">
        <v>261269.22818070999</v>
      </c>
      <c r="DF28" s="1085">
        <v>226972.92841307999</v>
      </c>
      <c r="DG28" s="1085">
        <v>225396.21660633999</v>
      </c>
      <c r="DH28" s="1085">
        <v>231738.93154448998</v>
      </c>
      <c r="DI28" s="1085">
        <v>210882.07120663999</v>
      </c>
      <c r="DJ28" s="1085">
        <v>220297.03453703001</v>
      </c>
      <c r="DK28" s="1085">
        <v>215606.24630321999</v>
      </c>
      <c r="DL28" s="1085">
        <v>201519.54324237999</v>
      </c>
      <c r="DM28" s="1085">
        <v>171939.18700094998</v>
      </c>
      <c r="DN28" s="1085">
        <v>184191.65174202999</v>
      </c>
      <c r="DO28" s="1085">
        <v>216977.73648691998</v>
      </c>
      <c r="DP28" s="1085">
        <v>171516.80397683999</v>
      </c>
      <c r="DQ28" s="1085">
        <v>185857.62628650997</v>
      </c>
      <c r="DR28" s="1085">
        <v>198794.12917151998</v>
      </c>
      <c r="DS28" s="1085">
        <v>193097.78376592998</v>
      </c>
      <c r="DT28" s="1085">
        <v>184135.68782328998</v>
      </c>
      <c r="DU28" s="1085">
        <v>172074.42751688001</v>
      </c>
      <c r="DV28" s="1085">
        <v>145836.13850005998</v>
      </c>
      <c r="DW28" s="1085">
        <v>154053.67116819997</v>
      </c>
      <c r="DX28" s="1085">
        <v>126221.35402328002</v>
      </c>
      <c r="DY28" s="1085">
        <v>153248.93733193999</v>
      </c>
      <c r="DZ28" s="1085">
        <v>138908.30042578999</v>
      </c>
      <c r="EA28" s="1085">
        <v>140506.80609103001</v>
      </c>
      <c r="EB28" s="1085">
        <v>143013.78237372998</v>
      </c>
      <c r="EC28" s="1085">
        <v>272317.42021507997</v>
      </c>
      <c r="ED28" s="1085">
        <v>141393.85401154999</v>
      </c>
      <c r="EE28" s="1085">
        <v>135089.45523007002</v>
      </c>
      <c r="EF28" s="1085">
        <v>81793.264574419998</v>
      </c>
      <c r="EG28" s="1085">
        <v>16961.80476132</v>
      </c>
      <c r="EH28" s="1085">
        <v>15725.405064930001</v>
      </c>
      <c r="EI28" s="1085">
        <v>14874.278964879999</v>
      </c>
      <c r="EJ28" s="1085">
        <v>21782.069791869999</v>
      </c>
      <c r="EK28" s="1085">
        <v>13195.85790067</v>
      </c>
      <c r="EL28" s="1085">
        <v>9800.13981212</v>
      </c>
      <c r="EM28" s="1085">
        <v>8678.5926011299998</v>
      </c>
      <c r="EN28" s="1085">
        <v>8836.5283997199986</v>
      </c>
      <c r="EO28" s="1085">
        <v>16235.309269950001</v>
      </c>
      <c r="EP28" s="1085">
        <v>14156.69780616</v>
      </c>
      <c r="EQ28" s="1085">
        <v>12550.12901678</v>
      </c>
      <c r="ER28" s="1085">
        <v>12635.379324760001</v>
      </c>
      <c r="ES28" s="1085">
        <v>13442.9511554</v>
      </c>
      <c r="ET28" s="1085">
        <v>14041.582215889999</v>
      </c>
      <c r="EU28" s="1085">
        <v>25668.028093470002</v>
      </c>
      <c r="EV28" s="1085">
        <v>34003.31198857</v>
      </c>
      <c r="EW28" s="1085">
        <v>42267.273601640001</v>
      </c>
      <c r="EX28" s="1085">
        <v>71511.901942809985</v>
      </c>
      <c r="EY28" s="1085">
        <v>62454.241829809995</v>
      </c>
      <c r="EZ28" s="1085">
        <v>68849.012212350004</v>
      </c>
      <c r="FA28" s="1085">
        <v>66825.034184669988</v>
      </c>
      <c r="FB28" s="1085">
        <v>55295.206937520008</v>
      </c>
      <c r="FC28" s="1085">
        <v>78677.624350519996</v>
      </c>
      <c r="FD28" s="1085">
        <v>91205.796861969997</v>
      </c>
    </row>
    <row r="29" spans="1:160" ht="15.75">
      <c r="A29" s="1084" t="s">
        <v>945</v>
      </c>
      <c r="B29" s="1085">
        <v>627.20000000000005</v>
      </c>
      <c r="C29" s="1085">
        <v>733.1</v>
      </c>
      <c r="D29" s="1085">
        <v>809</v>
      </c>
      <c r="E29" s="1085">
        <v>728.6</v>
      </c>
      <c r="F29" s="1085">
        <v>667.5</v>
      </c>
      <c r="G29" s="1085">
        <v>889.9</v>
      </c>
      <c r="H29" s="1085">
        <v>1005.9</v>
      </c>
      <c r="I29" s="1085">
        <v>941.6</v>
      </c>
      <c r="J29" s="1085">
        <v>1042.5999999999999</v>
      </c>
      <c r="K29" s="1085">
        <v>842.2</v>
      </c>
      <c r="L29" s="1085">
        <v>875.4</v>
      </c>
      <c r="M29" s="1085">
        <v>999</v>
      </c>
      <c r="N29" s="1085">
        <v>877.3</v>
      </c>
      <c r="O29" s="1085">
        <v>883.9</v>
      </c>
      <c r="P29" s="1085">
        <v>849</v>
      </c>
      <c r="Q29" s="1085">
        <v>1013.9</v>
      </c>
      <c r="R29" s="1085">
        <v>1177.9000000000001</v>
      </c>
      <c r="S29" s="1085">
        <v>1104.9000000000001</v>
      </c>
      <c r="T29" s="1085">
        <v>981</v>
      </c>
      <c r="U29" s="1085">
        <v>1198.8</v>
      </c>
      <c r="V29" s="1085">
        <v>1207.4000000000001</v>
      </c>
      <c r="W29" s="1085">
        <v>1021.6</v>
      </c>
      <c r="X29" s="1085">
        <v>1281.4000000000001</v>
      </c>
      <c r="Y29" s="1085">
        <v>1161.5999999999999</v>
      </c>
      <c r="Z29" s="1085">
        <v>1138.4000000000001</v>
      </c>
      <c r="AA29" s="1085">
        <v>1008.8</v>
      </c>
      <c r="AB29" s="1085">
        <v>1200.4000000000001</v>
      </c>
      <c r="AC29" s="1085">
        <v>2603.1</v>
      </c>
      <c r="AD29" s="1085">
        <v>2311.4</v>
      </c>
      <c r="AE29" s="1085">
        <v>1096.0999999999999</v>
      </c>
      <c r="AF29" s="1085">
        <v>870.9</v>
      </c>
      <c r="AG29" s="1085">
        <v>709.8</v>
      </c>
      <c r="AH29" s="1085">
        <v>993</v>
      </c>
      <c r="AI29" s="1085">
        <v>1096.2</v>
      </c>
      <c r="AJ29" s="1085">
        <v>998.9</v>
      </c>
      <c r="AK29" s="1085">
        <v>1029.2</v>
      </c>
      <c r="AL29" s="1085">
        <v>1044.0999999999999</v>
      </c>
      <c r="AM29" s="1085">
        <v>985.5</v>
      </c>
      <c r="AN29" s="1085">
        <v>1491.3</v>
      </c>
      <c r="AO29" s="1085">
        <v>1571.5</v>
      </c>
      <c r="AP29" s="1085">
        <v>1913</v>
      </c>
      <c r="AQ29" s="1085">
        <v>1913</v>
      </c>
      <c r="AR29" s="1085">
        <v>2100.8000000000002</v>
      </c>
      <c r="AS29" s="1085">
        <v>2285.3000000000002</v>
      </c>
      <c r="AT29" s="1085">
        <v>2821.6</v>
      </c>
      <c r="AU29" s="1085">
        <v>3229.9</v>
      </c>
      <c r="AV29" s="1085">
        <v>3267.8</v>
      </c>
      <c r="AW29" s="1085">
        <v>1763.8</v>
      </c>
      <c r="AX29" s="1085">
        <v>3279.3</v>
      </c>
      <c r="AY29" s="1085">
        <v>1368.787</v>
      </c>
      <c r="AZ29" s="1085">
        <v>1878.663</v>
      </c>
      <c r="BA29" s="1085">
        <v>31.783999999999999</v>
      </c>
      <c r="BB29" s="1085">
        <v>0.77900000000000003</v>
      </c>
      <c r="BC29" s="1085">
        <v>0.77900000000000003</v>
      </c>
      <c r="BD29" s="1085">
        <v>0.77900000000000003</v>
      </c>
      <c r="BE29" s="1085">
        <v>0.77900000000000003</v>
      </c>
      <c r="BF29" s="1085">
        <v>0.77900000000000003</v>
      </c>
      <c r="BG29" s="1085">
        <v>0.77900000000000003</v>
      </c>
      <c r="BH29" s="1085">
        <v>0.77900000000000003</v>
      </c>
      <c r="BI29" s="1085">
        <v>12271.289000000001</v>
      </c>
      <c r="BJ29" s="1085">
        <v>0.77867270999999993</v>
      </c>
      <c r="BK29" s="1085">
        <v>0.77867270999999993</v>
      </c>
      <c r="BL29" s="1085">
        <v>0.77867270999999993</v>
      </c>
      <c r="BM29" s="1085">
        <v>-4632.1184602900003</v>
      </c>
      <c r="BN29" s="1085">
        <v>-13356.757082290002</v>
      </c>
      <c r="BO29" s="1085">
        <v>0.77867270999999993</v>
      </c>
      <c r="BP29" s="1085">
        <v>0.77867270999999993</v>
      </c>
      <c r="BQ29" s="1085">
        <v>0.77867270999999993</v>
      </c>
      <c r="BR29" s="1085">
        <v>0.77867270999999993</v>
      </c>
      <c r="BS29" s="1085">
        <v>0.77867270999999993</v>
      </c>
      <c r="BT29" s="1085">
        <v>0.77867270999999993</v>
      </c>
      <c r="BU29" s="1085">
        <v>0.77867270999999993</v>
      </c>
      <c r="BV29" s="1085">
        <v>0.77867270999999993</v>
      </c>
      <c r="BW29" s="1085">
        <v>0.77867270999999993</v>
      </c>
      <c r="BX29" s="1085">
        <v>0.77867270999999993</v>
      </c>
      <c r="BY29" s="1085">
        <v>0.77867270999999993</v>
      </c>
      <c r="BZ29" s="1085">
        <v>0.77867270999999993</v>
      </c>
      <c r="CA29" s="1085">
        <v>0.77867270999999993</v>
      </c>
      <c r="CB29" s="1085">
        <v>0.77867270999999993</v>
      </c>
      <c r="CC29" s="1085">
        <v>0.77867270999999993</v>
      </c>
      <c r="CD29" s="1085">
        <v>0.77867270999999993</v>
      </c>
      <c r="CE29" s="1085">
        <v>0.77867270999999993</v>
      </c>
      <c r="CF29" s="1085">
        <v>0.77867270999999993</v>
      </c>
      <c r="CG29" s="1085">
        <v>0.77867270999999993</v>
      </c>
      <c r="CH29" s="1085">
        <v>0.77867270999999993</v>
      </c>
      <c r="CI29" s="1085">
        <v>0.77867270999999993</v>
      </c>
      <c r="CJ29" s="1085">
        <v>0.77867270999999993</v>
      </c>
      <c r="CK29" s="1085">
        <v>0.77867270999999993</v>
      </c>
      <c r="CL29" s="1085">
        <v>0.77867270999999993</v>
      </c>
      <c r="CM29" s="1085">
        <v>0.77867270999999993</v>
      </c>
      <c r="CN29" s="1085">
        <v>0.77867270999999993</v>
      </c>
      <c r="CO29" s="1085">
        <v>0.77867270999999993</v>
      </c>
      <c r="CP29" s="1085">
        <v>0.77867270999999993</v>
      </c>
      <c r="CQ29" s="1085">
        <v>0.77867270999999993</v>
      </c>
      <c r="CR29" s="1085">
        <v>0.77867270999999993</v>
      </c>
      <c r="CS29" s="1085">
        <v>0.77867270999999993</v>
      </c>
      <c r="CT29" s="1085">
        <v>0.77867270999999993</v>
      </c>
      <c r="CU29" s="1085">
        <v>0.77867270999999993</v>
      </c>
      <c r="CV29" s="1085">
        <v>0.77867270999999993</v>
      </c>
      <c r="CW29" s="1085">
        <v>0.77867270999999993</v>
      </c>
      <c r="CX29" s="1085">
        <v>0.77867270999999993</v>
      </c>
      <c r="CY29" s="1085">
        <v>0.77867270999999993</v>
      </c>
      <c r="CZ29" s="1085">
        <v>0.77867270999999993</v>
      </c>
      <c r="DA29" s="1085">
        <v>0.77867270999999993</v>
      </c>
      <c r="DB29" s="1085">
        <v>0.77867270999999993</v>
      </c>
      <c r="DC29" s="1085">
        <v>0.77867270999999993</v>
      </c>
      <c r="DD29" s="1085">
        <v>0.77867270999999993</v>
      </c>
      <c r="DE29" s="1085">
        <v>0.77867270999999993</v>
      </c>
      <c r="DF29" s="1085">
        <v>0.77867270999999993</v>
      </c>
      <c r="DG29" s="1085">
        <v>0.77867270999999993</v>
      </c>
      <c r="DH29" s="1085">
        <v>0.77867270999999993</v>
      </c>
      <c r="DI29" s="1085">
        <v>0.77867270999999993</v>
      </c>
      <c r="DJ29" s="1085">
        <v>0.77867270999999993</v>
      </c>
      <c r="DK29" s="1085">
        <v>0.77867270999999993</v>
      </c>
      <c r="DL29" s="1085">
        <v>0.77867270999999993</v>
      </c>
      <c r="DM29" s="1085">
        <v>0.77867270999999993</v>
      </c>
      <c r="DN29" s="1085">
        <v>0.77867270999999993</v>
      </c>
      <c r="DO29" s="1085">
        <v>0.77867270999999993</v>
      </c>
      <c r="DP29" s="1085">
        <v>0.77867270999999993</v>
      </c>
      <c r="DQ29" s="1085">
        <v>0.77867270999999993</v>
      </c>
      <c r="DR29" s="1085">
        <v>0.77867270999999993</v>
      </c>
      <c r="DS29" s="1085">
        <v>0.77867270999999993</v>
      </c>
      <c r="DT29" s="1085">
        <v>0.77867270999999993</v>
      </c>
      <c r="DU29" s="1085">
        <v>0.77867270999999993</v>
      </c>
      <c r="DV29" s="1085">
        <v>0.77867270999999993</v>
      </c>
      <c r="DW29" s="1085">
        <v>0.77867270999999993</v>
      </c>
      <c r="DX29" s="1085">
        <v>0.77867270999999993</v>
      </c>
      <c r="DY29" s="1085">
        <v>0.77867270999999993</v>
      </c>
      <c r="DZ29" s="1085">
        <v>0.77867270999999993</v>
      </c>
      <c r="EA29" s="1085">
        <v>0.77867270999999993</v>
      </c>
      <c r="EB29" s="1085">
        <v>0.77867270999999993</v>
      </c>
      <c r="EC29" s="1085">
        <v>0.77867270999999993</v>
      </c>
      <c r="ED29" s="1085">
        <v>0</v>
      </c>
      <c r="EE29" s="1085">
        <v>0</v>
      </c>
      <c r="EF29" s="1085">
        <v>0</v>
      </c>
      <c r="EG29" s="1085">
        <v>0</v>
      </c>
      <c r="EH29" s="1085">
        <v>0</v>
      </c>
      <c r="EI29" s="1085">
        <v>0</v>
      </c>
      <c r="EJ29" s="1085">
        <v>0</v>
      </c>
      <c r="EK29" s="1085">
        <v>0</v>
      </c>
      <c r="EL29" s="1085">
        <v>0</v>
      </c>
      <c r="EM29" s="1085">
        <v>0</v>
      </c>
      <c r="EN29" s="1085">
        <v>0</v>
      </c>
      <c r="EO29" s="1085">
        <v>0</v>
      </c>
      <c r="EP29" s="1085">
        <v>0</v>
      </c>
      <c r="EQ29" s="1085">
        <v>0</v>
      </c>
      <c r="ER29" s="1085">
        <v>0</v>
      </c>
      <c r="ES29" s="1085">
        <v>0</v>
      </c>
      <c r="ET29" s="1085">
        <v>0</v>
      </c>
      <c r="EU29" s="1085">
        <v>10696.45739055</v>
      </c>
      <c r="EV29" s="1085">
        <v>25762.22235493</v>
      </c>
      <c r="EW29" s="1085">
        <v>29357.01954148</v>
      </c>
      <c r="EX29" s="1085">
        <v>50477.777127000001</v>
      </c>
      <c r="EY29" s="1085">
        <v>47277.265240010005</v>
      </c>
      <c r="EZ29" s="1085">
        <v>47747.035053449996</v>
      </c>
      <c r="FA29" s="1085">
        <v>43313.165459190001</v>
      </c>
      <c r="FB29" s="1085">
        <v>24463.884489799999</v>
      </c>
      <c r="FC29" s="1085">
        <v>47021.648059290004</v>
      </c>
      <c r="FD29" s="1085">
        <v>56040.25336848</v>
      </c>
    </row>
    <row r="30" spans="1:160" ht="15.75">
      <c r="A30" s="1084" t="s">
        <v>946</v>
      </c>
      <c r="B30" s="1085">
        <v>25394.9</v>
      </c>
      <c r="C30" s="1085">
        <v>25207.5</v>
      </c>
      <c r="D30" s="1085">
        <v>28729.3</v>
      </c>
      <c r="E30" s="1085">
        <v>32532.2</v>
      </c>
      <c r="F30" s="1085">
        <v>32807.4</v>
      </c>
      <c r="G30" s="1085">
        <v>28045.3</v>
      </c>
      <c r="H30" s="1085">
        <v>24246.3</v>
      </c>
      <c r="I30" s="1085">
        <v>27780.9</v>
      </c>
      <c r="J30" s="1085">
        <v>27895.3</v>
      </c>
      <c r="K30" s="1085">
        <v>33039.1</v>
      </c>
      <c r="L30" s="1085">
        <v>32410.1</v>
      </c>
      <c r="M30" s="1085">
        <v>49195.4</v>
      </c>
      <c r="N30" s="1085">
        <v>24533.1</v>
      </c>
      <c r="O30" s="1085">
        <v>28092.7</v>
      </c>
      <c r="P30" s="1085">
        <v>40147</v>
      </c>
      <c r="Q30" s="1085">
        <v>41501.599999999999</v>
      </c>
      <c r="R30" s="1085">
        <v>38941.4</v>
      </c>
      <c r="S30" s="1085">
        <v>39710.5</v>
      </c>
      <c r="T30" s="1085">
        <v>34772.800000000003</v>
      </c>
      <c r="U30" s="1085">
        <v>32672.400000000001</v>
      </c>
      <c r="V30" s="1085">
        <v>34938.9</v>
      </c>
      <c r="W30" s="1085">
        <v>46200.3</v>
      </c>
      <c r="X30" s="1085">
        <v>42891</v>
      </c>
      <c r="Y30" s="1085">
        <v>35010</v>
      </c>
      <c r="Z30" s="1085">
        <v>27875.200000000001</v>
      </c>
      <c r="AA30" s="1085">
        <v>33230.5</v>
      </c>
      <c r="AB30" s="1085">
        <v>34042.6</v>
      </c>
      <c r="AC30" s="1085">
        <v>41046.300000000003</v>
      </c>
      <c r="AD30" s="1085">
        <v>38556.300000000003</v>
      </c>
      <c r="AE30" s="1085">
        <v>37203.599999999999</v>
      </c>
      <c r="AF30" s="1085">
        <v>42096</v>
      </c>
      <c r="AG30" s="1085">
        <v>42626.9</v>
      </c>
      <c r="AH30" s="1085">
        <v>39137.1</v>
      </c>
      <c r="AI30" s="1085">
        <v>37870.9</v>
      </c>
      <c r="AJ30" s="1085">
        <v>37004</v>
      </c>
      <c r="AK30" s="1085">
        <v>55845</v>
      </c>
      <c r="AL30" s="1085">
        <v>35363.699999999997</v>
      </c>
      <c r="AM30" s="1085">
        <v>43307.1</v>
      </c>
      <c r="AN30" s="1085">
        <v>42916.6</v>
      </c>
      <c r="AO30" s="1085">
        <v>60134.2</v>
      </c>
      <c r="AP30" s="1085">
        <v>49928.3</v>
      </c>
      <c r="AQ30" s="1085">
        <v>49676.1</v>
      </c>
      <c r="AR30" s="1085">
        <v>54994.1</v>
      </c>
      <c r="AS30" s="1085">
        <v>60326.9</v>
      </c>
      <c r="AT30" s="1085">
        <v>58926.2</v>
      </c>
      <c r="AU30" s="1085">
        <v>69524.800000000003</v>
      </c>
      <c r="AV30" s="1085">
        <v>41974.2</v>
      </c>
      <c r="AW30" s="1085">
        <v>47655.3</v>
      </c>
      <c r="AX30" s="1085">
        <v>58139.1</v>
      </c>
      <c r="AY30" s="1085">
        <v>60081.406000000003</v>
      </c>
      <c r="AZ30" s="1085">
        <v>55774.557000000001</v>
      </c>
      <c r="BA30" s="1085">
        <v>58474.633000000002</v>
      </c>
      <c r="BB30" s="1085">
        <v>56436.014999999999</v>
      </c>
      <c r="BC30" s="1085">
        <v>59036.531999999999</v>
      </c>
      <c r="BD30" s="1085">
        <v>56849.330999999998</v>
      </c>
      <c r="BE30" s="1085">
        <v>64638.525000000001</v>
      </c>
      <c r="BF30" s="1085">
        <v>67538.837</v>
      </c>
      <c r="BG30" s="1085">
        <v>97617.092999999993</v>
      </c>
      <c r="BH30" s="1085">
        <v>92194.561000000002</v>
      </c>
      <c r="BI30" s="1085">
        <v>85955.737999999998</v>
      </c>
      <c r="BJ30" s="1085">
        <v>69701.965469339993</v>
      </c>
      <c r="BK30" s="1085">
        <v>84751.141222630002</v>
      </c>
      <c r="BL30" s="1085">
        <v>74056.165594710008</v>
      </c>
      <c r="BM30" s="1085">
        <v>70774.748113869995</v>
      </c>
      <c r="BN30" s="1085">
        <v>63136.850031490001</v>
      </c>
      <c r="BO30" s="1085">
        <v>61807.471353089997</v>
      </c>
      <c r="BP30" s="1085">
        <v>66737.330937370003</v>
      </c>
      <c r="BQ30" s="1085">
        <v>63591.811578410001</v>
      </c>
      <c r="BR30" s="1085">
        <v>77648.129353979995</v>
      </c>
      <c r="BS30" s="1085">
        <v>148246.01503618</v>
      </c>
      <c r="BT30" s="1085">
        <v>121313.92509149</v>
      </c>
      <c r="BU30" s="1085">
        <v>108682.04649799</v>
      </c>
      <c r="BV30" s="1085">
        <v>107293.79792748</v>
      </c>
      <c r="BW30" s="1085">
        <v>206557.20584913</v>
      </c>
      <c r="BX30" s="1085">
        <v>189484.58501367</v>
      </c>
      <c r="BY30" s="1085">
        <v>167935.79789262</v>
      </c>
      <c r="BZ30" s="1085">
        <v>227044.86580080999</v>
      </c>
      <c r="CA30" s="1085">
        <v>206219.30841314999</v>
      </c>
      <c r="CB30" s="1085">
        <v>256147.78444727999</v>
      </c>
      <c r="CC30" s="1085">
        <v>305157.26136990997</v>
      </c>
      <c r="CD30" s="1085">
        <v>357812.42447509995</v>
      </c>
      <c r="CE30" s="1085">
        <v>283376.95666049002</v>
      </c>
      <c r="CF30" s="1085">
        <v>389313.24526</v>
      </c>
      <c r="CG30" s="1085">
        <v>453029.01282377</v>
      </c>
      <c r="CH30" s="1085">
        <v>450104.42223189003</v>
      </c>
      <c r="CI30" s="1085">
        <v>392388.99027151003</v>
      </c>
      <c r="CJ30" s="1085">
        <v>408406.54168484005</v>
      </c>
      <c r="CK30" s="1085">
        <v>451316.34096851002</v>
      </c>
      <c r="CL30" s="1085">
        <v>488761.49656540999</v>
      </c>
      <c r="CM30" s="1085">
        <v>337938.56332422997</v>
      </c>
      <c r="CN30" s="1085">
        <v>333946.44646735996</v>
      </c>
      <c r="CO30" s="1085">
        <v>371934.16893637</v>
      </c>
      <c r="CP30" s="1085">
        <v>288519.28237859998</v>
      </c>
      <c r="CQ30" s="1085">
        <v>293826.83761708002</v>
      </c>
      <c r="CR30" s="1085">
        <v>335028.50110514002</v>
      </c>
      <c r="CS30" s="1085">
        <v>378737.72170122998</v>
      </c>
      <c r="CT30" s="1085">
        <v>388033.30754163</v>
      </c>
      <c r="CU30" s="1085">
        <v>410447.78647112998</v>
      </c>
      <c r="CV30" s="1085">
        <v>376659.06414238003</v>
      </c>
      <c r="CW30" s="1085">
        <v>372839.34250171995</v>
      </c>
      <c r="CX30" s="1085">
        <v>378543.02224200999</v>
      </c>
      <c r="CY30" s="1085">
        <v>310740.15445040999</v>
      </c>
      <c r="CZ30" s="1085">
        <v>308864.60916947998</v>
      </c>
      <c r="DA30" s="1085">
        <v>300159.40560338</v>
      </c>
      <c r="DB30" s="1085">
        <v>290727.33735056</v>
      </c>
      <c r="DC30" s="1085">
        <v>279294.04139920004</v>
      </c>
      <c r="DD30" s="1085">
        <v>268583.57378536998</v>
      </c>
      <c r="DE30" s="1085">
        <v>261268.44950799999</v>
      </c>
      <c r="DF30" s="1085">
        <v>226972.14974036999</v>
      </c>
      <c r="DG30" s="1085">
        <v>225395.43793363002</v>
      </c>
      <c r="DH30" s="1085">
        <v>231738.15287178001</v>
      </c>
      <c r="DI30" s="1085">
        <v>210881.29253392998</v>
      </c>
      <c r="DJ30" s="1085">
        <v>220296.25586432</v>
      </c>
      <c r="DK30" s="1085">
        <v>215605.46763051001</v>
      </c>
      <c r="DL30" s="1085">
        <v>201518.76456967002</v>
      </c>
      <c r="DM30" s="1085">
        <v>171938.40832823998</v>
      </c>
      <c r="DN30" s="1085">
        <v>184190.87306932002</v>
      </c>
      <c r="DO30" s="1085">
        <v>216976.95781420998</v>
      </c>
      <c r="DP30" s="1085">
        <v>171516.02530413002</v>
      </c>
      <c r="DQ30" s="1085">
        <v>185856.8476138</v>
      </c>
      <c r="DR30" s="1085">
        <v>198793.35049881</v>
      </c>
      <c r="DS30" s="1085">
        <v>193097.00509322001</v>
      </c>
      <c r="DT30" s="1085">
        <v>184134.90915057997</v>
      </c>
      <c r="DU30" s="1085">
        <v>172073.64884417001</v>
      </c>
      <c r="DV30" s="1085">
        <v>145835.35982735001</v>
      </c>
      <c r="DW30" s="1085">
        <v>154052.89249549</v>
      </c>
      <c r="DX30" s="1085">
        <v>126220.57535057001</v>
      </c>
      <c r="DY30" s="1085">
        <v>153248.15865923002</v>
      </c>
      <c r="DZ30" s="1085">
        <v>138907.52175307999</v>
      </c>
      <c r="EA30" s="1085">
        <v>140506.02741832001</v>
      </c>
      <c r="EB30" s="1085">
        <v>143013.00370102</v>
      </c>
      <c r="EC30" s="1085">
        <v>272316.64154237002</v>
      </c>
      <c r="ED30" s="1085">
        <v>141393.85401154999</v>
      </c>
      <c r="EE30" s="1085">
        <v>135089.45523007002</v>
      </c>
      <c r="EF30" s="1085">
        <v>81793.264574419998</v>
      </c>
      <c r="EG30" s="1085">
        <v>16961.80476132</v>
      </c>
      <c r="EH30" s="1085">
        <v>15725.405064930001</v>
      </c>
      <c r="EI30" s="1085">
        <v>14874.278964879999</v>
      </c>
      <c r="EJ30" s="1085">
        <v>21782.069791869999</v>
      </c>
      <c r="EK30" s="1085">
        <v>13195.85790067</v>
      </c>
      <c r="EL30" s="1085">
        <v>9800.13981212</v>
      </c>
      <c r="EM30" s="1085">
        <v>8678.5926011299998</v>
      </c>
      <c r="EN30" s="1085">
        <v>8836.5283997199986</v>
      </c>
      <c r="EO30" s="1085">
        <v>16235.309269950001</v>
      </c>
      <c r="EP30" s="1085">
        <v>14156.69780616</v>
      </c>
      <c r="EQ30" s="1085">
        <v>12550.12901678</v>
      </c>
      <c r="ER30" s="1085">
        <v>12635.379324760001</v>
      </c>
      <c r="ES30" s="1085">
        <v>13442.9511554</v>
      </c>
      <c r="ET30" s="1085">
        <v>14041.582215889999</v>
      </c>
      <c r="EU30" s="1085">
        <v>14971.57070292</v>
      </c>
      <c r="EV30" s="1085">
        <v>8241.0896336400001</v>
      </c>
      <c r="EW30" s="1085">
        <v>12910.254060159999</v>
      </c>
      <c r="EX30" s="1085">
        <v>21034.124815810002</v>
      </c>
      <c r="EY30" s="1085">
        <v>15176.976589799999</v>
      </c>
      <c r="EZ30" s="1085">
        <v>21101.977158900001</v>
      </c>
      <c r="FA30" s="1085">
        <v>23511.868725479999</v>
      </c>
      <c r="FB30" s="1085">
        <v>30831.322447720002</v>
      </c>
      <c r="FC30" s="1085">
        <v>31655.976291229999</v>
      </c>
      <c r="FD30" s="1085">
        <v>35165.543493489997</v>
      </c>
    </row>
    <row r="31" spans="1:160" ht="15.75">
      <c r="A31" s="1090"/>
      <c r="B31" s="1085"/>
      <c r="C31" s="1085"/>
      <c r="D31" s="1085"/>
      <c r="E31" s="1085"/>
      <c r="F31" s="1085"/>
      <c r="G31" s="1085"/>
      <c r="H31" s="1085"/>
      <c r="I31" s="1085"/>
      <c r="J31" s="1085"/>
      <c r="K31" s="1085"/>
      <c r="L31" s="1085"/>
      <c r="M31" s="1085"/>
      <c r="N31" s="1085"/>
      <c r="O31" s="1085"/>
      <c r="P31" s="1085"/>
      <c r="Q31" s="1085"/>
      <c r="R31" s="1085"/>
      <c r="S31" s="1085"/>
      <c r="T31" s="1085"/>
      <c r="U31" s="1085"/>
      <c r="V31" s="1085"/>
      <c r="W31" s="1085"/>
      <c r="X31" s="1085"/>
      <c r="Y31" s="1085"/>
      <c r="Z31" s="1085"/>
      <c r="AA31" s="1085"/>
      <c r="AB31" s="1085"/>
      <c r="AC31" s="1085"/>
      <c r="AD31" s="1085"/>
      <c r="AE31" s="1085"/>
      <c r="AF31" s="1085"/>
      <c r="AG31" s="1085"/>
      <c r="AH31" s="1085"/>
      <c r="AI31" s="1085"/>
      <c r="AJ31" s="1085"/>
      <c r="AK31" s="1085"/>
      <c r="AL31" s="1085"/>
      <c r="AM31" s="1085"/>
      <c r="AN31" s="1085"/>
      <c r="AO31" s="1085"/>
      <c r="AP31" s="1085"/>
      <c r="AQ31" s="1085"/>
      <c r="AR31" s="1085"/>
      <c r="AS31" s="1085"/>
      <c r="AT31" s="1085"/>
      <c r="AU31" s="1085"/>
      <c r="AV31" s="1085"/>
      <c r="AW31" s="1085"/>
      <c r="AX31" s="1085"/>
      <c r="AY31" s="1085"/>
      <c r="AZ31" s="1085"/>
      <c r="BA31" s="1085"/>
      <c r="BB31" s="1085"/>
      <c r="BC31" s="1085"/>
      <c r="BD31" s="1085"/>
      <c r="BE31" s="1085"/>
      <c r="BF31" s="1085"/>
      <c r="BG31" s="1085"/>
      <c r="BH31" s="1085"/>
      <c r="BI31" s="1085"/>
      <c r="BJ31" s="1085"/>
      <c r="BK31" s="1085"/>
      <c r="BL31" s="1085"/>
      <c r="BM31" s="1085"/>
      <c r="BN31" s="1085"/>
      <c r="BO31" s="1085"/>
      <c r="BP31" s="1085"/>
      <c r="BQ31" s="1085"/>
      <c r="BR31" s="1085"/>
      <c r="BS31" s="1085"/>
      <c r="BT31" s="1085"/>
      <c r="BU31" s="1085"/>
      <c r="BV31" s="1085"/>
      <c r="BW31" s="1085"/>
      <c r="BX31" s="1085"/>
      <c r="BY31" s="1085"/>
      <c r="BZ31" s="1085"/>
      <c r="CA31" s="1085"/>
      <c r="CB31" s="1085"/>
      <c r="CC31" s="1085"/>
      <c r="CD31" s="1085"/>
      <c r="CE31" s="1085"/>
      <c r="CF31" s="1085"/>
      <c r="CG31" s="1085"/>
      <c r="CH31" s="1085"/>
      <c r="CI31" s="1085"/>
      <c r="CJ31" s="1085"/>
      <c r="CK31" s="1085"/>
      <c r="CL31" s="1085"/>
      <c r="CM31" s="1085"/>
      <c r="CN31" s="1085"/>
      <c r="CO31" s="1085"/>
      <c r="CP31" s="1085"/>
      <c r="CQ31" s="1085"/>
      <c r="CR31" s="1085"/>
      <c r="CS31" s="1085"/>
      <c r="CT31" s="1085"/>
      <c r="CU31" s="1085"/>
      <c r="CV31" s="1085"/>
      <c r="CW31" s="1085"/>
      <c r="CX31" s="1085"/>
      <c r="CY31" s="1085"/>
      <c r="CZ31" s="1085"/>
      <c r="DA31" s="1085"/>
      <c r="DB31" s="1085"/>
      <c r="DC31" s="1085"/>
      <c r="DD31" s="1085"/>
      <c r="DE31" s="1085"/>
      <c r="DF31" s="1085"/>
      <c r="DG31" s="1085"/>
      <c r="DH31" s="1085"/>
      <c r="DI31" s="1085"/>
      <c r="DJ31" s="1085"/>
      <c r="DK31" s="1085"/>
      <c r="DL31" s="1085"/>
      <c r="DM31" s="1085"/>
      <c r="DN31" s="1085"/>
      <c r="DO31" s="1085"/>
      <c r="DP31" s="1085"/>
      <c r="DQ31" s="1085"/>
      <c r="DR31" s="1085"/>
      <c r="DS31" s="1085"/>
      <c r="DT31" s="1085"/>
      <c r="DU31" s="1085"/>
      <c r="DV31" s="1085"/>
      <c r="DW31" s="1085"/>
      <c r="DX31" s="1085"/>
      <c r="DY31" s="1085"/>
      <c r="DZ31" s="1085"/>
      <c r="EA31" s="1085"/>
      <c r="EB31" s="1085"/>
      <c r="EC31" s="1085"/>
      <c r="ED31" s="1085"/>
      <c r="EE31" s="1085"/>
      <c r="EF31" s="1085"/>
      <c r="EG31" s="1085"/>
      <c r="EH31" s="1085"/>
      <c r="EI31" s="1085"/>
      <c r="EJ31" s="1085"/>
      <c r="EK31" s="1085"/>
      <c r="EL31" s="1085"/>
      <c r="EM31" s="1085"/>
      <c r="EN31" s="1085"/>
      <c r="EO31" s="1085"/>
      <c r="EP31" s="1085"/>
      <c r="EQ31" s="1085"/>
      <c r="ER31" s="1085"/>
      <c r="ES31" s="1085"/>
      <c r="ET31" s="1085"/>
      <c r="EU31" s="1085"/>
      <c r="EV31" s="1085"/>
      <c r="EW31" s="1085"/>
      <c r="EX31" s="1085"/>
      <c r="EY31" s="1085"/>
      <c r="EZ31" s="1085"/>
      <c r="FA31" s="1085"/>
      <c r="FB31" s="1085"/>
      <c r="FC31" s="1085"/>
      <c r="FD31" s="1085"/>
    </row>
    <row r="32" spans="1:160" ht="15.75">
      <c r="A32" s="1081" t="s">
        <v>947</v>
      </c>
      <c r="B32" s="1085">
        <v>214.7</v>
      </c>
      <c r="C32" s="1085">
        <v>214.3</v>
      </c>
      <c r="D32" s="1085">
        <v>2508.3000000000002</v>
      </c>
      <c r="E32" s="1085">
        <v>214.3</v>
      </c>
      <c r="F32" s="1085">
        <v>214.3</v>
      </c>
      <c r="G32" s="1085">
        <v>142.80000000000001</v>
      </c>
      <c r="H32" s="1085">
        <v>142.9</v>
      </c>
      <c r="I32" s="1085">
        <v>142.9</v>
      </c>
      <c r="J32" s="1085">
        <v>0.9</v>
      </c>
      <c r="K32" s="1085">
        <v>0</v>
      </c>
      <c r="L32" s="1085">
        <v>0</v>
      </c>
      <c r="M32" s="1085">
        <v>0</v>
      </c>
      <c r="N32" s="1085">
        <v>0</v>
      </c>
      <c r="O32" s="1085">
        <v>0</v>
      </c>
      <c r="P32" s="1085">
        <v>0</v>
      </c>
      <c r="Q32" s="1085">
        <v>3121.9</v>
      </c>
      <c r="R32" s="1085">
        <v>3122</v>
      </c>
      <c r="S32" s="1085">
        <v>2782</v>
      </c>
      <c r="T32" s="1085">
        <v>2781.9</v>
      </c>
      <c r="U32" s="1085">
        <v>2781.9</v>
      </c>
      <c r="V32" s="1085">
        <v>5564</v>
      </c>
      <c r="W32" s="1085">
        <v>2782</v>
      </c>
      <c r="X32" s="1085">
        <v>2782</v>
      </c>
      <c r="Y32" s="1085">
        <v>2782</v>
      </c>
      <c r="Z32" s="1085">
        <v>2782</v>
      </c>
      <c r="AA32" s="1085">
        <v>2782</v>
      </c>
      <c r="AB32" s="1085">
        <v>2782</v>
      </c>
      <c r="AC32" s="1085">
        <v>2782</v>
      </c>
      <c r="AD32" s="1085">
        <v>2782</v>
      </c>
      <c r="AE32" s="1085">
        <v>2782</v>
      </c>
      <c r="AF32" s="1085">
        <v>2782</v>
      </c>
      <c r="AG32" s="1085">
        <v>2782</v>
      </c>
      <c r="AH32" s="1085">
        <v>2782</v>
      </c>
      <c r="AI32" s="1085">
        <v>2782</v>
      </c>
      <c r="AJ32" s="1085">
        <v>2782</v>
      </c>
      <c r="AK32" s="1085">
        <v>2782</v>
      </c>
      <c r="AL32" s="1085">
        <v>3032</v>
      </c>
      <c r="AM32" s="1085">
        <v>3032</v>
      </c>
      <c r="AN32" s="1085">
        <v>3900.3</v>
      </c>
      <c r="AO32" s="1085">
        <v>3900.3</v>
      </c>
      <c r="AP32" s="1085">
        <v>3900.3</v>
      </c>
      <c r="AQ32" s="1085">
        <v>3900.3</v>
      </c>
      <c r="AR32" s="1085">
        <v>3900.3</v>
      </c>
      <c r="AS32" s="1085">
        <v>3900.3</v>
      </c>
      <c r="AT32" s="1085">
        <v>3900.3</v>
      </c>
      <c r="AU32" s="1085">
        <v>3900.3</v>
      </c>
      <c r="AV32" s="1085">
        <v>4122.8</v>
      </c>
      <c r="AW32" s="1085">
        <v>3900.3</v>
      </c>
      <c r="AX32" s="1085">
        <v>4016.2</v>
      </c>
      <c r="AY32" s="1085">
        <v>740</v>
      </c>
      <c r="AZ32" s="1085">
        <v>250</v>
      </c>
      <c r="BA32" s="1085">
        <v>688.42100000000005</v>
      </c>
      <c r="BB32" s="1085">
        <v>438.42099999999999</v>
      </c>
      <c r="BC32" s="1085">
        <v>438.42099999999999</v>
      </c>
      <c r="BD32" s="1085">
        <v>0</v>
      </c>
      <c r="BE32" s="1085">
        <v>1029.8320000000001</v>
      </c>
      <c r="BF32" s="1085">
        <v>1029.511</v>
      </c>
      <c r="BG32" s="1085">
        <v>1026.972</v>
      </c>
      <c r="BH32" s="1085">
        <v>1030.7139999999999</v>
      </c>
      <c r="BI32" s="1085">
        <v>1029.511</v>
      </c>
      <c r="BJ32" s="1085">
        <v>3748.3356600000002</v>
      </c>
      <c r="BK32" s="1085">
        <v>2377.5209169999998</v>
      </c>
      <c r="BL32" s="1085">
        <v>3159.2209979999998</v>
      </c>
      <c r="BM32" s="1085">
        <v>27907.540399000001</v>
      </c>
      <c r="BN32" s="1085">
        <v>30474.151044300001</v>
      </c>
      <c r="BO32" s="1085">
        <v>36090.748232699996</v>
      </c>
      <c r="BP32" s="1085">
        <v>41684.976068000004</v>
      </c>
      <c r="BQ32" s="1085">
        <v>42858.877775000001</v>
      </c>
      <c r="BR32" s="1085">
        <v>78021.971523800006</v>
      </c>
      <c r="BS32" s="1085">
        <v>65251.303785199998</v>
      </c>
      <c r="BT32" s="1085">
        <v>70818.808659000002</v>
      </c>
      <c r="BU32" s="1085">
        <v>66657.039994799998</v>
      </c>
      <c r="BV32" s="1085">
        <v>79779.3348253</v>
      </c>
      <c r="BW32" s="1085">
        <v>79638.964219699992</v>
      </c>
      <c r="BX32" s="1085">
        <v>88251.880109699996</v>
      </c>
      <c r="BY32" s="1085">
        <v>83412.728726699992</v>
      </c>
      <c r="BZ32" s="1085">
        <v>83618.803923300002</v>
      </c>
      <c r="CA32" s="1085">
        <v>85695.0872867</v>
      </c>
      <c r="CB32" s="1085">
        <v>85557.7374212</v>
      </c>
      <c r="CC32" s="1085">
        <v>68469.39417</v>
      </c>
      <c r="CD32" s="1085">
        <v>68970.808516999998</v>
      </c>
      <c r="CE32" s="1085">
        <v>68929.815944800008</v>
      </c>
      <c r="CF32" s="1085">
        <v>68072.381157800002</v>
      </c>
      <c r="CG32" s="1085">
        <v>68249.140274199992</v>
      </c>
      <c r="CH32" s="1085">
        <v>76066.335892999996</v>
      </c>
      <c r="CI32" s="1085">
        <v>67212.039939499999</v>
      </c>
      <c r="CJ32" s="1085">
        <v>59286.914052</v>
      </c>
      <c r="CK32" s="1085">
        <v>57377.502034999998</v>
      </c>
      <c r="CL32" s="1085">
        <v>57800.127727999999</v>
      </c>
      <c r="CM32" s="1085">
        <v>65128.248897999998</v>
      </c>
      <c r="CN32" s="1085">
        <v>64535.414464900001</v>
      </c>
      <c r="CO32" s="1085">
        <v>65643.422980100004</v>
      </c>
      <c r="CP32" s="1085">
        <v>264188.50140310003</v>
      </c>
      <c r="CQ32" s="1085">
        <v>263575.6267359</v>
      </c>
      <c r="CR32" s="1085">
        <v>316838.54508000001</v>
      </c>
      <c r="CS32" s="1085">
        <v>313497.89710109995</v>
      </c>
      <c r="CT32" s="1085">
        <v>343468.89398300002</v>
      </c>
      <c r="CU32" s="1085">
        <v>343436.214928</v>
      </c>
      <c r="CV32" s="1085">
        <v>364221.67479899997</v>
      </c>
      <c r="CW32" s="1085">
        <v>378248.22676300001</v>
      </c>
      <c r="CX32" s="1085">
        <v>382148.45364899997</v>
      </c>
      <c r="CY32" s="1085">
        <v>375795.29084500001</v>
      </c>
      <c r="CZ32" s="1085">
        <v>374387.61487400002</v>
      </c>
      <c r="DA32" s="1085">
        <v>377852.43522699998</v>
      </c>
      <c r="DB32" s="1085">
        <v>370876.96029999998</v>
      </c>
      <c r="DC32" s="1085">
        <v>368424.25525799999</v>
      </c>
      <c r="DD32" s="1085">
        <v>391150.67517478002</v>
      </c>
      <c r="DE32" s="1085">
        <v>390960.621094</v>
      </c>
      <c r="DF32" s="1085">
        <v>391804.22671000002</v>
      </c>
      <c r="DG32" s="1085">
        <v>392158.02364600002</v>
      </c>
      <c r="DH32" s="1085">
        <v>393460.01889571996</v>
      </c>
      <c r="DI32" s="1085">
        <v>402450.69679671997</v>
      </c>
      <c r="DJ32" s="1085">
        <v>402598.43728315004</v>
      </c>
      <c r="DK32" s="1085">
        <v>402654.43028815003</v>
      </c>
      <c r="DL32" s="1085">
        <v>407902.47447215003</v>
      </c>
      <c r="DM32" s="1085">
        <v>406863.04418958002</v>
      </c>
      <c r="DN32" s="1085">
        <v>307564.05949558003</v>
      </c>
      <c r="DO32" s="1085">
        <v>343727.93855258002</v>
      </c>
      <c r="DP32" s="1085">
        <v>141408.36339001</v>
      </c>
      <c r="DQ32" s="1085">
        <v>143402.99132901002</v>
      </c>
      <c r="DR32" s="1085">
        <v>146369.19788301</v>
      </c>
      <c r="DS32" s="1085">
        <v>147012.62829143999</v>
      </c>
      <c r="DT32" s="1085">
        <v>141740.00442844001</v>
      </c>
      <c r="DU32" s="1085">
        <v>175736.81359844</v>
      </c>
      <c r="DV32" s="1085">
        <v>147337.89438186999</v>
      </c>
      <c r="DW32" s="1085">
        <v>149343.65743287001</v>
      </c>
      <c r="DX32" s="1085">
        <v>168950.82634187001</v>
      </c>
      <c r="DY32" s="1085">
        <v>168951.39922729999</v>
      </c>
      <c r="DZ32" s="1085">
        <v>152197.2376583</v>
      </c>
      <c r="EA32" s="1085">
        <v>163183.22197784</v>
      </c>
      <c r="EB32" s="1085">
        <v>162420.09368168999</v>
      </c>
      <c r="EC32" s="1085">
        <v>161850.33477168999</v>
      </c>
      <c r="ED32" s="1085">
        <v>160547.19181396</v>
      </c>
      <c r="EE32" s="1085">
        <v>160375.74485954997</v>
      </c>
      <c r="EF32" s="1085">
        <v>160153.02201582</v>
      </c>
      <c r="EG32" s="1085">
        <v>159717.49949854999</v>
      </c>
      <c r="EH32" s="1085">
        <v>163407.89404529001</v>
      </c>
      <c r="EI32" s="1085">
        <v>211608.04062399</v>
      </c>
      <c r="EJ32" s="1085">
        <v>212174.65659288</v>
      </c>
      <c r="EK32" s="1085">
        <v>216769.87614695998</v>
      </c>
      <c r="EL32" s="1085">
        <v>257941.02040994001</v>
      </c>
      <c r="EM32" s="1085">
        <v>258161.54156470002</v>
      </c>
      <c r="EN32" s="1085">
        <v>265497.51566507004</v>
      </c>
      <c r="EO32" s="1085">
        <v>265854.97682384</v>
      </c>
      <c r="EP32" s="1085">
        <v>309977.96161404997</v>
      </c>
      <c r="EQ32" s="1085">
        <v>302842.02111146</v>
      </c>
      <c r="ER32" s="1085">
        <v>293708.43469845003</v>
      </c>
      <c r="ES32" s="1085">
        <v>313312.05180919002</v>
      </c>
      <c r="ET32" s="1085">
        <v>350773.72703191999</v>
      </c>
      <c r="EU32" s="1085">
        <v>357407.41604690999</v>
      </c>
      <c r="EV32" s="1085">
        <v>473491.81053404999</v>
      </c>
      <c r="EW32" s="1085">
        <v>594781.51694589003</v>
      </c>
      <c r="EX32" s="1085">
        <v>609874.80873167003</v>
      </c>
      <c r="EY32" s="1085">
        <v>647049.51220147999</v>
      </c>
      <c r="EZ32" s="1085">
        <v>610894.83026790002</v>
      </c>
      <c r="FA32" s="1085">
        <v>621230.59724636003</v>
      </c>
      <c r="FB32" s="1085">
        <v>758248.35678756994</v>
      </c>
      <c r="FC32" s="1085">
        <v>714427.63527878001</v>
      </c>
      <c r="FD32" s="1085">
        <v>784495.12145758001</v>
      </c>
    </row>
    <row r="33" spans="1:160" ht="15.75">
      <c r="A33" s="1084" t="s">
        <v>948</v>
      </c>
      <c r="B33" s="1085">
        <v>214.7</v>
      </c>
      <c r="C33" s="1085">
        <v>214.3</v>
      </c>
      <c r="D33" s="1085">
        <v>2508.3000000000002</v>
      </c>
      <c r="E33" s="1085">
        <v>214.3</v>
      </c>
      <c r="F33" s="1085">
        <v>214.3</v>
      </c>
      <c r="G33" s="1085">
        <v>142.80000000000001</v>
      </c>
      <c r="H33" s="1085">
        <v>142.9</v>
      </c>
      <c r="I33" s="1085">
        <v>142.9</v>
      </c>
      <c r="J33" s="1085">
        <v>0.9</v>
      </c>
      <c r="K33" s="1085">
        <v>0</v>
      </c>
      <c r="L33" s="1085">
        <v>0</v>
      </c>
      <c r="M33" s="1085">
        <v>0</v>
      </c>
      <c r="N33" s="1085">
        <v>0</v>
      </c>
      <c r="O33" s="1085">
        <v>0</v>
      </c>
      <c r="P33" s="1085">
        <v>0</v>
      </c>
      <c r="Q33" s="1085">
        <v>3121.9</v>
      </c>
      <c r="R33" s="1085">
        <v>3122</v>
      </c>
      <c r="S33" s="1085">
        <v>2782</v>
      </c>
      <c r="T33" s="1085">
        <v>2781.9</v>
      </c>
      <c r="U33" s="1085">
        <v>2781.9</v>
      </c>
      <c r="V33" s="1085">
        <v>5564</v>
      </c>
      <c r="W33" s="1085">
        <v>2782</v>
      </c>
      <c r="X33" s="1085">
        <v>2782</v>
      </c>
      <c r="Y33" s="1085">
        <v>2782</v>
      </c>
      <c r="Z33" s="1085">
        <v>2782</v>
      </c>
      <c r="AA33" s="1085">
        <v>2782</v>
      </c>
      <c r="AB33" s="1085">
        <v>2782</v>
      </c>
      <c r="AC33" s="1085">
        <v>2782</v>
      </c>
      <c r="AD33" s="1085">
        <v>2782</v>
      </c>
      <c r="AE33" s="1085">
        <v>2782</v>
      </c>
      <c r="AF33" s="1085">
        <v>2782</v>
      </c>
      <c r="AG33" s="1085">
        <v>2782</v>
      </c>
      <c r="AH33" s="1085">
        <v>2782</v>
      </c>
      <c r="AI33" s="1085">
        <v>2782</v>
      </c>
      <c r="AJ33" s="1085">
        <v>2782</v>
      </c>
      <c r="AK33" s="1085">
        <v>2782</v>
      </c>
      <c r="AL33" s="1085">
        <v>3032</v>
      </c>
      <c r="AM33" s="1085">
        <v>3032</v>
      </c>
      <c r="AN33" s="1085">
        <v>3900.3</v>
      </c>
      <c r="AO33" s="1085">
        <v>3900.3</v>
      </c>
      <c r="AP33" s="1085">
        <v>3900.3</v>
      </c>
      <c r="AQ33" s="1085">
        <v>3900.3</v>
      </c>
      <c r="AR33" s="1085">
        <v>3900.3</v>
      </c>
      <c r="AS33" s="1085">
        <v>3900.3</v>
      </c>
      <c r="AT33" s="1085">
        <v>3900.3</v>
      </c>
      <c r="AU33" s="1085">
        <v>3900.3</v>
      </c>
      <c r="AV33" s="1085">
        <v>4122.8</v>
      </c>
      <c r="AW33" s="1085">
        <v>3900.3</v>
      </c>
      <c r="AX33" s="1085">
        <v>4016.2</v>
      </c>
      <c r="AY33" s="1085">
        <v>740</v>
      </c>
      <c r="AZ33" s="1085">
        <v>250</v>
      </c>
      <c r="BA33" s="1085">
        <v>688.42100000000005</v>
      </c>
      <c r="BB33" s="1085">
        <v>438.42099999999999</v>
      </c>
      <c r="BC33" s="1085">
        <v>438.42099999999999</v>
      </c>
      <c r="BD33" s="1085">
        <v>0</v>
      </c>
      <c r="BE33" s="1085">
        <v>1029.8320000000001</v>
      </c>
      <c r="BF33" s="1085">
        <v>1029.511</v>
      </c>
      <c r="BG33" s="1085">
        <v>1026.972</v>
      </c>
      <c r="BH33" s="1085">
        <v>1030.7139999999999</v>
      </c>
      <c r="BI33" s="1085">
        <v>1029.511</v>
      </c>
      <c r="BJ33" s="1085">
        <v>3748.3356600000002</v>
      </c>
      <c r="BK33" s="1085">
        <v>2377.5209169999998</v>
      </c>
      <c r="BL33" s="1085">
        <v>3159.2209979999998</v>
      </c>
      <c r="BM33" s="1085">
        <v>27907.540399000001</v>
      </c>
      <c r="BN33" s="1085">
        <v>30474.151044300001</v>
      </c>
      <c r="BO33" s="1085">
        <v>36090.748232699996</v>
      </c>
      <c r="BP33" s="1085">
        <v>41684.976068000004</v>
      </c>
      <c r="BQ33" s="1085">
        <v>42858.877775000001</v>
      </c>
      <c r="BR33" s="1085">
        <v>78021.971523800006</v>
      </c>
      <c r="BS33" s="1085">
        <v>65251.303785199998</v>
      </c>
      <c r="BT33" s="1085">
        <v>70818.808659000002</v>
      </c>
      <c r="BU33" s="1085">
        <v>66657.039994799998</v>
      </c>
      <c r="BV33" s="1085">
        <v>79779.3348253</v>
      </c>
      <c r="BW33" s="1085">
        <v>79638.964219699992</v>
      </c>
      <c r="BX33" s="1085">
        <v>88251.880109699996</v>
      </c>
      <c r="BY33" s="1085">
        <v>83412.728726699992</v>
      </c>
      <c r="BZ33" s="1085">
        <v>83618.803923300002</v>
      </c>
      <c r="CA33" s="1085">
        <v>85695.0872867</v>
      </c>
      <c r="CB33" s="1085">
        <v>85557.7374212</v>
      </c>
      <c r="CC33" s="1085">
        <v>68469.39417</v>
      </c>
      <c r="CD33" s="1085">
        <v>68970.808516999998</v>
      </c>
      <c r="CE33" s="1085">
        <v>68929.815944800008</v>
      </c>
      <c r="CF33" s="1085">
        <v>68072.381157800002</v>
      </c>
      <c r="CG33" s="1085">
        <v>68249.140274199992</v>
      </c>
      <c r="CH33" s="1085">
        <v>76066.335892999996</v>
      </c>
      <c r="CI33" s="1085">
        <v>67212.039939499999</v>
      </c>
      <c r="CJ33" s="1085">
        <v>59286.914052</v>
      </c>
      <c r="CK33" s="1085">
        <v>57377.502034999998</v>
      </c>
      <c r="CL33" s="1085">
        <v>57800.127727999999</v>
      </c>
      <c r="CM33" s="1085">
        <v>65128.248897999998</v>
      </c>
      <c r="CN33" s="1085">
        <v>64535.414464900001</v>
      </c>
      <c r="CO33" s="1085">
        <v>65643.422980100004</v>
      </c>
      <c r="CP33" s="1085">
        <v>264188.50140310003</v>
      </c>
      <c r="CQ33" s="1085">
        <v>263575.6267359</v>
      </c>
      <c r="CR33" s="1085">
        <v>316838.54508000001</v>
      </c>
      <c r="CS33" s="1085">
        <v>313497.89710109995</v>
      </c>
      <c r="CT33" s="1085">
        <v>343468.89398300002</v>
      </c>
      <c r="CU33" s="1085">
        <v>343436.214928</v>
      </c>
      <c r="CV33" s="1085">
        <v>364221.67479899997</v>
      </c>
      <c r="CW33" s="1085">
        <v>378248.22676300001</v>
      </c>
      <c r="CX33" s="1085">
        <v>382148.45364899997</v>
      </c>
      <c r="CY33" s="1085">
        <v>375795.29084500001</v>
      </c>
      <c r="CZ33" s="1085">
        <v>374387.61487400002</v>
      </c>
      <c r="DA33" s="1085">
        <v>377852.43522699998</v>
      </c>
      <c r="DB33" s="1085">
        <v>370876.96029999998</v>
      </c>
      <c r="DC33" s="1085">
        <v>368424.25525799999</v>
      </c>
      <c r="DD33" s="1085">
        <v>391150.67517478002</v>
      </c>
      <c r="DE33" s="1085">
        <v>390960.621094</v>
      </c>
      <c r="DF33" s="1085">
        <v>391804.22671000002</v>
      </c>
      <c r="DG33" s="1085">
        <v>392158.02364600002</v>
      </c>
      <c r="DH33" s="1085">
        <v>393460.01889571996</v>
      </c>
      <c r="DI33" s="1085">
        <v>402450.69679671997</v>
      </c>
      <c r="DJ33" s="1085">
        <v>402598.43728315004</v>
      </c>
      <c r="DK33" s="1085">
        <v>402654.43028815003</v>
      </c>
      <c r="DL33" s="1085">
        <v>407902.47447215003</v>
      </c>
      <c r="DM33" s="1085">
        <v>406863.04418958002</v>
      </c>
      <c r="DN33" s="1085">
        <v>307564.05949558003</v>
      </c>
      <c r="DO33" s="1085">
        <v>343727.93855258002</v>
      </c>
      <c r="DP33" s="1085">
        <v>141408.36339001</v>
      </c>
      <c r="DQ33" s="1085">
        <v>143402.99132901002</v>
      </c>
      <c r="DR33" s="1085">
        <v>146369.19788301</v>
      </c>
      <c r="DS33" s="1085">
        <v>147012.62829143999</v>
      </c>
      <c r="DT33" s="1085">
        <v>141740.00442844001</v>
      </c>
      <c r="DU33" s="1085">
        <v>175736.81359844</v>
      </c>
      <c r="DV33" s="1085">
        <v>147337.89438186999</v>
      </c>
      <c r="DW33" s="1085">
        <v>149343.65743287001</v>
      </c>
      <c r="DX33" s="1085">
        <v>168950.82634187001</v>
      </c>
      <c r="DY33" s="1085">
        <v>168951.39922729999</v>
      </c>
      <c r="DZ33" s="1085">
        <v>152197.2376583</v>
      </c>
      <c r="EA33" s="1085">
        <v>163183.22197784</v>
      </c>
      <c r="EB33" s="1085">
        <v>162420.09368168999</v>
      </c>
      <c r="EC33" s="1085">
        <v>161850.33477168999</v>
      </c>
      <c r="ED33" s="1085">
        <v>160547.19181396</v>
      </c>
      <c r="EE33" s="1085">
        <v>160375.74485954997</v>
      </c>
      <c r="EF33" s="1085">
        <v>160153.02201582</v>
      </c>
      <c r="EG33" s="1085">
        <v>159717.49949854999</v>
      </c>
      <c r="EH33" s="1085">
        <v>163407.89404529001</v>
      </c>
      <c r="EI33" s="1085">
        <v>211608.04062399</v>
      </c>
      <c r="EJ33" s="1085">
        <v>212174.65659288</v>
      </c>
      <c r="EK33" s="1085">
        <v>216769.87614695998</v>
      </c>
      <c r="EL33" s="1085">
        <v>257941.02040994001</v>
      </c>
      <c r="EM33" s="1085">
        <v>258161.54156470002</v>
      </c>
      <c r="EN33" s="1085">
        <v>265497.51566507004</v>
      </c>
      <c r="EO33" s="1085">
        <v>265854.97682384</v>
      </c>
      <c r="EP33" s="1085">
        <v>309977.96161404997</v>
      </c>
      <c r="EQ33" s="1085">
        <v>302842.02111146</v>
      </c>
      <c r="ER33" s="1085">
        <v>293708.43469845003</v>
      </c>
      <c r="ES33" s="1085">
        <v>313312.05180919002</v>
      </c>
      <c r="ET33" s="1085">
        <v>350773.72703191999</v>
      </c>
      <c r="EU33" s="1085">
        <v>357407.41604690999</v>
      </c>
      <c r="EV33" s="1085">
        <v>473491.81053404999</v>
      </c>
      <c r="EW33" s="1085">
        <v>594781.51694589003</v>
      </c>
      <c r="EX33" s="1085">
        <v>609874.80873167003</v>
      </c>
      <c r="EY33" s="1085">
        <v>647049.51220147999</v>
      </c>
      <c r="EZ33" s="1085">
        <v>610894.83026790002</v>
      </c>
      <c r="FA33" s="1085">
        <v>621230.59724636003</v>
      </c>
      <c r="FB33" s="1085">
        <v>758248.35678756994</v>
      </c>
      <c r="FC33" s="1085">
        <v>714427.63527878001</v>
      </c>
      <c r="FD33" s="1085">
        <v>784495.12145758001</v>
      </c>
    </row>
    <row r="34" spans="1:160" ht="15.75">
      <c r="A34" s="1090"/>
      <c r="B34" s="1085"/>
      <c r="C34" s="1085"/>
      <c r="D34" s="1085"/>
      <c r="E34" s="1085"/>
      <c r="F34" s="1085"/>
      <c r="G34" s="1085"/>
      <c r="H34" s="1085"/>
      <c r="I34" s="1085"/>
      <c r="J34" s="1085"/>
      <c r="K34" s="1085"/>
      <c r="L34" s="1085"/>
      <c r="M34" s="1085"/>
      <c r="N34" s="1085"/>
      <c r="O34" s="1085"/>
      <c r="P34" s="1085"/>
      <c r="Q34" s="1085"/>
      <c r="R34" s="1085"/>
      <c r="S34" s="1085"/>
      <c r="T34" s="1085"/>
      <c r="U34" s="1085"/>
      <c r="V34" s="1085"/>
      <c r="W34" s="1085"/>
      <c r="X34" s="1085"/>
      <c r="Y34" s="1085"/>
      <c r="Z34" s="1085"/>
      <c r="AA34" s="1085"/>
      <c r="AB34" s="1085"/>
      <c r="AC34" s="1085"/>
      <c r="AD34" s="1085"/>
      <c r="AE34" s="1085"/>
      <c r="AF34" s="1085"/>
      <c r="AG34" s="1085"/>
      <c r="AH34" s="1085"/>
      <c r="AI34" s="1085"/>
      <c r="AJ34" s="1085"/>
      <c r="AK34" s="1085"/>
      <c r="AL34" s="1085"/>
      <c r="AM34" s="1085"/>
      <c r="AN34" s="1085"/>
      <c r="AO34" s="1085"/>
      <c r="AP34" s="1085"/>
      <c r="AQ34" s="1085"/>
      <c r="AR34" s="1085"/>
      <c r="AS34" s="1085"/>
      <c r="AT34" s="1085"/>
      <c r="AU34" s="1085"/>
      <c r="AV34" s="1085"/>
      <c r="AW34" s="1085"/>
      <c r="AX34" s="1085"/>
      <c r="AY34" s="1085"/>
      <c r="AZ34" s="1085"/>
      <c r="BA34" s="1085"/>
      <c r="BB34" s="1085"/>
      <c r="BC34" s="1085"/>
      <c r="BD34" s="1085"/>
      <c r="BE34" s="1085"/>
      <c r="BF34" s="1085"/>
      <c r="BG34" s="1085"/>
      <c r="BH34" s="1085"/>
      <c r="BI34" s="1085"/>
      <c r="BJ34" s="1085"/>
      <c r="BK34" s="1085"/>
      <c r="BL34" s="1085"/>
      <c r="BM34" s="1085"/>
      <c r="BN34" s="1085"/>
      <c r="BO34" s="1085"/>
      <c r="BP34" s="1085"/>
      <c r="BQ34" s="1085"/>
      <c r="BR34" s="1085"/>
      <c r="BS34" s="1085"/>
      <c r="BT34" s="1085"/>
      <c r="BU34" s="1085"/>
      <c r="BV34" s="1085"/>
      <c r="BW34" s="1085"/>
      <c r="BX34" s="1085"/>
      <c r="BY34" s="1085"/>
      <c r="BZ34" s="1085"/>
      <c r="CA34" s="1085"/>
      <c r="CB34" s="1085"/>
      <c r="CC34" s="1085"/>
      <c r="CD34" s="1085"/>
      <c r="CE34" s="1085"/>
      <c r="CF34" s="1085"/>
      <c r="CG34" s="1085"/>
      <c r="CH34" s="1085"/>
      <c r="CI34" s="1085"/>
      <c r="CJ34" s="1085"/>
      <c r="CK34" s="1085"/>
      <c r="CL34" s="1085"/>
      <c r="CM34" s="1085"/>
      <c r="CN34" s="1085"/>
      <c r="CO34" s="1085"/>
      <c r="CP34" s="1085"/>
      <c r="CQ34" s="1085"/>
      <c r="CR34" s="1085"/>
      <c r="CS34" s="1085"/>
      <c r="CT34" s="1085"/>
      <c r="CU34" s="1085"/>
      <c r="CV34" s="1085"/>
      <c r="CW34" s="1085"/>
      <c r="CX34" s="1085"/>
      <c r="CY34" s="1085"/>
      <c r="CZ34" s="1085"/>
      <c r="DA34" s="1085"/>
      <c r="DB34" s="1085"/>
      <c r="DC34" s="1085"/>
      <c r="DD34" s="1085"/>
      <c r="DE34" s="1085"/>
      <c r="DF34" s="1085"/>
      <c r="DG34" s="1085"/>
      <c r="DH34" s="1085"/>
      <c r="DI34" s="1085"/>
      <c r="DJ34" s="1085"/>
      <c r="DK34" s="1085"/>
      <c r="DL34" s="1085"/>
      <c r="DM34" s="1085"/>
      <c r="DN34" s="1085"/>
      <c r="DO34" s="1085"/>
      <c r="DP34" s="1085"/>
      <c r="DQ34" s="1085"/>
      <c r="DR34" s="1085"/>
      <c r="DS34" s="1085"/>
      <c r="DT34" s="1085"/>
      <c r="DU34" s="1085"/>
      <c r="DV34" s="1085"/>
      <c r="DW34" s="1085"/>
      <c r="DX34" s="1085"/>
      <c r="DY34" s="1085"/>
      <c r="DZ34" s="1085"/>
      <c r="EA34" s="1085"/>
      <c r="EB34" s="1085"/>
      <c r="EC34" s="1085"/>
      <c r="ED34" s="1085"/>
      <c r="EE34" s="1085"/>
      <c r="EF34" s="1085"/>
      <c r="EG34" s="1085"/>
      <c r="EH34" s="1085"/>
      <c r="EI34" s="1085"/>
      <c r="EJ34" s="1085"/>
      <c r="EK34" s="1085"/>
      <c r="EL34" s="1085"/>
      <c r="EM34" s="1085"/>
      <c r="EN34" s="1085"/>
      <c r="EO34" s="1085"/>
      <c r="EP34" s="1085"/>
      <c r="EQ34" s="1085"/>
      <c r="ER34" s="1085"/>
      <c r="ES34" s="1085"/>
      <c r="ET34" s="1085"/>
      <c r="EU34" s="1085"/>
      <c r="EV34" s="1085"/>
      <c r="EW34" s="1085"/>
      <c r="EX34" s="1085"/>
      <c r="EY34" s="1085"/>
      <c r="EZ34" s="1085"/>
      <c r="FA34" s="1085"/>
      <c r="FB34" s="1085"/>
      <c r="FC34" s="1085"/>
      <c r="FD34" s="1085"/>
    </row>
    <row r="35" spans="1:160" ht="15.75">
      <c r="A35" s="1081" t="s">
        <v>949</v>
      </c>
      <c r="B35" s="1085">
        <v>17185.400000000001</v>
      </c>
      <c r="C35" s="1085">
        <v>20654.8</v>
      </c>
      <c r="D35" s="1085">
        <v>29157.200000000001</v>
      </c>
      <c r="E35" s="1085">
        <v>26974.3</v>
      </c>
      <c r="F35" s="1085">
        <v>34920.1</v>
      </c>
      <c r="G35" s="1085">
        <v>37231</v>
      </c>
      <c r="H35" s="1085">
        <v>41470</v>
      </c>
      <c r="I35" s="1085">
        <v>39319</v>
      </c>
      <c r="J35" s="1085">
        <v>44324.5</v>
      </c>
      <c r="K35" s="1085">
        <v>26635.4</v>
      </c>
      <c r="L35" s="1085">
        <v>21704.6</v>
      </c>
      <c r="M35" s="1085">
        <v>22719.1</v>
      </c>
      <c r="N35" s="1085">
        <v>18951.400000000001</v>
      </c>
      <c r="O35" s="1085">
        <v>30304.2</v>
      </c>
      <c r="P35" s="1085">
        <v>24623.3</v>
      </c>
      <c r="Q35" s="1085">
        <v>12534.2</v>
      </c>
      <c r="R35" s="1085">
        <v>14890.599999999999</v>
      </c>
      <c r="S35" s="1085">
        <v>18388.5</v>
      </c>
      <c r="T35" s="1085">
        <v>21873.3</v>
      </c>
      <c r="U35" s="1085">
        <v>17291.3</v>
      </c>
      <c r="V35" s="1085">
        <v>25382.100000000002</v>
      </c>
      <c r="W35" s="1085">
        <v>21790.5</v>
      </c>
      <c r="X35" s="1085">
        <v>18348.400000000001</v>
      </c>
      <c r="Y35" s="1085">
        <v>21456.899999999998</v>
      </c>
      <c r="Z35" s="1085">
        <v>21080.799999999999</v>
      </c>
      <c r="AA35" s="1085">
        <v>21734.2</v>
      </c>
      <c r="AB35" s="1085">
        <v>26230.899999999998</v>
      </c>
      <c r="AC35" s="1085">
        <v>21802.7</v>
      </c>
      <c r="AD35" s="1085">
        <v>22083.8</v>
      </c>
      <c r="AE35" s="1085">
        <v>15493.7</v>
      </c>
      <c r="AF35" s="1085">
        <v>28356.5</v>
      </c>
      <c r="AG35" s="1085">
        <v>20447.099999999999</v>
      </c>
      <c r="AH35" s="1085">
        <v>30552.3</v>
      </c>
      <c r="AI35" s="1085">
        <v>39865.700000000004</v>
      </c>
      <c r="AJ35" s="1085">
        <v>39330.600000000006</v>
      </c>
      <c r="AK35" s="1085">
        <v>18570</v>
      </c>
      <c r="AL35" s="1085">
        <v>18893.5</v>
      </c>
      <c r="AM35" s="1085">
        <v>17376.2</v>
      </c>
      <c r="AN35" s="1085">
        <v>18407.7</v>
      </c>
      <c r="AO35" s="1085">
        <v>18676</v>
      </c>
      <c r="AP35" s="1085">
        <v>20643.599999999999</v>
      </c>
      <c r="AQ35" s="1085">
        <v>16920.7</v>
      </c>
      <c r="AR35" s="1085">
        <v>16157.3</v>
      </c>
      <c r="AS35" s="1085">
        <v>21415.5</v>
      </c>
      <c r="AT35" s="1085">
        <v>22206.5</v>
      </c>
      <c r="AU35" s="1085">
        <v>21550.5</v>
      </c>
      <c r="AV35" s="1085">
        <v>28123.4</v>
      </c>
      <c r="AW35" s="1085">
        <v>23498</v>
      </c>
      <c r="AX35" s="1085">
        <v>23278.35</v>
      </c>
      <c r="AY35" s="1085">
        <v>34840.495999999999</v>
      </c>
      <c r="AZ35" s="1085">
        <v>30359.78</v>
      </c>
      <c r="BA35" s="1085">
        <v>20657.319</v>
      </c>
      <c r="BB35" s="1085">
        <v>23747.252</v>
      </c>
      <c r="BC35" s="1085">
        <v>19864.204000000002</v>
      </c>
      <c r="BD35" s="1085">
        <v>23905</v>
      </c>
      <c r="BE35" s="1085">
        <v>21455.261999999999</v>
      </c>
      <c r="BF35" s="1085">
        <v>34414.536999999997</v>
      </c>
      <c r="BG35" s="1085">
        <v>44254.928</v>
      </c>
      <c r="BH35" s="1085">
        <v>538420.35499999998</v>
      </c>
      <c r="BI35" s="1085">
        <v>570926.11580000003</v>
      </c>
      <c r="BJ35" s="1085">
        <v>653793.70709684014</v>
      </c>
      <c r="BK35" s="1085">
        <v>115859.07109498999</v>
      </c>
      <c r="BL35" s="1085">
        <v>99386.131256180015</v>
      </c>
      <c r="BM35" s="1085">
        <v>118537.48874113</v>
      </c>
      <c r="BN35" s="1085">
        <v>130159.61163555</v>
      </c>
      <c r="BO35" s="1085">
        <v>128213.05390016999</v>
      </c>
      <c r="BP35" s="1085">
        <v>140353.38828193001</v>
      </c>
      <c r="BQ35" s="1085">
        <v>141359.21356912001</v>
      </c>
      <c r="BR35" s="1085">
        <v>161720.73944823002</v>
      </c>
      <c r="BS35" s="1085">
        <v>184236.58063452999</v>
      </c>
      <c r="BT35" s="1085">
        <v>236880.54651629998</v>
      </c>
      <c r="BU35" s="1085">
        <v>248875.07582696999</v>
      </c>
      <c r="BV35" s="1085">
        <v>234499.6667646</v>
      </c>
      <c r="BW35" s="1085">
        <v>160534.89937033001</v>
      </c>
      <c r="BX35" s="1085">
        <v>154452.90969062</v>
      </c>
      <c r="BY35" s="1085">
        <v>198264.04922132002</v>
      </c>
      <c r="BZ35" s="1085">
        <v>235832.51079462003</v>
      </c>
      <c r="CA35" s="1085">
        <v>234410.77552589003</v>
      </c>
      <c r="CB35" s="1085">
        <v>213239.62740538002</v>
      </c>
      <c r="CC35" s="1085">
        <v>254897.30858682</v>
      </c>
      <c r="CD35" s="1085">
        <v>323192.06859315996</v>
      </c>
      <c r="CE35" s="1085">
        <v>316924.70564003999</v>
      </c>
      <c r="CF35" s="1085">
        <v>246023.11678499999</v>
      </c>
      <c r="CG35" s="1085">
        <v>248868.32330860998</v>
      </c>
      <c r="CH35" s="1085">
        <v>227223.01468819001</v>
      </c>
      <c r="CI35" s="1085">
        <v>211408.43657457002</v>
      </c>
      <c r="CJ35" s="1085">
        <v>229071.03166188</v>
      </c>
      <c r="CK35" s="1085">
        <v>214649.03462304999</v>
      </c>
      <c r="CL35" s="1085">
        <v>208518.43852609</v>
      </c>
      <c r="CM35" s="1085">
        <v>205938.20224637</v>
      </c>
      <c r="CN35" s="1085">
        <v>191226.15053966001</v>
      </c>
      <c r="CO35" s="1085">
        <v>179463.30332596001</v>
      </c>
      <c r="CP35" s="1085">
        <v>175138.74486610998</v>
      </c>
      <c r="CQ35" s="1085">
        <v>209324.04450388</v>
      </c>
      <c r="CR35" s="1085">
        <v>234947.29251279001</v>
      </c>
      <c r="CS35" s="1085">
        <v>196749.37372120001</v>
      </c>
      <c r="CT35" s="1085">
        <v>194561.11512346001</v>
      </c>
      <c r="CU35" s="1085">
        <v>197723.91488150001</v>
      </c>
      <c r="CV35" s="1085">
        <v>205361.18795789001</v>
      </c>
      <c r="CW35" s="1085">
        <v>182281.31939588001</v>
      </c>
      <c r="CX35" s="1085">
        <v>176370.93921611999</v>
      </c>
      <c r="CY35" s="1085">
        <v>179683.60180503002</v>
      </c>
      <c r="CZ35" s="1085">
        <v>167714.06539023999</v>
      </c>
      <c r="DA35" s="1085">
        <v>172259.57750956001</v>
      </c>
      <c r="DB35" s="1085">
        <v>165728.06755329002</v>
      </c>
      <c r="DC35" s="1085">
        <v>170833.28501383003</v>
      </c>
      <c r="DD35" s="1085">
        <v>172443.01453412999</v>
      </c>
      <c r="DE35" s="1085">
        <v>161630.45759216999</v>
      </c>
      <c r="DF35" s="1085">
        <v>162024.09973882997</v>
      </c>
      <c r="DG35" s="1085">
        <v>208122.15132388999</v>
      </c>
      <c r="DH35" s="1085">
        <v>211073.86627031997</v>
      </c>
      <c r="DI35" s="1085">
        <v>254885.4909302</v>
      </c>
      <c r="DJ35" s="1085">
        <v>259344.73329721001</v>
      </c>
      <c r="DK35" s="1085">
        <v>244376.52053159996</v>
      </c>
      <c r="DL35" s="1085">
        <v>227089.40222003</v>
      </c>
      <c r="DM35" s="1085">
        <v>258394.85086852999</v>
      </c>
      <c r="DN35" s="1085">
        <v>301513.39392997004</v>
      </c>
      <c r="DO35" s="1085">
        <v>335579.44179198</v>
      </c>
      <c r="DP35" s="1085">
        <v>320435.49746451003</v>
      </c>
      <c r="DQ35" s="1085">
        <v>345807.86239708</v>
      </c>
      <c r="DR35" s="1085">
        <v>387634.96631815995</v>
      </c>
      <c r="DS35" s="1085">
        <v>356430.25570133002</v>
      </c>
      <c r="DT35" s="1085">
        <v>312761.42043182999</v>
      </c>
      <c r="DU35" s="1085">
        <v>341502.81439494999</v>
      </c>
      <c r="DV35" s="1085">
        <v>417265.38697470998</v>
      </c>
      <c r="DW35" s="1085">
        <v>344383.01720874</v>
      </c>
      <c r="DX35" s="1085">
        <v>366675.93629682</v>
      </c>
      <c r="DY35" s="1085">
        <v>366049.63961708004</v>
      </c>
      <c r="DZ35" s="1085">
        <v>343427.36045167007</v>
      </c>
      <c r="EA35" s="1085">
        <v>333034.18533694994</v>
      </c>
      <c r="EB35" s="1085">
        <v>339659.29484863003</v>
      </c>
      <c r="EC35" s="1085">
        <v>370990.04864048999</v>
      </c>
      <c r="ED35" s="1085">
        <v>357516.59841796005</v>
      </c>
      <c r="EE35" s="1085">
        <v>338626.63207236998</v>
      </c>
      <c r="EF35" s="1085">
        <v>333679.99779758998</v>
      </c>
      <c r="EG35" s="1085">
        <v>333086.97699158004</v>
      </c>
      <c r="EH35" s="1085">
        <v>298518.97064304998</v>
      </c>
      <c r="EI35" s="1085">
        <v>338327.84657087002</v>
      </c>
      <c r="EJ35" s="1085">
        <v>382865.19694182999</v>
      </c>
      <c r="EK35" s="1085">
        <v>357028.48102039</v>
      </c>
      <c r="EL35" s="1085">
        <v>371755.93981811003</v>
      </c>
      <c r="EM35" s="1085">
        <v>366382.24062205007</v>
      </c>
      <c r="EN35" s="1085">
        <v>396544.67300264002</v>
      </c>
      <c r="EO35" s="1085">
        <v>426385.93766415003</v>
      </c>
      <c r="EP35" s="1085">
        <v>491751.98755078</v>
      </c>
      <c r="EQ35" s="1085">
        <v>499204.85677253001</v>
      </c>
      <c r="ER35" s="1085">
        <v>564073.15989701997</v>
      </c>
      <c r="ES35" s="1085">
        <v>520356.08840394003</v>
      </c>
      <c r="ET35" s="1085">
        <v>622386.11636436009</v>
      </c>
      <c r="EU35" s="1085">
        <v>800072.59217007994</v>
      </c>
      <c r="EV35" s="1085">
        <v>741137.37590231001</v>
      </c>
      <c r="EW35" s="1085">
        <v>711561.74977917993</v>
      </c>
      <c r="EX35" s="1085">
        <v>699093.21699383005</v>
      </c>
      <c r="EY35" s="1085">
        <v>824929.18905578996</v>
      </c>
      <c r="EZ35" s="1085">
        <v>945681.70865186001</v>
      </c>
      <c r="FA35" s="1085">
        <v>1155399.0081460502</v>
      </c>
      <c r="FB35" s="1085">
        <v>1147114.6326444799</v>
      </c>
      <c r="FC35" s="1085">
        <v>1244675.2572498699</v>
      </c>
      <c r="FD35" s="1085">
        <v>1414916.0729861599</v>
      </c>
    </row>
    <row r="36" spans="1:160" ht="15.75">
      <c r="A36" s="1084" t="s">
        <v>950</v>
      </c>
      <c r="B36" s="1085">
        <v>3571.4</v>
      </c>
      <c r="C36" s="1085">
        <v>818.8</v>
      </c>
      <c r="D36" s="1085">
        <v>3711.3</v>
      </c>
      <c r="E36" s="1085">
        <v>22320.6</v>
      </c>
      <c r="F36" s="1085">
        <v>13047.6</v>
      </c>
      <c r="G36" s="1085">
        <v>25460.9</v>
      </c>
      <c r="H36" s="1085">
        <v>24711.7</v>
      </c>
      <c r="I36" s="1085">
        <v>30385.1</v>
      </c>
      <c r="J36" s="1085">
        <v>36998.400000000001</v>
      </c>
      <c r="K36" s="1085">
        <v>20819.5</v>
      </c>
      <c r="L36" s="1085">
        <v>15277.4</v>
      </c>
      <c r="M36" s="1085">
        <v>12530.6</v>
      </c>
      <c r="N36" s="1085">
        <v>3099.9</v>
      </c>
      <c r="O36" s="1085">
        <v>14562.1</v>
      </c>
      <c r="P36" s="1085">
        <v>11825.5</v>
      </c>
      <c r="Q36" s="1085">
        <v>3258.6</v>
      </c>
      <c r="R36" s="1085">
        <v>8621.7999999999993</v>
      </c>
      <c r="S36" s="1085">
        <v>4863.3999999999996</v>
      </c>
      <c r="T36" s="1085">
        <v>145</v>
      </c>
      <c r="U36" s="1085">
        <v>939.3</v>
      </c>
      <c r="V36" s="1085">
        <v>281.7</v>
      </c>
      <c r="W36" s="1085">
        <v>28</v>
      </c>
      <c r="X36" s="1085">
        <v>11044.6</v>
      </c>
      <c r="Y36" s="1085">
        <v>10.3</v>
      </c>
      <c r="Z36" s="1085">
        <v>10.3</v>
      </c>
      <c r="AA36" s="1085">
        <v>190.5</v>
      </c>
      <c r="AB36" s="1085">
        <v>291.60000000000002</v>
      </c>
      <c r="AC36" s="1085">
        <v>10.3</v>
      </c>
      <c r="AD36" s="1085">
        <v>10.3</v>
      </c>
      <c r="AE36" s="1085">
        <v>11.1</v>
      </c>
      <c r="AF36" s="1085">
        <v>10.3</v>
      </c>
      <c r="AG36" s="1085">
        <v>10.3</v>
      </c>
      <c r="AH36" s="1085">
        <v>10.3</v>
      </c>
      <c r="AI36" s="1085">
        <v>10.3</v>
      </c>
      <c r="AJ36" s="1085">
        <v>10.3</v>
      </c>
      <c r="AK36" s="1085">
        <v>10.3</v>
      </c>
      <c r="AL36" s="1085">
        <v>10.3</v>
      </c>
      <c r="AM36" s="1085">
        <v>0</v>
      </c>
      <c r="AN36" s="1085">
        <v>10.3</v>
      </c>
      <c r="AO36" s="1085">
        <v>10.3</v>
      </c>
      <c r="AP36" s="1085">
        <v>10.3</v>
      </c>
      <c r="AQ36" s="1085">
        <v>10.3</v>
      </c>
      <c r="AR36" s="1085">
        <v>10.3</v>
      </c>
      <c r="AS36" s="1085">
        <v>10.3</v>
      </c>
      <c r="AT36" s="1085">
        <v>10.3</v>
      </c>
      <c r="AU36" s="1085">
        <v>10.3</v>
      </c>
      <c r="AV36" s="1085">
        <v>605.4</v>
      </c>
      <c r="AW36" s="1085">
        <v>543.29999999999995</v>
      </c>
      <c r="AX36" s="1085">
        <v>213.41</v>
      </c>
      <c r="AY36" s="1085">
        <v>12546.762000000001</v>
      </c>
      <c r="AZ36" s="1085">
        <v>194.846</v>
      </c>
      <c r="BA36" s="1085">
        <v>243.51499999999999</v>
      </c>
      <c r="BB36" s="1085">
        <v>473.53800000000001</v>
      </c>
      <c r="BC36" s="1085">
        <v>533.54499999999996</v>
      </c>
      <c r="BD36" s="1085">
        <v>0</v>
      </c>
      <c r="BE36" s="1085">
        <v>1985.787</v>
      </c>
      <c r="BF36" s="1085">
        <v>0</v>
      </c>
      <c r="BG36" s="1085">
        <v>0</v>
      </c>
      <c r="BH36" s="1085">
        <v>65224.563999999998</v>
      </c>
      <c r="BI36" s="1085">
        <v>62315.017</v>
      </c>
      <c r="BJ36" s="1085">
        <v>79943.963350000005</v>
      </c>
      <c r="BK36" s="1085">
        <v>0</v>
      </c>
      <c r="BL36" s="1085">
        <v>0</v>
      </c>
      <c r="BM36" s="1085">
        <v>0</v>
      </c>
      <c r="BN36" s="1085">
        <v>0</v>
      </c>
      <c r="BO36" s="1085">
        <v>12670</v>
      </c>
      <c r="BP36" s="1085">
        <v>12670</v>
      </c>
      <c r="BQ36" s="1085">
        <v>12586</v>
      </c>
      <c r="BR36" s="1085">
        <v>12814.562169000001</v>
      </c>
      <c r="BS36" s="1085">
        <v>9686.1562200000008</v>
      </c>
      <c r="BT36" s="1085">
        <v>14714.044307</v>
      </c>
      <c r="BU36" s="1085">
        <v>8423.6022799999992</v>
      </c>
      <c r="BV36" s="1085">
        <v>9740.2271349999992</v>
      </c>
      <c r="BW36" s="1085">
        <v>2546.6618490000001</v>
      </c>
      <c r="BX36" s="1085">
        <v>41861.435039999997</v>
      </c>
      <c r="BY36" s="1085">
        <v>62705.337815999999</v>
      </c>
      <c r="BZ36" s="1085">
        <v>73337.507266000001</v>
      </c>
      <c r="CA36" s="1085">
        <v>74759.221514999997</v>
      </c>
      <c r="CB36" s="1085">
        <v>23351.269389000001</v>
      </c>
      <c r="CC36" s="1085">
        <v>25999.529849999999</v>
      </c>
      <c r="CD36" s="1085">
        <v>25364.592906999998</v>
      </c>
      <c r="CE36" s="1085">
        <v>23078.712100000001</v>
      </c>
      <c r="CF36" s="1085">
        <v>27053.564938</v>
      </c>
      <c r="CG36" s="1085">
        <v>4874.8162030000003</v>
      </c>
      <c r="CH36" s="1085">
        <v>6006.9338349999998</v>
      </c>
      <c r="CI36" s="1085">
        <v>6077.9399940000003</v>
      </c>
      <c r="CJ36" s="1085">
        <v>18502.054981000001</v>
      </c>
      <c r="CK36" s="1085">
        <v>18702.497190999999</v>
      </c>
      <c r="CL36" s="1085">
        <v>18999.554400000001</v>
      </c>
      <c r="CM36" s="1085">
        <v>19296.425815999999</v>
      </c>
      <c r="CN36" s="1085">
        <v>15395.652340000001</v>
      </c>
      <c r="CO36" s="1085">
        <v>6449.0277619999997</v>
      </c>
      <c r="CP36" s="1085">
        <v>12563.042068999999</v>
      </c>
      <c r="CQ36" s="1085">
        <v>14609.616393</v>
      </c>
      <c r="CR36" s="1085">
        <v>13993.868455</v>
      </c>
      <c r="CS36" s="1085">
        <v>14388.969776</v>
      </c>
      <c r="CT36" s="1085">
        <v>12878.186390999999</v>
      </c>
      <c r="CU36" s="1085">
        <v>15858.43895</v>
      </c>
      <c r="CV36" s="1085">
        <v>13183.991144</v>
      </c>
      <c r="CW36" s="1085">
        <v>9758.5430259999994</v>
      </c>
      <c r="CX36" s="1085">
        <v>7379.9479190000002</v>
      </c>
      <c r="CY36" s="1085">
        <v>8.1614810000000002</v>
      </c>
      <c r="CZ36" s="1085">
        <v>8.0421300000000002</v>
      </c>
      <c r="DA36" s="1085">
        <v>152.67363399999999</v>
      </c>
      <c r="DB36" s="1085">
        <v>1319.1180381199999</v>
      </c>
      <c r="DC36" s="1085">
        <v>1323.976048</v>
      </c>
      <c r="DD36" s="1085">
        <v>1312.0882954000001</v>
      </c>
      <c r="DE36" s="1085">
        <v>7.8507530000000001</v>
      </c>
      <c r="DF36" s="1085">
        <v>7.6716939999999996</v>
      </c>
      <c r="DG36" s="1085">
        <v>15232.671793</v>
      </c>
      <c r="DH36" s="1085">
        <v>7.6158210000000004</v>
      </c>
      <c r="DI36" s="1085">
        <v>7.528918</v>
      </c>
      <c r="DJ36" s="1085">
        <v>7.3757169999999999</v>
      </c>
      <c r="DK36" s="1085">
        <v>7.2981259999999999</v>
      </c>
      <c r="DL36" s="1085">
        <v>7.2898480000000001</v>
      </c>
      <c r="DM36" s="1085">
        <v>7.1847339999999997</v>
      </c>
      <c r="DN36" s="1085">
        <v>7.187214</v>
      </c>
      <c r="DO36" s="1085">
        <v>7.4451169999999998</v>
      </c>
      <c r="DP36" s="1085">
        <v>268.75960099999998</v>
      </c>
      <c r="DQ36" s="1085">
        <v>277.45567699999998</v>
      </c>
      <c r="DR36" s="1085">
        <v>7.5546819999999997</v>
      </c>
      <c r="DS36" s="1085">
        <v>7.4421790000000003</v>
      </c>
      <c r="DT36" s="1085">
        <v>7.4209860000000001</v>
      </c>
      <c r="DU36" s="1085">
        <v>7.435505</v>
      </c>
      <c r="DV36" s="1085">
        <v>7.728701</v>
      </c>
      <c r="DW36" s="1085">
        <v>10.308308</v>
      </c>
      <c r="DX36" s="1085">
        <v>10.308308</v>
      </c>
      <c r="DY36" s="1085">
        <v>10.308308</v>
      </c>
      <c r="DZ36" s="1085">
        <v>10.308308</v>
      </c>
      <c r="EA36" s="1085">
        <v>10.308308</v>
      </c>
      <c r="EB36" s="1085">
        <v>10.308308</v>
      </c>
      <c r="EC36" s="1085">
        <v>10.308308</v>
      </c>
      <c r="ED36" s="1085">
        <v>10.308308</v>
      </c>
      <c r="EE36" s="1085">
        <v>10.308308</v>
      </c>
      <c r="EF36" s="1085">
        <v>10.308308</v>
      </c>
      <c r="EG36" s="1085">
        <v>10.308308</v>
      </c>
      <c r="EH36" s="1085">
        <v>10.308308</v>
      </c>
      <c r="EI36" s="1085">
        <v>3115.1083079999999</v>
      </c>
      <c r="EJ36" s="1085">
        <v>3115.3083080000001</v>
      </c>
      <c r="EK36" s="1085">
        <v>3115.5083079999999</v>
      </c>
      <c r="EL36" s="1085">
        <v>83.321549000000005</v>
      </c>
      <c r="EM36" s="1085">
        <v>96.803881000000004</v>
      </c>
      <c r="EN36" s="1085">
        <v>10.308308</v>
      </c>
      <c r="EO36" s="1085">
        <v>96.803881000000004</v>
      </c>
      <c r="EP36" s="1085">
        <v>96.803881000000004</v>
      </c>
      <c r="EQ36" s="1085">
        <v>106.50996499999999</v>
      </c>
      <c r="ER36" s="1085">
        <v>106.50996499999999</v>
      </c>
      <c r="ES36" s="1085">
        <v>124.723024</v>
      </c>
      <c r="ET36" s="1085">
        <v>124.723024</v>
      </c>
      <c r="EU36" s="1085">
        <v>8263.2230240000008</v>
      </c>
      <c r="EV36" s="1085">
        <v>8272.2230240000008</v>
      </c>
      <c r="EW36" s="1085">
        <v>48634.723023999999</v>
      </c>
      <c r="EX36" s="1085">
        <v>40724.723023999999</v>
      </c>
      <c r="EY36" s="1085">
        <v>41082.223023999999</v>
      </c>
      <c r="EZ36" s="1085">
        <v>45485.423024000003</v>
      </c>
      <c r="FA36" s="1085">
        <v>48117.223023999999</v>
      </c>
      <c r="FB36" s="1085">
        <v>45874.723023999999</v>
      </c>
      <c r="FC36" s="1085">
        <v>47562.223023999999</v>
      </c>
      <c r="FD36" s="1085">
        <v>153087.22302400001</v>
      </c>
    </row>
    <row r="37" spans="1:160" ht="15.75">
      <c r="A37" s="1084" t="s">
        <v>951</v>
      </c>
      <c r="B37" s="1085">
        <v>13614</v>
      </c>
      <c r="C37" s="1085">
        <v>19836</v>
      </c>
      <c r="D37" s="1085">
        <v>25445.9</v>
      </c>
      <c r="E37" s="1085">
        <v>4653.7</v>
      </c>
      <c r="F37" s="1085">
        <v>21872.5</v>
      </c>
      <c r="G37" s="1085">
        <v>11770.1</v>
      </c>
      <c r="H37" s="1085">
        <v>16758.3</v>
      </c>
      <c r="I37" s="1085">
        <v>8933.9</v>
      </c>
      <c r="J37" s="1085">
        <v>7326.1</v>
      </c>
      <c r="K37" s="1085">
        <v>5815.9</v>
      </c>
      <c r="L37" s="1085">
        <v>6427.2</v>
      </c>
      <c r="M37" s="1085">
        <v>10188.5</v>
      </c>
      <c r="N37" s="1085">
        <v>15851.5</v>
      </c>
      <c r="O37" s="1085">
        <v>15742.1</v>
      </c>
      <c r="P37" s="1085">
        <v>12797.8</v>
      </c>
      <c r="Q37" s="1085">
        <v>9275.6</v>
      </c>
      <c r="R37" s="1085">
        <v>6268.8</v>
      </c>
      <c r="S37" s="1085">
        <v>13525.1</v>
      </c>
      <c r="T37" s="1085">
        <v>21728.3</v>
      </c>
      <c r="U37" s="1085">
        <v>16352</v>
      </c>
      <c r="V37" s="1085">
        <v>25100.400000000001</v>
      </c>
      <c r="W37" s="1085">
        <v>21762.5</v>
      </c>
      <c r="X37" s="1085">
        <v>7303.8</v>
      </c>
      <c r="Y37" s="1085">
        <v>21446.6</v>
      </c>
      <c r="Z37" s="1085">
        <v>21070.5</v>
      </c>
      <c r="AA37" s="1085">
        <v>21543.7</v>
      </c>
      <c r="AB37" s="1085">
        <v>25939.3</v>
      </c>
      <c r="AC37" s="1085">
        <v>21792.400000000001</v>
      </c>
      <c r="AD37" s="1085">
        <v>22073.5</v>
      </c>
      <c r="AE37" s="1085">
        <v>15482.6</v>
      </c>
      <c r="AF37" s="1085">
        <v>28346.2</v>
      </c>
      <c r="AG37" s="1085">
        <v>20436.8</v>
      </c>
      <c r="AH37" s="1085">
        <v>30542</v>
      </c>
      <c r="AI37" s="1085">
        <v>39855.4</v>
      </c>
      <c r="AJ37" s="1085">
        <v>39320.300000000003</v>
      </c>
      <c r="AK37" s="1085">
        <v>18559.7</v>
      </c>
      <c r="AL37" s="1085">
        <v>18883.2</v>
      </c>
      <c r="AM37" s="1085">
        <v>17376.2</v>
      </c>
      <c r="AN37" s="1085">
        <v>18397.400000000001</v>
      </c>
      <c r="AO37" s="1085">
        <v>18665.7</v>
      </c>
      <c r="AP37" s="1085">
        <v>20633.3</v>
      </c>
      <c r="AQ37" s="1085">
        <v>16910.400000000001</v>
      </c>
      <c r="AR37" s="1085">
        <v>16147</v>
      </c>
      <c r="AS37" s="1085">
        <v>21405.200000000001</v>
      </c>
      <c r="AT37" s="1085">
        <v>22196.2</v>
      </c>
      <c r="AU37" s="1085">
        <v>21540.2</v>
      </c>
      <c r="AV37" s="1085">
        <v>27518</v>
      </c>
      <c r="AW37" s="1085">
        <v>22954.7</v>
      </c>
      <c r="AX37" s="1085">
        <v>23064.94</v>
      </c>
      <c r="AY37" s="1085">
        <v>22293.734</v>
      </c>
      <c r="AZ37" s="1085">
        <v>30164.934000000001</v>
      </c>
      <c r="BA37" s="1085">
        <v>20413.804</v>
      </c>
      <c r="BB37" s="1085">
        <v>23273.714</v>
      </c>
      <c r="BC37" s="1085">
        <v>19330.659</v>
      </c>
      <c r="BD37" s="1085">
        <v>23905</v>
      </c>
      <c r="BE37" s="1085">
        <v>19469.474999999999</v>
      </c>
      <c r="BF37" s="1085">
        <v>34414.536999999997</v>
      </c>
      <c r="BG37" s="1085">
        <v>44254.928</v>
      </c>
      <c r="BH37" s="1085">
        <v>473195.79100000003</v>
      </c>
      <c r="BI37" s="1085">
        <v>508611.09879999998</v>
      </c>
      <c r="BJ37" s="1224">
        <v>540370.33695784002</v>
      </c>
      <c r="BK37" s="1085">
        <v>74887.790346280002</v>
      </c>
      <c r="BL37" s="1085">
        <v>69247.008498490002</v>
      </c>
      <c r="BM37" s="1085">
        <v>85865.819961500005</v>
      </c>
      <c r="BN37" s="1085">
        <v>104874.30053105</v>
      </c>
      <c r="BO37" s="1085">
        <v>82781.485237339992</v>
      </c>
      <c r="BP37" s="1085">
        <v>82925.087580539999</v>
      </c>
      <c r="BQ37" s="1085">
        <v>81727.972179809993</v>
      </c>
      <c r="BR37" s="1085">
        <v>98006.785224129999</v>
      </c>
      <c r="BS37" s="1085">
        <v>113872.36505705</v>
      </c>
      <c r="BT37" s="1085">
        <v>117979.74796666999</v>
      </c>
      <c r="BU37" s="1085">
        <v>119278.00317314999</v>
      </c>
      <c r="BV37" s="1085">
        <v>123971.20660988</v>
      </c>
      <c r="BW37" s="1085">
        <v>113212.50498094001</v>
      </c>
      <c r="BX37" s="1085">
        <v>65373.20544428</v>
      </c>
      <c r="BY37" s="1085">
        <v>91008.508337890002</v>
      </c>
      <c r="BZ37" s="1085">
        <v>100357.55401933</v>
      </c>
      <c r="CA37" s="1085">
        <v>98279.751538130004</v>
      </c>
      <c r="CB37" s="1085">
        <v>125110.98364261999</v>
      </c>
      <c r="CC37" s="1085">
        <v>165209.94090836999</v>
      </c>
      <c r="CD37" s="1085">
        <v>167901.18526023999</v>
      </c>
      <c r="CE37" s="1085">
        <v>154915.41360660997</v>
      </c>
      <c r="CF37" s="1085">
        <v>118386.71690837</v>
      </c>
      <c r="CG37" s="1085">
        <v>127212.73947116001</v>
      </c>
      <c r="CH37" s="1085">
        <v>83906.421726560002</v>
      </c>
      <c r="CI37" s="1085">
        <v>76821.471326399987</v>
      </c>
      <c r="CJ37" s="1085">
        <v>75839.472829050006</v>
      </c>
      <c r="CK37" s="1085">
        <v>59196.04845889</v>
      </c>
      <c r="CL37" s="1085">
        <v>56665.723562179999</v>
      </c>
      <c r="CM37" s="1085">
        <v>53981.908576580005</v>
      </c>
      <c r="CN37" s="1085">
        <v>44177.54795439</v>
      </c>
      <c r="CO37" s="1085">
        <v>42220.589682129998</v>
      </c>
      <c r="CP37" s="1085">
        <v>38350.094268569999</v>
      </c>
      <c r="CQ37" s="1085">
        <v>75590.556518700003</v>
      </c>
      <c r="CR37" s="1085">
        <v>85482.19946227</v>
      </c>
      <c r="CS37" s="1085">
        <v>40910.545867760004</v>
      </c>
      <c r="CT37" s="1085">
        <v>22557.147692169998</v>
      </c>
      <c r="CU37" s="1085">
        <v>31562.071039759998</v>
      </c>
      <c r="CV37" s="1085">
        <v>41543.72087954</v>
      </c>
      <c r="CW37" s="1085">
        <v>26803.40111028</v>
      </c>
      <c r="CX37" s="1085">
        <v>31224.116720950002</v>
      </c>
      <c r="CY37" s="1085">
        <v>36040.793798830004</v>
      </c>
      <c r="CZ37" s="1085">
        <v>25600.747954029997</v>
      </c>
      <c r="DA37" s="1085">
        <v>28785.734976650001</v>
      </c>
      <c r="DB37" s="1085">
        <v>22694.547638779997</v>
      </c>
      <c r="DC37" s="1085">
        <v>27208.040446849998</v>
      </c>
      <c r="DD37" s="1085">
        <v>27583.782606060002</v>
      </c>
      <c r="DE37" s="1085">
        <v>19099.440609240002</v>
      </c>
      <c r="DF37" s="1085">
        <v>15780.44680449</v>
      </c>
      <c r="DG37" s="1085">
        <v>30464.366579900001</v>
      </c>
      <c r="DH37" s="1085">
        <v>35217.249887710001</v>
      </c>
      <c r="DI37" s="1085">
        <v>80523.217943210009</v>
      </c>
      <c r="DJ37" s="1085">
        <v>87310.316864919994</v>
      </c>
      <c r="DK37" s="1085">
        <v>72686.83812244999</v>
      </c>
      <c r="DL37" s="1085">
        <v>59294.56768624</v>
      </c>
      <c r="DM37" s="1085">
        <v>114241.43795768</v>
      </c>
      <c r="DN37" s="1085">
        <v>125989.51849771</v>
      </c>
      <c r="DO37" s="1085">
        <v>127597.40342708</v>
      </c>
      <c r="DP37" s="1085">
        <v>117172.12095391999</v>
      </c>
      <c r="DQ37" s="1085">
        <v>156297.29587142001</v>
      </c>
      <c r="DR37" s="1085">
        <v>125273.61649904</v>
      </c>
      <c r="DS37" s="1085">
        <v>87464.583762070004</v>
      </c>
      <c r="DT37" s="1085">
        <v>63141.494120789997</v>
      </c>
      <c r="DU37" s="1085">
        <v>98783.939175570005</v>
      </c>
      <c r="DV37" s="1085">
        <v>150488.49211141001</v>
      </c>
      <c r="DW37" s="1085">
        <v>118907.12704767</v>
      </c>
      <c r="DX37" s="1085">
        <v>136215.35350175001</v>
      </c>
      <c r="DY37" s="1085">
        <v>127549.83799236</v>
      </c>
      <c r="DZ37" s="1085">
        <v>117512.2746151</v>
      </c>
      <c r="EA37" s="1085">
        <v>103670.90065642999</v>
      </c>
      <c r="EB37" s="1085">
        <v>107790.27172164001</v>
      </c>
      <c r="EC37" s="1085">
        <v>146089.90154987</v>
      </c>
      <c r="ED37" s="1085">
        <v>122075.85478338999</v>
      </c>
      <c r="EE37" s="1085">
        <v>107481.33538516999</v>
      </c>
      <c r="EF37" s="1085">
        <v>102011.59469566001</v>
      </c>
      <c r="EG37" s="1085">
        <v>110419.30510688999</v>
      </c>
      <c r="EH37" s="1085">
        <v>91679.013905519998</v>
      </c>
      <c r="EI37" s="1085">
        <v>123015.40956225</v>
      </c>
      <c r="EJ37" s="1085">
        <v>173811.20061743</v>
      </c>
      <c r="EK37" s="1085">
        <v>137554.37056470002</v>
      </c>
      <c r="EL37" s="1085">
        <v>152887.85936315998</v>
      </c>
      <c r="EM37" s="1085">
        <v>146849.82750484999</v>
      </c>
      <c r="EN37" s="1085">
        <v>164964.52389101998</v>
      </c>
      <c r="EO37" s="1085">
        <v>169043.59692731002</v>
      </c>
      <c r="EP37" s="1085">
        <v>155485.26392534</v>
      </c>
      <c r="EQ37" s="1085">
        <v>177440.49831036999</v>
      </c>
      <c r="ER37" s="1085">
        <v>242568.15004134001</v>
      </c>
      <c r="ES37" s="1085">
        <v>192435.67197443999</v>
      </c>
      <c r="ET37" s="1085">
        <v>168816.32035396999</v>
      </c>
      <c r="EU37" s="1085">
        <v>323376.55998372001</v>
      </c>
      <c r="EV37" s="1085">
        <v>274750.27724824002</v>
      </c>
      <c r="EW37" s="1085">
        <v>229150.38744913001</v>
      </c>
      <c r="EX37" s="1085">
        <v>194213.44162626003</v>
      </c>
      <c r="EY37" s="1085">
        <v>213054.77533375</v>
      </c>
      <c r="EZ37" s="1085">
        <v>258578.04909071</v>
      </c>
      <c r="FA37" s="1085">
        <v>372271.52890690003</v>
      </c>
      <c r="FB37" s="1085">
        <v>322678.53022227</v>
      </c>
      <c r="FC37" s="1085">
        <v>365863.34302418004</v>
      </c>
      <c r="FD37" s="1085">
        <v>408778.46634062997</v>
      </c>
    </row>
    <row r="38" spans="1:160" ht="15.75">
      <c r="A38" s="1084" t="s">
        <v>952</v>
      </c>
      <c r="B38" s="1085">
        <v>0</v>
      </c>
      <c r="C38" s="1085">
        <v>0</v>
      </c>
      <c r="D38" s="1085">
        <v>0</v>
      </c>
      <c r="E38" s="1085">
        <v>0</v>
      </c>
      <c r="F38" s="1085">
        <v>0</v>
      </c>
      <c r="G38" s="1085">
        <v>0</v>
      </c>
      <c r="H38" s="1085"/>
      <c r="I38" s="1085">
        <v>0</v>
      </c>
      <c r="J38" s="1085">
        <v>0</v>
      </c>
      <c r="K38" s="1085">
        <v>0</v>
      </c>
      <c r="L38" s="1085">
        <v>0</v>
      </c>
      <c r="M38" s="1085">
        <v>0</v>
      </c>
      <c r="N38" s="1085">
        <v>0</v>
      </c>
      <c r="O38" s="1085">
        <v>0</v>
      </c>
      <c r="P38" s="1085">
        <v>0</v>
      </c>
      <c r="Q38" s="1085">
        <v>0</v>
      </c>
      <c r="R38" s="1085">
        <v>0</v>
      </c>
      <c r="S38" s="1085">
        <v>0</v>
      </c>
      <c r="T38" s="1085">
        <v>0</v>
      </c>
      <c r="U38" s="1085">
        <v>0</v>
      </c>
      <c r="V38" s="1085">
        <v>0</v>
      </c>
      <c r="W38" s="1085">
        <v>0</v>
      </c>
      <c r="X38" s="1085">
        <v>0</v>
      </c>
      <c r="Y38" s="1085">
        <v>0</v>
      </c>
      <c r="Z38" s="1085">
        <v>0</v>
      </c>
      <c r="AA38" s="1085">
        <v>0</v>
      </c>
      <c r="AB38" s="1085">
        <v>0</v>
      </c>
      <c r="AC38" s="1085">
        <v>0</v>
      </c>
      <c r="AD38" s="1085">
        <v>0</v>
      </c>
      <c r="AE38" s="1085">
        <v>0</v>
      </c>
      <c r="AF38" s="1085">
        <v>0</v>
      </c>
      <c r="AG38" s="1085">
        <v>0</v>
      </c>
      <c r="AH38" s="1085">
        <v>0</v>
      </c>
      <c r="AI38" s="1085">
        <v>0</v>
      </c>
      <c r="AJ38" s="1085">
        <v>0</v>
      </c>
      <c r="AK38" s="1085">
        <v>0</v>
      </c>
      <c r="AL38" s="1085">
        <v>0</v>
      </c>
      <c r="AM38" s="1085">
        <v>0</v>
      </c>
      <c r="AN38" s="1085">
        <v>0</v>
      </c>
      <c r="AO38" s="1085">
        <v>0</v>
      </c>
      <c r="AP38" s="1085">
        <v>0</v>
      </c>
      <c r="AQ38" s="1085">
        <v>0</v>
      </c>
      <c r="AR38" s="1085">
        <v>0</v>
      </c>
      <c r="AS38" s="1085">
        <v>0</v>
      </c>
      <c r="AT38" s="1085">
        <v>0</v>
      </c>
      <c r="AU38" s="1085">
        <v>0</v>
      </c>
      <c r="AV38" s="1085">
        <v>0</v>
      </c>
      <c r="AW38" s="1085">
        <v>0</v>
      </c>
      <c r="AX38" s="1085">
        <v>0</v>
      </c>
      <c r="AY38" s="1085"/>
      <c r="AZ38" s="1085"/>
      <c r="BA38" s="1085"/>
      <c r="BB38" s="1085"/>
      <c r="BC38" s="1085"/>
      <c r="BD38" s="1085"/>
      <c r="BE38" s="1085"/>
      <c r="BF38" s="1085"/>
      <c r="BG38" s="1085"/>
      <c r="BH38" s="1085"/>
      <c r="BI38" s="1085"/>
      <c r="BJ38" s="1224"/>
      <c r="BK38" s="1085"/>
      <c r="BL38" s="1085"/>
      <c r="BM38" s="1085"/>
      <c r="BN38" s="1085"/>
      <c r="BO38" s="1085"/>
      <c r="BP38" s="1085"/>
      <c r="BQ38" s="1085"/>
      <c r="BR38" s="1085"/>
      <c r="BS38" s="1085"/>
      <c r="BT38" s="1085"/>
      <c r="BU38" s="1085"/>
      <c r="BV38" s="1085"/>
      <c r="BW38" s="1085">
        <v>0</v>
      </c>
      <c r="BX38" s="1085">
        <v>0</v>
      </c>
      <c r="BY38" s="1085">
        <v>0</v>
      </c>
      <c r="BZ38" s="1085">
        <v>0</v>
      </c>
      <c r="CA38" s="1085">
        <v>0</v>
      </c>
      <c r="CB38" s="1085">
        <v>0</v>
      </c>
      <c r="CC38" s="1085">
        <v>0</v>
      </c>
      <c r="CD38" s="1085">
        <v>0</v>
      </c>
      <c r="CE38" s="1085">
        <v>0</v>
      </c>
      <c r="CF38" s="1085">
        <v>0</v>
      </c>
      <c r="CG38" s="1085">
        <v>0</v>
      </c>
      <c r="CH38" s="1085">
        <v>0</v>
      </c>
      <c r="CI38" s="1085">
        <v>0</v>
      </c>
      <c r="CJ38" s="1085">
        <v>0</v>
      </c>
      <c r="CK38" s="1085">
        <v>0</v>
      </c>
      <c r="CL38" s="1085">
        <v>0</v>
      </c>
      <c r="CM38" s="1085">
        <v>0</v>
      </c>
      <c r="CN38" s="1085">
        <v>0</v>
      </c>
      <c r="CO38" s="1085">
        <v>0</v>
      </c>
      <c r="CP38" s="1085">
        <v>0</v>
      </c>
      <c r="CQ38" s="1085">
        <v>0</v>
      </c>
      <c r="CR38" s="1085">
        <v>0</v>
      </c>
      <c r="CS38" s="1085">
        <v>0</v>
      </c>
      <c r="CT38" s="1085">
        <v>0</v>
      </c>
      <c r="CU38" s="1085">
        <v>0</v>
      </c>
      <c r="CV38" s="1085">
        <v>0</v>
      </c>
      <c r="CW38" s="1085">
        <v>0</v>
      </c>
      <c r="CX38" s="1085">
        <v>0</v>
      </c>
      <c r="CY38" s="1085">
        <v>0</v>
      </c>
      <c r="CZ38" s="1085">
        <v>0</v>
      </c>
      <c r="DA38" s="1085">
        <v>0</v>
      </c>
      <c r="DB38" s="1085">
        <v>0</v>
      </c>
      <c r="DC38" s="1085">
        <v>0</v>
      </c>
      <c r="DD38" s="1085">
        <v>0</v>
      </c>
      <c r="DE38" s="1085">
        <v>0</v>
      </c>
      <c r="DF38" s="1085">
        <v>0</v>
      </c>
      <c r="DG38" s="1085">
        <v>0</v>
      </c>
      <c r="DH38" s="1085">
        <v>0</v>
      </c>
      <c r="DI38" s="1085">
        <v>0</v>
      </c>
      <c r="DJ38" s="1085">
        <v>0</v>
      </c>
      <c r="DK38" s="1085">
        <v>0</v>
      </c>
      <c r="DL38" s="1085">
        <v>0</v>
      </c>
      <c r="DM38" s="1085">
        <v>0</v>
      </c>
      <c r="DN38" s="1085">
        <v>0</v>
      </c>
      <c r="DO38" s="1085">
        <v>0</v>
      </c>
      <c r="DP38" s="1085">
        <v>0</v>
      </c>
      <c r="DQ38" s="1085">
        <v>0</v>
      </c>
      <c r="DR38" s="1085">
        <v>0</v>
      </c>
      <c r="DS38" s="1085">
        <v>0</v>
      </c>
      <c r="DT38" s="1085">
        <v>0</v>
      </c>
      <c r="DU38" s="1085">
        <v>0</v>
      </c>
      <c r="DV38" s="1085">
        <v>0</v>
      </c>
      <c r="DW38" s="1085">
        <v>0</v>
      </c>
      <c r="DX38" s="1085">
        <v>0</v>
      </c>
      <c r="DY38" s="1085">
        <v>0</v>
      </c>
      <c r="DZ38" s="1085">
        <v>0</v>
      </c>
      <c r="EA38" s="1085">
        <v>0</v>
      </c>
      <c r="EB38" s="1085">
        <v>0</v>
      </c>
      <c r="EC38" s="1085">
        <v>0</v>
      </c>
      <c r="ED38" s="1085">
        <v>0</v>
      </c>
      <c r="EE38" s="1085">
        <v>0</v>
      </c>
      <c r="EF38" s="1085">
        <v>0</v>
      </c>
      <c r="EG38" s="1085">
        <v>0</v>
      </c>
      <c r="EH38" s="1085">
        <v>0</v>
      </c>
      <c r="EI38" s="1085">
        <v>0</v>
      </c>
      <c r="EJ38" s="1085">
        <v>0</v>
      </c>
      <c r="EK38" s="1085">
        <v>0</v>
      </c>
      <c r="EL38" s="1085">
        <v>0</v>
      </c>
      <c r="EM38" s="1085">
        <v>0</v>
      </c>
      <c r="EN38" s="1085">
        <v>0</v>
      </c>
      <c r="EO38" s="1085">
        <v>0</v>
      </c>
      <c r="EP38" s="1085">
        <v>0</v>
      </c>
      <c r="EQ38" s="1085">
        <v>0</v>
      </c>
      <c r="ER38" s="1085">
        <v>0</v>
      </c>
      <c r="ES38" s="1085">
        <v>0</v>
      </c>
      <c r="ET38" s="1085">
        <v>0</v>
      </c>
      <c r="EU38" s="1085">
        <v>0</v>
      </c>
      <c r="EV38" s="1085">
        <v>0</v>
      </c>
      <c r="EW38" s="1085">
        <v>0</v>
      </c>
      <c r="EX38" s="1085">
        <v>0</v>
      </c>
      <c r="EY38" s="1085">
        <v>0</v>
      </c>
      <c r="EZ38" s="1085">
        <v>0</v>
      </c>
      <c r="FA38" s="1085">
        <v>0</v>
      </c>
      <c r="FB38" s="1085">
        <v>0</v>
      </c>
      <c r="FC38" s="1085">
        <v>0</v>
      </c>
      <c r="FD38" s="1085">
        <v>0</v>
      </c>
    </row>
    <row r="39" spans="1:160" ht="15.75">
      <c r="A39" s="1084" t="s">
        <v>953</v>
      </c>
      <c r="B39" s="1085">
        <v>0</v>
      </c>
      <c r="C39" s="1085">
        <v>0</v>
      </c>
      <c r="D39" s="1085">
        <v>0</v>
      </c>
      <c r="E39" s="1085">
        <v>0</v>
      </c>
      <c r="F39" s="1085">
        <v>0</v>
      </c>
      <c r="G39" s="1085">
        <v>0</v>
      </c>
      <c r="H39" s="1085">
        <v>0</v>
      </c>
      <c r="I39" s="1085">
        <v>0</v>
      </c>
      <c r="J39" s="1085">
        <v>0</v>
      </c>
      <c r="K39" s="1085">
        <v>0</v>
      </c>
      <c r="L39" s="1085">
        <v>0</v>
      </c>
      <c r="M39" s="1085">
        <v>0</v>
      </c>
      <c r="N39" s="1085">
        <v>0</v>
      </c>
      <c r="O39" s="1085">
        <v>0</v>
      </c>
      <c r="P39" s="1085">
        <v>0</v>
      </c>
      <c r="Q39" s="1085">
        <v>0</v>
      </c>
      <c r="R39" s="1085">
        <v>0</v>
      </c>
      <c r="S39" s="1085">
        <v>0</v>
      </c>
      <c r="T39" s="1085">
        <v>0</v>
      </c>
      <c r="U39" s="1085">
        <v>0</v>
      </c>
      <c r="V39" s="1085">
        <v>0</v>
      </c>
      <c r="W39" s="1085">
        <v>0</v>
      </c>
      <c r="X39" s="1085">
        <v>0</v>
      </c>
      <c r="Y39" s="1085">
        <v>0</v>
      </c>
      <c r="Z39" s="1085">
        <v>0</v>
      </c>
      <c r="AA39" s="1085">
        <v>0</v>
      </c>
      <c r="AB39" s="1085">
        <v>0</v>
      </c>
      <c r="AC39" s="1085">
        <v>0</v>
      </c>
      <c r="AD39" s="1085">
        <v>0</v>
      </c>
      <c r="AE39" s="1085">
        <v>0</v>
      </c>
      <c r="AF39" s="1085">
        <v>0</v>
      </c>
      <c r="AG39" s="1085">
        <v>0</v>
      </c>
      <c r="AH39" s="1085">
        <v>0</v>
      </c>
      <c r="AI39" s="1085">
        <v>0</v>
      </c>
      <c r="AJ39" s="1085">
        <v>0</v>
      </c>
      <c r="AK39" s="1085">
        <v>0</v>
      </c>
      <c r="AL39" s="1085">
        <v>0</v>
      </c>
      <c r="AM39" s="1085">
        <v>0</v>
      </c>
      <c r="AN39" s="1085">
        <v>0</v>
      </c>
      <c r="AO39" s="1085">
        <v>0</v>
      </c>
      <c r="AP39" s="1085">
        <v>0</v>
      </c>
      <c r="AQ39" s="1085">
        <v>0</v>
      </c>
      <c r="AR39" s="1085">
        <v>0</v>
      </c>
      <c r="AS39" s="1085">
        <v>0</v>
      </c>
      <c r="AT39" s="1085">
        <v>0</v>
      </c>
      <c r="AU39" s="1085">
        <v>0</v>
      </c>
      <c r="AV39" s="1085">
        <v>0</v>
      </c>
      <c r="AW39" s="1085">
        <v>0</v>
      </c>
      <c r="AX39" s="1085">
        <v>0</v>
      </c>
      <c r="AY39" s="1085">
        <v>0</v>
      </c>
      <c r="AZ39" s="1085">
        <v>0</v>
      </c>
      <c r="BA39" s="1085">
        <v>0</v>
      </c>
      <c r="BB39" s="1085">
        <v>0</v>
      </c>
      <c r="BC39" s="1085">
        <v>0</v>
      </c>
      <c r="BD39" s="1085">
        <v>0</v>
      </c>
      <c r="BE39" s="1085">
        <v>0</v>
      </c>
      <c r="BF39" s="1085">
        <v>0</v>
      </c>
      <c r="BG39" s="1085">
        <v>0</v>
      </c>
      <c r="BH39" s="1085">
        <v>0</v>
      </c>
      <c r="BI39" s="1085">
        <v>0</v>
      </c>
      <c r="BJ39" s="1085">
        <v>33479.406789000001</v>
      </c>
      <c r="BK39" s="1085">
        <v>40971.28074871</v>
      </c>
      <c r="BL39" s="1085">
        <v>30139.122757689998</v>
      </c>
      <c r="BM39" s="1085">
        <v>32671.668779629999</v>
      </c>
      <c r="BN39" s="1085">
        <v>25285.311104500001</v>
      </c>
      <c r="BO39" s="1085">
        <v>32761.568662830003</v>
      </c>
      <c r="BP39" s="1085">
        <v>44758.300701389999</v>
      </c>
      <c r="BQ39" s="1085">
        <v>47045.241389309995</v>
      </c>
      <c r="BR39" s="1085">
        <v>50899.392055099997</v>
      </c>
      <c r="BS39" s="1085">
        <v>60678.05935748</v>
      </c>
      <c r="BT39" s="1085">
        <v>104186.75424263001</v>
      </c>
      <c r="BU39" s="1085">
        <v>121173.47037382</v>
      </c>
      <c r="BV39" s="1085">
        <v>100788.23301972001</v>
      </c>
      <c r="BW39" s="1085">
        <v>44775.732540389996</v>
      </c>
      <c r="BX39" s="1085">
        <v>47218.269206339995</v>
      </c>
      <c r="BY39" s="1085">
        <v>44550.203067429997</v>
      </c>
      <c r="BZ39" s="1085">
        <v>62137.449509290003</v>
      </c>
      <c r="CA39" s="1085">
        <v>61371.802472759999</v>
      </c>
      <c r="CB39" s="1085">
        <v>64777.374373760002</v>
      </c>
      <c r="CC39" s="1085">
        <v>63687.83782845</v>
      </c>
      <c r="CD39" s="1085">
        <v>129926.29042592</v>
      </c>
      <c r="CE39" s="1085">
        <v>138930.57993342998</v>
      </c>
      <c r="CF39" s="1085">
        <v>100582.83493863001</v>
      </c>
      <c r="CG39" s="1085">
        <v>116780.76763444999</v>
      </c>
      <c r="CH39" s="1085">
        <v>137309.65912662999</v>
      </c>
      <c r="CI39" s="1085">
        <v>128509.02525417</v>
      </c>
      <c r="CJ39" s="1085">
        <v>134729.50385183</v>
      </c>
      <c r="CK39" s="1085">
        <v>136750.48897316001</v>
      </c>
      <c r="CL39" s="1085">
        <v>132853.16056391</v>
      </c>
      <c r="CM39" s="1085">
        <v>132659.86785379</v>
      </c>
      <c r="CN39" s="1085">
        <v>131652.95024527001</v>
      </c>
      <c r="CO39" s="1085">
        <v>130793.68588183</v>
      </c>
      <c r="CP39" s="1085">
        <v>124225.60852853999</v>
      </c>
      <c r="CQ39" s="1085">
        <v>119123.87159217999</v>
      </c>
      <c r="CR39" s="1085">
        <v>135471.22459552001</v>
      </c>
      <c r="CS39" s="1085">
        <v>141449.85807744</v>
      </c>
      <c r="CT39" s="1085">
        <v>159125.78104029002</v>
      </c>
      <c r="CU39" s="1085">
        <v>150303.40489173998</v>
      </c>
      <c r="CV39" s="1085">
        <v>150633.47593435002</v>
      </c>
      <c r="CW39" s="1085">
        <v>145719.3752596</v>
      </c>
      <c r="CX39" s="1085">
        <v>137766.87457617003</v>
      </c>
      <c r="CY39" s="1085">
        <v>143634.64652520002</v>
      </c>
      <c r="CZ39" s="1085">
        <v>142105.27530620998</v>
      </c>
      <c r="DA39" s="1085">
        <v>143321.16889890999</v>
      </c>
      <c r="DB39" s="1085">
        <v>141714.40187639001</v>
      </c>
      <c r="DC39" s="1085">
        <v>142301.26851898001</v>
      </c>
      <c r="DD39" s="1085">
        <v>143547.14363267002</v>
      </c>
      <c r="DE39" s="1085">
        <v>142523.16622992998</v>
      </c>
      <c r="DF39" s="1085">
        <v>146235.98124033998</v>
      </c>
      <c r="DG39" s="1085">
        <v>162425.11295098998</v>
      </c>
      <c r="DH39" s="1085">
        <v>175849.00056160998</v>
      </c>
      <c r="DI39" s="1085">
        <v>174354.74406899</v>
      </c>
      <c r="DJ39" s="1085">
        <v>172027.04071529</v>
      </c>
      <c r="DK39" s="1085">
        <v>171682.38428314999</v>
      </c>
      <c r="DL39" s="1085">
        <v>167787.54468579</v>
      </c>
      <c r="DM39" s="1085">
        <v>144146.22817685001</v>
      </c>
      <c r="DN39" s="1085">
        <v>175516.68821826001</v>
      </c>
      <c r="DO39" s="1085">
        <v>207974.59324789999</v>
      </c>
      <c r="DP39" s="1085">
        <v>202994.61690959</v>
      </c>
      <c r="DQ39" s="1085">
        <v>189233.11084866</v>
      </c>
      <c r="DR39" s="1085">
        <v>262353.79513712</v>
      </c>
      <c r="DS39" s="1085">
        <v>268958.22976026003</v>
      </c>
      <c r="DT39" s="1085">
        <v>249612.50532503999</v>
      </c>
      <c r="DU39" s="1085">
        <v>242711.43971438002</v>
      </c>
      <c r="DV39" s="1085">
        <v>266769.16616229998</v>
      </c>
      <c r="DW39" s="1085">
        <v>225465.58185307001</v>
      </c>
      <c r="DX39" s="1085">
        <v>230450.27448707001</v>
      </c>
      <c r="DY39" s="1085">
        <v>238489.49331672001</v>
      </c>
      <c r="DZ39" s="1085">
        <v>225904.77752857</v>
      </c>
      <c r="EA39" s="1085">
        <v>229352.97637252</v>
      </c>
      <c r="EB39" s="1085">
        <v>231858.71481899</v>
      </c>
      <c r="EC39" s="1085">
        <v>224889.83878262001</v>
      </c>
      <c r="ED39" s="1085">
        <v>235430.43532657</v>
      </c>
      <c r="EE39" s="1085">
        <v>231134.98837920002</v>
      </c>
      <c r="EF39" s="1085">
        <v>231658.09479392998</v>
      </c>
      <c r="EG39" s="1085">
        <v>222657.36357669</v>
      </c>
      <c r="EH39" s="1085">
        <v>206829.64842953</v>
      </c>
      <c r="EI39" s="1085">
        <v>212197.32870061998</v>
      </c>
      <c r="EJ39" s="1085">
        <v>205938.6880164</v>
      </c>
      <c r="EK39" s="1085">
        <v>216358.60214768999</v>
      </c>
      <c r="EL39" s="1085">
        <v>218784.75890595</v>
      </c>
      <c r="EM39" s="1085">
        <v>219435.60923620002</v>
      </c>
      <c r="EN39" s="1085">
        <v>231569.84080362</v>
      </c>
      <c r="EO39" s="1085">
        <v>257245.53685584001</v>
      </c>
      <c r="EP39" s="1085">
        <v>336169.91974444001</v>
      </c>
      <c r="EQ39" s="1085">
        <v>321657.84849716001</v>
      </c>
      <c r="ER39" s="1085">
        <v>321398.49989068002</v>
      </c>
      <c r="ES39" s="1085">
        <v>327795.69340549997</v>
      </c>
      <c r="ET39" s="1085">
        <v>453445.07298639003</v>
      </c>
      <c r="EU39" s="1085">
        <v>468432.80916235998</v>
      </c>
      <c r="EV39" s="1085">
        <v>458114.87563006999</v>
      </c>
      <c r="EW39" s="1085">
        <v>433776.63930604997</v>
      </c>
      <c r="EX39" s="1085">
        <v>464155.05234356999</v>
      </c>
      <c r="EY39" s="1085">
        <v>570792.19069804007</v>
      </c>
      <c r="EZ39" s="1085">
        <v>641618.23653715011</v>
      </c>
      <c r="FA39" s="1085">
        <v>735010.25621514989</v>
      </c>
      <c r="FB39" s="1085">
        <v>778561.37939820997</v>
      </c>
      <c r="FC39" s="1085">
        <v>831249.69120169</v>
      </c>
      <c r="FD39" s="1085">
        <v>853050.38362153003</v>
      </c>
    </row>
    <row r="40" spans="1:160" ht="15.75">
      <c r="A40" s="1132"/>
      <c r="B40" s="1085"/>
      <c r="C40" s="1085"/>
      <c r="D40" s="1085"/>
      <c r="E40" s="1085"/>
      <c r="F40" s="1085"/>
      <c r="G40" s="1085"/>
      <c r="H40" s="1085"/>
      <c r="I40" s="1085"/>
      <c r="J40" s="1085"/>
      <c r="K40" s="1085"/>
      <c r="L40" s="1085"/>
      <c r="M40" s="1085"/>
      <c r="N40" s="1085"/>
      <c r="O40" s="1085"/>
      <c r="P40" s="1085"/>
      <c r="Q40" s="1085"/>
      <c r="R40" s="1085"/>
      <c r="S40" s="1085"/>
      <c r="T40" s="1085"/>
      <c r="U40" s="1085"/>
      <c r="V40" s="1085"/>
      <c r="W40" s="1085"/>
      <c r="X40" s="1085"/>
      <c r="Y40" s="1085"/>
      <c r="Z40" s="1085"/>
      <c r="AA40" s="1085"/>
      <c r="AB40" s="1085"/>
      <c r="AC40" s="1085"/>
      <c r="AD40" s="1085"/>
      <c r="AE40" s="1085"/>
      <c r="AF40" s="1085"/>
      <c r="AG40" s="1085"/>
      <c r="AH40" s="1085"/>
      <c r="AI40" s="1085"/>
      <c r="AJ40" s="1085"/>
      <c r="AK40" s="1085"/>
      <c r="AL40" s="1085"/>
      <c r="AM40" s="1085"/>
      <c r="AN40" s="1085"/>
      <c r="AO40" s="1085"/>
      <c r="AP40" s="1085"/>
      <c r="AQ40" s="1085"/>
      <c r="AR40" s="1085"/>
      <c r="AS40" s="1085"/>
      <c r="AT40" s="1085"/>
      <c r="AU40" s="1085"/>
      <c r="AV40" s="1085"/>
      <c r="AW40" s="1085"/>
      <c r="AX40" s="1085"/>
      <c r="AY40" s="1085"/>
      <c r="AZ40" s="1085"/>
      <c r="BA40" s="1085"/>
      <c r="BB40" s="1085"/>
      <c r="BC40" s="1085"/>
      <c r="BD40" s="1085"/>
      <c r="BE40" s="1085"/>
      <c r="BF40" s="1085"/>
      <c r="BG40" s="1085"/>
      <c r="BH40" s="1085"/>
      <c r="BI40" s="1085"/>
      <c r="BJ40" s="1085"/>
      <c r="BK40" s="1085"/>
      <c r="BL40" s="1085"/>
      <c r="BM40" s="1085"/>
      <c r="BN40" s="1085"/>
      <c r="BO40" s="1085"/>
      <c r="BP40" s="1085"/>
      <c r="BQ40" s="1085"/>
      <c r="BR40" s="1085"/>
      <c r="BS40" s="1085"/>
      <c r="BT40" s="1085"/>
      <c r="BU40" s="1085"/>
      <c r="BV40" s="1085"/>
      <c r="BW40" s="1085"/>
      <c r="BX40" s="1085"/>
      <c r="BY40" s="1085"/>
      <c r="BZ40" s="1085"/>
      <c r="CA40" s="1085"/>
      <c r="CB40" s="1085"/>
      <c r="CC40" s="1085"/>
      <c r="CD40" s="1085"/>
      <c r="CE40" s="1085"/>
      <c r="CF40" s="1085"/>
      <c r="CG40" s="1085"/>
      <c r="CH40" s="1085"/>
      <c r="CI40" s="1085"/>
      <c r="CJ40" s="1085"/>
      <c r="CK40" s="1085"/>
      <c r="CL40" s="1085"/>
      <c r="CM40" s="1085"/>
      <c r="CN40" s="1085"/>
      <c r="CO40" s="1085"/>
      <c r="CP40" s="1085"/>
      <c r="CQ40" s="1085"/>
      <c r="CR40" s="1085"/>
      <c r="CS40" s="1085"/>
      <c r="CT40" s="1085"/>
      <c r="CU40" s="1085"/>
      <c r="CV40" s="1085"/>
      <c r="CW40" s="1085"/>
      <c r="CX40" s="1085"/>
      <c r="CY40" s="1085"/>
      <c r="CZ40" s="1085"/>
      <c r="DA40" s="1085"/>
      <c r="DB40" s="1085"/>
      <c r="DC40" s="1085"/>
      <c r="DD40" s="1085"/>
      <c r="DE40" s="1085"/>
      <c r="DF40" s="1085"/>
      <c r="DG40" s="1085"/>
      <c r="DH40" s="1085"/>
      <c r="DI40" s="1085"/>
      <c r="DJ40" s="1085"/>
      <c r="DK40" s="1085"/>
      <c r="DL40" s="1085"/>
      <c r="DM40" s="1085"/>
      <c r="DN40" s="1085"/>
      <c r="DO40" s="1085"/>
      <c r="DP40" s="1085"/>
      <c r="DQ40" s="1085"/>
      <c r="DR40" s="1085"/>
      <c r="DS40" s="1085"/>
      <c r="DT40" s="1085"/>
      <c r="DU40" s="1085"/>
      <c r="DV40" s="1085"/>
      <c r="DW40" s="1085"/>
      <c r="DX40" s="1085"/>
      <c r="DY40" s="1085"/>
      <c r="DZ40" s="1085"/>
      <c r="EA40" s="1085"/>
      <c r="EB40" s="1085"/>
      <c r="EC40" s="1085"/>
      <c r="ED40" s="1085"/>
      <c r="EE40" s="1085"/>
      <c r="EF40" s="1085"/>
      <c r="EG40" s="1085"/>
      <c r="EH40" s="1085"/>
      <c r="EI40" s="1085"/>
      <c r="EJ40" s="1085"/>
      <c r="EK40" s="1085"/>
      <c r="EL40" s="1085"/>
      <c r="EM40" s="1085"/>
      <c r="EN40" s="1085"/>
      <c r="EO40" s="1085"/>
      <c r="EP40" s="1085"/>
      <c r="EQ40" s="1085"/>
      <c r="ER40" s="1085"/>
      <c r="ES40" s="1085"/>
      <c r="ET40" s="1085"/>
      <c r="EU40" s="1085"/>
      <c r="EV40" s="1085"/>
      <c r="EW40" s="1085"/>
      <c r="EX40" s="1085"/>
      <c r="EY40" s="1085"/>
      <c r="EZ40" s="1085"/>
      <c r="FA40" s="1085"/>
      <c r="FB40" s="1085"/>
      <c r="FC40" s="1085"/>
      <c r="FD40" s="1085"/>
    </row>
    <row r="41" spans="1:160" ht="15.75">
      <c r="A41" s="1081" t="s">
        <v>954</v>
      </c>
      <c r="B41" s="1085">
        <v>28342.400000000001</v>
      </c>
      <c r="C41" s="1085">
        <v>59836.700000000004</v>
      </c>
      <c r="D41" s="1085">
        <v>34719.300000000003</v>
      </c>
      <c r="E41" s="1085">
        <v>32009.1</v>
      </c>
      <c r="F41" s="1085">
        <v>43042.1</v>
      </c>
      <c r="G41" s="1085">
        <v>55567.5</v>
      </c>
      <c r="H41" s="1085">
        <v>58715.1</v>
      </c>
      <c r="I41" s="1085">
        <v>65621.599999999991</v>
      </c>
      <c r="J41" s="1085">
        <v>67311.7</v>
      </c>
      <c r="K41" s="1085">
        <v>86798.3</v>
      </c>
      <c r="L41" s="1085">
        <v>54248</v>
      </c>
      <c r="M41" s="1085">
        <v>177864.2</v>
      </c>
      <c r="N41" s="1085">
        <v>52635.7</v>
      </c>
      <c r="O41" s="1085">
        <v>65835.5</v>
      </c>
      <c r="P41" s="1085">
        <v>63805.599999999999</v>
      </c>
      <c r="Q41" s="1085">
        <v>70152.600000000006</v>
      </c>
      <c r="R41" s="1085">
        <v>60037.100000000006</v>
      </c>
      <c r="S41" s="1085">
        <v>85919.6</v>
      </c>
      <c r="T41" s="1085">
        <v>65089.1</v>
      </c>
      <c r="U41" s="1085">
        <v>59426.7</v>
      </c>
      <c r="V41" s="1085">
        <v>59893.5</v>
      </c>
      <c r="W41" s="1085">
        <v>50493.799999999996</v>
      </c>
      <c r="X41" s="1085">
        <v>58982.399999999994</v>
      </c>
      <c r="Y41" s="1085">
        <v>76291.199999999997</v>
      </c>
      <c r="Z41" s="1085">
        <v>79763.8</v>
      </c>
      <c r="AA41" s="1085">
        <v>69271.5</v>
      </c>
      <c r="AB41" s="1085">
        <v>75610.400000000009</v>
      </c>
      <c r="AC41" s="1085">
        <v>70410.600000000006</v>
      </c>
      <c r="AD41" s="1085">
        <v>68339.899999999994</v>
      </c>
      <c r="AE41" s="1085">
        <v>76828.5</v>
      </c>
      <c r="AF41" s="1085">
        <v>108176.7</v>
      </c>
      <c r="AG41" s="1085">
        <v>103827.9</v>
      </c>
      <c r="AH41" s="1085">
        <v>96686.399999999994</v>
      </c>
      <c r="AI41" s="1085">
        <v>91030.8</v>
      </c>
      <c r="AJ41" s="1085">
        <v>106682.99999999999</v>
      </c>
      <c r="AK41" s="1085">
        <v>113502.5</v>
      </c>
      <c r="AL41" s="1085">
        <v>117230.90000000001</v>
      </c>
      <c r="AM41" s="1085">
        <v>118761.9</v>
      </c>
      <c r="AN41" s="1085">
        <v>108575.70000000001</v>
      </c>
      <c r="AO41" s="1085">
        <v>114189.4</v>
      </c>
      <c r="AP41" s="1085">
        <v>113948.6</v>
      </c>
      <c r="AQ41" s="1085">
        <v>112037.3</v>
      </c>
      <c r="AR41" s="1085">
        <v>117300.5</v>
      </c>
      <c r="AS41" s="1085">
        <v>126012.29999999999</v>
      </c>
      <c r="AT41" s="1085">
        <v>115652.90000000001</v>
      </c>
      <c r="AU41" s="1085">
        <v>124228.09999999999</v>
      </c>
      <c r="AV41" s="1085">
        <v>109123.40000000001</v>
      </c>
      <c r="AW41" s="1085">
        <v>137361.69999999998</v>
      </c>
      <c r="AX41" s="1085">
        <v>119070</v>
      </c>
      <c r="AY41" s="1085">
        <v>126171.636</v>
      </c>
      <c r="AZ41" s="1085">
        <v>32389.506000000001</v>
      </c>
      <c r="BA41" s="1085">
        <v>134707.76999999999</v>
      </c>
      <c r="BB41" s="1085">
        <v>120015.868</v>
      </c>
      <c r="BC41" s="1085">
        <v>139343.67499999999</v>
      </c>
      <c r="BD41" s="1085">
        <v>111340.542</v>
      </c>
      <c r="BE41" s="1085">
        <v>149005.98199999999</v>
      </c>
      <c r="BF41" s="1085">
        <v>165743.128</v>
      </c>
      <c r="BG41" s="1085">
        <v>164317.47099999999</v>
      </c>
      <c r="BH41" s="1085">
        <v>138376.266</v>
      </c>
      <c r="BI41" s="1085">
        <v>66468.258100000006</v>
      </c>
      <c r="BJ41" s="1085">
        <v>134119.21695939999</v>
      </c>
      <c r="BK41" s="1085">
        <v>117397.07152641</v>
      </c>
      <c r="BL41" s="1085">
        <v>134446.31261413</v>
      </c>
      <c r="BM41" s="1085">
        <v>263063.07584850001</v>
      </c>
      <c r="BN41" s="1085">
        <v>212841.89159583999</v>
      </c>
      <c r="BO41" s="1085">
        <v>178929.34209995001</v>
      </c>
      <c r="BP41" s="1085">
        <v>270576.89666884998</v>
      </c>
      <c r="BQ41" s="1085">
        <v>216264.28717572</v>
      </c>
      <c r="BR41" s="1085">
        <v>221658.86220082</v>
      </c>
      <c r="BS41" s="1085">
        <v>262598.26136814</v>
      </c>
      <c r="BT41" s="1085">
        <v>253934.73017576002</v>
      </c>
      <c r="BU41" s="1085">
        <v>220800.84960826</v>
      </c>
      <c r="BV41" s="1085">
        <v>254469.30161540996</v>
      </c>
      <c r="BW41" s="1085">
        <v>225186.02751478</v>
      </c>
      <c r="BX41" s="1085">
        <v>319377.44863907003</v>
      </c>
      <c r="BY41" s="1085">
        <v>296695.46458395995</v>
      </c>
      <c r="BZ41" s="1085">
        <v>311308.37754965998</v>
      </c>
      <c r="CA41" s="1085">
        <v>303955.60853443999</v>
      </c>
      <c r="CB41" s="1085">
        <v>366105.56814446999</v>
      </c>
      <c r="CC41" s="1085">
        <v>355995.87647437002</v>
      </c>
      <c r="CD41" s="1085">
        <v>304257.17658854998</v>
      </c>
      <c r="CE41" s="1085">
        <v>344345.93163064</v>
      </c>
      <c r="CF41" s="1085">
        <v>289393.80577198003</v>
      </c>
      <c r="CG41" s="1085">
        <v>285028.97602225002</v>
      </c>
      <c r="CH41" s="1085">
        <v>292724.83785847999</v>
      </c>
      <c r="CI41" s="1085">
        <v>250272.95089020001</v>
      </c>
      <c r="CJ41" s="1085">
        <v>347907.41701917007</v>
      </c>
      <c r="CK41" s="1085">
        <v>328683.63746276998</v>
      </c>
      <c r="CL41" s="1085">
        <v>336906.51391018002</v>
      </c>
      <c r="CM41" s="1085">
        <v>381811.75806040002</v>
      </c>
      <c r="CN41" s="1085">
        <v>372796.86282733997</v>
      </c>
      <c r="CO41" s="1085">
        <v>380643.20689205005</v>
      </c>
      <c r="CP41" s="1085">
        <v>388036.40750914003</v>
      </c>
      <c r="CQ41" s="1085">
        <v>491791.25506693998</v>
      </c>
      <c r="CR41" s="1085">
        <v>489317.47217189998</v>
      </c>
      <c r="CS41" s="1085">
        <v>461201.40942081995</v>
      </c>
      <c r="CT41" s="1085">
        <v>451771.97924047004</v>
      </c>
      <c r="CU41" s="1085">
        <v>414165.04323229997</v>
      </c>
      <c r="CV41" s="1085">
        <v>463035.46176466998</v>
      </c>
      <c r="CW41" s="1085">
        <v>458576.09698348993</v>
      </c>
      <c r="CX41" s="1085">
        <v>502496.34610890003</v>
      </c>
      <c r="CY41" s="1085">
        <v>540358.74664259993</v>
      </c>
      <c r="CZ41" s="1085">
        <v>677961.16586435994</v>
      </c>
      <c r="DA41" s="1085">
        <v>648597.99058540002</v>
      </c>
      <c r="DB41" s="1085">
        <v>686725.22417615005</v>
      </c>
      <c r="DC41" s="1085">
        <v>680179.68229415</v>
      </c>
      <c r="DD41" s="1085">
        <v>795813.22752650012</v>
      </c>
      <c r="DE41" s="1085">
        <v>801610.57544204989</v>
      </c>
      <c r="DF41" s="1085">
        <v>825629.50264703005</v>
      </c>
      <c r="DG41" s="1085">
        <v>816290.39956247993</v>
      </c>
      <c r="DH41" s="1085">
        <v>835843.90005857009</v>
      </c>
      <c r="DI41" s="1085">
        <v>891435.78247158998</v>
      </c>
      <c r="DJ41" s="1085">
        <v>775086.51918941003</v>
      </c>
      <c r="DK41" s="1085">
        <v>682577.66404734994</v>
      </c>
      <c r="DL41" s="1085">
        <v>772503.87828497996</v>
      </c>
      <c r="DM41" s="1085">
        <v>1012728.0464845001</v>
      </c>
      <c r="DN41" s="1085">
        <v>914296.03376101004</v>
      </c>
      <c r="DO41" s="1085">
        <v>873073.61635144998</v>
      </c>
      <c r="DP41" s="1085">
        <v>728325.45724560006</v>
      </c>
      <c r="DQ41" s="1085">
        <v>841307.02135437995</v>
      </c>
      <c r="DR41" s="1085">
        <v>678707.17969528993</v>
      </c>
      <c r="DS41" s="1085">
        <v>885782.17684086983</v>
      </c>
      <c r="DT41" s="1085">
        <v>892248.72327558999</v>
      </c>
      <c r="DU41" s="1085">
        <v>951844.17896439007</v>
      </c>
      <c r="DV41" s="1085">
        <v>868169.38759089005</v>
      </c>
      <c r="DW41" s="1085">
        <v>882544.02899665001</v>
      </c>
      <c r="DX41" s="1085">
        <v>847200.24913559994</v>
      </c>
      <c r="DY41" s="1085">
        <v>788423.36906781991</v>
      </c>
      <c r="DZ41" s="1085">
        <v>877623.66168729006</v>
      </c>
      <c r="EA41" s="1085">
        <v>922189.26572350017</v>
      </c>
      <c r="EB41" s="1085">
        <v>967631.77312669996</v>
      </c>
      <c r="EC41" s="1085">
        <v>1008547.7975011601</v>
      </c>
      <c r="ED41" s="1085">
        <v>1112985.8516508702</v>
      </c>
      <c r="EE41" s="1085">
        <v>1160185.14998718</v>
      </c>
      <c r="EF41" s="1085">
        <v>1170150.9482242002</v>
      </c>
      <c r="EG41" s="1085">
        <v>1206026.32439281</v>
      </c>
      <c r="EH41" s="1085">
        <v>1247679.6819245701</v>
      </c>
      <c r="EI41" s="1085">
        <v>1305706.1430357299</v>
      </c>
      <c r="EJ41" s="1085">
        <v>1158081.3845462902</v>
      </c>
      <c r="EK41" s="1085">
        <v>2180184.23779698</v>
      </c>
      <c r="EL41" s="1085">
        <v>2658707.5581632704</v>
      </c>
      <c r="EM41" s="1085">
        <v>2948919.2412347901</v>
      </c>
      <c r="EN41" s="1085">
        <v>2922265.50461047</v>
      </c>
      <c r="EO41" s="1085">
        <v>2831700.9537800192</v>
      </c>
      <c r="EP41" s="1085">
        <v>2932355.7917646202</v>
      </c>
      <c r="EQ41" s="1085">
        <v>2901945.5484121596</v>
      </c>
      <c r="ER41" s="1085">
        <v>2675963.9558517598</v>
      </c>
      <c r="ES41" s="1085">
        <v>2634425.05174497</v>
      </c>
      <c r="ET41" s="1085">
        <v>2481320.1800500001</v>
      </c>
      <c r="EU41" s="1085">
        <v>2127638.7040105499</v>
      </c>
      <c r="EV41" s="1085">
        <v>2233569.9418092198</v>
      </c>
      <c r="EW41" s="1085">
        <v>2091284.5928903399</v>
      </c>
      <c r="EX41" s="1085">
        <v>2135230.4861775301</v>
      </c>
      <c r="EY41" s="1085">
        <v>2147089.8100352902</v>
      </c>
      <c r="EZ41" s="1085">
        <v>2433981.4820587905</v>
      </c>
      <c r="FA41" s="1085">
        <v>2700519.0159570002</v>
      </c>
      <c r="FB41" s="1085">
        <v>2757766.2567261299</v>
      </c>
      <c r="FC41" s="1085">
        <v>2736541.6689986596</v>
      </c>
      <c r="FD41" s="1085">
        <v>2936893.0738044498</v>
      </c>
    </row>
    <row r="42" spans="1:160" ht="15.75">
      <c r="A42" s="1084" t="s">
        <v>955</v>
      </c>
      <c r="B42" s="1085">
        <v>5229.1000000000004</v>
      </c>
      <c r="C42" s="1085">
        <v>8857.2999999999993</v>
      </c>
      <c r="D42" s="1085">
        <v>4696.8</v>
      </c>
      <c r="E42" s="1085">
        <v>4051.1</v>
      </c>
      <c r="F42" s="1085">
        <v>3845</v>
      </c>
      <c r="G42" s="1085">
        <v>12373.1</v>
      </c>
      <c r="H42" s="1085">
        <v>3562.4</v>
      </c>
      <c r="I42" s="1085">
        <v>15667.1</v>
      </c>
      <c r="J42" s="1085">
        <v>15007.6</v>
      </c>
      <c r="K42" s="1085">
        <v>16823.7</v>
      </c>
      <c r="L42" s="1085">
        <v>7493.5</v>
      </c>
      <c r="M42" s="1085">
        <v>14982</v>
      </c>
      <c r="N42" s="1085">
        <v>11048.9</v>
      </c>
      <c r="O42" s="1085">
        <v>16298.7</v>
      </c>
      <c r="P42" s="1085">
        <v>15845.5</v>
      </c>
      <c r="Q42" s="1085">
        <v>14198</v>
      </c>
      <c r="R42" s="1085">
        <v>13763.5</v>
      </c>
      <c r="S42" s="1085">
        <v>13516</v>
      </c>
      <c r="T42" s="1085">
        <v>9271.9</v>
      </c>
      <c r="U42" s="1085">
        <v>7256.5</v>
      </c>
      <c r="V42" s="1085">
        <v>11508.9</v>
      </c>
      <c r="W42" s="1085">
        <v>7593.4</v>
      </c>
      <c r="X42" s="1085">
        <v>6362.2</v>
      </c>
      <c r="Y42" s="1085">
        <v>14617.6</v>
      </c>
      <c r="Z42" s="1085">
        <v>17858.900000000001</v>
      </c>
      <c r="AA42" s="1085">
        <v>19228.8</v>
      </c>
      <c r="AB42" s="1085">
        <v>19447.400000000001</v>
      </c>
      <c r="AC42" s="1085">
        <v>19354</v>
      </c>
      <c r="AD42" s="1085">
        <v>15474.2</v>
      </c>
      <c r="AE42" s="1085">
        <v>16242.8</v>
      </c>
      <c r="AF42" s="1085">
        <v>41829.199999999997</v>
      </c>
      <c r="AG42" s="1085">
        <v>37160.5</v>
      </c>
      <c r="AH42" s="1085">
        <v>30344.7</v>
      </c>
      <c r="AI42" s="1085">
        <v>26220.799999999999</v>
      </c>
      <c r="AJ42" s="1085">
        <v>33408.199999999997</v>
      </c>
      <c r="AK42" s="1085">
        <v>37145.699999999997</v>
      </c>
      <c r="AL42" s="1085">
        <v>36965.1</v>
      </c>
      <c r="AM42" s="1085">
        <v>30634.400000000001</v>
      </c>
      <c r="AN42" s="1085">
        <v>34351.1</v>
      </c>
      <c r="AO42" s="1085">
        <v>39759</v>
      </c>
      <c r="AP42" s="1085">
        <v>38502.199999999997</v>
      </c>
      <c r="AQ42" s="1085">
        <v>39172.5</v>
      </c>
      <c r="AR42" s="1085">
        <v>24291</v>
      </c>
      <c r="AS42" s="1085">
        <v>25195.599999999999</v>
      </c>
      <c r="AT42" s="1085">
        <v>24816.400000000001</v>
      </c>
      <c r="AU42" s="1085">
        <v>27354.400000000001</v>
      </c>
      <c r="AV42" s="1085">
        <v>17090.900000000001</v>
      </c>
      <c r="AW42" s="1085">
        <v>31125.9</v>
      </c>
      <c r="AX42" s="1085">
        <v>23991.200000000001</v>
      </c>
      <c r="AY42" s="1085">
        <v>25700.81</v>
      </c>
      <c r="AZ42" s="1085">
        <v>9949.0069999999996</v>
      </c>
      <c r="BA42" s="1085">
        <v>24017.378000000001</v>
      </c>
      <c r="BB42" s="1085">
        <v>23623.085999999999</v>
      </c>
      <c r="BC42" s="1085">
        <v>27734.420999999998</v>
      </c>
      <c r="BD42" s="1085">
        <v>23533.692999999999</v>
      </c>
      <c r="BE42" s="1085">
        <v>27093.350999999999</v>
      </c>
      <c r="BF42" s="1085">
        <v>27953.865000000002</v>
      </c>
      <c r="BG42" s="1085">
        <v>21153.353999999999</v>
      </c>
      <c r="BH42" s="1085">
        <v>23060.207999999999</v>
      </c>
      <c r="BI42" s="1085">
        <v>17667.850299999995</v>
      </c>
      <c r="BJ42" s="1085">
        <v>22450.737395779997</v>
      </c>
      <c r="BK42" s="1085">
        <v>17660.304402909998</v>
      </c>
      <c r="BL42" s="1085">
        <v>18403.36134471</v>
      </c>
      <c r="BM42" s="1085">
        <v>74658.17130976</v>
      </c>
      <c r="BN42" s="1085">
        <v>31281.072311009997</v>
      </c>
      <c r="BO42" s="1085">
        <v>32844.287507879999</v>
      </c>
      <c r="BP42" s="1085">
        <v>85811.265655119991</v>
      </c>
      <c r="BQ42" s="1085">
        <v>26848.793529369999</v>
      </c>
      <c r="BR42" s="1085">
        <v>41910.455488370004</v>
      </c>
      <c r="BS42" s="1085">
        <v>53161.892489599995</v>
      </c>
      <c r="BT42" s="1085">
        <v>51065.291882669997</v>
      </c>
      <c r="BU42" s="1085">
        <v>39195.508522600001</v>
      </c>
      <c r="BV42" s="1085">
        <v>39973.64794658</v>
      </c>
      <c r="BW42" s="1085">
        <v>53594.11014415</v>
      </c>
      <c r="BX42" s="1085">
        <v>72959.378476320009</v>
      </c>
      <c r="BY42" s="1085">
        <v>42952.130558440003</v>
      </c>
      <c r="BZ42" s="1085">
        <v>50951.340270010005</v>
      </c>
      <c r="CA42" s="1085">
        <v>42655.117335399998</v>
      </c>
      <c r="CB42" s="1085">
        <v>48757.67693745</v>
      </c>
      <c r="CC42" s="1085">
        <v>42411.370039269998</v>
      </c>
      <c r="CD42" s="1085">
        <v>39721.091602679997</v>
      </c>
      <c r="CE42" s="1085">
        <v>39333.191329970003</v>
      </c>
      <c r="CF42" s="1085">
        <v>37822.477223050002</v>
      </c>
      <c r="CG42" s="1085">
        <v>31381.925659209999</v>
      </c>
      <c r="CH42" s="1085">
        <v>35196.379045310001</v>
      </c>
      <c r="CI42" s="1085">
        <v>22597.635450229998</v>
      </c>
      <c r="CJ42" s="1085">
        <v>41833.914738699998</v>
      </c>
      <c r="CK42" s="1085">
        <v>43943.938168180001</v>
      </c>
      <c r="CL42" s="1085">
        <v>62281.067211599999</v>
      </c>
      <c r="CM42" s="1085">
        <v>57754.899824890002</v>
      </c>
      <c r="CN42" s="1085">
        <v>47298.452877010001</v>
      </c>
      <c r="CO42" s="1085">
        <v>70358.6251166</v>
      </c>
      <c r="CP42" s="1085">
        <v>61355.593299439999</v>
      </c>
      <c r="CQ42" s="1085">
        <v>53616.424794500002</v>
      </c>
      <c r="CR42" s="1085">
        <v>83333.020747200004</v>
      </c>
      <c r="CS42" s="1085">
        <v>62175.379270089994</v>
      </c>
      <c r="CT42" s="1085">
        <v>65369.80975244</v>
      </c>
      <c r="CU42" s="1085">
        <v>72771.158081539994</v>
      </c>
      <c r="CV42" s="1085">
        <v>76102.224623729999</v>
      </c>
      <c r="CW42" s="1085">
        <v>69835.971943979996</v>
      </c>
      <c r="CX42" s="1085">
        <v>68359.093377490004</v>
      </c>
      <c r="CY42" s="1085">
        <v>78093.174204570008</v>
      </c>
      <c r="CZ42" s="1085">
        <v>113350.18155265</v>
      </c>
      <c r="DA42" s="1085">
        <v>102687.81692923</v>
      </c>
      <c r="DB42" s="1085">
        <v>106817.71392613</v>
      </c>
      <c r="DC42" s="1085">
        <v>98989.054652580002</v>
      </c>
      <c r="DD42" s="1085">
        <v>104128.12346428999</v>
      </c>
      <c r="DE42" s="1085">
        <v>113869.60160124001</v>
      </c>
      <c r="DF42" s="1085">
        <v>128508.82123025</v>
      </c>
      <c r="DG42" s="1085">
        <v>123805.74246513999</v>
      </c>
      <c r="DH42" s="1085">
        <v>157513.1860663</v>
      </c>
      <c r="DI42" s="1085">
        <v>153358.12024554997</v>
      </c>
      <c r="DJ42" s="1085">
        <v>117800.39633844</v>
      </c>
      <c r="DK42" s="1085">
        <v>103741.31143500999</v>
      </c>
      <c r="DL42" s="1085">
        <v>81620.538991320005</v>
      </c>
      <c r="DM42" s="1085">
        <v>184912.13576413001</v>
      </c>
      <c r="DN42" s="1085">
        <v>147990.46996726</v>
      </c>
      <c r="DO42" s="1085">
        <v>149887.46238534999</v>
      </c>
      <c r="DP42" s="1085">
        <v>94406.811952910008</v>
      </c>
      <c r="DQ42" s="1085">
        <v>104943.58131447001</v>
      </c>
      <c r="DR42" s="1085">
        <v>122758.39481268</v>
      </c>
      <c r="DS42" s="1085">
        <v>122359.17318833999</v>
      </c>
      <c r="DT42" s="1085">
        <v>143336.44193198002</v>
      </c>
      <c r="DU42" s="1085">
        <v>175241.29199716001</v>
      </c>
      <c r="DV42" s="1085">
        <v>130850.74665149</v>
      </c>
      <c r="DW42" s="1085">
        <v>107593.6942837</v>
      </c>
      <c r="DX42" s="1085">
        <v>108945.82097028999</v>
      </c>
      <c r="DY42" s="1085">
        <v>111060.49038074001</v>
      </c>
      <c r="DZ42" s="1085">
        <v>114362.97488619</v>
      </c>
      <c r="EA42" s="1085">
        <v>116821.88874555001</v>
      </c>
      <c r="EB42" s="1085">
        <v>122194.10293992999</v>
      </c>
      <c r="EC42" s="1085">
        <v>174973.01310545002</v>
      </c>
      <c r="ED42" s="1085">
        <v>156385.90234105999</v>
      </c>
      <c r="EE42" s="1085">
        <v>145750.42109173001</v>
      </c>
      <c r="EF42" s="1085">
        <v>148072.24720335001</v>
      </c>
      <c r="EG42" s="1085">
        <v>147342.51499018</v>
      </c>
      <c r="EH42" s="1085">
        <v>135330.63926547</v>
      </c>
      <c r="EI42" s="1085">
        <v>126093.03432178999</v>
      </c>
      <c r="EJ42" s="1085">
        <v>117005.92877498</v>
      </c>
      <c r="EK42" s="1085">
        <v>862482.63906239998</v>
      </c>
      <c r="EL42" s="1085">
        <v>1319705.33185584</v>
      </c>
      <c r="EM42" s="1085">
        <v>1555374.16937875</v>
      </c>
      <c r="EN42" s="1085">
        <v>1588931.3261376899</v>
      </c>
      <c r="EO42" s="1085">
        <v>1545549.4546060399</v>
      </c>
      <c r="EP42" s="1085">
        <v>1576995.22060708</v>
      </c>
      <c r="EQ42" s="1085">
        <v>1572746.92814714</v>
      </c>
      <c r="ER42" s="1085">
        <v>1398905.8263348702</v>
      </c>
      <c r="ES42" s="1085">
        <v>1402252.17553708</v>
      </c>
      <c r="ET42" s="1085">
        <v>1290771.1909765902</v>
      </c>
      <c r="EU42" s="1085">
        <v>1087664.60026798</v>
      </c>
      <c r="EV42" s="1085">
        <v>1170583.0322016699</v>
      </c>
      <c r="EW42" s="1085">
        <v>1153672.56453069</v>
      </c>
      <c r="EX42" s="1085">
        <v>1164795.5708275901</v>
      </c>
      <c r="EY42" s="1085">
        <v>1229568.0046997101</v>
      </c>
      <c r="EZ42" s="1085">
        <v>1430884.6427649099</v>
      </c>
      <c r="FA42" s="1085">
        <v>1571574.4416883502</v>
      </c>
      <c r="FB42" s="1085">
        <v>1418724.0649562899</v>
      </c>
      <c r="FC42" s="1085">
        <v>1380886.9264228998</v>
      </c>
      <c r="FD42" s="1085">
        <v>1679333.03001868</v>
      </c>
    </row>
    <row r="43" spans="1:160" ht="15.75">
      <c r="A43" s="1084" t="s">
        <v>956</v>
      </c>
      <c r="B43" s="1085">
        <v>22045.9</v>
      </c>
      <c r="C43" s="1085">
        <v>45718.5</v>
      </c>
      <c r="D43" s="1085">
        <v>29952.400000000001</v>
      </c>
      <c r="E43" s="1085">
        <v>27801.8</v>
      </c>
      <c r="F43" s="1085">
        <v>35549.9</v>
      </c>
      <c r="G43" s="1085">
        <v>43019.4</v>
      </c>
      <c r="H43" s="1085">
        <v>54513.7</v>
      </c>
      <c r="I43" s="1085">
        <v>49222.6</v>
      </c>
      <c r="J43" s="1085">
        <v>51547.9</v>
      </c>
      <c r="K43" s="1085">
        <v>69208.800000000003</v>
      </c>
      <c r="L43" s="1085">
        <v>46644.7</v>
      </c>
      <c r="M43" s="1085">
        <v>162422.1</v>
      </c>
      <c r="N43" s="1085">
        <v>40829.199999999997</v>
      </c>
      <c r="O43" s="1085">
        <v>47201.4</v>
      </c>
      <c r="P43" s="1085">
        <v>46714.1</v>
      </c>
      <c r="Q43" s="1085">
        <v>53488.5</v>
      </c>
      <c r="R43" s="1085">
        <v>43143.8</v>
      </c>
      <c r="S43" s="1085">
        <v>71469.100000000006</v>
      </c>
      <c r="T43" s="1085">
        <v>55470.6</v>
      </c>
      <c r="U43" s="1085">
        <v>50764.7</v>
      </c>
      <c r="V43" s="1085">
        <v>47512.2</v>
      </c>
      <c r="W43" s="1085">
        <v>42010.7</v>
      </c>
      <c r="X43" s="1085">
        <v>51750.5</v>
      </c>
      <c r="Y43" s="1085">
        <v>60768.4</v>
      </c>
      <c r="Z43" s="1085">
        <v>61069.4</v>
      </c>
      <c r="AA43" s="1085">
        <v>50042.7</v>
      </c>
      <c r="AB43" s="1085">
        <v>55626.400000000001</v>
      </c>
      <c r="AC43" s="1085">
        <v>50955.3</v>
      </c>
      <c r="AD43" s="1085">
        <v>52803.5</v>
      </c>
      <c r="AE43" s="1085">
        <v>60454.1</v>
      </c>
      <c r="AF43" s="1085">
        <v>66261.100000000006</v>
      </c>
      <c r="AG43" s="1085">
        <v>66563.899999999994</v>
      </c>
      <c r="AH43" s="1085">
        <v>66057.899999999994</v>
      </c>
      <c r="AI43" s="1085">
        <v>64508.2</v>
      </c>
      <c r="AJ43" s="1085">
        <v>72747.899999999994</v>
      </c>
      <c r="AK43" s="1085">
        <v>76054.5</v>
      </c>
      <c r="AL43" s="1085">
        <v>80105.5</v>
      </c>
      <c r="AM43" s="1085">
        <v>87954</v>
      </c>
      <c r="AN43" s="1085">
        <v>74045.600000000006</v>
      </c>
      <c r="AO43" s="1085">
        <v>74214</v>
      </c>
      <c r="AP43" s="1085">
        <v>75098.3</v>
      </c>
      <c r="AQ43" s="1085">
        <v>72635.8</v>
      </c>
      <c r="AR43" s="1085">
        <v>92809.5</v>
      </c>
      <c r="AS43" s="1085">
        <v>100599.8</v>
      </c>
      <c r="AT43" s="1085">
        <v>90688.3</v>
      </c>
      <c r="AU43" s="1085">
        <v>96755.4</v>
      </c>
      <c r="AV43" s="1085">
        <v>91958.3</v>
      </c>
      <c r="AW43" s="1085">
        <v>105936.4</v>
      </c>
      <c r="AX43" s="1085">
        <v>95000.6</v>
      </c>
      <c r="AY43" s="1085">
        <v>100470.826</v>
      </c>
      <c r="AZ43" s="1085">
        <v>22440.499</v>
      </c>
      <c r="BA43" s="1085">
        <v>110690.39200000001</v>
      </c>
      <c r="BB43" s="1085">
        <v>96392.782000000007</v>
      </c>
      <c r="BC43" s="1085">
        <v>111609.254</v>
      </c>
      <c r="BD43" s="1085">
        <v>86152.448999999993</v>
      </c>
      <c r="BE43" s="1085">
        <v>121754.83100000001</v>
      </c>
      <c r="BF43" s="1085">
        <v>136206.06299999999</v>
      </c>
      <c r="BG43" s="1085">
        <v>141899.41699999999</v>
      </c>
      <c r="BH43" s="1085">
        <v>113358.348</v>
      </c>
      <c r="BI43" s="1085">
        <v>46966.423799999997</v>
      </c>
      <c r="BJ43" s="1085">
        <v>109941.13635662</v>
      </c>
      <c r="BK43" s="1085">
        <v>97868.022793880009</v>
      </c>
      <c r="BL43" s="1085">
        <v>114315.24351099999</v>
      </c>
      <c r="BM43" s="1085">
        <v>186119.15818244001</v>
      </c>
      <c r="BN43" s="1085">
        <v>178204.89428729998</v>
      </c>
      <c r="BO43" s="1085">
        <v>142569.34145067999</v>
      </c>
      <c r="BP43" s="1085">
        <v>182072.97204385998</v>
      </c>
      <c r="BQ43" s="1085">
        <v>186400.72764635002</v>
      </c>
      <c r="BR43" s="1085">
        <v>176571.06871245001</v>
      </c>
      <c r="BS43" s="1085">
        <v>206201.48387854002</v>
      </c>
      <c r="BT43" s="1085">
        <v>199138.89029308999</v>
      </c>
      <c r="BU43" s="1085">
        <v>177149.88608565999</v>
      </c>
      <c r="BV43" s="1085">
        <v>209764.61666882999</v>
      </c>
      <c r="BW43" s="1085">
        <v>166880.27837063</v>
      </c>
      <c r="BX43" s="1085">
        <v>241696.47016274999</v>
      </c>
      <c r="BY43" s="1085">
        <v>249922.19002551999</v>
      </c>
      <c r="BZ43" s="1085">
        <v>255739.53727964999</v>
      </c>
      <c r="CA43" s="1085">
        <v>256410.40078616</v>
      </c>
      <c r="CB43" s="1085">
        <v>312459.14033685997</v>
      </c>
      <c r="CC43" s="1085">
        <v>308949.72648109996</v>
      </c>
      <c r="CD43" s="1085">
        <v>259871.63660587001</v>
      </c>
      <c r="CE43" s="1085">
        <v>300739.48074366996</v>
      </c>
      <c r="CF43" s="1085">
        <v>247356.67024685</v>
      </c>
      <c r="CG43" s="1085">
        <v>249450.76697392002</v>
      </c>
      <c r="CH43" s="1085">
        <v>254093.76449501002</v>
      </c>
      <c r="CI43" s="1085">
        <v>224194.03696696999</v>
      </c>
      <c r="CJ43" s="1085">
        <v>302238.17347293999</v>
      </c>
      <c r="CK43" s="1085">
        <v>280239.66220786999</v>
      </c>
      <c r="CL43" s="1085">
        <v>268272.29875282</v>
      </c>
      <c r="CM43" s="1085">
        <v>320567.99860371003</v>
      </c>
      <c r="CN43" s="1085">
        <v>322164.3376116</v>
      </c>
      <c r="CO43" s="1085">
        <v>306782.35003868002</v>
      </c>
      <c r="CP43" s="1085">
        <v>323533.16142232</v>
      </c>
      <c r="CQ43" s="1085">
        <v>433232.20970687998</v>
      </c>
      <c r="CR43" s="1085">
        <v>400487.0778961</v>
      </c>
      <c r="CS43" s="1085">
        <v>393870.07677912002</v>
      </c>
      <c r="CT43" s="1085">
        <v>381386.81834427</v>
      </c>
      <c r="CU43" s="1085">
        <v>336477.18390296004</v>
      </c>
      <c r="CV43" s="1085">
        <v>382019.07918409997</v>
      </c>
      <c r="CW43" s="1085">
        <v>383256.55009990995</v>
      </c>
      <c r="CX43" s="1085">
        <v>429085.05461677001</v>
      </c>
      <c r="CY43" s="1085">
        <v>457253.28801434999</v>
      </c>
      <c r="CZ43" s="1085">
        <v>556537.94351864001</v>
      </c>
      <c r="DA43" s="1085">
        <v>537125.93649005995</v>
      </c>
      <c r="DB43" s="1085">
        <v>579693.14340886998</v>
      </c>
      <c r="DC43" s="1085">
        <v>573208.81320568011</v>
      </c>
      <c r="DD43" s="1085">
        <v>683468.97855528002</v>
      </c>
      <c r="DE43" s="1085">
        <v>678548.35513183998</v>
      </c>
      <c r="DF43" s="1085">
        <v>687778.78328131011</v>
      </c>
      <c r="DG43" s="1085">
        <v>685525.75014783</v>
      </c>
      <c r="DH43" s="1085">
        <v>671830.31730171992</v>
      </c>
      <c r="DI43" s="1085">
        <v>731556.32591221994</v>
      </c>
      <c r="DJ43" s="1085">
        <v>650721.66869811004</v>
      </c>
      <c r="DK43" s="1085">
        <v>572344.36208743998</v>
      </c>
      <c r="DL43" s="1085">
        <v>684362.01602790004</v>
      </c>
      <c r="DM43" s="1085">
        <v>821203.65171357</v>
      </c>
      <c r="DN43" s="1085">
        <v>757896.87917691004</v>
      </c>
      <c r="DO43" s="1085">
        <v>714513.47469800001</v>
      </c>
      <c r="DP43" s="1085">
        <v>626478.57245455007</v>
      </c>
      <c r="DQ43" s="1085">
        <v>728215.85818472994</v>
      </c>
      <c r="DR43" s="1085">
        <v>547682.56514415995</v>
      </c>
      <c r="DS43" s="1085">
        <v>755106.75726907991</v>
      </c>
      <c r="DT43" s="1085">
        <v>740891.90248207992</v>
      </c>
      <c r="DU43" s="1085">
        <v>769002.16729893989</v>
      </c>
      <c r="DV43" s="1085">
        <v>729999.16917284997</v>
      </c>
      <c r="DW43" s="1085">
        <v>768132.4379330501</v>
      </c>
      <c r="DX43" s="1085">
        <v>731955.75133036997</v>
      </c>
      <c r="DY43" s="1085">
        <v>671021.18350023997</v>
      </c>
      <c r="DZ43" s="1085">
        <v>756903.59993737005</v>
      </c>
      <c r="EA43" s="1085">
        <v>799494.73575902998</v>
      </c>
      <c r="EB43" s="1085">
        <v>840770.82734402001</v>
      </c>
      <c r="EC43" s="1085">
        <v>828967.31817381002</v>
      </c>
      <c r="ED43" s="1085">
        <v>952245.51974155009</v>
      </c>
      <c r="EE43" s="1085">
        <v>1009988.60829756</v>
      </c>
      <c r="EF43" s="1085">
        <v>1018101.3278448001</v>
      </c>
      <c r="EG43" s="1085">
        <v>1043199.5938789301</v>
      </c>
      <c r="EH43" s="1085">
        <v>1096890.79424365</v>
      </c>
      <c r="EI43" s="1085">
        <v>1164092.5414563799</v>
      </c>
      <c r="EJ43" s="1085">
        <v>1028153.82132188</v>
      </c>
      <c r="EK43" s="1085">
        <v>1309806.66609159</v>
      </c>
      <c r="EL43" s="1085">
        <v>1331995.39506136</v>
      </c>
      <c r="EM43" s="1085">
        <v>1389583.35420504</v>
      </c>
      <c r="EN43" s="1085">
        <v>1329709.7824303</v>
      </c>
      <c r="EO43" s="1085">
        <v>1280969.2695622197</v>
      </c>
      <c r="EP43" s="1085">
        <v>1350122.72476209</v>
      </c>
      <c r="EQ43" s="1085">
        <v>1324174.34065602</v>
      </c>
      <c r="ER43" s="1085">
        <v>1265376.03010287</v>
      </c>
      <c r="ES43" s="1085">
        <v>1228139.29542986</v>
      </c>
      <c r="ET43" s="1085">
        <v>1185443.2608934999</v>
      </c>
      <c r="EU43" s="1085">
        <v>1036887.83496271</v>
      </c>
      <c r="EV43" s="1085">
        <v>1057334.4682038999</v>
      </c>
      <c r="EW43" s="1085">
        <v>934854.12561392004</v>
      </c>
      <c r="EX43" s="1085">
        <v>968003.49739605002</v>
      </c>
      <c r="EY43" s="1085">
        <v>916531.98703359009</v>
      </c>
      <c r="EZ43" s="1085">
        <v>1001895.0025410501</v>
      </c>
      <c r="FA43" s="1085">
        <v>1125823.5008152002</v>
      </c>
      <c r="FB43" s="1085">
        <v>1339034.9141191398</v>
      </c>
      <c r="FC43" s="1085">
        <v>1355187.7225398598</v>
      </c>
      <c r="FD43" s="1085">
        <v>1257552.9815454399</v>
      </c>
    </row>
    <row r="44" spans="1:160" ht="15.75">
      <c r="A44" s="1084" t="s">
        <v>957</v>
      </c>
      <c r="B44" s="1085">
        <v>1067.4000000000001</v>
      </c>
      <c r="C44" s="1085">
        <v>5260.9</v>
      </c>
      <c r="D44" s="1085">
        <v>70.099999999999994</v>
      </c>
      <c r="E44" s="1085">
        <v>156.19999999999999</v>
      </c>
      <c r="F44" s="1085">
        <v>3647.2</v>
      </c>
      <c r="G44" s="1085">
        <v>175</v>
      </c>
      <c r="H44" s="1085">
        <v>639</v>
      </c>
      <c r="I44" s="1085">
        <v>731.9</v>
      </c>
      <c r="J44" s="1085">
        <v>756.2</v>
      </c>
      <c r="K44" s="1085">
        <v>765.8</v>
      </c>
      <c r="L44" s="1085">
        <v>109.8</v>
      </c>
      <c r="M44" s="1085">
        <v>460.1</v>
      </c>
      <c r="N44" s="1085">
        <v>757.6</v>
      </c>
      <c r="O44" s="1085">
        <v>2335.4</v>
      </c>
      <c r="P44" s="1085">
        <v>1246</v>
      </c>
      <c r="Q44" s="1085">
        <v>2466.1</v>
      </c>
      <c r="R44" s="1085">
        <v>3129.8</v>
      </c>
      <c r="S44" s="1085">
        <v>934.5</v>
      </c>
      <c r="T44" s="1085">
        <v>346.6</v>
      </c>
      <c r="U44" s="1085">
        <v>1405.5</v>
      </c>
      <c r="V44" s="1085">
        <v>872.4</v>
      </c>
      <c r="W44" s="1085">
        <v>889.7</v>
      </c>
      <c r="X44" s="1085">
        <v>869.7</v>
      </c>
      <c r="Y44" s="1085">
        <v>905.2</v>
      </c>
      <c r="Z44" s="1085">
        <v>835.5</v>
      </c>
      <c r="AA44" s="1085"/>
      <c r="AB44" s="1085">
        <v>536.6</v>
      </c>
      <c r="AC44" s="1085">
        <v>101.3</v>
      </c>
      <c r="AD44" s="1085">
        <v>62.2</v>
      </c>
      <c r="AE44" s="1085">
        <v>131.6</v>
      </c>
      <c r="AF44" s="1085">
        <v>86.4</v>
      </c>
      <c r="AG44" s="1085">
        <v>103.5</v>
      </c>
      <c r="AH44" s="1085">
        <v>283.8</v>
      </c>
      <c r="AI44" s="1085">
        <v>301.8</v>
      </c>
      <c r="AJ44" s="1085">
        <v>526.9</v>
      </c>
      <c r="AK44" s="1085">
        <v>302.3</v>
      </c>
      <c r="AL44" s="1085">
        <v>160.30000000000001</v>
      </c>
      <c r="AM44" s="1085">
        <v>173.5</v>
      </c>
      <c r="AN44" s="1085">
        <v>179</v>
      </c>
      <c r="AO44" s="1085">
        <v>216.4</v>
      </c>
      <c r="AP44" s="1085">
        <v>348.1</v>
      </c>
      <c r="AQ44" s="1085">
        <v>229</v>
      </c>
      <c r="AR44" s="1085">
        <v>200</v>
      </c>
      <c r="AS44" s="1085">
        <v>216.9</v>
      </c>
      <c r="AT44" s="1085">
        <v>148.19999999999999</v>
      </c>
      <c r="AU44" s="1085">
        <v>118.3</v>
      </c>
      <c r="AV44" s="1085">
        <v>74.2</v>
      </c>
      <c r="AW44" s="1085">
        <v>299.39999999999998</v>
      </c>
      <c r="AX44" s="1085">
        <v>78.2</v>
      </c>
      <c r="AY44" s="1085">
        <v>0</v>
      </c>
      <c r="AZ44" s="1085">
        <v>0</v>
      </c>
      <c r="BA44" s="1085">
        <v>0</v>
      </c>
      <c r="BB44" s="1085">
        <v>0</v>
      </c>
      <c r="BC44" s="1085">
        <v>0</v>
      </c>
      <c r="BD44" s="1085">
        <v>1654.4</v>
      </c>
      <c r="BE44" s="1085">
        <v>157.80000000000001</v>
      </c>
      <c r="BF44" s="1085">
        <v>1583.2</v>
      </c>
      <c r="BG44" s="1085">
        <v>1264.7</v>
      </c>
      <c r="BH44" s="1085">
        <v>1957.71</v>
      </c>
      <c r="BI44" s="1085">
        <v>1833.9839999999999</v>
      </c>
      <c r="BJ44" s="1085">
        <v>1727.3432069999999</v>
      </c>
      <c r="BK44" s="1085">
        <v>1868.7443296199999</v>
      </c>
      <c r="BL44" s="1085">
        <v>1727.7077584200001</v>
      </c>
      <c r="BM44" s="1085">
        <v>2285.7463563000001</v>
      </c>
      <c r="BN44" s="1085">
        <v>3355.9249975300004</v>
      </c>
      <c r="BO44" s="1085">
        <v>3515.7131413899997</v>
      </c>
      <c r="BP44" s="1085">
        <v>2692.65896987</v>
      </c>
      <c r="BQ44" s="1085">
        <v>3014.7660000000001</v>
      </c>
      <c r="BR44" s="1085">
        <v>3177.3380000000002</v>
      </c>
      <c r="BS44" s="1085">
        <v>3234.8850000000002</v>
      </c>
      <c r="BT44" s="1085">
        <v>3730.5479999999998</v>
      </c>
      <c r="BU44" s="1085">
        <v>4455.4549999999999</v>
      </c>
      <c r="BV44" s="1085">
        <v>4731.0370000000003</v>
      </c>
      <c r="BW44" s="1085">
        <v>4711.6390000000001</v>
      </c>
      <c r="BX44" s="1085">
        <v>4721.6000000000004</v>
      </c>
      <c r="BY44" s="1085">
        <v>3821.1439999999998</v>
      </c>
      <c r="BZ44" s="1085">
        <v>4617.5</v>
      </c>
      <c r="CA44" s="1085">
        <v>4890.0904128800003</v>
      </c>
      <c r="CB44" s="1085">
        <v>4888.75087016</v>
      </c>
      <c r="CC44" s="1085">
        <v>4634.7799539999996</v>
      </c>
      <c r="CD44" s="1085">
        <v>4664.4483799999998</v>
      </c>
      <c r="CE44" s="1085">
        <v>4273.2595570000003</v>
      </c>
      <c r="CF44" s="1085">
        <v>4214.6583020799999</v>
      </c>
      <c r="CG44" s="1085">
        <v>4196.2833891199998</v>
      </c>
      <c r="CH44" s="1085">
        <v>3434.69431816</v>
      </c>
      <c r="CI44" s="1085">
        <v>3481.2784729999998</v>
      </c>
      <c r="CJ44" s="1085">
        <v>3835.3288075300002</v>
      </c>
      <c r="CK44" s="1085">
        <v>4500.0370867199999</v>
      </c>
      <c r="CL44" s="1085">
        <v>6353.1479457599999</v>
      </c>
      <c r="CM44" s="1085">
        <v>3488.8596318</v>
      </c>
      <c r="CN44" s="1085">
        <v>3334.07233873</v>
      </c>
      <c r="CO44" s="1085">
        <v>3502.2317367699998</v>
      </c>
      <c r="CP44" s="1085">
        <v>3147.6527873800001</v>
      </c>
      <c r="CQ44" s="1085">
        <v>4942.6205655600006</v>
      </c>
      <c r="CR44" s="1085">
        <v>5497.3735286000001</v>
      </c>
      <c r="CS44" s="1085">
        <v>5155.9533716099995</v>
      </c>
      <c r="CT44" s="1085">
        <v>5015.35114376</v>
      </c>
      <c r="CU44" s="1085">
        <v>4916.7012478000006</v>
      </c>
      <c r="CV44" s="1085">
        <v>4914.1579568400002</v>
      </c>
      <c r="CW44" s="1085">
        <v>5483.5749396000001</v>
      </c>
      <c r="CX44" s="1085">
        <v>5052.1981146400003</v>
      </c>
      <c r="CY44" s="1085">
        <v>5012.2844236800001</v>
      </c>
      <c r="CZ44" s="1085">
        <v>8073.0407930699994</v>
      </c>
      <c r="DA44" s="1085">
        <v>8784.2371661100005</v>
      </c>
      <c r="DB44" s="1085">
        <v>214.36684115</v>
      </c>
      <c r="DC44" s="1085">
        <v>7981.8144358899999</v>
      </c>
      <c r="DD44" s="1085">
        <v>8216.1255069300005</v>
      </c>
      <c r="DE44" s="1085">
        <v>9192.6187089699997</v>
      </c>
      <c r="DF44" s="1085">
        <v>9341.898135469999</v>
      </c>
      <c r="DG44" s="1085">
        <v>6958.9069495100002</v>
      </c>
      <c r="DH44" s="1085">
        <v>6500.3966905500001</v>
      </c>
      <c r="DI44" s="1085">
        <v>6521.3363138199993</v>
      </c>
      <c r="DJ44" s="1085">
        <v>6564.4541528599993</v>
      </c>
      <c r="DK44" s="1085">
        <v>6491.9905248999994</v>
      </c>
      <c r="DL44" s="1085">
        <v>6521.3232657600001</v>
      </c>
      <c r="DM44" s="1085">
        <v>6612.2590068</v>
      </c>
      <c r="DN44" s="1085">
        <v>8408.6846168400007</v>
      </c>
      <c r="DO44" s="1085">
        <v>8672.6792681000006</v>
      </c>
      <c r="DP44" s="1085">
        <v>7440.0728381400004</v>
      </c>
      <c r="DQ44" s="1085">
        <v>8147.5818551800003</v>
      </c>
      <c r="DR44" s="1085">
        <v>8266.2197384499996</v>
      </c>
      <c r="DS44" s="1085">
        <v>8316.2463834499995</v>
      </c>
      <c r="DT44" s="1085">
        <v>8020.37886153</v>
      </c>
      <c r="DU44" s="1085">
        <v>7600.7196682900003</v>
      </c>
      <c r="DV44" s="1085">
        <v>7319.4717665500002</v>
      </c>
      <c r="DW44" s="1085">
        <v>6817.8967798999993</v>
      </c>
      <c r="DX44" s="1085">
        <v>6298.6768349399999</v>
      </c>
      <c r="DY44" s="1085">
        <v>6341.6951868400001</v>
      </c>
      <c r="DZ44" s="1085">
        <v>6357.0868637299991</v>
      </c>
      <c r="EA44" s="1085">
        <v>5872.64121892</v>
      </c>
      <c r="EB44" s="1085">
        <v>4666.8428427500003</v>
      </c>
      <c r="EC44" s="1085">
        <v>4607.4662218999993</v>
      </c>
      <c r="ED44" s="1085">
        <v>4354.4295682600005</v>
      </c>
      <c r="EE44" s="1085">
        <v>4446.1205978900007</v>
      </c>
      <c r="EF44" s="1085">
        <v>3977.37317605</v>
      </c>
      <c r="EG44" s="1085">
        <v>15484.215523700001</v>
      </c>
      <c r="EH44" s="1085">
        <v>15458.248415450002</v>
      </c>
      <c r="EI44" s="1085">
        <v>15520.56725756</v>
      </c>
      <c r="EJ44" s="1085">
        <v>12921.634449430001</v>
      </c>
      <c r="EK44" s="1085">
        <v>7894.9326429900002</v>
      </c>
      <c r="EL44" s="1085">
        <v>7006.8312460699999</v>
      </c>
      <c r="EM44" s="1085">
        <v>3961.7176509999999</v>
      </c>
      <c r="EN44" s="1085">
        <v>3624.3960424800002</v>
      </c>
      <c r="EO44" s="1085">
        <v>5182.2296117599999</v>
      </c>
      <c r="EP44" s="1085">
        <v>5237.8463954499994</v>
      </c>
      <c r="EQ44" s="1085">
        <v>5024.2796090000002</v>
      </c>
      <c r="ER44" s="1085">
        <v>11682.09941402</v>
      </c>
      <c r="ES44" s="1085">
        <v>4033.5807780300001</v>
      </c>
      <c r="ET44" s="1085">
        <v>5105.7281799100001</v>
      </c>
      <c r="EU44" s="1085">
        <v>3086.26877986</v>
      </c>
      <c r="EV44" s="1085">
        <v>5652.4414036499993</v>
      </c>
      <c r="EW44" s="1085">
        <v>2757.9027457299999</v>
      </c>
      <c r="EX44" s="1085">
        <v>2431.4179538899998</v>
      </c>
      <c r="EY44" s="1085">
        <v>989.81830199000001</v>
      </c>
      <c r="EZ44" s="1085">
        <v>1201.83675283</v>
      </c>
      <c r="FA44" s="1085">
        <v>3121.0734534499998</v>
      </c>
      <c r="FB44" s="1085">
        <v>7.2776507000000006</v>
      </c>
      <c r="FC44" s="1085">
        <v>467.02003589999998</v>
      </c>
      <c r="FD44" s="1085">
        <v>7.0622403299999998</v>
      </c>
    </row>
    <row r="45" spans="1:160" ht="15.75">
      <c r="A45" s="1090"/>
      <c r="B45" s="1085"/>
      <c r="C45" s="1085"/>
      <c r="D45" s="1085"/>
      <c r="E45" s="1085"/>
      <c r="F45" s="1085"/>
      <c r="G45" s="1085"/>
      <c r="H45" s="1085"/>
      <c r="I45" s="1085"/>
      <c r="J45" s="1085"/>
      <c r="K45" s="1085"/>
      <c r="L45" s="1085"/>
      <c r="M45" s="1085"/>
      <c r="N45" s="1085"/>
      <c r="O45" s="1085"/>
      <c r="P45" s="1085"/>
      <c r="Q45" s="1085"/>
      <c r="R45" s="1085"/>
      <c r="S45" s="1085"/>
      <c r="T45" s="1085"/>
      <c r="U45" s="1085"/>
      <c r="V45" s="1085"/>
      <c r="W45" s="1085"/>
      <c r="X45" s="1085"/>
      <c r="Y45" s="1085"/>
      <c r="Z45" s="1085"/>
      <c r="AA45" s="1085"/>
      <c r="AB45" s="1085"/>
      <c r="AC45" s="1085"/>
      <c r="AD45" s="1085"/>
      <c r="AE45" s="1085"/>
      <c r="AF45" s="1085"/>
      <c r="AG45" s="1085"/>
      <c r="AH45" s="1085"/>
      <c r="AI45" s="1085"/>
      <c r="AJ45" s="1085"/>
      <c r="AK45" s="1085"/>
      <c r="AL45" s="1085"/>
      <c r="AM45" s="1085"/>
      <c r="AN45" s="1085"/>
      <c r="AO45" s="1085"/>
      <c r="AP45" s="1085"/>
      <c r="AQ45" s="1085"/>
      <c r="AR45" s="1085"/>
      <c r="AS45" s="1085"/>
      <c r="AT45" s="1085"/>
      <c r="AU45" s="1085"/>
      <c r="AV45" s="1085"/>
      <c r="AW45" s="1085"/>
      <c r="AX45" s="1085"/>
      <c r="AY45" s="1085"/>
      <c r="AZ45" s="1085"/>
      <c r="BA45" s="1085"/>
      <c r="BB45" s="1085"/>
      <c r="BC45" s="1085"/>
      <c r="BD45" s="1085"/>
      <c r="BE45" s="1085"/>
      <c r="BF45" s="1085"/>
      <c r="BG45" s="1085"/>
      <c r="BH45" s="1085"/>
      <c r="BI45" s="1085"/>
      <c r="BJ45" s="1085"/>
      <c r="BK45" s="1085"/>
      <c r="BL45" s="1085"/>
      <c r="BM45" s="1085"/>
      <c r="BN45" s="1085"/>
      <c r="BO45" s="1085"/>
      <c r="BP45" s="1085"/>
      <c r="BQ45" s="1085"/>
      <c r="BR45" s="1085"/>
      <c r="BS45" s="1085"/>
      <c r="BT45" s="1085"/>
      <c r="BU45" s="1085"/>
      <c r="BV45" s="1085"/>
      <c r="BW45" s="1085"/>
      <c r="BX45" s="1085"/>
      <c r="BY45" s="1085"/>
      <c r="BZ45" s="1085"/>
      <c r="CA45" s="1085"/>
      <c r="CB45" s="1085"/>
      <c r="CC45" s="1085"/>
      <c r="CD45" s="1085"/>
      <c r="CE45" s="1085"/>
      <c r="CF45" s="1085"/>
      <c r="CG45" s="1085"/>
      <c r="CH45" s="1085"/>
      <c r="CI45" s="1085"/>
      <c r="CJ45" s="1085"/>
      <c r="CK45" s="1085"/>
      <c r="CL45" s="1085"/>
      <c r="CM45" s="1085"/>
      <c r="CN45" s="1085"/>
      <c r="CO45" s="1085"/>
      <c r="CP45" s="1085"/>
      <c r="CQ45" s="1085"/>
      <c r="CR45" s="1085"/>
      <c r="CS45" s="1085"/>
      <c r="CT45" s="1085"/>
      <c r="CU45" s="1085"/>
      <c r="CV45" s="1085"/>
      <c r="CW45" s="1085"/>
      <c r="CX45" s="1085"/>
      <c r="CY45" s="1085"/>
      <c r="CZ45" s="1085"/>
      <c r="DA45" s="1085"/>
      <c r="DB45" s="1085"/>
      <c r="DC45" s="1085"/>
      <c r="DD45" s="1085"/>
      <c r="DE45" s="1085"/>
      <c r="DF45" s="1085"/>
      <c r="DG45" s="1085"/>
      <c r="DH45" s="1085"/>
      <c r="DI45" s="1085"/>
      <c r="DJ45" s="1085"/>
      <c r="DK45" s="1085"/>
      <c r="DL45" s="1085"/>
      <c r="DM45" s="1085"/>
      <c r="DN45" s="1085"/>
      <c r="DO45" s="1085"/>
      <c r="DP45" s="1085"/>
      <c r="DQ45" s="1085"/>
      <c r="DR45" s="1085"/>
      <c r="DS45" s="1085"/>
      <c r="DT45" s="1085"/>
      <c r="DU45" s="1085"/>
      <c r="DV45" s="1085"/>
      <c r="DW45" s="1085"/>
      <c r="DX45" s="1085"/>
      <c r="DY45" s="1085"/>
      <c r="DZ45" s="1085"/>
      <c r="EA45" s="1085"/>
      <c r="EB45" s="1085"/>
      <c r="EC45" s="1085"/>
      <c r="ED45" s="1085"/>
      <c r="EE45" s="1085"/>
      <c r="EF45" s="1085"/>
      <c r="EG45" s="1085"/>
      <c r="EH45" s="1085"/>
      <c r="EI45" s="1085"/>
      <c r="EJ45" s="1085"/>
      <c r="EK45" s="1085"/>
      <c r="EL45" s="1085"/>
      <c r="EM45" s="1085"/>
      <c r="EN45" s="1085"/>
      <c r="EO45" s="1085"/>
      <c r="EP45" s="1085"/>
      <c r="EQ45" s="1085"/>
      <c r="ER45" s="1085"/>
      <c r="ES45" s="1085"/>
      <c r="ET45" s="1085"/>
      <c r="EU45" s="1085"/>
      <c r="EV45" s="1085"/>
      <c r="EW45" s="1085"/>
      <c r="EX45" s="1085"/>
      <c r="EY45" s="1085"/>
      <c r="EZ45" s="1085"/>
      <c r="FA45" s="1085"/>
      <c r="FB45" s="1085"/>
      <c r="FC45" s="1085"/>
      <c r="FD45" s="1085"/>
    </row>
    <row r="46" spans="1:160" ht="15.75">
      <c r="A46" s="1081" t="s">
        <v>958</v>
      </c>
      <c r="B46" s="1085">
        <v>40700.999999999811</v>
      </c>
      <c r="C46" s="1085">
        <v>19825.3</v>
      </c>
      <c r="D46" s="1085">
        <v>29771.5</v>
      </c>
      <c r="E46" s="1085">
        <v>36135.9</v>
      </c>
      <c r="F46" s="1085">
        <v>41403.4</v>
      </c>
      <c r="G46" s="1085">
        <v>14302.6</v>
      </c>
      <c r="H46" s="1085">
        <v>24563.1</v>
      </c>
      <c r="I46" s="1085">
        <v>22970.2</v>
      </c>
      <c r="J46" s="1085">
        <v>12551.4</v>
      </c>
      <c r="K46" s="1085">
        <v>8853.2000000000007</v>
      </c>
      <c r="L46" s="1085">
        <v>8080.4</v>
      </c>
      <c r="M46" s="1085">
        <v>11171.2</v>
      </c>
      <c r="N46" s="1085">
        <v>22158.699999999997</v>
      </c>
      <c r="O46" s="1085">
        <v>26602.300000000003</v>
      </c>
      <c r="P46" s="1085">
        <v>6514.43</v>
      </c>
      <c r="Q46" s="1085">
        <v>21223.399999999998</v>
      </c>
      <c r="R46" s="1085">
        <v>21246.1</v>
      </c>
      <c r="S46" s="1085">
        <v>26754.699999999997</v>
      </c>
      <c r="T46" s="1085">
        <v>33078.9</v>
      </c>
      <c r="U46" s="1085">
        <v>8893.4</v>
      </c>
      <c r="V46" s="1085">
        <v>36030.9</v>
      </c>
      <c r="W46" s="1085">
        <v>37425.100000000006</v>
      </c>
      <c r="X46" s="1085">
        <v>49850.1</v>
      </c>
      <c r="Y46" s="1085">
        <v>48150.8</v>
      </c>
      <c r="Z46" s="1085">
        <v>44302.600000000006</v>
      </c>
      <c r="AA46" s="1085">
        <v>43924.9</v>
      </c>
      <c r="AB46" s="1085">
        <v>45799.600000000006</v>
      </c>
      <c r="AC46" s="1085">
        <v>52881.599999999999</v>
      </c>
      <c r="AD46" s="1085">
        <v>57828.4</v>
      </c>
      <c r="AE46" s="1085">
        <v>63009.9</v>
      </c>
      <c r="AF46" s="1085">
        <v>63992.2</v>
      </c>
      <c r="AG46" s="1085">
        <v>71312.5</v>
      </c>
      <c r="AH46" s="1085">
        <v>62204.4</v>
      </c>
      <c r="AI46" s="1085">
        <v>63594.7</v>
      </c>
      <c r="AJ46" s="1085">
        <v>66073.7</v>
      </c>
      <c r="AK46" s="1085">
        <v>63642.399999999994</v>
      </c>
      <c r="AL46" s="1085">
        <v>62079.5</v>
      </c>
      <c r="AM46" s="1085">
        <v>63146.399999999994</v>
      </c>
      <c r="AN46" s="1085">
        <v>61929.4</v>
      </c>
      <c r="AO46" s="1085">
        <v>62310.399999999994</v>
      </c>
      <c r="AP46" s="1085">
        <v>63771.3</v>
      </c>
      <c r="AQ46" s="1085">
        <v>60702.299999999996</v>
      </c>
      <c r="AR46" s="1085">
        <v>60381.7</v>
      </c>
      <c r="AS46" s="1085">
        <v>62048.800000000003</v>
      </c>
      <c r="AT46" s="1085">
        <v>61440.2</v>
      </c>
      <c r="AU46" s="1085">
        <v>64142.200000000004</v>
      </c>
      <c r="AV46" s="1085">
        <v>21844.799999999999</v>
      </c>
      <c r="AW46" s="1085">
        <v>18028.2</v>
      </c>
      <c r="AX46" s="1085">
        <v>42687.5</v>
      </c>
      <c r="AY46" s="1085">
        <v>2561.5320000000002</v>
      </c>
      <c r="AZ46" s="1085">
        <v>17737.016</v>
      </c>
      <c r="BA46" s="1085">
        <v>2037.5</v>
      </c>
      <c r="BB46" s="1085">
        <v>11605.608</v>
      </c>
      <c r="BC46" s="1085">
        <v>10650.626</v>
      </c>
      <c r="BD46" s="1085">
        <v>13041.771000000001</v>
      </c>
      <c r="BE46" s="1085">
        <v>10293.445</v>
      </c>
      <c r="BF46" s="1085">
        <v>10243.67</v>
      </c>
      <c r="BG46" s="1085">
        <v>16227.967000000001</v>
      </c>
      <c r="BH46" s="1085">
        <v>9880.3629999999994</v>
      </c>
      <c r="BI46" s="1085">
        <v>10226.7469</v>
      </c>
      <c r="BJ46" s="1085">
        <v>62991.360977099997</v>
      </c>
      <c r="BK46" s="1085">
        <v>9836.4870714600002</v>
      </c>
      <c r="BL46" s="1085">
        <v>23788.391111479999</v>
      </c>
      <c r="BM46" s="1085">
        <v>15329.016909040001</v>
      </c>
      <c r="BN46" s="1085">
        <v>17217.831536969999</v>
      </c>
      <c r="BO46" s="1085">
        <v>15081.489832420002</v>
      </c>
      <c r="BP46" s="1085">
        <v>39376.16837408</v>
      </c>
      <c r="BQ46" s="1085">
        <v>13396.01415302</v>
      </c>
      <c r="BR46" s="1085">
        <v>20408.721261260001</v>
      </c>
      <c r="BS46" s="1085">
        <v>17844.28200748</v>
      </c>
      <c r="BT46" s="1085">
        <v>48147.722581080001</v>
      </c>
      <c r="BU46" s="1085">
        <v>21011.459079020002</v>
      </c>
      <c r="BV46" s="1085">
        <v>49741.632030449997</v>
      </c>
      <c r="BW46" s="1085">
        <v>21098.597242719999</v>
      </c>
      <c r="BX46" s="1085">
        <v>26885.123167349997</v>
      </c>
      <c r="BY46" s="1085">
        <v>37513.757715259999</v>
      </c>
      <c r="BZ46" s="1085">
        <v>54262.911624130007</v>
      </c>
      <c r="CA46" s="1085">
        <v>48067.215372860002</v>
      </c>
      <c r="CB46" s="1085">
        <v>47787.58636288</v>
      </c>
      <c r="CC46" s="1085">
        <v>79492.261945580001</v>
      </c>
      <c r="CD46" s="1085">
        <v>63402.178248390002</v>
      </c>
      <c r="CE46" s="1085">
        <v>79407.770058809998</v>
      </c>
      <c r="CF46" s="1085">
        <v>143265.21171362</v>
      </c>
      <c r="CG46" s="1085">
        <v>130875.81964044001</v>
      </c>
      <c r="CH46" s="1085">
        <v>132195.29081606999</v>
      </c>
      <c r="CI46" s="1085">
        <v>129026.41097485001</v>
      </c>
      <c r="CJ46" s="1085">
        <v>181809.19859165998</v>
      </c>
      <c r="CK46" s="1085">
        <v>134668.26470163002</v>
      </c>
      <c r="CL46" s="1085">
        <v>168409.84350749</v>
      </c>
      <c r="CM46" s="1085">
        <v>154897.10554066999</v>
      </c>
      <c r="CN46" s="1085">
        <v>165811.34540875</v>
      </c>
      <c r="CO46" s="1085">
        <v>192891.65959383003</v>
      </c>
      <c r="CP46" s="1085">
        <v>336221.67099454999</v>
      </c>
      <c r="CQ46" s="1085">
        <v>387748.44379425002</v>
      </c>
      <c r="CR46" s="1085">
        <v>490948.62177441001</v>
      </c>
      <c r="CS46" s="1085">
        <v>443998.76289237</v>
      </c>
      <c r="CT46" s="1085">
        <v>409159.05115968001</v>
      </c>
      <c r="CU46" s="1085">
        <v>425052.27415144001</v>
      </c>
      <c r="CV46" s="1085">
        <v>420361.74799709005</v>
      </c>
      <c r="CW46" s="1085">
        <v>408826.98973199999</v>
      </c>
      <c r="CX46" s="1085">
        <v>405774.30678335001</v>
      </c>
      <c r="CY46" s="1085">
        <v>409283.76010402001</v>
      </c>
      <c r="CZ46" s="1085">
        <v>449311.64337151003</v>
      </c>
      <c r="DA46" s="1085">
        <v>433723.50630949001</v>
      </c>
      <c r="DB46" s="1085">
        <v>439202.37360726</v>
      </c>
      <c r="DC46" s="1085">
        <v>467959.82349945995</v>
      </c>
      <c r="DD46" s="1085">
        <v>479162.22338474001</v>
      </c>
      <c r="DE46" s="1085">
        <v>464303.91706743999</v>
      </c>
      <c r="DF46" s="1085">
        <v>418713.99817974999</v>
      </c>
      <c r="DG46" s="1085">
        <v>422759.64669011999</v>
      </c>
      <c r="DH46" s="1085">
        <v>427021.66229020996</v>
      </c>
      <c r="DI46" s="1085">
        <v>420486.26518399001</v>
      </c>
      <c r="DJ46" s="1085">
        <v>422639.10500585998</v>
      </c>
      <c r="DK46" s="1085">
        <v>432735.47400049999</v>
      </c>
      <c r="DL46" s="1085">
        <v>444473.60946636001</v>
      </c>
      <c r="DM46" s="1085">
        <v>489051.94573293999</v>
      </c>
      <c r="DN46" s="1085">
        <v>384607.26466540998</v>
      </c>
      <c r="DO46" s="1085">
        <v>396475.31402486999</v>
      </c>
      <c r="DP46" s="1085">
        <v>240430.68527203001</v>
      </c>
      <c r="DQ46" s="1085">
        <v>243429.86702247997</v>
      </c>
      <c r="DR46" s="1085">
        <v>294984.05800604005</v>
      </c>
      <c r="DS46" s="1085">
        <v>244437.47989262</v>
      </c>
      <c r="DT46" s="1085">
        <v>290685.87614312</v>
      </c>
      <c r="DU46" s="1085">
        <v>274197.58410603</v>
      </c>
      <c r="DV46" s="1085">
        <v>291497.30643174</v>
      </c>
      <c r="DW46" s="1085">
        <v>311551.48791955999</v>
      </c>
      <c r="DX46" s="1085">
        <v>353796.88143364002</v>
      </c>
      <c r="DY46" s="1085">
        <v>339793.77927768999</v>
      </c>
      <c r="DZ46" s="1085">
        <v>275690.52145886997</v>
      </c>
      <c r="EA46" s="1085">
        <v>307178.85167776002</v>
      </c>
      <c r="EB46" s="1085">
        <v>255776.63449131997</v>
      </c>
      <c r="EC46" s="1085">
        <v>259334.04493658003</v>
      </c>
      <c r="ED46" s="1085">
        <v>228036.25019701998</v>
      </c>
      <c r="EE46" s="1085">
        <v>250242.77968184001</v>
      </c>
      <c r="EF46" s="1085">
        <v>229249.14972384003</v>
      </c>
      <c r="EG46" s="1085">
        <v>238791.77205693003</v>
      </c>
      <c r="EH46" s="1085">
        <v>231886.75577172</v>
      </c>
      <c r="EI46" s="1085">
        <v>223035.37870582001</v>
      </c>
      <c r="EJ46" s="1085">
        <v>242417.87277598999</v>
      </c>
      <c r="EK46" s="1085">
        <v>243488.16578335001</v>
      </c>
      <c r="EL46" s="1085">
        <v>252541.64563257998</v>
      </c>
      <c r="EM46" s="1085">
        <v>254256.22488477</v>
      </c>
      <c r="EN46" s="1085">
        <v>281107.94309166999</v>
      </c>
      <c r="EO46" s="1085">
        <v>302373.37298074999</v>
      </c>
      <c r="EP46" s="1085">
        <v>262170.54599325004</v>
      </c>
      <c r="EQ46" s="1085">
        <v>297143.97077683004</v>
      </c>
      <c r="ER46" s="1085">
        <v>227212.54507760998</v>
      </c>
      <c r="ES46" s="1085">
        <v>271940.21025253</v>
      </c>
      <c r="ET46" s="1085">
        <v>253773.22590808003</v>
      </c>
      <c r="EU46" s="1085">
        <v>270502.53868050996</v>
      </c>
      <c r="EV46" s="1085">
        <v>267950.45748611999</v>
      </c>
      <c r="EW46" s="1085">
        <v>271313.00945472997</v>
      </c>
      <c r="EX46" s="1085">
        <v>273300.93907177</v>
      </c>
      <c r="EY46" s="1085">
        <v>243396.08517234999</v>
      </c>
      <c r="EZ46" s="1085">
        <v>310068.95187579998</v>
      </c>
      <c r="FA46" s="1085">
        <v>251112.00532726001</v>
      </c>
      <c r="FB46" s="1085">
        <v>224581.43310808</v>
      </c>
      <c r="FC46" s="1085">
        <v>252926.56778170003</v>
      </c>
      <c r="FD46" s="1085">
        <v>250341.05699149999</v>
      </c>
    </row>
    <row r="47" spans="1:160" ht="15.75">
      <c r="A47" s="1084" t="s">
        <v>959</v>
      </c>
      <c r="B47" s="1085">
        <v>14546.7</v>
      </c>
      <c r="C47" s="1085">
        <v>7652.2</v>
      </c>
      <c r="D47" s="1085">
        <v>4183.1000000000004</v>
      </c>
      <c r="E47" s="1085">
        <v>4101.8</v>
      </c>
      <c r="F47" s="1085">
        <v>4090</v>
      </c>
      <c r="G47" s="1085">
        <v>4079.3</v>
      </c>
      <c r="H47" s="1085">
        <v>4074.3</v>
      </c>
      <c r="I47" s="1085">
        <v>4050.2</v>
      </c>
      <c r="J47" s="1085">
        <v>4046.9</v>
      </c>
      <c r="K47" s="1085">
        <v>4023.6</v>
      </c>
      <c r="L47" s="1085">
        <v>3956.5</v>
      </c>
      <c r="M47" s="1085">
        <v>3759.8</v>
      </c>
      <c r="N47" s="1085">
        <v>9937.4</v>
      </c>
      <c r="O47" s="1085">
        <v>3850.4</v>
      </c>
      <c r="P47" s="1085">
        <v>3814.5</v>
      </c>
      <c r="Q47" s="1085">
        <v>3211.3</v>
      </c>
      <c r="R47" s="1085">
        <v>3448.8</v>
      </c>
      <c r="S47" s="1085">
        <v>3690.1</v>
      </c>
      <c r="T47" s="1085">
        <v>3640.4</v>
      </c>
      <c r="U47" s="1085">
        <v>3503.9</v>
      </c>
      <c r="V47" s="1085">
        <v>3550.6</v>
      </c>
      <c r="W47" s="1085">
        <v>3516.8</v>
      </c>
      <c r="X47" s="1085">
        <v>2867.5</v>
      </c>
      <c r="Y47" s="1085">
        <v>9126.9</v>
      </c>
      <c r="Z47" s="1085">
        <v>9077.2000000000007</v>
      </c>
      <c r="AA47" s="1085">
        <v>9270.4</v>
      </c>
      <c r="AB47" s="1085">
        <v>9193.2999999999993</v>
      </c>
      <c r="AC47" s="1085">
        <v>12978.1</v>
      </c>
      <c r="AD47" s="1085">
        <v>9076.6</v>
      </c>
      <c r="AE47" s="1085">
        <v>50020.3</v>
      </c>
      <c r="AF47" s="1085">
        <v>49956.6</v>
      </c>
      <c r="AG47" s="1085">
        <v>49872.5</v>
      </c>
      <c r="AH47" s="1085">
        <v>49808.800000000003</v>
      </c>
      <c r="AI47" s="1085">
        <v>49731.5</v>
      </c>
      <c r="AJ47" s="1085">
        <v>50564</v>
      </c>
      <c r="AK47" s="1085">
        <v>49900.1</v>
      </c>
      <c r="AL47" s="1085">
        <v>49526.6</v>
      </c>
      <c r="AM47" s="1085">
        <v>49435.7</v>
      </c>
      <c r="AN47" s="1085">
        <v>49351</v>
      </c>
      <c r="AO47" s="1085">
        <v>49277.7</v>
      </c>
      <c r="AP47" s="1085">
        <v>49204.4</v>
      </c>
      <c r="AQ47" s="1085">
        <v>49137.2</v>
      </c>
      <c r="AR47" s="1085">
        <v>49067.5</v>
      </c>
      <c r="AS47" s="1085">
        <v>49510.9</v>
      </c>
      <c r="AT47" s="1085">
        <v>49434.9</v>
      </c>
      <c r="AU47" s="1085">
        <v>49399.8</v>
      </c>
      <c r="AV47" s="1085">
        <v>8050.5</v>
      </c>
      <c r="AW47" s="1085">
        <v>8057.5</v>
      </c>
      <c r="AX47" s="1085">
        <v>31425.8</v>
      </c>
      <c r="AY47" s="1085">
        <v>2561.5320000000002</v>
      </c>
      <c r="AZ47" s="1085">
        <v>2237.6280000000002</v>
      </c>
      <c r="BA47" s="1085">
        <v>2037.5</v>
      </c>
      <c r="BB47" s="1085">
        <v>10446.794</v>
      </c>
      <c r="BC47" s="1085">
        <v>10650.626</v>
      </c>
      <c r="BD47" s="1085">
        <v>10343.219999999999</v>
      </c>
      <c r="BE47" s="1085">
        <v>10293.445</v>
      </c>
      <c r="BF47" s="1085">
        <v>10243.67</v>
      </c>
      <c r="BG47" s="1085">
        <v>10182.17</v>
      </c>
      <c r="BH47" s="1085">
        <v>9880.3629999999994</v>
      </c>
      <c r="BI47" s="1085">
        <v>10091.414199999999</v>
      </c>
      <c r="BJ47" s="1085">
        <v>10070.359985569999</v>
      </c>
      <c r="BK47" s="1085">
        <v>1802.9990125699999</v>
      </c>
      <c r="BL47" s="1085">
        <v>1756.15531857</v>
      </c>
      <c r="BM47" s="1085">
        <v>9904.0398845799991</v>
      </c>
      <c r="BN47" s="1085">
        <v>9857.1961907199984</v>
      </c>
      <c r="BO47" s="1085">
        <v>9732.9840758600003</v>
      </c>
      <c r="BP47" s="1085">
        <v>9784.5630238600006</v>
      </c>
      <c r="BQ47" s="1085">
        <v>9813.1544541399999</v>
      </c>
      <c r="BR47" s="1085">
        <v>9674.4714182799999</v>
      </c>
      <c r="BS47" s="1085">
        <v>9650.7113704200001</v>
      </c>
      <c r="BT47" s="1085">
        <v>17622.688896560001</v>
      </c>
      <c r="BU47" s="1085">
        <v>9007.5834022900017</v>
      </c>
      <c r="BV47" s="1085">
        <v>29885.319243810001</v>
      </c>
      <c r="BW47" s="1085">
        <v>20066.651976330002</v>
      </c>
      <c r="BX47" s="1085">
        <v>8648.0098268500005</v>
      </c>
      <c r="BY47" s="1085">
        <v>29027.39238537</v>
      </c>
      <c r="BZ47" s="1085">
        <v>30708.719117889999</v>
      </c>
      <c r="CA47" s="1085">
        <v>24690.045850409999</v>
      </c>
      <c r="CB47" s="1085">
        <v>10271.37258293</v>
      </c>
      <c r="CC47" s="1085">
        <v>9163.6645772700012</v>
      </c>
      <c r="CD47" s="1085">
        <v>10339.480204059999</v>
      </c>
      <c r="CE47" s="1085">
        <v>9696.9378938600003</v>
      </c>
      <c r="CF47" s="1085">
        <v>16888.18125664</v>
      </c>
      <c r="CG47" s="1085">
        <v>15061.736816430001</v>
      </c>
      <c r="CH47" s="1085">
        <v>36694.953332669997</v>
      </c>
      <c r="CI47" s="1085">
        <v>6260.3156160500002</v>
      </c>
      <c r="CJ47" s="1085">
        <v>19934.072174360001</v>
      </c>
      <c r="CK47" s="1085">
        <v>6036.4391267399997</v>
      </c>
      <c r="CL47" s="1085">
        <v>80938.820079119992</v>
      </c>
      <c r="CM47" s="1085">
        <v>80841.201031499993</v>
      </c>
      <c r="CN47" s="1085">
        <v>95893.98309501</v>
      </c>
      <c r="CO47" s="1085">
        <v>75000.000000070009</v>
      </c>
      <c r="CP47" s="1085">
        <v>295000.00000007002</v>
      </c>
      <c r="CQ47" s="1085">
        <v>295000.00000007002</v>
      </c>
      <c r="CR47" s="1085">
        <v>482150.00000007002</v>
      </c>
      <c r="CS47" s="1085">
        <v>435620.00000007002</v>
      </c>
      <c r="CT47" s="1085">
        <v>405620.00000007002</v>
      </c>
      <c r="CU47" s="1085">
        <v>405620.00000007002</v>
      </c>
      <c r="CV47" s="1085">
        <v>405620.00000007002</v>
      </c>
      <c r="CW47" s="1085">
        <v>406080.00000007002</v>
      </c>
      <c r="CX47" s="1085">
        <v>404332.00000007002</v>
      </c>
      <c r="CY47" s="1085">
        <v>405332.00000007002</v>
      </c>
      <c r="CZ47" s="1085">
        <v>414692.00000007002</v>
      </c>
      <c r="DA47" s="1085">
        <v>431073.70103807002</v>
      </c>
      <c r="DB47" s="1085">
        <v>434255.04234235996</v>
      </c>
      <c r="DC47" s="1085">
        <v>435255.04234235996</v>
      </c>
      <c r="DD47" s="1085">
        <v>448976.78434235998</v>
      </c>
      <c r="DE47" s="1085">
        <v>448411.90743959998</v>
      </c>
      <c r="DF47" s="1085">
        <v>413478.01824721001</v>
      </c>
      <c r="DG47" s="1085">
        <v>413583.99055977003</v>
      </c>
      <c r="DH47" s="1085">
        <v>412251.21072471997</v>
      </c>
      <c r="DI47" s="1085">
        <v>414764.55572471995</v>
      </c>
      <c r="DJ47" s="1085">
        <v>416771.85123514</v>
      </c>
      <c r="DK47" s="1085">
        <v>424132.94602965005</v>
      </c>
      <c r="DL47" s="1085">
        <v>424046.65482608002</v>
      </c>
      <c r="DM47" s="1085">
        <v>481533.30573293997</v>
      </c>
      <c r="DN47" s="1085">
        <v>376040.73962180997</v>
      </c>
      <c r="DO47" s="1085">
        <v>379131.15422384004</v>
      </c>
      <c r="DP47" s="1085">
        <v>210203.43052533999</v>
      </c>
      <c r="DQ47" s="1085">
        <v>209341.54949432999</v>
      </c>
      <c r="DR47" s="1085">
        <v>229487.1791486</v>
      </c>
      <c r="DS47" s="1085">
        <v>231472.65521348</v>
      </c>
      <c r="DT47" s="1085">
        <v>248088.92242672</v>
      </c>
      <c r="DU47" s="1085">
        <v>256243.63165148001</v>
      </c>
      <c r="DV47" s="1085">
        <v>258423.63226751002</v>
      </c>
      <c r="DW47" s="1085">
        <v>268453.57299777999</v>
      </c>
      <c r="DX47" s="1085">
        <v>269092.28860292997</v>
      </c>
      <c r="DY47" s="1085">
        <v>259829.13074295002</v>
      </c>
      <c r="DZ47" s="1085">
        <v>258545.57108117998</v>
      </c>
      <c r="EA47" s="1085">
        <v>258713.84951635002</v>
      </c>
      <c r="EB47" s="1085">
        <v>252961.98652579999</v>
      </c>
      <c r="EC47" s="1085">
        <v>249540.1862312</v>
      </c>
      <c r="ED47" s="1085">
        <v>219090.61774786998</v>
      </c>
      <c r="EE47" s="1085">
        <v>219630.41525277999</v>
      </c>
      <c r="EF47" s="1085">
        <v>218955.59800895001</v>
      </c>
      <c r="EG47" s="1085">
        <v>222864.80226539003</v>
      </c>
      <c r="EH47" s="1085">
        <v>221954.36377733998</v>
      </c>
      <c r="EI47" s="1085">
        <v>222337.17148895</v>
      </c>
      <c r="EJ47" s="1085">
        <v>220498.15758709999</v>
      </c>
      <c r="EK47" s="1085">
        <v>222615.96101435</v>
      </c>
      <c r="EL47" s="1085">
        <v>221463.89915114999</v>
      </c>
      <c r="EM47" s="1085">
        <v>227902.00938454</v>
      </c>
      <c r="EN47" s="1085">
        <v>224268.73072595999</v>
      </c>
      <c r="EO47" s="1085">
        <v>227022.53382324</v>
      </c>
      <c r="EP47" s="1085">
        <v>225997.16459042003</v>
      </c>
      <c r="EQ47" s="1085">
        <v>225538.10887551002</v>
      </c>
      <c r="ER47" s="1085">
        <v>224885.77293378001</v>
      </c>
      <c r="ES47" s="1085">
        <v>246731.34250632001</v>
      </c>
      <c r="ET47" s="1085">
        <v>218140.03880698001</v>
      </c>
      <c r="EU47" s="1085">
        <v>223785.39590074</v>
      </c>
      <c r="EV47" s="1085">
        <v>216684.06553766</v>
      </c>
      <c r="EW47" s="1085">
        <v>227750.81421543</v>
      </c>
      <c r="EX47" s="1085">
        <v>224822.11388488</v>
      </c>
      <c r="EY47" s="1085">
        <v>204705.71898116</v>
      </c>
      <c r="EZ47" s="1085">
        <v>201412.18670203999</v>
      </c>
      <c r="FA47" s="1085">
        <v>201171.73138021</v>
      </c>
      <c r="FB47" s="1085">
        <v>188931.60575302999</v>
      </c>
      <c r="FC47" s="1085">
        <v>215324.09906754</v>
      </c>
      <c r="FD47" s="1085">
        <v>218291.87995477999</v>
      </c>
    </row>
    <row r="48" spans="1:160" ht="15.75">
      <c r="A48" s="1084" t="s">
        <v>960</v>
      </c>
      <c r="B48" s="1085">
        <v>26154.299999999814</v>
      </c>
      <c r="C48" s="1085">
        <v>12173.1</v>
      </c>
      <c r="D48" s="1085">
        <v>25588.400000000001</v>
      </c>
      <c r="E48" s="1085">
        <v>32034.1</v>
      </c>
      <c r="F48" s="1085">
        <v>37313.4</v>
      </c>
      <c r="G48" s="1085">
        <v>26366.400000000001</v>
      </c>
      <c r="H48" s="1085">
        <v>20488.8</v>
      </c>
      <c r="I48" s="1085">
        <v>18920</v>
      </c>
      <c r="J48" s="1085">
        <v>8504.5</v>
      </c>
      <c r="K48" s="1085">
        <v>4829.6000000000004</v>
      </c>
      <c r="L48" s="1085">
        <v>4123.8999999999996</v>
      </c>
      <c r="M48" s="1085">
        <v>7411.4</v>
      </c>
      <c r="N48" s="1085">
        <v>12221.3</v>
      </c>
      <c r="O48" s="1085">
        <v>22751.9</v>
      </c>
      <c r="P48" s="1085">
        <v>2699.9300000000003</v>
      </c>
      <c r="Q48" s="1085">
        <v>18012.099999999999</v>
      </c>
      <c r="R48" s="1085">
        <v>17797.3</v>
      </c>
      <c r="S48" s="1085">
        <v>23064.6</v>
      </c>
      <c r="T48" s="1085">
        <v>29438.5</v>
      </c>
      <c r="U48" s="1085">
        <v>5389.5</v>
      </c>
      <c r="V48" s="1085">
        <v>32480.3</v>
      </c>
      <c r="W48" s="1085">
        <v>33908.300000000003</v>
      </c>
      <c r="X48" s="1085">
        <v>46982.6</v>
      </c>
      <c r="Y48" s="1085">
        <v>39023.9</v>
      </c>
      <c r="Z48" s="1085">
        <v>35225.4</v>
      </c>
      <c r="AA48" s="1085">
        <v>34654.5</v>
      </c>
      <c r="AB48" s="1085">
        <v>36606.300000000003</v>
      </c>
      <c r="AC48" s="1085">
        <v>39903.5</v>
      </c>
      <c r="AD48" s="1085">
        <v>48751.8</v>
      </c>
      <c r="AE48" s="1085">
        <v>12989.6</v>
      </c>
      <c r="AF48" s="1085">
        <v>14035.6</v>
      </c>
      <c r="AG48" s="1085">
        <v>21440</v>
      </c>
      <c r="AH48" s="1085">
        <v>12395.6</v>
      </c>
      <c r="AI48" s="1085">
        <v>13863.2</v>
      </c>
      <c r="AJ48" s="1085">
        <v>15509.7</v>
      </c>
      <c r="AK48" s="1085">
        <v>13742.3</v>
      </c>
      <c r="AL48" s="1085">
        <v>12552.9</v>
      </c>
      <c r="AM48" s="1085">
        <v>13710.7</v>
      </c>
      <c r="AN48" s="1085">
        <v>12578.4</v>
      </c>
      <c r="AO48" s="1085">
        <v>13032.7</v>
      </c>
      <c r="AP48" s="1085">
        <v>14566.9</v>
      </c>
      <c r="AQ48" s="1085">
        <v>11565.1</v>
      </c>
      <c r="AR48" s="1085">
        <v>11314.2</v>
      </c>
      <c r="AS48" s="1085">
        <v>12537.9</v>
      </c>
      <c r="AT48" s="1085">
        <v>12005.3</v>
      </c>
      <c r="AU48" s="1085">
        <v>14742.4</v>
      </c>
      <c r="AV48" s="1085">
        <v>13794.3</v>
      </c>
      <c r="AW48" s="1085">
        <v>9970.7000000000007</v>
      </c>
      <c r="AX48" s="1085">
        <v>11261.7</v>
      </c>
      <c r="AY48" s="1085">
        <v>0</v>
      </c>
      <c r="AZ48" s="1085">
        <v>15499.388000000001</v>
      </c>
      <c r="BA48" s="1085">
        <v>0</v>
      </c>
      <c r="BB48" s="1085">
        <v>1158.8140000000001</v>
      </c>
      <c r="BC48" s="1085">
        <v>0</v>
      </c>
      <c r="BD48" s="1085">
        <v>2698.5509999999999</v>
      </c>
      <c r="BE48" s="1085">
        <v>0</v>
      </c>
      <c r="BF48" s="1085">
        <v>0</v>
      </c>
      <c r="BG48" s="1085">
        <v>6045.7969999999996</v>
      </c>
      <c r="BH48" s="1085">
        <v>0</v>
      </c>
      <c r="BI48" s="1085">
        <v>135.33269999999999</v>
      </c>
      <c r="BJ48" s="1085">
        <v>52921.000991529996</v>
      </c>
      <c r="BK48" s="1085">
        <v>8033.4880588900005</v>
      </c>
      <c r="BL48" s="1085">
        <v>22032.23579291</v>
      </c>
      <c r="BM48" s="1085">
        <v>5424.9770244600004</v>
      </c>
      <c r="BN48" s="1085">
        <v>7360.6353462500001</v>
      </c>
      <c r="BO48" s="1085">
        <v>5348.50575656</v>
      </c>
      <c r="BP48" s="1085">
        <v>29591.605350220001</v>
      </c>
      <c r="BQ48" s="1085">
        <v>3582.85969888</v>
      </c>
      <c r="BR48" s="1085">
        <v>10734.24984298</v>
      </c>
      <c r="BS48" s="1085">
        <v>8193.5706370600001</v>
      </c>
      <c r="BT48" s="1085">
        <v>30525.03368452</v>
      </c>
      <c r="BU48" s="1085">
        <v>12003.87567673</v>
      </c>
      <c r="BV48" s="1085">
        <v>19856.312786639999</v>
      </c>
      <c r="BW48" s="1085">
        <v>1031.9452663899999</v>
      </c>
      <c r="BX48" s="1085">
        <v>18237.1133405</v>
      </c>
      <c r="BY48" s="1085">
        <v>8486.3653298900008</v>
      </c>
      <c r="BZ48" s="1085">
        <v>23554.192506240001</v>
      </c>
      <c r="CA48" s="1085">
        <v>23377.16952245</v>
      </c>
      <c r="CB48" s="1085">
        <v>37516.213779949998</v>
      </c>
      <c r="CC48" s="1085">
        <v>70328.597368310002</v>
      </c>
      <c r="CD48" s="1085">
        <v>53062.698044330005</v>
      </c>
      <c r="CE48" s="1085">
        <v>69710.832164949999</v>
      </c>
      <c r="CF48" s="1085">
        <v>126377.03045697999</v>
      </c>
      <c r="CG48" s="1085">
        <v>115814.08282400999</v>
      </c>
      <c r="CH48" s="1085">
        <v>95500.337483399999</v>
      </c>
      <c r="CI48" s="1085">
        <v>122766.0953588</v>
      </c>
      <c r="CJ48" s="1085">
        <v>161875.12641729999</v>
      </c>
      <c r="CK48" s="1085">
        <v>128631.82557489</v>
      </c>
      <c r="CL48" s="1085">
        <v>87471.023428369997</v>
      </c>
      <c r="CM48" s="1085">
        <v>74055.904509169995</v>
      </c>
      <c r="CN48" s="1085">
        <v>69917.362313739999</v>
      </c>
      <c r="CO48" s="1085">
        <v>117891.65959375999</v>
      </c>
      <c r="CP48" s="1085">
        <v>41221.670994480002</v>
      </c>
      <c r="CQ48" s="1085">
        <v>92748.443794179999</v>
      </c>
      <c r="CR48" s="1085">
        <v>8798.6217743399993</v>
      </c>
      <c r="CS48" s="1085">
        <v>8378.7628922999993</v>
      </c>
      <c r="CT48" s="1085">
        <v>3539.05115961</v>
      </c>
      <c r="CU48" s="1085">
        <v>19432.274151369998</v>
      </c>
      <c r="CV48" s="1085">
        <v>14741.74799702</v>
      </c>
      <c r="CW48" s="1085">
        <v>2746.9897319299998</v>
      </c>
      <c r="CX48" s="1085">
        <v>1442.30678328</v>
      </c>
      <c r="CY48" s="1085">
        <v>3951.76010395</v>
      </c>
      <c r="CZ48" s="1085">
        <v>34619.643371440005</v>
      </c>
      <c r="DA48" s="1085">
        <v>2649.8052714200003</v>
      </c>
      <c r="DB48" s="1085">
        <v>4947.3312649</v>
      </c>
      <c r="DC48" s="1085">
        <v>32704.781157099998</v>
      </c>
      <c r="DD48" s="1085">
        <v>30185.43904238</v>
      </c>
      <c r="DE48" s="1085">
        <v>15892.00962784</v>
      </c>
      <c r="DF48" s="1085">
        <v>5235.9799325399999</v>
      </c>
      <c r="DG48" s="1085">
        <v>9175.6561303500002</v>
      </c>
      <c r="DH48" s="1085">
        <v>14770.451565490001</v>
      </c>
      <c r="DI48" s="1085">
        <v>5721.7094592700005</v>
      </c>
      <c r="DJ48" s="1085">
        <v>5867.2537707199999</v>
      </c>
      <c r="DK48" s="1085">
        <v>8602.5279708500002</v>
      </c>
      <c r="DL48" s="1085">
        <v>20426.954640279997</v>
      </c>
      <c r="DM48" s="1085">
        <v>7518.64</v>
      </c>
      <c r="DN48" s="1085">
        <v>8566.5250436000006</v>
      </c>
      <c r="DO48" s="1085">
        <v>17344.15980103</v>
      </c>
      <c r="DP48" s="1085">
        <v>30227.25474669</v>
      </c>
      <c r="DQ48" s="1085">
        <v>34088.317528150001</v>
      </c>
      <c r="DR48" s="1085">
        <v>65496.878857440002</v>
      </c>
      <c r="DS48" s="1085">
        <v>12964.82467914</v>
      </c>
      <c r="DT48" s="1085">
        <v>42596.953716399999</v>
      </c>
      <c r="DU48" s="1085">
        <v>17953.952454549999</v>
      </c>
      <c r="DV48" s="1085">
        <v>33073.674164229997</v>
      </c>
      <c r="DW48" s="1085">
        <v>43097.91492178</v>
      </c>
      <c r="DX48" s="1085">
        <v>84704.592830710011</v>
      </c>
      <c r="DY48" s="1085">
        <v>79964.648534740001</v>
      </c>
      <c r="DZ48" s="1085">
        <v>17144.950377690002</v>
      </c>
      <c r="EA48" s="1085">
        <v>48465.002161410004</v>
      </c>
      <c r="EB48" s="1085">
        <v>2814.6479655200001</v>
      </c>
      <c r="EC48" s="1085">
        <v>9793.8587053799984</v>
      </c>
      <c r="ED48" s="1085">
        <v>8945.63244915</v>
      </c>
      <c r="EE48" s="1085">
        <v>30612.364429060002</v>
      </c>
      <c r="EF48" s="1085">
        <v>10293.55171489</v>
      </c>
      <c r="EG48" s="1085">
        <v>15926.969791540001</v>
      </c>
      <c r="EH48" s="1085">
        <v>9932.3919943799992</v>
      </c>
      <c r="EI48" s="1085">
        <v>698.20721687000002</v>
      </c>
      <c r="EJ48" s="1085">
        <v>21919.715188890001</v>
      </c>
      <c r="EK48" s="1085">
        <v>20872.204769</v>
      </c>
      <c r="EL48" s="1085">
        <v>31077.74648143</v>
      </c>
      <c r="EM48" s="1085">
        <v>26354.215500229999</v>
      </c>
      <c r="EN48" s="1085">
        <v>56839.212365709995</v>
      </c>
      <c r="EO48" s="1085">
        <v>75350.839157509996</v>
      </c>
      <c r="EP48" s="1085">
        <v>36173.381402830004</v>
      </c>
      <c r="EQ48" s="1085">
        <v>71605.861901320008</v>
      </c>
      <c r="ER48" s="1085">
        <v>2326.7721438300018</v>
      </c>
      <c r="ES48" s="1085">
        <v>25208.867746209999</v>
      </c>
      <c r="ET48" s="1085">
        <v>35633.187101099997</v>
      </c>
      <c r="EU48" s="1085">
        <v>46717.142779769994</v>
      </c>
      <c r="EV48" s="1085">
        <v>51266.391948459997</v>
      </c>
      <c r="EW48" s="1085">
        <v>43562.195239300003</v>
      </c>
      <c r="EX48" s="1085">
        <v>48478.825186889997</v>
      </c>
      <c r="EY48" s="1085">
        <v>38690.366191190005</v>
      </c>
      <c r="EZ48" s="1085">
        <v>108656.76517376</v>
      </c>
      <c r="FA48" s="1085">
        <v>49940.273947050002</v>
      </c>
      <c r="FB48" s="1085">
        <v>35649.827355050002</v>
      </c>
      <c r="FC48" s="1085">
        <v>37602.468714160001</v>
      </c>
      <c r="FD48" s="1085">
        <v>32049.177036720001</v>
      </c>
    </row>
    <row r="49" spans="1:160" ht="15.75">
      <c r="A49" s="1090"/>
      <c r="B49" s="1085"/>
      <c r="C49" s="1085"/>
      <c r="D49" s="1085"/>
      <c r="E49" s="1085"/>
      <c r="F49" s="1085"/>
      <c r="G49" s="1085"/>
      <c r="H49" s="1085"/>
      <c r="I49" s="1085"/>
      <c r="J49" s="1085"/>
      <c r="K49" s="1085"/>
      <c r="L49" s="1085"/>
      <c r="M49" s="1085"/>
      <c r="N49" s="1085"/>
      <c r="O49" s="1085"/>
      <c r="P49" s="1085"/>
      <c r="Q49" s="1085"/>
      <c r="R49" s="1085"/>
      <c r="S49" s="1085"/>
      <c r="T49" s="1085"/>
      <c r="U49" s="1085"/>
      <c r="V49" s="1085"/>
      <c r="W49" s="1085"/>
      <c r="X49" s="1085"/>
      <c r="Y49" s="1085"/>
      <c r="Z49" s="1085"/>
      <c r="AA49" s="1085"/>
      <c r="AB49" s="1085"/>
      <c r="AC49" s="1085"/>
      <c r="AD49" s="1085"/>
      <c r="AE49" s="1085"/>
      <c r="AF49" s="1085"/>
      <c r="AG49" s="1085"/>
      <c r="AH49" s="1085"/>
      <c r="AI49" s="1085"/>
      <c r="AJ49" s="1085"/>
      <c r="AK49" s="1085"/>
      <c r="AL49" s="1085"/>
      <c r="AM49" s="1085"/>
      <c r="AN49" s="1085"/>
      <c r="AO49" s="1085"/>
      <c r="AP49" s="1085"/>
      <c r="AQ49" s="1085"/>
      <c r="AR49" s="1085"/>
      <c r="AS49" s="1085"/>
      <c r="AT49" s="1085"/>
      <c r="AU49" s="1085"/>
      <c r="AV49" s="1085"/>
      <c r="AW49" s="1085"/>
      <c r="AX49" s="1085"/>
      <c r="AY49" s="1085"/>
      <c r="AZ49" s="1085"/>
      <c r="BA49" s="1085"/>
      <c r="BB49" s="1085"/>
      <c r="BC49" s="1085"/>
      <c r="BD49" s="1085"/>
      <c r="BE49" s="1085"/>
      <c r="BF49" s="1085"/>
      <c r="BG49" s="1085"/>
      <c r="BH49" s="1085"/>
      <c r="BI49" s="1085"/>
      <c r="BJ49" s="1085"/>
      <c r="BK49" s="1085"/>
      <c r="BL49" s="1085"/>
      <c r="BM49" s="1085"/>
      <c r="BN49" s="1085"/>
      <c r="BO49" s="1085"/>
      <c r="BP49" s="1085"/>
      <c r="BQ49" s="1085"/>
      <c r="BR49" s="1085"/>
      <c r="BS49" s="1085"/>
      <c r="BT49" s="1085"/>
      <c r="BU49" s="1085"/>
      <c r="BV49" s="1085"/>
      <c r="BW49" s="1085"/>
      <c r="BX49" s="1085"/>
      <c r="BY49" s="1085"/>
      <c r="BZ49" s="1085"/>
      <c r="CA49" s="1085"/>
      <c r="CB49" s="1085"/>
      <c r="CC49" s="1085"/>
      <c r="CD49" s="1085"/>
      <c r="CE49" s="1085"/>
      <c r="CF49" s="1085"/>
      <c r="CG49" s="1085"/>
      <c r="CH49" s="1085"/>
      <c r="CI49" s="1085"/>
      <c r="CJ49" s="1085"/>
      <c r="CK49" s="1085"/>
      <c r="CL49" s="1085"/>
      <c r="CM49" s="1085"/>
      <c r="CN49" s="1085"/>
      <c r="CO49" s="1085"/>
      <c r="CP49" s="1085"/>
      <c r="CQ49" s="1085"/>
      <c r="CR49" s="1085"/>
      <c r="CS49" s="1085"/>
      <c r="CT49" s="1085"/>
      <c r="CU49" s="1085"/>
      <c r="CV49" s="1085"/>
      <c r="CW49" s="1085"/>
      <c r="CX49" s="1085"/>
      <c r="CY49" s="1085"/>
      <c r="CZ49" s="1085"/>
      <c r="DA49" s="1085"/>
      <c r="DB49" s="1085"/>
      <c r="DC49" s="1085"/>
      <c r="DD49" s="1085"/>
      <c r="DE49" s="1085"/>
      <c r="DF49" s="1085"/>
      <c r="DG49" s="1085"/>
      <c r="DH49" s="1085"/>
      <c r="DI49" s="1085"/>
      <c r="DJ49" s="1085"/>
      <c r="DK49" s="1085"/>
      <c r="DL49" s="1085"/>
      <c r="DM49" s="1085"/>
      <c r="DN49" s="1085"/>
      <c r="DO49" s="1085"/>
      <c r="DP49" s="1085"/>
      <c r="DQ49" s="1085"/>
      <c r="DR49" s="1085"/>
      <c r="DS49" s="1085"/>
      <c r="DT49" s="1085"/>
      <c r="DU49" s="1085"/>
      <c r="DV49" s="1085"/>
      <c r="DW49" s="1085"/>
      <c r="DX49" s="1085"/>
      <c r="DY49" s="1085"/>
      <c r="DZ49" s="1085"/>
      <c r="EA49" s="1085"/>
      <c r="EB49" s="1085"/>
      <c r="EC49" s="1085"/>
      <c r="ED49" s="1085"/>
      <c r="EE49" s="1085"/>
      <c r="EF49" s="1085"/>
      <c r="EG49" s="1085"/>
      <c r="EH49" s="1085"/>
      <c r="EI49" s="1085"/>
      <c r="EJ49" s="1085"/>
      <c r="EK49" s="1085"/>
      <c r="EL49" s="1085"/>
      <c r="EM49" s="1085"/>
      <c r="EN49" s="1085"/>
      <c r="EO49" s="1085"/>
      <c r="EP49" s="1085"/>
      <c r="EQ49" s="1085"/>
      <c r="ER49" s="1085"/>
      <c r="ES49" s="1085"/>
      <c r="ET49" s="1085"/>
      <c r="EU49" s="1085"/>
      <c r="EV49" s="1085"/>
      <c r="EW49" s="1085"/>
      <c r="EX49" s="1085"/>
      <c r="EY49" s="1085"/>
      <c r="EZ49" s="1085"/>
      <c r="FA49" s="1085"/>
      <c r="FB49" s="1085"/>
      <c r="FC49" s="1085"/>
      <c r="FD49" s="1085"/>
    </row>
    <row r="50" spans="1:160" ht="15.75">
      <c r="A50" s="1081" t="s">
        <v>961</v>
      </c>
      <c r="B50" s="1085">
        <v>364258.80000000005</v>
      </c>
      <c r="C50" s="1085">
        <v>516620</v>
      </c>
      <c r="D50" s="1085">
        <v>367830.1</v>
      </c>
      <c r="E50" s="1085">
        <v>374810.2</v>
      </c>
      <c r="F50" s="1085">
        <v>367836.19999999995</v>
      </c>
      <c r="G50" s="1085">
        <v>419474.2</v>
      </c>
      <c r="H50" s="1085">
        <v>432692.4</v>
      </c>
      <c r="I50" s="1085">
        <v>410519.4</v>
      </c>
      <c r="J50" s="1085">
        <v>415450.9</v>
      </c>
      <c r="K50" s="1085">
        <v>471179.00000000023</v>
      </c>
      <c r="L50" s="1085">
        <v>467682</v>
      </c>
      <c r="M50" s="1085">
        <v>446748.9</v>
      </c>
      <c r="N50" s="1085">
        <v>500751.2</v>
      </c>
      <c r="O50" s="1085">
        <v>487825.9</v>
      </c>
      <c r="P50" s="1085">
        <v>542777.99999999977</v>
      </c>
      <c r="Q50" s="1085">
        <v>466071.89999999997</v>
      </c>
      <c r="R50" s="1085">
        <v>482296.5</v>
      </c>
      <c r="S50" s="1085">
        <v>560576.80000000005</v>
      </c>
      <c r="T50" s="1085">
        <v>497847.69999999995</v>
      </c>
      <c r="U50" s="1085">
        <v>511653.39999999997</v>
      </c>
      <c r="V50" s="1085">
        <v>518514.2</v>
      </c>
      <c r="W50" s="1085">
        <v>483417.4</v>
      </c>
      <c r="X50" s="1085">
        <v>535904.4</v>
      </c>
      <c r="Y50" s="1085">
        <v>536050.80000000005</v>
      </c>
      <c r="Z50" s="1085">
        <v>537207.79999999993</v>
      </c>
      <c r="AA50" s="1085">
        <v>552797.60000000009</v>
      </c>
      <c r="AB50" s="1085">
        <v>559665.69999999995</v>
      </c>
      <c r="AC50" s="1085">
        <v>564918.5</v>
      </c>
      <c r="AD50" s="1085">
        <v>574321.89999999991</v>
      </c>
      <c r="AE50" s="1085">
        <v>569713.5</v>
      </c>
      <c r="AF50" s="1085">
        <v>584640.19999999995</v>
      </c>
      <c r="AG50" s="1085">
        <v>597180.80000000005</v>
      </c>
      <c r="AH50" s="1085">
        <v>601591.5</v>
      </c>
      <c r="AI50" s="1085">
        <v>615465.39999999991</v>
      </c>
      <c r="AJ50" s="1085">
        <v>651514.9</v>
      </c>
      <c r="AK50" s="1085">
        <v>676643.20000000007</v>
      </c>
      <c r="AL50" s="1085">
        <v>686076.6</v>
      </c>
      <c r="AM50" s="1085">
        <v>691040.6</v>
      </c>
      <c r="AN50" s="1085">
        <v>718883.3</v>
      </c>
      <c r="AO50" s="1085">
        <v>751980</v>
      </c>
      <c r="AP50" s="1085">
        <v>785592</v>
      </c>
      <c r="AQ50" s="1085">
        <v>825703.6</v>
      </c>
      <c r="AR50" s="1085">
        <v>834040.9</v>
      </c>
      <c r="AS50" s="1085">
        <v>859019</v>
      </c>
      <c r="AT50" s="1085">
        <v>884981.2</v>
      </c>
      <c r="AU50" s="1085">
        <v>964176.5</v>
      </c>
      <c r="AV50" s="1085">
        <v>925879.2</v>
      </c>
      <c r="AW50" s="1085">
        <v>1010051.5</v>
      </c>
      <c r="AX50" s="1085">
        <v>950551.62</v>
      </c>
      <c r="AY50" s="1085">
        <v>1085681.736</v>
      </c>
      <c r="AZ50" s="1085">
        <v>579997.32499999995</v>
      </c>
      <c r="BA50" s="1085">
        <v>1126385.952</v>
      </c>
      <c r="BB50" s="1085">
        <v>1114766.0120000001</v>
      </c>
      <c r="BC50" s="1085">
        <v>1133531.6669999999</v>
      </c>
      <c r="BD50" s="1085">
        <v>1200999.6040000001</v>
      </c>
      <c r="BE50" s="1085">
        <v>1258907.29</v>
      </c>
      <c r="BF50" s="1085">
        <v>1269696.811</v>
      </c>
      <c r="BG50" s="1085">
        <v>1281822.0889999999</v>
      </c>
      <c r="BH50" s="1085">
        <v>1290139.429</v>
      </c>
      <c r="BI50" s="1085">
        <v>1262965.8899000001</v>
      </c>
      <c r="BJ50" s="1085">
        <v>1388856.0140614102</v>
      </c>
      <c r="BK50" s="1085">
        <v>1107116.3824776101</v>
      </c>
      <c r="BL50" s="1085">
        <v>1005404.0162779698</v>
      </c>
      <c r="BM50" s="1085">
        <v>1353681.6692850101</v>
      </c>
      <c r="BN50" s="1085">
        <v>1373460.8274291202</v>
      </c>
      <c r="BO50" s="1085">
        <v>1383891.0591001699</v>
      </c>
      <c r="BP50" s="1085">
        <v>1478604.5400078201</v>
      </c>
      <c r="BQ50" s="1085">
        <v>1699133.1157779901</v>
      </c>
      <c r="BR50" s="1085">
        <v>1849945.27433923</v>
      </c>
      <c r="BS50" s="1085">
        <v>1884415.1820451901</v>
      </c>
      <c r="BT50" s="1085">
        <v>1919530.8623446997</v>
      </c>
      <c r="BU50" s="1085">
        <v>2136248.6684938497</v>
      </c>
      <c r="BV50" s="1085">
        <v>2225394.1781833898</v>
      </c>
      <c r="BW50" s="1085">
        <v>2196839.7467169003</v>
      </c>
      <c r="BX50" s="1085">
        <v>2232590.4324929197</v>
      </c>
      <c r="BY50" s="1085">
        <v>2455123.9834556202</v>
      </c>
      <c r="BZ50" s="1085">
        <v>2464471.3767667701</v>
      </c>
      <c r="CA50" s="1085">
        <v>2724824.1777777895</v>
      </c>
      <c r="CB50" s="1085">
        <v>3067911.4232027498</v>
      </c>
      <c r="CC50" s="1085">
        <v>3135930.6147627998</v>
      </c>
      <c r="CD50" s="1085">
        <v>3238169.0480491803</v>
      </c>
      <c r="CE50" s="1085">
        <v>3216790.5319050802</v>
      </c>
      <c r="CF50" s="1085">
        <v>3224633.9341631997</v>
      </c>
      <c r="CG50" s="1085">
        <v>3260132.4466516394</v>
      </c>
      <c r="CH50" s="1085">
        <v>3364693.4453836093</v>
      </c>
      <c r="CI50" s="1085">
        <v>3387300.4095895905</v>
      </c>
      <c r="CJ50" s="1085">
        <v>3395175.1872650497</v>
      </c>
      <c r="CK50" s="1085">
        <v>3494200.2235588999</v>
      </c>
      <c r="CL50" s="1085">
        <v>3634197.0197761599</v>
      </c>
      <c r="CM50" s="1085">
        <v>3661939.0983872102</v>
      </c>
      <c r="CN50" s="1085">
        <v>3633053.3305948703</v>
      </c>
      <c r="CO50" s="1085">
        <v>3751870.3727812897</v>
      </c>
      <c r="CP50" s="1085">
        <v>3881252.5889462694</v>
      </c>
      <c r="CQ50" s="1085">
        <v>4158692.9999559699</v>
      </c>
      <c r="CR50" s="1085">
        <v>4597105.7672095597</v>
      </c>
      <c r="CS50" s="1085">
        <v>5000543.5182445198</v>
      </c>
      <c r="CT50" s="1085">
        <v>4930613.0418441491</v>
      </c>
      <c r="CU50" s="1085">
        <v>3673971.4769713497</v>
      </c>
      <c r="CV50" s="1085">
        <v>3819211.75254894</v>
      </c>
      <c r="CW50" s="1085">
        <v>3829448.25428455</v>
      </c>
      <c r="CX50" s="1085">
        <v>3811473.5176254599</v>
      </c>
      <c r="CY50" s="1085">
        <v>3836778.4729806497</v>
      </c>
      <c r="CZ50" s="1085">
        <v>3459824.18823735</v>
      </c>
      <c r="DA50" s="1085">
        <v>3415215.9564253902</v>
      </c>
      <c r="DB50" s="1085">
        <v>3356108.82021135</v>
      </c>
      <c r="DC50" s="1085">
        <v>3268183.2533567701</v>
      </c>
      <c r="DD50" s="1085">
        <v>3303220.3495155899</v>
      </c>
      <c r="DE50" s="1085">
        <v>3349514.1639323798</v>
      </c>
      <c r="DF50" s="1085">
        <v>2217804.4462404503</v>
      </c>
      <c r="DG50" s="1085">
        <v>2204964.6823637499</v>
      </c>
      <c r="DH50" s="1085">
        <v>2198437.2527696397</v>
      </c>
      <c r="DI50" s="1085">
        <v>2166836.3792978702</v>
      </c>
      <c r="DJ50" s="1085">
        <v>2186134.9963151901</v>
      </c>
      <c r="DK50" s="1085">
        <v>2044534.21445805</v>
      </c>
      <c r="DL50" s="1085">
        <v>1923335.5715616299</v>
      </c>
      <c r="DM50" s="1085">
        <v>1946110.7327457303</v>
      </c>
      <c r="DN50" s="1085">
        <v>2694989.7382781403</v>
      </c>
      <c r="DO50" s="1085">
        <v>2665488.4836780601</v>
      </c>
      <c r="DP50" s="1085">
        <v>3937258.8646844598</v>
      </c>
      <c r="DQ50" s="1085">
        <v>3924748.3897634503</v>
      </c>
      <c r="DR50" s="1085">
        <v>3682121.4422897301</v>
      </c>
      <c r="DS50" s="1085">
        <v>3619666.2603931203</v>
      </c>
      <c r="DT50" s="1085">
        <v>3521348.9918616693</v>
      </c>
      <c r="DU50" s="1085">
        <v>3730874.6266935798</v>
      </c>
      <c r="DV50" s="1085">
        <v>3673094.3889632598</v>
      </c>
      <c r="DW50" s="1085">
        <v>3713627.5467143399</v>
      </c>
      <c r="DX50" s="1085">
        <v>3665666.7466538497</v>
      </c>
      <c r="DY50" s="1085">
        <v>3731040.9775867998</v>
      </c>
      <c r="DZ50" s="1085">
        <v>3763145.8270646799</v>
      </c>
      <c r="EA50" s="1085">
        <v>3669662.16873912</v>
      </c>
      <c r="EB50" s="1085">
        <v>3672136.5819263398</v>
      </c>
      <c r="EC50" s="1085">
        <v>3643937.1799249798</v>
      </c>
      <c r="ED50" s="1085">
        <v>3640682.00979554</v>
      </c>
      <c r="EE50" s="1085">
        <v>3831451.8514781403</v>
      </c>
      <c r="EF50" s="1085">
        <v>3741696.8042981708</v>
      </c>
      <c r="EG50" s="1085">
        <v>3867461.5098736007</v>
      </c>
      <c r="EH50" s="1085">
        <v>3987184.3640630501</v>
      </c>
      <c r="EI50" s="1085">
        <v>3964964.0439283107</v>
      </c>
      <c r="EJ50" s="1085">
        <v>3893020.4196016602</v>
      </c>
      <c r="EK50" s="1085">
        <v>3878571.9055343298</v>
      </c>
      <c r="EL50" s="1085">
        <v>3875532.2970700609</v>
      </c>
      <c r="EM50" s="1085">
        <v>3900519.9231572407</v>
      </c>
      <c r="EN50" s="1085">
        <v>3917476.6126236604</v>
      </c>
      <c r="EO50" s="1085">
        <v>3933104.2642524107</v>
      </c>
      <c r="EP50" s="1085">
        <v>3915405.5483201505</v>
      </c>
      <c r="EQ50" s="1085">
        <v>4016012.1126604103</v>
      </c>
      <c r="ER50" s="1085">
        <v>4039871.9511792106</v>
      </c>
      <c r="ES50" s="1085">
        <v>4171246.8317642696</v>
      </c>
      <c r="ET50" s="1085">
        <v>4216752.3732905705</v>
      </c>
      <c r="EU50" s="1085">
        <v>4214559.1176973404</v>
      </c>
      <c r="EV50" s="1085">
        <v>4169223.1572681502</v>
      </c>
      <c r="EW50" s="1085">
        <v>4174157.9871203303</v>
      </c>
      <c r="EX50" s="1085">
        <v>4179923.7948357309</v>
      </c>
      <c r="EY50" s="1085">
        <v>4177598.6027727802</v>
      </c>
      <c r="EZ50" s="1085">
        <v>4205505.1659746598</v>
      </c>
      <c r="FA50" s="1085">
        <v>4275464.1374184098</v>
      </c>
      <c r="FB50" s="1085">
        <v>4269522.1674979106</v>
      </c>
      <c r="FC50" s="1085">
        <v>4358410.3090004902</v>
      </c>
      <c r="FD50" s="1085">
        <v>4494739.9965918902</v>
      </c>
    </row>
    <row r="51" spans="1:160" ht="15.75">
      <c r="A51" s="1084" t="s">
        <v>143</v>
      </c>
      <c r="B51" s="1085">
        <v>75170.600000000006</v>
      </c>
      <c r="C51" s="1085">
        <v>70620.399999999994</v>
      </c>
      <c r="D51" s="1085">
        <v>76994.5</v>
      </c>
      <c r="E51" s="1085">
        <v>81565.100000000006</v>
      </c>
      <c r="F51" s="1085">
        <v>84258.9</v>
      </c>
      <c r="G51" s="1085">
        <v>84815.7</v>
      </c>
      <c r="H51" s="1085">
        <v>87850.6</v>
      </c>
      <c r="I51" s="1085">
        <v>88732.4</v>
      </c>
      <c r="J51" s="1085">
        <v>89848.7</v>
      </c>
      <c r="K51" s="1085">
        <v>90447.1</v>
      </c>
      <c r="L51" s="1085">
        <v>91046.399999999994</v>
      </c>
      <c r="M51" s="1085">
        <v>94481.5</v>
      </c>
      <c r="N51" s="1085">
        <v>101276.5</v>
      </c>
      <c r="O51" s="1085">
        <v>103552.7</v>
      </c>
      <c r="P51" s="1085">
        <v>104704.5</v>
      </c>
      <c r="Q51" s="1085">
        <v>107808.8</v>
      </c>
      <c r="R51" s="1085">
        <v>108142</v>
      </c>
      <c r="S51" s="1085">
        <v>109774.1</v>
      </c>
      <c r="T51" s="1085">
        <v>112635.3</v>
      </c>
      <c r="U51" s="1085">
        <v>114232.9</v>
      </c>
      <c r="V51" s="1085">
        <v>120095.6</v>
      </c>
      <c r="W51" s="1085">
        <v>119566.2</v>
      </c>
      <c r="X51" s="1085">
        <v>121263.9</v>
      </c>
      <c r="Y51" s="1085">
        <v>122426.3</v>
      </c>
      <c r="Z51" s="1085">
        <v>122735.9</v>
      </c>
      <c r="AA51" s="1085">
        <v>124934</v>
      </c>
      <c r="AB51" s="1085">
        <v>125304.5</v>
      </c>
      <c r="AC51" s="1085">
        <v>126194.9</v>
      </c>
      <c r="AD51" s="1085">
        <v>126182.7</v>
      </c>
      <c r="AE51" s="1085">
        <v>129714.4</v>
      </c>
      <c r="AF51" s="1085">
        <v>132544.6</v>
      </c>
      <c r="AG51" s="1085">
        <v>132923.20000000001</v>
      </c>
      <c r="AH51" s="1085">
        <v>131233.9</v>
      </c>
      <c r="AI51" s="1085">
        <v>134108.1</v>
      </c>
      <c r="AJ51" s="1085">
        <v>136515.70000000001</v>
      </c>
      <c r="AK51" s="1085">
        <v>158735.1</v>
      </c>
      <c r="AL51" s="1085">
        <v>142324.5</v>
      </c>
      <c r="AM51" s="1085">
        <v>141775.79999999999</v>
      </c>
      <c r="AN51" s="1085">
        <v>142886.6</v>
      </c>
      <c r="AO51" s="1085">
        <v>148054.39999999999</v>
      </c>
      <c r="AP51" s="1085">
        <v>151457.60000000001</v>
      </c>
      <c r="AQ51" s="1085">
        <v>160300.29999999999</v>
      </c>
      <c r="AR51" s="1085">
        <v>160482.70000000001</v>
      </c>
      <c r="AS51" s="1085">
        <v>162559.20000000001</v>
      </c>
      <c r="AT51" s="1085">
        <v>169691.7</v>
      </c>
      <c r="AU51" s="1085">
        <v>206123.6</v>
      </c>
      <c r="AV51" s="1085">
        <v>155148.79999999999</v>
      </c>
      <c r="AW51" s="1085">
        <v>187838.4</v>
      </c>
      <c r="AX51" s="1085">
        <v>172321.52</v>
      </c>
      <c r="AY51" s="1085">
        <v>165533.079</v>
      </c>
      <c r="AZ51" s="1085">
        <v>94505.145000000004</v>
      </c>
      <c r="BA51" s="1085">
        <v>174454.63200000001</v>
      </c>
      <c r="BB51" s="1085">
        <v>173640.61799999999</v>
      </c>
      <c r="BC51" s="1085">
        <v>174555.65299999999</v>
      </c>
      <c r="BD51" s="1085">
        <v>177624.11300000001</v>
      </c>
      <c r="BE51" s="1085">
        <v>165505.649</v>
      </c>
      <c r="BF51" s="1085">
        <v>166058.739</v>
      </c>
      <c r="BG51" s="1085">
        <v>164105.89499999999</v>
      </c>
      <c r="BH51" s="1085">
        <v>167481.573</v>
      </c>
      <c r="BI51" s="1085">
        <v>169565.4492</v>
      </c>
      <c r="BJ51" s="1085">
        <v>170494.85485427</v>
      </c>
      <c r="BK51" s="1085">
        <v>121657.17345724</v>
      </c>
      <c r="BL51" s="1085">
        <v>121643.54108524001</v>
      </c>
      <c r="BM51" s="1085">
        <v>153820.36444701999</v>
      </c>
      <c r="BN51" s="1085">
        <v>154717.52154701998</v>
      </c>
      <c r="BO51" s="1085">
        <v>138884.51926201998</v>
      </c>
      <c r="BP51" s="1085">
        <v>141878.83087754998</v>
      </c>
      <c r="BQ51" s="1085">
        <v>152845.44753199999</v>
      </c>
      <c r="BR51" s="1085">
        <v>144540.37827486999</v>
      </c>
      <c r="BS51" s="1085">
        <v>145951.00175301998</v>
      </c>
      <c r="BT51" s="1085">
        <v>146225.72788451999</v>
      </c>
      <c r="BU51" s="1085">
        <v>149215.03071751999</v>
      </c>
      <c r="BV51" s="1085">
        <v>152954.13805051998</v>
      </c>
      <c r="BW51" s="1085">
        <v>143742.04034451998</v>
      </c>
      <c r="BX51" s="1085">
        <v>147813.33387251999</v>
      </c>
      <c r="BY51" s="1085">
        <v>155779.88960651998</v>
      </c>
      <c r="BZ51" s="1085">
        <v>155779.88539652</v>
      </c>
      <c r="CA51" s="1085">
        <v>165424.64979102</v>
      </c>
      <c r="CB51" s="1085">
        <v>172048.26545352</v>
      </c>
      <c r="CC51" s="1085">
        <v>175543.02810647001</v>
      </c>
      <c r="CD51" s="1085">
        <v>181943.06808647001</v>
      </c>
      <c r="CE51" s="1085">
        <v>211336.91157046999</v>
      </c>
      <c r="CF51" s="1085">
        <v>207471.3276705</v>
      </c>
      <c r="CG51" s="1085">
        <v>207471.3276705</v>
      </c>
      <c r="CH51" s="1085">
        <v>210936.3276705</v>
      </c>
      <c r="CI51" s="1085">
        <v>210936.343287</v>
      </c>
      <c r="CJ51" s="1085">
        <v>213092.34328649999</v>
      </c>
      <c r="CK51" s="1085">
        <v>213750.30888220001</v>
      </c>
      <c r="CL51" s="1085">
        <v>213750.30888241</v>
      </c>
      <c r="CM51" s="1085">
        <v>215615.68374379</v>
      </c>
      <c r="CN51" s="1085">
        <v>215741.02791579001</v>
      </c>
      <c r="CO51" s="1085">
        <v>215741.02791579001</v>
      </c>
      <c r="CP51" s="1085">
        <v>215741.02791579001</v>
      </c>
      <c r="CQ51" s="1085">
        <v>215741.02941558999</v>
      </c>
      <c r="CR51" s="1085">
        <v>215741.02941558999</v>
      </c>
      <c r="CS51" s="1085">
        <v>217812.90778658999</v>
      </c>
      <c r="CT51" s="1085">
        <v>219509.96054758999</v>
      </c>
      <c r="CU51" s="1085">
        <v>219484.96054758999</v>
      </c>
      <c r="CV51" s="1085">
        <v>252220.25796158999</v>
      </c>
      <c r="CW51" s="1085">
        <v>256406.33869859</v>
      </c>
      <c r="CX51" s="1085">
        <v>256406.31971938</v>
      </c>
      <c r="CY51" s="1085">
        <v>226287.45019559001</v>
      </c>
      <c r="CZ51" s="1085">
        <v>230798.70920734</v>
      </c>
      <c r="DA51" s="1085">
        <v>231763.70920834001</v>
      </c>
      <c r="DB51" s="1085">
        <v>233576.60278434001</v>
      </c>
      <c r="DC51" s="1085">
        <v>243694.33406133999</v>
      </c>
      <c r="DD51" s="1085">
        <v>244507.43640134</v>
      </c>
      <c r="DE51" s="1085">
        <v>244507.43640134</v>
      </c>
      <c r="DF51" s="1085">
        <v>249714.57754134</v>
      </c>
      <c r="DG51" s="1085">
        <v>249714.57754134</v>
      </c>
      <c r="DH51" s="1085">
        <v>249714.57754134</v>
      </c>
      <c r="DI51" s="1085">
        <v>249714.57754134</v>
      </c>
      <c r="DJ51" s="1085">
        <v>252629.22476220998</v>
      </c>
      <c r="DK51" s="1085">
        <v>252629.22576221</v>
      </c>
      <c r="DL51" s="1085">
        <v>255862.69513122001</v>
      </c>
      <c r="DM51" s="1085">
        <v>255862.69513121</v>
      </c>
      <c r="DN51" s="1085">
        <v>252111.48491017002</v>
      </c>
      <c r="DO51" s="1085">
        <v>224140.00111156001</v>
      </c>
      <c r="DP51" s="1085">
        <v>217941.02107255999</v>
      </c>
      <c r="DQ51" s="1085">
        <v>217941.02107255999</v>
      </c>
      <c r="DR51" s="1085">
        <v>220208.24210055999</v>
      </c>
      <c r="DS51" s="1085">
        <v>221778.62854455999</v>
      </c>
      <c r="DT51" s="1085">
        <v>210208.23806055999</v>
      </c>
      <c r="DU51" s="1085">
        <v>226422.98251043999</v>
      </c>
      <c r="DV51" s="1085">
        <v>216706.29279156</v>
      </c>
      <c r="DW51" s="1085">
        <v>217172.77594756</v>
      </c>
      <c r="DX51" s="1085">
        <v>206062.09106056002</v>
      </c>
      <c r="DY51" s="1085">
        <v>195325.84368756</v>
      </c>
      <c r="DZ51" s="1085">
        <v>195325.84368655999</v>
      </c>
      <c r="EA51" s="1085">
        <v>199340.27340756002</v>
      </c>
      <c r="EB51" s="1085">
        <v>199340.27340756002</v>
      </c>
      <c r="EC51" s="1085">
        <v>189071.55586155999</v>
      </c>
      <c r="ED51" s="1085">
        <v>192402.09586493002</v>
      </c>
      <c r="EE51" s="1085">
        <v>195196.88957843001</v>
      </c>
      <c r="EF51" s="1085">
        <v>195196.88957843001</v>
      </c>
      <c r="EG51" s="1085">
        <v>211191.68330842999</v>
      </c>
      <c r="EH51" s="1085">
        <v>208396.89157842999</v>
      </c>
      <c r="EI51" s="1085">
        <v>231129.75892461999</v>
      </c>
      <c r="EJ51" s="1085">
        <v>231129.75890812001</v>
      </c>
      <c r="EK51" s="1085">
        <v>223609.22490812</v>
      </c>
      <c r="EL51" s="1085">
        <v>223609.22490812</v>
      </c>
      <c r="EM51" s="1085">
        <v>236485.83300929001</v>
      </c>
      <c r="EN51" s="1085">
        <v>236485.83300912002</v>
      </c>
      <c r="EO51" s="1085">
        <v>236185.33111306001</v>
      </c>
      <c r="EP51" s="1085">
        <v>239163.19479368001</v>
      </c>
      <c r="EQ51" s="1085">
        <v>239174.32449356999</v>
      </c>
      <c r="ER51" s="1085">
        <v>239185.45419508003</v>
      </c>
      <c r="ES51" s="1085">
        <v>241177.88459012</v>
      </c>
      <c r="ET51" s="1085">
        <v>241177.88439512</v>
      </c>
      <c r="EU51" s="1085">
        <v>241177.88439512</v>
      </c>
      <c r="EV51" s="1085">
        <v>241177.88439512</v>
      </c>
      <c r="EW51" s="1085">
        <v>241177.88439511001</v>
      </c>
      <c r="EX51" s="1085">
        <v>241177.88439512</v>
      </c>
      <c r="EY51" s="1085">
        <v>260401.22925011002</v>
      </c>
      <c r="EZ51" s="1085">
        <v>281923.54539350001</v>
      </c>
      <c r="FA51" s="1085">
        <v>298230.80698030005</v>
      </c>
      <c r="FB51" s="1085">
        <v>301182.31253761001</v>
      </c>
      <c r="FC51" s="1085">
        <v>301182.31253761001</v>
      </c>
      <c r="FD51" s="1085">
        <v>303014.81997071003</v>
      </c>
    </row>
    <row r="52" spans="1:160" ht="15.75">
      <c r="A52" s="1084" t="s">
        <v>962</v>
      </c>
      <c r="B52" s="1085">
        <v>97245</v>
      </c>
      <c r="C52" s="1085">
        <v>90609.3</v>
      </c>
      <c r="D52" s="1085">
        <v>99137.1</v>
      </c>
      <c r="E52" s="1085">
        <v>114205.9</v>
      </c>
      <c r="F52" s="1085">
        <v>137730.29999999999</v>
      </c>
      <c r="G52" s="1085">
        <v>129369.5</v>
      </c>
      <c r="H52" s="1085">
        <v>134486</v>
      </c>
      <c r="I52" s="1085">
        <v>139922.5</v>
      </c>
      <c r="J52" s="1085">
        <v>139204.70000000001</v>
      </c>
      <c r="K52" s="1085">
        <v>135509.1</v>
      </c>
      <c r="L52" s="1085">
        <v>132177.4</v>
      </c>
      <c r="M52" s="1085">
        <v>131200.1</v>
      </c>
      <c r="N52" s="1085">
        <v>132513.20000000001</v>
      </c>
      <c r="O52" s="1085">
        <v>130203.1</v>
      </c>
      <c r="P52" s="1085">
        <v>131402.6</v>
      </c>
      <c r="Q52" s="1085">
        <v>141560.29999999999</v>
      </c>
      <c r="R52" s="1085">
        <v>151991.1</v>
      </c>
      <c r="S52" s="1085">
        <v>155700.9</v>
      </c>
      <c r="T52" s="1085">
        <v>166804.5</v>
      </c>
      <c r="U52" s="1085">
        <v>166886.79999999999</v>
      </c>
      <c r="V52" s="1085">
        <v>169593.8</v>
      </c>
      <c r="W52" s="1085">
        <v>142320.1</v>
      </c>
      <c r="X52" s="1085">
        <v>174307.6</v>
      </c>
      <c r="Y52" s="1085">
        <v>167822.8</v>
      </c>
      <c r="Z52" s="1085">
        <v>168516.2</v>
      </c>
      <c r="AA52" s="1085">
        <v>175539.9</v>
      </c>
      <c r="AB52" s="1085">
        <v>181949.8</v>
      </c>
      <c r="AC52" s="1085">
        <v>180149.5</v>
      </c>
      <c r="AD52" s="1085">
        <v>187110.9</v>
      </c>
      <c r="AE52" s="1085">
        <v>173562.2</v>
      </c>
      <c r="AF52" s="1085">
        <v>184739.5</v>
      </c>
      <c r="AG52" s="1085">
        <v>190259</v>
      </c>
      <c r="AH52" s="1085">
        <v>161850.4</v>
      </c>
      <c r="AI52" s="1085">
        <v>166685.5</v>
      </c>
      <c r="AJ52" s="1085">
        <v>191043.1</v>
      </c>
      <c r="AK52" s="1085">
        <v>189878.2</v>
      </c>
      <c r="AL52" s="1085">
        <v>206063.1</v>
      </c>
      <c r="AM52" s="1085">
        <v>202000</v>
      </c>
      <c r="AN52" s="1085">
        <v>228625.9</v>
      </c>
      <c r="AO52" s="1085">
        <v>251334.2</v>
      </c>
      <c r="AP52" s="1085">
        <v>279358.90000000002</v>
      </c>
      <c r="AQ52" s="1085">
        <v>316981.8</v>
      </c>
      <c r="AR52" s="1085">
        <v>316527.5</v>
      </c>
      <c r="AS52" s="1085">
        <v>335126.7</v>
      </c>
      <c r="AT52" s="1085">
        <v>379548.7</v>
      </c>
      <c r="AU52" s="1085">
        <v>384320.6</v>
      </c>
      <c r="AV52" s="1085">
        <v>413079.3</v>
      </c>
      <c r="AW52" s="1085">
        <v>456251.6</v>
      </c>
      <c r="AX52" s="1085">
        <v>419417.2</v>
      </c>
      <c r="AY52" s="1085">
        <v>610919.54700000002</v>
      </c>
      <c r="AZ52" s="1085">
        <v>310580.51699999999</v>
      </c>
      <c r="BA52" s="1085">
        <v>635678.39099999995</v>
      </c>
      <c r="BB52" s="1085">
        <v>648096.62199999997</v>
      </c>
      <c r="BC52" s="1085">
        <v>650225.03300000005</v>
      </c>
      <c r="BD52" s="1085">
        <v>698010.64099999995</v>
      </c>
      <c r="BE52" s="1085">
        <v>777900.80500000005</v>
      </c>
      <c r="BF52" s="1085">
        <v>780356.12699999998</v>
      </c>
      <c r="BG52" s="1085">
        <v>789261.01500000001</v>
      </c>
      <c r="BH52" s="1085">
        <v>778208.05299999996</v>
      </c>
      <c r="BI52" s="1085">
        <v>769330.61529999995</v>
      </c>
      <c r="BJ52" s="1085">
        <v>872513.34681549994</v>
      </c>
      <c r="BK52" s="1085">
        <v>718176.75080781011</v>
      </c>
      <c r="BL52" s="1085">
        <v>612110.33244108991</v>
      </c>
      <c r="BM52" s="1085">
        <v>822977.65918615006</v>
      </c>
      <c r="BN52" s="1085">
        <v>847858.00397018006</v>
      </c>
      <c r="BO52" s="1085">
        <v>862667.65910977998</v>
      </c>
      <c r="BP52" s="1085">
        <v>944806.70184742007</v>
      </c>
      <c r="BQ52" s="1085">
        <v>1167345.4727974699</v>
      </c>
      <c r="BR52" s="1085">
        <v>1311918.7711692499</v>
      </c>
      <c r="BS52" s="1085">
        <v>1334791.9710244602</v>
      </c>
      <c r="BT52" s="1085">
        <v>1338616.9625438598</v>
      </c>
      <c r="BU52" s="1085">
        <v>1541496.6853171198</v>
      </c>
      <c r="BV52" s="1085">
        <v>1560032.3812665497</v>
      </c>
      <c r="BW52" s="1085">
        <v>1553579.3902360701</v>
      </c>
      <c r="BX52" s="1085">
        <v>1611172.2691037897</v>
      </c>
      <c r="BY52" s="1085">
        <v>1823370.0731350798</v>
      </c>
      <c r="BZ52" s="1085">
        <v>1853176.1771380298</v>
      </c>
      <c r="CA52" s="1085">
        <v>2105026.1804263098</v>
      </c>
      <c r="CB52" s="1085">
        <v>2423802.1742305001</v>
      </c>
      <c r="CC52" s="1085">
        <v>2470593.9126315298</v>
      </c>
      <c r="CD52" s="1085">
        <v>2563961.6035196199</v>
      </c>
      <c r="CE52" s="1085">
        <v>2498750.1096049296</v>
      </c>
      <c r="CF52" s="1085">
        <v>2478349.7233006596</v>
      </c>
      <c r="CG52" s="1085">
        <v>2493131.1144018099</v>
      </c>
      <c r="CH52" s="1085">
        <v>2577601.1165819699</v>
      </c>
      <c r="CI52" s="1085">
        <v>2588155.8501507901</v>
      </c>
      <c r="CJ52" s="1085">
        <v>2584868.4607177498</v>
      </c>
      <c r="CK52" s="1085">
        <v>2670269.5944597102</v>
      </c>
      <c r="CL52" s="1085">
        <v>2786248.3757684096</v>
      </c>
      <c r="CM52" s="1085">
        <v>2789631.6274747499</v>
      </c>
      <c r="CN52" s="1085">
        <v>2701601.6674969601</v>
      </c>
      <c r="CO52" s="1085">
        <v>2755482.4438442197</v>
      </c>
      <c r="CP52" s="1085">
        <v>2715029.2956444095</v>
      </c>
      <c r="CQ52" s="1085">
        <v>2529818.1822653301</v>
      </c>
      <c r="CR52" s="1085">
        <v>2396182.7838045801</v>
      </c>
      <c r="CS52" s="1085">
        <v>2397748.43291659</v>
      </c>
      <c r="CT52" s="1085">
        <v>1982326.0132705001</v>
      </c>
      <c r="CU52" s="1085">
        <v>687422.26136987004</v>
      </c>
      <c r="CV52" s="1085">
        <v>788140.60443853005</v>
      </c>
      <c r="CW52" s="1085">
        <v>805795.52249995992</v>
      </c>
      <c r="CX52" s="1085">
        <v>770378.01836558001</v>
      </c>
      <c r="CY52" s="1085">
        <v>695843.15347381996</v>
      </c>
      <c r="CZ52" s="1085">
        <v>245041.89884554001</v>
      </c>
      <c r="DA52" s="1085">
        <v>176053.79547473998</v>
      </c>
      <c r="DB52" s="1085">
        <v>179731.28916391998</v>
      </c>
      <c r="DC52" s="1085">
        <v>182793.88427532002</v>
      </c>
      <c r="DD52" s="1085">
        <v>181163.24673835002</v>
      </c>
      <c r="DE52" s="1085">
        <v>177333.21330091998</v>
      </c>
      <c r="DF52" s="1085">
        <v>179894.41514914</v>
      </c>
      <c r="DG52" s="1085">
        <v>490980.44725535996</v>
      </c>
      <c r="DH52" s="1085">
        <v>447634.54203692998</v>
      </c>
      <c r="DI52" s="1085">
        <v>421835.92895966006</v>
      </c>
      <c r="DJ52" s="1085">
        <v>422535.60800562002</v>
      </c>
      <c r="DK52" s="1085">
        <v>383011.60921040003</v>
      </c>
      <c r="DL52" s="1085">
        <v>330539.53888904996</v>
      </c>
      <c r="DM52" s="1085">
        <v>444816.76966095</v>
      </c>
      <c r="DN52" s="1085">
        <v>1169841.8726362798</v>
      </c>
      <c r="DO52" s="1085">
        <v>1045796.64960596</v>
      </c>
      <c r="DP52" s="1085">
        <v>2317444.5492545599</v>
      </c>
      <c r="DQ52" s="1085">
        <v>2317103.1078034998</v>
      </c>
      <c r="DR52" s="1085">
        <v>2266758.53621533</v>
      </c>
      <c r="DS52" s="1085">
        <v>2127567.0908559998</v>
      </c>
      <c r="DT52" s="1085">
        <v>2127533.3085944299</v>
      </c>
      <c r="DU52" s="1085">
        <v>2172561.1781640202</v>
      </c>
      <c r="DV52" s="1085">
        <v>2177877.3174903695</v>
      </c>
      <c r="DW52" s="1085">
        <v>2210705.9200289501</v>
      </c>
      <c r="DX52" s="1085">
        <v>2199860.1149554299</v>
      </c>
      <c r="DY52" s="1085">
        <v>2264222.2017965498</v>
      </c>
      <c r="DZ52" s="1085">
        <v>2277982.3083111001</v>
      </c>
      <c r="EA52" s="1085">
        <v>2209589.2422045697</v>
      </c>
      <c r="EB52" s="1085">
        <v>2215829.8664850695</v>
      </c>
      <c r="EC52" s="1085">
        <v>2122125.3689589701</v>
      </c>
      <c r="ED52" s="1085">
        <v>2215739.0126539604</v>
      </c>
      <c r="EE52" s="1085">
        <v>2391099.6048208503</v>
      </c>
      <c r="EF52" s="1085">
        <v>2291071.0823937501</v>
      </c>
      <c r="EG52" s="1085">
        <v>2391763.9994440507</v>
      </c>
      <c r="EH52" s="1085">
        <v>2465906.7763803601</v>
      </c>
      <c r="EI52" s="1085">
        <v>2436265.9667223003</v>
      </c>
      <c r="EJ52" s="1085">
        <v>2409925.7765775505</v>
      </c>
      <c r="EK52" s="1085">
        <v>2395826.3620724999</v>
      </c>
      <c r="EL52" s="1085">
        <v>2391059.5187205803</v>
      </c>
      <c r="EM52" s="1085">
        <v>2411388.2738850205</v>
      </c>
      <c r="EN52" s="1085">
        <v>2419317.4750105953</v>
      </c>
      <c r="EO52" s="1085">
        <v>2405553.2574113952</v>
      </c>
      <c r="EP52" s="1085">
        <v>2410002.8297166205</v>
      </c>
      <c r="EQ52" s="1085">
        <v>2493667.7175690504</v>
      </c>
      <c r="ER52" s="1085">
        <v>2500062.7551158699</v>
      </c>
      <c r="ES52" s="1085">
        <v>2622328.3568455791</v>
      </c>
      <c r="ET52" s="1085">
        <v>2631844.8381043905</v>
      </c>
      <c r="EU52" s="1085">
        <v>2651926.6057062102</v>
      </c>
      <c r="EV52" s="1085">
        <v>2639471.3883434101</v>
      </c>
      <c r="EW52" s="1085">
        <v>2636054.3533140998</v>
      </c>
      <c r="EX52" s="1085">
        <v>2629872.4594237003</v>
      </c>
      <c r="EY52" s="1085">
        <v>2620256.0972930598</v>
      </c>
      <c r="EZ52" s="1085">
        <v>2617762.3495809999</v>
      </c>
      <c r="FA52" s="1085">
        <v>2647214.7934546601</v>
      </c>
      <c r="FB52" s="1085">
        <v>2662178.8676247504</v>
      </c>
      <c r="FC52" s="1085">
        <v>2742137.5416096705</v>
      </c>
      <c r="FD52" s="1085">
        <v>2843258.6024764497</v>
      </c>
    </row>
    <row r="53" spans="1:160" ht="15.75">
      <c r="A53" s="1084" t="s">
        <v>963</v>
      </c>
      <c r="B53" s="1085">
        <v>138198.70000000001</v>
      </c>
      <c r="C53" s="1085">
        <v>133100</v>
      </c>
      <c r="D53" s="1085">
        <v>147706</v>
      </c>
      <c r="E53" s="1085">
        <v>149215.79999999999</v>
      </c>
      <c r="F53" s="1085">
        <v>132719.9</v>
      </c>
      <c r="G53" s="1085">
        <v>157644.1</v>
      </c>
      <c r="H53" s="1085">
        <v>177065.2</v>
      </c>
      <c r="I53" s="1085">
        <v>181864.5</v>
      </c>
      <c r="J53" s="1085">
        <v>186397.5</v>
      </c>
      <c r="K53" s="1085">
        <v>189381.1</v>
      </c>
      <c r="L53" s="1085">
        <v>196493.5</v>
      </c>
      <c r="M53" s="1085">
        <v>201591.7</v>
      </c>
      <c r="N53" s="1085">
        <v>205830.5</v>
      </c>
      <c r="O53" s="1085">
        <v>209443.7</v>
      </c>
      <c r="P53" s="1085">
        <v>213214.6</v>
      </c>
      <c r="Q53" s="1085">
        <v>215662.8</v>
      </c>
      <c r="R53" s="1085">
        <v>217984.3</v>
      </c>
      <c r="S53" s="1085">
        <v>207200.8</v>
      </c>
      <c r="T53" s="1085">
        <v>218407.9</v>
      </c>
      <c r="U53" s="1085">
        <v>230533.7</v>
      </c>
      <c r="V53" s="1085">
        <v>228824.8</v>
      </c>
      <c r="W53" s="1085">
        <v>221531.1</v>
      </c>
      <c r="X53" s="1085">
        <v>239535.3</v>
      </c>
      <c r="Y53" s="1085">
        <v>245801.7</v>
      </c>
      <c r="Z53" s="1085">
        <v>245707.8</v>
      </c>
      <c r="AA53" s="1085">
        <v>252323.7</v>
      </c>
      <c r="AB53" s="1085">
        <v>252411.4</v>
      </c>
      <c r="AC53" s="1085">
        <v>258574.1</v>
      </c>
      <c r="AD53" s="1085">
        <v>261028.3</v>
      </c>
      <c r="AE53" s="1085">
        <v>266436.90000000002</v>
      </c>
      <c r="AF53" s="1085">
        <v>267356.09999999998</v>
      </c>
      <c r="AG53" s="1085">
        <v>273998.59999999998</v>
      </c>
      <c r="AH53" s="1085">
        <v>308507.2</v>
      </c>
      <c r="AI53" s="1085">
        <v>314671.8</v>
      </c>
      <c r="AJ53" s="1085">
        <v>323956.09999999998</v>
      </c>
      <c r="AK53" s="1085">
        <v>328029.90000000002</v>
      </c>
      <c r="AL53" s="1085">
        <v>337689</v>
      </c>
      <c r="AM53" s="1085">
        <v>347264.8</v>
      </c>
      <c r="AN53" s="1085">
        <v>347370.8</v>
      </c>
      <c r="AO53" s="1085">
        <v>352591.4</v>
      </c>
      <c r="AP53" s="1085">
        <v>354775.5</v>
      </c>
      <c r="AQ53" s="1085">
        <v>348421.5</v>
      </c>
      <c r="AR53" s="1085">
        <v>357030.7</v>
      </c>
      <c r="AS53" s="1085">
        <v>361333.1</v>
      </c>
      <c r="AT53" s="1085">
        <v>335740.8</v>
      </c>
      <c r="AU53" s="1085">
        <v>373732.3</v>
      </c>
      <c r="AV53" s="1085">
        <v>357651.1</v>
      </c>
      <c r="AW53" s="1085">
        <v>365961.5</v>
      </c>
      <c r="AX53" s="1085">
        <v>358812.9</v>
      </c>
      <c r="AY53" s="1085">
        <v>148030.505</v>
      </c>
      <c r="AZ53" s="1085">
        <v>84174.928</v>
      </c>
      <c r="BA53" s="1085">
        <v>153047.62299999999</v>
      </c>
      <c r="BB53" s="1085">
        <v>154830.022</v>
      </c>
      <c r="BC53" s="1085">
        <v>160077.69699999999</v>
      </c>
      <c r="BD53" s="1085">
        <v>162319.55799999999</v>
      </c>
      <c r="BE53" s="1085">
        <v>163955.43900000001</v>
      </c>
      <c r="BF53" s="1085">
        <v>167188.68799999999</v>
      </c>
      <c r="BG53" s="1085">
        <v>167754.84400000001</v>
      </c>
      <c r="BH53" s="1085">
        <v>162481.34299999999</v>
      </c>
      <c r="BI53" s="1085">
        <v>163796.75390000001</v>
      </c>
      <c r="BJ53" s="1085">
        <v>184955.80782953001</v>
      </c>
      <c r="BK53" s="1085">
        <v>142439.11935795998</v>
      </c>
      <c r="BL53" s="1085">
        <v>149952.41984054999</v>
      </c>
      <c r="BM53" s="1085">
        <v>200489.88567138001</v>
      </c>
      <c r="BN53" s="1085">
        <v>201424.03591135002</v>
      </c>
      <c r="BO53" s="1085">
        <v>205907.20999238998</v>
      </c>
      <c r="BP53" s="1085">
        <v>211388.79740924999</v>
      </c>
      <c r="BQ53" s="1085">
        <v>195859.6459182</v>
      </c>
      <c r="BR53" s="1085">
        <v>216131.36964600001</v>
      </c>
      <c r="BS53" s="1085">
        <v>221911.07756425001</v>
      </c>
      <c r="BT53" s="1085">
        <v>228113.67996810999</v>
      </c>
      <c r="BU53" s="1085">
        <v>223764.13873556</v>
      </c>
      <c r="BV53" s="1085">
        <v>231458.81689204997</v>
      </c>
      <c r="BW53" s="1085">
        <v>236897.49280382</v>
      </c>
      <c r="BX53" s="1085">
        <v>241120.05199626999</v>
      </c>
      <c r="BY53" s="1085">
        <v>241325.32596183999</v>
      </c>
      <c r="BZ53" s="1085">
        <v>244725.80243973999</v>
      </c>
      <c r="CA53" s="1085">
        <v>250641.98815724999</v>
      </c>
      <c r="CB53" s="1085">
        <v>257855.9436351</v>
      </c>
      <c r="CC53" s="1085">
        <v>261999.50452725001</v>
      </c>
      <c r="CD53" s="1085">
        <v>267201.35566937999</v>
      </c>
      <c r="CE53" s="1085">
        <v>272852.38807166996</v>
      </c>
      <c r="CF53" s="1085">
        <v>289667.95757395995</v>
      </c>
      <c r="CG53" s="1085">
        <v>296588.42279683996</v>
      </c>
      <c r="CH53" s="1085">
        <v>303237.21947881998</v>
      </c>
      <c r="CI53" s="1085">
        <v>311407.11220912001</v>
      </c>
      <c r="CJ53" s="1085">
        <v>317494.40645634005</v>
      </c>
      <c r="CK53" s="1085">
        <v>326363.92537546996</v>
      </c>
      <c r="CL53" s="1085">
        <v>333216.26234863</v>
      </c>
      <c r="CM53" s="1085">
        <v>339696.34733093</v>
      </c>
      <c r="CN53" s="1085">
        <v>352815.62866192998</v>
      </c>
      <c r="CO53" s="1085">
        <v>364341.67712884001</v>
      </c>
      <c r="CP53" s="1085">
        <v>371381.34114504</v>
      </c>
      <c r="CQ53" s="1085">
        <v>415205.82341830002</v>
      </c>
      <c r="CR53" s="1085">
        <v>581799.15868466999</v>
      </c>
      <c r="CS53" s="1085">
        <v>591600.4836829399</v>
      </c>
      <c r="CT53" s="1085">
        <v>751273.73618996993</v>
      </c>
      <c r="CU53" s="1085">
        <v>724836.79763040005</v>
      </c>
      <c r="CV53" s="1085">
        <v>731783.20594612998</v>
      </c>
      <c r="CW53" s="1085">
        <v>736106.96755029005</v>
      </c>
      <c r="CX53" s="1085">
        <v>740078.25193946995</v>
      </c>
      <c r="CY53" s="1085">
        <v>832357.95718377002</v>
      </c>
      <c r="CZ53" s="1085">
        <v>894624.10506871995</v>
      </c>
      <c r="DA53" s="1085">
        <v>904227.04135077004</v>
      </c>
      <c r="DB53" s="1085">
        <v>846126.46585829009</v>
      </c>
      <c r="DC53" s="1085">
        <v>784838.99508330005</v>
      </c>
      <c r="DD53" s="1085">
        <v>804887.48846706003</v>
      </c>
      <c r="DE53" s="1085">
        <v>858549.33991909993</v>
      </c>
      <c r="DF53" s="1085">
        <v>857265.15999497997</v>
      </c>
      <c r="DG53" s="1085">
        <v>815053.83515449998</v>
      </c>
      <c r="DH53" s="1085">
        <v>820887.68836090004</v>
      </c>
      <c r="DI53" s="1085">
        <v>835701.88744625996</v>
      </c>
      <c r="DJ53" s="1085">
        <v>848592.95540467999</v>
      </c>
      <c r="DK53" s="1085">
        <v>820076.54925341008</v>
      </c>
      <c r="DL53" s="1085">
        <v>838458.75946039986</v>
      </c>
      <c r="DM53" s="1085">
        <v>850222.43519404007</v>
      </c>
      <c r="DN53" s="1085">
        <v>853608.62565551</v>
      </c>
      <c r="DO53" s="1085">
        <v>920558.36922732997</v>
      </c>
      <c r="DP53" s="1085">
        <v>914579.66857139999</v>
      </c>
      <c r="DQ53" s="1085">
        <v>926260.22481127002</v>
      </c>
      <c r="DR53" s="1085">
        <v>927410.77067115007</v>
      </c>
      <c r="DS53" s="1085">
        <v>1017178.37387986</v>
      </c>
      <c r="DT53" s="1085">
        <v>948940.04657578003</v>
      </c>
      <c r="DU53" s="1085">
        <v>1048956.78020286</v>
      </c>
      <c r="DV53" s="1085">
        <v>984881.13733075</v>
      </c>
      <c r="DW53" s="1085">
        <v>993520.03535765992</v>
      </c>
      <c r="DX53" s="1085">
        <v>978713.30860901996</v>
      </c>
      <c r="DY53" s="1085">
        <v>992490.86629124999</v>
      </c>
      <c r="DZ53" s="1085">
        <v>1001344.1619870401</v>
      </c>
      <c r="EA53" s="1085">
        <v>996575.89761141001</v>
      </c>
      <c r="EB53" s="1085">
        <v>1000315.6928864601</v>
      </c>
      <c r="EC53" s="1085">
        <v>1077845.5443734799</v>
      </c>
      <c r="ED53" s="1085">
        <v>997761.99363985006</v>
      </c>
      <c r="EE53" s="1085">
        <v>999188.36293919012</v>
      </c>
      <c r="EF53" s="1085">
        <v>1006901.6917229401</v>
      </c>
      <c r="EG53" s="1085">
        <v>1016162.19561057</v>
      </c>
      <c r="EH53" s="1085">
        <v>1020141.2727944901</v>
      </c>
      <c r="EI53" s="1085">
        <v>994003.06575669011</v>
      </c>
      <c r="EJ53" s="1085">
        <v>980594.19137096987</v>
      </c>
      <c r="EK53" s="1085">
        <v>986541.96895686002</v>
      </c>
      <c r="EL53" s="1085">
        <v>994308.86020758993</v>
      </c>
      <c r="EM53" s="1085">
        <v>980364.97083897004</v>
      </c>
      <c r="EN53" s="1085">
        <v>985308.64732092991</v>
      </c>
      <c r="EO53" s="1085">
        <v>1006348.41202333</v>
      </c>
      <c r="EP53" s="1085">
        <v>990755.04789330007</v>
      </c>
      <c r="EQ53" s="1085">
        <v>1003736.9122590299</v>
      </c>
      <c r="ER53" s="1085">
        <v>1011593.42261704</v>
      </c>
      <c r="ES53" s="1085">
        <v>1007794.9147240501</v>
      </c>
      <c r="ET53" s="1085">
        <v>1019090.2933607099</v>
      </c>
      <c r="EU53" s="1085">
        <v>1013448.2456573799</v>
      </c>
      <c r="EV53" s="1085">
        <v>1013873.3237196498</v>
      </c>
      <c r="EW53" s="1085">
        <v>1022841.2261192199</v>
      </c>
      <c r="EX53" s="1085">
        <v>1027214.94940639</v>
      </c>
      <c r="EY53" s="1085">
        <v>1009726.9901978499</v>
      </c>
      <c r="EZ53" s="1085">
        <v>1015201.8986893101</v>
      </c>
      <c r="FA53" s="1085">
        <v>1021914.9129950099</v>
      </c>
      <c r="FB53" s="1085">
        <v>1025274.7266501699</v>
      </c>
      <c r="FC53" s="1085">
        <v>1033911.4752473201</v>
      </c>
      <c r="FD53" s="1085">
        <v>1043179.18317115</v>
      </c>
    </row>
    <row r="54" spans="1:160" ht="15.75">
      <c r="A54" s="1084" t="s">
        <v>964</v>
      </c>
      <c r="B54" s="1085">
        <v>18.8</v>
      </c>
      <c r="C54" s="1085">
        <v>412.5</v>
      </c>
      <c r="D54" s="1085">
        <v>362.2</v>
      </c>
      <c r="E54" s="1085">
        <v>0</v>
      </c>
      <c r="F54" s="1085">
        <v>0</v>
      </c>
      <c r="G54" s="1085">
        <v>0</v>
      </c>
      <c r="H54" s="1085">
        <v>0</v>
      </c>
      <c r="I54" s="1085">
        <v>0</v>
      </c>
      <c r="J54" s="1085">
        <v>0</v>
      </c>
      <c r="K54" s="1085">
        <v>0</v>
      </c>
      <c r="L54" s="1085">
        <v>0</v>
      </c>
      <c r="M54" s="1085">
        <v>0</v>
      </c>
      <c r="N54" s="1085">
        <v>0</v>
      </c>
      <c r="O54" s="1085">
        <v>0</v>
      </c>
      <c r="P54" s="1085">
        <v>0</v>
      </c>
      <c r="Q54" s="1085">
        <v>1040</v>
      </c>
      <c r="R54" s="1085">
        <v>4179.1000000000004</v>
      </c>
      <c r="S54" s="1085">
        <v>0</v>
      </c>
      <c r="T54" s="1085">
        <v>0</v>
      </c>
      <c r="U54" s="1085">
        <v>0</v>
      </c>
      <c r="V54" s="1085">
        <v>0</v>
      </c>
      <c r="W54" s="1085">
        <v>0</v>
      </c>
      <c r="X54" s="1085">
        <v>797.6</v>
      </c>
      <c r="Y54" s="1085">
        <v>0</v>
      </c>
      <c r="Z54" s="1085">
        <v>247.9</v>
      </c>
      <c r="AA54" s="1085">
        <v>0</v>
      </c>
      <c r="AB54" s="1085">
        <v>0</v>
      </c>
      <c r="AC54" s="1085">
        <v>0</v>
      </c>
      <c r="AD54" s="1085">
        <v>0</v>
      </c>
      <c r="AE54" s="1085">
        <v>0</v>
      </c>
      <c r="AF54" s="1085">
        <v>0</v>
      </c>
      <c r="AG54" s="1085">
        <v>0</v>
      </c>
      <c r="AH54" s="1085">
        <v>0</v>
      </c>
      <c r="AI54" s="1085">
        <v>0</v>
      </c>
      <c r="AJ54" s="1085">
        <v>0</v>
      </c>
      <c r="AK54" s="1085">
        <v>0</v>
      </c>
      <c r="AL54" s="1085">
        <v>0</v>
      </c>
      <c r="AM54" s="1085">
        <v>0</v>
      </c>
      <c r="AN54" s="1085">
        <v>0</v>
      </c>
      <c r="AO54" s="1085">
        <v>0</v>
      </c>
      <c r="AP54" s="1085">
        <v>0</v>
      </c>
      <c r="AQ54" s="1085">
        <v>0</v>
      </c>
      <c r="AR54" s="1085">
        <v>0</v>
      </c>
      <c r="AS54" s="1085">
        <v>0</v>
      </c>
      <c r="AT54" s="1085">
        <v>0</v>
      </c>
      <c r="AU54" s="1085">
        <v>0</v>
      </c>
      <c r="AV54" s="1085">
        <v>0</v>
      </c>
      <c r="AW54" s="1085">
        <v>0</v>
      </c>
      <c r="AX54" s="1085">
        <v>0</v>
      </c>
      <c r="AY54" s="1085">
        <v>0</v>
      </c>
      <c r="AZ54" s="1085">
        <v>0</v>
      </c>
      <c r="BA54" s="1085">
        <v>0</v>
      </c>
      <c r="BB54" s="1085">
        <v>0</v>
      </c>
      <c r="BC54" s="1085">
        <v>0</v>
      </c>
      <c r="BD54" s="1085">
        <v>0</v>
      </c>
      <c r="BE54" s="1085">
        <v>0</v>
      </c>
      <c r="BF54" s="1085">
        <v>0</v>
      </c>
      <c r="BG54" s="1085">
        <v>0</v>
      </c>
      <c r="BH54" s="1085">
        <v>257.89499999999998</v>
      </c>
      <c r="BI54" s="1085">
        <v>0</v>
      </c>
      <c r="BJ54" s="1085">
        <v>0</v>
      </c>
      <c r="BK54" s="1085">
        <v>0</v>
      </c>
      <c r="BL54" s="1085">
        <v>0</v>
      </c>
      <c r="BM54" s="1085">
        <v>0</v>
      </c>
      <c r="BN54" s="1085">
        <v>0</v>
      </c>
      <c r="BO54" s="1085">
        <v>0</v>
      </c>
      <c r="BP54" s="1085">
        <v>0</v>
      </c>
      <c r="BQ54" s="1085">
        <v>0</v>
      </c>
      <c r="BR54" s="1085">
        <v>0</v>
      </c>
      <c r="BS54" s="1085">
        <v>0</v>
      </c>
      <c r="BT54" s="1085">
        <v>0</v>
      </c>
      <c r="BU54" s="1085">
        <v>0</v>
      </c>
      <c r="BV54" s="1085">
        <v>0</v>
      </c>
      <c r="BW54" s="1085">
        <v>0</v>
      </c>
      <c r="BX54" s="1085">
        <v>679.96377700000005</v>
      </c>
      <c r="BY54" s="1085">
        <v>0</v>
      </c>
      <c r="BZ54" s="1085">
        <v>0</v>
      </c>
      <c r="CA54" s="1085">
        <v>77.696826000000001</v>
      </c>
      <c r="CB54" s="1085">
        <v>0</v>
      </c>
      <c r="CC54" s="1085">
        <v>0</v>
      </c>
      <c r="CD54" s="1085">
        <v>0</v>
      </c>
      <c r="CE54" s="1085">
        <v>0</v>
      </c>
      <c r="CF54" s="1085">
        <v>0</v>
      </c>
      <c r="CG54" s="1085">
        <v>0</v>
      </c>
      <c r="CH54" s="1085">
        <v>0</v>
      </c>
      <c r="CI54" s="1085">
        <v>0</v>
      </c>
      <c r="CJ54" s="1085">
        <v>0</v>
      </c>
      <c r="CK54" s="1085">
        <v>0</v>
      </c>
      <c r="CL54" s="1085">
        <v>0</v>
      </c>
      <c r="CM54" s="1085">
        <v>0</v>
      </c>
      <c r="CN54" s="1085">
        <v>0</v>
      </c>
      <c r="CO54" s="1085">
        <v>0</v>
      </c>
      <c r="CP54" s="1085">
        <v>0</v>
      </c>
      <c r="CQ54" s="1085">
        <v>0</v>
      </c>
      <c r="CR54" s="1085">
        <v>0</v>
      </c>
      <c r="CS54" s="1085">
        <v>0</v>
      </c>
      <c r="CT54" s="1085">
        <v>0</v>
      </c>
      <c r="CU54" s="1085">
        <v>0</v>
      </c>
      <c r="CV54" s="1085">
        <v>0</v>
      </c>
      <c r="CW54" s="1085">
        <v>0</v>
      </c>
      <c r="CX54" s="1085">
        <v>32.698143000000002</v>
      </c>
      <c r="CY54" s="1085">
        <v>0</v>
      </c>
      <c r="CZ54" s="1085">
        <v>0</v>
      </c>
      <c r="DA54" s="1085">
        <v>0</v>
      </c>
      <c r="DB54" s="1085">
        <v>632.86113699999999</v>
      </c>
      <c r="DC54" s="1085">
        <v>56.233963000000003</v>
      </c>
      <c r="DD54" s="1085">
        <v>530.93769199999997</v>
      </c>
      <c r="DE54" s="1085">
        <v>729.55499999999995</v>
      </c>
      <c r="DF54" s="1085">
        <v>793.91943800000001</v>
      </c>
      <c r="DG54" s="1085">
        <v>683.36754199999996</v>
      </c>
      <c r="DH54" s="1085">
        <v>623.66600000000005</v>
      </c>
      <c r="DI54" s="1085">
        <v>938.06869300000005</v>
      </c>
      <c r="DJ54" s="1085">
        <v>879.16399999999999</v>
      </c>
      <c r="DK54" s="1085">
        <v>820.65800000000002</v>
      </c>
      <c r="DL54" s="1085">
        <v>999.11699999999996</v>
      </c>
      <c r="DM54" s="1085">
        <v>1017.288</v>
      </c>
      <c r="DN54" s="1085">
        <v>0</v>
      </c>
      <c r="DO54" s="1085">
        <v>0</v>
      </c>
      <c r="DP54" s="1085">
        <v>0</v>
      </c>
      <c r="DQ54" s="1085">
        <v>0</v>
      </c>
      <c r="DR54" s="1085">
        <v>0</v>
      </c>
      <c r="DS54" s="1085">
        <v>0</v>
      </c>
      <c r="DT54" s="1085">
        <v>0</v>
      </c>
      <c r="DU54" s="1085">
        <v>0</v>
      </c>
      <c r="DV54" s="1085">
        <v>0</v>
      </c>
      <c r="DW54" s="1085">
        <v>0</v>
      </c>
      <c r="DX54" s="1085">
        <v>0</v>
      </c>
      <c r="DY54" s="1085">
        <v>0</v>
      </c>
      <c r="DZ54" s="1085">
        <v>0</v>
      </c>
      <c r="EA54" s="1085">
        <v>0</v>
      </c>
      <c r="EB54" s="1085">
        <v>0</v>
      </c>
      <c r="EC54" s="1085">
        <v>0</v>
      </c>
      <c r="ED54" s="1085">
        <v>0</v>
      </c>
      <c r="EE54" s="1085">
        <v>0</v>
      </c>
      <c r="EF54" s="1085">
        <v>0</v>
      </c>
      <c r="EG54" s="1085">
        <v>0</v>
      </c>
      <c r="EH54" s="1085">
        <v>0</v>
      </c>
      <c r="EI54" s="1085">
        <v>0</v>
      </c>
      <c r="EJ54" s="1085">
        <v>0</v>
      </c>
      <c r="EK54" s="1085">
        <v>0</v>
      </c>
      <c r="EL54" s="1085">
        <v>0</v>
      </c>
      <c r="EM54" s="1085">
        <v>0</v>
      </c>
      <c r="EN54" s="1085">
        <v>0</v>
      </c>
      <c r="EO54" s="1085">
        <v>0</v>
      </c>
      <c r="EP54" s="1085">
        <v>0</v>
      </c>
      <c r="EQ54" s="1085">
        <v>0</v>
      </c>
      <c r="ER54" s="1085">
        <v>0</v>
      </c>
      <c r="ES54" s="1085">
        <v>0</v>
      </c>
      <c r="ET54" s="1085">
        <v>0</v>
      </c>
      <c r="EU54" s="1085">
        <v>0</v>
      </c>
      <c r="EV54" s="1085">
        <v>0</v>
      </c>
      <c r="EW54" s="1085">
        <v>0</v>
      </c>
      <c r="EX54" s="1085">
        <v>0</v>
      </c>
      <c r="EY54" s="1085">
        <v>0</v>
      </c>
      <c r="EZ54" s="1085">
        <v>0</v>
      </c>
      <c r="FA54" s="1085">
        <v>0</v>
      </c>
      <c r="FB54" s="1085">
        <v>0</v>
      </c>
      <c r="FC54" s="1085">
        <v>0</v>
      </c>
      <c r="FD54" s="1085">
        <v>0</v>
      </c>
    </row>
    <row r="55" spans="1:160" ht="15.75">
      <c r="A55" s="1084" t="s">
        <v>965</v>
      </c>
      <c r="B55" s="1085">
        <v>53625.7</v>
      </c>
      <c r="C55" s="1085">
        <v>221877.8</v>
      </c>
      <c r="D55" s="1085">
        <v>43630.3</v>
      </c>
      <c r="E55" s="1085">
        <v>29823.399999999998</v>
      </c>
      <c r="F55" s="1085">
        <v>13127.099999999999</v>
      </c>
      <c r="G55" s="1085">
        <v>56030.9</v>
      </c>
      <c r="H55" s="1085">
        <v>33290.6</v>
      </c>
      <c r="I55" s="1085"/>
      <c r="J55" s="1085"/>
      <c r="K55" s="1085">
        <v>55841.700000000186</v>
      </c>
      <c r="L55" s="1085">
        <v>47964.7</v>
      </c>
      <c r="M55" s="1085">
        <v>19475.600000000002</v>
      </c>
      <c r="N55" s="1085">
        <v>61131</v>
      </c>
      <c r="O55" s="1085">
        <v>44626.400000000001</v>
      </c>
      <c r="P55" s="1085">
        <v>93456.299999999799</v>
      </c>
      <c r="Q55" s="1085"/>
      <c r="R55" s="1085"/>
      <c r="S55" s="1085">
        <v>87901</v>
      </c>
      <c r="T55" s="1085"/>
      <c r="U55" s="1085"/>
      <c r="V55" s="1085"/>
      <c r="W55" s="1085"/>
      <c r="X55" s="1085"/>
      <c r="Y55" s="1085"/>
      <c r="Z55" s="1085"/>
      <c r="AA55" s="1085"/>
      <c r="AB55" s="1085"/>
      <c r="AC55" s="1085"/>
      <c r="AD55" s="1085"/>
      <c r="AE55" s="1085"/>
      <c r="AF55" s="1085"/>
      <c r="AG55" s="1085"/>
      <c r="AH55" s="1085"/>
      <c r="AI55" s="1085"/>
      <c r="AJ55" s="1085"/>
      <c r="AK55" s="1085"/>
      <c r="AL55" s="1085"/>
      <c r="AM55" s="1085"/>
      <c r="AN55" s="1085"/>
      <c r="AO55" s="1085"/>
      <c r="AP55" s="1085"/>
      <c r="AQ55" s="1085"/>
      <c r="AR55" s="1085"/>
      <c r="AS55" s="1085"/>
      <c r="AT55" s="1085"/>
      <c r="AU55" s="1085"/>
      <c r="AV55" s="1085"/>
      <c r="AW55" s="1085"/>
      <c r="AX55" s="1085"/>
      <c r="AY55" s="1085">
        <v>161198.60500000001</v>
      </c>
      <c r="AZ55" s="1085">
        <v>90736.735000000001</v>
      </c>
      <c r="BA55" s="1085">
        <v>163205.30600000001</v>
      </c>
      <c r="BB55" s="1085">
        <v>138198.75</v>
      </c>
      <c r="BC55" s="1085">
        <v>148673.28400000001</v>
      </c>
      <c r="BD55" s="1085">
        <v>163045.29199999999</v>
      </c>
      <c r="BE55" s="1085">
        <v>151545.397</v>
      </c>
      <c r="BF55" s="1085">
        <v>156093.25700000001</v>
      </c>
      <c r="BG55" s="1085">
        <v>160700.33499999999</v>
      </c>
      <c r="BH55" s="1085">
        <v>181710.565</v>
      </c>
      <c r="BI55" s="1085">
        <v>160273.07149999999</v>
      </c>
      <c r="BJ55" s="1085">
        <v>160892.00456211</v>
      </c>
      <c r="BK55" s="1085">
        <v>124843.33885460001</v>
      </c>
      <c r="BL55" s="1085">
        <v>121697.72291108999</v>
      </c>
      <c r="BM55" s="1085">
        <v>176393.75998045999</v>
      </c>
      <c r="BN55" s="1085">
        <v>169461.26600057</v>
      </c>
      <c r="BO55" s="1085">
        <v>176431.67073598001</v>
      </c>
      <c r="BP55" s="1085">
        <v>180530.20987360002</v>
      </c>
      <c r="BQ55" s="1085">
        <v>183082.54953032002</v>
      </c>
      <c r="BR55" s="1085">
        <v>177354.75524910999</v>
      </c>
      <c r="BS55" s="1085">
        <v>181761.13170345998</v>
      </c>
      <c r="BT55" s="1085">
        <v>206574.49194820999</v>
      </c>
      <c r="BU55" s="1085">
        <v>221772.81372365</v>
      </c>
      <c r="BV55" s="1085">
        <v>280948.84197427001</v>
      </c>
      <c r="BW55" s="1085">
        <v>262620.82333248999</v>
      </c>
      <c r="BX55" s="1085">
        <v>231804.81374334</v>
      </c>
      <c r="BY55" s="1085">
        <v>234648.69475217999</v>
      </c>
      <c r="BZ55" s="1085">
        <v>210789.51179248001</v>
      </c>
      <c r="CA55" s="1085">
        <v>203653.66257720999</v>
      </c>
      <c r="CB55" s="1085">
        <v>214205.03988363</v>
      </c>
      <c r="CC55" s="1085">
        <v>227794.16949755</v>
      </c>
      <c r="CD55" s="1085">
        <v>225063.02077370998</v>
      </c>
      <c r="CE55" s="1085">
        <v>233851.12265801002</v>
      </c>
      <c r="CF55" s="1085">
        <v>249144.92561807999</v>
      </c>
      <c r="CG55" s="1085">
        <v>262941.58178249002</v>
      </c>
      <c r="CH55" s="1085">
        <v>272918.78165232</v>
      </c>
      <c r="CI55" s="1085">
        <v>276801.10394268</v>
      </c>
      <c r="CJ55" s="1085">
        <v>279719.97680446005</v>
      </c>
      <c r="CK55" s="1085">
        <v>283816.39484152</v>
      </c>
      <c r="CL55" s="1085">
        <v>300982.07277671003</v>
      </c>
      <c r="CM55" s="1085">
        <v>316995.43983773998</v>
      </c>
      <c r="CN55" s="1085">
        <v>362895.00652018999</v>
      </c>
      <c r="CO55" s="1085">
        <v>416305.22389244003</v>
      </c>
      <c r="CP55" s="1085">
        <v>579100.92424103001</v>
      </c>
      <c r="CQ55" s="1085">
        <v>997927.96485674998</v>
      </c>
      <c r="CR55" s="1085">
        <v>1403382.7953047201</v>
      </c>
      <c r="CS55" s="1085">
        <v>1793381.6938584</v>
      </c>
      <c r="CT55" s="1085">
        <v>1977503.3318360902</v>
      </c>
      <c r="CU55" s="1085">
        <v>2042227.45742349</v>
      </c>
      <c r="CV55" s="1085">
        <v>2047067.6842026899</v>
      </c>
      <c r="CW55" s="1085">
        <v>2031139.4255357101</v>
      </c>
      <c r="CX55" s="1085">
        <v>2044578.2294580301</v>
      </c>
      <c r="CY55" s="1085">
        <v>2082289.9121274699</v>
      </c>
      <c r="CZ55" s="1085">
        <v>2089359.47511575</v>
      </c>
      <c r="DA55" s="1085">
        <v>2103171.4103915403</v>
      </c>
      <c r="DB55" s="1085">
        <v>2096041.6012678</v>
      </c>
      <c r="DC55" s="1085">
        <v>2056799.8059738101</v>
      </c>
      <c r="DD55" s="1085">
        <v>2072131.2402168401</v>
      </c>
      <c r="DE55" s="1085">
        <v>2068394.61931102</v>
      </c>
      <c r="DF55" s="1085">
        <v>930136.37411699002</v>
      </c>
      <c r="DG55" s="1085">
        <v>648532.45487055008</v>
      </c>
      <c r="DH55" s="1085">
        <v>679576.77883046994</v>
      </c>
      <c r="DI55" s="1085">
        <v>658645.91665760998</v>
      </c>
      <c r="DJ55" s="1085">
        <v>661498.04414268001</v>
      </c>
      <c r="DK55" s="1085">
        <v>587996.17223203008</v>
      </c>
      <c r="DL55" s="1085">
        <v>497475.46108096</v>
      </c>
      <c r="DM55" s="1085">
        <v>394191.54475953005</v>
      </c>
      <c r="DN55" s="1085">
        <v>419427.75507617998</v>
      </c>
      <c r="DO55" s="1085">
        <v>474993.46373321</v>
      </c>
      <c r="DP55" s="1085">
        <v>487293.62578593998</v>
      </c>
      <c r="DQ55" s="1085">
        <v>463444.03607611998</v>
      </c>
      <c r="DR55" s="1085">
        <v>267743.89330269</v>
      </c>
      <c r="DS55" s="1085">
        <v>253142.1671127</v>
      </c>
      <c r="DT55" s="1085">
        <v>234667.39863089999</v>
      </c>
      <c r="DU55" s="1085">
        <v>282933.68581626</v>
      </c>
      <c r="DV55" s="1085">
        <v>293629.64135058003</v>
      </c>
      <c r="DW55" s="1085">
        <v>292228.81538017001</v>
      </c>
      <c r="DX55" s="1085">
        <v>281031.23202884005</v>
      </c>
      <c r="DY55" s="1085">
        <v>279002.06581144</v>
      </c>
      <c r="DZ55" s="1085">
        <v>288493.51307997998</v>
      </c>
      <c r="EA55" s="1085">
        <v>264156.75551558001</v>
      </c>
      <c r="EB55" s="1085">
        <v>256650.74914725</v>
      </c>
      <c r="EC55" s="1085">
        <v>254894.71073096999</v>
      </c>
      <c r="ED55" s="1085">
        <v>234778.9076368</v>
      </c>
      <c r="EE55" s="1085">
        <v>245966.99413967002</v>
      </c>
      <c r="EF55" s="1085">
        <v>248527.14060304998</v>
      </c>
      <c r="EG55" s="1085">
        <v>248343.63151055001</v>
      </c>
      <c r="EH55" s="1085">
        <v>292739.42330977001</v>
      </c>
      <c r="EI55" s="1085">
        <v>303565.25252469996</v>
      </c>
      <c r="EJ55" s="1085">
        <v>271370.69274502003</v>
      </c>
      <c r="EK55" s="1085">
        <v>272594.34959684999</v>
      </c>
      <c r="EL55" s="1085">
        <v>266554.69323376997</v>
      </c>
      <c r="EM55" s="1085">
        <v>272280.84542396001</v>
      </c>
      <c r="EN55" s="1085">
        <v>276364.65728301503</v>
      </c>
      <c r="EO55" s="1085">
        <v>285017.26370462496</v>
      </c>
      <c r="EP55" s="1085">
        <v>275484.47591655003</v>
      </c>
      <c r="EQ55" s="1085">
        <v>279433.15833876003</v>
      </c>
      <c r="ER55" s="1085">
        <v>289030.31925121997</v>
      </c>
      <c r="ES55" s="1085">
        <v>299945.67560452002</v>
      </c>
      <c r="ET55" s="1085">
        <v>324639.35743034998</v>
      </c>
      <c r="EU55" s="1085">
        <v>308006.38193863007</v>
      </c>
      <c r="EV55" s="1085">
        <v>274700.56080996996</v>
      </c>
      <c r="EW55" s="1085">
        <v>274084.5232919</v>
      </c>
      <c r="EX55" s="1085">
        <v>281658.50161052</v>
      </c>
      <c r="EY55" s="1085">
        <v>287214.28603175998</v>
      </c>
      <c r="EZ55" s="1085">
        <v>290617.37231084995</v>
      </c>
      <c r="FA55" s="1085">
        <v>308103.62398844003</v>
      </c>
      <c r="FB55" s="1085">
        <v>280886.26068537991</v>
      </c>
      <c r="FC55" s="1085">
        <v>281178.97960589</v>
      </c>
      <c r="FD55" s="1085">
        <v>305287.39097358001</v>
      </c>
    </row>
    <row r="56" spans="1:160" ht="15.75">
      <c r="A56" s="1132"/>
      <c r="B56" s="1085"/>
      <c r="C56" s="1085"/>
      <c r="D56" s="1085"/>
      <c r="E56" s="1085"/>
      <c r="F56" s="1085"/>
      <c r="G56" s="1085"/>
      <c r="H56" s="1085"/>
      <c r="I56" s="1085"/>
      <c r="J56" s="1085"/>
      <c r="K56" s="1085"/>
      <c r="L56" s="1085"/>
      <c r="M56" s="1085"/>
      <c r="N56" s="1085"/>
      <c r="O56" s="1085"/>
      <c r="P56" s="1085"/>
      <c r="Q56" s="1085"/>
      <c r="R56" s="1085"/>
      <c r="S56" s="1085"/>
      <c r="T56" s="1085"/>
      <c r="U56" s="1085"/>
      <c r="V56" s="1085"/>
      <c r="W56" s="1085"/>
      <c r="X56" s="1085"/>
      <c r="Y56" s="1085"/>
      <c r="Z56" s="1085"/>
      <c r="AA56" s="1085"/>
      <c r="AB56" s="1085"/>
      <c r="AC56" s="1085"/>
      <c r="AD56" s="1085"/>
      <c r="AE56" s="1085"/>
      <c r="AF56" s="1085"/>
      <c r="AG56" s="1085"/>
      <c r="AH56" s="1085"/>
      <c r="AI56" s="1085"/>
      <c r="AJ56" s="1085"/>
      <c r="AK56" s="1085"/>
      <c r="AL56" s="1085"/>
      <c r="AM56" s="1085"/>
      <c r="AN56" s="1085"/>
      <c r="AO56" s="1085"/>
      <c r="AP56" s="1085"/>
      <c r="AQ56" s="1085"/>
      <c r="AR56" s="1085"/>
      <c r="AS56" s="1085"/>
      <c r="AT56" s="1085"/>
      <c r="AU56" s="1085"/>
      <c r="AV56" s="1085"/>
      <c r="AW56" s="1085"/>
      <c r="AX56" s="1085"/>
      <c r="AY56" s="1085"/>
      <c r="AZ56" s="1085"/>
      <c r="BA56" s="1085"/>
      <c r="BB56" s="1085"/>
      <c r="BC56" s="1085"/>
      <c r="BD56" s="1085"/>
      <c r="BE56" s="1085"/>
      <c r="BF56" s="1085"/>
      <c r="BG56" s="1085"/>
      <c r="BH56" s="1085"/>
      <c r="BI56" s="1085"/>
      <c r="BJ56" s="1085"/>
      <c r="BK56" s="1085"/>
      <c r="BL56" s="1085"/>
      <c r="BM56" s="1085"/>
      <c r="BN56" s="1085"/>
      <c r="BO56" s="1085"/>
      <c r="BP56" s="1085"/>
      <c r="BQ56" s="1085"/>
      <c r="BR56" s="1085"/>
      <c r="BS56" s="1085"/>
      <c r="BT56" s="1085"/>
      <c r="BU56" s="1085"/>
      <c r="BV56" s="1085"/>
      <c r="BW56" s="1085"/>
      <c r="BX56" s="1085"/>
      <c r="BY56" s="1085"/>
      <c r="BZ56" s="1085"/>
      <c r="CA56" s="1085"/>
      <c r="CB56" s="1085"/>
      <c r="CC56" s="1085"/>
      <c r="CD56" s="1085"/>
      <c r="CE56" s="1085"/>
      <c r="CF56" s="1085"/>
      <c r="CG56" s="1085"/>
      <c r="CH56" s="1085"/>
      <c r="CI56" s="1085"/>
      <c r="CJ56" s="1085"/>
      <c r="CK56" s="1085"/>
      <c r="CL56" s="1085"/>
      <c r="CM56" s="1085"/>
      <c r="CN56" s="1085"/>
      <c r="CO56" s="1085"/>
      <c r="CP56" s="1085"/>
      <c r="CQ56" s="1085"/>
      <c r="CR56" s="1085"/>
      <c r="CS56" s="1085"/>
      <c r="CT56" s="1085"/>
      <c r="CU56" s="1085"/>
      <c r="CV56" s="1085"/>
      <c r="CW56" s="1085"/>
      <c r="CX56" s="1085"/>
      <c r="CY56" s="1085"/>
      <c r="CZ56" s="1085"/>
      <c r="DA56" s="1085"/>
      <c r="DB56" s="1085"/>
      <c r="DC56" s="1085"/>
      <c r="DD56" s="1085"/>
      <c r="DE56" s="1085"/>
      <c r="DF56" s="1085"/>
      <c r="DG56" s="1085"/>
      <c r="DH56" s="1085"/>
      <c r="DI56" s="1085"/>
      <c r="DJ56" s="1085"/>
      <c r="DK56" s="1085"/>
      <c r="DL56" s="1085"/>
      <c r="DM56" s="1085"/>
      <c r="DN56" s="1085"/>
      <c r="DO56" s="1085"/>
      <c r="DP56" s="1085"/>
      <c r="DQ56" s="1085"/>
      <c r="DR56" s="1085"/>
      <c r="DS56" s="1085"/>
      <c r="DT56" s="1085"/>
      <c r="DU56" s="1085"/>
      <c r="DV56" s="1085"/>
      <c r="DW56" s="1085"/>
      <c r="DX56" s="1085"/>
      <c r="DY56" s="1085"/>
      <c r="DZ56" s="1085"/>
      <c r="EA56" s="1085"/>
      <c r="EB56" s="1085"/>
      <c r="EC56" s="1085"/>
      <c r="ED56" s="1085"/>
      <c r="EE56" s="1085"/>
      <c r="EF56" s="1085"/>
      <c r="EG56" s="1085"/>
      <c r="EH56" s="1085"/>
      <c r="EI56" s="1085"/>
      <c r="EJ56" s="1085"/>
      <c r="EK56" s="1085"/>
      <c r="EL56" s="1085"/>
      <c r="EM56" s="1085"/>
      <c r="EN56" s="1085"/>
      <c r="EO56" s="1085"/>
      <c r="EP56" s="1085"/>
      <c r="EQ56" s="1085"/>
      <c r="ER56" s="1085"/>
      <c r="ES56" s="1085"/>
      <c r="ET56" s="1085"/>
      <c r="EU56" s="1085"/>
      <c r="EV56" s="1085"/>
      <c r="EW56" s="1085"/>
      <c r="EX56" s="1085"/>
      <c r="EY56" s="1085"/>
      <c r="EZ56" s="1085"/>
      <c r="FA56" s="1085"/>
      <c r="FB56" s="1085"/>
      <c r="FC56" s="1085"/>
      <c r="FD56" s="1085"/>
    </row>
    <row r="57" spans="1:160" ht="15.75">
      <c r="A57" s="1081" t="s">
        <v>966</v>
      </c>
      <c r="B57" s="1085">
        <v>823132.6</v>
      </c>
      <c r="C57" s="1085">
        <v>715202.4</v>
      </c>
      <c r="D57" s="1085">
        <v>725338.6</v>
      </c>
      <c r="E57" s="1085">
        <v>721771.20000000007</v>
      </c>
      <c r="F57" s="1085">
        <v>731321.6</v>
      </c>
      <c r="G57" s="1085">
        <v>774038</v>
      </c>
      <c r="H57" s="1085">
        <v>745097.5</v>
      </c>
      <c r="I57" s="1085">
        <v>757874.4</v>
      </c>
      <c r="J57" s="1085">
        <v>776959.89999999991</v>
      </c>
      <c r="K57" s="1085">
        <v>781338.9</v>
      </c>
      <c r="L57" s="1085">
        <v>811150.8</v>
      </c>
      <c r="M57" s="1085">
        <v>859574.2</v>
      </c>
      <c r="N57" s="1085">
        <v>989861.29999999993</v>
      </c>
      <c r="O57" s="1085">
        <v>843909.8</v>
      </c>
      <c r="P57" s="1085">
        <v>809704.5</v>
      </c>
      <c r="Q57" s="1085">
        <v>807846.5</v>
      </c>
      <c r="R57" s="1085">
        <v>823539.19999999995</v>
      </c>
      <c r="S57" s="1085">
        <v>719044.3</v>
      </c>
      <c r="T57" s="1085">
        <v>828412.2</v>
      </c>
      <c r="U57" s="1085">
        <v>855514.8</v>
      </c>
      <c r="V57" s="1085">
        <v>850330.5</v>
      </c>
      <c r="W57" s="1085">
        <v>799488.7</v>
      </c>
      <c r="X57" s="1085">
        <v>837463.2</v>
      </c>
      <c r="Y57" s="1085">
        <v>964171.6</v>
      </c>
      <c r="Z57" s="1085">
        <v>996409.5</v>
      </c>
      <c r="AA57" s="1085">
        <v>1001302.8</v>
      </c>
      <c r="AB57" s="1085">
        <v>984270.8</v>
      </c>
      <c r="AC57" s="1085">
        <v>919762.39999999991</v>
      </c>
      <c r="AD57" s="1085">
        <v>925817.5</v>
      </c>
      <c r="AE57" s="1085">
        <v>964671.7</v>
      </c>
      <c r="AF57" s="1085">
        <v>1036908.3999999999</v>
      </c>
      <c r="AG57" s="1085">
        <v>1046418.8</v>
      </c>
      <c r="AH57" s="1085">
        <v>1033808.4000000001</v>
      </c>
      <c r="AI57" s="1085">
        <v>1060419.3</v>
      </c>
      <c r="AJ57" s="1085">
        <v>1066227.5</v>
      </c>
      <c r="AK57" s="1085">
        <v>1139851.6000000001</v>
      </c>
      <c r="AL57" s="1085">
        <v>1168075.3999999999</v>
      </c>
      <c r="AM57" s="1085">
        <v>1159998.8</v>
      </c>
      <c r="AN57" s="1085">
        <v>1150127.3999999999</v>
      </c>
      <c r="AO57" s="1085">
        <v>1108493.2</v>
      </c>
      <c r="AP57" s="1085">
        <v>1097707.8999999999</v>
      </c>
      <c r="AQ57" s="1085">
        <v>1012449.4</v>
      </c>
      <c r="AR57" s="1085">
        <v>1077931.2000000002</v>
      </c>
      <c r="AS57" s="1085">
        <v>1029191</v>
      </c>
      <c r="AT57" s="1085">
        <v>1163959.1000000001</v>
      </c>
      <c r="AU57" s="1085">
        <v>1187315.8999999999</v>
      </c>
      <c r="AV57" s="1085">
        <v>1115386.3</v>
      </c>
      <c r="AW57" s="1085">
        <v>1183942.3</v>
      </c>
      <c r="AX57" s="1085">
        <v>1278005.68</v>
      </c>
      <c r="AY57" s="1085">
        <v>1149971.7560000001</v>
      </c>
      <c r="AZ57" s="1085">
        <v>719108.402</v>
      </c>
      <c r="BA57" s="1085">
        <v>1294249.9369999999</v>
      </c>
      <c r="BB57" s="1085">
        <v>1358840.0730000001</v>
      </c>
      <c r="BC57" s="1085">
        <v>1352300.1680000001</v>
      </c>
      <c r="BD57" s="1085">
        <v>1472349.59</v>
      </c>
      <c r="BE57" s="1085">
        <v>1490093.817</v>
      </c>
      <c r="BF57" s="1085">
        <v>1440496.3859999999</v>
      </c>
      <c r="BG57" s="1085">
        <v>1377230.6810000001</v>
      </c>
      <c r="BH57" s="1085">
        <v>1244349.3959999999</v>
      </c>
      <c r="BI57" s="1085">
        <v>1406053.8681999997</v>
      </c>
      <c r="BJ57" s="1085">
        <v>1614564.2710182897</v>
      </c>
      <c r="BK57" s="1085">
        <v>1036723.9866108301</v>
      </c>
      <c r="BL57" s="1085">
        <v>1200155.2933954198</v>
      </c>
      <c r="BM57" s="1085">
        <v>1567522.9161491103</v>
      </c>
      <c r="BN57" s="1085">
        <v>1724825.86587606</v>
      </c>
      <c r="BO57" s="1085">
        <v>2022535.8111260401</v>
      </c>
      <c r="BP57" s="1085">
        <v>2167345.0922803199</v>
      </c>
      <c r="BQ57" s="1085">
        <v>2504842.6909179999</v>
      </c>
      <c r="BR57" s="1085">
        <v>2155468.1426211097</v>
      </c>
      <c r="BS57" s="1085">
        <v>2728830.1342305001</v>
      </c>
      <c r="BT57" s="1085">
        <v>2635867.71844518</v>
      </c>
      <c r="BU57" s="1085">
        <v>2379805.9973837701</v>
      </c>
      <c r="BV57" s="1085">
        <v>3029044.3523777197</v>
      </c>
      <c r="BW57" s="1085">
        <v>3037359.3379444503</v>
      </c>
      <c r="BX57" s="1085">
        <v>3354579.8835629798</v>
      </c>
      <c r="BY57" s="1085">
        <v>2807381.3527957899</v>
      </c>
      <c r="BZ57" s="1085">
        <v>3345908.3603647002</v>
      </c>
      <c r="CA57" s="1085">
        <v>3533766.6079792003</v>
      </c>
      <c r="CB57" s="1085">
        <v>3628690.3946122495</v>
      </c>
      <c r="CC57" s="1085">
        <v>3466560.6618284103</v>
      </c>
      <c r="CD57" s="1085">
        <v>3137358.1437085001</v>
      </c>
      <c r="CE57" s="1085">
        <v>3575922.1254546498</v>
      </c>
      <c r="CF57" s="1085">
        <v>3220594.6261478299</v>
      </c>
      <c r="CG57" s="1085">
        <v>3076551.9729886102</v>
      </c>
      <c r="CH57" s="1085">
        <v>3416384.75609671</v>
      </c>
      <c r="CI57" s="1085">
        <v>3329045.4054324101</v>
      </c>
      <c r="CJ57" s="1085">
        <v>3366637.6867782101</v>
      </c>
      <c r="CK57" s="1085">
        <v>2948449.5695184898</v>
      </c>
      <c r="CL57" s="1085">
        <v>2816120.6835084199</v>
      </c>
      <c r="CM57" s="1085">
        <v>2945991.0070527801</v>
      </c>
      <c r="CN57" s="1085">
        <v>2718981.9522696398</v>
      </c>
      <c r="CO57" s="1085">
        <v>3159989.3166074599</v>
      </c>
      <c r="CP57" s="1085">
        <v>2909367.5184613001</v>
      </c>
      <c r="CQ57" s="1085">
        <v>2698115.4325033003</v>
      </c>
      <c r="CR57" s="1085">
        <v>2013463.8194169402</v>
      </c>
      <c r="CS57" s="1085">
        <v>1745257.60256391</v>
      </c>
      <c r="CT57" s="1085">
        <v>1655212.4126693504</v>
      </c>
      <c r="CU57" s="1085">
        <v>2765179.2399333096</v>
      </c>
      <c r="CV57" s="1085">
        <v>2490493.1873421003</v>
      </c>
      <c r="CW57" s="1085">
        <v>2452611.0284274695</v>
      </c>
      <c r="CX57" s="1085">
        <v>2524106.9515389502</v>
      </c>
      <c r="CY57" s="1085">
        <v>2472708.5976530598</v>
      </c>
      <c r="CZ57" s="1085">
        <v>3008493.0014228895</v>
      </c>
      <c r="DA57" s="1085">
        <v>2673162.5948806703</v>
      </c>
      <c r="DB57" s="1085">
        <v>2750412.5530141001</v>
      </c>
      <c r="DC57" s="1085">
        <v>3099734.5709287003</v>
      </c>
      <c r="DD57" s="1085">
        <v>3343457.0780550698</v>
      </c>
      <c r="DE57" s="1085">
        <v>3212262.8345227996</v>
      </c>
      <c r="DF57" s="1085">
        <v>3304067.41339423</v>
      </c>
      <c r="DG57" s="1085">
        <v>2973648.1335187596</v>
      </c>
      <c r="DH57" s="1085">
        <v>3017387.3624865199</v>
      </c>
      <c r="DI57" s="1085">
        <v>3158583.4922419796</v>
      </c>
      <c r="DJ57" s="1085">
        <v>3276798.7916799998</v>
      </c>
      <c r="DK57" s="1085">
        <v>3455197.2840903299</v>
      </c>
      <c r="DL57" s="1085">
        <v>3539576.8418579404</v>
      </c>
      <c r="DM57" s="1085">
        <v>3514885.1932539404</v>
      </c>
      <c r="DN57" s="1085">
        <v>3750579.4500202998</v>
      </c>
      <c r="DO57" s="1085">
        <v>3914814.29476263</v>
      </c>
      <c r="DP57" s="1085">
        <v>2999958.0336861699</v>
      </c>
      <c r="DQ57" s="1085">
        <v>2906752.4198498898</v>
      </c>
      <c r="DR57" s="1085">
        <v>2555259.5311044101</v>
      </c>
      <c r="DS57" s="1085">
        <v>2982863.4179310598</v>
      </c>
      <c r="DT57" s="1085">
        <v>2921623.7102995599</v>
      </c>
      <c r="DU57" s="1085">
        <v>2674242.0564272599</v>
      </c>
      <c r="DV57" s="1085">
        <v>2796734.3709240397</v>
      </c>
      <c r="DW57" s="1085">
        <v>2515797.77741866</v>
      </c>
      <c r="DX57" s="1085">
        <v>2649903.22342205</v>
      </c>
      <c r="DY57" s="1085">
        <v>3015254.8145353501</v>
      </c>
      <c r="DZ57" s="1085">
        <v>2811817.3868141104</v>
      </c>
      <c r="EA57" s="1085">
        <v>2910573.2079519602</v>
      </c>
      <c r="EB57" s="1085">
        <v>3087217.0385570205</v>
      </c>
      <c r="EC57" s="1085">
        <v>2914786.9751694403</v>
      </c>
      <c r="ED57" s="1085">
        <v>2526902.6647612797</v>
      </c>
      <c r="EE57" s="1085">
        <v>2582723.5329436297</v>
      </c>
      <c r="EF57" s="1085">
        <v>2757344.05433799</v>
      </c>
      <c r="EG57" s="1085">
        <v>2712979.8477895595</v>
      </c>
      <c r="EH57" s="1085">
        <v>2758420.0133285304</v>
      </c>
      <c r="EI57" s="1085">
        <v>2687696.0943862898</v>
      </c>
      <c r="EJ57" s="1085">
        <v>2750969.9482503701</v>
      </c>
      <c r="EK57" s="1085">
        <v>2650991.1218522098</v>
      </c>
      <c r="EL57" s="1085">
        <v>2711251.1822450692</v>
      </c>
      <c r="EM57" s="1085">
        <v>2821709.0410210802</v>
      </c>
      <c r="EN57" s="1085">
        <v>2837498.3789882902</v>
      </c>
      <c r="EO57" s="1085">
        <v>2778234.3987932494</v>
      </c>
      <c r="EP57" s="1085">
        <v>2717361.17873629</v>
      </c>
      <c r="EQ57" s="1085">
        <v>2815122.9162518405</v>
      </c>
      <c r="ER57" s="1085">
        <v>2981528.0945992498</v>
      </c>
      <c r="ES57" s="1085">
        <v>2817205.0371052898</v>
      </c>
      <c r="ET57" s="1085">
        <v>2761033.7848476404</v>
      </c>
      <c r="EU57" s="1085">
        <v>2734206.4458886804</v>
      </c>
      <c r="EV57" s="1085">
        <v>2814618.0344887399</v>
      </c>
      <c r="EW57" s="1085">
        <v>3022258.6814193199</v>
      </c>
      <c r="EX57" s="1085">
        <v>3024993.2731504906</v>
      </c>
      <c r="EY57" s="1085">
        <v>2945520.2782866601</v>
      </c>
      <c r="EZ57" s="1085">
        <v>3113881.1498867706</v>
      </c>
      <c r="FA57" s="1085">
        <v>3471256.6567875594</v>
      </c>
      <c r="FB57" s="1085">
        <v>3134344.1531625292</v>
      </c>
      <c r="FC57" s="1085">
        <v>3236676.8505365998</v>
      </c>
      <c r="FD57" s="1085">
        <v>3487935.5588728501</v>
      </c>
    </row>
    <row r="58" spans="1:160" ht="15.75">
      <c r="A58" s="1081" t="s">
        <v>967</v>
      </c>
      <c r="B58" s="1085">
        <v>142492.29999999999</v>
      </c>
      <c r="C58" s="1085">
        <v>145846.29999999999</v>
      </c>
      <c r="D58" s="1085">
        <v>123890.20000000001</v>
      </c>
      <c r="E58" s="1085">
        <v>114485.40000000001</v>
      </c>
      <c r="F58" s="1085">
        <v>127087.7</v>
      </c>
      <c r="G58" s="1085">
        <v>116705.2</v>
      </c>
      <c r="H58" s="1085">
        <v>138315.1</v>
      </c>
      <c r="I58" s="1085">
        <v>127452.7</v>
      </c>
      <c r="J58" s="1085">
        <v>125820</v>
      </c>
      <c r="K58" s="1085">
        <v>119600.8</v>
      </c>
      <c r="L58" s="1085">
        <v>205577.4</v>
      </c>
      <c r="M58" s="1085">
        <v>229274</v>
      </c>
      <c r="N58" s="1085">
        <v>163344.20000000001</v>
      </c>
      <c r="O58" s="1085">
        <v>150823.1</v>
      </c>
      <c r="P58" s="1085">
        <v>157232.4</v>
      </c>
      <c r="Q58" s="1085">
        <v>154113.5</v>
      </c>
      <c r="R58" s="1085">
        <v>160138.4</v>
      </c>
      <c r="S58" s="1085">
        <v>222351</v>
      </c>
      <c r="T58" s="1085">
        <v>203058</v>
      </c>
      <c r="U58" s="1085">
        <v>213271.7</v>
      </c>
      <c r="V58" s="1085">
        <v>142484.19999999998</v>
      </c>
      <c r="W58" s="1085">
        <v>149386.1</v>
      </c>
      <c r="X58" s="1085">
        <v>120679.6</v>
      </c>
      <c r="Y58" s="1085">
        <v>279855</v>
      </c>
      <c r="Z58" s="1085">
        <v>174674.5</v>
      </c>
      <c r="AA58" s="1085">
        <v>253358.4</v>
      </c>
      <c r="AB58" s="1085">
        <v>221792</v>
      </c>
      <c r="AC58" s="1085">
        <v>202237.6</v>
      </c>
      <c r="AD58" s="1085">
        <v>197982.9</v>
      </c>
      <c r="AE58" s="1085">
        <v>208863.40000000002</v>
      </c>
      <c r="AF58" s="1085">
        <v>236890.09999999998</v>
      </c>
      <c r="AG58" s="1085">
        <v>239485.8</v>
      </c>
      <c r="AH58" s="1085">
        <v>222362.69999999998</v>
      </c>
      <c r="AI58" s="1085">
        <v>238439.30000000002</v>
      </c>
      <c r="AJ58" s="1085">
        <v>241696.59999999998</v>
      </c>
      <c r="AK58" s="1085">
        <v>261047.59999999998</v>
      </c>
      <c r="AL58" s="1085">
        <v>247006.99999999997</v>
      </c>
      <c r="AM58" s="1085">
        <v>246912.90000000002</v>
      </c>
      <c r="AN58" s="1085">
        <v>255253.2</v>
      </c>
      <c r="AO58" s="1085">
        <v>261977.7</v>
      </c>
      <c r="AP58" s="1085">
        <v>251978.09999999998</v>
      </c>
      <c r="AQ58" s="1085">
        <v>226836.3</v>
      </c>
      <c r="AR58" s="1085">
        <v>256106.89999999997</v>
      </c>
      <c r="AS58" s="1085">
        <v>270495.39999999997</v>
      </c>
      <c r="AT58" s="1085">
        <v>293011.09999999998</v>
      </c>
      <c r="AU58" s="1085">
        <v>325193.2</v>
      </c>
      <c r="AV58" s="1085">
        <v>278073.7</v>
      </c>
      <c r="AW58" s="1085">
        <v>285530.09999999998</v>
      </c>
      <c r="AX58" s="1085">
        <v>348838.18</v>
      </c>
      <c r="AY58" s="1085">
        <v>51464.548000000003</v>
      </c>
      <c r="AZ58" s="1085">
        <v>52732.783000000003</v>
      </c>
      <c r="BA58" s="1085">
        <v>35617.201000000001</v>
      </c>
      <c r="BB58" s="1085">
        <v>52905.696000000004</v>
      </c>
      <c r="BC58" s="1085">
        <v>56947.44</v>
      </c>
      <c r="BD58" s="1085">
        <v>297541.31099999999</v>
      </c>
      <c r="BE58" s="1085">
        <v>443603.913</v>
      </c>
      <c r="BF58" s="1085">
        <v>457449.93199999997</v>
      </c>
      <c r="BG58" s="1085">
        <v>307421.88699999999</v>
      </c>
      <c r="BH58" s="1085">
        <v>254081.98300000001</v>
      </c>
      <c r="BI58" s="1085">
        <v>307204.79519999999</v>
      </c>
      <c r="BJ58" s="1085">
        <v>404307.85153597</v>
      </c>
      <c r="BK58" s="1085">
        <v>221562.05433263001</v>
      </c>
      <c r="BL58" s="1085">
        <v>262667.49326556001</v>
      </c>
      <c r="BM58" s="1085">
        <v>449044.23818240996</v>
      </c>
      <c r="BN58" s="1085">
        <v>426986.33992843999</v>
      </c>
      <c r="BO58" s="1085">
        <v>518973.83833546995</v>
      </c>
      <c r="BP58" s="1085">
        <v>437878.39667747996</v>
      </c>
      <c r="BQ58" s="1085">
        <v>554487.18582988996</v>
      </c>
      <c r="BR58" s="1085">
        <v>497199.13137179997</v>
      </c>
      <c r="BS58" s="1085">
        <v>701747.42627254</v>
      </c>
      <c r="BT58" s="1085">
        <v>645355.68136436003</v>
      </c>
      <c r="BU58" s="1085">
        <v>641066.76506482007</v>
      </c>
      <c r="BV58" s="1085">
        <v>938442.50728132005</v>
      </c>
      <c r="BW58" s="1085">
        <v>785140.89148144994</v>
      </c>
      <c r="BX58" s="1085">
        <v>985766.60605187004</v>
      </c>
      <c r="BY58" s="1085">
        <v>983304.07020436996</v>
      </c>
      <c r="BZ58" s="1085">
        <v>1088999.47816506</v>
      </c>
      <c r="CA58" s="1085">
        <v>1099081.42943617</v>
      </c>
      <c r="CB58" s="1085">
        <v>1088812.2057885199</v>
      </c>
      <c r="CC58" s="1085">
        <v>988642.00005152007</v>
      </c>
      <c r="CD58" s="1085">
        <v>1027117.25118074</v>
      </c>
      <c r="CE58" s="1085">
        <v>1198158.81978809</v>
      </c>
      <c r="CF58" s="1085">
        <v>1055981.37288089</v>
      </c>
      <c r="CG58" s="1085">
        <v>1128359.1888238902</v>
      </c>
      <c r="CH58" s="1085">
        <v>1353831.77763821</v>
      </c>
      <c r="CI58" s="1085">
        <v>1119834.2990184699</v>
      </c>
      <c r="CJ58" s="1085">
        <v>1269430.6330597103</v>
      </c>
      <c r="CK58" s="1085">
        <v>1128229.7496659299</v>
      </c>
      <c r="CL58" s="1085">
        <v>906683.6904230701</v>
      </c>
      <c r="CM58" s="1085">
        <v>966446.19528459013</v>
      </c>
      <c r="CN58" s="1085">
        <v>833777.09608330997</v>
      </c>
      <c r="CO58" s="1085">
        <v>1239836.0947765699</v>
      </c>
      <c r="CP58" s="1085">
        <v>1120592.9073655701</v>
      </c>
      <c r="CQ58" s="1085">
        <v>1372115.08694853</v>
      </c>
      <c r="CR58" s="1085">
        <v>1160263.0818744702</v>
      </c>
      <c r="CS58" s="1085">
        <v>1182925.45083077</v>
      </c>
      <c r="CT58" s="1085">
        <v>1289831.8125007902</v>
      </c>
      <c r="CU58" s="1085">
        <v>1206966.5727857901</v>
      </c>
      <c r="CV58" s="1085">
        <v>1021850.97422052</v>
      </c>
      <c r="CW58" s="1085">
        <v>1039375.5044890798</v>
      </c>
      <c r="CX58" s="1085">
        <v>1012086.14710236</v>
      </c>
      <c r="CY58" s="1085">
        <v>945063.17635081999</v>
      </c>
      <c r="CZ58" s="1085">
        <v>1117250.27714105</v>
      </c>
      <c r="DA58" s="1085">
        <v>945033.67140481004</v>
      </c>
      <c r="DB58" s="1085">
        <v>1021368.2891848601</v>
      </c>
      <c r="DC58" s="1085">
        <v>1123834.5651269099</v>
      </c>
      <c r="DD58" s="1085">
        <v>1328264.3566037</v>
      </c>
      <c r="DE58" s="1085">
        <v>1134995.2590425902</v>
      </c>
      <c r="DF58" s="1085">
        <v>1194453.9122142103</v>
      </c>
      <c r="DG58" s="1085">
        <v>1202840.2805477497</v>
      </c>
      <c r="DH58" s="1085">
        <v>1185563.3548040199</v>
      </c>
      <c r="DI58" s="1085">
        <v>1226215.0442384898</v>
      </c>
      <c r="DJ58" s="1085">
        <v>1276194.3811335601</v>
      </c>
      <c r="DK58" s="1085">
        <v>1328542.2721192599</v>
      </c>
      <c r="DL58" s="1085">
        <v>1372127.02391581</v>
      </c>
      <c r="DM58" s="1085">
        <v>1353783.2488011902</v>
      </c>
      <c r="DN58" s="1085">
        <v>1429020.0428889699</v>
      </c>
      <c r="DO58" s="1085">
        <v>1767738.1750391899</v>
      </c>
      <c r="DP58" s="1085">
        <v>859831.45453004004</v>
      </c>
      <c r="DQ58" s="1085">
        <v>794217.36772365007</v>
      </c>
      <c r="DR58" s="1085">
        <v>612386.36715271999</v>
      </c>
      <c r="DS58" s="1085">
        <v>677362.16383841005</v>
      </c>
      <c r="DT58" s="1085">
        <v>711925.53989533009</v>
      </c>
      <c r="DU58" s="1085">
        <v>694470.83778713003</v>
      </c>
      <c r="DV58" s="1085">
        <v>719067.7864860202</v>
      </c>
      <c r="DW58" s="1085">
        <v>657564.53556130989</v>
      </c>
      <c r="DX58" s="1085">
        <v>697107.31468873995</v>
      </c>
      <c r="DY58" s="1085">
        <v>993646.55690169008</v>
      </c>
      <c r="DZ58" s="1085">
        <v>873852.69966917008</v>
      </c>
      <c r="EA58" s="1085">
        <v>822716.48060847993</v>
      </c>
      <c r="EB58" s="1085">
        <v>902944.39646730002</v>
      </c>
      <c r="EC58" s="1085">
        <v>707320.97444543999</v>
      </c>
      <c r="ED58" s="1085">
        <v>499596.77357469994</v>
      </c>
      <c r="EE58" s="1085">
        <v>521801.88097701006</v>
      </c>
      <c r="EF58" s="1085">
        <v>510651.99466683995</v>
      </c>
      <c r="EG58" s="1085">
        <v>484832.80270137999</v>
      </c>
      <c r="EH58" s="1085">
        <v>615150.75543535</v>
      </c>
      <c r="EI58" s="1085">
        <v>579265.24231929996</v>
      </c>
      <c r="EJ58" s="1085">
        <v>537473.47033865994</v>
      </c>
      <c r="EK58" s="1085">
        <v>584589.55899655994</v>
      </c>
      <c r="EL58" s="1085">
        <v>599820.15329446993</v>
      </c>
      <c r="EM58" s="1085">
        <v>601985.03914404998</v>
      </c>
      <c r="EN58" s="1085">
        <v>563672.39279313001</v>
      </c>
      <c r="EO58" s="1085">
        <v>555547.57358129998</v>
      </c>
      <c r="EP58" s="1085">
        <v>443013.34686989995</v>
      </c>
      <c r="EQ58" s="1085">
        <v>504790.78917914</v>
      </c>
      <c r="ER58" s="1085">
        <v>505742.11287962005</v>
      </c>
      <c r="ES58" s="1085">
        <v>580655.57849763008</v>
      </c>
      <c r="ET58" s="1085">
        <v>629962.13369396992</v>
      </c>
      <c r="EU58" s="1085">
        <v>617198.39224197017</v>
      </c>
      <c r="EV58" s="1085">
        <v>698711.55174722988</v>
      </c>
      <c r="EW58" s="1085">
        <v>807562.08728002</v>
      </c>
      <c r="EX58" s="1085">
        <v>710551.41123057995</v>
      </c>
      <c r="EY58" s="1085">
        <v>640516.03649014002</v>
      </c>
      <c r="EZ58" s="1085">
        <v>670394.69472550997</v>
      </c>
      <c r="FA58" s="1085">
        <v>735808.73634642002</v>
      </c>
      <c r="FB58" s="1085">
        <v>606032.6398297199</v>
      </c>
      <c r="FC58" s="1085">
        <v>549950.67947688</v>
      </c>
      <c r="FD58" s="1085">
        <v>648202.36086633988</v>
      </c>
    </row>
    <row r="59" spans="1:160" ht="15.75">
      <c r="A59" s="1087" t="s">
        <v>968</v>
      </c>
      <c r="B59" s="1085">
        <v>5170.7</v>
      </c>
      <c r="C59" s="1085">
        <v>3132.2</v>
      </c>
      <c r="D59" s="1085">
        <v>2017.1</v>
      </c>
      <c r="E59" s="1085">
        <v>9450.7000000000007</v>
      </c>
      <c r="F59" s="1085">
        <v>19637.400000000001</v>
      </c>
      <c r="G59" s="1085">
        <v>598.79999999999995</v>
      </c>
      <c r="H59" s="1085">
        <v>0</v>
      </c>
      <c r="I59" s="1085">
        <v>25.4</v>
      </c>
      <c r="J59" s="1085">
        <v>0</v>
      </c>
      <c r="K59" s="1085">
        <v>0</v>
      </c>
      <c r="L59" s="1085">
        <v>0</v>
      </c>
      <c r="M59" s="1085">
        <v>32.200000000000003</v>
      </c>
      <c r="N59" s="1085">
        <v>5642.4</v>
      </c>
      <c r="O59" s="1085">
        <v>2892.8</v>
      </c>
      <c r="P59" s="1085">
        <v>11287.9</v>
      </c>
      <c r="Q59" s="1085">
        <v>8593.2999999999993</v>
      </c>
      <c r="R59" s="1085">
        <v>10751.3</v>
      </c>
      <c r="S59" s="1085">
        <v>22451.3</v>
      </c>
      <c r="T59" s="1085">
        <v>9933.1</v>
      </c>
      <c r="U59" s="1085">
        <v>16417.7</v>
      </c>
      <c r="V59" s="1085">
        <v>2839.9</v>
      </c>
      <c r="W59" s="1085">
        <v>5600.8</v>
      </c>
      <c r="X59" s="1085">
        <v>10001.200000000001</v>
      </c>
      <c r="Y59" s="1085">
        <v>5006.5</v>
      </c>
      <c r="Z59" s="1085">
        <v>4309.2</v>
      </c>
      <c r="AA59" s="1085">
        <v>12371.4</v>
      </c>
      <c r="AB59" s="1085">
        <v>6639.5</v>
      </c>
      <c r="AC59" s="1085">
        <v>6383.9</v>
      </c>
      <c r="AD59" s="1085">
        <v>11938.5</v>
      </c>
      <c r="AE59" s="1085">
        <v>26446.3</v>
      </c>
      <c r="AF59" s="1085">
        <v>25137.200000000001</v>
      </c>
      <c r="AG59" s="1085">
        <v>26572.2</v>
      </c>
      <c r="AH59" s="1085">
        <v>24966</v>
      </c>
      <c r="AI59" s="1085">
        <v>26435.200000000001</v>
      </c>
      <c r="AJ59" s="1085">
        <v>13862.2</v>
      </c>
      <c r="AK59" s="1085">
        <v>15288.2</v>
      </c>
      <c r="AL59" s="1085">
        <v>14775.1</v>
      </c>
      <c r="AM59" s="1085">
        <v>14927</v>
      </c>
      <c r="AN59" s="1085">
        <v>15311.9</v>
      </c>
      <c r="AO59" s="1085">
        <v>15516</v>
      </c>
      <c r="AP59" s="1085">
        <v>13090.9</v>
      </c>
      <c r="AQ59" s="1085">
        <v>13748.4</v>
      </c>
      <c r="AR59" s="1085">
        <v>18009.5</v>
      </c>
      <c r="AS59" s="1085">
        <v>15817.5</v>
      </c>
      <c r="AT59" s="1085">
        <v>12738.2</v>
      </c>
      <c r="AU59" s="1085">
        <v>16910.5</v>
      </c>
      <c r="AV59" s="1085">
        <v>9848.6</v>
      </c>
      <c r="AW59" s="1085">
        <v>6611.2</v>
      </c>
      <c r="AX59" s="1085">
        <v>13145.98</v>
      </c>
      <c r="AY59" s="1085">
        <v>6552.7250000000004</v>
      </c>
      <c r="AZ59" s="1085">
        <v>11874.999</v>
      </c>
      <c r="BA59" s="1085">
        <v>8809.8119999999999</v>
      </c>
      <c r="BB59" s="1085">
        <v>18593.374</v>
      </c>
      <c r="BC59" s="1085">
        <v>10668.536</v>
      </c>
      <c r="BD59" s="1085">
        <v>10825.008</v>
      </c>
      <c r="BE59" s="1085">
        <v>10025.296</v>
      </c>
      <c r="BF59" s="1085">
        <v>19799.666000000001</v>
      </c>
      <c r="BG59" s="1085">
        <v>11818.888999999999</v>
      </c>
      <c r="BH59" s="1085">
        <v>16338.483</v>
      </c>
      <c r="BI59" s="1085">
        <v>20965.494200000005</v>
      </c>
      <c r="BJ59" s="1085">
        <v>9522.4714896299993</v>
      </c>
      <c r="BK59" s="1085">
        <v>9304.473103549999</v>
      </c>
      <c r="BL59" s="1085">
        <v>10039.65024667</v>
      </c>
      <c r="BM59" s="1085">
        <v>7205.9763373300002</v>
      </c>
      <c r="BN59" s="1085">
        <v>12178.831184520001</v>
      </c>
      <c r="BO59" s="1085">
        <v>4076.1098438200002</v>
      </c>
      <c r="BP59" s="1085">
        <v>14598.433639540001</v>
      </c>
      <c r="BQ59" s="1085">
        <v>2778.8654008899998</v>
      </c>
      <c r="BR59" s="1085">
        <v>4643.3935288000002</v>
      </c>
      <c r="BS59" s="1085">
        <v>82377.03127254</v>
      </c>
      <c r="BT59" s="1085">
        <v>38786.254309360003</v>
      </c>
      <c r="BU59" s="1085">
        <v>7597.6880648199995</v>
      </c>
      <c r="BV59" s="1085">
        <v>44400.195281319997</v>
      </c>
      <c r="BW59" s="1085">
        <v>12764.749987379999</v>
      </c>
      <c r="BX59" s="1085">
        <v>2792.4826301599996</v>
      </c>
      <c r="BY59" s="1085">
        <v>15863.637673770001</v>
      </c>
      <c r="BZ59" s="1085">
        <v>18668.331157860001</v>
      </c>
      <c r="CA59" s="1085">
        <v>12432.185008350001</v>
      </c>
      <c r="CB59" s="1085">
        <v>3741.9752146199999</v>
      </c>
      <c r="CC59" s="1085">
        <v>11013.91747975</v>
      </c>
      <c r="CD59" s="1085">
        <v>3214.4854399299998</v>
      </c>
      <c r="CE59" s="1085">
        <v>17856.080737439999</v>
      </c>
      <c r="CF59" s="1085">
        <v>6005.3641815600004</v>
      </c>
      <c r="CG59" s="1085">
        <v>5566.1570481799999</v>
      </c>
      <c r="CH59" s="1085">
        <v>41573.968693219998</v>
      </c>
      <c r="CI59" s="1085">
        <v>15241.745688270001</v>
      </c>
      <c r="CJ59" s="1085">
        <v>13879.101996089999</v>
      </c>
      <c r="CK59" s="1085">
        <v>9455.5550927800014</v>
      </c>
      <c r="CL59" s="1085">
        <v>14003.05294181</v>
      </c>
      <c r="CM59" s="1085">
        <v>10143.99502409</v>
      </c>
      <c r="CN59" s="1085">
        <v>12389.109657249999</v>
      </c>
      <c r="CO59" s="1085">
        <v>14980.26384799</v>
      </c>
      <c r="CP59" s="1085">
        <v>12730.58512879</v>
      </c>
      <c r="CQ59" s="1085">
        <v>19825.208253279998</v>
      </c>
      <c r="CR59" s="1085">
        <v>13840.17499505</v>
      </c>
      <c r="CS59" s="1085">
        <v>15629.112662719999</v>
      </c>
      <c r="CT59" s="1085">
        <v>27211.299566169997</v>
      </c>
      <c r="CU59" s="1085">
        <v>16272.91853943</v>
      </c>
      <c r="CV59" s="1085">
        <v>19482.4115948</v>
      </c>
      <c r="CW59" s="1085">
        <v>15033.183228200001</v>
      </c>
      <c r="CX59" s="1085">
        <v>19569.653582580002</v>
      </c>
      <c r="CY59" s="1085">
        <v>24547.581619970002</v>
      </c>
      <c r="CZ59" s="1085">
        <v>22608.821142159999</v>
      </c>
      <c r="DA59" s="1085">
        <v>26469.611564220002</v>
      </c>
      <c r="DB59" s="1085">
        <v>25758.457221790002</v>
      </c>
      <c r="DC59" s="1085">
        <v>22831.576131540001</v>
      </c>
      <c r="DD59" s="1085">
        <v>24354.371850380001</v>
      </c>
      <c r="DE59" s="1085">
        <v>25900.620912409999</v>
      </c>
      <c r="DF59" s="1085">
        <v>25708.699792939999</v>
      </c>
      <c r="DG59" s="1085">
        <v>15193.707342209998</v>
      </c>
      <c r="DH59" s="1085">
        <v>15702.998565639999</v>
      </c>
      <c r="DI59" s="1085">
        <v>16444.07683709</v>
      </c>
      <c r="DJ59" s="1085">
        <v>18068.387201009999</v>
      </c>
      <c r="DK59" s="1085">
        <v>25265.673607249999</v>
      </c>
      <c r="DL59" s="1085">
        <v>30693.598149060002</v>
      </c>
      <c r="DM59" s="1085">
        <v>17434.664955050001</v>
      </c>
      <c r="DN59" s="1085">
        <v>17995.417839729998</v>
      </c>
      <c r="DO59" s="1085">
        <v>18866.329068840001</v>
      </c>
      <c r="DP59" s="1085">
        <v>14179.042570969999</v>
      </c>
      <c r="DQ59" s="1085">
        <v>9291.6740484699985</v>
      </c>
      <c r="DR59" s="1085">
        <v>18125.120778110002</v>
      </c>
      <c r="DS59" s="1085">
        <v>23335.3743688</v>
      </c>
      <c r="DT59" s="1085">
        <v>15196.140526499999</v>
      </c>
      <c r="DU59" s="1085">
        <v>13654.91789724</v>
      </c>
      <c r="DV59" s="1085">
        <v>10988.10383111</v>
      </c>
      <c r="DW59" s="1085">
        <v>10795.319690600001</v>
      </c>
      <c r="DX59" s="1085">
        <v>13188.827938819999</v>
      </c>
      <c r="DY59" s="1085">
        <v>13739.81692501</v>
      </c>
      <c r="DZ59" s="1085">
        <v>11168.19421018</v>
      </c>
      <c r="EA59" s="1085">
        <v>12287.13125459</v>
      </c>
      <c r="EB59" s="1085">
        <v>13543.428137340001</v>
      </c>
      <c r="EC59" s="1085">
        <v>15748.898581149999</v>
      </c>
      <c r="ED59" s="1085">
        <v>22158.058189200001</v>
      </c>
      <c r="EE59" s="1085">
        <v>21979.549708750001</v>
      </c>
      <c r="EF59" s="1085">
        <v>18882.617848279999</v>
      </c>
      <c r="EG59" s="1085">
        <v>21010.040000320001</v>
      </c>
      <c r="EH59" s="1085">
        <v>47826.403568349997</v>
      </c>
      <c r="EI59" s="1085">
        <v>26698.63268346</v>
      </c>
      <c r="EJ59" s="1085">
        <v>20817.719330299999</v>
      </c>
      <c r="EK59" s="1085">
        <v>17102.504218360002</v>
      </c>
      <c r="EL59" s="1085">
        <v>15214.275184259999</v>
      </c>
      <c r="EM59" s="1085">
        <v>15428.519187129998</v>
      </c>
      <c r="EN59" s="1085">
        <v>13532.491956190002</v>
      </c>
      <c r="EO59" s="1085">
        <v>6059.9886618</v>
      </c>
      <c r="EP59" s="1085">
        <v>16560.217882109999</v>
      </c>
      <c r="EQ59" s="1085">
        <v>10656.860699559998</v>
      </c>
      <c r="ER59" s="1085">
        <v>14556.712822740001</v>
      </c>
      <c r="ES59" s="1085">
        <v>16050.45416567</v>
      </c>
      <c r="ET59" s="1085">
        <v>18201.759063969999</v>
      </c>
      <c r="EU59" s="1085">
        <v>15130.4981718</v>
      </c>
      <c r="EV59" s="1085">
        <v>14374.570828799999</v>
      </c>
      <c r="EW59" s="1085">
        <v>9547.9065356499996</v>
      </c>
      <c r="EX59" s="1085">
        <v>8952.2196685100007</v>
      </c>
      <c r="EY59" s="1085">
        <v>12238.92448861</v>
      </c>
      <c r="EZ59" s="1085">
        <v>18745.04573469</v>
      </c>
      <c r="FA59" s="1085">
        <v>17489.330903729999</v>
      </c>
      <c r="FB59" s="1085">
        <v>10173.267846620001</v>
      </c>
      <c r="FC59" s="1085">
        <v>4076.0242120600001</v>
      </c>
      <c r="FD59" s="1085">
        <v>3825.5048752500002</v>
      </c>
    </row>
    <row r="60" spans="1:160" ht="15.75">
      <c r="A60" s="1087" t="s">
        <v>969</v>
      </c>
      <c r="B60" s="1085">
        <v>10247.299999999999</v>
      </c>
      <c r="C60" s="1085">
        <v>10170.6</v>
      </c>
      <c r="D60" s="1085">
        <v>13035.9</v>
      </c>
      <c r="E60" s="1085">
        <v>9694.1</v>
      </c>
      <c r="F60" s="1085">
        <v>12633.4</v>
      </c>
      <c r="G60" s="1085">
        <v>13167</v>
      </c>
      <c r="H60" s="1085">
        <v>14861.2</v>
      </c>
      <c r="I60" s="1085">
        <v>18066.3</v>
      </c>
      <c r="J60" s="1085">
        <v>16584</v>
      </c>
      <c r="K60" s="1085">
        <v>16572.400000000001</v>
      </c>
      <c r="L60" s="1085">
        <v>15368.1</v>
      </c>
      <c r="M60" s="1085">
        <v>17680.2</v>
      </c>
      <c r="N60" s="1085">
        <v>19697.900000000001</v>
      </c>
      <c r="O60" s="1085">
        <v>18085.7</v>
      </c>
      <c r="P60" s="1085">
        <v>22202.2</v>
      </c>
      <c r="Q60" s="1085">
        <v>16468.2</v>
      </c>
      <c r="R60" s="1085">
        <v>14181.6</v>
      </c>
      <c r="S60" s="1085">
        <v>14845.9</v>
      </c>
      <c r="T60" s="1085">
        <v>12499.9</v>
      </c>
      <c r="U60" s="1085">
        <v>11991.6</v>
      </c>
      <c r="V60" s="1085">
        <v>16195.2</v>
      </c>
      <c r="W60" s="1085">
        <v>12429.4</v>
      </c>
      <c r="X60" s="1085">
        <v>12302.2</v>
      </c>
      <c r="Y60" s="1085">
        <v>14420.5</v>
      </c>
      <c r="Z60" s="1085">
        <v>15687</v>
      </c>
      <c r="AA60" s="1085">
        <v>14238.5</v>
      </c>
      <c r="AB60" s="1085">
        <v>19692.3</v>
      </c>
      <c r="AC60" s="1085">
        <v>17866.900000000001</v>
      </c>
      <c r="AD60" s="1085">
        <v>9490.1</v>
      </c>
      <c r="AE60" s="1085">
        <v>10051.5</v>
      </c>
      <c r="AF60" s="1085">
        <v>12217.3</v>
      </c>
      <c r="AG60" s="1085">
        <v>20896.599999999999</v>
      </c>
      <c r="AH60" s="1085">
        <v>12654.2</v>
      </c>
      <c r="AI60" s="1085">
        <v>13074.5</v>
      </c>
      <c r="AJ60" s="1085">
        <v>13140.5</v>
      </c>
      <c r="AK60" s="1085">
        <v>5399.7</v>
      </c>
      <c r="AL60" s="1085">
        <v>4300.8999999999996</v>
      </c>
      <c r="AM60" s="1085">
        <v>4548.8999999999996</v>
      </c>
      <c r="AN60" s="1085">
        <v>8971.4</v>
      </c>
      <c r="AO60" s="1085">
        <v>8934.9</v>
      </c>
      <c r="AP60" s="1085">
        <v>3874.3</v>
      </c>
      <c r="AQ60" s="1085">
        <v>5911.2</v>
      </c>
      <c r="AR60" s="1085">
        <v>7835</v>
      </c>
      <c r="AS60" s="1085">
        <v>7112.1</v>
      </c>
      <c r="AT60" s="1085">
        <v>5969</v>
      </c>
      <c r="AU60" s="1085">
        <v>3548.2</v>
      </c>
      <c r="AV60" s="1085">
        <v>4827.6000000000004</v>
      </c>
      <c r="AW60" s="1085">
        <v>6281.9</v>
      </c>
      <c r="AX60" s="1085">
        <v>3719.4</v>
      </c>
      <c r="AY60" s="1085">
        <v>16372.694</v>
      </c>
      <c r="AZ60" s="1085">
        <v>4347.0749999999998</v>
      </c>
      <c r="BA60" s="1085">
        <v>4935</v>
      </c>
      <c r="BB60" s="1085">
        <v>3800</v>
      </c>
      <c r="BC60" s="1085">
        <v>9400</v>
      </c>
      <c r="BD60" s="1085">
        <v>20860</v>
      </c>
      <c r="BE60" s="1085">
        <v>8860</v>
      </c>
      <c r="BF60" s="1085">
        <v>4781.3500000000004</v>
      </c>
      <c r="BG60" s="1085">
        <v>6000</v>
      </c>
      <c r="BH60" s="1085">
        <v>0</v>
      </c>
      <c r="BI60" s="1085">
        <v>18.399999999999999</v>
      </c>
      <c r="BJ60" s="1085">
        <v>19900</v>
      </c>
      <c r="BK60" s="1085">
        <v>0</v>
      </c>
      <c r="BL60" s="1085">
        <v>3</v>
      </c>
      <c r="BM60" s="1085">
        <v>8700</v>
      </c>
      <c r="BN60" s="1085">
        <v>2000</v>
      </c>
      <c r="BO60" s="1085">
        <v>25500</v>
      </c>
      <c r="BP60" s="1085">
        <v>22600</v>
      </c>
      <c r="BQ60" s="1085">
        <v>37599.999889999999</v>
      </c>
      <c r="BR60" s="1085">
        <v>26299.999889999999</v>
      </c>
      <c r="BS60" s="1085">
        <v>56600</v>
      </c>
      <c r="BT60" s="1085">
        <v>34820</v>
      </c>
      <c r="BU60" s="1085">
        <v>8000</v>
      </c>
      <c r="BV60" s="1085">
        <v>56000</v>
      </c>
      <c r="BW60" s="1085">
        <v>29620</v>
      </c>
      <c r="BX60" s="1085">
        <v>17000</v>
      </c>
      <c r="BY60" s="1085">
        <v>4200</v>
      </c>
      <c r="BZ60" s="1085">
        <v>27000</v>
      </c>
      <c r="CA60" s="1085">
        <v>53500</v>
      </c>
      <c r="CB60" s="1085">
        <v>97540</v>
      </c>
      <c r="CC60" s="1085">
        <v>76250</v>
      </c>
      <c r="CD60" s="1085">
        <v>102480</v>
      </c>
      <c r="CE60" s="1085">
        <v>147350</v>
      </c>
      <c r="CF60" s="1085">
        <v>91350</v>
      </c>
      <c r="CG60" s="1085">
        <v>32750</v>
      </c>
      <c r="CH60" s="1085">
        <v>102160</v>
      </c>
      <c r="CI60" s="1085">
        <v>74900</v>
      </c>
      <c r="CJ60" s="1085">
        <v>122850</v>
      </c>
      <c r="CK60" s="1085">
        <v>113571.46341742</v>
      </c>
      <c r="CL60" s="1085">
        <v>90517.2</v>
      </c>
      <c r="CM60" s="1085">
        <v>164249.89343245002</v>
      </c>
      <c r="CN60" s="1085">
        <v>98673.551818000007</v>
      </c>
      <c r="CO60" s="1085">
        <v>126551.695454</v>
      </c>
      <c r="CP60" s="1085">
        <v>22376.063013700001</v>
      </c>
      <c r="CQ60" s="1085">
        <v>62274.958904109997</v>
      </c>
      <c r="CR60" s="1085">
        <v>39568.47290411</v>
      </c>
      <c r="CS60" s="1085">
        <v>19712</v>
      </c>
      <c r="CT60" s="1085">
        <v>16062</v>
      </c>
      <c r="CU60" s="1085">
        <v>35100</v>
      </c>
      <c r="CV60" s="1085">
        <v>25000</v>
      </c>
      <c r="CW60" s="1085">
        <v>19000</v>
      </c>
      <c r="CX60" s="1085">
        <v>32800</v>
      </c>
      <c r="CY60" s="1085">
        <v>13350</v>
      </c>
      <c r="CZ60" s="1085">
        <v>23000</v>
      </c>
      <c r="DA60" s="1085">
        <v>0</v>
      </c>
      <c r="DB60" s="1085">
        <v>0</v>
      </c>
      <c r="DC60" s="1085">
        <v>67500</v>
      </c>
      <c r="DD60" s="1085">
        <v>51300</v>
      </c>
      <c r="DE60" s="1085">
        <v>34900</v>
      </c>
      <c r="DF60" s="1085">
        <v>26500</v>
      </c>
      <c r="DG60" s="1085">
        <v>10500</v>
      </c>
      <c r="DH60" s="1085">
        <v>21200</v>
      </c>
      <c r="DI60" s="1085">
        <v>70500</v>
      </c>
      <c r="DJ60" s="1085">
        <v>92444.88</v>
      </c>
      <c r="DK60" s="1085">
        <v>154650</v>
      </c>
      <c r="DL60" s="1085">
        <v>229680.5</v>
      </c>
      <c r="DM60" s="1085">
        <v>229080</v>
      </c>
      <c r="DN60" s="1085">
        <v>228000</v>
      </c>
      <c r="DO60" s="1085">
        <v>291877</v>
      </c>
      <c r="DP60" s="1085">
        <v>88355.739527390004</v>
      </c>
      <c r="DQ60" s="1085">
        <v>127295.41254539999</v>
      </c>
      <c r="DR60" s="1085">
        <v>26436.36</v>
      </c>
      <c r="DS60" s="1085">
        <v>66477.573333349996</v>
      </c>
      <c r="DT60" s="1085">
        <v>95833.154316939996</v>
      </c>
      <c r="DU60" s="1085">
        <v>114588.30164938001</v>
      </c>
      <c r="DV60" s="1085">
        <v>73262.53730933</v>
      </c>
      <c r="DW60" s="1085">
        <v>26499.62844814</v>
      </c>
      <c r="DX60" s="1085">
        <v>53071.278507980001</v>
      </c>
      <c r="DY60" s="1085">
        <v>50800.374791480004</v>
      </c>
      <c r="DZ60" s="1085">
        <v>18800</v>
      </c>
      <c r="EA60" s="1085">
        <v>12317.496625209998</v>
      </c>
      <c r="EB60" s="1085">
        <v>11930</v>
      </c>
      <c r="EC60" s="1085">
        <v>40943.667963839995</v>
      </c>
      <c r="ED60" s="1085">
        <v>5400</v>
      </c>
      <c r="EE60" s="1085">
        <v>21645.200000000001</v>
      </c>
      <c r="EF60" s="1085">
        <v>8300</v>
      </c>
      <c r="EG60" s="1085">
        <v>15226.88913043</v>
      </c>
      <c r="EH60" s="1085">
        <v>42251.198308550003</v>
      </c>
      <c r="EI60" s="1085">
        <v>22474.427500000002</v>
      </c>
      <c r="EJ60" s="1085">
        <v>17900.109528599998</v>
      </c>
      <c r="EK60" s="1085">
        <v>7523.5</v>
      </c>
      <c r="EL60" s="1085">
        <v>16335.90319402</v>
      </c>
      <c r="EM60" s="1085">
        <v>8765.4599999999991</v>
      </c>
      <c r="EN60" s="1085">
        <v>4867.9250000000002</v>
      </c>
      <c r="EO60" s="1085">
        <v>19963.2</v>
      </c>
      <c r="EP60" s="1085">
        <v>3200</v>
      </c>
      <c r="EQ60" s="1085">
        <v>11830.0195</v>
      </c>
      <c r="ER60" s="1085">
        <v>3200</v>
      </c>
      <c r="ES60" s="1085">
        <v>11194.82</v>
      </c>
      <c r="ET60" s="1085">
        <v>41084.553999999996</v>
      </c>
      <c r="EU60" s="1085">
        <v>21385.489000000001</v>
      </c>
      <c r="EV60" s="1085">
        <v>41500</v>
      </c>
      <c r="EW60" s="1085">
        <v>52523.217780160005</v>
      </c>
      <c r="EX60" s="1085">
        <v>5243.2177801600001</v>
      </c>
      <c r="EY60" s="1085">
        <v>11398.217780159999</v>
      </c>
      <c r="EZ60" s="1085">
        <v>20671.217780160001</v>
      </c>
      <c r="FA60" s="1085">
        <v>10243.217780159999</v>
      </c>
      <c r="FB60" s="1085">
        <v>3243.2177801600001</v>
      </c>
      <c r="FC60" s="1085">
        <v>8543.2177801599992</v>
      </c>
      <c r="FD60" s="1085">
        <v>21743.217780160001</v>
      </c>
    </row>
    <row r="61" spans="1:160" ht="15.75">
      <c r="A61" s="1087" t="s">
        <v>970</v>
      </c>
      <c r="B61" s="1085">
        <v>34540.400000000001</v>
      </c>
      <c r="C61" s="1085">
        <v>41907.1</v>
      </c>
      <c r="D61" s="1085">
        <v>30506.2</v>
      </c>
      <c r="E61" s="1085">
        <v>30877.4</v>
      </c>
      <c r="F61" s="1085">
        <v>32317.9</v>
      </c>
      <c r="G61" s="1085">
        <v>36250.6</v>
      </c>
      <c r="H61" s="1085">
        <v>47903.199999999997</v>
      </c>
      <c r="I61" s="1085">
        <v>50539.8</v>
      </c>
      <c r="J61" s="1085">
        <v>49347.4</v>
      </c>
      <c r="K61" s="1085">
        <v>46236.3</v>
      </c>
      <c r="L61" s="1085">
        <v>40034.6</v>
      </c>
      <c r="M61" s="1085">
        <v>32819.5</v>
      </c>
      <c r="N61" s="1085">
        <v>31161.8</v>
      </c>
      <c r="O61" s="1085">
        <v>34002.5</v>
      </c>
      <c r="P61" s="1085">
        <v>34399.300000000003</v>
      </c>
      <c r="Q61" s="1085">
        <v>37963.300000000003</v>
      </c>
      <c r="R61" s="1085">
        <v>39363.4</v>
      </c>
      <c r="S61" s="1085">
        <v>45491.199999999997</v>
      </c>
      <c r="T61" s="1085">
        <v>40681.800000000003</v>
      </c>
      <c r="U61" s="1085">
        <v>48738.1</v>
      </c>
      <c r="V61" s="1085">
        <v>44181.599999999999</v>
      </c>
      <c r="W61" s="1085">
        <v>48077.9</v>
      </c>
      <c r="X61" s="1085">
        <v>45595.6</v>
      </c>
      <c r="Y61" s="1085">
        <v>43070.7</v>
      </c>
      <c r="Z61" s="1085">
        <v>36247.300000000003</v>
      </c>
      <c r="AA61" s="1085">
        <v>44854.8</v>
      </c>
      <c r="AB61" s="1085">
        <v>46573.2</v>
      </c>
      <c r="AC61" s="1085">
        <v>43308.6</v>
      </c>
      <c r="AD61" s="1085">
        <v>37440.300000000003</v>
      </c>
      <c r="AE61" s="1085">
        <v>43489.4</v>
      </c>
      <c r="AF61" s="1085">
        <v>42646.2</v>
      </c>
      <c r="AG61" s="1085">
        <v>41339.199999999997</v>
      </c>
      <c r="AH61" s="1085">
        <v>31977.7</v>
      </c>
      <c r="AI61" s="1085">
        <v>39583.9</v>
      </c>
      <c r="AJ61" s="1085">
        <v>32969.300000000003</v>
      </c>
      <c r="AK61" s="1085">
        <v>36425.5</v>
      </c>
      <c r="AL61" s="1085">
        <v>41161.699999999997</v>
      </c>
      <c r="AM61" s="1085">
        <v>36705.9</v>
      </c>
      <c r="AN61" s="1085">
        <v>32080.9</v>
      </c>
      <c r="AO61" s="1085">
        <v>48742.3</v>
      </c>
      <c r="AP61" s="1085">
        <v>46646.2</v>
      </c>
      <c r="AQ61" s="1085">
        <v>44436.1</v>
      </c>
      <c r="AR61" s="1085">
        <v>35131.699999999997</v>
      </c>
      <c r="AS61" s="1085">
        <v>36659.599999999999</v>
      </c>
      <c r="AT61" s="1085">
        <v>40783.1</v>
      </c>
      <c r="AU61" s="1085">
        <v>62106.8</v>
      </c>
      <c r="AV61" s="1085">
        <v>33658.699999999997</v>
      </c>
      <c r="AW61" s="1085">
        <v>38733.9</v>
      </c>
      <c r="AX61" s="1085">
        <v>41145.300000000003</v>
      </c>
      <c r="AY61" s="1085">
        <v>28539.129000000001</v>
      </c>
      <c r="AZ61" s="1085">
        <v>36510.709000000003</v>
      </c>
      <c r="BA61" s="1085">
        <v>21872.388999999999</v>
      </c>
      <c r="BB61" s="1085">
        <v>30512.322</v>
      </c>
      <c r="BC61" s="1085">
        <v>36878.904000000002</v>
      </c>
      <c r="BD61" s="1085">
        <v>46641.303</v>
      </c>
      <c r="BE61" s="1085">
        <v>47836.317000000003</v>
      </c>
      <c r="BF61" s="1085">
        <v>55841.315999999999</v>
      </c>
      <c r="BG61" s="1085">
        <v>61550.62</v>
      </c>
      <c r="BH61" s="1085">
        <v>35544.6</v>
      </c>
      <c r="BI61" s="1085">
        <v>48424</v>
      </c>
      <c r="BJ61" s="1085">
        <v>32899</v>
      </c>
      <c r="BK61" s="1085">
        <v>45089.041969999998</v>
      </c>
      <c r="BL61" s="1085">
        <v>79154.991565000004</v>
      </c>
      <c r="BM61" s="1085">
        <v>92334.377915999998</v>
      </c>
      <c r="BN61" s="1085">
        <v>74702.269792999999</v>
      </c>
      <c r="BO61" s="1085">
        <v>73720</v>
      </c>
      <c r="BP61" s="1085">
        <v>60087.999952999999</v>
      </c>
      <c r="BQ61" s="1085">
        <v>88933.360539000001</v>
      </c>
      <c r="BR61" s="1085">
        <v>170079.99995299999</v>
      </c>
      <c r="BS61" s="1085">
        <v>267247</v>
      </c>
      <c r="BT61" s="1085">
        <v>193282.12205500001</v>
      </c>
      <c r="BU61" s="1085">
        <v>168443</v>
      </c>
      <c r="BV61" s="1085">
        <v>166646.44899999999</v>
      </c>
      <c r="BW61" s="1085">
        <v>298274.72049407003</v>
      </c>
      <c r="BX61" s="1085">
        <v>355322.67830071005</v>
      </c>
      <c r="BY61" s="1085">
        <v>423624.63253059995</v>
      </c>
      <c r="BZ61" s="1085">
        <v>605254.54700719996</v>
      </c>
      <c r="CA61" s="1085">
        <v>550743.30399211997</v>
      </c>
      <c r="CB61" s="1085">
        <v>545917.51653327001</v>
      </c>
      <c r="CC61" s="1085">
        <v>456172.73151928</v>
      </c>
      <c r="CD61" s="1085">
        <v>439547.79585047998</v>
      </c>
      <c r="CE61" s="1085">
        <v>604699.83970494999</v>
      </c>
      <c r="CF61" s="1085">
        <v>522144.26773924998</v>
      </c>
      <c r="CG61" s="1085">
        <v>536027.05226443999</v>
      </c>
      <c r="CH61" s="1085">
        <v>429854.72744153003</v>
      </c>
      <c r="CI61" s="1085">
        <v>419396.28508812998</v>
      </c>
      <c r="CJ61" s="1085">
        <v>545182.06508708</v>
      </c>
      <c r="CK61" s="1085">
        <v>518883.34863946994</v>
      </c>
      <c r="CL61" s="1085">
        <v>358662.47438509006</v>
      </c>
      <c r="CM61" s="1085">
        <v>422780.76671262999</v>
      </c>
      <c r="CN61" s="1085">
        <v>334708.38228886999</v>
      </c>
      <c r="CO61" s="1085">
        <v>687230.56525938003</v>
      </c>
      <c r="CP61" s="1085">
        <v>784299.85171190999</v>
      </c>
      <c r="CQ61" s="1085">
        <v>859211.07167755009</v>
      </c>
      <c r="CR61" s="1085">
        <v>748819.88698203</v>
      </c>
      <c r="CS61" s="1085">
        <v>814222.46403032995</v>
      </c>
      <c r="CT61" s="1085">
        <v>879445.71610705007</v>
      </c>
      <c r="CU61" s="1085">
        <v>828830.25111528009</v>
      </c>
      <c r="CV61" s="1085">
        <v>649569.93591800996</v>
      </c>
      <c r="CW61" s="1085">
        <v>677951.56029261998</v>
      </c>
      <c r="CX61" s="1085">
        <v>681193.38407581009</v>
      </c>
      <c r="CY61" s="1085">
        <v>628769.85006793006</v>
      </c>
      <c r="CZ61" s="1085">
        <v>756450.72345577006</v>
      </c>
      <c r="DA61" s="1085">
        <v>620004.28485514002</v>
      </c>
      <c r="DB61" s="1085">
        <v>662583.90506591008</v>
      </c>
      <c r="DC61" s="1085">
        <v>724115.30407418997</v>
      </c>
      <c r="DD61" s="1085">
        <v>943958.66603183001</v>
      </c>
      <c r="DE61" s="1085">
        <v>757492.88277526002</v>
      </c>
      <c r="DF61" s="1085">
        <v>872740.20762540004</v>
      </c>
      <c r="DG61" s="1085">
        <v>779706.29510732996</v>
      </c>
      <c r="DH61" s="1085">
        <v>744475.78739282</v>
      </c>
      <c r="DI61" s="1085">
        <v>721059.49324059999</v>
      </c>
      <c r="DJ61" s="1085">
        <v>726561.73846766003</v>
      </c>
      <c r="DK61" s="1085">
        <v>715421.52886113001</v>
      </c>
      <c r="DL61" s="1085">
        <v>655791.18837046996</v>
      </c>
      <c r="DM61" s="1085">
        <v>651427.45982976002</v>
      </c>
      <c r="DN61" s="1085">
        <v>687279.34571200004</v>
      </c>
      <c r="DO61" s="1085">
        <v>967884.14534299995</v>
      </c>
      <c r="DP61" s="1085">
        <v>287314.00888724998</v>
      </c>
      <c r="DQ61" s="1085">
        <v>258660.11025257001</v>
      </c>
      <c r="DR61" s="1085">
        <v>143965.051507</v>
      </c>
      <c r="DS61" s="1085">
        <v>134131.71385184</v>
      </c>
      <c r="DT61" s="1085">
        <v>167361.22023263</v>
      </c>
      <c r="DU61" s="1085">
        <v>211218.55108966</v>
      </c>
      <c r="DV61" s="1085">
        <v>214653.08832022001</v>
      </c>
      <c r="DW61" s="1085">
        <v>151949.39856264999</v>
      </c>
      <c r="DX61" s="1085">
        <v>181467.28255204999</v>
      </c>
      <c r="DY61" s="1085">
        <v>478067.31064643001</v>
      </c>
      <c r="DZ61" s="1085">
        <v>399057.53183001</v>
      </c>
      <c r="EA61" s="1085">
        <v>360352.32583001</v>
      </c>
      <c r="EB61" s="1085">
        <v>464322.83983001002</v>
      </c>
      <c r="EC61" s="1085">
        <v>190581.296</v>
      </c>
      <c r="ED61" s="1085">
        <v>56804.5</v>
      </c>
      <c r="EE61" s="1085">
        <v>47784.4</v>
      </c>
      <c r="EF61" s="1085">
        <v>56701.8</v>
      </c>
      <c r="EG61" s="1085">
        <v>32661.724999999999</v>
      </c>
      <c r="EH61" s="1085">
        <v>110181.66</v>
      </c>
      <c r="EI61" s="1085">
        <v>106753.346553</v>
      </c>
      <c r="EJ61" s="1085">
        <v>99426.584952999998</v>
      </c>
      <c r="EK61" s="1085">
        <v>91109.418270789989</v>
      </c>
      <c r="EL61" s="1085">
        <v>108574.57366922</v>
      </c>
      <c r="EM61" s="1085">
        <v>105823.91253300001</v>
      </c>
      <c r="EN61" s="1085">
        <v>101250.375</v>
      </c>
      <c r="EO61" s="1085">
        <v>70927.114999999991</v>
      </c>
      <c r="EP61" s="1085">
        <v>34572.987500000003</v>
      </c>
      <c r="EQ61" s="1085">
        <v>48445.934718999997</v>
      </c>
      <c r="ER61" s="1085">
        <v>67610.061149999994</v>
      </c>
      <c r="ES61" s="1085">
        <v>113919.63644999999</v>
      </c>
      <c r="ET61" s="1085">
        <v>141782.44653973001</v>
      </c>
      <c r="EU61" s="1085">
        <v>157989.07780000003</v>
      </c>
      <c r="EV61" s="1085">
        <v>185094.51843098001</v>
      </c>
      <c r="EW61" s="1085">
        <v>247262.25731689</v>
      </c>
      <c r="EX61" s="1085">
        <v>234884.18944439001</v>
      </c>
      <c r="EY61" s="1085">
        <v>180859.87429464</v>
      </c>
      <c r="EZ61" s="1085">
        <v>196656.19653881001</v>
      </c>
      <c r="FA61" s="1085">
        <v>264098.04430278001</v>
      </c>
      <c r="FB61" s="1085">
        <v>166367.14183842001</v>
      </c>
      <c r="FC61" s="1085">
        <v>83014.758397320009</v>
      </c>
      <c r="FD61" s="1085">
        <v>190206.84020717</v>
      </c>
    </row>
    <row r="62" spans="1:160" ht="15.75">
      <c r="A62" s="1087" t="s">
        <v>971</v>
      </c>
      <c r="B62" s="1085">
        <v>52438.2</v>
      </c>
      <c r="C62" s="1085">
        <v>50847</v>
      </c>
      <c r="D62" s="1085">
        <v>46879.4</v>
      </c>
      <c r="E62" s="1085">
        <v>37349.5</v>
      </c>
      <c r="F62" s="1085">
        <v>35496.300000000003</v>
      </c>
      <c r="G62" s="1085">
        <v>41059.699999999997</v>
      </c>
      <c r="H62" s="1085">
        <v>46967.3</v>
      </c>
      <c r="I62" s="1085">
        <v>30514</v>
      </c>
      <c r="J62" s="1085">
        <v>30923.1</v>
      </c>
      <c r="K62" s="1085">
        <v>31652.400000000001</v>
      </c>
      <c r="L62" s="1085">
        <v>126512.2</v>
      </c>
      <c r="M62" s="1085">
        <v>150995.5</v>
      </c>
      <c r="N62" s="1085">
        <v>56995.5</v>
      </c>
      <c r="O62" s="1085">
        <v>51995.5</v>
      </c>
      <c r="P62" s="1085">
        <v>49236.7</v>
      </c>
      <c r="Q62" s="1085">
        <v>50103.4</v>
      </c>
      <c r="R62" s="1085">
        <v>51995.5</v>
      </c>
      <c r="S62" s="1085">
        <v>107461.3</v>
      </c>
      <c r="T62" s="1085">
        <v>94621.4</v>
      </c>
      <c r="U62" s="1085">
        <v>102653.1</v>
      </c>
      <c r="V62" s="1085">
        <v>47478.1</v>
      </c>
      <c r="W62" s="1085">
        <v>49856.2</v>
      </c>
      <c r="X62" s="1085">
        <v>31246.7</v>
      </c>
      <c r="Y62" s="1085">
        <v>164242.70000000001</v>
      </c>
      <c r="Z62" s="1085">
        <v>97126.399999999994</v>
      </c>
      <c r="AA62" s="1085">
        <v>101224.3</v>
      </c>
      <c r="AB62" s="1085">
        <v>92589.6</v>
      </c>
      <c r="AC62" s="1085">
        <v>81565.8</v>
      </c>
      <c r="AD62" s="1085">
        <v>85226.9</v>
      </c>
      <c r="AE62" s="1085">
        <v>78652.399999999994</v>
      </c>
      <c r="AF62" s="1085">
        <v>104522.6</v>
      </c>
      <c r="AG62" s="1085">
        <v>100452</v>
      </c>
      <c r="AH62" s="1085">
        <v>101564.2</v>
      </c>
      <c r="AI62" s="1085">
        <v>105322.6</v>
      </c>
      <c r="AJ62" s="1085">
        <v>120659.4</v>
      </c>
      <c r="AK62" s="1085">
        <v>132884.29999999999</v>
      </c>
      <c r="AL62" s="1085">
        <v>124876.4</v>
      </c>
      <c r="AM62" s="1085">
        <v>127021.3</v>
      </c>
      <c r="AN62" s="1085">
        <v>135564.1</v>
      </c>
      <c r="AO62" s="1085">
        <v>128659.2</v>
      </c>
      <c r="AP62" s="1085">
        <v>128312.5</v>
      </c>
      <c r="AQ62" s="1085">
        <v>102725.3</v>
      </c>
      <c r="AR62" s="1085">
        <v>130526.39999999999</v>
      </c>
      <c r="AS62" s="1085">
        <v>145652.1</v>
      </c>
      <c r="AT62" s="1085">
        <v>160255.4</v>
      </c>
      <c r="AU62" s="1085">
        <v>166636.5</v>
      </c>
      <c r="AV62" s="1085">
        <v>153142.70000000001</v>
      </c>
      <c r="AW62" s="1085">
        <v>156205.6</v>
      </c>
      <c r="AX62" s="1085">
        <v>209120.5</v>
      </c>
      <c r="AY62" s="1085">
        <v>0</v>
      </c>
      <c r="AZ62" s="1085">
        <v>0</v>
      </c>
      <c r="BA62" s="1085">
        <v>0</v>
      </c>
      <c r="BB62" s="1085">
        <v>0</v>
      </c>
      <c r="BC62" s="1085">
        <v>0</v>
      </c>
      <c r="BD62" s="1085">
        <v>142489.60000000001</v>
      </c>
      <c r="BE62" s="1085">
        <v>300066.7</v>
      </c>
      <c r="BF62" s="1085">
        <v>300101.5</v>
      </c>
      <c r="BG62" s="1085">
        <v>150968.5</v>
      </c>
      <c r="BH62" s="1085">
        <v>123672.8</v>
      </c>
      <c r="BI62" s="1085">
        <v>142894.6</v>
      </c>
      <c r="BJ62" s="1085">
        <v>203204.57710229</v>
      </c>
      <c r="BK62" s="1085">
        <v>69669.845472130008</v>
      </c>
      <c r="BL62" s="1085">
        <v>77860.525539419992</v>
      </c>
      <c r="BM62" s="1085">
        <v>227093.1560974</v>
      </c>
      <c r="BN62" s="1085">
        <v>213880.50078488002</v>
      </c>
      <c r="BO62" s="1085">
        <v>254990.64238261999</v>
      </c>
      <c r="BP62" s="1085">
        <v>229528.80966540999</v>
      </c>
      <c r="BQ62" s="1085">
        <v>286066.16899999999</v>
      </c>
      <c r="BR62" s="1085">
        <v>191300.671</v>
      </c>
      <c r="BS62" s="1085">
        <v>153868.43100000001</v>
      </c>
      <c r="BT62" s="1085">
        <v>215190.12700000001</v>
      </c>
      <c r="BU62" s="1085">
        <v>301424.77799999999</v>
      </c>
      <c r="BV62" s="1085">
        <v>417554.74800000002</v>
      </c>
      <c r="BW62" s="1085">
        <v>279989.19199999998</v>
      </c>
      <c r="BX62" s="1085">
        <v>362707.20000000001</v>
      </c>
      <c r="BY62" s="1085">
        <v>362249.1</v>
      </c>
      <c r="BZ62" s="1085">
        <v>250494.6</v>
      </c>
      <c r="CA62" s="1085">
        <v>274187.93463221</v>
      </c>
      <c r="CB62" s="1085">
        <v>258401.83444293001</v>
      </c>
      <c r="CC62" s="1085">
        <v>269084.80694196001</v>
      </c>
      <c r="CD62" s="1085">
        <v>331378.98039454996</v>
      </c>
      <c r="CE62" s="1085">
        <v>260801.04588110998</v>
      </c>
      <c r="CF62" s="1085">
        <v>300611.70383313001</v>
      </c>
      <c r="CG62" s="1085">
        <v>432209.34504744998</v>
      </c>
      <c r="CH62" s="1085">
        <v>646490.50649299996</v>
      </c>
      <c r="CI62" s="1085">
        <v>450568.66947555001</v>
      </c>
      <c r="CJ62" s="1085">
        <v>471798.87678520003</v>
      </c>
      <c r="CK62" s="1085">
        <v>379156.95483978005</v>
      </c>
      <c r="CL62" s="1085">
        <v>319418.87326272996</v>
      </c>
      <c r="CM62" s="1085">
        <v>249723.31890719</v>
      </c>
      <c r="CN62" s="1085">
        <v>288056.11758179998</v>
      </c>
      <c r="CO62" s="1085">
        <v>313801.91734879999</v>
      </c>
      <c r="CP62" s="1085">
        <v>189565.79068206</v>
      </c>
      <c r="CQ62" s="1085">
        <v>323273.96546431002</v>
      </c>
      <c r="CR62" s="1085">
        <v>252467.35447720002</v>
      </c>
      <c r="CS62" s="1085">
        <v>224566.09243739001</v>
      </c>
      <c r="CT62" s="1085">
        <v>281447.68446125003</v>
      </c>
      <c r="CU62" s="1085">
        <v>256403.71864000001</v>
      </c>
      <c r="CV62" s="1085">
        <v>263120.81212250999</v>
      </c>
      <c r="CW62" s="1085">
        <v>259332.04415705</v>
      </c>
      <c r="CX62" s="1085">
        <v>217419.46005281</v>
      </c>
      <c r="CY62" s="1085">
        <v>217722.59478058</v>
      </c>
      <c r="CZ62" s="1085">
        <v>255392.72762955999</v>
      </c>
      <c r="DA62" s="1085">
        <v>216863.56595779001</v>
      </c>
      <c r="DB62" s="1085">
        <v>236498.1361377</v>
      </c>
      <c r="DC62" s="1085">
        <v>213663.49578873001</v>
      </c>
      <c r="DD62" s="1085">
        <v>229983.34898566001</v>
      </c>
      <c r="DE62" s="1085">
        <v>231899.96819976001</v>
      </c>
      <c r="DF62" s="1085">
        <v>188995.58114160001</v>
      </c>
      <c r="DG62" s="1085">
        <v>294114.97361826</v>
      </c>
      <c r="DH62" s="1085">
        <v>298958.74908209004</v>
      </c>
      <c r="DI62" s="1085">
        <v>304523.87173465005</v>
      </c>
      <c r="DJ62" s="1085">
        <v>324081.03766318999</v>
      </c>
      <c r="DK62" s="1085">
        <v>324060.91244749998</v>
      </c>
      <c r="DL62" s="1085">
        <v>334976.99601541</v>
      </c>
      <c r="DM62" s="1085">
        <v>335319.27980407001</v>
      </c>
      <c r="DN62" s="1085">
        <v>338008.12486653001</v>
      </c>
      <c r="DO62" s="1085">
        <v>337936.76078548998</v>
      </c>
      <c r="DP62" s="1085">
        <v>320317.6353657</v>
      </c>
      <c r="DQ62" s="1085">
        <v>218071.15800359999</v>
      </c>
      <c r="DR62" s="1085">
        <v>246150.18356777</v>
      </c>
      <c r="DS62" s="1085">
        <v>240382.06153121</v>
      </c>
      <c r="DT62" s="1085">
        <v>243763.93576307999</v>
      </c>
      <c r="DU62" s="1085">
        <v>164211.05022532001</v>
      </c>
      <c r="DV62" s="1085">
        <v>232496.36227566001</v>
      </c>
      <c r="DW62" s="1085">
        <v>226906.11365069001</v>
      </c>
      <c r="DX62" s="1085">
        <v>211755.38614848998</v>
      </c>
      <c r="DY62" s="1085">
        <v>212935.12010810999</v>
      </c>
      <c r="DZ62" s="1085">
        <v>208390.18087895002</v>
      </c>
      <c r="EA62" s="1085">
        <v>204541.45358147001</v>
      </c>
      <c r="EB62" s="1085">
        <v>193660.69914942002</v>
      </c>
      <c r="EC62" s="1085">
        <v>193325.61475397</v>
      </c>
      <c r="ED62" s="1085">
        <v>194133.60683643</v>
      </c>
      <c r="EE62" s="1085">
        <v>202941.89745986002</v>
      </c>
      <c r="EF62" s="1085">
        <v>191950.94699731001</v>
      </c>
      <c r="EG62" s="1085">
        <v>192158.16469497001</v>
      </c>
      <c r="EH62" s="1085">
        <v>188446.71224364999</v>
      </c>
      <c r="EI62" s="1085">
        <v>199876.22412542003</v>
      </c>
      <c r="EJ62" s="1085">
        <v>186249.54226407001</v>
      </c>
      <c r="EK62" s="1085">
        <v>233861.19005439998</v>
      </c>
      <c r="EL62" s="1085">
        <v>230036.51896479001</v>
      </c>
      <c r="EM62" s="1085">
        <v>242125.85196643</v>
      </c>
      <c r="EN62" s="1085">
        <v>214186.30521251998</v>
      </c>
      <c r="EO62" s="1085">
        <v>227072.29748029998</v>
      </c>
      <c r="EP62" s="1085">
        <v>205069.02822707998</v>
      </c>
      <c r="EQ62" s="1085">
        <v>196162.20583565001</v>
      </c>
      <c r="ER62" s="1085">
        <v>183780.18050298002</v>
      </c>
      <c r="ES62" s="1085">
        <v>201540.95587773001</v>
      </c>
      <c r="ET62" s="1085">
        <v>204377.14964695001</v>
      </c>
      <c r="EU62" s="1085">
        <v>192797.31002672002</v>
      </c>
      <c r="EV62" s="1085">
        <v>212801.18185620999</v>
      </c>
      <c r="EW62" s="1085">
        <v>214590.56680838001</v>
      </c>
      <c r="EX62" s="1085">
        <v>183910.47774477999</v>
      </c>
      <c r="EY62" s="1085">
        <v>178262.83081196001</v>
      </c>
      <c r="EZ62" s="1085">
        <v>172091.41687157998</v>
      </c>
      <c r="FA62" s="1085">
        <v>181987.47003947999</v>
      </c>
      <c r="FB62" s="1085">
        <v>162666.56586066002</v>
      </c>
      <c r="FC62" s="1085">
        <v>168988.67287554999</v>
      </c>
      <c r="FD62" s="1085">
        <v>161988.21004627002</v>
      </c>
    </row>
    <row r="63" spans="1:160" ht="15.75">
      <c r="A63" s="1087" t="s">
        <v>972</v>
      </c>
      <c r="B63" s="1085">
        <v>0</v>
      </c>
      <c r="C63" s="1085">
        <v>0</v>
      </c>
      <c r="D63" s="1085">
        <v>0</v>
      </c>
      <c r="E63" s="1085">
        <v>0</v>
      </c>
      <c r="F63" s="1085">
        <v>0</v>
      </c>
      <c r="G63" s="1085">
        <v>0</v>
      </c>
      <c r="H63" s="1085">
        <v>0</v>
      </c>
      <c r="I63" s="1085">
        <v>0</v>
      </c>
      <c r="J63" s="1085">
        <v>0</v>
      </c>
      <c r="K63" s="1085">
        <v>0</v>
      </c>
      <c r="L63" s="1085">
        <v>0</v>
      </c>
      <c r="M63" s="1085">
        <v>0</v>
      </c>
      <c r="N63" s="1085">
        <v>0</v>
      </c>
      <c r="O63" s="1085">
        <v>0</v>
      </c>
      <c r="P63" s="1085">
        <v>0</v>
      </c>
      <c r="Q63" s="1085">
        <v>0</v>
      </c>
      <c r="R63" s="1085">
        <v>0</v>
      </c>
      <c r="S63" s="1085">
        <v>0</v>
      </c>
      <c r="T63" s="1085">
        <v>0</v>
      </c>
      <c r="U63" s="1085">
        <v>0</v>
      </c>
      <c r="V63" s="1085">
        <v>0</v>
      </c>
      <c r="W63" s="1085">
        <v>0</v>
      </c>
      <c r="X63" s="1085">
        <v>192.3</v>
      </c>
      <c r="Y63" s="1085">
        <v>0</v>
      </c>
      <c r="Z63" s="1085">
        <v>0</v>
      </c>
      <c r="AA63" s="1085">
        <v>0</v>
      </c>
      <c r="AB63" s="1085">
        <v>38.799999999999997</v>
      </c>
      <c r="AC63" s="1085">
        <v>0</v>
      </c>
      <c r="AD63" s="1085">
        <v>0</v>
      </c>
      <c r="AE63" s="1085">
        <v>0</v>
      </c>
      <c r="AF63" s="1085">
        <v>0</v>
      </c>
      <c r="AG63" s="1085">
        <v>0</v>
      </c>
      <c r="AH63" s="1085">
        <v>0</v>
      </c>
      <c r="AI63" s="1085">
        <v>0</v>
      </c>
      <c r="AJ63" s="1085">
        <v>0</v>
      </c>
      <c r="AK63" s="1085">
        <v>0</v>
      </c>
      <c r="AL63" s="1085">
        <v>0</v>
      </c>
      <c r="AM63" s="1085">
        <v>0</v>
      </c>
      <c r="AN63" s="1085">
        <v>3.2</v>
      </c>
      <c r="AO63" s="1085">
        <v>0</v>
      </c>
      <c r="AP63" s="1085">
        <v>0</v>
      </c>
      <c r="AQ63" s="1085">
        <v>0</v>
      </c>
      <c r="AR63" s="1085">
        <v>1079.5</v>
      </c>
      <c r="AS63" s="1085">
        <v>0</v>
      </c>
      <c r="AT63" s="1085">
        <v>0</v>
      </c>
      <c r="AU63" s="1085">
        <v>0</v>
      </c>
      <c r="AV63" s="1085">
        <v>8461.2999999999993</v>
      </c>
      <c r="AW63" s="1085">
        <v>8200</v>
      </c>
      <c r="AX63" s="1085">
        <v>8523.2000000000007</v>
      </c>
      <c r="AY63" s="1085">
        <v>0</v>
      </c>
      <c r="AZ63" s="1085">
        <v>0</v>
      </c>
      <c r="BA63" s="1085">
        <v>0</v>
      </c>
      <c r="BB63" s="1085">
        <v>0</v>
      </c>
      <c r="BC63" s="1085">
        <v>0</v>
      </c>
      <c r="BD63" s="1085">
        <v>0</v>
      </c>
      <c r="BE63" s="1085">
        <v>0</v>
      </c>
      <c r="BF63" s="1085">
        <v>0</v>
      </c>
      <c r="BG63" s="1085">
        <v>564.07799999999997</v>
      </c>
      <c r="BH63" s="1085">
        <v>0</v>
      </c>
      <c r="BI63" s="1085">
        <v>14781.200999999999</v>
      </c>
      <c r="BJ63" s="1085">
        <v>0</v>
      </c>
      <c r="BK63" s="1085">
        <v>0</v>
      </c>
      <c r="BL63" s="1085">
        <v>0</v>
      </c>
      <c r="BM63" s="1085">
        <v>0</v>
      </c>
      <c r="BN63" s="1085">
        <v>0</v>
      </c>
      <c r="BO63" s="1085">
        <v>0</v>
      </c>
      <c r="BP63" s="1085">
        <v>0</v>
      </c>
      <c r="BQ63" s="1085">
        <v>0</v>
      </c>
      <c r="BR63" s="1085">
        <v>0</v>
      </c>
      <c r="BS63" s="1085">
        <v>0</v>
      </c>
      <c r="BT63" s="1085">
        <v>0</v>
      </c>
      <c r="BU63" s="1085">
        <v>0</v>
      </c>
      <c r="BV63" s="1085">
        <v>0</v>
      </c>
      <c r="BW63" s="1085">
        <v>0</v>
      </c>
      <c r="BX63" s="1085">
        <v>18086.145121000001</v>
      </c>
      <c r="BY63" s="1085">
        <v>0</v>
      </c>
      <c r="BZ63" s="1085">
        <v>0</v>
      </c>
      <c r="CA63" s="1085">
        <v>0</v>
      </c>
      <c r="CB63" s="1085">
        <v>0</v>
      </c>
      <c r="CC63" s="1085">
        <v>0</v>
      </c>
      <c r="CD63" s="1085">
        <v>0</v>
      </c>
      <c r="CE63" s="1085">
        <v>15300</v>
      </c>
      <c r="CF63" s="1085">
        <v>0</v>
      </c>
      <c r="CG63" s="1085">
        <v>0</v>
      </c>
      <c r="CH63" s="1085">
        <v>0</v>
      </c>
      <c r="CI63" s="1085">
        <v>0</v>
      </c>
      <c r="CJ63" s="1085">
        <v>0</v>
      </c>
      <c r="CK63" s="1085">
        <v>0</v>
      </c>
      <c r="CL63" s="1085">
        <v>0</v>
      </c>
      <c r="CM63" s="1085">
        <v>0</v>
      </c>
      <c r="CN63" s="1085">
        <v>0</v>
      </c>
      <c r="CO63" s="1085">
        <v>0</v>
      </c>
      <c r="CP63" s="1085">
        <v>0</v>
      </c>
      <c r="CQ63" s="1085">
        <v>0</v>
      </c>
      <c r="CR63" s="1085">
        <v>0</v>
      </c>
      <c r="CS63" s="1085">
        <v>0</v>
      </c>
      <c r="CT63" s="1085">
        <v>0</v>
      </c>
      <c r="CU63" s="1085">
        <v>0</v>
      </c>
      <c r="CV63" s="1085">
        <v>0</v>
      </c>
      <c r="CW63" s="1085">
        <v>0</v>
      </c>
      <c r="CX63" s="1085">
        <v>0</v>
      </c>
      <c r="CY63" s="1085">
        <v>0</v>
      </c>
      <c r="CZ63" s="1085">
        <v>0</v>
      </c>
      <c r="DA63" s="1085">
        <v>17092.400000000001</v>
      </c>
      <c r="DB63" s="1085">
        <v>36058.400000000001</v>
      </c>
      <c r="DC63" s="1085">
        <v>36058.400000000001</v>
      </c>
      <c r="DD63" s="1085">
        <v>13950</v>
      </c>
      <c r="DE63" s="1085">
        <v>17460</v>
      </c>
      <c r="DF63" s="1085">
        <v>25333.75</v>
      </c>
      <c r="DG63" s="1085">
        <v>36894.864793000001</v>
      </c>
      <c r="DH63" s="1085">
        <v>36692.351320419999</v>
      </c>
      <c r="DI63" s="1085">
        <v>41591.134800419997</v>
      </c>
      <c r="DJ63" s="1085">
        <v>41102.607650419995</v>
      </c>
      <c r="DK63" s="1085">
        <v>42646.80505504</v>
      </c>
      <c r="DL63" s="1085">
        <v>53513.93078604</v>
      </c>
      <c r="DM63" s="1085">
        <v>54784.290455039998</v>
      </c>
      <c r="DN63" s="1085">
        <v>81924.55855704</v>
      </c>
      <c r="DO63" s="1085">
        <v>81175.619266170004</v>
      </c>
      <c r="DP63" s="1085">
        <v>84071.656910460006</v>
      </c>
      <c r="DQ63" s="1085">
        <v>108999.39199521001</v>
      </c>
      <c r="DR63" s="1085">
        <v>114960.90531592</v>
      </c>
      <c r="DS63" s="1085">
        <v>131502.88334617001</v>
      </c>
      <c r="DT63" s="1085">
        <v>113124.03408411999</v>
      </c>
      <c r="DU63" s="1085">
        <v>112886.27771312</v>
      </c>
      <c r="DV63" s="1085">
        <v>111954.83574416999</v>
      </c>
      <c r="DW63" s="1085">
        <v>158685.65013331</v>
      </c>
      <c r="DX63" s="1085">
        <v>162611.24934235998</v>
      </c>
      <c r="DY63" s="1085">
        <v>161156.03917826002</v>
      </c>
      <c r="DZ63" s="1085">
        <v>160464.35317336</v>
      </c>
      <c r="EA63" s="1085">
        <v>160005.0576495</v>
      </c>
      <c r="EB63" s="1085">
        <v>147049.96037889001</v>
      </c>
      <c r="EC63" s="1085">
        <v>192776.64877248002</v>
      </c>
      <c r="ED63" s="1085">
        <v>152846.82014310002</v>
      </c>
      <c r="EE63" s="1085">
        <v>141258.41482045001</v>
      </c>
      <c r="EF63" s="1085">
        <v>153569.55667151001</v>
      </c>
      <c r="EG63" s="1085">
        <v>152417.89647837001</v>
      </c>
      <c r="EH63" s="1085">
        <v>152658.63561757002</v>
      </c>
      <c r="EI63" s="1085">
        <v>150459.75251152</v>
      </c>
      <c r="EJ63" s="1085">
        <v>150143.63704050001</v>
      </c>
      <c r="EK63" s="1085">
        <v>176422.06516601</v>
      </c>
      <c r="EL63" s="1085">
        <v>171499.81162443</v>
      </c>
      <c r="EM63" s="1085">
        <v>171791.49489827</v>
      </c>
      <c r="EN63" s="1085">
        <v>174179.95972365999</v>
      </c>
      <c r="EO63" s="1085">
        <v>174453.84942804999</v>
      </c>
      <c r="EP63" s="1085">
        <v>129074.68293267999</v>
      </c>
      <c r="EQ63" s="1085">
        <v>175059.97210862002</v>
      </c>
      <c r="ER63" s="1085">
        <v>176464.63710846999</v>
      </c>
      <c r="ES63" s="1085">
        <v>175438.22584368</v>
      </c>
      <c r="ET63" s="1085">
        <v>160477.11147633998</v>
      </c>
      <c r="EU63" s="1085">
        <v>168563.78052795</v>
      </c>
      <c r="EV63" s="1085">
        <v>192033.53237054998</v>
      </c>
      <c r="EW63" s="1085">
        <v>201992.06222937</v>
      </c>
      <c r="EX63" s="1085">
        <v>211789.04390177</v>
      </c>
      <c r="EY63" s="1085">
        <v>202896.30509002999</v>
      </c>
      <c r="EZ63" s="1085">
        <v>210907.20738876</v>
      </c>
      <c r="FA63" s="1085">
        <v>212049.67639495002</v>
      </c>
      <c r="FB63" s="1085">
        <v>212769.39100892001</v>
      </c>
      <c r="FC63" s="1085">
        <v>220993.84671290001</v>
      </c>
      <c r="FD63" s="1085">
        <v>218039.84600152</v>
      </c>
    </row>
    <row r="64" spans="1:160" ht="15.75">
      <c r="A64" s="1087" t="s">
        <v>973</v>
      </c>
      <c r="B64" s="1085">
        <v>40095.699999999997</v>
      </c>
      <c r="C64" s="1085">
        <v>39789.4</v>
      </c>
      <c r="D64" s="1085">
        <v>31451.599999999999</v>
      </c>
      <c r="E64" s="1085">
        <v>27113.7</v>
      </c>
      <c r="F64" s="1085">
        <v>27002.7</v>
      </c>
      <c r="G64" s="1085">
        <v>25629.1</v>
      </c>
      <c r="H64" s="1085">
        <v>28583.4</v>
      </c>
      <c r="I64" s="1085">
        <v>28307.200000000001</v>
      </c>
      <c r="J64" s="1085">
        <v>28965.5</v>
      </c>
      <c r="K64" s="1085">
        <v>25139.7</v>
      </c>
      <c r="L64" s="1085">
        <v>23662.5</v>
      </c>
      <c r="M64" s="1085">
        <v>27746.6</v>
      </c>
      <c r="N64" s="1085">
        <v>49846.6</v>
      </c>
      <c r="O64" s="1085">
        <v>43846.6</v>
      </c>
      <c r="P64" s="1085">
        <v>40106.300000000003</v>
      </c>
      <c r="Q64" s="1085">
        <v>40985.300000000003</v>
      </c>
      <c r="R64" s="1085">
        <v>43846.6</v>
      </c>
      <c r="S64" s="1085">
        <v>32101.3</v>
      </c>
      <c r="T64" s="1085">
        <v>45321.8</v>
      </c>
      <c r="U64" s="1085">
        <v>33471.199999999997</v>
      </c>
      <c r="V64" s="1085">
        <v>31789.4</v>
      </c>
      <c r="W64" s="1085">
        <v>33421.800000000003</v>
      </c>
      <c r="X64" s="1085">
        <v>21341.599999999999</v>
      </c>
      <c r="Y64" s="1085">
        <v>53114.6</v>
      </c>
      <c r="Z64" s="1085">
        <v>21304.6</v>
      </c>
      <c r="AA64" s="1085">
        <v>80669.399999999994</v>
      </c>
      <c r="AB64" s="1085">
        <v>56258.6</v>
      </c>
      <c r="AC64" s="1085">
        <v>53112.4</v>
      </c>
      <c r="AD64" s="1085">
        <v>53887.1</v>
      </c>
      <c r="AE64" s="1085">
        <v>50223.8</v>
      </c>
      <c r="AF64" s="1085">
        <v>52366.8</v>
      </c>
      <c r="AG64" s="1085">
        <v>50225.8</v>
      </c>
      <c r="AH64" s="1085">
        <v>51200.6</v>
      </c>
      <c r="AI64" s="1085">
        <v>54023.1</v>
      </c>
      <c r="AJ64" s="1085">
        <v>61065.2</v>
      </c>
      <c r="AK64" s="1085">
        <v>71049.899999999994</v>
      </c>
      <c r="AL64" s="1085">
        <v>61892.9</v>
      </c>
      <c r="AM64" s="1085">
        <v>63709.8</v>
      </c>
      <c r="AN64" s="1085">
        <v>63321.7</v>
      </c>
      <c r="AO64" s="1085">
        <v>60125.3</v>
      </c>
      <c r="AP64" s="1085">
        <v>60054.2</v>
      </c>
      <c r="AQ64" s="1085">
        <v>60015.3</v>
      </c>
      <c r="AR64" s="1085">
        <v>63524.800000000003</v>
      </c>
      <c r="AS64" s="1085">
        <v>65254.1</v>
      </c>
      <c r="AT64" s="1085">
        <v>73265.399999999994</v>
      </c>
      <c r="AU64" s="1085">
        <v>75991.199999999997</v>
      </c>
      <c r="AV64" s="1085">
        <v>68134.8</v>
      </c>
      <c r="AW64" s="1085">
        <v>69497.5</v>
      </c>
      <c r="AX64" s="1085">
        <v>73183.8</v>
      </c>
      <c r="AY64" s="1085">
        <v>0</v>
      </c>
      <c r="AZ64" s="1085">
        <v>0</v>
      </c>
      <c r="BA64" s="1085">
        <v>0</v>
      </c>
      <c r="BB64" s="1085">
        <v>0</v>
      </c>
      <c r="BC64" s="1085">
        <v>0</v>
      </c>
      <c r="BD64" s="1085">
        <v>76725.399999999994</v>
      </c>
      <c r="BE64" s="1085">
        <v>76815.600000000006</v>
      </c>
      <c r="BF64" s="1085">
        <v>76926.100000000006</v>
      </c>
      <c r="BG64" s="1085">
        <v>76519.8</v>
      </c>
      <c r="BH64" s="1085">
        <v>78526.100000000006</v>
      </c>
      <c r="BI64" s="1085">
        <v>80121.100000000006</v>
      </c>
      <c r="BJ64" s="1085">
        <v>138781.80294405</v>
      </c>
      <c r="BK64" s="1085">
        <v>97498.693786949996</v>
      </c>
      <c r="BL64" s="1085">
        <v>95609.325914469999</v>
      </c>
      <c r="BM64" s="1085">
        <v>113710.72783167999</v>
      </c>
      <c r="BN64" s="1085">
        <v>124224.73816604</v>
      </c>
      <c r="BO64" s="1085">
        <v>160687.08610903</v>
      </c>
      <c r="BP64" s="1085">
        <v>111063.15341953</v>
      </c>
      <c r="BQ64" s="1085">
        <v>139108.791</v>
      </c>
      <c r="BR64" s="1085">
        <v>104875.067</v>
      </c>
      <c r="BS64" s="1085">
        <v>141654.96400000001</v>
      </c>
      <c r="BT64" s="1085">
        <v>163277.17800000001</v>
      </c>
      <c r="BU64" s="1085">
        <v>155601.299</v>
      </c>
      <c r="BV64" s="1085">
        <v>253841.11499999999</v>
      </c>
      <c r="BW64" s="1085">
        <v>164492.22899999999</v>
      </c>
      <c r="BX64" s="1085">
        <v>229858.1</v>
      </c>
      <c r="BY64" s="1085">
        <v>177366.7</v>
      </c>
      <c r="BZ64" s="1085">
        <v>187582</v>
      </c>
      <c r="CA64" s="1085">
        <v>208218.00580349</v>
      </c>
      <c r="CB64" s="1085">
        <v>183210.87959770003</v>
      </c>
      <c r="CC64" s="1085">
        <v>176120.54411053</v>
      </c>
      <c r="CD64" s="1085">
        <v>150495.98949578</v>
      </c>
      <c r="CE64" s="1085">
        <v>152151.85346459001</v>
      </c>
      <c r="CF64" s="1085">
        <v>135870.03712694999</v>
      </c>
      <c r="CG64" s="1085">
        <v>121806.63446382001</v>
      </c>
      <c r="CH64" s="1085">
        <v>133752.57501046002</v>
      </c>
      <c r="CI64" s="1085">
        <v>159727.59876651998</v>
      </c>
      <c r="CJ64" s="1085">
        <v>115720.58919134</v>
      </c>
      <c r="CK64" s="1085">
        <v>107162.42767648</v>
      </c>
      <c r="CL64" s="1085">
        <v>124082.08983344</v>
      </c>
      <c r="CM64" s="1085">
        <v>119548.22120823</v>
      </c>
      <c r="CN64" s="1085">
        <v>99949.934737389995</v>
      </c>
      <c r="CO64" s="1085">
        <v>97271.652866399992</v>
      </c>
      <c r="CP64" s="1085">
        <v>111620.61682911</v>
      </c>
      <c r="CQ64" s="1085">
        <v>107529.88264928</v>
      </c>
      <c r="CR64" s="1085">
        <v>105567.19251608</v>
      </c>
      <c r="CS64" s="1085">
        <v>108795.78170033</v>
      </c>
      <c r="CT64" s="1085">
        <v>85665.112366320012</v>
      </c>
      <c r="CU64" s="1085">
        <v>70359.684491079999</v>
      </c>
      <c r="CV64" s="1085">
        <v>64677.814585199994</v>
      </c>
      <c r="CW64" s="1085">
        <v>68058.716811210004</v>
      </c>
      <c r="CX64" s="1085">
        <v>61103.649391160005</v>
      </c>
      <c r="CY64" s="1085">
        <v>60673.149882339996</v>
      </c>
      <c r="CZ64" s="1085">
        <v>59798.004913559998</v>
      </c>
      <c r="DA64" s="1085">
        <v>64603.809027660005</v>
      </c>
      <c r="DB64" s="1085">
        <v>60469.390759460002</v>
      </c>
      <c r="DC64" s="1085">
        <v>59665.789132449994</v>
      </c>
      <c r="DD64" s="1085">
        <v>64717.969735830004</v>
      </c>
      <c r="DE64" s="1085">
        <v>67341.787155159996</v>
      </c>
      <c r="DF64" s="1085">
        <v>55175.673654269995</v>
      </c>
      <c r="DG64" s="1085">
        <v>66430.439686949991</v>
      </c>
      <c r="DH64" s="1085">
        <v>68533.468443050006</v>
      </c>
      <c r="DI64" s="1085">
        <v>72096.467625730002</v>
      </c>
      <c r="DJ64" s="1085">
        <v>73935.730151280004</v>
      </c>
      <c r="DK64" s="1085">
        <v>66497.352148339996</v>
      </c>
      <c r="DL64" s="1085">
        <v>67470.810594830007</v>
      </c>
      <c r="DM64" s="1085">
        <v>65737.553757269998</v>
      </c>
      <c r="DN64" s="1085">
        <v>75812.595913669997</v>
      </c>
      <c r="DO64" s="1085">
        <v>69998.320575689999</v>
      </c>
      <c r="DP64" s="1085">
        <v>65593.371268269999</v>
      </c>
      <c r="DQ64" s="1085">
        <v>71899.62087839999</v>
      </c>
      <c r="DR64" s="1085">
        <v>62748.745983919995</v>
      </c>
      <c r="DS64" s="1085">
        <v>81532.557407039989</v>
      </c>
      <c r="DT64" s="1085">
        <v>76647.054972059996</v>
      </c>
      <c r="DU64" s="1085">
        <v>77911.739212410001</v>
      </c>
      <c r="DV64" s="1085">
        <v>75712.859005530001</v>
      </c>
      <c r="DW64" s="1085">
        <v>82728.425075919993</v>
      </c>
      <c r="DX64" s="1085">
        <v>75013.290199039999</v>
      </c>
      <c r="DY64" s="1085">
        <v>76947.895252399991</v>
      </c>
      <c r="DZ64" s="1085">
        <v>75972.439576670004</v>
      </c>
      <c r="EA64" s="1085">
        <v>73213.01566769999</v>
      </c>
      <c r="EB64" s="1085">
        <v>72437.468971640003</v>
      </c>
      <c r="EC64" s="1085">
        <v>73944.848373999994</v>
      </c>
      <c r="ED64" s="1085">
        <v>68253.788405970001</v>
      </c>
      <c r="EE64" s="1085">
        <v>86192.41898794999</v>
      </c>
      <c r="EF64" s="1085">
        <v>81247.073149740012</v>
      </c>
      <c r="EG64" s="1085">
        <v>71358.087397289986</v>
      </c>
      <c r="EH64" s="1085">
        <v>73786.145697229993</v>
      </c>
      <c r="EI64" s="1085">
        <v>73002.858945899992</v>
      </c>
      <c r="EJ64" s="1085">
        <v>62935.87722219</v>
      </c>
      <c r="EK64" s="1085">
        <v>58570.881286999997</v>
      </c>
      <c r="EL64" s="1085">
        <v>58159.070657750002</v>
      </c>
      <c r="EM64" s="1085">
        <v>58049.800559219999</v>
      </c>
      <c r="EN64" s="1085">
        <v>55655.335900759994</v>
      </c>
      <c r="EO64" s="1085">
        <v>57071.123011149997</v>
      </c>
      <c r="EP64" s="1085">
        <v>54536.430328030001</v>
      </c>
      <c r="EQ64" s="1085">
        <v>62635.796316309999</v>
      </c>
      <c r="ER64" s="1085">
        <v>60130.52129543</v>
      </c>
      <c r="ES64" s="1085">
        <v>62511.486160550005</v>
      </c>
      <c r="ET64" s="1085">
        <v>64039.112966980007</v>
      </c>
      <c r="EU64" s="1085">
        <v>61332.236715500003</v>
      </c>
      <c r="EV64" s="1085">
        <v>52907.748260690001</v>
      </c>
      <c r="EW64" s="1085">
        <v>81646.076609570009</v>
      </c>
      <c r="EX64" s="1085">
        <v>65772.262690970005</v>
      </c>
      <c r="EY64" s="1085">
        <v>54859.88402474</v>
      </c>
      <c r="EZ64" s="1085">
        <v>51323.610411510002</v>
      </c>
      <c r="FA64" s="1085">
        <v>49940.996925319996</v>
      </c>
      <c r="FB64" s="1085">
        <v>50813.055494940003</v>
      </c>
      <c r="FC64" s="1085">
        <v>64334.159498889996</v>
      </c>
      <c r="FD64" s="1085">
        <v>52398.741955969999</v>
      </c>
    </row>
    <row r="65" spans="1:160" ht="15.75">
      <c r="A65" s="1084" t="s">
        <v>974</v>
      </c>
      <c r="B65" s="1085">
        <v>8614.5</v>
      </c>
      <c r="C65" s="1085">
        <v>7001.4</v>
      </c>
      <c r="D65" s="1085">
        <v>7076.2</v>
      </c>
      <c r="E65" s="1085">
        <v>8292.7000000000007</v>
      </c>
      <c r="F65" s="1085">
        <v>6887.4</v>
      </c>
      <c r="G65" s="1085">
        <v>7574.4</v>
      </c>
      <c r="H65" s="1085">
        <v>8171.7</v>
      </c>
      <c r="I65" s="1085">
        <v>9893.7000000000007</v>
      </c>
      <c r="J65" s="1085">
        <v>8026.9</v>
      </c>
      <c r="K65" s="1085">
        <v>7808.6</v>
      </c>
      <c r="L65" s="1085">
        <v>11051.3</v>
      </c>
      <c r="M65" s="1085">
        <v>10538.5</v>
      </c>
      <c r="N65" s="1085">
        <v>8710.6</v>
      </c>
      <c r="O65" s="1085">
        <v>9445.2000000000007</v>
      </c>
      <c r="P65" s="1085">
        <v>10187.200000000001</v>
      </c>
      <c r="Q65" s="1085">
        <v>11448.2</v>
      </c>
      <c r="R65" s="1085">
        <v>7004.2</v>
      </c>
      <c r="S65" s="1085">
        <v>12019.8</v>
      </c>
      <c r="T65" s="1085">
        <v>13985.8</v>
      </c>
      <c r="U65" s="1085">
        <v>15032.2</v>
      </c>
      <c r="V65" s="1085">
        <v>14286.8</v>
      </c>
      <c r="W65" s="1085">
        <v>12896.5</v>
      </c>
      <c r="X65" s="1085">
        <v>10345.5</v>
      </c>
      <c r="Y65" s="1085">
        <v>12658.8</v>
      </c>
      <c r="Z65" s="1085">
        <v>12508.6</v>
      </c>
      <c r="AA65" s="1085">
        <v>16573.7</v>
      </c>
      <c r="AB65" s="1085">
        <v>14267.2</v>
      </c>
      <c r="AC65" s="1085">
        <v>12937.3</v>
      </c>
      <c r="AD65" s="1085">
        <v>19166.400000000001</v>
      </c>
      <c r="AE65" s="1085">
        <v>13259</v>
      </c>
      <c r="AF65" s="1085">
        <v>12366.6</v>
      </c>
      <c r="AG65" s="1085">
        <v>11323.4</v>
      </c>
      <c r="AH65" s="1085">
        <v>11607.2</v>
      </c>
      <c r="AI65" s="1085">
        <v>9155.1</v>
      </c>
      <c r="AJ65" s="1085">
        <v>9135.2000000000007</v>
      </c>
      <c r="AK65" s="1085">
        <v>11311</v>
      </c>
      <c r="AL65" s="1085">
        <v>10347.299999999999</v>
      </c>
      <c r="AM65" s="1085">
        <v>9356.7999999999993</v>
      </c>
      <c r="AN65" s="1085">
        <v>12110.8</v>
      </c>
      <c r="AO65" s="1085">
        <v>8610.4</v>
      </c>
      <c r="AP65" s="1085">
        <v>8712.6</v>
      </c>
      <c r="AQ65" s="1085">
        <v>9795</v>
      </c>
      <c r="AR65" s="1085">
        <v>9029.9</v>
      </c>
      <c r="AS65" s="1085">
        <v>9780.6</v>
      </c>
      <c r="AT65" s="1085">
        <v>14340.8</v>
      </c>
      <c r="AU65" s="1085">
        <v>14729.8</v>
      </c>
      <c r="AV65" s="1085">
        <v>14426.2</v>
      </c>
      <c r="AW65" s="1085">
        <v>16768.3</v>
      </c>
      <c r="AX65" s="1085">
        <v>14520.6</v>
      </c>
      <c r="AY65" s="1085">
        <v>24749.72</v>
      </c>
      <c r="AZ65" s="1085">
        <v>5716.75</v>
      </c>
      <c r="BA65" s="1085">
        <v>17136.455000000002</v>
      </c>
      <c r="BB65" s="1085">
        <v>6699.2160000000003</v>
      </c>
      <c r="BC65" s="1085">
        <v>6632.2070000000003</v>
      </c>
      <c r="BD65" s="1085">
        <v>23032.575000000001</v>
      </c>
      <c r="BE65" s="1085">
        <v>18700.025000000001</v>
      </c>
      <c r="BF65" s="1085">
        <v>23086.715</v>
      </c>
      <c r="BG65" s="1085">
        <v>44662.095000000001</v>
      </c>
      <c r="BH65" s="1085">
        <v>53017.538999999997</v>
      </c>
      <c r="BI65" s="1085">
        <v>42652.408300000003</v>
      </c>
      <c r="BJ65" s="1085">
        <v>18460.289331</v>
      </c>
      <c r="BK65" s="1085">
        <v>9835.4678107399995</v>
      </c>
      <c r="BL65" s="1085">
        <v>9370.7313288899986</v>
      </c>
      <c r="BM65" s="1085">
        <v>10078.557653219999</v>
      </c>
      <c r="BN65" s="1085">
        <v>9499.8955697399997</v>
      </c>
      <c r="BO65" s="1085">
        <v>12803.48358138</v>
      </c>
      <c r="BP65" s="1085">
        <v>48134.273074089993</v>
      </c>
      <c r="BQ65" s="1085">
        <v>46297.165699140001</v>
      </c>
      <c r="BR65" s="1085">
        <v>67311.707267349993</v>
      </c>
      <c r="BS65" s="1085">
        <v>54440.159308980001</v>
      </c>
      <c r="BT65" s="1085">
        <v>72801.895214079996</v>
      </c>
      <c r="BU65" s="1085">
        <v>70281.884278810001</v>
      </c>
      <c r="BV65" s="1085">
        <v>46239.630414290004</v>
      </c>
      <c r="BW65" s="1085">
        <v>47799.806147859999</v>
      </c>
      <c r="BX65" s="1085">
        <v>48923.729826230003</v>
      </c>
      <c r="BY65" s="1085">
        <v>35852.32810803</v>
      </c>
      <c r="BZ65" s="1085">
        <v>49503.824290190001</v>
      </c>
      <c r="CA65" s="1085">
        <v>47313.073212000003</v>
      </c>
      <c r="CB65" s="1085">
        <v>88363.670595000003</v>
      </c>
      <c r="CC65" s="1085">
        <v>68457.210697000002</v>
      </c>
      <c r="CD65" s="1085">
        <v>59803.231532999998</v>
      </c>
      <c r="CE65" s="1085">
        <v>59683.476146000001</v>
      </c>
      <c r="CF65" s="1085">
        <v>96190.508465999999</v>
      </c>
      <c r="CG65" s="1085">
        <v>63829.988825</v>
      </c>
      <c r="CH65" s="1085">
        <v>67659.442706999995</v>
      </c>
      <c r="CI65" s="1085">
        <v>64034.988466000003</v>
      </c>
      <c r="CJ65" s="1085">
        <v>61962.424077000003</v>
      </c>
      <c r="CK65" s="1085">
        <v>87095.266914000007</v>
      </c>
      <c r="CL65" s="1085">
        <v>97346.622478660007</v>
      </c>
      <c r="CM65" s="1085">
        <v>97207.813177060001</v>
      </c>
      <c r="CN65" s="1085">
        <v>97065.952731049998</v>
      </c>
      <c r="CO65" s="1085">
        <v>188990.98334608998</v>
      </c>
      <c r="CP65" s="1085">
        <v>203927.92368705003</v>
      </c>
      <c r="CQ65" s="1085">
        <v>197084.95979734001</v>
      </c>
      <c r="CR65" s="1085">
        <v>147813.85156144001</v>
      </c>
      <c r="CS65" s="1085">
        <v>132061.55854617001</v>
      </c>
      <c r="CT65" s="1085">
        <v>138836.483133</v>
      </c>
      <c r="CU65" s="1085">
        <v>130565.50941622</v>
      </c>
      <c r="CV65" s="1085">
        <v>124915.64623072</v>
      </c>
      <c r="CW65" s="1085">
        <v>88627.241039399989</v>
      </c>
      <c r="CX65" s="1085">
        <v>83946.468999999997</v>
      </c>
      <c r="CY65" s="1085">
        <v>84187.135999999999</v>
      </c>
      <c r="CZ65" s="1085">
        <v>83176.946812770009</v>
      </c>
      <c r="DA65" s="1085">
        <v>83143.238807770002</v>
      </c>
      <c r="DB65" s="1085">
        <v>88608.738307769992</v>
      </c>
      <c r="DC65" s="1085">
        <v>89985.117307769993</v>
      </c>
      <c r="DD65" s="1085">
        <v>90767.952028769985</v>
      </c>
      <c r="DE65" s="1085">
        <v>90786.113362769989</v>
      </c>
      <c r="DF65" s="1085">
        <v>90584.70588003</v>
      </c>
      <c r="DG65" s="1085">
        <v>101872.45033561</v>
      </c>
      <c r="DH65" s="1085">
        <v>103003.72292462</v>
      </c>
      <c r="DI65" s="1085">
        <v>101265.13474289</v>
      </c>
      <c r="DJ65" s="1085">
        <v>100954.84365195</v>
      </c>
      <c r="DK65" s="1085">
        <v>200802.04671584</v>
      </c>
      <c r="DL65" s="1085">
        <v>205951.44757952003</v>
      </c>
      <c r="DM65" s="1085">
        <v>206396.86829258999</v>
      </c>
      <c r="DN65" s="1085">
        <v>152967.52159057002</v>
      </c>
      <c r="DO65" s="1085">
        <v>158133.36603314002</v>
      </c>
      <c r="DP65" s="1085">
        <v>157058.06063316998</v>
      </c>
      <c r="DQ65" s="1085">
        <v>158919.89939347</v>
      </c>
      <c r="DR65" s="1085">
        <v>157635.19112996</v>
      </c>
      <c r="DS65" s="1085">
        <v>101805.72819628</v>
      </c>
      <c r="DT65" s="1085">
        <v>98360.836870829997</v>
      </c>
      <c r="DU65" s="1085">
        <v>98388.952409149992</v>
      </c>
      <c r="DV65" s="1085">
        <v>90798.103063339993</v>
      </c>
      <c r="DW65" s="1085">
        <v>91889.627702140002</v>
      </c>
      <c r="DX65" s="1085">
        <v>93598.324110000001</v>
      </c>
      <c r="DY65" s="1085">
        <v>92382.029149059992</v>
      </c>
      <c r="DZ65" s="1085">
        <v>90878.094231220006</v>
      </c>
      <c r="EA65" s="1085">
        <v>102497.16808267999</v>
      </c>
      <c r="EB65" s="1085">
        <v>102379.5684703</v>
      </c>
      <c r="EC65" s="1085">
        <v>102553.33611883</v>
      </c>
      <c r="ED65" s="1085">
        <v>102211.59180325999</v>
      </c>
      <c r="EE65" s="1085">
        <v>102767.16805636999</v>
      </c>
      <c r="EF65" s="1085">
        <v>104238.38384936001</v>
      </c>
      <c r="EG65" s="1085">
        <v>105069.43543870999</v>
      </c>
      <c r="EH65" s="1085">
        <v>104558.08360542</v>
      </c>
      <c r="EI65" s="1085">
        <v>137821.58970305001</v>
      </c>
      <c r="EJ65" s="1085">
        <v>165156.37417209</v>
      </c>
      <c r="EK65" s="1085">
        <v>130000.8970726</v>
      </c>
      <c r="EL65" s="1085">
        <v>138990.12424015999</v>
      </c>
      <c r="EM65" s="1085">
        <v>116711.46307163</v>
      </c>
      <c r="EN65" s="1085">
        <v>100435.93137442</v>
      </c>
      <c r="EO65" s="1085">
        <v>156801.18082064998</v>
      </c>
      <c r="EP65" s="1085">
        <v>160742.38145781</v>
      </c>
      <c r="EQ65" s="1085">
        <v>160102.95659662</v>
      </c>
      <c r="ER65" s="1085">
        <v>159119.53223312003</v>
      </c>
      <c r="ES65" s="1085">
        <v>157597.50251687999</v>
      </c>
      <c r="ET65" s="1085">
        <v>153699.15161990002</v>
      </c>
      <c r="EU65" s="1085">
        <v>153763.18655439001</v>
      </c>
      <c r="EV65" s="1085">
        <v>154009.53872553003</v>
      </c>
      <c r="EW65" s="1085">
        <v>152772.95152277002</v>
      </c>
      <c r="EX65" s="1085">
        <v>152937.66803632001</v>
      </c>
      <c r="EY65" s="1085">
        <v>169730.54562945</v>
      </c>
      <c r="EZ65" s="1085">
        <v>171484.34411570002</v>
      </c>
      <c r="FA65" s="1085">
        <v>181767.68623103999</v>
      </c>
      <c r="FB65" s="1085">
        <v>191761.33327525001</v>
      </c>
      <c r="FC65" s="1085">
        <v>192975.33229523999</v>
      </c>
      <c r="FD65" s="1085">
        <v>206654.97557929999</v>
      </c>
    </row>
    <row r="66" spans="1:160" ht="15.75">
      <c r="A66" s="1084" t="s">
        <v>975</v>
      </c>
      <c r="B66" s="1085">
        <v>35340.1</v>
      </c>
      <c r="C66" s="1085">
        <v>45612</v>
      </c>
      <c r="D66" s="1085">
        <v>33124.1</v>
      </c>
      <c r="E66" s="1085">
        <v>41463.1</v>
      </c>
      <c r="F66" s="1085">
        <v>40475.1</v>
      </c>
      <c r="G66" s="1085">
        <v>47855.4</v>
      </c>
      <c r="H66" s="1085">
        <v>53435.4</v>
      </c>
      <c r="I66" s="1085">
        <v>54903.8</v>
      </c>
      <c r="J66" s="1085">
        <v>54934.7</v>
      </c>
      <c r="K66" s="1085">
        <v>57433.7</v>
      </c>
      <c r="L66" s="1085">
        <v>57036.4</v>
      </c>
      <c r="M66" s="1085">
        <v>31765.5</v>
      </c>
      <c r="N66" s="1085">
        <v>36765.5</v>
      </c>
      <c r="O66" s="1085">
        <v>33587.9</v>
      </c>
      <c r="P66" s="1085">
        <v>34652.400000000001</v>
      </c>
      <c r="Q66" s="1085">
        <v>35604.9</v>
      </c>
      <c r="R66" s="1085">
        <v>33587.9</v>
      </c>
      <c r="S66" s="1085">
        <v>50189.3</v>
      </c>
      <c r="T66" s="1085">
        <v>65313.8</v>
      </c>
      <c r="U66" s="1085">
        <v>52615.1</v>
      </c>
      <c r="V66" s="1085">
        <v>53416.2</v>
      </c>
      <c r="W66" s="1085">
        <v>53663.9</v>
      </c>
      <c r="X66" s="1085">
        <v>50412.6</v>
      </c>
      <c r="Y66" s="1085">
        <v>66233.899999999994</v>
      </c>
      <c r="Z66" s="1085">
        <v>91234.6</v>
      </c>
      <c r="AA66" s="1085">
        <v>90568.4</v>
      </c>
      <c r="AB66" s="1085">
        <v>115236.4</v>
      </c>
      <c r="AC66" s="1085">
        <v>95895.4</v>
      </c>
      <c r="AD66" s="1085">
        <v>96025.4</v>
      </c>
      <c r="AE66" s="1085">
        <v>99551.1</v>
      </c>
      <c r="AF66" s="1085">
        <v>104223.5</v>
      </c>
      <c r="AG66" s="1085">
        <v>106215.4</v>
      </c>
      <c r="AH66" s="1085">
        <v>107115.3</v>
      </c>
      <c r="AI66" s="1085">
        <v>110322.9</v>
      </c>
      <c r="AJ66" s="1085">
        <v>111065.7</v>
      </c>
      <c r="AK66" s="1085">
        <v>121645.1</v>
      </c>
      <c r="AL66" s="1085">
        <v>129058.5</v>
      </c>
      <c r="AM66" s="1085">
        <v>129456.1</v>
      </c>
      <c r="AN66" s="1085">
        <v>127001.60000000001</v>
      </c>
      <c r="AO66" s="1085">
        <v>124563</v>
      </c>
      <c r="AP66" s="1085">
        <v>124488.3</v>
      </c>
      <c r="AQ66" s="1085">
        <v>120322.1</v>
      </c>
      <c r="AR66" s="1085">
        <v>123658.7</v>
      </c>
      <c r="AS66" s="1085">
        <v>117865.3</v>
      </c>
      <c r="AT66" s="1085">
        <v>126258.1</v>
      </c>
      <c r="AU66" s="1085">
        <v>130529.2</v>
      </c>
      <c r="AV66" s="1085">
        <v>123437.9</v>
      </c>
      <c r="AW66" s="1085">
        <v>127141</v>
      </c>
      <c r="AX66" s="1085">
        <v>124789.5</v>
      </c>
      <c r="AY66" s="1085">
        <v>0</v>
      </c>
      <c r="AZ66" s="1085">
        <v>0</v>
      </c>
      <c r="BA66" s="1085">
        <v>0</v>
      </c>
      <c r="BB66" s="1085">
        <v>0</v>
      </c>
      <c r="BC66" s="1085">
        <v>0</v>
      </c>
      <c r="BD66" s="1085">
        <v>144311.20000000001</v>
      </c>
      <c r="BE66" s="1085">
        <v>145115.6</v>
      </c>
      <c r="BF66" s="1085">
        <v>145213.6</v>
      </c>
      <c r="BG66" s="1085">
        <v>141611.4</v>
      </c>
      <c r="BH66" s="1085">
        <v>103728.4</v>
      </c>
      <c r="BI66" s="1085">
        <v>155462.1</v>
      </c>
      <c r="BJ66" s="1085">
        <v>167475.57990583999</v>
      </c>
      <c r="BK66" s="1085">
        <v>199493.13671826999</v>
      </c>
      <c r="BL66" s="1085">
        <v>172876.06420601998</v>
      </c>
      <c r="BM66" s="1085">
        <v>191813.82049448002</v>
      </c>
      <c r="BN66" s="1085">
        <v>203579.25252213</v>
      </c>
      <c r="BO66" s="1085">
        <v>239412.17553935997</v>
      </c>
      <c r="BP66" s="1085">
        <v>215501.14758967998</v>
      </c>
      <c r="BQ66" s="1085">
        <v>208743.10399999999</v>
      </c>
      <c r="BR66" s="1085">
        <v>220911.35999999999</v>
      </c>
      <c r="BS66" s="1085">
        <v>220241.90700000001</v>
      </c>
      <c r="BT66" s="1085">
        <v>224193.628</v>
      </c>
      <c r="BU66" s="1085">
        <v>239664.655</v>
      </c>
      <c r="BV66" s="1085">
        <v>258110.261</v>
      </c>
      <c r="BW66" s="1085">
        <v>204119.31599999999</v>
      </c>
      <c r="BX66" s="1085">
        <v>219460.6</v>
      </c>
      <c r="BY66" s="1085">
        <v>202490.4</v>
      </c>
      <c r="BZ66" s="1085">
        <v>182424.7</v>
      </c>
      <c r="CA66" s="1085">
        <v>162986.91886618</v>
      </c>
      <c r="CB66" s="1085">
        <v>185589.36758742001</v>
      </c>
      <c r="CC66" s="1085">
        <v>185921.42984048001</v>
      </c>
      <c r="CD66" s="1085">
        <v>177307.76078379</v>
      </c>
      <c r="CE66" s="1085">
        <v>130422.28710688</v>
      </c>
      <c r="CF66" s="1085">
        <v>152132.20951171999</v>
      </c>
      <c r="CG66" s="1085">
        <v>139981.90584811999</v>
      </c>
      <c r="CH66" s="1085">
        <v>193027.19756823001</v>
      </c>
      <c r="CI66" s="1085">
        <v>144346.10004473999</v>
      </c>
      <c r="CJ66" s="1085">
        <v>170992.28105470003</v>
      </c>
      <c r="CK66" s="1085">
        <v>182642.06239295</v>
      </c>
      <c r="CL66" s="1085">
        <v>146923.55772211999</v>
      </c>
      <c r="CM66" s="1085">
        <v>151970.77415320001</v>
      </c>
      <c r="CN66" s="1085">
        <v>155697.6689935</v>
      </c>
      <c r="CO66" s="1085">
        <v>139864.70418562999</v>
      </c>
      <c r="CP66" s="1085">
        <v>143503.49051512001</v>
      </c>
      <c r="CQ66" s="1085">
        <v>143073.27184733999</v>
      </c>
      <c r="CR66" s="1085">
        <v>120243.34324844999</v>
      </c>
      <c r="CS66" s="1085">
        <v>124202.14997777001</v>
      </c>
      <c r="CT66" s="1085">
        <v>130164.25995202</v>
      </c>
      <c r="CU66" s="1085">
        <v>120030.01113339</v>
      </c>
      <c r="CV66" s="1085">
        <v>137116.60321835001</v>
      </c>
      <c r="CW66" s="1085">
        <v>138547.46530823002</v>
      </c>
      <c r="CX66" s="1085">
        <v>147910.11184698998</v>
      </c>
      <c r="CY66" s="1085">
        <v>138710.84876458999</v>
      </c>
      <c r="CZ66" s="1085">
        <v>122588.89151783999</v>
      </c>
      <c r="DA66" s="1085">
        <v>134187.10701412</v>
      </c>
      <c r="DB66" s="1085">
        <v>126989.64751036</v>
      </c>
      <c r="DC66" s="1085">
        <v>182005.50541841</v>
      </c>
      <c r="DD66" s="1085">
        <v>183610.67608498002</v>
      </c>
      <c r="DE66" s="1085">
        <v>178916.50582743</v>
      </c>
      <c r="DF66" s="1085">
        <v>191188.45362443</v>
      </c>
      <c r="DG66" s="1085">
        <v>188951.10287035001</v>
      </c>
      <c r="DH66" s="1085">
        <v>214511.98816969001</v>
      </c>
      <c r="DI66" s="1085">
        <v>211897.42333354999</v>
      </c>
      <c r="DJ66" s="1085">
        <v>294469.01267776004</v>
      </c>
      <c r="DK66" s="1085">
        <v>250485.89281523999</v>
      </c>
      <c r="DL66" s="1085">
        <v>201728.88298259</v>
      </c>
      <c r="DM66" s="1085">
        <v>215500.27452698999</v>
      </c>
      <c r="DN66" s="1085">
        <v>208143.66266298998</v>
      </c>
      <c r="DO66" s="1085">
        <v>224131.85757143999</v>
      </c>
      <c r="DP66" s="1085">
        <v>242508.69418419001</v>
      </c>
      <c r="DQ66" s="1085">
        <v>203094.55812261999</v>
      </c>
      <c r="DR66" s="1085">
        <v>182875.54048396999</v>
      </c>
      <c r="DS66" s="1085">
        <v>184978.83687075</v>
      </c>
      <c r="DT66" s="1085">
        <v>233832.5146429</v>
      </c>
      <c r="DU66" s="1085">
        <v>206383.57101810997</v>
      </c>
      <c r="DV66" s="1085">
        <v>216192.24697514001</v>
      </c>
      <c r="DW66" s="1085">
        <v>212192.91601882997</v>
      </c>
      <c r="DX66" s="1085">
        <v>203150.76488263</v>
      </c>
      <c r="DY66" s="1085">
        <v>186854.31129901001</v>
      </c>
      <c r="DZ66" s="1085">
        <v>161840.57731957998</v>
      </c>
      <c r="EA66" s="1085">
        <v>182780.99379769</v>
      </c>
      <c r="EB66" s="1085">
        <v>198411.95791115001</v>
      </c>
      <c r="EC66" s="1085">
        <v>154227.25720617999</v>
      </c>
      <c r="ED66" s="1085">
        <v>167046.13761435999</v>
      </c>
      <c r="EE66" s="1085">
        <v>172191.63917272</v>
      </c>
      <c r="EF66" s="1085">
        <v>154067.28332928001</v>
      </c>
      <c r="EG66" s="1085">
        <v>139496.61435436999</v>
      </c>
      <c r="EH66" s="1085">
        <v>173236.79630270001</v>
      </c>
      <c r="EI66" s="1085">
        <v>170136.69232685</v>
      </c>
      <c r="EJ66" s="1085">
        <v>163934.21858541001</v>
      </c>
      <c r="EK66" s="1085">
        <v>156659.49059743001</v>
      </c>
      <c r="EL66" s="1085">
        <v>155005.57179423998</v>
      </c>
      <c r="EM66" s="1085">
        <v>161728.90334501001</v>
      </c>
      <c r="EN66" s="1085">
        <v>175542.01016743999</v>
      </c>
      <c r="EO66" s="1085">
        <v>160501.89889441</v>
      </c>
      <c r="EP66" s="1085">
        <v>187384.59949244</v>
      </c>
      <c r="EQ66" s="1085">
        <v>213672.4319766</v>
      </c>
      <c r="ER66" s="1085">
        <v>250864.41513367</v>
      </c>
      <c r="ES66" s="1085">
        <v>241098.30812581</v>
      </c>
      <c r="ET66" s="1085">
        <v>227447.44414347</v>
      </c>
      <c r="EU66" s="1085">
        <v>239405.48020306</v>
      </c>
      <c r="EV66" s="1085">
        <v>209884.05059945001</v>
      </c>
      <c r="EW66" s="1085">
        <v>225303.85125914001</v>
      </c>
      <c r="EX66" s="1085">
        <v>230042.07690570998</v>
      </c>
      <c r="EY66" s="1085">
        <v>190884.62502373999</v>
      </c>
      <c r="EZ66" s="1085">
        <v>227643.32923499</v>
      </c>
      <c r="FA66" s="1085">
        <v>230887.60580891001</v>
      </c>
      <c r="FB66" s="1085">
        <v>197307.66662460001</v>
      </c>
      <c r="FC66" s="1085">
        <v>206190.19253029002</v>
      </c>
      <c r="FD66" s="1085">
        <v>255742.45918767998</v>
      </c>
    </row>
    <row r="67" spans="1:160" ht="15.75">
      <c r="A67" s="1084" t="s">
        <v>1002</v>
      </c>
      <c r="B67" s="1085">
        <v>9338.7999999999993</v>
      </c>
      <c r="C67" s="1085">
        <v>10953.2</v>
      </c>
      <c r="D67" s="1085">
        <v>10664.9</v>
      </c>
      <c r="E67" s="1085">
        <v>12412.7</v>
      </c>
      <c r="F67" s="1085">
        <v>8470.2999999999993</v>
      </c>
      <c r="G67" s="1085">
        <v>9349.1</v>
      </c>
      <c r="H67" s="1085">
        <v>7013.4</v>
      </c>
      <c r="I67" s="1085">
        <v>4408.3999999999996</v>
      </c>
      <c r="J67" s="1085">
        <v>8241.2000000000007</v>
      </c>
      <c r="K67" s="1085">
        <v>9623.2999999999993</v>
      </c>
      <c r="L67" s="1085">
        <v>4911.8999999999996</v>
      </c>
      <c r="M67" s="1085">
        <v>6427</v>
      </c>
      <c r="N67" s="1085">
        <v>7883.3</v>
      </c>
      <c r="O67" s="1085">
        <v>12737.6</v>
      </c>
      <c r="P67" s="1085">
        <v>8837.6</v>
      </c>
      <c r="Q67" s="1085">
        <v>18965.400000000001</v>
      </c>
      <c r="R67" s="1085">
        <v>12812.2</v>
      </c>
      <c r="S67" s="1085">
        <v>12318.3</v>
      </c>
      <c r="T67" s="1085">
        <v>10774.7</v>
      </c>
      <c r="U67" s="1085">
        <v>13009.4</v>
      </c>
      <c r="V67" s="1085">
        <v>10814.9</v>
      </c>
      <c r="W67" s="1085">
        <v>13842.7</v>
      </c>
      <c r="X67" s="1085">
        <v>16709.8</v>
      </c>
      <c r="Y67" s="1085">
        <v>13563.1</v>
      </c>
      <c r="Z67" s="1085">
        <v>16099.9</v>
      </c>
      <c r="AA67" s="1085">
        <v>16812.3</v>
      </c>
      <c r="AB67" s="1085">
        <v>12131.4</v>
      </c>
      <c r="AC67" s="1085">
        <v>15037.4</v>
      </c>
      <c r="AD67" s="1085">
        <v>15648.7</v>
      </c>
      <c r="AE67" s="1085">
        <v>12514.3</v>
      </c>
      <c r="AF67" s="1085">
        <v>13922.3</v>
      </c>
      <c r="AG67" s="1085">
        <v>11730.4</v>
      </c>
      <c r="AH67" s="1085">
        <v>14073</v>
      </c>
      <c r="AI67" s="1085">
        <v>12353.4</v>
      </c>
      <c r="AJ67" s="1085">
        <v>9474.6</v>
      </c>
      <c r="AK67" s="1085">
        <v>11720.6</v>
      </c>
      <c r="AL67" s="1085">
        <v>10684.7</v>
      </c>
      <c r="AM67" s="1085">
        <v>7146</v>
      </c>
      <c r="AN67" s="1085">
        <v>7973.5</v>
      </c>
      <c r="AO67" s="1085">
        <v>8703</v>
      </c>
      <c r="AP67" s="1085">
        <v>8401.2000000000007</v>
      </c>
      <c r="AQ67" s="1085">
        <v>6987.6</v>
      </c>
      <c r="AR67" s="1085">
        <v>10361.9</v>
      </c>
      <c r="AS67" s="1085">
        <v>5403.5</v>
      </c>
      <c r="AT67" s="1085">
        <v>7165.4</v>
      </c>
      <c r="AU67" s="1085">
        <v>4546.3</v>
      </c>
      <c r="AV67" s="1085">
        <v>6802.3</v>
      </c>
      <c r="AW67" s="1085">
        <v>12514.9</v>
      </c>
      <c r="AX67" s="1085">
        <v>6513.4</v>
      </c>
      <c r="AY67" s="1085">
        <v>9697.2819999999992</v>
      </c>
      <c r="AZ67" s="1085">
        <v>3393.018</v>
      </c>
      <c r="BA67" s="1085">
        <v>8032.7359999999999</v>
      </c>
      <c r="BB67" s="1085">
        <v>2731.7350000000001</v>
      </c>
      <c r="BC67" s="1085">
        <v>2730.7370000000001</v>
      </c>
      <c r="BD67" s="1085">
        <v>8025</v>
      </c>
      <c r="BE67" s="1085">
        <v>4750</v>
      </c>
      <c r="BF67" s="1085">
        <v>1037.1569999999999</v>
      </c>
      <c r="BG67" s="1085">
        <v>1537.1569999999999</v>
      </c>
      <c r="BH67" s="1085">
        <v>2741.97</v>
      </c>
      <c r="BI67" s="1085">
        <v>3141.97</v>
      </c>
      <c r="BJ67" s="1085">
        <v>3901.97</v>
      </c>
      <c r="BK67" s="1085">
        <v>3750</v>
      </c>
      <c r="BL67" s="1085">
        <v>2620</v>
      </c>
      <c r="BM67" s="1085">
        <v>9450</v>
      </c>
      <c r="BN67" s="1085">
        <v>4150</v>
      </c>
      <c r="BO67" s="1085">
        <v>26438</v>
      </c>
      <c r="BP67" s="1085">
        <v>16450</v>
      </c>
      <c r="BQ67" s="1085">
        <v>7531.8530000000001</v>
      </c>
      <c r="BR67" s="1085">
        <v>31481.852999999999</v>
      </c>
      <c r="BS67" s="1085">
        <v>44600</v>
      </c>
      <c r="BT67" s="1085">
        <v>21000</v>
      </c>
      <c r="BU67" s="1085">
        <v>13000</v>
      </c>
      <c r="BV67" s="1085">
        <v>31000</v>
      </c>
      <c r="BW67" s="1085">
        <v>24500</v>
      </c>
      <c r="BX67" s="1085">
        <v>49000</v>
      </c>
      <c r="BY67" s="1085">
        <v>68800</v>
      </c>
      <c r="BZ67" s="1085">
        <v>62000</v>
      </c>
      <c r="CA67" s="1085">
        <v>64820</v>
      </c>
      <c r="CB67" s="1085">
        <v>92460</v>
      </c>
      <c r="CC67" s="1085">
        <v>72250</v>
      </c>
      <c r="CD67" s="1085">
        <v>33000</v>
      </c>
      <c r="CE67" s="1085">
        <v>13655</v>
      </c>
      <c r="CF67" s="1085">
        <v>40500</v>
      </c>
      <c r="CG67" s="1085">
        <v>4000</v>
      </c>
      <c r="CH67" s="1085">
        <v>35180</v>
      </c>
      <c r="CI67" s="1085">
        <v>43280</v>
      </c>
      <c r="CJ67" s="1085">
        <v>5850</v>
      </c>
      <c r="CK67" s="1085">
        <v>15000</v>
      </c>
      <c r="CL67" s="1085">
        <v>8700</v>
      </c>
      <c r="CM67" s="1085">
        <v>47718.596684999997</v>
      </c>
      <c r="CN67" s="1085">
        <v>63200</v>
      </c>
      <c r="CO67" s="1085">
        <v>70900</v>
      </c>
      <c r="CP67" s="1085">
        <v>55500</v>
      </c>
      <c r="CQ67" s="1085">
        <v>72825</v>
      </c>
      <c r="CR67" s="1085">
        <v>54000</v>
      </c>
      <c r="CS67" s="1085">
        <v>69200</v>
      </c>
      <c r="CT67" s="1085">
        <v>78000</v>
      </c>
      <c r="CU67" s="1085">
        <v>36700</v>
      </c>
      <c r="CV67" s="1085">
        <v>28000</v>
      </c>
      <c r="CW67" s="1085">
        <v>37000</v>
      </c>
      <c r="CX67" s="1085">
        <v>19000</v>
      </c>
      <c r="CY67" s="1085">
        <v>5000</v>
      </c>
      <c r="CZ67" s="1085">
        <v>6500</v>
      </c>
      <c r="DA67" s="1085">
        <v>5400</v>
      </c>
      <c r="DB67" s="1085">
        <v>15400</v>
      </c>
      <c r="DC67" s="1085">
        <v>10100</v>
      </c>
      <c r="DD67" s="1085">
        <v>14400</v>
      </c>
      <c r="DE67" s="1085">
        <v>15400</v>
      </c>
      <c r="DF67" s="1085">
        <v>850</v>
      </c>
      <c r="DG67" s="1085">
        <v>9450</v>
      </c>
      <c r="DH67" s="1085">
        <v>12450</v>
      </c>
      <c r="DI67" s="1085">
        <v>25250</v>
      </c>
      <c r="DJ67" s="1085">
        <v>28300</v>
      </c>
      <c r="DK67" s="1085">
        <v>46000</v>
      </c>
      <c r="DL67" s="1085">
        <v>59500</v>
      </c>
      <c r="DM67" s="1085">
        <v>51300</v>
      </c>
      <c r="DN67" s="1085">
        <v>69500</v>
      </c>
      <c r="DO67" s="1085">
        <v>24000</v>
      </c>
      <c r="DP67" s="1085">
        <v>27300</v>
      </c>
      <c r="DQ67" s="1085">
        <v>8550</v>
      </c>
      <c r="DR67" s="1085">
        <v>0</v>
      </c>
      <c r="DS67" s="1085">
        <v>0</v>
      </c>
      <c r="DT67" s="1085">
        <v>0</v>
      </c>
      <c r="DU67" s="1085">
        <v>0</v>
      </c>
      <c r="DV67" s="1085">
        <v>0</v>
      </c>
      <c r="DW67" s="1085">
        <v>0</v>
      </c>
      <c r="DX67" s="1085">
        <v>0</v>
      </c>
      <c r="DY67" s="1085">
        <v>0</v>
      </c>
      <c r="DZ67" s="1085">
        <v>2000</v>
      </c>
      <c r="EA67" s="1085">
        <v>0</v>
      </c>
      <c r="EB67" s="1085">
        <v>0</v>
      </c>
      <c r="EC67" s="1085">
        <v>1000</v>
      </c>
      <c r="ED67" s="1085">
        <v>2500</v>
      </c>
      <c r="EE67" s="1085">
        <v>0</v>
      </c>
      <c r="EF67" s="1085">
        <v>0</v>
      </c>
      <c r="EG67" s="1085">
        <v>500</v>
      </c>
      <c r="EH67" s="1085">
        <v>0</v>
      </c>
      <c r="EI67" s="1085">
        <v>0</v>
      </c>
      <c r="EJ67" s="1085">
        <v>0</v>
      </c>
      <c r="EK67" s="1085">
        <v>0</v>
      </c>
      <c r="EL67" s="1085">
        <v>1500</v>
      </c>
      <c r="EM67" s="1085">
        <v>0</v>
      </c>
      <c r="EN67" s="1085">
        <v>0</v>
      </c>
      <c r="EO67" s="1085">
        <v>1500</v>
      </c>
      <c r="EP67" s="1085">
        <v>0</v>
      </c>
      <c r="EQ67" s="1085">
        <v>0</v>
      </c>
      <c r="ER67" s="1085">
        <v>0</v>
      </c>
      <c r="ES67" s="1085">
        <v>0</v>
      </c>
      <c r="ET67" s="1085">
        <v>0</v>
      </c>
      <c r="EU67" s="1085">
        <v>0</v>
      </c>
      <c r="EV67" s="1085">
        <v>0</v>
      </c>
      <c r="EW67" s="1085">
        <v>0</v>
      </c>
      <c r="EX67" s="1085">
        <v>0</v>
      </c>
      <c r="EY67" s="1085">
        <v>0</v>
      </c>
      <c r="EZ67" s="1085">
        <v>2300</v>
      </c>
      <c r="FA67" s="1085">
        <v>0</v>
      </c>
      <c r="FB67" s="1085">
        <v>0</v>
      </c>
      <c r="FC67" s="1085">
        <v>6775</v>
      </c>
      <c r="FD67" s="1085">
        <v>2650</v>
      </c>
    </row>
    <row r="68" spans="1:160" ht="15.75">
      <c r="A68" s="1081" t="s">
        <v>977</v>
      </c>
      <c r="B68" s="1085">
        <v>627346.9</v>
      </c>
      <c r="C68" s="1085">
        <v>505789.5</v>
      </c>
      <c r="D68" s="1085">
        <v>550583.19999999995</v>
      </c>
      <c r="E68" s="1085">
        <v>545117.30000000005</v>
      </c>
      <c r="F68" s="1085">
        <v>548401.1</v>
      </c>
      <c r="G68" s="1085">
        <v>592553.9</v>
      </c>
      <c r="H68" s="1085">
        <v>538161.9</v>
      </c>
      <c r="I68" s="1085">
        <v>561215.80000000005</v>
      </c>
      <c r="J68" s="1085">
        <v>579937.1</v>
      </c>
      <c r="K68" s="1085">
        <v>586872.5</v>
      </c>
      <c r="L68" s="1085">
        <v>532573.80000000005</v>
      </c>
      <c r="M68" s="1085">
        <v>581569.19999999995</v>
      </c>
      <c r="N68" s="1085">
        <v>773157.7</v>
      </c>
      <c r="O68" s="1085">
        <v>637316</v>
      </c>
      <c r="P68" s="1085">
        <v>598794.9</v>
      </c>
      <c r="Q68" s="1085">
        <v>587714.5</v>
      </c>
      <c r="R68" s="1085">
        <v>609996.5</v>
      </c>
      <c r="S68" s="1085">
        <v>422165.9</v>
      </c>
      <c r="T68" s="1085">
        <v>535279.9</v>
      </c>
      <c r="U68" s="1085">
        <v>561586.4</v>
      </c>
      <c r="V68" s="1085">
        <v>629328.4</v>
      </c>
      <c r="W68" s="1085">
        <v>569699.5</v>
      </c>
      <c r="X68" s="1085">
        <v>639315.69999999995</v>
      </c>
      <c r="Y68" s="1085">
        <v>591860.80000000005</v>
      </c>
      <c r="Z68" s="1085">
        <v>701891.9</v>
      </c>
      <c r="AA68" s="1085">
        <v>623990</v>
      </c>
      <c r="AB68" s="1085">
        <v>620843.80000000005</v>
      </c>
      <c r="AC68" s="1085">
        <v>593654.69999999995</v>
      </c>
      <c r="AD68" s="1085">
        <v>596994.1</v>
      </c>
      <c r="AE68" s="1085">
        <v>630483.9</v>
      </c>
      <c r="AF68" s="1085">
        <v>669505.9</v>
      </c>
      <c r="AG68" s="1085">
        <v>677663.8</v>
      </c>
      <c r="AH68" s="1085">
        <v>678650.20000000007</v>
      </c>
      <c r="AI68" s="1085">
        <v>690148.6</v>
      </c>
      <c r="AJ68" s="1085">
        <v>694855.4</v>
      </c>
      <c r="AK68" s="1085">
        <v>734127.3</v>
      </c>
      <c r="AL68" s="1085">
        <v>770977.89999999991</v>
      </c>
      <c r="AM68" s="1085">
        <v>767127</v>
      </c>
      <c r="AN68" s="1085">
        <v>747788.3</v>
      </c>
      <c r="AO68" s="1085">
        <v>704639.1</v>
      </c>
      <c r="AP68" s="1085">
        <v>704127.7</v>
      </c>
      <c r="AQ68" s="1085">
        <v>648508.4</v>
      </c>
      <c r="AR68" s="1085">
        <v>678773.8</v>
      </c>
      <c r="AS68" s="1085">
        <v>625646.20000000007</v>
      </c>
      <c r="AT68" s="1085">
        <v>723183.7</v>
      </c>
      <c r="AU68" s="1085">
        <v>712317.4</v>
      </c>
      <c r="AV68" s="1085">
        <v>692646.2</v>
      </c>
      <c r="AW68" s="1085">
        <v>741988.00000000012</v>
      </c>
      <c r="AX68" s="1085">
        <v>783343.99999999988</v>
      </c>
      <c r="AY68" s="1085">
        <v>1064060.206</v>
      </c>
      <c r="AZ68" s="1085">
        <v>657265.85100000002</v>
      </c>
      <c r="BA68" s="1085">
        <v>1233463.5449999999</v>
      </c>
      <c r="BB68" s="1085">
        <v>1296503.426</v>
      </c>
      <c r="BC68" s="1085">
        <v>1285989.784</v>
      </c>
      <c r="BD68" s="1085">
        <v>999439.50399999996</v>
      </c>
      <c r="BE68" s="1085">
        <v>877924.27899999998</v>
      </c>
      <c r="BF68" s="1085">
        <v>813708.98199999996</v>
      </c>
      <c r="BG68" s="1085">
        <v>881998.14199999999</v>
      </c>
      <c r="BH68" s="1085">
        <v>830779.50399999996</v>
      </c>
      <c r="BI68" s="1085">
        <v>897592.59469999978</v>
      </c>
      <c r="BJ68" s="1085">
        <v>1020418.5802454798</v>
      </c>
      <c r="BK68" s="1085">
        <v>602083.32774919004</v>
      </c>
      <c r="BL68" s="1085">
        <v>752621.00459495001</v>
      </c>
      <c r="BM68" s="1085">
        <v>907136.2998190003</v>
      </c>
      <c r="BN68" s="1085">
        <v>1080610.3778557498</v>
      </c>
      <c r="BO68" s="1085">
        <v>1224908.3136698301</v>
      </c>
      <c r="BP68" s="1085">
        <v>1449381.27493907</v>
      </c>
      <c r="BQ68" s="1085">
        <v>1687783.3823889701</v>
      </c>
      <c r="BR68" s="1085">
        <v>1338564.0909819601</v>
      </c>
      <c r="BS68" s="1085">
        <v>1707800.6416489801</v>
      </c>
      <c r="BT68" s="1085">
        <v>1672516.5138667403</v>
      </c>
      <c r="BU68" s="1085">
        <v>1415792.69304014</v>
      </c>
      <c r="BV68" s="1085">
        <v>1755251.9536821099</v>
      </c>
      <c r="BW68" s="1085">
        <v>1975799.32431514</v>
      </c>
      <c r="BX68" s="1085">
        <v>2051428.9476848799</v>
      </c>
      <c r="BY68" s="1085">
        <v>1516934.5544833902</v>
      </c>
      <c r="BZ68" s="1085">
        <v>1962980.3579094503</v>
      </c>
      <c r="CA68" s="1085">
        <v>2159565.1864648503</v>
      </c>
      <c r="CB68" s="1085">
        <v>2173465.1506413096</v>
      </c>
      <c r="CC68" s="1085">
        <v>2151290.0212394102</v>
      </c>
      <c r="CD68" s="1085">
        <v>1840129.9002109696</v>
      </c>
      <c r="CE68" s="1085">
        <v>2174002.5424136803</v>
      </c>
      <c r="CF68" s="1085">
        <v>1875790.5352892203</v>
      </c>
      <c r="CG68" s="1085">
        <v>1740380.8894916</v>
      </c>
      <c r="CH68" s="1085">
        <v>1766686.3381832701</v>
      </c>
      <c r="CI68" s="1085">
        <v>1957550.0179031999</v>
      </c>
      <c r="CJ68" s="1085">
        <v>1858402.3485868</v>
      </c>
      <c r="CK68" s="1085">
        <v>1535482.49054561</v>
      </c>
      <c r="CL68" s="1085">
        <v>1656466.8128845699</v>
      </c>
      <c r="CM68" s="1085">
        <v>1682647.6277529299</v>
      </c>
      <c r="CN68" s="1085">
        <v>1569241.2344617799</v>
      </c>
      <c r="CO68" s="1085">
        <v>1520397.5342991699</v>
      </c>
      <c r="CP68" s="1085">
        <v>1385843.19689356</v>
      </c>
      <c r="CQ68" s="1085">
        <v>913017.11391008995</v>
      </c>
      <c r="CR68" s="1085">
        <v>531143.5427325801</v>
      </c>
      <c r="CS68" s="1085">
        <v>236868.4432091999</v>
      </c>
      <c r="CT68" s="1085">
        <v>18379.857083539995</v>
      </c>
      <c r="CU68" s="1085">
        <v>1270917.14659791</v>
      </c>
      <c r="CV68" s="1085">
        <v>1178609.9636725101</v>
      </c>
      <c r="CW68" s="1085">
        <v>1149060.8175907601</v>
      </c>
      <c r="CX68" s="1085">
        <v>1261164.2235896001</v>
      </c>
      <c r="CY68" s="1085">
        <v>1299747.4365376497</v>
      </c>
      <c r="CZ68" s="1085">
        <v>1678976.8859512298</v>
      </c>
      <c r="DA68" s="1085">
        <v>1505398.5776539701</v>
      </c>
      <c r="DB68" s="1085">
        <v>1498045.8780111098</v>
      </c>
      <c r="DC68" s="1085">
        <v>1693809.38307561</v>
      </c>
      <c r="DD68" s="1085">
        <v>1726414.0933376199</v>
      </c>
      <c r="DE68" s="1085">
        <v>1792164.9562900099</v>
      </c>
      <c r="DF68" s="1085">
        <v>1826990.3416755598</v>
      </c>
      <c r="DG68" s="1085">
        <v>1470534.2997650499</v>
      </c>
      <c r="DH68" s="1085">
        <v>1501858.2965881899</v>
      </c>
      <c r="DI68" s="1085">
        <v>1593955.8899270501</v>
      </c>
      <c r="DJ68" s="1085">
        <v>1576880.5542167299</v>
      </c>
      <c r="DK68" s="1085">
        <v>1629367.0724399898</v>
      </c>
      <c r="DL68" s="1085">
        <v>1700269.4873800201</v>
      </c>
      <c r="DM68" s="1085">
        <v>1687904.8016331699</v>
      </c>
      <c r="DN68" s="1085">
        <v>1890948.22287777</v>
      </c>
      <c r="DO68" s="1085">
        <v>1740810.89611886</v>
      </c>
      <c r="DP68" s="1085">
        <v>1713259.8243387702</v>
      </c>
      <c r="DQ68" s="1085">
        <v>1741970.59461015</v>
      </c>
      <c r="DR68" s="1085">
        <v>1602362.43233776</v>
      </c>
      <c r="DS68" s="1085">
        <v>2018716.6890256202</v>
      </c>
      <c r="DT68" s="1085">
        <v>1877504.8188905001</v>
      </c>
      <c r="DU68" s="1085">
        <v>1674998.6952128701</v>
      </c>
      <c r="DV68" s="1085">
        <v>1770676.2343995399</v>
      </c>
      <c r="DW68" s="1085">
        <v>1554150.6981363802</v>
      </c>
      <c r="DX68" s="1085">
        <v>1656046.81974068</v>
      </c>
      <c r="DY68" s="1085">
        <v>1742371.9171855901</v>
      </c>
      <c r="DZ68" s="1085">
        <v>1683246.0155941402</v>
      </c>
      <c r="EA68" s="1085">
        <v>1802578.5654631103</v>
      </c>
      <c r="EB68" s="1085">
        <v>1883481.1157082701</v>
      </c>
      <c r="EC68" s="1085">
        <v>1949685.4073989904</v>
      </c>
      <c r="ED68" s="1085">
        <v>1755548.1617689603</v>
      </c>
      <c r="EE68" s="1085">
        <v>1785962.8447375305</v>
      </c>
      <c r="EF68" s="1085">
        <v>1988386.3924925101</v>
      </c>
      <c r="EG68" s="1085">
        <v>1983080.9952950997</v>
      </c>
      <c r="EH68" s="1085">
        <v>1865474.3779850602</v>
      </c>
      <c r="EI68" s="1085">
        <v>1800472.5700370898</v>
      </c>
      <c r="EJ68" s="1085">
        <v>1884405.8851542103</v>
      </c>
      <c r="EK68" s="1085">
        <v>1779741.1751856203</v>
      </c>
      <c r="EL68" s="1085">
        <v>1815935.3329161999</v>
      </c>
      <c r="EM68" s="1085">
        <v>1941283.6354603905</v>
      </c>
      <c r="EN68" s="1085">
        <v>1997848.0446533002</v>
      </c>
      <c r="EO68" s="1085">
        <v>1903883.7454968903</v>
      </c>
      <c r="EP68" s="1085">
        <v>1926220.8509161402</v>
      </c>
      <c r="EQ68" s="1085">
        <v>1936556.7384994803</v>
      </c>
      <c r="ER68" s="1085">
        <v>2065802.0343528399</v>
      </c>
      <c r="ES68" s="1085">
        <v>1837853.6479649695</v>
      </c>
      <c r="ET68" s="1085">
        <v>1749925.0553903005</v>
      </c>
      <c r="EU68" s="1085">
        <v>1723839.38688926</v>
      </c>
      <c r="EV68" s="1085">
        <v>1752012.8934165298</v>
      </c>
      <c r="EW68" s="1085">
        <v>1836619.7913573901</v>
      </c>
      <c r="EX68" s="1085">
        <v>1931462.1169778805</v>
      </c>
      <c r="EY68" s="1085">
        <v>1944389.0711433298</v>
      </c>
      <c r="EZ68" s="1085">
        <v>2042058.7818105705</v>
      </c>
      <c r="FA68" s="1085">
        <v>2322792.6284011896</v>
      </c>
      <c r="FB68" s="1085">
        <v>2139242.5134329596</v>
      </c>
      <c r="FC68" s="1085">
        <v>2280785.6462341901</v>
      </c>
      <c r="FD68" s="1085">
        <v>2374685.7632395299</v>
      </c>
    </row>
    <row r="69" spans="1:160" ht="15.75">
      <c r="A69" s="1084" t="s">
        <v>978</v>
      </c>
      <c r="B69" s="1085">
        <v>69746.3</v>
      </c>
      <c r="C69" s="1085">
        <v>72561.399999999994</v>
      </c>
      <c r="D69" s="1085">
        <v>53241.2</v>
      </c>
      <c r="E69" s="1085">
        <v>51006.5</v>
      </c>
      <c r="F69" s="1085">
        <v>52632.5</v>
      </c>
      <c r="G69" s="1085">
        <v>59066.2</v>
      </c>
      <c r="H69" s="1085">
        <v>65534.7</v>
      </c>
      <c r="I69" s="1085">
        <v>66591.8</v>
      </c>
      <c r="J69" s="1085">
        <v>67453.2</v>
      </c>
      <c r="K69" s="1085">
        <v>94704.3</v>
      </c>
      <c r="L69" s="1085">
        <v>118601.5</v>
      </c>
      <c r="M69" s="1085">
        <v>107361.4</v>
      </c>
      <c r="N69" s="1085">
        <v>77361.399999999994</v>
      </c>
      <c r="O69" s="1085">
        <v>62152.4</v>
      </c>
      <c r="P69" s="1085">
        <v>79652.3</v>
      </c>
      <c r="Q69" s="1085">
        <v>78952.100000000006</v>
      </c>
      <c r="R69" s="1085">
        <v>62152.4</v>
      </c>
      <c r="S69" s="1085">
        <v>106112</v>
      </c>
      <c r="T69" s="1085">
        <v>104536.8</v>
      </c>
      <c r="U69" s="1085">
        <v>105334.1</v>
      </c>
      <c r="V69" s="1085">
        <v>101312.8</v>
      </c>
      <c r="W69" s="1085">
        <v>102213.5</v>
      </c>
      <c r="X69" s="1085">
        <v>100324.6</v>
      </c>
      <c r="Y69" s="1085">
        <v>188574.3</v>
      </c>
      <c r="Z69" s="1085">
        <v>248136.9</v>
      </c>
      <c r="AA69" s="1085">
        <v>246562.3</v>
      </c>
      <c r="AB69" s="1085">
        <v>248356.2</v>
      </c>
      <c r="AC69" s="1085">
        <v>240852.3</v>
      </c>
      <c r="AD69" s="1085">
        <v>242568.4</v>
      </c>
      <c r="AE69" s="1085">
        <v>245332.6</v>
      </c>
      <c r="AF69" s="1085">
        <v>250566.7</v>
      </c>
      <c r="AG69" s="1085">
        <v>251265.3</v>
      </c>
      <c r="AH69" s="1085">
        <v>252123.5</v>
      </c>
      <c r="AI69" s="1085">
        <v>254258.1</v>
      </c>
      <c r="AJ69" s="1085">
        <v>255321.4</v>
      </c>
      <c r="AK69" s="1085">
        <v>266119.2</v>
      </c>
      <c r="AL69" s="1085">
        <v>269987.90000000002</v>
      </c>
      <c r="AM69" s="1085">
        <v>270012.3</v>
      </c>
      <c r="AN69" s="1085">
        <v>268025.7</v>
      </c>
      <c r="AO69" s="1085">
        <v>254365.9</v>
      </c>
      <c r="AP69" s="1085">
        <v>254304.3</v>
      </c>
      <c r="AQ69" s="1085">
        <v>250632.4</v>
      </c>
      <c r="AR69" s="1085">
        <v>255323.1</v>
      </c>
      <c r="AS69" s="1085">
        <v>248578.3</v>
      </c>
      <c r="AT69" s="1085">
        <v>258636.1</v>
      </c>
      <c r="AU69" s="1085">
        <v>265429.90000000002</v>
      </c>
      <c r="AV69" s="1085">
        <v>263547.09999999998</v>
      </c>
      <c r="AW69" s="1085">
        <v>268818</v>
      </c>
      <c r="AX69" s="1085">
        <v>267441</v>
      </c>
      <c r="AY69" s="1085">
        <v>0</v>
      </c>
      <c r="AZ69" s="1085">
        <v>0</v>
      </c>
      <c r="BA69" s="1085">
        <v>0</v>
      </c>
      <c r="BB69" s="1085">
        <v>0</v>
      </c>
      <c r="BC69" s="1085">
        <v>0</v>
      </c>
      <c r="BD69" s="1085">
        <v>313541.59999999998</v>
      </c>
      <c r="BE69" s="1085">
        <v>314165.40000000002</v>
      </c>
      <c r="BF69" s="1085">
        <v>314897.59999999998</v>
      </c>
      <c r="BG69" s="1085">
        <v>311864.09999999998</v>
      </c>
      <c r="BH69" s="1085">
        <v>305758.40000000002</v>
      </c>
      <c r="BI69" s="1085">
        <v>314741.09999999998</v>
      </c>
      <c r="BJ69" s="1085">
        <v>242490.54706367999</v>
      </c>
      <c r="BK69" s="1085">
        <v>200717.00144188001</v>
      </c>
      <c r="BL69" s="1085">
        <v>208261.57652154999</v>
      </c>
      <c r="BM69" s="1085">
        <v>294371.45694767998</v>
      </c>
      <c r="BN69" s="1085">
        <v>294547.52632951998</v>
      </c>
      <c r="BO69" s="1085">
        <v>232814.91463120002</v>
      </c>
      <c r="BP69" s="1085">
        <v>443039.99715388997</v>
      </c>
      <c r="BQ69" s="1085">
        <v>543451.26599999995</v>
      </c>
      <c r="BR69" s="1085">
        <v>430253.625</v>
      </c>
      <c r="BS69" s="1085">
        <v>451426.989</v>
      </c>
      <c r="BT69" s="1085">
        <v>576745.81900000002</v>
      </c>
      <c r="BU69" s="1085">
        <v>597268.19900000002</v>
      </c>
      <c r="BV69" s="1085">
        <v>818625.15800000005</v>
      </c>
      <c r="BW69" s="1085">
        <v>956734.94099999999</v>
      </c>
      <c r="BX69" s="1085">
        <v>1082403.8999999999</v>
      </c>
      <c r="BY69" s="1085">
        <v>590561.19999999995</v>
      </c>
      <c r="BZ69" s="1085">
        <v>606783.1</v>
      </c>
      <c r="CA69" s="1085">
        <v>610633.27036273002</v>
      </c>
      <c r="CB69" s="1085">
        <v>647391.64358550997</v>
      </c>
      <c r="CC69" s="1085">
        <v>577498.32791380002</v>
      </c>
      <c r="CD69" s="1085">
        <v>594144.63432293001</v>
      </c>
      <c r="CE69" s="1085">
        <v>815409.86895440007</v>
      </c>
      <c r="CF69" s="1085">
        <v>721568.14612385991</v>
      </c>
      <c r="CG69" s="1085">
        <v>700434.53951124998</v>
      </c>
      <c r="CH69" s="1085">
        <v>632415.88807061</v>
      </c>
      <c r="CI69" s="1085">
        <v>654152.6800225199</v>
      </c>
      <c r="CJ69" s="1085">
        <v>577615.01620871993</v>
      </c>
      <c r="CK69" s="1085">
        <v>525883.94759171992</v>
      </c>
      <c r="CL69" s="1085">
        <v>548650.73685235006</v>
      </c>
      <c r="CM69" s="1085">
        <v>557466.12851717009</v>
      </c>
      <c r="CN69" s="1085">
        <v>540085.71682391001</v>
      </c>
      <c r="CO69" s="1085">
        <v>546461.62667443999</v>
      </c>
      <c r="CP69" s="1085">
        <v>554843.82152568002</v>
      </c>
      <c r="CQ69" s="1085">
        <v>498011.41478969005</v>
      </c>
      <c r="CR69" s="1085">
        <v>457823.00691890001</v>
      </c>
      <c r="CS69" s="1085">
        <v>468932.24949955993</v>
      </c>
      <c r="CT69" s="1085">
        <v>397819.52393243997</v>
      </c>
      <c r="CU69" s="1085">
        <v>444599.16308944003</v>
      </c>
      <c r="CV69" s="1085">
        <v>462035.56332565995</v>
      </c>
      <c r="CW69" s="1085">
        <v>448979.63461382006</v>
      </c>
      <c r="CX69" s="1085">
        <v>481121.74933484005</v>
      </c>
      <c r="CY69" s="1085">
        <v>453999.82387264003</v>
      </c>
      <c r="CZ69" s="1085">
        <v>529240.78770751006</v>
      </c>
      <c r="DA69" s="1085">
        <v>462739.57978539</v>
      </c>
      <c r="DB69" s="1085">
        <v>408349.82461339998</v>
      </c>
      <c r="DC69" s="1085">
        <v>425684.98772069003</v>
      </c>
      <c r="DD69" s="1085">
        <v>433718.71059700003</v>
      </c>
      <c r="DE69" s="1085">
        <v>414385.59504143003</v>
      </c>
      <c r="DF69" s="1085">
        <v>465318.03477203997</v>
      </c>
      <c r="DG69" s="1085">
        <v>446229.67570896004</v>
      </c>
      <c r="DH69" s="1085">
        <v>433863.47326140996</v>
      </c>
      <c r="DI69" s="1085">
        <v>432875.47010494</v>
      </c>
      <c r="DJ69" s="1085">
        <v>450445.95327975001</v>
      </c>
      <c r="DK69" s="1085">
        <v>499447.02547426004</v>
      </c>
      <c r="DL69" s="1085">
        <v>612100.40552125988</v>
      </c>
      <c r="DM69" s="1085">
        <v>715419.46488575998</v>
      </c>
      <c r="DN69" s="1085">
        <v>917224.92981539003</v>
      </c>
      <c r="DO69" s="1085">
        <v>871132.46803706011</v>
      </c>
      <c r="DP69" s="1085">
        <v>881961.50455705007</v>
      </c>
      <c r="DQ69" s="1085">
        <v>742522.0844001699</v>
      </c>
      <c r="DR69" s="1085">
        <v>718207.54617306998</v>
      </c>
      <c r="DS69" s="1085">
        <v>825399.75210070994</v>
      </c>
      <c r="DT69" s="1085">
        <v>801108.98425198998</v>
      </c>
      <c r="DU69" s="1085">
        <v>739908.33152870007</v>
      </c>
      <c r="DV69" s="1085">
        <v>858428.24860932003</v>
      </c>
      <c r="DW69" s="1085">
        <v>702566.24010833004</v>
      </c>
      <c r="DX69" s="1085">
        <v>728776.71214376995</v>
      </c>
      <c r="DY69" s="1085">
        <v>724341.11467213999</v>
      </c>
      <c r="DZ69" s="1085">
        <v>747419.71892710996</v>
      </c>
      <c r="EA69" s="1085">
        <v>774834.10058238008</v>
      </c>
      <c r="EB69" s="1085">
        <v>772527.26745622011</v>
      </c>
      <c r="EC69" s="1085">
        <v>813197.15469441004</v>
      </c>
      <c r="ED69" s="1085">
        <v>681327.89644919988</v>
      </c>
      <c r="EE69" s="1085">
        <v>746494.98677831015</v>
      </c>
      <c r="EF69" s="1085">
        <v>794919.07475482998</v>
      </c>
      <c r="EG69" s="1085">
        <v>853959.14910672989</v>
      </c>
      <c r="EH69" s="1085">
        <v>764282.06010162004</v>
      </c>
      <c r="EI69" s="1085">
        <v>817477.09575707</v>
      </c>
      <c r="EJ69" s="1085">
        <v>797805.87152729998</v>
      </c>
      <c r="EK69" s="1085">
        <v>774304.81076930987</v>
      </c>
      <c r="EL69" s="1085">
        <v>799078.29562652006</v>
      </c>
      <c r="EM69" s="1085">
        <v>842829.39636540005</v>
      </c>
      <c r="EN69" s="1085">
        <v>779249.83050687995</v>
      </c>
      <c r="EO69" s="1085">
        <v>777805.15862178011</v>
      </c>
      <c r="EP69" s="1085">
        <v>790395.30971349007</v>
      </c>
      <c r="EQ69" s="1085">
        <v>889807.74418409006</v>
      </c>
      <c r="ER69" s="1085">
        <v>920570.58797325008</v>
      </c>
      <c r="ES69" s="1085">
        <v>897290.15562733996</v>
      </c>
      <c r="ET69" s="1085">
        <v>868767.16081908997</v>
      </c>
      <c r="EU69" s="1085">
        <v>884439.54082623997</v>
      </c>
      <c r="EV69" s="1085">
        <v>868813.91848709004</v>
      </c>
      <c r="EW69" s="1085">
        <v>875629.90808134992</v>
      </c>
      <c r="EX69" s="1085">
        <v>918033.85040153004</v>
      </c>
      <c r="EY69" s="1085">
        <v>829953.12845742994</v>
      </c>
      <c r="EZ69" s="1085">
        <v>988994.21339125</v>
      </c>
      <c r="FA69" s="1085">
        <v>1114880.4932745702</v>
      </c>
      <c r="FB69" s="1085">
        <v>936366.17005422013</v>
      </c>
      <c r="FC69" s="1085">
        <v>1083325.5251260598</v>
      </c>
      <c r="FD69" s="1085">
        <v>1234431.5158147402</v>
      </c>
    </row>
    <row r="70" spans="1:160" ht="15.75">
      <c r="A70" s="1084" t="s">
        <v>979</v>
      </c>
      <c r="B70" s="1085">
        <v>57784.800000000003</v>
      </c>
      <c r="C70" s="1085">
        <v>54231.1</v>
      </c>
      <c r="D70" s="1085">
        <v>40008.1</v>
      </c>
      <c r="E70" s="1085">
        <v>40331.800000000003</v>
      </c>
      <c r="F70" s="1085">
        <v>41453.199999999997</v>
      </c>
      <c r="G70" s="1085">
        <v>39383.699999999997</v>
      </c>
      <c r="H70" s="1085">
        <v>58747.1</v>
      </c>
      <c r="I70" s="1085">
        <v>57676</v>
      </c>
      <c r="J70" s="1085">
        <v>58654.6</v>
      </c>
      <c r="K70" s="1085">
        <v>68341.100000000006</v>
      </c>
      <c r="L70" s="1085">
        <v>53110</v>
      </c>
      <c r="M70" s="1085">
        <v>78435.899999999994</v>
      </c>
      <c r="N70" s="1085">
        <v>58435.9</v>
      </c>
      <c r="O70" s="1085">
        <v>45876.3</v>
      </c>
      <c r="P70" s="1085">
        <v>46389.5</v>
      </c>
      <c r="Q70" s="1085">
        <v>46989.4</v>
      </c>
      <c r="R70" s="1085">
        <v>45876.3</v>
      </c>
      <c r="S70" s="1085">
        <v>79810.5</v>
      </c>
      <c r="T70" s="1085">
        <v>84639.8</v>
      </c>
      <c r="U70" s="1085">
        <v>76123.5</v>
      </c>
      <c r="V70" s="1085">
        <v>74609.399999999994</v>
      </c>
      <c r="W70" s="1085">
        <v>75231.600000000006</v>
      </c>
      <c r="X70" s="1085">
        <v>65123.9</v>
      </c>
      <c r="Y70" s="1085">
        <v>100545.60000000001</v>
      </c>
      <c r="Z70" s="1085">
        <v>102556.5</v>
      </c>
      <c r="AA70" s="1085">
        <v>102625.9</v>
      </c>
      <c r="AB70" s="1085">
        <v>102546.8</v>
      </c>
      <c r="AC70" s="1085">
        <v>100255.4</v>
      </c>
      <c r="AD70" s="1085">
        <v>101012.6</v>
      </c>
      <c r="AE70" s="1085">
        <v>106698.7</v>
      </c>
      <c r="AF70" s="1085">
        <v>109326.8</v>
      </c>
      <c r="AG70" s="1085">
        <v>110856.2</v>
      </c>
      <c r="AH70" s="1085">
        <v>111201.3</v>
      </c>
      <c r="AI70" s="1085">
        <v>120356.8</v>
      </c>
      <c r="AJ70" s="1085">
        <v>121036.8</v>
      </c>
      <c r="AK70" s="1085">
        <v>132112.29999999999</v>
      </c>
      <c r="AL70" s="1085">
        <v>138132.79999999999</v>
      </c>
      <c r="AM70" s="1085">
        <v>138522</v>
      </c>
      <c r="AN70" s="1085">
        <v>136254.20000000001</v>
      </c>
      <c r="AO70" s="1085">
        <v>132065.70000000001</v>
      </c>
      <c r="AP70" s="1085">
        <v>131987</v>
      </c>
      <c r="AQ70" s="1085">
        <v>128425.8</v>
      </c>
      <c r="AR70" s="1085">
        <v>132455</v>
      </c>
      <c r="AS70" s="1085">
        <v>125659.1</v>
      </c>
      <c r="AT70" s="1085">
        <v>135452</v>
      </c>
      <c r="AU70" s="1085">
        <v>138111.70000000001</v>
      </c>
      <c r="AV70" s="1085">
        <v>138546.5</v>
      </c>
      <c r="AW70" s="1085">
        <v>141317.4</v>
      </c>
      <c r="AX70" s="1085">
        <v>136789.5</v>
      </c>
      <c r="AY70" s="1085">
        <v>0</v>
      </c>
      <c r="AZ70" s="1085">
        <v>0</v>
      </c>
      <c r="BA70" s="1085">
        <v>0</v>
      </c>
      <c r="BB70" s="1085">
        <v>0</v>
      </c>
      <c r="BC70" s="1085">
        <v>0</v>
      </c>
      <c r="BD70" s="1085">
        <v>177814.7</v>
      </c>
      <c r="BE70" s="1085">
        <v>178174.5</v>
      </c>
      <c r="BF70" s="1085">
        <v>178584.7</v>
      </c>
      <c r="BG70" s="1085">
        <v>174428.3</v>
      </c>
      <c r="BH70" s="1085">
        <v>155792</v>
      </c>
      <c r="BI70" s="1085">
        <v>165479.79999999999</v>
      </c>
      <c r="BJ70" s="1085">
        <v>151303.43967299999</v>
      </c>
      <c r="BK70" s="1085">
        <v>92786.280819459993</v>
      </c>
      <c r="BL70" s="1085">
        <v>90621.500064239997</v>
      </c>
      <c r="BM70" s="1085">
        <v>123880.35302906999</v>
      </c>
      <c r="BN70" s="1085">
        <v>141891.44416119001</v>
      </c>
      <c r="BO70" s="1085">
        <v>129717.21499358001</v>
      </c>
      <c r="BP70" s="1085">
        <v>120638.84914133999</v>
      </c>
      <c r="BQ70" s="1085">
        <v>124065.212</v>
      </c>
      <c r="BR70" s="1085">
        <v>160696.402</v>
      </c>
      <c r="BS70" s="1085">
        <v>84592.624999999985</v>
      </c>
      <c r="BT70" s="1085">
        <v>105343.245</v>
      </c>
      <c r="BU70" s="1085">
        <v>185594.33600000001</v>
      </c>
      <c r="BV70" s="1085">
        <v>217496.71399999998</v>
      </c>
      <c r="BW70" s="1085">
        <v>309985.62</v>
      </c>
      <c r="BX70" s="1085">
        <v>79692</v>
      </c>
      <c r="BY70" s="1085">
        <v>84232</v>
      </c>
      <c r="BZ70" s="1085">
        <v>49581.7</v>
      </c>
      <c r="CA70" s="1085">
        <v>152414.12798689</v>
      </c>
      <c r="CB70" s="1085">
        <v>141737.63095640999</v>
      </c>
      <c r="CC70" s="1085">
        <v>146983.69101183003</v>
      </c>
      <c r="CD70" s="1085">
        <v>145894.04154450001</v>
      </c>
      <c r="CE70" s="1085">
        <v>168782.61769132002</v>
      </c>
      <c r="CF70" s="1085">
        <v>157168.05528549</v>
      </c>
      <c r="CG70" s="1085">
        <v>147321.61306477999</v>
      </c>
      <c r="CH70" s="1085">
        <v>134465.55573654</v>
      </c>
      <c r="CI70" s="1085">
        <v>218538.21166348</v>
      </c>
      <c r="CJ70" s="1085">
        <v>219175.63965178002</v>
      </c>
      <c r="CK70" s="1085">
        <v>213593.62097672999</v>
      </c>
      <c r="CL70" s="1085">
        <v>198520.86970509001</v>
      </c>
      <c r="CM70" s="1085">
        <v>210019.58381441998</v>
      </c>
      <c r="CN70" s="1085">
        <v>201933.75751910999</v>
      </c>
      <c r="CO70" s="1085">
        <v>209780.41073072</v>
      </c>
      <c r="CP70" s="1085">
        <v>236770.59653638001</v>
      </c>
      <c r="CQ70" s="1085">
        <v>300836.56638732</v>
      </c>
      <c r="CR70" s="1085">
        <v>270134.65492598002</v>
      </c>
      <c r="CS70" s="1085">
        <v>254649.79614893999</v>
      </c>
      <c r="CT70" s="1085">
        <v>418456.14974599</v>
      </c>
      <c r="CU70" s="1085">
        <v>435213.78107639001</v>
      </c>
      <c r="CV70" s="1085">
        <v>467507.87017538003</v>
      </c>
      <c r="CW70" s="1085">
        <v>495458.98807845998</v>
      </c>
      <c r="CX70" s="1085">
        <v>543704.29959597997</v>
      </c>
      <c r="CY70" s="1085">
        <v>588203.53339673998</v>
      </c>
      <c r="CZ70" s="1085">
        <v>601012.05430130998</v>
      </c>
      <c r="DA70" s="1085">
        <v>644143.5086900699</v>
      </c>
      <c r="DB70" s="1085">
        <v>684577.28461123002</v>
      </c>
      <c r="DC70" s="1085">
        <v>740296.68336298002</v>
      </c>
      <c r="DD70" s="1085">
        <v>759897.43833085999</v>
      </c>
      <c r="DE70" s="1085">
        <v>863936.60725480004</v>
      </c>
      <c r="DF70" s="1085">
        <v>303462.88025017007</v>
      </c>
      <c r="DG70" s="1085">
        <v>284317.84968811</v>
      </c>
      <c r="DH70" s="1085">
        <v>286894.33499950002</v>
      </c>
      <c r="DI70" s="1085">
        <v>411284.65904838999</v>
      </c>
      <c r="DJ70" s="1085">
        <v>443022.78906220995</v>
      </c>
      <c r="DK70" s="1085">
        <v>431240.74278287002</v>
      </c>
      <c r="DL70" s="1085">
        <v>352756.71897991002</v>
      </c>
      <c r="DM70" s="1085">
        <v>345958.64775234996</v>
      </c>
      <c r="DN70" s="1085">
        <v>202023.89011354002</v>
      </c>
      <c r="DO70" s="1085">
        <v>161710.71320091002</v>
      </c>
      <c r="DP70" s="1085">
        <v>219644.83154526001</v>
      </c>
      <c r="DQ70" s="1085">
        <v>256219.82508767999</v>
      </c>
      <c r="DR70" s="1085">
        <v>89424.499616829999</v>
      </c>
      <c r="DS70" s="1085">
        <v>126024.39321907001</v>
      </c>
      <c r="DT70" s="1085">
        <v>97307.20936036999</v>
      </c>
      <c r="DU70" s="1085">
        <v>98236.598259970007</v>
      </c>
      <c r="DV70" s="1085">
        <v>116764.61154914999</v>
      </c>
      <c r="DW70" s="1085">
        <v>101530.71517098999</v>
      </c>
      <c r="DX70" s="1085">
        <v>125320.33454355001</v>
      </c>
      <c r="DY70" s="1085">
        <v>103907.63994969999</v>
      </c>
      <c r="DZ70" s="1085">
        <v>131889.59558669</v>
      </c>
      <c r="EA70" s="1085">
        <v>92110.999594630004</v>
      </c>
      <c r="EB70" s="1085">
        <v>86493.059907960007</v>
      </c>
      <c r="EC70" s="1085">
        <v>115719.63508529001</v>
      </c>
      <c r="ED70" s="1085">
        <v>103581.31664924001</v>
      </c>
      <c r="EE70" s="1085">
        <v>103431.33411957</v>
      </c>
      <c r="EF70" s="1085">
        <v>113398.87119084001</v>
      </c>
      <c r="EG70" s="1085">
        <v>121478.63078762</v>
      </c>
      <c r="EH70" s="1085">
        <v>182797.72449305002</v>
      </c>
      <c r="EI70" s="1085">
        <v>180225.56352848004</v>
      </c>
      <c r="EJ70" s="1085">
        <v>176359.07899775001</v>
      </c>
      <c r="EK70" s="1085">
        <v>162817.84076277999</v>
      </c>
      <c r="EL70" s="1085">
        <v>161186.53157376</v>
      </c>
      <c r="EM70" s="1085">
        <v>199358.75456187996</v>
      </c>
      <c r="EN70" s="1085">
        <v>201833.74416037</v>
      </c>
      <c r="EO70" s="1085">
        <v>213274.75120127003</v>
      </c>
      <c r="EP70" s="1085">
        <v>186559.35557044001</v>
      </c>
      <c r="EQ70" s="1085">
        <v>185128.09393608</v>
      </c>
      <c r="ER70" s="1085">
        <v>263155.04732724995</v>
      </c>
      <c r="ES70" s="1085">
        <v>154540.32304837002</v>
      </c>
      <c r="ET70" s="1085">
        <v>192188.04108665002</v>
      </c>
      <c r="EU70" s="1085">
        <v>163775.38197598001</v>
      </c>
      <c r="EV70" s="1085">
        <v>170625.79712158002</v>
      </c>
      <c r="EW70" s="1085">
        <v>171258.72403881</v>
      </c>
      <c r="EX70" s="1085">
        <v>146000.66575548</v>
      </c>
      <c r="EY70" s="1085">
        <v>157334.27822928003</v>
      </c>
      <c r="EZ70" s="1085">
        <v>134527.85902850999</v>
      </c>
      <c r="FA70" s="1085">
        <v>129761.20080412</v>
      </c>
      <c r="FB70" s="1085">
        <v>171350.27192611</v>
      </c>
      <c r="FC70" s="1085">
        <v>182817.23002506001</v>
      </c>
      <c r="FD70" s="1085">
        <v>199046.96078662001</v>
      </c>
    </row>
    <row r="71" spans="1:160" ht="15.75">
      <c r="A71" s="1084" t="s">
        <v>980</v>
      </c>
      <c r="B71" s="1085">
        <v>44992.3</v>
      </c>
      <c r="C71" s="1085">
        <v>38123</v>
      </c>
      <c r="D71" s="1085">
        <v>39555.300000000003</v>
      </c>
      <c r="E71" s="1085">
        <v>34135.4</v>
      </c>
      <c r="F71" s="1085">
        <v>35436.1</v>
      </c>
      <c r="G71" s="1085">
        <v>31293.9</v>
      </c>
      <c r="H71" s="1085">
        <v>35468.699999999997</v>
      </c>
      <c r="I71" s="1085">
        <v>35968.300000000003</v>
      </c>
      <c r="J71" s="1085">
        <v>36965.4</v>
      </c>
      <c r="K71" s="1085">
        <v>21908.1</v>
      </c>
      <c r="L71" s="1085">
        <v>18467.599999999999</v>
      </c>
      <c r="M71" s="1085">
        <v>20635.5</v>
      </c>
      <c r="N71" s="1085">
        <v>49635.5</v>
      </c>
      <c r="O71" s="1085">
        <v>48005.599999999999</v>
      </c>
      <c r="P71" s="1085">
        <v>47213.9</v>
      </c>
      <c r="Q71" s="1085">
        <v>48789.599999999999</v>
      </c>
      <c r="R71" s="1085">
        <v>48005.599999999999</v>
      </c>
      <c r="S71" s="1085">
        <v>19038.400000000001</v>
      </c>
      <c r="T71" s="1085">
        <v>39841.300000000003</v>
      </c>
      <c r="U71" s="1085">
        <v>15487.6</v>
      </c>
      <c r="V71" s="1085">
        <v>16897.599999999999</v>
      </c>
      <c r="W71" s="1085">
        <v>17456.8</v>
      </c>
      <c r="X71" s="1085">
        <v>18639.3</v>
      </c>
      <c r="Y71" s="1085">
        <v>39609.1</v>
      </c>
      <c r="Z71" s="1085">
        <v>51213.9</v>
      </c>
      <c r="AA71" s="1085">
        <v>50554.3</v>
      </c>
      <c r="AB71" s="1085">
        <v>49523.6</v>
      </c>
      <c r="AC71" s="1085">
        <v>45882.7</v>
      </c>
      <c r="AD71" s="1085">
        <v>46121</v>
      </c>
      <c r="AE71" s="1085">
        <v>49332.6</v>
      </c>
      <c r="AF71" s="1085">
        <v>53221.7</v>
      </c>
      <c r="AG71" s="1085">
        <v>54321.4</v>
      </c>
      <c r="AH71" s="1085">
        <v>54569.4</v>
      </c>
      <c r="AI71" s="1085">
        <v>56254.3</v>
      </c>
      <c r="AJ71" s="1085">
        <v>58114</v>
      </c>
      <c r="AK71" s="1085">
        <v>63012.9</v>
      </c>
      <c r="AL71" s="1085">
        <v>68879.8</v>
      </c>
      <c r="AM71" s="1085">
        <v>68997.2</v>
      </c>
      <c r="AN71" s="1085">
        <v>66102.5</v>
      </c>
      <c r="AO71" s="1085">
        <v>63546.5</v>
      </c>
      <c r="AP71" s="1085">
        <v>63477.2</v>
      </c>
      <c r="AQ71" s="1085">
        <v>61335.199999999997</v>
      </c>
      <c r="AR71" s="1085">
        <v>65023.1</v>
      </c>
      <c r="AS71" s="1085">
        <v>60255.4</v>
      </c>
      <c r="AT71" s="1085">
        <v>70321.600000000006</v>
      </c>
      <c r="AU71" s="1085">
        <v>73367.100000000006</v>
      </c>
      <c r="AV71" s="1085">
        <v>69146.100000000006</v>
      </c>
      <c r="AW71" s="1085">
        <v>71220.5</v>
      </c>
      <c r="AX71" s="1085">
        <v>71316.800000000003</v>
      </c>
      <c r="AY71" s="1085">
        <v>0</v>
      </c>
      <c r="AZ71" s="1085">
        <v>0</v>
      </c>
      <c r="BA71" s="1085">
        <v>0</v>
      </c>
      <c r="BB71" s="1085">
        <v>0</v>
      </c>
      <c r="BC71" s="1085">
        <v>0</v>
      </c>
      <c r="BD71" s="1085">
        <v>77532.600000000006</v>
      </c>
      <c r="BE71" s="1085">
        <v>77845.600000000006</v>
      </c>
      <c r="BF71" s="1085">
        <v>77909.3</v>
      </c>
      <c r="BG71" s="1085">
        <v>76846.2</v>
      </c>
      <c r="BH71" s="1085">
        <v>73467.8</v>
      </c>
      <c r="BI71" s="1085">
        <v>78445.7</v>
      </c>
      <c r="BJ71" s="1085">
        <v>37033.672984999997</v>
      </c>
      <c r="BK71" s="1085">
        <v>28510.353760560003</v>
      </c>
      <c r="BL71" s="1085">
        <v>27004.862808229998</v>
      </c>
      <c r="BM71" s="1085">
        <v>37511.535433519995</v>
      </c>
      <c r="BN71" s="1085">
        <v>38152.26614657</v>
      </c>
      <c r="BO71" s="1085">
        <v>37717.374612910004</v>
      </c>
      <c r="BP71" s="1085">
        <v>33821.544534959998</v>
      </c>
      <c r="BQ71" s="1085">
        <v>50729.188999999998</v>
      </c>
      <c r="BR71" s="1085">
        <v>50455.38</v>
      </c>
      <c r="BS71" s="1085">
        <v>37051.148999999998</v>
      </c>
      <c r="BT71" s="1085">
        <v>36349.913</v>
      </c>
      <c r="BU71" s="1085">
        <v>34849.565000000002</v>
      </c>
      <c r="BV71" s="1085">
        <v>36403.368999999999</v>
      </c>
      <c r="BW71" s="1085">
        <v>39951.574000000001</v>
      </c>
      <c r="BX71" s="1085">
        <v>35040.300000000003</v>
      </c>
      <c r="BY71" s="1085">
        <v>31795.200000000001</v>
      </c>
      <c r="BZ71" s="1085">
        <v>32234.9</v>
      </c>
      <c r="CA71" s="1085">
        <v>47779.773112679999</v>
      </c>
      <c r="CB71" s="1085">
        <v>31400.507664689998</v>
      </c>
      <c r="CC71" s="1085">
        <v>38474.384762039997</v>
      </c>
      <c r="CD71" s="1085">
        <v>46065.709616029999</v>
      </c>
      <c r="CE71" s="1085">
        <v>42006.431965739997</v>
      </c>
      <c r="CF71" s="1085">
        <v>49847.519116980002</v>
      </c>
      <c r="CG71" s="1085">
        <v>56301.238330660002</v>
      </c>
      <c r="CH71" s="1085">
        <v>80788.383306139993</v>
      </c>
      <c r="CI71" s="1085">
        <v>94086.972623669993</v>
      </c>
      <c r="CJ71" s="1085">
        <v>88786.816461189999</v>
      </c>
      <c r="CK71" s="1085">
        <v>89861.741497089999</v>
      </c>
      <c r="CL71" s="1085">
        <v>87297.389582660006</v>
      </c>
      <c r="CM71" s="1085">
        <v>77244.501398979992</v>
      </c>
      <c r="CN71" s="1085">
        <v>71473.751956259992</v>
      </c>
      <c r="CO71" s="1085">
        <v>69783.253180219996</v>
      </c>
      <c r="CP71" s="1085">
        <v>65883.692962650006</v>
      </c>
      <c r="CQ71" s="1085">
        <v>65323.198911679996</v>
      </c>
      <c r="CR71" s="1085">
        <v>61959.353275779999</v>
      </c>
      <c r="CS71" s="1085">
        <v>179096.03850962</v>
      </c>
      <c r="CT71" s="1085">
        <v>10522.062346430001</v>
      </c>
      <c r="CU71" s="1085">
        <v>-52263.33605736</v>
      </c>
      <c r="CV71" s="1085">
        <v>-106103.92245062999</v>
      </c>
      <c r="CW71" s="1085">
        <v>-109165.11916449</v>
      </c>
      <c r="CX71" s="1085">
        <v>-106930.49188093001</v>
      </c>
      <c r="CY71" s="1085">
        <v>-117819.35556298999</v>
      </c>
      <c r="CZ71" s="1085">
        <v>-117340.21649841999</v>
      </c>
      <c r="DA71" s="1085">
        <v>-105474.23389629</v>
      </c>
      <c r="DB71" s="1085">
        <v>-115527.21113124002</v>
      </c>
      <c r="DC71" s="1085">
        <v>-120699.09459933998</v>
      </c>
      <c r="DD71" s="1085">
        <v>-124187.25240465999</v>
      </c>
      <c r="DE71" s="1085">
        <v>-126721.38062748998</v>
      </c>
      <c r="DF71" s="1085">
        <v>-122759.7753824</v>
      </c>
      <c r="DG71" s="1085">
        <v>-106023.42070059001</v>
      </c>
      <c r="DH71" s="1085">
        <v>-100976.86072476002</v>
      </c>
      <c r="DI71" s="1085">
        <v>-99419.712227589989</v>
      </c>
      <c r="DJ71" s="1085">
        <v>-91523.955794809997</v>
      </c>
      <c r="DK71" s="1085">
        <v>-75791.920851600007</v>
      </c>
      <c r="DL71" s="1085">
        <v>-89478.625043240012</v>
      </c>
      <c r="DM71" s="1085">
        <v>-98681.637139469996</v>
      </c>
      <c r="DN71" s="1085">
        <v>-105286.21204439001</v>
      </c>
      <c r="DO71" s="1085">
        <v>-96627.902007820012</v>
      </c>
      <c r="DP71" s="1085">
        <v>-111318.91584449001</v>
      </c>
      <c r="DQ71" s="1085">
        <v>18249.268976750001</v>
      </c>
      <c r="DR71" s="1085">
        <v>23160.69843416</v>
      </c>
      <c r="DS71" s="1085">
        <v>58357.712870270007</v>
      </c>
      <c r="DT71" s="1085">
        <v>66172.064496849998</v>
      </c>
      <c r="DU71" s="1085">
        <v>72919.988154290011</v>
      </c>
      <c r="DV71" s="1085">
        <v>58087.199065430003</v>
      </c>
      <c r="DW71" s="1085">
        <v>44591.408259969998</v>
      </c>
      <c r="DX71" s="1085">
        <v>28340.882001659997</v>
      </c>
      <c r="DY71" s="1085">
        <v>29771.988220629999</v>
      </c>
      <c r="DZ71" s="1085">
        <v>24021.137254489997</v>
      </c>
      <c r="EA71" s="1085">
        <v>24693.583389289997</v>
      </c>
      <c r="EB71" s="1085">
        <v>25584.253389049998</v>
      </c>
      <c r="EC71" s="1085">
        <v>26222.303801059999</v>
      </c>
      <c r="ED71" s="1085">
        <v>24914.735931200001</v>
      </c>
      <c r="EE71" s="1085">
        <v>26902.883172469996</v>
      </c>
      <c r="EF71" s="1085">
        <v>26209.029301090002</v>
      </c>
      <c r="EG71" s="1085">
        <v>24219.30520441</v>
      </c>
      <c r="EH71" s="1085">
        <v>41583.365136640001</v>
      </c>
      <c r="EI71" s="1085">
        <v>32893.346197899999</v>
      </c>
      <c r="EJ71" s="1085">
        <v>21942.156698300001</v>
      </c>
      <c r="EK71" s="1085">
        <v>16263.12073862</v>
      </c>
      <c r="EL71" s="1085">
        <v>-13769.294499640004</v>
      </c>
      <c r="EM71" s="1085">
        <v>11025.381574179997</v>
      </c>
      <c r="EN71" s="1085">
        <v>13593.044914560001</v>
      </c>
      <c r="EO71" s="1085">
        <v>15898.972152769999</v>
      </c>
      <c r="EP71" s="1085">
        <v>22457.783194240001</v>
      </c>
      <c r="EQ71" s="1085">
        <v>30756.699375430002</v>
      </c>
      <c r="ER71" s="1085">
        <v>37920.398669800008</v>
      </c>
      <c r="ES71" s="1085">
        <v>31854.429096540003</v>
      </c>
      <c r="ET71" s="1085">
        <v>28488.599401230007</v>
      </c>
      <c r="EU71" s="1085">
        <v>26408.943441669999</v>
      </c>
      <c r="EV71" s="1085">
        <v>9038.2184213300025</v>
      </c>
      <c r="EW71" s="1085">
        <v>4541.6826934599985</v>
      </c>
      <c r="EX71" s="1085">
        <v>2052.2759842899995</v>
      </c>
      <c r="EY71" s="1085">
        <v>2778.1547948000034</v>
      </c>
      <c r="EZ71" s="1085">
        <v>4162.2431509099988</v>
      </c>
      <c r="FA71" s="1085">
        <v>3145.7908369599982</v>
      </c>
      <c r="FB71" s="1085">
        <v>3728.3312664399982</v>
      </c>
      <c r="FC71" s="1085">
        <v>23802.625165910002</v>
      </c>
      <c r="FD71" s="1085">
        <v>12743.052921639997</v>
      </c>
    </row>
    <row r="72" spans="1:160" ht="15.75">
      <c r="A72" s="1084" t="s">
        <v>981</v>
      </c>
      <c r="B72" s="1085">
        <v>93123.5</v>
      </c>
      <c r="C72" s="1085">
        <v>93001.2</v>
      </c>
      <c r="D72" s="1085">
        <v>77581.5</v>
      </c>
      <c r="E72" s="1085">
        <v>67564.2</v>
      </c>
      <c r="F72" s="1085">
        <v>67654.3</v>
      </c>
      <c r="G72" s="1085">
        <v>40102.5</v>
      </c>
      <c r="H72" s="1085">
        <v>45698.3</v>
      </c>
      <c r="I72" s="1085">
        <v>46523.1</v>
      </c>
      <c r="J72" s="1085">
        <v>47635.9</v>
      </c>
      <c r="K72" s="1085">
        <v>48332.4</v>
      </c>
      <c r="L72" s="1085">
        <v>0</v>
      </c>
      <c r="M72" s="1085">
        <v>0</v>
      </c>
      <c r="N72" s="1085">
        <v>92314</v>
      </c>
      <c r="O72" s="1085">
        <v>88923</v>
      </c>
      <c r="P72" s="1085">
        <v>89621.7</v>
      </c>
      <c r="Q72" s="1085">
        <v>88474.9</v>
      </c>
      <c r="R72" s="1085">
        <v>88923</v>
      </c>
      <c r="S72" s="1085">
        <v>74231</v>
      </c>
      <c r="T72" s="1085">
        <v>93121.8</v>
      </c>
      <c r="U72" s="1085">
        <v>73125.899999999994</v>
      </c>
      <c r="V72" s="1085">
        <v>74156.899999999994</v>
      </c>
      <c r="W72" s="1085">
        <v>75412.3</v>
      </c>
      <c r="X72" s="1085">
        <v>73768.100000000006</v>
      </c>
      <c r="Y72" s="1085">
        <v>66418</v>
      </c>
      <c r="Z72" s="1085">
        <v>81236.899999999994</v>
      </c>
      <c r="AA72" s="1085">
        <v>80669.399999999994</v>
      </c>
      <c r="AB72" s="1085">
        <v>79589.7</v>
      </c>
      <c r="AC72" s="1085">
        <v>75668.2</v>
      </c>
      <c r="AD72" s="1085">
        <v>76523.399999999994</v>
      </c>
      <c r="AE72" s="1085">
        <v>80226.899999999994</v>
      </c>
      <c r="AF72" s="1085">
        <v>83658.399999999994</v>
      </c>
      <c r="AG72" s="1085">
        <v>84569.4</v>
      </c>
      <c r="AH72" s="1085">
        <v>85012.6</v>
      </c>
      <c r="AI72" s="1085">
        <v>87336.9</v>
      </c>
      <c r="AJ72" s="1085">
        <v>89542.399999999994</v>
      </c>
      <c r="AK72" s="1085">
        <v>94897.9</v>
      </c>
      <c r="AL72" s="1085">
        <v>97101.6</v>
      </c>
      <c r="AM72" s="1085">
        <v>97302.5</v>
      </c>
      <c r="AN72" s="1085">
        <v>96522.4</v>
      </c>
      <c r="AO72" s="1085">
        <v>91455.6</v>
      </c>
      <c r="AP72" s="1085">
        <v>91402.6</v>
      </c>
      <c r="AQ72" s="1085">
        <v>89874.4</v>
      </c>
      <c r="AR72" s="1085">
        <v>93554.8</v>
      </c>
      <c r="AS72" s="1085">
        <v>87065.2</v>
      </c>
      <c r="AT72" s="1085">
        <v>96547.199999999997</v>
      </c>
      <c r="AU72" s="1085">
        <v>98447.8</v>
      </c>
      <c r="AV72" s="1085">
        <v>98778.9</v>
      </c>
      <c r="AW72" s="1085">
        <v>100754.5</v>
      </c>
      <c r="AX72" s="1085">
        <v>172951.90000000002</v>
      </c>
      <c r="AY72" s="1085">
        <v>0</v>
      </c>
      <c r="AZ72" s="1085">
        <v>0</v>
      </c>
      <c r="BA72" s="1085">
        <v>0</v>
      </c>
      <c r="BB72" s="1085">
        <v>0</v>
      </c>
      <c r="BC72" s="1085">
        <v>0</v>
      </c>
      <c r="BD72" s="1085">
        <v>129968.8</v>
      </c>
      <c r="BE72" s="1085">
        <v>130200</v>
      </c>
      <c r="BF72" s="1085">
        <v>130980</v>
      </c>
      <c r="BG72" s="1085">
        <v>121856.4</v>
      </c>
      <c r="BH72" s="1085">
        <v>108769.5</v>
      </c>
      <c r="BI72" s="1085">
        <v>119456.8</v>
      </c>
      <c r="BJ72" s="1085">
        <v>183543.47313075</v>
      </c>
      <c r="BK72" s="1085">
        <v>1571.0423490000001</v>
      </c>
      <c r="BL72" s="1085">
        <v>1649.5618531300001</v>
      </c>
      <c r="BM72" s="1085">
        <v>-16344.36504465</v>
      </c>
      <c r="BN72" s="1085">
        <v>20072.160872009998</v>
      </c>
      <c r="BO72" s="1085">
        <v>130920.62706972999</v>
      </c>
      <c r="BP72" s="1085">
        <v>107982.37203658</v>
      </c>
      <c r="BQ72" s="1085">
        <v>212089.50599999999</v>
      </c>
      <c r="BR72" s="1085">
        <v>168396.66200000001</v>
      </c>
      <c r="BS72" s="1085">
        <v>103003.72</v>
      </c>
      <c r="BT72" s="1085">
        <v>24263.366999999998</v>
      </c>
      <c r="BU72" s="1085">
        <v>20810.486000000001</v>
      </c>
      <c r="BV72" s="1085">
        <v>135988.28400000001</v>
      </c>
      <c r="BW72" s="1085">
        <v>0</v>
      </c>
      <c r="BX72" s="1085">
        <v>0</v>
      </c>
      <c r="BY72" s="1085">
        <v>56630.8</v>
      </c>
      <c r="BZ72" s="1085">
        <v>116689.4</v>
      </c>
      <c r="CA72" s="1085">
        <v>160733.62961968</v>
      </c>
      <c r="CB72" s="1085">
        <v>146543.34178714</v>
      </c>
      <c r="CC72" s="1085">
        <v>352887.64715352003</v>
      </c>
      <c r="CD72" s="1085">
        <v>105809.27968282001</v>
      </c>
      <c r="CE72" s="1085">
        <v>55888.395588610001</v>
      </c>
      <c r="CF72" s="1085">
        <v>71026.516244270009</v>
      </c>
      <c r="CG72" s="1085">
        <v>-4298.1592546000002</v>
      </c>
      <c r="CH72" s="1085">
        <v>5470.3122354399993</v>
      </c>
      <c r="CI72" s="1085">
        <v>8982.9921722800009</v>
      </c>
      <c r="CJ72" s="1085">
        <v>-22817.96185679</v>
      </c>
      <c r="CK72" s="1085">
        <v>-132073.95418641999</v>
      </c>
      <c r="CL72" s="1085">
        <v>-69584.188432899988</v>
      </c>
      <c r="CM72" s="1085">
        <v>-64299.471152029997</v>
      </c>
      <c r="CN72" s="1085">
        <v>-74226.23878639999</v>
      </c>
      <c r="CO72" s="1085">
        <v>-68540.599923460002</v>
      </c>
      <c r="CP72" s="1085">
        <v>-84480.37674562</v>
      </c>
      <c r="CQ72" s="1085">
        <v>-84650.11635833999</v>
      </c>
      <c r="CR72" s="1085">
        <v>-83080.125846330004</v>
      </c>
      <c r="CS72" s="1085">
        <v>-95189.265328359994</v>
      </c>
      <c r="CT72" s="1085">
        <v>-132062.02695395</v>
      </c>
      <c r="CU72" s="1085">
        <v>-72114.905066449996</v>
      </c>
      <c r="CV72" s="1085">
        <v>-66745.165487610007</v>
      </c>
      <c r="CW72" s="1085">
        <v>-103399.86042405</v>
      </c>
      <c r="CX72" s="1085">
        <v>-50171.488291709997</v>
      </c>
      <c r="CY72" s="1085">
        <v>-36804.230053139996</v>
      </c>
      <c r="CZ72" s="1085">
        <v>-49570.939936769995</v>
      </c>
      <c r="DA72" s="1085">
        <v>-26730.463263409998</v>
      </c>
      <c r="DB72" s="1085">
        <v>-44155.164981949994</v>
      </c>
      <c r="DC72" s="1085">
        <v>-35329.299705559999</v>
      </c>
      <c r="DD72" s="1085">
        <v>-25949.602297950001</v>
      </c>
      <c r="DE72" s="1085">
        <v>-30905.954509880001</v>
      </c>
      <c r="DF72" s="1085">
        <v>-41171.680622309999</v>
      </c>
      <c r="DG72" s="1085">
        <v>-41775.626236169999</v>
      </c>
      <c r="DH72" s="1085">
        <v>-28798.58209104</v>
      </c>
      <c r="DI72" s="1085">
        <v>-36103.614954839999</v>
      </c>
      <c r="DJ72" s="1085">
        <v>-32626.768045470002</v>
      </c>
      <c r="DK72" s="1085">
        <v>-35551.231067109999</v>
      </c>
      <c r="DL72" s="1085">
        <v>-22823.668972660002</v>
      </c>
      <c r="DM72" s="1085">
        <v>-19164.598760060002</v>
      </c>
      <c r="DN72" s="1085">
        <v>-31104.346327130002</v>
      </c>
      <c r="DO72" s="1085">
        <v>-45710.62133989</v>
      </c>
      <c r="DP72" s="1085">
        <v>-49825.297711059997</v>
      </c>
      <c r="DQ72" s="1085">
        <v>-49387.092656879999</v>
      </c>
      <c r="DR72" s="1085">
        <v>-55216.47936071</v>
      </c>
      <c r="DS72" s="1085">
        <v>-65032.894386800006</v>
      </c>
      <c r="DT72" s="1085">
        <v>-71486.093981399987</v>
      </c>
      <c r="DU72" s="1085">
        <v>-58522.259862710001</v>
      </c>
      <c r="DV72" s="1085">
        <v>-61289.116629739998</v>
      </c>
      <c r="DW72" s="1085">
        <v>-61367.737378120008</v>
      </c>
      <c r="DX72" s="1085">
        <v>-63679.032240270004</v>
      </c>
      <c r="DY72" s="1085">
        <v>-55062.13931115</v>
      </c>
      <c r="DZ72" s="1085">
        <v>-55307.71211642</v>
      </c>
      <c r="EA72" s="1085">
        <v>-63926.841972529997</v>
      </c>
      <c r="EB72" s="1085">
        <v>-62159.456673139997</v>
      </c>
      <c r="EC72" s="1085">
        <v>-53215.524950379993</v>
      </c>
      <c r="ED72" s="1085">
        <v>-37792.588625719996</v>
      </c>
      <c r="EE72" s="1085">
        <v>-36886.194121779998</v>
      </c>
      <c r="EF72" s="1085">
        <v>-31039.39231435</v>
      </c>
      <c r="EG72" s="1085">
        <v>-23158.7186869</v>
      </c>
      <c r="EH72" s="1085">
        <v>-24222.692361689999</v>
      </c>
      <c r="EI72" s="1085">
        <v>-29431.3766703</v>
      </c>
      <c r="EJ72" s="1085">
        <v>-29398.9896095</v>
      </c>
      <c r="EK72" s="1085">
        <v>-99944.424063990009</v>
      </c>
      <c r="EL72" s="1085">
        <v>-27140.55073956</v>
      </c>
      <c r="EM72" s="1085">
        <v>-38520.130742689995</v>
      </c>
      <c r="EN72" s="1085">
        <v>-26114.67022969</v>
      </c>
      <c r="EO72" s="1085">
        <v>-21440.548452359999</v>
      </c>
      <c r="EP72" s="1085">
        <v>-23136.155502279998</v>
      </c>
      <c r="EQ72" s="1085">
        <v>-11701.315658790001</v>
      </c>
      <c r="ER72" s="1085">
        <v>-26415.954898300002</v>
      </c>
      <c r="ES72" s="1085">
        <v>-27629.39805326</v>
      </c>
      <c r="ET72" s="1085">
        <v>-21335.170218070001</v>
      </c>
      <c r="EU72" s="1085">
        <v>-27824.426845530001</v>
      </c>
      <c r="EV72" s="1085">
        <v>-14550.89325415</v>
      </c>
      <c r="EW72" s="1085">
        <v>-4389.5297506200004</v>
      </c>
      <c r="EX72" s="1085">
        <v>-23494.366554150001</v>
      </c>
      <c r="EY72" s="1085">
        <v>-19023.214219020003</v>
      </c>
      <c r="EZ72" s="1085">
        <v>-25828.991522109998</v>
      </c>
      <c r="FA72" s="1085">
        <v>-11243.761580709999</v>
      </c>
      <c r="FB72" s="1085">
        <v>-27721.822585950002</v>
      </c>
      <c r="FC72" s="1085">
        <v>-25226.117562950003</v>
      </c>
      <c r="FD72" s="1085">
        <v>12280.328993340001</v>
      </c>
    </row>
    <row r="73" spans="1:160" ht="15.75">
      <c r="A73" s="1084" t="s">
        <v>982</v>
      </c>
      <c r="B73" s="1085">
        <v>0</v>
      </c>
      <c r="C73" s="1085">
        <v>0</v>
      </c>
      <c r="D73" s="1085">
        <v>0</v>
      </c>
      <c r="E73" s="1085">
        <v>0</v>
      </c>
      <c r="F73" s="1085">
        <v>0</v>
      </c>
      <c r="G73" s="1085">
        <v>0</v>
      </c>
      <c r="H73" s="1085">
        <v>0</v>
      </c>
      <c r="I73" s="1085">
        <v>0</v>
      </c>
      <c r="J73" s="1085">
        <v>0</v>
      </c>
      <c r="K73" s="1085">
        <v>0</v>
      </c>
      <c r="L73" s="1085">
        <v>8135.4</v>
      </c>
      <c r="M73" s="1085">
        <v>8301.7999999999993</v>
      </c>
      <c r="N73" s="1085">
        <v>0</v>
      </c>
      <c r="O73" s="1085">
        <v>0</v>
      </c>
      <c r="P73" s="1085">
        <v>0</v>
      </c>
      <c r="Q73" s="1085">
        <v>0</v>
      </c>
      <c r="R73" s="1085">
        <v>0</v>
      </c>
      <c r="S73" s="1085">
        <v>0</v>
      </c>
      <c r="T73" s="1085">
        <v>0</v>
      </c>
      <c r="U73" s="1085">
        <v>0</v>
      </c>
      <c r="V73" s="1085">
        <v>0</v>
      </c>
      <c r="W73" s="1085">
        <v>0</v>
      </c>
      <c r="X73" s="1085">
        <v>0</v>
      </c>
      <c r="Y73" s="1085">
        <v>0</v>
      </c>
      <c r="Z73" s="1085">
        <v>0</v>
      </c>
      <c r="AA73" s="1085">
        <v>0</v>
      </c>
      <c r="AB73" s="1085">
        <v>0</v>
      </c>
      <c r="AC73" s="1085">
        <v>0</v>
      </c>
      <c r="AD73" s="1085">
        <v>0</v>
      </c>
      <c r="AE73" s="1085">
        <v>0</v>
      </c>
      <c r="AF73" s="1085">
        <v>0</v>
      </c>
      <c r="AG73" s="1085">
        <v>0</v>
      </c>
      <c r="AH73" s="1085">
        <v>0</v>
      </c>
      <c r="AI73" s="1085">
        <v>0</v>
      </c>
      <c r="AJ73" s="1085">
        <v>0</v>
      </c>
      <c r="AK73" s="1085">
        <v>0</v>
      </c>
      <c r="AL73" s="1085">
        <v>0</v>
      </c>
      <c r="AM73" s="1085">
        <v>0</v>
      </c>
      <c r="AN73" s="1085">
        <v>0</v>
      </c>
      <c r="AO73" s="1085">
        <v>0</v>
      </c>
      <c r="AP73" s="1085">
        <v>0</v>
      </c>
      <c r="AQ73" s="1085">
        <v>0</v>
      </c>
      <c r="AR73" s="1085">
        <v>0</v>
      </c>
      <c r="AS73" s="1085">
        <v>0</v>
      </c>
      <c r="AT73" s="1085">
        <v>0</v>
      </c>
      <c r="AU73" s="1085">
        <v>0</v>
      </c>
      <c r="AV73" s="1085">
        <v>0</v>
      </c>
      <c r="AW73" s="1085">
        <v>0</v>
      </c>
      <c r="AX73" s="1085">
        <v>0</v>
      </c>
      <c r="AY73" s="1085">
        <v>0</v>
      </c>
      <c r="AZ73" s="1085">
        <v>0</v>
      </c>
      <c r="BA73" s="1085">
        <v>0</v>
      </c>
      <c r="BB73" s="1085">
        <v>0</v>
      </c>
      <c r="BC73" s="1085">
        <v>0</v>
      </c>
      <c r="BD73" s="1085">
        <v>0</v>
      </c>
      <c r="BE73" s="1085">
        <v>0</v>
      </c>
      <c r="BF73" s="1085">
        <v>0</v>
      </c>
      <c r="BG73" s="1085">
        <v>0</v>
      </c>
      <c r="BH73" s="1085">
        <v>0</v>
      </c>
      <c r="BI73" s="1085">
        <v>0</v>
      </c>
      <c r="BJ73" s="1085">
        <v>331.49646100000001</v>
      </c>
      <c r="BK73" s="1085">
        <v>5.3956730000000004</v>
      </c>
      <c r="BL73" s="1085">
        <v>5.3917950000000001</v>
      </c>
      <c r="BM73" s="1085">
        <v>337.32513657999999</v>
      </c>
      <c r="BN73" s="1085">
        <v>1037.5785072200001</v>
      </c>
      <c r="BO73" s="1085">
        <v>1037.63615316</v>
      </c>
      <c r="BP73" s="1085">
        <v>14206.99827387</v>
      </c>
      <c r="BQ73" s="1085">
        <v>14201.775</v>
      </c>
      <c r="BR73" s="1085">
        <v>13897.422</v>
      </c>
      <c r="BS73" s="1085">
        <v>872.44600000000003</v>
      </c>
      <c r="BT73" s="1085">
        <v>-3643.9110000000001</v>
      </c>
      <c r="BU73" s="1085">
        <v>-3646.8620000000001</v>
      </c>
      <c r="BV73" s="1085">
        <v>-1560.57</v>
      </c>
      <c r="BW73" s="1085">
        <v>-1560.57</v>
      </c>
      <c r="BX73" s="1085">
        <v>-1525.5</v>
      </c>
      <c r="BY73" s="1085">
        <v>-1525.8</v>
      </c>
      <c r="BZ73" s="1085">
        <v>2634.8</v>
      </c>
      <c r="CA73" s="1085">
        <v>788.39261554999996</v>
      </c>
      <c r="CB73" s="1085">
        <v>1062.5463466900001</v>
      </c>
      <c r="CC73" s="1085">
        <v>-225.49691654</v>
      </c>
      <c r="CD73" s="1085">
        <v>-225.64313308999999</v>
      </c>
      <c r="CE73" s="1085">
        <v>-346.67971752</v>
      </c>
      <c r="CF73" s="1085">
        <v>3495.26755959</v>
      </c>
      <c r="CG73" s="1085">
        <v>17.834645379999998</v>
      </c>
      <c r="CH73" s="1085">
        <v>7154.0346040799996</v>
      </c>
      <c r="CI73" s="1085">
        <v>7722.4393495000004</v>
      </c>
      <c r="CJ73" s="1085">
        <v>7379.3690798300004</v>
      </c>
      <c r="CK73" s="1085">
        <v>10513.12726623</v>
      </c>
      <c r="CL73" s="1085">
        <v>10039.88184371</v>
      </c>
      <c r="CM73" s="1085">
        <v>10792.179227629998</v>
      </c>
      <c r="CN73" s="1085">
        <v>10636.80946798</v>
      </c>
      <c r="CO73" s="1085">
        <v>9107.6198934200002</v>
      </c>
      <c r="CP73" s="1085">
        <v>706.10498947000008</v>
      </c>
      <c r="CQ73" s="1085">
        <v>551.91042274999995</v>
      </c>
      <c r="CR73" s="1085">
        <v>862.30451464999999</v>
      </c>
      <c r="CS73" s="1085">
        <v>-1413.99904784</v>
      </c>
      <c r="CT73" s="1085">
        <v>-1701.01203444</v>
      </c>
      <c r="CU73" s="1085">
        <v>-1828.8808710000001</v>
      </c>
      <c r="CV73" s="1085">
        <v>-2142.1034109100001</v>
      </c>
      <c r="CW73" s="1085">
        <v>-1997.9377877899999</v>
      </c>
      <c r="CX73" s="1085">
        <v>-1913.44852117</v>
      </c>
      <c r="CY73" s="1085">
        <v>-1839.0472096199999</v>
      </c>
      <c r="CZ73" s="1085">
        <v>-1708.3342282599999</v>
      </c>
      <c r="DA73" s="1085">
        <v>-1986.5472502499999</v>
      </c>
      <c r="DB73" s="1085">
        <v>-1955.4500009200001</v>
      </c>
      <c r="DC73" s="1085">
        <v>-2862.6919866200001</v>
      </c>
      <c r="DD73" s="1085">
        <v>332.58032902999997</v>
      </c>
      <c r="DE73" s="1085">
        <v>-3088.6807665799997</v>
      </c>
      <c r="DF73" s="1085">
        <v>-4529.9081200800001</v>
      </c>
      <c r="DG73" s="1085">
        <v>-4744.1010120299998</v>
      </c>
      <c r="DH73" s="1085">
        <v>-4758.6507420799999</v>
      </c>
      <c r="DI73" s="1085">
        <v>-4280.1853336300001</v>
      </c>
      <c r="DJ73" s="1085">
        <v>-4264.0822653100004</v>
      </c>
      <c r="DK73" s="1085">
        <v>-4973.4560381299998</v>
      </c>
      <c r="DL73" s="1085">
        <v>-3448.9180485300003</v>
      </c>
      <c r="DM73" s="1085">
        <v>-3473.8345387600002</v>
      </c>
      <c r="DN73" s="1085">
        <v>-3446.7744985700001</v>
      </c>
      <c r="DO73" s="1085">
        <v>-4199.1330644999998</v>
      </c>
      <c r="DP73" s="1085">
        <v>-3501.30108423</v>
      </c>
      <c r="DQ73" s="1085">
        <v>-2703.1202494499998</v>
      </c>
      <c r="DR73" s="1085">
        <v>-2576.3913079699996</v>
      </c>
      <c r="DS73" s="1085">
        <v>-1760.87272749</v>
      </c>
      <c r="DT73" s="1085">
        <v>-3018.0181050000001</v>
      </c>
      <c r="DU73" s="1085">
        <v>-1264.4752131600001</v>
      </c>
      <c r="DV73" s="1085">
        <v>-747.29805569000007</v>
      </c>
      <c r="DW73" s="1085">
        <v>-393.79893124</v>
      </c>
      <c r="DX73" s="1085">
        <v>209.74494996999999</v>
      </c>
      <c r="DY73" s="1085">
        <v>27.526254359999999</v>
      </c>
      <c r="DZ73" s="1085">
        <v>2697.7203207800003</v>
      </c>
      <c r="EA73" s="1085">
        <v>-39.806436529999999</v>
      </c>
      <c r="EB73" s="1085">
        <v>238.19621563999999</v>
      </c>
      <c r="EC73" s="1085">
        <v>550.35982317999992</v>
      </c>
      <c r="ED73" s="1085">
        <v>16219.02717551</v>
      </c>
      <c r="EE73" s="1085">
        <v>16447.058059840001</v>
      </c>
      <c r="EF73" s="1085">
        <v>17640.28876757</v>
      </c>
      <c r="EG73" s="1085">
        <v>17279.110203389999</v>
      </c>
      <c r="EH73" s="1085">
        <v>17397.975981930002</v>
      </c>
      <c r="EI73" s="1085">
        <v>78.912176169999995</v>
      </c>
      <c r="EJ73" s="1085">
        <v>34.03220151</v>
      </c>
      <c r="EK73" s="1085">
        <v>62.017258779999999</v>
      </c>
      <c r="EL73" s="1085">
        <v>-0.99278460999999996</v>
      </c>
      <c r="EM73" s="1085">
        <v>40.59785162</v>
      </c>
      <c r="EN73" s="1085">
        <v>0.84866620999999998</v>
      </c>
      <c r="EO73" s="1085">
        <v>0.85491172999999998</v>
      </c>
      <c r="EP73" s="1085">
        <v>-0.15672321</v>
      </c>
      <c r="EQ73" s="1085">
        <v>0.70326779000000006</v>
      </c>
      <c r="ER73" s="1085">
        <v>0.71257503</v>
      </c>
      <c r="ES73" s="1085">
        <v>0.67794027000000001</v>
      </c>
      <c r="ET73" s="1085">
        <v>0.68535250000000003</v>
      </c>
      <c r="EU73" s="1085">
        <v>1996.65809885</v>
      </c>
      <c r="EV73" s="1085">
        <v>1.3267741899999999</v>
      </c>
      <c r="EW73" s="1085">
        <v>1.28188879</v>
      </c>
      <c r="EX73" s="1085">
        <v>1.3114044599999999</v>
      </c>
      <c r="EY73" s="1085">
        <v>1.3536786299999999</v>
      </c>
      <c r="EZ73" s="1085">
        <v>1.74912863</v>
      </c>
      <c r="FA73" s="1085">
        <v>1865.48732608</v>
      </c>
      <c r="FB73" s="1085">
        <v>1393.7454113900001</v>
      </c>
      <c r="FC73" s="1085">
        <v>2623.84804566</v>
      </c>
      <c r="FD73" s="1085">
        <v>0.56060253999999998</v>
      </c>
    </row>
    <row r="74" spans="1:160" ht="15.75">
      <c r="A74" s="1084" t="s">
        <v>36</v>
      </c>
      <c r="B74" s="1085">
        <v>0</v>
      </c>
      <c r="C74" s="1085">
        <v>0</v>
      </c>
      <c r="D74" s="1085">
        <v>0</v>
      </c>
      <c r="E74" s="1085">
        <v>0</v>
      </c>
      <c r="F74" s="1085">
        <v>0</v>
      </c>
      <c r="G74" s="1085">
        <v>0</v>
      </c>
      <c r="H74" s="1085">
        <v>0</v>
      </c>
      <c r="I74" s="1085">
        <v>0</v>
      </c>
      <c r="J74" s="1085"/>
      <c r="K74" s="1085"/>
      <c r="L74" s="1085"/>
      <c r="M74" s="1085"/>
      <c r="N74" s="1085"/>
      <c r="O74" s="1085">
        <v>0</v>
      </c>
      <c r="P74" s="1085">
        <v>0</v>
      </c>
      <c r="Q74" s="1085">
        <v>0</v>
      </c>
      <c r="R74" s="1085">
        <v>0</v>
      </c>
      <c r="S74" s="1085">
        <v>0</v>
      </c>
      <c r="T74" s="1085">
        <v>0</v>
      </c>
      <c r="U74" s="1085">
        <v>0</v>
      </c>
      <c r="V74" s="1085">
        <v>0</v>
      </c>
      <c r="W74" s="1085">
        <v>0</v>
      </c>
      <c r="X74" s="1085">
        <v>0</v>
      </c>
      <c r="Y74" s="1085">
        <v>0</v>
      </c>
      <c r="Z74" s="1085">
        <v>0</v>
      </c>
      <c r="AA74" s="1085">
        <v>0</v>
      </c>
      <c r="AB74" s="1085">
        <v>0</v>
      </c>
      <c r="AC74" s="1085">
        <v>0</v>
      </c>
      <c r="AD74" s="1085">
        <v>0</v>
      </c>
      <c r="AE74" s="1085">
        <v>0</v>
      </c>
      <c r="AF74" s="1085">
        <v>0</v>
      </c>
      <c r="AG74" s="1085">
        <v>0</v>
      </c>
      <c r="AH74" s="1085">
        <v>0</v>
      </c>
      <c r="AI74" s="1085">
        <v>0</v>
      </c>
      <c r="AJ74" s="1085">
        <v>0</v>
      </c>
      <c r="AK74" s="1085">
        <v>0</v>
      </c>
      <c r="AL74" s="1085">
        <v>0</v>
      </c>
      <c r="AM74" s="1085">
        <v>0</v>
      </c>
      <c r="AN74" s="1085">
        <v>0</v>
      </c>
      <c r="AO74" s="1085">
        <v>0</v>
      </c>
      <c r="AP74" s="1085">
        <v>0</v>
      </c>
      <c r="AQ74" s="1085">
        <v>0</v>
      </c>
      <c r="AR74" s="1085">
        <v>0</v>
      </c>
      <c r="AS74" s="1085">
        <v>0</v>
      </c>
      <c r="AT74" s="1085">
        <v>0</v>
      </c>
      <c r="AU74" s="1085">
        <v>0</v>
      </c>
      <c r="AV74" s="1085">
        <v>0</v>
      </c>
      <c r="AW74" s="1085">
        <v>0</v>
      </c>
      <c r="AX74" s="1085">
        <v>0</v>
      </c>
      <c r="AY74" s="1085">
        <v>0</v>
      </c>
      <c r="AZ74" s="1085">
        <v>0</v>
      </c>
      <c r="BA74" s="1085">
        <v>0</v>
      </c>
      <c r="BB74" s="1085">
        <v>0</v>
      </c>
      <c r="BC74" s="1085">
        <v>0</v>
      </c>
      <c r="BD74" s="1085">
        <v>0</v>
      </c>
      <c r="BE74" s="1085">
        <v>0</v>
      </c>
      <c r="BF74" s="1085">
        <v>0</v>
      </c>
      <c r="BG74" s="1085">
        <v>0</v>
      </c>
      <c r="BH74" s="1085">
        <v>0</v>
      </c>
      <c r="BI74" s="1085">
        <v>0</v>
      </c>
      <c r="BJ74" s="1085">
        <v>2328.4373901999998</v>
      </c>
      <c r="BK74" s="1085">
        <v>7549.2814944100001</v>
      </c>
      <c r="BL74" s="1085">
        <v>105463.76597128999</v>
      </c>
      <c r="BM74" s="1085">
        <v>103902.50228699</v>
      </c>
      <c r="BN74" s="1085">
        <v>172045.54652241</v>
      </c>
      <c r="BO74" s="1085">
        <v>171501.09606946999</v>
      </c>
      <c r="BP74" s="1085">
        <v>195213.25938336999</v>
      </c>
      <c r="BQ74" s="1085">
        <v>172225.24900000001</v>
      </c>
      <c r="BR74" s="1085">
        <v>150677.09099999999</v>
      </c>
      <c r="BS74" s="1085">
        <v>416327.35800000001</v>
      </c>
      <c r="BT74" s="1085">
        <v>430098.467</v>
      </c>
      <c r="BU74" s="1085">
        <v>35844.875</v>
      </c>
      <c r="BV74" s="1085">
        <v>32173.936000000002</v>
      </c>
      <c r="BW74" s="1085">
        <v>30330.981</v>
      </c>
      <c r="BX74" s="1085">
        <v>100638.39999999999</v>
      </c>
      <c r="BY74" s="1085">
        <v>39435.800000000003</v>
      </c>
      <c r="BZ74" s="1085">
        <v>233939.20000000001</v>
      </c>
      <c r="CA74" s="1085">
        <v>198470.12125573002</v>
      </c>
      <c r="CB74" s="1085">
        <v>59332.931322769997</v>
      </c>
      <c r="CC74" s="1085">
        <v>57101.397105010001</v>
      </c>
      <c r="CD74" s="1085">
        <v>252.02996044</v>
      </c>
      <c r="CE74" s="1085">
        <v>427.33289217000004</v>
      </c>
      <c r="CF74" s="1085">
        <v>717.92350663000002</v>
      </c>
      <c r="CG74" s="1085">
        <v>1877.6383840199999</v>
      </c>
      <c r="CH74" s="1085">
        <v>2114.7935847600002</v>
      </c>
      <c r="CI74" s="1085">
        <v>7921.5970768400002</v>
      </c>
      <c r="CJ74" s="1085">
        <v>3817.16050288</v>
      </c>
      <c r="CK74" s="1085">
        <v>4371.4510758900005</v>
      </c>
      <c r="CL74" s="1085">
        <v>4387.3344208299995</v>
      </c>
      <c r="CM74" s="1085">
        <v>4231.3317496300006</v>
      </c>
      <c r="CN74" s="1085">
        <v>4005.8137906300003</v>
      </c>
      <c r="CO74" s="1085">
        <v>1872.4936361300001</v>
      </c>
      <c r="CP74" s="1085">
        <v>1566.3835848499998</v>
      </c>
      <c r="CQ74" s="1085">
        <v>1568.1134577999999</v>
      </c>
      <c r="CR74" s="1085">
        <v>48769.536109379995</v>
      </c>
      <c r="CS74" s="1085">
        <v>48627.234806619999</v>
      </c>
      <c r="CT74" s="1085">
        <v>48698.923464730004</v>
      </c>
      <c r="CU74" s="1085">
        <v>48717.62125086</v>
      </c>
      <c r="CV74" s="1085">
        <v>2860.78731853</v>
      </c>
      <c r="CW74" s="1085">
        <v>2454.6440778900001</v>
      </c>
      <c r="CX74" s="1085">
        <v>2452.9219028899997</v>
      </c>
      <c r="CY74" s="1085">
        <v>2415.86998718</v>
      </c>
      <c r="CZ74" s="1085">
        <v>2411.22408318</v>
      </c>
      <c r="DA74" s="1085">
        <v>3983.5023164099998</v>
      </c>
      <c r="DB74" s="1085">
        <v>14174.81187259</v>
      </c>
      <c r="DC74" s="1085">
        <v>13971.72981479</v>
      </c>
      <c r="DD74" s="1085">
        <v>14043.033929469999</v>
      </c>
      <c r="DE74" s="1085">
        <v>13801.597702159999</v>
      </c>
      <c r="DF74" s="1085">
        <v>4247.4423709800003</v>
      </c>
      <c r="DG74" s="1085">
        <v>4798.5666449799992</v>
      </c>
      <c r="DH74" s="1085">
        <v>5026.2751119799996</v>
      </c>
      <c r="DI74" s="1085">
        <v>4278.91407961</v>
      </c>
      <c r="DJ74" s="1085">
        <v>5439.0931986099995</v>
      </c>
      <c r="DK74" s="1085">
        <v>4225.6631561100003</v>
      </c>
      <c r="DL74" s="1085">
        <v>2203.6058361099999</v>
      </c>
      <c r="DM74" s="1085">
        <v>2310.62274011</v>
      </c>
      <c r="DN74" s="1085">
        <v>2552.1962811100002</v>
      </c>
      <c r="DO74" s="1085">
        <v>8810.6121371099998</v>
      </c>
      <c r="DP74" s="1085">
        <v>2760.0947041100003</v>
      </c>
      <c r="DQ74" s="1085">
        <v>2450.47901611</v>
      </c>
      <c r="DR74" s="1085">
        <v>8904.9295851499992</v>
      </c>
      <c r="DS74" s="1085">
        <v>7951.2820354099995</v>
      </c>
      <c r="DT74" s="1085">
        <v>8133.7633021000001</v>
      </c>
      <c r="DU74" s="1085">
        <v>10353.29286639</v>
      </c>
      <c r="DV74" s="1085">
        <v>10299.57741039</v>
      </c>
      <c r="DW74" s="1085">
        <v>10555.51395293</v>
      </c>
      <c r="DX74" s="1085">
        <v>11659.47754837</v>
      </c>
      <c r="DY74" s="1085">
        <v>11612.309091380001</v>
      </c>
      <c r="DZ74" s="1085">
        <v>11598.390020930001</v>
      </c>
      <c r="EA74" s="1085">
        <v>74348.603025169999</v>
      </c>
      <c r="EB74" s="1085">
        <v>90171.33408516999</v>
      </c>
      <c r="EC74" s="1085">
        <v>82576.673539380005</v>
      </c>
      <c r="ED74" s="1085">
        <v>16029.76940702</v>
      </c>
      <c r="EE74" s="1085">
        <v>15349.028888389999</v>
      </c>
      <c r="EF74" s="1085">
        <v>15350.891340329999</v>
      </c>
      <c r="EG74" s="1085">
        <v>15304.273354299999</v>
      </c>
      <c r="EH74" s="1085">
        <v>15306.401391879999</v>
      </c>
      <c r="EI74" s="1085">
        <v>935.30223323000007</v>
      </c>
      <c r="EJ74" s="1085">
        <v>935.01669600000002</v>
      </c>
      <c r="EK74" s="1085">
        <v>934.61873322999998</v>
      </c>
      <c r="EL74" s="1085">
        <v>21334.518733230001</v>
      </c>
      <c r="EM74" s="1085">
        <v>934.67829611000002</v>
      </c>
      <c r="EN74" s="1085">
        <v>919.58641096000008</v>
      </c>
      <c r="EO74" s="1085">
        <v>919.56527629999994</v>
      </c>
      <c r="EP74" s="1085">
        <v>919.36748023000007</v>
      </c>
      <c r="EQ74" s="1085">
        <v>919.78587830999993</v>
      </c>
      <c r="ER74" s="1085">
        <v>919.42398824999998</v>
      </c>
      <c r="ES74" s="1085">
        <v>919.52674489000003</v>
      </c>
      <c r="ET74" s="1085">
        <v>919.56143821000001</v>
      </c>
      <c r="EU74" s="1085">
        <v>1551.8709286200001</v>
      </c>
      <c r="EV74" s="1085">
        <v>2791.1862443499999</v>
      </c>
      <c r="EW74" s="1085">
        <v>8538.3786798900001</v>
      </c>
      <c r="EX74" s="1085">
        <v>10451.819828799999</v>
      </c>
      <c r="EY74" s="1085">
        <v>14134.18798823</v>
      </c>
      <c r="EZ74" s="1085">
        <v>10994.134496530001</v>
      </c>
      <c r="FA74" s="1085">
        <v>27925.42839501</v>
      </c>
      <c r="FB74" s="1085">
        <v>28108.69053226</v>
      </c>
      <c r="FC74" s="1085">
        <v>11305.85666055</v>
      </c>
      <c r="FD74" s="1085">
        <v>9433.1102422999993</v>
      </c>
    </row>
    <row r="75" spans="1:160" ht="15.75">
      <c r="A75" s="1084" t="s">
        <v>983</v>
      </c>
      <c r="B75" s="1085">
        <v>45004.2</v>
      </c>
      <c r="C75" s="1085">
        <v>40774.1</v>
      </c>
      <c r="D75" s="1085">
        <v>24110.2</v>
      </c>
      <c r="E75" s="1085">
        <v>21845.200000000001</v>
      </c>
      <c r="F75" s="1085">
        <v>22945.200000000001</v>
      </c>
      <c r="G75" s="1085">
        <v>21293.9</v>
      </c>
      <c r="H75" s="1085">
        <v>25628.3</v>
      </c>
      <c r="I75" s="1085">
        <v>26635</v>
      </c>
      <c r="J75" s="1085">
        <v>27654.799999999999</v>
      </c>
      <c r="K75" s="1085">
        <v>29678.2</v>
      </c>
      <c r="L75" s="1085">
        <v>341.6</v>
      </c>
      <c r="M75" s="1085">
        <v>1476.2</v>
      </c>
      <c r="N75" s="1085">
        <v>47476.2</v>
      </c>
      <c r="O75" s="1085">
        <v>34476.199999999997</v>
      </c>
      <c r="P75" s="1085">
        <v>36125.9</v>
      </c>
      <c r="Q75" s="1085">
        <v>37056.1</v>
      </c>
      <c r="R75" s="1085">
        <v>34476.199999999997</v>
      </c>
      <c r="S75" s="1085">
        <v>1733.6</v>
      </c>
      <c r="T75" s="1085">
        <v>48365.599999999999</v>
      </c>
      <c r="U75" s="1085">
        <v>1822.9</v>
      </c>
      <c r="V75" s="1085">
        <v>1745.6</v>
      </c>
      <c r="W75" s="1085">
        <v>1898.7</v>
      </c>
      <c r="X75" s="1085">
        <v>15438.6</v>
      </c>
      <c r="Y75" s="1085">
        <v>25849.7</v>
      </c>
      <c r="Z75" s="1085">
        <v>41254.300000000003</v>
      </c>
      <c r="AA75" s="1085">
        <v>40298</v>
      </c>
      <c r="AB75" s="1085">
        <v>39859.699999999997</v>
      </c>
      <c r="AC75" s="1085">
        <v>35624.199999999997</v>
      </c>
      <c r="AD75" s="1085">
        <v>36245.300000000003</v>
      </c>
      <c r="AE75" s="1085">
        <v>39665.4</v>
      </c>
      <c r="AF75" s="1085">
        <v>44523.5</v>
      </c>
      <c r="AG75" s="1085">
        <v>46265.9</v>
      </c>
      <c r="AH75" s="1085">
        <v>46985</v>
      </c>
      <c r="AI75" s="1085">
        <v>48255.1</v>
      </c>
      <c r="AJ75" s="1085">
        <v>50145.9</v>
      </c>
      <c r="AK75" s="1085">
        <v>55698.3</v>
      </c>
      <c r="AL75" s="1085">
        <v>61998.7</v>
      </c>
      <c r="AM75" s="1085">
        <v>62102.3</v>
      </c>
      <c r="AN75" s="1085">
        <v>61525</v>
      </c>
      <c r="AO75" s="1085">
        <v>58369.4</v>
      </c>
      <c r="AP75" s="1085">
        <v>58296.4</v>
      </c>
      <c r="AQ75" s="1085">
        <v>56236.9</v>
      </c>
      <c r="AR75" s="1085">
        <v>58969.3</v>
      </c>
      <c r="AS75" s="1085">
        <v>53248.9</v>
      </c>
      <c r="AT75" s="1085">
        <v>63225.3</v>
      </c>
      <c r="AU75" s="1085">
        <v>66269.2</v>
      </c>
      <c r="AV75" s="1085">
        <v>62145.9</v>
      </c>
      <c r="AW75" s="1085">
        <v>63388.800000000003</v>
      </c>
      <c r="AX75" s="1085">
        <v>64153.1</v>
      </c>
      <c r="AY75" s="1085">
        <v>0</v>
      </c>
      <c r="AZ75" s="1085">
        <v>0</v>
      </c>
      <c r="BA75" s="1085">
        <v>0</v>
      </c>
      <c r="BB75" s="1085">
        <v>0</v>
      </c>
      <c r="BC75" s="1085">
        <v>0</v>
      </c>
      <c r="BD75" s="1085">
        <v>75253.3</v>
      </c>
      <c r="BE75" s="1085">
        <v>75631.399999999994</v>
      </c>
      <c r="BF75" s="1085">
        <v>76002.5</v>
      </c>
      <c r="BG75" s="1085">
        <v>74596.800000000003</v>
      </c>
      <c r="BH75" s="1085">
        <v>76549.100000000006</v>
      </c>
      <c r="BI75" s="1085">
        <v>77598.100000000006</v>
      </c>
      <c r="BJ75" s="1085">
        <v>14036.554900499999</v>
      </c>
      <c r="BK75" s="1085">
        <v>11896.22460924</v>
      </c>
      <c r="BL75" s="1085">
        <v>10594.07898335</v>
      </c>
      <c r="BM75" s="1085">
        <v>17225.921106539998</v>
      </c>
      <c r="BN75" s="1085">
        <v>23623.462315549994</v>
      </c>
      <c r="BO75" s="1085">
        <v>23560.14856396</v>
      </c>
      <c r="BP75" s="1085">
        <v>23939.843462489996</v>
      </c>
      <c r="BQ75" s="1085">
        <v>50729.19</v>
      </c>
      <c r="BR75" s="1085">
        <v>23580.17</v>
      </c>
      <c r="BS75" s="1085">
        <v>38548.902000000002</v>
      </c>
      <c r="BT75" s="1085">
        <v>28929.557000000001</v>
      </c>
      <c r="BU75" s="1085">
        <v>28500.855000000003</v>
      </c>
      <c r="BV75" s="1085">
        <v>28757.657000000003</v>
      </c>
      <c r="BW75" s="1085">
        <v>28697.457000000002</v>
      </c>
      <c r="BX75" s="1085">
        <v>29814.5</v>
      </c>
      <c r="BY75" s="1085">
        <v>27490.3</v>
      </c>
      <c r="BZ75" s="1085">
        <v>36377.800000000003</v>
      </c>
      <c r="CA75" s="1085">
        <v>37491.935581260004</v>
      </c>
      <c r="CB75" s="1085">
        <v>38761.44508895</v>
      </c>
      <c r="CC75" s="1085">
        <v>37382.655403370001</v>
      </c>
      <c r="CD75" s="1085">
        <v>31059.511472439997</v>
      </c>
      <c r="CE75" s="1085">
        <v>31064.53290151</v>
      </c>
      <c r="CF75" s="1085">
        <v>31036.493995829998</v>
      </c>
      <c r="CG75" s="1085">
        <v>30888.344457849998</v>
      </c>
      <c r="CH75" s="1085">
        <v>32436.846382060001</v>
      </c>
      <c r="CI75" s="1085">
        <v>32556.397916639999</v>
      </c>
      <c r="CJ75" s="1085">
        <v>35174.111230529998</v>
      </c>
      <c r="CK75" s="1085">
        <v>36096.823970279998</v>
      </c>
      <c r="CL75" s="1085">
        <v>36370.907422050004</v>
      </c>
      <c r="CM75" s="1085">
        <v>38684.832108809998</v>
      </c>
      <c r="CN75" s="1085">
        <v>25124.952925560003</v>
      </c>
      <c r="CO75" s="1085">
        <v>28277.629039569998</v>
      </c>
      <c r="CP75" s="1085">
        <v>40538.345787260005</v>
      </c>
      <c r="CQ75" s="1085">
        <v>23184.017915959997</v>
      </c>
      <c r="CR75" s="1085">
        <v>48360.540399279998</v>
      </c>
      <c r="CS75" s="1085">
        <v>48758.51821871</v>
      </c>
      <c r="CT75" s="1085">
        <v>93086.240312440001</v>
      </c>
      <c r="CU75" s="1085">
        <v>111336.06539211</v>
      </c>
      <c r="CV75" s="1085">
        <v>83724.436221309996</v>
      </c>
      <c r="CW75" s="1085">
        <v>83702.569277269999</v>
      </c>
      <c r="CX75" s="1085">
        <v>80875.793580059995</v>
      </c>
      <c r="CY75" s="1085">
        <v>67747.917698489997</v>
      </c>
      <c r="CZ75" s="1085">
        <v>54540.821218429999</v>
      </c>
      <c r="DA75" s="1085">
        <v>51478.331554690005</v>
      </c>
      <c r="DB75" s="1085">
        <v>44937.665517160007</v>
      </c>
      <c r="DC75" s="1085">
        <v>107961.61263006</v>
      </c>
      <c r="DD75" s="1085">
        <v>90903.375254880011</v>
      </c>
      <c r="DE75" s="1085">
        <v>44745.969233709999</v>
      </c>
      <c r="DF75" s="1085">
        <v>42773.153519440006</v>
      </c>
      <c r="DG75" s="1085">
        <v>41484.515278929997</v>
      </c>
      <c r="DH75" s="1085">
        <v>45672.235556920001</v>
      </c>
      <c r="DI75" s="1085">
        <v>47153.681833210001</v>
      </c>
      <c r="DJ75" s="1085">
        <v>45599.544718750003</v>
      </c>
      <c r="DK75" s="1085">
        <v>42926.074543309995</v>
      </c>
      <c r="DL75" s="1085">
        <v>59053.729727400001</v>
      </c>
      <c r="DM75" s="1085">
        <v>60412.275688220005</v>
      </c>
      <c r="DN75" s="1085">
        <v>62311.80986542</v>
      </c>
      <c r="DO75" s="1085">
        <v>49708.007387059995</v>
      </c>
      <c r="DP75" s="1085">
        <v>72393.889392359997</v>
      </c>
      <c r="DQ75" s="1085">
        <v>73740.097874380008</v>
      </c>
      <c r="DR75" s="1085">
        <v>95324.691406539991</v>
      </c>
      <c r="DS75" s="1085">
        <v>94664.986230659997</v>
      </c>
      <c r="DT75" s="1085">
        <v>102222.32082742</v>
      </c>
      <c r="DU75" s="1085">
        <v>110948.28798517</v>
      </c>
      <c r="DV75" s="1085">
        <v>89660.799540669992</v>
      </c>
      <c r="DW75" s="1085">
        <v>85555.302787580003</v>
      </c>
      <c r="DX75" s="1085">
        <v>92335.88837873</v>
      </c>
      <c r="DY75" s="1085">
        <v>149833.84655413</v>
      </c>
      <c r="DZ75" s="1085">
        <v>90221.737613759993</v>
      </c>
      <c r="EA75" s="1085">
        <v>94110.97782741001</v>
      </c>
      <c r="EB75" s="1085">
        <v>111388.48671197001</v>
      </c>
      <c r="EC75" s="1085">
        <v>86006.896639479994</v>
      </c>
      <c r="ED75" s="1085">
        <v>101121.23231619</v>
      </c>
      <c r="EE75" s="1085">
        <v>112205.27190060001</v>
      </c>
      <c r="EF75" s="1085">
        <v>105123.25536088001</v>
      </c>
      <c r="EG75" s="1085">
        <v>99259.134309250003</v>
      </c>
      <c r="EH75" s="1085">
        <v>87528.593487060003</v>
      </c>
      <c r="EI75" s="1085">
        <v>94919.893739300009</v>
      </c>
      <c r="EJ75" s="1085">
        <v>85680.047249740004</v>
      </c>
      <c r="EK75" s="1085">
        <v>81054.250191030005</v>
      </c>
      <c r="EL75" s="1085">
        <v>82191.933067630001</v>
      </c>
      <c r="EM75" s="1085">
        <v>77668.071770850001</v>
      </c>
      <c r="EN75" s="1085">
        <v>69514.862396179989</v>
      </c>
      <c r="EO75" s="1085">
        <v>61841.652883580005</v>
      </c>
      <c r="EP75" s="1085">
        <v>57283.071937529996</v>
      </c>
      <c r="EQ75" s="1085">
        <v>70607.98307083</v>
      </c>
      <c r="ER75" s="1085">
        <v>71985.209319200003</v>
      </c>
      <c r="ES75" s="1085">
        <v>56278.399780480002</v>
      </c>
      <c r="ET75" s="1085">
        <v>55133.338645699994</v>
      </c>
      <c r="EU75" s="1085">
        <v>51557.926622129999</v>
      </c>
      <c r="EV75" s="1085">
        <v>41692.204754899998</v>
      </c>
      <c r="EW75" s="1085">
        <v>40069.066843929999</v>
      </c>
      <c r="EX75" s="1085">
        <v>40714.813371519995</v>
      </c>
      <c r="EY75" s="1085">
        <v>43157.993494800001</v>
      </c>
      <c r="EZ75" s="1085">
        <v>49043.439528629999</v>
      </c>
      <c r="FA75" s="1085">
        <v>50955.777081879998</v>
      </c>
      <c r="FB75" s="1085">
        <v>67735.676305999994</v>
      </c>
      <c r="FC75" s="1085">
        <v>54427.82272063</v>
      </c>
      <c r="FD75" s="1085">
        <v>75569.005758640007</v>
      </c>
    </row>
    <row r="76" spans="1:160" s="1225" customFormat="1" ht="16.5" thickBot="1">
      <c r="A76" s="1084" t="s">
        <v>913</v>
      </c>
      <c r="B76" s="1085"/>
      <c r="C76" s="1085"/>
      <c r="D76" s="1085"/>
      <c r="E76" s="1085"/>
      <c r="F76" s="1085"/>
      <c r="G76" s="1085"/>
      <c r="H76" s="1085"/>
      <c r="I76" s="1085"/>
      <c r="J76" s="1085">
        <v>0</v>
      </c>
      <c r="K76" s="1085">
        <v>0</v>
      </c>
      <c r="L76" s="1085">
        <v>0</v>
      </c>
      <c r="M76" s="1085">
        <v>0</v>
      </c>
      <c r="N76" s="1085">
        <v>0</v>
      </c>
      <c r="O76" s="1085">
        <v>0</v>
      </c>
      <c r="P76" s="1085">
        <v>0</v>
      </c>
      <c r="Q76" s="1085">
        <v>0</v>
      </c>
      <c r="R76" s="1085">
        <v>0</v>
      </c>
      <c r="S76" s="1085">
        <v>0</v>
      </c>
      <c r="T76" s="1085">
        <v>0</v>
      </c>
      <c r="U76" s="1085">
        <v>0</v>
      </c>
      <c r="V76" s="1085">
        <v>0</v>
      </c>
      <c r="W76" s="1085">
        <v>0</v>
      </c>
      <c r="X76" s="1085">
        <v>0</v>
      </c>
      <c r="Y76" s="1085">
        <v>0</v>
      </c>
      <c r="Z76" s="1085">
        <v>0</v>
      </c>
      <c r="AA76" s="1085">
        <v>0</v>
      </c>
      <c r="AB76" s="1085">
        <v>0</v>
      </c>
      <c r="AC76" s="1085">
        <v>0</v>
      </c>
      <c r="AD76" s="1085">
        <v>0</v>
      </c>
      <c r="AE76" s="1085">
        <v>0</v>
      </c>
      <c r="AF76" s="1085">
        <v>0</v>
      </c>
      <c r="AG76" s="1085">
        <v>0</v>
      </c>
      <c r="AH76" s="1085">
        <v>0</v>
      </c>
      <c r="AI76" s="1085">
        <v>0</v>
      </c>
      <c r="AJ76" s="1085">
        <v>0</v>
      </c>
      <c r="AK76" s="1085">
        <v>0</v>
      </c>
      <c r="AL76" s="1085">
        <v>0</v>
      </c>
      <c r="AM76" s="1085">
        <v>0</v>
      </c>
      <c r="AN76" s="1085">
        <v>0</v>
      </c>
      <c r="AO76" s="1085">
        <v>0</v>
      </c>
      <c r="AP76" s="1085">
        <v>0</v>
      </c>
      <c r="AQ76" s="1085">
        <v>0</v>
      </c>
      <c r="AR76" s="1085">
        <v>0</v>
      </c>
      <c r="AS76" s="1085">
        <v>0</v>
      </c>
      <c r="AT76" s="1085">
        <v>0</v>
      </c>
      <c r="AU76" s="1085">
        <v>0</v>
      </c>
      <c r="AV76" s="1085">
        <v>0</v>
      </c>
      <c r="AW76" s="1085">
        <v>0</v>
      </c>
      <c r="AX76" s="1085">
        <v>0</v>
      </c>
      <c r="AY76" s="1085">
        <v>0</v>
      </c>
      <c r="AZ76" s="1085">
        <v>0</v>
      </c>
      <c r="BA76" s="1085">
        <v>0</v>
      </c>
      <c r="BB76" s="1085">
        <v>0</v>
      </c>
      <c r="BC76" s="1085">
        <v>0</v>
      </c>
      <c r="BD76" s="1085">
        <v>0</v>
      </c>
      <c r="BE76" s="1085">
        <v>0</v>
      </c>
      <c r="BF76" s="1085">
        <v>0</v>
      </c>
      <c r="BG76" s="1085">
        <v>0</v>
      </c>
      <c r="BH76" s="1085">
        <v>0</v>
      </c>
      <c r="BI76" s="1085">
        <v>0</v>
      </c>
      <c r="BJ76" s="1085">
        <v>274531.47640615999</v>
      </c>
      <c r="BK76" s="1085">
        <v>168764.03751873999</v>
      </c>
      <c r="BL76" s="1085">
        <v>186137.01345185001</v>
      </c>
      <c r="BM76" s="1085">
        <v>201250.00879647001</v>
      </c>
      <c r="BN76" s="1085">
        <v>229336.93996344</v>
      </c>
      <c r="BO76" s="1085">
        <v>339487.04937890003</v>
      </c>
      <c r="BP76" s="1085">
        <v>342917.60457577003</v>
      </c>
      <c r="BQ76" s="1085">
        <v>343070.565</v>
      </c>
      <c r="BR76" s="1085">
        <v>319354.79200000002</v>
      </c>
      <c r="BS76" s="1085">
        <v>224957.28200000001</v>
      </c>
      <c r="BT76" s="1085">
        <v>212048.96799999999</v>
      </c>
      <c r="BU76" s="1085">
        <v>236350.95500000002</v>
      </c>
      <c r="BV76" s="1085">
        <v>0</v>
      </c>
      <c r="BW76" s="1085">
        <v>0</v>
      </c>
      <c r="BX76" s="1085">
        <v>0</v>
      </c>
      <c r="BY76" s="1085">
        <v>356074.1</v>
      </c>
      <c r="BZ76" s="1085">
        <v>334264.7</v>
      </c>
      <c r="CA76" s="1085">
        <v>540213.20433146995</v>
      </c>
      <c r="CB76" s="1085">
        <v>644846.16763736994</v>
      </c>
      <c r="CC76" s="1085">
        <v>479467.03559642</v>
      </c>
      <c r="CD76" s="1085">
        <v>434896.62932061998</v>
      </c>
      <c r="CE76" s="1085">
        <v>551128.49283468991</v>
      </c>
      <c r="CF76" s="1085">
        <v>391220.29545815999</v>
      </c>
      <c r="CG76" s="1085">
        <v>330261.73192458</v>
      </c>
      <c r="CH76" s="1085">
        <v>397672.33466117998</v>
      </c>
      <c r="CI76" s="1085">
        <v>555918.69393070997</v>
      </c>
      <c r="CJ76" s="1085">
        <v>525502.35441865993</v>
      </c>
      <c r="CK76" s="1085">
        <v>350768.58835748996</v>
      </c>
      <c r="CL76" s="1085">
        <v>421236.92887736997</v>
      </c>
      <c r="CM76" s="1085">
        <v>453320.98925797996</v>
      </c>
      <c r="CN76" s="1085">
        <v>392738.18409336999</v>
      </c>
      <c r="CO76" s="1085">
        <v>393309.99086078996</v>
      </c>
      <c r="CP76" s="1085">
        <v>316206.98818789003</v>
      </c>
      <c r="CQ76" s="1085">
        <v>248038.38101088</v>
      </c>
      <c r="CR76" s="1085">
        <v>267713.27612439997</v>
      </c>
      <c r="CS76" s="1085">
        <v>270451.59515201004</v>
      </c>
      <c r="CT76" s="1085">
        <v>226610.87041258</v>
      </c>
      <c r="CU76" s="1085">
        <v>265865.05072285997</v>
      </c>
      <c r="CV76" s="1085">
        <v>248037.72477338</v>
      </c>
      <c r="CW76" s="1085">
        <v>231254.62569166001</v>
      </c>
      <c r="CX76" s="1085">
        <v>202016.15791077999</v>
      </c>
      <c r="CY76" s="1085">
        <v>203938.00341020999</v>
      </c>
      <c r="CZ76" s="1085">
        <v>213081.18119808999</v>
      </c>
      <c r="DA76" s="1085">
        <v>186512.62545349999</v>
      </c>
      <c r="DB76" s="1085">
        <v>185789.00039027</v>
      </c>
      <c r="DC76" s="1085">
        <v>194957.59983585999</v>
      </c>
      <c r="DD76" s="1085">
        <v>207693.0542824</v>
      </c>
      <c r="DE76" s="1085">
        <v>210605.52615984</v>
      </c>
      <c r="DF76" s="1085">
        <v>179436.12626106001</v>
      </c>
      <c r="DG76" s="1085">
        <v>287578.85438296001</v>
      </c>
      <c r="DH76" s="1085">
        <v>301308.5751438</v>
      </c>
      <c r="DI76" s="1085">
        <v>274748.91281516</v>
      </c>
      <c r="DJ76" s="1085">
        <v>247056.41459051002</v>
      </c>
      <c r="DK76" s="1085">
        <v>252481.0307301</v>
      </c>
      <c r="DL76" s="1085">
        <v>246822.11236367002</v>
      </c>
      <c r="DM76" s="1085">
        <v>248198.39071491</v>
      </c>
      <c r="DN76" s="1085">
        <v>355292.79174195003</v>
      </c>
      <c r="DO76" s="1085">
        <v>388217.96939359</v>
      </c>
      <c r="DP76" s="1085">
        <v>300399.42814515001</v>
      </c>
      <c r="DQ76" s="1085">
        <v>298842.70251521998</v>
      </c>
      <c r="DR76" s="1085">
        <v>199530.28599634999</v>
      </c>
      <c r="DS76" s="1085">
        <v>248093.68097726998</v>
      </c>
      <c r="DT76" s="1085">
        <v>325200.96403844003</v>
      </c>
      <c r="DU76" s="1085">
        <v>275642.20347908</v>
      </c>
      <c r="DV76" s="1085">
        <v>248590.78956199999</v>
      </c>
      <c r="DW76" s="1085">
        <v>250295.68473193</v>
      </c>
      <c r="DX76" s="1085">
        <v>275410.56815490004</v>
      </c>
      <c r="DY76" s="1085">
        <v>258252.75137697</v>
      </c>
      <c r="DZ76" s="1085">
        <v>189497.31112524</v>
      </c>
      <c r="EA76" s="1085">
        <v>197552.18617522001</v>
      </c>
      <c r="EB76" s="1085">
        <v>211807.82806078001</v>
      </c>
      <c r="EC76" s="1085">
        <v>203420.55848295</v>
      </c>
      <c r="ED76" s="1085">
        <v>202742.71442779998</v>
      </c>
      <c r="EE76" s="1085">
        <v>486935.31593717</v>
      </c>
      <c r="EF76" s="1085">
        <v>503839.62939577003</v>
      </c>
      <c r="EG76" s="1085">
        <v>353460.52620115003</v>
      </c>
      <c r="EH76" s="1085">
        <v>342419.80256365996</v>
      </c>
      <c r="EI76" s="1085">
        <v>250439.93598096998</v>
      </c>
      <c r="EJ76" s="1085">
        <v>315473.08816574997</v>
      </c>
      <c r="EK76" s="1085">
        <v>264552.82275365997</v>
      </c>
      <c r="EL76" s="1085">
        <v>221896.53970103001</v>
      </c>
      <c r="EM76" s="1085">
        <v>272439.9884804</v>
      </c>
      <c r="EN76" s="1085">
        <v>333202.22919143998</v>
      </c>
      <c r="EO76" s="1085">
        <v>228602.31900416</v>
      </c>
      <c r="EP76" s="1085">
        <v>253392.85355820999</v>
      </c>
      <c r="EQ76" s="1085">
        <v>493675.81444377004</v>
      </c>
      <c r="ER76" s="1085">
        <v>463833.75192566001</v>
      </c>
      <c r="ES76" s="1085">
        <v>367657.54541910999</v>
      </c>
      <c r="ET76" s="1085">
        <v>320198.67493914999</v>
      </c>
      <c r="EU76" s="1085">
        <v>280517.03101014998</v>
      </c>
      <c r="EV76" s="1085">
        <v>293571.13722909003</v>
      </c>
      <c r="EW76" s="1085">
        <v>314331.26075168996</v>
      </c>
      <c r="EX76" s="1085">
        <v>335217.17481104995</v>
      </c>
      <c r="EY76" s="1085">
        <v>338770.11708478007</v>
      </c>
      <c r="EZ76" s="1085">
        <v>282800.02283547993</v>
      </c>
      <c r="FA76" s="1085">
        <v>337223.09828348993</v>
      </c>
      <c r="FB76" s="1085">
        <v>244924.21194185002</v>
      </c>
      <c r="FC76" s="1085">
        <v>562948.17476393993</v>
      </c>
      <c r="FD76" s="1085">
        <v>403421.73940990004</v>
      </c>
    </row>
    <row r="77" spans="1:160" ht="16.5" thickTop="1">
      <c r="A77" s="1084" t="s">
        <v>984</v>
      </c>
      <c r="B77" s="1085">
        <v>316695.8</v>
      </c>
      <c r="C77" s="1085">
        <v>207098.7</v>
      </c>
      <c r="D77" s="1085">
        <v>316086.89999999997</v>
      </c>
      <c r="E77" s="1085">
        <v>330234.2</v>
      </c>
      <c r="F77" s="1085">
        <v>328279.8</v>
      </c>
      <c r="G77" s="1085">
        <v>401413.7</v>
      </c>
      <c r="H77" s="1085">
        <v>307084.80000000005</v>
      </c>
      <c r="I77" s="1085">
        <v>327821.60000000003</v>
      </c>
      <c r="J77" s="1085">
        <v>341573.2</v>
      </c>
      <c r="K77" s="1085">
        <v>323908.39999999997</v>
      </c>
      <c r="L77" s="1085">
        <v>333917.70000000007</v>
      </c>
      <c r="M77" s="1085">
        <v>365358.39999999997</v>
      </c>
      <c r="N77" s="1085">
        <v>447934.69999999995</v>
      </c>
      <c r="O77" s="1085">
        <v>357882.5</v>
      </c>
      <c r="P77" s="1085">
        <v>299791.59999999998</v>
      </c>
      <c r="Q77" s="1085">
        <v>287452.40000000002</v>
      </c>
      <c r="R77" s="1085">
        <v>330563</v>
      </c>
      <c r="S77" s="1085">
        <v>141240.40000000002</v>
      </c>
      <c r="T77" s="1085">
        <v>164774.60000000003</v>
      </c>
      <c r="U77" s="1085">
        <v>289692.40000000002</v>
      </c>
      <c r="V77" s="1085">
        <v>360606.10000000003</v>
      </c>
      <c r="W77" s="1085">
        <v>297486.59999999998</v>
      </c>
      <c r="X77" s="1085">
        <v>366021.19999999995</v>
      </c>
      <c r="Y77" s="1085">
        <v>170864.10000000003</v>
      </c>
      <c r="Z77" s="1085">
        <v>177493.39999999991</v>
      </c>
      <c r="AA77" s="1085">
        <v>103280.10000000009</v>
      </c>
      <c r="AB77" s="1085">
        <v>100967.80000000005</v>
      </c>
      <c r="AC77" s="1085">
        <v>95371.899999999965</v>
      </c>
      <c r="AD77" s="1085">
        <v>94523.399999999965</v>
      </c>
      <c r="AE77" s="1085">
        <v>109227.7</v>
      </c>
      <c r="AF77" s="1085">
        <v>128208.8</v>
      </c>
      <c r="AG77" s="1085">
        <v>130385.60000000001</v>
      </c>
      <c r="AH77" s="1085">
        <v>128758.39999999999</v>
      </c>
      <c r="AI77" s="1085">
        <v>123687.4</v>
      </c>
      <c r="AJ77" s="1085">
        <v>120694.9</v>
      </c>
      <c r="AK77" s="1085">
        <v>122286.7</v>
      </c>
      <c r="AL77" s="1085">
        <v>134877.1</v>
      </c>
      <c r="AM77" s="1085">
        <v>130190.7</v>
      </c>
      <c r="AN77" s="1085">
        <v>119358.5</v>
      </c>
      <c r="AO77" s="1085">
        <v>104836</v>
      </c>
      <c r="AP77" s="1085">
        <v>104660.2</v>
      </c>
      <c r="AQ77" s="1085">
        <v>62003.7</v>
      </c>
      <c r="AR77" s="1085">
        <v>73448.5</v>
      </c>
      <c r="AS77" s="1085">
        <v>50839.3</v>
      </c>
      <c r="AT77" s="1085">
        <v>99001.5</v>
      </c>
      <c r="AU77" s="1085">
        <v>70691.7</v>
      </c>
      <c r="AV77" s="1085">
        <v>60481.7</v>
      </c>
      <c r="AW77" s="1085">
        <v>96488.8</v>
      </c>
      <c r="AX77" s="1085">
        <v>70691.7</v>
      </c>
      <c r="AY77" s="1085">
        <v>1064060.206</v>
      </c>
      <c r="AZ77" s="1085">
        <v>657265.85100000002</v>
      </c>
      <c r="BA77" s="1085">
        <v>1233463.5449999999</v>
      </c>
      <c r="BB77" s="1085">
        <v>1296503.426</v>
      </c>
      <c r="BC77" s="1085">
        <v>1285989.784</v>
      </c>
      <c r="BD77" s="1085">
        <v>225328.50399999999</v>
      </c>
      <c r="BE77" s="1085">
        <v>101907.379</v>
      </c>
      <c r="BF77" s="1085">
        <v>35334.881999999998</v>
      </c>
      <c r="BG77" s="1085">
        <v>122406.342</v>
      </c>
      <c r="BH77" s="1085">
        <v>110442.704</v>
      </c>
      <c r="BI77" s="1085">
        <v>141871.09469999975</v>
      </c>
      <c r="BJ77" s="1085">
        <v>114819.48223518993</v>
      </c>
      <c r="BK77" s="1085">
        <v>90283.710082900143</v>
      </c>
      <c r="BL77" s="1085">
        <v>122883.25314631006</v>
      </c>
      <c r="BM77" s="1085">
        <v>145001.5621268003</v>
      </c>
      <c r="BN77" s="1085">
        <v>159903.45303783996</v>
      </c>
      <c r="BO77" s="1085">
        <v>158152.25219692005</v>
      </c>
      <c r="BP77" s="1085">
        <v>167620.80637680006</v>
      </c>
      <c r="BQ77" s="1085">
        <v>177221.43038897021</v>
      </c>
      <c r="BR77" s="1085">
        <v>21252.54698195996</v>
      </c>
      <c r="BS77" s="1085">
        <v>351020.17064897995</v>
      </c>
      <c r="BT77" s="1085">
        <v>262381.08886674023</v>
      </c>
      <c r="BU77" s="1085">
        <v>280220.28404013987</v>
      </c>
      <c r="BV77" s="1085">
        <v>487367.40568210988</v>
      </c>
      <c r="BW77" s="1085">
        <v>611659.32131514011</v>
      </c>
      <c r="BX77" s="1085">
        <v>725365.3476848799</v>
      </c>
      <c r="BY77" s="1085">
        <v>332240.95448339015</v>
      </c>
      <c r="BZ77" s="1085">
        <v>550474.75790945021</v>
      </c>
      <c r="CA77" s="1085">
        <v>411040.73159886035</v>
      </c>
      <c r="CB77" s="1085">
        <v>462388.93625177979</v>
      </c>
      <c r="CC77" s="1085">
        <v>461720.37920995994</v>
      </c>
      <c r="CD77" s="1085">
        <v>482233.70742427977</v>
      </c>
      <c r="CE77" s="1085">
        <v>509641.54930276028</v>
      </c>
      <c r="CF77" s="1085">
        <v>449710.31799841038</v>
      </c>
      <c r="CG77" s="1085">
        <v>477576.10842767992</v>
      </c>
      <c r="CH77" s="1085">
        <v>474168.18960245996</v>
      </c>
      <c r="CI77" s="1085">
        <v>377670.03314756008</v>
      </c>
      <c r="CJ77" s="1085">
        <v>423769.84289000026</v>
      </c>
      <c r="CK77" s="1085">
        <v>436467.1439966</v>
      </c>
      <c r="CL77" s="1085">
        <v>419546.95261340967</v>
      </c>
      <c r="CM77" s="1085">
        <v>395187.55283033982</v>
      </c>
      <c r="CN77" s="1085">
        <v>397468.48667136009</v>
      </c>
      <c r="CO77" s="1085">
        <v>330345.11020733987</v>
      </c>
      <c r="CP77" s="1085">
        <v>253807.64006500001</v>
      </c>
      <c r="CQ77" s="1085">
        <v>-139846.37262765004</v>
      </c>
      <c r="CR77" s="1085">
        <v>-541399.00368945999</v>
      </c>
      <c r="CS77" s="1085">
        <v>-937043.72475006001</v>
      </c>
      <c r="CT77" s="1085">
        <v>-1043050.8741426801</v>
      </c>
      <c r="CU77" s="1085">
        <v>91392.587061059821</v>
      </c>
      <c r="CV77" s="1085">
        <v>89434.773207400023</v>
      </c>
      <c r="CW77" s="1085">
        <v>101773.27322798999</v>
      </c>
      <c r="CX77" s="1085">
        <v>110008.7299588601</v>
      </c>
      <c r="CY77" s="1085">
        <v>139904.92099813966</v>
      </c>
      <c r="CZ77" s="1085">
        <v>447310.30810615991</v>
      </c>
      <c r="DA77" s="1085">
        <v>290732.27426386037</v>
      </c>
      <c r="DB77" s="1085">
        <v>321855.1171205701</v>
      </c>
      <c r="DC77" s="1085">
        <v>369827.85600275022</v>
      </c>
      <c r="DD77" s="1085">
        <v>369962.75531659008</v>
      </c>
      <c r="DE77" s="1085">
        <v>405405.67680202</v>
      </c>
      <c r="DF77" s="1085">
        <v>1000214.0686266597</v>
      </c>
      <c r="DG77" s="1085">
        <v>558667.98600989988</v>
      </c>
      <c r="DH77" s="1085">
        <v>563627.49607245997</v>
      </c>
      <c r="DI77" s="1085">
        <v>563417.76456179994</v>
      </c>
      <c r="DJ77" s="1085">
        <v>513731.5654724901</v>
      </c>
      <c r="DK77" s="1085">
        <v>515363.14371017966</v>
      </c>
      <c r="DL77" s="1085">
        <v>543084.1270161001</v>
      </c>
      <c r="DM77" s="1085">
        <v>436925.4702901101</v>
      </c>
      <c r="DN77" s="1085">
        <v>491379.93793044996</v>
      </c>
      <c r="DO77" s="1085">
        <v>407768.78237533983</v>
      </c>
      <c r="DP77" s="1085">
        <v>400745.59063462034</v>
      </c>
      <c r="DQ77" s="1085">
        <v>402036.34964616993</v>
      </c>
      <c r="DR77" s="1085">
        <v>525602.65179434</v>
      </c>
      <c r="DS77" s="1085">
        <v>725018.64870651998</v>
      </c>
      <c r="DT77" s="1085">
        <v>551863.62469972996</v>
      </c>
      <c r="DU77" s="1085">
        <v>426776.72801513993</v>
      </c>
      <c r="DV77" s="1085">
        <v>450881.42334800976</v>
      </c>
      <c r="DW77" s="1085">
        <v>420817.36943401024</v>
      </c>
      <c r="DX77" s="1085">
        <v>457672.24426000001</v>
      </c>
      <c r="DY77" s="1085">
        <v>519686.88037743018</v>
      </c>
      <c r="DZ77" s="1085">
        <v>541208.11686156003</v>
      </c>
      <c r="EA77" s="1085">
        <v>608076.16827807028</v>
      </c>
      <c r="EB77" s="1085">
        <v>646501.15855462011</v>
      </c>
      <c r="EC77" s="1085">
        <v>675206.42669862008</v>
      </c>
      <c r="ED77" s="1085">
        <v>647404.05803852028</v>
      </c>
      <c r="EE77" s="1085">
        <v>315083.16000296024</v>
      </c>
      <c r="EF77" s="1085">
        <v>442944.74469555024</v>
      </c>
      <c r="EG77" s="1085">
        <v>521279.58481514954</v>
      </c>
      <c r="EH77" s="1085">
        <v>438381.14719091018</v>
      </c>
      <c r="EI77" s="1085">
        <v>452933.89709426969</v>
      </c>
      <c r="EJ77" s="1085">
        <v>515575.58322735986</v>
      </c>
      <c r="EK77" s="1085">
        <v>579696.11804220011</v>
      </c>
      <c r="EL77" s="1085">
        <v>571158.35223783972</v>
      </c>
      <c r="EM77" s="1085">
        <v>575506.89730264025</v>
      </c>
      <c r="EN77" s="1085">
        <v>625648.56863639015</v>
      </c>
      <c r="EO77" s="1085">
        <v>626981.01989766001</v>
      </c>
      <c r="EP77" s="1085">
        <v>638349.42168748996</v>
      </c>
      <c r="EQ77" s="1085">
        <v>277361.23000197025</v>
      </c>
      <c r="ER77" s="1085">
        <v>333832.85747269978</v>
      </c>
      <c r="ES77" s="1085">
        <v>356941.9883612296</v>
      </c>
      <c r="ET77" s="1085">
        <v>305564.16392584034</v>
      </c>
      <c r="EU77" s="1085">
        <v>341416.46083115018</v>
      </c>
      <c r="EV77" s="1085">
        <v>380029.99763814994</v>
      </c>
      <c r="EW77" s="1085">
        <v>426639.01813009009</v>
      </c>
      <c r="EX77" s="1085">
        <v>502484.57197490032</v>
      </c>
      <c r="EY77" s="1085">
        <v>577283.07163440005</v>
      </c>
      <c r="EZ77" s="1085">
        <v>597364.11177274073</v>
      </c>
      <c r="FA77" s="1085">
        <v>668279.11397978966</v>
      </c>
      <c r="FB77" s="1085">
        <v>713357.23858063947</v>
      </c>
      <c r="FC77" s="1085">
        <v>384760.6812893303</v>
      </c>
      <c r="FD77" s="1085">
        <v>427759.48870980961</v>
      </c>
    </row>
    <row r="78" spans="1:160" ht="15.75">
      <c r="A78" s="1090"/>
      <c r="B78" s="1085"/>
      <c r="C78" s="1085"/>
      <c r="D78" s="1085"/>
      <c r="E78" s="1085"/>
      <c r="F78" s="1085"/>
      <c r="G78" s="1085"/>
      <c r="H78" s="1085"/>
      <c r="I78" s="1085"/>
      <c r="J78" s="1085"/>
      <c r="K78" s="1085"/>
      <c r="L78" s="1085"/>
      <c r="M78" s="1085"/>
      <c r="N78" s="1085"/>
      <c r="O78" s="1085"/>
      <c r="P78" s="1085"/>
      <c r="Q78" s="1085"/>
      <c r="R78" s="1085"/>
      <c r="S78" s="1085"/>
      <c r="T78" s="1085"/>
      <c r="U78" s="1085"/>
      <c r="V78" s="1085"/>
      <c r="W78" s="1085"/>
      <c r="X78" s="1085"/>
      <c r="Y78" s="1085"/>
      <c r="Z78" s="1085"/>
      <c r="AA78" s="1085"/>
      <c r="AB78" s="1085"/>
      <c r="AC78" s="1085"/>
      <c r="AD78" s="1085"/>
      <c r="AE78" s="1085"/>
      <c r="AF78" s="1085"/>
      <c r="AG78" s="1085"/>
      <c r="AH78" s="1085"/>
      <c r="AI78" s="1085"/>
      <c r="AJ78" s="1085"/>
      <c r="AK78" s="1085"/>
      <c r="AL78" s="1085"/>
      <c r="AM78" s="1085"/>
      <c r="AN78" s="1085"/>
      <c r="AO78" s="1085"/>
      <c r="AP78" s="1085"/>
      <c r="AQ78" s="1085"/>
      <c r="AR78" s="1085"/>
      <c r="AS78" s="1085"/>
      <c r="AT78" s="1085"/>
      <c r="AU78" s="1085"/>
      <c r="AV78" s="1085"/>
      <c r="AW78" s="1085"/>
      <c r="AX78" s="1085"/>
      <c r="AY78" s="1085"/>
      <c r="AZ78" s="1085"/>
      <c r="BA78" s="1085"/>
      <c r="BB78" s="1085"/>
      <c r="BC78" s="1085"/>
      <c r="BD78" s="1085"/>
      <c r="BE78" s="1085"/>
      <c r="BF78" s="1085"/>
      <c r="BG78" s="1085"/>
      <c r="BH78" s="1085"/>
      <c r="BI78" s="1085"/>
      <c r="BJ78" s="1085"/>
      <c r="BK78" s="1085"/>
      <c r="BL78" s="1085"/>
      <c r="BM78" s="1085"/>
      <c r="BN78" s="1085"/>
      <c r="BO78" s="1085"/>
      <c r="BP78" s="1085"/>
      <c r="BQ78" s="1085"/>
      <c r="BR78" s="1085"/>
      <c r="BS78" s="1085"/>
      <c r="BT78" s="1085"/>
      <c r="BU78" s="1085"/>
      <c r="BV78" s="1085"/>
      <c r="BW78" s="1085"/>
      <c r="BX78" s="1085"/>
      <c r="BY78" s="1085"/>
      <c r="BZ78" s="1085"/>
      <c r="CA78" s="1085"/>
      <c r="CB78" s="1085"/>
      <c r="CC78" s="1085"/>
      <c r="CD78" s="1085"/>
      <c r="CE78" s="1085"/>
      <c r="CF78" s="1085"/>
      <c r="CG78" s="1085"/>
      <c r="CH78" s="1085"/>
      <c r="CI78" s="1085"/>
      <c r="CJ78" s="1085"/>
      <c r="CK78" s="1085"/>
      <c r="CL78" s="1085"/>
      <c r="CM78" s="1085"/>
      <c r="CN78" s="1085"/>
      <c r="CO78" s="1085"/>
      <c r="CP78" s="1085"/>
      <c r="CQ78" s="1085"/>
      <c r="CR78" s="1085"/>
      <c r="CS78" s="1085"/>
      <c r="CT78" s="1085"/>
      <c r="CU78" s="1085"/>
      <c r="CV78" s="1085"/>
      <c r="CW78" s="1085"/>
      <c r="CX78" s="1085"/>
      <c r="CY78" s="1085"/>
      <c r="CZ78" s="1085"/>
      <c r="DA78" s="1085"/>
      <c r="DB78" s="1085"/>
      <c r="DC78" s="1085"/>
      <c r="DD78" s="1085"/>
      <c r="DE78" s="1085"/>
      <c r="DF78" s="1085"/>
      <c r="DG78" s="1085"/>
      <c r="DH78" s="1085"/>
      <c r="DI78" s="1085"/>
      <c r="DJ78" s="1085"/>
      <c r="DK78" s="1085"/>
      <c r="DL78" s="1085"/>
      <c r="DM78" s="1085"/>
      <c r="DN78" s="1085"/>
      <c r="DO78" s="1085"/>
      <c r="DP78" s="1085"/>
      <c r="DQ78" s="1085"/>
      <c r="DR78" s="1085"/>
      <c r="DS78" s="1085"/>
      <c r="DT78" s="1085"/>
      <c r="DU78" s="1085"/>
      <c r="DV78" s="1085"/>
      <c r="DW78" s="1085"/>
      <c r="DX78" s="1085"/>
      <c r="DY78" s="1085"/>
      <c r="DZ78" s="1085"/>
      <c r="EA78" s="1085"/>
      <c r="EB78" s="1085"/>
      <c r="EC78" s="1085"/>
      <c r="ED78" s="1085"/>
      <c r="EE78" s="1085"/>
      <c r="EF78" s="1085"/>
      <c r="EG78" s="1085"/>
      <c r="EH78" s="1085"/>
      <c r="EI78" s="1085"/>
      <c r="EJ78" s="1085"/>
      <c r="EK78" s="1085"/>
      <c r="EL78" s="1085"/>
      <c r="EM78" s="1085"/>
      <c r="EN78" s="1085"/>
      <c r="EO78" s="1085"/>
      <c r="EP78" s="1085"/>
      <c r="EQ78" s="1085"/>
      <c r="ER78" s="1085"/>
      <c r="ES78" s="1085"/>
      <c r="ET78" s="1085"/>
      <c r="EU78" s="1085"/>
      <c r="EV78" s="1085"/>
      <c r="EW78" s="1085"/>
      <c r="EX78" s="1085"/>
      <c r="EY78" s="1085"/>
      <c r="EZ78" s="1085"/>
      <c r="FA78" s="1085"/>
      <c r="FB78" s="1085"/>
      <c r="FC78" s="1085"/>
      <c r="FD78" s="1085"/>
    </row>
    <row r="79" spans="1:160" s="953" customFormat="1" ht="16.5" thickBot="1">
      <c r="A79" s="1226" t="s">
        <v>985</v>
      </c>
      <c r="B79" s="1136">
        <v>2247039.9</v>
      </c>
      <c r="C79" s="1136">
        <v>2358883.9000000004</v>
      </c>
      <c r="D79" s="1136">
        <v>2261844.8000000003</v>
      </c>
      <c r="E79" s="1136">
        <v>2312433.9000000004</v>
      </c>
      <c r="F79" s="1136">
        <v>2299435.7000000002</v>
      </c>
      <c r="G79" s="1136">
        <v>2387410.5</v>
      </c>
      <c r="H79" s="1136">
        <v>2440168.1</v>
      </c>
      <c r="I79" s="1136">
        <v>2387678.9</v>
      </c>
      <c r="J79" s="1136">
        <v>2469598.8999999994</v>
      </c>
      <c r="K79" s="1136">
        <v>2579959.2000000002</v>
      </c>
      <c r="L79" s="1136">
        <v>2622913.4000000004</v>
      </c>
      <c r="M79" s="1136">
        <v>2676272.7000000002</v>
      </c>
      <c r="N79" s="1136">
        <v>2766880.2999999993</v>
      </c>
      <c r="O79" s="1136">
        <v>2710663</v>
      </c>
      <c r="P79" s="1136">
        <v>2759306.33</v>
      </c>
      <c r="Q79" s="1136">
        <v>2841452.8</v>
      </c>
      <c r="R79" s="1136">
        <v>2867414.8000000003</v>
      </c>
      <c r="S79" s="1136">
        <v>2799933.4000000004</v>
      </c>
      <c r="T79" s="1136">
        <v>2935877</v>
      </c>
      <c r="U79" s="1136">
        <v>2954876.2</v>
      </c>
      <c r="V79" s="1136">
        <v>2974367.8000000003</v>
      </c>
      <c r="W79" s="1136">
        <v>2756173.9000000004</v>
      </c>
      <c r="X79" s="1136">
        <v>2942479.8999999994</v>
      </c>
      <c r="Y79" s="1136">
        <v>3106391.6</v>
      </c>
      <c r="Z79" s="1136">
        <v>3047856.3000000003</v>
      </c>
      <c r="AA79" s="1136">
        <v>3154996.4000000004</v>
      </c>
      <c r="AB79" s="1136">
        <v>3300748.3</v>
      </c>
      <c r="AC79" s="1136">
        <v>3297707.3000000003</v>
      </c>
      <c r="AD79" s="1136">
        <v>3276406.6999999997</v>
      </c>
      <c r="AE79" s="1136">
        <v>3361052.4000000004</v>
      </c>
      <c r="AF79" s="1136">
        <v>3494912.6999999997</v>
      </c>
      <c r="AG79" s="1136">
        <v>3531828.7</v>
      </c>
      <c r="AH79" s="1136">
        <v>3493271</v>
      </c>
      <c r="AI79" s="1136">
        <v>3555974.5999999996</v>
      </c>
      <c r="AJ79" s="1136">
        <v>3695962.2</v>
      </c>
      <c r="AK79" s="1136">
        <v>3823821.5999999996</v>
      </c>
      <c r="AL79" s="1136">
        <v>3753277.8</v>
      </c>
      <c r="AM79" s="1136">
        <v>3940254.8999999994</v>
      </c>
      <c r="AN79" s="1136">
        <v>4036531.1999999997</v>
      </c>
      <c r="AO79" s="1136">
        <v>4158238.5</v>
      </c>
      <c r="AP79" s="1136">
        <v>4175674.3</v>
      </c>
      <c r="AQ79" s="1136">
        <v>4175884.4999999995</v>
      </c>
      <c r="AR79" s="1136">
        <v>4390827.5</v>
      </c>
      <c r="AS79" s="1136">
        <v>4479497.2999999989</v>
      </c>
      <c r="AT79" s="1136">
        <v>4624105.0999999996</v>
      </c>
      <c r="AU79" s="1136">
        <v>4741125.0999999996</v>
      </c>
      <c r="AV79" s="1136">
        <v>4481203.1999999993</v>
      </c>
      <c r="AW79" s="1136">
        <v>4597306.3000000007</v>
      </c>
      <c r="AX79" s="1136">
        <v>4515117.5840000007</v>
      </c>
      <c r="AY79" s="1136">
        <v>4693954.43</v>
      </c>
      <c r="AZ79" s="1136">
        <v>2928862.9040000001</v>
      </c>
      <c r="BA79" s="1136">
        <v>5258192.2879999997</v>
      </c>
      <c r="BB79" s="1136">
        <v>5450142.2549999999</v>
      </c>
      <c r="BC79" s="1136">
        <v>5619511.6880000001</v>
      </c>
      <c r="BD79" s="1136">
        <v>6009745.3799999999</v>
      </c>
      <c r="BE79" s="1136">
        <v>6333370.2939999998</v>
      </c>
      <c r="BF79" s="1136">
        <v>6460656.2240000004</v>
      </c>
      <c r="BG79" s="1136">
        <v>6554946.926</v>
      </c>
      <c r="BH79" s="1136">
        <v>7136758.8830000004</v>
      </c>
      <c r="BI79" s="1136">
        <v>7251176.9307000004</v>
      </c>
      <c r="BJ79" s="1136">
        <v>7172932.1391364504</v>
      </c>
      <c r="BK79" s="1136">
        <v>5619513.4085432803</v>
      </c>
      <c r="BL79" s="1136">
        <v>5959484.5321943704</v>
      </c>
      <c r="BM79" s="1136">
        <v>7570502.5513155703</v>
      </c>
      <c r="BN79" s="1136">
        <v>7839063.0487302402</v>
      </c>
      <c r="BO79" s="1136">
        <v>8149030.2660324601</v>
      </c>
      <c r="BP79" s="1136">
        <v>8780049.7945419997</v>
      </c>
      <c r="BQ79" s="1136">
        <v>9277244.5568936598</v>
      </c>
      <c r="BR79" s="1136">
        <v>9574243.6762099713</v>
      </c>
      <c r="BS79" s="1136">
        <v>10409066.015806351</v>
      </c>
      <c r="BT79" s="1136">
        <v>10288916.206658009</v>
      </c>
      <c r="BU79" s="1136">
        <v>10392775.792406417</v>
      </c>
      <c r="BV79" s="1136">
        <v>10981693.579679199</v>
      </c>
      <c r="BW79" s="1136">
        <v>11675722.143351851</v>
      </c>
      <c r="BX79" s="1136">
        <v>12578802.134231582</v>
      </c>
      <c r="BY79" s="1136">
        <v>13326938.18644234</v>
      </c>
      <c r="BZ79" s="1136">
        <v>13807371.74359587</v>
      </c>
      <c r="CA79" s="1136">
        <v>13906128.866983391</v>
      </c>
      <c r="CB79" s="1136">
        <v>14825366.673236649</v>
      </c>
      <c r="CC79" s="1136">
        <v>14965659.17611639</v>
      </c>
      <c r="CD79" s="1136">
        <v>14984809.943053778</v>
      </c>
      <c r="CE79" s="1136">
        <v>15926170.120736431</v>
      </c>
      <c r="CF79" s="1136">
        <v>14963612.409395341</v>
      </c>
      <c r="CG79" s="1136">
        <v>14913709.956797961</v>
      </c>
      <c r="CH79" s="1136">
        <v>15919559.824920867</v>
      </c>
      <c r="CI79" s="1136">
        <v>15922486.777968599</v>
      </c>
      <c r="CJ79" s="1136">
        <v>15952741.005810384</v>
      </c>
      <c r="CK79" s="1136">
        <v>15542613.507550461</v>
      </c>
      <c r="CL79" s="1136">
        <v>15578674.41254833</v>
      </c>
      <c r="CM79" s="1136">
        <v>15428145.497147594</v>
      </c>
      <c r="CN79" s="1136">
        <v>15519862.974650871</v>
      </c>
      <c r="CO79" s="1136">
        <v>15851044.432902219</v>
      </c>
      <c r="CP79" s="1136">
        <v>16547731.747250451</v>
      </c>
      <c r="CQ79" s="1136">
        <v>16731539.641330231</v>
      </c>
      <c r="CR79" s="1136">
        <v>17220165.50256864</v>
      </c>
      <c r="CS79" s="1136">
        <v>17442600.044320166</v>
      </c>
      <c r="CT79" s="1136">
        <v>17522858.248595331</v>
      </c>
      <c r="CU79" s="1136">
        <v>17360529.383176766</v>
      </c>
      <c r="CV79" s="1136">
        <v>17724184.317654483</v>
      </c>
      <c r="CW79" s="1136">
        <v>17845086.633405428</v>
      </c>
      <c r="CX79" s="1136">
        <v>17840605.06091319</v>
      </c>
      <c r="CY79" s="1136">
        <v>17613167.581436079</v>
      </c>
      <c r="CZ79" s="1136">
        <v>18053158.797818407</v>
      </c>
      <c r="DA79" s="1136">
        <v>17681842.663906679</v>
      </c>
      <c r="DB79" s="1136">
        <v>17978185.963982798</v>
      </c>
      <c r="DC79" s="1136">
        <v>18023948.650359303</v>
      </c>
      <c r="DD79" s="1136">
        <v>18374110.158482149</v>
      </c>
      <c r="DE79" s="1136">
        <v>18305591.567793138</v>
      </c>
      <c r="DF79" s="1136">
        <v>17331559.022440832</v>
      </c>
      <c r="DG79" s="1136">
        <v>17263316.300118923</v>
      </c>
      <c r="DH79" s="1136">
        <v>17514807.828786008</v>
      </c>
      <c r="DI79" s="1136">
        <v>17698745.16226685</v>
      </c>
      <c r="DJ79" s="1136">
        <v>17861414.080523252</v>
      </c>
      <c r="DK79" s="1136">
        <v>17950841.90617469</v>
      </c>
      <c r="DL79" s="1136">
        <v>18175410.999995239</v>
      </c>
      <c r="DM79" s="1136">
        <v>18679078.026100323</v>
      </c>
      <c r="DN79" s="1136">
        <v>19482991.922224455</v>
      </c>
      <c r="DO79" s="1136">
        <v>19798960.192973778</v>
      </c>
      <c r="DP79" s="1136">
        <v>19164780.905783206</v>
      </c>
      <c r="DQ79" s="1136">
        <v>19271081.26773667</v>
      </c>
      <c r="DR79" s="1136">
        <v>19396633.755987778</v>
      </c>
      <c r="DS79" s="1136">
        <v>20419067.336437341</v>
      </c>
      <c r="DT79" s="1136">
        <v>19721688.619157918</v>
      </c>
      <c r="DU79" s="1136">
        <v>19853543.740283102</v>
      </c>
      <c r="DV79" s="1136">
        <v>19886702.607850969</v>
      </c>
      <c r="DW79" s="1136">
        <v>19862719.55853856</v>
      </c>
      <c r="DX79" s="1136">
        <v>19966171.940228179</v>
      </c>
      <c r="DY79" s="1136">
        <v>20335164.075665347</v>
      </c>
      <c r="DZ79" s="1136">
        <v>20490320.273506921</v>
      </c>
      <c r="EA79" s="1136">
        <v>20836987.422813501</v>
      </c>
      <c r="EB79" s="1136">
        <v>21216308.086000919</v>
      </c>
      <c r="EC79" s="1136">
        <v>21862424.92104087</v>
      </c>
      <c r="ED79" s="1136">
        <v>21303951.769613836</v>
      </c>
      <c r="EE79" s="1136">
        <v>21765860.159564313</v>
      </c>
      <c r="EF79" s="1136">
        <v>22094252.642173186</v>
      </c>
      <c r="EG79" s="1136">
        <v>22347134.133234829</v>
      </c>
      <c r="EH79" s="1136">
        <v>22580747.998183399</v>
      </c>
      <c r="EI79" s="1136">
        <v>22552122.650305469</v>
      </c>
      <c r="EJ79" s="1136">
        <v>22647128.370237283</v>
      </c>
      <c r="EK79" s="1136">
        <v>22832217.697731901</v>
      </c>
      <c r="EL79" s="1136">
        <v>23264244.996910896</v>
      </c>
      <c r="EM79" s="1136">
        <v>23429231.444473539</v>
      </c>
      <c r="EN79" s="1136">
        <v>23607238.758831281</v>
      </c>
      <c r="EO79" s="1136">
        <v>23690019.573092427</v>
      </c>
      <c r="EP79" s="1136">
        <v>24468368.480415203</v>
      </c>
      <c r="EQ79" s="1136">
        <v>24589103.408552475</v>
      </c>
      <c r="ER79" s="1136">
        <v>24436909.509572279</v>
      </c>
      <c r="ES79" s="1136">
        <v>24626784.707046203</v>
      </c>
      <c r="ET79" s="1136">
        <v>24874125.086042721</v>
      </c>
      <c r="EU79" s="1136">
        <v>24751101.550386194</v>
      </c>
      <c r="EV79" s="1136">
        <v>25211264.788461056</v>
      </c>
      <c r="EW79" s="1136">
        <v>25704406.95692379</v>
      </c>
      <c r="EX79" s="1136">
        <v>25584643.603857968</v>
      </c>
      <c r="EY79" s="1136">
        <v>26073573.863365285</v>
      </c>
      <c r="EZ79" s="1136">
        <v>26482730.234616447</v>
      </c>
      <c r="FA79" s="1136">
        <v>27474124.409112893</v>
      </c>
      <c r="FB79" s="1136">
        <v>27581647.548646409</v>
      </c>
      <c r="FC79" s="1136">
        <v>27834123.526646897</v>
      </c>
      <c r="FD79" s="1136">
        <v>28668696.887317453</v>
      </c>
    </row>
    <row r="80" spans="1:160" ht="15" thickTop="1">
      <c r="B80" s="1097"/>
      <c r="C80" s="1097"/>
      <c r="D80" s="1097"/>
      <c r="E80" s="1097"/>
      <c r="F80" s="1097"/>
      <c r="G80" s="1097"/>
      <c r="H80" s="1097"/>
      <c r="I80" s="1097"/>
      <c r="J80" s="1097"/>
      <c r="K80" s="1097"/>
      <c r="L80" s="1097"/>
      <c r="M80" s="1097"/>
      <c r="N80" s="1097"/>
      <c r="O80" s="1097"/>
      <c r="P80" s="1097"/>
      <c r="Q80" s="1097"/>
      <c r="R80" s="1097"/>
      <c r="S80" s="1097"/>
      <c r="T80" s="1097"/>
      <c r="U80" s="1097"/>
      <c r="V80" s="1097"/>
      <c r="W80" s="1097"/>
      <c r="X80" s="1097"/>
      <c r="Y80" s="1097"/>
      <c r="Z80" s="1097"/>
      <c r="AA80" s="1097"/>
      <c r="AB80" s="1097"/>
      <c r="AC80" s="1097"/>
      <c r="AD80" s="1097"/>
      <c r="AE80" s="1097"/>
      <c r="AF80" s="1097"/>
      <c r="AG80" s="1097"/>
      <c r="AH80" s="1097"/>
      <c r="AI80" s="1097"/>
      <c r="AJ80" s="1097"/>
      <c r="AK80" s="1097"/>
      <c r="AL80" s="1097"/>
      <c r="AM80" s="1097"/>
      <c r="AN80" s="1097"/>
      <c r="AO80" s="1097"/>
      <c r="AP80" s="1097"/>
      <c r="AQ80" s="1097"/>
      <c r="AR80" s="1097"/>
      <c r="AS80" s="1097"/>
      <c r="AT80" s="1097"/>
      <c r="AU80" s="1097"/>
      <c r="AV80" s="1097"/>
      <c r="AW80" s="1097"/>
      <c r="AX80" s="1097"/>
      <c r="AY80" s="1097"/>
      <c r="AZ80" s="1097"/>
      <c r="BA80" s="1097"/>
      <c r="BB80" s="1097"/>
      <c r="BC80" s="1097"/>
      <c r="BD80" s="1097"/>
      <c r="BE80" s="1097"/>
      <c r="BF80" s="1097"/>
      <c r="BG80" s="1097"/>
      <c r="BH80" s="1097"/>
      <c r="BI80" s="1097"/>
      <c r="BJ80" s="1097"/>
      <c r="BK80" s="1097"/>
      <c r="BL80" s="1097"/>
      <c r="BM80" s="1097"/>
      <c r="BN80" s="1097"/>
      <c r="BO80" s="1097"/>
      <c r="BP80" s="1097"/>
      <c r="BQ80" s="1097"/>
      <c r="BR80" s="1097"/>
      <c r="BS80" s="1097"/>
      <c r="BT80" s="1097"/>
      <c r="BU80" s="1097"/>
      <c r="BV80" s="1097"/>
      <c r="BW80" s="1097"/>
      <c r="BX80" s="1097"/>
      <c r="BY80" s="1097"/>
      <c r="BZ80" s="1097"/>
      <c r="CA80" s="1097"/>
      <c r="CB80" s="1097"/>
      <c r="CC80" s="1097"/>
      <c r="CD80" s="1097"/>
      <c r="CE80" s="1097"/>
      <c r="CF80" s="1097"/>
      <c r="CG80" s="1097"/>
      <c r="CH80" s="1097"/>
      <c r="CI80" s="1097"/>
      <c r="CJ80" s="1097"/>
      <c r="CK80" s="1097"/>
      <c r="CL80" s="1097"/>
      <c r="CM80" s="1097"/>
      <c r="CN80" s="1097"/>
      <c r="CO80" s="1097"/>
      <c r="CP80" s="1097"/>
      <c r="CQ80" s="1097"/>
      <c r="CR80" s="1097"/>
      <c r="CS80" s="1097"/>
      <c r="CT80" s="1097"/>
      <c r="CU80" s="1097"/>
      <c r="CV80" s="1097"/>
      <c r="CW80" s="1097"/>
      <c r="CX80" s="1097"/>
      <c r="CY80" s="1097"/>
      <c r="CZ80" s="1097"/>
      <c r="DA80" s="1097"/>
      <c r="DB80" s="1097"/>
      <c r="DC80" s="1097"/>
      <c r="DD80" s="1097"/>
      <c r="DE80" s="1097"/>
      <c r="DF80" s="1097"/>
      <c r="DG80" s="1097"/>
      <c r="DH80" s="1097"/>
      <c r="DI80" s="1097"/>
      <c r="DJ80" s="1097"/>
      <c r="DK80" s="1097"/>
      <c r="DL80" s="1097"/>
      <c r="DM80" s="1097"/>
      <c r="DN80" s="1097"/>
      <c r="DO80" s="1097"/>
      <c r="DP80" s="1097"/>
      <c r="DQ80" s="1097"/>
      <c r="DR80" s="1097"/>
      <c r="DS80" s="1097"/>
      <c r="DT80" s="1097"/>
      <c r="DU80" s="1097"/>
      <c r="DV80" s="1097"/>
      <c r="DW80" s="1097"/>
      <c r="DX80" s="1097"/>
      <c r="DY80" s="1097"/>
      <c r="DZ80" s="1097"/>
      <c r="EA80" s="1097"/>
      <c r="EB80" s="1097"/>
      <c r="EC80" s="1097"/>
      <c r="ED80" s="1097"/>
      <c r="EE80" s="1097"/>
      <c r="EF80" s="1097"/>
      <c r="EG80" s="1097"/>
      <c r="EH80" s="1097"/>
      <c r="EI80" s="1097"/>
      <c r="EJ80" s="1097"/>
      <c r="EK80" s="1097"/>
      <c r="EL80" s="1097"/>
      <c r="EM80" s="1097"/>
      <c r="EN80" s="1097"/>
      <c r="EO80" s="1097"/>
      <c r="EP80" s="1097"/>
      <c r="EQ80" s="1097"/>
      <c r="ER80" s="1097"/>
      <c r="ES80" s="1097"/>
      <c r="ET80" s="1097"/>
      <c r="EU80" s="1097"/>
      <c r="EV80" s="1097"/>
      <c r="EW80" s="1097"/>
      <c r="EX80" s="1097"/>
      <c r="EY80" s="1097"/>
      <c r="EZ80" s="1097"/>
      <c r="FA80" s="1097"/>
      <c r="FB80" s="1097"/>
      <c r="FC80" s="1097"/>
      <c r="FD80" s="1097"/>
    </row>
    <row r="81" spans="1:160" s="1622" customFormat="1" ht="12.75">
      <c r="A81" s="998" t="s">
        <v>623</v>
      </c>
      <c r="B81" s="998"/>
      <c r="C81" s="998"/>
      <c r="D81" s="998"/>
      <c r="E81" s="998"/>
      <c r="F81" s="998"/>
      <c r="G81" s="998"/>
      <c r="H81" s="998"/>
      <c r="I81" s="998"/>
      <c r="J81" s="998"/>
      <c r="K81" s="998"/>
      <c r="L81" s="998"/>
      <c r="M81" s="998"/>
      <c r="N81" s="998"/>
      <c r="O81" s="998"/>
      <c r="P81" s="998"/>
      <c r="Q81" s="998"/>
      <c r="R81" s="998"/>
      <c r="S81" s="998"/>
      <c r="T81" s="998"/>
      <c r="U81" s="998"/>
      <c r="V81" s="998"/>
      <c r="W81" s="998"/>
      <c r="X81" s="998"/>
      <c r="Y81" s="998"/>
      <c r="Z81" s="998"/>
      <c r="AA81" s="998"/>
      <c r="AB81" s="998"/>
      <c r="AC81" s="998"/>
      <c r="AD81" s="998"/>
      <c r="AE81" s="998"/>
      <c r="AF81" s="998"/>
      <c r="AG81" s="998"/>
      <c r="AH81" s="998"/>
      <c r="AI81" s="998"/>
      <c r="AJ81" s="998"/>
      <c r="AK81" s="998"/>
      <c r="AL81" s="998"/>
      <c r="AM81" s="998"/>
      <c r="AN81" s="998"/>
      <c r="AO81" s="998"/>
      <c r="AP81" s="998"/>
      <c r="AQ81" s="998"/>
      <c r="AR81" s="998"/>
      <c r="AS81" s="998"/>
      <c r="AT81" s="998"/>
      <c r="AU81" s="998"/>
      <c r="AV81" s="998"/>
      <c r="AW81" s="998"/>
      <c r="AX81" s="998"/>
      <c r="AY81" s="998"/>
      <c r="AZ81" s="998"/>
      <c r="BA81" s="998"/>
      <c r="BB81" s="998"/>
      <c r="BC81" s="998"/>
      <c r="BD81" s="998"/>
      <c r="BE81" s="998"/>
      <c r="BF81" s="998"/>
      <c r="BG81" s="998"/>
      <c r="BH81" s="998"/>
      <c r="BI81" s="998"/>
      <c r="BJ81" s="998"/>
      <c r="BK81" s="998"/>
      <c r="BL81" s="998"/>
      <c r="BM81" s="998"/>
      <c r="BN81" s="998"/>
      <c r="BO81" s="998"/>
      <c r="BP81" s="998"/>
      <c r="BQ81" s="998"/>
      <c r="BR81" s="998"/>
      <c r="BS81" s="998"/>
      <c r="BT81" s="998"/>
      <c r="BU81" s="998"/>
      <c r="BV81" s="998"/>
      <c r="BW81" s="998"/>
      <c r="BX81" s="998"/>
      <c r="BY81" s="998"/>
      <c r="BZ81" s="998"/>
      <c r="CA81" s="998"/>
      <c r="CB81" s="998"/>
      <c r="CC81" s="998"/>
      <c r="CD81" s="998"/>
      <c r="CE81" s="998"/>
      <c r="CF81" s="998"/>
      <c r="CG81" s="998"/>
      <c r="CH81" s="998"/>
      <c r="CI81" s="998"/>
      <c r="CJ81" s="998"/>
      <c r="CK81" s="998"/>
      <c r="CL81" s="998"/>
      <c r="CM81" s="998"/>
      <c r="CN81" s="998"/>
      <c r="CO81" s="998"/>
      <c r="CP81" s="998"/>
      <c r="CQ81" s="998"/>
      <c r="CR81" s="998"/>
      <c r="CS81" s="998"/>
      <c r="CT81" s="998"/>
      <c r="CU81" s="998"/>
      <c r="CV81" s="998"/>
      <c r="CW81" s="998"/>
      <c r="CX81" s="998"/>
      <c r="CY81" s="998"/>
      <c r="CZ81" s="998"/>
      <c r="DA81" s="998"/>
      <c r="DB81" s="998"/>
      <c r="DC81" s="998"/>
      <c r="DD81" s="998"/>
      <c r="DE81" s="998"/>
      <c r="DF81" s="998"/>
      <c r="DG81" s="998"/>
      <c r="DH81" s="998"/>
      <c r="DI81" s="998"/>
      <c r="DJ81" s="998"/>
      <c r="DK81" s="998"/>
      <c r="DL81" s="998"/>
      <c r="DM81" s="998"/>
      <c r="DN81" s="998"/>
      <c r="DO81" s="998"/>
      <c r="DP81" s="998"/>
      <c r="DQ81" s="998"/>
      <c r="DR81" s="998"/>
      <c r="DS81" s="998"/>
      <c r="DT81" s="998"/>
      <c r="DU81" s="998"/>
      <c r="DV81" s="998"/>
      <c r="DW81" s="998"/>
      <c r="DX81" s="998"/>
      <c r="DY81" s="998"/>
      <c r="DZ81" s="998"/>
      <c r="EA81" s="998"/>
      <c r="EB81" s="998"/>
      <c r="EC81" s="998"/>
      <c r="ED81" s="998"/>
      <c r="EE81" s="998"/>
      <c r="EF81" s="998"/>
      <c r="EG81" s="998"/>
      <c r="EH81" s="998"/>
      <c r="EI81" s="998"/>
      <c r="EJ81" s="998"/>
      <c r="EK81" s="998"/>
      <c r="EL81" s="998"/>
      <c r="EM81" s="998"/>
      <c r="EN81" s="998"/>
      <c r="EO81" s="998"/>
      <c r="EP81" s="998"/>
      <c r="EQ81" s="998"/>
      <c r="ER81" s="998"/>
      <c r="ES81" s="998"/>
      <c r="ET81" s="998"/>
      <c r="EU81" s="998"/>
      <c r="EV81" s="998"/>
      <c r="EW81" s="998"/>
      <c r="EX81" s="998"/>
      <c r="EY81" s="998"/>
      <c r="EZ81" s="998"/>
      <c r="FA81" s="998"/>
      <c r="FB81" s="998"/>
      <c r="FC81" s="998"/>
      <c r="FD81" s="998"/>
    </row>
    <row r="82" spans="1:160" s="1622" customFormat="1" ht="12.75">
      <c r="A82" s="1122" t="s">
        <v>314</v>
      </c>
      <c r="B82" s="998"/>
      <c r="C82" s="998"/>
      <c r="D82" s="998"/>
      <c r="E82" s="998"/>
      <c r="F82" s="998"/>
      <c r="G82" s="998"/>
      <c r="H82" s="998"/>
      <c r="I82" s="998"/>
      <c r="J82" s="998"/>
      <c r="K82" s="998"/>
      <c r="L82" s="998"/>
      <c r="M82" s="998"/>
      <c r="N82" s="998"/>
      <c r="O82" s="998"/>
      <c r="P82" s="998"/>
      <c r="Q82" s="998"/>
      <c r="R82" s="998"/>
      <c r="S82" s="998"/>
      <c r="T82" s="998"/>
      <c r="U82" s="998"/>
      <c r="V82" s="998"/>
      <c r="W82" s="998"/>
      <c r="X82" s="998"/>
      <c r="Y82" s="998"/>
      <c r="Z82" s="998"/>
      <c r="AA82" s="998"/>
      <c r="AB82" s="998"/>
      <c r="AC82" s="998"/>
      <c r="AD82" s="998"/>
      <c r="AE82" s="998"/>
      <c r="AF82" s="998"/>
      <c r="AG82" s="998"/>
      <c r="AH82" s="998"/>
      <c r="AI82" s="998"/>
      <c r="AJ82" s="998"/>
      <c r="AK82" s="998"/>
      <c r="AL82" s="998"/>
      <c r="AM82" s="998"/>
      <c r="AN82" s="998"/>
      <c r="AO82" s="998"/>
      <c r="AP82" s="998"/>
      <c r="AQ82" s="998"/>
      <c r="AR82" s="998"/>
      <c r="AS82" s="998"/>
      <c r="AT82" s="998"/>
      <c r="AU82" s="998"/>
      <c r="AV82" s="998"/>
      <c r="AW82" s="998"/>
      <c r="AX82" s="998"/>
      <c r="AY82" s="998"/>
      <c r="AZ82" s="998"/>
      <c r="BA82" s="998"/>
      <c r="BB82" s="998"/>
      <c r="BC82" s="998"/>
      <c r="BD82" s="998"/>
      <c r="BE82" s="998"/>
      <c r="BF82" s="998"/>
      <c r="BG82" s="998"/>
      <c r="BH82" s="998"/>
      <c r="BI82" s="998"/>
      <c r="BJ82" s="998"/>
      <c r="BK82" s="998"/>
      <c r="BL82" s="998"/>
      <c r="BM82" s="998"/>
      <c r="BN82" s="998"/>
      <c r="BO82" s="998"/>
      <c r="BP82" s="998"/>
      <c r="BQ82" s="998"/>
      <c r="BR82" s="998"/>
      <c r="BS82" s="998"/>
      <c r="BT82" s="998"/>
      <c r="BU82" s="998"/>
      <c r="BV82" s="998"/>
      <c r="BW82" s="998"/>
      <c r="BX82" s="998"/>
      <c r="BY82" s="998"/>
      <c r="BZ82" s="998"/>
      <c r="CA82" s="998"/>
      <c r="CB82" s="998"/>
      <c r="CC82" s="998"/>
      <c r="CD82" s="998"/>
      <c r="CE82" s="998"/>
      <c r="CF82" s="998"/>
      <c r="CG82" s="998"/>
      <c r="CH82" s="998"/>
      <c r="CI82" s="998"/>
      <c r="CJ82" s="998"/>
      <c r="CK82" s="998"/>
      <c r="CL82" s="998"/>
      <c r="CM82" s="998"/>
      <c r="CN82" s="998"/>
      <c r="CO82" s="998"/>
      <c r="CP82" s="998"/>
      <c r="CQ82" s="998"/>
      <c r="CR82" s="998"/>
      <c r="CS82" s="998"/>
      <c r="CT82" s="998"/>
      <c r="CU82" s="998"/>
      <c r="CV82" s="998"/>
      <c r="CW82" s="998"/>
      <c r="CX82" s="998"/>
      <c r="CY82" s="998"/>
      <c r="CZ82" s="998"/>
      <c r="DA82" s="998"/>
      <c r="DB82" s="998"/>
      <c r="DC82" s="998"/>
      <c r="DD82" s="998"/>
      <c r="DE82" s="998"/>
      <c r="DF82" s="998"/>
      <c r="DG82" s="998"/>
      <c r="DH82" s="998"/>
      <c r="DI82" s="998"/>
      <c r="DJ82" s="998"/>
      <c r="DK82" s="998"/>
      <c r="DL82" s="998"/>
      <c r="DM82" s="998"/>
      <c r="DN82" s="998"/>
      <c r="DO82" s="998"/>
      <c r="DP82" s="998"/>
      <c r="DQ82" s="998"/>
      <c r="DR82" s="998"/>
      <c r="DS82" s="998"/>
      <c r="DT82" s="998"/>
      <c r="DU82" s="998"/>
      <c r="DV82" s="998"/>
      <c r="DW82" s="998"/>
      <c r="DX82" s="998"/>
      <c r="DY82" s="998"/>
      <c r="DZ82" s="998"/>
      <c r="EA82" s="998"/>
      <c r="EB82" s="998"/>
      <c r="EC82" s="998"/>
      <c r="ED82" s="998"/>
      <c r="EE82" s="998"/>
      <c r="EF82" s="998"/>
      <c r="EG82" s="998"/>
      <c r="EH82" s="998"/>
      <c r="EI82" s="998"/>
      <c r="EJ82" s="998"/>
      <c r="EK82" s="998"/>
      <c r="EL82" s="998"/>
      <c r="EM82" s="998"/>
      <c r="EN82" s="998"/>
      <c r="EO82" s="998"/>
      <c r="EP82" s="998"/>
      <c r="EQ82" s="998"/>
      <c r="ER82" s="998"/>
      <c r="ES82" s="998"/>
      <c r="ET82" s="998"/>
      <c r="EU82" s="998"/>
      <c r="EV82" s="998"/>
      <c r="EW82" s="998"/>
      <c r="EX82" s="998"/>
      <c r="EY82" s="998"/>
      <c r="EZ82" s="998"/>
      <c r="FA82" s="998"/>
      <c r="FB82" s="998"/>
      <c r="FC82" s="998"/>
      <c r="FD82" s="998"/>
    </row>
    <row r="83" spans="1:160">
      <c r="B83" s="1099"/>
      <c r="C83" s="1099"/>
      <c r="D83" s="1099"/>
      <c r="E83" s="1099"/>
      <c r="F83" s="1099"/>
      <c r="G83" s="1099"/>
      <c r="H83" s="1099"/>
      <c r="I83" s="1099"/>
      <c r="J83" s="1099"/>
      <c r="K83" s="1099"/>
      <c r="L83" s="1099"/>
      <c r="M83" s="1099"/>
      <c r="N83" s="1099"/>
      <c r="O83" s="1099"/>
      <c r="P83" s="1099"/>
      <c r="Q83" s="1099"/>
      <c r="R83" s="1099"/>
      <c r="S83" s="1099"/>
      <c r="T83" s="1099"/>
      <c r="U83" s="1099"/>
      <c r="V83" s="1099"/>
      <c r="W83" s="1099"/>
      <c r="X83" s="1099"/>
      <c r="Y83" s="1099"/>
      <c r="Z83" s="1099"/>
      <c r="AA83" s="1099"/>
      <c r="AB83" s="1099"/>
      <c r="AC83" s="1099"/>
      <c r="AD83" s="1099"/>
      <c r="AE83" s="1099"/>
      <c r="AF83" s="1099"/>
      <c r="AG83" s="1099"/>
      <c r="AH83" s="1099"/>
      <c r="AI83" s="1099"/>
      <c r="AJ83" s="1099"/>
      <c r="AK83" s="1099"/>
      <c r="AL83" s="1099"/>
      <c r="AM83" s="1099"/>
      <c r="AN83" s="1099"/>
      <c r="AO83" s="1099"/>
      <c r="AP83" s="1099"/>
      <c r="AQ83" s="1099"/>
      <c r="AR83" s="1099"/>
      <c r="AS83" s="1099"/>
      <c r="AT83" s="1099"/>
      <c r="AU83" s="1099"/>
      <c r="AV83" s="1099"/>
      <c r="AW83" s="1099"/>
      <c r="AX83" s="1099"/>
      <c r="AY83" s="1099"/>
      <c r="AZ83" s="1099"/>
      <c r="BA83" s="1099"/>
      <c r="BB83" s="1099"/>
      <c r="BC83" s="1099"/>
      <c r="BD83" s="1099"/>
      <c r="BE83" s="1099"/>
      <c r="BF83" s="1099"/>
      <c r="BG83" s="1099"/>
      <c r="BH83" s="1099"/>
      <c r="BI83" s="1099"/>
      <c r="BJ83" s="1099"/>
      <c r="BK83" s="1099"/>
      <c r="BL83" s="1099"/>
      <c r="BM83" s="1099"/>
      <c r="BN83" s="1099"/>
      <c r="BO83" s="1099"/>
      <c r="BP83" s="1099"/>
      <c r="BQ83" s="1099"/>
      <c r="BR83" s="1099"/>
      <c r="BS83" s="1099"/>
      <c r="BT83" s="1099"/>
      <c r="BU83" s="1099"/>
      <c r="BV83" s="1099"/>
      <c r="BW83" s="1099"/>
      <c r="BX83" s="1099"/>
      <c r="BY83" s="1099"/>
      <c r="BZ83" s="1099"/>
      <c r="CA83" s="1099"/>
      <c r="CB83" s="1099"/>
      <c r="CC83" s="1099"/>
      <c r="CD83" s="1099"/>
      <c r="CE83" s="1099"/>
      <c r="CF83" s="1099"/>
      <c r="CG83" s="1099"/>
      <c r="CH83" s="1099"/>
      <c r="CI83" s="1099"/>
      <c r="CJ83" s="1099"/>
      <c r="CK83" s="1099"/>
      <c r="CL83" s="1099"/>
      <c r="CM83" s="1099"/>
      <c r="CN83" s="1099"/>
      <c r="CO83" s="1099"/>
      <c r="CP83" s="1099"/>
      <c r="CQ83" s="1099"/>
      <c r="CR83" s="1099"/>
      <c r="CS83" s="1099"/>
      <c r="CT83" s="1099"/>
      <c r="CU83" s="1099"/>
      <c r="CV83" s="1099"/>
      <c r="CW83" s="1099"/>
      <c r="CX83" s="1099"/>
      <c r="CY83" s="1099"/>
      <c r="CZ83" s="1099"/>
      <c r="DA83" s="1099"/>
      <c r="DB83" s="1099"/>
      <c r="DC83" s="1099"/>
      <c r="DD83" s="1099"/>
      <c r="DE83" s="1099"/>
      <c r="DF83" s="1099"/>
      <c r="DG83" s="1099"/>
      <c r="DH83" s="1099"/>
      <c r="DI83" s="1099"/>
      <c r="DJ83" s="1099"/>
      <c r="DK83" s="1099"/>
      <c r="DL83" s="1099"/>
      <c r="DM83" s="1099"/>
      <c r="DN83" s="1099"/>
      <c r="DO83" s="1099"/>
      <c r="DP83" s="1099"/>
      <c r="DQ83" s="1099"/>
      <c r="DR83" s="1099"/>
      <c r="DS83" s="1099"/>
      <c r="DT83" s="1099"/>
      <c r="DU83" s="1099"/>
      <c r="DV83" s="1099"/>
      <c r="DW83" s="1099"/>
      <c r="DX83" s="1099"/>
      <c r="DY83" s="1099"/>
      <c r="DZ83" s="1099"/>
      <c r="EA83" s="1099"/>
      <c r="EB83" s="1099"/>
      <c r="EC83" s="1099"/>
      <c r="ED83" s="1099"/>
      <c r="EE83" s="1099"/>
      <c r="EF83" s="1099"/>
      <c r="EG83" s="1099"/>
      <c r="EH83" s="1099"/>
      <c r="EI83" s="1099"/>
      <c r="EJ83" s="1099"/>
      <c r="EK83" s="1099"/>
      <c r="EL83" s="1099"/>
      <c r="EM83" s="1099"/>
      <c r="EN83" s="1099"/>
      <c r="EO83" s="1099"/>
      <c r="EP83" s="1099"/>
      <c r="EQ83" s="1099"/>
      <c r="ER83" s="1099"/>
      <c r="ES83" s="1099"/>
      <c r="ET83" s="1099"/>
      <c r="EU83" s="1099"/>
      <c r="EV83" s="1099"/>
      <c r="EW83" s="1099"/>
      <c r="EX83" s="1099"/>
      <c r="EY83" s="1099"/>
      <c r="EZ83" s="1099"/>
      <c r="FA83" s="1099"/>
      <c r="FB83" s="1099"/>
      <c r="FC83" s="1099"/>
      <c r="FD83" s="1099"/>
    </row>
    <row r="84" spans="1:160">
      <c r="B84" s="1099"/>
      <c r="C84" s="1099"/>
      <c r="D84" s="1099"/>
      <c r="E84" s="1099"/>
      <c r="F84" s="1099"/>
      <c r="G84" s="1099"/>
      <c r="H84" s="1099"/>
      <c r="I84" s="1099"/>
      <c r="J84" s="1099"/>
      <c r="K84" s="1099"/>
      <c r="L84" s="1099"/>
      <c r="M84" s="1099"/>
      <c r="N84" s="1099"/>
      <c r="O84" s="1099"/>
      <c r="P84" s="1099"/>
      <c r="Q84" s="1099"/>
      <c r="R84" s="1099"/>
      <c r="S84" s="1099"/>
      <c r="T84" s="1099"/>
      <c r="U84" s="1099"/>
      <c r="V84" s="1099"/>
      <c r="W84" s="1099"/>
      <c r="X84" s="1099"/>
      <c r="Y84" s="1099"/>
      <c r="Z84" s="1099"/>
      <c r="AA84" s="1099"/>
      <c r="AB84" s="1099"/>
      <c r="AC84" s="1099"/>
      <c r="AD84" s="1099"/>
      <c r="AE84" s="1099"/>
      <c r="AF84" s="1099"/>
      <c r="AG84" s="1099"/>
      <c r="AH84" s="1099"/>
      <c r="AI84" s="1099"/>
      <c r="AJ84" s="1099"/>
      <c r="AK84" s="1099"/>
      <c r="AL84" s="1099"/>
      <c r="AM84" s="1099"/>
      <c r="AN84" s="1099"/>
      <c r="AO84" s="1099"/>
      <c r="AP84" s="1099"/>
      <c r="AQ84" s="1099"/>
      <c r="AR84" s="1099"/>
      <c r="AS84" s="1099"/>
      <c r="AT84" s="1099"/>
      <c r="AU84" s="1099"/>
      <c r="AV84" s="1099"/>
      <c r="AW84" s="1099"/>
      <c r="AX84" s="1099"/>
      <c r="AY84" s="1099"/>
      <c r="AZ84" s="1099"/>
      <c r="BA84" s="1099"/>
      <c r="BB84" s="1099"/>
      <c r="BC84" s="1099"/>
      <c r="BD84" s="1099"/>
      <c r="BE84" s="1099"/>
      <c r="BF84" s="1099"/>
      <c r="BG84" s="1099"/>
      <c r="BH84" s="1099"/>
      <c r="BI84" s="1099"/>
      <c r="BJ84" s="1099"/>
      <c r="BK84" s="1099"/>
      <c r="BL84" s="1099"/>
      <c r="BM84" s="1099"/>
      <c r="BN84" s="1099"/>
      <c r="BO84" s="1099"/>
      <c r="BP84" s="1099"/>
      <c r="BQ84" s="1099"/>
      <c r="BR84" s="1099"/>
      <c r="BS84" s="1099"/>
      <c r="BT84" s="1099"/>
      <c r="BU84" s="1099"/>
      <c r="BV84" s="1099"/>
      <c r="BW84" s="1099"/>
      <c r="BX84" s="1099"/>
      <c r="BY84" s="1099"/>
      <c r="BZ84" s="1099"/>
      <c r="CA84" s="1099"/>
      <c r="CB84" s="1099"/>
      <c r="CC84" s="1099"/>
      <c r="CD84" s="1099"/>
      <c r="CE84" s="1099"/>
      <c r="CF84" s="1099"/>
      <c r="CG84" s="1099"/>
      <c r="CH84" s="1099"/>
      <c r="CI84" s="1099"/>
      <c r="CJ84" s="1099"/>
      <c r="CK84" s="1099"/>
      <c r="CL84" s="1099"/>
      <c r="CM84" s="1099"/>
      <c r="CN84" s="1099"/>
      <c r="CO84" s="1099"/>
      <c r="CP84" s="1099"/>
      <c r="CQ84" s="1099"/>
      <c r="CR84" s="1099"/>
      <c r="CS84" s="1099"/>
      <c r="CT84" s="1099"/>
      <c r="CU84" s="1099"/>
      <c r="CV84" s="1099"/>
      <c r="CW84" s="1099"/>
      <c r="CX84" s="1099"/>
      <c r="CY84" s="1099"/>
      <c r="CZ84" s="1099"/>
      <c r="DA84" s="1099"/>
      <c r="DB84" s="1099"/>
      <c r="DC84" s="1099"/>
      <c r="DD84" s="1099"/>
      <c r="DE84" s="1099"/>
      <c r="DF84" s="1099"/>
      <c r="DG84" s="1099"/>
      <c r="DH84" s="1099"/>
      <c r="DI84" s="1099"/>
      <c r="DJ84" s="1099"/>
      <c r="DK84" s="1099"/>
      <c r="DL84" s="1099"/>
      <c r="DM84" s="1099"/>
      <c r="DN84" s="1099"/>
      <c r="DO84" s="1099"/>
      <c r="DP84" s="1099"/>
      <c r="DQ84" s="1099"/>
      <c r="DR84" s="1099"/>
      <c r="DS84" s="1099"/>
      <c r="DT84" s="1099"/>
      <c r="DU84" s="1099"/>
      <c r="DV84" s="1099"/>
      <c r="DW84" s="1099"/>
      <c r="DX84" s="1099"/>
      <c r="DY84" s="1099"/>
      <c r="DZ84" s="1099"/>
      <c r="EA84" s="1099"/>
      <c r="EB84" s="1099"/>
      <c r="EC84" s="1099"/>
      <c r="ED84" s="1099"/>
      <c r="EE84" s="1099"/>
      <c r="EF84" s="1099"/>
      <c r="EG84" s="1099"/>
      <c r="EH84" s="1099"/>
      <c r="EI84" s="1099"/>
      <c r="EJ84" s="1099"/>
      <c r="EK84" s="1099"/>
      <c r="EL84" s="1099"/>
      <c r="EM84" s="1099"/>
      <c r="EN84" s="1099"/>
      <c r="EO84" s="1099"/>
      <c r="EP84" s="1099"/>
      <c r="EQ84" s="1099"/>
      <c r="ER84" s="1099"/>
      <c r="ES84" s="1099"/>
      <c r="ET84" s="1099"/>
      <c r="EU84" s="1099"/>
      <c r="EV84" s="1099"/>
      <c r="EW84" s="1099"/>
      <c r="EX84" s="1099"/>
      <c r="EY84" s="1099"/>
      <c r="EZ84" s="1099"/>
      <c r="FA84" s="1099"/>
      <c r="FB84" s="1099"/>
      <c r="FC84" s="1099"/>
      <c r="FD84" s="1099"/>
    </row>
    <row r="85" spans="1:160">
      <c r="B85" s="1104"/>
      <c r="C85" s="1104"/>
      <c r="D85" s="1104"/>
      <c r="E85" s="1104"/>
      <c r="F85" s="1104"/>
      <c r="G85" s="1104"/>
      <c r="H85" s="1104"/>
      <c r="I85" s="1104"/>
      <c r="J85" s="1104"/>
      <c r="K85" s="1104"/>
      <c r="L85" s="1104"/>
      <c r="M85" s="1104"/>
      <c r="N85" s="1104"/>
      <c r="O85" s="1104"/>
      <c r="P85" s="1104"/>
      <c r="Q85" s="1104"/>
      <c r="R85" s="1104"/>
      <c r="S85" s="1104"/>
      <c r="T85" s="1104"/>
      <c r="U85" s="1104"/>
      <c r="V85" s="1104"/>
      <c r="W85" s="1104"/>
      <c r="X85" s="1104"/>
      <c r="Y85" s="1104"/>
      <c r="Z85" s="1104"/>
      <c r="AA85" s="1104"/>
      <c r="AB85" s="1104"/>
      <c r="AC85" s="1104"/>
      <c r="AD85" s="1104"/>
      <c r="AE85" s="1104"/>
      <c r="AF85" s="1104"/>
      <c r="AG85" s="1104"/>
      <c r="AH85" s="1104"/>
      <c r="AI85" s="1104"/>
      <c r="AJ85" s="1104"/>
      <c r="AK85" s="1104"/>
      <c r="AL85" s="1104"/>
      <c r="AM85" s="1104"/>
      <c r="AN85" s="1104"/>
      <c r="AO85" s="1104"/>
      <c r="AP85" s="1104"/>
      <c r="AQ85" s="1104"/>
      <c r="AR85" s="1104"/>
      <c r="AS85" s="1104"/>
      <c r="AT85" s="1104"/>
      <c r="AU85" s="1104"/>
      <c r="AV85" s="1104"/>
      <c r="AW85" s="1104"/>
      <c r="AX85" s="1104"/>
      <c r="AY85" s="1104"/>
      <c r="AZ85" s="1104"/>
      <c r="BA85" s="1104"/>
      <c r="BB85" s="1104"/>
      <c r="BC85" s="1104"/>
      <c r="BD85" s="1104"/>
      <c r="BE85" s="1104"/>
      <c r="BF85" s="1104"/>
      <c r="BG85" s="1104"/>
      <c r="BH85" s="1104"/>
      <c r="BI85" s="1104"/>
      <c r="BJ85" s="1104"/>
      <c r="BK85" s="1104"/>
      <c r="BL85" s="1104"/>
      <c r="BM85" s="1104"/>
      <c r="BN85" s="1104"/>
      <c r="BO85" s="1104"/>
      <c r="BP85" s="1104"/>
      <c r="BQ85" s="1104"/>
      <c r="BR85" s="1104"/>
      <c r="BS85" s="1104"/>
      <c r="BT85" s="1104"/>
      <c r="BU85" s="1104"/>
      <c r="BV85" s="1104"/>
      <c r="BW85" s="1104"/>
      <c r="BX85" s="1104"/>
      <c r="BY85" s="1104"/>
      <c r="BZ85" s="1104"/>
      <c r="CA85" s="1104"/>
      <c r="CB85" s="1104"/>
      <c r="CC85" s="1104"/>
      <c r="CD85" s="1104"/>
      <c r="CE85" s="1104"/>
      <c r="CF85" s="1104"/>
      <c r="CG85" s="1104"/>
      <c r="CH85" s="1104"/>
      <c r="CI85" s="1104"/>
      <c r="CJ85" s="1104"/>
      <c r="CK85" s="1104"/>
      <c r="CL85" s="1104"/>
      <c r="CM85" s="1104"/>
      <c r="CN85" s="1104"/>
      <c r="CO85" s="1104"/>
      <c r="CP85" s="1104"/>
      <c r="CQ85" s="1104"/>
      <c r="CR85" s="1104"/>
      <c r="CS85" s="1104"/>
      <c r="CT85" s="1104"/>
      <c r="CU85" s="1104"/>
      <c r="CV85" s="1104"/>
      <c r="CW85" s="1104"/>
      <c r="CX85" s="1104"/>
      <c r="CY85" s="1104"/>
      <c r="CZ85" s="1104"/>
      <c r="DA85" s="1104"/>
      <c r="DB85" s="1104"/>
      <c r="DC85" s="1104"/>
      <c r="DD85" s="1104"/>
      <c r="DE85" s="1104"/>
      <c r="DF85" s="1104"/>
      <c r="DG85" s="1104"/>
      <c r="DH85" s="1104"/>
      <c r="DI85" s="1104"/>
      <c r="DJ85" s="1104"/>
      <c r="DK85" s="1104"/>
      <c r="DL85" s="1104"/>
      <c r="DM85" s="1104"/>
      <c r="DN85" s="1104"/>
      <c r="DO85" s="1104"/>
      <c r="DP85" s="1104"/>
      <c r="DQ85" s="1104"/>
      <c r="DR85" s="1104"/>
      <c r="DS85" s="1104"/>
      <c r="DT85" s="1104"/>
      <c r="DU85" s="1104"/>
      <c r="DV85" s="1104"/>
      <c r="DW85" s="1104"/>
      <c r="DX85" s="1104"/>
      <c r="DY85" s="1104"/>
      <c r="DZ85" s="1104"/>
      <c r="EA85" s="1104"/>
      <c r="EB85" s="1104"/>
      <c r="EC85" s="1104"/>
      <c r="ED85" s="1104"/>
      <c r="EE85" s="1104"/>
      <c r="EF85" s="1104"/>
      <c r="EG85" s="1104"/>
      <c r="EH85" s="1104"/>
      <c r="EI85" s="1104"/>
      <c r="EJ85" s="1104"/>
      <c r="EK85" s="1104"/>
      <c r="EL85" s="1104"/>
      <c r="EM85" s="1104"/>
      <c r="EN85" s="1104"/>
      <c r="EO85" s="1104"/>
      <c r="EP85" s="1104"/>
      <c r="EQ85" s="1104"/>
      <c r="ER85" s="1104"/>
      <c r="ES85" s="1104"/>
      <c r="ET85" s="1104"/>
      <c r="EU85" s="1104"/>
      <c r="EV85" s="1104"/>
      <c r="EW85" s="1104"/>
      <c r="EX85" s="1104"/>
      <c r="EY85" s="1104"/>
      <c r="EZ85" s="1104"/>
      <c r="FA85" s="1104"/>
      <c r="FB85" s="1104"/>
      <c r="FC85" s="1104"/>
      <c r="FD85" s="1104"/>
    </row>
    <row r="86" spans="1:160">
      <c r="B86" s="1099"/>
      <c r="C86" s="1099"/>
      <c r="D86" s="1099"/>
      <c r="E86" s="1099"/>
      <c r="F86" s="1099"/>
      <c r="G86" s="1099"/>
      <c r="H86" s="1099"/>
      <c r="I86" s="1099"/>
      <c r="J86" s="1099"/>
      <c r="K86" s="1099"/>
      <c r="L86" s="1099"/>
      <c r="M86" s="1099"/>
      <c r="N86" s="1099"/>
      <c r="O86" s="1099"/>
      <c r="P86" s="1099"/>
      <c r="Q86" s="1099"/>
      <c r="R86" s="1099"/>
      <c r="S86" s="1099"/>
      <c r="T86" s="1099"/>
      <c r="U86" s="1099"/>
      <c r="V86" s="1099"/>
      <c r="W86" s="1099"/>
      <c r="X86" s="1099"/>
      <c r="Y86" s="1099"/>
      <c r="Z86" s="1099"/>
      <c r="AA86" s="1099"/>
      <c r="AB86" s="1099"/>
      <c r="AC86" s="1099"/>
      <c r="AD86" s="1099"/>
      <c r="AE86" s="1099"/>
      <c r="AF86" s="1099"/>
      <c r="AG86" s="1099"/>
      <c r="AH86" s="1099"/>
      <c r="AI86" s="1099"/>
      <c r="AJ86" s="1099"/>
      <c r="AK86" s="1099"/>
      <c r="AL86" s="1099"/>
      <c r="AM86" s="1099"/>
      <c r="AN86" s="1099"/>
      <c r="AO86" s="1099"/>
      <c r="AP86" s="1099"/>
      <c r="AQ86" s="1099"/>
      <c r="AR86" s="1099"/>
      <c r="AS86" s="1099"/>
      <c r="AT86" s="1099"/>
      <c r="AU86" s="1099"/>
      <c r="AV86" s="1099"/>
      <c r="AW86" s="1099"/>
      <c r="AX86" s="1099"/>
      <c r="AY86" s="1099"/>
      <c r="AZ86" s="1099"/>
      <c r="BA86" s="1099"/>
      <c r="BB86" s="1099"/>
      <c r="BC86" s="1099"/>
      <c r="BD86" s="1099"/>
      <c r="BE86" s="1099"/>
      <c r="BF86" s="1099"/>
      <c r="BG86" s="1099"/>
      <c r="BH86" s="1099"/>
      <c r="BI86" s="1099"/>
      <c r="BJ86" s="1099"/>
      <c r="BK86" s="1099"/>
      <c r="BL86" s="1099"/>
      <c r="BM86" s="1099"/>
      <c r="BN86" s="1099"/>
      <c r="BO86" s="1099"/>
      <c r="BP86" s="1099"/>
      <c r="BQ86" s="1099"/>
      <c r="BR86" s="1099"/>
      <c r="BS86" s="1099"/>
      <c r="BT86" s="1099"/>
      <c r="BU86" s="1099"/>
      <c r="BV86" s="1099"/>
      <c r="BW86" s="1099"/>
      <c r="BX86" s="1099"/>
      <c r="BY86" s="1099"/>
      <c r="BZ86" s="1099"/>
      <c r="CA86" s="1099"/>
      <c r="CB86" s="1099"/>
      <c r="CC86" s="1099"/>
      <c r="CD86" s="1099"/>
      <c r="CE86" s="1099"/>
      <c r="CF86" s="1099"/>
      <c r="CG86" s="1099"/>
      <c r="CH86" s="1099"/>
      <c r="CI86" s="1099"/>
      <c r="CJ86" s="1099"/>
      <c r="CK86" s="1099"/>
      <c r="CL86" s="1099"/>
      <c r="CM86" s="1099"/>
      <c r="CN86" s="1099"/>
      <c r="CO86" s="1099"/>
      <c r="CP86" s="1099"/>
      <c r="CQ86" s="1099"/>
      <c r="CR86" s="1099"/>
      <c r="CS86" s="1099"/>
      <c r="CT86" s="1099"/>
      <c r="CU86" s="1099"/>
      <c r="CV86" s="1099"/>
      <c r="CW86" s="1099"/>
      <c r="CX86" s="1099"/>
      <c r="CY86" s="1099"/>
      <c r="CZ86" s="1099"/>
      <c r="DA86" s="1099"/>
      <c r="DB86" s="1099"/>
      <c r="DC86" s="1099"/>
      <c r="DD86" s="1099"/>
      <c r="DE86" s="1099"/>
      <c r="DF86" s="1099"/>
      <c r="DG86" s="1099"/>
      <c r="DH86" s="1099"/>
      <c r="DI86" s="1099"/>
      <c r="DJ86" s="1099"/>
      <c r="DK86" s="1099"/>
      <c r="DL86" s="1099"/>
      <c r="DM86" s="1099"/>
      <c r="DN86" s="1099"/>
      <c r="DO86" s="1099"/>
      <c r="DP86" s="1099"/>
      <c r="DQ86" s="1099"/>
      <c r="DR86" s="1099"/>
      <c r="DS86" s="1099"/>
      <c r="DT86" s="1099"/>
      <c r="DU86" s="1099"/>
      <c r="DV86" s="1099"/>
      <c r="DW86" s="1099"/>
      <c r="DX86" s="1099"/>
      <c r="DY86" s="1099"/>
      <c r="DZ86" s="1099"/>
      <c r="EA86" s="1099"/>
      <c r="EB86" s="1099"/>
      <c r="EC86" s="1099"/>
      <c r="ED86" s="1099"/>
      <c r="EE86" s="1099"/>
      <c r="EF86" s="1099"/>
      <c r="EG86" s="1099"/>
      <c r="EH86" s="1099"/>
      <c r="EI86" s="1099"/>
      <c r="EJ86" s="1099"/>
      <c r="EK86" s="1099"/>
      <c r="EL86" s="1099"/>
      <c r="EM86" s="1099"/>
      <c r="EN86" s="1099"/>
      <c r="EO86" s="1099"/>
      <c r="EP86" s="1099"/>
      <c r="EQ86" s="1099"/>
      <c r="ER86" s="1099"/>
      <c r="ES86" s="1099"/>
      <c r="ET86" s="1099"/>
      <c r="EU86" s="1099"/>
      <c r="EV86" s="1099"/>
      <c r="EW86" s="1099"/>
      <c r="EX86" s="1099"/>
      <c r="EY86" s="1099"/>
      <c r="EZ86" s="1099"/>
      <c r="FA86" s="1099"/>
      <c r="FB86" s="1099"/>
      <c r="FC86" s="1099"/>
      <c r="FD86" s="1099"/>
    </row>
    <row r="87" spans="1:160">
      <c r="B87" s="1102"/>
      <c r="C87" s="1102"/>
      <c r="D87" s="1102"/>
      <c r="E87" s="1102"/>
      <c r="F87" s="1102"/>
      <c r="G87" s="1102"/>
      <c r="H87" s="1102"/>
      <c r="I87" s="1102"/>
      <c r="J87" s="1102"/>
      <c r="K87" s="1102"/>
      <c r="L87" s="1102"/>
      <c r="M87" s="1102"/>
      <c r="N87" s="1102"/>
      <c r="O87" s="1102"/>
      <c r="P87" s="1102"/>
      <c r="Q87" s="1102"/>
      <c r="R87" s="1102"/>
      <c r="S87" s="1102"/>
      <c r="T87" s="1102"/>
      <c r="U87" s="1102"/>
      <c r="V87" s="1102"/>
      <c r="W87" s="1102"/>
      <c r="X87" s="1102"/>
      <c r="Y87" s="1102"/>
      <c r="Z87" s="1102"/>
      <c r="AA87" s="1102"/>
      <c r="AB87" s="1102"/>
      <c r="AC87" s="1102"/>
      <c r="AD87" s="1102"/>
      <c r="AE87" s="1102"/>
      <c r="AF87" s="1102"/>
      <c r="AG87" s="1102"/>
      <c r="AH87" s="1102"/>
      <c r="AI87" s="1102"/>
      <c r="AJ87" s="1102"/>
      <c r="AK87" s="1102"/>
      <c r="AL87" s="1102"/>
      <c r="AM87" s="1102"/>
      <c r="AN87" s="1102"/>
      <c r="AO87" s="1102"/>
      <c r="AP87" s="1102"/>
      <c r="AQ87" s="1102"/>
      <c r="AR87" s="1102"/>
      <c r="AS87" s="1102"/>
      <c r="AT87" s="1102"/>
      <c r="AU87" s="1102"/>
      <c r="AV87" s="1102"/>
      <c r="AW87" s="1102"/>
      <c r="AX87" s="1102"/>
      <c r="AY87" s="1102"/>
      <c r="AZ87" s="1102"/>
      <c r="BA87" s="1102"/>
      <c r="BB87" s="1102"/>
      <c r="BC87" s="1102"/>
      <c r="BD87" s="1102"/>
      <c r="BE87" s="1102"/>
      <c r="BF87" s="1102"/>
      <c r="BG87" s="1102"/>
      <c r="BH87" s="1102"/>
      <c r="BI87" s="1102"/>
      <c r="BJ87" s="1102"/>
      <c r="BK87" s="1102"/>
      <c r="BL87" s="1102"/>
      <c r="BM87" s="1102"/>
      <c r="BN87" s="1102"/>
      <c r="BO87" s="1102"/>
      <c r="BP87" s="1102"/>
      <c r="BQ87" s="1102"/>
      <c r="BR87" s="1102"/>
      <c r="BS87" s="1102"/>
      <c r="BT87" s="1102"/>
      <c r="BU87" s="1102"/>
      <c r="BV87" s="1102"/>
      <c r="BW87" s="1102"/>
      <c r="BX87" s="1102"/>
      <c r="BY87" s="1102"/>
      <c r="BZ87" s="1102"/>
      <c r="CA87" s="1102"/>
      <c r="CB87" s="1102"/>
      <c r="CC87" s="1102"/>
      <c r="CD87" s="1102"/>
      <c r="CE87" s="1102"/>
      <c r="CF87" s="1102"/>
      <c r="CG87" s="1102"/>
      <c r="CH87" s="1102"/>
      <c r="CI87" s="1102"/>
      <c r="CJ87" s="1102"/>
      <c r="CK87" s="1102"/>
      <c r="CL87" s="1102"/>
      <c r="CM87" s="1102"/>
      <c r="CN87" s="1102"/>
      <c r="CO87" s="1102"/>
      <c r="CP87" s="1102"/>
      <c r="CQ87" s="1102"/>
      <c r="CR87" s="1102"/>
      <c r="CS87" s="1102"/>
      <c r="CT87" s="1102"/>
      <c r="CU87" s="1102"/>
      <c r="CV87" s="1102"/>
      <c r="CW87" s="1102"/>
      <c r="CX87" s="1102"/>
      <c r="CY87" s="1102"/>
      <c r="CZ87" s="1102"/>
      <c r="DA87" s="1102"/>
      <c r="DB87" s="1102"/>
      <c r="DC87" s="1102"/>
      <c r="DD87" s="1102"/>
      <c r="DE87" s="1102"/>
      <c r="DF87" s="1102"/>
      <c r="DG87" s="1102"/>
      <c r="DH87" s="1102"/>
      <c r="DI87" s="1102"/>
      <c r="DJ87" s="1102"/>
      <c r="DK87" s="1102"/>
      <c r="DL87" s="1102"/>
      <c r="DM87" s="1102"/>
      <c r="DN87" s="1102"/>
      <c r="DO87" s="1102"/>
      <c r="DP87" s="1102"/>
      <c r="DQ87" s="1102"/>
      <c r="DR87" s="1102"/>
      <c r="DS87" s="1102"/>
      <c r="DT87" s="1102"/>
      <c r="DU87" s="1102"/>
      <c r="DV87" s="1102"/>
      <c r="DW87" s="1102"/>
      <c r="DX87" s="1102"/>
      <c r="DY87" s="1102"/>
      <c r="DZ87" s="1102"/>
      <c r="EA87" s="1102"/>
      <c r="EB87" s="1102"/>
      <c r="EC87" s="1102"/>
      <c r="ED87" s="1102"/>
      <c r="EE87" s="1102"/>
      <c r="EF87" s="1102"/>
      <c r="EG87" s="1102"/>
      <c r="EH87" s="1102"/>
      <c r="EI87" s="1102"/>
      <c r="EJ87" s="1102"/>
      <c r="EK87" s="1102"/>
      <c r="EL87" s="1102"/>
      <c r="EM87" s="1102"/>
      <c r="EN87" s="1102"/>
      <c r="EO87" s="1102"/>
      <c r="EP87" s="1102"/>
      <c r="EQ87" s="1102"/>
      <c r="ER87" s="1102"/>
      <c r="ES87" s="1102"/>
      <c r="ET87" s="1102"/>
      <c r="EU87" s="1102"/>
      <c r="EV87" s="1102"/>
      <c r="EW87" s="1102"/>
      <c r="EX87" s="1102"/>
      <c r="EY87" s="1102"/>
      <c r="EZ87" s="1102"/>
      <c r="FA87" s="1102"/>
      <c r="FB87" s="1102"/>
      <c r="FC87" s="1102"/>
      <c r="FD87" s="1102"/>
    </row>
    <row r="88" spans="1:160">
      <c r="B88" s="1104"/>
      <c r="C88" s="1104"/>
      <c r="D88" s="1104"/>
      <c r="E88" s="1104"/>
      <c r="F88" s="1104"/>
      <c r="G88" s="1104"/>
      <c r="H88" s="1104"/>
      <c r="I88" s="1104"/>
      <c r="J88" s="1104"/>
      <c r="K88" s="1104"/>
      <c r="L88" s="1104"/>
      <c r="M88" s="1104"/>
      <c r="N88" s="1104"/>
      <c r="O88" s="1104"/>
      <c r="P88" s="1104"/>
      <c r="Q88" s="1104"/>
      <c r="R88" s="1104"/>
      <c r="S88" s="1104"/>
      <c r="T88" s="1104"/>
      <c r="U88" s="1104"/>
      <c r="V88" s="1104"/>
      <c r="W88" s="1104"/>
      <c r="X88" s="1104"/>
      <c r="Y88" s="1104"/>
      <c r="Z88" s="1104"/>
      <c r="AA88" s="1104"/>
      <c r="AB88" s="1104"/>
      <c r="AC88" s="1104"/>
      <c r="AD88" s="1104"/>
      <c r="AE88" s="1104"/>
      <c r="AF88" s="1104"/>
      <c r="AG88" s="1104"/>
      <c r="AH88" s="1104"/>
      <c r="AI88" s="1104"/>
      <c r="AJ88" s="1104"/>
      <c r="AK88" s="1104"/>
      <c r="AL88" s="1104"/>
      <c r="AM88" s="1104"/>
      <c r="AN88" s="1104"/>
      <c r="AO88" s="1104"/>
      <c r="AP88" s="1104"/>
      <c r="AQ88" s="1104"/>
      <c r="AR88" s="1104"/>
      <c r="AS88" s="1104"/>
      <c r="AT88" s="1104"/>
      <c r="AU88" s="1104"/>
      <c r="AV88" s="1104"/>
      <c r="AW88" s="1104"/>
      <c r="AX88" s="1104"/>
      <c r="AY88" s="1104"/>
      <c r="AZ88" s="1104"/>
      <c r="BA88" s="1104"/>
      <c r="BB88" s="1104"/>
      <c r="BC88" s="1104"/>
      <c r="BD88" s="1104"/>
      <c r="BE88" s="1104"/>
      <c r="BF88" s="1104"/>
      <c r="BG88" s="1104"/>
      <c r="BH88" s="1104"/>
      <c r="BI88" s="1104"/>
      <c r="BJ88" s="1104"/>
      <c r="BK88" s="1104"/>
      <c r="BL88" s="1104"/>
      <c r="BM88" s="1104"/>
      <c r="BN88" s="1104"/>
      <c r="BO88" s="1104"/>
      <c r="BP88" s="1104"/>
      <c r="BQ88" s="1104"/>
      <c r="BR88" s="1104"/>
      <c r="BS88" s="1104"/>
      <c r="BT88" s="1104"/>
      <c r="BU88" s="1104"/>
      <c r="BV88" s="1104"/>
      <c r="BW88" s="1104"/>
      <c r="BX88" s="1104"/>
      <c r="BY88" s="1104"/>
      <c r="BZ88" s="1104"/>
      <c r="CA88" s="1104"/>
      <c r="CB88" s="1104"/>
      <c r="CC88" s="1104"/>
      <c r="CD88" s="1104"/>
      <c r="CE88" s="1104"/>
      <c r="CF88" s="1104"/>
      <c r="CG88" s="1104"/>
      <c r="CH88" s="1104"/>
      <c r="CI88" s="1104"/>
      <c r="CJ88" s="1104"/>
      <c r="CK88" s="1104"/>
      <c r="CL88" s="1104"/>
      <c r="CM88" s="1104"/>
      <c r="CN88" s="1104"/>
      <c r="CO88" s="1104"/>
      <c r="CP88" s="1104"/>
      <c r="CQ88" s="1104"/>
      <c r="CR88" s="1104"/>
      <c r="CS88" s="1104"/>
      <c r="CT88" s="1104"/>
      <c r="CU88" s="1104"/>
      <c r="CV88" s="1104"/>
      <c r="CW88" s="1104"/>
      <c r="CX88" s="1104"/>
      <c r="CY88" s="1104"/>
      <c r="CZ88" s="1104"/>
      <c r="DA88" s="1104"/>
      <c r="DB88" s="1104"/>
      <c r="DC88" s="1104"/>
      <c r="DD88" s="1104"/>
      <c r="DE88" s="1104"/>
      <c r="DF88" s="1104"/>
      <c r="DG88" s="1104"/>
      <c r="DH88" s="1104"/>
      <c r="DI88" s="1104"/>
      <c r="DJ88" s="1104"/>
      <c r="DK88" s="1104"/>
      <c r="DL88" s="1104"/>
      <c r="DM88" s="1104"/>
      <c r="DN88" s="1104"/>
      <c r="DO88" s="1104"/>
      <c r="DP88" s="1104"/>
      <c r="DQ88" s="1104"/>
      <c r="DR88" s="1104"/>
      <c r="DS88" s="1104"/>
      <c r="DT88" s="1104"/>
      <c r="DU88" s="1104"/>
      <c r="DV88" s="1104"/>
      <c r="DW88" s="1104"/>
      <c r="DX88" s="1104"/>
      <c r="DY88" s="1104"/>
      <c r="DZ88" s="1104"/>
      <c r="EA88" s="1104"/>
      <c r="EB88" s="1104"/>
      <c r="EC88" s="1104"/>
      <c r="ED88" s="1104"/>
      <c r="EE88" s="1104"/>
      <c r="EF88" s="1104"/>
      <c r="EG88" s="1104"/>
      <c r="EH88" s="1104"/>
      <c r="EI88" s="1104"/>
      <c r="EJ88" s="1104"/>
      <c r="EK88" s="1104"/>
      <c r="EL88" s="1104"/>
      <c r="EM88" s="1104"/>
      <c r="EN88" s="1104"/>
      <c r="EO88" s="1104"/>
      <c r="EP88" s="1104"/>
      <c r="EQ88" s="1104"/>
      <c r="ER88" s="1104"/>
      <c r="ES88" s="1104"/>
      <c r="ET88" s="1104"/>
      <c r="EU88" s="1104"/>
      <c r="EV88" s="1104"/>
      <c r="EW88" s="1104"/>
      <c r="EX88" s="1104"/>
      <c r="EY88" s="1104"/>
      <c r="EZ88" s="1104"/>
      <c r="FA88" s="1104"/>
      <c r="FB88" s="1104"/>
      <c r="FC88" s="1104"/>
      <c r="FD88" s="1104"/>
    </row>
    <row r="89" spans="1:160">
      <c r="B89" s="1106"/>
      <c r="C89" s="1106"/>
      <c r="D89" s="1106"/>
      <c r="E89" s="1106"/>
      <c r="F89" s="1106"/>
      <c r="G89" s="1106"/>
      <c r="H89" s="1106"/>
      <c r="I89" s="1106"/>
      <c r="J89" s="1106"/>
      <c r="K89" s="1106"/>
      <c r="L89" s="1106"/>
      <c r="M89" s="1106"/>
      <c r="N89" s="1106"/>
      <c r="O89" s="1106"/>
      <c r="P89" s="1106"/>
      <c r="Q89" s="1106"/>
      <c r="R89" s="1106"/>
      <c r="S89" s="1106"/>
      <c r="T89" s="1106"/>
      <c r="U89" s="1106"/>
      <c r="V89" s="1106"/>
      <c r="W89" s="1106"/>
      <c r="X89" s="1106"/>
      <c r="Y89" s="1106"/>
      <c r="Z89" s="1106"/>
      <c r="AA89" s="1106"/>
      <c r="AB89" s="1106"/>
      <c r="AC89" s="1106"/>
      <c r="AD89" s="1106"/>
      <c r="AE89" s="1106"/>
      <c r="AF89" s="1106"/>
      <c r="AG89" s="1106"/>
      <c r="AH89" s="1106"/>
      <c r="AI89" s="1106"/>
      <c r="AJ89" s="1106"/>
      <c r="AK89" s="1106"/>
      <c r="AL89" s="1106"/>
      <c r="AM89" s="1106"/>
      <c r="AN89" s="1106"/>
      <c r="AO89" s="1106"/>
      <c r="AP89" s="1106"/>
      <c r="AQ89" s="1106"/>
      <c r="AR89" s="1106"/>
      <c r="AS89" s="1106"/>
      <c r="AT89" s="1106"/>
      <c r="AU89" s="1106"/>
      <c r="AV89" s="1106"/>
      <c r="AW89" s="1106"/>
      <c r="AX89" s="1106"/>
      <c r="AY89" s="1106"/>
      <c r="AZ89" s="1106"/>
      <c r="BA89" s="1106"/>
      <c r="BB89" s="1106"/>
      <c r="BC89" s="1106"/>
      <c r="BD89" s="1106"/>
      <c r="BE89" s="1106"/>
      <c r="BF89" s="1106"/>
      <c r="BG89" s="1106"/>
      <c r="BH89" s="1106"/>
      <c r="BI89" s="1106"/>
      <c r="BJ89" s="1106"/>
      <c r="BK89" s="1106"/>
      <c r="BL89" s="1106"/>
      <c r="BM89" s="1106"/>
      <c r="BN89" s="1106"/>
      <c r="BO89" s="1106"/>
      <c r="BP89" s="1106"/>
      <c r="BQ89" s="1106"/>
      <c r="BR89" s="1106"/>
      <c r="BS89" s="1106"/>
      <c r="BT89" s="1106"/>
      <c r="BU89" s="1106"/>
      <c r="BV89" s="1106"/>
      <c r="BW89" s="1106"/>
      <c r="BX89" s="1106"/>
      <c r="BY89" s="1106"/>
      <c r="BZ89" s="1106"/>
      <c r="CA89" s="1106"/>
      <c r="CB89" s="1106"/>
      <c r="CC89" s="1106"/>
      <c r="CD89" s="1106"/>
      <c r="CE89" s="1106"/>
      <c r="CF89" s="1106"/>
      <c r="CG89" s="1106"/>
      <c r="CH89" s="1106"/>
      <c r="CI89" s="1106"/>
      <c r="CJ89" s="1106"/>
      <c r="CK89" s="1106"/>
      <c r="CL89" s="1106"/>
      <c r="CM89" s="1106"/>
      <c r="CN89" s="1106"/>
      <c r="CO89" s="1106"/>
      <c r="CP89" s="1106"/>
      <c r="CQ89" s="1106"/>
      <c r="CR89" s="1106"/>
      <c r="CS89" s="1106"/>
      <c r="CT89" s="1106"/>
      <c r="CU89" s="1106"/>
      <c r="CV89" s="1106"/>
      <c r="CW89" s="1106"/>
      <c r="CX89" s="1106"/>
      <c r="CY89" s="1106"/>
      <c r="CZ89" s="1106"/>
      <c r="DA89" s="1106"/>
      <c r="DB89" s="1106"/>
      <c r="DC89" s="1106"/>
      <c r="DD89" s="1106"/>
      <c r="DE89" s="1106"/>
      <c r="DF89" s="1106"/>
      <c r="DG89" s="1106"/>
      <c r="DH89" s="1106"/>
      <c r="DI89" s="1106"/>
      <c r="DJ89" s="1106"/>
      <c r="DK89" s="1106"/>
      <c r="DL89" s="1106"/>
      <c r="DM89" s="1106"/>
      <c r="DN89" s="1106"/>
      <c r="DO89" s="1106"/>
      <c r="DP89" s="1106"/>
      <c r="DQ89" s="1106"/>
      <c r="DR89" s="1106"/>
      <c r="DS89" s="1106"/>
      <c r="DT89" s="1106"/>
      <c r="DU89" s="1106"/>
      <c r="DV89" s="1106"/>
      <c r="DW89" s="1106"/>
      <c r="DX89" s="1106"/>
      <c r="DY89" s="1106"/>
      <c r="DZ89" s="1106"/>
      <c r="EA89" s="1106"/>
      <c r="EB89" s="1106"/>
      <c r="EC89" s="1106"/>
      <c r="ED89" s="1106"/>
      <c r="EE89" s="1106"/>
      <c r="EF89" s="1106"/>
      <c r="EG89" s="1106"/>
      <c r="EH89" s="1106"/>
      <c r="EI89" s="1106"/>
      <c r="EJ89" s="1106"/>
      <c r="EK89" s="1106"/>
      <c r="EL89" s="1106"/>
      <c r="EM89" s="1106"/>
      <c r="EN89" s="1106"/>
      <c r="EO89" s="1106"/>
      <c r="EP89" s="1106"/>
      <c r="EQ89" s="1106"/>
      <c r="ER89" s="1106"/>
      <c r="ES89" s="1106"/>
      <c r="ET89" s="1106"/>
      <c r="EU89" s="1106"/>
      <c r="EV89" s="1106"/>
      <c r="EW89" s="1106"/>
      <c r="EX89" s="1106"/>
      <c r="EY89" s="1106"/>
      <c r="EZ89" s="1106"/>
      <c r="FA89" s="1106"/>
      <c r="FB89" s="1106"/>
      <c r="FC89" s="1106"/>
      <c r="FD89" s="1106"/>
    </row>
    <row r="90" spans="1:160">
      <c r="B90" s="1099"/>
      <c r="C90" s="1099"/>
      <c r="D90" s="1099"/>
      <c r="E90" s="1099"/>
      <c r="F90" s="1099"/>
      <c r="G90" s="1099"/>
      <c r="H90" s="1099"/>
      <c r="I90" s="1099"/>
      <c r="J90" s="1099"/>
      <c r="K90" s="1099"/>
      <c r="L90" s="1099"/>
      <c r="M90" s="1099"/>
      <c r="N90" s="1099"/>
      <c r="O90" s="1099"/>
      <c r="P90" s="1099"/>
      <c r="Q90" s="1099"/>
      <c r="R90" s="1099"/>
      <c r="S90" s="1099"/>
      <c r="T90" s="1099"/>
      <c r="U90" s="1099"/>
      <c r="V90" s="1099"/>
      <c r="W90" s="1099"/>
      <c r="X90" s="1099"/>
      <c r="Y90" s="1099"/>
      <c r="Z90" s="1099"/>
      <c r="AA90" s="1099"/>
      <c r="AB90" s="1099"/>
      <c r="AC90" s="1099"/>
      <c r="AD90" s="1099"/>
      <c r="AE90" s="1099"/>
      <c r="AF90" s="1099"/>
      <c r="AG90" s="1099"/>
      <c r="AH90" s="1099"/>
      <c r="AI90" s="1099"/>
      <c r="AJ90" s="1099"/>
      <c r="AK90" s="1099"/>
      <c r="AL90" s="1099"/>
      <c r="AM90" s="1099"/>
      <c r="AN90" s="1099"/>
      <c r="AO90" s="1099"/>
      <c r="AP90" s="1099"/>
      <c r="AQ90" s="1099"/>
      <c r="AR90" s="1099"/>
      <c r="AS90" s="1099"/>
      <c r="AT90" s="1099"/>
      <c r="AU90" s="1099"/>
      <c r="AV90" s="1099"/>
      <c r="AW90" s="1099"/>
      <c r="AX90" s="1099"/>
      <c r="AY90" s="1099"/>
      <c r="AZ90" s="1099"/>
      <c r="BA90" s="1099"/>
      <c r="BB90" s="1099"/>
      <c r="BC90" s="1099"/>
      <c r="BD90" s="1099"/>
      <c r="BE90" s="1099"/>
      <c r="BF90" s="1099"/>
      <c r="BG90" s="1099"/>
      <c r="BH90" s="1099"/>
      <c r="BI90" s="1099"/>
      <c r="BJ90" s="1099"/>
      <c r="BK90" s="1099"/>
      <c r="BL90" s="1099"/>
      <c r="BM90" s="1099"/>
      <c r="BN90" s="1099"/>
      <c r="BO90" s="1099"/>
      <c r="BP90" s="1099"/>
      <c r="BQ90" s="1099"/>
      <c r="BR90" s="1099"/>
      <c r="BS90" s="1099"/>
      <c r="BT90" s="1099"/>
      <c r="BU90" s="1099"/>
      <c r="BV90" s="1099"/>
      <c r="BW90" s="1099"/>
      <c r="BX90" s="1099"/>
      <c r="BY90" s="1099"/>
      <c r="BZ90" s="1099"/>
      <c r="CA90" s="1099"/>
      <c r="CB90" s="1099"/>
      <c r="CC90" s="1099"/>
      <c r="CD90" s="1099"/>
      <c r="CE90" s="1099"/>
      <c r="CF90" s="1099"/>
      <c r="CG90" s="1099"/>
      <c r="CH90" s="1099"/>
      <c r="CI90" s="1099"/>
      <c r="CJ90" s="1099"/>
      <c r="CK90" s="1099"/>
      <c r="CL90" s="1099"/>
      <c r="CM90" s="1099"/>
      <c r="CN90" s="1099"/>
      <c r="CO90" s="1099"/>
      <c r="CP90" s="1099"/>
      <c r="CQ90" s="1099"/>
      <c r="CR90" s="1099"/>
      <c r="CS90" s="1099"/>
      <c r="CT90" s="1099"/>
      <c r="CU90" s="1099"/>
      <c r="CV90" s="1099"/>
      <c r="CW90" s="1099"/>
      <c r="CX90" s="1099"/>
      <c r="CY90" s="1099"/>
      <c r="CZ90" s="1099"/>
      <c r="DA90" s="1099"/>
      <c r="DB90" s="1099"/>
      <c r="DC90" s="1099"/>
      <c r="DD90" s="1099"/>
      <c r="DE90" s="1099"/>
      <c r="DF90" s="1099"/>
      <c r="DG90" s="1099"/>
      <c r="DH90" s="1099"/>
      <c r="DI90" s="1099"/>
      <c r="DJ90" s="1099"/>
      <c r="DK90" s="1099"/>
      <c r="DL90" s="1099"/>
      <c r="DM90" s="1099"/>
      <c r="DN90" s="1099"/>
      <c r="DO90" s="1099"/>
      <c r="DP90" s="1099"/>
      <c r="DQ90" s="1099"/>
      <c r="DR90" s="1099"/>
      <c r="DS90" s="1099"/>
      <c r="DT90" s="1099"/>
      <c r="DU90" s="1099"/>
      <c r="DV90" s="1099"/>
      <c r="DW90" s="1099"/>
      <c r="DX90" s="1099"/>
      <c r="DY90" s="1099"/>
      <c r="DZ90" s="1099"/>
      <c r="EA90" s="1099"/>
      <c r="EB90" s="1099"/>
      <c r="EC90" s="1099"/>
      <c r="ED90" s="1099"/>
      <c r="EE90" s="1099"/>
      <c r="EF90" s="1099"/>
      <c r="EG90" s="1099"/>
      <c r="EH90" s="1099"/>
      <c r="EI90" s="1099"/>
      <c r="EJ90" s="1099"/>
      <c r="EK90" s="1099"/>
      <c r="EL90" s="1099"/>
      <c r="EM90" s="1099"/>
      <c r="EN90" s="1099"/>
      <c r="EO90" s="1099"/>
      <c r="EP90" s="1099"/>
      <c r="EQ90" s="1099"/>
      <c r="ER90" s="1099"/>
      <c r="ES90" s="1099"/>
      <c r="ET90" s="1099"/>
      <c r="EU90" s="1099"/>
      <c r="EV90" s="1099"/>
      <c r="EW90" s="1099"/>
      <c r="EX90" s="1099"/>
      <c r="EY90" s="1099"/>
      <c r="EZ90" s="1099"/>
      <c r="FA90" s="1099"/>
      <c r="FB90" s="1099"/>
      <c r="FC90" s="1099"/>
      <c r="FD90" s="1099"/>
    </row>
    <row r="91" spans="1:160">
      <c r="B91" s="1099"/>
      <c r="C91" s="1099"/>
      <c r="D91" s="1099"/>
      <c r="E91" s="1099"/>
      <c r="F91" s="1099"/>
      <c r="G91" s="1099"/>
      <c r="H91" s="1099"/>
      <c r="I91" s="1099"/>
      <c r="J91" s="1099"/>
      <c r="K91" s="1099"/>
      <c r="L91" s="1099"/>
      <c r="M91" s="1099"/>
      <c r="N91" s="1099"/>
      <c r="O91" s="1099"/>
      <c r="P91" s="1099"/>
      <c r="Q91" s="1099"/>
      <c r="R91" s="1099"/>
      <c r="S91" s="1099"/>
      <c r="T91" s="1099"/>
      <c r="U91" s="1099"/>
      <c r="V91" s="1099"/>
      <c r="W91" s="1099"/>
      <c r="X91" s="1099"/>
      <c r="Y91" s="1099"/>
      <c r="Z91" s="1099"/>
      <c r="AA91" s="1099"/>
      <c r="AB91" s="1099"/>
      <c r="AC91" s="1099"/>
      <c r="AD91" s="1099"/>
      <c r="AE91" s="1099"/>
      <c r="AF91" s="1099"/>
      <c r="AG91" s="1099"/>
      <c r="AH91" s="1099"/>
      <c r="AI91" s="1099"/>
      <c r="AJ91" s="1099"/>
      <c r="AK91" s="1099"/>
      <c r="AL91" s="1099"/>
      <c r="AM91" s="1099"/>
      <c r="AN91" s="1099"/>
      <c r="AO91" s="1099"/>
      <c r="AP91" s="1099"/>
      <c r="AQ91" s="1099"/>
      <c r="AR91" s="1099"/>
      <c r="AS91" s="1099"/>
      <c r="AT91" s="1099"/>
      <c r="AU91" s="1099"/>
      <c r="AV91" s="1099"/>
      <c r="AW91" s="1099"/>
      <c r="AX91" s="1099"/>
      <c r="AY91" s="1099"/>
      <c r="AZ91" s="1099"/>
      <c r="BA91" s="1099"/>
      <c r="BB91" s="1099"/>
      <c r="BC91" s="1099"/>
      <c r="BD91" s="1099"/>
      <c r="BE91" s="1099"/>
      <c r="BF91" s="1099"/>
      <c r="BG91" s="1099"/>
      <c r="BH91" s="1099"/>
      <c r="BI91" s="1099"/>
      <c r="BJ91" s="1099"/>
      <c r="BK91" s="1099"/>
      <c r="BL91" s="1099"/>
      <c r="BM91" s="1099"/>
      <c r="BN91" s="1099"/>
      <c r="BO91" s="1099"/>
      <c r="BP91" s="1099"/>
      <c r="BQ91" s="1099"/>
      <c r="BR91" s="1099"/>
      <c r="BS91" s="1099"/>
      <c r="BT91" s="1099"/>
      <c r="BU91" s="1099"/>
      <c r="BV91" s="1099"/>
      <c r="BW91" s="1099"/>
      <c r="BX91" s="1099"/>
      <c r="BY91" s="1099"/>
      <c r="BZ91" s="1099"/>
      <c r="CA91" s="1099"/>
      <c r="CB91" s="1099"/>
      <c r="CC91" s="1099"/>
      <c r="CD91" s="1099"/>
      <c r="CE91" s="1099"/>
      <c r="CF91" s="1099"/>
      <c r="CG91" s="1099"/>
      <c r="CH91" s="1099"/>
      <c r="CI91" s="1099"/>
      <c r="CJ91" s="1099"/>
      <c r="CK91" s="1099"/>
      <c r="CL91" s="1099"/>
      <c r="CM91" s="1099"/>
      <c r="CN91" s="1099"/>
      <c r="CO91" s="1099"/>
      <c r="CP91" s="1099"/>
      <c r="CQ91" s="1099"/>
      <c r="CR91" s="1099"/>
      <c r="CS91" s="1099"/>
      <c r="CT91" s="1099"/>
      <c r="CU91" s="1099"/>
      <c r="CV91" s="1099"/>
      <c r="CW91" s="1099"/>
      <c r="CX91" s="1099"/>
      <c r="CY91" s="1099"/>
      <c r="CZ91" s="1099"/>
      <c r="DA91" s="1099"/>
      <c r="DB91" s="1099"/>
      <c r="DC91" s="1099"/>
      <c r="DD91" s="1099"/>
      <c r="DE91" s="1099"/>
      <c r="DF91" s="1099"/>
      <c r="DG91" s="1099"/>
      <c r="DH91" s="1099"/>
      <c r="DI91" s="1099"/>
      <c r="DJ91" s="1099"/>
      <c r="DK91" s="1099"/>
      <c r="DL91" s="1099"/>
      <c r="DM91" s="1099"/>
      <c r="DN91" s="1099"/>
      <c r="DO91" s="1099"/>
      <c r="DP91" s="1099"/>
      <c r="DQ91" s="1099"/>
      <c r="DR91" s="1099"/>
      <c r="DS91" s="1099"/>
      <c r="DT91" s="1099"/>
      <c r="DU91" s="1099"/>
      <c r="DV91" s="1099"/>
      <c r="DW91" s="1099"/>
      <c r="DX91" s="1099"/>
      <c r="DY91" s="1099"/>
      <c r="DZ91" s="1099"/>
      <c r="EA91" s="1099"/>
      <c r="EB91" s="1099"/>
      <c r="EC91" s="1099"/>
      <c r="ED91" s="1099"/>
      <c r="EE91" s="1099"/>
      <c r="EF91" s="1099"/>
      <c r="EG91" s="1099"/>
      <c r="EH91" s="1099"/>
      <c r="EI91" s="1099"/>
      <c r="EJ91" s="1099"/>
      <c r="EK91" s="1099"/>
      <c r="EL91" s="1099"/>
      <c r="EM91" s="1099"/>
      <c r="EN91" s="1099"/>
      <c r="EO91" s="1099"/>
      <c r="EP91" s="1099"/>
      <c r="EQ91" s="1099"/>
      <c r="ER91" s="1099"/>
      <c r="ES91" s="1099"/>
      <c r="ET91" s="1099"/>
      <c r="EU91" s="1099"/>
      <c r="EV91" s="1099"/>
      <c r="EW91" s="1099"/>
      <c r="EX91" s="1099"/>
      <c r="EY91" s="1099"/>
      <c r="EZ91" s="1099"/>
      <c r="FA91" s="1099"/>
      <c r="FB91" s="1099"/>
      <c r="FC91" s="1099"/>
      <c r="FD91" s="1099"/>
    </row>
    <row r="92" spans="1:160">
      <c r="B92" s="1108"/>
      <c r="C92" s="1108"/>
      <c r="D92" s="1108"/>
      <c r="E92" s="1108"/>
      <c r="F92" s="1108"/>
      <c r="G92" s="1108"/>
      <c r="H92" s="1108"/>
      <c r="I92" s="1108"/>
      <c r="J92" s="1108"/>
      <c r="K92" s="1108"/>
      <c r="L92" s="1108"/>
      <c r="M92" s="1108"/>
      <c r="N92" s="1108"/>
      <c r="O92" s="1108"/>
      <c r="P92" s="1108"/>
      <c r="Q92" s="1108"/>
      <c r="R92" s="1108"/>
      <c r="S92" s="1108"/>
      <c r="T92" s="1108"/>
      <c r="U92" s="1108"/>
      <c r="V92" s="1108"/>
      <c r="W92" s="1108"/>
      <c r="X92" s="1108"/>
      <c r="Y92" s="1108"/>
      <c r="Z92" s="1108"/>
      <c r="AA92" s="1108"/>
      <c r="AB92" s="1108"/>
      <c r="AC92" s="1108"/>
      <c r="AD92" s="1108"/>
      <c r="AE92" s="1108"/>
      <c r="AF92" s="1108"/>
      <c r="AG92" s="1108"/>
      <c r="AH92" s="1108"/>
      <c r="AI92" s="1108"/>
      <c r="AJ92" s="1108"/>
      <c r="AK92" s="1108"/>
      <c r="AL92" s="1108"/>
      <c r="AM92" s="1108"/>
      <c r="AN92" s="1108"/>
      <c r="AO92" s="1108"/>
      <c r="AP92" s="1108"/>
      <c r="AQ92" s="1108"/>
      <c r="AR92" s="1108"/>
      <c r="AS92" s="1108"/>
      <c r="AT92" s="1108"/>
      <c r="AU92" s="1108"/>
      <c r="AV92" s="1108"/>
      <c r="AW92" s="1108"/>
      <c r="AX92" s="1108"/>
      <c r="AY92" s="1108"/>
      <c r="AZ92" s="1108"/>
      <c r="BA92" s="1108"/>
      <c r="BB92" s="1108"/>
      <c r="BC92" s="1108"/>
      <c r="BD92" s="1108"/>
      <c r="BE92" s="1108"/>
      <c r="BF92" s="1108"/>
      <c r="BG92" s="1108"/>
      <c r="BH92" s="1108"/>
      <c r="BI92" s="1108"/>
      <c r="BJ92" s="1108"/>
      <c r="BK92" s="1108"/>
      <c r="BL92" s="1108"/>
      <c r="BM92" s="1108"/>
      <c r="BN92" s="1108"/>
      <c r="BO92" s="1108"/>
      <c r="BP92" s="1108"/>
      <c r="BQ92" s="1108"/>
      <c r="BR92" s="1108"/>
      <c r="BS92" s="1108"/>
      <c r="BT92" s="1108"/>
      <c r="BU92" s="1108"/>
      <c r="BV92" s="1108"/>
      <c r="BW92" s="1108"/>
      <c r="BX92" s="1108"/>
      <c r="BY92" s="1108"/>
      <c r="BZ92" s="1108"/>
      <c r="CA92" s="1108"/>
      <c r="CB92" s="1108"/>
      <c r="CC92" s="1108"/>
      <c r="CD92" s="1108"/>
      <c r="CE92" s="1108"/>
      <c r="CF92" s="1108"/>
      <c r="CG92" s="1108"/>
      <c r="CH92" s="1108"/>
      <c r="CI92" s="1108"/>
      <c r="CJ92" s="1108"/>
      <c r="CK92" s="1108"/>
      <c r="CL92" s="1108"/>
      <c r="CM92" s="1108"/>
      <c r="CN92" s="1108"/>
      <c r="CO92" s="1108"/>
      <c r="CP92" s="1108"/>
      <c r="CQ92" s="1108"/>
      <c r="CR92" s="1108"/>
      <c r="CS92" s="1108"/>
      <c r="CT92" s="1108"/>
      <c r="CU92" s="1108"/>
      <c r="CV92" s="1108"/>
      <c r="CW92" s="1108"/>
      <c r="CX92" s="1108"/>
      <c r="CY92" s="1108"/>
      <c r="CZ92" s="1108"/>
      <c r="DA92" s="1108"/>
      <c r="DB92" s="1108"/>
      <c r="DC92" s="1108"/>
      <c r="DD92" s="1108"/>
      <c r="DE92" s="1108"/>
      <c r="DF92" s="1108"/>
      <c r="DG92" s="1108"/>
      <c r="DH92" s="1108"/>
      <c r="DI92" s="1108"/>
      <c r="DJ92" s="1108"/>
      <c r="DK92" s="1108"/>
      <c r="DL92" s="1108"/>
      <c r="DM92" s="1108"/>
      <c r="DN92" s="1108"/>
      <c r="DO92" s="1108"/>
      <c r="DP92" s="1108"/>
      <c r="DQ92" s="1108"/>
      <c r="DR92" s="1108"/>
      <c r="DS92" s="1108"/>
      <c r="DT92" s="1108"/>
      <c r="DU92" s="1108"/>
      <c r="DV92" s="1108"/>
      <c r="DW92" s="1108"/>
      <c r="DX92" s="1108"/>
      <c r="DY92" s="1108"/>
      <c r="DZ92" s="1108"/>
      <c r="EA92" s="1108"/>
      <c r="EB92" s="1108"/>
      <c r="EC92" s="1108"/>
      <c r="ED92" s="1108"/>
      <c r="EE92" s="1108"/>
      <c r="EF92" s="1108"/>
      <c r="EG92" s="1108"/>
      <c r="EH92" s="1108"/>
      <c r="EI92" s="1108"/>
      <c r="EJ92" s="1108"/>
      <c r="EK92" s="1108"/>
      <c r="EL92" s="1108"/>
      <c r="EM92" s="1108"/>
      <c r="EN92" s="1108"/>
      <c r="EO92" s="1108"/>
      <c r="EP92" s="1108"/>
      <c r="EQ92" s="1108"/>
      <c r="ER92" s="1108"/>
      <c r="ES92" s="1108"/>
      <c r="ET92" s="1108"/>
      <c r="EU92" s="1108"/>
      <c r="EV92" s="1108"/>
      <c r="EW92" s="1108"/>
      <c r="EX92" s="1108"/>
      <c r="EY92" s="1108"/>
      <c r="EZ92" s="1108"/>
      <c r="FA92" s="1108"/>
      <c r="FB92" s="1108"/>
      <c r="FC92" s="1108"/>
      <c r="FD92" s="1108"/>
    </row>
    <row r="93" spans="1:160">
      <c r="B93" s="1110"/>
      <c r="C93" s="1110"/>
      <c r="D93" s="1110"/>
      <c r="E93" s="1110"/>
      <c r="F93" s="1110"/>
      <c r="G93" s="1110"/>
      <c r="H93" s="1110"/>
      <c r="I93" s="1110"/>
      <c r="J93" s="1110"/>
      <c r="K93" s="1110"/>
      <c r="L93" s="1110"/>
      <c r="M93" s="1110"/>
      <c r="N93" s="1110"/>
      <c r="O93" s="1110"/>
      <c r="P93" s="1110"/>
      <c r="Q93" s="1110"/>
      <c r="R93" s="1110"/>
      <c r="S93" s="1110"/>
      <c r="T93" s="1110"/>
      <c r="U93" s="1110"/>
      <c r="V93" s="1110"/>
      <c r="W93" s="1110"/>
      <c r="X93" s="1110"/>
      <c r="Y93" s="1110"/>
      <c r="Z93" s="1110"/>
      <c r="AA93" s="1110"/>
      <c r="AB93" s="1110"/>
      <c r="AC93" s="1110"/>
      <c r="AD93" s="1110"/>
      <c r="AE93" s="1110"/>
      <c r="AF93" s="1110"/>
      <c r="AG93" s="1110"/>
      <c r="AH93" s="1110"/>
      <c r="AI93" s="1110"/>
      <c r="AJ93" s="1110"/>
      <c r="AK93" s="1110"/>
      <c r="AL93" s="1110"/>
      <c r="AM93" s="1110"/>
      <c r="AN93" s="1110"/>
      <c r="AO93" s="1110"/>
      <c r="AP93" s="1110"/>
      <c r="AQ93" s="1110"/>
      <c r="AR93" s="1110"/>
      <c r="AS93" s="1110"/>
      <c r="AT93" s="1110"/>
      <c r="AU93" s="1110"/>
      <c r="AV93" s="1110"/>
      <c r="AW93" s="1110"/>
      <c r="AX93" s="1110"/>
      <c r="AY93" s="1110"/>
      <c r="AZ93" s="1110"/>
      <c r="BA93" s="1110"/>
      <c r="BB93" s="1110"/>
      <c r="BC93" s="1110"/>
      <c r="BD93" s="1110"/>
      <c r="BE93" s="1110"/>
      <c r="BF93" s="1110"/>
      <c r="BG93" s="1110"/>
      <c r="BH93" s="1110"/>
      <c r="BI93" s="1110"/>
      <c r="BJ93" s="1110"/>
      <c r="BK93" s="1110"/>
      <c r="BL93" s="1110"/>
      <c r="BM93" s="1110"/>
      <c r="BN93" s="1110"/>
      <c r="BO93" s="1110"/>
      <c r="BP93" s="1110"/>
      <c r="BQ93" s="1110"/>
      <c r="BR93" s="1110"/>
      <c r="BS93" s="1110"/>
      <c r="BT93" s="1110"/>
      <c r="BU93" s="1110"/>
      <c r="BV93" s="1110"/>
      <c r="BW93" s="1110"/>
      <c r="BX93" s="1110"/>
      <c r="BY93" s="1110"/>
      <c r="BZ93" s="1110"/>
      <c r="CA93" s="1110"/>
      <c r="CB93" s="1110"/>
      <c r="CC93" s="1110"/>
      <c r="CD93" s="1110"/>
      <c r="CE93" s="1110"/>
      <c r="CF93" s="1110"/>
      <c r="CG93" s="1110"/>
      <c r="CH93" s="1110"/>
      <c r="CI93" s="1110"/>
      <c r="CJ93" s="1110"/>
      <c r="CK93" s="1110"/>
      <c r="CL93" s="1110"/>
      <c r="CM93" s="1110"/>
      <c r="CN93" s="1110"/>
      <c r="CO93" s="1110"/>
      <c r="CP93" s="1110"/>
      <c r="CQ93" s="1110"/>
      <c r="CR93" s="1110"/>
      <c r="CS93" s="1110"/>
      <c r="CT93" s="1110"/>
      <c r="CU93" s="1110"/>
      <c r="CV93" s="1110"/>
      <c r="CW93" s="1110"/>
      <c r="CX93" s="1110"/>
      <c r="CY93" s="1110"/>
      <c r="CZ93" s="1110"/>
      <c r="DA93" s="1110"/>
      <c r="DB93" s="1110"/>
      <c r="DC93" s="1110"/>
      <c r="DD93" s="1110"/>
      <c r="DE93" s="1110"/>
      <c r="DF93" s="1110"/>
      <c r="DG93" s="1110"/>
      <c r="DH93" s="1110"/>
      <c r="DI93" s="1110"/>
      <c r="DJ93" s="1110"/>
      <c r="DK93" s="1110"/>
      <c r="DL93" s="1110"/>
      <c r="DM93" s="1110"/>
      <c r="DN93" s="1110"/>
      <c r="DO93" s="1110"/>
      <c r="DP93" s="1110"/>
      <c r="DQ93" s="1110"/>
      <c r="DR93" s="1110"/>
      <c r="DS93" s="1110"/>
      <c r="DT93" s="1110"/>
      <c r="DU93" s="1110"/>
      <c r="DV93" s="1110"/>
      <c r="DW93" s="1110"/>
      <c r="DX93" s="1110"/>
      <c r="DY93" s="1110"/>
      <c r="DZ93" s="1110"/>
      <c r="EA93" s="1110"/>
      <c r="EB93" s="1110"/>
      <c r="EC93" s="1110"/>
      <c r="ED93" s="1110"/>
      <c r="EE93" s="1110"/>
      <c r="EF93" s="1110"/>
      <c r="EG93" s="1110"/>
      <c r="EH93" s="1110"/>
      <c r="EI93" s="1110"/>
      <c r="EJ93" s="1110"/>
      <c r="EK93" s="1110"/>
      <c r="EL93" s="1110"/>
      <c r="EM93" s="1110"/>
      <c r="EN93" s="1110"/>
      <c r="EO93" s="1110"/>
      <c r="EP93" s="1110"/>
      <c r="EQ93" s="1110"/>
      <c r="ER93" s="1110"/>
      <c r="ES93" s="1110"/>
      <c r="ET93" s="1110"/>
      <c r="EU93" s="1110"/>
      <c r="EV93" s="1110"/>
      <c r="EW93" s="1110"/>
      <c r="EX93" s="1110"/>
      <c r="EY93" s="1110"/>
      <c r="EZ93" s="1110"/>
      <c r="FA93" s="1110"/>
      <c r="FB93" s="1110"/>
      <c r="FC93" s="1110"/>
      <c r="FD93" s="1110"/>
    </row>
    <row r="94" spans="1:160">
      <c r="B94" s="889"/>
      <c r="C94" s="889"/>
      <c r="D94" s="889"/>
      <c r="E94" s="889"/>
      <c r="F94" s="889"/>
      <c r="G94" s="889"/>
      <c r="H94" s="889"/>
      <c r="I94" s="889"/>
      <c r="J94" s="889"/>
      <c r="K94" s="889"/>
      <c r="L94" s="889"/>
      <c r="M94" s="889"/>
      <c r="N94" s="889"/>
      <c r="O94" s="889"/>
      <c r="P94" s="889"/>
      <c r="Q94" s="889"/>
      <c r="R94" s="889"/>
      <c r="S94" s="889"/>
      <c r="T94" s="889"/>
      <c r="U94" s="889"/>
      <c r="V94" s="889"/>
      <c r="W94" s="889"/>
      <c r="X94" s="889"/>
      <c r="Y94" s="889"/>
      <c r="Z94" s="889"/>
      <c r="AA94" s="889"/>
      <c r="AB94" s="889"/>
      <c r="AC94" s="889"/>
      <c r="AD94" s="889"/>
      <c r="AE94" s="889"/>
      <c r="AF94" s="889"/>
      <c r="AG94" s="889"/>
      <c r="AH94" s="889"/>
      <c r="AI94" s="889"/>
      <c r="AJ94" s="889"/>
      <c r="AK94" s="889"/>
      <c r="AL94" s="889"/>
      <c r="AM94" s="889"/>
      <c r="AN94" s="889"/>
      <c r="AO94" s="889"/>
      <c r="AP94" s="889"/>
      <c r="AQ94" s="889"/>
      <c r="AR94" s="889"/>
      <c r="AS94" s="889"/>
      <c r="AT94" s="889"/>
      <c r="AU94" s="889"/>
      <c r="AV94" s="889"/>
      <c r="AW94" s="889"/>
      <c r="AX94" s="889"/>
      <c r="AY94" s="889"/>
      <c r="AZ94" s="889"/>
      <c r="BA94" s="889"/>
      <c r="BB94" s="889"/>
      <c r="BC94" s="889"/>
      <c r="BD94" s="889"/>
      <c r="BE94" s="889"/>
      <c r="BF94" s="889"/>
      <c r="BG94" s="889"/>
      <c r="BH94" s="889"/>
      <c r="BI94" s="889"/>
      <c r="BJ94" s="889"/>
      <c r="BK94" s="889"/>
      <c r="BL94" s="889"/>
      <c r="BM94" s="889"/>
      <c r="BN94" s="889"/>
      <c r="BO94" s="889"/>
      <c r="BP94" s="889"/>
      <c r="BQ94" s="889"/>
      <c r="BR94" s="889"/>
      <c r="BS94" s="889"/>
      <c r="BT94" s="889"/>
      <c r="BU94" s="889"/>
      <c r="BV94" s="889"/>
      <c r="BW94" s="889"/>
      <c r="BX94" s="889"/>
      <c r="BY94" s="889"/>
      <c r="BZ94" s="889"/>
      <c r="CA94" s="889"/>
      <c r="CB94" s="889"/>
      <c r="CC94" s="889"/>
      <c r="CD94" s="889"/>
      <c r="CE94" s="889"/>
      <c r="CF94" s="889"/>
      <c r="CG94" s="889"/>
      <c r="CH94" s="889"/>
      <c r="CI94" s="889"/>
      <c r="CJ94" s="889"/>
      <c r="CK94" s="889"/>
      <c r="CL94" s="889"/>
      <c r="CM94" s="889"/>
      <c r="CN94" s="889"/>
      <c r="CO94" s="889"/>
      <c r="CP94" s="889"/>
      <c r="CQ94" s="889"/>
      <c r="CR94" s="889"/>
      <c r="CS94" s="889"/>
      <c r="CT94" s="889"/>
      <c r="CU94" s="889"/>
      <c r="CV94" s="889"/>
      <c r="CW94" s="889"/>
      <c r="CX94" s="889"/>
      <c r="CY94" s="889"/>
      <c r="CZ94" s="889"/>
      <c r="DA94" s="889"/>
      <c r="DB94" s="889"/>
      <c r="DC94" s="889"/>
      <c r="DD94" s="889"/>
      <c r="DE94" s="889"/>
      <c r="DF94" s="889"/>
      <c r="DG94" s="889"/>
      <c r="DH94" s="889"/>
      <c r="DI94" s="889"/>
      <c r="DJ94" s="889"/>
      <c r="DK94" s="889"/>
      <c r="DL94" s="889"/>
      <c r="DM94" s="889"/>
      <c r="DN94" s="889"/>
      <c r="DO94" s="889"/>
      <c r="DP94" s="889"/>
      <c r="DQ94" s="889"/>
      <c r="DR94" s="889"/>
      <c r="DS94" s="889"/>
      <c r="DT94" s="889"/>
      <c r="DU94" s="889"/>
      <c r="DV94" s="889"/>
      <c r="DW94" s="889"/>
      <c r="DX94" s="889"/>
      <c r="DY94" s="889"/>
      <c r="DZ94" s="889"/>
      <c r="EA94" s="889"/>
      <c r="EB94" s="889"/>
      <c r="EC94" s="889"/>
      <c r="ED94" s="889"/>
      <c r="EE94" s="889"/>
      <c r="EF94" s="889"/>
      <c r="EG94" s="889"/>
      <c r="EH94" s="889"/>
      <c r="EI94" s="889"/>
      <c r="EJ94" s="889"/>
      <c r="EK94" s="889"/>
      <c r="EL94" s="889"/>
      <c r="EM94" s="889"/>
      <c r="EN94" s="889"/>
      <c r="EO94" s="889"/>
      <c r="EP94" s="889"/>
      <c r="EQ94" s="889"/>
      <c r="ER94" s="889"/>
      <c r="ES94" s="889"/>
      <c r="ET94" s="889"/>
      <c r="EU94" s="889"/>
      <c r="EV94" s="889"/>
      <c r="EW94" s="889"/>
      <c r="EX94" s="889"/>
      <c r="EY94" s="889"/>
      <c r="EZ94" s="889"/>
      <c r="FA94" s="889"/>
      <c r="FB94" s="889"/>
      <c r="FC94" s="889"/>
      <c r="FD94" s="889"/>
    </row>
    <row r="95" spans="1:160">
      <c r="B95" s="1099"/>
      <c r="C95" s="1099"/>
      <c r="D95" s="1099"/>
      <c r="E95" s="1099"/>
      <c r="F95" s="1099"/>
      <c r="G95" s="1099"/>
      <c r="H95" s="1099"/>
      <c r="I95" s="1099"/>
      <c r="J95" s="1099"/>
      <c r="K95" s="1099"/>
      <c r="L95" s="1099"/>
      <c r="M95" s="1099"/>
      <c r="N95" s="1099"/>
      <c r="O95" s="1099"/>
      <c r="P95" s="1099"/>
      <c r="Q95" s="1099"/>
      <c r="R95" s="1099"/>
      <c r="S95" s="1099"/>
      <c r="T95" s="1099"/>
      <c r="U95" s="1099"/>
      <c r="V95" s="1099"/>
      <c r="W95" s="1099"/>
      <c r="X95" s="1099"/>
      <c r="Y95" s="1099"/>
      <c r="Z95" s="1099"/>
      <c r="AA95" s="1099"/>
      <c r="AB95" s="1099"/>
      <c r="AC95" s="1099"/>
      <c r="AD95" s="1099"/>
      <c r="AE95" s="1099"/>
      <c r="AF95" s="1099"/>
      <c r="AG95" s="1099"/>
      <c r="AH95" s="1099"/>
      <c r="AI95" s="1099"/>
      <c r="AJ95" s="1099"/>
      <c r="AK95" s="1099"/>
      <c r="AL95" s="1099"/>
      <c r="AM95" s="1099"/>
      <c r="AN95" s="1099"/>
      <c r="AO95" s="1099"/>
      <c r="AP95" s="1099"/>
      <c r="AQ95" s="1099"/>
      <c r="AR95" s="1099"/>
      <c r="AS95" s="1099"/>
      <c r="AT95" s="1099"/>
      <c r="AU95" s="1099"/>
      <c r="AV95" s="1099"/>
      <c r="AW95" s="1099"/>
      <c r="AX95" s="1099"/>
      <c r="AY95" s="1099"/>
      <c r="AZ95" s="1099"/>
      <c r="BA95" s="1099"/>
      <c r="BB95" s="1099"/>
      <c r="BC95" s="1099"/>
      <c r="BD95" s="1099"/>
      <c r="BE95" s="1099"/>
      <c r="BF95" s="1099"/>
      <c r="BG95" s="1099"/>
      <c r="BH95" s="1099"/>
      <c r="BI95" s="1099"/>
      <c r="BJ95" s="1099"/>
      <c r="BK95" s="1099"/>
      <c r="BL95" s="1099"/>
      <c r="BM95" s="1099"/>
      <c r="BN95" s="1099"/>
      <c r="BO95" s="1099"/>
      <c r="BP95" s="1099"/>
      <c r="BQ95" s="1099"/>
      <c r="BR95" s="1099"/>
      <c r="BS95" s="1099"/>
      <c r="BT95" s="1099"/>
      <c r="BU95" s="1099"/>
      <c r="BV95" s="1099"/>
      <c r="BW95" s="1099"/>
      <c r="BX95" s="1099"/>
      <c r="BY95" s="1099"/>
      <c r="BZ95" s="1099"/>
      <c r="CA95" s="1099"/>
      <c r="CB95" s="1099"/>
      <c r="CC95" s="1099"/>
      <c r="CD95" s="1099"/>
      <c r="CE95" s="1099"/>
      <c r="CF95" s="1099"/>
      <c r="CG95" s="1099"/>
      <c r="CH95" s="1099"/>
      <c r="CI95" s="1099"/>
      <c r="CJ95" s="1099"/>
      <c r="CK95" s="1099"/>
      <c r="CL95" s="1099"/>
      <c r="CM95" s="1099"/>
      <c r="CN95" s="1099"/>
      <c r="CO95" s="1099"/>
      <c r="CP95" s="1099"/>
      <c r="CQ95" s="1099"/>
      <c r="CR95" s="1099"/>
      <c r="CS95" s="1099"/>
      <c r="CT95" s="1099"/>
      <c r="CU95" s="1099"/>
      <c r="CV95" s="1099"/>
      <c r="CW95" s="1099"/>
      <c r="CX95" s="1099"/>
      <c r="CY95" s="1099"/>
      <c r="CZ95" s="1099"/>
      <c r="DA95" s="1099"/>
      <c r="DB95" s="1099"/>
      <c r="DC95" s="1099"/>
      <c r="DD95" s="1099"/>
      <c r="DE95" s="1099"/>
      <c r="DF95" s="1099"/>
      <c r="DG95" s="1099"/>
      <c r="DH95" s="1099"/>
      <c r="DI95" s="1099"/>
      <c r="DJ95" s="1099"/>
      <c r="DK95" s="1099"/>
      <c r="DL95" s="1099"/>
      <c r="DM95" s="1099"/>
      <c r="DN95" s="1099"/>
      <c r="DO95" s="1099"/>
      <c r="DP95" s="1099"/>
      <c r="DQ95" s="1099"/>
      <c r="DR95" s="1099"/>
      <c r="DS95" s="1099"/>
      <c r="DT95" s="1099"/>
      <c r="DU95" s="1099"/>
      <c r="DV95" s="1099"/>
      <c r="DW95" s="1099"/>
      <c r="DX95" s="1099"/>
      <c r="DY95" s="1099"/>
      <c r="DZ95" s="1099"/>
      <c r="EA95" s="1099"/>
      <c r="EB95" s="1099"/>
      <c r="EC95" s="1099"/>
      <c r="ED95" s="1099"/>
      <c r="EE95" s="1099"/>
      <c r="EF95" s="1099"/>
      <c r="EG95" s="1099"/>
      <c r="EH95" s="1099"/>
      <c r="EI95" s="1099"/>
      <c r="EJ95" s="1099"/>
      <c r="EK95" s="1099"/>
      <c r="EL95" s="1099"/>
      <c r="EM95" s="1099"/>
      <c r="EN95" s="1099"/>
      <c r="EO95" s="1099"/>
      <c r="EP95" s="1099"/>
      <c r="EQ95" s="1099"/>
      <c r="ER95" s="1099"/>
      <c r="ES95" s="1099"/>
      <c r="ET95" s="1099"/>
      <c r="EU95" s="1099"/>
      <c r="EV95" s="1099"/>
      <c r="EW95" s="1099"/>
      <c r="EX95" s="1099"/>
      <c r="EY95" s="1099"/>
      <c r="EZ95" s="1099"/>
      <c r="FA95" s="1099"/>
      <c r="FB95" s="1099"/>
      <c r="FC95" s="1099"/>
      <c r="FD95" s="1099"/>
    </row>
    <row r="96" spans="1:160">
      <c r="B96" s="889"/>
      <c r="C96" s="889"/>
      <c r="D96" s="889"/>
      <c r="E96" s="889"/>
      <c r="F96" s="889"/>
      <c r="G96" s="889"/>
      <c r="H96" s="889"/>
      <c r="I96" s="889"/>
      <c r="J96" s="889"/>
      <c r="K96" s="889"/>
      <c r="L96" s="889"/>
      <c r="M96" s="889"/>
      <c r="N96" s="889"/>
      <c r="O96" s="889"/>
      <c r="P96" s="889"/>
      <c r="Q96" s="889"/>
      <c r="R96" s="889"/>
      <c r="S96" s="889"/>
      <c r="T96" s="889"/>
      <c r="U96" s="889"/>
      <c r="V96" s="889"/>
      <c r="W96" s="889"/>
      <c r="X96" s="889"/>
      <c r="Y96" s="889"/>
      <c r="Z96" s="889"/>
      <c r="AA96" s="889"/>
      <c r="AB96" s="889"/>
      <c r="AC96" s="889"/>
      <c r="AD96" s="889"/>
      <c r="AE96" s="889"/>
      <c r="AF96" s="889"/>
      <c r="AG96" s="889"/>
      <c r="AH96" s="889"/>
      <c r="AI96" s="889"/>
      <c r="AJ96" s="889"/>
      <c r="AK96" s="889"/>
      <c r="AL96" s="889"/>
      <c r="AM96" s="889"/>
      <c r="AN96" s="889"/>
      <c r="AO96" s="889"/>
      <c r="AP96" s="889"/>
      <c r="AQ96" s="889"/>
      <c r="AR96" s="889"/>
      <c r="AS96" s="889"/>
      <c r="AT96" s="889"/>
      <c r="AU96" s="889"/>
      <c r="AV96" s="889"/>
      <c r="AW96" s="889"/>
      <c r="AX96" s="889"/>
      <c r="AY96" s="889"/>
      <c r="AZ96" s="889"/>
      <c r="BA96" s="889"/>
      <c r="BB96" s="889"/>
      <c r="BC96" s="889"/>
      <c r="BD96" s="889"/>
      <c r="BE96" s="889"/>
      <c r="BF96" s="889"/>
      <c r="BG96" s="889"/>
      <c r="BH96" s="889"/>
      <c r="BI96" s="889"/>
      <c r="BJ96" s="889"/>
      <c r="BK96" s="889"/>
      <c r="BL96" s="889"/>
      <c r="BM96" s="889"/>
      <c r="BN96" s="889"/>
      <c r="BO96" s="889"/>
      <c r="BP96" s="889"/>
      <c r="BQ96" s="889"/>
      <c r="BR96" s="889"/>
      <c r="BS96" s="889"/>
      <c r="BT96" s="889"/>
      <c r="BU96" s="889"/>
      <c r="BV96" s="889"/>
      <c r="BW96" s="889"/>
      <c r="BX96" s="889"/>
      <c r="BY96" s="889"/>
      <c r="BZ96" s="889"/>
      <c r="CA96" s="889"/>
      <c r="CB96" s="889"/>
      <c r="CC96" s="889"/>
      <c r="CD96" s="889"/>
      <c r="CE96" s="889"/>
      <c r="CF96" s="889"/>
      <c r="CG96" s="889"/>
      <c r="CH96" s="889"/>
      <c r="CI96" s="889"/>
      <c r="CJ96" s="889"/>
      <c r="CK96" s="889"/>
      <c r="CL96" s="889"/>
      <c r="CM96" s="889"/>
      <c r="CN96" s="889"/>
      <c r="CO96" s="889"/>
      <c r="CP96" s="889"/>
      <c r="CQ96" s="889"/>
      <c r="CR96" s="889"/>
      <c r="CS96" s="889"/>
      <c r="CT96" s="889"/>
      <c r="CU96" s="889"/>
      <c r="CV96" s="889"/>
      <c r="CW96" s="889"/>
      <c r="CX96" s="889"/>
      <c r="CY96" s="889"/>
      <c r="CZ96" s="889"/>
      <c r="DA96" s="889"/>
      <c r="DB96" s="889"/>
      <c r="DC96" s="889"/>
      <c r="DD96" s="889"/>
      <c r="DE96" s="889"/>
      <c r="DF96" s="889"/>
      <c r="DG96" s="889"/>
      <c r="DH96" s="889"/>
      <c r="DI96" s="889"/>
      <c r="DJ96" s="889"/>
      <c r="DK96" s="889"/>
      <c r="DL96" s="889"/>
      <c r="DM96" s="889"/>
      <c r="DN96" s="889"/>
      <c r="DO96" s="889"/>
      <c r="DP96" s="889"/>
      <c r="DQ96" s="889"/>
      <c r="DR96" s="889"/>
      <c r="DS96" s="889"/>
      <c r="DT96" s="889"/>
      <c r="DU96" s="889"/>
      <c r="DV96" s="889"/>
      <c r="DW96" s="889"/>
      <c r="DX96" s="889"/>
      <c r="DY96" s="889"/>
      <c r="DZ96" s="889"/>
      <c r="EA96" s="889"/>
      <c r="EB96" s="889"/>
      <c r="EC96" s="889"/>
      <c r="ED96" s="889"/>
      <c r="EE96" s="889"/>
      <c r="EF96" s="889"/>
      <c r="EG96" s="889"/>
      <c r="EH96" s="889"/>
      <c r="EI96" s="889"/>
      <c r="EJ96" s="889"/>
      <c r="EK96" s="889"/>
      <c r="EL96" s="889"/>
      <c r="EM96" s="889"/>
      <c r="EN96" s="889"/>
      <c r="EO96" s="889"/>
      <c r="EP96" s="889"/>
      <c r="EQ96" s="889"/>
      <c r="ER96" s="889"/>
      <c r="ES96" s="889"/>
      <c r="ET96" s="889"/>
      <c r="EU96" s="889"/>
      <c r="EV96" s="889"/>
      <c r="EW96" s="889"/>
      <c r="EX96" s="889"/>
      <c r="EY96" s="889"/>
      <c r="EZ96" s="889"/>
      <c r="FA96" s="889"/>
      <c r="FB96" s="889"/>
      <c r="FC96" s="889"/>
      <c r="FD96" s="889"/>
    </row>
    <row r="97" spans="2:160">
      <c r="B97" s="1099"/>
      <c r="C97" s="1099"/>
      <c r="D97" s="1099"/>
      <c r="E97" s="1099"/>
      <c r="F97" s="1099"/>
      <c r="G97" s="1099"/>
      <c r="H97" s="1099"/>
      <c r="I97" s="1099"/>
      <c r="J97" s="1099"/>
      <c r="K97" s="1099"/>
      <c r="L97" s="1099"/>
      <c r="M97" s="1099"/>
      <c r="N97" s="1099"/>
      <c r="O97" s="1099"/>
      <c r="P97" s="1099"/>
      <c r="Q97" s="1099"/>
      <c r="R97" s="1099"/>
      <c r="S97" s="1099"/>
      <c r="T97" s="1099"/>
      <c r="U97" s="1099"/>
      <c r="V97" s="1099"/>
      <c r="W97" s="1099"/>
      <c r="X97" s="1099"/>
      <c r="Y97" s="1099"/>
      <c r="Z97" s="1099"/>
      <c r="AA97" s="1099"/>
      <c r="AB97" s="1099"/>
      <c r="AC97" s="1099"/>
      <c r="AD97" s="1099"/>
      <c r="AE97" s="1099"/>
      <c r="AF97" s="1099"/>
      <c r="AG97" s="1099"/>
      <c r="AH97" s="1099"/>
      <c r="AI97" s="1099"/>
      <c r="AJ97" s="1099"/>
      <c r="AK97" s="1099"/>
      <c r="AL97" s="1099"/>
      <c r="AM97" s="1099"/>
      <c r="AN97" s="1099"/>
      <c r="AO97" s="1099"/>
      <c r="AP97" s="1099"/>
      <c r="AQ97" s="1099"/>
      <c r="AR97" s="1099"/>
      <c r="AS97" s="1099"/>
      <c r="AT97" s="1099"/>
      <c r="AU97" s="1099"/>
      <c r="AV97" s="1099"/>
      <c r="AW97" s="1099"/>
      <c r="AX97" s="1099"/>
      <c r="AY97" s="1099"/>
      <c r="AZ97" s="1099"/>
      <c r="BA97" s="1099"/>
      <c r="BB97" s="1099"/>
      <c r="BC97" s="1099"/>
      <c r="BD97" s="1099"/>
      <c r="BE97" s="1099"/>
      <c r="BF97" s="1099"/>
      <c r="BG97" s="1099"/>
      <c r="BH97" s="1099"/>
      <c r="BI97" s="1099"/>
      <c r="BJ97" s="1099"/>
      <c r="BK97" s="1099"/>
      <c r="BL97" s="1099"/>
      <c r="BM97" s="1099"/>
      <c r="BN97" s="1099"/>
      <c r="BO97" s="1099"/>
      <c r="BP97" s="1099"/>
      <c r="BQ97" s="1099"/>
      <c r="BR97" s="1099"/>
      <c r="BS97" s="1099"/>
      <c r="BT97" s="1099"/>
      <c r="BU97" s="1099"/>
      <c r="BV97" s="1099"/>
      <c r="BW97" s="1099"/>
      <c r="BX97" s="1099"/>
      <c r="BY97" s="1099"/>
      <c r="BZ97" s="1099"/>
      <c r="CA97" s="1099"/>
      <c r="CB97" s="1099"/>
      <c r="CC97" s="1099"/>
      <c r="CD97" s="1099"/>
      <c r="CE97" s="1099"/>
      <c r="CF97" s="1099"/>
      <c r="CG97" s="1099"/>
      <c r="CH97" s="1099"/>
      <c r="CI97" s="1099"/>
      <c r="CJ97" s="1099"/>
      <c r="CK97" s="1099"/>
      <c r="CL97" s="1099"/>
      <c r="CM97" s="1099"/>
      <c r="CN97" s="1099"/>
      <c r="CO97" s="1099"/>
      <c r="CP97" s="1099"/>
      <c r="CQ97" s="1099"/>
      <c r="CR97" s="1099"/>
      <c r="CS97" s="1099"/>
      <c r="CT97" s="1099"/>
      <c r="CU97" s="1099"/>
      <c r="CV97" s="1099"/>
      <c r="CW97" s="1099"/>
      <c r="CX97" s="1099"/>
      <c r="CY97" s="1099"/>
      <c r="CZ97" s="1099"/>
      <c r="DA97" s="1099"/>
      <c r="DB97" s="1099"/>
      <c r="DC97" s="1099"/>
      <c r="DD97" s="1099"/>
      <c r="DE97" s="1099"/>
      <c r="DF97" s="1099"/>
      <c r="DG97" s="1099"/>
      <c r="DH97" s="1099"/>
      <c r="DI97" s="1099"/>
      <c r="DJ97" s="1099"/>
      <c r="DK97" s="1099"/>
      <c r="DL97" s="1099"/>
      <c r="DM97" s="1099"/>
      <c r="DN97" s="1099"/>
      <c r="DO97" s="1099"/>
      <c r="DP97" s="1099"/>
      <c r="DQ97" s="1099"/>
      <c r="DR97" s="1099"/>
      <c r="DS97" s="1099"/>
      <c r="DT97" s="1099"/>
      <c r="DU97" s="1099"/>
      <c r="DV97" s="1099"/>
      <c r="DW97" s="1099"/>
      <c r="DX97" s="1099"/>
      <c r="DY97" s="1099"/>
      <c r="DZ97" s="1099"/>
      <c r="EA97" s="1099"/>
      <c r="EB97" s="1099"/>
      <c r="EC97" s="1099"/>
      <c r="ED97" s="1099"/>
      <c r="EE97" s="1099"/>
      <c r="EF97" s="1099"/>
      <c r="EG97" s="1099"/>
      <c r="EH97" s="1099"/>
      <c r="EI97" s="1099"/>
      <c r="EJ97" s="1099"/>
      <c r="EK97" s="1099"/>
      <c r="EL97" s="1099"/>
      <c r="EM97" s="1099"/>
      <c r="EN97" s="1099"/>
      <c r="EO97" s="1099"/>
      <c r="EP97" s="1099"/>
      <c r="EQ97" s="1099"/>
      <c r="ER97" s="1099"/>
      <c r="ES97" s="1099"/>
      <c r="ET97" s="1099"/>
      <c r="EU97" s="1099"/>
      <c r="EV97" s="1099"/>
      <c r="EW97" s="1099"/>
      <c r="EX97" s="1099"/>
      <c r="EY97" s="1099"/>
      <c r="EZ97" s="1099"/>
      <c r="FA97" s="1099"/>
      <c r="FB97" s="1099"/>
      <c r="FC97" s="1099"/>
      <c r="FD97" s="1099"/>
    </row>
    <row r="98" spans="2:160">
      <c r="B98" s="1112"/>
      <c r="C98" s="1112"/>
      <c r="D98" s="1112"/>
      <c r="E98" s="1112"/>
      <c r="F98" s="1112"/>
      <c r="G98" s="1112"/>
      <c r="H98" s="1112"/>
      <c r="I98" s="1112"/>
      <c r="J98" s="1112"/>
      <c r="K98" s="1112"/>
      <c r="L98" s="1112"/>
      <c r="M98" s="1112"/>
      <c r="N98" s="1112"/>
      <c r="O98" s="1112"/>
      <c r="P98" s="1112"/>
      <c r="Q98" s="1112"/>
      <c r="R98" s="1112"/>
      <c r="S98" s="1112"/>
      <c r="T98" s="1112"/>
      <c r="U98" s="1112"/>
      <c r="V98" s="1112"/>
      <c r="W98" s="1112"/>
      <c r="X98" s="1112"/>
      <c r="Y98" s="1112"/>
      <c r="Z98" s="1112"/>
      <c r="AA98" s="1112"/>
      <c r="AB98" s="1112"/>
      <c r="AC98" s="1112"/>
      <c r="AD98" s="1112"/>
      <c r="AE98" s="1112"/>
      <c r="AF98" s="1112"/>
      <c r="AG98" s="1112"/>
      <c r="AH98" s="1112"/>
      <c r="AI98" s="1112"/>
      <c r="AJ98" s="1112"/>
      <c r="AK98" s="1112"/>
      <c r="AL98" s="1112"/>
      <c r="AM98" s="1112"/>
      <c r="AN98" s="1112"/>
      <c r="AO98" s="1112"/>
      <c r="AP98" s="1112"/>
      <c r="AQ98" s="1112"/>
      <c r="AR98" s="1112"/>
      <c r="AS98" s="1112"/>
      <c r="AT98" s="1112"/>
      <c r="AU98" s="1112"/>
      <c r="AV98" s="1112"/>
      <c r="AW98" s="1112"/>
      <c r="AX98" s="1112"/>
      <c r="AY98" s="1112"/>
      <c r="AZ98" s="1112"/>
      <c r="BA98" s="1112"/>
      <c r="BB98" s="1112"/>
      <c r="BC98" s="1112"/>
      <c r="BD98" s="1112"/>
      <c r="BE98" s="1112"/>
      <c r="BF98" s="1112"/>
      <c r="BG98" s="1112"/>
      <c r="BH98" s="1112"/>
      <c r="BI98" s="1112"/>
      <c r="BJ98" s="1112"/>
      <c r="BK98" s="1112"/>
      <c r="BL98" s="1112"/>
      <c r="BM98" s="1112"/>
      <c r="BN98" s="1112"/>
      <c r="BO98" s="1112"/>
      <c r="BP98" s="1112"/>
      <c r="BQ98" s="1112"/>
      <c r="BR98" s="1112"/>
      <c r="BS98" s="1112"/>
      <c r="BT98" s="1112"/>
      <c r="BU98" s="1112"/>
      <c r="BV98" s="1112"/>
      <c r="BW98" s="1112"/>
      <c r="BX98" s="1112"/>
      <c r="BY98" s="1112"/>
      <c r="BZ98" s="1112"/>
      <c r="CA98" s="1112"/>
      <c r="CB98" s="1112"/>
      <c r="CC98" s="1112"/>
      <c r="CD98" s="1112"/>
      <c r="CE98" s="1112"/>
      <c r="CF98" s="1112"/>
      <c r="CG98" s="1112"/>
      <c r="CH98" s="1112"/>
      <c r="CI98" s="1112"/>
      <c r="CJ98" s="1112"/>
      <c r="CK98" s="1112"/>
      <c r="CL98" s="1112"/>
      <c r="CM98" s="1112"/>
      <c r="CN98" s="1112"/>
      <c r="CO98" s="1112"/>
      <c r="CP98" s="1112"/>
      <c r="CQ98" s="1112"/>
      <c r="CR98" s="1112"/>
      <c r="CS98" s="1112"/>
      <c r="CT98" s="1112"/>
      <c r="CU98" s="1112"/>
      <c r="CV98" s="1112"/>
      <c r="CW98" s="1112"/>
      <c r="CX98" s="1112"/>
      <c r="CY98" s="1112"/>
      <c r="CZ98" s="1112"/>
      <c r="DA98" s="1112"/>
      <c r="DB98" s="1112"/>
      <c r="DC98" s="1112"/>
      <c r="DD98" s="1112"/>
      <c r="DE98" s="1112"/>
      <c r="DF98" s="1112"/>
      <c r="DG98" s="1112"/>
      <c r="DH98" s="1112"/>
      <c r="DI98" s="1112"/>
      <c r="DJ98" s="1112"/>
      <c r="DK98" s="1112"/>
      <c r="DL98" s="1112"/>
      <c r="DM98" s="1112"/>
      <c r="DN98" s="1112"/>
      <c r="DO98" s="1112"/>
      <c r="DP98" s="1112"/>
      <c r="DQ98" s="1112"/>
      <c r="DR98" s="1112"/>
      <c r="DS98" s="1112"/>
      <c r="DT98" s="1112"/>
      <c r="DU98" s="1112"/>
      <c r="DV98" s="1112"/>
      <c r="DW98" s="1112"/>
      <c r="DX98" s="1112"/>
      <c r="DY98" s="1112"/>
      <c r="DZ98" s="1112"/>
      <c r="EA98" s="1112"/>
      <c r="EB98" s="1112"/>
      <c r="EC98" s="1112"/>
      <c r="ED98" s="1112"/>
      <c r="EE98" s="1112"/>
      <c r="EF98" s="1112"/>
      <c r="EG98" s="1112"/>
      <c r="EH98" s="1112"/>
      <c r="EI98" s="1112"/>
      <c r="EJ98" s="1112"/>
      <c r="EK98" s="1112"/>
      <c r="EL98" s="1112"/>
      <c r="EM98" s="1112"/>
      <c r="EN98" s="1112"/>
      <c r="EO98" s="1112"/>
      <c r="EP98" s="1112"/>
      <c r="EQ98" s="1112"/>
      <c r="ER98" s="1112"/>
      <c r="ES98" s="1112"/>
      <c r="ET98" s="1112"/>
      <c r="EU98" s="1112"/>
      <c r="EV98" s="1112"/>
      <c r="EW98" s="1112"/>
      <c r="EX98" s="1112"/>
      <c r="EY98" s="1112"/>
      <c r="EZ98" s="1112"/>
      <c r="FA98" s="1112"/>
      <c r="FB98" s="1112"/>
      <c r="FC98" s="1112"/>
      <c r="FD98" s="1112"/>
    </row>
  </sheetData>
  <hyperlinks>
    <hyperlink ref="A1" location="Menu!A1" display="Return to Menu"/>
  </hyperlinks>
  <pageMargins left="0.7" right="0.7" top="0.75" bottom="0.75" header="0.3" footer="0.3"/>
  <pageSetup paperSize="9" scale="35" orientation="landscape" r:id="rId1"/>
  <colBreaks count="3" manualBreakCount="3">
    <brk id="97" max="1048575" man="1"/>
    <brk id="118" max="1048575" man="1"/>
    <brk id="141"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W83"/>
  <sheetViews>
    <sheetView view="pageBreakPreview" zoomScaleNormal="100" zoomScaleSheetLayoutView="100" workbookViewId="0">
      <pane xSplit="1" ySplit="3" topLeftCell="BF4" activePane="bottomRight" state="frozen"/>
      <selection activeCell="E24" sqref="E24"/>
      <selection pane="topRight" activeCell="E24" sqref="E24"/>
      <selection pane="bottomLeft" activeCell="E24" sqref="E24"/>
      <selection pane="bottomRight"/>
    </sheetView>
  </sheetViews>
  <sheetFormatPr defaultRowHeight="12.75"/>
  <cols>
    <col min="1" max="1" width="73.28515625" style="964" bestFit="1" customWidth="1"/>
    <col min="2" max="62" width="15.7109375" style="964" bestFit="1" customWidth="1"/>
    <col min="63" max="63" width="15.7109375" style="964" customWidth="1"/>
    <col min="64" max="64" width="15.85546875" style="964" customWidth="1"/>
    <col min="65" max="65" width="15.7109375" style="964" customWidth="1"/>
    <col min="66" max="66" width="15.85546875" style="964" customWidth="1"/>
    <col min="67" max="67" width="17.42578125" style="964" customWidth="1"/>
    <col min="68" max="68" width="18.85546875" style="964" customWidth="1"/>
    <col min="69" max="246" width="9.140625" style="964"/>
    <col min="247" max="247" width="73.28515625" style="964" bestFit="1" customWidth="1"/>
    <col min="248" max="287" width="15.140625" style="964" bestFit="1" customWidth="1"/>
    <col min="288" max="292" width="15.140625" style="964" customWidth="1"/>
    <col min="293" max="293" width="15.140625" style="964" bestFit="1" customWidth="1"/>
    <col min="294" max="295" width="15.140625" style="964" customWidth="1"/>
    <col min="296" max="299" width="15.140625" style="964" bestFit="1" customWidth="1"/>
    <col min="300" max="300" width="15.28515625" style="964" customWidth="1"/>
    <col min="301" max="302" width="16.140625" style="964" customWidth="1"/>
    <col min="303" max="308" width="9.140625" style="964"/>
    <col min="309" max="309" width="14.28515625" style="964" customWidth="1"/>
    <col min="310" max="310" width="12.140625" style="964" customWidth="1"/>
    <col min="311" max="311" width="12.7109375" style="964" customWidth="1"/>
    <col min="312" max="312" width="14.140625" style="964" customWidth="1"/>
    <col min="313" max="313" width="12.42578125" style="964" customWidth="1"/>
    <col min="314" max="314" width="13.140625" style="964" customWidth="1"/>
    <col min="315" max="315" width="14.28515625" style="964" customWidth="1"/>
    <col min="316" max="316" width="12" style="964" customWidth="1"/>
    <col min="317" max="317" width="13.140625" style="964" customWidth="1"/>
    <col min="318" max="318" width="12.85546875" style="964" customWidth="1"/>
    <col min="319" max="502" width="9.140625" style="964"/>
    <col min="503" max="503" width="73.28515625" style="964" bestFit="1" customWidth="1"/>
    <col min="504" max="543" width="15.140625" style="964" bestFit="1" customWidth="1"/>
    <col min="544" max="548" width="15.140625" style="964" customWidth="1"/>
    <col min="549" max="549" width="15.140625" style="964" bestFit="1" customWidth="1"/>
    <col min="550" max="551" width="15.140625" style="964" customWidth="1"/>
    <col min="552" max="555" width="15.140625" style="964" bestFit="1" customWidth="1"/>
    <col min="556" max="556" width="15.28515625" style="964" customWidth="1"/>
    <col min="557" max="558" width="16.140625" style="964" customWidth="1"/>
    <col min="559" max="564" width="9.140625" style="964"/>
    <col min="565" max="565" width="14.28515625" style="964" customWidth="1"/>
    <col min="566" max="566" width="12.140625" style="964" customWidth="1"/>
    <col min="567" max="567" width="12.7109375" style="964" customWidth="1"/>
    <col min="568" max="568" width="14.140625" style="964" customWidth="1"/>
    <col min="569" max="569" width="12.42578125" style="964" customWidth="1"/>
    <col min="570" max="570" width="13.140625" style="964" customWidth="1"/>
    <col min="571" max="571" width="14.28515625" style="964" customWidth="1"/>
    <col min="572" max="572" width="12" style="964" customWidth="1"/>
    <col min="573" max="573" width="13.140625" style="964" customWidth="1"/>
    <col min="574" max="574" width="12.85546875" style="964" customWidth="1"/>
    <col min="575" max="758" width="9.140625" style="964"/>
    <col min="759" max="759" width="73.28515625" style="964" bestFit="1" customWidth="1"/>
    <col min="760" max="799" width="15.140625" style="964" bestFit="1" customWidth="1"/>
    <col min="800" max="804" width="15.140625" style="964" customWidth="1"/>
    <col min="805" max="805" width="15.140625" style="964" bestFit="1" customWidth="1"/>
    <col min="806" max="807" width="15.140625" style="964" customWidth="1"/>
    <col min="808" max="811" width="15.140625" style="964" bestFit="1" customWidth="1"/>
    <col min="812" max="812" width="15.28515625" style="964" customWidth="1"/>
    <col min="813" max="814" width="16.140625" style="964" customWidth="1"/>
    <col min="815" max="820" width="9.140625" style="964"/>
    <col min="821" max="821" width="14.28515625" style="964" customWidth="1"/>
    <col min="822" max="822" width="12.140625" style="964" customWidth="1"/>
    <col min="823" max="823" width="12.7109375" style="964" customWidth="1"/>
    <col min="824" max="824" width="14.140625" style="964" customWidth="1"/>
    <col min="825" max="825" width="12.42578125" style="964" customWidth="1"/>
    <col min="826" max="826" width="13.140625" style="964" customWidth="1"/>
    <col min="827" max="827" width="14.28515625" style="964" customWidth="1"/>
    <col min="828" max="828" width="12" style="964" customWidth="1"/>
    <col min="829" max="829" width="13.140625" style="964" customWidth="1"/>
    <col min="830" max="830" width="12.85546875" style="964" customWidth="1"/>
    <col min="831" max="1014" width="9.140625" style="964"/>
    <col min="1015" max="1015" width="73.28515625" style="964" bestFit="1" customWidth="1"/>
    <col min="1016" max="1055" width="15.140625" style="964" bestFit="1" customWidth="1"/>
    <col min="1056" max="1060" width="15.140625" style="964" customWidth="1"/>
    <col min="1061" max="1061" width="15.140625" style="964" bestFit="1" customWidth="1"/>
    <col min="1062" max="1063" width="15.140625" style="964" customWidth="1"/>
    <col min="1064" max="1067" width="15.140625" style="964" bestFit="1" customWidth="1"/>
    <col min="1068" max="1068" width="15.28515625" style="964" customWidth="1"/>
    <col min="1069" max="1070" width="16.140625" style="964" customWidth="1"/>
    <col min="1071" max="1076" width="9.140625" style="964"/>
    <col min="1077" max="1077" width="14.28515625" style="964" customWidth="1"/>
    <col min="1078" max="1078" width="12.140625" style="964" customWidth="1"/>
    <col min="1079" max="1079" width="12.7109375" style="964" customWidth="1"/>
    <col min="1080" max="1080" width="14.140625" style="964" customWidth="1"/>
    <col min="1081" max="1081" width="12.42578125" style="964" customWidth="1"/>
    <col min="1082" max="1082" width="13.140625" style="964" customWidth="1"/>
    <col min="1083" max="1083" width="14.28515625" style="964" customWidth="1"/>
    <col min="1084" max="1084" width="12" style="964" customWidth="1"/>
    <col min="1085" max="1085" width="13.140625" style="964" customWidth="1"/>
    <col min="1086" max="1086" width="12.85546875" style="964" customWidth="1"/>
    <col min="1087" max="1270" width="9.140625" style="964"/>
    <col min="1271" max="1271" width="73.28515625" style="964" bestFit="1" customWidth="1"/>
    <col min="1272" max="1311" width="15.140625" style="964" bestFit="1" customWidth="1"/>
    <col min="1312" max="1316" width="15.140625" style="964" customWidth="1"/>
    <col min="1317" max="1317" width="15.140625" style="964" bestFit="1" customWidth="1"/>
    <col min="1318" max="1319" width="15.140625" style="964" customWidth="1"/>
    <col min="1320" max="1323" width="15.140625" style="964" bestFit="1" customWidth="1"/>
    <col min="1324" max="1324" width="15.28515625" style="964" customWidth="1"/>
    <col min="1325" max="1326" width="16.140625" style="964" customWidth="1"/>
    <col min="1327" max="1332" width="9.140625" style="964"/>
    <col min="1333" max="1333" width="14.28515625" style="964" customWidth="1"/>
    <col min="1334" max="1334" width="12.140625" style="964" customWidth="1"/>
    <col min="1335" max="1335" width="12.7109375" style="964" customWidth="1"/>
    <col min="1336" max="1336" width="14.140625" style="964" customWidth="1"/>
    <col min="1337" max="1337" width="12.42578125" style="964" customWidth="1"/>
    <col min="1338" max="1338" width="13.140625" style="964" customWidth="1"/>
    <col min="1339" max="1339" width="14.28515625" style="964" customWidth="1"/>
    <col min="1340" max="1340" width="12" style="964" customWidth="1"/>
    <col min="1341" max="1341" width="13.140625" style="964" customWidth="1"/>
    <col min="1342" max="1342" width="12.85546875" style="964" customWidth="1"/>
    <col min="1343" max="1526" width="9.140625" style="964"/>
    <col min="1527" max="1527" width="73.28515625" style="964" bestFit="1" customWidth="1"/>
    <col min="1528" max="1567" width="15.140625" style="964" bestFit="1" customWidth="1"/>
    <col min="1568" max="1572" width="15.140625" style="964" customWidth="1"/>
    <col min="1573" max="1573" width="15.140625" style="964" bestFit="1" customWidth="1"/>
    <col min="1574" max="1575" width="15.140625" style="964" customWidth="1"/>
    <col min="1576" max="1579" width="15.140625" style="964" bestFit="1" customWidth="1"/>
    <col min="1580" max="1580" width="15.28515625" style="964" customWidth="1"/>
    <col min="1581" max="1582" width="16.140625" style="964" customWidth="1"/>
    <col min="1583" max="1588" width="9.140625" style="964"/>
    <col min="1589" max="1589" width="14.28515625" style="964" customWidth="1"/>
    <col min="1590" max="1590" width="12.140625" style="964" customWidth="1"/>
    <col min="1591" max="1591" width="12.7109375" style="964" customWidth="1"/>
    <col min="1592" max="1592" width="14.140625" style="964" customWidth="1"/>
    <col min="1593" max="1593" width="12.42578125" style="964" customWidth="1"/>
    <col min="1594" max="1594" width="13.140625" style="964" customWidth="1"/>
    <col min="1595" max="1595" width="14.28515625" style="964" customWidth="1"/>
    <col min="1596" max="1596" width="12" style="964" customWidth="1"/>
    <col min="1597" max="1597" width="13.140625" style="964" customWidth="1"/>
    <col min="1598" max="1598" width="12.85546875" style="964" customWidth="1"/>
    <col min="1599" max="1782" width="9.140625" style="964"/>
    <col min="1783" max="1783" width="73.28515625" style="964" bestFit="1" customWidth="1"/>
    <col min="1784" max="1823" width="15.140625" style="964" bestFit="1" customWidth="1"/>
    <col min="1824" max="1828" width="15.140625" style="964" customWidth="1"/>
    <col min="1829" max="1829" width="15.140625" style="964" bestFit="1" customWidth="1"/>
    <col min="1830" max="1831" width="15.140625" style="964" customWidth="1"/>
    <col min="1832" max="1835" width="15.140625" style="964" bestFit="1" customWidth="1"/>
    <col min="1836" max="1836" width="15.28515625" style="964" customWidth="1"/>
    <col min="1837" max="1838" width="16.140625" style="964" customWidth="1"/>
    <col min="1839" max="1844" width="9.140625" style="964"/>
    <col min="1845" max="1845" width="14.28515625" style="964" customWidth="1"/>
    <col min="1846" max="1846" width="12.140625" style="964" customWidth="1"/>
    <col min="1847" max="1847" width="12.7109375" style="964" customWidth="1"/>
    <col min="1848" max="1848" width="14.140625" style="964" customWidth="1"/>
    <col min="1849" max="1849" width="12.42578125" style="964" customWidth="1"/>
    <col min="1850" max="1850" width="13.140625" style="964" customWidth="1"/>
    <col min="1851" max="1851" width="14.28515625" style="964" customWidth="1"/>
    <col min="1852" max="1852" width="12" style="964" customWidth="1"/>
    <col min="1853" max="1853" width="13.140625" style="964" customWidth="1"/>
    <col min="1854" max="1854" width="12.85546875" style="964" customWidth="1"/>
    <col min="1855" max="2038" width="9.140625" style="964"/>
    <col min="2039" max="2039" width="73.28515625" style="964" bestFit="1" customWidth="1"/>
    <col min="2040" max="2079" width="15.140625" style="964" bestFit="1" customWidth="1"/>
    <col min="2080" max="2084" width="15.140625" style="964" customWidth="1"/>
    <col min="2085" max="2085" width="15.140625" style="964" bestFit="1" customWidth="1"/>
    <col min="2086" max="2087" width="15.140625" style="964" customWidth="1"/>
    <col min="2088" max="2091" width="15.140625" style="964" bestFit="1" customWidth="1"/>
    <col min="2092" max="2092" width="15.28515625" style="964" customWidth="1"/>
    <col min="2093" max="2094" width="16.140625" style="964" customWidth="1"/>
    <col min="2095" max="2100" width="9.140625" style="964"/>
    <col min="2101" max="2101" width="14.28515625" style="964" customWidth="1"/>
    <col min="2102" max="2102" width="12.140625" style="964" customWidth="1"/>
    <col min="2103" max="2103" width="12.7109375" style="964" customWidth="1"/>
    <col min="2104" max="2104" width="14.140625" style="964" customWidth="1"/>
    <col min="2105" max="2105" width="12.42578125" style="964" customWidth="1"/>
    <col min="2106" max="2106" width="13.140625" style="964" customWidth="1"/>
    <col min="2107" max="2107" width="14.28515625" style="964" customWidth="1"/>
    <col min="2108" max="2108" width="12" style="964" customWidth="1"/>
    <col min="2109" max="2109" width="13.140625" style="964" customWidth="1"/>
    <col min="2110" max="2110" width="12.85546875" style="964" customWidth="1"/>
    <col min="2111" max="2294" width="9.140625" style="964"/>
    <col min="2295" max="2295" width="73.28515625" style="964" bestFit="1" customWidth="1"/>
    <col min="2296" max="2335" width="15.140625" style="964" bestFit="1" customWidth="1"/>
    <col min="2336" max="2340" width="15.140625" style="964" customWidth="1"/>
    <col min="2341" max="2341" width="15.140625" style="964" bestFit="1" customWidth="1"/>
    <col min="2342" max="2343" width="15.140625" style="964" customWidth="1"/>
    <col min="2344" max="2347" width="15.140625" style="964" bestFit="1" customWidth="1"/>
    <col min="2348" max="2348" width="15.28515625" style="964" customWidth="1"/>
    <col min="2349" max="2350" width="16.140625" style="964" customWidth="1"/>
    <col min="2351" max="2356" width="9.140625" style="964"/>
    <col min="2357" max="2357" width="14.28515625" style="964" customWidth="1"/>
    <col min="2358" max="2358" width="12.140625" style="964" customWidth="1"/>
    <col min="2359" max="2359" width="12.7109375" style="964" customWidth="1"/>
    <col min="2360" max="2360" width="14.140625" style="964" customWidth="1"/>
    <col min="2361" max="2361" width="12.42578125" style="964" customWidth="1"/>
    <col min="2362" max="2362" width="13.140625" style="964" customWidth="1"/>
    <col min="2363" max="2363" width="14.28515625" style="964" customWidth="1"/>
    <col min="2364" max="2364" width="12" style="964" customWidth="1"/>
    <col min="2365" max="2365" width="13.140625" style="964" customWidth="1"/>
    <col min="2366" max="2366" width="12.85546875" style="964" customWidth="1"/>
    <col min="2367" max="2550" width="9.140625" style="964"/>
    <col min="2551" max="2551" width="73.28515625" style="964" bestFit="1" customWidth="1"/>
    <col min="2552" max="2591" width="15.140625" style="964" bestFit="1" customWidth="1"/>
    <col min="2592" max="2596" width="15.140625" style="964" customWidth="1"/>
    <col min="2597" max="2597" width="15.140625" style="964" bestFit="1" customWidth="1"/>
    <col min="2598" max="2599" width="15.140625" style="964" customWidth="1"/>
    <col min="2600" max="2603" width="15.140625" style="964" bestFit="1" customWidth="1"/>
    <col min="2604" max="2604" width="15.28515625" style="964" customWidth="1"/>
    <col min="2605" max="2606" width="16.140625" style="964" customWidth="1"/>
    <col min="2607" max="2612" width="9.140625" style="964"/>
    <col min="2613" max="2613" width="14.28515625" style="964" customWidth="1"/>
    <col min="2614" max="2614" width="12.140625" style="964" customWidth="1"/>
    <col min="2615" max="2615" width="12.7109375" style="964" customWidth="1"/>
    <col min="2616" max="2616" width="14.140625" style="964" customWidth="1"/>
    <col min="2617" max="2617" width="12.42578125" style="964" customWidth="1"/>
    <col min="2618" max="2618" width="13.140625" style="964" customWidth="1"/>
    <col min="2619" max="2619" width="14.28515625" style="964" customWidth="1"/>
    <col min="2620" max="2620" width="12" style="964" customWidth="1"/>
    <col min="2621" max="2621" width="13.140625" style="964" customWidth="1"/>
    <col min="2622" max="2622" width="12.85546875" style="964" customWidth="1"/>
    <col min="2623" max="2806" width="9.140625" style="964"/>
    <col min="2807" max="2807" width="73.28515625" style="964" bestFit="1" customWidth="1"/>
    <col min="2808" max="2847" width="15.140625" style="964" bestFit="1" customWidth="1"/>
    <col min="2848" max="2852" width="15.140625" style="964" customWidth="1"/>
    <col min="2853" max="2853" width="15.140625" style="964" bestFit="1" customWidth="1"/>
    <col min="2854" max="2855" width="15.140625" style="964" customWidth="1"/>
    <col min="2856" max="2859" width="15.140625" style="964" bestFit="1" customWidth="1"/>
    <col min="2860" max="2860" width="15.28515625" style="964" customWidth="1"/>
    <col min="2861" max="2862" width="16.140625" style="964" customWidth="1"/>
    <col min="2863" max="2868" width="9.140625" style="964"/>
    <col min="2869" max="2869" width="14.28515625" style="964" customWidth="1"/>
    <col min="2870" max="2870" width="12.140625" style="964" customWidth="1"/>
    <col min="2871" max="2871" width="12.7109375" style="964" customWidth="1"/>
    <col min="2872" max="2872" width="14.140625" style="964" customWidth="1"/>
    <col min="2873" max="2873" width="12.42578125" style="964" customWidth="1"/>
    <col min="2874" max="2874" width="13.140625" style="964" customWidth="1"/>
    <col min="2875" max="2875" width="14.28515625" style="964" customWidth="1"/>
    <col min="2876" max="2876" width="12" style="964" customWidth="1"/>
    <col min="2877" max="2877" width="13.140625" style="964" customWidth="1"/>
    <col min="2878" max="2878" width="12.85546875" style="964" customWidth="1"/>
    <col min="2879" max="3062" width="9.140625" style="964"/>
    <col min="3063" max="3063" width="73.28515625" style="964" bestFit="1" customWidth="1"/>
    <col min="3064" max="3103" width="15.140625" style="964" bestFit="1" customWidth="1"/>
    <col min="3104" max="3108" width="15.140625" style="964" customWidth="1"/>
    <col min="3109" max="3109" width="15.140625" style="964" bestFit="1" customWidth="1"/>
    <col min="3110" max="3111" width="15.140625" style="964" customWidth="1"/>
    <col min="3112" max="3115" width="15.140625" style="964" bestFit="1" customWidth="1"/>
    <col min="3116" max="3116" width="15.28515625" style="964" customWidth="1"/>
    <col min="3117" max="3118" width="16.140625" style="964" customWidth="1"/>
    <col min="3119" max="3124" width="9.140625" style="964"/>
    <col min="3125" max="3125" width="14.28515625" style="964" customWidth="1"/>
    <col min="3126" max="3126" width="12.140625" style="964" customWidth="1"/>
    <col min="3127" max="3127" width="12.7109375" style="964" customWidth="1"/>
    <col min="3128" max="3128" width="14.140625" style="964" customWidth="1"/>
    <col min="3129" max="3129" width="12.42578125" style="964" customWidth="1"/>
    <col min="3130" max="3130" width="13.140625" style="964" customWidth="1"/>
    <col min="3131" max="3131" width="14.28515625" style="964" customWidth="1"/>
    <col min="3132" max="3132" width="12" style="964" customWidth="1"/>
    <col min="3133" max="3133" width="13.140625" style="964" customWidth="1"/>
    <col min="3134" max="3134" width="12.85546875" style="964" customWidth="1"/>
    <col min="3135" max="3318" width="9.140625" style="964"/>
    <col min="3319" max="3319" width="73.28515625" style="964" bestFit="1" customWidth="1"/>
    <col min="3320" max="3359" width="15.140625" style="964" bestFit="1" customWidth="1"/>
    <col min="3360" max="3364" width="15.140625" style="964" customWidth="1"/>
    <col min="3365" max="3365" width="15.140625" style="964" bestFit="1" customWidth="1"/>
    <col min="3366" max="3367" width="15.140625" style="964" customWidth="1"/>
    <col min="3368" max="3371" width="15.140625" style="964" bestFit="1" customWidth="1"/>
    <col min="3372" max="3372" width="15.28515625" style="964" customWidth="1"/>
    <col min="3373" max="3374" width="16.140625" style="964" customWidth="1"/>
    <col min="3375" max="3380" width="9.140625" style="964"/>
    <col min="3381" max="3381" width="14.28515625" style="964" customWidth="1"/>
    <col min="3382" max="3382" width="12.140625" style="964" customWidth="1"/>
    <col min="3383" max="3383" width="12.7109375" style="964" customWidth="1"/>
    <col min="3384" max="3384" width="14.140625" style="964" customWidth="1"/>
    <col min="3385" max="3385" width="12.42578125" style="964" customWidth="1"/>
    <col min="3386" max="3386" width="13.140625" style="964" customWidth="1"/>
    <col min="3387" max="3387" width="14.28515625" style="964" customWidth="1"/>
    <col min="3388" max="3388" width="12" style="964" customWidth="1"/>
    <col min="3389" max="3389" width="13.140625" style="964" customWidth="1"/>
    <col min="3390" max="3390" width="12.85546875" style="964" customWidth="1"/>
    <col min="3391" max="3574" width="9.140625" style="964"/>
    <col min="3575" max="3575" width="73.28515625" style="964" bestFit="1" customWidth="1"/>
    <col min="3576" max="3615" width="15.140625" style="964" bestFit="1" customWidth="1"/>
    <col min="3616" max="3620" width="15.140625" style="964" customWidth="1"/>
    <col min="3621" max="3621" width="15.140625" style="964" bestFit="1" customWidth="1"/>
    <col min="3622" max="3623" width="15.140625" style="964" customWidth="1"/>
    <col min="3624" max="3627" width="15.140625" style="964" bestFit="1" customWidth="1"/>
    <col min="3628" max="3628" width="15.28515625" style="964" customWidth="1"/>
    <col min="3629" max="3630" width="16.140625" style="964" customWidth="1"/>
    <col min="3631" max="3636" width="9.140625" style="964"/>
    <col min="3637" max="3637" width="14.28515625" style="964" customWidth="1"/>
    <col min="3638" max="3638" width="12.140625" style="964" customWidth="1"/>
    <col min="3639" max="3639" width="12.7109375" style="964" customWidth="1"/>
    <col min="3640" max="3640" width="14.140625" style="964" customWidth="1"/>
    <col min="3641" max="3641" width="12.42578125" style="964" customWidth="1"/>
    <col min="3642" max="3642" width="13.140625" style="964" customWidth="1"/>
    <col min="3643" max="3643" width="14.28515625" style="964" customWidth="1"/>
    <col min="3644" max="3644" width="12" style="964" customWidth="1"/>
    <col min="3645" max="3645" width="13.140625" style="964" customWidth="1"/>
    <col min="3646" max="3646" width="12.85546875" style="964" customWidth="1"/>
    <col min="3647" max="3830" width="9.140625" style="964"/>
    <col min="3831" max="3831" width="73.28515625" style="964" bestFit="1" customWidth="1"/>
    <col min="3832" max="3871" width="15.140625" style="964" bestFit="1" customWidth="1"/>
    <col min="3872" max="3876" width="15.140625" style="964" customWidth="1"/>
    <col min="3877" max="3877" width="15.140625" style="964" bestFit="1" customWidth="1"/>
    <col min="3878" max="3879" width="15.140625" style="964" customWidth="1"/>
    <col min="3880" max="3883" width="15.140625" style="964" bestFit="1" customWidth="1"/>
    <col min="3884" max="3884" width="15.28515625" style="964" customWidth="1"/>
    <col min="3885" max="3886" width="16.140625" style="964" customWidth="1"/>
    <col min="3887" max="3892" width="9.140625" style="964"/>
    <col min="3893" max="3893" width="14.28515625" style="964" customWidth="1"/>
    <col min="3894" max="3894" width="12.140625" style="964" customWidth="1"/>
    <col min="3895" max="3895" width="12.7109375" style="964" customWidth="1"/>
    <col min="3896" max="3896" width="14.140625" style="964" customWidth="1"/>
    <col min="3897" max="3897" width="12.42578125" style="964" customWidth="1"/>
    <col min="3898" max="3898" width="13.140625" style="964" customWidth="1"/>
    <col min="3899" max="3899" width="14.28515625" style="964" customWidth="1"/>
    <col min="3900" max="3900" width="12" style="964" customWidth="1"/>
    <col min="3901" max="3901" width="13.140625" style="964" customWidth="1"/>
    <col min="3902" max="3902" width="12.85546875" style="964" customWidth="1"/>
    <col min="3903" max="4086" width="9.140625" style="964"/>
    <col min="4087" max="4087" width="73.28515625" style="964" bestFit="1" customWidth="1"/>
    <col min="4088" max="4127" width="15.140625" style="964" bestFit="1" customWidth="1"/>
    <col min="4128" max="4132" width="15.140625" style="964" customWidth="1"/>
    <col min="4133" max="4133" width="15.140625" style="964" bestFit="1" customWidth="1"/>
    <col min="4134" max="4135" width="15.140625" style="964" customWidth="1"/>
    <col min="4136" max="4139" width="15.140625" style="964" bestFit="1" customWidth="1"/>
    <col min="4140" max="4140" width="15.28515625" style="964" customWidth="1"/>
    <col min="4141" max="4142" width="16.140625" style="964" customWidth="1"/>
    <col min="4143" max="4148" width="9.140625" style="964"/>
    <col min="4149" max="4149" width="14.28515625" style="964" customWidth="1"/>
    <col min="4150" max="4150" width="12.140625" style="964" customWidth="1"/>
    <col min="4151" max="4151" width="12.7109375" style="964" customWidth="1"/>
    <col min="4152" max="4152" width="14.140625" style="964" customWidth="1"/>
    <col min="4153" max="4153" width="12.42578125" style="964" customWidth="1"/>
    <col min="4154" max="4154" width="13.140625" style="964" customWidth="1"/>
    <col min="4155" max="4155" width="14.28515625" style="964" customWidth="1"/>
    <col min="4156" max="4156" width="12" style="964" customWidth="1"/>
    <col min="4157" max="4157" width="13.140625" style="964" customWidth="1"/>
    <col min="4158" max="4158" width="12.85546875" style="964" customWidth="1"/>
    <col min="4159" max="4342" width="9.140625" style="964"/>
    <col min="4343" max="4343" width="73.28515625" style="964" bestFit="1" customWidth="1"/>
    <col min="4344" max="4383" width="15.140625" style="964" bestFit="1" customWidth="1"/>
    <col min="4384" max="4388" width="15.140625" style="964" customWidth="1"/>
    <col min="4389" max="4389" width="15.140625" style="964" bestFit="1" customWidth="1"/>
    <col min="4390" max="4391" width="15.140625" style="964" customWidth="1"/>
    <col min="4392" max="4395" width="15.140625" style="964" bestFit="1" customWidth="1"/>
    <col min="4396" max="4396" width="15.28515625" style="964" customWidth="1"/>
    <col min="4397" max="4398" width="16.140625" style="964" customWidth="1"/>
    <col min="4399" max="4404" width="9.140625" style="964"/>
    <col min="4405" max="4405" width="14.28515625" style="964" customWidth="1"/>
    <col min="4406" max="4406" width="12.140625" style="964" customWidth="1"/>
    <col min="4407" max="4407" width="12.7109375" style="964" customWidth="1"/>
    <col min="4408" max="4408" width="14.140625" style="964" customWidth="1"/>
    <col min="4409" max="4409" width="12.42578125" style="964" customWidth="1"/>
    <col min="4410" max="4410" width="13.140625" style="964" customWidth="1"/>
    <col min="4411" max="4411" width="14.28515625" style="964" customWidth="1"/>
    <col min="4412" max="4412" width="12" style="964" customWidth="1"/>
    <col min="4413" max="4413" width="13.140625" style="964" customWidth="1"/>
    <col min="4414" max="4414" width="12.85546875" style="964" customWidth="1"/>
    <col min="4415" max="4598" width="9.140625" style="964"/>
    <col min="4599" max="4599" width="73.28515625" style="964" bestFit="1" customWidth="1"/>
    <col min="4600" max="4639" width="15.140625" style="964" bestFit="1" customWidth="1"/>
    <col min="4640" max="4644" width="15.140625" style="964" customWidth="1"/>
    <col min="4645" max="4645" width="15.140625" style="964" bestFit="1" customWidth="1"/>
    <col min="4646" max="4647" width="15.140625" style="964" customWidth="1"/>
    <col min="4648" max="4651" width="15.140625" style="964" bestFit="1" customWidth="1"/>
    <col min="4652" max="4652" width="15.28515625" style="964" customWidth="1"/>
    <col min="4653" max="4654" width="16.140625" style="964" customWidth="1"/>
    <col min="4655" max="4660" width="9.140625" style="964"/>
    <col min="4661" max="4661" width="14.28515625" style="964" customWidth="1"/>
    <col min="4662" max="4662" width="12.140625" style="964" customWidth="1"/>
    <col min="4663" max="4663" width="12.7109375" style="964" customWidth="1"/>
    <col min="4664" max="4664" width="14.140625" style="964" customWidth="1"/>
    <col min="4665" max="4665" width="12.42578125" style="964" customWidth="1"/>
    <col min="4666" max="4666" width="13.140625" style="964" customWidth="1"/>
    <col min="4667" max="4667" width="14.28515625" style="964" customWidth="1"/>
    <col min="4668" max="4668" width="12" style="964" customWidth="1"/>
    <col min="4669" max="4669" width="13.140625" style="964" customWidth="1"/>
    <col min="4670" max="4670" width="12.85546875" style="964" customWidth="1"/>
    <col min="4671" max="4854" width="9.140625" style="964"/>
    <col min="4855" max="4855" width="73.28515625" style="964" bestFit="1" customWidth="1"/>
    <col min="4856" max="4895" width="15.140625" style="964" bestFit="1" customWidth="1"/>
    <col min="4896" max="4900" width="15.140625" style="964" customWidth="1"/>
    <col min="4901" max="4901" width="15.140625" style="964" bestFit="1" customWidth="1"/>
    <col min="4902" max="4903" width="15.140625" style="964" customWidth="1"/>
    <col min="4904" max="4907" width="15.140625" style="964" bestFit="1" customWidth="1"/>
    <col min="4908" max="4908" width="15.28515625" style="964" customWidth="1"/>
    <col min="4909" max="4910" width="16.140625" style="964" customWidth="1"/>
    <col min="4911" max="4916" width="9.140625" style="964"/>
    <col min="4917" max="4917" width="14.28515625" style="964" customWidth="1"/>
    <col min="4918" max="4918" width="12.140625" style="964" customWidth="1"/>
    <col min="4919" max="4919" width="12.7109375" style="964" customWidth="1"/>
    <col min="4920" max="4920" width="14.140625" style="964" customWidth="1"/>
    <col min="4921" max="4921" width="12.42578125" style="964" customWidth="1"/>
    <col min="4922" max="4922" width="13.140625" style="964" customWidth="1"/>
    <col min="4923" max="4923" width="14.28515625" style="964" customWidth="1"/>
    <col min="4924" max="4924" width="12" style="964" customWidth="1"/>
    <col min="4925" max="4925" width="13.140625" style="964" customWidth="1"/>
    <col min="4926" max="4926" width="12.85546875" style="964" customWidth="1"/>
    <col min="4927" max="5110" width="9.140625" style="964"/>
    <col min="5111" max="5111" width="73.28515625" style="964" bestFit="1" customWidth="1"/>
    <col min="5112" max="5151" width="15.140625" style="964" bestFit="1" customWidth="1"/>
    <col min="5152" max="5156" width="15.140625" style="964" customWidth="1"/>
    <col min="5157" max="5157" width="15.140625" style="964" bestFit="1" customWidth="1"/>
    <col min="5158" max="5159" width="15.140625" style="964" customWidth="1"/>
    <col min="5160" max="5163" width="15.140625" style="964" bestFit="1" customWidth="1"/>
    <col min="5164" max="5164" width="15.28515625" style="964" customWidth="1"/>
    <col min="5165" max="5166" width="16.140625" style="964" customWidth="1"/>
    <col min="5167" max="5172" width="9.140625" style="964"/>
    <col min="5173" max="5173" width="14.28515625" style="964" customWidth="1"/>
    <col min="5174" max="5174" width="12.140625" style="964" customWidth="1"/>
    <col min="5175" max="5175" width="12.7109375" style="964" customWidth="1"/>
    <col min="5176" max="5176" width="14.140625" style="964" customWidth="1"/>
    <col min="5177" max="5177" width="12.42578125" style="964" customWidth="1"/>
    <col min="5178" max="5178" width="13.140625" style="964" customWidth="1"/>
    <col min="5179" max="5179" width="14.28515625" style="964" customWidth="1"/>
    <col min="5180" max="5180" width="12" style="964" customWidth="1"/>
    <col min="5181" max="5181" width="13.140625" style="964" customWidth="1"/>
    <col min="5182" max="5182" width="12.85546875" style="964" customWidth="1"/>
    <col min="5183" max="5366" width="9.140625" style="964"/>
    <col min="5367" max="5367" width="73.28515625" style="964" bestFit="1" customWidth="1"/>
    <col min="5368" max="5407" width="15.140625" style="964" bestFit="1" customWidth="1"/>
    <col min="5408" max="5412" width="15.140625" style="964" customWidth="1"/>
    <col min="5413" max="5413" width="15.140625" style="964" bestFit="1" customWidth="1"/>
    <col min="5414" max="5415" width="15.140625" style="964" customWidth="1"/>
    <col min="5416" max="5419" width="15.140625" style="964" bestFit="1" customWidth="1"/>
    <col min="5420" max="5420" width="15.28515625" style="964" customWidth="1"/>
    <col min="5421" max="5422" width="16.140625" style="964" customWidth="1"/>
    <col min="5423" max="5428" width="9.140625" style="964"/>
    <col min="5429" max="5429" width="14.28515625" style="964" customWidth="1"/>
    <col min="5430" max="5430" width="12.140625" style="964" customWidth="1"/>
    <col min="5431" max="5431" width="12.7109375" style="964" customWidth="1"/>
    <col min="5432" max="5432" width="14.140625" style="964" customWidth="1"/>
    <col min="5433" max="5433" width="12.42578125" style="964" customWidth="1"/>
    <col min="5434" max="5434" width="13.140625" style="964" customWidth="1"/>
    <col min="5435" max="5435" width="14.28515625" style="964" customWidth="1"/>
    <col min="5436" max="5436" width="12" style="964" customWidth="1"/>
    <col min="5437" max="5437" width="13.140625" style="964" customWidth="1"/>
    <col min="5438" max="5438" width="12.85546875" style="964" customWidth="1"/>
    <col min="5439" max="5622" width="9.140625" style="964"/>
    <col min="5623" max="5623" width="73.28515625" style="964" bestFit="1" customWidth="1"/>
    <col min="5624" max="5663" width="15.140625" style="964" bestFit="1" customWidth="1"/>
    <col min="5664" max="5668" width="15.140625" style="964" customWidth="1"/>
    <col min="5669" max="5669" width="15.140625" style="964" bestFit="1" customWidth="1"/>
    <col min="5670" max="5671" width="15.140625" style="964" customWidth="1"/>
    <col min="5672" max="5675" width="15.140625" style="964" bestFit="1" customWidth="1"/>
    <col min="5676" max="5676" width="15.28515625" style="964" customWidth="1"/>
    <col min="5677" max="5678" width="16.140625" style="964" customWidth="1"/>
    <col min="5679" max="5684" width="9.140625" style="964"/>
    <col min="5685" max="5685" width="14.28515625" style="964" customWidth="1"/>
    <col min="5686" max="5686" width="12.140625" style="964" customWidth="1"/>
    <col min="5687" max="5687" width="12.7109375" style="964" customWidth="1"/>
    <col min="5688" max="5688" width="14.140625" style="964" customWidth="1"/>
    <col min="5689" max="5689" width="12.42578125" style="964" customWidth="1"/>
    <col min="5690" max="5690" width="13.140625" style="964" customWidth="1"/>
    <col min="5691" max="5691" width="14.28515625" style="964" customWidth="1"/>
    <col min="5692" max="5692" width="12" style="964" customWidth="1"/>
    <col min="5693" max="5693" width="13.140625" style="964" customWidth="1"/>
    <col min="5694" max="5694" width="12.85546875" style="964" customWidth="1"/>
    <col min="5695" max="5878" width="9.140625" style="964"/>
    <col min="5879" max="5879" width="73.28515625" style="964" bestFit="1" customWidth="1"/>
    <col min="5880" max="5919" width="15.140625" style="964" bestFit="1" customWidth="1"/>
    <col min="5920" max="5924" width="15.140625" style="964" customWidth="1"/>
    <col min="5925" max="5925" width="15.140625" style="964" bestFit="1" customWidth="1"/>
    <col min="5926" max="5927" width="15.140625" style="964" customWidth="1"/>
    <col min="5928" max="5931" width="15.140625" style="964" bestFit="1" customWidth="1"/>
    <col min="5932" max="5932" width="15.28515625" style="964" customWidth="1"/>
    <col min="5933" max="5934" width="16.140625" style="964" customWidth="1"/>
    <col min="5935" max="5940" width="9.140625" style="964"/>
    <col min="5941" max="5941" width="14.28515625" style="964" customWidth="1"/>
    <col min="5942" max="5942" width="12.140625" style="964" customWidth="1"/>
    <col min="5943" max="5943" width="12.7109375" style="964" customWidth="1"/>
    <col min="5944" max="5944" width="14.140625" style="964" customWidth="1"/>
    <col min="5945" max="5945" width="12.42578125" style="964" customWidth="1"/>
    <col min="5946" max="5946" width="13.140625" style="964" customWidth="1"/>
    <col min="5947" max="5947" width="14.28515625" style="964" customWidth="1"/>
    <col min="5948" max="5948" width="12" style="964" customWidth="1"/>
    <col min="5949" max="5949" width="13.140625" style="964" customWidth="1"/>
    <col min="5950" max="5950" width="12.85546875" style="964" customWidth="1"/>
    <col min="5951" max="6134" width="9.140625" style="964"/>
    <col min="6135" max="6135" width="73.28515625" style="964" bestFit="1" customWidth="1"/>
    <col min="6136" max="6175" width="15.140625" style="964" bestFit="1" customWidth="1"/>
    <col min="6176" max="6180" width="15.140625" style="964" customWidth="1"/>
    <col min="6181" max="6181" width="15.140625" style="964" bestFit="1" customWidth="1"/>
    <col min="6182" max="6183" width="15.140625" style="964" customWidth="1"/>
    <col min="6184" max="6187" width="15.140625" style="964" bestFit="1" customWidth="1"/>
    <col min="6188" max="6188" width="15.28515625" style="964" customWidth="1"/>
    <col min="6189" max="6190" width="16.140625" style="964" customWidth="1"/>
    <col min="6191" max="6196" width="9.140625" style="964"/>
    <col min="6197" max="6197" width="14.28515625" style="964" customWidth="1"/>
    <col min="6198" max="6198" width="12.140625" style="964" customWidth="1"/>
    <col min="6199" max="6199" width="12.7109375" style="964" customWidth="1"/>
    <col min="6200" max="6200" width="14.140625" style="964" customWidth="1"/>
    <col min="6201" max="6201" width="12.42578125" style="964" customWidth="1"/>
    <col min="6202" max="6202" width="13.140625" style="964" customWidth="1"/>
    <col min="6203" max="6203" width="14.28515625" style="964" customWidth="1"/>
    <col min="6204" max="6204" width="12" style="964" customWidth="1"/>
    <col min="6205" max="6205" width="13.140625" style="964" customWidth="1"/>
    <col min="6206" max="6206" width="12.85546875" style="964" customWidth="1"/>
    <col min="6207" max="6390" width="9.140625" style="964"/>
    <col min="6391" max="6391" width="73.28515625" style="964" bestFit="1" customWidth="1"/>
    <col min="6392" max="6431" width="15.140625" style="964" bestFit="1" customWidth="1"/>
    <col min="6432" max="6436" width="15.140625" style="964" customWidth="1"/>
    <col min="6437" max="6437" width="15.140625" style="964" bestFit="1" customWidth="1"/>
    <col min="6438" max="6439" width="15.140625" style="964" customWidth="1"/>
    <col min="6440" max="6443" width="15.140625" style="964" bestFit="1" customWidth="1"/>
    <col min="6444" max="6444" width="15.28515625" style="964" customWidth="1"/>
    <col min="6445" max="6446" width="16.140625" style="964" customWidth="1"/>
    <col min="6447" max="6452" width="9.140625" style="964"/>
    <col min="6453" max="6453" width="14.28515625" style="964" customWidth="1"/>
    <col min="6454" max="6454" width="12.140625" style="964" customWidth="1"/>
    <col min="6455" max="6455" width="12.7109375" style="964" customWidth="1"/>
    <col min="6456" max="6456" width="14.140625" style="964" customWidth="1"/>
    <col min="6457" max="6457" width="12.42578125" style="964" customWidth="1"/>
    <col min="6458" max="6458" width="13.140625" style="964" customWidth="1"/>
    <col min="6459" max="6459" width="14.28515625" style="964" customWidth="1"/>
    <col min="6460" max="6460" width="12" style="964" customWidth="1"/>
    <col min="6461" max="6461" width="13.140625" style="964" customWidth="1"/>
    <col min="6462" max="6462" width="12.85546875" style="964" customWidth="1"/>
    <col min="6463" max="6646" width="9.140625" style="964"/>
    <col min="6647" max="6647" width="73.28515625" style="964" bestFit="1" customWidth="1"/>
    <col min="6648" max="6687" width="15.140625" style="964" bestFit="1" customWidth="1"/>
    <col min="6688" max="6692" width="15.140625" style="964" customWidth="1"/>
    <col min="6693" max="6693" width="15.140625" style="964" bestFit="1" customWidth="1"/>
    <col min="6694" max="6695" width="15.140625" style="964" customWidth="1"/>
    <col min="6696" max="6699" width="15.140625" style="964" bestFit="1" customWidth="1"/>
    <col min="6700" max="6700" width="15.28515625" style="964" customWidth="1"/>
    <col min="6701" max="6702" width="16.140625" style="964" customWidth="1"/>
    <col min="6703" max="6708" width="9.140625" style="964"/>
    <col min="6709" max="6709" width="14.28515625" style="964" customWidth="1"/>
    <col min="6710" max="6710" width="12.140625" style="964" customWidth="1"/>
    <col min="6711" max="6711" width="12.7109375" style="964" customWidth="1"/>
    <col min="6712" max="6712" width="14.140625" style="964" customWidth="1"/>
    <col min="6713" max="6713" width="12.42578125" style="964" customWidth="1"/>
    <col min="6714" max="6714" width="13.140625" style="964" customWidth="1"/>
    <col min="6715" max="6715" width="14.28515625" style="964" customWidth="1"/>
    <col min="6716" max="6716" width="12" style="964" customWidth="1"/>
    <col min="6717" max="6717" width="13.140625" style="964" customWidth="1"/>
    <col min="6718" max="6718" width="12.85546875" style="964" customWidth="1"/>
    <col min="6719" max="6902" width="9.140625" style="964"/>
    <col min="6903" max="6903" width="73.28515625" style="964" bestFit="1" customWidth="1"/>
    <col min="6904" max="6943" width="15.140625" style="964" bestFit="1" customWidth="1"/>
    <col min="6944" max="6948" width="15.140625" style="964" customWidth="1"/>
    <col min="6949" max="6949" width="15.140625" style="964" bestFit="1" customWidth="1"/>
    <col min="6950" max="6951" width="15.140625" style="964" customWidth="1"/>
    <col min="6952" max="6955" width="15.140625" style="964" bestFit="1" customWidth="1"/>
    <col min="6956" max="6956" width="15.28515625" style="964" customWidth="1"/>
    <col min="6957" max="6958" width="16.140625" style="964" customWidth="1"/>
    <col min="6959" max="6964" width="9.140625" style="964"/>
    <col min="6965" max="6965" width="14.28515625" style="964" customWidth="1"/>
    <col min="6966" max="6966" width="12.140625" style="964" customWidth="1"/>
    <col min="6967" max="6967" width="12.7109375" style="964" customWidth="1"/>
    <col min="6968" max="6968" width="14.140625" style="964" customWidth="1"/>
    <col min="6969" max="6969" width="12.42578125" style="964" customWidth="1"/>
    <col min="6970" max="6970" width="13.140625" style="964" customWidth="1"/>
    <col min="6971" max="6971" width="14.28515625" style="964" customWidth="1"/>
    <col min="6972" max="6972" width="12" style="964" customWidth="1"/>
    <col min="6973" max="6973" width="13.140625" style="964" customWidth="1"/>
    <col min="6974" max="6974" width="12.85546875" style="964" customWidth="1"/>
    <col min="6975" max="7158" width="9.140625" style="964"/>
    <col min="7159" max="7159" width="73.28515625" style="964" bestFit="1" customWidth="1"/>
    <col min="7160" max="7199" width="15.140625" style="964" bestFit="1" customWidth="1"/>
    <col min="7200" max="7204" width="15.140625" style="964" customWidth="1"/>
    <col min="7205" max="7205" width="15.140625" style="964" bestFit="1" customWidth="1"/>
    <col min="7206" max="7207" width="15.140625" style="964" customWidth="1"/>
    <col min="7208" max="7211" width="15.140625" style="964" bestFit="1" customWidth="1"/>
    <col min="7212" max="7212" width="15.28515625" style="964" customWidth="1"/>
    <col min="7213" max="7214" width="16.140625" style="964" customWidth="1"/>
    <col min="7215" max="7220" width="9.140625" style="964"/>
    <col min="7221" max="7221" width="14.28515625" style="964" customWidth="1"/>
    <col min="7222" max="7222" width="12.140625" style="964" customWidth="1"/>
    <col min="7223" max="7223" width="12.7109375" style="964" customWidth="1"/>
    <col min="7224" max="7224" width="14.140625" style="964" customWidth="1"/>
    <col min="7225" max="7225" width="12.42578125" style="964" customWidth="1"/>
    <col min="7226" max="7226" width="13.140625" style="964" customWidth="1"/>
    <col min="7227" max="7227" width="14.28515625" style="964" customWidth="1"/>
    <col min="7228" max="7228" width="12" style="964" customWidth="1"/>
    <col min="7229" max="7229" width="13.140625" style="964" customWidth="1"/>
    <col min="7230" max="7230" width="12.85546875" style="964" customWidth="1"/>
    <col min="7231" max="7414" width="9.140625" style="964"/>
    <col min="7415" max="7415" width="73.28515625" style="964" bestFit="1" customWidth="1"/>
    <col min="7416" max="7455" width="15.140625" style="964" bestFit="1" customWidth="1"/>
    <col min="7456" max="7460" width="15.140625" style="964" customWidth="1"/>
    <col min="7461" max="7461" width="15.140625" style="964" bestFit="1" customWidth="1"/>
    <col min="7462" max="7463" width="15.140625" style="964" customWidth="1"/>
    <col min="7464" max="7467" width="15.140625" style="964" bestFit="1" customWidth="1"/>
    <col min="7468" max="7468" width="15.28515625" style="964" customWidth="1"/>
    <col min="7469" max="7470" width="16.140625" style="964" customWidth="1"/>
    <col min="7471" max="7476" width="9.140625" style="964"/>
    <col min="7477" max="7477" width="14.28515625" style="964" customWidth="1"/>
    <col min="7478" max="7478" width="12.140625" style="964" customWidth="1"/>
    <col min="7479" max="7479" width="12.7109375" style="964" customWidth="1"/>
    <col min="7480" max="7480" width="14.140625" style="964" customWidth="1"/>
    <col min="7481" max="7481" width="12.42578125" style="964" customWidth="1"/>
    <col min="7482" max="7482" width="13.140625" style="964" customWidth="1"/>
    <col min="7483" max="7483" width="14.28515625" style="964" customWidth="1"/>
    <col min="7484" max="7484" width="12" style="964" customWidth="1"/>
    <col min="7485" max="7485" width="13.140625" style="964" customWidth="1"/>
    <col min="7486" max="7486" width="12.85546875" style="964" customWidth="1"/>
    <col min="7487" max="7670" width="9.140625" style="964"/>
    <col min="7671" max="7671" width="73.28515625" style="964" bestFit="1" customWidth="1"/>
    <col min="7672" max="7711" width="15.140625" style="964" bestFit="1" customWidth="1"/>
    <col min="7712" max="7716" width="15.140625" style="964" customWidth="1"/>
    <col min="7717" max="7717" width="15.140625" style="964" bestFit="1" customWidth="1"/>
    <col min="7718" max="7719" width="15.140625" style="964" customWidth="1"/>
    <col min="7720" max="7723" width="15.140625" style="964" bestFit="1" customWidth="1"/>
    <col min="7724" max="7724" width="15.28515625" style="964" customWidth="1"/>
    <col min="7725" max="7726" width="16.140625" style="964" customWidth="1"/>
    <col min="7727" max="7732" width="9.140625" style="964"/>
    <col min="7733" max="7733" width="14.28515625" style="964" customWidth="1"/>
    <col min="7734" max="7734" width="12.140625" style="964" customWidth="1"/>
    <col min="7735" max="7735" width="12.7109375" style="964" customWidth="1"/>
    <col min="7736" max="7736" width="14.140625" style="964" customWidth="1"/>
    <col min="7737" max="7737" width="12.42578125" style="964" customWidth="1"/>
    <col min="7738" max="7738" width="13.140625" style="964" customWidth="1"/>
    <col min="7739" max="7739" width="14.28515625" style="964" customWidth="1"/>
    <col min="7740" max="7740" width="12" style="964" customWidth="1"/>
    <col min="7741" max="7741" width="13.140625" style="964" customWidth="1"/>
    <col min="7742" max="7742" width="12.85546875" style="964" customWidth="1"/>
    <col min="7743" max="7926" width="9.140625" style="964"/>
    <col min="7927" max="7927" width="73.28515625" style="964" bestFit="1" customWidth="1"/>
    <col min="7928" max="7967" width="15.140625" style="964" bestFit="1" customWidth="1"/>
    <col min="7968" max="7972" width="15.140625" style="964" customWidth="1"/>
    <col min="7973" max="7973" width="15.140625" style="964" bestFit="1" customWidth="1"/>
    <col min="7974" max="7975" width="15.140625" style="964" customWidth="1"/>
    <col min="7976" max="7979" width="15.140625" style="964" bestFit="1" customWidth="1"/>
    <col min="7980" max="7980" width="15.28515625" style="964" customWidth="1"/>
    <col min="7981" max="7982" width="16.140625" style="964" customWidth="1"/>
    <col min="7983" max="7988" width="9.140625" style="964"/>
    <col min="7989" max="7989" width="14.28515625" style="964" customWidth="1"/>
    <col min="7990" max="7990" width="12.140625" style="964" customWidth="1"/>
    <col min="7991" max="7991" width="12.7109375" style="964" customWidth="1"/>
    <col min="7992" max="7992" width="14.140625" style="964" customWidth="1"/>
    <col min="7993" max="7993" width="12.42578125" style="964" customWidth="1"/>
    <col min="7994" max="7994" width="13.140625" style="964" customWidth="1"/>
    <col min="7995" max="7995" width="14.28515625" style="964" customWidth="1"/>
    <col min="7996" max="7996" width="12" style="964" customWidth="1"/>
    <col min="7997" max="7997" width="13.140625" style="964" customWidth="1"/>
    <col min="7998" max="7998" width="12.85546875" style="964" customWidth="1"/>
    <col min="7999" max="8182" width="9.140625" style="964"/>
    <col min="8183" max="8183" width="73.28515625" style="964" bestFit="1" customWidth="1"/>
    <col min="8184" max="8223" width="15.140625" style="964" bestFit="1" customWidth="1"/>
    <col min="8224" max="8228" width="15.140625" style="964" customWidth="1"/>
    <col min="8229" max="8229" width="15.140625" style="964" bestFit="1" customWidth="1"/>
    <col min="8230" max="8231" width="15.140625" style="964" customWidth="1"/>
    <col min="8232" max="8235" width="15.140625" style="964" bestFit="1" customWidth="1"/>
    <col min="8236" max="8236" width="15.28515625" style="964" customWidth="1"/>
    <col min="8237" max="8238" width="16.140625" style="964" customWidth="1"/>
    <col min="8239" max="8244" width="9.140625" style="964"/>
    <col min="8245" max="8245" width="14.28515625" style="964" customWidth="1"/>
    <col min="8246" max="8246" width="12.140625" style="964" customWidth="1"/>
    <col min="8247" max="8247" width="12.7109375" style="964" customWidth="1"/>
    <col min="8248" max="8248" width="14.140625" style="964" customWidth="1"/>
    <col min="8249" max="8249" width="12.42578125" style="964" customWidth="1"/>
    <col min="8250" max="8250" width="13.140625" style="964" customWidth="1"/>
    <col min="8251" max="8251" width="14.28515625" style="964" customWidth="1"/>
    <col min="8252" max="8252" width="12" style="964" customWidth="1"/>
    <col min="8253" max="8253" width="13.140625" style="964" customWidth="1"/>
    <col min="8254" max="8254" width="12.85546875" style="964" customWidth="1"/>
    <col min="8255" max="8438" width="9.140625" style="964"/>
    <col min="8439" max="8439" width="73.28515625" style="964" bestFit="1" customWidth="1"/>
    <col min="8440" max="8479" width="15.140625" style="964" bestFit="1" customWidth="1"/>
    <col min="8480" max="8484" width="15.140625" style="964" customWidth="1"/>
    <col min="8485" max="8485" width="15.140625" style="964" bestFit="1" customWidth="1"/>
    <col min="8486" max="8487" width="15.140625" style="964" customWidth="1"/>
    <col min="8488" max="8491" width="15.140625" style="964" bestFit="1" customWidth="1"/>
    <col min="8492" max="8492" width="15.28515625" style="964" customWidth="1"/>
    <col min="8493" max="8494" width="16.140625" style="964" customWidth="1"/>
    <col min="8495" max="8500" width="9.140625" style="964"/>
    <col min="8501" max="8501" width="14.28515625" style="964" customWidth="1"/>
    <col min="8502" max="8502" width="12.140625" style="964" customWidth="1"/>
    <col min="8503" max="8503" width="12.7109375" style="964" customWidth="1"/>
    <col min="8504" max="8504" width="14.140625" style="964" customWidth="1"/>
    <col min="8505" max="8505" width="12.42578125" style="964" customWidth="1"/>
    <col min="8506" max="8506" width="13.140625" style="964" customWidth="1"/>
    <col min="8507" max="8507" width="14.28515625" style="964" customWidth="1"/>
    <col min="8508" max="8508" width="12" style="964" customWidth="1"/>
    <col min="8509" max="8509" width="13.140625" style="964" customWidth="1"/>
    <col min="8510" max="8510" width="12.85546875" style="964" customWidth="1"/>
    <col min="8511" max="8694" width="9.140625" style="964"/>
    <col min="8695" max="8695" width="73.28515625" style="964" bestFit="1" customWidth="1"/>
    <col min="8696" max="8735" width="15.140625" style="964" bestFit="1" customWidth="1"/>
    <col min="8736" max="8740" width="15.140625" style="964" customWidth="1"/>
    <col min="8741" max="8741" width="15.140625" style="964" bestFit="1" customWidth="1"/>
    <col min="8742" max="8743" width="15.140625" style="964" customWidth="1"/>
    <col min="8744" max="8747" width="15.140625" style="964" bestFit="1" customWidth="1"/>
    <col min="8748" max="8748" width="15.28515625" style="964" customWidth="1"/>
    <col min="8749" max="8750" width="16.140625" style="964" customWidth="1"/>
    <col min="8751" max="8756" width="9.140625" style="964"/>
    <col min="8757" max="8757" width="14.28515625" style="964" customWidth="1"/>
    <col min="8758" max="8758" width="12.140625" style="964" customWidth="1"/>
    <col min="8759" max="8759" width="12.7109375" style="964" customWidth="1"/>
    <col min="8760" max="8760" width="14.140625" style="964" customWidth="1"/>
    <col min="8761" max="8761" width="12.42578125" style="964" customWidth="1"/>
    <col min="8762" max="8762" width="13.140625" style="964" customWidth="1"/>
    <col min="8763" max="8763" width="14.28515625" style="964" customWidth="1"/>
    <col min="8764" max="8764" width="12" style="964" customWidth="1"/>
    <col min="8765" max="8765" width="13.140625" style="964" customWidth="1"/>
    <col min="8766" max="8766" width="12.85546875" style="964" customWidth="1"/>
    <col min="8767" max="8950" width="9.140625" style="964"/>
    <col min="8951" max="8951" width="73.28515625" style="964" bestFit="1" customWidth="1"/>
    <col min="8952" max="8991" width="15.140625" style="964" bestFit="1" customWidth="1"/>
    <col min="8992" max="8996" width="15.140625" style="964" customWidth="1"/>
    <col min="8997" max="8997" width="15.140625" style="964" bestFit="1" customWidth="1"/>
    <col min="8998" max="8999" width="15.140625" style="964" customWidth="1"/>
    <col min="9000" max="9003" width="15.140625" style="964" bestFit="1" customWidth="1"/>
    <col min="9004" max="9004" width="15.28515625" style="964" customWidth="1"/>
    <col min="9005" max="9006" width="16.140625" style="964" customWidth="1"/>
    <col min="9007" max="9012" width="9.140625" style="964"/>
    <col min="9013" max="9013" width="14.28515625" style="964" customWidth="1"/>
    <col min="9014" max="9014" width="12.140625" style="964" customWidth="1"/>
    <col min="9015" max="9015" width="12.7109375" style="964" customWidth="1"/>
    <col min="9016" max="9016" width="14.140625" style="964" customWidth="1"/>
    <col min="9017" max="9017" width="12.42578125" style="964" customWidth="1"/>
    <col min="9018" max="9018" width="13.140625" style="964" customWidth="1"/>
    <col min="9019" max="9019" width="14.28515625" style="964" customWidth="1"/>
    <col min="9020" max="9020" width="12" style="964" customWidth="1"/>
    <col min="9021" max="9021" width="13.140625" style="964" customWidth="1"/>
    <col min="9022" max="9022" width="12.85546875" style="964" customWidth="1"/>
    <col min="9023" max="9206" width="9.140625" style="964"/>
    <col min="9207" max="9207" width="73.28515625" style="964" bestFit="1" customWidth="1"/>
    <col min="9208" max="9247" width="15.140625" style="964" bestFit="1" customWidth="1"/>
    <col min="9248" max="9252" width="15.140625" style="964" customWidth="1"/>
    <col min="9253" max="9253" width="15.140625" style="964" bestFit="1" customWidth="1"/>
    <col min="9254" max="9255" width="15.140625" style="964" customWidth="1"/>
    <col min="9256" max="9259" width="15.140625" style="964" bestFit="1" customWidth="1"/>
    <col min="9260" max="9260" width="15.28515625" style="964" customWidth="1"/>
    <col min="9261" max="9262" width="16.140625" style="964" customWidth="1"/>
    <col min="9263" max="9268" width="9.140625" style="964"/>
    <col min="9269" max="9269" width="14.28515625" style="964" customWidth="1"/>
    <col min="9270" max="9270" width="12.140625" style="964" customWidth="1"/>
    <col min="9271" max="9271" width="12.7109375" style="964" customWidth="1"/>
    <col min="9272" max="9272" width="14.140625" style="964" customWidth="1"/>
    <col min="9273" max="9273" width="12.42578125" style="964" customWidth="1"/>
    <col min="9274" max="9274" width="13.140625" style="964" customWidth="1"/>
    <col min="9275" max="9275" width="14.28515625" style="964" customWidth="1"/>
    <col min="9276" max="9276" width="12" style="964" customWidth="1"/>
    <col min="9277" max="9277" width="13.140625" style="964" customWidth="1"/>
    <col min="9278" max="9278" width="12.85546875" style="964" customWidth="1"/>
    <col min="9279" max="9462" width="9.140625" style="964"/>
    <col min="9463" max="9463" width="73.28515625" style="964" bestFit="1" customWidth="1"/>
    <col min="9464" max="9503" width="15.140625" style="964" bestFit="1" customWidth="1"/>
    <col min="9504" max="9508" width="15.140625" style="964" customWidth="1"/>
    <col min="9509" max="9509" width="15.140625" style="964" bestFit="1" customWidth="1"/>
    <col min="9510" max="9511" width="15.140625" style="964" customWidth="1"/>
    <col min="9512" max="9515" width="15.140625" style="964" bestFit="1" customWidth="1"/>
    <col min="9516" max="9516" width="15.28515625" style="964" customWidth="1"/>
    <col min="9517" max="9518" width="16.140625" style="964" customWidth="1"/>
    <col min="9519" max="9524" width="9.140625" style="964"/>
    <col min="9525" max="9525" width="14.28515625" style="964" customWidth="1"/>
    <col min="9526" max="9526" width="12.140625" style="964" customWidth="1"/>
    <col min="9527" max="9527" width="12.7109375" style="964" customWidth="1"/>
    <col min="9528" max="9528" width="14.140625" style="964" customWidth="1"/>
    <col min="9529" max="9529" width="12.42578125" style="964" customWidth="1"/>
    <col min="9530" max="9530" width="13.140625" style="964" customWidth="1"/>
    <col min="9531" max="9531" width="14.28515625" style="964" customWidth="1"/>
    <col min="9532" max="9532" width="12" style="964" customWidth="1"/>
    <col min="9533" max="9533" width="13.140625" style="964" customWidth="1"/>
    <col min="9534" max="9534" width="12.85546875" style="964" customWidth="1"/>
    <col min="9535" max="9718" width="9.140625" style="964"/>
    <col min="9719" max="9719" width="73.28515625" style="964" bestFit="1" customWidth="1"/>
    <col min="9720" max="9759" width="15.140625" style="964" bestFit="1" customWidth="1"/>
    <col min="9760" max="9764" width="15.140625" style="964" customWidth="1"/>
    <col min="9765" max="9765" width="15.140625" style="964" bestFit="1" customWidth="1"/>
    <col min="9766" max="9767" width="15.140625" style="964" customWidth="1"/>
    <col min="9768" max="9771" width="15.140625" style="964" bestFit="1" customWidth="1"/>
    <col min="9772" max="9772" width="15.28515625" style="964" customWidth="1"/>
    <col min="9773" max="9774" width="16.140625" style="964" customWidth="1"/>
    <col min="9775" max="9780" width="9.140625" style="964"/>
    <col min="9781" max="9781" width="14.28515625" style="964" customWidth="1"/>
    <col min="9782" max="9782" width="12.140625" style="964" customWidth="1"/>
    <col min="9783" max="9783" width="12.7109375" style="964" customWidth="1"/>
    <col min="9784" max="9784" width="14.140625" style="964" customWidth="1"/>
    <col min="9785" max="9785" width="12.42578125" style="964" customWidth="1"/>
    <col min="9786" max="9786" width="13.140625" style="964" customWidth="1"/>
    <col min="9787" max="9787" width="14.28515625" style="964" customWidth="1"/>
    <col min="9788" max="9788" width="12" style="964" customWidth="1"/>
    <col min="9789" max="9789" width="13.140625" style="964" customWidth="1"/>
    <col min="9790" max="9790" width="12.85546875" style="964" customWidth="1"/>
    <col min="9791" max="9974" width="9.140625" style="964"/>
    <col min="9975" max="9975" width="73.28515625" style="964" bestFit="1" customWidth="1"/>
    <col min="9976" max="10015" width="15.140625" style="964" bestFit="1" customWidth="1"/>
    <col min="10016" max="10020" width="15.140625" style="964" customWidth="1"/>
    <col min="10021" max="10021" width="15.140625" style="964" bestFit="1" customWidth="1"/>
    <col min="10022" max="10023" width="15.140625" style="964" customWidth="1"/>
    <col min="10024" max="10027" width="15.140625" style="964" bestFit="1" customWidth="1"/>
    <col min="10028" max="10028" width="15.28515625" style="964" customWidth="1"/>
    <col min="10029" max="10030" width="16.140625" style="964" customWidth="1"/>
    <col min="10031" max="10036" width="9.140625" style="964"/>
    <col min="10037" max="10037" width="14.28515625" style="964" customWidth="1"/>
    <col min="10038" max="10038" width="12.140625" style="964" customWidth="1"/>
    <col min="10039" max="10039" width="12.7109375" style="964" customWidth="1"/>
    <col min="10040" max="10040" width="14.140625" style="964" customWidth="1"/>
    <col min="10041" max="10041" width="12.42578125" style="964" customWidth="1"/>
    <col min="10042" max="10042" width="13.140625" style="964" customWidth="1"/>
    <col min="10043" max="10043" width="14.28515625" style="964" customWidth="1"/>
    <col min="10044" max="10044" width="12" style="964" customWidth="1"/>
    <col min="10045" max="10045" width="13.140625" style="964" customWidth="1"/>
    <col min="10046" max="10046" width="12.85546875" style="964" customWidth="1"/>
    <col min="10047" max="10230" width="9.140625" style="964"/>
    <col min="10231" max="10231" width="73.28515625" style="964" bestFit="1" customWidth="1"/>
    <col min="10232" max="10271" width="15.140625" style="964" bestFit="1" customWidth="1"/>
    <col min="10272" max="10276" width="15.140625" style="964" customWidth="1"/>
    <col min="10277" max="10277" width="15.140625" style="964" bestFit="1" customWidth="1"/>
    <col min="10278" max="10279" width="15.140625" style="964" customWidth="1"/>
    <col min="10280" max="10283" width="15.140625" style="964" bestFit="1" customWidth="1"/>
    <col min="10284" max="10284" width="15.28515625" style="964" customWidth="1"/>
    <col min="10285" max="10286" width="16.140625" style="964" customWidth="1"/>
    <col min="10287" max="10292" width="9.140625" style="964"/>
    <col min="10293" max="10293" width="14.28515625" style="964" customWidth="1"/>
    <col min="10294" max="10294" width="12.140625" style="964" customWidth="1"/>
    <col min="10295" max="10295" width="12.7109375" style="964" customWidth="1"/>
    <col min="10296" max="10296" width="14.140625" style="964" customWidth="1"/>
    <col min="10297" max="10297" width="12.42578125" style="964" customWidth="1"/>
    <col min="10298" max="10298" width="13.140625" style="964" customWidth="1"/>
    <col min="10299" max="10299" width="14.28515625" style="964" customWidth="1"/>
    <col min="10300" max="10300" width="12" style="964" customWidth="1"/>
    <col min="10301" max="10301" width="13.140625" style="964" customWidth="1"/>
    <col min="10302" max="10302" width="12.85546875" style="964" customWidth="1"/>
    <col min="10303" max="10486" width="9.140625" style="964"/>
    <col min="10487" max="10487" width="73.28515625" style="964" bestFit="1" customWidth="1"/>
    <col min="10488" max="10527" width="15.140625" style="964" bestFit="1" customWidth="1"/>
    <col min="10528" max="10532" width="15.140625" style="964" customWidth="1"/>
    <col min="10533" max="10533" width="15.140625" style="964" bestFit="1" customWidth="1"/>
    <col min="10534" max="10535" width="15.140625" style="964" customWidth="1"/>
    <col min="10536" max="10539" width="15.140625" style="964" bestFit="1" customWidth="1"/>
    <col min="10540" max="10540" width="15.28515625" style="964" customWidth="1"/>
    <col min="10541" max="10542" width="16.140625" style="964" customWidth="1"/>
    <col min="10543" max="10548" width="9.140625" style="964"/>
    <col min="10549" max="10549" width="14.28515625" style="964" customWidth="1"/>
    <col min="10550" max="10550" width="12.140625" style="964" customWidth="1"/>
    <col min="10551" max="10551" width="12.7109375" style="964" customWidth="1"/>
    <col min="10552" max="10552" width="14.140625" style="964" customWidth="1"/>
    <col min="10553" max="10553" width="12.42578125" style="964" customWidth="1"/>
    <col min="10554" max="10554" width="13.140625" style="964" customWidth="1"/>
    <col min="10555" max="10555" width="14.28515625" style="964" customWidth="1"/>
    <col min="10556" max="10556" width="12" style="964" customWidth="1"/>
    <col min="10557" max="10557" width="13.140625" style="964" customWidth="1"/>
    <col min="10558" max="10558" width="12.85546875" style="964" customWidth="1"/>
    <col min="10559" max="10742" width="9.140625" style="964"/>
    <col min="10743" max="10743" width="73.28515625" style="964" bestFit="1" customWidth="1"/>
    <col min="10744" max="10783" width="15.140625" style="964" bestFit="1" customWidth="1"/>
    <col min="10784" max="10788" width="15.140625" style="964" customWidth="1"/>
    <col min="10789" max="10789" width="15.140625" style="964" bestFit="1" customWidth="1"/>
    <col min="10790" max="10791" width="15.140625" style="964" customWidth="1"/>
    <col min="10792" max="10795" width="15.140625" style="964" bestFit="1" customWidth="1"/>
    <col min="10796" max="10796" width="15.28515625" style="964" customWidth="1"/>
    <col min="10797" max="10798" width="16.140625" style="964" customWidth="1"/>
    <col min="10799" max="10804" width="9.140625" style="964"/>
    <col min="10805" max="10805" width="14.28515625" style="964" customWidth="1"/>
    <col min="10806" max="10806" width="12.140625" style="964" customWidth="1"/>
    <col min="10807" max="10807" width="12.7109375" style="964" customWidth="1"/>
    <col min="10808" max="10808" width="14.140625" style="964" customWidth="1"/>
    <col min="10809" max="10809" width="12.42578125" style="964" customWidth="1"/>
    <col min="10810" max="10810" width="13.140625" style="964" customWidth="1"/>
    <col min="10811" max="10811" width="14.28515625" style="964" customWidth="1"/>
    <col min="10812" max="10812" width="12" style="964" customWidth="1"/>
    <col min="10813" max="10813" width="13.140625" style="964" customWidth="1"/>
    <col min="10814" max="10814" width="12.85546875" style="964" customWidth="1"/>
    <col min="10815" max="10998" width="9.140625" style="964"/>
    <col min="10999" max="10999" width="73.28515625" style="964" bestFit="1" customWidth="1"/>
    <col min="11000" max="11039" width="15.140625" style="964" bestFit="1" customWidth="1"/>
    <col min="11040" max="11044" width="15.140625" style="964" customWidth="1"/>
    <col min="11045" max="11045" width="15.140625" style="964" bestFit="1" customWidth="1"/>
    <col min="11046" max="11047" width="15.140625" style="964" customWidth="1"/>
    <col min="11048" max="11051" width="15.140625" style="964" bestFit="1" customWidth="1"/>
    <col min="11052" max="11052" width="15.28515625" style="964" customWidth="1"/>
    <col min="11053" max="11054" width="16.140625" style="964" customWidth="1"/>
    <col min="11055" max="11060" width="9.140625" style="964"/>
    <col min="11061" max="11061" width="14.28515625" style="964" customWidth="1"/>
    <col min="11062" max="11062" width="12.140625" style="964" customWidth="1"/>
    <col min="11063" max="11063" width="12.7109375" style="964" customWidth="1"/>
    <col min="11064" max="11064" width="14.140625" style="964" customWidth="1"/>
    <col min="11065" max="11065" width="12.42578125" style="964" customWidth="1"/>
    <col min="11066" max="11066" width="13.140625" style="964" customWidth="1"/>
    <col min="11067" max="11067" width="14.28515625" style="964" customWidth="1"/>
    <col min="11068" max="11068" width="12" style="964" customWidth="1"/>
    <col min="11069" max="11069" width="13.140625" style="964" customWidth="1"/>
    <col min="11070" max="11070" width="12.85546875" style="964" customWidth="1"/>
    <col min="11071" max="11254" width="9.140625" style="964"/>
    <col min="11255" max="11255" width="73.28515625" style="964" bestFit="1" customWidth="1"/>
    <col min="11256" max="11295" width="15.140625" style="964" bestFit="1" customWidth="1"/>
    <col min="11296" max="11300" width="15.140625" style="964" customWidth="1"/>
    <col min="11301" max="11301" width="15.140625" style="964" bestFit="1" customWidth="1"/>
    <col min="11302" max="11303" width="15.140625" style="964" customWidth="1"/>
    <col min="11304" max="11307" width="15.140625" style="964" bestFit="1" customWidth="1"/>
    <col min="11308" max="11308" width="15.28515625" style="964" customWidth="1"/>
    <col min="11309" max="11310" width="16.140625" style="964" customWidth="1"/>
    <col min="11311" max="11316" width="9.140625" style="964"/>
    <col min="11317" max="11317" width="14.28515625" style="964" customWidth="1"/>
    <col min="11318" max="11318" width="12.140625" style="964" customWidth="1"/>
    <col min="11319" max="11319" width="12.7109375" style="964" customWidth="1"/>
    <col min="11320" max="11320" width="14.140625" style="964" customWidth="1"/>
    <col min="11321" max="11321" width="12.42578125" style="964" customWidth="1"/>
    <col min="11322" max="11322" width="13.140625" style="964" customWidth="1"/>
    <col min="11323" max="11323" width="14.28515625" style="964" customWidth="1"/>
    <col min="11324" max="11324" width="12" style="964" customWidth="1"/>
    <col min="11325" max="11325" width="13.140625" style="964" customWidth="1"/>
    <col min="11326" max="11326" width="12.85546875" style="964" customWidth="1"/>
    <col min="11327" max="11510" width="9.140625" style="964"/>
    <col min="11511" max="11511" width="73.28515625" style="964" bestFit="1" customWidth="1"/>
    <col min="11512" max="11551" width="15.140625" style="964" bestFit="1" customWidth="1"/>
    <col min="11552" max="11556" width="15.140625" style="964" customWidth="1"/>
    <col min="11557" max="11557" width="15.140625" style="964" bestFit="1" customWidth="1"/>
    <col min="11558" max="11559" width="15.140625" style="964" customWidth="1"/>
    <col min="11560" max="11563" width="15.140625" style="964" bestFit="1" customWidth="1"/>
    <col min="11564" max="11564" width="15.28515625" style="964" customWidth="1"/>
    <col min="11565" max="11566" width="16.140625" style="964" customWidth="1"/>
    <col min="11567" max="11572" width="9.140625" style="964"/>
    <col min="11573" max="11573" width="14.28515625" style="964" customWidth="1"/>
    <col min="11574" max="11574" width="12.140625" style="964" customWidth="1"/>
    <col min="11575" max="11575" width="12.7109375" style="964" customWidth="1"/>
    <col min="11576" max="11576" width="14.140625" style="964" customWidth="1"/>
    <col min="11577" max="11577" width="12.42578125" style="964" customWidth="1"/>
    <col min="11578" max="11578" width="13.140625" style="964" customWidth="1"/>
    <col min="11579" max="11579" width="14.28515625" style="964" customWidth="1"/>
    <col min="11580" max="11580" width="12" style="964" customWidth="1"/>
    <col min="11581" max="11581" width="13.140625" style="964" customWidth="1"/>
    <col min="11582" max="11582" width="12.85546875" style="964" customWidth="1"/>
    <col min="11583" max="11766" width="9.140625" style="964"/>
    <col min="11767" max="11767" width="73.28515625" style="964" bestFit="1" customWidth="1"/>
    <col min="11768" max="11807" width="15.140625" style="964" bestFit="1" customWidth="1"/>
    <col min="11808" max="11812" width="15.140625" style="964" customWidth="1"/>
    <col min="11813" max="11813" width="15.140625" style="964" bestFit="1" customWidth="1"/>
    <col min="11814" max="11815" width="15.140625" style="964" customWidth="1"/>
    <col min="11816" max="11819" width="15.140625" style="964" bestFit="1" customWidth="1"/>
    <col min="11820" max="11820" width="15.28515625" style="964" customWidth="1"/>
    <col min="11821" max="11822" width="16.140625" style="964" customWidth="1"/>
    <col min="11823" max="11828" width="9.140625" style="964"/>
    <col min="11829" max="11829" width="14.28515625" style="964" customWidth="1"/>
    <col min="11830" max="11830" width="12.140625" style="964" customWidth="1"/>
    <col min="11831" max="11831" width="12.7109375" style="964" customWidth="1"/>
    <col min="11832" max="11832" width="14.140625" style="964" customWidth="1"/>
    <col min="11833" max="11833" width="12.42578125" style="964" customWidth="1"/>
    <col min="11834" max="11834" width="13.140625" style="964" customWidth="1"/>
    <col min="11835" max="11835" width="14.28515625" style="964" customWidth="1"/>
    <col min="11836" max="11836" width="12" style="964" customWidth="1"/>
    <col min="11837" max="11837" width="13.140625" style="964" customWidth="1"/>
    <col min="11838" max="11838" width="12.85546875" style="964" customWidth="1"/>
    <col min="11839" max="12022" width="9.140625" style="964"/>
    <col min="12023" max="12023" width="73.28515625" style="964" bestFit="1" customWidth="1"/>
    <col min="12024" max="12063" width="15.140625" style="964" bestFit="1" customWidth="1"/>
    <col min="12064" max="12068" width="15.140625" style="964" customWidth="1"/>
    <col min="12069" max="12069" width="15.140625" style="964" bestFit="1" customWidth="1"/>
    <col min="12070" max="12071" width="15.140625" style="964" customWidth="1"/>
    <col min="12072" max="12075" width="15.140625" style="964" bestFit="1" customWidth="1"/>
    <col min="12076" max="12076" width="15.28515625" style="964" customWidth="1"/>
    <col min="12077" max="12078" width="16.140625" style="964" customWidth="1"/>
    <col min="12079" max="12084" width="9.140625" style="964"/>
    <col min="12085" max="12085" width="14.28515625" style="964" customWidth="1"/>
    <col min="12086" max="12086" width="12.140625" style="964" customWidth="1"/>
    <col min="12087" max="12087" width="12.7109375" style="964" customWidth="1"/>
    <col min="12088" max="12088" width="14.140625" style="964" customWidth="1"/>
    <col min="12089" max="12089" width="12.42578125" style="964" customWidth="1"/>
    <col min="12090" max="12090" width="13.140625" style="964" customWidth="1"/>
    <col min="12091" max="12091" width="14.28515625" style="964" customWidth="1"/>
    <col min="12092" max="12092" width="12" style="964" customWidth="1"/>
    <col min="12093" max="12093" width="13.140625" style="964" customWidth="1"/>
    <col min="12094" max="12094" width="12.85546875" style="964" customWidth="1"/>
    <col min="12095" max="12278" width="9.140625" style="964"/>
    <col min="12279" max="12279" width="73.28515625" style="964" bestFit="1" customWidth="1"/>
    <col min="12280" max="12319" width="15.140625" style="964" bestFit="1" customWidth="1"/>
    <col min="12320" max="12324" width="15.140625" style="964" customWidth="1"/>
    <col min="12325" max="12325" width="15.140625" style="964" bestFit="1" customWidth="1"/>
    <col min="12326" max="12327" width="15.140625" style="964" customWidth="1"/>
    <col min="12328" max="12331" width="15.140625" style="964" bestFit="1" customWidth="1"/>
    <col min="12332" max="12332" width="15.28515625" style="964" customWidth="1"/>
    <col min="12333" max="12334" width="16.140625" style="964" customWidth="1"/>
    <col min="12335" max="12340" width="9.140625" style="964"/>
    <col min="12341" max="12341" width="14.28515625" style="964" customWidth="1"/>
    <col min="12342" max="12342" width="12.140625" style="964" customWidth="1"/>
    <col min="12343" max="12343" width="12.7109375" style="964" customWidth="1"/>
    <col min="12344" max="12344" width="14.140625" style="964" customWidth="1"/>
    <col min="12345" max="12345" width="12.42578125" style="964" customWidth="1"/>
    <col min="12346" max="12346" width="13.140625" style="964" customWidth="1"/>
    <col min="12347" max="12347" width="14.28515625" style="964" customWidth="1"/>
    <col min="12348" max="12348" width="12" style="964" customWidth="1"/>
    <col min="12349" max="12349" width="13.140625" style="964" customWidth="1"/>
    <col min="12350" max="12350" width="12.85546875" style="964" customWidth="1"/>
    <col min="12351" max="12534" width="9.140625" style="964"/>
    <col min="12535" max="12535" width="73.28515625" style="964" bestFit="1" customWidth="1"/>
    <col min="12536" max="12575" width="15.140625" style="964" bestFit="1" customWidth="1"/>
    <col min="12576" max="12580" width="15.140625" style="964" customWidth="1"/>
    <col min="12581" max="12581" width="15.140625" style="964" bestFit="1" customWidth="1"/>
    <col min="12582" max="12583" width="15.140625" style="964" customWidth="1"/>
    <col min="12584" max="12587" width="15.140625" style="964" bestFit="1" customWidth="1"/>
    <col min="12588" max="12588" width="15.28515625" style="964" customWidth="1"/>
    <col min="12589" max="12590" width="16.140625" style="964" customWidth="1"/>
    <col min="12591" max="12596" width="9.140625" style="964"/>
    <col min="12597" max="12597" width="14.28515625" style="964" customWidth="1"/>
    <col min="12598" max="12598" width="12.140625" style="964" customWidth="1"/>
    <col min="12599" max="12599" width="12.7109375" style="964" customWidth="1"/>
    <col min="12600" max="12600" width="14.140625" style="964" customWidth="1"/>
    <col min="12601" max="12601" width="12.42578125" style="964" customWidth="1"/>
    <col min="12602" max="12602" width="13.140625" style="964" customWidth="1"/>
    <col min="12603" max="12603" width="14.28515625" style="964" customWidth="1"/>
    <col min="12604" max="12604" width="12" style="964" customWidth="1"/>
    <col min="12605" max="12605" width="13.140625" style="964" customWidth="1"/>
    <col min="12606" max="12606" width="12.85546875" style="964" customWidth="1"/>
    <col min="12607" max="12790" width="9.140625" style="964"/>
    <col min="12791" max="12791" width="73.28515625" style="964" bestFit="1" customWidth="1"/>
    <col min="12792" max="12831" width="15.140625" style="964" bestFit="1" customWidth="1"/>
    <col min="12832" max="12836" width="15.140625" style="964" customWidth="1"/>
    <col min="12837" max="12837" width="15.140625" style="964" bestFit="1" customWidth="1"/>
    <col min="12838" max="12839" width="15.140625" style="964" customWidth="1"/>
    <col min="12840" max="12843" width="15.140625" style="964" bestFit="1" customWidth="1"/>
    <col min="12844" max="12844" width="15.28515625" style="964" customWidth="1"/>
    <col min="12845" max="12846" width="16.140625" style="964" customWidth="1"/>
    <col min="12847" max="12852" width="9.140625" style="964"/>
    <col min="12853" max="12853" width="14.28515625" style="964" customWidth="1"/>
    <col min="12854" max="12854" width="12.140625" style="964" customWidth="1"/>
    <col min="12855" max="12855" width="12.7109375" style="964" customWidth="1"/>
    <col min="12856" max="12856" width="14.140625" style="964" customWidth="1"/>
    <col min="12857" max="12857" width="12.42578125" style="964" customWidth="1"/>
    <col min="12858" max="12858" width="13.140625" style="964" customWidth="1"/>
    <col min="12859" max="12859" width="14.28515625" style="964" customWidth="1"/>
    <col min="12860" max="12860" width="12" style="964" customWidth="1"/>
    <col min="12861" max="12861" width="13.140625" style="964" customWidth="1"/>
    <col min="12862" max="12862" width="12.85546875" style="964" customWidth="1"/>
    <col min="12863" max="13046" width="9.140625" style="964"/>
    <col min="13047" max="13047" width="73.28515625" style="964" bestFit="1" customWidth="1"/>
    <col min="13048" max="13087" width="15.140625" style="964" bestFit="1" customWidth="1"/>
    <col min="13088" max="13092" width="15.140625" style="964" customWidth="1"/>
    <col min="13093" max="13093" width="15.140625" style="964" bestFit="1" customWidth="1"/>
    <col min="13094" max="13095" width="15.140625" style="964" customWidth="1"/>
    <col min="13096" max="13099" width="15.140625" style="964" bestFit="1" customWidth="1"/>
    <col min="13100" max="13100" width="15.28515625" style="964" customWidth="1"/>
    <col min="13101" max="13102" width="16.140625" style="964" customWidth="1"/>
    <col min="13103" max="13108" width="9.140625" style="964"/>
    <col min="13109" max="13109" width="14.28515625" style="964" customWidth="1"/>
    <col min="13110" max="13110" width="12.140625" style="964" customWidth="1"/>
    <col min="13111" max="13111" width="12.7109375" style="964" customWidth="1"/>
    <col min="13112" max="13112" width="14.140625" style="964" customWidth="1"/>
    <col min="13113" max="13113" width="12.42578125" style="964" customWidth="1"/>
    <col min="13114" max="13114" width="13.140625" style="964" customWidth="1"/>
    <col min="13115" max="13115" width="14.28515625" style="964" customWidth="1"/>
    <col min="13116" max="13116" width="12" style="964" customWidth="1"/>
    <col min="13117" max="13117" width="13.140625" style="964" customWidth="1"/>
    <col min="13118" max="13118" width="12.85546875" style="964" customWidth="1"/>
    <col min="13119" max="13302" width="9.140625" style="964"/>
    <col min="13303" max="13303" width="73.28515625" style="964" bestFit="1" customWidth="1"/>
    <col min="13304" max="13343" width="15.140625" style="964" bestFit="1" customWidth="1"/>
    <col min="13344" max="13348" width="15.140625" style="964" customWidth="1"/>
    <col min="13349" max="13349" width="15.140625" style="964" bestFit="1" customWidth="1"/>
    <col min="13350" max="13351" width="15.140625" style="964" customWidth="1"/>
    <col min="13352" max="13355" width="15.140625" style="964" bestFit="1" customWidth="1"/>
    <col min="13356" max="13356" width="15.28515625" style="964" customWidth="1"/>
    <col min="13357" max="13358" width="16.140625" style="964" customWidth="1"/>
    <col min="13359" max="13364" width="9.140625" style="964"/>
    <col min="13365" max="13365" width="14.28515625" style="964" customWidth="1"/>
    <col min="13366" max="13366" width="12.140625" style="964" customWidth="1"/>
    <col min="13367" max="13367" width="12.7109375" style="964" customWidth="1"/>
    <col min="13368" max="13368" width="14.140625" style="964" customWidth="1"/>
    <col min="13369" max="13369" width="12.42578125" style="964" customWidth="1"/>
    <col min="13370" max="13370" width="13.140625" style="964" customWidth="1"/>
    <col min="13371" max="13371" width="14.28515625" style="964" customWidth="1"/>
    <col min="13372" max="13372" width="12" style="964" customWidth="1"/>
    <col min="13373" max="13373" width="13.140625" style="964" customWidth="1"/>
    <col min="13374" max="13374" width="12.85546875" style="964" customWidth="1"/>
    <col min="13375" max="13558" width="9.140625" style="964"/>
    <col min="13559" max="13559" width="73.28515625" style="964" bestFit="1" customWidth="1"/>
    <col min="13560" max="13599" width="15.140625" style="964" bestFit="1" customWidth="1"/>
    <col min="13600" max="13604" width="15.140625" style="964" customWidth="1"/>
    <col min="13605" max="13605" width="15.140625" style="964" bestFit="1" customWidth="1"/>
    <col min="13606" max="13607" width="15.140625" style="964" customWidth="1"/>
    <col min="13608" max="13611" width="15.140625" style="964" bestFit="1" customWidth="1"/>
    <col min="13612" max="13612" width="15.28515625" style="964" customWidth="1"/>
    <col min="13613" max="13614" width="16.140625" style="964" customWidth="1"/>
    <col min="13615" max="13620" width="9.140625" style="964"/>
    <col min="13621" max="13621" width="14.28515625" style="964" customWidth="1"/>
    <col min="13622" max="13622" width="12.140625" style="964" customWidth="1"/>
    <col min="13623" max="13623" width="12.7109375" style="964" customWidth="1"/>
    <col min="13624" max="13624" width="14.140625" style="964" customWidth="1"/>
    <col min="13625" max="13625" width="12.42578125" style="964" customWidth="1"/>
    <col min="13626" max="13626" width="13.140625" style="964" customWidth="1"/>
    <col min="13627" max="13627" width="14.28515625" style="964" customWidth="1"/>
    <col min="13628" max="13628" width="12" style="964" customWidth="1"/>
    <col min="13629" max="13629" width="13.140625" style="964" customWidth="1"/>
    <col min="13630" max="13630" width="12.85546875" style="964" customWidth="1"/>
    <col min="13631" max="13814" width="9.140625" style="964"/>
    <col min="13815" max="13815" width="73.28515625" style="964" bestFit="1" customWidth="1"/>
    <col min="13816" max="13855" width="15.140625" style="964" bestFit="1" customWidth="1"/>
    <col min="13856" max="13860" width="15.140625" style="964" customWidth="1"/>
    <col min="13861" max="13861" width="15.140625" style="964" bestFit="1" customWidth="1"/>
    <col min="13862" max="13863" width="15.140625" style="964" customWidth="1"/>
    <col min="13864" max="13867" width="15.140625" style="964" bestFit="1" customWidth="1"/>
    <col min="13868" max="13868" width="15.28515625" style="964" customWidth="1"/>
    <col min="13869" max="13870" width="16.140625" style="964" customWidth="1"/>
    <col min="13871" max="13876" width="9.140625" style="964"/>
    <col min="13877" max="13877" width="14.28515625" style="964" customWidth="1"/>
    <col min="13878" max="13878" width="12.140625" style="964" customWidth="1"/>
    <col min="13879" max="13879" width="12.7109375" style="964" customWidth="1"/>
    <col min="13880" max="13880" width="14.140625" style="964" customWidth="1"/>
    <col min="13881" max="13881" width="12.42578125" style="964" customWidth="1"/>
    <col min="13882" max="13882" width="13.140625" style="964" customWidth="1"/>
    <col min="13883" max="13883" width="14.28515625" style="964" customWidth="1"/>
    <col min="13884" max="13884" width="12" style="964" customWidth="1"/>
    <col min="13885" max="13885" width="13.140625" style="964" customWidth="1"/>
    <col min="13886" max="13886" width="12.85546875" style="964" customWidth="1"/>
    <col min="13887" max="14070" width="9.140625" style="964"/>
    <col min="14071" max="14071" width="73.28515625" style="964" bestFit="1" customWidth="1"/>
    <col min="14072" max="14111" width="15.140625" style="964" bestFit="1" customWidth="1"/>
    <col min="14112" max="14116" width="15.140625" style="964" customWidth="1"/>
    <col min="14117" max="14117" width="15.140625" style="964" bestFit="1" customWidth="1"/>
    <col min="14118" max="14119" width="15.140625" style="964" customWidth="1"/>
    <col min="14120" max="14123" width="15.140625" style="964" bestFit="1" customWidth="1"/>
    <col min="14124" max="14124" width="15.28515625" style="964" customWidth="1"/>
    <col min="14125" max="14126" width="16.140625" style="964" customWidth="1"/>
    <col min="14127" max="14132" width="9.140625" style="964"/>
    <col min="14133" max="14133" width="14.28515625" style="964" customWidth="1"/>
    <col min="14134" max="14134" width="12.140625" style="964" customWidth="1"/>
    <col min="14135" max="14135" width="12.7109375" style="964" customWidth="1"/>
    <col min="14136" max="14136" width="14.140625" style="964" customWidth="1"/>
    <col min="14137" max="14137" width="12.42578125" style="964" customWidth="1"/>
    <col min="14138" max="14138" width="13.140625" style="964" customWidth="1"/>
    <col min="14139" max="14139" width="14.28515625" style="964" customWidth="1"/>
    <col min="14140" max="14140" width="12" style="964" customWidth="1"/>
    <col min="14141" max="14141" width="13.140625" style="964" customWidth="1"/>
    <col min="14142" max="14142" width="12.85546875" style="964" customWidth="1"/>
    <col min="14143" max="14326" width="9.140625" style="964"/>
    <col min="14327" max="14327" width="73.28515625" style="964" bestFit="1" customWidth="1"/>
    <col min="14328" max="14367" width="15.140625" style="964" bestFit="1" customWidth="1"/>
    <col min="14368" max="14372" width="15.140625" style="964" customWidth="1"/>
    <col min="14373" max="14373" width="15.140625" style="964" bestFit="1" customWidth="1"/>
    <col min="14374" max="14375" width="15.140625" style="964" customWidth="1"/>
    <col min="14376" max="14379" width="15.140625" style="964" bestFit="1" customWidth="1"/>
    <col min="14380" max="14380" width="15.28515625" style="964" customWidth="1"/>
    <col min="14381" max="14382" width="16.140625" style="964" customWidth="1"/>
    <col min="14383" max="14388" width="9.140625" style="964"/>
    <col min="14389" max="14389" width="14.28515625" style="964" customWidth="1"/>
    <col min="14390" max="14390" width="12.140625" style="964" customWidth="1"/>
    <col min="14391" max="14391" width="12.7109375" style="964" customWidth="1"/>
    <col min="14392" max="14392" width="14.140625" style="964" customWidth="1"/>
    <col min="14393" max="14393" width="12.42578125" style="964" customWidth="1"/>
    <col min="14394" max="14394" width="13.140625" style="964" customWidth="1"/>
    <col min="14395" max="14395" width="14.28515625" style="964" customWidth="1"/>
    <col min="14396" max="14396" width="12" style="964" customWidth="1"/>
    <col min="14397" max="14397" width="13.140625" style="964" customWidth="1"/>
    <col min="14398" max="14398" width="12.85546875" style="964" customWidth="1"/>
    <col min="14399" max="14582" width="9.140625" style="964"/>
    <col min="14583" max="14583" width="73.28515625" style="964" bestFit="1" customWidth="1"/>
    <col min="14584" max="14623" width="15.140625" style="964" bestFit="1" customWidth="1"/>
    <col min="14624" max="14628" width="15.140625" style="964" customWidth="1"/>
    <col min="14629" max="14629" width="15.140625" style="964" bestFit="1" customWidth="1"/>
    <col min="14630" max="14631" width="15.140625" style="964" customWidth="1"/>
    <col min="14632" max="14635" width="15.140625" style="964" bestFit="1" customWidth="1"/>
    <col min="14636" max="14636" width="15.28515625" style="964" customWidth="1"/>
    <col min="14637" max="14638" width="16.140625" style="964" customWidth="1"/>
    <col min="14639" max="14644" width="9.140625" style="964"/>
    <col min="14645" max="14645" width="14.28515625" style="964" customWidth="1"/>
    <col min="14646" max="14646" width="12.140625" style="964" customWidth="1"/>
    <col min="14647" max="14647" width="12.7109375" style="964" customWidth="1"/>
    <col min="14648" max="14648" width="14.140625" style="964" customWidth="1"/>
    <col min="14649" max="14649" width="12.42578125" style="964" customWidth="1"/>
    <col min="14650" max="14650" width="13.140625" style="964" customWidth="1"/>
    <col min="14651" max="14651" width="14.28515625" style="964" customWidth="1"/>
    <col min="14652" max="14652" width="12" style="964" customWidth="1"/>
    <col min="14653" max="14653" width="13.140625" style="964" customWidth="1"/>
    <col min="14654" max="14654" width="12.85546875" style="964" customWidth="1"/>
    <col min="14655" max="14838" width="9.140625" style="964"/>
    <col min="14839" max="14839" width="73.28515625" style="964" bestFit="1" customWidth="1"/>
    <col min="14840" max="14879" width="15.140625" style="964" bestFit="1" customWidth="1"/>
    <col min="14880" max="14884" width="15.140625" style="964" customWidth="1"/>
    <col min="14885" max="14885" width="15.140625" style="964" bestFit="1" customWidth="1"/>
    <col min="14886" max="14887" width="15.140625" style="964" customWidth="1"/>
    <col min="14888" max="14891" width="15.140625" style="964" bestFit="1" customWidth="1"/>
    <col min="14892" max="14892" width="15.28515625" style="964" customWidth="1"/>
    <col min="14893" max="14894" width="16.140625" style="964" customWidth="1"/>
    <col min="14895" max="14900" width="9.140625" style="964"/>
    <col min="14901" max="14901" width="14.28515625" style="964" customWidth="1"/>
    <col min="14902" max="14902" width="12.140625" style="964" customWidth="1"/>
    <col min="14903" max="14903" width="12.7109375" style="964" customWidth="1"/>
    <col min="14904" max="14904" width="14.140625" style="964" customWidth="1"/>
    <col min="14905" max="14905" width="12.42578125" style="964" customWidth="1"/>
    <col min="14906" max="14906" width="13.140625" style="964" customWidth="1"/>
    <col min="14907" max="14907" width="14.28515625" style="964" customWidth="1"/>
    <col min="14908" max="14908" width="12" style="964" customWidth="1"/>
    <col min="14909" max="14909" width="13.140625" style="964" customWidth="1"/>
    <col min="14910" max="14910" width="12.85546875" style="964" customWidth="1"/>
    <col min="14911" max="15094" width="9.140625" style="964"/>
    <col min="15095" max="15095" width="73.28515625" style="964" bestFit="1" customWidth="1"/>
    <col min="15096" max="15135" width="15.140625" style="964" bestFit="1" customWidth="1"/>
    <col min="15136" max="15140" width="15.140625" style="964" customWidth="1"/>
    <col min="15141" max="15141" width="15.140625" style="964" bestFit="1" customWidth="1"/>
    <col min="15142" max="15143" width="15.140625" style="964" customWidth="1"/>
    <col min="15144" max="15147" width="15.140625" style="964" bestFit="1" customWidth="1"/>
    <col min="15148" max="15148" width="15.28515625" style="964" customWidth="1"/>
    <col min="15149" max="15150" width="16.140625" style="964" customWidth="1"/>
    <col min="15151" max="15156" width="9.140625" style="964"/>
    <col min="15157" max="15157" width="14.28515625" style="964" customWidth="1"/>
    <col min="15158" max="15158" width="12.140625" style="964" customWidth="1"/>
    <col min="15159" max="15159" width="12.7109375" style="964" customWidth="1"/>
    <col min="15160" max="15160" width="14.140625" style="964" customWidth="1"/>
    <col min="15161" max="15161" width="12.42578125" style="964" customWidth="1"/>
    <col min="15162" max="15162" width="13.140625" style="964" customWidth="1"/>
    <col min="15163" max="15163" width="14.28515625" style="964" customWidth="1"/>
    <col min="15164" max="15164" width="12" style="964" customWidth="1"/>
    <col min="15165" max="15165" width="13.140625" style="964" customWidth="1"/>
    <col min="15166" max="15166" width="12.85546875" style="964" customWidth="1"/>
    <col min="15167" max="15350" width="9.140625" style="964"/>
    <col min="15351" max="15351" width="73.28515625" style="964" bestFit="1" customWidth="1"/>
    <col min="15352" max="15391" width="15.140625" style="964" bestFit="1" customWidth="1"/>
    <col min="15392" max="15396" width="15.140625" style="964" customWidth="1"/>
    <col min="15397" max="15397" width="15.140625" style="964" bestFit="1" customWidth="1"/>
    <col min="15398" max="15399" width="15.140625" style="964" customWidth="1"/>
    <col min="15400" max="15403" width="15.140625" style="964" bestFit="1" customWidth="1"/>
    <col min="15404" max="15404" width="15.28515625" style="964" customWidth="1"/>
    <col min="15405" max="15406" width="16.140625" style="964" customWidth="1"/>
    <col min="15407" max="15412" width="9.140625" style="964"/>
    <col min="15413" max="15413" width="14.28515625" style="964" customWidth="1"/>
    <col min="15414" max="15414" width="12.140625" style="964" customWidth="1"/>
    <col min="15415" max="15415" width="12.7109375" style="964" customWidth="1"/>
    <col min="15416" max="15416" width="14.140625" style="964" customWidth="1"/>
    <col min="15417" max="15417" width="12.42578125" style="964" customWidth="1"/>
    <col min="15418" max="15418" width="13.140625" style="964" customWidth="1"/>
    <col min="15419" max="15419" width="14.28515625" style="964" customWidth="1"/>
    <col min="15420" max="15420" width="12" style="964" customWidth="1"/>
    <col min="15421" max="15421" width="13.140625" style="964" customWidth="1"/>
    <col min="15422" max="15422" width="12.85546875" style="964" customWidth="1"/>
    <col min="15423" max="15606" width="9.140625" style="964"/>
    <col min="15607" max="15607" width="73.28515625" style="964" bestFit="1" customWidth="1"/>
    <col min="15608" max="15647" width="15.140625" style="964" bestFit="1" customWidth="1"/>
    <col min="15648" max="15652" width="15.140625" style="964" customWidth="1"/>
    <col min="15653" max="15653" width="15.140625" style="964" bestFit="1" customWidth="1"/>
    <col min="15654" max="15655" width="15.140625" style="964" customWidth="1"/>
    <col min="15656" max="15659" width="15.140625" style="964" bestFit="1" customWidth="1"/>
    <col min="15660" max="15660" width="15.28515625" style="964" customWidth="1"/>
    <col min="15661" max="15662" width="16.140625" style="964" customWidth="1"/>
    <col min="15663" max="15668" width="9.140625" style="964"/>
    <col min="15669" max="15669" width="14.28515625" style="964" customWidth="1"/>
    <col min="15670" max="15670" width="12.140625" style="964" customWidth="1"/>
    <col min="15671" max="15671" width="12.7109375" style="964" customWidth="1"/>
    <col min="15672" max="15672" width="14.140625" style="964" customWidth="1"/>
    <col min="15673" max="15673" width="12.42578125" style="964" customWidth="1"/>
    <col min="15674" max="15674" width="13.140625" style="964" customWidth="1"/>
    <col min="15675" max="15675" width="14.28515625" style="964" customWidth="1"/>
    <col min="15676" max="15676" width="12" style="964" customWidth="1"/>
    <col min="15677" max="15677" width="13.140625" style="964" customWidth="1"/>
    <col min="15678" max="15678" width="12.85546875" style="964" customWidth="1"/>
    <col min="15679" max="15862" width="9.140625" style="964"/>
    <col min="15863" max="15863" width="73.28515625" style="964" bestFit="1" customWidth="1"/>
    <col min="15864" max="15903" width="15.140625" style="964" bestFit="1" customWidth="1"/>
    <col min="15904" max="15908" width="15.140625" style="964" customWidth="1"/>
    <col min="15909" max="15909" width="15.140625" style="964" bestFit="1" customWidth="1"/>
    <col min="15910" max="15911" width="15.140625" style="964" customWidth="1"/>
    <col min="15912" max="15915" width="15.140625" style="964" bestFit="1" customWidth="1"/>
    <col min="15916" max="15916" width="15.28515625" style="964" customWidth="1"/>
    <col min="15917" max="15918" width="16.140625" style="964" customWidth="1"/>
    <col min="15919" max="15924" width="9.140625" style="964"/>
    <col min="15925" max="15925" width="14.28515625" style="964" customWidth="1"/>
    <col min="15926" max="15926" width="12.140625" style="964" customWidth="1"/>
    <col min="15927" max="15927" width="12.7109375" style="964" customWidth="1"/>
    <col min="15928" max="15928" width="14.140625" style="964" customWidth="1"/>
    <col min="15929" max="15929" width="12.42578125" style="964" customWidth="1"/>
    <col min="15930" max="15930" width="13.140625" style="964" customWidth="1"/>
    <col min="15931" max="15931" width="14.28515625" style="964" customWidth="1"/>
    <col min="15932" max="15932" width="12" style="964" customWidth="1"/>
    <col min="15933" max="15933" width="13.140625" style="964" customWidth="1"/>
    <col min="15934" max="15934" width="12.85546875" style="964" customWidth="1"/>
    <col min="15935" max="16118" width="9.140625" style="964"/>
    <col min="16119" max="16119" width="73.28515625" style="964" bestFit="1" customWidth="1"/>
    <col min="16120" max="16159" width="15.140625" style="964" bestFit="1" customWidth="1"/>
    <col min="16160" max="16164" width="15.140625" style="964" customWidth="1"/>
    <col min="16165" max="16165" width="15.140625" style="964" bestFit="1" customWidth="1"/>
    <col min="16166" max="16167" width="15.140625" style="964" customWidth="1"/>
    <col min="16168" max="16171" width="15.140625" style="964" bestFit="1" customWidth="1"/>
    <col min="16172" max="16172" width="15.28515625" style="964" customWidth="1"/>
    <col min="16173" max="16174" width="16.140625" style="964" customWidth="1"/>
    <col min="16175" max="16180" width="9.140625" style="964"/>
    <col min="16181" max="16181" width="14.28515625" style="964" customWidth="1"/>
    <col min="16182" max="16182" width="12.140625" style="964" customWidth="1"/>
    <col min="16183" max="16183" width="12.7109375" style="964" customWidth="1"/>
    <col min="16184" max="16184" width="14.140625" style="964" customWidth="1"/>
    <col min="16185" max="16185" width="12.42578125" style="964" customWidth="1"/>
    <col min="16186" max="16186" width="13.140625" style="964" customWidth="1"/>
    <col min="16187" max="16187" width="14.28515625" style="964" customWidth="1"/>
    <col min="16188" max="16188" width="12" style="964" customWidth="1"/>
    <col min="16189" max="16189" width="13.140625" style="964" customWidth="1"/>
    <col min="16190" max="16190" width="12.85546875" style="964" customWidth="1"/>
    <col min="16191" max="16384" width="9.140625" style="964"/>
  </cols>
  <sheetData>
    <row r="1" spans="1:75" s="967" customFormat="1" ht="25.5">
      <c r="A1" s="883" t="s">
        <v>313</v>
      </c>
    </row>
    <row r="2" spans="1:75" s="967" customFormat="1" ht="36.75" thickBot="1">
      <c r="A2" s="1075" t="s">
        <v>1191</v>
      </c>
      <c r="B2" s="1227"/>
      <c r="C2" s="1076"/>
      <c r="D2" s="1076"/>
      <c r="E2" s="1076"/>
      <c r="F2" s="1076"/>
      <c r="G2" s="1076"/>
      <c r="H2" s="1076"/>
      <c r="I2" s="1076"/>
      <c r="J2" s="1076"/>
      <c r="K2" s="1076"/>
      <c r="L2" s="1076"/>
      <c r="M2" s="1076"/>
      <c r="N2" s="1076"/>
      <c r="O2" s="1076"/>
      <c r="P2" s="1076"/>
      <c r="Q2" s="1076"/>
      <c r="R2" s="1076"/>
      <c r="S2" s="1076"/>
      <c r="T2" s="1076"/>
      <c r="U2" s="1076"/>
      <c r="V2" s="1076"/>
      <c r="W2" s="1076"/>
      <c r="X2" s="1076"/>
      <c r="Y2" s="1076"/>
      <c r="Z2" s="1076"/>
      <c r="AA2" s="1076"/>
      <c r="AB2" s="1076"/>
      <c r="AC2" s="1076"/>
      <c r="AD2" s="1076"/>
      <c r="AE2" s="1076"/>
      <c r="AF2" s="1076"/>
      <c r="AG2" s="1076"/>
      <c r="AH2" s="1076"/>
      <c r="AI2" s="1076"/>
      <c r="AJ2" s="1076"/>
      <c r="AK2" s="1076"/>
      <c r="AL2" s="1076"/>
      <c r="AM2" s="1076"/>
      <c r="AN2" s="1076"/>
      <c r="AO2" s="1076"/>
      <c r="AP2" s="1076"/>
      <c r="AQ2" s="1076"/>
      <c r="AR2" s="1076"/>
      <c r="AS2" s="1076"/>
      <c r="AT2" s="1076"/>
      <c r="AU2" s="1076"/>
      <c r="AV2" s="1076"/>
      <c r="AW2" s="1076"/>
      <c r="AX2" s="1076"/>
      <c r="AY2" s="1076"/>
      <c r="AZ2" s="1076"/>
      <c r="BA2" s="1076"/>
      <c r="BB2" s="1076"/>
      <c r="BC2" s="1076"/>
      <c r="BD2" s="1076"/>
      <c r="BE2" s="1076"/>
      <c r="BF2" s="1076"/>
      <c r="BG2" s="1076"/>
      <c r="BH2" s="1076"/>
      <c r="BI2" s="1076"/>
      <c r="BJ2" s="1076"/>
      <c r="BK2" s="1076"/>
      <c r="BL2" s="1076"/>
      <c r="BM2" s="1076"/>
      <c r="BN2" s="1076"/>
      <c r="BO2" s="1076"/>
      <c r="BP2" s="1076"/>
      <c r="BQ2" s="1076"/>
      <c r="BR2" s="1076"/>
      <c r="BS2" s="1076"/>
      <c r="BT2" s="1076"/>
      <c r="BU2" s="1076"/>
      <c r="BV2" s="1076"/>
      <c r="BW2" s="1076"/>
    </row>
    <row r="3" spans="1:75" s="1718" customFormat="1" ht="16.5" thickBot="1">
      <c r="A3" s="1078"/>
      <c r="B3" s="1078">
        <v>41712</v>
      </c>
      <c r="C3" s="1078">
        <v>41743</v>
      </c>
      <c r="D3" s="1078">
        <v>41773</v>
      </c>
      <c r="E3" s="1078">
        <v>41804</v>
      </c>
      <c r="F3" s="1078">
        <v>41834</v>
      </c>
      <c r="G3" s="1078">
        <v>41865</v>
      </c>
      <c r="H3" s="1078">
        <v>41896</v>
      </c>
      <c r="I3" s="1078">
        <v>41926</v>
      </c>
      <c r="J3" s="1078">
        <v>41957</v>
      </c>
      <c r="K3" s="1078">
        <v>41987</v>
      </c>
      <c r="L3" s="1078">
        <v>42018</v>
      </c>
      <c r="M3" s="1078">
        <v>42049</v>
      </c>
      <c r="N3" s="1078">
        <v>42077</v>
      </c>
      <c r="O3" s="1078">
        <v>42108</v>
      </c>
      <c r="P3" s="1078">
        <v>42138</v>
      </c>
      <c r="Q3" s="1078">
        <v>42169</v>
      </c>
      <c r="R3" s="1078">
        <v>42199</v>
      </c>
      <c r="S3" s="1078">
        <v>42230</v>
      </c>
      <c r="T3" s="1078">
        <v>42261</v>
      </c>
      <c r="U3" s="1078">
        <v>42291</v>
      </c>
      <c r="V3" s="1078">
        <v>42322</v>
      </c>
      <c r="W3" s="1078">
        <v>42352</v>
      </c>
      <c r="X3" s="1078">
        <v>42383</v>
      </c>
      <c r="Y3" s="1078">
        <v>42414</v>
      </c>
      <c r="Z3" s="1078">
        <v>42443</v>
      </c>
      <c r="AA3" s="1078">
        <v>42474</v>
      </c>
      <c r="AB3" s="1078">
        <v>42504</v>
      </c>
      <c r="AC3" s="1078">
        <v>42535</v>
      </c>
      <c r="AD3" s="1078">
        <v>42565</v>
      </c>
      <c r="AE3" s="1078">
        <v>42596</v>
      </c>
      <c r="AF3" s="1078">
        <v>42627</v>
      </c>
      <c r="AG3" s="1078">
        <v>42657</v>
      </c>
      <c r="AH3" s="1078">
        <v>42688</v>
      </c>
      <c r="AI3" s="1078">
        <v>42718</v>
      </c>
      <c r="AJ3" s="1078">
        <v>42749</v>
      </c>
      <c r="AK3" s="1078">
        <v>42780</v>
      </c>
      <c r="AL3" s="1078">
        <v>42808</v>
      </c>
      <c r="AM3" s="1078">
        <v>42839</v>
      </c>
      <c r="AN3" s="1078">
        <v>42869</v>
      </c>
      <c r="AO3" s="1078">
        <v>42900</v>
      </c>
      <c r="AP3" s="1078">
        <v>42930</v>
      </c>
      <c r="AQ3" s="1078">
        <v>42961</v>
      </c>
      <c r="AR3" s="1078">
        <v>42992</v>
      </c>
      <c r="AS3" s="1078">
        <v>43022</v>
      </c>
      <c r="AT3" s="1078">
        <v>43053</v>
      </c>
      <c r="AU3" s="1195">
        <v>43083</v>
      </c>
      <c r="AV3" s="1211">
        <v>43114</v>
      </c>
      <c r="AW3" s="1772">
        <v>43145</v>
      </c>
      <c r="AX3" s="1078">
        <v>43173</v>
      </c>
      <c r="AY3" s="1078">
        <v>43204</v>
      </c>
      <c r="AZ3" s="1078">
        <v>43234</v>
      </c>
      <c r="BA3" s="1078">
        <v>43265</v>
      </c>
      <c r="BB3" s="1078">
        <v>43295</v>
      </c>
      <c r="BC3" s="1078">
        <v>43326</v>
      </c>
      <c r="BD3" s="1195">
        <v>43357</v>
      </c>
      <c r="BE3" s="1078">
        <v>43387</v>
      </c>
      <c r="BF3" s="1196">
        <v>43418</v>
      </c>
      <c r="BG3" s="1078">
        <v>43448</v>
      </c>
      <c r="BH3" s="1078">
        <v>43479</v>
      </c>
      <c r="BI3" s="1196">
        <v>43510</v>
      </c>
      <c r="BJ3" s="1195">
        <v>43538</v>
      </c>
      <c r="BK3" s="1078">
        <v>43569</v>
      </c>
      <c r="BL3" s="1196">
        <v>43599</v>
      </c>
      <c r="BM3" s="1078">
        <v>43630</v>
      </c>
      <c r="BN3" s="1196">
        <v>43660</v>
      </c>
      <c r="BO3" s="1078">
        <v>43691</v>
      </c>
      <c r="BP3" s="1196">
        <v>43722</v>
      </c>
    </row>
    <row r="4" spans="1:75" s="1729" customFormat="1" ht="15.75">
      <c r="A4" s="1127" t="s">
        <v>929</v>
      </c>
      <c r="B4" s="1773">
        <v>5704176.113491809</v>
      </c>
      <c r="C4" s="1773">
        <v>5754880.2672315184</v>
      </c>
      <c r="D4" s="1773">
        <v>5363275.2306338204</v>
      </c>
      <c r="E4" s="1773">
        <v>5352501.1729513602</v>
      </c>
      <c r="F4" s="1773">
        <v>5300264.1521966392</v>
      </c>
      <c r="G4" s="1773">
        <v>5235219.864430761</v>
      </c>
      <c r="H4" s="1773">
        <v>5506978.2048654584</v>
      </c>
      <c r="I4" s="1773">
        <v>5418740.7121250806</v>
      </c>
      <c r="J4" s="1773">
        <v>5231588.7702068081</v>
      </c>
      <c r="K4" s="1773">
        <v>5250345.4804150704</v>
      </c>
      <c r="L4" s="1773">
        <v>5444078.6013620403</v>
      </c>
      <c r="M4" s="1773">
        <v>5322985.6348964013</v>
      </c>
      <c r="N4" s="1773">
        <v>5377093.6580117699</v>
      </c>
      <c r="O4" s="1773">
        <v>5356745.0633164709</v>
      </c>
      <c r="P4" s="1773">
        <v>5172145.8071643282</v>
      </c>
      <c r="Q4" s="1773">
        <v>5130272.9520387882</v>
      </c>
      <c r="R4" s="1773">
        <v>5061510.0664551202</v>
      </c>
      <c r="S4" s="1773">
        <v>5303737.5334397815</v>
      </c>
      <c r="T4" s="1773">
        <v>5385320.2492730198</v>
      </c>
      <c r="U4" s="1773">
        <v>5048228.0149610797</v>
      </c>
      <c r="V4" s="1773">
        <v>5205930.1142429188</v>
      </c>
      <c r="W4" s="1773">
        <v>5885856.531976209</v>
      </c>
      <c r="X4" s="1773">
        <v>5717679.6835421203</v>
      </c>
      <c r="Y4" s="1773">
        <v>5763520.8598099994</v>
      </c>
      <c r="Z4" s="1773">
        <v>5993104.2130774688</v>
      </c>
      <c r="AA4" s="1773">
        <v>5855687.3732647393</v>
      </c>
      <c r="AB4" s="1773">
        <v>6051836.0148629602</v>
      </c>
      <c r="AC4" s="1773">
        <v>5952713.5712645603</v>
      </c>
      <c r="AD4" s="1773">
        <v>6012494.5233673705</v>
      </c>
      <c r="AE4" s="1773">
        <v>5999139.4916844321</v>
      </c>
      <c r="AF4" s="1773">
        <v>5858830.4254492614</v>
      </c>
      <c r="AG4" s="1773">
        <v>5790250.5364533802</v>
      </c>
      <c r="AH4" s="1773">
        <v>6004530.5616963301</v>
      </c>
      <c r="AI4" s="1773">
        <v>6201688.8782577021</v>
      </c>
      <c r="AJ4" s="1773">
        <v>6203122.2591833593</v>
      </c>
      <c r="AK4" s="1773">
        <v>6249989.4621700393</v>
      </c>
      <c r="AL4" s="1773">
        <v>6152342.6631121496</v>
      </c>
      <c r="AM4" s="1773">
        <v>6141700.6008414999</v>
      </c>
      <c r="AN4" s="1773">
        <v>6230304.8913229126</v>
      </c>
      <c r="AO4" s="1773">
        <v>6139223.3405533005</v>
      </c>
      <c r="AP4" s="1773">
        <v>6273378.4997029286</v>
      </c>
      <c r="AQ4" s="1773">
        <v>6080493.0654044179</v>
      </c>
      <c r="AR4" s="1773">
        <v>6003707.7051538108</v>
      </c>
      <c r="AS4" s="1773">
        <v>6029285.4276904091</v>
      </c>
      <c r="AT4" s="1773">
        <v>5749032.0649648206</v>
      </c>
      <c r="AU4" s="1773">
        <v>6419662.0958728893</v>
      </c>
      <c r="AV4" s="1774">
        <v>6407936.6517314017</v>
      </c>
      <c r="AW4" s="1773">
        <v>6612380.5850636913</v>
      </c>
      <c r="AX4" s="1775">
        <v>6585746.8587253299</v>
      </c>
      <c r="AY4" s="1775">
        <v>6569134.965363171</v>
      </c>
      <c r="AZ4" s="1775">
        <v>6703293.21080855</v>
      </c>
      <c r="BA4" s="1775">
        <v>6210237.7544950703</v>
      </c>
      <c r="BB4" s="1775">
        <v>6267947.892953869</v>
      </c>
      <c r="BC4" s="1775">
        <v>6028382.7305177897</v>
      </c>
      <c r="BD4" s="1776">
        <v>6318277.4358987585</v>
      </c>
      <c r="BE4" s="1775">
        <v>6714533.1888118265</v>
      </c>
      <c r="BF4" s="1775">
        <v>6509338.3624471519</v>
      </c>
      <c r="BG4" s="1777">
        <v>6724353.0499598896</v>
      </c>
      <c r="BH4" s="1775">
        <v>6604634.3601582935</v>
      </c>
      <c r="BI4" s="1775">
        <v>6588471.7324898075</v>
      </c>
      <c r="BJ4" s="1776">
        <v>6438454.7150481045</v>
      </c>
      <c r="BK4" s="1775">
        <v>6260096.1225742269</v>
      </c>
      <c r="BL4" s="1775">
        <v>6616314.7514891662</v>
      </c>
      <c r="BM4" s="1776">
        <v>6439536.7783996118</v>
      </c>
      <c r="BN4" s="2075">
        <v>6710536.8964000707</v>
      </c>
      <c r="BO4" s="2075">
        <v>6684234.1113545503</v>
      </c>
      <c r="BP4" s="2076">
        <v>6597641.089628417</v>
      </c>
    </row>
    <row r="5" spans="1:75" s="1729" customFormat="1" ht="15.75">
      <c r="A5" s="1087" t="s">
        <v>930</v>
      </c>
      <c r="B5" s="1773">
        <v>5177272.3681846391</v>
      </c>
      <c r="C5" s="1773">
        <v>5220629.0728662983</v>
      </c>
      <c r="D5" s="1773">
        <v>4838884.4965460412</v>
      </c>
      <c r="E5" s="1773">
        <v>4689329.5979668796</v>
      </c>
      <c r="F5" s="1773">
        <v>4736882.2828632193</v>
      </c>
      <c r="G5" s="1773">
        <v>4692238.3842602205</v>
      </c>
      <c r="H5" s="1773">
        <v>4898141.021968849</v>
      </c>
      <c r="I5" s="1773">
        <v>4811113.7514474504</v>
      </c>
      <c r="J5" s="1773">
        <v>4650663.4261888489</v>
      </c>
      <c r="K5" s="1773">
        <v>4765643.0678707398</v>
      </c>
      <c r="L5" s="1773">
        <v>4938955.1849806104</v>
      </c>
      <c r="M5" s="1773">
        <v>4767651.009482271</v>
      </c>
      <c r="N5" s="1773">
        <v>4917389.5770517997</v>
      </c>
      <c r="O5" s="1773">
        <v>4925791.8819867</v>
      </c>
      <c r="P5" s="1773">
        <v>4740339.7382659679</v>
      </c>
      <c r="Q5" s="1773">
        <v>4672039.5730954297</v>
      </c>
      <c r="R5" s="1773">
        <v>4529111.7944911914</v>
      </c>
      <c r="S5" s="1773">
        <v>4706417.2310785912</v>
      </c>
      <c r="T5" s="1773">
        <v>4741125.4691774799</v>
      </c>
      <c r="U5" s="1773">
        <v>4467561.4716989193</v>
      </c>
      <c r="V5" s="1773">
        <v>4708350.2406780794</v>
      </c>
      <c r="W5" s="1773">
        <v>5233334.8914518692</v>
      </c>
      <c r="X5" s="1773">
        <v>5160088.0178737305</v>
      </c>
      <c r="Y5" s="1773">
        <v>5102816.928854919</v>
      </c>
      <c r="Z5" s="1773">
        <v>5351790.8962910082</v>
      </c>
      <c r="AA5" s="1773">
        <v>5238312.1511355294</v>
      </c>
      <c r="AB5" s="1773">
        <v>5433084.5838268995</v>
      </c>
      <c r="AC5" s="1773">
        <v>5409669.2887996696</v>
      </c>
      <c r="AD5" s="1773">
        <v>5345803.8598834295</v>
      </c>
      <c r="AE5" s="1773">
        <v>5320035.7626305409</v>
      </c>
      <c r="AF5" s="1773">
        <v>5249897.3654497415</v>
      </c>
      <c r="AG5" s="1773">
        <v>5236600.8259031009</v>
      </c>
      <c r="AH5" s="1773">
        <v>5500168.5427097203</v>
      </c>
      <c r="AI5" s="1773">
        <v>5585055.569767192</v>
      </c>
      <c r="AJ5" s="1773">
        <v>5540835.1209566398</v>
      </c>
      <c r="AK5" s="1773">
        <v>5632049.9161190102</v>
      </c>
      <c r="AL5" s="1773">
        <v>5612288.7035264196</v>
      </c>
      <c r="AM5" s="1773">
        <v>5641067.0674441094</v>
      </c>
      <c r="AN5" s="1773">
        <v>5643750.1941458434</v>
      </c>
      <c r="AO5" s="1773">
        <v>5584476.538075041</v>
      </c>
      <c r="AP5" s="1773">
        <v>5467348.532911648</v>
      </c>
      <c r="AQ5" s="1773">
        <v>5423740.2771384874</v>
      </c>
      <c r="AR5" s="1773">
        <v>5374290.3356218599</v>
      </c>
      <c r="AS5" s="1773">
        <v>5418419.1159200184</v>
      </c>
      <c r="AT5" s="1773">
        <v>5267807.0510434108</v>
      </c>
      <c r="AU5" s="1773">
        <v>5797762.4683682397</v>
      </c>
      <c r="AV5" s="1774">
        <v>5757655.9627792407</v>
      </c>
      <c r="AW5" s="1773">
        <v>5956027.0327979317</v>
      </c>
      <c r="AX5" s="1775">
        <v>5937774.2937563406</v>
      </c>
      <c r="AY5" s="1775">
        <v>5947801.8990511112</v>
      </c>
      <c r="AZ5" s="1775">
        <v>6132210.4980128603</v>
      </c>
      <c r="BA5" s="1775">
        <v>5799140.3997053504</v>
      </c>
      <c r="BB5" s="1775">
        <v>5737252.6224262593</v>
      </c>
      <c r="BC5" s="1775">
        <v>5638417.3548895298</v>
      </c>
      <c r="BD5" s="1776">
        <v>5822474.9842199478</v>
      </c>
      <c r="BE5" s="1775">
        <v>5872970.4469155865</v>
      </c>
      <c r="BF5" s="1775">
        <v>6001693.4425294921</v>
      </c>
      <c r="BG5" s="1777">
        <v>6106855.9612147305</v>
      </c>
      <c r="BH5" s="1775">
        <v>6100057.6931812735</v>
      </c>
      <c r="BI5" s="1775">
        <v>6172252.9048672188</v>
      </c>
      <c r="BJ5" s="1776">
        <v>5942910.4056283347</v>
      </c>
      <c r="BK5" s="1775">
        <v>5801801.562083208</v>
      </c>
      <c r="BL5" s="1775">
        <v>6051701.5274344748</v>
      </c>
      <c r="BM5" s="1776">
        <v>5931753.5118681919</v>
      </c>
      <c r="BN5" s="1775">
        <v>6007533.8496011514</v>
      </c>
      <c r="BO5" s="1775">
        <v>5998539.22855407</v>
      </c>
      <c r="BP5" s="1777">
        <v>5898944.6959809465</v>
      </c>
    </row>
    <row r="6" spans="1:75" s="1729" customFormat="1" ht="15.75">
      <c r="A6" s="1087" t="s">
        <v>931</v>
      </c>
      <c r="B6" s="1773"/>
      <c r="C6" s="1773"/>
      <c r="D6" s="1773"/>
      <c r="E6" s="1773"/>
      <c r="F6" s="1773"/>
      <c r="G6" s="1773"/>
      <c r="H6" s="1773"/>
      <c r="I6" s="1773"/>
      <c r="J6" s="1773"/>
      <c r="K6" s="1773"/>
      <c r="L6" s="1773"/>
      <c r="M6" s="1773"/>
      <c r="N6" s="1773"/>
      <c r="O6" s="1773"/>
      <c r="P6" s="1773"/>
      <c r="Q6" s="1773"/>
      <c r="R6" s="1773"/>
      <c r="S6" s="1773"/>
      <c r="T6" s="1773"/>
      <c r="U6" s="1773"/>
      <c r="V6" s="1773"/>
      <c r="W6" s="1773"/>
      <c r="X6" s="1773"/>
      <c r="Y6" s="1773"/>
      <c r="Z6" s="1773"/>
      <c r="AA6" s="1773"/>
      <c r="AB6" s="1773"/>
      <c r="AC6" s="1773"/>
      <c r="AD6" s="1773"/>
      <c r="AE6" s="1773"/>
      <c r="AF6" s="1773"/>
      <c r="AG6" s="1773"/>
      <c r="AH6" s="1773"/>
      <c r="AI6" s="1773"/>
      <c r="AJ6" s="1773"/>
      <c r="AK6" s="1773"/>
      <c r="AL6" s="1773"/>
      <c r="AM6" s="1773"/>
      <c r="AN6" s="1773"/>
      <c r="AO6" s="1773"/>
      <c r="AP6" s="1773"/>
      <c r="AQ6" s="1773"/>
      <c r="AR6" s="1773"/>
      <c r="AS6" s="1773"/>
      <c r="AT6" s="1773"/>
      <c r="AU6" s="1773"/>
      <c r="AV6" s="1774"/>
      <c r="AW6" s="1773"/>
      <c r="AX6" s="1775"/>
      <c r="AY6" s="1775"/>
      <c r="AZ6" s="1775"/>
      <c r="BA6" s="1775"/>
      <c r="BB6" s="1775"/>
      <c r="BC6" s="1775"/>
      <c r="BD6" s="1776"/>
      <c r="BE6" s="1775"/>
      <c r="BF6" s="1775"/>
      <c r="BG6" s="1777"/>
      <c r="BH6" s="1775"/>
      <c r="BI6" s="1775"/>
      <c r="BJ6" s="1776"/>
      <c r="BK6" s="1775"/>
      <c r="BL6" s="1775"/>
      <c r="BM6" s="1776"/>
      <c r="BN6" s="1775"/>
      <c r="BO6" s="1775"/>
      <c r="BP6" s="1777"/>
    </row>
    <row r="7" spans="1:75" s="1729" customFormat="1" ht="15.75">
      <c r="A7" s="1131" t="s">
        <v>932</v>
      </c>
      <c r="B7" s="1773">
        <v>803514.51655202999</v>
      </c>
      <c r="C7" s="1773">
        <v>867843.95776899008</v>
      </c>
      <c r="D7" s="1773">
        <v>816794.37057452998</v>
      </c>
      <c r="E7" s="1773">
        <v>961786.41412739013</v>
      </c>
      <c r="F7" s="1773">
        <v>1062952.9302759499</v>
      </c>
      <c r="G7" s="1773">
        <v>964082.09281529998</v>
      </c>
      <c r="H7" s="1773">
        <v>1401167.7957421399</v>
      </c>
      <c r="I7" s="1773">
        <v>901357.19613463001</v>
      </c>
      <c r="J7" s="1773">
        <v>974842.03963134985</v>
      </c>
      <c r="K7" s="1773">
        <v>872841.14562243992</v>
      </c>
      <c r="L7" s="1773">
        <v>1025703.1120267699</v>
      </c>
      <c r="M7" s="1773">
        <v>858714.76796166005</v>
      </c>
      <c r="N7" s="1773">
        <v>1117958.91131524</v>
      </c>
      <c r="O7" s="1773">
        <v>981139.15813924</v>
      </c>
      <c r="P7" s="1773">
        <v>1033744.0957304902</v>
      </c>
      <c r="Q7" s="1773">
        <v>1087391.1535869599</v>
      </c>
      <c r="R7" s="1773">
        <v>1078621.8948075101</v>
      </c>
      <c r="S7" s="1773">
        <v>1083017.1458469599</v>
      </c>
      <c r="T7" s="1773">
        <v>1179051.5943620699</v>
      </c>
      <c r="U7" s="1773">
        <v>1098010.5016991999</v>
      </c>
      <c r="V7" s="1773">
        <v>1195825.3503286999</v>
      </c>
      <c r="W7" s="1773">
        <v>1241817.7372452402</v>
      </c>
      <c r="X7" s="1773">
        <v>1300715.6387464697</v>
      </c>
      <c r="Y7" s="1773">
        <v>1312762.7185219298</v>
      </c>
      <c r="Z7" s="1773">
        <v>1262537.7306156901</v>
      </c>
      <c r="AA7" s="1773">
        <v>1270291.0346830999</v>
      </c>
      <c r="AB7" s="1773">
        <v>1227414.9393006002</v>
      </c>
      <c r="AC7" s="1773">
        <v>1367064.56846836</v>
      </c>
      <c r="AD7" s="1773">
        <v>1312412.8418956902</v>
      </c>
      <c r="AE7" s="1773">
        <v>1209330.22144061</v>
      </c>
      <c r="AF7" s="1773">
        <v>1258417.0231878199</v>
      </c>
      <c r="AG7" s="1773">
        <v>1238969.5202882302</v>
      </c>
      <c r="AH7" s="1773">
        <v>1379154.4530799801</v>
      </c>
      <c r="AI7" s="1773">
        <v>1158397.8913167</v>
      </c>
      <c r="AJ7" s="1773">
        <v>1352666.3580257399</v>
      </c>
      <c r="AK7" s="1773">
        <v>1328609.74259043</v>
      </c>
      <c r="AL7" s="1773">
        <v>1348951.4910774301</v>
      </c>
      <c r="AM7" s="1773">
        <v>1207051.3652480103</v>
      </c>
      <c r="AN7" s="1773">
        <v>1203628.09167275</v>
      </c>
      <c r="AO7" s="1773">
        <v>1213361.8276459698</v>
      </c>
      <c r="AP7" s="1773">
        <v>1195225.2367920498</v>
      </c>
      <c r="AQ7" s="1773">
        <v>1200410.8068260597</v>
      </c>
      <c r="AR7" s="1773">
        <v>1166950.69713597</v>
      </c>
      <c r="AS7" s="1773">
        <v>1157846.2062947401</v>
      </c>
      <c r="AT7" s="1773">
        <v>1168227.25429467</v>
      </c>
      <c r="AU7" s="1773">
        <v>1341496.7584152401</v>
      </c>
      <c r="AV7" s="1774">
        <v>1344129.7406416</v>
      </c>
      <c r="AW7" s="1773">
        <v>1389777.5166014798</v>
      </c>
      <c r="AX7" s="1775">
        <v>1412205.6208593901</v>
      </c>
      <c r="AY7" s="1775">
        <v>1339595.5369598402</v>
      </c>
      <c r="AZ7" s="1775">
        <v>1372340.0730608997</v>
      </c>
      <c r="BA7" s="1775">
        <v>1316988.83252123</v>
      </c>
      <c r="BB7" s="1775">
        <v>1382421.5213014602</v>
      </c>
      <c r="BC7" s="1775">
        <v>1321324.8059773</v>
      </c>
      <c r="BD7" s="1776">
        <v>1373197.8804723602</v>
      </c>
      <c r="BE7" s="1775">
        <v>1336305.1680253199</v>
      </c>
      <c r="BF7" s="1775">
        <v>1375181.6728090101</v>
      </c>
      <c r="BG7" s="1777">
        <v>1363388.6011510803</v>
      </c>
      <c r="BH7" s="1775">
        <v>1472524.8833811705</v>
      </c>
      <c r="BI7" s="1775">
        <v>1483116.2855774499</v>
      </c>
      <c r="BJ7" s="1776">
        <v>1451515.5568371601</v>
      </c>
      <c r="BK7" s="1775">
        <v>1447495.2974196603</v>
      </c>
      <c r="BL7" s="1775">
        <v>1373085.3360638395</v>
      </c>
      <c r="BM7" s="1776">
        <v>1483759.6579452499</v>
      </c>
      <c r="BN7" s="1775">
        <v>1520238.74110258</v>
      </c>
      <c r="BO7" s="1775">
        <v>1466473.6495324797</v>
      </c>
      <c r="BP7" s="1777">
        <v>1523715.03969062</v>
      </c>
    </row>
    <row r="8" spans="1:75" s="1729" customFormat="1" ht="15.75">
      <c r="A8" s="1131" t="s">
        <v>933</v>
      </c>
      <c r="B8" s="1773">
        <v>4350727.7440466089</v>
      </c>
      <c r="C8" s="1773">
        <v>4329218.0520903086</v>
      </c>
      <c r="D8" s="1773">
        <v>3997346.9466655115</v>
      </c>
      <c r="E8" s="1773">
        <v>3704010.1267584902</v>
      </c>
      <c r="F8" s="1773">
        <v>3648706.0872152695</v>
      </c>
      <c r="G8" s="1773">
        <v>3702058.5582389208</v>
      </c>
      <c r="H8" s="1773">
        <v>3470015.1673807097</v>
      </c>
      <c r="I8" s="1773">
        <v>3882831.4090528209</v>
      </c>
      <c r="J8" s="1773">
        <v>3649316.6402884996</v>
      </c>
      <c r="K8" s="1773">
        <v>3865272.9471183</v>
      </c>
      <c r="L8" s="1773">
        <v>3881885.0008118409</v>
      </c>
      <c r="M8" s="1773">
        <v>3908936.2415206111</v>
      </c>
      <c r="N8" s="1773">
        <v>3799430.6657365602</v>
      </c>
      <c r="O8" s="1773">
        <v>3944652.72384746</v>
      </c>
      <c r="P8" s="1773">
        <v>3706595.6425354779</v>
      </c>
      <c r="Q8" s="1773">
        <v>3584648.4195084698</v>
      </c>
      <c r="R8" s="1773">
        <v>3450489.8996836809</v>
      </c>
      <c r="S8" s="1773">
        <v>3623400.0852316306</v>
      </c>
      <c r="T8" s="1773">
        <v>3562073.87481541</v>
      </c>
      <c r="U8" s="1773">
        <v>3369550.9684928097</v>
      </c>
      <c r="V8" s="1773">
        <v>3512524.8903493797</v>
      </c>
      <c r="W8" s="1773">
        <v>3991517.1542066284</v>
      </c>
      <c r="X8" s="1773">
        <v>3859372.3791272608</v>
      </c>
      <c r="Y8" s="1773">
        <v>3790054.2103329897</v>
      </c>
      <c r="Z8" s="1773">
        <v>4089253.1656753193</v>
      </c>
      <c r="AA8" s="1773">
        <v>3968021.1164524294</v>
      </c>
      <c r="AB8" s="1773">
        <v>4205669.6445263</v>
      </c>
      <c r="AC8" s="1773">
        <v>4042604.7203313094</v>
      </c>
      <c r="AD8" s="1773">
        <v>4033391.0179877402</v>
      </c>
      <c r="AE8" s="1773">
        <v>4110705.5411899309</v>
      </c>
      <c r="AF8" s="1773">
        <v>3991480.3422619211</v>
      </c>
      <c r="AG8" s="1773">
        <v>3997631.3056148705</v>
      </c>
      <c r="AH8" s="1773">
        <v>4121014.08962974</v>
      </c>
      <c r="AI8" s="1773">
        <v>4426657.6784504922</v>
      </c>
      <c r="AJ8" s="1773">
        <v>4188168.7629309003</v>
      </c>
      <c r="AK8" s="1773">
        <v>4303440.1735285809</v>
      </c>
      <c r="AL8" s="1773">
        <v>4263027.1961536994</v>
      </c>
      <c r="AM8" s="1773">
        <v>4434015.7021960989</v>
      </c>
      <c r="AN8" s="1773">
        <v>4440122.1024730932</v>
      </c>
      <c r="AO8" s="1773">
        <v>4371114.7104290714</v>
      </c>
      <c r="AP8" s="1773">
        <v>4272123.2961195987</v>
      </c>
      <c r="AQ8" s="1773">
        <v>4223329.4703124277</v>
      </c>
      <c r="AR8" s="1773">
        <v>4207339.6384858899</v>
      </c>
      <c r="AS8" s="1773">
        <v>4260572.9096252788</v>
      </c>
      <c r="AT8" s="1773">
        <v>4099579.7967487406</v>
      </c>
      <c r="AU8" s="1773">
        <v>4456265.7099529998</v>
      </c>
      <c r="AV8" s="1774">
        <v>4413526.2221376402</v>
      </c>
      <c r="AW8" s="1773">
        <v>4566249.5161964521</v>
      </c>
      <c r="AX8" s="1775">
        <v>4525568.6728969505</v>
      </c>
      <c r="AY8" s="1775">
        <v>4608206.3620912712</v>
      </c>
      <c r="AZ8" s="1775">
        <v>4759870.4249519603</v>
      </c>
      <c r="BA8" s="1775">
        <v>4482151.5671841204</v>
      </c>
      <c r="BB8" s="1775">
        <v>4354831.1011247979</v>
      </c>
      <c r="BC8" s="1775">
        <v>4317092.548912229</v>
      </c>
      <c r="BD8" s="1776">
        <v>4449277.1037475877</v>
      </c>
      <c r="BE8" s="1775">
        <v>4451597.1694340315</v>
      </c>
      <c r="BF8" s="1775">
        <v>4542225.5564458612</v>
      </c>
      <c r="BG8" s="1777">
        <v>4627852.9982265318</v>
      </c>
      <c r="BH8" s="1775">
        <v>4490667.5396449883</v>
      </c>
      <c r="BI8" s="1775">
        <v>4553283.0212281402</v>
      </c>
      <c r="BJ8" s="1776">
        <v>4359456.6960246796</v>
      </c>
      <c r="BK8" s="1775">
        <v>4231169.669924791</v>
      </c>
      <c r="BL8" s="1775">
        <v>4546786.2719235606</v>
      </c>
      <c r="BM8" s="1776">
        <v>4327069.8807222489</v>
      </c>
      <c r="BN8" s="1775">
        <v>4341211.347813732</v>
      </c>
      <c r="BO8" s="1775">
        <v>4390387.9511189824</v>
      </c>
      <c r="BP8" s="1777">
        <v>4243764.6815529903</v>
      </c>
    </row>
    <row r="9" spans="1:75" s="1729" customFormat="1" ht="15.75">
      <c r="A9" s="1087" t="s">
        <v>934</v>
      </c>
      <c r="B9" s="1773">
        <v>430190.52269545</v>
      </c>
      <c r="C9" s="1773">
        <v>450685.15506051003</v>
      </c>
      <c r="D9" s="1773">
        <v>419011.25141272997</v>
      </c>
      <c r="E9" s="1773">
        <v>562372.62893824012</v>
      </c>
      <c r="F9" s="1773">
        <v>461928.76726914995</v>
      </c>
      <c r="G9" s="1773">
        <v>459592.33329812001</v>
      </c>
      <c r="H9" s="1773">
        <v>496882.28229273</v>
      </c>
      <c r="I9" s="1773">
        <v>486539.54066574993</v>
      </c>
      <c r="J9" s="1773">
        <v>444303.52736110997</v>
      </c>
      <c r="K9" s="1773">
        <v>381638.60618667997</v>
      </c>
      <c r="L9" s="1773">
        <v>407492.73129790998</v>
      </c>
      <c r="M9" s="1773">
        <v>457189.22321756999</v>
      </c>
      <c r="N9" s="1773">
        <v>383890.35765897</v>
      </c>
      <c r="O9" s="1773">
        <v>359452.26395854005</v>
      </c>
      <c r="P9" s="1773">
        <v>343274.13399699004</v>
      </c>
      <c r="Q9" s="1773">
        <v>384767.62560401007</v>
      </c>
      <c r="R9" s="1773">
        <v>438263.64651724999</v>
      </c>
      <c r="S9" s="1773">
        <v>513645.15071069001</v>
      </c>
      <c r="T9" s="1773">
        <v>568139.93736826011</v>
      </c>
      <c r="U9" s="1773">
        <v>505716.50731077988</v>
      </c>
      <c r="V9" s="1773">
        <v>442848.16261975997</v>
      </c>
      <c r="W9" s="1773">
        <v>577800.9639242501</v>
      </c>
      <c r="X9" s="1773">
        <v>510739.05213250994</v>
      </c>
      <c r="Y9" s="1773">
        <v>602917.42783428007</v>
      </c>
      <c r="Z9" s="1773">
        <v>571637.94412662997</v>
      </c>
      <c r="AA9" s="1773">
        <v>551982.76884676015</v>
      </c>
      <c r="AB9" s="1773">
        <v>561281.60838849004</v>
      </c>
      <c r="AC9" s="1773">
        <v>491912.40859181021</v>
      </c>
      <c r="AD9" s="1773">
        <v>596587.67083196004</v>
      </c>
      <c r="AE9" s="1773">
        <v>614608.01291315001</v>
      </c>
      <c r="AF9" s="1773">
        <v>538831.07071621018</v>
      </c>
      <c r="AG9" s="1773">
        <v>491041.78483293013</v>
      </c>
      <c r="AH9" s="1773">
        <v>447786.05728091003</v>
      </c>
      <c r="AI9" s="1773">
        <v>567451.20887543005</v>
      </c>
      <c r="AJ9" s="1773">
        <v>604639.67956324993</v>
      </c>
      <c r="AK9" s="1773">
        <v>547833.91283447004</v>
      </c>
      <c r="AL9" s="1773">
        <v>478021.22092843993</v>
      </c>
      <c r="AM9" s="1773">
        <v>452807.54243491002</v>
      </c>
      <c r="AN9" s="1773">
        <v>519806.16608584998</v>
      </c>
      <c r="AO9" s="1773">
        <v>491840.28812503983</v>
      </c>
      <c r="AP9" s="1773">
        <v>729208.65057111997</v>
      </c>
      <c r="AQ9" s="1773">
        <v>597156.86603410984</v>
      </c>
      <c r="AR9" s="1773">
        <v>575340.40519905009</v>
      </c>
      <c r="AS9" s="1773">
        <v>542155.67350828007</v>
      </c>
      <c r="AT9" s="1773">
        <v>433287.63703575998</v>
      </c>
      <c r="AU9" s="1773">
        <v>570844.10981825006</v>
      </c>
      <c r="AV9" s="1774">
        <v>581222.56885927008</v>
      </c>
      <c r="AW9" s="1773">
        <v>580863.12486533995</v>
      </c>
      <c r="AX9" s="1775">
        <v>580345.09651255992</v>
      </c>
      <c r="AY9" s="1775">
        <v>555306.74668575986</v>
      </c>
      <c r="AZ9" s="1775">
        <v>505175.96965819993</v>
      </c>
      <c r="BA9" s="1775">
        <v>370377.52526501991</v>
      </c>
      <c r="BB9" s="1775">
        <v>457029.79264936998</v>
      </c>
      <c r="BC9" s="1775">
        <v>347489.37345475995</v>
      </c>
      <c r="BD9" s="1776">
        <v>429926.36158187001</v>
      </c>
      <c r="BE9" s="1775">
        <v>765022.87108535017</v>
      </c>
      <c r="BF9" s="1775">
        <v>465604.70407977002</v>
      </c>
      <c r="BG9" s="1777">
        <v>548495.14324660006</v>
      </c>
      <c r="BH9" s="1775">
        <v>442570.69272390998</v>
      </c>
      <c r="BI9" s="1775">
        <v>378519.06348666002</v>
      </c>
      <c r="BJ9" s="1776">
        <v>446565.22188769002</v>
      </c>
      <c r="BK9" s="1775">
        <v>426495.90564717003</v>
      </c>
      <c r="BL9" s="1775">
        <v>524350.37887446</v>
      </c>
      <c r="BM9" s="1776">
        <v>481300.55953978997</v>
      </c>
      <c r="BN9" s="1775">
        <v>640973.05541423999</v>
      </c>
      <c r="BO9" s="1775">
        <v>619072.19143673987</v>
      </c>
      <c r="BP9" s="1777">
        <v>628125.55365722999</v>
      </c>
    </row>
    <row r="10" spans="1:75" s="1729" customFormat="1" ht="15.75">
      <c r="A10" s="1087" t="s">
        <v>935</v>
      </c>
      <c r="B10" s="1773">
        <v>96713.222611720004</v>
      </c>
      <c r="C10" s="1773">
        <v>83566.039304709993</v>
      </c>
      <c r="D10" s="1773">
        <v>105379.48267505001</v>
      </c>
      <c r="E10" s="1773">
        <v>100798.94604624</v>
      </c>
      <c r="F10" s="1773">
        <v>101453.10206426997</v>
      </c>
      <c r="G10" s="1773">
        <v>83389.146872419995</v>
      </c>
      <c r="H10" s="1773">
        <v>111954.90060387999</v>
      </c>
      <c r="I10" s="1773">
        <v>121087.42001187999</v>
      </c>
      <c r="J10" s="1773">
        <v>136621.81665684999</v>
      </c>
      <c r="K10" s="1773">
        <v>103063.80635765</v>
      </c>
      <c r="L10" s="1773">
        <v>97630.685083520002</v>
      </c>
      <c r="M10" s="1773">
        <v>98145.402196560011</v>
      </c>
      <c r="N10" s="1773">
        <v>75813.723301000005</v>
      </c>
      <c r="O10" s="1773">
        <v>71500.917371229996</v>
      </c>
      <c r="P10" s="1773">
        <v>88531.934901370012</v>
      </c>
      <c r="Q10" s="1773">
        <v>73465.753339349991</v>
      </c>
      <c r="R10" s="1773">
        <v>94134.625446680002</v>
      </c>
      <c r="S10" s="1773">
        <v>83675.151650499989</v>
      </c>
      <c r="T10" s="1773">
        <v>76054.842727280004</v>
      </c>
      <c r="U10" s="1773">
        <v>74950.035951379992</v>
      </c>
      <c r="V10" s="1773">
        <v>54731.710945080005</v>
      </c>
      <c r="W10" s="1773">
        <v>74720.67660009001</v>
      </c>
      <c r="X10" s="1773">
        <v>46852.613535879987</v>
      </c>
      <c r="Y10" s="1773">
        <v>57786.5031208</v>
      </c>
      <c r="Z10" s="1773">
        <v>69675.372659829998</v>
      </c>
      <c r="AA10" s="1773">
        <v>65392.453282450006</v>
      </c>
      <c r="AB10" s="1773">
        <v>57469.822647569992</v>
      </c>
      <c r="AC10" s="1773">
        <v>51131.873873079996</v>
      </c>
      <c r="AD10" s="1773">
        <v>70102.992651979992</v>
      </c>
      <c r="AE10" s="1773">
        <v>64495.716140739998</v>
      </c>
      <c r="AF10" s="1773">
        <v>70101.989283310002</v>
      </c>
      <c r="AG10" s="1773">
        <v>62607.925717349994</v>
      </c>
      <c r="AH10" s="1773">
        <v>56575.961705699992</v>
      </c>
      <c r="AI10" s="1773">
        <v>49182.099615079991</v>
      </c>
      <c r="AJ10" s="1773">
        <v>57647.458663469988</v>
      </c>
      <c r="AK10" s="1773">
        <v>70105.633216559989</v>
      </c>
      <c r="AL10" s="1773">
        <v>62342.754952579999</v>
      </c>
      <c r="AM10" s="1773">
        <v>47825.990962479998</v>
      </c>
      <c r="AN10" s="1773">
        <v>66748.531091220008</v>
      </c>
      <c r="AO10" s="1773">
        <v>62906.514353219995</v>
      </c>
      <c r="AP10" s="1773">
        <v>76821.316220159992</v>
      </c>
      <c r="AQ10" s="1773">
        <v>59595.92223181999</v>
      </c>
      <c r="AR10" s="1773">
        <v>54076.96433290001</v>
      </c>
      <c r="AS10" s="1773">
        <v>68710.638262109991</v>
      </c>
      <c r="AT10" s="1773">
        <v>47937.376885650003</v>
      </c>
      <c r="AU10" s="1773">
        <v>51055.51768640001</v>
      </c>
      <c r="AV10" s="1774">
        <v>69058.120092889993</v>
      </c>
      <c r="AW10" s="1773">
        <v>75490.427400420012</v>
      </c>
      <c r="AX10" s="1775">
        <v>67627.468456429982</v>
      </c>
      <c r="AY10" s="1775">
        <v>66026.319626299999</v>
      </c>
      <c r="AZ10" s="1775">
        <v>65906.743137490019</v>
      </c>
      <c r="BA10" s="1775">
        <v>40719.829524699999</v>
      </c>
      <c r="BB10" s="1775">
        <v>73665.477878239995</v>
      </c>
      <c r="BC10" s="1775">
        <v>42476.002173500005</v>
      </c>
      <c r="BD10" s="1776">
        <v>65876.090096939995</v>
      </c>
      <c r="BE10" s="1775">
        <v>76539.870810890003</v>
      </c>
      <c r="BF10" s="1775">
        <v>42040.215837890006</v>
      </c>
      <c r="BG10" s="1777">
        <v>69001.945498560002</v>
      </c>
      <c r="BH10" s="1775">
        <v>62005.974253109991</v>
      </c>
      <c r="BI10" s="1775">
        <v>37699.764135930003</v>
      </c>
      <c r="BJ10" s="1776">
        <v>48979.087532080026</v>
      </c>
      <c r="BK10" s="1775">
        <v>31798.654843849999</v>
      </c>
      <c r="BL10" s="1775">
        <v>40262.845180229997</v>
      </c>
      <c r="BM10" s="1776">
        <v>26482.706991630002</v>
      </c>
      <c r="BN10" s="1775">
        <v>62029.991384679983</v>
      </c>
      <c r="BO10" s="1775">
        <v>66622.691363739999</v>
      </c>
      <c r="BP10" s="1777">
        <v>70570.839990239983</v>
      </c>
    </row>
    <row r="11" spans="1:75" s="1729" customFormat="1" ht="15.75">
      <c r="A11" s="1132"/>
      <c r="B11" s="1773"/>
      <c r="C11" s="1773"/>
      <c r="D11" s="1773"/>
      <c r="E11" s="1773"/>
      <c r="F11" s="1773"/>
      <c r="G11" s="1773"/>
      <c r="H11" s="1773"/>
      <c r="I11" s="1773"/>
      <c r="J11" s="1773"/>
      <c r="K11" s="1773"/>
      <c r="L11" s="1773"/>
      <c r="M11" s="1773"/>
      <c r="N11" s="1773"/>
      <c r="O11" s="1773"/>
      <c r="P11" s="1773"/>
      <c r="Q11" s="1773"/>
      <c r="R11" s="1773"/>
      <c r="S11" s="1773"/>
      <c r="T11" s="1773"/>
      <c r="U11" s="1773"/>
      <c r="V11" s="1773"/>
      <c r="W11" s="1773"/>
      <c r="X11" s="1773"/>
      <c r="Y11" s="1773"/>
      <c r="Z11" s="1773"/>
      <c r="AA11" s="1773"/>
      <c r="AB11" s="1773"/>
      <c r="AC11" s="1773"/>
      <c r="AD11" s="1773"/>
      <c r="AE11" s="1773"/>
      <c r="AF11" s="1773"/>
      <c r="AG11" s="1773"/>
      <c r="AH11" s="1773"/>
      <c r="AI11" s="1773"/>
      <c r="AJ11" s="1773"/>
      <c r="AK11" s="1773"/>
      <c r="AL11" s="1773"/>
      <c r="AM11" s="1773"/>
      <c r="AN11" s="1773"/>
      <c r="AO11" s="1773"/>
      <c r="AP11" s="1773"/>
      <c r="AQ11" s="1773"/>
      <c r="AR11" s="1773"/>
      <c r="AS11" s="1773"/>
      <c r="AT11" s="1773"/>
      <c r="AU11" s="1773"/>
      <c r="AV11" s="1774"/>
      <c r="AW11" s="1773"/>
      <c r="AX11" s="1775"/>
      <c r="AY11" s="1775"/>
      <c r="AZ11" s="1775"/>
      <c r="BA11" s="1775"/>
      <c r="BB11" s="1775"/>
      <c r="BC11" s="1775"/>
      <c r="BD11" s="1776"/>
      <c r="BE11" s="1775"/>
      <c r="BF11" s="1775"/>
      <c r="BG11" s="1777"/>
      <c r="BH11" s="1775"/>
      <c r="BI11" s="1775"/>
      <c r="BJ11" s="1776"/>
      <c r="BK11" s="1775"/>
      <c r="BL11" s="1775"/>
      <c r="BM11" s="1776"/>
      <c r="BN11" s="1775"/>
      <c r="BO11" s="1775"/>
      <c r="BP11" s="1777"/>
    </row>
    <row r="12" spans="1:75" s="1729" customFormat="1" ht="15.75">
      <c r="A12" s="1081" t="s">
        <v>1000</v>
      </c>
      <c r="B12" s="1773">
        <v>10115009.04017623</v>
      </c>
      <c r="C12" s="1773">
        <v>10209540.00006227</v>
      </c>
      <c r="D12" s="1773">
        <v>10273877.47956684</v>
      </c>
      <c r="E12" s="1773">
        <v>10480203.24749021</v>
      </c>
      <c r="F12" s="1773">
        <v>10883326.416401101</v>
      </c>
      <c r="G12" s="1773">
        <v>10838882.628610423</v>
      </c>
      <c r="H12" s="1773">
        <v>10847579.841268063</v>
      </c>
      <c r="I12" s="1773">
        <v>11235161.607203979</v>
      </c>
      <c r="J12" s="1773">
        <v>11720158.453047501</v>
      </c>
      <c r="K12" s="1773">
        <v>12008237.565555779</v>
      </c>
      <c r="L12" s="1773">
        <v>11856488.209544729</v>
      </c>
      <c r="M12" s="1773">
        <v>12141331.767425161</v>
      </c>
      <c r="N12" s="1773">
        <v>12148439.910784177</v>
      </c>
      <c r="O12" s="1773">
        <v>12422840.147551108</v>
      </c>
      <c r="P12" s="1773">
        <v>12524328.273067331</v>
      </c>
      <c r="Q12" s="1773">
        <v>12269037.202443011</v>
      </c>
      <c r="R12" s="1773">
        <v>11953645.887102298</v>
      </c>
      <c r="S12" s="1773">
        <v>11521980.43214171</v>
      </c>
      <c r="T12" s="1773">
        <v>11569410.43664106</v>
      </c>
      <c r="U12" s="1773">
        <v>11514749.912395891</v>
      </c>
      <c r="V12" s="1773">
        <v>11386741.790572952</v>
      </c>
      <c r="W12" s="1773">
        <v>11458129.815923812</v>
      </c>
      <c r="X12" s="1773">
        <v>11548684.234178489</v>
      </c>
      <c r="Y12" s="1773">
        <v>11554089.895659272</v>
      </c>
      <c r="Z12" s="1773">
        <v>11429618.319193002</v>
      </c>
      <c r="AA12" s="1773">
        <v>11591841.014048362</v>
      </c>
      <c r="AB12" s="1773">
        <v>11330042.02645375</v>
      </c>
      <c r="AC12" s="1773">
        <v>12559032.066330262</v>
      </c>
      <c r="AD12" s="1773">
        <v>12951256.734957149</v>
      </c>
      <c r="AE12" s="1773">
        <v>12521427.876490101</v>
      </c>
      <c r="AF12" s="1773">
        <v>12184092.849813839</v>
      </c>
      <c r="AG12" s="1773">
        <v>12251895.847556287</v>
      </c>
      <c r="AH12" s="1773">
        <v>11953373.709970862</v>
      </c>
      <c r="AI12" s="1773">
        <v>12320225.75390408</v>
      </c>
      <c r="AJ12" s="1773">
        <v>12113228.023115251</v>
      </c>
      <c r="AK12" s="1773">
        <v>12153000.339377241</v>
      </c>
      <c r="AL12" s="1773">
        <v>12069736.253283</v>
      </c>
      <c r="AM12" s="1773">
        <v>11952561.636675829</v>
      </c>
      <c r="AN12" s="1773">
        <v>11790439.255318388</v>
      </c>
      <c r="AO12" s="1773">
        <v>11790391.43511929</v>
      </c>
      <c r="AP12" s="1773">
        <v>11874338.026647462</v>
      </c>
      <c r="AQ12" s="1773">
        <v>11960641.21569442</v>
      </c>
      <c r="AR12" s="1773">
        <v>11889745.65302725</v>
      </c>
      <c r="AS12" s="1773">
        <v>12107555.52028822</v>
      </c>
      <c r="AT12" s="1773">
        <v>12196067.71023144</v>
      </c>
      <c r="AU12" s="1773">
        <v>12965060.242376318</v>
      </c>
      <c r="AV12" s="1774">
        <v>13051971.952901591</v>
      </c>
      <c r="AW12" s="1773">
        <v>13288230.5171212</v>
      </c>
      <c r="AX12" s="1775">
        <v>13390445.75774269</v>
      </c>
      <c r="AY12" s="1775">
        <v>13850005.88092594</v>
      </c>
      <c r="AZ12" s="1775">
        <v>13942701.097464278</v>
      </c>
      <c r="BA12" s="1775">
        <v>14112894.51271349</v>
      </c>
      <c r="BB12" s="1775">
        <v>14303099.85563211</v>
      </c>
      <c r="BC12" s="1775">
        <v>14411189.63981607</v>
      </c>
      <c r="BD12" s="1776">
        <v>14595577.399414523</v>
      </c>
      <c r="BE12" s="1775">
        <v>14800512.488415863</v>
      </c>
      <c r="BF12" s="1775">
        <v>14779216.893297167</v>
      </c>
      <c r="BG12" s="1777">
        <v>15316017.080799617</v>
      </c>
      <c r="BH12" s="1775">
        <v>15629072.556182232</v>
      </c>
      <c r="BI12" s="1775">
        <v>15516522.237378057</v>
      </c>
      <c r="BJ12" s="1776">
        <v>15890938.702602344</v>
      </c>
      <c r="BK12" s="1775">
        <v>16323242.875252606</v>
      </c>
      <c r="BL12" s="1775">
        <v>16429694.416661674</v>
      </c>
      <c r="BM12" s="1776">
        <v>16737577.932799673</v>
      </c>
      <c r="BN12" s="1775">
        <v>16828755.04609517</v>
      </c>
      <c r="BO12" s="1775">
        <v>16326402.548525944</v>
      </c>
      <c r="BP12" s="1777">
        <v>16549157.639158813</v>
      </c>
    </row>
    <row r="13" spans="1:75" s="1729" customFormat="1" ht="15.75">
      <c r="A13" s="1206" t="s">
        <v>937</v>
      </c>
      <c r="B13" s="1773">
        <v>4208949.8930398999</v>
      </c>
      <c r="C13" s="1773">
        <v>4349638.1076922705</v>
      </c>
      <c r="D13" s="1773">
        <v>4404434.6383791082</v>
      </c>
      <c r="E13" s="1773">
        <v>4463588.5429801587</v>
      </c>
      <c r="F13" s="1773">
        <v>4628259.0220095515</v>
      </c>
      <c r="G13" s="1773">
        <v>4694102.9313091701</v>
      </c>
      <c r="H13" s="1773">
        <v>4486810.9950508717</v>
      </c>
      <c r="I13" s="1773">
        <v>4579436.7847238891</v>
      </c>
      <c r="J13" s="1773">
        <v>4669621.824284941</v>
      </c>
      <c r="K13" s="1773">
        <v>4848546.3434378216</v>
      </c>
      <c r="L13" s="1773">
        <v>4536008.7872446505</v>
      </c>
      <c r="M13" s="1773">
        <v>4402661.0210205</v>
      </c>
      <c r="N13" s="1773">
        <v>4361885.1067144191</v>
      </c>
      <c r="O13" s="1773">
        <v>4553568.2990750996</v>
      </c>
      <c r="P13" s="1773">
        <v>4780189.7709728302</v>
      </c>
      <c r="Q13" s="1773">
        <v>4751380.1005238695</v>
      </c>
      <c r="R13" s="1773">
        <v>4586077.5540333604</v>
      </c>
      <c r="S13" s="1773">
        <v>4367222.7083862908</v>
      </c>
      <c r="T13" s="1773">
        <v>4492918.0037016394</v>
      </c>
      <c r="U13" s="1773">
        <v>4618184.3989000199</v>
      </c>
      <c r="V13" s="1773">
        <v>4475578.2227296811</v>
      </c>
      <c r="W13" s="1773">
        <v>4611694.7262208695</v>
      </c>
      <c r="X13" s="1773">
        <v>4654541.5929293605</v>
      </c>
      <c r="Y13" s="1773">
        <v>4531394.4580550492</v>
      </c>
      <c r="Z13" s="1773">
        <v>4414224.3484329702</v>
      </c>
      <c r="AA13" s="1773">
        <v>4644461.5798310712</v>
      </c>
      <c r="AB13" s="1773">
        <v>4565260.4282692494</v>
      </c>
      <c r="AC13" s="1773">
        <v>4392321.2544760499</v>
      </c>
      <c r="AD13" s="1773">
        <v>4199620.9701288603</v>
      </c>
      <c r="AE13" s="1773">
        <v>3983380.6828083312</v>
      </c>
      <c r="AF13" s="1773">
        <v>3928730.96923063</v>
      </c>
      <c r="AG13" s="1773">
        <v>3926968.6566463099</v>
      </c>
      <c r="AH13" s="1773">
        <v>3899743.5311185704</v>
      </c>
      <c r="AI13" s="1773">
        <v>4065144.2699245401</v>
      </c>
      <c r="AJ13" s="1773">
        <v>4039443.2180662504</v>
      </c>
      <c r="AK13" s="1773">
        <v>4014320.4827147597</v>
      </c>
      <c r="AL13" s="1773">
        <v>4050200.9895149698</v>
      </c>
      <c r="AM13" s="1773">
        <v>4032331.1254116595</v>
      </c>
      <c r="AN13" s="1773">
        <v>3865920.8542540399</v>
      </c>
      <c r="AO13" s="1773">
        <v>3909299.1538272109</v>
      </c>
      <c r="AP13" s="1773">
        <v>3915541.3029687912</v>
      </c>
      <c r="AQ13" s="1773">
        <v>4012324.2112365295</v>
      </c>
      <c r="AR13" s="1773">
        <v>4152506.9088364188</v>
      </c>
      <c r="AS13" s="1773">
        <v>4232026.9178655297</v>
      </c>
      <c r="AT13" s="1773">
        <v>4360490.0274481392</v>
      </c>
      <c r="AU13" s="1773">
        <v>4666728.4714944698</v>
      </c>
      <c r="AV13" s="1774">
        <v>4668851.7940009506</v>
      </c>
      <c r="AW13" s="1773">
        <v>4769298.4657982402</v>
      </c>
      <c r="AX13" s="1775">
        <v>4737953.9007676905</v>
      </c>
      <c r="AY13" s="1775">
        <v>4908349.9006902697</v>
      </c>
      <c r="AZ13" s="1775">
        <v>4994520.882100489</v>
      </c>
      <c r="BA13" s="1775">
        <v>5071300.2282705298</v>
      </c>
      <c r="BB13" s="1775">
        <v>5043514.1404076396</v>
      </c>
      <c r="BC13" s="1775">
        <v>5165465.13668859</v>
      </c>
      <c r="BD13" s="1776">
        <v>5194644.7178149726</v>
      </c>
      <c r="BE13" s="1775">
        <v>4856755.4240057673</v>
      </c>
      <c r="BF13" s="1775">
        <v>4898464.6492424197</v>
      </c>
      <c r="BG13" s="1777">
        <v>4948807.3317568367</v>
      </c>
      <c r="BH13" s="1775">
        <v>4793139.4285424203</v>
      </c>
      <c r="BI13" s="1775">
        <v>4769385.3691713642</v>
      </c>
      <c r="BJ13" s="1776">
        <v>4988558.6307466971</v>
      </c>
      <c r="BK13" s="1775">
        <v>5134212.537613255</v>
      </c>
      <c r="BL13" s="1775">
        <v>5145492.3235229589</v>
      </c>
      <c r="BM13" s="1776">
        <v>5325963.1988872513</v>
      </c>
      <c r="BN13" s="1775">
        <v>5289513.7741783541</v>
      </c>
      <c r="BO13" s="1775">
        <v>5033228.6832210561</v>
      </c>
      <c r="BP13" s="1777">
        <v>5201996.6467423793</v>
      </c>
    </row>
    <row r="14" spans="1:75" s="1729" customFormat="1" ht="15.75">
      <c r="A14" s="1207" t="s">
        <v>930</v>
      </c>
      <c r="B14" s="1773">
        <v>4186413.1574944202</v>
      </c>
      <c r="C14" s="1773">
        <v>4318214.8136029104</v>
      </c>
      <c r="D14" s="1773">
        <v>4333437.1387070687</v>
      </c>
      <c r="E14" s="1773">
        <v>4405882.5178841082</v>
      </c>
      <c r="F14" s="1773">
        <v>4566261.9874424124</v>
      </c>
      <c r="G14" s="1773">
        <v>4652717.1076737205</v>
      </c>
      <c r="H14" s="1773">
        <v>4399695.8657509014</v>
      </c>
      <c r="I14" s="1773">
        <v>4514182.0450996188</v>
      </c>
      <c r="J14" s="1773">
        <v>4618397.9529459504</v>
      </c>
      <c r="K14" s="1773">
        <v>4788219.0301888809</v>
      </c>
      <c r="L14" s="1773">
        <v>4499000.2159068808</v>
      </c>
      <c r="M14" s="1773">
        <v>4355815.0681904396</v>
      </c>
      <c r="N14" s="1773">
        <v>4317676.7262034994</v>
      </c>
      <c r="O14" s="1773">
        <v>4498784.3659760291</v>
      </c>
      <c r="P14" s="1773">
        <v>4724945.251949301</v>
      </c>
      <c r="Q14" s="1773">
        <v>4693083.7959449003</v>
      </c>
      <c r="R14" s="1773">
        <v>4528453.7737447191</v>
      </c>
      <c r="S14" s="1773">
        <v>4293107.4601661209</v>
      </c>
      <c r="T14" s="1773">
        <v>4473281.9712578692</v>
      </c>
      <c r="U14" s="1773">
        <v>4591895.7142682094</v>
      </c>
      <c r="V14" s="1773">
        <v>4386136.6992868511</v>
      </c>
      <c r="W14" s="1773">
        <v>4535630.926873209</v>
      </c>
      <c r="X14" s="1773">
        <v>4628806.3302240698</v>
      </c>
      <c r="Y14" s="1773">
        <v>4379455.0308001703</v>
      </c>
      <c r="Z14" s="1773">
        <v>4393507.7966306508</v>
      </c>
      <c r="AA14" s="1773">
        <v>4626415.7484921515</v>
      </c>
      <c r="AB14" s="1773">
        <v>4530509.6093943398</v>
      </c>
      <c r="AC14" s="1773">
        <v>4367836.2165553598</v>
      </c>
      <c r="AD14" s="1773">
        <v>4183464.7839772506</v>
      </c>
      <c r="AE14" s="1773">
        <v>3828220.3584396616</v>
      </c>
      <c r="AF14" s="1773">
        <v>3874191.2239253903</v>
      </c>
      <c r="AG14" s="1773">
        <v>3906556.3922644998</v>
      </c>
      <c r="AH14" s="1773">
        <v>3827649.1171737104</v>
      </c>
      <c r="AI14" s="1773">
        <v>4030569.39325378</v>
      </c>
      <c r="AJ14" s="1773">
        <v>4008910.1047427999</v>
      </c>
      <c r="AK14" s="1773">
        <v>3847020.8707420994</v>
      </c>
      <c r="AL14" s="1773">
        <v>4036095.48148194</v>
      </c>
      <c r="AM14" s="1773">
        <v>4012375.3368468694</v>
      </c>
      <c r="AN14" s="1773">
        <v>3843056.0715164905</v>
      </c>
      <c r="AO14" s="1773">
        <v>3857664.7464683806</v>
      </c>
      <c r="AP14" s="1773">
        <v>3887142.3215671116</v>
      </c>
      <c r="AQ14" s="1773">
        <v>3981956.7858006693</v>
      </c>
      <c r="AR14" s="1773">
        <v>4137238.0401257589</v>
      </c>
      <c r="AS14" s="1773">
        <v>4206984.7765566595</v>
      </c>
      <c r="AT14" s="1773">
        <v>4339267.3972372999</v>
      </c>
      <c r="AU14" s="1773">
        <v>4644930.4887252394</v>
      </c>
      <c r="AV14" s="1774">
        <v>4646207.7567832302</v>
      </c>
      <c r="AW14" s="1773">
        <v>4651123.7395615997</v>
      </c>
      <c r="AX14" s="1775">
        <v>4717615.936491291</v>
      </c>
      <c r="AY14" s="1775">
        <v>4897312.8001131304</v>
      </c>
      <c r="AZ14" s="1775">
        <v>4974928.2952345591</v>
      </c>
      <c r="BA14" s="1775">
        <v>5042517.9955292605</v>
      </c>
      <c r="BB14" s="1775">
        <v>4964390.3348945389</v>
      </c>
      <c r="BC14" s="1775">
        <v>5135978.9327475103</v>
      </c>
      <c r="BD14" s="1776">
        <v>5075300.9348592926</v>
      </c>
      <c r="BE14" s="1775">
        <v>4831311.6532123471</v>
      </c>
      <c r="BF14" s="1775">
        <v>4870169.9694348406</v>
      </c>
      <c r="BG14" s="1777">
        <v>4857062.6907887766</v>
      </c>
      <c r="BH14" s="1775">
        <v>4769347.7661723206</v>
      </c>
      <c r="BI14" s="1775">
        <v>4606935.0508767245</v>
      </c>
      <c r="BJ14" s="1776">
        <v>4974371.3086565863</v>
      </c>
      <c r="BK14" s="1775">
        <v>5119576.9649415845</v>
      </c>
      <c r="BL14" s="1775">
        <v>5123096.2336037885</v>
      </c>
      <c r="BM14" s="1776">
        <v>5303665.9168248307</v>
      </c>
      <c r="BN14" s="1775">
        <v>5267576.8269369146</v>
      </c>
      <c r="BO14" s="1775">
        <v>5008084.914996936</v>
      </c>
      <c r="BP14" s="1777">
        <v>5180021.6698837494</v>
      </c>
    </row>
    <row r="15" spans="1:75" s="1729" customFormat="1" ht="15.75">
      <c r="A15" s="1207" t="s">
        <v>934</v>
      </c>
      <c r="B15" s="1773">
        <v>17032.548529709999</v>
      </c>
      <c r="C15" s="1773">
        <v>24731.598967060003</v>
      </c>
      <c r="D15" s="1773">
        <v>49717.100707220001</v>
      </c>
      <c r="E15" s="1773">
        <v>49376.960875140001</v>
      </c>
      <c r="F15" s="1773">
        <v>39226.644304169997</v>
      </c>
      <c r="G15" s="1773">
        <v>35444.715576499999</v>
      </c>
      <c r="H15" s="1773">
        <v>68317.697704610007</v>
      </c>
      <c r="I15" s="1773">
        <v>43204.955725570006</v>
      </c>
      <c r="J15" s="1773">
        <v>30896.065588170004</v>
      </c>
      <c r="K15" s="1773">
        <v>33818.181260730002</v>
      </c>
      <c r="L15" s="1773">
        <v>34856.443096919997</v>
      </c>
      <c r="M15" s="1773">
        <v>42330.159112200003</v>
      </c>
      <c r="N15" s="1773">
        <v>26087.262318980003</v>
      </c>
      <c r="O15" s="1773">
        <v>34194.417569280005</v>
      </c>
      <c r="P15" s="1773">
        <v>35476.966357600002</v>
      </c>
      <c r="Q15" s="1773">
        <v>37160.522079050003</v>
      </c>
      <c r="R15" s="1773">
        <v>35493.519588530005</v>
      </c>
      <c r="S15" s="1773">
        <v>49672.300312119994</v>
      </c>
      <c r="T15" s="1773">
        <v>14746.181464609999</v>
      </c>
      <c r="U15" s="1773">
        <v>20151.293401649997</v>
      </c>
      <c r="V15" s="1773">
        <v>83575.807202580021</v>
      </c>
      <c r="W15" s="1773">
        <v>72352.086924960022</v>
      </c>
      <c r="X15" s="1773">
        <v>22977.978252440003</v>
      </c>
      <c r="Y15" s="1773">
        <v>149488.59067555002</v>
      </c>
      <c r="Z15" s="1773">
        <v>18140.443504690003</v>
      </c>
      <c r="AA15" s="1773">
        <v>16216.083693030001</v>
      </c>
      <c r="AB15" s="1773">
        <v>32763.234003629997</v>
      </c>
      <c r="AC15" s="1773">
        <v>22647.648145659998</v>
      </c>
      <c r="AD15" s="1773">
        <v>14197.269559459999</v>
      </c>
      <c r="AE15" s="1773">
        <v>148804.61271739998</v>
      </c>
      <c r="AF15" s="1773">
        <v>51102.392381089994</v>
      </c>
      <c r="AG15" s="1773">
        <v>18526.771928229999</v>
      </c>
      <c r="AH15" s="1773">
        <v>65800.49568072999</v>
      </c>
      <c r="AI15" s="1773">
        <v>27404.238775250004</v>
      </c>
      <c r="AJ15" s="1773">
        <v>29503.338999160005</v>
      </c>
      <c r="AK15" s="1773">
        <v>166140.86582995998</v>
      </c>
      <c r="AL15" s="1773">
        <v>13036.033425940001</v>
      </c>
      <c r="AM15" s="1773">
        <v>18775.822896189999</v>
      </c>
      <c r="AN15" s="1773">
        <v>22645.212583769997</v>
      </c>
      <c r="AO15" s="1773">
        <v>51362.733666599997</v>
      </c>
      <c r="AP15" s="1773">
        <v>28141.004539609999</v>
      </c>
      <c r="AQ15" s="1773">
        <v>27110.785215069998</v>
      </c>
      <c r="AR15" s="1773">
        <v>14839.597593819999</v>
      </c>
      <c r="AS15" s="1773">
        <v>21797.466926839999</v>
      </c>
      <c r="AT15" s="1773">
        <v>17875.90388229</v>
      </c>
      <c r="AU15" s="1773">
        <v>21343.670531200001</v>
      </c>
      <c r="AV15" s="1774">
        <v>21982.563504810001</v>
      </c>
      <c r="AW15" s="1773">
        <v>117488.79329392999</v>
      </c>
      <c r="AX15" s="1775">
        <v>19672.561701480001</v>
      </c>
      <c r="AY15" s="1775">
        <v>10457.952883510001</v>
      </c>
      <c r="AZ15" s="1775">
        <v>18913.971926049999</v>
      </c>
      <c r="BA15" s="1775">
        <v>28109.112394559997</v>
      </c>
      <c r="BB15" s="1775">
        <v>78169.676798980014</v>
      </c>
      <c r="BC15" s="1775">
        <v>28681.509592070001</v>
      </c>
      <c r="BD15" s="1776">
        <v>107430.08570417999</v>
      </c>
      <c r="BE15" s="1775">
        <v>25170.23923526</v>
      </c>
      <c r="BF15" s="1775">
        <v>27844.897459560001</v>
      </c>
      <c r="BG15" s="1777">
        <v>90920.958970789987</v>
      </c>
      <c r="BH15" s="1775">
        <v>23525.554355669999</v>
      </c>
      <c r="BI15" s="1775">
        <v>160437.78525923</v>
      </c>
      <c r="BJ15" s="1776">
        <v>13786.7608807</v>
      </c>
      <c r="BK15" s="1775">
        <v>11741.071578140001</v>
      </c>
      <c r="BL15" s="1775">
        <v>22013.300738710004</v>
      </c>
      <c r="BM15" s="1776">
        <v>21909.298690490003</v>
      </c>
      <c r="BN15" s="1775">
        <v>21522.334313759999</v>
      </c>
      <c r="BO15" s="1775">
        <v>24657.120136339996</v>
      </c>
      <c r="BP15" s="1777">
        <v>21363.391155049998</v>
      </c>
    </row>
    <row r="16" spans="1:75" s="1729" customFormat="1" ht="15.75">
      <c r="A16" s="1207" t="s">
        <v>935</v>
      </c>
      <c r="B16" s="1773">
        <v>5504.1870157699996</v>
      </c>
      <c r="C16" s="1773">
        <v>6691.6951223000015</v>
      </c>
      <c r="D16" s="1773">
        <v>21280.398964820004</v>
      </c>
      <c r="E16" s="1773">
        <v>8329.0642209099988</v>
      </c>
      <c r="F16" s="1773">
        <v>22770.390262969999</v>
      </c>
      <c r="G16" s="1773">
        <v>5941.1080589500007</v>
      </c>
      <c r="H16" s="1773">
        <v>18797.431595360002</v>
      </c>
      <c r="I16" s="1773">
        <v>22049.783898699996</v>
      </c>
      <c r="J16" s="1773">
        <v>20327.80575082</v>
      </c>
      <c r="K16" s="1773">
        <v>26509.13198821</v>
      </c>
      <c r="L16" s="1773">
        <v>2152.1282408500001</v>
      </c>
      <c r="M16" s="1773">
        <v>4515.7937178600005</v>
      </c>
      <c r="N16" s="1773">
        <v>18121.118191940004</v>
      </c>
      <c r="O16" s="1773">
        <v>20589.515529790002</v>
      </c>
      <c r="P16" s="1773">
        <v>19767.552665929998</v>
      </c>
      <c r="Q16" s="1773">
        <v>21135.782499919998</v>
      </c>
      <c r="R16" s="1773">
        <v>22130.26070011</v>
      </c>
      <c r="S16" s="1773">
        <v>24442.947908049999</v>
      </c>
      <c r="T16" s="1773">
        <v>4889.85097916</v>
      </c>
      <c r="U16" s="1773">
        <v>6137.3912301599994</v>
      </c>
      <c r="V16" s="1773">
        <v>5865.7162402499998</v>
      </c>
      <c r="W16" s="1773">
        <v>3711.7124227000004</v>
      </c>
      <c r="X16" s="1773">
        <v>2757.2844528500004</v>
      </c>
      <c r="Y16" s="1773">
        <v>2450.8365793300004</v>
      </c>
      <c r="Z16" s="1773">
        <v>2576.1082976300004</v>
      </c>
      <c r="AA16" s="1773">
        <v>1829.7476458900001</v>
      </c>
      <c r="AB16" s="1773">
        <v>1987.58487128</v>
      </c>
      <c r="AC16" s="1773">
        <v>1837.3897750300002</v>
      </c>
      <c r="AD16" s="1773">
        <v>1958.91659215</v>
      </c>
      <c r="AE16" s="1773">
        <v>6355.7116512700004</v>
      </c>
      <c r="AF16" s="1773">
        <v>3437.35292415</v>
      </c>
      <c r="AG16" s="1773">
        <v>1885.4924535799998</v>
      </c>
      <c r="AH16" s="1773">
        <v>6293.9182641299994</v>
      </c>
      <c r="AI16" s="1773">
        <v>7170.6378955099999</v>
      </c>
      <c r="AJ16" s="1773">
        <v>1029.7743242899999</v>
      </c>
      <c r="AK16" s="1773">
        <v>1158.7461427000001</v>
      </c>
      <c r="AL16" s="1773">
        <v>1069.4746070900001</v>
      </c>
      <c r="AM16" s="1773">
        <v>1179.9656686000001</v>
      </c>
      <c r="AN16" s="1773">
        <v>219.57015377999997</v>
      </c>
      <c r="AO16" s="1773">
        <v>271.67369223000003</v>
      </c>
      <c r="AP16" s="1773">
        <v>257.97686206999998</v>
      </c>
      <c r="AQ16" s="1773">
        <v>3256.6402207899996</v>
      </c>
      <c r="AR16" s="1773">
        <v>429.27111684000005</v>
      </c>
      <c r="AS16" s="1773">
        <v>3244.6743820299998</v>
      </c>
      <c r="AT16" s="1773">
        <v>3346.7263285500003</v>
      </c>
      <c r="AU16" s="1773">
        <v>454.31223802999995</v>
      </c>
      <c r="AV16" s="1774">
        <v>661.47371291000013</v>
      </c>
      <c r="AW16" s="1773">
        <v>685.93294271000002</v>
      </c>
      <c r="AX16" s="1775">
        <v>665.40257492000012</v>
      </c>
      <c r="AY16" s="1775">
        <v>579.14769363000005</v>
      </c>
      <c r="AZ16" s="1775">
        <v>678.61493987999995</v>
      </c>
      <c r="BA16" s="1775">
        <v>673.12034671000004</v>
      </c>
      <c r="BB16" s="1775">
        <v>954.12871412000004</v>
      </c>
      <c r="BC16" s="1775">
        <v>804.69434901</v>
      </c>
      <c r="BD16" s="1776">
        <v>11913.6972515</v>
      </c>
      <c r="BE16" s="1775">
        <v>273.53155816000003</v>
      </c>
      <c r="BF16" s="1775">
        <v>449.78234801999997</v>
      </c>
      <c r="BG16" s="1777">
        <v>823.68199727000012</v>
      </c>
      <c r="BH16" s="1775">
        <v>266.10801443000003</v>
      </c>
      <c r="BI16" s="1775">
        <v>2012.5330354099999</v>
      </c>
      <c r="BJ16" s="1776">
        <v>400.56120941</v>
      </c>
      <c r="BK16" s="1775">
        <v>2894.5010935299997</v>
      </c>
      <c r="BL16" s="1775">
        <v>382.78918046000001</v>
      </c>
      <c r="BM16" s="1776">
        <v>387.98337193000003</v>
      </c>
      <c r="BN16" s="1775">
        <v>414.61292767999993</v>
      </c>
      <c r="BO16" s="1775">
        <v>486.64808778000003</v>
      </c>
      <c r="BP16" s="1777">
        <v>611.5857035800002</v>
      </c>
    </row>
    <row r="17" spans="1:68" s="1729" customFormat="1" ht="15.75">
      <c r="A17" s="1206" t="s">
        <v>938</v>
      </c>
      <c r="B17" s="1773">
        <v>2471743.1709587299</v>
      </c>
      <c r="C17" s="1773">
        <v>2477262.4536710405</v>
      </c>
      <c r="D17" s="1773">
        <v>2448157.9887858899</v>
      </c>
      <c r="E17" s="1773">
        <v>2465873.9467899897</v>
      </c>
      <c r="F17" s="1773">
        <v>2547324.0407403903</v>
      </c>
      <c r="G17" s="1773">
        <v>2560602.7837177296</v>
      </c>
      <c r="H17" s="1773">
        <v>2453628.5141107398</v>
      </c>
      <c r="I17" s="1773">
        <v>2541361.6136618396</v>
      </c>
      <c r="J17" s="1773">
        <v>2585891.7087027999</v>
      </c>
      <c r="K17" s="1773">
        <v>2698313.3076176899</v>
      </c>
      <c r="L17" s="1773">
        <v>2760623.1829927592</v>
      </c>
      <c r="M17" s="1773">
        <v>2788573.0765566207</v>
      </c>
      <c r="N17" s="1773">
        <v>2938378.0858260901</v>
      </c>
      <c r="O17" s="1773">
        <v>2912706.9511885894</v>
      </c>
      <c r="P17" s="1773">
        <v>2932776.774945111</v>
      </c>
      <c r="Q17" s="1773">
        <v>2879645.1999861603</v>
      </c>
      <c r="R17" s="1773">
        <v>2917239.6772203497</v>
      </c>
      <c r="S17" s="1773">
        <v>2899863.4488128498</v>
      </c>
      <c r="T17" s="1773">
        <v>2903952.5562274405</v>
      </c>
      <c r="U17" s="1773">
        <v>2845425.2399265398</v>
      </c>
      <c r="V17" s="1773">
        <v>2876936.4434733903</v>
      </c>
      <c r="W17" s="1773">
        <v>3048876.6756980303</v>
      </c>
      <c r="X17" s="1773">
        <v>3127408.3689774596</v>
      </c>
      <c r="Y17" s="1773">
        <v>3215028.3841153597</v>
      </c>
      <c r="Z17" s="1773">
        <v>3325177.1503568203</v>
      </c>
      <c r="AA17" s="1773">
        <v>3371488.4883115394</v>
      </c>
      <c r="AB17" s="1773">
        <v>3343087.4868631298</v>
      </c>
      <c r="AC17" s="1773">
        <v>3388649.8426950197</v>
      </c>
      <c r="AD17" s="1773">
        <v>3420155.0383494995</v>
      </c>
      <c r="AE17" s="1773">
        <v>3451332.0345172002</v>
      </c>
      <c r="AF17" s="1773">
        <v>3456212.7423309898</v>
      </c>
      <c r="AG17" s="1773">
        <v>3516676.1572429105</v>
      </c>
      <c r="AH17" s="1773">
        <v>3547497.3392587998</v>
      </c>
      <c r="AI17" s="1773">
        <v>3674543.7749693296</v>
      </c>
      <c r="AJ17" s="1773">
        <v>3677688.8720609606</v>
      </c>
      <c r="AK17" s="1773">
        <v>3686414.6003632895</v>
      </c>
      <c r="AL17" s="1773">
        <v>3819285.8346597091</v>
      </c>
      <c r="AM17" s="1773">
        <v>3710040.8460130296</v>
      </c>
      <c r="AN17" s="1773">
        <v>3684901.02402189</v>
      </c>
      <c r="AO17" s="1773">
        <v>3723281.1443719896</v>
      </c>
      <c r="AP17" s="1773">
        <v>3748810.29821841</v>
      </c>
      <c r="AQ17" s="1773">
        <v>3777860.6934687993</v>
      </c>
      <c r="AR17" s="1773">
        <v>3716329.1586969602</v>
      </c>
      <c r="AS17" s="1773">
        <v>3717748.6741773491</v>
      </c>
      <c r="AT17" s="1773">
        <v>3733276.24551755</v>
      </c>
      <c r="AU17" s="1773">
        <v>3945353.6651457297</v>
      </c>
      <c r="AV17" s="1774">
        <v>3982433.9396258099</v>
      </c>
      <c r="AW17" s="1773">
        <v>4009196.3780977204</v>
      </c>
      <c r="AX17" s="1775">
        <v>4086432.1825365294</v>
      </c>
      <c r="AY17" s="1775">
        <v>4162417.5273852004</v>
      </c>
      <c r="AZ17" s="1775">
        <v>4228984.3793558199</v>
      </c>
      <c r="BA17" s="1775">
        <v>4222689.0916362489</v>
      </c>
      <c r="BB17" s="1775">
        <v>4266259.4263528902</v>
      </c>
      <c r="BC17" s="1775">
        <v>4350837.7639793102</v>
      </c>
      <c r="BD17" s="1776">
        <v>4352909.6643449999</v>
      </c>
      <c r="BE17" s="1775">
        <v>4537601.1758446358</v>
      </c>
      <c r="BF17" s="1775">
        <v>4619199.6585407974</v>
      </c>
      <c r="BG17" s="1777">
        <v>4792480.0942838714</v>
      </c>
      <c r="BH17" s="1775">
        <v>4840768.3647195017</v>
      </c>
      <c r="BI17" s="1775">
        <v>5003500.7944104224</v>
      </c>
      <c r="BJ17" s="1776">
        <v>4989886.1456011171</v>
      </c>
      <c r="BK17" s="1775">
        <v>5032992.5726486836</v>
      </c>
      <c r="BL17" s="1775">
        <v>5094156.3041166253</v>
      </c>
      <c r="BM17" s="1776">
        <v>5091251.8307458991</v>
      </c>
      <c r="BN17" s="1775">
        <v>5166605.4683225863</v>
      </c>
      <c r="BO17" s="1775">
        <v>5183582.9576525567</v>
      </c>
      <c r="BP17" s="1777">
        <v>5174665.7434924627</v>
      </c>
    </row>
    <row r="18" spans="1:68" s="1729" customFormat="1" ht="15.75">
      <c r="A18" s="1207" t="s">
        <v>930</v>
      </c>
      <c r="B18" s="1773">
        <v>2471442.9564765696</v>
      </c>
      <c r="C18" s="1773">
        <v>2477141.7329825708</v>
      </c>
      <c r="D18" s="1773">
        <v>2425172.9863891695</v>
      </c>
      <c r="E18" s="1773">
        <v>2442845.4909279398</v>
      </c>
      <c r="F18" s="1773">
        <v>2521287.39443968</v>
      </c>
      <c r="G18" s="1773">
        <v>2537580.6298598298</v>
      </c>
      <c r="H18" s="1773">
        <v>2439806.6104837395</v>
      </c>
      <c r="I18" s="1773">
        <v>2500461.197408</v>
      </c>
      <c r="J18" s="1773">
        <v>2585307.2179002301</v>
      </c>
      <c r="K18" s="1773">
        <v>2672093.2483054902</v>
      </c>
      <c r="L18" s="1773">
        <v>2760172.1360586095</v>
      </c>
      <c r="M18" s="1773">
        <v>2788420.3036054107</v>
      </c>
      <c r="N18" s="1773">
        <v>2909650.2323275097</v>
      </c>
      <c r="O18" s="1773">
        <v>2886746.8753302991</v>
      </c>
      <c r="P18" s="1773">
        <v>2906974.9299317007</v>
      </c>
      <c r="Q18" s="1773">
        <v>2850812.6517294599</v>
      </c>
      <c r="R18" s="1773">
        <v>2889811.5394339599</v>
      </c>
      <c r="S18" s="1773">
        <v>2872687.5478897495</v>
      </c>
      <c r="T18" s="1773">
        <v>2898526.5870687603</v>
      </c>
      <c r="U18" s="1773">
        <v>2827167.1405199599</v>
      </c>
      <c r="V18" s="1773">
        <v>2873239.3590580802</v>
      </c>
      <c r="W18" s="1773">
        <v>3044297.5349077499</v>
      </c>
      <c r="X18" s="1773">
        <v>3122236.3690896095</v>
      </c>
      <c r="Y18" s="1773">
        <v>3196393.6260393797</v>
      </c>
      <c r="Z18" s="1773">
        <v>3320715.0012531104</v>
      </c>
      <c r="AA18" s="1773">
        <v>3368294.6980194496</v>
      </c>
      <c r="AB18" s="1773">
        <v>3339301.2862780304</v>
      </c>
      <c r="AC18" s="1773">
        <v>3385548.8782410393</v>
      </c>
      <c r="AD18" s="1773">
        <v>3415083.5561230197</v>
      </c>
      <c r="AE18" s="1773">
        <v>3447819.4181445101</v>
      </c>
      <c r="AF18" s="1773">
        <v>3450813.6562521299</v>
      </c>
      <c r="AG18" s="1773">
        <v>3506516.5032017604</v>
      </c>
      <c r="AH18" s="1773">
        <v>3542477.8911055797</v>
      </c>
      <c r="AI18" s="1773">
        <v>3670853.7868478098</v>
      </c>
      <c r="AJ18" s="1773">
        <v>3672897.5377941104</v>
      </c>
      <c r="AK18" s="1773">
        <v>3679609.8632900491</v>
      </c>
      <c r="AL18" s="1773">
        <v>3818260.2144736792</v>
      </c>
      <c r="AM18" s="1773">
        <v>3708438.4436922297</v>
      </c>
      <c r="AN18" s="1773">
        <v>3684020.0748950802</v>
      </c>
      <c r="AO18" s="1773">
        <v>3722407.1800008998</v>
      </c>
      <c r="AP18" s="1773">
        <v>3747933.1429385999</v>
      </c>
      <c r="AQ18" s="1773">
        <v>3777086.0323398593</v>
      </c>
      <c r="AR18" s="1773">
        <v>3715431.2043262701</v>
      </c>
      <c r="AS18" s="1773">
        <v>3717088.6837127986</v>
      </c>
      <c r="AT18" s="1773">
        <v>3732491.4477465297</v>
      </c>
      <c r="AU18" s="1773">
        <v>3944414.1302455296</v>
      </c>
      <c r="AV18" s="1774">
        <v>3981637.62082012</v>
      </c>
      <c r="AW18" s="1773">
        <v>4008479.5443233205</v>
      </c>
      <c r="AX18" s="1775">
        <v>4085699.3402664894</v>
      </c>
      <c r="AY18" s="1775">
        <v>4161765.8729243805</v>
      </c>
      <c r="AZ18" s="1775">
        <v>4228215.3383039599</v>
      </c>
      <c r="BA18" s="1775">
        <v>4221988.1313767992</v>
      </c>
      <c r="BB18" s="1775">
        <v>4265503.5454943599</v>
      </c>
      <c r="BC18" s="1775">
        <v>4350087.7213169308</v>
      </c>
      <c r="BD18" s="1776">
        <v>4352210.4011299293</v>
      </c>
      <c r="BE18" s="1775">
        <v>4536928.1821134361</v>
      </c>
      <c r="BF18" s="1775">
        <v>4618518.2169765979</v>
      </c>
      <c r="BG18" s="1777">
        <v>4791794.618431122</v>
      </c>
      <c r="BH18" s="1775">
        <v>4840091.5328009715</v>
      </c>
      <c r="BI18" s="1775">
        <v>5002655.3052752726</v>
      </c>
      <c r="BJ18" s="1776">
        <v>4989025.7191459266</v>
      </c>
      <c r="BK18" s="1775">
        <v>5032382.1650709528</v>
      </c>
      <c r="BL18" s="1775">
        <v>5093320.5771502461</v>
      </c>
      <c r="BM18" s="1776">
        <v>5090554.3647269886</v>
      </c>
      <c r="BN18" s="1775">
        <v>5165927.1280416464</v>
      </c>
      <c r="BO18" s="1775">
        <v>5182871.7981163971</v>
      </c>
      <c r="BP18" s="1777">
        <v>5173938.7110199323</v>
      </c>
    </row>
    <row r="19" spans="1:68" s="1729" customFormat="1" ht="15.75">
      <c r="A19" s="1207" t="s">
        <v>934</v>
      </c>
      <c r="B19" s="1773">
        <v>80.990604480000002</v>
      </c>
      <c r="C19" s="1773">
        <v>19.849287009999998</v>
      </c>
      <c r="D19" s="1773">
        <v>22871.26011268</v>
      </c>
      <c r="E19" s="1773">
        <v>22893.148963069998</v>
      </c>
      <c r="F19" s="1773">
        <v>86.519498819999995</v>
      </c>
      <c r="G19" s="1773">
        <v>22887.078497589999</v>
      </c>
      <c r="H19" s="1773">
        <v>13693.807181460001</v>
      </c>
      <c r="I19" s="1773">
        <v>40777.346454670005</v>
      </c>
      <c r="J19" s="1773">
        <v>453.75010578000001</v>
      </c>
      <c r="K19" s="1773">
        <v>26.580727420000002</v>
      </c>
      <c r="L19" s="1773">
        <v>152.69735563000003</v>
      </c>
      <c r="M19" s="1773">
        <v>26.927265130000002</v>
      </c>
      <c r="N19" s="1773">
        <v>538.38862899000003</v>
      </c>
      <c r="O19" s="1773">
        <v>24.931951649999998</v>
      </c>
      <c r="P19" s="1773">
        <v>438.93338168999992</v>
      </c>
      <c r="Q19" s="1773">
        <v>2394.3659830799993</v>
      </c>
      <c r="R19" s="1773">
        <v>2287.8773423199996</v>
      </c>
      <c r="S19" s="1773">
        <v>2185.7925903999999</v>
      </c>
      <c r="T19" s="1773">
        <v>5278.1202119699992</v>
      </c>
      <c r="U19" s="1773">
        <v>18102.981945440002</v>
      </c>
      <c r="V19" s="1773">
        <v>3541.4226827899993</v>
      </c>
      <c r="W19" s="1773">
        <v>4325.6727091599996</v>
      </c>
      <c r="X19" s="1773">
        <v>4959.9625969800009</v>
      </c>
      <c r="Y19" s="1773">
        <v>18354.675510590005</v>
      </c>
      <c r="Z19" s="1773">
        <v>4116.49490625</v>
      </c>
      <c r="AA19" s="1773">
        <v>2924.3678450500006</v>
      </c>
      <c r="AB19" s="1773">
        <v>3508.76735005</v>
      </c>
      <c r="AC19" s="1773">
        <v>2836.4197690599999</v>
      </c>
      <c r="AD19" s="1773">
        <v>4786.2870373200003</v>
      </c>
      <c r="AE19" s="1773">
        <v>3144.78676739</v>
      </c>
      <c r="AF19" s="1773">
        <v>5061.6915385200009</v>
      </c>
      <c r="AG19" s="1773">
        <v>9805.5685829899994</v>
      </c>
      <c r="AH19" s="1773">
        <v>4777.1357430599992</v>
      </c>
      <c r="AI19" s="1773">
        <v>3450.7335707799998</v>
      </c>
      <c r="AJ19" s="1773">
        <v>4336.4062348900006</v>
      </c>
      <c r="AK19" s="1773">
        <v>6428.4326256200002</v>
      </c>
      <c r="AL19" s="1773">
        <v>704.12237198000003</v>
      </c>
      <c r="AM19" s="1773">
        <v>1277.3839283099999</v>
      </c>
      <c r="AN19" s="1773">
        <v>544.25739988999999</v>
      </c>
      <c r="AO19" s="1773">
        <v>449.10581726999999</v>
      </c>
      <c r="AP19" s="1773">
        <v>421.96153284999997</v>
      </c>
      <c r="AQ19" s="1773">
        <v>406.96355409000006</v>
      </c>
      <c r="AR19" s="1773">
        <v>368.85369119000006</v>
      </c>
      <c r="AS19" s="1773">
        <v>395.72054399000001</v>
      </c>
      <c r="AT19" s="1773">
        <v>376.38457570999998</v>
      </c>
      <c r="AU19" s="1773">
        <v>543.18301378000001</v>
      </c>
      <c r="AV19" s="1774">
        <v>465.88867286999999</v>
      </c>
      <c r="AW19" s="1773">
        <v>439.80808100999997</v>
      </c>
      <c r="AX19" s="1775">
        <v>422.27384348999999</v>
      </c>
      <c r="AY19" s="1775">
        <v>365.53448398</v>
      </c>
      <c r="AZ19" s="1775">
        <v>357.53997057999999</v>
      </c>
      <c r="BA19" s="1775">
        <v>356.28964786</v>
      </c>
      <c r="BB19" s="1775">
        <v>369.43815939000001</v>
      </c>
      <c r="BC19" s="1775">
        <v>384.81248189999997</v>
      </c>
      <c r="BD19" s="1776">
        <v>375.73671110000004</v>
      </c>
      <c r="BE19" s="1775">
        <v>353.66412931999997</v>
      </c>
      <c r="BF19" s="1775">
        <v>339.53679526999997</v>
      </c>
      <c r="BG19" s="1777">
        <v>337.66540564999997</v>
      </c>
      <c r="BH19" s="1775">
        <v>332.09009810999993</v>
      </c>
      <c r="BI19" s="1775">
        <v>383.81793282999996</v>
      </c>
      <c r="BJ19" s="1776">
        <v>411.94230148000003</v>
      </c>
      <c r="BK19" s="1775">
        <v>273.23158962000002</v>
      </c>
      <c r="BL19" s="1775">
        <v>394.71563070999997</v>
      </c>
      <c r="BM19" s="1776">
        <v>324.76883112000002</v>
      </c>
      <c r="BN19" s="1775">
        <v>307.82141925999997</v>
      </c>
      <c r="BO19" s="1775">
        <v>324.10156448999993</v>
      </c>
      <c r="BP19" s="1777">
        <v>308.32376047999998</v>
      </c>
    </row>
    <row r="20" spans="1:68" s="1729" customFormat="1" ht="15.75">
      <c r="A20" s="1207" t="s">
        <v>935</v>
      </c>
      <c r="B20" s="1773">
        <v>219.22387768000002</v>
      </c>
      <c r="C20" s="1773">
        <v>100.87140145999999</v>
      </c>
      <c r="D20" s="1773">
        <v>113.74228404</v>
      </c>
      <c r="E20" s="1773">
        <v>135.30689898000003</v>
      </c>
      <c r="F20" s="1773">
        <v>25950.126801890001</v>
      </c>
      <c r="G20" s="1773">
        <v>135.07536031000001</v>
      </c>
      <c r="H20" s="1773">
        <v>128.09644553999999</v>
      </c>
      <c r="I20" s="1773">
        <v>123.06979917</v>
      </c>
      <c r="J20" s="1773">
        <v>130.74069678999999</v>
      </c>
      <c r="K20" s="1773">
        <v>26193.478584779998</v>
      </c>
      <c r="L20" s="1773">
        <v>298.34957851999997</v>
      </c>
      <c r="M20" s="1773">
        <v>125.84568607999999</v>
      </c>
      <c r="N20" s="1773">
        <v>28189.46486959</v>
      </c>
      <c r="O20" s="1773">
        <v>25935.143906639998</v>
      </c>
      <c r="P20" s="1773">
        <v>25362.911631720002</v>
      </c>
      <c r="Q20" s="1773">
        <v>26438.182273619997</v>
      </c>
      <c r="R20" s="1773">
        <v>25140.260444069998</v>
      </c>
      <c r="S20" s="1773">
        <v>24990.108332700001</v>
      </c>
      <c r="T20" s="1773">
        <v>147.84894671000001</v>
      </c>
      <c r="U20" s="1773">
        <v>155.11746114000002</v>
      </c>
      <c r="V20" s="1773">
        <v>155.66173251999999</v>
      </c>
      <c r="W20" s="1773">
        <v>253.46808111999999</v>
      </c>
      <c r="X20" s="1773">
        <v>212.03729086999999</v>
      </c>
      <c r="Y20" s="1773">
        <v>280.08256539000001</v>
      </c>
      <c r="Z20" s="1773">
        <v>345.65419745999998</v>
      </c>
      <c r="AA20" s="1773">
        <v>269.42244704000001</v>
      </c>
      <c r="AB20" s="1773">
        <v>277.43323505000001</v>
      </c>
      <c r="AC20" s="1773">
        <v>264.54468492000001</v>
      </c>
      <c r="AD20" s="1773">
        <v>285.19518916000004</v>
      </c>
      <c r="AE20" s="1773">
        <v>367.82960530000003</v>
      </c>
      <c r="AF20" s="1773">
        <v>337.39454033999999</v>
      </c>
      <c r="AG20" s="1773">
        <v>354.08545815999997</v>
      </c>
      <c r="AH20" s="1773">
        <v>242.31241015999998</v>
      </c>
      <c r="AI20" s="1773">
        <v>239.25455074000001</v>
      </c>
      <c r="AJ20" s="1773">
        <v>454.92803196</v>
      </c>
      <c r="AK20" s="1773">
        <v>376.30444762000002</v>
      </c>
      <c r="AL20" s="1773">
        <v>321.49781404999999</v>
      </c>
      <c r="AM20" s="1773">
        <v>325.01839249</v>
      </c>
      <c r="AN20" s="1773">
        <v>336.69172692000001</v>
      </c>
      <c r="AO20" s="1773">
        <v>424.85855382</v>
      </c>
      <c r="AP20" s="1773">
        <v>455.19374696</v>
      </c>
      <c r="AQ20" s="1773">
        <v>367.69757485000002</v>
      </c>
      <c r="AR20" s="1773">
        <v>529.10067949999996</v>
      </c>
      <c r="AS20" s="1773">
        <v>264.26992056</v>
      </c>
      <c r="AT20" s="1773">
        <v>408.41319531000005</v>
      </c>
      <c r="AU20" s="1773">
        <v>396.35188642000003</v>
      </c>
      <c r="AV20" s="1774">
        <v>330.43013281999998</v>
      </c>
      <c r="AW20" s="1773">
        <v>277.02569338999996</v>
      </c>
      <c r="AX20" s="1775">
        <v>310.56842655000003</v>
      </c>
      <c r="AY20" s="1775">
        <v>286.11997683999999</v>
      </c>
      <c r="AZ20" s="1775">
        <v>411.50108127999999</v>
      </c>
      <c r="BA20" s="1775">
        <v>344.67061158999996</v>
      </c>
      <c r="BB20" s="1775">
        <v>386.44269914000006</v>
      </c>
      <c r="BC20" s="1775">
        <v>365.23018047999994</v>
      </c>
      <c r="BD20" s="1776">
        <v>323.52650396999996</v>
      </c>
      <c r="BE20" s="1775">
        <v>319.32960187999998</v>
      </c>
      <c r="BF20" s="1775">
        <v>341.90476892999993</v>
      </c>
      <c r="BG20" s="1777">
        <v>347.81044710000003</v>
      </c>
      <c r="BH20" s="1775">
        <v>344.74182041999995</v>
      </c>
      <c r="BI20" s="1775">
        <v>461.67120232000002</v>
      </c>
      <c r="BJ20" s="1776">
        <v>448.48415370999999</v>
      </c>
      <c r="BK20" s="1775">
        <v>337.17598810999999</v>
      </c>
      <c r="BL20" s="1775">
        <v>441.01133566999999</v>
      </c>
      <c r="BM20" s="1776">
        <v>372.69718779000004</v>
      </c>
      <c r="BN20" s="1775">
        <v>370.51886167999999</v>
      </c>
      <c r="BO20" s="1775">
        <v>387.05797167000003</v>
      </c>
      <c r="BP20" s="1777">
        <v>418.70871204999997</v>
      </c>
    </row>
    <row r="21" spans="1:68" s="1729" customFormat="1" ht="15.75">
      <c r="A21" s="1081"/>
      <c r="B21" s="1773"/>
      <c r="C21" s="1773"/>
      <c r="D21" s="1773"/>
      <c r="E21" s="1773"/>
      <c r="F21" s="1773"/>
      <c r="G21" s="1773"/>
      <c r="H21" s="1773"/>
      <c r="I21" s="1773"/>
      <c r="J21" s="1773"/>
      <c r="K21" s="1773"/>
      <c r="L21" s="1773"/>
      <c r="M21" s="1773"/>
      <c r="N21" s="1773"/>
      <c r="O21" s="1773"/>
      <c r="P21" s="1773"/>
      <c r="Q21" s="1773"/>
      <c r="R21" s="1773"/>
      <c r="S21" s="1773"/>
      <c r="T21" s="1773"/>
      <c r="U21" s="1773"/>
      <c r="V21" s="1773"/>
      <c r="W21" s="1773"/>
      <c r="X21" s="1773"/>
      <c r="Y21" s="1773"/>
      <c r="Z21" s="1773"/>
      <c r="AA21" s="1773"/>
      <c r="AB21" s="1773"/>
      <c r="AC21" s="1773"/>
      <c r="AD21" s="1773"/>
      <c r="AE21" s="1773"/>
      <c r="AF21" s="1773"/>
      <c r="AG21" s="1773"/>
      <c r="AH21" s="1773"/>
      <c r="AI21" s="1773"/>
      <c r="AJ21" s="1773"/>
      <c r="AK21" s="1773"/>
      <c r="AL21" s="1773"/>
      <c r="AM21" s="1773"/>
      <c r="AN21" s="1773"/>
      <c r="AO21" s="1773"/>
      <c r="AP21" s="1773"/>
      <c r="AQ21" s="1773"/>
      <c r="AR21" s="1773"/>
      <c r="AS21" s="1773"/>
      <c r="AT21" s="1773"/>
      <c r="AU21" s="1773"/>
      <c r="AV21" s="1774"/>
      <c r="AW21" s="1773"/>
      <c r="AX21" s="1775"/>
      <c r="AY21" s="1775"/>
      <c r="AZ21" s="1775"/>
      <c r="BA21" s="1775"/>
      <c r="BB21" s="1775"/>
      <c r="BC21" s="1775"/>
      <c r="BD21" s="1776"/>
      <c r="BE21" s="1775"/>
      <c r="BF21" s="1775"/>
      <c r="BG21" s="1777"/>
      <c r="BH21" s="1775"/>
      <c r="BI21" s="1775"/>
      <c r="BJ21" s="1776"/>
      <c r="BK21" s="1775"/>
      <c r="BL21" s="1775"/>
      <c r="BM21" s="1776"/>
      <c r="BN21" s="1775"/>
      <c r="BO21" s="1775"/>
      <c r="BP21" s="1777"/>
    </row>
    <row r="22" spans="1:68" s="1729" customFormat="1" ht="15.75">
      <c r="A22" s="1206" t="s">
        <v>1001</v>
      </c>
      <c r="B22" s="1773">
        <v>3434315.9761776002</v>
      </c>
      <c r="C22" s="1773">
        <v>3382639.4386989609</v>
      </c>
      <c r="D22" s="1773">
        <v>3421284.8524018396</v>
      </c>
      <c r="E22" s="1773">
        <v>3550740.7577200602</v>
      </c>
      <c r="F22" s="1773">
        <v>3707743.3536511599</v>
      </c>
      <c r="G22" s="1773">
        <v>3584176.9135835203</v>
      </c>
      <c r="H22" s="1773">
        <v>3907140.3321064501</v>
      </c>
      <c r="I22" s="1773">
        <v>4114363.2088182494</v>
      </c>
      <c r="J22" s="1773">
        <v>4464644.920059761</v>
      </c>
      <c r="K22" s="1773">
        <v>4461377.9145002691</v>
      </c>
      <c r="L22" s="1773">
        <v>4559856.2393073188</v>
      </c>
      <c r="M22" s="1773">
        <v>4950097.6698480407</v>
      </c>
      <c r="N22" s="1773">
        <v>4848176.7182436697</v>
      </c>
      <c r="O22" s="1773">
        <v>4956564.8972874191</v>
      </c>
      <c r="P22" s="1773">
        <v>4811361.7271493897</v>
      </c>
      <c r="Q22" s="1773">
        <v>4638011.9019329799</v>
      </c>
      <c r="R22" s="1773">
        <v>4450328.6558485897</v>
      </c>
      <c r="S22" s="1773">
        <v>4254894.2749425704</v>
      </c>
      <c r="T22" s="1773">
        <v>4172539.8767119804</v>
      </c>
      <c r="U22" s="1773">
        <v>4051140.2735693301</v>
      </c>
      <c r="V22" s="1773">
        <v>4034227.1243698816</v>
      </c>
      <c r="W22" s="1773">
        <v>3797558.4140049093</v>
      </c>
      <c r="X22" s="1773">
        <v>3766734.2722716704</v>
      </c>
      <c r="Y22" s="1773">
        <v>3807667.0534888599</v>
      </c>
      <c r="Z22" s="1773">
        <v>3690216.8204032099</v>
      </c>
      <c r="AA22" s="1773">
        <v>3575890.9459057502</v>
      </c>
      <c r="AB22" s="1773">
        <v>3421694.1113213697</v>
      </c>
      <c r="AC22" s="1773">
        <v>4778060.9691591915</v>
      </c>
      <c r="AD22" s="1773">
        <v>5331480.7264787899</v>
      </c>
      <c r="AE22" s="1773">
        <v>5086715.1591645693</v>
      </c>
      <c r="AF22" s="1773">
        <v>4799149.1382522201</v>
      </c>
      <c r="AG22" s="1773">
        <v>4808251.0336670689</v>
      </c>
      <c r="AH22" s="1773">
        <v>4506132.8395934915</v>
      </c>
      <c r="AI22" s="1773">
        <v>4580537.7090102108</v>
      </c>
      <c r="AJ22" s="1773">
        <v>4396095.9329880401</v>
      </c>
      <c r="AK22" s="1773">
        <v>4452265.2562991893</v>
      </c>
      <c r="AL22" s="1773">
        <v>4200249.4291083207</v>
      </c>
      <c r="AM22" s="1773">
        <v>4210189.6652511396</v>
      </c>
      <c r="AN22" s="1773">
        <v>4239617.3770424603</v>
      </c>
      <c r="AO22" s="1773">
        <v>4157811.1369200898</v>
      </c>
      <c r="AP22" s="1773">
        <v>4209986.4254602594</v>
      </c>
      <c r="AQ22" s="1773">
        <v>4170456.3109890907</v>
      </c>
      <c r="AR22" s="1773">
        <v>4020909.5854938701</v>
      </c>
      <c r="AS22" s="1773">
        <v>4157779.9282453405</v>
      </c>
      <c r="AT22" s="1773">
        <v>4102301.4372657496</v>
      </c>
      <c r="AU22" s="1773">
        <v>4352978.1057361197</v>
      </c>
      <c r="AV22" s="1774">
        <v>4400686.2192748291</v>
      </c>
      <c r="AW22" s="1773">
        <v>4509735.6732252399</v>
      </c>
      <c r="AX22" s="1775">
        <v>4566059.6744384691</v>
      </c>
      <c r="AY22" s="1775">
        <v>4779238.4528504703</v>
      </c>
      <c r="AZ22" s="1775">
        <v>4719195.8360079713</v>
      </c>
      <c r="BA22" s="1775">
        <v>4818905.1928067105</v>
      </c>
      <c r="BB22" s="1775">
        <v>4993326.2888715789</v>
      </c>
      <c r="BC22" s="1775">
        <v>4894886.7391481707</v>
      </c>
      <c r="BD22" s="1776">
        <v>5048023.0172545509</v>
      </c>
      <c r="BE22" s="1775">
        <v>5406155.8885654593</v>
      </c>
      <c r="BF22" s="1775">
        <v>5261552.5855139513</v>
      </c>
      <c r="BG22" s="1777">
        <v>5574729.6547589088</v>
      </c>
      <c r="BH22" s="1775">
        <v>5995164.7629203117</v>
      </c>
      <c r="BI22" s="1775">
        <v>5743636.0737962695</v>
      </c>
      <c r="BJ22" s="1776">
        <v>5912493.9262545304</v>
      </c>
      <c r="BK22" s="1775">
        <v>6156037.7649906687</v>
      </c>
      <c r="BL22" s="1775">
        <v>6190045.7890220908</v>
      </c>
      <c r="BM22" s="1776">
        <v>6320362.9031665195</v>
      </c>
      <c r="BN22" s="1775">
        <v>6372635.8035942297</v>
      </c>
      <c r="BO22" s="1775">
        <v>6109590.9076523306</v>
      </c>
      <c r="BP22" s="1777">
        <v>6172495.2489239713</v>
      </c>
    </row>
    <row r="23" spans="1:68" s="1729" customFormat="1" ht="15.75">
      <c r="A23" s="1207" t="s">
        <v>940</v>
      </c>
      <c r="B23" s="1773">
        <v>3042963.155800391</v>
      </c>
      <c r="C23" s="1773">
        <v>3045029.9376650807</v>
      </c>
      <c r="D23" s="1773">
        <v>3089342.4067849391</v>
      </c>
      <c r="E23" s="1773">
        <v>3193660.5205373303</v>
      </c>
      <c r="F23" s="1773">
        <v>3353324.4773766999</v>
      </c>
      <c r="G23" s="1773">
        <v>3254192.5202959804</v>
      </c>
      <c r="H23" s="1773">
        <v>3514374.7040325701</v>
      </c>
      <c r="I23" s="1773">
        <v>3729886.7151671895</v>
      </c>
      <c r="J23" s="1773">
        <v>3941736.1940633799</v>
      </c>
      <c r="K23" s="1773">
        <v>3967124.8820799496</v>
      </c>
      <c r="L23" s="1773">
        <v>4078897.4821975697</v>
      </c>
      <c r="M23" s="1773">
        <v>4345517.3063965598</v>
      </c>
      <c r="N23" s="1773">
        <v>4251560.8853062792</v>
      </c>
      <c r="O23" s="1773">
        <v>4421783.8722421695</v>
      </c>
      <c r="P23" s="1773">
        <v>4243685.7694075191</v>
      </c>
      <c r="Q23" s="1773">
        <v>4134425.4713136996</v>
      </c>
      <c r="R23" s="1773">
        <v>4042697.5437189294</v>
      </c>
      <c r="S23" s="1773">
        <v>3834950.5486317901</v>
      </c>
      <c r="T23" s="1773">
        <v>3768342.2825995605</v>
      </c>
      <c r="U23" s="1773">
        <v>3744828.5449219504</v>
      </c>
      <c r="V23" s="1773">
        <v>3609279.4113788418</v>
      </c>
      <c r="W23" s="1773">
        <v>3407077.17997499</v>
      </c>
      <c r="X23" s="1773">
        <v>3342557.7451992007</v>
      </c>
      <c r="Y23" s="1773">
        <v>3363413.3787541701</v>
      </c>
      <c r="Z23" s="1773">
        <v>3387487.5081817103</v>
      </c>
      <c r="AA23" s="1773">
        <v>3294574.2653791602</v>
      </c>
      <c r="AB23" s="1773">
        <v>3177440.26212609</v>
      </c>
      <c r="AC23" s="1773">
        <v>4393528.8638383197</v>
      </c>
      <c r="AD23" s="1773">
        <v>4849629.2617036598</v>
      </c>
      <c r="AE23" s="1773">
        <v>4638988.8426057491</v>
      </c>
      <c r="AF23" s="1773">
        <v>4329929.8791083097</v>
      </c>
      <c r="AG23" s="1773">
        <v>4370026.0797539493</v>
      </c>
      <c r="AH23" s="1773">
        <v>4109816.9846478603</v>
      </c>
      <c r="AI23" s="1773">
        <v>4170132.4235533099</v>
      </c>
      <c r="AJ23" s="1773">
        <v>4110055.8859968595</v>
      </c>
      <c r="AK23" s="1773">
        <v>4204706.2959092995</v>
      </c>
      <c r="AL23" s="1773">
        <v>3879578.8673741398</v>
      </c>
      <c r="AM23" s="1773">
        <v>3874170.1335243196</v>
      </c>
      <c r="AN23" s="1773">
        <v>3920342.8919159593</v>
      </c>
      <c r="AO23" s="1773">
        <v>3841735.3294850597</v>
      </c>
      <c r="AP23" s="1773">
        <v>3891133.8652319503</v>
      </c>
      <c r="AQ23" s="1773">
        <v>3869359.2536527002</v>
      </c>
      <c r="AR23" s="1773">
        <v>3748438.1130129597</v>
      </c>
      <c r="AS23" s="1773">
        <v>3882109.7213095608</v>
      </c>
      <c r="AT23" s="1773">
        <v>3839432.8617775994</v>
      </c>
      <c r="AU23" s="1773">
        <v>4082930.2990289205</v>
      </c>
      <c r="AV23" s="1774">
        <v>4125394.5275408798</v>
      </c>
      <c r="AW23" s="1773">
        <v>4277230.9276797902</v>
      </c>
      <c r="AX23" s="1775">
        <v>4318258.6145474296</v>
      </c>
      <c r="AY23" s="1775">
        <v>4519337.6030063909</v>
      </c>
      <c r="AZ23" s="1775">
        <v>4457674.283661711</v>
      </c>
      <c r="BA23" s="1775">
        <v>4475025.3564395094</v>
      </c>
      <c r="BB23" s="1775">
        <v>4661447.7475082483</v>
      </c>
      <c r="BC23" s="1775">
        <v>4552827.86449295</v>
      </c>
      <c r="BD23" s="1776">
        <v>4774192.6017813608</v>
      </c>
      <c r="BE23" s="1775">
        <v>5232026.2953371294</v>
      </c>
      <c r="BF23" s="1775">
        <v>4994598.6031484809</v>
      </c>
      <c r="BG23" s="1777">
        <v>5317907.9488260094</v>
      </c>
      <c r="BH23" s="1775">
        <v>5642586.4266052023</v>
      </c>
      <c r="BI23" s="1775">
        <v>5466501.3404436596</v>
      </c>
      <c r="BJ23" s="1776">
        <v>5634245.45925631</v>
      </c>
      <c r="BK23" s="1775">
        <v>5855591.0405823281</v>
      </c>
      <c r="BL23" s="1775">
        <v>5882600.3142314814</v>
      </c>
      <c r="BM23" s="1776">
        <v>5986650.4055686994</v>
      </c>
      <c r="BN23" s="1775">
        <v>6033145.615200121</v>
      </c>
      <c r="BO23" s="1775">
        <v>5788955.5245617302</v>
      </c>
      <c r="BP23" s="1777">
        <v>5844567.2180174319</v>
      </c>
    </row>
    <row r="24" spans="1:68" s="1729" customFormat="1" ht="15.75">
      <c r="A24" s="1207" t="s">
        <v>941</v>
      </c>
      <c r="B24" s="1773">
        <v>368832.39400302997</v>
      </c>
      <c r="C24" s="1773">
        <v>316260.06736074004</v>
      </c>
      <c r="D24" s="1773">
        <v>318300.47552697005</v>
      </c>
      <c r="E24" s="1773">
        <v>338139.61686383002</v>
      </c>
      <c r="F24" s="1773">
        <v>339811.99205202004</v>
      </c>
      <c r="G24" s="1773">
        <v>315813.51118212007</v>
      </c>
      <c r="H24" s="1773">
        <v>378798.00739993993</v>
      </c>
      <c r="I24" s="1773">
        <v>357906.78226898995</v>
      </c>
      <c r="J24" s="1773">
        <v>474002.34872777999</v>
      </c>
      <c r="K24" s="1773">
        <v>470119.45716630999</v>
      </c>
      <c r="L24" s="1773">
        <v>437686.27425408998</v>
      </c>
      <c r="M24" s="1773">
        <v>565686.4770589401</v>
      </c>
      <c r="N24" s="1773">
        <v>570476.77280414989</v>
      </c>
      <c r="O24" s="1773">
        <v>510415.67670824</v>
      </c>
      <c r="P24" s="1773">
        <v>511271.37561693013</v>
      </c>
      <c r="Q24" s="1773">
        <v>479148.96220390999</v>
      </c>
      <c r="R24" s="1773">
        <v>378666.68851542997</v>
      </c>
      <c r="S24" s="1773">
        <v>391219.26561836997</v>
      </c>
      <c r="T24" s="1773">
        <v>374805.39707980002</v>
      </c>
      <c r="U24" s="1773">
        <v>280043.58747456997</v>
      </c>
      <c r="V24" s="1773">
        <v>399814.90822944994</v>
      </c>
      <c r="W24" s="1773">
        <v>366100.5889878</v>
      </c>
      <c r="X24" s="1773">
        <v>400560.30096888007</v>
      </c>
      <c r="Y24" s="1773">
        <v>416424.59673865995</v>
      </c>
      <c r="Z24" s="1773">
        <v>282196.76923631993</v>
      </c>
      <c r="AA24" s="1773">
        <v>257084.77942214999</v>
      </c>
      <c r="AB24" s="1773">
        <v>223876.73260618999</v>
      </c>
      <c r="AC24" s="1773">
        <v>352042.18334165</v>
      </c>
      <c r="AD24" s="1773">
        <v>443433.25769236998</v>
      </c>
      <c r="AE24" s="1773">
        <v>409343.31636068999</v>
      </c>
      <c r="AF24" s="1773">
        <v>429016.03514905996</v>
      </c>
      <c r="AG24" s="1773">
        <v>391359.69812269008</v>
      </c>
      <c r="AH24" s="1773">
        <v>363568.41427800996</v>
      </c>
      <c r="AI24" s="1773">
        <v>373051.87468353001</v>
      </c>
      <c r="AJ24" s="1773">
        <v>248500.35560887001</v>
      </c>
      <c r="AK24" s="1773">
        <v>215703.56797484998</v>
      </c>
      <c r="AL24" s="1773">
        <v>292734.01159923</v>
      </c>
      <c r="AM24" s="1773">
        <v>297171.88879467</v>
      </c>
      <c r="AN24" s="1773">
        <v>257965.93097132002</v>
      </c>
      <c r="AO24" s="1773">
        <v>252006.61165333999</v>
      </c>
      <c r="AP24" s="1773">
        <v>257015.54264579999</v>
      </c>
      <c r="AQ24" s="1773">
        <v>241622.11917165999</v>
      </c>
      <c r="AR24" s="1773">
        <v>209438.60340529002</v>
      </c>
      <c r="AS24" s="1773">
        <v>207222.26437607</v>
      </c>
      <c r="AT24" s="1773">
        <v>198779.41867133003</v>
      </c>
      <c r="AU24" s="1773">
        <v>207137.49802239996</v>
      </c>
      <c r="AV24" s="1774">
        <v>212944.25225972</v>
      </c>
      <c r="AW24" s="1773">
        <v>166362.80322935001</v>
      </c>
      <c r="AX24" s="1775">
        <v>166322.58165491</v>
      </c>
      <c r="AY24" s="1775">
        <v>175741.96285270998</v>
      </c>
      <c r="AZ24" s="1775">
        <v>174189.73500307999</v>
      </c>
      <c r="BA24" s="1775">
        <v>250428.44938740999</v>
      </c>
      <c r="BB24" s="1775">
        <v>229772.92624639999</v>
      </c>
      <c r="BC24" s="1775">
        <v>238982.1295679</v>
      </c>
      <c r="BD24" s="1776">
        <v>169947.21071283001</v>
      </c>
      <c r="BE24" s="1775">
        <v>73175.685997270004</v>
      </c>
      <c r="BF24" s="1775">
        <v>168360.26351148999</v>
      </c>
      <c r="BG24" s="1777">
        <v>169952.15892329</v>
      </c>
      <c r="BH24" s="1775">
        <v>177505.05130307999</v>
      </c>
      <c r="BI24" s="1775">
        <v>178658.03265115002</v>
      </c>
      <c r="BJ24" s="1776">
        <v>171908.42559836002</v>
      </c>
      <c r="BK24" s="1775">
        <v>166283.34447681997</v>
      </c>
      <c r="BL24" s="1775">
        <v>167154.96392451</v>
      </c>
      <c r="BM24" s="1776">
        <v>162354.06015554999</v>
      </c>
      <c r="BN24" s="1775">
        <v>162251.16993683999</v>
      </c>
      <c r="BO24" s="1775">
        <v>157745.51891091</v>
      </c>
      <c r="BP24" s="1777">
        <v>153269.39753504001</v>
      </c>
    </row>
    <row r="25" spans="1:68" s="1729" customFormat="1" ht="15.75">
      <c r="A25" s="1207" t="s">
        <v>942</v>
      </c>
      <c r="B25" s="1773">
        <v>22470.902872129998</v>
      </c>
      <c r="C25" s="1773">
        <v>21344.791371009993</v>
      </c>
      <c r="D25" s="1773">
        <v>13638.385213209998</v>
      </c>
      <c r="E25" s="1773">
        <v>18936.440156820001</v>
      </c>
      <c r="F25" s="1773">
        <v>14431.192996319998</v>
      </c>
      <c r="G25" s="1773">
        <v>14168.482334570001</v>
      </c>
      <c r="H25" s="1773">
        <v>13965.77088627</v>
      </c>
      <c r="I25" s="1773">
        <v>26567.805718400006</v>
      </c>
      <c r="J25" s="1773">
        <v>48725.684788869992</v>
      </c>
      <c r="K25" s="1773">
        <v>23952.899565739997</v>
      </c>
      <c r="L25" s="1773">
        <v>43081.667084020002</v>
      </c>
      <c r="M25" s="1773">
        <v>38691.329692489991</v>
      </c>
      <c r="N25" s="1773">
        <v>25649.473361239998</v>
      </c>
      <c r="O25" s="1773">
        <v>24027.745159240003</v>
      </c>
      <c r="P25" s="1773">
        <v>55915.752824529998</v>
      </c>
      <c r="Q25" s="1773">
        <v>24162.322630630002</v>
      </c>
      <c r="R25" s="1773">
        <v>28716.629086660007</v>
      </c>
      <c r="S25" s="1773">
        <v>28404.818664390004</v>
      </c>
      <c r="T25" s="1773">
        <v>29140.990943319997</v>
      </c>
      <c r="U25" s="1773">
        <v>25558.259659069994</v>
      </c>
      <c r="V25" s="1773">
        <v>24906.948826779997</v>
      </c>
      <c r="W25" s="1773">
        <v>24225.648259590002</v>
      </c>
      <c r="X25" s="1773">
        <v>23462.820001069995</v>
      </c>
      <c r="Y25" s="1773">
        <v>27696.781074549999</v>
      </c>
      <c r="Z25" s="1773">
        <v>20368.501240920003</v>
      </c>
      <c r="AA25" s="1773">
        <v>24060.974295369993</v>
      </c>
      <c r="AB25" s="1773">
        <v>20360.854960799996</v>
      </c>
      <c r="AC25" s="1773">
        <v>32269.981113440001</v>
      </c>
      <c r="AD25" s="1773">
        <v>38201.135495809998</v>
      </c>
      <c r="AE25" s="1773">
        <v>38134.449164379999</v>
      </c>
      <c r="AF25" s="1773">
        <v>39964.375105989988</v>
      </c>
      <c r="AG25" s="1773">
        <v>46608.056661159993</v>
      </c>
      <c r="AH25" s="1773">
        <v>32530.354595830002</v>
      </c>
      <c r="AI25" s="1773">
        <v>37156.615344879989</v>
      </c>
      <c r="AJ25" s="1773">
        <v>37369.897064880002</v>
      </c>
      <c r="AK25" s="1773">
        <v>31757.493433419993</v>
      </c>
      <c r="AL25" s="1773">
        <v>27917.771901660002</v>
      </c>
      <c r="AM25" s="1773">
        <v>38774.584839700008</v>
      </c>
      <c r="AN25" s="1773">
        <v>61132.017984600003</v>
      </c>
      <c r="AO25" s="1773">
        <v>63903.289108260018</v>
      </c>
      <c r="AP25" s="1773">
        <v>61638.375732090004</v>
      </c>
      <c r="AQ25" s="1773">
        <v>59294.896982689999</v>
      </c>
      <c r="AR25" s="1773">
        <v>62855.830524909994</v>
      </c>
      <c r="AS25" s="1773">
        <v>68278.874120450011</v>
      </c>
      <c r="AT25" s="1773">
        <v>63922.344453510006</v>
      </c>
      <c r="AU25" s="1773">
        <v>62865.883229650004</v>
      </c>
      <c r="AV25" s="1774">
        <v>62210.77729541</v>
      </c>
      <c r="AW25" s="1773">
        <v>65933.700174910002</v>
      </c>
      <c r="AX25" s="1775">
        <v>81279.213521050013</v>
      </c>
      <c r="AY25" s="1775">
        <v>83907.447177980008</v>
      </c>
      <c r="AZ25" s="1775">
        <v>87193.080968880007</v>
      </c>
      <c r="BA25" s="1775">
        <v>93228.960786999989</v>
      </c>
      <c r="BB25" s="1775">
        <v>101890.85683921003</v>
      </c>
      <c r="BC25" s="1775">
        <v>102949.96870593997</v>
      </c>
      <c r="BD25" s="1776">
        <v>103541.64758112999</v>
      </c>
      <c r="BE25" s="1775">
        <v>100486.27306218998</v>
      </c>
      <c r="BF25" s="1775">
        <v>98153.009411780018</v>
      </c>
      <c r="BG25" s="1777">
        <v>86509.356355969998</v>
      </c>
      <c r="BH25" s="1775">
        <v>174754.58869451997</v>
      </c>
      <c r="BI25" s="1775">
        <v>98311.958313929979</v>
      </c>
      <c r="BJ25" s="1776">
        <v>106305.64171243001</v>
      </c>
      <c r="BK25" s="1775">
        <v>134128.91926274</v>
      </c>
      <c r="BL25" s="1775">
        <v>140281.49335400001</v>
      </c>
      <c r="BM25" s="1776">
        <v>171350.27581019996</v>
      </c>
      <c r="BN25" s="1775">
        <v>176446.44285992</v>
      </c>
      <c r="BO25" s="1775">
        <v>162882.23972421</v>
      </c>
      <c r="BP25" s="1777">
        <v>174647.73746634996</v>
      </c>
    </row>
    <row r="26" spans="1:68" s="1729" customFormat="1" ht="15.75">
      <c r="A26" s="1207" t="s">
        <v>943</v>
      </c>
      <c r="B26" s="1773">
        <v>49.523502049999998</v>
      </c>
      <c r="C26" s="1773">
        <v>4.64230213</v>
      </c>
      <c r="D26" s="1773">
        <v>3.5848767199999996</v>
      </c>
      <c r="E26" s="1773">
        <v>4.1801620799999997</v>
      </c>
      <c r="F26" s="1773">
        <v>175.69122612000001</v>
      </c>
      <c r="G26" s="1773">
        <v>2.3997708499999999</v>
      </c>
      <c r="H26" s="1773">
        <v>1.84978767</v>
      </c>
      <c r="I26" s="1773">
        <v>1.9056636700000003</v>
      </c>
      <c r="J26" s="1773">
        <v>180.69247973000003</v>
      </c>
      <c r="K26" s="1773">
        <v>180.67568827000002</v>
      </c>
      <c r="L26" s="1773">
        <v>190.81577163999998</v>
      </c>
      <c r="M26" s="1773">
        <v>202.55670004999999</v>
      </c>
      <c r="N26" s="1773">
        <v>489.586772</v>
      </c>
      <c r="O26" s="1773">
        <v>337.60317777</v>
      </c>
      <c r="P26" s="1773">
        <v>488.82930040999997</v>
      </c>
      <c r="Q26" s="1773">
        <v>275.14578474000001</v>
      </c>
      <c r="R26" s="1773">
        <v>247.79452756999999</v>
      </c>
      <c r="S26" s="1773">
        <v>319.64202802</v>
      </c>
      <c r="T26" s="1773">
        <v>251.2060893</v>
      </c>
      <c r="U26" s="1773">
        <v>709.88151374000006</v>
      </c>
      <c r="V26" s="1773">
        <v>225.85593481000001</v>
      </c>
      <c r="W26" s="1773">
        <v>154.99678252999999</v>
      </c>
      <c r="X26" s="1773">
        <v>153.40610252000002</v>
      </c>
      <c r="Y26" s="1773">
        <v>132.29692148000001</v>
      </c>
      <c r="Z26" s="1773">
        <v>164.04174426000003</v>
      </c>
      <c r="AA26" s="1773">
        <v>170.92680906999999</v>
      </c>
      <c r="AB26" s="1773">
        <v>16.261628290000001</v>
      </c>
      <c r="AC26" s="1773">
        <v>219.94086578000002</v>
      </c>
      <c r="AD26" s="1773">
        <v>217.07158694999998</v>
      </c>
      <c r="AE26" s="1773">
        <v>248.55103375000002</v>
      </c>
      <c r="AF26" s="1773">
        <v>238.84888886000002</v>
      </c>
      <c r="AG26" s="1773">
        <v>257.19912926999996</v>
      </c>
      <c r="AH26" s="1773">
        <v>217.08607179000001</v>
      </c>
      <c r="AI26" s="1773">
        <v>196.79542848999998</v>
      </c>
      <c r="AJ26" s="1773">
        <v>169.79431743000001</v>
      </c>
      <c r="AK26" s="1773">
        <v>97.898981619999986</v>
      </c>
      <c r="AL26" s="1773">
        <v>18.778233289999999</v>
      </c>
      <c r="AM26" s="1773">
        <v>73.058092450000004</v>
      </c>
      <c r="AN26" s="1773">
        <v>176.53617057999998</v>
      </c>
      <c r="AO26" s="1773">
        <v>165.90667343000001</v>
      </c>
      <c r="AP26" s="1773">
        <v>198.64185042000003</v>
      </c>
      <c r="AQ26" s="1773">
        <v>180.04118204</v>
      </c>
      <c r="AR26" s="1773">
        <v>177.03855071000001</v>
      </c>
      <c r="AS26" s="1773">
        <v>169.06843925999999</v>
      </c>
      <c r="AT26" s="1773">
        <v>166.81236330999999</v>
      </c>
      <c r="AU26" s="1773">
        <v>44.425455150000005</v>
      </c>
      <c r="AV26" s="1774">
        <v>136.66217881999998</v>
      </c>
      <c r="AW26" s="1773">
        <v>208.24214118999998</v>
      </c>
      <c r="AX26" s="1775">
        <v>199.26471508000003</v>
      </c>
      <c r="AY26" s="1775">
        <v>251.43981339000001</v>
      </c>
      <c r="AZ26" s="1775">
        <v>138.73637429999999</v>
      </c>
      <c r="BA26" s="1775">
        <v>222.42619279000002</v>
      </c>
      <c r="BB26" s="1775">
        <v>214.75827772</v>
      </c>
      <c r="BC26" s="1775">
        <v>126.77638138</v>
      </c>
      <c r="BD26" s="1776">
        <v>341.55717923000003</v>
      </c>
      <c r="BE26" s="1775">
        <v>467.63416886999994</v>
      </c>
      <c r="BF26" s="1775">
        <v>440.70944220000001</v>
      </c>
      <c r="BG26" s="1777">
        <v>360.19065363999999</v>
      </c>
      <c r="BH26" s="1775">
        <v>318.69631750999997</v>
      </c>
      <c r="BI26" s="1775">
        <v>164.74238753</v>
      </c>
      <c r="BJ26" s="1776">
        <v>34.399687429999993</v>
      </c>
      <c r="BK26" s="1775">
        <v>34.460668779999992</v>
      </c>
      <c r="BL26" s="1775">
        <v>9.0175120999999994</v>
      </c>
      <c r="BM26" s="1776">
        <v>8.1616320699999996</v>
      </c>
      <c r="BN26" s="1775">
        <v>792.57559734999995</v>
      </c>
      <c r="BO26" s="1775">
        <v>7.62445548</v>
      </c>
      <c r="BP26" s="1777">
        <v>10.895905150000001</v>
      </c>
    </row>
    <row r="27" spans="1:68" s="1729" customFormat="1" ht="15.75">
      <c r="A27" s="1084"/>
      <c r="B27" s="1773"/>
      <c r="C27" s="1773"/>
      <c r="D27" s="1773"/>
      <c r="E27" s="1773"/>
      <c r="F27" s="1773"/>
      <c r="G27" s="1773"/>
      <c r="H27" s="1773"/>
      <c r="I27" s="1773"/>
      <c r="J27" s="1773"/>
      <c r="K27" s="1773"/>
      <c r="L27" s="1773"/>
      <c r="M27" s="1773"/>
      <c r="N27" s="1773"/>
      <c r="O27" s="1773"/>
      <c r="P27" s="1773"/>
      <c r="Q27" s="1773"/>
      <c r="R27" s="1773"/>
      <c r="S27" s="1773"/>
      <c r="T27" s="1773"/>
      <c r="U27" s="1773"/>
      <c r="V27" s="1773"/>
      <c r="W27" s="1773"/>
      <c r="X27" s="1773"/>
      <c r="Y27" s="1773"/>
      <c r="Z27" s="1773"/>
      <c r="AA27" s="1773"/>
      <c r="AB27" s="1773"/>
      <c r="AC27" s="1773"/>
      <c r="AD27" s="1773"/>
      <c r="AE27" s="1773"/>
      <c r="AF27" s="1773"/>
      <c r="AG27" s="1773"/>
      <c r="AH27" s="1773"/>
      <c r="AI27" s="1773"/>
      <c r="AJ27" s="1773"/>
      <c r="AK27" s="1773"/>
      <c r="AL27" s="1773"/>
      <c r="AM27" s="1773"/>
      <c r="AN27" s="1773"/>
      <c r="AO27" s="1773"/>
      <c r="AP27" s="1773"/>
      <c r="AQ27" s="1773"/>
      <c r="AR27" s="1773"/>
      <c r="AS27" s="1773"/>
      <c r="AT27" s="1773"/>
      <c r="AU27" s="1773"/>
      <c r="AV27" s="1774"/>
      <c r="AW27" s="1773"/>
      <c r="AX27" s="1775"/>
      <c r="AY27" s="1775"/>
      <c r="AZ27" s="1775"/>
      <c r="BA27" s="1775"/>
      <c r="BB27" s="1775"/>
      <c r="BC27" s="1775"/>
      <c r="BD27" s="1776"/>
      <c r="BE27" s="1775"/>
      <c r="BF27" s="1775"/>
      <c r="BG27" s="1777"/>
      <c r="BH27" s="1775"/>
      <c r="BI27" s="1775"/>
      <c r="BJ27" s="1776"/>
      <c r="BK27" s="1775"/>
      <c r="BL27" s="1775"/>
      <c r="BM27" s="1776"/>
      <c r="BN27" s="1775"/>
      <c r="BO27" s="1775"/>
      <c r="BP27" s="1777"/>
    </row>
    <row r="28" spans="1:68" s="1729" customFormat="1" ht="15.75">
      <c r="A28" s="1081" t="s">
        <v>944</v>
      </c>
      <c r="B28" s="1773">
        <v>29897.593428209999</v>
      </c>
      <c r="C28" s="1773">
        <v>28860.271162749999</v>
      </c>
      <c r="D28" s="1773">
        <v>28842.88354391</v>
      </c>
      <c r="E28" s="1773">
        <v>43766.735244589996</v>
      </c>
      <c r="F28" s="1773">
        <v>47082.48393581</v>
      </c>
      <c r="G28" s="1773">
        <v>68710.530852869997</v>
      </c>
      <c r="H28" s="1773">
        <v>66824.227554440004</v>
      </c>
      <c r="I28" s="1773">
        <v>68046.006334970007</v>
      </c>
      <c r="J28" s="1773">
        <v>66775.031963290006</v>
      </c>
      <c r="K28" s="1773">
        <v>50706.286025759997</v>
      </c>
      <c r="L28" s="1773">
        <v>73793.88639344</v>
      </c>
      <c r="M28" s="1773">
        <v>80195.33756996</v>
      </c>
      <c r="N28" s="1773">
        <v>57047.991990519993</v>
      </c>
      <c r="O28" s="1773">
        <v>79310.893903889999</v>
      </c>
      <c r="P28" s="1773">
        <v>81134.368440919992</v>
      </c>
      <c r="Q28" s="1773">
        <v>81240.550905649987</v>
      </c>
      <c r="R28" s="1773">
        <v>78403.574123500002</v>
      </c>
      <c r="S28" s="1773">
        <v>19315.227475979998</v>
      </c>
      <c r="T28" s="1773">
        <v>19741.996036470002</v>
      </c>
      <c r="U28" s="1773">
        <v>19784.170213320001</v>
      </c>
      <c r="V28" s="1773">
        <v>21793.93316484</v>
      </c>
      <c r="W28" s="1773">
        <v>16235.85143508</v>
      </c>
      <c r="X28" s="1773">
        <v>17511.173168099998</v>
      </c>
      <c r="Y28" s="1773">
        <v>16787.703339110001</v>
      </c>
      <c r="Z28" s="1773">
        <v>29667.051319909999</v>
      </c>
      <c r="AA28" s="1773">
        <v>31241.701972300001</v>
      </c>
      <c r="AB28" s="1773">
        <v>32861.830437470002</v>
      </c>
      <c r="AC28" s="1773">
        <v>34338.639526400002</v>
      </c>
      <c r="AD28" s="1773">
        <v>43472.292736330004</v>
      </c>
      <c r="AE28" s="1773">
        <v>51301.314011820003</v>
      </c>
      <c r="AF28" s="1773">
        <v>39242.287882320001</v>
      </c>
      <c r="AG28" s="1773">
        <v>50845.969207269991</v>
      </c>
      <c r="AH28" s="1773">
        <v>83485.864677260004</v>
      </c>
      <c r="AI28" s="1773">
        <v>42091.572186210004</v>
      </c>
      <c r="AJ28" s="1773">
        <v>47151.675018800022</v>
      </c>
      <c r="AK28" s="1773">
        <v>52341.499787990004</v>
      </c>
      <c r="AL28" s="1773">
        <v>59400.207217390016</v>
      </c>
      <c r="AM28" s="1773">
        <v>118142.05543828994</v>
      </c>
      <c r="AN28" s="1773">
        <v>107053.61362932998</v>
      </c>
      <c r="AO28" s="1773">
        <v>83072.734466879992</v>
      </c>
      <c r="AP28" s="1773">
        <v>35791.521488550003</v>
      </c>
      <c r="AQ28" s="1773">
        <v>36616.612859500005</v>
      </c>
      <c r="AR28" s="1773">
        <v>29214.202441280002</v>
      </c>
      <c r="AS28" s="1773">
        <v>28087.545117540001</v>
      </c>
      <c r="AT28" s="1773">
        <v>26127.541656259997</v>
      </c>
      <c r="AU28" s="1773">
        <v>21920.224987450005</v>
      </c>
      <c r="AV28" s="1774">
        <v>26831.683468670002</v>
      </c>
      <c r="AW28" s="1773">
        <v>27878.136643619997</v>
      </c>
      <c r="AX28" s="1775">
        <v>31230.482982340007</v>
      </c>
      <c r="AY28" s="1775">
        <v>48041.259940959979</v>
      </c>
      <c r="AZ28" s="1775">
        <v>19832.390683000001</v>
      </c>
      <c r="BA28" s="1775">
        <v>19904.432971869999</v>
      </c>
      <c r="BB28" s="1775">
        <v>23847.757684710003</v>
      </c>
      <c r="BC28" s="1775">
        <v>33092.202508490016</v>
      </c>
      <c r="BD28" s="1776">
        <v>41635.262326649994</v>
      </c>
      <c r="BE28" s="1775">
        <v>35595.420318460005</v>
      </c>
      <c r="BF28" s="1775">
        <v>49556.040323909991</v>
      </c>
      <c r="BG28" s="1777">
        <v>46624.848701589995</v>
      </c>
      <c r="BH28" s="1775">
        <v>53584.925396290004</v>
      </c>
      <c r="BI28" s="1775">
        <v>44613.594314280002</v>
      </c>
      <c r="BJ28" s="1776">
        <v>46618.785925349999</v>
      </c>
      <c r="BK28" s="1775">
        <v>35249.919717930003</v>
      </c>
      <c r="BL28" s="1775">
        <v>36994.688494590002</v>
      </c>
      <c r="BM28" s="1776">
        <v>33063.624869790001</v>
      </c>
      <c r="BN28" s="1775">
        <v>36951.249595090005</v>
      </c>
      <c r="BO28" s="1775">
        <v>38865.427859710006</v>
      </c>
      <c r="BP28" s="1777">
        <v>117293.02010594998</v>
      </c>
    </row>
    <row r="29" spans="1:68" s="1729" customFormat="1" ht="15.75">
      <c r="A29" s="1087" t="s">
        <v>945</v>
      </c>
      <c r="B29" s="1773">
        <v>10456.081188290002</v>
      </c>
      <c r="C29" s="1773">
        <v>10574.29899268</v>
      </c>
      <c r="D29" s="1773">
        <v>10696.45739055</v>
      </c>
      <c r="E29" s="1773">
        <v>25762.22235493</v>
      </c>
      <c r="F29" s="1773">
        <v>29357.01954148</v>
      </c>
      <c r="G29" s="1773">
        <v>50477.777127000001</v>
      </c>
      <c r="H29" s="1773">
        <v>47277.265240010005</v>
      </c>
      <c r="I29" s="1773">
        <v>47747.035053449996</v>
      </c>
      <c r="J29" s="1773">
        <v>43313.165459190001</v>
      </c>
      <c r="K29" s="1773">
        <v>24463.884489799999</v>
      </c>
      <c r="L29" s="1773">
        <v>47021.648059290004</v>
      </c>
      <c r="M29" s="1773">
        <v>56040.25336848</v>
      </c>
      <c r="N29" s="1773">
        <v>29931.200106759999</v>
      </c>
      <c r="O29" s="1773">
        <v>53883.960362179998</v>
      </c>
      <c r="P29" s="1773">
        <v>56045.834613079998</v>
      </c>
      <c r="Q29" s="1773">
        <v>56329.573644999997</v>
      </c>
      <c r="R29" s="1773">
        <v>52993.611836699994</v>
      </c>
      <c r="S29" s="1773">
        <v>-8.4E-7</v>
      </c>
      <c r="T29" s="1773">
        <v>-8.4E-7</v>
      </c>
      <c r="U29" s="1773">
        <v>-8.4E-7</v>
      </c>
      <c r="V29" s="1773">
        <v>-8.4E-7</v>
      </c>
      <c r="W29" s="1773">
        <v>-8.4E-7</v>
      </c>
      <c r="X29" s="1773">
        <v>-8.4E-7</v>
      </c>
      <c r="Y29" s="1773">
        <v>-91.260099840000009</v>
      </c>
      <c r="Z29" s="1773">
        <v>23434.811266290002</v>
      </c>
      <c r="AA29" s="1773">
        <v>23480.441315790002</v>
      </c>
      <c r="AB29" s="1773">
        <v>25391.749761160001</v>
      </c>
      <c r="AC29" s="1773">
        <v>23950.767005500002</v>
      </c>
      <c r="AD29" s="1773">
        <v>23739.452875400002</v>
      </c>
      <c r="AE29" s="1773">
        <v>24169.430129200002</v>
      </c>
      <c r="AF29" s="1773">
        <v>21478.6968462</v>
      </c>
      <c r="AG29" s="1773">
        <v>21681.918064400001</v>
      </c>
      <c r="AH29" s="1773">
        <v>21994.675048320001</v>
      </c>
      <c r="AI29" s="1773">
        <v>0</v>
      </c>
      <c r="AJ29" s="1773">
        <v>0</v>
      </c>
      <c r="AK29" s="1773">
        <v>0</v>
      </c>
      <c r="AL29" s="1773">
        <v>0</v>
      </c>
      <c r="AM29" s="1773">
        <v>0</v>
      </c>
      <c r="AN29" s="1773">
        <v>0</v>
      </c>
      <c r="AO29" s="1773">
        <v>0</v>
      </c>
      <c r="AP29" s="1773">
        <v>0</v>
      </c>
      <c r="AQ29" s="1773">
        <v>0</v>
      </c>
      <c r="AR29" s="1773">
        <v>0</v>
      </c>
      <c r="AS29" s="1773">
        <v>0</v>
      </c>
      <c r="AT29" s="1773">
        <v>0</v>
      </c>
      <c r="AU29" s="1773">
        <v>0</v>
      </c>
      <c r="AV29" s="1774">
        <v>0</v>
      </c>
      <c r="AW29" s="1773">
        <v>0</v>
      </c>
      <c r="AX29" s="1775">
        <v>0</v>
      </c>
      <c r="AY29" s="1775">
        <v>0</v>
      </c>
      <c r="AZ29" s="1775">
        <v>0</v>
      </c>
      <c r="BA29" s="1775">
        <v>0</v>
      </c>
      <c r="BB29" s="1775">
        <v>0</v>
      </c>
      <c r="BC29" s="1775">
        <v>0</v>
      </c>
      <c r="BD29" s="1776">
        <v>0</v>
      </c>
      <c r="BE29" s="1775">
        <v>0</v>
      </c>
      <c r="BF29" s="1775">
        <v>0</v>
      </c>
      <c r="BG29" s="1777">
        <v>0</v>
      </c>
      <c r="BH29" s="1775">
        <v>0</v>
      </c>
      <c r="BI29" s="1775">
        <v>0</v>
      </c>
      <c r="BJ29" s="1776">
        <v>0</v>
      </c>
      <c r="BK29" s="1775">
        <v>0</v>
      </c>
      <c r="BL29" s="1775">
        <v>0</v>
      </c>
      <c r="BM29" s="1776">
        <v>0</v>
      </c>
      <c r="BN29" s="1775">
        <v>0</v>
      </c>
      <c r="BO29" s="1775">
        <v>0</v>
      </c>
      <c r="BP29" s="1777">
        <v>0</v>
      </c>
    </row>
    <row r="30" spans="1:68" s="1729" customFormat="1" ht="15.75">
      <c r="A30" s="1087" t="s">
        <v>946</v>
      </c>
      <c r="B30" s="1773">
        <v>19441.512239919997</v>
      </c>
      <c r="C30" s="1773">
        <v>18285.972170069999</v>
      </c>
      <c r="D30" s="1773">
        <v>18146.42615336</v>
      </c>
      <c r="E30" s="1773">
        <v>18004.51288966</v>
      </c>
      <c r="F30" s="1773">
        <v>17725.46439433</v>
      </c>
      <c r="G30" s="1773">
        <v>18232.753725869999</v>
      </c>
      <c r="H30" s="1773">
        <v>19546.962314429999</v>
      </c>
      <c r="I30" s="1773">
        <v>20298.97128152</v>
      </c>
      <c r="J30" s="1773">
        <v>23461.866504100002</v>
      </c>
      <c r="K30" s="1773">
        <v>26242.401535959998</v>
      </c>
      <c r="L30" s="1773">
        <v>26772.238334150003</v>
      </c>
      <c r="M30" s="1773">
        <v>24155.084201480004</v>
      </c>
      <c r="N30" s="1773">
        <v>27116.791883759997</v>
      </c>
      <c r="O30" s="1773">
        <v>25426.933541709997</v>
      </c>
      <c r="P30" s="1773">
        <v>25088.533827840001</v>
      </c>
      <c r="Q30" s="1773">
        <v>24910.977260650001</v>
      </c>
      <c r="R30" s="1773">
        <v>25409.962286800001</v>
      </c>
      <c r="S30" s="1773">
        <v>19315.22747682</v>
      </c>
      <c r="T30" s="1773">
        <v>19741.99603731</v>
      </c>
      <c r="U30" s="1773">
        <v>19784.17021416</v>
      </c>
      <c r="V30" s="1773">
        <v>21793.933165679999</v>
      </c>
      <c r="W30" s="1773">
        <v>16235.85143592</v>
      </c>
      <c r="X30" s="1773">
        <v>17511.173168939997</v>
      </c>
      <c r="Y30" s="1773">
        <v>16878.963438950002</v>
      </c>
      <c r="Z30" s="1773">
        <v>6232.2400536199993</v>
      </c>
      <c r="AA30" s="1773">
        <v>7761.2606565099995</v>
      </c>
      <c r="AB30" s="1773">
        <v>7470.080676309999</v>
      </c>
      <c r="AC30" s="1773">
        <v>10387.872520899999</v>
      </c>
      <c r="AD30" s="1773">
        <v>19732.839860929998</v>
      </c>
      <c r="AE30" s="1773">
        <v>27131.883882619997</v>
      </c>
      <c r="AF30" s="1773">
        <v>17763.591036119997</v>
      </c>
      <c r="AG30" s="1773">
        <v>29164.051142869987</v>
      </c>
      <c r="AH30" s="1773">
        <v>61491.189628939996</v>
      </c>
      <c r="AI30" s="1773">
        <v>42091.572186210004</v>
      </c>
      <c r="AJ30" s="1773">
        <v>47151.675018800022</v>
      </c>
      <c r="AK30" s="1773">
        <v>52341.499787990004</v>
      </c>
      <c r="AL30" s="1773">
        <v>59400.207217390016</v>
      </c>
      <c r="AM30" s="1773">
        <v>118142.05543828994</v>
      </c>
      <c r="AN30" s="1773">
        <v>107053.61362932998</v>
      </c>
      <c r="AO30" s="1773">
        <v>83072.734466879992</v>
      </c>
      <c r="AP30" s="1773">
        <v>35791.521488550003</v>
      </c>
      <c r="AQ30" s="1773">
        <v>36616.612859500005</v>
      </c>
      <c r="AR30" s="1773">
        <v>29214.202441280002</v>
      </c>
      <c r="AS30" s="1773">
        <v>28087.545117540001</v>
      </c>
      <c r="AT30" s="1773">
        <v>26127.541656259997</v>
      </c>
      <c r="AU30" s="1773">
        <v>21920.224987450005</v>
      </c>
      <c r="AV30" s="1774">
        <v>26831.683468670002</v>
      </c>
      <c r="AW30" s="1773">
        <v>27878.136643619997</v>
      </c>
      <c r="AX30" s="1775">
        <v>31230.482982340007</v>
      </c>
      <c r="AY30" s="1775">
        <v>48041.259940959979</v>
      </c>
      <c r="AZ30" s="1775">
        <v>19832.390683000001</v>
      </c>
      <c r="BA30" s="1775">
        <v>19904.432971869999</v>
      </c>
      <c r="BB30" s="1775">
        <v>23847.757684710003</v>
      </c>
      <c r="BC30" s="1775">
        <v>33092.202508490016</v>
      </c>
      <c r="BD30" s="1776">
        <v>41635.262326649994</v>
      </c>
      <c r="BE30" s="1775">
        <v>35595.420318460005</v>
      </c>
      <c r="BF30" s="1775">
        <v>49556.040323909991</v>
      </c>
      <c r="BG30" s="1777">
        <v>46624.848701589995</v>
      </c>
      <c r="BH30" s="1775">
        <v>53584.925396290004</v>
      </c>
      <c r="BI30" s="1775">
        <v>44613.594314280002</v>
      </c>
      <c r="BJ30" s="1776">
        <v>46618.785925349999</v>
      </c>
      <c r="BK30" s="1775">
        <v>35249.919717930003</v>
      </c>
      <c r="BL30" s="1775">
        <v>36994.688494590002</v>
      </c>
      <c r="BM30" s="1776">
        <v>33063.624869790001</v>
      </c>
      <c r="BN30" s="1775">
        <v>36951.249595090005</v>
      </c>
      <c r="BO30" s="1775">
        <v>38865.427859710006</v>
      </c>
      <c r="BP30" s="1777">
        <v>117293.02010594998</v>
      </c>
    </row>
    <row r="31" spans="1:68" s="1729" customFormat="1" ht="15.75">
      <c r="A31" s="1090"/>
      <c r="B31" s="1773"/>
      <c r="C31" s="1773"/>
      <c r="D31" s="1773"/>
      <c r="E31" s="1773"/>
      <c r="F31" s="1773"/>
      <c r="G31" s="1773"/>
      <c r="H31" s="1773"/>
      <c r="I31" s="1773"/>
      <c r="J31" s="1773"/>
      <c r="K31" s="1773"/>
      <c r="L31" s="1773"/>
      <c r="M31" s="1773"/>
      <c r="N31" s="1773"/>
      <c r="O31" s="1773"/>
      <c r="P31" s="1773"/>
      <c r="Q31" s="1773"/>
      <c r="R31" s="1773"/>
      <c r="S31" s="1773"/>
      <c r="T31" s="1773"/>
      <c r="U31" s="1773"/>
      <c r="V31" s="1773"/>
      <c r="W31" s="1773"/>
      <c r="X31" s="1773"/>
      <c r="Y31" s="1773"/>
      <c r="Z31" s="1773"/>
      <c r="AA31" s="1773"/>
      <c r="AB31" s="1773"/>
      <c r="AC31" s="1773"/>
      <c r="AD31" s="1773"/>
      <c r="AE31" s="1773"/>
      <c r="AF31" s="1773"/>
      <c r="AG31" s="1773"/>
      <c r="AH31" s="1773"/>
      <c r="AI31" s="1773"/>
      <c r="AJ31" s="1773"/>
      <c r="AK31" s="1773"/>
      <c r="AL31" s="1773"/>
      <c r="AM31" s="1773"/>
      <c r="AN31" s="1773"/>
      <c r="AO31" s="1773"/>
      <c r="AP31" s="1773"/>
      <c r="AQ31" s="1773"/>
      <c r="AR31" s="1773"/>
      <c r="AS31" s="1773"/>
      <c r="AT31" s="1773"/>
      <c r="AU31" s="1773"/>
      <c r="AV31" s="1774"/>
      <c r="AW31" s="1773"/>
      <c r="AX31" s="1775"/>
      <c r="AY31" s="1775"/>
      <c r="AZ31" s="1775"/>
      <c r="BA31" s="1775"/>
      <c r="BB31" s="1775"/>
      <c r="BC31" s="1775"/>
      <c r="BD31" s="1776"/>
      <c r="BE31" s="1775"/>
      <c r="BF31" s="1775"/>
      <c r="BG31" s="1777"/>
      <c r="BH31" s="1775"/>
      <c r="BI31" s="1775"/>
      <c r="BJ31" s="1776"/>
      <c r="BK31" s="1775"/>
      <c r="BL31" s="1775"/>
      <c r="BM31" s="1776"/>
      <c r="BN31" s="1775"/>
      <c r="BO31" s="1775"/>
      <c r="BP31" s="1777"/>
    </row>
    <row r="32" spans="1:68" s="1729" customFormat="1" ht="15.75">
      <c r="A32" s="1081" t="s">
        <v>947</v>
      </c>
      <c r="B32" s="1773">
        <v>289988.21209555998</v>
      </c>
      <c r="C32" s="1773">
        <v>328581.44798808993</v>
      </c>
      <c r="D32" s="1773">
        <v>351445.23602938</v>
      </c>
      <c r="E32" s="1773">
        <v>467357.30208725994</v>
      </c>
      <c r="F32" s="1773">
        <v>577766.69895278988</v>
      </c>
      <c r="G32" s="1773">
        <v>601974.36109440017</v>
      </c>
      <c r="H32" s="1773">
        <v>654811.68159169995</v>
      </c>
      <c r="I32" s="1773">
        <v>618901.74491563009</v>
      </c>
      <c r="J32" s="1773">
        <v>630485.40609017003</v>
      </c>
      <c r="K32" s="1773">
        <v>767783.7061675</v>
      </c>
      <c r="L32" s="1773">
        <v>723033.04151305009</v>
      </c>
      <c r="M32" s="1773">
        <v>794562.16019854008</v>
      </c>
      <c r="N32" s="1773">
        <v>749806.50771064986</v>
      </c>
      <c r="O32" s="1773">
        <v>708776.83107888</v>
      </c>
      <c r="P32" s="1773">
        <v>692067.07613047992</v>
      </c>
      <c r="Q32" s="1773">
        <v>724286.83970547013</v>
      </c>
      <c r="R32" s="1773">
        <v>697376.35108392988</v>
      </c>
      <c r="S32" s="1773">
        <v>730235.69236031012</v>
      </c>
      <c r="T32" s="1773">
        <v>759061.94575743016</v>
      </c>
      <c r="U32" s="1773">
        <v>749013.29335873004</v>
      </c>
      <c r="V32" s="1773">
        <v>703831.72722051002</v>
      </c>
      <c r="W32" s="1773">
        <v>683327.12254638004</v>
      </c>
      <c r="X32" s="1773">
        <v>687381.98187458003</v>
      </c>
      <c r="Y32" s="1773">
        <v>731268.67247713997</v>
      </c>
      <c r="Z32" s="1773">
        <v>695404.70124885999</v>
      </c>
      <c r="AA32" s="1773">
        <v>703552.63105458999</v>
      </c>
      <c r="AB32" s="1773">
        <v>683100.89410227002</v>
      </c>
      <c r="AC32" s="1773">
        <v>906866.93047866004</v>
      </c>
      <c r="AD32" s="1773">
        <v>1002741.2407629</v>
      </c>
      <c r="AE32" s="1773">
        <v>991257.00168025016</v>
      </c>
      <c r="AF32" s="1773">
        <v>966742.80548947991</v>
      </c>
      <c r="AG32" s="1773">
        <v>979973.88502102997</v>
      </c>
      <c r="AH32" s="1773">
        <v>960816.71010535001</v>
      </c>
      <c r="AI32" s="1773">
        <v>985573.80910260009</v>
      </c>
      <c r="AJ32" s="1773">
        <v>1079772.99829737</v>
      </c>
      <c r="AK32" s="1773">
        <v>1030738.7079276399</v>
      </c>
      <c r="AL32" s="1773">
        <v>1054399.9113147801</v>
      </c>
      <c r="AM32" s="1773">
        <v>1033164.0177796199</v>
      </c>
      <c r="AN32" s="1773">
        <v>1092258.3709609301</v>
      </c>
      <c r="AO32" s="1773">
        <v>1239436.3766393401</v>
      </c>
      <c r="AP32" s="1773">
        <v>1236889.3195426404</v>
      </c>
      <c r="AQ32" s="1773">
        <v>1250364.1051397203</v>
      </c>
      <c r="AR32" s="1773">
        <v>1256348.2816220599</v>
      </c>
      <c r="AS32" s="1773">
        <v>1304898.3250335502</v>
      </c>
      <c r="AT32" s="1773">
        <v>1278359.77944601</v>
      </c>
      <c r="AU32" s="1773">
        <v>1314986.3610823301</v>
      </c>
      <c r="AV32" s="1774">
        <v>1315545.8286788499</v>
      </c>
      <c r="AW32" s="1773">
        <v>1299091.0744877299</v>
      </c>
      <c r="AX32" s="1775">
        <v>1276648.6965863199</v>
      </c>
      <c r="AY32" s="1775">
        <v>1336291.3468050095</v>
      </c>
      <c r="AZ32" s="1775">
        <v>1321821.7478695102</v>
      </c>
      <c r="BA32" s="1775">
        <v>1334421.3621533401</v>
      </c>
      <c r="BB32" s="1775">
        <v>1329745.65237358</v>
      </c>
      <c r="BC32" s="1775">
        <v>1241792.55658247</v>
      </c>
      <c r="BD32" s="1776">
        <v>1249712.6135917199</v>
      </c>
      <c r="BE32" s="1775">
        <v>1229523.6519823002</v>
      </c>
      <c r="BF32" s="1775">
        <v>1220136.54463388</v>
      </c>
      <c r="BG32" s="1777">
        <v>1258628.2682084402</v>
      </c>
      <c r="BH32" s="1775">
        <v>1228614.1429784799</v>
      </c>
      <c r="BI32" s="1775">
        <v>1227764.5993880997</v>
      </c>
      <c r="BJ32" s="1776">
        <v>1241773.76366425</v>
      </c>
      <c r="BK32" s="1775">
        <v>1239565.4113959603</v>
      </c>
      <c r="BL32" s="1775">
        <v>1282941.3325086902</v>
      </c>
      <c r="BM32" s="1776">
        <v>1120344.3224243901</v>
      </c>
      <c r="BN32" s="1775">
        <v>996711.73525482987</v>
      </c>
      <c r="BO32" s="1775">
        <v>1079934.55026248</v>
      </c>
      <c r="BP32" s="1777">
        <v>1074312.4627388201</v>
      </c>
    </row>
    <row r="33" spans="1:68" s="1729" customFormat="1" ht="15.75">
      <c r="A33" s="1087" t="s">
        <v>948</v>
      </c>
      <c r="B33" s="1773">
        <v>289988.21209555998</v>
      </c>
      <c r="C33" s="1773">
        <v>328581.44798808993</v>
      </c>
      <c r="D33" s="1773">
        <v>351445.23602938</v>
      </c>
      <c r="E33" s="1773">
        <v>467357.30208725994</v>
      </c>
      <c r="F33" s="1773">
        <v>577766.69895278988</v>
      </c>
      <c r="G33" s="1773">
        <v>601974.36109440017</v>
      </c>
      <c r="H33" s="1773">
        <v>654811.68159169995</v>
      </c>
      <c r="I33" s="1773">
        <v>618901.74491563009</v>
      </c>
      <c r="J33" s="1773">
        <v>630485.40609017003</v>
      </c>
      <c r="K33" s="1773">
        <v>767783.7061675</v>
      </c>
      <c r="L33" s="1773">
        <v>723033.04151305009</v>
      </c>
      <c r="M33" s="1773">
        <v>794562.16019854008</v>
      </c>
      <c r="N33" s="1773">
        <v>749806.50771064986</v>
      </c>
      <c r="O33" s="1773">
        <v>708776.83107888</v>
      </c>
      <c r="P33" s="1773">
        <v>692067.07613047992</v>
      </c>
      <c r="Q33" s="1773">
        <v>724286.83970547013</v>
      </c>
      <c r="R33" s="1773">
        <v>697376.35108392988</v>
      </c>
      <c r="S33" s="1773">
        <v>730235.69236031012</v>
      </c>
      <c r="T33" s="1773">
        <v>759061.94575743016</v>
      </c>
      <c r="U33" s="1773">
        <v>749013.29335873004</v>
      </c>
      <c r="V33" s="1773">
        <v>703831.72722051002</v>
      </c>
      <c r="W33" s="1773">
        <v>683327.12254638004</v>
      </c>
      <c r="X33" s="1773">
        <v>687381.98187458003</v>
      </c>
      <c r="Y33" s="1773">
        <v>731268.67247713997</v>
      </c>
      <c r="Z33" s="1773">
        <v>695404.70124885999</v>
      </c>
      <c r="AA33" s="1773">
        <v>703552.63105458999</v>
      </c>
      <c r="AB33" s="1773">
        <v>683100.89410227002</v>
      </c>
      <c r="AC33" s="1773">
        <v>906866.93047866004</v>
      </c>
      <c r="AD33" s="1773">
        <v>1002741.2407629</v>
      </c>
      <c r="AE33" s="1773">
        <v>991257.00168025016</v>
      </c>
      <c r="AF33" s="1773">
        <v>966742.80548947991</v>
      </c>
      <c r="AG33" s="1773">
        <v>979973.88502102997</v>
      </c>
      <c r="AH33" s="1773">
        <v>960816.71010535001</v>
      </c>
      <c r="AI33" s="1773">
        <v>985573.80910260009</v>
      </c>
      <c r="AJ33" s="1773">
        <v>1079772.99829737</v>
      </c>
      <c r="AK33" s="1773">
        <v>1030738.7079276399</v>
      </c>
      <c r="AL33" s="1773">
        <v>1054399.9113147801</v>
      </c>
      <c r="AM33" s="1773">
        <v>1033164.0177796199</v>
      </c>
      <c r="AN33" s="1773">
        <v>1092258.3709609301</v>
      </c>
      <c r="AO33" s="1773">
        <v>1239436.3766393401</v>
      </c>
      <c r="AP33" s="1773">
        <v>1236889.3195426404</v>
      </c>
      <c r="AQ33" s="1773">
        <v>1250364.1051397203</v>
      </c>
      <c r="AR33" s="1773">
        <v>1256348.2816220599</v>
      </c>
      <c r="AS33" s="1773">
        <v>1304898.3250335502</v>
      </c>
      <c r="AT33" s="1773">
        <v>1278359.77944601</v>
      </c>
      <c r="AU33" s="1773">
        <v>1314986.3610823301</v>
      </c>
      <c r="AV33" s="1774">
        <v>1315545.8286788499</v>
      </c>
      <c r="AW33" s="1773">
        <v>1299091.0744877299</v>
      </c>
      <c r="AX33" s="1775">
        <v>1276648.6965863199</v>
      </c>
      <c r="AY33" s="1775">
        <v>1336291.3468050095</v>
      </c>
      <c r="AZ33" s="1775">
        <v>1321821.7478695102</v>
      </c>
      <c r="BA33" s="1775">
        <v>1334421.3621533401</v>
      </c>
      <c r="BB33" s="1775">
        <v>1329745.65237358</v>
      </c>
      <c r="BC33" s="1775">
        <v>1241792.55658247</v>
      </c>
      <c r="BD33" s="1776">
        <v>1249712.6135917199</v>
      </c>
      <c r="BE33" s="1775">
        <v>1229523.6519823002</v>
      </c>
      <c r="BF33" s="1775">
        <v>1220136.54463388</v>
      </c>
      <c r="BG33" s="1777">
        <v>1258628.2682084402</v>
      </c>
      <c r="BH33" s="1775">
        <v>1228614.1429784799</v>
      </c>
      <c r="BI33" s="1775">
        <v>1227764.5993880997</v>
      </c>
      <c r="BJ33" s="1776">
        <v>1241773.76366425</v>
      </c>
      <c r="BK33" s="1775">
        <v>1239565.4113959603</v>
      </c>
      <c r="BL33" s="1775">
        <v>1282941.3325086902</v>
      </c>
      <c r="BM33" s="1776">
        <v>1120344.3224243901</v>
      </c>
      <c r="BN33" s="1775">
        <v>996711.73525482987</v>
      </c>
      <c r="BO33" s="1775">
        <v>1079934.55026248</v>
      </c>
      <c r="BP33" s="1777">
        <v>1074312.4627388201</v>
      </c>
    </row>
    <row r="34" spans="1:68" s="1729" customFormat="1" ht="15.75">
      <c r="A34" s="1090"/>
      <c r="B34" s="1773"/>
      <c r="C34" s="1773"/>
      <c r="D34" s="1773"/>
      <c r="E34" s="1773"/>
      <c r="F34" s="1773"/>
      <c r="G34" s="1773"/>
      <c r="H34" s="1773"/>
      <c r="I34" s="1773"/>
      <c r="J34" s="1773"/>
      <c r="K34" s="1773"/>
      <c r="L34" s="1773"/>
      <c r="M34" s="1773"/>
      <c r="N34" s="1773"/>
      <c r="O34" s="1773"/>
      <c r="P34" s="1773"/>
      <c r="Q34" s="1773"/>
      <c r="R34" s="1773"/>
      <c r="S34" s="1773"/>
      <c r="T34" s="1773"/>
      <c r="U34" s="1773"/>
      <c r="V34" s="1773"/>
      <c r="W34" s="1773"/>
      <c r="X34" s="1773"/>
      <c r="Y34" s="1773"/>
      <c r="Z34" s="1773"/>
      <c r="AA34" s="1773"/>
      <c r="AB34" s="1773"/>
      <c r="AC34" s="1773"/>
      <c r="AD34" s="1773"/>
      <c r="AE34" s="1773"/>
      <c r="AF34" s="1773"/>
      <c r="AG34" s="1773"/>
      <c r="AH34" s="1773"/>
      <c r="AI34" s="1773"/>
      <c r="AJ34" s="1773"/>
      <c r="AK34" s="1773"/>
      <c r="AL34" s="1773"/>
      <c r="AM34" s="1773"/>
      <c r="AN34" s="1773"/>
      <c r="AO34" s="1773"/>
      <c r="AP34" s="1773"/>
      <c r="AQ34" s="1773"/>
      <c r="AR34" s="1773"/>
      <c r="AS34" s="1773"/>
      <c r="AT34" s="1773"/>
      <c r="AU34" s="1773"/>
      <c r="AV34" s="1774"/>
      <c r="AW34" s="1773"/>
      <c r="AX34" s="1775"/>
      <c r="AY34" s="1775"/>
      <c r="AZ34" s="1775"/>
      <c r="BA34" s="1775"/>
      <c r="BB34" s="1775"/>
      <c r="BC34" s="1775"/>
      <c r="BD34" s="1776"/>
      <c r="BE34" s="1775"/>
      <c r="BF34" s="1775"/>
      <c r="BG34" s="1777"/>
      <c r="BH34" s="1775"/>
      <c r="BI34" s="1775"/>
      <c r="BJ34" s="1776"/>
      <c r="BK34" s="1775"/>
      <c r="BL34" s="1775"/>
      <c r="BM34" s="1776"/>
      <c r="BN34" s="1775"/>
      <c r="BO34" s="1775"/>
      <c r="BP34" s="1777"/>
    </row>
    <row r="35" spans="1:68" s="1729" customFormat="1" ht="15.75">
      <c r="A35" s="1081" t="s">
        <v>949</v>
      </c>
      <c r="B35" s="1773">
        <v>672144.32443360018</v>
      </c>
      <c r="C35" s="1773">
        <v>757100.25869119994</v>
      </c>
      <c r="D35" s="1773">
        <v>949225.2225964301</v>
      </c>
      <c r="E35" s="1773">
        <v>887044.45764069003</v>
      </c>
      <c r="F35" s="1773">
        <v>904576.3140024899</v>
      </c>
      <c r="G35" s="1773">
        <v>900033.25389318005</v>
      </c>
      <c r="H35" s="1773">
        <v>959826.8407602302</v>
      </c>
      <c r="I35" s="1773">
        <v>1156997.1292481499</v>
      </c>
      <c r="J35" s="1773">
        <v>1364002.5744188898</v>
      </c>
      <c r="K35" s="1773">
        <v>1354737.1614424901</v>
      </c>
      <c r="L35" s="1773">
        <v>1343363.56458439</v>
      </c>
      <c r="M35" s="1773">
        <v>1557673.52577543</v>
      </c>
      <c r="N35" s="1773">
        <v>1542999.1091165799</v>
      </c>
      <c r="O35" s="1773">
        <v>1456779.5788906801</v>
      </c>
      <c r="P35" s="1773">
        <v>1626578.8352622301</v>
      </c>
      <c r="Q35" s="1773">
        <v>1592910.3705032598</v>
      </c>
      <c r="R35" s="1773">
        <v>1580523.2044964398</v>
      </c>
      <c r="S35" s="1773">
        <v>1730448.6681553798</v>
      </c>
      <c r="T35" s="1773">
        <v>1640229.7264776903</v>
      </c>
      <c r="U35" s="1773">
        <v>1530459.08174826</v>
      </c>
      <c r="V35" s="1773">
        <v>1547432.0861791</v>
      </c>
      <c r="W35" s="1773">
        <v>1485594.6116604796</v>
      </c>
      <c r="X35" s="1773">
        <v>1530810.1016325699</v>
      </c>
      <c r="Y35" s="1773">
        <v>1511628.8702448497</v>
      </c>
      <c r="Z35" s="1773">
        <v>1486374.7191181001</v>
      </c>
      <c r="AA35" s="1773">
        <v>1484594.9314449299</v>
      </c>
      <c r="AB35" s="1773">
        <v>1481306.9951426799</v>
      </c>
      <c r="AC35" s="1773">
        <v>2114730.06209468</v>
      </c>
      <c r="AD35" s="1773">
        <v>2117338.1056069802</v>
      </c>
      <c r="AE35" s="1773">
        <v>2168372.3004340096</v>
      </c>
      <c r="AF35" s="1773">
        <v>2329585.9017567001</v>
      </c>
      <c r="AG35" s="1773">
        <v>1945323.0751805198</v>
      </c>
      <c r="AH35" s="1773">
        <v>1822697.4186112196</v>
      </c>
      <c r="AI35" s="1773">
        <v>1717554.9750838203</v>
      </c>
      <c r="AJ35" s="1773">
        <v>1840717.7798188902</v>
      </c>
      <c r="AK35" s="1773">
        <v>1838990.0835691202</v>
      </c>
      <c r="AL35" s="1773">
        <v>2057308.5687588102</v>
      </c>
      <c r="AM35" s="1773">
        <v>2240291.8703855802</v>
      </c>
      <c r="AN35" s="1773">
        <v>2284391.4948362904</v>
      </c>
      <c r="AO35" s="1773">
        <v>2357906.3606574899</v>
      </c>
      <c r="AP35" s="1773">
        <v>2402267.6942012203</v>
      </c>
      <c r="AQ35" s="1773">
        <v>2371057.36512734</v>
      </c>
      <c r="AR35" s="1773">
        <v>2409151.7553221099</v>
      </c>
      <c r="AS35" s="1773">
        <v>2233158.0194535097</v>
      </c>
      <c r="AT35" s="1773">
        <v>2174572.0832192199</v>
      </c>
      <c r="AU35" s="1773">
        <v>2258374.8626240902</v>
      </c>
      <c r="AV35" s="1774">
        <v>2338326.0221273499</v>
      </c>
      <c r="AW35" s="1773">
        <v>2453185.8655028902</v>
      </c>
      <c r="AX35" s="1775">
        <v>2552081.2963423203</v>
      </c>
      <c r="AY35" s="1775">
        <v>2590578.74683308</v>
      </c>
      <c r="AZ35" s="1775">
        <v>2633976.5469319001</v>
      </c>
      <c r="BA35" s="1775">
        <v>2476744.9928411199</v>
      </c>
      <c r="BB35" s="1775">
        <v>2459742.4545267294</v>
      </c>
      <c r="BC35" s="1775">
        <v>2613639.2852206198</v>
      </c>
      <c r="BD35" s="1776">
        <v>2477414.4672884895</v>
      </c>
      <c r="BE35" s="1775">
        <v>2438680.6741912905</v>
      </c>
      <c r="BF35" s="1775">
        <v>2673709.3622842599</v>
      </c>
      <c r="BG35" s="1777">
        <v>2770230.4454402202</v>
      </c>
      <c r="BH35" s="1775">
        <v>2672963.72123334</v>
      </c>
      <c r="BI35" s="1775">
        <v>2854569.9432251798</v>
      </c>
      <c r="BJ35" s="1776">
        <v>2930849.2504134201</v>
      </c>
      <c r="BK35" s="1775">
        <v>2909987.9709850103</v>
      </c>
      <c r="BL35" s="1775">
        <v>2781640.5788138304</v>
      </c>
      <c r="BM35" s="1776">
        <v>3112182.4357563201</v>
      </c>
      <c r="BN35" s="1775">
        <v>3171750.2673213496</v>
      </c>
      <c r="BO35" s="1775">
        <v>3717021.9321665498</v>
      </c>
      <c r="BP35" s="1777">
        <v>3639767.2682052101</v>
      </c>
    </row>
    <row r="36" spans="1:68" s="1729" customFormat="1" ht="15.75">
      <c r="A36" s="1087" t="s">
        <v>950</v>
      </c>
      <c r="B36" s="1773">
        <v>-13113.176976000001</v>
      </c>
      <c r="C36" s="1773">
        <v>-7636.7769760000001</v>
      </c>
      <c r="D36" s="1773">
        <v>501.72302400000001</v>
      </c>
      <c r="E36" s="1773">
        <v>510.72302400000001</v>
      </c>
      <c r="F36" s="1773">
        <v>40873.223023999999</v>
      </c>
      <c r="G36" s="1773">
        <v>32963.223023999999</v>
      </c>
      <c r="H36" s="1773">
        <v>33319.723023999999</v>
      </c>
      <c r="I36" s="1773">
        <v>37722.423024000003</v>
      </c>
      <c r="J36" s="1773">
        <v>44827.223023999999</v>
      </c>
      <c r="K36" s="1773">
        <v>42524.723023999999</v>
      </c>
      <c r="L36" s="1773">
        <v>44212.223023999999</v>
      </c>
      <c r="M36" s="1773">
        <v>149137.22302400001</v>
      </c>
      <c r="N36" s="1773">
        <v>145482.22302400001</v>
      </c>
      <c r="O36" s="1773">
        <v>91289.723024000006</v>
      </c>
      <c r="P36" s="1773">
        <v>99649.723024000006</v>
      </c>
      <c r="Q36" s="1773">
        <v>99599.723024000006</v>
      </c>
      <c r="R36" s="1773">
        <v>99764.723024000006</v>
      </c>
      <c r="S36" s="1773">
        <v>100644.323024</v>
      </c>
      <c r="T36" s="1773">
        <v>99846.223024000006</v>
      </c>
      <c r="U36" s="1773">
        <v>99749.723024000006</v>
      </c>
      <c r="V36" s="1773">
        <v>99824.723024000006</v>
      </c>
      <c r="W36" s="1773">
        <v>224.72302400000001</v>
      </c>
      <c r="X36" s="1773">
        <v>124.723024</v>
      </c>
      <c r="Y36" s="1773">
        <v>124.723024</v>
      </c>
      <c r="Z36" s="1773">
        <v>124.723024</v>
      </c>
      <c r="AA36" s="1773">
        <v>124.723024</v>
      </c>
      <c r="AB36" s="1773">
        <v>114.414717</v>
      </c>
      <c r="AC36" s="1773">
        <v>114.414717</v>
      </c>
      <c r="AD36" s="1773">
        <v>114.414717</v>
      </c>
      <c r="AE36" s="1773">
        <v>114.414717</v>
      </c>
      <c r="AF36" s="1773">
        <v>24306.36</v>
      </c>
      <c r="AG36" s="1773">
        <v>25476.825000000001</v>
      </c>
      <c r="AH36" s="1773">
        <v>24553.5</v>
      </c>
      <c r="AI36" s="1773">
        <v>27602.5</v>
      </c>
      <c r="AJ36" s="1773">
        <v>21214.875</v>
      </c>
      <c r="AK36" s="1773">
        <v>40048</v>
      </c>
      <c r="AL36" s="1773">
        <v>72839.744999999995</v>
      </c>
      <c r="AM36" s="1773">
        <v>68412.005000000005</v>
      </c>
      <c r="AN36" s="1773">
        <v>73771.92</v>
      </c>
      <c r="AO36" s="1773">
        <v>64844.82</v>
      </c>
      <c r="AP36" s="1773">
        <v>50059.474999999999</v>
      </c>
      <c r="AQ36" s="1773">
        <v>36640.425000000003</v>
      </c>
      <c r="AR36" s="1773">
        <v>43141.324999999997</v>
      </c>
      <c r="AS36" s="1773">
        <v>56546.354315769997</v>
      </c>
      <c r="AT36" s="1773">
        <v>21603.599999999999</v>
      </c>
      <c r="AU36" s="1773">
        <v>13158</v>
      </c>
      <c r="AV36" s="1774">
        <v>8253.9</v>
      </c>
      <c r="AW36" s="1773">
        <v>9054.64</v>
      </c>
      <c r="AX36" s="1775">
        <v>1913.5571</v>
      </c>
      <c r="AY36" s="1775">
        <v>0</v>
      </c>
      <c r="AZ36" s="1775">
        <v>144647.99999790001</v>
      </c>
      <c r="BA36" s="1775">
        <v>175214.28599999999</v>
      </c>
      <c r="BB36" s="1775">
        <v>170421.07500000001</v>
      </c>
      <c r="BC36" s="1775">
        <v>188145.07</v>
      </c>
      <c r="BD36" s="1776">
        <v>192613.35</v>
      </c>
      <c r="BE36" s="1775">
        <v>178066</v>
      </c>
      <c r="BF36" s="1775">
        <v>179446.652</v>
      </c>
      <c r="BG36" s="1777">
        <v>178448.2</v>
      </c>
      <c r="BH36" s="1775">
        <v>177727.9</v>
      </c>
      <c r="BI36" s="1775">
        <v>0</v>
      </c>
      <c r="BJ36" s="1776">
        <v>0</v>
      </c>
      <c r="BK36" s="1775">
        <v>0</v>
      </c>
      <c r="BL36" s="1775">
        <v>0</v>
      </c>
      <c r="BM36" s="1776">
        <v>0</v>
      </c>
      <c r="BN36" s="1775">
        <v>0</v>
      </c>
      <c r="BO36" s="1775">
        <v>181255</v>
      </c>
      <c r="BP36" s="1777">
        <v>0</v>
      </c>
    </row>
    <row r="37" spans="1:68" s="1729" customFormat="1" ht="15.75">
      <c r="A37" s="1087" t="s">
        <v>951</v>
      </c>
      <c r="B37" s="1773">
        <v>284167.81578051002</v>
      </c>
      <c r="C37" s="1773">
        <v>239544.53178347999</v>
      </c>
      <c r="D37" s="1773">
        <v>398949.78108173003</v>
      </c>
      <c r="E37" s="1773">
        <v>344637.43077035004</v>
      </c>
      <c r="F37" s="1773">
        <v>341499.66196102992</v>
      </c>
      <c r="G37" s="1773">
        <v>310324.11013779999</v>
      </c>
      <c r="H37" s="1773">
        <v>329194.65070024005</v>
      </c>
      <c r="I37" s="1773">
        <v>370503.98069237993</v>
      </c>
      <c r="J37" s="1773">
        <v>475836.93790350005</v>
      </c>
      <c r="K37" s="1773">
        <v>419659.38792145002</v>
      </c>
      <c r="L37" s="1773">
        <v>431083.56233386003</v>
      </c>
      <c r="M37" s="1773">
        <v>435619.92690308997</v>
      </c>
      <c r="N37" s="1773">
        <v>430191.10011846997</v>
      </c>
      <c r="O37" s="1773">
        <v>388416.50591514993</v>
      </c>
      <c r="P37" s="1773">
        <v>511707.10857529996</v>
      </c>
      <c r="Q37" s="1773">
        <v>516025.84766374994</v>
      </c>
      <c r="R37" s="1773">
        <v>543684.15972338</v>
      </c>
      <c r="S37" s="1773">
        <v>666653.21713932999</v>
      </c>
      <c r="T37" s="1773">
        <v>500199.5894605199</v>
      </c>
      <c r="U37" s="1773">
        <v>475373.99494338001</v>
      </c>
      <c r="V37" s="1773">
        <v>520984.85560375993</v>
      </c>
      <c r="W37" s="1773">
        <v>455584.41304697003</v>
      </c>
      <c r="X37" s="1773">
        <v>477286.96252208995</v>
      </c>
      <c r="Y37" s="1773">
        <v>471157.69446998992</v>
      </c>
      <c r="Z37" s="1773">
        <v>485441.01077067002</v>
      </c>
      <c r="AA37" s="1773">
        <v>495817.20019713999</v>
      </c>
      <c r="AB37" s="1773">
        <v>509078.91676977003</v>
      </c>
      <c r="AC37" s="1773">
        <v>678160.60330937989</v>
      </c>
      <c r="AD37" s="1773">
        <v>489560.65858910995</v>
      </c>
      <c r="AE37" s="1773">
        <v>545453.78096215997</v>
      </c>
      <c r="AF37" s="1773">
        <v>456323.58783500001</v>
      </c>
      <c r="AG37" s="1773">
        <v>360861.07554969011</v>
      </c>
      <c r="AH37" s="1773">
        <v>334516.45596529002</v>
      </c>
      <c r="AI37" s="1773">
        <v>315877.49179875996</v>
      </c>
      <c r="AJ37" s="1773">
        <v>405771.35264288</v>
      </c>
      <c r="AK37" s="1773">
        <v>409487.91921164002</v>
      </c>
      <c r="AL37" s="1773">
        <v>583767.87222542998</v>
      </c>
      <c r="AM37" s="1773">
        <v>680653.68758977996</v>
      </c>
      <c r="AN37" s="1773">
        <v>599356.28870709997</v>
      </c>
      <c r="AO37" s="1773">
        <v>738638.73170914</v>
      </c>
      <c r="AP37" s="1773">
        <v>820701.94718403008</v>
      </c>
      <c r="AQ37" s="1773">
        <v>813149.55809499999</v>
      </c>
      <c r="AR37" s="1773">
        <v>875703.80154817994</v>
      </c>
      <c r="AS37" s="1773">
        <v>628900.93379565992</v>
      </c>
      <c r="AT37" s="1773">
        <v>615374.30815824994</v>
      </c>
      <c r="AU37" s="1773">
        <v>682474.13517320005</v>
      </c>
      <c r="AV37" s="1774">
        <v>783426.08645930991</v>
      </c>
      <c r="AW37" s="1773">
        <v>823099.62348115002</v>
      </c>
      <c r="AX37" s="1775">
        <v>865718.79356042005</v>
      </c>
      <c r="AY37" s="1775">
        <v>936030.00562662981</v>
      </c>
      <c r="AZ37" s="1775">
        <v>886781.85861692019</v>
      </c>
      <c r="BA37" s="1775">
        <v>853241.77945005975</v>
      </c>
      <c r="BB37" s="1775">
        <v>844966.09915181994</v>
      </c>
      <c r="BC37" s="1775">
        <v>845631.20409516001</v>
      </c>
      <c r="BD37" s="1776">
        <v>741642.31930224993</v>
      </c>
      <c r="BE37" s="1775">
        <v>727518.28205013007</v>
      </c>
      <c r="BF37" s="1775">
        <v>890559.0988869</v>
      </c>
      <c r="BG37" s="1777">
        <v>914364.87728696992</v>
      </c>
      <c r="BH37" s="1775">
        <v>840582.67365180992</v>
      </c>
      <c r="BI37" s="1775">
        <v>1141126.0063482202</v>
      </c>
      <c r="BJ37" s="1776">
        <v>1154350.1201739102</v>
      </c>
      <c r="BK37" s="1775">
        <v>1236396.4549175603</v>
      </c>
      <c r="BL37" s="1775">
        <v>1259858.9347956001</v>
      </c>
      <c r="BM37" s="1776">
        <v>1601463.8667349503</v>
      </c>
      <c r="BN37" s="1775">
        <v>1576526.5504035498</v>
      </c>
      <c r="BO37" s="1775">
        <v>1708906.2538197697</v>
      </c>
      <c r="BP37" s="1777">
        <v>1588208.2272298401</v>
      </c>
    </row>
    <row r="38" spans="1:68" s="1729" customFormat="1" ht="15.75">
      <c r="A38" s="1087" t="s">
        <v>952</v>
      </c>
      <c r="B38" s="1773">
        <v>0</v>
      </c>
      <c r="C38" s="1773">
        <v>0</v>
      </c>
      <c r="D38" s="1773">
        <v>0</v>
      </c>
      <c r="E38" s="1773">
        <v>0</v>
      </c>
      <c r="F38" s="1773">
        <v>0</v>
      </c>
      <c r="G38" s="1773">
        <v>0</v>
      </c>
      <c r="H38" s="1773">
        <v>0</v>
      </c>
      <c r="I38" s="1773">
        <v>0</v>
      </c>
      <c r="J38" s="1773">
        <v>0</v>
      </c>
      <c r="K38" s="1773">
        <v>0</v>
      </c>
      <c r="L38" s="1773">
        <v>0</v>
      </c>
      <c r="M38" s="1773">
        <v>0</v>
      </c>
      <c r="N38" s="1773">
        <v>0</v>
      </c>
      <c r="O38" s="1773">
        <v>0</v>
      </c>
      <c r="P38" s="1773">
        <v>0</v>
      </c>
      <c r="Q38" s="1773">
        <v>0</v>
      </c>
      <c r="R38" s="1773">
        <v>0</v>
      </c>
      <c r="S38" s="1773">
        <v>0</v>
      </c>
      <c r="T38" s="1773">
        <v>0</v>
      </c>
      <c r="U38" s="1773">
        <v>0</v>
      </c>
      <c r="V38" s="1773">
        <v>0</v>
      </c>
      <c r="W38" s="1773">
        <v>0</v>
      </c>
      <c r="X38" s="1773">
        <v>0</v>
      </c>
      <c r="Y38" s="1773">
        <v>0</v>
      </c>
      <c r="Z38" s="1773">
        <v>0</v>
      </c>
      <c r="AA38" s="1773">
        <v>0</v>
      </c>
      <c r="AB38" s="1773">
        <v>0</v>
      </c>
      <c r="AC38" s="1773">
        <v>0</v>
      </c>
      <c r="AD38" s="1773">
        <v>0</v>
      </c>
      <c r="AE38" s="1773">
        <v>0</v>
      </c>
      <c r="AF38" s="1773">
        <v>0</v>
      </c>
      <c r="AG38" s="1773">
        <v>0</v>
      </c>
      <c r="AH38" s="1773">
        <v>0</v>
      </c>
      <c r="AI38" s="1773">
        <v>0</v>
      </c>
      <c r="AJ38" s="1773">
        <v>0</v>
      </c>
      <c r="AK38" s="1773">
        <v>0</v>
      </c>
      <c r="AL38" s="1773">
        <v>0</v>
      </c>
      <c r="AM38" s="1773">
        <v>0</v>
      </c>
      <c r="AN38" s="1773">
        <v>0</v>
      </c>
      <c r="AO38" s="1773">
        <v>0</v>
      </c>
      <c r="AP38" s="1773">
        <v>0</v>
      </c>
      <c r="AQ38" s="1773">
        <v>0</v>
      </c>
      <c r="AR38" s="1773">
        <v>0</v>
      </c>
      <c r="AS38" s="1773">
        <v>0</v>
      </c>
      <c r="AT38" s="1773">
        <v>0</v>
      </c>
      <c r="AU38" s="1773">
        <v>0</v>
      </c>
      <c r="AV38" s="1774">
        <v>0</v>
      </c>
      <c r="AW38" s="1773">
        <v>0</v>
      </c>
      <c r="AX38" s="1775">
        <v>0</v>
      </c>
      <c r="AY38" s="1775">
        <v>0</v>
      </c>
      <c r="AZ38" s="1775">
        <v>0</v>
      </c>
      <c r="BA38" s="1775">
        <v>0</v>
      </c>
      <c r="BB38" s="1775">
        <v>0</v>
      </c>
      <c r="BC38" s="1775">
        <v>0</v>
      </c>
      <c r="BD38" s="1776">
        <v>0</v>
      </c>
      <c r="BE38" s="1775">
        <v>0</v>
      </c>
      <c r="BF38" s="1775">
        <v>0</v>
      </c>
      <c r="BG38" s="1777">
        <v>0</v>
      </c>
      <c r="BH38" s="1775">
        <v>0</v>
      </c>
      <c r="BI38" s="1775">
        <v>0</v>
      </c>
      <c r="BJ38" s="1776">
        <v>0</v>
      </c>
      <c r="BK38" s="1775">
        <v>0</v>
      </c>
      <c r="BL38" s="1775">
        <v>0</v>
      </c>
      <c r="BM38" s="1776">
        <v>0</v>
      </c>
      <c r="BN38" s="1775">
        <v>0</v>
      </c>
      <c r="BO38" s="1775">
        <v>0</v>
      </c>
      <c r="BP38" s="1777">
        <v>0</v>
      </c>
    </row>
    <row r="39" spans="1:68" s="1729" customFormat="1" ht="15.75">
      <c r="A39" s="1087" t="s">
        <v>953</v>
      </c>
      <c r="B39" s="1773">
        <v>401089.68562909</v>
      </c>
      <c r="C39" s="1773">
        <v>525192.50388372003</v>
      </c>
      <c r="D39" s="1773">
        <v>549773.71849070012</v>
      </c>
      <c r="E39" s="1773">
        <v>541896.30384633993</v>
      </c>
      <c r="F39" s="1773">
        <v>522203.42901745997</v>
      </c>
      <c r="G39" s="1773">
        <v>556745.92073138</v>
      </c>
      <c r="H39" s="1773">
        <v>597312.46703599009</v>
      </c>
      <c r="I39" s="1773">
        <v>748770.72553176992</v>
      </c>
      <c r="J39" s="1773">
        <v>843338.41349138995</v>
      </c>
      <c r="K39" s="1773">
        <v>892553.05049704004</v>
      </c>
      <c r="L39" s="1773">
        <v>868067.77922652988</v>
      </c>
      <c r="M39" s="1773">
        <v>972916.37584833999</v>
      </c>
      <c r="N39" s="1773">
        <v>967325.78597411001</v>
      </c>
      <c r="O39" s="1773">
        <v>977073.34995152999</v>
      </c>
      <c r="P39" s="1773">
        <v>1015222.00366293</v>
      </c>
      <c r="Q39" s="1773">
        <v>977284.79981551005</v>
      </c>
      <c r="R39" s="1773">
        <v>937074.32174905983</v>
      </c>
      <c r="S39" s="1773">
        <v>963151.12799204991</v>
      </c>
      <c r="T39" s="1773">
        <v>1040183.91399317</v>
      </c>
      <c r="U39" s="1773">
        <v>955335.36378088</v>
      </c>
      <c r="V39" s="1773">
        <v>926622.50755133992</v>
      </c>
      <c r="W39" s="1773">
        <v>1029785.4755895098</v>
      </c>
      <c r="X39" s="1773">
        <v>1053398.41608648</v>
      </c>
      <c r="Y39" s="1773">
        <v>1040346.45275086</v>
      </c>
      <c r="Z39" s="1773">
        <v>1000808.98532343</v>
      </c>
      <c r="AA39" s="1773">
        <v>988653.00822378986</v>
      </c>
      <c r="AB39" s="1773">
        <v>972113.66365590994</v>
      </c>
      <c r="AC39" s="1773">
        <v>1436455.0440683002</v>
      </c>
      <c r="AD39" s="1773">
        <v>1627663.0323008699</v>
      </c>
      <c r="AE39" s="1773">
        <v>1622804.1047548498</v>
      </c>
      <c r="AF39" s="1773">
        <v>1848955.9539217001</v>
      </c>
      <c r="AG39" s="1773">
        <v>1558985.1746308301</v>
      </c>
      <c r="AH39" s="1773">
        <v>1463627.4626459298</v>
      </c>
      <c r="AI39" s="1773">
        <v>1374074.9832850602</v>
      </c>
      <c r="AJ39" s="1773">
        <v>1413731.5521760101</v>
      </c>
      <c r="AK39" s="1773">
        <v>1389454.1643574799</v>
      </c>
      <c r="AL39" s="1773">
        <v>1400700.9515333802</v>
      </c>
      <c r="AM39" s="1773">
        <v>1491226.1777957999</v>
      </c>
      <c r="AN39" s="1773">
        <v>1611263.2861291899</v>
      </c>
      <c r="AO39" s="1773">
        <v>1554422.8089483499</v>
      </c>
      <c r="AP39" s="1773">
        <v>1531506.2720171902</v>
      </c>
      <c r="AQ39" s="1773">
        <v>1521267.3820323399</v>
      </c>
      <c r="AR39" s="1773">
        <v>1490306.62877393</v>
      </c>
      <c r="AS39" s="1773">
        <v>1547710.73134208</v>
      </c>
      <c r="AT39" s="1773">
        <v>1537594.17506097</v>
      </c>
      <c r="AU39" s="1773">
        <v>1562742.72745089</v>
      </c>
      <c r="AV39" s="1774">
        <v>1546646.0356680399</v>
      </c>
      <c r="AW39" s="1773">
        <v>1621031.6020217398</v>
      </c>
      <c r="AX39" s="1775">
        <v>1684448.9456818998</v>
      </c>
      <c r="AY39" s="1775">
        <v>1654548.7412064502</v>
      </c>
      <c r="AZ39" s="1775">
        <v>1602546.68831708</v>
      </c>
      <c r="BA39" s="1775">
        <v>1448288.9273910602</v>
      </c>
      <c r="BB39" s="1775">
        <v>1444355.28037491</v>
      </c>
      <c r="BC39" s="1775">
        <v>1579863.0111254598</v>
      </c>
      <c r="BD39" s="1776">
        <v>1543158.7979862399</v>
      </c>
      <c r="BE39" s="1775">
        <v>1533096.3921411601</v>
      </c>
      <c r="BF39" s="1775">
        <v>1603703.61139736</v>
      </c>
      <c r="BG39" s="1777">
        <v>1677417.3681532501</v>
      </c>
      <c r="BH39" s="1775">
        <v>1654653.1475815298</v>
      </c>
      <c r="BI39" s="1775">
        <v>1713443.9368769601</v>
      </c>
      <c r="BJ39" s="1776">
        <v>1776499.13023951</v>
      </c>
      <c r="BK39" s="1775">
        <v>1673591.5160674499</v>
      </c>
      <c r="BL39" s="1775">
        <v>1521781.6440182298</v>
      </c>
      <c r="BM39" s="1776">
        <v>1510718.5690213698</v>
      </c>
      <c r="BN39" s="1775">
        <v>1595223.7169177998</v>
      </c>
      <c r="BO39" s="1775">
        <v>1826860.6783467799</v>
      </c>
      <c r="BP39" s="1777">
        <v>2051559.0409753697</v>
      </c>
    </row>
    <row r="40" spans="1:68" s="1729" customFormat="1" ht="15.75">
      <c r="A40" s="1132"/>
      <c r="B40" s="1773"/>
      <c r="C40" s="1773"/>
      <c r="D40" s="1773"/>
      <c r="E40" s="1773"/>
      <c r="F40" s="1773"/>
      <c r="G40" s="1773"/>
      <c r="H40" s="1773"/>
      <c r="I40" s="1773"/>
      <c r="J40" s="1773"/>
      <c r="K40" s="1773"/>
      <c r="L40" s="1773"/>
      <c r="M40" s="1773"/>
      <c r="N40" s="1773"/>
      <c r="O40" s="1773"/>
      <c r="P40" s="1773"/>
      <c r="Q40" s="1773"/>
      <c r="R40" s="1773"/>
      <c r="S40" s="1773"/>
      <c r="T40" s="1773"/>
      <c r="U40" s="1773"/>
      <c r="V40" s="1773"/>
      <c r="W40" s="1773"/>
      <c r="X40" s="1773"/>
      <c r="Y40" s="1773"/>
      <c r="Z40" s="1773"/>
      <c r="AA40" s="1773"/>
      <c r="AB40" s="1773"/>
      <c r="AC40" s="1773"/>
      <c r="AD40" s="1773"/>
      <c r="AE40" s="1773"/>
      <c r="AF40" s="1773"/>
      <c r="AG40" s="1773"/>
      <c r="AH40" s="1773"/>
      <c r="AI40" s="1773"/>
      <c r="AJ40" s="1773">
        <v>0</v>
      </c>
      <c r="AK40" s="1773">
        <v>0</v>
      </c>
      <c r="AL40" s="1773">
        <v>0</v>
      </c>
      <c r="AM40" s="1773">
        <v>0</v>
      </c>
      <c r="AN40" s="1773">
        <v>0</v>
      </c>
      <c r="AO40" s="1773">
        <v>0</v>
      </c>
      <c r="AP40" s="1773">
        <v>0</v>
      </c>
      <c r="AQ40" s="1773">
        <v>0</v>
      </c>
      <c r="AR40" s="1773">
        <v>0</v>
      </c>
      <c r="AS40" s="1773">
        <v>0</v>
      </c>
      <c r="AT40" s="1773">
        <v>0</v>
      </c>
      <c r="AU40" s="1773">
        <v>0</v>
      </c>
      <c r="AV40" s="1774">
        <v>0</v>
      </c>
      <c r="AW40" s="1773">
        <v>0</v>
      </c>
      <c r="AX40" s="1775">
        <v>0</v>
      </c>
      <c r="AY40" s="1775">
        <v>0</v>
      </c>
      <c r="AZ40" s="1775">
        <v>0</v>
      </c>
      <c r="BA40" s="1775">
        <v>0</v>
      </c>
      <c r="BB40" s="1775">
        <v>0</v>
      </c>
      <c r="BC40" s="1775">
        <v>0</v>
      </c>
      <c r="BD40" s="1776">
        <v>0</v>
      </c>
      <c r="BE40" s="1775">
        <v>0</v>
      </c>
      <c r="BF40" s="1775">
        <v>0</v>
      </c>
      <c r="BG40" s="1777">
        <v>0</v>
      </c>
      <c r="BH40" s="1775">
        <v>0</v>
      </c>
      <c r="BI40" s="1775">
        <v>0</v>
      </c>
      <c r="BJ40" s="1776">
        <v>0</v>
      </c>
      <c r="BK40" s="1775">
        <v>0</v>
      </c>
      <c r="BL40" s="1775">
        <v>0</v>
      </c>
      <c r="BM40" s="1776">
        <v>0</v>
      </c>
      <c r="BN40" s="1775">
        <v>0</v>
      </c>
      <c r="BO40" s="1775">
        <v>0</v>
      </c>
      <c r="BP40" s="1777">
        <v>0</v>
      </c>
    </row>
    <row r="41" spans="1:68" s="1729" customFormat="1" ht="15.75">
      <c r="A41" s="1081" t="s">
        <v>954</v>
      </c>
      <c r="B41" s="1773">
        <v>775879.93913043011</v>
      </c>
      <c r="C41" s="1773">
        <v>718377.78791418998</v>
      </c>
      <c r="D41" s="1773">
        <v>751572.46312012</v>
      </c>
      <c r="E41" s="1773">
        <v>893334.31969156989</v>
      </c>
      <c r="F41" s="1773">
        <v>730994.30703208013</v>
      </c>
      <c r="G41" s="1773">
        <v>687716.65571707999</v>
      </c>
      <c r="H41" s="1773">
        <v>844126.33983979002</v>
      </c>
      <c r="I41" s="1773">
        <v>594140.58938365988</v>
      </c>
      <c r="J41" s="1773">
        <v>689621.25328741991</v>
      </c>
      <c r="K41" s="1773">
        <v>764578.5310251601</v>
      </c>
      <c r="L41" s="1773">
        <v>656408.27637818991</v>
      </c>
      <c r="M41" s="1773">
        <v>710504.45345422998</v>
      </c>
      <c r="N41" s="1773">
        <v>651744.52304713987</v>
      </c>
      <c r="O41" s="1773">
        <v>744259.91437481006</v>
      </c>
      <c r="P41" s="1773">
        <v>735786.54145278002</v>
      </c>
      <c r="Q41" s="1773">
        <v>712639.68880776991</v>
      </c>
      <c r="R41" s="1773">
        <v>785472.23338192003</v>
      </c>
      <c r="S41" s="1773">
        <v>816555.03475026006</v>
      </c>
      <c r="T41" s="1773">
        <v>505379.95576967008</v>
      </c>
      <c r="U41" s="1773">
        <v>46563.234075460001</v>
      </c>
      <c r="V41" s="1773">
        <v>52489.084859819995</v>
      </c>
      <c r="W41" s="1773">
        <v>53806.956740389993</v>
      </c>
      <c r="X41" s="1773">
        <v>63629.971528860005</v>
      </c>
      <c r="Y41" s="1773">
        <v>68109.806680439986</v>
      </c>
      <c r="Z41" s="1773">
        <v>59216.605065159994</v>
      </c>
      <c r="AA41" s="1773">
        <v>68727.968963369989</v>
      </c>
      <c r="AB41" s="1773">
        <v>81731.972406429995</v>
      </c>
      <c r="AC41" s="1773">
        <v>72805.634990399994</v>
      </c>
      <c r="AD41" s="1773">
        <v>71283.679063250005</v>
      </c>
      <c r="AE41" s="1773">
        <v>70027.453790609987</v>
      </c>
      <c r="AF41" s="1773">
        <v>67275.908055339998</v>
      </c>
      <c r="AG41" s="1773">
        <v>68262.46925467001</v>
      </c>
      <c r="AH41" s="1773">
        <v>70081.349968380018</v>
      </c>
      <c r="AI41" s="1773">
        <v>67831.419109929993</v>
      </c>
      <c r="AJ41" s="1773">
        <v>147874.68270527999</v>
      </c>
      <c r="AK41" s="1773">
        <v>34460.152220609991</v>
      </c>
      <c r="AL41" s="1773">
        <v>173903.75858859002</v>
      </c>
      <c r="AM41" s="1773">
        <v>79285.700937219997</v>
      </c>
      <c r="AN41" s="1773">
        <v>77973.934106730012</v>
      </c>
      <c r="AO41" s="1773">
        <v>75674.964002590001</v>
      </c>
      <c r="AP41" s="1773">
        <v>65400.999009179999</v>
      </c>
      <c r="AQ41" s="1773">
        <v>68765.464230810001</v>
      </c>
      <c r="AR41" s="1773">
        <v>71176.770155680002</v>
      </c>
      <c r="AS41" s="1773">
        <v>58117.549123950004</v>
      </c>
      <c r="AT41" s="1773">
        <v>63990.168604050006</v>
      </c>
      <c r="AU41" s="1773">
        <v>60343.332152099989</v>
      </c>
      <c r="AV41" s="1774">
        <v>63354.881567699995</v>
      </c>
      <c r="AW41" s="1773">
        <v>125703.06959504</v>
      </c>
      <c r="AX41" s="1775">
        <v>95577.204127870005</v>
      </c>
      <c r="AY41" s="1775">
        <v>145317.24350715996</v>
      </c>
      <c r="AZ41" s="1775">
        <v>157275.50727983998</v>
      </c>
      <c r="BA41" s="1775">
        <v>126274.5382949</v>
      </c>
      <c r="BB41" s="1775">
        <v>108719.33232783001</v>
      </c>
      <c r="BC41" s="1775">
        <v>112203.08603940002</v>
      </c>
      <c r="BD41" s="1776">
        <v>82509.115727480021</v>
      </c>
      <c r="BE41" s="1775">
        <v>80816.312793060002</v>
      </c>
      <c r="BF41" s="1775">
        <v>84714.664192680008</v>
      </c>
      <c r="BG41" s="1777">
        <v>86408.649266630004</v>
      </c>
      <c r="BH41" s="1775">
        <v>88616.119703860022</v>
      </c>
      <c r="BI41" s="1775">
        <v>93493.598435869993</v>
      </c>
      <c r="BJ41" s="1776">
        <v>97687.631293970015</v>
      </c>
      <c r="BK41" s="1775">
        <v>110373.79056968</v>
      </c>
      <c r="BL41" s="1775">
        <v>111406.12319617001</v>
      </c>
      <c r="BM41" s="1776">
        <v>113630.53478216</v>
      </c>
      <c r="BN41" s="1775">
        <v>113403.30854240998</v>
      </c>
      <c r="BO41" s="1775">
        <v>117477.59791071998</v>
      </c>
      <c r="BP41" s="1777">
        <v>130810.68535917002</v>
      </c>
    </row>
    <row r="42" spans="1:68" s="1729" customFormat="1" ht="15.75">
      <c r="A42" s="1087" t="s">
        <v>955</v>
      </c>
      <c r="B42" s="1773">
        <v>25195.24913462</v>
      </c>
      <c r="C42" s="1773">
        <v>13013.005291700001</v>
      </c>
      <c r="D42" s="1773">
        <v>12298.184569520001</v>
      </c>
      <c r="E42" s="1773">
        <v>14480.856009380001</v>
      </c>
      <c r="F42" s="1773">
        <v>10946.72222351</v>
      </c>
      <c r="G42" s="1773">
        <v>25434.92564822</v>
      </c>
      <c r="H42" s="1773">
        <v>194671.19180435003</v>
      </c>
      <c r="I42" s="1773">
        <v>11942.428478399999</v>
      </c>
      <c r="J42" s="1773">
        <v>19611.360332689997</v>
      </c>
      <c r="K42" s="1773">
        <v>28111.390360549998</v>
      </c>
      <c r="L42" s="1773">
        <v>22451.83923152</v>
      </c>
      <c r="M42" s="1773">
        <v>124536.9125066</v>
      </c>
      <c r="N42" s="1773">
        <v>15893.895035670001</v>
      </c>
      <c r="O42" s="1773">
        <v>29283.825095380005</v>
      </c>
      <c r="P42" s="1773">
        <v>26662.953090450002</v>
      </c>
      <c r="Q42" s="1773">
        <v>27315.905230820001</v>
      </c>
      <c r="R42" s="1773">
        <v>23828.035556769999</v>
      </c>
      <c r="S42" s="1773">
        <v>113141.87076696001</v>
      </c>
      <c r="T42" s="1773">
        <v>59371.792868950004</v>
      </c>
      <c r="U42" s="1773">
        <v>6259.8863617400011</v>
      </c>
      <c r="V42" s="1773">
        <v>4673.0274904099997</v>
      </c>
      <c r="W42" s="1773">
        <v>9489.9108286600003</v>
      </c>
      <c r="X42" s="1773">
        <v>6326.5095381500005</v>
      </c>
      <c r="Y42" s="1773">
        <v>1119.3222286199998</v>
      </c>
      <c r="Z42" s="1773">
        <v>2609.5569149700004</v>
      </c>
      <c r="AA42" s="1773">
        <v>701.89338551999992</v>
      </c>
      <c r="AB42" s="1773">
        <v>4213.7326352599994</v>
      </c>
      <c r="AC42" s="1773">
        <v>3223.2026597700005</v>
      </c>
      <c r="AD42" s="1773">
        <v>5554.0091711000005</v>
      </c>
      <c r="AE42" s="1773">
        <v>11755.850114000001</v>
      </c>
      <c r="AF42" s="1773">
        <v>7106.8730907200006</v>
      </c>
      <c r="AG42" s="1773">
        <v>7641.9073026500009</v>
      </c>
      <c r="AH42" s="1773">
        <v>10294.777765549999</v>
      </c>
      <c r="AI42" s="1773">
        <v>4555.6577053999999</v>
      </c>
      <c r="AJ42" s="1773">
        <v>4574.4173769499994</v>
      </c>
      <c r="AK42" s="1773">
        <v>3566.6420782600003</v>
      </c>
      <c r="AL42" s="1773">
        <v>5227.0879175300006</v>
      </c>
      <c r="AM42" s="1773">
        <v>13563.798469500001</v>
      </c>
      <c r="AN42" s="1773">
        <v>5666.0224978300012</v>
      </c>
      <c r="AO42" s="1773">
        <v>4015.7287538900005</v>
      </c>
      <c r="AP42" s="1773">
        <v>3175.0943918600001</v>
      </c>
      <c r="AQ42" s="1773">
        <v>3933.0116366399998</v>
      </c>
      <c r="AR42" s="1773">
        <v>4585.9614447400008</v>
      </c>
      <c r="AS42" s="1773">
        <v>3522.7613598800003</v>
      </c>
      <c r="AT42" s="1773">
        <v>4317.9886474899995</v>
      </c>
      <c r="AU42" s="1773">
        <v>3708.2616781699999</v>
      </c>
      <c r="AV42" s="1774">
        <v>2495.0744410900002</v>
      </c>
      <c r="AW42" s="1773">
        <v>4420.26282833</v>
      </c>
      <c r="AX42" s="1775">
        <v>4606.674746220001</v>
      </c>
      <c r="AY42" s="1775">
        <v>6350.4362407799999</v>
      </c>
      <c r="AZ42" s="1775">
        <v>11686.479473939999</v>
      </c>
      <c r="BA42" s="1775">
        <v>5999.7437808900004</v>
      </c>
      <c r="BB42" s="1775">
        <v>5439.2523479100009</v>
      </c>
      <c r="BC42" s="1775">
        <v>5457.22386663</v>
      </c>
      <c r="BD42" s="1776">
        <v>3735.4580969600001</v>
      </c>
      <c r="BE42" s="1775">
        <v>4589.6930474000001</v>
      </c>
      <c r="BF42" s="1775">
        <v>4819.8079821000001</v>
      </c>
      <c r="BG42" s="1777">
        <v>4262.2431461300002</v>
      </c>
      <c r="BH42" s="1775">
        <v>2182.6945333499998</v>
      </c>
      <c r="BI42" s="1775">
        <v>1864.4448906500002</v>
      </c>
      <c r="BJ42" s="1776">
        <v>1680.6564497499999</v>
      </c>
      <c r="BK42" s="1775">
        <v>3706.5555009999998</v>
      </c>
      <c r="BL42" s="1775">
        <v>1326.9499517199999</v>
      </c>
      <c r="BM42" s="1776">
        <v>1363.63803203</v>
      </c>
      <c r="BN42" s="1775">
        <v>1428.3670331799999</v>
      </c>
      <c r="BO42" s="1775">
        <v>2273.6075050599998</v>
      </c>
      <c r="BP42" s="1777">
        <v>7509.2477956599996</v>
      </c>
    </row>
    <row r="43" spans="1:68" s="1729" customFormat="1" ht="15.75">
      <c r="A43" s="1087" t="s">
        <v>956</v>
      </c>
      <c r="B43" s="1773">
        <v>745790.94777215004</v>
      </c>
      <c r="C43" s="1773">
        <v>705364.78262248996</v>
      </c>
      <c r="D43" s="1773">
        <v>739072.16238558991</v>
      </c>
      <c r="E43" s="1773">
        <v>878520.59473650984</v>
      </c>
      <c r="F43" s="1773">
        <v>719815.47540342005</v>
      </c>
      <c r="G43" s="1773">
        <v>661181.19468575995</v>
      </c>
      <c r="H43" s="1773">
        <v>566587.72194615006</v>
      </c>
      <c r="I43" s="1773">
        <v>580462.28684826987</v>
      </c>
      <c r="J43" s="1773">
        <v>669425.2710375</v>
      </c>
      <c r="K43" s="1773">
        <v>736467.14066461008</v>
      </c>
      <c r="L43" s="1773">
        <v>633744.91979121999</v>
      </c>
      <c r="M43" s="1773">
        <v>585967.53020240006</v>
      </c>
      <c r="N43" s="1773">
        <v>634734.0105262599</v>
      </c>
      <c r="O43" s="1773">
        <v>714976.0892794301</v>
      </c>
      <c r="P43" s="1773">
        <v>708451.44594669004</v>
      </c>
      <c r="Q43" s="1773">
        <v>683871.44240087003</v>
      </c>
      <c r="R43" s="1773">
        <v>761029.64273653005</v>
      </c>
      <c r="S43" s="1773">
        <v>702906.08888241008</v>
      </c>
      <c r="T43" s="1773">
        <v>445718.16364107007</v>
      </c>
      <c r="U43" s="1773">
        <v>40303.347713720003</v>
      </c>
      <c r="V43" s="1773">
        <v>47816.057369409988</v>
      </c>
      <c r="W43" s="1773">
        <v>44239.864118909994</v>
      </c>
      <c r="X43" s="1773">
        <v>57229.835305240005</v>
      </c>
      <c r="Y43" s="1773">
        <v>66914.818323179992</v>
      </c>
      <c r="Z43" s="1773">
        <v>56531.382021549995</v>
      </c>
      <c r="AA43" s="1773">
        <v>67942.317634749998</v>
      </c>
      <c r="AB43" s="1773">
        <v>77446.612635209996</v>
      </c>
      <c r="AC43" s="1773">
        <v>69514.391024459997</v>
      </c>
      <c r="AD43" s="1773">
        <v>65659.924460779992</v>
      </c>
      <c r="AE43" s="1773">
        <v>58178.089937049997</v>
      </c>
      <c r="AF43" s="1773">
        <v>60071.722975709992</v>
      </c>
      <c r="AG43" s="1773">
        <v>60537.028305800013</v>
      </c>
      <c r="AH43" s="1773">
        <v>59706.367544260007</v>
      </c>
      <c r="AI43" s="1773">
        <v>63199.149647789993</v>
      </c>
      <c r="AJ43" s="1773">
        <v>143111.33203778</v>
      </c>
      <c r="AK43" s="1773">
        <v>30809.317042999995</v>
      </c>
      <c r="AL43" s="1773">
        <v>168437.60705792002</v>
      </c>
      <c r="AM43" s="1773">
        <v>65617.865956840003</v>
      </c>
      <c r="AN43" s="1773">
        <v>72206.568757640009</v>
      </c>
      <c r="AO43" s="1773">
        <v>71559.989324399998</v>
      </c>
      <c r="AP43" s="1773">
        <v>62130.58090678</v>
      </c>
      <c r="AQ43" s="1773">
        <v>64747.525213109999</v>
      </c>
      <c r="AR43" s="1773">
        <v>66513.609416210005</v>
      </c>
      <c r="AS43" s="1773">
        <v>54510.267979410004</v>
      </c>
      <c r="AT43" s="1773">
        <v>59586.435114520005</v>
      </c>
      <c r="AU43" s="1773">
        <v>56548.712953849994</v>
      </c>
      <c r="AV43" s="1774">
        <v>60786.419052440004</v>
      </c>
      <c r="AW43" s="1773">
        <v>121205.13843054998</v>
      </c>
      <c r="AX43" s="1775">
        <v>90881.642941790007</v>
      </c>
      <c r="AY43" s="1775">
        <v>138885.47547035999</v>
      </c>
      <c r="AZ43" s="1775">
        <v>145510.81042534998</v>
      </c>
      <c r="BA43" s="1775">
        <v>120200.84764463</v>
      </c>
      <c r="BB43" s="1775">
        <v>103200.68351147999</v>
      </c>
      <c r="BC43" s="1775">
        <v>106662.82311012002</v>
      </c>
      <c r="BD43" s="1776">
        <v>78658.144851450008</v>
      </c>
      <c r="BE43" s="1775">
        <v>76113.635270469997</v>
      </c>
      <c r="BF43" s="1775">
        <v>79793.785682999995</v>
      </c>
      <c r="BG43" s="1777">
        <v>82042.104850300006</v>
      </c>
      <c r="BH43" s="1775">
        <v>86351.790470140011</v>
      </c>
      <c r="BI43" s="1775">
        <v>91543.203945800007</v>
      </c>
      <c r="BJ43" s="1776">
        <v>95907.10032639002</v>
      </c>
      <c r="BK43" s="1775">
        <v>106616.94626879001</v>
      </c>
      <c r="BL43" s="1775">
        <v>109984.54390423001</v>
      </c>
      <c r="BM43" s="1776">
        <v>112190.84314341001</v>
      </c>
      <c r="BN43" s="1775">
        <v>111896.27844172</v>
      </c>
      <c r="BO43" s="1775">
        <v>115123.15110151999</v>
      </c>
      <c r="BP43" s="1777">
        <v>123220.58744085001</v>
      </c>
    </row>
    <row r="44" spans="1:68" s="1729" customFormat="1" ht="15.75">
      <c r="A44" s="1087" t="s">
        <v>957</v>
      </c>
      <c r="B44" s="1773">
        <v>4893.7422236599996</v>
      </c>
      <c r="C44" s="1773">
        <v>0</v>
      </c>
      <c r="D44" s="1773">
        <v>202.11616501</v>
      </c>
      <c r="E44" s="1773">
        <v>332.86894568000002</v>
      </c>
      <c r="F44" s="1773">
        <v>232.10940515000001</v>
      </c>
      <c r="G44" s="1773">
        <v>1100.5353831</v>
      </c>
      <c r="H44" s="1773">
        <v>82867.426089289991</v>
      </c>
      <c r="I44" s="1773">
        <v>1735.8740569900003</v>
      </c>
      <c r="J44" s="1773">
        <v>584.62191723000001</v>
      </c>
      <c r="K44" s="1773">
        <v>0</v>
      </c>
      <c r="L44" s="1773">
        <v>211.51735545</v>
      </c>
      <c r="M44" s="1773">
        <v>1.074523E-2</v>
      </c>
      <c r="N44" s="1773">
        <v>1116.61748521</v>
      </c>
      <c r="O44" s="1773">
        <v>0</v>
      </c>
      <c r="P44" s="1773">
        <v>672.14241564000008</v>
      </c>
      <c r="Q44" s="1773">
        <v>1452.34117608</v>
      </c>
      <c r="R44" s="1773">
        <v>614.55508861999999</v>
      </c>
      <c r="S44" s="1773">
        <v>507.07510088999999</v>
      </c>
      <c r="T44" s="1773">
        <v>289.99925965</v>
      </c>
      <c r="U44" s="1773">
        <v>0</v>
      </c>
      <c r="V44" s="1773">
        <v>0</v>
      </c>
      <c r="W44" s="1773">
        <v>77.181792819999998</v>
      </c>
      <c r="X44" s="1773">
        <v>73.626685469999998</v>
      </c>
      <c r="Y44" s="1773">
        <v>75.666128639999997</v>
      </c>
      <c r="Z44" s="1773">
        <v>75.666128639999997</v>
      </c>
      <c r="AA44" s="1773">
        <v>83.757943099999991</v>
      </c>
      <c r="AB44" s="1773">
        <v>71.62713595999999</v>
      </c>
      <c r="AC44" s="1773">
        <v>68.041306169999999</v>
      </c>
      <c r="AD44" s="1773">
        <v>69.745431370000006</v>
      </c>
      <c r="AE44" s="1773">
        <v>93.513739560000005</v>
      </c>
      <c r="AF44" s="1773">
        <v>97.311988909999997</v>
      </c>
      <c r="AG44" s="1773">
        <v>83.533646219999994</v>
      </c>
      <c r="AH44" s="1773">
        <v>80.204658569999992</v>
      </c>
      <c r="AI44" s="1773">
        <v>76.61175673999999</v>
      </c>
      <c r="AJ44" s="1773">
        <v>188.93329055000001</v>
      </c>
      <c r="AK44" s="1773">
        <v>84.193099349999997</v>
      </c>
      <c r="AL44" s="1773">
        <v>239.06361313999997</v>
      </c>
      <c r="AM44" s="1773">
        <v>104.03651087999999</v>
      </c>
      <c r="AN44" s="1773">
        <v>101.34285126</v>
      </c>
      <c r="AO44" s="1773">
        <v>99.245924299999999</v>
      </c>
      <c r="AP44" s="1773">
        <v>95.323710540000008</v>
      </c>
      <c r="AQ44" s="1773">
        <v>84.927381060000002</v>
      </c>
      <c r="AR44" s="1773">
        <v>77.199294730000005</v>
      </c>
      <c r="AS44" s="1773">
        <v>84.519784659999999</v>
      </c>
      <c r="AT44" s="1773">
        <v>85.744842040000009</v>
      </c>
      <c r="AU44" s="1773">
        <v>86.35752008</v>
      </c>
      <c r="AV44" s="1774">
        <v>73.388074169999996</v>
      </c>
      <c r="AW44" s="1773">
        <v>77.668336159999996</v>
      </c>
      <c r="AX44" s="1775">
        <v>88.886439859999996</v>
      </c>
      <c r="AY44" s="1775">
        <v>81.331796019999999</v>
      </c>
      <c r="AZ44" s="1775">
        <v>78.217380550000001</v>
      </c>
      <c r="BA44" s="1775">
        <v>73.946869379999995</v>
      </c>
      <c r="BB44" s="1775">
        <v>79.396468439999992</v>
      </c>
      <c r="BC44" s="1775">
        <v>83.039062650000005</v>
      </c>
      <c r="BD44" s="1776">
        <v>115.51277906999999</v>
      </c>
      <c r="BE44" s="1775">
        <v>112.98447519</v>
      </c>
      <c r="BF44" s="1775">
        <v>101.07052758</v>
      </c>
      <c r="BG44" s="1777">
        <v>104.3012702</v>
      </c>
      <c r="BH44" s="1775">
        <v>81.634700370000004</v>
      </c>
      <c r="BI44" s="1775">
        <v>85.949599419999998</v>
      </c>
      <c r="BJ44" s="1776">
        <v>99.874517830000002</v>
      </c>
      <c r="BK44" s="1775">
        <v>50.28879989</v>
      </c>
      <c r="BL44" s="1775">
        <v>94.629340220000003</v>
      </c>
      <c r="BM44" s="1776">
        <v>76.053606720000005</v>
      </c>
      <c r="BN44" s="1775">
        <v>78.663067510000005</v>
      </c>
      <c r="BO44" s="1775">
        <v>80.839304139999996</v>
      </c>
      <c r="BP44" s="1777">
        <v>80.850122659999997</v>
      </c>
    </row>
    <row r="45" spans="1:68" s="1729" customFormat="1" ht="15.75">
      <c r="A45" s="1090"/>
      <c r="B45" s="1773"/>
      <c r="C45" s="1773"/>
      <c r="D45" s="1773"/>
      <c r="E45" s="1773"/>
      <c r="F45" s="1773"/>
      <c r="G45" s="1773"/>
      <c r="H45" s="1773"/>
      <c r="I45" s="1773"/>
      <c r="J45" s="1773"/>
      <c r="K45" s="1773"/>
      <c r="L45" s="1773"/>
      <c r="M45" s="1773"/>
      <c r="N45" s="1773"/>
      <c r="O45" s="1773"/>
      <c r="P45" s="1773"/>
      <c r="Q45" s="1773"/>
      <c r="R45" s="1773"/>
      <c r="S45" s="1773"/>
      <c r="T45" s="1773"/>
      <c r="U45" s="1773"/>
      <c r="V45" s="1773"/>
      <c r="W45" s="1773"/>
      <c r="X45" s="1773"/>
      <c r="Y45" s="1773"/>
      <c r="Z45" s="1773"/>
      <c r="AA45" s="1773"/>
      <c r="AB45" s="1773"/>
      <c r="AC45" s="1773"/>
      <c r="AD45" s="1773"/>
      <c r="AE45" s="1773"/>
      <c r="AF45" s="1773"/>
      <c r="AG45" s="1773"/>
      <c r="AH45" s="1773"/>
      <c r="AI45" s="1773"/>
      <c r="AJ45" s="1773">
        <v>0</v>
      </c>
      <c r="AK45" s="1773">
        <v>0</v>
      </c>
      <c r="AL45" s="1773">
        <v>0</v>
      </c>
      <c r="AM45" s="1773">
        <v>0</v>
      </c>
      <c r="AN45" s="1773">
        <v>0</v>
      </c>
      <c r="AO45" s="1773">
        <v>0</v>
      </c>
      <c r="AP45" s="1773">
        <v>0</v>
      </c>
      <c r="AQ45" s="1773">
        <v>0</v>
      </c>
      <c r="AR45" s="1773">
        <v>0</v>
      </c>
      <c r="AS45" s="1773">
        <v>0</v>
      </c>
      <c r="AT45" s="1773">
        <v>0</v>
      </c>
      <c r="AU45" s="1773">
        <v>0</v>
      </c>
      <c r="AV45" s="1774">
        <v>0</v>
      </c>
      <c r="AW45" s="1773">
        <v>0</v>
      </c>
      <c r="AX45" s="1775">
        <v>0</v>
      </c>
      <c r="AY45" s="1775">
        <v>0</v>
      </c>
      <c r="AZ45" s="1775">
        <v>0</v>
      </c>
      <c r="BA45" s="1775">
        <v>0</v>
      </c>
      <c r="BB45" s="1775">
        <v>0</v>
      </c>
      <c r="BC45" s="1775">
        <v>0</v>
      </c>
      <c r="BD45" s="1776">
        <v>0</v>
      </c>
      <c r="BE45" s="1775">
        <v>0</v>
      </c>
      <c r="BF45" s="1775">
        <v>0</v>
      </c>
      <c r="BG45" s="1777">
        <v>0</v>
      </c>
      <c r="BH45" s="1775">
        <v>0</v>
      </c>
      <c r="BI45" s="1775">
        <v>0</v>
      </c>
      <c r="BJ45" s="1776">
        <v>0</v>
      </c>
      <c r="BK45" s="1775">
        <v>0</v>
      </c>
      <c r="BL45" s="1775">
        <v>0</v>
      </c>
      <c r="BM45" s="1776">
        <v>0</v>
      </c>
      <c r="BN45" s="1775">
        <v>0</v>
      </c>
      <c r="BO45" s="1775">
        <v>0</v>
      </c>
      <c r="BP45" s="1777">
        <v>0</v>
      </c>
    </row>
    <row r="46" spans="1:68" s="1729" customFormat="1" ht="15.75">
      <c r="A46" s="1081" t="s">
        <v>958</v>
      </c>
      <c r="B46" s="1773">
        <v>278262.64911434997</v>
      </c>
      <c r="C46" s="1773">
        <v>238790.74827403997</v>
      </c>
      <c r="D46" s="1773">
        <v>258821.11007534</v>
      </c>
      <c r="E46" s="1773">
        <v>291358.96685577004</v>
      </c>
      <c r="F46" s="1773">
        <v>289442.63606652</v>
      </c>
      <c r="G46" s="1773">
        <v>296008.55024719005</v>
      </c>
      <c r="H46" s="1773">
        <v>261157.99789057</v>
      </c>
      <c r="I46" s="1773">
        <v>290158.99227653997</v>
      </c>
      <c r="J46" s="1773">
        <v>283423.17333777004</v>
      </c>
      <c r="K46" s="1773">
        <v>257017.73333019001</v>
      </c>
      <c r="L46" s="1773">
        <v>290293.40248113999</v>
      </c>
      <c r="M46" s="1773">
        <v>291292.63575497997</v>
      </c>
      <c r="N46" s="1773">
        <v>288226.23235770996</v>
      </c>
      <c r="O46" s="1773">
        <v>280858.62131058995</v>
      </c>
      <c r="P46" s="1773">
        <v>281758.61452126002</v>
      </c>
      <c r="Q46" s="1773">
        <v>303385.31181600998</v>
      </c>
      <c r="R46" s="1773">
        <v>323512.87414858997</v>
      </c>
      <c r="S46" s="1773">
        <v>314570.14848390996</v>
      </c>
      <c r="T46" s="1773">
        <v>317803.32389194</v>
      </c>
      <c r="U46" s="1773">
        <v>395620.95639008994</v>
      </c>
      <c r="V46" s="1773">
        <v>603548.49756299984</v>
      </c>
      <c r="W46" s="1773">
        <v>732244.51562705007</v>
      </c>
      <c r="X46" s="1773">
        <v>732327.19245838979</v>
      </c>
      <c r="Y46" s="1773">
        <v>749197.78170070995</v>
      </c>
      <c r="Z46" s="1773">
        <v>776468.07533580996</v>
      </c>
      <c r="AA46" s="1773">
        <v>883630.13776792004</v>
      </c>
      <c r="AB46" s="1773">
        <v>793836.60161539004</v>
      </c>
      <c r="AC46" s="1773">
        <v>1041726.71100056</v>
      </c>
      <c r="AD46" s="1773">
        <v>830999.22922551003</v>
      </c>
      <c r="AE46" s="1773">
        <v>925378.89298715</v>
      </c>
      <c r="AF46" s="1773">
        <v>855567.20517764986</v>
      </c>
      <c r="AG46" s="1773">
        <v>994356.50423976989</v>
      </c>
      <c r="AH46" s="1773">
        <v>979889.9798011299</v>
      </c>
      <c r="AI46" s="1773">
        <v>992267.90349277004</v>
      </c>
      <c r="AJ46" s="1773">
        <v>987397.13070100988</v>
      </c>
      <c r="AK46" s="1773">
        <v>992701.60513027012</v>
      </c>
      <c r="AL46" s="1773">
        <v>999752.07934284024</v>
      </c>
      <c r="AM46" s="1773">
        <v>1021557.8920968198</v>
      </c>
      <c r="AN46" s="1773">
        <v>1023092.2487111602</v>
      </c>
      <c r="AO46" s="1773">
        <v>1029349.8550942598</v>
      </c>
      <c r="AP46" s="1773">
        <v>1029421.9054213599</v>
      </c>
      <c r="AQ46" s="1773">
        <v>914398.78172843007</v>
      </c>
      <c r="AR46" s="1773">
        <v>957954.84072663996</v>
      </c>
      <c r="AS46" s="1773">
        <v>988183.36205379013</v>
      </c>
      <c r="AT46" s="1773">
        <v>1043526.9520061499</v>
      </c>
      <c r="AU46" s="1773">
        <v>1003885.2049063802</v>
      </c>
      <c r="AV46" s="1774">
        <v>1011921.8226170798</v>
      </c>
      <c r="AW46" s="1773">
        <v>1236648.2424797299</v>
      </c>
      <c r="AX46" s="1775">
        <v>1271507.9827641898</v>
      </c>
      <c r="AY46" s="1775">
        <v>1240407.1097099499</v>
      </c>
      <c r="AZ46" s="1775">
        <v>1133627.3257345199</v>
      </c>
      <c r="BA46" s="1775">
        <v>1250937.6977644998</v>
      </c>
      <c r="BB46" s="1775">
        <v>1195671.24447278</v>
      </c>
      <c r="BC46" s="1775">
        <v>1079365.2693236701</v>
      </c>
      <c r="BD46" s="1776">
        <v>1210484.84185299</v>
      </c>
      <c r="BE46" s="1775">
        <v>1026006.6859249201</v>
      </c>
      <c r="BF46" s="1775">
        <v>1220921.7901800501</v>
      </c>
      <c r="BG46" s="1777">
        <v>1098516.4673705699</v>
      </c>
      <c r="BH46" s="1775">
        <v>1227726.2613369003</v>
      </c>
      <c r="BI46" s="1775">
        <v>1346004.96581859</v>
      </c>
      <c r="BJ46" s="1776">
        <v>1292377.6627812597</v>
      </c>
      <c r="BK46" s="1775">
        <v>1321864.0927281098</v>
      </c>
      <c r="BL46" s="1775">
        <v>1148784.8123825798</v>
      </c>
      <c r="BM46" s="1776">
        <v>1174328.97635328</v>
      </c>
      <c r="BN46" s="1775">
        <v>1161483.8004727899</v>
      </c>
      <c r="BO46" s="1775">
        <v>1148233.1500342099</v>
      </c>
      <c r="BP46" s="1777">
        <v>1357092.8603051098</v>
      </c>
    </row>
    <row r="47" spans="1:68" s="1729" customFormat="1" ht="15.75">
      <c r="A47" s="1087" t="s">
        <v>959</v>
      </c>
      <c r="B47" s="1773">
        <v>179859.08642376002</v>
      </c>
      <c r="C47" s="1773">
        <v>143391.26727659997</v>
      </c>
      <c r="D47" s="1773">
        <v>150542.80541632001</v>
      </c>
      <c r="E47" s="1773">
        <v>147711.75324023</v>
      </c>
      <c r="F47" s="1773">
        <v>154973.44573792</v>
      </c>
      <c r="G47" s="1773">
        <v>151966.48077404001</v>
      </c>
      <c r="H47" s="1773">
        <v>129997.20430837</v>
      </c>
      <c r="I47" s="1773">
        <v>130565.26476757</v>
      </c>
      <c r="J47" s="1773">
        <v>129428.36115034</v>
      </c>
      <c r="K47" s="1773">
        <v>126142.57679854</v>
      </c>
      <c r="L47" s="1773">
        <v>154902.05546246999</v>
      </c>
      <c r="M47" s="1773">
        <v>259243.45871866</v>
      </c>
      <c r="N47" s="1773">
        <v>235473.43850381</v>
      </c>
      <c r="O47" s="1773">
        <v>241437.62873816999</v>
      </c>
      <c r="P47" s="1773">
        <v>246952.67946216001</v>
      </c>
      <c r="Q47" s="1773">
        <v>266438.39222144999</v>
      </c>
      <c r="R47" s="1773">
        <v>272133.51675185998</v>
      </c>
      <c r="S47" s="1773">
        <v>280557.66490544</v>
      </c>
      <c r="T47" s="1773">
        <v>282901.06842180999</v>
      </c>
      <c r="U47" s="1773">
        <v>361608.97281161998</v>
      </c>
      <c r="V47" s="1773">
        <v>567947.08771015995</v>
      </c>
      <c r="W47" s="1773">
        <v>698232.53204858012</v>
      </c>
      <c r="X47" s="1773">
        <v>696714.88890991989</v>
      </c>
      <c r="Y47" s="1773">
        <v>715185.79812224</v>
      </c>
      <c r="Z47" s="1773">
        <v>776463.90359520994</v>
      </c>
      <c r="AA47" s="1773">
        <v>877134.69138110999</v>
      </c>
      <c r="AB47" s="1773">
        <v>740729.23185862997</v>
      </c>
      <c r="AC47" s="1773">
        <v>972141.86000353994</v>
      </c>
      <c r="AD47" s="1773">
        <v>769027.44115833996</v>
      </c>
      <c r="AE47" s="1773">
        <v>897909.88692839001</v>
      </c>
      <c r="AF47" s="1773">
        <v>761398.63658535003</v>
      </c>
      <c r="AG47" s="1773">
        <v>969537.46075695986</v>
      </c>
      <c r="AH47" s="1773">
        <v>976160.61307879991</v>
      </c>
      <c r="AI47" s="1773">
        <v>989097.41932528</v>
      </c>
      <c r="AJ47" s="1773">
        <v>984747.67088530993</v>
      </c>
      <c r="AK47" s="1773">
        <v>992642.66204273014</v>
      </c>
      <c r="AL47" s="1773">
        <v>993143.3121342801</v>
      </c>
      <c r="AM47" s="1773">
        <v>1001554.9282868699</v>
      </c>
      <c r="AN47" s="1773">
        <v>1023062.7184456202</v>
      </c>
      <c r="AO47" s="1773">
        <v>1018891.0076758598</v>
      </c>
      <c r="AP47" s="1773">
        <v>1029392.3751558199</v>
      </c>
      <c r="AQ47" s="1773">
        <v>909366.26480218</v>
      </c>
      <c r="AR47" s="1773">
        <v>920862.54804149992</v>
      </c>
      <c r="AS47" s="1773">
        <v>951669.68000026012</v>
      </c>
      <c r="AT47" s="1773">
        <v>1015035.5621188199</v>
      </c>
      <c r="AU47" s="1773">
        <v>997107.08540195005</v>
      </c>
      <c r="AV47" s="1774">
        <v>997612.83637948986</v>
      </c>
      <c r="AW47" s="1773">
        <v>1224999.8304291698</v>
      </c>
      <c r="AX47" s="1775">
        <v>1267115.68168443</v>
      </c>
      <c r="AY47" s="1775">
        <v>1236188.5598103299</v>
      </c>
      <c r="AZ47" s="1775">
        <v>1130659.3341483199</v>
      </c>
      <c r="BA47" s="1775">
        <v>1241824.2310728398</v>
      </c>
      <c r="BB47" s="1775">
        <v>1136076.4858103201</v>
      </c>
      <c r="BC47" s="1775">
        <v>1079360.2022271401</v>
      </c>
      <c r="BD47" s="1776">
        <v>1190520.8989953401</v>
      </c>
      <c r="BE47" s="1775">
        <v>1017230.7553321201</v>
      </c>
      <c r="BF47" s="1775">
        <v>1216050.2574726501</v>
      </c>
      <c r="BG47" s="1777">
        <v>1094820.0110615999</v>
      </c>
      <c r="BH47" s="1775">
        <v>1216642.7910028801</v>
      </c>
      <c r="BI47" s="1775">
        <v>1244274.1633379401</v>
      </c>
      <c r="BJ47" s="1776">
        <v>1281342.3239785398</v>
      </c>
      <c r="BK47" s="1775">
        <v>1318547.4047109699</v>
      </c>
      <c r="BL47" s="1775">
        <v>1136649.8076386098</v>
      </c>
      <c r="BM47" s="1776">
        <v>1163818.90064924</v>
      </c>
      <c r="BN47" s="1775">
        <v>1140734.9627994499</v>
      </c>
      <c r="BO47" s="1775">
        <v>1135827.47997597</v>
      </c>
      <c r="BP47" s="1777">
        <v>1348641.8252015398</v>
      </c>
    </row>
    <row r="48" spans="1:68" s="1729" customFormat="1" ht="15.75">
      <c r="A48" s="1087" t="s">
        <v>960</v>
      </c>
      <c r="B48" s="1773">
        <v>98403.562690589999</v>
      </c>
      <c r="C48" s="1773">
        <v>95399.480997439998</v>
      </c>
      <c r="D48" s="1773">
        <v>108278.30465902</v>
      </c>
      <c r="E48" s="1773">
        <v>143647.21361553998</v>
      </c>
      <c r="F48" s="1773">
        <v>134469.1903286</v>
      </c>
      <c r="G48" s="1773">
        <v>144042.06947315001</v>
      </c>
      <c r="H48" s="1773">
        <v>131160.79358219999</v>
      </c>
      <c r="I48" s="1773">
        <v>159593.72750897001</v>
      </c>
      <c r="J48" s="1773">
        <v>153994.81218743001</v>
      </c>
      <c r="K48" s="1773">
        <v>130875.15653165001</v>
      </c>
      <c r="L48" s="1773">
        <v>135391.34701867</v>
      </c>
      <c r="M48" s="1773">
        <v>32049.177036320001</v>
      </c>
      <c r="N48" s="1773">
        <v>52752.793853899995</v>
      </c>
      <c r="O48" s="1773">
        <v>39420.99257242</v>
      </c>
      <c r="P48" s="1773">
        <v>34805.935059099997</v>
      </c>
      <c r="Q48" s="1773">
        <v>36946.91959456</v>
      </c>
      <c r="R48" s="1773">
        <v>51379.357396729996</v>
      </c>
      <c r="S48" s="1773">
        <v>34012.483578469997</v>
      </c>
      <c r="T48" s="1773">
        <v>34902.255470129996</v>
      </c>
      <c r="U48" s="1773">
        <v>34011.983578469997</v>
      </c>
      <c r="V48" s="1773">
        <v>35601.409852839999</v>
      </c>
      <c r="W48" s="1773">
        <v>34011.983578469997</v>
      </c>
      <c r="X48" s="1773">
        <v>35612.303548469994</v>
      </c>
      <c r="Y48" s="1773">
        <v>34011.983578469997</v>
      </c>
      <c r="Z48" s="1773">
        <v>4.1717405999999997</v>
      </c>
      <c r="AA48" s="1773">
        <v>6495.4463868100001</v>
      </c>
      <c r="AB48" s="1773">
        <v>53107.369756760003</v>
      </c>
      <c r="AC48" s="1773">
        <v>69584.85099702001</v>
      </c>
      <c r="AD48" s="1773">
        <v>61971.788067170004</v>
      </c>
      <c r="AE48" s="1773">
        <v>27469.006058759998</v>
      </c>
      <c r="AF48" s="1773">
        <v>94168.568592299984</v>
      </c>
      <c r="AG48" s="1773">
        <v>24819.043482810001</v>
      </c>
      <c r="AH48" s="1773">
        <v>3729.3667223299999</v>
      </c>
      <c r="AI48" s="1773">
        <v>3170.4841674900003</v>
      </c>
      <c r="AJ48" s="1773">
        <v>2649.4598157</v>
      </c>
      <c r="AK48" s="1773">
        <v>58.943087540000001</v>
      </c>
      <c r="AL48" s="1773">
        <v>6608.7672085600007</v>
      </c>
      <c r="AM48" s="1773">
        <v>20002.963809950001</v>
      </c>
      <c r="AN48" s="1773">
        <v>29.530265539999998</v>
      </c>
      <c r="AO48" s="1773">
        <v>10458.847418400001</v>
      </c>
      <c r="AP48" s="1773">
        <v>29.530265539999998</v>
      </c>
      <c r="AQ48" s="1773">
        <v>5032.5169262500003</v>
      </c>
      <c r="AR48" s="1773">
        <v>37092.292685139997</v>
      </c>
      <c r="AS48" s="1773">
        <v>36513.682053530007</v>
      </c>
      <c r="AT48" s="1773">
        <v>28491.389887329999</v>
      </c>
      <c r="AU48" s="1773">
        <v>6778.1195044300002</v>
      </c>
      <c r="AV48" s="1774">
        <v>14308.986237589999</v>
      </c>
      <c r="AW48" s="1773">
        <v>11648.41205056</v>
      </c>
      <c r="AX48" s="1775">
        <v>4392.30107976</v>
      </c>
      <c r="AY48" s="1775">
        <v>4218.5498996199995</v>
      </c>
      <c r="AZ48" s="1775">
        <v>2967.9915862000003</v>
      </c>
      <c r="BA48" s="1775">
        <v>9113.4666916599999</v>
      </c>
      <c r="BB48" s="1775">
        <v>59594.758662459994</v>
      </c>
      <c r="BC48" s="1775">
        <v>5.0670965300000006</v>
      </c>
      <c r="BD48" s="1776">
        <v>19963.942857649999</v>
      </c>
      <c r="BE48" s="1775">
        <v>8775.9305927999994</v>
      </c>
      <c r="BF48" s="1775">
        <v>4871.5327074000006</v>
      </c>
      <c r="BG48" s="1777">
        <v>3696.45630897</v>
      </c>
      <c r="BH48" s="1775">
        <v>11083.470334019999</v>
      </c>
      <c r="BI48" s="1775">
        <v>101730.80248064999</v>
      </c>
      <c r="BJ48" s="1776">
        <v>11035.33880272</v>
      </c>
      <c r="BK48" s="1775">
        <v>3316.6880171399998</v>
      </c>
      <c r="BL48" s="1775">
        <v>12135.004743969999</v>
      </c>
      <c r="BM48" s="1776">
        <v>10510.075704039999</v>
      </c>
      <c r="BN48" s="1775">
        <v>20748.83767334</v>
      </c>
      <c r="BO48" s="1775">
        <v>12405.670058240001</v>
      </c>
      <c r="BP48" s="1777">
        <v>8451.0351035700005</v>
      </c>
    </row>
    <row r="49" spans="1:68" s="1729" customFormat="1" ht="15.75">
      <c r="A49" s="1090"/>
      <c r="B49" s="1773"/>
      <c r="C49" s="1773"/>
      <c r="D49" s="1773"/>
      <c r="E49" s="1773"/>
      <c r="F49" s="1773"/>
      <c r="G49" s="1773"/>
      <c r="H49" s="1773"/>
      <c r="I49" s="1773"/>
      <c r="J49" s="1773"/>
      <c r="K49" s="1773"/>
      <c r="L49" s="1773"/>
      <c r="M49" s="1773"/>
      <c r="N49" s="1773"/>
      <c r="O49" s="1773"/>
      <c r="P49" s="1773"/>
      <c r="Q49" s="1773"/>
      <c r="R49" s="1773"/>
      <c r="S49" s="1773"/>
      <c r="T49" s="1773"/>
      <c r="U49" s="1773"/>
      <c r="V49" s="1773"/>
      <c r="W49" s="1773"/>
      <c r="X49" s="1773"/>
      <c r="Y49" s="1773"/>
      <c r="Z49" s="1773"/>
      <c r="AA49" s="1773"/>
      <c r="AB49" s="1773"/>
      <c r="AC49" s="1773"/>
      <c r="AD49" s="1773"/>
      <c r="AE49" s="1773"/>
      <c r="AF49" s="1773"/>
      <c r="AG49" s="1773"/>
      <c r="AH49" s="1773"/>
      <c r="AI49" s="1773"/>
      <c r="AJ49" s="1773">
        <v>0</v>
      </c>
      <c r="AK49" s="1773">
        <v>0</v>
      </c>
      <c r="AL49" s="1773">
        <v>0</v>
      </c>
      <c r="AM49" s="1773">
        <v>0</v>
      </c>
      <c r="AN49" s="1773">
        <v>0</v>
      </c>
      <c r="AO49" s="1773">
        <v>0</v>
      </c>
      <c r="AP49" s="1773">
        <v>0</v>
      </c>
      <c r="AQ49" s="1773">
        <v>0</v>
      </c>
      <c r="AR49" s="1773">
        <v>0</v>
      </c>
      <c r="AS49" s="1773">
        <v>0</v>
      </c>
      <c r="AT49" s="1773">
        <v>0</v>
      </c>
      <c r="AU49" s="1773">
        <v>0</v>
      </c>
      <c r="AV49" s="1774">
        <v>0</v>
      </c>
      <c r="AW49" s="1773">
        <v>0</v>
      </c>
      <c r="AX49" s="1775">
        <v>0</v>
      </c>
      <c r="AY49" s="1775">
        <v>0</v>
      </c>
      <c r="AZ49" s="1775">
        <v>0</v>
      </c>
      <c r="BA49" s="1775">
        <v>0</v>
      </c>
      <c r="BB49" s="1775">
        <v>0</v>
      </c>
      <c r="BC49" s="1775">
        <v>0</v>
      </c>
      <c r="BD49" s="1776">
        <v>0</v>
      </c>
      <c r="BE49" s="1775">
        <v>0</v>
      </c>
      <c r="BF49" s="1775">
        <v>0</v>
      </c>
      <c r="BG49" s="1777">
        <v>0</v>
      </c>
      <c r="BH49" s="1775">
        <v>0</v>
      </c>
      <c r="BI49" s="1775">
        <v>0</v>
      </c>
      <c r="BJ49" s="1776">
        <v>0</v>
      </c>
      <c r="BK49" s="1775">
        <v>0</v>
      </c>
      <c r="BL49" s="1775">
        <v>0</v>
      </c>
      <c r="BM49" s="1776">
        <v>0</v>
      </c>
      <c r="BN49" s="1775">
        <v>0</v>
      </c>
      <c r="BO49" s="1775">
        <v>0</v>
      </c>
      <c r="BP49" s="1777">
        <v>0</v>
      </c>
    </row>
    <row r="50" spans="1:68" s="1729" customFormat="1" ht="15.75">
      <c r="A50" s="1081" t="s">
        <v>961</v>
      </c>
      <c r="B50" s="1773">
        <v>4389220.2103216704</v>
      </c>
      <c r="C50" s="1773">
        <v>4351975.8223515907</v>
      </c>
      <c r="D50" s="1773">
        <v>4328604.0735468399</v>
      </c>
      <c r="E50" s="1773">
        <v>4295281.0368414996</v>
      </c>
      <c r="F50" s="1773">
        <v>4305997.7083814899</v>
      </c>
      <c r="G50" s="1773">
        <v>4316511.3700432908</v>
      </c>
      <c r="H50" s="1773">
        <v>4319661.5366656389</v>
      </c>
      <c r="I50" s="1773">
        <v>4346949.8793658605</v>
      </c>
      <c r="J50" s="1773">
        <v>4526465.20782384</v>
      </c>
      <c r="K50" s="1773">
        <v>4516255.9483323498</v>
      </c>
      <c r="L50" s="1773">
        <v>4732720.5617749607</v>
      </c>
      <c r="M50" s="1773">
        <v>4708184.6590926899</v>
      </c>
      <c r="N50" s="1773">
        <v>4979976.1891924199</v>
      </c>
      <c r="O50" s="1773">
        <v>5023966.483892669</v>
      </c>
      <c r="P50" s="1773">
        <v>4938029.50018459</v>
      </c>
      <c r="Q50" s="1773">
        <v>4858170.6394437198</v>
      </c>
      <c r="R50" s="1773">
        <v>4891180.1174813099</v>
      </c>
      <c r="S50" s="1773">
        <v>4967820.0627176706</v>
      </c>
      <c r="T50" s="1773">
        <v>4969799.5484459996</v>
      </c>
      <c r="U50" s="1773">
        <v>4989167.9118959093</v>
      </c>
      <c r="V50" s="1773">
        <v>5060183.2100092005</v>
      </c>
      <c r="W50" s="1773">
        <v>5051419.9550972199</v>
      </c>
      <c r="X50" s="1773">
        <v>5103973.4190366399</v>
      </c>
      <c r="Y50" s="1773">
        <v>5147271.7936247205</v>
      </c>
      <c r="Z50" s="1773">
        <v>5418494.9954694211</v>
      </c>
      <c r="AA50" s="1773">
        <v>5359930.1907066097</v>
      </c>
      <c r="AB50" s="1773">
        <v>5358603.6894892491</v>
      </c>
      <c r="AC50" s="1773">
        <v>5473405.1517805001</v>
      </c>
      <c r="AD50" s="1773">
        <v>5459937.2216320094</v>
      </c>
      <c r="AE50" s="1773">
        <v>5539426.8004551996</v>
      </c>
      <c r="AF50" s="1773">
        <v>5776443.9594842922</v>
      </c>
      <c r="AG50" s="1773">
        <v>5766191.1191068916</v>
      </c>
      <c r="AH50" s="1773">
        <v>5777279.3491029711</v>
      </c>
      <c r="AI50" s="1773">
        <v>5684981.50199157</v>
      </c>
      <c r="AJ50" s="1773">
        <v>6033698.8664190797</v>
      </c>
      <c r="AK50" s="1773">
        <v>5948705.5815882003</v>
      </c>
      <c r="AL50" s="1773">
        <v>6223679.7322505917</v>
      </c>
      <c r="AM50" s="1773">
        <v>6270111.20031399</v>
      </c>
      <c r="AN50" s="1773">
        <v>6282562.5527374595</v>
      </c>
      <c r="AO50" s="1773">
        <v>6005924.7319222093</v>
      </c>
      <c r="AP50" s="1773">
        <v>6053840.6347546605</v>
      </c>
      <c r="AQ50" s="1773">
        <v>6130614.3667062502</v>
      </c>
      <c r="AR50" s="1773">
        <v>6111413.5907418905</v>
      </c>
      <c r="AS50" s="1773">
        <v>6103082.311471099</v>
      </c>
      <c r="AT50" s="1773">
        <v>5936169.79825362</v>
      </c>
      <c r="AU50" s="1773">
        <v>5966426.7995760897</v>
      </c>
      <c r="AV50" s="1774">
        <v>6390281.2678709701</v>
      </c>
      <c r="AW50" s="1773">
        <v>6447988.0062153516</v>
      </c>
      <c r="AX50" s="1775">
        <v>6238064.3933652192</v>
      </c>
      <c r="AY50" s="1775">
        <v>6091979.9265332306</v>
      </c>
      <c r="AZ50" s="1775">
        <v>6037356.0885305619</v>
      </c>
      <c r="BA50" s="1775">
        <v>5953258.4124490889</v>
      </c>
      <c r="BB50" s="1775">
        <v>5904800.115953871</v>
      </c>
      <c r="BC50" s="1775">
        <v>5858661.3447867306</v>
      </c>
      <c r="BD50" s="1776">
        <v>6673348.4611340417</v>
      </c>
      <c r="BE50" s="1775">
        <v>6924970.7237526933</v>
      </c>
      <c r="BF50" s="1775">
        <v>6877815.776476834</v>
      </c>
      <c r="BG50" s="1777">
        <v>6020385.2965166885</v>
      </c>
      <c r="BH50" s="1775">
        <v>6297283.7332538757</v>
      </c>
      <c r="BI50" s="1775">
        <v>6351726.2817558143</v>
      </c>
      <c r="BJ50" s="1776">
        <v>6376343.3048905618</v>
      </c>
      <c r="BK50" s="1775">
        <v>6358102.3078026297</v>
      </c>
      <c r="BL50" s="1775">
        <v>6413797.6355622848</v>
      </c>
      <c r="BM50" s="1776">
        <v>6137561.1668168111</v>
      </c>
      <c r="BN50" s="1775">
        <v>6198305.3322034283</v>
      </c>
      <c r="BO50" s="1775">
        <v>6263543.1327930549</v>
      </c>
      <c r="BP50" s="1777">
        <v>6121867.6221266603</v>
      </c>
    </row>
    <row r="51" spans="1:68" s="1729" customFormat="1" ht="15.75">
      <c r="A51" s="1087" t="s">
        <v>143</v>
      </c>
      <c r="B51" s="1773">
        <v>241177.88458994997</v>
      </c>
      <c r="C51" s="1773">
        <v>241177.88439494997</v>
      </c>
      <c r="D51" s="1773">
        <v>241177.88439494997</v>
      </c>
      <c r="E51" s="1773">
        <v>241177.88439494997</v>
      </c>
      <c r="F51" s="1773">
        <v>241177.88439493996</v>
      </c>
      <c r="G51" s="1773">
        <v>241177.88439493996</v>
      </c>
      <c r="H51" s="1773">
        <v>260401.22924993996</v>
      </c>
      <c r="I51" s="1773">
        <v>281923.54539332999</v>
      </c>
      <c r="J51" s="1773">
        <v>286483.50993043999</v>
      </c>
      <c r="K51" s="1773">
        <v>301182.31253793999</v>
      </c>
      <c r="L51" s="1773">
        <v>301182.31253793999</v>
      </c>
      <c r="M51" s="1773">
        <v>304440.35388862999</v>
      </c>
      <c r="N51" s="1773">
        <v>306014.81997104001</v>
      </c>
      <c r="O51" s="1773">
        <v>253412.79923203998</v>
      </c>
      <c r="P51" s="1773">
        <v>247585.33444303993</v>
      </c>
      <c r="Q51" s="1773">
        <v>253185.33444309997</v>
      </c>
      <c r="R51" s="1773">
        <v>255164.52635809997</v>
      </c>
      <c r="S51" s="1773">
        <v>258269.45538959999</v>
      </c>
      <c r="T51" s="1773">
        <v>244115.45718259999</v>
      </c>
      <c r="U51" s="1773">
        <v>244115.45644820997</v>
      </c>
      <c r="V51" s="1773">
        <v>244115.45644820997</v>
      </c>
      <c r="W51" s="1773">
        <v>257218.63676761001</v>
      </c>
      <c r="X51" s="1773">
        <v>266478.10527561</v>
      </c>
      <c r="Y51" s="1773">
        <v>266570.76004860998</v>
      </c>
      <c r="Z51" s="1773">
        <v>266570.76004820998</v>
      </c>
      <c r="AA51" s="1773">
        <v>266564.74175520998</v>
      </c>
      <c r="AB51" s="1773">
        <v>266564.74175520998</v>
      </c>
      <c r="AC51" s="1773">
        <v>266564.74175520998</v>
      </c>
      <c r="AD51" s="1773">
        <v>269467.16668521002</v>
      </c>
      <c r="AE51" s="1773">
        <v>281306.16700820997</v>
      </c>
      <c r="AF51" s="1773">
        <v>281306.16700820997</v>
      </c>
      <c r="AG51" s="1773">
        <v>281306.16700820997</v>
      </c>
      <c r="AH51" s="1773">
        <v>281306.16700820997</v>
      </c>
      <c r="AI51" s="1773">
        <v>287266.11453120998</v>
      </c>
      <c r="AJ51" s="1773">
        <v>287266.11453120998</v>
      </c>
      <c r="AK51" s="1773">
        <v>287266.11453120998</v>
      </c>
      <c r="AL51" s="1773">
        <v>293406.16700820997</v>
      </c>
      <c r="AM51" s="1773">
        <v>293406.16700850998</v>
      </c>
      <c r="AN51" s="1773">
        <v>293406.16700850998</v>
      </c>
      <c r="AO51" s="1773">
        <v>293406.16700820997</v>
      </c>
      <c r="AP51" s="1773">
        <v>293406.16700820997</v>
      </c>
      <c r="AQ51" s="1773">
        <v>290806.16700820997</v>
      </c>
      <c r="AR51" s="1773">
        <v>290306.55374420999</v>
      </c>
      <c r="AS51" s="1773">
        <v>299194.67259870999</v>
      </c>
      <c r="AT51" s="1773">
        <v>299194.67259971</v>
      </c>
      <c r="AU51" s="1773">
        <v>305261.49609770998</v>
      </c>
      <c r="AV51" s="1774">
        <v>305261.49609670998</v>
      </c>
      <c r="AW51" s="1773">
        <v>305163.49609670998</v>
      </c>
      <c r="AX51" s="1775">
        <v>305787.37172070995</v>
      </c>
      <c r="AY51" s="1775">
        <v>305787.37172070995</v>
      </c>
      <c r="AZ51" s="1775">
        <v>318215.95656810002</v>
      </c>
      <c r="BA51" s="1775">
        <v>320632.84791471</v>
      </c>
      <c r="BB51" s="1775">
        <v>320632.84791471</v>
      </c>
      <c r="BC51" s="1775">
        <v>320632.84791471</v>
      </c>
      <c r="BD51" s="1776">
        <v>313692.69720971002</v>
      </c>
      <c r="BE51" s="1775">
        <v>467422.02393408003</v>
      </c>
      <c r="BF51" s="1775">
        <v>488726.94091695</v>
      </c>
      <c r="BG51" s="1777">
        <v>486964.15960994002</v>
      </c>
      <c r="BH51" s="1775">
        <v>483944.84325206</v>
      </c>
      <c r="BI51" s="1775">
        <v>483271.74308820005</v>
      </c>
      <c r="BJ51" s="1776">
        <v>501135.08052377001</v>
      </c>
      <c r="BK51" s="1775">
        <v>493325.24774301</v>
      </c>
      <c r="BL51" s="1775">
        <v>501228.99249449</v>
      </c>
      <c r="BM51" s="1776">
        <v>488515.85300562007</v>
      </c>
      <c r="BN51" s="1775">
        <v>494104.30321465974</v>
      </c>
      <c r="BO51" s="1775">
        <v>491364.67652043002</v>
      </c>
      <c r="BP51" s="1777">
        <v>493402.95288728003</v>
      </c>
    </row>
    <row r="52" spans="1:68" s="1729" customFormat="1" ht="15.75">
      <c r="A52" s="1087" t="s">
        <v>962</v>
      </c>
      <c r="B52" s="1773">
        <v>2739168.7399852299</v>
      </c>
      <c r="C52" s="1773">
        <v>2688697.5373326</v>
      </c>
      <c r="D52" s="1773">
        <v>2683918.3753191703</v>
      </c>
      <c r="E52" s="1773">
        <v>2683361.6182059702</v>
      </c>
      <c r="F52" s="1773">
        <v>2687084.0770338802</v>
      </c>
      <c r="G52" s="1773">
        <v>2690419.1101313792</v>
      </c>
      <c r="H52" s="1773">
        <v>2679248.8654108592</v>
      </c>
      <c r="I52" s="1773">
        <v>2674200.2718557697</v>
      </c>
      <c r="J52" s="1773">
        <v>2752455.4639271703</v>
      </c>
      <c r="K52" s="1773">
        <v>2758640.4297914696</v>
      </c>
      <c r="L52" s="1773">
        <v>2953300.8489685697</v>
      </c>
      <c r="M52" s="1773">
        <v>2900531.6222314402</v>
      </c>
      <c r="N52" s="1773">
        <v>3122621.0305972802</v>
      </c>
      <c r="O52" s="1773">
        <v>3217054.3126017996</v>
      </c>
      <c r="P52" s="1773">
        <v>3126922.5267824004</v>
      </c>
      <c r="Q52" s="1773">
        <v>3124907.2353414097</v>
      </c>
      <c r="R52" s="1773">
        <v>3124913.1856638901</v>
      </c>
      <c r="S52" s="1773">
        <v>3165263.0094370097</v>
      </c>
      <c r="T52" s="1773">
        <v>3184014.34276701</v>
      </c>
      <c r="U52" s="1773">
        <v>3207560.5847304999</v>
      </c>
      <c r="V52" s="1773">
        <v>3236288.2492666389</v>
      </c>
      <c r="W52" s="1773">
        <v>3213738.7936974908</v>
      </c>
      <c r="X52" s="1773">
        <v>3367967.4565981599</v>
      </c>
      <c r="Y52" s="1773">
        <v>3360090.1898984597</v>
      </c>
      <c r="Z52" s="1773">
        <v>3514670.0643892502</v>
      </c>
      <c r="AA52" s="1773">
        <v>3467350.9911577599</v>
      </c>
      <c r="AB52" s="1773">
        <v>3459196.6858352204</v>
      </c>
      <c r="AC52" s="1773">
        <v>3483219.5593264201</v>
      </c>
      <c r="AD52" s="1773">
        <v>3391572.7319870195</v>
      </c>
      <c r="AE52" s="1773">
        <v>3438712.8506222703</v>
      </c>
      <c r="AF52" s="1773">
        <v>3468025.7201990616</v>
      </c>
      <c r="AG52" s="1773">
        <v>3474277.1358620212</v>
      </c>
      <c r="AH52" s="1773">
        <v>3464044.3879405013</v>
      </c>
      <c r="AI52" s="1773">
        <v>3457865.2714040116</v>
      </c>
      <c r="AJ52" s="1773">
        <v>3771238.5586853107</v>
      </c>
      <c r="AK52" s="1773">
        <v>3646557.2214286295</v>
      </c>
      <c r="AL52" s="1773">
        <v>3834074.8705833107</v>
      </c>
      <c r="AM52" s="1773">
        <v>3824888.6204675701</v>
      </c>
      <c r="AN52" s="1773">
        <v>3794480.7978920308</v>
      </c>
      <c r="AO52" s="1773">
        <v>3040398.6237744396</v>
      </c>
      <c r="AP52" s="1773">
        <v>3038249.9721176005</v>
      </c>
      <c r="AQ52" s="1773">
        <v>3066188.0963213793</v>
      </c>
      <c r="AR52" s="1773">
        <v>3062138.0511721103</v>
      </c>
      <c r="AS52" s="1773">
        <v>3046007.76024479</v>
      </c>
      <c r="AT52" s="1773">
        <v>3050318.2190045393</v>
      </c>
      <c r="AU52" s="1773">
        <v>3146036.9959907001</v>
      </c>
      <c r="AV52" s="1774">
        <v>3337661.6349243997</v>
      </c>
      <c r="AW52" s="1773">
        <v>3343013.3470118404</v>
      </c>
      <c r="AX52" s="1775">
        <v>3105883.7571776593</v>
      </c>
      <c r="AY52" s="1775">
        <v>2862824.9487707703</v>
      </c>
      <c r="AZ52" s="1775">
        <v>2671679.7845819807</v>
      </c>
      <c r="BA52" s="1775">
        <v>2664638.5155397705</v>
      </c>
      <c r="BB52" s="1775">
        <v>2645263.7001969405</v>
      </c>
      <c r="BC52" s="1775">
        <v>2592361.4815686699</v>
      </c>
      <c r="BD52" s="1776">
        <v>3338151.18526803</v>
      </c>
      <c r="BE52" s="1775">
        <v>3315923.0935143218</v>
      </c>
      <c r="BF52" s="1775">
        <v>3249909.8728356459</v>
      </c>
      <c r="BG52" s="1777">
        <v>2842800.8938738499</v>
      </c>
      <c r="BH52" s="1775">
        <v>3117242.4881170904</v>
      </c>
      <c r="BI52" s="1775">
        <v>3171059.9225916383</v>
      </c>
      <c r="BJ52" s="1776">
        <v>3234961.9397538286</v>
      </c>
      <c r="BK52" s="1775">
        <v>3232581.0103618237</v>
      </c>
      <c r="BL52" s="1775">
        <v>3249062.0227432661</v>
      </c>
      <c r="BM52" s="1776">
        <v>3243376.1954219197</v>
      </c>
      <c r="BN52" s="1775">
        <v>3272418.7551672412</v>
      </c>
      <c r="BO52" s="1775">
        <v>3364684.7123988923</v>
      </c>
      <c r="BP52" s="1777">
        <v>3380346.2739635594</v>
      </c>
    </row>
    <row r="53" spans="1:68" s="1729" customFormat="1" ht="15.75">
      <c r="A53" s="1087" t="s">
        <v>963</v>
      </c>
      <c r="B53" s="1773">
        <v>1072998.3763837502</v>
      </c>
      <c r="C53" s="1773">
        <v>1069445.7085225899</v>
      </c>
      <c r="D53" s="1773">
        <v>1065826.8885509199</v>
      </c>
      <c r="E53" s="1773">
        <v>1066458.36886453</v>
      </c>
      <c r="F53" s="1773">
        <v>1074812.8568495701</v>
      </c>
      <c r="G53" s="1773">
        <v>1073016.0776845801</v>
      </c>
      <c r="H53" s="1773">
        <v>1056891.80654452</v>
      </c>
      <c r="I53" s="1773">
        <v>1063396.6767563303</v>
      </c>
      <c r="J53" s="1773">
        <v>1129551.1591829499</v>
      </c>
      <c r="K53" s="1773">
        <v>1138057.7076401303</v>
      </c>
      <c r="L53" s="1773">
        <v>1158250.6595539204</v>
      </c>
      <c r="M53" s="1773">
        <v>1170207.43412032</v>
      </c>
      <c r="N53" s="1773">
        <v>1176484.36730355</v>
      </c>
      <c r="O53" s="1773">
        <v>1157704.2001638601</v>
      </c>
      <c r="P53" s="1773">
        <v>1151358.0313205102</v>
      </c>
      <c r="Q53" s="1773">
        <v>1084869.4919032601</v>
      </c>
      <c r="R53" s="1773">
        <v>1076271.1301673802</v>
      </c>
      <c r="S53" s="1773">
        <v>1097391.4995783898</v>
      </c>
      <c r="T53" s="1773">
        <v>1077980.2814594002</v>
      </c>
      <c r="U53" s="1773">
        <v>1099320.1004699601</v>
      </c>
      <c r="V53" s="1773">
        <v>1074762.1560873101</v>
      </c>
      <c r="W53" s="1773">
        <v>1064862.1800953499</v>
      </c>
      <c r="X53" s="1773">
        <v>912229.76674185996</v>
      </c>
      <c r="Y53" s="1773">
        <v>946863.86437720002</v>
      </c>
      <c r="Z53" s="1773">
        <v>934626.85469288006</v>
      </c>
      <c r="AA53" s="1773">
        <v>896028.56263090996</v>
      </c>
      <c r="AB53" s="1773">
        <v>902432.96979155007</v>
      </c>
      <c r="AC53" s="1773">
        <v>902638.83472036012</v>
      </c>
      <c r="AD53" s="1773">
        <v>910666.77932439989</v>
      </c>
      <c r="AE53" s="1773">
        <v>917487.96183408995</v>
      </c>
      <c r="AF53" s="1773">
        <v>926887.75632699998</v>
      </c>
      <c r="AG53" s="1773">
        <v>932002.80542389012</v>
      </c>
      <c r="AH53" s="1773">
        <v>940956.26517587015</v>
      </c>
      <c r="AI53" s="1773">
        <v>941009.04775039002</v>
      </c>
      <c r="AJ53" s="1773">
        <v>940732.8767525201</v>
      </c>
      <c r="AK53" s="1773">
        <v>947856.37000816001</v>
      </c>
      <c r="AL53" s="1773">
        <v>960311.58343713998</v>
      </c>
      <c r="AM53" s="1773">
        <v>967547.46722916001</v>
      </c>
      <c r="AN53" s="1773">
        <v>974452.81051832996</v>
      </c>
      <c r="AO53" s="1773">
        <v>1250326.7188169202</v>
      </c>
      <c r="AP53" s="1773">
        <v>1259391.83037683</v>
      </c>
      <c r="AQ53" s="1773">
        <v>1274043.5285469797</v>
      </c>
      <c r="AR53" s="1773">
        <v>1269862.4425767302</v>
      </c>
      <c r="AS53" s="1773">
        <v>1280002.554153</v>
      </c>
      <c r="AT53" s="1773">
        <v>1287559.7220441999</v>
      </c>
      <c r="AU53" s="1773">
        <v>1294051.0161714901</v>
      </c>
      <c r="AV53" s="1774">
        <v>1313716.4845586098</v>
      </c>
      <c r="AW53" s="1773">
        <v>1323063.0772067702</v>
      </c>
      <c r="AX53" s="1775">
        <v>1221186.8926855</v>
      </c>
      <c r="AY53" s="1775">
        <v>1226461.1247032601</v>
      </c>
      <c r="AZ53" s="1775">
        <v>1236655.5157396402</v>
      </c>
      <c r="BA53" s="1775">
        <v>1241002.0749025799</v>
      </c>
      <c r="BB53" s="1775">
        <v>1236290.2470736301</v>
      </c>
      <c r="BC53" s="1775">
        <v>1247259.18350218</v>
      </c>
      <c r="BD53" s="1776">
        <v>1244549.51179883</v>
      </c>
      <c r="BE53" s="1775">
        <v>1301893.9226179093</v>
      </c>
      <c r="BF53" s="1775">
        <v>1307417.1443559334</v>
      </c>
      <c r="BG53" s="1777">
        <v>1052285.0501934059</v>
      </c>
      <c r="BH53" s="1775">
        <v>1065897.5923028504</v>
      </c>
      <c r="BI53" s="1775">
        <v>1071597.8477893167</v>
      </c>
      <c r="BJ53" s="1776">
        <v>1092021.2490082749</v>
      </c>
      <c r="BK53" s="1775">
        <v>1106162.604211021</v>
      </c>
      <c r="BL53" s="1775">
        <v>1113901.1328337556</v>
      </c>
      <c r="BM53" s="1776">
        <v>1126572.6461127289</v>
      </c>
      <c r="BN53" s="1775">
        <v>1140446.7728404193</v>
      </c>
      <c r="BO53" s="1775">
        <v>1120113.1558654548</v>
      </c>
      <c r="BP53" s="1777">
        <v>1124961.7785652543</v>
      </c>
    </row>
    <row r="54" spans="1:68" s="1729" customFormat="1" ht="15.75">
      <c r="A54" s="1087" t="s">
        <v>964</v>
      </c>
      <c r="B54" s="1773">
        <v>5000</v>
      </c>
      <c r="C54" s="1773">
        <v>5000</v>
      </c>
      <c r="D54" s="1773">
        <v>5000</v>
      </c>
      <c r="E54" s="1773">
        <v>5000</v>
      </c>
      <c r="F54" s="1773">
        <v>5000</v>
      </c>
      <c r="G54" s="1773">
        <v>5000</v>
      </c>
      <c r="H54" s="1773">
        <v>5000</v>
      </c>
      <c r="I54" s="1773">
        <v>5000</v>
      </c>
      <c r="J54" s="1773">
        <v>4183.3333350000003</v>
      </c>
      <c r="K54" s="1773">
        <v>4183.3333350000003</v>
      </c>
      <c r="L54" s="1773">
        <v>4183.3333350000003</v>
      </c>
      <c r="M54" s="1773">
        <v>2625.9333329999999</v>
      </c>
      <c r="N54" s="1773">
        <v>2625.9333329999999</v>
      </c>
      <c r="O54" s="1773">
        <v>1977.728983</v>
      </c>
      <c r="P54" s="1773">
        <v>1977.728983</v>
      </c>
      <c r="Q54" s="1773">
        <v>1977.728983</v>
      </c>
      <c r="R54" s="1773">
        <v>2666.8268039999998</v>
      </c>
      <c r="S54" s="1773">
        <v>2666.8268039999998</v>
      </c>
      <c r="T54" s="1773">
        <v>2666.8268039999998</v>
      </c>
      <c r="U54" s="1773">
        <v>0</v>
      </c>
      <c r="V54" s="1773">
        <v>44214.513042999999</v>
      </c>
      <c r="W54" s="1773">
        <v>44214.513042999999</v>
      </c>
      <c r="X54" s="1773">
        <v>44476.995138999999</v>
      </c>
      <c r="Y54" s="1773">
        <v>43860.471516999998</v>
      </c>
      <c r="Z54" s="1773">
        <v>43860.471516999998</v>
      </c>
      <c r="AA54" s="1773">
        <v>43860.471516999998</v>
      </c>
      <c r="AB54" s="1773">
        <v>43314.746788999997</v>
      </c>
      <c r="AC54" s="1773">
        <v>43444.746788999997</v>
      </c>
      <c r="AD54" s="1773">
        <v>43656.043847000001</v>
      </c>
      <c r="AE54" s="1773">
        <v>44008.19447427</v>
      </c>
      <c r="AF54" s="1773">
        <v>44006.15787974</v>
      </c>
      <c r="AG54" s="1773">
        <v>44004.094979190006</v>
      </c>
      <c r="AH54" s="1773">
        <v>42605.095511839994</v>
      </c>
      <c r="AI54" s="1773">
        <v>42602.978975519996</v>
      </c>
      <c r="AJ54" s="1773">
        <v>42600.835100600001</v>
      </c>
      <c r="AK54" s="1773">
        <v>41225.199906239999</v>
      </c>
      <c r="AL54" s="1773">
        <v>41207.494609940004</v>
      </c>
      <c r="AM54" s="1773">
        <v>39827.199476199996</v>
      </c>
      <c r="AN54" s="1773">
        <v>39718.449366769994</v>
      </c>
      <c r="AO54" s="1773">
        <v>39692.922404129997</v>
      </c>
      <c r="AP54" s="1773">
        <v>38312.554329339997</v>
      </c>
      <c r="AQ54" s="1773">
        <v>38310.208937230003</v>
      </c>
      <c r="AR54" s="1773">
        <v>38307.833250440002</v>
      </c>
      <c r="AS54" s="1773">
        <v>37237.95217171</v>
      </c>
      <c r="AT54" s="1773">
        <v>1317.73295067</v>
      </c>
      <c r="AU54" s="1773">
        <v>1447.1688638399999</v>
      </c>
      <c r="AV54" s="1774">
        <v>1444.74319554</v>
      </c>
      <c r="AW54" s="1773">
        <v>1442.4212278599998</v>
      </c>
      <c r="AX54" s="1775">
        <v>1436.57187552</v>
      </c>
      <c r="AY54" s="1775">
        <v>1434.0309188900001</v>
      </c>
      <c r="AZ54" s="1775">
        <v>1431.45213046</v>
      </c>
      <c r="BA54" s="1775">
        <v>1428.8422238000001</v>
      </c>
      <c r="BB54" s="1775">
        <v>1426.19359474</v>
      </c>
      <c r="BC54" s="1775">
        <v>1423.5129453299999</v>
      </c>
      <c r="BD54" s="1776">
        <v>1420.7962387499999</v>
      </c>
      <c r="BE54" s="1775">
        <v>1418.13606327</v>
      </c>
      <c r="BF54" s="1775">
        <v>1415.24914911</v>
      </c>
      <c r="BG54" s="1777">
        <v>1412.4158284100001</v>
      </c>
      <c r="BH54" s="1775">
        <v>1409.5461281400001</v>
      </c>
      <c r="BI54" s="1775">
        <v>1405.58032043</v>
      </c>
      <c r="BJ54" s="1776">
        <v>1403.6751584000001</v>
      </c>
      <c r="BK54" s="1775">
        <v>3063.1807629800001</v>
      </c>
      <c r="BL54" s="1775">
        <v>3062.8989974299998</v>
      </c>
      <c r="BM54" s="1776">
        <v>3062.5537038299999</v>
      </c>
      <c r="BN54" s="1775">
        <v>3062.2032631900001</v>
      </c>
      <c r="BO54" s="1775">
        <v>3061.7821000999998</v>
      </c>
      <c r="BP54" s="1777">
        <v>3061.2314302899999</v>
      </c>
    </row>
    <row r="55" spans="1:68" s="1729" customFormat="1" ht="15.75">
      <c r="A55" s="1087" t="s">
        <v>965</v>
      </c>
      <c r="B55" s="1773">
        <v>330875.20936273999</v>
      </c>
      <c r="C55" s="1773">
        <v>347654.69210145</v>
      </c>
      <c r="D55" s="1773">
        <v>332680.92528179998</v>
      </c>
      <c r="E55" s="1773">
        <v>299283.16537604999</v>
      </c>
      <c r="F55" s="1773">
        <v>297922.89010309998</v>
      </c>
      <c r="G55" s="1773">
        <v>306898.29783239</v>
      </c>
      <c r="H55" s="1773">
        <v>318119.63546031999</v>
      </c>
      <c r="I55" s="1773">
        <v>322429.38536042999</v>
      </c>
      <c r="J55" s="1773">
        <v>353791.74144827994</v>
      </c>
      <c r="K55" s="1773">
        <v>314192.16502780997</v>
      </c>
      <c r="L55" s="1773">
        <v>315803.40737953002</v>
      </c>
      <c r="M55" s="1773">
        <v>330379.31551930006</v>
      </c>
      <c r="N55" s="1773">
        <v>372230.03798755002</v>
      </c>
      <c r="O55" s="1773">
        <v>393817.44291197002</v>
      </c>
      <c r="P55" s="1773">
        <v>410185.87865563994</v>
      </c>
      <c r="Q55" s="1773">
        <v>393230.84877294995</v>
      </c>
      <c r="R55" s="1773">
        <v>432164.4484879399</v>
      </c>
      <c r="S55" s="1773">
        <v>444229.27150867</v>
      </c>
      <c r="T55" s="1773">
        <v>461022.64023298986</v>
      </c>
      <c r="U55" s="1773">
        <v>438171.77024723991</v>
      </c>
      <c r="V55" s="1773">
        <v>460802.83516404004</v>
      </c>
      <c r="W55" s="1773">
        <v>471385.83149376995</v>
      </c>
      <c r="X55" s="1773">
        <v>512821.09528201004</v>
      </c>
      <c r="Y55" s="1773">
        <v>529886.50778345007</v>
      </c>
      <c r="Z55" s="1773">
        <v>658766.84482208022</v>
      </c>
      <c r="AA55" s="1773">
        <v>686125.42364573013</v>
      </c>
      <c r="AB55" s="1773">
        <v>687094.54531826999</v>
      </c>
      <c r="AC55" s="1773">
        <v>777537.26918951015</v>
      </c>
      <c r="AD55" s="1773">
        <v>844574.49978838</v>
      </c>
      <c r="AE55" s="1773">
        <v>857911.62651635997</v>
      </c>
      <c r="AF55" s="1773">
        <v>1056218.1580702798</v>
      </c>
      <c r="AG55" s="1773">
        <v>1034600.91583358</v>
      </c>
      <c r="AH55" s="1773">
        <v>1048367.43346655</v>
      </c>
      <c r="AI55" s="1773">
        <v>956238.08933044004</v>
      </c>
      <c r="AJ55" s="1773">
        <v>991860.48134943971</v>
      </c>
      <c r="AK55" s="1773">
        <v>1025800.67571396</v>
      </c>
      <c r="AL55" s="1773">
        <v>1094679.6166119899</v>
      </c>
      <c r="AM55" s="1773">
        <v>1144441.7461325501</v>
      </c>
      <c r="AN55" s="1773">
        <v>1180504.3279518201</v>
      </c>
      <c r="AO55" s="1773">
        <v>1382100.29991851</v>
      </c>
      <c r="AP55" s="1773">
        <v>1424480.1109226798</v>
      </c>
      <c r="AQ55" s="1773">
        <v>1461266.3658924501</v>
      </c>
      <c r="AR55" s="1773">
        <v>1450798.7099984</v>
      </c>
      <c r="AS55" s="1773">
        <v>1440639.3723028898</v>
      </c>
      <c r="AT55" s="1773">
        <v>1297779.4516545001</v>
      </c>
      <c r="AU55" s="1773">
        <v>1219630.1224523501</v>
      </c>
      <c r="AV55" s="1774">
        <v>1432196.9090957101</v>
      </c>
      <c r="AW55" s="1773">
        <v>1475305.6646721701</v>
      </c>
      <c r="AX55" s="1775">
        <v>1603769.7999058305</v>
      </c>
      <c r="AY55" s="1775">
        <v>1695472.4504195999</v>
      </c>
      <c r="AZ55" s="1775">
        <v>1809373.3795103799</v>
      </c>
      <c r="BA55" s="1775">
        <v>1725556.1318682297</v>
      </c>
      <c r="BB55" s="1775">
        <v>1701187.1271738498</v>
      </c>
      <c r="BC55" s="1775">
        <v>1696984.3188558402</v>
      </c>
      <c r="BD55" s="1776">
        <v>1775534.2706187204</v>
      </c>
      <c r="BE55" s="1775">
        <v>1838313.547623113</v>
      </c>
      <c r="BF55" s="1775">
        <v>1830346.5692191927</v>
      </c>
      <c r="BG55" s="1777">
        <v>1636922.7770110823</v>
      </c>
      <c r="BH55" s="1775">
        <v>1628789.2634537346</v>
      </c>
      <c r="BI55" s="1775">
        <v>1624391.1879662292</v>
      </c>
      <c r="BJ55" s="1776">
        <v>1546821.3604462873</v>
      </c>
      <c r="BK55" s="1775">
        <v>1522970.2647237943</v>
      </c>
      <c r="BL55" s="1775">
        <v>1546542.5884933425</v>
      </c>
      <c r="BM55" s="1776">
        <v>1276033.9185727139</v>
      </c>
      <c r="BN55" s="1775">
        <v>1288273.2977179175</v>
      </c>
      <c r="BO55" s="1775">
        <v>1284318.8059081784</v>
      </c>
      <c r="BP55" s="1777">
        <v>1120095.3852802753</v>
      </c>
    </row>
    <row r="56" spans="1:68" s="1729" customFormat="1" ht="15.75">
      <c r="A56" s="1132"/>
      <c r="B56" s="1773"/>
      <c r="C56" s="1773"/>
      <c r="D56" s="1773"/>
      <c r="E56" s="1773"/>
      <c r="F56" s="1773"/>
      <c r="G56" s="1773"/>
      <c r="H56" s="1773"/>
      <c r="I56" s="1773"/>
      <c r="J56" s="1773"/>
      <c r="K56" s="1773"/>
      <c r="L56" s="1773"/>
      <c r="M56" s="1773"/>
      <c r="N56" s="1773"/>
      <c r="O56" s="1773"/>
      <c r="P56" s="1773"/>
      <c r="Q56" s="1773"/>
      <c r="R56" s="1773"/>
      <c r="S56" s="1773"/>
      <c r="T56" s="1773"/>
      <c r="U56" s="1773"/>
      <c r="V56" s="1773"/>
      <c r="W56" s="1773"/>
      <c r="X56" s="1773"/>
      <c r="Y56" s="1773"/>
      <c r="Z56" s="1773"/>
      <c r="AA56" s="1773"/>
      <c r="AB56" s="1773"/>
      <c r="AC56" s="1773"/>
      <c r="AD56" s="1773"/>
      <c r="AE56" s="1773"/>
      <c r="AF56" s="1773"/>
      <c r="AG56" s="1773"/>
      <c r="AH56" s="1773"/>
      <c r="AI56" s="1773"/>
      <c r="AJ56" s="1773"/>
      <c r="AK56" s="1773"/>
      <c r="AL56" s="1773"/>
      <c r="AM56" s="1773"/>
      <c r="AN56" s="1773"/>
      <c r="AO56" s="1773"/>
      <c r="AP56" s="1773"/>
      <c r="AQ56" s="1773"/>
      <c r="AR56" s="1773"/>
      <c r="AS56" s="1773"/>
      <c r="AT56" s="1773"/>
      <c r="AU56" s="1773"/>
      <c r="AV56" s="1774"/>
      <c r="AW56" s="1773"/>
      <c r="AX56" s="1775"/>
      <c r="AY56" s="1775"/>
      <c r="AZ56" s="1775"/>
      <c r="BA56" s="1775"/>
      <c r="BB56" s="1775"/>
      <c r="BC56" s="1775"/>
      <c r="BD56" s="1776"/>
      <c r="BE56" s="1775"/>
      <c r="BF56" s="1775"/>
      <c r="BG56" s="1777"/>
      <c r="BH56" s="1775"/>
      <c r="BI56" s="1775"/>
      <c r="BJ56" s="1776"/>
      <c r="BK56" s="1775"/>
      <c r="BL56" s="1775"/>
      <c r="BM56" s="1776"/>
      <c r="BN56" s="1775"/>
      <c r="BO56" s="1775"/>
      <c r="BP56" s="1777"/>
    </row>
    <row r="57" spans="1:68" s="1729" customFormat="1" ht="15.75">
      <c r="A57" s="1081" t="s">
        <v>966</v>
      </c>
      <c r="B57" s="1773">
        <v>2506807.74346815</v>
      </c>
      <c r="C57" s="1773">
        <v>2527499.5251703905</v>
      </c>
      <c r="D57" s="1773">
        <v>2524099.3079774892</v>
      </c>
      <c r="E57" s="1773">
        <v>2542981.6506632194</v>
      </c>
      <c r="F57" s="1773">
        <v>2716469.56936072</v>
      </c>
      <c r="G57" s="1773">
        <v>2676502.3256753804</v>
      </c>
      <c r="H57" s="1773">
        <v>2658548.7280422803</v>
      </c>
      <c r="I57" s="1773">
        <v>2736918.0439486401</v>
      </c>
      <c r="J57" s="1773">
        <v>3002841.9820237001</v>
      </c>
      <c r="K57" s="1773">
        <v>2720444.5596052101</v>
      </c>
      <c r="L57" s="1773">
        <v>2781625.4937076895</v>
      </c>
      <c r="M57" s="1773">
        <v>3157524.0366804102</v>
      </c>
      <c r="N57" s="1773">
        <v>3109553.8889181898</v>
      </c>
      <c r="O57" s="1773">
        <v>3046878.4865215286</v>
      </c>
      <c r="P57" s="1773">
        <v>2835516.2728637201</v>
      </c>
      <c r="Q57" s="1773">
        <v>2888807.6726322398</v>
      </c>
      <c r="R57" s="1773">
        <v>3068783.9716584091</v>
      </c>
      <c r="S57" s="1773">
        <v>3019145.8806436709</v>
      </c>
      <c r="T57" s="1773">
        <v>3190670.3505582712</v>
      </c>
      <c r="U57" s="1773">
        <v>3161982.3063846901</v>
      </c>
      <c r="V57" s="1773">
        <v>3121001.0691571408</v>
      </c>
      <c r="W57" s="1773">
        <v>3002416.3240104495</v>
      </c>
      <c r="X57" s="1773">
        <v>3127686.2502694502</v>
      </c>
      <c r="Y57" s="1773">
        <v>3186289.4944404298</v>
      </c>
      <c r="Z57" s="1773">
        <v>3082471.4187874701</v>
      </c>
      <c r="AA57" s="1773">
        <v>3033305.4897156907</v>
      </c>
      <c r="AB57" s="1773">
        <v>3000531.3238667492</v>
      </c>
      <c r="AC57" s="1773">
        <v>3577963.9677495509</v>
      </c>
      <c r="AD57" s="1773">
        <v>4404408.8679903392</v>
      </c>
      <c r="AE57" s="1773">
        <v>4313304.7163680308</v>
      </c>
      <c r="AF57" s="1773">
        <v>4163872.8646518798</v>
      </c>
      <c r="AG57" s="1773">
        <v>4154229.7486722996</v>
      </c>
      <c r="AH57" s="1773">
        <v>4270063.1181645896</v>
      </c>
      <c r="AI57" s="1773">
        <v>4118233.5638981503</v>
      </c>
      <c r="AJ57" s="1773">
        <v>4279267.7089495007</v>
      </c>
      <c r="AK57" s="1773">
        <v>4228299.2235013498</v>
      </c>
      <c r="AL57" s="1773">
        <v>4087713.5755127799</v>
      </c>
      <c r="AM57" s="1773">
        <v>4351366.9238663092</v>
      </c>
      <c r="AN57" s="1773">
        <v>4505832.9517600909</v>
      </c>
      <c r="AO57" s="1773">
        <v>4649515.7018089406</v>
      </c>
      <c r="AP57" s="1773">
        <v>5016027.37030215</v>
      </c>
      <c r="AQ57" s="1773">
        <v>4876609.748728279</v>
      </c>
      <c r="AR57" s="1773">
        <v>5122608.2969458299</v>
      </c>
      <c r="AS57" s="1773">
        <v>4995783.1037425995</v>
      </c>
      <c r="AT57" s="1773">
        <v>5393560.4107574197</v>
      </c>
      <c r="AU57" s="1773">
        <v>5136177.5216716621</v>
      </c>
      <c r="AV57" s="1774">
        <v>5241089.9293064503</v>
      </c>
      <c r="AW57" s="1773">
        <v>4697080.1028446397</v>
      </c>
      <c r="AX57" s="1775">
        <v>4858284.1679006098</v>
      </c>
      <c r="AY57" s="1775">
        <v>4683923.0253044283</v>
      </c>
      <c r="AZ57" s="1775">
        <v>4781217.9595032306</v>
      </c>
      <c r="BA57" s="1775">
        <v>4801619.1610864205</v>
      </c>
      <c r="BB57" s="1775">
        <v>5056029.3585923305</v>
      </c>
      <c r="BC57" s="1775">
        <v>5612990.6555627398</v>
      </c>
      <c r="BD57" s="1776">
        <v>5313615.9183740905</v>
      </c>
      <c r="BE57" s="1775">
        <v>5594516.2060478013</v>
      </c>
      <c r="BF57" s="1775">
        <v>5246648.2468923777</v>
      </c>
      <c r="BG57" s="1777">
        <v>5369477.8981184456</v>
      </c>
      <c r="BH57" s="1775">
        <v>5471122.7239401378</v>
      </c>
      <c r="BI57" s="1775">
        <v>5952857.3469724637</v>
      </c>
      <c r="BJ57" s="1776">
        <v>5741251.2075942159</v>
      </c>
      <c r="BK57" s="1775">
        <v>5700489.4173505809</v>
      </c>
      <c r="BL57" s="1775">
        <v>6419908.453138723</v>
      </c>
      <c r="BM57" s="1776">
        <v>6482391.7762106676</v>
      </c>
      <c r="BN57" s="1775">
        <v>6618777.7332137004</v>
      </c>
      <c r="BO57" s="1775">
        <v>5807947.1282263706</v>
      </c>
      <c r="BP57" s="1777">
        <v>5649977.9667214239</v>
      </c>
    </row>
    <row r="58" spans="1:68" s="1729" customFormat="1" ht="15.75">
      <c r="A58" s="1206" t="s">
        <v>967</v>
      </c>
      <c r="B58" s="1773">
        <v>416210.43987305998</v>
      </c>
      <c r="C58" s="1773">
        <v>453538.53003854002</v>
      </c>
      <c r="D58" s="1773">
        <v>367849.13348820998</v>
      </c>
      <c r="E58" s="1773">
        <v>513792.17594441999</v>
      </c>
      <c r="F58" s="1773">
        <v>598808.10364048998</v>
      </c>
      <c r="G58" s="1773">
        <v>523272.72986376006</v>
      </c>
      <c r="H58" s="1773">
        <v>494749.67829951999</v>
      </c>
      <c r="I58" s="1773">
        <v>540901.31874053006</v>
      </c>
      <c r="J58" s="1773">
        <v>533648.50703900005</v>
      </c>
      <c r="K58" s="1773">
        <v>465351.59169656009</v>
      </c>
      <c r="L58" s="1773">
        <v>421763.84642827994</v>
      </c>
      <c r="M58" s="1773">
        <v>466217.68938822998</v>
      </c>
      <c r="N58" s="1773">
        <v>668023.43333073996</v>
      </c>
      <c r="O58" s="1773">
        <v>656828.26867801999</v>
      </c>
      <c r="P58" s="1773">
        <v>548199.95756668004</v>
      </c>
      <c r="Q58" s="1773">
        <v>556216.22798309952</v>
      </c>
      <c r="R58" s="1773">
        <v>586188.69173910026</v>
      </c>
      <c r="S58" s="1773">
        <v>490351.4519337907</v>
      </c>
      <c r="T58" s="1773">
        <v>512780.370586281</v>
      </c>
      <c r="U58" s="1773">
        <v>371414.57546495035</v>
      </c>
      <c r="V58" s="1773">
        <v>403161.16001789062</v>
      </c>
      <c r="W58" s="1773">
        <v>372004.52071391046</v>
      </c>
      <c r="X58" s="1773">
        <v>423177.29880629084</v>
      </c>
      <c r="Y58" s="1773">
        <v>458815.08196329034</v>
      </c>
      <c r="Z58" s="1773">
        <v>444682.43358122039</v>
      </c>
      <c r="AA58" s="1773">
        <v>493540.98153284041</v>
      </c>
      <c r="AB58" s="1773">
        <v>436302.25512090005</v>
      </c>
      <c r="AC58" s="1773">
        <v>637282.22422878083</v>
      </c>
      <c r="AD58" s="1773">
        <v>659884.74379467079</v>
      </c>
      <c r="AE58" s="1773">
        <v>719535.59652908088</v>
      </c>
      <c r="AF58" s="1773">
        <v>692969.28319933999</v>
      </c>
      <c r="AG58" s="1773">
        <v>646542.27750925999</v>
      </c>
      <c r="AH58" s="1773">
        <v>757643.13231179991</v>
      </c>
      <c r="AI58" s="1773">
        <v>656614.05491671013</v>
      </c>
      <c r="AJ58" s="1773">
        <v>719573.57205118006</v>
      </c>
      <c r="AK58" s="1773">
        <v>693986.43576090992</v>
      </c>
      <c r="AL58" s="1773">
        <v>750856.07585670007</v>
      </c>
      <c r="AM58" s="1773">
        <v>842483.36700278008</v>
      </c>
      <c r="AN58" s="1773">
        <v>945753.36776688998</v>
      </c>
      <c r="AO58" s="1773">
        <v>931067.2606854901</v>
      </c>
      <c r="AP58" s="1773">
        <v>1049508.1497927001</v>
      </c>
      <c r="AQ58" s="1773">
        <v>935726.91435454995</v>
      </c>
      <c r="AR58" s="1773">
        <v>946842.19269476994</v>
      </c>
      <c r="AS58" s="1773">
        <v>859745.53946244984</v>
      </c>
      <c r="AT58" s="1773">
        <v>964426.66811135993</v>
      </c>
      <c r="AU58" s="1773">
        <v>816593.80876851978</v>
      </c>
      <c r="AV58" s="1774">
        <v>910642.82148654992</v>
      </c>
      <c r="AW58" s="1773">
        <v>772427.71332635987</v>
      </c>
      <c r="AX58" s="1775">
        <v>828076.47679356975</v>
      </c>
      <c r="AY58" s="1775">
        <v>845158.6622065499</v>
      </c>
      <c r="AZ58" s="1775">
        <v>832976.37598766002</v>
      </c>
      <c r="BA58" s="1775">
        <v>846095.94323533995</v>
      </c>
      <c r="BB58" s="1775">
        <v>857320.68423883978</v>
      </c>
      <c r="BC58" s="1775">
        <v>940201.59542564978</v>
      </c>
      <c r="BD58" s="1776">
        <v>951134.29629382002</v>
      </c>
      <c r="BE58" s="1775">
        <v>1039626.7546860798</v>
      </c>
      <c r="BF58" s="1775">
        <v>1156247.4983926699</v>
      </c>
      <c r="BG58" s="1777">
        <v>1083358.88206182</v>
      </c>
      <c r="BH58" s="1775">
        <v>1072616.1117185999</v>
      </c>
      <c r="BI58" s="1775">
        <v>1312797.0868440897</v>
      </c>
      <c r="BJ58" s="1776">
        <v>1243202.9526003597</v>
      </c>
      <c r="BK58" s="1775">
        <v>1392299.8771873801</v>
      </c>
      <c r="BL58" s="1775">
        <v>1416960.0622684499</v>
      </c>
      <c r="BM58" s="1776">
        <v>1307895.3100858398</v>
      </c>
      <c r="BN58" s="1775">
        <v>1310388.8093765401</v>
      </c>
      <c r="BO58" s="1775">
        <v>1451053.7881428404</v>
      </c>
      <c r="BP58" s="1777">
        <v>1484972.8273494998</v>
      </c>
    </row>
    <row r="59" spans="1:68" s="1729" customFormat="1" ht="15.75">
      <c r="A59" s="1207" t="s">
        <v>968</v>
      </c>
      <c r="B59" s="1773">
        <v>16610.503433410002</v>
      </c>
      <c r="C59" s="1773">
        <v>18201.759058199998</v>
      </c>
      <c r="D59" s="1773">
        <v>14988.141801799999</v>
      </c>
      <c r="E59" s="1773">
        <v>14399.434076759999</v>
      </c>
      <c r="F59" s="1773">
        <v>9590.3404599599999</v>
      </c>
      <c r="G59" s="1773">
        <v>8952.2196685100007</v>
      </c>
      <c r="H59" s="1773">
        <v>11889.337059079997</v>
      </c>
      <c r="I59" s="1773">
        <v>12731.14620116</v>
      </c>
      <c r="J59" s="1773">
        <v>11521.72706311</v>
      </c>
      <c r="K59" s="1773">
        <v>4190.7400372900001</v>
      </c>
      <c r="L59" s="1773">
        <v>1274.9475283499999</v>
      </c>
      <c r="M59" s="1773">
        <v>3855.0748175100002</v>
      </c>
      <c r="N59" s="1773">
        <v>7116.7773979900003</v>
      </c>
      <c r="O59" s="1773">
        <v>53273.480582770004</v>
      </c>
      <c r="P59" s="1773">
        <v>47764.640456680012</v>
      </c>
      <c r="Q59" s="1773">
        <v>47620.284758009999</v>
      </c>
      <c r="R59" s="1773">
        <v>77910.105244320002</v>
      </c>
      <c r="S59" s="1773">
        <v>22869.585187609999</v>
      </c>
      <c r="T59" s="1773">
        <v>10296.1641141</v>
      </c>
      <c r="U59" s="1773">
        <v>8149.7226438599982</v>
      </c>
      <c r="V59" s="1773">
        <v>742.94082131000005</v>
      </c>
      <c r="W59" s="1773">
        <v>4294.0193799199997</v>
      </c>
      <c r="X59" s="1773">
        <v>7162.6164471000002</v>
      </c>
      <c r="Y59" s="1773">
        <v>527.41528439000001</v>
      </c>
      <c r="Z59" s="1773">
        <v>342.76946265000004</v>
      </c>
      <c r="AA59" s="1773">
        <v>391.54405736000001</v>
      </c>
      <c r="AB59" s="1773">
        <v>2888.2728510400002</v>
      </c>
      <c r="AC59" s="1773">
        <v>2196.9115340900003</v>
      </c>
      <c r="AD59" s="1773">
        <v>380.28538300999998</v>
      </c>
      <c r="AE59" s="1773">
        <v>6365.2369985799996</v>
      </c>
      <c r="AF59" s="1773">
        <v>286.88753236999997</v>
      </c>
      <c r="AG59" s="1773">
        <v>4962.4333127199998</v>
      </c>
      <c r="AH59" s="1773">
        <v>20237.215942480001</v>
      </c>
      <c r="AI59" s="1773">
        <v>32689.713431570006</v>
      </c>
      <c r="AJ59" s="1773">
        <v>52029.019624949993</v>
      </c>
      <c r="AK59" s="1773">
        <v>79190.72549235</v>
      </c>
      <c r="AL59" s="1773">
        <v>97558.710428689999</v>
      </c>
      <c r="AM59" s="1773">
        <v>188977.89121664001</v>
      </c>
      <c r="AN59" s="1773">
        <v>139793.21567664997</v>
      </c>
      <c r="AO59" s="1773">
        <v>148383.50442919999</v>
      </c>
      <c r="AP59" s="1773">
        <v>163950.21004981996</v>
      </c>
      <c r="AQ59" s="1773">
        <v>159429.84051725001</v>
      </c>
      <c r="AR59" s="1773">
        <v>191764.36010224</v>
      </c>
      <c r="AS59" s="1773">
        <v>191425.88168676</v>
      </c>
      <c r="AT59" s="1773">
        <v>236042.66901951993</v>
      </c>
      <c r="AU59" s="1773">
        <v>179992.63325720001</v>
      </c>
      <c r="AV59" s="1774">
        <v>182085.19059383002</v>
      </c>
      <c r="AW59" s="1773">
        <v>183348.37654291998</v>
      </c>
      <c r="AX59" s="1775">
        <v>179590.38375291001</v>
      </c>
      <c r="AY59" s="1775">
        <v>187863.90608863998</v>
      </c>
      <c r="AZ59" s="1775">
        <v>221563.61675176999</v>
      </c>
      <c r="BA59" s="1775">
        <v>206400.98564679996</v>
      </c>
      <c r="BB59" s="1775">
        <v>210422.20413892</v>
      </c>
      <c r="BC59" s="1775">
        <v>212906.62740562999</v>
      </c>
      <c r="BD59" s="1776">
        <v>215951.09854417999</v>
      </c>
      <c r="BE59" s="1775">
        <v>223402.67244610001</v>
      </c>
      <c r="BF59" s="1775">
        <v>223895.77783501</v>
      </c>
      <c r="BG59" s="1777">
        <v>225608.85480353999</v>
      </c>
      <c r="BH59" s="1775">
        <v>229783.10501527996</v>
      </c>
      <c r="BI59" s="1775">
        <v>232205.21321853</v>
      </c>
      <c r="BJ59" s="1776">
        <v>269635.55472602003</v>
      </c>
      <c r="BK59" s="1775">
        <v>275446.38972294988</v>
      </c>
      <c r="BL59" s="1775">
        <v>282751.68803050008</v>
      </c>
      <c r="BM59" s="1776">
        <v>243683.45501988998</v>
      </c>
      <c r="BN59" s="1775">
        <v>281233.87145802996</v>
      </c>
      <c r="BO59" s="1775">
        <v>256018.25543383998</v>
      </c>
      <c r="BP59" s="1777">
        <v>251555.29595785</v>
      </c>
    </row>
    <row r="60" spans="1:68" s="1729" customFormat="1" ht="15.75">
      <c r="A60" s="1207" t="s">
        <v>969</v>
      </c>
      <c r="B60" s="1773">
        <v>0</v>
      </c>
      <c r="C60" s="1773">
        <v>0</v>
      </c>
      <c r="D60" s="1773">
        <v>0</v>
      </c>
      <c r="E60" s="1773">
        <v>0</v>
      </c>
      <c r="F60" s="1773">
        <v>3243.2177801600001</v>
      </c>
      <c r="G60" s="1773">
        <v>5243.2177801600001</v>
      </c>
      <c r="H60" s="1773">
        <v>0</v>
      </c>
      <c r="I60" s="1773">
        <v>0</v>
      </c>
      <c r="J60" s="1773">
        <v>3000</v>
      </c>
      <c r="K60" s="1773">
        <v>0</v>
      </c>
      <c r="L60" s="1773">
        <v>0</v>
      </c>
      <c r="M60" s="1773">
        <v>0</v>
      </c>
      <c r="N60" s="1773">
        <v>27849.327650540003</v>
      </c>
      <c r="O60" s="1773">
        <v>0</v>
      </c>
      <c r="P60" s="1773">
        <v>0</v>
      </c>
      <c r="Q60" s="1773">
        <v>0</v>
      </c>
      <c r="R60" s="1773">
        <v>0</v>
      </c>
      <c r="S60" s="1773">
        <v>0</v>
      </c>
      <c r="T60" s="1773">
        <v>0</v>
      </c>
      <c r="U60" s="1773">
        <v>0</v>
      </c>
      <c r="V60" s="1773">
        <v>0</v>
      </c>
      <c r="W60" s="1773">
        <v>5999.6712688999996</v>
      </c>
      <c r="X60" s="1773">
        <v>8.9424659999999996</v>
      </c>
      <c r="Y60" s="1773">
        <v>3500</v>
      </c>
      <c r="Z60" s="1773">
        <v>3500.3730329999999</v>
      </c>
      <c r="AA60" s="1773">
        <v>1.7317210000000001</v>
      </c>
      <c r="AB60" s="1773">
        <v>2.761247</v>
      </c>
      <c r="AC60" s="1773">
        <v>2.761247</v>
      </c>
      <c r="AD60" s="1773">
        <v>2.761247</v>
      </c>
      <c r="AE60" s="1773">
        <v>9001.9059692700012</v>
      </c>
      <c r="AF60" s="1773">
        <v>0</v>
      </c>
      <c r="AG60" s="1773">
        <v>0</v>
      </c>
      <c r="AH60" s="1773">
        <v>0</v>
      </c>
      <c r="AI60" s="1773">
        <v>0</v>
      </c>
      <c r="AJ60" s="1773">
        <v>0</v>
      </c>
      <c r="AK60" s="1773">
        <v>0</v>
      </c>
      <c r="AL60" s="1773">
        <v>0</v>
      </c>
      <c r="AM60" s="1773">
        <v>600</v>
      </c>
      <c r="AN60" s="1773">
        <v>19950</v>
      </c>
      <c r="AO60" s="1773">
        <v>27880.64269561</v>
      </c>
      <c r="AP60" s="1773">
        <v>28338.876634880002</v>
      </c>
      <c r="AQ60" s="1773">
        <v>0</v>
      </c>
      <c r="AR60" s="1773">
        <v>12623.871960040002</v>
      </c>
      <c r="AS60" s="1773">
        <v>0.27064899999999997</v>
      </c>
      <c r="AT60" s="1773">
        <v>0</v>
      </c>
      <c r="AU60" s="1773">
        <v>0</v>
      </c>
      <c r="AV60" s="1774">
        <v>50000</v>
      </c>
      <c r="AW60" s="1773">
        <v>45000</v>
      </c>
      <c r="AX60" s="1775">
        <v>45000</v>
      </c>
      <c r="AY60" s="1775">
        <v>53999.691825139998</v>
      </c>
      <c r="AZ60" s="1775">
        <v>59029.014377</v>
      </c>
      <c r="BA60" s="1775">
        <v>54758.568492999999</v>
      </c>
      <c r="BB60" s="1775">
        <v>50968.246500879999</v>
      </c>
      <c r="BC60" s="1775">
        <v>55802.139452000003</v>
      </c>
      <c r="BD60" s="1776">
        <v>54195.74411</v>
      </c>
      <c r="BE60" s="1775">
        <v>74696.905292850002</v>
      </c>
      <c r="BF60" s="1775">
        <v>59885.79195413</v>
      </c>
      <c r="BG60" s="1777">
        <v>58016.696711000004</v>
      </c>
      <c r="BH60" s="1775">
        <v>58714.172773999999</v>
      </c>
      <c r="BI60" s="1775">
        <v>50359.460324339998</v>
      </c>
      <c r="BJ60" s="1776">
        <v>57375.743880960006</v>
      </c>
      <c r="BK60" s="1775">
        <v>57678.549244000002</v>
      </c>
      <c r="BL60" s="1775">
        <v>65079.233589000003</v>
      </c>
      <c r="BM60" s="1776">
        <v>100891.353911</v>
      </c>
      <c r="BN60" s="1775">
        <v>63147.655633000002</v>
      </c>
      <c r="BO60" s="1775">
        <v>62761.13379123</v>
      </c>
      <c r="BP60" s="1777">
        <v>7853.0484099999994</v>
      </c>
    </row>
    <row r="61" spans="1:68" s="1729" customFormat="1" ht="15.75">
      <c r="A61" s="1207" t="s">
        <v>970</v>
      </c>
      <c r="B61" s="1773">
        <v>127537.94111984</v>
      </c>
      <c r="C61" s="1773">
        <v>187714.09801874001</v>
      </c>
      <c r="D61" s="1773">
        <v>194532.43705476998</v>
      </c>
      <c r="E61" s="1773">
        <v>256236.01883876004</v>
      </c>
      <c r="F61" s="1773">
        <v>318898.50976300996</v>
      </c>
      <c r="G61" s="1773">
        <v>262309.81605074002</v>
      </c>
      <c r="H61" s="1773">
        <v>214699.36209802999</v>
      </c>
      <c r="I61" s="1773">
        <v>243876.75438403999</v>
      </c>
      <c r="J61" s="1773">
        <v>290485.98283547006</v>
      </c>
      <c r="K61" s="1773">
        <v>246278.25757251002</v>
      </c>
      <c r="L61" s="1773">
        <v>194975.85543768</v>
      </c>
      <c r="M61" s="1773">
        <v>254975.26540378001</v>
      </c>
      <c r="N61" s="1773">
        <v>368205.71044368006</v>
      </c>
      <c r="O61" s="1773">
        <v>273603.62256046</v>
      </c>
      <c r="P61" s="1773">
        <v>156262.39634332</v>
      </c>
      <c r="Q61" s="1773">
        <v>178546.92904800002</v>
      </c>
      <c r="R61" s="1773">
        <v>185098.0007037</v>
      </c>
      <c r="S61" s="1773">
        <v>202349.92524178998</v>
      </c>
      <c r="T61" s="1773">
        <v>242797.28442671997</v>
      </c>
      <c r="U61" s="1773">
        <v>126954.18154703999</v>
      </c>
      <c r="V61" s="1773">
        <v>157637.30955157001</v>
      </c>
      <c r="W61" s="1773">
        <v>120116.96216066999</v>
      </c>
      <c r="X61" s="1773">
        <v>164302.60399566</v>
      </c>
      <c r="Y61" s="1773">
        <v>190484.44482239999</v>
      </c>
      <c r="Z61" s="1773">
        <v>197029.70965492999</v>
      </c>
      <c r="AA61" s="1773">
        <v>224959.38900366001</v>
      </c>
      <c r="AB61" s="1773">
        <v>207869.23618688001</v>
      </c>
      <c r="AC61" s="1773">
        <v>389943.14183561003</v>
      </c>
      <c r="AD61" s="1773">
        <v>417177.43296698999</v>
      </c>
      <c r="AE61" s="1773">
        <v>416069.34421205998</v>
      </c>
      <c r="AF61" s="1773">
        <v>388588.98084764002</v>
      </c>
      <c r="AG61" s="1773">
        <v>371212.53748438007</v>
      </c>
      <c r="AH61" s="1773">
        <v>429208.17150306999</v>
      </c>
      <c r="AI61" s="1773">
        <v>344800.85040114005</v>
      </c>
      <c r="AJ61" s="1773">
        <v>405644.28129361005</v>
      </c>
      <c r="AK61" s="1773">
        <v>360355.06023057998</v>
      </c>
      <c r="AL61" s="1773">
        <v>386322.61321917997</v>
      </c>
      <c r="AM61" s="1773">
        <v>391644.92539288005</v>
      </c>
      <c r="AN61" s="1773">
        <v>475726.09840542002</v>
      </c>
      <c r="AO61" s="1773">
        <v>408579.10655074002</v>
      </c>
      <c r="AP61" s="1773">
        <v>486081.11189395003</v>
      </c>
      <c r="AQ61" s="1773">
        <v>455939.70289909001</v>
      </c>
      <c r="AR61" s="1773">
        <v>424835.5052340799</v>
      </c>
      <c r="AS61" s="1773">
        <v>379180.71254797</v>
      </c>
      <c r="AT61" s="1773">
        <v>429036.94689650001</v>
      </c>
      <c r="AU61" s="1773">
        <v>258750.81793429999</v>
      </c>
      <c r="AV61" s="1774">
        <v>349404.36093245994</v>
      </c>
      <c r="AW61" s="1773">
        <v>242474.53259630999</v>
      </c>
      <c r="AX61" s="1775">
        <v>301269.6825003</v>
      </c>
      <c r="AY61" s="1775">
        <v>310203.49899597</v>
      </c>
      <c r="AZ61" s="1775">
        <v>222120.34674718999</v>
      </c>
      <c r="BA61" s="1775">
        <v>264701.86245329003</v>
      </c>
      <c r="BB61" s="1775">
        <v>303141.03912386001</v>
      </c>
      <c r="BC61" s="1775">
        <v>365134.73725343001</v>
      </c>
      <c r="BD61" s="1776">
        <v>319216.58326154004</v>
      </c>
      <c r="BE61" s="1775">
        <v>388719.59225059988</v>
      </c>
      <c r="BF61" s="1775">
        <v>471848.94812554994</v>
      </c>
      <c r="BG61" s="1777">
        <v>388798.50982685003</v>
      </c>
      <c r="BH61" s="1775">
        <v>363996.74848117999</v>
      </c>
      <c r="BI61" s="1775">
        <v>642374.34310962993</v>
      </c>
      <c r="BJ61" s="1776">
        <v>522277.21900397009</v>
      </c>
      <c r="BK61" s="1775">
        <v>602696.81046732003</v>
      </c>
      <c r="BL61" s="1775">
        <v>655640.54221666988</v>
      </c>
      <c r="BM61" s="1776">
        <v>597641.04577829002</v>
      </c>
      <c r="BN61" s="1775">
        <v>566921.27405053005</v>
      </c>
      <c r="BO61" s="1775">
        <v>673369.85117748997</v>
      </c>
      <c r="BP61" s="1777">
        <v>754113.24028339982</v>
      </c>
    </row>
    <row r="62" spans="1:68" s="1729" customFormat="1" ht="15.75">
      <c r="A62" s="1207" t="s">
        <v>971</v>
      </c>
      <c r="B62" s="1773">
        <v>110582.04639239999</v>
      </c>
      <c r="C62" s="1773">
        <v>68626.825992520011</v>
      </c>
      <c r="D62" s="1773">
        <v>126277.05204783</v>
      </c>
      <c r="E62" s="1773">
        <v>135694.96939406998</v>
      </c>
      <c r="F62" s="1773">
        <v>71478.882907249994</v>
      </c>
      <c r="G62" s="1773">
        <v>60881.523635729995</v>
      </c>
      <c r="H62" s="1773">
        <v>99092.163800009992</v>
      </c>
      <c r="I62" s="1773">
        <v>111352.29981307001</v>
      </c>
      <c r="J62" s="1773">
        <v>57091.162086509998</v>
      </c>
      <c r="K62" s="1773">
        <v>45403.421020500005</v>
      </c>
      <c r="L62" s="1773">
        <v>49359.171831489999</v>
      </c>
      <c r="M62" s="1773">
        <v>46850.126232449998</v>
      </c>
      <c r="N62" s="1773">
        <v>49488.773092879994</v>
      </c>
      <c r="O62" s="1773">
        <v>110578.99433184999</v>
      </c>
      <c r="P62" s="1773">
        <v>110543.86722487002</v>
      </c>
      <c r="Q62" s="1773">
        <v>102655.94683867</v>
      </c>
      <c r="R62" s="1773">
        <v>101436.61378505999</v>
      </c>
      <c r="S62" s="1773">
        <v>43816.982211780007</v>
      </c>
      <c r="T62" s="1773">
        <v>39434.158778620003</v>
      </c>
      <c r="U62" s="1773">
        <v>32021.48642755</v>
      </c>
      <c r="V62" s="1773">
        <v>41800.772997239997</v>
      </c>
      <c r="W62" s="1773">
        <v>37933.936090080002</v>
      </c>
      <c r="X62" s="1773">
        <v>45586.135212130008</v>
      </c>
      <c r="Y62" s="1773">
        <v>64323.403889419998</v>
      </c>
      <c r="Z62" s="1773">
        <v>44259.029293630003</v>
      </c>
      <c r="AA62" s="1773">
        <v>78021.887932960002</v>
      </c>
      <c r="AB62" s="1773">
        <v>41426.285344260003</v>
      </c>
      <c r="AC62" s="1773">
        <v>55479.992815179998</v>
      </c>
      <c r="AD62" s="1773">
        <v>60084.549031979994</v>
      </c>
      <c r="AE62" s="1773">
        <v>84610.45096907999</v>
      </c>
      <c r="AF62" s="1773">
        <v>97863.731430109983</v>
      </c>
      <c r="AG62" s="1773">
        <v>68376.841286330004</v>
      </c>
      <c r="AH62" s="1773">
        <v>111166.81059442001</v>
      </c>
      <c r="AI62" s="1773">
        <v>74357.98352857001</v>
      </c>
      <c r="AJ62" s="1773">
        <v>59412.429970609999</v>
      </c>
      <c r="AK62" s="1773">
        <v>57995.662260240002</v>
      </c>
      <c r="AL62" s="1773">
        <v>72570.807431649984</v>
      </c>
      <c r="AM62" s="1773">
        <v>63686.411479399998</v>
      </c>
      <c r="AN62" s="1773">
        <v>114617.81004540002</v>
      </c>
      <c r="AO62" s="1773">
        <v>149566.44158632</v>
      </c>
      <c r="AP62" s="1773">
        <v>176893.19165642004</v>
      </c>
      <c r="AQ62" s="1773">
        <v>126938.7771791</v>
      </c>
      <c r="AR62" s="1773">
        <v>125640.21371513999</v>
      </c>
      <c r="AS62" s="1773">
        <v>78559.842137839994</v>
      </c>
      <c r="AT62" s="1773">
        <v>92816.420947970008</v>
      </c>
      <c r="AU62" s="1773">
        <v>124178.76780014001</v>
      </c>
      <c r="AV62" s="1774">
        <v>77760.901479629989</v>
      </c>
      <c r="AW62" s="1773">
        <v>64519.147395000007</v>
      </c>
      <c r="AX62" s="1775">
        <v>60381.57488385999</v>
      </c>
      <c r="AY62" s="1775">
        <v>52696.799182599992</v>
      </c>
      <c r="AZ62" s="1775">
        <v>53569.166832460003</v>
      </c>
      <c r="BA62" s="1775">
        <v>53089.909523899994</v>
      </c>
      <c r="BB62" s="1775">
        <v>46860.162779329999</v>
      </c>
      <c r="BC62" s="1775">
        <v>41681.438018109999</v>
      </c>
      <c r="BD62" s="1776">
        <v>82227.131365830006</v>
      </c>
      <c r="BE62" s="1775">
        <v>54218.299295889992</v>
      </c>
      <c r="BF62" s="1775">
        <v>95390.032946320003</v>
      </c>
      <c r="BG62" s="1777">
        <v>114965.81210989</v>
      </c>
      <c r="BH62" s="1775">
        <v>117457.52798244001</v>
      </c>
      <c r="BI62" s="1775">
        <v>86431.240631539986</v>
      </c>
      <c r="BJ62" s="1776">
        <v>84125.00703067999</v>
      </c>
      <c r="BK62" s="1775">
        <v>114739.24514131001</v>
      </c>
      <c r="BL62" s="1775">
        <v>67099.935860600017</v>
      </c>
      <c r="BM62" s="1776">
        <v>31173.626264219998</v>
      </c>
      <c r="BN62" s="1775">
        <v>60907.864637539991</v>
      </c>
      <c r="BO62" s="1775">
        <v>87393.279856180015</v>
      </c>
      <c r="BP62" s="1777">
        <v>93111.507648220009</v>
      </c>
    </row>
    <row r="63" spans="1:68" s="1729" customFormat="1" ht="15.75">
      <c r="A63" s="1207" t="s">
        <v>972</v>
      </c>
      <c r="B63" s="1773">
        <v>132030.26047978998</v>
      </c>
      <c r="C63" s="1773">
        <v>131610.68231155002</v>
      </c>
      <c r="D63" s="1773">
        <v>134101.34447169001</v>
      </c>
      <c r="E63" s="1773">
        <v>130618.45967474001</v>
      </c>
      <c r="F63" s="1773">
        <v>133128.86224928001</v>
      </c>
      <c r="G63" s="1773">
        <v>133073.63402015</v>
      </c>
      <c r="H63" s="1773">
        <v>129923.28292959</v>
      </c>
      <c r="I63" s="1773">
        <v>131888.53375561</v>
      </c>
      <c r="J63" s="1773">
        <v>132952.85168145</v>
      </c>
      <c r="K63" s="1773">
        <v>129097.96735629</v>
      </c>
      <c r="L63" s="1773">
        <v>122679.66993876999</v>
      </c>
      <c r="M63" s="1773">
        <v>118910.84195476001</v>
      </c>
      <c r="N63" s="1773">
        <v>177577.04623135997</v>
      </c>
      <c r="O63" s="1773">
        <v>173774.37980489002</v>
      </c>
      <c r="P63" s="1773">
        <v>192147.65140776001</v>
      </c>
      <c r="Q63" s="1773">
        <v>186992.62058658001</v>
      </c>
      <c r="R63" s="1773">
        <v>181691.00205513</v>
      </c>
      <c r="S63" s="1773">
        <v>181045.11601523001</v>
      </c>
      <c r="T63" s="1773">
        <v>176765.76923534003</v>
      </c>
      <c r="U63" s="1773">
        <v>164078.66246381</v>
      </c>
      <c r="V63" s="1773">
        <v>164254.73479532998</v>
      </c>
      <c r="W63" s="1773">
        <v>164568.66453497001</v>
      </c>
      <c r="X63" s="1773">
        <v>157262.65329039999</v>
      </c>
      <c r="Y63" s="1773">
        <v>157258.18326888001</v>
      </c>
      <c r="Z63" s="1773">
        <v>156352.90498096999</v>
      </c>
      <c r="AA63" s="1773">
        <v>149533.59629019001</v>
      </c>
      <c r="AB63" s="1773">
        <v>145986.43389424999</v>
      </c>
      <c r="AC63" s="1773">
        <v>148992.35970077003</v>
      </c>
      <c r="AD63" s="1773">
        <v>140488.21673356</v>
      </c>
      <c r="AE63" s="1773">
        <v>165265.18668539001</v>
      </c>
      <c r="AF63" s="1773">
        <v>168195.44204612001</v>
      </c>
      <c r="AG63" s="1773">
        <v>164036.67933759998</v>
      </c>
      <c r="AH63" s="1773">
        <v>161175.39353368996</v>
      </c>
      <c r="AI63" s="1773">
        <v>166788.62927042003</v>
      </c>
      <c r="AJ63" s="1773">
        <v>160120.94572518</v>
      </c>
      <c r="AK63" s="1773">
        <v>157368.25106849999</v>
      </c>
      <c r="AL63" s="1773">
        <v>156117.07868924999</v>
      </c>
      <c r="AM63" s="1773">
        <v>158575.89381420001</v>
      </c>
      <c r="AN63" s="1773">
        <v>158062.58469413998</v>
      </c>
      <c r="AO63" s="1773">
        <v>157585.53497203</v>
      </c>
      <c r="AP63" s="1773">
        <v>155477.52854848999</v>
      </c>
      <c r="AQ63" s="1773">
        <v>157207.23349222998</v>
      </c>
      <c r="AR63" s="1773">
        <v>157012.15275605</v>
      </c>
      <c r="AS63" s="1773">
        <v>173405.75789390996</v>
      </c>
      <c r="AT63" s="1773">
        <v>172062.09120531997</v>
      </c>
      <c r="AU63" s="1773">
        <v>217564.67811831</v>
      </c>
      <c r="AV63" s="1774">
        <v>210423.22146047998</v>
      </c>
      <c r="AW63" s="1773">
        <v>195794.72389140999</v>
      </c>
      <c r="AX63" s="1775">
        <v>202135.60365767998</v>
      </c>
      <c r="AY63" s="1775">
        <v>199665.33757572001</v>
      </c>
      <c r="AZ63" s="1775">
        <v>237781.30543886003</v>
      </c>
      <c r="BA63" s="1775">
        <v>230774.23061169</v>
      </c>
      <c r="BB63" s="1775">
        <v>210310.51616384997</v>
      </c>
      <c r="BC63" s="1775">
        <v>228714.40761903001</v>
      </c>
      <c r="BD63" s="1776">
        <v>245191.09443676</v>
      </c>
      <c r="BE63" s="1775">
        <v>264624.31895630999</v>
      </c>
      <c r="BF63" s="1775">
        <v>267363.27919008001</v>
      </c>
      <c r="BG63" s="1777">
        <v>262047.44919389006</v>
      </c>
      <c r="BH63" s="1775">
        <v>262397.40139623993</v>
      </c>
      <c r="BI63" s="1775">
        <v>265261.43619088992</v>
      </c>
      <c r="BJ63" s="1776">
        <v>272144.43348106998</v>
      </c>
      <c r="BK63" s="1775">
        <v>301414.10735474998</v>
      </c>
      <c r="BL63" s="1775">
        <v>308820.44408108998</v>
      </c>
      <c r="BM63" s="1776">
        <v>297171.28651868994</v>
      </c>
      <c r="BN63" s="1775">
        <v>300631.77660481998</v>
      </c>
      <c r="BO63" s="1775">
        <v>331860.89560355007</v>
      </c>
      <c r="BP63" s="1777">
        <v>338418.74006663001</v>
      </c>
    </row>
    <row r="64" spans="1:68" s="1729" customFormat="1" ht="15.75">
      <c r="A64" s="1207" t="s">
        <v>973</v>
      </c>
      <c r="B64" s="1773">
        <v>29449.688447619999</v>
      </c>
      <c r="C64" s="1773">
        <v>47385.164657529996</v>
      </c>
      <c r="D64" s="1773">
        <v>-102049.84188787999</v>
      </c>
      <c r="E64" s="1773">
        <v>-23156.706039910005</v>
      </c>
      <c r="F64" s="1773">
        <v>62468.290480830001</v>
      </c>
      <c r="G64" s="1773">
        <v>52812.318708470004</v>
      </c>
      <c r="H64" s="1773">
        <v>39145.532412809996</v>
      </c>
      <c r="I64" s="1773">
        <v>41052.584586650002</v>
      </c>
      <c r="J64" s="1773">
        <v>38596.783372459999</v>
      </c>
      <c r="K64" s="1773">
        <v>40381.205709970003</v>
      </c>
      <c r="L64" s="1773">
        <v>53474.201691989998</v>
      </c>
      <c r="M64" s="1773">
        <v>41626.380979730005</v>
      </c>
      <c r="N64" s="1773">
        <v>37785.798514289992</v>
      </c>
      <c r="O64" s="1773">
        <v>45597.791398050002</v>
      </c>
      <c r="P64" s="1773">
        <v>41481.402134049997</v>
      </c>
      <c r="Q64" s="1773">
        <v>40400.446751839627</v>
      </c>
      <c r="R64" s="1773">
        <v>40052.969950890307</v>
      </c>
      <c r="S64" s="1773">
        <v>40269.843277380729</v>
      </c>
      <c r="T64" s="1773">
        <v>43486.994031500995</v>
      </c>
      <c r="U64" s="1773">
        <v>40210.522382690397</v>
      </c>
      <c r="V64" s="1773">
        <v>38725.401852440635</v>
      </c>
      <c r="W64" s="1773">
        <v>39091.267279370404</v>
      </c>
      <c r="X64" s="1773">
        <v>48854.347395000746</v>
      </c>
      <c r="Y64" s="1773">
        <v>42721.634698200418</v>
      </c>
      <c r="Z64" s="1773">
        <v>43197.647156040388</v>
      </c>
      <c r="AA64" s="1773">
        <v>40632.832527670442</v>
      </c>
      <c r="AB64" s="1773">
        <v>38129.265597470054</v>
      </c>
      <c r="AC64" s="1773">
        <v>40667.057096130753</v>
      </c>
      <c r="AD64" s="1773">
        <v>41751.498432130742</v>
      </c>
      <c r="AE64" s="1773">
        <v>38223.471694700813</v>
      </c>
      <c r="AF64" s="1773">
        <v>38034.241343099995</v>
      </c>
      <c r="AG64" s="1773">
        <v>37953.786088229994</v>
      </c>
      <c r="AH64" s="1773">
        <v>35855.540738140007</v>
      </c>
      <c r="AI64" s="1773">
        <v>37976.878285010003</v>
      </c>
      <c r="AJ64" s="1773">
        <v>42366.895436829996</v>
      </c>
      <c r="AK64" s="1773">
        <v>39076.736709239995</v>
      </c>
      <c r="AL64" s="1773">
        <v>38286.866087930008</v>
      </c>
      <c r="AM64" s="1773">
        <v>38998.245099659995</v>
      </c>
      <c r="AN64" s="1773">
        <v>37603.658945279996</v>
      </c>
      <c r="AO64" s="1773">
        <v>39072.030451590006</v>
      </c>
      <c r="AP64" s="1773">
        <v>38767.231009139992</v>
      </c>
      <c r="AQ64" s="1773">
        <v>36211.360266880001</v>
      </c>
      <c r="AR64" s="1773">
        <v>34966.088927219993</v>
      </c>
      <c r="AS64" s="1773">
        <v>37173.074546969998</v>
      </c>
      <c r="AT64" s="1773">
        <v>34468.540042050001</v>
      </c>
      <c r="AU64" s="1773">
        <v>36106.911658570003</v>
      </c>
      <c r="AV64" s="1774">
        <v>40969.147020149983</v>
      </c>
      <c r="AW64" s="1773">
        <v>41290.93290071997</v>
      </c>
      <c r="AX64" s="1775">
        <v>39699.231998819974</v>
      </c>
      <c r="AY64" s="1775">
        <v>40729.42853848001</v>
      </c>
      <c r="AZ64" s="1775">
        <v>38912.925840380012</v>
      </c>
      <c r="BA64" s="1775">
        <v>36370.386506660012</v>
      </c>
      <c r="BB64" s="1775">
        <v>35618.515531999998</v>
      </c>
      <c r="BC64" s="1775">
        <v>35962.245677450002</v>
      </c>
      <c r="BD64" s="1776">
        <v>34352.644575510007</v>
      </c>
      <c r="BE64" s="1775">
        <v>33964.966444330006</v>
      </c>
      <c r="BF64" s="1775">
        <v>37863.668341579993</v>
      </c>
      <c r="BG64" s="1777">
        <v>33921.559416650001</v>
      </c>
      <c r="BH64" s="1775">
        <v>40267.156069459998</v>
      </c>
      <c r="BI64" s="1775">
        <v>36165.393369159996</v>
      </c>
      <c r="BJ64" s="1776">
        <v>37644.994477660002</v>
      </c>
      <c r="BK64" s="1775">
        <v>40324.775257050002</v>
      </c>
      <c r="BL64" s="1775">
        <v>37568.218490590007</v>
      </c>
      <c r="BM64" s="1776">
        <v>37334.542593749989</v>
      </c>
      <c r="BN64" s="1775">
        <v>37546.366992620009</v>
      </c>
      <c r="BO64" s="1775">
        <v>39650.372280550007</v>
      </c>
      <c r="BP64" s="1777">
        <v>39920.9949834</v>
      </c>
    </row>
    <row r="65" spans="1:68" s="1729" customFormat="1" ht="15.75">
      <c r="A65" s="1087" t="s">
        <v>974</v>
      </c>
      <c r="B65" s="1773">
        <v>239503.16709621</v>
      </c>
      <c r="C65" s="1773">
        <v>231314.66252946999</v>
      </c>
      <c r="D65" s="1773">
        <v>229756.10454989999</v>
      </c>
      <c r="E65" s="1773">
        <v>229307.92141392</v>
      </c>
      <c r="F65" s="1773">
        <v>231441.30701057002</v>
      </c>
      <c r="G65" s="1773">
        <v>230878.54409939001</v>
      </c>
      <c r="H65" s="1773">
        <v>234149.68336984998</v>
      </c>
      <c r="I65" s="1773">
        <v>236072.19916700997</v>
      </c>
      <c r="J65" s="1773">
        <v>244854.37718146</v>
      </c>
      <c r="K65" s="1773">
        <v>254066.58693560003</v>
      </c>
      <c r="L65" s="1773">
        <v>258241.62598596004</v>
      </c>
      <c r="M65" s="1773">
        <v>268584.39270714001</v>
      </c>
      <c r="N65" s="1773">
        <v>204166.42529253001</v>
      </c>
      <c r="O65" s="1773">
        <v>204573.45612848998</v>
      </c>
      <c r="P65" s="1773">
        <v>179964.41756070999</v>
      </c>
      <c r="Q65" s="1773">
        <v>180896.56495468999</v>
      </c>
      <c r="R65" s="1773">
        <v>180761.55073108</v>
      </c>
      <c r="S65" s="1773">
        <v>233590.25222458999</v>
      </c>
      <c r="T65" s="1773">
        <v>221060.67185039999</v>
      </c>
      <c r="U65" s="1773">
        <v>232630.09199207</v>
      </c>
      <c r="V65" s="1773">
        <v>235329.04863211</v>
      </c>
      <c r="W65" s="1773">
        <v>225936.05869981</v>
      </c>
      <c r="X65" s="1773">
        <v>238657.62598042999</v>
      </c>
      <c r="Y65" s="1773">
        <v>216043.17129417</v>
      </c>
      <c r="Z65" s="1773">
        <v>213371.32395226997</v>
      </c>
      <c r="AA65" s="1773">
        <v>202152.13758516</v>
      </c>
      <c r="AB65" s="1773">
        <v>131192.07666076001</v>
      </c>
      <c r="AC65" s="1773">
        <v>174756.89345533002</v>
      </c>
      <c r="AD65" s="1773">
        <v>184390.34154560996</v>
      </c>
      <c r="AE65" s="1773">
        <v>184629.84517349</v>
      </c>
      <c r="AF65" s="1773">
        <v>176150.52539902</v>
      </c>
      <c r="AG65" s="1773">
        <v>159055.77649362999</v>
      </c>
      <c r="AH65" s="1773">
        <v>164371.60007971997</v>
      </c>
      <c r="AI65" s="1773">
        <v>160247.20231297999</v>
      </c>
      <c r="AJ65" s="1773">
        <v>160540.82695237</v>
      </c>
      <c r="AK65" s="1773">
        <v>128916.21308358001</v>
      </c>
      <c r="AL65" s="1773">
        <v>125811.81967500001</v>
      </c>
      <c r="AM65" s="1773">
        <v>126611.10970505999</v>
      </c>
      <c r="AN65" s="1773">
        <v>127199.35972805</v>
      </c>
      <c r="AO65" s="1773">
        <v>127645.08470106</v>
      </c>
      <c r="AP65" s="1773">
        <v>140157.79176584</v>
      </c>
      <c r="AQ65" s="1773">
        <v>149559.07975137001</v>
      </c>
      <c r="AR65" s="1773">
        <v>143862.56205409</v>
      </c>
      <c r="AS65" s="1773">
        <v>93678.022870629997</v>
      </c>
      <c r="AT65" s="1773">
        <v>101735.11771312999</v>
      </c>
      <c r="AU65" s="1773">
        <v>110643.21630506001</v>
      </c>
      <c r="AV65" s="1774">
        <v>101580.96434902999</v>
      </c>
      <c r="AW65" s="1773">
        <v>102562.01542867001</v>
      </c>
      <c r="AX65" s="1775">
        <v>103572.71064545</v>
      </c>
      <c r="AY65" s="1775">
        <v>108406.97252055001</v>
      </c>
      <c r="AZ65" s="1775">
        <v>106786.0188586</v>
      </c>
      <c r="BA65" s="1775">
        <v>126808.60732684999</v>
      </c>
      <c r="BB65" s="1775">
        <v>127806.0831322</v>
      </c>
      <c r="BC65" s="1775">
        <v>138730.17086215998</v>
      </c>
      <c r="BD65" s="1776">
        <v>142092.06710935</v>
      </c>
      <c r="BE65" s="1775">
        <v>203061.61439518997</v>
      </c>
      <c r="BF65" s="1775">
        <v>109295.56770046</v>
      </c>
      <c r="BG65" s="1777">
        <v>108001.65323122</v>
      </c>
      <c r="BH65" s="1775">
        <v>109146.72227296999</v>
      </c>
      <c r="BI65" s="1775">
        <v>101938.54831913</v>
      </c>
      <c r="BJ65" s="1776">
        <v>82743.053767689998</v>
      </c>
      <c r="BK65" s="1775">
        <v>59012.422223460002</v>
      </c>
      <c r="BL65" s="1775">
        <v>104345.97918925999</v>
      </c>
      <c r="BM65" s="1776">
        <v>138259.74743056</v>
      </c>
      <c r="BN65" s="1775">
        <v>171725.15013432998</v>
      </c>
      <c r="BO65" s="1775">
        <v>204214.73478514</v>
      </c>
      <c r="BP65" s="1777">
        <v>206270.77772916004</v>
      </c>
    </row>
    <row r="66" spans="1:68" s="1729" customFormat="1" ht="15.75">
      <c r="A66" s="1087" t="s">
        <v>975</v>
      </c>
      <c r="B66" s="1773">
        <v>271090.54000707</v>
      </c>
      <c r="C66" s="1773">
        <v>256424.86646507998</v>
      </c>
      <c r="D66" s="1773">
        <v>269607.55881115998</v>
      </c>
      <c r="E66" s="1773">
        <v>238641.43707525998</v>
      </c>
      <c r="F66" s="1773">
        <v>259668.91888054</v>
      </c>
      <c r="G66" s="1773">
        <v>266694.46189096995</v>
      </c>
      <c r="H66" s="1773">
        <v>214195.21325615002</v>
      </c>
      <c r="I66" s="1773">
        <v>245135.64560619</v>
      </c>
      <c r="J66" s="1773">
        <v>251969.36903830004</v>
      </c>
      <c r="K66" s="1773">
        <v>212590.79831045002</v>
      </c>
      <c r="L66" s="1773">
        <v>225371.59660513996</v>
      </c>
      <c r="M66" s="1773">
        <v>280376.55756171007</v>
      </c>
      <c r="N66" s="1773">
        <v>111885.05490884997</v>
      </c>
      <c r="O66" s="1773">
        <v>266277.16966915003</v>
      </c>
      <c r="P66" s="1773">
        <v>271522.21300901001</v>
      </c>
      <c r="Q66" s="1773">
        <v>223104.30848767998</v>
      </c>
      <c r="R66" s="1773">
        <v>209769.36757589001</v>
      </c>
      <c r="S66" s="1773">
        <v>204756.38706195002</v>
      </c>
      <c r="T66" s="1773">
        <v>209081.82100587999</v>
      </c>
      <c r="U66" s="1773">
        <v>198047.99573098999</v>
      </c>
      <c r="V66" s="1773">
        <v>190713.42988454003</v>
      </c>
      <c r="W66" s="1773">
        <v>212697.91699028999</v>
      </c>
      <c r="X66" s="1773">
        <v>206455.36517619999</v>
      </c>
      <c r="Y66" s="1773">
        <v>199194.78951060001</v>
      </c>
      <c r="Z66" s="1773">
        <v>253931.88496114002</v>
      </c>
      <c r="AA66" s="1773">
        <v>315409.86891905003</v>
      </c>
      <c r="AB66" s="1773">
        <v>234194.17731202004</v>
      </c>
      <c r="AC66" s="1773">
        <v>329794.72721467994</v>
      </c>
      <c r="AD66" s="1773">
        <v>398957.44516130007</v>
      </c>
      <c r="AE66" s="1773">
        <v>351718.43303953006</v>
      </c>
      <c r="AF66" s="1773">
        <v>363537.39447741007</v>
      </c>
      <c r="AG66" s="1773">
        <v>342473.09444097994</v>
      </c>
      <c r="AH66" s="1773">
        <v>394738.05926236999</v>
      </c>
      <c r="AI66" s="1773">
        <v>367747.74763664999</v>
      </c>
      <c r="AJ66" s="1773">
        <v>293442.06602251995</v>
      </c>
      <c r="AK66" s="1773">
        <v>276237.86577912001</v>
      </c>
      <c r="AL66" s="1773">
        <v>358444.67911639006</v>
      </c>
      <c r="AM66" s="1773">
        <v>411291.32735102996</v>
      </c>
      <c r="AN66" s="1773">
        <v>464793.79706443998</v>
      </c>
      <c r="AO66" s="1773">
        <v>442323.44809596991</v>
      </c>
      <c r="AP66" s="1773">
        <v>419285.89057613001</v>
      </c>
      <c r="AQ66" s="1773">
        <v>421280.75252108998</v>
      </c>
      <c r="AR66" s="1773">
        <v>422083.60735074</v>
      </c>
      <c r="AS66" s="1773">
        <v>467286.65005876002</v>
      </c>
      <c r="AT66" s="1773">
        <v>423398.56713664002</v>
      </c>
      <c r="AU66" s="1773">
        <v>457839.26330970996</v>
      </c>
      <c r="AV66" s="1774">
        <v>380835.63808595994</v>
      </c>
      <c r="AW66" s="1773">
        <v>304653.29137978004</v>
      </c>
      <c r="AX66" s="1775">
        <v>329601.13817860989</v>
      </c>
      <c r="AY66" s="1775">
        <v>321318.93443003012</v>
      </c>
      <c r="AZ66" s="1775">
        <v>331833.74447064998</v>
      </c>
      <c r="BA66" s="1775">
        <v>379899.09765369992</v>
      </c>
      <c r="BB66" s="1775">
        <v>429070.36668740999</v>
      </c>
      <c r="BC66" s="1775">
        <v>410597.71564441</v>
      </c>
      <c r="BD66" s="1776">
        <v>236398.24339520998</v>
      </c>
      <c r="BE66" s="1775">
        <v>353506.06806964998</v>
      </c>
      <c r="BF66" s="1775">
        <v>281361.96173199004</v>
      </c>
      <c r="BG66" s="1777">
        <v>213068.43116396997</v>
      </c>
      <c r="BH66" s="1775">
        <v>289801.86469581997</v>
      </c>
      <c r="BI66" s="1775">
        <v>248968.99204834999</v>
      </c>
      <c r="BJ66" s="1776">
        <v>240640.69158302003</v>
      </c>
      <c r="BK66" s="1775">
        <v>217474.41340600001</v>
      </c>
      <c r="BL66" s="1775">
        <v>238560.73149411005</v>
      </c>
      <c r="BM66" s="1776">
        <v>259437.62191878998</v>
      </c>
      <c r="BN66" s="1775">
        <v>186380.31289557004</v>
      </c>
      <c r="BO66" s="1775">
        <v>175587.81112694999</v>
      </c>
      <c r="BP66" s="1777">
        <v>199280.18198390998</v>
      </c>
    </row>
    <row r="67" spans="1:68" s="1729" customFormat="1" ht="15.75">
      <c r="A67" s="1087" t="s">
        <v>1002</v>
      </c>
      <c r="B67" s="1773">
        <v>0</v>
      </c>
      <c r="C67" s="1773">
        <v>0</v>
      </c>
      <c r="D67" s="1773">
        <v>0</v>
      </c>
      <c r="E67" s="1773">
        <v>0</v>
      </c>
      <c r="F67" s="1773">
        <v>0</v>
      </c>
      <c r="G67" s="1773">
        <v>0</v>
      </c>
      <c r="H67" s="1773">
        <v>0</v>
      </c>
      <c r="I67" s="1773">
        <v>2626.5059516599999</v>
      </c>
      <c r="J67" s="1773">
        <v>0</v>
      </c>
      <c r="K67" s="1773">
        <v>0</v>
      </c>
      <c r="L67" s="1773">
        <v>6775</v>
      </c>
      <c r="M67" s="1773">
        <v>2650</v>
      </c>
      <c r="N67" s="1773">
        <v>3500</v>
      </c>
      <c r="O67" s="1773">
        <v>8000</v>
      </c>
      <c r="P67" s="1773">
        <v>9000</v>
      </c>
      <c r="Q67" s="1773">
        <v>4000</v>
      </c>
      <c r="R67" s="1773">
        <v>5620</v>
      </c>
      <c r="S67" s="1773">
        <v>3900</v>
      </c>
      <c r="T67" s="1773">
        <v>5000</v>
      </c>
      <c r="U67" s="1773">
        <v>0</v>
      </c>
      <c r="V67" s="1773">
        <v>7300</v>
      </c>
      <c r="W67" s="1773">
        <v>0</v>
      </c>
      <c r="X67" s="1773">
        <v>0</v>
      </c>
      <c r="Y67" s="1773">
        <v>2900</v>
      </c>
      <c r="Z67" s="1773">
        <v>0</v>
      </c>
      <c r="AA67" s="1773">
        <v>0</v>
      </c>
      <c r="AB67" s="1773">
        <v>0</v>
      </c>
      <c r="AC67" s="1773">
        <v>0</v>
      </c>
      <c r="AD67" s="1773">
        <v>0</v>
      </c>
      <c r="AE67" s="1773">
        <v>0</v>
      </c>
      <c r="AF67" s="1773">
        <v>0</v>
      </c>
      <c r="AG67" s="1773">
        <v>0</v>
      </c>
      <c r="AH67" s="1773">
        <v>0</v>
      </c>
      <c r="AI67" s="1773">
        <v>0</v>
      </c>
      <c r="AJ67" s="1773">
        <v>0</v>
      </c>
      <c r="AK67" s="1773">
        <v>0</v>
      </c>
      <c r="AL67" s="1773">
        <v>0</v>
      </c>
      <c r="AM67" s="1773">
        <v>0</v>
      </c>
      <c r="AN67" s="1773">
        <v>0</v>
      </c>
      <c r="AO67" s="1773">
        <v>0</v>
      </c>
      <c r="AP67" s="1773">
        <v>0</v>
      </c>
      <c r="AQ67" s="1773">
        <v>0</v>
      </c>
      <c r="AR67" s="1773">
        <v>0</v>
      </c>
      <c r="AS67" s="1773">
        <v>0</v>
      </c>
      <c r="AT67" s="1773">
        <v>2943.72</v>
      </c>
      <c r="AU67" s="1773">
        <v>2943.72</v>
      </c>
      <c r="AV67" s="1774">
        <v>3093.6840000000002</v>
      </c>
      <c r="AW67" s="1773">
        <v>2565.5637999999999</v>
      </c>
      <c r="AX67" s="1775">
        <v>3577.973</v>
      </c>
      <c r="AY67" s="1775">
        <v>2256.2748000000001</v>
      </c>
      <c r="AZ67" s="1775">
        <v>2457.1709639999999</v>
      </c>
      <c r="BA67" s="1775">
        <v>7664.7355309999994</v>
      </c>
      <c r="BB67" s="1775">
        <v>7864.8118899999999</v>
      </c>
      <c r="BC67" s="1775">
        <v>8281.8417809999992</v>
      </c>
      <c r="BD67" s="1776">
        <v>0</v>
      </c>
      <c r="BE67" s="1775">
        <v>0</v>
      </c>
      <c r="BF67" s="1775">
        <v>997.27041099999997</v>
      </c>
      <c r="BG67" s="1777">
        <v>0</v>
      </c>
      <c r="BH67" s="1775">
        <v>0</v>
      </c>
      <c r="BI67" s="1775">
        <v>0</v>
      </c>
      <c r="BJ67" s="1776">
        <v>0</v>
      </c>
      <c r="BK67" s="1775">
        <v>0</v>
      </c>
      <c r="BL67" s="1775">
        <v>0</v>
      </c>
      <c r="BM67" s="1776">
        <v>0</v>
      </c>
      <c r="BN67" s="1775">
        <v>660.99569546999999</v>
      </c>
      <c r="BO67" s="1775">
        <v>668.23108629000001</v>
      </c>
      <c r="BP67" s="1777">
        <v>0</v>
      </c>
    </row>
    <row r="68" spans="1:68" s="1729" customFormat="1" ht="15.75">
      <c r="A68" s="1206" t="s">
        <v>977</v>
      </c>
      <c r="B68" s="1773">
        <v>1580003.5964918099</v>
      </c>
      <c r="C68" s="1773">
        <v>1586221.4661373002</v>
      </c>
      <c r="D68" s="1773">
        <v>1656886.5111282195</v>
      </c>
      <c r="E68" s="1773">
        <v>1561240.1162296196</v>
      </c>
      <c r="F68" s="1773">
        <v>1626551.2398291202</v>
      </c>
      <c r="G68" s="1773">
        <v>1655656.5898212602</v>
      </c>
      <c r="H68" s="1773">
        <v>1715454.1531167598</v>
      </c>
      <c r="I68" s="1773">
        <v>1712182.3744832501</v>
      </c>
      <c r="J68" s="1773">
        <v>1972369.7287649401</v>
      </c>
      <c r="K68" s="1773">
        <v>1788435.5826625996</v>
      </c>
      <c r="L68" s="1773">
        <v>1869473.4246883097</v>
      </c>
      <c r="M68" s="1773">
        <v>2139695.39702333</v>
      </c>
      <c r="N68" s="1773">
        <v>2121978.9753860701</v>
      </c>
      <c r="O68" s="1773">
        <v>1911199.5920458697</v>
      </c>
      <c r="P68" s="1773">
        <v>1826829.6847273204</v>
      </c>
      <c r="Q68" s="1773">
        <v>1924590.5712067708</v>
      </c>
      <c r="R68" s="1773">
        <v>2086444.3616123395</v>
      </c>
      <c r="S68" s="1773">
        <v>2086547.78942334</v>
      </c>
      <c r="T68" s="1773">
        <v>2242747.48711571</v>
      </c>
      <c r="U68" s="1773">
        <v>2359889.6431966801</v>
      </c>
      <c r="V68" s="1773">
        <v>2284497.4306226005</v>
      </c>
      <c r="W68" s="1773">
        <v>2191777.8276064391</v>
      </c>
      <c r="X68" s="1773">
        <v>2259395.9603065294</v>
      </c>
      <c r="Y68" s="1773">
        <v>2309336.4516723696</v>
      </c>
      <c r="Z68" s="1773">
        <v>2170485.77629284</v>
      </c>
      <c r="AA68" s="1773">
        <v>2022202.5016786403</v>
      </c>
      <c r="AB68" s="1773">
        <v>2198842.8147730697</v>
      </c>
      <c r="AC68" s="1773">
        <v>2436130.1228507599</v>
      </c>
      <c r="AD68" s="1773">
        <v>3161176.3374887588</v>
      </c>
      <c r="AE68" s="1773">
        <v>3057420.8416259298</v>
      </c>
      <c r="AF68" s="1773">
        <v>2931215.6615761099</v>
      </c>
      <c r="AG68" s="1773">
        <v>3006158.6002284298</v>
      </c>
      <c r="AH68" s="1773">
        <v>2953310.3265106999</v>
      </c>
      <c r="AI68" s="1773">
        <v>2933624.5590318106</v>
      </c>
      <c r="AJ68" s="1773">
        <v>3105711.2439234313</v>
      </c>
      <c r="AK68" s="1773">
        <v>3129158.70887774</v>
      </c>
      <c r="AL68" s="1773">
        <v>2852601.0008646902</v>
      </c>
      <c r="AM68" s="1773">
        <v>2970981.1198074394</v>
      </c>
      <c r="AN68" s="1773">
        <v>2968086.4272007109</v>
      </c>
      <c r="AO68" s="1773">
        <v>3148479.9083264209</v>
      </c>
      <c r="AP68" s="1773">
        <v>3407075.5381674813</v>
      </c>
      <c r="AQ68" s="1773">
        <v>3370043.00210127</v>
      </c>
      <c r="AR68" s="1773">
        <v>3609819.9348462303</v>
      </c>
      <c r="AS68" s="1773">
        <v>3575072.8913507597</v>
      </c>
      <c r="AT68" s="1773">
        <v>3901056.3377962904</v>
      </c>
      <c r="AU68" s="1773">
        <v>3748157.5132883713</v>
      </c>
      <c r="AV68" s="1774">
        <v>3844936.821384911</v>
      </c>
      <c r="AW68" s="1773">
        <v>3514871.5189098297</v>
      </c>
      <c r="AX68" s="1775">
        <v>3593455.86928298</v>
      </c>
      <c r="AY68" s="1775">
        <v>3406782.1813472984</v>
      </c>
      <c r="AZ68" s="1775">
        <v>3507164.6492223209</v>
      </c>
      <c r="BA68" s="1775">
        <v>3441150.7773395292</v>
      </c>
      <c r="BB68" s="1775">
        <v>3633967.4126438806</v>
      </c>
      <c r="BC68" s="1775">
        <v>4115179.3318495206</v>
      </c>
      <c r="BD68" s="1776">
        <v>3983991.3115757108</v>
      </c>
      <c r="BE68" s="1775">
        <v>3998321.768896881</v>
      </c>
      <c r="BF68" s="1775">
        <v>3698745.9486562577</v>
      </c>
      <c r="BG68" s="1777">
        <v>3965048.9316614354</v>
      </c>
      <c r="BH68" s="1775">
        <v>3999558.0252527478</v>
      </c>
      <c r="BI68" s="1775">
        <v>4289152.7197608938</v>
      </c>
      <c r="BJ68" s="1776">
        <v>4174664.5096431449</v>
      </c>
      <c r="BK68" s="1775">
        <v>4031702.7045337418</v>
      </c>
      <c r="BL68" s="1775">
        <v>4660041.6801869031</v>
      </c>
      <c r="BM68" s="1776">
        <v>4776799.0967754759</v>
      </c>
      <c r="BN68" s="1775">
        <v>4949622.4651117902</v>
      </c>
      <c r="BO68" s="1775">
        <v>3976422.5630851509</v>
      </c>
      <c r="BP68" s="1777">
        <v>3759454.1796588544</v>
      </c>
    </row>
    <row r="69" spans="1:68" s="1729" customFormat="1" ht="15.75">
      <c r="A69" s="1207" t="s">
        <v>978</v>
      </c>
      <c r="B69" s="1773">
        <v>798483.45763210044</v>
      </c>
      <c r="C69" s="1773">
        <v>781469.42751806986</v>
      </c>
      <c r="D69" s="1773">
        <v>895978.73819127993</v>
      </c>
      <c r="E69" s="1773">
        <v>775283.59015411988</v>
      </c>
      <c r="F69" s="1773">
        <v>759168.52285227017</v>
      </c>
      <c r="G69" s="1773">
        <v>764751.57713488</v>
      </c>
      <c r="H69" s="1773">
        <v>650473.50657152</v>
      </c>
      <c r="I69" s="1773">
        <v>742666.17156859965</v>
      </c>
      <c r="J69" s="1773">
        <v>924878.18447280012</v>
      </c>
      <c r="K69" s="1773">
        <v>801584.41262888978</v>
      </c>
      <c r="L69" s="1773">
        <v>966211.65349222999</v>
      </c>
      <c r="M69" s="1773">
        <v>1123413.7863292901</v>
      </c>
      <c r="N69" s="1773">
        <v>1105634.70745485</v>
      </c>
      <c r="O69" s="1773">
        <v>964003.64590978983</v>
      </c>
      <c r="P69" s="1773">
        <v>1005998.8399968997</v>
      </c>
      <c r="Q69" s="1773">
        <v>957302.94922322978</v>
      </c>
      <c r="R69" s="1773">
        <v>1066401.2799694699</v>
      </c>
      <c r="S69" s="1773">
        <v>1081600.6348457597</v>
      </c>
      <c r="T69" s="1773">
        <v>1225490.37195017</v>
      </c>
      <c r="U69" s="1773">
        <v>1187630.7251270802</v>
      </c>
      <c r="V69" s="1773">
        <v>1129407.3318820701</v>
      </c>
      <c r="W69" s="1773">
        <v>1030316.6372371201</v>
      </c>
      <c r="X69" s="1773">
        <v>1315670.2789262102</v>
      </c>
      <c r="Y69" s="1773">
        <v>1358724.1937697299</v>
      </c>
      <c r="Z69" s="1773">
        <v>1192637.7284863796</v>
      </c>
      <c r="AA69" s="1773">
        <v>1184349.3792714505</v>
      </c>
      <c r="AB69" s="1773">
        <v>1415484.4422699797</v>
      </c>
      <c r="AC69" s="1773">
        <v>1373741.9259887997</v>
      </c>
      <c r="AD69" s="1773">
        <v>1894432.3451324</v>
      </c>
      <c r="AE69" s="1773">
        <v>1727192.8678105306</v>
      </c>
      <c r="AF69" s="1773">
        <v>1924161.3306309599</v>
      </c>
      <c r="AG69" s="1773">
        <v>1980464.3141819001</v>
      </c>
      <c r="AH69" s="1773">
        <v>1913108.4722590707</v>
      </c>
      <c r="AI69" s="1773">
        <v>1844333.7843784601</v>
      </c>
      <c r="AJ69" s="1773">
        <v>2263933.7328738309</v>
      </c>
      <c r="AK69" s="1773">
        <v>2180858.8306298899</v>
      </c>
      <c r="AL69" s="1773">
        <v>1960993.6661403</v>
      </c>
      <c r="AM69" s="1773">
        <v>1896977.16251982</v>
      </c>
      <c r="AN69" s="1773">
        <v>1863258.7486535201</v>
      </c>
      <c r="AO69" s="1773">
        <v>1756944.3420601501</v>
      </c>
      <c r="AP69" s="1773">
        <v>1916857.3178131599</v>
      </c>
      <c r="AQ69" s="1773">
        <v>1983133.8319478596</v>
      </c>
      <c r="AR69" s="1773">
        <v>2164870.35556851</v>
      </c>
      <c r="AS69" s="1773">
        <v>2071641.0488954894</v>
      </c>
      <c r="AT69" s="1773">
        <v>2284185.1544147101</v>
      </c>
      <c r="AU69" s="1773">
        <v>2145964.5659639202</v>
      </c>
      <c r="AV69" s="1774">
        <v>2556223.4762118314</v>
      </c>
      <c r="AW69" s="1773">
        <v>2309339.9351579091</v>
      </c>
      <c r="AX69" s="1775">
        <v>2185830.4322580001</v>
      </c>
      <c r="AY69" s="1775">
        <v>2093909.8117536299</v>
      </c>
      <c r="AZ69" s="1775">
        <v>2231540.6610780498</v>
      </c>
      <c r="BA69" s="1775">
        <v>2169013.7730794298</v>
      </c>
      <c r="BB69" s="1775">
        <v>2408864.6314374493</v>
      </c>
      <c r="BC69" s="1775">
        <v>2640898.24493137</v>
      </c>
      <c r="BD69" s="1776">
        <v>2534763.4248615312</v>
      </c>
      <c r="BE69" s="1775">
        <v>2350834.1370069035</v>
      </c>
      <c r="BF69" s="1775">
        <v>2108027.2843697187</v>
      </c>
      <c r="BG69" s="1777">
        <v>2281507.3728957647</v>
      </c>
      <c r="BH69" s="1775">
        <v>2315975.0789338052</v>
      </c>
      <c r="BI69" s="1775">
        <v>2568076.3446458383</v>
      </c>
      <c r="BJ69" s="1776">
        <v>2669522.3672830216</v>
      </c>
      <c r="BK69" s="1775">
        <v>2528201.493554296</v>
      </c>
      <c r="BL69" s="1775">
        <v>2908427.6267648311</v>
      </c>
      <c r="BM69" s="1776">
        <v>3030842.5947848754</v>
      </c>
      <c r="BN69" s="1775">
        <v>3122430.5912425416</v>
      </c>
      <c r="BO69" s="1775">
        <v>2408504.2201254829</v>
      </c>
      <c r="BP69" s="1777">
        <v>2141990.4437712231</v>
      </c>
    </row>
    <row r="70" spans="1:68" s="1729" customFormat="1" ht="15.75">
      <c r="A70" s="1207" t="s">
        <v>979</v>
      </c>
      <c r="B70" s="1773">
        <v>201859.15291476002</v>
      </c>
      <c r="C70" s="1773">
        <v>200065.93535764</v>
      </c>
      <c r="D70" s="1773">
        <v>168071.93938192003</v>
      </c>
      <c r="E70" s="1773">
        <v>162822.4582891</v>
      </c>
      <c r="F70" s="1773">
        <v>175278.49205327002</v>
      </c>
      <c r="G70" s="1773">
        <v>85339.51510217</v>
      </c>
      <c r="H70" s="1773">
        <v>151533.28420595999</v>
      </c>
      <c r="I70" s="1773">
        <v>176007.58828632001</v>
      </c>
      <c r="J70" s="1773">
        <v>178155.92639525002</v>
      </c>
      <c r="K70" s="1773">
        <v>132481.91688687002</v>
      </c>
      <c r="L70" s="1773">
        <v>208890.97480138997</v>
      </c>
      <c r="M70" s="1773">
        <v>213696.49379521</v>
      </c>
      <c r="N70" s="1773">
        <v>306168.89608168998</v>
      </c>
      <c r="O70" s="1773">
        <v>243427.94803434002</v>
      </c>
      <c r="P70" s="1773">
        <v>113827.35947786001</v>
      </c>
      <c r="Q70" s="1773">
        <v>219299.92322414997</v>
      </c>
      <c r="R70" s="1773">
        <v>162884.71798406</v>
      </c>
      <c r="S70" s="1773">
        <v>100545.15388088001</v>
      </c>
      <c r="T70" s="1773">
        <v>96179.762644730014</v>
      </c>
      <c r="U70" s="1773">
        <v>172231.11554547001</v>
      </c>
      <c r="V70" s="1773">
        <v>169194.86160100999</v>
      </c>
      <c r="W70" s="1773">
        <v>150902.40059509999</v>
      </c>
      <c r="X70" s="1773">
        <v>295100.64201566996</v>
      </c>
      <c r="Y70" s="1773">
        <v>282306.08711730997</v>
      </c>
      <c r="Z70" s="1773">
        <v>269773.66051860002</v>
      </c>
      <c r="AA70" s="1773">
        <v>193281.62678387004</v>
      </c>
      <c r="AB70" s="1773">
        <v>166981.51961757999</v>
      </c>
      <c r="AC70" s="1773">
        <v>138530.35397794002</v>
      </c>
      <c r="AD70" s="1773">
        <v>207595.96136957998</v>
      </c>
      <c r="AE70" s="1773">
        <v>236261.45894462001</v>
      </c>
      <c r="AF70" s="1773">
        <v>26904.162350390008</v>
      </c>
      <c r="AG70" s="1773">
        <v>45182.61334969</v>
      </c>
      <c r="AH70" s="1773">
        <v>67181.956629200009</v>
      </c>
      <c r="AI70" s="1773">
        <v>57056.851745490305</v>
      </c>
      <c r="AJ70" s="1773">
        <v>120284.55798324999</v>
      </c>
      <c r="AK70" s="1773">
        <v>153585.53654542004</v>
      </c>
      <c r="AL70" s="1773">
        <v>84408.167065309986</v>
      </c>
      <c r="AM70" s="1773">
        <v>117227.30231409997</v>
      </c>
      <c r="AN70" s="1773">
        <v>99566.753844499981</v>
      </c>
      <c r="AO70" s="1773">
        <v>122076.26368726</v>
      </c>
      <c r="AP70" s="1773">
        <v>181071.77639751</v>
      </c>
      <c r="AQ70" s="1773">
        <v>175313.41660432998</v>
      </c>
      <c r="AR70" s="1773">
        <v>209930.43619124999</v>
      </c>
      <c r="AS70" s="1773">
        <v>202310.35146437</v>
      </c>
      <c r="AT70" s="1773">
        <v>252665.11050004995</v>
      </c>
      <c r="AU70" s="1773">
        <v>209996.99895224001</v>
      </c>
      <c r="AV70" s="1774">
        <v>278484.25428081997</v>
      </c>
      <c r="AW70" s="1773">
        <v>314197.90424683999</v>
      </c>
      <c r="AX70" s="1775">
        <v>370504.53341998998</v>
      </c>
      <c r="AY70" s="1775">
        <v>386144.32189333992</v>
      </c>
      <c r="AZ70" s="1775">
        <v>363488.66455952002</v>
      </c>
      <c r="BA70" s="1775">
        <v>309050.47514380008</v>
      </c>
      <c r="BB70" s="1775">
        <v>299616.44508817</v>
      </c>
      <c r="BC70" s="1775">
        <v>354891.40125095012</v>
      </c>
      <c r="BD70" s="1776">
        <v>415770.81492605002</v>
      </c>
      <c r="BE70" s="1775">
        <v>390982.97065802803</v>
      </c>
      <c r="BF70" s="1775">
        <v>363243.32896446122</v>
      </c>
      <c r="BG70" s="1777">
        <v>339711.96321148321</v>
      </c>
      <c r="BH70" s="1775">
        <v>507940.16800143785</v>
      </c>
      <c r="BI70" s="1775">
        <v>570091.35160116106</v>
      </c>
      <c r="BJ70" s="1776">
        <v>358975.76305792714</v>
      </c>
      <c r="BK70" s="1775">
        <v>406106.82860165171</v>
      </c>
      <c r="BL70" s="1775">
        <v>473908.10077176476</v>
      </c>
      <c r="BM70" s="1776">
        <v>475663.31446667941</v>
      </c>
      <c r="BN70" s="1775">
        <v>497772.83896651189</v>
      </c>
      <c r="BO70" s="1775">
        <v>420318.78773394972</v>
      </c>
      <c r="BP70" s="1777">
        <v>500976.52557724714</v>
      </c>
    </row>
    <row r="71" spans="1:68" s="1729" customFormat="1" ht="15.75">
      <c r="A71" s="1207" t="s">
        <v>980</v>
      </c>
      <c r="B71" s="1773">
        <v>69010.708521420005</v>
      </c>
      <c r="C71" s="1773">
        <v>68261.909608949994</v>
      </c>
      <c r="D71" s="1773">
        <v>72902.810735619991</v>
      </c>
      <c r="E71" s="1773">
        <v>44880.544010329992</v>
      </c>
      <c r="F71" s="1773">
        <v>38413.891483070001</v>
      </c>
      <c r="G71" s="1773">
        <v>32556.08796773</v>
      </c>
      <c r="H71" s="1773">
        <v>33972.599960699998</v>
      </c>
      <c r="I71" s="1773">
        <v>35692.051345250002</v>
      </c>
      <c r="J71" s="1773">
        <v>35574.653244300003</v>
      </c>
      <c r="K71" s="1773">
        <v>35764.798317969995</v>
      </c>
      <c r="L71" s="1773">
        <v>56072.325744029993</v>
      </c>
      <c r="M71" s="1773">
        <v>43831.223145529999</v>
      </c>
      <c r="N71" s="1773">
        <v>57691.059458169992</v>
      </c>
      <c r="O71" s="1773">
        <v>60778.969771190001</v>
      </c>
      <c r="P71" s="1773">
        <v>59410.903930040004</v>
      </c>
      <c r="Q71" s="1773">
        <v>38369.362278610002</v>
      </c>
      <c r="R71" s="1773">
        <v>31787.101361729994</v>
      </c>
      <c r="S71" s="1773">
        <v>35173.638602349994</v>
      </c>
      <c r="T71" s="1773">
        <v>37878.52358732999</v>
      </c>
      <c r="U71" s="1773">
        <v>36664.458585669985</v>
      </c>
      <c r="V71" s="1773">
        <v>38726.287569129992</v>
      </c>
      <c r="W71" s="1773">
        <v>36824.88049168</v>
      </c>
      <c r="X71" s="1773">
        <v>49270.265238389999</v>
      </c>
      <c r="Y71" s="1773">
        <v>54289.358576309998</v>
      </c>
      <c r="Z71" s="1773">
        <v>53393.165057170001</v>
      </c>
      <c r="AA71" s="1773">
        <v>51936.052292060012</v>
      </c>
      <c r="AB71" s="1773">
        <v>47639.353233220005</v>
      </c>
      <c r="AC71" s="1773">
        <v>32319.048624369996</v>
      </c>
      <c r="AD71" s="1773">
        <v>34818.947177260001</v>
      </c>
      <c r="AE71" s="1773">
        <v>46225.014411469994</v>
      </c>
      <c r="AF71" s="1773">
        <v>36224.861440509994</v>
      </c>
      <c r="AG71" s="1773">
        <v>35875.748495259992</v>
      </c>
      <c r="AH71" s="1773">
        <v>37243.404646979994</v>
      </c>
      <c r="AI71" s="1773">
        <v>44677.602048100001</v>
      </c>
      <c r="AJ71" s="1773">
        <v>52422.577741360001</v>
      </c>
      <c r="AK71" s="1773">
        <v>55425.764335740001</v>
      </c>
      <c r="AL71" s="1773">
        <v>83717.148149549976</v>
      </c>
      <c r="AM71" s="1773">
        <v>88056.182475690002</v>
      </c>
      <c r="AN71" s="1773">
        <v>74276.120870489991</v>
      </c>
      <c r="AO71" s="1773">
        <v>49501.420898889999</v>
      </c>
      <c r="AP71" s="1773">
        <v>47729.07616189</v>
      </c>
      <c r="AQ71" s="1773">
        <v>59049.157546970004</v>
      </c>
      <c r="AR71" s="1773">
        <v>60334.819861120013</v>
      </c>
      <c r="AS71" s="1773">
        <v>62209.636281610008</v>
      </c>
      <c r="AT71" s="1773">
        <v>64991.859740150008</v>
      </c>
      <c r="AU71" s="1773">
        <v>60680.85314349</v>
      </c>
      <c r="AV71" s="1774">
        <v>69114.596549679991</v>
      </c>
      <c r="AW71" s="1773">
        <v>67077.673248579988</v>
      </c>
      <c r="AX71" s="1775">
        <v>87201.461731239993</v>
      </c>
      <c r="AY71" s="1775">
        <v>82981.120524889993</v>
      </c>
      <c r="AZ71" s="1775">
        <v>78099.740320050012</v>
      </c>
      <c r="BA71" s="1775">
        <v>48230.006868329991</v>
      </c>
      <c r="BB71" s="1775">
        <v>44427.992653889996</v>
      </c>
      <c r="BC71" s="1775">
        <v>45084.277064859998</v>
      </c>
      <c r="BD71" s="1776">
        <v>50683.388628390006</v>
      </c>
      <c r="BE71" s="1775">
        <v>54797.652422856503</v>
      </c>
      <c r="BF71" s="1775">
        <v>55443.963174902601</v>
      </c>
      <c r="BG71" s="1777">
        <v>56471.679412483893</v>
      </c>
      <c r="BH71" s="1775">
        <v>75820.229441114483</v>
      </c>
      <c r="BI71" s="1775">
        <v>81566.123105564489</v>
      </c>
      <c r="BJ71" s="1776">
        <v>94806.632742634392</v>
      </c>
      <c r="BK71" s="1775">
        <v>88141.408936963184</v>
      </c>
      <c r="BL71" s="1775">
        <v>74508.060613436886</v>
      </c>
      <c r="BM71" s="1776">
        <v>54097.422852361102</v>
      </c>
      <c r="BN71" s="1775">
        <v>53493.38558960869</v>
      </c>
      <c r="BO71" s="1775">
        <v>73610.683955778673</v>
      </c>
      <c r="BP71" s="1777">
        <v>68455.729146938596</v>
      </c>
    </row>
    <row r="72" spans="1:68" s="1729" customFormat="1" ht="15.75">
      <c r="A72" s="1207" t="s">
        <v>981</v>
      </c>
      <c r="B72" s="1773">
        <v>4944.4846363300003</v>
      </c>
      <c r="C72" s="1773">
        <v>12089.861866789999</v>
      </c>
      <c r="D72" s="1773">
        <v>4718.6923685100001</v>
      </c>
      <c r="E72" s="1773">
        <v>17514.695587999999</v>
      </c>
      <c r="F72" s="1773">
        <v>26363.677055069998</v>
      </c>
      <c r="G72" s="1773">
        <v>5941.4835352999999</v>
      </c>
      <c r="H72" s="1773">
        <v>11638.638781799998</v>
      </c>
      <c r="I72" s="1773">
        <v>3390.5980047800003</v>
      </c>
      <c r="J72" s="1773">
        <v>9544.7078773499979</v>
      </c>
      <c r="K72" s="1773">
        <v>9912.7463325200006</v>
      </c>
      <c r="L72" s="1773">
        <v>4694.8427780399998</v>
      </c>
      <c r="M72" s="1773">
        <v>11579.202974040001</v>
      </c>
      <c r="N72" s="1773">
        <v>4787.96985012</v>
      </c>
      <c r="O72" s="1773">
        <v>6999.3849051399993</v>
      </c>
      <c r="P72" s="1773">
        <v>7054.61103559</v>
      </c>
      <c r="Q72" s="1773">
        <v>2456.2955980000002</v>
      </c>
      <c r="R72" s="1773">
        <v>955.50856599999997</v>
      </c>
      <c r="S72" s="1773">
        <v>3841.8486370100004</v>
      </c>
      <c r="T72" s="1773">
        <v>1124.6791369100001</v>
      </c>
      <c r="U72" s="1773">
        <v>1521.70352809</v>
      </c>
      <c r="V72" s="1773">
        <v>1171.2967268900002</v>
      </c>
      <c r="W72" s="1773">
        <v>5413.6523957000009</v>
      </c>
      <c r="X72" s="1773">
        <v>7671.7406754100002</v>
      </c>
      <c r="Y72" s="1773">
        <v>4621.3567534200001</v>
      </c>
      <c r="Z72" s="1773">
        <v>4770.5175261899994</v>
      </c>
      <c r="AA72" s="1773">
        <v>2998.3719751100002</v>
      </c>
      <c r="AB72" s="1773">
        <v>2401.39845311</v>
      </c>
      <c r="AC72" s="1773">
        <v>35972.239512250002</v>
      </c>
      <c r="AD72" s="1773">
        <v>11472.293579899999</v>
      </c>
      <c r="AE72" s="1773">
        <v>19448.769220559996</v>
      </c>
      <c r="AF72" s="1773">
        <v>1497.9800657200001</v>
      </c>
      <c r="AG72" s="1773">
        <v>797.67060000000004</v>
      </c>
      <c r="AH72" s="1773">
        <v>0</v>
      </c>
      <c r="AI72" s="1773">
        <v>899.48557400999994</v>
      </c>
      <c r="AJ72" s="1773">
        <v>3893.7426729200001</v>
      </c>
      <c r="AK72" s="1773">
        <v>0</v>
      </c>
      <c r="AL72" s="1773">
        <v>6610.4302470000002</v>
      </c>
      <c r="AM72" s="1773">
        <v>55890.533146999995</v>
      </c>
      <c r="AN72" s="1773">
        <v>63416.335769400001</v>
      </c>
      <c r="AO72" s="1773">
        <v>12591.71080201</v>
      </c>
      <c r="AP72" s="1773">
        <v>1487.1443790000001</v>
      </c>
      <c r="AQ72" s="1773">
        <v>15353.879238</v>
      </c>
      <c r="AR72" s="1773">
        <v>4512.8008580300011</v>
      </c>
      <c r="AS72" s="1773">
        <v>8615.1280273800003</v>
      </c>
      <c r="AT72" s="1773">
        <v>25270.847287909997</v>
      </c>
      <c r="AU72" s="1773">
        <v>19418.789723149999</v>
      </c>
      <c r="AV72" s="1774">
        <v>6153.9840848999993</v>
      </c>
      <c r="AW72" s="1773">
        <v>16312.845517020001</v>
      </c>
      <c r="AX72" s="1775">
        <v>-189.65897004000001</v>
      </c>
      <c r="AY72" s="1775">
        <v>27534.836069089997</v>
      </c>
      <c r="AZ72" s="1775">
        <v>25389.429083089999</v>
      </c>
      <c r="BA72" s="1775">
        <v>5121.4454021700003</v>
      </c>
      <c r="BB72" s="1775">
        <v>9053.9287857899999</v>
      </c>
      <c r="BC72" s="1775">
        <v>3599.85129074</v>
      </c>
      <c r="BD72" s="1776">
        <v>1940.6439018699998</v>
      </c>
      <c r="BE72" s="1775">
        <v>2015.3992828700002</v>
      </c>
      <c r="BF72" s="1775">
        <v>-4485.9224254400006</v>
      </c>
      <c r="BG72" s="1777">
        <v>11324.121028969999</v>
      </c>
      <c r="BH72" s="1775">
        <v>34607.350358349999</v>
      </c>
      <c r="BI72" s="1775">
        <v>26357.172764720002</v>
      </c>
      <c r="BJ72" s="1776">
        <v>16535.791836100001</v>
      </c>
      <c r="BK72" s="1775">
        <v>400.20867198999991</v>
      </c>
      <c r="BL72" s="1775">
        <v>29809.871765409996</v>
      </c>
      <c r="BM72" s="1776">
        <v>3374.7671017499997</v>
      </c>
      <c r="BN72" s="1775">
        <v>3905.7019768499995</v>
      </c>
      <c r="BO72" s="1775">
        <v>1975.76448295</v>
      </c>
      <c r="BP72" s="1777">
        <v>125.75624812000001</v>
      </c>
    </row>
    <row r="73" spans="1:68" s="1729" customFormat="1" ht="15.75">
      <c r="A73" s="2065" t="s">
        <v>1188</v>
      </c>
      <c r="B73" s="1773">
        <v>144348.19981506001</v>
      </c>
      <c r="C73" s="1773">
        <v>171757.95128838002</v>
      </c>
      <c r="D73" s="1773">
        <v>214545.17380078003</v>
      </c>
      <c r="E73" s="1773">
        <v>270674.37623050995</v>
      </c>
      <c r="F73" s="1773">
        <v>323379.56357606</v>
      </c>
      <c r="G73" s="1773">
        <v>389434.86923097994</v>
      </c>
      <c r="H73" s="1773">
        <v>440879.20810593001</v>
      </c>
      <c r="I73" s="1773">
        <v>491193.3350459201</v>
      </c>
      <c r="J73" s="1773">
        <v>491544.29429686005</v>
      </c>
      <c r="K73" s="1773">
        <v>541960.3983095499</v>
      </c>
      <c r="L73" s="1773">
        <v>220457.61207370998</v>
      </c>
      <c r="M73" s="1773">
        <v>278272.20524485997</v>
      </c>
      <c r="N73" s="1773">
        <v>138212.82664603999</v>
      </c>
      <c r="O73" s="1773">
        <v>222952.38678676999</v>
      </c>
      <c r="P73" s="1773">
        <v>278872.06344107998</v>
      </c>
      <c r="Q73" s="1773">
        <v>347665.35608042008</v>
      </c>
      <c r="R73" s="1773">
        <v>383975.20562364993</v>
      </c>
      <c r="S73" s="1773">
        <v>415660.59896022989</v>
      </c>
      <c r="T73" s="1773">
        <v>450084.14076866995</v>
      </c>
      <c r="U73" s="1773">
        <v>521027.06392728991</v>
      </c>
      <c r="V73" s="1773">
        <v>569995.86582134</v>
      </c>
      <c r="W73" s="1773">
        <v>616190.36189451988</v>
      </c>
      <c r="X73" s="1773">
        <v>109865.01787897</v>
      </c>
      <c r="Y73" s="1773">
        <v>160866.80125516999</v>
      </c>
      <c r="Z73" s="1773">
        <v>191892.45084184999</v>
      </c>
      <c r="AA73" s="1773">
        <v>196057.23062103</v>
      </c>
      <c r="AB73" s="1773">
        <v>226293.97750935002</v>
      </c>
      <c r="AC73" s="1773">
        <v>308642.72325922002</v>
      </c>
      <c r="AD73" s="1773">
        <v>361262.97601355996</v>
      </c>
      <c r="AE73" s="1773">
        <v>428649.8004156301</v>
      </c>
      <c r="AF73" s="1773">
        <v>294079.92564792006</v>
      </c>
      <c r="AG73" s="1773">
        <v>299219.38279744005</v>
      </c>
      <c r="AH73" s="1773">
        <v>317188.33551811991</v>
      </c>
      <c r="AI73" s="1773">
        <v>361072.80746004998</v>
      </c>
      <c r="AJ73" s="1773">
        <v>46767.400898840009</v>
      </c>
      <c r="AK73" s="1773">
        <v>91111.77540654999</v>
      </c>
      <c r="AL73" s="1773">
        <v>150880.00705312003</v>
      </c>
      <c r="AM73" s="1773">
        <v>210460.25270576007</v>
      </c>
      <c r="AN73" s="1773">
        <v>286017.62656942999</v>
      </c>
      <c r="AO73" s="1773">
        <v>366403.38715029007</v>
      </c>
      <c r="AP73" s="1773">
        <v>413311.87046916992</v>
      </c>
      <c r="AQ73" s="1773">
        <v>446576.65199359012</v>
      </c>
      <c r="AR73" s="1773">
        <v>516951.06928763998</v>
      </c>
      <c r="AS73" s="1773">
        <v>568986.45700882014</v>
      </c>
      <c r="AT73" s="1773">
        <v>624265.05264968984</v>
      </c>
      <c r="AU73" s="1773">
        <v>612760.91883436998</v>
      </c>
      <c r="AV73" s="1774">
        <v>75219.588262940029</v>
      </c>
      <c r="AW73" s="1773">
        <v>126042.49404574999</v>
      </c>
      <c r="AX73" s="1775">
        <v>151203.60869505006</v>
      </c>
      <c r="AY73" s="1775">
        <v>234021.37133815</v>
      </c>
      <c r="AZ73" s="1775">
        <v>251936.52667229009</v>
      </c>
      <c r="BA73" s="1775">
        <v>333755.26528441999</v>
      </c>
      <c r="BB73" s="1775">
        <v>367869.21473377</v>
      </c>
      <c r="BC73" s="1775">
        <v>339044.44718511001</v>
      </c>
      <c r="BD73" s="1776">
        <v>380620.61678801</v>
      </c>
      <c r="BE73" s="1775">
        <v>528555.90471527842</v>
      </c>
      <c r="BF73" s="1775">
        <v>578358.4746379978</v>
      </c>
      <c r="BG73" s="1777">
        <v>691518.49270879372</v>
      </c>
      <c r="BH73" s="1775">
        <v>63513.384761710709</v>
      </c>
      <c r="BI73" s="1775">
        <v>158831.87421846113</v>
      </c>
      <c r="BJ73" s="1776">
        <v>237584.18275658568</v>
      </c>
      <c r="BK73" s="1775">
        <v>288641.9918765343</v>
      </c>
      <c r="BL73" s="1775">
        <v>345508.47535116697</v>
      </c>
      <c r="BM73" s="1776">
        <v>438590.81064983545</v>
      </c>
      <c r="BN73" s="1775">
        <v>501233.05863312236</v>
      </c>
      <c r="BO73" s="1775">
        <v>433400.92468885437</v>
      </c>
      <c r="BP73" s="1777">
        <v>522321.62456788582</v>
      </c>
    </row>
    <row r="74" spans="1:68" s="1729" customFormat="1" ht="15.75">
      <c r="A74" s="1207" t="s">
        <v>36</v>
      </c>
      <c r="B74" s="1773">
        <v>15.041052890000001</v>
      </c>
      <c r="C74" s="1773">
        <v>15.07574717</v>
      </c>
      <c r="D74" s="1773">
        <v>15.096367870000002</v>
      </c>
      <c r="E74" s="1773">
        <v>1254.4116825999999</v>
      </c>
      <c r="F74" s="1773">
        <v>7001.6041171399993</v>
      </c>
      <c r="G74" s="1773">
        <v>8915.0452700499991</v>
      </c>
      <c r="H74" s="1773">
        <v>12597.41342748</v>
      </c>
      <c r="I74" s="1773">
        <v>14.936625780000002</v>
      </c>
      <c r="J74" s="1773">
        <v>8956.3649555100001</v>
      </c>
      <c r="K74" s="1773">
        <v>9772.2050240900007</v>
      </c>
      <c r="L74" s="1773">
        <v>9769.3711633799994</v>
      </c>
      <c r="M74" s="1773">
        <v>7896.6247451300005</v>
      </c>
      <c r="N74" s="1773">
        <v>15.651913370000001</v>
      </c>
      <c r="O74" s="1773">
        <v>7860.7184219599994</v>
      </c>
      <c r="P74" s="1773">
        <v>7057.8700756699991</v>
      </c>
      <c r="Q74" s="1773">
        <v>7273.7466804099995</v>
      </c>
      <c r="R74" s="1773">
        <v>7056.5404739399992</v>
      </c>
      <c r="S74" s="1773">
        <v>293.00918480000001</v>
      </c>
      <c r="T74" s="1773">
        <v>14.52680198</v>
      </c>
      <c r="U74" s="1773">
        <v>15.696801530000002</v>
      </c>
      <c r="V74" s="1773">
        <v>15.824495460000001</v>
      </c>
      <c r="W74" s="1773">
        <v>15.8462779</v>
      </c>
      <c r="X74" s="1773">
        <v>13.73613568</v>
      </c>
      <c r="Y74" s="1773">
        <v>60.751583849999996</v>
      </c>
      <c r="Z74" s="1773">
        <v>17.106875559999999</v>
      </c>
      <c r="AA74" s="1773">
        <v>337.59925024</v>
      </c>
      <c r="AB74" s="1773">
        <v>337.64409188999997</v>
      </c>
      <c r="AC74" s="1773">
        <v>336.82529308999995</v>
      </c>
      <c r="AD74" s="1773">
        <v>336.82993766999999</v>
      </c>
      <c r="AE74" s="1773">
        <v>337.35357064999999</v>
      </c>
      <c r="AF74" s="1773">
        <v>336.93779322</v>
      </c>
      <c r="AG74" s="1773">
        <v>336.86064133999997</v>
      </c>
      <c r="AH74" s="1773">
        <v>336.8608188</v>
      </c>
      <c r="AI74" s="1773">
        <v>398.88254022999996</v>
      </c>
      <c r="AJ74" s="1773">
        <v>398.88276925999998</v>
      </c>
      <c r="AK74" s="1773">
        <v>415.68032169999998</v>
      </c>
      <c r="AL74" s="1773">
        <v>1059.3633228399999</v>
      </c>
      <c r="AM74" s="1773">
        <v>1086.66156108</v>
      </c>
      <c r="AN74" s="1773">
        <v>1107.1282614900001</v>
      </c>
      <c r="AO74" s="1773">
        <v>1118.7943168299998</v>
      </c>
      <c r="AP74" s="1773">
        <v>1270.2490175599999</v>
      </c>
      <c r="AQ74" s="1773">
        <v>6948.1480120999995</v>
      </c>
      <c r="AR74" s="1773">
        <v>6968.6143350600005</v>
      </c>
      <c r="AS74" s="1773">
        <v>7191.2775372400001</v>
      </c>
      <c r="AT74" s="1773">
        <v>6270.4490873100003</v>
      </c>
      <c r="AU74" s="1773">
        <v>6283.6409159800005</v>
      </c>
      <c r="AV74" s="1774">
        <v>740.43681399000002</v>
      </c>
      <c r="AW74" s="1773">
        <v>760.58883776000005</v>
      </c>
      <c r="AX74" s="1775">
        <v>490.86350717999994</v>
      </c>
      <c r="AY74" s="1775">
        <v>719.53642631999992</v>
      </c>
      <c r="AZ74" s="1775">
        <v>1747.0226879199997</v>
      </c>
      <c r="BA74" s="1775">
        <v>1827.1530155900002</v>
      </c>
      <c r="BB74" s="1775">
        <v>1932.37929829</v>
      </c>
      <c r="BC74" s="1775">
        <v>2596.0491935999999</v>
      </c>
      <c r="BD74" s="1776">
        <v>1186.59705792</v>
      </c>
      <c r="BE74" s="1775">
        <v>11639.052031900001</v>
      </c>
      <c r="BF74" s="1775">
        <v>12291.821384649998</v>
      </c>
      <c r="BG74" s="1777">
        <v>13739.450305199998</v>
      </c>
      <c r="BH74" s="1775">
        <v>14117.20840245</v>
      </c>
      <c r="BI74" s="1775">
        <v>15828.82362757</v>
      </c>
      <c r="BJ74" s="1776">
        <v>30492.66303896</v>
      </c>
      <c r="BK74" s="1775">
        <v>62792.604292660006</v>
      </c>
      <c r="BL74" s="1775">
        <v>59208.885348159994</v>
      </c>
      <c r="BM74" s="1776">
        <v>50841.838186449997</v>
      </c>
      <c r="BN74" s="1775">
        <v>50599.632226420006</v>
      </c>
      <c r="BO74" s="1775">
        <v>22012.768590350002</v>
      </c>
      <c r="BP74" s="1777">
        <v>27376.94186476</v>
      </c>
    </row>
    <row r="75" spans="1:68" s="1729" customFormat="1" ht="15.75">
      <c r="A75" s="1207" t="s">
        <v>983</v>
      </c>
      <c r="B75" s="1773">
        <v>15875.31432616</v>
      </c>
      <c r="C75" s="1773">
        <v>23863.935106960005</v>
      </c>
      <c r="D75" s="1773">
        <v>17472.204424610001</v>
      </c>
      <c r="E75" s="1773">
        <v>9337.2914888399991</v>
      </c>
      <c r="F75" s="1773">
        <v>12607.517758139998</v>
      </c>
      <c r="G75" s="1773">
        <v>9717.3375926500012</v>
      </c>
      <c r="H75" s="1773">
        <v>12200.845948630002</v>
      </c>
      <c r="I75" s="1773">
        <v>17479.69049108</v>
      </c>
      <c r="J75" s="1773">
        <v>18414.288508779999</v>
      </c>
      <c r="K75" s="1773">
        <v>31186.953202260003</v>
      </c>
      <c r="L75" s="1773">
        <v>23149.626993239999</v>
      </c>
      <c r="M75" s="1773">
        <v>43499.022858650002</v>
      </c>
      <c r="N75" s="1773">
        <v>32793.268734080004</v>
      </c>
      <c r="O75" s="1773">
        <v>26829.396903430003</v>
      </c>
      <c r="P75" s="1773">
        <v>20643.635688590002</v>
      </c>
      <c r="Q75" s="1773">
        <v>23086.204297100001</v>
      </c>
      <c r="R75" s="1773">
        <v>23263.512936470004</v>
      </c>
      <c r="S75" s="1773">
        <v>30702.223980459996</v>
      </c>
      <c r="T75" s="1773">
        <v>33396.758009060002</v>
      </c>
      <c r="U75" s="1773">
        <v>23308.210062489998</v>
      </c>
      <c r="V75" s="1773">
        <v>26320.588023129996</v>
      </c>
      <c r="W75" s="1773">
        <v>28211.20441287</v>
      </c>
      <c r="X75" s="1773">
        <v>43995.243203040001</v>
      </c>
      <c r="Y75" s="1773">
        <v>50109.789105479998</v>
      </c>
      <c r="Z75" s="1773">
        <v>49136.826957140001</v>
      </c>
      <c r="AA75" s="1773">
        <v>42248.748490029997</v>
      </c>
      <c r="AB75" s="1773">
        <v>29243.529136140001</v>
      </c>
      <c r="AC75" s="1773">
        <v>33696.567797099997</v>
      </c>
      <c r="AD75" s="1773">
        <v>34205.283043060008</v>
      </c>
      <c r="AE75" s="1773">
        <v>35119.372513319999</v>
      </c>
      <c r="AF75" s="1773">
        <v>37200.965255009993</v>
      </c>
      <c r="AG75" s="1773">
        <v>37828.34709268</v>
      </c>
      <c r="AH75" s="1773">
        <v>39798.884688149999</v>
      </c>
      <c r="AI75" s="1773">
        <v>42349.040441029996</v>
      </c>
      <c r="AJ75" s="1773">
        <v>41538.06372274</v>
      </c>
      <c r="AK75" s="1773">
        <v>45206.723605430001</v>
      </c>
      <c r="AL75" s="1773">
        <v>45980.39233173</v>
      </c>
      <c r="AM75" s="1773">
        <v>44087.252770780004</v>
      </c>
      <c r="AN75" s="1773">
        <v>37597.551162279997</v>
      </c>
      <c r="AO75" s="1773">
        <v>32235.025521189997</v>
      </c>
      <c r="AP75" s="1773">
        <v>31437.757221849995</v>
      </c>
      <c r="AQ75" s="1773">
        <v>31215.878562309998</v>
      </c>
      <c r="AR75" s="1773">
        <v>26029.486546949996</v>
      </c>
      <c r="AS75" s="1773">
        <v>26043.406045619995</v>
      </c>
      <c r="AT75" s="1773">
        <v>30952.583769459998</v>
      </c>
      <c r="AU75" s="1773">
        <v>40019.417095010002</v>
      </c>
      <c r="AV75" s="1774">
        <v>43254.301764299998</v>
      </c>
      <c r="AW75" s="1773">
        <v>46093.919392620002</v>
      </c>
      <c r="AX75" s="1775">
        <v>38504.819629459998</v>
      </c>
      <c r="AY75" s="1775">
        <v>38747.992385169993</v>
      </c>
      <c r="AZ75" s="1775">
        <v>41734.274955139997</v>
      </c>
      <c r="BA75" s="1775">
        <v>32310.949369329999</v>
      </c>
      <c r="BB75" s="1775">
        <v>30405.162446949998</v>
      </c>
      <c r="BC75" s="1775">
        <v>29308.408214429997</v>
      </c>
      <c r="BD75" s="1776">
        <v>26596.943335630003</v>
      </c>
      <c r="BE75" s="1775">
        <v>26808.976116260001</v>
      </c>
      <c r="BF75" s="1775">
        <v>26798.40276863</v>
      </c>
      <c r="BG75" s="1777">
        <v>30051.470417050004</v>
      </c>
      <c r="BH75" s="1775">
        <v>36492.539505050001</v>
      </c>
      <c r="BI75" s="1775">
        <v>37574.877150889995</v>
      </c>
      <c r="BJ75" s="1776">
        <v>34713.099726250002</v>
      </c>
      <c r="BK75" s="1775">
        <v>39090.020544189996</v>
      </c>
      <c r="BL75" s="1775">
        <v>35733.262260829993</v>
      </c>
      <c r="BM75" s="1776">
        <v>36984.154944769994</v>
      </c>
      <c r="BN75" s="1775">
        <v>42969.00626247999</v>
      </c>
      <c r="BO75" s="1775">
        <v>46166.617766269992</v>
      </c>
      <c r="BP75" s="1777">
        <v>43539.020794160002</v>
      </c>
    </row>
    <row r="76" spans="1:68" s="1729" customFormat="1" ht="15.75">
      <c r="A76" s="1207" t="s">
        <v>994</v>
      </c>
      <c r="B76" s="1773">
        <v>231665.32596017999</v>
      </c>
      <c r="C76" s="1773">
        <v>221485.59242476002</v>
      </c>
      <c r="D76" s="1773">
        <v>194072.12796478</v>
      </c>
      <c r="E76" s="1773">
        <v>191471.73280005006</v>
      </c>
      <c r="F76" s="1773">
        <v>204942.56012862999</v>
      </c>
      <c r="G76" s="1773">
        <v>201444.21591788001</v>
      </c>
      <c r="H76" s="1773">
        <v>299728.34614656999</v>
      </c>
      <c r="I76" s="1773">
        <v>123933.40290498002</v>
      </c>
      <c r="J76" s="1773">
        <v>201202.25702240001</v>
      </c>
      <c r="K76" s="1773">
        <v>144076.15148705</v>
      </c>
      <c r="L76" s="1773">
        <v>265117.38150056999</v>
      </c>
      <c r="M76" s="1773">
        <v>293787.84517571999</v>
      </c>
      <c r="N76" s="1773">
        <v>245541.63952546997</v>
      </c>
      <c r="O76" s="1773">
        <v>195636.21671713001</v>
      </c>
      <c r="P76" s="1773">
        <v>189552.89386395999</v>
      </c>
      <c r="Q76" s="1773">
        <v>185276.94597853997</v>
      </c>
      <c r="R76" s="1773">
        <v>215770.31317420001</v>
      </c>
      <c r="S76" s="1773">
        <v>206901.16180059002</v>
      </c>
      <c r="T76" s="1773">
        <v>215611.89323810997</v>
      </c>
      <c r="U76" s="1773">
        <v>227615.19876390003</v>
      </c>
      <c r="V76" s="1773">
        <v>194377.31847079998</v>
      </c>
      <c r="W76" s="1773">
        <v>198285.37317379998</v>
      </c>
      <c r="X76" s="1773">
        <v>279599.18076994002</v>
      </c>
      <c r="Y76" s="1773">
        <v>242898.46796064</v>
      </c>
      <c r="Z76" s="1773">
        <v>251593.09625554999</v>
      </c>
      <c r="AA76" s="1773">
        <v>191734.94715237</v>
      </c>
      <c r="AB76" s="1773">
        <v>175902.82950557</v>
      </c>
      <c r="AC76" s="1773">
        <v>319076.49713243992</v>
      </c>
      <c r="AD76" s="1773">
        <v>413184.68636201997</v>
      </c>
      <c r="AE76" s="1773">
        <v>389347.68390952004</v>
      </c>
      <c r="AF76" s="1773">
        <v>443207.44803133007</v>
      </c>
      <c r="AG76" s="1773">
        <v>413220.96005778998</v>
      </c>
      <c r="AH76" s="1773">
        <v>368890.27337706002</v>
      </c>
      <c r="AI76" s="1773">
        <v>379844.50464166002</v>
      </c>
      <c r="AJ76" s="1773">
        <v>537432.78145375999</v>
      </c>
      <c r="AK76" s="1773">
        <v>603416.5584986899</v>
      </c>
      <c r="AL76" s="1773">
        <v>534417.24659571005</v>
      </c>
      <c r="AM76" s="1773">
        <v>530913.38780734001</v>
      </c>
      <c r="AN76" s="1773">
        <v>503499.18746393005</v>
      </c>
      <c r="AO76" s="1773">
        <v>587428.84505218989</v>
      </c>
      <c r="AP76" s="1773">
        <v>604659.04998775001</v>
      </c>
      <c r="AQ76" s="1773">
        <v>450547.75219781999</v>
      </c>
      <c r="AR76" s="1773">
        <v>421205.39579640003</v>
      </c>
      <c r="AS76" s="1773">
        <v>426722.60487788002</v>
      </c>
      <c r="AT76" s="1773">
        <v>414369.90053539001</v>
      </c>
      <c r="AU76" s="1773">
        <v>432228.46345838008</v>
      </c>
      <c r="AV76" s="1774">
        <v>568789.5139165601</v>
      </c>
      <c r="AW76" s="1773">
        <v>389272.73621358996</v>
      </c>
      <c r="AX76" s="1775">
        <v>624924.01108962984</v>
      </c>
      <c r="AY76" s="1775">
        <v>406376.76049643004</v>
      </c>
      <c r="AZ76" s="1775">
        <v>375659.56753410998</v>
      </c>
      <c r="BA76" s="1775">
        <v>400162.10637258994</v>
      </c>
      <c r="BB76" s="1775">
        <v>305258.24996845005</v>
      </c>
      <c r="BC76" s="1775">
        <v>528777.03871660994</v>
      </c>
      <c r="BD76" s="1776">
        <v>380977.31507302006</v>
      </c>
      <c r="BE76" s="1775">
        <v>334338.63409373997</v>
      </c>
      <c r="BF76" s="1775">
        <v>245978.68370222999</v>
      </c>
      <c r="BG76" s="1777">
        <v>227532.77538900994</v>
      </c>
      <c r="BH76" s="1775">
        <v>594665.95560093992</v>
      </c>
      <c r="BI76" s="1775">
        <v>492142.30426142004</v>
      </c>
      <c r="BJ76" s="1776">
        <v>413839.96586445003</v>
      </c>
      <c r="BK76" s="1775">
        <v>330728.11514421995</v>
      </c>
      <c r="BL76" s="1775">
        <v>407271.24833521998</v>
      </c>
      <c r="BM76" s="1776">
        <v>382576.20655210997</v>
      </c>
      <c r="BN76" s="1775">
        <v>375674.25468045007</v>
      </c>
      <c r="BO76" s="1775">
        <v>295458.32352041005</v>
      </c>
      <c r="BP76" s="1777">
        <v>202347.74954113996</v>
      </c>
    </row>
    <row r="77" spans="1:68" s="1729" customFormat="1" ht="15.75">
      <c r="A77" s="1207" t="s">
        <v>984</v>
      </c>
      <c r="B77" s="1773">
        <v>113801.91163290993</v>
      </c>
      <c r="C77" s="1773">
        <v>107211.77721858041</v>
      </c>
      <c r="D77" s="1773">
        <v>89109.727892849216</v>
      </c>
      <c r="E77" s="1773">
        <v>88001.015986069498</v>
      </c>
      <c r="F77" s="1773">
        <v>79395.410805470427</v>
      </c>
      <c r="G77" s="1773">
        <v>157556.45806961996</v>
      </c>
      <c r="H77" s="1773">
        <v>102430.30996817011</v>
      </c>
      <c r="I77" s="1773">
        <v>121804.60021054021</v>
      </c>
      <c r="J77" s="1773">
        <v>104099.05199168976</v>
      </c>
      <c r="K77" s="1773">
        <v>81696.000473399748</v>
      </c>
      <c r="L77" s="1773">
        <v>115109.63614171998</v>
      </c>
      <c r="M77" s="1773">
        <v>123718.99275490046</v>
      </c>
      <c r="N77" s="1773">
        <v>231132.9557222799</v>
      </c>
      <c r="O77" s="1773">
        <v>182710.92459611985</v>
      </c>
      <c r="P77" s="1773">
        <v>144411.50721763042</v>
      </c>
      <c r="Q77" s="1773">
        <v>143859.78784631097</v>
      </c>
      <c r="R77" s="1773">
        <v>194350.1815228198</v>
      </c>
      <c r="S77" s="1773">
        <v>211829.51953126013</v>
      </c>
      <c r="T77" s="1773">
        <v>182966.83097875034</v>
      </c>
      <c r="U77" s="1773">
        <v>189875.47085515986</v>
      </c>
      <c r="V77" s="1773">
        <v>155288.05603277052</v>
      </c>
      <c r="W77" s="1773">
        <v>125617.47112774929</v>
      </c>
      <c r="X77" s="1773">
        <v>158209.85546321969</v>
      </c>
      <c r="Y77" s="1773">
        <v>155459.64555045942</v>
      </c>
      <c r="Z77" s="1773">
        <v>157271.2237744001</v>
      </c>
      <c r="AA77" s="1773">
        <v>159258.54584247997</v>
      </c>
      <c r="AB77" s="1773">
        <v>134558.1209562294</v>
      </c>
      <c r="AC77" s="1773">
        <v>193813.94126554974</v>
      </c>
      <c r="AD77" s="1773">
        <v>203867.01487330894</v>
      </c>
      <c r="AE77" s="1773">
        <v>174838.52082962941</v>
      </c>
      <c r="AF77" s="1773">
        <v>167602.05036105026</v>
      </c>
      <c r="AG77" s="1773">
        <v>193232.70301232999</v>
      </c>
      <c r="AH77" s="1773">
        <v>209562.13857331959</v>
      </c>
      <c r="AI77" s="1773">
        <v>202991.60020277984</v>
      </c>
      <c r="AJ77" s="1773">
        <v>39039.503807469824</v>
      </c>
      <c r="AK77" s="1773">
        <v>-862.16046568055026</v>
      </c>
      <c r="AL77" s="1773">
        <v>-15465.420040869909</v>
      </c>
      <c r="AM77" s="1773">
        <v>26282.384505869406</v>
      </c>
      <c r="AN77" s="1773">
        <v>39346.974605670606</v>
      </c>
      <c r="AO77" s="1773">
        <v>220180.11883761102</v>
      </c>
      <c r="AP77" s="1773">
        <v>209251.29671959113</v>
      </c>
      <c r="AQ77" s="1773">
        <v>201904.28599829035</v>
      </c>
      <c r="AR77" s="1773">
        <v>199016.95640127</v>
      </c>
      <c r="AS77" s="1773">
        <v>201352.98121235019</v>
      </c>
      <c r="AT77" s="1773">
        <v>198085.37981162057</v>
      </c>
      <c r="AU77" s="1773">
        <v>220803.86520183238</v>
      </c>
      <c r="AV77" s="1774">
        <v>246956.66949988995</v>
      </c>
      <c r="AW77" s="1773">
        <v>245773.422249761</v>
      </c>
      <c r="AX77" s="1775">
        <v>134985.79792247029</v>
      </c>
      <c r="AY77" s="1775">
        <v>136346.43046027896</v>
      </c>
      <c r="AZ77" s="1775">
        <v>137568.76233215135</v>
      </c>
      <c r="BA77" s="1775">
        <v>141679.60280386981</v>
      </c>
      <c r="BB77" s="1775">
        <v>166539.4082311205</v>
      </c>
      <c r="BC77" s="1775">
        <v>170979.61400185042</v>
      </c>
      <c r="BD77" s="1776">
        <v>191451.56700329002</v>
      </c>
      <c r="BE77" s="1775">
        <v>220450.57272423475</v>
      </c>
      <c r="BF77" s="1775">
        <v>240020.69665518717</v>
      </c>
      <c r="BG77" s="1777">
        <v>239927.41728540006</v>
      </c>
      <c r="BH77" s="1775">
        <v>285796.40609724022</v>
      </c>
      <c r="BI77" s="1775">
        <v>270025.58839584974</v>
      </c>
      <c r="BJ77" s="1776">
        <v>249100.91837072573</v>
      </c>
      <c r="BK77" s="1775">
        <v>231038.60344533599</v>
      </c>
      <c r="BL77" s="1775">
        <v>259021.83704414248</v>
      </c>
      <c r="BM77" s="1776">
        <v>227665.1683410253</v>
      </c>
      <c r="BN77" s="1775">
        <v>223057.41501681547</v>
      </c>
      <c r="BO77" s="1775">
        <v>200175.13090803428</v>
      </c>
      <c r="BP77" s="1777">
        <v>177639.94503897979</v>
      </c>
    </row>
    <row r="78" spans="1:68" s="1729" customFormat="1" ht="15.75">
      <c r="A78" s="1090"/>
      <c r="B78" s="1773"/>
      <c r="C78" s="1773"/>
      <c r="D78" s="1773"/>
      <c r="E78" s="1773"/>
      <c r="F78" s="1773"/>
      <c r="G78" s="1773"/>
      <c r="H78" s="1773"/>
      <c r="I78" s="1773"/>
      <c r="J78" s="1773"/>
      <c r="K78" s="1773"/>
      <c r="L78" s="1773"/>
      <c r="M78" s="1773"/>
      <c r="N78" s="1773"/>
      <c r="O78" s="1773"/>
      <c r="P78" s="1773"/>
      <c r="Q78" s="1773"/>
      <c r="R78" s="1773"/>
      <c r="S78" s="1773"/>
      <c r="T78" s="1773"/>
      <c r="U78" s="1773"/>
      <c r="V78" s="1773"/>
      <c r="W78" s="1773"/>
      <c r="X78" s="1773"/>
      <c r="Y78" s="1773"/>
      <c r="Z78" s="1773"/>
      <c r="AA78" s="1773"/>
      <c r="AB78" s="1773"/>
      <c r="AC78" s="1773"/>
      <c r="AD78" s="1773"/>
      <c r="AE78" s="1773"/>
      <c r="AF78" s="1773"/>
      <c r="AG78" s="1773"/>
      <c r="AH78" s="1773"/>
      <c r="AI78" s="1773"/>
      <c r="AJ78" s="1773"/>
      <c r="AK78" s="1773"/>
      <c r="AL78" s="1773"/>
      <c r="AM78" s="1773"/>
      <c r="AN78" s="1773"/>
      <c r="AO78" s="1773"/>
      <c r="AP78" s="1773"/>
      <c r="AQ78" s="1773"/>
      <c r="AR78" s="1773"/>
      <c r="AS78" s="1773"/>
      <c r="AT78" s="1773"/>
      <c r="AU78" s="1773"/>
      <c r="AV78" s="1774"/>
      <c r="AW78" s="1773"/>
      <c r="AX78" s="1775"/>
      <c r="AY78" s="1775"/>
      <c r="AZ78" s="1775"/>
      <c r="BA78" s="1775"/>
      <c r="BB78" s="1775"/>
      <c r="BC78" s="1775"/>
      <c r="BD78" s="1776"/>
      <c r="BE78" s="1775"/>
      <c r="BF78" s="1775"/>
      <c r="BG78" s="1777"/>
      <c r="BH78" s="1775"/>
      <c r="BI78" s="1775"/>
      <c r="BJ78" s="1776"/>
      <c r="BK78" s="1775"/>
      <c r="BL78" s="1775"/>
      <c r="BM78" s="1776"/>
      <c r="BN78" s="1775"/>
      <c r="BO78" s="1775"/>
      <c r="BP78" s="1777"/>
    </row>
    <row r="79" spans="1:68" s="1729" customFormat="1" ht="16.5" thickBot="1">
      <c r="A79" s="1135" t="s">
        <v>985</v>
      </c>
      <c r="B79" s="1778">
        <v>24761385.825660013</v>
      </c>
      <c r="C79" s="1779">
        <v>24915606.128846038</v>
      </c>
      <c r="D79" s="1779">
        <v>24829763.007090166</v>
      </c>
      <c r="E79" s="1779">
        <v>25253828.889466166</v>
      </c>
      <c r="F79" s="1779">
        <v>25755920.286329642</v>
      </c>
      <c r="G79" s="1779">
        <v>25621559.540564574</v>
      </c>
      <c r="H79" s="1779">
        <v>26119515.398478165</v>
      </c>
      <c r="I79" s="1779">
        <v>26466014.704802509</v>
      </c>
      <c r="J79" s="1779">
        <v>27515361.852199387</v>
      </c>
      <c r="K79" s="1779">
        <v>27690106.971899513</v>
      </c>
      <c r="L79" s="1779">
        <v>27901805.037739631</v>
      </c>
      <c r="M79" s="1779">
        <v>28764254.210847802</v>
      </c>
      <c r="N79" s="1779">
        <v>28904888.011129159</v>
      </c>
      <c r="O79" s="1779">
        <v>29120416.020840622</v>
      </c>
      <c r="P79" s="1779">
        <v>28887345.289087646</v>
      </c>
      <c r="Q79" s="1779">
        <v>28560751.228295926</v>
      </c>
      <c r="R79" s="1779">
        <v>28440408.279931523</v>
      </c>
      <c r="S79" s="1779">
        <v>28423808.680168673</v>
      </c>
      <c r="T79" s="1779">
        <v>28357417.532851558</v>
      </c>
      <c r="U79" s="1779">
        <v>27455568.881423436</v>
      </c>
      <c r="V79" s="1779">
        <v>27702951.512969483</v>
      </c>
      <c r="W79" s="1779">
        <v>28369031.685017068</v>
      </c>
      <c r="X79" s="1779">
        <v>28529684.007689197</v>
      </c>
      <c r="Y79" s="1779">
        <v>28728164.877976667</v>
      </c>
      <c r="Z79" s="1779">
        <v>28970820.098615199</v>
      </c>
      <c r="AA79" s="1779">
        <v>29012511.43893851</v>
      </c>
      <c r="AB79" s="1779">
        <v>28813851.348376952</v>
      </c>
      <c r="AC79" s="1779">
        <v>31733582.735215567</v>
      </c>
      <c r="AD79" s="1779">
        <v>32893931.895341836</v>
      </c>
      <c r="AE79" s="1779">
        <v>32579635.847901601</v>
      </c>
      <c r="AF79" s="1779">
        <v>32241654.207760759</v>
      </c>
      <c r="AG79" s="1779">
        <v>32001329.154692125</v>
      </c>
      <c r="AH79" s="1779">
        <v>31922218.06209809</v>
      </c>
      <c r="AI79" s="1779">
        <v>32130449.377026834</v>
      </c>
      <c r="AJ79" s="1779">
        <v>32732231.12420854</v>
      </c>
      <c r="AK79" s="1779">
        <v>32529226.655272461</v>
      </c>
      <c r="AL79" s="1779">
        <v>32878236.749380931</v>
      </c>
      <c r="AM79" s="1779">
        <v>33208181.898335159</v>
      </c>
      <c r="AN79" s="1779">
        <v>33393909.313383292</v>
      </c>
      <c r="AO79" s="1779">
        <v>33370495.500264302</v>
      </c>
      <c r="AP79" s="1779">
        <v>33987355.971070156</v>
      </c>
      <c r="AQ79" s="1779">
        <v>33689560.725619167</v>
      </c>
      <c r="AR79" s="1779">
        <v>33851321.096136548</v>
      </c>
      <c r="AS79" s="1779">
        <v>33848151.163974665</v>
      </c>
      <c r="AT79" s="1779">
        <v>33861406.509138994</v>
      </c>
      <c r="AU79" s="1779">
        <v>35146836.645249315</v>
      </c>
      <c r="AV79" s="1780">
        <v>35847260.04027006</v>
      </c>
      <c r="AW79" s="1779">
        <v>36188185.59995389</v>
      </c>
      <c r="AX79" s="1781">
        <v>36299586.840536885</v>
      </c>
      <c r="AY79" s="1781">
        <v>36555679.504922934</v>
      </c>
      <c r="AZ79" s="1781">
        <v>36731101.874805391</v>
      </c>
      <c r="BA79" s="1781">
        <v>36286292.864769801</v>
      </c>
      <c r="BB79" s="1781">
        <v>36649603.664517812</v>
      </c>
      <c r="BC79" s="1781">
        <v>36991316.770357974</v>
      </c>
      <c r="BD79" s="1782">
        <v>37962575.515608735</v>
      </c>
      <c r="BE79" s="1781">
        <v>38845155.352238208</v>
      </c>
      <c r="BF79" s="1781">
        <v>38662057.680728309</v>
      </c>
      <c r="BG79" s="1783">
        <v>38690642.004382081</v>
      </c>
      <c r="BH79" s="1781">
        <v>39273618.544183403</v>
      </c>
      <c r="BI79" s="1781">
        <v>39976024.299778163</v>
      </c>
      <c r="BJ79" s="1782">
        <v>40056295.024213478</v>
      </c>
      <c r="BK79" s="1781">
        <v>40258971.908376731</v>
      </c>
      <c r="BL79" s="1781">
        <v>41241482.792247705</v>
      </c>
      <c r="BM79" s="1782">
        <v>41350617.54841271</v>
      </c>
      <c r="BN79" s="1781">
        <v>41836675.369098842</v>
      </c>
      <c r="BO79" s="1781">
        <v>41183659.5791336</v>
      </c>
      <c r="BP79" s="1783">
        <v>41237920.614349574</v>
      </c>
    </row>
    <row r="80" spans="1:68" ht="13.5" thickTop="1"/>
    <row r="81" spans="1:47" s="967" customFormat="1" ht="14.25">
      <c r="A81" s="1514" t="s">
        <v>1243</v>
      </c>
      <c r="N81" s="889"/>
      <c r="O81" s="889"/>
      <c r="P81" s="889"/>
      <c r="Q81" s="889"/>
      <c r="R81" s="889"/>
      <c r="S81" s="889"/>
      <c r="T81" s="889"/>
      <c r="U81" s="889"/>
      <c r="V81" s="889"/>
      <c r="W81" s="889"/>
      <c r="X81" s="889"/>
      <c r="Y81" s="889"/>
      <c r="Z81" s="889"/>
      <c r="AA81" s="889"/>
      <c r="AB81" s="889"/>
      <c r="AC81" s="889"/>
      <c r="AD81" s="889"/>
      <c r="AE81" s="889"/>
      <c r="AF81" s="889"/>
      <c r="AG81" s="889"/>
      <c r="AH81" s="889"/>
      <c r="AI81" s="889"/>
      <c r="AJ81" s="889"/>
      <c r="AK81" s="889"/>
      <c r="AL81" s="889"/>
      <c r="AM81" s="889"/>
      <c r="AN81" s="889"/>
      <c r="AO81" s="889"/>
      <c r="AP81" s="889"/>
      <c r="AQ81" s="889"/>
      <c r="AR81" s="889"/>
      <c r="AS81" s="889"/>
      <c r="AT81" s="889"/>
      <c r="AU81" s="889"/>
    </row>
    <row r="82" spans="1:47" s="967" customFormat="1" ht="14.25">
      <c r="A82" s="1013" t="s">
        <v>1241</v>
      </c>
      <c r="N82" s="889"/>
      <c r="O82" s="889"/>
      <c r="P82" s="889"/>
      <c r="Q82" s="889"/>
      <c r="R82" s="889"/>
      <c r="S82" s="889"/>
      <c r="T82" s="889"/>
      <c r="U82" s="889"/>
      <c r="V82" s="889"/>
      <c r="W82" s="889"/>
      <c r="X82" s="889"/>
      <c r="Y82" s="889"/>
      <c r="Z82" s="889"/>
      <c r="AA82" s="889"/>
      <c r="AB82" s="889"/>
      <c r="AC82" s="889"/>
      <c r="AD82" s="889"/>
      <c r="AE82" s="889"/>
      <c r="AF82" s="889"/>
      <c r="AG82" s="889"/>
      <c r="AH82" s="889"/>
      <c r="AI82" s="889"/>
      <c r="AJ82" s="889"/>
      <c r="AK82" s="889"/>
      <c r="AL82" s="889"/>
      <c r="AM82" s="889"/>
      <c r="AN82" s="889"/>
      <c r="AO82" s="889"/>
      <c r="AP82" s="889"/>
      <c r="AQ82" s="889"/>
      <c r="AR82" s="889"/>
      <c r="AS82" s="889"/>
      <c r="AT82" s="889"/>
      <c r="AU82" s="889"/>
    </row>
    <row r="83" spans="1:47">
      <c r="A83" s="1122" t="s">
        <v>314</v>
      </c>
    </row>
  </sheetData>
  <hyperlinks>
    <hyperlink ref="A1" location="Menu!A1" display="Return to Menu"/>
  </hyperlinks>
  <pageMargins left="0.7" right="0.7" top="0.75" bottom="0.75" header="0.3" footer="0.3"/>
  <pageSetup scale="10" orientation="landscape" r:id="rId1"/>
  <colBreaks count="1" manualBreakCount="1">
    <brk id="43" max="82"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I226"/>
  <sheetViews>
    <sheetView view="pageBreakPreview" zoomScale="80" zoomScaleNormal="100" zoomScaleSheetLayoutView="80" workbookViewId="0">
      <pane xSplit="1" ySplit="4" topLeftCell="B157" activePane="bottomRight" state="frozen"/>
      <selection pane="topRight"/>
      <selection pane="bottomLeft"/>
      <selection pane="bottomRight"/>
    </sheetView>
  </sheetViews>
  <sheetFormatPr defaultRowHeight="15.75"/>
  <cols>
    <col min="1" max="1" width="31" style="1787" customWidth="1"/>
    <col min="2" max="12" width="15.85546875" style="872" customWidth="1"/>
    <col min="13" max="13" width="24.7109375" style="872" customWidth="1"/>
    <col min="14" max="25" width="15.85546875" style="872" customWidth="1"/>
    <col min="26" max="256" width="9.140625" style="1787"/>
    <col min="257" max="257" width="31" style="1787" customWidth="1"/>
    <col min="258" max="268" width="15.85546875" style="1787" customWidth="1"/>
    <col min="269" max="269" width="24.7109375" style="1787" customWidth="1"/>
    <col min="270" max="281" width="15.85546875" style="1787" customWidth="1"/>
    <col min="282" max="512" width="9.140625" style="1787"/>
    <col min="513" max="513" width="31" style="1787" customWidth="1"/>
    <col min="514" max="524" width="15.85546875" style="1787" customWidth="1"/>
    <col min="525" max="525" width="24.7109375" style="1787" customWidth="1"/>
    <col min="526" max="537" width="15.85546875" style="1787" customWidth="1"/>
    <col min="538" max="768" width="9.140625" style="1787"/>
    <col min="769" max="769" width="31" style="1787" customWidth="1"/>
    <col min="770" max="780" width="15.85546875" style="1787" customWidth="1"/>
    <col min="781" max="781" width="24.7109375" style="1787" customWidth="1"/>
    <col min="782" max="793" width="15.85546875" style="1787" customWidth="1"/>
    <col min="794" max="1024" width="9.140625" style="1787"/>
    <col min="1025" max="1025" width="31" style="1787" customWidth="1"/>
    <col min="1026" max="1036" width="15.85546875" style="1787" customWidth="1"/>
    <col min="1037" max="1037" width="24.7109375" style="1787" customWidth="1"/>
    <col min="1038" max="1049" width="15.85546875" style="1787" customWidth="1"/>
    <col min="1050" max="1280" width="9.140625" style="1787"/>
    <col min="1281" max="1281" width="31" style="1787" customWidth="1"/>
    <col min="1282" max="1292" width="15.85546875" style="1787" customWidth="1"/>
    <col min="1293" max="1293" width="24.7109375" style="1787" customWidth="1"/>
    <col min="1294" max="1305" width="15.85546875" style="1787" customWidth="1"/>
    <col min="1306" max="1536" width="9.140625" style="1787"/>
    <col min="1537" max="1537" width="31" style="1787" customWidth="1"/>
    <col min="1538" max="1548" width="15.85546875" style="1787" customWidth="1"/>
    <col min="1549" max="1549" width="24.7109375" style="1787" customWidth="1"/>
    <col min="1550" max="1561" width="15.85546875" style="1787" customWidth="1"/>
    <col min="1562" max="1792" width="9.140625" style="1787"/>
    <col min="1793" max="1793" width="31" style="1787" customWidth="1"/>
    <col min="1794" max="1804" width="15.85546875" style="1787" customWidth="1"/>
    <col min="1805" max="1805" width="24.7109375" style="1787" customWidth="1"/>
    <col min="1806" max="1817" width="15.85546875" style="1787" customWidth="1"/>
    <col min="1818" max="2048" width="9.140625" style="1787"/>
    <col min="2049" max="2049" width="31" style="1787" customWidth="1"/>
    <col min="2050" max="2060" width="15.85546875" style="1787" customWidth="1"/>
    <col min="2061" max="2061" width="24.7109375" style="1787" customWidth="1"/>
    <col min="2062" max="2073" width="15.85546875" style="1787" customWidth="1"/>
    <col min="2074" max="2304" width="9.140625" style="1787"/>
    <col min="2305" max="2305" width="31" style="1787" customWidth="1"/>
    <col min="2306" max="2316" width="15.85546875" style="1787" customWidth="1"/>
    <col min="2317" max="2317" width="24.7109375" style="1787" customWidth="1"/>
    <col min="2318" max="2329" width="15.85546875" style="1787" customWidth="1"/>
    <col min="2330" max="2560" width="9.140625" style="1787"/>
    <col min="2561" max="2561" width="31" style="1787" customWidth="1"/>
    <col min="2562" max="2572" width="15.85546875" style="1787" customWidth="1"/>
    <col min="2573" max="2573" width="24.7109375" style="1787" customWidth="1"/>
    <col min="2574" max="2585" width="15.85546875" style="1787" customWidth="1"/>
    <col min="2586" max="2816" width="9.140625" style="1787"/>
    <col min="2817" max="2817" width="31" style="1787" customWidth="1"/>
    <col min="2818" max="2828" width="15.85546875" style="1787" customWidth="1"/>
    <col min="2829" max="2829" width="24.7109375" style="1787" customWidth="1"/>
    <col min="2830" max="2841" width="15.85546875" style="1787" customWidth="1"/>
    <col min="2842" max="3072" width="9.140625" style="1787"/>
    <col min="3073" max="3073" width="31" style="1787" customWidth="1"/>
    <col min="3074" max="3084" width="15.85546875" style="1787" customWidth="1"/>
    <col min="3085" max="3085" width="24.7109375" style="1787" customWidth="1"/>
    <col min="3086" max="3097" width="15.85546875" style="1787" customWidth="1"/>
    <col min="3098" max="3328" width="9.140625" style="1787"/>
    <col min="3329" max="3329" width="31" style="1787" customWidth="1"/>
    <col min="3330" max="3340" width="15.85546875" style="1787" customWidth="1"/>
    <col min="3341" max="3341" width="24.7109375" style="1787" customWidth="1"/>
    <col min="3342" max="3353" width="15.85546875" style="1787" customWidth="1"/>
    <col min="3354" max="3584" width="9.140625" style="1787"/>
    <col min="3585" max="3585" width="31" style="1787" customWidth="1"/>
    <col min="3586" max="3596" width="15.85546875" style="1787" customWidth="1"/>
    <col min="3597" max="3597" width="24.7109375" style="1787" customWidth="1"/>
    <col min="3598" max="3609" width="15.85546875" style="1787" customWidth="1"/>
    <col min="3610" max="3840" width="9.140625" style="1787"/>
    <col min="3841" max="3841" width="31" style="1787" customWidth="1"/>
    <col min="3842" max="3852" width="15.85546875" style="1787" customWidth="1"/>
    <col min="3853" max="3853" width="24.7109375" style="1787" customWidth="1"/>
    <col min="3854" max="3865" width="15.85546875" style="1787" customWidth="1"/>
    <col min="3866" max="4096" width="9.140625" style="1787"/>
    <col min="4097" max="4097" width="31" style="1787" customWidth="1"/>
    <col min="4098" max="4108" width="15.85546875" style="1787" customWidth="1"/>
    <col min="4109" max="4109" width="24.7109375" style="1787" customWidth="1"/>
    <col min="4110" max="4121" width="15.85546875" style="1787" customWidth="1"/>
    <col min="4122" max="4352" width="9.140625" style="1787"/>
    <col min="4353" max="4353" width="31" style="1787" customWidth="1"/>
    <col min="4354" max="4364" width="15.85546875" style="1787" customWidth="1"/>
    <col min="4365" max="4365" width="24.7109375" style="1787" customWidth="1"/>
    <col min="4366" max="4377" width="15.85546875" style="1787" customWidth="1"/>
    <col min="4378" max="4608" width="9.140625" style="1787"/>
    <col min="4609" max="4609" width="31" style="1787" customWidth="1"/>
    <col min="4610" max="4620" width="15.85546875" style="1787" customWidth="1"/>
    <col min="4621" max="4621" width="24.7109375" style="1787" customWidth="1"/>
    <col min="4622" max="4633" width="15.85546875" style="1787" customWidth="1"/>
    <col min="4634" max="4864" width="9.140625" style="1787"/>
    <col min="4865" max="4865" width="31" style="1787" customWidth="1"/>
    <col min="4866" max="4876" width="15.85546875" style="1787" customWidth="1"/>
    <col min="4877" max="4877" width="24.7109375" style="1787" customWidth="1"/>
    <col min="4878" max="4889" width="15.85546875" style="1787" customWidth="1"/>
    <col min="4890" max="5120" width="9.140625" style="1787"/>
    <col min="5121" max="5121" width="31" style="1787" customWidth="1"/>
    <col min="5122" max="5132" width="15.85546875" style="1787" customWidth="1"/>
    <col min="5133" max="5133" width="24.7109375" style="1787" customWidth="1"/>
    <col min="5134" max="5145" width="15.85546875" style="1787" customWidth="1"/>
    <col min="5146" max="5376" width="9.140625" style="1787"/>
    <col min="5377" max="5377" width="31" style="1787" customWidth="1"/>
    <col min="5378" max="5388" width="15.85546875" style="1787" customWidth="1"/>
    <col min="5389" max="5389" width="24.7109375" style="1787" customWidth="1"/>
    <col min="5390" max="5401" width="15.85546875" style="1787" customWidth="1"/>
    <col min="5402" max="5632" width="9.140625" style="1787"/>
    <col min="5633" max="5633" width="31" style="1787" customWidth="1"/>
    <col min="5634" max="5644" width="15.85546875" style="1787" customWidth="1"/>
    <col min="5645" max="5645" width="24.7109375" style="1787" customWidth="1"/>
    <col min="5646" max="5657" width="15.85546875" style="1787" customWidth="1"/>
    <col min="5658" max="5888" width="9.140625" style="1787"/>
    <col min="5889" max="5889" width="31" style="1787" customWidth="1"/>
    <col min="5890" max="5900" width="15.85546875" style="1787" customWidth="1"/>
    <col min="5901" max="5901" width="24.7109375" style="1787" customWidth="1"/>
    <col min="5902" max="5913" width="15.85546875" style="1787" customWidth="1"/>
    <col min="5914" max="6144" width="9.140625" style="1787"/>
    <col min="6145" max="6145" width="31" style="1787" customWidth="1"/>
    <col min="6146" max="6156" width="15.85546875" style="1787" customWidth="1"/>
    <col min="6157" max="6157" width="24.7109375" style="1787" customWidth="1"/>
    <col min="6158" max="6169" width="15.85546875" style="1787" customWidth="1"/>
    <col min="6170" max="6400" width="9.140625" style="1787"/>
    <col min="6401" max="6401" width="31" style="1787" customWidth="1"/>
    <col min="6402" max="6412" width="15.85546875" style="1787" customWidth="1"/>
    <col min="6413" max="6413" width="24.7109375" style="1787" customWidth="1"/>
    <col min="6414" max="6425" width="15.85546875" style="1787" customWidth="1"/>
    <col min="6426" max="6656" width="9.140625" style="1787"/>
    <col min="6657" max="6657" width="31" style="1787" customWidth="1"/>
    <col min="6658" max="6668" width="15.85546875" style="1787" customWidth="1"/>
    <col min="6669" max="6669" width="24.7109375" style="1787" customWidth="1"/>
    <col min="6670" max="6681" width="15.85546875" style="1787" customWidth="1"/>
    <col min="6682" max="6912" width="9.140625" style="1787"/>
    <col min="6913" max="6913" width="31" style="1787" customWidth="1"/>
    <col min="6914" max="6924" width="15.85546875" style="1787" customWidth="1"/>
    <col min="6925" max="6925" width="24.7109375" style="1787" customWidth="1"/>
    <col min="6926" max="6937" width="15.85546875" style="1787" customWidth="1"/>
    <col min="6938" max="7168" width="9.140625" style="1787"/>
    <col min="7169" max="7169" width="31" style="1787" customWidth="1"/>
    <col min="7170" max="7180" width="15.85546875" style="1787" customWidth="1"/>
    <col min="7181" max="7181" width="24.7109375" style="1787" customWidth="1"/>
    <col min="7182" max="7193" width="15.85546875" style="1787" customWidth="1"/>
    <col min="7194" max="7424" width="9.140625" style="1787"/>
    <col min="7425" max="7425" width="31" style="1787" customWidth="1"/>
    <col min="7426" max="7436" width="15.85546875" style="1787" customWidth="1"/>
    <col min="7437" max="7437" width="24.7109375" style="1787" customWidth="1"/>
    <col min="7438" max="7449" width="15.85546875" style="1787" customWidth="1"/>
    <col min="7450" max="7680" width="9.140625" style="1787"/>
    <col min="7681" max="7681" width="31" style="1787" customWidth="1"/>
    <col min="7682" max="7692" width="15.85546875" style="1787" customWidth="1"/>
    <col min="7693" max="7693" width="24.7109375" style="1787" customWidth="1"/>
    <col min="7694" max="7705" width="15.85546875" style="1787" customWidth="1"/>
    <col min="7706" max="7936" width="9.140625" style="1787"/>
    <col min="7937" max="7937" width="31" style="1787" customWidth="1"/>
    <col min="7938" max="7948" width="15.85546875" style="1787" customWidth="1"/>
    <col min="7949" max="7949" width="24.7109375" style="1787" customWidth="1"/>
    <col min="7950" max="7961" width="15.85546875" style="1787" customWidth="1"/>
    <col min="7962" max="8192" width="9.140625" style="1787"/>
    <col min="8193" max="8193" width="31" style="1787" customWidth="1"/>
    <col min="8194" max="8204" width="15.85546875" style="1787" customWidth="1"/>
    <col min="8205" max="8205" width="24.7109375" style="1787" customWidth="1"/>
    <col min="8206" max="8217" width="15.85546875" style="1787" customWidth="1"/>
    <col min="8218" max="8448" width="9.140625" style="1787"/>
    <col min="8449" max="8449" width="31" style="1787" customWidth="1"/>
    <col min="8450" max="8460" width="15.85546875" style="1787" customWidth="1"/>
    <col min="8461" max="8461" width="24.7109375" style="1787" customWidth="1"/>
    <col min="8462" max="8473" width="15.85546875" style="1787" customWidth="1"/>
    <col min="8474" max="8704" width="9.140625" style="1787"/>
    <col min="8705" max="8705" width="31" style="1787" customWidth="1"/>
    <col min="8706" max="8716" width="15.85546875" style="1787" customWidth="1"/>
    <col min="8717" max="8717" width="24.7109375" style="1787" customWidth="1"/>
    <col min="8718" max="8729" width="15.85546875" style="1787" customWidth="1"/>
    <col min="8730" max="8960" width="9.140625" style="1787"/>
    <col min="8961" max="8961" width="31" style="1787" customWidth="1"/>
    <col min="8962" max="8972" width="15.85546875" style="1787" customWidth="1"/>
    <col min="8973" max="8973" width="24.7109375" style="1787" customWidth="1"/>
    <col min="8974" max="8985" width="15.85546875" style="1787" customWidth="1"/>
    <col min="8986" max="9216" width="9.140625" style="1787"/>
    <col min="9217" max="9217" width="31" style="1787" customWidth="1"/>
    <col min="9218" max="9228" width="15.85546875" style="1787" customWidth="1"/>
    <col min="9229" max="9229" width="24.7109375" style="1787" customWidth="1"/>
    <col min="9230" max="9241" width="15.85546875" style="1787" customWidth="1"/>
    <col min="9242" max="9472" width="9.140625" style="1787"/>
    <col min="9473" max="9473" width="31" style="1787" customWidth="1"/>
    <col min="9474" max="9484" width="15.85546875" style="1787" customWidth="1"/>
    <col min="9485" max="9485" width="24.7109375" style="1787" customWidth="1"/>
    <col min="9486" max="9497" width="15.85546875" style="1787" customWidth="1"/>
    <col min="9498" max="9728" width="9.140625" style="1787"/>
    <col min="9729" max="9729" width="31" style="1787" customWidth="1"/>
    <col min="9730" max="9740" width="15.85546875" style="1787" customWidth="1"/>
    <col min="9741" max="9741" width="24.7109375" style="1787" customWidth="1"/>
    <col min="9742" max="9753" width="15.85546875" style="1787" customWidth="1"/>
    <col min="9754" max="9984" width="9.140625" style="1787"/>
    <col min="9985" max="9985" width="31" style="1787" customWidth="1"/>
    <col min="9986" max="9996" width="15.85546875" style="1787" customWidth="1"/>
    <col min="9997" max="9997" width="24.7109375" style="1787" customWidth="1"/>
    <col min="9998" max="10009" width="15.85546875" style="1787" customWidth="1"/>
    <col min="10010" max="10240" width="9.140625" style="1787"/>
    <col min="10241" max="10241" width="31" style="1787" customWidth="1"/>
    <col min="10242" max="10252" width="15.85546875" style="1787" customWidth="1"/>
    <col min="10253" max="10253" width="24.7109375" style="1787" customWidth="1"/>
    <col min="10254" max="10265" width="15.85546875" style="1787" customWidth="1"/>
    <col min="10266" max="10496" width="9.140625" style="1787"/>
    <col min="10497" max="10497" width="31" style="1787" customWidth="1"/>
    <col min="10498" max="10508" width="15.85546875" style="1787" customWidth="1"/>
    <col min="10509" max="10509" width="24.7109375" style="1787" customWidth="1"/>
    <col min="10510" max="10521" width="15.85546875" style="1787" customWidth="1"/>
    <col min="10522" max="10752" width="9.140625" style="1787"/>
    <col min="10753" max="10753" width="31" style="1787" customWidth="1"/>
    <col min="10754" max="10764" width="15.85546875" style="1787" customWidth="1"/>
    <col min="10765" max="10765" width="24.7109375" style="1787" customWidth="1"/>
    <col min="10766" max="10777" width="15.85546875" style="1787" customWidth="1"/>
    <col min="10778" max="11008" width="9.140625" style="1787"/>
    <col min="11009" max="11009" width="31" style="1787" customWidth="1"/>
    <col min="11010" max="11020" width="15.85546875" style="1787" customWidth="1"/>
    <col min="11021" max="11021" width="24.7109375" style="1787" customWidth="1"/>
    <col min="11022" max="11033" width="15.85546875" style="1787" customWidth="1"/>
    <col min="11034" max="11264" width="9.140625" style="1787"/>
    <col min="11265" max="11265" width="31" style="1787" customWidth="1"/>
    <col min="11266" max="11276" width="15.85546875" style="1787" customWidth="1"/>
    <col min="11277" max="11277" width="24.7109375" style="1787" customWidth="1"/>
    <col min="11278" max="11289" width="15.85546875" style="1787" customWidth="1"/>
    <col min="11290" max="11520" width="9.140625" style="1787"/>
    <col min="11521" max="11521" width="31" style="1787" customWidth="1"/>
    <col min="11522" max="11532" width="15.85546875" style="1787" customWidth="1"/>
    <col min="11533" max="11533" width="24.7109375" style="1787" customWidth="1"/>
    <col min="11534" max="11545" width="15.85546875" style="1787" customWidth="1"/>
    <col min="11546" max="11776" width="9.140625" style="1787"/>
    <col min="11777" max="11777" width="31" style="1787" customWidth="1"/>
    <col min="11778" max="11788" width="15.85546875" style="1787" customWidth="1"/>
    <col min="11789" max="11789" width="24.7109375" style="1787" customWidth="1"/>
    <col min="11790" max="11801" width="15.85546875" style="1787" customWidth="1"/>
    <col min="11802" max="12032" width="9.140625" style="1787"/>
    <col min="12033" max="12033" width="31" style="1787" customWidth="1"/>
    <col min="12034" max="12044" width="15.85546875" style="1787" customWidth="1"/>
    <col min="12045" max="12045" width="24.7109375" style="1787" customWidth="1"/>
    <col min="12046" max="12057" width="15.85546875" style="1787" customWidth="1"/>
    <col min="12058" max="12288" width="9.140625" style="1787"/>
    <col min="12289" max="12289" width="31" style="1787" customWidth="1"/>
    <col min="12290" max="12300" width="15.85546875" style="1787" customWidth="1"/>
    <col min="12301" max="12301" width="24.7109375" style="1787" customWidth="1"/>
    <col min="12302" max="12313" width="15.85546875" style="1787" customWidth="1"/>
    <col min="12314" max="12544" width="9.140625" style="1787"/>
    <col min="12545" max="12545" width="31" style="1787" customWidth="1"/>
    <col min="12546" max="12556" width="15.85546875" style="1787" customWidth="1"/>
    <col min="12557" max="12557" width="24.7109375" style="1787" customWidth="1"/>
    <col min="12558" max="12569" width="15.85546875" style="1787" customWidth="1"/>
    <col min="12570" max="12800" width="9.140625" style="1787"/>
    <col min="12801" max="12801" width="31" style="1787" customWidth="1"/>
    <col min="12802" max="12812" width="15.85546875" style="1787" customWidth="1"/>
    <col min="12813" max="12813" width="24.7109375" style="1787" customWidth="1"/>
    <col min="12814" max="12825" width="15.85546875" style="1787" customWidth="1"/>
    <col min="12826" max="13056" width="9.140625" style="1787"/>
    <col min="13057" max="13057" width="31" style="1787" customWidth="1"/>
    <col min="13058" max="13068" width="15.85546875" style="1787" customWidth="1"/>
    <col min="13069" max="13069" width="24.7109375" style="1787" customWidth="1"/>
    <col min="13070" max="13081" width="15.85546875" style="1787" customWidth="1"/>
    <col min="13082" max="13312" width="9.140625" style="1787"/>
    <col min="13313" max="13313" width="31" style="1787" customWidth="1"/>
    <col min="13314" max="13324" width="15.85546875" style="1787" customWidth="1"/>
    <col min="13325" max="13325" width="24.7109375" style="1787" customWidth="1"/>
    <col min="13326" max="13337" width="15.85546875" style="1787" customWidth="1"/>
    <col min="13338" max="13568" width="9.140625" style="1787"/>
    <col min="13569" max="13569" width="31" style="1787" customWidth="1"/>
    <col min="13570" max="13580" width="15.85546875" style="1787" customWidth="1"/>
    <col min="13581" max="13581" width="24.7109375" style="1787" customWidth="1"/>
    <col min="13582" max="13593" width="15.85546875" style="1787" customWidth="1"/>
    <col min="13594" max="13824" width="9.140625" style="1787"/>
    <col min="13825" max="13825" width="31" style="1787" customWidth="1"/>
    <col min="13826" max="13836" width="15.85546875" style="1787" customWidth="1"/>
    <col min="13837" max="13837" width="24.7109375" style="1787" customWidth="1"/>
    <col min="13838" max="13849" width="15.85546875" style="1787" customWidth="1"/>
    <col min="13850" max="14080" width="9.140625" style="1787"/>
    <col min="14081" max="14081" width="31" style="1787" customWidth="1"/>
    <col min="14082" max="14092" width="15.85546875" style="1787" customWidth="1"/>
    <col min="14093" max="14093" width="24.7109375" style="1787" customWidth="1"/>
    <col min="14094" max="14105" width="15.85546875" style="1787" customWidth="1"/>
    <col min="14106" max="14336" width="9.140625" style="1787"/>
    <col min="14337" max="14337" width="31" style="1787" customWidth="1"/>
    <col min="14338" max="14348" width="15.85546875" style="1787" customWidth="1"/>
    <col min="14349" max="14349" width="24.7109375" style="1787" customWidth="1"/>
    <col min="14350" max="14361" width="15.85546875" style="1787" customWidth="1"/>
    <col min="14362" max="14592" width="9.140625" style="1787"/>
    <col min="14593" max="14593" width="31" style="1787" customWidth="1"/>
    <col min="14594" max="14604" width="15.85546875" style="1787" customWidth="1"/>
    <col min="14605" max="14605" width="24.7109375" style="1787" customWidth="1"/>
    <col min="14606" max="14617" width="15.85546875" style="1787" customWidth="1"/>
    <col min="14618" max="14848" width="9.140625" style="1787"/>
    <col min="14849" max="14849" width="31" style="1787" customWidth="1"/>
    <col min="14850" max="14860" width="15.85546875" style="1787" customWidth="1"/>
    <col min="14861" max="14861" width="24.7109375" style="1787" customWidth="1"/>
    <col min="14862" max="14873" width="15.85546875" style="1787" customWidth="1"/>
    <col min="14874" max="15104" width="9.140625" style="1787"/>
    <col min="15105" max="15105" width="31" style="1787" customWidth="1"/>
    <col min="15106" max="15116" width="15.85546875" style="1787" customWidth="1"/>
    <col min="15117" max="15117" width="24.7109375" style="1787" customWidth="1"/>
    <col min="15118" max="15129" width="15.85546875" style="1787" customWidth="1"/>
    <col min="15130" max="15360" width="9.140625" style="1787"/>
    <col min="15361" max="15361" width="31" style="1787" customWidth="1"/>
    <col min="15362" max="15372" width="15.85546875" style="1787" customWidth="1"/>
    <col min="15373" max="15373" width="24.7109375" style="1787" customWidth="1"/>
    <col min="15374" max="15385" width="15.85546875" style="1787" customWidth="1"/>
    <col min="15386" max="15616" width="9.140625" style="1787"/>
    <col min="15617" max="15617" width="31" style="1787" customWidth="1"/>
    <col min="15618" max="15628" width="15.85546875" style="1787" customWidth="1"/>
    <col min="15629" max="15629" width="24.7109375" style="1787" customWidth="1"/>
    <col min="15630" max="15641" width="15.85546875" style="1787" customWidth="1"/>
    <col min="15642" max="15872" width="9.140625" style="1787"/>
    <col min="15873" max="15873" width="31" style="1787" customWidth="1"/>
    <col min="15874" max="15884" width="15.85546875" style="1787" customWidth="1"/>
    <col min="15885" max="15885" width="24.7109375" style="1787" customWidth="1"/>
    <col min="15886" max="15897" width="15.85546875" style="1787" customWidth="1"/>
    <col min="15898" max="16128" width="9.140625" style="1787"/>
    <col min="16129" max="16129" width="31" style="1787" customWidth="1"/>
    <col min="16130" max="16140" width="15.85546875" style="1787" customWidth="1"/>
    <col min="16141" max="16141" width="24.7109375" style="1787" customWidth="1"/>
    <col min="16142" max="16153" width="15.85546875" style="1787" customWidth="1"/>
    <col min="16154" max="16384" width="9.140625" style="1787"/>
  </cols>
  <sheetData>
    <row r="1" spans="1:87" s="1785" customFormat="1" ht="25.5">
      <c r="A1" s="1664" t="s">
        <v>313</v>
      </c>
      <c r="B1" s="1784"/>
      <c r="C1" s="1784"/>
      <c r="D1" s="1784"/>
      <c r="E1" s="1784"/>
      <c r="F1" s="1784"/>
      <c r="G1" s="1784"/>
      <c r="H1" s="1784"/>
      <c r="I1" s="1784"/>
      <c r="J1" s="1784"/>
      <c r="K1" s="1784"/>
      <c r="L1" s="1784"/>
      <c r="M1" s="1784"/>
      <c r="N1" s="1784"/>
      <c r="O1" s="1784"/>
      <c r="P1" s="1784"/>
      <c r="Q1" s="1784"/>
      <c r="R1" s="1784"/>
      <c r="S1" s="1784"/>
      <c r="T1" s="1784"/>
      <c r="U1" s="1784"/>
      <c r="V1" s="1784"/>
      <c r="W1" s="1784"/>
      <c r="X1" s="1784"/>
      <c r="Y1" s="1784"/>
    </row>
    <row r="2" spans="1:87" s="1785" customFormat="1" ht="40.5" customHeight="1" thickBot="1">
      <c r="A2" s="1786" t="s">
        <v>1192</v>
      </c>
      <c r="B2" s="1787"/>
      <c r="C2" s="1788"/>
      <c r="D2" s="1788"/>
      <c r="E2" s="1788"/>
      <c r="F2" s="1788"/>
      <c r="G2" s="1788"/>
      <c r="H2" s="1788"/>
      <c r="I2" s="1788"/>
      <c r="J2" s="1788"/>
      <c r="K2" s="1788"/>
      <c r="L2" s="1788"/>
      <c r="M2" s="1788"/>
      <c r="N2" s="1788"/>
      <c r="O2" s="1788"/>
      <c r="P2" s="1788"/>
      <c r="Q2" s="1788"/>
      <c r="R2" s="1788"/>
      <c r="S2" s="1788"/>
      <c r="T2" s="1788"/>
      <c r="U2" s="1788"/>
      <c r="V2" s="1788"/>
      <c r="W2" s="1788"/>
      <c r="X2" s="1788"/>
      <c r="Y2" s="1788"/>
      <c r="Z2" s="1789"/>
      <c r="AA2" s="1789"/>
      <c r="AB2" s="1789"/>
      <c r="AC2" s="1789"/>
      <c r="AD2" s="1789"/>
      <c r="AE2" s="1789"/>
      <c r="AF2" s="1789"/>
      <c r="AG2" s="1789"/>
      <c r="AH2" s="1789"/>
      <c r="AI2" s="1789"/>
      <c r="AJ2" s="1789"/>
      <c r="AK2" s="1789"/>
      <c r="AL2" s="1789"/>
      <c r="AM2" s="1789"/>
      <c r="AN2" s="1789"/>
      <c r="AO2" s="1789"/>
      <c r="AP2" s="1789"/>
      <c r="AQ2" s="1789"/>
      <c r="AR2" s="1789"/>
      <c r="AS2" s="1789"/>
      <c r="AT2" s="1789"/>
      <c r="AU2" s="1789"/>
      <c r="AV2" s="1789"/>
      <c r="AW2" s="1789"/>
      <c r="AX2" s="1789"/>
      <c r="AY2" s="1789"/>
      <c r="AZ2" s="1789"/>
      <c r="BA2" s="1789"/>
      <c r="BB2" s="1789"/>
      <c r="BC2" s="1789"/>
      <c r="BD2" s="1789"/>
      <c r="BE2" s="1789"/>
      <c r="BF2" s="1789"/>
      <c r="BG2" s="1789"/>
      <c r="BH2" s="1789"/>
      <c r="BI2" s="1789"/>
      <c r="BJ2" s="1789"/>
      <c r="BK2" s="1789"/>
      <c r="BL2" s="1789"/>
      <c r="BM2" s="1789"/>
      <c r="BN2" s="1789"/>
      <c r="BO2" s="1789"/>
      <c r="BP2" s="1789"/>
      <c r="BQ2" s="1789"/>
      <c r="BR2" s="1789"/>
      <c r="BS2" s="1789"/>
      <c r="BT2" s="1789"/>
      <c r="BU2" s="1789"/>
      <c r="BV2" s="1789"/>
      <c r="BW2" s="1789"/>
      <c r="BX2" s="1789"/>
      <c r="BY2" s="1789"/>
      <c r="BZ2" s="1789"/>
      <c r="CA2" s="1789"/>
      <c r="CB2" s="1789"/>
      <c r="CC2" s="1789"/>
      <c r="CD2" s="1789"/>
      <c r="CE2" s="1789"/>
      <c r="CF2" s="1789"/>
      <c r="CG2" s="1789"/>
      <c r="CH2" s="1789"/>
      <c r="CI2" s="1789"/>
    </row>
    <row r="3" spans="1:87" s="1792" customFormat="1" ht="16.5" thickBot="1">
      <c r="A3" s="1791"/>
      <c r="B3" s="3404" t="s">
        <v>1003</v>
      </c>
      <c r="C3" s="3403"/>
      <c r="D3" s="3402" t="s">
        <v>1004</v>
      </c>
      <c r="E3" s="3402"/>
      <c r="F3" s="3404" t="s">
        <v>1005</v>
      </c>
      <c r="G3" s="3403"/>
      <c r="H3" s="3402" t="s">
        <v>1006</v>
      </c>
      <c r="I3" s="3402"/>
      <c r="J3" s="3404" t="s">
        <v>1007</v>
      </c>
      <c r="K3" s="3403"/>
      <c r="L3" s="3402" t="s">
        <v>1008</v>
      </c>
      <c r="M3" s="3402"/>
      <c r="N3" s="3404" t="s">
        <v>1009</v>
      </c>
      <c r="O3" s="3403"/>
      <c r="P3" s="3402" t="s">
        <v>1010</v>
      </c>
      <c r="Q3" s="3402"/>
      <c r="R3" s="3404" t="s">
        <v>1011</v>
      </c>
      <c r="S3" s="3403"/>
      <c r="T3" s="3402" t="s">
        <v>1012</v>
      </c>
      <c r="U3" s="3402"/>
      <c r="V3" s="3404" t="s">
        <v>1264</v>
      </c>
      <c r="W3" s="3403"/>
      <c r="X3" s="3402" t="s">
        <v>1013</v>
      </c>
      <c r="Y3" s="3403"/>
    </row>
    <row r="4" spans="1:87" s="1798" customFormat="1" ht="16.5" thickBot="1">
      <c r="A4" s="1793"/>
      <c r="B4" s="1794" t="s">
        <v>1014</v>
      </c>
      <c r="C4" s="1797" t="s">
        <v>1015</v>
      </c>
      <c r="D4" s="1796" t="s">
        <v>1014</v>
      </c>
      <c r="E4" s="1795" t="s">
        <v>1015</v>
      </c>
      <c r="F4" s="1794" t="s">
        <v>1014</v>
      </c>
      <c r="G4" s="1797" t="s">
        <v>1015</v>
      </c>
      <c r="H4" s="1796" t="s">
        <v>1014</v>
      </c>
      <c r="I4" s="1795" t="s">
        <v>1015</v>
      </c>
      <c r="J4" s="1794" t="s">
        <v>1014</v>
      </c>
      <c r="K4" s="1797" t="s">
        <v>1015</v>
      </c>
      <c r="L4" s="1796" t="s">
        <v>1014</v>
      </c>
      <c r="M4" s="1795" t="s">
        <v>1015</v>
      </c>
      <c r="N4" s="1794" t="s">
        <v>1014</v>
      </c>
      <c r="O4" s="1797" t="s">
        <v>1015</v>
      </c>
      <c r="P4" s="1796" t="s">
        <v>1014</v>
      </c>
      <c r="Q4" s="1795" t="s">
        <v>1015</v>
      </c>
      <c r="R4" s="1794" t="s">
        <v>1014</v>
      </c>
      <c r="S4" s="1797" t="s">
        <v>1015</v>
      </c>
      <c r="T4" s="1796" t="s">
        <v>1014</v>
      </c>
      <c r="U4" s="1795" t="s">
        <v>1015</v>
      </c>
      <c r="V4" s="1794" t="s">
        <v>1014</v>
      </c>
      <c r="W4" s="1797" t="s">
        <v>1015</v>
      </c>
      <c r="X4" s="1796" t="s">
        <v>1014</v>
      </c>
      <c r="Y4" s="1797" t="s">
        <v>1015</v>
      </c>
    </row>
    <row r="5" spans="1:87" s="872" customFormat="1">
      <c r="A5" s="1799">
        <v>37622</v>
      </c>
      <c r="B5" s="1800">
        <v>1107298</v>
      </c>
      <c r="C5" s="1801">
        <v>762.38322999999991</v>
      </c>
      <c r="D5" s="1802" t="s">
        <v>340</v>
      </c>
      <c r="E5" s="1803" t="s">
        <v>340</v>
      </c>
      <c r="F5" s="1802" t="s">
        <v>340</v>
      </c>
      <c r="G5" s="1803" t="s">
        <v>340</v>
      </c>
      <c r="H5" s="1802" t="s">
        <v>340</v>
      </c>
      <c r="I5" s="1803" t="s">
        <v>340</v>
      </c>
      <c r="J5" s="1802" t="s">
        <v>340</v>
      </c>
      <c r="K5" s="1803" t="s">
        <v>340</v>
      </c>
      <c r="L5" s="1802" t="s">
        <v>340</v>
      </c>
      <c r="M5" s="1803" t="s">
        <v>340</v>
      </c>
      <c r="N5" s="1802" t="s">
        <v>340</v>
      </c>
      <c r="O5" s="1803" t="s">
        <v>340</v>
      </c>
      <c r="P5" s="1803" t="s">
        <v>340</v>
      </c>
      <c r="Q5" s="1803" t="s">
        <v>340</v>
      </c>
      <c r="R5" s="1803" t="s">
        <v>340</v>
      </c>
      <c r="S5" s="1803" t="s">
        <v>340</v>
      </c>
      <c r="T5" s="1803" t="s">
        <v>340</v>
      </c>
      <c r="U5" s="1803" t="s">
        <v>340</v>
      </c>
      <c r="V5" s="1803" t="s">
        <v>340</v>
      </c>
      <c r="W5" s="1803" t="s">
        <v>340</v>
      </c>
      <c r="X5" s="1803" t="s">
        <v>340</v>
      </c>
      <c r="Y5" s="1804" t="s">
        <v>340</v>
      </c>
    </row>
    <row r="6" spans="1:87" s="872" customFormat="1">
      <c r="A6" s="1799">
        <v>37653</v>
      </c>
      <c r="B6" s="1800">
        <v>857907</v>
      </c>
      <c r="C6" s="1801">
        <v>581.84633999999994</v>
      </c>
      <c r="D6" s="1802" t="s">
        <v>340</v>
      </c>
      <c r="E6" s="1803" t="s">
        <v>340</v>
      </c>
      <c r="F6" s="1802" t="s">
        <v>340</v>
      </c>
      <c r="G6" s="1803" t="s">
        <v>340</v>
      </c>
      <c r="H6" s="1802" t="s">
        <v>340</v>
      </c>
      <c r="I6" s="1803" t="s">
        <v>340</v>
      </c>
      <c r="J6" s="1802" t="s">
        <v>340</v>
      </c>
      <c r="K6" s="1803" t="s">
        <v>340</v>
      </c>
      <c r="L6" s="1802" t="s">
        <v>340</v>
      </c>
      <c r="M6" s="1803" t="s">
        <v>340</v>
      </c>
      <c r="N6" s="1802" t="s">
        <v>340</v>
      </c>
      <c r="O6" s="1803" t="s">
        <v>340</v>
      </c>
      <c r="P6" s="1803" t="s">
        <v>340</v>
      </c>
      <c r="Q6" s="1803" t="s">
        <v>340</v>
      </c>
      <c r="R6" s="1803" t="s">
        <v>340</v>
      </c>
      <c r="S6" s="1803" t="s">
        <v>340</v>
      </c>
      <c r="T6" s="1803" t="s">
        <v>340</v>
      </c>
      <c r="U6" s="1803" t="s">
        <v>340</v>
      </c>
      <c r="V6" s="1803" t="s">
        <v>340</v>
      </c>
      <c r="W6" s="1803" t="s">
        <v>340</v>
      </c>
      <c r="X6" s="1803" t="s">
        <v>340</v>
      </c>
      <c r="Y6" s="1804" t="s">
        <v>340</v>
      </c>
    </row>
    <row r="7" spans="1:87" s="872" customFormat="1">
      <c r="A7" s="1799">
        <v>37681</v>
      </c>
      <c r="B7" s="1800">
        <v>935764</v>
      </c>
      <c r="C7" s="1801">
        <v>709.62293999999997</v>
      </c>
      <c r="D7" s="1802" t="s">
        <v>340</v>
      </c>
      <c r="E7" s="1803" t="s">
        <v>340</v>
      </c>
      <c r="F7" s="1802" t="s">
        <v>340</v>
      </c>
      <c r="G7" s="1803" t="s">
        <v>340</v>
      </c>
      <c r="H7" s="1802" t="s">
        <v>340</v>
      </c>
      <c r="I7" s="1803" t="s">
        <v>340</v>
      </c>
      <c r="J7" s="1802" t="s">
        <v>340</v>
      </c>
      <c r="K7" s="1803" t="s">
        <v>340</v>
      </c>
      <c r="L7" s="1802" t="s">
        <v>340</v>
      </c>
      <c r="M7" s="1803" t="s">
        <v>340</v>
      </c>
      <c r="N7" s="1802" t="s">
        <v>340</v>
      </c>
      <c r="O7" s="1803" t="s">
        <v>340</v>
      </c>
      <c r="P7" s="1803" t="s">
        <v>340</v>
      </c>
      <c r="Q7" s="1803" t="s">
        <v>340</v>
      </c>
      <c r="R7" s="1803" t="s">
        <v>340</v>
      </c>
      <c r="S7" s="1803" t="s">
        <v>340</v>
      </c>
      <c r="T7" s="1803" t="s">
        <v>340</v>
      </c>
      <c r="U7" s="1803" t="s">
        <v>340</v>
      </c>
      <c r="V7" s="1803" t="s">
        <v>340</v>
      </c>
      <c r="W7" s="1803" t="s">
        <v>340</v>
      </c>
      <c r="X7" s="1803" t="s">
        <v>340</v>
      </c>
      <c r="Y7" s="1804" t="s">
        <v>340</v>
      </c>
    </row>
    <row r="8" spans="1:87" s="872" customFormat="1">
      <c r="A8" s="1799">
        <v>37712</v>
      </c>
      <c r="B8" s="1800">
        <v>876210</v>
      </c>
      <c r="C8" s="1801">
        <v>753.36295999999982</v>
      </c>
      <c r="D8" s="1802" t="s">
        <v>340</v>
      </c>
      <c r="E8" s="1803" t="s">
        <v>340</v>
      </c>
      <c r="F8" s="1802" t="s">
        <v>340</v>
      </c>
      <c r="G8" s="1803" t="s">
        <v>340</v>
      </c>
      <c r="H8" s="1802" t="s">
        <v>340</v>
      </c>
      <c r="I8" s="1803" t="s">
        <v>340</v>
      </c>
      <c r="J8" s="1802" t="s">
        <v>340</v>
      </c>
      <c r="K8" s="1803" t="s">
        <v>340</v>
      </c>
      <c r="L8" s="1802" t="s">
        <v>340</v>
      </c>
      <c r="M8" s="1803" t="s">
        <v>340</v>
      </c>
      <c r="N8" s="1802" t="s">
        <v>340</v>
      </c>
      <c r="O8" s="1803" t="s">
        <v>340</v>
      </c>
      <c r="P8" s="1803" t="s">
        <v>340</v>
      </c>
      <c r="Q8" s="1803" t="s">
        <v>340</v>
      </c>
      <c r="R8" s="1803" t="s">
        <v>340</v>
      </c>
      <c r="S8" s="1803" t="s">
        <v>340</v>
      </c>
      <c r="T8" s="1803" t="s">
        <v>340</v>
      </c>
      <c r="U8" s="1803" t="s">
        <v>340</v>
      </c>
      <c r="V8" s="1803" t="s">
        <v>340</v>
      </c>
      <c r="W8" s="1803" t="s">
        <v>340</v>
      </c>
      <c r="X8" s="1803" t="s">
        <v>340</v>
      </c>
      <c r="Y8" s="1804" t="s">
        <v>340</v>
      </c>
    </row>
    <row r="9" spans="1:87" s="872" customFormat="1">
      <c r="A9" s="1799">
        <v>37742</v>
      </c>
      <c r="B9" s="1800">
        <v>931926</v>
      </c>
      <c r="C9" s="1801">
        <v>643.55956999999989</v>
      </c>
      <c r="D9" s="1802" t="s">
        <v>340</v>
      </c>
      <c r="E9" s="1803" t="s">
        <v>340</v>
      </c>
      <c r="F9" s="1802" t="s">
        <v>340</v>
      </c>
      <c r="G9" s="1803" t="s">
        <v>340</v>
      </c>
      <c r="H9" s="1802" t="s">
        <v>340</v>
      </c>
      <c r="I9" s="1803" t="s">
        <v>340</v>
      </c>
      <c r="J9" s="1802" t="s">
        <v>340</v>
      </c>
      <c r="K9" s="1803" t="s">
        <v>340</v>
      </c>
      <c r="L9" s="1802" t="s">
        <v>340</v>
      </c>
      <c r="M9" s="1803" t="s">
        <v>340</v>
      </c>
      <c r="N9" s="1802" t="s">
        <v>340</v>
      </c>
      <c r="O9" s="1803" t="s">
        <v>340</v>
      </c>
      <c r="P9" s="1803" t="s">
        <v>340</v>
      </c>
      <c r="Q9" s="1803" t="s">
        <v>340</v>
      </c>
      <c r="R9" s="1803" t="s">
        <v>340</v>
      </c>
      <c r="S9" s="1803" t="s">
        <v>340</v>
      </c>
      <c r="T9" s="1803" t="s">
        <v>340</v>
      </c>
      <c r="U9" s="1803" t="s">
        <v>340</v>
      </c>
      <c r="V9" s="1803" t="s">
        <v>340</v>
      </c>
      <c r="W9" s="1803" t="s">
        <v>340</v>
      </c>
      <c r="X9" s="1803" t="s">
        <v>340</v>
      </c>
      <c r="Y9" s="1804" t="s">
        <v>340</v>
      </c>
    </row>
    <row r="10" spans="1:87" s="872" customFormat="1">
      <c r="A10" s="1799">
        <v>37773</v>
      </c>
      <c r="B10" s="1800">
        <v>896011</v>
      </c>
      <c r="C10" s="1801">
        <v>709.22825999999998</v>
      </c>
      <c r="D10" s="1802" t="s">
        <v>340</v>
      </c>
      <c r="E10" s="1803" t="s">
        <v>340</v>
      </c>
      <c r="F10" s="1802" t="s">
        <v>340</v>
      </c>
      <c r="G10" s="1803" t="s">
        <v>340</v>
      </c>
      <c r="H10" s="1802" t="s">
        <v>340</v>
      </c>
      <c r="I10" s="1803" t="s">
        <v>340</v>
      </c>
      <c r="J10" s="1802" t="s">
        <v>340</v>
      </c>
      <c r="K10" s="1803" t="s">
        <v>340</v>
      </c>
      <c r="L10" s="1802" t="s">
        <v>340</v>
      </c>
      <c r="M10" s="1803" t="s">
        <v>340</v>
      </c>
      <c r="N10" s="1802" t="s">
        <v>340</v>
      </c>
      <c r="O10" s="1803" t="s">
        <v>340</v>
      </c>
      <c r="P10" s="1803" t="s">
        <v>340</v>
      </c>
      <c r="Q10" s="1803" t="s">
        <v>340</v>
      </c>
      <c r="R10" s="1803" t="s">
        <v>340</v>
      </c>
      <c r="S10" s="1803" t="s">
        <v>340</v>
      </c>
      <c r="T10" s="1803" t="s">
        <v>340</v>
      </c>
      <c r="U10" s="1803" t="s">
        <v>340</v>
      </c>
      <c r="V10" s="1803" t="s">
        <v>340</v>
      </c>
      <c r="W10" s="1803" t="s">
        <v>340</v>
      </c>
      <c r="X10" s="1803" t="s">
        <v>340</v>
      </c>
      <c r="Y10" s="1804" t="s">
        <v>340</v>
      </c>
    </row>
    <row r="11" spans="1:87" s="872" customFormat="1">
      <c r="A11" s="1799">
        <v>37803</v>
      </c>
      <c r="B11" s="1800">
        <v>1053224</v>
      </c>
      <c r="C11" s="1801">
        <v>787.86031100000002</v>
      </c>
      <c r="D11" s="1802" t="s">
        <v>340</v>
      </c>
      <c r="E11" s="1803" t="s">
        <v>340</v>
      </c>
      <c r="F11" s="1802" t="s">
        <v>340</v>
      </c>
      <c r="G11" s="1803" t="s">
        <v>340</v>
      </c>
      <c r="H11" s="1802" t="s">
        <v>340</v>
      </c>
      <c r="I11" s="1803" t="s">
        <v>340</v>
      </c>
      <c r="J11" s="1802" t="s">
        <v>340</v>
      </c>
      <c r="K11" s="1803" t="s">
        <v>340</v>
      </c>
      <c r="L11" s="1802" t="s">
        <v>340</v>
      </c>
      <c r="M11" s="1803" t="s">
        <v>340</v>
      </c>
      <c r="N11" s="1802" t="s">
        <v>340</v>
      </c>
      <c r="O11" s="1803" t="s">
        <v>340</v>
      </c>
      <c r="P11" s="1803" t="s">
        <v>340</v>
      </c>
      <c r="Q11" s="1803" t="s">
        <v>340</v>
      </c>
      <c r="R11" s="1803" t="s">
        <v>340</v>
      </c>
      <c r="S11" s="1803" t="s">
        <v>340</v>
      </c>
      <c r="T11" s="1803" t="s">
        <v>340</v>
      </c>
      <c r="U11" s="1803" t="s">
        <v>340</v>
      </c>
      <c r="V11" s="1803" t="s">
        <v>340</v>
      </c>
      <c r="W11" s="1803" t="s">
        <v>340</v>
      </c>
      <c r="X11" s="1803" t="s">
        <v>340</v>
      </c>
      <c r="Y11" s="1804" t="s">
        <v>340</v>
      </c>
    </row>
    <row r="12" spans="1:87" s="872" customFormat="1">
      <c r="A12" s="1799">
        <v>37834</v>
      </c>
      <c r="B12" s="1800">
        <v>1069519</v>
      </c>
      <c r="C12" s="1801">
        <v>836.09687999999994</v>
      </c>
      <c r="D12" s="1802" t="s">
        <v>340</v>
      </c>
      <c r="E12" s="1803" t="s">
        <v>340</v>
      </c>
      <c r="F12" s="1802" t="s">
        <v>340</v>
      </c>
      <c r="G12" s="1803" t="s">
        <v>340</v>
      </c>
      <c r="H12" s="1802" t="s">
        <v>340</v>
      </c>
      <c r="I12" s="1803" t="s">
        <v>340</v>
      </c>
      <c r="J12" s="1802" t="s">
        <v>340</v>
      </c>
      <c r="K12" s="1803" t="s">
        <v>340</v>
      </c>
      <c r="L12" s="1802" t="s">
        <v>340</v>
      </c>
      <c r="M12" s="1803" t="s">
        <v>340</v>
      </c>
      <c r="N12" s="1802" t="s">
        <v>340</v>
      </c>
      <c r="O12" s="1803" t="s">
        <v>340</v>
      </c>
      <c r="P12" s="1803" t="s">
        <v>340</v>
      </c>
      <c r="Q12" s="1803" t="s">
        <v>340</v>
      </c>
      <c r="R12" s="1803" t="s">
        <v>340</v>
      </c>
      <c r="S12" s="1803" t="s">
        <v>340</v>
      </c>
      <c r="T12" s="1803" t="s">
        <v>340</v>
      </c>
      <c r="U12" s="1803" t="s">
        <v>340</v>
      </c>
      <c r="V12" s="1803" t="s">
        <v>340</v>
      </c>
      <c r="W12" s="1803" t="s">
        <v>340</v>
      </c>
      <c r="X12" s="1803" t="s">
        <v>340</v>
      </c>
      <c r="Y12" s="1804" t="s">
        <v>340</v>
      </c>
    </row>
    <row r="13" spans="1:87" s="872" customFormat="1">
      <c r="A13" s="1799">
        <v>37865</v>
      </c>
      <c r="B13" s="1800">
        <v>1257811</v>
      </c>
      <c r="C13" s="1801">
        <v>762.63687000000004</v>
      </c>
      <c r="D13" s="1802" t="s">
        <v>340</v>
      </c>
      <c r="E13" s="1803" t="s">
        <v>340</v>
      </c>
      <c r="F13" s="1802" t="s">
        <v>340</v>
      </c>
      <c r="G13" s="1803" t="s">
        <v>340</v>
      </c>
      <c r="H13" s="1802" t="s">
        <v>340</v>
      </c>
      <c r="I13" s="1803" t="s">
        <v>340</v>
      </c>
      <c r="J13" s="1802" t="s">
        <v>340</v>
      </c>
      <c r="K13" s="1803" t="s">
        <v>340</v>
      </c>
      <c r="L13" s="1802" t="s">
        <v>340</v>
      </c>
      <c r="M13" s="1803" t="s">
        <v>340</v>
      </c>
      <c r="N13" s="1802" t="s">
        <v>340</v>
      </c>
      <c r="O13" s="1803" t="s">
        <v>340</v>
      </c>
      <c r="P13" s="1803" t="s">
        <v>340</v>
      </c>
      <c r="Q13" s="1803" t="s">
        <v>340</v>
      </c>
      <c r="R13" s="1803" t="s">
        <v>340</v>
      </c>
      <c r="S13" s="1803" t="s">
        <v>340</v>
      </c>
      <c r="T13" s="1803" t="s">
        <v>340</v>
      </c>
      <c r="U13" s="1803" t="s">
        <v>340</v>
      </c>
      <c r="V13" s="1803" t="s">
        <v>340</v>
      </c>
      <c r="W13" s="1803" t="s">
        <v>340</v>
      </c>
      <c r="X13" s="1803" t="s">
        <v>340</v>
      </c>
      <c r="Y13" s="1804" t="s">
        <v>340</v>
      </c>
    </row>
    <row r="14" spans="1:87" s="872" customFormat="1">
      <c r="A14" s="1799">
        <v>37895</v>
      </c>
      <c r="B14" s="1800">
        <v>1271201</v>
      </c>
      <c r="C14" s="1801">
        <v>748.92385000000013</v>
      </c>
      <c r="D14" s="1802" t="s">
        <v>340</v>
      </c>
      <c r="E14" s="1803" t="s">
        <v>340</v>
      </c>
      <c r="F14" s="1802" t="s">
        <v>340</v>
      </c>
      <c r="G14" s="1803" t="s">
        <v>340</v>
      </c>
      <c r="H14" s="1802" t="s">
        <v>340</v>
      </c>
      <c r="I14" s="1803" t="s">
        <v>340</v>
      </c>
      <c r="J14" s="1802" t="s">
        <v>340</v>
      </c>
      <c r="K14" s="1803" t="s">
        <v>340</v>
      </c>
      <c r="L14" s="1802" t="s">
        <v>340</v>
      </c>
      <c r="M14" s="1803" t="s">
        <v>340</v>
      </c>
      <c r="N14" s="1802" t="s">
        <v>340</v>
      </c>
      <c r="O14" s="1803" t="s">
        <v>340</v>
      </c>
      <c r="P14" s="1803" t="s">
        <v>340</v>
      </c>
      <c r="Q14" s="1803" t="s">
        <v>340</v>
      </c>
      <c r="R14" s="1803" t="s">
        <v>340</v>
      </c>
      <c r="S14" s="1803" t="s">
        <v>340</v>
      </c>
      <c r="T14" s="1803" t="s">
        <v>340</v>
      </c>
      <c r="U14" s="1803" t="s">
        <v>340</v>
      </c>
      <c r="V14" s="1803" t="s">
        <v>340</v>
      </c>
      <c r="W14" s="1803" t="s">
        <v>340</v>
      </c>
      <c r="X14" s="1803" t="s">
        <v>340</v>
      </c>
      <c r="Y14" s="1804" t="s">
        <v>340</v>
      </c>
    </row>
    <row r="15" spans="1:87" s="872" customFormat="1">
      <c r="A15" s="1799">
        <v>37926</v>
      </c>
      <c r="B15" s="1800">
        <v>979868</v>
      </c>
      <c r="C15" s="1801">
        <v>713.75580000000014</v>
      </c>
      <c r="D15" s="1802" t="s">
        <v>340</v>
      </c>
      <c r="E15" s="1803" t="s">
        <v>340</v>
      </c>
      <c r="F15" s="1802" t="s">
        <v>340</v>
      </c>
      <c r="G15" s="1803" t="s">
        <v>340</v>
      </c>
      <c r="H15" s="1802" t="s">
        <v>340</v>
      </c>
      <c r="I15" s="1803" t="s">
        <v>340</v>
      </c>
      <c r="J15" s="1802" t="s">
        <v>340</v>
      </c>
      <c r="K15" s="1803" t="s">
        <v>340</v>
      </c>
      <c r="L15" s="1802" t="s">
        <v>340</v>
      </c>
      <c r="M15" s="1803" t="s">
        <v>340</v>
      </c>
      <c r="N15" s="1802" t="s">
        <v>340</v>
      </c>
      <c r="O15" s="1803" t="s">
        <v>340</v>
      </c>
      <c r="P15" s="1803" t="s">
        <v>340</v>
      </c>
      <c r="Q15" s="1803" t="s">
        <v>340</v>
      </c>
      <c r="R15" s="1803" t="s">
        <v>340</v>
      </c>
      <c r="S15" s="1803" t="s">
        <v>340</v>
      </c>
      <c r="T15" s="1803" t="s">
        <v>340</v>
      </c>
      <c r="U15" s="1803" t="s">
        <v>340</v>
      </c>
      <c r="V15" s="1803" t="s">
        <v>340</v>
      </c>
      <c r="W15" s="1803" t="s">
        <v>340</v>
      </c>
      <c r="X15" s="1803" t="s">
        <v>340</v>
      </c>
      <c r="Y15" s="1804" t="s">
        <v>340</v>
      </c>
    </row>
    <row r="16" spans="1:87" s="872" customFormat="1">
      <c r="A16" s="1799">
        <v>37956</v>
      </c>
      <c r="B16" s="1800">
        <v>1289904</v>
      </c>
      <c r="C16" s="1801">
        <v>919.1724700000002</v>
      </c>
      <c r="D16" s="1802" t="s">
        <v>340</v>
      </c>
      <c r="E16" s="1803" t="s">
        <v>340</v>
      </c>
      <c r="F16" s="1802" t="s">
        <v>340</v>
      </c>
      <c r="G16" s="1803" t="s">
        <v>340</v>
      </c>
      <c r="H16" s="1802" t="s">
        <v>340</v>
      </c>
      <c r="I16" s="1803" t="s">
        <v>340</v>
      </c>
      <c r="J16" s="1802" t="s">
        <v>340</v>
      </c>
      <c r="K16" s="1803" t="s">
        <v>340</v>
      </c>
      <c r="L16" s="1802" t="s">
        <v>340</v>
      </c>
      <c r="M16" s="1803" t="s">
        <v>340</v>
      </c>
      <c r="N16" s="1802" t="s">
        <v>340</v>
      </c>
      <c r="O16" s="1803" t="s">
        <v>340</v>
      </c>
      <c r="P16" s="1803" t="s">
        <v>340</v>
      </c>
      <c r="Q16" s="1803" t="s">
        <v>340</v>
      </c>
      <c r="R16" s="1803" t="s">
        <v>340</v>
      </c>
      <c r="S16" s="1803" t="s">
        <v>340</v>
      </c>
      <c r="T16" s="1803" t="s">
        <v>340</v>
      </c>
      <c r="U16" s="1803" t="s">
        <v>340</v>
      </c>
      <c r="V16" s="1803" t="s">
        <v>340</v>
      </c>
      <c r="W16" s="1803" t="s">
        <v>340</v>
      </c>
      <c r="X16" s="1803" t="s">
        <v>340</v>
      </c>
      <c r="Y16" s="1804" t="s">
        <v>340</v>
      </c>
    </row>
    <row r="17" spans="1:25" s="872" customFormat="1">
      <c r="A17" s="1799">
        <v>37987</v>
      </c>
      <c r="B17" s="1800">
        <v>1064534</v>
      </c>
      <c r="C17" s="1801">
        <v>789.6051799999999</v>
      </c>
      <c r="D17" s="1802" t="s">
        <v>340</v>
      </c>
      <c r="E17" s="1803" t="s">
        <v>340</v>
      </c>
      <c r="F17" s="1802" t="s">
        <v>340</v>
      </c>
      <c r="G17" s="1803" t="s">
        <v>340</v>
      </c>
      <c r="H17" s="1802" t="s">
        <v>340</v>
      </c>
      <c r="I17" s="1803" t="s">
        <v>340</v>
      </c>
      <c r="J17" s="1802" t="s">
        <v>340</v>
      </c>
      <c r="K17" s="1803" t="s">
        <v>340</v>
      </c>
      <c r="L17" s="1802" t="s">
        <v>340</v>
      </c>
      <c r="M17" s="1803" t="s">
        <v>340</v>
      </c>
      <c r="N17" s="1802" t="s">
        <v>340</v>
      </c>
      <c r="O17" s="1803" t="s">
        <v>340</v>
      </c>
      <c r="P17" s="1803" t="s">
        <v>340</v>
      </c>
      <c r="Q17" s="1803" t="s">
        <v>340</v>
      </c>
      <c r="R17" s="1803" t="s">
        <v>340</v>
      </c>
      <c r="S17" s="1803" t="s">
        <v>340</v>
      </c>
      <c r="T17" s="1803" t="s">
        <v>340</v>
      </c>
      <c r="U17" s="1803" t="s">
        <v>340</v>
      </c>
      <c r="V17" s="1803" t="s">
        <v>340</v>
      </c>
      <c r="W17" s="1803" t="s">
        <v>340</v>
      </c>
      <c r="X17" s="1803" t="s">
        <v>340</v>
      </c>
      <c r="Y17" s="1804" t="s">
        <v>340</v>
      </c>
    </row>
    <row r="18" spans="1:25" s="872" customFormat="1">
      <c r="A18" s="1799">
        <v>38018</v>
      </c>
      <c r="B18" s="1800">
        <v>962847</v>
      </c>
      <c r="C18" s="1801">
        <v>693.01270999999997</v>
      </c>
      <c r="D18" s="1802" t="s">
        <v>340</v>
      </c>
      <c r="E18" s="1803" t="s">
        <v>340</v>
      </c>
      <c r="F18" s="1802" t="s">
        <v>340</v>
      </c>
      <c r="G18" s="1803" t="s">
        <v>340</v>
      </c>
      <c r="H18" s="1802" t="s">
        <v>340</v>
      </c>
      <c r="I18" s="1803" t="s">
        <v>340</v>
      </c>
      <c r="J18" s="1802" t="s">
        <v>340</v>
      </c>
      <c r="K18" s="1803" t="s">
        <v>340</v>
      </c>
      <c r="L18" s="1802" t="s">
        <v>340</v>
      </c>
      <c r="M18" s="1803" t="s">
        <v>340</v>
      </c>
      <c r="N18" s="1802" t="s">
        <v>340</v>
      </c>
      <c r="O18" s="1803" t="s">
        <v>340</v>
      </c>
      <c r="P18" s="1803" t="s">
        <v>340</v>
      </c>
      <c r="Q18" s="1803" t="s">
        <v>340</v>
      </c>
      <c r="R18" s="1803" t="s">
        <v>340</v>
      </c>
      <c r="S18" s="1803" t="s">
        <v>340</v>
      </c>
      <c r="T18" s="1803" t="s">
        <v>340</v>
      </c>
      <c r="U18" s="1803" t="s">
        <v>340</v>
      </c>
      <c r="V18" s="1803" t="s">
        <v>340</v>
      </c>
      <c r="W18" s="1803" t="s">
        <v>340</v>
      </c>
      <c r="X18" s="1803" t="s">
        <v>340</v>
      </c>
      <c r="Y18" s="1804" t="s">
        <v>340</v>
      </c>
    </row>
    <row r="19" spans="1:25" s="872" customFormat="1">
      <c r="A19" s="1799">
        <v>38047</v>
      </c>
      <c r="B19" s="1800">
        <v>1142088</v>
      </c>
      <c r="C19" s="1801">
        <v>951.24013999999988</v>
      </c>
      <c r="D19" s="1802" t="s">
        <v>340</v>
      </c>
      <c r="E19" s="1803" t="s">
        <v>340</v>
      </c>
      <c r="F19" s="1802" t="s">
        <v>340</v>
      </c>
      <c r="G19" s="1803" t="s">
        <v>340</v>
      </c>
      <c r="H19" s="1802" t="s">
        <v>340</v>
      </c>
      <c r="I19" s="1803" t="s">
        <v>340</v>
      </c>
      <c r="J19" s="1802" t="s">
        <v>340</v>
      </c>
      <c r="K19" s="1803" t="s">
        <v>340</v>
      </c>
      <c r="L19" s="1802" t="s">
        <v>340</v>
      </c>
      <c r="M19" s="1803" t="s">
        <v>340</v>
      </c>
      <c r="N19" s="1802" t="s">
        <v>340</v>
      </c>
      <c r="O19" s="1803" t="s">
        <v>340</v>
      </c>
      <c r="P19" s="1803" t="s">
        <v>340</v>
      </c>
      <c r="Q19" s="1803" t="s">
        <v>340</v>
      </c>
      <c r="R19" s="1803" t="s">
        <v>340</v>
      </c>
      <c r="S19" s="1803" t="s">
        <v>340</v>
      </c>
      <c r="T19" s="1803" t="s">
        <v>340</v>
      </c>
      <c r="U19" s="1803" t="s">
        <v>340</v>
      </c>
      <c r="V19" s="1803" t="s">
        <v>340</v>
      </c>
      <c r="W19" s="1803" t="s">
        <v>340</v>
      </c>
      <c r="X19" s="1803" t="s">
        <v>340</v>
      </c>
      <c r="Y19" s="1804" t="s">
        <v>340</v>
      </c>
    </row>
    <row r="20" spans="1:25" s="872" customFormat="1">
      <c r="A20" s="1799">
        <v>38078</v>
      </c>
      <c r="B20" s="1800">
        <v>1054069</v>
      </c>
      <c r="C20" s="1801">
        <v>850.53185000000008</v>
      </c>
      <c r="D20" s="1802" t="s">
        <v>340</v>
      </c>
      <c r="E20" s="1803" t="s">
        <v>340</v>
      </c>
      <c r="F20" s="1802" t="s">
        <v>340</v>
      </c>
      <c r="G20" s="1803" t="s">
        <v>340</v>
      </c>
      <c r="H20" s="1802" t="s">
        <v>340</v>
      </c>
      <c r="I20" s="1803" t="s">
        <v>340</v>
      </c>
      <c r="J20" s="1802" t="s">
        <v>340</v>
      </c>
      <c r="K20" s="1803" t="s">
        <v>340</v>
      </c>
      <c r="L20" s="1802" t="s">
        <v>340</v>
      </c>
      <c r="M20" s="1803" t="s">
        <v>340</v>
      </c>
      <c r="N20" s="1802" t="s">
        <v>340</v>
      </c>
      <c r="O20" s="1803" t="s">
        <v>340</v>
      </c>
      <c r="P20" s="1803" t="s">
        <v>340</v>
      </c>
      <c r="Q20" s="1803" t="s">
        <v>340</v>
      </c>
      <c r="R20" s="1803" t="s">
        <v>340</v>
      </c>
      <c r="S20" s="1803" t="s">
        <v>340</v>
      </c>
      <c r="T20" s="1803" t="s">
        <v>340</v>
      </c>
      <c r="U20" s="1803" t="s">
        <v>340</v>
      </c>
      <c r="V20" s="1803" t="s">
        <v>340</v>
      </c>
      <c r="W20" s="1803" t="s">
        <v>340</v>
      </c>
      <c r="X20" s="1803" t="s">
        <v>340</v>
      </c>
      <c r="Y20" s="1804" t="s">
        <v>340</v>
      </c>
    </row>
    <row r="21" spans="1:25" s="872" customFormat="1">
      <c r="A21" s="1799">
        <v>38108</v>
      </c>
      <c r="B21" s="1800">
        <v>1049764</v>
      </c>
      <c r="C21" s="1801">
        <v>832.61999000000003</v>
      </c>
      <c r="D21" s="1802" t="s">
        <v>340</v>
      </c>
      <c r="E21" s="1803" t="s">
        <v>340</v>
      </c>
      <c r="F21" s="1802" t="s">
        <v>340</v>
      </c>
      <c r="G21" s="1803" t="s">
        <v>340</v>
      </c>
      <c r="H21" s="1802" t="s">
        <v>340</v>
      </c>
      <c r="I21" s="1803" t="s">
        <v>340</v>
      </c>
      <c r="J21" s="1802" t="s">
        <v>340</v>
      </c>
      <c r="K21" s="1803" t="s">
        <v>340</v>
      </c>
      <c r="L21" s="1802" t="s">
        <v>340</v>
      </c>
      <c r="M21" s="1803" t="s">
        <v>340</v>
      </c>
      <c r="N21" s="1802" t="s">
        <v>340</v>
      </c>
      <c r="O21" s="1803" t="s">
        <v>340</v>
      </c>
      <c r="P21" s="1803" t="s">
        <v>340</v>
      </c>
      <c r="Q21" s="1803" t="s">
        <v>340</v>
      </c>
      <c r="R21" s="1803" t="s">
        <v>340</v>
      </c>
      <c r="S21" s="1803" t="s">
        <v>340</v>
      </c>
      <c r="T21" s="1803" t="s">
        <v>340</v>
      </c>
      <c r="U21" s="1803" t="s">
        <v>340</v>
      </c>
      <c r="V21" s="1803" t="s">
        <v>340</v>
      </c>
      <c r="W21" s="1803" t="s">
        <v>340</v>
      </c>
      <c r="X21" s="1803" t="s">
        <v>340</v>
      </c>
      <c r="Y21" s="1804" t="s">
        <v>340</v>
      </c>
    </row>
    <row r="22" spans="1:25" s="872" customFormat="1">
      <c r="A22" s="1799">
        <v>38139</v>
      </c>
      <c r="B22" s="1800">
        <v>1089180</v>
      </c>
      <c r="C22" s="1801">
        <v>974.58599000000004</v>
      </c>
      <c r="D22" s="1802" t="s">
        <v>340</v>
      </c>
      <c r="E22" s="1803" t="s">
        <v>340</v>
      </c>
      <c r="F22" s="1802" t="s">
        <v>340</v>
      </c>
      <c r="G22" s="1803" t="s">
        <v>340</v>
      </c>
      <c r="H22" s="1802" t="s">
        <v>340</v>
      </c>
      <c r="I22" s="1803" t="s">
        <v>340</v>
      </c>
      <c r="J22" s="1802" t="s">
        <v>340</v>
      </c>
      <c r="K22" s="1803" t="s">
        <v>340</v>
      </c>
      <c r="L22" s="1802" t="s">
        <v>340</v>
      </c>
      <c r="M22" s="1803" t="s">
        <v>340</v>
      </c>
      <c r="N22" s="1802" t="s">
        <v>340</v>
      </c>
      <c r="O22" s="1803" t="s">
        <v>340</v>
      </c>
      <c r="P22" s="1803" t="s">
        <v>340</v>
      </c>
      <c r="Q22" s="1803" t="s">
        <v>340</v>
      </c>
      <c r="R22" s="1803" t="s">
        <v>340</v>
      </c>
      <c r="S22" s="1803" t="s">
        <v>340</v>
      </c>
      <c r="T22" s="1803" t="s">
        <v>340</v>
      </c>
      <c r="U22" s="1803" t="s">
        <v>340</v>
      </c>
      <c r="V22" s="1803" t="s">
        <v>340</v>
      </c>
      <c r="W22" s="1803" t="s">
        <v>340</v>
      </c>
      <c r="X22" s="1803" t="s">
        <v>340</v>
      </c>
      <c r="Y22" s="1804" t="s">
        <v>340</v>
      </c>
    </row>
    <row r="23" spans="1:25" s="872" customFormat="1">
      <c r="A23" s="1799">
        <v>38169</v>
      </c>
      <c r="B23" s="1800">
        <v>1283833</v>
      </c>
      <c r="C23" s="1801">
        <v>945.81041999999991</v>
      </c>
      <c r="D23" s="1802" t="s">
        <v>340</v>
      </c>
      <c r="E23" s="1803" t="s">
        <v>340</v>
      </c>
      <c r="F23" s="1802" t="s">
        <v>340</v>
      </c>
      <c r="G23" s="1803" t="s">
        <v>340</v>
      </c>
      <c r="H23" s="1802" t="s">
        <v>340</v>
      </c>
      <c r="I23" s="1803" t="s">
        <v>340</v>
      </c>
      <c r="J23" s="1802" t="s">
        <v>340</v>
      </c>
      <c r="K23" s="1803" t="s">
        <v>340</v>
      </c>
      <c r="L23" s="1802" t="s">
        <v>340</v>
      </c>
      <c r="M23" s="1803" t="s">
        <v>340</v>
      </c>
      <c r="N23" s="1802" t="s">
        <v>340</v>
      </c>
      <c r="O23" s="1803" t="s">
        <v>340</v>
      </c>
      <c r="P23" s="1803" t="s">
        <v>340</v>
      </c>
      <c r="Q23" s="1803" t="s">
        <v>340</v>
      </c>
      <c r="R23" s="1803" t="s">
        <v>340</v>
      </c>
      <c r="S23" s="1803" t="s">
        <v>340</v>
      </c>
      <c r="T23" s="1803" t="s">
        <v>340</v>
      </c>
      <c r="U23" s="1803" t="s">
        <v>340</v>
      </c>
      <c r="V23" s="1803" t="s">
        <v>340</v>
      </c>
      <c r="W23" s="1803" t="s">
        <v>340</v>
      </c>
      <c r="X23" s="1803" t="s">
        <v>340</v>
      </c>
      <c r="Y23" s="1804" t="s">
        <v>340</v>
      </c>
    </row>
    <row r="24" spans="1:25" s="872" customFormat="1">
      <c r="A24" s="1799">
        <v>38200</v>
      </c>
      <c r="B24" s="1800">
        <v>1358550</v>
      </c>
      <c r="C24" s="1801">
        <v>1078.1596999999999</v>
      </c>
      <c r="D24" s="1802" t="s">
        <v>340</v>
      </c>
      <c r="E24" s="1803" t="s">
        <v>340</v>
      </c>
      <c r="F24" s="1802" t="s">
        <v>340</v>
      </c>
      <c r="G24" s="1803" t="s">
        <v>340</v>
      </c>
      <c r="H24" s="1802" t="s">
        <v>340</v>
      </c>
      <c r="I24" s="1803" t="s">
        <v>340</v>
      </c>
      <c r="J24" s="1802" t="s">
        <v>340</v>
      </c>
      <c r="K24" s="1803" t="s">
        <v>340</v>
      </c>
      <c r="L24" s="1802" t="s">
        <v>340</v>
      </c>
      <c r="M24" s="1803" t="s">
        <v>340</v>
      </c>
      <c r="N24" s="1802" t="s">
        <v>340</v>
      </c>
      <c r="O24" s="1803" t="s">
        <v>340</v>
      </c>
      <c r="P24" s="1803" t="s">
        <v>340</v>
      </c>
      <c r="Q24" s="1803" t="s">
        <v>340</v>
      </c>
      <c r="R24" s="1803" t="s">
        <v>340</v>
      </c>
      <c r="S24" s="1803" t="s">
        <v>340</v>
      </c>
      <c r="T24" s="1803" t="s">
        <v>340</v>
      </c>
      <c r="U24" s="1803" t="s">
        <v>340</v>
      </c>
      <c r="V24" s="1803" t="s">
        <v>340</v>
      </c>
      <c r="W24" s="1803" t="s">
        <v>340</v>
      </c>
      <c r="X24" s="1803" t="s">
        <v>340</v>
      </c>
      <c r="Y24" s="1804" t="s">
        <v>340</v>
      </c>
    </row>
    <row r="25" spans="1:25" s="872" customFormat="1">
      <c r="A25" s="1799">
        <v>38231</v>
      </c>
      <c r="B25" s="1800">
        <v>1260910</v>
      </c>
      <c r="C25" s="1801">
        <v>887.92599999999993</v>
      </c>
      <c r="D25" s="1802" t="s">
        <v>340</v>
      </c>
      <c r="E25" s="1803" t="s">
        <v>340</v>
      </c>
      <c r="F25" s="1802" t="s">
        <v>340</v>
      </c>
      <c r="G25" s="1803" t="s">
        <v>340</v>
      </c>
      <c r="H25" s="1802" t="s">
        <v>340</v>
      </c>
      <c r="I25" s="1803" t="s">
        <v>340</v>
      </c>
      <c r="J25" s="1802" t="s">
        <v>340</v>
      </c>
      <c r="K25" s="1803" t="s">
        <v>340</v>
      </c>
      <c r="L25" s="1802" t="s">
        <v>340</v>
      </c>
      <c r="M25" s="1803" t="s">
        <v>340</v>
      </c>
      <c r="N25" s="1802" t="s">
        <v>340</v>
      </c>
      <c r="O25" s="1803" t="s">
        <v>340</v>
      </c>
      <c r="P25" s="1803" t="s">
        <v>340</v>
      </c>
      <c r="Q25" s="1803" t="s">
        <v>340</v>
      </c>
      <c r="R25" s="1803" t="s">
        <v>340</v>
      </c>
      <c r="S25" s="1803" t="s">
        <v>340</v>
      </c>
      <c r="T25" s="1803" t="s">
        <v>340</v>
      </c>
      <c r="U25" s="1803" t="s">
        <v>340</v>
      </c>
      <c r="V25" s="1803" t="s">
        <v>340</v>
      </c>
      <c r="W25" s="1803" t="s">
        <v>340</v>
      </c>
      <c r="X25" s="1803" t="s">
        <v>340</v>
      </c>
      <c r="Y25" s="1804" t="s">
        <v>340</v>
      </c>
    </row>
    <row r="26" spans="1:25" s="872" customFormat="1">
      <c r="A26" s="1799">
        <v>38261</v>
      </c>
      <c r="B26" s="1800">
        <v>1097284</v>
      </c>
      <c r="C26" s="1801">
        <v>893.32364999999982</v>
      </c>
      <c r="D26" s="1802" t="s">
        <v>340</v>
      </c>
      <c r="E26" s="1803" t="s">
        <v>340</v>
      </c>
      <c r="F26" s="1802" t="s">
        <v>340</v>
      </c>
      <c r="G26" s="1803" t="s">
        <v>340</v>
      </c>
      <c r="H26" s="1802" t="s">
        <v>340</v>
      </c>
      <c r="I26" s="1803" t="s">
        <v>340</v>
      </c>
      <c r="J26" s="1802" t="s">
        <v>340</v>
      </c>
      <c r="K26" s="1803" t="s">
        <v>340</v>
      </c>
      <c r="L26" s="1802" t="s">
        <v>340</v>
      </c>
      <c r="M26" s="1803" t="s">
        <v>340</v>
      </c>
      <c r="N26" s="1802" t="s">
        <v>340</v>
      </c>
      <c r="O26" s="1803" t="s">
        <v>340</v>
      </c>
      <c r="P26" s="1803" t="s">
        <v>340</v>
      </c>
      <c r="Q26" s="1803" t="s">
        <v>340</v>
      </c>
      <c r="R26" s="1803" t="s">
        <v>340</v>
      </c>
      <c r="S26" s="1803" t="s">
        <v>340</v>
      </c>
      <c r="T26" s="1803" t="s">
        <v>340</v>
      </c>
      <c r="U26" s="1803" t="s">
        <v>340</v>
      </c>
      <c r="V26" s="1803" t="s">
        <v>340</v>
      </c>
      <c r="W26" s="1803" t="s">
        <v>340</v>
      </c>
      <c r="X26" s="1803" t="s">
        <v>340</v>
      </c>
      <c r="Y26" s="1804" t="s">
        <v>340</v>
      </c>
    </row>
    <row r="27" spans="1:25" s="872" customFormat="1">
      <c r="A27" s="1799">
        <v>38292</v>
      </c>
      <c r="B27" s="1800">
        <v>1251409</v>
      </c>
      <c r="C27" s="1801">
        <v>993.47182999999995</v>
      </c>
      <c r="D27" s="1802" t="s">
        <v>340</v>
      </c>
      <c r="E27" s="1803" t="s">
        <v>340</v>
      </c>
      <c r="F27" s="1802" t="s">
        <v>340</v>
      </c>
      <c r="G27" s="1803" t="s">
        <v>340</v>
      </c>
      <c r="H27" s="1802" t="s">
        <v>340</v>
      </c>
      <c r="I27" s="1803" t="s">
        <v>340</v>
      </c>
      <c r="J27" s="1802" t="s">
        <v>340</v>
      </c>
      <c r="K27" s="1803" t="s">
        <v>340</v>
      </c>
      <c r="L27" s="1802" t="s">
        <v>340</v>
      </c>
      <c r="M27" s="1803" t="s">
        <v>340</v>
      </c>
      <c r="N27" s="1802" t="s">
        <v>340</v>
      </c>
      <c r="O27" s="1803" t="s">
        <v>340</v>
      </c>
      <c r="P27" s="1803" t="s">
        <v>340</v>
      </c>
      <c r="Q27" s="1803" t="s">
        <v>340</v>
      </c>
      <c r="R27" s="1803" t="s">
        <v>340</v>
      </c>
      <c r="S27" s="1803" t="s">
        <v>340</v>
      </c>
      <c r="T27" s="1803" t="s">
        <v>340</v>
      </c>
      <c r="U27" s="1803" t="s">
        <v>340</v>
      </c>
      <c r="V27" s="1803" t="s">
        <v>340</v>
      </c>
      <c r="W27" s="1803" t="s">
        <v>340</v>
      </c>
      <c r="X27" s="1803" t="s">
        <v>340</v>
      </c>
      <c r="Y27" s="1804" t="s">
        <v>340</v>
      </c>
    </row>
    <row r="28" spans="1:25" s="872" customFormat="1">
      <c r="A28" s="1799">
        <v>38322</v>
      </c>
      <c r="B28" s="1800">
        <v>1383430</v>
      </c>
      <c r="C28" s="1801">
        <v>1105.75713</v>
      </c>
      <c r="D28" s="1802" t="s">
        <v>340</v>
      </c>
      <c r="E28" s="1803" t="s">
        <v>340</v>
      </c>
      <c r="F28" s="1802" t="s">
        <v>340</v>
      </c>
      <c r="G28" s="1803" t="s">
        <v>340</v>
      </c>
      <c r="H28" s="1802" t="s">
        <v>340</v>
      </c>
      <c r="I28" s="1803" t="s">
        <v>340</v>
      </c>
      <c r="J28" s="1802" t="s">
        <v>340</v>
      </c>
      <c r="K28" s="1803" t="s">
        <v>340</v>
      </c>
      <c r="L28" s="1802" t="s">
        <v>340</v>
      </c>
      <c r="M28" s="1803" t="s">
        <v>340</v>
      </c>
      <c r="N28" s="1802" t="s">
        <v>340</v>
      </c>
      <c r="O28" s="1803" t="s">
        <v>340</v>
      </c>
      <c r="P28" s="1803" t="s">
        <v>340</v>
      </c>
      <c r="Q28" s="1803" t="s">
        <v>340</v>
      </c>
      <c r="R28" s="1803" t="s">
        <v>340</v>
      </c>
      <c r="S28" s="1803" t="s">
        <v>340</v>
      </c>
      <c r="T28" s="1803" t="s">
        <v>340</v>
      </c>
      <c r="U28" s="1803" t="s">
        <v>340</v>
      </c>
      <c r="V28" s="1803" t="s">
        <v>340</v>
      </c>
      <c r="W28" s="1803" t="s">
        <v>340</v>
      </c>
      <c r="X28" s="1803" t="s">
        <v>340</v>
      </c>
      <c r="Y28" s="1804" t="s">
        <v>340</v>
      </c>
    </row>
    <row r="29" spans="1:25" s="872" customFormat="1">
      <c r="A29" s="1799">
        <v>38353</v>
      </c>
      <c r="B29" s="1800">
        <v>1001746</v>
      </c>
      <c r="C29" s="1801">
        <v>891.61400000000003</v>
      </c>
      <c r="D29" s="1802" t="s">
        <v>340</v>
      </c>
      <c r="E29" s="1803" t="s">
        <v>340</v>
      </c>
      <c r="F29" s="1802" t="s">
        <v>340</v>
      </c>
      <c r="G29" s="1803" t="s">
        <v>340</v>
      </c>
      <c r="H29" s="1802" t="s">
        <v>340</v>
      </c>
      <c r="I29" s="1803" t="s">
        <v>340</v>
      </c>
      <c r="J29" s="1802" t="s">
        <v>340</v>
      </c>
      <c r="K29" s="1803" t="s">
        <v>340</v>
      </c>
      <c r="L29" s="1802" t="s">
        <v>340</v>
      </c>
      <c r="M29" s="1803" t="s">
        <v>340</v>
      </c>
      <c r="N29" s="1802" t="s">
        <v>340</v>
      </c>
      <c r="O29" s="1803" t="s">
        <v>340</v>
      </c>
      <c r="P29" s="1803" t="s">
        <v>340</v>
      </c>
      <c r="Q29" s="1803" t="s">
        <v>340</v>
      </c>
      <c r="R29" s="1803" t="s">
        <v>340</v>
      </c>
      <c r="S29" s="1803" t="s">
        <v>340</v>
      </c>
      <c r="T29" s="1803" t="s">
        <v>340</v>
      </c>
      <c r="U29" s="1803" t="s">
        <v>340</v>
      </c>
      <c r="V29" s="1803" t="s">
        <v>340</v>
      </c>
      <c r="W29" s="1803" t="s">
        <v>340</v>
      </c>
      <c r="X29" s="1803" t="s">
        <v>340</v>
      </c>
      <c r="Y29" s="1804" t="s">
        <v>340</v>
      </c>
    </row>
    <row r="30" spans="1:25" s="872" customFormat="1">
      <c r="A30" s="1799">
        <v>38384</v>
      </c>
      <c r="B30" s="1800">
        <v>1045056</v>
      </c>
      <c r="C30" s="1801">
        <v>956.61800000000005</v>
      </c>
      <c r="D30" s="1802" t="s">
        <v>340</v>
      </c>
      <c r="E30" s="1803" t="s">
        <v>340</v>
      </c>
      <c r="F30" s="1802" t="s">
        <v>340</v>
      </c>
      <c r="G30" s="1803" t="s">
        <v>340</v>
      </c>
      <c r="H30" s="1802" t="s">
        <v>340</v>
      </c>
      <c r="I30" s="1803" t="s">
        <v>340</v>
      </c>
      <c r="J30" s="1802" t="s">
        <v>340</v>
      </c>
      <c r="K30" s="1803" t="s">
        <v>340</v>
      </c>
      <c r="L30" s="1802" t="s">
        <v>340</v>
      </c>
      <c r="M30" s="1803" t="s">
        <v>340</v>
      </c>
      <c r="N30" s="1802" t="s">
        <v>340</v>
      </c>
      <c r="O30" s="1803" t="s">
        <v>340</v>
      </c>
      <c r="P30" s="1803" t="s">
        <v>340</v>
      </c>
      <c r="Q30" s="1803" t="s">
        <v>340</v>
      </c>
      <c r="R30" s="1803" t="s">
        <v>340</v>
      </c>
      <c r="S30" s="1803" t="s">
        <v>340</v>
      </c>
      <c r="T30" s="1803" t="s">
        <v>340</v>
      </c>
      <c r="U30" s="1803" t="s">
        <v>340</v>
      </c>
      <c r="V30" s="1803" t="s">
        <v>340</v>
      </c>
      <c r="W30" s="1803" t="s">
        <v>340</v>
      </c>
      <c r="X30" s="1803" t="s">
        <v>340</v>
      </c>
      <c r="Y30" s="1804" t="s">
        <v>340</v>
      </c>
    </row>
    <row r="31" spans="1:25" s="872" customFormat="1">
      <c r="A31" s="1799">
        <v>38412</v>
      </c>
      <c r="B31" s="1800">
        <v>1154367</v>
      </c>
      <c r="C31" s="1801">
        <v>1169.229</v>
      </c>
      <c r="D31" s="1802" t="s">
        <v>340</v>
      </c>
      <c r="E31" s="1803" t="s">
        <v>340</v>
      </c>
      <c r="F31" s="1802" t="s">
        <v>340</v>
      </c>
      <c r="G31" s="1803" t="s">
        <v>340</v>
      </c>
      <c r="H31" s="1802" t="s">
        <v>340</v>
      </c>
      <c r="I31" s="1803" t="s">
        <v>340</v>
      </c>
      <c r="J31" s="1802" t="s">
        <v>340</v>
      </c>
      <c r="K31" s="1803" t="s">
        <v>340</v>
      </c>
      <c r="L31" s="1802" t="s">
        <v>340</v>
      </c>
      <c r="M31" s="1803" t="s">
        <v>340</v>
      </c>
      <c r="N31" s="1802" t="s">
        <v>340</v>
      </c>
      <c r="O31" s="1803" t="s">
        <v>340</v>
      </c>
      <c r="P31" s="1803" t="s">
        <v>340</v>
      </c>
      <c r="Q31" s="1803" t="s">
        <v>340</v>
      </c>
      <c r="R31" s="1803" t="s">
        <v>340</v>
      </c>
      <c r="S31" s="1803" t="s">
        <v>340</v>
      </c>
      <c r="T31" s="1803" t="s">
        <v>340</v>
      </c>
      <c r="U31" s="1803" t="s">
        <v>340</v>
      </c>
      <c r="V31" s="1803" t="s">
        <v>340</v>
      </c>
      <c r="W31" s="1803" t="s">
        <v>340</v>
      </c>
      <c r="X31" s="1803" t="s">
        <v>340</v>
      </c>
      <c r="Y31" s="1804" t="s">
        <v>340</v>
      </c>
    </row>
    <row r="32" spans="1:25" s="872" customFormat="1">
      <c r="A32" s="1799">
        <v>38443</v>
      </c>
      <c r="B32" s="1800">
        <v>1008889</v>
      </c>
      <c r="C32" s="1801">
        <v>970.77099999999996</v>
      </c>
      <c r="D32" s="1802" t="s">
        <v>340</v>
      </c>
      <c r="E32" s="1803" t="s">
        <v>340</v>
      </c>
      <c r="F32" s="1802" t="s">
        <v>340</v>
      </c>
      <c r="G32" s="1803" t="s">
        <v>340</v>
      </c>
      <c r="H32" s="1802" t="s">
        <v>340</v>
      </c>
      <c r="I32" s="1803" t="s">
        <v>340</v>
      </c>
      <c r="J32" s="1802" t="s">
        <v>340</v>
      </c>
      <c r="K32" s="1803" t="s">
        <v>340</v>
      </c>
      <c r="L32" s="1802" t="s">
        <v>340</v>
      </c>
      <c r="M32" s="1803" t="s">
        <v>340</v>
      </c>
      <c r="N32" s="1802" t="s">
        <v>340</v>
      </c>
      <c r="O32" s="1803" t="s">
        <v>340</v>
      </c>
      <c r="P32" s="1803" t="s">
        <v>340</v>
      </c>
      <c r="Q32" s="1803" t="s">
        <v>340</v>
      </c>
      <c r="R32" s="1803" t="s">
        <v>340</v>
      </c>
      <c r="S32" s="1803" t="s">
        <v>340</v>
      </c>
      <c r="T32" s="1803" t="s">
        <v>340</v>
      </c>
      <c r="U32" s="1803" t="s">
        <v>340</v>
      </c>
      <c r="V32" s="1803" t="s">
        <v>340</v>
      </c>
      <c r="W32" s="1803" t="s">
        <v>340</v>
      </c>
      <c r="X32" s="1803" t="s">
        <v>340</v>
      </c>
      <c r="Y32" s="1804" t="s">
        <v>340</v>
      </c>
    </row>
    <row r="33" spans="1:25" s="872" customFormat="1">
      <c r="A33" s="1799">
        <v>38473</v>
      </c>
      <c r="B33" s="1800">
        <v>1064313</v>
      </c>
      <c r="C33" s="1801">
        <v>989.60900000000004</v>
      </c>
      <c r="D33" s="1802" t="s">
        <v>340</v>
      </c>
      <c r="E33" s="1803" t="s">
        <v>340</v>
      </c>
      <c r="F33" s="1802" t="s">
        <v>340</v>
      </c>
      <c r="G33" s="1803" t="s">
        <v>340</v>
      </c>
      <c r="H33" s="1802" t="s">
        <v>340</v>
      </c>
      <c r="I33" s="1803" t="s">
        <v>340</v>
      </c>
      <c r="J33" s="1802" t="s">
        <v>340</v>
      </c>
      <c r="K33" s="1803" t="s">
        <v>340</v>
      </c>
      <c r="L33" s="1802" t="s">
        <v>340</v>
      </c>
      <c r="M33" s="1803" t="s">
        <v>340</v>
      </c>
      <c r="N33" s="1802" t="s">
        <v>340</v>
      </c>
      <c r="O33" s="1803" t="s">
        <v>340</v>
      </c>
      <c r="P33" s="1803" t="s">
        <v>340</v>
      </c>
      <c r="Q33" s="1803" t="s">
        <v>340</v>
      </c>
      <c r="R33" s="1803" t="s">
        <v>340</v>
      </c>
      <c r="S33" s="1803" t="s">
        <v>340</v>
      </c>
      <c r="T33" s="1803" t="s">
        <v>340</v>
      </c>
      <c r="U33" s="1803" t="s">
        <v>340</v>
      </c>
      <c r="V33" s="1803" t="s">
        <v>340</v>
      </c>
      <c r="W33" s="1803" t="s">
        <v>340</v>
      </c>
      <c r="X33" s="1803" t="s">
        <v>340</v>
      </c>
      <c r="Y33" s="1804" t="s">
        <v>340</v>
      </c>
    </row>
    <row r="34" spans="1:25" s="872" customFormat="1">
      <c r="A34" s="1799">
        <v>38504</v>
      </c>
      <c r="B34" s="1800">
        <v>1119028</v>
      </c>
      <c r="C34" s="1801">
        <v>1181.0809999999999</v>
      </c>
      <c r="D34" s="1802" t="s">
        <v>340</v>
      </c>
      <c r="E34" s="1803" t="s">
        <v>340</v>
      </c>
      <c r="F34" s="1802" t="s">
        <v>340</v>
      </c>
      <c r="G34" s="1803" t="s">
        <v>340</v>
      </c>
      <c r="H34" s="1802" t="s">
        <v>340</v>
      </c>
      <c r="I34" s="1803" t="s">
        <v>340</v>
      </c>
      <c r="J34" s="1802" t="s">
        <v>340</v>
      </c>
      <c r="K34" s="1803" t="s">
        <v>340</v>
      </c>
      <c r="L34" s="1802" t="s">
        <v>340</v>
      </c>
      <c r="M34" s="1803" t="s">
        <v>340</v>
      </c>
      <c r="N34" s="1802" t="s">
        <v>340</v>
      </c>
      <c r="O34" s="1803" t="s">
        <v>340</v>
      </c>
      <c r="P34" s="1803" t="s">
        <v>340</v>
      </c>
      <c r="Q34" s="1803" t="s">
        <v>340</v>
      </c>
      <c r="R34" s="1803" t="s">
        <v>340</v>
      </c>
      <c r="S34" s="1803" t="s">
        <v>340</v>
      </c>
      <c r="T34" s="1803" t="s">
        <v>340</v>
      </c>
      <c r="U34" s="1803" t="s">
        <v>340</v>
      </c>
      <c r="V34" s="1803" t="s">
        <v>340</v>
      </c>
      <c r="W34" s="1803" t="s">
        <v>340</v>
      </c>
      <c r="X34" s="1803" t="s">
        <v>340</v>
      </c>
      <c r="Y34" s="1804" t="s">
        <v>340</v>
      </c>
    </row>
    <row r="35" spans="1:25" s="872" customFormat="1">
      <c r="A35" s="1799">
        <v>38534</v>
      </c>
      <c r="B35" s="1800">
        <v>1275255</v>
      </c>
      <c r="C35" s="1801">
        <v>1074.425</v>
      </c>
      <c r="D35" s="1802" t="s">
        <v>340</v>
      </c>
      <c r="E35" s="1803" t="s">
        <v>340</v>
      </c>
      <c r="F35" s="1802" t="s">
        <v>340</v>
      </c>
      <c r="G35" s="1803" t="s">
        <v>340</v>
      </c>
      <c r="H35" s="1802" t="s">
        <v>340</v>
      </c>
      <c r="I35" s="1803" t="s">
        <v>340</v>
      </c>
      <c r="J35" s="1802" t="s">
        <v>340</v>
      </c>
      <c r="K35" s="1803" t="s">
        <v>340</v>
      </c>
      <c r="L35" s="1802" t="s">
        <v>340</v>
      </c>
      <c r="M35" s="1803" t="s">
        <v>340</v>
      </c>
      <c r="N35" s="1802" t="s">
        <v>340</v>
      </c>
      <c r="O35" s="1803" t="s">
        <v>340</v>
      </c>
      <c r="P35" s="1803" t="s">
        <v>340</v>
      </c>
      <c r="Q35" s="1803" t="s">
        <v>340</v>
      </c>
      <c r="R35" s="1803" t="s">
        <v>340</v>
      </c>
      <c r="S35" s="1803" t="s">
        <v>340</v>
      </c>
      <c r="T35" s="1803" t="s">
        <v>340</v>
      </c>
      <c r="U35" s="1803" t="s">
        <v>340</v>
      </c>
      <c r="V35" s="1803" t="s">
        <v>340</v>
      </c>
      <c r="W35" s="1803" t="s">
        <v>340</v>
      </c>
      <c r="X35" s="1803" t="s">
        <v>340</v>
      </c>
      <c r="Y35" s="1804" t="s">
        <v>340</v>
      </c>
    </row>
    <row r="36" spans="1:25" s="872" customFormat="1">
      <c r="A36" s="1799">
        <v>38565</v>
      </c>
      <c r="B36" s="1800">
        <v>1463103</v>
      </c>
      <c r="C36" s="1801">
        <v>1423.5530000000001</v>
      </c>
      <c r="D36" s="1802" t="s">
        <v>340</v>
      </c>
      <c r="E36" s="1803" t="s">
        <v>340</v>
      </c>
      <c r="F36" s="1802" t="s">
        <v>340</v>
      </c>
      <c r="G36" s="1803" t="s">
        <v>340</v>
      </c>
      <c r="H36" s="1802" t="s">
        <v>340</v>
      </c>
      <c r="I36" s="1803" t="s">
        <v>340</v>
      </c>
      <c r="J36" s="1802" t="s">
        <v>340</v>
      </c>
      <c r="K36" s="1803" t="s">
        <v>340</v>
      </c>
      <c r="L36" s="1802" t="s">
        <v>340</v>
      </c>
      <c r="M36" s="1803" t="s">
        <v>340</v>
      </c>
      <c r="N36" s="1802" t="s">
        <v>340</v>
      </c>
      <c r="O36" s="1803" t="s">
        <v>340</v>
      </c>
      <c r="P36" s="1803" t="s">
        <v>340</v>
      </c>
      <c r="Q36" s="1803" t="s">
        <v>340</v>
      </c>
      <c r="R36" s="1803" t="s">
        <v>340</v>
      </c>
      <c r="S36" s="1803" t="s">
        <v>340</v>
      </c>
      <c r="T36" s="1803" t="s">
        <v>340</v>
      </c>
      <c r="U36" s="1803" t="s">
        <v>340</v>
      </c>
      <c r="V36" s="1803" t="s">
        <v>340</v>
      </c>
      <c r="W36" s="1803" t="s">
        <v>340</v>
      </c>
      <c r="X36" s="1803" t="s">
        <v>340</v>
      </c>
      <c r="Y36" s="1804" t="s">
        <v>340</v>
      </c>
    </row>
    <row r="37" spans="1:25" s="872" customFormat="1">
      <c r="A37" s="1799">
        <v>38596</v>
      </c>
      <c r="B37" s="1800">
        <v>1317078</v>
      </c>
      <c r="C37" s="1801">
        <v>1239.97</v>
      </c>
      <c r="D37" s="1802" t="s">
        <v>340</v>
      </c>
      <c r="E37" s="1803" t="s">
        <v>340</v>
      </c>
      <c r="F37" s="1802" t="s">
        <v>340</v>
      </c>
      <c r="G37" s="1803" t="s">
        <v>340</v>
      </c>
      <c r="H37" s="1802" t="s">
        <v>340</v>
      </c>
      <c r="I37" s="1803" t="s">
        <v>340</v>
      </c>
      <c r="J37" s="1802" t="s">
        <v>340</v>
      </c>
      <c r="K37" s="1803" t="s">
        <v>340</v>
      </c>
      <c r="L37" s="1802" t="s">
        <v>340</v>
      </c>
      <c r="M37" s="1803" t="s">
        <v>340</v>
      </c>
      <c r="N37" s="1802" t="s">
        <v>340</v>
      </c>
      <c r="O37" s="1803" t="s">
        <v>340</v>
      </c>
      <c r="P37" s="1803" t="s">
        <v>340</v>
      </c>
      <c r="Q37" s="1803" t="s">
        <v>340</v>
      </c>
      <c r="R37" s="1803" t="s">
        <v>340</v>
      </c>
      <c r="S37" s="1803" t="s">
        <v>340</v>
      </c>
      <c r="T37" s="1803" t="s">
        <v>340</v>
      </c>
      <c r="U37" s="1803" t="s">
        <v>340</v>
      </c>
      <c r="V37" s="1803" t="s">
        <v>340</v>
      </c>
      <c r="W37" s="1803" t="s">
        <v>340</v>
      </c>
      <c r="X37" s="1803" t="s">
        <v>340</v>
      </c>
      <c r="Y37" s="1804" t="s">
        <v>340</v>
      </c>
    </row>
    <row r="38" spans="1:25" s="872" customFormat="1">
      <c r="A38" s="1799">
        <v>38626</v>
      </c>
      <c r="B38" s="1800">
        <v>1410720</v>
      </c>
      <c r="C38" s="1801">
        <v>1243.962</v>
      </c>
      <c r="D38" s="1802" t="s">
        <v>340</v>
      </c>
      <c r="E38" s="1803" t="s">
        <v>340</v>
      </c>
      <c r="F38" s="1802" t="s">
        <v>340</v>
      </c>
      <c r="G38" s="1803" t="s">
        <v>340</v>
      </c>
      <c r="H38" s="1802" t="s">
        <v>340</v>
      </c>
      <c r="I38" s="1803" t="s">
        <v>340</v>
      </c>
      <c r="J38" s="1802" t="s">
        <v>340</v>
      </c>
      <c r="K38" s="1803" t="s">
        <v>340</v>
      </c>
      <c r="L38" s="1802" t="s">
        <v>340</v>
      </c>
      <c r="M38" s="1803" t="s">
        <v>340</v>
      </c>
      <c r="N38" s="1802" t="s">
        <v>340</v>
      </c>
      <c r="O38" s="1803" t="s">
        <v>340</v>
      </c>
      <c r="P38" s="1803" t="s">
        <v>340</v>
      </c>
      <c r="Q38" s="1803" t="s">
        <v>340</v>
      </c>
      <c r="R38" s="1803" t="s">
        <v>340</v>
      </c>
      <c r="S38" s="1803" t="s">
        <v>340</v>
      </c>
      <c r="T38" s="1803" t="s">
        <v>340</v>
      </c>
      <c r="U38" s="1803" t="s">
        <v>340</v>
      </c>
      <c r="V38" s="1803" t="s">
        <v>340</v>
      </c>
      <c r="W38" s="1803" t="s">
        <v>340</v>
      </c>
      <c r="X38" s="1803" t="s">
        <v>340</v>
      </c>
      <c r="Y38" s="1804" t="s">
        <v>340</v>
      </c>
    </row>
    <row r="39" spans="1:25" s="872" customFormat="1">
      <c r="A39" s="1799">
        <v>38657</v>
      </c>
      <c r="B39" s="1800">
        <v>1501620</v>
      </c>
      <c r="C39" s="1801">
        <v>1368.423</v>
      </c>
      <c r="D39" s="1802" t="s">
        <v>340</v>
      </c>
      <c r="E39" s="1803" t="s">
        <v>340</v>
      </c>
      <c r="F39" s="1802" t="s">
        <v>340</v>
      </c>
      <c r="G39" s="1803" t="s">
        <v>340</v>
      </c>
      <c r="H39" s="1802" t="s">
        <v>340</v>
      </c>
      <c r="I39" s="1803" t="s">
        <v>340</v>
      </c>
      <c r="J39" s="1802" t="s">
        <v>340</v>
      </c>
      <c r="K39" s="1803" t="s">
        <v>340</v>
      </c>
      <c r="L39" s="1802" t="s">
        <v>340</v>
      </c>
      <c r="M39" s="1803" t="s">
        <v>340</v>
      </c>
      <c r="N39" s="1802" t="s">
        <v>340</v>
      </c>
      <c r="O39" s="1803" t="s">
        <v>340</v>
      </c>
      <c r="P39" s="1803" t="s">
        <v>340</v>
      </c>
      <c r="Q39" s="1803" t="s">
        <v>340</v>
      </c>
      <c r="R39" s="1803" t="s">
        <v>340</v>
      </c>
      <c r="S39" s="1803" t="s">
        <v>340</v>
      </c>
      <c r="T39" s="1803" t="s">
        <v>340</v>
      </c>
      <c r="U39" s="1803" t="s">
        <v>340</v>
      </c>
      <c r="V39" s="1803" t="s">
        <v>340</v>
      </c>
      <c r="W39" s="1803" t="s">
        <v>340</v>
      </c>
      <c r="X39" s="1803" t="s">
        <v>340</v>
      </c>
      <c r="Y39" s="1804" t="s">
        <v>340</v>
      </c>
    </row>
    <row r="40" spans="1:25" s="872" customFormat="1">
      <c r="A40" s="1799">
        <v>38687</v>
      </c>
      <c r="B40" s="1800">
        <v>1297336</v>
      </c>
      <c r="C40" s="1801">
        <v>1406.1610000000001</v>
      </c>
      <c r="D40" s="1802" t="s">
        <v>340</v>
      </c>
      <c r="E40" s="1803" t="s">
        <v>340</v>
      </c>
      <c r="F40" s="1802" t="s">
        <v>340</v>
      </c>
      <c r="G40" s="1803" t="s">
        <v>340</v>
      </c>
      <c r="H40" s="1802" t="s">
        <v>340</v>
      </c>
      <c r="I40" s="1803" t="s">
        <v>340</v>
      </c>
      <c r="J40" s="1802" t="s">
        <v>340</v>
      </c>
      <c r="K40" s="1803" t="s">
        <v>340</v>
      </c>
      <c r="L40" s="1802" t="s">
        <v>340</v>
      </c>
      <c r="M40" s="1803" t="s">
        <v>340</v>
      </c>
      <c r="N40" s="1802" t="s">
        <v>340</v>
      </c>
      <c r="O40" s="1803" t="s">
        <v>340</v>
      </c>
      <c r="P40" s="1803" t="s">
        <v>340</v>
      </c>
      <c r="Q40" s="1803" t="s">
        <v>340</v>
      </c>
      <c r="R40" s="1803" t="s">
        <v>340</v>
      </c>
      <c r="S40" s="1803" t="s">
        <v>340</v>
      </c>
      <c r="T40" s="1803" t="s">
        <v>340</v>
      </c>
      <c r="U40" s="1803" t="s">
        <v>340</v>
      </c>
      <c r="V40" s="1803" t="s">
        <v>340</v>
      </c>
      <c r="W40" s="1803" t="s">
        <v>340</v>
      </c>
      <c r="X40" s="1803" t="s">
        <v>340</v>
      </c>
      <c r="Y40" s="1804" t="s">
        <v>340</v>
      </c>
    </row>
    <row r="41" spans="1:25" s="872" customFormat="1">
      <c r="A41" s="1799">
        <v>38718</v>
      </c>
      <c r="B41" s="1800">
        <v>1151813</v>
      </c>
      <c r="C41" s="1801">
        <v>1110.6806800000002</v>
      </c>
      <c r="D41" s="1802" t="s">
        <v>340</v>
      </c>
      <c r="E41" s="1803" t="s">
        <v>340</v>
      </c>
      <c r="F41" s="1802" t="s">
        <v>340</v>
      </c>
      <c r="G41" s="1803" t="s">
        <v>340</v>
      </c>
      <c r="H41" s="1802" t="s">
        <v>340</v>
      </c>
      <c r="I41" s="1803" t="s">
        <v>340</v>
      </c>
      <c r="J41" s="1802" t="s">
        <v>340</v>
      </c>
      <c r="K41" s="1803" t="s">
        <v>340</v>
      </c>
      <c r="L41" s="1802" t="s">
        <v>340</v>
      </c>
      <c r="M41" s="1803" t="s">
        <v>340</v>
      </c>
      <c r="N41" s="1802" t="s">
        <v>340</v>
      </c>
      <c r="O41" s="1803" t="s">
        <v>340</v>
      </c>
      <c r="P41" s="1803" t="s">
        <v>340</v>
      </c>
      <c r="Q41" s="1803" t="s">
        <v>340</v>
      </c>
      <c r="R41" s="1803" t="s">
        <v>340</v>
      </c>
      <c r="S41" s="1803" t="s">
        <v>340</v>
      </c>
      <c r="T41" s="1803" t="s">
        <v>340</v>
      </c>
      <c r="U41" s="1803" t="s">
        <v>340</v>
      </c>
      <c r="V41" s="1803" t="s">
        <v>340</v>
      </c>
      <c r="W41" s="1803" t="s">
        <v>340</v>
      </c>
      <c r="X41" s="1803" t="s">
        <v>340</v>
      </c>
      <c r="Y41" s="1804" t="s">
        <v>340</v>
      </c>
    </row>
    <row r="42" spans="1:25" s="872" customFormat="1">
      <c r="A42" s="1799">
        <v>38749</v>
      </c>
      <c r="B42" s="1800">
        <v>1196266</v>
      </c>
      <c r="C42" s="1801">
        <v>1258.2258599999996</v>
      </c>
      <c r="D42" s="1802" t="s">
        <v>340</v>
      </c>
      <c r="E42" s="1803" t="s">
        <v>340</v>
      </c>
      <c r="F42" s="1802" t="s">
        <v>340</v>
      </c>
      <c r="G42" s="1803" t="s">
        <v>340</v>
      </c>
      <c r="H42" s="1802" t="s">
        <v>340</v>
      </c>
      <c r="I42" s="1803" t="s">
        <v>340</v>
      </c>
      <c r="J42" s="1802" t="s">
        <v>340</v>
      </c>
      <c r="K42" s="1803" t="s">
        <v>340</v>
      </c>
      <c r="L42" s="1802" t="s">
        <v>340</v>
      </c>
      <c r="M42" s="1803" t="s">
        <v>340</v>
      </c>
      <c r="N42" s="1802" t="s">
        <v>340</v>
      </c>
      <c r="O42" s="1803" t="s">
        <v>340</v>
      </c>
      <c r="P42" s="1803" t="s">
        <v>340</v>
      </c>
      <c r="Q42" s="1803" t="s">
        <v>340</v>
      </c>
      <c r="R42" s="1803" t="s">
        <v>340</v>
      </c>
      <c r="S42" s="1803" t="s">
        <v>340</v>
      </c>
      <c r="T42" s="1803" t="s">
        <v>340</v>
      </c>
      <c r="U42" s="1803" t="s">
        <v>340</v>
      </c>
      <c r="V42" s="1803" t="s">
        <v>340</v>
      </c>
      <c r="W42" s="1803" t="s">
        <v>340</v>
      </c>
      <c r="X42" s="1803" t="s">
        <v>340</v>
      </c>
      <c r="Y42" s="1804" t="s">
        <v>340</v>
      </c>
    </row>
    <row r="43" spans="1:25" s="872" customFormat="1">
      <c r="A43" s="1799">
        <v>38777</v>
      </c>
      <c r="B43" s="1800">
        <v>1097038</v>
      </c>
      <c r="C43" s="1801">
        <v>1294.4475099999997</v>
      </c>
      <c r="D43" s="1802" t="s">
        <v>340</v>
      </c>
      <c r="E43" s="1803" t="s">
        <v>340</v>
      </c>
      <c r="F43" s="1802" t="s">
        <v>340</v>
      </c>
      <c r="G43" s="1803" t="s">
        <v>340</v>
      </c>
      <c r="H43" s="1802" t="s">
        <v>340</v>
      </c>
      <c r="I43" s="1803" t="s">
        <v>340</v>
      </c>
      <c r="J43" s="1802" t="s">
        <v>340</v>
      </c>
      <c r="K43" s="1803" t="s">
        <v>340</v>
      </c>
      <c r="L43" s="1802" t="s">
        <v>340</v>
      </c>
      <c r="M43" s="1803" t="s">
        <v>340</v>
      </c>
      <c r="N43" s="1802" t="s">
        <v>340</v>
      </c>
      <c r="O43" s="1803" t="s">
        <v>340</v>
      </c>
      <c r="P43" s="1803" t="s">
        <v>340</v>
      </c>
      <c r="Q43" s="1803" t="s">
        <v>340</v>
      </c>
      <c r="R43" s="1803" t="s">
        <v>340</v>
      </c>
      <c r="S43" s="1803" t="s">
        <v>340</v>
      </c>
      <c r="T43" s="1803" t="s">
        <v>340</v>
      </c>
      <c r="U43" s="1803" t="s">
        <v>340</v>
      </c>
      <c r="V43" s="1803" t="s">
        <v>340</v>
      </c>
      <c r="W43" s="1803" t="s">
        <v>340</v>
      </c>
      <c r="X43" s="1803" t="s">
        <v>340</v>
      </c>
      <c r="Y43" s="1804" t="s">
        <v>340</v>
      </c>
    </row>
    <row r="44" spans="1:25" s="872" customFormat="1">
      <c r="A44" s="1799">
        <v>38808</v>
      </c>
      <c r="B44" s="1800">
        <v>989264</v>
      </c>
      <c r="C44" s="1801">
        <v>1210.70226</v>
      </c>
      <c r="D44" s="1802" t="s">
        <v>340</v>
      </c>
      <c r="E44" s="1803" t="s">
        <v>340</v>
      </c>
      <c r="F44" s="1802" t="s">
        <v>340</v>
      </c>
      <c r="G44" s="1803" t="s">
        <v>340</v>
      </c>
      <c r="H44" s="1802" t="s">
        <v>340</v>
      </c>
      <c r="I44" s="1803" t="s">
        <v>340</v>
      </c>
      <c r="J44" s="1802" t="s">
        <v>340</v>
      </c>
      <c r="K44" s="1803" t="s">
        <v>340</v>
      </c>
      <c r="L44" s="1802" t="s">
        <v>340</v>
      </c>
      <c r="M44" s="1803" t="s">
        <v>340</v>
      </c>
      <c r="N44" s="1802" t="s">
        <v>340</v>
      </c>
      <c r="O44" s="1803" t="s">
        <v>340</v>
      </c>
      <c r="P44" s="1803" t="s">
        <v>340</v>
      </c>
      <c r="Q44" s="1803" t="s">
        <v>340</v>
      </c>
      <c r="R44" s="1803" t="s">
        <v>340</v>
      </c>
      <c r="S44" s="1803" t="s">
        <v>340</v>
      </c>
      <c r="T44" s="1803" t="s">
        <v>340</v>
      </c>
      <c r="U44" s="1803" t="s">
        <v>340</v>
      </c>
      <c r="V44" s="1803" t="s">
        <v>340</v>
      </c>
      <c r="W44" s="1803" t="s">
        <v>340</v>
      </c>
      <c r="X44" s="1803" t="s">
        <v>340</v>
      </c>
      <c r="Y44" s="1804" t="s">
        <v>340</v>
      </c>
    </row>
    <row r="45" spans="1:25" s="872" customFormat="1">
      <c r="A45" s="1799">
        <v>38838</v>
      </c>
      <c r="B45" s="1800">
        <v>1173347</v>
      </c>
      <c r="C45" s="1801">
        <v>1426.8978199999999</v>
      </c>
      <c r="D45" s="1802" t="s">
        <v>340</v>
      </c>
      <c r="E45" s="1803" t="s">
        <v>340</v>
      </c>
      <c r="F45" s="1802" t="s">
        <v>340</v>
      </c>
      <c r="G45" s="1803" t="s">
        <v>340</v>
      </c>
      <c r="H45" s="1802" t="s">
        <v>340</v>
      </c>
      <c r="I45" s="1803" t="s">
        <v>340</v>
      </c>
      <c r="J45" s="1802" t="s">
        <v>340</v>
      </c>
      <c r="K45" s="1803" t="s">
        <v>340</v>
      </c>
      <c r="L45" s="1802" t="s">
        <v>340</v>
      </c>
      <c r="M45" s="1803" t="s">
        <v>340</v>
      </c>
      <c r="N45" s="1802" t="s">
        <v>340</v>
      </c>
      <c r="O45" s="1803" t="s">
        <v>340</v>
      </c>
      <c r="P45" s="1803" t="s">
        <v>340</v>
      </c>
      <c r="Q45" s="1803" t="s">
        <v>340</v>
      </c>
      <c r="R45" s="1803" t="s">
        <v>340</v>
      </c>
      <c r="S45" s="1803" t="s">
        <v>340</v>
      </c>
      <c r="T45" s="1803" t="s">
        <v>340</v>
      </c>
      <c r="U45" s="1803" t="s">
        <v>340</v>
      </c>
      <c r="V45" s="1803" t="s">
        <v>340</v>
      </c>
      <c r="W45" s="1803" t="s">
        <v>340</v>
      </c>
      <c r="X45" s="1803" t="s">
        <v>340</v>
      </c>
      <c r="Y45" s="1804" t="s">
        <v>340</v>
      </c>
    </row>
    <row r="46" spans="1:25" s="872" customFormat="1">
      <c r="A46" s="1799">
        <v>38869</v>
      </c>
      <c r="B46" s="1800">
        <v>1180311</v>
      </c>
      <c r="C46" s="1801">
        <v>1337.9772999999996</v>
      </c>
      <c r="D46" s="1802" t="s">
        <v>340</v>
      </c>
      <c r="E46" s="1803" t="s">
        <v>340</v>
      </c>
      <c r="F46" s="1802" t="s">
        <v>340</v>
      </c>
      <c r="G46" s="1803" t="s">
        <v>340</v>
      </c>
      <c r="H46" s="1802" t="s">
        <v>340</v>
      </c>
      <c r="I46" s="1803" t="s">
        <v>340</v>
      </c>
      <c r="J46" s="1802" t="s">
        <v>340</v>
      </c>
      <c r="K46" s="1803" t="s">
        <v>340</v>
      </c>
      <c r="L46" s="1802" t="s">
        <v>340</v>
      </c>
      <c r="M46" s="1803" t="s">
        <v>340</v>
      </c>
      <c r="N46" s="1802" t="s">
        <v>340</v>
      </c>
      <c r="O46" s="1803" t="s">
        <v>340</v>
      </c>
      <c r="P46" s="1803" t="s">
        <v>340</v>
      </c>
      <c r="Q46" s="1803" t="s">
        <v>340</v>
      </c>
      <c r="R46" s="1803" t="s">
        <v>340</v>
      </c>
      <c r="S46" s="1803" t="s">
        <v>340</v>
      </c>
      <c r="T46" s="1803" t="s">
        <v>340</v>
      </c>
      <c r="U46" s="1803" t="s">
        <v>340</v>
      </c>
      <c r="V46" s="1803" t="s">
        <v>340</v>
      </c>
      <c r="W46" s="1803" t="s">
        <v>340</v>
      </c>
      <c r="X46" s="1803" t="s">
        <v>340</v>
      </c>
      <c r="Y46" s="1804" t="s">
        <v>340</v>
      </c>
    </row>
    <row r="47" spans="1:25" s="872" customFormat="1">
      <c r="A47" s="1799">
        <v>38899</v>
      </c>
      <c r="B47" s="1800">
        <v>1155389</v>
      </c>
      <c r="C47" s="1801">
        <v>1314.2654622289997</v>
      </c>
      <c r="D47" s="1802" t="s">
        <v>340</v>
      </c>
      <c r="E47" s="1803" t="s">
        <v>340</v>
      </c>
      <c r="F47" s="1802" t="s">
        <v>340</v>
      </c>
      <c r="G47" s="1803" t="s">
        <v>340</v>
      </c>
      <c r="H47" s="1802" t="s">
        <v>340</v>
      </c>
      <c r="I47" s="1803" t="s">
        <v>340</v>
      </c>
      <c r="J47" s="1802" t="s">
        <v>340</v>
      </c>
      <c r="K47" s="1803" t="s">
        <v>340</v>
      </c>
      <c r="L47" s="1802" t="s">
        <v>340</v>
      </c>
      <c r="M47" s="1803" t="s">
        <v>340</v>
      </c>
      <c r="N47" s="1802" t="s">
        <v>340</v>
      </c>
      <c r="O47" s="1803" t="s">
        <v>340</v>
      </c>
      <c r="P47" s="1803" t="s">
        <v>340</v>
      </c>
      <c r="Q47" s="1803" t="s">
        <v>340</v>
      </c>
      <c r="R47" s="1803" t="s">
        <v>340</v>
      </c>
      <c r="S47" s="1803" t="s">
        <v>340</v>
      </c>
      <c r="T47" s="1803" t="s">
        <v>340</v>
      </c>
      <c r="U47" s="1803" t="s">
        <v>340</v>
      </c>
      <c r="V47" s="1803" t="s">
        <v>340</v>
      </c>
      <c r="W47" s="1803" t="s">
        <v>340</v>
      </c>
      <c r="X47" s="1803" t="s">
        <v>340</v>
      </c>
      <c r="Y47" s="1804" t="s">
        <v>340</v>
      </c>
    </row>
    <row r="48" spans="1:25" s="872" customFormat="1">
      <c r="A48" s="1799">
        <v>38930</v>
      </c>
      <c r="B48" s="1800">
        <v>1536207</v>
      </c>
      <c r="C48" s="1801">
        <v>1824.7071199999998</v>
      </c>
      <c r="D48" s="1802" t="s">
        <v>340</v>
      </c>
      <c r="E48" s="1803" t="s">
        <v>340</v>
      </c>
      <c r="F48" s="1802" t="s">
        <v>340</v>
      </c>
      <c r="G48" s="1803" t="s">
        <v>340</v>
      </c>
      <c r="H48" s="1802" t="s">
        <v>340</v>
      </c>
      <c r="I48" s="1803" t="s">
        <v>340</v>
      </c>
      <c r="J48" s="1802" t="s">
        <v>340</v>
      </c>
      <c r="K48" s="1803" t="s">
        <v>340</v>
      </c>
      <c r="L48" s="1802" t="s">
        <v>340</v>
      </c>
      <c r="M48" s="1803" t="s">
        <v>340</v>
      </c>
      <c r="N48" s="1802" t="s">
        <v>340</v>
      </c>
      <c r="O48" s="1803" t="s">
        <v>340</v>
      </c>
      <c r="P48" s="1803" t="s">
        <v>340</v>
      </c>
      <c r="Q48" s="1803" t="s">
        <v>340</v>
      </c>
      <c r="R48" s="1803" t="s">
        <v>340</v>
      </c>
      <c r="S48" s="1803" t="s">
        <v>340</v>
      </c>
      <c r="T48" s="1803" t="s">
        <v>340</v>
      </c>
      <c r="U48" s="1803" t="s">
        <v>340</v>
      </c>
      <c r="V48" s="1803" t="s">
        <v>340</v>
      </c>
      <c r="W48" s="1803" t="s">
        <v>340</v>
      </c>
      <c r="X48" s="1803" t="s">
        <v>340</v>
      </c>
      <c r="Y48" s="1804" t="s">
        <v>340</v>
      </c>
    </row>
    <row r="49" spans="1:25" s="872" customFormat="1">
      <c r="A49" s="1799">
        <v>38961</v>
      </c>
      <c r="B49" s="1800">
        <v>1280254</v>
      </c>
      <c r="C49" s="1801">
        <v>1249.9746399999999</v>
      </c>
      <c r="D49" s="1802" t="s">
        <v>340</v>
      </c>
      <c r="E49" s="1803" t="s">
        <v>340</v>
      </c>
      <c r="F49" s="1802" t="s">
        <v>340</v>
      </c>
      <c r="G49" s="1803" t="s">
        <v>340</v>
      </c>
      <c r="H49" s="1802" t="s">
        <v>340</v>
      </c>
      <c r="I49" s="1803" t="s">
        <v>340</v>
      </c>
      <c r="J49" s="1802" t="s">
        <v>340</v>
      </c>
      <c r="K49" s="1803" t="s">
        <v>340</v>
      </c>
      <c r="L49" s="1802" t="s">
        <v>340</v>
      </c>
      <c r="M49" s="1803" t="s">
        <v>340</v>
      </c>
      <c r="N49" s="1802" t="s">
        <v>340</v>
      </c>
      <c r="O49" s="1803" t="s">
        <v>340</v>
      </c>
      <c r="P49" s="1803" t="s">
        <v>340</v>
      </c>
      <c r="Q49" s="1803" t="s">
        <v>340</v>
      </c>
      <c r="R49" s="1803" t="s">
        <v>340</v>
      </c>
      <c r="S49" s="1803" t="s">
        <v>340</v>
      </c>
      <c r="T49" s="1803" t="s">
        <v>340</v>
      </c>
      <c r="U49" s="1803" t="s">
        <v>340</v>
      </c>
      <c r="V49" s="1803" t="s">
        <v>340</v>
      </c>
      <c r="W49" s="1803" t="s">
        <v>340</v>
      </c>
      <c r="X49" s="1803" t="s">
        <v>340</v>
      </c>
      <c r="Y49" s="1804" t="s">
        <v>340</v>
      </c>
    </row>
    <row r="50" spans="1:25" s="872" customFormat="1">
      <c r="A50" s="1799">
        <v>38991</v>
      </c>
      <c r="B50" s="1800">
        <v>1344439</v>
      </c>
      <c r="C50" s="1801">
        <v>1431.1605100000006</v>
      </c>
      <c r="D50" s="1802" t="s">
        <v>340</v>
      </c>
      <c r="E50" s="1803" t="s">
        <v>340</v>
      </c>
      <c r="F50" s="1802" t="s">
        <v>340</v>
      </c>
      <c r="G50" s="1803" t="s">
        <v>340</v>
      </c>
      <c r="H50" s="1802" t="s">
        <v>340</v>
      </c>
      <c r="I50" s="1803" t="s">
        <v>340</v>
      </c>
      <c r="J50" s="1802" t="s">
        <v>340</v>
      </c>
      <c r="K50" s="1803" t="s">
        <v>340</v>
      </c>
      <c r="L50" s="1802" t="s">
        <v>340</v>
      </c>
      <c r="M50" s="1803" t="s">
        <v>340</v>
      </c>
      <c r="N50" s="1802" t="s">
        <v>340</v>
      </c>
      <c r="O50" s="1803" t="s">
        <v>340</v>
      </c>
      <c r="P50" s="1803" t="s">
        <v>340</v>
      </c>
      <c r="Q50" s="1803" t="s">
        <v>340</v>
      </c>
      <c r="R50" s="1803" t="s">
        <v>340</v>
      </c>
      <c r="S50" s="1803" t="s">
        <v>340</v>
      </c>
      <c r="T50" s="1803" t="s">
        <v>340</v>
      </c>
      <c r="U50" s="1803" t="s">
        <v>340</v>
      </c>
      <c r="V50" s="1803" t="s">
        <v>340</v>
      </c>
      <c r="W50" s="1803" t="s">
        <v>340</v>
      </c>
      <c r="X50" s="1803" t="s">
        <v>340</v>
      </c>
      <c r="Y50" s="1804" t="s">
        <v>340</v>
      </c>
    </row>
    <row r="51" spans="1:25" s="872" customFormat="1">
      <c r="A51" s="1799">
        <v>39022</v>
      </c>
      <c r="B51" s="1800">
        <v>1542701</v>
      </c>
      <c r="C51" s="1801">
        <v>1573.0522399999998</v>
      </c>
      <c r="D51" s="1802" t="s">
        <v>340</v>
      </c>
      <c r="E51" s="1803" t="s">
        <v>340</v>
      </c>
      <c r="F51" s="1802" t="s">
        <v>340</v>
      </c>
      <c r="G51" s="1803" t="s">
        <v>340</v>
      </c>
      <c r="H51" s="1802" t="s">
        <v>340</v>
      </c>
      <c r="I51" s="1803" t="s">
        <v>340</v>
      </c>
      <c r="J51" s="1802" t="s">
        <v>340</v>
      </c>
      <c r="K51" s="1803" t="s">
        <v>340</v>
      </c>
      <c r="L51" s="1802" t="s">
        <v>340</v>
      </c>
      <c r="M51" s="1803" t="s">
        <v>340</v>
      </c>
      <c r="N51" s="1802" t="s">
        <v>340</v>
      </c>
      <c r="O51" s="1803" t="s">
        <v>340</v>
      </c>
      <c r="P51" s="1803" t="s">
        <v>340</v>
      </c>
      <c r="Q51" s="1803" t="s">
        <v>340</v>
      </c>
      <c r="R51" s="1803" t="s">
        <v>340</v>
      </c>
      <c r="S51" s="1803" t="s">
        <v>340</v>
      </c>
      <c r="T51" s="1803" t="s">
        <v>340</v>
      </c>
      <c r="U51" s="1803" t="s">
        <v>340</v>
      </c>
      <c r="V51" s="1803" t="s">
        <v>340</v>
      </c>
      <c r="W51" s="1803" t="s">
        <v>340</v>
      </c>
      <c r="X51" s="1803" t="s">
        <v>340</v>
      </c>
      <c r="Y51" s="1804" t="s">
        <v>340</v>
      </c>
    </row>
    <row r="52" spans="1:25" s="872" customFormat="1">
      <c r="A52" s="1799">
        <v>39052</v>
      </c>
      <c r="B52" s="1800">
        <v>1280382</v>
      </c>
      <c r="C52" s="1801">
        <v>1437.9081199999998</v>
      </c>
      <c r="D52" s="1802" t="s">
        <v>340</v>
      </c>
      <c r="E52" s="1803" t="s">
        <v>340</v>
      </c>
      <c r="F52" s="1802" t="s">
        <v>340</v>
      </c>
      <c r="G52" s="1803" t="s">
        <v>340</v>
      </c>
      <c r="H52" s="1802" t="s">
        <v>340</v>
      </c>
      <c r="I52" s="1803" t="s">
        <v>340</v>
      </c>
      <c r="J52" s="1802" t="s">
        <v>340</v>
      </c>
      <c r="K52" s="1803" t="s">
        <v>340</v>
      </c>
      <c r="L52" s="1802" t="s">
        <v>340</v>
      </c>
      <c r="M52" s="1803" t="s">
        <v>340</v>
      </c>
      <c r="N52" s="1802" t="s">
        <v>340</v>
      </c>
      <c r="O52" s="1803" t="s">
        <v>340</v>
      </c>
      <c r="P52" s="1803" t="s">
        <v>340</v>
      </c>
      <c r="Q52" s="1803" t="s">
        <v>340</v>
      </c>
      <c r="R52" s="1803" t="s">
        <v>340</v>
      </c>
      <c r="S52" s="1803" t="s">
        <v>340</v>
      </c>
      <c r="T52" s="1803" t="s">
        <v>340</v>
      </c>
      <c r="U52" s="1803" t="s">
        <v>340</v>
      </c>
      <c r="V52" s="1803" t="s">
        <v>340</v>
      </c>
      <c r="W52" s="1803" t="s">
        <v>340</v>
      </c>
      <c r="X52" s="1803" t="s">
        <v>340</v>
      </c>
      <c r="Y52" s="1804" t="s">
        <v>340</v>
      </c>
    </row>
    <row r="53" spans="1:25" s="872" customFormat="1">
      <c r="A53" s="1799">
        <v>39083</v>
      </c>
      <c r="B53" s="1800">
        <v>1244819</v>
      </c>
      <c r="C53" s="1801">
        <v>1441.8101900000001</v>
      </c>
      <c r="D53" s="1802" t="s">
        <v>340</v>
      </c>
      <c r="E53" s="1803" t="s">
        <v>340</v>
      </c>
      <c r="F53" s="1802" t="s">
        <v>340</v>
      </c>
      <c r="G53" s="1803" t="s">
        <v>340</v>
      </c>
      <c r="H53" s="1802" t="s">
        <v>340</v>
      </c>
      <c r="I53" s="1803" t="s">
        <v>340</v>
      </c>
      <c r="J53" s="1802" t="s">
        <v>340</v>
      </c>
      <c r="K53" s="1803" t="s">
        <v>340</v>
      </c>
      <c r="L53" s="1802" t="s">
        <v>340</v>
      </c>
      <c r="M53" s="1803" t="s">
        <v>340</v>
      </c>
      <c r="N53" s="1802" t="s">
        <v>340</v>
      </c>
      <c r="O53" s="1803" t="s">
        <v>340</v>
      </c>
      <c r="P53" s="1803" t="s">
        <v>340</v>
      </c>
      <c r="Q53" s="1803" t="s">
        <v>340</v>
      </c>
      <c r="R53" s="1803" t="s">
        <v>340</v>
      </c>
      <c r="S53" s="1803" t="s">
        <v>340</v>
      </c>
      <c r="T53" s="1803" t="s">
        <v>340</v>
      </c>
      <c r="U53" s="1803" t="s">
        <v>340</v>
      </c>
      <c r="V53" s="1803" t="s">
        <v>340</v>
      </c>
      <c r="W53" s="1803" t="s">
        <v>340</v>
      </c>
      <c r="X53" s="1803" t="s">
        <v>340</v>
      </c>
      <c r="Y53" s="1804" t="s">
        <v>340</v>
      </c>
    </row>
    <row r="54" spans="1:25" s="872" customFormat="1">
      <c r="A54" s="1799">
        <v>39114</v>
      </c>
      <c r="B54" s="1800">
        <v>1327881</v>
      </c>
      <c r="C54" s="1801">
        <v>1651.7246299999997</v>
      </c>
      <c r="D54" s="1802" t="s">
        <v>340</v>
      </c>
      <c r="E54" s="1803" t="s">
        <v>340</v>
      </c>
      <c r="F54" s="1802" t="s">
        <v>340</v>
      </c>
      <c r="G54" s="1803" t="s">
        <v>340</v>
      </c>
      <c r="H54" s="1802" t="s">
        <v>340</v>
      </c>
      <c r="I54" s="1803" t="s">
        <v>340</v>
      </c>
      <c r="J54" s="1802" t="s">
        <v>340</v>
      </c>
      <c r="K54" s="1803" t="s">
        <v>340</v>
      </c>
      <c r="L54" s="1802" t="s">
        <v>340</v>
      </c>
      <c r="M54" s="1803" t="s">
        <v>340</v>
      </c>
      <c r="N54" s="1802" t="s">
        <v>340</v>
      </c>
      <c r="O54" s="1803" t="s">
        <v>340</v>
      </c>
      <c r="P54" s="1803" t="s">
        <v>340</v>
      </c>
      <c r="Q54" s="1803" t="s">
        <v>340</v>
      </c>
      <c r="R54" s="1803" t="s">
        <v>340</v>
      </c>
      <c r="S54" s="1803" t="s">
        <v>340</v>
      </c>
      <c r="T54" s="1803" t="s">
        <v>340</v>
      </c>
      <c r="U54" s="1803" t="s">
        <v>340</v>
      </c>
      <c r="V54" s="1803" t="s">
        <v>340</v>
      </c>
      <c r="W54" s="1803" t="s">
        <v>340</v>
      </c>
      <c r="X54" s="1803" t="s">
        <v>340</v>
      </c>
      <c r="Y54" s="1804" t="s">
        <v>340</v>
      </c>
    </row>
    <row r="55" spans="1:25" s="872" customFormat="1">
      <c r="A55" s="1799">
        <v>39142</v>
      </c>
      <c r="B55" s="1800">
        <v>1268772</v>
      </c>
      <c r="C55" s="1801">
        <v>1903.5681200000004</v>
      </c>
      <c r="D55" s="1802" t="s">
        <v>340</v>
      </c>
      <c r="E55" s="1803" t="s">
        <v>340</v>
      </c>
      <c r="F55" s="1802" t="s">
        <v>340</v>
      </c>
      <c r="G55" s="1803" t="s">
        <v>340</v>
      </c>
      <c r="H55" s="1802" t="s">
        <v>340</v>
      </c>
      <c r="I55" s="1803" t="s">
        <v>340</v>
      </c>
      <c r="J55" s="1802" t="s">
        <v>340</v>
      </c>
      <c r="K55" s="1803" t="s">
        <v>340</v>
      </c>
      <c r="L55" s="1802" t="s">
        <v>340</v>
      </c>
      <c r="M55" s="1803" t="s">
        <v>340</v>
      </c>
      <c r="N55" s="1802" t="s">
        <v>340</v>
      </c>
      <c r="O55" s="1803" t="s">
        <v>340</v>
      </c>
      <c r="P55" s="1803" t="s">
        <v>340</v>
      </c>
      <c r="Q55" s="1803" t="s">
        <v>340</v>
      </c>
      <c r="R55" s="1803" t="s">
        <v>340</v>
      </c>
      <c r="S55" s="1803" t="s">
        <v>340</v>
      </c>
      <c r="T55" s="1803" t="s">
        <v>340</v>
      </c>
      <c r="U55" s="1803" t="s">
        <v>340</v>
      </c>
      <c r="V55" s="1803" t="s">
        <v>340</v>
      </c>
      <c r="W55" s="1803" t="s">
        <v>340</v>
      </c>
      <c r="X55" s="1803" t="s">
        <v>340</v>
      </c>
      <c r="Y55" s="1804" t="s">
        <v>340</v>
      </c>
    </row>
    <row r="56" spans="1:25" s="872" customFormat="1">
      <c r="A56" s="1799">
        <v>39173</v>
      </c>
      <c r="B56" s="1800">
        <v>1089802</v>
      </c>
      <c r="C56" s="1801">
        <v>1722.6003300000002</v>
      </c>
      <c r="D56" s="1802" t="s">
        <v>340</v>
      </c>
      <c r="E56" s="1803" t="s">
        <v>340</v>
      </c>
      <c r="F56" s="1802" t="s">
        <v>340</v>
      </c>
      <c r="G56" s="1803" t="s">
        <v>340</v>
      </c>
      <c r="H56" s="1802" t="s">
        <v>340</v>
      </c>
      <c r="I56" s="1803" t="s">
        <v>340</v>
      </c>
      <c r="J56" s="1802" t="s">
        <v>340</v>
      </c>
      <c r="K56" s="1803" t="s">
        <v>340</v>
      </c>
      <c r="L56" s="1802" t="s">
        <v>340</v>
      </c>
      <c r="M56" s="1803" t="s">
        <v>340</v>
      </c>
      <c r="N56" s="1802" t="s">
        <v>340</v>
      </c>
      <c r="O56" s="1803" t="s">
        <v>340</v>
      </c>
      <c r="P56" s="1803" t="s">
        <v>340</v>
      </c>
      <c r="Q56" s="1803" t="s">
        <v>340</v>
      </c>
      <c r="R56" s="1803" t="s">
        <v>340</v>
      </c>
      <c r="S56" s="1803" t="s">
        <v>340</v>
      </c>
      <c r="T56" s="1803" t="s">
        <v>340</v>
      </c>
      <c r="U56" s="1803" t="s">
        <v>340</v>
      </c>
      <c r="V56" s="1803" t="s">
        <v>340</v>
      </c>
      <c r="W56" s="1803" t="s">
        <v>340</v>
      </c>
      <c r="X56" s="1803" t="s">
        <v>340</v>
      </c>
      <c r="Y56" s="1804" t="s">
        <v>340</v>
      </c>
    </row>
    <row r="57" spans="1:25" s="872" customFormat="1">
      <c r="A57" s="1799">
        <v>39203</v>
      </c>
      <c r="B57" s="1800">
        <v>1323101</v>
      </c>
      <c r="C57" s="1801">
        <v>1999.1513399999999</v>
      </c>
      <c r="D57" s="1802" t="s">
        <v>340</v>
      </c>
      <c r="E57" s="1803" t="s">
        <v>340</v>
      </c>
      <c r="F57" s="1802" t="s">
        <v>340</v>
      </c>
      <c r="G57" s="1803" t="s">
        <v>340</v>
      </c>
      <c r="H57" s="1802" t="s">
        <v>340</v>
      </c>
      <c r="I57" s="1803" t="s">
        <v>340</v>
      </c>
      <c r="J57" s="1802" t="s">
        <v>340</v>
      </c>
      <c r="K57" s="1803" t="s">
        <v>340</v>
      </c>
      <c r="L57" s="1802" t="s">
        <v>340</v>
      </c>
      <c r="M57" s="1803" t="s">
        <v>340</v>
      </c>
      <c r="N57" s="1802" t="s">
        <v>340</v>
      </c>
      <c r="O57" s="1803" t="s">
        <v>340</v>
      </c>
      <c r="P57" s="1803" t="s">
        <v>340</v>
      </c>
      <c r="Q57" s="1803" t="s">
        <v>340</v>
      </c>
      <c r="R57" s="1803" t="s">
        <v>340</v>
      </c>
      <c r="S57" s="1803" t="s">
        <v>340</v>
      </c>
      <c r="T57" s="1803" t="s">
        <v>340</v>
      </c>
      <c r="U57" s="1803" t="s">
        <v>340</v>
      </c>
      <c r="V57" s="1803" t="s">
        <v>340</v>
      </c>
      <c r="W57" s="1803" t="s">
        <v>340</v>
      </c>
      <c r="X57" s="1803" t="s">
        <v>340</v>
      </c>
      <c r="Y57" s="1804" t="s">
        <v>340</v>
      </c>
    </row>
    <row r="58" spans="1:25" s="872" customFormat="1">
      <c r="A58" s="1799">
        <v>39234</v>
      </c>
      <c r="B58" s="1800">
        <v>2635856</v>
      </c>
      <c r="C58" s="1801">
        <v>3327.1411899999998</v>
      </c>
      <c r="D58" s="1802" t="s">
        <v>340</v>
      </c>
      <c r="E58" s="1803" t="s">
        <v>340</v>
      </c>
      <c r="F58" s="1802" t="s">
        <v>340</v>
      </c>
      <c r="G58" s="1803" t="s">
        <v>340</v>
      </c>
      <c r="H58" s="1802" t="s">
        <v>340</v>
      </c>
      <c r="I58" s="1803" t="s">
        <v>340</v>
      </c>
      <c r="J58" s="1802" t="s">
        <v>340</v>
      </c>
      <c r="K58" s="1803" t="s">
        <v>340</v>
      </c>
      <c r="L58" s="1802" t="s">
        <v>340</v>
      </c>
      <c r="M58" s="1803" t="s">
        <v>340</v>
      </c>
      <c r="N58" s="1802" t="s">
        <v>340</v>
      </c>
      <c r="O58" s="1803" t="s">
        <v>340</v>
      </c>
      <c r="P58" s="1803" t="s">
        <v>340</v>
      </c>
      <c r="Q58" s="1803" t="s">
        <v>340</v>
      </c>
      <c r="R58" s="1803" t="s">
        <v>340</v>
      </c>
      <c r="S58" s="1803" t="s">
        <v>340</v>
      </c>
      <c r="T58" s="1803" t="s">
        <v>340</v>
      </c>
      <c r="U58" s="1803" t="s">
        <v>340</v>
      </c>
      <c r="V58" s="1803" t="s">
        <v>340</v>
      </c>
      <c r="W58" s="1803" t="s">
        <v>340</v>
      </c>
      <c r="X58" s="1803" t="s">
        <v>340</v>
      </c>
      <c r="Y58" s="1804" t="s">
        <v>340</v>
      </c>
    </row>
    <row r="59" spans="1:25" s="872" customFormat="1">
      <c r="A59" s="1799">
        <v>39264</v>
      </c>
      <c r="B59" s="1800">
        <v>2707668</v>
      </c>
      <c r="C59" s="1801">
        <v>4671.5707355099994</v>
      </c>
      <c r="D59" s="1802" t="s">
        <v>340</v>
      </c>
      <c r="E59" s="1803" t="s">
        <v>340</v>
      </c>
      <c r="F59" s="1802" t="s">
        <v>340</v>
      </c>
      <c r="G59" s="1803" t="s">
        <v>340</v>
      </c>
      <c r="H59" s="1802" t="s">
        <v>340</v>
      </c>
      <c r="I59" s="1803" t="s">
        <v>340</v>
      </c>
      <c r="J59" s="1802" t="s">
        <v>340</v>
      </c>
      <c r="K59" s="1803" t="s">
        <v>340</v>
      </c>
      <c r="L59" s="1802" t="s">
        <v>340</v>
      </c>
      <c r="M59" s="1803" t="s">
        <v>340</v>
      </c>
      <c r="N59" s="1802" t="s">
        <v>340</v>
      </c>
      <c r="O59" s="1803" t="s">
        <v>340</v>
      </c>
      <c r="P59" s="1803" t="s">
        <v>340</v>
      </c>
      <c r="Q59" s="1803" t="s">
        <v>340</v>
      </c>
      <c r="R59" s="1803" t="s">
        <v>340</v>
      </c>
      <c r="S59" s="1803" t="s">
        <v>340</v>
      </c>
      <c r="T59" s="1803" t="s">
        <v>340</v>
      </c>
      <c r="U59" s="1803" t="s">
        <v>340</v>
      </c>
      <c r="V59" s="1803" t="s">
        <v>340</v>
      </c>
      <c r="W59" s="1803" t="s">
        <v>340</v>
      </c>
      <c r="X59" s="1803" t="s">
        <v>340</v>
      </c>
      <c r="Y59" s="1804" t="s">
        <v>340</v>
      </c>
    </row>
    <row r="60" spans="1:25" s="872" customFormat="1">
      <c r="A60" s="1799">
        <v>39295</v>
      </c>
      <c r="B60" s="1800">
        <v>1446544</v>
      </c>
      <c r="C60" s="1801">
        <v>2050.2232100000001</v>
      </c>
      <c r="D60" s="1802" t="s">
        <v>340</v>
      </c>
      <c r="E60" s="1803" t="s">
        <v>340</v>
      </c>
      <c r="F60" s="1802" t="s">
        <v>340</v>
      </c>
      <c r="G60" s="1803" t="s">
        <v>340</v>
      </c>
      <c r="H60" s="1802" t="s">
        <v>340</v>
      </c>
      <c r="I60" s="1803" t="s">
        <v>340</v>
      </c>
      <c r="J60" s="1802" t="s">
        <v>340</v>
      </c>
      <c r="K60" s="1803" t="s">
        <v>340</v>
      </c>
      <c r="L60" s="1802" t="s">
        <v>340</v>
      </c>
      <c r="M60" s="1803" t="s">
        <v>340</v>
      </c>
      <c r="N60" s="1802" t="s">
        <v>340</v>
      </c>
      <c r="O60" s="1803" t="s">
        <v>340</v>
      </c>
      <c r="P60" s="1803" t="s">
        <v>340</v>
      </c>
      <c r="Q60" s="1803" t="s">
        <v>340</v>
      </c>
      <c r="R60" s="1803" t="s">
        <v>340</v>
      </c>
      <c r="S60" s="1803" t="s">
        <v>340</v>
      </c>
      <c r="T60" s="1803" t="s">
        <v>340</v>
      </c>
      <c r="U60" s="1803" t="s">
        <v>340</v>
      </c>
      <c r="V60" s="1803" t="s">
        <v>340</v>
      </c>
      <c r="W60" s="1803" t="s">
        <v>340</v>
      </c>
      <c r="X60" s="1803" t="s">
        <v>340</v>
      </c>
      <c r="Y60" s="1804" t="s">
        <v>340</v>
      </c>
    </row>
    <row r="61" spans="1:25" s="872" customFormat="1">
      <c r="A61" s="1799">
        <v>39326</v>
      </c>
      <c r="B61" s="1800">
        <v>1471869</v>
      </c>
      <c r="C61" s="1801">
        <v>1830.4015699999998</v>
      </c>
      <c r="D61" s="1802" t="s">
        <v>340</v>
      </c>
      <c r="E61" s="1803" t="s">
        <v>340</v>
      </c>
      <c r="F61" s="1802" t="s">
        <v>340</v>
      </c>
      <c r="G61" s="1803" t="s">
        <v>340</v>
      </c>
      <c r="H61" s="1802" t="s">
        <v>340</v>
      </c>
      <c r="I61" s="1803" t="s">
        <v>340</v>
      </c>
      <c r="J61" s="1802" t="s">
        <v>340</v>
      </c>
      <c r="K61" s="1803" t="s">
        <v>340</v>
      </c>
      <c r="L61" s="1802" t="s">
        <v>340</v>
      </c>
      <c r="M61" s="1803" t="s">
        <v>340</v>
      </c>
      <c r="N61" s="1802" t="s">
        <v>340</v>
      </c>
      <c r="O61" s="1803" t="s">
        <v>340</v>
      </c>
      <c r="P61" s="1803" t="s">
        <v>340</v>
      </c>
      <c r="Q61" s="1803" t="s">
        <v>340</v>
      </c>
      <c r="R61" s="1803" t="s">
        <v>340</v>
      </c>
      <c r="S61" s="1803" t="s">
        <v>340</v>
      </c>
      <c r="T61" s="1803" t="s">
        <v>340</v>
      </c>
      <c r="U61" s="1803" t="s">
        <v>340</v>
      </c>
      <c r="V61" s="1803" t="s">
        <v>340</v>
      </c>
      <c r="W61" s="1803" t="s">
        <v>340</v>
      </c>
      <c r="X61" s="1803" t="s">
        <v>340</v>
      </c>
      <c r="Y61" s="1804" t="s">
        <v>340</v>
      </c>
    </row>
    <row r="62" spans="1:25" s="872" customFormat="1">
      <c r="A62" s="1799">
        <v>39356</v>
      </c>
      <c r="B62" s="1800">
        <v>1840665</v>
      </c>
      <c r="C62" s="1801">
        <v>2300.2935600000001</v>
      </c>
      <c r="D62" s="1802" t="s">
        <v>340</v>
      </c>
      <c r="E62" s="1803" t="s">
        <v>340</v>
      </c>
      <c r="F62" s="1802" t="s">
        <v>340</v>
      </c>
      <c r="G62" s="1803" t="s">
        <v>340</v>
      </c>
      <c r="H62" s="1802" t="s">
        <v>340</v>
      </c>
      <c r="I62" s="1803" t="s">
        <v>340</v>
      </c>
      <c r="J62" s="1802" t="s">
        <v>340</v>
      </c>
      <c r="K62" s="1803" t="s">
        <v>340</v>
      </c>
      <c r="L62" s="1802" t="s">
        <v>340</v>
      </c>
      <c r="M62" s="1803" t="s">
        <v>340</v>
      </c>
      <c r="N62" s="1802" t="s">
        <v>340</v>
      </c>
      <c r="O62" s="1803" t="s">
        <v>340</v>
      </c>
      <c r="P62" s="1803" t="s">
        <v>340</v>
      </c>
      <c r="Q62" s="1803" t="s">
        <v>340</v>
      </c>
      <c r="R62" s="1803" t="s">
        <v>340</v>
      </c>
      <c r="S62" s="1803" t="s">
        <v>340</v>
      </c>
      <c r="T62" s="1803" t="s">
        <v>340</v>
      </c>
      <c r="U62" s="1803" t="s">
        <v>340</v>
      </c>
      <c r="V62" s="1803" t="s">
        <v>340</v>
      </c>
      <c r="W62" s="1803" t="s">
        <v>340</v>
      </c>
      <c r="X62" s="1803" t="s">
        <v>340</v>
      </c>
      <c r="Y62" s="1804" t="s">
        <v>340</v>
      </c>
    </row>
    <row r="63" spans="1:25" s="872" customFormat="1">
      <c r="A63" s="1799">
        <v>39387</v>
      </c>
      <c r="B63" s="1800">
        <v>1733607</v>
      </c>
      <c r="C63" s="1801">
        <v>3029.6393899999998</v>
      </c>
      <c r="D63" s="1802" t="s">
        <v>340</v>
      </c>
      <c r="E63" s="1803" t="s">
        <v>340</v>
      </c>
      <c r="F63" s="1802" t="s">
        <v>340</v>
      </c>
      <c r="G63" s="1803" t="s">
        <v>340</v>
      </c>
      <c r="H63" s="1802" t="s">
        <v>340</v>
      </c>
      <c r="I63" s="1803" t="s">
        <v>340</v>
      </c>
      <c r="J63" s="1802" t="s">
        <v>340</v>
      </c>
      <c r="K63" s="1803" t="s">
        <v>340</v>
      </c>
      <c r="L63" s="1802" t="s">
        <v>340</v>
      </c>
      <c r="M63" s="1803" t="s">
        <v>340</v>
      </c>
      <c r="N63" s="1802" t="s">
        <v>340</v>
      </c>
      <c r="O63" s="1803" t="s">
        <v>340</v>
      </c>
      <c r="P63" s="1803" t="s">
        <v>340</v>
      </c>
      <c r="Q63" s="1803" t="s">
        <v>340</v>
      </c>
      <c r="R63" s="1803" t="s">
        <v>340</v>
      </c>
      <c r="S63" s="1803" t="s">
        <v>340</v>
      </c>
      <c r="T63" s="1803" t="s">
        <v>340</v>
      </c>
      <c r="U63" s="1803" t="s">
        <v>340</v>
      </c>
      <c r="V63" s="1803" t="s">
        <v>340</v>
      </c>
      <c r="W63" s="1803" t="s">
        <v>340</v>
      </c>
      <c r="X63" s="1803" t="s">
        <v>340</v>
      </c>
      <c r="Y63" s="1804" t="s">
        <v>340</v>
      </c>
    </row>
    <row r="64" spans="1:25" s="872" customFormat="1">
      <c r="A64" s="1799">
        <v>39417</v>
      </c>
      <c r="B64" s="1800">
        <v>1805029</v>
      </c>
      <c r="C64" s="1801">
        <v>2183.0662400000001</v>
      </c>
      <c r="D64" s="1802" t="s">
        <v>340</v>
      </c>
      <c r="E64" s="1803" t="s">
        <v>340</v>
      </c>
      <c r="F64" s="1802" t="s">
        <v>340</v>
      </c>
      <c r="G64" s="1803" t="s">
        <v>340</v>
      </c>
      <c r="H64" s="1802" t="s">
        <v>340</v>
      </c>
      <c r="I64" s="1803" t="s">
        <v>340</v>
      </c>
      <c r="J64" s="1802" t="s">
        <v>340</v>
      </c>
      <c r="K64" s="1803" t="s">
        <v>340</v>
      </c>
      <c r="L64" s="1802" t="s">
        <v>340</v>
      </c>
      <c r="M64" s="1803" t="s">
        <v>340</v>
      </c>
      <c r="N64" s="1802" t="s">
        <v>340</v>
      </c>
      <c r="O64" s="1803" t="s">
        <v>340</v>
      </c>
      <c r="P64" s="1803" t="s">
        <v>340</v>
      </c>
      <c r="Q64" s="1803" t="s">
        <v>340</v>
      </c>
      <c r="R64" s="1803" t="s">
        <v>340</v>
      </c>
      <c r="S64" s="1803" t="s">
        <v>340</v>
      </c>
      <c r="T64" s="1803" t="s">
        <v>340</v>
      </c>
      <c r="U64" s="1803" t="s">
        <v>340</v>
      </c>
      <c r="V64" s="1803" t="s">
        <v>340</v>
      </c>
      <c r="W64" s="1803" t="s">
        <v>340</v>
      </c>
      <c r="X64" s="1803" t="s">
        <v>340</v>
      </c>
      <c r="Y64" s="1804" t="s">
        <v>340</v>
      </c>
    </row>
    <row r="65" spans="1:25" s="872" customFormat="1">
      <c r="A65" s="1799">
        <v>39448</v>
      </c>
      <c r="B65" s="1800">
        <v>2106850</v>
      </c>
      <c r="C65" s="1801">
        <v>3502.2529299999997</v>
      </c>
      <c r="D65" s="1802" t="s">
        <v>340</v>
      </c>
      <c r="E65" s="1803" t="s">
        <v>340</v>
      </c>
      <c r="F65" s="1802" t="s">
        <v>340</v>
      </c>
      <c r="G65" s="1803" t="s">
        <v>340</v>
      </c>
      <c r="H65" s="1802" t="s">
        <v>340</v>
      </c>
      <c r="I65" s="1803" t="s">
        <v>340</v>
      </c>
      <c r="J65" s="1802" t="s">
        <v>340</v>
      </c>
      <c r="K65" s="1803" t="s">
        <v>340</v>
      </c>
      <c r="L65" s="1802" t="s">
        <v>340</v>
      </c>
      <c r="M65" s="1803" t="s">
        <v>340</v>
      </c>
      <c r="N65" s="1802" t="s">
        <v>340</v>
      </c>
      <c r="O65" s="1803" t="s">
        <v>340</v>
      </c>
      <c r="P65" s="1803" t="s">
        <v>340</v>
      </c>
      <c r="Q65" s="1803" t="s">
        <v>340</v>
      </c>
      <c r="R65" s="1803" t="s">
        <v>340</v>
      </c>
      <c r="S65" s="1803" t="s">
        <v>340</v>
      </c>
      <c r="T65" s="1803" t="s">
        <v>340</v>
      </c>
      <c r="U65" s="1803" t="s">
        <v>340</v>
      </c>
      <c r="V65" s="1803" t="s">
        <v>340</v>
      </c>
      <c r="W65" s="1803" t="s">
        <v>340</v>
      </c>
      <c r="X65" s="1803" t="s">
        <v>340</v>
      </c>
      <c r="Y65" s="1804" t="s">
        <v>340</v>
      </c>
    </row>
    <row r="66" spans="1:25" s="872" customFormat="1">
      <c r="A66" s="1799">
        <v>39479</v>
      </c>
      <c r="B66" s="1800">
        <v>2121133</v>
      </c>
      <c r="C66" s="1801">
        <v>3198.4961400000002</v>
      </c>
      <c r="D66" s="1802" t="s">
        <v>340</v>
      </c>
      <c r="E66" s="1803" t="s">
        <v>340</v>
      </c>
      <c r="F66" s="1802" t="s">
        <v>340</v>
      </c>
      <c r="G66" s="1803" t="s">
        <v>340</v>
      </c>
      <c r="H66" s="1802" t="s">
        <v>340</v>
      </c>
      <c r="I66" s="1803" t="s">
        <v>340</v>
      </c>
      <c r="J66" s="1802" t="s">
        <v>340</v>
      </c>
      <c r="K66" s="1803" t="s">
        <v>340</v>
      </c>
      <c r="L66" s="1802" t="s">
        <v>340</v>
      </c>
      <c r="M66" s="1803" t="s">
        <v>340</v>
      </c>
      <c r="N66" s="1802" t="s">
        <v>340</v>
      </c>
      <c r="O66" s="1803" t="s">
        <v>340</v>
      </c>
      <c r="P66" s="1803" t="s">
        <v>340</v>
      </c>
      <c r="Q66" s="1803" t="s">
        <v>340</v>
      </c>
      <c r="R66" s="1803" t="s">
        <v>340</v>
      </c>
      <c r="S66" s="1803" t="s">
        <v>340</v>
      </c>
      <c r="T66" s="1803" t="s">
        <v>340</v>
      </c>
      <c r="U66" s="1803" t="s">
        <v>340</v>
      </c>
      <c r="V66" s="1803" t="s">
        <v>340</v>
      </c>
      <c r="W66" s="1803" t="s">
        <v>340</v>
      </c>
      <c r="X66" s="1803" t="s">
        <v>340</v>
      </c>
      <c r="Y66" s="1804" t="s">
        <v>340</v>
      </c>
    </row>
    <row r="67" spans="1:25" s="872" customFormat="1">
      <c r="A67" s="1799">
        <v>39508</v>
      </c>
      <c r="B67" s="1800">
        <v>2264068</v>
      </c>
      <c r="C67" s="1801">
        <v>2902.7823100000005</v>
      </c>
      <c r="D67" s="1802" t="s">
        <v>340</v>
      </c>
      <c r="E67" s="1803" t="s">
        <v>340</v>
      </c>
      <c r="F67" s="1802" t="s">
        <v>340</v>
      </c>
      <c r="G67" s="1803" t="s">
        <v>340</v>
      </c>
      <c r="H67" s="1802" t="s">
        <v>340</v>
      </c>
      <c r="I67" s="1803" t="s">
        <v>340</v>
      </c>
      <c r="J67" s="1802" t="s">
        <v>340</v>
      </c>
      <c r="K67" s="1803" t="s">
        <v>340</v>
      </c>
      <c r="L67" s="1802" t="s">
        <v>340</v>
      </c>
      <c r="M67" s="1803" t="s">
        <v>340</v>
      </c>
      <c r="N67" s="1802" t="s">
        <v>340</v>
      </c>
      <c r="O67" s="1803" t="s">
        <v>340</v>
      </c>
      <c r="P67" s="1803" t="s">
        <v>340</v>
      </c>
      <c r="Q67" s="1803" t="s">
        <v>340</v>
      </c>
      <c r="R67" s="1803" t="s">
        <v>340</v>
      </c>
      <c r="S67" s="1803" t="s">
        <v>340</v>
      </c>
      <c r="T67" s="1803" t="s">
        <v>340</v>
      </c>
      <c r="U67" s="1803" t="s">
        <v>340</v>
      </c>
      <c r="V67" s="1803" t="s">
        <v>340</v>
      </c>
      <c r="W67" s="1803" t="s">
        <v>340</v>
      </c>
      <c r="X67" s="1803" t="s">
        <v>340</v>
      </c>
      <c r="Y67" s="1804" t="s">
        <v>340</v>
      </c>
    </row>
    <row r="68" spans="1:25" s="872" customFormat="1">
      <c r="A68" s="1799">
        <v>39539</v>
      </c>
      <c r="B68" s="1800">
        <v>3992074</v>
      </c>
      <c r="C68" s="1801">
        <v>4536.354800000001</v>
      </c>
      <c r="D68" s="1802" t="s">
        <v>340</v>
      </c>
      <c r="E68" s="1803" t="s">
        <v>340</v>
      </c>
      <c r="F68" s="1802" t="s">
        <v>340</v>
      </c>
      <c r="G68" s="1803" t="s">
        <v>340</v>
      </c>
      <c r="H68" s="1802" t="s">
        <v>340</v>
      </c>
      <c r="I68" s="1803" t="s">
        <v>340</v>
      </c>
      <c r="J68" s="1802" t="s">
        <v>340</v>
      </c>
      <c r="K68" s="1803" t="s">
        <v>340</v>
      </c>
      <c r="L68" s="1802" t="s">
        <v>340</v>
      </c>
      <c r="M68" s="1803" t="s">
        <v>340</v>
      </c>
      <c r="N68" s="1802" t="s">
        <v>340</v>
      </c>
      <c r="O68" s="1803" t="s">
        <v>340</v>
      </c>
      <c r="P68" s="1803" t="s">
        <v>340</v>
      </c>
      <c r="Q68" s="1803" t="s">
        <v>340</v>
      </c>
      <c r="R68" s="1803" t="s">
        <v>340</v>
      </c>
      <c r="S68" s="1803" t="s">
        <v>340</v>
      </c>
      <c r="T68" s="1803" t="s">
        <v>340</v>
      </c>
      <c r="U68" s="1803" t="s">
        <v>340</v>
      </c>
      <c r="V68" s="1803" t="s">
        <v>340</v>
      </c>
      <c r="W68" s="1803" t="s">
        <v>340</v>
      </c>
      <c r="X68" s="1803" t="s">
        <v>340</v>
      </c>
      <c r="Y68" s="1804" t="s">
        <v>340</v>
      </c>
    </row>
    <row r="69" spans="1:25" s="872" customFormat="1">
      <c r="A69" s="1799">
        <v>39569</v>
      </c>
      <c r="B69" s="1800">
        <v>6158865</v>
      </c>
      <c r="C69" s="1801">
        <v>5490.6623799999998</v>
      </c>
      <c r="D69" s="1802" t="s">
        <v>340</v>
      </c>
      <c r="E69" s="1803" t="s">
        <v>340</v>
      </c>
      <c r="F69" s="1802" t="s">
        <v>340</v>
      </c>
      <c r="G69" s="1803" t="s">
        <v>340</v>
      </c>
      <c r="H69" s="1802" t="s">
        <v>340</v>
      </c>
      <c r="I69" s="1803" t="s">
        <v>340</v>
      </c>
      <c r="J69" s="1802" t="s">
        <v>340</v>
      </c>
      <c r="K69" s="1803" t="s">
        <v>340</v>
      </c>
      <c r="L69" s="1802" t="s">
        <v>340</v>
      </c>
      <c r="M69" s="1803" t="s">
        <v>340</v>
      </c>
      <c r="N69" s="1802" t="s">
        <v>340</v>
      </c>
      <c r="O69" s="1803" t="s">
        <v>340</v>
      </c>
      <c r="P69" s="1803" t="s">
        <v>340</v>
      </c>
      <c r="Q69" s="1803" t="s">
        <v>340</v>
      </c>
      <c r="R69" s="1803" t="s">
        <v>340</v>
      </c>
      <c r="S69" s="1803" t="s">
        <v>340</v>
      </c>
      <c r="T69" s="1803" t="s">
        <v>340</v>
      </c>
      <c r="U69" s="1803" t="s">
        <v>340</v>
      </c>
      <c r="V69" s="1803" t="s">
        <v>340</v>
      </c>
      <c r="W69" s="1803" t="s">
        <v>340</v>
      </c>
      <c r="X69" s="1803" t="s">
        <v>340</v>
      </c>
      <c r="Y69" s="1804" t="s">
        <v>340</v>
      </c>
    </row>
    <row r="70" spans="1:25" s="872" customFormat="1">
      <c r="A70" s="1799">
        <v>39600</v>
      </c>
      <c r="B70" s="1800">
        <v>1693856</v>
      </c>
      <c r="C70" s="1801">
        <v>3633.8619500000004</v>
      </c>
      <c r="D70" s="1802" t="s">
        <v>340</v>
      </c>
      <c r="E70" s="1803" t="s">
        <v>340</v>
      </c>
      <c r="F70" s="1802" t="s">
        <v>340</v>
      </c>
      <c r="G70" s="1803" t="s">
        <v>340</v>
      </c>
      <c r="H70" s="1802" t="s">
        <v>340</v>
      </c>
      <c r="I70" s="1803" t="s">
        <v>340</v>
      </c>
      <c r="J70" s="1802" t="s">
        <v>340</v>
      </c>
      <c r="K70" s="1803" t="s">
        <v>340</v>
      </c>
      <c r="L70" s="1802" t="s">
        <v>340</v>
      </c>
      <c r="M70" s="1803" t="s">
        <v>340</v>
      </c>
      <c r="N70" s="1802" t="s">
        <v>340</v>
      </c>
      <c r="O70" s="1803" t="s">
        <v>340</v>
      </c>
      <c r="P70" s="1803" t="s">
        <v>340</v>
      </c>
      <c r="Q70" s="1803" t="s">
        <v>340</v>
      </c>
      <c r="R70" s="1803" t="s">
        <v>340</v>
      </c>
      <c r="S70" s="1803" t="s">
        <v>340</v>
      </c>
      <c r="T70" s="1803" t="s">
        <v>340</v>
      </c>
      <c r="U70" s="1803" t="s">
        <v>340</v>
      </c>
      <c r="V70" s="1803" t="s">
        <v>340</v>
      </c>
      <c r="W70" s="1803" t="s">
        <v>340</v>
      </c>
      <c r="X70" s="1803" t="s">
        <v>340</v>
      </c>
      <c r="Y70" s="1804" t="s">
        <v>340</v>
      </c>
    </row>
    <row r="71" spans="1:25" s="872" customFormat="1">
      <c r="A71" s="1799">
        <v>39630</v>
      </c>
      <c r="B71" s="1800">
        <v>2065201</v>
      </c>
      <c r="C71" s="1801">
        <v>3872.0063568500004</v>
      </c>
      <c r="D71" s="1802" t="s">
        <v>340</v>
      </c>
      <c r="E71" s="1803" t="s">
        <v>340</v>
      </c>
      <c r="F71" s="1802" t="s">
        <v>340</v>
      </c>
      <c r="G71" s="1803" t="s">
        <v>340</v>
      </c>
      <c r="H71" s="1802" t="s">
        <v>340</v>
      </c>
      <c r="I71" s="1803" t="s">
        <v>340</v>
      </c>
      <c r="J71" s="1802" t="s">
        <v>340</v>
      </c>
      <c r="K71" s="1803" t="s">
        <v>340</v>
      </c>
      <c r="L71" s="1802" t="s">
        <v>340</v>
      </c>
      <c r="M71" s="1803" t="s">
        <v>340</v>
      </c>
      <c r="N71" s="1802" t="s">
        <v>340</v>
      </c>
      <c r="O71" s="1803" t="s">
        <v>340</v>
      </c>
      <c r="P71" s="1803" t="s">
        <v>340</v>
      </c>
      <c r="Q71" s="1803" t="s">
        <v>340</v>
      </c>
      <c r="R71" s="1803" t="s">
        <v>340</v>
      </c>
      <c r="S71" s="1803" t="s">
        <v>340</v>
      </c>
      <c r="T71" s="1803" t="s">
        <v>340</v>
      </c>
      <c r="U71" s="1803" t="s">
        <v>340</v>
      </c>
      <c r="V71" s="1803" t="s">
        <v>340</v>
      </c>
      <c r="W71" s="1803" t="s">
        <v>340</v>
      </c>
      <c r="X71" s="1803" t="s">
        <v>340</v>
      </c>
      <c r="Y71" s="1804" t="s">
        <v>340</v>
      </c>
    </row>
    <row r="72" spans="1:25" s="872" customFormat="1">
      <c r="A72" s="1799">
        <v>39661</v>
      </c>
      <c r="B72" s="1800">
        <v>1940343</v>
      </c>
      <c r="C72" s="1801">
        <v>3552.2453800000003</v>
      </c>
      <c r="D72" s="1802" t="s">
        <v>340</v>
      </c>
      <c r="E72" s="1803" t="s">
        <v>340</v>
      </c>
      <c r="F72" s="1802" t="s">
        <v>340</v>
      </c>
      <c r="G72" s="1803" t="s">
        <v>340</v>
      </c>
      <c r="H72" s="1802" t="s">
        <v>340</v>
      </c>
      <c r="I72" s="1803" t="s">
        <v>340</v>
      </c>
      <c r="J72" s="1802" t="s">
        <v>340</v>
      </c>
      <c r="K72" s="1803" t="s">
        <v>340</v>
      </c>
      <c r="L72" s="1802" t="s">
        <v>340</v>
      </c>
      <c r="M72" s="1803" t="s">
        <v>340</v>
      </c>
      <c r="N72" s="1802" t="s">
        <v>340</v>
      </c>
      <c r="O72" s="1803" t="s">
        <v>340</v>
      </c>
      <c r="P72" s="1803" t="s">
        <v>340</v>
      </c>
      <c r="Q72" s="1803" t="s">
        <v>340</v>
      </c>
      <c r="R72" s="1803" t="s">
        <v>340</v>
      </c>
      <c r="S72" s="1803" t="s">
        <v>340</v>
      </c>
      <c r="T72" s="1803" t="s">
        <v>340</v>
      </c>
      <c r="U72" s="1803" t="s">
        <v>340</v>
      </c>
      <c r="V72" s="1803" t="s">
        <v>340</v>
      </c>
      <c r="W72" s="1803" t="s">
        <v>340</v>
      </c>
      <c r="X72" s="1803" t="s">
        <v>340</v>
      </c>
      <c r="Y72" s="1804" t="s">
        <v>340</v>
      </c>
    </row>
    <row r="73" spans="1:25" s="872" customFormat="1">
      <c r="A73" s="1799">
        <v>39692</v>
      </c>
      <c r="B73" s="1800">
        <v>1734402</v>
      </c>
      <c r="C73" s="1801">
        <v>3479.5443299999997</v>
      </c>
      <c r="D73" s="1802" t="s">
        <v>340</v>
      </c>
      <c r="E73" s="1803" t="s">
        <v>340</v>
      </c>
      <c r="F73" s="1802" t="s">
        <v>340</v>
      </c>
      <c r="G73" s="1803" t="s">
        <v>340</v>
      </c>
      <c r="H73" s="1802" t="s">
        <v>340</v>
      </c>
      <c r="I73" s="1803" t="s">
        <v>340</v>
      </c>
      <c r="J73" s="1802" t="s">
        <v>340</v>
      </c>
      <c r="K73" s="1803" t="s">
        <v>340</v>
      </c>
      <c r="L73" s="1802" t="s">
        <v>340</v>
      </c>
      <c r="M73" s="1803" t="s">
        <v>340</v>
      </c>
      <c r="N73" s="1802" t="s">
        <v>340</v>
      </c>
      <c r="O73" s="1803" t="s">
        <v>340</v>
      </c>
      <c r="P73" s="1803" t="s">
        <v>340</v>
      </c>
      <c r="Q73" s="1803" t="s">
        <v>340</v>
      </c>
      <c r="R73" s="1803" t="s">
        <v>340</v>
      </c>
      <c r="S73" s="1803" t="s">
        <v>340</v>
      </c>
      <c r="T73" s="1803" t="s">
        <v>340</v>
      </c>
      <c r="U73" s="1803" t="s">
        <v>340</v>
      </c>
      <c r="V73" s="1803" t="s">
        <v>340</v>
      </c>
      <c r="W73" s="1803" t="s">
        <v>340</v>
      </c>
      <c r="X73" s="1803" t="s">
        <v>340</v>
      </c>
      <c r="Y73" s="1804" t="s">
        <v>340</v>
      </c>
    </row>
    <row r="74" spans="1:25" s="872" customFormat="1">
      <c r="A74" s="1799">
        <v>39722</v>
      </c>
      <c r="B74" s="1800">
        <v>2240621</v>
      </c>
      <c r="C74" s="1801">
        <v>3405.3089</v>
      </c>
      <c r="D74" s="1802" t="s">
        <v>340</v>
      </c>
      <c r="E74" s="1803" t="s">
        <v>340</v>
      </c>
      <c r="F74" s="1802" t="s">
        <v>340</v>
      </c>
      <c r="G74" s="1803" t="s">
        <v>340</v>
      </c>
      <c r="H74" s="1802" t="s">
        <v>340</v>
      </c>
      <c r="I74" s="1803" t="s">
        <v>340</v>
      </c>
      <c r="J74" s="1802" t="s">
        <v>340</v>
      </c>
      <c r="K74" s="1803" t="s">
        <v>340</v>
      </c>
      <c r="L74" s="1802" t="s">
        <v>340</v>
      </c>
      <c r="M74" s="1803" t="s">
        <v>340</v>
      </c>
      <c r="N74" s="1802" t="s">
        <v>340</v>
      </c>
      <c r="O74" s="1803" t="s">
        <v>340</v>
      </c>
      <c r="P74" s="1803" t="s">
        <v>340</v>
      </c>
      <c r="Q74" s="1803" t="s">
        <v>340</v>
      </c>
      <c r="R74" s="1803" t="s">
        <v>340</v>
      </c>
      <c r="S74" s="1803" t="s">
        <v>340</v>
      </c>
      <c r="T74" s="1803" t="s">
        <v>340</v>
      </c>
      <c r="U74" s="1803" t="s">
        <v>340</v>
      </c>
      <c r="V74" s="1803" t="s">
        <v>340</v>
      </c>
      <c r="W74" s="1803" t="s">
        <v>340</v>
      </c>
      <c r="X74" s="1803" t="s">
        <v>340</v>
      </c>
      <c r="Y74" s="1804" t="s">
        <v>340</v>
      </c>
    </row>
    <row r="75" spans="1:25" s="872" customFormat="1">
      <c r="A75" s="1799">
        <v>39753</v>
      </c>
      <c r="B75" s="1800">
        <v>1959077</v>
      </c>
      <c r="C75" s="1801">
        <v>2785.7985599999997</v>
      </c>
      <c r="D75" s="1802" t="s">
        <v>340</v>
      </c>
      <c r="E75" s="1803" t="s">
        <v>340</v>
      </c>
      <c r="F75" s="1802" t="s">
        <v>340</v>
      </c>
      <c r="G75" s="1803" t="s">
        <v>340</v>
      </c>
      <c r="H75" s="1802" t="s">
        <v>340</v>
      </c>
      <c r="I75" s="1803" t="s">
        <v>340</v>
      </c>
      <c r="J75" s="1802" t="s">
        <v>340</v>
      </c>
      <c r="K75" s="1803" t="s">
        <v>340</v>
      </c>
      <c r="L75" s="1802" t="s">
        <v>340</v>
      </c>
      <c r="M75" s="1803" t="s">
        <v>340</v>
      </c>
      <c r="N75" s="1802" t="s">
        <v>340</v>
      </c>
      <c r="O75" s="1803" t="s">
        <v>340</v>
      </c>
      <c r="P75" s="1803" t="s">
        <v>340</v>
      </c>
      <c r="Q75" s="1803" t="s">
        <v>340</v>
      </c>
      <c r="R75" s="1803" t="s">
        <v>340</v>
      </c>
      <c r="S75" s="1803" t="s">
        <v>340</v>
      </c>
      <c r="T75" s="1803" t="s">
        <v>340</v>
      </c>
      <c r="U75" s="1803" t="s">
        <v>340</v>
      </c>
      <c r="V75" s="1803" t="s">
        <v>340</v>
      </c>
      <c r="W75" s="1803" t="s">
        <v>340</v>
      </c>
      <c r="X75" s="1803" t="s">
        <v>340</v>
      </c>
      <c r="Y75" s="1804" t="s">
        <v>340</v>
      </c>
    </row>
    <row r="76" spans="1:25" s="872" customFormat="1">
      <c r="A76" s="1799">
        <v>39783</v>
      </c>
      <c r="B76" s="1800">
        <v>1896435</v>
      </c>
      <c r="C76" s="1801">
        <v>2998.1525000000001</v>
      </c>
      <c r="D76" s="1802" t="s">
        <v>340</v>
      </c>
      <c r="E76" s="1803" t="s">
        <v>340</v>
      </c>
      <c r="F76" s="1802" t="s">
        <v>340</v>
      </c>
      <c r="G76" s="1803" t="s">
        <v>340</v>
      </c>
      <c r="H76" s="1802" t="s">
        <v>340</v>
      </c>
      <c r="I76" s="1803" t="s">
        <v>340</v>
      </c>
      <c r="J76" s="1802" t="s">
        <v>340</v>
      </c>
      <c r="K76" s="1803" t="s">
        <v>340</v>
      </c>
      <c r="L76" s="1802" t="s">
        <v>340</v>
      </c>
      <c r="M76" s="1803" t="s">
        <v>340</v>
      </c>
      <c r="N76" s="1802" t="s">
        <v>340</v>
      </c>
      <c r="O76" s="1803" t="s">
        <v>340</v>
      </c>
      <c r="P76" s="1803" t="s">
        <v>340</v>
      </c>
      <c r="Q76" s="1803" t="s">
        <v>340</v>
      </c>
      <c r="R76" s="1803" t="s">
        <v>340</v>
      </c>
      <c r="S76" s="1803" t="s">
        <v>340</v>
      </c>
      <c r="T76" s="1803" t="s">
        <v>340</v>
      </c>
      <c r="U76" s="1803" t="s">
        <v>340</v>
      </c>
      <c r="V76" s="1803" t="s">
        <v>340</v>
      </c>
      <c r="W76" s="1803" t="s">
        <v>340</v>
      </c>
      <c r="X76" s="1803" t="s">
        <v>340</v>
      </c>
      <c r="Y76" s="1804" t="s">
        <v>340</v>
      </c>
    </row>
    <row r="77" spans="1:25" s="872" customFormat="1">
      <c r="A77" s="1799">
        <v>39814</v>
      </c>
      <c r="B77" s="1800">
        <v>2001231</v>
      </c>
      <c r="C77" s="1801">
        <v>3236.8541199999995</v>
      </c>
      <c r="D77" s="1800">
        <v>7548657</v>
      </c>
      <c r="E77" s="1805">
        <v>42.2</v>
      </c>
      <c r="F77" s="1800">
        <v>89349</v>
      </c>
      <c r="G77" s="1805">
        <v>1.44</v>
      </c>
      <c r="H77" s="1800">
        <v>105532</v>
      </c>
      <c r="I77" s="1805">
        <v>1.39</v>
      </c>
      <c r="J77" s="1800">
        <v>140727</v>
      </c>
      <c r="K77" s="1805">
        <v>0.02</v>
      </c>
      <c r="L77" s="1802" t="s">
        <v>340</v>
      </c>
      <c r="M77" s="1803" t="s">
        <v>340</v>
      </c>
      <c r="N77" s="1802" t="s">
        <v>340</v>
      </c>
      <c r="O77" s="1803" t="s">
        <v>340</v>
      </c>
      <c r="P77" s="1803" t="s">
        <v>340</v>
      </c>
      <c r="Q77" s="1803" t="s">
        <v>340</v>
      </c>
      <c r="R77" s="1803" t="s">
        <v>340</v>
      </c>
      <c r="S77" s="1803" t="s">
        <v>340</v>
      </c>
      <c r="T77" s="1803" t="s">
        <v>340</v>
      </c>
      <c r="U77" s="1803" t="s">
        <v>340</v>
      </c>
      <c r="V77" s="1803" t="s">
        <v>340</v>
      </c>
      <c r="W77" s="1803" t="s">
        <v>340</v>
      </c>
      <c r="X77" s="1803" t="s">
        <v>340</v>
      </c>
      <c r="Y77" s="1804" t="s">
        <v>340</v>
      </c>
    </row>
    <row r="78" spans="1:25" s="872" customFormat="1">
      <c r="A78" s="1799">
        <v>39845</v>
      </c>
      <c r="B78" s="1800">
        <v>2141077</v>
      </c>
      <c r="C78" s="1801">
        <v>2386.8559</v>
      </c>
      <c r="D78" s="1800">
        <v>8368419</v>
      </c>
      <c r="E78" s="1805">
        <v>44.05</v>
      </c>
      <c r="F78" s="1800">
        <v>77820</v>
      </c>
      <c r="G78" s="1805">
        <v>1.08</v>
      </c>
      <c r="H78" s="1800">
        <v>102068</v>
      </c>
      <c r="I78" s="1805">
        <v>1.46</v>
      </c>
      <c r="J78" s="1800">
        <v>185958</v>
      </c>
      <c r="K78" s="1805">
        <v>0.02</v>
      </c>
      <c r="L78" s="1802" t="s">
        <v>340</v>
      </c>
      <c r="M78" s="1803" t="s">
        <v>340</v>
      </c>
      <c r="N78" s="1802" t="s">
        <v>340</v>
      </c>
      <c r="O78" s="1803" t="s">
        <v>340</v>
      </c>
      <c r="P78" s="1803" t="s">
        <v>340</v>
      </c>
      <c r="Q78" s="1803" t="s">
        <v>340</v>
      </c>
      <c r="R78" s="1803" t="s">
        <v>340</v>
      </c>
      <c r="S78" s="1803" t="s">
        <v>340</v>
      </c>
      <c r="T78" s="1803" t="s">
        <v>340</v>
      </c>
      <c r="U78" s="1803" t="s">
        <v>340</v>
      </c>
      <c r="V78" s="1803" t="s">
        <v>340</v>
      </c>
      <c r="W78" s="1803" t="s">
        <v>340</v>
      </c>
      <c r="X78" s="1803" t="s">
        <v>340</v>
      </c>
      <c r="Y78" s="1804" t="s">
        <v>340</v>
      </c>
    </row>
    <row r="79" spans="1:25" s="872" customFormat="1">
      <c r="A79" s="1799">
        <v>39873</v>
      </c>
      <c r="B79" s="1800">
        <v>2219727</v>
      </c>
      <c r="C79" s="1801">
        <v>2600.3768100000007</v>
      </c>
      <c r="D79" s="1800">
        <v>10186407</v>
      </c>
      <c r="E79" s="1805">
        <v>51.47</v>
      </c>
      <c r="F79" s="1800">
        <v>84616</v>
      </c>
      <c r="G79" s="1805">
        <v>0.99</v>
      </c>
      <c r="H79" s="1800">
        <v>94891</v>
      </c>
      <c r="I79" s="1805">
        <v>1.53</v>
      </c>
      <c r="J79" s="1800">
        <v>157490</v>
      </c>
      <c r="K79" s="1805">
        <v>0.02</v>
      </c>
      <c r="L79" s="1802" t="s">
        <v>340</v>
      </c>
      <c r="M79" s="1803" t="s">
        <v>340</v>
      </c>
      <c r="N79" s="1802" t="s">
        <v>340</v>
      </c>
      <c r="O79" s="1803" t="s">
        <v>340</v>
      </c>
      <c r="P79" s="1803" t="s">
        <v>340</v>
      </c>
      <c r="Q79" s="1803" t="s">
        <v>340</v>
      </c>
      <c r="R79" s="1803" t="s">
        <v>340</v>
      </c>
      <c r="S79" s="1803" t="s">
        <v>340</v>
      </c>
      <c r="T79" s="1803" t="s">
        <v>340</v>
      </c>
      <c r="U79" s="1803" t="s">
        <v>340</v>
      </c>
      <c r="V79" s="1803" t="s">
        <v>340</v>
      </c>
      <c r="W79" s="1803" t="s">
        <v>340</v>
      </c>
      <c r="X79" s="1803" t="s">
        <v>340</v>
      </c>
      <c r="Y79" s="1804" t="s">
        <v>340</v>
      </c>
    </row>
    <row r="80" spans="1:25" s="872" customFormat="1">
      <c r="A80" s="1799">
        <v>39904</v>
      </c>
      <c r="B80" s="1800">
        <v>2085085</v>
      </c>
      <c r="C80" s="1801">
        <v>2731.18694</v>
      </c>
      <c r="D80" s="1800">
        <v>10085721</v>
      </c>
      <c r="E80" s="1805">
        <v>50.76</v>
      </c>
      <c r="F80" s="1800">
        <v>93516</v>
      </c>
      <c r="G80" s="1805">
        <v>0.96</v>
      </c>
      <c r="H80" s="1800">
        <v>106126</v>
      </c>
      <c r="I80" s="1805">
        <v>1.73</v>
      </c>
      <c r="J80" s="1800">
        <v>247748</v>
      </c>
      <c r="K80" s="1805">
        <v>0.03</v>
      </c>
      <c r="L80" s="1802" t="s">
        <v>340</v>
      </c>
      <c r="M80" s="1803" t="s">
        <v>340</v>
      </c>
      <c r="N80" s="1802" t="s">
        <v>340</v>
      </c>
      <c r="O80" s="1803" t="s">
        <v>340</v>
      </c>
      <c r="P80" s="1803" t="s">
        <v>340</v>
      </c>
      <c r="Q80" s="1803" t="s">
        <v>340</v>
      </c>
      <c r="R80" s="1803" t="s">
        <v>340</v>
      </c>
      <c r="S80" s="1803" t="s">
        <v>340</v>
      </c>
      <c r="T80" s="1803" t="s">
        <v>340</v>
      </c>
      <c r="U80" s="1803" t="s">
        <v>340</v>
      </c>
      <c r="V80" s="1803" t="s">
        <v>340</v>
      </c>
      <c r="W80" s="1803" t="s">
        <v>340</v>
      </c>
      <c r="X80" s="1803" t="s">
        <v>340</v>
      </c>
      <c r="Y80" s="1804" t="s">
        <v>340</v>
      </c>
    </row>
    <row r="81" spans="1:25" s="872" customFormat="1">
      <c r="A81" s="1799">
        <v>39934</v>
      </c>
      <c r="B81" s="1800">
        <v>2054448</v>
      </c>
      <c r="C81" s="1801">
        <v>1946.4665199999999</v>
      </c>
      <c r="D81" s="1800">
        <v>10256777</v>
      </c>
      <c r="E81" s="1805">
        <v>49.8</v>
      </c>
      <c r="F81" s="1800">
        <v>57385</v>
      </c>
      <c r="G81" s="1805">
        <v>0.88</v>
      </c>
      <c r="H81" s="1800">
        <v>101504</v>
      </c>
      <c r="I81" s="1805">
        <v>1.62</v>
      </c>
      <c r="J81" s="1800">
        <v>392144</v>
      </c>
      <c r="K81" s="1805">
        <v>0.03</v>
      </c>
      <c r="L81" s="1802" t="s">
        <v>340</v>
      </c>
      <c r="M81" s="1803" t="s">
        <v>340</v>
      </c>
      <c r="N81" s="1802" t="s">
        <v>340</v>
      </c>
      <c r="O81" s="1803" t="s">
        <v>340</v>
      </c>
      <c r="P81" s="1803" t="s">
        <v>340</v>
      </c>
      <c r="Q81" s="1803" t="s">
        <v>340</v>
      </c>
      <c r="R81" s="1803" t="s">
        <v>340</v>
      </c>
      <c r="S81" s="1803" t="s">
        <v>340</v>
      </c>
      <c r="T81" s="1803" t="s">
        <v>340</v>
      </c>
      <c r="U81" s="1803" t="s">
        <v>340</v>
      </c>
      <c r="V81" s="1803" t="s">
        <v>340</v>
      </c>
      <c r="W81" s="1803" t="s">
        <v>340</v>
      </c>
      <c r="X81" s="1803" t="s">
        <v>340</v>
      </c>
      <c r="Y81" s="1804" t="s">
        <v>340</v>
      </c>
    </row>
    <row r="82" spans="1:25" s="872" customFormat="1">
      <c r="A82" s="1799">
        <v>39965</v>
      </c>
      <c r="B82" s="1800">
        <v>2407412</v>
      </c>
      <c r="C82" s="1801">
        <v>2257.0353100000002</v>
      </c>
      <c r="D82" s="1800">
        <v>9604714</v>
      </c>
      <c r="E82" s="1805">
        <v>45.01</v>
      </c>
      <c r="F82" s="1800">
        <v>87486</v>
      </c>
      <c r="G82" s="1805">
        <v>0.91</v>
      </c>
      <c r="H82" s="1800">
        <v>131046</v>
      </c>
      <c r="I82" s="1805">
        <v>1.84</v>
      </c>
      <c r="J82" s="1800">
        <v>453534</v>
      </c>
      <c r="K82" s="1805">
        <v>0.05</v>
      </c>
      <c r="L82" s="1802" t="s">
        <v>340</v>
      </c>
      <c r="M82" s="1803" t="s">
        <v>340</v>
      </c>
      <c r="N82" s="1802" t="s">
        <v>340</v>
      </c>
      <c r="O82" s="1803" t="s">
        <v>340</v>
      </c>
      <c r="P82" s="1803" t="s">
        <v>340</v>
      </c>
      <c r="Q82" s="1803" t="s">
        <v>340</v>
      </c>
      <c r="R82" s="1803" t="s">
        <v>340</v>
      </c>
      <c r="S82" s="1803" t="s">
        <v>340</v>
      </c>
      <c r="T82" s="1803" t="s">
        <v>340</v>
      </c>
      <c r="U82" s="1803" t="s">
        <v>340</v>
      </c>
      <c r="V82" s="1803" t="s">
        <v>340</v>
      </c>
      <c r="W82" s="1803" t="s">
        <v>340</v>
      </c>
      <c r="X82" s="1803" t="s">
        <v>340</v>
      </c>
      <c r="Y82" s="1804" t="s">
        <v>340</v>
      </c>
    </row>
    <row r="83" spans="1:25" s="872" customFormat="1">
      <c r="A83" s="1799">
        <v>39995</v>
      </c>
      <c r="B83" s="1800">
        <v>2666201</v>
      </c>
      <c r="C83" s="1801">
        <v>2737.6037200000001</v>
      </c>
      <c r="D83" s="1800">
        <v>8192042</v>
      </c>
      <c r="E83" s="1805">
        <v>37.340000000000003</v>
      </c>
      <c r="F83" s="1800">
        <v>61821</v>
      </c>
      <c r="G83" s="1805">
        <v>0.87</v>
      </c>
      <c r="H83" s="1800">
        <v>413321</v>
      </c>
      <c r="I83" s="1805">
        <v>20.57</v>
      </c>
      <c r="J83" s="1800">
        <v>35434</v>
      </c>
      <c r="K83" s="1805">
        <v>0.17</v>
      </c>
      <c r="L83" s="1802" t="s">
        <v>340</v>
      </c>
      <c r="M83" s="1803" t="s">
        <v>340</v>
      </c>
      <c r="N83" s="1802" t="s">
        <v>340</v>
      </c>
      <c r="O83" s="1803" t="s">
        <v>340</v>
      </c>
      <c r="P83" s="1803" t="s">
        <v>340</v>
      </c>
      <c r="Q83" s="1803" t="s">
        <v>340</v>
      </c>
      <c r="R83" s="1803" t="s">
        <v>340</v>
      </c>
      <c r="S83" s="1803" t="s">
        <v>340</v>
      </c>
      <c r="T83" s="1803" t="s">
        <v>340</v>
      </c>
      <c r="U83" s="1803" t="s">
        <v>340</v>
      </c>
      <c r="V83" s="1803" t="s">
        <v>340</v>
      </c>
      <c r="W83" s="1803" t="s">
        <v>340</v>
      </c>
      <c r="X83" s="1803" t="s">
        <v>340</v>
      </c>
      <c r="Y83" s="1804" t="s">
        <v>340</v>
      </c>
    </row>
    <row r="84" spans="1:25" s="872" customFormat="1">
      <c r="A84" s="1806">
        <v>40026</v>
      </c>
      <c r="B84" s="1800">
        <v>2574382</v>
      </c>
      <c r="C84" s="1801">
        <v>2359.9614799999995</v>
      </c>
      <c r="D84" s="1800">
        <v>8826080</v>
      </c>
      <c r="E84" s="1805">
        <v>44.47</v>
      </c>
      <c r="F84" s="1800">
        <v>74462</v>
      </c>
      <c r="G84" s="1805">
        <v>0.82</v>
      </c>
      <c r="H84" s="1800">
        <v>332539</v>
      </c>
      <c r="I84" s="1805">
        <v>15.29</v>
      </c>
      <c r="J84" s="1800">
        <v>38717</v>
      </c>
      <c r="K84" s="1805">
        <v>0.17</v>
      </c>
      <c r="L84" s="1802" t="s">
        <v>340</v>
      </c>
      <c r="M84" s="1803" t="s">
        <v>340</v>
      </c>
      <c r="N84" s="1802" t="s">
        <v>340</v>
      </c>
      <c r="O84" s="1803" t="s">
        <v>340</v>
      </c>
      <c r="P84" s="1803" t="s">
        <v>340</v>
      </c>
      <c r="Q84" s="1803" t="s">
        <v>340</v>
      </c>
      <c r="R84" s="1803" t="s">
        <v>340</v>
      </c>
      <c r="S84" s="1803" t="s">
        <v>340</v>
      </c>
      <c r="T84" s="1803" t="s">
        <v>340</v>
      </c>
      <c r="U84" s="1803" t="s">
        <v>340</v>
      </c>
      <c r="V84" s="1803" t="s">
        <v>340</v>
      </c>
      <c r="W84" s="1803" t="s">
        <v>340</v>
      </c>
      <c r="X84" s="1803" t="s">
        <v>340</v>
      </c>
      <c r="Y84" s="1804" t="s">
        <v>340</v>
      </c>
    </row>
    <row r="85" spans="1:25" s="872" customFormat="1">
      <c r="A85" s="1799">
        <v>40057</v>
      </c>
      <c r="B85" s="1800">
        <v>2627679</v>
      </c>
      <c r="C85" s="1801">
        <v>2358.8693899999994</v>
      </c>
      <c r="D85" s="1800">
        <v>8707101</v>
      </c>
      <c r="E85" s="1805">
        <v>44.31</v>
      </c>
      <c r="F85" s="1800">
        <v>73734</v>
      </c>
      <c r="G85" s="1805">
        <v>0.79</v>
      </c>
      <c r="H85" s="1800">
        <v>396862</v>
      </c>
      <c r="I85" s="1805">
        <v>16.41</v>
      </c>
      <c r="J85" s="1800">
        <v>36249</v>
      </c>
      <c r="K85" s="1805">
        <v>0.18</v>
      </c>
      <c r="L85" s="1802" t="s">
        <v>340</v>
      </c>
      <c r="M85" s="1803" t="s">
        <v>340</v>
      </c>
      <c r="N85" s="1802" t="s">
        <v>340</v>
      </c>
      <c r="O85" s="1803" t="s">
        <v>340</v>
      </c>
      <c r="P85" s="1803" t="s">
        <v>340</v>
      </c>
      <c r="Q85" s="1803" t="s">
        <v>340</v>
      </c>
      <c r="R85" s="1803" t="s">
        <v>340</v>
      </c>
      <c r="S85" s="1803" t="s">
        <v>340</v>
      </c>
      <c r="T85" s="1803" t="s">
        <v>340</v>
      </c>
      <c r="U85" s="1803" t="s">
        <v>340</v>
      </c>
      <c r="V85" s="1803" t="s">
        <v>340</v>
      </c>
      <c r="W85" s="1803" t="s">
        <v>340</v>
      </c>
      <c r="X85" s="1803" t="s">
        <v>340</v>
      </c>
      <c r="Y85" s="1804" t="s">
        <v>340</v>
      </c>
    </row>
    <row r="86" spans="1:25" s="872" customFormat="1">
      <c r="A86" s="1806">
        <v>40087</v>
      </c>
      <c r="B86" s="1800">
        <v>2788224</v>
      </c>
      <c r="C86" s="1801">
        <v>2213.9466399999997</v>
      </c>
      <c r="D86" s="1800">
        <v>8798676</v>
      </c>
      <c r="E86" s="1805">
        <v>43.48</v>
      </c>
      <c r="F86" s="1800">
        <v>77631</v>
      </c>
      <c r="G86" s="1805">
        <v>0.79</v>
      </c>
      <c r="H86" s="1800">
        <v>359307</v>
      </c>
      <c r="I86" s="1805">
        <v>8.16</v>
      </c>
      <c r="J86" s="1800">
        <v>38155</v>
      </c>
      <c r="K86" s="1805">
        <v>0.17</v>
      </c>
      <c r="L86" s="1802" t="s">
        <v>340</v>
      </c>
      <c r="M86" s="1803" t="s">
        <v>340</v>
      </c>
      <c r="N86" s="1802" t="s">
        <v>340</v>
      </c>
      <c r="O86" s="1803" t="s">
        <v>340</v>
      </c>
      <c r="P86" s="1803" t="s">
        <v>340</v>
      </c>
      <c r="Q86" s="1803" t="s">
        <v>340</v>
      </c>
      <c r="R86" s="1803" t="s">
        <v>340</v>
      </c>
      <c r="S86" s="1803" t="s">
        <v>340</v>
      </c>
      <c r="T86" s="1803" t="s">
        <v>340</v>
      </c>
      <c r="U86" s="1803" t="s">
        <v>340</v>
      </c>
      <c r="V86" s="1803" t="s">
        <v>340</v>
      </c>
      <c r="W86" s="1803" t="s">
        <v>340</v>
      </c>
      <c r="X86" s="1803" t="s">
        <v>340</v>
      </c>
      <c r="Y86" s="1804" t="s">
        <v>340</v>
      </c>
    </row>
    <row r="87" spans="1:25" s="872" customFormat="1">
      <c r="A87" s="1799">
        <v>40118</v>
      </c>
      <c r="B87" s="1800">
        <v>2468465</v>
      </c>
      <c r="C87" s="1801">
        <v>2035.5415499999997</v>
      </c>
      <c r="D87" s="1800">
        <v>9158347</v>
      </c>
      <c r="E87" s="1805">
        <v>44.91</v>
      </c>
      <c r="F87" s="1800">
        <v>72164</v>
      </c>
      <c r="G87" s="1805">
        <v>0.7</v>
      </c>
      <c r="H87" s="1800">
        <v>302538</v>
      </c>
      <c r="I87" s="1805">
        <v>6.57</v>
      </c>
      <c r="J87" s="1800">
        <v>38279</v>
      </c>
      <c r="K87" s="1805">
        <v>0.18</v>
      </c>
      <c r="L87" s="1802" t="s">
        <v>340</v>
      </c>
      <c r="M87" s="1803" t="s">
        <v>340</v>
      </c>
      <c r="N87" s="1802" t="s">
        <v>340</v>
      </c>
      <c r="O87" s="1803" t="s">
        <v>340</v>
      </c>
      <c r="P87" s="1803" t="s">
        <v>340</v>
      </c>
      <c r="Q87" s="1803" t="s">
        <v>340</v>
      </c>
      <c r="R87" s="1803" t="s">
        <v>340</v>
      </c>
      <c r="S87" s="1803" t="s">
        <v>340</v>
      </c>
      <c r="T87" s="1803" t="s">
        <v>340</v>
      </c>
      <c r="U87" s="1803" t="s">
        <v>340</v>
      </c>
      <c r="V87" s="1803" t="s">
        <v>340</v>
      </c>
      <c r="W87" s="1803" t="s">
        <v>340</v>
      </c>
      <c r="X87" s="1803" t="s">
        <v>340</v>
      </c>
      <c r="Y87" s="1804" t="s">
        <v>340</v>
      </c>
    </row>
    <row r="88" spans="1:25" s="872" customFormat="1">
      <c r="A88" s="1806">
        <v>40148</v>
      </c>
      <c r="B88" s="1800">
        <v>3132849</v>
      </c>
      <c r="C88" s="1801">
        <v>2571.3167400000002</v>
      </c>
      <c r="D88" s="1800">
        <v>9428705</v>
      </c>
      <c r="E88" s="1805">
        <v>50.8</v>
      </c>
      <c r="F88" s="1800">
        <v>68272</v>
      </c>
      <c r="G88" s="1805">
        <v>0.8</v>
      </c>
      <c r="H88" s="1800">
        <v>257782</v>
      </c>
      <c r="I88" s="1805">
        <v>7.58</v>
      </c>
      <c r="J88" s="1800">
        <v>44816</v>
      </c>
      <c r="K88" s="1805">
        <v>0.23</v>
      </c>
      <c r="L88" s="1802" t="s">
        <v>340</v>
      </c>
      <c r="M88" s="1803" t="s">
        <v>340</v>
      </c>
      <c r="N88" s="1802" t="s">
        <v>340</v>
      </c>
      <c r="O88" s="1803" t="s">
        <v>340</v>
      </c>
      <c r="P88" s="1803" t="s">
        <v>340</v>
      </c>
      <c r="Q88" s="1803" t="s">
        <v>340</v>
      </c>
      <c r="R88" s="1803" t="s">
        <v>340</v>
      </c>
      <c r="S88" s="1803" t="s">
        <v>340</v>
      </c>
      <c r="T88" s="1803" t="s">
        <v>340</v>
      </c>
      <c r="U88" s="1803" t="s">
        <v>340</v>
      </c>
      <c r="V88" s="1803" t="s">
        <v>340</v>
      </c>
      <c r="W88" s="1803" t="s">
        <v>340</v>
      </c>
      <c r="X88" s="1803" t="s">
        <v>340</v>
      </c>
      <c r="Y88" s="1804" t="s">
        <v>340</v>
      </c>
    </row>
    <row r="89" spans="1:25" s="872" customFormat="1">
      <c r="A89" s="1799">
        <v>40179</v>
      </c>
      <c r="B89" s="1800">
        <v>2193909</v>
      </c>
      <c r="C89" s="1801">
        <v>1439.7441200000001</v>
      </c>
      <c r="D89" s="1800">
        <v>2269974</v>
      </c>
      <c r="E89" s="1805">
        <v>18.78</v>
      </c>
      <c r="F89" s="1800">
        <v>79450</v>
      </c>
      <c r="G89" s="1805">
        <v>0.81</v>
      </c>
      <c r="H89" s="1800">
        <v>105970</v>
      </c>
      <c r="I89" s="1805">
        <v>0.88</v>
      </c>
      <c r="J89" s="1800">
        <v>43982</v>
      </c>
      <c r="K89" s="1805">
        <v>0.22</v>
      </c>
      <c r="L89" s="1802" t="s">
        <v>340</v>
      </c>
      <c r="M89" s="1803" t="s">
        <v>340</v>
      </c>
      <c r="N89" s="1802" t="s">
        <v>340</v>
      </c>
      <c r="O89" s="1803" t="s">
        <v>340</v>
      </c>
      <c r="P89" s="1803" t="s">
        <v>340</v>
      </c>
      <c r="Q89" s="1803" t="s">
        <v>340</v>
      </c>
      <c r="R89" s="1803" t="s">
        <v>340</v>
      </c>
      <c r="S89" s="1803" t="s">
        <v>340</v>
      </c>
      <c r="T89" s="1803" t="s">
        <v>340</v>
      </c>
      <c r="U89" s="1803" t="s">
        <v>340</v>
      </c>
      <c r="V89" s="1803" t="s">
        <v>340</v>
      </c>
      <c r="W89" s="1803" t="s">
        <v>340</v>
      </c>
      <c r="X89" s="1803" t="s">
        <v>340</v>
      </c>
      <c r="Y89" s="1804" t="s">
        <v>340</v>
      </c>
    </row>
    <row r="90" spans="1:25" s="872" customFormat="1">
      <c r="A90" s="1799">
        <v>40210</v>
      </c>
      <c r="B90" s="1800">
        <v>2261908</v>
      </c>
      <c r="C90" s="1801">
        <v>1289.18208</v>
      </c>
      <c r="D90" s="1800">
        <v>2348427</v>
      </c>
      <c r="E90" s="1805">
        <v>18.48</v>
      </c>
      <c r="F90" s="1800">
        <v>79826</v>
      </c>
      <c r="G90" s="1805">
        <v>0.92</v>
      </c>
      <c r="H90" s="1800">
        <v>112610</v>
      </c>
      <c r="I90" s="1805">
        <v>1.1599999999999999</v>
      </c>
      <c r="J90" s="1800">
        <v>54367</v>
      </c>
      <c r="K90" s="1805">
        <v>0.27</v>
      </c>
      <c r="L90" s="1802" t="s">
        <v>340</v>
      </c>
      <c r="M90" s="1803" t="s">
        <v>340</v>
      </c>
      <c r="N90" s="1802" t="s">
        <v>340</v>
      </c>
      <c r="O90" s="1803" t="s">
        <v>340</v>
      </c>
      <c r="P90" s="1803" t="s">
        <v>340</v>
      </c>
      <c r="Q90" s="1803" t="s">
        <v>340</v>
      </c>
      <c r="R90" s="1803" t="s">
        <v>340</v>
      </c>
      <c r="S90" s="1803" t="s">
        <v>340</v>
      </c>
      <c r="T90" s="1803" t="s">
        <v>340</v>
      </c>
      <c r="U90" s="1803" t="s">
        <v>340</v>
      </c>
      <c r="V90" s="1803" t="s">
        <v>340</v>
      </c>
      <c r="W90" s="1803" t="s">
        <v>340</v>
      </c>
      <c r="X90" s="1803" t="s">
        <v>340</v>
      </c>
      <c r="Y90" s="1804" t="s">
        <v>340</v>
      </c>
    </row>
    <row r="91" spans="1:25" s="872" customFormat="1">
      <c r="A91" s="1799">
        <v>40238</v>
      </c>
      <c r="B91" s="1800">
        <v>3413887</v>
      </c>
      <c r="C91" s="1801">
        <v>1866.5430800000001</v>
      </c>
      <c r="D91" s="1800">
        <v>3144468</v>
      </c>
      <c r="E91" s="1805">
        <v>25.33</v>
      </c>
      <c r="F91" s="1800">
        <v>94208</v>
      </c>
      <c r="G91" s="1805">
        <v>1.04</v>
      </c>
      <c r="H91" s="1800">
        <v>113207</v>
      </c>
      <c r="I91" s="1805">
        <v>1.33</v>
      </c>
      <c r="J91" s="1800">
        <v>72109</v>
      </c>
      <c r="K91" s="1805">
        <v>0.38</v>
      </c>
      <c r="L91" s="1802" t="s">
        <v>340</v>
      </c>
      <c r="M91" s="1803" t="s">
        <v>340</v>
      </c>
      <c r="N91" s="1802" t="s">
        <v>340</v>
      </c>
      <c r="O91" s="1803" t="s">
        <v>340</v>
      </c>
      <c r="P91" s="1803" t="s">
        <v>340</v>
      </c>
      <c r="Q91" s="1803" t="s">
        <v>340</v>
      </c>
      <c r="R91" s="1803" t="s">
        <v>340</v>
      </c>
      <c r="S91" s="1803" t="s">
        <v>340</v>
      </c>
      <c r="T91" s="1803" t="s">
        <v>340</v>
      </c>
      <c r="U91" s="1803" t="s">
        <v>340</v>
      </c>
      <c r="V91" s="1803" t="s">
        <v>340</v>
      </c>
      <c r="W91" s="1803" t="s">
        <v>340</v>
      </c>
      <c r="X91" s="1803" t="s">
        <v>340</v>
      </c>
      <c r="Y91" s="1804" t="s">
        <v>340</v>
      </c>
    </row>
    <row r="92" spans="1:25" s="872" customFormat="1">
      <c r="A92" s="1799">
        <v>40269</v>
      </c>
      <c r="B92" s="1800">
        <v>2235681</v>
      </c>
      <c r="C92" s="1801">
        <v>1426.9098799999999</v>
      </c>
      <c r="D92" s="1800">
        <v>3279834</v>
      </c>
      <c r="E92" s="1805">
        <v>25.7</v>
      </c>
      <c r="F92" s="1800">
        <v>83252</v>
      </c>
      <c r="G92" s="1805">
        <v>0.88</v>
      </c>
      <c r="H92" s="1800">
        <v>115669</v>
      </c>
      <c r="I92" s="1805">
        <v>1.45</v>
      </c>
      <c r="J92" s="1800">
        <v>75926</v>
      </c>
      <c r="K92" s="1805">
        <v>0.46</v>
      </c>
      <c r="L92" s="1802" t="s">
        <v>340</v>
      </c>
      <c r="M92" s="1803" t="s">
        <v>340</v>
      </c>
      <c r="N92" s="1802" t="s">
        <v>340</v>
      </c>
      <c r="O92" s="1803" t="s">
        <v>340</v>
      </c>
      <c r="P92" s="1803" t="s">
        <v>340</v>
      </c>
      <c r="Q92" s="1803" t="s">
        <v>340</v>
      </c>
      <c r="R92" s="1803" t="s">
        <v>340</v>
      </c>
      <c r="S92" s="1803" t="s">
        <v>340</v>
      </c>
      <c r="T92" s="1803" t="s">
        <v>340</v>
      </c>
      <c r="U92" s="1803" t="s">
        <v>340</v>
      </c>
      <c r="V92" s="1803" t="s">
        <v>340</v>
      </c>
      <c r="W92" s="1803" t="s">
        <v>340</v>
      </c>
      <c r="X92" s="1803" t="s">
        <v>340</v>
      </c>
      <c r="Y92" s="1804" t="s">
        <v>340</v>
      </c>
    </row>
    <row r="93" spans="1:25" s="872" customFormat="1">
      <c r="A93" s="1799">
        <v>40299</v>
      </c>
      <c r="B93" s="1800">
        <v>2247729</v>
      </c>
      <c r="C93" s="1801">
        <v>1386.5456399999998</v>
      </c>
      <c r="D93" s="1800">
        <v>3613079</v>
      </c>
      <c r="E93" s="1805">
        <v>28.31</v>
      </c>
      <c r="F93" s="1800">
        <v>77582</v>
      </c>
      <c r="G93" s="1805">
        <v>0.88</v>
      </c>
      <c r="H93" s="1800">
        <v>116428</v>
      </c>
      <c r="I93" s="1805">
        <v>1.44</v>
      </c>
      <c r="J93" s="1800">
        <v>82611</v>
      </c>
      <c r="K93" s="1805">
        <v>0.4</v>
      </c>
      <c r="L93" s="1802" t="s">
        <v>340</v>
      </c>
      <c r="M93" s="1803" t="s">
        <v>340</v>
      </c>
      <c r="N93" s="1802" t="s">
        <v>340</v>
      </c>
      <c r="O93" s="1803" t="s">
        <v>340</v>
      </c>
      <c r="P93" s="1803" t="s">
        <v>340</v>
      </c>
      <c r="Q93" s="1803" t="s">
        <v>340</v>
      </c>
      <c r="R93" s="1803" t="s">
        <v>340</v>
      </c>
      <c r="S93" s="1803" t="s">
        <v>340</v>
      </c>
      <c r="T93" s="1803" t="s">
        <v>340</v>
      </c>
      <c r="U93" s="1803" t="s">
        <v>340</v>
      </c>
      <c r="V93" s="1803" t="s">
        <v>340</v>
      </c>
      <c r="W93" s="1803" t="s">
        <v>340</v>
      </c>
      <c r="X93" s="1803" t="s">
        <v>340</v>
      </c>
      <c r="Y93" s="1804" t="s">
        <v>340</v>
      </c>
    </row>
    <row r="94" spans="1:25" s="872" customFormat="1">
      <c r="A94" s="1799">
        <v>40330</v>
      </c>
      <c r="B94" s="1800">
        <v>3162325</v>
      </c>
      <c r="C94" s="1801">
        <v>1854.4628700000001</v>
      </c>
      <c r="D94" s="1800">
        <v>4299160</v>
      </c>
      <c r="E94" s="1805">
        <v>26.71</v>
      </c>
      <c r="F94" s="1800">
        <v>76601</v>
      </c>
      <c r="G94" s="1805">
        <v>0.91</v>
      </c>
      <c r="H94" s="1800">
        <v>121023</v>
      </c>
      <c r="I94" s="1805">
        <v>1.37</v>
      </c>
      <c r="J94" s="1800">
        <v>84844</v>
      </c>
      <c r="K94" s="1805">
        <v>0.51</v>
      </c>
      <c r="L94" s="1802" t="s">
        <v>340</v>
      </c>
      <c r="M94" s="1803" t="s">
        <v>340</v>
      </c>
      <c r="N94" s="1802" t="s">
        <v>340</v>
      </c>
      <c r="O94" s="1803" t="s">
        <v>340</v>
      </c>
      <c r="P94" s="1803" t="s">
        <v>340</v>
      </c>
      <c r="Q94" s="1803" t="s">
        <v>340</v>
      </c>
      <c r="R94" s="1803" t="s">
        <v>340</v>
      </c>
      <c r="S94" s="1803" t="s">
        <v>340</v>
      </c>
      <c r="T94" s="1803" t="s">
        <v>340</v>
      </c>
      <c r="U94" s="1803" t="s">
        <v>340</v>
      </c>
      <c r="V94" s="1803" t="s">
        <v>340</v>
      </c>
      <c r="W94" s="1803" t="s">
        <v>340</v>
      </c>
      <c r="X94" s="1803" t="s">
        <v>340</v>
      </c>
      <c r="Y94" s="1804" t="s">
        <v>340</v>
      </c>
    </row>
    <row r="95" spans="1:25" s="872" customFormat="1">
      <c r="A95" s="1799">
        <v>40360</v>
      </c>
      <c r="B95" s="1800">
        <v>3083862</v>
      </c>
      <c r="C95" s="1801">
        <v>1637.2789700000001</v>
      </c>
      <c r="D95" s="1800">
        <v>5890563.5</v>
      </c>
      <c r="E95" s="1805">
        <v>36.659999999999997</v>
      </c>
      <c r="F95" s="1800">
        <v>88047</v>
      </c>
      <c r="G95" s="1805">
        <v>0.89</v>
      </c>
      <c r="H95" s="1800">
        <v>146640</v>
      </c>
      <c r="I95" s="1805">
        <v>1.57</v>
      </c>
      <c r="J95" s="1800">
        <v>97641</v>
      </c>
      <c r="K95" s="1805">
        <v>0.64</v>
      </c>
      <c r="L95" s="1802" t="s">
        <v>340</v>
      </c>
      <c r="M95" s="1803" t="s">
        <v>340</v>
      </c>
      <c r="N95" s="1802" t="s">
        <v>340</v>
      </c>
      <c r="O95" s="1803" t="s">
        <v>340</v>
      </c>
      <c r="P95" s="1803" t="s">
        <v>340</v>
      </c>
      <c r="Q95" s="1803" t="s">
        <v>340</v>
      </c>
      <c r="R95" s="1803" t="s">
        <v>340</v>
      </c>
      <c r="S95" s="1803" t="s">
        <v>340</v>
      </c>
      <c r="T95" s="1803" t="s">
        <v>340</v>
      </c>
      <c r="U95" s="1803" t="s">
        <v>340</v>
      </c>
      <c r="V95" s="1803" t="s">
        <v>340</v>
      </c>
      <c r="W95" s="1803" t="s">
        <v>340</v>
      </c>
      <c r="X95" s="1803" t="s">
        <v>340</v>
      </c>
      <c r="Y95" s="1804" t="s">
        <v>340</v>
      </c>
    </row>
    <row r="96" spans="1:25" s="872" customFormat="1">
      <c r="A96" s="1799">
        <v>40391</v>
      </c>
      <c r="B96" s="1800">
        <v>3130832</v>
      </c>
      <c r="C96" s="1801">
        <v>1647.9179199999999</v>
      </c>
      <c r="D96" s="1800">
        <v>6243588.8499999996</v>
      </c>
      <c r="E96" s="1805">
        <v>38.880000000000003</v>
      </c>
      <c r="F96" s="1800">
        <v>84492</v>
      </c>
      <c r="G96" s="1805">
        <v>0.89</v>
      </c>
      <c r="H96" s="1800">
        <v>138392</v>
      </c>
      <c r="I96" s="1805">
        <v>1.51</v>
      </c>
      <c r="J96" s="1800">
        <v>102548</v>
      </c>
      <c r="K96" s="1805">
        <v>0.59</v>
      </c>
      <c r="L96" s="1802" t="s">
        <v>340</v>
      </c>
      <c r="M96" s="1803" t="s">
        <v>340</v>
      </c>
      <c r="N96" s="1802" t="s">
        <v>340</v>
      </c>
      <c r="O96" s="1803" t="s">
        <v>340</v>
      </c>
      <c r="P96" s="1803" t="s">
        <v>340</v>
      </c>
      <c r="Q96" s="1803" t="s">
        <v>340</v>
      </c>
      <c r="R96" s="1803" t="s">
        <v>340</v>
      </c>
      <c r="S96" s="1803" t="s">
        <v>340</v>
      </c>
      <c r="T96" s="1803" t="s">
        <v>340</v>
      </c>
      <c r="U96" s="1803" t="s">
        <v>340</v>
      </c>
      <c r="V96" s="1803" t="s">
        <v>340</v>
      </c>
      <c r="W96" s="1803" t="s">
        <v>340</v>
      </c>
      <c r="X96" s="1803" t="s">
        <v>340</v>
      </c>
      <c r="Y96" s="1804" t="s">
        <v>340</v>
      </c>
    </row>
    <row r="97" spans="1:25" s="872" customFormat="1">
      <c r="A97" s="1799">
        <v>40422</v>
      </c>
      <c r="B97" s="1800">
        <v>3033298</v>
      </c>
      <c r="C97" s="1801">
        <v>1646.7284</v>
      </c>
      <c r="D97" s="1800">
        <v>6315712</v>
      </c>
      <c r="E97" s="1805">
        <v>39.36</v>
      </c>
      <c r="F97" s="1800">
        <v>84098</v>
      </c>
      <c r="G97" s="1805">
        <v>1.02</v>
      </c>
      <c r="H97" s="1800">
        <v>129358</v>
      </c>
      <c r="I97" s="1805">
        <v>6.86</v>
      </c>
      <c r="J97" s="1800">
        <v>106550</v>
      </c>
      <c r="K97" s="1805">
        <v>0.61</v>
      </c>
      <c r="L97" s="1802" t="s">
        <v>340</v>
      </c>
      <c r="M97" s="1803" t="s">
        <v>340</v>
      </c>
      <c r="N97" s="1802" t="s">
        <v>340</v>
      </c>
      <c r="O97" s="1803" t="s">
        <v>340</v>
      </c>
      <c r="P97" s="1803" t="s">
        <v>340</v>
      </c>
      <c r="Q97" s="1803" t="s">
        <v>340</v>
      </c>
      <c r="R97" s="1803" t="s">
        <v>340</v>
      </c>
      <c r="S97" s="1803" t="s">
        <v>340</v>
      </c>
      <c r="T97" s="1803" t="s">
        <v>340</v>
      </c>
      <c r="U97" s="1803" t="s">
        <v>340</v>
      </c>
      <c r="V97" s="1803" t="s">
        <v>340</v>
      </c>
      <c r="W97" s="1803" t="s">
        <v>340</v>
      </c>
      <c r="X97" s="1803" t="s">
        <v>340</v>
      </c>
      <c r="Y97" s="1804" t="s">
        <v>340</v>
      </c>
    </row>
    <row r="98" spans="1:25" s="872" customFormat="1">
      <c r="A98" s="1799">
        <v>40452</v>
      </c>
      <c r="B98" s="1800">
        <v>2954902</v>
      </c>
      <c r="C98" s="1801">
        <v>1734.2161699999999</v>
      </c>
      <c r="D98" s="1800">
        <v>7143469.2999999998</v>
      </c>
      <c r="E98" s="1805">
        <v>44.47</v>
      </c>
      <c r="F98" s="1800">
        <v>97081</v>
      </c>
      <c r="G98" s="1805">
        <v>1.33</v>
      </c>
      <c r="H98" s="1800">
        <v>163455</v>
      </c>
      <c r="I98" s="1805">
        <v>3.44</v>
      </c>
      <c r="J98" s="1800">
        <v>136213</v>
      </c>
      <c r="K98" s="1805">
        <v>0.8</v>
      </c>
      <c r="L98" s="1802" t="s">
        <v>340</v>
      </c>
      <c r="M98" s="1803" t="s">
        <v>340</v>
      </c>
      <c r="N98" s="1802" t="s">
        <v>340</v>
      </c>
      <c r="O98" s="1803" t="s">
        <v>340</v>
      </c>
      <c r="P98" s="1803" t="s">
        <v>340</v>
      </c>
      <c r="Q98" s="1803" t="s">
        <v>340</v>
      </c>
      <c r="R98" s="1803" t="s">
        <v>340</v>
      </c>
      <c r="S98" s="1803" t="s">
        <v>340</v>
      </c>
      <c r="T98" s="1803" t="s">
        <v>340</v>
      </c>
      <c r="U98" s="1803" t="s">
        <v>340</v>
      </c>
      <c r="V98" s="1803" t="s">
        <v>340</v>
      </c>
      <c r="W98" s="1803" t="s">
        <v>340</v>
      </c>
      <c r="X98" s="1803" t="s">
        <v>340</v>
      </c>
      <c r="Y98" s="1804" t="s">
        <v>340</v>
      </c>
    </row>
    <row r="99" spans="1:25" s="872" customFormat="1">
      <c r="A99" s="1799">
        <v>40483</v>
      </c>
      <c r="B99" s="1800">
        <v>2917877</v>
      </c>
      <c r="C99" s="1801">
        <v>1753.3591699999999</v>
      </c>
      <c r="D99" s="1800">
        <v>7566183.3099999996</v>
      </c>
      <c r="E99" s="1805">
        <v>47.1</v>
      </c>
      <c r="F99" s="1800">
        <v>99193</v>
      </c>
      <c r="G99" s="1805">
        <v>1.41</v>
      </c>
      <c r="H99" s="1800">
        <v>159564</v>
      </c>
      <c r="I99" s="1805">
        <v>2.13</v>
      </c>
      <c r="J99" s="1800">
        <v>133548</v>
      </c>
      <c r="K99" s="1805">
        <v>0.8</v>
      </c>
      <c r="L99" s="1802" t="s">
        <v>340</v>
      </c>
      <c r="M99" s="1803" t="s">
        <v>340</v>
      </c>
      <c r="N99" s="1802" t="s">
        <v>340</v>
      </c>
      <c r="O99" s="1803" t="s">
        <v>340</v>
      </c>
      <c r="P99" s="1803" t="s">
        <v>340</v>
      </c>
      <c r="Q99" s="1803" t="s">
        <v>340</v>
      </c>
      <c r="R99" s="1803" t="s">
        <v>340</v>
      </c>
      <c r="S99" s="1803" t="s">
        <v>340</v>
      </c>
      <c r="T99" s="1803" t="s">
        <v>340</v>
      </c>
      <c r="U99" s="1803" t="s">
        <v>340</v>
      </c>
      <c r="V99" s="1803" t="s">
        <v>340</v>
      </c>
      <c r="W99" s="1803" t="s">
        <v>340</v>
      </c>
      <c r="X99" s="1803" t="s">
        <v>340</v>
      </c>
      <c r="Y99" s="1804" t="s">
        <v>340</v>
      </c>
    </row>
    <row r="100" spans="1:25" s="872" customFormat="1">
      <c r="A100" s="1799">
        <v>40513</v>
      </c>
      <c r="B100" s="1800">
        <v>3337709</v>
      </c>
      <c r="C100" s="1801">
        <v>1992.61807</v>
      </c>
      <c r="D100" s="1800">
        <v>8019151.5099999998</v>
      </c>
      <c r="E100" s="1805">
        <v>49.93</v>
      </c>
      <c r="F100" s="1800">
        <v>128596</v>
      </c>
      <c r="G100" s="1805">
        <v>1.74</v>
      </c>
      <c r="H100" s="1800">
        <v>178770</v>
      </c>
      <c r="I100" s="1805">
        <v>1.91</v>
      </c>
      <c r="J100" s="1800">
        <v>166194</v>
      </c>
      <c r="K100" s="1805">
        <v>0.97</v>
      </c>
      <c r="L100" s="1802" t="s">
        <v>340</v>
      </c>
      <c r="M100" s="1803" t="s">
        <v>340</v>
      </c>
      <c r="N100" s="1802" t="s">
        <v>340</v>
      </c>
      <c r="O100" s="1803" t="s">
        <v>340</v>
      </c>
      <c r="P100" s="1803" t="s">
        <v>340</v>
      </c>
      <c r="Q100" s="1803" t="s">
        <v>340</v>
      </c>
      <c r="R100" s="1803" t="s">
        <v>340</v>
      </c>
      <c r="S100" s="1803" t="s">
        <v>340</v>
      </c>
      <c r="T100" s="1803" t="s">
        <v>340</v>
      </c>
      <c r="U100" s="1803" t="s">
        <v>340</v>
      </c>
      <c r="V100" s="1803" t="s">
        <v>340</v>
      </c>
      <c r="W100" s="1803" t="s">
        <v>340</v>
      </c>
      <c r="X100" s="1803" t="s">
        <v>340</v>
      </c>
      <c r="Y100" s="1804" t="s">
        <v>340</v>
      </c>
    </row>
    <row r="101" spans="1:25" s="872" customFormat="1">
      <c r="A101" s="1799">
        <v>40544</v>
      </c>
      <c r="B101" s="1807">
        <v>2431480</v>
      </c>
      <c r="C101" s="1801">
        <v>1705.7232148547596</v>
      </c>
      <c r="D101" s="1800">
        <v>24037253</v>
      </c>
      <c r="E101" s="1805">
        <v>99.45</v>
      </c>
      <c r="F101" s="1800">
        <v>131069</v>
      </c>
      <c r="G101" s="1805">
        <v>1.9</v>
      </c>
      <c r="H101" s="1800">
        <v>224065</v>
      </c>
      <c r="I101" s="1805">
        <v>8.59</v>
      </c>
      <c r="J101" s="1800">
        <v>169863</v>
      </c>
      <c r="K101" s="1805">
        <v>1.1000000000000001</v>
      </c>
      <c r="L101" s="1802" t="s">
        <v>340</v>
      </c>
      <c r="M101" s="1803" t="s">
        <v>340</v>
      </c>
      <c r="N101" s="1802" t="s">
        <v>340</v>
      </c>
      <c r="O101" s="1803" t="s">
        <v>340</v>
      </c>
      <c r="P101" s="1803" t="s">
        <v>340</v>
      </c>
      <c r="Q101" s="1803" t="s">
        <v>340</v>
      </c>
      <c r="R101" s="1803" t="s">
        <v>340</v>
      </c>
      <c r="S101" s="1803" t="s">
        <v>340</v>
      </c>
      <c r="T101" s="1803" t="s">
        <v>340</v>
      </c>
      <c r="U101" s="1803" t="s">
        <v>340</v>
      </c>
      <c r="V101" s="1803" t="s">
        <v>340</v>
      </c>
      <c r="W101" s="1803" t="s">
        <v>340</v>
      </c>
      <c r="X101" s="1803" t="s">
        <v>340</v>
      </c>
      <c r="Y101" s="1804" t="s">
        <v>340</v>
      </c>
    </row>
    <row r="102" spans="1:25" s="872" customFormat="1">
      <c r="A102" s="1806">
        <v>40575</v>
      </c>
      <c r="B102" s="1807">
        <v>2611700</v>
      </c>
      <c r="C102" s="1801">
        <v>1682.9747133347605</v>
      </c>
      <c r="D102" s="1800">
        <v>25249526</v>
      </c>
      <c r="E102" s="1805">
        <v>105.68</v>
      </c>
      <c r="F102" s="1800">
        <v>114680</v>
      </c>
      <c r="G102" s="1805">
        <v>2.0699999999999998</v>
      </c>
      <c r="H102" s="1800">
        <v>227065</v>
      </c>
      <c r="I102" s="1805">
        <v>7.53</v>
      </c>
      <c r="J102" s="1800">
        <v>164388</v>
      </c>
      <c r="K102" s="1805">
        <v>1.04</v>
      </c>
      <c r="L102" s="1802" t="s">
        <v>340</v>
      </c>
      <c r="M102" s="1803" t="s">
        <v>340</v>
      </c>
      <c r="N102" s="1802" t="s">
        <v>340</v>
      </c>
      <c r="O102" s="1803" t="s">
        <v>340</v>
      </c>
      <c r="P102" s="1803" t="s">
        <v>340</v>
      </c>
      <c r="Q102" s="1803" t="s">
        <v>340</v>
      </c>
      <c r="R102" s="1803" t="s">
        <v>340</v>
      </c>
      <c r="S102" s="1803" t="s">
        <v>340</v>
      </c>
      <c r="T102" s="1803" t="s">
        <v>340</v>
      </c>
      <c r="U102" s="1803" t="s">
        <v>340</v>
      </c>
      <c r="V102" s="1803" t="s">
        <v>340</v>
      </c>
      <c r="W102" s="1803" t="s">
        <v>340</v>
      </c>
      <c r="X102" s="1803" t="s">
        <v>340</v>
      </c>
      <c r="Y102" s="1804" t="s">
        <v>340</v>
      </c>
    </row>
    <row r="103" spans="1:25" s="872" customFormat="1">
      <c r="A103" s="1799">
        <v>40603</v>
      </c>
      <c r="B103" s="1807">
        <v>3067942</v>
      </c>
      <c r="C103" s="1801">
        <v>2029.0633694063404</v>
      </c>
      <c r="D103" s="1800">
        <v>30325225</v>
      </c>
      <c r="E103" s="1805">
        <v>128.38</v>
      </c>
      <c r="F103" s="1800">
        <v>137792</v>
      </c>
      <c r="G103" s="1805">
        <v>2.31</v>
      </c>
      <c r="H103" s="1800">
        <v>219057</v>
      </c>
      <c r="I103" s="1805">
        <v>8.01</v>
      </c>
      <c r="J103" s="1800">
        <v>183443</v>
      </c>
      <c r="K103" s="1805">
        <v>1.18</v>
      </c>
      <c r="L103" s="1802" t="s">
        <v>340</v>
      </c>
      <c r="M103" s="1803" t="s">
        <v>340</v>
      </c>
      <c r="N103" s="1802" t="s">
        <v>340</v>
      </c>
      <c r="O103" s="1803" t="s">
        <v>340</v>
      </c>
      <c r="P103" s="1803" t="s">
        <v>340</v>
      </c>
      <c r="Q103" s="1803" t="s">
        <v>340</v>
      </c>
      <c r="R103" s="1803" t="s">
        <v>340</v>
      </c>
      <c r="S103" s="1803" t="s">
        <v>340</v>
      </c>
      <c r="T103" s="1803" t="s">
        <v>340</v>
      </c>
      <c r="U103" s="1803" t="s">
        <v>340</v>
      </c>
      <c r="V103" s="1803" t="s">
        <v>340</v>
      </c>
      <c r="W103" s="1803" t="s">
        <v>340</v>
      </c>
      <c r="X103" s="1803" t="s">
        <v>340</v>
      </c>
      <c r="Y103" s="1804" t="s">
        <v>340</v>
      </c>
    </row>
    <row r="104" spans="1:25" s="872" customFormat="1">
      <c r="A104" s="1806">
        <v>40634</v>
      </c>
      <c r="B104" s="1807">
        <v>2748257</v>
      </c>
      <c r="C104" s="1801">
        <v>1530.4915660348506</v>
      </c>
      <c r="D104" s="1800">
        <v>26215210</v>
      </c>
      <c r="E104" s="1805">
        <v>113.24</v>
      </c>
      <c r="F104" s="1800">
        <v>125485</v>
      </c>
      <c r="G104" s="1805">
        <v>1.87</v>
      </c>
      <c r="H104" s="1800">
        <v>155759</v>
      </c>
      <c r="I104" s="1805">
        <v>5.86</v>
      </c>
      <c r="J104" s="1800">
        <v>180802</v>
      </c>
      <c r="K104" s="1805">
        <v>1.22</v>
      </c>
      <c r="L104" s="1802" t="s">
        <v>340</v>
      </c>
      <c r="M104" s="1803" t="s">
        <v>340</v>
      </c>
      <c r="N104" s="1802" t="s">
        <v>340</v>
      </c>
      <c r="O104" s="1803" t="s">
        <v>340</v>
      </c>
      <c r="P104" s="1803" t="s">
        <v>340</v>
      </c>
      <c r="Q104" s="1803" t="s">
        <v>340</v>
      </c>
      <c r="R104" s="1803" t="s">
        <v>340</v>
      </c>
      <c r="S104" s="1803" t="s">
        <v>340</v>
      </c>
      <c r="T104" s="1803" t="s">
        <v>340</v>
      </c>
      <c r="U104" s="1803" t="s">
        <v>340</v>
      </c>
      <c r="V104" s="1803" t="s">
        <v>340</v>
      </c>
      <c r="W104" s="1803" t="s">
        <v>340</v>
      </c>
      <c r="X104" s="1803" t="s">
        <v>340</v>
      </c>
      <c r="Y104" s="1804" t="s">
        <v>340</v>
      </c>
    </row>
    <row r="105" spans="1:25" s="872" customFormat="1">
      <c r="A105" s="1799">
        <v>40664</v>
      </c>
      <c r="B105" s="1807">
        <v>2864258</v>
      </c>
      <c r="C105" s="1801">
        <v>1692.9444878982101</v>
      </c>
      <c r="D105" s="1800">
        <v>29374284</v>
      </c>
      <c r="E105" s="1805">
        <v>126.2</v>
      </c>
      <c r="F105" s="1800">
        <v>141123</v>
      </c>
      <c r="G105" s="1805">
        <v>2.23</v>
      </c>
      <c r="H105" s="1800">
        <v>208428</v>
      </c>
      <c r="I105" s="1805">
        <v>8.85</v>
      </c>
      <c r="J105" s="1800">
        <v>217128</v>
      </c>
      <c r="K105" s="1805">
        <v>1.25</v>
      </c>
      <c r="L105" s="1802" t="s">
        <v>340</v>
      </c>
      <c r="M105" s="1803" t="s">
        <v>340</v>
      </c>
      <c r="N105" s="1802" t="s">
        <v>340</v>
      </c>
      <c r="O105" s="1803" t="s">
        <v>340</v>
      </c>
      <c r="P105" s="1803" t="s">
        <v>340</v>
      </c>
      <c r="Q105" s="1803" t="s">
        <v>340</v>
      </c>
      <c r="R105" s="1803" t="s">
        <v>340</v>
      </c>
      <c r="S105" s="1803" t="s">
        <v>340</v>
      </c>
      <c r="T105" s="1803" t="s">
        <v>340</v>
      </c>
      <c r="U105" s="1803" t="s">
        <v>340</v>
      </c>
      <c r="V105" s="1803" t="s">
        <v>340</v>
      </c>
      <c r="W105" s="1803" t="s">
        <v>340</v>
      </c>
      <c r="X105" s="1803" t="s">
        <v>340</v>
      </c>
      <c r="Y105" s="1804" t="s">
        <v>340</v>
      </c>
    </row>
    <row r="106" spans="1:25" s="872" customFormat="1">
      <c r="A106" s="1806">
        <v>40695</v>
      </c>
      <c r="B106" s="1807">
        <v>3331688</v>
      </c>
      <c r="C106" s="1801">
        <v>2003.5188283092502</v>
      </c>
      <c r="D106" s="1800">
        <v>29553557</v>
      </c>
      <c r="E106" s="1805">
        <v>125.23</v>
      </c>
      <c r="F106" s="1800">
        <v>158966</v>
      </c>
      <c r="G106" s="1805">
        <v>2.35</v>
      </c>
      <c r="H106" s="1800">
        <v>168662</v>
      </c>
      <c r="I106" s="1805">
        <v>7.3</v>
      </c>
      <c r="J106" s="1800">
        <v>279835</v>
      </c>
      <c r="K106" s="1805">
        <v>1.25</v>
      </c>
      <c r="L106" s="1802" t="s">
        <v>340</v>
      </c>
      <c r="M106" s="1803" t="s">
        <v>340</v>
      </c>
      <c r="N106" s="1802" t="s">
        <v>340</v>
      </c>
      <c r="O106" s="1803" t="s">
        <v>340</v>
      </c>
      <c r="P106" s="1803" t="s">
        <v>340</v>
      </c>
      <c r="Q106" s="1803" t="s">
        <v>340</v>
      </c>
      <c r="R106" s="1803" t="s">
        <v>340</v>
      </c>
      <c r="S106" s="1803" t="s">
        <v>340</v>
      </c>
      <c r="T106" s="1803" t="s">
        <v>340</v>
      </c>
      <c r="U106" s="1803" t="s">
        <v>340</v>
      </c>
      <c r="V106" s="1803" t="s">
        <v>340</v>
      </c>
      <c r="W106" s="1803" t="s">
        <v>340</v>
      </c>
      <c r="X106" s="1803" t="s">
        <v>340</v>
      </c>
      <c r="Y106" s="1804" t="s">
        <v>340</v>
      </c>
    </row>
    <row r="107" spans="1:25" s="872" customFormat="1">
      <c r="A107" s="1799">
        <v>40725</v>
      </c>
      <c r="B107" s="1807">
        <v>2716397</v>
      </c>
      <c r="C107" s="1801">
        <v>1610.4269098363695</v>
      </c>
      <c r="D107" s="1800">
        <v>29346174</v>
      </c>
      <c r="E107" s="1805">
        <v>129.11000000000001</v>
      </c>
      <c r="F107" s="1800">
        <v>184388</v>
      </c>
      <c r="G107" s="1805">
        <v>2.8</v>
      </c>
      <c r="H107" s="1800">
        <v>90449</v>
      </c>
      <c r="I107" s="1805">
        <v>1.51</v>
      </c>
      <c r="J107" s="1800">
        <v>354603</v>
      </c>
      <c r="K107" s="1805">
        <v>1.54</v>
      </c>
      <c r="L107" s="1802" t="s">
        <v>340</v>
      </c>
      <c r="M107" s="1803" t="s">
        <v>340</v>
      </c>
      <c r="N107" s="1802" t="s">
        <v>340</v>
      </c>
      <c r="O107" s="1803" t="s">
        <v>340</v>
      </c>
      <c r="P107" s="1803" t="s">
        <v>340</v>
      </c>
      <c r="Q107" s="1803" t="s">
        <v>340</v>
      </c>
      <c r="R107" s="1803" t="s">
        <v>340</v>
      </c>
      <c r="S107" s="1803" t="s">
        <v>340</v>
      </c>
      <c r="T107" s="1803" t="s">
        <v>340</v>
      </c>
      <c r="U107" s="1803" t="s">
        <v>340</v>
      </c>
      <c r="V107" s="1803" t="s">
        <v>340</v>
      </c>
      <c r="W107" s="1803" t="s">
        <v>340</v>
      </c>
      <c r="X107" s="1803" t="s">
        <v>340</v>
      </c>
      <c r="Y107" s="1804" t="s">
        <v>340</v>
      </c>
    </row>
    <row r="108" spans="1:25" s="872" customFormat="1">
      <c r="A108" s="1806">
        <v>40756</v>
      </c>
      <c r="B108" s="1807">
        <v>3506249</v>
      </c>
      <c r="C108" s="1801">
        <v>2084.2256141467001</v>
      </c>
      <c r="D108" s="1800">
        <v>29229981</v>
      </c>
      <c r="E108" s="1805">
        <v>129.71</v>
      </c>
      <c r="F108" s="1800">
        <v>203293</v>
      </c>
      <c r="G108" s="1805">
        <v>2.8</v>
      </c>
      <c r="H108" s="1800">
        <v>86939</v>
      </c>
      <c r="I108" s="1805">
        <v>1.56</v>
      </c>
      <c r="J108" s="1800">
        <v>383720</v>
      </c>
      <c r="K108" s="1805">
        <v>1.59</v>
      </c>
      <c r="L108" s="1802" t="s">
        <v>340</v>
      </c>
      <c r="M108" s="1803" t="s">
        <v>340</v>
      </c>
      <c r="N108" s="1802" t="s">
        <v>340</v>
      </c>
      <c r="O108" s="1803" t="s">
        <v>340</v>
      </c>
      <c r="P108" s="1803" t="s">
        <v>340</v>
      </c>
      <c r="Q108" s="1803" t="s">
        <v>340</v>
      </c>
      <c r="R108" s="1803" t="s">
        <v>340</v>
      </c>
      <c r="S108" s="1803" t="s">
        <v>340</v>
      </c>
      <c r="T108" s="1803" t="s">
        <v>340</v>
      </c>
      <c r="U108" s="1803" t="s">
        <v>340</v>
      </c>
      <c r="V108" s="1803" t="s">
        <v>340</v>
      </c>
      <c r="W108" s="1803" t="s">
        <v>340</v>
      </c>
      <c r="X108" s="1803" t="s">
        <v>340</v>
      </c>
      <c r="Y108" s="1804" t="s">
        <v>340</v>
      </c>
    </row>
    <row r="109" spans="1:25" s="872" customFormat="1">
      <c r="A109" s="1799">
        <v>40797</v>
      </c>
      <c r="B109" s="1807">
        <v>3509711</v>
      </c>
      <c r="C109" s="1801">
        <v>1853.9572255617452</v>
      </c>
      <c r="D109" s="1800">
        <v>28961373</v>
      </c>
      <c r="E109" s="1805">
        <v>128.66</v>
      </c>
      <c r="F109" s="1800">
        <v>202965</v>
      </c>
      <c r="G109" s="1805">
        <v>3.04</v>
      </c>
      <c r="H109" s="1800">
        <v>111938</v>
      </c>
      <c r="I109" s="1805">
        <v>3.29</v>
      </c>
      <c r="J109" s="1800">
        <v>404210</v>
      </c>
      <c r="K109" s="1805">
        <v>1.88</v>
      </c>
      <c r="L109" s="1802" t="s">
        <v>340</v>
      </c>
      <c r="M109" s="1803" t="s">
        <v>340</v>
      </c>
      <c r="N109" s="1802" t="s">
        <v>340</v>
      </c>
      <c r="O109" s="1803" t="s">
        <v>340</v>
      </c>
      <c r="P109" s="1803" t="s">
        <v>340</v>
      </c>
      <c r="Q109" s="1803" t="s">
        <v>340</v>
      </c>
      <c r="R109" s="1803" t="s">
        <v>340</v>
      </c>
      <c r="S109" s="1803" t="s">
        <v>340</v>
      </c>
      <c r="T109" s="1803" t="s">
        <v>340</v>
      </c>
      <c r="U109" s="1803" t="s">
        <v>340</v>
      </c>
      <c r="V109" s="1803" t="s">
        <v>340</v>
      </c>
      <c r="W109" s="1803" t="s">
        <v>340</v>
      </c>
      <c r="X109" s="1803" t="s">
        <v>340</v>
      </c>
      <c r="Y109" s="1804" t="s">
        <v>340</v>
      </c>
    </row>
    <row r="110" spans="1:25" s="872" customFormat="1">
      <c r="A110" s="1806">
        <v>40838</v>
      </c>
      <c r="B110" s="1807">
        <v>3365799</v>
      </c>
      <c r="C110" s="1801">
        <v>1934.1329106364697</v>
      </c>
      <c r="D110" s="1800">
        <v>29301757</v>
      </c>
      <c r="E110" s="1805">
        <v>135.56</v>
      </c>
      <c r="F110" s="1800">
        <v>214571</v>
      </c>
      <c r="G110" s="1805">
        <v>3.07</v>
      </c>
      <c r="H110" s="1800">
        <v>170338</v>
      </c>
      <c r="I110" s="1805">
        <v>2.68</v>
      </c>
      <c r="J110" s="1800">
        <v>471606</v>
      </c>
      <c r="K110" s="1805">
        <v>2.1800000000000002</v>
      </c>
      <c r="L110" s="1802" t="s">
        <v>340</v>
      </c>
      <c r="M110" s="1803" t="s">
        <v>340</v>
      </c>
      <c r="N110" s="1802" t="s">
        <v>340</v>
      </c>
      <c r="O110" s="1803" t="s">
        <v>340</v>
      </c>
      <c r="P110" s="1803" t="s">
        <v>340</v>
      </c>
      <c r="Q110" s="1803" t="s">
        <v>340</v>
      </c>
      <c r="R110" s="1803" t="s">
        <v>340</v>
      </c>
      <c r="S110" s="1803" t="s">
        <v>340</v>
      </c>
      <c r="T110" s="1803" t="s">
        <v>340</v>
      </c>
      <c r="U110" s="1803" t="s">
        <v>340</v>
      </c>
      <c r="V110" s="1803" t="s">
        <v>340</v>
      </c>
      <c r="W110" s="1803" t="s">
        <v>340</v>
      </c>
      <c r="X110" s="1803" t="s">
        <v>340</v>
      </c>
      <c r="Y110" s="1804" t="s">
        <v>340</v>
      </c>
    </row>
    <row r="111" spans="1:25" s="872" customFormat="1">
      <c r="A111" s="1806">
        <v>40858</v>
      </c>
      <c r="B111" s="1807">
        <v>4083732</v>
      </c>
      <c r="C111" s="1801">
        <v>2129.0124186760604</v>
      </c>
      <c r="D111" s="1800">
        <v>30166787</v>
      </c>
      <c r="E111" s="1805">
        <v>149.99</v>
      </c>
      <c r="F111" s="1800">
        <v>223726</v>
      </c>
      <c r="G111" s="1805">
        <v>3.04</v>
      </c>
      <c r="H111" s="1800">
        <v>161746</v>
      </c>
      <c r="I111" s="1805">
        <v>2.71</v>
      </c>
      <c r="J111" s="1800">
        <v>509060</v>
      </c>
      <c r="K111" s="1805">
        <v>2.5099999999999998</v>
      </c>
      <c r="L111" s="1802" t="s">
        <v>340</v>
      </c>
      <c r="M111" s="1803" t="s">
        <v>340</v>
      </c>
      <c r="N111" s="1802" t="s">
        <v>340</v>
      </c>
      <c r="O111" s="1803" t="s">
        <v>340</v>
      </c>
      <c r="P111" s="1803" t="s">
        <v>340</v>
      </c>
      <c r="Q111" s="1803" t="s">
        <v>340</v>
      </c>
      <c r="R111" s="1803" t="s">
        <v>340</v>
      </c>
      <c r="S111" s="1803" t="s">
        <v>340</v>
      </c>
      <c r="T111" s="1803" t="s">
        <v>340</v>
      </c>
      <c r="U111" s="1803" t="s">
        <v>340</v>
      </c>
      <c r="V111" s="1803" t="s">
        <v>340</v>
      </c>
      <c r="W111" s="1803" t="s">
        <v>340</v>
      </c>
      <c r="X111" s="1803" t="s">
        <v>340</v>
      </c>
      <c r="Y111" s="1804" t="s">
        <v>340</v>
      </c>
    </row>
    <row r="112" spans="1:25" s="872" customFormat="1">
      <c r="A112" s="1799">
        <v>40888</v>
      </c>
      <c r="B112" s="1807">
        <v>3481372</v>
      </c>
      <c r="C112" s="1801">
        <v>2046.1747847927406</v>
      </c>
      <c r="D112" s="1800">
        <v>35808872</v>
      </c>
      <c r="E112" s="1805">
        <v>190.53</v>
      </c>
      <c r="F112" s="1800">
        <v>262615</v>
      </c>
      <c r="G112" s="1805">
        <v>3.54</v>
      </c>
      <c r="H112" s="1800">
        <v>107909</v>
      </c>
      <c r="I112" s="1805">
        <v>1.72</v>
      </c>
      <c r="J112" s="1800">
        <v>330716</v>
      </c>
      <c r="K112" s="1805">
        <v>2.2400000000000002</v>
      </c>
      <c r="L112" s="1802" t="s">
        <v>340</v>
      </c>
      <c r="M112" s="1803" t="s">
        <v>340</v>
      </c>
      <c r="N112" s="1802" t="s">
        <v>340</v>
      </c>
      <c r="O112" s="1803" t="s">
        <v>340</v>
      </c>
      <c r="P112" s="1803" t="s">
        <v>340</v>
      </c>
      <c r="Q112" s="1803" t="s">
        <v>340</v>
      </c>
      <c r="R112" s="1803" t="s">
        <v>340</v>
      </c>
      <c r="S112" s="1803" t="s">
        <v>340</v>
      </c>
      <c r="T112" s="1803" t="s">
        <v>340</v>
      </c>
      <c r="U112" s="1803" t="s">
        <v>340</v>
      </c>
      <c r="V112" s="1803" t="s">
        <v>340</v>
      </c>
      <c r="W112" s="1803" t="s">
        <v>340</v>
      </c>
      <c r="X112" s="1803" t="s">
        <v>340</v>
      </c>
      <c r="Y112" s="1804" t="s">
        <v>340</v>
      </c>
    </row>
    <row r="113" spans="1:25" s="872" customFormat="1">
      <c r="A113" s="1799">
        <v>40909</v>
      </c>
      <c r="B113" s="1800">
        <v>642229</v>
      </c>
      <c r="C113" s="1805">
        <v>449.13322338912002</v>
      </c>
      <c r="D113" s="1800">
        <v>24274395</v>
      </c>
      <c r="E113" s="1805">
        <v>127.58608097484</v>
      </c>
      <c r="F113" s="1800">
        <v>1956</v>
      </c>
      <c r="G113" s="1805">
        <v>3.8571945609999998E-2</v>
      </c>
      <c r="H113" s="1800">
        <v>98289</v>
      </c>
      <c r="I113" s="1805">
        <v>1.79464697669</v>
      </c>
      <c r="J113" s="1800">
        <v>44271</v>
      </c>
      <c r="K113" s="1805">
        <v>0.24145287234999999</v>
      </c>
      <c r="L113" s="1800">
        <v>87257</v>
      </c>
      <c r="M113" s="1805">
        <v>51.668366178120003</v>
      </c>
      <c r="N113" s="1800">
        <v>1108049</v>
      </c>
      <c r="O113" s="1805">
        <v>845.82983742217004</v>
      </c>
      <c r="P113" s="1803" t="s">
        <v>340</v>
      </c>
      <c r="Q113" s="1803" t="s">
        <v>340</v>
      </c>
      <c r="R113" s="1803" t="s">
        <v>340</v>
      </c>
      <c r="S113" s="1803" t="s">
        <v>340</v>
      </c>
      <c r="T113" s="1803" t="s">
        <v>340</v>
      </c>
      <c r="U113" s="1803" t="s">
        <v>340</v>
      </c>
      <c r="V113" s="1803" t="s">
        <v>340</v>
      </c>
      <c r="W113" s="1803" t="s">
        <v>340</v>
      </c>
      <c r="X113" s="1803" t="s">
        <v>340</v>
      </c>
      <c r="Y113" s="1804" t="s">
        <v>340</v>
      </c>
    </row>
    <row r="114" spans="1:25" s="872" customFormat="1">
      <c r="A114" s="1806">
        <v>40940</v>
      </c>
      <c r="B114" s="1800">
        <v>999814</v>
      </c>
      <c r="C114" s="1805">
        <v>683.57076873164999</v>
      </c>
      <c r="D114" s="1800">
        <v>29506408</v>
      </c>
      <c r="E114" s="1805">
        <v>158.9934214802</v>
      </c>
      <c r="F114" s="1800">
        <v>24648</v>
      </c>
      <c r="G114" s="1805">
        <v>0.36987524793999998</v>
      </c>
      <c r="H114" s="1800">
        <v>131310</v>
      </c>
      <c r="I114" s="1805">
        <v>2.25438062449</v>
      </c>
      <c r="J114" s="1800">
        <v>70175</v>
      </c>
      <c r="K114" s="1805">
        <v>0.32556953450999998</v>
      </c>
      <c r="L114" s="1800">
        <v>177150</v>
      </c>
      <c r="M114" s="1805">
        <v>108.48758114547999</v>
      </c>
      <c r="N114" s="1800">
        <v>2125580</v>
      </c>
      <c r="O114" s="1805">
        <v>1072.6918399802701</v>
      </c>
      <c r="P114" s="1803" t="s">
        <v>340</v>
      </c>
      <c r="Q114" s="1803" t="s">
        <v>340</v>
      </c>
      <c r="R114" s="1803" t="s">
        <v>340</v>
      </c>
      <c r="S114" s="1803" t="s">
        <v>340</v>
      </c>
      <c r="T114" s="1803" t="s">
        <v>340</v>
      </c>
      <c r="U114" s="1803" t="s">
        <v>340</v>
      </c>
      <c r="V114" s="1803" t="s">
        <v>340</v>
      </c>
      <c r="W114" s="1803" t="s">
        <v>340</v>
      </c>
      <c r="X114" s="1803" t="s">
        <v>340</v>
      </c>
      <c r="Y114" s="1804" t="s">
        <v>340</v>
      </c>
    </row>
    <row r="115" spans="1:25" s="872" customFormat="1">
      <c r="A115" s="1799">
        <v>40969</v>
      </c>
      <c r="B115" s="1800">
        <v>1188548</v>
      </c>
      <c r="C115" s="1805">
        <v>862.50580472135994</v>
      </c>
      <c r="D115" s="1800">
        <v>32909001</v>
      </c>
      <c r="E115" s="1805">
        <v>168.20969641745998</v>
      </c>
      <c r="F115" s="1800">
        <v>92016</v>
      </c>
      <c r="G115" s="1805">
        <v>1.4569181763199999</v>
      </c>
      <c r="H115" s="1800">
        <v>144810</v>
      </c>
      <c r="I115" s="1805">
        <v>2.3316542869699997</v>
      </c>
      <c r="J115" s="1800">
        <v>97749</v>
      </c>
      <c r="K115" s="1805">
        <v>0.51452325727000003</v>
      </c>
      <c r="L115" s="1800">
        <v>155983</v>
      </c>
      <c r="M115" s="1805">
        <v>146.56144937029998</v>
      </c>
      <c r="N115" s="1800">
        <v>3681336</v>
      </c>
      <c r="O115" s="1805">
        <v>1528.61468048696</v>
      </c>
      <c r="P115" s="1803" t="s">
        <v>340</v>
      </c>
      <c r="Q115" s="1803" t="s">
        <v>340</v>
      </c>
      <c r="R115" s="1803" t="s">
        <v>340</v>
      </c>
      <c r="S115" s="1803" t="s">
        <v>340</v>
      </c>
      <c r="T115" s="1803" t="s">
        <v>340</v>
      </c>
      <c r="U115" s="1803" t="s">
        <v>340</v>
      </c>
      <c r="V115" s="1803" t="s">
        <v>340</v>
      </c>
      <c r="W115" s="1803" t="s">
        <v>340</v>
      </c>
      <c r="X115" s="1803" t="s">
        <v>340</v>
      </c>
      <c r="Y115" s="1804" t="s">
        <v>340</v>
      </c>
    </row>
    <row r="116" spans="1:25" s="872" customFormat="1">
      <c r="A116" s="1806">
        <v>41000</v>
      </c>
      <c r="B116" s="1800">
        <v>860230</v>
      </c>
      <c r="C116" s="1805">
        <v>616.34607517909001</v>
      </c>
      <c r="D116" s="1800">
        <v>30054928</v>
      </c>
      <c r="E116" s="1805">
        <v>153.84062678720002</v>
      </c>
      <c r="F116" s="1800">
        <v>114495</v>
      </c>
      <c r="G116" s="1805">
        <v>2.0575945599800001</v>
      </c>
      <c r="H116" s="1800">
        <v>235664</v>
      </c>
      <c r="I116" s="1805">
        <v>2.2182045348600004</v>
      </c>
      <c r="J116" s="1800">
        <v>114300</v>
      </c>
      <c r="K116" s="1805">
        <v>1.0782744574300001</v>
      </c>
      <c r="L116" s="1800">
        <v>194824</v>
      </c>
      <c r="M116" s="1805">
        <v>180.88935161385999</v>
      </c>
      <c r="N116" s="1800">
        <v>1717106</v>
      </c>
      <c r="O116" s="1805">
        <v>1095.36052349839</v>
      </c>
      <c r="P116" s="1803" t="s">
        <v>340</v>
      </c>
      <c r="Q116" s="1803" t="s">
        <v>340</v>
      </c>
      <c r="R116" s="1803" t="s">
        <v>340</v>
      </c>
      <c r="S116" s="1803" t="s">
        <v>340</v>
      </c>
      <c r="T116" s="1803" t="s">
        <v>340</v>
      </c>
      <c r="U116" s="1803" t="s">
        <v>340</v>
      </c>
      <c r="V116" s="1803" t="s">
        <v>340</v>
      </c>
      <c r="W116" s="1803" t="s">
        <v>340</v>
      </c>
      <c r="X116" s="1803" t="s">
        <v>340</v>
      </c>
      <c r="Y116" s="1804" t="s">
        <v>340</v>
      </c>
    </row>
    <row r="117" spans="1:25" s="872" customFormat="1">
      <c r="A117" s="1799">
        <v>41030</v>
      </c>
      <c r="B117" s="1800">
        <v>1116927</v>
      </c>
      <c r="C117" s="1805">
        <v>678.81893093689007</v>
      </c>
      <c r="D117" s="1800">
        <v>31464383</v>
      </c>
      <c r="E117" s="1805">
        <v>172.89402776579999</v>
      </c>
      <c r="F117" s="1800">
        <v>178524</v>
      </c>
      <c r="G117" s="1805">
        <v>3.1307374988600003</v>
      </c>
      <c r="H117" s="1800">
        <v>162131</v>
      </c>
      <c r="I117" s="1805">
        <v>2.6832510747100002</v>
      </c>
      <c r="J117" s="1800">
        <v>140185</v>
      </c>
      <c r="K117" s="1805">
        <v>1.73106683722</v>
      </c>
      <c r="L117" s="1800">
        <v>267585</v>
      </c>
      <c r="M117" s="1805">
        <v>246.28133663573999</v>
      </c>
      <c r="N117" s="1800">
        <v>2846271</v>
      </c>
      <c r="O117" s="1805">
        <v>1179.7636176971298</v>
      </c>
      <c r="P117" s="1803" t="s">
        <v>340</v>
      </c>
      <c r="Q117" s="1803" t="s">
        <v>340</v>
      </c>
      <c r="R117" s="1803" t="s">
        <v>340</v>
      </c>
      <c r="S117" s="1803" t="s">
        <v>340</v>
      </c>
      <c r="T117" s="1803" t="s">
        <v>340</v>
      </c>
      <c r="U117" s="1803" t="s">
        <v>340</v>
      </c>
      <c r="V117" s="1803" t="s">
        <v>340</v>
      </c>
      <c r="W117" s="1803" t="s">
        <v>340</v>
      </c>
      <c r="X117" s="1803" t="s">
        <v>340</v>
      </c>
      <c r="Y117" s="1804" t="s">
        <v>340</v>
      </c>
    </row>
    <row r="118" spans="1:25" s="872" customFormat="1">
      <c r="A118" s="1806">
        <v>41061</v>
      </c>
      <c r="B118" s="1800">
        <v>964710</v>
      </c>
      <c r="C118" s="1805">
        <v>607.89072694077004</v>
      </c>
      <c r="D118" s="1800">
        <v>30283134</v>
      </c>
      <c r="E118" s="1805">
        <v>156.51080249294</v>
      </c>
      <c r="F118" s="1800">
        <v>192154</v>
      </c>
      <c r="G118" s="1805">
        <v>3.5497780701999999</v>
      </c>
      <c r="H118" s="1800">
        <v>325960</v>
      </c>
      <c r="I118" s="1805">
        <v>2.0316602694800001</v>
      </c>
      <c r="J118" s="1800">
        <v>162895</v>
      </c>
      <c r="K118" s="1805">
        <v>2.1173476033800003</v>
      </c>
      <c r="L118" s="1800">
        <v>276083</v>
      </c>
      <c r="M118" s="1805">
        <v>284.37247014102002</v>
      </c>
      <c r="N118" s="1800">
        <v>2119632</v>
      </c>
      <c r="O118" s="1805">
        <v>1123.13574755267</v>
      </c>
      <c r="P118" s="1803" t="s">
        <v>340</v>
      </c>
      <c r="Q118" s="1803" t="s">
        <v>340</v>
      </c>
      <c r="R118" s="1803" t="s">
        <v>340</v>
      </c>
      <c r="S118" s="1803" t="s">
        <v>340</v>
      </c>
      <c r="T118" s="1803" t="s">
        <v>340</v>
      </c>
      <c r="U118" s="1803" t="s">
        <v>340</v>
      </c>
      <c r="V118" s="1803" t="s">
        <v>340</v>
      </c>
      <c r="W118" s="1803" t="s">
        <v>340</v>
      </c>
      <c r="X118" s="1803" t="s">
        <v>340</v>
      </c>
      <c r="Y118" s="1804" t="s">
        <v>340</v>
      </c>
    </row>
    <row r="119" spans="1:25" s="872" customFormat="1">
      <c r="A119" s="1806">
        <v>41091</v>
      </c>
      <c r="B119" s="1800">
        <v>1134027</v>
      </c>
      <c r="C119" s="1805">
        <v>694.04329965698003</v>
      </c>
      <c r="D119" s="1800">
        <v>31662243</v>
      </c>
      <c r="E119" s="1805">
        <v>169.60425018251999</v>
      </c>
      <c r="F119" s="1800">
        <v>236155</v>
      </c>
      <c r="G119" s="1805">
        <v>4.5524405656700004</v>
      </c>
      <c r="H119" s="1800">
        <v>136657</v>
      </c>
      <c r="I119" s="1805">
        <v>1.9559303818699998</v>
      </c>
      <c r="J119" s="1800">
        <v>179431</v>
      </c>
      <c r="K119" s="1805">
        <v>2.2798382853400003</v>
      </c>
      <c r="L119" s="1800">
        <v>334056</v>
      </c>
      <c r="M119" s="1805">
        <v>341.93074118776002</v>
      </c>
      <c r="N119" s="1800">
        <v>2598351</v>
      </c>
      <c r="O119" s="1805">
        <v>1144.6841613550801</v>
      </c>
      <c r="P119" s="1803" t="s">
        <v>340</v>
      </c>
      <c r="Q119" s="1803" t="s">
        <v>340</v>
      </c>
      <c r="R119" s="1803" t="s">
        <v>340</v>
      </c>
      <c r="S119" s="1803" t="s">
        <v>340</v>
      </c>
      <c r="T119" s="1803" t="s">
        <v>340</v>
      </c>
      <c r="U119" s="1803" t="s">
        <v>340</v>
      </c>
      <c r="V119" s="1803" t="s">
        <v>340</v>
      </c>
      <c r="W119" s="1803" t="s">
        <v>340</v>
      </c>
      <c r="X119" s="1803" t="s">
        <v>340</v>
      </c>
      <c r="Y119" s="1804" t="s">
        <v>340</v>
      </c>
    </row>
    <row r="120" spans="1:25" s="872" customFormat="1">
      <c r="A120" s="1806">
        <v>41122</v>
      </c>
      <c r="B120" s="1800">
        <v>1113287</v>
      </c>
      <c r="C120" s="1805">
        <v>604.85145250710002</v>
      </c>
      <c r="D120" s="1800">
        <v>31973024</v>
      </c>
      <c r="E120" s="1805">
        <v>173.94724130420002</v>
      </c>
      <c r="F120" s="1800">
        <v>269841</v>
      </c>
      <c r="G120" s="1805">
        <v>5.0770043678900008</v>
      </c>
      <c r="H120" s="1800">
        <v>160460</v>
      </c>
      <c r="I120" s="1805">
        <v>2.8126003383099998</v>
      </c>
      <c r="J120" s="1800">
        <v>218220</v>
      </c>
      <c r="K120" s="1805">
        <v>2.61885671789</v>
      </c>
      <c r="L120" s="1800">
        <v>413442</v>
      </c>
      <c r="M120" s="1805">
        <v>397.41706735228001</v>
      </c>
      <c r="N120" s="1800">
        <v>2656620</v>
      </c>
      <c r="O120" s="1805">
        <v>1143.5291258391499</v>
      </c>
      <c r="P120" s="1803" t="s">
        <v>340</v>
      </c>
      <c r="Q120" s="1803" t="s">
        <v>340</v>
      </c>
      <c r="R120" s="1803" t="s">
        <v>340</v>
      </c>
      <c r="S120" s="1803" t="s">
        <v>340</v>
      </c>
      <c r="T120" s="1803" t="s">
        <v>340</v>
      </c>
      <c r="U120" s="1803" t="s">
        <v>340</v>
      </c>
      <c r="V120" s="1803" t="s">
        <v>340</v>
      </c>
      <c r="W120" s="1803" t="s">
        <v>340</v>
      </c>
      <c r="X120" s="1803" t="s">
        <v>340</v>
      </c>
      <c r="Y120" s="1804" t="s">
        <v>340</v>
      </c>
    </row>
    <row r="121" spans="1:25" s="872" customFormat="1">
      <c r="A121" s="1806">
        <v>41153</v>
      </c>
      <c r="B121" s="1800">
        <v>1020937</v>
      </c>
      <c r="C121" s="1805">
        <v>533.95290751764003</v>
      </c>
      <c r="D121" s="1800">
        <v>31359923</v>
      </c>
      <c r="E121" s="1805">
        <v>156.16109208013</v>
      </c>
      <c r="F121" s="1800">
        <v>261862</v>
      </c>
      <c r="G121" s="1805">
        <v>5.1198346495200004</v>
      </c>
      <c r="H121" s="1800">
        <v>159169</v>
      </c>
      <c r="I121" s="1805">
        <v>2.76607164186</v>
      </c>
      <c r="J121" s="1800">
        <v>210923</v>
      </c>
      <c r="K121" s="1805">
        <v>2.3616339872499998</v>
      </c>
      <c r="L121" s="1800">
        <v>477980</v>
      </c>
      <c r="M121" s="1805">
        <v>460.68782708227002</v>
      </c>
      <c r="N121" s="1800">
        <v>1914976</v>
      </c>
      <c r="O121" s="1805">
        <v>999.72315233434995</v>
      </c>
      <c r="P121" s="1803" t="s">
        <v>340</v>
      </c>
      <c r="Q121" s="1803" t="s">
        <v>340</v>
      </c>
      <c r="R121" s="1803" t="s">
        <v>340</v>
      </c>
      <c r="S121" s="1803" t="s">
        <v>340</v>
      </c>
      <c r="T121" s="1803" t="s">
        <v>340</v>
      </c>
      <c r="U121" s="1803" t="s">
        <v>340</v>
      </c>
      <c r="V121" s="1803" t="s">
        <v>340</v>
      </c>
      <c r="W121" s="1803" t="s">
        <v>340</v>
      </c>
      <c r="X121" s="1803" t="s">
        <v>340</v>
      </c>
      <c r="Y121" s="1804" t="s">
        <v>340</v>
      </c>
    </row>
    <row r="122" spans="1:25" s="872" customFormat="1">
      <c r="A122" s="1806">
        <v>41183</v>
      </c>
      <c r="B122" s="1800">
        <v>1003700</v>
      </c>
      <c r="C122" s="1805">
        <v>570.19585282304001</v>
      </c>
      <c r="D122" s="1800">
        <v>34514990</v>
      </c>
      <c r="E122" s="1805">
        <v>183.34299840394002</v>
      </c>
      <c r="F122" s="1800">
        <v>330166</v>
      </c>
      <c r="G122" s="1805">
        <v>6.0833033196599997</v>
      </c>
      <c r="H122" s="1800">
        <v>255640</v>
      </c>
      <c r="I122" s="1805">
        <v>3.7377337061900002</v>
      </c>
      <c r="J122" s="1800">
        <v>256958</v>
      </c>
      <c r="K122" s="1805">
        <v>4.1002242758600005</v>
      </c>
      <c r="L122" s="1800">
        <v>569820</v>
      </c>
      <c r="M122" s="1805">
        <v>491.83933085128001</v>
      </c>
      <c r="N122" s="1800">
        <v>2984419</v>
      </c>
      <c r="O122" s="1805">
        <v>1136.47772287005</v>
      </c>
      <c r="P122" s="1803" t="s">
        <v>340</v>
      </c>
      <c r="Q122" s="1803" t="s">
        <v>340</v>
      </c>
      <c r="R122" s="1803" t="s">
        <v>340</v>
      </c>
      <c r="S122" s="1803" t="s">
        <v>340</v>
      </c>
      <c r="T122" s="1803" t="s">
        <v>340</v>
      </c>
      <c r="U122" s="1803" t="s">
        <v>340</v>
      </c>
      <c r="V122" s="1803" t="s">
        <v>340</v>
      </c>
      <c r="W122" s="1803" t="s">
        <v>340</v>
      </c>
      <c r="X122" s="1803" t="s">
        <v>340</v>
      </c>
      <c r="Y122" s="1804" t="s">
        <v>340</v>
      </c>
    </row>
    <row r="123" spans="1:25" s="872" customFormat="1">
      <c r="A123" s="1806">
        <v>41214</v>
      </c>
      <c r="B123" s="1800">
        <v>1047539</v>
      </c>
      <c r="C123" s="1805">
        <v>582.85418298799004</v>
      </c>
      <c r="D123" s="1800">
        <v>30381864</v>
      </c>
      <c r="E123" s="1805">
        <v>158.52202309287</v>
      </c>
      <c r="F123" s="1800">
        <v>375091</v>
      </c>
      <c r="G123" s="1805">
        <v>7.1421476779899997</v>
      </c>
      <c r="H123" s="1800">
        <v>262723</v>
      </c>
      <c r="I123" s="1805">
        <v>4.0583321850900003</v>
      </c>
      <c r="J123" s="1800">
        <v>301601</v>
      </c>
      <c r="K123" s="1805">
        <v>6.0549280811799999</v>
      </c>
      <c r="L123" s="1800">
        <v>725228</v>
      </c>
      <c r="M123" s="1805">
        <v>592.10803309592006</v>
      </c>
      <c r="N123" s="1800">
        <v>2216943</v>
      </c>
      <c r="O123" s="1805">
        <v>1133.7829414965199</v>
      </c>
      <c r="P123" s="1803" t="s">
        <v>340</v>
      </c>
      <c r="Q123" s="1803" t="s">
        <v>340</v>
      </c>
      <c r="R123" s="1803" t="s">
        <v>340</v>
      </c>
      <c r="S123" s="1803" t="s">
        <v>340</v>
      </c>
      <c r="T123" s="1803" t="s">
        <v>340</v>
      </c>
      <c r="U123" s="1803" t="s">
        <v>340</v>
      </c>
      <c r="V123" s="1803" t="s">
        <v>340</v>
      </c>
      <c r="W123" s="1803" t="s">
        <v>340</v>
      </c>
      <c r="X123" s="1803" t="s">
        <v>340</v>
      </c>
      <c r="Y123" s="1804" t="s">
        <v>340</v>
      </c>
    </row>
    <row r="124" spans="1:25" s="872" customFormat="1">
      <c r="A124" s="1806">
        <v>41244</v>
      </c>
      <c r="B124" s="1800">
        <v>953885</v>
      </c>
      <c r="C124" s="1805">
        <v>577.47126671496994</v>
      </c>
      <c r="D124" s="1800">
        <v>37103463</v>
      </c>
      <c r="E124" s="1805">
        <v>205.04656184665001</v>
      </c>
      <c r="F124" s="1800">
        <v>478137</v>
      </c>
      <c r="G124" s="1805">
        <v>9.4301041807900017</v>
      </c>
      <c r="H124" s="1800">
        <v>203651</v>
      </c>
      <c r="I124" s="1805">
        <v>2.9228980667800002</v>
      </c>
      <c r="J124" s="1800">
        <v>500980</v>
      </c>
      <c r="K124" s="1805">
        <v>8.0856188735199996</v>
      </c>
      <c r="L124" s="1800">
        <v>772690</v>
      </c>
      <c r="M124" s="1805">
        <v>588.78274942636995</v>
      </c>
      <c r="N124" s="1800">
        <v>2772443</v>
      </c>
      <c r="O124" s="1805">
        <v>1256.43931517904</v>
      </c>
      <c r="P124" s="1803" t="s">
        <v>340</v>
      </c>
      <c r="Q124" s="1803" t="s">
        <v>340</v>
      </c>
      <c r="R124" s="1803" t="s">
        <v>340</v>
      </c>
      <c r="S124" s="1803" t="s">
        <v>340</v>
      </c>
      <c r="T124" s="1803" t="s">
        <v>340</v>
      </c>
      <c r="U124" s="1803" t="s">
        <v>340</v>
      </c>
      <c r="V124" s="1803" t="s">
        <v>340</v>
      </c>
      <c r="W124" s="1803" t="s">
        <v>340</v>
      </c>
      <c r="X124" s="1803" t="s">
        <v>340</v>
      </c>
      <c r="Y124" s="1804" t="s">
        <v>340</v>
      </c>
    </row>
    <row r="125" spans="1:25" s="872" customFormat="1">
      <c r="A125" s="1806">
        <v>41275</v>
      </c>
      <c r="B125" s="1800">
        <v>940201</v>
      </c>
      <c r="C125" s="1805">
        <v>583.90430440688999</v>
      </c>
      <c r="D125" s="1800">
        <v>19004118</v>
      </c>
      <c r="E125" s="1805">
        <v>178.29291682529998</v>
      </c>
      <c r="F125" s="1800">
        <v>456490</v>
      </c>
      <c r="G125" s="1805">
        <v>8.5802000893300008</v>
      </c>
      <c r="H125" s="1800">
        <v>180595</v>
      </c>
      <c r="I125" s="1805">
        <v>4.290751019790001</v>
      </c>
      <c r="J125" s="1800">
        <v>646048</v>
      </c>
      <c r="K125" s="1805">
        <v>7.63776368016</v>
      </c>
      <c r="L125" s="1800">
        <v>812899</v>
      </c>
      <c r="M125" s="1805">
        <v>681.73909349656992</v>
      </c>
      <c r="N125" s="1800">
        <v>1975939</v>
      </c>
      <c r="O125" s="1805">
        <v>1208.63861791722</v>
      </c>
      <c r="P125" s="1803" t="s">
        <v>340</v>
      </c>
      <c r="Q125" s="1803" t="s">
        <v>340</v>
      </c>
      <c r="R125" s="1803" t="s">
        <v>340</v>
      </c>
      <c r="S125" s="1803" t="s">
        <v>340</v>
      </c>
      <c r="T125" s="1803" t="s">
        <v>340</v>
      </c>
      <c r="U125" s="1803" t="s">
        <v>340</v>
      </c>
      <c r="V125" s="1803" t="s">
        <v>340</v>
      </c>
      <c r="W125" s="1803" t="s">
        <v>340</v>
      </c>
      <c r="X125" s="1803" t="s">
        <v>340</v>
      </c>
      <c r="Y125" s="1804" t="s">
        <v>340</v>
      </c>
    </row>
    <row r="126" spans="1:25" s="872" customFormat="1">
      <c r="A126" s="1806">
        <v>41306</v>
      </c>
      <c r="B126" s="1800">
        <v>908745</v>
      </c>
      <c r="C126" s="1805">
        <v>573.86848905823001</v>
      </c>
      <c r="D126" s="1800">
        <v>21084395</v>
      </c>
      <c r="E126" s="1805">
        <v>196.40198694080999</v>
      </c>
      <c r="F126" s="1800">
        <v>441961</v>
      </c>
      <c r="G126" s="1805">
        <v>7.9725010477499998</v>
      </c>
      <c r="H126" s="1800">
        <v>173347</v>
      </c>
      <c r="I126" s="1805">
        <v>3.3717734616600001</v>
      </c>
      <c r="J126" s="1800">
        <v>673784</v>
      </c>
      <c r="K126" s="1805">
        <v>6.9790466960500002</v>
      </c>
      <c r="L126" s="1800">
        <v>803247</v>
      </c>
      <c r="M126" s="1805">
        <v>572.67759471310001</v>
      </c>
      <c r="N126" s="1800">
        <v>2393895</v>
      </c>
      <c r="O126" s="1805">
        <v>1099.47121383326</v>
      </c>
      <c r="P126" s="1803" t="s">
        <v>340</v>
      </c>
      <c r="Q126" s="1803" t="s">
        <v>340</v>
      </c>
      <c r="R126" s="1803" t="s">
        <v>340</v>
      </c>
      <c r="S126" s="1803" t="s">
        <v>340</v>
      </c>
      <c r="T126" s="1803" t="s">
        <v>340</v>
      </c>
      <c r="U126" s="1803" t="s">
        <v>340</v>
      </c>
      <c r="V126" s="1803" t="s">
        <v>340</v>
      </c>
      <c r="W126" s="1803" t="s">
        <v>340</v>
      </c>
      <c r="X126" s="1803" t="s">
        <v>340</v>
      </c>
      <c r="Y126" s="1804" t="s">
        <v>340</v>
      </c>
    </row>
    <row r="127" spans="1:25" s="872" customFormat="1">
      <c r="A127" s="1806">
        <v>41334</v>
      </c>
      <c r="B127" s="1800">
        <v>875525</v>
      </c>
      <c r="C127" s="1805">
        <v>555.80289908640998</v>
      </c>
      <c r="D127" s="1800">
        <v>24730428</v>
      </c>
      <c r="E127" s="1805">
        <v>236.56324668097997</v>
      </c>
      <c r="F127" s="1800">
        <v>536554</v>
      </c>
      <c r="G127" s="1805">
        <v>9.732254865469999</v>
      </c>
      <c r="H127" s="1800">
        <v>179200</v>
      </c>
      <c r="I127" s="1805">
        <v>3.7061437400799999</v>
      </c>
      <c r="J127" s="1800">
        <v>773150</v>
      </c>
      <c r="K127" s="1805">
        <v>8.2617627536100002</v>
      </c>
      <c r="L127" s="1800">
        <v>898098</v>
      </c>
      <c r="M127" s="1805">
        <v>639.05515692463996</v>
      </c>
      <c r="N127" s="1800">
        <v>2535428</v>
      </c>
      <c r="O127" s="1805">
        <v>1131.3460105854499</v>
      </c>
      <c r="P127" s="1803" t="s">
        <v>340</v>
      </c>
      <c r="Q127" s="1803" t="s">
        <v>340</v>
      </c>
      <c r="R127" s="1803" t="s">
        <v>340</v>
      </c>
      <c r="S127" s="1803" t="s">
        <v>340</v>
      </c>
      <c r="T127" s="1803" t="s">
        <v>340</v>
      </c>
      <c r="U127" s="1803" t="s">
        <v>340</v>
      </c>
      <c r="V127" s="1803" t="s">
        <v>340</v>
      </c>
      <c r="W127" s="1803" t="s">
        <v>340</v>
      </c>
      <c r="X127" s="1803" t="s">
        <v>340</v>
      </c>
      <c r="Y127" s="1804" t="s">
        <v>340</v>
      </c>
    </row>
    <row r="128" spans="1:25" s="872" customFormat="1">
      <c r="A128" s="1806">
        <v>41365</v>
      </c>
      <c r="B128" s="1800">
        <v>900284</v>
      </c>
      <c r="C128" s="1805">
        <v>575.45612477868008</v>
      </c>
      <c r="D128" s="1800">
        <v>23451066</v>
      </c>
      <c r="E128" s="1805">
        <v>222.64254784345002</v>
      </c>
      <c r="F128" s="1800">
        <v>494953</v>
      </c>
      <c r="G128" s="1805">
        <v>8.9116614620599996</v>
      </c>
      <c r="H128" s="1800">
        <v>178411</v>
      </c>
      <c r="I128" s="1805">
        <v>3.0498239877199986</v>
      </c>
      <c r="J128" s="1800">
        <v>1018759</v>
      </c>
      <c r="K128" s="1805">
        <v>9.8855951833100022</v>
      </c>
      <c r="L128" s="1800">
        <v>1010003</v>
      </c>
      <c r="M128" s="1805">
        <v>705.34389493063998</v>
      </c>
      <c r="N128" s="1800">
        <v>2298369</v>
      </c>
      <c r="O128" s="1805">
        <v>1096.7950908152</v>
      </c>
      <c r="P128" s="1803" t="s">
        <v>340</v>
      </c>
      <c r="Q128" s="1803" t="s">
        <v>340</v>
      </c>
      <c r="R128" s="1803" t="s">
        <v>340</v>
      </c>
      <c r="S128" s="1803" t="s">
        <v>340</v>
      </c>
      <c r="T128" s="1803" t="s">
        <v>340</v>
      </c>
      <c r="U128" s="1803" t="s">
        <v>340</v>
      </c>
      <c r="V128" s="1803" t="s">
        <v>340</v>
      </c>
      <c r="W128" s="1803" t="s">
        <v>340</v>
      </c>
      <c r="X128" s="1803" t="s">
        <v>340</v>
      </c>
      <c r="Y128" s="1804" t="s">
        <v>340</v>
      </c>
    </row>
    <row r="129" spans="1:25" s="872" customFormat="1">
      <c r="A129" s="1806">
        <v>41395</v>
      </c>
      <c r="B129" s="1800">
        <v>1035126</v>
      </c>
      <c r="C129" s="1805">
        <v>638.40241628236004</v>
      </c>
      <c r="D129" s="1800">
        <v>25115587</v>
      </c>
      <c r="E129" s="1805">
        <v>236.40029547907</v>
      </c>
      <c r="F129" s="1800">
        <v>603786</v>
      </c>
      <c r="G129" s="1805">
        <v>10.870771405100001</v>
      </c>
      <c r="H129" s="1800">
        <v>194825</v>
      </c>
      <c r="I129" s="1805">
        <v>3.3306631871300003</v>
      </c>
      <c r="J129" s="1800">
        <v>1445715</v>
      </c>
      <c r="K129" s="1805">
        <v>9.98724852464</v>
      </c>
      <c r="L129" s="1800">
        <v>1152511</v>
      </c>
      <c r="M129" s="1805">
        <v>769.47603602946992</v>
      </c>
      <c r="N129" s="1800">
        <v>2468733</v>
      </c>
      <c r="O129" s="1805">
        <v>1175.7593025557601</v>
      </c>
      <c r="P129" s="1803" t="s">
        <v>340</v>
      </c>
      <c r="Q129" s="1803" t="s">
        <v>340</v>
      </c>
      <c r="R129" s="1803" t="s">
        <v>340</v>
      </c>
      <c r="S129" s="1803" t="s">
        <v>340</v>
      </c>
      <c r="T129" s="1803" t="s">
        <v>340</v>
      </c>
      <c r="U129" s="1803" t="s">
        <v>340</v>
      </c>
      <c r="V129" s="1803" t="s">
        <v>340</v>
      </c>
      <c r="W129" s="1803" t="s">
        <v>340</v>
      </c>
      <c r="X129" s="1803" t="s">
        <v>340</v>
      </c>
      <c r="Y129" s="1804" t="s">
        <v>340</v>
      </c>
    </row>
    <row r="130" spans="1:25" s="872" customFormat="1">
      <c r="A130" s="1806">
        <v>41426</v>
      </c>
      <c r="B130" s="1800">
        <v>1228628</v>
      </c>
      <c r="C130" s="1805">
        <v>674.27600765117006</v>
      </c>
      <c r="D130" s="1800">
        <v>23277419</v>
      </c>
      <c r="E130" s="1805">
        <v>216.04513800223998</v>
      </c>
      <c r="F130" s="1800">
        <v>674044</v>
      </c>
      <c r="G130" s="1805">
        <v>11.159048057149999</v>
      </c>
      <c r="H130" s="1800">
        <v>202107</v>
      </c>
      <c r="I130" s="1805">
        <v>2.9786091734699998</v>
      </c>
      <c r="J130" s="1800">
        <v>1424769</v>
      </c>
      <c r="K130" s="1805">
        <v>9.0428047785099999</v>
      </c>
      <c r="L130" s="1800">
        <v>1247844</v>
      </c>
      <c r="M130" s="1805">
        <v>810.46506678537003</v>
      </c>
      <c r="N130" s="1800">
        <v>2246474</v>
      </c>
      <c r="O130" s="1805">
        <v>1026.13448241281</v>
      </c>
      <c r="P130" s="1803" t="s">
        <v>340</v>
      </c>
      <c r="Q130" s="1803" t="s">
        <v>340</v>
      </c>
      <c r="R130" s="1803" t="s">
        <v>340</v>
      </c>
      <c r="S130" s="1803" t="s">
        <v>340</v>
      </c>
      <c r="T130" s="1803" t="s">
        <v>340</v>
      </c>
      <c r="U130" s="1803" t="s">
        <v>340</v>
      </c>
      <c r="V130" s="1803" t="s">
        <v>340</v>
      </c>
      <c r="W130" s="1803" t="s">
        <v>340</v>
      </c>
      <c r="X130" s="1803" t="s">
        <v>340</v>
      </c>
      <c r="Y130" s="1804" t="s">
        <v>340</v>
      </c>
    </row>
    <row r="131" spans="1:25" s="872" customFormat="1">
      <c r="A131" s="1806">
        <v>41456</v>
      </c>
      <c r="B131" s="1800">
        <v>1494017</v>
      </c>
      <c r="C131" s="1805">
        <v>777.7728855974301</v>
      </c>
      <c r="D131" s="1800">
        <v>25172822</v>
      </c>
      <c r="E131" s="1805">
        <v>238.27065067357</v>
      </c>
      <c r="F131" s="1800">
        <v>749879</v>
      </c>
      <c r="G131" s="1805">
        <v>13.59181034401</v>
      </c>
      <c r="H131" s="1800">
        <v>288622</v>
      </c>
      <c r="I131" s="1805">
        <v>3.3843393804299997</v>
      </c>
      <c r="J131" s="1800">
        <v>1639608</v>
      </c>
      <c r="K131" s="1805">
        <v>10.141564185590001</v>
      </c>
      <c r="L131" s="1800">
        <v>1456083</v>
      </c>
      <c r="M131" s="1805">
        <v>927.48276849961997</v>
      </c>
      <c r="N131" s="1800">
        <v>2637377</v>
      </c>
      <c r="O131" s="1805">
        <v>1252.4314885773799</v>
      </c>
      <c r="P131" s="1803" t="s">
        <v>340</v>
      </c>
      <c r="Q131" s="1803" t="s">
        <v>340</v>
      </c>
      <c r="R131" s="1803" t="s">
        <v>340</v>
      </c>
      <c r="S131" s="1803" t="s">
        <v>340</v>
      </c>
      <c r="T131" s="1803" t="s">
        <v>340</v>
      </c>
      <c r="U131" s="1803" t="s">
        <v>340</v>
      </c>
      <c r="V131" s="1803" t="s">
        <v>340</v>
      </c>
      <c r="W131" s="1803" t="s">
        <v>340</v>
      </c>
      <c r="X131" s="1803" t="s">
        <v>340</v>
      </c>
      <c r="Y131" s="1804" t="s">
        <v>340</v>
      </c>
    </row>
    <row r="132" spans="1:25" s="872" customFormat="1">
      <c r="A132" s="1806">
        <v>41487</v>
      </c>
      <c r="B132" s="1800">
        <v>1388687</v>
      </c>
      <c r="C132" s="1805">
        <v>673.91687024099997</v>
      </c>
      <c r="D132" s="1800">
        <v>25692821</v>
      </c>
      <c r="E132" s="1805">
        <v>242.41775199411001</v>
      </c>
      <c r="F132" s="1800">
        <v>836532</v>
      </c>
      <c r="G132" s="1805">
        <v>14.264720248</v>
      </c>
      <c r="H132" s="1800">
        <v>239291</v>
      </c>
      <c r="I132" s="1805">
        <v>4.2540834681800002</v>
      </c>
      <c r="J132" s="1800">
        <v>1715386</v>
      </c>
      <c r="K132" s="1805">
        <v>11.823773626480001</v>
      </c>
      <c r="L132" s="1800">
        <v>1580320</v>
      </c>
      <c r="M132" s="1805">
        <v>962.45976328100005</v>
      </c>
      <c r="N132" s="1800">
        <v>2417884</v>
      </c>
      <c r="O132" s="1805">
        <v>1133.655596629</v>
      </c>
      <c r="P132" s="1803" t="s">
        <v>340</v>
      </c>
      <c r="Q132" s="1803" t="s">
        <v>340</v>
      </c>
      <c r="R132" s="1803" t="s">
        <v>340</v>
      </c>
      <c r="S132" s="1803" t="s">
        <v>340</v>
      </c>
      <c r="T132" s="1803" t="s">
        <v>340</v>
      </c>
      <c r="U132" s="1803" t="s">
        <v>340</v>
      </c>
      <c r="V132" s="1803" t="s">
        <v>340</v>
      </c>
      <c r="W132" s="1803" t="s">
        <v>340</v>
      </c>
      <c r="X132" s="1803" t="s">
        <v>340</v>
      </c>
      <c r="Y132" s="1804" t="s">
        <v>340</v>
      </c>
    </row>
    <row r="133" spans="1:25" s="872" customFormat="1">
      <c r="A133" s="1806">
        <v>41518</v>
      </c>
      <c r="B133" s="1800">
        <v>1358553</v>
      </c>
      <c r="C133" s="1805">
        <v>661.097540374</v>
      </c>
      <c r="D133" s="1800">
        <v>25836867</v>
      </c>
      <c r="E133" s="1805">
        <v>248.54132670678999</v>
      </c>
      <c r="F133" s="1800">
        <v>923502</v>
      </c>
      <c r="G133" s="1805">
        <v>15.289335158</v>
      </c>
      <c r="H133" s="1800">
        <v>282786</v>
      </c>
      <c r="I133" s="1805">
        <v>4.6636095497699994</v>
      </c>
      <c r="J133" s="1800">
        <v>1954073</v>
      </c>
      <c r="K133" s="1805">
        <v>11.958972899880001</v>
      </c>
      <c r="L133" s="1800">
        <v>1656298</v>
      </c>
      <c r="M133" s="1805">
        <v>957.40591691199995</v>
      </c>
      <c r="N133" s="1800">
        <v>2380681</v>
      </c>
      <c r="O133" s="1805">
        <v>1141.1404004450001</v>
      </c>
      <c r="P133" s="1803" t="s">
        <v>340</v>
      </c>
      <c r="Q133" s="1803" t="s">
        <v>340</v>
      </c>
      <c r="R133" s="1803" t="s">
        <v>340</v>
      </c>
      <c r="S133" s="1803" t="s">
        <v>340</v>
      </c>
      <c r="T133" s="1803" t="s">
        <v>340</v>
      </c>
      <c r="U133" s="1803" t="s">
        <v>340</v>
      </c>
      <c r="V133" s="1803" t="s">
        <v>340</v>
      </c>
      <c r="W133" s="1803" t="s">
        <v>340</v>
      </c>
      <c r="X133" s="1803" t="s">
        <v>340</v>
      </c>
      <c r="Y133" s="1804" t="s">
        <v>340</v>
      </c>
    </row>
    <row r="134" spans="1:25" s="872" customFormat="1">
      <c r="A134" s="1806">
        <v>41548</v>
      </c>
      <c r="B134" s="1800">
        <v>1408007</v>
      </c>
      <c r="C134" s="1805">
        <v>653.82517890899999</v>
      </c>
      <c r="D134" s="1800">
        <v>26860954</v>
      </c>
      <c r="E134" s="1805">
        <v>262.75836191116002</v>
      </c>
      <c r="F134" s="1800">
        <v>1062697</v>
      </c>
      <c r="G134" s="1805">
        <v>17.841307474000001</v>
      </c>
      <c r="H134" s="1800">
        <v>293568</v>
      </c>
      <c r="I134" s="1805">
        <v>4.6140866335999995</v>
      </c>
      <c r="J134" s="1800">
        <v>2052917</v>
      </c>
      <c r="K134" s="1805">
        <v>16.540501522709999</v>
      </c>
      <c r="L134" s="1800">
        <v>1908931</v>
      </c>
      <c r="M134" s="1805">
        <v>1130.331778646</v>
      </c>
      <c r="N134" s="1800">
        <v>3184833</v>
      </c>
      <c r="O134" s="1805">
        <v>1304.2477504389999</v>
      </c>
      <c r="P134" s="1803" t="s">
        <v>340</v>
      </c>
      <c r="Q134" s="1803" t="s">
        <v>340</v>
      </c>
      <c r="R134" s="1803" t="s">
        <v>340</v>
      </c>
      <c r="S134" s="1803" t="s">
        <v>340</v>
      </c>
      <c r="T134" s="1803" t="s">
        <v>340</v>
      </c>
      <c r="U134" s="1803" t="s">
        <v>340</v>
      </c>
      <c r="V134" s="1803" t="s">
        <v>340</v>
      </c>
      <c r="W134" s="1803" t="s">
        <v>340</v>
      </c>
      <c r="X134" s="1803" t="s">
        <v>340</v>
      </c>
      <c r="Y134" s="1804" t="s">
        <v>340</v>
      </c>
    </row>
    <row r="135" spans="1:25" s="872" customFormat="1">
      <c r="A135" s="1806">
        <v>41579</v>
      </c>
      <c r="B135" s="1800">
        <v>1301233</v>
      </c>
      <c r="C135" s="1805">
        <v>621.00048197199999</v>
      </c>
      <c r="D135" s="1800">
        <v>26235362</v>
      </c>
      <c r="E135" s="1805">
        <v>254.30417052786999</v>
      </c>
      <c r="F135" s="1800">
        <v>1155703</v>
      </c>
      <c r="G135" s="1805">
        <v>17.976551524000001</v>
      </c>
      <c r="H135" s="1800">
        <v>283891</v>
      </c>
      <c r="I135" s="1805">
        <v>4.6405416940000004</v>
      </c>
      <c r="J135" s="1800">
        <v>1153747</v>
      </c>
      <c r="K135" s="1805">
        <v>16.787868021329999</v>
      </c>
      <c r="L135" s="1800">
        <v>2088218</v>
      </c>
      <c r="M135" s="1805">
        <v>1268.607395749</v>
      </c>
      <c r="N135" s="1800">
        <v>2310383</v>
      </c>
      <c r="O135" s="1805">
        <v>1102.3494752649999</v>
      </c>
      <c r="P135" s="1803" t="s">
        <v>340</v>
      </c>
      <c r="Q135" s="1803" t="s">
        <v>340</v>
      </c>
      <c r="R135" s="1803" t="s">
        <v>340</v>
      </c>
      <c r="S135" s="1803" t="s">
        <v>340</v>
      </c>
      <c r="T135" s="1803" t="s">
        <v>340</v>
      </c>
      <c r="U135" s="1803" t="s">
        <v>340</v>
      </c>
      <c r="V135" s="1803" t="s">
        <v>340</v>
      </c>
      <c r="W135" s="1803" t="s">
        <v>340</v>
      </c>
      <c r="X135" s="1803" t="s">
        <v>340</v>
      </c>
      <c r="Y135" s="1804" t="s">
        <v>340</v>
      </c>
    </row>
    <row r="136" spans="1:25" s="872" customFormat="1">
      <c r="A136" s="1806">
        <v>41609</v>
      </c>
      <c r="B136" s="1800">
        <v>1306833</v>
      </c>
      <c r="C136" s="1805">
        <v>685.53370043699999</v>
      </c>
      <c r="D136" s="1800">
        <v>28831101</v>
      </c>
      <c r="E136" s="1805">
        <v>296.30060398477002</v>
      </c>
      <c r="F136" s="1800">
        <v>1466154</v>
      </c>
      <c r="G136" s="1805">
        <v>24.826167715</v>
      </c>
      <c r="H136" s="1800">
        <v>403830</v>
      </c>
      <c r="I136" s="1805">
        <v>5.0319061980299997</v>
      </c>
      <c r="J136" s="1800">
        <v>1314479</v>
      </c>
      <c r="K136" s="1805">
        <v>23.750241906649997</v>
      </c>
      <c r="L136" s="1800">
        <v>2497080</v>
      </c>
      <c r="M136" s="1805">
        <v>1419.8784741029999</v>
      </c>
      <c r="N136" s="1800">
        <v>3184013</v>
      </c>
      <c r="O136" s="1805">
        <v>1635.3482783679999</v>
      </c>
      <c r="P136" s="1803" t="s">
        <v>340</v>
      </c>
      <c r="Q136" s="1803" t="s">
        <v>340</v>
      </c>
      <c r="R136" s="1803" t="s">
        <v>340</v>
      </c>
      <c r="S136" s="1803" t="s">
        <v>340</v>
      </c>
      <c r="T136" s="1803" t="s">
        <v>340</v>
      </c>
      <c r="U136" s="1803" t="s">
        <v>340</v>
      </c>
      <c r="V136" s="1803" t="s">
        <v>340</v>
      </c>
      <c r="W136" s="1803" t="s">
        <v>340</v>
      </c>
      <c r="X136" s="1803" t="s">
        <v>340</v>
      </c>
      <c r="Y136" s="1804" t="s">
        <v>340</v>
      </c>
    </row>
    <row r="137" spans="1:25" s="873" customFormat="1">
      <c r="A137" s="1806">
        <v>41640</v>
      </c>
      <c r="B137" s="1808">
        <v>1235071</v>
      </c>
      <c r="C137" s="1809">
        <v>634.34659197999997</v>
      </c>
      <c r="D137" s="1808">
        <v>26532724</v>
      </c>
      <c r="E137" s="1809">
        <v>253.48743394926001</v>
      </c>
      <c r="F137" s="1808">
        <v>1349561</v>
      </c>
      <c r="G137" s="1809">
        <v>22.324209061000001</v>
      </c>
      <c r="H137" s="1808">
        <v>359582</v>
      </c>
      <c r="I137" s="1809">
        <v>5.4107280711700003</v>
      </c>
      <c r="J137" s="1808">
        <v>1513998</v>
      </c>
      <c r="K137" s="1809">
        <v>20.823288055959999</v>
      </c>
      <c r="L137" s="1808">
        <v>2316367</v>
      </c>
      <c r="M137" s="1809">
        <v>1440.069149013</v>
      </c>
      <c r="N137" s="1808">
        <v>2131158</v>
      </c>
      <c r="O137" s="1809">
        <v>1355.891425671</v>
      </c>
      <c r="P137" s="1803" t="s">
        <v>340</v>
      </c>
      <c r="Q137" s="1803" t="s">
        <v>340</v>
      </c>
      <c r="R137" s="1803" t="s">
        <v>340</v>
      </c>
      <c r="S137" s="1803" t="s">
        <v>340</v>
      </c>
      <c r="T137" s="1803" t="s">
        <v>340</v>
      </c>
      <c r="U137" s="1803" t="s">
        <v>340</v>
      </c>
      <c r="V137" s="1803" t="s">
        <v>340</v>
      </c>
      <c r="W137" s="1803" t="s">
        <v>340</v>
      </c>
      <c r="X137" s="1803" t="s">
        <v>340</v>
      </c>
      <c r="Y137" s="1804" t="s">
        <v>340</v>
      </c>
    </row>
    <row r="138" spans="1:25" s="872" customFormat="1">
      <c r="A138" s="1806">
        <v>41671</v>
      </c>
      <c r="B138" s="1800">
        <v>1142608</v>
      </c>
      <c r="C138" s="1805">
        <v>620.61759066399998</v>
      </c>
      <c r="D138" s="1800">
        <v>26685397</v>
      </c>
      <c r="E138" s="1805">
        <v>252.33496703253996</v>
      </c>
      <c r="F138" s="1800">
        <v>1433005</v>
      </c>
      <c r="G138" s="1805">
        <v>20.728946963999999</v>
      </c>
      <c r="H138" s="1800">
        <v>330926</v>
      </c>
      <c r="I138" s="1805">
        <v>4.4303355515200007</v>
      </c>
      <c r="J138" s="1800">
        <v>1591649</v>
      </c>
      <c r="K138" s="1805">
        <v>21.272329377929999</v>
      </c>
      <c r="L138" s="1800">
        <v>2484692</v>
      </c>
      <c r="M138" s="1805">
        <v>1419.1405075949999</v>
      </c>
      <c r="N138" s="1800">
        <v>2500265</v>
      </c>
      <c r="O138" s="1805">
        <v>1252.556203506</v>
      </c>
      <c r="P138" s="1803" t="s">
        <v>340</v>
      </c>
      <c r="Q138" s="1803" t="s">
        <v>340</v>
      </c>
      <c r="R138" s="1803" t="s">
        <v>340</v>
      </c>
      <c r="S138" s="1803" t="s">
        <v>340</v>
      </c>
      <c r="T138" s="1803" t="s">
        <v>340</v>
      </c>
      <c r="U138" s="1803" t="s">
        <v>340</v>
      </c>
      <c r="V138" s="1803" t="s">
        <v>340</v>
      </c>
      <c r="W138" s="1803" t="s">
        <v>340</v>
      </c>
      <c r="X138" s="1803" t="s">
        <v>340</v>
      </c>
      <c r="Y138" s="1804" t="s">
        <v>340</v>
      </c>
    </row>
    <row r="139" spans="1:25" s="872" customFormat="1">
      <c r="A139" s="1806">
        <v>41699</v>
      </c>
      <c r="B139" s="1800">
        <v>1136109</v>
      </c>
      <c r="C139" s="1805">
        <v>639.10596687379018</v>
      </c>
      <c r="D139" s="1800">
        <v>29585180</v>
      </c>
      <c r="E139" s="1805">
        <v>278.23108173200001</v>
      </c>
      <c r="F139" s="1800">
        <v>1576671</v>
      </c>
      <c r="G139" s="1805">
        <v>24.414644516949998</v>
      </c>
      <c r="H139" s="1800">
        <v>431538</v>
      </c>
      <c r="I139" s="1805">
        <v>6.7639242269099995</v>
      </c>
      <c r="J139" s="1800">
        <v>1772986</v>
      </c>
      <c r="K139" s="1805">
        <v>24.2643041832</v>
      </c>
      <c r="L139" s="1800">
        <v>2843217</v>
      </c>
      <c r="M139" s="1805">
        <v>1561.5378127842102</v>
      </c>
      <c r="N139" s="1800">
        <v>2384800</v>
      </c>
      <c r="O139" s="1805">
        <v>1236.9584080043999</v>
      </c>
      <c r="P139" s="1803" t="s">
        <v>340</v>
      </c>
      <c r="Q139" s="1803" t="s">
        <v>340</v>
      </c>
      <c r="R139" s="1803" t="s">
        <v>340</v>
      </c>
      <c r="S139" s="1803" t="s">
        <v>340</v>
      </c>
      <c r="T139" s="1803" t="s">
        <v>340</v>
      </c>
      <c r="U139" s="1803" t="s">
        <v>340</v>
      </c>
      <c r="V139" s="1803" t="s">
        <v>340</v>
      </c>
      <c r="W139" s="1803" t="s">
        <v>340</v>
      </c>
      <c r="X139" s="1803" t="s">
        <v>340</v>
      </c>
      <c r="Y139" s="1804" t="s">
        <v>340</v>
      </c>
    </row>
    <row r="140" spans="1:25" s="872" customFormat="1">
      <c r="A140" s="1806">
        <v>41730</v>
      </c>
      <c r="B140" s="1800">
        <v>1134526</v>
      </c>
      <c r="C140" s="1805">
        <v>618.87599864000003</v>
      </c>
      <c r="D140" s="1800">
        <v>27853731</v>
      </c>
      <c r="E140" s="1805">
        <v>259.96518829002997</v>
      </c>
      <c r="F140" s="1800">
        <v>1624564</v>
      </c>
      <c r="G140" s="1805">
        <v>24.098039236000002</v>
      </c>
      <c r="H140" s="1800">
        <v>396072</v>
      </c>
      <c r="I140" s="1805">
        <v>5.76635706235</v>
      </c>
      <c r="J140" s="1800">
        <v>1878800</v>
      </c>
      <c r="K140" s="1805">
        <v>24.645285801369997</v>
      </c>
      <c r="L140" s="1800">
        <v>2954070</v>
      </c>
      <c r="M140" s="1805">
        <v>1575.6065446170001</v>
      </c>
      <c r="N140" s="1800">
        <v>2479378</v>
      </c>
      <c r="O140" s="1805">
        <v>1191.5815029820001</v>
      </c>
      <c r="P140" s="1803" t="s">
        <v>340</v>
      </c>
      <c r="Q140" s="1803" t="s">
        <v>340</v>
      </c>
      <c r="R140" s="1803" t="s">
        <v>340</v>
      </c>
      <c r="S140" s="1803" t="s">
        <v>340</v>
      </c>
      <c r="T140" s="1803" t="s">
        <v>340</v>
      </c>
      <c r="U140" s="1803" t="s">
        <v>340</v>
      </c>
      <c r="V140" s="1803" t="s">
        <v>340</v>
      </c>
      <c r="W140" s="1803" t="s">
        <v>340</v>
      </c>
      <c r="X140" s="1803" t="s">
        <v>340</v>
      </c>
      <c r="Y140" s="1804" t="s">
        <v>340</v>
      </c>
    </row>
    <row r="141" spans="1:25" s="872" customFormat="1">
      <c r="A141" s="1806">
        <v>41760</v>
      </c>
      <c r="B141" s="1800">
        <v>1198645</v>
      </c>
      <c r="C141" s="1805">
        <v>603.58158748699998</v>
      </c>
      <c r="D141" s="1800">
        <v>28337262</v>
      </c>
      <c r="E141" s="1805">
        <v>258.98614708506</v>
      </c>
      <c r="F141" s="1800">
        <v>1362120</v>
      </c>
      <c r="G141" s="1805">
        <v>21.382949808999999</v>
      </c>
      <c r="H141" s="1800">
        <v>358410</v>
      </c>
      <c r="I141" s="1805">
        <v>4.1797690007100003</v>
      </c>
      <c r="J141" s="1800">
        <v>2685044</v>
      </c>
      <c r="K141" s="1805">
        <v>24.156985769119999</v>
      </c>
      <c r="L141" s="1800">
        <v>3111067</v>
      </c>
      <c r="M141" s="1805">
        <v>1600.0164495900001</v>
      </c>
      <c r="N141" s="1800">
        <v>2406688</v>
      </c>
      <c r="O141" s="1805">
        <v>1167.7665194409999</v>
      </c>
      <c r="P141" s="1803" t="s">
        <v>340</v>
      </c>
      <c r="Q141" s="1803" t="s">
        <v>340</v>
      </c>
      <c r="R141" s="1803" t="s">
        <v>340</v>
      </c>
      <c r="S141" s="1803" t="s">
        <v>340</v>
      </c>
      <c r="T141" s="1803" t="s">
        <v>340</v>
      </c>
      <c r="U141" s="1803" t="s">
        <v>340</v>
      </c>
      <c r="V141" s="1803" t="s">
        <v>340</v>
      </c>
      <c r="W141" s="1803" t="s">
        <v>340</v>
      </c>
      <c r="X141" s="1803" t="s">
        <v>340</v>
      </c>
      <c r="Y141" s="1804" t="s">
        <v>340</v>
      </c>
    </row>
    <row r="142" spans="1:25" s="872" customFormat="1">
      <c r="A142" s="1806">
        <v>41791</v>
      </c>
      <c r="B142" s="1800">
        <v>1297381</v>
      </c>
      <c r="C142" s="1805">
        <v>594.14526727199996</v>
      </c>
      <c r="D142" s="1800">
        <v>36512638</v>
      </c>
      <c r="E142" s="1805">
        <v>333.40400298903995</v>
      </c>
      <c r="F142" s="1800">
        <v>1625580</v>
      </c>
      <c r="G142" s="1805">
        <v>24.770997386000001</v>
      </c>
      <c r="H142" s="1800">
        <v>353825</v>
      </c>
      <c r="I142" s="1805">
        <v>4.18704688513</v>
      </c>
      <c r="J142" s="1800">
        <v>3664095</v>
      </c>
      <c r="K142" s="1805">
        <v>25.354786275430001</v>
      </c>
      <c r="L142" s="1800">
        <v>3130235</v>
      </c>
      <c r="M142" s="1805">
        <v>1541.3906401710001</v>
      </c>
      <c r="N142" s="1800">
        <v>2358443</v>
      </c>
      <c r="O142" s="1805">
        <v>1152.1479645039999</v>
      </c>
      <c r="P142" s="1803" t="s">
        <v>340</v>
      </c>
      <c r="Q142" s="1803" t="s">
        <v>340</v>
      </c>
      <c r="R142" s="1803" t="s">
        <v>340</v>
      </c>
      <c r="S142" s="1803" t="s">
        <v>340</v>
      </c>
      <c r="T142" s="1803" t="s">
        <v>340</v>
      </c>
      <c r="U142" s="1803" t="s">
        <v>340</v>
      </c>
      <c r="V142" s="1803" t="s">
        <v>340</v>
      </c>
      <c r="W142" s="1803" t="s">
        <v>340</v>
      </c>
      <c r="X142" s="1803" t="s">
        <v>340</v>
      </c>
      <c r="Y142" s="1804" t="s">
        <v>340</v>
      </c>
    </row>
    <row r="143" spans="1:25" s="872" customFormat="1">
      <c r="A143" s="1806">
        <v>41821</v>
      </c>
      <c r="B143" s="1800">
        <v>1484390</v>
      </c>
      <c r="C143" s="1805">
        <v>598.73714990899998</v>
      </c>
      <c r="D143" s="1800">
        <v>39123904</v>
      </c>
      <c r="E143" s="1805">
        <v>366.72925236551004</v>
      </c>
      <c r="F143" s="1800">
        <v>1758646</v>
      </c>
      <c r="G143" s="1805">
        <v>27.371463338000002</v>
      </c>
      <c r="H143" s="1800">
        <v>500415</v>
      </c>
      <c r="I143" s="1805">
        <v>5.5092434624699997</v>
      </c>
      <c r="J143" s="1800">
        <v>2705611</v>
      </c>
      <c r="K143" s="1805">
        <v>22.63590668646</v>
      </c>
      <c r="L143" s="1800">
        <v>3397257</v>
      </c>
      <c r="M143" s="1805">
        <v>1650.8291677029999</v>
      </c>
      <c r="N143" s="1800">
        <v>2812602</v>
      </c>
      <c r="O143" s="1805">
        <v>1273.329578243</v>
      </c>
      <c r="P143" s="1803" t="s">
        <v>340</v>
      </c>
      <c r="Q143" s="1803" t="s">
        <v>340</v>
      </c>
      <c r="R143" s="1803" t="s">
        <v>340</v>
      </c>
      <c r="S143" s="1803" t="s">
        <v>340</v>
      </c>
      <c r="T143" s="1803" t="s">
        <v>340</v>
      </c>
      <c r="U143" s="1803" t="s">
        <v>340</v>
      </c>
      <c r="V143" s="1803" t="s">
        <v>340</v>
      </c>
      <c r="W143" s="1803" t="s">
        <v>340</v>
      </c>
      <c r="X143" s="1803" t="s">
        <v>340</v>
      </c>
      <c r="Y143" s="1804" t="s">
        <v>340</v>
      </c>
    </row>
    <row r="144" spans="1:25" s="872" customFormat="1">
      <c r="A144" s="1806">
        <v>41852</v>
      </c>
      <c r="B144" s="1800">
        <v>1558097</v>
      </c>
      <c r="C144" s="1805">
        <v>608.025670816</v>
      </c>
      <c r="D144" s="1800">
        <v>38257176</v>
      </c>
      <c r="E144" s="1805">
        <v>344.93408033532</v>
      </c>
      <c r="F144" s="1800">
        <v>1503414</v>
      </c>
      <c r="G144" s="1805">
        <v>23.346921341000002</v>
      </c>
      <c r="H144" s="1800">
        <v>535153</v>
      </c>
      <c r="I144" s="1805">
        <v>7.2009677097500013</v>
      </c>
      <c r="J144" s="1800">
        <v>1928482</v>
      </c>
      <c r="K144" s="1805">
        <v>28.305436736000001</v>
      </c>
      <c r="L144" s="1800">
        <v>3552671</v>
      </c>
      <c r="M144" s="1805">
        <v>1692.09102459</v>
      </c>
      <c r="N144" s="1800">
        <v>2322429</v>
      </c>
      <c r="O144" s="1805">
        <v>1208.632193855</v>
      </c>
      <c r="P144" s="1803" t="s">
        <v>340</v>
      </c>
      <c r="Q144" s="1803" t="s">
        <v>340</v>
      </c>
      <c r="R144" s="1803" t="s">
        <v>340</v>
      </c>
      <c r="S144" s="1803" t="s">
        <v>340</v>
      </c>
      <c r="T144" s="1803" t="s">
        <v>340</v>
      </c>
      <c r="U144" s="1803" t="s">
        <v>340</v>
      </c>
      <c r="V144" s="1803" t="s">
        <v>340</v>
      </c>
      <c r="W144" s="1803" t="s">
        <v>340</v>
      </c>
      <c r="X144" s="1803" t="s">
        <v>340</v>
      </c>
      <c r="Y144" s="1804" t="s">
        <v>340</v>
      </c>
    </row>
    <row r="145" spans="1:25" s="872" customFormat="1">
      <c r="A145" s="1806">
        <v>41883</v>
      </c>
      <c r="B145" s="1800">
        <v>1348320</v>
      </c>
      <c r="C145" s="1805">
        <v>595.48969542199995</v>
      </c>
      <c r="D145" s="1800">
        <v>34814241</v>
      </c>
      <c r="E145" s="1805">
        <v>316.26025232244001</v>
      </c>
      <c r="F145" s="1800">
        <v>1867266</v>
      </c>
      <c r="G145" s="1805">
        <v>27.283048083000001</v>
      </c>
      <c r="H145" s="1800">
        <v>561826</v>
      </c>
      <c r="I145" s="1805">
        <v>6.2256729131899995</v>
      </c>
      <c r="J145" s="1800">
        <v>3549910</v>
      </c>
      <c r="K145" s="1805">
        <v>35.535602960760002</v>
      </c>
      <c r="L145" s="1800">
        <v>3835916</v>
      </c>
      <c r="M145" s="1805">
        <v>1747.2321789289999</v>
      </c>
      <c r="N145" s="1800">
        <v>2539114</v>
      </c>
      <c r="O145" s="1805">
        <v>1177.007090052</v>
      </c>
      <c r="P145" s="1803" t="s">
        <v>340</v>
      </c>
      <c r="Q145" s="1803" t="s">
        <v>340</v>
      </c>
      <c r="R145" s="1803" t="s">
        <v>340</v>
      </c>
      <c r="S145" s="1803" t="s">
        <v>340</v>
      </c>
      <c r="T145" s="1803" t="s">
        <v>340</v>
      </c>
      <c r="U145" s="1803" t="s">
        <v>340</v>
      </c>
      <c r="V145" s="1803" t="s">
        <v>340</v>
      </c>
      <c r="W145" s="1803" t="s">
        <v>340</v>
      </c>
      <c r="X145" s="1803" t="s">
        <v>340</v>
      </c>
      <c r="Y145" s="1804" t="s">
        <v>340</v>
      </c>
    </row>
    <row r="146" spans="1:25" s="872" customFormat="1">
      <c r="A146" s="1806">
        <v>41913</v>
      </c>
      <c r="B146" s="1800">
        <v>1372534</v>
      </c>
      <c r="C146" s="1805">
        <v>576.83256270499999</v>
      </c>
      <c r="D146" s="1800">
        <v>33819553</v>
      </c>
      <c r="E146" s="1805">
        <v>311.80503006431002</v>
      </c>
      <c r="F146" s="1800">
        <v>1988644</v>
      </c>
      <c r="G146" s="1805">
        <v>28.154263207</v>
      </c>
      <c r="H146" s="1800">
        <v>577699</v>
      </c>
      <c r="I146" s="1805">
        <v>7.4929324285799996</v>
      </c>
      <c r="J146" s="1800">
        <v>2169251</v>
      </c>
      <c r="K146" s="1805">
        <v>34.398145843999998</v>
      </c>
      <c r="L146" s="1800">
        <v>4034080</v>
      </c>
      <c r="M146" s="1805">
        <v>1734.8929252139999</v>
      </c>
      <c r="N146" s="1800">
        <v>2556468</v>
      </c>
      <c r="O146" s="1805">
        <v>1157.028066093</v>
      </c>
      <c r="P146" s="1803" t="s">
        <v>340</v>
      </c>
      <c r="Q146" s="1803" t="s">
        <v>340</v>
      </c>
      <c r="R146" s="1803" t="s">
        <v>340</v>
      </c>
      <c r="S146" s="1803" t="s">
        <v>340</v>
      </c>
      <c r="T146" s="1803" t="s">
        <v>340</v>
      </c>
      <c r="U146" s="1803" t="s">
        <v>340</v>
      </c>
      <c r="V146" s="1803" t="s">
        <v>340</v>
      </c>
      <c r="W146" s="1803" t="s">
        <v>340</v>
      </c>
      <c r="X146" s="1803" t="s">
        <v>340</v>
      </c>
      <c r="Y146" s="1804" t="s">
        <v>340</v>
      </c>
    </row>
    <row r="147" spans="1:25" s="872" customFormat="1">
      <c r="A147" s="1806">
        <v>41944</v>
      </c>
      <c r="B147" s="1800">
        <v>1171648</v>
      </c>
      <c r="C147" s="1805">
        <v>534.475841253</v>
      </c>
      <c r="D147" s="1800">
        <v>39296689</v>
      </c>
      <c r="E147" s="1805">
        <v>316.36900615443</v>
      </c>
      <c r="F147" s="1800">
        <v>2091087</v>
      </c>
      <c r="G147" s="1805">
        <v>28.772144551</v>
      </c>
      <c r="H147" s="1800">
        <v>590713</v>
      </c>
      <c r="I147" s="1805">
        <v>8.4358050151300006</v>
      </c>
      <c r="J147" s="1800">
        <v>3549910</v>
      </c>
      <c r="K147" s="1805">
        <v>35.535602960759995</v>
      </c>
      <c r="L147" s="1800">
        <v>4094135</v>
      </c>
      <c r="M147" s="1805">
        <v>1841.6865703030001</v>
      </c>
      <c r="N147" s="1800">
        <v>2276329</v>
      </c>
      <c r="O147" s="1805">
        <v>1151.825027972</v>
      </c>
      <c r="P147" s="1803" t="s">
        <v>340</v>
      </c>
      <c r="Q147" s="1803" t="s">
        <v>340</v>
      </c>
      <c r="R147" s="1803" t="s">
        <v>340</v>
      </c>
      <c r="S147" s="1803" t="s">
        <v>340</v>
      </c>
      <c r="T147" s="1803" t="s">
        <v>340</v>
      </c>
      <c r="U147" s="1803" t="s">
        <v>340</v>
      </c>
      <c r="V147" s="1803" t="s">
        <v>340</v>
      </c>
      <c r="W147" s="1803" t="s">
        <v>340</v>
      </c>
      <c r="X147" s="1803" t="s">
        <v>340</v>
      </c>
      <c r="Y147" s="1804" t="s">
        <v>340</v>
      </c>
    </row>
    <row r="148" spans="1:25" s="872" customFormat="1">
      <c r="A148" s="1806">
        <v>41974</v>
      </c>
      <c r="B148" s="1800">
        <v>1286236</v>
      </c>
      <c r="C148" s="1805">
        <v>644.84530928900006</v>
      </c>
      <c r="D148" s="1800">
        <v>39284012</v>
      </c>
      <c r="E148" s="1805">
        <v>387.37115791833003</v>
      </c>
      <c r="F148" s="1800">
        <v>2636865</v>
      </c>
      <c r="G148" s="1805">
        <v>39.42410941</v>
      </c>
      <c r="H148" s="1800">
        <v>590922</v>
      </c>
      <c r="I148" s="1805">
        <v>8.4408455881299993</v>
      </c>
      <c r="J148" s="1800">
        <v>2146670</v>
      </c>
      <c r="K148" s="1805">
        <v>49.539611340960001</v>
      </c>
      <c r="L148" s="1800">
        <v>5076147</v>
      </c>
      <c r="M148" s="1805">
        <v>2117.006602161</v>
      </c>
      <c r="N148" s="1800">
        <v>3049143</v>
      </c>
      <c r="O148" s="1805">
        <v>1291.855560668</v>
      </c>
      <c r="P148" s="1803" t="s">
        <v>340</v>
      </c>
      <c r="Q148" s="1803" t="s">
        <v>340</v>
      </c>
      <c r="R148" s="1803" t="s">
        <v>340</v>
      </c>
      <c r="S148" s="1803" t="s">
        <v>340</v>
      </c>
      <c r="T148" s="1803" t="s">
        <v>340</v>
      </c>
      <c r="U148" s="1803" t="s">
        <v>340</v>
      </c>
      <c r="V148" s="1803" t="s">
        <v>340</v>
      </c>
      <c r="W148" s="1803" t="s">
        <v>340</v>
      </c>
      <c r="X148" s="1803" t="s">
        <v>340</v>
      </c>
      <c r="Y148" s="1804" t="s">
        <v>340</v>
      </c>
    </row>
    <row r="149" spans="1:25" s="872" customFormat="1">
      <c r="A149" s="1806">
        <v>42005</v>
      </c>
      <c r="B149" s="1800">
        <v>1133917</v>
      </c>
      <c r="C149" s="1805">
        <v>541.06207423199999</v>
      </c>
      <c r="D149" s="1800">
        <v>33928219</v>
      </c>
      <c r="E149" s="1805">
        <v>315.61386268690001</v>
      </c>
      <c r="F149" s="1800">
        <v>2267257</v>
      </c>
      <c r="G149" s="1805">
        <v>31.799814945000001</v>
      </c>
      <c r="H149" s="1800">
        <v>591003</v>
      </c>
      <c r="I149" s="1805">
        <v>8.8317340356699994</v>
      </c>
      <c r="J149" s="1800">
        <v>2295177</v>
      </c>
      <c r="K149" s="1805">
        <v>27.667735487159998</v>
      </c>
      <c r="L149" s="1800">
        <v>4296203</v>
      </c>
      <c r="M149" s="1805">
        <v>1905.3023913039999</v>
      </c>
      <c r="N149" s="1800">
        <v>2240989</v>
      </c>
      <c r="O149" s="1805">
        <v>1200.581839209</v>
      </c>
      <c r="P149" s="1803" t="s">
        <v>340</v>
      </c>
      <c r="Q149" s="1803" t="s">
        <v>340</v>
      </c>
      <c r="R149" s="1803" t="s">
        <v>340</v>
      </c>
      <c r="S149" s="1803" t="s">
        <v>340</v>
      </c>
      <c r="T149" s="1803" t="s">
        <v>340</v>
      </c>
      <c r="U149" s="1803" t="s">
        <v>340</v>
      </c>
      <c r="V149" s="1803" t="s">
        <v>340</v>
      </c>
      <c r="W149" s="1803" t="s">
        <v>340</v>
      </c>
      <c r="X149" s="1803" t="s">
        <v>340</v>
      </c>
      <c r="Y149" s="1804" t="s">
        <v>340</v>
      </c>
    </row>
    <row r="150" spans="1:25" s="872" customFormat="1">
      <c r="A150" s="1806">
        <v>42036</v>
      </c>
      <c r="B150" s="1800">
        <v>1057284</v>
      </c>
      <c r="C150" s="1805">
        <v>548.11649497799999</v>
      </c>
      <c r="D150" s="1800">
        <v>32160157</v>
      </c>
      <c r="E150" s="1805">
        <v>290.22760406885999</v>
      </c>
      <c r="F150" s="1800">
        <v>2338113</v>
      </c>
      <c r="G150" s="1805">
        <v>30.973501281000001</v>
      </c>
      <c r="H150" s="1800">
        <v>538813</v>
      </c>
      <c r="I150" s="1805">
        <v>7.1632050666099998</v>
      </c>
      <c r="J150" s="1800">
        <v>2631199</v>
      </c>
      <c r="K150" s="1805">
        <v>27.887249353580003</v>
      </c>
      <c r="L150" s="1800">
        <v>4475519</v>
      </c>
      <c r="M150" s="1805">
        <v>1900.4328927629999</v>
      </c>
      <c r="N150" s="1800">
        <v>1918403</v>
      </c>
      <c r="O150" s="1805">
        <v>1005.659057546</v>
      </c>
      <c r="P150" s="1803" t="s">
        <v>340</v>
      </c>
      <c r="Q150" s="1803" t="s">
        <v>340</v>
      </c>
      <c r="R150" s="1803" t="s">
        <v>340</v>
      </c>
      <c r="S150" s="1803" t="s">
        <v>340</v>
      </c>
      <c r="T150" s="1803" t="s">
        <v>340</v>
      </c>
      <c r="U150" s="1803" t="s">
        <v>340</v>
      </c>
      <c r="V150" s="1803" t="s">
        <v>340</v>
      </c>
      <c r="W150" s="1803" t="s">
        <v>340</v>
      </c>
      <c r="X150" s="1803" t="s">
        <v>340</v>
      </c>
      <c r="Y150" s="1804" t="s">
        <v>340</v>
      </c>
    </row>
    <row r="151" spans="1:25" s="872" customFormat="1">
      <c r="A151" s="1806">
        <v>42064</v>
      </c>
      <c r="B151" s="1800">
        <v>1060814</v>
      </c>
      <c r="C151" s="1805">
        <v>565.13786674795995</v>
      </c>
      <c r="D151" s="1800">
        <v>35783293</v>
      </c>
      <c r="E151" s="1805">
        <v>332.12182211312</v>
      </c>
      <c r="F151" s="1800">
        <v>2605160</v>
      </c>
      <c r="G151" s="1805">
        <v>33.541568056229998</v>
      </c>
      <c r="H151" s="1800">
        <v>618123</v>
      </c>
      <c r="I151" s="1805">
        <v>6.7697093531199997</v>
      </c>
      <c r="J151" s="1800">
        <v>3599144</v>
      </c>
      <c r="K151" s="1805">
        <v>36.055445218060001</v>
      </c>
      <c r="L151" s="1800">
        <v>5078440</v>
      </c>
      <c r="M151" s="1805">
        <v>1989.12294597961</v>
      </c>
      <c r="N151" s="1800">
        <v>3187180</v>
      </c>
      <c r="O151" s="1805">
        <v>1271.6665804014099</v>
      </c>
      <c r="P151" s="1803" t="s">
        <v>340</v>
      </c>
      <c r="Q151" s="1803" t="s">
        <v>340</v>
      </c>
      <c r="R151" s="1803" t="s">
        <v>340</v>
      </c>
      <c r="S151" s="1803" t="s">
        <v>340</v>
      </c>
      <c r="T151" s="1803" t="s">
        <v>340</v>
      </c>
      <c r="U151" s="1803" t="s">
        <v>340</v>
      </c>
      <c r="V151" s="1803" t="s">
        <v>340</v>
      </c>
      <c r="W151" s="1803" t="s">
        <v>340</v>
      </c>
      <c r="X151" s="1803" t="s">
        <v>340</v>
      </c>
      <c r="Y151" s="1804" t="s">
        <v>340</v>
      </c>
    </row>
    <row r="152" spans="1:25" s="872" customFormat="1">
      <c r="A152" s="1806">
        <v>42095</v>
      </c>
      <c r="B152" s="1800">
        <v>997044</v>
      </c>
      <c r="C152" s="1805">
        <v>510.42193087700002</v>
      </c>
      <c r="D152" s="1800">
        <v>32792129</v>
      </c>
      <c r="E152" s="1805">
        <v>300.83753640779997</v>
      </c>
      <c r="F152" s="1800">
        <v>2560973</v>
      </c>
      <c r="G152" s="1805">
        <v>34.629681263999998</v>
      </c>
      <c r="H152" s="1800">
        <v>572001</v>
      </c>
      <c r="I152" s="1805">
        <v>6.3336618478999993</v>
      </c>
      <c r="J152" s="1800">
        <v>3348322</v>
      </c>
      <c r="K152" s="1805">
        <v>36.278636392989995</v>
      </c>
      <c r="L152" s="1800">
        <v>4971336</v>
      </c>
      <c r="M152" s="1805">
        <v>2038.6185107169999</v>
      </c>
      <c r="N152" s="1800">
        <v>2120219</v>
      </c>
      <c r="O152" s="1805">
        <v>1130.1570403369999</v>
      </c>
      <c r="P152" s="1803" t="s">
        <v>340</v>
      </c>
      <c r="Q152" s="1803" t="s">
        <v>340</v>
      </c>
      <c r="R152" s="1803" t="s">
        <v>340</v>
      </c>
      <c r="S152" s="1803" t="s">
        <v>340</v>
      </c>
      <c r="T152" s="1803" t="s">
        <v>340</v>
      </c>
      <c r="U152" s="1803" t="s">
        <v>340</v>
      </c>
      <c r="V152" s="1803" t="s">
        <v>340</v>
      </c>
      <c r="W152" s="1803" t="s">
        <v>340</v>
      </c>
      <c r="X152" s="1803" t="s">
        <v>340</v>
      </c>
      <c r="Y152" s="1804" t="s">
        <v>340</v>
      </c>
    </row>
    <row r="153" spans="1:25" s="872" customFormat="1">
      <c r="A153" s="1806">
        <v>42125</v>
      </c>
      <c r="B153" s="1800">
        <v>1014375</v>
      </c>
      <c r="C153" s="1805">
        <v>487.92680183200002</v>
      </c>
      <c r="D153" s="1800">
        <v>37333321</v>
      </c>
      <c r="E153" s="1805">
        <v>347.24148703106999</v>
      </c>
      <c r="F153" s="1800">
        <v>2655153</v>
      </c>
      <c r="G153" s="1805">
        <v>35.928876408999997</v>
      </c>
      <c r="H153" s="1800">
        <v>514551</v>
      </c>
      <c r="I153" s="1805">
        <v>5.2552304683799997</v>
      </c>
      <c r="J153" s="1800">
        <v>3272318</v>
      </c>
      <c r="K153" s="1805">
        <v>31.066601690590002</v>
      </c>
      <c r="L153" s="1800">
        <v>5367362</v>
      </c>
      <c r="M153" s="1805">
        <v>2046.2235333579999</v>
      </c>
      <c r="N153" s="1800">
        <v>2569736</v>
      </c>
      <c r="O153" s="1805">
        <v>1100.3941688709999</v>
      </c>
      <c r="P153" s="1803" t="s">
        <v>340</v>
      </c>
      <c r="Q153" s="1803" t="s">
        <v>340</v>
      </c>
      <c r="R153" s="1803" t="s">
        <v>340</v>
      </c>
      <c r="S153" s="1803" t="s">
        <v>340</v>
      </c>
      <c r="T153" s="1803" t="s">
        <v>340</v>
      </c>
      <c r="U153" s="1803" t="s">
        <v>340</v>
      </c>
      <c r="V153" s="1803" t="s">
        <v>340</v>
      </c>
      <c r="W153" s="1803" t="s">
        <v>340</v>
      </c>
      <c r="X153" s="1803" t="s">
        <v>340</v>
      </c>
      <c r="Y153" s="1804" t="s">
        <v>340</v>
      </c>
    </row>
    <row r="154" spans="1:25" s="872" customFormat="1">
      <c r="A154" s="1806">
        <v>42156</v>
      </c>
      <c r="B154" s="1800">
        <v>1144073</v>
      </c>
      <c r="C154" s="1805">
        <v>542.07951638300005</v>
      </c>
      <c r="D154" s="1800">
        <v>34608166</v>
      </c>
      <c r="E154" s="1805">
        <v>314.35075449177003</v>
      </c>
      <c r="F154" s="1800">
        <v>2497385</v>
      </c>
      <c r="G154" s="1805">
        <v>34.010076408000003</v>
      </c>
      <c r="H154" s="1800">
        <v>493529</v>
      </c>
      <c r="I154" s="1805">
        <v>5.4567042901099994</v>
      </c>
      <c r="J154" s="1800">
        <v>3627712</v>
      </c>
      <c r="K154" s="1805">
        <v>33.087288737359998</v>
      </c>
      <c r="L154" s="1800">
        <v>5775608</v>
      </c>
      <c r="M154" s="1805">
        <v>2175.640322666</v>
      </c>
      <c r="N154" s="1800">
        <v>1966027</v>
      </c>
      <c r="O154" s="1805">
        <v>1063.115732237</v>
      </c>
      <c r="P154" s="1803" t="s">
        <v>340</v>
      </c>
      <c r="Q154" s="1803" t="s">
        <v>340</v>
      </c>
      <c r="R154" s="1803" t="s">
        <v>340</v>
      </c>
      <c r="S154" s="1803" t="s">
        <v>340</v>
      </c>
      <c r="T154" s="1803" t="s">
        <v>340</v>
      </c>
      <c r="U154" s="1803" t="s">
        <v>340</v>
      </c>
      <c r="V154" s="1803" t="s">
        <v>340</v>
      </c>
      <c r="W154" s="1803" t="s">
        <v>340</v>
      </c>
      <c r="X154" s="1803" t="s">
        <v>340</v>
      </c>
      <c r="Y154" s="1804" t="s">
        <v>340</v>
      </c>
    </row>
    <row r="155" spans="1:25" s="872" customFormat="1">
      <c r="A155" s="1806">
        <v>42186</v>
      </c>
      <c r="B155" s="1800">
        <v>1337128</v>
      </c>
      <c r="C155" s="1805">
        <v>533.04758178099996</v>
      </c>
      <c r="D155" s="1800">
        <v>35197807</v>
      </c>
      <c r="E155" s="1805">
        <v>325.24506312117001</v>
      </c>
      <c r="F155" s="1800">
        <v>2682200</v>
      </c>
      <c r="G155" s="1805">
        <v>36.973082683000001</v>
      </c>
      <c r="H155" s="1800">
        <v>562953</v>
      </c>
      <c r="I155" s="1805">
        <v>6.3791260674499997</v>
      </c>
      <c r="J155" s="1800">
        <v>3911633</v>
      </c>
      <c r="K155" s="1805">
        <v>36.397493488999999</v>
      </c>
      <c r="L155" s="1800">
        <v>6455255</v>
      </c>
      <c r="M155" s="1805">
        <v>2300.924180471</v>
      </c>
      <c r="N155" s="1800">
        <v>2966739</v>
      </c>
      <c r="O155" s="1805">
        <v>1189.429646265</v>
      </c>
      <c r="P155" s="1803" t="s">
        <v>340</v>
      </c>
      <c r="Q155" s="1803" t="s">
        <v>340</v>
      </c>
      <c r="R155" s="1803" t="s">
        <v>340</v>
      </c>
      <c r="S155" s="1803" t="s">
        <v>340</v>
      </c>
      <c r="T155" s="1803" t="s">
        <v>340</v>
      </c>
      <c r="U155" s="1803" t="s">
        <v>340</v>
      </c>
      <c r="V155" s="1803" t="s">
        <v>340</v>
      </c>
      <c r="W155" s="1803" t="s">
        <v>340</v>
      </c>
      <c r="X155" s="1803" t="s">
        <v>340</v>
      </c>
      <c r="Y155" s="1804" t="s">
        <v>340</v>
      </c>
    </row>
    <row r="156" spans="1:25" s="872" customFormat="1">
      <c r="A156" s="1806">
        <v>42217</v>
      </c>
      <c r="B156" s="1800">
        <v>1176353</v>
      </c>
      <c r="C156" s="1805">
        <v>483.59746899999999</v>
      </c>
      <c r="D156" s="1800">
        <v>36932437</v>
      </c>
      <c r="E156" s="1805">
        <v>330.66215600203003</v>
      </c>
      <c r="F156" s="1800">
        <v>2729286</v>
      </c>
      <c r="G156" s="1805">
        <v>35.838736769</v>
      </c>
      <c r="H156" s="1800">
        <v>889116</v>
      </c>
      <c r="I156" s="1805">
        <v>8.1762762965799993</v>
      </c>
      <c r="J156" s="1800">
        <v>4090768</v>
      </c>
      <c r="K156" s="1805">
        <v>35.24136888332</v>
      </c>
      <c r="L156" s="1800">
        <v>6171139</v>
      </c>
      <c r="M156" s="1805">
        <v>2138.7970828299999</v>
      </c>
      <c r="N156" s="1800">
        <v>2366356</v>
      </c>
      <c r="O156" s="1805">
        <v>1035.3888393699999</v>
      </c>
      <c r="P156" s="1803" t="s">
        <v>340</v>
      </c>
      <c r="Q156" s="1803" t="s">
        <v>340</v>
      </c>
      <c r="R156" s="1803" t="s">
        <v>340</v>
      </c>
      <c r="S156" s="1803" t="s">
        <v>340</v>
      </c>
      <c r="T156" s="1803" t="s">
        <v>340</v>
      </c>
      <c r="U156" s="1803" t="s">
        <v>340</v>
      </c>
      <c r="V156" s="1803" t="s">
        <v>340</v>
      </c>
      <c r="W156" s="1803" t="s">
        <v>340</v>
      </c>
      <c r="X156" s="1803" t="s">
        <v>340</v>
      </c>
      <c r="Y156" s="1804" t="s">
        <v>340</v>
      </c>
    </row>
    <row r="157" spans="1:25" s="872" customFormat="1">
      <c r="A157" s="1806">
        <v>42248</v>
      </c>
      <c r="B157" s="1800">
        <v>1143832</v>
      </c>
      <c r="C157" s="1805">
        <v>482.30722688999998</v>
      </c>
      <c r="D157" s="1800">
        <v>37982094</v>
      </c>
      <c r="E157" s="1805">
        <v>355.57434055913001</v>
      </c>
      <c r="F157" s="1800">
        <v>3013482</v>
      </c>
      <c r="G157" s="1805">
        <v>39.613150482000002</v>
      </c>
      <c r="H157" s="1800">
        <v>765218</v>
      </c>
      <c r="I157" s="1805">
        <v>7.8335566620999995</v>
      </c>
      <c r="J157" s="1800">
        <v>4203470</v>
      </c>
      <c r="K157" s="1805">
        <v>37.665168826059997</v>
      </c>
      <c r="L157" s="1800">
        <v>6465196</v>
      </c>
      <c r="M157" s="1805">
        <v>2153.7296852479999</v>
      </c>
      <c r="N157" s="1800">
        <v>2745944</v>
      </c>
      <c r="O157" s="1805">
        <v>1056.6273034210001</v>
      </c>
      <c r="P157" s="1803" t="s">
        <v>340</v>
      </c>
      <c r="Q157" s="1803" t="s">
        <v>340</v>
      </c>
      <c r="R157" s="1803" t="s">
        <v>340</v>
      </c>
      <c r="S157" s="1803" t="s">
        <v>340</v>
      </c>
      <c r="T157" s="1803" t="s">
        <v>340</v>
      </c>
      <c r="U157" s="1803" t="s">
        <v>340</v>
      </c>
      <c r="V157" s="1803" t="s">
        <v>340</v>
      </c>
      <c r="W157" s="1803" t="s">
        <v>340</v>
      </c>
      <c r="X157" s="1803" t="s">
        <v>340</v>
      </c>
      <c r="Y157" s="1804" t="s">
        <v>340</v>
      </c>
    </row>
    <row r="158" spans="1:25" s="872" customFormat="1">
      <c r="A158" s="1806">
        <v>42278</v>
      </c>
      <c r="B158" s="1800">
        <v>1184127</v>
      </c>
      <c r="C158" s="1805">
        <v>491.19035608000002</v>
      </c>
      <c r="D158" s="1800">
        <v>38424883</v>
      </c>
      <c r="E158" s="1805">
        <v>347.09144971297002</v>
      </c>
      <c r="F158" s="1800">
        <v>3247610</v>
      </c>
      <c r="G158" s="1805">
        <v>41.504890392999997</v>
      </c>
      <c r="H158" s="1800">
        <v>705815</v>
      </c>
      <c r="I158" s="1805">
        <v>7.5882358048200009</v>
      </c>
      <c r="J158" s="1800">
        <v>4314022</v>
      </c>
      <c r="K158" s="1805">
        <v>42.31278924794001</v>
      </c>
      <c r="L158" s="1800">
        <v>6847336</v>
      </c>
      <c r="M158" s="1805">
        <v>2310.2338816269998</v>
      </c>
      <c r="N158" s="1800">
        <v>2077104</v>
      </c>
      <c r="O158" s="1805">
        <v>964.98030270899994</v>
      </c>
      <c r="P158" s="1803" t="s">
        <v>340</v>
      </c>
      <c r="Q158" s="1803" t="s">
        <v>340</v>
      </c>
      <c r="R158" s="1803" t="s">
        <v>340</v>
      </c>
      <c r="S158" s="1803" t="s">
        <v>340</v>
      </c>
      <c r="T158" s="1803" t="s">
        <v>340</v>
      </c>
      <c r="U158" s="1803" t="s">
        <v>340</v>
      </c>
      <c r="V158" s="1803" t="s">
        <v>340</v>
      </c>
      <c r="W158" s="1803" t="s">
        <v>340</v>
      </c>
      <c r="X158" s="1803" t="s">
        <v>340</v>
      </c>
      <c r="Y158" s="1804" t="s">
        <v>340</v>
      </c>
    </row>
    <row r="159" spans="1:25" s="872" customFormat="1">
      <c r="A159" s="1806">
        <v>42309</v>
      </c>
      <c r="B159" s="1800">
        <v>1101265</v>
      </c>
      <c r="C159" s="1805">
        <v>479.20348729434005</v>
      </c>
      <c r="D159" s="1800">
        <v>34757254</v>
      </c>
      <c r="E159" s="1805">
        <v>308.93969593509001</v>
      </c>
      <c r="F159" s="1800">
        <v>3177593</v>
      </c>
      <c r="G159" s="1805">
        <v>40.2465773638</v>
      </c>
      <c r="H159" s="1800">
        <v>817718</v>
      </c>
      <c r="I159" s="1805">
        <v>9.8547894187300002</v>
      </c>
      <c r="J159" s="1800">
        <v>4122044</v>
      </c>
      <c r="K159" s="1805">
        <v>39.879549742230004</v>
      </c>
      <c r="L159" s="1800">
        <v>7409561</v>
      </c>
      <c r="M159" s="1805">
        <v>2295.14138396013</v>
      </c>
      <c r="N159" s="1800">
        <v>2050168</v>
      </c>
      <c r="O159" s="1805">
        <v>934.05125071793998</v>
      </c>
      <c r="P159" s="1803" t="s">
        <v>340</v>
      </c>
      <c r="Q159" s="1803" t="s">
        <v>340</v>
      </c>
      <c r="R159" s="1803" t="s">
        <v>340</v>
      </c>
      <c r="S159" s="1803" t="s">
        <v>340</v>
      </c>
      <c r="T159" s="1803" t="s">
        <v>340</v>
      </c>
      <c r="U159" s="1803" t="s">
        <v>340</v>
      </c>
      <c r="V159" s="1803" t="s">
        <v>340</v>
      </c>
      <c r="W159" s="1803" t="s">
        <v>340</v>
      </c>
      <c r="X159" s="1803" t="s">
        <v>340</v>
      </c>
      <c r="Y159" s="1804" t="s">
        <v>340</v>
      </c>
    </row>
    <row r="160" spans="1:25" s="872" customFormat="1">
      <c r="A160" s="1806">
        <v>42339</v>
      </c>
      <c r="B160" s="1800">
        <v>1116249</v>
      </c>
      <c r="C160" s="1805">
        <v>531.37067517196999</v>
      </c>
      <c r="D160" s="1800">
        <v>43687863</v>
      </c>
      <c r="E160" s="1805">
        <v>402.34664278987998</v>
      </c>
      <c r="F160" s="1800">
        <v>3946721</v>
      </c>
      <c r="G160" s="1805">
        <v>53.452592672769995</v>
      </c>
      <c r="H160" s="1800">
        <v>912521</v>
      </c>
      <c r="I160" s="1805">
        <v>11.9390632215</v>
      </c>
      <c r="J160" s="1800">
        <v>4517553</v>
      </c>
      <c r="K160" s="1805">
        <v>58.814436421190003</v>
      </c>
      <c r="L160" s="1800">
        <v>8330211</v>
      </c>
      <c r="M160" s="1805">
        <v>2394.8939800664198</v>
      </c>
      <c r="N160" s="1800">
        <v>2726740</v>
      </c>
      <c r="O160" s="1805">
        <v>1135.0337236845901</v>
      </c>
      <c r="P160" s="1803" t="s">
        <v>340</v>
      </c>
      <c r="Q160" s="1803" t="s">
        <v>340</v>
      </c>
      <c r="R160" s="1803" t="s">
        <v>340</v>
      </c>
      <c r="S160" s="1803" t="s">
        <v>340</v>
      </c>
      <c r="T160" s="1803" t="s">
        <v>340</v>
      </c>
      <c r="U160" s="1803" t="s">
        <v>340</v>
      </c>
      <c r="V160" s="1803" t="s">
        <v>340</v>
      </c>
      <c r="W160" s="1803" t="s">
        <v>340</v>
      </c>
      <c r="X160" s="1803" t="s">
        <v>340</v>
      </c>
      <c r="Y160" s="1804" t="s">
        <v>340</v>
      </c>
    </row>
    <row r="161" spans="1:25" s="872" customFormat="1">
      <c r="A161" s="1806">
        <v>42370</v>
      </c>
      <c r="B161" s="1800">
        <v>954659</v>
      </c>
      <c r="C161" s="1805">
        <v>464.55289941000001</v>
      </c>
      <c r="D161" s="1800">
        <v>39170746</v>
      </c>
      <c r="E161" s="1805">
        <v>339.22034188507001</v>
      </c>
      <c r="F161" s="1800">
        <v>3599828</v>
      </c>
      <c r="G161" s="1805">
        <v>46.652936427999997</v>
      </c>
      <c r="H161" s="1800">
        <v>866832</v>
      </c>
      <c r="I161" s="1805">
        <v>11.29135214279</v>
      </c>
      <c r="J161" s="1800">
        <v>4409735</v>
      </c>
      <c r="K161" s="1805">
        <v>41.140985510660002</v>
      </c>
      <c r="L161" s="1800">
        <v>7324984</v>
      </c>
      <c r="M161" s="1805">
        <v>2389.9859504820001</v>
      </c>
      <c r="N161" s="1800">
        <v>1663047</v>
      </c>
      <c r="O161" s="1805">
        <v>983.68414374099996</v>
      </c>
      <c r="P161" s="1803" t="s">
        <v>340</v>
      </c>
      <c r="Q161" s="1803" t="s">
        <v>340</v>
      </c>
      <c r="R161" s="1803" t="s">
        <v>340</v>
      </c>
      <c r="S161" s="1803" t="s">
        <v>340</v>
      </c>
      <c r="T161" s="1803" t="s">
        <v>340</v>
      </c>
      <c r="U161" s="1803" t="s">
        <v>340</v>
      </c>
      <c r="V161" s="1803" t="s">
        <v>340</v>
      </c>
      <c r="W161" s="1803" t="s">
        <v>340</v>
      </c>
      <c r="X161" s="1803" t="s">
        <v>340</v>
      </c>
      <c r="Y161" s="1804" t="s">
        <v>340</v>
      </c>
    </row>
    <row r="162" spans="1:25" s="872" customFormat="1">
      <c r="A162" s="1806">
        <v>42401</v>
      </c>
      <c r="B162" s="1800">
        <v>951824</v>
      </c>
      <c r="C162" s="1805">
        <v>501.16549786399997</v>
      </c>
      <c r="D162" s="1800">
        <v>41189325</v>
      </c>
      <c r="E162" s="1805">
        <v>350.103629437</v>
      </c>
      <c r="F162" s="1800">
        <v>3833884</v>
      </c>
      <c r="G162" s="1805">
        <v>46.143548903000003</v>
      </c>
      <c r="H162" s="1800">
        <v>1008220</v>
      </c>
      <c r="I162" s="1805">
        <v>11.134547766000001</v>
      </c>
      <c r="J162" s="1800">
        <v>4522569</v>
      </c>
      <c r="K162" s="1805">
        <v>44.64457836039</v>
      </c>
      <c r="L162" s="1800">
        <v>8040852</v>
      </c>
      <c r="M162" s="1805">
        <v>2499.94503072</v>
      </c>
      <c r="N162" s="1800">
        <v>1987935</v>
      </c>
      <c r="O162" s="1805">
        <v>864.09371816999999</v>
      </c>
      <c r="P162" s="1803" t="s">
        <v>340</v>
      </c>
      <c r="Q162" s="1803" t="s">
        <v>340</v>
      </c>
      <c r="R162" s="1803" t="s">
        <v>340</v>
      </c>
      <c r="S162" s="1803" t="s">
        <v>340</v>
      </c>
      <c r="T162" s="1803" t="s">
        <v>340</v>
      </c>
      <c r="U162" s="1803" t="s">
        <v>340</v>
      </c>
      <c r="V162" s="1803" t="s">
        <v>340</v>
      </c>
      <c r="W162" s="1803" t="s">
        <v>340</v>
      </c>
      <c r="X162" s="1803" t="s">
        <v>340</v>
      </c>
      <c r="Y162" s="1804" t="s">
        <v>340</v>
      </c>
    </row>
    <row r="163" spans="1:25" s="872" customFormat="1">
      <c r="A163" s="1806">
        <v>42430</v>
      </c>
      <c r="B163" s="1800">
        <v>940955</v>
      </c>
      <c r="C163" s="1805">
        <v>487.57191325899998</v>
      </c>
      <c r="D163" s="1800">
        <v>44430115</v>
      </c>
      <c r="E163" s="1805">
        <v>380.6659433831</v>
      </c>
      <c r="F163" s="1800">
        <v>4311844</v>
      </c>
      <c r="G163" s="1805">
        <v>51.963821314</v>
      </c>
      <c r="H163" s="1800">
        <v>853363</v>
      </c>
      <c r="I163" s="1805">
        <v>9.266279012590001</v>
      </c>
      <c r="J163" s="1800">
        <v>5159701</v>
      </c>
      <c r="K163" s="1805">
        <v>49.45663024756</v>
      </c>
      <c r="L163" s="1800">
        <v>9375944</v>
      </c>
      <c r="M163" s="1805">
        <v>2747.251545347</v>
      </c>
      <c r="N163" s="1800">
        <v>2226056</v>
      </c>
      <c r="O163" s="1805">
        <v>909.90455502299994</v>
      </c>
      <c r="P163" s="1803" t="s">
        <v>340</v>
      </c>
      <c r="Q163" s="1803" t="s">
        <v>340</v>
      </c>
      <c r="R163" s="1803" t="s">
        <v>340</v>
      </c>
      <c r="S163" s="1803" t="s">
        <v>340</v>
      </c>
      <c r="T163" s="1803" t="s">
        <v>340</v>
      </c>
      <c r="U163" s="1803" t="s">
        <v>340</v>
      </c>
      <c r="V163" s="1803" t="s">
        <v>340</v>
      </c>
      <c r="W163" s="1803" t="s">
        <v>340</v>
      </c>
      <c r="X163" s="1803" t="s">
        <v>340</v>
      </c>
      <c r="Y163" s="1804" t="s">
        <v>340</v>
      </c>
    </row>
    <row r="164" spans="1:25" s="872" customFormat="1">
      <c r="A164" s="1806">
        <v>42461</v>
      </c>
      <c r="B164" s="1800">
        <v>887721</v>
      </c>
      <c r="C164" s="1805">
        <v>472.46492694400001</v>
      </c>
      <c r="D164" s="1800">
        <v>45806594</v>
      </c>
      <c r="E164" s="1805">
        <v>381.66916803943002</v>
      </c>
      <c r="F164" s="1800">
        <v>4463599</v>
      </c>
      <c r="G164" s="1805">
        <v>53.283815244000003</v>
      </c>
      <c r="H164" s="1800">
        <v>934969</v>
      </c>
      <c r="I164" s="1805">
        <v>9.0377246396900013</v>
      </c>
      <c r="J164" s="1800">
        <v>2857602</v>
      </c>
      <c r="K164" s="1805">
        <v>46.456982001210001</v>
      </c>
      <c r="L164" s="1800">
        <v>10057459</v>
      </c>
      <c r="M164" s="1805">
        <v>2868.2920574939999</v>
      </c>
      <c r="N164" s="1800">
        <v>2089631</v>
      </c>
      <c r="O164" s="1805">
        <v>920.33352942500005</v>
      </c>
      <c r="P164" s="1803" t="s">
        <v>340</v>
      </c>
      <c r="Q164" s="1803" t="s">
        <v>340</v>
      </c>
      <c r="R164" s="1803" t="s">
        <v>340</v>
      </c>
      <c r="S164" s="1803" t="s">
        <v>340</v>
      </c>
      <c r="T164" s="1803" t="s">
        <v>340</v>
      </c>
      <c r="U164" s="1803" t="s">
        <v>340</v>
      </c>
      <c r="V164" s="1803" t="s">
        <v>340</v>
      </c>
      <c r="W164" s="1803" t="s">
        <v>340</v>
      </c>
      <c r="X164" s="1803" t="s">
        <v>340</v>
      </c>
      <c r="Y164" s="1804" t="s">
        <v>340</v>
      </c>
    </row>
    <row r="165" spans="1:25" s="872" customFormat="1">
      <c r="A165" s="1806">
        <v>42491</v>
      </c>
      <c r="B165" s="1800">
        <v>909546</v>
      </c>
      <c r="C165" s="1805">
        <v>480.40900434899999</v>
      </c>
      <c r="D165" s="1800">
        <v>45474823</v>
      </c>
      <c r="E165" s="1805">
        <v>382.31457146395002</v>
      </c>
      <c r="F165" s="1800">
        <v>4554184</v>
      </c>
      <c r="G165" s="1805">
        <v>55.136488702999998</v>
      </c>
      <c r="H165" s="1800">
        <v>841026</v>
      </c>
      <c r="I165" s="1805">
        <v>8.6645934103699993</v>
      </c>
      <c r="J165" s="1800">
        <v>2852858</v>
      </c>
      <c r="K165" s="1805">
        <v>61.684538933809982</v>
      </c>
      <c r="L165" s="1800">
        <v>10267793</v>
      </c>
      <c r="M165" s="1805">
        <v>2762.8491742619999</v>
      </c>
      <c r="N165" s="1800">
        <v>1734998</v>
      </c>
      <c r="O165" s="1805">
        <v>820.04499868699997</v>
      </c>
      <c r="P165" s="1803" t="s">
        <v>340</v>
      </c>
      <c r="Q165" s="1803" t="s">
        <v>340</v>
      </c>
      <c r="R165" s="1803" t="s">
        <v>340</v>
      </c>
      <c r="S165" s="1803" t="s">
        <v>340</v>
      </c>
      <c r="T165" s="1803" t="s">
        <v>340</v>
      </c>
      <c r="U165" s="1803" t="s">
        <v>340</v>
      </c>
      <c r="V165" s="1803" t="s">
        <v>340</v>
      </c>
      <c r="W165" s="1803" t="s">
        <v>340</v>
      </c>
      <c r="X165" s="1803" t="s">
        <v>340</v>
      </c>
      <c r="Y165" s="1804" t="s">
        <v>340</v>
      </c>
    </row>
    <row r="166" spans="1:25" s="872" customFormat="1">
      <c r="A166" s="1806">
        <v>42522</v>
      </c>
      <c r="B166" s="1800">
        <v>1087100</v>
      </c>
      <c r="C166" s="1805">
        <v>488.62675218599998</v>
      </c>
      <c r="D166" s="1800">
        <v>45109270</v>
      </c>
      <c r="E166" s="1805">
        <v>370.51248222656</v>
      </c>
      <c r="F166" s="1800">
        <v>4574266</v>
      </c>
      <c r="G166" s="1805">
        <v>55.291698562969998</v>
      </c>
      <c r="H166" s="1800">
        <v>882021</v>
      </c>
      <c r="I166" s="1805">
        <v>8.5736335181700003</v>
      </c>
      <c r="J166" s="1800">
        <v>2933058</v>
      </c>
      <c r="K166" s="1805">
        <v>60.143123096740005</v>
      </c>
      <c r="L166" s="1800">
        <v>11251309</v>
      </c>
      <c r="M166" s="1805">
        <v>3096.9379187899999</v>
      </c>
      <c r="N166" s="1800">
        <v>3308116</v>
      </c>
      <c r="O166" s="1805">
        <v>1301.335277704</v>
      </c>
      <c r="P166" s="1803" t="s">
        <v>340</v>
      </c>
      <c r="Q166" s="1803" t="s">
        <v>340</v>
      </c>
      <c r="R166" s="1803" t="s">
        <v>340</v>
      </c>
      <c r="S166" s="1803" t="s">
        <v>340</v>
      </c>
      <c r="T166" s="1803" t="s">
        <v>340</v>
      </c>
      <c r="U166" s="1803" t="s">
        <v>340</v>
      </c>
      <c r="V166" s="1803" t="s">
        <v>340</v>
      </c>
      <c r="W166" s="1803" t="s">
        <v>340</v>
      </c>
      <c r="X166" s="1803" t="s">
        <v>340</v>
      </c>
      <c r="Y166" s="1804" t="s">
        <v>340</v>
      </c>
    </row>
    <row r="167" spans="1:25" s="872" customFormat="1">
      <c r="A167" s="1806">
        <v>42552</v>
      </c>
      <c r="B167" s="1800">
        <v>970240</v>
      </c>
      <c r="C167" s="1805">
        <v>436.04601284300003</v>
      </c>
      <c r="D167" s="1800">
        <v>48430647</v>
      </c>
      <c r="E167" s="1805">
        <v>394.35165217507</v>
      </c>
      <c r="F167" s="1800">
        <v>5071228</v>
      </c>
      <c r="G167" s="1805">
        <v>59.39737333443</v>
      </c>
      <c r="H167" s="1800">
        <v>900176</v>
      </c>
      <c r="I167" s="1805">
        <v>9.0723637597899973</v>
      </c>
      <c r="J167" s="1800">
        <v>3405110</v>
      </c>
      <c r="K167" s="1805">
        <v>77.867582298170007</v>
      </c>
      <c r="L167" s="1800">
        <v>11468647</v>
      </c>
      <c r="M167" s="1805">
        <v>2865.7957596340002</v>
      </c>
      <c r="N167" s="1800">
        <v>3431912</v>
      </c>
      <c r="O167" s="1805">
        <v>1870.933943839</v>
      </c>
      <c r="P167" s="1803" t="s">
        <v>340</v>
      </c>
      <c r="Q167" s="1803" t="s">
        <v>340</v>
      </c>
      <c r="R167" s="1803" t="s">
        <v>340</v>
      </c>
      <c r="S167" s="1803" t="s">
        <v>340</v>
      </c>
      <c r="T167" s="1803" t="s">
        <v>340</v>
      </c>
      <c r="U167" s="1803" t="s">
        <v>340</v>
      </c>
      <c r="V167" s="1803" t="s">
        <v>340</v>
      </c>
      <c r="W167" s="1803" t="s">
        <v>340</v>
      </c>
      <c r="X167" s="1803" t="s">
        <v>340</v>
      </c>
      <c r="Y167" s="1804" t="s">
        <v>340</v>
      </c>
    </row>
    <row r="168" spans="1:25" s="872" customFormat="1">
      <c r="A168" s="1806">
        <v>42583</v>
      </c>
      <c r="B168" s="1800">
        <v>1071921</v>
      </c>
      <c r="C168" s="1805">
        <v>518.116842894</v>
      </c>
      <c r="D168" s="1800">
        <v>53775039</v>
      </c>
      <c r="E168" s="1805">
        <v>427.80513476248001</v>
      </c>
      <c r="F168" s="1800">
        <v>5370856</v>
      </c>
      <c r="G168" s="1805">
        <v>64.106381255239995</v>
      </c>
      <c r="H168" s="1800">
        <v>1282724</v>
      </c>
      <c r="I168" s="1805">
        <v>11.282991735169997</v>
      </c>
      <c r="J168" s="1800">
        <v>3742399</v>
      </c>
      <c r="K168" s="1805">
        <v>76.522360843099989</v>
      </c>
      <c r="L168" s="1800">
        <v>13192675</v>
      </c>
      <c r="M168" s="1805">
        <v>3352.5674786899999</v>
      </c>
      <c r="N168" s="1800">
        <v>3821114</v>
      </c>
      <c r="O168" s="1805">
        <v>2472.4943586270001</v>
      </c>
      <c r="P168" s="1803" t="s">
        <v>340</v>
      </c>
      <c r="Q168" s="1803" t="s">
        <v>340</v>
      </c>
      <c r="R168" s="1803" t="s">
        <v>340</v>
      </c>
      <c r="S168" s="1803" t="s">
        <v>340</v>
      </c>
      <c r="T168" s="1803" t="s">
        <v>340</v>
      </c>
      <c r="U168" s="1803" t="s">
        <v>340</v>
      </c>
      <c r="V168" s="1803" t="s">
        <v>340</v>
      </c>
      <c r="W168" s="1803" t="s">
        <v>340</v>
      </c>
      <c r="X168" s="1803" t="s">
        <v>340</v>
      </c>
      <c r="Y168" s="1804" t="s">
        <v>340</v>
      </c>
    </row>
    <row r="169" spans="1:25" s="872" customFormat="1">
      <c r="A169" s="1806">
        <v>42614</v>
      </c>
      <c r="B169" s="1800">
        <v>966480</v>
      </c>
      <c r="C169" s="1805">
        <v>460.73706509069001</v>
      </c>
      <c r="D169" s="1800">
        <v>50961347</v>
      </c>
      <c r="E169" s="1805">
        <v>424.64192271072</v>
      </c>
      <c r="F169" s="1800">
        <v>5586031</v>
      </c>
      <c r="G169" s="1805">
        <v>66.443254935759995</v>
      </c>
      <c r="H169" s="1800">
        <v>1343817</v>
      </c>
      <c r="I169" s="1805">
        <v>10.408233137149999</v>
      </c>
      <c r="J169" s="1800">
        <v>3718079</v>
      </c>
      <c r="K169" s="1805">
        <v>68.667497451040006</v>
      </c>
      <c r="L169" s="1800">
        <v>14167649</v>
      </c>
      <c r="M169" s="1805">
        <v>3372.7565233421901</v>
      </c>
      <c r="N169" s="1800">
        <v>2274303</v>
      </c>
      <c r="O169" s="1805">
        <v>1116.8721989604901</v>
      </c>
      <c r="P169" s="1803" t="s">
        <v>340</v>
      </c>
      <c r="Q169" s="1803" t="s">
        <v>340</v>
      </c>
      <c r="R169" s="1803" t="s">
        <v>340</v>
      </c>
      <c r="S169" s="1803" t="s">
        <v>340</v>
      </c>
      <c r="T169" s="1803" t="s">
        <v>340</v>
      </c>
      <c r="U169" s="1803" t="s">
        <v>340</v>
      </c>
      <c r="V169" s="1803" t="s">
        <v>340</v>
      </c>
      <c r="W169" s="1803" t="s">
        <v>340</v>
      </c>
      <c r="X169" s="1803" t="s">
        <v>340</v>
      </c>
      <c r="Y169" s="1804" t="s">
        <v>340</v>
      </c>
    </row>
    <row r="170" spans="1:25" s="872" customFormat="1">
      <c r="A170" s="1806">
        <v>42644</v>
      </c>
      <c r="B170" s="1800">
        <v>1024100</v>
      </c>
      <c r="C170" s="1805">
        <v>457.57906196918998</v>
      </c>
      <c r="D170" s="1800">
        <v>56546546</v>
      </c>
      <c r="E170" s="1805">
        <v>469.75024128478998</v>
      </c>
      <c r="F170" s="1800">
        <v>6378199</v>
      </c>
      <c r="G170" s="1805">
        <v>71.812924309300001</v>
      </c>
      <c r="H170" s="1800">
        <v>1586763</v>
      </c>
      <c r="I170" s="1805">
        <v>12.35890337439</v>
      </c>
      <c r="J170" s="1800">
        <v>3738399</v>
      </c>
      <c r="K170" s="1805">
        <v>62.759195738080003</v>
      </c>
      <c r="L170" s="1800">
        <v>16004072</v>
      </c>
      <c r="M170" s="1805">
        <v>3657.5632293696603</v>
      </c>
      <c r="N170" s="1800">
        <v>1961155</v>
      </c>
      <c r="O170" s="1805">
        <v>983.73428931843989</v>
      </c>
      <c r="P170" s="1803" t="s">
        <v>340</v>
      </c>
      <c r="Q170" s="1803" t="s">
        <v>340</v>
      </c>
      <c r="R170" s="1803" t="s">
        <v>340</v>
      </c>
      <c r="S170" s="1803" t="s">
        <v>340</v>
      </c>
      <c r="T170" s="1803" t="s">
        <v>340</v>
      </c>
      <c r="U170" s="1803" t="s">
        <v>340</v>
      </c>
      <c r="V170" s="1803" t="s">
        <v>340</v>
      </c>
      <c r="W170" s="1803" t="s">
        <v>340</v>
      </c>
      <c r="X170" s="1803" t="s">
        <v>340</v>
      </c>
      <c r="Y170" s="1804" t="s">
        <v>340</v>
      </c>
    </row>
    <row r="171" spans="1:25" s="872" customFormat="1">
      <c r="A171" s="1806">
        <v>42675</v>
      </c>
      <c r="B171" s="1800">
        <v>990676</v>
      </c>
      <c r="C171" s="1805">
        <v>510.31294052097996</v>
      </c>
      <c r="D171" s="1800">
        <v>57386224</v>
      </c>
      <c r="E171" s="1805">
        <v>494.15792668353004</v>
      </c>
      <c r="F171" s="1800">
        <v>6976520</v>
      </c>
      <c r="G171" s="1805">
        <v>81.146304468490001</v>
      </c>
      <c r="H171" s="1800">
        <v>1790061</v>
      </c>
      <c r="I171" s="1805">
        <v>16.51902552584</v>
      </c>
      <c r="J171" s="1800">
        <v>4889138</v>
      </c>
      <c r="K171" s="1805">
        <v>81.702404292970002</v>
      </c>
      <c r="L171" s="1800">
        <v>19724557</v>
      </c>
      <c r="M171" s="1805">
        <v>4149.2905992938595</v>
      </c>
      <c r="N171" s="1800">
        <v>2072597</v>
      </c>
      <c r="O171" s="1805">
        <v>1054.7865317942301</v>
      </c>
      <c r="P171" s="1803" t="s">
        <v>340</v>
      </c>
      <c r="Q171" s="1803" t="s">
        <v>340</v>
      </c>
      <c r="R171" s="1803" t="s">
        <v>340</v>
      </c>
      <c r="S171" s="1803" t="s">
        <v>340</v>
      </c>
      <c r="T171" s="1803" t="s">
        <v>340</v>
      </c>
      <c r="U171" s="1803" t="s">
        <v>340</v>
      </c>
      <c r="V171" s="1803" t="s">
        <v>340</v>
      </c>
      <c r="W171" s="1803" t="s">
        <v>340</v>
      </c>
      <c r="X171" s="1803" t="s">
        <v>340</v>
      </c>
      <c r="Y171" s="1804" t="s">
        <v>340</v>
      </c>
    </row>
    <row r="172" spans="1:25" s="872" customFormat="1">
      <c r="A172" s="1806">
        <v>42705</v>
      </c>
      <c r="B172" s="1800">
        <v>964625</v>
      </c>
      <c r="C172" s="1805">
        <v>551.96635129905007</v>
      </c>
      <c r="D172" s="1800">
        <v>61958258</v>
      </c>
      <c r="E172" s="1805">
        <v>572.94038749248</v>
      </c>
      <c r="F172" s="1800">
        <v>8994764</v>
      </c>
      <c r="G172" s="1805">
        <v>107.61795824401</v>
      </c>
      <c r="H172" s="1800">
        <v>1798275</v>
      </c>
      <c r="I172" s="1805">
        <v>14.75068534669</v>
      </c>
      <c r="J172" s="1800">
        <v>4824604</v>
      </c>
      <c r="K172" s="1805">
        <v>85.85160487908</v>
      </c>
      <c r="L172" s="1800">
        <v>22740509</v>
      </c>
      <c r="M172" s="1805">
        <v>4345.82593642751</v>
      </c>
      <c r="N172" s="1800">
        <v>3183318</v>
      </c>
      <c r="O172" s="1805">
        <v>1286.58511179679</v>
      </c>
      <c r="P172" s="1803" t="s">
        <v>340</v>
      </c>
      <c r="Q172" s="1803" t="s">
        <v>340</v>
      </c>
      <c r="R172" s="1803" t="s">
        <v>340</v>
      </c>
      <c r="S172" s="1803" t="s">
        <v>340</v>
      </c>
      <c r="T172" s="1803" t="s">
        <v>340</v>
      </c>
      <c r="U172" s="1803" t="s">
        <v>340</v>
      </c>
      <c r="V172" s="1803" t="s">
        <v>340</v>
      </c>
      <c r="W172" s="1803" t="s">
        <v>340</v>
      </c>
      <c r="X172" s="1803" t="s">
        <v>340</v>
      </c>
      <c r="Y172" s="1804" t="s">
        <v>340</v>
      </c>
    </row>
    <row r="173" spans="1:25" s="872" customFormat="1">
      <c r="A173" s="1806">
        <v>42736</v>
      </c>
      <c r="B173" s="1800">
        <v>906897</v>
      </c>
      <c r="C173" s="1805">
        <v>490.38483230316996</v>
      </c>
      <c r="D173" s="1800">
        <v>55086096</v>
      </c>
      <c r="E173" s="1805">
        <v>463.48268977207999</v>
      </c>
      <c r="F173" s="1800">
        <v>7946772</v>
      </c>
      <c r="G173" s="1805">
        <v>91.291930621220004</v>
      </c>
      <c r="H173" s="1800">
        <v>1812915</v>
      </c>
      <c r="I173" s="1805">
        <v>16.44608449399</v>
      </c>
      <c r="J173" s="1800">
        <v>4168313</v>
      </c>
      <c r="K173" s="1805">
        <v>75.357853728660004</v>
      </c>
      <c r="L173" s="1800">
        <v>20061454</v>
      </c>
      <c r="M173" s="1805">
        <v>4087.8386578588502</v>
      </c>
      <c r="N173" s="1800">
        <v>1552576</v>
      </c>
      <c r="O173" s="1805">
        <v>1003.8066217259201</v>
      </c>
      <c r="P173" s="1800">
        <v>746</v>
      </c>
      <c r="Q173" s="1805">
        <v>7.92072E-4</v>
      </c>
      <c r="R173" s="1800">
        <v>108627</v>
      </c>
      <c r="S173" s="1805">
        <v>52.200381397720001</v>
      </c>
      <c r="T173" s="1800">
        <v>2230362</v>
      </c>
      <c r="U173" s="1805">
        <v>990.81441690979</v>
      </c>
      <c r="V173" s="1800">
        <v>413750</v>
      </c>
      <c r="W173" s="1805">
        <v>147.17742296700001</v>
      </c>
      <c r="X173" s="1800">
        <v>18833</v>
      </c>
      <c r="Y173" s="1810">
        <v>0.31060386150000002</v>
      </c>
    </row>
    <row r="174" spans="1:25" s="872" customFormat="1">
      <c r="A174" s="1806">
        <v>42767</v>
      </c>
      <c r="B174" s="1800">
        <v>836129</v>
      </c>
      <c r="C174" s="1805">
        <v>477.49637394675</v>
      </c>
      <c r="D174" s="1800">
        <v>57147027</v>
      </c>
      <c r="E174" s="1805">
        <v>479.85007616954999</v>
      </c>
      <c r="F174" s="1800">
        <v>8606875</v>
      </c>
      <c r="G174" s="1805">
        <v>90.201364739859997</v>
      </c>
      <c r="H174" s="1800">
        <v>1773697</v>
      </c>
      <c r="I174" s="1805">
        <v>15.479203559249999</v>
      </c>
      <c r="J174" s="1800">
        <v>4440834</v>
      </c>
      <c r="K174" s="1805">
        <v>87.940378764649992</v>
      </c>
      <c r="L174" s="1800">
        <v>24071365</v>
      </c>
      <c r="M174" s="1805">
        <v>4337.5861868065494</v>
      </c>
      <c r="N174" s="1800">
        <v>1712298</v>
      </c>
      <c r="O174" s="1805">
        <v>907.05271164052999</v>
      </c>
      <c r="P174" s="1800">
        <v>1098</v>
      </c>
      <c r="Q174" s="1805">
        <v>3.8633972500000001E-3</v>
      </c>
      <c r="R174" s="1800">
        <v>88911</v>
      </c>
      <c r="S174" s="1805">
        <v>53.546225478730001</v>
      </c>
      <c r="T174" s="1800">
        <v>2823957</v>
      </c>
      <c r="U174" s="1805">
        <v>1047.4927446469101</v>
      </c>
      <c r="V174" s="1800">
        <v>530521</v>
      </c>
      <c r="W174" s="1805">
        <v>184.30716975471</v>
      </c>
      <c r="X174" s="1800">
        <v>18644</v>
      </c>
      <c r="Y174" s="1810">
        <v>0.2579083157</v>
      </c>
    </row>
    <row r="175" spans="1:25" s="872" customFormat="1">
      <c r="A175" s="1806">
        <v>42795</v>
      </c>
      <c r="B175" s="1800">
        <v>907508</v>
      </c>
      <c r="C175" s="1805">
        <v>511.21490832363003</v>
      </c>
      <c r="D175" s="1800">
        <v>66731587</v>
      </c>
      <c r="E175" s="1805">
        <v>558.72417224869992</v>
      </c>
      <c r="F175" s="1800">
        <v>10093335</v>
      </c>
      <c r="G175" s="1805">
        <v>104.48400501935001</v>
      </c>
      <c r="H175" s="1800">
        <v>1933446</v>
      </c>
      <c r="I175" s="1805">
        <v>14.648719264379999</v>
      </c>
      <c r="J175" s="1800">
        <v>4000559</v>
      </c>
      <c r="K175" s="1805">
        <v>97.29113471349001</v>
      </c>
      <c r="L175" s="1800">
        <v>25524737</v>
      </c>
      <c r="M175" s="1805">
        <v>4702.4922718785101</v>
      </c>
      <c r="N175" s="1800">
        <v>2513253</v>
      </c>
      <c r="O175" s="1805">
        <v>1176.1614150872299</v>
      </c>
      <c r="P175" s="1800">
        <v>2451</v>
      </c>
      <c r="Q175" s="1805">
        <v>8.3323475000000001E-3</v>
      </c>
      <c r="R175" s="1800">
        <v>91627</v>
      </c>
      <c r="S175" s="1805">
        <v>53.276792196160002</v>
      </c>
      <c r="T175" s="1800">
        <v>4747831</v>
      </c>
      <c r="U175" s="1805">
        <v>1513.3750052406499</v>
      </c>
      <c r="V175" s="1800">
        <v>775632</v>
      </c>
      <c r="W175" s="1805">
        <v>258.71755685900001</v>
      </c>
      <c r="X175" s="1800">
        <v>23032</v>
      </c>
      <c r="Y175" s="1810">
        <v>0.27833303063999998</v>
      </c>
    </row>
    <row r="176" spans="1:25" s="872" customFormat="1">
      <c r="A176" s="1806">
        <v>42826</v>
      </c>
      <c r="B176" s="1800">
        <v>747344</v>
      </c>
      <c r="C176" s="1805">
        <v>406.29419193515002</v>
      </c>
      <c r="D176" s="1800">
        <v>61558045</v>
      </c>
      <c r="E176" s="1805">
        <v>499.74918976800001</v>
      </c>
      <c r="F176" s="1800">
        <v>10420611</v>
      </c>
      <c r="G176" s="1805">
        <v>104.83641160146</v>
      </c>
      <c r="H176" s="1800">
        <v>2155852</v>
      </c>
      <c r="I176" s="1805">
        <v>13.151653313100001</v>
      </c>
      <c r="J176" s="1800">
        <v>3672247</v>
      </c>
      <c r="K176" s="1805">
        <v>91.561729042850004</v>
      </c>
      <c r="L176" s="1800">
        <v>24295727</v>
      </c>
      <c r="M176" s="1805">
        <v>4264.5923913558499</v>
      </c>
      <c r="N176" s="1800">
        <v>1524848</v>
      </c>
      <c r="O176" s="1805">
        <v>918.83116211389006</v>
      </c>
      <c r="P176" s="1800">
        <v>3641</v>
      </c>
      <c r="Q176" s="1805">
        <v>1.1668663500000001E-2</v>
      </c>
      <c r="R176" s="1800">
        <v>77473</v>
      </c>
      <c r="S176" s="1805">
        <v>54.905338457279996</v>
      </c>
      <c r="T176" s="1800">
        <v>1663102</v>
      </c>
      <c r="U176" s="1805">
        <v>898.86759714878008</v>
      </c>
      <c r="V176" s="1800">
        <v>553719</v>
      </c>
      <c r="W176" s="1805">
        <v>405.40987316221003</v>
      </c>
      <c r="X176" s="1800">
        <v>27395</v>
      </c>
      <c r="Y176" s="1810">
        <v>0.44678392489999996</v>
      </c>
    </row>
    <row r="177" spans="1:25" s="872" customFormat="1">
      <c r="A177" s="1806">
        <v>42856</v>
      </c>
      <c r="B177" s="1800">
        <v>992118</v>
      </c>
      <c r="C177" s="1805">
        <v>471.09792576224999</v>
      </c>
      <c r="D177" s="1800">
        <v>65939434</v>
      </c>
      <c r="E177" s="1805">
        <v>534.58722425146004</v>
      </c>
      <c r="F177" s="1800">
        <v>11133486</v>
      </c>
      <c r="G177" s="1805">
        <v>111.63282186942999</v>
      </c>
      <c r="H177" s="1800">
        <v>2020671</v>
      </c>
      <c r="I177" s="1805">
        <v>12.63250089177</v>
      </c>
      <c r="J177" s="1800">
        <v>3901298</v>
      </c>
      <c r="K177" s="1805">
        <v>119.30289693916001</v>
      </c>
      <c r="L177" s="1800">
        <v>28069317</v>
      </c>
      <c r="M177" s="1805">
        <v>4759.36714120135</v>
      </c>
      <c r="N177" s="1800">
        <v>2158906</v>
      </c>
      <c r="O177" s="1805">
        <v>1012.81992750456</v>
      </c>
      <c r="P177" s="1800">
        <v>5667</v>
      </c>
      <c r="Q177" s="1805">
        <v>2.4045937999999999E-2</v>
      </c>
      <c r="R177" s="1800">
        <v>90752</v>
      </c>
      <c r="S177" s="1805">
        <v>46.151720442719999</v>
      </c>
      <c r="T177" s="1800">
        <v>4045035</v>
      </c>
      <c r="U177" s="1805">
        <v>1469.7204847917601</v>
      </c>
      <c r="V177" s="1800">
        <v>1046029</v>
      </c>
      <c r="W177" s="1805">
        <v>220.70428257264999</v>
      </c>
      <c r="X177" s="1800">
        <v>29224</v>
      </c>
      <c r="Y177" s="1810">
        <v>0.45850949245</v>
      </c>
    </row>
    <row r="178" spans="1:25" s="872" customFormat="1">
      <c r="A178" s="1806">
        <v>42887</v>
      </c>
      <c r="B178" s="1800">
        <v>908035</v>
      </c>
      <c r="C178" s="1805">
        <v>424.99430455728003</v>
      </c>
      <c r="D178" s="1800">
        <v>60307952</v>
      </c>
      <c r="E178" s="1805">
        <v>509.89302396892998</v>
      </c>
      <c r="F178" s="1800">
        <v>11220631</v>
      </c>
      <c r="G178" s="1805">
        <v>107.66231130849999</v>
      </c>
      <c r="H178" s="1800">
        <v>1788583</v>
      </c>
      <c r="I178" s="1805">
        <v>11.308643658639999</v>
      </c>
      <c r="J178" s="1800">
        <v>3985563</v>
      </c>
      <c r="K178" s="1805">
        <v>84.371501028530005</v>
      </c>
      <c r="L178" s="1800">
        <v>28458092</v>
      </c>
      <c r="M178" s="1805">
        <v>4339.3121529062601</v>
      </c>
      <c r="N178" s="1800">
        <v>3417291</v>
      </c>
      <c r="O178" s="1805">
        <v>2031.64654745598</v>
      </c>
      <c r="P178" s="1800">
        <v>5539</v>
      </c>
      <c r="Q178" s="1805">
        <v>3.8620351999999997E-2</v>
      </c>
      <c r="R178" s="1800">
        <v>67598</v>
      </c>
      <c r="S178" s="1805">
        <v>32.352984305759996</v>
      </c>
      <c r="T178" s="1800">
        <v>3243486</v>
      </c>
      <c r="U178" s="1805">
        <v>998.61549261746995</v>
      </c>
      <c r="V178" s="1800">
        <v>803248</v>
      </c>
      <c r="W178" s="1805">
        <v>371.50165324092001</v>
      </c>
      <c r="X178" s="1800">
        <v>18582</v>
      </c>
      <c r="Y178" s="1810">
        <v>0.27486421886000001</v>
      </c>
    </row>
    <row r="179" spans="1:25" s="872" customFormat="1">
      <c r="A179" s="1806">
        <v>42917</v>
      </c>
      <c r="B179" s="1800">
        <v>955076</v>
      </c>
      <c r="C179" s="1805">
        <v>441.25849920090002</v>
      </c>
      <c r="D179" s="1800">
        <v>62305387</v>
      </c>
      <c r="E179" s="1805">
        <v>514.09156704518</v>
      </c>
      <c r="F179" s="1800">
        <v>12737874</v>
      </c>
      <c r="G179" s="1805">
        <v>116.57509505655</v>
      </c>
      <c r="H179" s="1800">
        <v>2058835</v>
      </c>
      <c r="I179" s="1805">
        <v>13.463090000440001</v>
      </c>
      <c r="J179" s="1800">
        <v>3895102</v>
      </c>
      <c r="K179" s="1805">
        <v>86.221006000830002</v>
      </c>
      <c r="L179" s="1800">
        <v>32245783</v>
      </c>
      <c r="M179" s="1805">
        <v>4579.7225401512806</v>
      </c>
      <c r="N179" s="1800">
        <v>1682275</v>
      </c>
      <c r="O179" s="1805">
        <v>1048.8589206172901</v>
      </c>
      <c r="P179" s="1800">
        <v>5616</v>
      </c>
      <c r="Q179" s="1805">
        <v>3.8768202000000002E-2</v>
      </c>
      <c r="R179" s="1800">
        <v>62051</v>
      </c>
      <c r="S179" s="1805">
        <v>44.064710575420001</v>
      </c>
      <c r="T179" s="1800">
        <v>3037931</v>
      </c>
      <c r="U179" s="1805">
        <v>997.27280127490008</v>
      </c>
      <c r="V179" s="1800">
        <v>914100</v>
      </c>
      <c r="W179" s="1805">
        <v>383.73499608227002</v>
      </c>
      <c r="X179" s="1800">
        <v>28671</v>
      </c>
      <c r="Y179" s="1810">
        <v>0.39830599500999997</v>
      </c>
    </row>
    <row r="180" spans="1:25" s="872" customFormat="1">
      <c r="A180" s="1806">
        <v>42948</v>
      </c>
      <c r="B180" s="1800">
        <v>1009902</v>
      </c>
      <c r="C180" s="1805">
        <v>468.40134786893998</v>
      </c>
      <c r="D180" s="1800">
        <v>66810599</v>
      </c>
      <c r="E180" s="1805">
        <v>553.81082180828002</v>
      </c>
      <c r="F180" s="1800">
        <v>13276810</v>
      </c>
      <c r="G180" s="1805">
        <v>124.39545036397999</v>
      </c>
      <c r="H180" s="1800">
        <v>2548944</v>
      </c>
      <c r="I180" s="1805">
        <v>16.407346646569998</v>
      </c>
      <c r="J180" s="1800">
        <v>3872831</v>
      </c>
      <c r="K180" s="1805">
        <v>78.691046010609995</v>
      </c>
      <c r="L180" s="1800">
        <v>33150763</v>
      </c>
      <c r="M180" s="1805">
        <v>4931.4352513718895</v>
      </c>
      <c r="N180" s="1800">
        <v>2653603</v>
      </c>
      <c r="O180" s="1805">
        <v>1199.43713894597</v>
      </c>
      <c r="P180" s="1800">
        <v>5584</v>
      </c>
      <c r="Q180" s="1805">
        <v>3.7131077999999998E-2</v>
      </c>
      <c r="R180" s="1800">
        <v>66365</v>
      </c>
      <c r="S180" s="1805">
        <v>44.058900418070003</v>
      </c>
      <c r="T180" s="1800">
        <v>3194725</v>
      </c>
      <c r="U180" s="1805">
        <v>1030.9856956546801</v>
      </c>
      <c r="V180" s="1800">
        <v>1437955</v>
      </c>
      <c r="W180" s="1805">
        <v>550.38252099579006</v>
      </c>
      <c r="X180" s="1800">
        <v>29399</v>
      </c>
      <c r="Y180" s="1810">
        <v>0.38690714832000001</v>
      </c>
    </row>
    <row r="181" spans="1:25" s="872" customFormat="1">
      <c r="A181" s="1806">
        <v>42979</v>
      </c>
      <c r="B181" s="1800">
        <v>866274</v>
      </c>
      <c r="C181" s="1805">
        <v>399.00948962109999</v>
      </c>
      <c r="D181" s="1800">
        <v>64970743</v>
      </c>
      <c r="E181" s="1805">
        <v>490.85289136513001</v>
      </c>
      <c r="F181" s="1800">
        <v>13295500</v>
      </c>
      <c r="G181" s="1805">
        <v>123.57934463034</v>
      </c>
      <c r="H181" s="1800">
        <v>3158004</v>
      </c>
      <c r="I181" s="1805">
        <v>15.70721530124</v>
      </c>
      <c r="J181" s="1800">
        <v>3595147</v>
      </c>
      <c r="K181" s="1805">
        <v>74.443995599339999</v>
      </c>
      <c r="L181" s="1800">
        <v>32134305</v>
      </c>
      <c r="M181" s="1805">
        <v>4451.5018744164008</v>
      </c>
      <c r="N181" s="1800">
        <v>2749505</v>
      </c>
      <c r="O181" s="1805">
        <v>1508.8916652299199</v>
      </c>
      <c r="P181" s="1800">
        <v>6187</v>
      </c>
      <c r="Q181" s="1805">
        <v>4.2953602200000003E-2</v>
      </c>
      <c r="R181" s="1800">
        <v>61661</v>
      </c>
      <c r="S181" s="1805">
        <v>40.174617328769997</v>
      </c>
      <c r="T181" s="1800">
        <v>3241802</v>
      </c>
      <c r="U181" s="1805">
        <v>935.43380656500005</v>
      </c>
      <c r="V181" s="1800">
        <v>1110684</v>
      </c>
      <c r="W181" s="1805">
        <v>550.38673590240001</v>
      </c>
      <c r="X181" s="1800">
        <v>33520</v>
      </c>
      <c r="Y181" s="1810">
        <v>0.4119444115</v>
      </c>
    </row>
    <row r="182" spans="1:25" s="872" customFormat="1">
      <c r="A182" s="1806">
        <v>43009</v>
      </c>
      <c r="B182" s="1800">
        <v>951364</v>
      </c>
      <c r="C182" s="1805">
        <v>432.60299035928006</v>
      </c>
      <c r="D182" s="1800">
        <v>72140905</v>
      </c>
      <c r="E182" s="1805">
        <v>532.0099214864</v>
      </c>
      <c r="F182" s="1800">
        <v>15052573</v>
      </c>
      <c r="G182" s="1805">
        <v>132.39332304613001</v>
      </c>
      <c r="H182" s="1800">
        <v>3208724</v>
      </c>
      <c r="I182" s="1805">
        <v>16.62838318319</v>
      </c>
      <c r="J182" s="1800">
        <v>3937837</v>
      </c>
      <c r="K182" s="1805">
        <v>88.267154258389994</v>
      </c>
      <c r="L182" s="1800">
        <v>36853838</v>
      </c>
      <c r="M182" s="1805">
        <v>4848.5031032495299</v>
      </c>
      <c r="N182" s="1800">
        <v>3586572</v>
      </c>
      <c r="O182" s="1805">
        <v>1495.85662230855</v>
      </c>
      <c r="P182" s="1800">
        <v>9818</v>
      </c>
      <c r="Q182" s="1805">
        <v>7.7202726799999996E-2</v>
      </c>
      <c r="R182" s="1800">
        <v>63098</v>
      </c>
      <c r="S182" s="1805">
        <v>53.84279161928</v>
      </c>
      <c r="T182" s="1800">
        <v>3191685</v>
      </c>
      <c r="U182" s="1805">
        <v>1002.3079060733199</v>
      </c>
      <c r="V182" s="1800">
        <v>1148544</v>
      </c>
      <c r="W182" s="1805">
        <v>538.51202889379999</v>
      </c>
      <c r="X182" s="1800">
        <v>44608</v>
      </c>
      <c r="Y182" s="1810">
        <v>0.50251426315000003</v>
      </c>
    </row>
    <row r="183" spans="1:25" s="872" customFormat="1">
      <c r="A183" s="1806">
        <v>43040</v>
      </c>
      <c r="B183" s="1800">
        <v>919590</v>
      </c>
      <c r="C183" s="1805">
        <v>431.56970618408002</v>
      </c>
      <c r="D183" s="1800">
        <v>87928334</v>
      </c>
      <c r="E183" s="1805">
        <v>670.98023015227</v>
      </c>
      <c r="F183" s="1800">
        <v>15425224</v>
      </c>
      <c r="G183" s="1805">
        <v>135.18201359875999</v>
      </c>
      <c r="H183" s="1800">
        <v>3255470</v>
      </c>
      <c r="I183" s="1805">
        <v>20.034890907450002</v>
      </c>
      <c r="J183" s="1800">
        <v>3825970</v>
      </c>
      <c r="K183" s="1805">
        <v>95.888734717060004</v>
      </c>
      <c r="L183" s="1800">
        <v>40026062</v>
      </c>
      <c r="M183" s="1805">
        <v>5373.1681508912598</v>
      </c>
      <c r="N183" s="1800">
        <v>3282273</v>
      </c>
      <c r="O183" s="1805">
        <v>1302.83138432497</v>
      </c>
      <c r="P183" s="1800">
        <v>14700</v>
      </c>
      <c r="Q183" s="1805">
        <v>0.11877063832</v>
      </c>
      <c r="R183" s="1800">
        <v>68869</v>
      </c>
      <c r="S183" s="1805">
        <v>39.697362356580001</v>
      </c>
      <c r="T183" s="1800">
        <v>3602892</v>
      </c>
      <c r="U183" s="1805">
        <v>1059.75576177742</v>
      </c>
      <c r="V183" s="1800">
        <v>1098577</v>
      </c>
      <c r="W183" s="1805">
        <v>632.85985475899997</v>
      </c>
      <c r="X183" s="1800">
        <v>53727</v>
      </c>
      <c r="Y183" s="1810">
        <v>0.70987187111000005</v>
      </c>
    </row>
    <row r="184" spans="1:25" s="872" customFormat="1">
      <c r="A184" s="1806">
        <v>43070</v>
      </c>
      <c r="B184" s="1800">
        <v>808746</v>
      </c>
      <c r="C184" s="1805">
        <v>427.58514160463</v>
      </c>
      <c r="D184" s="1800">
        <v>79622990</v>
      </c>
      <c r="E184" s="1805">
        <v>629.56059471266008</v>
      </c>
      <c r="F184" s="1800">
        <v>17057465</v>
      </c>
      <c r="G184" s="1805">
        <v>167.57901975276999</v>
      </c>
      <c r="H184" s="1800">
        <v>3275956</v>
      </c>
      <c r="I184" s="1805">
        <v>18.688898706549999</v>
      </c>
      <c r="J184" s="1800">
        <v>4508860</v>
      </c>
      <c r="K184" s="1805">
        <v>122.66154375142999</v>
      </c>
      <c r="L184" s="1800">
        <v>45979229</v>
      </c>
      <c r="M184" s="1805">
        <v>5490.1465907703396</v>
      </c>
      <c r="N184" s="1800">
        <v>4201224</v>
      </c>
      <c r="O184" s="1805">
        <v>1340.2697627175701</v>
      </c>
      <c r="P184" s="1800">
        <v>16785</v>
      </c>
      <c r="Q184" s="1805">
        <v>0.21478745099999999</v>
      </c>
      <c r="R184" s="1800">
        <v>58909</v>
      </c>
      <c r="S184" s="1805">
        <v>36.478966966660003</v>
      </c>
      <c r="T184" s="1800">
        <v>4683456</v>
      </c>
      <c r="U184" s="1805">
        <v>1584.8538027077</v>
      </c>
      <c r="V184" s="1800">
        <v>2067249</v>
      </c>
      <c r="W184" s="1805">
        <v>716.65499427683994</v>
      </c>
      <c r="X184" s="1800">
        <v>49721</v>
      </c>
      <c r="Y184" s="1810">
        <v>0.56029907792</v>
      </c>
    </row>
    <row r="185" spans="1:25" s="872" customFormat="1">
      <c r="A185" s="1806">
        <v>43101</v>
      </c>
      <c r="B185" s="1800">
        <v>885166</v>
      </c>
      <c r="C185" s="1805">
        <v>449.25235541665995</v>
      </c>
      <c r="D185" s="1800">
        <v>69370277</v>
      </c>
      <c r="E185" s="1805">
        <v>516.3634417508199</v>
      </c>
      <c r="F185" s="1800">
        <v>16102962</v>
      </c>
      <c r="G185" s="1805">
        <v>152.09969225512</v>
      </c>
      <c r="H185" s="1800">
        <v>3181510</v>
      </c>
      <c r="I185" s="1805">
        <v>21.359309157760002</v>
      </c>
      <c r="J185" s="1800">
        <v>4369622</v>
      </c>
      <c r="K185" s="1805">
        <v>102.83037968602001</v>
      </c>
      <c r="L185" s="1800">
        <v>41021420</v>
      </c>
      <c r="M185" s="1805">
        <v>5749.2859236776703</v>
      </c>
      <c r="N185" s="1800">
        <v>3101976</v>
      </c>
      <c r="O185" s="1805">
        <v>1377.8827688545537</v>
      </c>
      <c r="P185" s="1800">
        <v>11782</v>
      </c>
      <c r="Q185" s="1805">
        <v>0.124958703</v>
      </c>
      <c r="R185" s="1800">
        <v>87076</v>
      </c>
      <c r="S185" s="1805">
        <v>43.206251099650004</v>
      </c>
      <c r="T185" s="1800">
        <v>3439705</v>
      </c>
      <c r="U185" s="1805">
        <v>1519.4165479995299</v>
      </c>
      <c r="V185" s="1800">
        <v>1015977</v>
      </c>
      <c r="W185" s="1805">
        <v>538.98064838495998</v>
      </c>
      <c r="X185" s="1800">
        <v>56746</v>
      </c>
      <c r="Y185" s="1810">
        <v>0.76307138470999991</v>
      </c>
    </row>
    <row r="186" spans="1:25" s="872" customFormat="1">
      <c r="A186" s="1806">
        <v>43132</v>
      </c>
      <c r="B186" s="1800">
        <v>784659</v>
      </c>
      <c r="C186" s="1805">
        <v>426.91039199880998</v>
      </c>
      <c r="D186" s="1800">
        <v>66329905</v>
      </c>
      <c r="E186" s="1805">
        <v>484.96315849852004</v>
      </c>
      <c r="F186" s="1800">
        <v>16731362</v>
      </c>
      <c r="G186" s="1805">
        <v>144.87603240797</v>
      </c>
      <c r="H186" s="1800">
        <v>3072375</v>
      </c>
      <c r="I186" s="1805">
        <v>19.027486044169997</v>
      </c>
      <c r="J186" s="1800">
        <v>4777447</v>
      </c>
      <c r="K186" s="1805">
        <v>102.70516831142997</v>
      </c>
      <c r="L186" s="1800">
        <v>43863265</v>
      </c>
      <c r="M186" s="1805">
        <v>5601.9437955632693</v>
      </c>
      <c r="N186" s="1800">
        <v>3110417</v>
      </c>
      <c r="O186" s="1805">
        <v>1163.99086495133</v>
      </c>
      <c r="P186" s="1800">
        <v>14848</v>
      </c>
      <c r="Q186" s="1805">
        <v>0.12621305499999999</v>
      </c>
      <c r="R186" s="1800">
        <v>78860</v>
      </c>
      <c r="S186" s="1805">
        <v>41.818977793879995</v>
      </c>
      <c r="T186" s="1800">
        <v>3779520</v>
      </c>
      <c r="U186" s="1805">
        <v>2105.01168170747</v>
      </c>
      <c r="V186" s="1800">
        <v>1261678</v>
      </c>
      <c r="W186" s="1805">
        <v>616.89400364713003</v>
      </c>
      <c r="X186" s="1800">
        <v>55401</v>
      </c>
      <c r="Y186" s="1810">
        <v>0.70681735950000013</v>
      </c>
    </row>
    <row r="187" spans="1:25" s="872" customFormat="1">
      <c r="A187" s="1806">
        <v>43160</v>
      </c>
      <c r="B187" s="1800">
        <v>806284</v>
      </c>
      <c r="C187" s="1805">
        <v>440.72729828322997</v>
      </c>
      <c r="D187" s="1800">
        <v>76670671</v>
      </c>
      <c r="E187" s="1805">
        <v>567.62252013848001</v>
      </c>
      <c r="F187" s="1800">
        <v>20728441</v>
      </c>
      <c r="G187" s="1805">
        <v>177.75561774390999</v>
      </c>
      <c r="H187" s="1800">
        <v>3380371</v>
      </c>
      <c r="I187" s="1805">
        <v>20.355559565459998</v>
      </c>
      <c r="J187" s="1800">
        <v>6107608</v>
      </c>
      <c r="K187" s="1805">
        <v>123.58021342472001</v>
      </c>
      <c r="L187" s="1800">
        <v>54905660</v>
      </c>
      <c r="M187" s="1805">
        <v>6450.98714386764</v>
      </c>
      <c r="N187" s="1800">
        <v>2601805</v>
      </c>
      <c r="O187" s="1805">
        <v>1142.18965885845</v>
      </c>
      <c r="P187" s="1800">
        <v>21610</v>
      </c>
      <c r="Q187" s="1805">
        <v>0.160039133</v>
      </c>
      <c r="R187" s="1800">
        <v>79537</v>
      </c>
      <c r="S187" s="1805">
        <v>40.900234641540003</v>
      </c>
      <c r="T187" s="1800">
        <v>3761144</v>
      </c>
      <c r="U187" s="1805">
        <v>1704.0658799084599</v>
      </c>
      <c r="V187" s="1800">
        <v>1600975</v>
      </c>
      <c r="W187" s="1805">
        <v>628.14362190500003</v>
      </c>
      <c r="X187" s="1800">
        <v>59722</v>
      </c>
      <c r="Y187" s="1810">
        <v>0.72837962290000002</v>
      </c>
    </row>
    <row r="188" spans="1:25" s="872" customFormat="1">
      <c r="A188" s="1806">
        <v>43191</v>
      </c>
      <c r="B188" s="1800">
        <v>737353</v>
      </c>
      <c r="C188" s="1805">
        <v>435.00848938645004</v>
      </c>
      <c r="D188" s="1800">
        <v>70947764</v>
      </c>
      <c r="E188" s="1805">
        <v>523.18701100966007</v>
      </c>
      <c r="F188" s="1800">
        <v>20751162</v>
      </c>
      <c r="G188" s="1805">
        <v>172.31392922153</v>
      </c>
      <c r="H188" s="1800">
        <v>3495876</v>
      </c>
      <c r="I188" s="1805">
        <v>17.30057941914</v>
      </c>
      <c r="J188" s="1800">
        <v>5955903</v>
      </c>
      <c r="K188" s="1805">
        <v>125.64086620214998</v>
      </c>
      <c r="L188" s="1800">
        <v>52025357</v>
      </c>
      <c r="M188" s="1805">
        <v>6019.1462438089502</v>
      </c>
      <c r="N188" s="1800">
        <v>3732592</v>
      </c>
      <c r="O188" s="1805">
        <v>1366.4030695853501</v>
      </c>
      <c r="P188" s="1800">
        <v>17908</v>
      </c>
      <c r="Q188" s="1805">
        <v>0.130766884</v>
      </c>
      <c r="R188" s="1800">
        <v>92548</v>
      </c>
      <c r="S188" s="1805">
        <v>41.727310159700004</v>
      </c>
      <c r="T188" s="1800">
        <v>3504073</v>
      </c>
      <c r="U188" s="1805">
        <v>1412.0778842668799</v>
      </c>
      <c r="V188" s="1800">
        <v>1536024</v>
      </c>
      <c r="W188" s="1805">
        <v>685.52554518522993</v>
      </c>
      <c r="X188" s="1800">
        <v>64365</v>
      </c>
      <c r="Y188" s="1810">
        <v>0.57251456226000008</v>
      </c>
    </row>
    <row r="189" spans="1:25" s="872" customFormat="1">
      <c r="A189" s="1806">
        <v>43221</v>
      </c>
      <c r="B189" s="1800">
        <v>798737</v>
      </c>
      <c r="C189" s="1805">
        <v>446.44495132328001</v>
      </c>
      <c r="D189" s="1800">
        <v>75191266</v>
      </c>
      <c r="E189" s="1805">
        <v>559.35130903921993</v>
      </c>
      <c r="F189" s="1800">
        <v>23180315</v>
      </c>
      <c r="G189" s="1805">
        <v>189.48370148436001</v>
      </c>
      <c r="H189" s="1800">
        <v>3304791</v>
      </c>
      <c r="I189" s="1805">
        <v>19.081055402040001</v>
      </c>
      <c r="J189" s="1800">
        <v>7565702</v>
      </c>
      <c r="K189" s="1805">
        <v>147.53634310040999</v>
      </c>
      <c r="L189" s="1800">
        <v>58646458</v>
      </c>
      <c r="M189" s="1805">
        <v>6626.9828395130498</v>
      </c>
      <c r="N189" s="1800">
        <v>2424498</v>
      </c>
      <c r="O189" s="1805">
        <v>1122.9832344961999</v>
      </c>
      <c r="P189" s="1800">
        <v>21267</v>
      </c>
      <c r="Q189" s="1805">
        <v>0.1430375673</v>
      </c>
      <c r="R189" s="1800">
        <v>97268</v>
      </c>
      <c r="S189" s="1805">
        <v>46.837603227060008</v>
      </c>
      <c r="T189" s="1800">
        <v>3472594</v>
      </c>
      <c r="U189" s="1805">
        <v>1439.94992483385</v>
      </c>
      <c r="V189" s="1800">
        <v>2047708</v>
      </c>
      <c r="W189" s="1805">
        <v>797.9437278212099</v>
      </c>
      <c r="X189" s="1800">
        <v>75793</v>
      </c>
      <c r="Y189" s="1810">
        <v>0.64664145085000002</v>
      </c>
    </row>
    <row r="190" spans="1:25" s="872" customFormat="1">
      <c r="A190" s="1806">
        <v>43252</v>
      </c>
      <c r="B190" s="1800">
        <v>732157</v>
      </c>
      <c r="C190" s="1805">
        <v>397.62390533552002</v>
      </c>
      <c r="D190" s="1800">
        <v>71278931</v>
      </c>
      <c r="E190" s="1805">
        <v>520.62809528423998</v>
      </c>
      <c r="F190" s="1800">
        <v>23298442</v>
      </c>
      <c r="G190" s="1805">
        <v>181.82791815592</v>
      </c>
      <c r="H190" s="1800">
        <v>3033580</v>
      </c>
      <c r="I190" s="1805">
        <v>16.873970913120001</v>
      </c>
      <c r="J190" s="1800">
        <v>7165260</v>
      </c>
      <c r="K190" s="1805">
        <v>137.38872834685003</v>
      </c>
      <c r="L190" s="1800">
        <v>57946494</v>
      </c>
      <c r="M190" s="1805">
        <v>6444.6474391877009</v>
      </c>
      <c r="N190" s="1800">
        <v>2611920</v>
      </c>
      <c r="O190" s="1805">
        <v>1089.7368775965128</v>
      </c>
      <c r="P190" s="1800">
        <v>20997</v>
      </c>
      <c r="Q190" s="1805">
        <v>0.12242808199999999</v>
      </c>
      <c r="R190" s="1800">
        <v>78133</v>
      </c>
      <c r="S190" s="1805">
        <v>42.159017570859994</v>
      </c>
      <c r="T190" s="1800">
        <v>2343528</v>
      </c>
      <c r="U190" s="1805">
        <v>1138.5331505080501</v>
      </c>
      <c r="V190" s="1800">
        <v>1394303</v>
      </c>
      <c r="W190" s="1805">
        <v>736.17762486866002</v>
      </c>
      <c r="X190" s="1800">
        <v>77366</v>
      </c>
      <c r="Y190" s="1810">
        <v>0.56171611987000003</v>
      </c>
    </row>
    <row r="191" spans="1:25" s="872" customFormat="1">
      <c r="A191" s="1806">
        <v>43282</v>
      </c>
      <c r="B191" s="1800">
        <v>715436</v>
      </c>
      <c r="C191" s="1805">
        <v>413.473595085</v>
      </c>
      <c r="D191" s="1800">
        <v>72981547</v>
      </c>
      <c r="E191" s="1805">
        <v>513.68810497673996</v>
      </c>
      <c r="F191" s="1800">
        <v>26990305</v>
      </c>
      <c r="G191" s="1805">
        <v>199.52013670953991</v>
      </c>
      <c r="H191" s="1800">
        <v>3930816</v>
      </c>
      <c r="I191" s="1805">
        <v>20.510308558489999</v>
      </c>
      <c r="J191" s="1800">
        <v>8448066</v>
      </c>
      <c r="K191" s="1805">
        <v>150.04950015205</v>
      </c>
      <c r="L191" s="1800">
        <v>60957648</v>
      </c>
      <c r="M191" s="1805">
        <v>6444.916938243</v>
      </c>
      <c r="N191" s="1800">
        <v>2406968</v>
      </c>
      <c r="O191" s="1805">
        <v>1195.31637125</v>
      </c>
      <c r="P191" s="1800">
        <v>19216</v>
      </c>
      <c r="Q191" s="1805">
        <v>6.8706092999999996E-2</v>
      </c>
      <c r="R191" s="1800">
        <v>79714</v>
      </c>
      <c r="S191" s="1805">
        <v>37.668980505</v>
      </c>
      <c r="T191" s="1800">
        <v>3685213</v>
      </c>
      <c r="U191" s="1805">
        <v>1280.61435649449</v>
      </c>
      <c r="V191" s="1800">
        <v>1309501</v>
      </c>
      <c r="W191" s="1805">
        <v>654.14022066099994</v>
      </c>
      <c r="X191" s="1800">
        <v>91478</v>
      </c>
      <c r="Y191" s="1810">
        <v>0.59114329499999996</v>
      </c>
    </row>
    <row r="192" spans="1:25" s="872" customFormat="1">
      <c r="A192" s="1806">
        <v>43313</v>
      </c>
      <c r="B192" s="1800">
        <v>685571</v>
      </c>
      <c r="C192" s="1805">
        <v>396.60791983203995</v>
      </c>
      <c r="D192" s="1800">
        <v>75792100</v>
      </c>
      <c r="E192" s="1805">
        <v>556.23162154047998</v>
      </c>
      <c r="F192" s="1800">
        <v>29885436</v>
      </c>
      <c r="G192" s="1805">
        <v>227.50581651939009</v>
      </c>
      <c r="H192" s="1800">
        <v>5002812</v>
      </c>
      <c r="I192" s="1805">
        <v>167.01321137413004</v>
      </c>
      <c r="J192" s="1800">
        <v>8409540</v>
      </c>
      <c r="K192" s="1805">
        <v>176.93967023581999</v>
      </c>
      <c r="L192" s="1800">
        <v>66312916</v>
      </c>
      <c r="M192" s="1805">
        <v>6855.0132125681794</v>
      </c>
      <c r="N192" s="1800">
        <v>3013910</v>
      </c>
      <c r="O192" s="1805">
        <v>1310.824492995343</v>
      </c>
      <c r="P192" s="1800">
        <v>20954</v>
      </c>
      <c r="Q192" s="1805">
        <v>7.6274307020000001E-2</v>
      </c>
      <c r="R192" s="1800">
        <v>84955</v>
      </c>
      <c r="S192" s="1805">
        <v>39.314925386229994</v>
      </c>
      <c r="T192" s="1800">
        <v>3722839</v>
      </c>
      <c r="U192" s="1805">
        <v>1304.37967258102</v>
      </c>
      <c r="V192" s="1800">
        <v>1688011</v>
      </c>
      <c r="W192" s="1805">
        <v>707.68704005772997</v>
      </c>
      <c r="X192" s="1800">
        <v>113821</v>
      </c>
      <c r="Y192" s="1810">
        <v>0.44309799772000003</v>
      </c>
    </row>
    <row r="193" spans="1:25" s="872" customFormat="1">
      <c r="A193" s="1806">
        <v>43344</v>
      </c>
      <c r="B193" s="1800">
        <v>665837</v>
      </c>
      <c r="C193" s="1805">
        <v>370.86406997560999</v>
      </c>
      <c r="D193" s="1800">
        <v>71496724</v>
      </c>
      <c r="E193" s="1805">
        <v>521.09380797759002</v>
      </c>
      <c r="F193" s="1800">
        <v>29162526</v>
      </c>
      <c r="G193" s="1805">
        <v>223.38063660415</v>
      </c>
      <c r="H193" s="1800">
        <v>5031416</v>
      </c>
      <c r="I193" s="1805">
        <v>152.86364995209001</v>
      </c>
      <c r="J193" s="1800">
        <v>8040342</v>
      </c>
      <c r="K193" s="1805">
        <v>171.09254461602006</v>
      </c>
      <c r="L193" s="1800">
        <v>65548414</v>
      </c>
      <c r="M193" s="1805">
        <v>6655.3990577886907</v>
      </c>
      <c r="N193" s="1800">
        <v>2292640</v>
      </c>
      <c r="O193" s="1805">
        <v>1075.8523046180599</v>
      </c>
      <c r="P193" s="1800">
        <v>21891</v>
      </c>
      <c r="Q193" s="1805">
        <v>6.5663255800000001E-2</v>
      </c>
      <c r="R193" s="1800">
        <v>114508</v>
      </c>
      <c r="S193" s="1805">
        <v>38.395764542569999</v>
      </c>
      <c r="T193" s="1800">
        <v>3500669</v>
      </c>
      <c r="U193" s="1805">
        <v>1642.1196957821599</v>
      </c>
      <c r="V193" s="1800">
        <v>1670975</v>
      </c>
      <c r="W193" s="1805">
        <v>726.46163557332</v>
      </c>
      <c r="X193" s="1800">
        <v>134717</v>
      </c>
      <c r="Y193" s="1810">
        <v>0.53296846378000007</v>
      </c>
    </row>
    <row r="194" spans="1:25" s="872" customFormat="1">
      <c r="A194" s="1806">
        <v>43374</v>
      </c>
      <c r="B194" s="1800">
        <v>778007</v>
      </c>
      <c r="C194" s="1805">
        <v>424.02921867240997</v>
      </c>
      <c r="D194" s="1800">
        <v>73084212</v>
      </c>
      <c r="E194" s="1805">
        <v>532.88764802212995</v>
      </c>
      <c r="F194" s="1800">
        <v>27727169</v>
      </c>
      <c r="G194" s="1805">
        <v>212.36860454115001</v>
      </c>
      <c r="H194" s="1800">
        <v>5358319</v>
      </c>
      <c r="I194" s="1805">
        <v>26.024438338470002</v>
      </c>
      <c r="J194" s="1800">
        <v>9460794</v>
      </c>
      <c r="K194" s="1805">
        <v>219.65727716264001</v>
      </c>
      <c r="L194" s="1800">
        <v>70238031</v>
      </c>
      <c r="M194" s="1805">
        <v>7328.1483315330597</v>
      </c>
      <c r="N194" s="1811" t="s">
        <v>1263</v>
      </c>
      <c r="O194" s="1811" t="s">
        <v>1263</v>
      </c>
      <c r="P194" s="1800">
        <v>18326</v>
      </c>
      <c r="Q194" s="1805">
        <v>5.9225900999999997E-2</v>
      </c>
      <c r="R194" s="1800">
        <v>99547</v>
      </c>
      <c r="S194" s="1805">
        <v>39.801966964980004</v>
      </c>
      <c r="T194" s="1800">
        <v>4149945</v>
      </c>
      <c r="U194" s="1805">
        <v>1485.52105412679</v>
      </c>
      <c r="V194" s="1800">
        <v>4476809</v>
      </c>
      <c r="W194" s="1805">
        <v>2097.7836701634401</v>
      </c>
      <c r="X194" s="1800">
        <v>198720</v>
      </c>
      <c r="Y194" s="1810">
        <v>0.81084749036000003</v>
      </c>
    </row>
    <row r="195" spans="1:25" s="872" customFormat="1">
      <c r="A195" s="1806">
        <v>43405</v>
      </c>
      <c r="B195" s="1800">
        <v>723227</v>
      </c>
      <c r="C195" s="1805">
        <v>415.49146638546</v>
      </c>
      <c r="D195" s="1800">
        <v>73371402</v>
      </c>
      <c r="E195" s="1805">
        <v>545.99928592114998</v>
      </c>
      <c r="F195" s="1800">
        <v>29405429</v>
      </c>
      <c r="G195" s="1805">
        <v>230.02680346707999</v>
      </c>
      <c r="H195" s="1800">
        <v>5766482</v>
      </c>
      <c r="I195" s="1805">
        <v>168.20384883307</v>
      </c>
      <c r="J195" s="1800">
        <v>10904858</v>
      </c>
      <c r="K195" s="1805">
        <v>227.16150782515007</v>
      </c>
      <c r="L195" s="1800">
        <v>74056061</v>
      </c>
      <c r="M195" s="1805">
        <v>7851.8394899700706</v>
      </c>
      <c r="N195" s="1811" t="s">
        <v>1263</v>
      </c>
      <c r="O195" s="2058" t="s">
        <v>1263</v>
      </c>
      <c r="P195" s="1800">
        <v>19528</v>
      </c>
      <c r="Q195" s="1805">
        <v>5.4177679999999999E-2</v>
      </c>
      <c r="R195" s="1800">
        <v>86371</v>
      </c>
      <c r="S195" s="1805">
        <v>42.013180346169996</v>
      </c>
      <c r="T195" s="1800">
        <v>4256877</v>
      </c>
      <c r="U195" s="1805">
        <v>1408.08892441906</v>
      </c>
      <c r="V195" s="1800">
        <v>4278971</v>
      </c>
      <c r="W195" s="1805">
        <v>2105.2858470711203</v>
      </c>
      <c r="X195" s="1800">
        <v>203203</v>
      </c>
      <c r="Y195" s="1810">
        <v>0.80004659046000004</v>
      </c>
    </row>
    <row r="196" spans="1:25" s="872" customFormat="1">
      <c r="A196" s="1806">
        <v>43435</v>
      </c>
      <c r="B196" s="1800">
        <v>706844</v>
      </c>
      <c r="C196" s="1805">
        <v>418.90128799600001</v>
      </c>
      <c r="D196" s="1800">
        <v>79004508</v>
      </c>
      <c r="E196" s="1805">
        <v>638.06989551133995</v>
      </c>
      <c r="F196" s="1800">
        <v>31926618</v>
      </c>
      <c r="G196" s="1805">
        <v>271.95001203800001</v>
      </c>
      <c r="H196" s="1800">
        <v>6257553</v>
      </c>
      <c r="I196" s="1805">
        <v>27.303232646189997</v>
      </c>
      <c r="J196" s="1800">
        <v>13448304</v>
      </c>
      <c r="K196" s="1805">
        <v>289.66922047898998</v>
      </c>
      <c r="L196" s="1800">
        <v>83915331</v>
      </c>
      <c r="M196" s="1805">
        <v>8394.7152826559995</v>
      </c>
      <c r="N196" s="1811" t="s">
        <v>1263</v>
      </c>
      <c r="O196" s="2058" t="s">
        <v>1263</v>
      </c>
      <c r="P196" s="1800">
        <v>21001</v>
      </c>
      <c r="Q196" s="1805">
        <v>6.7240660999999993E-2</v>
      </c>
      <c r="R196" s="1800">
        <v>74825</v>
      </c>
      <c r="S196" s="1805">
        <v>46.370295370000001</v>
      </c>
      <c r="T196" s="1800">
        <v>4845739</v>
      </c>
      <c r="U196" s="1805">
        <v>2056.2086549430801</v>
      </c>
      <c r="V196" s="1800">
        <v>5103824</v>
      </c>
      <c r="W196" s="1805">
        <v>1783.8820542210001</v>
      </c>
      <c r="X196" s="1800">
        <v>129048</v>
      </c>
      <c r="Y196" s="1810">
        <v>0.94431127599999998</v>
      </c>
    </row>
    <row r="197" spans="1:25" s="872" customFormat="1">
      <c r="A197" s="1806">
        <v>43466</v>
      </c>
      <c r="B197" s="1800">
        <v>174880</v>
      </c>
      <c r="C197" s="1805">
        <v>403.21589967438001</v>
      </c>
      <c r="D197" s="1800">
        <v>68524175</v>
      </c>
      <c r="E197" s="1805">
        <v>523.23228809135003</v>
      </c>
      <c r="F197" s="1800">
        <v>28162746</v>
      </c>
      <c r="G197" s="1805">
        <v>222.92188179324</v>
      </c>
      <c r="H197" s="1800">
        <v>6607162</v>
      </c>
      <c r="I197" s="1805">
        <v>36.407992391439997</v>
      </c>
      <c r="J197" s="1800">
        <v>12402234</v>
      </c>
      <c r="K197" s="1805">
        <v>250.20607605169002</v>
      </c>
      <c r="L197" s="1800">
        <v>72290331</v>
      </c>
      <c r="M197" s="1805">
        <v>8114.0794950646505</v>
      </c>
      <c r="N197" s="1811" t="s">
        <v>1263</v>
      </c>
      <c r="O197" s="2058" t="s">
        <v>1263</v>
      </c>
      <c r="P197" s="1800">
        <v>17574</v>
      </c>
      <c r="Q197" s="1805">
        <v>5.4312951999999998E-2</v>
      </c>
      <c r="R197" s="1800">
        <v>134656</v>
      </c>
      <c r="S197" s="1805">
        <v>49.763558764320003</v>
      </c>
      <c r="T197" s="1800">
        <v>3098077</v>
      </c>
      <c r="U197" s="1805">
        <v>1715.0139100324</v>
      </c>
      <c r="V197" s="1800">
        <v>3688778</v>
      </c>
      <c r="W197" s="1805">
        <v>2249.5682351370001</v>
      </c>
      <c r="X197" s="1800">
        <v>67148</v>
      </c>
      <c r="Y197" s="1810">
        <v>0.59135040695000007</v>
      </c>
    </row>
    <row r="198" spans="1:25" s="872" customFormat="1">
      <c r="A198" s="1806">
        <v>43497</v>
      </c>
      <c r="B198" s="1800">
        <v>640497</v>
      </c>
      <c r="C198" s="1805">
        <v>372.36415334100002</v>
      </c>
      <c r="D198" s="1800">
        <v>60803325</v>
      </c>
      <c r="E198" s="1805">
        <v>465.82238869199</v>
      </c>
      <c r="F198" s="1800">
        <v>25778644</v>
      </c>
      <c r="G198" s="1805">
        <v>193.42596297599999</v>
      </c>
      <c r="H198" s="1800">
        <v>6347246</v>
      </c>
      <c r="I198" s="1805">
        <v>32.014214922679997</v>
      </c>
      <c r="J198" s="1800">
        <v>12812336</v>
      </c>
      <c r="K198" s="1805">
        <v>232.41121319644</v>
      </c>
      <c r="L198" s="1800">
        <v>72586346</v>
      </c>
      <c r="M198" s="1805">
        <v>7469.1886966700004</v>
      </c>
      <c r="N198" s="1811" t="s">
        <v>1263</v>
      </c>
      <c r="O198" s="2058" t="s">
        <v>1263</v>
      </c>
      <c r="P198" s="1800">
        <v>19009</v>
      </c>
      <c r="Q198" s="1805">
        <v>6.1722641000000002E-2</v>
      </c>
      <c r="R198" s="1800">
        <v>93313</v>
      </c>
      <c r="S198" s="1805">
        <v>44.947715322000001</v>
      </c>
      <c r="T198" s="1800">
        <v>3863748</v>
      </c>
      <c r="U198" s="1805">
        <v>1671.8102269444801</v>
      </c>
      <c r="V198" s="1800">
        <v>3609115</v>
      </c>
      <c r="W198" s="1805">
        <v>1973.935806427</v>
      </c>
      <c r="X198" s="1800">
        <v>79126</v>
      </c>
      <c r="Y198" s="1810">
        <v>0.50239455099999997</v>
      </c>
    </row>
    <row r="199" spans="1:25" s="872" customFormat="1">
      <c r="A199" s="1806">
        <v>43525</v>
      </c>
      <c r="B199" s="1800">
        <v>653032</v>
      </c>
      <c r="C199" s="1805">
        <v>377.173289017</v>
      </c>
      <c r="D199" s="1800">
        <v>73632232</v>
      </c>
      <c r="E199" s="1805">
        <v>550.21124160017996</v>
      </c>
      <c r="F199" s="1800">
        <v>29820754</v>
      </c>
      <c r="G199" s="1805">
        <v>217.45782519100001</v>
      </c>
      <c r="H199" s="1800">
        <v>7427703</v>
      </c>
      <c r="I199" s="1805">
        <v>39.222612500129998</v>
      </c>
      <c r="J199" s="1800">
        <v>16258436</v>
      </c>
      <c r="K199" s="1805">
        <v>327.48838999154003</v>
      </c>
      <c r="L199" s="1800">
        <v>87939425</v>
      </c>
      <c r="M199" s="1805">
        <v>8583.9766007170001</v>
      </c>
      <c r="N199" s="1811" t="s">
        <v>1263</v>
      </c>
      <c r="O199" s="2058" t="s">
        <v>1263</v>
      </c>
      <c r="P199" s="1800">
        <v>22121</v>
      </c>
      <c r="Q199" s="1805">
        <v>6.7408847999999993E-2</v>
      </c>
      <c r="R199" s="2057">
        <v>88565</v>
      </c>
      <c r="S199" s="1805">
        <v>46.933453094000001</v>
      </c>
      <c r="T199" s="1800">
        <v>3611215</v>
      </c>
      <c r="U199" s="1805">
        <v>1579.2841160788796</v>
      </c>
      <c r="V199" s="1800">
        <v>3397546</v>
      </c>
      <c r="W199" s="1805">
        <v>1929.365317198</v>
      </c>
      <c r="X199" s="1800">
        <v>86453</v>
      </c>
      <c r="Y199" s="1810">
        <v>0.51007846599999995</v>
      </c>
    </row>
    <row r="200" spans="1:25" s="872" customFormat="1">
      <c r="A200" s="1806">
        <v>43556</v>
      </c>
      <c r="B200" s="1800">
        <v>638248</v>
      </c>
      <c r="C200" s="1805">
        <v>379.81586356600002</v>
      </c>
      <c r="D200" s="1800">
        <v>75043037</v>
      </c>
      <c r="E200" s="1805">
        <v>575.86884838267997</v>
      </c>
      <c r="F200" s="1800">
        <v>33368778</v>
      </c>
      <c r="G200" s="1805">
        <v>246.09686545400001</v>
      </c>
      <c r="H200" s="1800">
        <v>11174073</v>
      </c>
      <c r="I200" s="1805">
        <v>43.655496351240004</v>
      </c>
      <c r="J200" s="1800">
        <v>19148956</v>
      </c>
      <c r="K200" s="1805">
        <v>372.4503052211</v>
      </c>
      <c r="L200" s="1800">
        <v>87941859</v>
      </c>
      <c r="M200" s="1805">
        <v>8276.860235573</v>
      </c>
      <c r="N200" s="1811" t="s">
        <v>1263</v>
      </c>
      <c r="O200" s="2058" t="s">
        <v>1263</v>
      </c>
      <c r="P200" s="1800">
        <v>21123</v>
      </c>
      <c r="Q200" s="1805">
        <v>6.6021784E-2</v>
      </c>
      <c r="R200" s="1800">
        <v>95784</v>
      </c>
      <c r="S200" s="1805">
        <v>47.858117512</v>
      </c>
      <c r="T200" s="1800">
        <v>3609831</v>
      </c>
      <c r="U200" s="1805">
        <v>1641.2160840095801</v>
      </c>
      <c r="V200" s="1800">
        <v>3437001</v>
      </c>
      <c r="W200" s="1805">
        <v>1844.9897847939999</v>
      </c>
      <c r="X200" s="1800">
        <v>68479</v>
      </c>
      <c r="Y200" s="1810">
        <v>0.44055839800000002</v>
      </c>
    </row>
    <row r="201" spans="1:25" s="872" customFormat="1">
      <c r="A201" s="1806">
        <v>43586</v>
      </c>
      <c r="B201" s="1800">
        <v>718139</v>
      </c>
      <c r="C201" s="1805">
        <v>401.75509097747999</v>
      </c>
      <c r="D201" s="1800">
        <v>75433302</v>
      </c>
      <c r="E201" s="1805">
        <v>580.86344115096995</v>
      </c>
      <c r="F201" s="1800">
        <v>35466679</v>
      </c>
      <c r="G201" s="1805">
        <v>257.73139779597</v>
      </c>
      <c r="H201" s="1800">
        <v>10563897</v>
      </c>
      <c r="I201" s="1805">
        <v>41.929659549249997</v>
      </c>
      <c r="J201" s="1800">
        <v>21214603</v>
      </c>
      <c r="K201" s="1805">
        <v>389.31518994376006</v>
      </c>
      <c r="L201" s="1800">
        <v>95980494</v>
      </c>
      <c r="M201" s="1805">
        <v>9038.5977949665285</v>
      </c>
      <c r="N201" s="1811" t="s">
        <v>1263</v>
      </c>
      <c r="O201" s="2058" t="s">
        <v>1263</v>
      </c>
      <c r="P201" s="1800">
        <v>23859</v>
      </c>
      <c r="Q201" s="1805">
        <v>8.7150783999999995E-2</v>
      </c>
      <c r="R201" s="1800">
        <v>118623</v>
      </c>
      <c r="S201" s="1805">
        <v>49.306114334</v>
      </c>
      <c r="T201" s="1800">
        <v>4074409</v>
      </c>
      <c r="U201" s="1805">
        <v>1733.4414300179999</v>
      </c>
      <c r="V201" s="1800">
        <v>3779534</v>
      </c>
      <c r="W201" s="1805">
        <v>1948.72849508231</v>
      </c>
      <c r="X201" s="1800">
        <v>63398</v>
      </c>
      <c r="Y201" s="1810">
        <v>0.415789464</v>
      </c>
    </row>
    <row r="202" spans="1:25" s="872" customFormat="1">
      <c r="A202" s="1806">
        <v>43617</v>
      </c>
      <c r="B202" s="1800">
        <v>591741</v>
      </c>
      <c r="C202" s="1805">
        <v>336.593828304</v>
      </c>
      <c r="D202" s="1800">
        <v>71183606</v>
      </c>
      <c r="E202" s="1805">
        <v>542.43061759498994</v>
      </c>
      <c r="F202" s="1800">
        <v>35097558</v>
      </c>
      <c r="G202" s="1805">
        <v>245.99003831300001</v>
      </c>
      <c r="H202" s="1800">
        <v>5856819</v>
      </c>
      <c r="I202" s="1805">
        <v>30.673220892420002</v>
      </c>
      <c r="J202" s="1800">
        <v>22937368</v>
      </c>
      <c r="K202" s="1805">
        <v>393.87338446587006</v>
      </c>
      <c r="L202" s="1800">
        <v>87422196</v>
      </c>
      <c r="M202" s="1805">
        <v>7867.4730724239998</v>
      </c>
      <c r="N202" s="1811" t="s">
        <v>1263</v>
      </c>
      <c r="O202" s="2058" t="s">
        <v>1263</v>
      </c>
      <c r="P202" s="1800">
        <v>15511</v>
      </c>
      <c r="Q202" s="1805">
        <v>4.4229072000000001E-2</v>
      </c>
      <c r="R202" s="1800">
        <v>85710</v>
      </c>
      <c r="S202" s="1805">
        <v>42.754797158999999</v>
      </c>
      <c r="T202" s="1800">
        <v>3357566</v>
      </c>
      <c r="U202" s="1805">
        <v>1498.5239983126003</v>
      </c>
      <c r="V202" s="1800">
        <v>2733893</v>
      </c>
      <c r="W202" s="1805">
        <v>1649.8792685010001</v>
      </c>
      <c r="X202" s="1800">
        <v>33916</v>
      </c>
      <c r="Y202" s="1810">
        <v>0.37518492199999998</v>
      </c>
    </row>
    <row r="203" spans="1:25" s="872" customFormat="1">
      <c r="A203" s="1806">
        <v>43647</v>
      </c>
      <c r="B203" s="1800">
        <v>697915</v>
      </c>
      <c r="C203" s="1805">
        <v>402.80978229377001</v>
      </c>
      <c r="D203" s="1800">
        <v>71383197</v>
      </c>
      <c r="E203" s="1805">
        <v>547.46900834665007</v>
      </c>
      <c r="F203" s="1800">
        <v>39224406</v>
      </c>
      <c r="G203" s="1805">
        <v>279.47458268059</v>
      </c>
      <c r="H203" s="1800">
        <v>7331646</v>
      </c>
      <c r="I203" s="1805">
        <v>31.727142626439999</v>
      </c>
      <c r="J203" s="1800">
        <v>28315044</v>
      </c>
      <c r="K203" s="1805">
        <v>425.70552651692998</v>
      </c>
      <c r="L203" s="1800">
        <v>96892250</v>
      </c>
      <c r="M203" s="1805">
        <v>8969.3443915166608</v>
      </c>
      <c r="N203" s="1811" t="s">
        <v>1263</v>
      </c>
      <c r="O203" s="2058" t="s">
        <v>1263</v>
      </c>
      <c r="P203" s="1800">
        <v>16441</v>
      </c>
      <c r="Q203" s="1805">
        <v>4.650116E-2</v>
      </c>
      <c r="R203" s="1800">
        <v>77682</v>
      </c>
      <c r="S203" s="1805">
        <v>48.888771383600002</v>
      </c>
      <c r="T203" s="1800">
        <v>4651981</v>
      </c>
      <c r="U203" s="1805">
        <v>1729.4726783126405</v>
      </c>
      <c r="V203" s="1800">
        <v>3728071</v>
      </c>
      <c r="W203" s="1805">
        <v>2026.06214299</v>
      </c>
      <c r="X203" s="1800">
        <v>35335</v>
      </c>
      <c r="Y203" s="1810">
        <v>0.44086533100000003</v>
      </c>
    </row>
    <row r="204" spans="1:25" s="872" customFormat="1">
      <c r="A204" s="1806">
        <v>43678</v>
      </c>
      <c r="B204" s="1800">
        <v>587515</v>
      </c>
      <c r="C204" s="1805">
        <v>345.51221479153998</v>
      </c>
      <c r="D204" s="1800">
        <v>73988365</v>
      </c>
      <c r="E204" s="1805">
        <v>563.19860210757997</v>
      </c>
      <c r="F204" s="1800">
        <v>41379830</v>
      </c>
      <c r="G204" s="1805">
        <v>294.03590726965996</v>
      </c>
      <c r="H204" s="1800">
        <v>9747397</v>
      </c>
      <c r="I204" s="1805">
        <v>46.540167357120005</v>
      </c>
      <c r="J204" s="1800">
        <v>37291635</v>
      </c>
      <c r="K204" s="1805">
        <v>485.26052856297997</v>
      </c>
      <c r="L204" s="1800">
        <v>101056721</v>
      </c>
      <c r="M204" s="1805">
        <v>8730.2401992284595</v>
      </c>
      <c r="N204" s="1811" t="s">
        <v>1263</v>
      </c>
      <c r="O204" s="2058" t="s">
        <v>1263</v>
      </c>
      <c r="P204" s="1800">
        <v>23639</v>
      </c>
      <c r="Q204" s="1805">
        <v>4.1906002520000006E-2</v>
      </c>
      <c r="R204" s="1800">
        <v>74909</v>
      </c>
      <c r="S204" s="1805">
        <v>48.69846994009</v>
      </c>
      <c r="T204" s="1800">
        <v>4180692</v>
      </c>
      <c r="U204" s="1805">
        <v>1698.4503383060205</v>
      </c>
      <c r="V204" s="1800">
        <v>3592894</v>
      </c>
      <c r="W204" s="1805">
        <v>1922.0667601800901</v>
      </c>
      <c r="X204" s="1800">
        <v>34317</v>
      </c>
      <c r="Y204" s="1810">
        <v>0.35350127364</v>
      </c>
    </row>
    <row r="205" spans="1:25" s="872" customFormat="1" ht="16.5" thickBot="1">
      <c r="A205" s="1812">
        <v>43709</v>
      </c>
      <c r="B205" s="1813">
        <v>637240</v>
      </c>
      <c r="C205" s="1814">
        <v>351.37803253602004</v>
      </c>
      <c r="D205" s="1813">
        <v>67454875</v>
      </c>
      <c r="E205" s="1814">
        <v>512.25837409768997</v>
      </c>
      <c r="F205" s="1813">
        <v>40740772</v>
      </c>
      <c r="G205" s="1814">
        <v>283.35284953883001</v>
      </c>
      <c r="H205" s="1813">
        <v>9613824</v>
      </c>
      <c r="I205" s="1814">
        <v>42.299632178230006</v>
      </c>
      <c r="J205" s="1813">
        <v>47460653</v>
      </c>
      <c r="K205" s="1814">
        <v>517.14551138342995</v>
      </c>
      <c r="L205" s="1813">
        <v>101039601</v>
      </c>
      <c r="M205" s="1814">
        <v>8482.3082642854406</v>
      </c>
      <c r="N205" s="1815" t="s">
        <v>1263</v>
      </c>
      <c r="O205" s="1815" t="s">
        <v>1263</v>
      </c>
      <c r="P205" s="1813">
        <v>36968</v>
      </c>
      <c r="Q205" s="1814">
        <v>4.2231023999999999E-2</v>
      </c>
      <c r="R205" s="1813">
        <v>105741</v>
      </c>
      <c r="S205" s="1814">
        <v>49.742079332610004</v>
      </c>
      <c r="T205" s="1813">
        <v>4276118</v>
      </c>
      <c r="U205" s="1814">
        <v>1549.5765272231004</v>
      </c>
      <c r="V205" s="1813">
        <v>4624912</v>
      </c>
      <c r="W205" s="1814">
        <v>2421.4103790557901</v>
      </c>
      <c r="X205" s="1813">
        <v>41621</v>
      </c>
      <c r="Y205" s="2056">
        <v>0.40731459651000002</v>
      </c>
    </row>
    <row r="206" spans="1:25" s="2086" customFormat="1">
      <c r="B206" s="872"/>
      <c r="C206" s="872"/>
      <c r="D206" s="872"/>
      <c r="E206" s="872"/>
      <c r="F206" s="872"/>
      <c r="G206" s="872"/>
      <c r="H206" s="872"/>
      <c r="I206" s="872"/>
      <c r="J206" s="872"/>
      <c r="K206" s="872"/>
      <c r="L206" s="872"/>
      <c r="M206" s="872"/>
      <c r="N206" s="872"/>
      <c r="O206" s="872"/>
      <c r="P206" s="872"/>
      <c r="Q206" s="872"/>
      <c r="R206" s="872"/>
      <c r="S206" s="872"/>
      <c r="T206" s="872"/>
      <c r="U206" s="872"/>
      <c r="V206" s="872"/>
      <c r="W206" s="872"/>
      <c r="X206" s="872"/>
      <c r="Y206" s="872"/>
    </row>
    <row r="207" spans="1:25" s="2086" customFormat="1">
      <c r="B207" s="872"/>
      <c r="C207" s="872"/>
      <c r="D207" s="872"/>
      <c r="E207" s="872"/>
      <c r="F207" s="872"/>
      <c r="G207" s="872"/>
      <c r="H207" s="872"/>
      <c r="I207" s="872"/>
      <c r="J207" s="872"/>
      <c r="K207" s="872"/>
      <c r="L207" s="872"/>
      <c r="M207" s="872"/>
      <c r="N207" s="872"/>
      <c r="O207" s="872"/>
      <c r="P207" s="872"/>
      <c r="Q207" s="872"/>
      <c r="R207" s="872"/>
      <c r="S207" s="872"/>
      <c r="T207" s="872"/>
      <c r="U207" s="872"/>
      <c r="V207" s="872"/>
      <c r="W207" s="872"/>
      <c r="X207" s="872"/>
      <c r="Y207" s="872"/>
    </row>
    <row r="208" spans="1:25" ht="12.75">
      <c r="A208" s="1790" t="s">
        <v>1016</v>
      </c>
      <c r="B208" s="2142"/>
      <c r="C208" s="2142"/>
      <c r="D208" s="2142"/>
      <c r="E208" s="2142"/>
      <c r="F208" s="2142"/>
      <c r="G208" s="2142"/>
      <c r="H208" s="2142"/>
      <c r="I208" s="2142"/>
      <c r="J208" s="2142"/>
      <c r="K208" s="2142"/>
      <c r="L208" s="2142"/>
      <c r="M208" s="2142"/>
      <c r="N208" s="2142"/>
      <c r="O208" s="2142"/>
      <c r="P208" s="2142"/>
      <c r="Q208" s="2142"/>
      <c r="R208" s="2142"/>
      <c r="S208" s="2142"/>
      <c r="T208" s="2142"/>
      <c r="U208" s="2142"/>
      <c r="V208" s="2142"/>
      <c r="W208" s="2142"/>
      <c r="X208" s="2142"/>
      <c r="Y208" s="2142"/>
    </row>
    <row r="209" spans="1:25" ht="12.75">
      <c r="A209" s="1790" t="s">
        <v>1225</v>
      </c>
      <c r="B209" s="2142"/>
      <c r="C209" s="2142"/>
      <c r="D209" s="2142"/>
      <c r="E209" s="2142"/>
      <c r="F209" s="2142"/>
      <c r="G209" s="2142"/>
      <c r="H209" s="2142"/>
      <c r="I209" s="2142"/>
      <c r="J209" s="2142"/>
      <c r="K209" s="2142"/>
      <c r="L209" s="2142"/>
      <c r="M209" s="2142"/>
      <c r="N209" s="2142"/>
      <c r="O209" s="2142"/>
      <c r="P209" s="2142"/>
      <c r="Q209" s="2142"/>
      <c r="R209" s="2142"/>
      <c r="S209" s="2142"/>
      <c r="T209" s="2142"/>
      <c r="U209" s="2142"/>
      <c r="V209" s="2142"/>
      <c r="W209" s="2142"/>
      <c r="X209" s="2142"/>
      <c r="Y209" s="2142"/>
    </row>
    <row r="210" spans="1:25" ht="12.75">
      <c r="A210" s="1790" t="s">
        <v>1267</v>
      </c>
      <c r="B210" s="2142"/>
      <c r="C210" s="2142"/>
      <c r="D210" s="2142"/>
      <c r="E210" s="2142"/>
      <c r="F210" s="2142"/>
      <c r="G210" s="2142"/>
      <c r="H210" s="2142"/>
      <c r="I210" s="2142"/>
      <c r="J210" s="2142"/>
      <c r="K210" s="2142"/>
      <c r="L210" s="2142"/>
      <c r="M210" s="2142"/>
      <c r="N210" s="2142"/>
      <c r="O210" s="2142"/>
      <c r="P210" s="2142"/>
      <c r="Q210" s="2142"/>
      <c r="R210" s="2142"/>
      <c r="S210" s="2142"/>
      <c r="T210" s="2142"/>
      <c r="U210" s="2142"/>
      <c r="V210" s="2142"/>
      <c r="W210" s="2142"/>
      <c r="X210" s="2142"/>
      <c r="Y210" s="2142"/>
    </row>
    <row r="211" spans="1:25" ht="12.75">
      <c r="A211" s="1787" t="s">
        <v>1226</v>
      </c>
      <c r="B211" s="2142"/>
      <c r="C211" s="2142"/>
      <c r="D211" s="2142"/>
      <c r="E211" s="2142"/>
      <c r="F211" s="2142"/>
      <c r="G211" s="2142"/>
      <c r="H211" s="2142"/>
      <c r="I211" s="2142"/>
      <c r="J211" s="2142"/>
      <c r="K211" s="2142"/>
      <c r="L211" s="2142"/>
      <c r="M211" s="2142"/>
      <c r="N211" s="2142"/>
      <c r="O211" s="2142"/>
      <c r="P211" s="2142"/>
      <c r="Q211" s="2142"/>
      <c r="R211" s="2142"/>
      <c r="S211" s="2142"/>
      <c r="T211" s="2142"/>
      <c r="U211" s="2142"/>
      <c r="V211" s="2142"/>
      <c r="W211" s="2142"/>
      <c r="X211" s="2142"/>
      <c r="Y211" s="2142"/>
    </row>
    <row r="212" spans="1:25">
      <c r="B212" s="3386"/>
      <c r="C212" s="3386"/>
      <c r="D212" s="3386"/>
      <c r="E212" s="3386"/>
      <c r="F212" s="3386"/>
      <c r="G212" s="3386"/>
      <c r="H212" s="3386"/>
      <c r="I212" s="3386"/>
      <c r="J212" s="3386"/>
      <c r="K212" s="3386"/>
      <c r="L212" s="3386"/>
      <c r="M212" s="3386"/>
      <c r="N212" s="3386"/>
      <c r="O212" s="3386"/>
      <c r="P212" s="3386"/>
      <c r="Q212" s="3386"/>
      <c r="R212" s="3386"/>
      <c r="S212" s="3386"/>
      <c r="T212" s="3386"/>
      <c r="U212" s="3386"/>
      <c r="V212" s="3386"/>
      <c r="W212" s="3386"/>
      <c r="X212" s="3386"/>
      <c r="Y212" s="3386"/>
    </row>
    <row r="213" spans="1:25">
      <c r="B213" s="3386"/>
      <c r="C213" s="3386"/>
      <c r="D213" s="3386"/>
      <c r="E213" s="3386"/>
      <c r="F213" s="3386"/>
      <c r="G213" s="3386"/>
      <c r="H213" s="3386"/>
      <c r="I213" s="3386"/>
      <c r="J213" s="3386"/>
      <c r="K213" s="3386"/>
      <c r="L213" s="3386"/>
      <c r="M213" s="3386"/>
      <c r="N213" s="3386"/>
      <c r="O213" s="3386"/>
      <c r="P213" s="3386"/>
      <c r="Q213" s="3386"/>
      <c r="R213" s="3386"/>
      <c r="S213" s="3386"/>
      <c r="T213" s="3386"/>
      <c r="U213" s="3386"/>
      <c r="V213" s="3386"/>
      <c r="W213" s="3386"/>
      <c r="X213" s="3386"/>
      <c r="Y213" s="3386"/>
    </row>
    <row r="214" spans="1:25">
      <c r="B214" s="3386"/>
      <c r="C214" s="3386"/>
      <c r="D214" s="3386"/>
      <c r="E214" s="3386"/>
      <c r="F214" s="3386"/>
      <c r="G214" s="3386"/>
      <c r="H214" s="3386"/>
      <c r="I214" s="3386"/>
      <c r="J214" s="3386"/>
      <c r="K214" s="3386"/>
      <c r="L214" s="3386"/>
      <c r="M214" s="3386"/>
      <c r="N214" s="3386"/>
      <c r="O214" s="3386"/>
      <c r="P214" s="3386"/>
      <c r="Q214" s="3386"/>
      <c r="R214" s="3386"/>
      <c r="S214" s="3386"/>
      <c r="T214" s="3386"/>
      <c r="U214" s="3386"/>
      <c r="V214" s="3386"/>
      <c r="W214" s="3386"/>
      <c r="X214" s="3386"/>
      <c r="Y214" s="3386"/>
    </row>
    <row r="215" spans="1:25">
      <c r="B215" s="3386"/>
      <c r="C215" s="3386"/>
      <c r="D215" s="3386"/>
      <c r="E215" s="3386"/>
      <c r="F215" s="3386"/>
      <c r="G215" s="3386"/>
      <c r="H215" s="3386"/>
      <c r="I215" s="3386"/>
      <c r="J215" s="3386"/>
      <c r="K215" s="3386"/>
      <c r="L215" s="3386"/>
      <c r="M215" s="3386"/>
      <c r="N215" s="3386"/>
      <c r="O215" s="3386"/>
      <c r="P215" s="3386"/>
      <c r="Q215" s="3386"/>
      <c r="R215" s="3386"/>
      <c r="S215" s="3386"/>
      <c r="T215" s="3386"/>
      <c r="U215" s="3386"/>
      <c r="V215" s="3386"/>
      <c r="W215" s="3386"/>
      <c r="X215" s="3386"/>
      <c r="Y215" s="3386"/>
    </row>
    <row r="216" spans="1:25">
      <c r="B216" s="3386"/>
      <c r="C216" s="3386"/>
      <c r="D216" s="3386"/>
      <c r="E216" s="3386"/>
      <c r="F216" s="3386"/>
      <c r="G216" s="3386"/>
      <c r="H216" s="3386"/>
      <c r="I216" s="3386"/>
      <c r="J216" s="3386"/>
      <c r="K216" s="3386"/>
      <c r="L216" s="3386"/>
      <c r="M216" s="3386"/>
      <c r="N216" s="3386"/>
      <c r="O216" s="3386"/>
      <c r="P216" s="3386"/>
      <c r="Q216" s="3386"/>
      <c r="R216" s="3386"/>
      <c r="S216" s="3386"/>
      <c r="T216" s="3386"/>
      <c r="U216" s="3386"/>
      <c r="V216" s="3386"/>
      <c r="W216" s="3386"/>
      <c r="X216" s="3386"/>
      <c r="Y216" s="3386"/>
    </row>
    <row r="217" spans="1:25">
      <c r="B217" s="3386"/>
      <c r="C217" s="3386"/>
      <c r="D217" s="3386"/>
      <c r="E217" s="3386"/>
      <c r="F217" s="3386"/>
      <c r="G217" s="3386"/>
      <c r="H217" s="3386"/>
      <c r="I217" s="3386"/>
      <c r="J217" s="3386"/>
      <c r="K217" s="3386"/>
      <c r="L217" s="3386"/>
      <c r="M217" s="3386"/>
      <c r="N217" s="3386"/>
      <c r="O217" s="3386"/>
      <c r="P217" s="3386"/>
      <c r="Q217" s="3386"/>
      <c r="R217" s="3386"/>
      <c r="S217" s="3386"/>
      <c r="T217" s="3386"/>
      <c r="U217" s="3386"/>
      <c r="V217" s="3386"/>
      <c r="W217" s="3386"/>
      <c r="X217" s="3386"/>
      <c r="Y217" s="3386"/>
    </row>
    <row r="221" spans="1:25">
      <c r="A221" s="1806"/>
      <c r="B221" s="3387"/>
      <c r="C221" s="3387"/>
      <c r="D221" s="3387"/>
      <c r="E221" s="3387"/>
      <c r="F221" s="3387"/>
      <c r="G221" s="3387"/>
      <c r="H221" s="3387"/>
      <c r="I221" s="3387"/>
      <c r="J221" s="3387"/>
      <c r="K221" s="3387"/>
      <c r="L221" s="3387"/>
      <c r="M221" s="3387"/>
      <c r="N221" s="3387"/>
      <c r="O221" s="3387"/>
      <c r="P221" s="3387"/>
      <c r="Q221" s="3387"/>
      <c r="R221" s="3387"/>
      <c r="S221" s="3387"/>
      <c r="T221" s="3387"/>
      <c r="U221" s="3387"/>
      <c r="V221" s="3387"/>
      <c r="W221" s="3387"/>
      <c r="X221" s="3387"/>
      <c r="Y221" s="3387"/>
    </row>
    <row r="222" spans="1:25">
      <c r="A222" s="1806"/>
      <c r="B222" s="3387"/>
      <c r="C222" s="3387"/>
      <c r="D222" s="3387"/>
      <c r="E222" s="3387"/>
      <c r="F222" s="3387"/>
      <c r="G222" s="3387"/>
      <c r="H222" s="3387"/>
      <c r="I222" s="3387"/>
      <c r="J222" s="3387"/>
      <c r="K222" s="3387"/>
      <c r="L222" s="3387"/>
      <c r="M222" s="3387"/>
      <c r="N222" s="3387"/>
      <c r="O222" s="3387"/>
      <c r="P222" s="3387"/>
      <c r="Q222" s="3387"/>
      <c r="R222" s="3387"/>
      <c r="S222" s="3387"/>
      <c r="T222" s="3387"/>
      <c r="U222" s="3387"/>
      <c r="V222" s="3387"/>
      <c r="W222" s="3387"/>
      <c r="X222" s="3387"/>
      <c r="Y222" s="3387"/>
    </row>
    <row r="223" spans="1:25">
      <c r="A223" s="1806"/>
      <c r="B223" s="3387"/>
      <c r="C223" s="3387"/>
      <c r="D223" s="3387"/>
      <c r="E223" s="3387"/>
      <c r="F223" s="3387"/>
      <c r="G223" s="3387"/>
      <c r="H223" s="3387"/>
      <c r="I223" s="3387"/>
      <c r="J223" s="3387"/>
      <c r="K223" s="3387"/>
      <c r="L223" s="3387"/>
      <c r="M223" s="3387"/>
      <c r="N223" s="3387"/>
      <c r="O223" s="3387"/>
      <c r="P223" s="3387"/>
      <c r="Q223" s="3387"/>
      <c r="R223" s="3387"/>
      <c r="S223" s="3387"/>
      <c r="T223" s="3387"/>
      <c r="U223" s="3387"/>
      <c r="V223" s="3387"/>
      <c r="W223" s="3387"/>
      <c r="X223" s="3387"/>
      <c r="Y223" s="3387"/>
    </row>
    <row r="224" spans="1:25">
      <c r="A224" s="1806"/>
      <c r="B224" s="3387"/>
      <c r="C224" s="3387"/>
      <c r="D224" s="3387"/>
      <c r="E224" s="3387"/>
      <c r="F224" s="3387"/>
      <c r="G224" s="3387"/>
      <c r="H224" s="3387"/>
      <c r="I224" s="3387"/>
      <c r="J224" s="3387"/>
      <c r="K224" s="3387"/>
      <c r="L224" s="3387"/>
      <c r="M224" s="3387"/>
      <c r="N224" s="3387"/>
      <c r="O224" s="3387"/>
      <c r="P224" s="3387"/>
      <c r="Q224" s="3387"/>
      <c r="R224" s="3387"/>
      <c r="S224" s="3387"/>
      <c r="T224" s="3387"/>
      <c r="U224" s="3387"/>
      <c r="V224" s="3387"/>
      <c r="W224" s="3387"/>
      <c r="X224" s="3387"/>
      <c r="Y224" s="3387"/>
    </row>
    <row r="225" spans="1:25">
      <c r="A225" s="1806"/>
      <c r="B225" s="3387"/>
      <c r="C225" s="3387"/>
      <c r="D225" s="3387"/>
      <c r="E225" s="3387"/>
      <c r="F225" s="3387"/>
      <c r="G225" s="3387"/>
      <c r="H225" s="3387"/>
      <c r="I225" s="3387"/>
      <c r="J225" s="3387"/>
      <c r="K225" s="3387"/>
      <c r="L225" s="3387"/>
      <c r="M225" s="3387"/>
      <c r="N225" s="3387"/>
      <c r="O225" s="3387"/>
      <c r="P225" s="3387"/>
      <c r="Q225" s="3387"/>
      <c r="R225" s="3387"/>
      <c r="S225" s="3387"/>
      <c r="T225" s="3387"/>
      <c r="U225" s="3387"/>
      <c r="V225" s="3387"/>
      <c r="W225" s="3387"/>
      <c r="X225" s="3387"/>
      <c r="Y225" s="3387"/>
    </row>
    <row r="226" spans="1:25">
      <c r="A226" s="1806"/>
      <c r="B226" s="3387"/>
      <c r="C226" s="3387"/>
      <c r="D226" s="3387"/>
      <c r="E226" s="3387"/>
      <c r="F226" s="3387"/>
      <c r="G226" s="3387"/>
      <c r="H226" s="3387"/>
      <c r="I226" s="3387"/>
      <c r="J226" s="3387"/>
      <c r="K226" s="3387"/>
      <c r="L226" s="3387"/>
      <c r="M226" s="3387"/>
      <c r="N226" s="3387"/>
      <c r="O226" s="3387"/>
      <c r="P226" s="3387"/>
      <c r="Q226" s="3387"/>
      <c r="R226" s="3387"/>
      <c r="S226" s="3387"/>
      <c r="T226" s="3387"/>
      <c r="U226" s="3387"/>
      <c r="V226" s="3387"/>
      <c r="W226" s="3387"/>
      <c r="X226" s="3387"/>
      <c r="Y226" s="3387"/>
    </row>
  </sheetData>
  <mergeCells count="12">
    <mergeCell ref="X3:Y3"/>
    <mergeCell ref="B3:C3"/>
    <mergeCell ref="D3:E3"/>
    <mergeCell ref="F3:G3"/>
    <mergeCell ref="H3:I3"/>
    <mergeCell ref="J3:K3"/>
    <mergeCell ref="L3:M3"/>
    <mergeCell ref="N3:O3"/>
    <mergeCell ref="P3:Q3"/>
    <mergeCell ref="R3:S3"/>
    <mergeCell ref="T3:U3"/>
    <mergeCell ref="V3:W3"/>
  </mergeCells>
  <hyperlinks>
    <hyperlink ref="A1" location="Menu!A1" display="Return to Menu"/>
  </hyperlinks>
  <pageMargins left="0.25" right="0.25" top="0.75" bottom="0.75" header="0.3" footer="0.3"/>
  <pageSetup paperSize="9" scale="15"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4"/>
  <sheetViews>
    <sheetView view="pageBreakPreview" zoomScale="90" zoomScaleSheetLayoutView="90" workbookViewId="0"/>
  </sheetViews>
  <sheetFormatPr defaultColWidth="16.42578125" defaultRowHeight="15.75"/>
  <cols>
    <col min="1" max="1" width="18.140625" style="884" customWidth="1"/>
    <col min="2" max="7" width="18.42578125" style="888" customWidth="1"/>
    <col min="8" max="12" width="14" style="888" customWidth="1"/>
    <col min="13" max="13" width="18.42578125" style="888" customWidth="1"/>
    <col min="14" max="17" width="14" style="888" customWidth="1"/>
    <col min="18" max="18" width="16.42578125" style="888" bestFit="1" customWidth="1"/>
    <col min="19" max="19" width="20.5703125" style="888" customWidth="1"/>
    <col min="20" max="20" width="13.28515625" style="888" customWidth="1"/>
    <col min="21" max="22" width="14.42578125" style="888" bestFit="1" customWidth="1"/>
    <col min="23" max="253" width="9.140625" style="888" customWidth="1"/>
    <col min="254" max="254" width="14" style="888" customWidth="1"/>
    <col min="255" max="256" width="16.42578125" style="888"/>
    <col min="257" max="257" width="18.140625" style="888" customWidth="1"/>
    <col min="258" max="263" width="18.42578125" style="888" customWidth="1"/>
    <col min="264" max="268" width="14" style="888" customWidth="1"/>
    <col min="269" max="269" width="18.42578125" style="888" customWidth="1"/>
    <col min="270" max="273" width="14" style="888" customWidth="1"/>
    <col min="274" max="274" width="16.42578125" style="888" bestFit="1" customWidth="1"/>
    <col min="275" max="275" width="20.5703125" style="888" customWidth="1"/>
    <col min="276" max="276" width="13.28515625" style="888" customWidth="1"/>
    <col min="277" max="278" width="14.42578125" style="888" bestFit="1" customWidth="1"/>
    <col min="279" max="509" width="9.140625" style="888" customWidth="1"/>
    <col min="510" max="510" width="14" style="888" customWidth="1"/>
    <col min="511" max="512" width="16.42578125" style="888"/>
    <col min="513" max="513" width="18.140625" style="888" customWidth="1"/>
    <col min="514" max="519" width="18.42578125" style="888" customWidth="1"/>
    <col min="520" max="524" width="14" style="888" customWidth="1"/>
    <col min="525" max="525" width="18.42578125" style="888" customWidth="1"/>
    <col min="526" max="529" width="14" style="888" customWidth="1"/>
    <col min="530" max="530" width="16.42578125" style="888" bestFit="1" customWidth="1"/>
    <col min="531" max="531" width="20.5703125" style="888" customWidth="1"/>
    <col min="532" max="532" width="13.28515625" style="888" customWidth="1"/>
    <col min="533" max="534" width="14.42578125" style="888" bestFit="1" customWidth="1"/>
    <col min="535" max="765" width="9.140625" style="888" customWidth="1"/>
    <col min="766" max="766" width="14" style="888" customWidth="1"/>
    <col min="767" max="768" width="16.42578125" style="888"/>
    <col min="769" max="769" width="18.140625" style="888" customWidth="1"/>
    <col min="770" max="775" width="18.42578125" style="888" customWidth="1"/>
    <col min="776" max="780" width="14" style="888" customWidth="1"/>
    <col min="781" max="781" width="18.42578125" style="888" customWidth="1"/>
    <col min="782" max="785" width="14" style="888" customWidth="1"/>
    <col min="786" max="786" width="16.42578125" style="888" bestFit="1" customWidth="1"/>
    <col min="787" max="787" width="20.5703125" style="888" customWidth="1"/>
    <col min="788" max="788" width="13.28515625" style="888" customWidth="1"/>
    <col min="789" max="790" width="14.42578125" style="888" bestFit="1" customWidth="1"/>
    <col min="791" max="1021" width="9.140625" style="888" customWidth="1"/>
    <col min="1022" max="1022" width="14" style="888" customWidth="1"/>
    <col min="1023" max="1024" width="16.42578125" style="888"/>
    <col min="1025" max="1025" width="18.140625" style="888" customWidth="1"/>
    <col min="1026" max="1031" width="18.42578125" style="888" customWidth="1"/>
    <col min="1032" max="1036" width="14" style="888" customWidth="1"/>
    <col min="1037" max="1037" width="18.42578125" style="888" customWidth="1"/>
    <col min="1038" max="1041" width="14" style="888" customWidth="1"/>
    <col min="1042" max="1042" width="16.42578125" style="888" bestFit="1" customWidth="1"/>
    <col min="1043" max="1043" width="20.5703125" style="888" customWidth="1"/>
    <col min="1044" max="1044" width="13.28515625" style="888" customWidth="1"/>
    <col min="1045" max="1046" width="14.42578125" style="888" bestFit="1" customWidth="1"/>
    <col min="1047" max="1277" width="9.140625" style="888" customWidth="1"/>
    <col min="1278" max="1278" width="14" style="888" customWidth="1"/>
    <col min="1279" max="1280" width="16.42578125" style="888"/>
    <col min="1281" max="1281" width="18.140625" style="888" customWidth="1"/>
    <col min="1282" max="1287" width="18.42578125" style="888" customWidth="1"/>
    <col min="1288" max="1292" width="14" style="888" customWidth="1"/>
    <col min="1293" max="1293" width="18.42578125" style="888" customWidth="1"/>
    <col min="1294" max="1297" width="14" style="888" customWidth="1"/>
    <col min="1298" max="1298" width="16.42578125" style="888" bestFit="1" customWidth="1"/>
    <col min="1299" max="1299" width="20.5703125" style="888" customWidth="1"/>
    <col min="1300" max="1300" width="13.28515625" style="888" customWidth="1"/>
    <col min="1301" max="1302" width="14.42578125" style="888" bestFit="1" customWidth="1"/>
    <col min="1303" max="1533" width="9.140625" style="888" customWidth="1"/>
    <col min="1534" max="1534" width="14" style="888" customWidth="1"/>
    <col min="1535" max="1536" width="16.42578125" style="888"/>
    <col min="1537" max="1537" width="18.140625" style="888" customWidth="1"/>
    <col min="1538" max="1543" width="18.42578125" style="888" customWidth="1"/>
    <col min="1544" max="1548" width="14" style="888" customWidth="1"/>
    <col min="1549" max="1549" width="18.42578125" style="888" customWidth="1"/>
    <col min="1550" max="1553" width="14" style="888" customWidth="1"/>
    <col min="1554" max="1554" width="16.42578125" style="888" bestFit="1" customWidth="1"/>
    <col min="1555" max="1555" width="20.5703125" style="888" customWidth="1"/>
    <col min="1556" max="1556" width="13.28515625" style="888" customWidth="1"/>
    <col min="1557" max="1558" width="14.42578125" style="888" bestFit="1" customWidth="1"/>
    <col min="1559" max="1789" width="9.140625" style="888" customWidth="1"/>
    <col min="1790" max="1790" width="14" style="888" customWidth="1"/>
    <col min="1791" max="1792" width="16.42578125" style="888"/>
    <col min="1793" max="1793" width="18.140625" style="888" customWidth="1"/>
    <col min="1794" max="1799" width="18.42578125" style="888" customWidth="1"/>
    <col min="1800" max="1804" width="14" style="888" customWidth="1"/>
    <col min="1805" max="1805" width="18.42578125" style="888" customWidth="1"/>
    <col min="1806" max="1809" width="14" style="888" customWidth="1"/>
    <col min="1810" max="1810" width="16.42578125" style="888" bestFit="1" customWidth="1"/>
    <col min="1811" max="1811" width="20.5703125" style="888" customWidth="1"/>
    <col min="1812" max="1812" width="13.28515625" style="888" customWidth="1"/>
    <col min="1813" max="1814" width="14.42578125" style="888" bestFit="1" customWidth="1"/>
    <col min="1815" max="2045" width="9.140625" style="888" customWidth="1"/>
    <col min="2046" max="2046" width="14" style="888" customWidth="1"/>
    <col min="2047" max="2048" width="16.42578125" style="888"/>
    <col min="2049" max="2049" width="18.140625" style="888" customWidth="1"/>
    <col min="2050" max="2055" width="18.42578125" style="888" customWidth="1"/>
    <col min="2056" max="2060" width="14" style="888" customWidth="1"/>
    <col min="2061" max="2061" width="18.42578125" style="888" customWidth="1"/>
    <col min="2062" max="2065" width="14" style="888" customWidth="1"/>
    <col min="2066" max="2066" width="16.42578125" style="888" bestFit="1" customWidth="1"/>
    <col min="2067" max="2067" width="20.5703125" style="888" customWidth="1"/>
    <col min="2068" max="2068" width="13.28515625" style="888" customWidth="1"/>
    <col min="2069" max="2070" width="14.42578125" style="888" bestFit="1" customWidth="1"/>
    <col min="2071" max="2301" width="9.140625" style="888" customWidth="1"/>
    <col min="2302" max="2302" width="14" style="888" customWidth="1"/>
    <col min="2303" max="2304" width="16.42578125" style="888"/>
    <col min="2305" max="2305" width="18.140625" style="888" customWidth="1"/>
    <col min="2306" max="2311" width="18.42578125" style="888" customWidth="1"/>
    <col min="2312" max="2316" width="14" style="888" customWidth="1"/>
    <col min="2317" max="2317" width="18.42578125" style="888" customWidth="1"/>
    <col min="2318" max="2321" width="14" style="888" customWidth="1"/>
    <col min="2322" max="2322" width="16.42578125" style="888" bestFit="1" customWidth="1"/>
    <col min="2323" max="2323" width="20.5703125" style="888" customWidth="1"/>
    <col min="2324" max="2324" width="13.28515625" style="888" customWidth="1"/>
    <col min="2325" max="2326" width="14.42578125" style="888" bestFit="1" customWidth="1"/>
    <col min="2327" max="2557" width="9.140625" style="888" customWidth="1"/>
    <col min="2558" max="2558" width="14" style="888" customWidth="1"/>
    <col min="2559" max="2560" width="16.42578125" style="888"/>
    <col min="2561" max="2561" width="18.140625" style="888" customWidth="1"/>
    <col min="2562" max="2567" width="18.42578125" style="888" customWidth="1"/>
    <col min="2568" max="2572" width="14" style="888" customWidth="1"/>
    <col min="2573" max="2573" width="18.42578125" style="888" customWidth="1"/>
    <col min="2574" max="2577" width="14" style="888" customWidth="1"/>
    <col min="2578" max="2578" width="16.42578125" style="888" bestFit="1" customWidth="1"/>
    <col min="2579" max="2579" width="20.5703125" style="888" customWidth="1"/>
    <col min="2580" max="2580" width="13.28515625" style="888" customWidth="1"/>
    <col min="2581" max="2582" width="14.42578125" style="888" bestFit="1" customWidth="1"/>
    <col min="2583" max="2813" width="9.140625" style="888" customWidth="1"/>
    <col min="2814" max="2814" width="14" style="888" customWidth="1"/>
    <col min="2815" max="2816" width="16.42578125" style="888"/>
    <col min="2817" max="2817" width="18.140625" style="888" customWidth="1"/>
    <col min="2818" max="2823" width="18.42578125" style="888" customWidth="1"/>
    <col min="2824" max="2828" width="14" style="888" customWidth="1"/>
    <col min="2829" max="2829" width="18.42578125" style="888" customWidth="1"/>
    <col min="2830" max="2833" width="14" style="888" customWidth="1"/>
    <col min="2834" max="2834" width="16.42578125" style="888" bestFit="1" customWidth="1"/>
    <col min="2835" max="2835" width="20.5703125" style="888" customWidth="1"/>
    <col min="2836" max="2836" width="13.28515625" style="888" customWidth="1"/>
    <col min="2837" max="2838" width="14.42578125" style="888" bestFit="1" customWidth="1"/>
    <col min="2839" max="3069" width="9.140625" style="888" customWidth="1"/>
    <col min="3070" max="3070" width="14" style="888" customWidth="1"/>
    <col min="3071" max="3072" width="16.42578125" style="888"/>
    <col min="3073" max="3073" width="18.140625" style="888" customWidth="1"/>
    <col min="3074" max="3079" width="18.42578125" style="888" customWidth="1"/>
    <col min="3080" max="3084" width="14" style="888" customWidth="1"/>
    <col min="3085" max="3085" width="18.42578125" style="888" customWidth="1"/>
    <col min="3086" max="3089" width="14" style="888" customWidth="1"/>
    <col min="3090" max="3090" width="16.42578125" style="888" bestFit="1" customWidth="1"/>
    <col min="3091" max="3091" width="20.5703125" style="888" customWidth="1"/>
    <col min="3092" max="3092" width="13.28515625" style="888" customWidth="1"/>
    <col min="3093" max="3094" width="14.42578125" style="888" bestFit="1" customWidth="1"/>
    <col min="3095" max="3325" width="9.140625" style="888" customWidth="1"/>
    <col min="3326" max="3326" width="14" style="888" customWidth="1"/>
    <col min="3327" max="3328" width="16.42578125" style="888"/>
    <col min="3329" max="3329" width="18.140625" style="888" customWidth="1"/>
    <col min="3330" max="3335" width="18.42578125" style="888" customWidth="1"/>
    <col min="3336" max="3340" width="14" style="888" customWidth="1"/>
    <col min="3341" max="3341" width="18.42578125" style="888" customWidth="1"/>
    <col min="3342" max="3345" width="14" style="888" customWidth="1"/>
    <col min="3346" max="3346" width="16.42578125" style="888" bestFit="1" customWidth="1"/>
    <col min="3347" max="3347" width="20.5703125" style="888" customWidth="1"/>
    <col min="3348" max="3348" width="13.28515625" style="888" customWidth="1"/>
    <col min="3349" max="3350" width="14.42578125" style="888" bestFit="1" customWidth="1"/>
    <col min="3351" max="3581" width="9.140625" style="888" customWidth="1"/>
    <col min="3582" max="3582" width="14" style="888" customWidth="1"/>
    <col min="3583" max="3584" width="16.42578125" style="888"/>
    <col min="3585" max="3585" width="18.140625" style="888" customWidth="1"/>
    <col min="3586" max="3591" width="18.42578125" style="888" customWidth="1"/>
    <col min="3592" max="3596" width="14" style="888" customWidth="1"/>
    <col min="3597" max="3597" width="18.42578125" style="888" customWidth="1"/>
    <col min="3598" max="3601" width="14" style="888" customWidth="1"/>
    <col min="3602" max="3602" width="16.42578125" style="888" bestFit="1" customWidth="1"/>
    <col min="3603" max="3603" width="20.5703125" style="888" customWidth="1"/>
    <col min="3604" max="3604" width="13.28515625" style="888" customWidth="1"/>
    <col min="3605" max="3606" width="14.42578125" style="888" bestFit="1" customWidth="1"/>
    <col min="3607" max="3837" width="9.140625" style="888" customWidth="1"/>
    <col min="3838" max="3838" width="14" style="888" customWidth="1"/>
    <col min="3839" max="3840" width="16.42578125" style="888"/>
    <col min="3841" max="3841" width="18.140625" style="888" customWidth="1"/>
    <col min="3842" max="3847" width="18.42578125" style="888" customWidth="1"/>
    <col min="3848" max="3852" width="14" style="888" customWidth="1"/>
    <col min="3853" max="3853" width="18.42578125" style="888" customWidth="1"/>
    <col min="3854" max="3857" width="14" style="888" customWidth="1"/>
    <col min="3858" max="3858" width="16.42578125" style="888" bestFit="1" customWidth="1"/>
    <col min="3859" max="3859" width="20.5703125" style="888" customWidth="1"/>
    <col min="3860" max="3860" width="13.28515625" style="888" customWidth="1"/>
    <col min="3861" max="3862" width="14.42578125" style="888" bestFit="1" customWidth="1"/>
    <col min="3863" max="4093" width="9.140625" style="888" customWidth="1"/>
    <col min="4094" max="4094" width="14" style="888" customWidth="1"/>
    <col min="4095" max="4096" width="16.42578125" style="888"/>
    <col min="4097" max="4097" width="18.140625" style="888" customWidth="1"/>
    <col min="4098" max="4103" width="18.42578125" style="888" customWidth="1"/>
    <col min="4104" max="4108" width="14" style="888" customWidth="1"/>
    <col min="4109" max="4109" width="18.42578125" style="888" customWidth="1"/>
    <col min="4110" max="4113" width="14" style="888" customWidth="1"/>
    <col min="4114" max="4114" width="16.42578125" style="888" bestFit="1" customWidth="1"/>
    <col min="4115" max="4115" width="20.5703125" style="888" customWidth="1"/>
    <col min="4116" max="4116" width="13.28515625" style="888" customWidth="1"/>
    <col min="4117" max="4118" width="14.42578125" style="888" bestFit="1" customWidth="1"/>
    <col min="4119" max="4349" width="9.140625" style="888" customWidth="1"/>
    <col min="4350" max="4350" width="14" style="888" customWidth="1"/>
    <col min="4351" max="4352" width="16.42578125" style="888"/>
    <col min="4353" max="4353" width="18.140625" style="888" customWidth="1"/>
    <col min="4354" max="4359" width="18.42578125" style="888" customWidth="1"/>
    <col min="4360" max="4364" width="14" style="888" customWidth="1"/>
    <col min="4365" max="4365" width="18.42578125" style="888" customWidth="1"/>
    <col min="4366" max="4369" width="14" style="888" customWidth="1"/>
    <col min="4370" max="4370" width="16.42578125" style="888" bestFit="1" customWidth="1"/>
    <col min="4371" max="4371" width="20.5703125" style="888" customWidth="1"/>
    <col min="4372" max="4372" width="13.28515625" style="888" customWidth="1"/>
    <col min="4373" max="4374" width="14.42578125" style="888" bestFit="1" customWidth="1"/>
    <col min="4375" max="4605" width="9.140625" style="888" customWidth="1"/>
    <col min="4606" max="4606" width="14" style="888" customWidth="1"/>
    <col min="4607" max="4608" width="16.42578125" style="888"/>
    <col min="4609" max="4609" width="18.140625" style="888" customWidth="1"/>
    <col min="4610" max="4615" width="18.42578125" style="888" customWidth="1"/>
    <col min="4616" max="4620" width="14" style="888" customWidth="1"/>
    <col min="4621" max="4621" width="18.42578125" style="888" customWidth="1"/>
    <col min="4622" max="4625" width="14" style="888" customWidth="1"/>
    <col min="4626" max="4626" width="16.42578125" style="888" bestFit="1" customWidth="1"/>
    <col min="4627" max="4627" width="20.5703125" style="888" customWidth="1"/>
    <col min="4628" max="4628" width="13.28515625" style="888" customWidth="1"/>
    <col min="4629" max="4630" width="14.42578125" style="888" bestFit="1" customWidth="1"/>
    <col min="4631" max="4861" width="9.140625" style="888" customWidth="1"/>
    <col min="4862" max="4862" width="14" style="888" customWidth="1"/>
    <col min="4863" max="4864" width="16.42578125" style="888"/>
    <col min="4865" max="4865" width="18.140625" style="888" customWidth="1"/>
    <col min="4866" max="4871" width="18.42578125" style="888" customWidth="1"/>
    <col min="4872" max="4876" width="14" style="888" customWidth="1"/>
    <col min="4877" max="4877" width="18.42578125" style="888" customWidth="1"/>
    <col min="4878" max="4881" width="14" style="888" customWidth="1"/>
    <col min="4882" max="4882" width="16.42578125" style="888" bestFit="1" customWidth="1"/>
    <col min="4883" max="4883" width="20.5703125" style="888" customWidth="1"/>
    <col min="4884" max="4884" width="13.28515625" style="888" customWidth="1"/>
    <col min="4885" max="4886" width="14.42578125" style="888" bestFit="1" customWidth="1"/>
    <col min="4887" max="5117" width="9.140625" style="888" customWidth="1"/>
    <col min="5118" max="5118" width="14" style="888" customWidth="1"/>
    <col min="5119" max="5120" width="16.42578125" style="888"/>
    <col min="5121" max="5121" width="18.140625" style="888" customWidth="1"/>
    <col min="5122" max="5127" width="18.42578125" style="888" customWidth="1"/>
    <col min="5128" max="5132" width="14" style="888" customWidth="1"/>
    <col min="5133" max="5133" width="18.42578125" style="888" customWidth="1"/>
    <col min="5134" max="5137" width="14" style="888" customWidth="1"/>
    <col min="5138" max="5138" width="16.42578125" style="888" bestFit="1" customWidth="1"/>
    <col min="5139" max="5139" width="20.5703125" style="888" customWidth="1"/>
    <col min="5140" max="5140" width="13.28515625" style="888" customWidth="1"/>
    <col min="5141" max="5142" width="14.42578125" style="888" bestFit="1" customWidth="1"/>
    <col min="5143" max="5373" width="9.140625" style="888" customWidth="1"/>
    <col min="5374" max="5374" width="14" style="888" customWidth="1"/>
    <col min="5375" max="5376" width="16.42578125" style="888"/>
    <col min="5377" max="5377" width="18.140625" style="888" customWidth="1"/>
    <col min="5378" max="5383" width="18.42578125" style="888" customWidth="1"/>
    <col min="5384" max="5388" width="14" style="888" customWidth="1"/>
    <col min="5389" max="5389" width="18.42578125" style="888" customWidth="1"/>
    <col min="5390" max="5393" width="14" style="888" customWidth="1"/>
    <col min="5394" max="5394" width="16.42578125" style="888" bestFit="1" customWidth="1"/>
    <col min="5395" max="5395" width="20.5703125" style="888" customWidth="1"/>
    <col min="5396" max="5396" width="13.28515625" style="888" customWidth="1"/>
    <col min="5397" max="5398" width="14.42578125" style="888" bestFit="1" customWidth="1"/>
    <col min="5399" max="5629" width="9.140625" style="888" customWidth="1"/>
    <col min="5630" max="5630" width="14" style="888" customWidth="1"/>
    <col min="5631" max="5632" width="16.42578125" style="888"/>
    <col min="5633" max="5633" width="18.140625" style="888" customWidth="1"/>
    <col min="5634" max="5639" width="18.42578125" style="888" customWidth="1"/>
    <col min="5640" max="5644" width="14" style="888" customWidth="1"/>
    <col min="5645" max="5645" width="18.42578125" style="888" customWidth="1"/>
    <col min="5646" max="5649" width="14" style="888" customWidth="1"/>
    <col min="5650" max="5650" width="16.42578125" style="888" bestFit="1" customWidth="1"/>
    <col min="5651" max="5651" width="20.5703125" style="888" customWidth="1"/>
    <col min="5652" max="5652" width="13.28515625" style="888" customWidth="1"/>
    <col min="5653" max="5654" width="14.42578125" style="888" bestFit="1" customWidth="1"/>
    <col min="5655" max="5885" width="9.140625" style="888" customWidth="1"/>
    <col min="5886" max="5886" width="14" style="888" customWidth="1"/>
    <col min="5887" max="5888" width="16.42578125" style="888"/>
    <col min="5889" max="5889" width="18.140625" style="888" customWidth="1"/>
    <col min="5890" max="5895" width="18.42578125" style="888" customWidth="1"/>
    <col min="5896" max="5900" width="14" style="888" customWidth="1"/>
    <col min="5901" max="5901" width="18.42578125" style="888" customWidth="1"/>
    <col min="5902" max="5905" width="14" style="888" customWidth="1"/>
    <col min="5906" max="5906" width="16.42578125" style="888" bestFit="1" customWidth="1"/>
    <col min="5907" max="5907" width="20.5703125" style="888" customWidth="1"/>
    <col min="5908" max="5908" width="13.28515625" style="888" customWidth="1"/>
    <col min="5909" max="5910" width="14.42578125" style="888" bestFit="1" customWidth="1"/>
    <col min="5911" max="6141" width="9.140625" style="888" customWidth="1"/>
    <col min="6142" max="6142" width="14" style="888" customWidth="1"/>
    <col min="6143" max="6144" width="16.42578125" style="888"/>
    <col min="6145" max="6145" width="18.140625" style="888" customWidth="1"/>
    <col min="6146" max="6151" width="18.42578125" style="888" customWidth="1"/>
    <col min="6152" max="6156" width="14" style="888" customWidth="1"/>
    <col min="6157" max="6157" width="18.42578125" style="888" customWidth="1"/>
    <col min="6158" max="6161" width="14" style="888" customWidth="1"/>
    <col min="6162" max="6162" width="16.42578125" style="888" bestFit="1" customWidth="1"/>
    <col min="6163" max="6163" width="20.5703125" style="888" customWidth="1"/>
    <col min="6164" max="6164" width="13.28515625" style="888" customWidth="1"/>
    <col min="6165" max="6166" width="14.42578125" style="888" bestFit="1" customWidth="1"/>
    <col min="6167" max="6397" width="9.140625" style="888" customWidth="1"/>
    <col min="6398" max="6398" width="14" style="888" customWidth="1"/>
    <col min="6399" max="6400" width="16.42578125" style="888"/>
    <col min="6401" max="6401" width="18.140625" style="888" customWidth="1"/>
    <col min="6402" max="6407" width="18.42578125" style="888" customWidth="1"/>
    <col min="6408" max="6412" width="14" style="888" customWidth="1"/>
    <col min="6413" max="6413" width="18.42578125" style="888" customWidth="1"/>
    <col min="6414" max="6417" width="14" style="888" customWidth="1"/>
    <col min="6418" max="6418" width="16.42578125" style="888" bestFit="1" customWidth="1"/>
    <col min="6419" max="6419" width="20.5703125" style="888" customWidth="1"/>
    <col min="6420" max="6420" width="13.28515625" style="888" customWidth="1"/>
    <col min="6421" max="6422" width="14.42578125" style="888" bestFit="1" customWidth="1"/>
    <col min="6423" max="6653" width="9.140625" style="888" customWidth="1"/>
    <col min="6654" max="6654" width="14" style="888" customWidth="1"/>
    <col min="6655" max="6656" width="16.42578125" style="888"/>
    <col min="6657" max="6657" width="18.140625" style="888" customWidth="1"/>
    <col min="6658" max="6663" width="18.42578125" style="888" customWidth="1"/>
    <col min="6664" max="6668" width="14" style="888" customWidth="1"/>
    <col min="6669" max="6669" width="18.42578125" style="888" customWidth="1"/>
    <col min="6670" max="6673" width="14" style="888" customWidth="1"/>
    <col min="6674" max="6674" width="16.42578125" style="888" bestFit="1" customWidth="1"/>
    <col min="6675" max="6675" width="20.5703125" style="888" customWidth="1"/>
    <col min="6676" max="6676" width="13.28515625" style="888" customWidth="1"/>
    <col min="6677" max="6678" width="14.42578125" style="888" bestFit="1" customWidth="1"/>
    <col min="6679" max="6909" width="9.140625" style="888" customWidth="1"/>
    <col min="6910" max="6910" width="14" style="888" customWidth="1"/>
    <col min="6911" max="6912" width="16.42578125" style="888"/>
    <col min="6913" max="6913" width="18.140625" style="888" customWidth="1"/>
    <col min="6914" max="6919" width="18.42578125" style="888" customWidth="1"/>
    <col min="6920" max="6924" width="14" style="888" customWidth="1"/>
    <col min="6925" max="6925" width="18.42578125" style="888" customWidth="1"/>
    <col min="6926" max="6929" width="14" style="888" customWidth="1"/>
    <col min="6930" max="6930" width="16.42578125" style="888" bestFit="1" customWidth="1"/>
    <col min="6931" max="6931" width="20.5703125" style="888" customWidth="1"/>
    <col min="6932" max="6932" width="13.28515625" style="888" customWidth="1"/>
    <col min="6933" max="6934" width="14.42578125" style="888" bestFit="1" customWidth="1"/>
    <col min="6935" max="7165" width="9.140625" style="888" customWidth="1"/>
    <col min="7166" max="7166" width="14" style="888" customWidth="1"/>
    <col min="7167" max="7168" width="16.42578125" style="888"/>
    <col min="7169" max="7169" width="18.140625" style="888" customWidth="1"/>
    <col min="7170" max="7175" width="18.42578125" style="888" customWidth="1"/>
    <col min="7176" max="7180" width="14" style="888" customWidth="1"/>
    <col min="7181" max="7181" width="18.42578125" style="888" customWidth="1"/>
    <col min="7182" max="7185" width="14" style="888" customWidth="1"/>
    <col min="7186" max="7186" width="16.42578125" style="888" bestFit="1" customWidth="1"/>
    <col min="7187" max="7187" width="20.5703125" style="888" customWidth="1"/>
    <col min="7188" max="7188" width="13.28515625" style="888" customWidth="1"/>
    <col min="7189" max="7190" width="14.42578125" style="888" bestFit="1" customWidth="1"/>
    <col min="7191" max="7421" width="9.140625" style="888" customWidth="1"/>
    <col min="7422" max="7422" width="14" style="888" customWidth="1"/>
    <col min="7423" max="7424" width="16.42578125" style="888"/>
    <col min="7425" max="7425" width="18.140625" style="888" customWidth="1"/>
    <col min="7426" max="7431" width="18.42578125" style="888" customWidth="1"/>
    <col min="7432" max="7436" width="14" style="888" customWidth="1"/>
    <col min="7437" max="7437" width="18.42578125" style="888" customWidth="1"/>
    <col min="7438" max="7441" width="14" style="888" customWidth="1"/>
    <col min="7442" max="7442" width="16.42578125" style="888" bestFit="1" customWidth="1"/>
    <col min="7443" max="7443" width="20.5703125" style="888" customWidth="1"/>
    <col min="7444" max="7444" width="13.28515625" style="888" customWidth="1"/>
    <col min="7445" max="7446" width="14.42578125" style="888" bestFit="1" customWidth="1"/>
    <col min="7447" max="7677" width="9.140625" style="888" customWidth="1"/>
    <col min="7678" max="7678" width="14" style="888" customWidth="1"/>
    <col min="7679" max="7680" width="16.42578125" style="888"/>
    <col min="7681" max="7681" width="18.140625" style="888" customWidth="1"/>
    <col min="7682" max="7687" width="18.42578125" style="888" customWidth="1"/>
    <col min="7688" max="7692" width="14" style="888" customWidth="1"/>
    <col min="7693" max="7693" width="18.42578125" style="888" customWidth="1"/>
    <col min="7694" max="7697" width="14" style="888" customWidth="1"/>
    <col min="7698" max="7698" width="16.42578125" style="888" bestFit="1" customWidth="1"/>
    <col min="7699" max="7699" width="20.5703125" style="888" customWidth="1"/>
    <col min="7700" max="7700" width="13.28515625" style="888" customWidth="1"/>
    <col min="7701" max="7702" width="14.42578125" style="888" bestFit="1" customWidth="1"/>
    <col min="7703" max="7933" width="9.140625" style="888" customWidth="1"/>
    <col min="7934" max="7934" width="14" style="888" customWidth="1"/>
    <col min="7935" max="7936" width="16.42578125" style="888"/>
    <col min="7937" max="7937" width="18.140625" style="888" customWidth="1"/>
    <col min="7938" max="7943" width="18.42578125" style="888" customWidth="1"/>
    <col min="7944" max="7948" width="14" style="888" customWidth="1"/>
    <col min="7949" max="7949" width="18.42578125" style="888" customWidth="1"/>
    <col min="7950" max="7953" width="14" style="888" customWidth="1"/>
    <col min="7954" max="7954" width="16.42578125" style="888" bestFit="1" customWidth="1"/>
    <col min="7955" max="7955" width="20.5703125" style="888" customWidth="1"/>
    <col min="7956" max="7956" width="13.28515625" style="888" customWidth="1"/>
    <col min="7957" max="7958" width="14.42578125" style="888" bestFit="1" customWidth="1"/>
    <col min="7959" max="8189" width="9.140625" style="888" customWidth="1"/>
    <col min="8190" max="8190" width="14" style="888" customWidth="1"/>
    <col min="8191" max="8192" width="16.42578125" style="888"/>
    <col min="8193" max="8193" width="18.140625" style="888" customWidth="1"/>
    <col min="8194" max="8199" width="18.42578125" style="888" customWidth="1"/>
    <col min="8200" max="8204" width="14" style="888" customWidth="1"/>
    <col min="8205" max="8205" width="18.42578125" style="888" customWidth="1"/>
    <col min="8206" max="8209" width="14" style="888" customWidth="1"/>
    <col min="8210" max="8210" width="16.42578125" style="888" bestFit="1" customWidth="1"/>
    <col min="8211" max="8211" width="20.5703125" style="888" customWidth="1"/>
    <col min="8212" max="8212" width="13.28515625" style="888" customWidth="1"/>
    <col min="8213" max="8214" width="14.42578125" style="888" bestFit="1" customWidth="1"/>
    <col min="8215" max="8445" width="9.140625" style="888" customWidth="1"/>
    <col min="8446" max="8446" width="14" style="888" customWidth="1"/>
    <col min="8447" max="8448" width="16.42578125" style="888"/>
    <col min="8449" max="8449" width="18.140625" style="888" customWidth="1"/>
    <col min="8450" max="8455" width="18.42578125" style="888" customWidth="1"/>
    <col min="8456" max="8460" width="14" style="888" customWidth="1"/>
    <col min="8461" max="8461" width="18.42578125" style="888" customWidth="1"/>
    <col min="8462" max="8465" width="14" style="888" customWidth="1"/>
    <col min="8466" max="8466" width="16.42578125" style="888" bestFit="1" customWidth="1"/>
    <col min="8467" max="8467" width="20.5703125" style="888" customWidth="1"/>
    <col min="8468" max="8468" width="13.28515625" style="888" customWidth="1"/>
    <col min="8469" max="8470" width="14.42578125" style="888" bestFit="1" customWidth="1"/>
    <col min="8471" max="8701" width="9.140625" style="888" customWidth="1"/>
    <col min="8702" max="8702" width="14" style="888" customWidth="1"/>
    <col min="8703" max="8704" width="16.42578125" style="888"/>
    <col min="8705" max="8705" width="18.140625" style="888" customWidth="1"/>
    <col min="8706" max="8711" width="18.42578125" style="888" customWidth="1"/>
    <col min="8712" max="8716" width="14" style="888" customWidth="1"/>
    <col min="8717" max="8717" width="18.42578125" style="888" customWidth="1"/>
    <col min="8718" max="8721" width="14" style="888" customWidth="1"/>
    <col min="8722" max="8722" width="16.42578125" style="888" bestFit="1" customWidth="1"/>
    <col min="8723" max="8723" width="20.5703125" style="888" customWidth="1"/>
    <col min="8724" max="8724" width="13.28515625" style="888" customWidth="1"/>
    <col min="8725" max="8726" width="14.42578125" style="888" bestFit="1" customWidth="1"/>
    <col min="8727" max="8957" width="9.140625" style="888" customWidth="1"/>
    <col min="8958" max="8958" width="14" style="888" customWidth="1"/>
    <col min="8959" max="8960" width="16.42578125" style="888"/>
    <col min="8961" max="8961" width="18.140625" style="888" customWidth="1"/>
    <col min="8962" max="8967" width="18.42578125" style="888" customWidth="1"/>
    <col min="8968" max="8972" width="14" style="888" customWidth="1"/>
    <col min="8973" max="8973" width="18.42578125" style="888" customWidth="1"/>
    <col min="8974" max="8977" width="14" style="888" customWidth="1"/>
    <col min="8978" max="8978" width="16.42578125" style="888" bestFit="1" customWidth="1"/>
    <col min="8979" max="8979" width="20.5703125" style="888" customWidth="1"/>
    <col min="8980" max="8980" width="13.28515625" style="888" customWidth="1"/>
    <col min="8981" max="8982" width="14.42578125" style="888" bestFit="1" customWidth="1"/>
    <col min="8983" max="9213" width="9.140625" style="888" customWidth="1"/>
    <col min="9214" max="9214" width="14" style="888" customWidth="1"/>
    <col min="9215" max="9216" width="16.42578125" style="888"/>
    <col min="9217" max="9217" width="18.140625" style="888" customWidth="1"/>
    <col min="9218" max="9223" width="18.42578125" style="888" customWidth="1"/>
    <col min="9224" max="9228" width="14" style="888" customWidth="1"/>
    <col min="9229" max="9229" width="18.42578125" style="888" customWidth="1"/>
    <col min="9230" max="9233" width="14" style="888" customWidth="1"/>
    <col min="9234" max="9234" width="16.42578125" style="888" bestFit="1" customWidth="1"/>
    <col min="9235" max="9235" width="20.5703125" style="888" customWidth="1"/>
    <col min="9236" max="9236" width="13.28515625" style="888" customWidth="1"/>
    <col min="9237" max="9238" width="14.42578125" style="888" bestFit="1" customWidth="1"/>
    <col min="9239" max="9469" width="9.140625" style="888" customWidth="1"/>
    <col min="9470" max="9470" width="14" style="888" customWidth="1"/>
    <col min="9471" max="9472" width="16.42578125" style="888"/>
    <col min="9473" max="9473" width="18.140625" style="888" customWidth="1"/>
    <col min="9474" max="9479" width="18.42578125" style="888" customWidth="1"/>
    <col min="9480" max="9484" width="14" style="888" customWidth="1"/>
    <col min="9485" max="9485" width="18.42578125" style="888" customWidth="1"/>
    <col min="9486" max="9489" width="14" style="888" customWidth="1"/>
    <col min="9490" max="9490" width="16.42578125" style="888" bestFit="1" customWidth="1"/>
    <col min="9491" max="9491" width="20.5703125" style="888" customWidth="1"/>
    <col min="9492" max="9492" width="13.28515625" style="888" customWidth="1"/>
    <col min="9493" max="9494" width="14.42578125" style="888" bestFit="1" customWidth="1"/>
    <col min="9495" max="9725" width="9.140625" style="888" customWidth="1"/>
    <col min="9726" max="9726" width="14" style="888" customWidth="1"/>
    <col min="9727" max="9728" width="16.42578125" style="888"/>
    <col min="9729" max="9729" width="18.140625" style="888" customWidth="1"/>
    <col min="9730" max="9735" width="18.42578125" style="888" customWidth="1"/>
    <col min="9736" max="9740" width="14" style="888" customWidth="1"/>
    <col min="9741" max="9741" width="18.42578125" style="888" customWidth="1"/>
    <col min="9742" max="9745" width="14" style="888" customWidth="1"/>
    <col min="9746" max="9746" width="16.42578125" style="888" bestFit="1" customWidth="1"/>
    <col min="9747" max="9747" width="20.5703125" style="888" customWidth="1"/>
    <col min="9748" max="9748" width="13.28515625" style="888" customWidth="1"/>
    <col min="9749" max="9750" width="14.42578125" style="888" bestFit="1" customWidth="1"/>
    <col min="9751" max="9981" width="9.140625" style="888" customWidth="1"/>
    <col min="9982" max="9982" width="14" style="888" customWidth="1"/>
    <col min="9983" max="9984" width="16.42578125" style="888"/>
    <col min="9985" max="9985" width="18.140625" style="888" customWidth="1"/>
    <col min="9986" max="9991" width="18.42578125" style="888" customWidth="1"/>
    <col min="9992" max="9996" width="14" style="888" customWidth="1"/>
    <col min="9997" max="9997" width="18.42578125" style="888" customWidth="1"/>
    <col min="9998" max="10001" width="14" style="888" customWidth="1"/>
    <col min="10002" max="10002" width="16.42578125" style="888" bestFit="1" customWidth="1"/>
    <col min="10003" max="10003" width="20.5703125" style="888" customWidth="1"/>
    <col min="10004" max="10004" width="13.28515625" style="888" customWidth="1"/>
    <col min="10005" max="10006" width="14.42578125" style="888" bestFit="1" customWidth="1"/>
    <col min="10007" max="10237" width="9.140625" style="888" customWidth="1"/>
    <col min="10238" max="10238" width="14" style="888" customWidth="1"/>
    <col min="10239" max="10240" width="16.42578125" style="888"/>
    <col min="10241" max="10241" width="18.140625" style="888" customWidth="1"/>
    <col min="10242" max="10247" width="18.42578125" style="888" customWidth="1"/>
    <col min="10248" max="10252" width="14" style="888" customWidth="1"/>
    <col min="10253" max="10253" width="18.42578125" style="888" customWidth="1"/>
    <col min="10254" max="10257" width="14" style="888" customWidth="1"/>
    <col min="10258" max="10258" width="16.42578125" style="888" bestFit="1" customWidth="1"/>
    <col min="10259" max="10259" width="20.5703125" style="888" customWidth="1"/>
    <col min="10260" max="10260" width="13.28515625" style="888" customWidth="1"/>
    <col min="10261" max="10262" width="14.42578125" style="888" bestFit="1" customWidth="1"/>
    <col min="10263" max="10493" width="9.140625" style="888" customWidth="1"/>
    <col min="10494" max="10494" width="14" style="888" customWidth="1"/>
    <col min="10495" max="10496" width="16.42578125" style="888"/>
    <col min="10497" max="10497" width="18.140625" style="888" customWidth="1"/>
    <col min="10498" max="10503" width="18.42578125" style="888" customWidth="1"/>
    <col min="10504" max="10508" width="14" style="888" customWidth="1"/>
    <col min="10509" max="10509" width="18.42578125" style="888" customWidth="1"/>
    <col min="10510" max="10513" width="14" style="888" customWidth="1"/>
    <col min="10514" max="10514" width="16.42578125" style="888" bestFit="1" customWidth="1"/>
    <col min="10515" max="10515" width="20.5703125" style="888" customWidth="1"/>
    <col min="10516" max="10516" width="13.28515625" style="888" customWidth="1"/>
    <col min="10517" max="10518" width="14.42578125" style="888" bestFit="1" customWidth="1"/>
    <col min="10519" max="10749" width="9.140625" style="888" customWidth="1"/>
    <col min="10750" max="10750" width="14" style="888" customWidth="1"/>
    <col min="10751" max="10752" width="16.42578125" style="888"/>
    <col min="10753" max="10753" width="18.140625" style="888" customWidth="1"/>
    <col min="10754" max="10759" width="18.42578125" style="888" customWidth="1"/>
    <col min="10760" max="10764" width="14" style="888" customWidth="1"/>
    <col min="10765" max="10765" width="18.42578125" style="888" customWidth="1"/>
    <col min="10766" max="10769" width="14" style="888" customWidth="1"/>
    <col min="10770" max="10770" width="16.42578125" style="888" bestFit="1" customWidth="1"/>
    <col min="10771" max="10771" width="20.5703125" style="888" customWidth="1"/>
    <col min="10772" max="10772" width="13.28515625" style="888" customWidth="1"/>
    <col min="10773" max="10774" width="14.42578125" style="888" bestFit="1" customWidth="1"/>
    <col min="10775" max="11005" width="9.140625" style="888" customWidth="1"/>
    <col min="11006" max="11006" width="14" style="888" customWidth="1"/>
    <col min="11007" max="11008" width="16.42578125" style="888"/>
    <col min="11009" max="11009" width="18.140625" style="888" customWidth="1"/>
    <col min="11010" max="11015" width="18.42578125" style="888" customWidth="1"/>
    <col min="11016" max="11020" width="14" style="888" customWidth="1"/>
    <col min="11021" max="11021" width="18.42578125" style="888" customWidth="1"/>
    <col min="11022" max="11025" width="14" style="888" customWidth="1"/>
    <col min="11026" max="11026" width="16.42578125" style="888" bestFit="1" customWidth="1"/>
    <col min="11027" max="11027" width="20.5703125" style="888" customWidth="1"/>
    <col min="11028" max="11028" width="13.28515625" style="888" customWidth="1"/>
    <col min="11029" max="11030" width="14.42578125" style="888" bestFit="1" customWidth="1"/>
    <col min="11031" max="11261" width="9.140625" style="888" customWidth="1"/>
    <col min="11262" max="11262" width="14" style="888" customWidth="1"/>
    <col min="11263" max="11264" width="16.42578125" style="888"/>
    <col min="11265" max="11265" width="18.140625" style="888" customWidth="1"/>
    <col min="11266" max="11271" width="18.42578125" style="888" customWidth="1"/>
    <col min="11272" max="11276" width="14" style="888" customWidth="1"/>
    <col min="11277" max="11277" width="18.42578125" style="888" customWidth="1"/>
    <col min="11278" max="11281" width="14" style="888" customWidth="1"/>
    <col min="11282" max="11282" width="16.42578125" style="888" bestFit="1" customWidth="1"/>
    <col min="11283" max="11283" width="20.5703125" style="888" customWidth="1"/>
    <col min="11284" max="11284" width="13.28515625" style="888" customWidth="1"/>
    <col min="11285" max="11286" width="14.42578125" style="888" bestFit="1" customWidth="1"/>
    <col min="11287" max="11517" width="9.140625" style="888" customWidth="1"/>
    <col min="11518" max="11518" width="14" style="888" customWidth="1"/>
    <col min="11519" max="11520" width="16.42578125" style="888"/>
    <col min="11521" max="11521" width="18.140625" style="888" customWidth="1"/>
    <col min="11522" max="11527" width="18.42578125" style="888" customWidth="1"/>
    <col min="11528" max="11532" width="14" style="888" customWidth="1"/>
    <col min="11533" max="11533" width="18.42578125" style="888" customWidth="1"/>
    <col min="11534" max="11537" width="14" style="888" customWidth="1"/>
    <col min="11538" max="11538" width="16.42578125" style="888" bestFit="1" customWidth="1"/>
    <col min="11539" max="11539" width="20.5703125" style="888" customWidth="1"/>
    <col min="11540" max="11540" width="13.28515625" style="888" customWidth="1"/>
    <col min="11541" max="11542" width="14.42578125" style="888" bestFit="1" customWidth="1"/>
    <col min="11543" max="11773" width="9.140625" style="888" customWidth="1"/>
    <col min="11774" max="11774" width="14" style="888" customWidth="1"/>
    <col min="11775" max="11776" width="16.42578125" style="888"/>
    <col min="11777" max="11777" width="18.140625" style="888" customWidth="1"/>
    <col min="11778" max="11783" width="18.42578125" style="888" customWidth="1"/>
    <col min="11784" max="11788" width="14" style="888" customWidth="1"/>
    <col min="11789" max="11789" width="18.42578125" style="888" customWidth="1"/>
    <col min="11790" max="11793" width="14" style="888" customWidth="1"/>
    <col min="11794" max="11794" width="16.42578125" style="888" bestFit="1" customWidth="1"/>
    <col min="11795" max="11795" width="20.5703125" style="888" customWidth="1"/>
    <col min="11796" max="11796" width="13.28515625" style="888" customWidth="1"/>
    <col min="11797" max="11798" width="14.42578125" style="888" bestFit="1" customWidth="1"/>
    <col min="11799" max="12029" width="9.140625" style="888" customWidth="1"/>
    <col min="12030" max="12030" width="14" style="888" customWidth="1"/>
    <col min="12031" max="12032" width="16.42578125" style="888"/>
    <col min="12033" max="12033" width="18.140625" style="888" customWidth="1"/>
    <col min="12034" max="12039" width="18.42578125" style="888" customWidth="1"/>
    <col min="12040" max="12044" width="14" style="888" customWidth="1"/>
    <col min="12045" max="12045" width="18.42578125" style="888" customWidth="1"/>
    <col min="12046" max="12049" width="14" style="888" customWidth="1"/>
    <col min="12050" max="12050" width="16.42578125" style="888" bestFit="1" customWidth="1"/>
    <col min="12051" max="12051" width="20.5703125" style="888" customWidth="1"/>
    <col min="12052" max="12052" width="13.28515625" style="888" customWidth="1"/>
    <col min="12053" max="12054" width="14.42578125" style="888" bestFit="1" customWidth="1"/>
    <col min="12055" max="12285" width="9.140625" style="888" customWidth="1"/>
    <col min="12286" max="12286" width="14" style="888" customWidth="1"/>
    <col min="12287" max="12288" width="16.42578125" style="888"/>
    <col min="12289" max="12289" width="18.140625" style="888" customWidth="1"/>
    <col min="12290" max="12295" width="18.42578125" style="888" customWidth="1"/>
    <col min="12296" max="12300" width="14" style="888" customWidth="1"/>
    <col min="12301" max="12301" width="18.42578125" style="888" customWidth="1"/>
    <col min="12302" max="12305" width="14" style="888" customWidth="1"/>
    <col min="12306" max="12306" width="16.42578125" style="888" bestFit="1" customWidth="1"/>
    <col min="12307" max="12307" width="20.5703125" style="888" customWidth="1"/>
    <col min="12308" max="12308" width="13.28515625" style="888" customWidth="1"/>
    <col min="12309" max="12310" width="14.42578125" style="888" bestFit="1" customWidth="1"/>
    <col min="12311" max="12541" width="9.140625" style="888" customWidth="1"/>
    <col min="12542" max="12542" width="14" style="888" customWidth="1"/>
    <col min="12543" max="12544" width="16.42578125" style="888"/>
    <col min="12545" max="12545" width="18.140625" style="888" customWidth="1"/>
    <col min="12546" max="12551" width="18.42578125" style="888" customWidth="1"/>
    <col min="12552" max="12556" width="14" style="888" customWidth="1"/>
    <col min="12557" max="12557" width="18.42578125" style="888" customWidth="1"/>
    <col min="12558" max="12561" width="14" style="888" customWidth="1"/>
    <col min="12562" max="12562" width="16.42578125" style="888" bestFit="1" customWidth="1"/>
    <col min="12563" max="12563" width="20.5703125" style="888" customWidth="1"/>
    <col min="12564" max="12564" width="13.28515625" style="888" customWidth="1"/>
    <col min="12565" max="12566" width="14.42578125" style="888" bestFit="1" customWidth="1"/>
    <col min="12567" max="12797" width="9.140625" style="888" customWidth="1"/>
    <col min="12798" max="12798" width="14" style="888" customWidth="1"/>
    <col min="12799" max="12800" width="16.42578125" style="888"/>
    <col min="12801" max="12801" width="18.140625" style="888" customWidth="1"/>
    <col min="12802" max="12807" width="18.42578125" style="888" customWidth="1"/>
    <col min="12808" max="12812" width="14" style="888" customWidth="1"/>
    <col min="12813" max="12813" width="18.42578125" style="888" customWidth="1"/>
    <col min="12814" max="12817" width="14" style="888" customWidth="1"/>
    <col min="12818" max="12818" width="16.42578125" style="888" bestFit="1" customWidth="1"/>
    <col min="12819" max="12819" width="20.5703125" style="888" customWidth="1"/>
    <col min="12820" max="12820" width="13.28515625" style="888" customWidth="1"/>
    <col min="12821" max="12822" width="14.42578125" style="888" bestFit="1" customWidth="1"/>
    <col min="12823" max="13053" width="9.140625" style="888" customWidth="1"/>
    <col min="13054" max="13054" width="14" style="888" customWidth="1"/>
    <col min="13055" max="13056" width="16.42578125" style="888"/>
    <col min="13057" max="13057" width="18.140625" style="888" customWidth="1"/>
    <col min="13058" max="13063" width="18.42578125" style="888" customWidth="1"/>
    <col min="13064" max="13068" width="14" style="888" customWidth="1"/>
    <col min="13069" max="13069" width="18.42578125" style="888" customWidth="1"/>
    <col min="13070" max="13073" width="14" style="888" customWidth="1"/>
    <col min="13074" max="13074" width="16.42578125" style="888" bestFit="1" customWidth="1"/>
    <col min="13075" max="13075" width="20.5703125" style="888" customWidth="1"/>
    <col min="13076" max="13076" width="13.28515625" style="888" customWidth="1"/>
    <col min="13077" max="13078" width="14.42578125" style="888" bestFit="1" customWidth="1"/>
    <col min="13079" max="13309" width="9.140625" style="888" customWidth="1"/>
    <col min="13310" max="13310" width="14" style="888" customWidth="1"/>
    <col min="13311" max="13312" width="16.42578125" style="888"/>
    <col min="13313" max="13313" width="18.140625" style="888" customWidth="1"/>
    <col min="13314" max="13319" width="18.42578125" style="888" customWidth="1"/>
    <col min="13320" max="13324" width="14" style="888" customWidth="1"/>
    <col min="13325" max="13325" width="18.42578125" style="888" customWidth="1"/>
    <col min="13326" max="13329" width="14" style="888" customWidth="1"/>
    <col min="13330" max="13330" width="16.42578125" style="888" bestFit="1" customWidth="1"/>
    <col min="13331" max="13331" width="20.5703125" style="888" customWidth="1"/>
    <col min="13332" max="13332" width="13.28515625" style="888" customWidth="1"/>
    <col min="13333" max="13334" width="14.42578125" style="888" bestFit="1" customWidth="1"/>
    <col min="13335" max="13565" width="9.140625" style="888" customWidth="1"/>
    <col min="13566" max="13566" width="14" style="888" customWidth="1"/>
    <col min="13567" max="13568" width="16.42578125" style="888"/>
    <col min="13569" max="13569" width="18.140625" style="888" customWidth="1"/>
    <col min="13570" max="13575" width="18.42578125" style="888" customWidth="1"/>
    <col min="13576" max="13580" width="14" style="888" customWidth="1"/>
    <col min="13581" max="13581" width="18.42578125" style="888" customWidth="1"/>
    <col min="13582" max="13585" width="14" style="888" customWidth="1"/>
    <col min="13586" max="13586" width="16.42578125" style="888" bestFit="1" customWidth="1"/>
    <col min="13587" max="13587" width="20.5703125" style="888" customWidth="1"/>
    <col min="13588" max="13588" width="13.28515625" style="888" customWidth="1"/>
    <col min="13589" max="13590" width="14.42578125" style="888" bestFit="1" customWidth="1"/>
    <col min="13591" max="13821" width="9.140625" style="888" customWidth="1"/>
    <col min="13822" max="13822" width="14" style="888" customWidth="1"/>
    <col min="13823" max="13824" width="16.42578125" style="888"/>
    <col min="13825" max="13825" width="18.140625" style="888" customWidth="1"/>
    <col min="13826" max="13831" width="18.42578125" style="888" customWidth="1"/>
    <col min="13832" max="13836" width="14" style="888" customWidth="1"/>
    <col min="13837" max="13837" width="18.42578125" style="888" customWidth="1"/>
    <col min="13838" max="13841" width="14" style="888" customWidth="1"/>
    <col min="13842" max="13842" width="16.42578125" style="888" bestFit="1" customWidth="1"/>
    <col min="13843" max="13843" width="20.5703125" style="888" customWidth="1"/>
    <col min="13844" max="13844" width="13.28515625" style="888" customWidth="1"/>
    <col min="13845" max="13846" width="14.42578125" style="888" bestFit="1" customWidth="1"/>
    <col min="13847" max="14077" width="9.140625" style="888" customWidth="1"/>
    <col min="14078" max="14078" width="14" style="888" customWidth="1"/>
    <col min="14079" max="14080" width="16.42578125" style="888"/>
    <col min="14081" max="14081" width="18.140625" style="888" customWidth="1"/>
    <col min="14082" max="14087" width="18.42578125" style="888" customWidth="1"/>
    <col min="14088" max="14092" width="14" style="888" customWidth="1"/>
    <col min="14093" max="14093" width="18.42578125" style="888" customWidth="1"/>
    <col min="14094" max="14097" width="14" style="888" customWidth="1"/>
    <col min="14098" max="14098" width="16.42578125" style="888" bestFit="1" customWidth="1"/>
    <col min="14099" max="14099" width="20.5703125" style="888" customWidth="1"/>
    <col min="14100" max="14100" width="13.28515625" style="888" customWidth="1"/>
    <col min="14101" max="14102" width="14.42578125" style="888" bestFit="1" customWidth="1"/>
    <col min="14103" max="14333" width="9.140625" style="888" customWidth="1"/>
    <col min="14334" max="14334" width="14" style="888" customWidth="1"/>
    <col min="14335" max="14336" width="16.42578125" style="888"/>
    <col min="14337" max="14337" width="18.140625" style="888" customWidth="1"/>
    <col min="14338" max="14343" width="18.42578125" style="888" customWidth="1"/>
    <col min="14344" max="14348" width="14" style="888" customWidth="1"/>
    <col min="14349" max="14349" width="18.42578125" style="888" customWidth="1"/>
    <col min="14350" max="14353" width="14" style="888" customWidth="1"/>
    <col min="14354" max="14354" width="16.42578125" style="888" bestFit="1" customWidth="1"/>
    <col min="14355" max="14355" width="20.5703125" style="888" customWidth="1"/>
    <col min="14356" max="14356" width="13.28515625" style="888" customWidth="1"/>
    <col min="14357" max="14358" width="14.42578125" style="888" bestFit="1" customWidth="1"/>
    <col min="14359" max="14589" width="9.140625" style="888" customWidth="1"/>
    <col min="14590" max="14590" width="14" style="888" customWidth="1"/>
    <col min="14591" max="14592" width="16.42578125" style="888"/>
    <col min="14593" max="14593" width="18.140625" style="888" customWidth="1"/>
    <col min="14594" max="14599" width="18.42578125" style="888" customWidth="1"/>
    <col min="14600" max="14604" width="14" style="888" customWidth="1"/>
    <col min="14605" max="14605" width="18.42578125" style="888" customWidth="1"/>
    <col min="14606" max="14609" width="14" style="888" customWidth="1"/>
    <col min="14610" max="14610" width="16.42578125" style="888" bestFit="1" customWidth="1"/>
    <col min="14611" max="14611" width="20.5703125" style="888" customWidth="1"/>
    <col min="14612" max="14612" width="13.28515625" style="888" customWidth="1"/>
    <col min="14613" max="14614" width="14.42578125" style="888" bestFit="1" customWidth="1"/>
    <col min="14615" max="14845" width="9.140625" style="888" customWidth="1"/>
    <col min="14846" max="14846" width="14" style="888" customWidth="1"/>
    <col min="14847" max="14848" width="16.42578125" style="888"/>
    <col min="14849" max="14849" width="18.140625" style="888" customWidth="1"/>
    <col min="14850" max="14855" width="18.42578125" style="888" customWidth="1"/>
    <col min="14856" max="14860" width="14" style="888" customWidth="1"/>
    <col min="14861" max="14861" width="18.42578125" style="888" customWidth="1"/>
    <col min="14862" max="14865" width="14" style="888" customWidth="1"/>
    <col min="14866" max="14866" width="16.42578125" style="888" bestFit="1" customWidth="1"/>
    <col min="14867" max="14867" width="20.5703125" style="888" customWidth="1"/>
    <col min="14868" max="14868" width="13.28515625" style="888" customWidth="1"/>
    <col min="14869" max="14870" width="14.42578125" style="888" bestFit="1" customWidth="1"/>
    <col min="14871" max="15101" width="9.140625" style="888" customWidth="1"/>
    <col min="15102" max="15102" width="14" style="888" customWidth="1"/>
    <col min="15103" max="15104" width="16.42578125" style="888"/>
    <col min="15105" max="15105" width="18.140625" style="888" customWidth="1"/>
    <col min="15106" max="15111" width="18.42578125" style="888" customWidth="1"/>
    <col min="15112" max="15116" width="14" style="888" customWidth="1"/>
    <col min="15117" max="15117" width="18.42578125" style="888" customWidth="1"/>
    <col min="15118" max="15121" width="14" style="888" customWidth="1"/>
    <col min="15122" max="15122" width="16.42578125" style="888" bestFit="1" customWidth="1"/>
    <col min="15123" max="15123" width="20.5703125" style="888" customWidth="1"/>
    <col min="15124" max="15124" width="13.28515625" style="888" customWidth="1"/>
    <col min="15125" max="15126" width="14.42578125" style="888" bestFit="1" customWidth="1"/>
    <col min="15127" max="15357" width="9.140625" style="888" customWidth="1"/>
    <col min="15358" max="15358" width="14" style="888" customWidth="1"/>
    <col min="15359" max="15360" width="16.42578125" style="888"/>
    <col min="15361" max="15361" width="18.140625" style="888" customWidth="1"/>
    <col min="15362" max="15367" width="18.42578125" style="888" customWidth="1"/>
    <col min="15368" max="15372" width="14" style="888" customWidth="1"/>
    <col min="15373" max="15373" width="18.42578125" style="888" customWidth="1"/>
    <col min="15374" max="15377" width="14" style="888" customWidth="1"/>
    <col min="15378" max="15378" width="16.42578125" style="888" bestFit="1" customWidth="1"/>
    <col min="15379" max="15379" width="20.5703125" style="888" customWidth="1"/>
    <col min="15380" max="15380" width="13.28515625" style="888" customWidth="1"/>
    <col min="15381" max="15382" width="14.42578125" style="888" bestFit="1" customWidth="1"/>
    <col min="15383" max="15613" width="9.140625" style="888" customWidth="1"/>
    <col min="15614" max="15614" width="14" style="888" customWidth="1"/>
    <col min="15615" max="15616" width="16.42578125" style="888"/>
    <col min="15617" max="15617" width="18.140625" style="888" customWidth="1"/>
    <col min="15618" max="15623" width="18.42578125" style="888" customWidth="1"/>
    <col min="15624" max="15628" width="14" style="888" customWidth="1"/>
    <col min="15629" max="15629" width="18.42578125" style="888" customWidth="1"/>
    <col min="15630" max="15633" width="14" style="888" customWidth="1"/>
    <col min="15634" max="15634" width="16.42578125" style="888" bestFit="1" customWidth="1"/>
    <col min="15635" max="15635" width="20.5703125" style="888" customWidth="1"/>
    <col min="15636" max="15636" width="13.28515625" style="888" customWidth="1"/>
    <col min="15637" max="15638" width="14.42578125" style="888" bestFit="1" customWidth="1"/>
    <col min="15639" max="15869" width="9.140625" style="888" customWidth="1"/>
    <col min="15870" max="15870" width="14" style="888" customWidth="1"/>
    <col min="15871" max="15872" width="16.42578125" style="888"/>
    <col min="15873" max="15873" width="18.140625" style="888" customWidth="1"/>
    <col min="15874" max="15879" width="18.42578125" style="888" customWidth="1"/>
    <col min="15880" max="15884" width="14" style="888" customWidth="1"/>
    <col min="15885" max="15885" width="18.42578125" style="888" customWidth="1"/>
    <col min="15886" max="15889" width="14" style="888" customWidth="1"/>
    <col min="15890" max="15890" width="16.42578125" style="888" bestFit="1" customWidth="1"/>
    <col min="15891" max="15891" width="20.5703125" style="888" customWidth="1"/>
    <col min="15892" max="15892" width="13.28515625" style="888" customWidth="1"/>
    <col min="15893" max="15894" width="14.42578125" style="888" bestFit="1" customWidth="1"/>
    <col min="15895" max="16125" width="9.140625" style="888" customWidth="1"/>
    <col min="16126" max="16126" width="14" style="888" customWidth="1"/>
    <col min="16127" max="16128" width="16.42578125" style="888"/>
    <col min="16129" max="16129" width="18.140625" style="888" customWidth="1"/>
    <col min="16130" max="16135" width="18.42578125" style="888" customWidth="1"/>
    <col min="16136" max="16140" width="14" style="888" customWidth="1"/>
    <col min="16141" max="16141" width="18.42578125" style="888" customWidth="1"/>
    <col min="16142" max="16145" width="14" style="888" customWidth="1"/>
    <col min="16146" max="16146" width="16.42578125" style="888" bestFit="1" customWidth="1"/>
    <col min="16147" max="16147" width="20.5703125" style="888" customWidth="1"/>
    <col min="16148" max="16148" width="13.28515625" style="888" customWidth="1"/>
    <col min="16149" max="16150" width="14.42578125" style="888" bestFit="1" customWidth="1"/>
    <col min="16151" max="16381" width="9.140625" style="888" customWidth="1"/>
    <col min="16382" max="16382" width="14" style="888" customWidth="1"/>
    <col min="16383" max="16384" width="16.42578125" style="888"/>
  </cols>
  <sheetData>
    <row r="1" spans="1:9" ht="25.5">
      <c r="A1" s="883" t="s">
        <v>313</v>
      </c>
      <c r="B1" s="1228"/>
    </row>
    <row r="2" spans="1:9" s="895" customFormat="1" ht="20.100000000000001" customHeight="1" thickBot="1">
      <c r="A2" s="894" t="s">
        <v>2574</v>
      </c>
      <c r="B2" s="894" t="s">
        <v>1017</v>
      </c>
      <c r="I2" s="894"/>
    </row>
    <row r="3" spans="1:9" s="895" customFormat="1" ht="36.75" customHeight="1" thickBot="1">
      <c r="A3" s="1229" t="s">
        <v>364</v>
      </c>
      <c r="B3" s="1230" t="s">
        <v>1018</v>
      </c>
      <c r="C3" s="1230" t="s">
        <v>1019</v>
      </c>
      <c r="D3" s="1230" t="s">
        <v>317</v>
      </c>
      <c r="E3" s="1230" t="s">
        <v>1020</v>
      </c>
      <c r="F3" s="1230" t="s">
        <v>984</v>
      </c>
      <c r="G3" s="1230" t="s">
        <v>318</v>
      </c>
      <c r="I3" s="894"/>
    </row>
    <row r="4" spans="1:9" s="895" customFormat="1" ht="20.100000000000001" customHeight="1">
      <c r="A4" s="1231" t="s">
        <v>1021</v>
      </c>
      <c r="B4" s="1071">
        <v>40229.300000000003</v>
      </c>
      <c r="C4" s="1071">
        <v>24763.7</v>
      </c>
      <c r="D4" s="1071">
        <v>149431.20000000001</v>
      </c>
      <c r="E4" s="1071">
        <v>38321.899999999994</v>
      </c>
      <c r="F4" s="1071">
        <v>201845.6</v>
      </c>
      <c r="G4" s="1232">
        <v>454591.7</v>
      </c>
      <c r="I4" s="894"/>
    </row>
    <row r="5" spans="1:9" s="895" customFormat="1" ht="20.100000000000001" customHeight="1">
      <c r="A5" s="1231" t="s">
        <v>1</v>
      </c>
      <c r="B5" s="1071">
        <v>43851.899999999994</v>
      </c>
      <c r="C5" s="1071">
        <v>28322.899999999998</v>
      </c>
      <c r="D5" s="1071">
        <v>149735.79999999999</v>
      </c>
      <c r="E5" s="1071">
        <v>35586.800000000003</v>
      </c>
      <c r="F5" s="1071">
        <v>237391</v>
      </c>
      <c r="G5" s="1232">
        <v>494888.4</v>
      </c>
      <c r="I5" s="894"/>
    </row>
    <row r="6" spans="1:9" s="895" customFormat="1" ht="20.100000000000001" customHeight="1">
      <c r="A6" s="1231" t="s">
        <v>2</v>
      </c>
      <c r="B6" s="1071">
        <v>41068.5</v>
      </c>
      <c r="C6" s="1071">
        <v>29582.399999999998</v>
      </c>
      <c r="D6" s="1071">
        <v>150894</v>
      </c>
      <c r="E6" s="1071">
        <v>38035.599999999999</v>
      </c>
      <c r="F6" s="1071">
        <v>274951.40000000002</v>
      </c>
      <c r="G6" s="1232">
        <v>534531.9</v>
      </c>
      <c r="I6" s="894"/>
    </row>
    <row r="7" spans="1:9" s="895" customFormat="1" ht="20.100000000000001" customHeight="1">
      <c r="A7" s="1231" t="s">
        <v>3</v>
      </c>
      <c r="B7" s="1071">
        <v>46365.1</v>
      </c>
      <c r="C7" s="1071">
        <v>29618.5</v>
      </c>
      <c r="D7" s="1071">
        <v>159669.79999999999</v>
      </c>
      <c r="E7" s="1071">
        <v>35747</v>
      </c>
      <c r="F7" s="1071">
        <v>286133.5</v>
      </c>
      <c r="G7" s="1232">
        <v>557533.9</v>
      </c>
      <c r="I7" s="894"/>
    </row>
    <row r="8" spans="1:9" s="895" customFormat="1" ht="20.100000000000001" customHeight="1">
      <c r="A8" s="1231" t="s">
        <v>1022</v>
      </c>
      <c r="B8" s="1071">
        <v>44455</v>
      </c>
      <c r="C8" s="1071">
        <v>26605.3</v>
      </c>
      <c r="D8" s="1071">
        <v>146293.9</v>
      </c>
      <c r="E8" s="1071">
        <v>38920.5</v>
      </c>
      <c r="F8" s="1071">
        <v>285838.7</v>
      </c>
      <c r="G8" s="1232">
        <v>542113.4</v>
      </c>
      <c r="I8" s="894"/>
    </row>
    <row r="9" spans="1:9" s="895" customFormat="1" ht="20.100000000000001" customHeight="1">
      <c r="A9" s="1231" t="s">
        <v>1</v>
      </c>
      <c r="B9" s="1071">
        <v>46496.4</v>
      </c>
      <c r="C9" s="1071">
        <v>28147.9</v>
      </c>
      <c r="D9" s="1071">
        <v>175708.1</v>
      </c>
      <c r="E9" s="1071">
        <v>45341.599999999999</v>
      </c>
      <c r="F9" s="1071">
        <v>402362.7</v>
      </c>
      <c r="G9" s="1232">
        <v>698056.7</v>
      </c>
      <c r="I9" s="894"/>
    </row>
    <row r="10" spans="1:9" s="895" customFormat="1" ht="20.100000000000001" customHeight="1">
      <c r="A10" s="1231" t="s">
        <v>2</v>
      </c>
      <c r="B10" s="1071">
        <v>54058.7</v>
      </c>
      <c r="C10" s="1071">
        <v>26122.3</v>
      </c>
      <c r="D10" s="1071">
        <v>188895.5</v>
      </c>
      <c r="E10" s="1071">
        <v>67487</v>
      </c>
      <c r="F10" s="1071">
        <v>422213.8</v>
      </c>
      <c r="G10" s="1232">
        <v>758777.3</v>
      </c>
      <c r="I10" s="894"/>
    </row>
    <row r="11" spans="1:9" s="895" customFormat="1" ht="20.100000000000001" customHeight="1">
      <c r="A11" s="1231" t="s">
        <v>3</v>
      </c>
      <c r="B11" s="1071">
        <v>55846.1</v>
      </c>
      <c r="C11" s="1071">
        <v>34532.5</v>
      </c>
      <c r="D11" s="1071">
        <v>206889</v>
      </c>
      <c r="E11" s="1071">
        <v>70477.100000000006</v>
      </c>
      <c r="F11" s="1071">
        <v>428420.1</v>
      </c>
      <c r="G11" s="1232">
        <v>796164.79999999993</v>
      </c>
      <c r="I11" s="894"/>
    </row>
    <row r="12" spans="1:9" s="895" customFormat="1" ht="20.100000000000001" customHeight="1">
      <c r="A12" s="1231" t="s">
        <v>1023</v>
      </c>
      <c r="B12" s="1071">
        <v>57070.3</v>
      </c>
      <c r="C12" s="1071">
        <v>26783.4</v>
      </c>
      <c r="D12" s="1071">
        <v>199397.4</v>
      </c>
      <c r="E12" s="1071">
        <v>73823.899999999994</v>
      </c>
      <c r="F12" s="1071">
        <v>473744.7</v>
      </c>
      <c r="G12" s="1232">
        <v>830819.7</v>
      </c>
      <c r="I12" s="894"/>
    </row>
    <row r="13" spans="1:9" s="895" customFormat="1" ht="20.100000000000001" customHeight="1">
      <c r="A13" s="1231" t="s">
        <v>1</v>
      </c>
      <c r="B13" s="1071">
        <v>54510.6</v>
      </c>
      <c r="C13" s="1071">
        <v>34930.5</v>
      </c>
      <c r="D13" s="1071">
        <v>210862.6</v>
      </c>
      <c r="E13" s="1071">
        <v>65365.8</v>
      </c>
      <c r="F13" s="1071">
        <v>525799.30000000005</v>
      </c>
      <c r="G13" s="1232">
        <v>891468.80000000005</v>
      </c>
      <c r="I13" s="894"/>
    </row>
    <row r="14" spans="1:9" s="895" customFormat="1" ht="20.100000000000001" customHeight="1">
      <c r="A14" s="1231" t="s">
        <v>2</v>
      </c>
      <c r="B14" s="1071">
        <v>56187</v>
      </c>
      <c r="C14" s="1071">
        <v>23345.4</v>
      </c>
      <c r="D14" s="1071">
        <v>244347.8</v>
      </c>
      <c r="E14" s="1071">
        <v>85826</v>
      </c>
      <c r="F14" s="1071">
        <v>519605.6</v>
      </c>
      <c r="G14" s="1232">
        <v>929311.8</v>
      </c>
      <c r="I14" s="894"/>
    </row>
    <row r="15" spans="1:9" s="895" customFormat="1" ht="20.100000000000001" customHeight="1">
      <c r="A15" s="1231" t="s">
        <v>3</v>
      </c>
      <c r="B15" s="1071">
        <v>59849.7</v>
      </c>
      <c r="C15" s="1071">
        <v>26709.200000000001</v>
      </c>
      <c r="D15" s="1071">
        <v>233474.7</v>
      </c>
      <c r="E15" s="1071">
        <v>70170</v>
      </c>
      <c r="F15" s="1071">
        <v>564425.19999999995</v>
      </c>
      <c r="G15" s="1232">
        <v>954628.8</v>
      </c>
      <c r="I15" s="894"/>
    </row>
    <row r="16" spans="1:9" s="895" customFormat="1" ht="20.100000000000001" customHeight="1">
      <c r="A16" s="1231" t="s">
        <v>1024</v>
      </c>
      <c r="B16" s="1071">
        <v>59881.1</v>
      </c>
      <c r="C16" s="1071">
        <v>38825.300000000003</v>
      </c>
      <c r="D16" s="1071">
        <v>218144.8</v>
      </c>
      <c r="E16" s="1071">
        <v>72033</v>
      </c>
      <c r="F16" s="1071">
        <v>629981.19999999995</v>
      </c>
      <c r="G16" s="1232">
        <v>1018865.3999999999</v>
      </c>
      <c r="I16" s="894"/>
    </row>
    <row r="17" spans="1:9" s="895" customFormat="1" ht="20.100000000000001" customHeight="1">
      <c r="A17" s="1231" t="s">
        <v>1</v>
      </c>
      <c r="B17" s="1071">
        <v>64213.599999999999</v>
      </c>
      <c r="C17" s="1071">
        <v>26314.799999999999</v>
      </c>
      <c r="D17" s="1071">
        <v>239102.7</v>
      </c>
      <c r="E17" s="1071">
        <v>83712.3</v>
      </c>
      <c r="F17" s="1071">
        <v>645121.5</v>
      </c>
      <c r="G17" s="1232">
        <v>1058464.8999999999</v>
      </c>
      <c r="I17" s="894"/>
    </row>
    <row r="18" spans="1:9" s="895" customFormat="1" ht="20.100000000000001" customHeight="1">
      <c r="A18" s="1231" t="s">
        <v>2</v>
      </c>
      <c r="B18" s="1071">
        <v>55988.2</v>
      </c>
      <c r="C18" s="1071">
        <v>37217.800000000003</v>
      </c>
      <c r="D18" s="1071">
        <v>246115.5</v>
      </c>
      <c r="E18" s="1071">
        <v>77508.7</v>
      </c>
      <c r="F18" s="1071">
        <v>635249.4</v>
      </c>
      <c r="G18" s="1232">
        <v>1052079.6000000001</v>
      </c>
      <c r="I18" s="894"/>
    </row>
    <row r="19" spans="1:9" s="895" customFormat="1" ht="20.100000000000001" customHeight="1">
      <c r="A19" s="1231" t="s">
        <v>3</v>
      </c>
      <c r="B19" s="1071">
        <v>62102.8</v>
      </c>
      <c r="C19" s="1071">
        <v>34467.4</v>
      </c>
      <c r="D19" s="1071">
        <v>294309.59999999998</v>
      </c>
      <c r="E19" s="1071">
        <v>95976.4</v>
      </c>
      <c r="F19" s="1071">
        <v>723176.9</v>
      </c>
      <c r="G19" s="1232">
        <v>1210033.1000000001</v>
      </c>
      <c r="I19" s="894"/>
    </row>
    <row r="20" spans="1:9" s="895" customFormat="1" ht="20.100000000000001" customHeight="1">
      <c r="A20" s="1231" t="s">
        <v>1025</v>
      </c>
      <c r="B20" s="1071">
        <v>62373.3</v>
      </c>
      <c r="C20" s="1071">
        <v>30445.200000000001</v>
      </c>
      <c r="D20" s="1071">
        <v>317302</v>
      </c>
      <c r="E20" s="1071">
        <v>112896.1</v>
      </c>
      <c r="F20" s="1071">
        <v>787246.3</v>
      </c>
      <c r="G20" s="1232">
        <v>1310262.9000000001</v>
      </c>
      <c r="I20" s="894"/>
    </row>
    <row r="21" spans="1:9" s="895" customFormat="1" ht="20.100000000000001" customHeight="1">
      <c r="A21" s="1231" t="s">
        <v>1</v>
      </c>
      <c r="B21" s="1071">
        <v>65959.3</v>
      </c>
      <c r="C21" s="1071">
        <v>30324.7</v>
      </c>
      <c r="D21" s="1071">
        <v>317650.8</v>
      </c>
      <c r="E21" s="1071">
        <v>126771.6</v>
      </c>
      <c r="F21" s="1071">
        <v>841713.5</v>
      </c>
      <c r="G21" s="1232">
        <v>1382419.9</v>
      </c>
      <c r="I21" s="894"/>
    </row>
    <row r="22" spans="1:9" s="895" customFormat="1" ht="20.100000000000001" customHeight="1">
      <c r="A22" s="1231" t="s">
        <v>2</v>
      </c>
      <c r="B22" s="1071">
        <v>65487.4</v>
      </c>
      <c r="C22" s="1071">
        <v>32311.8</v>
      </c>
      <c r="D22" s="1071">
        <v>341765.5</v>
      </c>
      <c r="E22" s="1071">
        <v>146635.9</v>
      </c>
      <c r="F22" s="1071">
        <v>888543.3</v>
      </c>
      <c r="G22" s="1232">
        <v>1474743.9000000001</v>
      </c>
      <c r="I22" s="894"/>
    </row>
    <row r="23" spans="1:9" s="895" customFormat="1" ht="20.100000000000001" customHeight="1">
      <c r="A23" s="1231" t="s">
        <v>3</v>
      </c>
      <c r="B23" s="1071">
        <v>67738.600000000006</v>
      </c>
      <c r="C23" s="1071">
        <v>31347</v>
      </c>
      <c r="D23" s="1071">
        <v>332113.7</v>
      </c>
      <c r="E23" s="1071">
        <v>131055.6</v>
      </c>
      <c r="F23" s="1071">
        <v>956987.8</v>
      </c>
      <c r="G23" s="1232">
        <v>1519242.7000000002</v>
      </c>
      <c r="I23" s="894"/>
    </row>
    <row r="24" spans="1:9" s="895" customFormat="1" ht="20.100000000000001" customHeight="1">
      <c r="A24" s="1231" t="s">
        <v>1026</v>
      </c>
      <c r="B24" s="1071">
        <v>68831.8</v>
      </c>
      <c r="C24" s="1071">
        <v>35785.1</v>
      </c>
      <c r="D24" s="1071">
        <v>345426.8</v>
      </c>
      <c r="E24" s="1071">
        <v>133841.20000000001</v>
      </c>
      <c r="F24" s="1071">
        <v>1067067.6000000001</v>
      </c>
      <c r="G24" s="1232">
        <v>1650952.5</v>
      </c>
      <c r="I24" s="894"/>
    </row>
    <row r="25" spans="1:9" s="895" customFormat="1" ht="20.100000000000001" customHeight="1">
      <c r="A25" s="1231" t="s">
        <v>1</v>
      </c>
      <c r="B25" s="1071">
        <v>70193.8</v>
      </c>
      <c r="C25" s="1071">
        <v>29154.1</v>
      </c>
      <c r="D25" s="1071">
        <v>333330</v>
      </c>
      <c r="E25" s="1071">
        <v>143939.5</v>
      </c>
      <c r="F25" s="1071">
        <v>1246993.1000000001</v>
      </c>
      <c r="G25" s="1232">
        <v>1823610.5</v>
      </c>
      <c r="I25" s="894"/>
    </row>
    <row r="26" spans="1:9" s="895" customFormat="1" ht="20.100000000000001" customHeight="1">
      <c r="A26" s="1231" t="s">
        <v>2</v>
      </c>
      <c r="B26" s="1071">
        <v>74418.399999999994</v>
      </c>
      <c r="C26" s="1071">
        <v>36007.1</v>
      </c>
      <c r="D26" s="1071">
        <v>362043.9</v>
      </c>
      <c r="E26" s="1071">
        <v>165803.79999999999</v>
      </c>
      <c r="F26" s="1071">
        <v>1379107.5</v>
      </c>
      <c r="G26" s="1232">
        <v>2017380.7000000002</v>
      </c>
      <c r="I26" s="894"/>
    </row>
    <row r="27" spans="1:9" s="895" customFormat="1" ht="20.100000000000001" customHeight="1">
      <c r="A27" s="1231" t="s">
        <v>3</v>
      </c>
      <c r="B27" s="1071">
        <v>48561.5</v>
      </c>
      <c r="C27" s="1071">
        <v>26427.3</v>
      </c>
      <c r="D27" s="1071">
        <v>352038.3</v>
      </c>
      <c r="E27" s="1071">
        <v>172532.1</v>
      </c>
      <c r="F27" s="1071">
        <v>1377152</v>
      </c>
      <c r="G27" s="1232">
        <v>1976711.2000000002</v>
      </c>
      <c r="I27" s="894"/>
    </row>
    <row r="28" spans="1:9" s="895" customFormat="1" ht="20.100000000000001" customHeight="1">
      <c r="A28" s="1231" t="s">
        <v>1027</v>
      </c>
      <c r="B28" s="1071">
        <v>73947.899999999994</v>
      </c>
      <c r="C28" s="1071">
        <v>32749.599999999999</v>
      </c>
      <c r="D28" s="1071">
        <v>373400.2</v>
      </c>
      <c r="E28" s="1071">
        <v>132203.5</v>
      </c>
      <c r="F28" s="1071">
        <v>1674512</v>
      </c>
      <c r="G28" s="1232">
        <v>2286813.2000000002</v>
      </c>
      <c r="I28" s="894"/>
    </row>
    <row r="29" spans="1:9" s="895" customFormat="1" ht="20.100000000000001" customHeight="1">
      <c r="A29" s="1231" t="s">
        <v>1</v>
      </c>
      <c r="B29" s="1071">
        <v>55668.9</v>
      </c>
      <c r="C29" s="1071">
        <v>26380.9</v>
      </c>
      <c r="D29" s="1071">
        <v>319972.90000000002</v>
      </c>
      <c r="E29" s="1071">
        <v>227172.9</v>
      </c>
      <c r="F29" s="1071">
        <v>1604546</v>
      </c>
      <c r="G29" s="1232">
        <v>2233741.6</v>
      </c>
      <c r="I29" s="894"/>
    </row>
    <row r="30" spans="1:9" s="895" customFormat="1" ht="20.100000000000001" customHeight="1">
      <c r="A30" s="1231" t="s">
        <v>2</v>
      </c>
      <c r="B30" s="1071">
        <v>60742.1</v>
      </c>
      <c r="C30" s="1071">
        <v>26297.1</v>
      </c>
      <c r="D30" s="1071">
        <v>424237.1</v>
      </c>
      <c r="E30" s="1071">
        <v>208346.4</v>
      </c>
      <c r="F30" s="1071">
        <v>1778098</v>
      </c>
      <c r="G30" s="1232">
        <v>2497720.7000000002</v>
      </c>
      <c r="I30" s="894"/>
    </row>
    <row r="31" spans="1:9" s="895" customFormat="1" ht="20.100000000000001" customHeight="1" thickBot="1">
      <c r="A31" s="1233" t="s">
        <v>3</v>
      </c>
      <c r="B31" s="1234">
        <v>49393.4</v>
      </c>
      <c r="C31" s="1234">
        <v>52686.3</v>
      </c>
      <c r="D31" s="1234">
        <v>445792.6</v>
      </c>
      <c r="E31" s="1234">
        <v>251477.1</v>
      </c>
      <c r="F31" s="1234">
        <v>1724948.5</v>
      </c>
      <c r="G31" s="1235">
        <v>2524297.9</v>
      </c>
      <c r="I31" s="894"/>
    </row>
    <row r="32" spans="1:9" s="895" customFormat="1" ht="20.100000000000001" customHeight="1">
      <c r="A32" s="894"/>
      <c r="B32" s="894"/>
      <c r="I32" s="894"/>
    </row>
    <row r="33" spans="1:13" s="895" customFormat="1" ht="20.100000000000001" customHeight="1" thickBot="1">
      <c r="A33" s="894"/>
      <c r="B33" s="894"/>
      <c r="I33" s="894"/>
    </row>
    <row r="34" spans="1:13" s="1243" customFormat="1" ht="57.75" thickBot="1">
      <c r="A34" s="1236" t="s">
        <v>315</v>
      </c>
      <c r="B34" s="1237" t="s">
        <v>316</v>
      </c>
      <c r="C34" s="1238" t="s">
        <v>1019</v>
      </c>
      <c r="D34" s="1238" t="s">
        <v>317</v>
      </c>
      <c r="E34" s="1239" t="s">
        <v>1028</v>
      </c>
      <c r="F34" s="1239" t="s">
        <v>1029</v>
      </c>
      <c r="G34" s="1239" t="s">
        <v>1030</v>
      </c>
      <c r="H34" s="1240" t="s">
        <v>1031</v>
      </c>
      <c r="I34" s="1239" t="s">
        <v>1032</v>
      </c>
      <c r="J34" s="1239" t="s">
        <v>1033</v>
      </c>
      <c r="K34" s="1239" t="s">
        <v>1034</v>
      </c>
      <c r="L34" s="1241" t="s">
        <v>80</v>
      </c>
      <c r="M34" s="1242" t="s">
        <v>318</v>
      </c>
    </row>
    <row r="35" spans="1:13" ht="15.75" customHeight="1">
      <c r="A35" s="1244">
        <v>2007</v>
      </c>
      <c r="B35" s="1071"/>
      <c r="C35" s="1072"/>
      <c r="D35" s="1072"/>
      <c r="E35" s="1072"/>
      <c r="F35" s="1072"/>
      <c r="G35" s="1072"/>
      <c r="H35" s="1245"/>
      <c r="I35" s="1072"/>
      <c r="J35" s="1072"/>
      <c r="K35" s="1072"/>
      <c r="L35" s="1074"/>
      <c r="M35" s="1246"/>
    </row>
    <row r="36" spans="1:13" ht="15.75" customHeight="1">
      <c r="A36" s="1231">
        <v>39083</v>
      </c>
      <c r="B36" s="1071">
        <v>44542.97</v>
      </c>
      <c r="C36" s="1072">
        <v>33739.449999999997</v>
      </c>
      <c r="D36" s="1072">
        <v>338846.59</v>
      </c>
      <c r="E36" s="1072">
        <v>188252.31</v>
      </c>
      <c r="F36" s="1072">
        <v>121640.82651897</v>
      </c>
      <c r="G36" s="1072">
        <v>17379.56645925</v>
      </c>
      <c r="H36" s="1245">
        <v>328206.91605045</v>
      </c>
      <c r="I36" s="1072">
        <v>192563.57588009001</v>
      </c>
      <c r="J36" s="1072">
        <v>124114.18261463</v>
      </c>
      <c r="K36" s="1072">
        <v>60829.262093789999</v>
      </c>
      <c r="L36" s="1074">
        <v>766618.83</v>
      </c>
      <c r="M36" s="1246">
        <v>2216734.4796171803</v>
      </c>
    </row>
    <row r="37" spans="1:13" ht="15.75" customHeight="1">
      <c r="A37" s="1231">
        <v>39114</v>
      </c>
      <c r="B37" s="1071">
        <v>47797.65</v>
      </c>
      <c r="C37" s="1072">
        <v>33677.449999999997</v>
      </c>
      <c r="D37" s="1072">
        <v>307727.61</v>
      </c>
      <c r="E37" s="1072">
        <v>203124.11</v>
      </c>
      <c r="F37" s="1072">
        <v>122083.83396300999</v>
      </c>
      <c r="G37" s="1072">
        <v>16573.221364280002</v>
      </c>
      <c r="H37" s="1245">
        <v>362385.05961622996</v>
      </c>
      <c r="I37" s="1072">
        <v>197117.99712823002</v>
      </c>
      <c r="J37" s="1072">
        <v>131703.62585732</v>
      </c>
      <c r="K37" s="1072">
        <v>49420.16706924</v>
      </c>
      <c r="L37" s="1074">
        <v>768968.93</v>
      </c>
      <c r="M37" s="1246">
        <v>2240579.6549983099</v>
      </c>
    </row>
    <row r="38" spans="1:13" ht="15.75" customHeight="1">
      <c r="A38" s="1231">
        <v>39142</v>
      </c>
      <c r="B38" s="1071">
        <v>57177.89</v>
      </c>
      <c r="C38" s="1072">
        <v>42533.69</v>
      </c>
      <c r="D38" s="1072">
        <v>394735.56</v>
      </c>
      <c r="E38" s="1072">
        <v>245018</v>
      </c>
      <c r="F38" s="1072">
        <v>177142.6825918</v>
      </c>
      <c r="G38" s="1072">
        <v>20842.458289049999</v>
      </c>
      <c r="H38" s="1245">
        <v>735415.83840647992</v>
      </c>
      <c r="I38" s="1072">
        <v>208537.69704717002</v>
      </c>
      <c r="J38" s="1072">
        <v>140655.55909900001</v>
      </c>
      <c r="K38" s="1072">
        <v>77278.445446109996</v>
      </c>
      <c r="L38" s="1074">
        <v>796881.52</v>
      </c>
      <c r="M38" s="1246">
        <v>2896219.3408796098</v>
      </c>
    </row>
    <row r="39" spans="1:13" ht="15.75" customHeight="1">
      <c r="A39" s="1231">
        <v>39173</v>
      </c>
      <c r="B39" s="1071">
        <v>61216.76</v>
      </c>
      <c r="C39" s="1072">
        <v>42960.959999999999</v>
      </c>
      <c r="D39" s="1072">
        <v>432264.63</v>
      </c>
      <c r="E39" s="1072">
        <v>296666.26</v>
      </c>
      <c r="F39" s="1072">
        <v>180118.96262820001</v>
      </c>
      <c r="G39" s="1072">
        <v>23069.348383709999</v>
      </c>
      <c r="H39" s="1245">
        <v>571939.97178327001</v>
      </c>
      <c r="I39" s="1072">
        <v>202737.76374939003</v>
      </c>
      <c r="J39" s="1072">
        <v>183714.74911994001</v>
      </c>
      <c r="K39" s="1072">
        <v>70961.466584130001</v>
      </c>
      <c r="L39" s="1074">
        <v>984478.87</v>
      </c>
      <c r="M39" s="1246">
        <v>3050129.7422486399</v>
      </c>
    </row>
    <row r="40" spans="1:13" ht="15.75" customHeight="1">
      <c r="A40" s="1231">
        <v>39203</v>
      </c>
      <c r="B40" s="1071">
        <v>61394.54</v>
      </c>
      <c r="C40" s="1072">
        <v>44096.57</v>
      </c>
      <c r="D40" s="1072">
        <v>446558.2</v>
      </c>
      <c r="E40" s="1072">
        <v>326413.67</v>
      </c>
      <c r="F40" s="1072">
        <v>166725.17004386999</v>
      </c>
      <c r="G40" s="1072">
        <v>24454.023735889998</v>
      </c>
      <c r="H40" s="1245">
        <v>641822.02917968004</v>
      </c>
      <c r="I40" s="1072">
        <v>235856.37151311999</v>
      </c>
      <c r="J40" s="1072">
        <v>218539.37829454002</v>
      </c>
      <c r="K40" s="1072">
        <v>61994.47886114</v>
      </c>
      <c r="L40" s="1074">
        <v>1017330.58</v>
      </c>
      <c r="M40" s="1246">
        <v>3245185.0116282403</v>
      </c>
    </row>
    <row r="41" spans="1:13" ht="15.75" customHeight="1">
      <c r="A41" s="1231">
        <v>39234</v>
      </c>
      <c r="B41" s="1071">
        <v>62339.1</v>
      </c>
      <c r="C41" s="1072">
        <v>45129.39</v>
      </c>
      <c r="D41" s="1072">
        <v>450442.06898164004</v>
      </c>
      <c r="E41" s="1072">
        <v>394069.68958682002</v>
      </c>
      <c r="F41" s="1072">
        <v>186363.16085117002</v>
      </c>
      <c r="G41" s="1072">
        <v>26757.10239575</v>
      </c>
      <c r="H41" s="1245">
        <v>641674.14871026005</v>
      </c>
      <c r="I41" s="1072">
        <v>228012.24154861999</v>
      </c>
      <c r="J41" s="1072">
        <v>208028.91840937</v>
      </c>
      <c r="K41" s="1072">
        <v>62681.240630280001</v>
      </c>
      <c r="L41" s="1074">
        <v>1050339.7448529899</v>
      </c>
      <c r="M41" s="1246">
        <v>3355836.8059669007</v>
      </c>
    </row>
    <row r="42" spans="1:13" ht="15.75" customHeight="1">
      <c r="A42" s="1231">
        <v>39264</v>
      </c>
      <c r="B42" s="1071">
        <v>88537.099999999991</v>
      </c>
      <c r="C42" s="1072">
        <v>54083.519999999997</v>
      </c>
      <c r="D42" s="1072">
        <v>456519.38</v>
      </c>
      <c r="E42" s="1072">
        <v>464904.54</v>
      </c>
      <c r="F42" s="1072">
        <v>183203.20104060002</v>
      </c>
      <c r="G42" s="1072">
        <v>32148.668807310001</v>
      </c>
      <c r="H42" s="1245">
        <v>564516.07509002998</v>
      </c>
      <c r="I42" s="1072">
        <v>228617.74024781</v>
      </c>
      <c r="J42" s="1072">
        <v>274345.28394997999</v>
      </c>
      <c r="K42" s="1072">
        <v>71455.62363201</v>
      </c>
      <c r="L42" s="1074">
        <v>1229133.09147509</v>
      </c>
      <c r="M42" s="1246">
        <v>3647464.2242428302</v>
      </c>
    </row>
    <row r="43" spans="1:13" ht="15.75" customHeight="1">
      <c r="A43" s="1231">
        <v>39295</v>
      </c>
      <c r="B43" s="1071">
        <v>65461.799999999996</v>
      </c>
      <c r="C43" s="1072">
        <v>44483.37</v>
      </c>
      <c r="D43" s="1072">
        <v>399417.96</v>
      </c>
      <c r="E43" s="1072">
        <v>328160.51</v>
      </c>
      <c r="F43" s="1072">
        <v>197191.7686219</v>
      </c>
      <c r="G43" s="1072">
        <v>36128.005022980004</v>
      </c>
      <c r="H43" s="1245">
        <v>630367.44566152</v>
      </c>
      <c r="I43" s="1072">
        <v>280593.45600110997</v>
      </c>
      <c r="J43" s="1072">
        <v>232447.93472217998</v>
      </c>
      <c r="K43" s="1072">
        <v>93355.434587809999</v>
      </c>
      <c r="L43" s="1074">
        <v>1276756.6534369099</v>
      </c>
      <c r="M43" s="1246">
        <v>3584364.3380544102</v>
      </c>
    </row>
    <row r="44" spans="1:13" ht="15.75" customHeight="1">
      <c r="A44" s="1231">
        <v>39326</v>
      </c>
      <c r="B44" s="1071">
        <v>66403.44</v>
      </c>
      <c r="C44" s="1072">
        <v>46796</v>
      </c>
      <c r="D44" s="1072">
        <v>295589.61</v>
      </c>
      <c r="E44" s="1072">
        <v>300774.51</v>
      </c>
      <c r="F44" s="1072">
        <v>235507.53560473002</v>
      </c>
      <c r="G44" s="1072">
        <v>32584.607472069998</v>
      </c>
      <c r="H44" s="1245">
        <v>640920.21132262005</v>
      </c>
      <c r="I44" s="1072">
        <v>301858.07226781</v>
      </c>
      <c r="J44" s="1072">
        <v>264010.82361289999</v>
      </c>
      <c r="K44" s="1072">
        <v>108432.94611503</v>
      </c>
      <c r="L44" s="1074">
        <v>1321386.8547771298</v>
      </c>
      <c r="M44" s="1246">
        <v>3614264.6111722901</v>
      </c>
    </row>
    <row r="45" spans="1:13" ht="15.75" customHeight="1">
      <c r="A45" s="1231">
        <v>39356</v>
      </c>
      <c r="B45" s="1071">
        <v>127481.09999999999</v>
      </c>
      <c r="C45" s="1072">
        <v>59974.74</v>
      </c>
      <c r="D45" s="1072">
        <v>505347.39999999997</v>
      </c>
      <c r="E45" s="1072">
        <v>438640.5</v>
      </c>
      <c r="F45" s="1072">
        <v>272502.70265287999</v>
      </c>
      <c r="G45" s="1072">
        <v>35427.521423059996</v>
      </c>
      <c r="H45" s="1245">
        <v>747904.68191216001</v>
      </c>
      <c r="I45" s="1072">
        <v>303056.70609906001</v>
      </c>
      <c r="J45" s="1072">
        <v>263188.33096221997</v>
      </c>
      <c r="K45" s="1072">
        <v>118833.66161946001</v>
      </c>
      <c r="L45" s="1074">
        <v>1227112.9146662001</v>
      </c>
      <c r="M45" s="1246">
        <v>4099470.2593350401</v>
      </c>
    </row>
    <row r="46" spans="1:13" ht="15.75" customHeight="1">
      <c r="A46" s="1231">
        <v>39387</v>
      </c>
      <c r="B46" s="1071">
        <v>134476.25899999999</v>
      </c>
      <c r="C46" s="1072">
        <v>58726.97</v>
      </c>
      <c r="D46" s="1072">
        <v>427900.21</v>
      </c>
      <c r="E46" s="1072">
        <v>419513.01</v>
      </c>
      <c r="F46" s="1072">
        <v>260743.27785450997</v>
      </c>
      <c r="G46" s="1072">
        <v>29760.416646830003</v>
      </c>
      <c r="H46" s="1245">
        <v>739319.79979937989</v>
      </c>
      <c r="I46" s="1072">
        <v>331088.99877857999</v>
      </c>
      <c r="J46" s="1072">
        <v>390389.99486189004</v>
      </c>
      <c r="K46" s="1072">
        <v>134746.28577513999</v>
      </c>
      <c r="L46" s="1074">
        <v>1474555.1720326</v>
      </c>
      <c r="M46" s="1246">
        <v>4401220.3947489299</v>
      </c>
    </row>
    <row r="47" spans="1:13" ht="15.75" customHeight="1">
      <c r="A47" s="1231">
        <v>39417</v>
      </c>
      <c r="B47" s="1071">
        <v>149578.92300000001</v>
      </c>
      <c r="C47" s="1072">
        <v>66551.070000000007</v>
      </c>
      <c r="D47" s="1072">
        <v>487575.95800000004</v>
      </c>
      <c r="E47" s="1072">
        <v>490712.891</v>
      </c>
      <c r="F47" s="1072">
        <v>285818.24215308001</v>
      </c>
      <c r="G47" s="1072">
        <v>26031.418827390004</v>
      </c>
      <c r="H47" s="1245">
        <v>669253.58792434982</v>
      </c>
      <c r="I47" s="1072">
        <v>312013.34372611</v>
      </c>
      <c r="J47" s="1072">
        <v>432364.32198676007</v>
      </c>
      <c r="K47" s="1072">
        <v>170433.02648598002</v>
      </c>
      <c r="L47" s="1074">
        <v>1516229.2133993004</v>
      </c>
      <c r="M47" s="1246">
        <v>4606561.9965029703</v>
      </c>
    </row>
    <row r="48" spans="1:13" ht="15.75" customHeight="1">
      <c r="A48" s="1244">
        <v>2008</v>
      </c>
      <c r="B48" s="1071"/>
      <c r="C48" s="1072"/>
      <c r="D48" s="1072"/>
      <c r="E48" s="1072"/>
      <c r="F48" s="1072"/>
      <c r="G48" s="1072"/>
      <c r="H48" s="1245"/>
      <c r="I48" s="1072"/>
      <c r="J48" s="1072"/>
      <c r="K48" s="1072"/>
      <c r="L48" s="1074"/>
      <c r="M48" s="1246"/>
    </row>
    <row r="49" spans="1:13" ht="15.75" customHeight="1">
      <c r="A49" s="1231">
        <v>39448</v>
      </c>
      <c r="B49" s="1071">
        <v>65134.39</v>
      </c>
      <c r="C49" s="1072">
        <v>65896.460000000006</v>
      </c>
      <c r="D49" s="1072">
        <v>509300.37</v>
      </c>
      <c r="E49" s="1072">
        <v>537431.66</v>
      </c>
      <c r="F49" s="1072">
        <v>310849.00403175002</v>
      </c>
      <c r="G49" s="1072">
        <v>25351.819434950001</v>
      </c>
      <c r="H49" s="1245">
        <v>732302.08422278007</v>
      </c>
      <c r="I49" s="1072">
        <v>307513.30293454998</v>
      </c>
      <c r="J49" s="1072">
        <v>516830.22630766005</v>
      </c>
      <c r="K49" s="1072">
        <v>175146.23717661999</v>
      </c>
      <c r="L49" s="1074">
        <v>1645878.1512452199</v>
      </c>
      <c r="M49" s="1246">
        <v>4891633.7053535292</v>
      </c>
    </row>
    <row r="50" spans="1:13" ht="15.75" customHeight="1">
      <c r="A50" s="1231">
        <v>39479</v>
      </c>
      <c r="B50" s="1071">
        <v>106927.7</v>
      </c>
      <c r="C50" s="1072">
        <v>48485.599999999999</v>
      </c>
      <c r="D50" s="1072">
        <v>471564.79999999999</v>
      </c>
      <c r="E50" s="1072">
        <v>555466.6</v>
      </c>
      <c r="F50" s="1072">
        <v>332116.33678896003</v>
      </c>
      <c r="G50" s="1072">
        <v>26860.695413779998</v>
      </c>
      <c r="H50" s="1245">
        <v>819755.83986337995</v>
      </c>
      <c r="I50" s="1072">
        <v>377449.74263226002</v>
      </c>
      <c r="J50" s="1072">
        <v>594808.41303976998</v>
      </c>
      <c r="K50" s="1072">
        <v>155256.48151148998</v>
      </c>
      <c r="L50" s="1074">
        <v>1759991.9222099599</v>
      </c>
      <c r="M50" s="1246">
        <v>5248684.1314595994</v>
      </c>
    </row>
    <row r="51" spans="1:13" ht="15.75" customHeight="1">
      <c r="A51" s="1231">
        <v>39508</v>
      </c>
      <c r="B51" s="1071">
        <v>134814.64499999999</v>
      </c>
      <c r="C51" s="1072">
        <v>45798.710999999996</v>
      </c>
      <c r="D51" s="1072">
        <v>517714.05200000003</v>
      </c>
      <c r="E51" s="1072">
        <v>618556.43799999997</v>
      </c>
      <c r="F51" s="1072">
        <v>353000.11152539001</v>
      </c>
      <c r="G51" s="1072">
        <v>29317.087255139999</v>
      </c>
      <c r="H51" s="1245">
        <v>968177.96120458993</v>
      </c>
      <c r="I51" s="1072">
        <v>350279.78303465998</v>
      </c>
      <c r="J51" s="1072">
        <v>526344.11790008005</v>
      </c>
      <c r="K51" s="1072">
        <v>143942.06413678997</v>
      </c>
      <c r="L51" s="1074">
        <v>1822982.1521082299</v>
      </c>
      <c r="M51" s="1246">
        <v>5510927.1231648801</v>
      </c>
    </row>
    <row r="52" spans="1:13" ht="15.75" customHeight="1">
      <c r="A52" s="1231">
        <v>39539</v>
      </c>
      <c r="B52" s="1071">
        <v>139227.20000000001</v>
      </c>
      <c r="C52" s="1072">
        <v>65013.4</v>
      </c>
      <c r="D52" s="1072">
        <v>539047</v>
      </c>
      <c r="E52" s="1072">
        <v>592518.29999999993</v>
      </c>
      <c r="F52" s="1072">
        <v>332202.85317368002</v>
      </c>
      <c r="G52" s="1072">
        <v>28357.261497860003</v>
      </c>
      <c r="H52" s="1245">
        <v>1030232.74781195</v>
      </c>
      <c r="I52" s="1072">
        <v>399992.52354109008</v>
      </c>
      <c r="J52" s="1072">
        <v>700140.81119147001</v>
      </c>
      <c r="K52" s="1072">
        <v>113680.60028448</v>
      </c>
      <c r="L52" s="1074">
        <v>2099458.0771042001</v>
      </c>
      <c r="M52" s="1246">
        <v>6039870.7746047303</v>
      </c>
    </row>
    <row r="53" spans="1:13" ht="15.75" customHeight="1">
      <c r="A53" s="1231">
        <v>39569</v>
      </c>
      <c r="B53" s="1071">
        <v>187098.57211678999</v>
      </c>
      <c r="C53" s="1072">
        <v>75952.408830889995</v>
      </c>
      <c r="D53" s="1072">
        <v>658514.58236680005</v>
      </c>
      <c r="E53" s="1072">
        <v>697018.91119433998</v>
      </c>
      <c r="F53" s="1072">
        <v>389046.26567476004</v>
      </c>
      <c r="G53" s="1072">
        <v>32325.219714040002</v>
      </c>
      <c r="H53" s="1245">
        <v>826959.89000978996</v>
      </c>
      <c r="I53" s="1072">
        <v>418261.38761516998</v>
      </c>
      <c r="J53" s="1072">
        <v>759974.17345588992</v>
      </c>
      <c r="K53" s="1072">
        <v>131817.85999298</v>
      </c>
      <c r="L53" s="1074">
        <v>2193421.8973971396</v>
      </c>
      <c r="M53" s="1246">
        <v>6370391.1683685891</v>
      </c>
    </row>
    <row r="54" spans="1:13" ht="15.75" customHeight="1">
      <c r="A54" s="1231">
        <v>39600</v>
      </c>
      <c r="B54" s="1071">
        <v>171665.88907568998</v>
      </c>
      <c r="C54" s="1072">
        <v>117061.48865717</v>
      </c>
      <c r="D54" s="1072">
        <v>733513.11280921998</v>
      </c>
      <c r="E54" s="1072">
        <v>619898.80971887999</v>
      </c>
      <c r="F54" s="1072">
        <v>437107.88973783003</v>
      </c>
      <c r="G54" s="1072">
        <v>33853.49235113</v>
      </c>
      <c r="H54" s="1245">
        <v>887162.47601166996</v>
      </c>
      <c r="I54" s="1072">
        <v>416778.85891029995</v>
      </c>
      <c r="J54" s="1072">
        <v>712783.61151896999</v>
      </c>
      <c r="K54" s="1072">
        <v>115344.09308719001</v>
      </c>
      <c r="L54" s="1074">
        <v>2142169.0118611702</v>
      </c>
      <c r="M54" s="1246">
        <v>6387338.7337392196</v>
      </c>
    </row>
    <row r="55" spans="1:13" ht="15.75" customHeight="1">
      <c r="A55" s="1231">
        <v>39630</v>
      </c>
      <c r="B55" s="1071">
        <v>165145.31591435999</v>
      </c>
      <c r="C55" s="1072">
        <v>71235.333550519979</v>
      </c>
      <c r="D55" s="1072">
        <v>795607.56498195999</v>
      </c>
      <c r="E55" s="1072">
        <v>644294.93348747992</v>
      </c>
      <c r="F55" s="1072">
        <v>381236.02238076</v>
      </c>
      <c r="G55" s="1072">
        <v>34349.059758989999</v>
      </c>
      <c r="H55" s="1245">
        <v>856087.23788704991</v>
      </c>
      <c r="I55" s="1072">
        <v>420199.08895968</v>
      </c>
      <c r="J55" s="1072">
        <v>830544.31809207995</v>
      </c>
      <c r="K55" s="1072">
        <v>128232.28765983999</v>
      </c>
      <c r="L55" s="1074">
        <v>2642375.6501978799</v>
      </c>
      <c r="M55" s="1246">
        <v>6969306.8128705993</v>
      </c>
    </row>
    <row r="56" spans="1:13" ht="15.75" customHeight="1">
      <c r="A56" s="1231">
        <v>39661</v>
      </c>
      <c r="B56" s="1071">
        <v>166688.40361762</v>
      </c>
      <c r="C56" s="1072">
        <v>63693.633084259993</v>
      </c>
      <c r="D56" s="1072">
        <v>774163.48137624003</v>
      </c>
      <c r="E56" s="1072">
        <v>691620.92117331992</v>
      </c>
      <c r="F56" s="1072">
        <v>456831.47342085</v>
      </c>
      <c r="G56" s="1072">
        <v>44475.523162569996</v>
      </c>
      <c r="H56" s="1245">
        <v>812626.3460554101</v>
      </c>
      <c r="I56" s="1072">
        <v>470613.84583557001</v>
      </c>
      <c r="J56" s="1072">
        <v>836242.91194152995</v>
      </c>
      <c r="K56" s="1072">
        <v>127282.92605657001</v>
      </c>
      <c r="L56" s="1074">
        <v>2450349.3133618901</v>
      </c>
      <c r="M56" s="1246">
        <v>6894588.7790858299</v>
      </c>
    </row>
    <row r="57" spans="1:13" ht="15.75" customHeight="1">
      <c r="A57" s="1231">
        <v>39692</v>
      </c>
      <c r="B57" s="1071">
        <v>117918.04399547999</v>
      </c>
      <c r="C57" s="1072">
        <v>64777.952471449993</v>
      </c>
      <c r="D57" s="1072">
        <v>839956.61249080999</v>
      </c>
      <c r="E57" s="1072">
        <v>714861.36815982987</v>
      </c>
      <c r="F57" s="1072">
        <v>442870.66162590997</v>
      </c>
      <c r="G57" s="1072">
        <v>36837.391305080004</v>
      </c>
      <c r="H57" s="1245">
        <v>838732.7321556001</v>
      </c>
      <c r="I57" s="1072">
        <v>511407.54543875001</v>
      </c>
      <c r="J57" s="1072">
        <v>963560.86205978005</v>
      </c>
      <c r="K57" s="1072">
        <v>118656.43957315</v>
      </c>
      <c r="L57" s="1074">
        <v>2375302.8639602298</v>
      </c>
      <c r="M57" s="1246">
        <v>7024882.47323607</v>
      </c>
    </row>
    <row r="58" spans="1:13" ht="15.75" customHeight="1">
      <c r="A58" s="1231">
        <v>39722</v>
      </c>
      <c r="B58" s="1071">
        <v>116401.41707152</v>
      </c>
      <c r="C58" s="1072">
        <v>66361.849951319993</v>
      </c>
      <c r="D58" s="1072">
        <v>839209.46873149998</v>
      </c>
      <c r="E58" s="1072">
        <v>704144.75633434998</v>
      </c>
      <c r="F58" s="1072">
        <v>463842.03362995002</v>
      </c>
      <c r="G58" s="1072">
        <v>45587.738667870006</v>
      </c>
      <c r="H58" s="1245">
        <v>994953.99581911007</v>
      </c>
      <c r="I58" s="1072">
        <v>500072.18468891003</v>
      </c>
      <c r="J58" s="1072">
        <v>877640.25041505008</v>
      </c>
      <c r="K58" s="1072">
        <v>115592.05309696001</v>
      </c>
      <c r="L58" s="1074">
        <v>2425522.0647310498</v>
      </c>
      <c r="M58" s="1246">
        <v>7149327.8131375909</v>
      </c>
    </row>
    <row r="59" spans="1:13" ht="15.75" customHeight="1">
      <c r="A59" s="1231">
        <v>39753</v>
      </c>
      <c r="B59" s="1071">
        <v>99343.457842740012</v>
      </c>
      <c r="C59" s="1072">
        <v>92787.264759160011</v>
      </c>
      <c r="D59" s="1072">
        <v>820545.30261125998</v>
      </c>
      <c r="E59" s="1072">
        <v>691453.74262802</v>
      </c>
      <c r="F59" s="1072">
        <v>456225.63105381001</v>
      </c>
      <c r="G59" s="1072">
        <v>41408.631793549997</v>
      </c>
      <c r="H59" s="1245">
        <v>1140533.6860629302</v>
      </c>
      <c r="I59" s="1072">
        <v>463958.24446367996</v>
      </c>
      <c r="J59" s="1072">
        <v>815241.38590024994</v>
      </c>
      <c r="K59" s="1072">
        <v>176416.51438034</v>
      </c>
      <c r="L59" s="1074">
        <v>2166412.1460346403</v>
      </c>
      <c r="M59" s="1246">
        <v>6964326.007530381</v>
      </c>
    </row>
    <row r="60" spans="1:13" ht="15.75" customHeight="1">
      <c r="A60" s="1231">
        <v>39783</v>
      </c>
      <c r="B60" s="1071">
        <v>106353.84736185</v>
      </c>
      <c r="C60" s="1072">
        <v>75192.334918049994</v>
      </c>
      <c r="D60" s="1072">
        <v>932799.45334747992</v>
      </c>
      <c r="E60" s="1072">
        <v>846942.84375673998</v>
      </c>
      <c r="F60" s="1072">
        <v>466800.71209659002</v>
      </c>
      <c r="G60" s="1072">
        <v>45844.555224869997</v>
      </c>
      <c r="H60" s="1245">
        <v>1154466.21638012</v>
      </c>
      <c r="I60" s="1072">
        <v>539146.27025509987</v>
      </c>
      <c r="J60" s="1072">
        <v>714468.63491172995</v>
      </c>
      <c r="K60" s="1072">
        <v>144881.19573132001</v>
      </c>
      <c r="L60" s="1074">
        <v>2384529.7552749105</v>
      </c>
      <c r="M60" s="1246">
        <v>7411425.8192587607</v>
      </c>
    </row>
    <row r="61" spans="1:13" ht="15.75" customHeight="1">
      <c r="A61" s="1244">
        <v>2009</v>
      </c>
      <c r="B61" s="1071"/>
      <c r="C61" s="1072"/>
      <c r="D61" s="1072"/>
      <c r="E61" s="1072"/>
      <c r="F61" s="1072"/>
      <c r="G61" s="1072"/>
      <c r="H61" s="1245"/>
      <c r="I61" s="1072"/>
      <c r="J61" s="1072"/>
      <c r="K61" s="1072"/>
      <c r="L61" s="1074"/>
      <c r="M61" s="1246"/>
    </row>
    <row r="62" spans="1:13" ht="15.75" customHeight="1">
      <c r="A62" s="1231">
        <v>39814</v>
      </c>
      <c r="B62" s="1071">
        <v>107557.49384524999</v>
      </c>
      <c r="C62" s="1072">
        <v>81111.210814390011</v>
      </c>
      <c r="D62" s="1072">
        <v>999884.39946272003</v>
      </c>
      <c r="E62" s="1072">
        <v>745422.20859242999</v>
      </c>
      <c r="F62" s="1072">
        <v>467992.65805311</v>
      </c>
      <c r="G62" s="1072">
        <v>58548.815092910001</v>
      </c>
      <c r="H62" s="1245">
        <v>998844.46819331998</v>
      </c>
      <c r="I62" s="1072">
        <v>567644.29013359</v>
      </c>
      <c r="J62" s="1072">
        <v>867013.58160229004</v>
      </c>
      <c r="K62" s="1072">
        <v>242798.03343169001</v>
      </c>
      <c r="L62" s="1074">
        <v>2046002.0698385602</v>
      </c>
      <c r="M62" s="1246">
        <v>7182819.2290602606</v>
      </c>
    </row>
    <row r="63" spans="1:13" ht="15.75" customHeight="1">
      <c r="A63" s="1231">
        <v>39845</v>
      </c>
      <c r="B63" s="1071">
        <v>91163.78048660999</v>
      </c>
      <c r="C63" s="1072">
        <v>68031.992845079993</v>
      </c>
      <c r="D63" s="1072">
        <v>999445.81708379008</v>
      </c>
      <c r="E63" s="1072">
        <v>813573.77031327004</v>
      </c>
      <c r="F63" s="1072">
        <v>491182.79542092001</v>
      </c>
      <c r="G63" s="1072">
        <v>39469.21762399</v>
      </c>
      <c r="H63" s="1245">
        <v>959310.06277715007</v>
      </c>
      <c r="I63" s="1072">
        <v>604656.54221812997</v>
      </c>
      <c r="J63" s="1072">
        <v>734487.56900709996</v>
      </c>
      <c r="K63" s="1072">
        <v>227942.28462106999</v>
      </c>
      <c r="L63" s="1074">
        <v>2696886.0933677796</v>
      </c>
      <c r="M63" s="1246">
        <v>7726149.9257648895</v>
      </c>
    </row>
    <row r="64" spans="1:13" ht="15.75" customHeight="1">
      <c r="A64" s="1231">
        <v>39873</v>
      </c>
      <c r="B64" s="1071">
        <v>114296.55306491</v>
      </c>
      <c r="C64" s="1072">
        <v>72153.255323459991</v>
      </c>
      <c r="D64" s="1072">
        <v>967045.59272338997</v>
      </c>
      <c r="E64" s="1072">
        <v>827019.21669340006</v>
      </c>
      <c r="F64" s="1072">
        <v>518069.61929034995</v>
      </c>
      <c r="G64" s="1072">
        <v>62739.824704760002</v>
      </c>
      <c r="H64" s="1245">
        <v>1107376.5313361201</v>
      </c>
      <c r="I64" s="1072">
        <v>517536.25912731001</v>
      </c>
      <c r="J64" s="1072">
        <v>565771.07125450007</v>
      </c>
      <c r="K64" s="1072">
        <v>230514.50232236998</v>
      </c>
      <c r="L64" s="1074">
        <v>2563581.9574305802</v>
      </c>
      <c r="M64" s="1246">
        <v>7546104.3832711503</v>
      </c>
    </row>
    <row r="65" spans="1:13" ht="15.75" customHeight="1">
      <c r="A65" s="1231">
        <v>39904</v>
      </c>
      <c r="B65" s="1071">
        <v>98133.398696889999</v>
      </c>
      <c r="C65" s="1072">
        <v>63784.332926410003</v>
      </c>
      <c r="D65" s="1072">
        <v>958388.06883991999</v>
      </c>
      <c r="E65" s="1072">
        <v>825093.85864490003</v>
      </c>
      <c r="F65" s="1072">
        <v>552128.11331582</v>
      </c>
      <c r="G65" s="1072">
        <v>46817.822046370005</v>
      </c>
      <c r="H65" s="1245">
        <v>1063990.7152899499</v>
      </c>
      <c r="I65" s="1072">
        <v>570646.68921440002</v>
      </c>
      <c r="J65" s="1072">
        <v>742553.02824000001</v>
      </c>
      <c r="K65" s="1072">
        <v>206800.46971218</v>
      </c>
      <c r="L65" s="1074">
        <v>2472397.8592256405</v>
      </c>
      <c r="M65" s="1246">
        <v>7600734.3561524805</v>
      </c>
    </row>
    <row r="66" spans="1:13" ht="15.75" customHeight="1">
      <c r="A66" s="1231">
        <v>39934</v>
      </c>
      <c r="B66" s="1071">
        <v>103100.24675116</v>
      </c>
      <c r="C66" s="1072">
        <v>67085.5</v>
      </c>
      <c r="D66" s="1072">
        <v>1001163.7723496701</v>
      </c>
      <c r="E66" s="1072">
        <v>799836.02570372005</v>
      </c>
      <c r="F66" s="1072">
        <v>575703.45889569994</v>
      </c>
      <c r="G66" s="1072">
        <v>46634.765486489996</v>
      </c>
      <c r="H66" s="1245">
        <v>1128572.8436796102</v>
      </c>
      <c r="I66" s="1072">
        <v>554591.60363915993</v>
      </c>
      <c r="J66" s="1072">
        <v>770100.10919432004</v>
      </c>
      <c r="K66" s="1072">
        <v>273792.82687930996</v>
      </c>
      <c r="L66" s="1074">
        <v>2395271.2856727997</v>
      </c>
      <c r="M66" s="1246">
        <v>7715852.4382519396</v>
      </c>
    </row>
    <row r="67" spans="1:13" ht="15.75" customHeight="1">
      <c r="A67" s="1231">
        <v>39965</v>
      </c>
      <c r="B67" s="1071">
        <v>88635.087339380014</v>
      </c>
      <c r="C67" s="1072">
        <v>62261.690980830004</v>
      </c>
      <c r="D67" s="1072">
        <v>985572.47353811003</v>
      </c>
      <c r="E67" s="1072">
        <v>788350.40619550995</v>
      </c>
      <c r="F67" s="1072">
        <v>563572.25554065011</v>
      </c>
      <c r="G67" s="1072">
        <v>52150.904254379995</v>
      </c>
      <c r="H67" s="1245">
        <v>1216790.6716721701</v>
      </c>
      <c r="I67" s="1072">
        <v>588064.93341442</v>
      </c>
      <c r="J67" s="1072">
        <v>709820.64670168003</v>
      </c>
      <c r="K67" s="1072">
        <v>292293.40605210996</v>
      </c>
      <c r="L67" s="1074">
        <v>2324032.5198532399</v>
      </c>
      <c r="M67" s="1246">
        <v>7671544.9955424806</v>
      </c>
    </row>
    <row r="68" spans="1:13" ht="15.75" customHeight="1">
      <c r="A68" s="1231">
        <v>39995</v>
      </c>
      <c r="B68" s="1071">
        <v>108275.36900994999</v>
      </c>
      <c r="C68" s="1072">
        <v>67200.206684039993</v>
      </c>
      <c r="D68" s="1072">
        <v>980827.33984273998</v>
      </c>
      <c r="E68" s="1072">
        <v>858308.41859890008</v>
      </c>
      <c r="F68" s="1072">
        <v>560124.00493861001</v>
      </c>
      <c r="G68" s="1072">
        <v>54423.564999019996</v>
      </c>
      <c r="H68" s="1245">
        <v>1174800.5856428999</v>
      </c>
      <c r="I68" s="1072">
        <v>583095.76991391007</v>
      </c>
      <c r="J68" s="1072">
        <v>736529.20778208005</v>
      </c>
      <c r="K68" s="1072">
        <v>298074.06348290003</v>
      </c>
      <c r="L68" s="1074">
        <v>2702452.8808776899</v>
      </c>
      <c r="M68" s="1246">
        <v>8124111.411772741</v>
      </c>
    </row>
    <row r="69" spans="1:13" ht="15.75" customHeight="1">
      <c r="A69" s="1231">
        <v>40026</v>
      </c>
      <c r="B69" s="1071">
        <v>108489.59972735001</v>
      </c>
      <c r="C69" s="1072">
        <v>61194.245451550007</v>
      </c>
      <c r="D69" s="1072">
        <v>970962.17741179012</v>
      </c>
      <c r="E69" s="1072">
        <v>960491.14983552997</v>
      </c>
      <c r="F69" s="1072">
        <v>582791.98989971995</v>
      </c>
      <c r="G69" s="1072">
        <v>38313.89346187</v>
      </c>
      <c r="H69" s="1245">
        <v>937214.92564002995</v>
      </c>
      <c r="I69" s="1072">
        <v>634657.11133498</v>
      </c>
      <c r="J69" s="1072">
        <v>872741.44825139001</v>
      </c>
      <c r="K69" s="1072">
        <v>271289.19359976996</v>
      </c>
      <c r="L69" s="1074">
        <v>2452974.9958881298</v>
      </c>
      <c r="M69" s="1246">
        <v>7891120.73050211</v>
      </c>
    </row>
    <row r="70" spans="1:13" ht="15.75" customHeight="1">
      <c r="A70" s="1231">
        <v>40057</v>
      </c>
      <c r="B70" s="1071">
        <v>110842.10444036999</v>
      </c>
      <c r="C70" s="1072">
        <v>61225.432072159987</v>
      </c>
      <c r="D70" s="1072">
        <v>1023467.26469489</v>
      </c>
      <c r="E70" s="1072">
        <v>1173075.1558286201</v>
      </c>
      <c r="F70" s="1072">
        <v>697695.80853420997</v>
      </c>
      <c r="G70" s="1072">
        <v>81070.710706059996</v>
      </c>
      <c r="H70" s="1245">
        <v>1260855.5775708701</v>
      </c>
      <c r="I70" s="1072">
        <v>731489.93677549006</v>
      </c>
      <c r="J70" s="1072">
        <v>920713.52471763</v>
      </c>
      <c r="K70" s="1072">
        <v>316308.83391337999</v>
      </c>
      <c r="L70" s="1074">
        <v>2274855.7746804999</v>
      </c>
      <c r="M70" s="1246">
        <v>8651600.1239341795</v>
      </c>
    </row>
    <row r="71" spans="1:13" ht="15.75" customHeight="1">
      <c r="A71" s="1231">
        <v>40087</v>
      </c>
      <c r="B71" s="1071">
        <v>136891.64133559001</v>
      </c>
      <c r="C71" s="1072">
        <v>85321.541194299993</v>
      </c>
      <c r="D71" s="1072">
        <v>1109861.6416508998</v>
      </c>
      <c r="E71" s="1072">
        <v>1083988.6771559399</v>
      </c>
      <c r="F71" s="1072">
        <v>756061.7900446899</v>
      </c>
      <c r="G71" s="1072">
        <v>40510.63843924</v>
      </c>
      <c r="H71" s="1245">
        <v>920990.0372150999</v>
      </c>
      <c r="I71" s="1072">
        <v>817899.17786893016</v>
      </c>
      <c r="J71" s="1072">
        <v>995401.35980503995</v>
      </c>
      <c r="K71" s="1072">
        <v>293139.93838558003</v>
      </c>
      <c r="L71" s="1074">
        <v>2529195.2842449299</v>
      </c>
      <c r="M71" s="1246">
        <v>8769261.72734024</v>
      </c>
    </row>
    <row r="72" spans="1:13" ht="15.75" customHeight="1">
      <c r="A72" s="1231">
        <v>40118</v>
      </c>
      <c r="B72" s="1071">
        <v>138904.89557262001</v>
      </c>
      <c r="C72" s="1072">
        <v>59358.92837283</v>
      </c>
      <c r="D72" s="1072">
        <v>1123939.4858923601</v>
      </c>
      <c r="E72" s="1072">
        <v>1078552.53379671</v>
      </c>
      <c r="F72" s="1072">
        <v>787083.71510598995</v>
      </c>
      <c r="G72" s="1072">
        <v>32938.015799429995</v>
      </c>
      <c r="H72" s="1245">
        <v>972652.16939373012</v>
      </c>
      <c r="I72" s="1072">
        <v>795025.76750325004</v>
      </c>
      <c r="J72" s="1072">
        <v>1103077.1692302702</v>
      </c>
      <c r="K72" s="1072">
        <v>310251.80940383999</v>
      </c>
      <c r="L72" s="1074">
        <v>2449165.3077854398</v>
      </c>
      <c r="M72" s="1246">
        <v>8850949.7978564706</v>
      </c>
    </row>
    <row r="73" spans="1:13" ht="15.75" customHeight="1">
      <c r="A73" s="1231">
        <v>40148</v>
      </c>
      <c r="B73" s="1071">
        <v>135701.30451533</v>
      </c>
      <c r="C73" s="1072">
        <v>45870.472094369994</v>
      </c>
      <c r="D73" s="1072">
        <v>993456.99962274998</v>
      </c>
      <c r="E73" s="1072">
        <v>1190731.5830346299</v>
      </c>
      <c r="F73" s="1072">
        <v>778140.43096047</v>
      </c>
      <c r="G73" s="1072">
        <v>74779.881514059991</v>
      </c>
      <c r="H73" s="1245">
        <v>1199208.2004894197</v>
      </c>
      <c r="I73" s="1072">
        <v>776581.43580562004</v>
      </c>
      <c r="J73" s="1072">
        <v>1230605.1607879398</v>
      </c>
      <c r="K73" s="1072">
        <v>352196.20398249995</v>
      </c>
      <c r="L73" s="1074">
        <v>2134871.36219917</v>
      </c>
      <c r="M73" s="1246">
        <v>8912143.0350062605</v>
      </c>
    </row>
    <row r="74" spans="1:13" ht="15.75" customHeight="1">
      <c r="A74" s="1244">
        <v>2010</v>
      </c>
      <c r="B74" s="1071"/>
      <c r="C74" s="1072"/>
      <c r="D74" s="1072"/>
      <c r="E74" s="1072"/>
      <c r="F74" s="1072"/>
      <c r="G74" s="1072"/>
      <c r="H74" s="1245"/>
      <c r="I74" s="1072"/>
      <c r="J74" s="1072"/>
      <c r="K74" s="1072"/>
      <c r="L74" s="1074"/>
      <c r="M74" s="1246"/>
    </row>
    <row r="75" spans="1:13" ht="15.75" customHeight="1">
      <c r="A75" s="1231">
        <v>40179</v>
      </c>
      <c r="B75" s="1071">
        <v>112826.83847854999</v>
      </c>
      <c r="C75" s="1072">
        <v>46128.146444200007</v>
      </c>
      <c r="D75" s="1072">
        <v>1029655.5113181401</v>
      </c>
      <c r="E75" s="1072">
        <v>1052185.2996732199</v>
      </c>
      <c r="F75" s="1072">
        <v>764834.30528897</v>
      </c>
      <c r="G75" s="1072">
        <v>38160.101328750003</v>
      </c>
      <c r="H75" s="1245">
        <v>1065386.20188494</v>
      </c>
      <c r="I75" s="1072">
        <v>784371.41593728005</v>
      </c>
      <c r="J75" s="1072">
        <v>1131536.1043632198</v>
      </c>
      <c r="K75" s="1072">
        <v>314747.17155636003</v>
      </c>
      <c r="L75" s="1074">
        <v>2485096.2495760699</v>
      </c>
      <c r="M75" s="1246">
        <v>8824927.3458497003</v>
      </c>
    </row>
    <row r="76" spans="1:13" ht="15.75" customHeight="1">
      <c r="A76" s="1231">
        <v>40210</v>
      </c>
      <c r="B76" s="1071">
        <v>128181.07276544998</v>
      </c>
      <c r="C76" s="1072">
        <v>47037.320992680005</v>
      </c>
      <c r="D76" s="1072">
        <v>819930.69464193995</v>
      </c>
      <c r="E76" s="1072">
        <v>864382.4788916501</v>
      </c>
      <c r="F76" s="1072">
        <v>726763.12592746003</v>
      </c>
      <c r="G76" s="1072">
        <v>33170.31729038</v>
      </c>
      <c r="H76" s="1245">
        <v>864611.79842768994</v>
      </c>
      <c r="I76" s="1072">
        <v>695334.28676210996</v>
      </c>
      <c r="J76" s="1072">
        <v>1241128.2643813703</v>
      </c>
      <c r="K76" s="1072">
        <v>261486.67038862998</v>
      </c>
      <c r="L76" s="1074">
        <v>2274116.8502372</v>
      </c>
      <c r="M76" s="1246">
        <v>7956142.8807065599</v>
      </c>
    </row>
    <row r="77" spans="1:13" ht="15.75" customHeight="1">
      <c r="A77" s="1231">
        <v>40238</v>
      </c>
      <c r="B77" s="1071">
        <v>136591.12502332998</v>
      </c>
      <c r="C77" s="1072">
        <v>54920.935735930005</v>
      </c>
      <c r="D77" s="1072">
        <v>954448.36332411005</v>
      </c>
      <c r="E77" s="1072">
        <v>1216664.5846020901</v>
      </c>
      <c r="F77" s="1072">
        <v>841747.61066029011</v>
      </c>
      <c r="G77" s="1072">
        <v>85038.55629030001</v>
      </c>
      <c r="H77" s="1245">
        <v>1061526.5333401999</v>
      </c>
      <c r="I77" s="1072">
        <v>833062.33637338004</v>
      </c>
      <c r="J77" s="1072">
        <v>1435334.0952679801</v>
      </c>
      <c r="K77" s="1072">
        <v>351631.62733154994</v>
      </c>
      <c r="L77" s="1074">
        <v>1881842.0061566599</v>
      </c>
      <c r="M77" s="1246">
        <v>8852807.7741058208</v>
      </c>
    </row>
    <row r="78" spans="1:13" ht="15.75" customHeight="1">
      <c r="A78" s="1231">
        <v>40269</v>
      </c>
      <c r="B78" s="1071">
        <v>155046.95805507002</v>
      </c>
      <c r="C78" s="1072">
        <v>54555.421171099995</v>
      </c>
      <c r="D78" s="1072">
        <v>926341.28587512998</v>
      </c>
      <c r="E78" s="1072">
        <v>1347674.5237769498</v>
      </c>
      <c r="F78" s="1072">
        <v>836812.98729522992</v>
      </c>
      <c r="G78" s="1072">
        <v>88185.325028359992</v>
      </c>
      <c r="H78" s="1245">
        <v>979915.32243711001</v>
      </c>
      <c r="I78" s="1072">
        <v>920622.47971721005</v>
      </c>
      <c r="J78" s="1072">
        <v>1423338.16438575</v>
      </c>
      <c r="K78" s="1072">
        <v>347380.07204579999</v>
      </c>
      <c r="L78" s="1074">
        <v>1851200.6590654501</v>
      </c>
      <c r="M78" s="1246">
        <v>8931073.1988531593</v>
      </c>
    </row>
    <row r="79" spans="1:13" ht="15.75" customHeight="1">
      <c r="A79" s="1231">
        <v>40299</v>
      </c>
      <c r="B79" s="1071">
        <v>152450.47524331001</v>
      </c>
      <c r="C79" s="1072">
        <v>56415.219940820003</v>
      </c>
      <c r="D79" s="1072">
        <v>930955.04733691004</v>
      </c>
      <c r="E79" s="1072">
        <v>1344516.9274864199</v>
      </c>
      <c r="F79" s="1072">
        <v>894153.00094653002</v>
      </c>
      <c r="G79" s="1072">
        <v>81552.249123460002</v>
      </c>
      <c r="H79" s="1245">
        <v>976986.25503014005</v>
      </c>
      <c r="I79" s="1072">
        <v>914785.05034536996</v>
      </c>
      <c r="J79" s="1072">
        <v>1377384.41691924</v>
      </c>
      <c r="K79" s="1072">
        <v>348409.68834659999</v>
      </c>
      <c r="L79" s="1074">
        <v>1811987.1475721102</v>
      </c>
      <c r="M79" s="1246">
        <v>8889595.4782909099</v>
      </c>
    </row>
    <row r="80" spans="1:13" ht="15.75" customHeight="1">
      <c r="A80" s="1231">
        <v>40330</v>
      </c>
      <c r="B80" s="1071">
        <v>150297.29430385999</v>
      </c>
      <c r="C80" s="1072">
        <v>38247.578620439992</v>
      </c>
      <c r="D80" s="1072">
        <v>901749.50208478002</v>
      </c>
      <c r="E80" s="1072">
        <v>1405618.70871187</v>
      </c>
      <c r="F80" s="1072">
        <v>817311.18065144995</v>
      </c>
      <c r="G80" s="1072">
        <v>68214.753261859994</v>
      </c>
      <c r="H80" s="1245">
        <v>890779.65891161014</v>
      </c>
      <c r="I80" s="1072">
        <v>972697.33699725999</v>
      </c>
      <c r="J80" s="1072">
        <v>1354473.2049650801</v>
      </c>
      <c r="K80" s="1072">
        <v>342321.96445282002</v>
      </c>
      <c r="L80" s="1074">
        <v>1989560.59583475</v>
      </c>
      <c r="M80" s="1246">
        <v>8931271.7787957806</v>
      </c>
    </row>
    <row r="81" spans="1:14" ht="15.75" customHeight="1">
      <c r="A81" s="1231">
        <v>40360</v>
      </c>
      <c r="B81" s="1071">
        <v>151768.03303523001</v>
      </c>
      <c r="C81" s="1072">
        <v>42058.630683699994</v>
      </c>
      <c r="D81" s="1072">
        <v>962092.14956356992</v>
      </c>
      <c r="E81" s="1072">
        <v>1423493.1286687499</v>
      </c>
      <c r="F81" s="1072">
        <v>825301.68443882</v>
      </c>
      <c r="G81" s="1072">
        <v>90791.506935380006</v>
      </c>
      <c r="H81" s="1245">
        <v>1025472.26694287</v>
      </c>
      <c r="I81" s="1072">
        <v>872781.21789204003</v>
      </c>
      <c r="J81" s="1072">
        <v>1342340.1284938399</v>
      </c>
      <c r="K81" s="1072">
        <v>309573.11798102001</v>
      </c>
      <c r="L81" s="1074">
        <v>1781172.9921118501</v>
      </c>
      <c r="M81" s="1246">
        <v>8826844.8567470703</v>
      </c>
    </row>
    <row r="82" spans="1:14" ht="15.75" customHeight="1">
      <c r="A82" s="1231">
        <v>40391</v>
      </c>
      <c r="B82" s="1071">
        <v>158384.50659112999</v>
      </c>
      <c r="C82" s="1072">
        <v>38941.084269809995</v>
      </c>
      <c r="D82" s="1072">
        <v>1006241.40806</v>
      </c>
      <c r="E82" s="1072">
        <v>1470826.0319403701</v>
      </c>
      <c r="F82" s="1072">
        <v>826643.58547893993</v>
      </c>
      <c r="G82" s="1072">
        <v>92107.72309195</v>
      </c>
      <c r="H82" s="1245">
        <v>1015173.2800593799</v>
      </c>
      <c r="I82" s="1072">
        <v>865899.26093956991</v>
      </c>
      <c r="J82" s="1072">
        <v>1400159.3187392901</v>
      </c>
      <c r="K82" s="1072">
        <v>315773.63107433001</v>
      </c>
      <c r="L82" s="1074">
        <v>1811093.3736391799</v>
      </c>
      <c r="M82" s="1246">
        <v>9001243.2038839497</v>
      </c>
    </row>
    <row r="83" spans="1:14" ht="15.75" customHeight="1">
      <c r="A83" s="1231">
        <v>40422</v>
      </c>
      <c r="B83" s="1071">
        <v>176688.29510659</v>
      </c>
      <c r="C83" s="1072">
        <v>51637.50788189</v>
      </c>
      <c r="D83" s="1072">
        <v>1023961.6487674399</v>
      </c>
      <c r="E83" s="1072">
        <v>1513894.20150597</v>
      </c>
      <c r="F83" s="1072">
        <v>858892.87899464997</v>
      </c>
      <c r="G83" s="1072">
        <v>85074.257640390002</v>
      </c>
      <c r="H83" s="1245">
        <v>989792.06481979007</v>
      </c>
      <c r="I83" s="1072">
        <v>884939.43289411999</v>
      </c>
      <c r="J83" s="1072">
        <v>1471517.1944374598</v>
      </c>
      <c r="K83" s="1072">
        <v>360173.13576358004</v>
      </c>
      <c r="L83" s="1074">
        <v>1726063.7091186899</v>
      </c>
      <c r="M83" s="1246">
        <v>9142634.3269305695</v>
      </c>
    </row>
    <row r="84" spans="1:14" ht="15.75" customHeight="1">
      <c r="A84" s="1231">
        <v>40452</v>
      </c>
      <c r="B84" s="1071">
        <v>153258.00114314997</v>
      </c>
      <c r="C84" s="1072">
        <v>51578.957653969999</v>
      </c>
      <c r="D84" s="1072">
        <v>1095362.73894827</v>
      </c>
      <c r="E84" s="1072">
        <v>1501559.31488324</v>
      </c>
      <c r="F84" s="1072">
        <v>977702.6872761501</v>
      </c>
      <c r="G84" s="1072">
        <v>94448.835955999995</v>
      </c>
      <c r="H84" s="1245">
        <v>951994.42280200007</v>
      </c>
      <c r="I84" s="1072">
        <v>909444.73909776006</v>
      </c>
      <c r="J84" s="1072">
        <v>1248759.9291575199</v>
      </c>
      <c r="K84" s="1072">
        <v>391533.01773989998</v>
      </c>
      <c r="L84" s="1074">
        <v>1860076.03047984</v>
      </c>
      <c r="M84" s="1246">
        <v>9235718.6751377992</v>
      </c>
    </row>
    <row r="85" spans="1:14" ht="15.75" customHeight="1">
      <c r="A85" s="1231">
        <v>40483</v>
      </c>
      <c r="B85" s="1071">
        <v>168897.23734491999</v>
      </c>
      <c r="C85" s="1072">
        <v>43255.189121090007</v>
      </c>
      <c r="D85" s="1072">
        <v>1160209.7359681102</v>
      </c>
      <c r="E85" s="1072">
        <v>1450916.42796434</v>
      </c>
      <c r="F85" s="1072">
        <v>1041408.2579629901</v>
      </c>
      <c r="G85" s="1072">
        <v>84769.933651179992</v>
      </c>
      <c r="H85" s="1245">
        <v>924508.88817815005</v>
      </c>
      <c r="I85" s="1072">
        <v>1070632.90172021</v>
      </c>
      <c r="J85" s="1072">
        <v>1282375.67923562</v>
      </c>
      <c r="K85" s="1072">
        <v>380085.84154807002</v>
      </c>
      <c r="L85" s="1074">
        <v>1813855.7622656999</v>
      </c>
      <c r="M85" s="1246">
        <v>9420915.854960382</v>
      </c>
    </row>
    <row r="86" spans="1:14" ht="15.75" customHeight="1">
      <c r="A86" s="1231">
        <v>40513</v>
      </c>
      <c r="B86" s="1071">
        <v>128405.95164552999</v>
      </c>
      <c r="C86" s="1072">
        <v>44806.715502639992</v>
      </c>
      <c r="D86" s="1072">
        <v>987640.99102281989</v>
      </c>
      <c r="E86" s="1072">
        <v>1178098.6383220099</v>
      </c>
      <c r="F86" s="1072">
        <v>670304.81090029003</v>
      </c>
      <c r="G86" s="1072">
        <v>50632.579478020001</v>
      </c>
      <c r="H86" s="1245">
        <v>898382.70647351001</v>
      </c>
      <c r="I86" s="1072">
        <v>821018.58843731007</v>
      </c>
      <c r="J86" s="1072">
        <v>871435.20065787004</v>
      </c>
      <c r="K86" s="1072">
        <v>374411.57910092</v>
      </c>
      <c r="L86" s="1074">
        <v>1681292.6638534199</v>
      </c>
      <c r="M86" s="1246">
        <v>7706430.4253943395</v>
      </c>
    </row>
    <row r="87" spans="1:14" ht="15.75" customHeight="1">
      <c r="A87" s="1244">
        <v>2011</v>
      </c>
      <c r="B87" s="1071"/>
      <c r="C87" s="1072"/>
      <c r="D87" s="1072"/>
      <c r="E87" s="1072"/>
      <c r="F87" s="1072"/>
      <c r="G87" s="1072"/>
      <c r="H87" s="1245"/>
      <c r="I87" s="1072"/>
      <c r="J87" s="1072"/>
      <c r="K87" s="1072"/>
      <c r="L87" s="1074"/>
      <c r="M87" s="1246"/>
    </row>
    <row r="88" spans="1:14" ht="15.75" customHeight="1">
      <c r="A88" s="1231">
        <v>40544</v>
      </c>
      <c r="B88" s="1071">
        <v>131707.86651823999</v>
      </c>
      <c r="C88" s="1072">
        <v>113754.03011778998</v>
      </c>
      <c r="D88" s="1072">
        <v>968788.61374863004</v>
      </c>
      <c r="E88" s="1072">
        <v>1225815.9210207399</v>
      </c>
      <c r="F88" s="1072">
        <v>640558.38616825</v>
      </c>
      <c r="G88" s="1072">
        <v>59538.038776550005</v>
      </c>
      <c r="H88" s="1245">
        <v>865986.50215070997</v>
      </c>
      <c r="I88" s="1072">
        <v>824829.07666952</v>
      </c>
      <c r="J88" s="1072">
        <v>668040.02884752001</v>
      </c>
      <c r="K88" s="1072">
        <v>424428.19978447002</v>
      </c>
      <c r="L88" s="1074">
        <v>1478692.84085192</v>
      </c>
      <c r="M88" s="1246">
        <v>7402139.5046543395</v>
      </c>
      <c r="N88" s="1247"/>
    </row>
    <row r="89" spans="1:14" ht="15.75" customHeight="1">
      <c r="A89" s="1231">
        <v>40575</v>
      </c>
      <c r="B89" s="1071">
        <v>142984.23273838</v>
      </c>
      <c r="C89" s="1072">
        <v>86466.004810110011</v>
      </c>
      <c r="D89" s="1072">
        <v>1043790.02714476</v>
      </c>
      <c r="E89" s="1072">
        <v>1244710.58071865</v>
      </c>
      <c r="F89" s="1072">
        <v>682733.64551168005</v>
      </c>
      <c r="G89" s="1072">
        <v>35072.987646180001</v>
      </c>
      <c r="H89" s="1245">
        <v>784545.44017643004</v>
      </c>
      <c r="I89" s="1072">
        <v>884381.68117485999</v>
      </c>
      <c r="J89" s="1072">
        <v>696429.12197064003</v>
      </c>
      <c r="K89" s="1072">
        <v>385520.41767609993</v>
      </c>
      <c r="L89" s="1074">
        <v>1295470.3388956699</v>
      </c>
      <c r="M89" s="1246">
        <v>7282104.4784634598</v>
      </c>
    </row>
    <row r="90" spans="1:14" ht="15.75" customHeight="1">
      <c r="A90" s="1231">
        <v>40603</v>
      </c>
      <c r="B90" s="1071">
        <v>146862.91941388001</v>
      </c>
      <c r="C90" s="1072">
        <v>49475.05664219</v>
      </c>
      <c r="D90" s="1072">
        <v>1007399.0480592401</v>
      </c>
      <c r="E90" s="1072">
        <v>1348260.61011358</v>
      </c>
      <c r="F90" s="1072">
        <v>653741.64417483995</v>
      </c>
      <c r="G90" s="1072">
        <v>51672.583188410004</v>
      </c>
      <c r="H90" s="1245">
        <v>936070.33903221006</v>
      </c>
      <c r="I90" s="1072">
        <v>890983.10598002002</v>
      </c>
      <c r="J90" s="1072">
        <v>704131.94821652002</v>
      </c>
      <c r="K90" s="1072">
        <v>405013.53451793001</v>
      </c>
      <c r="L90" s="1074">
        <v>1321379.6954807299</v>
      </c>
      <c r="M90" s="1246">
        <v>7514990.4848195501</v>
      </c>
    </row>
    <row r="91" spans="1:14" ht="15.75" customHeight="1">
      <c r="A91" s="1231">
        <v>40634</v>
      </c>
      <c r="B91" s="1071">
        <v>148273.06769087</v>
      </c>
      <c r="C91" s="1072">
        <v>47738.493524630001</v>
      </c>
      <c r="D91" s="1072">
        <v>1043017.8963174599</v>
      </c>
      <c r="E91" s="1072">
        <v>1321380.7558318402</v>
      </c>
      <c r="F91" s="1072">
        <v>690358.19224793999</v>
      </c>
      <c r="G91" s="1072">
        <v>36671.420810820004</v>
      </c>
      <c r="H91" s="1245">
        <v>904106.78916857997</v>
      </c>
      <c r="I91" s="1072">
        <v>859294.2483944</v>
      </c>
      <c r="J91" s="1072">
        <v>668626.97453743999</v>
      </c>
      <c r="K91" s="1072">
        <v>380348.57738127006</v>
      </c>
      <c r="L91" s="1074">
        <v>1358839.5461505</v>
      </c>
      <c r="M91" s="1246">
        <v>7458655.9620557502</v>
      </c>
    </row>
    <row r="92" spans="1:14" ht="15.75" customHeight="1">
      <c r="A92" s="1231">
        <v>40664</v>
      </c>
      <c r="B92" s="1071">
        <v>169598.85382396998</v>
      </c>
      <c r="C92" s="1072">
        <v>47738.493524630001</v>
      </c>
      <c r="D92" s="1072">
        <v>947937.40311443002</v>
      </c>
      <c r="E92" s="1072">
        <v>1264475.56989265</v>
      </c>
      <c r="F92" s="1072">
        <v>650632.06902925007</v>
      </c>
      <c r="G92" s="1072">
        <v>38569.484413220001</v>
      </c>
      <c r="H92" s="1245">
        <v>851808.40585088008</v>
      </c>
      <c r="I92" s="1072">
        <v>888083.75736424001</v>
      </c>
      <c r="J92" s="1072">
        <v>635516.30741895991</v>
      </c>
      <c r="K92" s="1072">
        <v>368634.30486907001</v>
      </c>
      <c r="L92" s="1074">
        <v>1315204.5751436399</v>
      </c>
      <c r="M92" s="1246">
        <v>7178199.2244449398</v>
      </c>
    </row>
    <row r="93" spans="1:14" ht="15.75" customHeight="1">
      <c r="A93" s="1231">
        <v>40695</v>
      </c>
      <c r="B93" s="1071">
        <v>155101.81287011001</v>
      </c>
      <c r="C93" s="1072">
        <v>52901.162224059997</v>
      </c>
      <c r="D93" s="1072">
        <v>910000.42233527009</v>
      </c>
      <c r="E93" s="1072">
        <v>1308677.9528735101</v>
      </c>
      <c r="F93" s="1072">
        <v>567880.68536086997</v>
      </c>
      <c r="G93" s="1072">
        <v>59589.537475330006</v>
      </c>
      <c r="H93" s="1245">
        <v>1017722.3601854399</v>
      </c>
      <c r="I93" s="1072">
        <v>902196.10631206993</v>
      </c>
      <c r="J93" s="1072">
        <v>534834.21038658998</v>
      </c>
      <c r="K93" s="1072">
        <v>426860.00409964006</v>
      </c>
      <c r="L93" s="1074">
        <v>1295524.0021413702</v>
      </c>
      <c r="M93" s="1246">
        <v>7231288.256264261</v>
      </c>
    </row>
    <row r="94" spans="1:14" ht="15.75" customHeight="1">
      <c r="A94" s="1231">
        <v>40725</v>
      </c>
      <c r="B94" s="1071">
        <v>219080.98404269002</v>
      </c>
      <c r="C94" s="1072">
        <v>101459.72506080003</v>
      </c>
      <c r="D94" s="1072">
        <v>948998.83597070992</v>
      </c>
      <c r="E94" s="1072">
        <v>1248065.01905791</v>
      </c>
      <c r="F94" s="1072">
        <v>586042.36527963995</v>
      </c>
      <c r="G94" s="1072">
        <v>70702.538206080004</v>
      </c>
      <c r="H94" s="1245">
        <v>871838.87349763978</v>
      </c>
      <c r="I94" s="1072">
        <v>974483.25830563996</v>
      </c>
      <c r="J94" s="1072">
        <v>456158.68883021997</v>
      </c>
      <c r="K94" s="1072">
        <v>415397.12846805999</v>
      </c>
      <c r="L94" s="1074">
        <v>1326416.6700860702</v>
      </c>
      <c r="M94" s="1246">
        <v>7218644.08680546</v>
      </c>
    </row>
    <row r="95" spans="1:14" ht="15.75" customHeight="1">
      <c r="A95" s="1231">
        <v>40756</v>
      </c>
      <c r="B95" s="1071">
        <v>223646.14483767003</v>
      </c>
      <c r="C95" s="1072">
        <v>37711.915304059999</v>
      </c>
      <c r="D95" s="1072">
        <v>1005987.8132857099</v>
      </c>
      <c r="E95" s="1072">
        <v>1361889.08666098</v>
      </c>
      <c r="F95" s="1072">
        <v>585457.54670130007</v>
      </c>
      <c r="G95" s="1072">
        <v>68553.686000390007</v>
      </c>
      <c r="H95" s="1245">
        <v>857575.16274986009</v>
      </c>
      <c r="I95" s="1072">
        <v>939115.58942743007</v>
      </c>
      <c r="J95" s="1072">
        <v>524119.29663482</v>
      </c>
      <c r="K95" s="1072">
        <v>417185.67145319004</v>
      </c>
      <c r="L95" s="1074">
        <v>1361794.7884851699</v>
      </c>
      <c r="M95" s="1246">
        <v>7383036.70154058</v>
      </c>
    </row>
    <row r="96" spans="1:14" ht="15.75" customHeight="1">
      <c r="A96" s="1231">
        <v>40797</v>
      </c>
      <c r="B96" s="1071">
        <v>234121.71419351999</v>
      </c>
      <c r="C96" s="1072">
        <v>106189.71745468002</v>
      </c>
      <c r="D96" s="1072">
        <v>1087403.3372241298</v>
      </c>
      <c r="E96" s="1072">
        <v>1361666.35248627</v>
      </c>
      <c r="F96" s="1072">
        <v>549591.67687941995</v>
      </c>
      <c r="G96" s="1072">
        <v>58766.263386410006</v>
      </c>
      <c r="H96" s="1245">
        <v>929375.11831320997</v>
      </c>
      <c r="I96" s="1072">
        <v>979540.37886682001</v>
      </c>
      <c r="J96" s="1072">
        <v>453948.20530315995</v>
      </c>
      <c r="K96" s="1072">
        <v>409331.10423400003</v>
      </c>
      <c r="L96" s="1074">
        <v>1371174.5058905201</v>
      </c>
      <c r="M96" s="1246">
        <v>7541108.3742321394</v>
      </c>
    </row>
    <row r="97" spans="1:13" ht="15.75" customHeight="1">
      <c r="A97" s="1231">
        <v>40838</v>
      </c>
      <c r="B97" s="1071">
        <v>236135.96574790002</v>
      </c>
      <c r="C97" s="1072">
        <v>35872.043001339996</v>
      </c>
      <c r="D97" s="1072">
        <v>1108282.8967552299</v>
      </c>
      <c r="E97" s="1072">
        <v>1473729.7640185601</v>
      </c>
      <c r="F97" s="1072">
        <v>570205.72251481994</v>
      </c>
      <c r="G97" s="1072">
        <v>63160.386040429999</v>
      </c>
      <c r="H97" s="1245">
        <v>935293.89084491006</v>
      </c>
      <c r="I97" s="1072">
        <v>1003025.46716349</v>
      </c>
      <c r="J97" s="1072">
        <v>399240.30469203001</v>
      </c>
      <c r="K97" s="1072">
        <v>435930.88886587997</v>
      </c>
      <c r="L97" s="1074">
        <v>1374931.71622534</v>
      </c>
      <c r="M97" s="1246">
        <v>7635809.0458699297</v>
      </c>
    </row>
    <row r="98" spans="1:13" ht="15.75" customHeight="1">
      <c r="A98" s="1231">
        <v>40858</v>
      </c>
      <c r="B98" s="1071">
        <v>248290.74162579002</v>
      </c>
      <c r="C98" s="1072">
        <v>37729.37196361</v>
      </c>
      <c r="D98" s="1072">
        <v>1106264.7875401999</v>
      </c>
      <c r="E98" s="1072">
        <v>1527399.0326415501</v>
      </c>
      <c r="F98" s="1072">
        <v>593591.27961304004</v>
      </c>
      <c r="G98" s="1072">
        <v>43049.567651959995</v>
      </c>
      <c r="H98" s="1245">
        <v>975708.81741192995</v>
      </c>
      <c r="I98" s="1072">
        <v>1003371.9837072</v>
      </c>
      <c r="J98" s="1072">
        <v>413841.58699726005</v>
      </c>
      <c r="K98" s="1072">
        <v>401969.46234610002</v>
      </c>
      <c r="L98" s="1074">
        <v>1391311.17716583</v>
      </c>
      <c r="M98" s="1246">
        <v>7742527.8086644709</v>
      </c>
    </row>
    <row r="99" spans="1:13" ht="15.75" customHeight="1">
      <c r="A99" s="1231">
        <v>40888</v>
      </c>
      <c r="B99" s="1071">
        <v>255205.29476771</v>
      </c>
      <c r="C99" s="1072">
        <v>36179.546437600002</v>
      </c>
      <c r="D99" s="1072">
        <v>1053213.32807472</v>
      </c>
      <c r="E99" s="1072">
        <v>1295298.86162688</v>
      </c>
      <c r="F99" s="1072">
        <v>453503.63380509999</v>
      </c>
      <c r="G99" s="1072">
        <v>68541.495830510001</v>
      </c>
      <c r="H99" s="1245">
        <v>755677.03980459995</v>
      </c>
      <c r="I99" s="1072">
        <v>1266950.6642402501</v>
      </c>
      <c r="J99" s="1072">
        <v>303258.13277390995</v>
      </c>
      <c r="K99" s="1072">
        <v>499451.06748023001</v>
      </c>
      <c r="L99" s="1074">
        <v>1325446.9386404098</v>
      </c>
      <c r="M99" s="1246">
        <v>7312726.0034819199</v>
      </c>
    </row>
    <row r="100" spans="1:13" ht="15.75" customHeight="1">
      <c r="A100" s="1244">
        <v>2012</v>
      </c>
      <c r="B100" s="1071"/>
      <c r="C100" s="1072"/>
      <c r="D100" s="1072"/>
      <c r="E100" s="1072"/>
      <c r="F100" s="1072"/>
      <c r="G100" s="1072"/>
      <c r="H100" s="1245"/>
      <c r="I100" s="1072"/>
      <c r="J100" s="1072"/>
      <c r="K100" s="1072"/>
      <c r="L100" s="1074"/>
      <c r="M100" s="1246"/>
    </row>
    <row r="101" spans="1:13" ht="15.75" customHeight="1">
      <c r="A101" s="1231">
        <v>40909</v>
      </c>
      <c r="B101" s="1071">
        <v>281942.60807390005</v>
      </c>
      <c r="C101" s="1072">
        <v>38334.745223569997</v>
      </c>
      <c r="D101" s="1072">
        <v>1056659.6859663699</v>
      </c>
      <c r="E101" s="1072">
        <v>1352859.40002891</v>
      </c>
      <c r="F101" s="1072">
        <v>452873.39229370002</v>
      </c>
      <c r="G101" s="1072">
        <v>21129.49665044</v>
      </c>
      <c r="H101" s="1245">
        <v>753645.38870493008</v>
      </c>
      <c r="I101" s="1072">
        <v>876265.74648652005</v>
      </c>
      <c r="J101" s="1072">
        <v>292790.78925658</v>
      </c>
      <c r="K101" s="1072">
        <v>482101.41037907999</v>
      </c>
      <c r="L101" s="1074">
        <v>1586013.8414900801</v>
      </c>
      <c r="M101" s="1246">
        <v>7194616.5045540798</v>
      </c>
    </row>
    <row r="102" spans="1:13" ht="15.75" customHeight="1">
      <c r="A102" s="1231">
        <v>40940</v>
      </c>
      <c r="B102" s="1071">
        <v>258262.07028615999</v>
      </c>
      <c r="C102" s="1072">
        <v>40874.40323597</v>
      </c>
      <c r="D102" s="1072">
        <v>998427.38627280004</v>
      </c>
      <c r="E102" s="1072">
        <v>1205570.01349472</v>
      </c>
      <c r="F102" s="1072">
        <v>470486.01229027001</v>
      </c>
      <c r="G102" s="1072">
        <v>22058.900210049997</v>
      </c>
      <c r="H102" s="1245">
        <v>715320.67863043002</v>
      </c>
      <c r="I102" s="1072">
        <v>674971.32997067005</v>
      </c>
      <c r="J102" s="1072">
        <v>253241.88930462999</v>
      </c>
      <c r="K102" s="1072">
        <v>507558.08703305002</v>
      </c>
      <c r="L102" s="1074">
        <v>1439285.2877821201</v>
      </c>
      <c r="M102" s="1246">
        <v>6586056.0585108697</v>
      </c>
    </row>
    <row r="103" spans="1:13" ht="15.75" customHeight="1">
      <c r="A103" s="1231">
        <v>40969</v>
      </c>
      <c r="B103" s="1071">
        <v>264651.34930798004</v>
      </c>
      <c r="C103" s="1072">
        <v>40874.403236970007</v>
      </c>
      <c r="D103" s="1072">
        <v>1082856.4043797001</v>
      </c>
      <c r="E103" s="1072">
        <v>1268115.98374469</v>
      </c>
      <c r="F103" s="1072">
        <v>503956.38236624002</v>
      </c>
      <c r="G103" s="1072">
        <v>25560.875099729998</v>
      </c>
      <c r="H103" s="1245">
        <v>777983.94758140005</v>
      </c>
      <c r="I103" s="1072">
        <v>784742.64622581995</v>
      </c>
      <c r="J103" s="1072">
        <v>274324.74808007997</v>
      </c>
      <c r="K103" s="1072">
        <v>527420.26458213001</v>
      </c>
      <c r="L103" s="1074">
        <v>1635357.3509112902</v>
      </c>
      <c r="M103" s="1246">
        <v>7185844.3555160314</v>
      </c>
    </row>
    <row r="104" spans="1:13" ht="15.75" customHeight="1">
      <c r="A104" s="1231">
        <v>41000</v>
      </c>
      <c r="B104" s="1071">
        <v>274821.00892014004</v>
      </c>
      <c r="C104" s="1072">
        <v>19459.146129820001</v>
      </c>
      <c r="D104" s="1072">
        <v>1082984.27340233</v>
      </c>
      <c r="E104" s="1072">
        <v>1277170.4314608001</v>
      </c>
      <c r="F104" s="1072">
        <v>500071.049467</v>
      </c>
      <c r="G104" s="1072">
        <v>23075.58492193</v>
      </c>
      <c r="H104" s="1245">
        <v>702416.79948992003</v>
      </c>
      <c r="I104" s="1072">
        <v>985422.88988383999</v>
      </c>
      <c r="J104" s="1072">
        <v>292259.30289111001</v>
      </c>
      <c r="K104" s="1072">
        <v>517842.71494149999</v>
      </c>
      <c r="L104" s="1074">
        <v>1674077.9088620101</v>
      </c>
      <c r="M104" s="1246">
        <v>7349601.1103704013</v>
      </c>
    </row>
    <row r="105" spans="1:13" ht="15.75" customHeight="1">
      <c r="A105" s="1231">
        <v>41030</v>
      </c>
      <c r="B105" s="1071">
        <v>282733.75175876002</v>
      </c>
      <c r="C105" s="1072">
        <v>22410.02434226</v>
      </c>
      <c r="D105" s="1072">
        <v>1090454.8780111501</v>
      </c>
      <c r="E105" s="1072">
        <v>1363035.3220607101</v>
      </c>
      <c r="F105" s="1072">
        <v>538447.79288077005</v>
      </c>
      <c r="G105" s="1072">
        <v>23888.816332089998</v>
      </c>
      <c r="H105" s="1245">
        <v>756084.08400113997</v>
      </c>
      <c r="I105" s="1072">
        <v>868378.39230568998</v>
      </c>
      <c r="J105" s="1072">
        <v>329429.61952954996</v>
      </c>
      <c r="K105" s="1072">
        <v>554143.55964601005</v>
      </c>
      <c r="L105" s="1074">
        <v>1709381.7665577701</v>
      </c>
      <c r="M105" s="1246">
        <v>7538388.0074259005</v>
      </c>
    </row>
    <row r="106" spans="1:13" ht="15.75" customHeight="1">
      <c r="A106" s="1231">
        <v>41061</v>
      </c>
      <c r="B106" s="1071">
        <v>291204.67455460998</v>
      </c>
      <c r="C106" s="1072">
        <v>54062.608677509998</v>
      </c>
      <c r="D106" s="1072">
        <v>1088447.4535449399</v>
      </c>
      <c r="E106" s="1072">
        <v>1485939.85636983</v>
      </c>
      <c r="F106" s="1072">
        <v>538768.70014425996</v>
      </c>
      <c r="G106" s="1072">
        <v>25887.384709580001</v>
      </c>
      <c r="H106" s="1245">
        <v>770050.97410392005</v>
      </c>
      <c r="I106" s="1072">
        <v>908922.53600095992</v>
      </c>
      <c r="J106" s="1072">
        <v>303398.72417055001</v>
      </c>
      <c r="K106" s="1072">
        <v>584955.16736968991</v>
      </c>
      <c r="L106" s="1074">
        <v>1816629.87738556</v>
      </c>
      <c r="M106" s="1246">
        <v>7868267.9570314083</v>
      </c>
    </row>
    <row r="107" spans="1:13" ht="15.75" customHeight="1" thickBot="1">
      <c r="A107" s="1231">
        <v>41091</v>
      </c>
      <c r="B107" s="1071">
        <v>295864.93786597997</v>
      </c>
      <c r="C107" s="1072">
        <v>36003.340168030001</v>
      </c>
      <c r="D107" s="1072">
        <v>1083799.4214449101</v>
      </c>
      <c r="E107" s="1072">
        <v>1455768.0094020599</v>
      </c>
      <c r="F107" s="1072">
        <v>543167.47357646993</v>
      </c>
      <c r="G107" s="1072">
        <v>24264.087496979999</v>
      </c>
      <c r="H107" s="1245">
        <v>728335.13976146001</v>
      </c>
      <c r="I107" s="1072">
        <v>958967.86606727005</v>
      </c>
      <c r="J107" s="1072">
        <v>284330.12254531001</v>
      </c>
      <c r="K107" s="1072">
        <v>586865.99196986994</v>
      </c>
      <c r="L107" s="1074">
        <v>1926765.0693797099</v>
      </c>
      <c r="M107" s="1246">
        <v>7924131.4596780501</v>
      </c>
    </row>
    <row r="108" spans="1:13" s="1243" customFormat="1" ht="57.75" thickBot="1">
      <c r="A108" s="1236" t="s">
        <v>315</v>
      </c>
      <c r="B108" s="1237" t="s">
        <v>316</v>
      </c>
      <c r="C108" s="1238" t="s">
        <v>1019</v>
      </c>
      <c r="D108" s="1238" t="s">
        <v>317</v>
      </c>
      <c r="E108" s="1239" t="s">
        <v>1028</v>
      </c>
      <c r="F108" s="1239" t="s">
        <v>1029</v>
      </c>
      <c r="G108" s="1239" t="s">
        <v>1030</v>
      </c>
      <c r="H108" s="1240" t="s">
        <v>1031</v>
      </c>
      <c r="I108" s="1239" t="s">
        <v>1032</v>
      </c>
      <c r="J108" s="1239" t="s">
        <v>1033</v>
      </c>
      <c r="K108" s="1239" t="s">
        <v>1034</v>
      </c>
      <c r="L108" s="1241" t="s">
        <v>80</v>
      </c>
      <c r="M108" s="1242" t="s">
        <v>318</v>
      </c>
    </row>
    <row r="109" spans="1:13" ht="15.75" customHeight="1">
      <c r="A109" s="1231">
        <v>41122</v>
      </c>
      <c r="B109" s="1071">
        <v>300329.12735283002</v>
      </c>
      <c r="C109" s="1072">
        <v>31927.122116279999</v>
      </c>
      <c r="D109" s="1072">
        <v>1122306.6385695101</v>
      </c>
      <c r="E109" s="1072">
        <v>1527998.0272536599</v>
      </c>
      <c r="F109" s="1072">
        <v>547922.83607393003</v>
      </c>
      <c r="G109" s="1072">
        <v>27183.113022909998</v>
      </c>
      <c r="H109" s="1245">
        <v>759114.40585435997</v>
      </c>
      <c r="I109" s="1072">
        <v>983694.49601650005</v>
      </c>
      <c r="J109" s="1072">
        <v>276062.33449064003</v>
      </c>
      <c r="K109" s="1072">
        <v>573225.13793116005</v>
      </c>
      <c r="L109" s="1074">
        <v>1843836.84270504</v>
      </c>
      <c r="M109" s="1246">
        <v>7993600.0813868195</v>
      </c>
    </row>
    <row r="110" spans="1:13" ht="15.75" customHeight="1">
      <c r="A110" s="1231">
        <v>41153</v>
      </c>
      <c r="B110" s="1071">
        <v>293001.63217933004</v>
      </c>
      <c r="C110" s="1072">
        <v>37711.649716160005</v>
      </c>
      <c r="D110" s="1190">
        <v>1109775.12869103</v>
      </c>
      <c r="E110" s="1072">
        <v>1625724.85275235</v>
      </c>
      <c r="F110" s="1072">
        <v>539305.75884650997</v>
      </c>
      <c r="G110" s="1072">
        <v>29352.140658200002</v>
      </c>
      <c r="H110" s="1245">
        <v>717403.71724396001</v>
      </c>
      <c r="I110" s="1072">
        <v>1006607.53077561</v>
      </c>
      <c r="J110" s="1072">
        <v>274395.60527249001</v>
      </c>
      <c r="K110" s="1072">
        <v>588499.66517127003</v>
      </c>
      <c r="L110" s="1074">
        <v>1777674.0199611899</v>
      </c>
      <c r="M110" s="1246">
        <v>7999451.7012681011</v>
      </c>
    </row>
    <row r="111" spans="1:13" ht="15.75" customHeight="1">
      <c r="A111" s="1231">
        <v>41183</v>
      </c>
      <c r="B111" s="1071">
        <v>295301.8989491</v>
      </c>
      <c r="C111" s="1072">
        <v>36612.654904399998</v>
      </c>
      <c r="D111" s="1072">
        <v>1101345.41315824</v>
      </c>
      <c r="E111" s="1072">
        <v>1586745.2404648999</v>
      </c>
      <c r="F111" s="1072">
        <v>528202.71101804997</v>
      </c>
      <c r="G111" s="1072">
        <v>31206.73669709</v>
      </c>
      <c r="H111" s="1245">
        <v>716268.66551213001</v>
      </c>
      <c r="I111" s="1072">
        <v>1037403.11172891</v>
      </c>
      <c r="J111" s="1072">
        <v>260210.38392545999</v>
      </c>
      <c r="K111" s="1072">
        <v>582265.37940004002</v>
      </c>
      <c r="L111" s="1074">
        <v>1828627.3944429799</v>
      </c>
      <c r="M111" s="1246">
        <v>8004189.5902013006</v>
      </c>
    </row>
    <row r="112" spans="1:13" ht="15.75" customHeight="1">
      <c r="A112" s="1231">
        <v>41214</v>
      </c>
      <c r="B112" s="1071">
        <v>281955.92351682001</v>
      </c>
      <c r="C112" s="1072">
        <v>27963.758863619998</v>
      </c>
      <c r="D112" s="1072">
        <v>1062831.57232769</v>
      </c>
      <c r="E112" s="1072">
        <v>1692404.46394287</v>
      </c>
      <c r="F112" s="1072">
        <v>539344.92883728002</v>
      </c>
      <c r="G112" s="1072">
        <v>117317.75489652001</v>
      </c>
      <c r="H112" s="1245">
        <v>723900.52120969992</v>
      </c>
      <c r="I112" s="1072">
        <v>1021028.0781387901</v>
      </c>
      <c r="J112" s="1072">
        <v>220459.29260695999</v>
      </c>
      <c r="K112" s="1072">
        <v>590042.90668414999</v>
      </c>
      <c r="L112" s="1074">
        <v>1792968.4237121399</v>
      </c>
      <c r="M112" s="1246">
        <v>8070217.62473654</v>
      </c>
    </row>
    <row r="113" spans="1:13" ht="15.75" customHeight="1">
      <c r="A113" s="1231">
        <v>41244</v>
      </c>
      <c r="B113" s="1071">
        <v>316363.95819060999</v>
      </c>
      <c r="C113" s="1072">
        <v>65612.831490529992</v>
      </c>
      <c r="D113" s="1190">
        <v>1068341.7272808601</v>
      </c>
      <c r="E113" s="1072">
        <v>1771496.3129529899</v>
      </c>
      <c r="F113" s="1072">
        <v>539759.76346146001</v>
      </c>
      <c r="G113" s="1072">
        <v>29270.476068099997</v>
      </c>
      <c r="H113" s="1245">
        <v>690962.39659512998</v>
      </c>
      <c r="I113" s="1072">
        <v>966251.27877771994</v>
      </c>
      <c r="J113" s="1072">
        <v>249083.39781843001</v>
      </c>
      <c r="K113" s="1072">
        <v>632766.53530105005</v>
      </c>
      <c r="L113" s="1074">
        <v>1820121.5943175401</v>
      </c>
      <c r="M113" s="1246">
        <v>8150030.2722544204</v>
      </c>
    </row>
    <row r="114" spans="1:13" ht="15.75" customHeight="1">
      <c r="A114" s="1244">
        <v>2013</v>
      </c>
      <c r="B114" s="1071"/>
      <c r="C114" s="1072"/>
      <c r="D114" s="1190"/>
      <c r="E114" s="1072"/>
      <c r="F114" s="1072"/>
      <c r="G114" s="1072"/>
      <c r="H114" s="1245"/>
      <c r="I114" s="1072"/>
      <c r="J114" s="1072"/>
      <c r="K114" s="1072"/>
      <c r="L114" s="1074"/>
      <c r="M114" s="1246"/>
    </row>
    <row r="115" spans="1:13" ht="15.75" customHeight="1">
      <c r="A115" s="1231">
        <v>41275</v>
      </c>
      <c r="B115" s="1071">
        <v>328486.58786040003</v>
      </c>
      <c r="C115" s="1072">
        <v>24988.528780099998</v>
      </c>
      <c r="D115" s="1190">
        <v>1090433.3054517901</v>
      </c>
      <c r="E115" s="1248">
        <v>1674587.05</v>
      </c>
      <c r="F115" s="1248">
        <v>626456.24</v>
      </c>
      <c r="G115" s="1248">
        <v>32384.58</v>
      </c>
      <c r="H115" s="1249">
        <v>747285.04</v>
      </c>
      <c r="I115" s="1248">
        <v>997261.82</v>
      </c>
      <c r="J115" s="1248">
        <v>260606.34</v>
      </c>
      <c r="K115" s="1248">
        <v>609875.48</v>
      </c>
      <c r="L115" s="1250">
        <v>1620720.22</v>
      </c>
      <c r="M115" s="1246">
        <v>8013085.1920922911</v>
      </c>
    </row>
    <row r="116" spans="1:13" ht="15.75" customHeight="1">
      <c r="A116" s="1231">
        <v>41306</v>
      </c>
      <c r="B116" s="1071">
        <v>334252.52029419999</v>
      </c>
      <c r="C116" s="1072">
        <v>26987.201780299998</v>
      </c>
      <c r="D116" s="1072">
        <v>1078632.2916941999</v>
      </c>
      <c r="E116" s="1248">
        <v>1686524.47</v>
      </c>
      <c r="F116" s="1248">
        <v>566337.16</v>
      </c>
      <c r="G116" s="1248">
        <v>32846.53</v>
      </c>
      <c r="H116" s="1249">
        <v>732803.26</v>
      </c>
      <c r="I116" s="1248">
        <v>965623.71</v>
      </c>
      <c r="J116" s="1248">
        <v>257952.34</v>
      </c>
      <c r="K116" s="1248">
        <v>594406.74</v>
      </c>
      <c r="L116" s="1250">
        <v>1870077.78</v>
      </c>
      <c r="M116" s="1246">
        <v>8146444.0037687002</v>
      </c>
    </row>
    <row r="117" spans="1:13" ht="15.75" customHeight="1">
      <c r="A117" s="1231">
        <v>41334</v>
      </c>
      <c r="B117" s="1071">
        <v>330116.69573417999</v>
      </c>
      <c r="C117" s="1072">
        <v>45589.629996529999</v>
      </c>
      <c r="D117" s="1072">
        <v>1067487.7539293</v>
      </c>
      <c r="E117" s="1248">
        <v>1702952.92</v>
      </c>
      <c r="F117" s="1248">
        <v>586938.76</v>
      </c>
      <c r="G117" s="1248">
        <v>34674.46</v>
      </c>
      <c r="H117" s="1249">
        <v>723771.77</v>
      </c>
      <c r="I117" s="1248">
        <v>984260.39</v>
      </c>
      <c r="J117" s="1248">
        <v>290570.59000000003</v>
      </c>
      <c r="K117" s="1248">
        <v>600509.23</v>
      </c>
      <c r="L117" s="1250">
        <v>1917537.27</v>
      </c>
      <c r="M117" s="1246">
        <v>8284409.4822637904</v>
      </c>
    </row>
    <row r="118" spans="1:13" ht="15.75" customHeight="1">
      <c r="A118" s="1231">
        <v>41365</v>
      </c>
      <c r="B118" s="1071">
        <v>334115.31</v>
      </c>
      <c r="C118" s="1072">
        <v>7312.21</v>
      </c>
      <c r="D118" s="1072">
        <v>1055351.42</v>
      </c>
      <c r="E118" s="1072">
        <v>1740260.39</v>
      </c>
      <c r="F118" s="1072">
        <v>599450.73</v>
      </c>
      <c r="G118" s="1072">
        <v>36363.769999999997</v>
      </c>
      <c r="H118" s="1245">
        <v>788437.32</v>
      </c>
      <c r="I118" s="1072">
        <v>995009.06</v>
      </c>
      <c r="J118" s="1072">
        <v>289078.49</v>
      </c>
      <c r="K118" s="1072">
        <v>626243.02</v>
      </c>
      <c r="L118" s="1074">
        <v>1894520.79</v>
      </c>
      <c r="M118" s="1246">
        <v>8366142.5100000007</v>
      </c>
    </row>
    <row r="119" spans="1:13" ht="15.75" customHeight="1">
      <c r="A119" s="1231">
        <v>41395</v>
      </c>
      <c r="B119" s="1071">
        <v>347655.28</v>
      </c>
      <c r="C119" s="1072">
        <v>6074.1</v>
      </c>
      <c r="D119" s="1072">
        <v>1068284.06</v>
      </c>
      <c r="E119" s="1072">
        <v>1726293.48</v>
      </c>
      <c r="F119" s="1072">
        <v>614670.44999999995</v>
      </c>
      <c r="G119" s="1072">
        <v>53172.21</v>
      </c>
      <c r="H119" s="1245">
        <v>767317.75</v>
      </c>
      <c r="I119" s="1072">
        <v>1150487.05</v>
      </c>
      <c r="J119" s="1072">
        <v>248247.03</v>
      </c>
      <c r="K119" s="1072">
        <v>595247.56999999995</v>
      </c>
      <c r="L119" s="1074">
        <v>1969638.09</v>
      </c>
      <c r="M119" s="1246">
        <v>8547087.0700000003</v>
      </c>
    </row>
    <row r="120" spans="1:13" ht="15.75" customHeight="1">
      <c r="A120" s="1231">
        <v>41426</v>
      </c>
      <c r="B120" s="1071">
        <v>368273.07</v>
      </c>
      <c r="C120" s="1072">
        <v>9019.9699999999993</v>
      </c>
      <c r="D120" s="1072">
        <v>1082488.6399999999</v>
      </c>
      <c r="E120" s="1072">
        <v>1806430.27</v>
      </c>
      <c r="F120" s="1072">
        <v>636716.30000000005</v>
      </c>
      <c r="G120" s="1072">
        <v>63757.3</v>
      </c>
      <c r="H120" s="1245">
        <v>759713.53630277002</v>
      </c>
      <c r="I120" s="1072">
        <v>1184314.55</v>
      </c>
      <c r="J120" s="1072">
        <v>283998.17</v>
      </c>
      <c r="K120" s="1072">
        <v>605015.14</v>
      </c>
      <c r="L120" s="1074">
        <v>1985356.39147566</v>
      </c>
      <c r="M120" s="1246">
        <v>8785083.3377784304</v>
      </c>
    </row>
    <row r="121" spans="1:13" ht="15.75" customHeight="1">
      <c r="A121" s="1231">
        <v>41456</v>
      </c>
      <c r="B121" s="1071">
        <v>367547.87645829999</v>
      </c>
      <c r="C121" s="1072">
        <v>6388.1609305299999</v>
      </c>
      <c r="D121" s="1072">
        <v>1092123.7062096801</v>
      </c>
      <c r="E121" s="1072">
        <v>1759794.6933814699</v>
      </c>
      <c r="F121" s="1072">
        <v>658200.08819232997</v>
      </c>
      <c r="G121" s="1072">
        <v>52577.697079910002</v>
      </c>
      <c r="H121" s="1245">
        <v>745626.03136734001</v>
      </c>
      <c r="I121" s="1072">
        <v>1183004.79873305</v>
      </c>
      <c r="J121" s="1072">
        <v>306853.23319714004</v>
      </c>
      <c r="K121" s="1072">
        <v>682537.41945944994</v>
      </c>
      <c r="L121" s="1074">
        <v>2009186.7771286601</v>
      </c>
      <c r="M121" s="1246">
        <v>8863840.4821378607</v>
      </c>
    </row>
    <row r="122" spans="1:13" ht="15.75" customHeight="1">
      <c r="A122" s="1231">
        <v>41487</v>
      </c>
      <c r="B122" s="1071">
        <v>351212.20570875</v>
      </c>
      <c r="C122" s="1072">
        <v>5935.400529139999</v>
      </c>
      <c r="D122" s="1072">
        <v>1089150.2588295301</v>
      </c>
      <c r="E122" s="1072">
        <v>1884195.8225147701</v>
      </c>
      <c r="F122" s="1072">
        <v>673137.38588651002</v>
      </c>
      <c r="G122" s="1072">
        <v>205831.28053177</v>
      </c>
      <c r="H122" s="1245">
        <v>727206.30722302001</v>
      </c>
      <c r="I122" s="1072">
        <v>1263719.2462655702</v>
      </c>
      <c r="J122" s="1072">
        <v>318153.93106915004</v>
      </c>
      <c r="K122" s="1072">
        <v>674994.45018731989</v>
      </c>
      <c r="L122" s="1074">
        <v>2042153.69703685</v>
      </c>
      <c r="M122" s="1246">
        <v>9235689.9857823793</v>
      </c>
    </row>
    <row r="123" spans="1:13" ht="15.75" customHeight="1">
      <c r="A123" s="1231">
        <v>41518</v>
      </c>
      <c r="B123" s="1071">
        <v>350468.02584468998</v>
      </c>
      <c r="C123" s="1072">
        <v>17262.951159760003</v>
      </c>
      <c r="D123" s="1072">
        <v>1096572.48177147</v>
      </c>
      <c r="E123" s="1072">
        <v>1874137.4666955101</v>
      </c>
      <c r="F123" s="1072">
        <v>709380.50395739998</v>
      </c>
      <c r="G123" s="1072">
        <v>203450.01905604999</v>
      </c>
      <c r="H123" s="1245">
        <v>748413.93655424996</v>
      </c>
      <c r="I123" s="1072">
        <v>1325422.27585863</v>
      </c>
      <c r="J123" s="1072">
        <v>322227.47420466004</v>
      </c>
      <c r="K123" s="1072">
        <v>687756.14867203007</v>
      </c>
      <c r="L123" s="1074">
        <v>2047628.1167569302</v>
      </c>
      <c r="M123" s="1246">
        <v>9382719.4005313814</v>
      </c>
    </row>
    <row r="124" spans="1:13" ht="15.75" customHeight="1">
      <c r="A124" s="1231">
        <v>41548</v>
      </c>
      <c r="B124" s="1071">
        <v>305245.5</v>
      </c>
      <c r="C124" s="1072">
        <v>154640.70000000001</v>
      </c>
      <c r="D124" s="1072">
        <v>1081109.5</v>
      </c>
      <c r="E124" s="1072">
        <v>1885981.2</v>
      </c>
      <c r="F124" s="1072">
        <v>696413.1</v>
      </c>
      <c r="G124" s="1072">
        <v>280543.7</v>
      </c>
      <c r="H124" s="1245">
        <v>590115.1</v>
      </c>
      <c r="I124" s="1072">
        <v>1331307.2</v>
      </c>
      <c r="J124" s="1072">
        <v>326113.90000000002</v>
      </c>
      <c r="K124" s="1072">
        <v>680381.7</v>
      </c>
      <c r="L124" s="1074">
        <v>2128909.2000000002</v>
      </c>
      <c r="M124" s="1246">
        <v>9460760.8000000007</v>
      </c>
    </row>
    <row r="125" spans="1:13" ht="15.75" customHeight="1">
      <c r="A125" s="1231">
        <v>41579</v>
      </c>
      <c r="B125" s="1071">
        <v>383427.2</v>
      </c>
      <c r="C125" s="1072">
        <v>4928.8999999999996</v>
      </c>
      <c r="D125" s="1072">
        <v>1112391.1000000001</v>
      </c>
      <c r="E125" s="1072">
        <v>2006119.5</v>
      </c>
      <c r="F125" s="1072">
        <v>730059.1</v>
      </c>
      <c r="G125" s="1072">
        <v>199206.39999999999</v>
      </c>
      <c r="H125" s="1245">
        <v>753314</v>
      </c>
      <c r="I125" s="1072">
        <v>1341809.2</v>
      </c>
      <c r="J125" s="1072">
        <v>318677.59999999998</v>
      </c>
      <c r="K125" s="1072">
        <v>688987</v>
      </c>
      <c r="L125" s="1074">
        <v>2084899.6</v>
      </c>
      <c r="M125" s="1246">
        <v>9623819.5999999996</v>
      </c>
    </row>
    <row r="126" spans="1:13" ht="15.75" customHeight="1">
      <c r="A126" s="1231">
        <v>41609</v>
      </c>
      <c r="B126" s="1071">
        <v>343696.8</v>
      </c>
      <c r="C126" s="1072">
        <v>3934.9</v>
      </c>
      <c r="D126" s="1072">
        <v>1179691.3999999999</v>
      </c>
      <c r="E126" s="1072">
        <v>2155861.9</v>
      </c>
      <c r="F126" s="1072">
        <v>726921.6</v>
      </c>
      <c r="G126" s="1072">
        <v>215207.3</v>
      </c>
      <c r="H126" s="1245">
        <v>762766.5</v>
      </c>
      <c r="I126" s="1072">
        <v>1392029</v>
      </c>
      <c r="J126" s="1072">
        <v>322888</v>
      </c>
      <c r="K126" s="1072">
        <v>718741.8</v>
      </c>
      <c r="L126" s="1074">
        <v>2183855.1</v>
      </c>
      <c r="M126" s="1246">
        <v>10005594.299999999</v>
      </c>
    </row>
    <row r="127" spans="1:13" ht="15.75" customHeight="1">
      <c r="A127" s="1244">
        <v>2014</v>
      </c>
      <c r="B127" s="1071"/>
      <c r="C127" s="1248"/>
      <c r="D127" s="1072"/>
      <c r="E127" s="1072"/>
      <c r="F127" s="1072"/>
      <c r="G127" s="1072"/>
      <c r="H127" s="1245"/>
      <c r="I127" s="1072"/>
      <c r="J127" s="1072"/>
      <c r="K127" s="1072"/>
      <c r="L127" s="1074"/>
      <c r="M127" s="1246"/>
    </row>
    <row r="128" spans="1:13" ht="15.75" customHeight="1">
      <c r="A128" s="1231">
        <v>41653</v>
      </c>
      <c r="B128" s="1071">
        <v>336166.44</v>
      </c>
      <c r="C128" s="1072">
        <v>4656.8100000000004</v>
      </c>
      <c r="D128" s="1072">
        <v>1122220.3500000001</v>
      </c>
      <c r="E128" s="1072">
        <v>1902658.36</v>
      </c>
      <c r="F128" s="1072">
        <v>597265.84</v>
      </c>
      <c r="G128" s="1072">
        <v>203874.61</v>
      </c>
      <c r="H128" s="1245">
        <v>693103.85</v>
      </c>
      <c r="I128" s="1072">
        <v>1234823.8700000001</v>
      </c>
      <c r="J128" s="1072">
        <v>337394.07</v>
      </c>
      <c r="K128" s="1072">
        <v>652589.5</v>
      </c>
      <c r="L128" s="1074">
        <v>2021660.13</v>
      </c>
      <c r="M128" s="1246">
        <v>9106413.8300000001</v>
      </c>
    </row>
    <row r="129" spans="1:19" ht="15.75" customHeight="1">
      <c r="A129" s="1231">
        <v>41684</v>
      </c>
      <c r="B129" s="1071">
        <v>373070.51</v>
      </c>
      <c r="C129" s="1072">
        <v>5210.7299999999996</v>
      </c>
      <c r="D129" s="1072">
        <v>1182151.6599999999</v>
      </c>
      <c r="E129" s="1072">
        <v>2260329.83</v>
      </c>
      <c r="F129" s="1072">
        <v>731505.39</v>
      </c>
      <c r="G129" s="1072">
        <v>238523.31</v>
      </c>
      <c r="H129" s="1245">
        <v>793906.93</v>
      </c>
      <c r="I129" s="1072">
        <v>1429094.45</v>
      </c>
      <c r="J129" s="1072">
        <v>309858.48</v>
      </c>
      <c r="K129" s="1072">
        <v>706448.04</v>
      </c>
      <c r="L129" s="1074">
        <v>2241651.7799999998</v>
      </c>
      <c r="M129" s="1246">
        <v>10271751.109999999</v>
      </c>
    </row>
    <row r="130" spans="1:19" ht="15.75" customHeight="1">
      <c r="A130" s="1231">
        <v>41712</v>
      </c>
      <c r="B130" s="1071">
        <v>368239.34</v>
      </c>
      <c r="C130" s="1072">
        <v>4738.18</v>
      </c>
      <c r="D130" s="1072">
        <v>1192126.8500000001</v>
      </c>
      <c r="E130" s="1072">
        <v>2266876.29</v>
      </c>
      <c r="F130" s="1072">
        <v>744263.79</v>
      </c>
      <c r="G130" s="1072">
        <v>251024.84</v>
      </c>
      <c r="H130" s="1245">
        <v>826180.95</v>
      </c>
      <c r="I130" s="1072">
        <v>1505523.72</v>
      </c>
      <c r="J130" s="1072">
        <v>343299.95</v>
      </c>
      <c r="K130" s="1072">
        <v>696875.76</v>
      </c>
      <c r="L130" s="1074">
        <v>2184324.9900000002</v>
      </c>
      <c r="M130" s="1246">
        <v>10383474.65</v>
      </c>
    </row>
    <row r="131" spans="1:19" ht="15.75" customHeight="1">
      <c r="A131" s="1231">
        <v>41743</v>
      </c>
      <c r="B131" s="1071">
        <v>373538.84</v>
      </c>
      <c r="C131" s="1072">
        <v>8128.29</v>
      </c>
      <c r="D131" s="1072">
        <v>1204412.32</v>
      </c>
      <c r="E131" s="1072">
        <v>2283861.17</v>
      </c>
      <c r="F131" s="1072">
        <v>777385.32</v>
      </c>
      <c r="G131" s="1072">
        <v>222243.20000000001</v>
      </c>
      <c r="H131" s="1245">
        <v>850153.4</v>
      </c>
      <c r="I131" s="1072">
        <v>1505527.3</v>
      </c>
      <c r="J131" s="1072">
        <v>380484.84</v>
      </c>
      <c r="K131" s="1072">
        <v>718041.59</v>
      </c>
      <c r="L131" s="1074">
        <v>2249427.5099999998</v>
      </c>
      <c r="M131" s="1246">
        <v>10573203.77</v>
      </c>
    </row>
    <row r="132" spans="1:19" ht="15.75" customHeight="1">
      <c r="A132" s="1231">
        <v>41773</v>
      </c>
      <c r="B132" s="1071">
        <v>391020.42</v>
      </c>
      <c r="C132" s="1072">
        <v>7688.01</v>
      </c>
      <c r="D132" s="1072">
        <v>1250425.6599999999</v>
      </c>
      <c r="E132" s="1072">
        <v>2318659.0099999998</v>
      </c>
      <c r="F132" s="1072">
        <v>803627.26</v>
      </c>
      <c r="G132" s="1072">
        <v>249719.69</v>
      </c>
      <c r="H132" s="1245">
        <v>841285.14</v>
      </c>
      <c r="I132" s="1072">
        <v>1538736.78</v>
      </c>
      <c r="J132" s="1072">
        <v>340641.22</v>
      </c>
      <c r="K132" s="1072">
        <v>765703.39</v>
      </c>
      <c r="L132" s="1074">
        <v>1980011.45</v>
      </c>
      <c r="M132" s="1246">
        <v>10487518.02</v>
      </c>
    </row>
    <row r="133" spans="1:19" ht="15.75" customHeight="1">
      <c r="A133" s="1231">
        <v>41804</v>
      </c>
      <c r="B133" s="1071">
        <v>428240.6</v>
      </c>
      <c r="C133" s="1072">
        <v>10869.2</v>
      </c>
      <c r="D133" s="1072">
        <v>1278337.6000000001</v>
      </c>
      <c r="E133" s="1072">
        <v>2366391</v>
      </c>
      <c r="F133" s="1072">
        <v>823789.5</v>
      </c>
      <c r="G133" s="1072">
        <v>251623.1</v>
      </c>
      <c r="H133" s="1245">
        <v>897201.5</v>
      </c>
      <c r="I133" s="1072">
        <v>1595261.5</v>
      </c>
      <c r="J133" s="1072">
        <v>337262.1</v>
      </c>
      <c r="K133" s="1072">
        <v>740736.8</v>
      </c>
      <c r="L133" s="1074">
        <v>2047243.5</v>
      </c>
      <c r="M133" s="1246">
        <v>10776956.5</v>
      </c>
    </row>
    <row r="134" spans="1:19" ht="15.75" customHeight="1">
      <c r="A134" s="1231">
        <v>41834</v>
      </c>
      <c r="B134" s="1071">
        <v>420674.98</v>
      </c>
      <c r="C134" s="1072">
        <v>10473.76</v>
      </c>
      <c r="D134" s="1072">
        <v>1292421.79</v>
      </c>
      <c r="E134" s="1072">
        <v>2560681.1</v>
      </c>
      <c r="F134" s="1072">
        <v>837436.3</v>
      </c>
      <c r="G134" s="1072">
        <v>251642.22</v>
      </c>
      <c r="H134" s="1245">
        <v>857354.94</v>
      </c>
      <c r="I134" s="1072">
        <v>1618516.3</v>
      </c>
      <c r="J134" s="1072">
        <v>343821</v>
      </c>
      <c r="K134" s="1072">
        <v>760350.13</v>
      </c>
      <c r="L134" s="1074">
        <v>2084737.44</v>
      </c>
      <c r="M134" s="1246">
        <v>11038109.949999999</v>
      </c>
    </row>
    <row r="135" spans="1:19" ht="15.75" customHeight="1">
      <c r="A135" s="1231">
        <v>41865</v>
      </c>
      <c r="B135" s="1071">
        <v>394305.84</v>
      </c>
      <c r="C135" s="1072">
        <v>34980.21</v>
      </c>
      <c r="D135" s="1072">
        <v>1323958.72</v>
      </c>
      <c r="E135" s="1072">
        <v>2686603.42</v>
      </c>
      <c r="F135" s="1072">
        <v>854664.24</v>
      </c>
      <c r="G135" s="1072">
        <v>243192.42</v>
      </c>
      <c r="H135" s="1245">
        <v>881277.28</v>
      </c>
      <c r="I135" s="1072">
        <v>1631991.23</v>
      </c>
      <c r="J135" s="1072">
        <v>355636</v>
      </c>
      <c r="K135" s="1072">
        <v>747200.82</v>
      </c>
      <c r="L135" s="1074">
        <v>2013775.54</v>
      </c>
      <c r="M135" s="1246">
        <v>11167585.710000001</v>
      </c>
    </row>
    <row r="136" spans="1:19" ht="15.75" customHeight="1">
      <c r="A136" s="1231">
        <v>41896</v>
      </c>
      <c r="B136" s="1071">
        <v>386464.88</v>
      </c>
      <c r="C136" s="1072">
        <v>11633.22</v>
      </c>
      <c r="D136" s="1072">
        <v>1323025.02</v>
      </c>
      <c r="E136" s="1072">
        <v>2738635.79</v>
      </c>
      <c r="F136" s="1072">
        <v>813161.55</v>
      </c>
      <c r="G136" s="1072">
        <v>258544.87</v>
      </c>
      <c r="H136" s="1245">
        <v>819552.75</v>
      </c>
      <c r="I136" s="1072">
        <v>1712612.13</v>
      </c>
      <c r="J136" s="1072">
        <v>406247.3</v>
      </c>
      <c r="K136" s="1072">
        <v>688935.27</v>
      </c>
      <c r="L136" s="1074">
        <v>2314950.4900000002</v>
      </c>
      <c r="M136" s="1246">
        <v>11473763.27</v>
      </c>
    </row>
    <row r="137" spans="1:19" ht="15.75" customHeight="1">
      <c r="A137" s="1231">
        <v>41926</v>
      </c>
      <c r="B137" s="1071">
        <v>401187.36</v>
      </c>
      <c r="C137" s="1072">
        <v>9885.61</v>
      </c>
      <c r="D137" s="1072">
        <v>1448126.13</v>
      </c>
      <c r="E137" s="1072">
        <v>2980868.55</v>
      </c>
      <c r="F137" s="1072">
        <v>872150.97</v>
      </c>
      <c r="G137" s="1072">
        <v>325715.12</v>
      </c>
      <c r="H137" s="1245">
        <v>1011020.46</v>
      </c>
      <c r="I137" s="1072">
        <v>1734862.83</v>
      </c>
      <c r="J137" s="1072">
        <v>438305.19</v>
      </c>
      <c r="K137" s="1072">
        <v>744663.81</v>
      </c>
      <c r="L137" s="1074">
        <v>1995707.91</v>
      </c>
      <c r="M137" s="1246">
        <v>11962493.939999999</v>
      </c>
    </row>
    <row r="138" spans="1:19" ht="15.75" customHeight="1">
      <c r="A138" s="1231">
        <v>41957</v>
      </c>
      <c r="B138" s="1071">
        <v>464189.44</v>
      </c>
      <c r="C138" s="1072">
        <v>9459.7000000000007</v>
      </c>
      <c r="D138" s="1072">
        <v>1548726.51</v>
      </c>
      <c r="E138" s="1072">
        <v>3200936.86</v>
      </c>
      <c r="F138" s="1072">
        <v>883290.93</v>
      </c>
      <c r="G138" s="1072">
        <v>401943.72</v>
      </c>
      <c r="H138" s="1245">
        <v>1002219.7</v>
      </c>
      <c r="I138" s="1072">
        <v>1733104.09</v>
      </c>
      <c r="J138" s="1072">
        <v>472281.84</v>
      </c>
      <c r="K138" s="1072">
        <v>730913.17</v>
      </c>
      <c r="L138" s="1074">
        <v>2013343.05</v>
      </c>
      <c r="M138" s="1246">
        <v>12460409.01</v>
      </c>
    </row>
    <row r="139" spans="1:19" ht="15.75" customHeight="1">
      <c r="A139" s="1231">
        <v>41987</v>
      </c>
      <c r="B139" s="1071">
        <v>484470.1</v>
      </c>
      <c r="C139" s="1072">
        <v>3891.26</v>
      </c>
      <c r="D139" s="1072">
        <v>1500625.1</v>
      </c>
      <c r="E139" s="1072">
        <v>3138482.88</v>
      </c>
      <c r="F139" s="1072">
        <v>1014166.36</v>
      </c>
      <c r="G139" s="1072">
        <v>420687.39</v>
      </c>
      <c r="H139" s="1245">
        <v>1033971</v>
      </c>
      <c r="I139" s="1072">
        <v>1756911.05</v>
      </c>
      <c r="J139" s="1072">
        <v>553663</v>
      </c>
      <c r="K139" s="1072">
        <v>736087.42</v>
      </c>
      <c r="L139" s="1074">
        <v>1901662.47</v>
      </c>
      <c r="M139" s="1246">
        <v>12544618.029999999</v>
      </c>
    </row>
    <row r="140" spans="1:19">
      <c r="A140" s="1244">
        <v>2015</v>
      </c>
      <c r="B140" s="1251"/>
      <c r="C140" s="1252"/>
      <c r="D140" s="1252"/>
      <c r="E140" s="1252"/>
      <c r="F140" s="1252"/>
      <c r="G140" s="1252"/>
      <c r="H140" s="1253"/>
      <c r="I140" s="1252"/>
      <c r="J140" s="1252"/>
      <c r="K140" s="1252"/>
      <c r="L140" s="1254"/>
      <c r="M140" s="1246"/>
    </row>
    <row r="141" spans="1:19" ht="15.75" customHeight="1" thickBot="1">
      <c r="A141" s="1233">
        <v>42018</v>
      </c>
      <c r="B141" s="1234">
        <v>506935.88186061999</v>
      </c>
      <c r="C141" s="1255">
        <v>5917.4672753800014</v>
      </c>
      <c r="D141" s="1255">
        <v>1660058.3862739999</v>
      </c>
      <c r="E141" s="1255">
        <v>3378894.5645242599</v>
      </c>
      <c r="F141" s="1255">
        <v>1047303.2505570001</v>
      </c>
      <c r="G141" s="1255">
        <v>449795.61877669999</v>
      </c>
      <c r="H141" s="1256">
        <v>1097267.7936230002</v>
      </c>
      <c r="I141" s="1255">
        <v>1680112.6934373998</v>
      </c>
      <c r="J141" s="1255">
        <v>559371.48718523001</v>
      </c>
      <c r="K141" s="1255">
        <v>720885.60862911004</v>
      </c>
      <c r="L141" s="1257">
        <v>2070019.6872739999</v>
      </c>
      <c r="M141" s="1258">
        <v>13176562.439416699</v>
      </c>
    </row>
    <row r="142" spans="1:19" s="887" customFormat="1" ht="12.75">
      <c r="A142" s="1259" t="s">
        <v>1035</v>
      </c>
      <c r="B142" s="1625"/>
      <c r="C142" s="1625"/>
      <c r="D142" s="1625"/>
      <c r="E142" s="1625"/>
      <c r="F142" s="1625"/>
      <c r="G142" s="1626"/>
      <c r="H142" s="1626"/>
      <c r="I142" s="1626"/>
      <c r="J142" s="1627"/>
      <c r="K142" s="1627"/>
      <c r="L142" s="1627"/>
      <c r="M142" s="1627"/>
      <c r="N142" s="1627"/>
      <c r="O142" s="1627"/>
      <c r="P142" s="1627"/>
      <c r="Q142" s="1626"/>
      <c r="S142" s="893"/>
    </row>
    <row r="143" spans="1:19" s="887" customFormat="1" ht="12.75">
      <c r="A143" s="887" t="s">
        <v>1036</v>
      </c>
      <c r="B143" s="1625"/>
      <c r="C143" s="1625"/>
      <c r="D143" s="1625"/>
      <c r="E143" s="1625"/>
      <c r="F143" s="1625"/>
      <c r="G143" s="1626"/>
      <c r="H143" s="1626"/>
      <c r="I143" s="1626"/>
      <c r="J143" s="1627"/>
      <c r="K143" s="1627"/>
      <c r="L143" s="1627"/>
      <c r="M143" s="1627"/>
      <c r="N143" s="1627"/>
      <c r="O143" s="1627"/>
      <c r="P143" s="1627"/>
      <c r="Q143" s="1626"/>
    </row>
    <row r="145" spans="3:9">
      <c r="C145" s="890"/>
      <c r="D145" s="890"/>
      <c r="E145" s="890"/>
    </row>
    <row r="146" spans="3:9">
      <c r="C146" s="890"/>
      <c r="D146" s="890"/>
      <c r="E146" s="890"/>
      <c r="G146" s="890"/>
      <c r="H146" s="890"/>
      <c r="I146" s="890"/>
    </row>
    <row r="147" spans="3:9">
      <c r="C147" s="890"/>
      <c r="D147" s="890"/>
      <c r="E147" s="890"/>
      <c r="G147" s="890"/>
      <c r="H147" s="890"/>
      <c r="I147" s="890"/>
    </row>
    <row r="148" spans="3:9">
      <c r="C148" s="890"/>
      <c r="D148" s="890"/>
      <c r="E148" s="890"/>
      <c r="G148" s="890"/>
      <c r="H148" s="890"/>
      <c r="I148" s="890"/>
    </row>
    <row r="149" spans="3:9">
      <c r="C149" s="890"/>
      <c r="D149" s="890"/>
      <c r="E149" s="890"/>
      <c r="G149" s="890"/>
      <c r="H149" s="890"/>
      <c r="I149" s="890"/>
    </row>
    <row r="150" spans="3:9">
      <c r="C150" s="890"/>
      <c r="D150" s="890"/>
      <c r="E150" s="890"/>
      <c r="G150" s="890"/>
      <c r="H150" s="890"/>
      <c r="I150" s="890"/>
    </row>
    <row r="151" spans="3:9">
      <c r="C151" s="890"/>
      <c r="D151" s="890"/>
      <c r="E151" s="890"/>
      <c r="G151" s="890"/>
      <c r="H151" s="890"/>
      <c r="I151" s="890"/>
    </row>
    <row r="152" spans="3:9">
      <c r="C152" s="890"/>
      <c r="D152" s="890"/>
      <c r="E152" s="890"/>
      <c r="G152" s="890"/>
      <c r="H152" s="890"/>
      <c r="I152" s="890"/>
    </row>
    <row r="153" spans="3:9">
      <c r="C153" s="890"/>
      <c r="D153" s="890"/>
      <c r="E153" s="890"/>
      <c r="G153" s="890"/>
      <c r="H153" s="890"/>
      <c r="I153" s="890"/>
    </row>
    <row r="154" spans="3:9">
      <c r="C154" s="890"/>
      <c r="D154" s="890"/>
      <c r="E154" s="890"/>
      <c r="G154" s="890"/>
      <c r="H154" s="890"/>
      <c r="I154" s="890"/>
    </row>
    <row r="155" spans="3:9">
      <c r="C155" s="890"/>
      <c r="D155" s="890"/>
      <c r="E155" s="890"/>
      <c r="G155" s="890"/>
      <c r="H155" s="890"/>
      <c r="I155" s="890"/>
    </row>
    <row r="156" spans="3:9">
      <c r="G156" s="890"/>
      <c r="H156" s="890"/>
      <c r="I156" s="890"/>
    </row>
    <row r="157" spans="3:9">
      <c r="G157" s="890"/>
      <c r="H157" s="890"/>
      <c r="I157" s="890"/>
    </row>
    <row r="158" spans="3:9">
      <c r="G158" s="890"/>
      <c r="H158" s="890"/>
      <c r="I158" s="890"/>
    </row>
    <row r="159" spans="3:9">
      <c r="G159" s="890"/>
      <c r="H159" s="890"/>
      <c r="I159" s="890"/>
    </row>
    <row r="160" spans="3:9">
      <c r="G160" s="890"/>
      <c r="H160" s="890"/>
      <c r="I160" s="890"/>
    </row>
    <row r="161" spans="7:9">
      <c r="G161" s="890"/>
      <c r="H161" s="890"/>
      <c r="I161" s="890"/>
    </row>
    <row r="162" spans="7:9">
      <c r="G162" s="890"/>
      <c r="H162" s="890"/>
      <c r="I162" s="890"/>
    </row>
    <row r="163" spans="7:9">
      <c r="G163" s="890"/>
      <c r="H163" s="890"/>
      <c r="I163" s="890"/>
    </row>
    <row r="164" spans="7:9">
      <c r="G164" s="890"/>
      <c r="H164" s="890"/>
      <c r="I164" s="890"/>
    </row>
  </sheetData>
  <hyperlinks>
    <hyperlink ref="A1" location="Menu!A1" display="Return to Menu"/>
  </hyperlinks>
  <pageMargins left="0.25" right="0.2" top="0.6" bottom="0.1" header="0.3" footer="0.3"/>
  <pageSetup paperSize="9" scale="53" firstPageNumber="205" orientation="landscape" useFirstPageNumber="1"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83"/>
  <sheetViews>
    <sheetView view="pageBreakPreview" zoomScale="90" zoomScaleSheetLayoutView="90" workbookViewId="0">
      <pane xSplit="1" ySplit="4" topLeftCell="B56" activePane="bottomRight" state="frozen"/>
      <selection activeCell="AY24" sqref="AY24"/>
      <selection pane="topRight" activeCell="AY24" sqref="AY24"/>
      <selection pane="bottomLeft" activeCell="AY24" sqref="AY24"/>
      <selection pane="bottomRight"/>
    </sheetView>
  </sheetViews>
  <sheetFormatPr defaultColWidth="16.42578125" defaultRowHeight="15.75"/>
  <cols>
    <col min="1" max="1" width="18.140625" style="884" customWidth="1"/>
    <col min="2" max="7" width="18.42578125" style="888" customWidth="1"/>
    <col min="8" max="12" width="14" style="888" customWidth="1"/>
    <col min="13" max="13" width="18.42578125" style="888" customWidth="1"/>
    <col min="14" max="17" width="14" style="888" customWidth="1"/>
    <col min="18" max="18" width="16.42578125" style="888" bestFit="1" customWidth="1"/>
    <col min="19" max="19" width="23" style="888" customWidth="1"/>
    <col min="20" max="20" width="13.28515625" style="888" customWidth="1"/>
    <col min="21" max="22" width="14.42578125" style="888" bestFit="1" customWidth="1"/>
    <col min="23" max="253" width="9.140625" style="888" customWidth="1"/>
    <col min="254" max="254" width="14" style="888" customWidth="1"/>
    <col min="255" max="256" width="16.42578125" style="888"/>
    <col min="257" max="257" width="18.140625" style="888" customWidth="1"/>
    <col min="258" max="263" width="18.42578125" style="888" customWidth="1"/>
    <col min="264" max="268" width="14" style="888" customWidth="1"/>
    <col min="269" max="269" width="18.42578125" style="888" customWidth="1"/>
    <col min="270" max="273" width="14" style="888" customWidth="1"/>
    <col min="274" max="274" width="16.42578125" style="888" bestFit="1" customWidth="1"/>
    <col min="275" max="275" width="20.5703125" style="888" customWidth="1"/>
    <col min="276" max="276" width="13.28515625" style="888" customWidth="1"/>
    <col min="277" max="278" width="14.42578125" style="888" bestFit="1" customWidth="1"/>
    <col min="279" max="509" width="9.140625" style="888" customWidth="1"/>
    <col min="510" max="510" width="14" style="888" customWidth="1"/>
    <col min="511" max="512" width="16.42578125" style="888"/>
    <col min="513" max="513" width="18.140625" style="888" customWidth="1"/>
    <col min="514" max="519" width="18.42578125" style="888" customWidth="1"/>
    <col min="520" max="524" width="14" style="888" customWidth="1"/>
    <col min="525" max="525" width="18.42578125" style="888" customWidth="1"/>
    <col min="526" max="529" width="14" style="888" customWidth="1"/>
    <col min="530" max="530" width="16.42578125" style="888" bestFit="1" customWidth="1"/>
    <col min="531" max="531" width="20.5703125" style="888" customWidth="1"/>
    <col min="532" max="532" width="13.28515625" style="888" customWidth="1"/>
    <col min="533" max="534" width="14.42578125" style="888" bestFit="1" customWidth="1"/>
    <col min="535" max="765" width="9.140625" style="888" customWidth="1"/>
    <col min="766" max="766" width="14" style="888" customWidth="1"/>
    <col min="767" max="768" width="16.42578125" style="888"/>
    <col min="769" max="769" width="18.140625" style="888" customWidth="1"/>
    <col min="770" max="775" width="18.42578125" style="888" customWidth="1"/>
    <col min="776" max="780" width="14" style="888" customWidth="1"/>
    <col min="781" max="781" width="18.42578125" style="888" customWidth="1"/>
    <col min="782" max="785" width="14" style="888" customWidth="1"/>
    <col min="786" max="786" width="16.42578125" style="888" bestFit="1" customWidth="1"/>
    <col min="787" max="787" width="20.5703125" style="888" customWidth="1"/>
    <col min="788" max="788" width="13.28515625" style="888" customWidth="1"/>
    <col min="789" max="790" width="14.42578125" style="888" bestFit="1" customWidth="1"/>
    <col min="791" max="1021" width="9.140625" style="888" customWidth="1"/>
    <col min="1022" max="1022" width="14" style="888" customWidth="1"/>
    <col min="1023" max="1024" width="16.42578125" style="888"/>
    <col min="1025" max="1025" width="18.140625" style="888" customWidth="1"/>
    <col min="1026" max="1031" width="18.42578125" style="888" customWidth="1"/>
    <col min="1032" max="1036" width="14" style="888" customWidth="1"/>
    <col min="1037" max="1037" width="18.42578125" style="888" customWidth="1"/>
    <col min="1038" max="1041" width="14" style="888" customWidth="1"/>
    <col min="1042" max="1042" width="16.42578125" style="888" bestFit="1" customWidth="1"/>
    <col min="1043" max="1043" width="20.5703125" style="888" customWidth="1"/>
    <col min="1044" max="1044" width="13.28515625" style="888" customWidth="1"/>
    <col min="1045" max="1046" width="14.42578125" style="888" bestFit="1" customWidth="1"/>
    <col min="1047" max="1277" width="9.140625" style="888" customWidth="1"/>
    <col min="1278" max="1278" width="14" style="888" customWidth="1"/>
    <col min="1279" max="1280" width="16.42578125" style="888"/>
    <col min="1281" max="1281" width="18.140625" style="888" customWidth="1"/>
    <col min="1282" max="1287" width="18.42578125" style="888" customWidth="1"/>
    <col min="1288" max="1292" width="14" style="888" customWidth="1"/>
    <col min="1293" max="1293" width="18.42578125" style="888" customWidth="1"/>
    <col min="1294" max="1297" width="14" style="888" customWidth="1"/>
    <col min="1298" max="1298" width="16.42578125" style="888" bestFit="1" customWidth="1"/>
    <col min="1299" max="1299" width="20.5703125" style="888" customWidth="1"/>
    <col min="1300" max="1300" width="13.28515625" style="888" customWidth="1"/>
    <col min="1301" max="1302" width="14.42578125" style="888" bestFit="1" customWidth="1"/>
    <col min="1303" max="1533" width="9.140625" style="888" customWidth="1"/>
    <col min="1534" max="1534" width="14" style="888" customWidth="1"/>
    <col min="1535" max="1536" width="16.42578125" style="888"/>
    <col min="1537" max="1537" width="18.140625" style="888" customWidth="1"/>
    <col min="1538" max="1543" width="18.42578125" style="888" customWidth="1"/>
    <col min="1544" max="1548" width="14" style="888" customWidth="1"/>
    <col min="1549" max="1549" width="18.42578125" style="888" customWidth="1"/>
    <col min="1550" max="1553" width="14" style="888" customWidth="1"/>
    <col min="1554" max="1554" width="16.42578125" style="888" bestFit="1" customWidth="1"/>
    <col min="1555" max="1555" width="20.5703125" style="888" customWidth="1"/>
    <col min="1556" max="1556" width="13.28515625" style="888" customWidth="1"/>
    <col min="1557" max="1558" width="14.42578125" style="888" bestFit="1" customWidth="1"/>
    <col min="1559" max="1789" width="9.140625" style="888" customWidth="1"/>
    <col min="1790" max="1790" width="14" style="888" customWidth="1"/>
    <col min="1791" max="1792" width="16.42578125" style="888"/>
    <col min="1793" max="1793" width="18.140625" style="888" customWidth="1"/>
    <col min="1794" max="1799" width="18.42578125" style="888" customWidth="1"/>
    <col min="1800" max="1804" width="14" style="888" customWidth="1"/>
    <col min="1805" max="1805" width="18.42578125" style="888" customWidth="1"/>
    <col min="1806" max="1809" width="14" style="888" customWidth="1"/>
    <col min="1810" max="1810" width="16.42578125" style="888" bestFit="1" customWidth="1"/>
    <col min="1811" max="1811" width="20.5703125" style="888" customWidth="1"/>
    <col min="1812" max="1812" width="13.28515625" style="888" customWidth="1"/>
    <col min="1813" max="1814" width="14.42578125" style="888" bestFit="1" customWidth="1"/>
    <col min="1815" max="2045" width="9.140625" style="888" customWidth="1"/>
    <col min="2046" max="2046" width="14" style="888" customWidth="1"/>
    <col min="2047" max="2048" width="16.42578125" style="888"/>
    <col min="2049" max="2049" width="18.140625" style="888" customWidth="1"/>
    <col min="2050" max="2055" width="18.42578125" style="888" customWidth="1"/>
    <col min="2056" max="2060" width="14" style="888" customWidth="1"/>
    <col min="2061" max="2061" width="18.42578125" style="888" customWidth="1"/>
    <col min="2062" max="2065" width="14" style="888" customWidth="1"/>
    <col min="2066" max="2066" width="16.42578125" style="888" bestFit="1" customWidth="1"/>
    <col min="2067" max="2067" width="20.5703125" style="888" customWidth="1"/>
    <col min="2068" max="2068" width="13.28515625" style="888" customWidth="1"/>
    <col min="2069" max="2070" width="14.42578125" style="888" bestFit="1" customWidth="1"/>
    <col min="2071" max="2301" width="9.140625" style="888" customWidth="1"/>
    <col min="2302" max="2302" width="14" style="888" customWidth="1"/>
    <col min="2303" max="2304" width="16.42578125" style="888"/>
    <col min="2305" max="2305" width="18.140625" style="888" customWidth="1"/>
    <col min="2306" max="2311" width="18.42578125" style="888" customWidth="1"/>
    <col min="2312" max="2316" width="14" style="888" customWidth="1"/>
    <col min="2317" max="2317" width="18.42578125" style="888" customWidth="1"/>
    <col min="2318" max="2321" width="14" style="888" customWidth="1"/>
    <col min="2322" max="2322" width="16.42578125" style="888" bestFit="1" customWidth="1"/>
    <col min="2323" max="2323" width="20.5703125" style="888" customWidth="1"/>
    <col min="2324" max="2324" width="13.28515625" style="888" customWidth="1"/>
    <col min="2325" max="2326" width="14.42578125" style="888" bestFit="1" customWidth="1"/>
    <col min="2327" max="2557" width="9.140625" style="888" customWidth="1"/>
    <col min="2558" max="2558" width="14" style="888" customWidth="1"/>
    <col min="2559" max="2560" width="16.42578125" style="888"/>
    <col min="2561" max="2561" width="18.140625" style="888" customWidth="1"/>
    <col min="2562" max="2567" width="18.42578125" style="888" customWidth="1"/>
    <col min="2568" max="2572" width="14" style="888" customWidth="1"/>
    <col min="2573" max="2573" width="18.42578125" style="888" customWidth="1"/>
    <col min="2574" max="2577" width="14" style="888" customWidth="1"/>
    <col min="2578" max="2578" width="16.42578125" style="888" bestFit="1" customWidth="1"/>
    <col min="2579" max="2579" width="20.5703125" style="888" customWidth="1"/>
    <col min="2580" max="2580" width="13.28515625" style="888" customWidth="1"/>
    <col min="2581" max="2582" width="14.42578125" style="888" bestFit="1" customWidth="1"/>
    <col min="2583" max="2813" width="9.140625" style="888" customWidth="1"/>
    <col min="2814" max="2814" width="14" style="888" customWidth="1"/>
    <col min="2815" max="2816" width="16.42578125" style="888"/>
    <col min="2817" max="2817" width="18.140625" style="888" customWidth="1"/>
    <col min="2818" max="2823" width="18.42578125" style="888" customWidth="1"/>
    <col min="2824" max="2828" width="14" style="888" customWidth="1"/>
    <col min="2829" max="2829" width="18.42578125" style="888" customWidth="1"/>
    <col min="2830" max="2833" width="14" style="888" customWidth="1"/>
    <col min="2834" max="2834" width="16.42578125" style="888" bestFit="1" customWidth="1"/>
    <col min="2835" max="2835" width="20.5703125" style="888" customWidth="1"/>
    <col min="2836" max="2836" width="13.28515625" style="888" customWidth="1"/>
    <col min="2837" max="2838" width="14.42578125" style="888" bestFit="1" customWidth="1"/>
    <col min="2839" max="3069" width="9.140625" style="888" customWidth="1"/>
    <col min="3070" max="3070" width="14" style="888" customWidth="1"/>
    <col min="3071" max="3072" width="16.42578125" style="888"/>
    <col min="3073" max="3073" width="18.140625" style="888" customWidth="1"/>
    <col min="3074" max="3079" width="18.42578125" style="888" customWidth="1"/>
    <col min="3080" max="3084" width="14" style="888" customWidth="1"/>
    <col min="3085" max="3085" width="18.42578125" style="888" customWidth="1"/>
    <col min="3086" max="3089" width="14" style="888" customWidth="1"/>
    <col min="3090" max="3090" width="16.42578125" style="888" bestFit="1" customWidth="1"/>
    <col min="3091" max="3091" width="20.5703125" style="888" customWidth="1"/>
    <col min="3092" max="3092" width="13.28515625" style="888" customWidth="1"/>
    <col min="3093" max="3094" width="14.42578125" style="888" bestFit="1" customWidth="1"/>
    <col min="3095" max="3325" width="9.140625" style="888" customWidth="1"/>
    <col min="3326" max="3326" width="14" style="888" customWidth="1"/>
    <col min="3327" max="3328" width="16.42578125" style="888"/>
    <col min="3329" max="3329" width="18.140625" style="888" customWidth="1"/>
    <col min="3330" max="3335" width="18.42578125" style="888" customWidth="1"/>
    <col min="3336" max="3340" width="14" style="888" customWidth="1"/>
    <col min="3341" max="3341" width="18.42578125" style="888" customWidth="1"/>
    <col min="3342" max="3345" width="14" style="888" customWidth="1"/>
    <col min="3346" max="3346" width="16.42578125" style="888" bestFit="1" customWidth="1"/>
    <col min="3347" max="3347" width="20.5703125" style="888" customWidth="1"/>
    <col min="3348" max="3348" width="13.28515625" style="888" customWidth="1"/>
    <col min="3349" max="3350" width="14.42578125" style="888" bestFit="1" customWidth="1"/>
    <col min="3351" max="3581" width="9.140625" style="888" customWidth="1"/>
    <col min="3582" max="3582" width="14" style="888" customWidth="1"/>
    <col min="3583" max="3584" width="16.42578125" style="888"/>
    <col min="3585" max="3585" width="18.140625" style="888" customWidth="1"/>
    <col min="3586" max="3591" width="18.42578125" style="888" customWidth="1"/>
    <col min="3592" max="3596" width="14" style="888" customWidth="1"/>
    <col min="3597" max="3597" width="18.42578125" style="888" customWidth="1"/>
    <col min="3598" max="3601" width="14" style="888" customWidth="1"/>
    <col min="3602" max="3602" width="16.42578125" style="888" bestFit="1" customWidth="1"/>
    <col min="3603" max="3603" width="20.5703125" style="888" customWidth="1"/>
    <col min="3604" max="3604" width="13.28515625" style="888" customWidth="1"/>
    <col min="3605" max="3606" width="14.42578125" style="888" bestFit="1" customWidth="1"/>
    <col min="3607" max="3837" width="9.140625" style="888" customWidth="1"/>
    <col min="3838" max="3838" width="14" style="888" customWidth="1"/>
    <col min="3839" max="3840" width="16.42578125" style="888"/>
    <col min="3841" max="3841" width="18.140625" style="888" customWidth="1"/>
    <col min="3842" max="3847" width="18.42578125" style="888" customWidth="1"/>
    <col min="3848" max="3852" width="14" style="888" customWidth="1"/>
    <col min="3853" max="3853" width="18.42578125" style="888" customWidth="1"/>
    <col min="3854" max="3857" width="14" style="888" customWidth="1"/>
    <col min="3858" max="3858" width="16.42578125" style="888" bestFit="1" customWidth="1"/>
    <col min="3859" max="3859" width="20.5703125" style="888" customWidth="1"/>
    <col min="3860" max="3860" width="13.28515625" style="888" customWidth="1"/>
    <col min="3861" max="3862" width="14.42578125" style="888" bestFit="1" customWidth="1"/>
    <col min="3863" max="4093" width="9.140625" style="888" customWidth="1"/>
    <col min="4094" max="4094" width="14" style="888" customWidth="1"/>
    <col min="4095" max="4096" width="16.42578125" style="888"/>
    <col min="4097" max="4097" width="18.140625" style="888" customWidth="1"/>
    <col min="4098" max="4103" width="18.42578125" style="888" customWidth="1"/>
    <col min="4104" max="4108" width="14" style="888" customWidth="1"/>
    <col min="4109" max="4109" width="18.42578125" style="888" customWidth="1"/>
    <col min="4110" max="4113" width="14" style="888" customWidth="1"/>
    <col min="4114" max="4114" width="16.42578125" style="888" bestFit="1" customWidth="1"/>
    <col min="4115" max="4115" width="20.5703125" style="888" customWidth="1"/>
    <col min="4116" max="4116" width="13.28515625" style="888" customWidth="1"/>
    <col min="4117" max="4118" width="14.42578125" style="888" bestFit="1" customWidth="1"/>
    <col min="4119" max="4349" width="9.140625" style="888" customWidth="1"/>
    <col min="4350" max="4350" width="14" style="888" customWidth="1"/>
    <col min="4351" max="4352" width="16.42578125" style="888"/>
    <col min="4353" max="4353" width="18.140625" style="888" customWidth="1"/>
    <col min="4354" max="4359" width="18.42578125" style="888" customWidth="1"/>
    <col min="4360" max="4364" width="14" style="888" customWidth="1"/>
    <col min="4365" max="4365" width="18.42578125" style="888" customWidth="1"/>
    <col min="4366" max="4369" width="14" style="888" customWidth="1"/>
    <col min="4370" max="4370" width="16.42578125" style="888" bestFit="1" customWidth="1"/>
    <col min="4371" max="4371" width="20.5703125" style="888" customWidth="1"/>
    <col min="4372" max="4372" width="13.28515625" style="888" customWidth="1"/>
    <col min="4373" max="4374" width="14.42578125" style="888" bestFit="1" customWidth="1"/>
    <col min="4375" max="4605" width="9.140625" style="888" customWidth="1"/>
    <col min="4606" max="4606" width="14" style="888" customWidth="1"/>
    <col min="4607" max="4608" width="16.42578125" style="888"/>
    <col min="4609" max="4609" width="18.140625" style="888" customWidth="1"/>
    <col min="4610" max="4615" width="18.42578125" style="888" customWidth="1"/>
    <col min="4616" max="4620" width="14" style="888" customWidth="1"/>
    <col min="4621" max="4621" width="18.42578125" style="888" customWidth="1"/>
    <col min="4622" max="4625" width="14" style="888" customWidth="1"/>
    <col min="4626" max="4626" width="16.42578125" style="888" bestFit="1" customWidth="1"/>
    <col min="4627" max="4627" width="20.5703125" style="888" customWidth="1"/>
    <col min="4628" max="4628" width="13.28515625" style="888" customWidth="1"/>
    <col min="4629" max="4630" width="14.42578125" style="888" bestFit="1" customWidth="1"/>
    <col min="4631" max="4861" width="9.140625" style="888" customWidth="1"/>
    <col min="4862" max="4862" width="14" style="888" customWidth="1"/>
    <col min="4863" max="4864" width="16.42578125" style="888"/>
    <col min="4865" max="4865" width="18.140625" style="888" customWidth="1"/>
    <col min="4866" max="4871" width="18.42578125" style="888" customWidth="1"/>
    <col min="4872" max="4876" width="14" style="888" customWidth="1"/>
    <col min="4877" max="4877" width="18.42578125" style="888" customWidth="1"/>
    <col min="4878" max="4881" width="14" style="888" customWidth="1"/>
    <col min="4882" max="4882" width="16.42578125" style="888" bestFit="1" customWidth="1"/>
    <col min="4883" max="4883" width="20.5703125" style="888" customWidth="1"/>
    <col min="4884" max="4884" width="13.28515625" style="888" customWidth="1"/>
    <col min="4885" max="4886" width="14.42578125" style="888" bestFit="1" customWidth="1"/>
    <col min="4887" max="5117" width="9.140625" style="888" customWidth="1"/>
    <col min="5118" max="5118" width="14" style="888" customWidth="1"/>
    <col min="5119" max="5120" width="16.42578125" style="888"/>
    <col min="5121" max="5121" width="18.140625" style="888" customWidth="1"/>
    <col min="5122" max="5127" width="18.42578125" style="888" customWidth="1"/>
    <col min="5128" max="5132" width="14" style="888" customWidth="1"/>
    <col min="5133" max="5133" width="18.42578125" style="888" customWidth="1"/>
    <col min="5134" max="5137" width="14" style="888" customWidth="1"/>
    <col min="5138" max="5138" width="16.42578125" style="888" bestFit="1" customWidth="1"/>
    <col min="5139" max="5139" width="20.5703125" style="888" customWidth="1"/>
    <col min="5140" max="5140" width="13.28515625" style="888" customWidth="1"/>
    <col min="5141" max="5142" width="14.42578125" style="888" bestFit="1" customWidth="1"/>
    <col min="5143" max="5373" width="9.140625" style="888" customWidth="1"/>
    <col min="5374" max="5374" width="14" style="888" customWidth="1"/>
    <col min="5375" max="5376" width="16.42578125" style="888"/>
    <col min="5377" max="5377" width="18.140625" style="888" customWidth="1"/>
    <col min="5378" max="5383" width="18.42578125" style="888" customWidth="1"/>
    <col min="5384" max="5388" width="14" style="888" customWidth="1"/>
    <col min="5389" max="5389" width="18.42578125" style="888" customWidth="1"/>
    <col min="5390" max="5393" width="14" style="888" customWidth="1"/>
    <col min="5394" max="5394" width="16.42578125" style="888" bestFit="1" customWidth="1"/>
    <col min="5395" max="5395" width="20.5703125" style="888" customWidth="1"/>
    <col min="5396" max="5396" width="13.28515625" style="888" customWidth="1"/>
    <col min="5397" max="5398" width="14.42578125" style="888" bestFit="1" customWidth="1"/>
    <col min="5399" max="5629" width="9.140625" style="888" customWidth="1"/>
    <col min="5630" max="5630" width="14" style="888" customWidth="1"/>
    <col min="5631" max="5632" width="16.42578125" style="888"/>
    <col min="5633" max="5633" width="18.140625" style="888" customWidth="1"/>
    <col min="5634" max="5639" width="18.42578125" style="888" customWidth="1"/>
    <col min="5640" max="5644" width="14" style="888" customWidth="1"/>
    <col min="5645" max="5645" width="18.42578125" style="888" customWidth="1"/>
    <col min="5646" max="5649" width="14" style="888" customWidth="1"/>
    <col min="5650" max="5650" width="16.42578125" style="888" bestFit="1" customWidth="1"/>
    <col min="5651" max="5651" width="20.5703125" style="888" customWidth="1"/>
    <col min="5652" max="5652" width="13.28515625" style="888" customWidth="1"/>
    <col min="5653" max="5654" width="14.42578125" style="888" bestFit="1" customWidth="1"/>
    <col min="5655" max="5885" width="9.140625" style="888" customWidth="1"/>
    <col min="5886" max="5886" width="14" style="888" customWidth="1"/>
    <col min="5887" max="5888" width="16.42578125" style="888"/>
    <col min="5889" max="5889" width="18.140625" style="888" customWidth="1"/>
    <col min="5890" max="5895" width="18.42578125" style="888" customWidth="1"/>
    <col min="5896" max="5900" width="14" style="888" customWidth="1"/>
    <col min="5901" max="5901" width="18.42578125" style="888" customWidth="1"/>
    <col min="5902" max="5905" width="14" style="888" customWidth="1"/>
    <col min="5906" max="5906" width="16.42578125" style="888" bestFit="1" customWidth="1"/>
    <col min="5907" max="5907" width="20.5703125" style="888" customWidth="1"/>
    <col min="5908" max="5908" width="13.28515625" style="888" customWidth="1"/>
    <col min="5909" max="5910" width="14.42578125" style="888" bestFit="1" customWidth="1"/>
    <col min="5911" max="6141" width="9.140625" style="888" customWidth="1"/>
    <col min="6142" max="6142" width="14" style="888" customWidth="1"/>
    <col min="6143" max="6144" width="16.42578125" style="888"/>
    <col min="6145" max="6145" width="18.140625" style="888" customWidth="1"/>
    <col min="6146" max="6151" width="18.42578125" style="888" customWidth="1"/>
    <col min="6152" max="6156" width="14" style="888" customWidth="1"/>
    <col min="6157" max="6157" width="18.42578125" style="888" customWidth="1"/>
    <col min="6158" max="6161" width="14" style="888" customWidth="1"/>
    <col min="6162" max="6162" width="16.42578125" style="888" bestFit="1" customWidth="1"/>
    <col min="6163" max="6163" width="20.5703125" style="888" customWidth="1"/>
    <col min="6164" max="6164" width="13.28515625" style="888" customWidth="1"/>
    <col min="6165" max="6166" width="14.42578125" style="888" bestFit="1" customWidth="1"/>
    <col min="6167" max="6397" width="9.140625" style="888" customWidth="1"/>
    <col min="6398" max="6398" width="14" style="888" customWidth="1"/>
    <col min="6399" max="6400" width="16.42578125" style="888"/>
    <col min="6401" max="6401" width="18.140625" style="888" customWidth="1"/>
    <col min="6402" max="6407" width="18.42578125" style="888" customWidth="1"/>
    <col min="6408" max="6412" width="14" style="888" customWidth="1"/>
    <col min="6413" max="6413" width="18.42578125" style="888" customWidth="1"/>
    <col min="6414" max="6417" width="14" style="888" customWidth="1"/>
    <col min="6418" max="6418" width="16.42578125" style="888" bestFit="1" customWidth="1"/>
    <col min="6419" max="6419" width="20.5703125" style="888" customWidth="1"/>
    <col min="6420" max="6420" width="13.28515625" style="888" customWidth="1"/>
    <col min="6421" max="6422" width="14.42578125" style="888" bestFit="1" customWidth="1"/>
    <col min="6423" max="6653" width="9.140625" style="888" customWidth="1"/>
    <col min="6654" max="6654" width="14" style="888" customWidth="1"/>
    <col min="6655" max="6656" width="16.42578125" style="888"/>
    <col min="6657" max="6657" width="18.140625" style="888" customWidth="1"/>
    <col min="6658" max="6663" width="18.42578125" style="888" customWidth="1"/>
    <col min="6664" max="6668" width="14" style="888" customWidth="1"/>
    <col min="6669" max="6669" width="18.42578125" style="888" customWidth="1"/>
    <col min="6670" max="6673" width="14" style="888" customWidth="1"/>
    <col min="6674" max="6674" width="16.42578125" style="888" bestFit="1" customWidth="1"/>
    <col min="6675" max="6675" width="20.5703125" style="888" customWidth="1"/>
    <col min="6676" max="6676" width="13.28515625" style="888" customWidth="1"/>
    <col min="6677" max="6678" width="14.42578125" style="888" bestFit="1" customWidth="1"/>
    <col min="6679" max="6909" width="9.140625" style="888" customWidth="1"/>
    <col min="6910" max="6910" width="14" style="888" customWidth="1"/>
    <col min="6911" max="6912" width="16.42578125" style="888"/>
    <col min="6913" max="6913" width="18.140625" style="888" customWidth="1"/>
    <col min="6914" max="6919" width="18.42578125" style="888" customWidth="1"/>
    <col min="6920" max="6924" width="14" style="888" customWidth="1"/>
    <col min="6925" max="6925" width="18.42578125" style="888" customWidth="1"/>
    <col min="6926" max="6929" width="14" style="888" customWidth="1"/>
    <col min="6930" max="6930" width="16.42578125" style="888" bestFit="1" customWidth="1"/>
    <col min="6931" max="6931" width="20.5703125" style="888" customWidth="1"/>
    <col min="6932" max="6932" width="13.28515625" style="888" customWidth="1"/>
    <col min="6933" max="6934" width="14.42578125" style="888" bestFit="1" customWidth="1"/>
    <col min="6935" max="7165" width="9.140625" style="888" customWidth="1"/>
    <col min="7166" max="7166" width="14" style="888" customWidth="1"/>
    <col min="7167" max="7168" width="16.42578125" style="888"/>
    <col min="7169" max="7169" width="18.140625" style="888" customWidth="1"/>
    <col min="7170" max="7175" width="18.42578125" style="888" customWidth="1"/>
    <col min="7176" max="7180" width="14" style="888" customWidth="1"/>
    <col min="7181" max="7181" width="18.42578125" style="888" customWidth="1"/>
    <col min="7182" max="7185" width="14" style="888" customWidth="1"/>
    <col min="7186" max="7186" width="16.42578125" style="888" bestFit="1" customWidth="1"/>
    <col min="7187" max="7187" width="20.5703125" style="888" customWidth="1"/>
    <col min="7188" max="7188" width="13.28515625" style="888" customWidth="1"/>
    <col min="7189" max="7190" width="14.42578125" style="888" bestFit="1" customWidth="1"/>
    <col min="7191" max="7421" width="9.140625" style="888" customWidth="1"/>
    <col min="7422" max="7422" width="14" style="888" customWidth="1"/>
    <col min="7423" max="7424" width="16.42578125" style="888"/>
    <col min="7425" max="7425" width="18.140625" style="888" customWidth="1"/>
    <col min="7426" max="7431" width="18.42578125" style="888" customWidth="1"/>
    <col min="7432" max="7436" width="14" style="888" customWidth="1"/>
    <col min="7437" max="7437" width="18.42578125" style="888" customWidth="1"/>
    <col min="7438" max="7441" width="14" style="888" customWidth="1"/>
    <col min="7442" max="7442" width="16.42578125" style="888" bestFit="1" customWidth="1"/>
    <col min="7443" max="7443" width="20.5703125" style="888" customWidth="1"/>
    <col min="7444" max="7444" width="13.28515625" style="888" customWidth="1"/>
    <col min="7445" max="7446" width="14.42578125" style="888" bestFit="1" customWidth="1"/>
    <col min="7447" max="7677" width="9.140625" style="888" customWidth="1"/>
    <col min="7678" max="7678" width="14" style="888" customWidth="1"/>
    <col min="7679" max="7680" width="16.42578125" style="888"/>
    <col min="7681" max="7681" width="18.140625" style="888" customWidth="1"/>
    <col min="7682" max="7687" width="18.42578125" style="888" customWidth="1"/>
    <col min="7688" max="7692" width="14" style="888" customWidth="1"/>
    <col min="7693" max="7693" width="18.42578125" style="888" customWidth="1"/>
    <col min="7694" max="7697" width="14" style="888" customWidth="1"/>
    <col min="7698" max="7698" width="16.42578125" style="888" bestFit="1" customWidth="1"/>
    <col min="7699" max="7699" width="20.5703125" style="888" customWidth="1"/>
    <col min="7700" max="7700" width="13.28515625" style="888" customWidth="1"/>
    <col min="7701" max="7702" width="14.42578125" style="888" bestFit="1" customWidth="1"/>
    <col min="7703" max="7933" width="9.140625" style="888" customWidth="1"/>
    <col min="7934" max="7934" width="14" style="888" customWidth="1"/>
    <col min="7935" max="7936" width="16.42578125" style="888"/>
    <col min="7937" max="7937" width="18.140625" style="888" customWidth="1"/>
    <col min="7938" max="7943" width="18.42578125" style="888" customWidth="1"/>
    <col min="7944" max="7948" width="14" style="888" customWidth="1"/>
    <col min="7949" max="7949" width="18.42578125" style="888" customWidth="1"/>
    <col min="7950" max="7953" width="14" style="888" customWidth="1"/>
    <col min="7954" max="7954" width="16.42578125" style="888" bestFit="1" customWidth="1"/>
    <col min="7955" max="7955" width="20.5703125" style="888" customWidth="1"/>
    <col min="7956" max="7956" width="13.28515625" style="888" customWidth="1"/>
    <col min="7957" max="7958" width="14.42578125" style="888" bestFit="1" customWidth="1"/>
    <col min="7959" max="8189" width="9.140625" style="888" customWidth="1"/>
    <col min="8190" max="8190" width="14" style="888" customWidth="1"/>
    <col min="8191" max="8192" width="16.42578125" style="888"/>
    <col min="8193" max="8193" width="18.140625" style="888" customWidth="1"/>
    <col min="8194" max="8199" width="18.42578125" style="888" customWidth="1"/>
    <col min="8200" max="8204" width="14" style="888" customWidth="1"/>
    <col min="8205" max="8205" width="18.42578125" style="888" customWidth="1"/>
    <col min="8206" max="8209" width="14" style="888" customWidth="1"/>
    <col min="8210" max="8210" width="16.42578125" style="888" bestFit="1" customWidth="1"/>
    <col min="8211" max="8211" width="20.5703125" style="888" customWidth="1"/>
    <col min="8212" max="8212" width="13.28515625" style="888" customWidth="1"/>
    <col min="8213" max="8214" width="14.42578125" style="888" bestFit="1" customWidth="1"/>
    <col min="8215" max="8445" width="9.140625" style="888" customWidth="1"/>
    <col min="8446" max="8446" width="14" style="888" customWidth="1"/>
    <col min="8447" max="8448" width="16.42578125" style="888"/>
    <col min="8449" max="8449" width="18.140625" style="888" customWidth="1"/>
    <col min="8450" max="8455" width="18.42578125" style="888" customWidth="1"/>
    <col min="8456" max="8460" width="14" style="888" customWidth="1"/>
    <col min="8461" max="8461" width="18.42578125" style="888" customWidth="1"/>
    <col min="8462" max="8465" width="14" style="888" customWidth="1"/>
    <col min="8466" max="8466" width="16.42578125" style="888" bestFit="1" customWidth="1"/>
    <col min="8467" max="8467" width="20.5703125" style="888" customWidth="1"/>
    <col min="8468" max="8468" width="13.28515625" style="888" customWidth="1"/>
    <col min="8469" max="8470" width="14.42578125" style="888" bestFit="1" customWidth="1"/>
    <col min="8471" max="8701" width="9.140625" style="888" customWidth="1"/>
    <col min="8702" max="8702" width="14" style="888" customWidth="1"/>
    <col min="8703" max="8704" width="16.42578125" style="888"/>
    <col min="8705" max="8705" width="18.140625" style="888" customWidth="1"/>
    <col min="8706" max="8711" width="18.42578125" style="888" customWidth="1"/>
    <col min="8712" max="8716" width="14" style="888" customWidth="1"/>
    <col min="8717" max="8717" width="18.42578125" style="888" customWidth="1"/>
    <col min="8718" max="8721" width="14" style="888" customWidth="1"/>
    <col min="8722" max="8722" width="16.42578125" style="888" bestFit="1" customWidth="1"/>
    <col min="8723" max="8723" width="20.5703125" style="888" customWidth="1"/>
    <col min="8724" max="8724" width="13.28515625" style="888" customWidth="1"/>
    <col min="8725" max="8726" width="14.42578125" style="888" bestFit="1" customWidth="1"/>
    <col min="8727" max="8957" width="9.140625" style="888" customWidth="1"/>
    <col min="8958" max="8958" width="14" style="888" customWidth="1"/>
    <col min="8959" max="8960" width="16.42578125" style="888"/>
    <col min="8961" max="8961" width="18.140625" style="888" customWidth="1"/>
    <col min="8962" max="8967" width="18.42578125" style="888" customWidth="1"/>
    <col min="8968" max="8972" width="14" style="888" customWidth="1"/>
    <col min="8973" max="8973" width="18.42578125" style="888" customWidth="1"/>
    <col min="8974" max="8977" width="14" style="888" customWidth="1"/>
    <col min="8978" max="8978" width="16.42578125" style="888" bestFit="1" customWidth="1"/>
    <col min="8979" max="8979" width="20.5703125" style="888" customWidth="1"/>
    <col min="8980" max="8980" width="13.28515625" style="888" customWidth="1"/>
    <col min="8981" max="8982" width="14.42578125" style="888" bestFit="1" customWidth="1"/>
    <col min="8983" max="9213" width="9.140625" style="888" customWidth="1"/>
    <col min="9214" max="9214" width="14" style="888" customWidth="1"/>
    <col min="9215" max="9216" width="16.42578125" style="888"/>
    <col min="9217" max="9217" width="18.140625" style="888" customWidth="1"/>
    <col min="9218" max="9223" width="18.42578125" style="888" customWidth="1"/>
    <col min="9224" max="9228" width="14" style="888" customWidth="1"/>
    <col min="9229" max="9229" width="18.42578125" style="888" customWidth="1"/>
    <col min="9230" max="9233" width="14" style="888" customWidth="1"/>
    <col min="9234" max="9234" width="16.42578125" style="888" bestFit="1" customWidth="1"/>
    <col min="9235" max="9235" width="20.5703125" style="888" customWidth="1"/>
    <col min="9236" max="9236" width="13.28515625" style="888" customWidth="1"/>
    <col min="9237" max="9238" width="14.42578125" style="888" bestFit="1" customWidth="1"/>
    <col min="9239" max="9469" width="9.140625" style="888" customWidth="1"/>
    <col min="9470" max="9470" width="14" style="888" customWidth="1"/>
    <col min="9471" max="9472" width="16.42578125" style="888"/>
    <col min="9473" max="9473" width="18.140625" style="888" customWidth="1"/>
    <col min="9474" max="9479" width="18.42578125" style="888" customWidth="1"/>
    <col min="9480" max="9484" width="14" style="888" customWidth="1"/>
    <col min="9485" max="9485" width="18.42578125" style="888" customWidth="1"/>
    <col min="9486" max="9489" width="14" style="888" customWidth="1"/>
    <col min="9490" max="9490" width="16.42578125" style="888" bestFit="1" customWidth="1"/>
    <col min="9491" max="9491" width="20.5703125" style="888" customWidth="1"/>
    <col min="9492" max="9492" width="13.28515625" style="888" customWidth="1"/>
    <col min="9493" max="9494" width="14.42578125" style="888" bestFit="1" customWidth="1"/>
    <col min="9495" max="9725" width="9.140625" style="888" customWidth="1"/>
    <col min="9726" max="9726" width="14" style="888" customWidth="1"/>
    <col min="9727" max="9728" width="16.42578125" style="888"/>
    <col min="9729" max="9729" width="18.140625" style="888" customWidth="1"/>
    <col min="9730" max="9735" width="18.42578125" style="888" customWidth="1"/>
    <col min="9736" max="9740" width="14" style="888" customWidth="1"/>
    <col min="9741" max="9741" width="18.42578125" style="888" customWidth="1"/>
    <col min="9742" max="9745" width="14" style="888" customWidth="1"/>
    <col min="9746" max="9746" width="16.42578125" style="888" bestFit="1" customWidth="1"/>
    <col min="9747" max="9747" width="20.5703125" style="888" customWidth="1"/>
    <col min="9748" max="9748" width="13.28515625" style="888" customWidth="1"/>
    <col min="9749" max="9750" width="14.42578125" style="888" bestFit="1" customWidth="1"/>
    <col min="9751" max="9981" width="9.140625" style="888" customWidth="1"/>
    <col min="9982" max="9982" width="14" style="888" customWidth="1"/>
    <col min="9983" max="9984" width="16.42578125" style="888"/>
    <col min="9985" max="9985" width="18.140625" style="888" customWidth="1"/>
    <col min="9986" max="9991" width="18.42578125" style="888" customWidth="1"/>
    <col min="9992" max="9996" width="14" style="888" customWidth="1"/>
    <col min="9997" max="9997" width="18.42578125" style="888" customWidth="1"/>
    <col min="9998" max="10001" width="14" style="888" customWidth="1"/>
    <col min="10002" max="10002" width="16.42578125" style="888" bestFit="1" customWidth="1"/>
    <col min="10003" max="10003" width="20.5703125" style="888" customWidth="1"/>
    <col min="10004" max="10004" width="13.28515625" style="888" customWidth="1"/>
    <col min="10005" max="10006" width="14.42578125" style="888" bestFit="1" customWidth="1"/>
    <col min="10007" max="10237" width="9.140625" style="888" customWidth="1"/>
    <col min="10238" max="10238" width="14" style="888" customWidth="1"/>
    <col min="10239" max="10240" width="16.42578125" style="888"/>
    <col min="10241" max="10241" width="18.140625" style="888" customWidth="1"/>
    <col min="10242" max="10247" width="18.42578125" style="888" customWidth="1"/>
    <col min="10248" max="10252" width="14" style="888" customWidth="1"/>
    <col min="10253" max="10253" width="18.42578125" style="888" customWidth="1"/>
    <col min="10254" max="10257" width="14" style="888" customWidth="1"/>
    <col min="10258" max="10258" width="16.42578125" style="888" bestFit="1" customWidth="1"/>
    <col min="10259" max="10259" width="20.5703125" style="888" customWidth="1"/>
    <col min="10260" max="10260" width="13.28515625" style="888" customWidth="1"/>
    <col min="10261" max="10262" width="14.42578125" style="888" bestFit="1" customWidth="1"/>
    <col min="10263" max="10493" width="9.140625" style="888" customWidth="1"/>
    <col min="10494" max="10494" width="14" style="888" customWidth="1"/>
    <col min="10495" max="10496" width="16.42578125" style="888"/>
    <col min="10497" max="10497" width="18.140625" style="888" customWidth="1"/>
    <col min="10498" max="10503" width="18.42578125" style="888" customWidth="1"/>
    <col min="10504" max="10508" width="14" style="888" customWidth="1"/>
    <col min="10509" max="10509" width="18.42578125" style="888" customWidth="1"/>
    <col min="10510" max="10513" width="14" style="888" customWidth="1"/>
    <col min="10514" max="10514" width="16.42578125" style="888" bestFit="1" customWidth="1"/>
    <col min="10515" max="10515" width="20.5703125" style="888" customWidth="1"/>
    <col min="10516" max="10516" width="13.28515625" style="888" customWidth="1"/>
    <col min="10517" max="10518" width="14.42578125" style="888" bestFit="1" customWidth="1"/>
    <col min="10519" max="10749" width="9.140625" style="888" customWidth="1"/>
    <col min="10750" max="10750" width="14" style="888" customWidth="1"/>
    <col min="10751" max="10752" width="16.42578125" style="888"/>
    <col min="10753" max="10753" width="18.140625" style="888" customWidth="1"/>
    <col min="10754" max="10759" width="18.42578125" style="888" customWidth="1"/>
    <col min="10760" max="10764" width="14" style="888" customWidth="1"/>
    <col min="10765" max="10765" width="18.42578125" style="888" customWidth="1"/>
    <col min="10766" max="10769" width="14" style="888" customWidth="1"/>
    <col min="10770" max="10770" width="16.42578125" style="888" bestFit="1" customWidth="1"/>
    <col min="10771" max="10771" width="20.5703125" style="888" customWidth="1"/>
    <col min="10772" max="10772" width="13.28515625" style="888" customWidth="1"/>
    <col min="10773" max="10774" width="14.42578125" style="888" bestFit="1" customWidth="1"/>
    <col min="10775" max="11005" width="9.140625" style="888" customWidth="1"/>
    <col min="11006" max="11006" width="14" style="888" customWidth="1"/>
    <col min="11007" max="11008" width="16.42578125" style="888"/>
    <col min="11009" max="11009" width="18.140625" style="888" customWidth="1"/>
    <col min="11010" max="11015" width="18.42578125" style="888" customWidth="1"/>
    <col min="11016" max="11020" width="14" style="888" customWidth="1"/>
    <col min="11021" max="11021" width="18.42578125" style="888" customWidth="1"/>
    <col min="11022" max="11025" width="14" style="888" customWidth="1"/>
    <col min="11026" max="11026" width="16.42578125" style="888" bestFit="1" customWidth="1"/>
    <col min="11027" max="11027" width="20.5703125" style="888" customWidth="1"/>
    <col min="11028" max="11028" width="13.28515625" style="888" customWidth="1"/>
    <col min="11029" max="11030" width="14.42578125" style="888" bestFit="1" customWidth="1"/>
    <col min="11031" max="11261" width="9.140625" style="888" customWidth="1"/>
    <col min="11262" max="11262" width="14" style="888" customWidth="1"/>
    <col min="11263" max="11264" width="16.42578125" style="888"/>
    <col min="11265" max="11265" width="18.140625" style="888" customWidth="1"/>
    <col min="11266" max="11271" width="18.42578125" style="888" customWidth="1"/>
    <col min="11272" max="11276" width="14" style="888" customWidth="1"/>
    <col min="11277" max="11277" width="18.42578125" style="888" customWidth="1"/>
    <col min="11278" max="11281" width="14" style="888" customWidth="1"/>
    <col min="11282" max="11282" width="16.42578125" style="888" bestFit="1" customWidth="1"/>
    <col min="11283" max="11283" width="20.5703125" style="888" customWidth="1"/>
    <col min="11284" max="11284" width="13.28515625" style="888" customWidth="1"/>
    <col min="11285" max="11286" width="14.42578125" style="888" bestFit="1" customWidth="1"/>
    <col min="11287" max="11517" width="9.140625" style="888" customWidth="1"/>
    <col min="11518" max="11518" width="14" style="888" customWidth="1"/>
    <col min="11519" max="11520" width="16.42578125" style="888"/>
    <col min="11521" max="11521" width="18.140625" style="888" customWidth="1"/>
    <col min="11522" max="11527" width="18.42578125" style="888" customWidth="1"/>
    <col min="11528" max="11532" width="14" style="888" customWidth="1"/>
    <col min="11533" max="11533" width="18.42578125" style="888" customWidth="1"/>
    <col min="11534" max="11537" width="14" style="888" customWidth="1"/>
    <col min="11538" max="11538" width="16.42578125" style="888" bestFit="1" customWidth="1"/>
    <col min="11539" max="11539" width="20.5703125" style="888" customWidth="1"/>
    <col min="11540" max="11540" width="13.28515625" style="888" customWidth="1"/>
    <col min="11541" max="11542" width="14.42578125" style="888" bestFit="1" customWidth="1"/>
    <col min="11543" max="11773" width="9.140625" style="888" customWidth="1"/>
    <col min="11774" max="11774" width="14" style="888" customWidth="1"/>
    <col min="11775" max="11776" width="16.42578125" style="888"/>
    <col min="11777" max="11777" width="18.140625" style="888" customWidth="1"/>
    <col min="11778" max="11783" width="18.42578125" style="888" customWidth="1"/>
    <col min="11784" max="11788" width="14" style="888" customWidth="1"/>
    <col min="11789" max="11789" width="18.42578125" style="888" customWidth="1"/>
    <col min="11790" max="11793" width="14" style="888" customWidth="1"/>
    <col min="11794" max="11794" width="16.42578125" style="888" bestFit="1" customWidth="1"/>
    <col min="11795" max="11795" width="20.5703125" style="888" customWidth="1"/>
    <col min="11796" max="11796" width="13.28515625" style="888" customWidth="1"/>
    <col min="11797" max="11798" width="14.42578125" style="888" bestFit="1" customWidth="1"/>
    <col min="11799" max="12029" width="9.140625" style="888" customWidth="1"/>
    <col min="12030" max="12030" width="14" style="888" customWidth="1"/>
    <col min="12031" max="12032" width="16.42578125" style="888"/>
    <col min="12033" max="12033" width="18.140625" style="888" customWidth="1"/>
    <col min="12034" max="12039" width="18.42578125" style="888" customWidth="1"/>
    <col min="12040" max="12044" width="14" style="888" customWidth="1"/>
    <col min="12045" max="12045" width="18.42578125" style="888" customWidth="1"/>
    <col min="12046" max="12049" width="14" style="888" customWidth="1"/>
    <col min="12050" max="12050" width="16.42578125" style="888" bestFit="1" customWidth="1"/>
    <col min="12051" max="12051" width="20.5703125" style="888" customWidth="1"/>
    <col min="12052" max="12052" width="13.28515625" style="888" customWidth="1"/>
    <col min="12053" max="12054" width="14.42578125" style="888" bestFit="1" customWidth="1"/>
    <col min="12055" max="12285" width="9.140625" style="888" customWidth="1"/>
    <col min="12286" max="12286" width="14" style="888" customWidth="1"/>
    <col min="12287" max="12288" width="16.42578125" style="888"/>
    <col min="12289" max="12289" width="18.140625" style="888" customWidth="1"/>
    <col min="12290" max="12295" width="18.42578125" style="888" customWidth="1"/>
    <col min="12296" max="12300" width="14" style="888" customWidth="1"/>
    <col min="12301" max="12301" width="18.42578125" style="888" customWidth="1"/>
    <col min="12302" max="12305" width="14" style="888" customWidth="1"/>
    <col min="12306" max="12306" width="16.42578125" style="888" bestFit="1" customWidth="1"/>
    <col min="12307" max="12307" width="20.5703125" style="888" customWidth="1"/>
    <col min="12308" max="12308" width="13.28515625" style="888" customWidth="1"/>
    <col min="12309" max="12310" width="14.42578125" style="888" bestFit="1" customWidth="1"/>
    <col min="12311" max="12541" width="9.140625" style="888" customWidth="1"/>
    <col min="12542" max="12542" width="14" style="888" customWidth="1"/>
    <col min="12543" max="12544" width="16.42578125" style="888"/>
    <col min="12545" max="12545" width="18.140625" style="888" customWidth="1"/>
    <col min="12546" max="12551" width="18.42578125" style="888" customWidth="1"/>
    <col min="12552" max="12556" width="14" style="888" customWidth="1"/>
    <col min="12557" max="12557" width="18.42578125" style="888" customWidth="1"/>
    <col min="12558" max="12561" width="14" style="888" customWidth="1"/>
    <col min="12562" max="12562" width="16.42578125" style="888" bestFit="1" customWidth="1"/>
    <col min="12563" max="12563" width="20.5703125" style="888" customWidth="1"/>
    <col min="12564" max="12564" width="13.28515625" style="888" customWidth="1"/>
    <col min="12565" max="12566" width="14.42578125" style="888" bestFit="1" customWidth="1"/>
    <col min="12567" max="12797" width="9.140625" style="888" customWidth="1"/>
    <col min="12798" max="12798" width="14" style="888" customWidth="1"/>
    <col min="12799" max="12800" width="16.42578125" style="888"/>
    <col min="12801" max="12801" width="18.140625" style="888" customWidth="1"/>
    <col min="12802" max="12807" width="18.42578125" style="888" customWidth="1"/>
    <col min="12808" max="12812" width="14" style="888" customWidth="1"/>
    <col min="12813" max="12813" width="18.42578125" style="888" customWidth="1"/>
    <col min="12814" max="12817" width="14" style="888" customWidth="1"/>
    <col min="12818" max="12818" width="16.42578125" style="888" bestFit="1" customWidth="1"/>
    <col min="12819" max="12819" width="20.5703125" style="888" customWidth="1"/>
    <col min="12820" max="12820" width="13.28515625" style="888" customWidth="1"/>
    <col min="12821" max="12822" width="14.42578125" style="888" bestFit="1" customWidth="1"/>
    <col min="12823" max="13053" width="9.140625" style="888" customWidth="1"/>
    <col min="13054" max="13054" width="14" style="888" customWidth="1"/>
    <col min="13055" max="13056" width="16.42578125" style="888"/>
    <col min="13057" max="13057" width="18.140625" style="888" customWidth="1"/>
    <col min="13058" max="13063" width="18.42578125" style="888" customWidth="1"/>
    <col min="13064" max="13068" width="14" style="888" customWidth="1"/>
    <col min="13069" max="13069" width="18.42578125" style="888" customWidth="1"/>
    <col min="13070" max="13073" width="14" style="888" customWidth="1"/>
    <col min="13074" max="13074" width="16.42578125" style="888" bestFit="1" customWidth="1"/>
    <col min="13075" max="13075" width="20.5703125" style="888" customWidth="1"/>
    <col min="13076" max="13076" width="13.28515625" style="888" customWidth="1"/>
    <col min="13077" max="13078" width="14.42578125" style="888" bestFit="1" customWidth="1"/>
    <col min="13079" max="13309" width="9.140625" style="888" customWidth="1"/>
    <col min="13310" max="13310" width="14" style="888" customWidth="1"/>
    <col min="13311" max="13312" width="16.42578125" style="888"/>
    <col min="13313" max="13313" width="18.140625" style="888" customWidth="1"/>
    <col min="13314" max="13319" width="18.42578125" style="888" customWidth="1"/>
    <col min="13320" max="13324" width="14" style="888" customWidth="1"/>
    <col min="13325" max="13325" width="18.42578125" style="888" customWidth="1"/>
    <col min="13326" max="13329" width="14" style="888" customWidth="1"/>
    <col min="13330" max="13330" width="16.42578125" style="888" bestFit="1" customWidth="1"/>
    <col min="13331" max="13331" width="20.5703125" style="888" customWidth="1"/>
    <col min="13332" max="13332" width="13.28515625" style="888" customWidth="1"/>
    <col min="13333" max="13334" width="14.42578125" style="888" bestFit="1" customWidth="1"/>
    <col min="13335" max="13565" width="9.140625" style="888" customWidth="1"/>
    <col min="13566" max="13566" width="14" style="888" customWidth="1"/>
    <col min="13567" max="13568" width="16.42578125" style="888"/>
    <col min="13569" max="13569" width="18.140625" style="888" customWidth="1"/>
    <col min="13570" max="13575" width="18.42578125" style="888" customWidth="1"/>
    <col min="13576" max="13580" width="14" style="888" customWidth="1"/>
    <col min="13581" max="13581" width="18.42578125" style="888" customWidth="1"/>
    <col min="13582" max="13585" width="14" style="888" customWidth="1"/>
    <col min="13586" max="13586" width="16.42578125" style="888" bestFit="1" customWidth="1"/>
    <col min="13587" max="13587" width="20.5703125" style="888" customWidth="1"/>
    <col min="13588" max="13588" width="13.28515625" style="888" customWidth="1"/>
    <col min="13589" max="13590" width="14.42578125" style="888" bestFit="1" customWidth="1"/>
    <col min="13591" max="13821" width="9.140625" style="888" customWidth="1"/>
    <col min="13822" max="13822" width="14" style="888" customWidth="1"/>
    <col min="13823" max="13824" width="16.42578125" style="888"/>
    <col min="13825" max="13825" width="18.140625" style="888" customWidth="1"/>
    <col min="13826" max="13831" width="18.42578125" style="888" customWidth="1"/>
    <col min="13832" max="13836" width="14" style="888" customWidth="1"/>
    <col min="13837" max="13837" width="18.42578125" style="888" customWidth="1"/>
    <col min="13838" max="13841" width="14" style="888" customWidth="1"/>
    <col min="13842" max="13842" width="16.42578125" style="888" bestFit="1" customWidth="1"/>
    <col min="13843" max="13843" width="20.5703125" style="888" customWidth="1"/>
    <col min="13844" max="13844" width="13.28515625" style="888" customWidth="1"/>
    <col min="13845" max="13846" width="14.42578125" style="888" bestFit="1" customWidth="1"/>
    <col min="13847" max="14077" width="9.140625" style="888" customWidth="1"/>
    <col min="14078" max="14078" width="14" style="888" customWidth="1"/>
    <col min="14079" max="14080" width="16.42578125" style="888"/>
    <col min="14081" max="14081" width="18.140625" style="888" customWidth="1"/>
    <col min="14082" max="14087" width="18.42578125" style="888" customWidth="1"/>
    <col min="14088" max="14092" width="14" style="888" customWidth="1"/>
    <col min="14093" max="14093" width="18.42578125" style="888" customWidth="1"/>
    <col min="14094" max="14097" width="14" style="888" customWidth="1"/>
    <col min="14098" max="14098" width="16.42578125" style="888" bestFit="1" customWidth="1"/>
    <col min="14099" max="14099" width="20.5703125" style="888" customWidth="1"/>
    <col min="14100" max="14100" width="13.28515625" style="888" customWidth="1"/>
    <col min="14101" max="14102" width="14.42578125" style="888" bestFit="1" customWidth="1"/>
    <col min="14103" max="14333" width="9.140625" style="888" customWidth="1"/>
    <col min="14334" max="14334" width="14" style="888" customWidth="1"/>
    <col min="14335" max="14336" width="16.42578125" style="888"/>
    <col min="14337" max="14337" width="18.140625" style="888" customWidth="1"/>
    <col min="14338" max="14343" width="18.42578125" style="888" customWidth="1"/>
    <col min="14344" max="14348" width="14" style="888" customWidth="1"/>
    <col min="14349" max="14349" width="18.42578125" style="888" customWidth="1"/>
    <col min="14350" max="14353" width="14" style="888" customWidth="1"/>
    <col min="14354" max="14354" width="16.42578125" style="888" bestFit="1" customWidth="1"/>
    <col min="14355" max="14355" width="20.5703125" style="888" customWidth="1"/>
    <col min="14356" max="14356" width="13.28515625" style="888" customWidth="1"/>
    <col min="14357" max="14358" width="14.42578125" style="888" bestFit="1" customWidth="1"/>
    <col min="14359" max="14589" width="9.140625" style="888" customWidth="1"/>
    <col min="14590" max="14590" width="14" style="888" customWidth="1"/>
    <col min="14591" max="14592" width="16.42578125" style="888"/>
    <col min="14593" max="14593" width="18.140625" style="888" customWidth="1"/>
    <col min="14594" max="14599" width="18.42578125" style="888" customWidth="1"/>
    <col min="14600" max="14604" width="14" style="888" customWidth="1"/>
    <col min="14605" max="14605" width="18.42578125" style="888" customWidth="1"/>
    <col min="14606" max="14609" width="14" style="888" customWidth="1"/>
    <col min="14610" max="14610" width="16.42578125" style="888" bestFit="1" customWidth="1"/>
    <col min="14611" max="14611" width="20.5703125" style="888" customWidth="1"/>
    <col min="14612" max="14612" width="13.28515625" style="888" customWidth="1"/>
    <col min="14613" max="14614" width="14.42578125" style="888" bestFit="1" customWidth="1"/>
    <col min="14615" max="14845" width="9.140625" style="888" customWidth="1"/>
    <col min="14846" max="14846" width="14" style="888" customWidth="1"/>
    <col min="14847" max="14848" width="16.42578125" style="888"/>
    <col min="14849" max="14849" width="18.140625" style="888" customWidth="1"/>
    <col min="14850" max="14855" width="18.42578125" style="888" customWidth="1"/>
    <col min="14856" max="14860" width="14" style="888" customWidth="1"/>
    <col min="14861" max="14861" width="18.42578125" style="888" customWidth="1"/>
    <col min="14862" max="14865" width="14" style="888" customWidth="1"/>
    <col min="14866" max="14866" width="16.42578125" style="888" bestFit="1" customWidth="1"/>
    <col min="14867" max="14867" width="20.5703125" style="888" customWidth="1"/>
    <col min="14868" max="14868" width="13.28515625" style="888" customWidth="1"/>
    <col min="14869" max="14870" width="14.42578125" style="888" bestFit="1" customWidth="1"/>
    <col min="14871" max="15101" width="9.140625" style="888" customWidth="1"/>
    <col min="15102" max="15102" width="14" style="888" customWidth="1"/>
    <col min="15103" max="15104" width="16.42578125" style="888"/>
    <col min="15105" max="15105" width="18.140625" style="888" customWidth="1"/>
    <col min="15106" max="15111" width="18.42578125" style="888" customWidth="1"/>
    <col min="15112" max="15116" width="14" style="888" customWidth="1"/>
    <col min="15117" max="15117" width="18.42578125" style="888" customWidth="1"/>
    <col min="15118" max="15121" width="14" style="888" customWidth="1"/>
    <col min="15122" max="15122" width="16.42578125" style="888" bestFit="1" customWidth="1"/>
    <col min="15123" max="15123" width="20.5703125" style="888" customWidth="1"/>
    <col min="15124" max="15124" width="13.28515625" style="888" customWidth="1"/>
    <col min="15125" max="15126" width="14.42578125" style="888" bestFit="1" customWidth="1"/>
    <col min="15127" max="15357" width="9.140625" style="888" customWidth="1"/>
    <col min="15358" max="15358" width="14" style="888" customWidth="1"/>
    <col min="15359" max="15360" width="16.42578125" style="888"/>
    <col min="15361" max="15361" width="18.140625" style="888" customWidth="1"/>
    <col min="15362" max="15367" width="18.42578125" style="888" customWidth="1"/>
    <col min="15368" max="15372" width="14" style="888" customWidth="1"/>
    <col min="15373" max="15373" width="18.42578125" style="888" customWidth="1"/>
    <col min="15374" max="15377" width="14" style="888" customWidth="1"/>
    <col min="15378" max="15378" width="16.42578125" style="888" bestFit="1" customWidth="1"/>
    <col min="15379" max="15379" width="20.5703125" style="888" customWidth="1"/>
    <col min="15380" max="15380" width="13.28515625" style="888" customWidth="1"/>
    <col min="15381" max="15382" width="14.42578125" style="888" bestFit="1" customWidth="1"/>
    <col min="15383" max="15613" width="9.140625" style="888" customWidth="1"/>
    <col min="15614" max="15614" width="14" style="888" customWidth="1"/>
    <col min="15615" max="15616" width="16.42578125" style="888"/>
    <col min="15617" max="15617" width="18.140625" style="888" customWidth="1"/>
    <col min="15618" max="15623" width="18.42578125" style="888" customWidth="1"/>
    <col min="15624" max="15628" width="14" style="888" customWidth="1"/>
    <col min="15629" max="15629" width="18.42578125" style="888" customWidth="1"/>
    <col min="15630" max="15633" width="14" style="888" customWidth="1"/>
    <col min="15634" max="15634" width="16.42578125" style="888" bestFit="1" customWidth="1"/>
    <col min="15635" max="15635" width="20.5703125" style="888" customWidth="1"/>
    <col min="15636" max="15636" width="13.28515625" style="888" customWidth="1"/>
    <col min="15637" max="15638" width="14.42578125" style="888" bestFit="1" customWidth="1"/>
    <col min="15639" max="15869" width="9.140625" style="888" customWidth="1"/>
    <col min="15870" max="15870" width="14" style="888" customWidth="1"/>
    <col min="15871" max="15872" width="16.42578125" style="888"/>
    <col min="15873" max="15873" width="18.140625" style="888" customWidth="1"/>
    <col min="15874" max="15879" width="18.42578125" style="888" customWidth="1"/>
    <col min="15880" max="15884" width="14" style="888" customWidth="1"/>
    <col min="15885" max="15885" width="18.42578125" style="888" customWidth="1"/>
    <col min="15886" max="15889" width="14" style="888" customWidth="1"/>
    <col min="15890" max="15890" width="16.42578125" style="888" bestFit="1" customWidth="1"/>
    <col min="15891" max="15891" width="20.5703125" style="888" customWidth="1"/>
    <col min="15892" max="15892" width="13.28515625" style="888" customWidth="1"/>
    <col min="15893" max="15894" width="14.42578125" style="888" bestFit="1" customWidth="1"/>
    <col min="15895" max="16125" width="9.140625" style="888" customWidth="1"/>
    <col min="16126" max="16126" width="14" style="888" customWidth="1"/>
    <col min="16127" max="16128" width="16.42578125" style="888"/>
    <col min="16129" max="16129" width="18.140625" style="888" customWidth="1"/>
    <col min="16130" max="16135" width="18.42578125" style="888" customWidth="1"/>
    <col min="16136" max="16140" width="14" style="888" customWidth="1"/>
    <col min="16141" max="16141" width="18.42578125" style="888" customWidth="1"/>
    <col min="16142" max="16145" width="14" style="888" customWidth="1"/>
    <col min="16146" max="16146" width="16.42578125" style="888" bestFit="1" customWidth="1"/>
    <col min="16147" max="16147" width="20.5703125" style="888" customWidth="1"/>
    <col min="16148" max="16148" width="13.28515625" style="888" customWidth="1"/>
    <col min="16149" max="16150" width="14.42578125" style="888" bestFit="1" customWidth="1"/>
    <col min="16151" max="16381" width="9.140625" style="888" customWidth="1"/>
    <col min="16382" max="16382" width="14" style="888" customWidth="1"/>
    <col min="16383" max="16384" width="16.42578125" style="888"/>
  </cols>
  <sheetData>
    <row r="1" spans="1:19" ht="25.5">
      <c r="A1" s="883" t="s">
        <v>313</v>
      </c>
      <c r="B1" s="1228"/>
    </row>
    <row r="2" spans="1:19" s="895" customFormat="1" ht="20.100000000000001" customHeight="1" thickBot="1">
      <c r="A2" s="894" t="s">
        <v>2575</v>
      </c>
      <c r="B2" s="894" t="s">
        <v>1037</v>
      </c>
      <c r="I2" s="894"/>
    </row>
    <row r="3" spans="1:19" ht="15" thickBot="1">
      <c r="A3" s="3410" t="s">
        <v>315</v>
      </c>
      <c r="B3" s="3412" t="s">
        <v>316</v>
      </c>
      <c r="C3" s="3414" t="s">
        <v>320</v>
      </c>
      <c r="D3" s="3415"/>
      <c r="E3" s="3415"/>
      <c r="F3" s="3416"/>
      <c r="G3" s="3412" t="s">
        <v>321</v>
      </c>
      <c r="H3" s="3412" t="s">
        <v>1038</v>
      </c>
      <c r="I3" s="3412" t="s">
        <v>1039</v>
      </c>
      <c r="J3" s="3405" t="s">
        <v>1040</v>
      </c>
      <c r="K3" s="3406"/>
      <c r="L3" s="3406"/>
      <c r="M3" s="3406"/>
      <c r="N3" s="3406"/>
      <c r="O3" s="3406"/>
      <c r="P3" s="3406"/>
      <c r="Q3" s="3406"/>
      <c r="R3" s="3407"/>
      <c r="S3" s="3408" t="s">
        <v>1041</v>
      </c>
    </row>
    <row r="4" spans="1:19" ht="57.75" thickBot="1">
      <c r="A4" s="3411"/>
      <c r="B4" s="3413"/>
      <c r="C4" s="1240" t="s">
        <v>1042</v>
      </c>
      <c r="D4" s="1239" t="s">
        <v>1043</v>
      </c>
      <c r="E4" s="1239" t="s">
        <v>1044</v>
      </c>
      <c r="F4" s="1239" t="s">
        <v>1045</v>
      </c>
      <c r="G4" s="3413"/>
      <c r="H4" s="3413"/>
      <c r="I4" s="3413"/>
      <c r="J4" s="1240" t="s">
        <v>133</v>
      </c>
      <c r="K4" s="1239" t="s">
        <v>1046</v>
      </c>
      <c r="L4" s="1239" t="s">
        <v>319</v>
      </c>
      <c r="M4" s="1239" t="s">
        <v>1044</v>
      </c>
      <c r="N4" s="1239" t="s">
        <v>1045</v>
      </c>
      <c r="O4" s="1239" t="s">
        <v>1047</v>
      </c>
      <c r="P4" s="1239" t="s">
        <v>1048</v>
      </c>
      <c r="Q4" s="1239" t="s">
        <v>1049</v>
      </c>
      <c r="R4" s="1260" t="s">
        <v>80</v>
      </c>
      <c r="S4" s="3409"/>
    </row>
    <row r="5" spans="1:19">
      <c r="A5" s="2104">
        <v>42049</v>
      </c>
      <c r="B5" s="2105">
        <v>477711.28934304009</v>
      </c>
      <c r="C5" s="2106">
        <v>19448.38293466</v>
      </c>
      <c r="D5" s="1261">
        <v>1810195.8802541897</v>
      </c>
      <c r="E5" s="1261">
        <v>2292219.6776045403</v>
      </c>
      <c r="F5" s="1261">
        <v>294085.2950245</v>
      </c>
      <c r="G5" s="1261">
        <v>594335.71676927002</v>
      </c>
      <c r="H5" s="1261">
        <v>1183223.9346083696</v>
      </c>
      <c r="I5" s="1261">
        <v>743373.92074259988</v>
      </c>
      <c r="J5" s="1261">
        <v>564054.91560105991</v>
      </c>
      <c r="K5" s="1261">
        <v>771778.32468305016</v>
      </c>
      <c r="L5" s="2107">
        <v>81074.203347390008</v>
      </c>
      <c r="M5" s="1261">
        <v>1096357.0609008402</v>
      </c>
      <c r="N5" s="2106">
        <v>172444.62764398</v>
      </c>
      <c r="O5" s="1261">
        <v>1892185.3309816702</v>
      </c>
      <c r="P5" s="1261">
        <v>795721.17752280005</v>
      </c>
      <c r="Q5" s="1261">
        <v>334522.13366585999</v>
      </c>
      <c r="R5" s="1261">
        <v>381514.46164244786</v>
      </c>
      <c r="S5" s="2108">
        <v>13504246.33327027</v>
      </c>
    </row>
    <row r="6" spans="1:19" ht="15.75" customHeight="1">
      <c r="A6" s="1231">
        <v>42077</v>
      </c>
      <c r="B6" s="1071">
        <v>466381.34101969015</v>
      </c>
      <c r="C6" s="1072">
        <v>222302.53182620002</v>
      </c>
      <c r="D6" s="1072">
        <v>1878091.9752318098</v>
      </c>
      <c r="E6" s="1072">
        <v>2153166.8051774502</v>
      </c>
      <c r="F6" s="1072">
        <v>282697.74652923003</v>
      </c>
      <c r="G6" s="1072">
        <v>585520.35221556993</v>
      </c>
      <c r="H6" s="1245">
        <v>1250693.7773279699</v>
      </c>
      <c r="I6" s="1072">
        <v>766339.93510236987</v>
      </c>
      <c r="J6" s="1072">
        <v>615323.51486607012</v>
      </c>
      <c r="K6" s="1072">
        <v>757275.4661703601</v>
      </c>
      <c r="L6" s="1073">
        <v>79696.474296829998</v>
      </c>
      <c r="M6" s="1072">
        <v>1073491.1323830597</v>
      </c>
      <c r="N6" s="1245">
        <v>163928.21444323001</v>
      </c>
      <c r="O6" s="1072">
        <v>1472227.5447007599</v>
      </c>
      <c r="P6" s="1072">
        <v>771560.80996630003</v>
      </c>
      <c r="Q6" s="1072">
        <v>458442.91101353004</v>
      </c>
      <c r="R6" s="1072">
        <v>359961.17967874929</v>
      </c>
      <c r="S6" s="1246">
        <v>13357101.711949179</v>
      </c>
    </row>
    <row r="7" spans="1:19" ht="15.75" customHeight="1">
      <c r="A7" s="1231">
        <v>42108</v>
      </c>
      <c r="B7" s="1071">
        <v>464811.61887951999</v>
      </c>
      <c r="C7" s="1072">
        <v>16917.305962450002</v>
      </c>
      <c r="D7" s="1072">
        <v>1891987.1179336004</v>
      </c>
      <c r="E7" s="1072">
        <v>2329480.9154506102</v>
      </c>
      <c r="F7" s="1072">
        <v>350864.42840450996</v>
      </c>
      <c r="G7" s="1072">
        <v>607435.02722163987</v>
      </c>
      <c r="H7" s="1245">
        <v>1115552.88729595</v>
      </c>
      <c r="I7" s="1072">
        <v>718305.38439319993</v>
      </c>
      <c r="J7" s="1072">
        <v>565434.72409078002</v>
      </c>
      <c r="K7" s="1072">
        <v>838259.17075342021</v>
      </c>
      <c r="L7" s="1073">
        <v>82558.667457470001</v>
      </c>
      <c r="M7" s="1072">
        <v>1074172.5267789899</v>
      </c>
      <c r="N7" s="1245">
        <v>163738.7181772</v>
      </c>
      <c r="O7" s="1072">
        <v>1494890.7040774899</v>
      </c>
      <c r="P7" s="1072">
        <v>869605.89480432996</v>
      </c>
      <c r="Q7" s="1072">
        <v>360114.89195687004</v>
      </c>
      <c r="R7" s="1072">
        <v>365111.92233208939</v>
      </c>
      <c r="S7" s="1246">
        <v>13309241.905970121</v>
      </c>
    </row>
    <row r="8" spans="1:19" ht="15.75" customHeight="1">
      <c r="A8" s="1231">
        <v>42138</v>
      </c>
      <c r="B8" s="1071">
        <v>479686.77016848995</v>
      </c>
      <c r="C8" s="1072">
        <v>18267.600644689999</v>
      </c>
      <c r="D8" s="1072">
        <v>1916798.0397426798</v>
      </c>
      <c r="E8" s="1072">
        <v>2285026.28593671</v>
      </c>
      <c r="F8" s="1072">
        <v>357501.88186494994</v>
      </c>
      <c r="G8" s="1072">
        <v>647295.87762057991</v>
      </c>
      <c r="H8" s="1245">
        <v>1062813.6801525902</v>
      </c>
      <c r="I8" s="1072">
        <v>686678.26041204005</v>
      </c>
      <c r="J8" s="1072">
        <v>565526.21731814998</v>
      </c>
      <c r="K8" s="1072">
        <v>843701.81036481005</v>
      </c>
      <c r="L8" s="1073">
        <v>73008.039320439988</v>
      </c>
      <c r="M8" s="1072">
        <v>1026501.6143526101</v>
      </c>
      <c r="N8" s="1245">
        <v>158570.26727812001</v>
      </c>
      <c r="O8" s="1072">
        <v>1614265.2719577602</v>
      </c>
      <c r="P8" s="1072">
        <v>873317.36224416981</v>
      </c>
      <c r="Q8" s="1072">
        <v>389690.14838661003</v>
      </c>
      <c r="R8" s="1072">
        <v>365192.38478172012</v>
      </c>
      <c r="S8" s="1246">
        <v>13363841.51254712</v>
      </c>
    </row>
    <row r="9" spans="1:19" ht="15.75" customHeight="1">
      <c r="A9" s="1231">
        <v>42169</v>
      </c>
      <c r="B9" s="1071">
        <v>484947.80441579997</v>
      </c>
      <c r="C9" s="1072">
        <v>17937.354341639999</v>
      </c>
      <c r="D9" s="1072">
        <v>1909491.6437699599</v>
      </c>
      <c r="E9" s="1072">
        <v>2058656.5399891997</v>
      </c>
      <c r="F9" s="1072">
        <v>353910.83145691996</v>
      </c>
      <c r="G9" s="1072">
        <v>641300.42072128004</v>
      </c>
      <c r="H9" s="1245">
        <v>1058732.1066012499</v>
      </c>
      <c r="I9" s="1072">
        <v>696874.18617133005</v>
      </c>
      <c r="J9" s="1072">
        <v>548210.63966299</v>
      </c>
      <c r="K9" s="1072">
        <v>811924.98920004</v>
      </c>
      <c r="L9" s="1073">
        <v>64642.822941219994</v>
      </c>
      <c r="M9" s="1072">
        <v>1147238.8551287099</v>
      </c>
      <c r="N9" s="1245">
        <v>161243.67152947999</v>
      </c>
      <c r="O9" s="1072">
        <v>1859908.5212981601</v>
      </c>
      <c r="P9" s="1072">
        <v>848856.41017629008</v>
      </c>
      <c r="Q9" s="1072">
        <v>413138.37415602989</v>
      </c>
      <c r="R9" s="1072">
        <v>356410.37478017062</v>
      </c>
      <c r="S9" s="1246">
        <v>13433425.546340471</v>
      </c>
    </row>
    <row r="10" spans="1:19" ht="15.75" customHeight="1">
      <c r="A10" s="1231">
        <v>42199</v>
      </c>
      <c r="B10" s="1071">
        <v>501490.12189184001</v>
      </c>
      <c r="C10" s="1072">
        <v>17918.314469699995</v>
      </c>
      <c r="D10" s="1072">
        <v>1889067.9074435602</v>
      </c>
      <c r="E10" s="1072">
        <v>2071135.8401935699</v>
      </c>
      <c r="F10" s="1072">
        <v>373489.82319183997</v>
      </c>
      <c r="G10" s="1072">
        <v>625132.09643071995</v>
      </c>
      <c r="H10" s="1245">
        <v>1129339.7103955899</v>
      </c>
      <c r="I10" s="1072">
        <v>776089.67078921001</v>
      </c>
      <c r="J10" s="1072">
        <v>582249.96097848995</v>
      </c>
      <c r="K10" s="1072">
        <v>781181.20423772</v>
      </c>
      <c r="L10" s="1073">
        <v>71363.089439129995</v>
      </c>
      <c r="M10" s="1072">
        <v>1248336.4959813999</v>
      </c>
      <c r="N10" s="1245">
        <v>156767.55956543999</v>
      </c>
      <c r="O10" s="1072">
        <v>1334480.1658854899</v>
      </c>
      <c r="P10" s="1072">
        <v>830378.23796732991</v>
      </c>
      <c r="Q10" s="1072">
        <v>430614.24388123996</v>
      </c>
      <c r="R10" s="1072">
        <v>356888.03552510962</v>
      </c>
      <c r="S10" s="1246">
        <v>13175922.478267381</v>
      </c>
    </row>
    <row r="11" spans="1:19" ht="15.75" customHeight="1">
      <c r="A11" s="1231">
        <v>42230</v>
      </c>
      <c r="B11" s="1071">
        <v>446912.05339403008</v>
      </c>
      <c r="C11" s="1072">
        <v>22696.944965340004</v>
      </c>
      <c r="D11" s="1072">
        <v>1649852.4865490904</v>
      </c>
      <c r="E11" s="1072">
        <v>1806180.7085389907</v>
      </c>
      <c r="F11" s="1072">
        <v>328383.01829397999</v>
      </c>
      <c r="G11" s="1072">
        <v>488946.80786803999</v>
      </c>
      <c r="H11" s="1245">
        <v>970943.84160413011</v>
      </c>
      <c r="I11" s="1072">
        <v>584508.05091461982</v>
      </c>
      <c r="J11" s="1072">
        <v>575287.00875595992</v>
      </c>
      <c r="K11" s="1072">
        <v>849595.54612853006</v>
      </c>
      <c r="L11" s="1073">
        <v>75053.304692260004</v>
      </c>
      <c r="M11" s="1072">
        <v>1216840.7465226601</v>
      </c>
      <c r="N11" s="1245">
        <v>131693.18723195998</v>
      </c>
      <c r="O11" s="1072">
        <v>1319729.0656870101</v>
      </c>
      <c r="P11" s="1072">
        <v>744118.74147310003</v>
      </c>
      <c r="Q11" s="1072">
        <v>326373.86895361991</v>
      </c>
      <c r="R11" s="1072">
        <v>409841.74368541315</v>
      </c>
      <c r="S11" s="1246">
        <v>11946957.125258733</v>
      </c>
    </row>
    <row r="12" spans="1:19" ht="15.75" customHeight="1">
      <c r="A12" s="1231">
        <v>42261</v>
      </c>
      <c r="B12" s="1071">
        <v>469924.38344256999</v>
      </c>
      <c r="C12" s="1072">
        <v>12142.759463620003</v>
      </c>
      <c r="D12" s="1072">
        <v>1958451.1848845398</v>
      </c>
      <c r="E12" s="1072">
        <v>2241331.2623964399</v>
      </c>
      <c r="F12" s="1072">
        <v>359567.75610233995</v>
      </c>
      <c r="G12" s="1072">
        <v>554253.16184351</v>
      </c>
      <c r="H12" s="1245">
        <v>1029996.28681154</v>
      </c>
      <c r="I12" s="1072">
        <v>618389.78720900998</v>
      </c>
      <c r="J12" s="1072">
        <v>637701.12474862998</v>
      </c>
      <c r="K12" s="1072">
        <v>790241.68370012997</v>
      </c>
      <c r="L12" s="1073">
        <v>79141.134096730006</v>
      </c>
      <c r="M12" s="1072">
        <v>1212083.3017949399</v>
      </c>
      <c r="N12" s="1245">
        <v>169399.07431433001</v>
      </c>
      <c r="O12" s="1072">
        <v>1288867.6719511701</v>
      </c>
      <c r="P12" s="1072">
        <v>825436.03364932991</v>
      </c>
      <c r="Q12" s="1072">
        <v>420878.32913080003</v>
      </c>
      <c r="R12" s="1072">
        <v>346076.13882290944</v>
      </c>
      <c r="S12" s="1246">
        <v>13013881.074362541</v>
      </c>
    </row>
    <row r="13" spans="1:19" ht="15.75" customHeight="1">
      <c r="A13" s="1231">
        <v>42291</v>
      </c>
      <c r="B13" s="1071">
        <v>450005.10512650001</v>
      </c>
      <c r="C13" s="1072">
        <v>11913.087283550001</v>
      </c>
      <c r="D13" s="1072">
        <v>1918534.15200479</v>
      </c>
      <c r="E13" s="1072">
        <v>2245516.4478160497</v>
      </c>
      <c r="F13" s="1072">
        <v>358081.21496939001</v>
      </c>
      <c r="G13" s="1072">
        <v>556392.37961598998</v>
      </c>
      <c r="H13" s="1245">
        <v>1023206.3488823301</v>
      </c>
      <c r="I13" s="1072">
        <v>685280.57877401006</v>
      </c>
      <c r="J13" s="1072">
        <v>637748.99584565999</v>
      </c>
      <c r="K13" s="1072">
        <v>812103.47981159005</v>
      </c>
      <c r="L13" s="1073">
        <v>77253.332711180003</v>
      </c>
      <c r="M13" s="1072">
        <v>1195908.0012854796</v>
      </c>
      <c r="N13" s="1245">
        <v>168162.56605879002</v>
      </c>
      <c r="O13" s="1072">
        <v>1380216.8847288904</v>
      </c>
      <c r="P13" s="1072">
        <v>813121.1362500398</v>
      </c>
      <c r="Q13" s="1072">
        <v>415554.25880215003</v>
      </c>
      <c r="R13" s="1072">
        <v>341736.6531156525</v>
      </c>
      <c r="S13" s="1246">
        <v>13090734.623082042</v>
      </c>
    </row>
    <row r="14" spans="1:19" ht="15.75" customHeight="1">
      <c r="A14" s="1231">
        <v>42322</v>
      </c>
      <c r="B14" s="1071">
        <v>454507.99400886009</v>
      </c>
      <c r="C14" s="1072">
        <v>11961.273857790002</v>
      </c>
      <c r="D14" s="1072">
        <v>1920492.7612461704</v>
      </c>
      <c r="E14" s="1072">
        <v>2263980.2151690898</v>
      </c>
      <c r="F14" s="1072">
        <v>361273.31245381996</v>
      </c>
      <c r="G14" s="1072">
        <v>545087.40803727007</v>
      </c>
      <c r="H14" s="1245">
        <v>1022916.645251</v>
      </c>
      <c r="I14" s="1072">
        <v>798101.36701598007</v>
      </c>
      <c r="J14" s="1072">
        <v>645808.45391009026</v>
      </c>
      <c r="K14" s="1072">
        <v>808667.07417111984</v>
      </c>
      <c r="L14" s="1073">
        <v>78458.478132110002</v>
      </c>
      <c r="M14" s="1072">
        <v>1191519.4149480499</v>
      </c>
      <c r="N14" s="1245">
        <v>168104.34548483003</v>
      </c>
      <c r="O14" s="1072">
        <v>1353717.1069825501</v>
      </c>
      <c r="P14" s="1072">
        <v>790311.38611358008</v>
      </c>
      <c r="Q14" s="1072">
        <v>416927.65343100001</v>
      </c>
      <c r="R14" s="1072">
        <v>345177.90294676088</v>
      </c>
      <c r="S14" s="1246">
        <v>13177012.793160073</v>
      </c>
    </row>
    <row r="15" spans="1:19" ht="15.75" customHeight="1">
      <c r="A15" s="1231">
        <v>42352</v>
      </c>
      <c r="B15" s="1071">
        <v>449307.28689471009</v>
      </c>
      <c r="C15" s="1072">
        <v>11714.175419899999</v>
      </c>
      <c r="D15" s="1072">
        <v>1736192.9922172499</v>
      </c>
      <c r="E15" s="1072">
        <v>2272812.2864843397</v>
      </c>
      <c r="F15" s="1072">
        <v>340308.56681650999</v>
      </c>
      <c r="G15" s="1072">
        <v>531739.22905256005</v>
      </c>
      <c r="H15" s="1245">
        <v>985693.67361212987</v>
      </c>
      <c r="I15" s="1072">
        <v>922888.20793875004</v>
      </c>
      <c r="J15" s="1072">
        <v>692205.95036034996</v>
      </c>
      <c r="K15" s="1072">
        <v>791381.96068669995</v>
      </c>
      <c r="L15" s="1073">
        <v>74158.668639900003</v>
      </c>
      <c r="M15" s="1072">
        <v>1155533.7290411498</v>
      </c>
      <c r="N15" s="1245">
        <v>162437.93532741</v>
      </c>
      <c r="O15" s="1072">
        <v>1390492.7890155795</v>
      </c>
      <c r="P15" s="1072">
        <v>816381.28890912991</v>
      </c>
      <c r="Q15" s="1072">
        <v>420608.69773237</v>
      </c>
      <c r="R15" s="1072">
        <v>332347.46980439872</v>
      </c>
      <c r="S15" s="1246">
        <v>13086204.907953139</v>
      </c>
    </row>
    <row r="16" spans="1:19" ht="15.75" customHeight="1">
      <c r="A16" s="1231">
        <v>42383</v>
      </c>
      <c r="B16" s="1071">
        <v>471808.69101540995</v>
      </c>
      <c r="C16" s="1072">
        <v>11731.042699630001</v>
      </c>
      <c r="D16" s="1072">
        <v>1745131.9217318401</v>
      </c>
      <c r="E16" s="1072">
        <v>2115883.0111536598</v>
      </c>
      <c r="F16" s="1072">
        <v>353292.41966457001</v>
      </c>
      <c r="G16" s="1072">
        <v>467751.58360071998</v>
      </c>
      <c r="H16" s="1245">
        <v>916643.04689270991</v>
      </c>
      <c r="I16" s="1072">
        <v>817840.23483272002</v>
      </c>
      <c r="J16" s="1072">
        <v>567690.56292405003</v>
      </c>
      <c r="K16" s="1072">
        <v>700328.58270421997</v>
      </c>
      <c r="L16" s="1073">
        <v>81707.851277960013</v>
      </c>
      <c r="M16" s="1072">
        <v>1015790.1018535302</v>
      </c>
      <c r="N16" s="1245">
        <v>168910.60243898001</v>
      </c>
      <c r="O16" s="1072">
        <v>1308299.9451586402</v>
      </c>
      <c r="P16" s="1072">
        <v>692669.74479392008</v>
      </c>
      <c r="Q16" s="1072">
        <v>333039.98246403993</v>
      </c>
      <c r="R16" s="1072">
        <v>323850.71241788752</v>
      </c>
      <c r="S16" s="1246">
        <v>12092370.03762449</v>
      </c>
    </row>
    <row r="17" spans="1:19" ht="15.75" customHeight="1">
      <c r="A17" s="1231">
        <v>42414</v>
      </c>
      <c r="B17" s="1071">
        <v>476757.36358100997</v>
      </c>
      <c r="C17" s="1072">
        <v>11651.84025019</v>
      </c>
      <c r="D17" s="1072">
        <v>1908263.6681437797</v>
      </c>
      <c r="E17" s="1072">
        <v>2299164.2134538903</v>
      </c>
      <c r="F17" s="1072">
        <v>357473.69021331001</v>
      </c>
      <c r="G17" s="1072">
        <v>541370.09011492005</v>
      </c>
      <c r="H17" s="1245">
        <v>981586.12698120007</v>
      </c>
      <c r="I17" s="1072">
        <v>1062375.39483309</v>
      </c>
      <c r="J17" s="1072">
        <v>655899.92772921012</v>
      </c>
      <c r="K17" s="1072">
        <v>784171.82314518013</v>
      </c>
      <c r="L17" s="1073">
        <v>79711.5688888</v>
      </c>
      <c r="M17" s="1072">
        <v>1132804.73305706</v>
      </c>
      <c r="N17" s="1245">
        <v>169988.27562113001</v>
      </c>
      <c r="O17" s="1072">
        <v>1311627.71171025</v>
      </c>
      <c r="P17" s="1072">
        <v>814654.6800554801</v>
      </c>
      <c r="Q17" s="1072">
        <v>389160.28389234003</v>
      </c>
      <c r="R17" s="1072">
        <v>333886.18635108322</v>
      </c>
      <c r="S17" s="1246">
        <v>13310547.578021921</v>
      </c>
    </row>
    <row r="18" spans="1:19" ht="15.75" customHeight="1">
      <c r="A18" s="1231">
        <v>42443</v>
      </c>
      <c r="B18" s="1071">
        <v>485633.74120467994</v>
      </c>
      <c r="C18" s="1072">
        <v>11336.493600189999</v>
      </c>
      <c r="D18" s="1072">
        <v>1862589.0670146905</v>
      </c>
      <c r="E18" s="1072">
        <v>2237712.1106113605</v>
      </c>
      <c r="F18" s="1072">
        <v>357587.99033865001</v>
      </c>
      <c r="G18" s="1072">
        <v>519036.23525363003</v>
      </c>
      <c r="H18" s="1245">
        <v>950542.64119580993</v>
      </c>
      <c r="I18" s="1072">
        <v>1230301.3476065602</v>
      </c>
      <c r="J18" s="1072">
        <v>663932.91157268011</v>
      </c>
      <c r="K18" s="1072">
        <v>763054.6706418799</v>
      </c>
      <c r="L18" s="1073">
        <v>83303.801595020021</v>
      </c>
      <c r="M18" s="1072">
        <v>1032842.6392942501</v>
      </c>
      <c r="N18" s="1245">
        <v>169972.39378497997</v>
      </c>
      <c r="O18" s="1072">
        <v>1295464.1533720002</v>
      </c>
      <c r="P18" s="1072">
        <v>829440.85931559012</v>
      </c>
      <c r="Q18" s="1072">
        <v>389545.46145368007</v>
      </c>
      <c r="R18" s="1072">
        <v>325301.94243468903</v>
      </c>
      <c r="S18" s="1246">
        <v>13207598.460290341</v>
      </c>
    </row>
    <row r="19" spans="1:19" ht="15.75" customHeight="1">
      <c r="A19" s="1231">
        <v>42474</v>
      </c>
      <c r="B19" s="1071">
        <v>482200.71680068003</v>
      </c>
      <c r="C19" s="1072">
        <v>11366.294267929998</v>
      </c>
      <c r="D19" s="1072">
        <v>1894512.5374959901</v>
      </c>
      <c r="E19" s="1072">
        <v>2247595.6403790675</v>
      </c>
      <c r="F19" s="1072">
        <v>358481.85128975002</v>
      </c>
      <c r="G19" s="1072">
        <v>541348.50513076992</v>
      </c>
      <c r="H19" s="1245">
        <v>928998.52203991031</v>
      </c>
      <c r="I19" s="1072">
        <v>1258193.0143557601</v>
      </c>
      <c r="J19" s="1072">
        <v>650409.50903448998</v>
      </c>
      <c r="K19" s="1072">
        <v>748894.78078807006</v>
      </c>
      <c r="L19" s="1073">
        <v>84264.93350051</v>
      </c>
      <c r="M19" s="1072">
        <v>1045431.2084782098</v>
      </c>
      <c r="N19" s="1245">
        <v>169672.88161787001</v>
      </c>
      <c r="O19" s="1072">
        <v>1289087.3057528601</v>
      </c>
      <c r="P19" s="1072">
        <v>857071.08020632993</v>
      </c>
      <c r="Q19" s="1072">
        <v>387552.34180392005</v>
      </c>
      <c r="R19" s="1072">
        <v>326075.98105379008</v>
      </c>
      <c r="S19" s="1246">
        <v>13281157.10399591</v>
      </c>
    </row>
    <row r="20" spans="1:19" ht="15.75" customHeight="1">
      <c r="A20" s="1231">
        <v>42504</v>
      </c>
      <c r="B20" s="1071">
        <v>462593.2424342701</v>
      </c>
      <c r="C20" s="1072">
        <v>11491.52202434</v>
      </c>
      <c r="D20" s="1072">
        <v>1862351.8548155902</v>
      </c>
      <c r="E20" s="1072">
        <v>2281623.2237871601</v>
      </c>
      <c r="F20" s="1072">
        <v>365661.51970029005</v>
      </c>
      <c r="G20" s="1072">
        <v>551401.15919027</v>
      </c>
      <c r="H20" s="1245">
        <v>913722.22693758004</v>
      </c>
      <c r="I20" s="1072">
        <v>1298002.3381511797</v>
      </c>
      <c r="J20" s="1072">
        <v>634354.16945504013</v>
      </c>
      <c r="K20" s="1072">
        <v>723781.20184128988</v>
      </c>
      <c r="L20" s="1073">
        <v>84884.097614240003</v>
      </c>
      <c r="M20" s="1072">
        <v>1035109.48566175</v>
      </c>
      <c r="N20" s="1245">
        <v>172931.98717585998</v>
      </c>
      <c r="O20" s="1072">
        <v>1286087.9531324098</v>
      </c>
      <c r="P20" s="1072">
        <v>852284.77256190998</v>
      </c>
      <c r="Q20" s="1072">
        <v>402125.29862894001</v>
      </c>
      <c r="R20" s="1072">
        <v>336222.66448267363</v>
      </c>
      <c r="S20" s="1246">
        <v>13274628.717594791</v>
      </c>
    </row>
    <row r="21" spans="1:19" ht="15.75" customHeight="1">
      <c r="A21" s="1231">
        <v>42537</v>
      </c>
      <c r="B21" s="1071">
        <v>480639.21542912</v>
      </c>
      <c r="C21" s="1072">
        <v>16328.380556720002</v>
      </c>
      <c r="D21" s="1072">
        <v>2058036.9355240995</v>
      </c>
      <c r="E21" s="1072">
        <v>3366153.6210046397</v>
      </c>
      <c r="F21" s="1072">
        <v>447228.39813534997</v>
      </c>
      <c r="G21" s="1072">
        <v>607390.32939969993</v>
      </c>
      <c r="H21" s="1245">
        <v>1020014.6051023098</v>
      </c>
      <c r="I21" s="1072">
        <v>1384963.25012045</v>
      </c>
      <c r="J21" s="1072">
        <v>716722.07009027002</v>
      </c>
      <c r="K21" s="1072">
        <v>856276.90877178998</v>
      </c>
      <c r="L21" s="1073">
        <v>87762.105451280004</v>
      </c>
      <c r="M21" s="1072">
        <v>1136996.3334759499</v>
      </c>
      <c r="N21" s="1245">
        <v>237997.45646246002</v>
      </c>
      <c r="O21" s="1072">
        <v>1326067.14694469</v>
      </c>
      <c r="P21" s="1072">
        <v>944571.11407198012</v>
      </c>
      <c r="Q21" s="1072">
        <v>456889.25114382</v>
      </c>
      <c r="R21" s="1072">
        <v>393416.61702398956</v>
      </c>
      <c r="S21" s="1246">
        <v>15537453.738708619</v>
      </c>
    </row>
    <row r="22" spans="1:19" ht="15.75" customHeight="1">
      <c r="A22" s="1231">
        <v>42570</v>
      </c>
      <c r="B22" s="1071">
        <v>490416.87862476998</v>
      </c>
      <c r="C22" s="1072">
        <v>21045.37935653</v>
      </c>
      <c r="D22" s="1072">
        <v>2148369.9604105698</v>
      </c>
      <c r="E22" s="1072">
        <v>3694107.6061101095</v>
      </c>
      <c r="F22" s="1072">
        <v>441114.41454210004</v>
      </c>
      <c r="G22" s="1072">
        <v>638104.12041295995</v>
      </c>
      <c r="H22" s="1245">
        <v>1021862.4824577101</v>
      </c>
      <c r="I22" s="1072">
        <v>1403818.0697632497</v>
      </c>
      <c r="J22" s="1072">
        <v>762509.00024849002</v>
      </c>
      <c r="K22" s="1072">
        <v>897500.01148140989</v>
      </c>
      <c r="L22" s="1073">
        <v>88848.964608929993</v>
      </c>
      <c r="M22" s="1072">
        <v>1209696.5593277698</v>
      </c>
      <c r="N22" s="1245">
        <v>308741.01236534998</v>
      </c>
      <c r="O22" s="1072">
        <v>1339765.3180503901</v>
      </c>
      <c r="P22" s="1072">
        <v>984315.01657107007</v>
      </c>
      <c r="Q22" s="1072">
        <v>485742.22296865005</v>
      </c>
      <c r="R22" s="1072">
        <v>432262.93030028977</v>
      </c>
      <c r="S22" s="1246">
        <v>16368219.947600348</v>
      </c>
    </row>
    <row r="23" spans="1:19" ht="15.75" customHeight="1">
      <c r="A23" s="1231">
        <v>42603</v>
      </c>
      <c r="B23" s="1071">
        <v>517653.46184896003</v>
      </c>
      <c r="C23" s="1072">
        <v>20426.293061370001</v>
      </c>
      <c r="D23" s="1072">
        <v>2188748.66174069</v>
      </c>
      <c r="E23" s="1072">
        <v>3777780.6356769502</v>
      </c>
      <c r="F23" s="1072">
        <v>480794.63708924002</v>
      </c>
      <c r="G23" s="1072">
        <v>633164.22739192995</v>
      </c>
      <c r="H23" s="1245">
        <v>1027941.5035979002</v>
      </c>
      <c r="I23" s="1072">
        <v>1445698.3441562802</v>
      </c>
      <c r="J23" s="1072">
        <v>789101.84685205005</v>
      </c>
      <c r="K23" s="1072">
        <v>951103.17826885975</v>
      </c>
      <c r="L23" s="1073">
        <v>97483.712060159989</v>
      </c>
      <c r="M23" s="1072">
        <v>1229065.6125545399</v>
      </c>
      <c r="N23" s="1245">
        <v>308718.81503427</v>
      </c>
      <c r="O23" s="1072">
        <v>1365722.45846071</v>
      </c>
      <c r="P23" s="1072">
        <v>965250.25226901018</v>
      </c>
      <c r="Q23" s="1072">
        <v>503476.38322555012</v>
      </c>
      <c r="R23" s="1072">
        <v>448628.63252064027</v>
      </c>
      <c r="S23" s="1246">
        <v>16750758.655809112</v>
      </c>
    </row>
    <row r="24" spans="1:19" ht="15.75" customHeight="1">
      <c r="A24" s="1231">
        <v>42636</v>
      </c>
      <c r="B24" s="1071">
        <v>491281.18349994009</v>
      </c>
      <c r="C24" s="1072">
        <v>27282.409205099997</v>
      </c>
      <c r="D24" s="1072">
        <v>2130441.3028027504</v>
      </c>
      <c r="E24" s="1072">
        <v>3647251.1418163204</v>
      </c>
      <c r="F24" s="1072">
        <v>428448.58548282</v>
      </c>
      <c r="G24" s="1072">
        <v>631405.25832983991</v>
      </c>
      <c r="H24" s="1245">
        <v>973006.59252619999</v>
      </c>
      <c r="I24" s="1072">
        <v>1366684.4108713497</v>
      </c>
      <c r="J24" s="1072">
        <v>760234.27353253018</v>
      </c>
      <c r="K24" s="1072">
        <v>933341.92879611009</v>
      </c>
      <c r="L24" s="1073">
        <v>89311.847301620001</v>
      </c>
      <c r="M24" s="1072">
        <v>1200353.87720142</v>
      </c>
      <c r="N24" s="1245">
        <v>301363.58966611</v>
      </c>
      <c r="O24" s="1072">
        <v>1390094.0227881204</v>
      </c>
      <c r="P24" s="1072">
        <v>957940.64887978986</v>
      </c>
      <c r="Q24" s="1072">
        <v>459224.34109591006</v>
      </c>
      <c r="R24" s="1072">
        <v>397437.8196494095</v>
      </c>
      <c r="S24" s="1246">
        <v>16185103.233445341</v>
      </c>
    </row>
    <row r="25" spans="1:19" ht="15.75" customHeight="1">
      <c r="A25" s="1231">
        <v>42669</v>
      </c>
      <c r="B25" s="1071">
        <v>511574.42749590002</v>
      </c>
      <c r="C25" s="1072">
        <v>24929.118712120002</v>
      </c>
      <c r="D25" s="1072">
        <v>2173011.7578949798</v>
      </c>
      <c r="E25" s="1072">
        <v>3631004.3977919989</v>
      </c>
      <c r="F25" s="1072">
        <v>426746.59447378991</v>
      </c>
      <c r="G25" s="1072">
        <v>634987.99685032002</v>
      </c>
      <c r="H25" s="1245">
        <v>992212.35408128996</v>
      </c>
      <c r="I25" s="1072">
        <v>1375862.8170833499</v>
      </c>
      <c r="J25" s="1072">
        <v>765309.2212480302</v>
      </c>
      <c r="K25" s="1072">
        <v>982251.81434306002</v>
      </c>
      <c r="L25" s="1073">
        <v>85779.922213190002</v>
      </c>
      <c r="M25" s="1072">
        <v>1238150.8762877702</v>
      </c>
      <c r="N25" s="1245">
        <v>301508.45002587995</v>
      </c>
      <c r="O25" s="1072">
        <v>1368141.0593519399</v>
      </c>
      <c r="P25" s="1072">
        <v>914938.78662453999</v>
      </c>
      <c r="Q25" s="1072">
        <v>476706.73888710997</v>
      </c>
      <c r="R25" s="1072">
        <v>362192.18127896823</v>
      </c>
      <c r="S25" s="1246">
        <v>16265308.514644237</v>
      </c>
    </row>
    <row r="26" spans="1:19" ht="15.75" customHeight="1">
      <c r="A26" s="1231">
        <v>42702</v>
      </c>
      <c r="B26" s="1071">
        <v>509322.29641779</v>
      </c>
      <c r="C26" s="1072">
        <v>21397.909820150002</v>
      </c>
      <c r="D26" s="1072">
        <v>2201356.8092100997</v>
      </c>
      <c r="E26" s="1072">
        <v>3615073.0114294998</v>
      </c>
      <c r="F26" s="1072">
        <v>420508.37723007001</v>
      </c>
      <c r="G26" s="1072">
        <v>629421.65320046013</v>
      </c>
      <c r="H26" s="1245">
        <v>954993.91127730999</v>
      </c>
      <c r="I26" s="1072">
        <v>1382068.8058480604</v>
      </c>
      <c r="J26" s="1072">
        <v>767598.09512165992</v>
      </c>
      <c r="K26" s="1072">
        <v>973822.99025537993</v>
      </c>
      <c r="L26" s="1073">
        <v>85324.893144260015</v>
      </c>
      <c r="M26" s="1072">
        <v>1285833.45991954</v>
      </c>
      <c r="N26" s="1245">
        <v>304236.67818683002</v>
      </c>
      <c r="O26" s="1072">
        <v>1382260.00552247</v>
      </c>
      <c r="P26" s="1072">
        <v>880054.84892116999</v>
      </c>
      <c r="Q26" s="1072">
        <v>463591.82981043</v>
      </c>
      <c r="R26" s="1072">
        <v>373961.12993636169</v>
      </c>
      <c r="S26" s="1246">
        <v>16250826.705251541</v>
      </c>
    </row>
    <row r="27" spans="1:19" ht="15.75" customHeight="1">
      <c r="A27" s="1231">
        <v>42732</v>
      </c>
      <c r="B27" s="1071">
        <v>525945.19187370013</v>
      </c>
      <c r="C27" s="1072">
        <v>21283.459844779998</v>
      </c>
      <c r="D27" s="1072">
        <v>2215741.0667404598</v>
      </c>
      <c r="E27" s="1072">
        <v>3587904.7526988811</v>
      </c>
      <c r="F27" s="1072">
        <v>432293.83173112001</v>
      </c>
      <c r="G27" s="1072">
        <v>631092.00482720998</v>
      </c>
      <c r="H27" s="1245">
        <v>984899.20775122987</v>
      </c>
      <c r="I27" s="1072">
        <v>1361853.0883924898</v>
      </c>
      <c r="J27" s="1072">
        <v>791475.05265897</v>
      </c>
      <c r="K27" s="1072">
        <v>937424.49342917989</v>
      </c>
      <c r="L27" s="1073">
        <v>87221.214094070005</v>
      </c>
      <c r="M27" s="1072">
        <v>1267746.0674673098</v>
      </c>
      <c r="N27" s="1245">
        <v>293993.48189359996</v>
      </c>
      <c r="O27" s="1072">
        <v>1314483.43543726</v>
      </c>
      <c r="P27" s="1072">
        <v>845936.3771344499</v>
      </c>
      <c r="Q27" s="1072">
        <v>450755.68715679005</v>
      </c>
      <c r="R27" s="1072">
        <v>367237.0847632587</v>
      </c>
      <c r="S27" s="1246">
        <v>16117285.49789476</v>
      </c>
    </row>
    <row r="28" spans="1:19" ht="15.75" customHeight="1">
      <c r="A28" s="1231">
        <v>42749</v>
      </c>
      <c r="B28" s="1071">
        <v>527957.91837466997</v>
      </c>
      <c r="C28" s="1072">
        <v>22796.936746260002</v>
      </c>
      <c r="D28" s="1072">
        <v>2176952.8672742201</v>
      </c>
      <c r="E28" s="1072">
        <v>3570665.3276386997</v>
      </c>
      <c r="F28" s="1072">
        <v>432802.99706343998</v>
      </c>
      <c r="G28" s="1072">
        <v>638211.34874509997</v>
      </c>
      <c r="H28" s="1245">
        <v>946496.34008843999</v>
      </c>
      <c r="I28" s="1072">
        <v>1358642.2068666299</v>
      </c>
      <c r="J28" s="1072">
        <v>795833.41670624004</v>
      </c>
      <c r="K28" s="1072">
        <v>940801.15823559964</v>
      </c>
      <c r="L28" s="1073">
        <v>84943.50053040999</v>
      </c>
      <c r="M28" s="1072">
        <v>1226086.5328537</v>
      </c>
      <c r="N28" s="1245">
        <v>295308.12371345004</v>
      </c>
      <c r="O28" s="1072">
        <v>1289641.88671839</v>
      </c>
      <c r="P28" s="1072">
        <v>849234.56365126988</v>
      </c>
      <c r="Q28" s="1072">
        <v>448717.01515728002</v>
      </c>
      <c r="R28" s="1072">
        <v>359404.63873688877</v>
      </c>
      <c r="S28" s="1246">
        <v>15964496.77910069</v>
      </c>
    </row>
    <row r="29" spans="1:19" ht="15.75" customHeight="1">
      <c r="A29" s="1231">
        <v>42780</v>
      </c>
      <c r="B29" s="1071">
        <v>529368.61823737004</v>
      </c>
      <c r="C29" s="1072">
        <v>20306.61287089</v>
      </c>
      <c r="D29" s="1072">
        <v>2164262.07212363</v>
      </c>
      <c r="E29" s="1072">
        <v>3552290.8431822797</v>
      </c>
      <c r="F29" s="1072">
        <v>469522.17065186001</v>
      </c>
      <c r="G29" s="1072">
        <v>635921.24410226999</v>
      </c>
      <c r="H29" s="1245">
        <v>952476.74685501005</v>
      </c>
      <c r="I29" s="1072">
        <v>1349296.42700405</v>
      </c>
      <c r="J29" s="1072">
        <v>788995.38345813996</v>
      </c>
      <c r="K29" s="1072">
        <v>935012.89840941993</v>
      </c>
      <c r="L29" s="1073">
        <v>85155.763338699995</v>
      </c>
      <c r="M29" s="1072">
        <v>1282811.96965015</v>
      </c>
      <c r="N29" s="1245">
        <v>295640.72713720001</v>
      </c>
      <c r="O29" s="1072">
        <v>1291918.58521163</v>
      </c>
      <c r="P29" s="1072">
        <v>823858.79226781998</v>
      </c>
      <c r="Q29" s="1072">
        <v>444036.79101749999</v>
      </c>
      <c r="R29" s="1072">
        <v>365712.7814164497</v>
      </c>
      <c r="S29" s="1246">
        <v>15986588.426934369</v>
      </c>
    </row>
    <row r="30" spans="1:19" ht="15.75" customHeight="1">
      <c r="A30" s="1231">
        <v>42808</v>
      </c>
      <c r="B30" s="1071">
        <v>556544.58633673994</v>
      </c>
      <c r="C30" s="1072">
        <v>8229.259359919999</v>
      </c>
      <c r="D30" s="1072">
        <v>2142390.1545133903</v>
      </c>
      <c r="E30" s="1072">
        <v>3575664.8539814502</v>
      </c>
      <c r="F30" s="1072">
        <v>472083.74572362995</v>
      </c>
      <c r="G30" s="1072">
        <v>617770.13737820007</v>
      </c>
      <c r="H30" s="1245">
        <v>953092.55236604018</v>
      </c>
      <c r="I30" s="1072">
        <v>1369061.2678016</v>
      </c>
      <c r="J30" s="1072">
        <v>780073.06368300004</v>
      </c>
      <c r="K30" s="1072">
        <v>943452.99923524982</v>
      </c>
      <c r="L30" s="1073">
        <v>86379.301653039991</v>
      </c>
      <c r="M30" s="1072">
        <v>1296144.8568093604</v>
      </c>
      <c r="N30" s="1245">
        <v>305976.01267554995</v>
      </c>
      <c r="O30" s="1072">
        <v>1278945.0089379398</v>
      </c>
      <c r="P30" s="1072">
        <v>820343.51819053991</v>
      </c>
      <c r="Q30" s="1072">
        <v>431941.49160349002</v>
      </c>
      <c r="R30" s="1072">
        <v>364393.94973493926</v>
      </c>
      <c r="S30" s="1246">
        <v>16002486.759984082</v>
      </c>
    </row>
    <row r="31" spans="1:19" ht="15.75" customHeight="1">
      <c r="A31" s="1231">
        <v>42839</v>
      </c>
      <c r="B31" s="1071">
        <v>560082.00879259012</v>
      </c>
      <c r="C31" s="1072">
        <v>11210.83775913</v>
      </c>
      <c r="D31" s="1072">
        <v>2156351.8295501205</v>
      </c>
      <c r="E31" s="1072">
        <v>3577182.6107481597</v>
      </c>
      <c r="F31" s="1072">
        <v>474325.91618117993</v>
      </c>
      <c r="G31" s="1072">
        <v>625361.45966953994</v>
      </c>
      <c r="H31" s="1245">
        <v>946223.42035615013</v>
      </c>
      <c r="I31" s="1072">
        <v>1399581.0118422897</v>
      </c>
      <c r="J31" s="1072">
        <v>781201.57338861004</v>
      </c>
      <c r="K31" s="1072">
        <v>886630.85605324025</v>
      </c>
      <c r="L31" s="1073">
        <v>84853.796994190008</v>
      </c>
      <c r="M31" s="1072">
        <v>1250027.5049986499</v>
      </c>
      <c r="N31" s="1245">
        <v>302849.83754950995</v>
      </c>
      <c r="O31" s="1072">
        <v>1265564.2595744799</v>
      </c>
      <c r="P31" s="1072">
        <v>829431.07663651009</v>
      </c>
      <c r="Q31" s="1072">
        <v>430961.73715255997</v>
      </c>
      <c r="R31" s="1072">
        <v>357194.15146640874</v>
      </c>
      <c r="S31" s="1246">
        <v>15939033.888713319</v>
      </c>
    </row>
    <row r="32" spans="1:19" ht="15.75" customHeight="1">
      <c r="A32" s="1231">
        <v>42869</v>
      </c>
      <c r="B32" s="1071">
        <v>511764.16885547008</v>
      </c>
      <c r="C32" s="1072">
        <v>11845.727908250001</v>
      </c>
      <c r="D32" s="1072">
        <v>2136801.9167440301</v>
      </c>
      <c r="E32" s="1072">
        <v>3571687.3565293108</v>
      </c>
      <c r="F32" s="1072">
        <v>471041.80667622999</v>
      </c>
      <c r="G32" s="1072">
        <v>630228.24750542</v>
      </c>
      <c r="H32" s="1245">
        <v>907846.31248672004</v>
      </c>
      <c r="I32" s="1072">
        <v>1365785.15322019</v>
      </c>
      <c r="J32" s="1072">
        <v>790367.59466738009</v>
      </c>
      <c r="K32" s="1072">
        <v>899254.13549943978</v>
      </c>
      <c r="L32" s="1073">
        <v>83936.735976090014</v>
      </c>
      <c r="M32" s="1072">
        <v>1281025.5061220101</v>
      </c>
      <c r="N32" s="1245">
        <v>302132.06204796</v>
      </c>
      <c r="O32" s="1072">
        <v>1261481.5442030304</v>
      </c>
      <c r="P32" s="1072">
        <v>805327.97198233998</v>
      </c>
      <c r="Q32" s="1072">
        <v>395463.05264628993</v>
      </c>
      <c r="R32" s="1072">
        <v>361702.09456245974</v>
      </c>
      <c r="S32" s="1246">
        <v>15787691.387632623</v>
      </c>
    </row>
    <row r="33" spans="1:20" ht="15.75" customHeight="1">
      <c r="A33" s="1231">
        <v>42900</v>
      </c>
      <c r="B33" s="1071">
        <v>501088.16417133989</v>
      </c>
      <c r="C33" s="1072">
        <v>11417.17624897</v>
      </c>
      <c r="D33" s="1072">
        <v>2216749.9526981399</v>
      </c>
      <c r="E33" s="1072">
        <v>3528162.5294705802</v>
      </c>
      <c r="F33" s="1072">
        <v>466086.88762829994</v>
      </c>
      <c r="G33" s="1072">
        <v>630677.08482363017</v>
      </c>
      <c r="H33" s="1245">
        <v>960049.1098600101</v>
      </c>
      <c r="I33" s="1072">
        <v>1367342.2688160203</v>
      </c>
      <c r="J33" s="1072">
        <v>794601.67923551006</v>
      </c>
      <c r="K33" s="1072">
        <v>909862.88245345978</v>
      </c>
      <c r="L33" s="1073">
        <v>75071.550682639994</v>
      </c>
      <c r="M33" s="1072">
        <v>1090554.0090930201</v>
      </c>
      <c r="N33" s="1245">
        <v>302182.64936374006</v>
      </c>
      <c r="O33" s="1072">
        <v>1282417.5369388501</v>
      </c>
      <c r="P33" s="1072">
        <v>786223.68577793986</v>
      </c>
      <c r="Q33" s="1072">
        <v>403147.52507337992</v>
      </c>
      <c r="R33" s="1072">
        <v>384936.02615068108</v>
      </c>
      <c r="S33" s="1246">
        <v>15710570.718486212</v>
      </c>
    </row>
    <row r="34" spans="1:20" ht="15.75" customHeight="1">
      <c r="A34" s="1231">
        <v>42930</v>
      </c>
      <c r="B34" s="1071">
        <v>489275.48</v>
      </c>
      <c r="C34" s="1072">
        <v>10729.19</v>
      </c>
      <c r="D34" s="1072">
        <v>2256353.6800000002</v>
      </c>
      <c r="E34" s="1072">
        <v>3533357.79</v>
      </c>
      <c r="F34" s="1072">
        <v>460464.25</v>
      </c>
      <c r="G34" s="1072">
        <v>639196.04</v>
      </c>
      <c r="H34" s="1245">
        <v>958568.65</v>
      </c>
      <c r="I34" s="1072">
        <v>1340160.8700000001</v>
      </c>
      <c r="J34" s="1072">
        <v>794655.03</v>
      </c>
      <c r="K34" s="1072">
        <v>902133.68</v>
      </c>
      <c r="L34" s="1073">
        <v>78030.509999999995</v>
      </c>
      <c r="M34" s="1072">
        <v>1114128.83</v>
      </c>
      <c r="N34" s="1245">
        <v>297321.44</v>
      </c>
      <c r="O34" s="1072">
        <v>1268682.5</v>
      </c>
      <c r="P34" s="1072">
        <v>784598.2</v>
      </c>
      <c r="Q34" s="1072">
        <v>398530.14</v>
      </c>
      <c r="R34" s="1072">
        <v>385847.01</v>
      </c>
      <c r="S34" s="1246">
        <v>15712033.27</v>
      </c>
    </row>
    <row r="35" spans="1:20" ht="15.75" customHeight="1">
      <c r="A35" s="1231">
        <v>42961</v>
      </c>
      <c r="B35" s="1071">
        <v>492925.37</v>
      </c>
      <c r="C35" s="1072">
        <v>10803.87</v>
      </c>
      <c r="D35" s="1072">
        <v>2292956.4700000002</v>
      </c>
      <c r="E35" s="1072">
        <v>3525659.14</v>
      </c>
      <c r="F35" s="1072">
        <v>459144.52</v>
      </c>
      <c r="G35" s="1072">
        <v>631316.56999999995</v>
      </c>
      <c r="H35" s="1245">
        <v>945595.84</v>
      </c>
      <c r="I35" s="1072">
        <v>1359753.71</v>
      </c>
      <c r="J35" s="1072">
        <v>793380.21</v>
      </c>
      <c r="K35" s="1072">
        <v>912896.28</v>
      </c>
      <c r="L35" s="1073">
        <v>81363.69</v>
      </c>
      <c r="M35" s="1072">
        <v>1115668.23</v>
      </c>
      <c r="N35" s="1245">
        <v>296135.02</v>
      </c>
      <c r="O35" s="1072">
        <v>1283885.6200000001</v>
      </c>
      <c r="P35" s="1072">
        <v>793098.66</v>
      </c>
      <c r="Q35" s="1072">
        <v>401182.29</v>
      </c>
      <c r="R35" s="1072">
        <v>381920.49</v>
      </c>
      <c r="S35" s="1246">
        <v>15777685.98</v>
      </c>
    </row>
    <row r="36" spans="1:20" ht="15.75" customHeight="1">
      <c r="A36" s="1231">
        <v>42992</v>
      </c>
      <c r="B36" s="1071">
        <v>491496.69</v>
      </c>
      <c r="C36" s="1072">
        <v>11761.54</v>
      </c>
      <c r="D36" s="1072">
        <v>2267425.12</v>
      </c>
      <c r="E36" s="1072">
        <v>3542289.06</v>
      </c>
      <c r="F36" s="1072">
        <v>459248.46</v>
      </c>
      <c r="G36" s="1072">
        <v>653606.29</v>
      </c>
      <c r="H36" s="1245">
        <v>954231.99</v>
      </c>
      <c r="I36" s="1072">
        <v>1369946.93</v>
      </c>
      <c r="J36" s="1072">
        <v>798390.74</v>
      </c>
      <c r="K36" s="1072">
        <v>916848.46</v>
      </c>
      <c r="L36" s="1073">
        <v>77185.83</v>
      </c>
      <c r="M36" s="1072">
        <v>1141452.78</v>
      </c>
      <c r="N36" s="1245">
        <v>296871.78999999998</v>
      </c>
      <c r="O36" s="1072">
        <v>1287117.9099999999</v>
      </c>
      <c r="P36" s="1072">
        <v>822626.6</v>
      </c>
      <c r="Q36" s="1072">
        <v>373260.09</v>
      </c>
      <c r="R36" s="1072">
        <v>361538.63</v>
      </c>
      <c r="S36" s="1246">
        <v>15825298.91</v>
      </c>
    </row>
    <row r="37" spans="1:20" ht="15.75" customHeight="1">
      <c r="A37" s="1231">
        <v>43022</v>
      </c>
      <c r="B37" s="1071">
        <v>519935.29903575004</v>
      </c>
      <c r="C37" s="1072">
        <v>13114.587609500002</v>
      </c>
      <c r="D37" s="1072">
        <v>2231840.7073144801</v>
      </c>
      <c r="E37" s="1072">
        <v>3587413.69042012</v>
      </c>
      <c r="F37" s="1072">
        <v>459556.90670054004</v>
      </c>
      <c r="G37" s="1072">
        <v>660506.28806827997</v>
      </c>
      <c r="H37" s="1245">
        <v>961319.32651141996</v>
      </c>
      <c r="I37" s="1072">
        <v>1343910.6087963602</v>
      </c>
      <c r="J37" s="1072">
        <v>804269.14966475999</v>
      </c>
      <c r="K37" s="1072">
        <v>935874.04806468997</v>
      </c>
      <c r="L37" s="1073">
        <v>72021.077372500004</v>
      </c>
      <c r="M37" s="1072">
        <v>1118537.0110880199</v>
      </c>
      <c r="N37" s="1245">
        <v>298319.84523375001</v>
      </c>
      <c r="O37" s="1072">
        <v>1168858.85767933</v>
      </c>
      <c r="P37" s="1072">
        <v>814939.22674498986</v>
      </c>
      <c r="Q37" s="1072">
        <v>376787.30859128002</v>
      </c>
      <c r="R37" s="1072">
        <v>356246.34090010077</v>
      </c>
      <c r="S37" s="1246">
        <v>15723450.27979587</v>
      </c>
    </row>
    <row r="38" spans="1:20" ht="15.75" customHeight="1">
      <c r="A38" s="1231">
        <v>43053</v>
      </c>
      <c r="B38" s="1071">
        <v>538235.87942621007</v>
      </c>
      <c r="C38" s="1072">
        <v>18300.29786468</v>
      </c>
      <c r="D38" s="1072">
        <v>2214471.2408182197</v>
      </c>
      <c r="E38" s="1072">
        <v>3512850.1516213496</v>
      </c>
      <c r="F38" s="1072">
        <v>449883.16794595</v>
      </c>
      <c r="G38" s="1072">
        <v>665463.78475777991</v>
      </c>
      <c r="H38" s="1245">
        <v>1000581.0534474499</v>
      </c>
      <c r="I38" s="1072">
        <v>1394147.5556921598</v>
      </c>
      <c r="J38" s="1072">
        <v>759850.60567431001</v>
      </c>
      <c r="K38" s="1072">
        <v>911735.25170056988</v>
      </c>
      <c r="L38" s="1073">
        <v>74232.255818279984</v>
      </c>
      <c r="M38" s="1072">
        <v>1110903.4538242801</v>
      </c>
      <c r="N38" s="1245">
        <v>297849.59385806002</v>
      </c>
      <c r="O38" s="1072">
        <v>1256234.4601376599</v>
      </c>
      <c r="P38" s="1072">
        <v>775456.33090998</v>
      </c>
      <c r="Q38" s="1072">
        <v>349061.49981617992</v>
      </c>
      <c r="R38" s="1072">
        <v>360481.20120308176</v>
      </c>
      <c r="S38" s="1246">
        <v>15689737.7845162</v>
      </c>
    </row>
    <row r="39" spans="1:20" ht="15.75" customHeight="1">
      <c r="A39" s="1231">
        <v>43083</v>
      </c>
      <c r="B39" s="1071">
        <v>528243.81267300004</v>
      </c>
      <c r="C39" s="1072">
        <v>25254.653369650001</v>
      </c>
      <c r="D39" s="1072">
        <v>2171372.3784340601</v>
      </c>
      <c r="E39" s="1072">
        <v>3576319.2707175994</v>
      </c>
      <c r="F39" s="1072">
        <v>453906.92987685004</v>
      </c>
      <c r="G39" s="1072">
        <v>657081.45745407988</v>
      </c>
      <c r="H39" s="1245">
        <v>1023775.5439508101</v>
      </c>
      <c r="I39" s="1072">
        <v>1391375.0115275697</v>
      </c>
      <c r="J39" s="1072">
        <v>753649.39079064992</v>
      </c>
      <c r="K39" s="1072">
        <v>1125903.3331120398</v>
      </c>
      <c r="L39" s="1073">
        <v>72532.943508840006</v>
      </c>
      <c r="M39" s="1072">
        <v>1161115.13580411</v>
      </c>
      <c r="N39" s="1245">
        <v>301101.20750522998</v>
      </c>
      <c r="O39" s="1072">
        <v>1037697.28221331</v>
      </c>
      <c r="P39" s="1072">
        <v>774365.18195547012</v>
      </c>
      <c r="Q39" s="1072">
        <v>332087.49443931994</v>
      </c>
      <c r="R39" s="1072">
        <v>354813.39569142833</v>
      </c>
      <c r="S39" s="1246">
        <v>15740594.423024017</v>
      </c>
    </row>
    <row r="40" spans="1:20" ht="23.25" customHeight="1">
      <c r="A40" s="1231">
        <v>43114</v>
      </c>
      <c r="B40" s="1071">
        <v>534810.14250576997</v>
      </c>
      <c r="C40" s="1072">
        <v>28071.712365469997</v>
      </c>
      <c r="D40" s="1072">
        <v>2216240.7509236396</v>
      </c>
      <c r="E40" s="1072">
        <v>3477259.8888450996</v>
      </c>
      <c r="F40" s="1072">
        <v>480730.58845762006</v>
      </c>
      <c r="G40" s="1072">
        <v>645519.80956473981</v>
      </c>
      <c r="H40" s="1245">
        <v>1018493.2298113799</v>
      </c>
      <c r="I40" s="1072">
        <v>1385223.4592490999</v>
      </c>
      <c r="J40" s="1072">
        <v>760893.67982430023</v>
      </c>
      <c r="K40" s="1072">
        <v>1149004.6693992999</v>
      </c>
      <c r="L40" s="1073">
        <v>68851.445368649991</v>
      </c>
      <c r="M40" s="1072">
        <v>1119849.38527601</v>
      </c>
      <c r="N40" s="1245">
        <v>300998.50328597991</v>
      </c>
      <c r="O40" s="1072">
        <v>1032497.2714428201</v>
      </c>
      <c r="P40" s="1072">
        <v>791849.81192941999</v>
      </c>
      <c r="Q40" s="1072">
        <v>335893.89727576001</v>
      </c>
      <c r="R40" s="1072">
        <v>357844.20268402033</v>
      </c>
      <c r="S40" s="1246">
        <v>15704032.448209079</v>
      </c>
    </row>
    <row r="41" spans="1:20" ht="23.25" customHeight="1">
      <c r="A41" s="1231">
        <v>43145</v>
      </c>
      <c r="B41" s="1071">
        <v>537731.60902365996</v>
      </c>
      <c r="C41" s="1072">
        <v>31811.819634760002</v>
      </c>
      <c r="D41" s="1072">
        <v>2272465.0061234999</v>
      </c>
      <c r="E41" s="1072">
        <v>3524448.8282420598</v>
      </c>
      <c r="F41" s="1072">
        <v>428202.21937320009</v>
      </c>
      <c r="G41" s="1072">
        <v>667194.85802775004</v>
      </c>
      <c r="H41" s="1245">
        <v>1051626.3211410898</v>
      </c>
      <c r="I41" s="1072">
        <v>1362165.2124024197</v>
      </c>
      <c r="J41" s="1072">
        <v>762758.47821978002</v>
      </c>
      <c r="K41" s="1072">
        <v>1199443.0767165602</v>
      </c>
      <c r="L41" s="1073">
        <v>69252.261027040004</v>
      </c>
      <c r="M41" s="1072">
        <v>1198982.16438025</v>
      </c>
      <c r="N41" s="1245">
        <v>303590.94837479992</v>
      </c>
      <c r="O41" s="1072">
        <v>1004145.2812926701</v>
      </c>
      <c r="P41" s="1072">
        <v>792791.30072382023</v>
      </c>
      <c r="Q41" s="1072">
        <v>337079.11892005999</v>
      </c>
      <c r="R41" s="1072">
        <v>355881.25203113968</v>
      </c>
      <c r="S41" s="1246">
        <v>15899569.755654559</v>
      </c>
    </row>
    <row r="42" spans="1:20" ht="30.75" customHeight="1">
      <c r="A42" s="1231">
        <v>43173</v>
      </c>
      <c r="B42" s="1071">
        <v>501673.77867752011</v>
      </c>
      <c r="C42" s="1072">
        <v>10461.969371270001</v>
      </c>
      <c r="D42" s="1072">
        <v>2073540.6566450503</v>
      </c>
      <c r="E42" s="1072">
        <v>3420825.5153006697</v>
      </c>
      <c r="F42" s="1072">
        <v>426510.44359737</v>
      </c>
      <c r="G42" s="1072">
        <v>647961.0936078201</v>
      </c>
      <c r="H42" s="1245">
        <v>1054005.6523247398</v>
      </c>
      <c r="I42" s="1072">
        <v>1411526.5843676198</v>
      </c>
      <c r="J42" s="1072">
        <v>784228.51454711996</v>
      </c>
      <c r="K42" s="1072">
        <v>999491.89158305002</v>
      </c>
      <c r="L42" s="1073">
        <v>73489.470820930015</v>
      </c>
      <c r="M42" s="1072">
        <v>1207718.6457494702</v>
      </c>
      <c r="N42" s="1245">
        <v>302706.19470174995</v>
      </c>
      <c r="O42" s="1072">
        <v>1148762.6628605097</v>
      </c>
      <c r="P42" s="1072">
        <v>865325.64457636001</v>
      </c>
      <c r="Q42" s="1072">
        <v>291673.36243440997</v>
      </c>
      <c r="R42" s="1072">
        <v>384881.47190945997</v>
      </c>
      <c r="S42" s="1246">
        <v>15604783.55307512</v>
      </c>
    </row>
    <row r="43" spans="1:20" ht="23.25" customHeight="1">
      <c r="A43" s="1231">
        <v>43204</v>
      </c>
      <c r="B43" s="1071">
        <v>483683.74339645996</v>
      </c>
      <c r="C43" s="1072">
        <v>11449.279156839999</v>
      </c>
      <c r="D43" s="1072">
        <v>2027434.66317748</v>
      </c>
      <c r="E43" s="1072">
        <v>3462095.5090154605</v>
      </c>
      <c r="F43" s="1072">
        <v>414067.45280994999</v>
      </c>
      <c r="G43" s="1072">
        <v>643784.44889862009</v>
      </c>
      <c r="H43" s="1245">
        <v>1027285.4894443203</v>
      </c>
      <c r="I43" s="1072">
        <v>1396410.24573572</v>
      </c>
      <c r="J43" s="1072">
        <v>780713.38336240011</v>
      </c>
      <c r="K43" s="1072">
        <v>978282.85700821981</v>
      </c>
      <c r="L43" s="1073">
        <v>72954.228531729997</v>
      </c>
      <c r="M43" s="1072">
        <v>1207523.31427854</v>
      </c>
      <c r="N43" s="1245">
        <v>313976.88266096002</v>
      </c>
      <c r="O43" s="1072">
        <v>962467.44661542028</v>
      </c>
      <c r="P43" s="1072">
        <v>874838.84464549995</v>
      </c>
      <c r="Q43" s="1072">
        <v>295954.69439192</v>
      </c>
      <c r="R43" s="1073">
        <v>367926.0225133393</v>
      </c>
      <c r="S43" s="1246">
        <v>15320848.50564288</v>
      </c>
    </row>
    <row r="44" spans="1:20" ht="23.25" customHeight="1">
      <c r="A44" s="1231">
        <v>43234</v>
      </c>
      <c r="B44" s="1071">
        <v>524092.25071026001</v>
      </c>
      <c r="C44" s="1072">
        <v>10871.021232290001</v>
      </c>
      <c r="D44" s="1072">
        <v>1990884.6225886701</v>
      </c>
      <c r="E44" s="1072">
        <v>3461207.7480675401</v>
      </c>
      <c r="F44" s="1072">
        <v>418139.58905050001</v>
      </c>
      <c r="G44" s="1072">
        <v>627599.44923464977</v>
      </c>
      <c r="H44" s="1245">
        <v>1038438.2507541598</v>
      </c>
      <c r="I44" s="1072">
        <v>1402108.1680316101</v>
      </c>
      <c r="J44" s="1072">
        <v>748568.35218954994</v>
      </c>
      <c r="K44" s="1072">
        <v>980339.92981908005</v>
      </c>
      <c r="L44" s="1073">
        <v>74181.102858390004</v>
      </c>
      <c r="M44" s="1072">
        <v>1233112.0732636899</v>
      </c>
      <c r="N44" s="1245">
        <v>315064.22765979002</v>
      </c>
      <c r="O44" s="1072">
        <v>956777.18889931997</v>
      </c>
      <c r="P44" s="1072">
        <v>851617.73154163989</v>
      </c>
      <c r="Q44" s="1072">
        <v>290134.63451136998</v>
      </c>
      <c r="R44" s="1073">
        <v>366333.26686066017</v>
      </c>
      <c r="S44" s="1246">
        <v>15289469.607273169</v>
      </c>
    </row>
    <row r="45" spans="1:20" ht="23.25" customHeight="1">
      <c r="A45" s="1231">
        <v>43265</v>
      </c>
      <c r="B45" s="1262">
        <v>523075.99084568996</v>
      </c>
      <c r="C45" s="1072">
        <v>10176.360380620001</v>
      </c>
      <c r="D45" s="1072">
        <v>2018973.2471060804</v>
      </c>
      <c r="E45" s="1072">
        <v>3454425.5262266006</v>
      </c>
      <c r="F45" s="1072">
        <v>416343.96833044</v>
      </c>
      <c r="G45" s="1072">
        <v>612846.90222417994</v>
      </c>
      <c r="H45" s="1072">
        <v>1044359.3135859501</v>
      </c>
      <c r="I45" s="1072">
        <v>1474130.6731513303</v>
      </c>
      <c r="J45" s="1072">
        <v>744563.15413568995</v>
      </c>
      <c r="K45" s="1072">
        <v>991217.43111440004</v>
      </c>
      <c r="L45" s="1072">
        <v>71848.371095899973</v>
      </c>
      <c r="M45" s="1072">
        <v>1235658.6391181198</v>
      </c>
      <c r="N45" s="1072">
        <v>319914.40739268006</v>
      </c>
      <c r="O45" s="1072">
        <v>942676.62558982999</v>
      </c>
      <c r="P45" s="1072">
        <v>814571.7772902</v>
      </c>
      <c r="Q45" s="1072">
        <v>304446.48520245001</v>
      </c>
      <c r="R45" s="1073">
        <v>361705.05163581856</v>
      </c>
      <c r="S45" s="1246">
        <v>15340933.924425982</v>
      </c>
      <c r="T45" s="1263"/>
    </row>
    <row r="46" spans="1:20" ht="23.25" customHeight="1">
      <c r="A46" s="1231">
        <v>43295</v>
      </c>
      <c r="B46" s="1262">
        <v>537651.36107282003</v>
      </c>
      <c r="C46" s="1072">
        <v>15871.86805485</v>
      </c>
      <c r="D46" s="1072">
        <v>1988088.93151418</v>
      </c>
      <c r="E46" s="1072">
        <v>3516478.2592154103</v>
      </c>
      <c r="F46" s="1072">
        <v>418789.01804103993</v>
      </c>
      <c r="G46" s="1072">
        <v>642399.09700826998</v>
      </c>
      <c r="H46" s="1072">
        <v>1056805.6613337698</v>
      </c>
      <c r="I46" s="1072">
        <v>1425454.3798269699</v>
      </c>
      <c r="J46" s="1072">
        <v>694908.20015615982</v>
      </c>
      <c r="K46" s="1072">
        <v>991271.82404025004</v>
      </c>
      <c r="L46" s="1072">
        <v>70056.852674069974</v>
      </c>
      <c r="M46" s="1072">
        <v>1241036.0726848699</v>
      </c>
      <c r="N46" s="1072">
        <v>318035.9550814</v>
      </c>
      <c r="O46" s="1072">
        <v>949790.99962949974</v>
      </c>
      <c r="P46" s="1072">
        <v>748553.04255070025</v>
      </c>
      <c r="Q46" s="1072">
        <v>298241.73160021001</v>
      </c>
      <c r="R46" s="1262">
        <v>373368.97125972965</v>
      </c>
      <c r="S46" s="1246">
        <v>15286802.225744199</v>
      </c>
      <c r="T46" s="1263"/>
    </row>
    <row r="47" spans="1:20" ht="23.25" customHeight="1">
      <c r="A47" s="1231">
        <v>43326</v>
      </c>
      <c r="B47" s="1262">
        <v>557822.30863781995</v>
      </c>
      <c r="C47" s="1072">
        <v>6156.5189771400001</v>
      </c>
      <c r="D47" s="1072">
        <v>2008660.1525851802</v>
      </c>
      <c r="E47" s="1072">
        <v>3576361.3031604807</v>
      </c>
      <c r="F47" s="1072">
        <v>423284.35215950996</v>
      </c>
      <c r="G47" s="1072">
        <v>588575.14867671987</v>
      </c>
      <c r="H47" s="1072">
        <v>1086984.8984202798</v>
      </c>
      <c r="I47" s="1072">
        <v>1501489.3138039699</v>
      </c>
      <c r="J47" s="1072">
        <v>716233.72102764016</v>
      </c>
      <c r="K47" s="1072">
        <v>1017302.8933713899</v>
      </c>
      <c r="L47" s="1072">
        <v>68012.518466179987</v>
      </c>
      <c r="M47" s="1072">
        <v>1225884.45565269</v>
      </c>
      <c r="N47" s="1072">
        <v>323345.42383381992</v>
      </c>
      <c r="O47" s="1072">
        <v>981933.18499168986</v>
      </c>
      <c r="P47" s="1072">
        <v>739769.65500918007</v>
      </c>
      <c r="Q47" s="1072">
        <v>307533.93054308998</v>
      </c>
      <c r="R47" s="1262">
        <v>370123.97300521005</v>
      </c>
      <c r="S47" s="1246">
        <v>15499473.75232199</v>
      </c>
      <c r="T47" s="1263"/>
    </row>
    <row r="48" spans="1:20" ht="23.25" customHeight="1">
      <c r="A48" s="1231">
        <v>43357</v>
      </c>
      <c r="B48" s="1262">
        <v>591784.18918612006</v>
      </c>
      <c r="C48" s="1072">
        <v>6204.0118141099992</v>
      </c>
      <c r="D48" s="1072">
        <v>2149724.28417966</v>
      </c>
      <c r="E48" s="1072">
        <v>3597973.857657</v>
      </c>
      <c r="F48" s="1072">
        <v>422780.02648612007</v>
      </c>
      <c r="G48" s="1072">
        <v>581028.27355410997</v>
      </c>
      <c r="H48" s="1072">
        <v>1073709.5614671402</v>
      </c>
      <c r="I48" s="1072">
        <v>1401668.6534768199</v>
      </c>
      <c r="J48" s="1072">
        <v>710200.61397584004</v>
      </c>
      <c r="K48" s="1072">
        <v>1056045.3618406004</v>
      </c>
      <c r="L48" s="1072">
        <v>60597.180368519999</v>
      </c>
      <c r="M48" s="1072">
        <v>1226374.69600932</v>
      </c>
      <c r="N48" s="1072">
        <v>325687.85289375001</v>
      </c>
      <c r="O48" s="1072">
        <v>975690.14260178991</v>
      </c>
      <c r="P48" s="1072">
        <v>736837.04478410014</v>
      </c>
      <c r="Q48" s="1072">
        <v>311463.91844907001</v>
      </c>
      <c r="R48" s="1262">
        <v>362185.10611842986</v>
      </c>
      <c r="S48" s="1246">
        <v>15589954.7748625</v>
      </c>
      <c r="T48" s="1263"/>
    </row>
    <row r="49" spans="1:20" ht="23.25" customHeight="1">
      <c r="A49" s="1231">
        <v>43387</v>
      </c>
      <c r="B49" s="1071">
        <v>596361.88229871995</v>
      </c>
      <c r="C49" s="1072">
        <v>21451.195039589998</v>
      </c>
      <c r="D49" s="1072">
        <v>2215641.8100709599</v>
      </c>
      <c r="E49" s="1072">
        <v>3640251.3280312498</v>
      </c>
      <c r="F49" s="1072">
        <v>430745.05949736002</v>
      </c>
      <c r="G49" s="1072">
        <v>597194.79465871002</v>
      </c>
      <c r="H49" s="1072">
        <v>1111380.5732816099</v>
      </c>
      <c r="I49" s="1072">
        <v>1376607.63242224</v>
      </c>
      <c r="J49" s="1072">
        <v>715570.29080058995</v>
      </c>
      <c r="K49" s="1072">
        <v>1057315.1456945098</v>
      </c>
      <c r="L49" s="1072">
        <v>58908.946915439999</v>
      </c>
      <c r="M49" s="1072">
        <v>1175461.39359455</v>
      </c>
      <c r="N49" s="1072">
        <v>327283.36929999996</v>
      </c>
      <c r="O49" s="1072">
        <v>976947.73496462009</v>
      </c>
      <c r="P49" s="1072">
        <v>745068.73391869979</v>
      </c>
      <c r="Q49" s="1072">
        <v>316171.83769407007</v>
      </c>
      <c r="R49" s="1262">
        <v>370042.26598323009</v>
      </c>
      <c r="S49" s="1246">
        <v>15732403.994166151</v>
      </c>
      <c r="T49" s="1263"/>
    </row>
    <row r="50" spans="1:20" ht="23.25" customHeight="1">
      <c r="A50" s="1231">
        <v>43418</v>
      </c>
      <c r="B50" s="1071">
        <v>619286.57270855014</v>
      </c>
      <c r="C50" s="1072">
        <v>23122.968691850001</v>
      </c>
      <c r="D50" s="1072">
        <v>2204809.7029021899</v>
      </c>
      <c r="E50" s="1072">
        <v>3545521.4812912</v>
      </c>
      <c r="F50" s="1072">
        <v>428383.64455319004</v>
      </c>
      <c r="G50" s="1072">
        <v>622501.63466017996</v>
      </c>
      <c r="H50" s="1072">
        <v>1148499.7580818001</v>
      </c>
      <c r="I50" s="1072">
        <v>1410786.3800037599</v>
      </c>
      <c r="J50" s="1072">
        <v>683879.36331123998</v>
      </c>
      <c r="K50" s="1072">
        <v>1051157.8205680999</v>
      </c>
      <c r="L50" s="1072">
        <v>56684.586230979985</v>
      </c>
      <c r="M50" s="1072">
        <v>1184287.9851671802</v>
      </c>
      <c r="N50" s="1072">
        <v>326052.42774282</v>
      </c>
      <c r="O50" s="1072">
        <v>971619.0618123801</v>
      </c>
      <c r="P50" s="1072">
        <v>585600.26797063998</v>
      </c>
      <c r="Q50" s="1072">
        <v>324337.50675905001</v>
      </c>
      <c r="R50" s="1262">
        <v>362611.83107732033</v>
      </c>
      <c r="S50" s="1246">
        <v>15549142.993532429</v>
      </c>
      <c r="T50" s="1263"/>
    </row>
    <row r="51" spans="1:20" ht="23.25" customHeight="1">
      <c r="A51" s="1231">
        <v>43448</v>
      </c>
      <c r="B51" s="1071">
        <v>610149.6550204301</v>
      </c>
      <c r="C51" s="1072">
        <v>20691.070113219997</v>
      </c>
      <c r="D51" s="1072">
        <v>2230154.6534890803</v>
      </c>
      <c r="E51" s="1072">
        <v>3548970.7597237099</v>
      </c>
      <c r="F51" s="1072">
        <v>403375.25396537001</v>
      </c>
      <c r="G51" s="1072">
        <v>614514.34254598024</v>
      </c>
      <c r="H51" s="1072">
        <v>1076724.1224984403</v>
      </c>
      <c r="I51" s="1072">
        <v>1362578.4102004797</v>
      </c>
      <c r="J51" s="1072">
        <v>622776.16423012991</v>
      </c>
      <c r="K51" s="1072">
        <v>1106419.0294242599</v>
      </c>
      <c r="L51" s="1072">
        <v>57253.291708360004</v>
      </c>
      <c r="M51" s="1072">
        <v>1096546.0563840899</v>
      </c>
      <c r="N51" s="1072">
        <v>309117.01884101995</v>
      </c>
      <c r="O51" s="1072">
        <v>899854.40606881992</v>
      </c>
      <c r="P51" s="1072">
        <v>545498.51968922012</v>
      </c>
      <c r="Q51" s="1072">
        <v>289852.04799226002</v>
      </c>
      <c r="R51" s="1262">
        <v>339728.05897444027</v>
      </c>
      <c r="S51" s="1246">
        <v>15134202.860869313</v>
      </c>
      <c r="T51" s="1263"/>
    </row>
    <row r="52" spans="1:20" ht="23.25" customHeight="1">
      <c r="A52" s="1231">
        <v>43479</v>
      </c>
      <c r="B52" s="1262">
        <v>633769.46847973985</v>
      </c>
      <c r="C52" s="1072">
        <v>8931.4739517300004</v>
      </c>
      <c r="D52" s="1072">
        <v>2300951.7206802596</v>
      </c>
      <c r="E52" s="1072">
        <v>3524992.7317027901</v>
      </c>
      <c r="F52" s="1072">
        <v>404366.16722201003</v>
      </c>
      <c r="G52" s="1072">
        <v>621396.97768836003</v>
      </c>
      <c r="H52" s="1072">
        <v>1039152.7817538498</v>
      </c>
      <c r="I52" s="1072">
        <v>1385149.7353395999</v>
      </c>
      <c r="J52" s="1072">
        <v>620128.00321092003</v>
      </c>
      <c r="K52" s="1072">
        <v>1088795.8975068801</v>
      </c>
      <c r="L52" s="1072">
        <v>53018.168291989998</v>
      </c>
      <c r="M52" s="1072">
        <v>1101485.08097716</v>
      </c>
      <c r="N52" s="1072">
        <v>303538.28802081</v>
      </c>
      <c r="O52" s="1072">
        <v>905533.86159579002</v>
      </c>
      <c r="P52" s="1072">
        <v>607453.09678741009</v>
      </c>
      <c r="Q52" s="1072">
        <v>289908.05448727997</v>
      </c>
      <c r="R52" s="1262">
        <v>342105.26532850962</v>
      </c>
      <c r="S52" s="1246">
        <v>15230676.77302509</v>
      </c>
      <c r="T52" s="1263"/>
    </row>
    <row r="53" spans="1:20" ht="23.25" customHeight="1">
      <c r="A53" s="1231">
        <v>43510</v>
      </c>
      <c r="B53" s="1262">
        <v>643184.98324552993</v>
      </c>
      <c r="C53" s="1072">
        <v>8794.023360610001</v>
      </c>
      <c r="D53" s="1072">
        <v>2358357.4799368498</v>
      </c>
      <c r="E53" s="1072">
        <v>3536379.4945963598</v>
      </c>
      <c r="F53" s="1072">
        <v>401473.61384981003</v>
      </c>
      <c r="G53" s="1072">
        <v>632215.63470525027</v>
      </c>
      <c r="H53" s="1072">
        <v>1019415.4061289399</v>
      </c>
      <c r="I53" s="1072">
        <v>1380278.4233350696</v>
      </c>
      <c r="J53" s="1072">
        <v>614251.23841678991</v>
      </c>
      <c r="K53" s="1072">
        <v>1185524.1469951302</v>
      </c>
      <c r="L53" s="1072">
        <v>53005.226931269986</v>
      </c>
      <c r="M53" s="1072">
        <v>1129070.68355202</v>
      </c>
      <c r="N53" s="1072">
        <v>304350.0570859799</v>
      </c>
      <c r="O53" s="1072">
        <v>917482.79343593004</v>
      </c>
      <c r="P53" s="1072">
        <v>599678.91744413006</v>
      </c>
      <c r="Q53" s="1072">
        <v>291029.76085677999</v>
      </c>
      <c r="R53" s="1262">
        <v>343439.90219327004</v>
      </c>
      <c r="S53" s="1246">
        <v>15417931.786069721</v>
      </c>
      <c r="T53" s="1263"/>
    </row>
    <row r="54" spans="1:20" ht="23.25" customHeight="1">
      <c r="A54" s="1231">
        <v>43538</v>
      </c>
      <c r="B54" s="1262">
        <v>638458.18683293008</v>
      </c>
      <c r="C54" s="1072">
        <v>8908.7642630700011</v>
      </c>
      <c r="D54" s="1072">
        <v>2231321.7556377104</v>
      </c>
      <c r="E54" s="1072">
        <v>3493387.4512993097</v>
      </c>
      <c r="F54" s="1072">
        <v>393234.86119856994</v>
      </c>
      <c r="G54" s="1072">
        <v>622266.74474214017</v>
      </c>
      <c r="H54" s="1072">
        <v>1019773.8885079201</v>
      </c>
      <c r="I54" s="1072">
        <v>1363200.7471799001</v>
      </c>
      <c r="J54" s="1072">
        <v>596398.98603270983</v>
      </c>
      <c r="K54" s="1072">
        <v>1123916.9353864801</v>
      </c>
      <c r="L54" s="1072">
        <v>82765.991884809991</v>
      </c>
      <c r="M54" s="1072">
        <v>1126092.4606677501</v>
      </c>
      <c r="N54" s="1072">
        <v>305211.57163008</v>
      </c>
      <c r="O54" s="1072">
        <v>976492.68294815009</v>
      </c>
      <c r="P54" s="1072">
        <v>590274.67749509995</v>
      </c>
      <c r="Q54" s="1072">
        <v>298329.86075523001</v>
      </c>
      <c r="R54" s="1262">
        <v>342989.45168015029</v>
      </c>
      <c r="S54" s="1246">
        <v>15213025.018142009</v>
      </c>
      <c r="T54" s="1263"/>
    </row>
    <row r="55" spans="1:20" ht="23.25" customHeight="1">
      <c r="A55" s="1231">
        <v>43569</v>
      </c>
      <c r="B55" s="1072">
        <v>625687.06416339998</v>
      </c>
      <c r="C55" s="1072">
        <v>8816.4043660000007</v>
      </c>
      <c r="D55" s="1072">
        <v>2216398.4849012801</v>
      </c>
      <c r="E55" s="1072">
        <v>3497215.9394785794</v>
      </c>
      <c r="F55" s="1072">
        <v>392785.56201364001</v>
      </c>
      <c r="G55" s="1072">
        <v>639697.58972179005</v>
      </c>
      <c r="H55" s="1072">
        <v>969328.93711973983</v>
      </c>
      <c r="I55" s="1072">
        <v>1363811.6307117497</v>
      </c>
      <c r="J55" s="1072">
        <v>581609.66728881013</v>
      </c>
      <c r="K55" s="1072">
        <v>1129803.8816101402</v>
      </c>
      <c r="L55" s="1072">
        <v>57156.322769160011</v>
      </c>
      <c r="M55" s="1072">
        <v>1134394.71350709</v>
      </c>
      <c r="N55" s="1072">
        <v>290662.97409262008</v>
      </c>
      <c r="O55" s="1072">
        <v>985173.69285863999</v>
      </c>
      <c r="P55" s="1072">
        <v>593394.89097803005</v>
      </c>
      <c r="Q55" s="1072">
        <v>313513.09843744</v>
      </c>
      <c r="R55" s="1262">
        <v>343512.11468258966</v>
      </c>
      <c r="S55" s="1246">
        <v>15142962.9687007</v>
      </c>
      <c r="T55" s="1263"/>
    </row>
    <row r="56" spans="1:20" ht="23.25" customHeight="1">
      <c r="A56" s="1231">
        <v>43599</v>
      </c>
      <c r="B56" s="1072">
        <v>638504.58486845007</v>
      </c>
      <c r="C56" s="1072">
        <v>8713.3962772999985</v>
      </c>
      <c r="D56" s="1072">
        <v>2205124.0956092998</v>
      </c>
      <c r="E56" s="1072">
        <v>3486255.3438615799</v>
      </c>
      <c r="F56" s="1072">
        <v>386418.56053853</v>
      </c>
      <c r="G56" s="1072">
        <v>636980.88486806001</v>
      </c>
      <c r="H56" s="1072">
        <v>979441.25975704996</v>
      </c>
      <c r="I56" s="1072">
        <v>1291802.1479843899</v>
      </c>
      <c r="J56" s="1072">
        <v>588625.35393357009</v>
      </c>
      <c r="K56" s="1072">
        <v>1141938.34675431</v>
      </c>
      <c r="L56" s="1072">
        <v>54896.557676449993</v>
      </c>
      <c r="M56" s="1072">
        <v>1126413.9780987201</v>
      </c>
      <c r="N56" s="1072">
        <v>289951.35116034996</v>
      </c>
      <c r="O56" s="1072">
        <v>1015368.7375086399</v>
      </c>
      <c r="P56" s="1072">
        <v>729548.43492014986</v>
      </c>
      <c r="Q56" s="1072">
        <v>331594.01576050004</v>
      </c>
      <c r="R56" s="1262">
        <v>345316.36510095996</v>
      </c>
      <c r="S56" s="1246">
        <v>15256893.414678311</v>
      </c>
      <c r="T56" s="1263"/>
    </row>
    <row r="57" spans="1:20" ht="23.25" customHeight="1">
      <c r="A57" s="1231">
        <v>43630</v>
      </c>
      <c r="B57" s="1072">
        <v>636075.51969095983</v>
      </c>
      <c r="C57" s="1072">
        <v>8663.4269977000004</v>
      </c>
      <c r="D57" s="1072">
        <v>2318168.6297248895</v>
      </c>
      <c r="E57" s="1072">
        <v>3329468.72774198</v>
      </c>
      <c r="F57" s="1072">
        <v>335537.07975365</v>
      </c>
      <c r="G57" s="1072">
        <v>664870.37185132015</v>
      </c>
      <c r="H57" s="1072">
        <v>994182.55436832004</v>
      </c>
      <c r="I57" s="1072">
        <v>1323643.1567597298</v>
      </c>
      <c r="J57" s="1072">
        <v>582960.4711585698</v>
      </c>
      <c r="K57" s="1072">
        <v>1131299.6108509901</v>
      </c>
      <c r="L57" s="1072">
        <v>60376.996759220005</v>
      </c>
      <c r="M57" s="1072">
        <v>1061733.82039418</v>
      </c>
      <c r="N57" s="2081">
        <v>295457.17542297998</v>
      </c>
      <c r="O57" s="1072">
        <v>1015494.8871833199</v>
      </c>
      <c r="P57" s="1072">
        <v>689204.69722873985</v>
      </c>
      <c r="Q57" s="1072">
        <v>317069.43195581011</v>
      </c>
      <c r="R57" s="1262">
        <v>368652.47390965017</v>
      </c>
      <c r="S57" s="1246">
        <v>15132859.031752011</v>
      </c>
      <c r="T57" s="1263"/>
    </row>
    <row r="58" spans="1:20" ht="23.25" customHeight="1">
      <c r="A58" s="1231">
        <v>43660</v>
      </c>
      <c r="B58" s="1071">
        <v>659474.57028299011</v>
      </c>
      <c r="C58" s="1072">
        <v>8613.6429349400005</v>
      </c>
      <c r="D58" s="1072">
        <v>2383090.3934860895</v>
      </c>
      <c r="E58" s="1072">
        <v>3361731.1347026802</v>
      </c>
      <c r="F58" s="1072">
        <v>330091.60668514</v>
      </c>
      <c r="G58" s="1072">
        <v>677778.50662541995</v>
      </c>
      <c r="H58" s="1072">
        <v>1039763.1153092</v>
      </c>
      <c r="I58" s="1072">
        <v>1319171.2022717199</v>
      </c>
      <c r="J58" s="1072">
        <v>599650.10437425005</v>
      </c>
      <c r="K58" s="1072">
        <v>1246913.21281939</v>
      </c>
      <c r="L58" s="1072">
        <v>64339.476623390001</v>
      </c>
      <c r="M58" s="1072">
        <v>1106696.9513071598</v>
      </c>
      <c r="N58" s="2081">
        <v>300541.56697164994</v>
      </c>
      <c r="O58" s="1072">
        <v>1043858.2673878</v>
      </c>
      <c r="P58" s="1072">
        <v>776468.30445278017</v>
      </c>
      <c r="Q58" s="1072">
        <v>318785.37921397993</v>
      </c>
      <c r="R58" s="1073">
        <v>371850.87858531997</v>
      </c>
      <c r="S58" s="1246">
        <v>15608818.314033899</v>
      </c>
      <c r="T58" s="1263"/>
    </row>
    <row r="59" spans="1:20" ht="23.25" customHeight="1">
      <c r="A59" s="1231">
        <v>43691</v>
      </c>
      <c r="B59" s="1071">
        <v>721294.40772825014</v>
      </c>
      <c r="C59" s="1072">
        <v>8192.6781162999996</v>
      </c>
      <c r="D59" s="1072">
        <v>2530190.3033766598</v>
      </c>
      <c r="E59" s="1072">
        <v>3401047.6232391405</v>
      </c>
      <c r="F59" s="1072">
        <v>309997.68612631009</v>
      </c>
      <c r="G59" s="1072">
        <v>609770.77911379992</v>
      </c>
      <c r="H59" s="1072">
        <v>1079057.13024134</v>
      </c>
      <c r="I59" s="1072">
        <v>1213793.7280055801</v>
      </c>
      <c r="J59" s="1072">
        <v>607203.60075722996</v>
      </c>
      <c r="K59" s="1072">
        <v>1019283.0569480499</v>
      </c>
      <c r="L59" s="1072">
        <v>60067.565433499993</v>
      </c>
      <c r="M59" s="1072">
        <v>1086129.60308339</v>
      </c>
      <c r="N59" s="2081">
        <v>297425.39245404</v>
      </c>
      <c r="O59" s="1072">
        <v>1161579.51425023</v>
      </c>
      <c r="P59" s="1072">
        <v>786623.34310408996</v>
      </c>
      <c r="Q59" s="1072">
        <v>306105.21237427002</v>
      </c>
      <c r="R59" s="1073">
        <v>387175.19134669943</v>
      </c>
      <c r="S59" s="1246">
        <v>15584936.815698881</v>
      </c>
      <c r="T59" s="1263"/>
    </row>
    <row r="60" spans="1:20" ht="23.25" customHeight="1" thickBot="1">
      <c r="A60" s="1233">
        <v>43722</v>
      </c>
      <c r="B60" s="2082">
        <v>673192.96832999995</v>
      </c>
      <c r="C60" s="2083">
        <v>11418.252398160001</v>
      </c>
      <c r="D60" s="2083">
        <v>2565488.05564823</v>
      </c>
      <c r="E60" s="2083">
        <v>3385983.6417853003</v>
      </c>
      <c r="F60" s="2083">
        <v>345698.13927538</v>
      </c>
      <c r="G60" s="2083">
        <v>722631.68732869008</v>
      </c>
      <c r="H60" s="2083">
        <v>1098475.3373300801</v>
      </c>
      <c r="I60" s="2083">
        <v>1349618.0210358598</v>
      </c>
      <c r="J60" s="2083">
        <v>588678.98944494012</v>
      </c>
      <c r="K60" s="2083">
        <v>1107594.1066993799</v>
      </c>
      <c r="L60" s="2083">
        <v>57946.212938159995</v>
      </c>
      <c r="M60" s="2083">
        <v>1161584.6197382701</v>
      </c>
      <c r="N60" s="2084">
        <v>287128.10068394005</v>
      </c>
      <c r="O60" s="2083">
        <v>1377435.1832087799</v>
      </c>
      <c r="P60" s="2083">
        <v>811144.34784771001</v>
      </c>
      <c r="Q60" s="2083">
        <v>331616.22216334002</v>
      </c>
      <c r="R60" s="2085">
        <v>375411.70836777048</v>
      </c>
      <c r="S60" s="1258">
        <v>16251045.594223991</v>
      </c>
      <c r="T60" s="1263"/>
    </row>
    <row r="61" spans="1:20" s="887" customFormat="1" ht="12.75">
      <c r="A61" s="1259" t="s">
        <v>1035</v>
      </c>
      <c r="B61" s="1625"/>
      <c r="C61" s="1625"/>
      <c r="D61" s="1625"/>
      <c r="E61" s="1625"/>
      <c r="F61" s="1625"/>
      <c r="G61" s="1626"/>
      <c r="H61" s="1626"/>
      <c r="I61" s="1626"/>
      <c r="J61" s="1627"/>
      <c r="K61" s="1627"/>
      <c r="L61" s="1627"/>
      <c r="M61" s="1627"/>
      <c r="N61" s="1627"/>
      <c r="O61" s="1627"/>
      <c r="P61" s="1627"/>
      <c r="Q61" s="1626"/>
      <c r="S61" s="893"/>
    </row>
    <row r="62" spans="1:20" s="887" customFormat="1" ht="12.75">
      <c r="A62" s="887" t="s">
        <v>1036</v>
      </c>
      <c r="B62" s="1625"/>
      <c r="C62" s="1625"/>
      <c r="D62" s="1625"/>
      <c r="E62" s="1625"/>
      <c r="F62" s="1625"/>
      <c r="G62" s="1626"/>
      <c r="H62" s="1626"/>
      <c r="I62" s="1626"/>
      <c r="J62" s="1627"/>
      <c r="K62" s="1627"/>
      <c r="L62" s="1627"/>
      <c r="M62" s="1627"/>
      <c r="N62" s="1627"/>
      <c r="O62" s="1627"/>
      <c r="P62" s="1627"/>
      <c r="Q62" s="1626"/>
    </row>
    <row r="64" spans="1:20">
      <c r="C64" s="890"/>
      <c r="D64" s="890"/>
      <c r="E64" s="890"/>
    </row>
    <row r="65" spans="3:9">
      <c r="C65" s="890"/>
      <c r="D65" s="890"/>
      <c r="E65" s="890"/>
      <c r="G65" s="890"/>
      <c r="H65" s="890"/>
      <c r="I65" s="890"/>
    </row>
    <row r="66" spans="3:9">
      <c r="C66" s="890"/>
      <c r="D66" s="890"/>
      <c r="E66" s="890"/>
      <c r="G66" s="890"/>
      <c r="H66" s="890"/>
      <c r="I66" s="890"/>
    </row>
    <row r="67" spans="3:9">
      <c r="C67" s="890"/>
      <c r="D67" s="890"/>
      <c r="E67" s="890"/>
      <c r="G67" s="890"/>
      <c r="H67" s="890"/>
      <c r="I67" s="890"/>
    </row>
    <row r="68" spans="3:9">
      <c r="C68" s="890"/>
      <c r="D68" s="890"/>
      <c r="E68" s="890"/>
      <c r="G68" s="890"/>
      <c r="H68" s="890"/>
      <c r="I68" s="890"/>
    </row>
    <row r="69" spans="3:9">
      <c r="C69" s="890"/>
      <c r="D69" s="890"/>
      <c r="E69" s="890"/>
      <c r="G69" s="890"/>
      <c r="H69" s="890"/>
      <c r="I69" s="890"/>
    </row>
    <row r="70" spans="3:9">
      <c r="C70" s="890"/>
      <c r="D70" s="890"/>
      <c r="E70" s="890"/>
      <c r="G70" s="890"/>
      <c r="H70" s="890"/>
      <c r="I70" s="890"/>
    </row>
    <row r="71" spans="3:9">
      <c r="C71" s="890"/>
      <c r="D71" s="890"/>
      <c r="E71" s="890"/>
      <c r="G71" s="890"/>
      <c r="H71" s="890"/>
      <c r="I71" s="890"/>
    </row>
    <row r="72" spans="3:9">
      <c r="C72" s="890"/>
      <c r="D72" s="890"/>
      <c r="E72" s="890"/>
      <c r="G72" s="890"/>
      <c r="H72" s="890"/>
      <c r="I72" s="890"/>
    </row>
    <row r="73" spans="3:9">
      <c r="C73" s="890"/>
      <c r="D73" s="890"/>
      <c r="E73" s="890"/>
      <c r="G73" s="890"/>
      <c r="H73" s="890"/>
      <c r="I73" s="890"/>
    </row>
    <row r="74" spans="3:9">
      <c r="C74" s="890"/>
      <c r="D74" s="890"/>
      <c r="E74" s="890"/>
      <c r="G74" s="890"/>
      <c r="H74" s="890"/>
      <c r="I74" s="890"/>
    </row>
    <row r="75" spans="3:9">
      <c r="G75" s="890"/>
      <c r="H75" s="890"/>
      <c r="I75" s="890"/>
    </row>
    <row r="76" spans="3:9">
      <c r="G76" s="890"/>
      <c r="H76" s="890"/>
      <c r="I76" s="890"/>
    </row>
    <row r="77" spans="3:9">
      <c r="G77" s="890"/>
      <c r="H77" s="890"/>
      <c r="I77" s="890"/>
    </row>
    <row r="78" spans="3:9">
      <c r="G78" s="890"/>
      <c r="H78" s="890"/>
      <c r="I78" s="890"/>
    </row>
    <row r="79" spans="3:9">
      <c r="G79" s="890"/>
      <c r="H79" s="890"/>
      <c r="I79" s="890"/>
    </row>
    <row r="80" spans="3:9">
      <c r="G80" s="890"/>
      <c r="H80" s="890"/>
      <c r="I80" s="890"/>
    </row>
    <row r="81" spans="7:9">
      <c r="G81" s="890"/>
      <c r="H81" s="890"/>
      <c r="I81" s="890"/>
    </row>
    <row r="82" spans="7:9">
      <c r="G82" s="890"/>
      <c r="H82" s="890"/>
      <c r="I82" s="890"/>
    </row>
    <row r="83" spans="7:9">
      <c r="G83" s="890"/>
      <c r="H83" s="890"/>
      <c r="I83" s="890"/>
    </row>
  </sheetData>
  <mergeCells count="8">
    <mergeCell ref="J3:R3"/>
    <mergeCell ref="S3:S4"/>
    <mergeCell ref="A3:A4"/>
    <mergeCell ref="B3:B4"/>
    <mergeCell ref="C3:F3"/>
    <mergeCell ref="G3:G4"/>
    <mergeCell ref="H3:H4"/>
    <mergeCell ref="I3:I4"/>
  </mergeCells>
  <hyperlinks>
    <hyperlink ref="A1" location="Menu!A1" display="Return to Menu"/>
  </hyperlinks>
  <pageMargins left="0.25" right="0.2" top="0.6" bottom="0.1" header="0.3" footer="0.3"/>
  <pageSetup paperSize="9" scale="44" firstPageNumber="205" orientation="landscape" useFirstPageNumber="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A80"/>
  <sheetViews>
    <sheetView view="pageBreakPreview" zoomScaleNormal="100" zoomScaleSheetLayoutView="100" zoomScalePageLayoutView="70" workbookViewId="0">
      <pane xSplit="1" ySplit="3" topLeftCell="B4" activePane="bottomRight" state="frozen"/>
      <selection activeCell="A74" sqref="A74"/>
      <selection pane="topRight" activeCell="A74" sqref="A74"/>
      <selection pane="bottomLeft" activeCell="A74" sqref="A74"/>
      <selection pane="bottomRight"/>
    </sheetView>
  </sheetViews>
  <sheetFormatPr defaultRowHeight="15.75"/>
  <cols>
    <col min="1" max="1" width="56.42578125" style="989" customWidth="1"/>
    <col min="2" max="122" width="15" style="967" customWidth="1"/>
    <col min="123" max="125" width="16" style="967" customWidth="1"/>
    <col min="126" max="126" width="15.5703125" style="967" bestFit="1" customWidth="1"/>
    <col min="127" max="127" width="16" style="967" customWidth="1"/>
    <col min="128" max="128" width="15" style="967" customWidth="1"/>
    <col min="129" max="129" width="16.5703125" style="967" customWidth="1"/>
    <col min="130" max="130" width="16.140625" style="967" customWidth="1"/>
    <col min="131" max="132" width="16" style="967" customWidth="1"/>
    <col min="133" max="178" width="15" style="967" customWidth="1"/>
    <col min="179" max="183" width="15.5703125" style="967" bestFit="1" customWidth="1"/>
    <col min="184" max="256" width="9.140625" style="967"/>
    <col min="257" max="257" width="56.5703125" style="967" customWidth="1"/>
    <col min="258" max="439" width="15" style="967" customWidth="1"/>
    <col min="440" max="512" width="9.140625" style="967"/>
    <col min="513" max="513" width="56.5703125" style="967" customWidth="1"/>
    <col min="514" max="695" width="15" style="967" customWidth="1"/>
    <col min="696" max="768" width="9.140625" style="967"/>
    <col min="769" max="769" width="56.5703125" style="967" customWidth="1"/>
    <col min="770" max="951" width="15" style="967" customWidth="1"/>
    <col min="952" max="1024" width="9.140625" style="967"/>
    <col min="1025" max="1025" width="56.5703125" style="967" customWidth="1"/>
    <col min="1026" max="1207" width="15" style="967" customWidth="1"/>
    <col min="1208" max="1280" width="9.140625" style="967"/>
    <col min="1281" max="1281" width="56.5703125" style="967" customWidth="1"/>
    <col min="1282" max="1463" width="15" style="967" customWidth="1"/>
    <col min="1464" max="1536" width="9.140625" style="967"/>
    <col min="1537" max="1537" width="56.5703125" style="967" customWidth="1"/>
    <col min="1538" max="1719" width="15" style="967" customWidth="1"/>
    <col min="1720" max="1792" width="9.140625" style="967"/>
    <col min="1793" max="1793" width="56.5703125" style="967" customWidth="1"/>
    <col min="1794" max="1975" width="15" style="967" customWidth="1"/>
    <col min="1976" max="2048" width="9.140625" style="967"/>
    <col min="2049" max="2049" width="56.5703125" style="967" customWidth="1"/>
    <col min="2050" max="2231" width="15" style="967" customWidth="1"/>
    <col min="2232" max="2304" width="9.140625" style="967"/>
    <col min="2305" max="2305" width="56.5703125" style="967" customWidth="1"/>
    <col min="2306" max="2487" width="15" style="967" customWidth="1"/>
    <col min="2488" max="2560" width="9.140625" style="967"/>
    <col min="2561" max="2561" width="56.5703125" style="967" customWidth="1"/>
    <col min="2562" max="2743" width="15" style="967" customWidth="1"/>
    <col min="2744" max="2816" width="9.140625" style="967"/>
    <col min="2817" max="2817" width="56.5703125" style="967" customWidth="1"/>
    <col min="2818" max="2999" width="15" style="967" customWidth="1"/>
    <col min="3000" max="3072" width="9.140625" style="967"/>
    <col min="3073" max="3073" width="56.5703125" style="967" customWidth="1"/>
    <col min="3074" max="3255" width="15" style="967" customWidth="1"/>
    <col min="3256" max="3328" width="9.140625" style="967"/>
    <col min="3329" max="3329" width="56.5703125" style="967" customWidth="1"/>
    <col min="3330" max="3511" width="15" style="967" customWidth="1"/>
    <col min="3512" max="3584" width="9.140625" style="967"/>
    <col min="3585" max="3585" width="56.5703125" style="967" customWidth="1"/>
    <col min="3586" max="3767" width="15" style="967" customWidth="1"/>
    <col min="3768" max="3840" width="9.140625" style="967"/>
    <col min="3841" max="3841" width="56.5703125" style="967" customWidth="1"/>
    <col min="3842" max="4023" width="15" style="967" customWidth="1"/>
    <col min="4024" max="4096" width="9.140625" style="967"/>
    <col min="4097" max="4097" width="56.5703125" style="967" customWidth="1"/>
    <col min="4098" max="4279" width="15" style="967" customWidth="1"/>
    <col min="4280" max="4352" width="9.140625" style="967"/>
    <col min="4353" max="4353" width="56.5703125" style="967" customWidth="1"/>
    <col min="4354" max="4535" width="15" style="967" customWidth="1"/>
    <col min="4536" max="4608" width="9.140625" style="967"/>
    <col min="4609" max="4609" width="56.5703125" style="967" customWidth="1"/>
    <col min="4610" max="4791" width="15" style="967" customWidth="1"/>
    <col min="4792" max="4864" width="9.140625" style="967"/>
    <col min="4865" max="4865" width="56.5703125" style="967" customWidth="1"/>
    <col min="4866" max="5047" width="15" style="967" customWidth="1"/>
    <col min="5048" max="5120" width="9.140625" style="967"/>
    <col min="5121" max="5121" width="56.5703125" style="967" customWidth="1"/>
    <col min="5122" max="5303" width="15" style="967" customWidth="1"/>
    <col min="5304" max="5376" width="9.140625" style="967"/>
    <col min="5377" max="5377" width="56.5703125" style="967" customWidth="1"/>
    <col min="5378" max="5559" width="15" style="967" customWidth="1"/>
    <col min="5560" max="5632" width="9.140625" style="967"/>
    <col min="5633" max="5633" width="56.5703125" style="967" customWidth="1"/>
    <col min="5634" max="5815" width="15" style="967" customWidth="1"/>
    <col min="5816" max="5888" width="9.140625" style="967"/>
    <col min="5889" max="5889" width="56.5703125" style="967" customWidth="1"/>
    <col min="5890" max="6071" width="15" style="967" customWidth="1"/>
    <col min="6072" max="6144" width="9.140625" style="967"/>
    <col min="6145" max="6145" width="56.5703125" style="967" customWidth="1"/>
    <col min="6146" max="6327" width="15" style="967" customWidth="1"/>
    <col min="6328" max="6400" width="9.140625" style="967"/>
    <col min="6401" max="6401" width="56.5703125" style="967" customWidth="1"/>
    <col min="6402" max="6583" width="15" style="967" customWidth="1"/>
    <col min="6584" max="6656" width="9.140625" style="967"/>
    <col min="6657" max="6657" width="56.5703125" style="967" customWidth="1"/>
    <col min="6658" max="6839" width="15" style="967" customWidth="1"/>
    <col min="6840" max="6912" width="9.140625" style="967"/>
    <col min="6913" max="6913" width="56.5703125" style="967" customWidth="1"/>
    <col min="6914" max="7095" width="15" style="967" customWidth="1"/>
    <col min="7096" max="7168" width="9.140625" style="967"/>
    <col min="7169" max="7169" width="56.5703125" style="967" customWidth="1"/>
    <col min="7170" max="7351" width="15" style="967" customWidth="1"/>
    <col min="7352" max="7424" width="9.140625" style="967"/>
    <col min="7425" max="7425" width="56.5703125" style="967" customWidth="1"/>
    <col min="7426" max="7607" width="15" style="967" customWidth="1"/>
    <col min="7608" max="7680" width="9.140625" style="967"/>
    <col min="7681" max="7681" width="56.5703125" style="967" customWidth="1"/>
    <col min="7682" max="7863" width="15" style="967" customWidth="1"/>
    <col min="7864" max="7936" width="9.140625" style="967"/>
    <col min="7937" max="7937" width="56.5703125" style="967" customWidth="1"/>
    <col min="7938" max="8119" width="15" style="967" customWidth="1"/>
    <col min="8120" max="8192" width="9.140625" style="967"/>
    <col min="8193" max="8193" width="56.5703125" style="967" customWidth="1"/>
    <col min="8194" max="8375" width="15" style="967" customWidth="1"/>
    <col min="8376" max="8448" width="9.140625" style="967"/>
    <col min="8449" max="8449" width="56.5703125" style="967" customWidth="1"/>
    <col min="8450" max="8631" width="15" style="967" customWidth="1"/>
    <col min="8632" max="8704" width="9.140625" style="967"/>
    <col min="8705" max="8705" width="56.5703125" style="967" customWidth="1"/>
    <col min="8706" max="8887" width="15" style="967" customWidth="1"/>
    <col min="8888" max="8960" width="9.140625" style="967"/>
    <col min="8961" max="8961" width="56.5703125" style="967" customWidth="1"/>
    <col min="8962" max="9143" width="15" style="967" customWidth="1"/>
    <col min="9144" max="9216" width="9.140625" style="967"/>
    <col min="9217" max="9217" width="56.5703125" style="967" customWidth="1"/>
    <col min="9218" max="9399" width="15" style="967" customWidth="1"/>
    <col min="9400" max="9472" width="9.140625" style="967"/>
    <col min="9473" max="9473" width="56.5703125" style="967" customWidth="1"/>
    <col min="9474" max="9655" width="15" style="967" customWidth="1"/>
    <col min="9656" max="9728" width="9.140625" style="967"/>
    <col min="9729" max="9729" width="56.5703125" style="967" customWidth="1"/>
    <col min="9730" max="9911" width="15" style="967" customWidth="1"/>
    <col min="9912" max="9984" width="9.140625" style="967"/>
    <col min="9985" max="9985" width="56.5703125" style="967" customWidth="1"/>
    <col min="9986" max="10167" width="15" style="967" customWidth="1"/>
    <col min="10168" max="10240" width="9.140625" style="967"/>
    <col min="10241" max="10241" width="56.5703125" style="967" customWidth="1"/>
    <col min="10242" max="10423" width="15" style="967" customWidth="1"/>
    <col min="10424" max="10496" width="9.140625" style="967"/>
    <col min="10497" max="10497" width="56.5703125" style="967" customWidth="1"/>
    <col min="10498" max="10679" width="15" style="967" customWidth="1"/>
    <col min="10680" max="10752" width="9.140625" style="967"/>
    <col min="10753" max="10753" width="56.5703125" style="967" customWidth="1"/>
    <col min="10754" max="10935" width="15" style="967" customWidth="1"/>
    <col min="10936" max="11008" width="9.140625" style="967"/>
    <col min="11009" max="11009" width="56.5703125" style="967" customWidth="1"/>
    <col min="11010" max="11191" width="15" style="967" customWidth="1"/>
    <col min="11192" max="11264" width="9.140625" style="967"/>
    <col min="11265" max="11265" width="56.5703125" style="967" customWidth="1"/>
    <col min="11266" max="11447" width="15" style="967" customWidth="1"/>
    <col min="11448" max="11520" width="9.140625" style="967"/>
    <col min="11521" max="11521" width="56.5703125" style="967" customWidth="1"/>
    <col min="11522" max="11703" width="15" style="967" customWidth="1"/>
    <col min="11704" max="11776" width="9.140625" style="967"/>
    <col min="11777" max="11777" width="56.5703125" style="967" customWidth="1"/>
    <col min="11778" max="11959" width="15" style="967" customWidth="1"/>
    <col min="11960" max="12032" width="9.140625" style="967"/>
    <col min="12033" max="12033" width="56.5703125" style="967" customWidth="1"/>
    <col min="12034" max="12215" width="15" style="967" customWidth="1"/>
    <col min="12216" max="12288" width="9.140625" style="967"/>
    <col min="12289" max="12289" width="56.5703125" style="967" customWidth="1"/>
    <col min="12290" max="12471" width="15" style="967" customWidth="1"/>
    <col min="12472" max="12544" width="9.140625" style="967"/>
    <col min="12545" max="12545" width="56.5703125" style="967" customWidth="1"/>
    <col min="12546" max="12727" width="15" style="967" customWidth="1"/>
    <col min="12728" max="12800" width="9.140625" style="967"/>
    <col min="12801" max="12801" width="56.5703125" style="967" customWidth="1"/>
    <col min="12802" max="12983" width="15" style="967" customWidth="1"/>
    <col min="12984" max="13056" width="9.140625" style="967"/>
    <col min="13057" max="13057" width="56.5703125" style="967" customWidth="1"/>
    <col min="13058" max="13239" width="15" style="967" customWidth="1"/>
    <col min="13240" max="13312" width="9.140625" style="967"/>
    <col min="13313" max="13313" width="56.5703125" style="967" customWidth="1"/>
    <col min="13314" max="13495" width="15" style="967" customWidth="1"/>
    <col min="13496" max="13568" width="9.140625" style="967"/>
    <col min="13569" max="13569" width="56.5703125" style="967" customWidth="1"/>
    <col min="13570" max="13751" width="15" style="967" customWidth="1"/>
    <col min="13752" max="13824" width="9.140625" style="967"/>
    <col min="13825" max="13825" width="56.5703125" style="967" customWidth="1"/>
    <col min="13826" max="14007" width="15" style="967" customWidth="1"/>
    <col min="14008" max="14080" width="9.140625" style="967"/>
    <col min="14081" max="14081" width="56.5703125" style="967" customWidth="1"/>
    <col min="14082" max="14263" width="15" style="967" customWidth="1"/>
    <col min="14264" max="14336" width="9.140625" style="967"/>
    <col min="14337" max="14337" width="56.5703125" style="967" customWidth="1"/>
    <col min="14338" max="14519" width="15" style="967" customWidth="1"/>
    <col min="14520" max="14592" width="9.140625" style="967"/>
    <col min="14593" max="14593" width="56.5703125" style="967" customWidth="1"/>
    <col min="14594" max="14775" width="15" style="967" customWidth="1"/>
    <col min="14776" max="14848" width="9.140625" style="967"/>
    <col min="14849" max="14849" width="56.5703125" style="967" customWidth="1"/>
    <col min="14850" max="15031" width="15" style="967" customWidth="1"/>
    <col min="15032" max="15104" width="9.140625" style="967"/>
    <col min="15105" max="15105" width="56.5703125" style="967" customWidth="1"/>
    <col min="15106" max="15287" width="15" style="967" customWidth="1"/>
    <col min="15288" max="15360" width="9.140625" style="967"/>
    <col min="15361" max="15361" width="56.5703125" style="967" customWidth="1"/>
    <col min="15362" max="15543" width="15" style="967" customWidth="1"/>
    <col min="15544" max="15616" width="9.140625" style="967"/>
    <col min="15617" max="15617" width="56.5703125" style="967" customWidth="1"/>
    <col min="15618" max="15799" width="15" style="967" customWidth="1"/>
    <col min="15800" max="15872" width="9.140625" style="967"/>
    <col min="15873" max="15873" width="56.5703125" style="967" customWidth="1"/>
    <col min="15874" max="16055" width="15" style="967" customWidth="1"/>
    <col min="16056" max="16128" width="9.140625" style="967"/>
    <col min="16129" max="16129" width="56.5703125" style="967" customWidth="1"/>
    <col min="16130" max="16311" width="15" style="967" customWidth="1"/>
    <col min="16312" max="16384" width="9.140625" style="967"/>
  </cols>
  <sheetData>
    <row r="1" spans="1:183" ht="25.5">
      <c r="A1" s="883" t="s">
        <v>313</v>
      </c>
    </row>
    <row r="2" spans="1:183" ht="39" customHeight="1" thickBot="1">
      <c r="A2" s="968" t="s">
        <v>538</v>
      </c>
      <c r="B2" s="969"/>
      <c r="C2" s="969"/>
      <c r="D2" s="969"/>
      <c r="E2" s="969"/>
      <c r="F2" s="969"/>
      <c r="G2" s="969"/>
      <c r="H2" s="969"/>
      <c r="I2" s="969"/>
      <c r="J2" s="969"/>
      <c r="K2" s="969"/>
      <c r="L2" s="969"/>
      <c r="M2" s="969"/>
      <c r="N2" s="969"/>
      <c r="O2" s="969"/>
      <c r="P2" s="969"/>
      <c r="Q2" s="969"/>
      <c r="R2" s="969"/>
      <c r="S2" s="969"/>
      <c r="T2" s="969"/>
      <c r="U2" s="969"/>
      <c r="V2" s="969"/>
      <c r="W2" s="969"/>
      <c r="X2" s="969"/>
      <c r="Y2" s="969"/>
      <c r="Z2" s="969"/>
      <c r="AA2" s="969"/>
      <c r="AB2" s="969"/>
      <c r="AC2" s="969"/>
      <c r="AD2" s="969"/>
      <c r="AE2" s="969"/>
      <c r="AF2" s="969"/>
      <c r="AG2" s="969"/>
      <c r="AH2" s="969"/>
      <c r="AI2" s="969"/>
      <c r="AJ2" s="969"/>
      <c r="AK2" s="969"/>
      <c r="AL2" s="969"/>
      <c r="AM2" s="969"/>
      <c r="AN2" s="969"/>
      <c r="AO2" s="969"/>
      <c r="AP2" s="969"/>
      <c r="AQ2" s="969"/>
      <c r="AR2" s="969"/>
      <c r="AS2" s="969"/>
      <c r="AT2" s="969"/>
      <c r="AU2" s="969"/>
      <c r="AV2" s="969"/>
      <c r="AW2" s="969"/>
      <c r="AX2" s="969"/>
      <c r="AY2" s="969"/>
      <c r="AZ2" s="969"/>
      <c r="BA2" s="969"/>
      <c r="BB2" s="969"/>
      <c r="BC2" s="969"/>
      <c r="BD2" s="969"/>
      <c r="BE2" s="969"/>
      <c r="BF2" s="969"/>
      <c r="BG2" s="969"/>
      <c r="BH2" s="969"/>
      <c r="BI2" s="969"/>
      <c r="BJ2" s="969"/>
      <c r="BK2" s="969"/>
      <c r="BL2" s="969"/>
      <c r="BM2" s="969"/>
      <c r="BN2" s="969"/>
      <c r="BO2" s="969"/>
      <c r="BP2" s="969"/>
      <c r="BQ2" s="969"/>
      <c r="BR2" s="969"/>
      <c r="BS2" s="969"/>
      <c r="BT2" s="969"/>
      <c r="BU2" s="969"/>
      <c r="BV2" s="969"/>
      <c r="BW2" s="969"/>
      <c r="BX2" s="969"/>
      <c r="BY2" s="969"/>
      <c r="BZ2" s="969"/>
      <c r="CA2" s="969"/>
      <c r="CB2" s="969"/>
      <c r="CC2" s="969"/>
      <c r="CD2" s="969"/>
      <c r="CE2" s="969"/>
      <c r="CF2" s="969"/>
      <c r="CG2" s="969"/>
      <c r="CH2" s="969"/>
      <c r="CI2" s="969"/>
      <c r="CJ2" s="969"/>
      <c r="CK2" s="969"/>
      <c r="CL2" s="969"/>
      <c r="CM2" s="969"/>
      <c r="CN2" s="969"/>
      <c r="CO2" s="969"/>
      <c r="CP2" s="969"/>
      <c r="CQ2" s="969"/>
      <c r="CR2" s="969"/>
      <c r="CS2" s="969"/>
      <c r="CT2" s="969"/>
      <c r="CU2" s="969"/>
      <c r="CV2" s="969"/>
      <c r="CW2" s="969"/>
      <c r="CX2" s="969"/>
      <c r="CY2" s="969"/>
      <c r="CZ2" s="969"/>
      <c r="DA2" s="969"/>
      <c r="DB2" s="969"/>
      <c r="DC2" s="969"/>
      <c r="DD2" s="969"/>
      <c r="DE2" s="969"/>
      <c r="DF2" s="969"/>
      <c r="DG2" s="969"/>
      <c r="DH2" s="969"/>
      <c r="DI2" s="969"/>
      <c r="DJ2" s="969"/>
      <c r="DK2" s="969"/>
      <c r="DL2" s="969"/>
      <c r="DM2" s="969"/>
      <c r="DN2" s="969"/>
      <c r="DO2" s="969"/>
      <c r="DP2" s="969"/>
      <c r="DQ2" s="969"/>
      <c r="DR2" s="969"/>
      <c r="DS2" s="969"/>
      <c r="DT2" s="969"/>
      <c r="DU2" s="969"/>
      <c r="DV2" s="969"/>
      <c r="DW2" s="969"/>
      <c r="DX2" s="969"/>
      <c r="DY2" s="969"/>
      <c r="DZ2" s="969"/>
      <c r="EA2" s="969"/>
      <c r="EB2" s="969"/>
      <c r="EC2" s="969"/>
      <c r="ED2" s="969"/>
      <c r="EE2" s="969"/>
      <c r="EF2" s="969"/>
      <c r="EG2" s="969"/>
      <c r="EH2" s="969"/>
      <c r="EI2" s="969"/>
      <c r="EJ2" s="969"/>
      <c r="EK2" s="969"/>
      <c r="EL2" s="969"/>
      <c r="EM2" s="969"/>
      <c r="EN2" s="969"/>
      <c r="EO2" s="969"/>
      <c r="EP2" s="969"/>
      <c r="EQ2" s="969"/>
      <c r="ER2" s="969"/>
      <c r="ES2" s="969"/>
      <c r="ET2" s="969"/>
      <c r="EU2" s="969"/>
      <c r="EV2" s="969"/>
      <c r="EW2" s="969"/>
      <c r="EX2" s="969"/>
      <c r="EY2" s="969"/>
      <c r="EZ2" s="969"/>
      <c r="FA2" s="969"/>
      <c r="FB2" s="969"/>
      <c r="FC2" s="969"/>
      <c r="FD2" s="969"/>
      <c r="FE2" s="969"/>
      <c r="FF2" s="969"/>
      <c r="FG2" s="969"/>
      <c r="FH2" s="969"/>
      <c r="FI2" s="969"/>
      <c r="FJ2" s="969"/>
      <c r="FK2" s="969"/>
      <c r="FL2" s="969"/>
      <c r="FM2" s="970"/>
      <c r="FN2" s="970"/>
      <c r="FO2" s="970"/>
      <c r="FP2" s="970"/>
      <c r="FQ2" s="970"/>
      <c r="FR2" s="970"/>
      <c r="FS2" s="970"/>
      <c r="FT2" s="970"/>
      <c r="FU2" s="970"/>
      <c r="FV2" s="970"/>
      <c r="FW2" s="970"/>
      <c r="FX2" s="970"/>
      <c r="FY2" s="970"/>
      <c r="FZ2" s="970"/>
      <c r="GA2" s="970"/>
    </row>
    <row r="3" spans="1:183" s="974" customFormat="1" ht="33.75" customHeight="1" thickBot="1">
      <c r="A3" s="971" t="s">
        <v>539</v>
      </c>
      <c r="B3" s="972">
        <v>36531</v>
      </c>
      <c r="C3" s="972">
        <v>36562</v>
      </c>
      <c r="D3" s="972">
        <v>36591</v>
      </c>
      <c r="E3" s="972">
        <v>36622</v>
      </c>
      <c r="F3" s="972">
        <v>36652</v>
      </c>
      <c r="G3" s="972">
        <v>36683</v>
      </c>
      <c r="H3" s="972">
        <v>36713</v>
      </c>
      <c r="I3" s="972">
        <v>36744</v>
      </c>
      <c r="J3" s="972">
        <v>36775</v>
      </c>
      <c r="K3" s="972">
        <v>36805</v>
      </c>
      <c r="L3" s="972">
        <v>36836</v>
      </c>
      <c r="M3" s="972">
        <v>36866</v>
      </c>
      <c r="N3" s="972">
        <v>36897</v>
      </c>
      <c r="O3" s="972">
        <v>36928</v>
      </c>
      <c r="P3" s="972">
        <v>36956</v>
      </c>
      <c r="Q3" s="972">
        <v>36987</v>
      </c>
      <c r="R3" s="972">
        <v>37017</v>
      </c>
      <c r="S3" s="972">
        <v>37048</v>
      </c>
      <c r="T3" s="972">
        <v>37078</v>
      </c>
      <c r="U3" s="972">
        <v>37109</v>
      </c>
      <c r="V3" s="972">
        <v>37140</v>
      </c>
      <c r="W3" s="972">
        <v>37170</v>
      </c>
      <c r="X3" s="972">
        <v>37201</v>
      </c>
      <c r="Y3" s="972">
        <v>37231</v>
      </c>
      <c r="Z3" s="972">
        <v>37262</v>
      </c>
      <c r="AA3" s="972">
        <v>37293</v>
      </c>
      <c r="AB3" s="972">
        <v>37321</v>
      </c>
      <c r="AC3" s="972">
        <v>37352</v>
      </c>
      <c r="AD3" s="972">
        <v>37382</v>
      </c>
      <c r="AE3" s="972">
        <v>37413</v>
      </c>
      <c r="AF3" s="972">
        <v>37443</v>
      </c>
      <c r="AG3" s="972">
        <v>37474</v>
      </c>
      <c r="AH3" s="972">
        <v>37505</v>
      </c>
      <c r="AI3" s="972">
        <v>37535</v>
      </c>
      <c r="AJ3" s="972">
        <v>37566</v>
      </c>
      <c r="AK3" s="972">
        <v>37596</v>
      </c>
      <c r="AL3" s="972">
        <v>37627</v>
      </c>
      <c r="AM3" s="972">
        <v>37658</v>
      </c>
      <c r="AN3" s="972">
        <v>37686</v>
      </c>
      <c r="AO3" s="972">
        <v>37717</v>
      </c>
      <c r="AP3" s="972">
        <v>37747</v>
      </c>
      <c r="AQ3" s="972">
        <v>37778</v>
      </c>
      <c r="AR3" s="972">
        <v>37808</v>
      </c>
      <c r="AS3" s="972">
        <v>37839</v>
      </c>
      <c r="AT3" s="972">
        <v>37870</v>
      </c>
      <c r="AU3" s="972">
        <v>37900</v>
      </c>
      <c r="AV3" s="972">
        <v>37931</v>
      </c>
      <c r="AW3" s="972">
        <v>37961</v>
      </c>
      <c r="AX3" s="972">
        <v>37992</v>
      </c>
      <c r="AY3" s="972">
        <v>38023</v>
      </c>
      <c r="AZ3" s="972">
        <v>38052</v>
      </c>
      <c r="BA3" s="972">
        <v>38083</v>
      </c>
      <c r="BB3" s="972">
        <v>38113</v>
      </c>
      <c r="BC3" s="972">
        <v>38144</v>
      </c>
      <c r="BD3" s="972">
        <v>38174</v>
      </c>
      <c r="BE3" s="972">
        <v>38205</v>
      </c>
      <c r="BF3" s="972">
        <v>38236</v>
      </c>
      <c r="BG3" s="972">
        <v>38266</v>
      </c>
      <c r="BH3" s="972">
        <v>38297</v>
      </c>
      <c r="BI3" s="972">
        <v>38327</v>
      </c>
      <c r="BJ3" s="972">
        <v>38358</v>
      </c>
      <c r="BK3" s="972">
        <v>38389</v>
      </c>
      <c r="BL3" s="972">
        <v>38417</v>
      </c>
      <c r="BM3" s="972">
        <v>38448</v>
      </c>
      <c r="BN3" s="972">
        <v>38478</v>
      </c>
      <c r="BO3" s="972">
        <v>38509</v>
      </c>
      <c r="BP3" s="972">
        <v>38539</v>
      </c>
      <c r="BQ3" s="972">
        <v>38570</v>
      </c>
      <c r="BR3" s="972">
        <v>38601</v>
      </c>
      <c r="BS3" s="972">
        <v>38631</v>
      </c>
      <c r="BT3" s="972">
        <v>38662</v>
      </c>
      <c r="BU3" s="972">
        <v>38692</v>
      </c>
      <c r="BV3" s="972">
        <v>38723</v>
      </c>
      <c r="BW3" s="972">
        <v>38754</v>
      </c>
      <c r="BX3" s="972">
        <v>38782</v>
      </c>
      <c r="BY3" s="972">
        <v>38813</v>
      </c>
      <c r="BZ3" s="972">
        <v>38843</v>
      </c>
      <c r="CA3" s="972">
        <v>38874</v>
      </c>
      <c r="CB3" s="972">
        <v>38904</v>
      </c>
      <c r="CC3" s="972">
        <v>38935</v>
      </c>
      <c r="CD3" s="972">
        <v>38966</v>
      </c>
      <c r="CE3" s="972">
        <v>38996</v>
      </c>
      <c r="CF3" s="972">
        <v>39027</v>
      </c>
      <c r="CG3" s="972">
        <v>39057</v>
      </c>
      <c r="CH3" s="972">
        <v>39088</v>
      </c>
      <c r="CI3" s="972">
        <v>39119</v>
      </c>
      <c r="CJ3" s="972">
        <v>39147</v>
      </c>
      <c r="CK3" s="972">
        <v>39178</v>
      </c>
      <c r="CL3" s="972">
        <v>39208</v>
      </c>
      <c r="CM3" s="972">
        <v>39239</v>
      </c>
      <c r="CN3" s="972">
        <v>39269</v>
      </c>
      <c r="CO3" s="972">
        <v>39300</v>
      </c>
      <c r="CP3" s="972">
        <v>39331</v>
      </c>
      <c r="CQ3" s="972">
        <v>39361</v>
      </c>
      <c r="CR3" s="972">
        <v>39392</v>
      </c>
      <c r="CS3" s="972">
        <v>39422</v>
      </c>
      <c r="CT3" s="972">
        <v>39453</v>
      </c>
      <c r="CU3" s="972">
        <v>39484</v>
      </c>
      <c r="CV3" s="972">
        <v>39513</v>
      </c>
      <c r="CW3" s="972">
        <v>39544</v>
      </c>
      <c r="CX3" s="972">
        <v>39574</v>
      </c>
      <c r="CY3" s="972">
        <v>39605</v>
      </c>
      <c r="CZ3" s="972">
        <v>39635</v>
      </c>
      <c r="DA3" s="972">
        <v>39666</v>
      </c>
      <c r="DB3" s="972">
        <v>39697</v>
      </c>
      <c r="DC3" s="972">
        <v>39727</v>
      </c>
      <c r="DD3" s="972">
        <v>39758</v>
      </c>
      <c r="DE3" s="972">
        <v>39788</v>
      </c>
      <c r="DF3" s="972">
        <v>39819</v>
      </c>
      <c r="DG3" s="972">
        <v>39850</v>
      </c>
      <c r="DH3" s="972">
        <v>39878</v>
      </c>
      <c r="DI3" s="972">
        <v>39909</v>
      </c>
      <c r="DJ3" s="972">
        <v>39939</v>
      </c>
      <c r="DK3" s="972">
        <v>39970</v>
      </c>
      <c r="DL3" s="972">
        <v>40000</v>
      </c>
      <c r="DM3" s="972">
        <v>40031</v>
      </c>
      <c r="DN3" s="972">
        <v>40062</v>
      </c>
      <c r="DO3" s="972">
        <v>40092</v>
      </c>
      <c r="DP3" s="972">
        <v>40123</v>
      </c>
      <c r="DQ3" s="972">
        <v>40153</v>
      </c>
      <c r="DR3" s="972">
        <v>40184</v>
      </c>
      <c r="DS3" s="972">
        <v>40215</v>
      </c>
      <c r="DT3" s="972">
        <v>40243</v>
      </c>
      <c r="DU3" s="972">
        <v>40274</v>
      </c>
      <c r="DV3" s="972">
        <v>40304</v>
      </c>
      <c r="DW3" s="972">
        <v>40335</v>
      </c>
      <c r="DX3" s="972">
        <v>40365</v>
      </c>
      <c r="DY3" s="972">
        <v>40396</v>
      </c>
      <c r="DZ3" s="972">
        <v>40427</v>
      </c>
      <c r="EA3" s="972">
        <v>40457</v>
      </c>
      <c r="EB3" s="972">
        <v>40497</v>
      </c>
      <c r="EC3" s="972">
        <v>40537</v>
      </c>
      <c r="ED3" s="972">
        <v>40569</v>
      </c>
      <c r="EE3" s="972">
        <v>40600</v>
      </c>
      <c r="EF3" s="972">
        <v>40628</v>
      </c>
      <c r="EG3" s="972">
        <v>40659</v>
      </c>
      <c r="EH3" s="972">
        <v>40689</v>
      </c>
      <c r="EI3" s="972">
        <v>40720</v>
      </c>
      <c r="EJ3" s="972">
        <v>40750</v>
      </c>
      <c r="EK3" s="972">
        <v>40781</v>
      </c>
      <c r="EL3" s="972">
        <v>40812</v>
      </c>
      <c r="EM3" s="972">
        <v>40842</v>
      </c>
      <c r="EN3" s="972">
        <v>40873</v>
      </c>
      <c r="EO3" s="972">
        <v>40903</v>
      </c>
      <c r="EP3" s="972">
        <v>40935</v>
      </c>
      <c r="EQ3" s="972">
        <v>40967</v>
      </c>
      <c r="ER3" s="972">
        <v>40999</v>
      </c>
      <c r="ES3" s="972">
        <v>41029</v>
      </c>
      <c r="ET3" s="972">
        <v>41060</v>
      </c>
      <c r="EU3" s="972">
        <v>41090</v>
      </c>
      <c r="EV3" s="972">
        <v>41121</v>
      </c>
      <c r="EW3" s="972">
        <v>41152</v>
      </c>
      <c r="EX3" s="972">
        <v>41182</v>
      </c>
      <c r="EY3" s="972">
        <v>41213</v>
      </c>
      <c r="EZ3" s="972">
        <v>41243</v>
      </c>
      <c r="FA3" s="972">
        <v>41273</v>
      </c>
      <c r="FB3" s="972">
        <v>41304</v>
      </c>
      <c r="FC3" s="972">
        <v>41333</v>
      </c>
      <c r="FD3" s="972">
        <v>41362</v>
      </c>
      <c r="FE3" s="972">
        <v>41391</v>
      </c>
      <c r="FF3" s="972">
        <v>41420</v>
      </c>
      <c r="FG3" s="972">
        <v>41449</v>
      </c>
      <c r="FH3" s="972">
        <v>41478</v>
      </c>
      <c r="FI3" s="972">
        <v>41507</v>
      </c>
      <c r="FJ3" s="972">
        <v>41536</v>
      </c>
      <c r="FK3" s="972">
        <v>41565</v>
      </c>
      <c r="FL3" s="972">
        <v>41594</v>
      </c>
      <c r="FM3" s="972">
        <v>41623</v>
      </c>
      <c r="FN3" s="972">
        <v>41652</v>
      </c>
      <c r="FO3" s="972">
        <v>41681</v>
      </c>
      <c r="FP3" s="972">
        <v>41710</v>
      </c>
      <c r="FQ3" s="972">
        <v>41739</v>
      </c>
      <c r="FR3" s="972">
        <v>41768</v>
      </c>
      <c r="FS3" s="972">
        <v>41797</v>
      </c>
      <c r="FT3" s="972">
        <v>41827</v>
      </c>
      <c r="FU3" s="972">
        <v>41858</v>
      </c>
      <c r="FV3" s="972">
        <v>41889</v>
      </c>
      <c r="FW3" s="972">
        <v>41919</v>
      </c>
      <c r="FX3" s="972">
        <v>41950</v>
      </c>
      <c r="FY3" s="972">
        <v>41980</v>
      </c>
      <c r="FZ3" s="972">
        <v>42011</v>
      </c>
      <c r="GA3" s="973" t="s">
        <v>540</v>
      </c>
    </row>
    <row r="4" spans="1:183" ht="15.75" customHeight="1">
      <c r="A4" s="975" t="s">
        <v>541</v>
      </c>
      <c r="B4" s="976">
        <v>710751.69893475017</v>
      </c>
      <c r="C4" s="976">
        <v>797364.69430779002</v>
      </c>
      <c r="D4" s="976">
        <v>774824.28541749006</v>
      </c>
      <c r="E4" s="976">
        <v>811095.95222446998</v>
      </c>
      <c r="F4" s="976">
        <v>826484.19431244978</v>
      </c>
      <c r="G4" s="976">
        <v>888657.30402372999</v>
      </c>
      <c r="H4" s="976">
        <v>927468.65674671996</v>
      </c>
      <c r="I4" s="976">
        <v>886488.88420822995</v>
      </c>
      <c r="J4" s="976">
        <v>920402.61677158996</v>
      </c>
      <c r="K4" s="976">
        <v>1004610.30337847</v>
      </c>
      <c r="L4" s="976">
        <v>1107323.0486075298</v>
      </c>
      <c r="M4" s="976">
        <v>1275016.8999999999</v>
      </c>
      <c r="N4" s="976">
        <v>1193036.8999999999</v>
      </c>
      <c r="O4" s="976">
        <v>1211728.7</v>
      </c>
      <c r="P4" s="976">
        <v>1263238</v>
      </c>
      <c r="Q4" s="976">
        <v>1347152.8</v>
      </c>
      <c r="R4" s="976">
        <v>1381423.9</v>
      </c>
      <c r="S4" s="976">
        <v>1398377.7</v>
      </c>
      <c r="T4" s="976">
        <v>1415320.7</v>
      </c>
      <c r="U4" s="976">
        <v>1389795.1</v>
      </c>
      <c r="V4" s="976">
        <v>1440539.7</v>
      </c>
      <c r="W4" s="976">
        <v>1287553.3999999999</v>
      </c>
      <c r="X4" s="976">
        <v>1378716.7</v>
      </c>
      <c r="Y4" s="976">
        <v>1347554.7782653999</v>
      </c>
      <c r="Z4" s="976">
        <v>1263916.3</v>
      </c>
      <c r="AA4" s="976">
        <v>1206380.5</v>
      </c>
      <c r="AB4" s="976">
        <v>1326157.2000000002</v>
      </c>
      <c r="AC4" s="976">
        <v>1278495.3</v>
      </c>
      <c r="AD4" s="976">
        <v>1272300.5</v>
      </c>
      <c r="AE4" s="976">
        <v>1248916.8999999999</v>
      </c>
      <c r="AF4" s="976">
        <v>1232127.2999999998</v>
      </c>
      <c r="AG4" s="976">
        <v>971035.79999999981</v>
      </c>
      <c r="AH4" s="976">
        <v>1191616.2999999998</v>
      </c>
      <c r="AI4" s="976">
        <v>1358783.7</v>
      </c>
      <c r="AJ4" s="976">
        <v>1403498.3</v>
      </c>
      <c r="AK4" s="976">
        <v>1282215.5</v>
      </c>
      <c r="AL4" s="976">
        <v>1213685.1000000001</v>
      </c>
      <c r="AM4" s="976">
        <v>1301531.5</v>
      </c>
      <c r="AN4" s="976">
        <v>1346526.9000000001</v>
      </c>
      <c r="AO4" s="976">
        <v>1348949.2000000002</v>
      </c>
      <c r="AP4" s="976">
        <v>1296243.6000000001</v>
      </c>
      <c r="AQ4" s="976">
        <v>1325852.2000000002</v>
      </c>
      <c r="AR4" s="976">
        <v>1191723.94</v>
      </c>
      <c r="AS4" s="976">
        <v>1211302.2000000002</v>
      </c>
      <c r="AT4" s="976">
        <v>1173900.5</v>
      </c>
      <c r="AU4" s="976">
        <v>1189307.5</v>
      </c>
      <c r="AV4" s="976">
        <v>1352225.9</v>
      </c>
      <c r="AW4" s="976">
        <v>1388233.8</v>
      </c>
      <c r="AX4" s="976">
        <v>1412645.3999999997</v>
      </c>
      <c r="AY4" s="976">
        <v>1543072.7</v>
      </c>
      <c r="AZ4" s="976">
        <v>1570567.5999999999</v>
      </c>
      <c r="BA4" s="976">
        <v>1550726.25</v>
      </c>
      <c r="BB4" s="976">
        <v>1618253.6613429384</v>
      </c>
      <c r="BC4" s="976">
        <v>1829689.9999999998</v>
      </c>
      <c r="BD4" s="976">
        <v>1978979.2</v>
      </c>
      <c r="BE4" s="976">
        <v>2072401.3</v>
      </c>
      <c r="BF4" s="976">
        <v>2010641.7999999998</v>
      </c>
      <c r="BG4" s="976">
        <v>2254073.4</v>
      </c>
      <c r="BH4" s="976">
        <v>2512937.1</v>
      </c>
      <c r="BI4" s="976">
        <v>2644672.6970083104</v>
      </c>
      <c r="BJ4" s="976">
        <v>2748357.9999999995</v>
      </c>
      <c r="BK4" s="976">
        <v>3009891.9</v>
      </c>
      <c r="BL4" s="976">
        <v>3140484.4750000006</v>
      </c>
      <c r="BM4" s="976">
        <v>3141076.9</v>
      </c>
      <c r="BN4" s="976">
        <v>3168034.2</v>
      </c>
      <c r="BO4" s="976">
        <v>3397866.6340000001</v>
      </c>
      <c r="BP4" s="976">
        <v>3493900.9510000004</v>
      </c>
      <c r="BQ4" s="976">
        <v>3554918.3000000003</v>
      </c>
      <c r="BR4" s="976">
        <v>4003941.5999999996</v>
      </c>
      <c r="BS4" s="976">
        <v>3119303.5500000003</v>
      </c>
      <c r="BT4" s="976">
        <v>3595140.2940000002</v>
      </c>
      <c r="BU4" s="976">
        <v>4098471.8500000006</v>
      </c>
      <c r="BV4" s="976">
        <v>4675564.8899999997</v>
      </c>
      <c r="BW4" s="976">
        <v>4405298.0100999996</v>
      </c>
      <c r="BX4" s="976">
        <v>5108959.9400000004</v>
      </c>
      <c r="BY4" s="976">
        <v>4683522.2209999999</v>
      </c>
      <c r="BZ4" s="976">
        <v>5428060.1459999997</v>
      </c>
      <c r="CA4" s="976">
        <v>5568809.9989999998</v>
      </c>
      <c r="CB4" s="976">
        <v>5719055.3600000003</v>
      </c>
      <c r="CC4" s="976">
        <v>5500396.0089999996</v>
      </c>
      <c r="CD4" s="976">
        <v>5718702.2857403699</v>
      </c>
      <c r="CE4" s="976">
        <v>6527326.7003084598</v>
      </c>
      <c r="CF4" s="976">
        <v>6694599.2198453695</v>
      </c>
      <c r="CG4" s="976">
        <v>6307859.2621254111</v>
      </c>
      <c r="CH4" s="976">
        <v>7079270.5120360805</v>
      </c>
      <c r="CI4" s="976">
        <v>6752051.8875514092</v>
      </c>
      <c r="CJ4" s="976">
        <v>6997940.7801675685</v>
      </c>
      <c r="CK4" s="976">
        <v>7093858.39803949</v>
      </c>
      <c r="CL4" s="976">
        <v>7322145.9719089298</v>
      </c>
      <c r="CM4" s="976">
        <v>7633412.6287206691</v>
      </c>
      <c r="CN4" s="976">
        <v>7005911.5317793703</v>
      </c>
      <c r="CO4" s="976">
        <v>6729268.041903099</v>
      </c>
      <c r="CP4" s="976">
        <v>6977270.8816119991</v>
      </c>
      <c r="CQ4" s="976">
        <v>7185713.4224610198</v>
      </c>
      <c r="CR4" s="976">
        <v>7098121.9664249392</v>
      </c>
      <c r="CS4" s="976">
        <v>7266512.0892413696</v>
      </c>
      <c r="CT4" s="976">
        <v>7446486.256827442</v>
      </c>
      <c r="CU4" s="976">
        <v>7659356.0504612504</v>
      </c>
      <c r="CV4" s="976">
        <v>7991622.795226261</v>
      </c>
      <c r="CW4" s="976">
        <v>8157104.6481081089</v>
      </c>
      <c r="CX4" s="976">
        <v>8148341.7842187192</v>
      </c>
      <c r="CY4" s="976">
        <v>8316237.2229435993</v>
      </c>
      <c r="CZ4" s="976">
        <v>8032523.4817967899</v>
      </c>
      <c r="DA4" s="976">
        <v>8461171.6885830611</v>
      </c>
      <c r="DB4" s="976">
        <v>8523480.9670053404</v>
      </c>
      <c r="DC4" s="976">
        <v>7975734.9498219807</v>
      </c>
      <c r="DD4" s="976">
        <v>7633711.9584071999</v>
      </c>
      <c r="DE4" s="976">
        <v>8550430.3120210711</v>
      </c>
      <c r="DF4" s="976">
        <v>7884699.8639046215</v>
      </c>
      <c r="DG4" s="976">
        <v>8421238.6135786008</v>
      </c>
      <c r="DH4" s="976">
        <v>8105332.2178045306</v>
      </c>
      <c r="DI4" s="976">
        <v>7963791.7578123901</v>
      </c>
      <c r="DJ4" s="976">
        <v>7633449.5522814598</v>
      </c>
      <c r="DK4" s="976">
        <v>7643607.1311438996</v>
      </c>
      <c r="DL4" s="976">
        <v>7553994.0640423596</v>
      </c>
      <c r="DM4" s="976">
        <v>7514680.2365780501</v>
      </c>
      <c r="DN4" s="976">
        <v>6886864.5521917501</v>
      </c>
      <c r="DO4" s="976">
        <v>7256130.7703409605</v>
      </c>
      <c r="DP4" s="976">
        <v>7477280.95321602</v>
      </c>
      <c r="DQ4" s="976">
        <v>7593321.8175431397</v>
      </c>
      <c r="DR4" s="976">
        <v>7417256.873832861</v>
      </c>
      <c r="DS4" s="976">
        <v>7298136.8700739602</v>
      </c>
      <c r="DT4" s="976">
        <v>7249631.8516228097</v>
      </c>
      <c r="DU4" s="976">
        <v>7008858.5966033405</v>
      </c>
      <c r="DV4" s="976">
        <v>6601413.4066812089</v>
      </c>
      <c r="DW4" s="976">
        <v>6484759.0065151807</v>
      </c>
      <c r="DX4" s="976">
        <v>6583044.6067158217</v>
      </c>
      <c r="DY4" s="976">
        <v>6526918.1390279299</v>
      </c>
      <c r="DZ4" s="976">
        <v>6453963.9705059491</v>
      </c>
      <c r="EA4" s="976">
        <v>6247755.8677198999</v>
      </c>
      <c r="EB4" s="976">
        <v>6327100.3209780511</v>
      </c>
      <c r="EC4" s="976">
        <v>6506618.5896335989</v>
      </c>
      <c r="ED4" s="976">
        <v>6400551.3536671596</v>
      </c>
      <c r="EE4" s="976">
        <v>6725495.0201362912</v>
      </c>
      <c r="EF4" s="976">
        <v>6988078.1024739295</v>
      </c>
      <c r="EG4" s="976">
        <v>6274531.6997865606</v>
      </c>
      <c r="EH4" s="976">
        <v>6357085.6498016603</v>
      </c>
      <c r="EI4" s="976">
        <v>6453690.2622074606</v>
      </c>
      <c r="EJ4" s="976">
        <v>7506030.4338542297</v>
      </c>
      <c r="EK4" s="976">
        <v>6976366.3250929611</v>
      </c>
      <c r="EL4" s="976">
        <v>6669766.0504796105</v>
      </c>
      <c r="EM4" s="976">
        <v>6724513.8329846803</v>
      </c>
      <c r="EN4" s="976">
        <v>6623233.5964247808</v>
      </c>
      <c r="EO4" s="976">
        <v>7138672.7772038607</v>
      </c>
      <c r="EP4" s="976">
        <v>7413617.1713139908</v>
      </c>
      <c r="EQ4" s="976">
        <v>7234596.5436050994</v>
      </c>
      <c r="ER4" s="976">
        <v>7306723.1029554289</v>
      </c>
      <c r="ES4" s="976">
        <v>7692058.5447946601</v>
      </c>
      <c r="ET4" s="976">
        <v>7984810.4951067902</v>
      </c>
      <c r="EU4" s="976">
        <v>7522255.0360213192</v>
      </c>
      <c r="EV4" s="976">
        <v>7815868.9624288687</v>
      </c>
      <c r="EW4" s="976">
        <v>8069447.5943988701</v>
      </c>
      <c r="EX4" s="976">
        <v>8301526.9739228208</v>
      </c>
      <c r="EY4" s="976">
        <v>8763203.1156531591</v>
      </c>
      <c r="EZ4" s="976">
        <v>8732276.4356502797</v>
      </c>
      <c r="FA4" s="976">
        <v>9043678.6840773299</v>
      </c>
      <c r="FB4" s="976">
        <v>9271711.5440058205</v>
      </c>
      <c r="FC4" s="976">
        <v>9752647.0229276717</v>
      </c>
      <c r="FD4" s="976">
        <v>9685875.1397110708</v>
      </c>
      <c r="FE4" s="976">
        <v>9557830.1183552518</v>
      </c>
      <c r="FF4" s="976">
        <v>9404620.5525051188</v>
      </c>
      <c r="FG4" s="976">
        <v>9164430.14656654</v>
      </c>
      <c r="FH4" s="976">
        <v>8907700.0850697812</v>
      </c>
      <c r="FI4" s="976">
        <v>8993507.6187203601</v>
      </c>
      <c r="FJ4" s="976">
        <v>8923526.4795383494</v>
      </c>
      <c r="FK4" s="976">
        <v>8897056.8115461301</v>
      </c>
      <c r="FL4" s="976">
        <v>8680868.4822600912</v>
      </c>
      <c r="FM4" s="976">
        <v>8658649.7328555807</v>
      </c>
      <c r="FN4" s="976">
        <v>7404957.4499476012</v>
      </c>
      <c r="FO4" s="976">
        <v>6725386.9157240009</v>
      </c>
      <c r="FP4" s="976">
        <v>6758096.0683838995</v>
      </c>
      <c r="FQ4" s="976">
        <v>6878786.3564946586</v>
      </c>
      <c r="FR4" s="976">
        <v>6858215.4524561092</v>
      </c>
      <c r="FS4" s="976">
        <v>7837254.3482566606</v>
      </c>
      <c r="FT4" s="976">
        <v>8175155.0483912686</v>
      </c>
      <c r="FU4" s="976">
        <v>7791720.0223959191</v>
      </c>
      <c r="FV4" s="976">
        <v>7751678.6251742309</v>
      </c>
      <c r="FW4" s="976">
        <v>7061219.1588532887</v>
      </c>
      <c r="FX4" s="976">
        <v>7183013.2388965897</v>
      </c>
      <c r="FY4" s="976">
        <v>7214268.0977461198</v>
      </c>
      <c r="FZ4" s="976">
        <v>6416704.5263470504</v>
      </c>
      <c r="GA4" s="976">
        <v>6971904.2148573203</v>
      </c>
    </row>
    <row r="5" spans="1:183" ht="15.75" customHeight="1">
      <c r="A5" s="977" t="s">
        <v>542</v>
      </c>
      <c r="B5" s="978">
        <v>555579.9989347501</v>
      </c>
      <c r="C5" s="978">
        <v>640198.39430779009</v>
      </c>
      <c r="D5" s="978">
        <v>610949.38541749003</v>
      </c>
      <c r="E5" s="978">
        <v>642831.25222447002</v>
      </c>
      <c r="F5" s="978">
        <v>657970.5943124498</v>
      </c>
      <c r="G5" s="978">
        <v>717704.50402373006</v>
      </c>
      <c r="H5" s="978">
        <v>758678.95674672001</v>
      </c>
      <c r="I5" s="978">
        <v>702982.18420823</v>
      </c>
      <c r="J5" s="978">
        <v>732019.91677159001</v>
      </c>
      <c r="K5" s="978">
        <v>799138.20337847003</v>
      </c>
      <c r="L5" s="978">
        <v>890284.84860753</v>
      </c>
      <c r="M5" s="978">
        <v>1067128.3</v>
      </c>
      <c r="N5" s="978">
        <v>951862.3</v>
      </c>
      <c r="O5" s="978">
        <v>967175.7</v>
      </c>
      <c r="P5" s="978">
        <v>994064.2</v>
      </c>
      <c r="Q5" s="978">
        <v>1067974.7</v>
      </c>
      <c r="R5" s="978">
        <v>1092610.2</v>
      </c>
      <c r="S5" s="978">
        <v>1100437.7</v>
      </c>
      <c r="T5" s="978">
        <v>1139999.3999999999</v>
      </c>
      <c r="U5" s="978">
        <v>1117524.3</v>
      </c>
      <c r="V5" s="978">
        <v>1148270.8</v>
      </c>
      <c r="W5" s="978">
        <v>1018915.4</v>
      </c>
      <c r="X5" s="978">
        <v>1086511.3999999999</v>
      </c>
      <c r="Y5" s="978">
        <v>1059711.6782653998</v>
      </c>
      <c r="Z5" s="978">
        <v>995278.3</v>
      </c>
      <c r="AA5" s="978">
        <v>935484.20000000007</v>
      </c>
      <c r="AB5" s="978">
        <v>1053077.8000000003</v>
      </c>
      <c r="AC5" s="978">
        <v>989548.1</v>
      </c>
      <c r="AD5" s="978">
        <v>964946.7</v>
      </c>
      <c r="AE5" s="978">
        <v>949919.5</v>
      </c>
      <c r="AF5" s="978">
        <v>937144.7</v>
      </c>
      <c r="AG5" s="978">
        <v>652777.49999999988</v>
      </c>
      <c r="AH5" s="978">
        <v>882948.79999999993</v>
      </c>
      <c r="AI5" s="978">
        <v>1024019.7</v>
      </c>
      <c r="AJ5" s="978">
        <v>1064727</v>
      </c>
      <c r="AK5" s="978">
        <v>902956.9</v>
      </c>
      <c r="AL5" s="978">
        <v>874640.70000000007</v>
      </c>
      <c r="AM5" s="978">
        <v>942973.29999999993</v>
      </c>
      <c r="AN5" s="978">
        <v>968373.10000000009</v>
      </c>
      <c r="AO5" s="978">
        <v>961406.70000000007</v>
      </c>
      <c r="AP5" s="978">
        <v>914556.5</v>
      </c>
      <c r="AQ5" s="978">
        <v>924768.70000000019</v>
      </c>
      <c r="AR5" s="978">
        <v>804031.63999999978</v>
      </c>
      <c r="AS5" s="978">
        <v>822539.60000000009</v>
      </c>
      <c r="AT5" s="978">
        <v>851148.20000000007</v>
      </c>
      <c r="AU5" s="978">
        <v>824724.1</v>
      </c>
      <c r="AV5" s="978">
        <v>932229.60000000009</v>
      </c>
      <c r="AW5" s="978">
        <v>971656</v>
      </c>
      <c r="AX5" s="978">
        <v>1004090.0999999997</v>
      </c>
      <c r="AY5" s="978">
        <v>1096513.8</v>
      </c>
      <c r="AZ5" s="978">
        <v>1152359.7</v>
      </c>
      <c r="BA5" s="978">
        <v>1168583.55</v>
      </c>
      <c r="BB5" s="978">
        <v>1209133.5613429383</v>
      </c>
      <c r="BC5" s="978">
        <v>1410264.2999999998</v>
      </c>
      <c r="BD5" s="978">
        <v>1558593.0999999999</v>
      </c>
      <c r="BE5" s="978">
        <v>1696158.5</v>
      </c>
      <c r="BF5" s="978">
        <v>1637449.4</v>
      </c>
      <c r="BG5" s="978">
        <v>1843116.3</v>
      </c>
      <c r="BH5" s="978">
        <v>2024553.8000000003</v>
      </c>
      <c r="BI5" s="978">
        <v>2182270.6970083104</v>
      </c>
      <c r="BJ5" s="978">
        <v>2303509.6999999997</v>
      </c>
      <c r="BK5" s="978">
        <v>2569692.1</v>
      </c>
      <c r="BL5" s="978">
        <v>2666534.8750000005</v>
      </c>
      <c r="BM5" s="978">
        <v>2709890</v>
      </c>
      <c r="BN5" s="978">
        <v>2789164.4000000004</v>
      </c>
      <c r="BO5" s="978">
        <v>2964472.2340000002</v>
      </c>
      <c r="BP5" s="978">
        <v>3047448.2510000002</v>
      </c>
      <c r="BQ5" s="978">
        <v>3076979.4000000004</v>
      </c>
      <c r="BR5" s="978">
        <v>3557078.0999999996</v>
      </c>
      <c r="BS5" s="978">
        <v>2721914.2500000005</v>
      </c>
      <c r="BT5" s="978">
        <v>3139457.094</v>
      </c>
      <c r="BU5" s="978">
        <v>3658511.5000000005</v>
      </c>
      <c r="BV5" s="978">
        <v>4223121.5999999996</v>
      </c>
      <c r="BW5" s="978">
        <v>4107468.8900999995</v>
      </c>
      <c r="BX5" s="978">
        <v>4572893.9000000004</v>
      </c>
      <c r="BY5" s="978">
        <v>4141308.0999999996</v>
      </c>
      <c r="BZ5" s="978">
        <v>4857198.7</v>
      </c>
      <c r="CA5" s="978">
        <v>4925790.5999999996</v>
      </c>
      <c r="CB5" s="978">
        <v>5074562.1000000006</v>
      </c>
      <c r="CC5" s="978">
        <v>4838642.3999999994</v>
      </c>
      <c r="CD5" s="978">
        <v>4902357.8877403699</v>
      </c>
      <c r="CE5" s="978">
        <v>5931703.5513084596</v>
      </c>
      <c r="CF5" s="978">
        <v>6063084.7109453697</v>
      </c>
      <c r="CG5" s="978">
        <v>5603376.8472691914</v>
      </c>
      <c r="CH5" s="978">
        <v>6618332.7393908203</v>
      </c>
      <c r="CI5" s="978">
        <v>6239860.6835014792</v>
      </c>
      <c r="CJ5" s="978">
        <v>6398557.2534544086</v>
      </c>
      <c r="CK5" s="978">
        <v>6423195.5064540403</v>
      </c>
      <c r="CL5" s="978">
        <v>6592062.8902043495</v>
      </c>
      <c r="CM5" s="978">
        <v>6802621.4704206092</v>
      </c>
      <c r="CN5" s="978">
        <v>6267291.3896709001</v>
      </c>
      <c r="CO5" s="978">
        <v>5996205.9011804992</v>
      </c>
      <c r="CP5" s="978">
        <v>6249909.976899609</v>
      </c>
      <c r="CQ5" s="978">
        <v>6466900.0773540102</v>
      </c>
      <c r="CR5" s="978">
        <v>6410886.725480549</v>
      </c>
      <c r="CS5" s="978">
        <v>6570263.7266914593</v>
      </c>
      <c r="CT5" s="978">
        <v>6731580.4898577016</v>
      </c>
      <c r="CU5" s="978">
        <v>6904312.9401607802</v>
      </c>
      <c r="CV5" s="978">
        <v>7248971.1430211207</v>
      </c>
      <c r="CW5" s="978">
        <v>7490734.4552577892</v>
      </c>
      <c r="CX5" s="978">
        <v>7241987.1962467395</v>
      </c>
      <c r="CY5" s="978">
        <v>7446508.8967969697</v>
      </c>
      <c r="CZ5" s="978">
        <v>7327446.0045775296</v>
      </c>
      <c r="DA5" s="978">
        <v>7642479.4024795406</v>
      </c>
      <c r="DB5" s="978">
        <v>7589846.6167294001</v>
      </c>
      <c r="DC5" s="978">
        <v>7059654.4015691606</v>
      </c>
      <c r="DD5" s="978">
        <v>6875891.17404621</v>
      </c>
      <c r="DE5" s="978">
        <v>7270807.4189680312</v>
      </c>
      <c r="DF5" s="978">
        <v>6613164.1937741209</v>
      </c>
      <c r="DG5" s="978">
        <v>7128814.019132751</v>
      </c>
      <c r="DH5" s="978">
        <v>6961170.0787057299</v>
      </c>
      <c r="DI5" s="978">
        <v>6906527.3965167003</v>
      </c>
      <c r="DJ5" s="978">
        <v>6587777.7179553295</v>
      </c>
      <c r="DK5" s="978">
        <v>6642638.9893664299</v>
      </c>
      <c r="DL5" s="978">
        <v>6592840.5115747498</v>
      </c>
      <c r="DM5" s="978">
        <v>6510858.5921277199</v>
      </c>
      <c r="DN5" s="978">
        <v>5858935.4110928504</v>
      </c>
      <c r="DO5" s="978">
        <v>6215953.0504772309</v>
      </c>
      <c r="DP5" s="978">
        <v>6421471.0730182407</v>
      </c>
      <c r="DQ5" s="978">
        <v>6522239.5168499202</v>
      </c>
      <c r="DR5" s="978">
        <v>6421039.1324248211</v>
      </c>
      <c r="DS5" s="978">
        <v>6257427.4992236597</v>
      </c>
      <c r="DT5" s="978">
        <v>6110194.1271756794</v>
      </c>
      <c r="DU5" s="978">
        <v>5941832.5265585603</v>
      </c>
      <c r="DV5" s="978">
        <v>5574469.904458059</v>
      </c>
      <c r="DW5" s="978">
        <v>5401021.1321958406</v>
      </c>
      <c r="DX5" s="978">
        <v>5518261.6290191216</v>
      </c>
      <c r="DY5" s="978">
        <v>5429524.0245039398</v>
      </c>
      <c r="DZ5" s="978">
        <v>5226460.3917877795</v>
      </c>
      <c r="EA5" s="978">
        <v>4999978.3008659193</v>
      </c>
      <c r="EB5" s="978">
        <v>5181209.7834675806</v>
      </c>
      <c r="EC5" s="978">
        <v>5372285.8095805692</v>
      </c>
      <c r="ED5" s="978">
        <v>5217349.1709335595</v>
      </c>
      <c r="EE5" s="978">
        <v>5497675.4409186607</v>
      </c>
      <c r="EF5" s="978">
        <v>5722797.2997453101</v>
      </c>
      <c r="EG5" s="978">
        <v>4908456.3010860709</v>
      </c>
      <c r="EH5" s="978">
        <v>4769673.7781122802</v>
      </c>
      <c r="EI5" s="978">
        <v>4922626.6361810509</v>
      </c>
      <c r="EJ5" s="978">
        <v>5950168.0483260695</v>
      </c>
      <c r="EK5" s="978">
        <v>5413786.1642870512</v>
      </c>
      <c r="EL5" s="978">
        <v>5267473.6645601904</v>
      </c>
      <c r="EM5" s="978">
        <v>5304209.3214538004</v>
      </c>
      <c r="EN5" s="978">
        <v>5141501.3676385907</v>
      </c>
      <c r="EO5" s="978">
        <v>5823794.2632750105</v>
      </c>
      <c r="EP5" s="978">
        <v>5933665.5878193304</v>
      </c>
      <c r="EQ5" s="978">
        <v>5606496.2005972192</v>
      </c>
      <c r="ER5" s="978">
        <v>5755806.3896404691</v>
      </c>
      <c r="ES5" s="978">
        <v>6102659.6669407897</v>
      </c>
      <c r="ET5" s="978">
        <v>6290632.6749010207</v>
      </c>
      <c r="EU5" s="978">
        <v>6025336.8444156991</v>
      </c>
      <c r="EV5" s="978">
        <v>6302037.2355392091</v>
      </c>
      <c r="EW5" s="978">
        <v>6287097.8535708403</v>
      </c>
      <c r="EX5" s="978">
        <v>6422727.0226812707</v>
      </c>
      <c r="EY5" s="978">
        <v>6915247.3300088802</v>
      </c>
      <c r="EZ5" s="978">
        <v>6979231.3656898793</v>
      </c>
      <c r="FA5" s="978">
        <v>7393557.6808003895</v>
      </c>
      <c r="FB5" s="978">
        <v>7609654.9981673704</v>
      </c>
      <c r="FC5" s="978">
        <v>7972973.9014684409</v>
      </c>
      <c r="FD5" s="978">
        <v>7991764.4365235101</v>
      </c>
      <c r="FE5" s="978">
        <v>7745970.2709402805</v>
      </c>
      <c r="FF5" s="978">
        <v>7703028.7246991387</v>
      </c>
      <c r="FG5" s="978">
        <v>7561183.53428551</v>
      </c>
      <c r="FH5" s="978">
        <v>7249480.6907455809</v>
      </c>
      <c r="FI5" s="978">
        <v>7275742.6233831197</v>
      </c>
      <c r="FJ5" s="978">
        <v>7177623.9018337</v>
      </c>
      <c r="FK5" s="978">
        <v>7119580.4261420006</v>
      </c>
      <c r="FL5" s="978">
        <v>7016384.1716031199</v>
      </c>
      <c r="FM5" s="978">
        <v>7043927.3600084595</v>
      </c>
      <c r="FN5" s="978">
        <v>5633163.1202173103</v>
      </c>
      <c r="FO5" s="978">
        <v>5239492.7961398102</v>
      </c>
      <c r="FP5" s="978">
        <v>5094939.8329273593</v>
      </c>
      <c r="FQ5" s="978">
        <v>5336587.2455097083</v>
      </c>
      <c r="FR5" s="978">
        <v>5441059.2997229202</v>
      </c>
      <c r="FS5" s="978">
        <v>6343984.9059362104</v>
      </c>
      <c r="FT5" s="978">
        <v>6666973.6886781193</v>
      </c>
      <c r="FU5" s="978">
        <v>6438939.7343588788</v>
      </c>
      <c r="FV5" s="978">
        <v>6436323.7865137905</v>
      </c>
      <c r="FW5" s="978">
        <v>5979425.3237560187</v>
      </c>
      <c r="FX5" s="978">
        <v>6116976.7073616097</v>
      </c>
      <c r="FY5" s="978">
        <v>6244718.9226108901</v>
      </c>
      <c r="FZ5" s="978">
        <v>5684784.0810297709</v>
      </c>
      <c r="GA5" s="978">
        <v>6071525.15358877</v>
      </c>
    </row>
    <row r="6" spans="1:183" ht="15.75" customHeight="1">
      <c r="A6" s="977" t="s">
        <v>543</v>
      </c>
      <c r="B6" s="978">
        <v>155171.70000000001</v>
      </c>
      <c r="C6" s="978">
        <v>157166.30000000002</v>
      </c>
      <c r="D6" s="978">
        <v>163874.9</v>
      </c>
      <c r="E6" s="978">
        <v>168264.7</v>
      </c>
      <c r="F6" s="978">
        <v>168513.6</v>
      </c>
      <c r="G6" s="978">
        <v>170952.80000000002</v>
      </c>
      <c r="H6" s="978">
        <v>168789.7</v>
      </c>
      <c r="I6" s="978">
        <v>183506.7</v>
      </c>
      <c r="J6" s="978">
        <v>188382.7</v>
      </c>
      <c r="K6" s="978">
        <v>205472.1</v>
      </c>
      <c r="L6" s="978">
        <v>217038.19999999998</v>
      </c>
      <c r="M6" s="978">
        <v>207888.6</v>
      </c>
      <c r="N6" s="978">
        <v>241174.6</v>
      </c>
      <c r="O6" s="978">
        <v>244553</v>
      </c>
      <c r="P6" s="978">
        <v>269173.8</v>
      </c>
      <c r="Q6" s="978">
        <v>279178.09999999998</v>
      </c>
      <c r="R6" s="978">
        <v>288813.7</v>
      </c>
      <c r="S6" s="978">
        <v>297940</v>
      </c>
      <c r="T6" s="978">
        <v>275321.3</v>
      </c>
      <c r="U6" s="978">
        <v>272270.8</v>
      </c>
      <c r="V6" s="978">
        <v>292268.90000000002</v>
      </c>
      <c r="W6" s="978">
        <v>268638</v>
      </c>
      <c r="X6" s="978">
        <v>292205.3</v>
      </c>
      <c r="Y6" s="978">
        <v>287843.09999999998</v>
      </c>
      <c r="Z6" s="978">
        <v>268638</v>
      </c>
      <c r="AA6" s="978">
        <v>270896.3</v>
      </c>
      <c r="AB6" s="978">
        <v>273079.39999999997</v>
      </c>
      <c r="AC6" s="978">
        <v>288947.20000000007</v>
      </c>
      <c r="AD6" s="978">
        <v>307353.8</v>
      </c>
      <c r="AE6" s="978">
        <v>298997.39999999997</v>
      </c>
      <c r="AF6" s="978">
        <v>294982.59999999998</v>
      </c>
      <c r="AG6" s="978">
        <v>318258.3</v>
      </c>
      <c r="AH6" s="978">
        <v>308667.5</v>
      </c>
      <c r="AI6" s="978">
        <v>334764.00000000006</v>
      </c>
      <c r="AJ6" s="978">
        <v>338771.30000000005</v>
      </c>
      <c r="AK6" s="978">
        <v>379258.6</v>
      </c>
      <c r="AL6" s="978">
        <v>339044.4</v>
      </c>
      <c r="AM6" s="978">
        <v>358558.2</v>
      </c>
      <c r="AN6" s="978">
        <v>378153.8</v>
      </c>
      <c r="AO6" s="978">
        <v>387542.50000000006</v>
      </c>
      <c r="AP6" s="978">
        <v>381687.10000000003</v>
      </c>
      <c r="AQ6" s="978">
        <v>401083.5</v>
      </c>
      <c r="AR6" s="978">
        <v>387692.30000000005</v>
      </c>
      <c r="AS6" s="978">
        <v>388762.60000000003</v>
      </c>
      <c r="AT6" s="978">
        <v>322752.30000000005</v>
      </c>
      <c r="AU6" s="978">
        <v>364583.39999999997</v>
      </c>
      <c r="AV6" s="978">
        <v>419996.29999999993</v>
      </c>
      <c r="AW6" s="978">
        <v>416577.8</v>
      </c>
      <c r="AX6" s="978">
        <v>408555.3</v>
      </c>
      <c r="AY6" s="978">
        <v>446558.89999999997</v>
      </c>
      <c r="AZ6" s="978">
        <v>418207.89999999997</v>
      </c>
      <c r="BA6" s="978">
        <v>382142.7</v>
      </c>
      <c r="BB6" s="978">
        <v>409120.1</v>
      </c>
      <c r="BC6" s="978">
        <v>419425.69999999995</v>
      </c>
      <c r="BD6" s="978">
        <v>420386.10000000003</v>
      </c>
      <c r="BE6" s="978">
        <v>376242.8</v>
      </c>
      <c r="BF6" s="978">
        <v>373192.4</v>
      </c>
      <c r="BG6" s="978">
        <v>410957.1</v>
      </c>
      <c r="BH6" s="978">
        <v>488383.3</v>
      </c>
      <c r="BI6" s="978">
        <v>462402</v>
      </c>
      <c r="BJ6" s="978">
        <v>444848.3</v>
      </c>
      <c r="BK6" s="978">
        <v>440199.8</v>
      </c>
      <c r="BL6" s="978">
        <v>473949.6</v>
      </c>
      <c r="BM6" s="978">
        <v>431186.89999999997</v>
      </c>
      <c r="BN6" s="978">
        <v>378869.8</v>
      </c>
      <c r="BO6" s="978">
        <v>433394.40000000008</v>
      </c>
      <c r="BP6" s="978">
        <v>446452.7</v>
      </c>
      <c r="BQ6" s="978">
        <v>477938.89999999997</v>
      </c>
      <c r="BR6" s="978">
        <v>446863.5</v>
      </c>
      <c r="BS6" s="978">
        <v>397389.3</v>
      </c>
      <c r="BT6" s="978">
        <v>455683.2</v>
      </c>
      <c r="BU6" s="978">
        <v>439960.35000000003</v>
      </c>
      <c r="BV6" s="978">
        <v>452443.29000000004</v>
      </c>
      <c r="BW6" s="978">
        <v>297829.12</v>
      </c>
      <c r="BX6" s="978">
        <v>536066.04</v>
      </c>
      <c r="BY6" s="978">
        <v>542214.12100000004</v>
      </c>
      <c r="BZ6" s="978">
        <v>570861.446</v>
      </c>
      <c r="CA6" s="978">
        <v>643019.39899999998</v>
      </c>
      <c r="CB6" s="978">
        <v>644493.26</v>
      </c>
      <c r="CC6" s="978">
        <v>661753.60899999994</v>
      </c>
      <c r="CD6" s="978">
        <v>816344.39800000004</v>
      </c>
      <c r="CE6" s="978">
        <v>595623.14899999998</v>
      </c>
      <c r="CF6" s="978">
        <v>631514.50890000025</v>
      </c>
      <c r="CG6" s="978">
        <v>704482.41485622001</v>
      </c>
      <c r="CH6" s="978">
        <v>460937.77264525997</v>
      </c>
      <c r="CI6" s="978">
        <v>512191.20404992998</v>
      </c>
      <c r="CJ6" s="978">
        <v>599383.5267131601</v>
      </c>
      <c r="CK6" s="978">
        <v>670662.89158545004</v>
      </c>
      <c r="CL6" s="978">
        <v>730083.08170457999</v>
      </c>
      <c r="CM6" s="978">
        <v>830791.15830005996</v>
      </c>
      <c r="CN6" s="978">
        <v>738620.14210847009</v>
      </c>
      <c r="CO6" s="978">
        <v>733062.14072259993</v>
      </c>
      <c r="CP6" s="978">
        <v>727360.90471238992</v>
      </c>
      <c r="CQ6" s="978">
        <v>718813.3451070101</v>
      </c>
      <c r="CR6" s="978">
        <v>687235.24094438995</v>
      </c>
      <c r="CS6" s="978">
        <v>696248.36254991009</v>
      </c>
      <c r="CT6" s="978">
        <v>714905.76696974004</v>
      </c>
      <c r="CU6" s="978">
        <v>755043.11030046991</v>
      </c>
      <c r="CV6" s="978">
        <v>742651.6522051401</v>
      </c>
      <c r="CW6" s="978">
        <v>666370.1928503199</v>
      </c>
      <c r="CX6" s="978">
        <v>906354.58797197999</v>
      </c>
      <c r="CY6" s="978">
        <v>869728.32614662999</v>
      </c>
      <c r="CZ6" s="978">
        <v>705077.47721925995</v>
      </c>
      <c r="DA6" s="978">
        <v>818692.28610351984</v>
      </c>
      <c r="DB6" s="978">
        <v>933634.35027593991</v>
      </c>
      <c r="DC6" s="978">
        <v>916080.54825282015</v>
      </c>
      <c r="DD6" s="978">
        <v>757820.78436098993</v>
      </c>
      <c r="DE6" s="978">
        <v>1279622.8930530397</v>
      </c>
      <c r="DF6" s="978">
        <v>1271535.6701305001</v>
      </c>
      <c r="DG6" s="978">
        <v>1292424.59444585</v>
      </c>
      <c r="DH6" s="978">
        <v>1144162.1390988003</v>
      </c>
      <c r="DI6" s="978">
        <v>1057264.3612956901</v>
      </c>
      <c r="DJ6" s="978">
        <v>1045671.8343261301</v>
      </c>
      <c r="DK6" s="978">
        <v>1000968.1417774699</v>
      </c>
      <c r="DL6" s="978">
        <v>961153.55246761022</v>
      </c>
      <c r="DM6" s="978">
        <v>1003821.6444503299</v>
      </c>
      <c r="DN6" s="978">
        <v>1027929.1410989</v>
      </c>
      <c r="DO6" s="978">
        <v>1040177.71986373</v>
      </c>
      <c r="DP6" s="978">
        <v>1055809.8801977797</v>
      </c>
      <c r="DQ6" s="978">
        <v>1071082.3006932198</v>
      </c>
      <c r="DR6" s="978">
        <v>996217.74140804005</v>
      </c>
      <c r="DS6" s="978">
        <v>1040709.3708503003</v>
      </c>
      <c r="DT6" s="978">
        <v>1139437.72444713</v>
      </c>
      <c r="DU6" s="978">
        <v>1067026.0700447802</v>
      </c>
      <c r="DV6" s="978">
        <v>1026943.50222315</v>
      </c>
      <c r="DW6" s="978">
        <v>1083737.8743193401</v>
      </c>
      <c r="DX6" s="978">
        <v>1064782.9776967</v>
      </c>
      <c r="DY6" s="978">
        <v>1097394.1145239901</v>
      </c>
      <c r="DZ6" s="978">
        <v>1227503.5787181696</v>
      </c>
      <c r="EA6" s="978">
        <v>1247777.5668539801</v>
      </c>
      <c r="EB6" s="978">
        <v>1145890.53751047</v>
      </c>
      <c r="EC6" s="978">
        <v>1134332.78005303</v>
      </c>
      <c r="ED6" s="978">
        <v>1183202.1827335998</v>
      </c>
      <c r="EE6" s="978">
        <v>1227819.57921763</v>
      </c>
      <c r="EF6" s="978">
        <v>1265280.8027286199</v>
      </c>
      <c r="EG6" s="978">
        <v>1366075.3987004899</v>
      </c>
      <c r="EH6" s="978">
        <v>1587411.8716893801</v>
      </c>
      <c r="EI6" s="978">
        <v>1531063.6260264099</v>
      </c>
      <c r="EJ6" s="978">
        <v>1555862.3855281598</v>
      </c>
      <c r="EK6" s="978">
        <v>1562580.1608059101</v>
      </c>
      <c r="EL6" s="978">
        <v>1402292.38591942</v>
      </c>
      <c r="EM6" s="978">
        <v>1420304.5115308799</v>
      </c>
      <c r="EN6" s="978">
        <v>1481732.22878619</v>
      </c>
      <c r="EO6" s="978">
        <v>1314878.5139288502</v>
      </c>
      <c r="EP6" s="978">
        <v>1479951.5834946602</v>
      </c>
      <c r="EQ6" s="978">
        <v>1628100.3430078803</v>
      </c>
      <c r="ER6" s="978">
        <v>1550916.7133149602</v>
      </c>
      <c r="ES6" s="978">
        <v>1589398.8778538699</v>
      </c>
      <c r="ET6" s="978">
        <v>1694177.82020577</v>
      </c>
      <c r="EU6" s="978">
        <v>1496918.1916056203</v>
      </c>
      <c r="EV6" s="978">
        <v>1513831.7268896599</v>
      </c>
      <c r="EW6" s="978">
        <v>1782348.96482803</v>
      </c>
      <c r="EX6" s="978">
        <v>1878799.1752415502</v>
      </c>
      <c r="EY6" s="978">
        <v>1845953.4036442798</v>
      </c>
      <c r="EZ6" s="978">
        <v>1751047.3839603998</v>
      </c>
      <c r="FA6" s="978">
        <v>1647936.4456975099</v>
      </c>
      <c r="FB6" s="978">
        <v>1659914.54425571</v>
      </c>
      <c r="FC6" s="978">
        <v>1777585.4188830501</v>
      </c>
      <c r="FD6" s="978">
        <v>1691936.2931232599</v>
      </c>
      <c r="FE6" s="978">
        <v>1809778.8456820701</v>
      </c>
      <c r="FF6" s="978">
        <v>1699580.3110264698</v>
      </c>
      <c r="FG6" s="978">
        <v>1599504.0642193998</v>
      </c>
      <c r="FH6" s="978">
        <v>1654731.87115694</v>
      </c>
      <c r="FI6" s="978">
        <v>1713324.2945706099</v>
      </c>
      <c r="FJ6" s="978">
        <v>1743070.7497095598</v>
      </c>
      <c r="FK6" s="978">
        <v>1773872.9304113998</v>
      </c>
      <c r="FL6" s="978">
        <v>1661992.6054271597</v>
      </c>
      <c r="FM6" s="978">
        <v>1611727.9446124299</v>
      </c>
      <c r="FN6" s="978">
        <v>1765120.53219665</v>
      </c>
      <c r="FO6" s="978">
        <v>1482363.37964046</v>
      </c>
      <c r="FP6" s="978">
        <v>1654430.2275101999</v>
      </c>
      <c r="FQ6" s="978">
        <v>1538407.0180993001</v>
      </c>
      <c r="FR6" s="978">
        <v>1407222.8631485696</v>
      </c>
      <c r="FS6" s="978">
        <v>1482366.7748864801</v>
      </c>
      <c r="FT6" s="978">
        <v>1514276.1910675899</v>
      </c>
      <c r="FU6" s="978">
        <v>1359706.8353230199</v>
      </c>
      <c r="FV6" s="978">
        <v>1320175.24248657</v>
      </c>
      <c r="FW6" s="978">
        <v>1087213.3061995902</v>
      </c>
      <c r="FX6" s="978">
        <v>1066474.5652212796</v>
      </c>
      <c r="FY6" s="978">
        <v>972774.35966113</v>
      </c>
      <c r="FZ6" s="978">
        <v>737605.73283257987</v>
      </c>
      <c r="GA6" s="978">
        <v>907040.67388965003</v>
      </c>
    </row>
    <row r="7" spans="1:183" ht="15.75" customHeight="1">
      <c r="A7" s="977" t="s">
        <v>544</v>
      </c>
      <c r="B7" s="978"/>
      <c r="C7" s="978"/>
      <c r="D7" s="978"/>
      <c r="E7" s="978"/>
      <c r="F7" s="978"/>
      <c r="G7" s="978"/>
      <c r="H7" s="978"/>
      <c r="I7" s="978"/>
      <c r="J7" s="978"/>
      <c r="K7" s="978"/>
      <c r="L7" s="978"/>
      <c r="M7" s="978"/>
      <c r="N7" s="978"/>
      <c r="O7" s="978"/>
      <c r="P7" s="978"/>
      <c r="Q7" s="978"/>
      <c r="R7" s="978"/>
      <c r="S7" s="978"/>
      <c r="T7" s="978"/>
      <c r="U7" s="978"/>
      <c r="V7" s="978"/>
      <c r="W7" s="978"/>
      <c r="X7" s="978"/>
      <c r="Y7" s="978"/>
      <c r="Z7" s="978"/>
      <c r="AA7" s="978"/>
      <c r="AB7" s="978"/>
      <c r="AC7" s="978"/>
      <c r="AD7" s="978"/>
      <c r="AE7" s="978"/>
      <c r="AF7" s="978"/>
      <c r="AG7" s="978"/>
      <c r="AH7" s="978"/>
      <c r="AI7" s="978"/>
      <c r="AJ7" s="978"/>
      <c r="AK7" s="978"/>
      <c r="AL7" s="978"/>
      <c r="AM7" s="978"/>
      <c r="AN7" s="978"/>
      <c r="AO7" s="978"/>
      <c r="AP7" s="978"/>
      <c r="AQ7" s="978"/>
      <c r="AR7" s="978"/>
      <c r="AS7" s="978"/>
      <c r="AT7" s="978"/>
      <c r="AU7" s="978"/>
      <c r="AV7" s="978"/>
      <c r="AW7" s="978"/>
      <c r="AX7" s="978"/>
      <c r="AY7" s="978"/>
      <c r="AZ7" s="978"/>
      <c r="BA7" s="978"/>
      <c r="BB7" s="978"/>
      <c r="BC7" s="978"/>
      <c r="BD7" s="978"/>
      <c r="BE7" s="978"/>
      <c r="BF7" s="978"/>
      <c r="BG7" s="978"/>
      <c r="BH7" s="978"/>
      <c r="BI7" s="978"/>
      <c r="BJ7" s="978"/>
      <c r="BK7" s="978"/>
      <c r="BL7" s="978"/>
      <c r="BM7" s="978"/>
      <c r="BN7" s="978"/>
      <c r="BO7" s="978"/>
      <c r="BP7" s="978"/>
      <c r="BQ7" s="978"/>
      <c r="BR7" s="978"/>
      <c r="BS7" s="978"/>
      <c r="BT7" s="978"/>
      <c r="BU7" s="978"/>
      <c r="BV7" s="978"/>
      <c r="BW7" s="978"/>
      <c r="BX7" s="978"/>
      <c r="BY7" s="978"/>
      <c r="BZ7" s="978"/>
      <c r="CA7" s="978"/>
      <c r="CB7" s="978"/>
      <c r="CC7" s="978"/>
      <c r="CD7" s="978"/>
      <c r="CE7" s="978"/>
      <c r="CF7" s="978"/>
      <c r="CG7" s="978"/>
      <c r="CH7" s="978"/>
      <c r="CI7" s="978"/>
      <c r="CJ7" s="978"/>
      <c r="CK7" s="978"/>
      <c r="CL7" s="978"/>
      <c r="CM7" s="978"/>
      <c r="CN7" s="978"/>
      <c r="CO7" s="978"/>
      <c r="CP7" s="978"/>
      <c r="CQ7" s="978"/>
      <c r="CR7" s="978"/>
      <c r="CS7" s="978"/>
      <c r="CT7" s="978"/>
      <c r="CU7" s="978"/>
      <c r="CV7" s="978"/>
      <c r="CW7" s="978"/>
      <c r="CX7" s="978"/>
      <c r="CY7" s="978"/>
      <c r="CZ7" s="978"/>
      <c r="DA7" s="978"/>
      <c r="DB7" s="978"/>
      <c r="DC7" s="978"/>
      <c r="DD7" s="978"/>
      <c r="DE7" s="978"/>
      <c r="DF7" s="978"/>
      <c r="DG7" s="978"/>
      <c r="DH7" s="978"/>
      <c r="DI7" s="978"/>
      <c r="DJ7" s="978"/>
      <c r="DK7" s="978"/>
      <c r="DL7" s="978"/>
      <c r="DM7" s="978"/>
      <c r="DN7" s="978"/>
      <c r="DO7" s="978"/>
      <c r="DP7" s="978"/>
      <c r="DQ7" s="978"/>
      <c r="DR7" s="978"/>
      <c r="DS7" s="978"/>
      <c r="DT7" s="978"/>
      <c r="DU7" s="978"/>
      <c r="DV7" s="978"/>
      <c r="DW7" s="978"/>
      <c r="DX7" s="978"/>
      <c r="DY7" s="978"/>
      <c r="DZ7" s="978"/>
      <c r="EA7" s="978"/>
      <c r="EB7" s="978"/>
      <c r="EC7" s="978"/>
      <c r="ED7" s="978"/>
      <c r="EE7" s="978"/>
      <c r="EF7" s="978"/>
      <c r="EG7" s="978"/>
      <c r="EH7" s="978"/>
      <c r="EI7" s="978"/>
      <c r="EJ7" s="978"/>
      <c r="EK7" s="978"/>
      <c r="EL7" s="978"/>
      <c r="EM7" s="978"/>
      <c r="EN7" s="978"/>
      <c r="EO7" s="978"/>
      <c r="EP7" s="978"/>
      <c r="EQ7" s="978"/>
      <c r="ER7" s="978"/>
      <c r="ES7" s="978"/>
      <c r="ET7" s="978"/>
      <c r="EU7" s="978"/>
      <c r="EV7" s="978"/>
      <c r="EW7" s="978"/>
      <c r="EX7" s="978"/>
      <c r="EY7" s="978"/>
      <c r="EZ7" s="978"/>
      <c r="FA7" s="978">
        <v>0</v>
      </c>
      <c r="FB7" s="978">
        <v>0</v>
      </c>
      <c r="FC7" s="978">
        <v>0</v>
      </c>
      <c r="FD7" s="978">
        <v>0</v>
      </c>
      <c r="FE7" s="978">
        <v>0</v>
      </c>
      <c r="FF7" s="978">
        <v>46.674014569999997</v>
      </c>
      <c r="FG7" s="978">
        <v>1936.05082752</v>
      </c>
      <c r="FH7" s="978">
        <v>1969.31828243</v>
      </c>
      <c r="FI7" s="978">
        <v>3016.6529321999997</v>
      </c>
      <c r="FJ7" s="978">
        <v>1390.24884722</v>
      </c>
      <c r="FK7" s="978">
        <v>1825.3648768399999</v>
      </c>
      <c r="FL7" s="978">
        <v>837.27940878000004</v>
      </c>
      <c r="FM7" s="978">
        <v>1089.6306846900002</v>
      </c>
      <c r="FN7" s="978">
        <v>4515.1686041800003</v>
      </c>
      <c r="FO7" s="978">
        <v>1372.1110142699999</v>
      </c>
      <c r="FP7" s="978">
        <v>6402.3616349499998</v>
      </c>
      <c r="FQ7" s="978">
        <v>1550.4652317</v>
      </c>
      <c r="FR7" s="978">
        <v>7674.9854747199997</v>
      </c>
      <c r="FS7" s="978">
        <v>8419.5660659700006</v>
      </c>
      <c r="FT7" s="978">
        <v>-9620.4377895800008</v>
      </c>
      <c r="FU7" s="978">
        <v>-10729.61557835</v>
      </c>
      <c r="FV7" s="978">
        <v>-8902.0627990499997</v>
      </c>
      <c r="FW7" s="978">
        <v>-8832.2584342400005</v>
      </c>
      <c r="FX7" s="978">
        <v>-3091.1043137800007</v>
      </c>
      <c r="FY7" s="978">
        <v>-6373.0237505099994</v>
      </c>
      <c r="FZ7" s="978">
        <v>-7799.5770764899999</v>
      </c>
      <c r="GA7" s="978">
        <v>-7948.2029405500007</v>
      </c>
    </row>
    <row r="8" spans="1:183" ht="15.75" customHeight="1">
      <c r="A8" s="977" t="s">
        <v>545</v>
      </c>
      <c r="B8" s="978"/>
      <c r="C8" s="978"/>
      <c r="D8" s="978"/>
      <c r="E8" s="978"/>
      <c r="F8" s="978"/>
      <c r="G8" s="978"/>
      <c r="H8" s="978"/>
      <c r="I8" s="978"/>
      <c r="J8" s="978"/>
      <c r="K8" s="978"/>
      <c r="L8" s="978"/>
      <c r="M8" s="978"/>
      <c r="N8" s="978"/>
      <c r="O8" s="978"/>
      <c r="P8" s="978"/>
      <c r="Q8" s="978"/>
      <c r="R8" s="978"/>
      <c r="S8" s="978"/>
      <c r="T8" s="978"/>
      <c r="U8" s="978"/>
      <c r="V8" s="978"/>
      <c r="W8" s="978"/>
      <c r="X8" s="978"/>
      <c r="Y8" s="978"/>
      <c r="Z8" s="978"/>
      <c r="AA8" s="978"/>
      <c r="AB8" s="978"/>
      <c r="AC8" s="978"/>
      <c r="AD8" s="978"/>
      <c r="AE8" s="978"/>
      <c r="AF8" s="978"/>
      <c r="AG8" s="978"/>
      <c r="AH8" s="978"/>
      <c r="AI8" s="978"/>
      <c r="AJ8" s="978"/>
      <c r="AK8" s="978"/>
      <c r="AL8" s="978"/>
      <c r="AM8" s="978"/>
      <c r="AN8" s="978"/>
      <c r="AO8" s="978"/>
      <c r="AP8" s="978"/>
      <c r="AQ8" s="978"/>
      <c r="AR8" s="978"/>
      <c r="AS8" s="978"/>
      <c r="AT8" s="978"/>
      <c r="AU8" s="978"/>
      <c r="AV8" s="978"/>
      <c r="AW8" s="978"/>
      <c r="AX8" s="978"/>
      <c r="AY8" s="978"/>
      <c r="AZ8" s="978"/>
      <c r="BA8" s="978"/>
      <c r="BB8" s="978"/>
      <c r="BC8" s="978"/>
      <c r="BD8" s="978"/>
      <c r="BE8" s="978"/>
      <c r="BF8" s="978"/>
      <c r="BG8" s="978"/>
      <c r="BH8" s="978"/>
      <c r="BI8" s="978"/>
      <c r="BJ8" s="978"/>
      <c r="BK8" s="978"/>
      <c r="BL8" s="978"/>
      <c r="BM8" s="978"/>
      <c r="BN8" s="978"/>
      <c r="BO8" s="978"/>
      <c r="BP8" s="978"/>
      <c r="BQ8" s="978"/>
      <c r="BR8" s="978"/>
      <c r="BS8" s="978"/>
      <c r="BT8" s="978"/>
      <c r="BU8" s="978"/>
      <c r="BV8" s="978"/>
      <c r="BW8" s="978"/>
      <c r="BX8" s="978"/>
      <c r="BY8" s="978"/>
      <c r="BZ8" s="978"/>
      <c r="CA8" s="978"/>
      <c r="CB8" s="978"/>
      <c r="CC8" s="978"/>
      <c r="CD8" s="978"/>
      <c r="CE8" s="978"/>
      <c r="CF8" s="978"/>
      <c r="CG8" s="978"/>
      <c r="CH8" s="978"/>
      <c r="CI8" s="978"/>
      <c r="CJ8" s="978"/>
      <c r="CK8" s="978"/>
      <c r="CL8" s="978"/>
      <c r="CM8" s="978"/>
      <c r="CN8" s="978"/>
      <c r="CO8" s="978"/>
      <c r="CP8" s="978"/>
      <c r="CQ8" s="978"/>
      <c r="CR8" s="978"/>
      <c r="CS8" s="978"/>
      <c r="CT8" s="978"/>
      <c r="CU8" s="978"/>
      <c r="CV8" s="978"/>
      <c r="CW8" s="978"/>
      <c r="CX8" s="978"/>
      <c r="CY8" s="978"/>
      <c r="CZ8" s="978"/>
      <c r="DA8" s="978"/>
      <c r="DB8" s="978"/>
      <c r="DC8" s="978"/>
      <c r="DD8" s="978"/>
      <c r="DE8" s="978"/>
      <c r="DF8" s="978"/>
      <c r="DG8" s="978"/>
      <c r="DH8" s="978"/>
      <c r="DI8" s="978"/>
      <c r="DJ8" s="978"/>
      <c r="DK8" s="978"/>
      <c r="DL8" s="978"/>
      <c r="DM8" s="978"/>
      <c r="DN8" s="978"/>
      <c r="DO8" s="978"/>
      <c r="DP8" s="978"/>
      <c r="DQ8" s="978"/>
      <c r="DR8" s="978"/>
      <c r="DS8" s="978"/>
      <c r="DT8" s="978"/>
      <c r="DU8" s="978"/>
      <c r="DV8" s="978"/>
      <c r="DW8" s="978"/>
      <c r="DX8" s="978"/>
      <c r="DY8" s="978"/>
      <c r="DZ8" s="978"/>
      <c r="EA8" s="978"/>
      <c r="EB8" s="978"/>
      <c r="EC8" s="978"/>
      <c r="ED8" s="978"/>
      <c r="EE8" s="978"/>
      <c r="EF8" s="978"/>
      <c r="EG8" s="978"/>
      <c r="EH8" s="978"/>
      <c r="EI8" s="978"/>
      <c r="EJ8" s="978"/>
      <c r="EK8" s="978"/>
      <c r="EL8" s="978"/>
      <c r="EM8" s="978"/>
      <c r="EN8" s="978"/>
      <c r="EO8" s="978"/>
      <c r="EP8" s="978"/>
      <c r="EQ8" s="978"/>
      <c r="ER8" s="978">
        <v>0</v>
      </c>
      <c r="ES8" s="978">
        <v>0</v>
      </c>
      <c r="ET8" s="978">
        <v>0</v>
      </c>
      <c r="EU8" s="978">
        <v>0</v>
      </c>
      <c r="EV8" s="978">
        <v>0</v>
      </c>
      <c r="EW8" s="978">
        <v>0.77600000000000002</v>
      </c>
      <c r="EX8" s="978">
        <v>0.77600000000000002</v>
      </c>
      <c r="EY8" s="978">
        <v>2002.3820000000001</v>
      </c>
      <c r="EZ8" s="978">
        <v>1997.6860000000001</v>
      </c>
      <c r="FA8" s="978">
        <v>2184.5575794299998</v>
      </c>
      <c r="FB8" s="978">
        <v>2142.0015827399998</v>
      </c>
      <c r="FC8" s="978">
        <v>2087.7025761800001</v>
      </c>
      <c r="FD8" s="978">
        <v>2174.4100643000002</v>
      </c>
      <c r="FE8" s="978">
        <v>2081.0017329000002</v>
      </c>
      <c r="FF8" s="978">
        <v>1964.8427649400001</v>
      </c>
      <c r="FG8" s="978">
        <v>1806.4972341099999</v>
      </c>
      <c r="FH8" s="978">
        <v>1518.2048848299999</v>
      </c>
      <c r="FI8" s="978">
        <v>1424.0478344299997</v>
      </c>
      <c r="FJ8" s="978">
        <v>1441.57914787</v>
      </c>
      <c r="FK8" s="978">
        <v>1778.0901158900001</v>
      </c>
      <c r="FL8" s="978">
        <v>1654.42582103</v>
      </c>
      <c r="FM8" s="978">
        <v>1904.79755</v>
      </c>
      <c r="FN8" s="978">
        <v>2158.6289294600001</v>
      </c>
      <c r="FO8" s="978">
        <v>2158.6289294600001</v>
      </c>
      <c r="FP8" s="978">
        <v>2323.6463113899999</v>
      </c>
      <c r="FQ8" s="978">
        <v>2241.6276539500004</v>
      </c>
      <c r="FR8" s="978">
        <v>2258.3041099000002</v>
      </c>
      <c r="FS8" s="978">
        <v>2483.1013680000001</v>
      </c>
      <c r="FT8" s="978">
        <v>3525.6064351400005</v>
      </c>
      <c r="FU8" s="978">
        <v>3803.0682923700006</v>
      </c>
      <c r="FV8" s="978">
        <v>4081.6589729200005</v>
      </c>
      <c r="FW8" s="978">
        <v>3412.7873319200007</v>
      </c>
      <c r="FX8" s="978">
        <v>2653.07062748</v>
      </c>
      <c r="FY8" s="978">
        <v>3147.8392246100002</v>
      </c>
      <c r="FZ8" s="978">
        <v>2114.2895611900003</v>
      </c>
      <c r="GA8" s="978">
        <v>1286.5903194499999</v>
      </c>
    </row>
    <row r="9" spans="1:183" ht="15.75" customHeight="1">
      <c r="A9" s="977"/>
      <c r="B9" s="978"/>
      <c r="C9" s="978"/>
      <c r="D9" s="978"/>
      <c r="E9" s="978"/>
      <c r="F9" s="978"/>
      <c r="G9" s="978"/>
      <c r="H9" s="978"/>
      <c r="I9" s="978"/>
      <c r="J9" s="978"/>
      <c r="K9" s="978"/>
      <c r="L9" s="978"/>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978"/>
      <c r="FX9" s="978"/>
      <c r="FY9" s="978"/>
      <c r="FZ9" s="978"/>
      <c r="GA9" s="978"/>
    </row>
    <row r="10" spans="1:183" ht="15.75" customHeight="1">
      <c r="A10" s="975" t="s">
        <v>546</v>
      </c>
      <c r="B10" s="976"/>
      <c r="C10" s="976"/>
      <c r="D10" s="976"/>
      <c r="E10" s="976"/>
      <c r="F10" s="976"/>
      <c r="G10" s="976"/>
      <c r="H10" s="976"/>
      <c r="I10" s="976"/>
      <c r="J10" s="976"/>
      <c r="K10" s="976"/>
      <c r="L10" s="976"/>
      <c r="M10" s="976"/>
      <c r="N10" s="976"/>
      <c r="O10" s="976"/>
      <c r="P10" s="976"/>
      <c r="Q10" s="976"/>
      <c r="R10" s="976"/>
      <c r="S10" s="976"/>
      <c r="T10" s="976"/>
      <c r="U10" s="976"/>
      <c r="V10" s="976"/>
      <c r="W10" s="976"/>
      <c r="X10" s="976"/>
      <c r="Y10" s="976"/>
      <c r="Z10" s="976"/>
      <c r="AA10" s="976"/>
      <c r="AB10" s="976"/>
      <c r="AC10" s="976"/>
      <c r="AD10" s="976"/>
      <c r="AE10" s="976"/>
      <c r="AF10" s="976"/>
      <c r="AG10" s="976"/>
      <c r="AH10" s="976"/>
      <c r="AI10" s="976"/>
      <c r="AJ10" s="976"/>
      <c r="AK10" s="976"/>
      <c r="AL10" s="976"/>
      <c r="AM10" s="976"/>
      <c r="AN10" s="976"/>
      <c r="AO10" s="976"/>
      <c r="AP10" s="976"/>
      <c r="AQ10" s="976"/>
      <c r="AR10" s="976"/>
      <c r="AS10" s="976"/>
      <c r="AT10" s="976"/>
      <c r="AU10" s="976"/>
      <c r="AV10" s="976"/>
      <c r="AW10" s="976"/>
      <c r="AX10" s="976"/>
      <c r="AY10" s="976"/>
      <c r="AZ10" s="976"/>
      <c r="BA10" s="976"/>
      <c r="BB10" s="976"/>
      <c r="BC10" s="976"/>
      <c r="BD10" s="976"/>
      <c r="BE10" s="976"/>
      <c r="BF10" s="976"/>
      <c r="BG10" s="976"/>
      <c r="BH10" s="976"/>
      <c r="BI10" s="976"/>
      <c r="BJ10" s="976"/>
      <c r="BK10" s="976"/>
      <c r="BL10" s="976"/>
      <c r="BM10" s="976"/>
      <c r="BN10" s="976"/>
      <c r="BO10" s="976"/>
      <c r="BP10" s="976"/>
      <c r="BQ10" s="976"/>
      <c r="BR10" s="976"/>
      <c r="BS10" s="976"/>
      <c r="BT10" s="976"/>
      <c r="BU10" s="976"/>
      <c r="BV10" s="976"/>
      <c r="BW10" s="976"/>
      <c r="BX10" s="976"/>
      <c r="BY10" s="976"/>
      <c r="BZ10" s="976"/>
      <c r="CA10" s="976"/>
      <c r="CB10" s="976"/>
      <c r="CC10" s="976"/>
      <c r="CD10" s="976"/>
      <c r="CE10" s="976"/>
      <c r="CF10" s="976"/>
      <c r="CG10" s="976"/>
      <c r="CH10" s="976"/>
      <c r="CI10" s="976"/>
      <c r="CJ10" s="976"/>
      <c r="CK10" s="976"/>
      <c r="CL10" s="976"/>
      <c r="CM10" s="976"/>
      <c r="CN10" s="976"/>
      <c r="CO10" s="976"/>
      <c r="CP10" s="976"/>
      <c r="CQ10" s="976"/>
      <c r="CR10" s="976"/>
      <c r="CS10" s="976"/>
      <c r="CT10" s="976"/>
      <c r="CU10" s="976"/>
      <c r="CV10" s="976"/>
      <c r="CW10" s="976"/>
      <c r="CX10" s="976"/>
      <c r="CY10" s="976"/>
      <c r="CZ10" s="976"/>
      <c r="DA10" s="976"/>
      <c r="DB10" s="976"/>
      <c r="DC10" s="976"/>
      <c r="DD10" s="976"/>
      <c r="DE10" s="976"/>
      <c r="DF10" s="976"/>
      <c r="DG10" s="976"/>
      <c r="DH10" s="976"/>
      <c r="DI10" s="976"/>
      <c r="DJ10" s="976"/>
      <c r="DK10" s="976"/>
      <c r="DL10" s="976"/>
      <c r="DM10" s="976"/>
      <c r="DN10" s="976"/>
      <c r="DO10" s="976"/>
      <c r="DP10" s="976"/>
      <c r="DQ10" s="976">
        <v>3187305.3250018563</v>
      </c>
      <c r="DR10" s="976">
        <v>3061160.415305702</v>
      </c>
      <c r="DS10" s="976">
        <v>3494508.3040476404</v>
      </c>
      <c r="DT10" s="976">
        <v>3773681.118991144</v>
      </c>
      <c r="DU10" s="976">
        <v>3963629.0129530886</v>
      </c>
      <c r="DV10" s="976">
        <v>4157901.2385126539</v>
      </c>
      <c r="DW10" s="976">
        <v>4403234.735128249</v>
      </c>
      <c r="DX10" s="976">
        <v>4358390.6950798407</v>
      </c>
      <c r="DY10" s="976">
        <v>4993726.5410352694</v>
      </c>
      <c r="DZ10" s="976">
        <v>4770825.795752828</v>
      </c>
      <c r="EA10" s="976">
        <v>4976851.4132291172</v>
      </c>
      <c r="EB10" s="976">
        <v>4815551.034662961</v>
      </c>
      <c r="EC10" s="976">
        <v>5018911.7522306368</v>
      </c>
      <c r="ED10" s="976">
        <v>5318486.7567355204</v>
      </c>
      <c r="EE10" s="976">
        <v>4918033.6254220977</v>
      </c>
      <c r="EF10" s="976">
        <v>4751913.1583464956</v>
      </c>
      <c r="EG10" s="976">
        <v>5624424.9558096388</v>
      </c>
      <c r="EH10" s="976">
        <v>5629149.2193593904</v>
      </c>
      <c r="EI10" s="976">
        <v>5718406.4484302299</v>
      </c>
      <c r="EJ10" s="976">
        <v>4960755.6813210733</v>
      </c>
      <c r="EK10" s="976">
        <v>5841035.4846152598</v>
      </c>
      <c r="EL10" s="976">
        <v>6382695.7901515216</v>
      </c>
      <c r="EM10" s="976">
        <v>5986064.2145808991</v>
      </c>
      <c r="EN10" s="976">
        <v>6540035.8536463724</v>
      </c>
      <c r="EO10" s="976">
        <v>7168105.5290307589</v>
      </c>
      <c r="EP10" s="976">
        <v>7273213.8225112408</v>
      </c>
      <c r="EQ10" s="976">
        <v>7218249.0411971631</v>
      </c>
      <c r="ER10" s="976">
        <v>7854529.16517362</v>
      </c>
      <c r="ES10" s="976">
        <v>7417067.5371414293</v>
      </c>
      <c r="ET10" s="976">
        <v>7301494.0930806091</v>
      </c>
      <c r="EU10" s="976">
        <v>7528785.055701605</v>
      </c>
      <c r="EV10" s="976">
        <v>6898626.0498992112</v>
      </c>
      <c r="EW10" s="976">
        <v>6666453.8178547034</v>
      </c>
      <c r="EX10" s="976">
        <v>6848102.6913405247</v>
      </c>
      <c r="EY10" s="976">
        <v>7530234.8451245194</v>
      </c>
      <c r="EZ10" s="976">
        <v>8313724.7507324181</v>
      </c>
      <c r="FA10" s="976">
        <v>7444444.1517947707</v>
      </c>
      <c r="FB10" s="976">
        <v>7399849.6296650413</v>
      </c>
      <c r="FC10" s="976">
        <v>7561853.2319341898</v>
      </c>
      <c r="FD10" s="976">
        <v>7760297.131740354</v>
      </c>
      <c r="FE10" s="976">
        <v>8234581.4816187704</v>
      </c>
      <c r="FF10" s="976">
        <v>8398336.8826164417</v>
      </c>
      <c r="FG10" s="976">
        <v>8613346.0103972182</v>
      </c>
      <c r="FH10" s="976">
        <v>9177213.1856303103</v>
      </c>
      <c r="FI10" s="976">
        <v>8562841.7563367281</v>
      </c>
      <c r="FJ10" s="976">
        <v>8270929.6958261849</v>
      </c>
      <c r="FK10" s="976">
        <v>8762849.8420453966</v>
      </c>
      <c r="FL10" s="976">
        <v>9336455.466851607</v>
      </c>
      <c r="FM10" s="976">
        <v>10338400.234591827</v>
      </c>
      <c r="FN10" s="976">
        <v>11195809.343714651</v>
      </c>
      <c r="FO10" s="976">
        <v>11375283.97249091</v>
      </c>
      <c r="FP10" s="976">
        <v>11569393.707912091</v>
      </c>
      <c r="FQ10" s="976">
        <v>11565699.13464579</v>
      </c>
      <c r="FR10" s="976">
        <v>11636165.190171618</v>
      </c>
      <c r="FS10" s="976">
        <v>11108394.550617279</v>
      </c>
      <c r="FT10" s="976">
        <v>11364378.023674341</v>
      </c>
      <c r="FU10" s="976">
        <v>11462456.595241353</v>
      </c>
      <c r="FV10" s="976">
        <v>11906434.584792081</v>
      </c>
      <c r="FW10" s="976">
        <v>11943351.640029617</v>
      </c>
      <c r="FX10" s="976">
        <v>11854080.546835341</v>
      </c>
      <c r="FY10" s="976">
        <v>11401829.665949931</v>
      </c>
      <c r="FZ10" s="976">
        <v>12559467.689997274</v>
      </c>
      <c r="GA10" s="976">
        <v>11636675.37128479</v>
      </c>
    </row>
    <row r="11" spans="1:183" ht="15.75" customHeight="1">
      <c r="A11" s="975" t="s">
        <v>547</v>
      </c>
      <c r="B11" s="976">
        <v>473328.85945503006</v>
      </c>
      <c r="C11" s="976">
        <v>430562.98718245991</v>
      </c>
      <c r="D11" s="976">
        <v>498532.38808140001</v>
      </c>
      <c r="E11" s="976">
        <v>467656.98634782998</v>
      </c>
      <c r="F11" s="976">
        <v>479925.69352142996</v>
      </c>
      <c r="G11" s="976">
        <v>495913.92816770985</v>
      </c>
      <c r="H11" s="976">
        <v>547771.78513083991</v>
      </c>
      <c r="I11" s="976">
        <v>616221.33142536995</v>
      </c>
      <c r="J11" s="976">
        <v>612390.56638460001</v>
      </c>
      <c r="K11" s="976">
        <v>616709.48585238005</v>
      </c>
      <c r="L11" s="976">
        <v>547755.91601370007</v>
      </c>
      <c r="M11" s="976">
        <v>472011.7</v>
      </c>
      <c r="N11" s="976">
        <v>600666.30000000005</v>
      </c>
      <c r="O11" s="976">
        <v>702854.1</v>
      </c>
      <c r="P11" s="976">
        <v>739401.2</v>
      </c>
      <c r="Q11" s="976">
        <v>711849.5</v>
      </c>
      <c r="R11" s="976">
        <v>730211.4</v>
      </c>
      <c r="S11" s="976">
        <v>688660.2</v>
      </c>
      <c r="T11" s="976">
        <v>713459.8</v>
      </c>
      <c r="U11" s="976">
        <v>689305.8</v>
      </c>
      <c r="V11" s="976">
        <v>805133.5</v>
      </c>
      <c r="W11" s="976">
        <v>814185.5</v>
      </c>
      <c r="X11" s="976">
        <v>889088.3</v>
      </c>
      <c r="Y11" s="976">
        <v>848992.79828668002</v>
      </c>
      <c r="Z11" s="976">
        <v>877273.70000000019</v>
      </c>
      <c r="AA11" s="976">
        <v>946906.7999999997</v>
      </c>
      <c r="AB11" s="976">
        <v>1004845.6000000002</v>
      </c>
      <c r="AC11" s="976">
        <v>1018432.1</v>
      </c>
      <c r="AD11" s="976">
        <v>1047547</v>
      </c>
      <c r="AE11" s="976">
        <v>1065957</v>
      </c>
      <c r="AF11" s="976">
        <v>1112807.1000000001</v>
      </c>
      <c r="AG11" s="976">
        <v>1130873.5</v>
      </c>
      <c r="AH11" s="976">
        <v>1180183.6000000003</v>
      </c>
      <c r="AI11" s="976">
        <v>1162871.8</v>
      </c>
      <c r="AJ11" s="976">
        <v>1056147.5999999999</v>
      </c>
      <c r="AK11" s="976">
        <v>1329401.2999999998</v>
      </c>
      <c r="AL11" s="976">
        <v>1490512.1</v>
      </c>
      <c r="AM11" s="976">
        <v>1572411.8</v>
      </c>
      <c r="AN11" s="976">
        <v>1454982.1</v>
      </c>
      <c r="AO11" s="976">
        <v>1428553.6</v>
      </c>
      <c r="AP11" s="976">
        <v>1498209.2</v>
      </c>
      <c r="AQ11" s="976">
        <v>1671082.5</v>
      </c>
      <c r="AR11" s="976">
        <v>1818431.0999999999</v>
      </c>
      <c r="AS11" s="976">
        <v>1778436.2000000004</v>
      </c>
      <c r="AT11" s="976">
        <v>1690765.8000000003</v>
      </c>
      <c r="AU11" s="976">
        <v>1875985.7700000003</v>
      </c>
      <c r="AV11" s="976">
        <v>1804657.8</v>
      </c>
      <c r="AW11" s="976">
        <v>1803938.0799999996</v>
      </c>
      <c r="AX11" s="976">
        <v>1927552.1999999997</v>
      </c>
      <c r="AY11" s="976">
        <v>1905395.0999999996</v>
      </c>
      <c r="AZ11" s="976">
        <v>1821092.0000000002</v>
      </c>
      <c r="BA11" s="976">
        <v>1966783.5100000002</v>
      </c>
      <c r="BB11" s="976">
        <v>2004161.1000000006</v>
      </c>
      <c r="BC11" s="976">
        <v>1847585.2558333331</v>
      </c>
      <c r="BD11" s="976">
        <v>1932953.7999999996</v>
      </c>
      <c r="BE11" s="976">
        <v>1889831.3999999994</v>
      </c>
      <c r="BF11" s="976">
        <v>1942371.5999999999</v>
      </c>
      <c r="BG11" s="976">
        <v>1949582.8999999997</v>
      </c>
      <c r="BH11" s="976">
        <v>2005597.5000000002</v>
      </c>
      <c r="BI11" s="976">
        <v>2020173.3100170298</v>
      </c>
      <c r="BJ11" s="976">
        <v>2138400.65</v>
      </c>
      <c r="BK11" s="976">
        <v>2150906.7379999999</v>
      </c>
      <c r="BL11" s="976">
        <v>2259983.0900000003</v>
      </c>
      <c r="BM11" s="976">
        <v>2303433.1000000006</v>
      </c>
      <c r="BN11" s="976">
        <v>2382602.1999999997</v>
      </c>
      <c r="BO11" s="976">
        <v>2182494.2249999996</v>
      </c>
      <c r="BP11" s="976">
        <v>2410180.0999999996</v>
      </c>
      <c r="BQ11" s="976">
        <v>2516113.3000000003</v>
      </c>
      <c r="BR11" s="976">
        <v>2589269.2029999997</v>
      </c>
      <c r="BS11" s="976">
        <v>2449799.2404</v>
      </c>
      <c r="BT11" s="976">
        <v>2369452.1</v>
      </c>
      <c r="BU11" s="976">
        <v>2313387.7199999997</v>
      </c>
      <c r="BV11" s="976">
        <v>2399397.5530000003</v>
      </c>
      <c r="BW11" s="976">
        <v>1293706.6796000001</v>
      </c>
      <c r="BX11" s="976">
        <v>2598848.9512399998</v>
      </c>
      <c r="BY11" s="976">
        <v>2696782.1713119522</v>
      </c>
      <c r="BZ11" s="976">
        <v>2359847.1949999998</v>
      </c>
      <c r="CA11" s="976">
        <v>2664489.8920000005</v>
      </c>
      <c r="CB11" s="976">
        <v>2229906.1179999998</v>
      </c>
      <c r="CC11" s="976">
        <v>2458387.8850000002</v>
      </c>
      <c r="CD11" s="976">
        <v>2336533.3743869606</v>
      </c>
      <c r="CE11" s="976">
        <v>1739878.55067636</v>
      </c>
      <c r="CF11" s="976">
        <v>1062510.7774232102</v>
      </c>
      <c r="CG11" s="976">
        <v>714205.71508085029</v>
      </c>
      <c r="CH11" s="976">
        <v>-262342.6507991706</v>
      </c>
      <c r="CI11" s="976">
        <v>-97763.2117503318</v>
      </c>
      <c r="CJ11" s="976">
        <v>540315.76403690083</v>
      </c>
      <c r="CK11" s="976">
        <v>456853.02806923958</v>
      </c>
      <c r="CL11" s="976">
        <v>988694.12845066004</v>
      </c>
      <c r="CM11" s="976">
        <v>888710.94826505985</v>
      </c>
      <c r="CN11" s="976">
        <v>1086789.1027785768</v>
      </c>
      <c r="CO11" s="976">
        <v>1414020.7964575496</v>
      </c>
      <c r="CP11" s="976">
        <v>1740308.4893665896</v>
      </c>
      <c r="CQ11" s="976">
        <v>1789865.6604441893</v>
      </c>
      <c r="CR11" s="976">
        <v>2515492.4602764412</v>
      </c>
      <c r="CS11" s="976">
        <v>2688236.5087457998</v>
      </c>
      <c r="CT11" s="976">
        <v>2918850.4818907003</v>
      </c>
      <c r="CU11" s="976">
        <v>3282957.8808315406</v>
      </c>
      <c r="CV11" s="976">
        <v>3462330.4751222711</v>
      </c>
      <c r="CW11" s="976">
        <v>3599023.0398872988</v>
      </c>
      <c r="CX11" s="976">
        <v>3693217.6728644995</v>
      </c>
      <c r="CY11" s="976">
        <v>4038236.2766854898</v>
      </c>
      <c r="CZ11" s="976">
        <v>4907125.2698298683</v>
      </c>
      <c r="DA11" s="976">
        <v>4438433.7304223906</v>
      </c>
      <c r="DB11" s="976">
        <v>4244627.0956091601</v>
      </c>
      <c r="DC11" s="976">
        <v>4254703.7202687003</v>
      </c>
      <c r="DD11" s="976">
        <v>4337279.1867811605</v>
      </c>
      <c r="DE11" s="976">
        <v>4951860.3291886989</v>
      </c>
      <c r="DF11" s="976">
        <v>5001648.3731918782</v>
      </c>
      <c r="DG11" s="976">
        <v>4324858.2068873793</v>
      </c>
      <c r="DH11" s="976">
        <v>4620518.1897966499</v>
      </c>
      <c r="DI11" s="976">
        <v>5038211.0710543683</v>
      </c>
      <c r="DJ11" s="976">
        <v>5246649.1163511211</v>
      </c>
      <c r="DK11" s="976">
        <v>5406926.5194860399</v>
      </c>
      <c r="DL11" s="976">
        <v>5723916.2185700508</v>
      </c>
      <c r="DM11" s="976">
        <v>6394215.4595912518</v>
      </c>
      <c r="DN11" s="976">
        <v>6854251.4387510708</v>
      </c>
      <c r="DO11" s="976">
        <v>7131494.7867792984</v>
      </c>
      <c r="DP11" s="976">
        <v>7424739.0267790183</v>
      </c>
      <c r="DQ11" s="976">
        <v>7862641.3936115066</v>
      </c>
      <c r="DR11" s="976">
        <v>7748513.4233796317</v>
      </c>
      <c r="DS11" s="976">
        <v>8044868.0197371608</v>
      </c>
      <c r="DT11" s="976">
        <v>8268423.5052627027</v>
      </c>
      <c r="DU11" s="976">
        <v>8165066.4389703088</v>
      </c>
      <c r="DV11" s="976">
        <v>8561185.7071449831</v>
      </c>
      <c r="DW11" s="976">
        <v>8516895.6312276684</v>
      </c>
      <c r="DX11" s="976">
        <v>8343791.55115934</v>
      </c>
      <c r="DY11" s="976">
        <v>9160304.9744581599</v>
      </c>
      <c r="DZ11" s="976">
        <v>9012118.4902504291</v>
      </c>
      <c r="EA11" s="976">
        <v>9315228.3385051675</v>
      </c>
      <c r="EB11" s="976">
        <v>9326056.7519433219</v>
      </c>
      <c r="EC11" s="976">
        <v>8498646.4166828673</v>
      </c>
      <c r="ED11" s="976">
        <v>8580840.0133208595</v>
      </c>
      <c r="EE11" s="976">
        <v>8311078.5031554867</v>
      </c>
      <c r="EF11" s="976">
        <v>7996427.2753524967</v>
      </c>
      <c r="EG11" s="976">
        <v>8904956.9856967218</v>
      </c>
      <c r="EH11" s="976">
        <v>8758459.8234346211</v>
      </c>
      <c r="EI11" s="976">
        <v>8695736.6977531631</v>
      </c>
      <c r="EJ11" s="976">
        <v>7920555.8061982151</v>
      </c>
      <c r="EK11" s="976">
        <v>9689881.4361781999</v>
      </c>
      <c r="EL11" s="976">
        <v>9894881.010928113</v>
      </c>
      <c r="EM11" s="976">
        <v>9769718.1612511389</v>
      </c>
      <c r="EN11" s="976">
        <v>10847558.182558861</v>
      </c>
      <c r="EO11" s="976">
        <v>13152869.082682179</v>
      </c>
      <c r="EP11" s="976">
        <v>13162285.947112191</v>
      </c>
      <c r="EQ11" s="976">
        <v>12849847.504463792</v>
      </c>
      <c r="ER11" s="976">
        <v>13264928.942703709</v>
      </c>
      <c r="ES11" s="976">
        <v>12936330.0933227</v>
      </c>
      <c r="ET11" s="976">
        <v>12609078.29132062</v>
      </c>
      <c r="EU11" s="976">
        <v>13019453.661897207</v>
      </c>
      <c r="EV11" s="976">
        <v>12846189.503755771</v>
      </c>
      <c r="EW11" s="976">
        <v>12725514.071059193</v>
      </c>
      <c r="EX11" s="976">
        <v>12886595.344175916</v>
      </c>
      <c r="EY11" s="976">
        <v>13093616.613809831</v>
      </c>
      <c r="EZ11" s="976">
        <v>13827813.604351571</v>
      </c>
      <c r="FA11" s="976">
        <v>12698205.053789983</v>
      </c>
      <c r="FB11" s="976">
        <v>12489950.839958001</v>
      </c>
      <c r="FC11" s="976">
        <v>12808673.40138262</v>
      </c>
      <c r="FD11" s="976">
        <v>12740967.850131614</v>
      </c>
      <c r="FE11" s="976">
        <v>13205410.884753231</v>
      </c>
      <c r="FF11" s="976">
        <v>13235702.52430376</v>
      </c>
      <c r="FG11" s="976">
        <v>13149382.4928603</v>
      </c>
      <c r="FH11" s="976">
        <v>13820873.477671489</v>
      </c>
      <c r="FI11" s="976">
        <v>13187679.950673569</v>
      </c>
      <c r="FJ11" s="976">
        <v>13087907.244058274</v>
      </c>
      <c r="FK11" s="976">
        <v>13627297.308825798</v>
      </c>
      <c r="FL11" s="976">
        <v>14092904.397725521</v>
      </c>
      <c r="FM11" s="976">
        <v>14535204.720087819</v>
      </c>
      <c r="FN11" s="976">
        <v>15585742.760930061</v>
      </c>
      <c r="FO11" s="976">
        <v>15681565.84704032</v>
      </c>
      <c r="FP11" s="976">
        <v>15895639.497111021</v>
      </c>
      <c r="FQ11" s="976">
        <v>15837848.564365741</v>
      </c>
      <c r="FR11" s="976">
        <v>15763643.97420257</v>
      </c>
      <c r="FS11" s="976">
        <v>15008411.847426869</v>
      </c>
      <c r="FT11" s="976">
        <v>15602434.44691723</v>
      </c>
      <c r="FU11" s="976">
        <v>15668815.288113281</v>
      </c>
      <c r="FV11" s="976">
        <v>16095936.262941772</v>
      </c>
      <c r="FW11" s="976">
        <v>16297685.144140057</v>
      </c>
      <c r="FX11" s="976">
        <v>16380290.585828919</v>
      </c>
      <c r="FY11" s="976">
        <v>16530990.161740411</v>
      </c>
      <c r="FZ11" s="976">
        <v>17286005.749665443</v>
      </c>
      <c r="GA11" s="976">
        <v>17561916.61094436</v>
      </c>
    </row>
    <row r="12" spans="1:183" ht="15.75" customHeight="1">
      <c r="A12" s="975" t="s">
        <v>548</v>
      </c>
      <c r="B12" s="978">
        <v>32456.582682730055</v>
      </c>
      <c r="C12" s="978">
        <v>-34080.215642350035</v>
      </c>
      <c r="D12" s="978">
        <v>20342.750744140067</v>
      </c>
      <c r="E12" s="978">
        <v>-31939.644749510073</v>
      </c>
      <c r="F12" s="978">
        <v>-24237.556958460053</v>
      </c>
      <c r="G12" s="978">
        <v>-26413.87530147018</v>
      </c>
      <c r="H12" s="978">
        <v>1515.66</v>
      </c>
      <c r="I12" s="978">
        <v>49480.212364419887</v>
      </c>
      <c r="J12" s="978">
        <v>48184.37421485997</v>
      </c>
      <c r="K12" s="978">
        <v>28458.94</v>
      </c>
      <c r="L12" s="978">
        <v>-45475.441325379841</v>
      </c>
      <c r="M12" s="978">
        <v>-123989.8</v>
      </c>
      <c r="N12" s="978">
        <v>-44457.7</v>
      </c>
      <c r="O12" s="978">
        <v>13861.3</v>
      </c>
      <c r="P12" s="978">
        <v>25849.200000000001</v>
      </c>
      <c r="Q12" s="978">
        <v>1338.84</v>
      </c>
      <c r="R12" s="978">
        <v>-10989.5</v>
      </c>
      <c r="S12" s="978">
        <v>-69914.3</v>
      </c>
      <c r="T12" s="978">
        <v>-63854.1</v>
      </c>
      <c r="U12" s="978">
        <v>-99606.5</v>
      </c>
      <c r="V12" s="978">
        <v>-27426.2</v>
      </c>
      <c r="W12" s="978">
        <v>-9852.2999999999993</v>
      </c>
      <c r="X12" s="978">
        <v>45327.9</v>
      </c>
      <c r="Y12" s="978">
        <v>-6006.5267363200837</v>
      </c>
      <c r="Z12" s="978">
        <v>23143.100000000093</v>
      </c>
      <c r="AA12" s="978">
        <v>71116.899999999674</v>
      </c>
      <c r="AB12" s="978">
        <v>111973.20000000024</v>
      </c>
      <c r="AC12" s="978">
        <v>116973.1</v>
      </c>
      <c r="AD12" s="978">
        <v>129330.2</v>
      </c>
      <c r="AE12" s="978">
        <v>126572.8</v>
      </c>
      <c r="AF12" s="978">
        <v>144361.5</v>
      </c>
      <c r="AG12" s="978">
        <v>222572.79999999993</v>
      </c>
      <c r="AH12" s="978">
        <v>211558.10000000009</v>
      </c>
      <c r="AI12" s="978">
        <v>185454.70000000019</v>
      </c>
      <c r="AJ12" s="978">
        <v>59624.399999999965</v>
      </c>
      <c r="AK12" s="978">
        <v>373639.19999999995</v>
      </c>
      <c r="AL12" s="978">
        <v>460771.20000000013</v>
      </c>
      <c r="AM12" s="978">
        <v>533881.5</v>
      </c>
      <c r="AN12" s="978">
        <v>430656.4</v>
      </c>
      <c r="AO12" s="978">
        <v>377021.50000000006</v>
      </c>
      <c r="AP12" s="978">
        <v>451614.8</v>
      </c>
      <c r="AQ12" s="978">
        <v>605045.69999999995</v>
      </c>
      <c r="AR12" s="978">
        <v>713205.5</v>
      </c>
      <c r="AS12" s="978">
        <v>658466.20000000019</v>
      </c>
      <c r="AT12" s="978">
        <v>625658.70000000007</v>
      </c>
      <c r="AU12" s="978">
        <v>696507.37000000011</v>
      </c>
      <c r="AV12" s="978">
        <v>584765.69999999995</v>
      </c>
      <c r="AW12" s="978">
        <v>591944.69999999995</v>
      </c>
      <c r="AX12" s="978">
        <v>666231.6</v>
      </c>
      <c r="AY12" s="978">
        <v>614633.19999999984</v>
      </c>
      <c r="AZ12" s="978">
        <v>499985.60000000003</v>
      </c>
      <c r="BA12" s="978">
        <v>598317.80000000016</v>
      </c>
      <c r="BB12" s="978">
        <v>599207.70000000019</v>
      </c>
      <c r="BC12" s="978">
        <v>453804.35583333328</v>
      </c>
      <c r="BD12" s="978">
        <v>470001.00000000006</v>
      </c>
      <c r="BE12" s="978">
        <v>424358.5</v>
      </c>
      <c r="BF12" s="978">
        <v>453025.10000000009</v>
      </c>
      <c r="BG12" s="978">
        <v>425336.5</v>
      </c>
      <c r="BH12" s="978">
        <v>462484.4000000002</v>
      </c>
      <c r="BI12" s="978">
        <v>485725.53136266989</v>
      </c>
      <c r="BJ12" s="978">
        <v>530942.25</v>
      </c>
      <c r="BK12" s="978">
        <v>527629.54999999993</v>
      </c>
      <c r="BL12" s="978">
        <v>593222.99</v>
      </c>
      <c r="BM12" s="978">
        <v>580531.40000000014</v>
      </c>
      <c r="BN12" s="978">
        <v>593455.69999999995</v>
      </c>
      <c r="BO12" s="978">
        <v>341727.82499999984</v>
      </c>
      <c r="BP12" s="978">
        <v>502437.29999999993</v>
      </c>
      <c r="BQ12" s="978">
        <v>575651</v>
      </c>
      <c r="BR12" s="978">
        <v>603058</v>
      </c>
      <c r="BS12" s="978">
        <v>512767.9403999999</v>
      </c>
      <c r="BT12" s="978">
        <v>337886.70000000007</v>
      </c>
      <c r="BU12" s="978">
        <v>306031.89999999991</v>
      </c>
      <c r="BV12" s="978">
        <v>417689.82899999991</v>
      </c>
      <c r="BW12" s="978">
        <v>179810.74160000001</v>
      </c>
      <c r="BX12" s="978">
        <v>471892.32264000003</v>
      </c>
      <c r="BY12" s="978">
        <v>523023.26431195205</v>
      </c>
      <c r="BZ12" s="978">
        <v>8761.2759999999544</v>
      </c>
      <c r="CA12" s="978">
        <v>360789.37300000002</v>
      </c>
      <c r="CB12" s="978">
        <v>-154889.23400000005</v>
      </c>
      <c r="CC12" s="978">
        <v>-84417.324000000022</v>
      </c>
      <c r="CD12" s="978">
        <v>-235144.67443473986</v>
      </c>
      <c r="CE12" s="978">
        <v>-894120.85211036983</v>
      </c>
      <c r="CF12" s="978">
        <v>-1589697.2165140498</v>
      </c>
      <c r="CG12" s="978">
        <v>-1936615.7398334397</v>
      </c>
      <c r="CH12" s="978">
        <v>-2598554.6674844902</v>
      </c>
      <c r="CI12" s="978">
        <v>-2469053.0782222515</v>
      </c>
      <c r="CJ12" s="978">
        <v>-2508626.5831918996</v>
      </c>
      <c r="CK12" s="978">
        <v>-2754697.9675226202</v>
      </c>
      <c r="CL12" s="978">
        <v>-2436619.1019413201</v>
      </c>
      <c r="CM12" s="978">
        <v>-2615012.0202473397</v>
      </c>
      <c r="CN12" s="978">
        <v>-2742457.9583869134</v>
      </c>
      <c r="CO12" s="978">
        <v>-2495428.88371641</v>
      </c>
      <c r="CP12" s="978">
        <v>-2462860.9903952605</v>
      </c>
      <c r="CQ12" s="978">
        <v>-2625690.7598731802</v>
      </c>
      <c r="CR12" s="978">
        <v>-2197226.4611849994</v>
      </c>
      <c r="CS12" s="978">
        <v>-2368484.3898503501</v>
      </c>
      <c r="CT12" s="978">
        <v>-2419584.3427468599</v>
      </c>
      <c r="CU12" s="978">
        <v>-2456442.7953491202</v>
      </c>
      <c r="CV12" s="978">
        <v>-2501996.3264524098</v>
      </c>
      <c r="CW12" s="978">
        <v>-2895186.3599158702</v>
      </c>
      <c r="CX12" s="978">
        <v>-3094241.1811398501</v>
      </c>
      <c r="CY12" s="978">
        <v>-2716445.3121344191</v>
      </c>
      <c r="CZ12" s="978">
        <v>-2433993.0391957005</v>
      </c>
      <c r="DA12" s="978">
        <v>-2986658.6749850791</v>
      </c>
      <c r="DB12" s="978">
        <v>-3230039.2832730096</v>
      </c>
      <c r="DC12" s="978">
        <v>-3439071.6794475103</v>
      </c>
      <c r="DD12" s="978">
        <v>-3635992.2646009503</v>
      </c>
      <c r="DE12" s="978">
        <v>-3107688.5878986004</v>
      </c>
      <c r="DF12" s="978">
        <v>-3506931.1271696105</v>
      </c>
      <c r="DG12" s="978">
        <v>-4143119.86568894</v>
      </c>
      <c r="DH12" s="978">
        <v>-3605924.3653774792</v>
      </c>
      <c r="DI12" s="978">
        <v>-3341697.9698772104</v>
      </c>
      <c r="DJ12" s="978">
        <v>-3262697.1468837103</v>
      </c>
      <c r="DK12" s="978">
        <v>-3150018.1333399601</v>
      </c>
      <c r="DL12" s="978">
        <v>-3302158.2880557803</v>
      </c>
      <c r="DM12" s="978">
        <v>-3280802.2135691801</v>
      </c>
      <c r="DN12" s="978">
        <v>-2957111.8267005095</v>
      </c>
      <c r="DO12" s="978">
        <v>-2722121.4054469904</v>
      </c>
      <c r="DP12" s="978">
        <v>-2565242.4454854894</v>
      </c>
      <c r="DQ12" s="978">
        <v>-2356694.7180415997</v>
      </c>
      <c r="DR12" s="978">
        <v>-2333484.8845029497</v>
      </c>
      <c r="DS12" s="978">
        <v>-2024593.1156744703</v>
      </c>
      <c r="DT12" s="978">
        <v>-1782248.3984642997</v>
      </c>
      <c r="DU12" s="978">
        <v>-1914158.7589917299</v>
      </c>
      <c r="DV12" s="978">
        <v>-1465783.3501835898</v>
      </c>
      <c r="DW12" s="978">
        <v>-1585921.8694412406</v>
      </c>
      <c r="DX12" s="978">
        <v>-1566914.0269979096</v>
      </c>
      <c r="DY12" s="978">
        <v>-952896.41595252021</v>
      </c>
      <c r="DZ12" s="978">
        <v>-1323996.2935459595</v>
      </c>
      <c r="EA12" s="978">
        <v>-1219137.5070833203</v>
      </c>
      <c r="EB12" s="978">
        <v>-1422322.5892203602</v>
      </c>
      <c r="EC12" s="978">
        <v>-1331697.66319997</v>
      </c>
      <c r="ED12" s="978">
        <v>-835866.87949116947</v>
      </c>
      <c r="EE12" s="978">
        <v>-867211.05145994248</v>
      </c>
      <c r="EF12" s="978">
        <v>-1450519.0407471822</v>
      </c>
      <c r="EG12" s="978">
        <v>-995077.17385909706</v>
      </c>
      <c r="EH12" s="978">
        <v>-1090788.8880364087</v>
      </c>
      <c r="EI12" s="978">
        <v>-1262213.186680906</v>
      </c>
      <c r="EJ12" s="978">
        <v>-2031258.5969642941</v>
      </c>
      <c r="EK12" s="978">
        <v>-1194344.9509303207</v>
      </c>
      <c r="EL12" s="978">
        <v>-1215856.0037595592</v>
      </c>
      <c r="EM12" s="978">
        <v>-1868707.1831556801</v>
      </c>
      <c r="EN12" s="978">
        <v>-1555333.3708273508</v>
      </c>
      <c r="EO12" s="978">
        <v>-1030722.7336435108</v>
      </c>
      <c r="EP12" s="978">
        <v>-1479265.0863057403</v>
      </c>
      <c r="EQ12" s="978">
        <v>-1160964.8722009603</v>
      </c>
      <c r="ER12" s="978">
        <v>-854957.13540671975</v>
      </c>
      <c r="ES12" s="978">
        <v>-1256292.6802419911</v>
      </c>
      <c r="ET12" s="978">
        <v>-1863509.9395539404</v>
      </c>
      <c r="EU12" s="978">
        <v>-1681604.7341591993</v>
      </c>
      <c r="EV12" s="978">
        <v>-1999193.8458379509</v>
      </c>
      <c r="EW12" s="978">
        <v>-1982468.0216620257</v>
      </c>
      <c r="EX12" s="978">
        <v>-1867404.1614652448</v>
      </c>
      <c r="EY12" s="978">
        <v>-1847500.9030786797</v>
      </c>
      <c r="EZ12" s="978">
        <v>-1424740.3824451999</v>
      </c>
      <c r="FA12" s="978">
        <v>-2453557.0913491198</v>
      </c>
      <c r="FB12" s="978">
        <v>-2502762.3846859299</v>
      </c>
      <c r="FC12" s="978">
        <v>-2276494.7236551493</v>
      </c>
      <c r="FD12" s="978">
        <v>-2520968.2421585401</v>
      </c>
      <c r="FE12" s="978">
        <v>-2202764.5491158692</v>
      </c>
      <c r="FF12" s="978">
        <v>-2249527.3812727192</v>
      </c>
      <c r="FG12" s="978">
        <v>-2542654.4344813502</v>
      </c>
      <c r="FH12" s="978">
        <v>-1975740.9079784602</v>
      </c>
      <c r="FI12" s="978">
        <v>-2913532.8548839702</v>
      </c>
      <c r="FJ12" s="978">
        <v>-3191362.3958883798</v>
      </c>
      <c r="FK12" s="978">
        <v>-2649138.7201788402</v>
      </c>
      <c r="FL12" s="978">
        <v>-2358883.2901215199</v>
      </c>
      <c r="FM12" s="978">
        <v>-1656265.2775006904</v>
      </c>
      <c r="FN12" s="978">
        <v>-478512.54889581993</v>
      </c>
      <c r="FO12" s="978">
        <v>-712493.70202820993</v>
      </c>
      <c r="FP12" s="978">
        <v>-618593.84908233956</v>
      </c>
      <c r="FQ12" s="978">
        <v>-938408.44780362968</v>
      </c>
      <c r="FR12" s="978">
        <v>-971628.1440188603</v>
      </c>
      <c r="FS12" s="978">
        <v>-1973603.8881643293</v>
      </c>
      <c r="FT12" s="978">
        <v>-1665148.7383329596</v>
      </c>
      <c r="FU12" s="978">
        <v>-1746235.8201556494</v>
      </c>
      <c r="FV12" s="978">
        <v>-1585046.1077084902</v>
      </c>
      <c r="FW12" s="978">
        <v>-1571762.5032846699</v>
      </c>
      <c r="FX12" s="978">
        <v>-1748205.6093202</v>
      </c>
      <c r="FY12" s="978">
        <v>-1624956.54271166</v>
      </c>
      <c r="FZ12" s="978">
        <v>-901166.57621433958</v>
      </c>
      <c r="GA12" s="978">
        <v>-1116329.0944852198</v>
      </c>
    </row>
    <row r="13" spans="1:183" ht="15.75" customHeight="1">
      <c r="A13" s="977" t="s">
        <v>542</v>
      </c>
      <c r="B13" s="978">
        <v>-49893.517317269929</v>
      </c>
      <c r="C13" s="978">
        <v>-134123.71564235003</v>
      </c>
      <c r="D13" s="978">
        <v>-103231.24925585993</v>
      </c>
      <c r="E13" s="978">
        <v>-139066.84474951006</v>
      </c>
      <c r="F13" s="978">
        <v>-116910.55695846007</v>
      </c>
      <c r="G13" s="978">
        <v>-194888.57530147018</v>
      </c>
      <c r="H13" s="978">
        <v>-182217.24</v>
      </c>
      <c r="I13" s="978">
        <v>-125087.48763558012</v>
      </c>
      <c r="J13" s="978">
        <v>-121842.82578514004</v>
      </c>
      <c r="K13" s="978">
        <v>-179013.36</v>
      </c>
      <c r="L13" s="978">
        <v>-244425.74132537981</v>
      </c>
      <c r="M13" s="978">
        <v>-343003.2</v>
      </c>
      <c r="N13" s="978">
        <v>-226113</v>
      </c>
      <c r="O13" s="978">
        <v>-125637.6</v>
      </c>
      <c r="P13" s="978">
        <v>-133278.6</v>
      </c>
      <c r="Q13" s="978">
        <v>-167749.76000000001</v>
      </c>
      <c r="R13" s="978">
        <v>-162483.4</v>
      </c>
      <c r="S13" s="978">
        <v>-206524.9</v>
      </c>
      <c r="T13" s="978">
        <v>-212562.6</v>
      </c>
      <c r="U13" s="978">
        <v>-197506.9</v>
      </c>
      <c r="V13" s="978">
        <v>-184897.7</v>
      </c>
      <c r="W13" s="978">
        <v>-185089.4</v>
      </c>
      <c r="X13" s="978">
        <v>-138812.20000000001</v>
      </c>
      <c r="Y13" s="978">
        <v>-185934.62673632009</v>
      </c>
      <c r="Z13" s="978">
        <v>-152093.99999999988</v>
      </c>
      <c r="AA13" s="978">
        <v>-116098.7000000003</v>
      </c>
      <c r="AB13" s="978">
        <v>-117873.49999999977</v>
      </c>
      <c r="AC13" s="978">
        <v>-104730.9</v>
      </c>
      <c r="AD13" s="978">
        <v>-81805.7</v>
      </c>
      <c r="AE13" s="978">
        <v>-93162.7</v>
      </c>
      <c r="AF13" s="978">
        <v>-43089.5</v>
      </c>
      <c r="AG13" s="978">
        <v>-38398.900000000081</v>
      </c>
      <c r="AH13" s="978">
        <v>-39487.899999999907</v>
      </c>
      <c r="AI13" s="978">
        <v>-128986.79999999981</v>
      </c>
      <c r="AJ13" s="978">
        <v>-173620</v>
      </c>
      <c r="AK13" s="978">
        <v>-41246.800000000047</v>
      </c>
      <c r="AL13" s="978">
        <v>89488.100000000093</v>
      </c>
      <c r="AM13" s="978">
        <v>133383</v>
      </c>
      <c r="AN13" s="978">
        <v>25775.400000000023</v>
      </c>
      <c r="AO13" s="978">
        <v>-35315.799999999988</v>
      </c>
      <c r="AP13" s="978">
        <v>111119.60000000003</v>
      </c>
      <c r="AQ13" s="978">
        <v>198700.9</v>
      </c>
      <c r="AR13" s="978">
        <v>299720.10000000009</v>
      </c>
      <c r="AS13" s="978">
        <v>266787.90000000008</v>
      </c>
      <c r="AT13" s="978">
        <v>264957.10000000009</v>
      </c>
      <c r="AU13" s="978">
        <v>311868.87000000005</v>
      </c>
      <c r="AV13" s="978">
        <v>267527.30000000005</v>
      </c>
      <c r="AW13" s="978">
        <v>293504</v>
      </c>
      <c r="AX13" s="978">
        <v>297119.29999999993</v>
      </c>
      <c r="AY13" s="978">
        <v>203782.39999999991</v>
      </c>
      <c r="AZ13" s="978">
        <v>43231.799999999988</v>
      </c>
      <c r="BA13" s="978">
        <v>159258.60000000009</v>
      </c>
      <c r="BB13" s="978">
        <v>171642.80000000022</v>
      </c>
      <c r="BC13" s="978">
        <v>31458.855833333335</v>
      </c>
      <c r="BD13" s="978">
        <v>17585.100000000035</v>
      </c>
      <c r="BE13" s="978">
        <v>-18610.099999999977</v>
      </c>
      <c r="BF13" s="978">
        <v>-25828.700000000012</v>
      </c>
      <c r="BG13" s="978">
        <v>-45603.70000000007</v>
      </c>
      <c r="BH13" s="978">
        <v>-33998.399999999849</v>
      </c>
      <c r="BI13" s="978">
        <v>-6118.8686373300152</v>
      </c>
      <c r="BJ13" s="978">
        <v>-61693.850000000035</v>
      </c>
      <c r="BK13" s="978">
        <v>-55302.150000000023</v>
      </c>
      <c r="BL13" s="978">
        <v>-46277.210000000021</v>
      </c>
      <c r="BM13" s="978">
        <v>-46228.999999999825</v>
      </c>
      <c r="BN13" s="978">
        <v>-15922.999999999942</v>
      </c>
      <c r="BO13" s="978">
        <v>-285935.57500000007</v>
      </c>
      <c r="BP13" s="978">
        <v>-108523.59999999998</v>
      </c>
      <c r="BQ13" s="978">
        <v>-45669.299999999988</v>
      </c>
      <c r="BR13" s="978">
        <v>-3886.5000000000582</v>
      </c>
      <c r="BS13" s="978">
        <v>-6506.2596000000485</v>
      </c>
      <c r="BT13" s="978">
        <v>-155649.30000000005</v>
      </c>
      <c r="BU13" s="978">
        <v>-205746.30000000002</v>
      </c>
      <c r="BV13" s="978">
        <v>-197144.80000000002</v>
      </c>
      <c r="BW13" s="978">
        <v>-241423.40639999998</v>
      </c>
      <c r="BX13" s="978">
        <v>-213946.74235999992</v>
      </c>
      <c r="BY13" s="978">
        <v>-221756.30068804792</v>
      </c>
      <c r="BZ13" s="978">
        <v>-906341.6</v>
      </c>
      <c r="CA13" s="978">
        <v>-638498.19999999995</v>
      </c>
      <c r="CB13" s="978">
        <v>-1061785.6000000001</v>
      </c>
      <c r="CC13" s="978">
        <v>-977738.10000000009</v>
      </c>
      <c r="CD13" s="978">
        <v>-1106115.6644347399</v>
      </c>
      <c r="CE13" s="978">
        <v>-1816380.3731103698</v>
      </c>
      <c r="CF13" s="978">
        <v>-2648968.6886140499</v>
      </c>
      <c r="CG13" s="978">
        <v>-2796026.9336342099</v>
      </c>
      <c r="CH13" s="978">
        <v>-3203935.2436508201</v>
      </c>
      <c r="CI13" s="978">
        <v>-3068463.6220941404</v>
      </c>
      <c r="CJ13" s="978">
        <v>-3312619.4136812598</v>
      </c>
      <c r="CK13" s="978">
        <v>-3585162.76376758</v>
      </c>
      <c r="CL13" s="978">
        <v>-3295495.4195382502</v>
      </c>
      <c r="CM13" s="978">
        <v>-3596910.4124404797</v>
      </c>
      <c r="CN13" s="978">
        <v>-3883809.1807932807</v>
      </c>
      <c r="CO13" s="978">
        <v>-3746062.4402318001</v>
      </c>
      <c r="CP13" s="978">
        <v>-3818351.4661105005</v>
      </c>
      <c r="CQ13" s="978">
        <v>-3980395.2204137999</v>
      </c>
      <c r="CR13" s="978">
        <v>-3831026.5022772094</v>
      </c>
      <c r="CS13" s="978">
        <v>-4074422.8468320598</v>
      </c>
      <c r="CT13" s="978">
        <v>-4196604.7576160999</v>
      </c>
      <c r="CU13" s="978">
        <v>-4326255.6412955699</v>
      </c>
      <c r="CV13" s="978">
        <v>-4474048.7668969799</v>
      </c>
      <c r="CW13" s="978">
        <v>-4813325.6426464701</v>
      </c>
      <c r="CX13" s="978">
        <v>-4751319.9947966402</v>
      </c>
      <c r="CY13" s="978">
        <v>-4413045.0477023292</v>
      </c>
      <c r="CZ13" s="978">
        <v>-4432987.4257510602</v>
      </c>
      <c r="DA13" s="978">
        <v>-4974053.1967784092</v>
      </c>
      <c r="DB13" s="978">
        <v>-5107624.4443953</v>
      </c>
      <c r="DC13" s="978">
        <v>-5193020.4066951508</v>
      </c>
      <c r="DD13" s="978">
        <v>-5248564.0363200102</v>
      </c>
      <c r="DE13" s="978">
        <v>-4532113.6322799101</v>
      </c>
      <c r="DF13" s="978">
        <v>-4583401.2516467404</v>
      </c>
      <c r="DG13" s="978">
        <v>-5040270.04893535</v>
      </c>
      <c r="DH13" s="978">
        <v>-4658177.1420592694</v>
      </c>
      <c r="DI13" s="978">
        <v>-4350533.7358967606</v>
      </c>
      <c r="DJ13" s="978">
        <v>-4304546.7887112303</v>
      </c>
      <c r="DK13" s="978">
        <v>-4348811.28817428</v>
      </c>
      <c r="DL13" s="978">
        <v>-4393800.8247557003</v>
      </c>
      <c r="DM13" s="978">
        <v>-4309740.0167177599</v>
      </c>
      <c r="DN13" s="978">
        <v>-3970780.4173041997</v>
      </c>
      <c r="DO13" s="978">
        <v>-3977385.0668277703</v>
      </c>
      <c r="DP13" s="978">
        <v>-3949873.4579180498</v>
      </c>
      <c r="DQ13" s="978">
        <v>-3731603.8346271999</v>
      </c>
      <c r="DR13" s="978">
        <v>-3892223.4052650696</v>
      </c>
      <c r="DS13" s="978">
        <v>-3577465.2795453905</v>
      </c>
      <c r="DT13" s="978">
        <v>-3434395.2783321794</v>
      </c>
      <c r="DU13" s="978">
        <v>-3424015.55306353</v>
      </c>
      <c r="DV13" s="978">
        <v>-3043976.0587865901</v>
      </c>
      <c r="DW13" s="978">
        <v>-3272806.0611309903</v>
      </c>
      <c r="DX13" s="978">
        <v>-3270122.1614954798</v>
      </c>
      <c r="DY13" s="978">
        <v>-2748070.5170837301</v>
      </c>
      <c r="DZ13" s="978">
        <v>-3037356.7728006998</v>
      </c>
      <c r="EA13" s="978">
        <v>-2894776.8648479301</v>
      </c>
      <c r="EB13" s="978">
        <v>-2976072.8454732802</v>
      </c>
      <c r="EC13" s="978">
        <v>-2884013.4390480598</v>
      </c>
      <c r="ED13" s="978">
        <v>-2823207.3580952496</v>
      </c>
      <c r="EE13" s="978">
        <v>-2965983.0274553704</v>
      </c>
      <c r="EF13" s="978">
        <v>-3401443.73914005</v>
      </c>
      <c r="EG13" s="978">
        <v>-2544343.9547200995</v>
      </c>
      <c r="EH13" s="978">
        <v>-2718423.3217930598</v>
      </c>
      <c r="EI13" s="978">
        <v>-2733579.7684658095</v>
      </c>
      <c r="EJ13" s="978">
        <v>-3464889.4205776299</v>
      </c>
      <c r="EK13" s="978">
        <v>-2992863.6306078802</v>
      </c>
      <c r="EL13" s="978">
        <v>-3248412.8842943297</v>
      </c>
      <c r="EM13" s="978">
        <v>-3992274.8928557402</v>
      </c>
      <c r="EN13" s="978">
        <v>-3670432.2616603407</v>
      </c>
      <c r="EO13" s="978">
        <v>-3514447.0939465305</v>
      </c>
      <c r="EP13" s="978">
        <v>-3546326.8914139206</v>
      </c>
      <c r="EQ13" s="978">
        <v>-3264912.7404449601</v>
      </c>
      <c r="ER13" s="978">
        <v>-3202625.7081286898</v>
      </c>
      <c r="ES13" s="978">
        <v>-3494482.4450481804</v>
      </c>
      <c r="ET13" s="978">
        <v>-3998576.0025491598</v>
      </c>
      <c r="EU13" s="978">
        <v>-3723009.9489867291</v>
      </c>
      <c r="EV13" s="978">
        <v>-3897081.6547004799</v>
      </c>
      <c r="EW13" s="978">
        <v>-3518392.1656606998</v>
      </c>
      <c r="EX13" s="978">
        <v>-3412289.3690263005</v>
      </c>
      <c r="EY13" s="978">
        <v>-4114644.9175652498</v>
      </c>
      <c r="EZ13" s="978">
        <v>-3712145.07803659</v>
      </c>
      <c r="FA13" s="978">
        <v>-3574376.4033423695</v>
      </c>
      <c r="FB13" s="978">
        <v>-3538253.9762494401</v>
      </c>
      <c r="FC13" s="978">
        <v>-3351341.2577487202</v>
      </c>
      <c r="FD13" s="978">
        <v>-3375852.30158637</v>
      </c>
      <c r="FE13" s="978">
        <v>-3041688.8037431897</v>
      </c>
      <c r="FF13" s="978">
        <v>-3022021.8521270095</v>
      </c>
      <c r="FG13" s="978">
        <v>-3519920.5190675603</v>
      </c>
      <c r="FH13" s="978">
        <v>-2854748.12668972</v>
      </c>
      <c r="FI13" s="978">
        <v>-3007231.6707616299</v>
      </c>
      <c r="FJ13" s="978">
        <v>-2990577.3060371</v>
      </c>
      <c r="FK13" s="978">
        <v>-2735348.4799232902</v>
      </c>
      <c r="FL13" s="978">
        <v>-2606418.4951515505</v>
      </c>
      <c r="FM13" s="978">
        <v>-2289104.8744597998</v>
      </c>
      <c r="FN13" s="978">
        <v>-1103713.9229398998</v>
      </c>
      <c r="FO13" s="978">
        <v>-1306751.8580917101</v>
      </c>
      <c r="FP13" s="978">
        <v>-1281773.8923327797</v>
      </c>
      <c r="FQ13" s="978">
        <v>-1546103.02558843</v>
      </c>
      <c r="FR13" s="978">
        <v>-1854662.8411670402</v>
      </c>
      <c r="FS13" s="978">
        <v>-2913883.10577317</v>
      </c>
      <c r="FT13" s="978">
        <v>-2877803.5052539799</v>
      </c>
      <c r="FU13" s="978">
        <v>-2739737.3105029701</v>
      </c>
      <c r="FV13" s="978">
        <v>-2579437.5736253504</v>
      </c>
      <c r="FW13" s="978">
        <v>-2527660.5545721399</v>
      </c>
      <c r="FX13" s="978">
        <v>-2562867.5275018299</v>
      </c>
      <c r="FY13" s="978">
        <v>-2141684.1578834001</v>
      </c>
      <c r="FZ13" s="978">
        <v>-1737093.9269768198</v>
      </c>
      <c r="GA13" s="978">
        <v>-1723079.5621891003</v>
      </c>
    </row>
    <row r="14" spans="1:183" ht="15.75" customHeight="1">
      <c r="A14" s="977" t="s">
        <v>549</v>
      </c>
      <c r="B14" s="978">
        <v>82350.100000000006</v>
      </c>
      <c r="C14" s="978">
        <v>100043.5</v>
      </c>
      <c r="D14" s="978">
        <v>123574</v>
      </c>
      <c r="E14" s="978">
        <v>107127.2</v>
      </c>
      <c r="F14" s="978">
        <v>92673</v>
      </c>
      <c r="G14" s="978">
        <v>168474.7</v>
      </c>
      <c r="H14" s="978">
        <v>183732.9</v>
      </c>
      <c r="I14" s="978">
        <v>174567.7</v>
      </c>
      <c r="J14" s="978">
        <v>170027.2</v>
      </c>
      <c r="K14" s="978">
        <v>207472.30000000002</v>
      </c>
      <c r="L14" s="978">
        <v>198950.30000000002</v>
      </c>
      <c r="M14" s="978">
        <v>219013.4</v>
      </c>
      <c r="N14" s="978">
        <v>181655.3</v>
      </c>
      <c r="O14" s="978">
        <v>139498.9</v>
      </c>
      <c r="P14" s="978">
        <v>159127.80000000002</v>
      </c>
      <c r="Q14" s="978">
        <v>169088.6</v>
      </c>
      <c r="R14" s="978">
        <v>151493.9</v>
      </c>
      <c r="S14" s="978">
        <v>136610.6</v>
      </c>
      <c r="T14" s="978">
        <v>148708.5</v>
      </c>
      <c r="U14" s="978">
        <v>97900.4</v>
      </c>
      <c r="V14" s="978">
        <v>157471.5</v>
      </c>
      <c r="W14" s="978">
        <v>175237.1</v>
      </c>
      <c r="X14" s="978">
        <v>184140.1</v>
      </c>
      <c r="Y14" s="978">
        <v>179928.1</v>
      </c>
      <c r="Z14" s="978">
        <v>175237.09999999998</v>
      </c>
      <c r="AA14" s="978">
        <v>187215.59999999998</v>
      </c>
      <c r="AB14" s="978">
        <v>229846.7</v>
      </c>
      <c r="AC14" s="978">
        <v>221704</v>
      </c>
      <c r="AD14" s="978">
        <v>211135.9</v>
      </c>
      <c r="AE14" s="978">
        <v>219735.49999999997</v>
      </c>
      <c r="AF14" s="978">
        <v>187451</v>
      </c>
      <c r="AG14" s="978">
        <v>260971.7</v>
      </c>
      <c r="AH14" s="978">
        <v>251046</v>
      </c>
      <c r="AI14" s="978">
        <v>314441.5</v>
      </c>
      <c r="AJ14" s="978">
        <v>233244.39999999997</v>
      </c>
      <c r="AK14" s="978">
        <v>414886</v>
      </c>
      <c r="AL14" s="978">
        <v>371283.10000000003</v>
      </c>
      <c r="AM14" s="978">
        <v>400498.5</v>
      </c>
      <c r="AN14" s="978">
        <v>404881</v>
      </c>
      <c r="AO14" s="978">
        <v>412337.30000000005</v>
      </c>
      <c r="AP14" s="978">
        <v>340495.19999999995</v>
      </c>
      <c r="AQ14" s="978">
        <v>406344.8</v>
      </c>
      <c r="AR14" s="978">
        <v>413485.39999999997</v>
      </c>
      <c r="AS14" s="978">
        <v>391678.30000000005</v>
      </c>
      <c r="AT14" s="978">
        <v>360701.6</v>
      </c>
      <c r="AU14" s="978">
        <v>384638.5</v>
      </c>
      <c r="AV14" s="978">
        <v>317238.39999999997</v>
      </c>
      <c r="AW14" s="978">
        <v>298440.7</v>
      </c>
      <c r="AX14" s="978">
        <v>369112.30000000005</v>
      </c>
      <c r="AY14" s="978">
        <v>410850.79999999993</v>
      </c>
      <c r="AZ14" s="978">
        <v>456753.80000000005</v>
      </c>
      <c r="BA14" s="978">
        <v>439059.20000000007</v>
      </c>
      <c r="BB14" s="978">
        <v>427564.89999999997</v>
      </c>
      <c r="BC14" s="978">
        <v>422345.49999999994</v>
      </c>
      <c r="BD14" s="978">
        <v>452415.9</v>
      </c>
      <c r="BE14" s="978">
        <v>442968.6</v>
      </c>
      <c r="BF14" s="978">
        <v>478853.8000000001</v>
      </c>
      <c r="BG14" s="978">
        <v>470940.20000000007</v>
      </c>
      <c r="BH14" s="978">
        <v>496482.80000000005</v>
      </c>
      <c r="BI14" s="978">
        <v>491844.39999999991</v>
      </c>
      <c r="BJ14" s="978">
        <v>592636.1</v>
      </c>
      <c r="BK14" s="978">
        <v>582931.69999999995</v>
      </c>
      <c r="BL14" s="978">
        <v>639500.20000000007</v>
      </c>
      <c r="BM14" s="978">
        <v>626760.4</v>
      </c>
      <c r="BN14" s="978">
        <v>609378.69999999995</v>
      </c>
      <c r="BO14" s="978">
        <v>627663.39999999991</v>
      </c>
      <c r="BP14" s="978">
        <v>610960.89999999991</v>
      </c>
      <c r="BQ14" s="978">
        <v>621320.30000000005</v>
      </c>
      <c r="BR14" s="978">
        <v>606944.5</v>
      </c>
      <c r="BS14" s="978">
        <v>519274.19999999995</v>
      </c>
      <c r="BT14" s="978">
        <v>493536.00000000012</v>
      </c>
      <c r="BU14" s="978">
        <v>511778.19999999995</v>
      </c>
      <c r="BV14" s="978">
        <v>614834.62899999996</v>
      </c>
      <c r="BW14" s="978">
        <v>421234.14799999999</v>
      </c>
      <c r="BX14" s="978">
        <v>685839.06499999994</v>
      </c>
      <c r="BY14" s="978">
        <v>744779.56499999994</v>
      </c>
      <c r="BZ14" s="978">
        <v>915102.87599999993</v>
      </c>
      <c r="CA14" s="978">
        <v>999287.57299999997</v>
      </c>
      <c r="CB14" s="978">
        <v>906896.36600000004</v>
      </c>
      <c r="CC14" s="978">
        <v>893320.77600000007</v>
      </c>
      <c r="CD14" s="978">
        <v>870970.99</v>
      </c>
      <c r="CE14" s="978">
        <v>922259.52099999995</v>
      </c>
      <c r="CF14" s="978">
        <v>1059271.4721000001</v>
      </c>
      <c r="CG14" s="978">
        <v>859411.1938007701</v>
      </c>
      <c r="CH14" s="978">
        <v>605380.57616632991</v>
      </c>
      <c r="CI14" s="978">
        <v>599410.54387188866</v>
      </c>
      <c r="CJ14" s="978">
        <v>803992.83048936003</v>
      </c>
      <c r="CK14" s="978">
        <v>830464.79624496005</v>
      </c>
      <c r="CL14" s="978">
        <v>858876.31759693008</v>
      </c>
      <c r="CM14" s="978">
        <v>981898.39219314</v>
      </c>
      <c r="CN14" s="978">
        <v>1141351.2224063673</v>
      </c>
      <c r="CO14" s="978">
        <v>1250633.5565153901</v>
      </c>
      <c r="CP14" s="978">
        <v>1355490.47571524</v>
      </c>
      <c r="CQ14" s="978">
        <v>1354704.4605406197</v>
      </c>
      <c r="CR14" s="978">
        <v>1633800.04109221</v>
      </c>
      <c r="CS14" s="978">
        <v>1705938.4569817099</v>
      </c>
      <c r="CT14" s="978">
        <v>1777020.41486924</v>
      </c>
      <c r="CU14" s="978">
        <v>1869812.8459464498</v>
      </c>
      <c r="CV14" s="978">
        <v>1972052.44044457</v>
      </c>
      <c r="CW14" s="978">
        <v>1918139.2827305999</v>
      </c>
      <c r="CX14" s="978">
        <v>1657078.8136567899</v>
      </c>
      <c r="CY14" s="978">
        <v>1696599.7355679101</v>
      </c>
      <c r="CZ14" s="978">
        <v>1998994.3865553599</v>
      </c>
      <c r="DA14" s="978">
        <v>1987394.5217933299</v>
      </c>
      <c r="DB14" s="978">
        <v>1877585.1611222902</v>
      </c>
      <c r="DC14" s="978">
        <v>1753948.7272476403</v>
      </c>
      <c r="DD14" s="978">
        <v>1612571.7717190601</v>
      </c>
      <c r="DE14" s="978">
        <v>1424425.0443813098</v>
      </c>
      <c r="DF14" s="978">
        <v>1076470.1244771299</v>
      </c>
      <c r="DG14" s="978">
        <v>897150.18324640999</v>
      </c>
      <c r="DH14" s="978">
        <v>1052252.7766817901</v>
      </c>
      <c r="DI14" s="978">
        <v>1008835.7660195502</v>
      </c>
      <c r="DJ14" s="978">
        <v>1041849.6418275201</v>
      </c>
      <c r="DK14" s="978">
        <v>1198793.1548343201</v>
      </c>
      <c r="DL14" s="978">
        <v>1091642.53669992</v>
      </c>
      <c r="DM14" s="978">
        <v>1028937.80314858</v>
      </c>
      <c r="DN14" s="978">
        <v>1013668.59060369</v>
      </c>
      <c r="DO14" s="978">
        <v>1255263.6613807799</v>
      </c>
      <c r="DP14" s="978">
        <v>1384631.0124325601</v>
      </c>
      <c r="DQ14" s="978">
        <v>1374909.1165856</v>
      </c>
      <c r="DR14" s="978">
        <v>1558738.5207621199</v>
      </c>
      <c r="DS14" s="978">
        <v>1552872.1638709202</v>
      </c>
      <c r="DT14" s="978">
        <v>1652146.8798678797</v>
      </c>
      <c r="DU14" s="978">
        <v>1509856.7940718001</v>
      </c>
      <c r="DV14" s="978">
        <v>1578192.7086030003</v>
      </c>
      <c r="DW14" s="978">
        <v>1686884.1916897497</v>
      </c>
      <c r="DX14" s="978">
        <v>1703208.1344975701</v>
      </c>
      <c r="DY14" s="978">
        <v>1795174.1011312099</v>
      </c>
      <c r="DZ14" s="978">
        <v>1713360.4792547403</v>
      </c>
      <c r="EA14" s="978">
        <v>1675639.3577646099</v>
      </c>
      <c r="EB14" s="978">
        <v>1553750.25625292</v>
      </c>
      <c r="EC14" s="978">
        <v>1552315.7758480897</v>
      </c>
      <c r="ED14" s="978">
        <v>1987340.4786040802</v>
      </c>
      <c r="EE14" s="978">
        <v>2098771.9759954279</v>
      </c>
      <c r="EF14" s="978">
        <v>1950924.6983928678</v>
      </c>
      <c r="EG14" s="978">
        <v>1549266.7808610024</v>
      </c>
      <c r="EH14" s="978">
        <v>1627634.4337566511</v>
      </c>
      <c r="EI14" s="978">
        <v>1471366.5817849035</v>
      </c>
      <c r="EJ14" s="978">
        <v>1433630.8236133358</v>
      </c>
      <c r="EK14" s="978">
        <v>1798518.6796775595</v>
      </c>
      <c r="EL14" s="978">
        <v>2032556.8805347704</v>
      </c>
      <c r="EM14" s="978">
        <v>2123567.7097000601</v>
      </c>
      <c r="EN14" s="978">
        <v>2115098.8908329899</v>
      </c>
      <c r="EO14" s="978">
        <v>2483724.3603030196</v>
      </c>
      <c r="EP14" s="978">
        <v>2067061.8051081803</v>
      </c>
      <c r="EQ14" s="978">
        <v>2103947.8682439998</v>
      </c>
      <c r="ER14" s="978">
        <v>2342756.11672197</v>
      </c>
      <c r="ES14" s="978">
        <v>2233277.3088061893</v>
      </c>
      <c r="ET14" s="978">
        <v>2130153.6069952194</v>
      </c>
      <c r="EU14" s="978">
        <v>2036492.7585933199</v>
      </c>
      <c r="EV14" s="978">
        <v>1892975.352862529</v>
      </c>
      <c r="EW14" s="978">
        <v>1530795.7479986742</v>
      </c>
      <c r="EX14" s="978">
        <v>1539756.8115610557</v>
      </c>
      <c r="EY14" s="978">
        <v>2262015.6184865702</v>
      </c>
      <c r="EZ14" s="978">
        <v>2287404.6955913901</v>
      </c>
      <c r="FA14" s="978">
        <v>1120543.3365062897</v>
      </c>
      <c r="FB14" s="978">
        <v>1034554.6809765401</v>
      </c>
      <c r="FC14" s="978">
        <v>1059231.5702208707</v>
      </c>
      <c r="FD14" s="978">
        <v>843349.76323418994</v>
      </c>
      <c r="FE14" s="978">
        <v>815623.96481565037</v>
      </c>
      <c r="FF14" s="978">
        <v>742049.60698156012</v>
      </c>
      <c r="FG14" s="978">
        <v>937527.4821673797</v>
      </c>
      <c r="FH14" s="978">
        <v>834098.42358789966</v>
      </c>
      <c r="FI14" s="978">
        <v>53783.976979990024</v>
      </c>
      <c r="FJ14" s="978">
        <v>-241733.70525030978</v>
      </c>
      <c r="FK14" s="978">
        <v>45561.745653009973</v>
      </c>
      <c r="FL14" s="978">
        <v>214731.61516586039</v>
      </c>
      <c r="FM14" s="978">
        <v>596989.86412876938</v>
      </c>
      <c r="FN14" s="978">
        <v>581529.62508202996</v>
      </c>
      <c r="FO14" s="978">
        <v>544171.95943931025</v>
      </c>
      <c r="FP14" s="978">
        <v>617506.57376113022</v>
      </c>
      <c r="FQ14" s="978">
        <v>570218.7432589503</v>
      </c>
      <c r="FR14" s="978">
        <v>847157.09998334991</v>
      </c>
      <c r="FS14" s="978">
        <v>904620.70739000058</v>
      </c>
      <c r="FT14" s="978">
        <v>1151524.0463907104</v>
      </c>
      <c r="FU14" s="978">
        <v>921478.93840350071</v>
      </c>
      <c r="FV14" s="978">
        <v>937281.47295934008</v>
      </c>
      <c r="FW14" s="978">
        <v>877597.94366229</v>
      </c>
      <c r="FX14" s="978">
        <v>737532.09212013986</v>
      </c>
      <c r="FY14" s="978">
        <v>456749.01711397991</v>
      </c>
      <c r="FZ14" s="978">
        <v>783509.30994056026</v>
      </c>
      <c r="GA14" s="978">
        <v>560272.98038554052</v>
      </c>
    </row>
    <row r="15" spans="1:183" s="979" customFormat="1" ht="15.75" customHeight="1">
      <c r="A15" s="977" t="s">
        <v>544</v>
      </c>
      <c r="B15" s="978"/>
      <c r="C15" s="978"/>
      <c r="D15" s="978"/>
      <c r="E15" s="978"/>
      <c r="F15" s="978"/>
      <c r="G15" s="978"/>
      <c r="H15" s="978"/>
      <c r="I15" s="978"/>
      <c r="J15" s="978"/>
      <c r="K15" s="978"/>
      <c r="L15" s="978"/>
      <c r="M15" s="978"/>
      <c r="N15" s="978"/>
      <c r="O15" s="978"/>
      <c r="P15" s="978"/>
      <c r="Q15" s="978"/>
      <c r="R15" s="978"/>
      <c r="S15" s="978"/>
      <c r="T15" s="978"/>
      <c r="U15" s="978"/>
      <c r="V15" s="978"/>
      <c r="W15" s="978"/>
      <c r="X15" s="978"/>
      <c r="Y15" s="978"/>
      <c r="Z15" s="978"/>
      <c r="AA15" s="978"/>
      <c r="AB15" s="978"/>
      <c r="AC15" s="978"/>
      <c r="AD15" s="978"/>
      <c r="AE15" s="978"/>
      <c r="AF15" s="978"/>
      <c r="AG15" s="978"/>
      <c r="AH15" s="978"/>
      <c r="AI15" s="978"/>
      <c r="AJ15" s="978"/>
      <c r="AK15" s="978"/>
      <c r="AL15" s="978"/>
      <c r="AM15" s="978"/>
      <c r="AN15" s="978"/>
      <c r="AO15" s="978"/>
      <c r="AP15" s="978"/>
      <c r="AQ15" s="978"/>
      <c r="AR15" s="978"/>
      <c r="AS15" s="978"/>
      <c r="AT15" s="978"/>
      <c r="AU15" s="978"/>
      <c r="AV15" s="978"/>
      <c r="AW15" s="978"/>
      <c r="AX15" s="978"/>
      <c r="AY15" s="978"/>
      <c r="AZ15" s="978"/>
      <c r="BA15" s="978"/>
      <c r="BB15" s="978"/>
      <c r="BC15" s="978"/>
      <c r="BD15" s="978"/>
      <c r="BE15" s="978"/>
      <c r="BF15" s="978"/>
      <c r="BG15" s="978"/>
      <c r="BH15" s="978"/>
      <c r="BI15" s="978"/>
      <c r="BJ15" s="978"/>
      <c r="BK15" s="978"/>
      <c r="BL15" s="978"/>
      <c r="BM15" s="978"/>
      <c r="BN15" s="978"/>
      <c r="BO15" s="978"/>
      <c r="BP15" s="978"/>
      <c r="BQ15" s="978"/>
      <c r="BR15" s="978"/>
      <c r="BS15" s="978"/>
      <c r="BT15" s="978"/>
      <c r="BU15" s="978">
        <v>0</v>
      </c>
      <c r="BV15" s="978">
        <v>0</v>
      </c>
      <c r="BW15" s="978">
        <v>0</v>
      </c>
      <c r="BX15" s="978">
        <v>0</v>
      </c>
      <c r="BY15" s="978">
        <v>0</v>
      </c>
      <c r="BZ15" s="978">
        <v>0</v>
      </c>
      <c r="CA15" s="978">
        <v>0</v>
      </c>
      <c r="CB15" s="978">
        <v>0</v>
      </c>
      <c r="CC15" s="978">
        <v>0</v>
      </c>
      <c r="CD15" s="978">
        <v>0</v>
      </c>
      <c r="CE15" s="978">
        <v>0</v>
      </c>
      <c r="CF15" s="978">
        <v>0</v>
      </c>
      <c r="CG15" s="978"/>
      <c r="CH15" s="978"/>
      <c r="CI15" s="978"/>
      <c r="CJ15" s="978"/>
      <c r="CK15" s="978"/>
      <c r="CL15" s="978"/>
      <c r="CM15" s="978"/>
      <c r="CN15" s="978"/>
      <c r="CO15" s="978"/>
      <c r="CP15" s="978"/>
      <c r="CQ15" s="978"/>
      <c r="CR15" s="978"/>
      <c r="CS15" s="978"/>
      <c r="CT15" s="978"/>
      <c r="CU15" s="978"/>
      <c r="CV15" s="978"/>
      <c r="CW15" s="978"/>
      <c r="CX15" s="978"/>
      <c r="CY15" s="978"/>
      <c r="CZ15" s="978"/>
      <c r="DA15" s="978"/>
      <c r="DB15" s="978"/>
      <c r="DC15" s="978"/>
      <c r="DD15" s="978"/>
      <c r="DE15" s="978"/>
      <c r="DF15" s="978"/>
      <c r="DG15" s="978"/>
      <c r="DH15" s="978"/>
      <c r="DI15" s="978"/>
      <c r="DJ15" s="978"/>
      <c r="DK15" s="978"/>
      <c r="DL15" s="978"/>
      <c r="DM15" s="978"/>
      <c r="DN15" s="978"/>
      <c r="DO15" s="978"/>
      <c r="DP15" s="978"/>
      <c r="DQ15" s="978"/>
      <c r="DR15" s="978"/>
      <c r="DS15" s="978"/>
      <c r="DT15" s="978"/>
      <c r="DU15" s="978"/>
      <c r="DV15" s="978"/>
      <c r="DW15" s="978"/>
      <c r="DX15" s="978"/>
      <c r="DY15" s="978"/>
      <c r="DZ15" s="978"/>
      <c r="EA15" s="978"/>
      <c r="EB15" s="978"/>
      <c r="EC15" s="978"/>
      <c r="ED15" s="978"/>
      <c r="EE15" s="978"/>
      <c r="EF15" s="978"/>
      <c r="EG15" s="978"/>
      <c r="EH15" s="978"/>
      <c r="EI15" s="978"/>
      <c r="EJ15" s="978"/>
      <c r="EK15" s="978"/>
      <c r="EL15" s="978"/>
      <c r="EM15" s="978"/>
      <c r="EN15" s="978"/>
      <c r="EO15" s="978"/>
      <c r="EP15" s="978"/>
      <c r="EQ15" s="978"/>
      <c r="ER15" s="978"/>
      <c r="ES15" s="978"/>
      <c r="ET15" s="978"/>
      <c r="EU15" s="978"/>
      <c r="EV15" s="978"/>
      <c r="EW15" s="978"/>
      <c r="EX15" s="978"/>
      <c r="EY15" s="978"/>
      <c r="EZ15" s="978"/>
      <c r="FA15" s="978">
        <v>0</v>
      </c>
      <c r="FB15" s="978">
        <v>936.91058697000005</v>
      </c>
      <c r="FC15" s="978">
        <v>15614.9638727</v>
      </c>
      <c r="FD15" s="978">
        <v>11534.296193639999</v>
      </c>
      <c r="FE15" s="978">
        <v>23300.289811669998</v>
      </c>
      <c r="FF15" s="978">
        <v>30444.863872729999</v>
      </c>
      <c r="FG15" s="978">
        <v>39738.60241883</v>
      </c>
      <c r="FH15" s="978">
        <v>45333.54131696</v>
      </c>
      <c r="FI15" s="978">
        <v>40544.900404690001</v>
      </c>
      <c r="FJ15" s="978">
        <v>41376.219147559998</v>
      </c>
      <c r="FK15" s="978">
        <v>41075.61783997</v>
      </c>
      <c r="FL15" s="978">
        <v>33231.974186500003</v>
      </c>
      <c r="FM15" s="978">
        <v>36606.47307516</v>
      </c>
      <c r="FN15" s="978">
        <v>44428.489206869992</v>
      </c>
      <c r="FO15" s="978">
        <v>50842.936869010002</v>
      </c>
      <c r="FP15" s="978">
        <v>46427.165240339993</v>
      </c>
      <c r="FQ15" s="978">
        <v>38230.182029849995</v>
      </c>
      <c r="FR15" s="978">
        <v>36632.598669400002</v>
      </c>
      <c r="FS15" s="978">
        <v>36414.133682839994</v>
      </c>
      <c r="FT15" s="978">
        <v>61886.940786849998</v>
      </c>
      <c r="FU15" s="978">
        <v>72779.422283559994</v>
      </c>
      <c r="FV15" s="978">
        <v>57867.612695470001</v>
      </c>
      <c r="FW15" s="978">
        <v>79058.400610310011</v>
      </c>
      <c r="FX15" s="978">
        <v>77916.391949800003</v>
      </c>
      <c r="FY15" s="978">
        <v>61092.999500509992</v>
      </c>
      <c r="FZ15" s="978">
        <v>53533.453228879996</v>
      </c>
      <c r="GA15" s="978">
        <v>47595.108526600001</v>
      </c>
    </row>
    <row r="16" spans="1:183" ht="15.75" customHeight="1">
      <c r="A16" s="977" t="s">
        <v>545</v>
      </c>
      <c r="B16" s="978"/>
      <c r="C16" s="978"/>
      <c r="D16" s="978"/>
      <c r="E16" s="978"/>
      <c r="F16" s="978"/>
      <c r="G16" s="978"/>
      <c r="H16" s="978"/>
      <c r="I16" s="978"/>
      <c r="J16" s="978"/>
      <c r="K16" s="978"/>
      <c r="L16" s="978"/>
      <c r="M16" s="978"/>
      <c r="N16" s="978"/>
      <c r="O16" s="978"/>
      <c r="P16" s="978"/>
      <c r="Q16" s="978"/>
      <c r="R16" s="978"/>
      <c r="S16" s="978"/>
      <c r="T16" s="978"/>
      <c r="U16" s="978"/>
      <c r="V16" s="978"/>
      <c r="W16" s="978"/>
      <c r="X16" s="978"/>
      <c r="Y16" s="978"/>
      <c r="Z16" s="978"/>
      <c r="AA16" s="978"/>
      <c r="AB16" s="978"/>
      <c r="AC16" s="978"/>
      <c r="AD16" s="978"/>
      <c r="AE16" s="978"/>
      <c r="AF16" s="978"/>
      <c r="AG16" s="978"/>
      <c r="AH16" s="978"/>
      <c r="AI16" s="978"/>
      <c r="AJ16" s="978"/>
      <c r="AK16" s="978"/>
      <c r="AL16" s="978"/>
      <c r="AM16" s="978"/>
      <c r="AN16" s="978"/>
      <c r="AO16" s="978"/>
      <c r="AP16" s="978"/>
      <c r="AQ16" s="978"/>
      <c r="AR16" s="978"/>
      <c r="AS16" s="978"/>
      <c r="AT16" s="978"/>
      <c r="AU16" s="978"/>
      <c r="AV16" s="978"/>
      <c r="AW16" s="978"/>
      <c r="AX16" s="978"/>
      <c r="AY16" s="978"/>
      <c r="AZ16" s="978"/>
      <c r="BA16" s="978"/>
      <c r="BB16" s="978"/>
      <c r="BC16" s="978"/>
      <c r="BD16" s="978"/>
      <c r="BE16" s="978"/>
      <c r="BF16" s="978"/>
      <c r="BG16" s="978"/>
      <c r="BH16" s="978"/>
      <c r="BI16" s="978"/>
      <c r="BJ16" s="978"/>
      <c r="BK16" s="978"/>
      <c r="BL16" s="978"/>
      <c r="BM16" s="978"/>
      <c r="BN16" s="978"/>
      <c r="BO16" s="978"/>
      <c r="BP16" s="978"/>
      <c r="BQ16" s="978"/>
      <c r="BR16" s="978"/>
      <c r="BS16" s="978"/>
      <c r="BT16" s="978"/>
      <c r="BU16" s="978"/>
      <c r="BV16" s="978"/>
      <c r="BW16" s="978"/>
      <c r="BX16" s="978"/>
      <c r="BY16" s="978"/>
      <c r="BZ16" s="978"/>
      <c r="CA16" s="978"/>
      <c r="CB16" s="978"/>
      <c r="CC16" s="978"/>
      <c r="CD16" s="978"/>
      <c r="CE16" s="978"/>
      <c r="CF16" s="978"/>
      <c r="CG16" s="978"/>
      <c r="CH16" s="978"/>
      <c r="CI16" s="978"/>
      <c r="CJ16" s="978"/>
      <c r="CK16" s="978"/>
      <c r="CL16" s="978"/>
      <c r="CM16" s="978"/>
      <c r="CN16" s="978"/>
      <c r="CO16" s="978"/>
      <c r="CP16" s="978"/>
      <c r="CQ16" s="978"/>
      <c r="CR16" s="978"/>
      <c r="CS16" s="978"/>
      <c r="CT16" s="978"/>
      <c r="CU16" s="978"/>
      <c r="CV16" s="978"/>
      <c r="CW16" s="978"/>
      <c r="CX16" s="978"/>
      <c r="CY16" s="978"/>
      <c r="CZ16" s="978"/>
      <c r="DA16" s="978"/>
      <c r="DB16" s="978"/>
      <c r="DC16" s="978"/>
      <c r="DD16" s="978"/>
      <c r="DE16" s="978"/>
      <c r="DF16" s="978"/>
      <c r="DG16" s="978"/>
      <c r="DH16" s="978"/>
      <c r="DI16" s="978"/>
      <c r="DJ16" s="978"/>
      <c r="DK16" s="978"/>
      <c r="DL16" s="978"/>
      <c r="DM16" s="978"/>
      <c r="DN16" s="978"/>
      <c r="DO16" s="978"/>
      <c r="DP16" s="978"/>
      <c r="DQ16" s="978">
        <v>0</v>
      </c>
      <c r="DR16" s="978">
        <v>0</v>
      </c>
      <c r="DS16" s="978">
        <v>0</v>
      </c>
      <c r="DT16" s="978">
        <v>0</v>
      </c>
      <c r="DU16" s="978">
        <v>0</v>
      </c>
      <c r="DV16" s="978">
        <v>0</v>
      </c>
      <c r="DW16" s="978">
        <v>0</v>
      </c>
      <c r="DX16" s="978">
        <v>0</v>
      </c>
      <c r="DY16" s="978">
        <v>0</v>
      </c>
      <c r="DZ16" s="978">
        <v>0</v>
      </c>
      <c r="EA16" s="978">
        <v>0</v>
      </c>
      <c r="EB16" s="978">
        <v>0</v>
      </c>
      <c r="EC16" s="978">
        <v>0</v>
      </c>
      <c r="ED16" s="978">
        <v>0</v>
      </c>
      <c r="EE16" s="978">
        <v>0</v>
      </c>
      <c r="EF16" s="978">
        <v>0</v>
      </c>
      <c r="EG16" s="978">
        <v>0</v>
      </c>
      <c r="EH16" s="978">
        <v>0</v>
      </c>
      <c r="EI16" s="978">
        <v>0</v>
      </c>
      <c r="EJ16" s="978">
        <v>0</v>
      </c>
      <c r="EK16" s="978">
        <v>0</v>
      </c>
      <c r="EL16" s="978">
        <v>0</v>
      </c>
      <c r="EM16" s="978">
        <v>0</v>
      </c>
      <c r="EN16" s="978">
        <v>0</v>
      </c>
      <c r="EO16" s="978">
        <v>0</v>
      </c>
      <c r="EP16" s="978">
        <v>0</v>
      </c>
      <c r="EQ16" s="978">
        <v>0</v>
      </c>
      <c r="ER16" s="978">
        <v>4912.4560000000001</v>
      </c>
      <c r="ES16" s="978">
        <v>4912.4560000000001</v>
      </c>
      <c r="ET16" s="978">
        <v>4912.4560000000001</v>
      </c>
      <c r="EU16" s="978">
        <v>4912.4562342099998</v>
      </c>
      <c r="EV16" s="978">
        <v>4912.4560000000001</v>
      </c>
      <c r="EW16" s="978">
        <v>5128.3959999999997</v>
      </c>
      <c r="EX16" s="978">
        <v>5128.3959999999997</v>
      </c>
      <c r="EY16" s="978">
        <v>5128.3959999999997</v>
      </c>
      <c r="EZ16" s="978">
        <v>0</v>
      </c>
      <c r="FA16" s="978">
        <v>275.97548695999996</v>
      </c>
      <c r="FB16" s="978">
        <v>0</v>
      </c>
      <c r="FC16" s="978">
        <v>0</v>
      </c>
      <c r="FD16" s="978">
        <v>0</v>
      </c>
      <c r="FE16" s="978">
        <v>0</v>
      </c>
      <c r="FF16" s="978">
        <v>0</v>
      </c>
      <c r="FG16" s="978">
        <v>0</v>
      </c>
      <c r="FH16" s="978">
        <v>-424.74619360000003</v>
      </c>
      <c r="FI16" s="978">
        <v>-630.06150702000002</v>
      </c>
      <c r="FJ16" s="978">
        <v>-427.60374852999996</v>
      </c>
      <c r="FK16" s="978">
        <v>-427.60374852999996</v>
      </c>
      <c r="FL16" s="978">
        <v>-428.38432232999997</v>
      </c>
      <c r="FM16" s="978">
        <v>-756.74024482000004</v>
      </c>
      <c r="FN16" s="978">
        <v>-756.74024482000004</v>
      </c>
      <c r="FO16" s="978">
        <v>-756.74024482000004</v>
      </c>
      <c r="FP16" s="978">
        <v>-753.69575103</v>
      </c>
      <c r="FQ16" s="978">
        <v>-754.34750399999996</v>
      </c>
      <c r="FR16" s="978">
        <v>-755.00150457000007</v>
      </c>
      <c r="FS16" s="978">
        <v>-755.62346400000001</v>
      </c>
      <c r="FT16" s="978">
        <v>-756.22025653999992</v>
      </c>
      <c r="FU16" s="978">
        <v>-756.87033973999996</v>
      </c>
      <c r="FV16" s="978">
        <v>-757.61973795000006</v>
      </c>
      <c r="FW16" s="978">
        <v>-758.29298513000003</v>
      </c>
      <c r="FX16" s="978">
        <v>-786.56588830999999</v>
      </c>
      <c r="FY16" s="978">
        <v>-1114.4014427499999</v>
      </c>
      <c r="FZ16" s="978">
        <v>-1115.41240696</v>
      </c>
      <c r="GA16" s="978">
        <v>-1117.62120826</v>
      </c>
    </row>
    <row r="17" spans="1:183" ht="15.75" customHeight="1">
      <c r="A17" s="977" t="s">
        <v>550</v>
      </c>
      <c r="B17" s="978"/>
      <c r="C17" s="978"/>
      <c r="D17" s="978"/>
      <c r="E17" s="978"/>
      <c r="F17" s="978"/>
      <c r="G17" s="978"/>
      <c r="H17" s="978"/>
      <c r="I17" s="978"/>
      <c r="J17" s="978"/>
      <c r="K17" s="978"/>
      <c r="L17" s="978"/>
      <c r="M17" s="978"/>
      <c r="N17" s="978"/>
      <c r="O17" s="978"/>
      <c r="P17" s="978"/>
      <c r="Q17" s="978"/>
      <c r="R17" s="978"/>
      <c r="S17" s="978"/>
      <c r="T17" s="978"/>
      <c r="U17" s="978"/>
      <c r="V17" s="978"/>
      <c r="W17" s="978"/>
      <c r="X17" s="978"/>
      <c r="Y17" s="978"/>
      <c r="Z17" s="978"/>
      <c r="AA17" s="978"/>
      <c r="AB17" s="978"/>
      <c r="AC17" s="978"/>
      <c r="AD17" s="978"/>
      <c r="AE17" s="978"/>
      <c r="AF17" s="978"/>
      <c r="AG17" s="978"/>
      <c r="AH17" s="978"/>
      <c r="AI17" s="978"/>
      <c r="AJ17" s="978"/>
      <c r="AK17" s="978"/>
      <c r="AL17" s="978"/>
      <c r="AM17" s="978"/>
      <c r="AN17" s="978"/>
      <c r="AO17" s="978"/>
      <c r="AP17" s="978"/>
      <c r="AQ17" s="978"/>
      <c r="AR17" s="978"/>
      <c r="AS17" s="978"/>
      <c r="AT17" s="978"/>
      <c r="AU17" s="978"/>
      <c r="AV17" s="978"/>
      <c r="AW17" s="978"/>
      <c r="AX17" s="978"/>
      <c r="AY17" s="978"/>
      <c r="AZ17" s="978"/>
      <c r="BA17" s="978"/>
      <c r="BB17" s="978"/>
      <c r="BC17" s="978"/>
      <c r="BD17" s="978"/>
      <c r="BE17" s="978"/>
      <c r="BF17" s="978"/>
      <c r="BG17" s="978"/>
      <c r="BH17" s="978"/>
      <c r="BI17" s="978"/>
      <c r="BJ17" s="978"/>
      <c r="BK17" s="978"/>
      <c r="BL17" s="978"/>
      <c r="BM17" s="978"/>
      <c r="BN17" s="978"/>
      <c r="BO17" s="978"/>
      <c r="BP17" s="978"/>
      <c r="BQ17" s="978"/>
      <c r="BR17" s="978"/>
      <c r="BS17" s="978"/>
      <c r="BT17" s="978"/>
      <c r="BU17" s="978"/>
      <c r="BV17" s="978"/>
      <c r="BW17" s="978"/>
      <c r="BX17" s="978"/>
      <c r="BY17" s="978"/>
      <c r="BZ17" s="978"/>
      <c r="CA17" s="978"/>
      <c r="CB17" s="978"/>
      <c r="CC17" s="978"/>
      <c r="CD17" s="978"/>
      <c r="CE17" s="978"/>
      <c r="CF17" s="978"/>
      <c r="CG17" s="978"/>
      <c r="CH17" s="978"/>
      <c r="CI17" s="978"/>
      <c r="CJ17" s="978"/>
      <c r="CK17" s="978"/>
      <c r="CL17" s="978"/>
      <c r="CM17" s="978"/>
      <c r="CN17" s="978"/>
      <c r="CO17" s="978"/>
      <c r="CP17" s="978"/>
      <c r="CQ17" s="978"/>
      <c r="CR17" s="978"/>
      <c r="CS17" s="978"/>
      <c r="CT17" s="978"/>
      <c r="CU17" s="978"/>
      <c r="CV17" s="978"/>
      <c r="CW17" s="978"/>
      <c r="CX17" s="978"/>
      <c r="CY17" s="978"/>
      <c r="CZ17" s="978"/>
      <c r="DA17" s="978"/>
      <c r="DB17" s="978"/>
      <c r="DC17" s="978"/>
      <c r="DD17" s="978"/>
      <c r="DE17" s="978"/>
      <c r="DF17" s="978"/>
      <c r="DG17" s="978"/>
      <c r="DH17" s="978"/>
      <c r="DI17" s="978"/>
      <c r="DJ17" s="978"/>
      <c r="DK17" s="978"/>
      <c r="DL17" s="978"/>
      <c r="DM17" s="978"/>
      <c r="DN17" s="978"/>
      <c r="DO17" s="978"/>
      <c r="DP17" s="978"/>
      <c r="DQ17" s="978">
        <v>770038.25521064992</v>
      </c>
      <c r="DR17" s="978">
        <v>697288.94710342004</v>
      </c>
      <c r="DS17" s="978">
        <v>722324.11027260998</v>
      </c>
      <c r="DT17" s="978">
        <v>984107.13513607986</v>
      </c>
      <c r="DU17" s="978">
        <v>840704.81389917014</v>
      </c>
      <c r="DV17" s="978">
        <v>1129281.7931653801</v>
      </c>
      <c r="DW17" s="978">
        <v>886294.27270531945</v>
      </c>
      <c r="DX17" s="978">
        <v>977627.5557665301</v>
      </c>
      <c r="DY17" s="978">
        <v>1307453.1486466096</v>
      </c>
      <c r="DZ17" s="978">
        <v>823202.3709287704</v>
      </c>
      <c r="EA17" s="978">
        <v>998764.62106080982</v>
      </c>
      <c r="EB17" s="978">
        <v>1051442.9770206397</v>
      </c>
      <c r="EC17" s="978">
        <v>1412726.0050408496</v>
      </c>
      <c r="ED17" s="978">
        <v>1856586.6676579402</v>
      </c>
      <c r="EE17" s="978">
        <v>2026151.3215517779</v>
      </c>
      <c r="EF17" s="978">
        <v>1910850.7870827776</v>
      </c>
      <c r="EG17" s="978">
        <v>1590371.1907913026</v>
      </c>
      <c r="EH17" s="978">
        <v>1455438.3679342612</v>
      </c>
      <c r="EI17" s="978">
        <v>1422618.6728350138</v>
      </c>
      <c r="EJ17" s="978">
        <v>1210727.497322436</v>
      </c>
      <c r="EK17" s="978">
        <v>1583135.6519880295</v>
      </c>
      <c r="EL17" s="978">
        <v>1802759.7658424703</v>
      </c>
      <c r="EM17" s="978">
        <v>1880084.0878271698</v>
      </c>
      <c r="EN17" s="978">
        <v>1480900.8850363893</v>
      </c>
      <c r="EO17" s="978">
        <v>2205392.8387943991</v>
      </c>
      <c r="EP17" s="978">
        <v>1748615.3927339402</v>
      </c>
      <c r="EQ17" s="978">
        <v>1997110.8991780195</v>
      </c>
      <c r="ER17" s="978">
        <v>2009222.2524273</v>
      </c>
      <c r="ES17" s="978">
        <v>1726267.5272148391</v>
      </c>
      <c r="ET17" s="978">
        <v>1386251.8254571198</v>
      </c>
      <c r="EU17" s="978">
        <v>1411043.5037802204</v>
      </c>
      <c r="EV17" s="978">
        <v>1348427.6659394891</v>
      </c>
      <c r="EW17" s="978">
        <v>1151680.7905118943</v>
      </c>
      <c r="EX17" s="978">
        <v>1227613.0086395552</v>
      </c>
      <c r="EY17" s="978">
        <v>1810562.0836856505</v>
      </c>
      <c r="EZ17" s="978">
        <v>1876226.5039216098</v>
      </c>
      <c r="FA17" s="978">
        <v>483014.69153653021</v>
      </c>
      <c r="FB17" s="978">
        <v>387506.22609912994</v>
      </c>
      <c r="FC17" s="978">
        <v>619645.62361369038</v>
      </c>
      <c r="FD17" s="978">
        <v>61448.493013359621</v>
      </c>
      <c r="FE17" s="978">
        <v>41686.1453407605</v>
      </c>
      <c r="FF17" s="978">
        <v>-151655.31886030961</v>
      </c>
      <c r="FG17" s="978">
        <v>11665.094470599746</v>
      </c>
      <c r="FH17" s="978">
        <v>-55461.880919230411</v>
      </c>
      <c r="FI17" s="978">
        <v>-943920.04805084981</v>
      </c>
      <c r="FJ17" s="978">
        <v>-1132368.8893827996</v>
      </c>
      <c r="FK17" s="978">
        <v>-699412.13552528003</v>
      </c>
      <c r="FL17" s="978">
        <v>-452992.79414264992</v>
      </c>
      <c r="FM17" s="978">
        <v>174406.66443075941</v>
      </c>
      <c r="FN17" s="978">
        <v>184144.95703673997</v>
      </c>
      <c r="FO17" s="978">
        <v>83157.371470810176</v>
      </c>
      <c r="FP17" s="978">
        <v>264914.65173995058</v>
      </c>
      <c r="FQ17" s="978">
        <v>309607.14394904044</v>
      </c>
      <c r="FR17" s="978">
        <v>519060.59190826002</v>
      </c>
      <c r="FS17" s="978">
        <v>357708.48406007036</v>
      </c>
      <c r="FT17" s="978">
        <v>654121.47507662047</v>
      </c>
      <c r="FU17" s="978">
        <v>418274.99742864061</v>
      </c>
      <c r="FV17" s="978">
        <v>587820.35331755993</v>
      </c>
      <c r="FW17" s="978">
        <v>523039.99702711008</v>
      </c>
      <c r="FX17" s="978">
        <v>426053.39609878993</v>
      </c>
      <c r="FY17" s="978">
        <v>396456.09914954001</v>
      </c>
      <c r="FZ17" s="978">
        <v>739073.43811259035</v>
      </c>
      <c r="GA17" s="978">
        <v>528954.5671795205</v>
      </c>
    </row>
    <row r="18" spans="1:183" ht="15.75" customHeight="1">
      <c r="A18" s="977" t="s">
        <v>551</v>
      </c>
      <c r="B18" s="978"/>
      <c r="C18" s="978"/>
      <c r="D18" s="978"/>
      <c r="E18" s="978"/>
      <c r="F18" s="978"/>
      <c r="G18" s="978"/>
      <c r="H18" s="978"/>
      <c r="I18" s="978"/>
      <c r="J18" s="978"/>
      <c r="K18" s="978"/>
      <c r="L18" s="978"/>
      <c r="M18" s="978"/>
      <c r="N18" s="978"/>
      <c r="O18" s="978"/>
      <c r="P18" s="978"/>
      <c r="Q18" s="978"/>
      <c r="R18" s="978"/>
      <c r="S18" s="978"/>
      <c r="T18" s="978"/>
      <c r="U18" s="978"/>
      <c r="V18" s="978"/>
      <c r="W18" s="978"/>
      <c r="X18" s="978"/>
      <c r="Y18" s="978"/>
      <c r="Z18" s="978"/>
      <c r="AA18" s="978"/>
      <c r="AB18" s="978"/>
      <c r="AC18" s="978"/>
      <c r="AD18" s="978"/>
      <c r="AE18" s="978"/>
      <c r="AF18" s="978"/>
      <c r="AG18" s="978"/>
      <c r="AH18" s="978"/>
      <c r="AI18" s="978"/>
      <c r="AJ18" s="978"/>
      <c r="AK18" s="978"/>
      <c r="AL18" s="978"/>
      <c r="AM18" s="978"/>
      <c r="AN18" s="978"/>
      <c r="AO18" s="978"/>
      <c r="AP18" s="978"/>
      <c r="AQ18" s="978"/>
      <c r="AR18" s="978"/>
      <c r="AS18" s="978"/>
      <c r="AT18" s="978"/>
      <c r="AU18" s="978"/>
      <c r="AV18" s="978"/>
      <c r="AW18" s="978"/>
      <c r="AX18" s="978"/>
      <c r="AY18" s="978"/>
      <c r="AZ18" s="978"/>
      <c r="BA18" s="978"/>
      <c r="BB18" s="978"/>
      <c r="BC18" s="978"/>
      <c r="BD18" s="978"/>
      <c r="BE18" s="978"/>
      <c r="BF18" s="978"/>
      <c r="BG18" s="978"/>
      <c r="BH18" s="978"/>
      <c r="BI18" s="978"/>
      <c r="BJ18" s="978"/>
      <c r="BK18" s="978"/>
      <c r="BL18" s="978"/>
      <c r="BM18" s="978"/>
      <c r="BN18" s="978"/>
      <c r="BO18" s="978"/>
      <c r="BP18" s="978"/>
      <c r="BQ18" s="978"/>
      <c r="BR18" s="978"/>
      <c r="BS18" s="978"/>
      <c r="BT18" s="978"/>
      <c r="BU18" s="978"/>
      <c r="BV18" s="978"/>
      <c r="BW18" s="978"/>
      <c r="BX18" s="978"/>
      <c r="BY18" s="978"/>
      <c r="BZ18" s="978"/>
      <c r="CA18" s="978"/>
      <c r="CB18" s="978"/>
      <c r="CC18" s="978"/>
      <c r="CD18" s="978"/>
      <c r="CE18" s="978"/>
      <c r="CF18" s="978"/>
      <c r="CG18" s="978"/>
      <c r="CH18" s="978"/>
      <c r="CI18" s="978"/>
      <c r="CJ18" s="978"/>
      <c r="CK18" s="978"/>
      <c r="CL18" s="978"/>
      <c r="CM18" s="978"/>
      <c r="CN18" s="978"/>
      <c r="CO18" s="978"/>
      <c r="CP18" s="978"/>
      <c r="CQ18" s="978"/>
      <c r="CR18" s="978"/>
      <c r="CS18" s="978"/>
      <c r="CT18" s="978"/>
      <c r="CU18" s="978"/>
      <c r="CV18" s="978"/>
      <c r="CW18" s="978"/>
      <c r="CX18" s="978"/>
      <c r="CY18" s="978"/>
      <c r="CZ18" s="978"/>
      <c r="DA18" s="978"/>
      <c r="DB18" s="978"/>
      <c r="DC18" s="978"/>
      <c r="DD18" s="978"/>
      <c r="DE18" s="978"/>
      <c r="DF18" s="978"/>
      <c r="DG18" s="978"/>
      <c r="DH18" s="978"/>
      <c r="DI18" s="978"/>
      <c r="DJ18" s="978"/>
      <c r="DK18" s="978"/>
      <c r="DL18" s="978"/>
      <c r="DM18" s="978"/>
      <c r="DN18" s="978"/>
      <c r="DO18" s="978"/>
      <c r="DP18" s="978"/>
      <c r="DQ18" s="978">
        <v>-3126732.9732522499</v>
      </c>
      <c r="DR18" s="978">
        <v>-3030773.8316063699</v>
      </c>
      <c r="DS18" s="978">
        <v>-2746917.2259470802</v>
      </c>
      <c r="DT18" s="978">
        <v>-2766355.5336003797</v>
      </c>
      <c r="DU18" s="978">
        <v>-2754863.5728909001</v>
      </c>
      <c r="DV18" s="978">
        <v>-2595065.14334897</v>
      </c>
      <c r="DW18" s="978">
        <v>-2472216.1421465599</v>
      </c>
      <c r="DX18" s="978">
        <v>-2544541.5827644398</v>
      </c>
      <c r="DY18" s="978">
        <v>-2260349.5645991298</v>
      </c>
      <c r="DZ18" s="978">
        <v>-2147198.6644747299</v>
      </c>
      <c r="EA18" s="978">
        <v>-2217902.1281441301</v>
      </c>
      <c r="EB18" s="978">
        <v>-2473765.5662409998</v>
      </c>
      <c r="EC18" s="978">
        <v>-2744423.6682408196</v>
      </c>
      <c r="ED18" s="978">
        <v>-2692453.5471491097</v>
      </c>
      <c r="EE18" s="978">
        <v>-2893362.3730117204</v>
      </c>
      <c r="EF18" s="978">
        <v>-3361369.8278299598</v>
      </c>
      <c r="EG18" s="978">
        <v>-2585448.3646503999</v>
      </c>
      <c r="EH18" s="978">
        <v>-2546227.2559706699</v>
      </c>
      <c r="EI18" s="978">
        <v>-2684831.8595159198</v>
      </c>
      <c r="EJ18" s="978">
        <v>-3241986.09428673</v>
      </c>
      <c r="EK18" s="978">
        <v>-2777480.6029183501</v>
      </c>
      <c r="EL18" s="978">
        <v>-3018615.7696020296</v>
      </c>
      <c r="EM18" s="978">
        <v>-3748791.2709828499</v>
      </c>
      <c r="EN18" s="978">
        <v>-3036234.2558637401</v>
      </c>
      <c r="EO18" s="978">
        <v>-3236115.5724379104</v>
      </c>
      <c r="EP18" s="978">
        <v>-3227880.4790396802</v>
      </c>
      <c r="EQ18" s="978">
        <v>-3158075.77137898</v>
      </c>
      <c r="ER18" s="978">
        <v>-2864179.38783402</v>
      </c>
      <c r="ES18" s="978">
        <v>-2982560.20745683</v>
      </c>
      <c r="ET18" s="978">
        <v>-3249761.7650110601</v>
      </c>
      <c r="EU18" s="978">
        <v>-3092648.2379394197</v>
      </c>
      <c r="EV18" s="978">
        <v>-3347621.5117774401</v>
      </c>
      <c r="EW18" s="978">
        <v>-3134148.8121739198</v>
      </c>
      <c r="EX18" s="978">
        <v>-3095017.1701047998</v>
      </c>
      <c r="EY18" s="978">
        <v>-3658062.98676433</v>
      </c>
      <c r="EZ18" s="978">
        <v>-3300966.8863668097</v>
      </c>
      <c r="FA18" s="978">
        <v>-2936571.7828856502</v>
      </c>
      <c r="FB18" s="978">
        <v>-2890268.6107850601</v>
      </c>
      <c r="FC18" s="978">
        <v>-2896140.3472688403</v>
      </c>
      <c r="FD18" s="978">
        <v>-2582416.7351718997</v>
      </c>
      <c r="FE18" s="978">
        <v>-2244450.6944566299</v>
      </c>
      <c r="FF18" s="978">
        <v>-2097872.06241241</v>
      </c>
      <c r="FG18" s="978">
        <v>-2554319.5289519499</v>
      </c>
      <c r="FH18" s="978">
        <v>-1920279.02705923</v>
      </c>
      <c r="FI18" s="978">
        <v>-1969612.8068331201</v>
      </c>
      <c r="FJ18" s="978">
        <v>-2058993.5065055799</v>
      </c>
      <c r="FK18" s="978">
        <v>-1949726.5846535601</v>
      </c>
      <c r="FL18" s="978">
        <v>-1905890.49597887</v>
      </c>
      <c r="FM18" s="978">
        <v>-1830671.94193145</v>
      </c>
      <c r="FN18" s="978">
        <v>-662657.50593255984</v>
      </c>
      <c r="FO18" s="978">
        <v>-795651.07349902007</v>
      </c>
      <c r="FP18" s="978">
        <v>-883508.50082229008</v>
      </c>
      <c r="FQ18" s="978">
        <v>-1248015.5917526702</v>
      </c>
      <c r="FR18" s="978">
        <v>-1490688.7359271203</v>
      </c>
      <c r="FS18" s="978">
        <v>-2331312.3722243998</v>
      </c>
      <c r="FT18" s="978">
        <v>-2319270.2134095803</v>
      </c>
      <c r="FU18" s="978">
        <v>-2164510.8175842902</v>
      </c>
      <c r="FV18" s="978">
        <v>-2172866.4610260502</v>
      </c>
      <c r="FW18" s="978">
        <v>-2094802.5003117798</v>
      </c>
      <c r="FX18" s="978">
        <v>-2174259.0054189903</v>
      </c>
      <c r="FY18" s="978">
        <v>-2021412.6418612001</v>
      </c>
      <c r="FZ18" s="978">
        <v>-1640240.01432693</v>
      </c>
      <c r="GA18" s="978">
        <v>-1645283.6616647402</v>
      </c>
    </row>
    <row r="19" spans="1:183" ht="15.75" customHeight="1">
      <c r="A19" s="980" t="s">
        <v>552</v>
      </c>
      <c r="B19" s="978"/>
      <c r="C19" s="978"/>
      <c r="D19" s="978"/>
      <c r="E19" s="978"/>
      <c r="F19" s="978"/>
      <c r="G19" s="978"/>
      <c r="H19" s="978"/>
      <c r="I19" s="978"/>
      <c r="J19" s="978"/>
      <c r="K19" s="978"/>
      <c r="L19" s="978"/>
      <c r="M19" s="978"/>
      <c r="N19" s="978"/>
      <c r="O19" s="978"/>
      <c r="P19" s="978"/>
      <c r="Q19" s="978"/>
      <c r="R19" s="978"/>
      <c r="S19" s="978"/>
      <c r="T19" s="978"/>
      <c r="U19" s="978"/>
      <c r="V19" s="978"/>
      <c r="W19" s="978"/>
      <c r="X19" s="978"/>
      <c r="Y19" s="978"/>
      <c r="Z19" s="978"/>
      <c r="AA19" s="978"/>
      <c r="AB19" s="978"/>
      <c r="AC19" s="978"/>
      <c r="AD19" s="978"/>
      <c r="AE19" s="978"/>
      <c r="AF19" s="978"/>
      <c r="AG19" s="978"/>
      <c r="AH19" s="978"/>
      <c r="AI19" s="978"/>
      <c r="AJ19" s="978"/>
      <c r="AK19" s="978"/>
      <c r="AL19" s="978"/>
      <c r="AM19" s="978"/>
      <c r="AN19" s="978"/>
      <c r="AO19" s="978"/>
      <c r="AP19" s="978"/>
      <c r="AQ19" s="978"/>
      <c r="AR19" s="978"/>
      <c r="AS19" s="978"/>
      <c r="AT19" s="978"/>
      <c r="AU19" s="978"/>
      <c r="AV19" s="978"/>
      <c r="AW19" s="978"/>
      <c r="AX19" s="978"/>
      <c r="AY19" s="978"/>
      <c r="AZ19" s="978"/>
      <c r="BA19" s="978"/>
      <c r="BB19" s="978"/>
      <c r="BC19" s="978"/>
      <c r="BD19" s="978"/>
      <c r="BE19" s="978"/>
      <c r="BF19" s="978"/>
      <c r="BG19" s="978"/>
      <c r="BH19" s="978"/>
      <c r="BI19" s="978"/>
      <c r="BJ19" s="978"/>
      <c r="BK19" s="978"/>
      <c r="BL19" s="978"/>
      <c r="BM19" s="978"/>
      <c r="BN19" s="978"/>
      <c r="BO19" s="978"/>
      <c r="BP19" s="978"/>
      <c r="BQ19" s="978"/>
      <c r="BR19" s="978"/>
      <c r="BS19" s="978"/>
      <c r="BT19" s="978"/>
      <c r="BU19" s="978"/>
      <c r="BV19" s="978"/>
      <c r="BW19" s="978"/>
      <c r="BX19" s="978"/>
      <c r="BY19" s="978"/>
      <c r="BZ19" s="978"/>
      <c r="CA19" s="978"/>
      <c r="CB19" s="978"/>
      <c r="CC19" s="978"/>
      <c r="CD19" s="978"/>
      <c r="CE19" s="978"/>
      <c r="CF19" s="978"/>
      <c r="CG19" s="978"/>
      <c r="CH19" s="978"/>
      <c r="CI19" s="978"/>
      <c r="CJ19" s="978"/>
      <c r="CK19" s="978"/>
      <c r="CL19" s="978"/>
      <c r="CM19" s="978"/>
      <c r="CN19" s="978"/>
      <c r="CO19" s="978"/>
      <c r="CP19" s="978"/>
      <c r="CQ19" s="978"/>
      <c r="CR19" s="978"/>
      <c r="CS19" s="978"/>
      <c r="CT19" s="978"/>
      <c r="CU19" s="978"/>
      <c r="CV19" s="978"/>
      <c r="CW19" s="978"/>
      <c r="CX19" s="978"/>
      <c r="CY19" s="978"/>
      <c r="CZ19" s="978"/>
      <c r="DA19" s="978"/>
      <c r="DB19" s="978"/>
      <c r="DC19" s="978"/>
      <c r="DD19" s="978"/>
      <c r="DE19" s="978"/>
      <c r="DF19" s="978"/>
      <c r="DG19" s="978"/>
      <c r="DH19" s="978"/>
      <c r="DI19" s="978"/>
      <c r="DJ19" s="978"/>
      <c r="DK19" s="978"/>
      <c r="DL19" s="978"/>
      <c r="DM19" s="978"/>
      <c r="DN19" s="978"/>
      <c r="DO19" s="978"/>
      <c r="DP19" s="978"/>
      <c r="DQ19" s="978">
        <v>-604870.86137495004</v>
      </c>
      <c r="DR19" s="978">
        <v>-861449.57365869987</v>
      </c>
      <c r="DS19" s="978">
        <v>-830548.05359831022</v>
      </c>
      <c r="DT19" s="978">
        <v>-668039.74473179982</v>
      </c>
      <c r="DU19" s="978">
        <v>-669151.98017262993</v>
      </c>
      <c r="DV19" s="978">
        <v>-448910.91543762025</v>
      </c>
      <c r="DW19" s="978">
        <v>-800589.91898443026</v>
      </c>
      <c r="DX19" s="978">
        <v>-725580.57873104</v>
      </c>
      <c r="DY19" s="978">
        <v>-487720.95248460025</v>
      </c>
      <c r="DZ19" s="978">
        <v>-890158.10832596989</v>
      </c>
      <c r="EA19" s="978">
        <v>-676874.73670380004</v>
      </c>
      <c r="EB19" s="978">
        <v>-502307.27923228033</v>
      </c>
      <c r="EC19" s="978">
        <v>-139589.77080724016</v>
      </c>
      <c r="ED19" s="978">
        <v>-130753.81094613997</v>
      </c>
      <c r="EE19" s="978">
        <v>-72620.654443649924</v>
      </c>
      <c r="EF19" s="978">
        <v>-40073.911310090218</v>
      </c>
      <c r="EG19" s="978">
        <v>41104.4099303002</v>
      </c>
      <c r="EH19" s="978">
        <v>-172196.06582238991</v>
      </c>
      <c r="EI19" s="978">
        <v>-48747.908949889825</v>
      </c>
      <c r="EJ19" s="978">
        <v>-222903.32629089989</v>
      </c>
      <c r="EK19" s="978">
        <v>-215383.02768953005</v>
      </c>
      <c r="EL19" s="978">
        <v>-229797.11469230009</v>
      </c>
      <c r="EM19" s="978">
        <v>-243483.62187289039</v>
      </c>
      <c r="EN19" s="978">
        <v>-634198.0057966006</v>
      </c>
      <c r="EO19" s="978">
        <v>-278331.52150862035</v>
      </c>
      <c r="EP19" s="978">
        <v>-318446.41237424011</v>
      </c>
      <c r="EQ19" s="978">
        <v>-106836.96906598029</v>
      </c>
      <c r="ER19" s="978">
        <v>-338446.32029467006</v>
      </c>
      <c r="ES19" s="978">
        <v>-511922.23759135022</v>
      </c>
      <c r="ET19" s="978">
        <v>-748814.23753809952</v>
      </c>
      <c r="EU19" s="978">
        <v>-630361.71104730957</v>
      </c>
      <c r="EV19" s="978">
        <v>-549460.14292303997</v>
      </c>
      <c r="EW19" s="978">
        <v>-384243.35348677996</v>
      </c>
      <c r="EX19" s="978">
        <v>-317272.19892150047</v>
      </c>
      <c r="EY19" s="978">
        <v>-456581.93080091965</v>
      </c>
      <c r="EZ19" s="978">
        <v>-411178.19166978035</v>
      </c>
      <c r="FA19" s="978">
        <v>-637804.62045671942</v>
      </c>
      <c r="FB19" s="978">
        <v>-647985.36546438013</v>
      </c>
      <c r="FC19" s="978">
        <v>-455200.91047988029</v>
      </c>
      <c r="FD19" s="978">
        <v>-793435.56641447032</v>
      </c>
      <c r="FE19" s="978">
        <v>-797238.10928655986</v>
      </c>
      <c r="FF19" s="978">
        <v>-924149.78971459973</v>
      </c>
      <c r="FG19" s="978">
        <v>-965600.99011560995</v>
      </c>
      <c r="FH19" s="978">
        <v>-934469.09963049006</v>
      </c>
      <c r="FI19" s="978">
        <v>-1037618.8639285098</v>
      </c>
      <c r="FJ19" s="978">
        <v>-931583.79953151988</v>
      </c>
      <c r="FK19" s="978">
        <v>-785621.89526973001</v>
      </c>
      <c r="FL19" s="978">
        <v>-700527.99917268031</v>
      </c>
      <c r="FM19" s="978">
        <v>-458432.93252834998</v>
      </c>
      <c r="FN19" s="978">
        <v>-441056.41700734</v>
      </c>
      <c r="FO19" s="978">
        <v>-511100.78459269006</v>
      </c>
      <c r="FP19" s="978">
        <v>-398265.39151048963</v>
      </c>
      <c r="FQ19" s="978">
        <v>-298087.43383575988</v>
      </c>
      <c r="FR19" s="978">
        <v>-363974.10523991985</v>
      </c>
      <c r="FS19" s="978">
        <v>-582570.73354877019</v>
      </c>
      <c r="FT19" s="978">
        <v>-558533.29184439988</v>
      </c>
      <c r="FU19" s="978">
        <v>-575226.49291868007</v>
      </c>
      <c r="FV19" s="978">
        <v>-406571.1125993001</v>
      </c>
      <c r="FW19" s="978">
        <v>-432858.05426035996</v>
      </c>
      <c r="FX19" s="978">
        <v>-388608.52208283992</v>
      </c>
      <c r="FY19" s="978">
        <v>-120271.51602219987</v>
      </c>
      <c r="FZ19" s="978">
        <v>-96853.912649889826</v>
      </c>
      <c r="GA19" s="978">
        <v>-77795.900524360026</v>
      </c>
    </row>
    <row r="20" spans="1:183" ht="15.75" customHeight="1">
      <c r="A20" s="975" t="s">
        <v>553</v>
      </c>
      <c r="B20" s="976">
        <v>440872.27677230001</v>
      </c>
      <c r="C20" s="976">
        <v>464643.20282480994</v>
      </c>
      <c r="D20" s="976">
        <v>478189.63733725995</v>
      </c>
      <c r="E20" s="976">
        <v>499596.63109734008</v>
      </c>
      <c r="F20" s="976">
        <v>504163.25047989003</v>
      </c>
      <c r="G20" s="976">
        <v>522327.80346918007</v>
      </c>
      <c r="H20" s="976">
        <v>546256.1270274499</v>
      </c>
      <c r="I20" s="976">
        <v>566741.11906095012</v>
      </c>
      <c r="J20" s="976">
        <v>564206.19216973998</v>
      </c>
      <c r="K20" s="976">
        <v>588250.54508929001</v>
      </c>
      <c r="L20" s="976">
        <v>593231.35733907996</v>
      </c>
      <c r="M20" s="976">
        <v>596001.5</v>
      </c>
      <c r="N20" s="976">
        <v>645124</v>
      </c>
      <c r="O20" s="976">
        <v>688992.7</v>
      </c>
      <c r="P20" s="976">
        <v>713552.1</v>
      </c>
      <c r="Q20" s="976">
        <v>710510.6</v>
      </c>
      <c r="R20" s="976">
        <v>741201</v>
      </c>
      <c r="S20" s="976">
        <v>758574.6</v>
      </c>
      <c r="T20" s="976">
        <v>777313.9</v>
      </c>
      <c r="U20" s="976">
        <v>788912.20000000007</v>
      </c>
      <c r="V20" s="976">
        <v>832559.70000000007</v>
      </c>
      <c r="W20" s="976">
        <v>824037.8</v>
      </c>
      <c r="X20" s="976">
        <v>843760.29999999993</v>
      </c>
      <c r="Y20" s="976">
        <v>854999.32502300013</v>
      </c>
      <c r="Z20" s="976">
        <v>854130.60000000009</v>
      </c>
      <c r="AA20" s="976">
        <v>875789.9</v>
      </c>
      <c r="AB20" s="976">
        <v>892872.39999999991</v>
      </c>
      <c r="AC20" s="976">
        <v>901459</v>
      </c>
      <c r="AD20" s="976">
        <v>918216.80000000016</v>
      </c>
      <c r="AE20" s="976">
        <v>939384.2</v>
      </c>
      <c r="AF20" s="976">
        <v>977445.6</v>
      </c>
      <c r="AG20" s="976">
        <v>908300.7</v>
      </c>
      <c r="AH20" s="976">
        <v>968625.50000000023</v>
      </c>
      <c r="AI20" s="976">
        <v>977417.09999999986</v>
      </c>
      <c r="AJ20" s="976">
        <v>996523.2</v>
      </c>
      <c r="AK20" s="976">
        <v>955762.09999999986</v>
      </c>
      <c r="AL20" s="976">
        <v>1029740.9</v>
      </c>
      <c r="AM20" s="976">
        <v>1038530.3</v>
      </c>
      <c r="AN20" s="976">
        <v>1024325.7000000001</v>
      </c>
      <c r="AO20" s="976">
        <v>1051532.1000000001</v>
      </c>
      <c r="AP20" s="976">
        <v>1046594.4</v>
      </c>
      <c r="AQ20" s="976">
        <v>1066036.8</v>
      </c>
      <c r="AR20" s="976">
        <v>1105225.5999999999</v>
      </c>
      <c r="AS20" s="976">
        <v>1119970.0000000002</v>
      </c>
      <c r="AT20" s="976">
        <v>1065107.1000000001</v>
      </c>
      <c r="AU20" s="976">
        <v>1179478.4000000001</v>
      </c>
      <c r="AV20" s="976">
        <v>1219892.1000000001</v>
      </c>
      <c r="AW20" s="976">
        <v>1211993.3799999997</v>
      </c>
      <c r="AX20" s="976">
        <v>1261320.5999999999</v>
      </c>
      <c r="AY20" s="976">
        <v>1290761.8999999999</v>
      </c>
      <c r="AZ20" s="976">
        <v>1321106.4000000001</v>
      </c>
      <c r="BA20" s="976">
        <v>1368465.71</v>
      </c>
      <c r="BB20" s="976">
        <v>1404953.4000000004</v>
      </c>
      <c r="BC20" s="976">
        <v>1393780.9</v>
      </c>
      <c r="BD20" s="976">
        <v>1462952.7999999996</v>
      </c>
      <c r="BE20" s="976">
        <v>1465472.8999999994</v>
      </c>
      <c r="BF20" s="976">
        <v>1489346.4999999998</v>
      </c>
      <c r="BG20" s="976">
        <v>1524246.3999999997</v>
      </c>
      <c r="BH20" s="976">
        <v>1543113.1</v>
      </c>
      <c r="BI20" s="976">
        <v>1534447.77865436</v>
      </c>
      <c r="BJ20" s="976">
        <v>1607458.4</v>
      </c>
      <c r="BK20" s="976">
        <v>1623277.1879999998</v>
      </c>
      <c r="BL20" s="976">
        <v>1666760.1000000003</v>
      </c>
      <c r="BM20" s="976">
        <v>1722901.7000000002</v>
      </c>
      <c r="BN20" s="976">
        <v>1789146.4999999998</v>
      </c>
      <c r="BO20" s="976">
        <v>1840766.4</v>
      </c>
      <c r="BP20" s="976">
        <v>1907742.7999999998</v>
      </c>
      <c r="BQ20" s="976">
        <v>1940462.3000000003</v>
      </c>
      <c r="BR20" s="976">
        <v>1986211.203</v>
      </c>
      <c r="BS20" s="976">
        <v>1937031.3</v>
      </c>
      <c r="BT20" s="976">
        <v>2031565.4000000001</v>
      </c>
      <c r="BU20" s="976">
        <v>2007355.82</v>
      </c>
      <c r="BV20" s="976">
        <v>1981707.7240000002</v>
      </c>
      <c r="BW20" s="976">
        <v>1113895.9380000001</v>
      </c>
      <c r="BX20" s="976">
        <v>2126956.6285999999</v>
      </c>
      <c r="BY20" s="976">
        <v>2173758.9070000001</v>
      </c>
      <c r="BZ20" s="976">
        <v>2351085.9189999998</v>
      </c>
      <c r="CA20" s="976">
        <v>2303700.5190000003</v>
      </c>
      <c r="CB20" s="976">
        <v>2384795.352</v>
      </c>
      <c r="CC20" s="976">
        <v>2542805.2090000003</v>
      </c>
      <c r="CD20" s="976">
        <v>2571678.0488217003</v>
      </c>
      <c r="CE20" s="976">
        <v>2633999.4027867299</v>
      </c>
      <c r="CF20" s="976">
        <v>2652207.99393726</v>
      </c>
      <c r="CG20" s="976">
        <v>2650821.45491429</v>
      </c>
      <c r="CH20" s="976">
        <v>2336212.0166853196</v>
      </c>
      <c r="CI20" s="976">
        <v>2371289.8664719197</v>
      </c>
      <c r="CJ20" s="976">
        <v>3048942.3472288004</v>
      </c>
      <c r="CK20" s="976">
        <v>3211550.9955918598</v>
      </c>
      <c r="CL20" s="976">
        <v>3425313.2303919801</v>
      </c>
      <c r="CM20" s="976">
        <v>3503722.9685123996</v>
      </c>
      <c r="CN20" s="976">
        <v>3829247.0611654902</v>
      </c>
      <c r="CO20" s="976">
        <v>3909449.6801739596</v>
      </c>
      <c r="CP20" s="976">
        <v>4203169.4797618501</v>
      </c>
      <c r="CQ20" s="976">
        <v>4415556.4203173695</v>
      </c>
      <c r="CR20" s="976">
        <v>4712718.9214614406</v>
      </c>
      <c r="CS20" s="976">
        <v>5056720.8985961499</v>
      </c>
      <c r="CT20" s="976">
        <v>5338434.8246375602</v>
      </c>
      <c r="CU20" s="976">
        <v>5739400.6761806607</v>
      </c>
      <c r="CV20" s="976">
        <v>5964326.801574681</v>
      </c>
      <c r="CW20" s="976">
        <v>6494209.3998031691</v>
      </c>
      <c r="CX20" s="976">
        <v>6787458.8540043496</v>
      </c>
      <c r="CY20" s="976">
        <v>6754681.5888199089</v>
      </c>
      <c r="CZ20" s="976">
        <v>7341118.3090255689</v>
      </c>
      <c r="DA20" s="976">
        <v>7425092.4054074697</v>
      </c>
      <c r="DB20" s="976">
        <v>7474666.3788821697</v>
      </c>
      <c r="DC20" s="976">
        <v>7693775.3997162106</v>
      </c>
      <c r="DD20" s="976">
        <v>7973271.4513821108</v>
      </c>
      <c r="DE20" s="976">
        <v>8059548.9170872997</v>
      </c>
      <c r="DF20" s="976">
        <v>8508579.5003614891</v>
      </c>
      <c r="DG20" s="976">
        <v>8467978.0725763198</v>
      </c>
      <c r="DH20" s="976">
        <v>8226442.5551741291</v>
      </c>
      <c r="DI20" s="976">
        <v>8379909.0409315787</v>
      </c>
      <c r="DJ20" s="976">
        <v>8509346.2632348314</v>
      </c>
      <c r="DK20" s="976">
        <v>8556944.652826</v>
      </c>
      <c r="DL20" s="976">
        <v>9026074.5066258311</v>
      </c>
      <c r="DM20" s="976">
        <v>9675017.6731604319</v>
      </c>
      <c r="DN20" s="976">
        <v>9811363.2654515803</v>
      </c>
      <c r="DO20" s="976">
        <v>9853616.1922262888</v>
      </c>
      <c r="DP20" s="976">
        <v>9989981.4722645078</v>
      </c>
      <c r="DQ20" s="976">
        <v>10219336.111653106</v>
      </c>
      <c r="DR20" s="976">
        <v>10081998.307882581</v>
      </c>
      <c r="DS20" s="976">
        <v>10069461.135411631</v>
      </c>
      <c r="DT20" s="976">
        <v>10050671.903727002</v>
      </c>
      <c r="DU20" s="976">
        <v>10079225.197962038</v>
      </c>
      <c r="DV20" s="976">
        <v>10026969.057328572</v>
      </c>
      <c r="DW20" s="976">
        <v>10102817.500668909</v>
      </c>
      <c r="DX20" s="976">
        <v>9910705.5781572498</v>
      </c>
      <c r="DY20" s="976">
        <v>10113201.39041068</v>
      </c>
      <c r="DZ20" s="976">
        <v>10336114.783796389</v>
      </c>
      <c r="EA20" s="976">
        <v>10534365.845588489</v>
      </c>
      <c r="EB20" s="976">
        <v>10748379.341163682</v>
      </c>
      <c r="EC20" s="976">
        <v>9830344.0798828378</v>
      </c>
      <c r="ED20" s="976">
        <v>9416706.8928120285</v>
      </c>
      <c r="EE20" s="976">
        <v>9178289.5546154287</v>
      </c>
      <c r="EF20" s="976">
        <v>9446946.3160996791</v>
      </c>
      <c r="EG20" s="976">
        <v>9900034.1595558189</v>
      </c>
      <c r="EH20" s="976">
        <v>9849248.7114710305</v>
      </c>
      <c r="EI20" s="976">
        <v>9957949.8844340686</v>
      </c>
      <c r="EJ20" s="976">
        <v>9951814.4031625092</v>
      </c>
      <c r="EK20" s="976">
        <v>10884226.38710852</v>
      </c>
      <c r="EL20" s="976">
        <v>11110737.014687672</v>
      </c>
      <c r="EM20" s="976">
        <v>11638425.344406819</v>
      </c>
      <c r="EN20" s="976">
        <v>12402891.553386211</v>
      </c>
      <c r="EO20" s="976">
        <v>14183591.816325691</v>
      </c>
      <c r="EP20" s="976">
        <v>14641551.033417933</v>
      </c>
      <c r="EQ20" s="976">
        <v>14010812.376664752</v>
      </c>
      <c r="ER20" s="976">
        <v>14119886.078110429</v>
      </c>
      <c r="ES20" s="976">
        <v>14192622.773564691</v>
      </c>
      <c r="ET20" s="976">
        <v>14472588.230874561</v>
      </c>
      <c r="EU20" s="976">
        <v>14701058.396056406</v>
      </c>
      <c r="EV20" s="976">
        <v>14845383.349593721</v>
      </c>
      <c r="EW20" s="976">
        <v>14707982.09272122</v>
      </c>
      <c r="EX20" s="976">
        <v>14753999.505641161</v>
      </c>
      <c r="EY20" s="976">
        <v>14941117.51688851</v>
      </c>
      <c r="EZ20" s="976">
        <v>15252553.98679677</v>
      </c>
      <c r="FA20" s="976">
        <v>15151762.145139102</v>
      </c>
      <c r="FB20" s="976">
        <v>14992713.224643931</v>
      </c>
      <c r="FC20" s="976">
        <v>15085168.125037769</v>
      </c>
      <c r="FD20" s="976">
        <v>15261936.092290154</v>
      </c>
      <c r="FE20" s="976">
        <v>15408175.433869099</v>
      </c>
      <c r="FF20" s="976">
        <v>15485229.905576481</v>
      </c>
      <c r="FG20" s="976">
        <v>15692036.927341651</v>
      </c>
      <c r="FH20" s="976">
        <v>15796614.385649949</v>
      </c>
      <c r="FI20" s="976">
        <v>16101212.80555754</v>
      </c>
      <c r="FJ20" s="976">
        <v>16279269.639946653</v>
      </c>
      <c r="FK20" s="976">
        <v>16276436.029004639</v>
      </c>
      <c r="FL20" s="976">
        <v>16451787.687847041</v>
      </c>
      <c r="FM20" s="976">
        <v>16191469.99758851</v>
      </c>
      <c r="FN20" s="976">
        <v>16064255.30982588</v>
      </c>
      <c r="FO20" s="976">
        <v>16394059.549068529</v>
      </c>
      <c r="FP20" s="976">
        <v>16514233.34619336</v>
      </c>
      <c r="FQ20" s="976">
        <v>16776257.01216937</v>
      </c>
      <c r="FR20" s="976">
        <v>16735272.11822143</v>
      </c>
      <c r="FS20" s="976">
        <v>16982015.735591199</v>
      </c>
      <c r="FT20" s="976">
        <v>17267583.185250189</v>
      </c>
      <c r="FU20" s="976">
        <v>17415051.108268932</v>
      </c>
      <c r="FV20" s="976">
        <v>17680982.370650262</v>
      </c>
      <c r="FW20" s="976">
        <v>17869447.647424728</v>
      </c>
      <c r="FX20" s="976">
        <v>18128496.19514912</v>
      </c>
      <c r="FY20" s="976">
        <v>18155946.704452071</v>
      </c>
      <c r="FZ20" s="976">
        <v>18187172.325879782</v>
      </c>
      <c r="GA20" s="976">
        <v>18678245.70542958</v>
      </c>
    </row>
    <row r="21" spans="1:183" ht="15.75" customHeight="1">
      <c r="A21" s="977" t="s">
        <v>542</v>
      </c>
      <c r="B21" s="978">
        <v>13929.3767723</v>
      </c>
      <c r="C21" s="978">
        <v>13766.602824810001</v>
      </c>
      <c r="D21" s="978">
        <v>10873.43733726</v>
      </c>
      <c r="E21" s="978">
        <v>10692.63109734</v>
      </c>
      <c r="F21" s="978">
        <v>10822.05047989</v>
      </c>
      <c r="G21" s="978">
        <v>11202.103469179998</v>
      </c>
      <c r="H21" s="978">
        <v>7249.0270274499999</v>
      </c>
      <c r="I21" s="978">
        <v>7133.5190609499996</v>
      </c>
      <c r="J21" s="978">
        <v>10019.99216974</v>
      </c>
      <c r="K21" s="978">
        <v>7918.4450892900004</v>
      </c>
      <c r="L21" s="978">
        <v>7743.3573390800002</v>
      </c>
      <c r="M21" s="978">
        <v>8001.6</v>
      </c>
      <c r="N21" s="978">
        <v>8058.0999999999995</v>
      </c>
      <c r="O21" s="978">
        <v>7662.5999999999995</v>
      </c>
      <c r="P21" s="978">
        <v>8720.7999999999993</v>
      </c>
      <c r="Q21" s="978">
        <v>9038.2999999999993</v>
      </c>
      <c r="R21" s="978">
        <v>8790.7999999999993</v>
      </c>
      <c r="S21" s="978">
        <v>9160</v>
      </c>
      <c r="T21" s="978">
        <v>9255.6</v>
      </c>
      <c r="U21" s="978">
        <v>10410.9</v>
      </c>
      <c r="V21" s="978">
        <v>11012.900000000001</v>
      </c>
      <c r="W21" s="978">
        <v>11026.8</v>
      </c>
      <c r="X21" s="978">
        <v>9352.3000000000011</v>
      </c>
      <c r="Y21" s="978">
        <v>10513.125023000001</v>
      </c>
      <c r="Z21" s="978">
        <v>9842.2999999999993</v>
      </c>
      <c r="AA21" s="978">
        <v>9861.1</v>
      </c>
      <c r="AB21" s="978">
        <v>14017.7</v>
      </c>
      <c r="AC21" s="978">
        <v>9585.3000000000011</v>
      </c>
      <c r="AD21" s="978">
        <v>9173.7999999999993</v>
      </c>
      <c r="AE21" s="978">
        <v>9218.1</v>
      </c>
      <c r="AF21" s="978">
        <v>9046</v>
      </c>
      <c r="AG21" s="978">
        <v>8999.4</v>
      </c>
      <c r="AH21" s="978">
        <v>9276.1</v>
      </c>
      <c r="AI21" s="978">
        <v>8996.9</v>
      </c>
      <c r="AJ21" s="978">
        <v>8954.5</v>
      </c>
      <c r="AK21" s="978">
        <v>7298</v>
      </c>
      <c r="AL21" s="978">
        <v>7810.6</v>
      </c>
      <c r="AM21" s="978">
        <v>8866.4</v>
      </c>
      <c r="AN21" s="978">
        <v>8770.2999999999993</v>
      </c>
      <c r="AO21" s="978">
        <v>9367.8000000000011</v>
      </c>
      <c r="AP21" s="978">
        <v>9287.5</v>
      </c>
      <c r="AQ21" s="978">
        <v>13637.500000000002</v>
      </c>
      <c r="AR21" s="978">
        <v>5701.5</v>
      </c>
      <c r="AS21" s="978">
        <v>15188.600000000002</v>
      </c>
      <c r="AT21" s="978">
        <v>16122.000000000002</v>
      </c>
      <c r="AU21" s="978">
        <v>16542.8</v>
      </c>
      <c r="AV21" s="978">
        <v>16678.599999999999</v>
      </c>
      <c r="AW21" s="978">
        <v>8794.3799999999992</v>
      </c>
      <c r="AX21" s="978">
        <v>13139.800000000001</v>
      </c>
      <c r="AY21" s="978">
        <v>13230</v>
      </c>
      <c r="AZ21" s="978">
        <v>13246.6</v>
      </c>
      <c r="BA21" s="978">
        <v>12291.51</v>
      </c>
      <c r="BB21" s="978">
        <v>13247.099999999999</v>
      </c>
      <c r="BC21" s="978">
        <v>13610.100000000002</v>
      </c>
      <c r="BD21" s="978">
        <v>13269.9</v>
      </c>
      <c r="BE21" s="978">
        <v>14455.7</v>
      </c>
      <c r="BF21" s="978">
        <v>14602.69999999999</v>
      </c>
      <c r="BG21" s="978">
        <v>15206.800000000012</v>
      </c>
      <c r="BH21" s="978">
        <v>14848.700000000004</v>
      </c>
      <c r="BI21" s="978">
        <v>15205.078654359999</v>
      </c>
      <c r="BJ21" s="978">
        <v>15635.100000000002</v>
      </c>
      <c r="BK21" s="978">
        <v>15700.788000000004</v>
      </c>
      <c r="BL21" s="978">
        <v>15807.599999999995</v>
      </c>
      <c r="BM21" s="978">
        <v>16956.80000000001</v>
      </c>
      <c r="BN21" s="978">
        <v>16704.400000000001</v>
      </c>
      <c r="BO21" s="978">
        <v>17155.7</v>
      </c>
      <c r="BP21" s="978">
        <v>16826</v>
      </c>
      <c r="BQ21" s="978">
        <v>16858.099999999999</v>
      </c>
      <c r="BR21" s="978">
        <v>16830.503000000001</v>
      </c>
      <c r="BS21" s="978">
        <v>16818.100000000002</v>
      </c>
      <c r="BT21" s="978">
        <v>18291.199999999997</v>
      </c>
      <c r="BU21" s="978">
        <v>16209.4</v>
      </c>
      <c r="BV21" s="978">
        <v>19779.580000000002</v>
      </c>
      <c r="BW21" s="978">
        <v>18094.164000000001</v>
      </c>
      <c r="BX21" s="978">
        <v>19317.889599999999</v>
      </c>
      <c r="BY21" s="978">
        <v>20396.599999999999</v>
      </c>
      <c r="BZ21" s="978">
        <v>70223.400000000009</v>
      </c>
      <c r="CA21" s="978">
        <v>69959.099999999991</v>
      </c>
      <c r="CB21" s="978">
        <v>67715.600000000006</v>
      </c>
      <c r="CC21" s="978">
        <v>69802.100000000006</v>
      </c>
      <c r="CD21" s="978">
        <v>73957.098821699998</v>
      </c>
      <c r="CE21" s="978">
        <v>49697.135786729996</v>
      </c>
      <c r="CF21" s="978">
        <v>38290.570037259997</v>
      </c>
      <c r="CG21" s="978">
        <v>41532.074731240005</v>
      </c>
      <c r="CH21" s="978">
        <v>42879.801305119996</v>
      </c>
      <c r="CI21" s="978">
        <v>31723.31288754</v>
      </c>
      <c r="CJ21" s="978">
        <v>39329.009130890001</v>
      </c>
      <c r="CK21" s="978">
        <v>38574.187215130005</v>
      </c>
      <c r="CL21" s="978">
        <v>66896.589901960004</v>
      </c>
      <c r="CM21" s="978">
        <v>58781.794238009999</v>
      </c>
      <c r="CN21" s="978">
        <v>28870.667551660001</v>
      </c>
      <c r="CO21" s="978">
        <v>32763.428830389999</v>
      </c>
      <c r="CP21" s="978">
        <v>39218.855733479999</v>
      </c>
      <c r="CQ21" s="978">
        <v>98541.882867869994</v>
      </c>
      <c r="CR21" s="978">
        <v>93523.42514272999</v>
      </c>
      <c r="CS21" s="978">
        <v>236025.17609271</v>
      </c>
      <c r="CT21" s="978">
        <v>151654.94434155998</v>
      </c>
      <c r="CU21" s="978">
        <v>164782.20141387</v>
      </c>
      <c r="CV21" s="978">
        <v>145417.92047837999</v>
      </c>
      <c r="CW21" s="978">
        <v>167383.75546571001</v>
      </c>
      <c r="CX21" s="978">
        <v>149452.44163146999</v>
      </c>
      <c r="CY21" s="978">
        <v>114037.12902391001</v>
      </c>
      <c r="CZ21" s="978">
        <v>89863.413263740003</v>
      </c>
      <c r="DA21" s="978">
        <v>239880.94834298</v>
      </c>
      <c r="DB21" s="978">
        <v>171846.36678277</v>
      </c>
      <c r="DC21" s="978">
        <v>228463.35238563002</v>
      </c>
      <c r="DD21" s="978">
        <v>247452.51102055999</v>
      </c>
      <c r="DE21" s="978">
        <v>260148.80382626</v>
      </c>
      <c r="DF21" s="978">
        <v>295217.51041338005</v>
      </c>
      <c r="DG21" s="978">
        <v>340924.16818007</v>
      </c>
      <c r="DH21" s="978">
        <v>313611.62260223995</v>
      </c>
      <c r="DI21" s="978">
        <v>324755.93026708998</v>
      </c>
      <c r="DJ21" s="978">
        <v>321497.92896739003</v>
      </c>
      <c r="DK21" s="978">
        <v>336124.95454940997</v>
      </c>
      <c r="DL21" s="978">
        <v>423809.86023242993</v>
      </c>
      <c r="DM21" s="978">
        <v>468378.76872617</v>
      </c>
      <c r="DN21" s="978">
        <v>445686.84708700998</v>
      </c>
      <c r="DO21" s="978">
        <v>362376.31018550001</v>
      </c>
      <c r="DP21" s="978">
        <v>398900.8636327</v>
      </c>
      <c r="DQ21" s="978">
        <v>551459.43415292993</v>
      </c>
      <c r="DR21" s="978">
        <v>502448.67371061997</v>
      </c>
      <c r="DS21" s="978">
        <v>418835.99738434999</v>
      </c>
      <c r="DT21" s="978">
        <v>438681.91702210996</v>
      </c>
      <c r="DU21" s="978">
        <v>389077.22097151994</v>
      </c>
      <c r="DV21" s="978">
        <v>375484.31170110003</v>
      </c>
      <c r="DW21" s="978">
        <v>396545.27381158003</v>
      </c>
      <c r="DX21" s="978">
        <v>488181.41858972999</v>
      </c>
      <c r="DY21" s="978">
        <v>493564.07059582003</v>
      </c>
      <c r="DZ21" s="978">
        <v>564780.92457718996</v>
      </c>
      <c r="EA21" s="978">
        <v>664063.78836976003</v>
      </c>
      <c r="EB21" s="978">
        <v>683581.76597093989</v>
      </c>
      <c r="EC21" s="978">
        <v>632171.02236176003</v>
      </c>
      <c r="ED21" s="978">
        <v>532558.36062212999</v>
      </c>
      <c r="EE21" s="978">
        <v>424370.58095151</v>
      </c>
      <c r="EF21" s="978">
        <v>437507.46033380996</v>
      </c>
      <c r="EG21" s="978">
        <v>447451.76345143997</v>
      </c>
      <c r="EH21" s="978">
        <v>633818.09916783986</v>
      </c>
      <c r="EI21" s="978">
        <v>726392.49832609994</v>
      </c>
      <c r="EJ21" s="978">
        <v>792614.86655618995</v>
      </c>
      <c r="EK21" s="978">
        <v>823353.27331522992</v>
      </c>
      <c r="EL21" s="978">
        <v>870333.52811066993</v>
      </c>
      <c r="EM21" s="978">
        <v>2145513.6792321</v>
      </c>
      <c r="EN21" s="978">
        <v>2689502.20153637</v>
      </c>
      <c r="EO21" s="978">
        <v>4569146.0178365698</v>
      </c>
      <c r="EP21" s="978">
        <v>4584939.9793761997</v>
      </c>
      <c r="EQ21" s="978">
        <v>4579149.0986986104</v>
      </c>
      <c r="ER21" s="978">
        <v>4599334.10549118</v>
      </c>
      <c r="ES21" s="978">
        <v>4642383.3821805604</v>
      </c>
      <c r="ET21" s="978">
        <v>4730614.0771453595</v>
      </c>
      <c r="EU21" s="978">
        <v>4652650.3792329198</v>
      </c>
      <c r="EV21" s="978">
        <v>4610184.6836651405</v>
      </c>
      <c r="EW21" s="978">
        <v>4448812.5701917997</v>
      </c>
      <c r="EX21" s="978">
        <v>4478198.6776154293</v>
      </c>
      <c r="EY21" s="978">
        <v>4619913.5400733612</v>
      </c>
      <c r="EZ21" s="978">
        <v>4651086.6812551208</v>
      </c>
      <c r="FA21" s="978">
        <v>4708311.8218548102</v>
      </c>
      <c r="FB21" s="978">
        <v>4698428.5363426097</v>
      </c>
      <c r="FC21" s="978">
        <v>4741575.1777651105</v>
      </c>
      <c r="FD21" s="978">
        <v>4754751.7556532407</v>
      </c>
      <c r="FE21" s="978">
        <v>4795017.2422417505</v>
      </c>
      <c r="FF21" s="978">
        <v>4687396.5519252494</v>
      </c>
      <c r="FG21" s="978">
        <v>4703313.1883831806</v>
      </c>
      <c r="FH21" s="978">
        <v>4651415.5666840998</v>
      </c>
      <c r="FI21" s="978">
        <v>4638051.1849396201</v>
      </c>
      <c r="FJ21" s="978">
        <v>4820183.7172946297</v>
      </c>
      <c r="FK21" s="978">
        <v>4835381.7731867302</v>
      </c>
      <c r="FL21" s="978">
        <v>4829926.2069036197</v>
      </c>
      <c r="FM21" s="978">
        <v>4599388.3189008599</v>
      </c>
      <c r="FN21" s="978">
        <v>4611683.8911423702</v>
      </c>
      <c r="FO21" s="978">
        <v>4644813.2489424199</v>
      </c>
      <c r="FP21" s="978">
        <v>4635983.3928351095</v>
      </c>
      <c r="FQ21" s="978">
        <v>4711258.1734961597</v>
      </c>
      <c r="FR21" s="978">
        <v>4701546.1115084495</v>
      </c>
      <c r="FS21" s="978">
        <v>4702335.9838525997</v>
      </c>
      <c r="FT21" s="978">
        <v>4695207.1620682199</v>
      </c>
      <c r="FU21" s="978">
        <v>4697097.9836142408</v>
      </c>
      <c r="FV21" s="978">
        <v>4697821.7001385503</v>
      </c>
      <c r="FW21" s="978">
        <v>4950410.2323876796</v>
      </c>
      <c r="FX21" s="978">
        <v>4884003.5653305501</v>
      </c>
      <c r="FY21" s="978">
        <v>4859887.7401987696</v>
      </c>
      <c r="FZ21" s="978">
        <v>4859710.3606085191</v>
      </c>
      <c r="GA21" s="978">
        <v>4883528.3829451501</v>
      </c>
    </row>
    <row r="22" spans="1:183" s="979" customFormat="1" ht="15.75" customHeight="1">
      <c r="A22" s="977" t="s">
        <v>554</v>
      </c>
      <c r="B22" s="978">
        <v>426942.9</v>
      </c>
      <c r="C22" s="978">
        <v>450876.6</v>
      </c>
      <c r="D22" s="978">
        <v>467316.2</v>
      </c>
      <c r="E22" s="978">
        <v>488904.00000000006</v>
      </c>
      <c r="F22" s="978">
        <v>493341.2</v>
      </c>
      <c r="G22" s="978">
        <v>511125.7</v>
      </c>
      <c r="H22" s="978">
        <v>539007.1</v>
      </c>
      <c r="I22" s="978">
        <v>559607.60000000009</v>
      </c>
      <c r="J22" s="978">
        <v>554186.20000000007</v>
      </c>
      <c r="K22" s="978">
        <v>580332.1</v>
      </c>
      <c r="L22" s="978">
        <v>585488</v>
      </c>
      <c r="M22" s="978">
        <v>587999.9</v>
      </c>
      <c r="N22" s="978">
        <v>637065.9</v>
      </c>
      <c r="O22" s="978">
        <v>681330.1</v>
      </c>
      <c r="P22" s="978">
        <v>704831.3</v>
      </c>
      <c r="Q22" s="978">
        <v>701472.29999999993</v>
      </c>
      <c r="R22" s="978">
        <v>732410.2</v>
      </c>
      <c r="S22" s="978">
        <v>749414.6</v>
      </c>
      <c r="T22" s="978">
        <v>768058.3</v>
      </c>
      <c r="U22" s="978">
        <v>778501.3</v>
      </c>
      <c r="V22" s="978">
        <v>821546.8</v>
      </c>
      <c r="W22" s="978">
        <v>813011</v>
      </c>
      <c r="X22" s="978">
        <v>834408</v>
      </c>
      <c r="Y22" s="978">
        <v>844486.20000000007</v>
      </c>
      <c r="Z22" s="978">
        <v>844288.3</v>
      </c>
      <c r="AA22" s="978">
        <v>865928.8</v>
      </c>
      <c r="AB22" s="978">
        <v>878854.7</v>
      </c>
      <c r="AC22" s="978">
        <v>891873.7</v>
      </c>
      <c r="AD22" s="978">
        <v>909043.00000000012</v>
      </c>
      <c r="AE22" s="978">
        <v>930166.1</v>
      </c>
      <c r="AF22" s="978">
        <v>968399.6</v>
      </c>
      <c r="AG22" s="978">
        <v>899301.29999999993</v>
      </c>
      <c r="AH22" s="978">
        <v>959349.40000000026</v>
      </c>
      <c r="AI22" s="978">
        <v>968420.19999999984</v>
      </c>
      <c r="AJ22" s="978">
        <v>987568.7</v>
      </c>
      <c r="AK22" s="978">
        <v>948464.09999999986</v>
      </c>
      <c r="AL22" s="978">
        <v>1021930.3</v>
      </c>
      <c r="AM22" s="978">
        <v>1029663.9</v>
      </c>
      <c r="AN22" s="978">
        <v>1015555.4</v>
      </c>
      <c r="AO22" s="978">
        <v>1042164.3</v>
      </c>
      <c r="AP22" s="978">
        <v>1037306.9</v>
      </c>
      <c r="AQ22" s="978">
        <v>1052399.3</v>
      </c>
      <c r="AR22" s="978">
        <v>1099524.0999999999</v>
      </c>
      <c r="AS22" s="978">
        <v>1104781.4000000001</v>
      </c>
      <c r="AT22" s="978">
        <v>1048985.1000000001</v>
      </c>
      <c r="AU22" s="978">
        <v>1162935.6000000001</v>
      </c>
      <c r="AV22" s="978">
        <v>1203213.5</v>
      </c>
      <c r="AW22" s="978">
        <v>1203198.9999999998</v>
      </c>
      <c r="AX22" s="978">
        <v>1248180.7999999998</v>
      </c>
      <c r="AY22" s="978">
        <v>1277531.8999999999</v>
      </c>
      <c r="AZ22" s="978">
        <v>1307859.8</v>
      </c>
      <c r="BA22" s="978">
        <v>1356174.2</v>
      </c>
      <c r="BB22" s="978">
        <v>1391706.3000000003</v>
      </c>
      <c r="BC22" s="978">
        <v>1380170.7999999998</v>
      </c>
      <c r="BD22" s="978">
        <v>1449682.8999999997</v>
      </c>
      <c r="BE22" s="978">
        <v>1451017.1999999995</v>
      </c>
      <c r="BF22" s="978">
        <v>1474743.7999999998</v>
      </c>
      <c r="BG22" s="978">
        <v>1509039.5999999996</v>
      </c>
      <c r="BH22" s="978">
        <v>1528264.4000000001</v>
      </c>
      <c r="BI22" s="978">
        <v>1519242.7</v>
      </c>
      <c r="BJ22" s="978">
        <v>1591823.2999999998</v>
      </c>
      <c r="BK22" s="978">
        <v>1607576.4</v>
      </c>
      <c r="BL22" s="978">
        <v>1650952.5000000002</v>
      </c>
      <c r="BM22" s="978">
        <v>1705944.9000000001</v>
      </c>
      <c r="BN22" s="978">
        <v>1772442.0999999999</v>
      </c>
      <c r="BO22" s="978">
        <v>1823610.7</v>
      </c>
      <c r="BP22" s="978">
        <v>1890916.7999999998</v>
      </c>
      <c r="BQ22" s="978">
        <v>1923604.2000000002</v>
      </c>
      <c r="BR22" s="978">
        <v>1969380.7</v>
      </c>
      <c r="BS22" s="978">
        <v>1920213.2</v>
      </c>
      <c r="BT22" s="978">
        <v>2013274.2000000002</v>
      </c>
      <c r="BU22" s="978">
        <v>1991146.4200000002</v>
      </c>
      <c r="BV22" s="978">
        <v>1961928.1440000001</v>
      </c>
      <c r="BW22" s="978">
        <v>1095801.774</v>
      </c>
      <c r="BX22" s="978">
        <v>2107638.7390000001</v>
      </c>
      <c r="BY22" s="978">
        <v>2153362.307</v>
      </c>
      <c r="BZ22" s="978">
        <v>2280862.5189999999</v>
      </c>
      <c r="CA22" s="978">
        <v>2233741.4190000002</v>
      </c>
      <c r="CB22" s="978">
        <v>2317079.7519999999</v>
      </c>
      <c r="CC22" s="978">
        <v>2473003.1090000002</v>
      </c>
      <c r="CD22" s="978">
        <v>2497720.9500000002</v>
      </c>
      <c r="CE22" s="978">
        <v>2584302.267</v>
      </c>
      <c r="CF22" s="978">
        <v>2613917.4238999998</v>
      </c>
      <c r="CG22" s="978">
        <v>2609289.3801830499</v>
      </c>
      <c r="CH22" s="978">
        <v>2293332.2153801997</v>
      </c>
      <c r="CI22" s="978">
        <v>2339566.5535843796</v>
      </c>
      <c r="CJ22" s="978">
        <v>3009613.3380979104</v>
      </c>
      <c r="CK22" s="978">
        <v>3172976.80837673</v>
      </c>
      <c r="CL22" s="978">
        <v>3358416.6404900202</v>
      </c>
      <c r="CM22" s="978">
        <v>3444941.1742743896</v>
      </c>
      <c r="CN22" s="978">
        <v>3800376.3936138302</v>
      </c>
      <c r="CO22" s="978">
        <v>3876686.2513435697</v>
      </c>
      <c r="CP22" s="978">
        <v>4163950.6240283698</v>
      </c>
      <c r="CQ22" s="978">
        <v>4317014.5374494996</v>
      </c>
      <c r="CR22" s="978">
        <v>4619195.496318711</v>
      </c>
      <c r="CS22" s="978">
        <v>4820695.7225034395</v>
      </c>
      <c r="CT22" s="978">
        <v>5186779.8802960003</v>
      </c>
      <c r="CU22" s="978">
        <v>5574618.4747667909</v>
      </c>
      <c r="CV22" s="978">
        <v>5818908.8810963007</v>
      </c>
      <c r="CW22" s="978">
        <v>6326825.6443374595</v>
      </c>
      <c r="CX22" s="978">
        <v>6638006.4123728797</v>
      </c>
      <c r="CY22" s="978">
        <v>6640644.4597959993</v>
      </c>
      <c r="CZ22" s="978">
        <v>7251254.8957618289</v>
      </c>
      <c r="DA22" s="978">
        <v>7185211.4570644898</v>
      </c>
      <c r="DB22" s="978">
        <v>7302820.0120994002</v>
      </c>
      <c r="DC22" s="978">
        <v>7465312.0473305807</v>
      </c>
      <c r="DD22" s="978">
        <v>7725818.940361551</v>
      </c>
      <c r="DE22" s="978">
        <v>7799400.1132610394</v>
      </c>
      <c r="DF22" s="978">
        <v>8213361.9899481088</v>
      </c>
      <c r="DG22" s="978">
        <v>8127053.9043962499</v>
      </c>
      <c r="DH22" s="978">
        <v>7912830.9325718889</v>
      </c>
      <c r="DI22" s="978">
        <v>8055153.1106644887</v>
      </c>
      <c r="DJ22" s="978">
        <v>8187848.3342674412</v>
      </c>
      <c r="DK22" s="978">
        <v>8220819.6982765896</v>
      </c>
      <c r="DL22" s="978">
        <v>8602264.6463934015</v>
      </c>
      <c r="DM22" s="978">
        <v>9206638.9044342618</v>
      </c>
      <c r="DN22" s="978">
        <v>9365676.4183645695</v>
      </c>
      <c r="DO22" s="978">
        <v>9491239.8820407894</v>
      </c>
      <c r="DP22" s="978">
        <v>9591080.6086318083</v>
      </c>
      <c r="DQ22" s="978">
        <v>9667876.6775001772</v>
      </c>
      <c r="DR22" s="978">
        <v>9579549.6341719609</v>
      </c>
      <c r="DS22" s="978">
        <v>9650625.1380272806</v>
      </c>
      <c r="DT22" s="978">
        <v>9611989.9867048915</v>
      </c>
      <c r="DU22" s="978">
        <v>9690147.9769905191</v>
      </c>
      <c r="DV22" s="978">
        <v>9651484.7456274722</v>
      </c>
      <c r="DW22" s="978">
        <v>9706272.2268573288</v>
      </c>
      <c r="DX22" s="978">
        <v>9422524.15956752</v>
      </c>
      <c r="DY22" s="978">
        <v>9619637.3198148608</v>
      </c>
      <c r="DZ22" s="978">
        <v>9771333.859219199</v>
      </c>
      <c r="EA22" s="978">
        <v>9870302.0572187286</v>
      </c>
      <c r="EB22" s="978">
        <v>10064797.575192742</v>
      </c>
      <c r="EC22" s="978">
        <v>9198173.0575210787</v>
      </c>
      <c r="ED22" s="978">
        <v>8884148.5321898982</v>
      </c>
      <c r="EE22" s="978">
        <v>8753918.9736639187</v>
      </c>
      <c r="EF22" s="978">
        <v>9009438.8557658698</v>
      </c>
      <c r="EG22" s="978">
        <v>9452582.3961043786</v>
      </c>
      <c r="EH22" s="978">
        <v>9215430.6123031899</v>
      </c>
      <c r="EI22" s="978">
        <v>9231557.3861079682</v>
      </c>
      <c r="EJ22" s="978">
        <v>9159199.5366063192</v>
      </c>
      <c r="EK22" s="978">
        <v>10060873.113793289</v>
      </c>
      <c r="EL22" s="978">
        <v>10240403.486577002</v>
      </c>
      <c r="EM22" s="978">
        <v>9492911.6651747189</v>
      </c>
      <c r="EN22" s="978">
        <v>9713389.351849841</v>
      </c>
      <c r="EO22" s="978">
        <v>9614445.7984891199</v>
      </c>
      <c r="EP22" s="978">
        <v>10056611.054041732</v>
      </c>
      <c r="EQ22" s="978">
        <v>9431663.2779661417</v>
      </c>
      <c r="ER22" s="978">
        <v>9520551.9726192486</v>
      </c>
      <c r="ES22" s="978">
        <v>9550239.3913841303</v>
      </c>
      <c r="ET22" s="978">
        <v>9741974.1537292004</v>
      </c>
      <c r="EU22" s="978">
        <v>10048406.516823487</v>
      </c>
      <c r="EV22" s="978">
        <v>10234838.012928581</v>
      </c>
      <c r="EW22" s="978">
        <v>10258735.89952942</v>
      </c>
      <c r="EX22" s="978">
        <v>10274948.13202573</v>
      </c>
      <c r="EY22" s="978">
        <v>10320327.36581515</v>
      </c>
      <c r="EZ22" s="978">
        <v>10600120.22654165</v>
      </c>
      <c r="FA22" s="978">
        <v>10440956.329526043</v>
      </c>
      <c r="FB22" s="978">
        <v>10283460.560169011</v>
      </c>
      <c r="FC22" s="978">
        <v>10332522.98242911</v>
      </c>
      <c r="FD22" s="978">
        <v>10490519.100826703</v>
      </c>
      <c r="FE22" s="978">
        <v>10582027.39906936</v>
      </c>
      <c r="FF22" s="978">
        <v>10756747.92900514</v>
      </c>
      <c r="FG22" s="978">
        <v>10949139.46004268</v>
      </c>
      <c r="FH22" s="978">
        <v>11103027.544310531</v>
      </c>
      <c r="FI22" s="978">
        <v>11418417.17545365</v>
      </c>
      <c r="FJ22" s="978">
        <v>11420567.204266133</v>
      </c>
      <c r="FK22" s="978">
        <v>11401211.511189049</v>
      </c>
      <c r="FL22" s="978">
        <v>11580769.749968531</v>
      </c>
      <c r="FM22" s="978">
        <v>11543649.92517204</v>
      </c>
      <c r="FN22" s="978">
        <v>11403865.907727649</v>
      </c>
      <c r="FO22" s="978">
        <v>11700173.508731639</v>
      </c>
      <c r="FP22" s="978">
        <v>11826161.57607235</v>
      </c>
      <c r="FQ22" s="978">
        <v>12011734.1993731</v>
      </c>
      <c r="FR22" s="978">
        <v>11976373.055592651</v>
      </c>
      <c r="FS22" s="978">
        <v>12223369.90691934</v>
      </c>
      <c r="FT22" s="978">
        <v>12512096.154427171</v>
      </c>
      <c r="FU22" s="978">
        <v>12655310.267956199</v>
      </c>
      <c r="FV22" s="978">
        <v>12921817.479974922</v>
      </c>
      <c r="FW22" s="978">
        <v>12857073.291416438</v>
      </c>
      <c r="FX22" s="978">
        <v>13174990.391014619</v>
      </c>
      <c r="FY22" s="978">
        <v>13210053.566819681</v>
      </c>
      <c r="FZ22" s="978">
        <v>13244928.537215082</v>
      </c>
      <c r="GA22" s="978">
        <v>13701869.69508609</v>
      </c>
    </row>
    <row r="23" spans="1:183" ht="15.75" customHeight="1">
      <c r="A23" s="977" t="s">
        <v>544</v>
      </c>
      <c r="B23" s="978"/>
      <c r="C23" s="978"/>
      <c r="D23" s="978"/>
      <c r="E23" s="978"/>
      <c r="F23" s="978"/>
      <c r="G23" s="978"/>
      <c r="H23" s="978"/>
      <c r="I23" s="978"/>
      <c r="J23" s="978"/>
      <c r="K23" s="978"/>
      <c r="L23" s="978"/>
      <c r="M23" s="978"/>
      <c r="N23" s="978"/>
      <c r="O23" s="978"/>
      <c r="P23" s="978"/>
      <c r="Q23" s="978"/>
      <c r="R23" s="978"/>
      <c r="S23" s="978"/>
      <c r="T23" s="978"/>
      <c r="U23" s="978"/>
      <c r="V23" s="978"/>
      <c r="W23" s="978"/>
      <c r="X23" s="978"/>
      <c r="Y23" s="978"/>
      <c r="Z23" s="978"/>
      <c r="AA23" s="978"/>
      <c r="AB23" s="978"/>
      <c r="AC23" s="978"/>
      <c r="AD23" s="978"/>
      <c r="AE23" s="978"/>
      <c r="AF23" s="978"/>
      <c r="AG23" s="978"/>
      <c r="AH23" s="978"/>
      <c r="AI23" s="978"/>
      <c r="AJ23" s="978"/>
      <c r="AK23" s="978"/>
      <c r="AL23" s="978"/>
      <c r="AM23" s="978"/>
      <c r="AN23" s="978"/>
      <c r="AO23" s="978"/>
      <c r="AP23" s="978"/>
      <c r="AQ23" s="978"/>
      <c r="AR23" s="978"/>
      <c r="AS23" s="978"/>
      <c r="AT23" s="978"/>
      <c r="AU23" s="978"/>
      <c r="AV23" s="978"/>
      <c r="AW23" s="978"/>
      <c r="AX23" s="978"/>
      <c r="AY23" s="978"/>
      <c r="AZ23" s="978"/>
      <c r="BA23" s="978"/>
      <c r="BB23" s="978"/>
      <c r="BC23" s="978"/>
      <c r="BD23" s="978"/>
      <c r="BE23" s="978"/>
      <c r="BF23" s="978"/>
      <c r="BG23" s="978"/>
      <c r="BH23" s="978"/>
      <c r="BI23" s="978"/>
      <c r="BJ23" s="978"/>
      <c r="BK23" s="978"/>
      <c r="BL23" s="978"/>
      <c r="BM23" s="978"/>
      <c r="BN23" s="978"/>
      <c r="BO23" s="978"/>
      <c r="BP23" s="978"/>
      <c r="BQ23" s="978"/>
      <c r="BR23" s="978"/>
      <c r="BS23" s="978"/>
      <c r="BT23" s="978"/>
      <c r="BU23" s="978"/>
      <c r="BV23" s="978"/>
      <c r="BW23" s="978"/>
      <c r="BX23" s="978"/>
      <c r="BY23" s="978"/>
      <c r="BZ23" s="978"/>
      <c r="CA23" s="978"/>
      <c r="CB23" s="978"/>
      <c r="CC23" s="978"/>
      <c r="CD23" s="978"/>
      <c r="CE23" s="978"/>
      <c r="CF23" s="978"/>
      <c r="CG23" s="978"/>
      <c r="CH23" s="978"/>
      <c r="CI23" s="978"/>
      <c r="CJ23" s="978"/>
      <c r="CK23" s="978"/>
      <c r="CL23" s="978"/>
      <c r="CM23" s="978"/>
      <c r="CN23" s="978"/>
      <c r="CO23" s="978"/>
      <c r="CP23" s="978"/>
      <c r="CQ23" s="978"/>
      <c r="CR23" s="978"/>
      <c r="CS23" s="978"/>
      <c r="CT23" s="978"/>
      <c r="CU23" s="978"/>
      <c r="CV23" s="978"/>
      <c r="CW23" s="978"/>
      <c r="CX23" s="978"/>
      <c r="CY23" s="978"/>
      <c r="CZ23" s="978"/>
      <c r="DA23" s="978"/>
      <c r="DB23" s="978"/>
      <c r="DC23" s="978"/>
      <c r="DD23" s="978"/>
      <c r="DE23" s="978"/>
      <c r="DF23" s="978"/>
      <c r="DG23" s="978"/>
      <c r="DH23" s="978"/>
      <c r="DI23" s="978"/>
      <c r="DJ23" s="978"/>
      <c r="DK23" s="978"/>
      <c r="DL23" s="978"/>
      <c r="DM23" s="978"/>
      <c r="DN23" s="978"/>
      <c r="DO23" s="978"/>
      <c r="DP23" s="978"/>
      <c r="DQ23" s="978"/>
      <c r="DR23" s="978"/>
      <c r="DS23" s="978"/>
      <c r="DT23" s="978"/>
      <c r="DU23" s="978"/>
      <c r="DV23" s="978"/>
      <c r="DW23" s="978"/>
      <c r="DX23" s="978"/>
      <c r="DY23" s="978"/>
      <c r="DZ23" s="978"/>
      <c r="EA23" s="978"/>
      <c r="EB23" s="978"/>
      <c r="EC23" s="978"/>
      <c r="ED23" s="978"/>
      <c r="EE23" s="978"/>
      <c r="EF23" s="978"/>
      <c r="EG23" s="978"/>
      <c r="EH23" s="978"/>
      <c r="EI23" s="978"/>
      <c r="EJ23" s="978"/>
      <c r="EK23" s="978"/>
      <c r="EL23" s="978"/>
      <c r="EM23" s="978"/>
      <c r="EN23" s="978"/>
      <c r="EO23" s="978"/>
      <c r="EP23" s="978"/>
      <c r="EQ23" s="978"/>
      <c r="ER23" s="978"/>
      <c r="ES23" s="978"/>
      <c r="ET23" s="978"/>
      <c r="EU23" s="978"/>
      <c r="EV23" s="978"/>
      <c r="EW23" s="978"/>
      <c r="EX23" s="978"/>
      <c r="EY23" s="978"/>
      <c r="EZ23" s="978"/>
      <c r="FA23" s="978">
        <v>0</v>
      </c>
      <c r="FB23" s="978">
        <v>8290.8178649399997</v>
      </c>
      <c r="FC23" s="978">
        <v>7987.7883695800001</v>
      </c>
      <c r="FD23" s="978">
        <v>11608.97633272</v>
      </c>
      <c r="FE23" s="978">
        <v>25062.369188979999</v>
      </c>
      <c r="FF23" s="978">
        <v>34297.90635297</v>
      </c>
      <c r="FG23" s="978">
        <v>32218.124887850001</v>
      </c>
      <c r="FH23" s="978">
        <v>34558.497819010001</v>
      </c>
      <c r="FI23" s="978">
        <v>37020.354633440002</v>
      </c>
      <c r="FJ23" s="978">
        <v>31159.486205519999</v>
      </c>
      <c r="FK23" s="978">
        <v>30874.616088359999</v>
      </c>
      <c r="FL23" s="978">
        <v>31456.162853369999</v>
      </c>
      <c r="FM23" s="978">
        <v>37919.131376600002</v>
      </c>
      <c r="FN23" s="978">
        <v>37855.150442649996</v>
      </c>
      <c r="FO23" s="978">
        <v>37705.393394040002</v>
      </c>
      <c r="FP23" s="978">
        <v>40629.667912609999</v>
      </c>
      <c r="FQ23" s="978">
        <v>42021.028027550004</v>
      </c>
      <c r="FR23" s="978">
        <v>42701.038440830001</v>
      </c>
      <c r="FS23" s="978">
        <v>41171.583105260004</v>
      </c>
      <c r="FT23" s="978">
        <v>43654.118635190003</v>
      </c>
      <c r="FU23" s="978">
        <v>45386.342226779998</v>
      </c>
      <c r="FV23" s="978">
        <v>42453.389156559999</v>
      </c>
      <c r="FW23" s="978">
        <v>41418.043943360004</v>
      </c>
      <c r="FX23" s="978">
        <v>48626.521262080001</v>
      </c>
      <c r="FY23" s="978">
        <v>63714.521410959991</v>
      </c>
      <c r="FZ23" s="978">
        <v>60412.251418560001</v>
      </c>
      <c r="GA23" s="978">
        <v>70278.501000730015</v>
      </c>
    </row>
    <row r="24" spans="1:183" ht="15.75" customHeight="1">
      <c r="A24" s="977" t="s">
        <v>545</v>
      </c>
      <c r="B24" s="978"/>
      <c r="C24" s="978"/>
      <c r="D24" s="978"/>
      <c r="E24" s="978"/>
      <c r="F24" s="978"/>
      <c r="G24" s="978"/>
      <c r="H24" s="978"/>
      <c r="I24" s="978"/>
      <c r="J24" s="978"/>
      <c r="K24" s="978"/>
      <c r="L24" s="978"/>
      <c r="M24" s="978"/>
      <c r="N24" s="978"/>
      <c r="O24" s="978"/>
      <c r="P24" s="978"/>
      <c r="Q24" s="978"/>
      <c r="R24" s="978"/>
      <c r="S24" s="978"/>
      <c r="T24" s="978"/>
      <c r="U24" s="978"/>
      <c r="V24" s="978"/>
      <c r="W24" s="978"/>
      <c r="X24" s="978"/>
      <c r="Y24" s="978"/>
      <c r="Z24" s="978"/>
      <c r="AA24" s="978"/>
      <c r="AB24" s="978"/>
      <c r="AC24" s="978"/>
      <c r="AD24" s="978"/>
      <c r="AE24" s="978"/>
      <c r="AF24" s="978"/>
      <c r="AG24" s="978"/>
      <c r="AH24" s="978"/>
      <c r="AI24" s="978"/>
      <c r="AJ24" s="978"/>
      <c r="AK24" s="978"/>
      <c r="AL24" s="978"/>
      <c r="AM24" s="978"/>
      <c r="AN24" s="978"/>
      <c r="AO24" s="978"/>
      <c r="AP24" s="978"/>
      <c r="AQ24" s="978"/>
      <c r="AR24" s="978"/>
      <c r="AS24" s="978"/>
      <c r="AT24" s="978"/>
      <c r="AU24" s="978"/>
      <c r="AV24" s="978"/>
      <c r="AW24" s="978"/>
      <c r="AX24" s="978"/>
      <c r="AY24" s="978"/>
      <c r="AZ24" s="978"/>
      <c r="BA24" s="978"/>
      <c r="BB24" s="978"/>
      <c r="BC24" s="978"/>
      <c r="BD24" s="978"/>
      <c r="BE24" s="978"/>
      <c r="BF24" s="978"/>
      <c r="BG24" s="978"/>
      <c r="BH24" s="978"/>
      <c r="BI24" s="978"/>
      <c r="BJ24" s="978"/>
      <c r="BK24" s="978"/>
      <c r="BL24" s="978"/>
      <c r="BM24" s="978"/>
      <c r="BN24" s="978"/>
      <c r="BO24" s="978"/>
      <c r="BP24" s="978"/>
      <c r="BQ24" s="978"/>
      <c r="BR24" s="978"/>
      <c r="BS24" s="978"/>
      <c r="BT24" s="978"/>
      <c r="BU24" s="978"/>
      <c r="BV24" s="978"/>
      <c r="BW24" s="978"/>
      <c r="BX24" s="978"/>
      <c r="BY24" s="978"/>
      <c r="BZ24" s="978"/>
      <c r="CA24" s="978"/>
      <c r="CB24" s="978"/>
      <c r="CC24" s="978"/>
      <c r="CD24" s="978"/>
      <c r="CE24" s="978"/>
      <c r="CF24" s="978"/>
      <c r="CG24" s="978"/>
      <c r="CH24" s="978"/>
      <c r="CI24" s="978"/>
      <c r="CJ24" s="978"/>
      <c r="CK24" s="978"/>
      <c r="CL24" s="978"/>
      <c r="CM24" s="978"/>
      <c r="CN24" s="978"/>
      <c r="CO24" s="978"/>
      <c r="CP24" s="978"/>
      <c r="CQ24" s="978"/>
      <c r="CR24" s="978"/>
      <c r="CS24" s="978"/>
      <c r="CT24" s="978"/>
      <c r="CU24" s="978"/>
      <c r="CV24" s="978"/>
      <c r="CW24" s="978"/>
      <c r="CX24" s="978"/>
      <c r="CY24" s="978"/>
      <c r="CZ24" s="978"/>
      <c r="DA24" s="978"/>
      <c r="DB24" s="978"/>
      <c r="DC24" s="978"/>
      <c r="DD24" s="978"/>
      <c r="DE24" s="978"/>
      <c r="DF24" s="978"/>
      <c r="DG24" s="978"/>
      <c r="DH24" s="978"/>
      <c r="DI24" s="978"/>
      <c r="DJ24" s="978"/>
      <c r="DK24" s="978"/>
      <c r="DL24" s="978"/>
      <c r="DM24" s="978"/>
      <c r="DN24" s="978"/>
      <c r="DO24" s="978"/>
      <c r="DP24" s="978"/>
      <c r="DQ24" s="978"/>
      <c r="DR24" s="978"/>
      <c r="DS24" s="978"/>
      <c r="DT24" s="978"/>
      <c r="DU24" s="978"/>
      <c r="DV24" s="978"/>
      <c r="DW24" s="978"/>
      <c r="DX24" s="978"/>
      <c r="DY24" s="978"/>
      <c r="DZ24" s="978"/>
      <c r="EA24" s="978"/>
      <c r="EB24" s="978"/>
      <c r="EC24" s="978"/>
      <c r="ED24" s="978"/>
      <c r="EE24" s="978"/>
      <c r="EF24" s="978"/>
      <c r="EG24" s="978">
        <v>0</v>
      </c>
      <c r="EH24" s="978">
        <v>0</v>
      </c>
      <c r="EI24" s="978">
        <v>0</v>
      </c>
      <c r="EJ24" s="978">
        <v>0</v>
      </c>
      <c r="EK24" s="978">
        <v>0</v>
      </c>
      <c r="EL24" s="978">
        <v>0</v>
      </c>
      <c r="EM24" s="978">
        <v>0</v>
      </c>
      <c r="EN24" s="978">
        <v>0</v>
      </c>
      <c r="EO24" s="978">
        <v>0</v>
      </c>
      <c r="EP24" s="978">
        <v>0</v>
      </c>
      <c r="EQ24" s="978">
        <v>0</v>
      </c>
      <c r="ER24" s="978">
        <v>0</v>
      </c>
      <c r="ES24" s="978">
        <v>0</v>
      </c>
      <c r="ET24" s="978">
        <v>0</v>
      </c>
      <c r="EU24" s="978">
        <v>1.5</v>
      </c>
      <c r="EV24" s="978">
        <v>360.65300000000002</v>
      </c>
      <c r="EW24" s="978">
        <v>433.62299999999999</v>
      </c>
      <c r="EX24" s="978">
        <v>852.69600000000003</v>
      </c>
      <c r="EY24" s="978">
        <v>876.61099999999999</v>
      </c>
      <c r="EZ24" s="978">
        <v>1347.079</v>
      </c>
      <c r="FA24" s="978">
        <v>2493.9937582500002</v>
      </c>
      <c r="FB24" s="978">
        <v>2533.3102673700005</v>
      </c>
      <c r="FC24" s="978">
        <v>3082.1764739700002</v>
      </c>
      <c r="FD24" s="978">
        <v>5056.2594774899999</v>
      </c>
      <c r="FE24" s="978">
        <v>6068.42336901</v>
      </c>
      <c r="FF24" s="978">
        <v>6787.5182931199997</v>
      </c>
      <c r="FG24" s="978">
        <v>7366.1540279399997</v>
      </c>
      <c r="FH24" s="978">
        <v>7612.7768363099995</v>
      </c>
      <c r="FI24" s="978">
        <v>7724.0905308299971</v>
      </c>
      <c r="FJ24" s="978">
        <v>7359.2321803699997</v>
      </c>
      <c r="FK24" s="978">
        <v>8968.1285404999999</v>
      </c>
      <c r="FL24" s="978">
        <v>9635.5681215199984</v>
      </c>
      <c r="FM24" s="978">
        <v>10512.62213901</v>
      </c>
      <c r="FN24" s="978">
        <v>10850.360513209998</v>
      </c>
      <c r="FO24" s="978">
        <v>11367.398000429999</v>
      </c>
      <c r="FP24" s="978">
        <v>11458.709373290001</v>
      </c>
      <c r="FQ24" s="978">
        <v>11243.611272560001</v>
      </c>
      <c r="FR24" s="978">
        <v>14651.912679499999</v>
      </c>
      <c r="FS24" s="978">
        <v>15138.261714</v>
      </c>
      <c r="FT24" s="978">
        <v>16625.750119609998</v>
      </c>
      <c r="FU24" s="978">
        <v>17256.514471709997</v>
      </c>
      <c r="FV24" s="978">
        <v>18889.801380229997</v>
      </c>
      <c r="FW24" s="978">
        <v>20546.07967725</v>
      </c>
      <c r="FX24" s="978">
        <v>20875.717541870003</v>
      </c>
      <c r="FY24" s="978">
        <v>22290.876022659999</v>
      </c>
      <c r="FZ24" s="978">
        <v>22121.176637619999</v>
      </c>
      <c r="GA24" s="978">
        <v>22569.126397610002</v>
      </c>
    </row>
    <row r="25" spans="1:183" ht="15.75" customHeight="1">
      <c r="A25" s="975" t="s">
        <v>555</v>
      </c>
      <c r="B25" s="976">
        <v>1604.4</v>
      </c>
      <c r="C25" s="976">
        <v>1557.9</v>
      </c>
      <c r="D25" s="976">
        <v>3354.6</v>
      </c>
      <c r="E25" s="976">
        <v>6773.6</v>
      </c>
      <c r="F25" s="976">
        <v>5276.1</v>
      </c>
      <c r="G25" s="976">
        <v>6150.1</v>
      </c>
      <c r="H25" s="976">
        <v>9486.7000000000007</v>
      </c>
      <c r="I25" s="976">
        <v>10298.4</v>
      </c>
      <c r="J25" s="976">
        <v>8618.2000000000007</v>
      </c>
      <c r="K25" s="976">
        <v>6824</v>
      </c>
      <c r="L25" s="976">
        <v>7440.9</v>
      </c>
      <c r="M25" s="976">
        <v>7564.3</v>
      </c>
      <c r="N25" s="976">
        <v>16076.5</v>
      </c>
      <c r="O25" s="976">
        <v>11409.7</v>
      </c>
      <c r="P25" s="976">
        <v>22528.6</v>
      </c>
      <c r="Q25" s="976">
        <v>20719.099999999999</v>
      </c>
      <c r="R25" s="976">
        <v>27912.5</v>
      </c>
      <c r="S25" s="976">
        <v>28482.400000000001</v>
      </c>
      <c r="T25" s="976">
        <v>20915.400000000001</v>
      </c>
      <c r="U25" s="976">
        <v>17436</v>
      </c>
      <c r="V25" s="976">
        <v>19531</v>
      </c>
      <c r="W25" s="976">
        <v>19316.400000000001</v>
      </c>
      <c r="X25" s="976">
        <v>17033.599999999999</v>
      </c>
      <c r="Y25" s="976">
        <v>26796.399999999998</v>
      </c>
      <c r="Z25" s="976">
        <v>19316.400000000001</v>
      </c>
      <c r="AA25" s="976">
        <v>26175</v>
      </c>
      <c r="AB25" s="976">
        <v>16471.5</v>
      </c>
      <c r="AC25" s="976">
        <v>20419.400000000001</v>
      </c>
      <c r="AD25" s="976">
        <v>20899.400000000001</v>
      </c>
      <c r="AE25" s="976">
        <v>12244.7</v>
      </c>
      <c r="AF25" s="976">
        <v>13053.1</v>
      </c>
      <c r="AG25" s="976">
        <v>20499</v>
      </c>
      <c r="AH25" s="976">
        <v>21913.800000000003</v>
      </c>
      <c r="AI25" s="976">
        <v>18590.400000000001</v>
      </c>
      <c r="AJ25" s="976">
        <v>15418.6</v>
      </c>
      <c r="AK25" s="976">
        <v>17326.599999999999</v>
      </c>
      <c r="AL25" s="976">
        <v>16635.7</v>
      </c>
      <c r="AM25" s="976">
        <v>16935.2</v>
      </c>
      <c r="AN25" s="976">
        <v>13522.5</v>
      </c>
      <c r="AO25" s="976">
        <v>12000.5</v>
      </c>
      <c r="AP25" s="976">
        <v>13690.699999999999</v>
      </c>
      <c r="AQ25" s="976">
        <v>17014.7</v>
      </c>
      <c r="AR25" s="976">
        <v>15537</v>
      </c>
      <c r="AS25" s="976">
        <v>23612.5</v>
      </c>
      <c r="AT25" s="976">
        <v>15409.400000000001</v>
      </c>
      <c r="AU25" s="976">
        <v>10043.9</v>
      </c>
      <c r="AV25" s="976">
        <v>16820.900000000001</v>
      </c>
      <c r="AW25" s="976">
        <v>20234.900000000001</v>
      </c>
      <c r="AX25" s="976">
        <v>21384.9</v>
      </c>
      <c r="AY25" s="976">
        <v>21815.1</v>
      </c>
      <c r="AZ25" s="976">
        <v>17409.900000000001</v>
      </c>
      <c r="BA25" s="976">
        <v>17167.3</v>
      </c>
      <c r="BB25" s="976">
        <v>17984.100000000002</v>
      </c>
      <c r="BC25" s="976">
        <v>20561.399999999998</v>
      </c>
      <c r="BD25" s="976">
        <v>20438.5</v>
      </c>
      <c r="BE25" s="976">
        <v>23408.7</v>
      </c>
      <c r="BF25" s="976">
        <v>23759.5</v>
      </c>
      <c r="BG25" s="976">
        <v>25608</v>
      </c>
      <c r="BH25" s="976">
        <v>21816.2</v>
      </c>
      <c r="BI25" s="976">
        <v>24631.800000000003</v>
      </c>
      <c r="BJ25" s="976">
        <v>26962.2</v>
      </c>
      <c r="BK25" s="976">
        <v>26009.9</v>
      </c>
      <c r="BL25" s="976">
        <v>21422.3</v>
      </c>
      <c r="BM25" s="976">
        <v>28141.5</v>
      </c>
      <c r="BN25" s="976">
        <v>27408.5</v>
      </c>
      <c r="BO25" s="976">
        <v>20495.3</v>
      </c>
      <c r="BP25" s="976">
        <v>35568.400000000001</v>
      </c>
      <c r="BQ25" s="976">
        <v>33218.199999999997</v>
      </c>
      <c r="BR25" s="976">
        <v>45479</v>
      </c>
      <c r="BS25" s="976">
        <v>56603.199999999997</v>
      </c>
      <c r="BT25" s="976">
        <v>53438</v>
      </c>
      <c r="BU25" s="976">
        <v>54526.6</v>
      </c>
      <c r="BV25" s="976">
        <v>65383.411999999997</v>
      </c>
      <c r="BW25" s="976">
        <v>27330.295999999998</v>
      </c>
      <c r="BX25" s="976">
        <v>80798.994999999995</v>
      </c>
      <c r="BY25" s="976">
        <v>69673.722999999998</v>
      </c>
      <c r="BZ25" s="976">
        <v>61401.849000000002</v>
      </c>
      <c r="CA25" s="976">
        <v>42200.928999999996</v>
      </c>
      <c r="CB25" s="976">
        <v>45510.601999999999</v>
      </c>
      <c r="CC25" s="976">
        <v>48223.6</v>
      </c>
      <c r="CD25" s="976">
        <v>70730.606</v>
      </c>
      <c r="CE25" s="976">
        <v>76295.644</v>
      </c>
      <c r="CF25" s="976">
        <v>92141.337299999999</v>
      </c>
      <c r="CG25" s="976">
        <v>80652.365749930002</v>
      </c>
      <c r="CH25" s="976">
        <v>71142.850213220008</v>
      </c>
      <c r="CI25" s="976">
        <v>48906.242187110001</v>
      </c>
      <c r="CJ25" s="976">
        <v>53475.923511510002</v>
      </c>
      <c r="CK25" s="976">
        <v>50962.254951119998</v>
      </c>
      <c r="CL25" s="976">
        <v>34373.583476020001</v>
      </c>
      <c r="CM25" s="976">
        <v>40279.232381709997</v>
      </c>
      <c r="CN25" s="976">
        <v>47539.327058189992</v>
      </c>
      <c r="CO25" s="976">
        <v>55552.615176500003</v>
      </c>
      <c r="CP25" s="976">
        <v>58996.814900900004</v>
      </c>
      <c r="CQ25" s="976">
        <v>61786.419778800002</v>
      </c>
      <c r="CR25" s="976">
        <v>91889.038096329998</v>
      </c>
      <c r="CS25" s="976">
        <v>87753.600434149994</v>
      </c>
      <c r="CT25" s="976">
        <v>104540.37660727001</v>
      </c>
      <c r="CU25" s="976">
        <v>94935.782819279993</v>
      </c>
      <c r="CV25" s="976">
        <v>101999.67517284001</v>
      </c>
      <c r="CW25" s="976">
        <v>82508.688750360001</v>
      </c>
      <c r="CX25" s="976">
        <v>109331.70259118</v>
      </c>
      <c r="CY25" s="976">
        <v>99399.909910790011</v>
      </c>
      <c r="CZ25" s="976">
        <v>127555.14914827002</v>
      </c>
      <c r="DA25" s="976">
        <v>99602.503443080001</v>
      </c>
      <c r="DB25" s="976">
        <v>96140.291416309992</v>
      </c>
      <c r="DC25" s="976">
        <v>115024.79328760001</v>
      </c>
      <c r="DD25" s="976">
        <v>149033.15632561001</v>
      </c>
      <c r="DE25" s="976">
        <v>149765.13917076</v>
      </c>
      <c r="DF25" s="976">
        <v>264287.94118036999</v>
      </c>
      <c r="DG25" s="976">
        <v>260251.60284081</v>
      </c>
      <c r="DH25" s="976">
        <v>210869.76057035002</v>
      </c>
      <c r="DI25" s="976">
        <v>213669.96069437001</v>
      </c>
      <c r="DJ25" s="976">
        <v>250069.40114440996</v>
      </c>
      <c r="DK25" s="976">
        <v>251661.16444734001</v>
      </c>
      <c r="DL25" s="976">
        <v>274338.81750733999</v>
      </c>
      <c r="DM25" s="976">
        <v>280416.19818431995</v>
      </c>
      <c r="DN25" s="976">
        <v>294951.66490983998</v>
      </c>
      <c r="DO25" s="976">
        <v>282892.81605882</v>
      </c>
      <c r="DP25" s="976">
        <v>302620.25746736006</v>
      </c>
      <c r="DQ25" s="976">
        <v>310324.27024071</v>
      </c>
      <c r="DR25" s="976">
        <v>310251.10507818998</v>
      </c>
      <c r="DS25" s="976">
        <v>304693.26736996003</v>
      </c>
      <c r="DT25" s="976">
        <v>321814.42092116998</v>
      </c>
      <c r="DU25" s="976">
        <v>331350.28731235</v>
      </c>
      <c r="DV25" s="976">
        <v>315763.89854491997</v>
      </c>
      <c r="DW25" s="976">
        <v>319167.11097302998</v>
      </c>
      <c r="DX25" s="976">
        <v>286697.27627594001</v>
      </c>
      <c r="DY25" s="976">
        <v>294724.90876518999</v>
      </c>
      <c r="DZ25" s="976">
        <v>341241.20105281001</v>
      </c>
      <c r="EA25" s="976">
        <v>384831.23338324996</v>
      </c>
      <c r="EB25" s="976">
        <v>365652.01314108004</v>
      </c>
      <c r="EC25" s="976">
        <v>369809.82430045994</v>
      </c>
      <c r="ED25" s="976">
        <v>391043.66034855007</v>
      </c>
      <c r="EE25" s="976">
        <v>355550.53775865003</v>
      </c>
      <c r="EF25" s="976">
        <v>376771.66840172996</v>
      </c>
      <c r="EG25" s="976">
        <v>364193.44795211998</v>
      </c>
      <c r="EH25" s="976">
        <v>379327.50104117999</v>
      </c>
      <c r="EI25" s="976">
        <v>420237.94762073999</v>
      </c>
      <c r="EJ25" s="976">
        <v>369903.89106727001</v>
      </c>
      <c r="EK25" s="976">
        <v>411873.81203785003</v>
      </c>
      <c r="EL25" s="976">
        <v>400160.82640396</v>
      </c>
      <c r="EM25" s="976">
        <v>432826.19910632994</v>
      </c>
      <c r="EN25" s="976">
        <v>405516.97287321003</v>
      </c>
      <c r="EO25" s="976">
        <v>513218.65656525001</v>
      </c>
      <c r="EP25" s="976">
        <v>494149.62717514997</v>
      </c>
      <c r="EQ25" s="976">
        <v>508129.64254354994</v>
      </c>
      <c r="ER25" s="976">
        <v>538114.32943554001</v>
      </c>
      <c r="ES25" s="976">
        <v>552117.24670875003</v>
      </c>
      <c r="ET25" s="976">
        <v>572132.30166155996</v>
      </c>
      <c r="EU25" s="976">
        <v>586273.65203652985</v>
      </c>
      <c r="EV25" s="976">
        <v>592398.44531167997</v>
      </c>
      <c r="EW25" s="976">
        <v>580624.47234760993</v>
      </c>
      <c r="EX25" s="976">
        <v>599030.74312776991</v>
      </c>
      <c r="EY25" s="976">
        <v>615248.10507714003</v>
      </c>
      <c r="EZ25" s="976">
        <v>644846.78718244005</v>
      </c>
      <c r="FA25" s="976">
        <v>665879.27111208998</v>
      </c>
      <c r="FB25" s="976">
        <v>680685.3630755</v>
      </c>
      <c r="FC25" s="976">
        <v>649633.72433932999</v>
      </c>
      <c r="FD25" s="976">
        <v>662014.32846730005</v>
      </c>
      <c r="FE25" s="976">
        <v>690871.29317391</v>
      </c>
      <c r="FF25" s="976">
        <v>652143.04613094009</v>
      </c>
      <c r="FG25" s="976">
        <v>661034.91818162007</v>
      </c>
      <c r="FH25" s="976">
        <v>723398.09551795002</v>
      </c>
      <c r="FI25" s="976">
        <v>724922.2278233401</v>
      </c>
      <c r="FJ25" s="976">
        <v>704921.48286947003</v>
      </c>
      <c r="FK25" s="976">
        <v>708413.33566136006</v>
      </c>
      <c r="FL25" s="976">
        <v>732202.60305551009</v>
      </c>
      <c r="FM25" s="976">
        <v>779126.9313972299</v>
      </c>
      <c r="FN25" s="976">
        <v>791235.07314770995</v>
      </c>
      <c r="FO25" s="976">
        <v>748611.16604231007</v>
      </c>
      <c r="FP25" s="976">
        <v>756726.51293771993</v>
      </c>
      <c r="FQ25" s="976">
        <v>758162.55573248013</v>
      </c>
      <c r="FR25" s="976">
        <v>760566.42490504996</v>
      </c>
      <c r="FS25" s="976">
        <v>733441.15538857994</v>
      </c>
      <c r="FT25" s="976">
        <v>740748.26930567005</v>
      </c>
      <c r="FU25" s="976">
        <v>735423.11673926003</v>
      </c>
      <c r="FV25" s="976">
        <v>726150.21885165991</v>
      </c>
      <c r="FW25" s="976">
        <v>763930.84981737996</v>
      </c>
      <c r="FX25" s="976">
        <v>727620.16610865993</v>
      </c>
      <c r="FY25" s="976">
        <v>734194.85708205006</v>
      </c>
      <c r="FZ25" s="976">
        <v>705964.30390434002</v>
      </c>
      <c r="GA25" s="976">
        <v>709834.02093471005</v>
      </c>
    </row>
    <row r="26" spans="1:183" ht="15.75" customHeight="1">
      <c r="A26" s="977" t="s">
        <v>556</v>
      </c>
      <c r="B26" s="978">
        <v>6.5</v>
      </c>
      <c r="C26" s="978">
        <v>6.5</v>
      </c>
      <c r="D26" s="978">
        <v>6.5</v>
      </c>
      <c r="E26" s="978">
        <v>6.4</v>
      </c>
      <c r="F26" s="978">
        <v>6.4</v>
      </c>
      <c r="G26" s="978">
        <v>6.4</v>
      </c>
      <c r="H26" s="978">
        <v>6.5</v>
      </c>
      <c r="I26" s="978">
        <v>6.5</v>
      </c>
      <c r="J26" s="978">
        <v>6.4</v>
      </c>
      <c r="K26" s="978">
        <v>6.4</v>
      </c>
      <c r="L26" s="978">
        <v>6.4</v>
      </c>
      <c r="M26" s="978">
        <v>6.5</v>
      </c>
      <c r="N26" s="978">
        <v>6.5</v>
      </c>
      <c r="O26" s="978">
        <v>6.4</v>
      </c>
      <c r="P26" s="978">
        <v>6.5</v>
      </c>
      <c r="Q26" s="978">
        <v>6.5</v>
      </c>
      <c r="R26" s="978">
        <v>6.5</v>
      </c>
      <c r="S26" s="978">
        <v>6.5</v>
      </c>
      <c r="T26" s="978">
        <v>6.5</v>
      </c>
      <c r="U26" s="978">
        <v>0</v>
      </c>
      <c r="V26" s="978">
        <v>0</v>
      </c>
      <c r="W26" s="978">
        <v>0</v>
      </c>
      <c r="X26" s="978">
        <v>0</v>
      </c>
      <c r="Y26" s="978">
        <v>0</v>
      </c>
      <c r="Z26" s="978">
        <v>0</v>
      </c>
      <c r="AA26" s="978">
        <v>0</v>
      </c>
      <c r="AB26" s="978">
        <v>0</v>
      </c>
      <c r="AC26" s="978">
        <v>0</v>
      </c>
      <c r="AD26" s="978">
        <v>0</v>
      </c>
      <c r="AE26" s="978">
        <v>0</v>
      </c>
      <c r="AF26" s="978">
        <v>0</v>
      </c>
      <c r="AG26" s="978">
        <v>0</v>
      </c>
      <c r="AH26" s="978">
        <v>0</v>
      </c>
      <c r="AI26" s="978">
        <v>0</v>
      </c>
      <c r="AJ26" s="978">
        <v>0</v>
      </c>
      <c r="AK26" s="978">
        <v>0</v>
      </c>
      <c r="AL26" s="978">
        <v>0</v>
      </c>
      <c r="AM26" s="978">
        <v>0</v>
      </c>
      <c r="AN26" s="978">
        <v>0</v>
      </c>
      <c r="AO26" s="978">
        <v>0</v>
      </c>
      <c r="AP26" s="978">
        <v>0</v>
      </c>
      <c r="AQ26" s="978">
        <v>0</v>
      </c>
      <c r="AR26" s="978">
        <v>0</v>
      </c>
      <c r="AS26" s="978">
        <v>0</v>
      </c>
      <c r="AT26" s="978">
        <v>0</v>
      </c>
      <c r="AU26" s="978">
        <v>0</v>
      </c>
      <c r="AV26" s="978">
        <v>0</v>
      </c>
      <c r="AW26" s="978">
        <v>0</v>
      </c>
      <c r="AX26" s="978">
        <v>0</v>
      </c>
      <c r="AY26" s="978">
        <v>0</v>
      </c>
      <c r="AZ26" s="978">
        <v>0</v>
      </c>
      <c r="BA26" s="978">
        <v>0</v>
      </c>
      <c r="BB26" s="978">
        <v>0</v>
      </c>
      <c r="BC26" s="978">
        <v>0</v>
      </c>
      <c r="BD26" s="978">
        <v>0</v>
      </c>
      <c r="BE26" s="978">
        <v>0</v>
      </c>
      <c r="BF26" s="978">
        <v>0</v>
      </c>
      <c r="BG26" s="978">
        <v>0</v>
      </c>
      <c r="BH26" s="978">
        <v>0</v>
      </c>
      <c r="BI26" s="978">
        <v>0</v>
      </c>
      <c r="BJ26" s="978">
        <v>0</v>
      </c>
      <c r="BK26" s="978">
        <v>0</v>
      </c>
      <c r="BL26" s="978">
        <v>0</v>
      </c>
      <c r="BM26" s="978">
        <v>0</v>
      </c>
      <c r="BN26" s="978">
        <v>0</v>
      </c>
      <c r="BO26" s="978">
        <v>0</v>
      </c>
      <c r="BP26" s="978">
        <v>0</v>
      </c>
      <c r="BQ26" s="978">
        <v>0</v>
      </c>
      <c r="BR26" s="978">
        <v>0</v>
      </c>
      <c r="BS26" s="978">
        <v>0</v>
      </c>
      <c r="BT26" s="978">
        <v>0</v>
      </c>
      <c r="BU26" s="978">
        <v>0</v>
      </c>
      <c r="BV26" s="978">
        <v>0</v>
      </c>
      <c r="BW26" s="978">
        <v>0</v>
      </c>
      <c r="BX26" s="978">
        <v>0</v>
      </c>
      <c r="BY26" s="978">
        <v>0</v>
      </c>
      <c r="BZ26" s="978">
        <v>0</v>
      </c>
      <c r="CA26" s="978">
        <v>0</v>
      </c>
      <c r="CB26" s="978">
        <v>0</v>
      </c>
      <c r="CC26" s="978">
        <v>0</v>
      </c>
      <c r="CD26" s="978">
        <v>0</v>
      </c>
      <c r="CE26" s="978">
        <v>0</v>
      </c>
      <c r="CF26" s="978">
        <v>0</v>
      </c>
      <c r="CG26" s="978">
        <v>0</v>
      </c>
      <c r="CH26" s="978">
        <v>0</v>
      </c>
      <c r="CI26" s="978">
        <v>0</v>
      </c>
      <c r="CJ26" s="978">
        <v>0</v>
      </c>
      <c r="CK26" s="978">
        <v>0</v>
      </c>
      <c r="CL26" s="978">
        <v>0</v>
      </c>
      <c r="CM26" s="978">
        <v>0</v>
      </c>
      <c r="CN26" s="978">
        <v>0</v>
      </c>
      <c r="CO26" s="978">
        <v>0</v>
      </c>
      <c r="CP26" s="978">
        <v>0</v>
      </c>
      <c r="CQ26" s="978">
        <v>0</v>
      </c>
      <c r="CR26" s="978">
        <v>0</v>
      </c>
      <c r="CS26" s="978">
        <v>0</v>
      </c>
      <c r="CT26" s="978">
        <v>0</v>
      </c>
      <c r="CU26" s="978">
        <v>0</v>
      </c>
      <c r="CV26" s="978">
        <v>0</v>
      </c>
      <c r="CW26" s="978">
        <v>0</v>
      </c>
      <c r="CX26" s="978">
        <v>0</v>
      </c>
      <c r="CY26" s="978">
        <v>0</v>
      </c>
      <c r="CZ26" s="978">
        <v>0</v>
      </c>
      <c r="DA26" s="978">
        <v>0</v>
      </c>
      <c r="DB26" s="978">
        <v>0</v>
      </c>
      <c r="DC26" s="978">
        <v>0</v>
      </c>
      <c r="DD26" s="978">
        <v>0</v>
      </c>
      <c r="DE26" s="978">
        <v>0</v>
      </c>
      <c r="DF26" s="978">
        <v>0</v>
      </c>
      <c r="DG26" s="978">
        <v>0</v>
      </c>
      <c r="DH26" s="978">
        <v>0</v>
      </c>
      <c r="DI26" s="978">
        <v>0</v>
      </c>
      <c r="DJ26" s="978">
        <v>0</v>
      </c>
      <c r="DK26" s="978">
        <v>0</v>
      </c>
      <c r="DL26" s="978">
        <v>0</v>
      </c>
      <c r="DM26" s="978">
        <v>0</v>
      </c>
      <c r="DN26" s="978">
        <v>0</v>
      </c>
      <c r="DO26" s="978">
        <v>0</v>
      </c>
      <c r="DP26" s="978">
        <v>0</v>
      </c>
      <c r="DQ26" s="978">
        <v>0</v>
      </c>
      <c r="DR26" s="978">
        <v>0</v>
      </c>
      <c r="DS26" s="978">
        <v>0</v>
      </c>
      <c r="DT26" s="978">
        <v>0</v>
      </c>
      <c r="DU26" s="978">
        <v>0</v>
      </c>
      <c r="DV26" s="978">
        <v>0</v>
      </c>
      <c r="DW26" s="978">
        <v>0</v>
      </c>
      <c r="DX26" s="978">
        <v>0</v>
      </c>
      <c r="DY26" s="978">
        <v>0</v>
      </c>
      <c r="DZ26" s="978">
        <v>0</v>
      </c>
      <c r="EA26" s="978">
        <v>0</v>
      </c>
      <c r="EB26" s="978">
        <v>0</v>
      </c>
      <c r="EC26" s="978">
        <v>0</v>
      </c>
      <c r="ED26" s="978">
        <v>0</v>
      </c>
      <c r="EE26" s="978">
        <v>0</v>
      </c>
      <c r="EF26" s="978">
        <v>0</v>
      </c>
      <c r="EG26" s="978">
        <v>0</v>
      </c>
      <c r="EH26" s="978">
        <v>0</v>
      </c>
      <c r="EI26" s="978">
        <v>0</v>
      </c>
      <c r="EJ26" s="978">
        <v>0</v>
      </c>
      <c r="EK26" s="978">
        <v>0</v>
      </c>
      <c r="EL26" s="978">
        <v>0</v>
      </c>
      <c r="EM26" s="978">
        <v>0</v>
      </c>
      <c r="EN26" s="978">
        <v>0</v>
      </c>
      <c r="EO26" s="978">
        <v>0</v>
      </c>
      <c r="EP26" s="978">
        <v>0</v>
      </c>
      <c r="EQ26" s="978">
        <v>0</v>
      </c>
      <c r="ER26" s="978">
        <v>0</v>
      </c>
      <c r="ES26" s="978">
        <v>0</v>
      </c>
      <c r="ET26" s="978">
        <v>0</v>
      </c>
      <c r="EU26" s="978">
        <v>0</v>
      </c>
      <c r="EV26" s="978">
        <v>0</v>
      </c>
      <c r="EW26" s="978">
        <v>0</v>
      </c>
      <c r="EX26" s="978">
        <v>0</v>
      </c>
      <c r="EY26" s="978">
        <v>0</v>
      </c>
      <c r="EZ26" s="978">
        <v>0</v>
      </c>
      <c r="FA26" s="978">
        <v>0</v>
      </c>
      <c r="FB26" s="978">
        <v>0</v>
      </c>
      <c r="FC26" s="978">
        <v>0</v>
      </c>
      <c r="FD26" s="978">
        <v>0</v>
      </c>
      <c r="FE26" s="978">
        <v>0</v>
      </c>
      <c r="FF26" s="978">
        <v>0</v>
      </c>
      <c r="FG26" s="978">
        <v>0</v>
      </c>
      <c r="FH26" s="978">
        <v>0</v>
      </c>
      <c r="FI26" s="978">
        <v>0</v>
      </c>
      <c r="FJ26" s="978">
        <v>0</v>
      </c>
      <c r="FK26" s="978">
        <v>0</v>
      </c>
      <c r="FL26" s="978">
        <v>0</v>
      </c>
      <c r="FM26" s="978">
        <v>0</v>
      </c>
      <c r="FN26" s="978">
        <v>0</v>
      </c>
      <c r="FO26" s="978">
        <v>0</v>
      </c>
      <c r="FP26" s="978">
        <v>0</v>
      </c>
      <c r="FQ26" s="978">
        <v>0</v>
      </c>
      <c r="FR26" s="978">
        <v>0</v>
      </c>
      <c r="FS26" s="978">
        <v>0</v>
      </c>
      <c r="FT26" s="978">
        <v>0</v>
      </c>
      <c r="FU26" s="978">
        <v>0</v>
      </c>
      <c r="FV26" s="978">
        <v>0</v>
      </c>
      <c r="FW26" s="978">
        <v>0</v>
      </c>
      <c r="FX26" s="978">
        <v>0</v>
      </c>
      <c r="FY26" s="978">
        <v>0</v>
      </c>
      <c r="FZ26" s="978">
        <v>0</v>
      </c>
      <c r="GA26" s="978">
        <v>0</v>
      </c>
    </row>
    <row r="27" spans="1:183" s="979" customFormat="1" ht="15.75" customHeight="1">
      <c r="A27" s="977" t="s">
        <v>557</v>
      </c>
      <c r="B27" s="978">
        <v>1597.9</v>
      </c>
      <c r="C27" s="978">
        <v>1551.3999999999999</v>
      </c>
      <c r="D27" s="978">
        <v>3348.1</v>
      </c>
      <c r="E27" s="978">
        <v>6767.2</v>
      </c>
      <c r="F27" s="978">
        <v>5269.7</v>
      </c>
      <c r="G27" s="978">
        <v>6143.7</v>
      </c>
      <c r="H27" s="978">
        <v>9480.1999999999989</v>
      </c>
      <c r="I27" s="978">
        <v>10291.9</v>
      </c>
      <c r="J27" s="978">
        <v>8611.7999999999993</v>
      </c>
      <c r="K27" s="978">
        <v>6817.5999999999995</v>
      </c>
      <c r="L27" s="978">
        <v>7434.5</v>
      </c>
      <c r="M27" s="978">
        <v>7557.8</v>
      </c>
      <c r="N27" s="978">
        <v>16070</v>
      </c>
      <c r="O27" s="978">
        <v>11403.3</v>
      </c>
      <c r="P27" s="978">
        <v>22522.1</v>
      </c>
      <c r="Q27" s="978">
        <v>20712.599999999999</v>
      </c>
      <c r="R27" s="978">
        <v>27906</v>
      </c>
      <c r="S27" s="978">
        <v>28475.9</v>
      </c>
      <c r="T27" s="978">
        <v>20908.900000000001</v>
      </c>
      <c r="U27" s="978">
        <v>17436</v>
      </c>
      <c r="V27" s="978">
        <v>19531</v>
      </c>
      <c r="W27" s="978">
        <v>19316.400000000001</v>
      </c>
      <c r="X27" s="978">
        <v>17033.599999999999</v>
      </c>
      <c r="Y27" s="978">
        <v>26796.399999999998</v>
      </c>
      <c r="Z27" s="978">
        <v>19316.400000000001</v>
      </c>
      <c r="AA27" s="978">
        <v>26175</v>
      </c>
      <c r="AB27" s="978">
        <v>16471.5</v>
      </c>
      <c r="AC27" s="978">
        <v>20419.399999999998</v>
      </c>
      <c r="AD27" s="978">
        <v>20899.400000000001</v>
      </c>
      <c r="AE27" s="978">
        <v>12244.7</v>
      </c>
      <c r="AF27" s="978">
        <v>13053.1</v>
      </c>
      <c r="AG27" s="978">
        <v>20499</v>
      </c>
      <c r="AH27" s="978">
        <v>21913.800000000003</v>
      </c>
      <c r="AI27" s="978">
        <v>18590.400000000001</v>
      </c>
      <c r="AJ27" s="978">
        <v>15418.6</v>
      </c>
      <c r="AK27" s="978">
        <v>17326.599999999999</v>
      </c>
      <c r="AL27" s="978">
        <v>16635.7</v>
      </c>
      <c r="AM27" s="978">
        <v>16935.2</v>
      </c>
      <c r="AN27" s="978">
        <v>13522.5</v>
      </c>
      <c r="AO27" s="978">
        <v>12000.5</v>
      </c>
      <c r="AP27" s="978">
        <v>13690.699999999999</v>
      </c>
      <c r="AQ27" s="978">
        <v>17014.7</v>
      </c>
      <c r="AR27" s="978">
        <v>15537</v>
      </c>
      <c r="AS27" s="978">
        <v>23612.5</v>
      </c>
      <c r="AT27" s="978">
        <v>15409.400000000001</v>
      </c>
      <c r="AU27" s="978">
        <v>10043.9</v>
      </c>
      <c r="AV27" s="978">
        <v>16820.900000000001</v>
      </c>
      <c r="AW27" s="978">
        <v>20234.900000000001</v>
      </c>
      <c r="AX27" s="978">
        <v>21384.9</v>
      </c>
      <c r="AY27" s="978">
        <v>21815.1</v>
      </c>
      <c r="AZ27" s="978">
        <v>17409.900000000001</v>
      </c>
      <c r="BA27" s="978">
        <v>17167.3</v>
      </c>
      <c r="BB27" s="978">
        <v>17984.100000000002</v>
      </c>
      <c r="BC27" s="978">
        <v>20561.399999999998</v>
      </c>
      <c r="BD27" s="978">
        <v>20438.5</v>
      </c>
      <c r="BE27" s="978">
        <v>23408.7</v>
      </c>
      <c r="BF27" s="978">
        <v>23759.5</v>
      </c>
      <c r="BG27" s="978">
        <v>25608</v>
      </c>
      <c r="BH27" s="978">
        <v>21816.2</v>
      </c>
      <c r="BI27" s="978">
        <v>24631.800000000003</v>
      </c>
      <c r="BJ27" s="978">
        <v>26962.2</v>
      </c>
      <c r="BK27" s="978">
        <v>26009.9</v>
      </c>
      <c r="BL27" s="978">
        <v>21422.3</v>
      </c>
      <c r="BM27" s="978">
        <v>28141.5</v>
      </c>
      <c r="BN27" s="978">
        <v>27408.5</v>
      </c>
      <c r="BO27" s="978">
        <v>20495.3</v>
      </c>
      <c r="BP27" s="978">
        <v>35568.400000000001</v>
      </c>
      <c r="BQ27" s="978">
        <v>33218.199999999997</v>
      </c>
      <c r="BR27" s="978">
        <v>45479</v>
      </c>
      <c r="BS27" s="978">
        <v>56603.199999999997</v>
      </c>
      <c r="BT27" s="978">
        <v>53438</v>
      </c>
      <c r="BU27" s="978">
        <v>54526.6</v>
      </c>
      <c r="BV27" s="978">
        <v>65383.411999999997</v>
      </c>
      <c r="BW27" s="978">
        <v>27330.295999999998</v>
      </c>
      <c r="BX27" s="978">
        <v>80798.994999999995</v>
      </c>
      <c r="BY27" s="978">
        <v>69673.722999999998</v>
      </c>
      <c r="BZ27" s="978">
        <v>61401.849000000002</v>
      </c>
      <c r="CA27" s="978">
        <v>42200.928999999996</v>
      </c>
      <c r="CB27" s="978">
        <v>45510.601999999999</v>
      </c>
      <c r="CC27" s="978">
        <v>48223.6</v>
      </c>
      <c r="CD27" s="978">
        <v>70730.606</v>
      </c>
      <c r="CE27" s="978">
        <v>76295.644</v>
      </c>
      <c r="CF27" s="978">
        <v>92141.337299999999</v>
      </c>
      <c r="CG27" s="978">
        <v>80652.365749930002</v>
      </c>
      <c r="CH27" s="978">
        <v>71142.850213220008</v>
      </c>
      <c r="CI27" s="978">
        <v>48906.242187110001</v>
      </c>
      <c r="CJ27" s="978">
        <v>53475.923511510002</v>
      </c>
      <c r="CK27" s="978">
        <v>50962.254951119998</v>
      </c>
      <c r="CL27" s="978">
        <v>34373.583476020001</v>
      </c>
      <c r="CM27" s="978">
        <v>40279.232381709997</v>
      </c>
      <c r="CN27" s="978">
        <v>47539.327058189992</v>
      </c>
      <c r="CO27" s="978">
        <v>55552.615176500003</v>
      </c>
      <c r="CP27" s="978">
        <v>58996.814900900004</v>
      </c>
      <c r="CQ27" s="978">
        <v>61786.419778800002</v>
      </c>
      <c r="CR27" s="978">
        <v>91889.038096329998</v>
      </c>
      <c r="CS27" s="978">
        <v>87753.600434149994</v>
      </c>
      <c r="CT27" s="978">
        <v>104540.37660727001</v>
      </c>
      <c r="CU27" s="978">
        <v>94935.782819279993</v>
      </c>
      <c r="CV27" s="978">
        <v>101999.67517284001</v>
      </c>
      <c r="CW27" s="978">
        <v>82508.688750360001</v>
      </c>
      <c r="CX27" s="978">
        <v>109331.70259118</v>
      </c>
      <c r="CY27" s="978">
        <v>99399.909910790011</v>
      </c>
      <c r="CZ27" s="978">
        <v>127555.14914827002</v>
      </c>
      <c r="DA27" s="978">
        <v>99602.503443080001</v>
      </c>
      <c r="DB27" s="978">
        <v>96140.291416309992</v>
      </c>
      <c r="DC27" s="978">
        <v>115024.79328760001</v>
      </c>
      <c r="DD27" s="978">
        <v>149033.15632561001</v>
      </c>
      <c r="DE27" s="978">
        <v>149765.13917076</v>
      </c>
      <c r="DF27" s="978">
        <v>264287.94118036999</v>
      </c>
      <c r="DG27" s="978">
        <v>260251.60284081</v>
      </c>
      <c r="DH27" s="978">
        <v>210869.76057035002</v>
      </c>
      <c r="DI27" s="978">
        <v>213669.96069437001</v>
      </c>
      <c r="DJ27" s="978">
        <v>250069.40114440996</v>
      </c>
      <c r="DK27" s="978">
        <v>251661.16444734001</v>
      </c>
      <c r="DL27" s="978">
        <v>274338.81750733999</v>
      </c>
      <c r="DM27" s="978">
        <v>280416.19818431995</v>
      </c>
      <c r="DN27" s="978">
        <v>294951.66490983998</v>
      </c>
      <c r="DO27" s="978">
        <v>282892.81605882</v>
      </c>
      <c r="DP27" s="978">
        <v>302620.25746736006</v>
      </c>
      <c r="DQ27" s="978">
        <v>310324.27024071</v>
      </c>
      <c r="DR27" s="978">
        <v>310251.10507818998</v>
      </c>
      <c r="DS27" s="978">
        <v>304693.26736996003</v>
      </c>
      <c r="DT27" s="978">
        <v>321814.42092116998</v>
      </c>
      <c r="DU27" s="978">
        <v>331350.28731235</v>
      </c>
      <c r="DV27" s="978">
        <v>315763.89854491997</v>
      </c>
      <c r="DW27" s="978">
        <v>319167.11097302998</v>
      </c>
      <c r="DX27" s="978">
        <v>286697.27627594001</v>
      </c>
      <c r="DY27" s="978">
        <v>294724.90876518999</v>
      </c>
      <c r="DZ27" s="978">
        <v>341241.20105281001</v>
      </c>
      <c r="EA27" s="978">
        <v>384831.23338324996</v>
      </c>
      <c r="EB27" s="978">
        <v>365652.01314108004</v>
      </c>
      <c r="EC27" s="978">
        <v>369809.82430045994</v>
      </c>
      <c r="ED27" s="978">
        <v>391043.66034855007</v>
      </c>
      <c r="EE27" s="978">
        <v>355550.53775865003</v>
      </c>
      <c r="EF27" s="978">
        <v>376771.66840172996</v>
      </c>
      <c r="EG27" s="978">
        <v>364193.44795211998</v>
      </c>
      <c r="EH27" s="978">
        <v>379327.50104117999</v>
      </c>
      <c r="EI27" s="978">
        <v>420237.94762073999</v>
      </c>
      <c r="EJ27" s="978">
        <v>369903.89106727001</v>
      </c>
      <c r="EK27" s="978">
        <v>411873.81203785003</v>
      </c>
      <c r="EL27" s="978">
        <v>400160.82640396</v>
      </c>
      <c r="EM27" s="978">
        <v>432826.19910632994</v>
      </c>
      <c r="EN27" s="978">
        <v>405516.97287321003</v>
      </c>
      <c r="EO27" s="978">
        <v>513218.65656525001</v>
      </c>
      <c r="EP27" s="978">
        <v>494149.62717514997</v>
      </c>
      <c r="EQ27" s="978">
        <v>508129.64254354994</v>
      </c>
      <c r="ER27" s="978">
        <v>538114.32943554001</v>
      </c>
      <c r="ES27" s="978">
        <v>552117.24670875003</v>
      </c>
      <c r="ET27" s="978">
        <v>572132.30166155996</v>
      </c>
      <c r="EU27" s="978">
        <v>586273.65203652985</v>
      </c>
      <c r="EV27" s="978">
        <v>592398.44531167997</v>
      </c>
      <c r="EW27" s="978">
        <v>580624.47234760993</v>
      </c>
      <c r="EX27" s="978">
        <v>599030.74312776991</v>
      </c>
      <c r="EY27" s="978">
        <v>615248.10507714003</v>
      </c>
      <c r="EZ27" s="978">
        <v>644846.78718244005</v>
      </c>
      <c r="FA27" s="978">
        <v>665879.27111208998</v>
      </c>
      <c r="FB27" s="978">
        <v>680302.31545266998</v>
      </c>
      <c r="FC27" s="978">
        <v>649543.40437338001</v>
      </c>
      <c r="FD27" s="978">
        <v>661772.42846730002</v>
      </c>
      <c r="FE27" s="978">
        <v>690177.39317390998</v>
      </c>
      <c r="FF27" s="978">
        <v>651449.14613094006</v>
      </c>
      <c r="FG27" s="978">
        <v>660341.01818162005</v>
      </c>
      <c r="FH27" s="978">
        <v>722704.19551794999</v>
      </c>
      <c r="FI27" s="978">
        <v>724228.32782334008</v>
      </c>
      <c r="FJ27" s="978">
        <v>704227.58286947</v>
      </c>
      <c r="FK27" s="978">
        <v>707058.65221066005</v>
      </c>
      <c r="FL27" s="978">
        <v>729773.70305551006</v>
      </c>
      <c r="FM27" s="978">
        <v>776698.03139722988</v>
      </c>
      <c r="FN27" s="978">
        <v>788806.17314770992</v>
      </c>
      <c r="FO27" s="978">
        <v>747611.16604231007</v>
      </c>
      <c r="FP27" s="978">
        <v>755726.51293771993</v>
      </c>
      <c r="FQ27" s="978">
        <v>757162.55573248013</v>
      </c>
      <c r="FR27" s="978">
        <v>758166.42490504996</v>
      </c>
      <c r="FS27" s="978">
        <v>731041.15538857994</v>
      </c>
      <c r="FT27" s="978">
        <v>738348.26930567005</v>
      </c>
      <c r="FU27" s="978">
        <v>733023.11673926003</v>
      </c>
      <c r="FV27" s="978">
        <v>723750.21885165991</v>
      </c>
      <c r="FW27" s="978">
        <v>761530.84981737996</v>
      </c>
      <c r="FX27" s="978">
        <v>725220.16610865993</v>
      </c>
      <c r="FY27" s="978">
        <v>731794.85708205006</v>
      </c>
      <c r="FZ27" s="978">
        <v>704601.58635872998</v>
      </c>
      <c r="GA27" s="978">
        <v>708471.30338910001</v>
      </c>
    </row>
    <row r="28" spans="1:183" ht="15.75" customHeight="1">
      <c r="A28" s="977" t="s">
        <v>558</v>
      </c>
      <c r="B28" s="978"/>
      <c r="C28" s="978"/>
      <c r="D28" s="978"/>
      <c r="E28" s="978"/>
      <c r="F28" s="978"/>
      <c r="G28" s="978"/>
      <c r="H28" s="978"/>
      <c r="I28" s="978"/>
      <c r="J28" s="978"/>
      <c r="K28" s="978"/>
      <c r="L28" s="978"/>
      <c r="M28" s="978"/>
      <c r="N28" s="978"/>
      <c r="O28" s="978"/>
      <c r="P28" s="978"/>
      <c r="Q28" s="978"/>
      <c r="R28" s="978"/>
      <c r="S28" s="978"/>
      <c r="T28" s="978"/>
      <c r="U28" s="978"/>
      <c r="V28" s="978"/>
      <c r="W28" s="978"/>
      <c r="X28" s="978"/>
      <c r="Y28" s="978"/>
      <c r="Z28" s="978"/>
      <c r="AA28" s="978"/>
      <c r="AB28" s="978"/>
      <c r="AC28" s="978"/>
      <c r="AD28" s="978"/>
      <c r="AE28" s="978"/>
      <c r="AF28" s="978"/>
      <c r="AG28" s="978"/>
      <c r="AH28" s="978"/>
      <c r="AI28" s="978"/>
      <c r="AJ28" s="978"/>
      <c r="AK28" s="978"/>
      <c r="AL28" s="978"/>
      <c r="AM28" s="978"/>
      <c r="AN28" s="978"/>
      <c r="AO28" s="978"/>
      <c r="AP28" s="978"/>
      <c r="AQ28" s="978"/>
      <c r="AR28" s="978"/>
      <c r="AS28" s="978"/>
      <c r="AT28" s="978"/>
      <c r="AU28" s="978"/>
      <c r="AV28" s="978"/>
      <c r="AW28" s="978"/>
      <c r="AX28" s="978"/>
      <c r="AY28" s="978"/>
      <c r="AZ28" s="978"/>
      <c r="BA28" s="978"/>
      <c r="BB28" s="978"/>
      <c r="BC28" s="978"/>
      <c r="BD28" s="978"/>
      <c r="BE28" s="978"/>
      <c r="BF28" s="978"/>
      <c r="BG28" s="978"/>
      <c r="BH28" s="978"/>
      <c r="BI28" s="978"/>
      <c r="BJ28" s="978"/>
      <c r="BK28" s="978"/>
      <c r="BL28" s="978"/>
      <c r="BM28" s="978"/>
      <c r="BN28" s="978"/>
      <c r="BO28" s="978"/>
      <c r="BP28" s="978"/>
      <c r="BQ28" s="978"/>
      <c r="BR28" s="978"/>
      <c r="BS28" s="978"/>
      <c r="BT28" s="978"/>
      <c r="BU28" s="978"/>
      <c r="BV28" s="978"/>
      <c r="BW28" s="978"/>
      <c r="BX28" s="978"/>
      <c r="BY28" s="978"/>
      <c r="BZ28" s="978"/>
      <c r="CA28" s="978"/>
      <c r="CB28" s="978"/>
      <c r="CC28" s="978"/>
      <c r="CD28" s="978"/>
      <c r="CE28" s="978"/>
      <c r="CF28" s="978"/>
      <c r="CG28" s="978"/>
      <c r="CH28" s="978"/>
      <c r="CI28" s="978"/>
      <c r="CJ28" s="978"/>
      <c r="CK28" s="978"/>
      <c r="CL28" s="978"/>
      <c r="CM28" s="978"/>
      <c r="CN28" s="978"/>
      <c r="CO28" s="978"/>
      <c r="CP28" s="978"/>
      <c r="CQ28" s="978"/>
      <c r="CR28" s="978"/>
      <c r="CS28" s="978"/>
      <c r="CT28" s="978"/>
      <c r="CU28" s="978"/>
      <c r="CV28" s="978"/>
      <c r="CW28" s="978"/>
      <c r="CX28" s="978"/>
      <c r="CY28" s="978"/>
      <c r="CZ28" s="978"/>
      <c r="DA28" s="978"/>
      <c r="DB28" s="978"/>
      <c r="DC28" s="978"/>
      <c r="DD28" s="978"/>
      <c r="DE28" s="978"/>
      <c r="DF28" s="978"/>
      <c r="DG28" s="978"/>
      <c r="DH28" s="978"/>
      <c r="DI28" s="978"/>
      <c r="DJ28" s="978"/>
      <c r="DK28" s="978"/>
      <c r="DL28" s="978"/>
      <c r="DM28" s="978"/>
      <c r="DN28" s="978"/>
      <c r="DO28" s="978"/>
      <c r="DP28" s="978"/>
      <c r="DQ28" s="978"/>
      <c r="DR28" s="978"/>
      <c r="DS28" s="978"/>
      <c r="DT28" s="978"/>
      <c r="DU28" s="978"/>
      <c r="DV28" s="978"/>
      <c r="DW28" s="978"/>
      <c r="DX28" s="978"/>
      <c r="DY28" s="978"/>
      <c r="DZ28" s="978"/>
      <c r="EA28" s="978"/>
      <c r="EB28" s="978"/>
      <c r="EC28" s="978"/>
      <c r="ED28" s="978"/>
      <c r="EE28" s="978"/>
      <c r="EF28" s="978"/>
      <c r="EG28" s="978"/>
      <c r="EH28" s="978"/>
      <c r="EI28" s="978"/>
      <c r="EJ28" s="978"/>
      <c r="EK28" s="978"/>
      <c r="EL28" s="978"/>
      <c r="EM28" s="978"/>
      <c r="EN28" s="978"/>
      <c r="EO28" s="978"/>
      <c r="EP28" s="978"/>
      <c r="EQ28" s="978"/>
      <c r="ER28" s="978"/>
      <c r="ES28" s="978"/>
      <c r="ET28" s="978"/>
      <c r="EU28" s="978"/>
      <c r="EV28" s="978"/>
      <c r="EW28" s="978"/>
      <c r="EX28" s="978"/>
      <c r="EY28" s="978"/>
      <c r="EZ28" s="978"/>
      <c r="FA28" s="978">
        <v>0</v>
      </c>
      <c r="FB28" s="978">
        <v>383.04762282999997</v>
      </c>
      <c r="FC28" s="978">
        <v>90.319965949999997</v>
      </c>
      <c r="FD28" s="978">
        <v>241.9</v>
      </c>
      <c r="FE28" s="978">
        <v>693.9</v>
      </c>
      <c r="FF28" s="978">
        <v>693.9</v>
      </c>
      <c r="FG28" s="978">
        <v>693.9</v>
      </c>
      <c r="FH28" s="978">
        <v>693.9</v>
      </c>
      <c r="FI28" s="978">
        <v>693.9</v>
      </c>
      <c r="FJ28" s="978">
        <v>693.9</v>
      </c>
      <c r="FK28" s="978">
        <v>354.68345069999998</v>
      </c>
      <c r="FL28" s="978">
        <v>1428.9</v>
      </c>
      <c r="FM28" s="978">
        <v>1428.9</v>
      </c>
      <c r="FN28" s="978">
        <v>1428.9</v>
      </c>
      <c r="FO28" s="978">
        <v>0</v>
      </c>
      <c r="FP28" s="978">
        <v>0</v>
      </c>
      <c r="FQ28" s="978">
        <v>0</v>
      </c>
      <c r="FR28" s="978">
        <v>0</v>
      </c>
      <c r="FS28" s="978">
        <v>0</v>
      </c>
      <c r="FT28" s="978">
        <v>0</v>
      </c>
      <c r="FU28" s="978">
        <v>0</v>
      </c>
      <c r="FV28" s="978">
        <v>0</v>
      </c>
      <c r="FW28" s="978">
        <v>0</v>
      </c>
      <c r="FX28" s="978">
        <v>0</v>
      </c>
      <c r="FY28" s="978">
        <v>0</v>
      </c>
      <c r="FZ28" s="978">
        <v>0</v>
      </c>
      <c r="GA28" s="978">
        <v>0</v>
      </c>
    </row>
    <row r="29" spans="1:183" ht="15.75" customHeight="1">
      <c r="A29" s="977" t="s">
        <v>559</v>
      </c>
      <c r="B29" s="978"/>
      <c r="C29" s="978"/>
      <c r="D29" s="978"/>
      <c r="E29" s="978"/>
      <c r="F29" s="978"/>
      <c r="G29" s="978"/>
      <c r="H29" s="978"/>
      <c r="I29" s="978"/>
      <c r="J29" s="978"/>
      <c r="K29" s="978"/>
      <c r="L29" s="978"/>
      <c r="M29" s="978"/>
      <c r="N29" s="978"/>
      <c r="O29" s="978"/>
      <c r="P29" s="978"/>
      <c r="Q29" s="978"/>
      <c r="R29" s="978"/>
      <c r="S29" s="978"/>
      <c r="T29" s="978"/>
      <c r="U29" s="978"/>
      <c r="V29" s="978"/>
      <c r="W29" s="978"/>
      <c r="X29" s="978"/>
      <c r="Y29" s="978"/>
      <c r="Z29" s="978"/>
      <c r="AA29" s="978"/>
      <c r="AB29" s="978"/>
      <c r="AC29" s="978"/>
      <c r="AD29" s="978"/>
      <c r="AE29" s="978"/>
      <c r="AF29" s="978"/>
      <c r="AG29" s="978"/>
      <c r="AH29" s="978"/>
      <c r="AI29" s="978"/>
      <c r="AJ29" s="978"/>
      <c r="AK29" s="978"/>
      <c r="AL29" s="978"/>
      <c r="AM29" s="978"/>
      <c r="AN29" s="978"/>
      <c r="AO29" s="978"/>
      <c r="AP29" s="978"/>
      <c r="AQ29" s="978"/>
      <c r="AR29" s="978"/>
      <c r="AS29" s="978"/>
      <c r="AT29" s="978"/>
      <c r="AU29" s="978"/>
      <c r="AV29" s="978"/>
      <c r="AW29" s="978"/>
      <c r="AX29" s="978"/>
      <c r="AY29" s="978"/>
      <c r="AZ29" s="978"/>
      <c r="BA29" s="978"/>
      <c r="BB29" s="978"/>
      <c r="BC29" s="978"/>
      <c r="BD29" s="978"/>
      <c r="BE29" s="978"/>
      <c r="BF29" s="978"/>
      <c r="BG29" s="978"/>
      <c r="BH29" s="978"/>
      <c r="BI29" s="978"/>
      <c r="BJ29" s="978"/>
      <c r="BK29" s="978"/>
      <c r="BL29" s="978"/>
      <c r="BM29" s="978"/>
      <c r="BN29" s="978"/>
      <c r="BO29" s="978"/>
      <c r="BP29" s="978"/>
      <c r="BQ29" s="978"/>
      <c r="BR29" s="978"/>
      <c r="BS29" s="978"/>
      <c r="BT29" s="978"/>
      <c r="BU29" s="978"/>
      <c r="BV29" s="978"/>
      <c r="BW29" s="978"/>
      <c r="BX29" s="978"/>
      <c r="BY29" s="978"/>
      <c r="BZ29" s="978"/>
      <c r="CA29" s="978"/>
      <c r="CB29" s="978"/>
      <c r="CC29" s="978"/>
      <c r="CD29" s="978"/>
      <c r="CE29" s="978"/>
      <c r="CF29" s="978"/>
      <c r="CG29" s="978"/>
      <c r="CH29" s="978"/>
      <c r="CI29" s="978"/>
      <c r="CJ29" s="978"/>
      <c r="CK29" s="978"/>
      <c r="CL29" s="978"/>
      <c r="CM29" s="978"/>
      <c r="CN29" s="978"/>
      <c r="CO29" s="978"/>
      <c r="CP29" s="978"/>
      <c r="CQ29" s="978"/>
      <c r="CR29" s="978"/>
      <c r="CS29" s="978"/>
      <c r="CT29" s="978"/>
      <c r="CU29" s="978"/>
      <c r="CV29" s="978"/>
      <c r="CW29" s="978"/>
      <c r="CX29" s="978"/>
      <c r="CY29" s="978"/>
      <c r="CZ29" s="978"/>
      <c r="DA29" s="978"/>
      <c r="DB29" s="978"/>
      <c r="DC29" s="978"/>
      <c r="DD29" s="978"/>
      <c r="DE29" s="978"/>
      <c r="DF29" s="978"/>
      <c r="DG29" s="978"/>
      <c r="DH29" s="978"/>
      <c r="DI29" s="978"/>
      <c r="DJ29" s="978"/>
      <c r="DK29" s="978"/>
      <c r="DL29" s="978"/>
      <c r="DM29" s="978"/>
      <c r="DN29" s="978"/>
      <c r="DO29" s="978"/>
      <c r="DP29" s="978"/>
      <c r="DQ29" s="978"/>
      <c r="DR29" s="978"/>
      <c r="DS29" s="978"/>
      <c r="DT29" s="978"/>
      <c r="DU29" s="978"/>
      <c r="DV29" s="978"/>
      <c r="DW29" s="978"/>
      <c r="DX29" s="978"/>
      <c r="DY29" s="978"/>
      <c r="DZ29" s="978"/>
      <c r="EA29" s="978"/>
      <c r="EB29" s="978"/>
      <c r="EC29" s="978"/>
      <c r="ED29" s="978"/>
      <c r="EE29" s="978"/>
      <c r="EF29" s="978"/>
      <c r="EG29" s="978"/>
      <c r="EH29" s="978"/>
      <c r="EI29" s="978"/>
      <c r="EJ29" s="978"/>
      <c r="EK29" s="978"/>
      <c r="EL29" s="978"/>
      <c r="EM29" s="978"/>
      <c r="EN29" s="978"/>
      <c r="EO29" s="978"/>
      <c r="EP29" s="978"/>
      <c r="EQ29" s="978"/>
      <c r="ER29" s="978">
        <v>0</v>
      </c>
      <c r="ES29" s="978">
        <v>0</v>
      </c>
      <c r="ET29" s="978">
        <v>0</v>
      </c>
      <c r="EU29" s="978">
        <v>0</v>
      </c>
      <c r="EV29" s="978">
        <v>0</v>
      </c>
      <c r="EW29" s="978">
        <v>0</v>
      </c>
      <c r="EX29" s="978">
        <v>0</v>
      </c>
      <c r="EY29" s="978">
        <v>0</v>
      </c>
      <c r="EZ29" s="978">
        <v>0</v>
      </c>
      <c r="FA29" s="978">
        <v>0</v>
      </c>
      <c r="FB29" s="978">
        <v>0</v>
      </c>
      <c r="FC29" s="978">
        <v>0</v>
      </c>
      <c r="FD29" s="978">
        <v>0</v>
      </c>
      <c r="FE29" s="978">
        <v>0</v>
      </c>
      <c r="FF29" s="978">
        <v>0</v>
      </c>
      <c r="FG29" s="978">
        <v>0</v>
      </c>
      <c r="FH29" s="978">
        <v>0</v>
      </c>
      <c r="FI29" s="978">
        <v>0</v>
      </c>
      <c r="FJ29" s="978">
        <v>0</v>
      </c>
      <c r="FK29" s="978">
        <v>1000</v>
      </c>
      <c r="FL29" s="978">
        <v>1000</v>
      </c>
      <c r="FM29" s="978">
        <v>1000</v>
      </c>
      <c r="FN29" s="978">
        <v>1000</v>
      </c>
      <c r="FO29" s="978">
        <v>1000</v>
      </c>
      <c r="FP29" s="978">
        <v>1000</v>
      </c>
      <c r="FQ29" s="978">
        <v>1000</v>
      </c>
      <c r="FR29" s="978">
        <v>2400</v>
      </c>
      <c r="FS29" s="978">
        <v>2400</v>
      </c>
      <c r="FT29" s="978">
        <v>2400</v>
      </c>
      <c r="FU29" s="978">
        <v>2400</v>
      </c>
      <c r="FV29" s="978">
        <v>2400</v>
      </c>
      <c r="FW29" s="978">
        <v>2400</v>
      </c>
      <c r="FX29" s="978">
        <v>2400</v>
      </c>
      <c r="FY29" s="978">
        <v>2400</v>
      </c>
      <c r="FZ29" s="978">
        <v>1362.7175456099999</v>
      </c>
      <c r="GA29" s="978">
        <v>1362.7175456099999</v>
      </c>
    </row>
    <row r="30" spans="1:183" ht="15.75" customHeight="1">
      <c r="A30" s="977"/>
      <c r="B30" s="978"/>
      <c r="C30" s="978"/>
      <c r="D30" s="978"/>
      <c r="E30" s="978"/>
      <c r="F30" s="978"/>
      <c r="G30" s="978"/>
      <c r="H30" s="978"/>
      <c r="I30" s="978"/>
      <c r="J30" s="978"/>
      <c r="K30" s="978"/>
      <c r="L30" s="978"/>
      <c r="M30" s="978"/>
      <c r="N30" s="978"/>
      <c r="O30" s="978"/>
      <c r="P30" s="978"/>
      <c r="Q30" s="978"/>
      <c r="R30" s="978"/>
      <c r="S30" s="978"/>
      <c r="T30" s="978"/>
      <c r="U30" s="978"/>
      <c r="V30" s="978"/>
      <c r="W30" s="978"/>
      <c r="X30" s="978"/>
      <c r="Y30" s="978"/>
      <c r="Z30" s="978"/>
      <c r="AA30" s="978"/>
      <c r="AB30" s="978"/>
      <c r="AC30" s="978"/>
      <c r="AD30" s="978"/>
      <c r="AE30" s="978"/>
      <c r="AF30" s="978"/>
      <c r="AG30" s="978"/>
      <c r="AH30" s="978"/>
      <c r="AI30" s="978"/>
      <c r="AJ30" s="978"/>
      <c r="AK30" s="978"/>
      <c r="AL30" s="978"/>
      <c r="AM30" s="978"/>
      <c r="AN30" s="978"/>
      <c r="AO30" s="978"/>
      <c r="AP30" s="978"/>
      <c r="AQ30" s="978"/>
      <c r="AR30" s="978"/>
      <c r="AS30" s="978"/>
      <c r="AT30" s="978"/>
      <c r="AU30" s="978"/>
      <c r="AV30" s="978"/>
      <c r="AW30" s="978"/>
      <c r="AX30" s="978"/>
      <c r="AY30" s="978"/>
      <c r="AZ30" s="978"/>
      <c r="BA30" s="978"/>
      <c r="BB30" s="978"/>
      <c r="BC30" s="978"/>
      <c r="BD30" s="978"/>
      <c r="BE30" s="978"/>
      <c r="BF30" s="978"/>
      <c r="BG30" s="978"/>
      <c r="BH30" s="978"/>
      <c r="BI30" s="978"/>
      <c r="BJ30" s="978"/>
      <c r="BK30" s="978"/>
      <c r="BL30" s="978"/>
      <c r="BM30" s="978"/>
      <c r="BN30" s="978"/>
      <c r="BO30" s="978"/>
      <c r="BP30" s="978"/>
      <c r="BQ30" s="978"/>
      <c r="BR30" s="978"/>
      <c r="BS30" s="978"/>
      <c r="BT30" s="978"/>
      <c r="BU30" s="978"/>
      <c r="BV30" s="978"/>
      <c r="BW30" s="978"/>
      <c r="BX30" s="978"/>
      <c r="BY30" s="978"/>
      <c r="BZ30" s="978"/>
      <c r="CA30" s="978"/>
      <c r="CB30" s="978"/>
      <c r="CC30" s="978"/>
      <c r="CD30" s="978"/>
      <c r="CE30" s="978"/>
      <c r="CF30" s="978"/>
      <c r="CG30" s="978"/>
      <c r="CH30" s="978"/>
      <c r="CI30" s="978"/>
      <c r="CJ30" s="978"/>
      <c r="CK30" s="978"/>
      <c r="CL30" s="978"/>
      <c r="CM30" s="978"/>
      <c r="CN30" s="978"/>
      <c r="CO30" s="978"/>
      <c r="CP30" s="978"/>
      <c r="CQ30" s="978"/>
      <c r="CR30" s="978"/>
      <c r="CS30" s="978"/>
      <c r="CT30" s="978"/>
      <c r="CU30" s="978"/>
      <c r="CV30" s="978"/>
      <c r="CW30" s="978"/>
      <c r="CX30" s="978"/>
      <c r="CY30" s="978"/>
      <c r="CZ30" s="978"/>
      <c r="DA30" s="978"/>
      <c r="DB30" s="978"/>
      <c r="DC30" s="978"/>
      <c r="DD30" s="978"/>
      <c r="DE30" s="978"/>
      <c r="DF30" s="978"/>
      <c r="DG30" s="978"/>
      <c r="DH30" s="978"/>
      <c r="DI30" s="978"/>
      <c r="DJ30" s="978"/>
      <c r="DK30" s="978"/>
      <c r="DL30" s="978"/>
      <c r="DM30" s="978"/>
      <c r="DN30" s="978"/>
      <c r="DO30" s="978"/>
      <c r="DP30" s="978"/>
      <c r="DQ30" s="978"/>
      <c r="DR30" s="978"/>
      <c r="DS30" s="978"/>
      <c r="DT30" s="978"/>
      <c r="DU30" s="978"/>
      <c r="DV30" s="978"/>
      <c r="DW30" s="978"/>
      <c r="DX30" s="978"/>
      <c r="DY30" s="978"/>
      <c r="DZ30" s="978"/>
      <c r="EA30" s="978"/>
      <c r="EB30" s="978"/>
      <c r="EC30" s="978"/>
      <c r="ED30" s="978"/>
      <c r="EE30" s="978"/>
      <c r="EF30" s="978"/>
      <c r="EG30" s="978"/>
      <c r="EH30" s="978"/>
      <c r="EI30" s="978"/>
      <c r="EJ30" s="978"/>
      <c r="EK30" s="978"/>
      <c r="EL30" s="978"/>
      <c r="EM30" s="978"/>
      <c r="EN30" s="978"/>
      <c r="EO30" s="978"/>
      <c r="EP30" s="978"/>
      <c r="EQ30" s="978"/>
      <c r="ER30" s="978"/>
      <c r="ES30" s="978"/>
      <c r="ET30" s="978"/>
      <c r="EU30" s="978"/>
      <c r="EV30" s="978"/>
      <c r="EW30" s="978"/>
      <c r="EX30" s="978"/>
      <c r="EY30" s="978"/>
      <c r="EZ30" s="978"/>
      <c r="FA30" s="978"/>
      <c r="FB30" s="978"/>
      <c r="FC30" s="978"/>
      <c r="FD30" s="978"/>
      <c r="FE30" s="978"/>
      <c r="FF30" s="978"/>
      <c r="FG30" s="978"/>
      <c r="FH30" s="978"/>
      <c r="FI30" s="978"/>
      <c r="FJ30" s="978"/>
      <c r="FK30" s="978"/>
      <c r="FL30" s="978"/>
      <c r="FM30" s="978"/>
      <c r="FN30" s="978"/>
      <c r="FO30" s="978"/>
      <c r="FP30" s="978"/>
      <c r="FQ30" s="978"/>
      <c r="FR30" s="978"/>
      <c r="FS30" s="978"/>
      <c r="FT30" s="978"/>
      <c r="FU30" s="978"/>
      <c r="FV30" s="978"/>
      <c r="FW30" s="978"/>
      <c r="FX30" s="978"/>
      <c r="FY30" s="978"/>
      <c r="FZ30" s="978"/>
      <c r="GA30" s="978"/>
    </row>
    <row r="31" spans="1:183" ht="15.75" customHeight="1">
      <c r="A31" s="975" t="s">
        <v>560</v>
      </c>
      <c r="B31" s="976">
        <v>8455.0876534500003</v>
      </c>
      <c r="C31" s="976">
        <v>8258.3821608800008</v>
      </c>
      <c r="D31" s="976">
        <v>4727.1183858300001</v>
      </c>
      <c r="E31" s="976">
        <v>4744.1690655100001</v>
      </c>
      <c r="F31" s="976">
        <v>4679.5661364500002</v>
      </c>
      <c r="G31" s="976">
        <v>4544.89262788</v>
      </c>
      <c r="H31" s="976">
        <v>755.03743930999997</v>
      </c>
      <c r="I31" s="976">
        <v>671.27759509999998</v>
      </c>
      <c r="J31" s="976">
        <v>3462.3190864200001</v>
      </c>
      <c r="K31" s="976">
        <v>1022.3671095100001</v>
      </c>
      <c r="L31" s="976">
        <v>750.41698764</v>
      </c>
      <c r="M31" s="976">
        <v>951</v>
      </c>
      <c r="N31" s="976">
        <v>991.7</v>
      </c>
      <c r="O31" s="976">
        <v>620.29999999999995</v>
      </c>
      <c r="P31" s="976">
        <v>665.9</v>
      </c>
      <c r="Q31" s="976">
        <v>878.9</v>
      </c>
      <c r="R31" s="976">
        <v>326.5</v>
      </c>
      <c r="S31" s="976">
        <v>709.5</v>
      </c>
      <c r="T31" s="976">
        <v>823.7</v>
      </c>
      <c r="U31" s="976">
        <v>1862.9</v>
      </c>
      <c r="V31" s="976">
        <v>2570.8000000000002</v>
      </c>
      <c r="W31" s="976">
        <v>2512.4</v>
      </c>
      <c r="X31" s="976">
        <v>888.1</v>
      </c>
      <c r="Y31" s="976">
        <v>1080.0513805800001</v>
      </c>
      <c r="Z31" s="976">
        <v>355.4</v>
      </c>
      <c r="AA31" s="976">
        <v>481.7</v>
      </c>
      <c r="AB31" s="976">
        <v>4661.5999999999995</v>
      </c>
      <c r="AC31" s="976">
        <v>229.2</v>
      </c>
      <c r="AD31" s="976">
        <v>228</v>
      </c>
      <c r="AE31" s="976">
        <v>1796.3</v>
      </c>
      <c r="AF31" s="976">
        <v>1777.7</v>
      </c>
      <c r="AG31" s="976">
        <v>1745.1</v>
      </c>
      <c r="AH31" s="976">
        <v>2063.6</v>
      </c>
      <c r="AI31" s="976">
        <v>1786.1000000000001</v>
      </c>
      <c r="AJ31" s="976">
        <v>1766.3</v>
      </c>
      <c r="AK31" s="976">
        <v>164.2999999999999</v>
      </c>
      <c r="AL31" s="976">
        <v>671.5</v>
      </c>
      <c r="AM31" s="976">
        <v>242.5</v>
      </c>
      <c r="AN31" s="976">
        <v>164.79999999999998</v>
      </c>
      <c r="AO31" s="976">
        <v>757.2</v>
      </c>
      <c r="AP31" s="976">
        <v>741.2</v>
      </c>
      <c r="AQ31" s="976">
        <v>1439.2</v>
      </c>
      <c r="AR31" s="976">
        <v>2153.1999999999998</v>
      </c>
      <c r="AS31" s="976">
        <v>2928.8</v>
      </c>
      <c r="AT31" s="976">
        <v>3849.6</v>
      </c>
      <c r="AU31" s="976">
        <v>4232.8</v>
      </c>
      <c r="AV31" s="976">
        <v>4362.5999999999995</v>
      </c>
      <c r="AW31" s="976">
        <v>212</v>
      </c>
      <c r="AX31" s="976">
        <v>843.2</v>
      </c>
      <c r="AY31" s="976">
        <v>263.7</v>
      </c>
      <c r="AZ31" s="976">
        <v>274.60000000000002</v>
      </c>
      <c r="BA31" s="976">
        <v>257.89999999999998</v>
      </c>
      <c r="BB31" s="976">
        <v>204.4</v>
      </c>
      <c r="BC31" s="976">
        <v>313.2</v>
      </c>
      <c r="BD31" s="976">
        <v>179.9</v>
      </c>
      <c r="BE31" s="976">
        <v>1331.6999999999998</v>
      </c>
      <c r="BF31" s="976">
        <v>1417.1999999999898</v>
      </c>
      <c r="BG31" s="976">
        <v>1968.2000000000116</v>
      </c>
      <c r="BH31" s="976">
        <v>1568.6000000000058</v>
      </c>
      <c r="BI31" s="976">
        <v>1930.8</v>
      </c>
      <c r="BJ31" s="976">
        <v>2340.700000000003</v>
      </c>
      <c r="BK31" s="976">
        <v>2365.5880000000029</v>
      </c>
      <c r="BL31" s="976">
        <v>2465.599999999994</v>
      </c>
      <c r="BM31" s="976">
        <v>3506.4000000000115</v>
      </c>
      <c r="BN31" s="976">
        <v>3133.0000000000027</v>
      </c>
      <c r="BO31" s="976">
        <v>3590.6000000000004</v>
      </c>
      <c r="BP31" s="976">
        <v>3297.6000000000004</v>
      </c>
      <c r="BQ31" s="976">
        <v>3331.2999999999997</v>
      </c>
      <c r="BR31" s="976">
        <v>3217.203</v>
      </c>
      <c r="BS31" s="976">
        <v>3257.9</v>
      </c>
      <c r="BT31" s="976">
        <v>4708.8999999999996</v>
      </c>
      <c r="BU31" s="976">
        <v>2449.4</v>
      </c>
      <c r="BV31" s="976">
        <v>2939.28</v>
      </c>
      <c r="BW31" s="976">
        <v>3821.0640000000003</v>
      </c>
      <c r="BX31" s="976">
        <v>5349.4895999999999</v>
      </c>
      <c r="BY31" s="976">
        <v>5689.1</v>
      </c>
      <c r="BZ31" s="976">
        <v>5832.2</v>
      </c>
      <c r="CA31" s="976">
        <v>4045.8</v>
      </c>
      <c r="CB31" s="976">
        <v>2968.7</v>
      </c>
      <c r="CC31" s="976">
        <v>4522.7</v>
      </c>
      <c r="CD31" s="976">
        <v>6472.5072853500023</v>
      </c>
      <c r="CE31" s="976">
        <v>35659.164074779997</v>
      </c>
      <c r="CF31" s="976">
        <v>26135.375171539999</v>
      </c>
      <c r="CG31" s="976">
        <v>13249.363450000001</v>
      </c>
      <c r="CH31" s="976">
        <v>13249.363450000001</v>
      </c>
      <c r="CI31" s="976">
        <v>13249.363450000001</v>
      </c>
      <c r="CJ31" s="976">
        <v>13249.363450000001</v>
      </c>
      <c r="CK31" s="976">
        <v>13249.363450000001</v>
      </c>
      <c r="CL31" s="976">
        <v>13249.363450000001</v>
      </c>
      <c r="CM31" s="976">
        <v>0</v>
      </c>
      <c r="CN31" s="976">
        <v>0</v>
      </c>
      <c r="CO31" s="976">
        <v>0</v>
      </c>
      <c r="CP31" s="976">
        <v>0</v>
      </c>
      <c r="CQ31" s="976">
        <v>0</v>
      </c>
      <c r="CR31" s="976">
        <v>0</v>
      </c>
      <c r="CS31" s="976">
        <v>0</v>
      </c>
      <c r="CT31" s="976">
        <v>0</v>
      </c>
      <c r="CU31" s="976">
        <v>0</v>
      </c>
      <c r="CV31" s="976">
        <v>0</v>
      </c>
      <c r="CW31" s="976">
        <v>0</v>
      </c>
      <c r="CX31" s="976">
        <v>0</v>
      </c>
      <c r="CY31" s="976">
        <v>0</v>
      </c>
      <c r="CZ31" s="976">
        <v>0</v>
      </c>
      <c r="DA31" s="976">
        <v>0</v>
      </c>
      <c r="DB31" s="976">
        <v>0</v>
      </c>
      <c r="DC31" s="976">
        <v>0</v>
      </c>
      <c r="DD31" s="976">
        <v>0</v>
      </c>
      <c r="DE31" s="976">
        <v>0</v>
      </c>
      <c r="DF31" s="976">
        <v>0</v>
      </c>
      <c r="DG31" s="976">
        <v>0</v>
      </c>
      <c r="DH31" s="976">
        <v>0</v>
      </c>
      <c r="DI31" s="976">
        <v>0</v>
      </c>
      <c r="DJ31" s="976">
        <v>0</v>
      </c>
      <c r="DK31" s="976">
        <v>0</v>
      </c>
      <c r="DL31" s="976">
        <v>0</v>
      </c>
      <c r="DM31" s="976">
        <v>0</v>
      </c>
      <c r="DN31" s="976">
        <v>0</v>
      </c>
      <c r="DO31" s="976">
        <v>0</v>
      </c>
      <c r="DP31" s="976">
        <v>0</v>
      </c>
      <c r="DQ31" s="976">
        <v>13249.363449780001</v>
      </c>
      <c r="DR31" s="976">
        <v>13249.363449780001</v>
      </c>
      <c r="DS31" s="976">
        <v>13249.363449780001</v>
      </c>
      <c r="DT31" s="976">
        <v>13249.363449780001</v>
      </c>
      <c r="DU31" s="976">
        <v>13249.363449780001</v>
      </c>
      <c r="DV31" s="976">
        <v>13249.363449780001</v>
      </c>
      <c r="DW31" s="976">
        <v>0</v>
      </c>
      <c r="DX31" s="976">
        <v>0</v>
      </c>
      <c r="DY31" s="976">
        <v>0</v>
      </c>
      <c r="DZ31" s="976">
        <v>0</v>
      </c>
      <c r="EA31" s="976">
        <v>0</v>
      </c>
      <c r="EB31" s="976">
        <v>0</v>
      </c>
      <c r="EC31" s="976">
        <v>0</v>
      </c>
      <c r="ED31" s="976">
        <v>0</v>
      </c>
      <c r="EE31" s="976">
        <v>0</v>
      </c>
      <c r="EF31" s="976">
        <v>0</v>
      </c>
      <c r="EG31" s="976">
        <v>0</v>
      </c>
      <c r="EH31" s="976">
        <v>0</v>
      </c>
      <c r="EI31" s="976">
        <v>0</v>
      </c>
      <c r="EJ31" s="976">
        <v>0</v>
      </c>
      <c r="EK31" s="976">
        <v>0</v>
      </c>
      <c r="EL31" s="976">
        <v>0</v>
      </c>
      <c r="EM31" s="976">
        <v>0</v>
      </c>
      <c r="EN31" s="976">
        <v>0</v>
      </c>
      <c r="EO31" s="976">
        <v>0</v>
      </c>
      <c r="EP31" s="976">
        <v>0</v>
      </c>
      <c r="EQ31" s="976">
        <v>0</v>
      </c>
      <c r="ER31" s="976">
        <v>0</v>
      </c>
      <c r="ES31" s="976">
        <v>0</v>
      </c>
      <c r="ET31" s="976">
        <v>0</v>
      </c>
      <c r="EU31" s="976">
        <v>0</v>
      </c>
      <c r="EV31" s="976">
        <v>0</v>
      </c>
      <c r="EW31" s="976">
        <v>0</v>
      </c>
      <c r="EX31" s="976">
        <v>0</v>
      </c>
      <c r="EY31" s="976">
        <v>27.260754840000001</v>
      </c>
      <c r="EZ31" s="976">
        <v>54.499325599999999</v>
      </c>
      <c r="FA31" s="976">
        <v>0</v>
      </c>
      <c r="FB31" s="976">
        <v>0</v>
      </c>
      <c r="FC31" s="976">
        <v>0</v>
      </c>
      <c r="FD31" s="976">
        <v>0</v>
      </c>
      <c r="FE31" s="976">
        <v>0</v>
      </c>
      <c r="FF31" s="976">
        <v>0</v>
      </c>
      <c r="FG31" s="976">
        <v>0</v>
      </c>
      <c r="FH31" s="976">
        <v>0</v>
      </c>
      <c r="FI31" s="976">
        <v>0</v>
      </c>
      <c r="FJ31" s="976">
        <v>0</v>
      </c>
      <c r="FK31" s="976">
        <v>0</v>
      </c>
      <c r="FL31" s="976">
        <v>0</v>
      </c>
      <c r="FM31" s="976">
        <v>23578.282826840001</v>
      </c>
      <c r="FN31" s="976">
        <v>33009.86461697</v>
      </c>
      <c r="FO31" s="976">
        <v>26006.187493369998</v>
      </c>
      <c r="FP31" s="976">
        <v>23587.728207849999</v>
      </c>
      <c r="FQ31" s="976">
        <v>23587.728207849999</v>
      </c>
      <c r="FR31" s="976">
        <v>23587.728207849999</v>
      </c>
      <c r="FS31" s="976">
        <v>23587.728207849999</v>
      </c>
      <c r="FT31" s="976">
        <v>23587.728207849999</v>
      </c>
      <c r="FU31" s="976">
        <v>23587.728207849999</v>
      </c>
      <c r="FV31" s="976">
        <v>23587.728207849999</v>
      </c>
      <c r="FW31" s="976">
        <v>23587.728207849999</v>
      </c>
      <c r="FX31" s="976">
        <v>23587.728207849999</v>
      </c>
      <c r="FY31" s="976">
        <v>25590.346310739998</v>
      </c>
      <c r="FZ31" s="976">
        <v>25588.014388</v>
      </c>
      <c r="GA31" s="976">
        <v>25588.014388</v>
      </c>
    </row>
    <row r="32" spans="1:183" ht="15.75" customHeight="1">
      <c r="A32" s="977" t="s">
        <v>556</v>
      </c>
      <c r="B32" s="978">
        <v>8455.0876534500003</v>
      </c>
      <c r="C32" s="978">
        <v>8258.3821608800008</v>
      </c>
      <c r="D32" s="978">
        <v>4727.1183858300001</v>
      </c>
      <c r="E32" s="978">
        <v>4744.1690655100001</v>
      </c>
      <c r="F32" s="978">
        <v>4679.5661364500002</v>
      </c>
      <c r="G32" s="978">
        <v>4544.89262788</v>
      </c>
      <c r="H32" s="978">
        <v>755.03743930999997</v>
      </c>
      <c r="I32" s="978">
        <v>671.27759509999998</v>
      </c>
      <c r="J32" s="978">
        <v>3462.3190864200001</v>
      </c>
      <c r="K32" s="978">
        <v>1022.3671095100001</v>
      </c>
      <c r="L32" s="978">
        <v>750.41698764</v>
      </c>
      <c r="M32" s="978">
        <v>951</v>
      </c>
      <c r="N32" s="978">
        <v>991.7</v>
      </c>
      <c r="O32" s="978">
        <v>620.29999999999995</v>
      </c>
      <c r="P32" s="978">
        <v>665.9</v>
      </c>
      <c r="Q32" s="978">
        <v>878.9</v>
      </c>
      <c r="R32" s="978">
        <v>326.5</v>
      </c>
      <c r="S32" s="978">
        <v>709.5</v>
      </c>
      <c r="T32" s="978">
        <v>823.7</v>
      </c>
      <c r="U32" s="978">
        <v>1862.9</v>
      </c>
      <c r="V32" s="978">
        <v>2570.8000000000002</v>
      </c>
      <c r="W32" s="978">
        <v>2512.4</v>
      </c>
      <c r="X32" s="978">
        <v>888.1</v>
      </c>
      <c r="Y32" s="978">
        <v>1080.0513805800001</v>
      </c>
      <c r="Z32" s="978">
        <v>355.4</v>
      </c>
      <c r="AA32" s="978">
        <v>481.7</v>
      </c>
      <c r="AB32" s="978">
        <v>4661.5999999999995</v>
      </c>
      <c r="AC32" s="978">
        <v>229.2</v>
      </c>
      <c r="AD32" s="978">
        <v>228</v>
      </c>
      <c r="AE32" s="978">
        <v>1796.3</v>
      </c>
      <c r="AF32" s="978">
        <v>1777.7</v>
      </c>
      <c r="AG32" s="978">
        <v>1745.1</v>
      </c>
      <c r="AH32" s="978">
        <v>2063.6</v>
      </c>
      <c r="AI32" s="978">
        <v>1786.1000000000001</v>
      </c>
      <c r="AJ32" s="978">
        <v>1766.3</v>
      </c>
      <c r="AK32" s="978">
        <v>164.2999999999999</v>
      </c>
      <c r="AL32" s="978">
        <v>671.5</v>
      </c>
      <c r="AM32" s="978">
        <v>242.5</v>
      </c>
      <c r="AN32" s="978">
        <v>164.79999999999998</v>
      </c>
      <c r="AO32" s="978">
        <v>757.2</v>
      </c>
      <c r="AP32" s="978">
        <v>741.2</v>
      </c>
      <c r="AQ32" s="978">
        <v>1439.2</v>
      </c>
      <c r="AR32" s="978">
        <v>2153.1999999999998</v>
      </c>
      <c r="AS32" s="978">
        <v>2928.8</v>
      </c>
      <c r="AT32" s="978">
        <v>3849.6</v>
      </c>
      <c r="AU32" s="978">
        <v>4232.8</v>
      </c>
      <c r="AV32" s="978">
        <v>4362.5999999999995</v>
      </c>
      <c r="AW32" s="978">
        <v>212</v>
      </c>
      <c r="AX32" s="978">
        <v>843.2</v>
      </c>
      <c r="AY32" s="978">
        <v>263.7</v>
      </c>
      <c r="AZ32" s="978">
        <v>274.60000000000002</v>
      </c>
      <c r="BA32" s="978">
        <v>257.89999999999998</v>
      </c>
      <c r="BB32" s="978">
        <v>204.4</v>
      </c>
      <c r="BC32" s="978">
        <v>313.2</v>
      </c>
      <c r="BD32" s="978">
        <v>179.9</v>
      </c>
      <c r="BE32" s="978">
        <v>1331.6999999999998</v>
      </c>
      <c r="BF32" s="978">
        <v>1417.1999999999898</v>
      </c>
      <c r="BG32" s="978">
        <v>1968.2000000000116</v>
      </c>
      <c r="BH32" s="978">
        <v>1568.6000000000058</v>
      </c>
      <c r="BI32" s="978">
        <v>1930.8</v>
      </c>
      <c r="BJ32" s="978">
        <v>2340.700000000003</v>
      </c>
      <c r="BK32" s="978">
        <v>2365.5880000000029</v>
      </c>
      <c r="BL32" s="978">
        <v>2465.599999999994</v>
      </c>
      <c r="BM32" s="978">
        <v>3506.4000000000115</v>
      </c>
      <c r="BN32" s="978">
        <v>3133.0000000000027</v>
      </c>
      <c r="BO32" s="978">
        <v>3590.6000000000004</v>
      </c>
      <c r="BP32" s="978">
        <v>3297.6000000000004</v>
      </c>
      <c r="BQ32" s="978">
        <v>3331.2999999999997</v>
      </c>
      <c r="BR32" s="978">
        <v>3217.203</v>
      </c>
      <c r="BS32" s="978">
        <v>3257.9</v>
      </c>
      <c r="BT32" s="978">
        <v>4708.8999999999996</v>
      </c>
      <c r="BU32" s="978">
        <v>2449.4</v>
      </c>
      <c r="BV32" s="978">
        <v>2939.28</v>
      </c>
      <c r="BW32" s="978">
        <v>3821.0640000000003</v>
      </c>
      <c r="BX32" s="978">
        <v>5349.4895999999999</v>
      </c>
      <c r="BY32" s="978">
        <v>5689.1</v>
      </c>
      <c r="BZ32" s="978">
        <v>5832.2</v>
      </c>
      <c r="CA32" s="978">
        <v>4045.8</v>
      </c>
      <c r="CB32" s="978">
        <v>2968.7</v>
      </c>
      <c r="CC32" s="978">
        <v>4522.7</v>
      </c>
      <c r="CD32" s="978">
        <v>6472.5072853500023</v>
      </c>
      <c r="CE32" s="978">
        <v>35659.164074779997</v>
      </c>
      <c r="CF32" s="978">
        <v>26135.375171539999</v>
      </c>
      <c r="CG32" s="978">
        <v>13249.363450000001</v>
      </c>
      <c r="CH32" s="978">
        <v>13249.363450000001</v>
      </c>
      <c r="CI32" s="978">
        <v>13249.363450000001</v>
      </c>
      <c r="CJ32" s="978">
        <v>13249.363450000001</v>
      </c>
      <c r="CK32" s="978">
        <v>13249.363450000001</v>
      </c>
      <c r="CL32" s="978">
        <v>13249.363450000001</v>
      </c>
      <c r="CM32" s="978">
        <v>0</v>
      </c>
      <c r="CN32" s="978">
        <v>0</v>
      </c>
      <c r="CO32" s="978">
        <v>0</v>
      </c>
      <c r="CP32" s="978">
        <v>0</v>
      </c>
      <c r="CQ32" s="978">
        <v>0</v>
      </c>
      <c r="CR32" s="978">
        <v>0</v>
      </c>
      <c r="CS32" s="978">
        <v>0</v>
      </c>
      <c r="CT32" s="978">
        <v>0</v>
      </c>
      <c r="CU32" s="978">
        <v>0</v>
      </c>
      <c r="CV32" s="978">
        <v>0</v>
      </c>
      <c r="CW32" s="978">
        <v>0</v>
      </c>
      <c r="CX32" s="978">
        <v>0</v>
      </c>
      <c r="CY32" s="978">
        <v>0</v>
      </c>
      <c r="CZ32" s="978">
        <v>0</v>
      </c>
      <c r="DA32" s="978">
        <v>0</v>
      </c>
      <c r="DB32" s="978">
        <v>0</v>
      </c>
      <c r="DC32" s="978">
        <v>0</v>
      </c>
      <c r="DD32" s="978">
        <v>0</v>
      </c>
      <c r="DE32" s="978">
        <v>0</v>
      </c>
      <c r="DF32" s="978">
        <v>0</v>
      </c>
      <c r="DG32" s="978">
        <v>0</v>
      </c>
      <c r="DH32" s="978">
        <v>0</v>
      </c>
      <c r="DI32" s="978">
        <v>0</v>
      </c>
      <c r="DJ32" s="978">
        <v>0</v>
      </c>
      <c r="DK32" s="978">
        <v>0</v>
      </c>
      <c r="DL32" s="978">
        <v>0</v>
      </c>
      <c r="DM32" s="978">
        <v>0</v>
      </c>
      <c r="DN32" s="978">
        <v>0</v>
      </c>
      <c r="DO32" s="978">
        <v>0</v>
      </c>
      <c r="DP32" s="978">
        <v>0</v>
      </c>
      <c r="DQ32" s="978">
        <v>13249.363449780001</v>
      </c>
      <c r="DR32" s="978">
        <v>13249.363449780001</v>
      </c>
      <c r="DS32" s="978">
        <v>13249.363449780001</v>
      </c>
      <c r="DT32" s="978">
        <v>13249.363449780001</v>
      </c>
      <c r="DU32" s="978">
        <v>13249.363449780001</v>
      </c>
      <c r="DV32" s="978">
        <v>13249.363449780001</v>
      </c>
      <c r="DW32" s="978">
        <v>0</v>
      </c>
      <c r="DX32" s="978">
        <v>0</v>
      </c>
      <c r="DY32" s="978">
        <v>0</v>
      </c>
      <c r="DZ32" s="978">
        <v>0</v>
      </c>
      <c r="EA32" s="978">
        <v>0</v>
      </c>
      <c r="EB32" s="978">
        <v>0</v>
      </c>
      <c r="EC32" s="978">
        <v>0</v>
      </c>
      <c r="ED32" s="978">
        <v>0</v>
      </c>
      <c r="EE32" s="978">
        <v>0</v>
      </c>
      <c r="EF32" s="978">
        <v>0</v>
      </c>
      <c r="EG32" s="978">
        <v>0</v>
      </c>
      <c r="EH32" s="978">
        <v>0</v>
      </c>
      <c r="EI32" s="978">
        <v>0</v>
      </c>
      <c r="EJ32" s="978">
        <v>0</v>
      </c>
      <c r="EK32" s="978">
        <v>0</v>
      </c>
      <c r="EL32" s="978">
        <v>0</v>
      </c>
      <c r="EM32" s="978">
        <v>0</v>
      </c>
      <c r="EN32" s="978">
        <v>0</v>
      </c>
      <c r="EO32" s="978">
        <v>0</v>
      </c>
      <c r="EP32" s="978">
        <v>0</v>
      </c>
      <c r="EQ32" s="978">
        <v>0</v>
      </c>
      <c r="ER32" s="978">
        <v>0</v>
      </c>
      <c r="ES32" s="978">
        <v>0</v>
      </c>
      <c r="ET32" s="978">
        <v>0</v>
      </c>
      <c r="EU32" s="978">
        <v>0</v>
      </c>
      <c r="EV32" s="978">
        <v>0</v>
      </c>
      <c r="EW32" s="978">
        <v>0</v>
      </c>
      <c r="EX32" s="978">
        <v>0</v>
      </c>
      <c r="EY32" s="978">
        <v>27.260754840000001</v>
      </c>
      <c r="EZ32" s="978">
        <v>54.499325599999999</v>
      </c>
      <c r="FA32" s="978">
        <v>0</v>
      </c>
      <c r="FB32" s="978">
        <v>0</v>
      </c>
      <c r="FC32" s="978">
        <v>0</v>
      </c>
      <c r="FD32" s="978">
        <v>0</v>
      </c>
      <c r="FE32" s="978">
        <v>0</v>
      </c>
      <c r="FF32" s="978">
        <v>0</v>
      </c>
      <c r="FG32" s="978">
        <v>0</v>
      </c>
      <c r="FH32" s="978">
        <v>0</v>
      </c>
      <c r="FI32" s="978">
        <v>0</v>
      </c>
      <c r="FJ32" s="978">
        <v>0</v>
      </c>
      <c r="FK32" s="978">
        <v>0</v>
      </c>
      <c r="FL32" s="978">
        <v>0</v>
      </c>
      <c r="FM32" s="978">
        <v>23578.282826840001</v>
      </c>
      <c r="FN32" s="978">
        <v>33009.86461697</v>
      </c>
      <c r="FO32" s="978">
        <v>26006.187493369998</v>
      </c>
      <c r="FP32" s="978">
        <v>23587.728207849999</v>
      </c>
      <c r="FQ32" s="978">
        <v>23587.728207849999</v>
      </c>
      <c r="FR32" s="978">
        <v>23587.728207849999</v>
      </c>
      <c r="FS32" s="978">
        <v>23587.728207849999</v>
      </c>
      <c r="FT32" s="978">
        <v>23587.728207849999</v>
      </c>
      <c r="FU32" s="978">
        <v>23587.728207849999</v>
      </c>
      <c r="FV32" s="978">
        <v>23587.728207849999</v>
      </c>
      <c r="FW32" s="978">
        <v>23587.728207849999</v>
      </c>
      <c r="FX32" s="978">
        <v>23587.728207849999</v>
      </c>
      <c r="FY32" s="978">
        <v>25590.346310739998</v>
      </c>
      <c r="FZ32" s="978">
        <v>25588.014388</v>
      </c>
      <c r="GA32" s="978">
        <v>25588.014388</v>
      </c>
    </row>
    <row r="33" spans="1:183" ht="15.75" customHeight="1">
      <c r="A33" s="977" t="s">
        <v>557</v>
      </c>
      <c r="B33" s="978">
        <v>0</v>
      </c>
      <c r="C33" s="978">
        <v>0</v>
      </c>
      <c r="D33" s="978">
        <v>0</v>
      </c>
      <c r="E33" s="978">
        <v>0</v>
      </c>
      <c r="F33" s="978">
        <v>0</v>
      </c>
      <c r="G33" s="978">
        <v>0</v>
      </c>
      <c r="H33" s="978">
        <v>0</v>
      </c>
      <c r="I33" s="978">
        <v>0</v>
      </c>
      <c r="J33" s="978">
        <v>0</v>
      </c>
      <c r="K33" s="978">
        <v>0</v>
      </c>
      <c r="L33" s="978">
        <v>0</v>
      </c>
      <c r="M33" s="978">
        <v>0</v>
      </c>
      <c r="N33" s="978">
        <v>0</v>
      </c>
      <c r="O33" s="978">
        <v>0</v>
      </c>
      <c r="P33" s="978">
        <v>0</v>
      </c>
      <c r="Q33" s="978">
        <v>0</v>
      </c>
      <c r="R33" s="978">
        <v>0</v>
      </c>
      <c r="S33" s="978">
        <v>0</v>
      </c>
      <c r="T33" s="978">
        <v>0</v>
      </c>
      <c r="U33" s="978">
        <v>0</v>
      </c>
      <c r="V33" s="978">
        <v>0</v>
      </c>
      <c r="W33" s="978">
        <v>0</v>
      </c>
      <c r="X33" s="978">
        <v>0</v>
      </c>
      <c r="Y33" s="978">
        <v>0</v>
      </c>
      <c r="Z33" s="978">
        <v>0</v>
      </c>
      <c r="AA33" s="978">
        <v>0</v>
      </c>
      <c r="AB33" s="978">
        <v>0</v>
      </c>
      <c r="AC33" s="978">
        <v>0</v>
      </c>
      <c r="AD33" s="978">
        <v>0</v>
      </c>
      <c r="AE33" s="978">
        <v>0</v>
      </c>
      <c r="AF33" s="978">
        <v>0</v>
      </c>
      <c r="AG33" s="978">
        <v>0</v>
      </c>
      <c r="AH33" s="978">
        <v>0</v>
      </c>
      <c r="AI33" s="978">
        <v>0</v>
      </c>
      <c r="AJ33" s="978">
        <v>0</v>
      </c>
      <c r="AK33" s="978">
        <v>0</v>
      </c>
      <c r="AL33" s="978">
        <v>0</v>
      </c>
      <c r="AM33" s="978">
        <v>0</v>
      </c>
      <c r="AN33" s="978">
        <v>0</v>
      </c>
      <c r="AO33" s="978">
        <v>0</v>
      </c>
      <c r="AP33" s="978">
        <v>0</v>
      </c>
      <c r="AQ33" s="978">
        <v>0</v>
      </c>
      <c r="AR33" s="978">
        <v>0</v>
      </c>
      <c r="AS33" s="978">
        <v>0</v>
      </c>
      <c r="AT33" s="978">
        <v>0</v>
      </c>
      <c r="AU33" s="978">
        <v>0</v>
      </c>
      <c r="AV33" s="978">
        <v>0</v>
      </c>
      <c r="AW33" s="978"/>
      <c r="AX33" s="978"/>
      <c r="AY33" s="978"/>
      <c r="AZ33" s="978"/>
      <c r="BA33" s="978"/>
      <c r="BB33" s="978"/>
      <c r="BC33" s="978"/>
      <c r="BD33" s="978"/>
      <c r="BE33" s="978"/>
      <c r="BF33" s="978"/>
      <c r="BG33" s="978"/>
      <c r="BH33" s="978"/>
      <c r="BI33" s="978"/>
      <c r="BJ33" s="978"/>
      <c r="BK33" s="978"/>
      <c r="BL33" s="978"/>
      <c r="BM33" s="978"/>
      <c r="BN33" s="978"/>
      <c r="BO33" s="978"/>
      <c r="BP33" s="978"/>
      <c r="BQ33" s="978"/>
      <c r="BR33" s="978"/>
      <c r="BS33" s="978"/>
      <c r="BT33" s="978"/>
      <c r="BU33" s="978"/>
      <c r="BV33" s="978"/>
      <c r="BW33" s="978"/>
      <c r="BX33" s="978"/>
      <c r="BY33" s="978"/>
      <c r="BZ33" s="978"/>
      <c r="CA33" s="978"/>
      <c r="CB33" s="978"/>
      <c r="CC33" s="978"/>
      <c r="CD33" s="978"/>
      <c r="CE33" s="978"/>
      <c r="CF33" s="978"/>
      <c r="CG33" s="978"/>
      <c r="CH33" s="978"/>
      <c r="CI33" s="978"/>
      <c r="CJ33" s="978"/>
      <c r="CK33" s="978"/>
      <c r="CL33" s="978"/>
      <c r="CM33" s="978"/>
      <c r="CN33" s="978"/>
      <c r="CO33" s="978"/>
      <c r="CP33" s="978"/>
      <c r="CQ33" s="978"/>
      <c r="CR33" s="978"/>
      <c r="CS33" s="978"/>
      <c r="CT33" s="978"/>
      <c r="CU33" s="978"/>
      <c r="CV33" s="978"/>
      <c r="CW33" s="978"/>
      <c r="CX33" s="978"/>
      <c r="CY33" s="978"/>
      <c r="CZ33" s="978"/>
      <c r="DA33" s="978"/>
      <c r="DB33" s="978"/>
      <c r="DC33" s="978"/>
      <c r="DD33" s="978"/>
      <c r="DE33" s="978"/>
      <c r="DF33" s="978"/>
      <c r="DG33" s="978"/>
      <c r="DH33" s="978"/>
      <c r="DI33" s="978"/>
      <c r="DJ33" s="978"/>
      <c r="DK33" s="978"/>
      <c r="DL33" s="978"/>
      <c r="DM33" s="978"/>
      <c r="DN33" s="978"/>
      <c r="DO33" s="978"/>
      <c r="DP33" s="978"/>
      <c r="DQ33" s="978"/>
      <c r="DR33" s="978"/>
      <c r="DS33" s="978"/>
      <c r="DT33" s="978"/>
      <c r="DU33" s="978"/>
      <c r="DV33" s="978"/>
      <c r="DW33" s="978"/>
      <c r="DX33" s="978"/>
      <c r="DY33" s="978"/>
      <c r="DZ33" s="978"/>
      <c r="EA33" s="978"/>
      <c r="EB33" s="978"/>
      <c r="EC33" s="978"/>
      <c r="ED33" s="978"/>
      <c r="EE33" s="978"/>
      <c r="EF33" s="978"/>
      <c r="EG33" s="978"/>
      <c r="EH33" s="978"/>
      <c r="EI33" s="978"/>
      <c r="EJ33" s="978"/>
      <c r="EK33" s="978"/>
      <c r="EL33" s="978"/>
      <c r="EM33" s="978"/>
      <c r="EN33" s="978"/>
      <c r="EO33" s="978"/>
      <c r="EP33" s="978"/>
      <c r="EQ33" s="978"/>
      <c r="ER33" s="978"/>
      <c r="ES33" s="978"/>
      <c r="ET33" s="978"/>
      <c r="EU33" s="978"/>
      <c r="EV33" s="978"/>
      <c r="EW33" s="978"/>
      <c r="EX33" s="978"/>
      <c r="EY33" s="978"/>
      <c r="EZ33" s="978"/>
      <c r="FA33" s="978"/>
      <c r="FB33" s="978"/>
      <c r="FC33" s="978"/>
      <c r="FD33" s="978"/>
      <c r="FE33" s="978"/>
      <c r="FF33" s="978"/>
      <c r="FG33" s="978"/>
      <c r="FH33" s="978"/>
      <c r="FI33" s="978"/>
      <c r="FJ33" s="978"/>
      <c r="FK33" s="978"/>
      <c r="FL33" s="978"/>
      <c r="FM33" s="978"/>
      <c r="FN33" s="978"/>
      <c r="FO33" s="978"/>
      <c r="FP33" s="978"/>
      <c r="FQ33" s="978"/>
      <c r="FR33" s="978"/>
      <c r="FS33" s="978"/>
      <c r="FT33" s="978"/>
      <c r="FU33" s="978"/>
      <c r="FV33" s="978"/>
      <c r="FW33" s="978"/>
      <c r="FX33" s="978"/>
      <c r="FY33" s="978"/>
      <c r="FZ33" s="978"/>
      <c r="GA33" s="978"/>
    </row>
    <row r="34" spans="1:183" ht="15.75" customHeight="1">
      <c r="A34" s="977" t="s">
        <v>558</v>
      </c>
      <c r="B34" s="978"/>
      <c r="C34" s="978"/>
      <c r="D34" s="978"/>
      <c r="E34" s="978"/>
      <c r="F34" s="978"/>
      <c r="G34" s="978"/>
      <c r="H34" s="978"/>
      <c r="I34" s="978"/>
      <c r="J34" s="978"/>
      <c r="K34" s="978"/>
      <c r="L34" s="978"/>
      <c r="M34" s="978"/>
      <c r="N34" s="978"/>
      <c r="O34" s="978"/>
      <c r="P34" s="978"/>
      <c r="Q34" s="978"/>
      <c r="R34" s="978"/>
      <c r="S34" s="978"/>
      <c r="T34" s="978"/>
      <c r="U34" s="978"/>
      <c r="V34" s="978"/>
      <c r="W34" s="978"/>
      <c r="X34" s="978"/>
      <c r="Y34" s="978">
        <v>0</v>
      </c>
      <c r="Z34" s="978">
        <v>0</v>
      </c>
      <c r="AA34" s="978">
        <v>0</v>
      </c>
      <c r="AB34" s="978">
        <v>0</v>
      </c>
      <c r="AC34" s="978">
        <v>0</v>
      </c>
      <c r="AD34" s="978">
        <v>0</v>
      </c>
      <c r="AE34" s="978">
        <v>0</v>
      </c>
      <c r="AF34" s="978">
        <v>0</v>
      </c>
      <c r="AG34" s="978">
        <v>0</v>
      </c>
      <c r="AH34" s="978">
        <v>0</v>
      </c>
      <c r="AI34" s="978">
        <v>0</v>
      </c>
      <c r="AJ34" s="978">
        <v>0</v>
      </c>
      <c r="AK34" s="978">
        <v>0</v>
      </c>
      <c r="AL34" s="978">
        <v>0</v>
      </c>
      <c r="AM34" s="978">
        <v>0</v>
      </c>
      <c r="AN34" s="978">
        <v>0</v>
      </c>
      <c r="AO34" s="978">
        <v>0</v>
      </c>
      <c r="AP34" s="978">
        <v>0</v>
      </c>
      <c r="AQ34" s="978">
        <v>0</v>
      </c>
      <c r="AR34" s="978">
        <v>0</v>
      </c>
      <c r="AS34" s="978">
        <v>0</v>
      </c>
      <c r="AT34" s="978">
        <v>0</v>
      </c>
      <c r="AU34" s="978">
        <v>0</v>
      </c>
      <c r="AV34" s="978">
        <v>0</v>
      </c>
      <c r="AW34" s="978"/>
      <c r="AX34" s="978"/>
      <c r="AY34" s="978"/>
      <c r="AZ34" s="978"/>
      <c r="BA34" s="978"/>
      <c r="BB34" s="978"/>
      <c r="BC34" s="978"/>
      <c r="BD34" s="978"/>
      <c r="BE34" s="978"/>
      <c r="BF34" s="978"/>
      <c r="BG34" s="978"/>
      <c r="BH34" s="978"/>
      <c r="BI34" s="978"/>
      <c r="BJ34" s="978"/>
      <c r="BK34" s="978"/>
      <c r="BL34" s="978"/>
      <c r="BM34" s="978"/>
      <c r="BN34" s="978"/>
      <c r="BO34" s="978"/>
      <c r="BP34" s="978"/>
      <c r="BQ34" s="978"/>
      <c r="BR34" s="978"/>
      <c r="BS34" s="978"/>
      <c r="BT34" s="978"/>
      <c r="BU34" s="978"/>
      <c r="BV34" s="978"/>
      <c r="BW34" s="978"/>
      <c r="BX34" s="978"/>
      <c r="BY34" s="978"/>
      <c r="BZ34" s="978"/>
      <c r="CA34" s="978"/>
      <c r="CB34" s="978"/>
      <c r="CC34" s="978"/>
      <c r="CD34" s="978"/>
      <c r="CE34" s="978"/>
      <c r="CF34" s="978"/>
      <c r="CG34" s="978"/>
      <c r="CH34" s="978"/>
      <c r="CI34" s="978"/>
      <c r="CJ34" s="978"/>
      <c r="CK34" s="978"/>
      <c r="CL34" s="978"/>
      <c r="CM34" s="978"/>
      <c r="CN34" s="978"/>
      <c r="CO34" s="978"/>
      <c r="CP34" s="978"/>
      <c r="CQ34" s="978"/>
      <c r="CR34" s="978"/>
      <c r="CS34" s="978"/>
      <c r="CT34" s="978"/>
      <c r="CU34" s="978"/>
      <c r="CV34" s="978"/>
      <c r="CW34" s="978"/>
      <c r="CX34" s="978"/>
      <c r="CY34" s="978"/>
      <c r="CZ34" s="978"/>
      <c r="DA34" s="978"/>
      <c r="DB34" s="978"/>
      <c r="DC34" s="978"/>
      <c r="DD34" s="978"/>
      <c r="DE34" s="978"/>
      <c r="DF34" s="978"/>
      <c r="DG34" s="978"/>
      <c r="DH34" s="978"/>
      <c r="DI34" s="978"/>
      <c r="DJ34" s="978"/>
      <c r="DK34" s="978"/>
      <c r="DL34" s="978"/>
      <c r="DM34" s="978"/>
      <c r="DN34" s="978"/>
      <c r="DO34" s="978"/>
      <c r="DP34" s="978"/>
      <c r="DQ34" s="978"/>
      <c r="DR34" s="978"/>
      <c r="DS34" s="978"/>
      <c r="DT34" s="978"/>
      <c r="DU34" s="978"/>
      <c r="DV34" s="978"/>
      <c r="DW34" s="978"/>
      <c r="DX34" s="978"/>
      <c r="DY34" s="978"/>
      <c r="DZ34" s="978"/>
      <c r="EA34" s="978"/>
      <c r="EB34" s="978"/>
      <c r="EC34" s="978"/>
      <c r="ED34" s="978"/>
      <c r="EE34" s="978"/>
      <c r="EF34" s="978"/>
      <c r="EG34" s="978"/>
      <c r="EH34" s="978"/>
      <c r="EI34" s="978"/>
      <c r="EJ34" s="978"/>
      <c r="EK34" s="978"/>
      <c r="EL34" s="978"/>
      <c r="EM34" s="978"/>
      <c r="EN34" s="978"/>
      <c r="EO34" s="978"/>
      <c r="EP34" s="978"/>
      <c r="EQ34" s="978"/>
      <c r="ER34" s="978"/>
      <c r="ES34" s="978"/>
      <c r="ET34" s="978"/>
      <c r="EU34" s="978"/>
      <c r="EV34" s="978"/>
      <c r="EW34" s="978"/>
      <c r="EX34" s="978"/>
      <c r="EY34" s="978"/>
      <c r="EZ34" s="978"/>
      <c r="FA34" s="978"/>
      <c r="FB34" s="978"/>
      <c r="FC34" s="978"/>
      <c r="FD34" s="978"/>
      <c r="FE34" s="978"/>
      <c r="FF34" s="978"/>
      <c r="FG34" s="978"/>
      <c r="FH34" s="978"/>
      <c r="FI34" s="978"/>
      <c r="FJ34" s="978"/>
      <c r="FK34" s="978"/>
      <c r="FL34" s="978"/>
      <c r="FM34" s="978"/>
      <c r="FN34" s="978"/>
      <c r="FO34" s="978"/>
      <c r="FP34" s="978"/>
      <c r="FQ34" s="978"/>
      <c r="FR34" s="978"/>
      <c r="FS34" s="978"/>
      <c r="FT34" s="978"/>
      <c r="FU34" s="978"/>
      <c r="FV34" s="978"/>
      <c r="FW34" s="978"/>
      <c r="FX34" s="978"/>
      <c r="FY34" s="978"/>
      <c r="FZ34" s="978"/>
      <c r="GA34" s="978"/>
    </row>
    <row r="35" spans="1:183" ht="15.75" customHeight="1">
      <c r="A35" s="977" t="s">
        <v>559</v>
      </c>
      <c r="B35" s="978"/>
      <c r="C35" s="978"/>
      <c r="D35" s="978"/>
      <c r="E35" s="978"/>
      <c r="F35" s="978"/>
      <c r="G35" s="978"/>
      <c r="H35" s="978"/>
      <c r="I35" s="978"/>
      <c r="J35" s="978"/>
      <c r="K35" s="978"/>
      <c r="L35" s="978"/>
      <c r="M35" s="978"/>
      <c r="N35" s="978"/>
      <c r="O35" s="978"/>
      <c r="P35" s="978"/>
      <c r="Q35" s="978"/>
      <c r="R35" s="978"/>
      <c r="S35" s="978"/>
      <c r="T35" s="978"/>
      <c r="U35" s="978"/>
      <c r="V35" s="978"/>
      <c r="W35" s="978"/>
      <c r="X35" s="978"/>
      <c r="Y35" s="978"/>
      <c r="Z35" s="978"/>
      <c r="AA35" s="978"/>
      <c r="AB35" s="978"/>
      <c r="AC35" s="978"/>
      <c r="AD35" s="978"/>
      <c r="AE35" s="978"/>
      <c r="AF35" s="978"/>
      <c r="AG35" s="978"/>
      <c r="AH35" s="978"/>
      <c r="AI35" s="978"/>
      <c r="AJ35" s="978"/>
      <c r="AK35" s="978"/>
      <c r="AL35" s="978"/>
      <c r="AM35" s="978"/>
      <c r="AN35" s="978"/>
      <c r="AO35" s="978"/>
      <c r="AP35" s="978"/>
      <c r="AQ35" s="978"/>
      <c r="AR35" s="978"/>
      <c r="AS35" s="978"/>
      <c r="AT35" s="978"/>
      <c r="AU35" s="978"/>
      <c r="AV35" s="978"/>
      <c r="AW35" s="978"/>
      <c r="AX35" s="978"/>
      <c r="AY35" s="978"/>
      <c r="AZ35" s="978"/>
      <c r="BA35" s="978"/>
      <c r="BB35" s="978"/>
      <c r="BC35" s="978"/>
      <c r="BD35" s="978"/>
      <c r="BE35" s="978"/>
      <c r="BF35" s="978"/>
      <c r="BG35" s="978"/>
      <c r="BH35" s="978"/>
      <c r="BI35" s="978"/>
      <c r="BJ35" s="978"/>
      <c r="BK35" s="978"/>
      <c r="BL35" s="978"/>
      <c r="BM35" s="978"/>
      <c r="BN35" s="978"/>
      <c r="BO35" s="978"/>
      <c r="BP35" s="978"/>
      <c r="BQ35" s="978"/>
      <c r="BR35" s="978"/>
      <c r="BS35" s="978"/>
      <c r="BT35" s="978"/>
      <c r="BU35" s="978"/>
      <c r="BV35" s="978"/>
      <c r="BW35" s="978"/>
      <c r="BX35" s="978"/>
      <c r="BY35" s="978"/>
      <c r="BZ35" s="978"/>
      <c r="CA35" s="978"/>
      <c r="CB35" s="978"/>
      <c r="CC35" s="978"/>
      <c r="CD35" s="978"/>
      <c r="CE35" s="978"/>
      <c r="CF35" s="978"/>
      <c r="CG35" s="978"/>
      <c r="CH35" s="978"/>
      <c r="CI35" s="978"/>
      <c r="CJ35" s="978"/>
      <c r="CK35" s="978"/>
      <c r="CL35" s="978"/>
      <c r="CM35" s="978"/>
      <c r="CN35" s="978"/>
      <c r="CO35" s="978"/>
      <c r="CP35" s="978"/>
      <c r="CQ35" s="978"/>
      <c r="CR35" s="978"/>
      <c r="CS35" s="978"/>
      <c r="CT35" s="978"/>
      <c r="CU35" s="978"/>
      <c r="CV35" s="978"/>
      <c r="CW35" s="978"/>
      <c r="CX35" s="978"/>
      <c r="CY35" s="978"/>
      <c r="CZ35" s="978"/>
      <c r="DA35" s="978"/>
      <c r="DB35" s="978"/>
      <c r="DC35" s="978"/>
      <c r="DD35" s="978"/>
      <c r="DE35" s="978"/>
      <c r="DF35" s="978"/>
      <c r="DG35" s="978"/>
      <c r="DH35" s="978"/>
      <c r="DI35" s="978"/>
      <c r="DJ35" s="978"/>
      <c r="DK35" s="978"/>
      <c r="DL35" s="978"/>
      <c r="DM35" s="978"/>
      <c r="DN35" s="978"/>
      <c r="DO35" s="978"/>
      <c r="DP35" s="978"/>
      <c r="DQ35" s="978"/>
      <c r="DR35" s="978"/>
      <c r="DS35" s="978"/>
      <c r="DT35" s="978"/>
      <c r="DU35" s="978"/>
      <c r="DV35" s="978"/>
      <c r="DW35" s="978"/>
      <c r="DX35" s="978"/>
      <c r="DY35" s="978"/>
      <c r="DZ35" s="978"/>
      <c r="EA35" s="978"/>
      <c r="EB35" s="978"/>
      <c r="EC35" s="978"/>
      <c r="ED35" s="978"/>
      <c r="EE35" s="978"/>
      <c r="EF35" s="978"/>
      <c r="EG35" s="978"/>
      <c r="EH35" s="978"/>
      <c r="EI35" s="978"/>
      <c r="EJ35" s="978"/>
      <c r="EK35" s="978"/>
      <c r="EL35" s="978"/>
      <c r="EM35" s="978"/>
      <c r="EN35" s="978"/>
      <c r="EO35" s="978"/>
      <c r="EP35" s="978"/>
      <c r="EQ35" s="978"/>
      <c r="ER35" s="978"/>
      <c r="ES35" s="978"/>
      <c r="ET35" s="978"/>
      <c r="EU35" s="978"/>
      <c r="EV35" s="978"/>
      <c r="EW35" s="978"/>
      <c r="EX35" s="978"/>
      <c r="EY35" s="978"/>
      <c r="EZ35" s="978"/>
      <c r="FA35" s="978"/>
      <c r="FB35" s="978"/>
      <c r="FC35" s="978"/>
      <c r="FD35" s="978"/>
      <c r="FE35" s="978"/>
      <c r="FF35" s="978"/>
      <c r="FG35" s="978"/>
      <c r="FH35" s="978"/>
      <c r="FI35" s="978"/>
      <c r="FJ35" s="978"/>
      <c r="FK35" s="978"/>
      <c r="FL35" s="978"/>
      <c r="FM35" s="978"/>
      <c r="FN35" s="978"/>
      <c r="FO35" s="978"/>
      <c r="FP35" s="978"/>
      <c r="FQ35" s="978"/>
      <c r="FR35" s="978"/>
      <c r="FS35" s="978"/>
      <c r="FT35" s="978"/>
      <c r="FU35" s="978"/>
      <c r="FV35" s="978"/>
      <c r="FW35" s="978"/>
      <c r="FX35" s="978"/>
      <c r="FY35" s="978"/>
      <c r="FZ35" s="978"/>
      <c r="GA35" s="978"/>
    </row>
    <row r="36" spans="1:183" s="1467" customFormat="1" ht="15.75" customHeight="1">
      <c r="A36" s="977"/>
      <c r="B36" s="978"/>
      <c r="C36" s="978"/>
      <c r="D36" s="978"/>
      <c r="E36" s="978"/>
      <c r="F36" s="978"/>
      <c r="G36" s="978"/>
      <c r="H36" s="978"/>
      <c r="I36" s="978"/>
      <c r="J36" s="978"/>
      <c r="K36" s="978"/>
      <c r="L36" s="978"/>
      <c r="M36" s="978"/>
      <c r="N36" s="978"/>
      <c r="O36" s="978"/>
      <c r="P36" s="978"/>
      <c r="Q36" s="978"/>
      <c r="R36" s="978"/>
      <c r="S36" s="978"/>
      <c r="T36" s="978"/>
      <c r="U36" s="978"/>
      <c r="V36" s="978"/>
      <c r="W36" s="978"/>
      <c r="X36" s="978"/>
      <c r="Y36" s="978"/>
      <c r="Z36" s="978"/>
      <c r="AA36" s="978"/>
      <c r="AB36" s="978"/>
      <c r="AC36" s="978"/>
      <c r="AD36" s="978"/>
      <c r="AE36" s="978"/>
      <c r="AF36" s="978"/>
      <c r="AG36" s="978"/>
      <c r="AH36" s="978"/>
      <c r="AI36" s="978"/>
      <c r="AJ36" s="978"/>
      <c r="AK36" s="978"/>
      <c r="AL36" s="978"/>
      <c r="AM36" s="978"/>
      <c r="AN36" s="978"/>
      <c r="AO36" s="978"/>
      <c r="AP36" s="978"/>
      <c r="AQ36" s="978"/>
      <c r="AR36" s="978"/>
      <c r="AS36" s="978"/>
      <c r="AT36" s="978"/>
      <c r="AU36" s="978"/>
      <c r="AV36" s="978"/>
      <c r="AW36" s="978"/>
      <c r="AX36" s="978"/>
      <c r="AY36" s="978"/>
      <c r="AZ36" s="978"/>
      <c r="BA36" s="978"/>
      <c r="BB36" s="978"/>
      <c r="BC36" s="978"/>
      <c r="BD36" s="978"/>
      <c r="BE36" s="978"/>
      <c r="BF36" s="978"/>
      <c r="BG36" s="978"/>
      <c r="BH36" s="978"/>
      <c r="BI36" s="978"/>
      <c r="BJ36" s="978"/>
      <c r="BK36" s="978"/>
      <c r="BL36" s="978"/>
      <c r="BM36" s="978"/>
      <c r="BN36" s="978"/>
      <c r="BO36" s="978"/>
      <c r="BP36" s="978"/>
      <c r="BQ36" s="978"/>
      <c r="BR36" s="978"/>
      <c r="BS36" s="978"/>
      <c r="BT36" s="978"/>
      <c r="BU36" s="978"/>
      <c r="BV36" s="978"/>
      <c r="BW36" s="978"/>
      <c r="BX36" s="978"/>
      <c r="BY36" s="978"/>
      <c r="BZ36" s="978"/>
      <c r="CA36" s="978"/>
      <c r="CB36" s="978"/>
      <c r="CC36" s="978"/>
      <c r="CD36" s="978"/>
      <c r="CE36" s="978"/>
      <c r="CF36" s="978"/>
      <c r="CG36" s="978"/>
      <c r="CH36" s="978"/>
      <c r="CI36" s="978"/>
      <c r="CJ36" s="978"/>
      <c r="CK36" s="978"/>
      <c r="CL36" s="978"/>
      <c r="CM36" s="978"/>
      <c r="CN36" s="978"/>
      <c r="CO36" s="978"/>
      <c r="CP36" s="978"/>
      <c r="CQ36" s="978"/>
      <c r="CR36" s="978"/>
      <c r="CS36" s="978"/>
      <c r="CT36" s="978"/>
      <c r="CU36" s="978"/>
      <c r="CV36" s="978"/>
      <c r="CW36" s="978"/>
      <c r="CX36" s="978"/>
      <c r="CY36" s="978"/>
      <c r="CZ36" s="978"/>
      <c r="DA36" s="978"/>
      <c r="DB36" s="978"/>
      <c r="DC36" s="978"/>
      <c r="DD36" s="978"/>
      <c r="DE36" s="978"/>
      <c r="DF36" s="978"/>
      <c r="DG36" s="978"/>
      <c r="DH36" s="978"/>
      <c r="DI36" s="978"/>
      <c r="DJ36" s="978"/>
      <c r="DK36" s="978"/>
      <c r="DL36" s="978"/>
      <c r="DM36" s="978"/>
      <c r="DN36" s="978"/>
      <c r="DO36" s="978"/>
      <c r="DP36" s="978"/>
      <c r="DQ36" s="978"/>
      <c r="DR36" s="978"/>
      <c r="DS36" s="978"/>
      <c r="DT36" s="978"/>
      <c r="DU36" s="978"/>
      <c r="DV36" s="978"/>
      <c r="DW36" s="978"/>
      <c r="DX36" s="978"/>
      <c r="DY36" s="978"/>
      <c r="DZ36" s="978"/>
      <c r="EA36" s="978"/>
      <c r="EB36" s="978"/>
      <c r="EC36" s="978"/>
      <c r="ED36" s="978"/>
      <c r="EE36" s="978"/>
      <c r="EF36" s="978"/>
      <c r="EG36" s="978"/>
      <c r="EH36" s="978"/>
      <c r="EI36" s="978"/>
      <c r="EJ36" s="978"/>
      <c r="EK36" s="978"/>
      <c r="EL36" s="978"/>
      <c r="EM36" s="978"/>
      <c r="EN36" s="978"/>
      <c r="EO36" s="978"/>
      <c r="EP36" s="978"/>
      <c r="EQ36" s="978"/>
      <c r="ER36" s="978"/>
      <c r="ES36" s="978"/>
      <c r="ET36" s="978"/>
      <c r="EU36" s="978"/>
      <c r="EV36" s="978"/>
      <c r="EW36" s="978"/>
      <c r="EX36" s="978"/>
      <c r="EY36" s="978"/>
      <c r="EZ36" s="978"/>
      <c r="FA36" s="978"/>
      <c r="FB36" s="978"/>
      <c r="FC36" s="978"/>
      <c r="FD36" s="978"/>
      <c r="FE36" s="978"/>
      <c r="FF36" s="978"/>
      <c r="FG36" s="978"/>
      <c r="FH36" s="978"/>
      <c r="FI36" s="978"/>
      <c r="FJ36" s="978"/>
      <c r="FK36" s="978"/>
      <c r="FL36" s="978"/>
      <c r="FM36" s="978"/>
      <c r="FN36" s="978"/>
      <c r="FO36" s="978"/>
      <c r="FP36" s="978"/>
      <c r="FQ36" s="978"/>
      <c r="FR36" s="978"/>
      <c r="FS36" s="978"/>
      <c r="FT36" s="978"/>
      <c r="FU36" s="978"/>
      <c r="FV36" s="978"/>
      <c r="FW36" s="978"/>
      <c r="FX36" s="978"/>
      <c r="FY36" s="978"/>
      <c r="FZ36" s="978"/>
      <c r="GA36" s="978"/>
    </row>
    <row r="37" spans="1:183" ht="15.75" customHeight="1">
      <c r="A37" s="975" t="s">
        <v>561</v>
      </c>
      <c r="B37" s="976">
        <v>430812.78911885002</v>
      </c>
      <c r="C37" s="976">
        <v>454826.92066392995</v>
      </c>
      <c r="D37" s="976">
        <v>470107.91895142995</v>
      </c>
      <c r="E37" s="976">
        <v>488078.86203183007</v>
      </c>
      <c r="F37" s="976">
        <v>494207.58434344002</v>
      </c>
      <c r="G37" s="976">
        <v>511632.81084130006</v>
      </c>
      <c r="H37" s="976">
        <v>536014.38958813995</v>
      </c>
      <c r="I37" s="976">
        <v>555771.4414658501</v>
      </c>
      <c r="J37" s="976">
        <v>552125.67308332003</v>
      </c>
      <c r="K37" s="976">
        <v>580404.17797978001</v>
      </c>
      <c r="L37" s="976">
        <v>585040.04035143997</v>
      </c>
      <c r="M37" s="976">
        <v>587486.19999999995</v>
      </c>
      <c r="N37" s="976">
        <v>628055.80000000005</v>
      </c>
      <c r="O37" s="976">
        <v>676962.7</v>
      </c>
      <c r="P37" s="976">
        <v>690357.6</v>
      </c>
      <c r="Q37" s="976">
        <v>688912.6</v>
      </c>
      <c r="R37" s="976">
        <v>712962</v>
      </c>
      <c r="S37" s="976">
        <v>729382.7</v>
      </c>
      <c r="T37" s="976">
        <v>755574.8</v>
      </c>
      <c r="U37" s="976">
        <v>769613.3</v>
      </c>
      <c r="V37" s="976">
        <v>810457.9</v>
      </c>
      <c r="W37" s="976">
        <v>802209</v>
      </c>
      <c r="X37" s="976">
        <v>825838.6</v>
      </c>
      <c r="Y37" s="976">
        <v>827122.87364242005</v>
      </c>
      <c r="Z37" s="976">
        <v>834458.8</v>
      </c>
      <c r="AA37" s="976">
        <v>849133.20000000007</v>
      </c>
      <c r="AB37" s="976">
        <v>871739.29999999993</v>
      </c>
      <c r="AC37" s="976">
        <v>880810.39999999991</v>
      </c>
      <c r="AD37" s="976">
        <v>897089.4</v>
      </c>
      <c r="AE37" s="976">
        <v>925343.2</v>
      </c>
      <c r="AF37" s="976">
        <v>962614.8</v>
      </c>
      <c r="AG37" s="976">
        <v>886056.6</v>
      </c>
      <c r="AH37" s="976">
        <v>944648.10000000021</v>
      </c>
      <c r="AI37" s="976">
        <v>957040.59999999986</v>
      </c>
      <c r="AJ37" s="976">
        <v>979338.29999999993</v>
      </c>
      <c r="AK37" s="976">
        <v>938271.19999999984</v>
      </c>
      <c r="AL37" s="976">
        <v>1012433.7000000001</v>
      </c>
      <c r="AM37" s="976">
        <v>1021352.6000000001</v>
      </c>
      <c r="AN37" s="976">
        <v>1010638.4</v>
      </c>
      <c r="AO37" s="976">
        <v>1038774.4</v>
      </c>
      <c r="AP37" s="976">
        <v>1032162.5000000001</v>
      </c>
      <c r="AQ37" s="976">
        <v>1047582.9</v>
      </c>
      <c r="AR37" s="976">
        <v>1087535.3999999999</v>
      </c>
      <c r="AS37" s="976">
        <v>1093428.7000000002</v>
      </c>
      <c r="AT37" s="976">
        <v>1045848.1000000001</v>
      </c>
      <c r="AU37" s="976">
        <v>1165201.7000000002</v>
      </c>
      <c r="AV37" s="976">
        <v>1198708.6000000001</v>
      </c>
      <c r="AW37" s="976">
        <v>1191546.4799999997</v>
      </c>
      <c r="AX37" s="976">
        <v>1239092.5</v>
      </c>
      <c r="AY37" s="976">
        <v>1268683.0999999999</v>
      </c>
      <c r="AZ37" s="976">
        <v>1303421.9000000001</v>
      </c>
      <c r="BA37" s="976">
        <v>1351040.51</v>
      </c>
      <c r="BB37" s="976">
        <v>1386764.9000000001</v>
      </c>
      <c r="BC37" s="976">
        <v>1372906.2999999998</v>
      </c>
      <c r="BD37" s="976">
        <v>1442334.3999999997</v>
      </c>
      <c r="BE37" s="976">
        <v>1440732.4999999995</v>
      </c>
      <c r="BF37" s="976">
        <v>1464169.7999999998</v>
      </c>
      <c r="BG37" s="976">
        <v>1496670.1999999997</v>
      </c>
      <c r="BH37" s="976">
        <v>1519728.3000000003</v>
      </c>
      <c r="BI37" s="976">
        <v>1507885.1786543599</v>
      </c>
      <c r="BJ37" s="976">
        <v>1578155.4999999998</v>
      </c>
      <c r="BK37" s="976">
        <v>1594901.7</v>
      </c>
      <c r="BL37" s="976">
        <v>1642872.2000000002</v>
      </c>
      <c r="BM37" s="976">
        <v>1691253.8</v>
      </c>
      <c r="BN37" s="976">
        <v>1758604.9999999998</v>
      </c>
      <c r="BO37" s="976">
        <v>1816680.5</v>
      </c>
      <c r="BP37" s="976">
        <v>1868876.7999999998</v>
      </c>
      <c r="BQ37" s="976">
        <v>1903912.8000000003</v>
      </c>
      <c r="BR37" s="976">
        <v>1937515</v>
      </c>
      <c r="BS37" s="976">
        <v>1877170.2</v>
      </c>
      <c r="BT37" s="976">
        <v>1973418.5000000002</v>
      </c>
      <c r="BU37" s="976">
        <v>1950379.82</v>
      </c>
      <c r="BV37" s="976">
        <v>1913385.0320000001</v>
      </c>
      <c r="BW37" s="976">
        <v>1082744.578</v>
      </c>
      <c r="BX37" s="976">
        <v>2040808.1439999999</v>
      </c>
      <c r="BY37" s="976">
        <v>2098396.0839999998</v>
      </c>
      <c r="BZ37" s="976">
        <v>2283851.87</v>
      </c>
      <c r="CA37" s="976">
        <v>2257453.79</v>
      </c>
      <c r="CB37" s="976">
        <v>2336316.0499999998</v>
      </c>
      <c r="CC37" s="976">
        <v>2490058.909</v>
      </c>
      <c r="CD37" s="976">
        <v>2494474.9355363501</v>
      </c>
      <c r="CE37" s="976">
        <v>2522044.59471195</v>
      </c>
      <c r="CF37" s="976">
        <v>2533931.2814657199</v>
      </c>
      <c r="CG37" s="976">
        <v>2556919.7257143599</v>
      </c>
      <c r="CH37" s="976">
        <v>2251819.8030220997</v>
      </c>
      <c r="CI37" s="976">
        <v>2309134.2608348099</v>
      </c>
      <c r="CJ37" s="976">
        <v>2982217.0602672906</v>
      </c>
      <c r="CK37" s="976">
        <v>3147339.3771907398</v>
      </c>
      <c r="CL37" s="976">
        <v>3377690.2834659601</v>
      </c>
      <c r="CM37" s="976">
        <v>3463443.7361306897</v>
      </c>
      <c r="CN37" s="976">
        <v>3781707.7341073002</v>
      </c>
      <c r="CO37" s="976">
        <v>3853897.0649974598</v>
      </c>
      <c r="CP37" s="976">
        <v>4144172.6648609494</v>
      </c>
      <c r="CQ37" s="976">
        <v>4353770.0005385699</v>
      </c>
      <c r="CR37" s="976">
        <v>4620829.8833651105</v>
      </c>
      <c r="CS37" s="976">
        <v>4968967.2981620003</v>
      </c>
      <c r="CT37" s="976">
        <v>5233894.4480302902</v>
      </c>
      <c r="CU37" s="976">
        <v>5644464.8933613803</v>
      </c>
      <c r="CV37" s="976">
        <v>5862327.1264018407</v>
      </c>
      <c r="CW37" s="976">
        <v>6411700.7110528089</v>
      </c>
      <c r="CX37" s="976">
        <v>6678127.1514131697</v>
      </c>
      <c r="CY37" s="976">
        <v>6655281.6789091192</v>
      </c>
      <c r="CZ37" s="976">
        <v>7213563.1598772993</v>
      </c>
      <c r="DA37" s="976">
        <v>7325489.9019643897</v>
      </c>
      <c r="DB37" s="976">
        <v>7378526.0874658599</v>
      </c>
      <c r="DC37" s="976">
        <v>7578750.6064286102</v>
      </c>
      <c r="DD37" s="976">
        <v>7824238.2950565005</v>
      </c>
      <c r="DE37" s="976">
        <v>7909783.7779165395</v>
      </c>
      <c r="DF37" s="976">
        <v>8244291.5591811193</v>
      </c>
      <c r="DG37" s="976">
        <v>8207726.4697355097</v>
      </c>
      <c r="DH37" s="976">
        <v>8015572.794603779</v>
      </c>
      <c r="DI37" s="976">
        <v>8166239.0802372089</v>
      </c>
      <c r="DJ37" s="976">
        <v>8259276.8620904218</v>
      </c>
      <c r="DK37" s="976">
        <v>8305283.4883786598</v>
      </c>
      <c r="DL37" s="976">
        <v>8751735.6891184915</v>
      </c>
      <c r="DM37" s="976">
        <v>9394601.4749761112</v>
      </c>
      <c r="DN37" s="976">
        <v>9516411.6005417407</v>
      </c>
      <c r="DO37" s="976">
        <v>9570723.3761674687</v>
      </c>
      <c r="DP37" s="976">
        <v>9687361.2147971485</v>
      </c>
      <c r="DQ37" s="976">
        <v>9895762.4779626187</v>
      </c>
      <c r="DR37" s="976">
        <v>9758497.8393546101</v>
      </c>
      <c r="DS37" s="976">
        <v>9751518.5045918915</v>
      </c>
      <c r="DT37" s="976">
        <v>9715608.119356053</v>
      </c>
      <c r="DU37" s="976">
        <v>9734625.5471999105</v>
      </c>
      <c r="DV37" s="976">
        <v>9697955.7953338716</v>
      </c>
      <c r="DW37" s="976">
        <v>9783650.3896958791</v>
      </c>
      <c r="DX37" s="976">
        <v>9624008.3018813096</v>
      </c>
      <c r="DY37" s="976">
        <v>9818476.481645491</v>
      </c>
      <c r="DZ37" s="976">
        <v>9994873.5827435795</v>
      </c>
      <c r="EA37" s="976">
        <v>10149534.612205239</v>
      </c>
      <c r="EB37" s="976">
        <v>10382727.328022601</v>
      </c>
      <c r="EC37" s="976">
        <v>9460534.2555823773</v>
      </c>
      <c r="ED37" s="976">
        <v>9025663.232463479</v>
      </c>
      <c r="EE37" s="976">
        <v>8822739.0168567784</v>
      </c>
      <c r="EF37" s="976">
        <v>9070174.6476979498</v>
      </c>
      <c r="EG37" s="976">
        <v>9535840.7116036993</v>
      </c>
      <c r="EH37" s="976">
        <v>9469921.210429851</v>
      </c>
      <c r="EI37" s="976">
        <v>9537711.9368133284</v>
      </c>
      <c r="EJ37" s="976">
        <v>9581910.512095239</v>
      </c>
      <c r="EK37" s="976">
        <v>10472352.57507067</v>
      </c>
      <c r="EL37" s="976">
        <v>10710576.188283712</v>
      </c>
      <c r="EM37" s="976">
        <v>11205599.145300489</v>
      </c>
      <c r="EN37" s="976">
        <v>11997374.580513</v>
      </c>
      <c r="EO37" s="976">
        <v>13670373.159760438</v>
      </c>
      <c r="EP37" s="976">
        <v>14147401.40624278</v>
      </c>
      <c r="EQ37" s="976">
        <v>13502682.734121202</v>
      </c>
      <c r="ER37" s="976">
        <v>13581771.748674888</v>
      </c>
      <c r="ES37" s="976">
        <v>13640505.52685594</v>
      </c>
      <c r="ET37" s="976">
        <v>13900455.929212999</v>
      </c>
      <c r="EU37" s="976">
        <v>14114784.744019877</v>
      </c>
      <c r="EV37" s="976">
        <v>14252984.904282041</v>
      </c>
      <c r="EW37" s="976">
        <v>14127357.62037361</v>
      </c>
      <c r="EX37" s="976">
        <v>14154968.76251339</v>
      </c>
      <c r="EY37" s="976">
        <v>14325842.15105653</v>
      </c>
      <c r="EZ37" s="976">
        <v>14607652.700288732</v>
      </c>
      <c r="FA37" s="976">
        <v>14485882.874027014</v>
      </c>
      <c r="FB37" s="976">
        <v>14312027.86156843</v>
      </c>
      <c r="FC37" s="976">
        <v>14435534.40069844</v>
      </c>
      <c r="FD37" s="976">
        <v>14599921.763822854</v>
      </c>
      <c r="FE37" s="976">
        <v>14717304.14069519</v>
      </c>
      <c r="FF37" s="976">
        <v>14833086.85944554</v>
      </c>
      <c r="FG37" s="976">
        <v>15031002.009160031</v>
      </c>
      <c r="FH37" s="976">
        <v>15073216.290131999</v>
      </c>
      <c r="FI37" s="976">
        <v>15376290.5777342</v>
      </c>
      <c r="FJ37" s="976">
        <v>15574348.157077182</v>
      </c>
      <c r="FK37" s="976">
        <v>15568022.693343278</v>
      </c>
      <c r="FL37" s="976">
        <v>15719585.08479153</v>
      </c>
      <c r="FM37" s="976">
        <v>15388764.783364441</v>
      </c>
      <c r="FN37" s="976">
        <v>15240010.3720612</v>
      </c>
      <c r="FO37" s="976">
        <v>15619442.195532849</v>
      </c>
      <c r="FP37" s="976">
        <v>15733919.105047788</v>
      </c>
      <c r="FQ37" s="976">
        <v>15994506.72822904</v>
      </c>
      <c r="FR37" s="976">
        <v>15951117.965108531</v>
      </c>
      <c r="FS37" s="976">
        <v>16224986.85199477</v>
      </c>
      <c r="FT37" s="976">
        <v>16503247.187736671</v>
      </c>
      <c r="FU37" s="976">
        <v>16656040.263321819</v>
      </c>
      <c r="FV37" s="976">
        <v>16931244.423590753</v>
      </c>
      <c r="FW37" s="976">
        <v>17081929.069399498</v>
      </c>
      <c r="FX37" s="976">
        <v>17377288.300832607</v>
      </c>
      <c r="FY37" s="976">
        <v>17396161.501059279</v>
      </c>
      <c r="FZ37" s="976">
        <v>17455620.007587444</v>
      </c>
      <c r="GA37" s="976">
        <v>17942823.670106869</v>
      </c>
    </row>
    <row r="38" spans="1:183" ht="15.75" customHeight="1">
      <c r="A38" s="977" t="s">
        <v>556</v>
      </c>
      <c r="B38" s="978">
        <v>5467.7891188499998</v>
      </c>
      <c r="C38" s="978">
        <v>5501.7206639299993</v>
      </c>
      <c r="D38" s="978">
        <v>6139.8189514300002</v>
      </c>
      <c r="E38" s="978">
        <v>5942.0620318299998</v>
      </c>
      <c r="F38" s="978">
        <v>6136.0843434399994</v>
      </c>
      <c r="G38" s="978">
        <v>6650.8108412999991</v>
      </c>
      <c r="H38" s="978">
        <v>6487.4895881399998</v>
      </c>
      <c r="I38" s="978">
        <v>6455.7414658499993</v>
      </c>
      <c r="J38" s="978">
        <v>6551.2730833200003</v>
      </c>
      <c r="K38" s="978">
        <v>6889.67797978</v>
      </c>
      <c r="L38" s="978">
        <v>6986.5403514400004</v>
      </c>
      <c r="M38" s="978">
        <v>7044.1</v>
      </c>
      <c r="N38" s="978">
        <v>7059.9</v>
      </c>
      <c r="O38" s="978">
        <v>7035.9</v>
      </c>
      <c r="P38" s="978">
        <v>8048.4</v>
      </c>
      <c r="Q38" s="978">
        <v>8152.9</v>
      </c>
      <c r="R38" s="978">
        <v>8457.7999999999993</v>
      </c>
      <c r="S38" s="978">
        <v>8444</v>
      </c>
      <c r="T38" s="978">
        <v>8425.4</v>
      </c>
      <c r="U38" s="978">
        <v>8548</v>
      </c>
      <c r="V38" s="978">
        <v>8442.1</v>
      </c>
      <c r="W38" s="978">
        <v>8514.4</v>
      </c>
      <c r="X38" s="978">
        <v>8464.2000000000007</v>
      </c>
      <c r="Y38" s="978">
        <v>9433.0736424200004</v>
      </c>
      <c r="Z38" s="978">
        <v>9486.9</v>
      </c>
      <c r="AA38" s="978">
        <v>9379.4</v>
      </c>
      <c r="AB38" s="978">
        <v>9356.1</v>
      </c>
      <c r="AC38" s="978">
        <v>9356.1</v>
      </c>
      <c r="AD38" s="978">
        <v>8945.7999999999993</v>
      </c>
      <c r="AE38" s="978">
        <v>7421.8</v>
      </c>
      <c r="AF38" s="978">
        <v>7268.3</v>
      </c>
      <c r="AG38" s="978">
        <v>7254.2999999999993</v>
      </c>
      <c r="AH38" s="978">
        <v>7212.5</v>
      </c>
      <c r="AI38" s="978">
        <v>7210.7999999999993</v>
      </c>
      <c r="AJ38" s="978">
        <v>7188.2</v>
      </c>
      <c r="AK38" s="978">
        <v>7133.7</v>
      </c>
      <c r="AL38" s="978">
        <v>7139.1</v>
      </c>
      <c r="AM38" s="978">
        <v>8623.9</v>
      </c>
      <c r="AN38" s="978">
        <v>8605.5</v>
      </c>
      <c r="AO38" s="978">
        <v>8610.6</v>
      </c>
      <c r="AP38" s="978">
        <v>8546.2999999999993</v>
      </c>
      <c r="AQ38" s="978">
        <v>12198.300000000001</v>
      </c>
      <c r="AR38" s="978">
        <v>3548.3</v>
      </c>
      <c r="AS38" s="978">
        <v>12259.800000000001</v>
      </c>
      <c r="AT38" s="978">
        <v>12272.400000000001</v>
      </c>
      <c r="AU38" s="978">
        <v>12310</v>
      </c>
      <c r="AV38" s="978">
        <v>12316</v>
      </c>
      <c r="AW38" s="978">
        <v>8582.3799999999992</v>
      </c>
      <c r="AX38" s="978">
        <v>12296.6</v>
      </c>
      <c r="AY38" s="978">
        <v>12966.3</v>
      </c>
      <c r="AZ38" s="978">
        <v>12972</v>
      </c>
      <c r="BA38" s="978">
        <v>12033.61</v>
      </c>
      <c r="BB38" s="978">
        <v>13042.699999999999</v>
      </c>
      <c r="BC38" s="978">
        <v>13296.900000000001</v>
      </c>
      <c r="BD38" s="978">
        <v>13090</v>
      </c>
      <c r="BE38" s="978">
        <v>13124</v>
      </c>
      <c r="BF38" s="978">
        <v>13185.5</v>
      </c>
      <c r="BG38" s="978">
        <v>13238.6</v>
      </c>
      <c r="BH38" s="978">
        <v>13280.099999999999</v>
      </c>
      <c r="BI38" s="978">
        <v>13274.27865436</v>
      </c>
      <c r="BJ38" s="978">
        <v>13294.4</v>
      </c>
      <c r="BK38" s="978">
        <v>13335.2</v>
      </c>
      <c r="BL38" s="978">
        <v>13342</v>
      </c>
      <c r="BM38" s="978">
        <v>13450.4</v>
      </c>
      <c r="BN38" s="978">
        <v>13571.399999999998</v>
      </c>
      <c r="BO38" s="978">
        <v>13565.1</v>
      </c>
      <c r="BP38" s="978">
        <v>13528.399999999998</v>
      </c>
      <c r="BQ38" s="978">
        <v>13526.8</v>
      </c>
      <c r="BR38" s="978">
        <v>13613.3</v>
      </c>
      <c r="BS38" s="978">
        <v>13560.2</v>
      </c>
      <c r="BT38" s="978">
        <v>13582.3</v>
      </c>
      <c r="BU38" s="978">
        <v>13760</v>
      </c>
      <c r="BV38" s="978">
        <v>16840.300000000003</v>
      </c>
      <c r="BW38" s="978">
        <v>14273.1</v>
      </c>
      <c r="BX38" s="978">
        <v>13968.4</v>
      </c>
      <c r="BY38" s="978">
        <v>14707.5</v>
      </c>
      <c r="BZ38" s="978">
        <v>64391.200000000004</v>
      </c>
      <c r="CA38" s="978">
        <v>65913.299999999988</v>
      </c>
      <c r="CB38" s="978">
        <v>64746.9</v>
      </c>
      <c r="CC38" s="978">
        <v>65279.4</v>
      </c>
      <c r="CD38" s="978">
        <v>67484.591536349995</v>
      </c>
      <c r="CE38" s="978">
        <v>14037.971711949998</v>
      </c>
      <c r="CF38" s="978">
        <v>12155.194865719999</v>
      </c>
      <c r="CG38" s="978">
        <v>28282.711281240001</v>
      </c>
      <c r="CH38" s="978">
        <v>29630.437855119999</v>
      </c>
      <c r="CI38" s="978">
        <v>18473.949437539999</v>
      </c>
      <c r="CJ38" s="978">
        <v>26079.645680889997</v>
      </c>
      <c r="CK38" s="978">
        <v>25324.823765130001</v>
      </c>
      <c r="CL38" s="978">
        <v>53647.226451959999</v>
      </c>
      <c r="CM38" s="978">
        <v>58781.794238009999</v>
      </c>
      <c r="CN38" s="978">
        <v>28870.667551660001</v>
      </c>
      <c r="CO38" s="978">
        <v>32763.428830389999</v>
      </c>
      <c r="CP38" s="978">
        <v>39218.855733479999</v>
      </c>
      <c r="CQ38" s="978">
        <v>98541.882867869994</v>
      </c>
      <c r="CR38" s="978">
        <v>93523.42514272999</v>
      </c>
      <c r="CS38" s="978">
        <v>236025.17609271</v>
      </c>
      <c r="CT38" s="978">
        <v>151654.94434155998</v>
      </c>
      <c r="CU38" s="978">
        <v>164782.20141387</v>
      </c>
      <c r="CV38" s="978">
        <v>145417.92047837999</v>
      </c>
      <c r="CW38" s="978">
        <v>167383.75546571001</v>
      </c>
      <c r="CX38" s="978">
        <v>149452.44163146999</v>
      </c>
      <c r="CY38" s="978">
        <v>114037.12902391001</v>
      </c>
      <c r="CZ38" s="978">
        <v>89863.413263740003</v>
      </c>
      <c r="DA38" s="978">
        <v>239880.94834298</v>
      </c>
      <c r="DB38" s="978">
        <v>171846.36678277</v>
      </c>
      <c r="DC38" s="978">
        <v>228463.35238563002</v>
      </c>
      <c r="DD38" s="978">
        <v>247452.51102055999</v>
      </c>
      <c r="DE38" s="978">
        <v>260148.80382626</v>
      </c>
      <c r="DF38" s="978">
        <v>295217.51041338005</v>
      </c>
      <c r="DG38" s="978">
        <v>340924.16818007</v>
      </c>
      <c r="DH38" s="978">
        <v>313611.62260223995</v>
      </c>
      <c r="DI38" s="978">
        <v>324755.93026708998</v>
      </c>
      <c r="DJ38" s="978">
        <v>321497.92896739003</v>
      </c>
      <c r="DK38" s="978">
        <v>336124.95454940997</v>
      </c>
      <c r="DL38" s="978">
        <v>423809.86023242993</v>
      </c>
      <c r="DM38" s="978">
        <v>468378.76872617</v>
      </c>
      <c r="DN38" s="978">
        <v>445686.84708700998</v>
      </c>
      <c r="DO38" s="978">
        <v>362376.31018550001</v>
      </c>
      <c r="DP38" s="978">
        <v>398900.8636327</v>
      </c>
      <c r="DQ38" s="978">
        <v>538210.07070314989</v>
      </c>
      <c r="DR38" s="978">
        <v>489199.31026083999</v>
      </c>
      <c r="DS38" s="978">
        <v>405586.63393457001</v>
      </c>
      <c r="DT38" s="978">
        <v>425432.55357232998</v>
      </c>
      <c r="DU38" s="978">
        <v>375827.85752173996</v>
      </c>
      <c r="DV38" s="978">
        <v>362234.94825132005</v>
      </c>
      <c r="DW38" s="978">
        <v>396545.27381158003</v>
      </c>
      <c r="DX38" s="978">
        <v>488181.41858972999</v>
      </c>
      <c r="DY38" s="978">
        <v>493564.07059582003</v>
      </c>
      <c r="DZ38" s="978">
        <v>564780.92457718996</v>
      </c>
      <c r="EA38" s="978">
        <v>664063.78836976003</v>
      </c>
      <c r="EB38" s="978">
        <v>683581.76597093989</v>
      </c>
      <c r="EC38" s="978">
        <v>632171.02236176003</v>
      </c>
      <c r="ED38" s="978">
        <v>532558.36062212999</v>
      </c>
      <c r="EE38" s="978">
        <v>424370.58095151</v>
      </c>
      <c r="EF38" s="978">
        <v>437507.46033380996</v>
      </c>
      <c r="EG38" s="978">
        <v>447451.76345143997</v>
      </c>
      <c r="EH38" s="978">
        <v>633818.09916783986</v>
      </c>
      <c r="EI38" s="978">
        <v>726392.49832609994</v>
      </c>
      <c r="EJ38" s="978">
        <v>792614.86655618995</v>
      </c>
      <c r="EK38" s="978">
        <v>823353.27331522992</v>
      </c>
      <c r="EL38" s="978">
        <v>870333.52811066993</v>
      </c>
      <c r="EM38" s="978">
        <v>2145513.6792321</v>
      </c>
      <c r="EN38" s="978">
        <v>2689502.20153637</v>
      </c>
      <c r="EO38" s="978">
        <v>4569146.0178365698</v>
      </c>
      <c r="EP38" s="978">
        <v>4584939.9793761997</v>
      </c>
      <c r="EQ38" s="978">
        <v>4579149.0986986104</v>
      </c>
      <c r="ER38" s="978">
        <v>4599334.10549118</v>
      </c>
      <c r="ES38" s="978">
        <v>4642383.3821805604</v>
      </c>
      <c r="ET38" s="978">
        <v>4730614.0771453595</v>
      </c>
      <c r="EU38" s="978">
        <v>4652650.3792329198</v>
      </c>
      <c r="EV38" s="978">
        <v>4610184.6836651405</v>
      </c>
      <c r="EW38" s="978">
        <v>4448812.5701917997</v>
      </c>
      <c r="EX38" s="978">
        <v>4478198.6776154293</v>
      </c>
      <c r="EY38" s="978">
        <v>4619886.2793185208</v>
      </c>
      <c r="EZ38" s="978">
        <v>4651032.1819295203</v>
      </c>
      <c r="FA38" s="978">
        <v>4708311.8218548102</v>
      </c>
      <c r="FB38" s="978">
        <v>4698428.5363426097</v>
      </c>
      <c r="FC38" s="978">
        <v>4741575.1777651105</v>
      </c>
      <c r="FD38" s="978">
        <v>4754751.7556532407</v>
      </c>
      <c r="FE38" s="978">
        <v>4795017.2422417505</v>
      </c>
      <c r="FF38" s="978">
        <v>4687396.5519252494</v>
      </c>
      <c r="FG38" s="978">
        <v>4703313.1883831806</v>
      </c>
      <c r="FH38" s="978">
        <v>4651415.5666840998</v>
      </c>
      <c r="FI38" s="978">
        <v>4638051.1849396201</v>
      </c>
      <c r="FJ38" s="978">
        <v>4820183.7172946297</v>
      </c>
      <c r="FK38" s="978">
        <v>4835381.7731867302</v>
      </c>
      <c r="FL38" s="978">
        <v>4829926.2069036197</v>
      </c>
      <c r="FM38" s="978">
        <v>4575810.03607402</v>
      </c>
      <c r="FN38" s="978">
        <v>4578674.0265254006</v>
      </c>
      <c r="FO38" s="978">
        <v>4618807.06144905</v>
      </c>
      <c r="FP38" s="978">
        <v>4612395.6646272596</v>
      </c>
      <c r="FQ38" s="978">
        <v>4687670.4452883098</v>
      </c>
      <c r="FR38" s="978">
        <v>4677958.3833005996</v>
      </c>
      <c r="FS38" s="978">
        <v>4678748.2556447499</v>
      </c>
      <c r="FT38" s="978">
        <v>4671619.43386037</v>
      </c>
      <c r="FU38" s="978">
        <v>4673510.2554063909</v>
      </c>
      <c r="FV38" s="978">
        <v>4674233.9719307004</v>
      </c>
      <c r="FW38" s="978">
        <v>4926822.5041798297</v>
      </c>
      <c r="FX38" s="978">
        <v>4860415.8371227002</v>
      </c>
      <c r="FY38" s="978">
        <v>4834297.3938880293</v>
      </c>
      <c r="FZ38" s="978">
        <v>4834122.3462205194</v>
      </c>
      <c r="GA38" s="978">
        <v>4857940.3685571505</v>
      </c>
    </row>
    <row r="39" spans="1:183" ht="15.75" customHeight="1">
      <c r="A39" s="977" t="s">
        <v>562</v>
      </c>
      <c r="B39" s="978">
        <v>425345</v>
      </c>
      <c r="C39" s="978">
        <v>449325.19999999995</v>
      </c>
      <c r="D39" s="978">
        <v>463968.10000000003</v>
      </c>
      <c r="E39" s="978">
        <v>482136.80000000005</v>
      </c>
      <c r="F39" s="978">
        <v>488071.5</v>
      </c>
      <c r="G39" s="978">
        <v>504982</v>
      </c>
      <c r="H39" s="978">
        <v>529526.9</v>
      </c>
      <c r="I39" s="978">
        <v>549315.70000000007</v>
      </c>
      <c r="J39" s="978">
        <v>545574.40000000002</v>
      </c>
      <c r="K39" s="978">
        <v>573514.5</v>
      </c>
      <c r="L39" s="978">
        <v>578053.5</v>
      </c>
      <c r="M39" s="978">
        <v>580442.1</v>
      </c>
      <c r="N39" s="978">
        <v>620995.9</v>
      </c>
      <c r="O39" s="978">
        <v>669926.79999999993</v>
      </c>
      <c r="P39" s="978">
        <v>682309.20000000007</v>
      </c>
      <c r="Q39" s="978">
        <v>680759.7</v>
      </c>
      <c r="R39" s="978">
        <v>704504.2</v>
      </c>
      <c r="S39" s="978">
        <v>720938.7</v>
      </c>
      <c r="T39" s="978">
        <v>747149.4</v>
      </c>
      <c r="U39" s="978">
        <v>761065.3</v>
      </c>
      <c r="V39" s="978">
        <v>802015.8</v>
      </c>
      <c r="W39" s="978">
        <v>793694.6</v>
      </c>
      <c r="X39" s="978">
        <v>817374.4</v>
      </c>
      <c r="Y39" s="978">
        <v>817689.8</v>
      </c>
      <c r="Z39" s="978">
        <v>824971.9</v>
      </c>
      <c r="AA39" s="978">
        <v>839753.8</v>
      </c>
      <c r="AB39" s="978">
        <v>862383.2</v>
      </c>
      <c r="AC39" s="978">
        <v>871454.29999999993</v>
      </c>
      <c r="AD39" s="978">
        <v>888143.60000000009</v>
      </c>
      <c r="AE39" s="978">
        <v>917921.4</v>
      </c>
      <c r="AF39" s="978">
        <v>955346.5</v>
      </c>
      <c r="AG39" s="978">
        <v>878802.29999999993</v>
      </c>
      <c r="AH39" s="978">
        <v>937435.60000000021</v>
      </c>
      <c r="AI39" s="978">
        <v>949829.79999999981</v>
      </c>
      <c r="AJ39" s="978">
        <v>972150.1</v>
      </c>
      <c r="AK39" s="978">
        <v>931137.49999999988</v>
      </c>
      <c r="AL39" s="978">
        <v>1005294.6000000001</v>
      </c>
      <c r="AM39" s="978">
        <v>1012728.7000000001</v>
      </c>
      <c r="AN39" s="978">
        <v>1002032.9</v>
      </c>
      <c r="AO39" s="978">
        <v>1030163.8</v>
      </c>
      <c r="AP39" s="978">
        <v>1023616.2000000001</v>
      </c>
      <c r="AQ39" s="978">
        <v>1035384.6</v>
      </c>
      <c r="AR39" s="978">
        <v>1083987.0999999999</v>
      </c>
      <c r="AS39" s="978">
        <v>1081168.9000000001</v>
      </c>
      <c r="AT39" s="978">
        <v>1033575.7000000001</v>
      </c>
      <c r="AU39" s="978">
        <v>1152891.7000000002</v>
      </c>
      <c r="AV39" s="978">
        <v>1186392.6000000001</v>
      </c>
      <c r="AW39" s="978">
        <v>1182964.0999999999</v>
      </c>
      <c r="AX39" s="978">
        <v>1226795.8999999999</v>
      </c>
      <c r="AY39" s="978">
        <v>1255716.7999999998</v>
      </c>
      <c r="AZ39" s="978">
        <v>1290449.9000000001</v>
      </c>
      <c r="BA39" s="978">
        <v>1339006.8999999999</v>
      </c>
      <c r="BB39" s="978">
        <v>1373722.2000000002</v>
      </c>
      <c r="BC39" s="978">
        <v>1359609.4</v>
      </c>
      <c r="BD39" s="978">
        <v>1429244.3999999997</v>
      </c>
      <c r="BE39" s="978">
        <v>1427608.4999999995</v>
      </c>
      <c r="BF39" s="978">
        <v>1450984.2999999998</v>
      </c>
      <c r="BG39" s="978">
        <v>1483431.5999999996</v>
      </c>
      <c r="BH39" s="978">
        <v>1506448.2000000002</v>
      </c>
      <c r="BI39" s="978">
        <v>1494610.9</v>
      </c>
      <c r="BJ39" s="978">
        <v>1564861.0999999999</v>
      </c>
      <c r="BK39" s="978">
        <v>1581566.5</v>
      </c>
      <c r="BL39" s="978">
        <v>1629530.2000000002</v>
      </c>
      <c r="BM39" s="978">
        <v>1677803.4000000001</v>
      </c>
      <c r="BN39" s="978">
        <v>1745033.5999999999</v>
      </c>
      <c r="BO39" s="978">
        <v>1803115.4</v>
      </c>
      <c r="BP39" s="978">
        <v>1855348.4</v>
      </c>
      <c r="BQ39" s="978">
        <v>1890386.0000000002</v>
      </c>
      <c r="BR39" s="978">
        <v>1923901.7</v>
      </c>
      <c r="BS39" s="978">
        <v>1863610</v>
      </c>
      <c r="BT39" s="978">
        <v>1959836.2000000002</v>
      </c>
      <c r="BU39" s="978">
        <v>1936619.82</v>
      </c>
      <c r="BV39" s="978">
        <v>1896544.7320000001</v>
      </c>
      <c r="BW39" s="978">
        <v>1068471.4779999999</v>
      </c>
      <c r="BX39" s="978">
        <v>2026839.7439999999</v>
      </c>
      <c r="BY39" s="978">
        <v>2083688.584</v>
      </c>
      <c r="BZ39" s="978">
        <v>2219460.67</v>
      </c>
      <c r="CA39" s="978">
        <v>2191540.4900000002</v>
      </c>
      <c r="CB39" s="978">
        <v>2271569.15</v>
      </c>
      <c r="CC39" s="978">
        <v>2424779.5090000001</v>
      </c>
      <c r="CD39" s="978">
        <v>2426990.344</v>
      </c>
      <c r="CE39" s="978">
        <v>2508006.6230000001</v>
      </c>
      <c r="CF39" s="978">
        <v>2521776.0866</v>
      </c>
      <c r="CG39" s="978">
        <v>2528637.0144331199</v>
      </c>
      <c r="CH39" s="978">
        <v>2222189.3651669798</v>
      </c>
      <c r="CI39" s="978">
        <v>2290660.3113972698</v>
      </c>
      <c r="CJ39" s="978">
        <v>2956137.4145864006</v>
      </c>
      <c r="CK39" s="978">
        <v>3122014.5534256101</v>
      </c>
      <c r="CL39" s="978">
        <v>3324043.0570140001</v>
      </c>
      <c r="CM39" s="978">
        <v>3404661.9418926798</v>
      </c>
      <c r="CN39" s="978">
        <v>3752837.0665556402</v>
      </c>
      <c r="CO39" s="978">
        <v>3821133.6361670699</v>
      </c>
      <c r="CP39" s="978">
        <v>4104953.8091274695</v>
      </c>
      <c r="CQ39" s="978">
        <v>4255228.1176707</v>
      </c>
      <c r="CR39" s="978">
        <v>4527306.4582223808</v>
      </c>
      <c r="CS39" s="978">
        <v>4732942.1220692899</v>
      </c>
      <c r="CT39" s="978">
        <v>5082239.5036887303</v>
      </c>
      <c r="CU39" s="978">
        <v>5479682.6919475105</v>
      </c>
      <c r="CV39" s="978">
        <v>5716909.2059234604</v>
      </c>
      <c r="CW39" s="978">
        <v>6244316.9555870993</v>
      </c>
      <c r="CX39" s="978">
        <v>6528674.7097816998</v>
      </c>
      <c r="CY39" s="978">
        <v>6541244.5498852096</v>
      </c>
      <c r="CZ39" s="978">
        <v>7123699.7466135593</v>
      </c>
      <c r="DA39" s="978">
        <v>7085608.9536214098</v>
      </c>
      <c r="DB39" s="978">
        <v>7206679.7206830904</v>
      </c>
      <c r="DC39" s="978">
        <v>7350287.2540429803</v>
      </c>
      <c r="DD39" s="978">
        <v>7576785.7840359407</v>
      </c>
      <c r="DE39" s="978">
        <v>7649634.9740902791</v>
      </c>
      <c r="DF39" s="978">
        <v>7949074.048767739</v>
      </c>
      <c r="DG39" s="978">
        <v>7866802.3015554398</v>
      </c>
      <c r="DH39" s="978">
        <v>7701961.1720015388</v>
      </c>
      <c r="DI39" s="978">
        <v>7841483.1499701189</v>
      </c>
      <c r="DJ39" s="978">
        <v>7937778.9331230316</v>
      </c>
      <c r="DK39" s="978">
        <v>7969158.5338292494</v>
      </c>
      <c r="DL39" s="978">
        <v>8327925.828886061</v>
      </c>
      <c r="DM39" s="978">
        <v>8926222.7062499411</v>
      </c>
      <c r="DN39" s="978">
        <v>9070724.7534547299</v>
      </c>
      <c r="DO39" s="978">
        <v>9208347.0659819692</v>
      </c>
      <c r="DP39" s="978">
        <v>9288460.351164449</v>
      </c>
      <c r="DQ39" s="978">
        <v>9357552.407259468</v>
      </c>
      <c r="DR39" s="978">
        <v>9269298.5290937703</v>
      </c>
      <c r="DS39" s="978">
        <v>9345931.8706573211</v>
      </c>
      <c r="DT39" s="978">
        <v>9290175.5657837223</v>
      </c>
      <c r="DU39" s="978">
        <v>9358797.6896781698</v>
      </c>
      <c r="DV39" s="978">
        <v>9335720.8470825516</v>
      </c>
      <c r="DW39" s="978">
        <v>9387105.1158842985</v>
      </c>
      <c r="DX39" s="978">
        <v>9135826.8832915798</v>
      </c>
      <c r="DY39" s="978">
        <v>9324912.4110496715</v>
      </c>
      <c r="DZ39" s="978">
        <v>9430092.6581663899</v>
      </c>
      <c r="EA39" s="978">
        <v>9485470.8238354791</v>
      </c>
      <c r="EB39" s="978">
        <v>9699145.5620516613</v>
      </c>
      <c r="EC39" s="978">
        <v>8828363.2332206182</v>
      </c>
      <c r="ED39" s="978">
        <v>8493104.8718413487</v>
      </c>
      <c r="EE39" s="978">
        <v>8398368.4359052684</v>
      </c>
      <c r="EF39" s="978">
        <v>8632667.1873641405</v>
      </c>
      <c r="EG39" s="978">
        <v>9088388.948152259</v>
      </c>
      <c r="EH39" s="978">
        <v>8836103.1112620104</v>
      </c>
      <c r="EI39" s="978">
        <v>8811319.438487228</v>
      </c>
      <c r="EJ39" s="978">
        <v>8789295.6455390491</v>
      </c>
      <c r="EK39" s="978">
        <v>9648999.3017554395</v>
      </c>
      <c r="EL39" s="978">
        <v>9840242.6601730417</v>
      </c>
      <c r="EM39" s="978">
        <v>9060085.4660683889</v>
      </c>
      <c r="EN39" s="978">
        <v>9307872.37897663</v>
      </c>
      <c r="EO39" s="978">
        <v>9101227.141923869</v>
      </c>
      <c r="EP39" s="978">
        <v>9562461.4268665817</v>
      </c>
      <c r="EQ39" s="978">
        <v>8923533.6354225911</v>
      </c>
      <c r="ER39" s="978">
        <v>8982437.6431837082</v>
      </c>
      <c r="ES39" s="978">
        <v>8998122.1446753796</v>
      </c>
      <c r="ET39" s="978">
        <v>9169841.8520676401</v>
      </c>
      <c r="EU39" s="978">
        <v>9462132.8647869583</v>
      </c>
      <c r="EV39" s="978">
        <v>9642439.5676169004</v>
      </c>
      <c r="EW39" s="978">
        <v>9678111.4271818101</v>
      </c>
      <c r="EX39" s="978">
        <v>9675917.3888979591</v>
      </c>
      <c r="EY39" s="978">
        <v>9705079.2607380096</v>
      </c>
      <c r="EZ39" s="978">
        <v>9955273.4393592104</v>
      </c>
      <c r="FA39" s="978">
        <v>9775077.0584139526</v>
      </c>
      <c r="FB39" s="978">
        <v>9603158.2447163407</v>
      </c>
      <c r="FC39" s="978">
        <v>9682979.5780557301</v>
      </c>
      <c r="FD39" s="978">
        <v>9828746.6723594032</v>
      </c>
      <c r="FE39" s="978">
        <v>9891850.0058954488</v>
      </c>
      <c r="FF39" s="978">
        <v>10105298.7828742</v>
      </c>
      <c r="FG39" s="978">
        <v>10288798.44186106</v>
      </c>
      <c r="FH39" s="978">
        <v>10380323.348792581</v>
      </c>
      <c r="FI39" s="978">
        <v>10694188.847630309</v>
      </c>
      <c r="FJ39" s="978">
        <v>10716339.621396663</v>
      </c>
      <c r="FK39" s="978">
        <v>10694152.858978389</v>
      </c>
      <c r="FL39" s="978">
        <v>10850996.04691302</v>
      </c>
      <c r="FM39" s="978">
        <v>10766951.893774811</v>
      </c>
      <c r="FN39" s="978">
        <v>10615059.734579939</v>
      </c>
      <c r="FO39" s="978">
        <v>10952562.34268933</v>
      </c>
      <c r="FP39" s="978">
        <v>11070435.063134629</v>
      </c>
      <c r="FQ39" s="978">
        <v>11254571.643640621</v>
      </c>
      <c r="FR39" s="978">
        <v>11218206.6306876</v>
      </c>
      <c r="FS39" s="978">
        <v>11492328.751530759</v>
      </c>
      <c r="FT39" s="978">
        <v>11773747.8851215</v>
      </c>
      <c r="FU39" s="978">
        <v>11922287.151216939</v>
      </c>
      <c r="FV39" s="978">
        <v>12198067.261123262</v>
      </c>
      <c r="FW39" s="978">
        <v>12095542.441599058</v>
      </c>
      <c r="FX39" s="978">
        <v>12449770.224905958</v>
      </c>
      <c r="FY39" s="978">
        <v>12478258.709737631</v>
      </c>
      <c r="FZ39" s="978">
        <v>12540326.950856352</v>
      </c>
      <c r="GA39" s="978">
        <v>12993398.39169699</v>
      </c>
    </row>
    <row r="40" spans="1:183" ht="15.75" customHeight="1">
      <c r="A40" s="977" t="s">
        <v>558</v>
      </c>
      <c r="B40" s="978"/>
      <c r="C40" s="978"/>
      <c r="D40" s="978"/>
      <c r="E40" s="978"/>
      <c r="F40" s="978"/>
      <c r="G40" s="978"/>
      <c r="H40" s="978"/>
      <c r="I40" s="978"/>
      <c r="J40" s="978"/>
      <c r="K40" s="978"/>
      <c r="L40" s="978"/>
      <c r="M40" s="978"/>
      <c r="N40" s="978"/>
      <c r="O40" s="978"/>
      <c r="P40" s="978"/>
      <c r="Q40" s="978"/>
      <c r="R40" s="978"/>
      <c r="S40" s="978"/>
      <c r="T40" s="978"/>
      <c r="U40" s="978"/>
      <c r="V40" s="978"/>
      <c r="W40" s="978"/>
      <c r="X40" s="978"/>
      <c r="Y40" s="978"/>
      <c r="Z40" s="978"/>
      <c r="AA40" s="978"/>
      <c r="AB40" s="978"/>
      <c r="AC40" s="978"/>
      <c r="AD40" s="978"/>
      <c r="AE40" s="978"/>
      <c r="AF40" s="978"/>
      <c r="AG40" s="978"/>
      <c r="AH40" s="978"/>
      <c r="AI40" s="978"/>
      <c r="AJ40" s="978"/>
      <c r="AK40" s="978"/>
      <c r="AL40" s="978"/>
      <c r="AM40" s="978"/>
      <c r="AN40" s="978"/>
      <c r="AO40" s="978"/>
      <c r="AP40" s="978"/>
      <c r="AQ40" s="978"/>
      <c r="AR40" s="978"/>
      <c r="AS40" s="978"/>
      <c r="AT40" s="978"/>
      <c r="AU40" s="978"/>
      <c r="AV40" s="978"/>
      <c r="AW40" s="978"/>
      <c r="AX40" s="978"/>
      <c r="AY40" s="978"/>
      <c r="AZ40" s="978"/>
      <c r="BA40" s="978"/>
      <c r="BB40" s="978"/>
      <c r="BC40" s="978"/>
      <c r="BD40" s="978"/>
      <c r="BE40" s="978"/>
      <c r="BF40" s="978"/>
      <c r="BG40" s="978"/>
      <c r="BH40" s="978"/>
      <c r="BI40" s="978"/>
      <c r="BJ40" s="978"/>
      <c r="BK40" s="978"/>
      <c r="BL40" s="978"/>
      <c r="BM40" s="978"/>
      <c r="BN40" s="978"/>
      <c r="BO40" s="978"/>
      <c r="BP40" s="978"/>
      <c r="BQ40" s="978"/>
      <c r="BR40" s="978"/>
      <c r="BS40" s="978"/>
      <c r="BT40" s="978"/>
      <c r="BU40" s="978"/>
      <c r="BV40" s="978"/>
      <c r="BW40" s="978"/>
      <c r="BX40" s="978"/>
      <c r="BY40" s="978"/>
      <c r="BZ40" s="978"/>
      <c r="CA40" s="978"/>
      <c r="CB40" s="978"/>
      <c r="CC40" s="978"/>
      <c r="CD40" s="978"/>
      <c r="CE40" s="978"/>
      <c r="CF40" s="978"/>
      <c r="CG40" s="978"/>
      <c r="CH40" s="978"/>
      <c r="CI40" s="978"/>
      <c r="CJ40" s="978"/>
      <c r="CK40" s="978"/>
      <c r="CL40" s="978"/>
      <c r="CM40" s="978"/>
      <c r="CN40" s="978"/>
      <c r="CO40" s="978"/>
      <c r="CP40" s="978"/>
      <c r="CQ40" s="978"/>
      <c r="CR40" s="978"/>
      <c r="CS40" s="978"/>
      <c r="CT40" s="978"/>
      <c r="CU40" s="978"/>
      <c r="CV40" s="978"/>
      <c r="CW40" s="978"/>
      <c r="CX40" s="978"/>
      <c r="CY40" s="978"/>
      <c r="CZ40" s="978"/>
      <c r="DA40" s="978"/>
      <c r="DB40" s="978"/>
      <c r="DC40" s="978"/>
      <c r="DD40" s="978"/>
      <c r="DE40" s="978"/>
      <c r="DF40" s="978"/>
      <c r="DG40" s="978"/>
      <c r="DH40" s="978"/>
      <c r="DI40" s="978"/>
      <c r="DJ40" s="978"/>
      <c r="DK40" s="978"/>
      <c r="DL40" s="978"/>
      <c r="DM40" s="978"/>
      <c r="DN40" s="978"/>
      <c r="DO40" s="978"/>
      <c r="DP40" s="978"/>
      <c r="DQ40" s="978"/>
      <c r="DR40" s="978"/>
      <c r="DS40" s="978"/>
      <c r="DT40" s="978"/>
      <c r="DU40" s="978"/>
      <c r="DV40" s="978"/>
      <c r="DW40" s="978"/>
      <c r="DX40" s="978"/>
      <c r="DY40" s="978"/>
      <c r="DZ40" s="978"/>
      <c r="EA40" s="978"/>
      <c r="EB40" s="978"/>
      <c r="EC40" s="978"/>
      <c r="ED40" s="978"/>
      <c r="EE40" s="978"/>
      <c r="EF40" s="978"/>
      <c r="EG40" s="978"/>
      <c r="EH40" s="978"/>
      <c r="EI40" s="978"/>
      <c r="EJ40" s="978"/>
      <c r="EK40" s="978"/>
      <c r="EL40" s="978"/>
      <c r="EM40" s="978"/>
      <c r="EN40" s="978"/>
      <c r="EO40" s="978"/>
      <c r="EP40" s="978"/>
      <c r="EQ40" s="978"/>
      <c r="ER40" s="978"/>
      <c r="ES40" s="978"/>
      <c r="ET40" s="978"/>
      <c r="EU40" s="978"/>
      <c r="EV40" s="978"/>
      <c r="EW40" s="978"/>
      <c r="EX40" s="978"/>
      <c r="EY40" s="978"/>
      <c r="EZ40" s="978"/>
      <c r="FA40" s="978">
        <v>0</v>
      </c>
      <c r="FB40" s="978">
        <v>7907.7702421100003</v>
      </c>
      <c r="FC40" s="978">
        <v>7897.4684036300005</v>
      </c>
      <c r="FD40" s="978">
        <v>11367.07633272</v>
      </c>
      <c r="FE40" s="978">
        <v>24368.469188979998</v>
      </c>
      <c r="FF40" s="978">
        <v>33604.006352969998</v>
      </c>
      <c r="FG40" s="978">
        <v>31524.22488785</v>
      </c>
      <c r="FH40" s="978">
        <v>33864.59781901</v>
      </c>
      <c r="FI40" s="978">
        <v>36326.45463344</v>
      </c>
      <c r="FJ40" s="978">
        <v>30465.586205519998</v>
      </c>
      <c r="FK40" s="978">
        <v>30519.93263766</v>
      </c>
      <c r="FL40" s="978">
        <v>30027.262853369997</v>
      </c>
      <c r="FM40" s="978">
        <v>36490.231376600001</v>
      </c>
      <c r="FN40" s="978">
        <v>36426.250442649995</v>
      </c>
      <c r="FO40" s="978">
        <v>37705.393394040002</v>
      </c>
      <c r="FP40" s="978">
        <v>40629.667912609999</v>
      </c>
      <c r="FQ40" s="978">
        <v>42021.028027550004</v>
      </c>
      <c r="FR40" s="978">
        <v>42701.038440830001</v>
      </c>
      <c r="FS40" s="978">
        <v>41171.583105260004</v>
      </c>
      <c r="FT40" s="978">
        <v>43654.118635190003</v>
      </c>
      <c r="FU40" s="978">
        <v>45386.342226779998</v>
      </c>
      <c r="FV40" s="978">
        <v>42453.389156559999</v>
      </c>
      <c r="FW40" s="978">
        <v>41418.043943360004</v>
      </c>
      <c r="FX40" s="978">
        <v>48626.521262080001</v>
      </c>
      <c r="FY40" s="978">
        <v>63714.521410959991</v>
      </c>
      <c r="FZ40" s="978">
        <v>60412.251418560001</v>
      </c>
      <c r="GA40" s="978">
        <v>70278.501000730015</v>
      </c>
    </row>
    <row r="41" spans="1:183" ht="16.5" customHeight="1">
      <c r="A41" s="977" t="s">
        <v>559</v>
      </c>
      <c r="B41" s="978"/>
      <c r="C41" s="978"/>
      <c r="D41" s="978"/>
      <c r="E41" s="978"/>
      <c r="F41" s="978"/>
      <c r="G41" s="978"/>
      <c r="H41" s="978"/>
      <c r="I41" s="978"/>
      <c r="J41" s="978"/>
      <c r="K41" s="978"/>
      <c r="L41" s="978"/>
      <c r="M41" s="978"/>
      <c r="N41" s="978"/>
      <c r="O41" s="978"/>
      <c r="P41" s="978"/>
      <c r="Q41" s="978"/>
      <c r="R41" s="978"/>
      <c r="S41" s="978"/>
      <c r="T41" s="978"/>
      <c r="U41" s="978"/>
      <c r="V41" s="978"/>
      <c r="W41" s="978"/>
      <c r="X41" s="978"/>
      <c r="Y41" s="978"/>
      <c r="Z41" s="978"/>
      <c r="AA41" s="978"/>
      <c r="AB41" s="978"/>
      <c r="AC41" s="978"/>
      <c r="AD41" s="978"/>
      <c r="AE41" s="978"/>
      <c r="AF41" s="978"/>
      <c r="AG41" s="978"/>
      <c r="AH41" s="978"/>
      <c r="AI41" s="978"/>
      <c r="AJ41" s="978"/>
      <c r="AK41" s="978"/>
      <c r="AL41" s="978"/>
      <c r="AM41" s="978"/>
      <c r="AN41" s="978"/>
      <c r="AO41" s="978"/>
      <c r="AP41" s="978"/>
      <c r="AQ41" s="978"/>
      <c r="AR41" s="978"/>
      <c r="AS41" s="978"/>
      <c r="AT41" s="978"/>
      <c r="AU41" s="978"/>
      <c r="AV41" s="978"/>
      <c r="AW41" s="978"/>
      <c r="AX41" s="978"/>
      <c r="AY41" s="978"/>
      <c r="AZ41" s="978"/>
      <c r="BA41" s="978"/>
      <c r="BB41" s="978"/>
      <c r="BC41" s="978"/>
      <c r="BD41" s="978"/>
      <c r="BE41" s="978"/>
      <c r="BF41" s="978"/>
      <c r="BG41" s="978"/>
      <c r="BH41" s="978"/>
      <c r="BI41" s="978"/>
      <c r="BJ41" s="978"/>
      <c r="BK41" s="978"/>
      <c r="BL41" s="978"/>
      <c r="BM41" s="978"/>
      <c r="BN41" s="978"/>
      <c r="BO41" s="978"/>
      <c r="BP41" s="978"/>
      <c r="BQ41" s="978"/>
      <c r="BR41" s="978"/>
      <c r="BS41" s="978"/>
      <c r="BT41" s="978"/>
      <c r="BU41" s="978"/>
      <c r="BV41" s="978"/>
      <c r="BW41" s="978"/>
      <c r="BX41" s="978"/>
      <c r="BY41" s="978"/>
      <c r="BZ41" s="978"/>
      <c r="CA41" s="978"/>
      <c r="CB41" s="978"/>
      <c r="CC41" s="978"/>
      <c r="CD41" s="978"/>
      <c r="CE41" s="978"/>
      <c r="CF41" s="978"/>
      <c r="CG41" s="978"/>
      <c r="CH41" s="978"/>
      <c r="CI41" s="978"/>
      <c r="CJ41" s="978"/>
      <c r="CK41" s="978"/>
      <c r="CL41" s="978"/>
      <c r="CM41" s="978"/>
      <c r="CN41" s="978"/>
      <c r="CO41" s="978"/>
      <c r="CP41" s="978"/>
      <c r="CQ41" s="978"/>
      <c r="CR41" s="978"/>
      <c r="CS41" s="978"/>
      <c r="CT41" s="978"/>
      <c r="CU41" s="978"/>
      <c r="CV41" s="978"/>
      <c r="CW41" s="978"/>
      <c r="CX41" s="978"/>
      <c r="CY41" s="978"/>
      <c r="CZ41" s="978"/>
      <c r="DA41" s="978"/>
      <c r="DB41" s="978"/>
      <c r="DC41" s="978"/>
      <c r="DD41" s="978"/>
      <c r="DE41" s="978"/>
      <c r="DF41" s="978"/>
      <c r="DG41" s="978"/>
      <c r="DH41" s="978"/>
      <c r="DI41" s="978"/>
      <c r="DJ41" s="978"/>
      <c r="DK41" s="978"/>
      <c r="DL41" s="978"/>
      <c r="DM41" s="978"/>
      <c r="DN41" s="978"/>
      <c r="DO41" s="978"/>
      <c r="DP41" s="978"/>
      <c r="DQ41" s="978"/>
      <c r="DR41" s="978"/>
      <c r="DS41" s="978"/>
      <c r="DT41" s="978"/>
      <c r="DU41" s="978"/>
      <c r="DV41" s="978"/>
      <c r="DW41" s="978"/>
      <c r="DX41" s="978"/>
      <c r="DY41" s="978"/>
      <c r="DZ41" s="978"/>
      <c r="EA41" s="978"/>
      <c r="EB41" s="978"/>
      <c r="EC41" s="978"/>
      <c r="ED41" s="978"/>
      <c r="EE41" s="978"/>
      <c r="EF41" s="978"/>
      <c r="EG41" s="978"/>
      <c r="EH41" s="978"/>
      <c r="EI41" s="978"/>
      <c r="EJ41" s="978"/>
      <c r="EK41" s="978"/>
      <c r="EL41" s="978"/>
      <c r="EM41" s="978"/>
      <c r="EN41" s="978"/>
      <c r="EO41" s="978"/>
      <c r="EP41" s="978"/>
      <c r="EQ41" s="978"/>
      <c r="ER41" s="978">
        <v>0</v>
      </c>
      <c r="ES41" s="978">
        <v>0</v>
      </c>
      <c r="ET41" s="978">
        <v>0</v>
      </c>
      <c r="EU41" s="978">
        <v>1.5</v>
      </c>
      <c r="EV41" s="978">
        <v>360.65300000000002</v>
      </c>
      <c r="EW41" s="978">
        <v>433.62299999999999</v>
      </c>
      <c r="EX41" s="978">
        <v>852.69600000000003</v>
      </c>
      <c r="EY41" s="978">
        <v>876.61099999999999</v>
      </c>
      <c r="EZ41" s="978">
        <v>1347.079</v>
      </c>
      <c r="FA41" s="978">
        <v>2493.9937582500002</v>
      </c>
      <c r="FB41" s="978">
        <v>2533.3102673700005</v>
      </c>
      <c r="FC41" s="978">
        <v>3082.1764739700002</v>
      </c>
      <c r="FD41" s="978">
        <v>5056.2594774899999</v>
      </c>
      <c r="FE41" s="978">
        <v>6068.42336901</v>
      </c>
      <c r="FF41" s="978">
        <v>6787.5182931199997</v>
      </c>
      <c r="FG41" s="978">
        <v>7366.1540279399997</v>
      </c>
      <c r="FH41" s="978">
        <v>7612.7768363099995</v>
      </c>
      <c r="FI41" s="978">
        <v>7724.0905308299971</v>
      </c>
      <c r="FJ41" s="978">
        <v>7359.2321803699997</v>
      </c>
      <c r="FK41" s="978">
        <v>7968.1285404999999</v>
      </c>
      <c r="FL41" s="978">
        <v>8635.5681215199984</v>
      </c>
      <c r="FM41" s="978">
        <v>9512.62213901</v>
      </c>
      <c r="FN41" s="978">
        <v>9850.3605132099983</v>
      </c>
      <c r="FO41" s="978">
        <v>10367.398000429999</v>
      </c>
      <c r="FP41" s="978">
        <v>10458.709373290001</v>
      </c>
      <c r="FQ41" s="978">
        <v>10243.611272560001</v>
      </c>
      <c r="FR41" s="978">
        <v>12251.912679499999</v>
      </c>
      <c r="FS41" s="978">
        <v>12738.261714</v>
      </c>
      <c r="FT41" s="978">
        <v>14225.75011961</v>
      </c>
      <c r="FU41" s="978">
        <v>14856.514471709999</v>
      </c>
      <c r="FV41" s="978">
        <v>16489.801380229997</v>
      </c>
      <c r="FW41" s="978">
        <v>18146.07967725</v>
      </c>
      <c r="FX41" s="978">
        <v>18475.717541870003</v>
      </c>
      <c r="FY41" s="978">
        <v>19890.876022659999</v>
      </c>
      <c r="FZ41" s="978">
        <v>20758.459092009998</v>
      </c>
      <c r="GA41" s="978">
        <v>21206.408852</v>
      </c>
    </row>
    <row r="42" spans="1:183" ht="15.75" customHeight="1">
      <c r="A42" s="977"/>
      <c r="B42" s="978"/>
      <c r="C42" s="978"/>
      <c r="D42" s="978"/>
      <c r="E42" s="978"/>
      <c r="F42" s="978"/>
      <c r="G42" s="978"/>
      <c r="H42" s="978"/>
      <c r="I42" s="978"/>
      <c r="J42" s="978"/>
      <c r="K42" s="978"/>
      <c r="L42" s="978"/>
      <c r="M42" s="978"/>
      <c r="N42" s="978"/>
      <c r="O42" s="978"/>
      <c r="P42" s="978"/>
      <c r="Q42" s="978"/>
      <c r="R42" s="978"/>
      <c r="S42" s="978"/>
      <c r="T42" s="978"/>
      <c r="U42" s="978"/>
      <c r="V42" s="978"/>
      <c r="W42" s="978"/>
      <c r="X42" s="978"/>
      <c r="Y42" s="978"/>
      <c r="Z42" s="978"/>
      <c r="AA42" s="978"/>
      <c r="AB42" s="978"/>
      <c r="AC42" s="978"/>
      <c r="AD42" s="978"/>
      <c r="AE42" s="978"/>
      <c r="AF42" s="978"/>
      <c r="AG42" s="978"/>
      <c r="AH42" s="978"/>
      <c r="AI42" s="978"/>
      <c r="AJ42" s="978"/>
      <c r="AK42" s="978"/>
      <c r="AL42" s="978"/>
      <c r="AM42" s="978"/>
      <c r="AN42" s="978"/>
      <c r="AO42" s="978"/>
      <c r="AP42" s="978"/>
      <c r="AQ42" s="978"/>
      <c r="AR42" s="978"/>
      <c r="AS42" s="978"/>
      <c r="AT42" s="978"/>
      <c r="AU42" s="978"/>
      <c r="AV42" s="978"/>
      <c r="AW42" s="978"/>
      <c r="AX42" s="978"/>
      <c r="AY42" s="978"/>
      <c r="AZ42" s="978"/>
      <c r="BA42" s="978"/>
      <c r="BB42" s="978"/>
      <c r="BC42" s="978"/>
      <c r="BD42" s="978"/>
      <c r="BE42" s="978"/>
      <c r="BF42" s="978"/>
      <c r="BG42" s="978"/>
      <c r="BH42" s="978"/>
      <c r="BI42" s="978"/>
      <c r="BJ42" s="978"/>
      <c r="BK42" s="978"/>
      <c r="BL42" s="978"/>
      <c r="BM42" s="978"/>
      <c r="BN42" s="978"/>
      <c r="BO42" s="978"/>
      <c r="BP42" s="978"/>
      <c r="BQ42" s="978"/>
      <c r="BR42" s="978"/>
      <c r="BS42" s="978"/>
      <c r="BT42" s="978"/>
      <c r="BU42" s="978"/>
      <c r="BV42" s="978"/>
      <c r="BW42" s="978"/>
      <c r="BX42" s="978"/>
      <c r="BY42" s="978"/>
      <c r="BZ42" s="978"/>
      <c r="CA42" s="978"/>
      <c r="CB42" s="978"/>
      <c r="CC42" s="978"/>
      <c r="CD42" s="978"/>
      <c r="CE42" s="978"/>
      <c r="CF42" s="978"/>
      <c r="CG42" s="978"/>
      <c r="CH42" s="978"/>
      <c r="CI42" s="978"/>
      <c r="CJ42" s="978"/>
      <c r="CK42" s="978"/>
      <c r="CL42" s="978"/>
      <c r="CM42" s="978"/>
      <c r="CN42" s="978"/>
      <c r="CO42" s="978"/>
      <c r="CP42" s="978"/>
      <c r="CQ42" s="978"/>
      <c r="CR42" s="978"/>
      <c r="CS42" s="978"/>
      <c r="CT42" s="978"/>
      <c r="CU42" s="978"/>
      <c r="CV42" s="978"/>
      <c r="CW42" s="978"/>
      <c r="CX42" s="978"/>
      <c r="CY42" s="978"/>
      <c r="CZ42" s="978"/>
      <c r="DA42" s="978"/>
      <c r="DB42" s="978"/>
      <c r="DC42" s="978"/>
      <c r="DD42" s="978"/>
      <c r="DE42" s="978"/>
      <c r="DF42" s="978"/>
      <c r="DG42" s="978"/>
      <c r="DH42" s="978"/>
      <c r="DI42" s="978"/>
      <c r="DJ42" s="978"/>
      <c r="DK42" s="978"/>
      <c r="DL42" s="978"/>
      <c r="DM42" s="978"/>
      <c r="DN42" s="978"/>
      <c r="DO42" s="978"/>
      <c r="DP42" s="978"/>
      <c r="DQ42" s="978"/>
      <c r="DR42" s="978"/>
      <c r="DS42" s="978"/>
      <c r="DT42" s="978"/>
      <c r="DU42" s="978"/>
      <c r="DV42" s="978"/>
      <c r="DW42" s="978"/>
      <c r="DX42" s="978"/>
      <c r="DY42" s="978"/>
      <c r="DZ42" s="978"/>
      <c r="EA42" s="978"/>
      <c r="EB42" s="978"/>
      <c r="EC42" s="978"/>
      <c r="ED42" s="978"/>
      <c r="EE42" s="978"/>
      <c r="EF42" s="978"/>
      <c r="EG42" s="978"/>
      <c r="EH42" s="978"/>
      <c r="EI42" s="978"/>
      <c r="EJ42" s="978"/>
      <c r="EK42" s="978"/>
      <c r="EL42" s="978"/>
      <c r="EM42" s="978"/>
      <c r="EN42" s="978"/>
      <c r="EO42" s="978"/>
      <c r="EP42" s="978"/>
      <c r="EQ42" s="978"/>
      <c r="ER42" s="978"/>
      <c r="ES42" s="978"/>
      <c r="ET42" s="978"/>
      <c r="EU42" s="978"/>
      <c r="EV42" s="978"/>
      <c r="EW42" s="978"/>
      <c r="EX42" s="978"/>
      <c r="EY42" s="978"/>
      <c r="EZ42" s="978"/>
      <c r="FA42" s="978"/>
      <c r="FB42" s="978"/>
      <c r="FC42" s="978"/>
      <c r="FD42" s="978"/>
      <c r="FE42" s="978"/>
      <c r="FF42" s="978"/>
      <c r="FG42" s="978"/>
      <c r="FH42" s="978"/>
      <c r="FI42" s="978"/>
      <c r="FJ42" s="978"/>
      <c r="FK42" s="978"/>
      <c r="FL42" s="978"/>
      <c r="FM42" s="978"/>
      <c r="FN42" s="978"/>
      <c r="FO42" s="978"/>
      <c r="FP42" s="978"/>
      <c r="FQ42" s="978"/>
      <c r="FR42" s="978"/>
      <c r="FS42" s="978"/>
      <c r="FT42" s="978"/>
      <c r="FU42" s="978"/>
      <c r="FV42" s="978"/>
      <c r="FW42" s="978"/>
      <c r="FX42" s="978"/>
      <c r="FY42" s="978"/>
      <c r="FZ42" s="978"/>
      <c r="GA42" s="978"/>
    </row>
    <row r="43" spans="1:183" ht="15.75" customHeight="1">
      <c r="A43" s="981" t="s">
        <v>563</v>
      </c>
      <c r="B43" s="982">
        <v>-535574.00737038988</v>
      </c>
      <c r="C43" s="982">
        <v>-505155.31724443019</v>
      </c>
      <c r="D43" s="982">
        <v>-477827.62299325992</v>
      </c>
      <c r="E43" s="982">
        <v>-477565.11611449998</v>
      </c>
      <c r="F43" s="982">
        <v>-498319.40554272995</v>
      </c>
      <c r="G43" s="982">
        <v>-480417.26659065986</v>
      </c>
      <c r="H43" s="982">
        <v>-532598.00809853023</v>
      </c>
      <c r="I43" s="982">
        <v>-553953.37226215971</v>
      </c>
      <c r="J43" s="982">
        <v>-570049.40961884009</v>
      </c>
      <c r="K43" s="982">
        <v>-637045.34261290007</v>
      </c>
      <c r="L43" s="982">
        <v>-668328.90145033004</v>
      </c>
      <c r="M43" s="982">
        <v>-710949.1</v>
      </c>
      <c r="N43" s="982">
        <v>-700948.8</v>
      </c>
      <c r="O43" s="982">
        <v>-709805</v>
      </c>
      <c r="P43" s="982">
        <v>-728608.8</v>
      </c>
      <c r="Q43" s="982">
        <v>-769843.1</v>
      </c>
      <c r="R43" s="982">
        <v>-808099</v>
      </c>
      <c r="S43" s="982">
        <v>-823876.7</v>
      </c>
      <c r="T43" s="982">
        <v>-856995.5</v>
      </c>
      <c r="U43" s="982">
        <v>-824351.2</v>
      </c>
      <c r="V43" s="982">
        <v>-918048.5</v>
      </c>
      <c r="W43" s="982">
        <v>-792042.3</v>
      </c>
      <c r="X43" s="982">
        <v>-943089.9</v>
      </c>
      <c r="Y43" s="982">
        <v>-880678.43004830962</v>
      </c>
      <c r="Z43" s="982">
        <v>-793924.40000000037</v>
      </c>
      <c r="AA43" s="982">
        <v>-771465.9</v>
      </c>
      <c r="AB43" s="982">
        <v>-907657.30000000028</v>
      </c>
      <c r="AC43" s="982">
        <v>-861529.89999999991</v>
      </c>
      <c r="AD43" s="982">
        <v>-877413.8</v>
      </c>
      <c r="AE43" s="982">
        <v>-812819.00000000012</v>
      </c>
      <c r="AF43" s="982">
        <v>-797065.3</v>
      </c>
      <c r="AG43" s="982">
        <v>-573530.20000000007</v>
      </c>
      <c r="AH43" s="982">
        <v>-766380.80000000051</v>
      </c>
      <c r="AI43" s="982">
        <v>-830043.00000000012</v>
      </c>
      <c r="AJ43" s="982">
        <v>-848686.70000000019</v>
      </c>
      <c r="AK43" s="982">
        <v>-1012122.2000000002</v>
      </c>
      <c r="AL43" s="982">
        <v>-958005.09000000008</v>
      </c>
      <c r="AM43" s="982">
        <v>-1095283.1499999999</v>
      </c>
      <c r="AN43" s="982">
        <v>-882583.28000000038</v>
      </c>
      <c r="AO43" s="982">
        <v>-811312.70000000019</v>
      </c>
      <c r="AP43" s="982">
        <v>-936533.29999999993</v>
      </c>
      <c r="AQ43" s="982">
        <v>-872618.99999999977</v>
      </c>
      <c r="AR43" s="982">
        <v>-1057728.9400000004</v>
      </c>
      <c r="AS43" s="982">
        <v>-1017119.4000000001</v>
      </c>
      <c r="AT43" s="982">
        <v>-883597.8</v>
      </c>
      <c r="AU43" s="982">
        <v>-993324.27000000037</v>
      </c>
      <c r="AV43" s="982">
        <v>-1077307.0997272704</v>
      </c>
      <c r="AW43" s="982">
        <v>-1206980.0472727274</v>
      </c>
      <c r="AX43" s="982">
        <v>-1422694.2000000004</v>
      </c>
      <c r="AY43" s="982">
        <v>-1385811.7</v>
      </c>
      <c r="AZ43" s="982">
        <v>-1285420.9999999998</v>
      </c>
      <c r="BA43" s="982">
        <v>-1427853.9599999997</v>
      </c>
      <c r="BB43" s="982">
        <v>-1516457.1609999998</v>
      </c>
      <c r="BC43" s="982">
        <v>-1563993.8559999997</v>
      </c>
      <c r="BD43" s="982">
        <v>-1788871.8</v>
      </c>
      <c r="BE43" s="982">
        <v>-1820335.9000000001</v>
      </c>
      <c r="BF43" s="982">
        <v>-1796177.2999999998</v>
      </c>
      <c r="BG43" s="982">
        <v>-1971682.7</v>
      </c>
      <c r="BH43" s="982">
        <v>-2249355.3000000003</v>
      </c>
      <c r="BI43" s="982">
        <v>-2401258.12353638</v>
      </c>
      <c r="BJ43" s="982">
        <v>-2536868.3943000003</v>
      </c>
      <c r="BK43" s="982">
        <v>-2716686.2379999999</v>
      </c>
      <c r="BL43" s="982">
        <v>-2832402.2450000001</v>
      </c>
      <c r="BM43" s="982">
        <v>-2940521.5999999992</v>
      </c>
      <c r="BN43" s="982">
        <v>-2984535.8</v>
      </c>
      <c r="BO43" s="982">
        <v>-2889063.9070000015</v>
      </c>
      <c r="BP43" s="982">
        <v>-3100551.4610000001</v>
      </c>
      <c r="BQ43" s="982">
        <v>-3295346</v>
      </c>
      <c r="BR43" s="982">
        <v>-3820217.7029999993</v>
      </c>
      <c r="BS43" s="982">
        <v>-2869303.1759080002</v>
      </c>
      <c r="BT43" s="982">
        <v>-3299947.5937063363</v>
      </c>
      <c r="BU43" s="982">
        <v>-3597013.5045261863</v>
      </c>
      <c r="BV43" s="982">
        <v>-4107822.983</v>
      </c>
      <c r="BW43" s="982">
        <v>-3471531.9198000003</v>
      </c>
      <c r="BX43" s="982">
        <v>-4400141.0392400008</v>
      </c>
      <c r="BY43" s="982">
        <v>-3839600.8100286666</v>
      </c>
      <c r="BZ43" s="982">
        <v>-4103502.8450000007</v>
      </c>
      <c r="CA43" s="982">
        <v>-4321478.3830000004</v>
      </c>
      <c r="CB43" s="982">
        <v>-3839111.0560000008</v>
      </c>
      <c r="CC43" s="982">
        <v>-3769730.3719999995</v>
      </c>
      <c r="CD43" s="982">
        <v>-3734563.3196117408</v>
      </c>
      <c r="CE43" s="982">
        <v>-3536542.41664537</v>
      </c>
      <c r="CF43" s="982">
        <v>-3199552.7680353695</v>
      </c>
      <c r="CG43" s="982">
        <v>-2994163.2806443609</v>
      </c>
      <c r="CH43" s="982">
        <v>-2916793.1188368713</v>
      </c>
      <c r="CI43" s="982">
        <v>-2532146.6609848291</v>
      </c>
      <c r="CJ43" s="982">
        <v>-2739939.1902816729</v>
      </c>
      <c r="CK43" s="982">
        <v>-2497848.135817911</v>
      </c>
      <c r="CL43" s="982">
        <v>-3401619.4996402799</v>
      </c>
      <c r="CM43" s="982">
        <v>-3405876.8308327198</v>
      </c>
      <c r="CN43" s="982">
        <v>-2962540.4776509078</v>
      </c>
      <c r="CO43" s="982">
        <v>-2592800.5649328898</v>
      </c>
      <c r="CP43" s="982">
        <v>-3044956.9346262603</v>
      </c>
      <c r="CQ43" s="982">
        <v>-3390351.3326305402</v>
      </c>
      <c r="CR43" s="982">
        <v>-3732055.8110689991</v>
      </c>
      <c r="CS43" s="982">
        <v>-4144922.1173568293</v>
      </c>
      <c r="CT43" s="982">
        <v>-3837663.7239474813</v>
      </c>
      <c r="CU43" s="982">
        <v>-3925845.4230089206</v>
      </c>
      <c r="CV43" s="982">
        <v>-3455720.4488046207</v>
      </c>
      <c r="CW43" s="982">
        <v>-3951034.1393111008</v>
      </c>
      <c r="CX43" s="982">
        <v>-4295225.7669683509</v>
      </c>
      <c r="CY43" s="982">
        <v>-4406104.6514361184</v>
      </c>
      <c r="CZ43" s="982">
        <v>-4872057.5245825909</v>
      </c>
      <c r="DA43" s="982">
        <v>-4564314.9096662803</v>
      </c>
      <c r="DB43" s="982">
        <v>-3807820.3346832404</v>
      </c>
      <c r="DC43" s="982">
        <v>-3891323.1955299494</v>
      </c>
      <c r="DD43" s="982">
        <v>-3583834.4216553904</v>
      </c>
      <c r="DE43" s="982">
        <v>-4335455.3361452091</v>
      </c>
      <c r="DF43" s="982">
        <v>-3592312.2930904906</v>
      </c>
      <c r="DG43" s="982">
        <v>-3658129.8469531601</v>
      </c>
      <c r="DH43" s="982">
        <v>-3728033.1535905204</v>
      </c>
      <c r="DI43" s="982">
        <v>-4000994.7378061702</v>
      </c>
      <c r="DJ43" s="982">
        <v>-4159517.2449894794</v>
      </c>
      <c r="DK43" s="982">
        <v>-3973507.1199681107</v>
      </c>
      <c r="DL43" s="982">
        <v>-4388551.4597808905</v>
      </c>
      <c r="DM43" s="982">
        <v>-4433570.8301393902</v>
      </c>
      <c r="DN43" s="982">
        <v>-4282625.7448910102</v>
      </c>
      <c r="DO43" s="982">
        <v>-4476074.2208314203</v>
      </c>
      <c r="DP43" s="982">
        <v>-4662461.6237358488</v>
      </c>
      <c r="DQ43" s="982">
        <v>-4675336.0686096502</v>
      </c>
      <c r="DR43" s="982">
        <v>-4687353.0080739297</v>
      </c>
      <c r="DS43" s="982">
        <v>-4550359.7156895204</v>
      </c>
      <c r="DT43" s="982">
        <v>-4494742.3862715587</v>
      </c>
      <c r="DU43" s="982">
        <v>-4201437.4260172201</v>
      </c>
      <c r="DV43" s="982">
        <v>-4403284.4686323293</v>
      </c>
      <c r="DW43" s="982">
        <v>-4113660.8960994193</v>
      </c>
      <c r="DX43" s="982">
        <v>-3985400.8560794992</v>
      </c>
      <c r="DY43" s="982">
        <v>-4166578.4334228905</v>
      </c>
      <c r="DZ43" s="982">
        <v>-4241292.6944976011</v>
      </c>
      <c r="EA43" s="982">
        <v>-4338376.9252760503</v>
      </c>
      <c r="EB43" s="982">
        <v>-4510505.7172803609</v>
      </c>
      <c r="EC43" s="982">
        <v>-3479734.6644522306</v>
      </c>
      <c r="ED43" s="982">
        <v>-3262353.2565853391</v>
      </c>
      <c r="EE43" s="982">
        <v>-3393044.8777333884</v>
      </c>
      <c r="EF43" s="982">
        <v>-3244514.1170060011</v>
      </c>
      <c r="EG43" s="982">
        <v>-3280532.029887083</v>
      </c>
      <c r="EH43" s="982">
        <v>-3129310.6040752307</v>
      </c>
      <c r="EI43" s="982">
        <v>-2977330.2493229331</v>
      </c>
      <c r="EJ43" s="982">
        <v>-2959800.1248771413</v>
      </c>
      <c r="EK43" s="982">
        <v>-3848845.9515629401</v>
      </c>
      <c r="EL43" s="982">
        <v>-3512185.220776591</v>
      </c>
      <c r="EM43" s="982">
        <v>-3783653.9466702398</v>
      </c>
      <c r="EN43" s="982">
        <v>-4307522.3289124882</v>
      </c>
      <c r="EO43" s="982">
        <v>-5984763.5536514204</v>
      </c>
      <c r="EP43" s="982">
        <v>-5889072.1246009506</v>
      </c>
      <c r="EQ43" s="982">
        <v>-5631598.4632666288</v>
      </c>
      <c r="ER43" s="982">
        <v>-5410399.777530089</v>
      </c>
      <c r="ES43" s="982">
        <v>-5519262.5561812706</v>
      </c>
      <c r="ET43" s="982">
        <v>-5307584.198240011</v>
      </c>
      <c r="EU43" s="982">
        <v>-5490668.6061956016</v>
      </c>
      <c r="EV43" s="982">
        <v>-5947563.4538565595</v>
      </c>
      <c r="EW43" s="982">
        <v>-6059060.2532044901</v>
      </c>
      <c r="EX43" s="982">
        <v>-6038492.6528353915</v>
      </c>
      <c r="EY43" s="982">
        <v>-5563381.768685312</v>
      </c>
      <c r="EZ43" s="982">
        <v>-5514088.8536191527</v>
      </c>
      <c r="FA43" s="982">
        <v>-5253760.9019952118</v>
      </c>
      <c r="FB43" s="982">
        <v>-5090101.2102929596</v>
      </c>
      <c r="FC43" s="982">
        <v>-5246820.1694484297</v>
      </c>
      <c r="FD43" s="982">
        <v>-4980670.7183912601</v>
      </c>
      <c r="FE43" s="982">
        <v>-4970829.4031344606</v>
      </c>
      <c r="FF43" s="982">
        <v>-4837365.6416873196</v>
      </c>
      <c r="FG43" s="982">
        <v>-4536036.4824630823</v>
      </c>
      <c r="FH43" s="982">
        <v>-4643660.2920411797</v>
      </c>
      <c r="FI43" s="982">
        <v>-4624838.1943368409</v>
      </c>
      <c r="FJ43" s="982">
        <v>-4816977.5482320888</v>
      </c>
      <c r="FK43" s="982">
        <v>-4864447.4667804027</v>
      </c>
      <c r="FL43" s="982">
        <v>-4756448.9308739128</v>
      </c>
      <c r="FM43" s="982">
        <v>-4196804.4854959929</v>
      </c>
      <c r="FN43" s="982">
        <v>-4389933.4172154106</v>
      </c>
      <c r="FO43" s="982">
        <v>-4306281.8745494103</v>
      </c>
      <c r="FP43" s="982">
        <v>-4326245.7891989304</v>
      </c>
      <c r="FQ43" s="982">
        <v>-4272149.4297199501</v>
      </c>
      <c r="FR43" s="982">
        <v>-4127478.7840309516</v>
      </c>
      <c r="FS43" s="982">
        <v>-3900017.2968095895</v>
      </c>
      <c r="FT43" s="982">
        <v>-4238056.4232428893</v>
      </c>
      <c r="FU43" s="982">
        <v>-4206358.6928719291</v>
      </c>
      <c r="FV43" s="982">
        <v>-4189501.6781496913</v>
      </c>
      <c r="FW43" s="982">
        <v>-4354333.5041104406</v>
      </c>
      <c r="FX43" s="982">
        <v>-4526210.0389935784</v>
      </c>
      <c r="FY43" s="982">
        <v>-5129160.4957904797</v>
      </c>
      <c r="FZ43" s="982">
        <v>-4726538.0596681694</v>
      </c>
      <c r="GA43" s="982">
        <v>-5925241.2396595711</v>
      </c>
    </row>
    <row r="44" spans="1:183" s="974" customFormat="1" ht="15.75" customHeight="1">
      <c r="A44" s="981" t="s">
        <v>564</v>
      </c>
      <c r="B44" s="983">
        <v>648506.55101939023</v>
      </c>
      <c r="C44" s="983">
        <v>722772.36424581974</v>
      </c>
      <c r="D44" s="983">
        <v>795529.05050563021</v>
      </c>
      <c r="E44" s="983">
        <v>801187.82245779992</v>
      </c>
      <c r="F44" s="983">
        <v>808090.48229114991</v>
      </c>
      <c r="G44" s="983">
        <v>904153.96560077986</v>
      </c>
      <c r="H44" s="983">
        <v>942642.43377902952</v>
      </c>
      <c r="I44" s="983">
        <v>948756.84337144031</v>
      </c>
      <c r="J44" s="983">
        <v>962743.77353734989</v>
      </c>
      <c r="K44" s="983">
        <v>984274.44661794999</v>
      </c>
      <c r="L44" s="983">
        <v>986750.06317089999</v>
      </c>
      <c r="M44" s="983">
        <v>1036079.5</v>
      </c>
      <c r="N44" s="983">
        <v>1092754.3</v>
      </c>
      <c r="O44" s="983">
        <v>1204777.7</v>
      </c>
      <c r="P44" s="983">
        <v>1274030.3999999999</v>
      </c>
      <c r="Q44" s="983">
        <v>1289159.1000000001</v>
      </c>
      <c r="R44" s="983">
        <v>1303536.3999999999</v>
      </c>
      <c r="S44" s="983">
        <v>1263161.2</v>
      </c>
      <c r="T44" s="983">
        <v>1271785</v>
      </c>
      <c r="U44" s="983">
        <v>1254749.7</v>
      </c>
      <c r="V44" s="983">
        <v>1327624.7</v>
      </c>
      <c r="W44" s="983">
        <v>1309696.6000000001</v>
      </c>
      <c r="X44" s="983">
        <v>1324715.1000000001</v>
      </c>
      <c r="Y44" s="983">
        <v>1315869.1465037703</v>
      </c>
      <c r="Z44" s="983">
        <v>1347265.5999999996</v>
      </c>
      <c r="AA44" s="983">
        <v>1381821.4</v>
      </c>
      <c r="AB44" s="983">
        <v>1423345.5</v>
      </c>
      <c r="AC44" s="983">
        <v>1435397.5</v>
      </c>
      <c r="AD44" s="983">
        <v>1442433.7</v>
      </c>
      <c r="AE44" s="983">
        <v>1502054.9</v>
      </c>
      <c r="AF44" s="983">
        <v>1503378.9</v>
      </c>
      <c r="AG44" s="983">
        <v>1528379.0999999996</v>
      </c>
      <c r="AH44" s="983">
        <v>1605419.0999999999</v>
      </c>
      <c r="AI44" s="983">
        <v>1691612.5</v>
      </c>
      <c r="AJ44" s="983">
        <v>1610959.1999999997</v>
      </c>
      <c r="AK44" s="983">
        <v>1599494.5999999996</v>
      </c>
      <c r="AL44" s="983">
        <v>1746192.11</v>
      </c>
      <c r="AM44" s="983">
        <v>1778660.15</v>
      </c>
      <c r="AN44" s="983">
        <v>1918925.7199999997</v>
      </c>
      <c r="AO44" s="983">
        <v>1966190.1</v>
      </c>
      <c r="AP44" s="983">
        <v>1857919.5</v>
      </c>
      <c r="AQ44" s="983">
        <v>2124315.7000000002</v>
      </c>
      <c r="AR44" s="983">
        <v>1952426.0999999996</v>
      </c>
      <c r="AS44" s="983">
        <v>1972619.0000000002</v>
      </c>
      <c r="AT44" s="983">
        <v>1981068.5000000002</v>
      </c>
      <c r="AU44" s="983">
        <v>2071969</v>
      </c>
      <c r="AV44" s="983">
        <v>2079576.6002727298</v>
      </c>
      <c r="AW44" s="983">
        <v>1985191.8327272725</v>
      </c>
      <c r="AX44" s="983">
        <v>1917503.3999999992</v>
      </c>
      <c r="AY44" s="983">
        <v>2062656.0999999999</v>
      </c>
      <c r="AZ44" s="983">
        <v>2106238.6000000006</v>
      </c>
      <c r="BA44" s="983">
        <v>2089655.8000000005</v>
      </c>
      <c r="BB44" s="983">
        <v>2105957.6003429391</v>
      </c>
      <c r="BC44" s="983">
        <v>2113281.3998333332</v>
      </c>
      <c r="BD44" s="983">
        <v>2123061.1999999993</v>
      </c>
      <c r="BE44" s="983">
        <v>2141896.7999999989</v>
      </c>
      <c r="BF44" s="983">
        <v>2156836.0999999996</v>
      </c>
      <c r="BG44" s="983">
        <v>2231973.5999999996</v>
      </c>
      <c r="BH44" s="983">
        <v>2269179.3000000003</v>
      </c>
      <c r="BI44" s="983">
        <v>2263587.8834889606</v>
      </c>
      <c r="BJ44" s="983">
        <v>2349890.2556999992</v>
      </c>
      <c r="BK44" s="983">
        <v>2444112.4000000004</v>
      </c>
      <c r="BL44" s="983">
        <v>2568065.3200000012</v>
      </c>
      <c r="BM44" s="983">
        <v>2503988.4000000008</v>
      </c>
      <c r="BN44" s="983">
        <v>2566100.6000000006</v>
      </c>
      <c r="BO44" s="983">
        <v>2691296.9519999977</v>
      </c>
      <c r="BP44" s="983">
        <v>2803529.59</v>
      </c>
      <c r="BQ44" s="983">
        <v>2775685.6000000006</v>
      </c>
      <c r="BR44" s="983">
        <v>2772993.1</v>
      </c>
      <c r="BS44" s="983">
        <v>2699799.6144920001</v>
      </c>
      <c r="BT44" s="983">
        <v>2664644.800293664</v>
      </c>
      <c r="BU44" s="983">
        <v>2814846.065473814</v>
      </c>
      <c r="BV44" s="983">
        <v>2967139.46</v>
      </c>
      <c r="BW44" s="983">
        <v>2227472.7698999997</v>
      </c>
      <c r="BX44" s="983">
        <v>3307667.852</v>
      </c>
      <c r="BY44" s="983">
        <v>3540703.5822832854</v>
      </c>
      <c r="BZ44" s="983">
        <v>3684404.4959999993</v>
      </c>
      <c r="CA44" s="983">
        <v>3911821.5080000004</v>
      </c>
      <c r="CB44" s="983">
        <v>4109850.4219999993</v>
      </c>
      <c r="CC44" s="983">
        <v>4189053.5219999999</v>
      </c>
      <c r="CD44" s="983">
        <v>4320672.3405155893</v>
      </c>
      <c r="CE44" s="983">
        <v>4730662.8343394492</v>
      </c>
      <c r="CF44" s="983">
        <v>4557557.2292332109</v>
      </c>
      <c r="CG44" s="983">
        <v>4027901.6965619009</v>
      </c>
      <c r="CH44" s="983">
        <v>3900134.7424000381</v>
      </c>
      <c r="CI44" s="983">
        <v>4122142.0148162488</v>
      </c>
      <c r="CJ44" s="983">
        <v>4798317.3539227974</v>
      </c>
      <c r="CK44" s="983">
        <v>5052863.2902908176</v>
      </c>
      <c r="CL44" s="983">
        <v>4909220.6007193103</v>
      </c>
      <c r="CM44" s="983">
        <v>5116246.7461530082</v>
      </c>
      <c r="CN44" s="983">
        <v>5130160.1569070397</v>
      </c>
      <c r="CO44" s="983">
        <v>5550488.2734277584</v>
      </c>
      <c r="CP44" s="983">
        <v>5672622.4363523275</v>
      </c>
      <c r="CQ44" s="983">
        <v>5585227.7502746684</v>
      </c>
      <c r="CR44" s="983">
        <v>5881558.6156323813</v>
      </c>
      <c r="CS44" s="983">
        <v>5809826.4806303401</v>
      </c>
      <c r="CT44" s="983">
        <v>6527673.0147706615</v>
      </c>
      <c r="CU44" s="983">
        <v>7016468.5082838703</v>
      </c>
      <c r="CV44" s="983">
        <v>7998232.8215439115</v>
      </c>
      <c r="CW44" s="983">
        <v>7805093.5486843064</v>
      </c>
      <c r="CX44" s="983">
        <v>7546333.6901148669</v>
      </c>
      <c r="CY44" s="983">
        <v>7948368.8481929712</v>
      </c>
      <c r="CZ44" s="983">
        <v>8067591.2270440683</v>
      </c>
      <c r="DA44" s="983">
        <v>8335290.5093391715</v>
      </c>
      <c r="DB44" s="983">
        <v>8960287.7279312611</v>
      </c>
      <c r="DC44" s="983">
        <v>8339115.474560732</v>
      </c>
      <c r="DD44" s="983">
        <v>8387156.723532971</v>
      </c>
      <c r="DE44" s="983">
        <v>9166835.3050645608</v>
      </c>
      <c r="DF44" s="983">
        <v>9294035.944006009</v>
      </c>
      <c r="DG44" s="983">
        <v>9087966.9735128209</v>
      </c>
      <c r="DH44" s="983">
        <v>8997817.2540106606</v>
      </c>
      <c r="DI44" s="983">
        <v>9001008.0910605863</v>
      </c>
      <c r="DJ44" s="983">
        <v>8720581.4236431029</v>
      </c>
      <c r="DK44" s="983">
        <v>9077026.5306618288</v>
      </c>
      <c r="DL44" s="983">
        <v>8889358.8228315189</v>
      </c>
      <c r="DM44" s="983">
        <v>9475324.8660299107</v>
      </c>
      <c r="DN44" s="983">
        <v>9458490.2460518107</v>
      </c>
      <c r="DO44" s="983">
        <v>9911551.3362888396</v>
      </c>
      <c r="DP44" s="983">
        <v>10239558.35625919</v>
      </c>
      <c r="DQ44" s="983">
        <v>10780627.142544996</v>
      </c>
      <c r="DR44" s="983">
        <v>10478417.289138563</v>
      </c>
      <c r="DS44" s="983">
        <v>10792645.1741216</v>
      </c>
      <c r="DT44" s="983">
        <v>11023312.970613953</v>
      </c>
      <c r="DU44" s="983">
        <v>10972487.609556429</v>
      </c>
      <c r="DV44" s="983">
        <v>10759314.645193864</v>
      </c>
      <c r="DW44" s="983">
        <v>10887993.741643429</v>
      </c>
      <c r="DX44" s="983">
        <v>10941435.301795661</v>
      </c>
      <c r="DY44" s="983">
        <v>11520644.680063199</v>
      </c>
      <c r="DZ44" s="983">
        <v>11224789.766258776</v>
      </c>
      <c r="EA44" s="983">
        <v>11224607.280949017</v>
      </c>
      <c r="EB44" s="983">
        <v>11142651.355641011</v>
      </c>
      <c r="EC44" s="983">
        <v>11525530.341864236</v>
      </c>
      <c r="ED44" s="983">
        <v>11719038.110402679</v>
      </c>
      <c r="EE44" s="983">
        <v>11643528.645558389</v>
      </c>
      <c r="EF44" s="983">
        <v>11739991.260820426</v>
      </c>
      <c r="EG44" s="983">
        <v>11898956.6555962</v>
      </c>
      <c r="EH44" s="983">
        <v>11986234.869161051</v>
      </c>
      <c r="EI44" s="983">
        <v>12172096.710637692</v>
      </c>
      <c r="EJ44" s="983">
        <v>12466786.115175303</v>
      </c>
      <c r="EK44" s="983">
        <v>12817401.809708219</v>
      </c>
      <c r="EL44" s="983">
        <v>13052461.840631131</v>
      </c>
      <c r="EM44" s="983">
        <v>12710578.047565579</v>
      </c>
      <c r="EN44" s="983">
        <v>13163269.450071152</v>
      </c>
      <c r="EO44" s="983">
        <v>14306778.306234619</v>
      </c>
      <c r="EP44" s="983">
        <v>14686830.993825231</v>
      </c>
      <c r="EQ44" s="983">
        <v>14452845.584802262</v>
      </c>
      <c r="ER44" s="983">
        <v>15161252.268129051</v>
      </c>
      <c r="ES44" s="983">
        <v>15109126.081936087</v>
      </c>
      <c r="ET44" s="983">
        <v>15286304.588187397</v>
      </c>
      <c r="EU44" s="983">
        <v>15051040.091722924</v>
      </c>
      <c r="EV44" s="983">
        <v>14714495.012328079</v>
      </c>
      <c r="EW44" s="983">
        <v>14735901.412253574</v>
      </c>
      <c r="EX44" s="983">
        <v>15149629.665263347</v>
      </c>
      <c r="EY44" s="983">
        <v>16293437.960777678</v>
      </c>
      <c r="EZ44" s="983">
        <v>17046001.186382696</v>
      </c>
      <c r="FA44" s="983">
        <v>16488122.835872099</v>
      </c>
      <c r="FB44" s="983">
        <v>16671561.173670864</v>
      </c>
      <c r="FC44" s="983">
        <v>17314500.254861861</v>
      </c>
      <c r="FD44" s="983">
        <v>17446172.271451421</v>
      </c>
      <c r="FE44" s="983">
        <v>17792411.599974021</v>
      </c>
      <c r="FF44" s="983">
        <v>17802957.435121559</v>
      </c>
      <c r="FG44" s="983">
        <v>17777776.156963758</v>
      </c>
      <c r="FH44" s="983">
        <v>18084913.270700093</v>
      </c>
      <c r="FI44" s="983">
        <v>17556349.375057086</v>
      </c>
      <c r="FJ44" s="983">
        <v>17194456.175364535</v>
      </c>
      <c r="FK44" s="983">
        <v>17659906.653591529</v>
      </c>
      <c r="FL44" s="983">
        <v>18017323.9491117</v>
      </c>
      <c r="FM44" s="983">
        <v>18997049.967447408</v>
      </c>
      <c r="FN44" s="983">
        <v>18600766.793662254</v>
      </c>
      <c r="FO44" s="983">
        <v>18100670.888214909</v>
      </c>
      <c r="FP44" s="983">
        <v>18327489.77629599</v>
      </c>
      <c r="FQ44" s="983">
        <v>18444485.491140448</v>
      </c>
      <c r="FR44" s="983">
        <v>18494380.642627727</v>
      </c>
      <c r="FS44" s="983">
        <v>18945648.89887394</v>
      </c>
      <c r="FT44" s="983">
        <v>19539533.07206561</v>
      </c>
      <c r="FU44" s="983">
        <v>19254176.617637273</v>
      </c>
      <c r="FV44" s="983">
        <v>19658113.209966309</v>
      </c>
      <c r="FW44" s="983">
        <v>19004570.798882905</v>
      </c>
      <c r="FX44" s="983">
        <v>19037093.78573193</v>
      </c>
      <c r="FY44" s="983">
        <v>18616097.763696052</v>
      </c>
      <c r="FZ44" s="983">
        <v>18976172.216344327</v>
      </c>
      <c r="GA44" s="983">
        <v>18608579.586142112</v>
      </c>
    </row>
    <row r="45" spans="1:183" ht="15.75" customHeight="1">
      <c r="A45" s="984"/>
      <c r="B45" s="978"/>
      <c r="C45" s="978"/>
      <c r="D45" s="978"/>
      <c r="E45" s="978"/>
      <c r="F45" s="978"/>
      <c r="G45" s="978"/>
      <c r="H45" s="978"/>
      <c r="I45" s="978"/>
      <c r="J45" s="978"/>
      <c r="K45" s="978"/>
      <c r="L45" s="978"/>
      <c r="M45" s="978"/>
      <c r="N45" s="978"/>
      <c r="O45" s="978"/>
      <c r="P45" s="978"/>
      <c r="Q45" s="978"/>
      <c r="R45" s="978"/>
      <c r="S45" s="978"/>
      <c r="T45" s="978"/>
      <c r="U45" s="978"/>
      <c r="V45" s="978"/>
      <c r="W45" s="978"/>
      <c r="X45" s="978"/>
      <c r="Y45" s="978"/>
      <c r="Z45" s="978"/>
      <c r="AA45" s="978"/>
      <c r="AB45" s="978"/>
      <c r="AC45" s="978"/>
      <c r="AD45" s="978"/>
      <c r="AE45" s="978"/>
      <c r="AF45" s="978"/>
      <c r="AG45" s="978"/>
      <c r="AH45" s="978"/>
      <c r="AI45" s="978"/>
      <c r="AJ45" s="978"/>
      <c r="AK45" s="978"/>
      <c r="AL45" s="978"/>
      <c r="AM45" s="978"/>
      <c r="AN45" s="978"/>
      <c r="AO45" s="978"/>
      <c r="AP45" s="978"/>
      <c r="AQ45" s="978"/>
      <c r="AR45" s="978"/>
      <c r="AS45" s="978"/>
      <c r="AT45" s="978"/>
      <c r="AU45" s="978"/>
      <c r="AV45" s="978"/>
      <c r="AW45" s="978"/>
      <c r="AX45" s="978"/>
      <c r="AY45" s="978"/>
      <c r="AZ45" s="978"/>
      <c r="BA45" s="978"/>
      <c r="BB45" s="978"/>
      <c r="BC45" s="978"/>
      <c r="BD45" s="978"/>
      <c r="BE45" s="978"/>
      <c r="BF45" s="978"/>
      <c r="BG45" s="978"/>
      <c r="BH45" s="978"/>
      <c r="BI45" s="978"/>
      <c r="BJ45" s="978"/>
      <c r="BK45" s="978"/>
      <c r="BL45" s="978"/>
      <c r="BM45" s="978"/>
      <c r="BN45" s="978"/>
      <c r="BO45" s="978"/>
      <c r="BP45" s="978"/>
      <c r="BQ45" s="978"/>
      <c r="BR45" s="978"/>
      <c r="BS45" s="978"/>
      <c r="BT45" s="978"/>
      <c r="BU45" s="978"/>
      <c r="BV45" s="978"/>
      <c r="BW45" s="978"/>
      <c r="BX45" s="978"/>
      <c r="BY45" s="978"/>
      <c r="BZ45" s="978"/>
      <c r="CA45" s="978"/>
      <c r="CB45" s="978"/>
      <c r="CC45" s="978"/>
      <c r="CD45" s="978"/>
      <c r="CE45" s="978"/>
      <c r="CF45" s="978"/>
      <c r="CG45" s="978"/>
      <c r="CH45" s="978"/>
      <c r="CI45" s="978"/>
      <c r="CJ45" s="978"/>
      <c r="CK45" s="978"/>
      <c r="CL45" s="978"/>
      <c r="CM45" s="978"/>
      <c r="CN45" s="978"/>
      <c r="CO45" s="978"/>
      <c r="CP45" s="978"/>
      <c r="CQ45" s="978"/>
      <c r="CR45" s="978"/>
      <c r="CS45" s="978"/>
      <c r="CT45" s="978"/>
      <c r="CU45" s="978"/>
      <c r="CV45" s="978"/>
      <c r="CW45" s="978"/>
      <c r="CX45" s="978"/>
      <c r="CY45" s="978"/>
      <c r="CZ45" s="978"/>
      <c r="DA45" s="978"/>
      <c r="DB45" s="978"/>
      <c r="DC45" s="978"/>
      <c r="DD45" s="978"/>
      <c r="DE45" s="978"/>
      <c r="DF45" s="978"/>
      <c r="DG45" s="978"/>
      <c r="DH45" s="978"/>
      <c r="DI45" s="978"/>
      <c r="DJ45" s="978"/>
      <c r="DK45" s="978"/>
      <c r="DL45" s="978"/>
      <c r="DM45" s="978"/>
      <c r="DN45" s="978"/>
      <c r="DO45" s="978"/>
      <c r="DP45" s="978"/>
      <c r="DQ45" s="978"/>
      <c r="DR45" s="978"/>
      <c r="DS45" s="978"/>
      <c r="DT45" s="978"/>
      <c r="DU45" s="978"/>
      <c r="DV45" s="978"/>
      <c r="DW45" s="978"/>
      <c r="DX45" s="978"/>
      <c r="DY45" s="978"/>
      <c r="DZ45" s="978"/>
      <c r="EA45" s="978"/>
      <c r="EB45" s="978"/>
      <c r="EC45" s="978"/>
      <c r="ED45" s="978"/>
      <c r="EE45" s="978"/>
      <c r="EF45" s="978"/>
      <c r="EG45" s="978"/>
      <c r="EH45" s="978"/>
      <c r="EI45" s="978"/>
      <c r="EJ45" s="978"/>
      <c r="EK45" s="978"/>
      <c r="EL45" s="978"/>
      <c r="EM45" s="978"/>
      <c r="EN45" s="978"/>
      <c r="EO45" s="978"/>
      <c r="EP45" s="978"/>
      <c r="EQ45" s="978"/>
      <c r="ER45" s="978"/>
      <c r="ES45" s="978"/>
      <c r="ET45" s="978"/>
      <c r="EU45" s="978"/>
      <c r="EV45" s="978"/>
      <c r="EW45" s="978"/>
      <c r="EX45" s="978"/>
      <c r="EY45" s="978"/>
      <c r="EZ45" s="978"/>
      <c r="FA45" s="978"/>
      <c r="FB45" s="978"/>
      <c r="FC45" s="978"/>
      <c r="FD45" s="978"/>
      <c r="FE45" s="978"/>
      <c r="FF45" s="978"/>
      <c r="FG45" s="978"/>
      <c r="FH45" s="978"/>
      <c r="FI45" s="978"/>
      <c r="FJ45" s="978"/>
      <c r="FK45" s="978"/>
      <c r="FL45" s="978"/>
      <c r="FM45" s="978"/>
      <c r="FN45" s="978"/>
      <c r="FO45" s="978"/>
      <c r="FP45" s="978"/>
      <c r="FQ45" s="978"/>
      <c r="FR45" s="978"/>
      <c r="FS45" s="978"/>
      <c r="FT45" s="978"/>
      <c r="FU45" s="978"/>
      <c r="FV45" s="978"/>
      <c r="FW45" s="978"/>
      <c r="FX45" s="978"/>
      <c r="FY45" s="978"/>
      <c r="FZ45" s="978"/>
      <c r="GA45" s="978"/>
    </row>
    <row r="46" spans="1:183" ht="15.75" customHeight="1">
      <c r="A46" s="975" t="s">
        <v>565</v>
      </c>
      <c r="B46" s="976">
        <v>396991.88585213001</v>
      </c>
      <c r="C46" s="976">
        <v>413849.16424783005</v>
      </c>
      <c r="D46" s="976">
        <v>474443.21550882998</v>
      </c>
      <c r="E46" s="976">
        <v>469096.72572957003</v>
      </c>
      <c r="F46" s="976">
        <v>468715.78191311995</v>
      </c>
      <c r="G46" s="976">
        <v>505110.16532031994</v>
      </c>
      <c r="H46" s="976">
        <v>537700.03380115994</v>
      </c>
      <c r="I46" s="976">
        <v>524811.34340719006</v>
      </c>
      <c r="J46" s="976">
        <v>542315.67347325</v>
      </c>
      <c r="K46" s="976">
        <v>563793.24647302995</v>
      </c>
      <c r="L46" s="976">
        <v>575999.56268804008</v>
      </c>
      <c r="M46" s="976">
        <v>637731.1</v>
      </c>
      <c r="N46" s="976">
        <v>642852</v>
      </c>
      <c r="O46" s="976">
        <v>738375.3</v>
      </c>
      <c r="P46" s="976">
        <v>759027.9</v>
      </c>
      <c r="Q46" s="976">
        <v>787391.1</v>
      </c>
      <c r="R46" s="976">
        <v>792862.4</v>
      </c>
      <c r="S46" s="976">
        <v>751142.1</v>
      </c>
      <c r="T46" s="976">
        <v>757383.5</v>
      </c>
      <c r="U46" s="976">
        <v>715696.4</v>
      </c>
      <c r="V46" s="976">
        <v>773721.2</v>
      </c>
      <c r="W46" s="976">
        <v>766692.2</v>
      </c>
      <c r="X46" s="976">
        <v>799355.2</v>
      </c>
      <c r="Y46" s="976">
        <v>816707.64641521999</v>
      </c>
      <c r="Z46" s="976">
        <v>804261.20000000007</v>
      </c>
      <c r="AA46" s="976">
        <v>811381.4</v>
      </c>
      <c r="AB46" s="976">
        <v>835923</v>
      </c>
      <c r="AC46" s="976">
        <v>849247.1</v>
      </c>
      <c r="AD46" s="976">
        <v>854810.1</v>
      </c>
      <c r="AE46" s="976">
        <v>872094.1</v>
      </c>
      <c r="AF46" s="976">
        <v>874734</v>
      </c>
      <c r="AG46" s="976">
        <v>884712.90000000014</v>
      </c>
      <c r="AH46" s="976">
        <v>933552.79999999993</v>
      </c>
      <c r="AI46" s="976">
        <v>1002631.0000000001</v>
      </c>
      <c r="AJ46" s="976">
        <v>928335.20000000007</v>
      </c>
      <c r="AK46" s="976">
        <v>946253.39999999991</v>
      </c>
      <c r="AL46" s="976">
        <v>1052476.8999999999</v>
      </c>
      <c r="AM46" s="976">
        <v>1076551.0999999999</v>
      </c>
      <c r="AN46" s="976">
        <v>1121549.5000000002</v>
      </c>
      <c r="AO46" s="976">
        <v>1157804.3</v>
      </c>
      <c r="AP46" s="976">
        <v>1064814.2000000002</v>
      </c>
      <c r="AQ46" s="976">
        <v>1319728.7999999998</v>
      </c>
      <c r="AR46" s="976">
        <v>1131154.3999999999</v>
      </c>
      <c r="AS46" s="976">
        <v>1186024.8999999999</v>
      </c>
      <c r="AT46" s="976">
        <v>1264028.3</v>
      </c>
      <c r="AU46" s="976">
        <v>1290167.3</v>
      </c>
      <c r="AV46" s="976">
        <v>1313605.3999999999</v>
      </c>
      <c r="AW46" s="976">
        <v>1225559.3329999999</v>
      </c>
      <c r="AX46" s="976">
        <v>1121224.5999999999</v>
      </c>
      <c r="AY46" s="976">
        <v>1188048.7</v>
      </c>
      <c r="AZ46" s="976">
        <v>1201540.2000000002</v>
      </c>
      <c r="BA46" s="976">
        <v>1178469</v>
      </c>
      <c r="BB46" s="976">
        <v>1187078.6000000001</v>
      </c>
      <c r="BC46" s="976">
        <v>1214834.8999999999</v>
      </c>
      <c r="BD46" s="976">
        <v>1226385.7000000002</v>
      </c>
      <c r="BE46" s="976">
        <v>1243015</v>
      </c>
      <c r="BF46" s="976">
        <v>1262912.3999999999</v>
      </c>
      <c r="BG46" s="976">
        <v>1290453.9000000004</v>
      </c>
      <c r="BH46" s="976">
        <v>1324688</v>
      </c>
      <c r="BI46" s="976">
        <v>1330657.7801293302</v>
      </c>
      <c r="BJ46" s="976">
        <v>1373084.1</v>
      </c>
      <c r="BK46" s="976">
        <v>1394971.5</v>
      </c>
      <c r="BL46" s="976">
        <v>1469579.92</v>
      </c>
      <c r="BM46" s="976">
        <v>1404892.2</v>
      </c>
      <c r="BN46" s="976">
        <v>1442715.6</v>
      </c>
      <c r="BO46" s="976">
        <v>1454232.5520000001</v>
      </c>
      <c r="BP46" s="976">
        <v>1515005.2895999998</v>
      </c>
      <c r="BQ46" s="976">
        <v>1534764.5</v>
      </c>
      <c r="BR46" s="976">
        <v>1557007.0999999999</v>
      </c>
      <c r="BS46" s="976">
        <v>1514515.3272799999</v>
      </c>
      <c r="BT46" s="976">
        <v>1480433.5</v>
      </c>
      <c r="BU46" s="976">
        <v>1725395.7991200001</v>
      </c>
      <c r="BV46" s="976">
        <v>1720638.202</v>
      </c>
      <c r="BW46" s="976">
        <v>1394585.6381000001</v>
      </c>
      <c r="BX46" s="976">
        <v>1837470.4292572001</v>
      </c>
      <c r="BY46" s="976">
        <v>2026073.7602833332</v>
      </c>
      <c r="BZ46" s="976">
        <v>2078572.162</v>
      </c>
      <c r="CA46" s="976">
        <v>2216931.517</v>
      </c>
      <c r="CB46" s="976">
        <v>2255149.4169999999</v>
      </c>
      <c r="CC46" s="976">
        <v>2236580.8739999998</v>
      </c>
      <c r="CD46" s="976">
        <v>2328993.1336849602</v>
      </c>
      <c r="CE46" s="976">
        <v>2568334.05233431</v>
      </c>
      <c r="CF46" s="976">
        <v>2435239.8044696501</v>
      </c>
      <c r="CG46" s="976">
        <v>2280648.9329844303</v>
      </c>
      <c r="CH46" s="976">
        <v>2177219.1593970596</v>
      </c>
      <c r="CI46" s="976">
        <v>2252995.1973508103</v>
      </c>
      <c r="CJ46" s="976">
        <v>2602432.41134426</v>
      </c>
      <c r="CK46" s="976">
        <v>2849409.4063315298</v>
      </c>
      <c r="CL46" s="976">
        <v>2558687.5238072202</v>
      </c>
      <c r="CM46" s="976">
        <v>2639060.9889896396</v>
      </c>
      <c r="CN46" s="976">
        <v>2750506.5176948495</v>
      </c>
      <c r="CO46" s="976">
        <v>2872266.7827395401</v>
      </c>
      <c r="CP46" s="976">
        <v>3038607.9129053801</v>
      </c>
      <c r="CQ46" s="976">
        <v>2938873.1433286997</v>
      </c>
      <c r="CR46" s="976">
        <v>2955103.56033214</v>
      </c>
      <c r="CS46" s="976">
        <v>3116272.1442054803</v>
      </c>
      <c r="CT46" s="976">
        <v>3472107.63274134</v>
      </c>
      <c r="CU46" s="976">
        <v>3783351.9854301997</v>
      </c>
      <c r="CV46" s="976">
        <v>4546138.6389510501</v>
      </c>
      <c r="CW46" s="976">
        <v>4055597.0533316303</v>
      </c>
      <c r="CX46" s="976">
        <v>3993272.6314820303</v>
      </c>
      <c r="CY46" s="976">
        <v>4328511.6641588695</v>
      </c>
      <c r="CZ46" s="976">
        <v>4098962.1621531397</v>
      </c>
      <c r="DA46" s="976">
        <v>4264860.6239267904</v>
      </c>
      <c r="DB46" s="976">
        <v>4521790.3407194708</v>
      </c>
      <c r="DC46" s="976">
        <v>4235810.9600814003</v>
      </c>
      <c r="DD46" s="976">
        <v>4268983.8972314699</v>
      </c>
      <c r="DE46" s="976">
        <v>4857312.2493764404</v>
      </c>
      <c r="DF46" s="976">
        <v>4724886.48777992</v>
      </c>
      <c r="DG46" s="976">
        <v>4659007.7808414195</v>
      </c>
      <c r="DH46" s="976">
        <v>4666714.985061869</v>
      </c>
      <c r="DI46" s="976">
        <v>4569664.5844433103</v>
      </c>
      <c r="DJ46" s="976">
        <v>4322456.4902599398</v>
      </c>
      <c r="DK46" s="976">
        <v>4484615.7273286404</v>
      </c>
      <c r="DL46" s="976">
        <v>4303788.5935477996</v>
      </c>
      <c r="DM46" s="976">
        <v>4515350.0168219199</v>
      </c>
      <c r="DN46" s="976">
        <v>4333500.0862480607</v>
      </c>
      <c r="DO46" s="976">
        <v>4390646.3726162901</v>
      </c>
      <c r="DP46" s="976">
        <v>4721896.6587921502</v>
      </c>
      <c r="DQ46" s="976">
        <v>5017115.9271488404</v>
      </c>
      <c r="DR46" s="976">
        <v>4640919.0231909398</v>
      </c>
      <c r="DS46" s="976">
        <v>4800716.6273932997</v>
      </c>
      <c r="DT46" s="976">
        <v>4966453.8664873997</v>
      </c>
      <c r="DU46" s="976">
        <v>5043288.68593207</v>
      </c>
      <c r="DV46" s="976">
        <v>5018270.0187063599</v>
      </c>
      <c r="DW46" s="976">
        <v>4917989.9228636697</v>
      </c>
      <c r="DX46" s="976">
        <v>4958349.6937438995</v>
      </c>
      <c r="DY46" s="976">
        <v>5422502.2724140799</v>
      </c>
      <c r="DZ46" s="976">
        <v>5255890.7983764</v>
      </c>
      <c r="EA46" s="976">
        <v>5332749.8041361608</v>
      </c>
      <c r="EB46" s="976">
        <v>5274242.1485822909</v>
      </c>
      <c r="EC46" s="976">
        <v>5571269.8895916399</v>
      </c>
      <c r="ED46" s="976">
        <v>5567074.8597130589</v>
      </c>
      <c r="EE46" s="976">
        <v>5389129.7109729508</v>
      </c>
      <c r="EF46" s="976">
        <v>5424517.2001833813</v>
      </c>
      <c r="EG46" s="976">
        <v>5616622.2971493509</v>
      </c>
      <c r="EH46" s="976">
        <v>5551087.4449255094</v>
      </c>
      <c r="EI46" s="976">
        <v>5637264.5382671906</v>
      </c>
      <c r="EJ46" s="976">
        <v>5868318.0607709093</v>
      </c>
      <c r="EK46" s="976">
        <v>5871231.7179387398</v>
      </c>
      <c r="EL46" s="976">
        <v>6002260.1325473497</v>
      </c>
      <c r="EM46" s="976">
        <v>5798198.3761561094</v>
      </c>
      <c r="EN46" s="976">
        <v>5773221.9522898197</v>
      </c>
      <c r="EO46" s="976">
        <v>6771581.4886862896</v>
      </c>
      <c r="EP46" s="976">
        <v>6826905.392844839</v>
      </c>
      <c r="EQ46" s="976">
        <v>6420603.0487099113</v>
      </c>
      <c r="ER46" s="976">
        <v>6522940.3742590491</v>
      </c>
      <c r="ES46" s="976">
        <v>6668824.4279516097</v>
      </c>
      <c r="ET46" s="976">
        <v>6534503.5687752105</v>
      </c>
      <c r="EU46" s="976">
        <v>6599394.5357290711</v>
      </c>
      <c r="EV46" s="976">
        <v>6403787.5601065503</v>
      </c>
      <c r="EW46" s="976">
        <v>6244358.3678791402</v>
      </c>
      <c r="EX46" s="976">
        <v>6392454.8690924104</v>
      </c>
      <c r="EY46" s="976">
        <v>6542100.0344125582</v>
      </c>
      <c r="EZ46" s="976">
        <v>6880644.2937254505</v>
      </c>
      <c r="FA46" s="976">
        <v>7420946.184752021</v>
      </c>
      <c r="FB46" s="976">
        <v>7078745.9587860899</v>
      </c>
      <c r="FC46" s="976">
        <v>6914399.3756798003</v>
      </c>
      <c r="FD46" s="976">
        <v>6938532.4907836793</v>
      </c>
      <c r="FE46" s="976">
        <v>6776177.4206099417</v>
      </c>
      <c r="FF46" s="976">
        <v>6744554.5326152816</v>
      </c>
      <c r="FG46" s="976">
        <v>6939549.2111492585</v>
      </c>
      <c r="FH46" s="976">
        <v>6522552.9222075194</v>
      </c>
      <c r="FI46" s="976">
        <v>6270342.2534067091</v>
      </c>
      <c r="FJ46" s="976">
        <v>6293476.7308473391</v>
      </c>
      <c r="FK46" s="976">
        <v>6460005.1821481194</v>
      </c>
      <c r="FL46" s="976">
        <v>6378038.828344509</v>
      </c>
      <c r="FM46" s="976">
        <v>7032838.7500674604</v>
      </c>
      <c r="FN46" s="976">
        <v>6782016.1481907703</v>
      </c>
      <c r="FO46" s="976">
        <v>6739403.7533718115</v>
      </c>
      <c r="FP46" s="976">
        <v>6930692.0075161494</v>
      </c>
      <c r="FQ46" s="976">
        <v>7153672.9686853802</v>
      </c>
      <c r="FR46" s="976">
        <v>6990317.9938089391</v>
      </c>
      <c r="FS46" s="976">
        <v>6830528.4399523698</v>
      </c>
      <c r="FT46" s="976">
        <v>6989261.0707575008</v>
      </c>
      <c r="FU46" s="976">
        <v>6727524.8031476997</v>
      </c>
      <c r="FV46" s="976">
        <v>6860613.3999341885</v>
      </c>
      <c r="FW46" s="976">
        <v>6754211.6511839991</v>
      </c>
      <c r="FX46" s="976">
        <v>6678249.3020751094</v>
      </c>
      <c r="FY46" s="976">
        <v>6251926.6014934275</v>
      </c>
      <c r="FZ46" s="976">
        <v>6363804.7904941989</v>
      </c>
      <c r="GA46" s="976">
        <v>6041448.5535569517</v>
      </c>
    </row>
    <row r="47" spans="1:183" ht="15.75" customHeight="1">
      <c r="A47" s="975" t="s">
        <v>566</v>
      </c>
      <c r="B47" s="976">
        <v>169746.50469546003</v>
      </c>
      <c r="C47" s="976">
        <v>167504.64592318004</v>
      </c>
      <c r="D47" s="976">
        <v>175892.03652686998</v>
      </c>
      <c r="E47" s="976">
        <v>178487.24336242999</v>
      </c>
      <c r="F47" s="976">
        <v>176284.96149912997</v>
      </c>
      <c r="G47" s="976">
        <v>179729.86207434002</v>
      </c>
      <c r="H47" s="976">
        <v>188981.85063283</v>
      </c>
      <c r="I47" s="976">
        <v>199990.45660230998</v>
      </c>
      <c r="J47" s="976">
        <v>204863.28374609997</v>
      </c>
      <c r="K47" s="976">
        <v>213736.74546387998</v>
      </c>
      <c r="L47" s="976">
        <v>233403.95127113</v>
      </c>
      <c r="M47" s="976">
        <v>274010.59999999998</v>
      </c>
      <c r="N47" s="976">
        <v>261904.4</v>
      </c>
      <c r="O47" s="976">
        <v>259557.3</v>
      </c>
      <c r="P47" s="976">
        <v>281800.7</v>
      </c>
      <c r="Q47" s="976">
        <v>286697.40000000002</v>
      </c>
      <c r="R47" s="976">
        <v>287233.8</v>
      </c>
      <c r="S47" s="976">
        <v>289771.8</v>
      </c>
      <c r="T47" s="976">
        <v>286186.7</v>
      </c>
      <c r="U47" s="976">
        <v>277674.59999999998</v>
      </c>
      <c r="V47" s="976">
        <v>285239</v>
      </c>
      <c r="W47" s="976">
        <v>288823.8</v>
      </c>
      <c r="X47" s="976">
        <v>306356</v>
      </c>
      <c r="Y47" s="976">
        <v>338671.17526232003</v>
      </c>
      <c r="Z47" s="976">
        <v>322914.60000000003</v>
      </c>
      <c r="AA47" s="976">
        <v>313363.40000000002</v>
      </c>
      <c r="AB47" s="976">
        <v>316169.5</v>
      </c>
      <c r="AC47" s="976">
        <v>312645.90000000002</v>
      </c>
      <c r="AD47" s="976">
        <v>295013.40000000002</v>
      </c>
      <c r="AE47" s="976">
        <v>290092.2</v>
      </c>
      <c r="AF47" s="976">
        <v>281151</v>
      </c>
      <c r="AG47" s="976">
        <v>294485.50000000006</v>
      </c>
      <c r="AH47" s="976">
        <v>306732.59999999998</v>
      </c>
      <c r="AI47" s="976">
        <v>319351.59999999998</v>
      </c>
      <c r="AJ47" s="976">
        <v>342411.4</v>
      </c>
      <c r="AK47" s="976">
        <v>386942.3</v>
      </c>
      <c r="AL47" s="976">
        <v>366389.2</v>
      </c>
      <c r="AM47" s="976">
        <v>363692.5</v>
      </c>
      <c r="AN47" s="976">
        <v>368347.60000000003</v>
      </c>
      <c r="AO47" s="976">
        <v>403131.6</v>
      </c>
      <c r="AP47" s="976">
        <v>372657.4</v>
      </c>
      <c r="AQ47" s="976">
        <v>382510.79999999993</v>
      </c>
      <c r="AR47" s="976">
        <v>361031.9</v>
      </c>
      <c r="AS47" s="976">
        <v>369827.19999999995</v>
      </c>
      <c r="AT47" s="976">
        <v>362385.60000000003</v>
      </c>
      <c r="AU47" s="976">
        <v>367709.5</v>
      </c>
      <c r="AV47" s="976">
        <v>365642.6</v>
      </c>
      <c r="AW47" s="976">
        <v>412155.2</v>
      </c>
      <c r="AX47" s="976">
        <v>405916.8</v>
      </c>
      <c r="AY47" s="976">
        <v>381953.7</v>
      </c>
      <c r="AZ47" s="976">
        <v>384336.80000000005</v>
      </c>
      <c r="BA47" s="976">
        <v>385537.6</v>
      </c>
      <c r="BB47" s="976">
        <v>374784.6</v>
      </c>
      <c r="BC47" s="976">
        <v>373071.8</v>
      </c>
      <c r="BD47" s="976">
        <v>371623.9</v>
      </c>
      <c r="BE47" s="976">
        <v>380340.1</v>
      </c>
      <c r="BF47" s="976">
        <v>385657.69999999995</v>
      </c>
      <c r="BG47" s="976">
        <v>388910.70000000007</v>
      </c>
      <c r="BH47" s="976">
        <v>407635.9</v>
      </c>
      <c r="BI47" s="976">
        <v>458586.5</v>
      </c>
      <c r="BJ47" s="976">
        <v>431542.3</v>
      </c>
      <c r="BK47" s="976">
        <v>421947</v>
      </c>
      <c r="BL47" s="976">
        <v>429062.1</v>
      </c>
      <c r="BM47" s="976">
        <v>432528.9</v>
      </c>
      <c r="BN47" s="976">
        <v>420317.1</v>
      </c>
      <c r="BO47" s="976">
        <v>415969.1</v>
      </c>
      <c r="BP47" s="976">
        <v>434636.2</v>
      </c>
      <c r="BQ47" s="976">
        <v>426510.1</v>
      </c>
      <c r="BR47" s="976">
        <v>444632</v>
      </c>
      <c r="BS47" s="976">
        <v>442183.2</v>
      </c>
      <c r="BT47" s="976">
        <v>465813.89999999997</v>
      </c>
      <c r="BU47" s="976">
        <v>563232</v>
      </c>
      <c r="BV47" s="976">
        <v>478452.07900000003</v>
      </c>
      <c r="BW47" s="976">
        <v>524540.54800000007</v>
      </c>
      <c r="BX47" s="976">
        <v>479967.21299999999</v>
      </c>
      <c r="BY47" s="976">
        <v>527021.21700000006</v>
      </c>
      <c r="BZ47" s="976">
        <v>520662.28</v>
      </c>
      <c r="CA47" s="976">
        <v>514609.14500000002</v>
      </c>
      <c r="CB47" s="976">
        <v>511172.56</v>
      </c>
      <c r="CC47" s="976">
        <v>504805.55699999997</v>
      </c>
      <c r="CD47" s="976">
        <v>524351.93200000003</v>
      </c>
      <c r="CE47" s="976">
        <v>520905.84124877001</v>
      </c>
      <c r="CF47" s="976">
        <v>567273.59394673002</v>
      </c>
      <c r="CG47" s="976">
        <v>650943.60391001008</v>
      </c>
      <c r="CH47" s="976">
        <v>601410.14797023998</v>
      </c>
      <c r="CI47" s="976">
        <v>604116.91959939001</v>
      </c>
      <c r="CJ47" s="976">
        <v>593302.24901615991</v>
      </c>
      <c r="CK47" s="976">
        <v>609486.83534976002</v>
      </c>
      <c r="CL47" s="976">
        <v>565350.01767700003</v>
      </c>
      <c r="CM47" s="976">
        <v>525742.47457145003</v>
      </c>
      <c r="CN47" s="976">
        <v>519114.31456451991</v>
      </c>
      <c r="CO47" s="976">
        <v>523997.03206537006</v>
      </c>
      <c r="CP47" s="976">
        <v>543386.39062292012</v>
      </c>
      <c r="CQ47" s="976">
        <v>571347.77043455001</v>
      </c>
      <c r="CR47" s="976">
        <v>634096.66630652011</v>
      </c>
      <c r="CS47" s="976">
        <v>737867.22399621003</v>
      </c>
      <c r="CT47" s="976">
        <v>667987.67683317</v>
      </c>
      <c r="CU47" s="976">
        <v>687552.12878073996</v>
      </c>
      <c r="CV47" s="976">
        <v>662789.64784205006</v>
      </c>
      <c r="CW47" s="976">
        <v>674770.10801023</v>
      </c>
      <c r="CX47" s="976">
        <v>660155.24894427997</v>
      </c>
      <c r="CY47" s="976">
        <v>673055.40663333004</v>
      </c>
      <c r="CZ47" s="976">
        <v>705084.40970051987</v>
      </c>
      <c r="DA47" s="976">
        <v>727003.64706226997</v>
      </c>
      <c r="DB47" s="976">
        <v>756786.02570786991</v>
      </c>
      <c r="DC47" s="976">
        <v>743153.13094466005</v>
      </c>
      <c r="DD47" s="976">
        <v>744343.58866610995</v>
      </c>
      <c r="DE47" s="976">
        <v>892675.58806730993</v>
      </c>
      <c r="DF47" s="976">
        <v>839198.06034654996</v>
      </c>
      <c r="DG47" s="976">
        <v>814931.30263242987</v>
      </c>
      <c r="DH47" s="976">
        <v>804073.25779348006</v>
      </c>
      <c r="DI47" s="976">
        <v>823772.54844268993</v>
      </c>
      <c r="DJ47" s="976">
        <v>764389.65266586002</v>
      </c>
      <c r="DK47" s="976">
        <v>746463.82049176004</v>
      </c>
      <c r="DL47" s="976">
        <v>766879.97251797002</v>
      </c>
      <c r="DM47" s="976">
        <v>759861.63936135999</v>
      </c>
      <c r="DN47" s="976">
        <v>778724.56080948003</v>
      </c>
      <c r="DO47" s="976">
        <v>781323.91931701009</v>
      </c>
      <c r="DP47" s="976">
        <v>851394.42540062009</v>
      </c>
      <c r="DQ47" s="976">
        <v>927236.44396094</v>
      </c>
      <c r="DR47" s="976">
        <v>820528.04885294987</v>
      </c>
      <c r="DS47" s="976">
        <v>812132.6587956599</v>
      </c>
      <c r="DT47" s="976">
        <v>833557.38551263988</v>
      </c>
      <c r="DU47" s="976">
        <v>831289.92583219986</v>
      </c>
      <c r="DV47" s="976">
        <v>817431.62275907001</v>
      </c>
      <c r="DW47" s="976">
        <v>795412.07456859993</v>
      </c>
      <c r="DX47" s="976">
        <v>805680.20070167002</v>
      </c>
      <c r="DY47" s="976">
        <v>822229.60833122011</v>
      </c>
      <c r="DZ47" s="976">
        <v>880864.16705479019</v>
      </c>
      <c r="EA47" s="976">
        <v>874894.07023349009</v>
      </c>
      <c r="EB47" s="976">
        <v>892330.10339631024</v>
      </c>
      <c r="EC47" s="976">
        <v>1082295.0662589101</v>
      </c>
      <c r="ED47" s="976">
        <v>1033447.9322461602</v>
      </c>
      <c r="EE47" s="976">
        <v>1024650.78650588</v>
      </c>
      <c r="EF47" s="976">
        <v>1112684.14806216</v>
      </c>
      <c r="EG47" s="976">
        <v>1141065.5749894402</v>
      </c>
      <c r="EH47" s="976">
        <v>1055213.6697650701</v>
      </c>
      <c r="EI47" s="976">
        <v>1016449.9194761602</v>
      </c>
      <c r="EJ47" s="976">
        <v>1040301.6338114301</v>
      </c>
      <c r="EK47" s="976">
        <v>1061092.0770165203</v>
      </c>
      <c r="EL47" s="976">
        <v>1011756.2163371301</v>
      </c>
      <c r="EM47" s="976">
        <v>1037603.51873671</v>
      </c>
      <c r="EN47" s="976">
        <v>1069397.1459067699</v>
      </c>
      <c r="EO47" s="976">
        <v>1245135.3529139899</v>
      </c>
      <c r="EP47" s="976">
        <v>1093734.0284365299</v>
      </c>
      <c r="EQ47" s="976">
        <v>1081680.9297318</v>
      </c>
      <c r="ER47" s="976">
        <v>1141350.3868676799</v>
      </c>
      <c r="ES47" s="976">
        <v>1111098.3262090501</v>
      </c>
      <c r="ET47" s="976">
        <v>1121583.41306838</v>
      </c>
      <c r="EU47" s="976">
        <v>1088325.97694754</v>
      </c>
      <c r="EV47" s="976">
        <v>1076822.2404782502</v>
      </c>
      <c r="EW47" s="976">
        <v>1080799.9901879102</v>
      </c>
      <c r="EX47" s="976">
        <v>1070172.6213556698</v>
      </c>
      <c r="EY47" s="976">
        <v>1153552.6787173999</v>
      </c>
      <c r="EZ47" s="976">
        <v>1140598.4341882197</v>
      </c>
      <c r="FA47" s="976">
        <v>1301160.6315782301</v>
      </c>
      <c r="FB47" s="976">
        <v>1155720.0669880798</v>
      </c>
      <c r="FC47" s="976">
        <v>1163721.5150953701</v>
      </c>
      <c r="FD47" s="976">
        <v>1242634.1758765096</v>
      </c>
      <c r="FE47" s="976">
        <v>1185309.9724462801</v>
      </c>
      <c r="FF47" s="976">
        <v>1160609.89590748</v>
      </c>
      <c r="FG47" s="976">
        <v>1127804.8773465401</v>
      </c>
      <c r="FH47" s="976">
        <v>1141568.9118103201</v>
      </c>
      <c r="FI47" s="976">
        <v>1152577.3625149401</v>
      </c>
      <c r="FJ47" s="976">
        <v>1168176.69846486</v>
      </c>
      <c r="FK47" s="976">
        <v>1249515.1598974199</v>
      </c>
      <c r="FL47" s="976">
        <v>1298533.7955313097</v>
      </c>
      <c r="FM47" s="976">
        <v>1446660.3979426299</v>
      </c>
      <c r="FN47" s="976">
        <v>1332886.41568426</v>
      </c>
      <c r="FO47" s="976">
        <v>1257922.7359271599</v>
      </c>
      <c r="FP47" s="976">
        <v>1226154.5911813402</v>
      </c>
      <c r="FQ47" s="976">
        <v>1227704.7568177199</v>
      </c>
      <c r="FR47" s="976">
        <v>1204755.4810842101</v>
      </c>
      <c r="FS47" s="976">
        <v>1161980.3171527502</v>
      </c>
      <c r="FT47" s="976">
        <v>1236561.513613</v>
      </c>
      <c r="FU47" s="976">
        <v>1214528.18402809</v>
      </c>
      <c r="FV47" s="976">
        <v>1242798.0757462401</v>
      </c>
      <c r="FW47" s="976">
        <v>1185230.1404703399</v>
      </c>
      <c r="FX47" s="976">
        <v>1231005.9629665201</v>
      </c>
      <c r="FY47" s="976">
        <v>1366662.5329055297</v>
      </c>
      <c r="FZ47" s="976">
        <v>1320315.70609078</v>
      </c>
      <c r="GA47" s="976">
        <v>1233224.4595750698</v>
      </c>
    </row>
    <row r="48" spans="1:183" ht="15.75" customHeight="1">
      <c r="A48" s="977" t="s">
        <v>567</v>
      </c>
      <c r="B48" s="978">
        <v>199339.80469546001</v>
      </c>
      <c r="C48" s="978">
        <v>193939.34592318002</v>
      </c>
      <c r="D48" s="978">
        <v>197821.03652686998</v>
      </c>
      <c r="E48" s="978">
        <v>201024.54336243001</v>
      </c>
      <c r="F48" s="978">
        <v>200854.16149912999</v>
      </c>
      <c r="G48" s="978">
        <v>203993.26207434002</v>
      </c>
      <c r="H48" s="978">
        <v>213697.55063283001</v>
      </c>
      <c r="I48" s="978">
        <v>227885.55660230998</v>
      </c>
      <c r="J48" s="978">
        <v>234241.28374609997</v>
      </c>
      <c r="K48" s="978">
        <v>244832.74546387998</v>
      </c>
      <c r="L48" s="978">
        <v>268310.75127112999</v>
      </c>
      <c r="M48" s="978">
        <v>310496.3</v>
      </c>
      <c r="N48" s="978">
        <v>305922.40000000002</v>
      </c>
      <c r="O48" s="978">
        <v>305285.09999999998</v>
      </c>
      <c r="P48" s="978">
        <v>320273.8</v>
      </c>
      <c r="Q48" s="978">
        <v>333567.40000000002</v>
      </c>
      <c r="R48" s="978">
        <v>336287.7</v>
      </c>
      <c r="S48" s="978">
        <v>340914.6</v>
      </c>
      <c r="T48" s="978">
        <v>343924.7</v>
      </c>
      <c r="U48" s="978">
        <v>342070.6</v>
      </c>
      <c r="V48" s="978">
        <v>344165.6</v>
      </c>
      <c r="W48" s="978">
        <v>348057.4</v>
      </c>
      <c r="X48" s="978">
        <v>361941.5</v>
      </c>
      <c r="Y48" s="978">
        <v>403505.97526232002</v>
      </c>
      <c r="Z48" s="978">
        <v>382148.2</v>
      </c>
      <c r="AA48" s="978">
        <v>377453.10000000003</v>
      </c>
      <c r="AB48" s="978">
        <v>371129.59999999998</v>
      </c>
      <c r="AC48" s="978">
        <v>377085.7</v>
      </c>
      <c r="AD48" s="978">
        <v>363246</v>
      </c>
      <c r="AE48" s="978">
        <v>354374.6</v>
      </c>
      <c r="AF48" s="978">
        <v>355100.5</v>
      </c>
      <c r="AG48" s="978">
        <v>356527.30000000005</v>
      </c>
      <c r="AH48" s="978">
        <v>371962.1</v>
      </c>
      <c r="AI48" s="978">
        <v>385066.89999999997</v>
      </c>
      <c r="AJ48" s="978">
        <v>409275.8</v>
      </c>
      <c r="AK48" s="978">
        <v>463153</v>
      </c>
      <c r="AL48" s="978">
        <v>441311</v>
      </c>
      <c r="AM48" s="978">
        <v>434747</v>
      </c>
      <c r="AN48" s="978">
        <v>435138.60000000003</v>
      </c>
      <c r="AO48" s="978">
        <v>472750.3</v>
      </c>
      <c r="AP48" s="978">
        <v>449923.2</v>
      </c>
      <c r="AQ48" s="978">
        <v>445156.19999999995</v>
      </c>
      <c r="AR48" s="978">
        <v>438432.5</v>
      </c>
      <c r="AS48" s="978">
        <v>439678.3</v>
      </c>
      <c r="AT48" s="978">
        <v>434581.9</v>
      </c>
      <c r="AU48" s="978">
        <v>440692.9</v>
      </c>
      <c r="AV48" s="978">
        <v>451111.1</v>
      </c>
      <c r="AW48" s="978">
        <v>502254.5</v>
      </c>
      <c r="AX48" s="978">
        <v>480175</v>
      </c>
      <c r="AY48" s="978">
        <v>465705.9</v>
      </c>
      <c r="AZ48" s="978">
        <v>466494.4</v>
      </c>
      <c r="BA48" s="978">
        <v>461326.19999999995</v>
      </c>
      <c r="BB48" s="978">
        <v>454376.1</v>
      </c>
      <c r="BC48" s="978">
        <v>456306.8</v>
      </c>
      <c r="BD48" s="978">
        <v>457159.4</v>
      </c>
      <c r="BE48" s="978">
        <v>459707.39999999997</v>
      </c>
      <c r="BF48" s="978">
        <v>457977.8</v>
      </c>
      <c r="BG48" s="978">
        <v>459390.60000000003</v>
      </c>
      <c r="BH48" s="978">
        <v>493522.5</v>
      </c>
      <c r="BI48" s="978">
        <v>545803</v>
      </c>
      <c r="BJ48" s="978">
        <v>522328</v>
      </c>
      <c r="BK48" s="978">
        <v>502510.5</v>
      </c>
      <c r="BL48" s="978">
        <v>512839.3</v>
      </c>
      <c r="BM48" s="978">
        <v>505064</v>
      </c>
      <c r="BN48" s="978">
        <v>495631.2</v>
      </c>
      <c r="BO48" s="978">
        <v>494944.3</v>
      </c>
      <c r="BP48" s="978">
        <v>501726.9</v>
      </c>
      <c r="BQ48" s="978">
        <v>507967.5</v>
      </c>
      <c r="BR48" s="978">
        <v>513373.4</v>
      </c>
      <c r="BS48" s="978">
        <v>520458.2</v>
      </c>
      <c r="BT48" s="978">
        <v>547297.19999999995</v>
      </c>
      <c r="BU48" s="978">
        <v>642388.19999999995</v>
      </c>
      <c r="BV48" s="978">
        <v>572747.4</v>
      </c>
      <c r="BW48" s="978">
        <v>561626.4</v>
      </c>
      <c r="BX48" s="978">
        <v>563713</v>
      </c>
      <c r="BY48" s="978">
        <v>610130.30000000005</v>
      </c>
      <c r="BZ48" s="978">
        <v>611224.30000000005</v>
      </c>
      <c r="CA48" s="978">
        <v>602829</v>
      </c>
      <c r="CB48" s="978">
        <v>606859.5</v>
      </c>
      <c r="CC48" s="978">
        <v>609346.6</v>
      </c>
      <c r="CD48" s="978">
        <v>615140.9</v>
      </c>
      <c r="CE48" s="978">
        <v>629511.16924876999</v>
      </c>
      <c r="CF48" s="978">
        <v>669521.00564673007</v>
      </c>
      <c r="CG48" s="978">
        <v>779254.16443488002</v>
      </c>
      <c r="CH48" s="978">
        <v>705163.81299999997</v>
      </c>
      <c r="CI48" s="978">
        <v>704584.79200000002</v>
      </c>
      <c r="CJ48" s="978">
        <v>727411.21894550999</v>
      </c>
      <c r="CK48" s="978">
        <v>766011.71699999995</v>
      </c>
      <c r="CL48" s="978">
        <v>742810.41500000004</v>
      </c>
      <c r="CM48" s="978">
        <v>714955.56943438004</v>
      </c>
      <c r="CN48" s="978">
        <v>714343.07809339988</v>
      </c>
      <c r="CO48" s="978">
        <v>717704.48089799006</v>
      </c>
      <c r="CP48" s="978">
        <v>722306.91454222007</v>
      </c>
      <c r="CQ48" s="978">
        <v>755643.35358026007</v>
      </c>
      <c r="CR48" s="978">
        <v>790177.08827031008</v>
      </c>
      <c r="CS48" s="978">
        <v>960774.43389801006</v>
      </c>
      <c r="CT48" s="978">
        <v>865935.01059253002</v>
      </c>
      <c r="CU48" s="978">
        <v>866677.59472572</v>
      </c>
      <c r="CV48" s="978">
        <v>891816.88316909014</v>
      </c>
      <c r="CW48" s="978">
        <v>898903.74548848998</v>
      </c>
      <c r="CX48" s="978">
        <v>916902.15660826</v>
      </c>
      <c r="CY48" s="978">
        <v>918282.87768892001</v>
      </c>
      <c r="CZ48" s="978">
        <v>936858.48906296992</v>
      </c>
      <c r="DA48" s="978">
        <v>948262.68069403002</v>
      </c>
      <c r="DB48" s="978">
        <v>976362.31190146995</v>
      </c>
      <c r="DC48" s="978">
        <v>966136.88468838006</v>
      </c>
      <c r="DD48" s="978">
        <v>988182.47942206997</v>
      </c>
      <c r="DE48" s="978">
        <v>1155334.5535552199</v>
      </c>
      <c r="DF48" s="978">
        <v>1064615.0933954699</v>
      </c>
      <c r="DG48" s="978">
        <v>1024200.5938480699</v>
      </c>
      <c r="DH48" s="978">
        <v>1037766.1481078001</v>
      </c>
      <c r="DI48" s="978">
        <v>1048137.40757808</v>
      </c>
      <c r="DJ48" s="978">
        <v>1026915.44583562</v>
      </c>
      <c r="DK48" s="978">
        <v>1006598.85191343</v>
      </c>
      <c r="DL48" s="978">
        <v>1008282.3852069001</v>
      </c>
      <c r="DM48" s="978">
        <v>1019428.16709</v>
      </c>
      <c r="DN48" s="978">
        <v>1031852.01587227</v>
      </c>
      <c r="DO48" s="978">
        <v>1020135.1442791701</v>
      </c>
      <c r="DP48" s="978">
        <v>1108617.2511468201</v>
      </c>
      <c r="DQ48" s="978">
        <v>1181541.92864152</v>
      </c>
      <c r="DR48" s="978">
        <v>1068205.8181163198</v>
      </c>
      <c r="DS48" s="978">
        <v>1049411.1532254899</v>
      </c>
      <c r="DT48" s="978">
        <v>1086457.4054318299</v>
      </c>
      <c r="DU48" s="978">
        <v>1072606.3412716899</v>
      </c>
      <c r="DV48" s="978">
        <v>1056748.37585026</v>
      </c>
      <c r="DW48" s="978">
        <v>1063633.0007929399</v>
      </c>
      <c r="DX48" s="978">
        <v>1076922.0812182201</v>
      </c>
      <c r="DY48" s="978">
        <v>1094707.8476434001</v>
      </c>
      <c r="DZ48" s="978">
        <v>1125394.9243976802</v>
      </c>
      <c r="EA48" s="978">
        <v>1153171.24995551</v>
      </c>
      <c r="EB48" s="978">
        <v>1227639.1046884202</v>
      </c>
      <c r="EC48" s="978">
        <v>1378134.4264730702</v>
      </c>
      <c r="ED48" s="978">
        <v>1340435.0378745701</v>
      </c>
      <c r="EE48" s="978">
        <v>1336807.3852137299</v>
      </c>
      <c r="EF48" s="978">
        <v>1416379.0418751801</v>
      </c>
      <c r="EG48" s="978">
        <v>1492278.8666195602</v>
      </c>
      <c r="EH48" s="978">
        <v>1401790.4184366302</v>
      </c>
      <c r="EI48" s="978">
        <v>1353982.6063849102</v>
      </c>
      <c r="EJ48" s="978">
        <v>1344152.2944118101</v>
      </c>
      <c r="EK48" s="978">
        <v>1380266.4817454403</v>
      </c>
      <c r="EL48" s="978">
        <v>1342358.0275790901</v>
      </c>
      <c r="EM48" s="978">
        <v>1358967.9710165299</v>
      </c>
      <c r="EN48" s="978">
        <v>1390961.0782612099</v>
      </c>
      <c r="EO48" s="978">
        <v>1566046.4398569099</v>
      </c>
      <c r="EP48" s="978">
        <v>1476068.8316508899</v>
      </c>
      <c r="EQ48" s="978">
        <v>1438616.7620924399</v>
      </c>
      <c r="ER48" s="978">
        <v>1432834.61104431</v>
      </c>
      <c r="ES48" s="978">
        <v>1422438.72216843</v>
      </c>
      <c r="ET48" s="978">
        <v>1398955.50247954</v>
      </c>
      <c r="EU48" s="978">
        <v>1363730.70597633</v>
      </c>
      <c r="EV48" s="978">
        <v>1362604.3623065401</v>
      </c>
      <c r="EW48" s="978">
        <v>1368236.7519117601</v>
      </c>
      <c r="EX48" s="978">
        <v>1348838.3433819099</v>
      </c>
      <c r="EY48" s="978">
        <v>1458211.8918180601</v>
      </c>
      <c r="EZ48" s="978">
        <v>1430962.36677756</v>
      </c>
      <c r="FA48" s="978">
        <v>1631717.15700427</v>
      </c>
      <c r="FB48" s="978">
        <v>1457179.9795001398</v>
      </c>
      <c r="FC48" s="978">
        <v>1437459.94521952</v>
      </c>
      <c r="FD48" s="978">
        <v>1508513.3100236398</v>
      </c>
      <c r="FE48" s="978">
        <v>1470133.6431271499</v>
      </c>
      <c r="FF48" s="978">
        <v>1457653.73516063</v>
      </c>
      <c r="FG48" s="978">
        <v>1425507.7700350001</v>
      </c>
      <c r="FH48" s="978">
        <v>1457282.9255765399</v>
      </c>
      <c r="FI48" s="978">
        <v>1443338.14220824</v>
      </c>
      <c r="FJ48" s="978">
        <v>1474048.91588196</v>
      </c>
      <c r="FK48" s="978">
        <v>1549536.2196916998</v>
      </c>
      <c r="FL48" s="978">
        <v>1571034.8009114999</v>
      </c>
      <c r="FM48" s="978">
        <v>1776413.11898752</v>
      </c>
      <c r="FN48" s="978">
        <v>1588076.2972541898</v>
      </c>
      <c r="FO48" s="978">
        <v>1557627.71257873</v>
      </c>
      <c r="FP48" s="978">
        <v>1573957.6044834401</v>
      </c>
      <c r="FQ48" s="978">
        <v>1569240.69685859</v>
      </c>
      <c r="FR48" s="978">
        <v>1517240.24390445</v>
      </c>
      <c r="FS48" s="978">
        <v>1496742.06397082</v>
      </c>
      <c r="FT48" s="978">
        <v>1567795.4244635</v>
      </c>
      <c r="FU48" s="978">
        <v>1501114.6417075801</v>
      </c>
      <c r="FV48" s="978">
        <v>1547922.93090493</v>
      </c>
      <c r="FW48" s="978">
        <v>1533609.4771323798</v>
      </c>
      <c r="FX48" s="978">
        <v>1577889.3563343701</v>
      </c>
      <c r="FY48" s="978">
        <v>1797978.8705901799</v>
      </c>
      <c r="FZ48" s="978">
        <v>1661692.84120784</v>
      </c>
      <c r="GA48" s="978">
        <v>1622701.0564766398</v>
      </c>
    </row>
    <row r="49" spans="1:183" ht="15.75" customHeight="1">
      <c r="A49" s="977" t="s">
        <v>568</v>
      </c>
      <c r="B49" s="978">
        <v>-29593.3</v>
      </c>
      <c r="C49" s="978">
        <v>-26434.7</v>
      </c>
      <c r="D49" s="978">
        <v>-21929</v>
      </c>
      <c r="E49" s="978">
        <v>-22537.3</v>
      </c>
      <c r="F49" s="978">
        <v>-24569.199999999997</v>
      </c>
      <c r="G49" s="978">
        <v>-24263.4</v>
      </c>
      <c r="H49" s="978">
        <v>-24715.7</v>
      </c>
      <c r="I49" s="978">
        <v>-27895.1</v>
      </c>
      <c r="J49" s="978">
        <v>-29378</v>
      </c>
      <c r="K49" s="978">
        <v>-31096</v>
      </c>
      <c r="L49" s="978">
        <v>-34906.800000000003</v>
      </c>
      <c r="M49" s="978">
        <v>-36485.699999999997</v>
      </c>
      <c r="N49" s="978">
        <v>-44018</v>
      </c>
      <c r="O49" s="978">
        <v>-45727.799999999996</v>
      </c>
      <c r="P49" s="978">
        <v>-38473.100000000006</v>
      </c>
      <c r="Q49" s="978">
        <v>-46870</v>
      </c>
      <c r="R49" s="978">
        <v>-49053.9</v>
      </c>
      <c r="S49" s="978">
        <v>-51142.8</v>
      </c>
      <c r="T49" s="978">
        <v>-57738</v>
      </c>
      <c r="U49" s="978">
        <v>-64396</v>
      </c>
      <c r="V49" s="978">
        <v>-58926.6</v>
      </c>
      <c r="W49" s="978">
        <v>-59233.599999999999</v>
      </c>
      <c r="X49" s="978">
        <v>-55585.5</v>
      </c>
      <c r="Y49" s="978">
        <v>-64834.8</v>
      </c>
      <c r="Z49" s="978">
        <v>-59233.599999999999</v>
      </c>
      <c r="AA49" s="978">
        <v>-64089.7</v>
      </c>
      <c r="AB49" s="978">
        <v>-54960.1</v>
      </c>
      <c r="AC49" s="978">
        <v>-64439.8</v>
      </c>
      <c r="AD49" s="978">
        <v>-68232.600000000006</v>
      </c>
      <c r="AE49" s="978">
        <v>-64282.400000000001</v>
      </c>
      <c r="AF49" s="978">
        <v>-73949.5</v>
      </c>
      <c r="AG49" s="978">
        <v>-62041.8</v>
      </c>
      <c r="AH49" s="978">
        <v>-65229.5</v>
      </c>
      <c r="AI49" s="978">
        <v>-65715.3</v>
      </c>
      <c r="AJ49" s="978">
        <v>-66864.399999999994</v>
      </c>
      <c r="AK49" s="978">
        <v>-76210.7</v>
      </c>
      <c r="AL49" s="978">
        <v>-74921.8</v>
      </c>
      <c r="AM49" s="978">
        <v>-71054.5</v>
      </c>
      <c r="AN49" s="978">
        <v>-66791</v>
      </c>
      <c r="AO49" s="978">
        <v>-69618.7</v>
      </c>
      <c r="AP49" s="978">
        <v>-77265.8</v>
      </c>
      <c r="AQ49" s="978">
        <v>-62645.4</v>
      </c>
      <c r="AR49" s="978">
        <v>-77400.600000000006</v>
      </c>
      <c r="AS49" s="978">
        <v>-69851.100000000006</v>
      </c>
      <c r="AT49" s="978">
        <v>-72196.3</v>
      </c>
      <c r="AU49" s="978">
        <v>-72983.399999999994</v>
      </c>
      <c r="AV49" s="978">
        <v>-85468.5</v>
      </c>
      <c r="AW49" s="978">
        <v>-90099.3</v>
      </c>
      <c r="AX49" s="978">
        <v>-74258.2</v>
      </c>
      <c r="AY49" s="978">
        <v>-83752.2</v>
      </c>
      <c r="AZ49" s="978">
        <v>-82157.600000000006</v>
      </c>
      <c r="BA49" s="978">
        <v>-75788.600000000006</v>
      </c>
      <c r="BB49" s="978">
        <v>-79591.5</v>
      </c>
      <c r="BC49" s="978">
        <v>-83235</v>
      </c>
      <c r="BD49" s="978">
        <v>-85535.5</v>
      </c>
      <c r="BE49" s="978">
        <v>-79367.3</v>
      </c>
      <c r="BF49" s="978">
        <v>-72320.100000000006</v>
      </c>
      <c r="BG49" s="978">
        <v>-70479.899999999994</v>
      </c>
      <c r="BH49" s="978">
        <v>-85886.6</v>
      </c>
      <c r="BI49" s="978">
        <v>-87216.5</v>
      </c>
      <c r="BJ49" s="978">
        <v>-90785.7</v>
      </c>
      <c r="BK49" s="978">
        <v>-80563.5</v>
      </c>
      <c r="BL49" s="978">
        <v>-83777.2</v>
      </c>
      <c r="BM49" s="978">
        <v>-72535.100000000006</v>
      </c>
      <c r="BN49" s="978">
        <v>-75314.100000000006</v>
      </c>
      <c r="BO49" s="978">
        <v>-78975.199999999997</v>
      </c>
      <c r="BP49" s="978">
        <v>-67090.7</v>
      </c>
      <c r="BQ49" s="978">
        <v>-81457.399999999994</v>
      </c>
      <c r="BR49" s="978">
        <v>-68741.399999999994</v>
      </c>
      <c r="BS49" s="978">
        <v>-78275</v>
      </c>
      <c r="BT49" s="978">
        <v>-81483.3</v>
      </c>
      <c r="BU49" s="978">
        <v>-79156.2</v>
      </c>
      <c r="BV49" s="978">
        <v>-94295.320999999996</v>
      </c>
      <c r="BW49" s="978">
        <v>-37085.851999999999</v>
      </c>
      <c r="BX49" s="978">
        <v>-83745.786999999997</v>
      </c>
      <c r="BY49" s="978">
        <v>-83109.082999999999</v>
      </c>
      <c r="BZ49" s="978">
        <v>-90562.02</v>
      </c>
      <c r="CA49" s="978">
        <v>-88219.854999999996</v>
      </c>
      <c r="CB49" s="978">
        <v>-95686.94</v>
      </c>
      <c r="CC49" s="978">
        <v>-104541.04300000001</v>
      </c>
      <c r="CD49" s="978">
        <v>-90788.967999999993</v>
      </c>
      <c r="CE49" s="978">
        <v>-108605.32799999999</v>
      </c>
      <c r="CF49" s="978">
        <v>-102247.4117</v>
      </c>
      <c r="CG49" s="978">
        <v>-128310.56052487</v>
      </c>
      <c r="CH49" s="978">
        <v>-103753.66502976</v>
      </c>
      <c r="CI49" s="978">
        <v>-100467.87240060999</v>
      </c>
      <c r="CJ49" s="978">
        <v>-134108.96992935002</v>
      </c>
      <c r="CK49" s="978">
        <v>-156524.88165023999</v>
      </c>
      <c r="CL49" s="978">
        <v>-177460.39732300001</v>
      </c>
      <c r="CM49" s="978">
        <v>-189213.09486292998</v>
      </c>
      <c r="CN49" s="978">
        <v>-195228.76352887999</v>
      </c>
      <c r="CO49" s="978">
        <v>-193707.44883261999</v>
      </c>
      <c r="CP49" s="978">
        <v>-178920.5239193</v>
      </c>
      <c r="CQ49" s="978">
        <v>-184295.58314571</v>
      </c>
      <c r="CR49" s="978">
        <v>-156080.42196379</v>
      </c>
      <c r="CS49" s="978">
        <v>-222907.2099018</v>
      </c>
      <c r="CT49" s="978">
        <v>-197947.33375935999</v>
      </c>
      <c r="CU49" s="978">
        <v>-179125.46594498001</v>
      </c>
      <c r="CV49" s="978">
        <v>-229027.23532704002</v>
      </c>
      <c r="CW49" s="978">
        <v>-224133.63747826</v>
      </c>
      <c r="CX49" s="978">
        <v>-256746.90766398</v>
      </c>
      <c r="CY49" s="978">
        <v>-245227.47105558999</v>
      </c>
      <c r="CZ49" s="978">
        <v>-231774.07936245002</v>
      </c>
      <c r="DA49" s="978">
        <v>-221259.03363176002</v>
      </c>
      <c r="DB49" s="978">
        <v>-219576.28619360001</v>
      </c>
      <c r="DC49" s="978">
        <v>-222983.75374372001</v>
      </c>
      <c r="DD49" s="978">
        <v>-243838.89075595999</v>
      </c>
      <c r="DE49" s="978">
        <v>-262658.96548791003</v>
      </c>
      <c r="DF49" s="978">
        <v>-225417.03304892001</v>
      </c>
      <c r="DG49" s="978">
        <v>-209269.29121564003</v>
      </c>
      <c r="DH49" s="978">
        <v>-233692.89031432002</v>
      </c>
      <c r="DI49" s="978">
        <v>-224364.85913539003</v>
      </c>
      <c r="DJ49" s="978">
        <v>-262525.79316976003</v>
      </c>
      <c r="DK49" s="978">
        <v>-260135.03142167002</v>
      </c>
      <c r="DL49" s="978">
        <v>-241402.41268893</v>
      </c>
      <c r="DM49" s="978">
        <v>-259566.52772864001</v>
      </c>
      <c r="DN49" s="978">
        <v>-253127.45506279002</v>
      </c>
      <c r="DO49" s="978">
        <v>-238811.22496215999</v>
      </c>
      <c r="DP49" s="978">
        <v>-257222.82574620002</v>
      </c>
      <c r="DQ49" s="978">
        <v>-254305.48468057998</v>
      </c>
      <c r="DR49" s="978">
        <v>-247677.76926336999</v>
      </c>
      <c r="DS49" s="978">
        <v>-237278.49442983</v>
      </c>
      <c r="DT49" s="978">
        <v>-252900.01991919</v>
      </c>
      <c r="DU49" s="978">
        <v>-241316.41543949</v>
      </c>
      <c r="DV49" s="978">
        <v>-239316.75309119001</v>
      </c>
      <c r="DW49" s="978">
        <v>-268220.92622433999</v>
      </c>
      <c r="DX49" s="978">
        <v>-271241.88051654998</v>
      </c>
      <c r="DY49" s="978">
        <v>-272478.23931217997</v>
      </c>
      <c r="DZ49" s="978">
        <v>-244530.75734289002</v>
      </c>
      <c r="EA49" s="978">
        <v>-278277.17972202</v>
      </c>
      <c r="EB49" s="978">
        <v>-335309.00129211001</v>
      </c>
      <c r="EC49" s="978">
        <v>-295839.36021416</v>
      </c>
      <c r="ED49" s="978">
        <v>-306987.10562840995</v>
      </c>
      <c r="EE49" s="978">
        <v>-312156.59870784997</v>
      </c>
      <c r="EF49" s="978">
        <v>-303694.89381302003</v>
      </c>
      <c r="EG49" s="978">
        <v>-351213.29163012002</v>
      </c>
      <c r="EH49" s="978">
        <v>-346576.74867156002</v>
      </c>
      <c r="EI49" s="978">
        <v>-337532.68690874998</v>
      </c>
      <c r="EJ49" s="978">
        <v>-303850.66060037998</v>
      </c>
      <c r="EK49" s="978">
        <v>-319174.40472891997</v>
      </c>
      <c r="EL49" s="978">
        <v>-330601.81124196004</v>
      </c>
      <c r="EM49" s="978">
        <v>-321364.45227981999</v>
      </c>
      <c r="EN49" s="978">
        <v>-321563.93235443998</v>
      </c>
      <c r="EO49" s="978">
        <v>-320911.08694292</v>
      </c>
      <c r="EP49" s="978">
        <v>-382334.80321435997</v>
      </c>
      <c r="EQ49" s="978">
        <v>-356935.83236063999</v>
      </c>
      <c r="ER49" s="978">
        <v>-291423.31317663001</v>
      </c>
      <c r="ES49" s="978">
        <v>-311239.11195937998</v>
      </c>
      <c r="ET49" s="978">
        <v>-277285.54941116</v>
      </c>
      <c r="EU49" s="978">
        <v>-275342.48650714004</v>
      </c>
      <c r="EV49" s="978">
        <v>-285591.60482829</v>
      </c>
      <c r="EW49" s="978">
        <v>-287248.29672384996</v>
      </c>
      <c r="EX49" s="978">
        <v>-278497.39102624002</v>
      </c>
      <c r="EY49" s="978">
        <v>-304356.96810065996</v>
      </c>
      <c r="EZ49" s="978">
        <v>-290115.15358934004</v>
      </c>
      <c r="FA49" s="978">
        <v>-330174.04692305002</v>
      </c>
      <c r="FB49" s="978">
        <v>-300943.67317276</v>
      </c>
      <c r="FC49" s="978">
        <v>-273145.65252925997</v>
      </c>
      <c r="FD49" s="978">
        <v>-265420.40837810998</v>
      </c>
      <c r="FE49" s="978">
        <v>-284398.17491443001</v>
      </c>
      <c r="FF49" s="978">
        <v>-296237.70939431002</v>
      </c>
      <c r="FG49" s="978">
        <v>-296705.84947739996</v>
      </c>
      <c r="FH49" s="978">
        <v>-315105.60607371002</v>
      </c>
      <c r="FI49" s="978">
        <v>-289703.35474441998</v>
      </c>
      <c r="FJ49" s="978">
        <v>-304854.90064380999</v>
      </c>
      <c r="FK49" s="978">
        <v>-299349.13429406</v>
      </c>
      <c r="FL49" s="978">
        <v>-271843.88819058001</v>
      </c>
      <c r="FM49" s="978">
        <v>-328804.36923490005</v>
      </c>
      <c r="FN49" s="978">
        <v>-254300.04817899002</v>
      </c>
      <c r="FO49" s="978">
        <v>-298607.43911880004</v>
      </c>
      <c r="FP49" s="978">
        <v>-346503.78973505006</v>
      </c>
      <c r="FQ49" s="978">
        <v>-340396.22205005999</v>
      </c>
      <c r="FR49" s="978">
        <v>-311407.36491412</v>
      </c>
      <c r="FS49" s="978">
        <v>-333558.98108265997</v>
      </c>
      <c r="FT49" s="978">
        <v>-330158.51161659998</v>
      </c>
      <c r="FU49" s="978">
        <v>-285752.90366457001</v>
      </c>
      <c r="FV49" s="978">
        <v>-304320.49867302005</v>
      </c>
      <c r="FW49" s="978">
        <v>-347406.57748702995</v>
      </c>
      <c r="FX49" s="978">
        <v>-345789.41882438003</v>
      </c>
      <c r="FY49" s="978">
        <v>-429974.83880936005</v>
      </c>
      <c r="FZ49" s="978">
        <v>-340324.12696036999</v>
      </c>
      <c r="GA49" s="978">
        <v>-387949.11873377999</v>
      </c>
    </row>
    <row r="50" spans="1:183" ht="15.75" customHeight="1">
      <c r="A50" s="977" t="s">
        <v>569</v>
      </c>
      <c r="B50" s="978"/>
      <c r="C50" s="978"/>
      <c r="D50" s="978"/>
      <c r="E50" s="978"/>
      <c r="F50" s="978"/>
      <c r="G50" s="978"/>
      <c r="H50" s="978"/>
      <c r="I50" s="978"/>
      <c r="J50" s="978"/>
      <c r="K50" s="978"/>
      <c r="L50" s="978"/>
      <c r="M50" s="978"/>
      <c r="N50" s="978"/>
      <c r="O50" s="978"/>
      <c r="P50" s="978"/>
      <c r="Q50" s="978"/>
      <c r="R50" s="978"/>
      <c r="S50" s="978"/>
      <c r="T50" s="978"/>
      <c r="U50" s="978"/>
      <c r="V50" s="978"/>
      <c r="W50" s="978"/>
      <c r="X50" s="978"/>
      <c r="Y50" s="978"/>
      <c r="Z50" s="978"/>
      <c r="AA50" s="978"/>
      <c r="AB50" s="978"/>
      <c r="AC50" s="978"/>
      <c r="AD50" s="978"/>
      <c r="AE50" s="978"/>
      <c r="AF50" s="978"/>
      <c r="AG50" s="978"/>
      <c r="AH50" s="978"/>
      <c r="AI50" s="978"/>
      <c r="AJ50" s="978"/>
      <c r="AK50" s="978"/>
      <c r="AL50" s="978"/>
      <c r="AM50" s="978"/>
      <c r="AN50" s="978"/>
      <c r="AO50" s="978"/>
      <c r="AP50" s="978"/>
      <c r="AQ50" s="978"/>
      <c r="AR50" s="978"/>
      <c r="AS50" s="978"/>
      <c r="AT50" s="978"/>
      <c r="AU50" s="978"/>
      <c r="AV50" s="978"/>
      <c r="AW50" s="978"/>
      <c r="AX50" s="978"/>
      <c r="AY50" s="978"/>
      <c r="AZ50" s="978"/>
      <c r="BA50" s="978"/>
      <c r="BB50" s="978"/>
      <c r="BC50" s="978"/>
      <c r="BD50" s="978"/>
      <c r="BE50" s="978"/>
      <c r="BF50" s="978"/>
      <c r="BG50" s="978"/>
      <c r="BH50" s="978"/>
      <c r="BI50" s="978"/>
      <c r="BJ50" s="978"/>
      <c r="BK50" s="978"/>
      <c r="BL50" s="978"/>
      <c r="BM50" s="978"/>
      <c r="BN50" s="978"/>
      <c r="BO50" s="978"/>
      <c r="BP50" s="978"/>
      <c r="BQ50" s="978"/>
      <c r="BR50" s="978"/>
      <c r="BS50" s="978"/>
      <c r="BT50" s="978"/>
      <c r="BU50" s="978">
        <v>0</v>
      </c>
      <c r="BV50" s="978">
        <v>0</v>
      </c>
      <c r="BW50" s="978">
        <v>0</v>
      </c>
      <c r="BX50" s="978">
        <v>0</v>
      </c>
      <c r="BY50" s="978">
        <v>0</v>
      </c>
      <c r="BZ50" s="978">
        <v>0</v>
      </c>
      <c r="CA50" s="978">
        <v>0</v>
      </c>
      <c r="CB50" s="978">
        <v>0</v>
      </c>
      <c r="CC50" s="978">
        <v>0</v>
      </c>
      <c r="CD50" s="978">
        <v>0</v>
      </c>
      <c r="CE50" s="978">
        <v>0</v>
      </c>
      <c r="CF50" s="978">
        <v>0</v>
      </c>
      <c r="CG50" s="978">
        <v>0</v>
      </c>
      <c r="CH50" s="978">
        <v>0</v>
      </c>
      <c r="CI50" s="978">
        <v>0</v>
      </c>
      <c r="CJ50" s="978">
        <v>0</v>
      </c>
      <c r="CK50" s="978">
        <v>0</v>
      </c>
      <c r="CL50" s="978">
        <v>0</v>
      </c>
      <c r="CM50" s="978">
        <v>0</v>
      </c>
      <c r="CN50" s="978">
        <v>0</v>
      </c>
      <c r="CO50" s="978">
        <v>0</v>
      </c>
      <c r="CP50" s="978">
        <v>0</v>
      </c>
      <c r="CQ50" s="978">
        <v>0</v>
      </c>
      <c r="CR50" s="978">
        <v>0</v>
      </c>
      <c r="CS50" s="978">
        <v>0</v>
      </c>
      <c r="CT50" s="978">
        <v>0</v>
      </c>
      <c r="CU50" s="978">
        <v>0</v>
      </c>
      <c r="CV50" s="978">
        <v>0</v>
      </c>
      <c r="CW50" s="978">
        <v>0</v>
      </c>
      <c r="CX50" s="978">
        <v>0</v>
      </c>
      <c r="CY50" s="978">
        <v>0</v>
      </c>
      <c r="CZ50" s="978">
        <v>0</v>
      </c>
      <c r="DA50" s="978">
        <v>0</v>
      </c>
      <c r="DB50" s="978">
        <v>0</v>
      </c>
      <c r="DC50" s="978">
        <v>0</v>
      </c>
      <c r="DD50" s="978">
        <v>0</v>
      </c>
      <c r="DE50" s="978">
        <v>0</v>
      </c>
      <c r="DF50" s="978">
        <v>0</v>
      </c>
      <c r="DG50" s="978">
        <v>0</v>
      </c>
      <c r="DH50" s="978">
        <v>0</v>
      </c>
      <c r="DI50" s="978">
        <v>0</v>
      </c>
      <c r="DJ50" s="978">
        <v>0</v>
      </c>
      <c r="DK50" s="978">
        <v>0</v>
      </c>
      <c r="DL50" s="978">
        <v>0</v>
      </c>
      <c r="DM50" s="978">
        <v>0</v>
      </c>
      <c r="DN50" s="978">
        <v>0</v>
      </c>
      <c r="DO50" s="978">
        <v>0</v>
      </c>
      <c r="DP50" s="978">
        <v>0</v>
      </c>
      <c r="DQ50" s="978"/>
      <c r="DR50" s="978"/>
      <c r="DS50" s="978"/>
      <c r="DT50" s="978"/>
      <c r="DU50" s="978"/>
      <c r="DV50" s="978"/>
      <c r="DW50" s="978"/>
      <c r="DX50" s="978"/>
      <c r="DY50" s="978"/>
      <c r="DZ50" s="978"/>
      <c r="EA50" s="978"/>
      <c r="EB50" s="978"/>
      <c r="EC50" s="978"/>
      <c r="ED50" s="978"/>
      <c r="EE50" s="978"/>
      <c r="EF50" s="978"/>
      <c r="EG50" s="978"/>
      <c r="EH50" s="978"/>
      <c r="EI50" s="978"/>
      <c r="EJ50" s="978"/>
      <c r="EK50" s="978"/>
      <c r="EL50" s="978"/>
      <c r="EM50" s="978"/>
      <c r="EN50" s="978"/>
      <c r="EO50" s="978"/>
      <c r="EP50" s="978"/>
      <c r="EQ50" s="978"/>
      <c r="ER50" s="978"/>
      <c r="ES50" s="978"/>
      <c r="ET50" s="978"/>
      <c r="EU50" s="978"/>
      <c r="EV50" s="978"/>
      <c r="EW50" s="978"/>
      <c r="EX50" s="978"/>
      <c r="EY50" s="978"/>
      <c r="EZ50" s="978"/>
      <c r="FA50" s="978">
        <v>0</v>
      </c>
      <c r="FB50" s="978">
        <v>-0.68691493999999997</v>
      </c>
      <c r="FC50" s="978">
        <v>-0.89128889</v>
      </c>
      <c r="FD50" s="978">
        <v>-0.43662615000000005</v>
      </c>
      <c r="FE50" s="978">
        <v>-0.62258155000000004</v>
      </c>
      <c r="FF50" s="978">
        <v>-0.8827328000000001</v>
      </c>
      <c r="FG50" s="978">
        <v>-1.2070208199999999</v>
      </c>
      <c r="FH50" s="978">
        <v>-1.2748917500000001</v>
      </c>
      <c r="FI50" s="978">
        <v>-0.78274538999999999</v>
      </c>
      <c r="FJ50" s="978">
        <v>-0.97454021000000002</v>
      </c>
      <c r="FK50" s="978">
        <v>-1.2410180500000001</v>
      </c>
      <c r="FL50" s="978">
        <v>-0.82279946999999998</v>
      </c>
      <c r="FM50" s="978">
        <v>-0.77227454000000006</v>
      </c>
      <c r="FN50" s="978">
        <v>-0.42705757999999999</v>
      </c>
      <c r="FO50" s="978">
        <v>-0.42730372</v>
      </c>
      <c r="FP50" s="978">
        <v>-0.47319871999999996</v>
      </c>
      <c r="FQ50" s="978">
        <v>-1.1556908100000001</v>
      </c>
      <c r="FR50" s="978">
        <v>-0.37972281000000002</v>
      </c>
      <c r="FS50" s="978">
        <v>-0.43832281000000001</v>
      </c>
      <c r="FT50" s="978">
        <v>-0.5965885700000001</v>
      </c>
      <c r="FU50" s="978">
        <v>-0.38578767999999997</v>
      </c>
      <c r="FV50" s="978">
        <v>-0.55396121999999992</v>
      </c>
      <c r="FW50" s="978">
        <v>-0.32524383000000001</v>
      </c>
      <c r="FX50" s="978">
        <v>-0.42265267000000001</v>
      </c>
      <c r="FY50" s="978">
        <v>-0.35931028999999998</v>
      </c>
      <c r="FZ50" s="978">
        <v>-0.31379082000000003</v>
      </c>
      <c r="GA50" s="978">
        <v>-0.31343782000000003</v>
      </c>
    </row>
    <row r="51" spans="1:183" ht="15.75" customHeight="1">
      <c r="A51" s="977" t="s">
        <v>570</v>
      </c>
      <c r="B51" s="978"/>
      <c r="C51" s="978"/>
      <c r="D51" s="978"/>
      <c r="E51" s="978"/>
      <c r="F51" s="978"/>
      <c r="G51" s="978"/>
      <c r="H51" s="978"/>
      <c r="I51" s="978"/>
      <c r="J51" s="978"/>
      <c r="K51" s="978"/>
      <c r="L51" s="978"/>
      <c r="M51" s="978"/>
      <c r="N51" s="978"/>
      <c r="O51" s="978"/>
      <c r="P51" s="978"/>
      <c r="Q51" s="978"/>
      <c r="R51" s="978"/>
      <c r="S51" s="978"/>
      <c r="T51" s="978"/>
      <c r="U51" s="978"/>
      <c r="V51" s="978"/>
      <c r="W51" s="978"/>
      <c r="X51" s="978"/>
      <c r="Y51" s="978"/>
      <c r="Z51" s="978"/>
      <c r="AA51" s="978"/>
      <c r="AB51" s="978"/>
      <c r="AC51" s="978"/>
      <c r="AD51" s="978"/>
      <c r="AE51" s="978"/>
      <c r="AF51" s="978"/>
      <c r="AG51" s="978"/>
      <c r="AH51" s="978"/>
      <c r="AI51" s="978"/>
      <c r="AJ51" s="978"/>
      <c r="AK51" s="978"/>
      <c r="AL51" s="978"/>
      <c r="AM51" s="978"/>
      <c r="AN51" s="978"/>
      <c r="AO51" s="978"/>
      <c r="AP51" s="978"/>
      <c r="AQ51" s="978"/>
      <c r="AR51" s="978"/>
      <c r="AS51" s="978"/>
      <c r="AT51" s="978"/>
      <c r="AU51" s="978"/>
      <c r="AV51" s="978"/>
      <c r="AW51" s="978"/>
      <c r="AX51" s="978"/>
      <c r="AY51" s="978"/>
      <c r="AZ51" s="978"/>
      <c r="BA51" s="978"/>
      <c r="BB51" s="978"/>
      <c r="BC51" s="978"/>
      <c r="BD51" s="978"/>
      <c r="BE51" s="978"/>
      <c r="BF51" s="978"/>
      <c r="BG51" s="978"/>
      <c r="BH51" s="978"/>
      <c r="BI51" s="978"/>
      <c r="BJ51" s="978"/>
      <c r="BK51" s="978"/>
      <c r="BL51" s="978"/>
      <c r="BM51" s="978"/>
      <c r="BN51" s="978"/>
      <c r="BO51" s="978"/>
      <c r="BP51" s="978"/>
      <c r="BQ51" s="978"/>
      <c r="BR51" s="978"/>
      <c r="BS51" s="978"/>
      <c r="BT51" s="978"/>
      <c r="BU51" s="978"/>
      <c r="BV51" s="978"/>
      <c r="BW51" s="978"/>
      <c r="BX51" s="978"/>
      <c r="BY51" s="978"/>
      <c r="BZ51" s="978"/>
      <c r="CA51" s="978"/>
      <c r="CB51" s="978"/>
      <c r="CC51" s="978"/>
      <c r="CD51" s="978"/>
      <c r="CE51" s="978"/>
      <c r="CF51" s="978"/>
      <c r="CG51" s="978"/>
      <c r="CH51" s="978"/>
      <c r="CI51" s="978"/>
      <c r="CJ51" s="978"/>
      <c r="CK51" s="978"/>
      <c r="CL51" s="978"/>
      <c r="CM51" s="978"/>
      <c r="CN51" s="978"/>
      <c r="CO51" s="978"/>
      <c r="CP51" s="978"/>
      <c r="CQ51" s="978"/>
      <c r="CR51" s="978"/>
      <c r="CS51" s="978"/>
      <c r="CT51" s="978"/>
      <c r="CU51" s="978"/>
      <c r="CV51" s="978"/>
      <c r="CW51" s="978"/>
      <c r="CX51" s="978"/>
      <c r="CY51" s="978"/>
      <c r="CZ51" s="978"/>
      <c r="DA51" s="978"/>
      <c r="DB51" s="978"/>
      <c r="DC51" s="978"/>
      <c r="DD51" s="978"/>
      <c r="DE51" s="978"/>
      <c r="DF51" s="978"/>
      <c r="DG51" s="978"/>
      <c r="DH51" s="978"/>
      <c r="DI51" s="978"/>
      <c r="DJ51" s="978"/>
      <c r="DK51" s="978"/>
      <c r="DL51" s="978"/>
      <c r="DM51" s="978"/>
      <c r="DN51" s="978"/>
      <c r="DO51" s="978"/>
      <c r="DP51" s="978"/>
      <c r="DQ51" s="978">
        <v>0</v>
      </c>
      <c r="DR51" s="978">
        <v>0</v>
      </c>
      <c r="DS51" s="978">
        <v>0</v>
      </c>
      <c r="DT51" s="978">
        <v>0</v>
      </c>
      <c r="DU51" s="978">
        <v>0</v>
      </c>
      <c r="DV51" s="978">
        <v>0</v>
      </c>
      <c r="DW51" s="978">
        <v>0</v>
      </c>
      <c r="DX51" s="978">
        <v>0</v>
      </c>
      <c r="DY51" s="978">
        <v>0</v>
      </c>
      <c r="DZ51" s="978">
        <v>0</v>
      </c>
      <c r="EA51" s="978">
        <v>0</v>
      </c>
      <c r="EB51" s="978">
        <v>0</v>
      </c>
      <c r="EC51" s="978">
        <v>0</v>
      </c>
      <c r="ED51" s="978">
        <v>0</v>
      </c>
      <c r="EE51" s="978">
        <v>0</v>
      </c>
      <c r="EF51" s="978">
        <v>0</v>
      </c>
      <c r="EG51" s="978">
        <v>0</v>
      </c>
      <c r="EH51" s="978">
        <v>0</v>
      </c>
      <c r="EI51" s="978">
        <v>0</v>
      </c>
      <c r="EJ51" s="978">
        <v>0</v>
      </c>
      <c r="EK51" s="978">
        <v>0</v>
      </c>
      <c r="EL51" s="978">
        <v>0</v>
      </c>
      <c r="EM51" s="978">
        <v>0</v>
      </c>
      <c r="EN51" s="978">
        <v>0</v>
      </c>
      <c r="EO51" s="978">
        <v>0</v>
      </c>
      <c r="EP51" s="978">
        <v>0</v>
      </c>
      <c r="EQ51" s="978">
        <v>0</v>
      </c>
      <c r="ER51" s="978">
        <v>-60.911000000000001</v>
      </c>
      <c r="ES51" s="978">
        <v>-101.28400000000001</v>
      </c>
      <c r="ET51" s="978">
        <v>-86.54</v>
      </c>
      <c r="EU51" s="978">
        <v>-62.24252165</v>
      </c>
      <c r="EV51" s="978">
        <v>-190.517</v>
      </c>
      <c r="EW51" s="978">
        <v>-188.465</v>
      </c>
      <c r="EX51" s="978">
        <v>-168.33099999999999</v>
      </c>
      <c r="EY51" s="978">
        <v>-302.245</v>
      </c>
      <c r="EZ51" s="978">
        <v>-248.779</v>
      </c>
      <c r="FA51" s="978">
        <v>-382.47850298999998</v>
      </c>
      <c r="FB51" s="978">
        <v>-515.55242436000003</v>
      </c>
      <c r="FC51" s="978">
        <v>-591.88630599999999</v>
      </c>
      <c r="FD51" s="978">
        <v>-458.28914286999998</v>
      </c>
      <c r="FE51" s="978">
        <v>-424.87318489</v>
      </c>
      <c r="FF51" s="978">
        <v>-805.24712604000001</v>
      </c>
      <c r="FG51" s="978">
        <v>-995.83619024000006</v>
      </c>
      <c r="FH51" s="978">
        <v>-607.13280076000001</v>
      </c>
      <c r="FI51" s="978">
        <v>-1056.6422034899999</v>
      </c>
      <c r="FJ51" s="978">
        <v>-1016.34223308</v>
      </c>
      <c r="FK51" s="978">
        <v>-670.68448216999991</v>
      </c>
      <c r="FL51" s="978">
        <v>-656.29439014000002</v>
      </c>
      <c r="FM51" s="978">
        <v>-947.57953545000009</v>
      </c>
      <c r="FN51" s="978">
        <v>-889.40633335999996</v>
      </c>
      <c r="FO51" s="978">
        <v>-1097.11022905</v>
      </c>
      <c r="FP51" s="978">
        <v>-1298.7503683299999</v>
      </c>
      <c r="FQ51" s="978">
        <v>-1138.5623000000001</v>
      </c>
      <c r="FR51" s="978">
        <v>-1077.01818331</v>
      </c>
      <c r="FS51" s="978">
        <v>-1202.3274125999999</v>
      </c>
      <c r="FT51" s="978">
        <v>-1074.8026453299999</v>
      </c>
      <c r="FU51" s="978">
        <v>-833.16822723999996</v>
      </c>
      <c r="FV51" s="978">
        <v>-803.80252445000008</v>
      </c>
      <c r="FW51" s="978">
        <v>-972.43393117999995</v>
      </c>
      <c r="FX51" s="978">
        <v>-1093.5518907999999</v>
      </c>
      <c r="FY51" s="978">
        <v>-1341.1395649999999</v>
      </c>
      <c r="FZ51" s="978">
        <v>-1052.69436587</v>
      </c>
      <c r="GA51" s="978">
        <v>-1527.1647299700001</v>
      </c>
    </row>
    <row r="52" spans="1:183" ht="15.75" customHeight="1">
      <c r="A52" s="975" t="s">
        <v>571</v>
      </c>
      <c r="B52" s="976">
        <v>227245.38115666999</v>
      </c>
      <c r="C52" s="976">
        <v>246344.51832465001</v>
      </c>
      <c r="D52" s="976">
        <v>298551.17898195999</v>
      </c>
      <c r="E52" s="976">
        <v>290609.48236714001</v>
      </c>
      <c r="F52" s="976">
        <v>292430.82041399</v>
      </c>
      <c r="G52" s="976">
        <v>325380.30324597994</v>
      </c>
      <c r="H52" s="976">
        <v>348718.18316832994</v>
      </c>
      <c r="I52" s="976">
        <v>324820.88680488005</v>
      </c>
      <c r="J52" s="976">
        <v>337452.38972715003</v>
      </c>
      <c r="K52" s="976">
        <v>350056.50100914994</v>
      </c>
      <c r="L52" s="976">
        <v>342595.61141691002</v>
      </c>
      <c r="M52" s="976">
        <v>363720.6</v>
      </c>
      <c r="N52" s="976">
        <v>380947.6</v>
      </c>
      <c r="O52" s="976">
        <v>478818.1</v>
      </c>
      <c r="P52" s="976">
        <v>477227.2</v>
      </c>
      <c r="Q52" s="976">
        <v>500693.7</v>
      </c>
      <c r="R52" s="976">
        <v>505628.6</v>
      </c>
      <c r="S52" s="976">
        <v>461370.3</v>
      </c>
      <c r="T52" s="976">
        <v>471196.8</v>
      </c>
      <c r="U52" s="976">
        <v>438021.8</v>
      </c>
      <c r="V52" s="976">
        <v>488482.2</v>
      </c>
      <c r="W52" s="976">
        <v>477868.4</v>
      </c>
      <c r="X52" s="976">
        <v>492999.2</v>
      </c>
      <c r="Y52" s="976">
        <v>478036.47115289996</v>
      </c>
      <c r="Z52" s="976">
        <v>481346.60000000003</v>
      </c>
      <c r="AA52" s="976">
        <v>498018</v>
      </c>
      <c r="AB52" s="976">
        <v>519753.50000000006</v>
      </c>
      <c r="AC52" s="976">
        <v>536601.19999999995</v>
      </c>
      <c r="AD52" s="976">
        <v>559796.69999999995</v>
      </c>
      <c r="AE52" s="976">
        <v>582001.9</v>
      </c>
      <c r="AF52" s="976">
        <v>593583</v>
      </c>
      <c r="AG52" s="976">
        <v>590227.40000000014</v>
      </c>
      <c r="AH52" s="976">
        <v>626820.19999999995</v>
      </c>
      <c r="AI52" s="976">
        <v>683279.40000000014</v>
      </c>
      <c r="AJ52" s="976">
        <v>585923.80000000005</v>
      </c>
      <c r="AK52" s="976">
        <v>559311.1</v>
      </c>
      <c r="AL52" s="976">
        <v>686087.7</v>
      </c>
      <c r="AM52" s="976">
        <v>712858.59999999986</v>
      </c>
      <c r="AN52" s="976">
        <v>753201.90000000014</v>
      </c>
      <c r="AO52" s="976">
        <v>754672.70000000007</v>
      </c>
      <c r="AP52" s="976">
        <v>692156.8</v>
      </c>
      <c r="AQ52" s="976">
        <v>937218</v>
      </c>
      <c r="AR52" s="976">
        <v>770122.5</v>
      </c>
      <c r="AS52" s="976">
        <v>816197.70000000007</v>
      </c>
      <c r="AT52" s="976">
        <v>901642.7</v>
      </c>
      <c r="AU52" s="976">
        <v>922457.8</v>
      </c>
      <c r="AV52" s="976">
        <v>947962.79999999993</v>
      </c>
      <c r="AW52" s="976">
        <v>813404.13299999991</v>
      </c>
      <c r="AX52" s="976">
        <v>715307.79999999993</v>
      </c>
      <c r="AY52" s="976">
        <v>806095</v>
      </c>
      <c r="AZ52" s="976">
        <v>817203.40000000014</v>
      </c>
      <c r="BA52" s="976">
        <v>792931.39999999991</v>
      </c>
      <c r="BB52" s="976">
        <v>812294</v>
      </c>
      <c r="BC52" s="976">
        <v>841763.09999999986</v>
      </c>
      <c r="BD52" s="976">
        <v>854761.8</v>
      </c>
      <c r="BE52" s="976">
        <v>862674.89999999991</v>
      </c>
      <c r="BF52" s="976">
        <v>877254.70000000007</v>
      </c>
      <c r="BG52" s="976">
        <v>901543.20000000019</v>
      </c>
      <c r="BH52" s="976">
        <v>917052.09999999986</v>
      </c>
      <c r="BI52" s="976">
        <v>872071.28012933012</v>
      </c>
      <c r="BJ52" s="976">
        <v>941541.8</v>
      </c>
      <c r="BK52" s="976">
        <v>973024.5</v>
      </c>
      <c r="BL52" s="976">
        <v>1040517.82</v>
      </c>
      <c r="BM52" s="976">
        <v>972363.29999999993</v>
      </c>
      <c r="BN52" s="976">
        <v>1022398.5</v>
      </c>
      <c r="BO52" s="976">
        <v>1038263.452</v>
      </c>
      <c r="BP52" s="976">
        <v>1080369.0895999998</v>
      </c>
      <c r="BQ52" s="976">
        <v>1108254.3999999999</v>
      </c>
      <c r="BR52" s="976">
        <v>1112375.0999999999</v>
      </c>
      <c r="BS52" s="976">
        <v>1072332.1272799999</v>
      </c>
      <c r="BT52" s="976">
        <v>1014619.6</v>
      </c>
      <c r="BU52" s="976">
        <v>1162163.7991200001</v>
      </c>
      <c r="BV52" s="976">
        <v>1242186.1229999999</v>
      </c>
      <c r="BW52" s="976">
        <v>870045.09010000015</v>
      </c>
      <c r="BX52" s="976">
        <v>1357503.2162572001</v>
      </c>
      <c r="BY52" s="976">
        <v>1499052.5432833333</v>
      </c>
      <c r="BZ52" s="976">
        <v>1557909.882</v>
      </c>
      <c r="CA52" s="976">
        <v>1702322.3720000002</v>
      </c>
      <c r="CB52" s="976">
        <v>1743976.8570000001</v>
      </c>
      <c r="CC52" s="976">
        <v>1731775.3169999998</v>
      </c>
      <c r="CD52" s="976">
        <v>1804641.2016849602</v>
      </c>
      <c r="CE52" s="976">
        <v>2047428.21108554</v>
      </c>
      <c r="CF52" s="976">
        <v>1867966.2105229201</v>
      </c>
      <c r="CG52" s="976">
        <v>1629705.32907442</v>
      </c>
      <c r="CH52" s="976">
        <v>1575809.0114268197</v>
      </c>
      <c r="CI52" s="976">
        <v>1648878.2777514202</v>
      </c>
      <c r="CJ52" s="976">
        <v>2009130.1623281001</v>
      </c>
      <c r="CK52" s="976">
        <v>2239922.5709817698</v>
      </c>
      <c r="CL52" s="976">
        <v>1993337.5061302199</v>
      </c>
      <c r="CM52" s="976">
        <v>2113318.5144181894</v>
      </c>
      <c r="CN52" s="976">
        <v>2231392.2031303295</v>
      </c>
      <c r="CO52" s="976">
        <v>2348269.75067417</v>
      </c>
      <c r="CP52" s="976">
        <v>2495221.5222824602</v>
      </c>
      <c r="CQ52" s="976">
        <v>2367525.3728941497</v>
      </c>
      <c r="CR52" s="976">
        <v>2321006.8940256196</v>
      </c>
      <c r="CS52" s="976">
        <v>2378404.9202092704</v>
      </c>
      <c r="CT52" s="976">
        <v>2804119.95590817</v>
      </c>
      <c r="CU52" s="976">
        <v>3095799.8566494598</v>
      </c>
      <c r="CV52" s="976">
        <v>3883348.9911090001</v>
      </c>
      <c r="CW52" s="976">
        <v>3380826.9453214002</v>
      </c>
      <c r="CX52" s="976">
        <v>3333117.3825377501</v>
      </c>
      <c r="CY52" s="976">
        <v>3655456.25752554</v>
      </c>
      <c r="CZ52" s="976">
        <v>3393877.7524526198</v>
      </c>
      <c r="DA52" s="976">
        <v>3537856.97686452</v>
      </c>
      <c r="DB52" s="976">
        <v>3765004.3150116005</v>
      </c>
      <c r="DC52" s="976">
        <v>3492657.82913674</v>
      </c>
      <c r="DD52" s="976">
        <v>3524640.30856536</v>
      </c>
      <c r="DE52" s="976">
        <v>3964636.6613091305</v>
      </c>
      <c r="DF52" s="976">
        <v>3885688.4274333697</v>
      </c>
      <c r="DG52" s="976">
        <v>3844076.4782089898</v>
      </c>
      <c r="DH52" s="976">
        <v>3862641.7272683894</v>
      </c>
      <c r="DI52" s="976">
        <v>3745892.0360006206</v>
      </c>
      <c r="DJ52" s="976">
        <v>3558066.8375940803</v>
      </c>
      <c r="DK52" s="976">
        <v>3738151.9068368804</v>
      </c>
      <c r="DL52" s="976">
        <v>3536908.6210298296</v>
      </c>
      <c r="DM52" s="976">
        <v>3755488.3774605603</v>
      </c>
      <c r="DN52" s="976">
        <v>3554775.5254385802</v>
      </c>
      <c r="DO52" s="976">
        <v>3609322.4532992803</v>
      </c>
      <c r="DP52" s="976">
        <v>3870502.2333915299</v>
      </c>
      <c r="DQ52" s="976">
        <v>4089879.4831879004</v>
      </c>
      <c r="DR52" s="976">
        <v>3820390.9743379899</v>
      </c>
      <c r="DS52" s="976">
        <v>3988583.9685976403</v>
      </c>
      <c r="DT52" s="976">
        <v>4132896.4809747599</v>
      </c>
      <c r="DU52" s="976">
        <v>4211998.7600998702</v>
      </c>
      <c r="DV52" s="976">
        <v>4200838.3959472897</v>
      </c>
      <c r="DW52" s="976">
        <v>4122577.8482950698</v>
      </c>
      <c r="DX52" s="976">
        <v>4152669.4930422297</v>
      </c>
      <c r="DY52" s="976">
        <v>4600272.6640828596</v>
      </c>
      <c r="DZ52" s="976">
        <v>4375026.63132161</v>
      </c>
      <c r="EA52" s="976">
        <v>4457855.7339026704</v>
      </c>
      <c r="EB52" s="976">
        <v>4381912.0451859804</v>
      </c>
      <c r="EC52" s="976">
        <v>4488974.8233327297</v>
      </c>
      <c r="ED52" s="976">
        <v>4533626.9274668992</v>
      </c>
      <c r="EE52" s="976">
        <v>4364478.924467071</v>
      </c>
      <c r="EF52" s="976">
        <v>4311833.0521212211</v>
      </c>
      <c r="EG52" s="976">
        <v>4475556.7221599109</v>
      </c>
      <c r="EH52" s="976">
        <v>4495873.7751604393</v>
      </c>
      <c r="EI52" s="976">
        <v>4620814.6187910307</v>
      </c>
      <c r="EJ52" s="976">
        <v>4828016.4269594792</v>
      </c>
      <c r="EK52" s="976">
        <v>4810139.6409222195</v>
      </c>
      <c r="EL52" s="976">
        <v>4990503.9162102193</v>
      </c>
      <c r="EM52" s="976">
        <v>4760594.8574193995</v>
      </c>
      <c r="EN52" s="976">
        <v>4703824.80638305</v>
      </c>
      <c r="EO52" s="976">
        <v>5526446.1357723</v>
      </c>
      <c r="EP52" s="976">
        <v>5733171.3644083096</v>
      </c>
      <c r="EQ52" s="976">
        <v>5338922.1189781111</v>
      </c>
      <c r="ER52" s="976">
        <v>5381589.9873913694</v>
      </c>
      <c r="ES52" s="976">
        <v>5557726.10174256</v>
      </c>
      <c r="ET52" s="976">
        <v>5412920.1557068303</v>
      </c>
      <c r="EU52" s="976">
        <v>5511068.5587815307</v>
      </c>
      <c r="EV52" s="976">
        <v>5326965.3196283001</v>
      </c>
      <c r="EW52" s="976">
        <v>5163558.3776912298</v>
      </c>
      <c r="EX52" s="976">
        <v>5322282.2477367409</v>
      </c>
      <c r="EY52" s="976">
        <v>5388547.3556951582</v>
      </c>
      <c r="EZ52" s="976">
        <v>5740045.8595372308</v>
      </c>
      <c r="FA52" s="976">
        <v>6119785.5531737907</v>
      </c>
      <c r="FB52" s="976">
        <v>5923025.8917980101</v>
      </c>
      <c r="FC52" s="976">
        <v>5750677.8605844304</v>
      </c>
      <c r="FD52" s="976">
        <v>5695898.3149071699</v>
      </c>
      <c r="FE52" s="976">
        <v>5590867.4481636612</v>
      </c>
      <c r="FF52" s="976">
        <v>5583944.6367078014</v>
      </c>
      <c r="FG52" s="976">
        <v>5811744.3338027187</v>
      </c>
      <c r="FH52" s="976">
        <v>5380984.0103971995</v>
      </c>
      <c r="FI52" s="976">
        <v>5117764.890891769</v>
      </c>
      <c r="FJ52" s="976">
        <v>5125300.0323824789</v>
      </c>
      <c r="FK52" s="976">
        <v>5210490.0222506998</v>
      </c>
      <c r="FL52" s="976">
        <v>5079505.0328131998</v>
      </c>
      <c r="FM52" s="976">
        <v>5586178.3521248307</v>
      </c>
      <c r="FN52" s="976">
        <v>5449129.7325065099</v>
      </c>
      <c r="FO52" s="976">
        <v>5481481.0174446516</v>
      </c>
      <c r="FP52" s="976">
        <v>5704537.4163348097</v>
      </c>
      <c r="FQ52" s="976">
        <v>5925968.2118676603</v>
      </c>
      <c r="FR52" s="976">
        <v>5785562.5127247293</v>
      </c>
      <c r="FS52" s="976">
        <v>5668548.1227996191</v>
      </c>
      <c r="FT52" s="976">
        <v>5752699.5571445003</v>
      </c>
      <c r="FU52" s="976">
        <v>5512996.6191196097</v>
      </c>
      <c r="FV52" s="976">
        <v>5617815.3241879484</v>
      </c>
      <c r="FW52" s="976">
        <v>5568981.5107136592</v>
      </c>
      <c r="FX52" s="976">
        <v>5447243.3391085891</v>
      </c>
      <c r="FY52" s="976">
        <v>4885264.0685878983</v>
      </c>
      <c r="FZ52" s="976">
        <v>5043489.0844034189</v>
      </c>
      <c r="GA52" s="976">
        <v>4808224.0939818816</v>
      </c>
    </row>
    <row r="53" spans="1:183" ht="15.75" customHeight="1">
      <c r="A53" s="977" t="s">
        <v>572</v>
      </c>
      <c r="B53" s="978">
        <v>3639.3811566700001</v>
      </c>
      <c r="C53" s="978">
        <v>4193.9183246499997</v>
      </c>
      <c r="D53" s="978">
        <v>13963.57898196</v>
      </c>
      <c r="E53" s="978">
        <v>4216.2823671400001</v>
      </c>
      <c r="F53" s="978">
        <v>4217.7204139899995</v>
      </c>
      <c r="G53" s="978">
        <v>5102.3032459800006</v>
      </c>
      <c r="H53" s="978">
        <v>3510.1831683299997</v>
      </c>
      <c r="I53" s="978">
        <v>3169.0868048799994</v>
      </c>
      <c r="J53" s="978">
        <v>11625.68972715</v>
      </c>
      <c r="K53" s="978">
        <v>2745.6010091500002</v>
      </c>
      <c r="L53" s="978">
        <v>6371.9114169099994</v>
      </c>
      <c r="M53" s="978">
        <v>18719.2</v>
      </c>
      <c r="N53" s="978">
        <v>13885.8</v>
      </c>
      <c r="O53" s="978">
        <v>14519.3</v>
      </c>
      <c r="P53" s="978">
        <v>22465</v>
      </c>
      <c r="Q53" s="978">
        <v>21041.8</v>
      </c>
      <c r="R53" s="978">
        <v>30746.3</v>
      </c>
      <c r="S53" s="978">
        <v>15683.9</v>
      </c>
      <c r="T53" s="978">
        <v>31274.2</v>
      </c>
      <c r="U53" s="978">
        <v>17441.5</v>
      </c>
      <c r="V53" s="978">
        <v>26753.9</v>
      </c>
      <c r="W53" s="978">
        <v>20283</v>
      </c>
      <c r="X53" s="978">
        <v>20811.400000000001</v>
      </c>
      <c r="Y53" s="978">
        <v>30015.071152899996</v>
      </c>
      <c r="Z53" s="978">
        <v>23761.200000000001</v>
      </c>
      <c r="AA53" s="978">
        <v>25476.5</v>
      </c>
      <c r="AB53" s="978">
        <v>19917.900000000001</v>
      </c>
      <c r="AC53" s="978">
        <v>75528.5</v>
      </c>
      <c r="AD53" s="978">
        <v>89701.1</v>
      </c>
      <c r="AE53" s="978">
        <v>99727.8</v>
      </c>
      <c r="AF53" s="978">
        <v>159719</v>
      </c>
      <c r="AG53" s="978">
        <v>109831.90000000004</v>
      </c>
      <c r="AH53" s="978">
        <v>127413.40000000001</v>
      </c>
      <c r="AI53" s="978">
        <v>145498.79999999999</v>
      </c>
      <c r="AJ53" s="978">
        <v>160547.1</v>
      </c>
      <c r="AK53" s="978">
        <v>55440.699999999961</v>
      </c>
      <c r="AL53" s="978">
        <v>152594.20000000001</v>
      </c>
      <c r="AM53" s="978">
        <v>144083.19999999998</v>
      </c>
      <c r="AN53" s="978">
        <v>132591.29999999999</v>
      </c>
      <c r="AO53" s="978">
        <v>140894.50000000012</v>
      </c>
      <c r="AP53" s="978">
        <v>139610</v>
      </c>
      <c r="AQ53" s="978">
        <v>290764.80000000005</v>
      </c>
      <c r="AR53" s="978">
        <v>125950.69999999992</v>
      </c>
      <c r="AS53" s="978">
        <v>160285.5</v>
      </c>
      <c r="AT53" s="978">
        <v>305128.39999999997</v>
      </c>
      <c r="AU53" s="978">
        <v>309282.49999999994</v>
      </c>
      <c r="AV53" s="978">
        <v>292617.29999999993</v>
      </c>
      <c r="AW53" s="978">
        <v>235740.43299999996</v>
      </c>
      <c r="AX53" s="978">
        <v>82642.500000000015</v>
      </c>
      <c r="AY53" s="978">
        <v>109556.50000000001</v>
      </c>
      <c r="AZ53" s="978">
        <v>100401.70000000001</v>
      </c>
      <c r="BA53" s="978">
        <v>119752.69999999998</v>
      </c>
      <c r="BB53" s="978">
        <v>100919.59999999999</v>
      </c>
      <c r="BC53" s="978">
        <v>113119.79999999999</v>
      </c>
      <c r="BD53" s="978">
        <v>104914.4</v>
      </c>
      <c r="BE53" s="978">
        <v>136040.79999999999</v>
      </c>
      <c r="BF53" s="978">
        <v>127328.8</v>
      </c>
      <c r="BG53" s="978">
        <v>117715.3</v>
      </c>
      <c r="BH53" s="978">
        <v>109587.7</v>
      </c>
      <c r="BI53" s="978">
        <v>143519.28012933</v>
      </c>
      <c r="BJ53" s="978">
        <v>75741.600000000006</v>
      </c>
      <c r="BK53" s="978">
        <v>91865.9</v>
      </c>
      <c r="BL53" s="978">
        <v>102019.72</v>
      </c>
      <c r="BM53" s="978">
        <v>33190.199999999983</v>
      </c>
      <c r="BN53" s="978">
        <v>53201.69999999999</v>
      </c>
      <c r="BO53" s="978">
        <v>51307.151999999995</v>
      </c>
      <c r="BP53" s="978">
        <v>53595.189599999991</v>
      </c>
      <c r="BQ53" s="978">
        <v>38958.400000000001</v>
      </c>
      <c r="BR53" s="978">
        <v>25304.2</v>
      </c>
      <c r="BS53" s="978">
        <v>26135.127280000001</v>
      </c>
      <c r="BT53" s="978">
        <v>27725.7</v>
      </c>
      <c r="BU53" s="978">
        <v>215524.24512000001</v>
      </c>
      <c r="BV53" s="978">
        <v>256150.30000000002</v>
      </c>
      <c r="BW53" s="978">
        <v>211564.56710000004</v>
      </c>
      <c r="BX53" s="978">
        <v>206741.66725720002</v>
      </c>
      <c r="BY53" s="978">
        <v>249390.1382833333</v>
      </c>
      <c r="BZ53" s="978">
        <v>259396.6</v>
      </c>
      <c r="CA53" s="978">
        <v>265953.60000000003</v>
      </c>
      <c r="CB53" s="978">
        <v>260732.50000000003</v>
      </c>
      <c r="CC53" s="978">
        <v>212755.4</v>
      </c>
      <c r="CD53" s="978">
        <v>223871.46268496005</v>
      </c>
      <c r="CE53" s="978">
        <v>387389.96808554005</v>
      </c>
      <c r="CF53" s="978">
        <v>155004.11942291999</v>
      </c>
      <c r="CG53" s="978">
        <v>131801.60311055998</v>
      </c>
      <c r="CH53" s="978">
        <v>153273.62487177001</v>
      </c>
      <c r="CI53" s="978">
        <v>98936.868264129997</v>
      </c>
      <c r="CJ53" s="978">
        <v>46696.892352669995</v>
      </c>
      <c r="CK53" s="978">
        <v>143073.67641389999</v>
      </c>
      <c r="CL53" s="978">
        <v>21390.072460389998</v>
      </c>
      <c r="CM53" s="978">
        <v>15133.618330639998</v>
      </c>
      <c r="CN53" s="978">
        <v>15248.075068830001</v>
      </c>
      <c r="CO53" s="978">
        <v>17120.18457356</v>
      </c>
      <c r="CP53" s="978">
        <v>11592.56770299</v>
      </c>
      <c r="CQ53" s="978">
        <v>11458.865668330001</v>
      </c>
      <c r="CR53" s="978">
        <v>36768.072476809997</v>
      </c>
      <c r="CS53" s="978">
        <v>70488.719351990003</v>
      </c>
      <c r="CT53" s="978">
        <v>111178.75211636</v>
      </c>
      <c r="CU53" s="978">
        <v>115737.28662057</v>
      </c>
      <c r="CV53" s="978">
        <v>54832.900323499998</v>
      </c>
      <c r="CW53" s="978">
        <v>45399.682574910003</v>
      </c>
      <c r="CX53" s="978">
        <v>116989.13374993998</v>
      </c>
      <c r="CY53" s="978">
        <v>115387.66859191</v>
      </c>
      <c r="CZ53" s="978">
        <v>63351.79903776</v>
      </c>
      <c r="DA53" s="978">
        <v>116639.54607570999</v>
      </c>
      <c r="DB53" s="978">
        <v>163030.19745417999</v>
      </c>
      <c r="DC53" s="978">
        <v>213647.03429159001</v>
      </c>
      <c r="DD53" s="978">
        <v>251839.64845112999</v>
      </c>
      <c r="DE53" s="978">
        <v>313992.77371704002</v>
      </c>
      <c r="DF53" s="978">
        <v>299006.52803620003</v>
      </c>
      <c r="DG53" s="978">
        <v>308589.42079552996</v>
      </c>
      <c r="DH53" s="978">
        <v>280475.84020778001</v>
      </c>
      <c r="DI53" s="978">
        <v>309276.03226403001</v>
      </c>
      <c r="DJ53" s="978">
        <v>281691.03601202002</v>
      </c>
      <c r="DK53" s="978">
        <v>291052.01676443004</v>
      </c>
      <c r="DL53" s="978">
        <v>373870.64720110002</v>
      </c>
      <c r="DM53" s="978">
        <v>410456.97264988004</v>
      </c>
      <c r="DN53" s="978">
        <v>451301.46276213008</v>
      </c>
      <c r="DO53" s="978">
        <v>387712.71234664007</v>
      </c>
      <c r="DP53" s="978">
        <v>485550.95085626002</v>
      </c>
      <c r="DQ53" s="978">
        <v>703353.03022317996</v>
      </c>
      <c r="DR53" s="978">
        <v>495293.23388881999</v>
      </c>
      <c r="DS53" s="978">
        <v>395673.05289624003</v>
      </c>
      <c r="DT53" s="978">
        <v>427500.98845670006</v>
      </c>
      <c r="DU53" s="978">
        <v>481506.93864754</v>
      </c>
      <c r="DV53" s="978">
        <v>454064.84415218997</v>
      </c>
      <c r="DW53" s="978">
        <v>443484.29099042004</v>
      </c>
      <c r="DX53" s="978">
        <v>474884.68240090995</v>
      </c>
      <c r="DY53" s="978">
        <v>780011.22263460001</v>
      </c>
      <c r="DZ53" s="978">
        <v>654586.63926751004</v>
      </c>
      <c r="EA53" s="978">
        <v>729433.97288227011</v>
      </c>
      <c r="EB53" s="978">
        <v>586281.48228311003</v>
      </c>
      <c r="EC53" s="978">
        <v>658692.86848786997</v>
      </c>
      <c r="ED53" s="978">
        <v>508100.97519264999</v>
      </c>
      <c r="EE53" s="978">
        <v>371172.68330630998</v>
      </c>
      <c r="EF53" s="978">
        <v>347754.67401011998</v>
      </c>
      <c r="EG53" s="978">
        <v>439376.61764575</v>
      </c>
      <c r="EH53" s="978">
        <v>457861.12719488004</v>
      </c>
      <c r="EI53" s="978">
        <v>496637.11227176001</v>
      </c>
      <c r="EJ53" s="978">
        <v>469868.17661651998</v>
      </c>
      <c r="EK53" s="978">
        <v>501672.58026197</v>
      </c>
      <c r="EL53" s="978">
        <v>553500.75126567995</v>
      </c>
      <c r="EM53" s="978">
        <v>509449.35509078996</v>
      </c>
      <c r="EN53" s="978">
        <v>461240.13129798998</v>
      </c>
      <c r="EO53" s="978">
        <v>605595.89290589991</v>
      </c>
      <c r="EP53" s="978">
        <v>671781.86244389985</v>
      </c>
      <c r="EQ53" s="978">
        <v>614962.35729245993</v>
      </c>
      <c r="ER53" s="978">
        <v>596552.17968744994</v>
      </c>
      <c r="ES53" s="978">
        <v>646917.74686384003</v>
      </c>
      <c r="ET53" s="978">
        <v>690137.55445100996</v>
      </c>
      <c r="EU53" s="978">
        <v>606976.7138269</v>
      </c>
      <c r="EV53" s="978">
        <v>543202.98355607002</v>
      </c>
      <c r="EW53" s="978">
        <v>561752.28951580997</v>
      </c>
      <c r="EX53" s="978">
        <v>604434.79516794998</v>
      </c>
      <c r="EY53" s="978">
        <v>657293.60802733013</v>
      </c>
      <c r="EZ53" s="978">
        <v>691470.41682537005</v>
      </c>
      <c r="FA53" s="978">
        <v>1046799.5515691901</v>
      </c>
      <c r="FB53" s="978">
        <v>845507.73619736999</v>
      </c>
      <c r="FC53" s="978">
        <v>763717.79629045003</v>
      </c>
      <c r="FD53" s="978">
        <v>614426.57674588996</v>
      </c>
      <c r="FE53" s="978">
        <v>571147.16845497</v>
      </c>
      <c r="FF53" s="978">
        <v>457531.89996461006</v>
      </c>
      <c r="FG53" s="978">
        <v>479550.8085194701</v>
      </c>
      <c r="FH53" s="978">
        <v>377872.83675438003</v>
      </c>
      <c r="FI53" s="978">
        <v>340156.65638045</v>
      </c>
      <c r="FJ53" s="978">
        <v>323669.73096054001</v>
      </c>
      <c r="FK53" s="978">
        <v>301981.24127012998</v>
      </c>
      <c r="FL53" s="978">
        <v>300218.64882588998</v>
      </c>
      <c r="FM53" s="978">
        <v>417114.38510968001</v>
      </c>
      <c r="FN53" s="978">
        <v>416521.23046161002</v>
      </c>
      <c r="FO53" s="978">
        <v>524336.45242663997</v>
      </c>
      <c r="FP53" s="978">
        <v>627896.93991719</v>
      </c>
      <c r="FQ53" s="978">
        <v>639280.13768822001</v>
      </c>
      <c r="FR53" s="978">
        <v>730791.88436652999</v>
      </c>
      <c r="FS53" s="978">
        <v>532371.94774853997</v>
      </c>
      <c r="FT53" s="978">
        <v>635857.40417949995</v>
      </c>
      <c r="FU53" s="978">
        <v>570196.06581835006</v>
      </c>
      <c r="FV53" s="978">
        <v>546116.98145923996</v>
      </c>
      <c r="FW53" s="978">
        <v>578985.69939117006</v>
      </c>
      <c r="FX53" s="978">
        <v>533339.85095643997</v>
      </c>
      <c r="FY53" s="978">
        <v>217048.83966209</v>
      </c>
      <c r="FZ53" s="978">
        <v>269574.84512039</v>
      </c>
      <c r="GA53" s="978">
        <v>99562.774602520003</v>
      </c>
    </row>
    <row r="54" spans="1:183" ht="16.5" customHeight="1">
      <c r="A54" s="980" t="s">
        <v>573</v>
      </c>
      <c r="B54" s="985"/>
      <c r="C54" s="985"/>
      <c r="D54" s="985"/>
      <c r="E54" s="985"/>
      <c r="F54" s="985"/>
      <c r="G54" s="985"/>
      <c r="H54" s="985"/>
      <c r="I54" s="985"/>
      <c r="J54" s="985"/>
      <c r="K54" s="985"/>
      <c r="L54" s="985"/>
      <c r="M54" s="985"/>
      <c r="N54" s="985"/>
      <c r="O54" s="985"/>
      <c r="P54" s="985"/>
      <c r="Q54" s="985"/>
      <c r="R54" s="985"/>
      <c r="S54" s="985"/>
      <c r="T54" s="985"/>
      <c r="U54" s="985"/>
      <c r="V54" s="985"/>
      <c r="W54" s="985"/>
      <c r="X54" s="985"/>
      <c r="Y54" s="985"/>
      <c r="Z54" s="985"/>
      <c r="AA54" s="985"/>
      <c r="AB54" s="985"/>
      <c r="AC54" s="985"/>
      <c r="AD54" s="985"/>
      <c r="AE54" s="985"/>
      <c r="AF54" s="985"/>
      <c r="AG54" s="985"/>
      <c r="AH54" s="985"/>
      <c r="AI54" s="985"/>
      <c r="AJ54" s="985"/>
      <c r="AK54" s="985"/>
      <c r="AL54" s="985"/>
      <c r="AM54" s="985"/>
      <c r="AN54" s="985"/>
      <c r="AO54" s="985"/>
      <c r="AP54" s="985"/>
      <c r="AQ54" s="985"/>
      <c r="AR54" s="985"/>
      <c r="AS54" s="985"/>
      <c r="AT54" s="985"/>
      <c r="AU54" s="985"/>
      <c r="AV54" s="985"/>
      <c r="AW54" s="985"/>
      <c r="AX54" s="985"/>
      <c r="AY54" s="985"/>
      <c r="AZ54" s="985"/>
      <c r="BA54" s="985"/>
      <c r="BB54" s="985"/>
      <c r="BC54" s="985"/>
      <c r="BD54" s="985"/>
      <c r="BE54" s="985"/>
      <c r="BF54" s="985"/>
      <c r="BG54" s="985"/>
      <c r="BH54" s="985"/>
      <c r="BI54" s="985"/>
      <c r="BJ54" s="985"/>
      <c r="BK54" s="985"/>
      <c r="BL54" s="985"/>
      <c r="BM54" s="985"/>
      <c r="BN54" s="985"/>
      <c r="BO54" s="985"/>
      <c r="BP54" s="985"/>
      <c r="BQ54" s="985"/>
      <c r="BR54" s="985"/>
      <c r="BS54" s="985"/>
      <c r="BT54" s="985"/>
      <c r="BU54" s="985"/>
      <c r="BV54" s="985">
        <v>106350</v>
      </c>
      <c r="BW54" s="985">
        <v>99880</v>
      </c>
      <c r="BX54" s="985">
        <v>78190</v>
      </c>
      <c r="BY54" s="985">
        <v>57900</v>
      </c>
      <c r="BZ54" s="985">
        <v>58280</v>
      </c>
      <c r="CA54" s="985">
        <v>83920</v>
      </c>
      <c r="CB54" s="985">
        <v>97980</v>
      </c>
      <c r="CC54" s="985">
        <v>68050</v>
      </c>
      <c r="CD54" s="985">
        <v>96210</v>
      </c>
      <c r="CE54" s="985">
        <v>107400</v>
      </c>
      <c r="CF54" s="985">
        <v>105423.6</v>
      </c>
      <c r="CG54" s="985">
        <v>102985.9</v>
      </c>
      <c r="CH54" s="985">
        <v>71752.2</v>
      </c>
      <c r="CI54" s="985">
        <v>12830.701753999994</v>
      </c>
      <c r="CJ54" s="985">
        <v>16001.221000000005</v>
      </c>
      <c r="CK54" s="985">
        <v>65123.8</v>
      </c>
      <c r="CL54" s="985"/>
      <c r="CM54" s="985"/>
      <c r="CN54" s="985"/>
      <c r="CO54" s="985"/>
      <c r="CP54" s="985"/>
      <c r="CQ54" s="985"/>
      <c r="CR54" s="985"/>
      <c r="CS54" s="985"/>
      <c r="CT54" s="985"/>
      <c r="CU54" s="985"/>
      <c r="CV54" s="985"/>
      <c r="CW54" s="985"/>
      <c r="CX54" s="985"/>
      <c r="CY54" s="985"/>
      <c r="CZ54" s="985"/>
      <c r="DA54" s="985"/>
      <c r="DB54" s="985"/>
      <c r="DC54" s="985"/>
      <c r="DD54" s="985"/>
      <c r="DE54" s="985"/>
      <c r="DF54" s="985"/>
      <c r="DG54" s="985"/>
      <c r="DH54" s="985"/>
      <c r="DI54" s="985"/>
      <c r="DJ54" s="985"/>
      <c r="DK54" s="985"/>
      <c r="DL54" s="985"/>
      <c r="DM54" s="985"/>
      <c r="DN54" s="985"/>
      <c r="DO54" s="985"/>
      <c r="DP54" s="985"/>
      <c r="DQ54" s="985"/>
      <c r="DR54" s="985"/>
      <c r="DS54" s="985"/>
      <c r="DT54" s="985"/>
      <c r="DU54" s="985"/>
      <c r="DV54" s="985"/>
      <c r="DW54" s="985"/>
      <c r="DX54" s="985"/>
      <c r="DY54" s="985"/>
      <c r="DZ54" s="985"/>
      <c r="EA54" s="985"/>
      <c r="EB54" s="985"/>
      <c r="EC54" s="985"/>
      <c r="ED54" s="985"/>
      <c r="EE54" s="985"/>
      <c r="EF54" s="985"/>
      <c r="EG54" s="985"/>
      <c r="EH54" s="985"/>
      <c r="EI54" s="985"/>
      <c r="EJ54" s="985"/>
      <c r="EK54" s="985"/>
      <c r="EL54" s="985"/>
      <c r="EM54" s="985"/>
      <c r="EN54" s="985"/>
      <c r="EO54" s="985"/>
      <c r="EP54" s="985"/>
      <c r="EQ54" s="985"/>
      <c r="ER54" s="985"/>
      <c r="ES54" s="985"/>
      <c r="ET54" s="985"/>
      <c r="EU54" s="985"/>
      <c r="EV54" s="985"/>
      <c r="EW54" s="985"/>
      <c r="EX54" s="985"/>
      <c r="EY54" s="985"/>
      <c r="EZ54" s="985"/>
      <c r="FA54" s="985"/>
      <c r="FB54" s="985"/>
      <c r="FC54" s="985"/>
      <c r="FD54" s="985"/>
      <c r="FE54" s="985"/>
      <c r="FF54" s="985"/>
      <c r="FG54" s="985"/>
      <c r="FH54" s="985"/>
      <c r="FI54" s="985"/>
      <c r="FJ54" s="985"/>
      <c r="FK54" s="985"/>
      <c r="FL54" s="985"/>
      <c r="FM54" s="985"/>
      <c r="FN54" s="985"/>
      <c r="FO54" s="985"/>
      <c r="FP54" s="985"/>
      <c r="FQ54" s="985"/>
      <c r="FR54" s="985"/>
      <c r="FS54" s="985"/>
      <c r="FT54" s="985"/>
      <c r="FU54" s="985"/>
      <c r="FV54" s="985"/>
      <c r="FW54" s="985"/>
      <c r="FX54" s="985"/>
      <c r="FY54" s="985"/>
      <c r="FZ54" s="985"/>
      <c r="GA54" s="985"/>
    </row>
    <row r="55" spans="1:183">
      <c r="A55" s="977" t="s">
        <v>574</v>
      </c>
      <c r="B55" s="978">
        <v>223606</v>
      </c>
      <c r="C55" s="978">
        <v>242150.6</v>
      </c>
      <c r="D55" s="978">
        <v>284587.59999999998</v>
      </c>
      <c r="E55" s="978">
        <v>286393.2</v>
      </c>
      <c r="F55" s="978">
        <v>288213.09999999998</v>
      </c>
      <c r="G55" s="978">
        <v>320278</v>
      </c>
      <c r="H55" s="978">
        <v>345208</v>
      </c>
      <c r="I55" s="978">
        <v>321651.8</v>
      </c>
      <c r="J55" s="978">
        <v>325826.7</v>
      </c>
      <c r="K55" s="978">
        <v>347310.9</v>
      </c>
      <c r="L55" s="978">
        <v>336223.7</v>
      </c>
      <c r="M55" s="978">
        <v>345001.4</v>
      </c>
      <c r="N55" s="978">
        <v>367061.8</v>
      </c>
      <c r="O55" s="978">
        <v>464298.8</v>
      </c>
      <c r="P55" s="978">
        <v>454762.2</v>
      </c>
      <c r="Q55" s="978">
        <v>479651.9</v>
      </c>
      <c r="R55" s="978">
        <v>474882.3</v>
      </c>
      <c r="S55" s="978">
        <v>445686.4</v>
      </c>
      <c r="T55" s="978">
        <v>439922.6</v>
      </c>
      <c r="U55" s="978">
        <v>420580.3</v>
      </c>
      <c r="V55" s="978">
        <v>461728.3</v>
      </c>
      <c r="W55" s="978">
        <v>457585.4</v>
      </c>
      <c r="X55" s="978">
        <v>472187.8</v>
      </c>
      <c r="Y55" s="978">
        <v>448021.39999999997</v>
      </c>
      <c r="Z55" s="978">
        <v>457585.4</v>
      </c>
      <c r="AA55" s="978">
        <v>472541.5</v>
      </c>
      <c r="AB55" s="978">
        <v>499835.60000000003</v>
      </c>
      <c r="AC55" s="978">
        <v>461072.7</v>
      </c>
      <c r="AD55" s="978">
        <v>470095.6</v>
      </c>
      <c r="AE55" s="978">
        <v>482274.10000000003</v>
      </c>
      <c r="AF55" s="978">
        <v>433864</v>
      </c>
      <c r="AG55" s="978">
        <v>480395.50000000006</v>
      </c>
      <c r="AH55" s="978">
        <v>499406.8</v>
      </c>
      <c r="AI55" s="978">
        <v>537780.60000000009</v>
      </c>
      <c r="AJ55" s="978">
        <v>425376.7</v>
      </c>
      <c r="AK55" s="978">
        <v>503870.39999999997</v>
      </c>
      <c r="AL55" s="978">
        <v>533493.5</v>
      </c>
      <c r="AM55" s="978">
        <v>568775.39999999991</v>
      </c>
      <c r="AN55" s="978">
        <v>620610.60000000009</v>
      </c>
      <c r="AO55" s="978">
        <v>613778.19999999995</v>
      </c>
      <c r="AP55" s="978">
        <v>552546.80000000005</v>
      </c>
      <c r="AQ55" s="978">
        <v>646453.19999999995</v>
      </c>
      <c r="AR55" s="978">
        <v>644171.80000000005</v>
      </c>
      <c r="AS55" s="978">
        <v>655912.20000000007</v>
      </c>
      <c r="AT55" s="978">
        <v>596514.30000000005</v>
      </c>
      <c r="AU55" s="978">
        <v>613175.30000000005</v>
      </c>
      <c r="AV55" s="978">
        <v>655345.5</v>
      </c>
      <c r="AW55" s="978">
        <v>577663.69999999995</v>
      </c>
      <c r="AX55" s="978">
        <v>632665.29999999993</v>
      </c>
      <c r="AY55" s="978">
        <v>696538.5</v>
      </c>
      <c r="AZ55" s="978">
        <v>716801.70000000007</v>
      </c>
      <c r="BA55" s="978">
        <v>673178.7</v>
      </c>
      <c r="BB55" s="978">
        <v>711374.4</v>
      </c>
      <c r="BC55" s="978">
        <v>728643.29999999993</v>
      </c>
      <c r="BD55" s="978">
        <v>749847.4</v>
      </c>
      <c r="BE55" s="978">
        <v>726634.1</v>
      </c>
      <c r="BF55" s="978">
        <v>749925.9</v>
      </c>
      <c r="BG55" s="978">
        <v>783827.90000000014</v>
      </c>
      <c r="BH55" s="978">
        <v>807464.39999999991</v>
      </c>
      <c r="BI55" s="978">
        <v>728552.00000000012</v>
      </c>
      <c r="BJ55" s="978">
        <v>865800.20000000007</v>
      </c>
      <c r="BK55" s="978">
        <v>881158.6</v>
      </c>
      <c r="BL55" s="978">
        <v>938498.1</v>
      </c>
      <c r="BM55" s="978">
        <v>939173.1</v>
      </c>
      <c r="BN55" s="978">
        <v>969196.8</v>
      </c>
      <c r="BO55" s="978">
        <v>986956.3</v>
      </c>
      <c r="BP55" s="978">
        <v>1026773.8999999999</v>
      </c>
      <c r="BQ55" s="978">
        <v>1069296</v>
      </c>
      <c r="BR55" s="978">
        <v>1087070.8999999999</v>
      </c>
      <c r="BS55" s="978">
        <v>1046197</v>
      </c>
      <c r="BT55" s="978">
        <v>986893.9</v>
      </c>
      <c r="BU55" s="978">
        <v>946639.554</v>
      </c>
      <c r="BV55" s="978">
        <v>986035.82299999997</v>
      </c>
      <c r="BW55" s="978">
        <v>658480.52300000004</v>
      </c>
      <c r="BX55" s="978">
        <v>1150761.5490000001</v>
      </c>
      <c r="BY55" s="978">
        <v>1249662.405</v>
      </c>
      <c r="BZ55" s="978">
        <v>1298513.2819999999</v>
      </c>
      <c r="CA55" s="978">
        <v>1436368.7720000001</v>
      </c>
      <c r="CB55" s="978">
        <v>1483244.3570000001</v>
      </c>
      <c r="CC55" s="978">
        <v>1519019.9169999999</v>
      </c>
      <c r="CD55" s="978">
        <v>1580769.7390000001</v>
      </c>
      <c r="CE55" s="978">
        <v>1660038.243</v>
      </c>
      <c r="CF55" s="978">
        <v>1712962.0911000001</v>
      </c>
      <c r="CG55" s="978">
        <v>1497903.7259638601</v>
      </c>
      <c r="CH55" s="978">
        <v>1422535.3865550498</v>
      </c>
      <c r="CI55" s="978">
        <v>1549941.4094872901</v>
      </c>
      <c r="CJ55" s="978">
        <v>1962433.2699754301</v>
      </c>
      <c r="CK55" s="978">
        <v>2096848.8945678701</v>
      </c>
      <c r="CL55" s="978">
        <v>1971947.43366983</v>
      </c>
      <c r="CM55" s="978">
        <v>2098184.8960875496</v>
      </c>
      <c r="CN55" s="978">
        <v>2216144.1280614994</v>
      </c>
      <c r="CO55" s="978">
        <v>2331149.56610061</v>
      </c>
      <c r="CP55" s="978">
        <v>2483628.9545794702</v>
      </c>
      <c r="CQ55" s="978">
        <v>2356066.5072258199</v>
      </c>
      <c r="CR55" s="978">
        <v>2284238.8215488098</v>
      </c>
      <c r="CS55" s="978">
        <v>2307916.2008572803</v>
      </c>
      <c r="CT55" s="978">
        <v>2692941.2037918102</v>
      </c>
      <c r="CU55" s="978">
        <v>2980062.5700288899</v>
      </c>
      <c r="CV55" s="978">
        <v>3828516.0907855001</v>
      </c>
      <c r="CW55" s="978">
        <v>3335427.2627464901</v>
      </c>
      <c r="CX55" s="978">
        <v>3216128.2487878101</v>
      </c>
      <c r="CY55" s="978">
        <v>3540068.5889336299</v>
      </c>
      <c r="CZ55" s="978">
        <v>3330525.9534148597</v>
      </c>
      <c r="DA55" s="978">
        <v>3421217.4307888099</v>
      </c>
      <c r="DB55" s="978">
        <v>3601974.1175574204</v>
      </c>
      <c r="DC55" s="978">
        <v>3279010.7948451499</v>
      </c>
      <c r="DD55" s="978">
        <v>3272800.6601142301</v>
      </c>
      <c r="DE55" s="978">
        <v>3650643.8875920903</v>
      </c>
      <c r="DF55" s="978">
        <v>3586681.8993971697</v>
      </c>
      <c r="DG55" s="978">
        <v>3535487.0574134598</v>
      </c>
      <c r="DH55" s="978">
        <v>3582165.8870606096</v>
      </c>
      <c r="DI55" s="978">
        <v>3436616.0037365905</v>
      </c>
      <c r="DJ55" s="978">
        <v>3276375.8015820603</v>
      </c>
      <c r="DK55" s="978">
        <v>3447099.8900724505</v>
      </c>
      <c r="DL55" s="978">
        <v>3163037.9738287297</v>
      </c>
      <c r="DM55" s="978">
        <v>3345031.4048106801</v>
      </c>
      <c r="DN55" s="978">
        <v>3103474.0626764502</v>
      </c>
      <c r="DO55" s="978">
        <v>3221609.7409526403</v>
      </c>
      <c r="DP55" s="978">
        <v>3384951.2825352699</v>
      </c>
      <c r="DQ55" s="978">
        <v>3386526.4529647203</v>
      </c>
      <c r="DR55" s="978">
        <v>3325097.7404491701</v>
      </c>
      <c r="DS55" s="978">
        <v>3592910.9157014</v>
      </c>
      <c r="DT55" s="978">
        <v>3705395.4925180599</v>
      </c>
      <c r="DU55" s="978">
        <v>3730491.8214523299</v>
      </c>
      <c r="DV55" s="978">
        <v>3746773.5517950994</v>
      </c>
      <c r="DW55" s="978">
        <v>3679093.5573046496</v>
      </c>
      <c r="DX55" s="978">
        <v>3677784.81064132</v>
      </c>
      <c r="DY55" s="978">
        <v>3820261.4414482596</v>
      </c>
      <c r="DZ55" s="978">
        <v>3720439.9920540997</v>
      </c>
      <c r="EA55" s="978">
        <v>3728421.7610204001</v>
      </c>
      <c r="EB55" s="978">
        <v>3795630.5629028701</v>
      </c>
      <c r="EC55" s="978">
        <v>3830281.9548448599</v>
      </c>
      <c r="ED55" s="978">
        <v>4025525.9522742494</v>
      </c>
      <c r="EE55" s="978">
        <v>3993306.2411607606</v>
      </c>
      <c r="EF55" s="978">
        <v>3964078.3781111008</v>
      </c>
      <c r="EG55" s="978">
        <v>4036180.1045141607</v>
      </c>
      <c r="EH55" s="978">
        <v>4038012.6479655597</v>
      </c>
      <c r="EI55" s="978">
        <v>4124177.5065192706</v>
      </c>
      <c r="EJ55" s="978">
        <v>4358148.2503429595</v>
      </c>
      <c r="EK55" s="978">
        <v>4308467.0606602496</v>
      </c>
      <c r="EL55" s="978">
        <v>4437003.1649445398</v>
      </c>
      <c r="EM55" s="978">
        <v>4251145.50232861</v>
      </c>
      <c r="EN55" s="978">
        <v>4242584.6750850603</v>
      </c>
      <c r="EO55" s="978">
        <v>4920850.2428663997</v>
      </c>
      <c r="EP55" s="978">
        <v>5061389.5019644098</v>
      </c>
      <c r="EQ55" s="978">
        <v>4723959.7616856508</v>
      </c>
      <c r="ER55" s="978">
        <v>4782835.6337039201</v>
      </c>
      <c r="ES55" s="978">
        <v>4908567.5678787204</v>
      </c>
      <c r="ET55" s="978">
        <v>4720275.6022558203</v>
      </c>
      <c r="EU55" s="978">
        <v>4901423.6883640904</v>
      </c>
      <c r="EV55" s="978">
        <v>4780573.8020722298</v>
      </c>
      <c r="EW55" s="978">
        <v>4598440.9871754199</v>
      </c>
      <c r="EX55" s="978">
        <v>4714681.2815687908</v>
      </c>
      <c r="EY55" s="978">
        <v>4729312.5776678286</v>
      </c>
      <c r="EZ55" s="978">
        <v>5046762.1907118605</v>
      </c>
      <c r="FA55" s="978">
        <v>5069992.0206202306</v>
      </c>
      <c r="FB55" s="978">
        <v>5074404.89203203</v>
      </c>
      <c r="FC55" s="978">
        <v>4982938.2649320401</v>
      </c>
      <c r="FD55" s="978">
        <v>5076469.7882323395</v>
      </c>
      <c r="FE55" s="978">
        <v>5014887.1508854106</v>
      </c>
      <c r="FF55" s="978">
        <v>5120528.7394972406</v>
      </c>
      <c r="FG55" s="978">
        <v>5326388.8538457584</v>
      </c>
      <c r="FH55" s="978">
        <v>4996780.9160309397</v>
      </c>
      <c r="FI55" s="978">
        <v>4772048.9901758991</v>
      </c>
      <c r="FJ55" s="978">
        <v>4792521.4583524782</v>
      </c>
      <c r="FK55" s="978">
        <v>4896034.1824444504</v>
      </c>
      <c r="FL55" s="978">
        <v>4770675.6387254298</v>
      </c>
      <c r="FM55" s="978">
        <v>5160846.5960651515</v>
      </c>
      <c r="FN55" s="978">
        <v>5023981.6748024607</v>
      </c>
      <c r="FO55" s="978">
        <v>4943693.2848307015</v>
      </c>
      <c r="FP55" s="978">
        <v>5059183.5430842992</v>
      </c>
      <c r="FQ55" s="978">
        <v>5273324.8122707801</v>
      </c>
      <c r="FR55" s="978">
        <v>5039759.3111239187</v>
      </c>
      <c r="FS55" s="978">
        <v>5125483.7405829588</v>
      </c>
      <c r="FT55" s="978">
        <v>5104780.5584660601</v>
      </c>
      <c r="FU55" s="978">
        <v>4930498.65135758</v>
      </c>
      <c r="FV55" s="978">
        <v>5054772.1440747697</v>
      </c>
      <c r="FW55" s="978">
        <v>4959323.5819193693</v>
      </c>
      <c r="FX55" s="978">
        <v>4902407.7763951197</v>
      </c>
      <c r="FY55" s="978">
        <v>4657979.1767287487</v>
      </c>
      <c r="FZ55" s="978">
        <v>4759088.0265802294</v>
      </c>
      <c r="GA55" s="978">
        <v>4691000.4191326313</v>
      </c>
    </row>
    <row r="56" spans="1:183">
      <c r="A56" s="977" t="s">
        <v>575</v>
      </c>
      <c r="B56" s="978"/>
      <c r="C56" s="978"/>
      <c r="D56" s="978"/>
      <c r="E56" s="978"/>
      <c r="F56" s="978"/>
      <c r="G56" s="978"/>
      <c r="H56" s="978"/>
      <c r="I56" s="978"/>
      <c r="J56" s="978"/>
      <c r="K56" s="978"/>
      <c r="L56" s="978"/>
      <c r="M56" s="978"/>
      <c r="N56" s="978"/>
      <c r="O56" s="978"/>
      <c r="P56" s="978"/>
      <c r="Q56" s="978"/>
      <c r="R56" s="978"/>
      <c r="S56" s="978"/>
      <c r="T56" s="978"/>
      <c r="U56" s="978"/>
      <c r="V56" s="978"/>
      <c r="W56" s="978"/>
      <c r="X56" s="978"/>
      <c r="Y56" s="978"/>
      <c r="Z56" s="978"/>
      <c r="AA56" s="978"/>
      <c r="AB56" s="978"/>
      <c r="AC56" s="978"/>
      <c r="AD56" s="978"/>
      <c r="AE56" s="978"/>
      <c r="AF56" s="978"/>
      <c r="AG56" s="978"/>
      <c r="AH56" s="978"/>
      <c r="AI56" s="978"/>
      <c r="AJ56" s="978"/>
      <c r="AK56" s="978"/>
      <c r="AL56" s="978"/>
      <c r="AM56" s="978"/>
      <c r="AN56" s="978"/>
      <c r="AO56" s="978"/>
      <c r="AP56" s="978"/>
      <c r="AQ56" s="978"/>
      <c r="AR56" s="978"/>
      <c r="AS56" s="978"/>
      <c r="AT56" s="978"/>
      <c r="AU56" s="978"/>
      <c r="AV56" s="978"/>
      <c r="AW56" s="978"/>
      <c r="AX56" s="978"/>
      <c r="AY56" s="978"/>
      <c r="AZ56" s="978"/>
      <c r="BA56" s="978"/>
      <c r="BB56" s="978"/>
      <c r="BC56" s="978"/>
      <c r="BD56" s="978"/>
      <c r="BE56" s="978"/>
      <c r="BF56" s="978"/>
      <c r="BG56" s="978"/>
      <c r="BH56" s="978"/>
      <c r="BI56" s="978"/>
      <c r="BJ56" s="978"/>
      <c r="BK56" s="978"/>
      <c r="BL56" s="978"/>
      <c r="BM56" s="978"/>
      <c r="BN56" s="978"/>
      <c r="BO56" s="978"/>
      <c r="BP56" s="978"/>
      <c r="BQ56" s="978"/>
      <c r="BR56" s="978"/>
      <c r="BS56" s="978"/>
      <c r="BT56" s="978"/>
      <c r="BU56" s="978"/>
      <c r="BV56" s="978"/>
      <c r="BW56" s="978"/>
      <c r="BX56" s="978"/>
      <c r="BY56" s="978"/>
      <c r="BZ56" s="978"/>
      <c r="CA56" s="978"/>
      <c r="CB56" s="978"/>
      <c r="CC56" s="978"/>
      <c r="CD56" s="978"/>
      <c r="CE56" s="978"/>
      <c r="CF56" s="978"/>
      <c r="CG56" s="978"/>
      <c r="CH56" s="978"/>
      <c r="CI56" s="978"/>
      <c r="CJ56" s="978"/>
      <c r="CK56" s="978"/>
      <c r="CL56" s="978"/>
      <c r="CM56" s="978"/>
      <c r="CN56" s="978"/>
      <c r="CO56" s="978"/>
      <c r="CP56" s="978"/>
      <c r="CQ56" s="978"/>
      <c r="CR56" s="978"/>
      <c r="CS56" s="978"/>
      <c r="CT56" s="978"/>
      <c r="CU56" s="978"/>
      <c r="CV56" s="978"/>
      <c r="CW56" s="978"/>
      <c r="CX56" s="978"/>
      <c r="CY56" s="978"/>
      <c r="CZ56" s="978"/>
      <c r="DA56" s="978"/>
      <c r="DB56" s="978"/>
      <c r="DC56" s="978"/>
      <c r="DD56" s="978"/>
      <c r="DE56" s="978"/>
      <c r="DF56" s="978"/>
      <c r="DG56" s="978"/>
      <c r="DH56" s="978"/>
      <c r="DI56" s="978"/>
      <c r="DJ56" s="978"/>
      <c r="DK56" s="978"/>
      <c r="DL56" s="978"/>
      <c r="DM56" s="978"/>
      <c r="DN56" s="978"/>
      <c r="DO56" s="978"/>
      <c r="DP56" s="978"/>
      <c r="DQ56" s="978"/>
      <c r="DR56" s="978"/>
      <c r="DS56" s="978"/>
      <c r="DT56" s="978"/>
      <c r="DU56" s="978"/>
      <c r="DV56" s="978"/>
      <c r="DW56" s="978"/>
      <c r="DX56" s="978"/>
      <c r="DY56" s="978"/>
      <c r="DZ56" s="978"/>
      <c r="EA56" s="978"/>
      <c r="EB56" s="978"/>
      <c r="EC56" s="978"/>
      <c r="ED56" s="978"/>
      <c r="EE56" s="978"/>
      <c r="EF56" s="978"/>
      <c r="EG56" s="978"/>
      <c r="EH56" s="978"/>
      <c r="EI56" s="978"/>
      <c r="EJ56" s="978"/>
      <c r="EK56" s="978"/>
      <c r="EL56" s="978"/>
      <c r="EM56" s="978"/>
      <c r="EN56" s="978"/>
      <c r="EO56" s="978"/>
      <c r="EP56" s="978"/>
      <c r="EQ56" s="978"/>
      <c r="ER56" s="978"/>
      <c r="ES56" s="978"/>
      <c r="ET56" s="978"/>
      <c r="EU56" s="978"/>
      <c r="EV56" s="978"/>
      <c r="EW56" s="978"/>
      <c r="EX56" s="978"/>
      <c r="EY56" s="978"/>
      <c r="EZ56" s="978"/>
      <c r="FA56" s="978">
        <v>0</v>
      </c>
      <c r="FB56" s="978">
        <v>1E-8</v>
      </c>
      <c r="FC56" s="978">
        <v>1E-8</v>
      </c>
      <c r="FD56" s="978">
        <v>1E-8</v>
      </c>
      <c r="FE56" s="978">
        <v>1E-8</v>
      </c>
      <c r="FF56" s="978">
        <v>136.22269743000001</v>
      </c>
      <c r="FG56" s="978">
        <v>218.62510174000002</v>
      </c>
      <c r="FH56" s="978">
        <v>72.525318810000002</v>
      </c>
      <c r="FI56" s="978">
        <v>64.698508480000001</v>
      </c>
      <c r="FJ56" s="978">
        <v>3201.85405008</v>
      </c>
      <c r="FK56" s="978">
        <v>5990.1016807799997</v>
      </c>
      <c r="FL56" s="978">
        <v>930.43700291999994</v>
      </c>
      <c r="FM56" s="978">
        <v>517.88563610000006</v>
      </c>
      <c r="FN56" s="978">
        <v>529.07807160000004</v>
      </c>
      <c r="FO56" s="978">
        <v>5643.0105653599994</v>
      </c>
      <c r="FP56" s="978">
        <v>9621.5767592600005</v>
      </c>
      <c r="FQ56" s="978">
        <v>5425.6449005300001</v>
      </c>
      <c r="FR56" s="978">
        <v>6058.5777362899998</v>
      </c>
      <c r="FS56" s="978">
        <v>3498.26656912</v>
      </c>
      <c r="FT56" s="978">
        <v>5393.7201003100008</v>
      </c>
      <c r="FU56" s="978">
        <v>4892.8032136399997</v>
      </c>
      <c r="FV56" s="978">
        <v>8491.3186757000003</v>
      </c>
      <c r="FW56" s="978">
        <v>22386.676587919999</v>
      </c>
      <c r="FX56" s="978">
        <v>2802.2125885599999</v>
      </c>
      <c r="FY56" s="978">
        <v>1471.2811052300001</v>
      </c>
      <c r="FZ56" s="978">
        <v>2473.5441509300003</v>
      </c>
      <c r="GA56" s="978">
        <v>5780.9419355500004</v>
      </c>
    </row>
    <row r="57" spans="1:183">
      <c r="A57" s="977" t="s">
        <v>576</v>
      </c>
      <c r="B57" s="978"/>
      <c r="C57" s="978"/>
      <c r="D57" s="978"/>
      <c r="E57" s="978"/>
      <c r="F57" s="978"/>
      <c r="G57" s="978"/>
      <c r="H57" s="978"/>
      <c r="I57" s="978"/>
      <c r="J57" s="978"/>
      <c r="K57" s="978"/>
      <c r="L57" s="978"/>
      <c r="M57" s="978"/>
      <c r="N57" s="978"/>
      <c r="O57" s="978"/>
      <c r="P57" s="978"/>
      <c r="Q57" s="978"/>
      <c r="R57" s="978"/>
      <c r="S57" s="978"/>
      <c r="T57" s="978"/>
      <c r="U57" s="978"/>
      <c r="V57" s="978"/>
      <c r="W57" s="978"/>
      <c r="X57" s="978"/>
      <c r="Y57" s="978"/>
      <c r="Z57" s="978"/>
      <c r="AA57" s="978"/>
      <c r="AB57" s="978"/>
      <c r="AC57" s="978"/>
      <c r="AD57" s="978"/>
      <c r="AE57" s="978"/>
      <c r="AF57" s="978"/>
      <c r="AG57" s="978"/>
      <c r="AH57" s="978"/>
      <c r="AI57" s="978"/>
      <c r="AJ57" s="978"/>
      <c r="AK57" s="978"/>
      <c r="AL57" s="978"/>
      <c r="AM57" s="978"/>
      <c r="AN57" s="978"/>
      <c r="AO57" s="978"/>
      <c r="AP57" s="978"/>
      <c r="AQ57" s="978"/>
      <c r="AR57" s="978"/>
      <c r="AS57" s="978"/>
      <c r="AT57" s="978"/>
      <c r="AU57" s="978"/>
      <c r="AV57" s="978"/>
      <c r="AW57" s="978"/>
      <c r="AX57" s="978"/>
      <c r="AY57" s="978"/>
      <c r="AZ57" s="978"/>
      <c r="BA57" s="978"/>
      <c r="BB57" s="978"/>
      <c r="BC57" s="978"/>
      <c r="BD57" s="978"/>
      <c r="BE57" s="978"/>
      <c r="BF57" s="978"/>
      <c r="BG57" s="978"/>
      <c r="BH57" s="978"/>
      <c r="BI57" s="978"/>
      <c r="BJ57" s="978"/>
      <c r="BK57" s="978"/>
      <c r="BL57" s="978"/>
      <c r="BM57" s="978"/>
      <c r="BN57" s="978"/>
      <c r="BO57" s="978"/>
      <c r="BP57" s="978"/>
      <c r="BQ57" s="978"/>
      <c r="BR57" s="978"/>
      <c r="BS57" s="978"/>
      <c r="BT57" s="978"/>
      <c r="BU57" s="978"/>
      <c r="BV57" s="978"/>
      <c r="BW57" s="978"/>
      <c r="BX57" s="978"/>
      <c r="BY57" s="978"/>
      <c r="BZ57" s="978"/>
      <c r="CA57" s="978"/>
      <c r="CB57" s="978"/>
      <c r="CC57" s="978"/>
      <c r="CD57" s="978"/>
      <c r="CE57" s="978"/>
      <c r="CF57" s="978"/>
      <c r="CG57" s="978"/>
      <c r="CH57" s="978"/>
      <c r="CI57" s="978"/>
      <c r="CJ57" s="978"/>
      <c r="CK57" s="978"/>
      <c r="CL57" s="978"/>
      <c r="CM57" s="978"/>
      <c r="CN57" s="978"/>
      <c r="CO57" s="978"/>
      <c r="CP57" s="978"/>
      <c r="CQ57" s="978"/>
      <c r="CR57" s="978"/>
      <c r="CS57" s="978"/>
      <c r="CT57" s="978"/>
      <c r="CU57" s="978"/>
      <c r="CV57" s="978"/>
      <c r="CW57" s="978"/>
      <c r="CX57" s="978"/>
      <c r="CY57" s="978"/>
      <c r="CZ57" s="978"/>
      <c r="DA57" s="978"/>
      <c r="DB57" s="978"/>
      <c r="DC57" s="978"/>
      <c r="DD57" s="978"/>
      <c r="DE57" s="978"/>
      <c r="DF57" s="978"/>
      <c r="DG57" s="978"/>
      <c r="DH57" s="978"/>
      <c r="DI57" s="978"/>
      <c r="DJ57" s="978"/>
      <c r="DK57" s="978"/>
      <c r="DL57" s="978"/>
      <c r="DM57" s="978"/>
      <c r="DN57" s="978"/>
      <c r="DO57" s="978"/>
      <c r="DP57" s="978"/>
      <c r="DQ57" s="978"/>
      <c r="DR57" s="978"/>
      <c r="DS57" s="978"/>
      <c r="DT57" s="978"/>
      <c r="DU57" s="978"/>
      <c r="DV57" s="978"/>
      <c r="DW57" s="978"/>
      <c r="DX57" s="978"/>
      <c r="DY57" s="978"/>
      <c r="DZ57" s="978"/>
      <c r="EA57" s="978"/>
      <c r="EB57" s="978"/>
      <c r="EC57" s="978"/>
      <c r="ED57" s="978"/>
      <c r="EE57" s="978"/>
      <c r="EF57" s="978"/>
      <c r="EG57" s="978"/>
      <c r="EH57" s="978"/>
      <c r="EI57" s="978"/>
      <c r="EJ57" s="978"/>
      <c r="EK57" s="978"/>
      <c r="EL57" s="978"/>
      <c r="EM57" s="978"/>
      <c r="EN57" s="978"/>
      <c r="EO57" s="978"/>
      <c r="EP57" s="978"/>
      <c r="EQ57" s="978"/>
      <c r="ER57" s="978">
        <v>2202.174</v>
      </c>
      <c r="ES57" s="978">
        <v>2240.7869999999998</v>
      </c>
      <c r="ET57" s="978">
        <v>2506.9989999999998</v>
      </c>
      <c r="EU57" s="978">
        <v>2668.1565905399998</v>
      </c>
      <c r="EV57" s="978">
        <v>3188.5340000000001</v>
      </c>
      <c r="EW57" s="978">
        <v>3365.1010000000001</v>
      </c>
      <c r="EX57" s="978">
        <v>3166.1709999999998</v>
      </c>
      <c r="EY57" s="978">
        <v>1941.17</v>
      </c>
      <c r="EZ57" s="978">
        <v>1813.2520000000002</v>
      </c>
      <c r="FA57" s="978">
        <v>2993.98098437</v>
      </c>
      <c r="FB57" s="978">
        <v>3113.2635685999999</v>
      </c>
      <c r="FC57" s="978">
        <v>4021.79936193</v>
      </c>
      <c r="FD57" s="978">
        <v>5001.9499289299993</v>
      </c>
      <c r="FE57" s="978">
        <v>4833.1288232700008</v>
      </c>
      <c r="FF57" s="978">
        <v>5747.7745485199994</v>
      </c>
      <c r="FG57" s="978">
        <v>5586.0463357500003</v>
      </c>
      <c r="FH57" s="978">
        <v>6257.7322930699993</v>
      </c>
      <c r="FI57" s="978">
        <v>5494.5458269400006</v>
      </c>
      <c r="FJ57" s="978">
        <v>5906.9890193800002</v>
      </c>
      <c r="FK57" s="978">
        <v>6484.4968553400004</v>
      </c>
      <c r="FL57" s="978">
        <v>7680.3082589599999</v>
      </c>
      <c r="FM57" s="978">
        <v>7699.4853138999997</v>
      </c>
      <c r="FN57" s="978">
        <v>8097.7491708400003</v>
      </c>
      <c r="FO57" s="978">
        <v>7808.2696219500003</v>
      </c>
      <c r="FP57" s="978">
        <v>7835.3565740600006</v>
      </c>
      <c r="FQ57" s="978">
        <v>7937.6170081300006</v>
      </c>
      <c r="FR57" s="978">
        <v>8952.73949799</v>
      </c>
      <c r="FS57" s="978">
        <v>7194.167899</v>
      </c>
      <c r="FT57" s="978">
        <v>6667.8743986300005</v>
      </c>
      <c r="FU57" s="978">
        <v>7409.0987300400011</v>
      </c>
      <c r="FV57" s="978">
        <v>8434.8799782400001</v>
      </c>
      <c r="FW57" s="978">
        <v>8285.5528152000006</v>
      </c>
      <c r="FX57" s="978">
        <v>8693.4991684700017</v>
      </c>
      <c r="FY57" s="978">
        <v>8764.7710918299999</v>
      </c>
      <c r="FZ57" s="978">
        <v>12352.66855187</v>
      </c>
      <c r="GA57" s="978">
        <v>11879.95831118</v>
      </c>
    </row>
    <row r="58" spans="1:183">
      <c r="A58" s="984"/>
      <c r="B58" s="978"/>
      <c r="C58" s="978"/>
      <c r="D58" s="978"/>
      <c r="E58" s="978"/>
      <c r="F58" s="978"/>
      <c r="G58" s="978"/>
      <c r="H58" s="978"/>
      <c r="I58" s="978"/>
      <c r="J58" s="978"/>
      <c r="K58" s="978"/>
      <c r="L58" s="978"/>
      <c r="M58" s="978"/>
      <c r="N58" s="978"/>
      <c r="O58" s="978"/>
      <c r="P58" s="978"/>
      <c r="Q58" s="978"/>
      <c r="R58" s="978"/>
      <c r="S58" s="978"/>
      <c r="T58" s="978"/>
      <c r="U58" s="978"/>
      <c r="V58" s="978"/>
      <c r="W58" s="978"/>
      <c r="X58" s="978"/>
      <c r="Y58" s="978"/>
      <c r="Z58" s="978"/>
      <c r="AA58" s="978"/>
      <c r="AB58" s="978"/>
      <c r="AC58" s="978"/>
      <c r="AD58" s="978"/>
      <c r="AE58" s="978"/>
      <c r="AF58" s="978"/>
      <c r="AG58" s="978"/>
      <c r="AH58" s="978"/>
      <c r="AI58" s="978"/>
      <c r="AJ58" s="978"/>
      <c r="AK58" s="978"/>
      <c r="AL58" s="978"/>
      <c r="AM58" s="978"/>
      <c r="AN58" s="978"/>
      <c r="AO58" s="978"/>
      <c r="AP58" s="978"/>
      <c r="AQ58" s="978"/>
      <c r="AR58" s="978"/>
      <c r="AS58" s="978"/>
      <c r="AT58" s="978"/>
      <c r="AU58" s="978"/>
      <c r="AV58" s="978"/>
      <c r="AW58" s="978"/>
      <c r="AX58" s="978"/>
      <c r="AY58" s="978"/>
      <c r="AZ58" s="978"/>
      <c r="BA58" s="978"/>
      <c r="BB58" s="978"/>
      <c r="BC58" s="978"/>
      <c r="BD58" s="978"/>
      <c r="BE58" s="978"/>
      <c r="BF58" s="978"/>
      <c r="BG58" s="978"/>
      <c r="BH58" s="978"/>
      <c r="BI58" s="978"/>
      <c r="BJ58" s="978"/>
      <c r="BK58" s="978"/>
      <c r="BL58" s="978"/>
      <c r="BM58" s="978"/>
      <c r="BN58" s="978"/>
      <c r="BO58" s="978"/>
      <c r="BP58" s="978"/>
      <c r="BQ58" s="978"/>
      <c r="BR58" s="978"/>
      <c r="BS58" s="978"/>
      <c r="BT58" s="978"/>
      <c r="BU58" s="978"/>
      <c r="BV58" s="978"/>
      <c r="BW58" s="978"/>
      <c r="BX58" s="978"/>
      <c r="BY58" s="978"/>
      <c r="BZ58" s="978"/>
      <c r="CA58" s="978"/>
      <c r="CB58" s="978"/>
      <c r="CC58" s="978"/>
      <c r="CD58" s="978"/>
      <c r="CE58" s="978"/>
      <c r="CF58" s="978"/>
      <c r="CG58" s="978"/>
      <c r="CH58" s="978"/>
      <c r="CI58" s="978"/>
      <c r="CJ58" s="978"/>
      <c r="CK58" s="978"/>
      <c r="CL58" s="978"/>
      <c r="CM58" s="978"/>
      <c r="CN58" s="978"/>
      <c r="CO58" s="978"/>
      <c r="CP58" s="978"/>
      <c r="CQ58" s="978"/>
      <c r="CR58" s="978"/>
      <c r="CS58" s="978"/>
      <c r="CT58" s="978"/>
      <c r="CU58" s="978"/>
      <c r="CV58" s="978"/>
      <c r="CW58" s="978"/>
      <c r="CX58" s="978"/>
      <c r="CY58" s="978"/>
      <c r="CZ58" s="978"/>
      <c r="DA58" s="978"/>
      <c r="DB58" s="978"/>
      <c r="DC58" s="978"/>
      <c r="DD58" s="978"/>
      <c r="DE58" s="978"/>
      <c r="DF58" s="978"/>
      <c r="DG58" s="978"/>
      <c r="DH58" s="978"/>
      <c r="DI58" s="978"/>
      <c r="DJ58" s="978"/>
      <c r="DK58" s="978"/>
      <c r="DL58" s="978"/>
      <c r="DM58" s="978"/>
      <c r="DN58" s="978"/>
      <c r="DO58" s="978"/>
      <c r="DP58" s="978"/>
      <c r="DQ58" s="978"/>
      <c r="DR58" s="978"/>
      <c r="DS58" s="978"/>
      <c r="DT58" s="978"/>
      <c r="DU58" s="978"/>
      <c r="DV58" s="978"/>
      <c r="DW58" s="978"/>
      <c r="DX58" s="978"/>
      <c r="DY58" s="978"/>
      <c r="DZ58" s="978"/>
      <c r="EA58" s="978"/>
      <c r="EB58" s="978"/>
      <c r="EC58" s="978"/>
      <c r="ED58" s="978"/>
      <c r="EE58" s="978"/>
      <c r="EF58" s="978"/>
      <c r="EG58" s="978"/>
      <c r="EH58" s="978"/>
      <c r="EI58" s="978"/>
      <c r="EJ58" s="978"/>
      <c r="EK58" s="978"/>
      <c r="EL58" s="978"/>
      <c r="EM58" s="978"/>
      <c r="EN58" s="978"/>
      <c r="EO58" s="978"/>
      <c r="EP58" s="978"/>
      <c r="EQ58" s="978"/>
      <c r="ER58" s="978"/>
      <c r="ES58" s="978"/>
      <c r="ET58" s="978"/>
      <c r="EU58" s="978"/>
      <c r="EV58" s="978"/>
      <c r="EW58" s="978"/>
      <c r="EX58" s="978"/>
      <c r="EY58" s="978"/>
      <c r="EZ58" s="978"/>
      <c r="FA58" s="978"/>
      <c r="FB58" s="978"/>
      <c r="FC58" s="978"/>
      <c r="FD58" s="978"/>
      <c r="FE58" s="978"/>
      <c r="FF58" s="978"/>
      <c r="FG58" s="978"/>
      <c r="FH58" s="978"/>
      <c r="FI58" s="978"/>
      <c r="FJ58" s="978"/>
      <c r="FK58" s="978"/>
      <c r="FL58" s="978"/>
      <c r="FM58" s="978"/>
      <c r="FN58" s="978"/>
      <c r="FO58" s="978"/>
      <c r="FP58" s="978"/>
      <c r="FQ58" s="978"/>
      <c r="FR58" s="978"/>
      <c r="FS58" s="978"/>
      <c r="FT58" s="978"/>
      <c r="FU58" s="978"/>
      <c r="FV58" s="978"/>
      <c r="FW58" s="978"/>
      <c r="FX58" s="978"/>
      <c r="FY58" s="978"/>
      <c r="FZ58" s="978"/>
      <c r="GA58" s="978"/>
    </row>
    <row r="59" spans="1:183">
      <c r="A59" s="975" t="s">
        <v>577</v>
      </c>
      <c r="B59" s="976">
        <v>251514.7</v>
      </c>
      <c r="C59" s="976">
        <v>308923.2</v>
      </c>
      <c r="D59" s="976">
        <v>321085.8</v>
      </c>
      <c r="E59" s="976">
        <v>332091.09999999998</v>
      </c>
      <c r="F59" s="976">
        <v>339374.7</v>
      </c>
      <c r="G59" s="976">
        <v>399043.8</v>
      </c>
      <c r="H59" s="976">
        <v>404942.4</v>
      </c>
      <c r="I59" s="976">
        <v>423945.5</v>
      </c>
      <c r="J59" s="976">
        <v>420428.1</v>
      </c>
      <c r="K59" s="976">
        <v>420481.2</v>
      </c>
      <c r="L59" s="976">
        <v>410750.5</v>
      </c>
      <c r="M59" s="976">
        <v>398348.4</v>
      </c>
      <c r="N59" s="976">
        <v>449902.3</v>
      </c>
      <c r="O59" s="976">
        <v>466402.4</v>
      </c>
      <c r="P59" s="976">
        <v>515002.5</v>
      </c>
      <c r="Q59" s="976">
        <v>501768</v>
      </c>
      <c r="R59" s="976">
        <v>510674</v>
      </c>
      <c r="S59" s="976">
        <v>512019.1</v>
      </c>
      <c r="T59" s="976">
        <v>514401.5</v>
      </c>
      <c r="U59" s="976">
        <v>539053.30000000005</v>
      </c>
      <c r="V59" s="976">
        <v>553903.5</v>
      </c>
      <c r="W59" s="976">
        <v>543004.4</v>
      </c>
      <c r="X59" s="976">
        <v>525359.9</v>
      </c>
      <c r="Y59" s="976">
        <v>499161.5</v>
      </c>
      <c r="Z59" s="976">
        <v>543004.4</v>
      </c>
      <c r="AA59" s="976">
        <v>570440</v>
      </c>
      <c r="AB59" s="976">
        <v>587422.5</v>
      </c>
      <c r="AC59" s="976">
        <v>586150.40000000002</v>
      </c>
      <c r="AD59" s="976">
        <v>587623.6</v>
      </c>
      <c r="AE59" s="976">
        <v>629960.80000000005</v>
      </c>
      <c r="AF59" s="976">
        <v>628944.9</v>
      </c>
      <c r="AG59" s="976">
        <v>643666.19999999995</v>
      </c>
      <c r="AH59" s="976">
        <v>671866.3</v>
      </c>
      <c r="AI59" s="976">
        <v>688981.5</v>
      </c>
      <c r="AJ59" s="976">
        <v>682624.00000000012</v>
      </c>
      <c r="AK59" s="976">
        <v>653241.19999999995</v>
      </c>
      <c r="AL59" s="976">
        <v>693715.2</v>
      </c>
      <c r="AM59" s="976">
        <v>702109.10000000009</v>
      </c>
      <c r="AN59" s="976">
        <v>797376.20000000019</v>
      </c>
      <c r="AO59" s="976">
        <v>808385.8</v>
      </c>
      <c r="AP59" s="976">
        <v>793105.3</v>
      </c>
      <c r="AQ59" s="976">
        <v>804586.89999999991</v>
      </c>
      <c r="AR59" s="976">
        <v>821271.70000000007</v>
      </c>
      <c r="AS59" s="976">
        <v>786594.1</v>
      </c>
      <c r="AT59" s="976">
        <v>717040.20000000007</v>
      </c>
      <c r="AU59" s="976">
        <v>781801.70000000007</v>
      </c>
      <c r="AV59" s="976">
        <v>765971.2</v>
      </c>
      <c r="AW59" s="976">
        <v>759632.5</v>
      </c>
      <c r="AX59" s="976">
        <v>796278.8</v>
      </c>
      <c r="AY59" s="976">
        <v>874607.39999999991</v>
      </c>
      <c r="AZ59" s="976">
        <v>904698.40000000014</v>
      </c>
      <c r="BA59" s="976">
        <v>911186.79999999993</v>
      </c>
      <c r="BB59" s="976">
        <v>918879.00000000012</v>
      </c>
      <c r="BC59" s="976">
        <v>898446.5</v>
      </c>
      <c r="BD59" s="976">
        <v>896675.5</v>
      </c>
      <c r="BE59" s="976">
        <v>898881.8</v>
      </c>
      <c r="BF59" s="976">
        <v>893923.70000000007</v>
      </c>
      <c r="BG59" s="976">
        <v>941519.7</v>
      </c>
      <c r="BH59" s="976">
        <v>944491.29999999993</v>
      </c>
      <c r="BI59" s="976">
        <v>932930.10000000009</v>
      </c>
      <c r="BJ59" s="976">
        <v>976806.2</v>
      </c>
      <c r="BK59" s="976">
        <v>1049140.9000000001</v>
      </c>
      <c r="BL59" s="976">
        <v>1098485.3999999999</v>
      </c>
      <c r="BM59" s="976">
        <v>1099096.2</v>
      </c>
      <c r="BN59" s="976">
        <v>1123385</v>
      </c>
      <c r="BO59" s="976">
        <v>1237064.3999999999</v>
      </c>
      <c r="BP59" s="976">
        <v>1288524.2999999998</v>
      </c>
      <c r="BQ59" s="976">
        <v>1240921.0999999999</v>
      </c>
      <c r="BR59" s="976">
        <v>1215986</v>
      </c>
      <c r="BS59" s="976">
        <v>1185284.3</v>
      </c>
      <c r="BT59" s="976">
        <v>1184211.3</v>
      </c>
      <c r="BU59" s="976">
        <v>1089450.28</v>
      </c>
      <c r="BV59" s="976">
        <v>1246501.2579999999</v>
      </c>
      <c r="BW59" s="976">
        <v>832887.13199999998</v>
      </c>
      <c r="BX59" s="976">
        <v>1470197.423</v>
      </c>
      <c r="BY59" s="976">
        <v>1514629.8219999999</v>
      </c>
      <c r="BZ59" s="976">
        <v>1605832.334</v>
      </c>
      <c r="CA59" s="976">
        <v>1694889.9909999999</v>
      </c>
      <c r="CB59" s="976">
        <v>1854701.0049999999</v>
      </c>
      <c r="CC59" s="976">
        <v>1952472.648</v>
      </c>
      <c r="CD59" s="976">
        <v>1991679.2069999999</v>
      </c>
      <c r="CE59" s="976">
        <v>2162328.7769999998</v>
      </c>
      <c r="CF59" s="976">
        <v>2122317.4227</v>
      </c>
      <c r="CG59" s="976">
        <v>1747252.7632575002</v>
      </c>
      <c r="CH59" s="976">
        <v>1722915.5823945899</v>
      </c>
      <c r="CI59" s="976">
        <v>1869146.8127864799</v>
      </c>
      <c r="CJ59" s="976">
        <v>2195884.9443547702</v>
      </c>
      <c r="CK59" s="976">
        <v>2203453.8820953299</v>
      </c>
      <c r="CL59" s="976">
        <v>2350533.0780453798</v>
      </c>
      <c r="CM59" s="976">
        <v>2477185.7271633698</v>
      </c>
      <c r="CN59" s="976">
        <v>2379653.6392121902</v>
      </c>
      <c r="CO59" s="976">
        <v>2678221.4906882197</v>
      </c>
      <c r="CP59" s="976">
        <v>2634014.5234469497</v>
      </c>
      <c r="CQ59" s="976">
        <v>2646354.6069459701</v>
      </c>
      <c r="CR59" s="976">
        <v>2926455.0553002404</v>
      </c>
      <c r="CS59" s="976">
        <v>2693554.3364248592</v>
      </c>
      <c r="CT59" s="976">
        <v>3055565.3820293201</v>
      </c>
      <c r="CU59" s="976">
        <v>3233116.5228536697</v>
      </c>
      <c r="CV59" s="976">
        <v>3452094.18259286</v>
      </c>
      <c r="CW59" s="976">
        <v>3749496.4953526808</v>
      </c>
      <c r="CX59" s="976">
        <v>3553061.0586328404</v>
      </c>
      <c r="CY59" s="976">
        <v>3619857.1840341003</v>
      </c>
      <c r="CZ59" s="976">
        <v>3968629.06489093</v>
      </c>
      <c r="DA59" s="976">
        <v>4070429.8854123801</v>
      </c>
      <c r="DB59" s="976">
        <v>4438497.3872117903</v>
      </c>
      <c r="DC59" s="976">
        <v>4103304.51487805</v>
      </c>
      <c r="DD59" s="976">
        <v>4118172.8263015002</v>
      </c>
      <c r="DE59" s="976">
        <v>4309523.0556881195</v>
      </c>
      <c r="DF59" s="976">
        <v>4569149.45622609</v>
      </c>
      <c r="DG59" s="976">
        <v>4428959.1926714005</v>
      </c>
      <c r="DH59" s="976">
        <v>4331102.2689487897</v>
      </c>
      <c r="DI59" s="976">
        <v>4431343.5066172797</v>
      </c>
      <c r="DJ59" s="976">
        <v>4398124.9333831603</v>
      </c>
      <c r="DK59" s="976">
        <v>4592410.8033331903</v>
      </c>
      <c r="DL59" s="976">
        <v>4585570.2292837193</v>
      </c>
      <c r="DM59" s="976">
        <v>4959974.8492079899</v>
      </c>
      <c r="DN59" s="976">
        <v>5124990.15980375</v>
      </c>
      <c r="DO59" s="976">
        <v>5520904.9636725495</v>
      </c>
      <c r="DP59" s="976">
        <v>5517661.6974670403</v>
      </c>
      <c r="DQ59" s="976">
        <v>5763511.2153961603</v>
      </c>
      <c r="DR59" s="976">
        <v>5805454.9134858595</v>
      </c>
      <c r="DS59" s="976">
        <v>5991928.5467282999</v>
      </c>
      <c r="DT59" s="976">
        <v>6056859.1041265484</v>
      </c>
      <c r="DU59" s="976">
        <v>5929198.9236243591</v>
      </c>
      <c r="DV59" s="976">
        <v>5741044.6264875</v>
      </c>
      <c r="DW59" s="976">
        <v>5927508.1735112211</v>
      </c>
      <c r="DX59" s="976">
        <v>5983085.6080517592</v>
      </c>
      <c r="DY59" s="976">
        <v>6098142.4076491203</v>
      </c>
      <c r="DZ59" s="976">
        <v>5968898.9678823808</v>
      </c>
      <c r="EA59" s="976">
        <v>5891857.47681286</v>
      </c>
      <c r="EB59" s="976">
        <v>5868409.2070587194</v>
      </c>
      <c r="EC59" s="976">
        <v>5954260.4522725996</v>
      </c>
      <c r="ED59" s="976">
        <v>5994451.0941333305</v>
      </c>
      <c r="EE59" s="976">
        <v>6206538.5933097806</v>
      </c>
      <c r="EF59" s="976">
        <v>6229106.6060267594</v>
      </c>
      <c r="EG59" s="976">
        <v>6282334.3587012403</v>
      </c>
      <c r="EH59" s="976">
        <v>6435147.4244899303</v>
      </c>
      <c r="EI59" s="976">
        <v>6534832.1723704999</v>
      </c>
      <c r="EJ59" s="976">
        <v>6520956.7754811905</v>
      </c>
      <c r="EK59" s="976">
        <v>6636783.2696717698</v>
      </c>
      <c r="EL59" s="976">
        <v>6615820.2023807494</v>
      </c>
      <c r="EM59" s="976">
        <v>6374301.6977349808</v>
      </c>
      <c r="EN59" s="976">
        <v>6437190.4146488095</v>
      </c>
      <c r="EO59" s="976">
        <v>6531913.0086532207</v>
      </c>
      <c r="EP59" s="976">
        <v>6928387.8316565603</v>
      </c>
      <c r="EQ59" s="976">
        <v>6733184.4432087699</v>
      </c>
      <c r="ER59" s="976">
        <v>6748033.4308776511</v>
      </c>
      <c r="ES59" s="976">
        <v>6635959.3792056795</v>
      </c>
      <c r="ET59" s="976">
        <v>7068635.7704237197</v>
      </c>
      <c r="EU59" s="976">
        <v>6883664.8779664403</v>
      </c>
      <c r="EV59" s="976">
        <v>6988638.8229491394</v>
      </c>
      <c r="EW59" s="976">
        <v>7525703.8897707909</v>
      </c>
      <c r="EX59" s="976">
        <v>7672812.2627465511</v>
      </c>
      <c r="EY59" s="976">
        <v>7857199.1393276602</v>
      </c>
      <c r="EZ59" s="976">
        <v>8182085.6771695893</v>
      </c>
      <c r="FA59" s="976">
        <v>8062901.3473610505</v>
      </c>
      <c r="FB59" s="976">
        <v>8229646.8577108895</v>
      </c>
      <c r="FC59" s="976">
        <v>8633225.3369071782</v>
      </c>
      <c r="FD59" s="976">
        <v>8730636.6597092003</v>
      </c>
      <c r="FE59" s="976">
        <v>8858204.6336335689</v>
      </c>
      <c r="FF59" s="976">
        <v>8679498.0873463899</v>
      </c>
      <c r="FG59" s="976">
        <v>8653623.2964531425</v>
      </c>
      <c r="FH59" s="976">
        <v>8288876.8780541904</v>
      </c>
      <c r="FI59" s="976">
        <v>8349106.9792484296</v>
      </c>
      <c r="FJ59" s="976">
        <v>8068974.3379658405</v>
      </c>
      <c r="FK59" s="976">
        <v>8069502.8214691896</v>
      </c>
      <c r="FL59" s="976">
        <v>8356843.9755407507</v>
      </c>
      <c r="FM59" s="976">
        <v>8656124.8016147502</v>
      </c>
      <c r="FN59" s="976">
        <v>8711673.3515055627</v>
      </c>
      <c r="FO59" s="976">
        <v>8684771.4239262082</v>
      </c>
      <c r="FP59" s="976">
        <v>8808216.0083929989</v>
      </c>
      <c r="FQ59" s="976">
        <v>8887356.0221548192</v>
      </c>
      <c r="FR59" s="976">
        <v>9166276.0794404503</v>
      </c>
      <c r="FS59" s="976">
        <v>9341094.5239328109</v>
      </c>
      <c r="FT59" s="976">
        <v>9679939.9927473608</v>
      </c>
      <c r="FU59" s="976">
        <v>9647914.629652882</v>
      </c>
      <c r="FV59" s="976">
        <v>9953837.8012824114</v>
      </c>
      <c r="FW59" s="976">
        <v>9803872.1223658305</v>
      </c>
      <c r="FX59" s="976">
        <v>10018414.465893432</v>
      </c>
      <c r="FY59" s="976">
        <v>10566560.112856381</v>
      </c>
      <c r="FZ59" s="976">
        <v>10437873.374167249</v>
      </c>
      <c r="GA59" s="976">
        <v>10499508.890371691</v>
      </c>
    </row>
    <row r="60" spans="1:183">
      <c r="A60" s="977" t="s">
        <v>578</v>
      </c>
      <c r="B60" s="978">
        <v>251514.7</v>
      </c>
      <c r="C60" s="978">
        <v>308923.2</v>
      </c>
      <c r="D60" s="978">
        <v>321085.8</v>
      </c>
      <c r="E60" s="978">
        <v>332091.09999999998</v>
      </c>
      <c r="F60" s="978">
        <v>339374.69999999995</v>
      </c>
      <c r="G60" s="978">
        <v>399043.8</v>
      </c>
      <c r="H60" s="978">
        <v>404942.4</v>
      </c>
      <c r="I60" s="978">
        <v>423945.5</v>
      </c>
      <c r="J60" s="978">
        <v>420428.1</v>
      </c>
      <c r="K60" s="978">
        <v>420481.2</v>
      </c>
      <c r="L60" s="978">
        <v>410750.5</v>
      </c>
      <c r="M60" s="978">
        <v>398348.39999999997</v>
      </c>
      <c r="N60" s="978">
        <v>449902.3</v>
      </c>
      <c r="O60" s="978">
        <v>466402.39999999997</v>
      </c>
      <c r="P60" s="978">
        <v>515002.5</v>
      </c>
      <c r="Q60" s="978">
        <v>501768</v>
      </c>
      <c r="R60" s="978">
        <v>510674</v>
      </c>
      <c r="S60" s="978">
        <v>512019.1</v>
      </c>
      <c r="T60" s="978">
        <v>514401.5</v>
      </c>
      <c r="U60" s="978">
        <v>539053.30000000005</v>
      </c>
      <c r="V60" s="978">
        <v>553903.5</v>
      </c>
      <c r="W60" s="978">
        <v>543004.4</v>
      </c>
      <c r="X60" s="978">
        <v>525359.9</v>
      </c>
      <c r="Y60" s="978">
        <v>499161.5</v>
      </c>
      <c r="Z60" s="978">
        <v>543004.4</v>
      </c>
      <c r="AA60" s="978">
        <v>570440</v>
      </c>
      <c r="AB60" s="978">
        <v>587422.5</v>
      </c>
      <c r="AC60" s="978">
        <v>586150.40000000002</v>
      </c>
      <c r="AD60" s="978">
        <v>587623.6</v>
      </c>
      <c r="AE60" s="978">
        <v>629960.80000000005</v>
      </c>
      <c r="AF60" s="978">
        <v>628944.9</v>
      </c>
      <c r="AG60" s="978">
        <v>643666.19999999995</v>
      </c>
      <c r="AH60" s="978">
        <v>671866.3</v>
      </c>
      <c r="AI60" s="978">
        <v>688981.5</v>
      </c>
      <c r="AJ60" s="978">
        <v>682624.00000000012</v>
      </c>
      <c r="AK60" s="978">
        <v>653241.19999999995</v>
      </c>
      <c r="AL60" s="978">
        <v>693715.2</v>
      </c>
      <c r="AM60" s="978">
        <v>702109.10000000009</v>
      </c>
      <c r="AN60" s="978">
        <v>797376.20000000019</v>
      </c>
      <c r="AO60" s="978">
        <v>808385.8</v>
      </c>
      <c r="AP60" s="978">
        <v>793105.3</v>
      </c>
      <c r="AQ60" s="978">
        <v>804586.89999999991</v>
      </c>
      <c r="AR60" s="978">
        <v>821271.70000000007</v>
      </c>
      <c r="AS60" s="978">
        <v>786594.1</v>
      </c>
      <c r="AT60" s="978">
        <v>717040.20000000007</v>
      </c>
      <c r="AU60" s="978">
        <v>781801.70000000007</v>
      </c>
      <c r="AV60" s="978">
        <v>765971.2</v>
      </c>
      <c r="AW60" s="978">
        <v>759632.5</v>
      </c>
      <c r="AX60" s="978">
        <v>796278.8</v>
      </c>
      <c r="AY60" s="978">
        <v>874607.39999999991</v>
      </c>
      <c r="AZ60" s="978">
        <v>904698.40000000014</v>
      </c>
      <c r="BA60" s="978">
        <v>911186.79999999993</v>
      </c>
      <c r="BB60" s="978">
        <v>918879.00000000012</v>
      </c>
      <c r="BC60" s="978">
        <v>898446.5</v>
      </c>
      <c r="BD60" s="978">
        <v>896675.5</v>
      </c>
      <c r="BE60" s="978">
        <v>898881.8</v>
      </c>
      <c r="BF60" s="978">
        <v>893923.70000000007</v>
      </c>
      <c r="BG60" s="978">
        <v>941519.7</v>
      </c>
      <c r="BH60" s="978">
        <v>944491.29999999993</v>
      </c>
      <c r="BI60" s="978">
        <v>932930.10000000009</v>
      </c>
      <c r="BJ60" s="978">
        <v>976806.2</v>
      </c>
      <c r="BK60" s="978">
        <v>1049140.9000000001</v>
      </c>
      <c r="BL60" s="978">
        <v>1098485.3999999999</v>
      </c>
      <c r="BM60" s="978">
        <v>1099096.2</v>
      </c>
      <c r="BN60" s="978">
        <v>1123385</v>
      </c>
      <c r="BO60" s="978">
        <v>1237064.3999999999</v>
      </c>
      <c r="BP60" s="978">
        <v>1288524.2999999998</v>
      </c>
      <c r="BQ60" s="978">
        <v>1240921.0999999999</v>
      </c>
      <c r="BR60" s="978">
        <v>1215986</v>
      </c>
      <c r="BS60" s="978">
        <v>1185284.3</v>
      </c>
      <c r="BT60" s="978">
        <v>1184211.3</v>
      </c>
      <c r="BU60" s="978">
        <v>1089450.28</v>
      </c>
      <c r="BV60" s="978">
        <v>1246501.2579999999</v>
      </c>
      <c r="BW60" s="978">
        <v>832887.13199999998</v>
      </c>
      <c r="BX60" s="978">
        <v>1470197.423</v>
      </c>
      <c r="BY60" s="978">
        <v>1514629.8219999999</v>
      </c>
      <c r="BZ60" s="978">
        <v>1605832.334</v>
      </c>
      <c r="CA60" s="978">
        <v>1694889.9909999999</v>
      </c>
      <c r="CB60" s="978">
        <v>1854701.0049999999</v>
      </c>
      <c r="CC60" s="978">
        <v>1952472.648</v>
      </c>
      <c r="CD60" s="978">
        <v>1991679.2069999999</v>
      </c>
      <c r="CE60" s="978">
        <v>2162328.7769999998</v>
      </c>
      <c r="CF60" s="978">
        <v>2122317.4227</v>
      </c>
      <c r="CG60" s="978">
        <v>1747252.7632575002</v>
      </c>
      <c r="CH60" s="978">
        <v>1722915.5823945899</v>
      </c>
      <c r="CI60" s="978">
        <v>1869146.8127864799</v>
      </c>
      <c r="CJ60" s="978">
        <v>2195884.9443547702</v>
      </c>
      <c r="CK60" s="978">
        <v>2203453.8820953299</v>
      </c>
      <c r="CL60" s="978">
        <v>2350533.0780453798</v>
      </c>
      <c r="CM60" s="978">
        <v>2477185.7271633698</v>
      </c>
      <c r="CN60" s="978">
        <v>2379653.6392121902</v>
      </c>
      <c r="CO60" s="978">
        <v>2678221.4906882197</v>
      </c>
      <c r="CP60" s="978">
        <v>2634014.5234469497</v>
      </c>
      <c r="CQ60" s="978">
        <v>2646354.6069459701</v>
      </c>
      <c r="CR60" s="978">
        <v>2926455.0553002404</v>
      </c>
      <c r="CS60" s="978">
        <v>2693554.3364248592</v>
      </c>
      <c r="CT60" s="978">
        <v>3055565.3820293201</v>
      </c>
      <c r="CU60" s="978">
        <v>3233116.5228536697</v>
      </c>
      <c r="CV60" s="978">
        <v>3452094.18259286</v>
      </c>
      <c r="CW60" s="978">
        <v>3749496.4953526808</v>
      </c>
      <c r="CX60" s="978">
        <v>3553061.0586328404</v>
      </c>
      <c r="CY60" s="978">
        <v>3619857.1840341003</v>
      </c>
      <c r="CZ60" s="978">
        <v>3968629.06489093</v>
      </c>
      <c r="DA60" s="978">
        <v>4070429.8854123801</v>
      </c>
      <c r="DB60" s="978">
        <v>4438497.3872117903</v>
      </c>
      <c r="DC60" s="978">
        <v>4103304.51487805</v>
      </c>
      <c r="DD60" s="978">
        <v>4118172.8263015002</v>
      </c>
      <c r="DE60" s="978">
        <v>4309523.0556881195</v>
      </c>
      <c r="DF60" s="978">
        <v>4569149.45622609</v>
      </c>
      <c r="DG60" s="978">
        <v>4428959.1926714005</v>
      </c>
      <c r="DH60" s="978">
        <v>4331102.2689487897</v>
      </c>
      <c r="DI60" s="978">
        <v>4431343.5066172797</v>
      </c>
      <c r="DJ60" s="978">
        <v>4398124.9333831603</v>
      </c>
      <c r="DK60" s="978">
        <v>4592410.8033331903</v>
      </c>
      <c r="DL60" s="978">
        <v>4585570.2292837193</v>
      </c>
      <c r="DM60" s="978">
        <v>4959974.8492079899</v>
      </c>
      <c r="DN60" s="978">
        <v>5124990.15980375</v>
      </c>
      <c r="DO60" s="978">
        <v>5520904.9636725495</v>
      </c>
      <c r="DP60" s="978">
        <v>5517661.6974670403</v>
      </c>
      <c r="DQ60" s="978">
        <v>5763511.2153961603</v>
      </c>
      <c r="DR60" s="978">
        <v>5805454.9134858595</v>
      </c>
      <c r="DS60" s="978">
        <v>5991928.5467282999</v>
      </c>
      <c r="DT60" s="978">
        <v>6056859.1041265484</v>
      </c>
      <c r="DU60" s="978">
        <v>5929198.9236243591</v>
      </c>
      <c r="DV60" s="978">
        <v>5741044.6264875</v>
      </c>
      <c r="DW60" s="978">
        <v>5927508.1735112211</v>
      </c>
      <c r="DX60" s="978">
        <v>5983085.6080517592</v>
      </c>
      <c r="DY60" s="978">
        <v>6098142.4076491203</v>
      </c>
      <c r="DZ60" s="978">
        <v>5968898.9678823808</v>
      </c>
      <c r="EA60" s="978">
        <v>5891857.47681286</v>
      </c>
      <c r="EB60" s="978">
        <v>5868409.2070587194</v>
      </c>
      <c r="EC60" s="978">
        <v>5954260.4522725996</v>
      </c>
      <c r="ED60" s="978">
        <v>5994451.0941333305</v>
      </c>
      <c r="EE60" s="978">
        <v>6206538.5933097806</v>
      </c>
      <c r="EF60" s="978">
        <v>6229106.6060267594</v>
      </c>
      <c r="EG60" s="978">
        <v>6282334.3587012403</v>
      </c>
      <c r="EH60" s="978">
        <v>6435147.4244899303</v>
      </c>
      <c r="EI60" s="978">
        <v>6534832.1723704999</v>
      </c>
      <c r="EJ60" s="978">
        <v>6520956.7754811905</v>
      </c>
      <c r="EK60" s="978">
        <v>6636783.2696717698</v>
      </c>
      <c r="EL60" s="978">
        <v>6615820.2023807494</v>
      </c>
      <c r="EM60" s="978">
        <v>6374301.6977349808</v>
      </c>
      <c r="EN60" s="978">
        <v>6437190.4146488095</v>
      </c>
      <c r="EO60" s="978">
        <v>6531913.0086532207</v>
      </c>
      <c r="EP60" s="978">
        <v>6928387.8316565603</v>
      </c>
      <c r="EQ60" s="978">
        <v>6733184.4432087699</v>
      </c>
      <c r="ER60" s="978">
        <v>6747988.6838776506</v>
      </c>
      <c r="ES60" s="978">
        <v>6635865.2482056795</v>
      </c>
      <c r="ET60" s="978">
        <v>7068508.8604237195</v>
      </c>
      <c r="EU60" s="978">
        <v>6883438.6474090302</v>
      </c>
      <c r="EV60" s="978">
        <v>6988346.5469491398</v>
      </c>
      <c r="EW60" s="978">
        <v>7525362.5677707912</v>
      </c>
      <c r="EX60" s="978">
        <v>7672388.9987465506</v>
      </c>
      <c r="EY60" s="978">
        <v>7856685.1973276604</v>
      </c>
      <c r="EZ60" s="978">
        <v>8181531.4911695896</v>
      </c>
      <c r="FA60" s="978">
        <v>8062104.8126581004</v>
      </c>
      <c r="FB60" s="978">
        <v>8228179.6442643693</v>
      </c>
      <c r="FC60" s="978">
        <v>8631327.4860862289</v>
      </c>
      <c r="FD60" s="978">
        <v>8727934.6399480607</v>
      </c>
      <c r="FE60" s="978">
        <v>8855135.0901135392</v>
      </c>
      <c r="FF60" s="978">
        <v>8676293.9965302199</v>
      </c>
      <c r="FG60" s="978">
        <v>8650066.2084421832</v>
      </c>
      <c r="FH60" s="978">
        <v>8284400.1557671707</v>
      </c>
      <c r="FI60" s="978">
        <v>8343148.7197495094</v>
      </c>
      <c r="FJ60" s="978">
        <v>8061000.8070916906</v>
      </c>
      <c r="FK60" s="978">
        <v>8060448.1383444099</v>
      </c>
      <c r="FL60" s="978">
        <v>8346380.5121391006</v>
      </c>
      <c r="FM60" s="978">
        <v>8642659.794904761</v>
      </c>
      <c r="FN60" s="978">
        <v>8697716.4374334123</v>
      </c>
      <c r="FO60" s="978">
        <v>8669785.3712479491</v>
      </c>
      <c r="FP60" s="978">
        <v>8792584.9175477698</v>
      </c>
      <c r="FQ60" s="978">
        <v>8871290.8880815189</v>
      </c>
      <c r="FR60" s="978">
        <v>9151240.6411359403</v>
      </c>
      <c r="FS60" s="978">
        <v>9325511.2582148109</v>
      </c>
      <c r="FT60" s="978">
        <v>9662140.8220302407</v>
      </c>
      <c r="FU60" s="978">
        <v>9629982.8655169215</v>
      </c>
      <c r="FV60" s="978">
        <v>9936072.2421526518</v>
      </c>
      <c r="FW60" s="978">
        <v>9786176.4404528402</v>
      </c>
      <c r="FX60" s="978">
        <v>10001389.784680972</v>
      </c>
      <c r="FY60" s="978">
        <v>10548910.31026187</v>
      </c>
      <c r="FZ60" s="978">
        <v>10419974.382984539</v>
      </c>
      <c r="GA60" s="978">
        <v>10480420.350776972</v>
      </c>
    </row>
    <row r="61" spans="1:183">
      <c r="A61" s="977" t="s">
        <v>579</v>
      </c>
      <c r="B61" s="978">
        <v>251514.7</v>
      </c>
      <c r="C61" s="978">
        <v>308923.2</v>
      </c>
      <c r="D61" s="978">
        <v>321085.8</v>
      </c>
      <c r="E61" s="978">
        <v>332091.09999999998</v>
      </c>
      <c r="F61" s="978">
        <v>339374.69999999995</v>
      </c>
      <c r="G61" s="978">
        <v>399043.8</v>
      </c>
      <c r="H61" s="978">
        <v>404942.4</v>
      </c>
      <c r="I61" s="978">
        <v>423945.5</v>
      </c>
      <c r="J61" s="978">
        <v>420428.1</v>
      </c>
      <c r="K61" s="978">
        <v>420481.2</v>
      </c>
      <c r="L61" s="978">
        <v>410750.5</v>
      </c>
      <c r="M61" s="978">
        <v>398348.39999999997</v>
      </c>
      <c r="N61" s="978">
        <v>449902.3</v>
      </c>
      <c r="O61" s="978">
        <v>466402.39999999997</v>
      </c>
      <c r="P61" s="978">
        <v>515002.5</v>
      </c>
      <c r="Q61" s="978">
        <v>501768</v>
      </c>
      <c r="R61" s="978">
        <v>510674</v>
      </c>
      <c r="S61" s="978">
        <v>512019.1</v>
      </c>
      <c r="T61" s="978">
        <v>514401.5</v>
      </c>
      <c r="U61" s="978">
        <v>539053.30000000005</v>
      </c>
      <c r="V61" s="978">
        <v>553903.5</v>
      </c>
      <c r="W61" s="978">
        <v>543004.4</v>
      </c>
      <c r="X61" s="978">
        <v>525359.9</v>
      </c>
      <c r="Y61" s="978">
        <v>499161.5</v>
      </c>
      <c r="Z61" s="978">
        <v>543004.4</v>
      </c>
      <c r="AA61" s="978">
        <v>570440</v>
      </c>
      <c r="AB61" s="978">
        <v>587422.5</v>
      </c>
      <c r="AC61" s="978">
        <v>586150.40000000002</v>
      </c>
      <c r="AD61" s="978">
        <v>587623.6</v>
      </c>
      <c r="AE61" s="978">
        <v>629960.80000000005</v>
      </c>
      <c r="AF61" s="978">
        <v>628644.9</v>
      </c>
      <c r="AG61" s="978">
        <v>643666.19999999995</v>
      </c>
      <c r="AH61" s="978">
        <v>671866.3</v>
      </c>
      <c r="AI61" s="978">
        <v>688981.5</v>
      </c>
      <c r="AJ61" s="978">
        <v>682624.00000000012</v>
      </c>
      <c r="AK61" s="978">
        <v>653241.19999999995</v>
      </c>
      <c r="AL61" s="978">
        <v>693715.2</v>
      </c>
      <c r="AM61" s="978">
        <v>702109.10000000009</v>
      </c>
      <c r="AN61" s="978">
        <v>797376.20000000019</v>
      </c>
      <c r="AO61" s="978">
        <v>808385.8</v>
      </c>
      <c r="AP61" s="978">
        <v>793105.3</v>
      </c>
      <c r="AQ61" s="978">
        <v>804586.89999999991</v>
      </c>
      <c r="AR61" s="978">
        <v>821271.70000000007</v>
      </c>
      <c r="AS61" s="978">
        <v>786594.1</v>
      </c>
      <c r="AT61" s="978">
        <v>717040.20000000007</v>
      </c>
      <c r="AU61" s="978">
        <v>781801.70000000007</v>
      </c>
      <c r="AV61" s="978">
        <v>765971.2</v>
      </c>
      <c r="AW61" s="978">
        <v>759632.5</v>
      </c>
      <c r="AX61" s="978">
        <v>796278.8</v>
      </c>
      <c r="AY61" s="978">
        <v>874607.39999999991</v>
      </c>
      <c r="AZ61" s="978">
        <v>904698.40000000014</v>
      </c>
      <c r="BA61" s="978">
        <v>911186.79999999993</v>
      </c>
      <c r="BB61" s="978">
        <v>918879.00000000012</v>
      </c>
      <c r="BC61" s="978">
        <v>898446.5</v>
      </c>
      <c r="BD61" s="978">
        <v>896675.5</v>
      </c>
      <c r="BE61" s="978">
        <v>898881.8</v>
      </c>
      <c r="BF61" s="978">
        <v>893923.70000000007</v>
      </c>
      <c r="BG61" s="978">
        <v>941519.7</v>
      </c>
      <c r="BH61" s="978">
        <v>944491.29999999993</v>
      </c>
      <c r="BI61" s="978">
        <v>932930.10000000009</v>
      </c>
      <c r="BJ61" s="978">
        <v>976806.2</v>
      </c>
      <c r="BK61" s="978">
        <v>1049140.9000000001</v>
      </c>
      <c r="BL61" s="978">
        <v>1098485.3999999999</v>
      </c>
      <c r="BM61" s="978">
        <v>1099096.2</v>
      </c>
      <c r="BN61" s="978">
        <v>1123385</v>
      </c>
      <c r="BO61" s="978">
        <v>1237064.3999999999</v>
      </c>
      <c r="BP61" s="978">
        <v>1288524.2999999998</v>
      </c>
      <c r="BQ61" s="978">
        <v>1240921.0999999999</v>
      </c>
      <c r="BR61" s="978">
        <v>1215986</v>
      </c>
      <c r="BS61" s="978">
        <v>1185284.3</v>
      </c>
      <c r="BT61" s="978">
        <v>1184211.3</v>
      </c>
      <c r="BU61" s="978">
        <v>1089450.28</v>
      </c>
      <c r="BV61" s="978">
        <v>1246501.2579999999</v>
      </c>
      <c r="BW61" s="978">
        <v>832887.13199999998</v>
      </c>
      <c r="BX61" s="978">
        <v>1470197.423</v>
      </c>
      <c r="BY61" s="978">
        <v>1514629.8219999999</v>
      </c>
      <c r="BZ61" s="978">
        <v>1605832.334</v>
      </c>
      <c r="CA61" s="978">
        <v>1694889.9909999999</v>
      </c>
      <c r="CB61" s="978">
        <v>1854701.0049999999</v>
      </c>
      <c r="CC61" s="978">
        <v>1952472.648</v>
      </c>
      <c r="CD61" s="978">
        <v>1991679.2069999999</v>
      </c>
      <c r="CE61" s="978">
        <v>2162328.7769999998</v>
      </c>
      <c r="CF61" s="978">
        <v>2122317.4227</v>
      </c>
      <c r="CG61" s="978">
        <v>1747252.7632575002</v>
      </c>
      <c r="CH61" s="978">
        <v>1722915.5823945899</v>
      </c>
      <c r="CI61" s="978">
        <v>1869146.8127864799</v>
      </c>
      <c r="CJ61" s="978">
        <v>2195884.9443547702</v>
      </c>
      <c r="CK61" s="978">
        <v>2203453.8820953299</v>
      </c>
      <c r="CL61" s="978">
        <v>2350533.0780453798</v>
      </c>
      <c r="CM61" s="978">
        <v>2477185.7271633698</v>
      </c>
      <c r="CN61" s="978">
        <v>2379653.6392121902</v>
      </c>
      <c r="CO61" s="978">
        <v>2678221.4906882197</v>
      </c>
      <c r="CP61" s="978">
        <v>2634014.5234469497</v>
      </c>
      <c r="CQ61" s="978">
        <v>2646354.6069459701</v>
      </c>
      <c r="CR61" s="978">
        <v>2926455.0553002404</v>
      </c>
      <c r="CS61" s="978">
        <v>2693554.3364248592</v>
      </c>
      <c r="CT61" s="978">
        <v>3055565.3820293201</v>
      </c>
      <c r="CU61" s="978">
        <v>3233116.5228536697</v>
      </c>
      <c r="CV61" s="978">
        <v>3452094.18259286</v>
      </c>
      <c r="CW61" s="978">
        <v>3749496.4953526808</v>
      </c>
      <c r="CX61" s="978">
        <v>3553061.0586328404</v>
      </c>
      <c r="CY61" s="978">
        <v>3619857.1840341003</v>
      </c>
      <c r="CZ61" s="978">
        <v>3968629.06489093</v>
      </c>
      <c r="DA61" s="978">
        <v>4070429.8854123801</v>
      </c>
      <c r="DB61" s="978">
        <v>4438497.3872117903</v>
      </c>
      <c r="DC61" s="978">
        <v>4103304.51487805</v>
      </c>
      <c r="DD61" s="978">
        <v>4118172.8263015002</v>
      </c>
      <c r="DE61" s="978">
        <v>4309523.0556881195</v>
      </c>
      <c r="DF61" s="978">
        <v>4569149.45622609</v>
      </c>
      <c r="DG61" s="978">
        <v>4428959.1926714005</v>
      </c>
      <c r="DH61" s="978">
        <v>4331102.2689487897</v>
      </c>
      <c r="DI61" s="978">
        <v>4431343.5066172797</v>
      </c>
      <c r="DJ61" s="978">
        <v>4398124.9333831603</v>
      </c>
      <c r="DK61" s="978">
        <v>4592410.8033331903</v>
      </c>
      <c r="DL61" s="978">
        <v>4585570.2292837193</v>
      </c>
      <c r="DM61" s="978">
        <v>4959974.8492079899</v>
      </c>
      <c r="DN61" s="978">
        <v>5124990.15980375</v>
      </c>
      <c r="DO61" s="978">
        <v>5520904.9636725495</v>
      </c>
      <c r="DP61" s="978">
        <v>5517661.6974670403</v>
      </c>
      <c r="DQ61" s="978">
        <v>5763511.2153961603</v>
      </c>
      <c r="DR61" s="978">
        <v>5805454.9134858595</v>
      </c>
      <c r="DS61" s="978">
        <v>5991928.5467282999</v>
      </c>
      <c r="DT61" s="978">
        <v>6056859.1041265484</v>
      </c>
      <c r="DU61" s="978">
        <v>5929198.9236243591</v>
      </c>
      <c r="DV61" s="978">
        <v>5741044.6264875</v>
      </c>
      <c r="DW61" s="978">
        <v>5927508.1735112211</v>
      </c>
      <c r="DX61" s="978">
        <v>5983085.6080517592</v>
      </c>
      <c r="DY61" s="978">
        <v>6098142.4076491203</v>
      </c>
      <c r="DZ61" s="978">
        <v>5968898.9678823808</v>
      </c>
      <c r="EA61" s="978">
        <v>5891857.47681286</v>
      </c>
      <c r="EB61" s="978">
        <v>5868409.2070587194</v>
      </c>
      <c r="EC61" s="978">
        <v>5954260.4522725996</v>
      </c>
      <c r="ED61" s="978">
        <v>5994451.0941333305</v>
      </c>
      <c r="EE61" s="978">
        <v>6206538.5933097806</v>
      </c>
      <c r="EF61" s="978">
        <v>6229106.6060267594</v>
      </c>
      <c r="EG61" s="978">
        <v>6282334.3587012403</v>
      </c>
      <c r="EH61" s="978">
        <v>6435147.4244899303</v>
      </c>
      <c r="EI61" s="978">
        <v>6534832.1723704999</v>
      </c>
      <c r="EJ61" s="978">
        <v>6520956.7754811905</v>
      </c>
      <c r="EK61" s="978">
        <v>6636783.2696717698</v>
      </c>
      <c r="EL61" s="978">
        <v>6615820.2023807494</v>
      </c>
      <c r="EM61" s="978">
        <v>6374301.6977349808</v>
      </c>
      <c r="EN61" s="978">
        <v>6437190.4146488095</v>
      </c>
      <c r="EO61" s="978">
        <v>6531913.0086532207</v>
      </c>
      <c r="EP61" s="978">
        <v>6928387.8316565603</v>
      </c>
      <c r="EQ61" s="978">
        <v>6733184.4432087699</v>
      </c>
      <c r="ER61" s="978">
        <v>6747988.6838776506</v>
      </c>
      <c r="ES61" s="978">
        <v>6635865.2482056795</v>
      </c>
      <c r="ET61" s="978">
        <v>7068508.8604237195</v>
      </c>
      <c r="EU61" s="978">
        <v>6883438.6474090302</v>
      </c>
      <c r="EV61" s="978">
        <v>6988346.5469491398</v>
      </c>
      <c r="EW61" s="978">
        <v>7525362.5677707912</v>
      </c>
      <c r="EX61" s="978">
        <v>7672388.9987465506</v>
      </c>
      <c r="EY61" s="978">
        <v>7856685.1973276604</v>
      </c>
      <c r="EZ61" s="978">
        <v>8181531.4911695896</v>
      </c>
      <c r="FA61" s="978">
        <v>8062104.8126581004</v>
      </c>
      <c r="FB61" s="978">
        <v>8228179.6442643395</v>
      </c>
      <c r="FC61" s="978">
        <v>8631327.4860861991</v>
      </c>
      <c r="FD61" s="978">
        <v>8727934.6399480309</v>
      </c>
      <c r="FE61" s="978">
        <v>8828886.9703085385</v>
      </c>
      <c r="FF61" s="978">
        <v>8676293.9965271894</v>
      </c>
      <c r="FG61" s="978">
        <v>8649311.4001981523</v>
      </c>
      <c r="FH61" s="978">
        <v>8276883.0312808305</v>
      </c>
      <c r="FI61" s="978">
        <v>8337700.2920703189</v>
      </c>
      <c r="FJ61" s="978">
        <v>8054923.0742932204</v>
      </c>
      <c r="FK61" s="978">
        <v>8035921.8940753797</v>
      </c>
      <c r="FL61" s="978">
        <v>8320912.3553691404</v>
      </c>
      <c r="FM61" s="978">
        <v>8606611.4925922118</v>
      </c>
      <c r="FN61" s="978">
        <v>8648463.2363080028</v>
      </c>
      <c r="FO61" s="978">
        <v>8614020.1672338489</v>
      </c>
      <c r="FP61" s="978">
        <v>8736209.1349082105</v>
      </c>
      <c r="FQ61" s="978">
        <v>8837657.4144491293</v>
      </c>
      <c r="FR61" s="978">
        <v>9106990.6762066707</v>
      </c>
      <c r="FS61" s="978">
        <v>9289135.9622203503</v>
      </c>
      <c r="FT61" s="978">
        <v>9621382.4935520701</v>
      </c>
      <c r="FU61" s="978">
        <v>9579340.6624219306</v>
      </c>
      <c r="FV61" s="978">
        <v>9898084.4433418717</v>
      </c>
      <c r="FW61" s="978">
        <v>9737753.8128752001</v>
      </c>
      <c r="FX61" s="978">
        <v>9922730.454987891</v>
      </c>
      <c r="FY61" s="978">
        <v>10489979.781600449</v>
      </c>
      <c r="FZ61" s="978">
        <v>10369741.50585982</v>
      </c>
      <c r="GA61" s="978">
        <v>10425046.508695291</v>
      </c>
    </row>
    <row r="62" spans="1:183">
      <c r="A62" s="977" t="s">
        <v>580</v>
      </c>
      <c r="B62" s="978">
        <v>13426.4</v>
      </c>
      <c r="C62" s="978">
        <v>37245.599999999999</v>
      </c>
      <c r="D62" s="978">
        <v>45387.5</v>
      </c>
      <c r="E62" s="978">
        <v>48182.7</v>
      </c>
      <c r="F62" s="978">
        <v>42741.599999999999</v>
      </c>
      <c r="G62" s="978">
        <v>46757.599999999999</v>
      </c>
      <c r="H62" s="978">
        <v>43846</v>
      </c>
      <c r="I62" s="978">
        <v>45279.4</v>
      </c>
      <c r="J62" s="978">
        <v>47353.9</v>
      </c>
      <c r="K62" s="978">
        <v>37416.800000000003</v>
      </c>
      <c r="L62" s="978">
        <v>33260.200000000004</v>
      </c>
      <c r="M62" s="978">
        <v>40771.300000000003</v>
      </c>
      <c r="N62" s="978">
        <v>44549.299999999996</v>
      </c>
      <c r="O62" s="978">
        <v>37739.699999999997</v>
      </c>
      <c r="P62" s="978">
        <v>44086.3</v>
      </c>
      <c r="Q62" s="978">
        <v>44158.8</v>
      </c>
      <c r="R62" s="978">
        <v>55156</v>
      </c>
      <c r="S62" s="978">
        <v>54105.599999999999</v>
      </c>
      <c r="T62" s="978">
        <v>44665.1</v>
      </c>
      <c r="U62" s="978">
        <v>57365.2</v>
      </c>
      <c r="V62" s="978">
        <v>65725.8</v>
      </c>
      <c r="W62" s="978">
        <v>64193.5</v>
      </c>
      <c r="X62" s="978">
        <v>65857.8</v>
      </c>
      <c r="Y62" s="978"/>
      <c r="Z62" s="978"/>
      <c r="AA62" s="978"/>
      <c r="AB62" s="978"/>
      <c r="AC62" s="978"/>
      <c r="AD62" s="978"/>
      <c r="AE62" s="978"/>
      <c r="AF62" s="978"/>
      <c r="AG62" s="978"/>
      <c r="AH62" s="978"/>
      <c r="AI62" s="978"/>
      <c r="AJ62" s="978"/>
      <c r="AK62" s="978"/>
      <c r="AL62" s="978"/>
      <c r="AM62" s="978"/>
      <c r="AN62" s="978"/>
      <c r="AO62" s="978"/>
      <c r="AP62" s="978"/>
      <c r="AQ62" s="978"/>
      <c r="AR62" s="978"/>
      <c r="AS62" s="978"/>
      <c r="AT62" s="978"/>
      <c r="AU62" s="978"/>
      <c r="AV62" s="978"/>
      <c r="AW62" s="978"/>
      <c r="AX62" s="978"/>
      <c r="AY62" s="978"/>
      <c r="AZ62" s="978"/>
      <c r="BA62" s="978"/>
      <c r="BB62" s="978"/>
      <c r="BC62" s="978"/>
      <c r="BD62" s="978"/>
      <c r="BE62" s="978"/>
      <c r="BF62" s="978"/>
      <c r="BG62" s="978"/>
      <c r="BH62" s="978"/>
      <c r="BI62" s="978"/>
      <c r="BJ62" s="978"/>
      <c r="BK62" s="978"/>
      <c r="BL62" s="978"/>
      <c r="BM62" s="978"/>
      <c r="BN62" s="978"/>
      <c r="BO62" s="978"/>
      <c r="BP62" s="978"/>
      <c r="BQ62" s="978"/>
      <c r="BR62" s="978"/>
      <c r="BS62" s="978"/>
      <c r="BT62" s="978"/>
      <c r="BU62" s="978">
        <v>0</v>
      </c>
      <c r="BV62" s="978">
        <v>0</v>
      </c>
      <c r="BW62" s="978">
        <v>0</v>
      </c>
      <c r="BX62" s="978">
        <v>0</v>
      </c>
      <c r="BY62" s="978">
        <v>0</v>
      </c>
      <c r="BZ62" s="978">
        <v>0</v>
      </c>
      <c r="CA62" s="978">
        <v>0</v>
      </c>
      <c r="CB62" s="978">
        <v>0</v>
      </c>
      <c r="CC62" s="978">
        <v>0</v>
      </c>
      <c r="CD62" s="978">
        <v>0</v>
      </c>
      <c r="CE62" s="978">
        <v>613652.88399999996</v>
      </c>
      <c r="CF62" s="978">
        <v>621874.89760000003</v>
      </c>
      <c r="CG62" s="978">
        <v>302380.03640657</v>
      </c>
      <c r="CH62" s="978">
        <v>335987.02784709999</v>
      </c>
      <c r="CI62" s="978">
        <v>361043.50236653001</v>
      </c>
      <c r="CJ62" s="978">
        <v>386860.22288972</v>
      </c>
      <c r="CK62" s="978">
        <v>375793.07265550998</v>
      </c>
      <c r="CL62" s="978">
        <v>412304.43472388003</v>
      </c>
      <c r="CM62" s="978">
        <v>485613.40530006</v>
      </c>
      <c r="CN62" s="978">
        <v>439900.91082439001</v>
      </c>
      <c r="CO62" s="978">
        <v>492186.67121388001</v>
      </c>
      <c r="CP62" s="978">
        <v>517488.6651553</v>
      </c>
      <c r="CQ62" s="978">
        <v>538644.96772885998</v>
      </c>
      <c r="CR62" s="978">
        <v>562495.40513428999</v>
      </c>
      <c r="CS62" s="978">
        <v>474404.05442001001</v>
      </c>
      <c r="CT62" s="978">
        <v>497246.16061699</v>
      </c>
      <c r="CU62" s="978">
        <v>540607.29747185996</v>
      </c>
      <c r="CV62" s="978">
        <v>723173.36322913005</v>
      </c>
      <c r="CW62" s="978">
        <v>675585.62633701006</v>
      </c>
      <c r="CX62" s="978">
        <v>718428.37650839007</v>
      </c>
      <c r="CY62" s="978">
        <v>681521.38914027007</v>
      </c>
      <c r="CZ62" s="978">
        <v>650942.89957909996</v>
      </c>
      <c r="DA62" s="978">
        <v>716126.98925623996</v>
      </c>
      <c r="DB62" s="978">
        <v>900376.33175338001</v>
      </c>
      <c r="DC62" s="978">
        <v>844634.6233129201</v>
      </c>
      <c r="DD62" s="978">
        <v>839745.48774441006</v>
      </c>
      <c r="DE62" s="978">
        <v>924105.04958006996</v>
      </c>
      <c r="DF62" s="978">
        <v>1174102.2102038502</v>
      </c>
      <c r="DG62" s="978">
        <v>1154087.1055612499</v>
      </c>
      <c r="DH62" s="978">
        <v>1065387.7840377099</v>
      </c>
      <c r="DI62" s="978">
        <v>1056809.2694113001</v>
      </c>
      <c r="DJ62" s="978">
        <v>1107285.5064173702</v>
      </c>
      <c r="DK62" s="978">
        <v>1099223.1360650901</v>
      </c>
      <c r="DL62" s="978">
        <v>1086681.6763994901</v>
      </c>
      <c r="DM62" s="978">
        <v>1100901.7715078702</v>
      </c>
      <c r="DN62" s="978">
        <v>1186272.86969249</v>
      </c>
      <c r="DO62" s="978">
        <v>1419819.15784416</v>
      </c>
      <c r="DP62" s="978">
        <v>1404007.8133024899</v>
      </c>
      <c r="DQ62" s="978">
        <v>1444327.07205311</v>
      </c>
      <c r="DR62" s="978">
        <v>1418621.0300626999</v>
      </c>
      <c r="DS62" s="978">
        <v>1395543.373229</v>
      </c>
      <c r="DT62" s="978">
        <v>1460809.19373677</v>
      </c>
      <c r="DU62" s="978">
        <v>1468812.0933269199</v>
      </c>
      <c r="DV62" s="978">
        <v>1409419.0877323102</v>
      </c>
      <c r="DW62" s="978">
        <v>1465667.31505173</v>
      </c>
      <c r="DX62" s="978">
        <v>1488256.7962196399</v>
      </c>
      <c r="DY62" s="978">
        <v>1599662.02151108</v>
      </c>
      <c r="DZ62" s="978">
        <v>1591213.82668327</v>
      </c>
      <c r="EA62" s="978">
        <v>1530982.5853905</v>
      </c>
      <c r="EB62" s="978">
        <v>1525131.95673476</v>
      </c>
      <c r="EC62" s="978">
        <v>1506291.5182938799</v>
      </c>
      <c r="ED62" s="978">
        <v>1569602.1730740601</v>
      </c>
      <c r="EE62" s="978">
        <v>1697113.9062609901</v>
      </c>
      <c r="EF62" s="978">
        <v>1747470.3072589298</v>
      </c>
      <c r="EG62" s="978">
        <v>1833051.6836812601</v>
      </c>
      <c r="EH62" s="978">
        <v>1943166.58615511</v>
      </c>
      <c r="EI62" s="978">
        <v>1986644.0579468301</v>
      </c>
      <c r="EJ62" s="978">
        <v>1975645.27425175</v>
      </c>
      <c r="EK62" s="978">
        <v>2033741.16214323</v>
      </c>
      <c r="EL62" s="978">
        <v>2039875.1661998001</v>
      </c>
      <c r="EM62" s="978">
        <v>1958099.8659704099</v>
      </c>
      <c r="EN62" s="978">
        <v>2068230.2847944601</v>
      </c>
      <c r="EO62" s="978">
        <v>1965520.9618868202</v>
      </c>
      <c r="EP62" s="978">
        <v>2082084.17684269</v>
      </c>
      <c r="EQ62" s="978">
        <v>2087537.33239527</v>
      </c>
      <c r="ER62" s="978">
        <v>2005491.0979084901</v>
      </c>
      <c r="ES62" s="978">
        <v>2023580.44580152</v>
      </c>
      <c r="ET62" s="978">
        <v>2145800.41092862</v>
      </c>
      <c r="EU62" s="978">
        <v>2068056.6375826201</v>
      </c>
      <c r="EV62" s="978">
        <v>2133868.51161539</v>
      </c>
      <c r="EW62" s="978">
        <v>2505309.3184381803</v>
      </c>
      <c r="EX62" s="978">
        <v>2581340.4355903501</v>
      </c>
      <c r="EY62" s="978">
        <v>2682111.2190378997</v>
      </c>
      <c r="EZ62" s="978">
        <v>2773922.7530873902</v>
      </c>
      <c r="FA62" s="978">
        <v>2726978.5948709501</v>
      </c>
      <c r="FB62" s="978">
        <v>2791343.8502687598</v>
      </c>
      <c r="FC62" s="978">
        <v>2934230.1302890102</v>
      </c>
      <c r="FD62" s="978">
        <v>2928879.7190205599</v>
      </c>
      <c r="FE62" s="978">
        <v>3025262.0074769403</v>
      </c>
      <c r="FF62" s="978">
        <v>2950216.3553661704</v>
      </c>
      <c r="FG62" s="978">
        <v>2982035.1022768603</v>
      </c>
      <c r="FH62" s="978">
        <v>3025640.18443846</v>
      </c>
      <c r="FI62" s="978">
        <v>3357538.12087755</v>
      </c>
      <c r="FJ62" s="978">
        <v>3319032.9954741499</v>
      </c>
      <c r="FK62" s="978">
        <v>3252395.07184842</v>
      </c>
      <c r="FL62" s="978">
        <v>3255755.29705247</v>
      </c>
      <c r="FM62" s="978">
        <v>3402223.6111466596</v>
      </c>
      <c r="FN62" s="978">
        <v>3454720.9316451</v>
      </c>
      <c r="FO62" s="978">
        <v>3343617.3757329001</v>
      </c>
      <c r="FP62" s="978">
        <v>3538883.1586422902</v>
      </c>
      <c r="FQ62" s="978">
        <v>3401996.3769570496</v>
      </c>
      <c r="FR62" s="978">
        <v>3419493.2885982101</v>
      </c>
      <c r="FS62" s="978">
        <v>3571578.1302903299</v>
      </c>
      <c r="FT62" s="978">
        <v>3716955.1480862098</v>
      </c>
      <c r="FU62" s="978">
        <v>3596948.8905086201</v>
      </c>
      <c r="FV62" s="978">
        <v>3997580.5918025603</v>
      </c>
      <c r="FW62" s="978">
        <v>4148821.3075657999</v>
      </c>
      <c r="FX62" s="978">
        <v>4508750.7367906198</v>
      </c>
      <c r="FY62" s="978">
        <v>4579306.8260359503</v>
      </c>
      <c r="FZ62" s="978">
        <v>4536491.6691234792</v>
      </c>
      <c r="GA62" s="978">
        <v>4923374.71777541</v>
      </c>
    </row>
    <row r="63" spans="1:183">
      <c r="A63" s="977" t="s">
        <v>581</v>
      </c>
      <c r="B63" s="978"/>
      <c r="C63" s="978"/>
      <c r="D63" s="978"/>
      <c r="E63" s="978"/>
      <c r="F63" s="978"/>
      <c r="G63" s="978"/>
      <c r="H63" s="978"/>
      <c r="I63" s="978"/>
      <c r="J63" s="978"/>
      <c r="K63" s="978"/>
      <c r="L63" s="978"/>
      <c r="M63" s="978"/>
      <c r="N63" s="978"/>
      <c r="O63" s="978"/>
      <c r="P63" s="978"/>
      <c r="Q63" s="978"/>
      <c r="R63" s="978"/>
      <c r="S63" s="978"/>
      <c r="T63" s="978"/>
      <c r="U63" s="978"/>
      <c r="V63" s="978"/>
      <c r="W63" s="978"/>
      <c r="X63" s="978"/>
      <c r="Y63" s="978"/>
      <c r="Z63" s="978"/>
      <c r="AA63" s="978"/>
      <c r="AB63" s="978"/>
      <c r="AC63" s="978"/>
      <c r="AD63" s="978"/>
      <c r="AE63" s="978"/>
      <c r="AF63" s="978"/>
      <c r="AG63" s="978"/>
      <c r="AH63" s="978"/>
      <c r="AI63" s="978"/>
      <c r="AJ63" s="978"/>
      <c r="AK63" s="978"/>
      <c r="AL63" s="978"/>
      <c r="AM63" s="978"/>
      <c r="AN63" s="978"/>
      <c r="AO63" s="978"/>
      <c r="AP63" s="978"/>
      <c r="AQ63" s="978"/>
      <c r="AR63" s="978"/>
      <c r="AS63" s="978"/>
      <c r="AT63" s="978"/>
      <c r="AU63" s="978"/>
      <c r="AV63" s="978"/>
      <c r="AW63" s="978"/>
      <c r="AX63" s="978"/>
      <c r="AY63" s="978"/>
      <c r="AZ63" s="978"/>
      <c r="BA63" s="978"/>
      <c r="BB63" s="978"/>
      <c r="BC63" s="978"/>
      <c r="BD63" s="978"/>
      <c r="BE63" s="978"/>
      <c r="BF63" s="978"/>
      <c r="BG63" s="978"/>
      <c r="BH63" s="978"/>
      <c r="BI63" s="978"/>
      <c r="BJ63" s="978"/>
      <c r="BK63" s="978"/>
      <c r="BL63" s="978"/>
      <c r="BM63" s="978"/>
      <c r="BN63" s="978"/>
      <c r="BO63" s="978"/>
      <c r="BP63" s="978"/>
      <c r="BQ63" s="978"/>
      <c r="BR63" s="978"/>
      <c r="BS63" s="978"/>
      <c r="BT63" s="978"/>
      <c r="BU63" s="978"/>
      <c r="BV63" s="978"/>
      <c r="BW63" s="978"/>
      <c r="BX63" s="978"/>
      <c r="BY63" s="978"/>
      <c r="BZ63" s="978"/>
      <c r="CA63" s="978"/>
      <c r="CB63" s="978"/>
      <c r="CC63" s="978"/>
      <c r="CD63" s="978"/>
      <c r="CE63" s="978"/>
      <c r="CF63" s="978"/>
      <c r="CG63" s="978"/>
      <c r="CH63" s="978"/>
      <c r="CI63" s="978"/>
      <c r="CJ63" s="978"/>
      <c r="CK63" s="978"/>
      <c r="CL63" s="978"/>
      <c r="CM63" s="978"/>
      <c r="CN63" s="978"/>
      <c r="CO63" s="978"/>
      <c r="CP63" s="978"/>
      <c r="CQ63" s="978"/>
      <c r="CR63" s="978"/>
      <c r="CS63" s="978"/>
      <c r="CT63" s="978"/>
      <c r="CU63" s="978"/>
      <c r="CV63" s="978"/>
      <c r="CW63" s="978"/>
      <c r="CX63" s="978"/>
      <c r="CY63" s="978"/>
      <c r="CZ63" s="978"/>
      <c r="DA63" s="978"/>
      <c r="DB63" s="978"/>
      <c r="DC63" s="978"/>
      <c r="DD63" s="978"/>
      <c r="DE63" s="978"/>
      <c r="DF63" s="978"/>
      <c r="DG63" s="978"/>
      <c r="DH63" s="978"/>
      <c r="DI63" s="978"/>
      <c r="DJ63" s="978"/>
      <c r="DK63" s="978"/>
      <c r="DL63" s="978"/>
      <c r="DM63" s="978"/>
      <c r="DN63" s="978"/>
      <c r="DO63" s="978"/>
      <c r="DP63" s="978"/>
      <c r="DQ63" s="978"/>
      <c r="DR63" s="978"/>
      <c r="DS63" s="978"/>
      <c r="DT63" s="978"/>
      <c r="DU63" s="978"/>
      <c r="DV63" s="978"/>
      <c r="DW63" s="978"/>
      <c r="DX63" s="978"/>
      <c r="DY63" s="978"/>
      <c r="DZ63" s="978"/>
      <c r="EA63" s="978"/>
      <c r="EB63" s="978"/>
      <c r="EC63" s="978"/>
      <c r="ED63" s="978"/>
      <c r="EE63" s="978"/>
      <c r="EF63" s="978"/>
      <c r="EG63" s="978"/>
      <c r="EH63" s="978"/>
      <c r="EI63" s="978"/>
      <c r="EJ63" s="978"/>
      <c r="EK63" s="978"/>
      <c r="EL63" s="978"/>
      <c r="EM63" s="978"/>
      <c r="EN63" s="978"/>
      <c r="EO63" s="978"/>
      <c r="EP63" s="978"/>
      <c r="EQ63" s="978"/>
      <c r="ER63" s="978"/>
      <c r="ES63" s="978"/>
      <c r="ET63" s="978"/>
      <c r="EU63" s="978"/>
      <c r="EV63" s="978"/>
      <c r="EW63" s="978"/>
      <c r="EX63" s="978"/>
      <c r="EY63" s="978"/>
      <c r="EZ63" s="978"/>
      <c r="FA63" s="978">
        <v>0</v>
      </c>
      <c r="FB63" s="978">
        <v>2.9999999999999997E-8</v>
      </c>
      <c r="FC63" s="978">
        <v>2.9999999999999997E-8</v>
      </c>
      <c r="FD63" s="978">
        <v>2.9999999999999997E-8</v>
      </c>
      <c r="FE63" s="978">
        <v>26248.119804999995</v>
      </c>
      <c r="FF63" s="978">
        <v>3.0300000000000002E-6</v>
      </c>
      <c r="FG63" s="978">
        <v>754.80824402999997</v>
      </c>
      <c r="FH63" s="978">
        <v>7517.1244863399997</v>
      </c>
      <c r="FI63" s="978">
        <v>5448.4276791900002</v>
      </c>
      <c r="FJ63" s="978">
        <v>6077.7327984700005</v>
      </c>
      <c r="FK63" s="978">
        <v>24526.244269029998</v>
      </c>
      <c r="FL63" s="978">
        <v>25468.156769959998</v>
      </c>
      <c r="FM63" s="978">
        <v>36048.302312550004</v>
      </c>
      <c r="FN63" s="978">
        <v>49253.201125410007</v>
      </c>
      <c r="FO63" s="978">
        <v>55765.204014100003</v>
      </c>
      <c r="FP63" s="978">
        <v>56375.782639559999</v>
      </c>
      <c r="FQ63" s="978">
        <v>33633.473632389992</v>
      </c>
      <c r="FR63" s="978">
        <v>44249.964929270005</v>
      </c>
      <c r="FS63" s="978">
        <v>36375.295994460001</v>
      </c>
      <c r="FT63" s="978">
        <v>40758.328478169999</v>
      </c>
      <c r="FU63" s="978">
        <v>50642.203094990007</v>
      </c>
      <c r="FV63" s="978">
        <v>37987.798810779997</v>
      </c>
      <c r="FW63" s="978">
        <v>48422.62757764</v>
      </c>
      <c r="FX63" s="978">
        <v>78659.329693079984</v>
      </c>
      <c r="FY63" s="978">
        <v>58930.528661420009</v>
      </c>
      <c r="FZ63" s="978">
        <v>50232.877124719998</v>
      </c>
      <c r="GA63" s="978">
        <v>55373.842081679999</v>
      </c>
    </row>
    <row r="64" spans="1:183">
      <c r="A64" s="977" t="s">
        <v>580</v>
      </c>
      <c r="B64" s="978"/>
      <c r="C64" s="978"/>
      <c r="D64" s="978"/>
      <c r="E64" s="978"/>
      <c r="F64" s="978"/>
      <c r="G64" s="978"/>
      <c r="H64" s="978"/>
      <c r="I64" s="978"/>
      <c r="J64" s="978"/>
      <c r="K64" s="978"/>
      <c r="L64" s="978"/>
      <c r="M64" s="978"/>
      <c r="N64" s="978"/>
      <c r="O64" s="978"/>
      <c r="P64" s="978"/>
      <c r="Q64" s="978"/>
      <c r="R64" s="978"/>
      <c r="S64" s="978"/>
      <c r="T64" s="978"/>
      <c r="U64" s="978"/>
      <c r="V64" s="978"/>
      <c r="W64" s="978"/>
      <c r="X64" s="978"/>
      <c r="Y64" s="978"/>
      <c r="Z64" s="978"/>
      <c r="AA64" s="978"/>
      <c r="AB64" s="978"/>
      <c r="AC64" s="978"/>
      <c r="AD64" s="978"/>
      <c r="AE64" s="978"/>
      <c r="AF64" s="978"/>
      <c r="AG64" s="978"/>
      <c r="AH64" s="978"/>
      <c r="AI64" s="978"/>
      <c r="AJ64" s="978"/>
      <c r="AK64" s="978"/>
      <c r="AL64" s="978"/>
      <c r="AM64" s="978"/>
      <c r="AN64" s="978"/>
      <c r="AO64" s="978"/>
      <c r="AP64" s="978"/>
      <c r="AQ64" s="978"/>
      <c r="AR64" s="978"/>
      <c r="AS64" s="978"/>
      <c r="AT64" s="978"/>
      <c r="AU64" s="978"/>
      <c r="AV64" s="978"/>
      <c r="AW64" s="978"/>
      <c r="AX64" s="978"/>
      <c r="AY64" s="978"/>
      <c r="AZ64" s="978"/>
      <c r="BA64" s="978"/>
      <c r="BB64" s="978"/>
      <c r="BC64" s="978"/>
      <c r="BD64" s="978"/>
      <c r="BE64" s="978"/>
      <c r="BF64" s="978"/>
      <c r="BG64" s="978"/>
      <c r="BH64" s="978"/>
      <c r="BI64" s="978"/>
      <c r="BJ64" s="978"/>
      <c r="BK64" s="978"/>
      <c r="BL64" s="978"/>
      <c r="BM64" s="978"/>
      <c r="BN64" s="978"/>
      <c r="BO64" s="978"/>
      <c r="BP64" s="978"/>
      <c r="BQ64" s="978"/>
      <c r="BR64" s="978"/>
      <c r="BS64" s="978"/>
      <c r="BT64" s="978"/>
      <c r="BU64" s="978"/>
      <c r="BV64" s="978"/>
      <c r="BW64" s="978"/>
      <c r="BX64" s="978"/>
      <c r="BY64" s="978"/>
      <c r="BZ64" s="978"/>
      <c r="CA64" s="978"/>
      <c r="CB64" s="978"/>
      <c r="CC64" s="978"/>
      <c r="CD64" s="978"/>
      <c r="CE64" s="978"/>
      <c r="CF64" s="978"/>
      <c r="CG64" s="978"/>
      <c r="CH64" s="978"/>
      <c r="CI64" s="978"/>
      <c r="CJ64" s="978"/>
      <c r="CK64" s="978"/>
      <c r="CL64" s="978"/>
      <c r="CM64" s="978"/>
      <c r="CN64" s="978"/>
      <c r="CO64" s="978"/>
      <c r="CP64" s="978"/>
      <c r="CQ64" s="978"/>
      <c r="CR64" s="978"/>
      <c r="CS64" s="978"/>
      <c r="CT64" s="978"/>
      <c r="CU64" s="978"/>
      <c r="CV64" s="978"/>
      <c r="CW64" s="978"/>
      <c r="CX64" s="978"/>
      <c r="CY64" s="978"/>
      <c r="CZ64" s="978"/>
      <c r="DA64" s="978"/>
      <c r="DB64" s="978"/>
      <c r="DC64" s="978"/>
      <c r="DD64" s="978"/>
      <c r="DE64" s="978"/>
      <c r="DF64" s="978"/>
      <c r="DG64" s="978"/>
      <c r="DH64" s="978"/>
      <c r="DI64" s="978"/>
      <c r="DJ64" s="978"/>
      <c r="DK64" s="978"/>
      <c r="DL64" s="978"/>
      <c r="DM64" s="978"/>
      <c r="DN64" s="978"/>
      <c r="DO64" s="978"/>
      <c r="DP64" s="978"/>
      <c r="DQ64" s="978"/>
      <c r="DR64" s="978"/>
      <c r="DS64" s="978"/>
      <c r="DT64" s="978"/>
      <c r="DU64" s="978"/>
      <c r="DV64" s="978"/>
      <c r="DW64" s="978"/>
      <c r="DX64" s="978"/>
      <c r="DY64" s="978"/>
      <c r="DZ64" s="978"/>
      <c r="EA64" s="978"/>
      <c r="EB64" s="978"/>
      <c r="EC64" s="978"/>
      <c r="ED64" s="978"/>
      <c r="EE64" s="978"/>
      <c r="EF64" s="978"/>
      <c r="EG64" s="978"/>
      <c r="EH64" s="978"/>
      <c r="EI64" s="978"/>
      <c r="EJ64" s="978"/>
      <c r="EK64" s="978"/>
      <c r="EL64" s="978"/>
      <c r="EM64" s="978"/>
      <c r="EN64" s="978"/>
      <c r="EO64" s="978"/>
      <c r="EP64" s="978"/>
      <c r="EQ64" s="978"/>
      <c r="ER64" s="978"/>
      <c r="ES64" s="978"/>
      <c r="ET64" s="978"/>
      <c r="EU64" s="978"/>
      <c r="EV64" s="978"/>
      <c r="EW64" s="978"/>
      <c r="EX64" s="978"/>
      <c r="EY64" s="978"/>
      <c r="EZ64" s="978"/>
      <c r="FA64" s="978">
        <v>0</v>
      </c>
      <c r="FB64" s="978">
        <v>1E-8</v>
      </c>
      <c r="FC64" s="978">
        <v>1E-8</v>
      </c>
      <c r="FD64" s="978">
        <v>1E-8</v>
      </c>
      <c r="FE64" s="978">
        <v>1E-8</v>
      </c>
      <c r="FF64" s="978">
        <v>1.0100000000000001E-6</v>
      </c>
      <c r="FG64" s="978">
        <v>1.0100000000000001E-6</v>
      </c>
      <c r="FH64" s="978">
        <v>3358.9440303299998</v>
      </c>
      <c r="FI64" s="978">
        <v>1265.58420918</v>
      </c>
      <c r="FJ64" s="978">
        <v>3495.0114534600002</v>
      </c>
      <c r="FK64" s="978">
        <v>1339.02757608</v>
      </c>
      <c r="FL64" s="978">
        <v>1269.1051491300002</v>
      </c>
      <c r="FM64" s="978">
        <v>812.71037587000001</v>
      </c>
      <c r="FN64" s="978">
        <v>1010.29487069</v>
      </c>
      <c r="FO64" s="978">
        <v>1771.37400804</v>
      </c>
      <c r="FP64" s="978">
        <v>6616.8803757299993</v>
      </c>
      <c r="FQ64" s="978">
        <v>1939.8540621</v>
      </c>
      <c r="FR64" s="978">
        <v>1490.2357169700001</v>
      </c>
      <c r="FS64" s="978">
        <v>2463.0131986199999</v>
      </c>
      <c r="FT64" s="978">
        <v>4594.1395701700003</v>
      </c>
      <c r="FU64" s="978">
        <v>4556.4483568400001</v>
      </c>
      <c r="FV64" s="978">
        <v>4734.4166607700008</v>
      </c>
      <c r="FW64" s="978">
        <v>3662.5711152399999</v>
      </c>
      <c r="FX64" s="978">
        <v>6467.9653385800002</v>
      </c>
      <c r="FY64" s="978">
        <v>5243.5375032499996</v>
      </c>
      <c r="FZ64" s="978">
        <v>10026.978566059999</v>
      </c>
      <c r="GA64" s="978">
        <v>6473.8998527800004</v>
      </c>
    </row>
    <row r="65" spans="1:183">
      <c r="A65" s="977" t="s">
        <v>582</v>
      </c>
      <c r="B65" s="978"/>
      <c r="C65" s="978"/>
      <c r="D65" s="978"/>
      <c r="E65" s="978"/>
      <c r="F65" s="978"/>
      <c r="G65" s="978"/>
      <c r="H65" s="978"/>
      <c r="I65" s="978"/>
      <c r="J65" s="978"/>
      <c r="K65" s="978"/>
      <c r="L65" s="978"/>
      <c r="M65" s="978"/>
      <c r="N65" s="978"/>
      <c r="O65" s="978"/>
      <c r="P65" s="978"/>
      <c r="Q65" s="978"/>
      <c r="R65" s="978"/>
      <c r="S65" s="978"/>
      <c r="T65" s="978"/>
      <c r="U65" s="978"/>
      <c r="V65" s="978"/>
      <c r="W65" s="978"/>
      <c r="X65" s="978"/>
      <c r="Y65" s="978"/>
      <c r="Z65" s="978"/>
      <c r="AA65" s="978"/>
      <c r="AB65" s="978"/>
      <c r="AC65" s="978"/>
      <c r="AD65" s="978"/>
      <c r="AE65" s="978"/>
      <c r="AF65" s="978"/>
      <c r="AG65" s="978"/>
      <c r="AH65" s="978"/>
      <c r="AI65" s="978"/>
      <c r="AJ65" s="978"/>
      <c r="AK65" s="978"/>
      <c r="AL65" s="978"/>
      <c r="AM65" s="978"/>
      <c r="AN65" s="978"/>
      <c r="AO65" s="978"/>
      <c r="AP65" s="978"/>
      <c r="AQ65" s="978"/>
      <c r="AR65" s="978"/>
      <c r="AS65" s="978"/>
      <c r="AT65" s="978"/>
      <c r="AU65" s="978"/>
      <c r="AV65" s="978"/>
      <c r="AW65" s="978"/>
      <c r="AX65" s="978"/>
      <c r="AY65" s="978"/>
      <c r="AZ65" s="978"/>
      <c r="BA65" s="978"/>
      <c r="BB65" s="978"/>
      <c r="BC65" s="978"/>
      <c r="BD65" s="978"/>
      <c r="BE65" s="978"/>
      <c r="BF65" s="978"/>
      <c r="BG65" s="978"/>
      <c r="BH65" s="978"/>
      <c r="BI65" s="978"/>
      <c r="BJ65" s="978"/>
      <c r="BK65" s="978"/>
      <c r="BL65" s="978"/>
      <c r="BM65" s="978"/>
      <c r="BN65" s="978"/>
      <c r="BO65" s="978"/>
      <c r="BP65" s="978"/>
      <c r="BQ65" s="978"/>
      <c r="BR65" s="978"/>
      <c r="BS65" s="978"/>
      <c r="BT65" s="978"/>
      <c r="BU65" s="978">
        <v>0</v>
      </c>
      <c r="BV65" s="978">
        <v>0</v>
      </c>
      <c r="BW65" s="978">
        <v>0</v>
      </c>
      <c r="BX65" s="978">
        <v>0</v>
      </c>
      <c r="BY65" s="978">
        <v>0</v>
      </c>
      <c r="BZ65" s="978">
        <v>0</v>
      </c>
      <c r="CA65" s="978">
        <v>0</v>
      </c>
      <c r="CB65" s="978">
        <v>0</v>
      </c>
      <c r="CC65" s="978">
        <v>0</v>
      </c>
      <c r="CD65" s="978">
        <v>0</v>
      </c>
      <c r="CE65" s="978">
        <v>0</v>
      </c>
      <c r="CF65" s="978">
        <v>0</v>
      </c>
      <c r="CG65" s="978">
        <v>0</v>
      </c>
      <c r="CH65" s="978">
        <v>0</v>
      </c>
      <c r="CI65" s="978">
        <v>0</v>
      </c>
      <c r="CJ65" s="978">
        <v>0</v>
      </c>
      <c r="CK65" s="978">
        <v>0</v>
      </c>
      <c r="CL65" s="978">
        <v>0</v>
      </c>
      <c r="CM65" s="978">
        <v>0</v>
      </c>
      <c r="CN65" s="978">
        <v>0</v>
      </c>
      <c r="CO65" s="978">
        <v>0</v>
      </c>
      <c r="CP65" s="978">
        <v>0</v>
      </c>
      <c r="CQ65" s="978">
        <v>0</v>
      </c>
      <c r="CR65" s="978">
        <v>0</v>
      </c>
      <c r="CS65" s="978">
        <v>0</v>
      </c>
      <c r="CT65" s="978">
        <v>0</v>
      </c>
      <c r="CU65" s="978">
        <v>0</v>
      </c>
      <c r="CV65" s="978">
        <v>0</v>
      </c>
      <c r="CW65" s="978">
        <v>0</v>
      </c>
      <c r="CX65" s="978">
        <v>0</v>
      </c>
      <c r="CY65" s="978">
        <v>0</v>
      </c>
      <c r="CZ65" s="978">
        <v>0</v>
      </c>
      <c r="DA65" s="978">
        <v>0</v>
      </c>
      <c r="DB65" s="978">
        <v>0</v>
      </c>
      <c r="DC65" s="978">
        <v>0</v>
      </c>
      <c r="DD65" s="978">
        <v>0</v>
      </c>
      <c r="DE65" s="978">
        <v>0</v>
      </c>
      <c r="DF65" s="978">
        <v>0</v>
      </c>
      <c r="DG65" s="978">
        <v>0</v>
      </c>
      <c r="DH65" s="978">
        <v>0</v>
      </c>
      <c r="DI65" s="978">
        <v>0</v>
      </c>
      <c r="DJ65" s="978">
        <v>0</v>
      </c>
      <c r="DK65" s="978">
        <v>0</v>
      </c>
      <c r="DL65" s="978">
        <v>0</v>
      </c>
      <c r="DM65" s="978">
        <v>0</v>
      </c>
      <c r="DN65" s="978">
        <v>0</v>
      </c>
      <c r="DO65" s="978">
        <v>0</v>
      </c>
      <c r="DP65" s="978">
        <v>0</v>
      </c>
      <c r="DQ65" s="978">
        <v>0</v>
      </c>
      <c r="DR65" s="978">
        <v>0</v>
      </c>
      <c r="DS65" s="978">
        <v>0</v>
      </c>
      <c r="DT65" s="978">
        <v>0</v>
      </c>
      <c r="DU65" s="978">
        <v>0</v>
      </c>
      <c r="DV65" s="978">
        <v>0</v>
      </c>
      <c r="DW65" s="978">
        <v>0</v>
      </c>
      <c r="DX65" s="978">
        <v>0</v>
      </c>
      <c r="DY65" s="978">
        <v>0</v>
      </c>
      <c r="DZ65" s="978">
        <v>0</v>
      </c>
      <c r="EA65" s="978">
        <v>0</v>
      </c>
      <c r="EB65" s="978">
        <v>0</v>
      </c>
      <c r="EC65" s="978">
        <v>0</v>
      </c>
      <c r="ED65" s="978">
        <v>0</v>
      </c>
      <c r="EE65" s="978">
        <v>0</v>
      </c>
      <c r="EF65" s="978">
        <v>0</v>
      </c>
      <c r="EG65" s="978">
        <v>0</v>
      </c>
      <c r="EH65" s="978">
        <v>0</v>
      </c>
      <c r="EI65" s="978">
        <v>0</v>
      </c>
      <c r="EJ65" s="978">
        <v>0</v>
      </c>
      <c r="EK65" s="978">
        <v>0</v>
      </c>
      <c r="EL65" s="978">
        <v>0</v>
      </c>
      <c r="EM65" s="978">
        <v>0</v>
      </c>
      <c r="EN65" s="978">
        <v>0</v>
      </c>
      <c r="EO65" s="978">
        <v>0</v>
      </c>
      <c r="EP65" s="978">
        <v>0</v>
      </c>
      <c r="EQ65" s="978">
        <v>0</v>
      </c>
      <c r="ER65" s="978">
        <v>44.747</v>
      </c>
      <c r="ES65" s="978">
        <v>94.131</v>
      </c>
      <c r="ET65" s="978">
        <v>126.91</v>
      </c>
      <c r="EU65" s="978">
        <v>226.23055740999999</v>
      </c>
      <c r="EV65" s="978">
        <v>292.27600000000001</v>
      </c>
      <c r="EW65" s="978">
        <v>341.322</v>
      </c>
      <c r="EX65" s="978">
        <v>423.26400000000001</v>
      </c>
      <c r="EY65" s="978">
        <v>513.94200000000001</v>
      </c>
      <c r="EZ65" s="978">
        <v>554.18599999999992</v>
      </c>
      <c r="FA65" s="978">
        <v>796.53470295</v>
      </c>
      <c r="FB65" s="978">
        <v>1467.2134465200002</v>
      </c>
      <c r="FC65" s="978">
        <v>1897.8508209499998</v>
      </c>
      <c r="FD65" s="978">
        <v>2702.0197611399999</v>
      </c>
      <c r="FE65" s="978">
        <v>3069.5435200299999</v>
      </c>
      <c r="FF65" s="978">
        <v>3204.0908161699999</v>
      </c>
      <c r="FG65" s="978">
        <v>3557.0880109599998</v>
      </c>
      <c r="FH65" s="978">
        <v>4476.7222870199994</v>
      </c>
      <c r="FI65" s="978">
        <v>5958.2594989199997</v>
      </c>
      <c r="FJ65" s="978">
        <v>7973.5308741499994</v>
      </c>
      <c r="FK65" s="978">
        <v>9054.6831247800001</v>
      </c>
      <c r="FL65" s="978">
        <v>10463.46340165</v>
      </c>
      <c r="FM65" s="978">
        <v>13465.006709990001</v>
      </c>
      <c r="FN65" s="978">
        <v>13956.914072149999</v>
      </c>
      <c r="FO65" s="978">
        <v>14986.052678259999</v>
      </c>
      <c r="FP65" s="978">
        <v>15631.090845230001</v>
      </c>
      <c r="FQ65" s="978">
        <v>16065.1340733</v>
      </c>
      <c r="FR65" s="978">
        <v>15035.43830451</v>
      </c>
      <c r="FS65" s="978">
        <v>15583.265718000001</v>
      </c>
      <c r="FT65" s="978">
        <v>17799.170717120003</v>
      </c>
      <c r="FU65" s="978">
        <v>17931.764135959998</v>
      </c>
      <c r="FV65" s="978">
        <v>17765.55912976</v>
      </c>
      <c r="FW65" s="978">
        <v>17695.68191299</v>
      </c>
      <c r="FX65" s="978">
        <v>17024.68121246</v>
      </c>
      <c r="FY65" s="978">
        <v>17649.802594509998</v>
      </c>
      <c r="FZ65" s="978">
        <v>17898.99118271</v>
      </c>
      <c r="GA65" s="978">
        <v>19088.539594720001</v>
      </c>
    </row>
    <row r="66" spans="1:183">
      <c r="A66" s="977" t="s">
        <v>580</v>
      </c>
      <c r="B66" s="978"/>
      <c r="C66" s="978"/>
      <c r="D66" s="978"/>
      <c r="E66" s="978"/>
      <c r="F66" s="978"/>
      <c r="G66" s="978"/>
      <c r="H66" s="978"/>
      <c r="I66" s="978"/>
      <c r="J66" s="978"/>
      <c r="K66" s="978"/>
      <c r="L66" s="978"/>
      <c r="M66" s="978"/>
      <c r="N66" s="978"/>
      <c r="O66" s="978"/>
      <c r="P66" s="978"/>
      <c r="Q66" s="978"/>
      <c r="R66" s="978"/>
      <c r="S66" s="978"/>
      <c r="T66" s="978"/>
      <c r="U66" s="978"/>
      <c r="V66" s="978"/>
      <c r="W66" s="978"/>
      <c r="X66" s="978"/>
      <c r="Y66" s="978"/>
      <c r="Z66" s="978"/>
      <c r="AA66" s="978"/>
      <c r="AB66" s="978"/>
      <c r="AC66" s="978"/>
      <c r="AD66" s="978"/>
      <c r="AE66" s="978"/>
      <c r="AF66" s="978"/>
      <c r="AG66" s="978"/>
      <c r="AH66" s="978"/>
      <c r="AI66" s="978"/>
      <c r="AJ66" s="978"/>
      <c r="AK66" s="978"/>
      <c r="AL66" s="978"/>
      <c r="AM66" s="978"/>
      <c r="AN66" s="978"/>
      <c r="AO66" s="978"/>
      <c r="AP66" s="978"/>
      <c r="AQ66" s="978"/>
      <c r="AR66" s="978"/>
      <c r="AS66" s="978"/>
      <c r="AT66" s="978"/>
      <c r="AU66" s="978"/>
      <c r="AV66" s="978"/>
      <c r="AW66" s="978"/>
      <c r="AX66" s="978"/>
      <c r="AY66" s="978"/>
      <c r="AZ66" s="978"/>
      <c r="BA66" s="978"/>
      <c r="BB66" s="978"/>
      <c r="BC66" s="978"/>
      <c r="BD66" s="978"/>
      <c r="BE66" s="978"/>
      <c r="BF66" s="978"/>
      <c r="BG66" s="978"/>
      <c r="BH66" s="978"/>
      <c r="BI66" s="978"/>
      <c r="BJ66" s="978"/>
      <c r="BK66" s="978"/>
      <c r="BL66" s="978"/>
      <c r="BM66" s="978"/>
      <c r="BN66" s="978"/>
      <c r="BO66" s="978"/>
      <c r="BP66" s="978"/>
      <c r="BQ66" s="978"/>
      <c r="BR66" s="978"/>
      <c r="BS66" s="978"/>
      <c r="BT66" s="978"/>
      <c r="BU66" s="978"/>
      <c r="BV66" s="978"/>
      <c r="BW66" s="978"/>
      <c r="BX66" s="978"/>
      <c r="BY66" s="978"/>
      <c r="BZ66" s="978"/>
      <c r="CA66" s="978"/>
      <c r="CB66" s="978"/>
      <c r="CC66" s="978"/>
      <c r="CD66" s="978"/>
      <c r="CE66" s="978"/>
      <c r="CF66" s="978"/>
      <c r="CG66" s="978"/>
      <c r="CH66" s="978"/>
      <c r="CI66" s="978"/>
      <c r="CJ66" s="978"/>
      <c r="CK66" s="978"/>
      <c r="CL66" s="978"/>
      <c r="CM66" s="978"/>
      <c r="CN66" s="978"/>
      <c r="CO66" s="978"/>
      <c r="CP66" s="978"/>
      <c r="CQ66" s="978"/>
      <c r="CR66" s="978"/>
      <c r="CS66" s="978"/>
      <c r="CT66" s="978"/>
      <c r="CU66" s="978"/>
      <c r="CV66" s="978"/>
      <c r="CW66" s="978"/>
      <c r="CX66" s="978"/>
      <c r="CY66" s="978"/>
      <c r="CZ66" s="978"/>
      <c r="DA66" s="978"/>
      <c r="DB66" s="978"/>
      <c r="DC66" s="978"/>
      <c r="DD66" s="978"/>
      <c r="DE66" s="978"/>
      <c r="DF66" s="978"/>
      <c r="DG66" s="978"/>
      <c r="DH66" s="978"/>
      <c r="DI66" s="978"/>
      <c r="DJ66" s="978"/>
      <c r="DK66" s="978"/>
      <c r="DL66" s="978"/>
      <c r="DM66" s="978"/>
      <c r="DN66" s="978"/>
      <c r="DO66" s="978"/>
      <c r="DP66" s="978"/>
      <c r="DQ66" s="978"/>
      <c r="DR66" s="978"/>
      <c r="DS66" s="978"/>
      <c r="DT66" s="978"/>
      <c r="DU66" s="978"/>
      <c r="DV66" s="978"/>
      <c r="DW66" s="978"/>
      <c r="DX66" s="978"/>
      <c r="DY66" s="978"/>
      <c r="DZ66" s="978"/>
      <c r="EA66" s="978"/>
      <c r="EB66" s="978"/>
      <c r="EC66" s="978"/>
      <c r="ED66" s="978"/>
      <c r="EE66" s="978"/>
      <c r="EF66" s="978"/>
      <c r="EG66" s="978"/>
      <c r="EH66" s="978"/>
      <c r="EI66" s="978"/>
      <c r="EJ66" s="978"/>
      <c r="EK66" s="978"/>
      <c r="EL66" s="978"/>
      <c r="EM66" s="978"/>
      <c r="EN66" s="978"/>
      <c r="EO66" s="978"/>
      <c r="EP66" s="978"/>
      <c r="EQ66" s="978"/>
      <c r="ER66" s="978"/>
      <c r="ES66" s="978"/>
      <c r="ET66" s="978"/>
      <c r="EU66" s="978"/>
      <c r="EV66" s="978"/>
      <c r="EW66" s="978"/>
      <c r="EX66" s="978"/>
      <c r="EY66" s="978"/>
      <c r="EZ66" s="978"/>
      <c r="FA66" s="978">
        <v>0</v>
      </c>
      <c r="FB66" s="978">
        <v>98.147156640000006</v>
      </c>
      <c r="FC66" s="978">
        <v>101.69010934000001</v>
      </c>
      <c r="FD66" s="978">
        <v>578.05968892999999</v>
      </c>
      <c r="FE66" s="978">
        <v>205.06808040999999</v>
      </c>
      <c r="FF66" s="978">
        <v>226.35280304999998</v>
      </c>
      <c r="FG66" s="978">
        <v>231.73649316999999</v>
      </c>
      <c r="FH66" s="978">
        <v>131.76962347999998</v>
      </c>
      <c r="FI66" s="978">
        <v>147.04686974000001</v>
      </c>
      <c r="FJ66" s="978">
        <v>240.50652975999998</v>
      </c>
      <c r="FK66" s="978">
        <v>484.28773355999999</v>
      </c>
      <c r="FL66" s="978">
        <v>238.01074528000001</v>
      </c>
      <c r="FM66" s="978">
        <v>332.00876082999997</v>
      </c>
      <c r="FN66" s="978">
        <v>366.43645817000004</v>
      </c>
      <c r="FO66" s="978">
        <v>369.93217953000004</v>
      </c>
      <c r="FP66" s="978">
        <v>328.77848767</v>
      </c>
      <c r="FQ66" s="978">
        <v>437.66001307000005</v>
      </c>
      <c r="FR66" s="978">
        <v>473.92756118</v>
      </c>
      <c r="FS66" s="978">
        <v>711.24632399999996</v>
      </c>
      <c r="FT66" s="978">
        <v>2245.4995464500003</v>
      </c>
      <c r="FU66" s="978">
        <v>1947.2439007400001</v>
      </c>
      <c r="FV66" s="978">
        <v>1764.30230944</v>
      </c>
      <c r="FW66" s="978">
        <v>1174.44372767</v>
      </c>
      <c r="FX66" s="978">
        <v>1066.8215508000001</v>
      </c>
      <c r="FY66" s="978">
        <v>968.79275141999995</v>
      </c>
      <c r="FZ66" s="978">
        <v>849.93903487</v>
      </c>
      <c r="GA66" s="978">
        <v>869.64609631000008</v>
      </c>
    </row>
    <row r="67" spans="1:183">
      <c r="A67" s="975" t="s">
        <v>583</v>
      </c>
      <c r="B67" s="978">
        <v>648506.58585212997</v>
      </c>
      <c r="C67" s="978">
        <v>722772.36424783012</v>
      </c>
      <c r="D67" s="978">
        <v>795529.01550882997</v>
      </c>
      <c r="E67" s="978">
        <v>801187.82572957012</v>
      </c>
      <c r="F67" s="978">
        <v>808090.4819131199</v>
      </c>
      <c r="G67" s="978">
        <v>904153.96532031987</v>
      </c>
      <c r="H67" s="978">
        <v>942642.43380115996</v>
      </c>
      <c r="I67" s="978">
        <v>948756.84340719006</v>
      </c>
      <c r="J67" s="978">
        <v>962743.77347324998</v>
      </c>
      <c r="K67" s="978">
        <v>984274.44647302991</v>
      </c>
      <c r="L67" s="978">
        <v>986750.06268804008</v>
      </c>
      <c r="M67" s="978">
        <v>1036079.5</v>
      </c>
      <c r="N67" s="978">
        <v>1092754.3</v>
      </c>
      <c r="O67" s="978">
        <v>1204777.7</v>
      </c>
      <c r="P67" s="978">
        <v>1274030.3999999999</v>
      </c>
      <c r="Q67" s="978">
        <v>1289159.1000000001</v>
      </c>
      <c r="R67" s="978">
        <v>1303536.3999999999</v>
      </c>
      <c r="S67" s="978">
        <v>1263161.2</v>
      </c>
      <c r="T67" s="978">
        <v>1271785</v>
      </c>
      <c r="U67" s="978">
        <v>1254749.7</v>
      </c>
      <c r="V67" s="978">
        <v>1327624.7</v>
      </c>
      <c r="W67" s="978">
        <v>1309696.6000000001</v>
      </c>
      <c r="X67" s="978">
        <v>1324715.1000000001</v>
      </c>
      <c r="Y67" s="978">
        <v>1315869.1464152201</v>
      </c>
      <c r="Z67" s="978">
        <v>1347265.6</v>
      </c>
      <c r="AA67" s="978">
        <v>1381821.4</v>
      </c>
      <c r="AB67" s="978">
        <v>1423345.5</v>
      </c>
      <c r="AC67" s="978">
        <v>1435397.5</v>
      </c>
      <c r="AD67" s="978">
        <v>1442433.7</v>
      </c>
      <c r="AE67" s="978">
        <v>1502054.9</v>
      </c>
      <c r="AF67" s="978">
        <v>1503378.9</v>
      </c>
      <c r="AG67" s="978">
        <v>1528379.1</v>
      </c>
      <c r="AH67" s="978">
        <v>1605419.1</v>
      </c>
      <c r="AI67" s="978">
        <v>1691612.5</v>
      </c>
      <c r="AJ67" s="978">
        <v>1610959.2000000002</v>
      </c>
      <c r="AK67" s="978">
        <v>1599494.5999999999</v>
      </c>
      <c r="AL67" s="978">
        <v>1746192.0999999999</v>
      </c>
      <c r="AM67" s="978">
        <v>1778660.2</v>
      </c>
      <c r="AN67" s="978">
        <v>1918925.7000000004</v>
      </c>
      <c r="AO67" s="978">
        <v>1966190.1</v>
      </c>
      <c r="AP67" s="978">
        <v>1857919.5000000002</v>
      </c>
      <c r="AQ67" s="978">
        <v>2124315.6999999997</v>
      </c>
      <c r="AR67" s="978">
        <v>1952426.1</v>
      </c>
      <c r="AS67" s="978">
        <v>1972619</v>
      </c>
      <c r="AT67" s="978">
        <v>1981068.5</v>
      </c>
      <c r="AU67" s="978">
        <v>2071969</v>
      </c>
      <c r="AV67" s="978">
        <v>2079576.5999999999</v>
      </c>
      <c r="AW67" s="978">
        <v>1985191.8329999999</v>
      </c>
      <c r="AX67" s="978">
        <v>1917503.4</v>
      </c>
      <c r="AY67" s="978">
        <v>2062656.0999999999</v>
      </c>
      <c r="AZ67" s="978">
        <v>2106238.6000000006</v>
      </c>
      <c r="BA67" s="978">
        <v>2089655.7999999998</v>
      </c>
      <c r="BB67" s="978">
        <v>2105957.6</v>
      </c>
      <c r="BC67" s="978">
        <v>2113281.4</v>
      </c>
      <c r="BD67" s="978">
        <v>2123061.2000000002</v>
      </c>
      <c r="BE67" s="978">
        <v>2141896.7999999998</v>
      </c>
      <c r="BF67" s="978">
        <v>2156836.1</v>
      </c>
      <c r="BG67" s="978">
        <v>2231973.6000000006</v>
      </c>
      <c r="BH67" s="978">
        <v>2269179.2999999998</v>
      </c>
      <c r="BI67" s="978">
        <v>2263587.8801293303</v>
      </c>
      <c r="BJ67" s="978">
        <v>2349890.2999999998</v>
      </c>
      <c r="BK67" s="978">
        <v>2444112.4000000004</v>
      </c>
      <c r="BL67" s="978">
        <v>2568065.3199999998</v>
      </c>
      <c r="BM67" s="978">
        <v>2503988.4</v>
      </c>
      <c r="BN67" s="978">
        <v>2566100.6</v>
      </c>
      <c r="BO67" s="978">
        <v>2691296.952</v>
      </c>
      <c r="BP67" s="978">
        <v>2803529.5895999996</v>
      </c>
      <c r="BQ67" s="978">
        <v>2775685.5999999996</v>
      </c>
      <c r="BR67" s="978">
        <v>2772993.0999999996</v>
      </c>
      <c r="BS67" s="978">
        <v>2699799.6272799997</v>
      </c>
      <c r="BT67" s="978">
        <v>2664644.7999999998</v>
      </c>
      <c r="BU67" s="978">
        <v>2814846.0791199999</v>
      </c>
      <c r="BV67" s="978">
        <v>2967139.46</v>
      </c>
      <c r="BW67" s="978">
        <v>2227472.7701000003</v>
      </c>
      <c r="BX67" s="978">
        <v>3307667.8522572001</v>
      </c>
      <c r="BY67" s="978">
        <v>3540703.5822833329</v>
      </c>
      <c r="BZ67" s="978">
        <v>3684404.4960000003</v>
      </c>
      <c r="CA67" s="978">
        <v>3911821.5079999999</v>
      </c>
      <c r="CB67" s="978">
        <v>4109850.4219999998</v>
      </c>
      <c r="CC67" s="978">
        <v>4189053.5219999999</v>
      </c>
      <c r="CD67" s="978">
        <v>4320672.3406849597</v>
      </c>
      <c r="CE67" s="978">
        <v>4730662.8293343093</v>
      </c>
      <c r="CF67" s="978">
        <v>4557557.2271696497</v>
      </c>
      <c r="CG67" s="978">
        <v>4027901.6962419306</v>
      </c>
      <c r="CH67" s="978">
        <v>3900134.7417916497</v>
      </c>
      <c r="CI67" s="978">
        <v>4122142.0101372902</v>
      </c>
      <c r="CJ67" s="978">
        <v>4798317.3556990307</v>
      </c>
      <c r="CK67" s="978">
        <v>5052863.2884268593</v>
      </c>
      <c r="CL67" s="978">
        <v>4909220.6018525995</v>
      </c>
      <c r="CM67" s="978">
        <v>5116246.7161530089</v>
      </c>
      <c r="CN67" s="978">
        <v>5130160.1569070397</v>
      </c>
      <c r="CO67" s="978">
        <v>5550488.2734277602</v>
      </c>
      <c r="CP67" s="978">
        <v>5672622.4363523293</v>
      </c>
      <c r="CQ67" s="978">
        <v>5585227.7502746694</v>
      </c>
      <c r="CR67" s="978">
        <v>5881558.6156323804</v>
      </c>
      <c r="CS67" s="978">
        <v>5809826.4806303401</v>
      </c>
      <c r="CT67" s="978">
        <v>6527673.0147706605</v>
      </c>
      <c r="CU67" s="978">
        <v>7016468.5082838694</v>
      </c>
      <c r="CV67" s="978">
        <v>7998232.8215439096</v>
      </c>
      <c r="CW67" s="978">
        <v>7805093.5486843111</v>
      </c>
      <c r="CX67" s="978">
        <v>7546333.6901148707</v>
      </c>
      <c r="CY67" s="978">
        <v>7948368.8481929693</v>
      </c>
      <c r="CZ67" s="978">
        <v>8067591.2270440701</v>
      </c>
      <c r="DA67" s="978">
        <v>8335290.5093391705</v>
      </c>
      <c r="DB67" s="978">
        <v>8960287.7279312611</v>
      </c>
      <c r="DC67" s="978">
        <v>8339115.4749594498</v>
      </c>
      <c r="DD67" s="978">
        <v>8387156.7235329701</v>
      </c>
      <c r="DE67" s="978">
        <v>9166835.305064559</v>
      </c>
      <c r="DF67" s="978">
        <v>9294035.9440060109</v>
      </c>
      <c r="DG67" s="978">
        <v>9087966.9735128209</v>
      </c>
      <c r="DH67" s="978">
        <v>8997817.2540106587</v>
      </c>
      <c r="DI67" s="978">
        <v>9001008.09106059</v>
      </c>
      <c r="DJ67" s="978">
        <v>8720581.423643101</v>
      </c>
      <c r="DK67" s="978">
        <v>9077026.5306618307</v>
      </c>
      <c r="DL67" s="978">
        <v>8889358.8228315189</v>
      </c>
      <c r="DM67" s="978">
        <v>9475324.8660299107</v>
      </c>
      <c r="DN67" s="978">
        <v>9458490.2460518107</v>
      </c>
      <c r="DO67" s="978">
        <v>9911551.3362888396</v>
      </c>
      <c r="DP67" s="978">
        <v>10239558.35625919</v>
      </c>
      <c r="DQ67" s="978">
        <v>10780627.142545</v>
      </c>
      <c r="DR67" s="978">
        <v>10446373.9366768</v>
      </c>
      <c r="DS67" s="978">
        <v>10792645.1741216</v>
      </c>
      <c r="DT67" s="978">
        <v>11023312.970613949</v>
      </c>
      <c r="DU67" s="978">
        <v>10972487.609556429</v>
      </c>
      <c r="DV67" s="978">
        <v>10759314.64519386</v>
      </c>
      <c r="DW67" s="978">
        <v>10845498.096374892</v>
      </c>
      <c r="DX67" s="978">
        <v>10941435.301795658</v>
      </c>
      <c r="DY67" s="978">
        <v>11520644.680063199</v>
      </c>
      <c r="DZ67" s="978">
        <v>11224789.76625878</v>
      </c>
      <c r="EA67" s="978">
        <v>11224607.280949021</v>
      </c>
      <c r="EB67" s="978">
        <v>11142651.355641011</v>
      </c>
      <c r="EC67" s="978">
        <v>11525530.341864239</v>
      </c>
      <c r="ED67" s="978">
        <v>11561525.953846389</v>
      </c>
      <c r="EE67" s="978">
        <v>11595668.304282732</v>
      </c>
      <c r="EF67" s="978">
        <v>11653623.806210142</v>
      </c>
      <c r="EG67" s="978">
        <v>11898956.655850591</v>
      </c>
      <c r="EH67" s="978">
        <v>11986234.86941544</v>
      </c>
      <c r="EI67" s="978">
        <v>12172096.71063769</v>
      </c>
      <c r="EJ67" s="978">
        <v>12389274.836252101</v>
      </c>
      <c r="EK67" s="978">
        <v>12508014.98761051</v>
      </c>
      <c r="EL67" s="978">
        <v>12618080.334928099</v>
      </c>
      <c r="EM67" s="978">
        <v>12172500.07389109</v>
      </c>
      <c r="EN67" s="978">
        <v>12210412.366938628</v>
      </c>
      <c r="EO67" s="978">
        <v>13303494.497339509</v>
      </c>
      <c r="EP67" s="978">
        <v>13755293.224501399</v>
      </c>
      <c r="EQ67" s="978">
        <v>13153787.491918681</v>
      </c>
      <c r="ER67" s="978">
        <v>13270973.805136699</v>
      </c>
      <c r="ES67" s="978">
        <v>13304783.807157289</v>
      </c>
      <c r="ET67" s="978">
        <v>13603139.33919893</v>
      </c>
      <c r="EU67" s="978">
        <v>13483059.41369551</v>
      </c>
      <c r="EV67" s="978">
        <v>13392426.383055691</v>
      </c>
      <c r="EW67" s="978">
        <v>13770062.257649932</v>
      </c>
      <c r="EX67" s="978">
        <v>14065267.131838962</v>
      </c>
      <c r="EY67" s="978">
        <v>14399299.173740219</v>
      </c>
      <c r="EZ67" s="978">
        <v>15062729.970895041</v>
      </c>
      <c r="FA67" s="978">
        <v>15483847.532113072</v>
      </c>
      <c r="FB67" s="978">
        <v>15308392.816496979</v>
      </c>
      <c r="FC67" s="978">
        <v>15547624.712586978</v>
      </c>
      <c r="FD67" s="978">
        <v>15669169.15049288</v>
      </c>
      <c r="FE67" s="978">
        <v>15634382.054243511</v>
      </c>
      <c r="FF67" s="978">
        <v>15424052.619961672</v>
      </c>
      <c r="FG67" s="978">
        <v>15593172.507602401</v>
      </c>
      <c r="FH67" s="978">
        <v>14811429.80026171</v>
      </c>
      <c r="FI67" s="978">
        <v>14619449.232655138</v>
      </c>
      <c r="FJ67" s="978">
        <v>14362451.068813179</v>
      </c>
      <c r="FK67" s="978">
        <v>14529508.003617309</v>
      </c>
      <c r="FL67" s="978">
        <v>14734882.803885259</v>
      </c>
      <c r="FM67" s="978">
        <v>15688963.551682211</v>
      </c>
      <c r="FN67" s="978">
        <v>15493689.499696333</v>
      </c>
      <c r="FO67" s="978">
        <v>15424175.177298021</v>
      </c>
      <c r="FP67" s="978">
        <v>15738908.015909148</v>
      </c>
      <c r="FQ67" s="978">
        <v>16041028.9908402</v>
      </c>
      <c r="FR67" s="978">
        <v>16156594.073249388</v>
      </c>
      <c r="FS67" s="978">
        <v>16171622.963885181</v>
      </c>
      <c r="FT67" s="978">
        <v>16669201.063504862</v>
      </c>
      <c r="FU67" s="978">
        <v>16375439.432800582</v>
      </c>
      <c r="FV67" s="978">
        <v>16814451.201216601</v>
      </c>
      <c r="FW67" s="978">
        <v>16558083.773549829</v>
      </c>
      <c r="FX67" s="978">
        <v>16696663.767968543</v>
      </c>
      <c r="FY67" s="978">
        <v>16818486.714349806</v>
      </c>
      <c r="FZ67" s="978">
        <v>16801678.164661448</v>
      </c>
      <c r="GA67" s="978">
        <v>16540957.443928644</v>
      </c>
    </row>
    <row r="68" spans="1:183">
      <c r="A68" s="975"/>
      <c r="B68" s="978"/>
      <c r="C68" s="978"/>
      <c r="D68" s="978"/>
      <c r="E68" s="978"/>
      <c r="F68" s="978"/>
      <c r="G68" s="978"/>
      <c r="H68" s="978"/>
      <c r="I68" s="978"/>
      <c r="J68" s="978"/>
      <c r="K68" s="978"/>
      <c r="L68" s="978"/>
      <c r="M68" s="978"/>
      <c r="N68" s="978"/>
      <c r="O68" s="978"/>
      <c r="P68" s="978"/>
      <c r="Q68" s="978"/>
      <c r="R68" s="978"/>
      <c r="S68" s="978"/>
      <c r="T68" s="978"/>
      <c r="U68" s="978"/>
      <c r="V68" s="978"/>
      <c r="W68" s="978"/>
      <c r="X68" s="978"/>
      <c r="Y68" s="978"/>
      <c r="Z68" s="978"/>
      <c r="AA68" s="978"/>
      <c r="AB68" s="978"/>
      <c r="AC68" s="978"/>
      <c r="AD68" s="978"/>
      <c r="AE68" s="978"/>
      <c r="AF68" s="978"/>
      <c r="AG68" s="978"/>
      <c r="AH68" s="978"/>
      <c r="AI68" s="978"/>
      <c r="AJ68" s="978"/>
      <c r="AK68" s="978"/>
      <c r="AL68" s="978"/>
      <c r="AM68" s="978"/>
      <c r="AN68" s="978"/>
      <c r="AO68" s="978"/>
      <c r="AP68" s="978"/>
      <c r="AQ68" s="978"/>
      <c r="AR68" s="978"/>
      <c r="AS68" s="978"/>
      <c r="AT68" s="978"/>
      <c r="AU68" s="978"/>
      <c r="AV68" s="978"/>
      <c r="AW68" s="978"/>
      <c r="AX68" s="978"/>
      <c r="AY68" s="978"/>
      <c r="AZ68" s="978"/>
      <c r="BA68" s="978"/>
      <c r="BB68" s="978"/>
      <c r="BC68" s="978"/>
      <c r="BD68" s="978"/>
      <c r="BE68" s="978"/>
      <c r="BF68" s="978"/>
      <c r="BG68" s="978"/>
      <c r="BH68" s="978"/>
      <c r="BI68" s="978"/>
      <c r="BJ68" s="978"/>
      <c r="BK68" s="978"/>
      <c r="BL68" s="978"/>
      <c r="BM68" s="978"/>
      <c r="BN68" s="978"/>
      <c r="BO68" s="978"/>
      <c r="BP68" s="978"/>
      <c r="BQ68" s="978"/>
      <c r="BR68" s="978"/>
      <c r="BS68" s="978"/>
      <c r="BT68" s="978"/>
      <c r="BU68" s="978"/>
      <c r="BV68" s="978"/>
      <c r="BW68" s="978"/>
      <c r="BX68" s="978"/>
      <c r="BY68" s="978"/>
      <c r="BZ68" s="978"/>
      <c r="CA68" s="978"/>
      <c r="CB68" s="978"/>
      <c r="CC68" s="978"/>
      <c r="CD68" s="978"/>
      <c r="CE68" s="978"/>
      <c r="CF68" s="978"/>
      <c r="CG68" s="978"/>
      <c r="CH68" s="978"/>
      <c r="CI68" s="978"/>
      <c r="CJ68" s="978"/>
      <c r="CK68" s="978"/>
      <c r="CL68" s="978"/>
      <c r="CM68" s="978"/>
      <c r="CN68" s="978"/>
      <c r="CO68" s="978"/>
      <c r="CP68" s="978"/>
      <c r="CQ68" s="978"/>
      <c r="CR68" s="978"/>
      <c r="CS68" s="978"/>
      <c r="CT68" s="978"/>
      <c r="CU68" s="978"/>
      <c r="CV68" s="978"/>
      <c r="CW68" s="978"/>
      <c r="CX68" s="978"/>
      <c r="CY68" s="978"/>
      <c r="CZ68" s="978"/>
      <c r="DA68" s="978"/>
      <c r="DB68" s="978"/>
      <c r="DC68" s="978"/>
      <c r="DD68" s="978"/>
      <c r="DE68" s="978"/>
      <c r="DF68" s="978"/>
      <c r="DG68" s="978"/>
      <c r="DH68" s="978"/>
      <c r="DI68" s="978"/>
      <c r="DJ68" s="978"/>
      <c r="DK68" s="978"/>
      <c r="DL68" s="978"/>
      <c r="DM68" s="978"/>
      <c r="DN68" s="978"/>
      <c r="DO68" s="978"/>
      <c r="DP68" s="978"/>
      <c r="DQ68" s="978"/>
      <c r="DR68" s="978"/>
      <c r="DS68" s="978"/>
      <c r="DT68" s="978"/>
      <c r="DU68" s="978"/>
      <c r="DV68" s="978"/>
      <c r="DW68" s="978"/>
      <c r="DX68" s="978"/>
      <c r="DY68" s="978"/>
      <c r="DZ68" s="978"/>
      <c r="EA68" s="978"/>
      <c r="EB68" s="978"/>
      <c r="EC68" s="978"/>
      <c r="ED68" s="978"/>
      <c r="EE68" s="978"/>
      <c r="EF68" s="978"/>
      <c r="EG68" s="978"/>
      <c r="EH68" s="978"/>
      <c r="EI68" s="978"/>
      <c r="EJ68" s="978"/>
      <c r="EK68" s="978"/>
      <c r="EL68" s="978"/>
      <c r="EM68" s="978"/>
      <c r="EN68" s="978"/>
      <c r="EO68" s="978"/>
      <c r="EP68" s="978"/>
      <c r="EQ68" s="978"/>
      <c r="ER68" s="978"/>
      <c r="ES68" s="978"/>
      <c r="ET68" s="978"/>
      <c r="EU68" s="978"/>
      <c r="EV68" s="978"/>
      <c r="EW68" s="978"/>
      <c r="EX68" s="978"/>
      <c r="EY68" s="978"/>
      <c r="EZ68" s="978"/>
      <c r="FA68" s="978"/>
      <c r="FB68" s="978"/>
      <c r="FC68" s="978"/>
      <c r="FD68" s="978"/>
      <c r="FE68" s="978"/>
      <c r="FF68" s="978"/>
      <c r="FG68" s="978"/>
      <c r="FH68" s="978"/>
      <c r="FI68" s="978"/>
      <c r="FJ68" s="978"/>
      <c r="FK68" s="978"/>
      <c r="FL68" s="978"/>
      <c r="FM68" s="978"/>
      <c r="FN68" s="978"/>
      <c r="FO68" s="978"/>
      <c r="FP68" s="978"/>
      <c r="FQ68" s="978"/>
      <c r="FR68" s="978"/>
      <c r="FS68" s="978"/>
      <c r="FT68" s="978"/>
      <c r="FU68" s="978"/>
      <c r="FV68" s="978"/>
      <c r="FW68" s="978"/>
      <c r="FX68" s="978"/>
      <c r="FY68" s="978"/>
      <c r="FZ68" s="978"/>
      <c r="GA68" s="978"/>
    </row>
    <row r="69" spans="1:183">
      <c r="A69" s="975" t="s">
        <v>584</v>
      </c>
      <c r="B69" s="978"/>
      <c r="C69" s="978"/>
      <c r="D69" s="978"/>
      <c r="E69" s="978"/>
      <c r="F69" s="978"/>
      <c r="G69" s="978"/>
      <c r="H69" s="978"/>
      <c r="I69" s="978"/>
      <c r="J69" s="978"/>
      <c r="K69" s="978"/>
      <c r="L69" s="978"/>
      <c r="M69" s="978"/>
      <c r="N69" s="978"/>
      <c r="O69" s="978"/>
      <c r="P69" s="978"/>
      <c r="Q69" s="978"/>
      <c r="R69" s="978"/>
      <c r="S69" s="978"/>
      <c r="T69" s="978"/>
      <c r="U69" s="978"/>
      <c r="V69" s="978"/>
      <c r="W69" s="978"/>
      <c r="X69" s="978"/>
      <c r="Y69" s="978"/>
      <c r="Z69" s="978"/>
      <c r="AA69" s="978"/>
      <c r="AB69" s="978"/>
      <c r="AC69" s="978"/>
      <c r="AD69" s="978"/>
      <c r="AE69" s="978"/>
      <c r="AF69" s="978"/>
      <c r="AG69" s="978"/>
      <c r="AH69" s="978"/>
      <c r="AI69" s="978"/>
      <c r="AJ69" s="978"/>
      <c r="AK69" s="978"/>
      <c r="AL69" s="978"/>
      <c r="AM69" s="978"/>
      <c r="AN69" s="978"/>
      <c r="AO69" s="978"/>
      <c r="AP69" s="978"/>
      <c r="AQ69" s="978"/>
      <c r="AR69" s="978"/>
      <c r="AS69" s="978"/>
      <c r="AT69" s="978"/>
      <c r="AU69" s="978"/>
      <c r="AV69" s="978"/>
      <c r="AW69" s="978"/>
      <c r="AX69" s="978"/>
      <c r="AY69" s="978"/>
      <c r="AZ69" s="978"/>
      <c r="BA69" s="978"/>
      <c r="BB69" s="978"/>
      <c r="BC69" s="978"/>
      <c r="BD69" s="978"/>
      <c r="BE69" s="978"/>
      <c r="BF69" s="978"/>
      <c r="BG69" s="978"/>
      <c r="BH69" s="978"/>
      <c r="BI69" s="978"/>
      <c r="BJ69" s="978"/>
      <c r="BK69" s="978"/>
      <c r="BL69" s="978"/>
      <c r="BM69" s="978"/>
      <c r="BN69" s="978"/>
      <c r="BO69" s="978"/>
      <c r="BP69" s="978"/>
      <c r="BQ69" s="978"/>
      <c r="BR69" s="978"/>
      <c r="BS69" s="978"/>
      <c r="BT69" s="978"/>
      <c r="BU69" s="978"/>
      <c r="BV69" s="978"/>
      <c r="BW69" s="978"/>
      <c r="BX69" s="978"/>
      <c r="BY69" s="978"/>
      <c r="BZ69" s="978"/>
      <c r="CA69" s="978"/>
      <c r="CB69" s="978"/>
      <c r="CC69" s="978"/>
      <c r="CD69" s="978"/>
      <c r="CE69" s="978"/>
      <c r="CF69" s="978"/>
      <c r="CG69" s="978"/>
      <c r="CH69" s="978"/>
      <c r="CI69" s="978"/>
      <c r="CJ69" s="978"/>
      <c r="CK69" s="978"/>
      <c r="CL69" s="978"/>
      <c r="CM69" s="978"/>
      <c r="CN69" s="978"/>
      <c r="CO69" s="978"/>
      <c r="CP69" s="978"/>
      <c r="CQ69" s="978"/>
      <c r="CR69" s="978"/>
      <c r="CS69" s="978"/>
      <c r="CT69" s="978"/>
      <c r="CU69" s="978"/>
      <c r="CV69" s="978"/>
      <c r="CW69" s="978"/>
      <c r="CX69" s="978"/>
      <c r="CY69" s="978"/>
      <c r="CZ69" s="978"/>
      <c r="DA69" s="978"/>
      <c r="DB69" s="978"/>
      <c r="DC69" s="978"/>
      <c r="DD69" s="978"/>
      <c r="DE69" s="978"/>
      <c r="DF69" s="978"/>
      <c r="DG69" s="978"/>
      <c r="DH69" s="978"/>
      <c r="DI69" s="978"/>
      <c r="DJ69" s="978"/>
      <c r="DK69" s="978"/>
      <c r="DL69" s="978"/>
      <c r="DM69" s="978"/>
      <c r="DN69" s="978"/>
      <c r="DO69" s="978"/>
      <c r="DP69" s="978"/>
      <c r="DQ69" s="978">
        <v>0</v>
      </c>
      <c r="DR69" s="978">
        <v>32043.352461760041</v>
      </c>
      <c r="DS69" s="978">
        <v>0</v>
      </c>
      <c r="DT69" s="978">
        <v>0</v>
      </c>
      <c r="DU69" s="978">
        <v>0</v>
      </c>
      <c r="DV69" s="978">
        <v>0</v>
      </c>
      <c r="DW69" s="978">
        <v>42495.645268540015</v>
      </c>
      <c r="DX69" s="978">
        <v>0</v>
      </c>
      <c r="DY69" s="978">
        <v>0</v>
      </c>
      <c r="DZ69" s="978">
        <v>0</v>
      </c>
      <c r="EA69" s="978">
        <v>0</v>
      </c>
      <c r="EB69" s="978">
        <v>0</v>
      </c>
      <c r="EC69" s="978">
        <v>0</v>
      </c>
      <c r="ED69" s="978">
        <v>157512.15655629005</v>
      </c>
      <c r="EE69" s="978">
        <v>47860.34127564833</v>
      </c>
      <c r="EF69" s="978">
        <v>86367.454610287357</v>
      </c>
      <c r="EG69" s="978">
        <v>0</v>
      </c>
      <c r="EH69" s="978">
        <v>0</v>
      </c>
      <c r="EI69" s="978">
        <v>0</v>
      </c>
      <c r="EJ69" s="978">
        <v>77511.27892320606</v>
      </c>
      <c r="EK69" s="978">
        <v>309386.8220977101</v>
      </c>
      <c r="EL69" s="978">
        <v>434381.50570302998</v>
      </c>
      <c r="EM69" s="978">
        <v>538077.97367449012</v>
      </c>
      <c r="EN69" s="978">
        <v>952857.08313252009</v>
      </c>
      <c r="EO69" s="978">
        <v>1003283.8088951102</v>
      </c>
      <c r="EP69" s="978">
        <v>931537.76932383003</v>
      </c>
      <c r="EQ69" s="978">
        <v>1299058.0928835799</v>
      </c>
      <c r="ER69" s="978">
        <v>1890278.46499235</v>
      </c>
      <c r="ES69" s="978">
        <v>1804342.2747787996</v>
      </c>
      <c r="ET69" s="978">
        <v>1683165.2489884701</v>
      </c>
      <c r="EU69" s="978">
        <v>1567980.6780273998</v>
      </c>
      <c r="EV69" s="978">
        <v>1322068.6292723888</v>
      </c>
      <c r="EW69" s="978">
        <v>965839.15460369387</v>
      </c>
      <c r="EX69" s="978">
        <v>1084362.5334244859</v>
      </c>
      <c r="EY69" s="978">
        <v>1894138.7870375598</v>
      </c>
      <c r="EZ69" s="978">
        <v>1983271.2164886603</v>
      </c>
      <c r="FA69" s="978">
        <v>1004275.3037600301</v>
      </c>
      <c r="FB69" s="978">
        <v>1363168.3571743499</v>
      </c>
      <c r="FC69" s="978">
        <v>1766875.5422748807</v>
      </c>
      <c r="FD69" s="978">
        <v>1777003.1209585397</v>
      </c>
      <c r="FE69" s="978">
        <v>2158029.5457305</v>
      </c>
      <c r="FF69" s="978">
        <v>2378904.8151603201</v>
      </c>
      <c r="FG69" s="978">
        <v>2184603.6493613399</v>
      </c>
      <c r="FH69" s="978">
        <v>3273483.4704383798</v>
      </c>
      <c r="FI69" s="978">
        <v>2936900.14240159</v>
      </c>
      <c r="FJ69" s="978">
        <v>2832005.1065513496</v>
      </c>
      <c r="FK69" s="978">
        <v>3130398.6499740602</v>
      </c>
      <c r="FL69" s="978">
        <v>3282441.1452265601</v>
      </c>
      <c r="FM69" s="978">
        <v>3308086.4157655002</v>
      </c>
      <c r="FN69" s="978">
        <v>3107077.2939658696</v>
      </c>
      <c r="FO69" s="978">
        <v>2676495.71091644</v>
      </c>
      <c r="FP69" s="978">
        <v>2588581.7603866099</v>
      </c>
      <c r="FQ69" s="978">
        <v>2403456.5003000498</v>
      </c>
      <c r="FR69" s="978">
        <v>2337786.5693784896</v>
      </c>
      <c r="FS69" s="978">
        <v>2774025.9349890999</v>
      </c>
      <c r="FT69" s="978">
        <v>2870332.0085605802</v>
      </c>
      <c r="FU69" s="978">
        <v>2878737.18483683</v>
      </c>
      <c r="FV69" s="978">
        <v>2843662.0087498398</v>
      </c>
      <c r="FW69" s="978">
        <v>2446487.0253331899</v>
      </c>
      <c r="FX69" s="978">
        <v>2340430.0177638098</v>
      </c>
      <c r="FY69" s="978">
        <v>1797611.0493464002</v>
      </c>
      <c r="FZ69" s="978">
        <v>2174494.0516829602</v>
      </c>
      <c r="GA69" s="978">
        <v>2067622.1422133499</v>
      </c>
    </row>
    <row r="70" spans="1:183">
      <c r="A70" s="986" t="s">
        <v>585</v>
      </c>
      <c r="B70" s="978"/>
      <c r="C70" s="978"/>
      <c r="D70" s="978"/>
      <c r="E70" s="978"/>
      <c r="F70" s="978"/>
      <c r="G70" s="978"/>
      <c r="H70" s="978"/>
      <c r="I70" s="978"/>
      <c r="J70" s="978"/>
      <c r="K70" s="978"/>
      <c r="L70" s="978"/>
      <c r="M70" s="978"/>
      <c r="N70" s="978"/>
      <c r="O70" s="978"/>
      <c r="P70" s="978"/>
      <c r="Q70" s="978"/>
      <c r="R70" s="978"/>
      <c r="S70" s="978"/>
      <c r="T70" s="978"/>
      <c r="U70" s="978"/>
      <c r="V70" s="978"/>
      <c r="W70" s="978"/>
      <c r="X70" s="978"/>
      <c r="Y70" s="978"/>
      <c r="Z70" s="978"/>
      <c r="AA70" s="978"/>
      <c r="AB70" s="978"/>
      <c r="AC70" s="978"/>
      <c r="AD70" s="978"/>
      <c r="AE70" s="978"/>
      <c r="AF70" s="978"/>
      <c r="AG70" s="978"/>
      <c r="AH70" s="978"/>
      <c r="AI70" s="978"/>
      <c r="AJ70" s="978"/>
      <c r="AK70" s="978"/>
      <c r="AL70" s="978"/>
      <c r="AM70" s="978"/>
      <c r="AN70" s="978"/>
      <c r="AO70" s="978"/>
      <c r="AP70" s="978"/>
      <c r="AQ70" s="978"/>
      <c r="AR70" s="978"/>
      <c r="AS70" s="978"/>
      <c r="AT70" s="978"/>
      <c r="AU70" s="978"/>
      <c r="AV70" s="978"/>
      <c r="AW70" s="978"/>
      <c r="AX70" s="978"/>
      <c r="AY70" s="978"/>
      <c r="AZ70" s="978"/>
      <c r="BA70" s="978"/>
      <c r="BB70" s="978"/>
      <c r="BC70" s="978"/>
      <c r="BD70" s="978"/>
      <c r="BE70" s="978"/>
      <c r="BF70" s="978"/>
      <c r="BG70" s="978"/>
      <c r="BH70" s="978"/>
      <c r="BI70" s="978"/>
      <c r="BJ70" s="978"/>
      <c r="BK70" s="978"/>
      <c r="BL70" s="978"/>
      <c r="BM70" s="978"/>
      <c r="BN70" s="978"/>
      <c r="BO70" s="978"/>
      <c r="BP70" s="978"/>
      <c r="BQ70" s="978"/>
      <c r="BR70" s="978"/>
      <c r="BS70" s="978"/>
      <c r="BT70" s="978"/>
      <c r="BU70" s="978"/>
      <c r="BV70" s="978"/>
      <c r="BW70" s="978"/>
      <c r="BX70" s="978"/>
      <c r="BY70" s="978"/>
      <c r="BZ70" s="978"/>
      <c r="CA70" s="978"/>
      <c r="CB70" s="978"/>
      <c r="CC70" s="978"/>
      <c r="CD70" s="978"/>
      <c r="CE70" s="978"/>
      <c r="CF70" s="978"/>
      <c r="CG70" s="978"/>
      <c r="CH70" s="978"/>
      <c r="CI70" s="978"/>
      <c r="CJ70" s="978"/>
      <c r="CK70" s="978"/>
      <c r="CL70" s="978"/>
      <c r="CM70" s="978"/>
      <c r="CN70" s="978"/>
      <c r="CO70" s="978"/>
      <c r="CP70" s="978"/>
      <c r="CQ70" s="978"/>
      <c r="CR70" s="978"/>
      <c r="CS70" s="978"/>
      <c r="CT70" s="978"/>
      <c r="CU70" s="978"/>
      <c r="CV70" s="978"/>
      <c r="CW70" s="978"/>
      <c r="CX70" s="978"/>
      <c r="CY70" s="978"/>
      <c r="CZ70" s="978"/>
      <c r="DA70" s="978"/>
      <c r="DB70" s="978"/>
      <c r="DC70" s="978"/>
      <c r="DD70" s="978"/>
      <c r="DE70" s="978"/>
      <c r="DF70" s="978"/>
      <c r="DG70" s="978"/>
      <c r="DH70" s="978"/>
      <c r="DI70" s="978"/>
      <c r="DJ70" s="978"/>
      <c r="DK70" s="978"/>
      <c r="DL70" s="978"/>
      <c r="DM70" s="978"/>
      <c r="DN70" s="978"/>
      <c r="DO70" s="978"/>
      <c r="DP70" s="978"/>
      <c r="DQ70" s="978">
        <v>0</v>
      </c>
      <c r="DR70" s="978">
        <v>32043.352461760041</v>
      </c>
      <c r="DS70" s="978">
        <v>0</v>
      </c>
      <c r="DT70" s="978">
        <v>0</v>
      </c>
      <c r="DU70" s="978">
        <v>0</v>
      </c>
      <c r="DV70" s="978">
        <v>0</v>
      </c>
      <c r="DW70" s="978">
        <v>42495.645268540015</v>
      </c>
      <c r="DX70" s="978">
        <v>0</v>
      </c>
      <c r="DY70" s="978">
        <v>0</v>
      </c>
      <c r="DZ70" s="978">
        <v>0</v>
      </c>
      <c r="EA70" s="978">
        <v>0</v>
      </c>
      <c r="EB70" s="978">
        <v>0</v>
      </c>
      <c r="EC70" s="978">
        <v>0</v>
      </c>
      <c r="ED70" s="978">
        <v>157512.15655629005</v>
      </c>
      <c r="EE70" s="978">
        <v>47860.34127564833</v>
      </c>
      <c r="EF70" s="978">
        <v>86367.454610287357</v>
      </c>
      <c r="EG70" s="978">
        <v>0</v>
      </c>
      <c r="EH70" s="978">
        <v>0</v>
      </c>
      <c r="EI70" s="978">
        <v>0</v>
      </c>
      <c r="EJ70" s="978">
        <v>77511.27892320606</v>
      </c>
      <c r="EK70" s="978">
        <v>309386.8220977101</v>
      </c>
      <c r="EL70" s="978">
        <v>434381.50570302998</v>
      </c>
      <c r="EM70" s="978">
        <v>538077.97367449012</v>
      </c>
      <c r="EN70" s="978">
        <v>952857.08313252009</v>
      </c>
      <c r="EO70" s="978">
        <v>1003283.8088951102</v>
      </c>
      <c r="EP70" s="978">
        <v>931537.76932383003</v>
      </c>
      <c r="EQ70" s="978">
        <v>1299058.0928835799</v>
      </c>
      <c r="ER70" s="978">
        <v>1890278.46499235</v>
      </c>
      <c r="ES70" s="978">
        <v>1804342.2747787996</v>
      </c>
      <c r="ET70" s="978">
        <v>1683165.2489884701</v>
      </c>
      <c r="EU70" s="978">
        <v>1567980.6780273998</v>
      </c>
      <c r="EV70" s="978">
        <v>1322068.6292723888</v>
      </c>
      <c r="EW70" s="978">
        <v>965839.15460369387</v>
      </c>
      <c r="EX70" s="978">
        <v>1084362.5334244859</v>
      </c>
      <c r="EY70" s="978">
        <v>1894138.7870375598</v>
      </c>
      <c r="EZ70" s="978">
        <v>1983271.2164886603</v>
      </c>
      <c r="FA70" s="978">
        <v>1004275.3037600301</v>
      </c>
      <c r="FB70" s="978">
        <v>1363168.3571743499</v>
      </c>
      <c r="FC70" s="978">
        <v>1766875.5422748807</v>
      </c>
      <c r="FD70" s="978">
        <v>1777003.1209585397</v>
      </c>
      <c r="FE70" s="978">
        <v>2158029.5457305</v>
      </c>
      <c r="FF70" s="978">
        <v>2378904.8151603201</v>
      </c>
      <c r="FG70" s="978">
        <v>2184603.6493613399</v>
      </c>
      <c r="FH70" s="978">
        <v>3273483.4704383798</v>
      </c>
      <c r="FI70" s="978">
        <v>2936900.14240159</v>
      </c>
      <c r="FJ70" s="978">
        <v>2832005.1065513496</v>
      </c>
      <c r="FK70" s="978">
        <v>3130398.6499740602</v>
      </c>
      <c r="FL70" s="978">
        <v>3282441.1452265601</v>
      </c>
      <c r="FM70" s="978">
        <v>3308086.4157655002</v>
      </c>
      <c r="FN70" s="978">
        <v>3107077.2939658696</v>
      </c>
      <c r="FO70" s="978">
        <v>2676495.71091644</v>
      </c>
      <c r="FP70" s="978">
        <v>2588581.7603866099</v>
      </c>
      <c r="FQ70" s="978">
        <v>2403456.5003000498</v>
      </c>
      <c r="FR70" s="978">
        <v>2337786.5693784896</v>
      </c>
      <c r="FS70" s="978">
        <v>2774025.9349890999</v>
      </c>
      <c r="FT70" s="978">
        <v>2870332.0085605802</v>
      </c>
      <c r="FU70" s="978">
        <v>2878737.18483683</v>
      </c>
      <c r="FV70" s="978">
        <v>2843662.0087498398</v>
      </c>
      <c r="FW70" s="978">
        <v>2446487.0253331899</v>
      </c>
      <c r="FX70" s="978">
        <v>2340430.0177638098</v>
      </c>
      <c r="FY70" s="978">
        <v>1797611.0493464002</v>
      </c>
      <c r="FZ70" s="978">
        <v>2174494.0516829602</v>
      </c>
      <c r="GA70" s="978">
        <v>2067622.1422133499</v>
      </c>
    </row>
    <row r="71" spans="1:183" s="974" customFormat="1" ht="16.5" thickBot="1">
      <c r="A71" s="987" t="s">
        <v>586</v>
      </c>
      <c r="B71" s="988"/>
      <c r="C71" s="988"/>
      <c r="D71" s="988"/>
      <c r="E71" s="988"/>
      <c r="F71" s="988"/>
      <c r="G71" s="988"/>
      <c r="H71" s="988"/>
      <c r="I71" s="988"/>
      <c r="J71" s="988"/>
      <c r="K71" s="988"/>
      <c r="L71" s="988"/>
      <c r="M71" s="988"/>
      <c r="N71" s="988"/>
      <c r="O71" s="988"/>
      <c r="P71" s="988"/>
      <c r="Q71" s="988"/>
      <c r="R71" s="988"/>
      <c r="S71" s="988"/>
      <c r="T71" s="988"/>
      <c r="U71" s="988"/>
      <c r="V71" s="988"/>
      <c r="W71" s="988"/>
      <c r="X71" s="988"/>
      <c r="Y71" s="988"/>
      <c r="Z71" s="988"/>
      <c r="AA71" s="988"/>
      <c r="AB71" s="988"/>
      <c r="AC71" s="988"/>
      <c r="AD71" s="988"/>
      <c r="AE71" s="988"/>
      <c r="AF71" s="988"/>
      <c r="AG71" s="988"/>
      <c r="AH71" s="988"/>
      <c r="AI71" s="988"/>
      <c r="AJ71" s="988"/>
      <c r="AK71" s="988"/>
      <c r="AL71" s="988"/>
      <c r="AM71" s="988"/>
      <c r="AN71" s="988"/>
      <c r="AO71" s="988"/>
      <c r="AP71" s="988"/>
      <c r="AQ71" s="988"/>
      <c r="AR71" s="988"/>
      <c r="AS71" s="988"/>
      <c r="AT71" s="988"/>
      <c r="AU71" s="988"/>
      <c r="AV71" s="988"/>
      <c r="AW71" s="988"/>
      <c r="AX71" s="988"/>
      <c r="AY71" s="988"/>
      <c r="AZ71" s="988"/>
      <c r="BA71" s="988"/>
      <c r="BB71" s="988"/>
      <c r="BC71" s="988"/>
      <c r="BD71" s="988"/>
      <c r="BE71" s="988"/>
      <c r="BF71" s="988"/>
      <c r="BG71" s="988"/>
      <c r="BH71" s="988"/>
      <c r="BI71" s="988"/>
      <c r="BJ71" s="988"/>
      <c r="BK71" s="988"/>
      <c r="BL71" s="988"/>
      <c r="BM71" s="988"/>
      <c r="BN71" s="988"/>
      <c r="BO71" s="988"/>
      <c r="BP71" s="988"/>
      <c r="BQ71" s="988"/>
      <c r="BR71" s="988"/>
      <c r="BS71" s="988"/>
      <c r="BT71" s="988"/>
      <c r="BU71" s="988"/>
      <c r="BV71" s="988"/>
      <c r="BW71" s="988"/>
      <c r="BX71" s="988"/>
      <c r="BY71" s="988"/>
      <c r="BZ71" s="988"/>
      <c r="CA71" s="988"/>
      <c r="CB71" s="988"/>
      <c r="CC71" s="988"/>
      <c r="CD71" s="988"/>
      <c r="CE71" s="988"/>
      <c r="CF71" s="988"/>
      <c r="CG71" s="988"/>
      <c r="CH71" s="988"/>
      <c r="CI71" s="988"/>
      <c r="CJ71" s="988"/>
      <c r="CK71" s="988"/>
      <c r="CL71" s="988"/>
      <c r="CM71" s="988"/>
      <c r="CN71" s="988"/>
      <c r="CO71" s="988"/>
      <c r="CP71" s="988"/>
      <c r="CQ71" s="988"/>
      <c r="CR71" s="988"/>
      <c r="CS71" s="988"/>
      <c r="CT71" s="988"/>
      <c r="CU71" s="988"/>
      <c r="CV71" s="988"/>
      <c r="CW71" s="988"/>
      <c r="CX71" s="988"/>
      <c r="CY71" s="988"/>
      <c r="CZ71" s="988"/>
      <c r="DA71" s="988"/>
      <c r="DB71" s="988"/>
      <c r="DC71" s="988"/>
      <c r="DD71" s="988"/>
      <c r="DE71" s="988"/>
      <c r="DF71" s="988"/>
      <c r="DG71" s="988"/>
      <c r="DH71" s="988"/>
      <c r="DI71" s="988"/>
      <c r="DJ71" s="988"/>
      <c r="DK71" s="988"/>
      <c r="DL71" s="988"/>
      <c r="DM71" s="988"/>
      <c r="DN71" s="988"/>
      <c r="DO71" s="988"/>
      <c r="DP71" s="988"/>
      <c r="DQ71" s="988">
        <v>10780627.142545</v>
      </c>
      <c r="DR71" s="988">
        <v>10478417.289138561</v>
      </c>
      <c r="DS71" s="988">
        <v>10792645.1741216</v>
      </c>
      <c r="DT71" s="988">
        <v>11023312.970613949</v>
      </c>
      <c r="DU71" s="988">
        <v>10972487.609556429</v>
      </c>
      <c r="DV71" s="988">
        <v>10759314.64519386</v>
      </c>
      <c r="DW71" s="988">
        <v>10887993.741643433</v>
      </c>
      <c r="DX71" s="988">
        <v>10941435.301795658</v>
      </c>
      <c r="DY71" s="988">
        <v>11520644.680063199</v>
      </c>
      <c r="DZ71" s="988">
        <v>11224789.76625878</v>
      </c>
      <c r="EA71" s="988">
        <v>11224607.280949021</v>
      </c>
      <c r="EB71" s="988">
        <v>11142651.355641011</v>
      </c>
      <c r="EC71" s="988">
        <v>11525530.341864239</v>
      </c>
      <c r="ED71" s="988">
        <v>11719038.110402679</v>
      </c>
      <c r="EE71" s="988">
        <v>11643528.645558381</v>
      </c>
      <c r="EF71" s="988">
        <v>11739991.26082043</v>
      </c>
      <c r="EG71" s="988">
        <v>11898956.655850591</v>
      </c>
      <c r="EH71" s="988">
        <v>11986234.86941544</v>
      </c>
      <c r="EI71" s="988">
        <v>12172096.71063769</v>
      </c>
      <c r="EJ71" s="988">
        <v>12466786.115175307</v>
      </c>
      <c r="EK71" s="988">
        <v>12817401.809708219</v>
      </c>
      <c r="EL71" s="988">
        <v>13052461.840631129</v>
      </c>
      <c r="EM71" s="988">
        <v>12710578.047565579</v>
      </c>
      <c r="EN71" s="988">
        <v>13163269.450071149</v>
      </c>
      <c r="EO71" s="988">
        <v>14306778.306234621</v>
      </c>
      <c r="EP71" s="988">
        <v>14686830.993825229</v>
      </c>
      <c r="EQ71" s="988">
        <v>14452845.584802261</v>
      </c>
      <c r="ER71" s="988">
        <v>15161252.270129049</v>
      </c>
      <c r="ES71" s="988">
        <v>15109126.081936089</v>
      </c>
      <c r="ET71" s="988">
        <v>15286304.5881874</v>
      </c>
      <c r="EU71" s="988">
        <v>15051040.091722909</v>
      </c>
      <c r="EV71" s="988">
        <v>14714495.012328079</v>
      </c>
      <c r="EW71" s="988">
        <v>14735901.412253626</v>
      </c>
      <c r="EX71" s="988">
        <v>15149629.665263448</v>
      </c>
      <c r="EY71" s="988">
        <v>16293437.960777778</v>
      </c>
      <c r="EZ71" s="988">
        <v>17046001.1873837</v>
      </c>
      <c r="FA71" s="988">
        <v>16488122.835873101</v>
      </c>
      <c r="FB71" s="988">
        <v>16671561.173671329</v>
      </c>
      <c r="FC71" s="988">
        <v>17314500.254861858</v>
      </c>
      <c r="FD71" s="988">
        <v>17446172.271451421</v>
      </c>
      <c r="FE71" s="988">
        <v>17792411.59997401</v>
      </c>
      <c r="FF71" s="988">
        <v>17802957.435121991</v>
      </c>
      <c r="FG71" s="988">
        <v>17777776.15696374</v>
      </c>
      <c r="FH71" s="988">
        <v>18084913.27070009</v>
      </c>
      <c r="FI71" s="988">
        <v>17556349.375056729</v>
      </c>
      <c r="FJ71" s="988">
        <v>17194456.175364528</v>
      </c>
      <c r="FK71" s="988">
        <v>17659906.653591368</v>
      </c>
      <c r="FL71" s="988">
        <v>18017323.949111819</v>
      </c>
      <c r="FM71" s="988">
        <v>18997049.967447713</v>
      </c>
      <c r="FN71" s="988">
        <v>18600766.793662202</v>
      </c>
      <c r="FO71" s="988">
        <v>18100670.888214462</v>
      </c>
      <c r="FP71" s="988">
        <v>18327489.776295759</v>
      </c>
      <c r="FQ71" s="988">
        <v>18444485.49114025</v>
      </c>
      <c r="FR71" s="988">
        <v>18494380.64262788</v>
      </c>
      <c r="FS71" s="988">
        <v>18945648.898874279</v>
      </c>
      <c r="FT71" s="988">
        <v>19539533.072065443</v>
      </c>
      <c r="FU71" s="988">
        <v>19254176.617637411</v>
      </c>
      <c r="FV71" s="988">
        <v>19658113.20996644</v>
      </c>
      <c r="FW71" s="988">
        <v>19004570.798883017</v>
      </c>
      <c r="FX71" s="988">
        <v>19037093.785732351</v>
      </c>
      <c r="FY71" s="988">
        <v>18616097.763696205</v>
      </c>
      <c r="FZ71" s="988">
        <v>18976172.216344409</v>
      </c>
      <c r="GA71" s="988">
        <v>18608579.586141992</v>
      </c>
    </row>
    <row r="72" spans="1:183" ht="16.5" thickTop="1"/>
    <row r="73" spans="1:183" s="998" customFormat="1" ht="12.75">
      <c r="A73" s="998" t="s">
        <v>587</v>
      </c>
    </row>
    <row r="74" spans="1:183" s="998" customFormat="1" ht="12.75">
      <c r="A74" s="1618" t="s">
        <v>588</v>
      </c>
    </row>
    <row r="75" spans="1:183" s="998" customFormat="1" ht="12.75">
      <c r="A75" s="1618" t="s">
        <v>589</v>
      </c>
    </row>
    <row r="76" spans="1:183" s="998" customFormat="1" ht="12.75">
      <c r="A76" s="1618" t="s">
        <v>590</v>
      </c>
    </row>
    <row r="77" spans="1:183" s="998" customFormat="1" ht="12.75">
      <c r="A77" s="1618" t="s">
        <v>1242</v>
      </c>
    </row>
    <row r="78" spans="1:183" s="998" customFormat="1" ht="12.75">
      <c r="A78" s="1618" t="s">
        <v>1241</v>
      </c>
    </row>
    <row r="79" spans="1:183" s="998" customFormat="1" ht="12.75">
      <c r="A79" s="1514" t="s">
        <v>1240</v>
      </c>
      <c r="B79" s="1619"/>
      <c r="C79" s="1620"/>
      <c r="D79" s="1620"/>
      <c r="E79" s="1620"/>
      <c r="F79" s="1620"/>
      <c r="G79" s="1620"/>
    </row>
    <row r="80" spans="1:183" s="998" customFormat="1" ht="12.75">
      <c r="A80" s="998" t="s">
        <v>314</v>
      </c>
    </row>
  </sheetData>
  <hyperlinks>
    <hyperlink ref="A1" location="Menu!A1" display="Return to Menu"/>
  </hyperlinks>
  <pageMargins left="0.35433070866141703" right="0.196850393700787" top="0.66929133858267698" bottom="0.196850393700787" header="0.23622047244094499" footer="0.511811023622047"/>
  <pageSetup paperSize="9" scale="40" firstPageNumber="171" fitToWidth="4" fitToHeight="4" orientation="landscape" useFirstPageNumber="1" r:id="rId1"/>
  <headerFooter scaleWithDoc="0" alignWithMargins="0"/>
  <colBreaks count="4" manualBreakCount="4">
    <brk id="116" max="78" man="1"/>
    <brk id="132" max="78" man="1"/>
    <brk id="148" max="78" man="1"/>
    <brk id="164" max="78"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D38"/>
  <sheetViews>
    <sheetView view="pageBreakPreview" zoomScale="90" zoomScaleSheetLayoutView="90" workbookViewId="0">
      <pane xSplit="1" ySplit="3" topLeftCell="HL4" activePane="bottomRight" state="frozen"/>
      <selection activeCell="AY24" sqref="AY24"/>
      <selection pane="topRight" activeCell="AY24" sqref="AY24"/>
      <selection pane="bottomLeft" activeCell="AY24" sqref="AY24"/>
      <selection pane="bottomRight"/>
    </sheetView>
  </sheetViews>
  <sheetFormatPr defaultRowHeight="15.75"/>
  <cols>
    <col min="1" max="1" width="46.85546875" style="885" customWidth="1"/>
    <col min="2" max="105" width="9.140625" style="888" customWidth="1"/>
    <col min="106" max="148" width="9.7109375" style="888" customWidth="1"/>
    <col min="149" max="192" width="9.140625" style="888" customWidth="1"/>
    <col min="193" max="193" width="8.28515625" style="888" customWidth="1"/>
    <col min="194" max="194" width="7.7109375" style="888" customWidth="1"/>
    <col min="195" max="195" width="8.140625" style="888" customWidth="1"/>
    <col min="196" max="198" width="8.5703125" style="888" customWidth="1"/>
    <col min="199" max="199" width="8.7109375" style="888" customWidth="1"/>
    <col min="200" max="217" width="9" style="888" customWidth="1"/>
    <col min="218" max="223" width="9" style="888" bestFit="1" customWidth="1"/>
    <col min="224" max="256" width="9.140625" style="888"/>
    <col min="257" max="257" width="46.85546875" style="888" customWidth="1"/>
    <col min="258" max="361" width="9.140625" style="888"/>
    <col min="362" max="404" width="9.7109375" style="888" customWidth="1"/>
    <col min="405" max="448" width="9.140625" style="888"/>
    <col min="449" max="449" width="8.28515625" style="888" bestFit="1" customWidth="1"/>
    <col min="450" max="450" width="7.7109375" style="888" bestFit="1" customWidth="1"/>
    <col min="451" max="451" width="8.140625" style="888" bestFit="1" customWidth="1"/>
    <col min="452" max="454" width="8.5703125" style="888" bestFit="1" customWidth="1"/>
    <col min="455" max="455" width="8.7109375" style="888" bestFit="1" customWidth="1"/>
    <col min="456" max="479" width="9" style="888" bestFit="1" customWidth="1"/>
    <col min="480" max="512" width="9.140625" style="888"/>
    <col min="513" max="513" width="46.85546875" style="888" customWidth="1"/>
    <col min="514" max="617" width="9.140625" style="888"/>
    <col min="618" max="660" width="9.7109375" style="888" customWidth="1"/>
    <col min="661" max="704" width="9.140625" style="888"/>
    <col min="705" max="705" width="8.28515625" style="888" bestFit="1" customWidth="1"/>
    <col min="706" max="706" width="7.7109375" style="888" bestFit="1" customWidth="1"/>
    <col min="707" max="707" width="8.140625" style="888" bestFit="1" customWidth="1"/>
    <col min="708" max="710" width="8.5703125" style="888" bestFit="1" customWidth="1"/>
    <col min="711" max="711" width="8.7109375" style="888" bestFit="1" customWidth="1"/>
    <col min="712" max="735" width="9" style="888" bestFit="1" customWidth="1"/>
    <col min="736" max="768" width="9.140625" style="888"/>
    <col min="769" max="769" width="46.85546875" style="888" customWidth="1"/>
    <col min="770" max="873" width="9.140625" style="888"/>
    <col min="874" max="916" width="9.7109375" style="888" customWidth="1"/>
    <col min="917" max="960" width="9.140625" style="888"/>
    <col min="961" max="961" width="8.28515625" style="888" bestFit="1" customWidth="1"/>
    <col min="962" max="962" width="7.7109375" style="888" bestFit="1" customWidth="1"/>
    <col min="963" max="963" width="8.140625" style="888" bestFit="1" customWidth="1"/>
    <col min="964" max="966" width="8.5703125" style="888" bestFit="1" customWidth="1"/>
    <col min="967" max="967" width="8.7109375" style="888" bestFit="1" customWidth="1"/>
    <col min="968" max="991" width="9" style="888" bestFit="1" customWidth="1"/>
    <col min="992" max="1024" width="9.140625" style="888"/>
    <col min="1025" max="1025" width="46.85546875" style="888" customWidth="1"/>
    <col min="1026" max="1129" width="9.140625" style="888"/>
    <col min="1130" max="1172" width="9.7109375" style="888" customWidth="1"/>
    <col min="1173" max="1216" width="9.140625" style="888"/>
    <col min="1217" max="1217" width="8.28515625" style="888" bestFit="1" customWidth="1"/>
    <col min="1218" max="1218" width="7.7109375" style="888" bestFit="1" customWidth="1"/>
    <col min="1219" max="1219" width="8.140625" style="888" bestFit="1" customWidth="1"/>
    <col min="1220" max="1222" width="8.5703125" style="888" bestFit="1" customWidth="1"/>
    <col min="1223" max="1223" width="8.7109375" style="888" bestFit="1" customWidth="1"/>
    <col min="1224" max="1247" width="9" style="888" bestFit="1" customWidth="1"/>
    <col min="1248" max="1280" width="9.140625" style="888"/>
    <col min="1281" max="1281" width="46.85546875" style="888" customWidth="1"/>
    <col min="1282" max="1385" width="9.140625" style="888"/>
    <col min="1386" max="1428" width="9.7109375" style="888" customWidth="1"/>
    <col min="1429" max="1472" width="9.140625" style="888"/>
    <col min="1473" max="1473" width="8.28515625" style="888" bestFit="1" customWidth="1"/>
    <col min="1474" max="1474" width="7.7109375" style="888" bestFit="1" customWidth="1"/>
    <col min="1475" max="1475" width="8.140625" style="888" bestFit="1" customWidth="1"/>
    <col min="1476" max="1478" width="8.5703125" style="888" bestFit="1" customWidth="1"/>
    <col min="1479" max="1479" width="8.7109375" style="888" bestFit="1" customWidth="1"/>
    <col min="1480" max="1503" width="9" style="888" bestFit="1" customWidth="1"/>
    <col min="1504" max="1536" width="9.140625" style="888"/>
    <col min="1537" max="1537" width="46.85546875" style="888" customWidth="1"/>
    <col min="1538" max="1641" width="9.140625" style="888"/>
    <col min="1642" max="1684" width="9.7109375" style="888" customWidth="1"/>
    <col min="1685" max="1728" width="9.140625" style="888"/>
    <col min="1729" max="1729" width="8.28515625" style="888" bestFit="1" customWidth="1"/>
    <col min="1730" max="1730" width="7.7109375" style="888" bestFit="1" customWidth="1"/>
    <col min="1731" max="1731" width="8.140625" style="888" bestFit="1" customWidth="1"/>
    <col min="1732" max="1734" width="8.5703125" style="888" bestFit="1" customWidth="1"/>
    <col min="1735" max="1735" width="8.7109375" style="888" bestFit="1" customWidth="1"/>
    <col min="1736" max="1759" width="9" style="888" bestFit="1" customWidth="1"/>
    <col min="1760" max="1792" width="9.140625" style="888"/>
    <col min="1793" max="1793" width="46.85546875" style="888" customWidth="1"/>
    <col min="1794" max="1897" width="9.140625" style="888"/>
    <col min="1898" max="1940" width="9.7109375" style="888" customWidth="1"/>
    <col min="1941" max="1984" width="9.140625" style="888"/>
    <col min="1985" max="1985" width="8.28515625" style="888" bestFit="1" customWidth="1"/>
    <col min="1986" max="1986" width="7.7109375" style="888" bestFit="1" customWidth="1"/>
    <col min="1987" max="1987" width="8.140625" style="888" bestFit="1" customWidth="1"/>
    <col min="1988" max="1990" width="8.5703125" style="888" bestFit="1" customWidth="1"/>
    <col min="1991" max="1991" width="8.7109375" style="888" bestFit="1" customWidth="1"/>
    <col min="1992" max="2015" width="9" style="888" bestFit="1" customWidth="1"/>
    <col min="2016" max="2048" width="9.140625" style="888"/>
    <col min="2049" max="2049" width="46.85546875" style="888" customWidth="1"/>
    <col min="2050" max="2153" width="9.140625" style="888"/>
    <col min="2154" max="2196" width="9.7109375" style="888" customWidth="1"/>
    <col min="2197" max="2240" width="9.140625" style="888"/>
    <col min="2241" max="2241" width="8.28515625" style="888" bestFit="1" customWidth="1"/>
    <col min="2242" max="2242" width="7.7109375" style="888" bestFit="1" customWidth="1"/>
    <col min="2243" max="2243" width="8.140625" style="888" bestFit="1" customWidth="1"/>
    <col min="2244" max="2246" width="8.5703125" style="888" bestFit="1" customWidth="1"/>
    <col min="2247" max="2247" width="8.7109375" style="888" bestFit="1" customWidth="1"/>
    <col min="2248" max="2271" width="9" style="888" bestFit="1" customWidth="1"/>
    <col min="2272" max="2304" width="9.140625" style="888"/>
    <col min="2305" max="2305" width="46.85546875" style="888" customWidth="1"/>
    <col min="2306" max="2409" width="9.140625" style="888"/>
    <col min="2410" max="2452" width="9.7109375" style="888" customWidth="1"/>
    <col min="2453" max="2496" width="9.140625" style="888"/>
    <col min="2497" max="2497" width="8.28515625" style="888" bestFit="1" customWidth="1"/>
    <col min="2498" max="2498" width="7.7109375" style="888" bestFit="1" customWidth="1"/>
    <col min="2499" max="2499" width="8.140625" style="888" bestFit="1" customWidth="1"/>
    <col min="2500" max="2502" width="8.5703125" style="888" bestFit="1" customWidth="1"/>
    <col min="2503" max="2503" width="8.7109375" style="888" bestFit="1" customWidth="1"/>
    <col min="2504" max="2527" width="9" style="888" bestFit="1" customWidth="1"/>
    <col min="2528" max="2560" width="9.140625" style="888"/>
    <col min="2561" max="2561" width="46.85546875" style="888" customWidth="1"/>
    <col min="2562" max="2665" width="9.140625" style="888"/>
    <col min="2666" max="2708" width="9.7109375" style="888" customWidth="1"/>
    <col min="2709" max="2752" width="9.140625" style="888"/>
    <col min="2753" max="2753" width="8.28515625" style="888" bestFit="1" customWidth="1"/>
    <col min="2754" max="2754" width="7.7109375" style="888" bestFit="1" customWidth="1"/>
    <col min="2755" max="2755" width="8.140625" style="888" bestFit="1" customWidth="1"/>
    <col min="2756" max="2758" width="8.5703125" style="888" bestFit="1" customWidth="1"/>
    <col min="2759" max="2759" width="8.7109375" style="888" bestFit="1" customWidth="1"/>
    <col min="2760" max="2783" width="9" style="888" bestFit="1" customWidth="1"/>
    <col min="2784" max="2816" width="9.140625" style="888"/>
    <col min="2817" max="2817" width="46.85546875" style="888" customWidth="1"/>
    <col min="2818" max="2921" width="9.140625" style="888"/>
    <col min="2922" max="2964" width="9.7109375" style="888" customWidth="1"/>
    <col min="2965" max="3008" width="9.140625" style="888"/>
    <col min="3009" max="3009" width="8.28515625" style="888" bestFit="1" customWidth="1"/>
    <col min="3010" max="3010" width="7.7109375" style="888" bestFit="1" customWidth="1"/>
    <col min="3011" max="3011" width="8.140625" style="888" bestFit="1" customWidth="1"/>
    <col min="3012" max="3014" width="8.5703125" style="888" bestFit="1" customWidth="1"/>
    <col min="3015" max="3015" width="8.7109375" style="888" bestFit="1" customWidth="1"/>
    <col min="3016" max="3039" width="9" style="888" bestFit="1" customWidth="1"/>
    <col min="3040" max="3072" width="9.140625" style="888"/>
    <col min="3073" max="3073" width="46.85546875" style="888" customWidth="1"/>
    <col min="3074" max="3177" width="9.140625" style="888"/>
    <col min="3178" max="3220" width="9.7109375" style="888" customWidth="1"/>
    <col min="3221" max="3264" width="9.140625" style="888"/>
    <col min="3265" max="3265" width="8.28515625" style="888" bestFit="1" customWidth="1"/>
    <col min="3266" max="3266" width="7.7109375" style="888" bestFit="1" customWidth="1"/>
    <col min="3267" max="3267" width="8.140625" style="888" bestFit="1" customWidth="1"/>
    <col min="3268" max="3270" width="8.5703125" style="888" bestFit="1" customWidth="1"/>
    <col min="3271" max="3271" width="8.7109375" style="888" bestFit="1" customWidth="1"/>
    <col min="3272" max="3295" width="9" style="888" bestFit="1" customWidth="1"/>
    <col min="3296" max="3328" width="9.140625" style="888"/>
    <col min="3329" max="3329" width="46.85546875" style="888" customWidth="1"/>
    <col min="3330" max="3433" width="9.140625" style="888"/>
    <col min="3434" max="3476" width="9.7109375" style="888" customWidth="1"/>
    <col min="3477" max="3520" width="9.140625" style="888"/>
    <col min="3521" max="3521" width="8.28515625" style="888" bestFit="1" customWidth="1"/>
    <col min="3522" max="3522" width="7.7109375" style="888" bestFit="1" customWidth="1"/>
    <col min="3523" max="3523" width="8.140625" style="888" bestFit="1" customWidth="1"/>
    <col min="3524" max="3526" width="8.5703125" style="888" bestFit="1" customWidth="1"/>
    <col min="3527" max="3527" width="8.7109375" style="888" bestFit="1" customWidth="1"/>
    <col min="3528" max="3551" width="9" style="888" bestFit="1" customWidth="1"/>
    <col min="3552" max="3584" width="9.140625" style="888"/>
    <col min="3585" max="3585" width="46.85546875" style="888" customWidth="1"/>
    <col min="3586" max="3689" width="9.140625" style="888"/>
    <col min="3690" max="3732" width="9.7109375" style="888" customWidth="1"/>
    <col min="3733" max="3776" width="9.140625" style="888"/>
    <col min="3777" max="3777" width="8.28515625" style="888" bestFit="1" customWidth="1"/>
    <col min="3778" max="3778" width="7.7109375" style="888" bestFit="1" customWidth="1"/>
    <col min="3779" max="3779" width="8.140625" style="888" bestFit="1" customWidth="1"/>
    <col min="3780" max="3782" width="8.5703125" style="888" bestFit="1" customWidth="1"/>
    <col min="3783" max="3783" width="8.7109375" style="888" bestFit="1" customWidth="1"/>
    <col min="3784" max="3807" width="9" style="888" bestFit="1" customWidth="1"/>
    <col min="3808" max="3840" width="9.140625" style="888"/>
    <col min="3841" max="3841" width="46.85546875" style="888" customWidth="1"/>
    <col min="3842" max="3945" width="9.140625" style="888"/>
    <col min="3946" max="3988" width="9.7109375" style="888" customWidth="1"/>
    <col min="3989" max="4032" width="9.140625" style="888"/>
    <col min="4033" max="4033" width="8.28515625" style="888" bestFit="1" customWidth="1"/>
    <col min="4034" max="4034" width="7.7109375" style="888" bestFit="1" customWidth="1"/>
    <col min="4035" max="4035" width="8.140625" style="888" bestFit="1" customWidth="1"/>
    <col min="4036" max="4038" width="8.5703125" style="888" bestFit="1" customWidth="1"/>
    <col min="4039" max="4039" width="8.7109375" style="888" bestFit="1" customWidth="1"/>
    <col min="4040" max="4063" width="9" style="888" bestFit="1" customWidth="1"/>
    <col min="4064" max="4096" width="9.140625" style="888"/>
    <col min="4097" max="4097" width="46.85546875" style="888" customWidth="1"/>
    <col min="4098" max="4201" width="9.140625" style="888"/>
    <col min="4202" max="4244" width="9.7109375" style="888" customWidth="1"/>
    <col min="4245" max="4288" width="9.140625" style="888"/>
    <col min="4289" max="4289" width="8.28515625" style="888" bestFit="1" customWidth="1"/>
    <col min="4290" max="4290" width="7.7109375" style="888" bestFit="1" customWidth="1"/>
    <col min="4291" max="4291" width="8.140625" style="888" bestFit="1" customWidth="1"/>
    <col min="4292" max="4294" width="8.5703125" style="888" bestFit="1" customWidth="1"/>
    <col min="4295" max="4295" width="8.7109375" style="888" bestFit="1" customWidth="1"/>
    <col min="4296" max="4319" width="9" style="888" bestFit="1" customWidth="1"/>
    <col min="4320" max="4352" width="9.140625" style="888"/>
    <col min="4353" max="4353" width="46.85546875" style="888" customWidth="1"/>
    <col min="4354" max="4457" width="9.140625" style="888"/>
    <col min="4458" max="4500" width="9.7109375" style="888" customWidth="1"/>
    <col min="4501" max="4544" width="9.140625" style="888"/>
    <col min="4545" max="4545" width="8.28515625" style="888" bestFit="1" customWidth="1"/>
    <col min="4546" max="4546" width="7.7109375" style="888" bestFit="1" customWidth="1"/>
    <col min="4547" max="4547" width="8.140625" style="888" bestFit="1" customWidth="1"/>
    <col min="4548" max="4550" width="8.5703125" style="888" bestFit="1" customWidth="1"/>
    <col min="4551" max="4551" width="8.7109375" style="888" bestFit="1" customWidth="1"/>
    <col min="4552" max="4575" width="9" style="888" bestFit="1" customWidth="1"/>
    <col min="4576" max="4608" width="9.140625" style="888"/>
    <col min="4609" max="4609" width="46.85546875" style="888" customWidth="1"/>
    <col min="4610" max="4713" width="9.140625" style="888"/>
    <col min="4714" max="4756" width="9.7109375" style="888" customWidth="1"/>
    <col min="4757" max="4800" width="9.140625" style="888"/>
    <col min="4801" max="4801" width="8.28515625" style="888" bestFit="1" customWidth="1"/>
    <col min="4802" max="4802" width="7.7109375" style="888" bestFit="1" customWidth="1"/>
    <col min="4803" max="4803" width="8.140625" style="888" bestFit="1" customWidth="1"/>
    <col min="4804" max="4806" width="8.5703125" style="888" bestFit="1" customWidth="1"/>
    <col min="4807" max="4807" width="8.7109375" style="888" bestFit="1" customWidth="1"/>
    <col min="4808" max="4831" width="9" style="888" bestFit="1" customWidth="1"/>
    <col min="4832" max="4864" width="9.140625" style="888"/>
    <col min="4865" max="4865" width="46.85546875" style="888" customWidth="1"/>
    <col min="4866" max="4969" width="9.140625" style="888"/>
    <col min="4970" max="5012" width="9.7109375" style="888" customWidth="1"/>
    <col min="5013" max="5056" width="9.140625" style="888"/>
    <col min="5057" max="5057" width="8.28515625" style="888" bestFit="1" customWidth="1"/>
    <col min="5058" max="5058" width="7.7109375" style="888" bestFit="1" customWidth="1"/>
    <col min="5059" max="5059" width="8.140625" style="888" bestFit="1" customWidth="1"/>
    <col min="5060" max="5062" width="8.5703125" style="888" bestFit="1" customWidth="1"/>
    <col min="5063" max="5063" width="8.7109375" style="888" bestFit="1" customWidth="1"/>
    <col min="5064" max="5087" width="9" style="888" bestFit="1" customWidth="1"/>
    <col min="5088" max="5120" width="9.140625" style="888"/>
    <col min="5121" max="5121" width="46.85546875" style="888" customWidth="1"/>
    <col min="5122" max="5225" width="9.140625" style="888"/>
    <col min="5226" max="5268" width="9.7109375" style="888" customWidth="1"/>
    <col min="5269" max="5312" width="9.140625" style="888"/>
    <col min="5313" max="5313" width="8.28515625" style="888" bestFit="1" customWidth="1"/>
    <col min="5314" max="5314" width="7.7109375" style="888" bestFit="1" customWidth="1"/>
    <col min="5315" max="5315" width="8.140625" style="888" bestFit="1" customWidth="1"/>
    <col min="5316" max="5318" width="8.5703125" style="888" bestFit="1" customWidth="1"/>
    <col min="5319" max="5319" width="8.7109375" style="888" bestFit="1" customWidth="1"/>
    <col min="5320" max="5343" width="9" style="888" bestFit="1" customWidth="1"/>
    <col min="5344" max="5376" width="9.140625" style="888"/>
    <col min="5377" max="5377" width="46.85546875" style="888" customWidth="1"/>
    <col min="5378" max="5481" width="9.140625" style="888"/>
    <col min="5482" max="5524" width="9.7109375" style="888" customWidth="1"/>
    <col min="5525" max="5568" width="9.140625" style="888"/>
    <col min="5569" max="5569" width="8.28515625" style="888" bestFit="1" customWidth="1"/>
    <col min="5570" max="5570" width="7.7109375" style="888" bestFit="1" customWidth="1"/>
    <col min="5571" max="5571" width="8.140625" style="888" bestFit="1" customWidth="1"/>
    <col min="5572" max="5574" width="8.5703125" style="888" bestFit="1" customWidth="1"/>
    <col min="5575" max="5575" width="8.7109375" style="888" bestFit="1" customWidth="1"/>
    <col min="5576" max="5599" width="9" style="888" bestFit="1" customWidth="1"/>
    <col min="5600" max="5632" width="9.140625" style="888"/>
    <col min="5633" max="5633" width="46.85546875" style="888" customWidth="1"/>
    <col min="5634" max="5737" width="9.140625" style="888"/>
    <col min="5738" max="5780" width="9.7109375" style="888" customWidth="1"/>
    <col min="5781" max="5824" width="9.140625" style="888"/>
    <col min="5825" max="5825" width="8.28515625" style="888" bestFit="1" customWidth="1"/>
    <col min="5826" max="5826" width="7.7109375" style="888" bestFit="1" customWidth="1"/>
    <col min="5827" max="5827" width="8.140625" style="888" bestFit="1" customWidth="1"/>
    <col min="5828" max="5830" width="8.5703125" style="888" bestFit="1" customWidth="1"/>
    <col min="5831" max="5831" width="8.7109375" style="888" bestFit="1" customWidth="1"/>
    <col min="5832" max="5855" width="9" style="888" bestFit="1" customWidth="1"/>
    <col min="5856" max="5888" width="9.140625" style="888"/>
    <col min="5889" max="5889" width="46.85546875" style="888" customWidth="1"/>
    <col min="5890" max="5993" width="9.140625" style="888"/>
    <col min="5994" max="6036" width="9.7109375" style="888" customWidth="1"/>
    <col min="6037" max="6080" width="9.140625" style="888"/>
    <col min="6081" max="6081" width="8.28515625" style="888" bestFit="1" customWidth="1"/>
    <col min="6082" max="6082" width="7.7109375" style="888" bestFit="1" customWidth="1"/>
    <col min="6083" max="6083" width="8.140625" style="888" bestFit="1" customWidth="1"/>
    <col min="6084" max="6086" width="8.5703125" style="888" bestFit="1" customWidth="1"/>
    <col min="6087" max="6087" width="8.7109375" style="888" bestFit="1" customWidth="1"/>
    <col min="6088" max="6111" width="9" style="888" bestFit="1" customWidth="1"/>
    <col min="6112" max="6144" width="9.140625" style="888"/>
    <col min="6145" max="6145" width="46.85546875" style="888" customWidth="1"/>
    <col min="6146" max="6249" width="9.140625" style="888"/>
    <col min="6250" max="6292" width="9.7109375" style="888" customWidth="1"/>
    <col min="6293" max="6336" width="9.140625" style="888"/>
    <col min="6337" max="6337" width="8.28515625" style="888" bestFit="1" customWidth="1"/>
    <col min="6338" max="6338" width="7.7109375" style="888" bestFit="1" customWidth="1"/>
    <col min="6339" max="6339" width="8.140625" style="888" bestFit="1" customWidth="1"/>
    <col min="6340" max="6342" width="8.5703125" style="888" bestFit="1" customWidth="1"/>
    <col min="6343" max="6343" width="8.7109375" style="888" bestFit="1" customWidth="1"/>
    <col min="6344" max="6367" width="9" style="888" bestFit="1" customWidth="1"/>
    <col min="6368" max="6400" width="9.140625" style="888"/>
    <col min="6401" max="6401" width="46.85546875" style="888" customWidth="1"/>
    <col min="6402" max="6505" width="9.140625" style="888"/>
    <col min="6506" max="6548" width="9.7109375" style="888" customWidth="1"/>
    <col min="6549" max="6592" width="9.140625" style="888"/>
    <col min="6593" max="6593" width="8.28515625" style="888" bestFit="1" customWidth="1"/>
    <col min="6594" max="6594" width="7.7109375" style="888" bestFit="1" customWidth="1"/>
    <col min="6595" max="6595" width="8.140625" style="888" bestFit="1" customWidth="1"/>
    <col min="6596" max="6598" width="8.5703125" style="888" bestFit="1" customWidth="1"/>
    <col min="6599" max="6599" width="8.7109375" style="888" bestFit="1" customWidth="1"/>
    <col min="6600" max="6623" width="9" style="888" bestFit="1" customWidth="1"/>
    <col min="6624" max="6656" width="9.140625" style="888"/>
    <col min="6657" max="6657" width="46.85546875" style="888" customWidth="1"/>
    <col min="6658" max="6761" width="9.140625" style="888"/>
    <col min="6762" max="6804" width="9.7109375" style="888" customWidth="1"/>
    <col min="6805" max="6848" width="9.140625" style="888"/>
    <col min="6849" max="6849" width="8.28515625" style="888" bestFit="1" customWidth="1"/>
    <col min="6850" max="6850" width="7.7109375" style="888" bestFit="1" customWidth="1"/>
    <col min="6851" max="6851" width="8.140625" style="888" bestFit="1" customWidth="1"/>
    <col min="6852" max="6854" width="8.5703125" style="888" bestFit="1" customWidth="1"/>
    <col min="6855" max="6855" width="8.7109375" style="888" bestFit="1" customWidth="1"/>
    <col min="6856" max="6879" width="9" style="888" bestFit="1" customWidth="1"/>
    <col min="6880" max="6912" width="9.140625" style="888"/>
    <col min="6913" max="6913" width="46.85546875" style="888" customWidth="1"/>
    <col min="6914" max="7017" width="9.140625" style="888"/>
    <col min="7018" max="7060" width="9.7109375" style="888" customWidth="1"/>
    <col min="7061" max="7104" width="9.140625" style="888"/>
    <col min="7105" max="7105" width="8.28515625" style="888" bestFit="1" customWidth="1"/>
    <col min="7106" max="7106" width="7.7109375" style="888" bestFit="1" customWidth="1"/>
    <col min="7107" max="7107" width="8.140625" style="888" bestFit="1" customWidth="1"/>
    <col min="7108" max="7110" width="8.5703125" style="888" bestFit="1" customWidth="1"/>
    <col min="7111" max="7111" width="8.7109375" style="888" bestFit="1" customWidth="1"/>
    <col min="7112" max="7135" width="9" style="888" bestFit="1" customWidth="1"/>
    <col min="7136" max="7168" width="9.140625" style="888"/>
    <col min="7169" max="7169" width="46.85546875" style="888" customWidth="1"/>
    <col min="7170" max="7273" width="9.140625" style="888"/>
    <col min="7274" max="7316" width="9.7109375" style="888" customWidth="1"/>
    <col min="7317" max="7360" width="9.140625" style="888"/>
    <col min="7361" max="7361" width="8.28515625" style="888" bestFit="1" customWidth="1"/>
    <col min="7362" max="7362" width="7.7109375" style="888" bestFit="1" customWidth="1"/>
    <col min="7363" max="7363" width="8.140625" style="888" bestFit="1" customWidth="1"/>
    <col min="7364" max="7366" width="8.5703125" style="888" bestFit="1" customWidth="1"/>
    <col min="7367" max="7367" width="8.7109375" style="888" bestFit="1" customWidth="1"/>
    <col min="7368" max="7391" width="9" style="888" bestFit="1" customWidth="1"/>
    <col min="7392" max="7424" width="9.140625" style="888"/>
    <col min="7425" max="7425" width="46.85546875" style="888" customWidth="1"/>
    <col min="7426" max="7529" width="9.140625" style="888"/>
    <col min="7530" max="7572" width="9.7109375" style="888" customWidth="1"/>
    <col min="7573" max="7616" width="9.140625" style="888"/>
    <col min="7617" max="7617" width="8.28515625" style="888" bestFit="1" customWidth="1"/>
    <col min="7618" max="7618" width="7.7109375" style="888" bestFit="1" customWidth="1"/>
    <col min="7619" max="7619" width="8.140625" style="888" bestFit="1" customWidth="1"/>
    <col min="7620" max="7622" width="8.5703125" style="888" bestFit="1" customWidth="1"/>
    <col min="7623" max="7623" width="8.7109375" style="888" bestFit="1" customWidth="1"/>
    <col min="7624" max="7647" width="9" style="888" bestFit="1" customWidth="1"/>
    <col min="7648" max="7680" width="9.140625" style="888"/>
    <col min="7681" max="7681" width="46.85546875" style="888" customWidth="1"/>
    <col min="7682" max="7785" width="9.140625" style="888"/>
    <col min="7786" max="7828" width="9.7109375" style="888" customWidth="1"/>
    <col min="7829" max="7872" width="9.140625" style="888"/>
    <col min="7873" max="7873" width="8.28515625" style="888" bestFit="1" customWidth="1"/>
    <col min="7874" max="7874" width="7.7109375" style="888" bestFit="1" customWidth="1"/>
    <col min="7875" max="7875" width="8.140625" style="888" bestFit="1" customWidth="1"/>
    <col min="7876" max="7878" width="8.5703125" style="888" bestFit="1" customWidth="1"/>
    <col min="7879" max="7879" width="8.7109375" style="888" bestFit="1" customWidth="1"/>
    <col min="7880" max="7903" width="9" style="888" bestFit="1" customWidth="1"/>
    <col min="7904" max="7936" width="9.140625" style="888"/>
    <col min="7937" max="7937" width="46.85546875" style="888" customWidth="1"/>
    <col min="7938" max="8041" width="9.140625" style="888"/>
    <col min="8042" max="8084" width="9.7109375" style="888" customWidth="1"/>
    <col min="8085" max="8128" width="9.140625" style="888"/>
    <col min="8129" max="8129" width="8.28515625" style="888" bestFit="1" customWidth="1"/>
    <col min="8130" max="8130" width="7.7109375" style="888" bestFit="1" customWidth="1"/>
    <col min="8131" max="8131" width="8.140625" style="888" bestFit="1" customWidth="1"/>
    <col min="8132" max="8134" width="8.5703125" style="888" bestFit="1" customWidth="1"/>
    <col min="8135" max="8135" width="8.7109375" style="888" bestFit="1" customWidth="1"/>
    <col min="8136" max="8159" width="9" style="888" bestFit="1" customWidth="1"/>
    <col min="8160" max="8192" width="9.140625" style="888"/>
    <col min="8193" max="8193" width="46.85546875" style="888" customWidth="1"/>
    <col min="8194" max="8297" width="9.140625" style="888"/>
    <col min="8298" max="8340" width="9.7109375" style="888" customWidth="1"/>
    <col min="8341" max="8384" width="9.140625" style="888"/>
    <col min="8385" max="8385" width="8.28515625" style="888" bestFit="1" customWidth="1"/>
    <col min="8386" max="8386" width="7.7109375" style="888" bestFit="1" customWidth="1"/>
    <col min="8387" max="8387" width="8.140625" style="888" bestFit="1" customWidth="1"/>
    <col min="8388" max="8390" width="8.5703125" style="888" bestFit="1" customWidth="1"/>
    <col min="8391" max="8391" width="8.7109375" style="888" bestFit="1" customWidth="1"/>
    <col min="8392" max="8415" width="9" style="888" bestFit="1" customWidth="1"/>
    <col min="8416" max="8448" width="9.140625" style="888"/>
    <col min="8449" max="8449" width="46.85546875" style="888" customWidth="1"/>
    <col min="8450" max="8553" width="9.140625" style="888"/>
    <col min="8554" max="8596" width="9.7109375" style="888" customWidth="1"/>
    <col min="8597" max="8640" width="9.140625" style="888"/>
    <col min="8641" max="8641" width="8.28515625" style="888" bestFit="1" customWidth="1"/>
    <col min="8642" max="8642" width="7.7109375" style="888" bestFit="1" customWidth="1"/>
    <col min="8643" max="8643" width="8.140625" style="888" bestFit="1" customWidth="1"/>
    <col min="8644" max="8646" width="8.5703125" style="888" bestFit="1" customWidth="1"/>
    <col min="8647" max="8647" width="8.7109375" style="888" bestFit="1" customWidth="1"/>
    <col min="8648" max="8671" width="9" style="888" bestFit="1" customWidth="1"/>
    <col min="8672" max="8704" width="9.140625" style="888"/>
    <col min="8705" max="8705" width="46.85546875" style="888" customWidth="1"/>
    <col min="8706" max="8809" width="9.140625" style="888"/>
    <col min="8810" max="8852" width="9.7109375" style="888" customWidth="1"/>
    <col min="8853" max="8896" width="9.140625" style="888"/>
    <col min="8897" max="8897" width="8.28515625" style="888" bestFit="1" customWidth="1"/>
    <col min="8898" max="8898" width="7.7109375" style="888" bestFit="1" customWidth="1"/>
    <col min="8899" max="8899" width="8.140625" style="888" bestFit="1" customWidth="1"/>
    <col min="8900" max="8902" width="8.5703125" style="888" bestFit="1" customWidth="1"/>
    <col min="8903" max="8903" width="8.7109375" style="888" bestFit="1" customWidth="1"/>
    <col min="8904" max="8927" width="9" style="888" bestFit="1" customWidth="1"/>
    <col min="8928" max="8960" width="9.140625" style="888"/>
    <col min="8961" max="8961" width="46.85546875" style="888" customWidth="1"/>
    <col min="8962" max="9065" width="9.140625" style="888"/>
    <col min="9066" max="9108" width="9.7109375" style="888" customWidth="1"/>
    <col min="9109" max="9152" width="9.140625" style="888"/>
    <col min="9153" max="9153" width="8.28515625" style="888" bestFit="1" customWidth="1"/>
    <col min="9154" max="9154" width="7.7109375" style="888" bestFit="1" customWidth="1"/>
    <col min="9155" max="9155" width="8.140625" style="888" bestFit="1" customWidth="1"/>
    <col min="9156" max="9158" width="8.5703125" style="888" bestFit="1" customWidth="1"/>
    <col min="9159" max="9159" width="8.7109375" style="888" bestFit="1" customWidth="1"/>
    <col min="9160" max="9183" width="9" style="888" bestFit="1" customWidth="1"/>
    <col min="9184" max="9216" width="9.140625" style="888"/>
    <col min="9217" max="9217" width="46.85546875" style="888" customWidth="1"/>
    <col min="9218" max="9321" width="9.140625" style="888"/>
    <col min="9322" max="9364" width="9.7109375" style="888" customWidth="1"/>
    <col min="9365" max="9408" width="9.140625" style="888"/>
    <col min="9409" max="9409" width="8.28515625" style="888" bestFit="1" customWidth="1"/>
    <col min="9410" max="9410" width="7.7109375" style="888" bestFit="1" customWidth="1"/>
    <col min="9411" max="9411" width="8.140625" style="888" bestFit="1" customWidth="1"/>
    <col min="9412" max="9414" width="8.5703125" style="888" bestFit="1" customWidth="1"/>
    <col min="9415" max="9415" width="8.7109375" style="888" bestFit="1" customWidth="1"/>
    <col min="9416" max="9439" width="9" style="888" bestFit="1" customWidth="1"/>
    <col min="9440" max="9472" width="9.140625" style="888"/>
    <col min="9473" max="9473" width="46.85546875" style="888" customWidth="1"/>
    <col min="9474" max="9577" width="9.140625" style="888"/>
    <col min="9578" max="9620" width="9.7109375" style="888" customWidth="1"/>
    <col min="9621" max="9664" width="9.140625" style="888"/>
    <col min="9665" max="9665" width="8.28515625" style="888" bestFit="1" customWidth="1"/>
    <col min="9666" max="9666" width="7.7109375" style="888" bestFit="1" customWidth="1"/>
    <col min="9667" max="9667" width="8.140625" style="888" bestFit="1" customWidth="1"/>
    <col min="9668" max="9670" width="8.5703125" style="888" bestFit="1" customWidth="1"/>
    <col min="9671" max="9671" width="8.7109375" style="888" bestFit="1" customWidth="1"/>
    <col min="9672" max="9695" width="9" style="888" bestFit="1" customWidth="1"/>
    <col min="9696" max="9728" width="9.140625" style="888"/>
    <col min="9729" max="9729" width="46.85546875" style="888" customWidth="1"/>
    <col min="9730" max="9833" width="9.140625" style="888"/>
    <col min="9834" max="9876" width="9.7109375" style="888" customWidth="1"/>
    <col min="9877" max="9920" width="9.140625" style="888"/>
    <col min="9921" max="9921" width="8.28515625" style="888" bestFit="1" customWidth="1"/>
    <col min="9922" max="9922" width="7.7109375" style="888" bestFit="1" customWidth="1"/>
    <col min="9923" max="9923" width="8.140625" style="888" bestFit="1" customWidth="1"/>
    <col min="9924" max="9926" width="8.5703125" style="888" bestFit="1" customWidth="1"/>
    <col min="9927" max="9927" width="8.7109375" style="888" bestFit="1" customWidth="1"/>
    <col min="9928" max="9951" width="9" style="888" bestFit="1" customWidth="1"/>
    <col min="9952" max="9984" width="9.140625" style="888"/>
    <col min="9985" max="9985" width="46.85546875" style="888" customWidth="1"/>
    <col min="9986" max="10089" width="9.140625" style="888"/>
    <col min="10090" max="10132" width="9.7109375" style="888" customWidth="1"/>
    <col min="10133" max="10176" width="9.140625" style="888"/>
    <col min="10177" max="10177" width="8.28515625" style="888" bestFit="1" customWidth="1"/>
    <col min="10178" max="10178" width="7.7109375" style="888" bestFit="1" customWidth="1"/>
    <col min="10179" max="10179" width="8.140625" style="888" bestFit="1" customWidth="1"/>
    <col min="10180" max="10182" width="8.5703125" style="888" bestFit="1" customWidth="1"/>
    <col min="10183" max="10183" width="8.7109375" style="888" bestFit="1" customWidth="1"/>
    <col min="10184" max="10207" width="9" style="888" bestFit="1" customWidth="1"/>
    <col min="10208" max="10240" width="9.140625" style="888"/>
    <col min="10241" max="10241" width="46.85546875" style="888" customWidth="1"/>
    <col min="10242" max="10345" width="9.140625" style="888"/>
    <col min="10346" max="10388" width="9.7109375" style="888" customWidth="1"/>
    <col min="10389" max="10432" width="9.140625" style="888"/>
    <col min="10433" max="10433" width="8.28515625" style="888" bestFit="1" customWidth="1"/>
    <col min="10434" max="10434" width="7.7109375" style="888" bestFit="1" customWidth="1"/>
    <col min="10435" max="10435" width="8.140625" style="888" bestFit="1" customWidth="1"/>
    <col min="10436" max="10438" width="8.5703125" style="888" bestFit="1" customWidth="1"/>
    <col min="10439" max="10439" width="8.7109375" style="888" bestFit="1" customWidth="1"/>
    <col min="10440" max="10463" width="9" style="888" bestFit="1" customWidth="1"/>
    <col min="10464" max="10496" width="9.140625" style="888"/>
    <col min="10497" max="10497" width="46.85546875" style="888" customWidth="1"/>
    <col min="10498" max="10601" width="9.140625" style="888"/>
    <col min="10602" max="10644" width="9.7109375" style="888" customWidth="1"/>
    <col min="10645" max="10688" width="9.140625" style="888"/>
    <col min="10689" max="10689" width="8.28515625" style="888" bestFit="1" customWidth="1"/>
    <col min="10690" max="10690" width="7.7109375" style="888" bestFit="1" customWidth="1"/>
    <col min="10691" max="10691" width="8.140625" style="888" bestFit="1" customWidth="1"/>
    <col min="10692" max="10694" width="8.5703125" style="888" bestFit="1" customWidth="1"/>
    <col min="10695" max="10695" width="8.7109375" style="888" bestFit="1" customWidth="1"/>
    <col min="10696" max="10719" width="9" style="888" bestFit="1" customWidth="1"/>
    <col min="10720" max="10752" width="9.140625" style="888"/>
    <col min="10753" max="10753" width="46.85546875" style="888" customWidth="1"/>
    <col min="10754" max="10857" width="9.140625" style="888"/>
    <col min="10858" max="10900" width="9.7109375" style="888" customWidth="1"/>
    <col min="10901" max="10944" width="9.140625" style="888"/>
    <col min="10945" max="10945" width="8.28515625" style="888" bestFit="1" customWidth="1"/>
    <col min="10946" max="10946" width="7.7109375" style="888" bestFit="1" customWidth="1"/>
    <col min="10947" max="10947" width="8.140625" style="888" bestFit="1" customWidth="1"/>
    <col min="10948" max="10950" width="8.5703125" style="888" bestFit="1" customWidth="1"/>
    <col min="10951" max="10951" width="8.7109375" style="888" bestFit="1" customWidth="1"/>
    <col min="10952" max="10975" width="9" style="888" bestFit="1" customWidth="1"/>
    <col min="10976" max="11008" width="9.140625" style="888"/>
    <col min="11009" max="11009" width="46.85546875" style="888" customWidth="1"/>
    <col min="11010" max="11113" width="9.140625" style="888"/>
    <col min="11114" max="11156" width="9.7109375" style="888" customWidth="1"/>
    <col min="11157" max="11200" width="9.140625" style="888"/>
    <col min="11201" max="11201" width="8.28515625" style="888" bestFit="1" customWidth="1"/>
    <col min="11202" max="11202" width="7.7109375" style="888" bestFit="1" customWidth="1"/>
    <col min="11203" max="11203" width="8.140625" style="888" bestFit="1" customWidth="1"/>
    <col min="11204" max="11206" width="8.5703125" style="888" bestFit="1" customWidth="1"/>
    <col min="11207" max="11207" width="8.7109375" style="888" bestFit="1" customWidth="1"/>
    <col min="11208" max="11231" width="9" style="888" bestFit="1" customWidth="1"/>
    <col min="11232" max="11264" width="9.140625" style="888"/>
    <col min="11265" max="11265" width="46.85546875" style="888" customWidth="1"/>
    <col min="11266" max="11369" width="9.140625" style="888"/>
    <col min="11370" max="11412" width="9.7109375" style="888" customWidth="1"/>
    <col min="11413" max="11456" width="9.140625" style="888"/>
    <col min="11457" max="11457" width="8.28515625" style="888" bestFit="1" customWidth="1"/>
    <col min="11458" max="11458" width="7.7109375" style="888" bestFit="1" customWidth="1"/>
    <col min="11459" max="11459" width="8.140625" style="888" bestFit="1" customWidth="1"/>
    <col min="11460" max="11462" width="8.5703125" style="888" bestFit="1" customWidth="1"/>
    <col min="11463" max="11463" width="8.7109375" style="888" bestFit="1" customWidth="1"/>
    <col min="11464" max="11487" width="9" style="888" bestFit="1" customWidth="1"/>
    <col min="11488" max="11520" width="9.140625" style="888"/>
    <col min="11521" max="11521" width="46.85546875" style="888" customWidth="1"/>
    <col min="11522" max="11625" width="9.140625" style="888"/>
    <col min="11626" max="11668" width="9.7109375" style="888" customWidth="1"/>
    <col min="11669" max="11712" width="9.140625" style="888"/>
    <col min="11713" max="11713" width="8.28515625" style="888" bestFit="1" customWidth="1"/>
    <col min="11714" max="11714" width="7.7109375" style="888" bestFit="1" customWidth="1"/>
    <col min="11715" max="11715" width="8.140625" style="888" bestFit="1" customWidth="1"/>
    <col min="11716" max="11718" width="8.5703125" style="888" bestFit="1" customWidth="1"/>
    <col min="11719" max="11719" width="8.7109375" style="888" bestFit="1" customWidth="1"/>
    <col min="11720" max="11743" width="9" style="888" bestFit="1" customWidth="1"/>
    <col min="11744" max="11776" width="9.140625" style="888"/>
    <col min="11777" max="11777" width="46.85546875" style="888" customWidth="1"/>
    <col min="11778" max="11881" width="9.140625" style="888"/>
    <col min="11882" max="11924" width="9.7109375" style="888" customWidth="1"/>
    <col min="11925" max="11968" width="9.140625" style="888"/>
    <col min="11969" max="11969" width="8.28515625" style="888" bestFit="1" customWidth="1"/>
    <col min="11970" max="11970" width="7.7109375" style="888" bestFit="1" customWidth="1"/>
    <col min="11971" max="11971" width="8.140625" style="888" bestFit="1" customWidth="1"/>
    <col min="11972" max="11974" width="8.5703125" style="888" bestFit="1" customWidth="1"/>
    <col min="11975" max="11975" width="8.7109375" style="888" bestFit="1" customWidth="1"/>
    <col min="11976" max="11999" width="9" style="888" bestFit="1" customWidth="1"/>
    <col min="12000" max="12032" width="9.140625" style="888"/>
    <col min="12033" max="12033" width="46.85546875" style="888" customWidth="1"/>
    <col min="12034" max="12137" width="9.140625" style="888"/>
    <col min="12138" max="12180" width="9.7109375" style="888" customWidth="1"/>
    <col min="12181" max="12224" width="9.140625" style="888"/>
    <col min="12225" max="12225" width="8.28515625" style="888" bestFit="1" customWidth="1"/>
    <col min="12226" max="12226" width="7.7109375" style="888" bestFit="1" customWidth="1"/>
    <col min="12227" max="12227" width="8.140625" style="888" bestFit="1" customWidth="1"/>
    <col min="12228" max="12230" width="8.5703125" style="888" bestFit="1" customWidth="1"/>
    <col min="12231" max="12231" width="8.7109375" style="888" bestFit="1" customWidth="1"/>
    <col min="12232" max="12255" width="9" style="888" bestFit="1" customWidth="1"/>
    <col min="12256" max="12288" width="9.140625" style="888"/>
    <col min="12289" max="12289" width="46.85546875" style="888" customWidth="1"/>
    <col min="12290" max="12393" width="9.140625" style="888"/>
    <col min="12394" max="12436" width="9.7109375" style="888" customWidth="1"/>
    <col min="12437" max="12480" width="9.140625" style="888"/>
    <col min="12481" max="12481" width="8.28515625" style="888" bestFit="1" customWidth="1"/>
    <col min="12482" max="12482" width="7.7109375" style="888" bestFit="1" customWidth="1"/>
    <col min="12483" max="12483" width="8.140625" style="888" bestFit="1" customWidth="1"/>
    <col min="12484" max="12486" width="8.5703125" style="888" bestFit="1" customWidth="1"/>
    <col min="12487" max="12487" width="8.7109375" style="888" bestFit="1" customWidth="1"/>
    <col min="12488" max="12511" width="9" style="888" bestFit="1" customWidth="1"/>
    <col min="12512" max="12544" width="9.140625" style="888"/>
    <col min="12545" max="12545" width="46.85546875" style="888" customWidth="1"/>
    <col min="12546" max="12649" width="9.140625" style="888"/>
    <col min="12650" max="12692" width="9.7109375" style="888" customWidth="1"/>
    <col min="12693" max="12736" width="9.140625" style="888"/>
    <col min="12737" max="12737" width="8.28515625" style="888" bestFit="1" customWidth="1"/>
    <col min="12738" max="12738" width="7.7109375" style="888" bestFit="1" customWidth="1"/>
    <col min="12739" max="12739" width="8.140625" style="888" bestFit="1" customWidth="1"/>
    <col min="12740" max="12742" width="8.5703125" style="888" bestFit="1" customWidth="1"/>
    <col min="12743" max="12743" width="8.7109375" style="888" bestFit="1" customWidth="1"/>
    <col min="12744" max="12767" width="9" style="888" bestFit="1" customWidth="1"/>
    <col min="12768" max="12800" width="9.140625" style="888"/>
    <col min="12801" max="12801" width="46.85546875" style="888" customWidth="1"/>
    <col min="12802" max="12905" width="9.140625" style="888"/>
    <col min="12906" max="12948" width="9.7109375" style="888" customWidth="1"/>
    <col min="12949" max="12992" width="9.140625" style="888"/>
    <col min="12993" max="12993" width="8.28515625" style="888" bestFit="1" customWidth="1"/>
    <col min="12994" max="12994" width="7.7109375" style="888" bestFit="1" customWidth="1"/>
    <col min="12995" max="12995" width="8.140625" style="888" bestFit="1" customWidth="1"/>
    <col min="12996" max="12998" width="8.5703125" style="888" bestFit="1" customWidth="1"/>
    <col min="12999" max="12999" width="8.7109375" style="888" bestFit="1" customWidth="1"/>
    <col min="13000" max="13023" width="9" style="888" bestFit="1" customWidth="1"/>
    <col min="13024" max="13056" width="9.140625" style="888"/>
    <col min="13057" max="13057" width="46.85546875" style="888" customWidth="1"/>
    <col min="13058" max="13161" width="9.140625" style="888"/>
    <col min="13162" max="13204" width="9.7109375" style="888" customWidth="1"/>
    <col min="13205" max="13248" width="9.140625" style="888"/>
    <col min="13249" max="13249" width="8.28515625" style="888" bestFit="1" customWidth="1"/>
    <col min="13250" max="13250" width="7.7109375" style="888" bestFit="1" customWidth="1"/>
    <col min="13251" max="13251" width="8.140625" style="888" bestFit="1" customWidth="1"/>
    <col min="13252" max="13254" width="8.5703125" style="888" bestFit="1" customWidth="1"/>
    <col min="13255" max="13255" width="8.7109375" style="888" bestFit="1" customWidth="1"/>
    <col min="13256" max="13279" width="9" style="888" bestFit="1" customWidth="1"/>
    <col min="13280" max="13312" width="9.140625" style="888"/>
    <col min="13313" max="13313" width="46.85546875" style="888" customWidth="1"/>
    <col min="13314" max="13417" width="9.140625" style="888"/>
    <col min="13418" max="13460" width="9.7109375" style="888" customWidth="1"/>
    <col min="13461" max="13504" width="9.140625" style="888"/>
    <col min="13505" max="13505" width="8.28515625" style="888" bestFit="1" customWidth="1"/>
    <col min="13506" max="13506" width="7.7109375" style="888" bestFit="1" customWidth="1"/>
    <col min="13507" max="13507" width="8.140625" style="888" bestFit="1" customWidth="1"/>
    <col min="13508" max="13510" width="8.5703125" style="888" bestFit="1" customWidth="1"/>
    <col min="13511" max="13511" width="8.7109375" style="888" bestFit="1" customWidth="1"/>
    <col min="13512" max="13535" width="9" style="888" bestFit="1" customWidth="1"/>
    <col min="13536" max="13568" width="9.140625" style="888"/>
    <col min="13569" max="13569" width="46.85546875" style="888" customWidth="1"/>
    <col min="13570" max="13673" width="9.140625" style="888"/>
    <col min="13674" max="13716" width="9.7109375" style="888" customWidth="1"/>
    <col min="13717" max="13760" width="9.140625" style="888"/>
    <col min="13761" max="13761" width="8.28515625" style="888" bestFit="1" customWidth="1"/>
    <col min="13762" max="13762" width="7.7109375" style="888" bestFit="1" customWidth="1"/>
    <col min="13763" max="13763" width="8.140625" style="888" bestFit="1" customWidth="1"/>
    <col min="13764" max="13766" width="8.5703125" style="888" bestFit="1" customWidth="1"/>
    <col min="13767" max="13767" width="8.7109375" style="888" bestFit="1" customWidth="1"/>
    <col min="13768" max="13791" width="9" style="888" bestFit="1" customWidth="1"/>
    <col min="13792" max="13824" width="9.140625" style="888"/>
    <col min="13825" max="13825" width="46.85546875" style="888" customWidth="1"/>
    <col min="13826" max="13929" width="9.140625" style="888"/>
    <col min="13930" max="13972" width="9.7109375" style="888" customWidth="1"/>
    <col min="13973" max="14016" width="9.140625" style="888"/>
    <col min="14017" max="14017" width="8.28515625" style="888" bestFit="1" customWidth="1"/>
    <col min="14018" max="14018" width="7.7109375" style="888" bestFit="1" customWidth="1"/>
    <col min="14019" max="14019" width="8.140625" style="888" bestFit="1" customWidth="1"/>
    <col min="14020" max="14022" width="8.5703125" style="888" bestFit="1" customWidth="1"/>
    <col min="14023" max="14023" width="8.7109375" style="888" bestFit="1" customWidth="1"/>
    <col min="14024" max="14047" width="9" style="888" bestFit="1" customWidth="1"/>
    <col min="14048" max="14080" width="9.140625" style="888"/>
    <col min="14081" max="14081" width="46.85546875" style="888" customWidth="1"/>
    <col min="14082" max="14185" width="9.140625" style="888"/>
    <col min="14186" max="14228" width="9.7109375" style="888" customWidth="1"/>
    <col min="14229" max="14272" width="9.140625" style="888"/>
    <col min="14273" max="14273" width="8.28515625" style="888" bestFit="1" customWidth="1"/>
    <col min="14274" max="14274" width="7.7109375" style="888" bestFit="1" customWidth="1"/>
    <col min="14275" max="14275" width="8.140625" style="888" bestFit="1" customWidth="1"/>
    <col min="14276" max="14278" width="8.5703125" style="888" bestFit="1" customWidth="1"/>
    <col min="14279" max="14279" width="8.7109375" style="888" bestFit="1" customWidth="1"/>
    <col min="14280" max="14303" width="9" style="888" bestFit="1" customWidth="1"/>
    <col min="14304" max="14336" width="9.140625" style="888"/>
    <col min="14337" max="14337" width="46.85546875" style="888" customWidth="1"/>
    <col min="14338" max="14441" width="9.140625" style="888"/>
    <col min="14442" max="14484" width="9.7109375" style="888" customWidth="1"/>
    <col min="14485" max="14528" width="9.140625" style="888"/>
    <col min="14529" max="14529" width="8.28515625" style="888" bestFit="1" customWidth="1"/>
    <col min="14530" max="14530" width="7.7109375" style="888" bestFit="1" customWidth="1"/>
    <col min="14531" max="14531" width="8.140625" style="888" bestFit="1" customWidth="1"/>
    <col min="14532" max="14534" width="8.5703125" style="888" bestFit="1" customWidth="1"/>
    <col min="14535" max="14535" width="8.7109375" style="888" bestFit="1" customWidth="1"/>
    <col min="14536" max="14559" width="9" style="888" bestFit="1" customWidth="1"/>
    <col min="14560" max="14592" width="9.140625" style="888"/>
    <col min="14593" max="14593" width="46.85546875" style="888" customWidth="1"/>
    <col min="14594" max="14697" width="9.140625" style="888"/>
    <col min="14698" max="14740" width="9.7109375" style="888" customWidth="1"/>
    <col min="14741" max="14784" width="9.140625" style="888"/>
    <col min="14785" max="14785" width="8.28515625" style="888" bestFit="1" customWidth="1"/>
    <col min="14786" max="14786" width="7.7109375" style="888" bestFit="1" customWidth="1"/>
    <col min="14787" max="14787" width="8.140625" style="888" bestFit="1" customWidth="1"/>
    <col min="14788" max="14790" width="8.5703125" style="888" bestFit="1" customWidth="1"/>
    <col min="14791" max="14791" width="8.7109375" style="888" bestFit="1" customWidth="1"/>
    <col min="14792" max="14815" width="9" style="888" bestFit="1" customWidth="1"/>
    <col min="14816" max="14848" width="9.140625" style="888"/>
    <col min="14849" max="14849" width="46.85546875" style="888" customWidth="1"/>
    <col min="14850" max="14953" width="9.140625" style="888"/>
    <col min="14954" max="14996" width="9.7109375" style="888" customWidth="1"/>
    <col min="14997" max="15040" width="9.140625" style="888"/>
    <col min="15041" max="15041" width="8.28515625" style="888" bestFit="1" customWidth="1"/>
    <col min="15042" max="15042" width="7.7109375" style="888" bestFit="1" customWidth="1"/>
    <col min="15043" max="15043" width="8.140625" style="888" bestFit="1" customWidth="1"/>
    <col min="15044" max="15046" width="8.5703125" style="888" bestFit="1" customWidth="1"/>
    <col min="15047" max="15047" width="8.7109375" style="888" bestFit="1" customWidth="1"/>
    <col min="15048" max="15071" width="9" style="888" bestFit="1" customWidth="1"/>
    <col min="15072" max="15104" width="9.140625" style="888"/>
    <col min="15105" max="15105" width="46.85546875" style="888" customWidth="1"/>
    <col min="15106" max="15209" width="9.140625" style="888"/>
    <col min="15210" max="15252" width="9.7109375" style="888" customWidth="1"/>
    <col min="15253" max="15296" width="9.140625" style="888"/>
    <col min="15297" max="15297" width="8.28515625" style="888" bestFit="1" customWidth="1"/>
    <col min="15298" max="15298" width="7.7109375" style="888" bestFit="1" customWidth="1"/>
    <col min="15299" max="15299" width="8.140625" style="888" bestFit="1" customWidth="1"/>
    <col min="15300" max="15302" width="8.5703125" style="888" bestFit="1" customWidth="1"/>
    <col min="15303" max="15303" width="8.7109375" style="888" bestFit="1" customWidth="1"/>
    <col min="15304" max="15327" width="9" style="888" bestFit="1" customWidth="1"/>
    <col min="15328" max="15360" width="9.140625" style="888"/>
    <col min="15361" max="15361" width="46.85546875" style="888" customWidth="1"/>
    <col min="15362" max="15465" width="9.140625" style="888"/>
    <col min="15466" max="15508" width="9.7109375" style="888" customWidth="1"/>
    <col min="15509" max="15552" width="9.140625" style="888"/>
    <col min="15553" max="15553" width="8.28515625" style="888" bestFit="1" customWidth="1"/>
    <col min="15554" max="15554" width="7.7109375" style="888" bestFit="1" customWidth="1"/>
    <col min="15555" max="15555" width="8.140625" style="888" bestFit="1" customWidth="1"/>
    <col min="15556" max="15558" width="8.5703125" style="888" bestFit="1" customWidth="1"/>
    <col min="15559" max="15559" width="8.7109375" style="888" bestFit="1" customWidth="1"/>
    <col min="15560" max="15583" width="9" style="888" bestFit="1" customWidth="1"/>
    <col min="15584" max="15616" width="9.140625" style="888"/>
    <col min="15617" max="15617" width="46.85546875" style="888" customWidth="1"/>
    <col min="15618" max="15721" width="9.140625" style="888"/>
    <col min="15722" max="15764" width="9.7109375" style="888" customWidth="1"/>
    <col min="15765" max="15808" width="9.140625" style="888"/>
    <col min="15809" max="15809" width="8.28515625" style="888" bestFit="1" customWidth="1"/>
    <col min="15810" max="15810" width="7.7109375" style="888" bestFit="1" customWidth="1"/>
    <col min="15811" max="15811" width="8.140625" style="888" bestFit="1" customWidth="1"/>
    <col min="15812" max="15814" width="8.5703125" style="888" bestFit="1" customWidth="1"/>
    <col min="15815" max="15815" width="8.7109375" style="888" bestFit="1" customWidth="1"/>
    <col min="15816" max="15839" width="9" style="888" bestFit="1" customWidth="1"/>
    <col min="15840" max="15872" width="9.140625" style="888"/>
    <col min="15873" max="15873" width="46.85546875" style="888" customWidth="1"/>
    <col min="15874" max="15977" width="9.140625" style="888"/>
    <col min="15978" max="16020" width="9.7109375" style="888" customWidth="1"/>
    <col min="16021" max="16064" width="9.140625" style="888"/>
    <col min="16065" max="16065" width="8.28515625" style="888" bestFit="1" customWidth="1"/>
    <col min="16066" max="16066" width="7.7109375" style="888" bestFit="1" customWidth="1"/>
    <col min="16067" max="16067" width="8.140625" style="888" bestFit="1" customWidth="1"/>
    <col min="16068" max="16070" width="8.5703125" style="888" bestFit="1" customWidth="1"/>
    <col min="16071" max="16071" width="8.7109375" style="888" bestFit="1" customWidth="1"/>
    <col min="16072" max="16095" width="9" style="888" bestFit="1" customWidth="1"/>
    <col min="16096" max="16128" width="9.140625" style="888"/>
    <col min="16129" max="16129" width="46.85546875" style="888" customWidth="1"/>
    <col min="16130" max="16233" width="9.140625" style="888"/>
    <col min="16234" max="16276" width="9.7109375" style="888" customWidth="1"/>
    <col min="16277" max="16320" width="9.140625" style="888"/>
    <col min="16321" max="16321" width="8.28515625" style="888" bestFit="1" customWidth="1"/>
    <col min="16322" max="16322" width="7.7109375" style="888" bestFit="1" customWidth="1"/>
    <col min="16323" max="16323" width="8.140625" style="888" bestFit="1" customWidth="1"/>
    <col min="16324" max="16326" width="8.5703125" style="888" bestFit="1" customWidth="1"/>
    <col min="16327" max="16327" width="8.7109375" style="888" bestFit="1" customWidth="1"/>
    <col min="16328" max="16351" width="9" style="888" bestFit="1" customWidth="1"/>
    <col min="16352" max="16384" width="9.140625" style="888"/>
  </cols>
  <sheetData>
    <row r="1" spans="1:238" ht="25.5">
      <c r="A1" s="883" t="s">
        <v>313</v>
      </c>
      <c r="HN1" s="891"/>
      <c r="HO1" s="891"/>
      <c r="HP1" s="891"/>
    </row>
    <row r="2" spans="1:238" s="1265" customFormat="1" ht="60" customHeight="1" thickBot="1">
      <c r="A2" s="1264" t="s">
        <v>1193</v>
      </c>
      <c r="GQ2" s="1266"/>
      <c r="GR2" s="1266"/>
      <c r="GS2" s="1266"/>
      <c r="GT2" s="1266"/>
      <c r="GU2" s="1266"/>
      <c r="GV2" s="1266"/>
      <c r="GW2" s="1266"/>
      <c r="GX2" s="1266"/>
      <c r="GY2" s="1266"/>
      <c r="GZ2" s="1266"/>
      <c r="HA2" s="1266"/>
      <c r="HB2" s="1266"/>
      <c r="HC2" s="1266"/>
      <c r="HD2" s="1266"/>
      <c r="HE2" s="1266"/>
      <c r="HF2" s="1266"/>
      <c r="HG2" s="1266"/>
      <c r="HH2" s="1266"/>
      <c r="HI2" s="1266"/>
      <c r="HJ2" s="1266"/>
      <c r="HK2" s="1266"/>
      <c r="HL2" s="1266"/>
      <c r="HM2" s="1266"/>
      <c r="HN2" s="1266"/>
      <c r="HO2" s="1266"/>
    </row>
    <row r="3" spans="1:238" s="1156" customFormat="1" ht="25.5" customHeight="1" thickBot="1">
      <c r="A3" s="1077" t="s">
        <v>849</v>
      </c>
      <c r="B3" s="954">
        <v>36532</v>
      </c>
      <c r="C3" s="954">
        <v>36563</v>
      </c>
      <c r="D3" s="954">
        <v>36592</v>
      </c>
      <c r="E3" s="954">
        <v>36623</v>
      </c>
      <c r="F3" s="954">
        <v>36653</v>
      </c>
      <c r="G3" s="954">
        <v>36684</v>
      </c>
      <c r="H3" s="954">
        <v>36714</v>
      </c>
      <c r="I3" s="954">
        <v>36745</v>
      </c>
      <c r="J3" s="954">
        <v>36776</v>
      </c>
      <c r="K3" s="954">
        <v>36806</v>
      </c>
      <c r="L3" s="954">
        <v>36837</v>
      </c>
      <c r="M3" s="954">
        <v>36867</v>
      </c>
      <c r="N3" s="954">
        <v>36898</v>
      </c>
      <c r="O3" s="954">
        <v>36929</v>
      </c>
      <c r="P3" s="954">
        <v>36957</v>
      </c>
      <c r="Q3" s="954">
        <v>36988</v>
      </c>
      <c r="R3" s="954">
        <v>37018</v>
      </c>
      <c r="S3" s="954">
        <v>37049</v>
      </c>
      <c r="T3" s="954">
        <v>37079</v>
      </c>
      <c r="U3" s="954">
        <v>37110</v>
      </c>
      <c r="V3" s="954">
        <v>37141</v>
      </c>
      <c r="W3" s="954">
        <v>37171</v>
      </c>
      <c r="X3" s="954">
        <v>37202</v>
      </c>
      <c r="Y3" s="954">
        <v>37232</v>
      </c>
      <c r="Z3" s="954">
        <v>37263</v>
      </c>
      <c r="AA3" s="954">
        <v>37294</v>
      </c>
      <c r="AB3" s="954">
        <v>37322</v>
      </c>
      <c r="AC3" s="954">
        <v>37353</v>
      </c>
      <c r="AD3" s="954">
        <v>37383</v>
      </c>
      <c r="AE3" s="954">
        <v>37414</v>
      </c>
      <c r="AF3" s="954">
        <v>37444</v>
      </c>
      <c r="AG3" s="954">
        <v>37475</v>
      </c>
      <c r="AH3" s="954">
        <v>37506</v>
      </c>
      <c r="AI3" s="954">
        <v>37536</v>
      </c>
      <c r="AJ3" s="954">
        <v>37567</v>
      </c>
      <c r="AK3" s="954">
        <v>37597</v>
      </c>
      <c r="AL3" s="954">
        <v>37628</v>
      </c>
      <c r="AM3" s="954">
        <v>37659</v>
      </c>
      <c r="AN3" s="954">
        <v>37687</v>
      </c>
      <c r="AO3" s="954">
        <v>37718</v>
      </c>
      <c r="AP3" s="954">
        <v>37748</v>
      </c>
      <c r="AQ3" s="954">
        <v>37779</v>
      </c>
      <c r="AR3" s="954">
        <v>37809</v>
      </c>
      <c r="AS3" s="954">
        <v>37840</v>
      </c>
      <c r="AT3" s="954">
        <v>37871</v>
      </c>
      <c r="AU3" s="954">
        <v>37901</v>
      </c>
      <c r="AV3" s="954">
        <v>37932</v>
      </c>
      <c r="AW3" s="954">
        <v>37962</v>
      </c>
      <c r="AX3" s="954">
        <v>37993</v>
      </c>
      <c r="AY3" s="954">
        <v>38024</v>
      </c>
      <c r="AZ3" s="954">
        <v>38053</v>
      </c>
      <c r="BA3" s="954">
        <v>38084</v>
      </c>
      <c r="BB3" s="954">
        <v>38114</v>
      </c>
      <c r="BC3" s="954">
        <v>38145</v>
      </c>
      <c r="BD3" s="954">
        <v>38175</v>
      </c>
      <c r="BE3" s="954">
        <v>38206</v>
      </c>
      <c r="BF3" s="954">
        <v>38237</v>
      </c>
      <c r="BG3" s="954">
        <v>38267</v>
      </c>
      <c r="BH3" s="954">
        <v>38298</v>
      </c>
      <c r="BI3" s="954">
        <v>38328</v>
      </c>
      <c r="BJ3" s="954">
        <v>38359</v>
      </c>
      <c r="BK3" s="954">
        <v>38390</v>
      </c>
      <c r="BL3" s="954">
        <v>38418</v>
      </c>
      <c r="BM3" s="954">
        <v>38449</v>
      </c>
      <c r="BN3" s="954">
        <v>38479</v>
      </c>
      <c r="BO3" s="954">
        <v>38510</v>
      </c>
      <c r="BP3" s="954">
        <v>38540</v>
      </c>
      <c r="BQ3" s="954">
        <v>38571</v>
      </c>
      <c r="BR3" s="954">
        <v>38602</v>
      </c>
      <c r="BS3" s="954">
        <v>38632</v>
      </c>
      <c r="BT3" s="954">
        <v>38663</v>
      </c>
      <c r="BU3" s="954">
        <v>38693</v>
      </c>
      <c r="BV3" s="954">
        <v>38724</v>
      </c>
      <c r="BW3" s="954">
        <v>38755</v>
      </c>
      <c r="BX3" s="954">
        <v>38783</v>
      </c>
      <c r="BY3" s="954">
        <v>38814</v>
      </c>
      <c r="BZ3" s="954">
        <v>38844</v>
      </c>
      <c r="CA3" s="954">
        <v>38875</v>
      </c>
      <c r="CB3" s="954">
        <v>38905</v>
      </c>
      <c r="CC3" s="954">
        <v>38936</v>
      </c>
      <c r="CD3" s="954">
        <v>38967</v>
      </c>
      <c r="CE3" s="954">
        <v>38997</v>
      </c>
      <c r="CF3" s="954">
        <v>39028</v>
      </c>
      <c r="CG3" s="954">
        <v>39058</v>
      </c>
      <c r="CH3" s="954">
        <v>39089</v>
      </c>
      <c r="CI3" s="954">
        <v>39120</v>
      </c>
      <c r="CJ3" s="954">
        <v>39148</v>
      </c>
      <c r="CK3" s="954">
        <v>39179</v>
      </c>
      <c r="CL3" s="954">
        <v>39209</v>
      </c>
      <c r="CM3" s="954">
        <v>39240</v>
      </c>
      <c r="CN3" s="954">
        <v>39270</v>
      </c>
      <c r="CO3" s="954">
        <v>39301</v>
      </c>
      <c r="CP3" s="954">
        <v>39332</v>
      </c>
      <c r="CQ3" s="954">
        <v>39362</v>
      </c>
      <c r="CR3" s="954">
        <v>39393</v>
      </c>
      <c r="CS3" s="954">
        <v>39423</v>
      </c>
      <c r="CT3" s="954">
        <v>39454</v>
      </c>
      <c r="CU3" s="954">
        <v>39485</v>
      </c>
      <c r="CV3" s="954">
        <v>39514</v>
      </c>
      <c r="CW3" s="954">
        <v>39545</v>
      </c>
      <c r="CX3" s="954">
        <v>39575</v>
      </c>
      <c r="CY3" s="954">
        <v>39606</v>
      </c>
      <c r="CZ3" s="954">
        <v>39636</v>
      </c>
      <c r="DA3" s="954">
        <v>39667</v>
      </c>
      <c r="DB3" s="954">
        <v>39698</v>
      </c>
      <c r="DC3" s="954">
        <v>39728</v>
      </c>
      <c r="DD3" s="954">
        <v>39759</v>
      </c>
      <c r="DE3" s="954">
        <v>39789</v>
      </c>
      <c r="DF3" s="954">
        <v>39820</v>
      </c>
      <c r="DG3" s="954">
        <v>39851</v>
      </c>
      <c r="DH3" s="954">
        <v>39879</v>
      </c>
      <c r="DI3" s="954">
        <v>39910</v>
      </c>
      <c r="DJ3" s="954">
        <v>39940</v>
      </c>
      <c r="DK3" s="954">
        <v>39971</v>
      </c>
      <c r="DL3" s="954">
        <v>40001</v>
      </c>
      <c r="DM3" s="954">
        <v>40032</v>
      </c>
      <c r="DN3" s="954">
        <v>40063</v>
      </c>
      <c r="DO3" s="954">
        <v>40093</v>
      </c>
      <c r="DP3" s="954">
        <v>40124</v>
      </c>
      <c r="DQ3" s="1267">
        <v>40154</v>
      </c>
      <c r="DR3" s="1267">
        <v>40185</v>
      </c>
      <c r="DS3" s="1267">
        <v>40216</v>
      </c>
      <c r="DT3" s="1267">
        <v>40244</v>
      </c>
      <c r="DU3" s="1267">
        <v>40275</v>
      </c>
      <c r="DV3" s="1267">
        <v>40305</v>
      </c>
      <c r="DW3" s="1267">
        <v>40336</v>
      </c>
      <c r="DX3" s="1267">
        <v>40366</v>
      </c>
      <c r="DY3" s="1267">
        <v>40397</v>
      </c>
      <c r="DZ3" s="1267">
        <v>40428</v>
      </c>
      <c r="EA3" s="1267">
        <v>40458</v>
      </c>
      <c r="EB3" s="1267">
        <v>40489</v>
      </c>
      <c r="EC3" s="1267">
        <v>40519</v>
      </c>
      <c r="ED3" s="1267">
        <v>40550</v>
      </c>
      <c r="EE3" s="1267">
        <v>40581</v>
      </c>
      <c r="EF3" s="1267">
        <v>40603</v>
      </c>
      <c r="EG3" s="1267">
        <v>40634</v>
      </c>
      <c r="EH3" s="1267">
        <v>40670</v>
      </c>
      <c r="EI3" s="1267">
        <v>40701</v>
      </c>
      <c r="EJ3" s="1267">
        <v>40731</v>
      </c>
      <c r="EK3" s="1267">
        <v>40762</v>
      </c>
      <c r="EL3" s="1267">
        <v>40793</v>
      </c>
      <c r="EM3" s="1267">
        <v>40823</v>
      </c>
      <c r="EN3" s="1267">
        <v>40854</v>
      </c>
      <c r="EO3" s="1267">
        <v>40884</v>
      </c>
      <c r="EP3" s="1267">
        <v>40915</v>
      </c>
      <c r="EQ3" s="1267">
        <v>40946</v>
      </c>
      <c r="ER3" s="1267">
        <v>40975</v>
      </c>
      <c r="ES3" s="1267">
        <v>41006</v>
      </c>
      <c r="ET3" s="1267">
        <v>41036</v>
      </c>
      <c r="EU3" s="1267">
        <v>41067</v>
      </c>
      <c r="EV3" s="1267">
        <v>41097</v>
      </c>
      <c r="EW3" s="1267">
        <v>41128</v>
      </c>
      <c r="EX3" s="1267">
        <v>41159</v>
      </c>
      <c r="EY3" s="1267">
        <v>41189</v>
      </c>
      <c r="EZ3" s="1267">
        <v>41220</v>
      </c>
      <c r="FA3" s="1267">
        <v>41250</v>
      </c>
      <c r="FB3" s="1267">
        <v>41281</v>
      </c>
      <c r="FC3" s="1267">
        <v>41312</v>
      </c>
      <c r="FD3" s="1267">
        <v>41340</v>
      </c>
      <c r="FE3" s="1267">
        <v>41371</v>
      </c>
      <c r="FF3" s="1267">
        <v>41401</v>
      </c>
      <c r="FG3" s="1267">
        <v>41432</v>
      </c>
      <c r="FH3" s="1267">
        <v>41462</v>
      </c>
      <c r="FI3" s="1267">
        <v>41493</v>
      </c>
      <c r="FJ3" s="1267">
        <v>41524</v>
      </c>
      <c r="FK3" s="1267">
        <v>41554</v>
      </c>
      <c r="FL3" s="1267">
        <v>41585</v>
      </c>
      <c r="FM3" s="1267">
        <v>41615</v>
      </c>
      <c r="FN3" s="1267">
        <v>41646</v>
      </c>
      <c r="FO3" s="1267">
        <v>41677</v>
      </c>
      <c r="FP3" s="1267">
        <v>41705</v>
      </c>
      <c r="FQ3" s="1267">
        <v>41736</v>
      </c>
      <c r="FR3" s="1267">
        <v>41766</v>
      </c>
      <c r="FS3" s="1267">
        <v>41797</v>
      </c>
      <c r="FT3" s="1267">
        <v>41827</v>
      </c>
      <c r="FU3" s="1267">
        <v>41858</v>
      </c>
      <c r="FV3" s="1267">
        <v>41889</v>
      </c>
      <c r="FW3" s="1267">
        <v>41919</v>
      </c>
      <c r="FX3" s="1267">
        <v>41950</v>
      </c>
      <c r="FY3" s="1267">
        <v>41980</v>
      </c>
      <c r="FZ3" s="1267">
        <v>42011</v>
      </c>
      <c r="GA3" s="1267">
        <v>42042</v>
      </c>
      <c r="GB3" s="1267">
        <v>42070</v>
      </c>
      <c r="GC3" s="1267">
        <v>42101</v>
      </c>
      <c r="GD3" s="1267">
        <v>42131</v>
      </c>
      <c r="GE3" s="1267">
        <v>42162</v>
      </c>
      <c r="GF3" s="1267">
        <v>42192</v>
      </c>
      <c r="GG3" s="1267">
        <v>42223</v>
      </c>
      <c r="GH3" s="1267">
        <v>42254</v>
      </c>
      <c r="GI3" s="1267">
        <v>42284</v>
      </c>
      <c r="GJ3" s="1267">
        <v>42315</v>
      </c>
      <c r="GK3" s="1267">
        <v>42345</v>
      </c>
      <c r="GL3" s="1267">
        <v>42376</v>
      </c>
      <c r="GM3" s="1267">
        <v>42407</v>
      </c>
      <c r="GN3" s="1267">
        <v>42436</v>
      </c>
      <c r="GO3" s="1267">
        <v>42467</v>
      </c>
      <c r="GP3" s="1267">
        <v>42497</v>
      </c>
      <c r="GQ3" s="1267">
        <v>42528</v>
      </c>
      <c r="GR3" s="1267">
        <v>42558</v>
      </c>
      <c r="GS3" s="1267">
        <v>42589</v>
      </c>
      <c r="GT3" s="1267">
        <v>42620</v>
      </c>
      <c r="GU3" s="1267">
        <v>42650</v>
      </c>
      <c r="GV3" s="1267">
        <v>42681</v>
      </c>
      <c r="GW3" s="1267">
        <v>42711</v>
      </c>
      <c r="GX3" s="1267">
        <v>42742</v>
      </c>
      <c r="GY3" s="1267">
        <v>42773</v>
      </c>
      <c r="GZ3" s="1267">
        <v>42801</v>
      </c>
      <c r="HA3" s="1267">
        <v>42832</v>
      </c>
      <c r="HB3" s="1267">
        <v>42862</v>
      </c>
      <c r="HC3" s="1267">
        <v>42893</v>
      </c>
      <c r="HD3" s="1267">
        <v>42923</v>
      </c>
      <c r="HE3" s="1267">
        <v>42954</v>
      </c>
      <c r="HF3" s="1267">
        <v>42985</v>
      </c>
      <c r="HG3" s="1267">
        <v>43015</v>
      </c>
      <c r="HH3" s="1267">
        <v>43046</v>
      </c>
      <c r="HI3" s="1267">
        <v>43076</v>
      </c>
      <c r="HJ3" s="1267">
        <v>43107</v>
      </c>
      <c r="HK3" s="1267">
        <v>43138</v>
      </c>
      <c r="HL3" s="1267">
        <v>43166</v>
      </c>
      <c r="HM3" s="1267">
        <v>43197</v>
      </c>
      <c r="HN3" s="1267">
        <v>43227</v>
      </c>
      <c r="HO3" s="1267">
        <v>43258</v>
      </c>
      <c r="HP3" s="1267">
        <v>43288</v>
      </c>
      <c r="HQ3" s="1267">
        <v>43319</v>
      </c>
      <c r="HR3" s="1268">
        <v>43350</v>
      </c>
      <c r="HS3" s="1268">
        <v>43380</v>
      </c>
      <c r="HT3" s="1268">
        <v>43411</v>
      </c>
      <c r="HU3" s="1268">
        <v>43441</v>
      </c>
      <c r="HV3" s="1268">
        <v>43472</v>
      </c>
      <c r="HW3" s="1268">
        <v>43503</v>
      </c>
      <c r="HX3" s="1268">
        <v>43531</v>
      </c>
      <c r="HY3" s="1268">
        <v>43562</v>
      </c>
      <c r="HZ3" s="1268">
        <v>43592</v>
      </c>
      <c r="IA3" s="1268">
        <v>43623</v>
      </c>
      <c r="IB3" s="1267">
        <v>43653</v>
      </c>
      <c r="IC3" s="1267">
        <v>43684</v>
      </c>
      <c r="ID3" s="1269">
        <v>43715</v>
      </c>
    </row>
    <row r="4" spans="1:238" ht="25.5" customHeight="1">
      <c r="A4" s="1270" t="s">
        <v>1050</v>
      </c>
      <c r="B4" s="1271">
        <v>18</v>
      </c>
      <c r="C4" s="1271">
        <v>18</v>
      </c>
      <c r="D4" s="1271">
        <v>18</v>
      </c>
      <c r="E4" s="1271">
        <v>18</v>
      </c>
      <c r="F4" s="1271">
        <v>17</v>
      </c>
      <c r="G4" s="1271">
        <v>17</v>
      </c>
      <c r="H4" s="1271">
        <v>17</v>
      </c>
      <c r="I4" s="1271">
        <v>16</v>
      </c>
      <c r="J4" s="1271">
        <v>16</v>
      </c>
      <c r="K4" s="1271">
        <v>16</v>
      </c>
      <c r="L4" s="1271">
        <v>15</v>
      </c>
      <c r="M4" s="1271">
        <v>14</v>
      </c>
      <c r="N4" s="1271">
        <v>15.5</v>
      </c>
      <c r="O4" s="1271">
        <v>15.5</v>
      </c>
      <c r="P4" s="1271">
        <v>16.5</v>
      </c>
      <c r="Q4" s="1271">
        <v>16.5</v>
      </c>
      <c r="R4" s="1271">
        <v>16.5</v>
      </c>
      <c r="S4" s="1271">
        <v>16.5</v>
      </c>
      <c r="T4" s="1271">
        <v>18.5</v>
      </c>
      <c r="U4" s="1271">
        <v>18.5</v>
      </c>
      <c r="V4" s="1271">
        <v>20.5</v>
      </c>
      <c r="W4" s="1271">
        <v>20.5</v>
      </c>
      <c r="X4" s="1271">
        <v>20.5</v>
      </c>
      <c r="Y4" s="1271">
        <v>20.5</v>
      </c>
      <c r="Z4" s="1271">
        <v>20.5</v>
      </c>
      <c r="AA4" s="1271">
        <v>20.5</v>
      </c>
      <c r="AB4" s="1271">
        <v>20.5</v>
      </c>
      <c r="AC4" s="1271">
        <v>20.5</v>
      </c>
      <c r="AD4" s="1271">
        <v>20.5</v>
      </c>
      <c r="AE4" s="1271">
        <v>20.5</v>
      </c>
      <c r="AF4" s="1271">
        <v>18.5</v>
      </c>
      <c r="AG4" s="1271">
        <v>18.5</v>
      </c>
      <c r="AH4" s="1271">
        <v>18.5</v>
      </c>
      <c r="AI4" s="1271">
        <v>18.5</v>
      </c>
      <c r="AJ4" s="1271">
        <v>18.5</v>
      </c>
      <c r="AK4" s="1271">
        <v>16.5</v>
      </c>
      <c r="AL4" s="1271">
        <v>16.5</v>
      </c>
      <c r="AM4" s="1271">
        <v>16.5</v>
      </c>
      <c r="AN4" s="1271">
        <v>16.5</v>
      </c>
      <c r="AO4" s="1271">
        <v>16.5</v>
      </c>
      <c r="AP4" s="1271">
        <v>16.5</v>
      </c>
      <c r="AQ4" s="1271">
        <v>16.5</v>
      </c>
      <c r="AR4" s="1271">
        <v>16.5</v>
      </c>
      <c r="AS4" s="1271">
        <v>15</v>
      </c>
      <c r="AT4" s="1271">
        <v>15</v>
      </c>
      <c r="AU4" s="1271">
        <v>15</v>
      </c>
      <c r="AV4" s="1271">
        <v>15</v>
      </c>
      <c r="AW4" s="1271">
        <v>15</v>
      </c>
      <c r="AX4" s="1271">
        <v>15</v>
      </c>
      <c r="AY4" s="1271">
        <v>15</v>
      </c>
      <c r="AZ4" s="1271">
        <v>15</v>
      </c>
      <c r="BA4" s="1271">
        <v>15</v>
      </c>
      <c r="BB4" s="1271">
        <v>15</v>
      </c>
      <c r="BC4" s="1271">
        <v>15</v>
      </c>
      <c r="BD4" s="1271">
        <v>15</v>
      </c>
      <c r="BE4" s="1271">
        <v>15</v>
      </c>
      <c r="BF4" s="1271">
        <v>15</v>
      </c>
      <c r="BG4" s="1271">
        <v>15</v>
      </c>
      <c r="BH4" s="1271">
        <v>15</v>
      </c>
      <c r="BI4" s="1271">
        <v>15</v>
      </c>
      <c r="BJ4" s="1271">
        <v>15</v>
      </c>
      <c r="BK4" s="1271">
        <v>13</v>
      </c>
      <c r="BL4" s="1271">
        <v>13</v>
      </c>
      <c r="BM4" s="1271">
        <v>13</v>
      </c>
      <c r="BN4" s="1271">
        <v>13</v>
      </c>
      <c r="BO4" s="1271">
        <v>13</v>
      </c>
      <c r="BP4" s="1271">
        <v>13</v>
      </c>
      <c r="BQ4" s="1271">
        <v>13</v>
      </c>
      <c r="BR4" s="1271">
        <v>13</v>
      </c>
      <c r="BS4" s="1271">
        <v>13</v>
      </c>
      <c r="BT4" s="1271">
        <v>13</v>
      </c>
      <c r="BU4" s="1271">
        <v>13</v>
      </c>
      <c r="BV4" s="1271">
        <v>13</v>
      </c>
      <c r="BW4" s="1271">
        <v>13</v>
      </c>
      <c r="BX4" s="1271">
        <v>13</v>
      </c>
      <c r="BY4" s="1271">
        <v>13</v>
      </c>
      <c r="BZ4" s="1271">
        <v>13</v>
      </c>
      <c r="CA4" s="1271">
        <v>14</v>
      </c>
      <c r="CB4" s="1271">
        <v>14</v>
      </c>
      <c r="CC4" s="1271">
        <v>14</v>
      </c>
      <c r="CD4" s="1271">
        <v>14</v>
      </c>
      <c r="CE4" s="1271">
        <v>14</v>
      </c>
      <c r="CF4" s="1271">
        <v>14</v>
      </c>
      <c r="CG4" s="1271">
        <v>10</v>
      </c>
      <c r="CH4" s="1271">
        <v>10</v>
      </c>
      <c r="CI4" s="1271">
        <v>10</v>
      </c>
      <c r="CJ4" s="1271">
        <v>10</v>
      </c>
      <c r="CK4" s="1271">
        <v>10</v>
      </c>
      <c r="CL4" s="1271">
        <v>10</v>
      </c>
      <c r="CM4" s="1271">
        <v>8</v>
      </c>
      <c r="CN4" s="1271">
        <v>8</v>
      </c>
      <c r="CO4" s="1271">
        <v>8</v>
      </c>
      <c r="CP4" s="1271">
        <v>8</v>
      </c>
      <c r="CQ4" s="1271">
        <v>9</v>
      </c>
      <c r="CR4" s="1271">
        <v>9</v>
      </c>
      <c r="CS4" s="1271">
        <v>9.5</v>
      </c>
      <c r="CT4" s="1271">
        <v>9.5</v>
      </c>
      <c r="CU4" s="1271">
        <v>9.5</v>
      </c>
      <c r="CV4" s="1271">
        <v>9.5</v>
      </c>
      <c r="CW4" s="1271">
        <v>10</v>
      </c>
      <c r="CX4" s="1271">
        <v>10</v>
      </c>
      <c r="CY4" s="1271">
        <v>10.25</v>
      </c>
      <c r="CZ4" s="1271">
        <v>10.25</v>
      </c>
      <c r="DA4" s="1271">
        <v>10.25</v>
      </c>
      <c r="DB4" s="1271">
        <v>9.75</v>
      </c>
      <c r="DC4" s="1271">
        <v>9.75</v>
      </c>
      <c r="DD4" s="1271">
        <v>9.75</v>
      </c>
      <c r="DE4" s="1271">
        <v>9.75</v>
      </c>
      <c r="DF4" s="1271">
        <v>9.75</v>
      </c>
      <c r="DG4" s="1271">
        <v>9.75</v>
      </c>
      <c r="DH4" s="1271">
        <v>9.75</v>
      </c>
      <c r="DI4" s="1271">
        <v>8</v>
      </c>
      <c r="DJ4" s="1271">
        <v>8</v>
      </c>
      <c r="DK4" s="1271">
        <v>8</v>
      </c>
      <c r="DL4" s="1271">
        <v>6</v>
      </c>
      <c r="DM4" s="1271">
        <v>6</v>
      </c>
      <c r="DN4" s="1271">
        <v>6</v>
      </c>
      <c r="DO4" s="1271">
        <v>6</v>
      </c>
      <c r="DP4" s="1271">
        <v>6</v>
      </c>
      <c r="DQ4" s="1271">
        <v>6</v>
      </c>
      <c r="DR4" s="1271">
        <v>6</v>
      </c>
      <c r="DS4" s="1271">
        <v>6</v>
      </c>
      <c r="DT4" s="1271">
        <v>6</v>
      </c>
      <c r="DU4" s="1271">
        <v>6</v>
      </c>
      <c r="DV4" s="1271">
        <v>6</v>
      </c>
      <c r="DW4" s="1271">
        <v>6</v>
      </c>
      <c r="DX4" s="1271">
        <v>6</v>
      </c>
      <c r="DY4" s="1271">
        <v>6</v>
      </c>
      <c r="DZ4" s="1271">
        <v>6.25</v>
      </c>
      <c r="EA4" s="1271">
        <v>6.25</v>
      </c>
      <c r="EB4" s="1271">
        <v>6.25</v>
      </c>
      <c r="EC4" s="1271">
        <v>6.25</v>
      </c>
      <c r="ED4" s="1271">
        <v>6.5</v>
      </c>
      <c r="EE4" s="1271">
        <v>6.5</v>
      </c>
      <c r="EF4" s="1271">
        <v>7.5</v>
      </c>
      <c r="EG4" s="1271">
        <v>7.5</v>
      </c>
      <c r="EH4" s="1271">
        <v>8</v>
      </c>
      <c r="EI4" s="1271">
        <v>8</v>
      </c>
      <c r="EJ4" s="1271">
        <v>8.75</v>
      </c>
      <c r="EK4" s="1271">
        <v>8.75</v>
      </c>
      <c r="EL4" s="1271">
        <v>9.25</v>
      </c>
      <c r="EM4" s="1271">
        <v>12</v>
      </c>
      <c r="EN4" s="1271">
        <v>12</v>
      </c>
      <c r="EO4" s="1271">
        <v>12</v>
      </c>
      <c r="EP4" s="1271">
        <v>12</v>
      </c>
      <c r="EQ4" s="1271">
        <v>12</v>
      </c>
      <c r="ER4" s="1271">
        <v>12</v>
      </c>
      <c r="ES4" s="1271">
        <v>12</v>
      </c>
      <c r="ET4" s="1271">
        <v>12</v>
      </c>
      <c r="EU4" s="1271">
        <v>12</v>
      </c>
      <c r="EV4" s="1271">
        <v>12</v>
      </c>
      <c r="EW4" s="1271">
        <v>12</v>
      </c>
      <c r="EX4" s="1271">
        <v>12</v>
      </c>
      <c r="EY4" s="1271">
        <v>12</v>
      </c>
      <c r="EZ4" s="1271">
        <v>12</v>
      </c>
      <c r="FA4" s="1271">
        <v>12</v>
      </c>
      <c r="FB4" s="1271">
        <v>12</v>
      </c>
      <c r="FC4" s="1271">
        <v>12</v>
      </c>
      <c r="FD4" s="1271">
        <v>12</v>
      </c>
      <c r="FE4" s="1271">
        <v>12</v>
      </c>
      <c r="FF4" s="1271">
        <v>12</v>
      </c>
      <c r="FG4" s="1271">
        <v>12</v>
      </c>
      <c r="FH4" s="1271">
        <v>12</v>
      </c>
      <c r="FI4" s="1271">
        <v>12</v>
      </c>
      <c r="FJ4" s="1271">
        <v>12</v>
      </c>
      <c r="FK4" s="1271">
        <v>12</v>
      </c>
      <c r="FL4" s="1271">
        <v>12</v>
      </c>
      <c r="FM4" s="1271">
        <v>12</v>
      </c>
      <c r="FN4" s="1271">
        <v>12</v>
      </c>
      <c r="FO4" s="1271">
        <v>12</v>
      </c>
      <c r="FP4" s="1271">
        <v>12</v>
      </c>
      <c r="FQ4" s="1271">
        <v>12</v>
      </c>
      <c r="FR4" s="1271">
        <v>12</v>
      </c>
      <c r="FS4" s="1271">
        <v>12</v>
      </c>
      <c r="FT4" s="1271">
        <v>12</v>
      </c>
      <c r="FU4" s="1271">
        <v>12</v>
      </c>
      <c r="FV4" s="1271">
        <v>12</v>
      </c>
      <c r="FW4" s="1271">
        <v>12</v>
      </c>
      <c r="FX4" s="1271">
        <v>13</v>
      </c>
      <c r="FY4" s="1271">
        <v>13</v>
      </c>
      <c r="FZ4" s="1271">
        <v>13</v>
      </c>
      <c r="GA4" s="1271">
        <v>13</v>
      </c>
      <c r="GB4" s="1271">
        <v>13</v>
      </c>
      <c r="GC4" s="1271">
        <v>13</v>
      </c>
      <c r="GD4" s="1271">
        <v>13</v>
      </c>
      <c r="GE4" s="1271">
        <v>13</v>
      </c>
      <c r="GF4" s="1271">
        <v>13</v>
      </c>
      <c r="GG4" s="1271">
        <v>13</v>
      </c>
      <c r="GH4" s="1271">
        <v>13</v>
      </c>
      <c r="GI4" s="1271">
        <v>13</v>
      </c>
      <c r="GJ4" s="1271">
        <v>11</v>
      </c>
      <c r="GK4" s="1271">
        <v>11</v>
      </c>
      <c r="GL4" s="1271">
        <v>11</v>
      </c>
      <c r="GM4" s="1271">
        <v>11</v>
      </c>
      <c r="GN4" s="1271">
        <v>12</v>
      </c>
      <c r="GO4" s="1271">
        <v>12</v>
      </c>
      <c r="GP4" s="1271">
        <v>12</v>
      </c>
      <c r="GQ4" s="1271">
        <v>12</v>
      </c>
      <c r="GR4" s="1271">
        <v>14</v>
      </c>
      <c r="GS4" s="1271">
        <v>14</v>
      </c>
      <c r="GT4" s="1271">
        <v>14</v>
      </c>
      <c r="GU4" s="1271">
        <v>14</v>
      </c>
      <c r="GV4" s="1271">
        <v>14</v>
      </c>
      <c r="GW4" s="1271">
        <v>14</v>
      </c>
      <c r="GX4" s="1271">
        <v>14</v>
      </c>
      <c r="GY4" s="1271">
        <v>14</v>
      </c>
      <c r="GZ4" s="1271">
        <v>14</v>
      </c>
      <c r="HA4" s="1271">
        <v>14</v>
      </c>
      <c r="HB4" s="1271">
        <v>14</v>
      </c>
      <c r="HC4" s="1271">
        <v>14</v>
      </c>
      <c r="HD4" s="1271">
        <v>14</v>
      </c>
      <c r="HE4" s="1271">
        <v>14</v>
      </c>
      <c r="HF4" s="1271">
        <v>14</v>
      </c>
      <c r="HG4" s="1271">
        <v>14</v>
      </c>
      <c r="HH4" s="1271">
        <v>14</v>
      </c>
      <c r="HI4" s="1271">
        <v>14</v>
      </c>
      <c r="HJ4" s="1271">
        <v>14</v>
      </c>
      <c r="HK4" s="1271">
        <v>14</v>
      </c>
      <c r="HL4" s="1271">
        <v>14</v>
      </c>
      <c r="HM4" s="1271">
        <v>14</v>
      </c>
      <c r="HN4" s="1271">
        <v>14</v>
      </c>
      <c r="HO4" s="1271">
        <v>14</v>
      </c>
      <c r="HP4" s="1271">
        <v>14</v>
      </c>
      <c r="HQ4" s="1271">
        <v>14</v>
      </c>
      <c r="HR4" s="1272">
        <v>14</v>
      </c>
      <c r="HS4" s="1272">
        <v>14</v>
      </c>
      <c r="HT4" s="1272">
        <v>14</v>
      </c>
      <c r="HU4" s="1272">
        <v>14</v>
      </c>
      <c r="HV4" s="1272">
        <v>14</v>
      </c>
      <c r="HW4" s="1272">
        <v>14</v>
      </c>
      <c r="HX4" s="1272">
        <v>13.5</v>
      </c>
      <c r="HY4" s="1272">
        <v>13.5</v>
      </c>
      <c r="HZ4" s="1272">
        <v>13.5</v>
      </c>
      <c r="IA4" s="1272">
        <v>13.5</v>
      </c>
      <c r="IB4" s="1271">
        <v>13.5</v>
      </c>
      <c r="IC4" s="1271">
        <v>13.5</v>
      </c>
      <c r="ID4" s="911">
        <v>13.5</v>
      </c>
    </row>
    <row r="5" spans="1:238" ht="25.5" customHeight="1">
      <c r="A5" s="1270" t="s">
        <v>1051</v>
      </c>
      <c r="B5" s="1271"/>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1271"/>
      <c r="AC5" s="1271"/>
      <c r="AD5" s="1271"/>
      <c r="AE5" s="1271"/>
      <c r="AF5" s="1271"/>
      <c r="AG5" s="1271"/>
      <c r="AH5" s="1271"/>
      <c r="AI5" s="1271"/>
      <c r="AJ5" s="1271"/>
      <c r="AK5" s="1271"/>
      <c r="AL5" s="1271"/>
      <c r="AM5" s="1271"/>
      <c r="AN5" s="1271"/>
      <c r="AO5" s="1271"/>
      <c r="AP5" s="1271"/>
      <c r="AQ5" s="1271"/>
      <c r="AR5" s="1271"/>
      <c r="AS5" s="1271"/>
      <c r="AT5" s="1271"/>
      <c r="AU5" s="1271"/>
      <c r="AV5" s="1271"/>
      <c r="AW5" s="1271"/>
      <c r="AX5" s="1271"/>
      <c r="AY5" s="1271"/>
      <c r="AZ5" s="1271"/>
      <c r="BA5" s="1271"/>
      <c r="BB5" s="1271"/>
      <c r="BC5" s="1271"/>
      <c r="BD5" s="1271"/>
      <c r="BE5" s="1271"/>
      <c r="BF5" s="1271"/>
      <c r="BG5" s="1271"/>
      <c r="BH5" s="1271"/>
      <c r="BI5" s="1271"/>
      <c r="BJ5" s="1271"/>
      <c r="BK5" s="1271"/>
      <c r="BL5" s="1271"/>
      <c r="BM5" s="1271"/>
      <c r="BN5" s="1271"/>
      <c r="BO5" s="1271"/>
      <c r="BP5" s="1271"/>
      <c r="BQ5" s="1271"/>
      <c r="BR5" s="1271"/>
      <c r="BS5" s="1271"/>
      <c r="BT5" s="1271"/>
      <c r="BU5" s="1271"/>
      <c r="BV5" s="1271"/>
      <c r="BW5" s="1271"/>
      <c r="BX5" s="1271"/>
      <c r="BY5" s="1271"/>
      <c r="BZ5" s="1271"/>
      <c r="CA5" s="1271"/>
      <c r="CB5" s="1271"/>
      <c r="CC5" s="1271"/>
      <c r="CD5" s="1271"/>
      <c r="CE5" s="1271"/>
      <c r="CF5" s="1271"/>
      <c r="CG5" s="1271"/>
      <c r="CH5" s="1271"/>
      <c r="CI5" s="1271"/>
      <c r="CJ5" s="1271"/>
      <c r="CK5" s="1271"/>
      <c r="CL5" s="1271"/>
      <c r="CM5" s="1271">
        <v>5.5</v>
      </c>
      <c r="CN5" s="1271">
        <v>5.5</v>
      </c>
      <c r="CO5" s="1271">
        <v>5.5</v>
      </c>
      <c r="CP5" s="1271">
        <v>5.5</v>
      </c>
      <c r="CQ5" s="1271">
        <v>0</v>
      </c>
      <c r="CR5" s="1271">
        <v>0</v>
      </c>
      <c r="CS5" s="1271">
        <v>0</v>
      </c>
      <c r="CT5" s="1271">
        <v>0</v>
      </c>
      <c r="CU5" s="1271">
        <v>0</v>
      </c>
      <c r="CV5" s="1271">
        <v>0</v>
      </c>
      <c r="CW5" s="1271">
        <v>0</v>
      </c>
      <c r="CX5" s="1271">
        <v>0</v>
      </c>
      <c r="CY5" s="1271">
        <v>0</v>
      </c>
      <c r="CZ5" s="1271">
        <v>0</v>
      </c>
      <c r="DA5" s="1271">
        <v>0</v>
      </c>
      <c r="DB5" s="1271">
        <v>0</v>
      </c>
      <c r="DC5" s="1271">
        <v>0</v>
      </c>
      <c r="DD5" s="1271">
        <v>0</v>
      </c>
      <c r="DE5" s="1271">
        <v>0</v>
      </c>
      <c r="DF5" s="1271">
        <v>0</v>
      </c>
      <c r="DG5" s="1271">
        <v>0</v>
      </c>
      <c r="DH5" s="1271">
        <v>0</v>
      </c>
      <c r="DI5" s="1271">
        <v>0</v>
      </c>
      <c r="DJ5" s="1271">
        <v>0</v>
      </c>
      <c r="DK5" s="1271">
        <v>0</v>
      </c>
      <c r="DL5" s="1271">
        <v>4</v>
      </c>
      <c r="DM5" s="1271">
        <v>4</v>
      </c>
      <c r="DN5" s="1271">
        <v>4</v>
      </c>
      <c r="DO5" s="1271">
        <v>4</v>
      </c>
      <c r="DP5" s="1271">
        <v>2</v>
      </c>
      <c r="DQ5" s="1271">
        <v>2</v>
      </c>
      <c r="DR5" s="1271">
        <v>2</v>
      </c>
      <c r="DS5" s="1271">
        <v>2</v>
      </c>
      <c r="DT5" s="1271">
        <v>1</v>
      </c>
      <c r="DU5" s="1271">
        <v>1</v>
      </c>
      <c r="DV5" s="1271">
        <v>1</v>
      </c>
      <c r="DW5" s="1271">
        <v>1</v>
      </c>
      <c r="DX5" s="1271">
        <v>1</v>
      </c>
      <c r="DY5" s="1271">
        <v>1</v>
      </c>
      <c r="DZ5" s="1271">
        <v>3.25</v>
      </c>
      <c r="EA5" s="1271">
        <v>3.25</v>
      </c>
      <c r="EB5" s="1271">
        <v>4.25</v>
      </c>
      <c r="EC5" s="1271">
        <v>4.25</v>
      </c>
      <c r="ED5" s="1271">
        <v>4.5</v>
      </c>
      <c r="EE5" s="1271">
        <v>4.5</v>
      </c>
      <c r="EF5" s="1271">
        <v>5.5</v>
      </c>
      <c r="EG5" s="1271">
        <v>5.5</v>
      </c>
      <c r="EH5" s="1271">
        <v>6</v>
      </c>
      <c r="EI5" s="1271">
        <v>6</v>
      </c>
      <c r="EJ5" s="1271">
        <v>6.75</v>
      </c>
      <c r="EK5" s="1271">
        <v>6.75</v>
      </c>
      <c r="EL5" s="1271">
        <v>7.25</v>
      </c>
      <c r="EM5" s="1271">
        <v>10</v>
      </c>
      <c r="EN5" s="1271">
        <v>10</v>
      </c>
      <c r="EO5" s="1271">
        <v>10</v>
      </c>
      <c r="EP5" s="1271">
        <v>10</v>
      </c>
      <c r="EQ5" s="1271">
        <v>10</v>
      </c>
      <c r="ER5" s="1271">
        <v>10</v>
      </c>
      <c r="ES5" s="1271">
        <v>10</v>
      </c>
      <c r="ET5" s="1271">
        <v>10</v>
      </c>
      <c r="EU5" s="1271">
        <v>10</v>
      </c>
      <c r="EV5" s="1271">
        <v>10</v>
      </c>
      <c r="EW5" s="1271">
        <v>10</v>
      </c>
      <c r="EX5" s="1271">
        <v>10</v>
      </c>
      <c r="EY5" s="1271">
        <v>10</v>
      </c>
      <c r="EZ5" s="1271">
        <v>10</v>
      </c>
      <c r="FA5" s="1271">
        <v>10</v>
      </c>
      <c r="FB5" s="1271">
        <v>10</v>
      </c>
      <c r="FC5" s="1271">
        <v>10</v>
      </c>
      <c r="FD5" s="1271">
        <v>10</v>
      </c>
      <c r="FE5" s="1271">
        <v>10</v>
      </c>
      <c r="FF5" s="1271">
        <v>10</v>
      </c>
      <c r="FG5" s="1271">
        <v>10</v>
      </c>
      <c r="FH5" s="1271">
        <v>10</v>
      </c>
      <c r="FI5" s="1271">
        <v>10</v>
      </c>
      <c r="FJ5" s="1271">
        <v>10</v>
      </c>
      <c r="FK5" s="1271">
        <v>10</v>
      </c>
      <c r="FL5" s="1271">
        <v>10</v>
      </c>
      <c r="FM5" s="1271">
        <v>10</v>
      </c>
      <c r="FN5" s="1271">
        <v>10</v>
      </c>
      <c r="FO5" s="1271">
        <v>10</v>
      </c>
      <c r="FP5" s="1271">
        <v>10</v>
      </c>
      <c r="FQ5" s="1271">
        <v>10</v>
      </c>
      <c r="FR5" s="1271">
        <v>10</v>
      </c>
      <c r="FS5" s="1271">
        <v>10</v>
      </c>
      <c r="FT5" s="1271">
        <v>10</v>
      </c>
      <c r="FU5" s="1271">
        <v>10</v>
      </c>
      <c r="FV5" s="1271">
        <v>10</v>
      </c>
      <c r="FW5" s="1271">
        <v>10</v>
      </c>
      <c r="FX5" s="1271">
        <v>11</v>
      </c>
      <c r="FY5" s="1271">
        <v>11</v>
      </c>
      <c r="FZ5" s="1271">
        <v>11</v>
      </c>
      <c r="GA5" s="1271">
        <v>11</v>
      </c>
      <c r="GB5" s="1271">
        <v>11</v>
      </c>
      <c r="GC5" s="1271">
        <v>11</v>
      </c>
      <c r="GD5" s="1271">
        <v>11</v>
      </c>
      <c r="GE5" s="1271">
        <v>11</v>
      </c>
      <c r="GF5" s="1271">
        <v>11</v>
      </c>
      <c r="GG5" s="1271">
        <v>11</v>
      </c>
      <c r="GH5" s="1271">
        <v>11</v>
      </c>
      <c r="GI5" s="1271">
        <v>11</v>
      </c>
      <c r="GJ5" s="1271">
        <v>4</v>
      </c>
      <c r="GK5" s="1271">
        <v>4</v>
      </c>
      <c r="GL5" s="1271">
        <v>4</v>
      </c>
      <c r="GM5" s="1271">
        <v>4</v>
      </c>
      <c r="GN5" s="1271">
        <v>7</v>
      </c>
      <c r="GO5" s="1271">
        <v>7</v>
      </c>
      <c r="GP5" s="1271">
        <v>7</v>
      </c>
      <c r="GQ5" s="1271">
        <v>7</v>
      </c>
      <c r="GR5" s="1271">
        <v>9</v>
      </c>
      <c r="GS5" s="1271">
        <v>9</v>
      </c>
      <c r="GT5" s="1271">
        <v>9</v>
      </c>
      <c r="GU5" s="1271">
        <v>9</v>
      </c>
      <c r="GV5" s="1271">
        <v>9</v>
      </c>
      <c r="GW5" s="1271">
        <v>9</v>
      </c>
      <c r="GX5" s="1271">
        <v>9</v>
      </c>
      <c r="GY5" s="1271">
        <v>9</v>
      </c>
      <c r="GZ5" s="1271">
        <v>9</v>
      </c>
      <c r="HA5" s="1271">
        <v>9</v>
      </c>
      <c r="HB5" s="1271">
        <v>9</v>
      </c>
      <c r="HC5" s="1271">
        <v>9</v>
      </c>
      <c r="HD5" s="1271">
        <v>9</v>
      </c>
      <c r="HE5" s="1271">
        <v>9</v>
      </c>
      <c r="HF5" s="1271">
        <v>9</v>
      </c>
      <c r="HG5" s="1271">
        <v>9</v>
      </c>
      <c r="HH5" s="1271">
        <v>9</v>
      </c>
      <c r="HI5" s="1271">
        <v>9</v>
      </c>
      <c r="HJ5" s="1271">
        <v>9</v>
      </c>
      <c r="HK5" s="1271">
        <v>9</v>
      </c>
      <c r="HL5" s="1271">
        <v>9</v>
      </c>
      <c r="HM5" s="1271">
        <v>9</v>
      </c>
      <c r="HN5" s="1271">
        <v>9</v>
      </c>
      <c r="HO5" s="1271">
        <v>9</v>
      </c>
      <c r="HP5" s="1271">
        <v>9</v>
      </c>
      <c r="HQ5" s="1271">
        <v>9</v>
      </c>
      <c r="HR5" s="1272">
        <v>9</v>
      </c>
      <c r="HS5" s="1272">
        <v>9</v>
      </c>
      <c r="HT5" s="1272">
        <v>9</v>
      </c>
      <c r="HU5" s="1272">
        <v>9</v>
      </c>
      <c r="HV5" s="1272">
        <v>9</v>
      </c>
      <c r="HW5" s="1272">
        <v>9</v>
      </c>
      <c r="HX5" s="1272">
        <v>8.5</v>
      </c>
      <c r="HY5" s="1272">
        <v>8.5</v>
      </c>
      <c r="HZ5" s="1272">
        <v>8.5</v>
      </c>
      <c r="IA5" s="1272">
        <v>8.5</v>
      </c>
      <c r="IB5" s="1271">
        <v>8.5</v>
      </c>
      <c r="IC5" s="1271">
        <v>8.5</v>
      </c>
      <c r="ID5" s="911">
        <v>8.5</v>
      </c>
    </row>
    <row r="6" spans="1:238" ht="25.5" customHeight="1">
      <c r="A6" s="1270" t="s">
        <v>1052</v>
      </c>
      <c r="B6" s="1271"/>
      <c r="C6" s="1271"/>
      <c r="D6" s="1271"/>
      <c r="E6" s="1271"/>
      <c r="F6" s="1271"/>
      <c r="G6" s="1271"/>
      <c r="H6" s="1271"/>
      <c r="I6" s="1271"/>
      <c r="J6" s="1271"/>
      <c r="K6" s="1271"/>
      <c r="L6" s="1271"/>
      <c r="M6" s="1271"/>
      <c r="N6" s="1271"/>
      <c r="O6" s="1271"/>
      <c r="P6" s="1271"/>
      <c r="Q6" s="1271"/>
      <c r="R6" s="1271"/>
      <c r="S6" s="1271"/>
      <c r="T6" s="1271"/>
      <c r="U6" s="1271"/>
      <c r="V6" s="1271"/>
      <c r="W6" s="1271"/>
      <c r="X6" s="1271"/>
      <c r="Y6" s="1271"/>
      <c r="Z6" s="1271"/>
      <c r="AA6" s="1271"/>
      <c r="AB6" s="1271"/>
      <c r="AC6" s="1271"/>
      <c r="AD6" s="1271"/>
      <c r="AE6" s="1271"/>
      <c r="AF6" s="1271"/>
      <c r="AG6" s="1271"/>
      <c r="AH6" s="1271"/>
      <c r="AI6" s="1271"/>
      <c r="AJ6" s="1271"/>
      <c r="AK6" s="1271"/>
      <c r="AL6" s="1271"/>
      <c r="AM6" s="1271"/>
      <c r="AN6" s="1271"/>
      <c r="AO6" s="1271"/>
      <c r="AP6" s="1271"/>
      <c r="AQ6" s="1271"/>
      <c r="AR6" s="1271"/>
      <c r="AS6" s="1271"/>
      <c r="AT6" s="1271"/>
      <c r="AU6" s="1271"/>
      <c r="AV6" s="1271"/>
      <c r="AW6" s="1271"/>
      <c r="AX6" s="1271"/>
      <c r="AY6" s="1271"/>
      <c r="AZ6" s="1271"/>
      <c r="BA6" s="1271"/>
      <c r="BB6" s="1271"/>
      <c r="BC6" s="1271"/>
      <c r="BD6" s="1271"/>
      <c r="BE6" s="1271"/>
      <c r="BF6" s="1271"/>
      <c r="BG6" s="1271"/>
      <c r="BH6" s="1271"/>
      <c r="BI6" s="1271"/>
      <c r="BJ6" s="1271"/>
      <c r="BK6" s="1271"/>
      <c r="BL6" s="1271"/>
      <c r="BM6" s="1271"/>
      <c r="BN6" s="1271"/>
      <c r="BO6" s="1271"/>
      <c r="BP6" s="1271"/>
      <c r="BQ6" s="1271"/>
      <c r="BR6" s="1271"/>
      <c r="BS6" s="1271"/>
      <c r="BT6" s="1271"/>
      <c r="BU6" s="1271"/>
      <c r="BV6" s="1271"/>
      <c r="BW6" s="1271"/>
      <c r="BX6" s="1271"/>
      <c r="BY6" s="1271"/>
      <c r="BZ6" s="1271"/>
      <c r="CA6" s="1271"/>
      <c r="CB6" s="1271"/>
      <c r="CC6" s="1271"/>
      <c r="CD6" s="1271"/>
      <c r="CE6" s="1271"/>
      <c r="CF6" s="1271"/>
      <c r="CG6" s="1271"/>
      <c r="CH6" s="1271"/>
      <c r="CI6" s="1271"/>
      <c r="CJ6" s="1271"/>
      <c r="CK6" s="1271"/>
      <c r="CL6" s="1271"/>
      <c r="CM6" s="1271">
        <v>10.5</v>
      </c>
      <c r="CN6" s="1271">
        <v>10.5</v>
      </c>
      <c r="CO6" s="1271">
        <v>10.5</v>
      </c>
      <c r="CP6" s="1271">
        <v>10.5</v>
      </c>
      <c r="CQ6" s="1271">
        <v>9</v>
      </c>
      <c r="CR6" s="1271">
        <v>9</v>
      </c>
      <c r="CS6" s="1271">
        <v>9.5</v>
      </c>
      <c r="CT6" s="1271">
        <v>9.5</v>
      </c>
      <c r="CU6" s="1271">
        <v>9.5</v>
      </c>
      <c r="CV6" s="1271">
        <v>9.5</v>
      </c>
      <c r="CW6" s="1271">
        <v>10</v>
      </c>
      <c r="CX6" s="1271">
        <v>10</v>
      </c>
      <c r="CY6" s="1271">
        <v>10.25</v>
      </c>
      <c r="CZ6" s="1271">
        <v>10.25</v>
      </c>
      <c r="DA6" s="1271">
        <v>10.25</v>
      </c>
      <c r="DB6" s="1271">
        <v>9.75</v>
      </c>
      <c r="DC6" s="1271">
        <v>9.75</v>
      </c>
      <c r="DD6" s="1271">
        <v>9.75</v>
      </c>
      <c r="DE6" s="1271">
        <v>9.75</v>
      </c>
      <c r="DF6" s="1271">
        <v>9.75</v>
      </c>
      <c r="DG6" s="1271">
        <v>9.75</v>
      </c>
      <c r="DH6" s="1271">
        <v>9.75</v>
      </c>
      <c r="DI6" s="1271">
        <v>8</v>
      </c>
      <c r="DJ6" s="1271">
        <v>8</v>
      </c>
      <c r="DK6" s="1271">
        <v>8</v>
      </c>
      <c r="DL6" s="1271">
        <v>8</v>
      </c>
      <c r="DM6" s="1271">
        <v>8</v>
      </c>
      <c r="DN6" s="1271">
        <v>8</v>
      </c>
      <c r="DO6" s="1271">
        <v>8</v>
      </c>
      <c r="DP6" s="1271">
        <v>8</v>
      </c>
      <c r="DQ6" s="1271">
        <v>8</v>
      </c>
      <c r="DR6" s="1271">
        <v>8</v>
      </c>
      <c r="DS6" s="1271">
        <v>8</v>
      </c>
      <c r="DT6" s="1271">
        <v>8</v>
      </c>
      <c r="DU6" s="1271">
        <v>8</v>
      </c>
      <c r="DV6" s="1271">
        <v>8</v>
      </c>
      <c r="DW6" s="1271">
        <v>8</v>
      </c>
      <c r="DX6" s="1271">
        <v>8</v>
      </c>
      <c r="DY6" s="1271">
        <v>8</v>
      </c>
      <c r="DZ6" s="1271">
        <v>8.25</v>
      </c>
      <c r="EA6" s="1271">
        <v>8.25</v>
      </c>
      <c r="EB6" s="1271">
        <v>8.25</v>
      </c>
      <c r="EC6" s="1271">
        <v>8.25</v>
      </c>
      <c r="ED6" s="1271">
        <v>8.5</v>
      </c>
      <c r="EE6" s="1271">
        <v>8.5</v>
      </c>
      <c r="EF6" s="1271">
        <v>9.5</v>
      </c>
      <c r="EG6" s="1271">
        <v>9.5</v>
      </c>
      <c r="EH6" s="1271">
        <v>10</v>
      </c>
      <c r="EI6" s="1271">
        <v>10</v>
      </c>
      <c r="EJ6" s="1271">
        <v>10.75</v>
      </c>
      <c r="EK6" s="1271">
        <v>10.75</v>
      </c>
      <c r="EL6" s="1271">
        <v>11.25</v>
      </c>
      <c r="EM6" s="1271">
        <v>14</v>
      </c>
      <c r="EN6" s="1271">
        <v>14</v>
      </c>
      <c r="EO6" s="1271">
        <v>14</v>
      </c>
      <c r="EP6" s="1271">
        <v>14</v>
      </c>
      <c r="EQ6" s="1271">
        <v>14</v>
      </c>
      <c r="ER6" s="1271">
        <v>14</v>
      </c>
      <c r="ES6" s="1271">
        <v>14</v>
      </c>
      <c r="ET6" s="1271">
        <v>14</v>
      </c>
      <c r="EU6" s="1271">
        <v>14</v>
      </c>
      <c r="EV6" s="1271">
        <v>14</v>
      </c>
      <c r="EW6" s="1271">
        <v>14</v>
      </c>
      <c r="EX6" s="1271">
        <v>14</v>
      </c>
      <c r="EY6" s="1271">
        <v>14</v>
      </c>
      <c r="EZ6" s="1271">
        <v>14</v>
      </c>
      <c r="FA6" s="1271">
        <v>14</v>
      </c>
      <c r="FB6" s="1271">
        <v>14</v>
      </c>
      <c r="FC6" s="1271">
        <v>14</v>
      </c>
      <c r="FD6" s="1271">
        <v>14</v>
      </c>
      <c r="FE6" s="1271">
        <v>14</v>
      </c>
      <c r="FF6" s="1271">
        <v>14</v>
      </c>
      <c r="FG6" s="1271">
        <v>14</v>
      </c>
      <c r="FH6" s="1271">
        <v>14</v>
      </c>
      <c r="FI6" s="1271">
        <v>14</v>
      </c>
      <c r="FJ6" s="1271">
        <v>14</v>
      </c>
      <c r="FK6" s="1271">
        <v>14</v>
      </c>
      <c r="FL6" s="1271">
        <v>14</v>
      </c>
      <c r="FM6" s="1271">
        <v>14</v>
      </c>
      <c r="FN6" s="1271">
        <v>14</v>
      </c>
      <c r="FO6" s="1271">
        <v>14</v>
      </c>
      <c r="FP6" s="1271">
        <v>14</v>
      </c>
      <c r="FQ6" s="1271">
        <v>14</v>
      </c>
      <c r="FR6" s="1271">
        <v>14</v>
      </c>
      <c r="FS6" s="1271">
        <v>14</v>
      </c>
      <c r="FT6" s="1271">
        <v>14</v>
      </c>
      <c r="FU6" s="1271">
        <v>14</v>
      </c>
      <c r="FV6" s="1271">
        <v>14</v>
      </c>
      <c r="FW6" s="1271">
        <v>14</v>
      </c>
      <c r="FX6" s="1271">
        <v>15</v>
      </c>
      <c r="FY6" s="1271">
        <v>15</v>
      </c>
      <c r="FZ6" s="1271">
        <v>15</v>
      </c>
      <c r="GA6" s="1271">
        <v>15</v>
      </c>
      <c r="GB6" s="1271">
        <v>15</v>
      </c>
      <c r="GC6" s="1271">
        <v>15</v>
      </c>
      <c r="GD6" s="1271">
        <v>15</v>
      </c>
      <c r="GE6" s="1271">
        <v>15</v>
      </c>
      <c r="GF6" s="1271">
        <v>15</v>
      </c>
      <c r="GG6" s="1271">
        <v>15</v>
      </c>
      <c r="GH6" s="1271">
        <v>15</v>
      </c>
      <c r="GI6" s="1271">
        <v>15</v>
      </c>
      <c r="GJ6" s="1271">
        <v>13</v>
      </c>
      <c r="GK6" s="1271">
        <v>13</v>
      </c>
      <c r="GL6" s="1271">
        <v>13</v>
      </c>
      <c r="GM6" s="1271">
        <v>13</v>
      </c>
      <c r="GN6" s="1271">
        <v>14</v>
      </c>
      <c r="GO6" s="1271">
        <v>14</v>
      </c>
      <c r="GP6" s="1271">
        <v>14</v>
      </c>
      <c r="GQ6" s="1271">
        <v>14</v>
      </c>
      <c r="GR6" s="1271">
        <v>16</v>
      </c>
      <c r="GS6" s="1271">
        <v>16</v>
      </c>
      <c r="GT6" s="1271">
        <v>16</v>
      </c>
      <c r="GU6" s="1271">
        <v>16</v>
      </c>
      <c r="GV6" s="1271">
        <v>16</v>
      </c>
      <c r="GW6" s="1271">
        <v>16</v>
      </c>
      <c r="GX6" s="1271">
        <v>16</v>
      </c>
      <c r="GY6" s="1271">
        <v>16</v>
      </c>
      <c r="GZ6" s="1271">
        <v>16</v>
      </c>
      <c r="HA6" s="1271">
        <v>16</v>
      </c>
      <c r="HB6" s="1271">
        <v>16</v>
      </c>
      <c r="HC6" s="1271">
        <v>16</v>
      </c>
      <c r="HD6" s="1271">
        <v>16</v>
      </c>
      <c r="HE6" s="1271">
        <v>16</v>
      </c>
      <c r="HF6" s="1271">
        <v>16</v>
      </c>
      <c r="HG6" s="1271">
        <v>16</v>
      </c>
      <c r="HH6" s="1271">
        <v>16</v>
      </c>
      <c r="HI6" s="1271">
        <v>16</v>
      </c>
      <c r="HJ6" s="1271">
        <v>16</v>
      </c>
      <c r="HK6" s="1271">
        <v>16</v>
      </c>
      <c r="HL6" s="1271">
        <v>16</v>
      </c>
      <c r="HM6" s="1271">
        <v>16</v>
      </c>
      <c r="HN6" s="1271">
        <v>16</v>
      </c>
      <c r="HO6" s="1271">
        <v>16</v>
      </c>
      <c r="HP6" s="1271">
        <v>16</v>
      </c>
      <c r="HQ6" s="1271">
        <v>16</v>
      </c>
      <c r="HR6" s="1272">
        <v>16</v>
      </c>
      <c r="HS6" s="1272">
        <v>16</v>
      </c>
      <c r="HT6" s="1272">
        <v>16</v>
      </c>
      <c r="HU6" s="1272">
        <v>16</v>
      </c>
      <c r="HV6" s="1272">
        <v>16</v>
      </c>
      <c r="HW6" s="1272">
        <v>16</v>
      </c>
      <c r="HX6" s="1272">
        <v>15.5</v>
      </c>
      <c r="HY6" s="1272">
        <v>15.5</v>
      </c>
      <c r="HZ6" s="1272">
        <v>15.5</v>
      </c>
      <c r="IA6" s="1272">
        <v>15.5</v>
      </c>
      <c r="IB6" s="1271">
        <v>15.5</v>
      </c>
      <c r="IC6" s="1271">
        <v>15.5</v>
      </c>
      <c r="ID6" s="911">
        <v>15.5</v>
      </c>
    </row>
    <row r="7" spans="1:238" ht="25.5" customHeight="1">
      <c r="A7" s="1270" t="s">
        <v>1053</v>
      </c>
      <c r="B7" s="1271">
        <v>17</v>
      </c>
      <c r="C7" s="1271">
        <v>17</v>
      </c>
      <c r="D7" s="1271">
        <v>17</v>
      </c>
      <c r="E7" s="1271">
        <v>16</v>
      </c>
      <c r="F7" s="1271">
        <v>16</v>
      </c>
      <c r="G7" s="1271">
        <v>16</v>
      </c>
      <c r="H7" s="1271">
        <v>16</v>
      </c>
      <c r="I7" s="1271">
        <v>15</v>
      </c>
      <c r="J7" s="1271">
        <v>15</v>
      </c>
      <c r="K7" s="1271">
        <v>15</v>
      </c>
      <c r="L7" s="1271">
        <v>13</v>
      </c>
      <c r="M7" s="1271">
        <v>13</v>
      </c>
      <c r="N7" s="1271">
        <v>14.5</v>
      </c>
      <c r="O7" s="1271">
        <v>14.5</v>
      </c>
      <c r="P7" s="1271">
        <v>14.5</v>
      </c>
      <c r="Q7" s="1271">
        <v>17</v>
      </c>
      <c r="R7" s="1271">
        <v>17</v>
      </c>
      <c r="S7" s="1271">
        <v>17</v>
      </c>
      <c r="T7" s="1271">
        <v>18</v>
      </c>
      <c r="U7" s="1271">
        <v>18</v>
      </c>
      <c r="V7" s="1271">
        <v>19</v>
      </c>
      <c r="W7" s="1271">
        <v>20</v>
      </c>
      <c r="X7" s="1271">
        <v>20</v>
      </c>
      <c r="Y7" s="1271">
        <v>20.5</v>
      </c>
      <c r="Z7" s="1271">
        <v>21.13</v>
      </c>
      <c r="AA7" s="1271">
        <v>22.5</v>
      </c>
      <c r="AB7" s="1271">
        <v>24.5</v>
      </c>
      <c r="AC7" s="1271">
        <v>22.5</v>
      </c>
      <c r="AD7" s="1271">
        <v>21.9</v>
      </c>
      <c r="AE7" s="1271">
        <v>20.75</v>
      </c>
      <c r="AF7" s="1271">
        <v>19.82</v>
      </c>
      <c r="AG7" s="1271">
        <v>17.05</v>
      </c>
      <c r="AH7" s="1271">
        <v>16.489999999999998</v>
      </c>
      <c r="AI7" s="1271">
        <v>16.190000000000001</v>
      </c>
      <c r="AJ7" s="1271">
        <v>14.88</v>
      </c>
      <c r="AK7" s="1271">
        <v>13.81</v>
      </c>
      <c r="AL7" s="1271">
        <v>14.54</v>
      </c>
      <c r="AM7" s="1271">
        <v>14.55</v>
      </c>
      <c r="AN7" s="1271">
        <v>15.19</v>
      </c>
      <c r="AO7" s="1271">
        <v>15.49</v>
      </c>
      <c r="AP7" s="1271">
        <v>15.47</v>
      </c>
      <c r="AQ7" s="1271">
        <v>15.88</v>
      </c>
      <c r="AR7" s="1271">
        <v>16</v>
      </c>
      <c r="AS7" s="1271">
        <v>13.49</v>
      </c>
      <c r="AT7" s="1271">
        <v>14.5</v>
      </c>
      <c r="AU7" s="1271">
        <v>13.46</v>
      </c>
      <c r="AV7" s="1271">
        <v>14.3</v>
      </c>
      <c r="AW7" s="1271">
        <v>14.5</v>
      </c>
      <c r="AX7" s="1271">
        <v>14.25</v>
      </c>
      <c r="AY7" s="1271">
        <v>14.16</v>
      </c>
      <c r="AZ7" s="1271">
        <v>13.99</v>
      </c>
      <c r="BA7" s="1271">
        <v>14.25</v>
      </c>
      <c r="BB7" s="1271">
        <v>14.25</v>
      </c>
      <c r="BC7" s="1271">
        <v>14.25</v>
      </c>
      <c r="BD7" s="1271">
        <v>14.25</v>
      </c>
      <c r="BE7" s="1271">
        <v>14.25</v>
      </c>
      <c r="BF7" s="1271">
        <v>14.25</v>
      </c>
      <c r="BG7" s="1271">
        <v>15.13</v>
      </c>
      <c r="BH7" s="1271">
        <v>14.55</v>
      </c>
      <c r="BI7" s="1271">
        <v>14.35</v>
      </c>
      <c r="BJ7" s="1271">
        <v>15.48</v>
      </c>
      <c r="BK7" s="1271">
        <v>12.65</v>
      </c>
      <c r="BL7" s="1271">
        <v>12.5</v>
      </c>
      <c r="BM7" s="1271">
        <v>7.99</v>
      </c>
      <c r="BN7" s="1271">
        <v>8.75</v>
      </c>
      <c r="BO7" s="1271">
        <v>5.03</v>
      </c>
      <c r="BP7" s="1271">
        <v>5.14</v>
      </c>
      <c r="BQ7" s="1271">
        <v>3</v>
      </c>
      <c r="BR7" s="1271">
        <v>2.15</v>
      </c>
      <c r="BS7" s="1271">
        <v>2.4500000000000002</v>
      </c>
      <c r="BT7" s="1271">
        <v>7.96</v>
      </c>
      <c r="BU7" s="1271">
        <v>10.83</v>
      </c>
      <c r="BV7" s="1271">
        <v>13.68</v>
      </c>
      <c r="BW7" s="1271">
        <v>11.49</v>
      </c>
      <c r="BX7" s="1271">
        <v>9.86</v>
      </c>
      <c r="BY7" s="1271">
        <v>8.6</v>
      </c>
      <c r="BZ7" s="1271">
        <v>6.65</v>
      </c>
      <c r="CA7" s="1271">
        <v>8.41</v>
      </c>
      <c r="CB7" s="1271">
        <v>9.7899999999999991</v>
      </c>
      <c r="CC7" s="1271">
        <v>8.4</v>
      </c>
      <c r="CD7" s="1271">
        <v>6.98</v>
      </c>
      <c r="CE7" s="1271">
        <v>7.94</v>
      </c>
      <c r="CF7" s="1271">
        <v>7</v>
      </c>
      <c r="CG7" s="1271">
        <v>7.75</v>
      </c>
      <c r="CH7" s="1271">
        <v>7.1</v>
      </c>
      <c r="CI7" s="1271">
        <v>6.9</v>
      </c>
      <c r="CJ7" s="1271">
        <v>6.85</v>
      </c>
      <c r="CK7" s="1271">
        <v>7.23</v>
      </c>
      <c r="CL7" s="1271">
        <v>7.2</v>
      </c>
      <c r="CM7" s="1271">
        <v>6.59</v>
      </c>
      <c r="CN7" s="1271">
        <v>5.98</v>
      </c>
      <c r="CO7" s="1271">
        <v>6.24</v>
      </c>
      <c r="CP7" s="1271">
        <v>7.1</v>
      </c>
      <c r="CQ7" s="1271">
        <v>6.23</v>
      </c>
      <c r="CR7" s="1271">
        <v>6.67</v>
      </c>
      <c r="CS7" s="1271">
        <v>7.75</v>
      </c>
      <c r="CT7" s="1271">
        <v>8.6043335821627984</v>
      </c>
      <c r="CU7" s="1271">
        <v>8.7200000000000006</v>
      </c>
      <c r="CV7" s="1271">
        <v>8.5</v>
      </c>
      <c r="CW7" s="1271">
        <v>8.2118846345101932</v>
      </c>
      <c r="CX7" s="1271">
        <v>8.341764263290754</v>
      </c>
      <c r="CY7" s="1271">
        <v>8.6125000000000007</v>
      </c>
      <c r="CZ7" s="1271">
        <v>9.2121815216179872</v>
      </c>
      <c r="DA7" s="1271">
        <v>9.1245960946301512</v>
      </c>
      <c r="DB7" s="1271">
        <v>9.1</v>
      </c>
      <c r="DC7" s="1271">
        <v>7.72</v>
      </c>
      <c r="DD7" s="1271">
        <v>6.9249999999999998</v>
      </c>
      <c r="DE7" s="1271">
        <v>5.46</v>
      </c>
      <c r="DF7" s="1271">
        <v>3.8807456161673586</v>
      </c>
      <c r="DG7" s="1271">
        <v>1.9488194891744521</v>
      </c>
      <c r="DH7" s="1271">
        <v>2.5249999999999999</v>
      </c>
      <c r="DI7" s="1271">
        <v>3.33</v>
      </c>
      <c r="DJ7" s="1271">
        <v>3.2675157421175234</v>
      </c>
      <c r="DK7" s="1271">
        <v>3.3220000000000001</v>
      </c>
      <c r="DL7" s="1271">
        <v>3.9249999999999998</v>
      </c>
      <c r="DM7" s="1271">
        <v>4.7499935632281289</v>
      </c>
      <c r="DN7" s="1271">
        <v>5.2737565013852095</v>
      </c>
      <c r="DO7" s="1271">
        <v>5.4325275069840364</v>
      </c>
      <c r="DP7" s="1271">
        <v>4.4775228505401428</v>
      </c>
      <c r="DQ7" s="1271">
        <v>3.766254385159256</v>
      </c>
      <c r="DR7" s="1271">
        <v>3.7183138809392808</v>
      </c>
      <c r="DS7" s="1271">
        <v>2.3326189805273718</v>
      </c>
      <c r="DT7" s="1271">
        <v>1.04</v>
      </c>
      <c r="DU7" s="1271">
        <v>1.2032210091542797</v>
      </c>
      <c r="DV7" s="1271">
        <v>1.6250095184421898</v>
      </c>
      <c r="DW7" s="1271">
        <v>2.29328165374677</v>
      </c>
      <c r="DX7" s="1271">
        <v>2.9363152590772237</v>
      </c>
      <c r="DY7" s="1271">
        <v>2.63346445021863</v>
      </c>
      <c r="DZ7" s="1271">
        <v>4.90645242967841</v>
      </c>
      <c r="EA7" s="1271">
        <v>6.7572116352344498</v>
      </c>
      <c r="EB7" s="1271">
        <v>6.9998999999999993</v>
      </c>
      <c r="EC7" s="1271">
        <v>7.4730284834625609</v>
      </c>
      <c r="ED7" s="1271">
        <v>7.4944760050977584</v>
      </c>
      <c r="EE7" s="1271">
        <v>7.0155944630773179</v>
      </c>
      <c r="EF7" s="1271">
        <v>8.2656570589585439</v>
      </c>
      <c r="EG7" s="1271">
        <v>9.5186900579708649</v>
      </c>
      <c r="EH7" s="1271">
        <v>8.5195779450878657</v>
      </c>
      <c r="EI7" s="1271">
        <v>8.3486533858598779</v>
      </c>
      <c r="EJ7" s="1271">
        <v>7.0784616080407226</v>
      </c>
      <c r="EK7" s="1271">
        <v>7.4088241687246406</v>
      </c>
      <c r="EL7" s="1271">
        <v>8.4943352109111139</v>
      </c>
      <c r="EM7" s="1271">
        <v>15.086861707475528</v>
      </c>
      <c r="EN7" s="1271">
        <v>14.526833840018096</v>
      </c>
      <c r="EO7" s="1271">
        <v>14.23201711769414</v>
      </c>
      <c r="EP7" s="1271">
        <v>14.849334855967077</v>
      </c>
      <c r="EQ7" s="1271">
        <v>14.758204596712167</v>
      </c>
      <c r="ER7" s="1271">
        <v>14.513753801864373</v>
      </c>
      <c r="ES7" s="1271">
        <v>13.8</v>
      </c>
      <c r="ET7" s="1271">
        <v>13.34</v>
      </c>
      <c r="EU7" s="1271">
        <v>14.08</v>
      </c>
      <c r="EV7" s="1271">
        <v>13.86</v>
      </c>
      <c r="EW7" s="1271">
        <v>14.26</v>
      </c>
      <c r="EX7" s="1271">
        <v>12.75</v>
      </c>
      <c r="EY7" s="1273">
        <v>12.94</v>
      </c>
      <c r="EZ7" s="1273">
        <v>12.67</v>
      </c>
      <c r="FA7" s="1273">
        <v>11.77</v>
      </c>
      <c r="FB7" s="1273">
        <v>11.17</v>
      </c>
      <c r="FC7" s="1273">
        <v>9.9</v>
      </c>
      <c r="FD7" s="1273">
        <v>10.17</v>
      </c>
      <c r="FE7" s="1273">
        <v>10.41</v>
      </c>
      <c r="FF7" s="1273">
        <v>10.64</v>
      </c>
      <c r="FG7" s="1273">
        <v>11.6</v>
      </c>
      <c r="FH7" s="1273">
        <v>11.561998247402082</v>
      </c>
      <c r="FI7" s="1273">
        <v>11.303700098255197</v>
      </c>
      <c r="FJ7" s="1273">
        <v>10.905804959147266</v>
      </c>
      <c r="FK7" s="1273">
        <v>10.799999999999999</v>
      </c>
      <c r="FL7" s="1273">
        <v>10.8</v>
      </c>
      <c r="FM7" s="1273">
        <v>10.97</v>
      </c>
      <c r="FN7" s="1273">
        <v>10.81</v>
      </c>
      <c r="FO7" s="1273">
        <v>11.82</v>
      </c>
      <c r="FP7" s="1273">
        <v>11.92</v>
      </c>
      <c r="FQ7" s="1273">
        <v>11.71</v>
      </c>
      <c r="FR7" s="1273">
        <v>10.24</v>
      </c>
      <c r="FS7" s="1273">
        <v>9.98</v>
      </c>
      <c r="FT7" s="1273">
        <v>9.8800000000000008</v>
      </c>
      <c r="FU7" s="1273">
        <v>9.9499999999999993</v>
      </c>
      <c r="FV7" s="1273">
        <v>9.75</v>
      </c>
      <c r="FW7" s="1273">
        <v>9.83</v>
      </c>
      <c r="FX7" s="1273">
        <v>9.82</v>
      </c>
      <c r="FY7" s="1273">
        <v>10.8</v>
      </c>
      <c r="FZ7" s="1273">
        <v>11.2</v>
      </c>
      <c r="GA7" s="1273">
        <v>10.883878672683011</v>
      </c>
      <c r="GB7" s="1273">
        <v>10.77</v>
      </c>
      <c r="GC7" s="1273">
        <v>10.230393529706831</v>
      </c>
      <c r="GD7" s="1273">
        <v>10.031491365980962</v>
      </c>
      <c r="GE7" s="1273">
        <v>9.9523783482653485</v>
      </c>
      <c r="GF7" s="1273">
        <v>10</v>
      </c>
      <c r="GG7" s="1273">
        <v>10</v>
      </c>
      <c r="GH7" s="1273">
        <v>10.36</v>
      </c>
      <c r="GI7" s="1273">
        <v>9.1121216929525595</v>
      </c>
      <c r="GJ7" s="1273">
        <v>5.6244183344126863</v>
      </c>
      <c r="GK7" s="1273">
        <v>4.57</v>
      </c>
      <c r="GL7" s="1273">
        <v>4.12</v>
      </c>
      <c r="GM7" s="1273">
        <v>4.91</v>
      </c>
      <c r="GN7" s="1273">
        <v>5.53</v>
      </c>
      <c r="GO7" s="1273">
        <v>7.27</v>
      </c>
      <c r="GP7" s="1273">
        <v>8.0399999999999991</v>
      </c>
      <c r="GQ7" s="1273">
        <v>8.32</v>
      </c>
      <c r="GR7" s="1273">
        <v>12.34</v>
      </c>
      <c r="GS7" s="1273">
        <v>15.25</v>
      </c>
      <c r="GT7" s="1273">
        <v>14</v>
      </c>
      <c r="GU7" s="1273">
        <v>13.956781449066767</v>
      </c>
      <c r="GV7" s="1273">
        <v>13.994057570351956</v>
      </c>
      <c r="GW7" s="1273">
        <v>13.95987164470699</v>
      </c>
      <c r="GX7" s="1273">
        <v>13.948704105100152</v>
      </c>
      <c r="GY7" s="1273">
        <v>13.753446849228034</v>
      </c>
      <c r="GZ7" s="1273">
        <v>13.598939410263469</v>
      </c>
      <c r="HA7" s="1273">
        <v>13.58</v>
      </c>
      <c r="HB7" s="1273">
        <v>13.503419665568943</v>
      </c>
      <c r="HC7" s="1273">
        <v>13.499958107055644</v>
      </c>
      <c r="HD7" s="1273">
        <v>13.35</v>
      </c>
      <c r="HE7" s="1273">
        <v>13.200157194101211</v>
      </c>
      <c r="HF7" s="1273">
        <v>13.180174710981641</v>
      </c>
      <c r="HG7" s="1273">
        <v>13.18</v>
      </c>
      <c r="HH7" s="1273">
        <v>13.05</v>
      </c>
      <c r="HI7" s="1274" t="s">
        <v>1054</v>
      </c>
      <c r="HJ7" s="1273">
        <v>12.27</v>
      </c>
      <c r="HK7" s="1273">
        <v>11.88</v>
      </c>
      <c r="HL7" s="1273">
        <v>11.84</v>
      </c>
      <c r="HM7" s="1273">
        <v>11.43</v>
      </c>
      <c r="HN7" s="1273">
        <v>10</v>
      </c>
      <c r="HO7" s="1273">
        <v>10.11</v>
      </c>
      <c r="HP7" s="1271">
        <v>10</v>
      </c>
      <c r="HQ7" s="1271">
        <v>10.637453160074024</v>
      </c>
      <c r="HR7" s="1272">
        <v>11</v>
      </c>
      <c r="HS7" s="1272">
        <v>10.940540779707241</v>
      </c>
      <c r="HT7" s="1272">
        <v>10.906096090459441</v>
      </c>
      <c r="HU7" s="1272" t="s">
        <v>1054</v>
      </c>
      <c r="HV7" s="1272">
        <v>10.98</v>
      </c>
      <c r="HW7" s="1272">
        <v>10.91</v>
      </c>
      <c r="HX7" s="1272">
        <v>9.4499999999999993</v>
      </c>
      <c r="HY7" s="1272">
        <v>9.77</v>
      </c>
      <c r="HZ7" s="1272">
        <v>10</v>
      </c>
      <c r="IA7" s="2080">
        <v>9.93</v>
      </c>
      <c r="IB7" s="1271">
        <v>9.9196341605804133</v>
      </c>
      <c r="IC7" s="1274">
        <v>10.886561240631401</v>
      </c>
      <c r="ID7" s="911">
        <v>11.1</v>
      </c>
    </row>
    <row r="8" spans="1:238" ht="25.5" customHeight="1">
      <c r="A8" s="1270" t="s">
        <v>1055</v>
      </c>
      <c r="B8" s="1271"/>
      <c r="C8" s="1271"/>
      <c r="D8" s="1271"/>
      <c r="E8" s="1271"/>
      <c r="F8" s="1271"/>
      <c r="G8" s="1271"/>
      <c r="H8" s="1271"/>
      <c r="I8" s="1271"/>
      <c r="J8" s="1271"/>
      <c r="K8" s="1271"/>
      <c r="L8" s="1271"/>
      <c r="M8" s="1271"/>
      <c r="N8" s="1271"/>
      <c r="O8" s="1271"/>
      <c r="P8" s="1271"/>
      <c r="Q8" s="1271"/>
      <c r="R8" s="1271"/>
      <c r="S8" s="1271"/>
      <c r="T8" s="1271"/>
      <c r="U8" s="1271"/>
      <c r="V8" s="1271"/>
      <c r="W8" s="1271"/>
      <c r="X8" s="1271"/>
      <c r="Y8" s="1271"/>
      <c r="Z8" s="1271"/>
      <c r="AA8" s="1271"/>
      <c r="AB8" s="1271"/>
      <c r="AC8" s="1271"/>
      <c r="AD8" s="1271"/>
      <c r="AE8" s="1271"/>
      <c r="AF8" s="1271"/>
      <c r="AG8" s="1271"/>
      <c r="AH8" s="1271"/>
      <c r="AI8" s="1271"/>
      <c r="AJ8" s="1271"/>
      <c r="AK8" s="1271"/>
      <c r="AL8" s="1271"/>
      <c r="AM8" s="1271"/>
      <c r="AN8" s="1271"/>
      <c r="AO8" s="1271"/>
      <c r="AP8" s="1271"/>
      <c r="AQ8" s="1271"/>
      <c r="AR8" s="1271"/>
      <c r="AS8" s="1271"/>
      <c r="AT8" s="1271"/>
      <c r="AU8" s="1271"/>
      <c r="AV8" s="1271"/>
      <c r="AW8" s="1271"/>
      <c r="AX8" s="1271"/>
      <c r="AY8" s="1271"/>
      <c r="AZ8" s="1271"/>
      <c r="BA8" s="1271"/>
      <c r="BB8" s="1271"/>
      <c r="BC8" s="1271"/>
      <c r="BD8" s="1271"/>
      <c r="BE8" s="1271"/>
      <c r="BF8" s="1271"/>
      <c r="BG8" s="1271"/>
      <c r="BH8" s="1271"/>
      <c r="BI8" s="1271"/>
      <c r="BJ8" s="1271"/>
      <c r="BK8" s="1271"/>
      <c r="BL8" s="1271"/>
      <c r="BM8" s="1271"/>
      <c r="BN8" s="1271"/>
      <c r="BO8" s="1271"/>
      <c r="BP8" s="1271"/>
      <c r="BQ8" s="1271"/>
      <c r="BR8" s="1271"/>
      <c r="BS8" s="1271"/>
      <c r="BT8" s="1271"/>
      <c r="BU8" s="1271"/>
      <c r="BV8" s="1271"/>
      <c r="BW8" s="1271"/>
      <c r="BX8" s="1271"/>
      <c r="BY8" s="1271"/>
      <c r="BZ8" s="1271"/>
      <c r="CA8" s="1271"/>
      <c r="CB8" s="1271"/>
      <c r="CC8" s="1271"/>
      <c r="CD8" s="1271"/>
      <c r="CE8" s="1271"/>
      <c r="CF8" s="1271"/>
      <c r="CG8" s="1271"/>
      <c r="CH8" s="1271"/>
      <c r="CI8" s="1271"/>
      <c r="CJ8" s="1271"/>
      <c r="CK8" s="1271"/>
      <c r="CL8" s="1271"/>
      <c r="CM8" s="1271"/>
      <c r="CN8" s="1271"/>
      <c r="CO8" s="1271"/>
      <c r="CP8" s="1271"/>
      <c r="CQ8" s="1271"/>
      <c r="CR8" s="1271"/>
      <c r="CS8" s="1271"/>
      <c r="CT8" s="1271">
        <v>9.0394635967613191</v>
      </c>
      <c r="CU8" s="1271">
        <v>9.3500002999993992</v>
      </c>
      <c r="CV8" s="1271">
        <v>9.1725806451612897</v>
      </c>
      <c r="CW8" s="1271">
        <v>9.2207668404309562</v>
      </c>
      <c r="CX8" s="1271">
        <v>9.25</v>
      </c>
      <c r="CY8" s="1271">
        <v>9.5352560274543183</v>
      </c>
      <c r="CZ8" s="1271">
        <v>9.5485186568981852</v>
      </c>
      <c r="DA8" s="1271">
        <v>9.5405597436437635</v>
      </c>
      <c r="DB8" s="1271">
        <v>9.4298999999999999</v>
      </c>
      <c r="DC8" s="1271">
        <v>8.5529760029210848</v>
      </c>
      <c r="DD8" s="1271">
        <v>7.0337500000000004</v>
      </c>
      <c r="DE8" s="1271">
        <v>5.6429999999999998</v>
      </c>
      <c r="DF8" s="1271">
        <v>4.776351706945273</v>
      </c>
      <c r="DG8" s="1271">
        <v>2.569</v>
      </c>
      <c r="DH8" s="1271">
        <v>2.9125000000000001</v>
      </c>
      <c r="DI8" s="1271">
        <v>5.3295434142199625</v>
      </c>
      <c r="DJ8" s="1271">
        <v>5.0999999999999996</v>
      </c>
      <c r="DK8" s="1271">
        <v>5.4874999999999998</v>
      </c>
      <c r="DL8" s="1271">
        <v>5.3951643429196459</v>
      </c>
      <c r="DM8" s="1271">
        <v>5.432666666666667</v>
      </c>
      <c r="DN8" s="1271">
        <v>5.69</v>
      </c>
      <c r="DO8" s="1271">
        <v>6.645304073886571</v>
      </c>
      <c r="DP8" s="1271">
        <v>5.4844999999999997</v>
      </c>
      <c r="DQ8" s="1271">
        <v>5.322344493242686</v>
      </c>
      <c r="DR8" s="1271">
        <v>5.0425099473565744</v>
      </c>
      <c r="DS8" s="1271">
        <v>3.3370000000000002</v>
      </c>
      <c r="DT8" s="1271">
        <v>1.53</v>
      </c>
      <c r="DU8" s="1271">
        <v>2.2297226730605808</v>
      </c>
      <c r="DV8" s="1271">
        <v>3.1095000000000002</v>
      </c>
      <c r="DW8" s="1271">
        <v>3.3657499999999998</v>
      </c>
      <c r="DX8" s="1271">
        <v>3.9981159240762856</v>
      </c>
      <c r="DY8" s="1271">
        <v>3.5852857142857144</v>
      </c>
      <c r="DZ8" s="1271">
        <v>5.3790837965651708</v>
      </c>
      <c r="EA8" s="1271">
        <v>8.1950785342481431</v>
      </c>
      <c r="EB8" s="1271">
        <v>9.5930603373714494</v>
      </c>
      <c r="EC8" s="1271">
        <v>9.5658441603284157</v>
      </c>
      <c r="ED8" s="1271">
        <v>9.3563266379829457</v>
      </c>
      <c r="EE8" s="1271">
        <v>8.6349999999999998</v>
      </c>
      <c r="EF8" s="1271">
        <v>9.4345370370370372</v>
      </c>
      <c r="EG8" s="1271">
        <v>10.434256093560247</v>
      </c>
      <c r="EH8" s="1271">
        <v>9.2639548758455526</v>
      </c>
      <c r="EI8" s="1271">
        <v>8.9441322403902159</v>
      </c>
      <c r="EJ8" s="1271">
        <v>7.9679793878324023</v>
      </c>
      <c r="EK8" s="1271">
        <v>8.4291111111111103</v>
      </c>
      <c r="EL8" s="1271">
        <v>8.9739150155575071</v>
      </c>
      <c r="EM8" s="1271">
        <v>16.122951024007712</v>
      </c>
      <c r="EN8" s="1271">
        <v>15.677706819041216</v>
      </c>
      <c r="EO8" s="1271">
        <v>15.895039926812732</v>
      </c>
      <c r="EP8" s="1271">
        <v>16.272160865475072</v>
      </c>
      <c r="EQ8" s="1271">
        <v>15.92642857142857</v>
      </c>
      <c r="ER8" s="1271">
        <v>15.15800011573404</v>
      </c>
      <c r="ES8" s="1271">
        <v>14.81</v>
      </c>
      <c r="ET8" s="1271">
        <v>14</v>
      </c>
      <c r="EU8" s="1271">
        <v>15.21</v>
      </c>
      <c r="EV8" s="1271">
        <v>14.91</v>
      </c>
      <c r="EW8" s="1271">
        <v>15.24</v>
      </c>
      <c r="EX8" s="1271">
        <v>12.93</v>
      </c>
      <c r="EY8" s="1273">
        <v>13.31</v>
      </c>
      <c r="EZ8" s="1273">
        <v>12.91</v>
      </c>
      <c r="FA8" s="1273">
        <v>11.79</v>
      </c>
      <c r="FB8" s="1273">
        <v>11.38</v>
      </c>
      <c r="FC8" s="1273">
        <v>10.15</v>
      </c>
      <c r="FD8" s="1273">
        <v>10.51</v>
      </c>
      <c r="FE8" s="1273">
        <v>11.26</v>
      </c>
      <c r="FF8" s="1273">
        <v>11.67</v>
      </c>
      <c r="FG8" s="1273">
        <v>12.21773141858802</v>
      </c>
      <c r="FH8" s="1273">
        <v>12.75</v>
      </c>
      <c r="FI8" s="1273">
        <v>12.53125</v>
      </c>
      <c r="FJ8" s="1273">
        <v>12.122439458397071</v>
      </c>
      <c r="FK8" s="1273">
        <v>11.61550716297101</v>
      </c>
      <c r="FL8" s="1273">
        <v>11.531818181818181</v>
      </c>
      <c r="FM8" s="1273">
        <v>11.414380359161946</v>
      </c>
      <c r="FN8" s="1273">
        <v>11.893901034548204</v>
      </c>
      <c r="FO8" s="1273">
        <v>12.565675000000001</v>
      </c>
      <c r="FP8" s="1273">
        <v>13.280936233684875</v>
      </c>
      <c r="FQ8" s="1273">
        <v>12.403211072983021</v>
      </c>
      <c r="FR8" s="1273">
        <v>10.361363636363636</v>
      </c>
      <c r="FS8" s="1273">
        <v>10.361773065067597</v>
      </c>
      <c r="FT8" s="1273">
        <v>10.174014450086496</v>
      </c>
      <c r="FU8" s="1273">
        <v>10.199999999999999</v>
      </c>
      <c r="FV8" s="1273">
        <v>10.178612745825721</v>
      </c>
      <c r="FW8" s="1273">
        <v>10.249147298511257</v>
      </c>
      <c r="FX8" s="1273">
        <v>10.648027262753407</v>
      </c>
      <c r="FY8" s="1273">
        <v>14.018005858999745</v>
      </c>
      <c r="FZ8" s="1273">
        <v>14.278516013586428</v>
      </c>
      <c r="GA8" s="1273">
        <v>13.8</v>
      </c>
      <c r="GB8" s="1273">
        <v>14.70174526485931</v>
      </c>
      <c r="GC8" s="1273">
        <v>13.43567791819973</v>
      </c>
      <c r="GD8" s="1273">
        <v>12.820920610715079</v>
      </c>
      <c r="GE8" s="1273">
        <v>12.747776565411419</v>
      </c>
      <c r="GF8" s="1273">
        <v>12.640261142402277</v>
      </c>
      <c r="GG8" s="1273">
        <v>12.95</v>
      </c>
      <c r="GH8" s="1273">
        <v>13.447736559462442</v>
      </c>
      <c r="GI8" s="1273">
        <v>11.152415178699574</v>
      </c>
      <c r="GJ8" s="1273">
        <v>7.6238529336266208</v>
      </c>
      <c r="GK8" s="1273">
        <v>6.3713743008414312</v>
      </c>
      <c r="GL8" s="1273">
        <v>7.3562674176546476</v>
      </c>
      <c r="GM8" s="1273">
        <v>7.7930909090909095</v>
      </c>
      <c r="GN8" s="1273">
        <v>7.7987888311643978</v>
      </c>
      <c r="GO8" s="1273">
        <v>8.8433050958000621</v>
      </c>
      <c r="GP8" s="1273">
        <v>9.0986848418356043</v>
      </c>
      <c r="GQ8" s="875">
        <v>9.8307907225747986</v>
      </c>
      <c r="GR8" s="1273">
        <v>13.806053622928278</v>
      </c>
      <c r="GS8" s="1273">
        <v>17.75646511627907</v>
      </c>
      <c r="GT8" s="1273">
        <v>17.605846027225951</v>
      </c>
      <c r="GU8" s="1273">
        <v>17.089999999999996</v>
      </c>
      <c r="GV8" s="1273">
        <v>17.44497184672182</v>
      </c>
      <c r="GW8" s="1273">
        <v>17.496765879001948</v>
      </c>
      <c r="GX8" s="1273">
        <v>17.339904677339877</v>
      </c>
      <c r="GY8" s="1273">
        <v>17.222072727272728</v>
      </c>
      <c r="GZ8" s="1273">
        <v>17.199999999999996</v>
      </c>
      <c r="HA8" s="1273">
        <v>17.309999999999999</v>
      </c>
      <c r="HB8" s="1273">
        <v>17.192500581333377</v>
      </c>
      <c r="HC8" s="1273">
        <v>17.43112749448898</v>
      </c>
      <c r="HD8" s="1273">
        <v>17.38</v>
      </c>
      <c r="HE8" s="1273">
        <v>17.08270337418179</v>
      </c>
      <c r="HF8" s="1273">
        <v>15.404766938521947</v>
      </c>
      <c r="HG8" s="1273">
        <v>15.4</v>
      </c>
      <c r="HH8" s="1273">
        <v>15.27</v>
      </c>
      <c r="HI8" s="1274" t="s">
        <v>1054</v>
      </c>
      <c r="HJ8" s="1273">
        <v>13.74</v>
      </c>
      <c r="HK8" s="1273">
        <v>13.55</v>
      </c>
      <c r="HL8" s="1273">
        <v>13</v>
      </c>
      <c r="HM8" s="1273">
        <v>12.26</v>
      </c>
      <c r="HN8" s="1273">
        <v>10.68</v>
      </c>
      <c r="HO8" s="1273">
        <v>10.442857142857143</v>
      </c>
      <c r="HP8" s="1271">
        <v>10.5</v>
      </c>
      <c r="HQ8" s="1271">
        <v>11.022297618233724</v>
      </c>
      <c r="HR8" s="1272">
        <v>12.232310411626225</v>
      </c>
      <c r="HS8" s="1272">
        <v>12.959989411416901</v>
      </c>
      <c r="HT8" s="1272">
        <v>13.125331601268268</v>
      </c>
      <c r="HU8" s="1272" t="s">
        <v>1054</v>
      </c>
      <c r="HV8" s="1272">
        <v>13.32</v>
      </c>
      <c r="HW8" s="1272">
        <v>13.09</v>
      </c>
      <c r="HX8" s="1272">
        <v>8.07</v>
      </c>
      <c r="HY8" s="1272">
        <v>7.95</v>
      </c>
      <c r="HZ8" s="1272">
        <v>12.17</v>
      </c>
      <c r="IA8" s="2080">
        <v>11.94</v>
      </c>
      <c r="IB8" s="1271">
        <v>10.92372366061484</v>
      </c>
      <c r="IC8" s="1274">
        <v>11.570713330347118</v>
      </c>
      <c r="ID8" s="911">
        <v>11.780647321730276</v>
      </c>
    </row>
    <row r="9" spans="1:238" ht="25.5" customHeight="1">
      <c r="A9" s="1270" t="s">
        <v>1056</v>
      </c>
      <c r="B9" s="1271"/>
      <c r="C9" s="1271"/>
      <c r="D9" s="1271"/>
      <c r="E9" s="1271"/>
      <c r="F9" s="1271"/>
      <c r="G9" s="1271"/>
      <c r="H9" s="1271"/>
      <c r="I9" s="1271"/>
      <c r="J9" s="1271"/>
      <c r="K9" s="1271"/>
      <c r="L9" s="1271"/>
      <c r="M9" s="1271"/>
      <c r="N9" s="1271"/>
      <c r="O9" s="1271"/>
      <c r="P9" s="1271"/>
      <c r="Q9" s="1271"/>
      <c r="R9" s="1271"/>
      <c r="S9" s="1271"/>
      <c r="T9" s="1271"/>
      <c r="U9" s="1271"/>
      <c r="V9" s="1271"/>
      <c r="W9" s="1271"/>
      <c r="X9" s="1271"/>
      <c r="Y9" s="1271"/>
      <c r="Z9" s="1271"/>
      <c r="AA9" s="1271"/>
      <c r="AB9" s="1271"/>
      <c r="AC9" s="1271"/>
      <c r="AD9" s="1271"/>
      <c r="AE9" s="1271"/>
      <c r="AF9" s="1271"/>
      <c r="AG9" s="1271"/>
      <c r="AH9" s="1271"/>
      <c r="AI9" s="1271"/>
      <c r="AJ9" s="1271"/>
      <c r="AK9" s="1271"/>
      <c r="AL9" s="1271"/>
      <c r="AM9" s="1271"/>
      <c r="AN9" s="1271"/>
      <c r="AO9" s="1271"/>
      <c r="AP9" s="1271"/>
      <c r="AQ9" s="1271"/>
      <c r="AR9" s="1271"/>
      <c r="AS9" s="1271"/>
      <c r="AT9" s="1271"/>
      <c r="AU9" s="1271"/>
      <c r="AV9" s="1271"/>
      <c r="AW9" s="1271"/>
      <c r="AX9" s="1271"/>
      <c r="AY9" s="1271"/>
      <c r="AZ9" s="1271"/>
      <c r="BA9" s="1271"/>
      <c r="BB9" s="1271"/>
      <c r="BC9" s="1271"/>
      <c r="BD9" s="1271"/>
      <c r="BE9" s="1271"/>
      <c r="BF9" s="1271"/>
      <c r="BG9" s="1271"/>
      <c r="BH9" s="1271"/>
      <c r="BI9" s="1271"/>
      <c r="BJ9" s="1271"/>
      <c r="BK9" s="1271"/>
      <c r="BL9" s="1271"/>
      <c r="BM9" s="1271"/>
      <c r="BN9" s="1271"/>
      <c r="BO9" s="1271"/>
      <c r="BP9" s="1271"/>
      <c r="BQ9" s="1271"/>
      <c r="BR9" s="1271"/>
      <c r="BS9" s="1271"/>
      <c r="BT9" s="1271"/>
      <c r="BU9" s="1271"/>
      <c r="BV9" s="1271"/>
      <c r="BW9" s="1271"/>
      <c r="BX9" s="1271"/>
      <c r="BY9" s="1271"/>
      <c r="BZ9" s="1271"/>
      <c r="CA9" s="1271"/>
      <c r="CB9" s="1271"/>
      <c r="CC9" s="1271"/>
      <c r="CD9" s="1271"/>
      <c r="CE9" s="1271"/>
      <c r="CF9" s="1271"/>
      <c r="CG9" s="1271"/>
      <c r="CH9" s="1271"/>
      <c r="CI9" s="1271"/>
      <c r="CJ9" s="1271"/>
      <c r="CK9" s="1271"/>
      <c r="CL9" s="1271"/>
      <c r="CM9" s="1271"/>
      <c r="CN9" s="1271"/>
      <c r="CO9" s="1271"/>
      <c r="CP9" s="1271"/>
      <c r="CQ9" s="1271"/>
      <c r="CR9" s="1271"/>
      <c r="CS9" s="1271"/>
      <c r="CT9" s="1271">
        <v>8.23</v>
      </c>
      <c r="CU9" s="1271">
        <v>9.5</v>
      </c>
      <c r="CV9" s="1271">
        <v>8.99</v>
      </c>
      <c r="CW9" s="1271">
        <v>9.08</v>
      </c>
      <c r="CX9" s="1271">
        <v>8.8800000000000008</v>
      </c>
      <c r="CY9" s="1271">
        <v>9.1999999999999993</v>
      </c>
      <c r="CZ9" s="1271">
        <v>9.5498999999999992</v>
      </c>
      <c r="DA9" s="1271">
        <v>9.1999999999999993</v>
      </c>
      <c r="DB9" s="1271">
        <v>9.44</v>
      </c>
      <c r="DC9" s="1271">
        <v>9.3000000000000007</v>
      </c>
      <c r="DD9" s="1271">
        <v>8.9600000000000009</v>
      </c>
      <c r="DE9" s="1271">
        <v>7.6498999999999997</v>
      </c>
      <c r="DF9" s="1271">
        <v>5.5</v>
      </c>
      <c r="DG9" s="1271">
        <v>4.7489999999999997</v>
      </c>
      <c r="DH9" s="1271">
        <v>5.98</v>
      </c>
      <c r="DI9" s="1271">
        <v>6.5</v>
      </c>
      <c r="DJ9" s="1271">
        <v>6.75</v>
      </c>
      <c r="DK9" s="1271">
        <v>6</v>
      </c>
      <c r="DL9" s="1271">
        <v>5.75</v>
      </c>
      <c r="DM9" s="1271">
        <v>5.6</v>
      </c>
      <c r="DN9" s="1271">
        <v>5.6</v>
      </c>
      <c r="DO9" s="1271">
        <v>7.1</v>
      </c>
      <c r="DP9" s="1271">
        <v>5.7</v>
      </c>
      <c r="DQ9" s="1271">
        <v>5.2990000000000004</v>
      </c>
      <c r="DR9" s="1271">
        <v>5.35</v>
      </c>
      <c r="DS9" s="1271">
        <v>4.55</v>
      </c>
      <c r="DT9" s="1271">
        <v>1.9</v>
      </c>
      <c r="DU9" s="1271">
        <v>2.5489999999999999</v>
      </c>
      <c r="DV9" s="1271">
        <v>3.99</v>
      </c>
      <c r="DW9" s="1271">
        <v>3.9</v>
      </c>
      <c r="DX9" s="1271">
        <v>4.6166999999999998</v>
      </c>
      <c r="DY9" s="1271">
        <v>4.2</v>
      </c>
      <c r="DZ9" s="1271">
        <v>6.1977188612099647</v>
      </c>
      <c r="EA9" s="1271">
        <v>8.6584051005008966</v>
      </c>
      <c r="EB9" s="1271">
        <v>10.103116929605669</v>
      </c>
      <c r="EC9" s="1271">
        <v>10.248666666666667</v>
      </c>
      <c r="ED9" s="1271">
        <v>10.199</v>
      </c>
      <c r="EE9" s="1271">
        <v>9.2874625000000002</v>
      </c>
      <c r="EF9" s="1271">
        <v>9.09</v>
      </c>
      <c r="EG9" s="1271">
        <v>10.9922</v>
      </c>
      <c r="EH9" s="1271">
        <v>9.4499999999999993</v>
      </c>
      <c r="EI9" s="1271">
        <v>9.3550000000000004</v>
      </c>
      <c r="EJ9" s="1271">
        <v>9.0574999999999992</v>
      </c>
      <c r="EK9" s="1271">
        <v>9.0500000000000007</v>
      </c>
      <c r="EL9" s="1271">
        <v>9.5003174317037455</v>
      </c>
      <c r="EM9" s="1271">
        <v>16.306408318589469</v>
      </c>
      <c r="EN9" s="1271">
        <v>15.954808099999672</v>
      </c>
      <c r="EO9" s="1271">
        <v>16.57479513656034</v>
      </c>
      <c r="EP9" s="1271">
        <v>17.2</v>
      </c>
      <c r="EQ9" s="1271">
        <v>16.145710331824542</v>
      </c>
      <c r="ER9" s="1271">
        <v>15.57</v>
      </c>
      <c r="ES9" s="1271">
        <v>14.86</v>
      </c>
      <c r="ET9" s="1271">
        <v>14.12</v>
      </c>
      <c r="EU9" s="1271">
        <v>15.65</v>
      </c>
      <c r="EV9" s="1271">
        <v>15.28</v>
      </c>
      <c r="EW9" s="1271">
        <v>15.38</v>
      </c>
      <c r="EX9" s="1271">
        <v>13.65</v>
      </c>
      <c r="EY9" s="1273">
        <v>13.35</v>
      </c>
      <c r="EZ9" s="1273">
        <v>12.86</v>
      </c>
      <c r="FA9" s="1273">
        <v>11.89</v>
      </c>
      <c r="FB9" s="1275">
        <v>11.369119442656762</v>
      </c>
      <c r="FC9" s="1273">
        <v>10.170021281360615</v>
      </c>
      <c r="FD9" s="1273">
        <v>10.254869071841453</v>
      </c>
      <c r="FE9" s="1273">
        <v>11.351320383692416</v>
      </c>
      <c r="FF9" s="1273">
        <v>11.801473360061456</v>
      </c>
      <c r="FG9" s="1273">
        <v>12.942761556310074</v>
      </c>
      <c r="FH9" s="1273">
        <v>13.338100000000001</v>
      </c>
      <c r="FI9" s="1273">
        <v>13.08</v>
      </c>
      <c r="FJ9" s="1273">
        <v>12.256710106879584</v>
      </c>
      <c r="FK9" s="1273">
        <v>11.727391522776657</v>
      </c>
      <c r="FL9" s="1273">
        <v>11.7196891933543</v>
      </c>
      <c r="FM9" s="1273">
        <v>12.165192095212745</v>
      </c>
      <c r="FN9" s="1273">
        <v>12.128251587018658</v>
      </c>
      <c r="FO9" s="1273">
        <v>12.688526146278264</v>
      </c>
      <c r="FP9" s="1273">
        <v>13.536942889624559</v>
      </c>
      <c r="FQ9" s="1273">
        <v>12.710380491552501</v>
      </c>
      <c r="FR9" s="1273">
        <v>10.812881490605998</v>
      </c>
      <c r="FS9" s="1273">
        <v>10.411494192514267</v>
      </c>
      <c r="FT9" s="1273">
        <v>10.14</v>
      </c>
      <c r="FU9" s="1273">
        <v>10.319000000000001</v>
      </c>
      <c r="FV9" s="1273">
        <v>10.351215861881794</v>
      </c>
      <c r="FW9" s="1273">
        <v>10.498436973865656</v>
      </c>
      <c r="FX9" s="1273">
        <v>11.898226010452223</v>
      </c>
      <c r="FY9" s="1273">
        <v>14.885975323501606</v>
      </c>
      <c r="FZ9" s="1273">
        <v>14.744429564777365</v>
      </c>
      <c r="GA9" s="1273">
        <v>14.685358285573033</v>
      </c>
      <c r="GB9" s="1273">
        <v>15.575585378925226</v>
      </c>
      <c r="GC9" s="1273">
        <v>13.662252036166681</v>
      </c>
      <c r="GD9" s="1273">
        <v>13.23763178766389</v>
      </c>
      <c r="GE9" s="1273">
        <v>12.916900314754278</v>
      </c>
      <c r="GF9" s="1273">
        <v>13</v>
      </c>
      <c r="GG9" s="1273">
        <v>14.7118</v>
      </c>
      <c r="GH9" s="1273">
        <v>14.369967389757909</v>
      </c>
      <c r="GI9" s="1273">
        <v>11.669749451639902</v>
      </c>
      <c r="GJ9" s="1273">
        <v>8.9475007858029727</v>
      </c>
      <c r="GK9" s="1273">
        <v>7.6870547731921501</v>
      </c>
      <c r="GL9" s="1273">
        <v>8.9224709020831625</v>
      </c>
      <c r="GM9" s="1273">
        <v>9.2831234466923718</v>
      </c>
      <c r="GN9" s="1273">
        <v>9.1517048298512744</v>
      </c>
      <c r="GO9" s="1273">
        <v>9.7657323886888161</v>
      </c>
      <c r="GP9" s="1273">
        <v>11.628337202106859</v>
      </c>
      <c r="GQ9" s="1273">
        <v>12.270686682525493</v>
      </c>
      <c r="GR9" s="1273">
        <v>15.761927710843374</v>
      </c>
      <c r="GS9" s="1273">
        <v>18.464533333333332</v>
      </c>
      <c r="GT9" s="1273">
        <v>18.388773487587148</v>
      </c>
      <c r="GU9" s="1273">
        <v>18.274665791692218</v>
      </c>
      <c r="GV9" s="1273">
        <v>18.616068450239403</v>
      </c>
      <c r="GW9" s="1273">
        <v>18.684835640388524</v>
      </c>
      <c r="GX9" s="1273">
        <v>18.663065725219173</v>
      </c>
      <c r="GY9" s="1273">
        <v>18.50005914688677</v>
      </c>
      <c r="GZ9" s="1273">
        <v>18.55295186187098</v>
      </c>
      <c r="HA9" s="1273">
        <v>18.829999999999998</v>
      </c>
      <c r="HB9" s="1273">
        <v>18.752512004806913</v>
      </c>
      <c r="HC9" s="1273">
        <v>18.679509152374177</v>
      </c>
      <c r="HD9" s="1273">
        <v>18.52</v>
      </c>
      <c r="HE9" s="1273">
        <v>17.321158469876764</v>
      </c>
      <c r="HF9" s="1273">
        <v>15.655744745136936</v>
      </c>
      <c r="HG9" s="1273">
        <v>15.66</v>
      </c>
      <c r="HH9" s="1273">
        <v>15.6</v>
      </c>
      <c r="HI9" s="1274" t="s">
        <v>1054</v>
      </c>
      <c r="HJ9" s="1273">
        <v>13.88</v>
      </c>
      <c r="HK9" s="1273">
        <v>13.65</v>
      </c>
      <c r="HL9" s="1273">
        <v>13.17</v>
      </c>
      <c r="HM9" s="1273">
        <v>12.8</v>
      </c>
      <c r="HN9" s="1273">
        <v>11.02</v>
      </c>
      <c r="HO9" s="1273">
        <v>11.5</v>
      </c>
      <c r="HP9" s="1271">
        <v>11.509575189490556</v>
      </c>
      <c r="HQ9" s="1271">
        <v>12.135573552637691</v>
      </c>
      <c r="HR9" s="1272">
        <v>13.485876344137022</v>
      </c>
      <c r="HS9" s="1272">
        <v>13.694044761770741</v>
      </c>
      <c r="HT9" s="1272">
        <v>14.45</v>
      </c>
      <c r="HU9" s="1272" t="s">
        <v>1054</v>
      </c>
      <c r="HV9" s="1272">
        <v>14.94</v>
      </c>
      <c r="HW9" s="1272">
        <v>14.79</v>
      </c>
      <c r="HX9" s="1272">
        <v>7.89</v>
      </c>
      <c r="HY9" s="1272">
        <v>7.81</v>
      </c>
      <c r="HZ9" s="1272">
        <v>12.62</v>
      </c>
      <c r="IA9" s="2080">
        <v>12.3</v>
      </c>
      <c r="IB9" s="1271">
        <v>11.167046780440572</v>
      </c>
      <c r="IC9" s="1274">
        <v>12.75067547717533</v>
      </c>
      <c r="ID9" s="911">
        <v>13.293909247283267</v>
      </c>
    </row>
    <row r="10" spans="1:238" s="1076" customFormat="1" ht="25.5" customHeight="1">
      <c r="A10" s="1270" t="s">
        <v>1057</v>
      </c>
      <c r="B10" s="1273">
        <v>18.68</v>
      </c>
      <c r="C10" s="1273">
        <v>13.06</v>
      </c>
      <c r="D10" s="1273">
        <v>16.559999999999999</v>
      </c>
      <c r="E10" s="1273">
        <v>13.43</v>
      </c>
      <c r="F10" s="1273">
        <v>15.24</v>
      </c>
      <c r="G10" s="1273">
        <v>14.02</v>
      </c>
      <c r="H10" s="1273">
        <v>7.63</v>
      </c>
      <c r="I10" s="1273">
        <v>14.29</v>
      </c>
      <c r="J10" s="1273">
        <v>14.21</v>
      </c>
      <c r="K10" s="1273">
        <v>11.88</v>
      </c>
      <c r="L10" s="1273">
        <v>15.07</v>
      </c>
      <c r="M10" s="1273">
        <v>13.47</v>
      </c>
      <c r="N10" s="1273">
        <v>15.362500000000001</v>
      </c>
      <c r="O10" s="1273">
        <v>20.422499999999999</v>
      </c>
      <c r="P10" s="1273">
        <v>21.66</v>
      </c>
      <c r="Q10" s="1273">
        <v>26.587499999999999</v>
      </c>
      <c r="R10" s="1273">
        <v>37.637500000000003</v>
      </c>
      <c r="S10" s="1273">
        <v>26.29</v>
      </c>
      <c r="T10" s="1273">
        <v>27.112500000000001</v>
      </c>
      <c r="U10" s="1273">
        <v>29.365999999999996</v>
      </c>
      <c r="V10" s="1273">
        <v>23.712499999999999</v>
      </c>
      <c r="W10" s="1273">
        <v>23.317499999999999</v>
      </c>
      <c r="X10" s="1273">
        <v>25.355</v>
      </c>
      <c r="Y10" s="1273">
        <v>24.605</v>
      </c>
      <c r="Z10" s="1273">
        <v>23.91</v>
      </c>
      <c r="AA10" s="1273">
        <v>23.155000000000001</v>
      </c>
      <c r="AB10" s="1273">
        <v>26.116000000000003</v>
      </c>
      <c r="AC10" s="1273">
        <v>25.987500000000001</v>
      </c>
      <c r="AD10" s="1273">
        <v>25.158000000000001</v>
      </c>
      <c r="AE10" s="1273">
        <v>25.065000000000001</v>
      </c>
      <c r="AF10" s="1273">
        <v>23.81</v>
      </c>
      <c r="AG10" s="1273">
        <v>23.256</v>
      </c>
      <c r="AH10" s="1273">
        <v>19.552499999999998</v>
      </c>
      <c r="AI10" s="1273">
        <v>17.085000000000001</v>
      </c>
      <c r="AJ10" s="1273">
        <v>17.577999999999999</v>
      </c>
      <c r="AK10" s="1273">
        <v>14.1425</v>
      </c>
      <c r="AL10" s="1273">
        <v>17.576000000000001</v>
      </c>
      <c r="AM10" s="1273">
        <v>15.26</v>
      </c>
      <c r="AN10" s="1273">
        <v>13.515000000000001</v>
      </c>
      <c r="AO10" s="1273">
        <v>13.1325</v>
      </c>
      <c r="AP10" s="1273">
        <v>18.344000000000001</v>
      </c>
      <c r="AQ10" s="1273">
        <v>18.454999999999998</v>
      </c>
      <c r="AR10" s="1273">
        <v>15.56</v>
      </c>
      <c r="AS10" s="1273">
        <v>16.375</v>
      </c>
      <c r="AT10" s="1273">
        <v>14.557499999999999</v>
      </c>
      <c r="AU10" s="1273">
        <v>14.413999999999998</v>
      </c>
      <c r="AV10" s="1273">
        <v>23.2225</v>
      </c>
      <c r="AW10" s="1273">
        <v>25.745000000000001</v>
      </c>
      <c r="AX10" s="1273">
        <v>12.09</v>
      </c>
      <c r="AY10" s="1273">
        <v>13.81</v>
      </c>
      <c r="AZ10" s="1273">
        <v>14.62</v>
      </c>
      <c r="BA10" s="1273">
        <v>15.85</v>
      </c>
      <c r="BB10" s="1273">
        <v>15.48</v>
      </c>
      <c r="BC10" s="1273">
        <v>15.04</v>
      </c>
      <c r="BD10" s="1273">
        <v>15.21</v>
      </c>
      <c r="BE10" s="1273">
        <v>12.85</v>
      </c>
      <c r="BF10" s="1273">
        <v>11.89</v>
      </c>
      <c r="BG10" s="1273">
        <v>10.38</v>
      </c>
      <c r="BH10" s="1273">
        <v>12.69</v>
      </c>
      <c r="BI10" s="1273">
        <v>12.14</v>
      </c>
      <c r="BJ10" s="1273">
        <v>10.6</v>
      </c>
      <c r="BK10" s="1273">
        <v>9.5500000000000007</v>
      </c>
      <c r="BL10" s="1273">
        <v>10.65</v>
      </c>
      <c r="BM10" s="1273">
        <v>7.95</v>
      </c>
      <c r="BN10" s="1273">
        <v>5.27</v>
      </c>
      <c r="BO10" s="1273">
        <v>5.48</v>
      </c>
      <c r="BP10" s="1273">
        <v>4.6900000000000004</v>
      </c>
      <c r="BQ10" s="1273">
        <v>3.85</v>
      </c>
      <c r="BR10" s="1273">
        <v>5.47</v>
      </c>
      <c r="BS10" s="1273">
        <v>8.17</v>
      </c>
      <c r="BT10" s="1273">
        <v>16.809999999999999</v>
      </c>
      <c r="BU10" s="1273">
        <v>7</v>
      </c>
      <c r="BV10" s="1273">
        <v>27.06</v>
      </c>
      <c r="BW10" s="1273">
        <v>5.59</v>
      </c>
      <c r="BX10" s="1273">
        <v>7.77</v>
      </c>
      <c r="BY10" s="1273">
        <v>1.1299999999999999</v>
      </c>
      <c r="BZ10" s="1273">
        <v>1.57</v>
      </c>
      <c r="CA10" s="1273">
        <v>8.16</v>
      </c>
      <c r="CB10" s="1273">
        <v>3.37</v>
      </c>
      <c r="CC10" s="1273">
        <v>3.33</v>
      </c>
      <c r="CD10" s="1273">
        <v>10.45</v>
      </c>
      <c r="CE10" s="1273">
        <v>1.4</v>
      </c>
      <c r="CF10" s="1273">
        <v>9.6999999999999993</v>
      </c>
      <c r="CG10" s="1273">
        <v>8.98</v>
      </c>
      <c r="CH10" s="1273">
        <v>10.53</v>
      </c>
      <c r="CI10" s="1273">
        <v>7.26</v>
      </c>
      <c r="CJ10" s="1273">
        <v>7.68</v>
      </c>
      <c r="CK10" s="1273">
        <v>7.54</v>
      </c>
      <c r="CL10" s="1273">
        <v>7.99</v>
      </c>
      <c r="CM10" s="1273">
        <v>8.4600000000000009</v>
      </c>
      <c r="CN10" s="1273">
        <v>10.52</v>
      </c>
      <c r="CO10" s="1273">
        <v>6.83</v>
      </c>
      <c r="CP10" s="1273">
        <v>6.24</v>
      </c>
      <c r="CQ10" s="1273">
        <v>7.21</v>
      </c>
      <c r="CR10" s="1273">
        <v>8.56</v>
      </c>
      <c r="CS10" s="1273">
        <v>8.99</v>
      </c>
      <c r="CT10" s="1273">
        <v>11.22</v>
      </c>
      <c r="CU10" s="1273">
        <v>10.039999999999999</v>
      </c>
      <c r="CV10" s="1273">
        <v>9.3699999999999992</v>
      </c>
      <c r="CW10" s="1273">
        <v>10.51</v>
      </c>
      <c r="CX10" s="1273">
        <v>9.4700000000000006</v>
      </c>
      <c r="CY10" s="1273">
        <v>11.23</v>
      </c>
      <c r="CZ10" s="1273">
        <v>8.61</v>
      </c>
      <c r="DA10" s="1273">
        <v>14.45</v>
      </c>
      <c r="DB10" s="1273">
        <v>15.42</v>
      </c>
      <c r="DC10" s="1273">
        <v>14.09</v>
      </c>
      <c r="DD10" s="1273">
        <v>15.77</v>
      </c>
      <c r="DE10" s="1273">
        <v>12.17</v>
      </c>
      <c r="DF10" s="1273">
        <v>7.91</v>
      </c>
      <c r="DG10" s="1273">
        <v>17.3</v>
      </c>
      <c r="DH10" s="1273">
        <v>20.6</v>
      </c>
      <c r="DI10" s="1273">
        <v>12.51</v>
      </c>
      <c r="DJ10" s="1273">
        <v>13.17</v>
      </c>
      <c r="DK10" s="1273">
        <v>18.600000000000001</v>
      </c>
      <c r="DL10" s="1273">
        <v>18.100000000000001</v>
      </c>
      <c r="DM10" s="1273">
        <v>7.04</v>
      </c>
      <c r="DN10" s="1273">
        <v>9.6999999999999993</v>
      </c>
      <c r="DO10" s="1273">
        <v>7.05</v>
      </c>
      <c r="DP10" s="1273">
        <v>5.62</v>
      </c>
      <c r="DQ10" s="1273">
        <v>4.68</v>
      </c>
      <c r="DR10" s="1273">
        <v>2.61</v>
      </c>
      <c r="DS10" s="1273">
        <v>2.27</v>
      </c>
      <c r="DT10" s="1273">
        <v>1.5</v>
      </c>
      <c r="DU10" s="1273">
        <v>1.27</v>
      </c>
      <c r="DV10" s="1273">
        <v>4.9400000000000004</v>
      </c>
      <c r="DW10" s="1273">
        <v>2.73</v>
      </c>
      <c r="DX10" s="1273">
        <v>3.59</v>
      </c>
      <c r="DY10" s="1273">
        <v>1.26</v>
      </c>
      <c r="DZ10" s="1273">
        <v>2.71</v>
      </c>
      <c r="EA10" s="1273">
        <v>8.5</v>
      </c>
      <c r="EB10" s="1273">
        <v>8.7899999999999991</v>
      </c>
      <c r="EC10" s="1273">
        <v>8.0299999999999994</v>
      </c>
      <c r="ED10" s="1273">
        <v>6.13</v>
      </c>
      <c r="EE10" s="1273">
        <v>8.3800000000000008</v>
      </c>
      <c r="EF10" s="1273">
        <v>9.33</v>
      </c>
      <c r="EG10" s="1273">
        <v>10.8</v>
      </c>
      <c r="EH10" s="1273">
        <v>9.75</v>
      </c>
      <c r="EI10" s="1273">
        <v>11.15</v>
      </c>
      <c r="EJ10" s="1273">
        <v>8.85</v>
      </c>
      <c r="EK10" s="1273">
        <v>8.59</v>
      </c>
      <c r="EL10" s="1273">
        <v>9.3699999999999992</v>
      </c>
      <c r="EM10" s="1273">
        <v>13.07</v>
      </c>
      <c r="EN10" s="1273">
        <v>15.58</v>
      </c>
      <c r="EO10" s="1273">
        <v>15.5</v>
      </c>
      <c r="EP10" s="1273">
        <v>14.19</v>
      </c>
      <c r="EQ10" s="1273">
        <v>14.35</v>
      </c>
      <c r="ER10" s="1273">
        <v>14.13</v>
      </c>
      <c r="ES10" s="1273">
        <v>14.3</v>
      </c>
      <c r="ET10" s="1273">
        <v>13.8</v>
      </c>
      <c r="EU10" s="1273">
        <v>14.92</v>
      </c>
      <c r="EV10" s="1273">
        <v>15.19</v>
      </c>
      <c r="EW10" s="1273">
        <v>17.809999999999999</v>
      </c>
      <c r="EX10" s="1273">
        <v>13.5</v>
      </c>
      <c r="EY10" s="1273">
        <v>11.42</v>
      </c>
      <c r="EZ10" s="1273">
        <v>11.86</v>
      </c>
      <c r="FA10" s="1273">
        <v>11.88</v>
      </c>
      <c r="FB10" s="1273">
        <v>11.67</v>
      </c>
      <c r="FC10" s="1273">
        <v>11.98</v>
      </c>
      <c r="FD10" s="1273">
        <v>10.39</v>
      </c>
      <c r="FE10" s="1273">
        <v>11.24</v>
      </c>
      <c r="FF10" s="1273">
        <v>12.23</v>
      </c>
      <c r="FG10" s="1273">
        <v>11.59</v>
      </c>
      <c r="FH10" s="1273">
        <v>10.63</v>
      </c>
      <c r="FI10" s="1273">
        <v>15.24</v>
      </c>
      <c r="FJ10" s="1273">
        <v>16.22</v>
      </c>
      <c r="FK10" s="1273">
        <v>11.08</v>
      </c>
      <c r="FL10" s="1273">
        <v>11.15</v>
      </c>
      <c r="FM10" s="1273">
        <v>10.75</v>
      </c>
      <c r="FN10" s="1273">
        <v>10</v>
      </c>
      <c r="FO10" s="1273">
        <v>10.5</v>
      </c>
      <c r="FP10" s="1273">
        <v>10.5</v>
      </c>
      <c r="FQ10" s="1273">
        <v>10.5</v>
      </c>
      <c r="FR10" s="1273">
        <v>10.75</v>
      </c>
      <c r="FS10" s="1273">
        <v>10.5</v>
      </c>
      <c r="FT10" s="1273">
        <v>10.5</v>
      </c>
      <c r="FU10" s="1273">
        <v>11.91</v>
      </c>
      <c r="FV10" s="1273">
        <v>10.96</v>
      </c>
      <c r="FW10" s="1273">
        <v>10.96</v>
      </c>
      <c r="FX10" s="1273">
        <v>8.98</v>
      </c>
      <c r="FY10" s="1273">
        <v>24.3</v>
      </c>
      <c r="FZ10" s="1273">
        <v>10.210000000000001</v>
      </c>
      <c r="GA10" s="1273">
        <v>23.5</v>
      </c>
      <c r="GB10" s="1273">
        <v>12.59</v>
      </c>
      <c r="GC10" s="1273">
        <v>24.24</v>
      </c>
      <c r="GD10" s="1273">
        <v>10.43</v>
      </c>
      <c r="GE10" s="1273">
        <v>10.85</v>
      </c>
      <c r="GF10" s="1273">
        <v>7.79</v>
      </c>
      <c r="GG10" s="1273">
        <v>33.26</v>
      </c>
      <c r="GH10" s="1273">
        <v>8.1199999999999992</v>
      </c>
      <c r="GI10" s="1273">
        <v>3.22</v>
      </c>
      <c r="GJ10" s="1273">
        <v>0.84</v>
      </c>
      <c r="GK10" s="1273">
        <v>0.77</v>
      </c>
      <c r="GL10" s="1273">
        <v>2.04</v>
      </c>
      <c r="GM10" s="1273">
        <v>2.67</v>
      </c>
      <c r="GN10" s="1273">
        <v>4.32</v>
      </c>
      <c r="GO10" s="1273">
        <v>3.75</v>
      </c>
      <c r="GP10" s="1273">
        <v>7.67</v>
      </c>
      <c r="GQ10" s="1273">
        <v>35.26</v>
      </c>
      <c r="GR10" s="1273">
        <v>31.51</v>
      </c>
      <c r="GS10" s="1273">
        <v>24.25</v>
      </c>
      <c r="GT10" s="1273">
        <v>14.5</v>
      </c>
      <c r="GU10" s="1273">
        <v>36.42</v>
      </c>
      <c r="GV10" s="1273">
        <v>15.21</v>
      </c>
      <c r="GW10" s="1273">
        <v>10.39</v>
      </c>
      <c r="GX10" s="1273">
        <v>8.15</v>
      </c>
      <c r="GY10" s="1273">
        <v>27.46</v>
      </c>
      <c r="GZ10" s="1273">
        <v>13.11</v>
      </c>
      <c r="HA10" s="1273">
        <v>64.58</v>
      </c>
      <c r="HB10" s="1273">
        <v>21.29</v>
      </c>
      <c r="HC10" s="1273">
        <v>13.46</v>
      </c>
      <c r="HD10" s="1273">
        <v>12.28</v>
      </c>
      <c r="HE10" s="1273">
        <v>22.63</v>
      </c>
      <c r="HF10" s="1273">
        <v>20.440000000000001</v>
      </c>
      <c r="HG10" s="1273">
        <v>43.78</v>
      </c>
      <c r="HH10" s="1273">
        <v>18.78</v>
      </c>
      <c r="HI10" s="1273">
        <v>9.49</v>
      </c>
      <c r="HJ10" s="1273">
        <v>15.58</v>
      </c>
      <c r="HK10" s="1273">
        <v>26.19</v>
      </c>
      <c r="HL10" s="1273">
        <v>15.16</v>
      </c>
      <c r="HM10" s="1273">
        <v>3.1</v>
      </c>
      <c r="HN10" s="1273">
        <v>25.43</v>
      </c>
      <c r="HO10" s="1273">
        <v>5</v>
      </c>
      <c r="HP10" s="1276">
        <v>2.86</v>
      </c>
      <c r="HQ10" s="1276">
        <v>2.4500000000000002</v>
      </c>
      <c r="HR10" s="1277">
        <v>4.57</v>
      </c>
      <c r="HS10" s="1277">
        <v>14.18</v>
      </c>
      <c r="HT10" s="1277">
        <v>8.4499999999999993</v>
      </c>
      <c r="HU10" s="1277">
        <v>22.68</v>
      </c>
      <c r="HV10" s="1277">
        <v>12.14</v>
      </c>
      <c r="HW10" s="1277">
        <v>16.71</v>
      </c>
      <c r="HX10" s="1277">
        <v>11.5</v>
      </c>
      <c r="HY10" s="1277">
        <v>13.98</v>
      </c>
      <c r="HZ10" s="1277">
        <v>5.15</v>
      </c>
      <c r="IA10" s="1277">
        <v>8.3800000000000008</v>
      </c>
      <c r="IB10" s="1276">
        <v>6.52</v>
      </c>
      <c r="IC10" s="1273">
        <v>8</v>
      </c>
      <c r="ID10" s="1278">
        <v>11.61</v>
      </c>
    </row>
    <row r="11" spans="1:238" s="1076" customFormat="1" ht="25.5" customHeight="1">
      <c r="A11" s="1270" t="s">
        <v>1058</v>
      </c>
      <c r="B11" s="1273"/>
      <c r="C11" s="1273"/>
      <c r="D11" s="1273"/>
      <c r="E11" s="1273"/>
      <c r="F11" s="1273"/>
      <c r="G11" s="1273"/>
      <c r="H11" s="1273"/>
      <c r="I11" s="1273"/>
      <c r="J11" s="1273"/>
      <c r="K11" s="1273"/>
      <c r="L11" s="1273"/>
      <c r="M11" s="1273"/>
      <c r="N11" s="1273"/>
      <c r="O11" s="1273"/>
      <c r="P11" s="1273"/>
      <c r="Q11" s="1273"/>
      <c r="R11" s="1273"/>
      <c r="S11" s="1273"/>
      <c r="T11" s="1273"/>
      <c r="U11" s="1273"/>
      <c r="V11" s="1273"/>
      <c r="W11" s="1273"/>
      <c r="X11" s="1273"/>
      <c r="Y11" s="1273"/>
      <c r="Z11" s="1273"/>
      <c r="AA11" s="1273"/>
      <c r="AB11" s="1273"/>
      <c r="AC11" s="1273"/>
      <c r="AD11" s="1273"/>
      <c r="AE11" s="1273"/>
      <c r="AF11" s="1273"/>
      <c r="AG11" s="1273"/>
      <c r="AH11" s="1273"/>
      <c r="AI11" s="1273"/>
      <c r="AJ11" s="1273"/>
      <c r="AK11" s="1273"/>
      <c r="AL11" s="1273">
        <v>13.29</v>
      </c>
      <c r="AM11" s="1273">
        <v>12.85</v>
      </c>
      <c r="AN11" s="1273">
        <v>12.56</v>
      </c>
      <c r="AO11" s="1273">
        <v>12.04</v>
      </c>
      <c r="AP11" s="1273">
        <v>18.29</v>
      </c>
      <c r="AQ11" s="1273">
        <v>16.739999999999998</v>
      </c>
      <c r="AR11" s="1273">
        <v>15.18</v>
      </c>
      <c r="AS11" s="1273">
        <v>14.63</v>
      </c>
      <c r="AT11" s="1273">
        <v>14.33</v>
      </c>
      <c r="AU11" s="1273">
        <v>13.42</v>
      </c>
      <c r="AV11" s="1273">
        <v>20.13</v>
      </c>
      <c r="AW11" s="1273">
        <v>20.81</v>
      </c>
      <c r="AX11" s="1273">
        <v>14.72</v>
      </c>
      <c r="AY11" s="1273">
        <v>15.14</v>
      </c>
      <c r="AZ11" s="1273">
        <v>15.65</v>
      </c>
      <c r="BA11" s="1273">
        <v>17.64</v>
      </c>
      <c r="BB11" s="1273">
        <v>18.690000000000001</v>
      </c>
      <c r="BC11" s="1273">
        <v>15.46</v>
      </c>
      <c r="BD11" s="1273">
        <v>16.07</v>
      </c>
      <c r="BE11" s="1273">
        <v>14.12</v>
      </c>
      <c r="BF11" s="1273">
        <v>11.2</v>
      </c>
      <c r="BG11" s="1273">
        <v>10.47</v>
      </c>
      <c r="BH11" s="1273">
        <v>13.53</v>
      </c>
      <c r="BI11" s="1273">
        <v>11.92</v>
      </c>
      <c r="BJ11" s="1273">
        <v>9.9499999999999993</v>
      </c>
      <c r="BK11" s="1273">
        <v>9.76</v>
      </c>
      <c r="BL11" s="1273">
        <v>10.86</v>
      </c>
      <c r="BM11" s="1273">
        <v>8.99</v>
      </c>
      <c r="BN11" s="1273">
        <v>4.58</v>
      </c>
      <c r="BO11" s="1273">
        <v>4.5999999999999996</v>
      </c>
      <c r="BP11" s="1273">
        <v>7.97</v>
      </c>
      <c r="BQ11" s="1273">
        <v>4.22</v>
      </c>
      <c r="BR11" s="1273">
        <v>4.83</v>
      </c>
      <c r="BS11" s="1273">
        <v>6.59</v>
      </c>
      <c r="BT11" s="1273">
        <v>17.170000000000002</v>
      </c>
      <c r="BU11" s="1273">
        <v>4.01</v>
      </c>
      <c r="BV11" s="1273">
        <v>21.45</v>
      </c>
      <c r="BW11" s="1273">
        <v>10.029999999999999</v>
      </c>
      <c r="BX11" s="1273">
        <v>15</v>
      </c>
      <c r="BY11" s="1273">
        <v>3.98</v>
      </c>
      <c r="BZ11" s="1273">
        <v>3.58</v>
      </c>
      <c r="CA11" s="1273">
        <v>9.7100000000000009</v>
      </c>
      <c r="CB11" s="1273">
        <v>3.49</v>
      </c>
      <c r="CC11" s="1273">
        <v>9.25</v>
      </c>
      <c r="CD11" s="1273">
        <v>12.21</v>
      </c>
      <c r="CE11" s="1273">
        <v>1.1299999999999999</v>
      </c>
      <c r="CF11" s="1273">
        <v>11.04</v>
      </c>
      <c r="CG11" s="1273">
        <v>9.5500000000000007</v>
      </c>
      <c r="CH11" s="1273">
        <v>10.53</v>
      </c>
      <c r="CI11" s="1273">
        <v>7.26</v>
      </c>
      <c r="CJ11" s="1273">
        <v>8.48</v>
      </c>
      <c r="CK11" s="1273">
        <v>7.75</v>
      </c>
      <c r="CL11" s="1273">
        <v>7.43</v>
      </c>
      <c r="CM11" s="1273">
        <v>7.94</v>
      </c>
      <c r="CN11" s="1273">
        <v>9.34</v>
      </c>
      <c r="CO11" s="1273">
        <v>6.22</v>
      </c>
      <c r="CP11" s="1273">
        <v>5.67</v>
      </c>
      <c r="CQ11" s="1273">
        <v>8.2100000000000009</v>
      </c>
      <c r="CR11" s="1273">
        <v>8.0299999999999994</v>
      </c>
      <c r="CS11" s="1273">
        <v>8.09</v>
      </c>
      <c r="CT11" s="1273">
        <v>9.01</v>
      </c>
      <c r="CU11" s="1273">
        <v>8.91</v>
      </c>
      <c r="CV11" s="1273">
        <v>8.36</v>
      </c>
      <c r="CW11" s="1273">
        <v>9.07</v>
      </c>
      <c r="CX11" s="1273">
        <v>8.34</v>
      </c>
      <c r="CY11" s="1273">
        <v>8.92</v>
      </c>
      <c r="CZ11" s="1273">
        <v>7.84</v>
      </c>
      <c r="DA11" s="1273">
        <v>10.36</v>
      </c>
      <c r="DB11" s="1273">
        <v>10.56</v>
      </c>
      <c r="DC11" s="1273">
        <v>9.64</v>
      </c>
      <c r="DD11" s="1273">
        <v>9.4700000000000006</v>
      </c>
      <c r="DE11" s="1273">
        <v>8.83</v>
      </c>
      <c r="DF11" s="1273">
        <v>5.08</v>
      </c>
      <c r="DG11" s="1273">
        <v>9.0299999999999994</v>
      </c>
      <c r="DH11" s="1273">
        <v>9.44</v>
      </c>
      <c r="DI11" s="1273">
        <v>7.07</v>
      </c>
      <c r="DJ11" s="1273">
        <v>7.16</v>
      </c>
      <c r="DK11" s="1273">
        <v>7.73</v>
      </c>
      <c r="DL11" s="1273">
        <v>7.52</v>
      </c>
      <c r="DM11" s="1273">
        <v>6.63</v>
      </c>
      <c r="DN11" s="1273">
        <v>6.6</v>
      </c>
      <c r="DO11" s="1273">
        <v>6.12</v>
      </c>
      <c r="DP11" s="1273">
        <v>4.87</v>
      </c>
      <c r="DQ11" s="1273">
        <v>3.59</v>
      </c>
      <c r="DR11" s="1273">
        <v>2.46</v>
      </c>
      <c r="DS11" s="1273">
        <v>2.2000000000000002</v>
      </c>
      <c r="DT11" s="1273">
        <v>1.31</v>
      </c>
      <c r="DU11" s="1273">
        <v>1.1100000000000001</v>
      </c>
      <c r="DV11" s="1273">
        <v>4.45</v>
      </c>
      <c r="DW11" s="1273">
        <v>2.19</v>
      </c>
      <c r="DX11" s="1273">
        <v>3.2</v>
      </c>
      <c r="DY11" s="1273">
        <v>1.27</v>
      </c>
      <c r="DZ11" s="1273">
        <v>4.29</v>
      </c>
      <c r="EA11" s="1273">
        <v>7.56</v>
      </c>
      <c r="EB11" s="1273">
        <v>7.01</v>
      </c>
      <c r="EC11" s="1273">
        <v>6.84</v>
      </c>
      <c r="ED11" s="1273">
        <v>5.84</v>
      </c>
      <c r="EE11" s="1273">
        <v>7.66</v>
      </c>
      <c r="EF11" s="1273">
        <v>8.2200000000000006</v>
      </c>
      <c r="EG11" s="1273">
        <v>9.35</v>
      </c>
      <c r="EH11" s="1273">
        <v>8.8000000000000007</v>
      </c>
      <c r="EI11" s="1273">
        <v>9.59</v>
      </c>
      <c r="EJ11" s="1273">
        <v>7.61</v>
      </c>
      <c r="EK11" s="1273">
        <v>8.18</v>
      </c>
      <c r="EL11" s="1273">
        <v>10.06</v>
      </c>
      <c r="EM11" s="1273">
        <v>12.38</v>
      </c>
      <c r="EN11" s="1273">
        <v>14.04</v>
      </c>
      <c r="EO11" s="1273">
        <v>14.06</v>
      </c>
      <c r="EP11" s="1273">
        <v>13.82</v>
      </c>
      <c r="EQ11" s="1273">
        <v>13.58</v>
      </c>
      <c r="ER11" s="1273">
        <v>13.79</v>
      </c>
      <c r="ES11" s="1273">
        <v>13.8</v>
      </c>
      <c r="ET11" s="1273">
        <v>13.46</v>
      </c>
      <c r="EU11" s="1273">
        <v>14.72</v>
      </c>
      <c r="EV11" s="1273">
        <v>13.91</v>
      </c>
      <c r="EW11" s="1273">
        <v>16.510000000000002</v>
      </c>
      <c r="EX11" s="1273">
        <v>13.05</v>
      </c>
      <c r="EY11" s="1273">
        <v>11.29</v>
      </c>
      <c r="EZ11" s="1273">
        <v>11.66</v>
      </c>
      <c r="FA11" s="1273">
        <v>11.73</v>
      </c>
      <c r="FB11" s="1273">
        <v>11.62</v>
      </c>
      <c r="FC11" s="1273">
        <v>11.87</v>
      </c>
      <c r="FD11" s="1273">
        <v>10.3</v>
      </c>
      <c r="FE11" s="1273">
        <v>10.62</v>
      </c>
      <c r="FF11" s="1273">
        <v>11.99</v>
      </c>
      <c r="FG11" s="1273">
        <v>11.19</v>
      </c>
      <c r="FH11" s="1273">
        <v>10.46</v>
      </c>
      <c r="FI11" s="1273">
        <v>13.77</v>
      </c>
      <c r="FJ11" s="1273">
        <v>18.18</v>
      </c>
      <c r="FK11" s="1273">
        <v>10.99</v>
      </c>
      <c r="FL11" s="1273">
        <v>11</v>
      </c>
      <c r="FM11" s="1273">
        <v>11.24</v>
      </c>
      <c r="FN11" s="1273">
        <v>10.48</v>
      </c>
      <c r="FO11" s="1273">
        <v>11.25</v>
      </c>
      <c r="FP11" s="1273">
        <v>12.25</v>
      </c>
      <c r="FQ11" s="1273">
        <v>10.71</v>
      </c>
      <c r="FR11" s="1273">
        <v>10.38</v>
      </c>
      <c r="FS11" s="1273">
        <v>10.52</v>
      </c>
      <c r="FT11" s="1273">
        <v>10.58</v>
      </c>
      <c r="FU11" s="1273">
        <v>11.53</v>
      </c>
      <c r="FV11" s="1273">
        <v>10.76</v>
      </c>
      <c r="FW11" s="1273">
        <v>10.76</v>
      </c>
      <c r="FX11" s="1273">
        <v>10.199999999999999</v>
      </c>
      <c r="FY11" s="1273">
        <v>22.28</v>
      </c>
      <c r="FZ11" s="1273">
        <v>8.65</v>
      </c>
      <c r="GA11" s="1273">
        <v>29.78</v>
      </c>
      <c r="GB11" s="1273">
        <v>14.41</v>
      </c>
      <c r="GC11" s="1273">
        <v>23.22</v>
      </c>
      <c r="GD11" s="1273">
        <v>13.05</v>
      </c>
      <c r="GE11" s="1273">
        <v>10.65</v>
      </c>
      <c r="GF11" s="1273">
        <v>7.86</v>
      </c>
      <c r="GG11" s="1273">
        <v>27.92</v>
      </c>
      <c r="GH11" s="1273">
        <v>10.43</v>
      </c>
      <c r="GI11" s="1273">
        <v>4.45</v>
      </c>
      <c r="GJ11" s="1273">
        <v>0.89</v>
      </c>
      <c r="GK11" s="1273">
        <v>0.98</v>
      </c>
      <c r="GL11" s="1273">
        <v>1.95</v>
      </c>
      <c r="GM11" s="1273">
        <v>3.25</v>
      </c>
      <c r="GN11" s="1273">
        <v>3.55</v>
      </c>
      <c r="GO11" s="1273">
        <v>3.55</v>
      </c>
      <c r="GP11" s="1273">
        <v>10</v>
      </c>
      <c r="GQ11" s="1273">
        <v>21.75</v>
      </c>
      <c r="GR11" s="1273">
        <v>14</v>
      </c>
      <c r="GS11" s="1273">
        <v>14.25</v>
      </c>
      <c r="GT11" s="1273">
        <v>15.9</v>
      </c>
      <c r="GU11" s="1273">
        <v>15.9</v>
      </c>
      <c r="GV11" s="1273">
        <v>13.03</v>
      </c>
      <c r="GW11" s="1273">
        <v>7.35</v>
      </c>
      <c r="GX11" s="1273">
        <v>8.69</v>
      </c>
      <c r="GY11" s="1273">
        <v>23.6</v>
      </c>
      <c r="GZ11" s="1273">
        <v>22.67</v>
      </c>
      <c r="HA11" s="1273">
        <v>51.04</v>
      </c>
      <c r="HB11" s="1273">
        <v>31.29</v>
      </c>
      <c r="HC11" s="1273">
        <v>29.57</v>
      </c>
      <c r="HD11" s="1273">
        <v>19.34</v>
      </c>
      <c r="HE11" s="1273">
        <v>39.659999999999997</v>
      </c>
      <c r="HF11" s="1273">
        <v>16.170000000000002</v>
      </c>
      <c r="HG11" s="1273">
        <v>43.09</v>
      </c>
      <c r="HH11" s="1273">
        <v>18.989999999999998</v>
      </c>
      <c r="HI11" s="1273">
        <v>8.4600000000000009</v>
      </c>
      <c r="HJ11" s="1273">
        <v>10.62</v>
      </c>
      <c r="HK11" s="1273">
        <v>19.989999999999998</v>
      </c>
      <c r="HL11" s="1273">
        <v>12.69</v>
      </c>
      <c r="HM11" s="1273">
        <v>2.88</v>
      </c>
      <c r="HN11" s="1273">
        <v>18.37</v>
      </c>
      <c r="HO11" s="1273">
        <v>10.84</v>
      </c>
      <c r="HP11" s="1276">
        <v>11.44</v>
      </c>
      <c r="HQ11" s="1276">
        <v>8.42</v>
      </c>
      <c r="HR11" s="1277">
        <v>7.72</v>
      </c>
      <c r="HS11" s="1277">
        <v>6.57</v>
      </c>
      <c r="HT11" s="1277">
        <v>8.01</v>
      </c>
      <c r="HU11" s="1277">
        <v>21.64</v>
      </c>
      <c r="HV11" s="1277">
        <v>17.54</v>
      </c>
      <c r="HW11" s="1277">
        <v>18.21</v>
      </c>
      <c r="HX11" s="1277">
        <v>12.35</v>
      </c>
      <c r="HY11" s="1277">
        <v>16.149999999999999</v>
      </c>
      <c r="HZ11" s="1277">
        <v>8.34</v>
      </c>
      <c r="IA11" s="1277">
        <v>8.7100000000000009</v>
      </c>
      <c r="IB11" s="1276">
        <v>7.73</v>
      </c>
      <c r="IC11" s="1276">
        <v>12.35</v>
      </c>
      <c r="ID11" s="1278">
        <v>13.67</v>
      </c>
    </row>
    <row r="12" spans="1:238" ht="25.5" customHeight="1">
      <c r="A12" s="1270" t="s">
        <v>1059</v>
      </c>
      <c r="B12" s="1271">
        <v>5.4</v>
      </c>
      <c r="C12" s="1271">
        <v>4.9000000000000004</v>
      </c>
      <c r="D12" s="1271">
        <v>5</v>
      </c>
      <c r="E12" s="1271">
        <v>5.2</v>
      </c>
      <c r="F12" s="1271">
        <v>5.0999999999999996</v>
      </c>
      <c r="G12" s="1271">
        <v>5.0999999999999996</v>
      </c>
      <c r="H12" s="1271">
        <v>4.7699999999999996</v>
      </c>
      <c r="I12" s="1271">
        <v>5.0999999999999996</v>
      </c>
      <c r="J12" s="1271">
        <v>5</v>
      </c>
      <c r="K12" s="1271">
        <v>4.95</v>
      </c>
      <c r="L12" s="1271">
        <v>5</v>
      </c>
      <c r="M12" s="1271">
        <v>4.9000000000000004</v>
      </c>
      <c r="N12" s="1271">
        <v>4.5999999999999996</v>
      </c>
      <c r="O12" s="1271">
        <v>4.5999999999999996</v>
      </c>
      <c r="P12" s="1271">
        <v>4.9000000000000004</v>
      </c>
      <c r="Q12" s="1271">
        <v>4.8</v>
      </c>
      <c r="R12" s="1271">
        <v>4.7</v>
      </c>
      <c r="S12" s="1271">
        <v>5.2</v>
      </c>
      <c r="T12" s="1271">
        <v>5.0999999999999996</v>
      </c>
      <c r="U12" s="1271">
        <v>5</v>
      </c>
      <c r="V12" s="1271">
        <v>5</v>
      </c>
      <c r="W12" s="1271">
        <v>5</v>
      </c>
      <c r="X12" s="1271">
        <v>5</v>
      </c>
      <c r="Y12" s="1271">
        <v>5</v>
      </c>
      <c r="Z12" s="1271">
        <v>3.95</v>
      </c>
      <c r="AA12" s="1271">
        <v>4.5199999999999996</v>
      </c>
      <c r="AB12" s="1271">
        <v>8.51</v>
      </c>
      <c r="AC12" s="1271">
        <v>4.05</v>
      </c>
      <c r="AD12" s="1271">
        <v>3.16</v>
      </c>
      <c r="AE12" s="1271">
        <v>3.71</v>
      </c>
      <c r="AF12" s="1271">
        <v>3.58</v>
      </c>
      <c r="AG12" s="1271">
        <v>4.0999999999999996</v>
      </c>
      <c r="AH12" s="1271">
        <v>4.4000000000000004</v>
      </c>
      <c r="AI12" s="1271">
        <v>4.03</v>
      </c>
      <c r="AJ12" s="1271">
        <v>3.8</v>
      </c>
      <c r="AK12" s="1271">
        <v>3.7</v>
      </c>
      <c r="AL12" s="1271">
        <v>3.6</v>
      </c>
      <c r="AM12" s="1271">
        <v>4.3</v>
      </c>
      <c r="AN12" s="1271">
        <v>5.3</v>
      </c>
      <c r="AO12" s="1271">
        <v>5.3</v>
      </c>
      <c r="AP12" s="1271">
        <v>4.5999999999999996</v>
      </c>
      <c r="AQ12" s="1271">
        <v>3.6</v>
      </c>
      <c r="AR12" s="1271">
        <v>3.58</v>
      </c>
      <c r="AS12" s="1271">
        <v>4.1399999999999997</v>
      </c>
      <c r="AT12" s="1271">
        <v>4.8099999999999996</v>
      </c>
      <c r="AU12" s="1271">
        <v>3.63</v>
      </c>
      <c r="AV12" s="1271">
        <v>3.38</v>
      </c>
      <c r="AW12" s="1271">
        <v>3.16</v>
      </c>
      <c r="AX12" s="1271">
        <v>3.52</v>
      </c>
      <c r="AY12" s="1271">
        <v>4.1500000000000004</v>
      </c>
      <c r="AZ12" s="1271">
        <v>5.71</v>
      </c>
      <c r="BA12" s="1271">
        <v>3.13</v>
      </c>
      <c r="BB12" s="1271">
        <v>3.52</v>
      </c>
      <c r="BC12" s="1271">
        <v>3.32</v>
      </c>
      <c r="BD12" s="1271">
        <v>4.6500000000000004</v>
      </c>
      <c r="BE12" s="1271">
        <v>4.63</v>
      </c>
      <c r="BF12" s="1271">
        <v>4.37</v>
      </c>
      <c r="BG12" s="1271">
        <v>4.41</v>
      </c>
      <c r="BH12" s="1271">
        <v>4.42</v>
      </c>
      <c r="BI12" s="1271">
        <v>4.37</v>
      </c>
      <c r="BJ12" s="1271">
        <v>4.41</v>
      </c>
      <c r="BK12" s="1271">
        <v>4.3600000000000003</v>
      </c>
      <c r="BL12" s="1271">
        <v>4.22</v>
      </c>
      <c r="BM12" s="1271">
        <v>4.01</v>
      </c>
      <c r="BN12" s="1271">
        <v>4.07</v>
      </c>
      <c r="BO12" s="1271">
        <v>4.03</v>
      </c>
      <c r="BP12" s="1271">
        <v>3.75</v>
      </c>
      <c r="BQ12" s="1271">
        <v>3.64</v>
      </c>
      <c r="BR12" s="1271">
        <v>3.44</v>
      </c>
      <c r="BS12" s="1271">
        <v>3.32</v>
      </c>
      <c r="BT12" s="1271">
        <v>3.35</v>
      </c>
      <c r="BU12" s="1271">
        <v>3.32</v>
      </c>
      <c r="BV12" s="1271">
        <v>4.5</v>
      </c>
      <c r="BW12" s="1271">
        <v>2.96</v>
      </c>
      <c r="BX12" s="1271">
        <v>2.98</v>
      </c>
      <c r="BY12" s="1271">
        <v>2.98</v>
      </c>
      <c r="BZ12" s="1271">
        <v>2.95</v>
      </c>
      <c r="CA12" s="1271">
        <v>2.96</v>
      </c>
      <c r="CB12" s="1271">
        <v>2.96</v>
      </c>
      <c r="CC12" s="1271">
        <v>2.91</v>
      </c>
      <c r="CD12" s="1271">
        <v>2.93</v>
      </c>
      <c r="CE12" s="1271">
        <v>3.08</v>
      </c>
      <c r="CF12" s="1271">
        <v>3.1</v>
      </c>
      <c r="CG12" s="1271">
        <v>3.25</v>
      </c>
      <c r="CH12" s="1271">
        <v>3.36</v>
      </c>
      <c r="CI12" s="1271">
        <v>3.19</v>
      </c>
      <c r="CJ12" s="1271">
        <v>4.3</v>
      </c>
      <c r="CK12" s="1271">
        <v>3.84</v>
      </c>
      <c r="CL12" s="1271">
        <v>3.82</v>
      </c>
      <c r="CM12" s="1271">
        <v>3.78</v>
      </c>
      <c r="CN12" s="1271">
        <v>3.77</v>
      </c>
      <c r="CO12" s="1271">
        <v>3.71</v>
      </c>
      <c r="CP12" s="1271">
        <v>3.05</v>
      </c>
      <c r="CQ12" s="1271">
        <v>3.39</v>
      </c>
      <c r="CR12" s="1271">
        <v>3.15</v>
      </c>
      <c r="CS12" s="1271">
        <v>3.19</v>
      </c>
      <c r="CT12" s="1271">
        <v>2.8825944486926578</v>
      </c>
      <c r="CU12" s="1271">
        <v>2.826550858443786</v>
      </c>
      <c r="CV12" s="1271">
        <v>2.9400114811175269</v>
      </c>
      <c r="CW12" s="1271">
        <v>2.9749744925658872</v>
      </c>
      <c r="CX12" s="1271">
        <v>2.7604543693502874</v>
      </c>
      <c r="CY12" s="1271">
        <v>2.7858286392643645</v>
      </c>
      <c r="CZ12" s="1271">
        <v>2.8179743173461813</v>
      </c>
      <c r="DA12" s="1271">
        <v>2.7940587809696562</v>
      </c>
      <c r="DB12" s="1271">
        <v>2.7489637001283276</v>
      </c>
      <c r="DC12" s="1271">
        <v>2.7935374243561251</v>
      </c>
      <c r="DD12" s="1271">
        <v>2.7776651452212668</v>
      </c>
      <c r="DE12" s="1271">
        <v>2.9186484253460758</v>
      </c>
      <c r="DF12" s="1271">
        <v>2.59</v>
      </c>
      <c r="DG12" s="1271">
        <v>2.59</v>
      </c>
      <c r="DH12" s="1271">
        <v>2.62</v>
      </c>
      <c r="DI12" s="1271">
        <v>2.58</v>
      </c>
      <c r="DJ12" s="1271">
        <v>2.6</v>
      </c>
      <c r="DK12" s="1271">
        <v>2.67</v>
      </c>
      <c r="DL12" s="1271">
        <v>2.4</v>
      </c>
      <c r="DM12" s="1271">
        <v>2.79</v>
      </c>
      <c r="DN12" s="1271">
        <v>2.36</v>
      </c>
      <c r="DO12" s="1271">
        <v>2.23</v>
      </c>
      <c r="DP12" s="1271">
        <v>3.35</v>
      </c>
      <c r="DQ12" s="1271">
        <v>3.33</v>
      </c>
      <c r="DR12" s="1271">
        <v>3.3356672844120139</v>
      </c>
      <c r="DS12" s="1271">
        <v>3.3083060693709294</v>
      </c>
      <c r="DT12" s="1271">
        <v>3.0317641939644884</v>
      </c>
      <c r="DU12" s="1271">
        <v>2.9370047739686362</v>
      </c>
      <c r="DV12" s="1271">
        <v>2.9180485687483944</v>
      </c>
      <c r="DW12" s="1271">
        <v>1.9539872707315813</v>
      </c>
      <c r="DX12" s="1271">
        <v>1.6150734777112821</v>
      </c>
      <c r="DY12" s="1271">
        <v>1.408966045146113</v>
      </c>
      <c r="DZ12" s="1271">
        <v>1.4868445708197777</v>
      </c>
      <c r="EA12" s="1271">
        <v>1.4756724563324921</v>
      </c>
      <c r="EB12" s="1271">
        <v>1.4817117216337299</v>
      </c>
      <c r="EC12" s="1271">
        <v>1.5126657599335642</v>
      </c>
      <c r="ED12" s="1271">
        <v>1.5102924074900526</v>
      </c>
      <c r="EE12" s="1271">
        <v>1.4843192621823493</v>
      </c>
      <c r="EF12" s="1271">
        <v>1.4088617475657492</v>
      </c>
      <c r="EG12" s="1271">
        <v>1.4191326131972022</v>
      </c>
      <c r="EH12" s="1271">
        <v>1.4086976303007543</v>
      </c>
      <c r="EI12" s="1271">
        <v>1.4030414928653701</v>
      </c>
      <c r="EJ12" s="1271">
        <v>1.4193713594579909</v>
      </c>
      <c r="EK12" s="1271">
        <v>1.46</v>
      </c>
      <c r="EL12" s="1271">
        <v>1.46</v>
      </c>
      <c r="EM12" s="1271">
        <v>1.4082559441707976</v>
      </c>
      <c r="EN12" s="1271">
        <v>1.401996346534101</v>
      </c>
      <c r="EO12" s="1271">
        <v>1.407676075294797</v>
      </c>
      <c r="EP12" s="1271">
        <v>1.42</v>
      </c>
      <c r="EQ12" s="1271">
        <v>1.49</v>
      </c>
      <c r="ER12" s="1271">
        <v>1.67</v>
      </c>
      <c r="ES12" s="1271">
        <v>1.81</v>
      </c>
      <c r="ET12" s="1271">
        <v>1.78</v>
      </c>
      <c r="EU12" s="1271">
        <v>1.76</v>
      </c>
      <c r="EV12" s="1271">
        <v>1.79</v>
      </c>
      <c r="EW12" s="1271">
        <v>1.78</v>
      </c>
      <c r="EX12" s="1271">
        <v>1.79</v>
      </c>
      <c r="EY12" s="1271">
        <v>1.76</v>
      </c>
      <c r="EZ12" s="1271">
        <v>1.65</v>
      </c>
      <c r="FA12" s="1271">
        <v>1.66</v>
      </c>
      <c r="FB12" s="1271">
        <v>1.69</v>
      </c>
      <c r="FC12" s="1271">
        <v>1.72</v>
      </c>
      <c r="FD12" s="1271">
        <v>1.77</v>
      </c>
      <c r="FE12" s="1271">
        <v>1.82</v>
      </c>
      <c r="FF12" s="1271">
        <v>2.25</v>
      </c>
      <c r="FG12" s="1271">
        <v>2.04</v>
      </c>
      <c r="FH12" s="1271">
        <v>2.42</v>
      </c>
      <c r="FI12" s="1271">
        <v>2.4500000000000002</v>
      </c>
      <c r="FJ12" s="1271">
        <v>2.4300000000000002</v>
      </c>
      <c r="FK12" s="1271">
        <v>2.39</v>
      </c>
      <c r="FL12" s="1271">
        <v>2.5299999999999998</v>
      </c>
      <c r="FM12" s="1271">
        <v>2.5299999999999998</v>
      </c>
      <c r="FN12" s="1271">
        <v>3.2708564391687509</v>
      </c>
      <c r="FO12" s="1271">
        <v>3.256708913252214</v>
      </c>
      <c r="FP12" s="1271">
        <v>3.3839738116759781</v>
      </c>
      <c r="FQ12" s="1271">
        <v>3.422230947350569</v>
      </c>
      <c r="FR12" s="1271">
        <v>3.4134819961249909</v>
      </c>
      <c r="FS12" s="1271">
        <v>3.415770797799778</v>
      </c>
      <c r="FT12" s="1271">
        <v>3.4109002263213863</v>
      </c>
      <c r="FU12" s="1271">
        <v>3.2425455683855811</v>
      </c>
      <c r="FV12" s="1271">
        <v>3.4262804764280577</v>
      </c>
      <c r="FW12" s="1271">
        <v>3.4304745447865628</v>
      </c>
      <c r="FX12" s="1271">
        <v>3.431522018587291</v>
      </c>
      <c r="FY12" s="1271">
        <v>3.463346217105578</v>
      </c>
      <c r="FZ12" s="1271">
        <v>3.48</v>
      </c>
      <c r="GA12" s="1271">
        <v>3.4651172769758021</v>
      </c>
      <c r="GB12" s="1271">
        <v>3.7592098107795873</v>
      </c>
      <c r="GC12" s="1271">
        <v>3.5974914385244343</v>
      </c>
      <c r="GD12" s="1271">
        <v>3.6015301764083953</v>
      </c>
      <c r="GE12" s="1271">
        <v>3.6014454669344809</v>
      </c>
      <c r="GF12" s="1271">
        <v>3.6282562159126428</v>
      </c>
      <c r="GG12" s="1271">
        <v>3.6263910951039331</v>
      </c>
      <c r="GH12" s="1271">
        <v>3.7171548641748462</v>
      </c>
      <c r="GI12" s="1271">
        <v>3.7090373997094237</v>
      </c>
      <c r="GJ12" s="1271">
        <v>3.4675502450436086</v>
      </c>
      <c r="GK12" s="1271">
        <v>3.3330634299748461</v>
      </c>
      <c r="GL12" s="1271">
        <v>3.29</v>
      </c>
      <c r="GM12" s="1271">
        <v>3.29</v>
      </c>
      <c r="GN12" s="1271">
        <v>3.26</v>
      </c>
      <c r="GO12" s="1271">
        <v>3.5390659043545334</v>
      </c>
      <c r="GP12" s="1271">
        <v>3.5687097260725635</v>
      </c>
      <c r="GQ12" s="1271">
        <v>3.6061810751562819</v>
      </c>
      <c r="GR12" s="1271">
        <v>3.8854225534838935</v>
      </c>
      <c r="GS12" s="1271">
        <v>3.9302163173722215</v>
      </c>
      <c r="GT12" s="1271">
        <v>4.0483550784282425</v>
      </c>
      <c r="GU12" s="1271">
        <v>4.08</v>
      </c>
      <c r="GV12" s="1271">
        <v>4.28</v>
      </c>
      <c r="GW12" s="1271">
        <v>4.18</v>
      </c>
      <c r="GX12" s="1271">
        <v>4.2153464341007583</v>
      </c>
      <c r="GY12" s="1271">
        <v>4.220175587076092</v>
      </c>
      <c r="GZ12" s="1271">
        <v>4.2253383290624464</v>
      </c>
      <c r="HA12" s="1271">
        <v>4.2373250991677134</v>
      </c>
      <c r="HB12" s="1271">
        <v>4.0769066601570856</v>
      </c>
      <c r="HC12" s="1271">
        <v>4.0760723903325449</v>
      </c>
      <c r="HD12" s="1271">
        <v>4.0758278561656613</v>
      </c>
      <c r="HE12" s="1271">
        <v>4.0781740270808822</v>
      </c>
      <c r="HF12" s="1271">
        <v>4.0814642406819486</v>
      </c>
      <c r="HG12" s="1271">
        <v>4.0788404979746344</v>
      </c>
      <c r="HH12" s="1271">
        <v>4.0764089984222664</v>
      </c>
      <c r="HI12" s="1271">
        <v>4.0780332108682344</v>
      </c>
      <c r="HJ12" s="1271">
        <v>4.0740147320386226</v>
      </c>
      <c r="HK12" s="1271">
        <v>4.0746858294248698</v>
      </c>
      <c r="HL12" s="1271">
        <v>4.0747825864656715</v>
      </c>
      <c r="HM12" s="1271">
        <v>4.0717708190885489</v>
      </c>
      <c r="HN12" s="1271">
        <v>4.0710903078827272</v>
      </c>
      <c r="HO12" s="1271">
        <v>4.0732603815147064</v>
      </c>
      <c r="HP12" s="1271">
        <v>4.0730703366840304</v>
      </c>
      <c r="HQ12" s="1271">
        <v>4.0730635308883318</v>
      </c>
      <c r="HR12" s="1272">
        <v>4.0729180691916902</v>
      </c>
      <c r="HS12" s="1272">
        <v>4.072065006517211</v>
      </c>
      <c r="HT12" s="1272">
        <v>4.0725315536606885</v>
      </c>
      <c r="HU12" s="1272">
        <v>4.0715587298523115</v>
      </c>
      <c r="HV12" s="1272">
        <v>4.07</v>
      </c>
      <c r="HW12" s="1272">
        <v>4.07</v>
      </c>
      <c r="HX12" s="1272">
        <v>3.97</v>
      </c>
      <c r="HY12" s="1272">
        <v>3.91</v>
      </c>
      <c r="HZ12" s="1272">
        <v>3.91</v>
      </c>
      <c r="IA12" s="1272">
        <v>3.93</v>
      </c>
      <c r="IB12" s="1271">
        <v>3.9265000154096397</v>
      </c>
      <c r="IC12" s="1271">
        <v>3.9268432055431779</v>
      </c>
      <c r="ID12" s="911">
        <v>3.9267997069427549</v>
      </c>
    </row>
    <row r="13" spans="1:238" ht="25.5" customHeight="1">
      <c r="A13" s="1270" t="s">
        <v>1060</v>
      </c>
      <c r="B13" s="1271">
        <v>8.4700000000000006</v>
      </c>
      <c r="C13" s="1271">
        <v>8.18</v>
      </c>
      <c r="D13" s="1271">
        <v>8.1999999999999993</v>
      </c>
      <c r="E13" s="1271">
        <v>8.18</v>
      </c>
      <c r="F13" s="1271">
        <v>8.23</v>
      </c>
      <c r="G13" s="1271">
        <v>8.3000000000000007</v>
      </c>
      <c r="H13" s="1271">
        <v>7.89</v>
      </c>
      <c r="I13" s="1271">
        <v>8.26</v>
      </c>
      <c r="J13" s="1271">
        <v>6.9</v>
      </c>
      <c r="K13" s="1271">
        <v>6.88</v>
      </c>
      <c r="L13" s="1271">
        <v>6.92</v>
      </c>
      <c r="M13" s="1271">
        <v>6.8</v>
      </c>
      <c r="N13" s="1271">
        <v>7.2</v>
      </c>
      <c r="O13" s="1271">
        <v>7.42</v>
      </c>
      <c r="P13" s="1271">
        <v>7.6</v>
      </c>
      <c r="Q13" s="1271">
        <v>7.95</v>
      </c>
      <c r="R13" s="1271">
        <v>8.18</v>
      </c>
      <c r="S13" s="1271">
        <v>11.3</v>
      </c>
      <c r="T13" s="1271">
        <v>7.86</v>
      </c>
      <c r="U13" s="1271">
        <v>9.27</v>
      </c>
      <c r="V13" s="1271">
        <v>11.7</v>
      </c>
      <c r="W13" s="1271">
        <v>11.83</v>
      </c>
      <c r="X13" s="1271">
        <v>11.45</v>
      </c>
      <c r="Y13" s="1271">
        <v>12</v>
      </c>
      <c r="Z13" s="1271">
        <v>11.98</v>
      </c>
      <c r="AA13" s="1271">
        <v>11.98</v>
      </c>
      <c r="AB13" s="1271">
        <v>12.91</v>
      </c>
      <c r="AC13" s="1271">
        <v>11.05</v>
      </c>
      <c r="AD13" s="1271">
        <v>10.72</v>
      </c>
      <c r="AE13" s="1271">
        <v>10.74</v>
      </c>
      <c r="AF13" s="1271">
        <v>10.26</v>
      </c>
      <c r="AG13" s="1271">
        <v>10.17</v>
      </c>
      <c r="AH13" s="1271">
        <v>9.65</v>
      </c>
      <c r="AI13" s="1271">
        <v>8.84</v>
      </c>
      <c r="AJ13" s="1271">
        <v>8.92</v>
      </c>
      <c r="AK13" s="1271">
        <v>8.8000000000000007</v>
      </c>
      <c r="AL13" s="1271">
        <v>9.25</v>
      </c>
      <c r="AM13" s="1271">
        <v>7.98</v>
      </c>
      <c r="AN13" s="1271">
        <v>7.2</v>
      </c>
      <c r="AO13" s="1271">
        <v>8.49</v>
      </c>
      <c r="AP13" s="1271">
        <v>9.34</v>
      </c>
      <c r="AQ13" s="1271">
        <v>7.81</v>
      </c>
      <c r="AR13" s="1271">
        <v>8.2100000000000009</v>
      </c>
      <c r="AS13" s="1271">
        <v>9.43</v>
      </c>
      <c r="AT13" s="1271">
        <v>9.36</v>
      </c>
      <c r="AU13" s="1271">
        <v>8.44</v>
      </c>
      <c r="AV13" s="1271">
        <v>9.18</v>
      </c>
      <c r="AW13" s="1271">
        <v>8.7899999999999991</v>
      </c>
      <c r="AX13" s="1271">
        <v>9.48</v>
      </c>
      <c r="AY13" s="1271">
        <v>9.57</v>
      </c>
      <c r="AZ13" s="1271">
        <v>8.07</v>
      </c>
      <c r="BA13" s="1271">
        <v>8.2100000000000009</v>
      </c>
      <c r="BB13" s="1271">
        <v>8.25</v>
      </c>
      <c r="BC13" s="1271">
        <v>7.52</v>
      </c>
      <c r="BD13" s="1271">
        <v>7.31</v>
      </c>
      <c r="BE13" s="1271">
        <v>7.34</v>
      </c>
      <c r="BF13" s="1271">
        <v>7.21</v>
      </c>
      <c r="BG13" s="1271">
        <v>7.2</v>
      </c>
      <c r="BH13" s="1271">
        <v>7.06</v>
      </c>
      <c r="BI13" s="1271">
        <v>6.96</v>
      </c>
      <c r="BJ13" s="1271">
        <v>6.77</v>
      </c>
      <c r="BK13" s="1271">
        <v>6.43</v>
      </c>
      <c r="BL13" s="1271">
        <v>6.3</v>
      </c>
      <c r="BM13" s="1271">
        <v>6.26</v>
      </c>
      <c r="BN13" s="1271">
        <v>5.49</v>
      </c>
      <c r="BO13" s="1271">
        <v>5.14</v>
      </c>
      <c r="BP13" s="1271">
        <v>4.76</v>
      </c>
      <c r="BQ13" s="1271">
        <v>4.5199999999999996</v>
      </c>
      <c r="BR13" s="1271">
        <v>4.46</v>
      </c>
      <c r="BS13" s="1271">
        <v>4.28</v>
      </c>
      <c r="BT13" s="1271">
        <v>4.54</v>
      </c>
      <c r="BU13" s="1271">
        <v>4.5599999999999996</v>
      </c>
      <c r="BV13" s="1271">
        <v>3.68</v>
      </c>
      <c r="BW13" s="1271">
        <v>4.76</v>
      </c>
      <c r="BX13" s="1271">
        <v>4.78</v>
      </c>
      <c r="BY13" s="1271">
        <v>4.67</v>
      </c>
      <c r="BZ13" s="1271">
        <v>5.01</v>
      </c>
      <c r="CA13" s="1271">
        <v>4.9622937058253065</v>
      </c>
      <c r="CB13" s="1271">
        <v>4.9622937058253065</v>
      </c>
      <c r="CC13" s="1271">
        <v>4.4800000000000004</v>
      </c>
      <c r="CD13" s="1271">
        <v>3.71</v>
      </c>
      <c r="CE13" s="1271">
        <v>5.03</v>
      </c>
      <c r="CF13" s="1271">
        <v>5.0820187855564782</v>
      </c>
      <c r="CG13" s="1271">
        <v>5.21</v>
      </c>
      <c r="CH13" s="1271">
        <v>5.42</v>
      </c>
      <c r="CI13" s="1271">
        <v>5.22</v>
      </c>
      <c r="CJ13" s="1271">
        <v>5.5475653809287424</v>
      </c>
      <c r="CK13" s="1271">
        <v>5.56</v>
      </c>
      <c r="CL13" s="1271">
        <v>5.46</v>
      </c>
      <c r="CM13" s="1271">
        <v>5.74</v>
      </c>
      <c r="CN13" s="1271">
        <v>5.68898114955579</v>
      </c>
      <c r="CO13" s="1271">
        <v>5.6881731705551823</v>
      </c>
      <c r="CP13" s="1271">
        <v>6.1179232158434722</v>
      </c>
      <c r="CQ13" s="1271">
        <v>5.27</v>
      </c>
      <c r="CR13" s="1271">
        <v>5.53</v>
      </c>
      <c r="CS13" s="1271">
        <v>5.82</v>
      </c>
      <c r="CT13" s="1271">
        <v>5.6688373166409818</v>
      </c>
      <c r="CU13" s="1271">
        <v>5.4647691077307323</v>
      </c>
      <c r="CV13" s="1271">
        <v>6.4623305337699577</v>
      </c>
      <c r="CW13" s="1271">
        <v>4.6176135626265857</v>
      </c>
      <c r="CX13" s="1271">
        <v>4.8824899693467545</v>
      </c>
      <c r="CY13" s="1271">
        <v>5.9799807595893428</v>
      </c>
      <c r="CZ13" s="1271">
        <v>5.845780545654617</v>
      </c>
      <c r="DA13" s="1271">
        <v>5.8885020826745818</v>
      </c>
      <c r="DB13" s="1271">
        <v>5.9184595474626542</v>
      </c>
      <c r="DC13" s="1271">
        <v>6.3246189139346267</v>
      </c>
      <c r="DD13" s="1271">
        <v>6.7939663828404013</v>
      </c>
      <c r="DE13" s="1271">
        <v>6.6391196149055727</v>
      </c>
      <c r="DF13" s="1271">
        <v>5.82</v>
      </c>
      <c r="DG13" s="1271">
        <v>7.32</v>
      </c>
      <c r="DH13" s="1271">
        <v>5.9</v>
      </c>
      <c r="DI13" s="1271">
        <v>5.53</v>
      </c>
      <c r="DJ13" s="1271">
        <v>6.6</v>
      </c>
      <c r="DK13" s="1271">
        <v>6.71</v>
      </c>
      <c r="DL13" s="1271">
        <v>7.06</v>
      </c>
      <c r="DM13" s="1271">
        <v>7.12</v>
      </c>
      <c r="DN13" s="1271">
        <v>6.08</v>
      </c>
      <c r="DO13" s="1271">
        <v>6.86</v>
      </c>
      <c r="DP13" s="1271">
        <v>5.45</v>
      </c>
      <c r="DQ13" s="1271">
        <v>5.77</v>
      </c>
      <c r="DR13" s="1271">
        <v>4.9411886480876586</v>
      </c>
      <c r="DS13" s="1271">
        <v>4.3891604317396817</v>
      </c>
      <c r="DT13" s="1271">
        <v>2.9124879832517188</v>
      </c>
      <c r="DU13" s="1271">
        <v>2.6689069151505409</v>
      </c>
      <c r="DV13" s="1271">
        <v>2.2123679025240324</v>
      </c>
      <c r="DW13" s="1271">
        <v>2.6412419859452019</v>
      </c>
      <c r="DX13" s="1271">
        <v>1.2681078599102811</v>
      </c>
      <c r="DY13" s="1271">
        <v>1.3829644545952242</v>
      </c>
      <c r="DZ13" s="1271">
        <v>1.7979390877052792</v>
      </c>
      <c r="EA13" s="1271">
        <v>1.8640001450890578</v>
      </c>
      <c r="EB13" s="1271">
        <v>1.724770536237731</v>
      </c>
      <c r="EC13" s="1271">
        <v>1.7703393369487892</v>
      </c>
      <c r="ED13" s="1271">
        <v>1.8549969413546599</v>
      </c>
      <c r="EE13" s="1271">
        <v>1.5126169433863339</v>
      </c>
      <c r="EF13" s="1271">
        <v>2.0402713382803697</v>
      </c>
      <c r="EG13" s="1271">
        <v>2.2743529909824107</v>
      </c>
      <c r="EH13" s="1271">
        <v>2.2975582012153701</v>
      </c>
      <c r="EI13" s="1271">
        <v>2.0575439826503992</v>
      </c>
      <c r="EJ13" s="1271">
        <v>1.9937362076194891</v>
      </c>
      <c r="EK13" s="1271">
        <v>2.0499999999999998</v>
      </c>
      <c r="EL13" s="1271">
        <v>2.13</v>
      </c>
      <c r="EM13" s="1271">
        <v>3.3468063058160999</v>
      </c>
      <c r="EN13" s="1271">
        <v>3.3586011276400223</v>
      </c>
      <c r="EO13" s="1271">
        <v>3.3910132851253918</v>
      </c>
      <c r="EP13" s="1271">
        <v>3.45</v>
      </c>
      <c r="EQ13" s="1271">
        <v>4.08</v>
      </c>
      <c r="ER13" s="1271">
        <v>4.3</v>
      </c>
      <c r="ES13" s="1271">
        <v>4.46</v>
      </c>
      <c r="ET13" s="1271">
        <v>4.45</v>
      </c>
      <c r="EU13" s="1271">
        <v>4.47</v>
      </c>
      <c r="EV13" s="1271">
        <v>4.6100000000000003</v>
      </c>
      <c r="EW13" s="1271">
        <v>4.91</v>
      </c>
      <c r="EX13" s="1271">
        <v>4.84</v>
      </c>
      <c r="EY13" s="1271">
        <v>4.96</v>
      </c>
      <c r="EZ13" s="1271">
        <v>5.25</v>
      </c>
      <c r="FA13" s="1271">
        <v>5.16</v>
      </c>
      <c r="FB13" s="1271">
        <v>5.14</v>
      </c>
      <c r="FC13" s="1271">
        <v>4.92</v>
      </c>
      <c r="FD13" s="1271">
        <v>5.08</v>
      </c>
      <c r="FE13" s="1271">
        <v>4.8899999999999997</v>
      </c>
      <c r="FF13" s="1271">
        <v>4.78</v>
      </c>
      <c r="FG13" s="1271">
        <v>4.45</v>
      </c>
      <c r="FH13" s="1271">
        <v>4.49</v>
      </c>
      <c r="FI13" s="1271">
        <v>5.21</v>
      </c>
      <c r="FJ13" s="1271">
        <v>4.6100000000000003</v>
      </c>
      <c r="FK13" s="1271">
        <v>4.47</v>
      </c>
      <c r="FL13" s="1271">
        <v>5.29</v>
      </c>
      <c r="FM13" s="1271">
        <v>5.14</v>
      </c>
      <c r="FN13" s="1271">
        <v>4.8308480351840348</v>
      </c>
      <c r="FO13" s="1271">
        <v>4.4886435045260962</v>
      </c>
      <c r="FP13" s="1271">
        <v>4.8771641195680218</v>
      </c>
      <c r="FQ13" s="1271">
        <v>4.8887292141990724</v>
      </c>
      <c r="FR13" s="1271">
        <v>4.9136727717939053</v>
      </c>
      <c r="FS13" s="1271">
        <v>4.9514453539083298</v>
      </c>
      <c r="FT13" s="1271">
        <v>4.412206719267588</v>
      </c>
      <c r="FU13" s="1271">
        <v>4.3447827513237476</v>
      </c>
      <c r="FV13" s="1271">
        <v>4.5360888382198556</v>
      </c>
      <c r="FW13" s="1271">
        <v>4.4263001299593547</v>
      </c>
      <c r="FX13" s="1271">
        <v>4.3800470940947758</v>
      </c>
      <c r="FY13" s="1271">
        <v>4.4522763068442011</v>
      </c>
      <c r="FZ13" s="1271">
        <v>4.37</v>
      </c>
      <c r="GA13" s="1271">
        <v>4.5006248364371597</v>
      </c>
      <c r="GB13" s="1271">
        <v>4.5134388512447954</v>
      </c>
      <c r="GC13" s="1271">
        <v>4.1743621697916078</v>
      </c>
      <c r="GD13" s="1271">
        <v>4.0033798370781222</v>
      </c>
      <c r="GE13" s="1271">
        <v>4.1110672780598234</v>
      </c>
      <c r="GF13" s="1271">
        <v>4.0931368379168207</v>
      </c>
      <c r="GG13" s="1271">
        <v>4.1590227167207638</v>
      </c>
      <c r="GH13" s="1271">
        <v>4.2397134984659139</v>
      </c>
      <c r="GI13" s="1271">
        <v>3.7202777467784101</v>
      </c>
      <c r="GJ13" s="1271">
        <v>2.7968038292148858</v>
      </c>
      <c r="GK13" s="1271">
        <v>3.360094946432544</v>
      </c>
      <c r="GL13" s="1271">
        <v>3.29</v>
      </c>
      <c r="GM13" s="1271">
        <v>2.68</v>
      </c>
      <c r="GN13" s="1271">
        <v>2.5299999999999998</v>
      </c>
      <c r="GO13" s="1271">
        <v>2.5330387933444865</v>
      </c>
      <c r="GP13" s="1271">
        <v>3.1278026715556306</v>
      </c>
      <c r="GQ13" s="1271">
        <v>2.5801616276405168</v>
      </c>
      <c r="GR13" s="1271">
        <v>3.0456798041519333</v>
      </c>
      <c r="GS13" s="1271">
        <v>3.3620289017667608</v>
      </c>
      <c r="GT13" s="1271">
        <v>3.456198744718828</v>
      </c>
      <c r="GU13" s="1271">
        <v>3.81</v>
      </c>
      <c r="GV13" s="1271">
        <v>4.07</v>
      </c>
      <c r="GW13" s="1271">
        <v>4.1399999999999997</v>
      </c>
      <c r="GX13" s="1271">
        <v>4.2865148020488508</v>
      </c>
      <c r="GY13" s="1271">
        <v>4.4019002215261143</v>
      </c>
      <c r="GZ13" s="1271">
        <v>4.5105861252036137</v>
      </c>
      <c r="HA13" s="1271">
        <v>4.0372481714521635</v>
      </c>
      <c r="HB13" s="1271">
        <v>4.323758814306661</v>
      </c>
      <c r="HC13" s="1271">
        <v>4.266478168810087</v>
      </c>
      <c r="HD13" s="1271">
        <v>4.2314560765711375</v>
      </c>
      <c r="HE13" s="1271">
        <v>4.3699710179124747</v>
      </c>
      <c r="HF13" s="1271">
        <v>4.3562561385912142</v>
      </c>
      <c r="HG13" s="1271">
        <v>4.5449507480404225</v>
      </c>
      <c r="HH13" s="1271">
        <v>4.5177982467271214</v>
      </c>
      <c r="HI13" s="1271">
        <v>4.5828162426607761</v>
      </c>
      <c r="HJ13" s="1271">
        <v>4.2538028589487826</v>
      </c>
      <c r="HK13" s="1271">
        <v>4.1121304703601274</v>
      </c>
      <c r="HL13" s="1271">
        <v>3.6830722025169269</v>
      </c>
      <c r="HM13" s="1271">
        <v>3.7457528130821638</v>
      </c>
      <c r="HN13" s="1271">
        <v>3.7547230112460062</v>
      </c>
      <c r="HO13" s="1271">
        <v>3.7915284209908302</v>
      </c>
      <c r="HP13" s="1271">
        <v>3.8385719093937976</v>
      </c>
      <c r="HQ13" s="1271">
        <v>3.5832834650045378</v>
      </c>
      <c r="HR13" s="1272">
        <v>3.6098427485719995</v>
      </c>
      <c r="HS13" s="1272">
        <v>3.6676931733545923</v>
      </c>
      <c r="HT13" s="1272">
        <v>3.9021657550520583</v>
      </c>
      <c r="HU13" s="1272">
        <v>3.8810746976366213</v>
      </c>
      <c r="HV13" s="1272">
        <v>3.57</v>
      </c>
      <c r="HW13" s="1272">
        <v>3.6</v>
      </c>
      <c r="HX13" s="1272">
        <v>3.83</v>
      </c>
      <c r="HY13" s="1272">
        <v>3.7</v>
      </c>
      <c r="HZ13" s="1272">
        <v>3.55</v>
      </c>
      <c r="IA13" s="1272">
        <v>3.34</v>
      </c>
      <c r="IB13" s="1271">
        <v>3.2502082836091817</v>
      </c>
      <c r="IC13" s="1271">
        <v>3.1753127094469282</v>
      </c>
      <c r="ID13" s="911">
        <v>3.2012888441482645</v>
      </c>
    </row>
    <row r="14" spans="1:238" ht="25.5" customHeight="1">
      <c r="A14" s="1270" t="s">
        <v>1061</v>
      </c>
      <c r="B14" s="1271">
        <v>11.6</v>
      </c>
      <c r="C14" s="1271">
        <v>11</v>
      </c>
      <c r="D14" s="1271">
        <v>11.4</v>
      </c>
      <c r="E14" s="1271">
        <v>11.1</v>
      </c>
      <c r="F14" s="1271">
        <v>11</v>
      </c>
      <c r="G14" s="1271">
        <v>10.8</v>
      </c>
      <c r="H14" s="1271">
        <v>9.5</v>
      </c>
      <c r="I14" s="1271">
        <v>10.199999999999999</v>
      </c>
      <c r="J14" s="1271">
        <v>9.85</v>
      </c>
      <c r="K14" s="1271">
        <v>9.84</v>
      </c>
      <c r="L14" s="1271">
        <v>10.199999999999999</v>
      </c>
      <c r="M14" s="1271">
        <v>9.6</v>
      </c>
      <c r="N14" s="1271">
        <v>11.5</v>
      </c>
      <c r="O14" s="1271">
        <v>12.5</v>
      </c>
      <c r="P14" s="1271">
        <v>10.8</v>
      </c>
      <c r="Q14" s="1271">
        <v>11.3</v>
      </c>
      <c r="R14" s="1271">
        <v>11.7</v>
      </c>
      <c r="S14" s="1271">
        <v>17.5</v>
      </c>
      <c r="T14" s="1271">
        <v>13</v>
      </c>
      <c r="U14" s="1271">
        <v>18</v>
      </c>
      <c r="V14" s="1271">
        <v>16.7</v>
      </c>
      <c r="W14" s="1271">
        <v>17.96</v>
      </c>
      <c r="X14" s="1271">
        <v>17.72</v>
      </c>
      <c r="Y14" s="1271">
        <v>16.14</v>
      </c>
      <c r="Z14" s="1271">
        <v>17.809999999999999</v>
      </c>
      <c r="AA14" s="1271">
        <v>17.899999999999999</v>
      </c>
      <c r="AB14" s="1271">
        <v>18.09</v>
      </c>
      <c r="AC14" s="1271">
        <v>15.56</v>
      </c>
      <c r="AD14" s="1271">
        <v>15.6</v>
      </c>
      <c r="AE14" s="1271">
        <v>15.5</v>
      </c>
      <c r="AF14" s="1271">
        <v>15.11</v>
      </c>
      <c r="AG14" s="1271">
        <v>14.5</v>
      </c>
      <c r="AH14" s="1271">
        <v>14.5</v>
      </c>
      <c r="AI14" s="1271">
        <v>12.88</v>
      </c>
      <c r="AJ14" s="1271">
        <v>14.3</v>
      </c>
      <c r="AK14" s="1271">
        <v>13.2</v>
      </c>
      <c r="AL14" s="1271">
        <v>14</v>
      </c>
      <c r="AM14" s="1271">
        <v>12.5</v>
      </c>
      <c r="AN14" s="1271">
        <v>11.51</v>
      </c>
      <c r="AO14" s="1271">
        <v>13</v>
      </c>
      <c r="AP14" s="1271">
        <v>14</v>
      </c>
      <c r="AQ14" s="1271">
        <v>12</v>
      </c>
      <c r="AR14" s="1271">
        <v>12.28</v>
      </c>
      <c r="AS14" s="1271">
        <v>14.58</v>
      </c>
      <c r="AT14" s="1271">
        <v>14.29</v>
      </c>
      <c r="AU14" s="1271">
        <v>13.37</v>
      </c>
      <c r="AV14" s="1271">
        <v>13.97</v>
      </c>
      <c r="AW14" s="1271">
        <v>13.72</v>
      </c>
      <c r="AX14" s="1271">
        <v>15.5</v>
      </c>
      <c r="AY14" s="1271">
        <v>15.5</v>
      </c>
      <c r="AZ14" s="1271">
        <v>12.6</v>
      </c>
      <c r="BA14" s="1271">
        <v>12.9</v>
      </c>
      <c r="BB14" s="1271">
        <v>13</v>
      </c>
      <c r="BC14" s="1271">
        <v>11.66</v>
      </c>
      <c r="BD14" s="1271">
        <v>11.56</v>
      </c>
      <c r="BE14" s="1271">
        <v>12.16</v>
      </c>
      <c r="BF14" s="1271">
        <v>12.34</v>
      </c>
      <c r="BG14" s="1271">
        <v>12.09</v>
      </c>
      <c r="BH14" s="1271">
        <v>12.11</v>
      </c>
      <c r="BI14" s="1271">
        <v>11.76</v>
      </c>
      <c r="BJ14" s="1271">
        <v>11.67</v>
      </c>
      <c r="BK14" s="1271">
        <v>11.56</v>
      </c>
      <c r="BL14" s="1271">
        <v>11.43</v>
      </c>
      <c r="BM14" s="1271">
        <v>11.35</v>
      </c>
      <c r="BN14" s="1271">
        <v>11.12</v>
      </c>
      <c r="BO14" s="1271">
        <v>9.89</v>
      </c>
      <c r="BP14" s="1271">
        <v>9.33</v>
      </c>
      <c r="BQ14" s="1271">
        <v>9.11</v>
      </c>
      <c r="BR14" s="1271">
        <v>8.7200000000000006</v>
      </c>
      <c r="BS14" s="1271">
        <v>8.08</v>
      </c>
      <c r="BT14" s="1271">
        <v>8.6300000000000008</v>
      </c>
      <c r="BU14" s="1271">
        <v>9.14</v>
      </c>
      <c r="BV14" s="1271">
        <v>7.88</v>
      </c>
      <c r="BW14" s="1271">
        <v>9.1300000000000008</v>
      </c>
      <c r="BX14" s="1271">
        <v>9.3699999999999992</v>
      </c>
      <c r="BY14" s="1271">
        <v>9.35</v>
      </c>
      <c r="BZ14" s="1271">
        <v>9.4</v>
      </c>
      <c r="CA14" s="1271">
        <v>9.49</v>
      </c>
      <c r="CB14" s="1271">
        <v>9.49</v>
      </c>
      <c r="CC14" s="1271">
        <v>9</v>
      </c>
      <c r="CD14" s="1271">
        <v>8.98</v>
      </c>
      <c r="CE14" s="1271">
        <v>10.01</v>
      </c>
      <c r="CF14" s="1271">
        <v>10.050000000000001</v>
      </c>
      <c r="CG14" s="1271">
        <v>9.99</v>
      </c>
      <c r="CH14" s="1271">
        <v>10.31</v>
      </c>
      <c r="CI14" s="1271">
        <v>9.9700000000000006</v>
      </c>
      <c r="CJ14" s="1271">
        <v>10.48</v>
      </c>
      <c r="CK14" s="1271">
        <v>10.53</v>
      </c>
      <c r="CL14" s="1271">
        <v>10.35</v>
      </c>
      <c r="CM14" s="1271">
        <v>10.25</v>
      </c>
      <c r="CN14" s="1271">
        <v>10.46</v>
      </c>
      <c r="CO14" s="1271">
        <v>10.61</v>
      </c>
      <c r="CP14" s="1271">
        <v>10.43</v>
      </c>
      <c r="CQ14" s="1271">
        <v>9.77</v>
      </c>
      <c r="CR14" s="1271">
        <v>9.9</v>
      </c>
      <c r="CS14" s="1271">
        <v>10.18</v>
      </c>
      <c r="CT14" s="1271">
        <v>10.855232166536242</v>
      </c>
      <c r="CU14" s="1271">
        <v>10.768203942218259</v>
      </c>
      <c r="CV14" s="1271">
        <v>10.608068140399958</v>
      </c>
      <c r="CW14" s="1271">
        <v>10.996938394263191</v>
      </c>
      <c r="CX14" s="1271">
        <v>10.917421041524294</v>
      </c>
      <c r="CY14" s="1271">
        <v>11.257347305029494</v>
      </c>
      <c r="CZ14" s="1271">
        <v>11.195070359675531</v>
      </c>
      <c r="DA14" s="1271">
        <v>11.15511459612352</v>
      </c>
      <c r="DB14" s="1271">
        <v>12.128163067316526</v>
      </c>
      <c r="DC14" s="1271">
        <v>12.421842211258211</v>
      </c>
      <c r="DD14" s="1271">
        <v>12.327836157773355</v>
      </c>
      <c r="DE14" s="1271">
        <v>11.64814187132713</v>
      </c>
      <c r="DF14" s="1271">
        <v>12.89</v>
      </c>
      <c r="DG14" s="1271">
        <v>13.78</v>
      </c>
      <c r="DH14" s="1271">
        <v>12.92</v>
      </c>
      <c r="DI14" s="1271">
        <v>15.01</v>
      </c>
      <c r="DJ14" s="1271">
        <v>11.68</v>
      </c>
      <c r="DK14" s="1271">
        <v>11.69</v>
      </c>
      <c r="DL14" s="1271">
        <v>14.81</v>
      </c>
      <c r="DM14" s="1271">
        <v>13.07</v>
      </c>
      <c r="DN14" s="1271">
        <v>11.12</v>
      </c>
      <c r="DO14" s="1271">
        <v>13.04</v>
      </c>
      <c r="DP14" s="1271">
        <v>12.42</v>
      </c>
      <c r="DQ14" s="1271">
        <v>12.73</v>
      </c>
      <c r="DR14" s="1271">
        <v>11.822595801612085</v>
      </c>
      <c r="DS14" s="1271">
        <v>10.968425506298104</v>
      </c>
      <c r="DT14" s="1271">
        <v>7.3613638580970733</v>
      </c>
      <c r="DU14" s="1271">
        <v>6.3683169505620629</v>
      </c>
      <c r="DV14" s="1271">
        <v>5.8556040973353785</v>
      </c>
      <c r="DW14" s="1271">
        <v>4.5141067521304237</v>
      </c>
      <c r="DX14" s="1271">
        <v>3.6783922439317527</v>
      </c>
      <c r="DY14" s="1271">
        <v>3.491466242135965</v>
      </c>
      <c r="DZ14" s="1271">
        <v>3.5833860162915276</v>
      </c>
      <c r="EA14" s="1271">
        <v>3.5996200533621998</v>
      </c>
      <c r="EB14" s="1271">
        <v>3.6935507686307134</v>
      </c>
      <c r="EC14" s="1271">
        <v>3.6578024423688338</v>
      </c>
      <c r="ED14" s="1271">
        <v>3.8580776259115517</v>
      </c>
      <c r="EE14" s="1271">
        <v>3.833900959902441</v>
      </c>
      <c r="EF14" s="1271">
        <v>4.2105009860795386</v>
      </c>
      <c r="EG14" s="1271">
        <v>4.4306130986386192</v>
      </c>
      <c r="EH14" s="1271">
        <v>4.3930448616509166</v>
      </c>
      <c r="EI14" s="1271">
        <v>4.523327621604059</v>
      </c>
      <c r="EJ14" s="1271">
        <v>4.7951740723545697</v>
      </c>
      <c r="EK14" s="1271">
        <v>4.67</v>
      </c>
      <c r="EL14" s="1271">
        <v>4.71</v>
      </c>
      <c r="EM14" s="1271">
        <v>6.30813237883293</v>
      </c>
      <c r="EN14" s="1271">
        <v>6.5190229705000933</v>
      </c>
      <c r="EO14" s="1271">
        <v>6.583293341564822</v>
      </c>
      <c r="EP14" s="1271">
        <v>6.48</v>
      </c>
      <c r="EQ14" s="1271">
        <v>7.01</v>
      </c>
      <c r="ER14" s="1271">
        <v>7.45</v>
      </c>
      <c r="ES14" s="1271">
        <v>7.13</v>
      </c>
      <c r="ET14" s="1271">
        <v>7.38</v>
      </c>
      <c r="EU14" s="1271">
        <v>7.46</v>
      </c>
      <c r="EV14" s="1271">
        <v>7.24</v>
      </c>
      <c r="EW14" s="1271">
        <v>8.18</v>
      </c>
      <c r="EX14" s="1271">
        <v>8.09</v>
      </c>
      <c r="EY14" s="1271">
        <v>7.95</v>
      </c>
      <c r="EZ14" s="1271">
        <v>8.4</v>
      </c>
      <c r="FA14" s="1271">
        <v>8.15</v>
      </c>
      <c r="FB14" s="1271">
        <v>8.43</v>
      </c>
      <c r="FC14" s="1271">
        <v>8.09</v>
      </c>
      <c r="FD14" s="1271">
        <v>7.95</v>
      </c>
      <c r="FE14" s="1271">
        <v>7.82</v>
      </c>
      <c r="FF14" s="1271">
        <v>7.76</v>
      </c>
      <c r="FG14" s="1271">
        <v>7.58</v>
      </c>
      <c r="FH14" s="1271">
        <v>7.82</v>
      </c>
      <c r="FI14" s="1271">
        <v>7.62</v>
      </c>
      <c r="FJ14" s="1271">
        <v>7.61</v>
      </c>
      <c r="FK14" s="1271">
        <v>7.72</v>
      </c>
      <c r="FL14" s="1271">
        <v>8.06</v>
      </c>
      <c r="FM14" s="1271">
        <v>7.78</v>
      </c>
      <c r="FN14" s="1271">
        <v>8.2091145448171137</v>
      </c>
      <c r="FO14" s="1271">
        <v>8.4115898376699079</v>
      </c>
      <c r="FP14" s="1271">
        <v>8.3004296350350213</v>
      </c>
      <c r="FQ14" s="1271">
        <v>8.1929139469510979</v>
      </c>
      <c r="FR14" s="1271">
        <v>8.2718728035097673</v>
      </c>
      <c r="FS14" s="1271">
        <v>8.4587629637519122</v>
      </c>
      <c r="FT14" s="1271">
        <v>8.3991309023574736</v>
      </c>
      <c r="FU14" s="1271">
        <v>8.089651434825921</v>
      </c>
      <c r="FV14" s="1271">
        <v>8.4071145383063914</v>
      </c>
      <c r="FW14" s="1271">
        <v>8.5188379057239718</v>
      </c>
      <c r="FX14" s="1271">
        <v>8.5559830103698218</v>
      </c>
      <c r="FY14" s="1271">
        <v>8.5752533581261616</v>
      </c>
      <c r="FZ14" s="1271">
        <v>8.61</v>
      </c>
      <c r="GA14" s="1271">
        <v>8.471977207220549</v>
      </c>
      <c r="GB14" s="1271">
        <v>8.4210972013572487</v>
      </c>
      <c r="GC14" s="1271">
        <v>8.7444301745985289</v>
      </c>
      <c r="GD14" s="1271">
        <v>8.7949958387776892</v>
      </c>
      <c r="GE14" s="1271">
        <v>9.0199201209779485</v>
      </c>
      <c r="GF14" s="1271">
        <v>8.9257114549703207</v>
      </c>
      <c r="GG14" s="1271">
        <v>8.9233127566004757</v>
      </c>
      <c r="GH14" s="1271">
        <v>9.084263275655168</v>
      </c>
      <c r="GI14" s="1271">
        <v>8.4963584432280346</v>
      </c>
      <c r="GJ14" s="1271">
        <v>6.9377796957898736</v>
      </c>
      <c r="GK14" s="1271">
        <v>7.1097507385650571</v>
      </c>
      <c r="GL14" s="1271">
        <v>6.87</v>
      </c>
      <c r="GM14" s="1271">
        <v>6.92</v>
      </c>
      <c r="GN14" s="1271">
        <v>7.01</v>
      </c>
      <c r="GO14" s="1271">
        <v>6.3208521923652965</v>
      </c>
      <c r="GP14" s="1271">
        <v>6.5257211111807267</v>
      </c>
      <c r="GQ14" s="1271">
        <v>6.6186031103287739</v>
      </c>
      <c r="GR14" s="1271">
        <v>7.2898820953462797</v>
      </c>
      <c r="GS14" s="1271">
        <v>7.6131206818880139</v>
      </c>
      <c r="GT14" s="1271">
        <v>7.5031824258827582</v>
      </c>
      <c r="GU14" s="1271">
        <v>8.26</v>
      </c>
      <c r="GV14" s="1271">
        <v>8.48</v>
      </c>
      <c r="GW14" s="1271">
        <v>8.5299999999999994</v>
      </c>
      <c r="GX14" s="1271">
        <v>8.5752956760530026</v>
      </c>
      <c r="GY14" s="1271">
        <v>8.2360428958809582</v>
      </c>
      <c r="GZ14" s="1271">
        <v>8.5762946927142085</v>
      </c>
      <c r="HA14" s="1271">
        <v>8.8684236146274991</v>
      </c>
      <c r="HB14" s="1271">
        <v>8.7298914102707492</v>
      </c>
      <c r="HC14" s="1271">
        <v>8.6471413186999495</v>
      </c>
      <c r="HD14" s="1271">
        <v>8.8539214912375641</v>
      </c>
      <c r="HE14" s="1271">
        <v>8.8629608446430677</v>
      </c>
      <c r="HF14" s="1271">
        <v>9.1071193730583033</v>
      </c>
      <c r="HG14" s="1271">
        <v>9.1521395516734625</v>
      </c>
      <c r="HH14" s="1271">
        <v>9.1235230282347359</v>
      </c>
      <c r="HI14" s="1271">
        <v>9.0926076848646211</v>
      </c>
      <c r="HJ14" s="1271">
        <v>9.0893256779218952</v>
      </c>
      <c r="HK14" s="1271">
        <v>8.8993603629293201</v>
      </c>
      <c r="HL14" s="1271">
        <v>8.8207893906838066</v>
      </c>
      <c r="HM14" s="1271">
        <v>8.775362152465215</v>
      </c>
      <c r="HN14" s="1271">
        <v>8.9025081645049902</v>
      </c>
      <c r="HO14" s="1271">
        <v>8.8790178074456527</v>
      </c>
      <c r="HP14" s="1271">
        <v>9.6101748586179916</v>
      </c>
      <c r="HQ14" s="1271">
        <v>8.7668779953331999</v>
      </c>
      <c r="HR14" s="1272">
        <v>8.7871617006282818</v>
      </c>
      <c r="HS14" s="1272">
        <v>8.7145586106429391</v>
      </c>
      <c r="HT14" s="1272">
        <v>8.8418446018605916</v>
      </c>
      <c r="HU14" s="1272">
        <v>8.9948586061630813</v>
      </c>
      <c r="HV14" s="1272">
        <v>9</v>
      </c>
      <c r="HW14" s="1272">
        <v>9.0500000000000007</v>
      </c>
      <c r="HX14" s="1272">
        <v>9.15</v>
      </c>
      <c r="HY14" s="1272">
        <v>8.6300000000000008</v>
      </c>
      <c r="HZ14" s="1272">
        <v>8.83</v>
      </c>
      <c r="IA14" s="1272">
        <v>8.81</v>
      </c>
      <c r="IB14" s="1271">
        <v>8.1557872956713187</v>
      </c>
      <c r="IC14" s="1271">
        <v>8.2954832474871782</v>
      </c>
      <c r="ID14" s="911">
        <v>8.2243452933951353</v>
      </c>
    </row>
    <row r="15" spans="1:238" ht="25.5" customHeight="1">
      <c r="A15" s="1270" t="s">
        <v>1062</v>
      </c>
      <c r="B15" s="1271">
        <v>13.1</v>
      </c>
      <c r="C15" s="1271">
        <v>12.4</v>
      </c>
      <c r="D15" s="1271">
        <v>12.7</v>
      </c>
      <c r="E15" s="1271">
        <v>12.7</v>
      </c>
      <c r="F15" s="1271">
        <v>12.5</v>
      </c>
      <c r="G15" s="1271">
        <v>12.2</v>
      </c>
      <c r="H15" s="1271">
        <v>10.58</v>
      </c>
      <c r="I15" s="1271">
        <v>11.3</v>
      </c>
      <c r="J15" s="1271">
        <v>10.7</v>
      </c>
      <c r="K15" s="1271">
        <v>10.66</v>
      </c>
      <c r="L15" s="1271">
        <v>11</v>
      </c>
      <c r="M15" s="1271">
        <v>10.5</v>
      </c>
      <c r="N15" s="1271">
        <v>13.1</v>
      </c>
      <c r="O15" s="1271">
        <v>13.2</v>
      </c>
      <c r="P15" s="1271">
        <v>11.7</v>
      </c>
      <c r="Q15" s="1271">
        <v>12.3</v>
      </c>
      <c r="R15" s="1271">
        <v>12.8</v>
      </c>
      <c r="S15" s="1271">
        <v>16.5</v>
      </c>
      <c r="T15" s="1271">
        <v>13.7</v>
      </c>
      <c r="U15" s="1271">
        <v>19.600000000000001</v>
      </c>
      <c r="V15" s="1271">
        <v>18.5</v>
      </c>
      <c r="W15" s="1271">
        <v>20.3</v>
      </c>
      <c r="X15" s="1271">
        <v>19.399999999999999</v>
      </c>
      <c r="Y15" s="1271">
        <v>17.920000000000002</v>
      </c>
      <c r="Z15" s="1271">
        <v>20.18</v>
      </c>
      <c r="AA15" s="1271">
        <v>20</v>
      </c>
      <c r="AB15" s="1271">
        <v>20.02</v>
      </c>
      <c r="AC15" s="1271">
        <v>16.899999999999999</v>
      </c>
      <c r="AD15" s="1271">
        <v>16.899999999999999</v>
      </c>
      <c r="AE15" s="1271">
        <v>16.97</v>
      </c>
      <c r="AF15" s="1271">
        <v>16.28</v>
      </c>
      <c r="AG15" s="1271">
        <v>15.4</v>
      </c>
      <c r="AH15" s="1271">
        <v>14.9</v>
      </c>
      <c r="AI15" s="1271">
        <v>13.68</v>
      </c>
      <c r="AJ15" s="1271">
        <v>15.4</v>
      </c>
      <c r="AK15" s="1271">
        <v>13.8</v>
      </c>
      <c r="AL15" s="1271">
        <v>15.6</v>
      </c>
      <c r="AM15" s="1271">
        <v>13.3</v>
      </c>
      <c r="AN15" s="1271">
        <v>12.44</v>
      </c>
      <c r="AO15" s="1271">
        <v>14.1</v>
      </c>
      <c r="AP15" s="1271">
        <v>15.2</v>
      </c>
      <c r="AQ15" s="1271">
        <v>12.7</v>
      </c>
      <c r="AR15" s="1271">
        <v>13.16</v>
      </c>
      <c r="AS15" s="1271">
        <v>15.93</v>
      </c>
      <c r="AT15" s="1271">
        <v>15.49</v>
      </c>
      <c r="AU15" s="1271">
        <v>14.21</v>
      </c>
      <c r="AV15" s="1271">
        <v>14.77</v>
      </c>
      <c r="AW15" s="1271">
        <v>14.79</v>
      </c>
      <c r="AX15" s="1271">
        <v>16.8</v>
      </c>
      <c r="AY15" s="1271">
        <v>16.600000000000001</v>
      </c>
      <c r="AZ15" s="1271">
        <v>13.4</v>
      </c>
      <c r="BA15" s="1271">
        <v>13.5</v>
      </c>
      <c r="BB15" s="1271">
        <v>13.6</v>
      </c>
      <c r="BC15" s="1271">
        <v>12.16</v>
      </c>
      <c r="BD15" s="1271">
        <v>12.67</v>
      </c>
      <c r="BE15" s="1271">
        <v>13.42</v>
      </c>
      <c r="BF15" s="1271">
        <v>13.39</v>
      </c>
      <c r="BG15" s="1271">
        <v>13.11</v>
      </c>
      <c r="BH15" s="1271">
        <v>13.09</v>
      </c>
      <c r="BI15" s="1271">
        <v>12.8</v>
      </c>
      <c r="BJ15" s="1271">
        <v>12.61</v>
      </c>
      <c r="BK15" s="1271">
        <v>12.44</v>
      </c>
      <c r="BL15" s="1271">
        <v>12.27</v>
      </c>
      <c r="BM15" s="1271">
        <v>12.22</v>
      </c>
      <c r="BN15" s="1271">
        <v>11.39</v>
      </c>
      <c r="BO15" s="1271">
        <v>10.52</v>
      </c>
      <c r="BP15" s="1271">
        <v>9.77</v>
      </c>
      <c r="BQ15" s="1271">
        <v>9.5</v>
      </c>
      <c r="BR15" s="1271">
        <v>9.0399999999999991</v>
      </c>
      <c r="BS15" s="1271">
        <v>8.5500000000000007</v>
      </c>
      <c r="BT15" s="1271">
        <v>8.98</v>
      </c>
      <c r="BU15" s="1271">
        <v>9.1</v>
      </c>
      <c r="BV15" s="1271">
        <v>9.9499999999999993</v>
      </c>
      <c r="BW15" s="1271">
        <v>9.68</v>
      </c>
      <c r="BX15" s="1271">
        <v>9.57</v>
      </c>
      <c r="BY15" s="1271">
        <v>10.23</v>
      </c>
      <c r="BZ15" s="1271">
        <v>10.26</v>
      </c>
      <c r="CA15" s="1271">
        <v>10.25</v>
      </c>
      <c r="CB15" s="1271">
        <v>9.9499999999999993</v>
      </c>
      <c r="CC15" s="1271">
        <v>9.68</v>
      </c>
      <c r="CD15" s="1271">
        <v>9.57</v>
      </c>
      <c r="CE15" s="1271">
        <v>10.23</v>
      </c>
      <c r="CF15" s="1271">
        <v>10.26</v>
      </c>
      <c r="CG15" s="1271">
        <v>10.25</v>
      </c>
      <c r="CH15" s="1271">
        <v>10.38</v>
      </c>
      <c r="CI15" s="1271">
        <v>10.01</v>
      </c>
      <c r="CJ15" s="1271">
        <v>10.46</v>
      </c>
      <c r="CK15" s="1271">
        <v>10.61</v>
      </c>
      <c r="CL15" s="1271">
        <v>10.27</v>
      </c>
      <c r="CM15" s="1271">
        <v>10.24</v>
      </c>
      <c r="CN15" s="1271">
        <v>10.4</v>
      </c>
      <c r="CO15" s="1271">
        <v>10.58</v>
      </c>
      <c r="CP15" s="1271">
        <v>10.37</v>
      </c>
      <c r="CQ15" s="1271">
        <v>9.9700000000000006</v>
      </c>
      <c r="CR15" s="1271">
        <v>9.8800000000000008</v>
      </c>
      <c r="CS15" s="1271">
        <v>10.29</v>
      </c>
      <c r="CT15" s="1271">
        <v>11.138415390145354</v>
      </c>
      <c r="CU15" s="1271">
        <v>11.06313429502814</v>
      </c>
      <c r="CV15" s="1271">
        <v>10.402278588572726</v>
      </c>
      <c r="CW15" s="1271">
        <v>11.755606013384108</v>
      </c>
      <c r="CX15" s="1271">
        <v>11.567562863572872</v>
      </c>
      <c r="CY15" s="1271">
        <v>11.955400412379777</v>
      </c>
      <c r="CZ15" s="1271">
        <v>11.903532249795667</v>
      </c>
      <c r="DA15" s="1271">
        <v>11.81743388847767</v>
      </c>
      <c r="DB15" s="1271">
        <v>12.809670063594014</v>
      </c>
      <c r="DC15" s="1271">
        <v>12.943431471700244</v>
      </c>
      <c r="DD15" s="1271">
        <v>12.793939253865037</v>
      </c>
      <c r="DE15" s="1271">
        <v>12.258178778495374</v>
      </c>
      <c r="DF15" s="1271">
        <v>12.71</v>
      </c>
      <c r="DG15" s="1271">
        <v>13.75</v>
      </c>
      <c r="DH15" s="1271">
        <v>12.84</v>
      </c>
      <c r="DI15" s="1271">
        <v>14.65</v>
      </c>
      <c r="DJ15" s="1271">
        <v>11.66</v>
      </c>
      <c r="DK15" s="1271">
        <v>12.63</v>
      </c>
      <c r="DL15" s="1271">
        <v>12.86</v>
      </c>
      <c r="DM15" s="1271">
        <v>12.58</v>
      </c>
      <c r="DN15" s="1271">
        <v>12.17</v>
      </c>
      <c r="DO15" s="1271">
        <v>13.19</v>
      </c>
      <c r="DP15" s="1271">
        <v>13.31</v>
      </c>
      <c r="DQ15" s="1271">
        <v>13.15</v>
      </c>
      <c r="DR15" s="1271">
        <v>12.411715980949905</v>
      </c>
      <c r="DS15" s="1271">
        <v>10.887549567544262</v>
      </c>
      <c r="DT15" s="1271">
        <v>8.5962519477553947</v>
      </c>
      <c r="DU15" s="1271">
        <v>7.3293637384206232</v>
      </c>
      <c r="DV15" s="1271">
        <v>6.2184815369395849</v>
      </c>
      <c r="DW15" s="1271">
        <v>4.9759804411509281</v>
      </c>
      <c r="DX15" s="1271">
        <v>4.5035959571918678</v>
      </c>
      <c r="DY15" s="1271">
        <v>4.1313261728388087</v>
      </c>
      <c r="DZ15" s="1271">
        <v>5.1642825759205477</v>
      </c>
      <c r="EA15" s="1271">
        <v>4.3239045415043655</v>
      </c>
      <c r="EB15" s="1271">
        <v>5.0790886826479582</v>
      </c>
      <c r="EC15" s="1271">
        <v>4.6289020224228308</v>
      </c>
      <c r="ED15" s="1271">
        <v>5.0210287138256895</v>
      </c>
      <c r="EE15" s="1271">
        <v>4.5983039716499077</v>
      </c>
      <c r="EF15" s="1271">
        <v>5.3610538716992577</v>
      </c>
      <c r="EG15" s="1271">
        <v>5.5349646025109793</v>
      </c>
      <c r="EH15" s="1271">
        <v>5.4262833314765944</v>
      </c>
      <c r="EI15" s="1271">
        <v>5.1354806109697924</v>
      </c>
      <c r="EJ15" s="1271">
        <v>5.2144764973945286</v>
      </c>
      <c r="EK15" s="1271">
        <v>5.43</v>
      </c>
      <c r="EL15" s="1271">
        <v>5.49</v>
      </c>
      <c r="EM15" s="1271">
        <v>7.0645965890383735</v>
      </c>
      <c r="EN15" s="1271">
        <v>7.4142016017070125</v>
      </c>
      <c r="EO15" s="1271">
        <v>6.7988823158006486</v>
      </c>
      <c r="EP15" s="1271">
        <v>7.71</v>
      </c>
      <c r="EQ15" s="1271">
        <v>7.96</v>
      </c>
      <c r="ER15" s="1271">
        <v>8.15</v>
      </c>
      <c r="ES15" s="1271">
        <v>8.15</v>
      </c>
      <c r="ET15" s="1271">
        <v>8.58</v>
      </c>
      <c r="EU15" s="1271">
        <v>7.8</v>
      </c>
      <c r="EV15" s="1271">
        <v>8.57</v>
      </c>
      <c r="EW15" s="1271">
        <v>8.34</v>
      </c>
      <c r="EX15" s="1271">
        <v>8.7899999999999991</v>
      </c>
      <c r="EY15" s="1271">
        <v>8.7200000000000006</v>
      </c>
      <c r="EZ15" s="1271">
        <v>8.94</v>
      </c>
      <c r="FA15" s="1271">
        <v>9.15</v>
      </c>
      <c r="FB15" s="1271">
        <v>8.8699999999999992</v>
      </c>
      <c r="FC15" s="1271">
        <v>8.3000000000000007</v>
      </c>
      <c r="FD15" s="1271">
        <v>7.99</v>
      </c>
      <c r="FE15" s="1271">
        <v>7.94</v>
      </c>
      <c r="FF15" s="1271">
        <v>7.74</v>
      </c>
      <c r="FG15" s="1271">
        <v>7.49</v>
      </c>
      <c r="FH15" s="1271">
        <v>7.8</v>
      </c>
      <c r="FI15" s="1271">
        <v>8.0399999999999991</v>
      </c>
      <c r="FJ15" s="1271">
        <v>7.41</v>
      </c>
      <c r="FK15" s="1271">
        <v>7.54</v>
      </c>
      <c r="FL15" s="1271">
        <v>8.26</v>
      </c>
      <c r="FM15" s="1271">
        <v>7.96</v>
      </c>
      <c r="FN15" s="1271">
        <v>9.2854003004754304</v>
      </c>
      <c r="FO15" s="1271">
        <v>9.4778162457410211</v>
      </c>
      <c r="FP15" s="1271">
        <v>9.4677817860690148</v>
      </c>
      <c r="FQ15" s="1271">
        <v>9.3803372709308164</v>
      </c>
      <c r="FR15" s="1271">
        <v>9.4183527197193921</v>
      </c>
      <c r="FS15" s="1271">
        <v>9.3035072753777808</v>
      </c>
      <c r="FT15" s="1271">
        <v>9.3542578598685555</v>
      </c>
      <c r="FU15" s="1271">
        <v>8.5438508381772582</v>
      </c>
      <c r="FV15" s="1271">
        <v>9.3105185942668314</v>
      </c>
      <c r="FW15" s="1271">
        <v>9.327464545418426</v>
      </c>
      <c r="FX15" s="1271">
        <v>9.69911512230005</v>
      </c>
      <c r="FY15" s="1271">
        <v>9.480344919739883</v>
      </c>
      <c r="FZ15" s="1271">
        <v>9.64</v>
      </c>
      <c r="GA15" s="1271">
        <v>9.5367895688286382</v>
      </c>
      <c r="GB15" s="1271">
        <v>9.0213823829276425</v>
      </c>
      <c r="GC15" s="1271">
        <v>8.6459232870479976</v>
      </c>
      <c r="GD15" s="1271">
        <v>8.9316136531203725</v>
      </c>
      <c r="GE15" s="1271">
        <v>10.268039781824339</v>
      </c>
      <c r="GF15" s="1271">
        <v>10.262322957160302</v>
      </c>
      <c r="GG15" s="1271">
        <v>10.318153666112797</v>
      </c>
      <c r="GH15" s="1271">
        <v>10.608318707311645</v>
      </c>
      <c r="GI15" s="1271">
        <v>9.1393499161402545</v>
      </c>
      <c r="GJ15" s="1271">
        <v>6.4876653712707624</v>
      </c>
      <c r="GK15" s="1271">
        <v>6.9110172517612014</v>
      </c>
      <c r="GL15" s="1271">
        <v>6.74</v>
      </c>
      <c r="GM15" s="1271">
        <v>6.79</v>
      </c>
      <c r="GN15" s="1271">
        <v>6.9</v>
      </c>
      <c r="GO15" s="1271">
        <v>6.834704988474412</v>
      </c>
      <c r="GP15" s="1271">
        <v>6.9611016924919307</v>
      </c>
      <c r="GQ15" s="1271">
        <v>6.9176624992420068</v>
      </c>
      <c r="GR15" s="1271">
        <v>7.4384337873861686</v>
      </c>
      <c r="GS15" s="1271">
        <v>8.0008609012946081</v>
      </c>
      <c r="GT15" s="1271">
        <v>7.6828804335022811</v>
      </c>
      <c r="GU15" s="1271">
        <v>8.25</v>
      </c>
      <c r="GV15" s="1271">
        <v>8.6300000000000008</v>
      </c>
      <c r="GW15" s="1271">
        <v>8.8000000000000007</v>
      </c>
      <c r="GX15" s="1271">
        <v>8.8808997336377935</v>
      </c>
      <c r="GY15" s="1271">
        <v>9.1257089564897651</v>
      </c>
      <c r="GZ15" s="1271">
        <v>9.1145418352293177</v>
      </c>
      <c r="HA15" s="1271">
        <v>9.4646937227841601</v>
      </c>
      <c r="HB15" s="1271">
        <v>9.4066347503556997</v>
      </c>
      <c r="HC15" s="1271">
        <v>9.0086760641981378</v>
      </c>
      <c r="HD15" s="1271">
        <v>9.7120009162367449</v>
      </c>
      <c r="HE15" s="1271">
        <v>10.13836424039666</v>
      </c>
      <c r="HF15" s="1271">
        <v>10.260728545421941</v>
      </c>
      <c r="HG15" s="1271">
        <v>10.088567529165378</v>
      </c>
      <c r="HH15" s="1271">
        <v>9.8407163164970584</v>
      </c>
      <c r="HI15" s="1271">
        <v>9.6123006358325664</v>
      </c>
      <c r="HJ15" s="1271">
        <v>10.62531834994631</v>
      </c>
      <c r="HK15" s="1271">
        <v>10.052205253214296</v>
      </c>
      <c r="HL15" s="1271">
        <v>9.7156256501748004</v>
      </c>
      <c r="HM15" s="1271">
        <v>9.8863271485947948</v>
      </c>
      <c r="HN15" s="1271">
        <v>9.9666069787829255</v>
      </c>
      <c r="HO15" s="1271">
        <v>9.3771149822173605</v>
      </c>
      <c r="HP15" s="1271">
        <v>9.4502071288255749</v>
      </c>
      <c r="HQ15" s="1271">
        <v>9.5100191401344514</v>
      </c>
      <c r="HR15" s="1272">
        <v>9.4374786849872301</v>
      </c>
      <c r="HS15" s="1272">
        <v>9.4698675375949186</v>
      </c>
      <c r="HT15" s="1272">
        <v>9.4136653327201962</v>
      </c>
      <c r="HU15" s="1272">
        <v>9.5041087995598712</v>
      </c>
      <c r="HV15" s="1272">
        <v>9.69</v>
      </c>
      <c r="HW15" s="1272">
        <v>9.68</v>
      </c>
      <c r="HX15" s="1272">
        <v>9.48</v>
      </c>
      <c r="HY15" s="1272">
        <v>9.15</v>
      </c>
      <c r="HZ15" s="1272">
        <v>9.1199999999999992</v>
      </c>
      <c r="IA15" s="1272">
        <v>9.1</v>
      </c>
      <c r="IB15" s="1271">
        <v>8.8529249834494497</v>
      </c>
      <c r="IC15" s="1271">
        <v>8.9332051756770063</v>
      </c>
      <c r="ID15" s="911">
        <v>8.9634870683552599</v>
      </c>
    </row>
    <row r="16" spans="1:238" ht="25.5" customHeight="1">
      <c r="A16" s="1270" t="s">
        <v>1063</v>
      </c>
      <c r="B16" s="1271">
        <v>13.4</v>
      </c>
      <c r="C16" s="1271">
        <v>12.7</v>
      </c>
      <c r="D16" s="1271">
        <v>12.8</v>
      </c>
      <c r="E16" s="1271">
        <v>12.8</v>
      </c>
      <c r="F16" s="1271">
        <v>12.6</v>
      </c>
      <c r="G16" s="1271">
        <v>12.3</v>
      </c>
      <c r="H16" s="1271">
        <v>10.53</v>
      </c>
      <c r="I16" s="1271">
        <v>11.1</v>
      </c>
      <c r="J16" s="1271">
        <v>10.4</v>
      </c>
      <c r="K16" s="1271">
        <v>10.4</v>
      </c>
      <c r="L16" s="1271">
        <v>10.7</v>
      </c>
      <c r="M16" s="1271">
        <v>10.3</v>
      </c>
      <c r="N16" s="1271">
        <v>12.8</v>
      </c>
      <c r="O16" s="1271">
        <v>13.2</v>
      </c>
      <c r="P16" s="1271">
        <v>12</v>
      </c>
      <c r="Q16" s="1271">
        <v>12.6</v>
      </c>
      <c r="R16" s="1271">
        <v>12.9</v>
      </c>
      <c r="S16" s="1271">
        <v>19.3</v>
      </c>
      <c r="T16" s="1271">
        <v>13.3</v>
      </c>
      <c r="U16" s="1271">
        <v>18.600000000000001</v>
      </c>
      <c r="V16" s="1271">
        <v>17</v>
      </c>
      <c r="W16" s="1271">
        <v>19.46</v>
      </c>
      <c r="X16" s="1271">
        <v>20.6</v>
      </c>
      <c r="Y16" s="1271">
        <v>18.13</v>
      </c>
      <c r="Z16" s="1271">
        <v>21.92</v>
      </c>
      <c r="AA16" s="1271">
        <v>20.399999999999999</v>
      </c>
      <c r="AB16" s="1271">
        <v>23.21</v>
      </c>
      <c r="AC16" s="1271">
        <v>18.13</v>
      </c>
      <c r="AD16" s="1271">
        <v>18</v>
      </c>
      <c r="AE16" s="1271">
        <v>16.52</v>
      </c>
      <c r="AF16" s="1271">
        <v>17.059999999999999</v>
      </c>
      <c r="AG16" s="1271">
        <v>16.100000000000001</v>
      </c>
      <c r="AH16" s="1271">
        <v>14.7</v>
      </c>
      <c r="AI16" s="1271">
        <v>14.1</v>
      </c>
      <c r="AJ16" s="1271">
        <v>16.600000000000001</v>
      </c>
      <c r="AK16" s="1271">
        <v>14.4</v>
      </c>
      <c r="AL16" s="1271">
        <v>15.8</v>
      </c>
      <c r="AM16" s="1271">
        <v>13.9</v>
      </c>
      <c r="AN16" s="1271">
        <v>10.49</v>
      </c>
      <c r="AO16" s="1271">
        <v>12.6</v>
      </c>
      <c r="AP16" s="1271">
        <v>13.3</v>
      </c>
      <c r="AQ16" s="1271">
        <v>10.9</v>
      </c>
      <c r="AR16" s="1271">
        <v>11.55</v>
      </c>
      <c r="AS16" s="1271">
        <v>14.54</v>
      </c>
      <c r="AT16" s="1271">
        <v>13.78</v>
      </c>
      <c r="AU16" s="1271">
        <v>12.81</v>
      </c>
      <c r="AV16" s="1271">
        <v>13.5</v>
      </c>
      <c r="AW16" s="1271">
        <v>13.75</v>
      </c>
      <c r="AX16" s="1271">
        <v>16.100000000000001</v>
      </c>
      <c r="AY16" s="1271">
        <v>15.8</v>
      </c>
      <c r="AZ16" s="1271">
        <v>11.8</v>
      </c>
      <c r="BA16" s="1271">
        <v>12.14</v>
      </c>
      <c r="BB16" s="1271">
        <v>12</v>
      </c>
      <c r="BC16" s="1271">
        <v>10.34</v>
      </c>
      <c r="BD16" s="1271">
        <v>11.48</v>
      </c>
      <c r="BE16" s="1271">
        <v>12.25</v>
      </c>
      <c r="BF16" s="1271">
        <v>12.11</v>
      </c>
      <c r="BG16" s="1271">
        <v>12.06</v>
      </c>
      <c r="BH16" s="1271">
        <v>11.98</v>
      </c>
      <c r="BI16" s="1271">
        <v>11.65</v>
      </c>
      <c r="BJ16" s="1271">
        <v>12.31</v>
      </c>
      <c r="BK16" s="1271">
        <v>12.18</v>
      </c>
      <c r="BL16" s="1271">
        <v>12.05</v>
      </c>
      <c r="BM16" s="1271">
        <v>11.94</v>
      </c>
      <c r="BN16" s="1271">
        <v>10.53</v>
      </c>
      <c r="BO16" s="1271">
        <v>10.74</v>
      </c>
      <c r="BP16" s="1271">
        <v>9.92</v>
      </c>
      <c r="BQ16" s="1271">
        <v>9.69</v>
      </c>
      <c r="BR16" s="1271">
        <v>9.24</v>
      </c>
      <c r="BS16" s="1271">
        <v>8.64</v>
      </c>
      <c r="BT16" s="1271">
        <v>8.56</v>
      </c>
      <c r="BU16" s="1271">
        <v>8.7200000000000006</v>
      </c>
      <c r="BV16" s="1271">
        <v>8.5500000000000007</v>
      </c>
      <c r="BW16" s="1271">
        <v>8.9499999999999993</v>
      </c>
      <c r="BX16" s="1271">
        <v>8.61</v>
      </c>
      <c r="BY16" s="1271">
        <v>8.7799999999999994</v>
      </c>
      <c r="BZ16" s="1271">
        <v>9.16</v>
      </c>
      <c r="CA16" s="1271">
        <v>9.43</v>
      </c>
      <c r="CB16" s="1271">
        <v>9.43</v>
      </c>
      <c r="CC16" s="1271">
        <v>9.57</v>
      </c>
      <c r="CD16" s="1271">
        <v>9.31</v>
      </c>
      <c r="CE16" s="1271">
        <v>10.15</v>
      </c>
      <c r="CF16" s="1271">
        <v>10.119999999999999</v>
      </c>
      <c r="CG16" s="1271">
        <v>9.93</v>
      </c>
      <c r="CH16" s="1271">
        <v>9.9</v>
      </c>
      <c r="CI16" s="1271">
        <v>9.6300000000000008</v>
      </c>
      <c r="CJ16" s="1271">
        <v>10</v>
      </c>
      <c r="CK16" s="1271">
        <v>10.07</v>
      </c>
      <c r="CL16" s="1271">
        <v>9.8000000000000007</v>
      </c>
      <c r="CM16" s="1271">
        <v>10</v>
      </c>
      <c r="CN16" s="1271">
        <v>9.7799999999999994</v>
      </c>
      <c r="CO16" s="1271">
        <v>9.73</v>
      </c>
      <c r="CP16" s="1271">
        <v>9.49</v>
      </c>
      <c r="CQ16" s="1271">
        <v>9.51</v>
      </c>
      <c r="CR16" s="1271">
        <v>9.43</v>
      </c>
      <c r="CS16" s="1271">
        <v>9.5299999999999994</v>
      </c>
      <c r="CT16" s="1271">
        <v>10.519584784762376</v>
      </c>
      <c r="CU16" s="1271">
        <v>10.472625291776335</v>
      </c>
      <c r="CV16" s="1271">
        <v>9.7185275203999204</v>
      </c>
      <c r="CW16" s="1271">
        <v>11.147280654629551</v>
      </c>
      <c r="CX16" s="1271">
        <v>11.265033494999935</v>
      </c>
      <c r="CY16" s="1271">
        <v>11.76094105531701</v>
      </c>
      <c r="CZ16" s="1271">
        <v>11.780913854074644</v>
      </c>
      <c r="DA16" s="1271">
        <v>11.584794627846403</v>
      </c>
      <c r="DB16" s="1271">
        <v>13.057075296978653</v>
      </c>
      <c r="DC16" s="1271">
        <v>13.148375986773058</v>
      </c>
      <c r="DD16" s="1271">
        <v>12.983391330790454</v>
      </c>
      <c r="DE16" s="1271">
        <v>12.453519457488429</v>
      </c>
      <c r="DF16" s="1271">
        <v>13.09</v>
      </c>
      <c r="DG16" s="1271">
        <v>15.84</v>
      </c>
      <c r="DH16" s="1271">
        <v>12.57</v>
      </c>
      <c r="DI16" s="1271">
        <v>11.26</v>
      </c>
      <c r="DJ16" s="1271">
        <v>12.11</v>
      </c>
      <c r="DK16" s="1271">
        <v>13.12</v>
      </c>
      <c r="DL16" s="1271">
        <v>13.32</v>
      </c>
      <c r="DM16" s="1271">
        <v>13.76</v>
      </c>
      <c r="DN16" s="1271">
        <v>12.42</v>
      </c>
      <c r="DO16" s="1271">
        <v>13.7</v>
      </c>
      <c r="DP16" s="1271">
        <v>11.81</v>
      </c>
      <c r="DQ16" s="1271">
        <v>13.34</v>
      </c>
      <c r="DR16" s="1271">
        <v>12.977611975304244</v>
      </c>
      <c r="DS16" s="1271">
        <v>10.993824332095764</v>
      </c>
      <c r="DT16" s="1271">
        <v>7.5907366503145779</v>
      </c>
      <c r="DU16" s="1271">
        <v>6.5458058934666941</v>
      </c>
      <c r="DV16" s="1271">
        <v>5.3145246796634815</v>
      </c>
      <c r="DW16" s="1271">
        <v>4.8469448381930702</v>
      </c>
      <c r="DX16" s="1271">
        <v>5.7374127016886591</v>
      </c>
      <c r="DY16" s="1271">
        <v>5.2711409268233487</v>
      </c>
      <c r="DZ16" s="1271">
        <v>4.3998843624521804</v>
      </c>
      <c r="EA16" s="1271">
        <v>4.0007598528601545</v>
      </c>
      <c r="EB16" s="1271">
        <v>4.1592776722201821</v>
      </c>
      <c r="EC16" s="1271">
        <v>3.502409200363112</v>
      </c>
      <c r="ED16" s="1271">
        <v>3.9765719904681078</v>
      </c>
      <c r="EE16" s="1271">
        <v>4.3318730621953767</v>
      </c>
      <c r="EF16" s="1271">
        <v>4.4444255052428927</v>
      </c>
      <c r="EG16" s="1271">
        <v>4.4861651358437289</v>
      </c>
      <c r="EH16" s="1271">
        <v>4.9451439304550995</v>
      </c>
      <c r="EI16" s="1271">
        <v>5.2586511244057093</v>
      </c>
      <c r="EJ16" s="1271">
        <v>4.5767047823981812</v>
      </c>
      <c r="EK16" s="1271">
        <v>4.7</v>
      </c>
      <c r="EL16" s="1271">
        <v>4.79</v>
      </c>
      <c r="EM16" s="1271">
        <v>5.6583022528509774</v>
      </c>
      <c r="EN16" s="1271">
        <v>5.6850215983272046</v>
      </c>
      <c r="EO16" s="1271">
        <v>5.6272986899421928</v>
      </c>
      <c r="EP16" s="1271">
        <v>6.58</v>
      </c>
      <c r="EQ16" s="1271">
        <v>6.82</v>
      </c>
      <c r="ER16" s="1271">
        <v>7.34</v>
      </c>
      <c r="ES16" s="1271">
        <v>7.39</v>
      </c>
      <c r="ET16" s="1271">
        <v>6.79</v>
      </c>
      <c r="EU16" s="1271">
        <v>8.08</v>
      </c>
      <c r="EV16" s="1271">
        <v>7.54</v>
      </c>
      <c r="EW16" s="1271">
        <v>8.07</v>
      </c>
      <c r="EX16" s="1271">
        <v>8.23</v>
      </c>
      <c r="EY16" s="1271">
        <v>8.11</v>
      </c>
      <c r="EZ16" s="1271">
        <v>8.39</v>
      </c>
      <c r="FA16" s="1271">
        <v>10.87</v>
      </c>
      <c r="FB16" s="1271">
        <v>8.56</v>
      </c>
      <c r="FC16" s="1271">
        <v>7.76</v>
      </c>
      <c r="FD16" s="1271">
        <v>7.43</v>
      </c>
      <c r="FE16" s="1271">
        <v>7.15</v>
      </c>
      <c r="FF16" s="1271">
        <v>7.17</v>
      </c>
      <c r="FG16" s="1271">
        <v>7.07</v>
      </c>
      <c r="FH16" s="1271">
        <v>7.34</v>
      </c>
      <c r="FI16" s="1271">
        <v>7.37</v>
      </c>
      <c r="FJ16" s="1271">
        <v>6.9</v>
      </c>
      <c r="FK16" s="1271">
        <v>7.32</v>
      </c>
      <c r="FL16" s="1271">
        <v>8.1199999999999992</v>
      </c>
      <c r="FM16" s="1271">
        <v>7.44</v>
      </c>
      <c r="FN16" s="1271">
        <v>9.402339326042549</v>
      </c>
      <c r="FO16" s="1271">
        <v>9.599946182492749</v>
      </c>
      <c r="FP16" s="1271">
        <v>10.138335291138658</v>
      </c>
      <c r="FQ16" s="1271">
        <v>10.069894121299823</v>
      </c>
      <c r="FR16" s="1271">
        <v>9.7619054067944013</v>
      </c>
      <c r="FS16" s="1271">
        <v>9.5151695900718813</v>
      </c>
      <c r="FT16" s="1271">
        <v>9.4737994933900112</v>
      </c>
      <c r="FU16" s="1271">
        <v>8.6983602955240364</v>
      </c>
      <c r="FV16" s="1271">
        <v>9.4817811371084026</v>
      </c>
      <c r="FW16" s="1271">
        <v>9.4951403647360522</v>
      </c>
      <c r="FX16" s="1271">
        <v>9.7850853497835182</v>
      </c>
      <c r="FY16" s="1271">
        <v>9.7686247751259003</v>
      </c>
      <c r="FZ16" s="1271">
        <v>9.74</v>
      </c>
      <c r="GA16" s="1271">
        <v>9.4551669231258266</v>
      </c>
      <c r="GB16" s="1271">
        <v>9.8760973394090765</v>
      </c>
      <c r="GC16" s="1271">
        <v>8.2610173256281954</v>
      </c>
      <c r="GD16" s="1271">
        <v>8.5627317150426876</v>
      </c>
      <c r="GE16" s="1271">
        <v>10.806480088703776</v>
      </c>
      <c r="GF16" s="1271">
        <v>10.787356716681229</v>
      </c>
      <c r="GG16" s="1271">
        <v>10.850476806121049</v>
      </c>
      <c r="GH16" s="1271">
        <v>10.889790400452453</v>
      </c>
      <c r="GI16" s="1271">
        <v>9.1136133038513165</v>
      </c>
      <c r="GJ16" s="1271">
        <v>5.6583526517430389</v>
      </c>
      <c r="GK16" s="1271">
        <v>5.7767972417152889</v>
      </c>
      <c r="GL16" s="1271">
        <v>5.98</v>
      </c>
      <c r="GM16" s="1271">
        <v>5.91</v>
      </c>
      <c r="GN16" s="1271">
        <v>5.97</v>
      </c>
      <c r="GO16" s="1271">
        <v>5.6252100573062833</v>
      </c>
      <c r="GP16" s="1271">
        <v>6.3677764309420501</v>
      </c>
      <c r="GQ16" s="1271">
        <v>6.5882572452830646</v>
      </c>
      <c r="GR16" s="1271">
        <v>7.8049602854463886</v>
      </c>
      <c r="GS16" s="1271">
        <v>8.3618335641101815</v>
      </c>
      <c r="GT16" s="1271">
        <v>7.4686669355810436</v>
      </c>
      <c r="GU16" s="1271">
        <v>8.27</v>
      </c>
      <c r="GV16" s="1271">
        <v>9.6300000000000008</v>
      </c>
      <c r="GW16" s="1271">
        <v>10.23</v>
      </c>
      <c r="GX16" s="1271">
        <v>10.307913243985364</v>
      </c>
      <c r="GY16" s="1271">
        <v>10.403093781747772</v>
      </c>
      <c r="GZ16" s="1271">
        <v>10.564335947042064</v>
      </c>
      <c r="HA16" s="1271">
        <v>10.644703953111957</v>
      </c>
      <c r="HB16" s="1271">
        <v>10.569225854767764</v>
      </c>
      <c r="HC16" s="1271">
        <v>10.675640640987114</v>
      </c>
      <c r="HD16" s="1271">
        <v>11.244834429981818</v>
      </c>
      <c r="HE16" s="1271">
        <v>11.509790003730101</v>
      </c>
      <c r="HF16" s="1271">
        <v>11.457052409904609</v>
      </c>
      <c r="HG16" s="1271">
        <v>11.498187803782328</v>
      </c>
      <c r="HH16" s="1271">
        <v>11.053815435504278</v>
      </c>
      <c r="HI16" s="1271">
        <v>11.139339217262247</v>
      </c>
      <c r="HJ16" s="1271">
        <v>11.718248899103374</v>
      </c>
      <c r="HK16" s="1271">
        <v>11.298834638567426</v>
      </c>
      <c r="HL16" s="1271">
        <v>10.929994124538434</v>
      </c>
      <c r="HM16" s="1271">
        <v>10.710861004022874</v>
      </c>
      <c r="HN16" s="1271">
        <v>10.623727130075361</v>
      </c>
      <c r="HO16" s="1271">
        <v>10.153398849181121</v>
      </c>
      <c r="HP16" s="1271">
        <v>10.019825727083138</v>
      </c>
      <c r="HQ16" s="1271">
        <v>9.8356488360207521</v>
      </c>
      <c r="HR16" s="1272">
        <v>9.7642052756802276</v>
      </c>
      <c r="HS16" s="1272">
        <v>10.151141805682865</v>
      </c>
      <c r="HT16" s="1272">
        <v>10.113489406662632</v>
      </c>
      <c r="HU16" s="1272">
        <v>10.489046662799224</v>
      </c>
      <c r="HV16" s="1272">
        <v>10.65</v>
      </c>
      <c r="HW16" s="1272">
        <v>10.34</v>
      </c>
      <c r="HX16" s="1272">
        <v>10.09</v>
      </c>
      <c r="HY16" s="1272">
        <v>10.36</v>
      </c>
      <c r="HZ16" s="1272">
        <v>10.32</v>
      </c>
      <c r="IA16" s="1272">
        <v>10.84</v>
      </c>
      <c r="IB16" s="1271">
        <v>10.365454699990977</v>
      </c>
      <c r="IC16" s="1271">
        <v>10.192414280305208</v>
      </c>
      <c r="ID16" s="911">
        <v>10.314445206914023</v>
      </c>
    </row>
    <row r="17" spans="1:238" ht="25.5" customHeight="1">
      <c r="A17" s="1270" t="s">
        <v>1064</v>
      </c>
      <c r="B17" s="1271">
        <v>13.22</v>
      </c>
      <c r="C17" s="1271">
        <v>12.61</v>
      </c>
      <c r="D17" s="1271">
        <v>12.8</v>
      </c>
      <c r="E17" s="1271">
        <v>12.78</v>
      </c>
      <c r="F17" s="1271">
        <v>12.66</v>
      </c>
      <c r="G17" s="1271">
        <v>12.3</v>
      </c>
      <c r="H17" s="1271">
        <v>10.7</v>
      </c>
      <c r="I17" s="1271">
        <v>11.5</v>
      </c>
      <c r="J17" s="1271">
        <v>11.9</v>
      </c>
      <c r="K17" s="1271">
        <v>11.55</v>
      </c>
      <c r="L17" s="1271">
        <v>11.44</v>
      </c>
      <c r="M17" s="1271">
        <v>11.3</v>
      </c>
      <c r="N17" s="1271">
        <v>12.93</v>
      </c>
      <c r="O17" s="1271">
        <v>13.72</v>
      </c>
      <c r="P17" s="1271">
        <v>13.1</v>
      </c>
      <c r="Q17" s="1271">
        <v>13.74</v>
      </c>
      <c r="R17" s="1271">
        <v>13.82</v>
      </c>
      <c r="S17" s="1271">
        <v>13.9</v>
      </c>
      <c r="T17" s="1271">
        <v>16.239999999999998</v>
      </c>
      <c r="U17" s="1271">
        <v>18.96</v>
      </c>
      <c r="V17" s="1271">
        <v>20</v>
      </c>
      <c r="W17" s="1271">
        <v>19.55</v>
      </c>
      <c r="X17" s="1271">
        <v>21.2</v>
      </c>
      <c r="Y17" s="1271">
        <v>18.399999999999999</v>
      </c>
      <c r="Z17" s="1271">
        <v>18.399999999999999</v>
      </c>
      <c r="AA17" s="1271">
        <v>18.399999999999999</v>
      </c>
      <c r="AB17" s="1271">
        <v>21.54</v>
      </c>
      <c r="AC17" s="1271">
        <v>17.38</v>
      </c>
      <c r="AD17" s="1271">
        <v>16.829999999999998</v>
      </c>
      <c r="AE17" s="1271">
        <v>16.28</v>
      </c>
      <c r="AF17" s="1271">
        <v>16.39</v>
      </c>
      <c r="AG17" s="1271">
        <v>15.44</v>
      </c>
      <c r="AH17" s="1271">
        <v>15.07</v>
      </c>
      <c r="AI17" s="1271">
        <v>12.86</v>
      </c>
      <c r="AJ17" s="1271">
        <v>15.62</v>
      </c>
      <c r="AK17" s="1271">
        <v>13.73</v>
      </c>
      <c r="AL17" s="1271">
        <v>17.71</v>
      </c>
      <c r="AM17" s="1271">
        <v>13.88</v>
      </c>
      <c r="AN17" s="1271">
        <v>9.7899999999999991</v>
      </c>
      <c r="AO17" s="1271">
        <v>12.22</v>
      </c>
      <c r="AP17" s="1271">
        <v>13.26</v>
      </c>
      <c r="AQ17" s="1271">
        <v>11.02</v>
      </c>
      <c r="AR17" s="1271">
        <v>11.54</v>
      </c>
      <c r="AS17" s="1271">
        <v>13.98</v>
      </c>
      <c r="AT17" s="1271">
        <v>13.64</v>
      </c>
      <c r="AU17" s="1271">
        <v>12.51</v>
      </c>
      <c r="AV17" s="1271">
        <v>13.38</v>
      </c>
      <c r="AW17" s="1271">
        <v>13.52</v>
      </c>
      <c r="AX17" s="1271">
        <v>15.63</v>
      </c>
      <c r="AY17" s="1271">
        <v>16.96</v>
      </c>
      <c r="AZ17" s="1271">
        <v>13.12</v>
      </c>
      <c r="BA17" s="1271">
        <v>13.02</v>
      </c>
      <c r="BB17" s="1271">
        <v>13.38</v>
      </c>
      <c r="BC17" s="1271">
        <v>11.72</v>
      </c>
      <c r="BD17" s="1271">
        <v>11.77</v>
      </c>
      <c r="BE17" s="1271">
        <v>12.87</v>
      </c>
      <c r="BF17" s="1271">
        <v>12.88</v>
      </c>
      <c r="BG17" s="1271">
        <v>12.88</v>
      </c>
      <c r="BH17" s="1271">
        <v>12.91</v>
      </c>
      <c r="BI17" s="1271">
        <v>12.71</v>
      </c>
      <c r="BJ17" s="1271">
        <v>12.6</v>
      </c>
      <c r="BK17" s="1271">
        <v>13.57</v>
      </c>
      <c r="BL17" s="1271">
        <v>13.22</v>
      </c>
      <c r="BM17" s="1271">
        <v>12.88</v>
      </c>
      <c r="BN17" s="1271">
        <v>10.31</v>
      </c>
      <c r="BO17" s="1271">
        <v>11.02</v>
      </c>
      <c r="BP17" s="1271">
        <v>10.49</v>
      </c>
      <c r="BQ17" s="1271">
        <v>10.33</v>
      </c>
      <c r="BR17" s="1271">
        <v>9.4700000000000006</v>
      </c>
      <c r="BS17" s="1271">
        <v>8.56</v>
      </c>
      <c r="BT17" s="1271">
        <v>8.61</v>
      </c>
      <c r="BU17" s="1271">
        <v>8.77</v>
      </c>
      <c r="BV17" s="1271">
        <v>8.64</v>
      </c>
      <c r="BW17" s="1271">
        <v>8.36</v>
      </c>
      <c r="BX17" s="1271">
        <v>9.17</v>
      </c>
      <c r="BY17" s="1271">
        <v>8.93</v>
      </c>
      <c r="BZ17" s="1271">
        <v>9.09</v>
      </c>
      <c r="CA17" s="1271">
        <v>8.187769420813602</v>
      </c>
      <c r="CB17" s="1271">
        <v>8.187769420813602</v>
      </c>
      <c r="CC17" s="1271">
        <v>8.2100000000000009</v>
      </c>
      <c r="CD17" s="1271">
        <v>7.78</v>
      </c>
      <c r="CE17" s="1271">
        <v>8.08</v>
      </c>
      <c r="CF17" s="1271">
        <v>8.152324768519005</v>
      </c>
      <c r="CG17" s="1271">
        <v>7.45</v>
      </c>
      <c r="CH17" s="1271">
        <v>9.15</v>
      </c>
      <c r="CI17" s="1271">
        <v>7.8</v>
      </c>
      <c r="CJ17" s="1271">
        <v>8.3015213777564369</v>
      </c>
      <c r="CK17" s="1271">
        <v>8.2799999999999994</v>
      </c>
      <c r="CL17" s="1271">
        <v>8.0399999999999991</v>
      </c>
      <c r="CM17" s="1271">
        <v>8.02</v>
      </c>
      <c r="CN17" s="1271">
        <v>8.0641684374020119</v>
      </c>
      <c r="CO17" s="1271">
        <v>8.1988713957988324</v>
      </c>
      <c r="CP17" s="1271">
        <v>8.1245515528868513</v>
      </c>
      <c r="CQ17" s="1271">
        <v>7.68</v>
      </c>
      <c r="CR17" s="1271">
        <v>7.65</v>
      </c>
      <c r="CS17" s="1271">
        <v>7.92</v>
      </c>
      <c r="CT17" s="1271">
        <v>10.60625235747171</v>
      </c>
      <c r="CU17" s="1271">
        <v>10.589666505912293</v>
      </c>
      <c r="CV17" s="1271">
        <v>10.010527131777669</v>
      </c>
      <c r="CW17" s="1271">
        <v>11.178955465166732</v>
      </c>
      <c r="CX17" s="1271">
        <v>11.59500016401376</v>
      </c>
      <c r="CY17" s="1271">
        <v>11.946273146806657</v>
      </c>
      <c r="CZ17" s="1271">
        <v>12.224935551381426</v>
      </c>
      <c r="DA17" s="1271">
        <v>11.910345675382626</v>
      </c>
      <c r="DB17" s="1271">
        <v>12.950363120369431</v>
      </c>
      <c r="DC17" s="1271">
        <v>13.082747071733369</v>
      </c>
      <c r="DD17" s="1271">
        <v>12.83555534254096</v>
      </c>
      <c r="DE17" s="1271">
        <v>12.408615766051279</v>
      </c>
      <c r="DF17" s="1271">
        <v>12.38</v>
      </c>
      <c r="DG17" s="1271">
        <v>16.47</v>
      </c>
      <c r="DH17" s="1271">
        <v>11.44</v>
      </c>
      <c r="DI17" s="1271">
        <v>14.91</v>
      </c>
      <c r="DJ17" s="1271">
        <v>11.63</v>
      </c>
      <c r="DK17" s="1271">
        <v>12.67</v>
      </c>
      <c r="DL17" s="1271">
        <v>13.23</v>
      </c>
      <c r="DM17" s="1271">
        <v>13.78</v>
      </c>
      <c r="DN17" s="1271">
        <v>13.25</v>
      </c>
      <c r="DO17" s="1271">
        <v>13.34</v>
      </c>
      <c r="DP17" s="1271">
        <v>8.91</v>
      </c>
      <c r="DQ17" s="1271">
        <v>12.17</v>
      </c>
      <c r="DR17" s="1271">
        <v>11.850386492901279</v>
      </c>
      <c r="DS17" s="1271">
        <v>7.8033407941292374</v>
      </c>
      <c r="DT17" s="1271">
        <v>5.5457776388926145</v>
      </c>
      <c r="DU17" s="1271">
        <v>6.7851852993497141</v>
      </c>
      <c r="DV17" s="1271">
        <v>6.3128440123124347</v>
      </c>
      <c r="DW17" s="1271">
        <v>4.8997056262503609</v>
      </c>
      <c r="DX17" s="1271">
        <v>4.9275341704224438</v>
      </c>
      <c r="DY17" s="1271">
        <v>4.9317022475477659</v>
      </c>
      <c r="DZ17" s="1271">
        <v>3.6839685779725055</v>
      </c>
      <c r="EA17" s="1271">
        <v>3.9702011259361623</v>
      </c>
      <c r="EB17" s="1271">
        <v>3.800745274101446</v>
      </c>
      <c r="EC17" s="1271">
        <v>3.5257976081669633</v>
      </c>
      <c r="ED17" s="1271">
        <v>4.3861303765890609</v>
      </c>
      <c r="EE17" s="1271">
        <v>3.7300663952355255</v>
      </c>
      <c r="EF17" s="1271">
        <v>4.2516315091095169</v>
      </c>
      <c r="EG17" s="1271">
        <v>3.8718077476659682</v>
      </c>
      <c r="EH17" s="1271">
        <v>4.1162122235943785</v>
      </c>
      <c r="EI17" s="1271">
        <v>4.6798939824257371</v>
      </c>
      <c r="EJ17" s="1271">
        <v>4.3920497044295379</v>
      </c>
      <c r="EK17" s="1271">
        <v>4.4800000000000004</v>
      </c>
      <c r="EL17" s="1271">
        <v>4.47</v>
      </c>
      <c r="EM17" s="1271">
        <v>4.9046649194538121</v>
      </c>
      <c r="EN17" s="1271">
        <v>5.2827194771091373</v>
      </c>
      <c r="EO17" s="1271">
        <v>7.1212550826958294</v>
      </c>
      <c r="EP17" s="1271">
        <v>6.61</v>
      </c>
      <c r="EQ17" s="1271">
        <v>6.64</v>
      </c>
      <c r="ER17" s="1271">
        <v>7.99</v>
      </c>
      <c r="ES17" s="1271">
        <v>7.15</v>
      </c>
      <c r="ET17" s="1271">
        <v>7.01</v>
      </c>
      <c r="EU17" s="1271">
        <v>7.51</v>
      </c>
      <c r="EV17" s="1271">
        <v>6.62</v>
      </c>
      <c r="EW17" s="1271">
        <v>6.85</v>
      </c>
      <c r="EX17" s="1271">
        <v>6.77</v>
      </c>
      <c r="EY17" s="1271">
        <v>6.21</v>
      </c>
      <c r="EZ17" s="1271">
        <v>6.17</v>
      </c>
      <c r="FA17" s="1271">
        <v>10.63</v>
      </c>
      <c r="FB17" s="1271">
        <v>6.09</v>
      </c>
      <c r="FC17" s="1271">
        <v>5.67</v>
      </c>
      <c r="FD17" s="1271">
        <v>6.09</v>
      </c>
      <c r="FE17" s="1271">
        <v>6.49</v>
      </c>
      <c r="FF17" s="1271">
        <v>5.26</v>
      </c>
      <c r="FG17" s="1271">
        <v>5.32</v>
      </c>
      <c r="FH17" s="1271">
        <v>5.8</v>
      </c>
      <c r="FI17" s="1271">
        <v>4.88</v>
      </c>
      <c r="FJ17" s="1271">
        <v>4.58</v>
      </c>
      <c r="FK17" s="1271">
        <v>4.71</v>
      </c>
      <c r="FL17" s="1271">
        <v>6.51</v>
      </c>
      <c r="FM17" s="1271">
        <v>5.0199999999999996</v>
      </c>
      <c r="FN17" s="1271">
        <v>9.0418589725747562</v>
      </c>
      <c r="FO17" s="1271">
        <v>9.3004229881107694</v>
      </c>
      <c r="FP17" s="1271">
        <v>9.2962074797199588</v>
      </c>
      <c r="FQ17" s="1271">
        <v>9.6929773513491799</v>
      </c>
      <c r="FR17" s="1271">
        <v>9.2897695864453294</v>
      </c>
      <c r="FS17" s="1271">
        <v>9.1905377131600385</v>
      </c>
      <c r="FT17" s="1271">
        <v>9.1115592178351168</v>
      </c>
      <c r="FU17" s="1271">
        <v>7.4700476734182741</v>
      </c>
      <c r="FV17" s="1271">
        <v>9.3092092996554499</v>
      </c>
      <c r="FW17" s="1271">
        <v>9.2284798438751707</v>
      </c>
      <c r="FX17" s="1271">
        <v>9.4608723863100472</v>
      </c>
      <c r="FY17" s="1271">
        <v>9.5144171368361796</v>
      </c>
      <c r="FZ17" s="1271">
        <v>9.51</v>
      </c>
      <c r="GA17" s="1271">
        <v>9.3707563979057795</v>
      </c>
      <c r="GB17" s="1271">
        <v>9.5166341723748644</v>
      </c>
      <c r="GC17" s="1271">
        <v>6.4785739736367667</v>
      </c>
      <c r="GD17" s="1271">
        <v>7.1838417273391961</v>
      </c>
      <c r="GE17" s="1271">
        <v>10.831151006708515</v>
      </c>
      <c r="GF17" s="1271">
        <v>11.425477961087408</v>
      </c>
      <c r="GG17" s="1271">
        <v>11.206919560794891</v>
      </c>
      <c r="GH17" s="1271">
        <v>11.212435338532662</v>
      </c>
      <c r="GI17" s="1271">
        <v>7.7151370823310526</v>
      </c>
      <c r="GJ17" s="1271">
        <v>4.799802902561356</v>
      </c>
      <c r="GK17" s="1271">
        <v>4.8808983422828067</v>
      </c>
      <c r="GL17" s="1271">
        <v>5.12</v>
      </c>
      <c r="GM17" s="1271">
        <v>5.22</v>
      </c>
      <c r="GN17" s="1271">
        <v>5.29</v>
      </c>
      <c r="GO17" s="1271">
        <v>5.2707807776624289</v>
      </c>
      <c r="GP17" s="1271">
        <v>5.3774464979448808</v>
      </c>
      <c r="GQ17" s="1271">
        <v>5.1667554519449208</v>
      </c>
      <c r="GR17" s="1271">
        <v>5.0868248062883046</v>
      </c>
      <c r="GS17" s="1271">
        <v>5.2171910864760669</v>
      </c>
      <c r="GT17" s="1271">
        <v>5.7540772084179785</v>
      </c>
      <c r="GU17" s="1271">
        <v>6.25</v>
      </c>
      <c r="GV17" s="1271">
        <v>10.14</v>
      </c>
      <c r="GW17" s="1271">
        <v>10.76</v>
      </c>
      <c r="GX17" s="1271">
        <v>10.76516632957749</v>
      </c>
      <c r="GY17" s="1271">
        <v>10.367680780634041</v>
      </c>
      <c r="GZ17" s="1271">
        <v>10.571667909244114</v>
      </c>
      <c r="HA17" s="1271">
        <v>10.378872721745338</v>
      </c>
      <c r="HB17" s="1271">
        <v>11.330826064686507</v>
      </c>
      <c r="HC17" s="1271">
        <v>11.151518907187224</v>
      </c>
      <c r="HD17" s="1271">
        <v>10.268859385141752</v>
      </c>
      <c r="HE17" s="1271">
        <v>11.402520636980075</v>
      </c>
      <c r="HF17" s="1271">
        <v>11.702366393669534</v>
      </c>
      <c r="HG17" s="1271">
        <v>10.798701536750725</v>
      </c>
      <c r="HH17" s="1271">
        <v>10.711252027606362</v>
      </c>
      <c r="HI17" s="1271">
        <v>10.933687208793035</v>
      </c>
      <c r="HJ17" s="1271">
        <v>11.237172844321028</v>
      </c>
      <c r="HK17" s="1271">
        <v>10.671409127406585</v>
      </c>
      <c r="HL17" s="1271">
        <v>10.207980911595611</v>
      </c>
      <c r="HM17" s="1271">
        <v>10.033394496570438</v>
      </c>
      <c r="HN17" s="1271">
        <v>9.958015601498964</v>
      </c>
      <c r="HO17" s="1271">
        <v>10.053878720179441</v>
      </c>
      <c r="HP17" s="1271">
        <v>10.263866793181114</v>
      </c>
      <c r="HQ17" s="1271">
        <v>9.948309379956271</v>
      </c>
      <c r="HR17" s="1272">
        <v>10.078077525625527</v>
      </c>
      <c r="HS17" s="1272">
        <v>10.4641684129171</v>
      </c>
      <c r="HT17" s="1272">
        <v>10.42840360036954</v>
      </c>
      <c r="HU17" s="1272">
        <v>10.325716355591162</v>
      </c>
      <c r="HV17" s="1272">
        <v>10.66</v>
      </c>
      <c r="HW17" s="1272">
        <v>10.74</v>
      </c>
      <c r="HX17" s="1272">
        <v>10.23</v>
      </c>
      <c r="HY17" s="1272">
        <v>10.7</v>
      </c>
      <c r="HZ17" s="1272">
        <v>10.42</v>
      </c>
      <c r="IA17" s="1272">
        <v>10.57</v>
      </c>
      <c r="IB17" s="1271">
        <v>10.182163591746077</v>
      </c>
      <c r="IC17" s="1271">
        <v>9.8184534454506078</v>
      </c>
      <c r="ID17" s="911">
        <v>9.9743518991322517</v>
      </c>
    </row>
    <row r="18" spans="1:238" ht="25.5" customHeight="1">
      <c r="A18" s="1270" t="s">
        <v>1065</v>
      </c>
      <c r="B18" s="1271">
        <v>14.85</v>
      </c>
      <c r="C18" s="1271">
        <v>14.22</v>
      </c>
      <c r="D18" s="1271">
        <v>14.5</v>
      </c>
      <c r="E18" s="1271">
        <v>14.28</v>
      </c>
      <c r="F18" s="1271">
        <v>14.03</v>
      </c>
      <c r="G18" s="1271">
        <v>13.9</v>
      </c>
      <c r="H18" s="1271">
        <v>12.15</v>
      </c>
      <c r="I18" s="1271">
        <v>12.55</v>
      </c>
      <c r="J18" s="1271">
        <v>13.2</v>
      </c>
      <c r="K18" s="1271">
        <v>12.96</v>
      </c>
      <c r="L18" s="1271">
        <v>12.98</v>
      </c>
      <c r="M18" s="1271">
        <v>11.2</v>
      </c>
      <c r="N18" s="1271">
        <v>12.8</v>
      </c>
      <c r="O18" s="1271">
        <v>13.45</v>
      </c>
      <c r="P18" s="1271">
        <v>12.4</v>
      </c>
      <c r="Q18" s="1271">
        <v>12.97</v>
      </c>
      <c r="R18" s="1271">
        <v>13.74</v>
      </c>
      <c r="S18" s="1271">
        <v>13.8</v>
      </c>
      <c r="T18" s="1271">
        <v>15.05</v>
      </c>
      <c r="U18" s="1271">
        <v>17.739999999999998</v>
      </c>
      <c r="V18" s="1271">
        <v>18.5</v>
      </c>
      <c r="W18" s="1271">
        <v>19.28</v>
      </c>
      <c r="X18" s="1271">
        <v>20.85</v>
      </c>
      <c r="Y18" s="1271">
        <v>16.399999999999999</v>
      </c>
      <c r="Z18" s="1271">
        <v>16.36</v>
      </c>
      <c r="AA18" s="1271">
        <v>16.36</v>
      </c>
      <c r="AB18" s="1271">
        <v>21.31</v>
      </c>
      <c r="AC18" s="1271">
        <v>16.16</v>
      </c>
      <c r="AD18" s="1271">
        <v>15.32</v>
      </c>
      <c r="AE18" s="1271">
        <v>14.93</v>
      </c>
      <c r="AF18" s="1271">
        <v>14.49</v>
      </c>
      <c r="AG18" s="1271">
        <v>15.85</v>
      </c>
      <c r="AH18" s="1271">
        <v>14.7</v>
      </c>
      <c r="AI18" s="1271">
        <v>12.91</v>
      </c>
      <c r="AJ18" s="1271">
        <v>15.83</v>
      </c>
      <c r="AK18" s="1271">
        <v>12.61</v>
      </c>
      <c r="AL18" s="1271">
        <v>14.16</v>
      </c>
      <c r="AM18" s="1271">
        <v>12.58</v>
      </c>
      <c r="AN18" s="1271">
        <v>8.81</v>
      </c>
      <c r="AO18" s="1271">
        <v>11.13</v>
      </c>
      <c r="AP18" s="1271">
        <v>12.69</v>
      </c>
      <c r="AQ18" s="1271">
        <v>9.8800000000000008</v>
      </c>
      <c r="AR18" s="1271">
        <v>10.15</v>
      </c>
      <c r="AS18" s="1271">
        <v>13.38</v>
      </c>
      <c r="AT18" s="1271">
        <v>13.63</v>
      </c>
      <c r="AU18" s="1271">
        <v>11.54</v>
      </c>
      <c r="AV18" s="1271">
        <v>12.38</v>
      </c>
      <c r="AW18" s="1271">
        <v>12.26</v>
      </c>
      <c r="AX18" s="1271">
        <v>13.42</v>
      </c>
      <c r="AY18" s="1271">
        <v>15.4</v>
      </c>
      <c r="AZ18" s="1271">
        <v>12.32</v>
      </c>
      <c r="BA18" s="1271">
        <v>12.65</v>
      </c>
      <c r="BB18" s="1271">
        <v>12.64</v>
      </c>
      <c r="BC18" s="1271">
        <v>11.05</v>
      </c>
      <c r="BD18" s="1271">
        <v>12.69</v>
      </c>
      <c r="BE18" s="1271">
        <v>10.64</v>
      </c>
      <c r="BF18" s="1271">
        <v>11.83</v>
      </c>
      <c r="BG18" s="1271">
        <v>11.21</v>
      </c>
      <c r="BH18" s="1271">
        <v>11.97</v>
      </c>
      <c r="BI18" s="1271">
        <v>10.67</v>
      </c>
      <c r="BJ18" s="1271">
        <v>11.26</v>
      </c>
      <c r="BK18" s="1271">
        <v>8.6</v>
      </c>
      <c r="BL18" s="1271">
        <v>11.8</v>
      </c>
      <c r="BM18" s="1271">
        <v>8.75</v>
      </c>
      <c r="BN18" s="1271">
        <v>10.33</v>
      </c>
      <c r="BO18" s="1271">
        <v>8.0299999999999994</v>
      </c>
      <c r="BP18" s="1271">
        <v>8.8000000000000007</v>
      </c>
      <c r="BQ18" s="1271">
        <v>8.67</v>
      </c>
      <c r="BR18" s="1271">
        <v>8.18</v>
      </c>
      <c r="BS18" s="1271">
        <v>6.49</v>
      </c>
      <c r="BT18" s="1271">
        <v>7.17</v>
      </c>
      <c r="BU18" s="1271">
        <v>6.13</v>
      </c>
      <c r="BV18" s="1271">
        <v>10.7</v>
      </c>
      <c r="BW18" s="1271">
        <v>6.78</v>
      </c>
      <c r="BX18" s="1271">
        <v>8.56</v>
      </c>
      <c r="BY18" s="1271">
        <v>7</v>
      </c>
      <c r="BZ18" s="1271">
        <v>7.92</v>
      </c>
      <c r="CA18" s="1271">
        <v>7.8135831270432945</v>
      </c>
      <c r="CB18" s="1271">
        <v>7.8135831270432945</v>
      </c>
      <c r="CC18" s="1271">
        <v>8.23</v>
      </c>
      <c r="CD18" s="1271">
        <v>8.16</v>
      </c>
      <c r="CE18" s="1271">
        <v>8.81</v>
      </c>
      <c r="CF18" s="1271">
        <v>8.85026189880681</v>
      </c>
      <c r="CG18" s="1271">
        <v>8.5299999999999994</v>
      </c>
      <c r="CH18" s="1271">
        <v>8.5299999999999994</v>
      </c>
      <c r="CI18" s="1271">
        <v>8.5</v>
      </c>
      <c r="CJ18" s="1271">
        <v>9.3069436306430955</v>
      </c>
      <c r="CK18" s="1271">
        <v>9.81</v>
      </c>
      <c r="CL18" s="1271">
        <v>9.69</v>
      </c>
      <c r="CM18" s="1271">
        <v>10.06</v>
      </c>
      <c r="CN18" s="1271">
        <v>9.8463080691534941</v>
      </c>
      <c r="CO18" s="1271">
        <v>9.7818590154999931</v>
      </c>
      <c r="CP18" s="1271">
        <v>9.4480422234389128</v>
      </c>
      <c r="CQ18" s="1271">
        <v>9.81</v>
      </c>
      <c r="CR18" s="1271">
        <v>9.39</v>
      </c>
      <c r="CS18" s="1271">
        <v>9.67</v>
      </c>
      <c r="CT18" s="1271">
        <v>10.46066151611879</v>
      </c>
      <c r="CU18" s="1271">
        <v>10.59563452417675</v>
      </c>
      <c r="CV18" s="1271">
        <v>9.6939375062512951</v>
      </c>
      <c r="CW18" s="1271">
        <v>11.911471656920851</v>
      </c>
      <c r="CX18" s="1271">
        <v>11.644465626317</v>
      </c>
      <c r="CY18" s="1271">
        <v>12.10519131773208</v>
      </c>
      <c r="CZ18" s="1271">
        <v>12.169515942904507</v>
      </c>
      <c r="DA18" s="1271">
        <v>12.066131366402274</v>
      </c>
      <c r="DB18" s="1271">
        <v>13.261923181997895</v>
      </c>
      <c r="DC18" s="1271">
        <v>13.05918682933034</v>
      </c>
      <c r="DD18" s="1271">
        <v>12.826615784477429</v>
      </c>
      <c r="DE18" s="1271">
        <v>12.514314685975155</v>
      </c>
      <c r="DF18" s="1271">
        <v>13.37</v>
      </c>
      <c r="DG18" s="1271">
        <v>12.78</v>
      </c>
      <c r="DH18" s="1271">
        <v>13.02</v>
      </c>
      <c r="DI18" s="1271">
        <v>13.27</v>
      </c>
      <c r="DJ18" s="1271">
        <v>12.94</v>
      </c>
      <c r="DK18" s="1271">
        <v>13.24</v>
      </c>
      <c r="DL18" s="1271">
        <v>13.79</v>
      </c>
      <c r="DM18" s="1271">
        <v>13.67</v>
      </c>
      <c r="DN18" s="1271">
        <v>4.9800000000000004</v>
      </c>
      <c r="DO18" s="1271">
        <v>13.06</v>
      </c>
      <c r="DP18" s="1271">
        <v>13.29</v>
      </c>
      <c r="DQ18" s="1271">
        <v>14.13</v>
      </c>
      <c r="DR18" s="1271">
        <v>10.252214194394801</v>
      </c>
      <c r="DS18" s="1271">
        <v>8.7888818112071974</v>
      </c>
      <c r="DT18" s="1271">
        <v>6.5945980457149753</v>
      </c>
      <c r="DU18" s="1271">
        <v>12.499073773285049</v>
      </c>
      <c r="DV18" s="1271">
        <v>12.022021593220979</v>
      </c>
      <c r="DW18" s="1271">
        <v>4.2268300403183972</v>
      </c>
      <c r="DX18" s="1271">
        <v>7.1612383862675149</v>
      </c>
      <c r="DY18" s="1271">
        <v>5.7290825908107603</v>
      </c>
      <c r="DZ18" s="1271">
        <v>2.1657496623814296</v>
      </c>
      <c r="EA18" s="1271">
        <v>5.8536821785686755</v>
      </c>
      <c r="EB18" s="1271">
        <v>5.5251220737379176</v>
      </c>
      <c r="EC18" s="1271">
        <v>5.4890175352569388</v>
      </c>
      <c r="ED18" s="1271">
        <v>5.9370877294426219</v>
      </c>
      <c r="EE18" s="1271">
        <v>5.0612097166145107</v>
      </c>
      <c r="EF18" s="1271">
        <v>5.1649227544121716</v>
      </c>
      <c r="EG18" s="1271">
        <v>6.8513140241700281</v>
      </c>
      <c r="EH18" s="1271">
        <v>7.3018959702691095</v>
      </c>
      <c r="EI18" s="1271">
        <v>7.3866969498359287</v>
      </c>
      <c r="EJ18" s="1271">
        <v>7.3227363960602654</v>
      </c>
      <c r="EK18" s="1271">
        <v>4.34</v>
      </c>
      <c r="EL18" s="1271">
        <v>7.36</v>
      </c>
      <c r="EM18" s="1271">
        <v>5.9451008208536447</v>
      </c>
      <c r="EN18" s="1271">
        <v>6.0285688813852483</v>
      </c>
      <c r="EO18" s="1271">
        <v>6.1289080258361261</v>
      </c>
      <c r="EP18" s="1271">
        <v>6.96</v>
      </c>
      <c r="EQ18" s="1271">
        <v>8.25</v>
      </c>
      <c r="ER18" s="1271">
        <v>7.11</v>
      </c>
      <c r="ES18" s="1271">
        <v>6.68</v>
      </c>
      <c r="ET18" s="1271">
        <v>7.56</v>
      </c>
      <c r="EU18" s="1271">
        <v>6.22</v>
      </c>
      <c r="EV18" s="1271">
        <v>7.85</v>
      </c>
      <c r="EW18" s="1271">
        <v>8.02</v>
      </c>
      <c r="EX18" s="1271">
        <v>8.0399999999999991</v>
      </c>
      <c r="EY18" s="1271">
        <v>7.74</v>
      </c>
      <c r="EZ18" s="1271">
        <v>7.11</v>
      </c>
      <c r="FA18" s="1271">
        <v>9.9499999999999993</v>
      </c>
      <c r="FB18" s="1271">
        <v>8.8699999999999992</v>
      </c>
      <c r="FC18" s="1271">
        <v>6.53</v>
      </c>
      <c r="FD18" s="1271">
        <v>7.38</v>
      </c>
      <c r="FE18" s="1271">
        <v>6.71</v>
      </c>
      <c r="FF18" s="1271">
        <v>6.57</v>
      </c>
      <c r="FG18" s="1271">
        <v>6.19</v>
      </c>
      <c r="FH18" s="1271">
        <v>7.75</v>
      </c>
      <c r="FI18" s="1271">
        <v>7.18</v>
      </c>
      <c r="FJ18" s="1271">
        <v>5.26</v>
      </c>
      <c r="FK18" s="1271">
        <v>4.28</v>
      </c>
      <c r="FL18" s="1271">
        <v>7.04</v>
      </c>
      <c r="FM18" s="1271">
        <v>6.81</v>
      </c>
      <c r="FN18" s="1271">
        <v>9.795021689739702</v>
      </c>
      <c r="FO18" s="1271">
        <v>9.6835891818671591</v>
      </c>
      <c r="FP18" s="1271">
        <v>10.276661956161742</v>
      </c>
      <c r="FQ18" s="1271">
        <v>9.9053375644328785</v>
      </c>
      <c r="FR18" s="1271">
        <v>10.278763860218605</v>
      </c>
      <c r="FS18" s="1271">
        <v>9.9977250742118287</v>
      </c>
      <c r="FT18" s="1271">
        <v>10.072474506166467</v>
      </c>
      <c r="FU18" s="1271">
        <v>8.9321888728018948</v>
      </c>
      <c r="FV18" s="1271">
        <v>9.7162205058727302</v>
      </c>
      <c r="FW18" s="1271">
        <v>9.8799862966773908</v>
      </c>
      <c r="FX18" s="1271">
        <v>9.9568747847476846</v>
      </c>
      <c r="FY18" s="1271">
        <v>10.142196645542283</v>
      </c>
      <c r="FZ18" s="1271">
        <v>10.1</v>
      </c>
      <c r="GA18" s="1271">
        <v>10.288490387328721</v>
      </c>
      <c r="GB18" s="1271">
        <v>8.6992430731138874</v>
      </c>
      <c r="GC18" s="1271">
        <v>7.0859711462937742</v>
      </c>
      <c r="GD18" s="1271">
        <v>6.7608583313974515</v>
      </c>
      <c r="GE18" s="1271">
        <v>9.7869268920949413</v>
      </c>
      <c r="GF18" s="1271">
        <v>9.426084028321748</v>
      </c>
      <c r="GG18" s="1271">
        <v>9.9546403599899218</v>
      </c>
      <c r="GH18" s="1271">
        <v>9.873135760659526</v>
      </c>
      <c r="GI18" s="1271">
        <v>8.1325486295036367</v>
      </c>
      <c r="GJ18" s="1271">
        <v>4.5136877548316825</v>
      </c>
      <c r="GK18" s="1271">
        <v>4.5492418558937606</v>
      </c>
      <c r="GL18" s="1271">
        <v>4.57</v>
      </c>
      <c r="GM18" s="1271">
        <v>4.62</v>
      </c>
      <c r="GN18" s="1271">
        <v>4.6100000000000003</v>
      </c>
      <c r="GO18" s="1271">
        <v>4.5275539101181668</v>
      </c>
      <c r="GP18" s="1271">
        <v>4.7535706618604321</v>
      </c>
      <c r="GQ18" s="1271">
        <v>5.3154430659897862</v>
      </c>
      <c r="GR18" s="1271">
        <v>5.5094132542908012</v>
      </c>
      <c r="GS18" s="1271">
        <v>5.245547124099625</v>
      </c>
      <c r="GT18" s="1271">
        <v>5.0507070845136095</v>
      </c>
      <c r="GU18" s="1271">
        <v>5.66</v>
      </c>
      <c r="GV18" s="1271">
        <v>7.75</v>
      </c>
      <c r="GW18" s="1271">
        <v>7.9</v>
      </c>
      <c r="GX18" s="1271">
        <v>8.2235634015127737</v>
      </c>
      <c r="GY18" s="1271">
        <v>8.507990402425408</v>
      </c>
      <c r="GZ18" s="1271">
        <v>7.8746224139888987</v>
      </c>
      <c r="HA18" s="1271">
        <v>8.4809295513856107</v>
      </c>
      <c r="HB18" s="1271">
        <v>7.5320123275304098</v>
      </c>
      <c r="HC18" s="1271">
        <v>8.5839736296777751</v>
      </c>
      <c r="HD18" s="1271">
        <v>7.5043517482230282</v>
      </c>
      <c r="HE18" s="1271">
        <v>7.4444238346942999</v>
      </c>
      <c r="HF18" s="1271">
        <v>7.2364301476081927</v>
      </c>
      <c r="HG18" s="1271">
        <v>7.6739275413686263</v>
      </c>
      <c r="HH18" s="1271">
        <v>6.9473930555822925</v>
      </c>
      <c r="HI18" s="1271">
        <v>7.4083490666919438</v>
      </c>
      <c r="HJ18" s="1271">
        <v>8.4318901257916625</v>
      </c>
      <c r="HK18" s="1271">
        <v>8.372157928849683</v>
      </c>
      <c r="HL18" s="1271">
        <v>8.4854606789564428</v>
      </c>
      <c r="HM18" s="1271">
        <v>9.293937068764448</v>
      </c>
      <c r="HN18" s="1271">
        <v>8.9516271340785405</v>
      </c>
      <c r="HO18" s="1271">
        <v>8.9620173060917256</v>
      </c>
      <c r="HP18" s="1271">
        <v>8.9110963983257818</v>
      </c>
      <c r="HQ18" s="1271">
        <v>8.9268844029825303</v>
      </c>
      <c r="HR18" s="1272">
        <v>8.9241590172547856</v>
      </c>
      <c r="HS18" s="1272">
        <v>9.0035945947465912</v>
      </c>
      <c r="HT18" s="1272">
        <v>8.9459723294280344</v>
      </c>
      <c r="HU18" s="1272">
        <v>8.9445502816349496</v>
      </c>
      <c r="HV18" s="1272">
        <v>9.93</v>
      </c>
      <c r="HW18" s="1272">
        <v>10.17</v>
      </c>
      <c r="HX18" s="1272">
        <v>9.59</v>
      </c>
      <c r="HY18" s="1272">
        <v>9.7100000000000009</v>
      </c>
      <c r="HZ18" s="1272">
        <v>9.7899999999999991</v>
      </c>
      <c r="IA18" s="1272">
        <v>9.81</v>
      </c>
      <c r="IB18" s="1271">
        <v>9.5333312902563065</v>
      </c>
      <c r="IC18" s="1271">
        <v>9.4849230975646872</v>
      </c>
      <c r="ID18" s="911">
        <v>9.4776220113132545</v>
      </c>
    </row>
    <row r="19" spans="1:238" ht="25.5" customHeight="1">
      <c r="A19" s="1270" t="s">
        <v>1066</v>
      </c>
      <c r="B19" s="1271">
        <v>21.3</v>
      </c>
      <c r="C19" s="1271">
        <v>21.2</v>
      </c>
      <c r="D19" s="1271">
        <v>21.9</v>
      </c>
      <c r="E19" s="1271">
        <v>21.5</v>
      </c>
      <c r="F19" s="1271">
        <v>20.8</v>
      </c>
      <c r="G19" s="1271">
        <v>20.8</v>
      </c>
      <c r="H19" s="1271">
        <v>20.99</v>
      </c>
      <c r="I19" s="1271">
        <v>21.5</v>
      </c>
      <c r="J19" s="1271">
        <v>21.3</v>
      </c>
      <c r="K19" s="1271">
        <v>21.25</v>
      </c>
      <c r="L19" s="1271">
        <v>21.4</v>
      </c>
      <c r="M19" s="1271">
        <v>21.324999999999999</v>
      </c>
      <c r="N19" s="1271">
        <v>21.3</v>
      </c>
      <c r="O19" s="1271">
        <v>21.4</v>
      </c>
      <c r="P19" s="1271">
        <v>21.7</v>
      </c>
      <c r="Q19" s="1271">
        <v>22.2</v>
      </c>
      <c r="R19" s="1271">
        <v>22.6</v>
      </c>
      <c r="S19" s="1271">
        <v>23.5</v>
      </c>
      <c r="T19" s="1271">
        <v>23.6</v>
      </c>
      <c r="U19" s="1271">
        <v>23.7</v>
      </c>
      <c r="V19" s="1271">
        <v>23.9</v>
      </c>
      <c r="W19" s="1271">
        <v>25.09</v>
      </c>
      <c r="X19" s="1271">
        <v>24.66</v>
      </c>
      <c r="Y19" s="1271">
        <v>25.98</v>
      </c>
      <c r="Z19" s="1271">
        <v>25.83</v>
      </c>
      <c r="AA19" s="1271">
        <v>25.2</v>
      </c>
      <c r="AB19" s="1271">
        <v>24.49</v>
      </c>
      <c r="AC19" s="1271">
        <v>25.4</v>
      </c>
      <c r="AD19" s="1271">
        <v>25.3</v>
      </c>
      <c r="AE19" s="1271">
        <v>25.26</v>
      </c>
      <c r="AF19" s="1271">
        <v>26.38</v>
      </c>
      <c r="AG19" s="1271">
        <v>26.21</v>
      </c>
      <c r="AH19" s="1271">
        <v>26.2</v>
      </c>
      <c r="AI19" s="1271">
        <v>25.11</v>
      </c>
      <c r="AJ19" s="1271">
        <v>22.1</v>
      </c>
      <c r="AK19" s="1271">
        <v>20.6</v>
      </c>
      <c r="AL19" s="1271">
        <v>21.9</v>
      </c>
      <c r="AM19" s="1271">
        <v>21.6</v>
      </c>
      <c r="AN19" s="1271">
        <v>21.16</v>
      </c>
      <c r="AO19" s="1271">
        <v>21.1</v>
      </c>
      <c r="AP19" s="1271">
        <v>21.1</v>
      </c>
      <c r="AQ19" s="1271">
        <v>21.1</v>
      </c>
      <c r="AR19" s="1271">
        <v>20.94</v>
      </c>
      <c r="AS19" s="1271">
        <v>20.27</v>
      </c>
      <c r="AT19" s="1271">
        <v>20.04</v>
      </c>
      <c r="AU19" s="1271">
        <v>20</v>
      </c>
      <c r="AV19" s="1271">
        <v>19.63</v>
      </c>
      <c r="AW19" s="1271">
        <v>19.579999999999998</v>
      </c>
      <c r="AX19" s="1271">
        <v>19.489999999999998</v>
      </c>
      <c r="AY19" s="1271">
        <v>19.57</v>
      </c>
      <c r="AZ19" s="1271">
        <v>19.47</v>
      </c>
      <c r="BA19" s="1271">
        <v>19.46</v>
      </c>
      <c r="BB19" s="1271">
        <v>19.399999999999999</v>
      </c>
      <c r="BC19" s="1271">
        <v>19.21</v>
      </c>
      <c r="BD19" s="1271">
        <v>19.350000000000001</v>
      </c>
      <c r="BE19" s="1271">
        <v>18.809999999999999</v>
      </c>
      <c r="BF19" s="1271">
        <v>19</v>
      </c>
      <c r="BG19" s="1271">
        <v>18.93</v>
      </c>
      <c r="BH19" s="1271">
        <v>18.89</v>
      </c>
      <c r="BI19" s="1271">
        <v>18.91</v>
      </c>
      <c r="BJ19" s="1271">
        <v>18.86</v>
      </c>
      <c r="BK19" s="1271">
        <v>18.43</v>
      </c>
      <c r="BL19" s="1271">
        <v>18.2</v>
      </c>
      <c r="BM19" s="1271">
        <v>18.190000000000001</v>
      </c>
      <c r="BN19" s="1271">
        <v>18.100000000000001</v>
      </c>
      <c r="BO19" s="1271">
        <v>17.8</v>
      </c>
      <c r="BP19" s="1271">
        <v>17.78</v>
      </c>
      <c r="BQ19" s="1271">
        <v>17.53</v>
      </c>
      <c r="BR19" s="1271">
        <v>17.600000000000001</v>
      </c>
      <c r="BS19" s="1271">
        <v>17.54</v>
      </c>
      <c r="BT19" s="1271">
        <v>17.57</v>
      </c>
      <c r="BU19" s="1271">
        <v>17.78</v>
      </c>
      <c r="BV19" s="1271">
        <v>16.690000000000001</v>
      </c>
      <c r="BW19" s="1271">
        <v>16.57</v>
      </c>
      <c r="BX19" s="1271">
        <v>16.3</v>
      </c>
      <c r="BY19" s="1271">
        <v>16.25</v>
      </c>
      <c r="BZ19" s="1271">
        <v>16.97</v>
      </c>
      <c r="CA19" s="1271">
        <v>17.079999999999998</v>
      </c>
      <c r="CB19" s="1271">
        <v>17.079999999999998</v>
      </c>
      <c r="CC19" s="1271">
        <v>16.809999999999999</v>
      </c>
      <c r="CD19" s="1271">
        <v>17.190000000000001</v>
      </c>
      <c r="CE19" s="1271">
        <v>17.190000000000001</v>
      </c>
      <c r="CF19" s="1271">
        <v>17.260000000000002</v>
      </c>
      <c r="CG19" s="1271">
        <v>17.329999999999998</v>
      </c>
      <c r="CH19" s="1271">
        <v>17.64</v>
      </c>
      <c r="CI19" s="1271">
        <v>17.63</v>
      </c>
      <c r="CJ19" s="1271">
        <v>17.18</v>
      </c>
      <c r="CK19" s="1271">
        <v>18.05</v>
      </c>
      <c r="CL19" s="1271">
        <v>16.940000000000001</v>
      </c>
      <c r="CM19" s="1271">
        <v>16.920000000000002</v>
      </c>
      <c r="CN19" s="1271">
        <v>16.57</v>
      </c>
      <c r="CO19" s="1271">
        <v>16.420000000000002</v>
      </c>
      <c r="CP19" s="1271">
        <v>16.46</v>
      </c>
      <c r="CQ19" s="1271">
        <v>16.5</v>
      </c>
      <c r="CR19" s="1271">
        <v>16.5</v>
      </c>
      <c r="CS19" s="1271">
        <v>16.46</v>
      </c>
      <c r="CT19" s="1271">
        <v>15.516921199016325</v>
      </c>
      <c r="CU19" s="1271">
        <v>15.584100902139307</v>
      </c>
      <c r="CV19" s="1271">
        <v>15.225907508666026</v>
      </c>
      <c r="CW19" s="1271">
        <v>15.391230176866788</v>
      </c>
      <c r="CX19" s="1271">
        <v>15.020795234885528</v>
      </c>
      <c r="CY19" s="1271">
        <v>15.1697142702518</v>
      </c>
      <c r="CZ19" s="1271">
        <v>15.220083979958083</v>
      </c>
      <c r="DA19" s="1271">
        <v>15.084945348397321</v>
      </c>
      <c r="DB19" s="1271">
        <v>14.767350480436942</v>
      </c>
      <c r="DC19" s="1271">
        <v>14.805770692665931</v>
      </c>
      <c r="DD19" s="1271">
        <v>14.582281995652261</v>
      </c>
      <c r="DE19" s="1271">
        <v>15.256071386642301</v>
      </c>
      <c r="DF19" s="1271">
        <v>16.78</v>
      </c>
      <c r="DG19" s="1271">
        <v>18.899999999999999</v>
      </c>
      <c r="DH19" s="1271">
        <v>19.190000000000001</v>
      </c>
      <c r="DI19" s="1271">
        <v>19.28</v>
      </c>
      <c r="DJ19" s="1271">
        <v>18.75</v>
      </c>
      <c r="DK19" s="1271">
        <v>19.079999999999998</v>
      </c>
      <c r="DL19" s="1271">
        <v>19.34</v>
      </c>
      <c r="DM19" s="1271">
        <v>19.39</v>
      </c>
      <c r="DN19" s="1271">
        <v>18.91</v>
      </c>
      <c r="DO19" s="1271">
        <v>19.059999999999999</v>
      </c>
      <c r="DP19" s="1271">
        <v>19.66</v>
      </c>
      <c r="DQ19" s="1271">
        <v>19.55</v>
      </c>
      <c r="DR19" s="1271">
        <v>18.821088932842617</v>
      </c>
      <c r="DS19" s="1271">
        <v>18.738277678210117</v>
      </c>
      <c r="DT19" s="1271">
        <v>19.028685869929149</v>
      </c>
      <c r="DU19" s="1271">
        <v>19.054163681662388</v>
      </c>
      <c r="DV19" s="1271">
        <v>18.774549856286754</v>
      </c>
      <c r="DW19" s="1271">
        <v>17.646741651189654</v>
      </c>
      <c r="DX19" s="1271">
        <v>17.40243704725237</v>
      </c>
      <c r="DY19" s="1271">
        <v>16.891502201885785</v>
      </c>
      <c r="DZ19" s="1271">
        <v>16.656313605089501</v>
      </c>
      <c r="EA19" s="1271">
        <v>16.16460063755958</v>
      </c>
      <c r="EB19" s="1271">
        <v>16.111556631455247</v>
      </c>
      <c r="EC19" s="1271">
        <v>15.737519522052903</v>
      </c>
      <c r="ED19" s="1271">
        <v>15.72663278524278</v>
      </c>
      <c r="EE19" s="1271">
        <v>15.749512039762577</v>
      </c>
      <c r="EF19" s="1271">
        <v>15.812997330070047</v>
      </c>
      <c r="EG19" s="1271">
        <v>15.754414676902554</v>
      </c>
      <c r="EH19" s="1271">
        <v>15.811536205944693</v>
      </c>
      <c r="EI19" s="1271">
        <v>15.763771801509808</v>
      </c>
      <c r="EJ19" s="1271">
        <v>15.835592897421693</v>
      </c>
      <c r="EK19" s="1271">
        <v>15.82</v>
      </c>
      <c r="EL19" s="1271">
        <v>15.87</v>
      </c>
      <c r="EM19" s="1271">
        <v>16.48867134662887</v>
      </c>
      <c r="EN19" s="1271">
        <v>16.823809199544204</v>
      </c>
      <c r="EO19" s="1271">
        <v>16.753371255026508</v>
      </c>
      <c r="EP19" s="1271">
        <v>16.920000000000002</v>
      </c>
      <c r="EQ19" s="1271">
        <v>17.11</v>
      </c>
      <c r="ER19" s="1271">
        <v>17.27</v>
      </c>
      <c r="ES19" s="1271">
        <v>16.899999999999999</v>
      </c>
      <c r="ET19" s="1271">
        <v>16.98</v>
      </c>
      <c r="EU19" s="1271">
        <v>16.93</v>
      </c>
      <c r="EV19" s="1271">
        <v>16.96</v>
      </c>
      <c r="EW19" s="1271">
        <v>16.53</v>
      </c>
      <c r="EX19" s="1271">
        <v>16.37</v>
      </c>
      <c r="EY19" s="1271">
        <v>16.48</v>
      </c>
      <c r="EZ19" s="1271">
        <v>16.510000000000002</v>
      </c>
      <c r="FA19" s="1271">
        <v>16.54</v>
      </c>
      <c r="FB19" s="1271">
        <v>16.57</v>
      </c>
      <c r="FC19" s="1271">
        <v>16.559999999999999</v>
      </c>
      <c r="FD19" s="1271">
        <v>16.61</v>
      </c>
      <c r="FE19" s="1271">
        <v>16.649999999999999</v>
      </c>
      <c r="FF19" s="1271">
        <v>16.66</v>
      </c>
      <c r="FG19" s="1271">
        <v>16.559999999999999</v>
      </c>
      <c r="FH19" s="1271">
        <v>16.47</v>
      </c>
      <c r="FI19" s="1271">
        <v>16.55</v>
      </c>
      <c r="FJ19" s="1271">
        <v>16.760000000000002</v>
      </c>
      <c r="FK19" s="1271">
        <v>17.100000000000001</v>
      </c>
      <c r="FL19" s="1271">
        <v>17.170000000000002</v>
      </c>
      <c r="FM19" s="1271">
        <v>17.010000000000002</v>
      </c>
      <c r="FN19" s="1271">
        <v>16.946904126380495</v>
      </c>
      <c r="FO19" s="1271">
        <v>16.930143919287492</v>
      </c>
      <c r="FP19" s="1271">
        <v>16.68678930918281</v>
      </c>
      <c r="FQ19" s="1271">
        <v>16.703350355204382</v>
      </c>
      <c r="FR19" s="1271">
        <v>16.502366134802521</v>
      </c>
      <c r="FS19" s="1271">
        <v>16.496483939797649</v>
      </c>
      <c r="FT19" s="1271">
        <v>16.437681427787144</v>
      </c>
      <c r="FU19" s="1271">
        <v>16.599596950391728</v>
      </c>
      <c r="FV19" s="1271">
        <v>16.440412542123045</v>
      </c>
      <c r="FW19" s="1271">
        <v>16.483171332938131</v>
      </c>
      <c r="FX19" s="1271">
        <v>16.470553554644429</v>
      </c>
      <c r="FY19" s="1271">
        <v>15.883237924747387</v>
      </c>
      <c r="FZ19" s="1271">
        <v>16.86</v>
      </c>
      <c r="GA19" s="1271">
        <v>16.76640840977381</v>
      </c>
      <c r="GB19" s="1271">
        <v>16.900751945670287</v>
      </c>
      <c r="GC19" s="1271">
        <v>15.951398788091668</v>
      </c>
      <c r="GD19" s="1271">
        <v>16.076107183630867</v>
      </c>
      <c r="GE19" s="1271">
        <v>17.236752749385943</v>
      </c>
      <c r="GF19" s="1271">
        <v>17.304445335666266</v>
      </c>
      <c r="GG19" s="1271">
        <v>17.289506483323372</v>
      </c>
      <c r="GH19" s="1271">
        <v>17.01808230860189</v>
      </c>
      <c r="GI19" s="1271">
        <v>16.836041792724483</v>
      </c>
      <c r="GJ19" s="1271">
        <v>16.982951462242678</v>
      </c>
      <c r="GK19" s="1271">
        <v>16.958916642879807</v>
      </c>
      <c r="GL19" s="1271">
        <v>16.54</v>
      </c>
      <c r="GM19" s="1271">
        <v>16.72</v>
      </c>
      <c r="GN19" s="1271">
        <v>16.82</v>
      </c>
      <c r="GO19" s="1271">
        <v>16.773114271450105</v>
      </c>
      <c r="GP19" s="1271">
        <v>16.128912165877122</v>
      </c>
      <c r="GQ19" s="1271">
        <v>16.784265937203468</v>
      </c>
      <c r="GR19" s="1271">
        <v>17.136776190507451</v>
      </c>
      <c r="GS19" s="1271">
        <v>17.176594154288686</v>
      </c>
      <c r="GT19" s="1271">
        <v>17.087318503221155</v>
      </c>
      <c r="GU19" s="1271">
        <v>17.100000000000001</v>
      </c>
      <c r="GV19" s="1271">
        <v>17.059999999999999</v>
      </c>
      <c r="GW19" s="1271">
        <v>17.09</v>
      </c>
      <c r="GX19" s="1271">
        <v>16.913544041211374</v>
      </c>
      <c r="GY19" s="1271">
        <v>17.132643058041914</v>
      </c>
      <c r="GZ19" s="1271">
        <v>17.434619137171975</v>
      </c>
      <c r="HA19" s="1271">
        <v>17.444323294370683</v>
      </c>
      <c r="HB19" s="1271">
        <v>17.583826015562344</v>
      </c>
      <c r="HC19" s="1271">
        <v>17.592427320920709</v>
      </c>
      <c r="HD19" s="1271">
        <v>17.649597173315716</v>
      </c>
      <c r="HE19" s="1271">
        <v>17.689313752089898</v>
      </c>
      <c r="HF19" s="1271">
        <v>17.877247411549629</v>
      </c>
      <c r="HG19" s="1271">
        <v>17.862396144666597</v>
      </c>
      <c r="HH19" s="1271">
        <v>17.769263890198047</v>
      </c>
      <c r="HI19" s="1271">
        <v>17.711040332553235</v>
      </c>
      <c r="HJ19" s="1271">
        <v>17.5</v>
      </c>
      <c r="HK19" s="1271">
        <v>17.53</v>
      </c>
      <c r="HL19" s="1271">
        <v>17.350000000000001</v>
      </c>
      <c r="HM19" s="1271">
        <v>17.239999999999998</v>
      </c>
      <c r="HN19" s="1271">
        <v>17.04</v>
      </c>
      <c r="HO19" s="1271">
        <v>16.78</v>
      </c>
      <c r="HP19" s="1271">
        <v>16.829999999999998</v>
      </c>
      <c r="HQ19" s="1271">
        <v>31.09</v>
      </c>
      <c r="HR19" s="1272">
        <v>16.59</v>
      </c>
      <c r="HS19" s="1272">
        <v>16.53</v>
      </c>
      <c r="HT19" s="1272">
        <v>16.64</v>
      </c>
      <c r="HU19" s="1272">
        <v>30.8</v>
      </c>
      <c r="HV19" s="1272">
        <v>16.010000000000002</v>
      </c>
      <c r="HW19" s="1272">
        <v>16.079999999999998</v>
      </c>
      <c r="HX19" s="1272">
        <v>14.92</v>
      </c>
      <c r="HY19" s="1272">
        <v>18.23</v>
      </c>
      <c r="HZ19" s="1272">
        <v>15.33</v>
      </c>
      <c r="IA19" s="1272">
        <v>15.8</v>
      </c>
      <c r="IB19" s="1271">
        <v>15.462803401873341</v>
      </c>
      <c r="IC19" s="1271">
        <v>15.400574830228191</v>
      </c>
      <c r="ID19" s="911">
        <v>15.152985100723052</v>
      </c>
    </row>
    <row r="20" spans="1:238" ht="25.5" customHeight="1" thickBot="1">
      <c r="A20" s="1279" t="s">
        <v>1067</v>
      </c>
      <c r="B20" s="1280">
        <v>27.2</v>
      </c>
      <c r="C20" s="1280">
        <v>27</v>
      </c>
      <c r="D20" s="1280">
        <v>27.2</v>
      </c>
      <c r="E20" s="1280">
        <v>27</v>
      </c>
      <c r="F20" s="1280">
        <v>27.1</v>
      </c>
      <c r="G20" s="1280">
        <v>27.05</v>
      </c>
      <c r="H20" s="1280">
        <v>26.29</v>
      </c>
      <c r="I20" s="1280">
        <v>26.2</v>
      </c>
      <c r="J20" s="1280">
        <v>26.3</v>
      </c>
      <c r="K20" s="1280">
        <v>26.66</v>
      </c>
      <c r="L20" s="1280">
        <v>26.7</v>
      </c>
      <c r="M20" s="1280">
        <v>26.4</v>
      </c>
      <c r="N20" s="1280">
        <v>25.6</v>
      </c>
      <c r="O20" s="1280">
        <v>25.5</v>
      </c>
      <c r="P20" s="1280">
        <v>26.8</v>
      </c>
      <c r="Q20" s="1280">
        <v>27.3</v>
      </c>
      <c r="R20" s="1280">
        <v>28.4</v>
      </c>
      <c r="S20" s="1280">
        <v>28.4</v>
      </c>
      <c r="T20" s="1280">
        <v>28.1</v>
      </c>
      <c r="U20" s="1280">
        <v>29</v>
      </c>
      <c r="V20" s="1280">
        <v>29.3</v>
      </c>
      <c r="W20" s="1280">
        <v>31.07</v>
      </c>
      <c r="X20" s="1280">
        <v>30.82</v>
      </c>
      <c r="Y20" s="1280">
        <v>31.15</v>
      </c>
      <c r="Z20" s="1280">
        <v>31.2</v>
      </c>
      <c r="AA20" s="1280">
        <v>30.8</v>
      </c>
      <c r="AB20" s="1280">
        <v>30.73</v>
      </c>
      <c r="AC20" s="1280">
        <v>30.32</v>
      </c>
      <c r="AD20" s="1280">
        <v>30.2</v>
      </c>
      <c r="AE20" s="1280">
        <v>30.62</v>
      </c>
      <c r="AF20" s="1280">
        <v>32.270000000000003</v>
      </c>
      <c r="AG20" s="1280">
        <v>31.78</v>
      </c>
      <c r="AH20" s="1280">
        <v>31.8</v>
      </c>
      <c r="AI20" s="1280">
        <v>29.57</v>
      </c>
      <c r="AJ20" s="1280">
        <v>26.6</v>
      </c>
      <c r="AK20" s="1280">
        <v>25.7</v>
      </c>
      <c r="AL20" s="1280">
        <v>25.7</v>
      </c>
      <c r="AM20" s="1280">
        <v>24.6</v>
      </c>
      <c r="AN20" s="1280">
        <v>22.94</v>
      </c>
      <c r="AO20" s="1280">
        <v>22.9</v>
      </c>
      <c r="AP20" s="1280">
        <v>23.1</v>
      </c>
      <c r="AQ20" s="1280">
        <v>22.9</v>
      </c>
      <c r="AR20" s="1280">
        <v>22.94</v>
      </c>
      <c r="AS20" s="1280">
        <v>22.33</v>
      </c>
      <c r="AT20" s="1280">
        <v>22.39</v>
      </c>
      <c r="AU20" s="1280">
        <v>22.18</v>
      </c>
      <c r="AV20" s="1280">
        <v>21.71</v>
      </c>
      <c r="AW20" s="1280">
        <v>21.61</v>
      </c>
      <c r="AX20" s="1280">
        <v>21.57</v>
      </c>
      <c r="AY20" s="1280">
        <v>21.41</v>
      </c>
      <c r="AZ20" s="1280">
        <v>21.13</v>
      </c>
      <c r="BA20" s="1280">
        <v>21.19</v>
      </c>
      <c r="BB20" s="1280">
        <v>21.06</v>
      </c>
      <c r="BC20" s="1280">
        <v>20.68</v>
      </c>
      <c r="BD20" s="1280">
        <v>21</v>
      </c>
      <c r="BE20" s="1280">
        <v>20.440000000000001</v>
      </c>
      <c r="BF20" s="1280">
        <v>20.239999999999998</v>
      </c>
      <c r="BG20" s="1280">
        <v>20.55</v>
      </c>
      <c r="BH20" s="1280">
        <v>20.5</v>
      </c>
      <c r="BI20" s="1280">
        <v>20.420000000000002</v>
      </c>
      <c r="BJ20" s="1280">
        <v>20.52</v>
      </c>
      <c r="BK20" s="1280">
        <v>20.100000000000001</v>
      </c>
      <c r="BL20" s="1280">
        <v>20.04</v>
      </c>
      <c r="BM20" s="1280">
        <v>19.57</v>
      </c>
      <c r="BN20" s="1280">
        <v>19.38</v>
      </c>
      <c r="BO20" s="1280">
        <v>19.170000000000002</v>
      </c>
      <c r="BP20" s="1280">
        <v>19.29</v>
      </c>
      <c r="BQ20" s="1280">
        <v>18.86</v>
      </c>
      <c r="BR20" s="1280">
        <v>19.11</v>
      </c>
      <c r="BS20" s="1280">
        <v>19.14</v>
      </c>
      <c r="BT20" s="1280">
        <v>19.18</v>
      </c>
      <c r="BU20" s="1280">
        <v>19.54</v>
      </c>
      <c r="BV20" s="1280">
        <v>18.23</v>
      </c>
      <c r="BW20" s="1280">
        <v>18.14</v>
      </c>
      <c r="BX20" s="1280">
        <v>17.89</v>
      </c>
      <c r="BY20" s="1280">
        <v>18.03</v>
      </c>
      <c r="BZ20" s="1280">
        <v>18.36</v>
      </c>
      <c r="CA20" s="1280">
        <v>18.61</v>
      </c>
      <c r="CB20" s="1280">
        <v>18.61</v>
      </c>
      <c r="CC20" s="1280">
        <v>18.39</v>
      </c>
      <c r="CD20" s="1280">
        <v>18.52</v>
      </c>
      <c r="CE20" s="1280">
        <v>18.71</v>
      </c>
      <c r="CF20" s="1280">
        <v>18.72</v>
      </c>
      <c r="CG20" s="1280">
        <v>18.66</v>
      </c>
      <c r="CH20" s="1280">
        <v>18.7</v>
      </c>
      <c r="CI20" s="1280">
        <v>18.64</v>
      </c>
      <c r="CJ20" s="1280">
        <v>18.920000000000002</v>
      </c>
      <c r="CK20" s="1280">
        <v>18.579999999999998</v>
      </c>
      <c r="CL20" s="1280">
        <v>17.170000000000002</v>
      </c>
      <c r="CM20" s="1280">
        <v>18.739999999999998</v>
      </c>
      <c r="CN20" s="1280">
        <v>18.36</v>
      </c>
      <c r="CO20" s="1280">
        <v>18.27</v>
      </c>
      <c r="CP20" s="1280">
        <v>18.27</v>
      </c>
      <c r="CQ20" s="1280">
        <v>18.21</v>
      </c>
      <c r="CR20" s="1280">
        <v>18.29</v>
      </c>
      <c r="CS20" s="1280">
        <v>18.21</v>
      </c>
      <c r="CT20" s="1280">
        <v>18.259676959086583</v>
      </c>
      <c r="CU20" s="1280">
        <v>18.158544283078175</v>
      </c>
      <c r="CV20" s="1280">
        <v>17.57629771894425</v>
      </c>
      <c r="CW20" s="1280">
        <v>18.249723607656097</v>
      </c>
      <c r="CX20" s="1280">
        <v>17.98159314935797</v>
      </c>
      <c r="CY20" s="1280">
        <v>18.026455888243447</v>
      </c>
      <c r="CZ20" s="1280">
        <v>18.074768795495434</v>
      </c>
      <c r="DA20" s="1280">
        <v>18.017744671791682</v>
      </c>
      <c r="DB20" s="1280">
        <v>19.241679179807292</v>
      </c>
      <c r="DC20" s="1280">
        <v>19.188346228475982</v>
      </c>
      <c r="DD20" s="1280">
        <v>20.44807294996772</v>
      </c>
      <c r="DE20" s="1280">
        <v>21.146236249586924</v>
      </c>
      <c r="DF20" s="1280">
        <v>21.27</v>
      </c>
      <c r="DG20" s="1280">
        <v>23.52</v>
      </c>
      <c r="DH20" s="1280">
        <v>22.62</v>
      </c>
      <c r="DI20" s="1280">
        <v>23.12</v>
      </c>
      <c r="DJ20" s="1280">
        <v>22.01</v>
      </c>
      <c r="DK20" s="1280">
        <v>22.67</v>
      </c>
      <c r="DL20" s="1280">
        <v>22.8</v>
      </c>
      <c r="DM20" s="1280">
        <v>23.18</v>
      </c>
      <c r="DN20" s="1280">
        <v>22.81</v>
      </c>
      <c r="DO20" s="1280">
        <v>20.5</v>
      </c>
      <c r="DP20" s="1280">
        <v>23.2</v>
      </c>
      <c r="DQ20" s="1280">
        <v>23.77</v>
      </c>
      <c r="DR20" s="1280">
        <v>22.764386951881825</v>
      </c>
      <c r="DS20" s="1280">
        <v>23.333199873333601</v>
      </c>
      <c r="DT20" s="1280">
        <v>23.622303433608565</v>
      </c>
      <c r="DU20" s="1280">
        <v>23.471451129516812</v>
      </c>
      <c r="DV20" s="1280">
        <v>22.563141447624933</v>
      </c>
      <c r="DW20" s="1280">
        <v>22.029733938903092</v>
      </c>
      <c r="DX20" s="1280">
        <v>22.266430006093259</v>
      </c>
      <c r="DY20" s="1280">
        <v>22.309204183888635</v>
      </c>
      <c r="DZ20" s="1280">
        <v>22.203521835414797</v>
      </c>
      <c r="EA20" s="1280">
        <v>21.85014220345154</v>
      </c>
      <c r="EB20" s="1280">
        <v>21.835660397318076</v>
      </c>
      <c r="EC20" s="1280">
        <v>21.857131413190569</v>
      </c>
      <c r="ED20" s="1280">
        <v>21.750883913185078</v>
      </c>
      <c r="EE20" s="1280">
        <v>21.881096867686175</v>
      </c>
      <c r="EF20" s="1280">
        <v>22.016651301131674</v>
      </c>
      <c r="EG20" s="1280">
        <v>22.191572915565526</v>
      </c>
      <c r="EH20" s="1280">
        <v>22.1142458111539</v>
      </c>
      <c r="EI20" s="1280">
        <v>22.022305146734567</v>
      </c>
      <c r="EJ20" s="1280">
        <v>22.42269125716594</v>
      </c>
      <c r="EK20" s="1280">
        <v>22.27</v>
      </c>
      <c r="EL20" s="1280">
        <v>22.09</v>
      </c>
      <c r="EM20" s="1280">
        <v>23.320664459374211</v>
      </c>
      <c r="EN20" s="1280">
        <v>23.353446187648238</v>
      </c>
      <c r="EO20" s="1280">
        <v>23.209895241679011</v>
      </c>
      <c r="EP20" s="1280">
        <v>23.08</v>
      </c>
      <c r="EQ20" s="1280">
        <v>23.13</v>
      </c>
      <c r="ER20" s="1280">
        <v>23.22</v>
      </c>
      <c r="ES20" s="1280">
        <v>23.31</v>
      </c>
      <c r="ET20" s="1280">
        <v>23.44</v>
      </c>
      <c r="EU20" s="1280">
        <v>23.44</v>
      </c>
      <c r="EV20" s="1280">
        <v>23.45</v>
      </c>
      <c r="EW20" s="1280">
        <v>23.76</v>
      </c>
      <c r="EX20" s="1280">
        <v>24.67</v>
      </c>
      <c r="EY20" s="1280">
        <v>24.65</v>
      </c>
      <c r="EZ20" s="1280">
        <v>24.7</v>
      </c>
      <c r="FA20" s="1280">
        <v>24.61</v>
      </c>
      <c r="FB20" s="1280">
        <v>24.54</v>
      </c>
      <c r="FC20" s="1280">
        <v>24.6</v>
      </c>
      <c r="FD20" s="1280">
        <v>24.49</v>
      </c>
      <c r="FE20" s="1280">
        <v>24.53</v>
      </c>
      <c r="FF20" s="1280">
        <v>24.57</v>
      </c>
      <c r="FG20" s="1280">
        <v>24.58</v>
      </c>
      <c r="FH20" s="1280">
        <v>24.62</v>
      </c>
      <c r="FI20" s="1280">
        <v>24.46</v>
      </c>
      <c r="FJ20" s="1280">
        <v>25.11</v>
      </c>
      <c r="FK20" s="1280">
        <v>24.9</v>
      </c>
      <c r="FL20" s="1280">
        <v>25</v>
      </c>
      <c r="FM20" s="1280">
        <v>24.9</v>
      </c>
      <c r="FN20" s="1280">
        <v>25.516180002012952</v>
      </c>
      <c r="FO20" s="1280">
        <v>25.830860307048294</v>
      </c>
      <c r="FP20" s="1280">
        <v>25.79950713455117</v>
      </c>
      <c r="FQ20" s="1280">
        <v>25.62698640218338</v>
      </c>
      <c r="FR20" s="1280">
        <v>25.764636354491135</v>
      </c>
      <c r="FS20" s="1280">
        <v>26.065585957412246</v>
      </c>
      <c r="FT20" s="1280">
        <v>26.071691285027239</v>
      </c>
      <c r="FU20" s="1280">
        <v>25.072230155886803</v>
      </c>
      <c r="FV20" s="1280">
        <v>25.767202625815258</v>
      </c>
      <c r="FW20" s="1280">
        <v>25.749955340800263</v>
      </c>
      <c r="FX20" s="1280">
        <v>25.744179054452591</v>
      </c>
      <c r="FY20" s="1280">
        <v>25.914425023789626</v>
      </c>
      <c r="FZ20" s="1280">
        <v>25.97</v>
      </c>
      <c r="GA20" s="1280">
        <v>26.326823957486816</v>
      </c>
      <c r="GB20" s="1280">
        <v>26.609158116257781</v>
      </c>
      <c r="GC20" s="1280">
        <v>26.410814225412274</v>
      </c>
      <c r="GD20" s="1280">
        <v>26.430350968707298</v>
      </c>
      <c r="GE20" s="1280">
        <v>26.842838185119732</v>
      </c>
      <c r="GF20" s="1280">
        <v>27.031081121537294</v>
      </c>
      <c r="GG20" s="1280">
        <v>27.010732468718722</v>
      </c>
      <c r="GH20" s="1280">
        <v>26.993786053497004</v>
      </c>
      <c r="GI20" s="1280">
        <v>27.01038927008544</v>
      </c>
      <c r="GJ20" s="1280">
        <v>27.019022307311516</v>
      </c>
      <c r="GK20" s="1280">
        <v>26.844382833106309</v>
      </c>
      <c r="GL20" s="1280">
        <v>26.77</v>
      </c>
      <c r="GM20" s="1280">
        <v>26.73</v>
      </c>
      <c r="GN20" s="1280">
        <v>26.93</v>
      </c>
      <c r="GO20" s="1280">
        <v>26.880753606366163</v>
      </c>
      <c r="GP20" s="1280">
        <v>26.726077429469523</v>
      </c>
      <c r="GQ20" s="1280">
        <v>26.931639329031523</v>
      </c>
      <c r="GR20" s="1280">
        <v>27.063650480488374</v>
      </c>
      <c r="GS20" s="1280">
        <v>27.206276626959401</v>
      </c>
      <c r="GT20" s="1280">
        <v>27.490694166640186</v>
      </c>
      <c r="GU20" s="1280">
        <v>27.69</v>
      </c>
      <c r="GV20" s="1280">
        <v>28.53</v>
      </c>
      <c r="GW20" s="1280">
        <v>28.55</v>
      </c>
      <c r="GX20" s="1280">
        <v>28.881169751917156</v>
      </c>
      <c r="GY20" s="1280">
        <v>29.264632153981925</v>
      </c>
      <c r="GZ20" s="1280">
        <v>30.182543767500039</v>
      </c>
      <c r="HA20" s="1280">
        <v>30.310532739035636</v>
      </c>
      <c r="HB20" s="1280">
        <v>30.751539634574449</v>
      </c>
      <c r="HC20" s="1280">
        <v>30.942680088923645</v>
      </c>
      <c r="HD20" s="1280">
        <v>30.940394074710394</v>
      </c>
      <c r="HE20" s="1280">
        <v>31.202315154429812</v>
      </c>
      <c r="HF20" s="1280">
        <v>31.392637765504048</v>
      </c>
      <c r="HG20" s="1280">
        <v>31.391645595834923</v>
      </c>
      <c r="HH20" s="1280">
        <v>30.950031915745285</v>
      </c>
      <c r="HI20" s="1280">
        <v>30.994198959189035</v>
      </c>
      <c r="HJ20" s="1280">
        <v>31.39</v>
      </c>
      <c r="HK20" s="1280">
        <v>31.4</v>
      </c>
      <c r="HL20" s="1280">
        <v>31.55</v>
      </c>
      <c r="HM20" s="1280">
        <v>31.56</v>
      </c>
      <c r="HN20" s="1280" t="s">
        <v>1265</v>
      </c>
      <c r="HO20" s="1280" t="s">
        <v>1266</v>
      </c>
      <c r="HP20" s="1280">
        <v>16.649999999999999</v>
      </c>
      <c r="HQ20" s="1280">
        <v>30.93</v>
      </c>
      <c r="HR20" s="1281">
        <v>30.77</v>
      </c>
      <c r="HS20" s="1281">
        <v>30.67</v>
      </c>
      <c r="HT20" s="1281">
        <v>16.170000000000002</v>
      </c>
      <c r="HU20" s="1281">
        <v>30.52</v>
      </c>
      <c r="HV20" s="1281">
        <v>30.48</v>
      </c>
      <c r="HW20" s="1281">
        <v>30.56</v>
      </c>
      <c r="HX20" s="1281">
        <v>30.83</v>
      </c>
      <c r="HY20" s="1281">
        <v>30.89</v>
      </c>
      <c r="HZ20" s="1281">
        <v>31.07</v>
      </c>
      <c r="IA20" s="1281">
        <v>31.04</v>
      </c>
      <c r="IB20" s="1280">
        <v>31.070180268364062</v>
      </c>
      <c r="IC20" s="1280">
        <v>31.040435454105861</v>
      </c>
      <c r="ID20" s="1282">
        <v>31.431266131534159</v>
      </c>
    </row>
    <row r="21" spans="1:238" s="887" customFormat="1" ht="13.5" thickTop="1">
      <c r="A21" s="887" t="s">
        <v>1227</v>
      </c>
    </row>
    <row r="22" spans="1:238" s="887" customFormat="1" ht="12.75">
      <c r="A22" s="887" t="s">
        <v>1068</v>
      </c>
    </row>
    <row r="23" spans="1:238" ht="14.25">
      <c r="A23" s="887"/>
      <c r="GH23" s="888">
        <v>2</v>
      </c>
    </row>
    <row r="37" spans="62:62">
      <c r="BJ37" s="1283"/>
    </row>
    <row r="38" spans="62:62">
      <c r="BJ38" s="1283"/>
    </row>
  </sheetData>
  <hyperlinks>
    <hyperlink ref="A1" location="Menu!A1" display="Return to Menu"/>
  </hyperlinks>
  <pageMargins left="0.20866141699999999" right="0.118110236220472" top="0.643700787" bottom="0.196850393700787" header="0.23622047244094499" footer="0.511811023622047"/>
  <pageSetup paperSize="9" scale="10" firstPageNumber="208" orientation="landscape" useFirstPageNumber="1" r:id="rId1"/>
  <headerFooter alignWithMargins="0"/>
  <colBreaks count="3" manualBreakCount="3">
    <brk id="125" max="21" man="1"/>
    <brk id="153" max="21" man="1"/>
    <brk id="180" max="21"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S111"/>
  <sheetViews>
    <sheetView view="pageBreakPreview" zoomScaleSheetLayoutView="100" workbookViewId="0">
      <pane xSplit="1" ySplit="3" topLeftCell="DQ61" activePane="bottomRight" state="frozen"/>
      <selection activeCell="AY24" sqref="AY24"/>
      <selection pane="topRight" activeCell="AY24" sqref="AY24"/>
      <selection pane="bottomLeft" activeCell="AY24" sqref="AY24"/>
      <selection pane="bottomRight"/>
    </sheetView>
  </sheetViews>
  <sheetFormatPr defaultColWidth="12" defaultRowHeight="15.75"/>
  <cols>
    <col min="1" max="1" width="46.7109375" style="1323" customWidth="1"/>
    <col min="2" max="52" width="13.42578125" style="1284" bestFit="1" customWidth="1"/>
    <col min="53" max="53" width="46.42578125" style="1284" customWidth="1"/>
    <col min="54" max="62" width="13.42578125" style="1284" bestFit="1" customWidth="1"/>
    <col min="63" max="67" width="13.42578125" style="1285" bestFit="1" customWidth="1"/>
    <col min="68" max="68" width="13.42578125" style="1286" bestFit="1" customWidth="1"/>
    <col min="69" max="69" width="13.42578125" style="1285" bestFit="1" customWidth="1"/>
    <col min="70" max="70" width="13.42578125" style="1284" bestFit="1" customWidth="1"/>
    <col min="71" max="71" width="13.42578125" style="1286" bestFit="1" customWidth="1"/>
    <col min="72" max="73" width="13.42578125" style="1285" bestFit="1" customWidth="1"/>
    <col min="74" max="80" width="11.85546875" style="1285" bestFit="1" customWidth="1"/>
    <col min="81" max="81" width="40.7109375" style="1285" customWidth="1"/>
    <col min="82" max="82" width="13.42578125" style="1285" bestFit="1" customWidth="1"/>
    <col min="83" max="94" width="11.5703125" style="1285" customWidth="1"/>
    <col min="95" max="95" width="12.42578125" style="1285" customWidth="1"/>
    <col min="96" max="99" width="11.5703125" style="1285" customWidth="1"/>
    <col min="100" max="100" width="11.5703125" style="1287" customWidth="1"/>
    <col min="101" max="111" width="11.5703125" style="1285" customWidth="1"/>
    <col min="112" max="112" width="13.42578125" style="1285" bestFit="1" customWidth="1"/>
    <col min="113" max="113" width="49.28515625" style="1285" customWidth="1"/>
    <col min="114" max="122" width="15" style="1285" bestFit="1" customWidth="1"/>
    <col min="123" max="246" width="9.140625" style="1285" customWidth="1"/>
    <col min="247" max="247" width="46.7109375" style="1285" customWidth="1"/>
    <col min="248" max="253" width="12" style="1285" bestFit="1" customWidth="1"/>
    <col min="254" max="254" width="12.42578125" style="1285" bestFit="1" customWidth="1"/>
    <col min="255" max="256" width="12" style="1285"/>
    <col min="257" max="257" width="46.7109375" style="1285" customWidth="1"/>
    <col min="258" max="293" width="12" style="1285" bestFit="1" customWidth="1"/>
    <col min="294" max="308" width="12.85546875" style="1285" bestFit="1" customWidth="1"/>
    <col min="309" max="309" width="46.42578125" style="1285" customWidth="1"/>
    <col min="310" max="323" width="12.85546875" style="1285" bestFit="1" customWidth="1"/>
    <col min="324" max="324" width="12" style="1285" bestFit="1" customWidth="1"/>
    <col min="325" max="325" width="14.28515625" style="1285" bestFit="1" customWidth="1"/>
    <col min="326" max="327" width="12" style="1285" bestFit="1" customWidth="1"/>
    <col min="328" max="329" width="12.85546875" style="1285" bestFit="1" customWidth="1"/>
    <col min="330" max="336" width="11.5703125" style="1285" bestFit="1" customWidth="1"/>
    <col min="337" max="337" width="40.7109375" style="1285" customWidth="1"/>
    <col min="338" max="350" width="11.5703125" style="1285" bestFit="1" customWidth="1"/>
    <col min="351" max="351" width="12.42578125" style="1285" bestFit="1" customWidth="1"/>
    <col min="352" max="355" width="11.5703125" style="1285" bestFit="1" customWidth="1"/>
    <col min="356" max="356" width="11.5703125" style="1285" customWidth="1"/>
    <col min="357" max="368" width="11.5703125" style="1285" bestFit="1" customWidth="1"/>
    <col min="369" max="369" width="49.28515625" style="1285" customWidth="1"/>
    <col min="370" max="378" width="13.7109375" style="1285" bestFit="1" customWidth="1"/>
    <col min="379" max="502" width="9.140625" style="1285" customWidth="1"/>
    <col min="503" max="503" width="46.7109375" style="1285" customWidth="1"/>
    <col min="504" max="509" width="12" style="1285" bestFit="1" customWidth="1"/>
    <col min="510" max="510" width="12.42578125" style="1285" bestFit="1" customWidth="1"/>
    <col min="511" max="512" width="12" style="1285"/>
    <col min="513" max="513" width="46.7109375" style="1285" customWidth="1"/>
    <col min="514" max="549" width="12" style="1285" bestFit="1" customWidth="1"/>
    <col min="550" max="564" width="12.85546875" style="1285" bestFit="1" customWidth="1"/>
    <col min="565" max="565" width="46.42578125" style="1285" customWidth="1"/>
    <col min="566" max="579" width="12.85546875" style="1285" bestFit="1" customWidth="1"/>
    <col min="580" max="580" width="12" style="1285" bestFit="1" customWidth="1"/>
    <col min="581" max="581" width="14.28515625" style="1285" bestFit="1" customWidth="1"/>
    <col min="582" max="583" width="12" style="1285" bestFit="1" customWidth="1"/>
    <col min="584" max="585" width="12.85546875" style="1285" bestFit="1" customWidth="1"/>
    <col min="586" max="592" width="11.5703125" style="1285" bestFit="1" customWidth="1"/>
    <col min="593" max="593" width="40.7109375" style="1285" customWidth="1"/>
    <col min="594" max="606" width="11.5703125" style="1285" bestFit="1" customWidth="1"/>
    <col min="607" max="607" width="12.42578125" style="1285" bestFit="1" customWidth="1"/>
    <col min="608" max="611" width="11.5703125" style="1285" bestFit="1" customWidth="1"/>
    <col min="612" max="612" width="11.5703125" style="1285" customWidth="1"/>
    <col min="613" max="624" width="11.5703125" style="1285" bestFit="1" customWidth="1"/>
    <col min="625" max="625" width="49.28515625" style="1285" customWidth="1"/>
    <col min="626" max="634" width="13.7109375" style="1285" bestFit="1" customWidth="1"/>
    <col min="635" max="758" width="9.140625" style="1285" customWidth="1"/>
    <col min="759" max="759" width="46.7109375" style="1285" customWidth="1"/>
    <col min="760" max="765" width="12" style="1285" bestFit="1" customWidth="1"/>
    <col min="766" max="766" width="12.42578125" style="1285" bestFit="1" customWidth="1"/>
    <col min="767" max="768" width="12" style="1285"/>
    <col min="769" max="769" width="46.7109375" style="1285" customWidth="1"/>
    <col min="770" max="805" width="12" style="1285" bestFit="1" customWidth="1"/>
    <col min="806" max="820" width="12.85546875" style="1285" bestFit="1" customWidth="1"/>
    <col min="821" max="821" width="46.42578125" style="1285" customWidth="1"/>
    <col min="822" max="835" width="12.85546875" style="1285" bestFit="1" customWidth="1"/>
    <col min="836" max="836" width="12" style="1285" bestFit="1" customWidth="1"/>
    <col min="837" max="837" width="14.28515625" style="1285" bestFit="1" customWidth="1"/>
    <col min="838" max="839" width="12" style="1285" bestFit="1" customWidth="1"/>
    <col min="840" max="841" width="12.85546875" style="1285" bestFit="1" customWidth="1"/>
    <col min="842" max="848" width="11.5703125" style="1285" bestFit="1" customWidth="1"/>
    <col min="849" max="849" width="40.7109375" style="1285" customWidth="1"/>
    <col min="850" max="862" width="11.5703125" style="1285" bestFit="1" customWidth="1"/>
    <col min="863" max="863" width="12.42578125" style="1285" bestFit="1" customWidth="1"/>
    <col min="864" max="867" width="11.5703125" style="1285" bestFit="1" customWidth="1"/>
    <col min="868" max="868" width="11.5703125" style="1285" customWidth="1"/>
    <col min="869" max="880" width="11.5703125" style="1285" bestFit="1" customWidth="1"/>
    <col min="881" max="881" width="49.28515625" style="1285" customWidth="1"/>
    <col min="882" max="890" width="13.7109375" style="1285" bestFit="1" customWidth="1"/>
    <col min="891" max="1014" width="9.140625" style="1285" customWidth="1"/>
    <col min="1015" max="1015" width="46.7109375" style="1285" customWidth="1"/>
    <col min="1016" max="1021" width="12" style="1285" bestFit="1" customWidth="1"/>
    <col min="1022" max="1022" width="12.42578125" style="1285" bestFit="1" customWidth="1"/>
    <col min="1023" max="1024" width="12" style="1285"/>
    <col min="1025" max="1025" width="46.7109375" style="1285" customWidth="1"/>
    <col min="1026" max="1061" width="12" style="1285" bestFit="1" customWidth="1"/>
    <col min="1062" max="1076" width="12.85546875" style="1285" bestFit="1" customWidth="1"/>
    <col min="1077" max="1077" width="46.42578125" style="1285" customWidth="1"/>
    <col min="1078" max="1091" width="12.85546875" style="1285" bestFit="1" customWidth="1"/>
    <col min="1092" max="1092" width="12" style="1285" bestFit="1" customWidth="1"/>
    <col min="1093" max="1093" width="14.28515625" style="1285" bestFit="1" customWidth="1"/>
    <col min="1094" max="1095" width="12" style="1285" bestFit="1" customWidth="1"/>
    <col min="1096" max="1097" width="12.85546875" style="1285" bestFit="1" customWidth="1"/>
    <col min="1098" max="1104" width="11.5703125" style="1285" bestFit="1" customWidth="1"/>
    <col min="1105" max="1105" width="40.7109375" style="1285" customWidth="1"/>
    <col min="1106" max="1118" width="11.5703125" style="1285" bestFit="1" customWidth="1"/>
    <col min="1119" max="1119" width="12.42578125" style="1285" bestFit="1" customWidth="1"/>
    <col min="1120" max="1123" width="11.5703125" style="1285" bestFit="1" customWidth="1"/>
    <col min="1124" max="1124" width="11.5703125" style="1285" customWidth="1"/>
    <col min="1125" max="1136" width="11.5703125" style="1285" bestFit="1" customWidth="1"/>
    <col min="1137" max="1137" width="49.28515625" style="1285" customWidth="1"/>
    <col min="1138" max="1146" width="13.7109375" style="1285" bestFit="1" customWidth="1"/>
    <col min="1147" max="1270" width="9.140625" style="1285" customWidth="1"/>
    <col min="1271" max="1271" width="46.7109375" style="1285" customWidth="1"/>
    <col min="1272" max="1277" width="12" style="1285" bestFit="1" customWidth="1"/>
    <col min="1278" max="1278" width="12.42578125" style="1285" bestFit="1" customWidth="1"/>
    <col min="1279" max="1280" width="12" style="1285"/>
    <col min="1281" max="1281" width="46.7109375" style="1285" customWidth="1"/>
    <col min="1282" max="1317" width="12" style="1285" bestFit="1" customWidth="1"/>
    <col min="1318" max="1332" width="12.85546875" style="1285" bestFit="1" customWidth="1"/>
    <col min="1333" max="1333" width="46.42578125" style="1285" customWidth="1"/>
    <col min="1334" max="1347" width="12.85546875" style="1285" bestFit="1" customWidth="1"/>
    <col min="1348" max="1348" width="12" style="1285" bestFit="1" customWidth="1"/>
    <col min="1349" max="1349" width="14.28515625" style="1285" bestFit="1" customWidth="1"/>
    <col min="1350" max="1351" width="12" style="1285" bestFit="1" customWidth="1"/>
    <col min="1352" max="1353" width="12.85546875" style="1285" bestFit="1" customWidth="1"/>
    <col min="1354" max="1360" width="11.5703125" style="1285" bestFit="1" customWidth="1"/>
    <col min="1361" max="1361" width="40.7109375" style="1285" customWidth="1"/>
    <col min="1362" max="1374" width="11.5703125" style="1285" bestFit="1" customWidth="1"/>
    <col min="1375" max="1375" width="12.42578125" style="1285" bestFit="1" customWidth="1"/>
    <col min="1376" max="1379" width="11.5703125" style="1285" bestFit="1" customWidth="1"/>
    <col min="1380" max="1380" width="11.5703125" style="1285" customWidth="1"/>
    <col min="1381" max="1392" width="11.5703125" style="1285" bestFit="1" customWidth="1"/>
    <col min="1393" max="1393" width="49.28515625" style="1285" customWidth="1"/>
    <col min="1394" max="1402" width="13.7109375" style="1285" bestFit="1" customWidth="1"/>
    <col min="1403" max="1526" width="9.140625" style="1285" customWidth="1"/>
    <col min="1527" max="1527" width="46.7109375" style="1285" customWidth="1"/>
    <col min="1528" max="1533" width="12" style="1285" bestFit="1" customWidth="1"/>
    <col min="1534" max="1534" width="12.42578125" style="1285" bestFit="1" customWidth="1"/>
    <col min="1535" max="1536" width="12" style="1285"/>
    <col min="1537" max="1537" width="46.7109375" style="1285" customWidth="1"/>
    <col min="1538" max="1573" width="12" style="1285" bestFit="1" customWidth="1"/>
    <col min="1574" max="1588" width="12.85546875" style="1285" bestFit="1" customWidth="1"/>
    <col min="1589" max="1589" width="46.42578125" style="1285" customWidth="1"/>
    <col min="1590" max="1603" width="12.85546875" style="1285" bestFit="1" customWidth="1"/>
    <col min="1604" max="1604" width="12" style="1285" bestFit="1" customWidth="1"/>
    <col min="1605" max="1605" width="14.28515625" style="1285" bestFit="1" customWidth="1"/>
    <col min="1606" max="1607" width="12" style="1285" bestFit="1" customWidth="1"/>
    <col min="1608" max="1609" width="12.85546875" style="1285" bestFit="1" customWidth="1"/>
    <col min="1610" max="1616" width="11.5703125" style="1285" bestFit="1" customWidth="1"/>
    <col min="1617" max="1617" width="40.7109375" style="1285" customWidth="1"/>
    <col min="1618" max="1630" width="11.5703125" style="1285" bestFit="1" customWidth="1"/>
    <col min="1631" max="1631" width="12.42578125" style="1285" bestFit="1" customWidth="1"/>
    <col min="1632" max="1635" width="11.5703125" style="1285" bestFit="1" customWidth="1"/>
    <col min="1636" max="1636" width="11.5703125" style="1285" customWidth="1"/>
    <col min="1637" max="1648" width="11.5703125" style="1285" bestFit="1" customWidth="1"/>
    <col min="1649" max="1649" width="49.28515625" style="1285" customWidth="1"/>
    <col min="1650" max="1658" width="13.7109375" style="1285" bestFit="1" customWidth="1"/>
    <col min="1659" max="1782" width="9.140625" style="1285" customWidth="1"/>
    <col min="1783" max="1783" width="46.7109375" style="1285" customWidth="1"/>
    <col min="1784" max="1789" width="12" style="1285" bestFit="1" customWidth="1"/>
    <col min="1790" max="1790" width="12.42578125" style="1285" bestFit="1" customWidth="1"/>
    <col min="1791" max="1792" width="12" style="1285"/>
    <col min="1793" max="1793" width="46.7109375" style="1285" customWidth="1"/>
    <col min="1794" max="1829" width="12" style="1285" bestFit="1" customWidth="1"/>
    <col min="1830" max="1844" width="12.85546875" style="1285" bestFit="1" customWidth="1"/>
    <col min="1845" max="1845" width="46.42578125" style="1285" customWidth="1"/>
    <col min="1846" max="1859" width="12.85546875" style="1285" bestFit="1" customWidth="1"/>
    <col min="1860" max="1860" width="12" style="1285" bestFit="1" customWidth="1"/>
    <col min="1861" max="1861" width="14.28515625" style="1285" bestFit="1" customWidth="1"/>
    <col min="1862" max="1863" width="12" style="1285" bestFit="1" customWidth="1"/>
    <col min="1864" max="1865" width="12.85546875" style="1285" bestFit="1" customWidth="1"/>
    <col min="1866" max="1872" width="11.5703125" style="1285" bestFit="1" customWidth="1"/>
    <col min="1873" max="1873" width="40.7109375" style="1285" customWidth="1"/>
    <col min="1874" max="1886" width="11.5703125" style="1285" bestFit="1" customWidth="1"/>
    <col min="1887" max="1887" width="12.42578125" style="1285" bestFit="1" customWidth="1"/>
    <col min="1888" max="1891" width="11.5703125" style="1285" bestFit="1" customWidth="1"/>
    <col min="1892" max="1892" width="11.5703125" style="1285" customWidth="1"/>
    <col min="1893" max="1904" width="11.5703125" style="1285" bestFit="1" customWidth="1"/>
    <col min="1905" max="1905" width="49.28515625" style="1285" customWidth="1"/>
    <col min="1906" max="1914" width="13.7109375" style="1285" bestFit="1" customWidth="1"/>
    <col min="1915" max="2038" width="9.140625" style="1285" customWidth="1"/>
    <col min="2039" max="2039" width="46.7109375" style="1285" customWidth="1"/>
    <col min="2040" max="2045" width="12" style="1285" bestFit="1" customWidth="1"/>
    <col min="2046" max="2046" width="12.42578125" style="1285" bestFit="1" customWidth="1"/>
    <col min="2047" max="2048" width="12" style="1285"/>
    <col min="2049" max="2049" width="46.7109375" style="1285" customWidth="1"/>
    <col min="2050" max="2085" width="12" style="1285" bestFit="1" customWidth="1"/>
    <col min="2086" max="2100" width="12.85546875" style="1285" bestFit="1" customWidth="1"/>
    <col min="2101" max="2101" width="46.42578125" style="1285" customWidth="1"/>
    <col min="2102" max="2115" width="12.85546875" style="1285" bestFit="1" customWidth="1"/>
    <col min="2116" max="2116" width="12" style="1285" bestFit="1" customWidth="1"/>
    <col min="2117" max="2117" width="14.28515625" style="1285" bestFit="1" customWidth="1"/>
    <col min="2118" max="2119" width="12" style="1285" bestFit="1" customWidth="1"/>
    <col min="2120" max="2121" width="12.85546875" style="1285" bestFit="1" customWidth="1"/>
    <col min="2122" max="2128" width="11.5703125" style="1285" bestFit="1" customWidth="1"/>
    <col min="2129" max="2129" width="40.7109375" style="1285" customWidth="1"/>
    <col min="2130" max="2142" width="11.5703125" style="1285" bestFit="1" customWidth="1"/>
    <col min="2143" max="2143" width="12.42578125" style="1285" bestFit="1" customWidth="1"/>
    <col min="2144" max="2147" width="11.5703125" style="1285" bestFit="1" customWidth="1"/>
    <col min="2148" max="2148" width="11.5703125" style="1285" customWidth="1"/>
    <col min="2149" max="2160" width="11.5703125" style="1285" bestFit="1" customWidth="1"/>
    <col min="2161" max="2161" width="49.28515625" style="1285" customWidth="1"/>
    <col min="2162" max="2170" width="13.7109375" style="1285" bestFit="1" customWidth="1"/>
    <col min="2171" max="2294" width="9.140625" style="1285" customWidth="1"/>
    <col min="2295" max="2295" width="46.7109375" style="1285" customWidth="1"/>
    <col min="2296" max="2301" width="12" style="1285" bestFit="1" customWidth="1"/>
    <col min="2302" max="2302" width="12.42578125" style="1285" bestFit="1" customWidth="1"/>
    <col min="2303" max="2304" width="12" style="1285"/>
    <col min="2305" max="2305" width="46.7109375" style="1285" customWidth="1"/>
    <col min="2306" max="2341" width="12" style="1285" bestFit="1" customWidth="1"/>
    <col min="2342" max="2356" width="12.85546875" style="1285" bestFit="1" customWidth="1"/>
    <col min="2357" max="2357" width="46.42578125" style="1285" customWidth="1"/>
    <col min="2358" max="2371" width="12.85546875" style="1285" bestFit="1" customWidth="1"/>
    <col min="2372" max="2372" width="12" style="1285" bestFit="1" customWidth="1"/>
    <col min="2373" max="2373" width="14.28515625" style="1285" bestFit="1" customWidth="1"/>
    <col min="2374" max="2375" width="12" style="1285" bestFit="1" customWidth="1"/>
    <col min="2376" max="2377" width="12.85546875" style="1285" bestFit="1" customWidth="1"/>
    <col min="2378" max="2384" width="11.5703125" style="1285" bestFit="1" customWidth="1"/>
    <col min="2385" max="2385" width="40.7109375" style="1285" customWidth="1"/>
    <col min="2386" max="2398" width="11.5703125" style="1285" bestFit="1" customWidth="1"/>
    <col min="2399" max="2399" width="12.42578125" style="1285" bestFit="1" customWidth="1"/>
    <col min="2400" max="2403" width="11.5703125" style="1285" bestFit="1" customWidth="1"/>
    <col min="2404" max="2404" width="11.5703125" style="1285" customWidth="1"/>
    <col min="2405" max="2416" width="11.5703125" style="1285" bestFit="1" customWidth="1"/>
    <col min="2417" max="2417" width="49.28515625" style="1285" customWidth="1"/>
    <col min="2418" max="2426" width="13.7109375" style="1285" bestFit="1" customWidth="1"/>
    <col min="2427" max="2550" width="9.140625" style="1285" customWidth="1"/>
    <col min="2551" max="2551" width="46.7109375" style="1285" customWidth="1"/>
    <col min="2552" max="2557" width="12" style="1285" bestFit="1" customWidth="1"/>
    <col min="2558" max="2558" width="12.42578125" style="1285" bestFit="1" customWidth="1"/>
    <col min="2559" max="2560" width="12" style="1285"/>
    <col min="2561" max="2561" width="46.7109375" style="1285" customWidth="1"/>
    <col min="2562" max="2597" width="12" style="1285" bestFit="1" customWidth="1"/>
    <col min="2598" max="2612" width="12.85546875" style="1285" bestFit="1" customWidth="1"/>
    <col min="2613" max="2613" width="46.42578125" style="1285" customWidth="1"/>
    <col min="2614" max="2627" width="12.85546875" style="1285" bestFit="1" customWidth="1"/>
    <col min="2628" max="2628" width="12" style="1285" bestFit="1" customWidth="1"/>
    <col min="2629" max="2629" width="14.28515625" style="1285" bestFit="1" customWidth="1"/>
    <col min="2630" max="2631" width="12" style="1285" bestFit="1" customWidth="1"/>
    <col min="2632" max="2633" width="12.85546875" style="1285" bestFit="1" customWidth="1"/>
    <col min="2634" max="2640" width="11.5703125" style="1285" bestFit="1" customWidth="1"/>
    <col min="2641" max="2641" width="40.7109375" style="1285" customWidth="1"/>
    <col min="2642" max="2654" width="11.5703125" style="1285" bestFit="1" customWidth="1"/>
    <col min="2655" max="2655" width="12.42578125" style="1285" bestFit="1" customWidth="1"/>
    <col min="2656" max="2659" width="11.5703125" style="1285" bestFit="1" customWidth="1"/>
    <col min="2660" max="2660" width="11.5703125" style="1285" customWidth="1"/>
    <col min="2661" max="2672" width="11.5703125" style="1285" bestFit="1" customWidth="1"/>
    <col min="2673" max="2673" width="49.28515625" style="1285" customWidth="1"/>
    <col min="2674" max="2682" width="13.7109375" style="1285" bestFit="1" customWidth="1"/>
    <col min="2683" max="2806" width="9.140625" style="1285" customWidth="1"/>
    <col min="2807" max="2807" width="46.7109375" style="1285" customWidth="1"/>
    <col min="2808" max="2813" width="12" style="1285" bestFit="1" customWidth="1"/>
    <col min="2814" max="2814" width="12.42578125" style="1285" bestFit="1" customWidth="1"/>
    <col min="2815" max="2816" width="12" style="1285"/>
    <col min="2817" max="2817" width="46.7109375" style="1285" customWidth="1"/>
    <col min="2818" max="2853" width="12" style="1285" bestFit="1" customWidth="1"/>
    <col min="2854" max="2868" width="12.85546875" style="1285" bestFit="1" customWidth="1"/>
    <col min="2869" max="2869" width="46.42578125" style="1285" customWidth="1"/>
    <col min="2870" max="2883" width="12.85546875" style="1285" bestFit="1" customWidth="1"/>
    <col min="2884" max="2884" width="12" style="1285" bestFit="1" customWidth="1"/>
    <col min="2885" max="2885" width="14.28515625" style="1285" bestFit="1" customWidth="1"/>
    <col min="2886" max="2887" width="12" style="1285" bestFit="1" customWidth="1"/>
    <col min="2888" max="2889" width="12.85546875" style="1285" bestFit="1" customWidth="1"/>
    <col min="2890" max="2896" width="11.5703125" style="1285" bestFit="1" customWidth="1"/>
    <col min="2897" max="2897" width="40.7109375" style="1285" customWidth="1"/>
    <col min="2898" max="2910" width="11.5703125" style="1285" bestFit="1" customWidth="1"/>
    <col min="2911" max="2911" width="12.42578125" style="1285" bestFit="1" customWidth="1"/>
    <col min="2912" max="2915" width="11.5703125" style="1285" bestFit="1" customWidth="1"/>
    <col min="2916" max="2916" width="11.5703125" style="1285" customWidth="1"/>
    <col min="2917" max="2928" width="11.5703125" style="1285" bestFit="1" customWidth="1"/>
    <col min="2929" max="2929" width="49.28515625" style="1285" customWidth="1"/>
    <col min="2930" max="2938" width="13.7109375" style="1285" bestFit="1" customWidth="1"/>
    <col min="2939" max="3062" width="9.140625" style="1285" customWidth="1"/>
    <col min="3063" max="3063" width="46.7109375" style="1285" customWidth="1"/>
    <col min="3064" max="3069" width="12" style="1285" bestFit="1" customWidth="1"/>
    <col min="3070" max="3070" width="12.42578125" style="1285" bestFit="1" customWidth="1"/>
    <col min="3071" max="3072" width="12" style="1285"/>
    <col min="3073" max="3073" width="46.7109375" style="1285" customWidth="1"/>
    <col min="3074" max="3109" width="12" style="1285" bestFit="1" customWidth="1"/>
    <col min="3110" max="3124" width="12.85546875" style="1285" bestFit="1" customWidth="1"/>
    <col min="3125" max="3125" width="46.42578125" style="1285" customWidth="1"/>
    <col min="3126" max="3139" width="12.85546875" style="1285" bestFit="1" customWidth="1"/>
    <col min="3140" max="3140" width="12" style="1285" bestFit="1" customWidth="1"/>
    <col min="3141" max="3141" width="14.28515625" style="1285" bestFit="1" customWidth="1"/>
    <col min="3142" max="3143" width="12" style="1285" bestFit="1" customWidth="1"/>
    <col min="3144" max="3145" width="12.85546875" style="1285" bestFit="1" customWidth="1"/>
    <col min="3146" max="3152" width="11.5703125" style="1285" bestFit="1" customWidth="1"/>
    <col min="3153" max="3153" width="40.7109375" style="1285" customWidth="1"/>
    <col min="3154" max="3166" width="11.5703125" style="1285" bestFit="1" customWidth="1"/>
    <col min="3167" max="3167" width="12.42578125" style="1285" bestFit="1" customWidth="1"/>
    <col min="3168" max="3171" width="11.5703125" style="1285" bestFit="1" customWidth="1"/>
    <col min="3172" max="3172" width="11.5703125" style="1285" customWidth="1"/>
    <col min="3173" max="3184" width="11.5703125" style="1285" bestFit="1" customWidth="1"/>
    <col min="3185" max="3185" width="49.28515625" style="1285" customWidth="1"/>
    <col min="3186" max="3194" width="13.7109375" style="1285" bestFit="1" customWidth="1"/>
    <col min="3195" max="3318" width="9.140625" style="1285" customWidth="1"/>
    <col min="3319" max="3319" width="46.7109375" style="1285" customWidth="1"/>
    <col min="3320" max="3325" width="12" style="1285" bestFit="1" customWidth="1"/>
    <col min="3326" max="3326" width="12.42578125" style="1285" bestFit="1" customWidth="1"/>
    <col min="3327" max="3328" width="12" style="1285"/>
    <col min="3329" max="3329" width="46.7109375" style="1285" customWidth="1"/>
    <col min="3330" max="3365" width="12" style="1285" bestFit="1" customWidth="1"/>
    <col min="3366" max="3380" width="12.85546875" style="1285" bestFit="1" customWidth="1"/>
    <col min="3381" max="3381" width="46.42578125" style="1285" customWidth="1"/>
    <col min="3382" max="3395" width="12.85546875" style="1285" bestFit="1" customWidth="1"/>
    <col min="3396" max="3396" width="12" style="1285" bestFit="1" customWidth="1"/>
    <col min="3397" max="3397" width="14.28515625" style="1285" bestFit="1" customWidth="1"/>
    <col min="3398" max="3399" width="12" style="1285" bestFit="1" customWidth="1"/>
    <col min="3400" max="3401" width="12.85546875" style="1285" bestFit="1" customWidth="1"/>
    <col min="3402" max="3408" width="11.5703125" style="1285" bestFit="1" customWidth="1"/>
    <col min="3409" max="3409" width="40.7109375" style="1285" customWidth="1"/>
    <col min="3410" max="3422" width="11.5703125" style="1285" bestFit="1" customWidth="1"/>
    <col min="3423" max="3423" width="12.42578125" style="1285" bestFit="1" customWidth="1"/>
    <col min="3424" max="3427" width="11.5703125" style="1285" bestFit="1" customWidth="1"/>
    <col min="3428" max="3428" width="11.5703125" style="1285" customWidth="1"/>
    <col min="3429" max="3440" width="11.5703125" style="1285" bestFit="1" customWidth="1"/>
    <col min="3441" max="3441" width="49.28515625" style="1285" customWidth="1"/>
    <col min="3442" max="3450" width="13.7109375" style="1285" bestFit="1" customWidth="1"/>
    <col min="3451" max="3574" width="9.140625" style="1285" customWidth="1"/>
    <col min="3575" max="3575" width="46.7109375" style="1285" customWidth="1"/>
    <col min="3576" max="3581" width="12" style="1285" bestFit="1" customWidth="1"/>
    <col min="3582" max="3582" width="12.42578125" style="1285" bestFit="1" customWidth="1"/>
    <col min="3583" max="3584" width="12" style="1285"/>
    <col min="3585" max="3585" width="46.7109375" style="1285" customWidth="1"/>
    <col min="3586" max="3621" width="12" style="1285" bestFit="1" customWidth="1"/>
    <col min="3622" max="3636" width="12.85546875" style="1285" bestFit="1" customWidth="1"/>
    <col min="3637" max="3637" width="46.42578125" style="1285" customWidth="1"/>
    <col min="3638" max="3651" width="12.85546875" style="1285" bestFit="1" customWidth="1"/>
    <col min="3652" max="3652" width="12" style="1285" bestFit="1" customWidth="1"/>
    <col min="3653" max="3653" width="14.28515625" style="1285" bestFit="1" customWidth="1"/>
    <col min="3654" max="3655" width="12" style="1285" bestFit="1" customWidth="1"/>
    <col min="3656" max="3657" width="12.85546875" style="1285" bestFit="1" customWidth="1"/>
    <col min="3658" max="3664" width="11.5703125" style="1285" bestFit="1" customWidth="1"/>
    <col min="3665" max="3665" width="40.7109375" style="1285" customWidth="1"/>
    <col min="3666" max="3678" width="11.5703125" style="1285" bestFit="1" customWidth="1"/>
    <col min="3679" max="3679" width="12.42578125" style="1285" bestFit="1" customWidth="1"/>
    <col min="3680" max="3683" width="11.5703125" style="1285" bestFit="1" customWidth="1"/>
    <col min="3684" max="3684" width="11.5703125" style="1285" customWidth="1"/>
    <col min="3685" max="3696" width="11.5703125" style="1285" bestFit="1" customWidth="1"/>
    <col min="3697" max="3697" width="49.28515625" style="1285" customWidth="1"/>
    <col min="3698" max="3706" width="13.7109375" style="1285" bestFit="1" customWidth="1"/>
    <col min="3707" max="3830" width="9.140625" style="1285" customWidth="1"/>
    <col min="3831" max="3831" width="46.7109375" style="1285" customWidth="1"/>
    <col min="3832" max="3837" width="12" style="1285" bestFit="1" customWidth="1"/>
    <col min="3838" max="3838" width="12.42578125" style="1285" bestFit="1" customWidth="1"/>
    <col min="3839" max="3840" width="12" style="1285"/>
    <col min="3841" max="3841" width="46.7109375" style="1285" customWidth="1"/>
    <col min="3842" max="3877" width="12" style="1285" bestFit="1" customWidth="1"/>
    <col min="3878" max="3892" width="12.85546875" style="1285" bestFit="1" customWidth="1"/>
    <col min="3893" max="3893" width="46.42578125" style="1285" customWidth="1"/>
    <col min="3894" max="3907" width="12.85546875" style="1285" bestFit="1" customWidth="1"/>
    <col min="3908" max="3908" width="12" style="1285" bestFit="1" customWidth="1"/>
    <col min="3909" max="3909" width="14.28515625" style="1285" bestFit="1" customWidth="1"/>
    <col min="3910" max="3911" width="12" style="1285" bestFit="1" customWidth="1"/>
    <col min="3912" max="3913" width="12.85546875" style="1285" bestFit="1" customWidth="1"/>
    <col min="3914" max="3920" width="11.5703125" style="1285" bestFit="1" customWidth="1"/>
    <col min="3921" max="3921" width="40.7109375" style="1285" customWidth="1"/>
    <col min="3922" max="3934" width="11.5703125" style="1285" bestFit="1" customWidth="1"/>
    <col min="3935" max="3935" width="12.42578125" style="1285" bestFit="1" customWidth="1"/>
    <col min="3936" max="3939" width="11.5703125" style="1285" bestFit="1" customWidth="1"/>
    <col min="3940" max="3940" width="11.5703125" style="1285" customWidth="1"/>
    <col min="3941" max="3952" width="11.5703125" style="1285" bestFit="1" customWidth="1"/>
    <col min="3953" max="3953" width="49.28515625" style="1285" customWidth="1"/>
    <col min="3954" max="3962" width="13.7109375" style="1285" bestFit="1" customWidth="1"/>
    <col min="3963" max="4086" width="9.140625" style="1285" customWidth="1"/>
    <col min="4087" max="4087" width="46.7109375" style="1285" customWidth="1"/>
    <col min="4088" max="4093" width="12" style="1285" bestFit="1" customWidth="1"/>
    <col min="4094" max="4094" width="12.42578125" style="1285" bestFit="1" customWidth="1"/>
    <col min="4095" max="4096" width="12" style="1285"/>
    <col min="4097" max="4097" width="46.7109375" style="1285" customWidth="1"/>
    <col min="4098" max="4133" width="12" style="1285" bestFit="1" customWidth="1"/>
    <col min="4134" max="4148" width="12.85546875" style="1285" bestFit="1" customWidth="1"/>
    <col min="4149" max="4149" width="46.42578125" style="1285" customWidth="1"/>
    <col min="4150" max="4163" width="12.85546875" style="1285" bestFit="1" customWidth="1"/>
    <col min="4164" max="4164" width="12" style="1285" bestFit="1" customWidth="1"/>
    <col min="4165" max="4165" width="14.28515625" style="1285" bestFit="1" customWidth="1"/>
    <col min="4166" max="4167" width="12" style="1285" bestFit="1" customWidth="1"/>
    <col min="4168" max="4169" width="12.85546875" style="1285" bestFit="1" customWidth="1"/>
    <col min="4170" max="4176" width="11.5703125" style="1285" bestFit="1" customWidth="1"/>
    <col min="4177" max="4177" width="40.7109375" style="1285" customWidth="1"/>
    <col min="4178" max="4190" width="11.5703125" style="1285" bestFit="1" customWidth="1"/>
    <col min="4191" max="4191" width="12.42578125" style="1285" bestFit="1" customWidth="1"/>
    <col min="4192" max="4195" width="11.5703125" style="1285" bestFit="1" customWidth="1"/>
    <col min="4196" max="4196" width="11.5703125" style="1285" customWidth="1"/>
    <col min="4197" max="4208" width="11.5703125" style="1285" bestFit="1" customWidth="1"/>
    <col min="4209" max="4209" width="49.28515625" style="1285" customWidth="1"/>
    <col min="4210" max="4218" width="13.7109375" style="1285" bestFit="1" customWidth="1"/>
    <col min="4219" max="4342" width="9.140625" style="1285" customWidth="1"/>
    <col min="4343" max="4343" width="46.7109375" style="1285" customWidth="1"/>
    <col min="4344" max="4349" width="12" style="1285" bestFit="1" customWidth="1"/>
    <col min="4350" max="4350" width="12.42578125" style="1285" bestFit="1" customWidth="1"/>
    <col min="4351" max="4352" width="12" style="1285"/>
    <col min="4353" max="4353" width="46.7109375" style="1285" customWidth="1"/>
    <col min="4354" max="4389" width="12" style="1285" bestFit="1" customWidth="1"/>
    <col min="4390" max="4404" width="12.85546875" style="1285" bestFit="1" customWidth="1"/>
    <col min="4405" max="4405" width="46.42578125" style="1285" customWidth="1"/>
    <col min="4406" max="4419" width="12.85546875" style="1285" bestFit="1" customWidth="1"/>
    <col min="4420" max="4420" width="12" style="1285" bestFit="1" customWidth="1"/>
    <col min="4421" max="4421" width="14.28515625" style="1285" bestFit="1" customWidth="1"/>
    <col min="4422" max="4423" width="12" style="1285" bestFit="1" customWidth="1"/>
    <col min="4424" max="4425" width="12.85546875" style="1285" bestFit="1" customWidth="1"/>
    <col min="4426" max="4432" width="11.5703125" style="1285" bestFit="1" customWidth="1"/>
    <col min="4433" max="4433" width="40.7109375" style="1285" customWidth="1"/>
    <col min="4434" max="4446" width="11.5703125" style="1285" bestFit="1" customWidth="1"/>
    <col min="4447" max="4447" width="12.42578125" style="1285" bestFit="1" customWidth="1"/>
    <col min="4448" max="4451" width="11.5703125" style="1285" bestFit="1" customWidth="1"/>
    <col min="4452" max="4452" width="11.5703125" style="1285" customWidth="1"/>
    <col min="4453" max="4464" width="11.5703125" style="1285" bestFit="1" customWidth="1"/>
    <col min="4465" max="4465" width="49.28515625" style="1285" customWidth="1"/>
    <col min="4466" max="4474" width="13.7109375" style="1285" bestFit="1" customWidth="1"/>
    <col min="4475" max="4598" width="9.140625" style="1285" customWidth="1"/>
    <col min="4599" max="4599" width="46.7109375" style="1285" customWidth="1"/>
    <col min="4600" max="4605" width="12" style="1285" bestFit="1" customWidth="1"/>
    <col min="4606" max="4606" width="12.42578125" style="1285" bestFit="1" customWidth="1"/>
    <col min="4607" max="4608" width="12" style="1285"/>
    <col min="4609" max="4609" width="46.7109375" style="1285" customWidth="1"/>
    <col min="4610" max="4645" width="12" style="1285" bestFit="1" customWidth="1"/>
    <col min="4646" max="4660" width="12.85546875" style="1285" bestFit="1" customWidth="1"/>
    <col min="4661" max="4661" width="46.42578125" style="1285" customWidth="1"/>
    <col min="4662" max="4675" width="12.85546875" style="1285" bestFit="1" customWidth="1"/>
    <col min="4676" max="4676" width="12" style="1285" bestFit="1" customWidth="1"/>
    <col min="4677" max="4677" width="14.28515625" style="1285" bestFit="1" customWidth="1"/>
    <col min="4678" max="4679" width="12" style="1285" bestFit="1" customWidth="1"/>
    <col min="4680" max="4681" width="12.85546875" style="1285" bestFit="1" customWidth="1"/>
    <col min="4682" max="4688" width="11.5703125" style="1285" bestFit="1" customWidth="1"/>
    <col min="4689" max="4689" width="40.7109375" style="1285" customWidth="1"/>
    <col min="4690" max="4702" width="11.5703125" style="1285" bestFit="1" customWidth="1"/>
    <col min="4703" max="4703" width="12.42578125" style="1285" bestFit="1" customWidth="1"/>
    <col min="4704" max="4707" width="11.5703125" style="1285" bestFit="1" customWidth="1"/>
    <col min="4708" max="4708" width="11.5703125" style="1285" customWidth="1"/>
    <col min="4709" max="4720" width="11.5703125" style="1285" bestFit="1" customWidth="1"/>
    <col min="4721" max="4721" width="49.28515625" style="1285" customWidth="1"/>
    <col min="4722" max="4730" width="13.7109375" style="1285" bestFit="1" customWidth="1"/>
    <col min="4731" max="4854" width="9.140625" style="1285" customWidth="1"/>
    <col min="4855" max="4855" width="46.7109375" style="1285" customWidth="1"/>
    <col min="4856" max="4861" width="12" style="1285" bestFit="1" customWidth="1"/>
    <col min="4862" max="4862" width="12.42578125" style="1285" bestFit="1" customWidth="1"/>
    <col min="4863" max="4864" width="12" style="1285"/>
    <col min="4865" max="4865" width="46.7109375" style="1285" customWidth="1"/>
    <col min="4866" max="4901" width="12" style="1285" bestFit="1" customWidth="1"/>
    <col min="4902" max="4916" width="12.85546875" style="1285" bestFit="1" customWidth="1"/>
    <col min="4917" max="4917" width="46.42578125" style="1285" customWidth="1"/>
    <col min="4918" max="4931" width="12.85546875" style="1285" bestFit="1" customWidth="1"/>
    <col min="4932" max="4932" width="12" style="1285" bestFit="1" customWidth="1"/>
    <col min="4933" max="4933" width="14.28515625" style="1285" bestFit="1" customWidth="1"/>
    <col min="4934" max="4935" width="12" style="1285" bestFit="1" customWidth="1"/>
    <col min="4936" max="4937" width="12.85546875" style="1285" bestFit="1" customWidth="1"/>
    <col min="4938" max="4944" width="11.5703125" style="1285" bestFit="1" customWidth="1"/>
    <col min="4945" max="4945" width="40.7109375" style="1285" customWidth="1"/>
    <col min="4946" max="4958" width="11.5703125" style="1285" bestFit="1" customWidth="1"/>
    <col min="4959" max="4959" width="12.42578125" style="1285" bestFit="1" customWidth="1"/>
    <col min="4960" max="4963" width="11.5703125" style="1285" bestFit="1" customWidth="1"/>
    <col min="4964" max="4964" width="11.5703125" style="1285" customWidth="1"/>
    <col min="4965" max="4976" width="11.5703125" style="1285" bestFit="1" customWidth="1"/>
    <col min="4977" max="4977" width="49.28515625" style="1285" customWidth="1"/>
    <col min="4978" max="4986" width="13.7109375" style="1285" bestFit="1" customWidth="1"/>
    <col min="4987" max="5110" width="9.140625" style="1285" customWidth="1"/>
    <col min="5111" max="5111" width="46.7109375" style="1285" customWidth="1"/>
    <col min="5112" max="5117" width="12" style="1285" bestFit="1" customWidth="1"/>
    <col min="5118" max="5118" width="12.42578125" style="1285" bestFit="1" customWidth="1"/>
    <col min="5119" max="5120" width="12" style="1285"/>
    <col min="5121" max="5121" width="46.7109375" style="1285" customWidth="1"/>
    <col min="5122" max="5157" width="12" style="1285" bestFit="1" customWidth="1"/>
    <col min="5158" max="5172" width="12.85546875" style="1285" bestFit="1" customWidth="1"/>
    <col min="5173" max="5173" width="46.42578125" style="1285" customWidth="1"/>
    <col min="5174" max="5187" width="12.85546875" style="1285" bestFit="1" customWidth="1"/>
    <col min="5188" max="5188" width="12" style="1285" bestFit="1" customWidth="1"/>
    <col min="5189" max="5189" width="14.28515625" style="1285" bestFit="1" customWidth="1"/>
    <col min="5190" max="5191" width="12" style="1285" bestFit="1" customWidth="1"/>
    <col min="5192" max="5193" width="12.85546875" style="1285" bestFit="1" customWidth="1"/>
    <col min="5194" max="5200" width="11.5703125" style="1285" bestFit="1" customWidth="1"/>
    <col min="5201" max="5201" width="40.7109375" style="1285" customWidth="1"/>
    <col min="5202" max="5214" width="11.5703125" style="1285" bestFit="1" customWidth="1"/>
    <col min="5215" max="5215" width="12.42578125" style="1285" bestFit="1" customWidth="1"/>
    <col min="5216" max="5219" width="11.5703125" style="1285" bestFit="1" customWidth="1"/>
    <col min="5220" max="5220" width="11.5703125" style="1285" customWidth="1"/>
    <col min="5221" max="5232" width="11.5703125" style="1285" bestFit="1" customWidth="1"/>
    <col min="5233" max="5233" width="49.28515625" style="1285" customWidth="1"/>
    <col min="5234" max="5242" width="13.7109375" style="1285" bestFit="1" customWidth="1"/>
    <col min="5243" max="5366" width="9.140625" style="1285" customWidth="1"/>
    <col min="5367" max="5367" width="46.7109375" style="1285" customWidth="1"/>
    <col min="5368" max="5373" width="12" style="1285" bestFit="1" customWidth="1"/>
    <col min="5374" max="5374" width="12.42578125" style="1285" bestFit="1" customWidth="1"/>
    <col min="5375" max="5376" width="12" style="1285"/>
    <col min="5377" max="5377" width="46.7109375" style="1285" customWidth="1"/>
    <col min="5378" max="5413" width="12" style="1285" bestFit="1" customWidth="1"/>
    <col min="5414" max="5428" width="12.85546875" style="1285" bestFit="1" customWidth="1"/>
    <col min="5429" max="5429" width="46.42578125" style="1285" customWidth="1"/>
    <col min="5430" max="5443" width="12.85546875" style="1285" bestFit="1" customWidth="1"/>
    <col min="5444" max="5444" width="12" style="1285" bestFit="1" customWidth="1"/>
    <col min="5445" max="5445" width="14.28515625" style="1285" bestFit="1" customWidth="1"/>
    <col min="5446" max="5447" width="12" style="1285" bestFit="1" customWidth="1"/>
    <col min="5448" max="5449" width="12.85546875" style="1285" bestFit="1" customWidth="1"/>
    <col min="5450" max="5456" width="11.5703125" style="1285" bestFit="1" customWidth="1"/>
    <col min="5457" max="5457" width="40.7109375" style="1285" customWidth="1"/>
    <col min="5458" max="5470" width="11.5703125" style="1285" bestFit="1" customWidth="1"/>
    <col min="5471" max="5471" width="12.42578125" style="1285" bestFit="1" customWidth="1"/>
    <col min="5472" max="5475" width="11.5703125" style="1285" bestFit="1" customWidth="1"/>
    <col min="5476" max="5476" width="11.5703125" style="1285" customWidth="1"/>
    <col min="5477" max="5488" width="11.5703125" style="1285" bestFit="1" customWidth="1"/>
    <col min="5489" max="5489" width="49.28515625" style="1285" customWidth="1"/>
    <col min="5490" max="5498" width="13.7109375" style="1285" bestFit="1" customWidth="1"/>
    <col min="5499" max="5622" width="9.140625" style="1285" customWidth="1"/>
    <col min="5623" max="5623" width="46.7109375" style="1285" customWidth="1"/>
    <col min="5624" max="5629" width="12" style="1285" bestFit="1" customWidth="1"/>
    <col min="5630" max="5630" width="12.42578125" style="1285" bestFit="1" customWidth="1"/>
    <col min="5631" max="5632" width="12" style="1285"/>
    <col min="5633" max="5633" width="46.7109375" style="1285" customWidth="1"/>
    <col min="5634" max="5669" width="12" style="1285" bestFit="1" customWidth="1"/>
    <col min="5670" max="5684" width="12.85546875" style="1285" bestFit="1" customWidth="1"/>
    <col min="5685" max="5685" width="46.42578125" style="1285" customWidth="1"/>
    <col min="5686" max="5699" width="12.85546875" style="1285" bestFit="1" customWidth="1"/>
    <col min="5700" max="5700" width="12" style="1285" bestFit="1" customWidth="1"/>
    <col min="5701" max="5701" width="14.28515625" style="1285" bestFit="1" customWidth="1"/>
    <col min="5702" max="5703" width="12" style="1285" bestFit="1" customWidth="1"/>
    <col min="5704" max="5705" width="12.85546875" style="1285" bestFit="1" customWidth="1"/>
    <col min="5706" max="5712" width="11.5703125" style="1285" bestFit="1" customWidth="1"/>
    <col min="5713" max="5713" width="40.7109375" style="1285" customWidth="1"/>
    <col min="5714" max="5726" width="11.5703125" style="1285" bestFit="1" customWidth="1"/>
    <col min="5727" max="5727" width="12.42578125" style="1285" bestFit="1" customWidth="1"/>
    <col min="5728" max="5731" width="11.5703125" style="1285" bestFit="1" customWidth="1"/>
    <col min="5732" max="5732" width="11.5703125" style="1285" customWidth="1"/>
    <col min="5733" max="5744" width="11.5703125" style="1285" bestFit="1" customWidth="1"/>
    <col min="5745" max="5745" width="49.28515625" style="1285" customWidth="1"/>
    <col min="5746" max="5754" width="13.7109375" style="1285" bestFit="1" customWidth="1"/>
    <col min="5755" max="5878" width="9.140625" style="1285" customWidth="1"/>
    <col min="5879" max="5879" width="46.7109375" style="1285" customWidth="1"/>
    <col min="5880" max="5885" width="12" style="1285" bestFit="1" customWidth="1"/>
    <col min="5886" max="5886" width="12.42578125" style="1285" bestFit="1" customWidth="1"/>
    <col min="5887" max="5888" width="12" style="1285"/>
    <col min="5889" max="5889" width="46.7109375" style="1285" customWidth="1"/>
    <col min="5890" max="5925" width="12" style="1285" bestFit="1" customWidth="1"/>
    <col min="5926" max="5940" width="12.85546875" style="1285" bestFit="1" customWidth="1"/>
    <col min="5941" max="5941" width="46.42578125" style="1285" customWidth="1"/>
    <col min="5942" max="5955" width="12.85546875" style="1285" bestFit="1" customWidth="1"/>
    <col min="5956" max="5956" width="12" style="1285" bestFit="1" customWidth="1"/>
    <col min="5957" max="5957" width="14.28515625" style="1285" bestFit="1" customWidth="1"/>
    <col min="5958" max="5959" width="12" style="1285" bestFit="1" customWidth="1"/>
    <col min="5960" max="5961" width="12.85546875" style="1285" bestFit="1" customWidth="1"/>
    <col min="5962" max="5968" width="11.5703125" style="1285" bestFit="1" customWidth="1"/>
    <col min="5969" max="5969" width="40.7109375" style="1285" customWidth="1"/>
    <col min="5970" max="5982" width="11.5703125" style="1285" bestFit="1" customWidth="1"/>
    <col min="5983" max="5983" width="12.42578125" style="1285" bestFit="1" customWidth="1"/>
    <col min="5984" max="5987" width="11.5703125" style="1285" bestFit="1" customWidth="1"/>
    <col min="5988" max="5988" width="11.5703125" style="1285" customWidth="1"/>
    <col min="5989" max="6000" width="11.5703125" style="1285" bestFit="1" customWidth="1"/>
    <col min="6001" max="6001" width="49.28515625" style="1285" customWidth="1"/>
    <col min="6002" max="6010" width="13.7109375" style="1285" bestFit="1" customWidth="1"/>
    <col min="6011" max="6134" width="9.140625" style="1285" customWidth="1"/>
    <col min="6135" max="6135" width="46.7109375" style="1285" customWidth="1"/>
    <col min="6136" max="6141" width="12" style="1285" bestFit="1" customWidth="1"/>
    <col min="6142" max="6142" width="12.42578125" style="1285" bestFit="1" customWidth="1"/>
    <col min="6143" max="6144" width="12" style="1285"/>
    <col min="6145" max="6145" width="46.7109375" style="1285" customWidth="1"/>
    <col min="6146" max="6181" width="12" style="1285" bestFit="1" customWidth="1"/>
    <col min="6182" max="6196" width="12.85546875" style="1285" bestFit="1" customWidth="1"/>
    <col min="6197" max="6197" width="46.42578125" style="1285" customWidth="1"/>
    <col min="6198" max="6211" width="12.85546875" style="1285" bestFit="1" customWidth="1"/>
    <col min="6212" max="6212" width="12" style="1285" bestFit="1" customWidth="1"/>
    <col min="6213" max="6213" width="14.28515625" style="1285" bestFit="1" customWidth="1"/>
    <col min="6214" max="6215" width="12" style="1285" bestFit="1" customWidth="1"/>
    <col min="6216" max="6217" width="12.85546875" style="1285" bestFit="1" customWidth="1"/>
    <col min="6218" max="6224" width="11.5703125" style="1285" bestFit="1" customWidth="1"/>
    <col min="6225" max="6225" width="40.7109375" style="1285" customWidth="1"/>
    <col min="6226" max="6238" width="11.5703125" style="1285" bestFit="1" customWidth="1"/>
    <col min="6239" max="6239" width="12.42578125" style="1285" bestFit="1" customWidth="1"/>
    <col min="6240" max="6243" width="11.5703125" style="1285" bestFit="1" customWidth="1"/>
    <col min="6244" max="6244" width="11.5703125" style="1285" customWidth="1"/>
    <col min="6245" max="6256" width="11.5703125" style="1285" bestFit="1" customWidth="1"/>
    <col min="6257" max="6257" width="49.28515625" style="1285" customWidth="1"/>
    <col min="6258" max="6266" width="13.7109375" style="1285" bestFit="1" customWidth="1"/>
    <col min="6267" max="6390" width="9.140625" style="1285" customWidth="1"/>
    <col min="6391" max="6391" width="46.7109375" style="1285" customWidth="1"/>
    <col min="6392" max="6397" width="12" style="1285" bestFit="1" customWidth="1"/>
    <col min="6398" max="6398" width="12.42578125" style="1285" bestFit="1" customWidth="1"/>
    <col min="6399" max="6400" width="12" style="1285"/>
    <col min="6401" max="6401" width="46.7109375" style="1285" customWidth="1"/>
    <col min="6402" max="6437" width="12" style="1285" bestFit="1" customWidth="1"/>
    <col min="6438" max="6452" width="12.85546875" style="1285" bestFit="1" customWidth="1"/>
    <col min="6453" max="6453" width="46.42578125" style="1285" customWidth="1"/>
    <col min="6454" max="6467" width="12.85546875" style="1285" bestFit="1" customWidth="1"/>
    <col min="6468" max="6468" width="12" style="1285" bestFit="1" customWidth="1"/>
    <col min="6469" max="6469" width="14.28515625" style="1285" bestFit="1" customWidth="1"/>
    <col min="6470" max="6471" width="12" style="1285" bestFit="1" customWidth="1"/>
    <col min="6472" max="6473" width="12.85546875" style="1285" bestFit="1" customWidth="1"/>
    <col min="6474" max="6480" width="11.5703125" style="1285" bestFit="1" customWidth="1"/>
    <col min="6481" max="6481" width="40.7109375" style="1285" customWidth="1"/>
    <col min="6482" max="6494" width="11.5703125" style="1285" bestFit="1" customWidth="1"/>
    <col min="6495" max="6495" width="12.42578125" style="1285" bestFit="1" customWidth="1"/>
    <col min="6496" max="6499" width="11.5703125" style="1285" bestFit="1" customWidth="1"/>
    <col min="6500" max="6500" width="11.5703125" style="1285" customWidth="1"/>
    <col min="6501" max="6512" width="11.5703125" style="1285" bestFit="1" customWidth="1"/>
    <col min="6513" max="6513" width="49.28515625" style="1285" customWidth="1"/>
    <col min="6514" max="6522" width="13.7109375" style="1285" bestFit="1" customWidth="1"/>
    <col min="6523" max="6646" width="9.140625" style="1285" customWidth="1"/>
    <col min="6647" max="6647" width="46.7109375" style="1285" customWidth="1"/>
    <col min="6648" max="6653" width="12" style="1285" bestFit="1" customWidth="1"/>
    <col min="6654" max="6654" width="12.42578125" style="1285" bestFit="1" customWidth="1"/>
    <col min="6655" max="6656" width="12" style="1285"/>
    <col min="6657" max="6657" width="46.7109375" style="1285" customWidth="1"/>
    <col min="6658" max="6693" width="12" style="1285" bestFit="1" customWidth="1"/>
    <col min="6694" max="6708" width="12.85546875" style="1285" bestFit="1" customWidth="1"/>
    <col min="6709" max="6709" width="46.42578125" style="1285" customWidth="1"/>
    <col min="6710" max="6723" width="12.85546875" style="1285" bestFit="1" customWidth="1"/>
    <col min="6724" max="6724" width="12" style="1285" bestFit="1" customWidth="1"/>
    <col min="6725" max="6725" width="14.28515625" style="1285" bestFit="1" customWidth="1"/>
    <col min="6726" max="6727" width="12" style="1285" bestFit="1" customWidth="1"/>
    <col min="6728" max="6729" width="12.85546875" style="1285" bestFit="1" customWidth="1"/>
    <col min="6730" max="6736" width="11.5703125" style="1285" bestFit="1" customWidth="1"/>
    <col min="6737" max="6737" width="40.7109375" style="1285" customWidth="1"/>
    <col min="6738" max="6750" width="11.5703125" style="1285" bestFit="1" customWidth="1"/>
    <col min="6751" max="6751" width="12.42578125" style="1285" bestFit="1" customWidth="1"/>
    <col min="6752" max="6755" width="11.5703125" style="1285" bestFit="1" customWidth="1"/>
    <col min="6756" max="6756" width="11.5703125" style="1285" customWidth="1"/>
    <col min="6757" max="6768" width="11.5703125" style="1285" bestFit="1" customWidth="1"/>
    <col min="6769" max="6769" width="49.28515625" style="1285" customWidth="1"/>
    <col min="6770" max="6778" width="13.7109375" style="1285" bestFit="1" customWidth="1"/>
    <col min="6779" max="6902" width="9.140625" style="1285" customWidth="1"/>
    <col min="6903" max="6903" width="46.7109375" style="1285" customWidth="1"/>
    <col min="6904" max="6909" width="12" style="1285" bestFit="1" customWidth="1"/>
    <col min="6910" max="6910" width="12.42578125" style="1285" bestFit="1" customWidth="1"/>
    <col min="6911" max="6912" width="12" style="1285"/>
    <col min="6913" max="6913" width="46.7109375" style="1285" customWidth="1"/>
    <col min="6914" max="6949" width="12" style="1285" bestFit="1" customWidth="1"/>
    <col min="6950" max="6964" width="12.85546875" style="1285" bestFit="1" customWidth="1"/>
    <col min="6965" max="6965" width="46.42578125" style="1285" customWidth="1"/>
    <col min="6966" max="6979" width="12.85546875" style="1285" bestFit="1" customWidth="1"/>
    <col min="6980" max="6980" width="12" style="1285" bestFit="1" customWidth="1"/>
    <col min="6981" max="6981" width="14.28515625" style="1285" bestFit="1" customWidth="1"/>
    <col min="6982" max="6983" width="12" style="1285" bestFit="1" customWidth="1"/>
    <col min="6984" max="6985" width="12.85546875" style="1285" bestFit="1" customWidth="1"/>
    <col min="6986" max="6992" width="11.5703125" style="1285" bestFit="1" customWidth="1"/>
    <col min="6993" max="6993" width="40.7109375" style="1285" customWidth="1"/>
    <col min="6994" max="7006" width="11.5703125" style="1285" bestFit="1" customWidth="1"/>
    <col min="7007" max="7007" width="12.42578125" style="1285" bestFit="1" customWidth="1"/>
    <col min="7008" max="7011" width="11.5703125" style="1285" bestFit="1" customWidth="1"/>
    <col min="7012" max="7012" width="11.5703125" style="1285" customWidth="1"/>
    <col min="7013" max="7024" width="11.5703125" style="1285" bestFit="1" customWidth="1"/>
    <col min="7025" max="7025" width="49.28515625" style="1285" customWidth="1"/>
    <col min="7026" max="7034" width="13.7109375" style="1285" bestFit="1" customWidth="1"/>
    <col min="7035" max="7158" width="9.140625" style="1285" customWidth="1"/>
    <col min="7159" max="7159" width="46.7109375" style="1285" customWidth="1"/>
    <col min="7160" max="7165" width="12" style="1285" bestFit="1" customWidth="1"/>
    <col min="7166" max="7166" width="12.42578125" style="1285" bestFit="1" customWidth="1"/>
    <col min="7167" max="7168" width="12" style="1285"/>
    <col min="7169" max="7169" width="46.7109375" style="1285" customWidth="1"/>
    <col min="7170" max="7205" width="12" style="1285" bestFit="1" customWidth="1"/>
    <col min="7206" max="7220" width="12.85546875" style="1285" bestFit="1" customWidth="1"/>
    <col min="7221" max="7221" width="46.42578125" style="1285" customWidth="1"/>
    <col min="7222" max="7235" width="12.85546875" style="1285" bestFit="1" customWidth="1"/>
    <col min="7236" max="7236" width="12" style="1285" bestFit="1" customWidth="1"/>
    <col min="7237" max="7237" width="14.28515625" style="1285" bestFit="1" customWidth="1"/>
    <col min="7238" max="7239" width="12" style="1285" bestFit="1" customWidth="1"/>
    <col min="7240" max="7241" width="12.85546875" style="1285" bestFit="1" customWidth="1"/>
    <col min="7242" max="7248" width="11.5703125" style="1285" bestFit="1" customWidth="1"/>
    <col min="7249" max="7249" width="40.7109375" style="1285" customWidth="1"/>
    <col min="7250" max="7262" width="11.5703125" style="1285" bestFit="1" customWidth="1"/>
    <col min="7263" max="7263" width="12.42578125" style="1285" bestFit="1" customWidth="1"/>
    <col min="7264" max="7267" width="11.5703125" style="1285" bestFit="1" customWidth="1"/>
    <col min="7268" max="7268" width="11.5703125" style="1285" customWidth="1"/>
    <col min="7269" max="7280" width="11.5703125" style="1285" bestFit="1" customWidth="1"/>
    <col min="7281" max="7281" width="49.28515625" style="1285" customWidth="1"/>
    <col min="7282" max="7290" width="13.7109375" style="1285" bestFit="1" customWidth="1"/>
    <col min="7291" max="7414" width="9.140625" style="1285" customWidth="1"/>
    <col min="7415" max="7415" width="46.7109375" style="1285" customWidth="1"/>
    <col min="7416" max="7421" width="12" style="1285" bestFit="1" customWidth="1"/>
    <col min="7422" max="7422" width="12.42578125" style="1285" bestFit="1" customWidth="1"/>
    <col min="7423" max="7424" width="12" style="1285"/>
    <col min="7425" max="7425" width="46.7109375" style="1285" customWidth="1"/>
    <col min="7426" max="7461" width="12" style="1285" bestFit="1" customWidth="1"/>
    <col min="7462" max="7476" width="12.85546875" style="1285" bestFit="1" customWidth="1"/>
    <col min="7477" max="7477" width="46.42578125" style="1285" customWidth="1"/>
    <col min="7478" max="7491" width="12.85546875" style="1285" bestFit="1" customWidth="1"/>
    <col min="7492" max="7492" width="12" style="1285" bestFit="1" customWidth="1"/>
    <col min="7493" max="7493" width="14.28515625" style="1285" bestFit="1" customWidth="1"/>
    <col min="7494" max="7495" width="12" style="1285" bestFit="1" customWidth="1"/>
    <col min="7496" max="7497" width="12.85546875" style="1285" bestFit="1" customWidth="1"/>
    <col min="7498" max="7504" width="11.5703125" style="1285" bestFit="1" customWidth="1"/>
    <col min="7505" max="7505" width="40.7109375" style="1285" customWidth="1"/>
    <col min="7506" max="7518" width="11.5703125" style="1285" bestFit="1" customWidth="1"/>
    <col min="7519" max="7519" width="12.42578125" style="1285" bestFit="1" customWidth="1"/>
    <col min="7520" max="7523" width="11.5703125" style="1285" bestFit="1" customWidth="1"/>
    <col min="7524" max="7524" width="11.5703125" style="1285" customWidth="1"/>
    <col min="7525" max="7536" width="11.5703125" style="1285" bestFit="1" customWidth="1"/>
    <col min="7537" max="7537" width="49.28515625" style="1285" customWidth="1"/>
    <col min="7538" max="7546" width="13.7109375" style="1285" bestFit="1" customWidth="1"/>
    <col min="7547" max="7670" width="9.140625" style="1285" customWidth="1"/>
    <col min="7671" max="7671" width="46.7109375" style="1285" customWidth="1"/>
    <col min="7672" max="7677" width="12" style="1285" bestFit="1" customWidth="1"/>
    <col min="7678" max="7678" width="12.42578125" style="1285" bestFit="1" customWidth="1"/>
    <col min="7679" max="7680" width="12" style="1285"/>
    <col min="7681" max="7681" width="46.7109375" style="1285" customWidth="1"/>
    <col min="7682" max="7717" width="12" style="1285" bestFit="1" customWidth="1"/>
    <col min="7718" max="7732" width="12.85546875" style="1285" bestFit="1" customWidth="1"/>
    <col min="7733" max="7733" width="46.42578125" style="1285" customWidth="1"/>
    <col min="7734" max="7747" width="12.85546875" style="1285" bestFit="1" customWidth="1"/>
    <col min="7748" max="7748" width="12" style="1285" bestFit="1" customWidth="1"/>
    <col min="7749" max="7749" width="14.28515625" style="1285" bestFit="1" customWidth="1"/>
    <col min="7750" max="7751" width="12" style="1285" bestFit="1" customWidth="1"/>
    <col min="7752" max="7753" width="12.85546875" style="1285" bestFit="1" customWidth="1"/>
    <col min="7754" max="7760" width="11.5703125" style="1285" bestFit="1" customWidth="1"/>
    <col min="7761" max="7761" width="40.7109375" style="1285" customWidth="1"/>
    <col min="7762" max="7774" width="11.5703125" style="1285" bestFit="1" customWidth="1"/>
    <col min="7775" max="7775" width="12.42578125" style="1285" bestFit="1" customWidth="1"/>
    <col min="7776" max="7779" width="11.5703125" style="1285" bestFit="1" customWidth="1"/>
    <col min="7780" max="7780" width="11.5703125" style="1285" customWidth="1"/>
    <col min="7781" max="7792" width="11.5703125" style="1285" bestFit="1" customWidth="1"/>
    <col min="7793" max="7793" width="49.28515625" style="1285" customWidth="1"/>
    <col min="7794" max="7802" width="13.7109375" style="1285" bestFit="1" customWidth="1"/>
    <col min="7803" max="7926" width="9.140625" style="1285" customWidth="1"/>
    <col min="7927" max="7927" width="46.7109375" style="1285" customWidth="1"/>
    <col min="7928" max="7933" width="12" style="1285" bestFit="1" customWidth="1"/>
    <col min="7934" max="7934" width="12.42578125" style="1285" bestFit="1" customWidth="1"/>
    <col min="7935" max="7936" width="12" style="1285"/>
    <col min="7937" max="7937" width="46.7109375" style="1285" customWidth="1"/>
    <col min="7938" max="7973" width="12" style="1285" bestFit="1" customWidth="1"/>
    <col min="7974" max="7988" width="12.85546875" style="1285" bestFit="1" customWidth="1"/>
    <col min="7989" max="7989" width="46.42578125" style="1285" customWidth="1"/>
    <col min="7990" max="8003" width="12.85546875" style="1285" bestFit="1" customWidth="1"/>
    <col min="8004" max="8004" width="12" style="1285" bestFit="1" customWidth="1"/>
    <col min="8005" max="8005" width="14.28515625" style="1285" bestFit="1" customWidth="1"/>
    <col min="8006" max="8007" width="12" style="1285" bestFit="1" customWidth="1"/>
    <col min="8008" max="8009" width="12.85546875" style="1285" bestFit="1" customWidth="1"/>
    <col min="8010" max="8016" width="11.5703125" style="1285" bestFit="1" customWidth="1"/>
    <col min="8017" max="8017" width="40.7109375" style="1285" customWidth="1"/>
    <col min="8018" max="8030" width="11.5703125" style="1285" bestFit="1" customWidth="1"/>
    <col min="8031" max="8031" width="12.42578125" style="1285" bestFit="1" customWidth="1"/>
    <col min="8032" max="8035" width="11.5703125" style="1285" bestFit="1" customWidth="1"/>
    <col min="8036" max="8036" width="11.5703125" style="1285" customWidth="1"/>
    <col min="8037" max="8048" width="11.5703125" style="1285" bestFit="1" customWidth="1"/>
    <col min="8049" max="8049" width="49.28515625" style="1285" customWidth="1"/>
    <col min="8050" max="8058" width="13.7109375" style="1285" bestFit="1" customWidth="1"/>
    <col min="8059" max="8182" width="9.140625" style="1285" customWidth="1"/>
    <col min="8183" max="8183" width="46.7109375" style="1285" customWidth="1"/>
    <col min="8184" max="8189" width="12" style="1285" bestFit="1" customWidth="1"/>
    <col min="8190" max="8190" width="12.42578125" style="1285" bestFit="1" customWidth="1"/>
    <col min="8191" max="8192" width="12" style="1285"/>
    <col min="8193" max="8193" width="46.7109375" style="1285" customWidth="1"/>
    <col min="8194" max="8229" width="12" style="1285" bestFit="1" customWidth="1"/>
    <col min="8230" max="8244" width="12.85546875" style="1285" bestFit="1" customWidth="1"/>
    <col min="8245" max="8245" width="46.42578125" style="1285" customWidth="1"/>
    <col min="8246" max="8259" width="12.85546875" style="1285" bestFit="1" customWidth="1"/>
    <col min="8260" max="8260" width="12" style="1285" bestFit="1" customWidth="1"/>
    <col min="8261" max="8261" width="14.28515625" style="1285" bestFit="1" customWidth="1"/>
    <col min="8262" max="8263" width="12" style="1285" bestFit="1" customWidth="1"/>
    <col min="8264" max="8265" width="12.85546875" style="1285" bestFit="1" customWidth="1"/>
    <col min="8266" max="8272" width="11.5703125" style="1285" bestFit="1" customWidth="1"/>
    <col min="8273" max="8273" width="40.7109375" style="1285" customWidth="1"/>
    <col min="8274" max="8286" width="11.5703125" style="1285" bestFit="1" customWidth="1"/>
    <col min="8287" max="8287" width="12.42578125" style="1285" bestFit="1" customWidth="1"/>
    <col min="8288" max="8291" width="11.5703125" style="1285" bestFit="1" customWidth="1"/>
    <col min="8292" max="8292" width="11.5703125" style="1285" customWidth="1"/>
    <col min="8293" max="8304" width="11.5703125" style="1285" bestFit="1" customWidth="1"/>
    <col min="8305" max="8305" width="49.28515625" style="1285" customWidth="1"/>
    <col min="8306" max="8314" width="13.7109375" style="1285" bestFit="1" customWidth="1"/>
    <col min="8315" max="8438" width="9.140625" style="1285" customWidth="1"/>
    <col min="8439" max="8439" width="46.7109375" style="1285" customWidth="1"/>
    <col min="8440" max="8445" width="12" style="1285" bestFit="1" customWidth="1"/>
    <col min="8446" max="8446" width="12.42578125" style="1285" bestFit="1" customWidth="1"/>
    <col min="8447" max="8448" width="12" style="1285"/>
    <col min="8449" max="8449" width="46.7109375" style="1285" customWidth="1"/>
    <col min="8450" max="8485" width="12" style="1285" bestFit="1" customWidth="1"/>
    <col min="8486" max="8500" width="12.85546875" style="1285" bestFit="1" customWidth="1"/>
    <col min="8501" max="8501" width="46.42578125" style="1285" customWidth="1"/>
    <col min="8502" max="8515" width="12.85546875" style="1285" bestFit="1" customWidth="1"/>
    <col min="8516" max="8516" width="12" style="1285" bestFit="1" customWidth="1"/>
    <col min="8517" max="8517" width="14.28515625" style="1285" bestFit="1" customWidth="1"/>
    <col min="8518" max="8519" width="12" style="1285" bestFit="1" customWidth="1"/>
    <col min="8520" max="8521" width="12.85546875" style="1285" bestFit="1" customWidth="1"/>
    <col min="8522" max="8528" width="11.5703125" style="1285" bestFit="1" customWidth="1"/>
    <col min="8529" max="8529" width="40.7109375" style="1285" customWidth="1"/>
    <col min="8530" max="8542" width="11.5703125" style="1285" bestFit="1" customWidth="1"/>
    <col min="8543" max="8543" width="12.42578125" style="1285" bestFit="1" customWidth="1"/>
    <col min="8544" max="8547" width="11.5703125" style="1285" bestFit="1" customWidth="1"/>
    <col min="8548" max="8548" width="11.5703125" style="1285" customWidth="1"/>
    <col min="8549" max="8560" width="11.5703125" style="1285" bestFit="1" customWidth="1"/>
    <col min="8561" max="8561" width="49.28515625" style="1285" customWidth="1"/>
    <col min="8562" max="8570" width="13.7109375" style="1285" bestFit="1" customWidth="1"/>
    <col min="8571" max="8694" width="9.140625" style="1285" customWidth="1"/>
    <col min="8695" max="8695" width="46.7109375" style="1285" customWidth="1"/>
    <col min="8696" max="8701" width="12" style="1285" bestFit="1" customWidth="1"/>
    <col min="8702" max="8702" width="12.42578125" style="1285" bestFit="1" customWidth="1"/>
    <col min="8703" max="8704" width="12" style="1285"/>
    <col min="8705" max="8705" width="46.7109375" style="1285" customWidth="1"/>
    <col min="8706" max="8741" width="12" style="1285" bestFit="1" customWidth="1"/>
    <col min="8742" max="8756" width="12.85546875" style="1285" bestFit="1" customWidth="1"/>
    <col min="8757" max="8757" width="46.42578125" style="1285" customWidth="1"/>
    <col min="8758" max="8771" width="12.85546875" style="1285" bestFit="1" customWidth="1"/>
    <col min="8772" max="8772" width="12" style="1285" bestFit="1" customWidth="1"/>
    <col min="8773" max="8773" width="14.28515625" style="1285" bestFit="1" customWidth="1"/>
    <col min="8774" max="8775" width="12" style="1285" bestFit="1" customWidth="1"/>
    <col min="8776" max="8777" width="12.85546875" style="1285" bestFit="1" customWidth="1"/>
    <col min="8778" max="8784" width="11.5703125" style="1285" bestFit="1" customWidth="1"/>
    <col min="8785" max="8785" width="40.7109375" style="1285" customWidth="1"/>
    <col min="8786" max="8798" width="11.5703125" style="1285" bestFit="1" customWidth="1"/>
    <col min="8799" max="8799" width="12.42578125" style="1285" bestFit="1" customWidth="1"/>
    <col min="8800" max="8803" width="11.5703125" style="1285" bestFit="1" customWidth="1"/>
    <col min="8804" max="8804" width="11.5703125" style="1285" customWidth="1"/>
    <col min="8805" max="8816" width="11.5703125" style="1285" bestFit="1" customWidth="1"/>
    <col min="8817" max="8817" width="49.28515625" style="1285" customWidth="1"/>
    <col min="8818" max="8826" width="13.7109375" style="1285" bestFit="1" customWidth="1"/>
    <col min="8827" max="8950" width="9.140625" style="1285" customWidth="1"/>
    <col min="8951" max="8951" width="46.7109375" style="1285" customWidth="1"/>
    <col min="8952" max="8957" width="12" style="1285" bestFit="1" customWidth="1"/>
    <col min="8958" max="8958" width="12.42578125" style="1285" bestFit="1" customWidth="1"/>
    <col min="8959" max="8960" width="12" style="1285"/>
    <col min="8961" max="8961" width="46.7109375" style="1285" customWidth="1"/>
    <col min="8962" max="8997" width="12" style="1285" bestFit="1" customWidth="1"/>
    <col min="8998" max="9012" width="12.85546875" style="1285" bestFit="1" customWidth="1"/>
    <col min="9013" max="9013" width="46.42578125" style="1285" customWidth="1"/>
    <col min="9014" max="9027" width="12.85546875" style="1285" bestFit="1" customWidth="1"/>
    <col min="9028" max="9028" width="12" style="1285" bestFit="1" customWidth="1"/>
    <col min="9029" max="9029" width="14.28515625" style="1285" bestFit="1" customWidth="1"/>
    <col min="9030" max="9031" width="12" style="1285" bestFit="1" customWidth="1"/>
    <col min="9032" max="9033" width="12.85546875" style="1285" bestFit="1" customWidth="1"/>
    <col min="9034" max="9040" width="11.5703125" style="1285" bestFit="1" customWidth="1"/>
    <col min="9041" max="9041" width="40.7109375" style="1285" customWidth="1"/>
    <col min="9042" max="9054" width="11.5703125" style="1285" bestFit="1" customWidth="1"/>
    <col min="9055" max="9055" width="12.42578125" style="1285" bestFit="1" customWidth="1"/>
    <col min="9056" max="9059" width="11.5703125" style="1285" bestFit="1" customWidth="1"/>
    <col min="9060" max="9060" width="11.5703125" style="1285" customWidth="1"/>
    <col min="9061" max="9072" width="11.5703125" style="1285" bestFit="1" customWidth="1"/>
    <col min="9073" max="9073" width="49.28515625" style="1285" customWidth="1"/>
    <col min="9074" max="9082" width="13.7109375" style="1285" bestFit="1" customWidth="1"/>
    <col min="9083" max="9206" width="9.140625" style="1285" customWidth="1"/>
    <col min="9207" max="9207" width="46.7109375" style="1285" customWidth="1"/>
    <col min="9208" max="9213" width="12" style="1285" bestFit="1" customWidth="1"/>
    <col min="9214" max="9214" width="12.42578125" style="1285" bestFit="1" customWidth="1"/>
    <col min="9215" max="9216" width="12" style="1285"/>
    <col min="9217" max="9217" width="46.7109375" style="1285" customWidth="1"/>
    <col min="9218" max="9253" width="12" style="1285" bestFit="1" customWidth="1"/>
    <col min="9254" max="9268" width="12.85546875" style="1285" bestFit="1" customWidth="1"/>
    <col min="9269" max="9269" width="46.42578125" style="1285" customWidth="1"/>
    <col min="9270" max="9283" width="12.85546875" style="1285" bestFit="1" customWidth="1"/>
    <col min="9284" max="9284" width="12" style="1285" bestFit="1" customWidth="1"/>
    <col min="9285" max="9285" width="14.28515625" style="1285" bestFit="1" customWidth="1"/>
    <col min="9286" max="9287" width="12" style="1285" bestFit="1" customWidth="1"/>
    <col min="9288" max="9289" width="12.85546875" style="1285" bestFit="1" customWidth="1"/>
    <col min="9290" max="9296" width="11.5703125" style="1285" bestFit="1" customWidth="1"/>
    <col min="9297" max="9297" width="40.7109375" style="1285" customWidth="1"/>
    <col min="9298" max="9310" width="11.5703125" style="1285" bestFit="1" customWidth="1"/>
    <col min="9311" max="9311" width="12.42578125" style="1285" bestFit="1" customWidth="1"/>
    <col min="9312" max="9315" width="11.5703125" style="1285" bestFit="1" customWidth="1"/>
    <col min="9316" max="9316" width="11.5703125" style="1285" customWidth="1"/>
    <col min="9317" max="9328" width="11.5703125" style="1285" bestFit="1" customWidth="1"/>
    <col min="9329" max="9329" width="49.28515625" style="1285" customWidth="1"/>
    <col min="9330" max="9338" width="13.7109375" style="1285" bestFit="1" customWidth="1"/>
    <col min="9339" max="9462" width="9.140625" style="1285" customWidth="1"/>
    <col min="9463" max="9463" width="46.7109375" style="1285" customWidth="1"/>
    <col min="9464" max="9469" width="12" style="1285" bestFit="1" customWidth="1"/>
    <col min="9470" max="9470" width="12.42578125" style="1285" bestFit="1" customWidth="1"/>
    <col min="9471" max="9472" width="12" style="1285"/>
    <col min="9473" max="9473" width="46.7109375" style="1285" customWidth="1"/>
    <col min="9474" max="9509" width="12" style="1285" bestFit="1" customWidth="1"/>
    <col min="9510" max="9524" width="12.85546875" style="1285" bestFit="1" customWidth="1"/>
    <col min="9525" max="9525" width="46.42578125" style="1285" customWidth="1"/>
    <col min="9526" max="9539" width="12.85546875" style="1285" bestFit="1" customWidth="1"/>
    <col min="9540" max="9540" width="12" style="1285" bestFit="1" customWidth="1"/>
    <col min="9541" max="9541" width="14.28515625" style="1285" bestFit="1" customWidth="1"/>
    <col min="9542" max="9543" width="12" style="1285" bestFit="1" customWidth="1"/>
    <col min="9544" max="9545" width="12.85546875" style="1285" bestFit="1" customWidth="1"/>
    <col min="9546" max="9552" width="11.5703125" style="1285" bestFit="1" customWidth="1"/>
    <col min="9553" max="9553" width="40.7109375" style="1285" customWidth="1"/>
    <col min="9554" max="9566" width="11.5703125" style="1285" bestFit="1" customWidth="1"/>
    <col min="9567" max="9567" width="12.42578125" style="1285" bestFit="1" customWidth="1"/>
    <col min="9568" max="9571" width="11.5703125" style="1285" bestFit="1" customWidth="1"/>
    <col min="9572" max="9572" width="11.5703125" style="1285" customWidth="1"/>
    <col min="9573" max="9584" width="11.5703125" style="1285" bestFit="1" customWidth="1"/>
    <col min="9585" max="9585" width="49.28515625" style="1285" customWidth="1"/>
    <col min="9586" max="9594" width="13.7109375" style="1285" bestFit="1" customWidth="1"/>
    <col min="9595" max="9718" width="9.140625" style="1285" customWidth="1"/>
    <col min="9719" max="9719" width="46.7109375" style="1285" customWidth="1"/>
    <col min="9720" max="9725" width="12" style="1285" bestFit="1" customWidth="1"/>
    <col min="9726" max="9726" width="12.42578125" style="1285" bestFit="1" customWidth="1"/>
    <col min="9727" max="9728" width="12" style="1285"/>
    <col min="9729" max="9729" width="46.7109375" style="1285" customWidth="1"/>
    <col min="9730" max="9765" width="12" style="1285" bestFit="1" customWidth="1"/>
    <col min="9766" max="9780" width="12.85546875" style="1285" bestFit="1" customWidth="1"/>
    <col min="9781" max="9781" width="46.42578125" style="1285" customWidth="1"/>
    <col min="9782" max="9795" width="12.85546875" style="1285" bestFit="1" customWidth="1"/>
    <col min="9796" max="9796" width="12" style="1285" bestFit="1" customWidth="1"/>
    <col min="9797" max="9797" width="14.28515625" style="1285" bestFit="1" customWidth="1"/>
    <col min="9798" max="9799" width="12" style="1285" bestFit="1" customWidth="1"/>
    <col min="9800" max="9801" width="12.85546875" style="1285" bestFit="1" customWidth="1"/>
    <col min="9802" max="9808" width="11.5703125" style="1285" bestFit="1" customWidth="1"/>
    <col min="9809" max="9809" width="40.7109375" style="1285" customWidth="1"/>
    <col min="9810" max="9822" width="11.5703125" style="1285" bestFit="1" customWidth="1"/>
    <col min="9823" max="9823" width="12.42578125" style="1285" bestFit="1" customWidth="1"/>
    <col min="9824" max="9827" width="11.5703125" style="1285" bestFit="1" customWidth="1"/>
    <col min="9828" max="9828" width="11.5703125" style="1285" customWidth="1"/>
    <col min="9829" max="9840" width="11.5703125" style="1285" bestFit="1" customWidth="1"/>
    <col min="9841" max="9841" width="49.28515625" style="1285" customWidth="1"/>
    <col min="9842" max="9850" width="13.7109375" style="1285" bestFit="1" customWidth="1"/>
    <col min="9851" max="9974" width="9.140625" style="1285" customWidth="1"/>
    <col min="9975" max="9975" width="46.7109375" style="1285" customWidth="1"/>
    <col min="9976" max="9981" width="12" style="1285" bestFit="1" customWidth="1"/>
    <col min="9982" max="9982" width="12.42578125" style="1285" bestFit="1" customWidth="1"/>
    <col min="9983" max="9984" width="12" style="1285"/>
    <col min="9985" max="9985" width="46.7109375" style="1285" customWidth="1"/>
    <col min="9986" max="10021" width="12" style="1285" bestFit="1" customWidth="1"/>
    <col min="10022" max="10036" width="12.85546875" style="1285" bestFit="1" customWidth="1"/>
    <col min="10037" max="10037" width="46.42578125" style="1285" customWidth="1"/>
    <col min="10038" max="10051" width="12.85546875" style="1285" bestFit="1" customWidth="1"/>
    <col min="10052" max="10052" width="12" style="1285" bestFit="1" customWidth="1"/>
    <col min="10053" max="10053" width="14.28515625" style="1285" bestFit="1" customWidth="1"/>
    <col min="10054" max="10055" width="12" style="1285" bestFit="1" customWidth="1"/>
    <col min="10056" max="10057" width="12.85546875" style="1285" bestFit="1" customWidth="1"/>
    <col min="10058" max="10064" width="11.5703125" style="1285" bestFit="1" customWidth="1"/>
    <col min="10065" max="10065" width="40.7109375" style="1285" customWidth="1"/>
    <col min="10066" max="10078" width="11.5703125" style="1285" bestFit="1" customWidth="1"/>
    <col min="10079" max="10079" width="12.42578125" style="1285" bestFit="1" customWidth="1"/>
    <col min="10080" max="10083" width="11.5703125" style="1285" bestFit="1" customWidth="1"/>
    <col min="10084" max="10084" width="11.5703125" style="1285" customWidth="1"/>
    <col min="10085" max="10096" width="11.5703125" style="1285" bestFit="1" customWidth="1"/>
    <col min="10097" max="10097" width="49.28515625" style="1285" customWidth="1"/>
    <col min="10098" max="10106" width="13.7109375" style="1285" bestFit="1" customWidth="1"/>
    <col min="10107" max="10230" width="9.140625" style="1285" customWidth="1"/>
    <col min="10231" max="10231" width="46.7109375" style="1285" customWidth="1"/>
    <col min="10232" max="10237" width="12" style="1285" bestFit="1" customWidth="1"/>
    <col min="10238" max="10238" width="12.42578125" style="1285" bestFit="1" customWidth="1"/>
    <col min="10239" max="10240" width="12" style="1285"/>
    <col min="10241" max="10241" width="46.7109375" style="1285" customWidth="1"/>
    <col min="10242" max="10277" width="12" style="1285" bestFit="1" customWidth="1"/>
    <col min="10278" max="10292" width="12.85546875" style="1285" bestFit="1" customWidth="1"/>
    <col min="10293" max="10293" width="46.42578125" style="1285" customWidth="1"/>
    <col min="10294" max="10307" width="12.85546875" style="1285" bestFit="1" customWidth="1"/>
    <col min="10308" max="10308" width="12" style="1285" bestFit="1" customWidth="1"/>
    <col min="10309" max="10309" width="14.28515625" style="1285" bestFit="1" customWidth="1"/>
    <col min="10310" max="10311" width="12" style="1285" bestFit="1" customWidth="1"/>
    <col min="10312" max="10313" width="12.85546875" style="1285" bestFit="1" customWidth="1"/>
    <col min="10314" max="10320" width="11.5703125" style="1285" bestFit="1" customWidth="1"/>
    <col min="10321" max="10321" width="40.7109375" style="1285" customWidth="1"/>
    <col min="10322" max="10334" width="11.5703125" style="1285" bestFit="1" customWidth="1"/>
    <col min="10335" max="10335" width="12.42578125" style="1285" bestFit="1" customWidth="1"/>
    <col min="10336" max="10339" width="11.5703125" style="1285" bestFit="1" customWidth="1"/>
    <col min="10340" max="10340" width="11.5703125" style="1285" customWidth="1"/>
    <col min="10341" max="10352" width="11.5703125" style="1285" bestFit="1" customWidth="1"/>
    <col min="10353" max="10353" width="49.28515625" style="1285" customWidth="1"/>
    <col min="10354" max="10362" width="13.7109375" style="1285" bestFit="1" customWidth="1"/>
    <col min="10363" max="10486" width="9.140625" style="1285" customWidth="1"/>
    <col min="10487" max="10487" width="46.7109375" style="1285" customWidth="1"/>
    <col min="10488" max="10493" width="12" style="1285" bestFit="1" customWidth="1"/>
    <col min="10494" max="10494" width="12.42578125" style="1285" bestFit="1" customWidth="1"/>
    <col min="10495" max="10496" width="12" style="1285"/>
    <col min="10497" max="10497" width="46.7109375" style="1285" customWidth="1"/>
    <col min="10498" max="10533" width="12" style="1285" bestFit="1" customWidth="1"/>
    <col min="10534" max="10548" width="12.85546875" style="1285" bestFit="1" customWidth="1"/>
    <col min="10549" max="10549" width="46.42578125" style="1285" customWidth="1"/>
    <col min="10550" max="10563" width="12.85546875" style="1285" bestFit="1" customWidth="1"/>
    <col min="10564" max="10564" width="12" style="1285" bestFit="1" customWidth="1"/>
    <col min="10565" max="10565" width="14.28515625" style="1285" bestFit="1" customWidth="1"/>
    <col min="10566" max="10567" width="12" style="1285" bestFit="1" customWidth="1"/>
    <col min="10568" max="10569" width="12.85546875" style="1285" bestFit="1" customWidth="1"/>
    <col min="10570" max="10576" width="11.5703125" style="1285" bestFit="1" customWidth="1"/>
    <col min="10577" max="10577" width="40.7109375" style="1285" customWidth="1"/>
    <col min="10578" max="10590" width="11.5703125" style="1285" bestFit="1" customWidth="1"/>
    <col min="10591" max="10591" width="12.42578125" style="1285" bestFit="1" customWidth="1"/>
    <col min="10592" max="10595" width="11.5703125" style="1285" bestFit="1" customWidth="1"/>
    <col min="10596" max="10596" width="11.5703125" style="1285" customWidth="1"/>
    <col min="10597" max="10608" width="11.5703125" style="1285" bestFit="1" customWidth="1"/>
    <col min="10609" max="10609" width="49.28515625" style="1285" customWidth="1"/>
    <col min="10610" max="10618" width="13.7109375" style="1285" bestFit="1" customWidth="1"/>
    <col min="10619" max="10742" width="9.140625" style="1285" customWidth="1"/>
    <col min="10743" max="10743" width="46.7109375" style="1285" customWidth="1"/>
    <col min="10744" max="10749" width="12" style="1285" bestFit="1" customWidth="1"/>
    <col min="10750" max="10750" width="12.42578125" style="1285" bestFit="1" customWidth="1"/>
    <col min="10751" max="10752" width="12" style="1285"/>
    <col min="10753" max="10753" width="46.7109375" style="1285" customWidth="1"/>
    <col min="10754" max="10789" width="12" style="1285" bestFit="1" customWidth="1"/>
    <col min="10790" max="10804" width="12.85546875" style="1285" bestFit="1" customWidth="1"/>
    <col min="10805" max="10805" width="46.42578125" style="1285" customWidth="1"/>
    <col min="10806" max="10819" width="12.85546875" style="1285" bestFit="1" customWidth="1"/>
    <col min="10820" max="10820" width="12" style="1285" bestFit="1" customWidth="1"/>
    <col min="10821" max="10821" width="14.28515625" style="1285" bestFit="1" customWidth="1"/>
    <col min="10822" max="10823" width="12" style="1285" bestFit="1" customWidth="1"/>
    <col min="10824" max="10825" width="12.85546875" style="1285" bestFit="1" customWidth="1"/>
    <col min="10826" max="10832" width="11.5703125" style="1285" bestFit="1" customWidth="1"/>
    <col min="10833" max="10833" width="40.7109375" style="1285" customWidth="1"/>
    <col min="10834" max="10846" width="11.5703125" style="1285" bestFit="1" customWidth="1"/>
    <col min="10847" max="10847" width="12.42578125" style="1285" bestFit="1" customWidth="1"/>
    <col min="10848" max="10851" width="11.5703125" style="1285" bestFit="1" customWidth="1"/>
    <col min="10852" max="10852" width="11.5703125" style="1285" customWidth="1"/>
    <col min="10853" max="10864" width="11.5703125" style="1285" bestFit="1" customWidth="1"/>
    <col min="10865" max="10865" width="49.28515625" style="1285" customWidth="1"/>
    <col min="10866" max="10874" width="13.7109375" style="1285" bestFit="1" customWidth="1"/>
    <col min="10875" max="10998" width="9.140625" style="1285" customWidth="1"/>
    <col min="10999" max="10999" width="46.7109375" style="1285" customWidth="1"/>
    <col min="11000" max="11005" width="12" style="1285" bestFit="1" customWidth="1"/>
    <col min="11006" max="11006" width="12.42578125" style="1285" bestFit="1" customWidth="1"/>
    <col min="11007" max="11008" width="12" style="1285"/>
    <col min="11009" max="11009" width="46.7109375" style="1285" customWidth="1"/>
    <col min="11010" max="11045" width="12" style="1285" bestFit="1" customWidth="1"/>
    <col min="11046" max="11060" width="12.85546875" style="1285" bestFit="1" customWidth="1"/>
    <col min="11061" max="11061" width="46.42578125" style="1285" customWidth="1"/>
    <col min="11062" max="11075" width="12.85546875" style="1285" bestFit="1" customWidth="1"/>
    <col min="11076" max="11076" width="12" style="1285" bestFit="1" customWidth="1"/>
    <col min="11077" max="11077" width="14.28515625" style="1285" bestFit="1" customWidth="1"/>
    <col min="11078" max="11079" width="12" style="1285" bestFit="1" customWidth="1"/>
    <col min="11080" max="11081" width="12.85546875" style="1285" bestFit="1" customWidth="1"/>
    <col min="11082" max="11088" width="11.5703125" style="1285" bestFit="1" customWidth="1"/>
    <col min="11089" max="11089" width="40.7109375" style="1285" customWidth="1"/>
    <col min="11090" max="11102" width="11.5703125" style="1285" bestFit="1" customWidth="1"/>
    <col min="11103" max="11103" width="12.42578125" style="1285" bestFit="1" customWidth="1"/>
    <col min="11104" max="11107" width="11.5703125" style="1285" bestFit="1" customWidth="1"/>
    <col min="11108" max="11108" width="11.5703125" style="1285" customWidth="1"/>
    <col min="11109" max="11120" width="11.5703125" style="1285" bestFit="1" customWidth="1"/>
    <col min="11121" max="11121" width="49.28515625" style="1285" customWidth="1"/>
    <col min="11122" max="11130" width="13.7109375" style="1285" bestFit="1" customWidth="1"/>
    <col min="11131" max="11254" width="9.140625" style="1285" customWidth="1"/>
    <col min="11255" max="11255" width="46.7109375" style="1285" customWidth="1"/>
    <col min="11256" max="11261" width="12" style="1285" bestFit="1" customWidth="1"/>
    <col min="11262" max="11262" width="12.42578125" style="1285" bestFit="1" customWidth="1"/>
    <col min="11263" max="11264" width="12" style="1285"/>
    <col min="11265" max="11265" width="46.7109375" style="1285" customWidth="1"/>
    <col min="11266" max="11301" width="12" style="1285" bestFit="1" customWidth="1"/>
    <col min="11302" max="11316" width="12.85546875" style="1285" bestFit="1" customWidth="1"/>
    <col min="11317" max="11317" width="46.42578125" style="1285" customWidth="1"/>
    <col min="11318" max="11331" width="12.85546875" style="1285" bestFit="1" customWidth="1"/>
    <col min="11332" max="11332" width="12" style="1285" bestFit="1" customWidth="1"/>
    <col min="11333" max="11333" width="14.28515625" style="1285" bestFit="1" customWidth="1"/>
    <col min="11334" max="11335" width="12" style="1285" bestFit="1" customWidth="1"/>
    <col min="11336" max="11337" width="12.85546875" style="1285" bestFit="1" customWidth="1"/>
    <col min="11338" max="11344" width="11.5703125" style="1285" bestFit="1" customWidth="1"/>
    <col min="11345" max="11345" width="40.7109375" style="1285" customWidth="1"/>
    <col min="11346" max="11358" width="11.5703125" style="1285" bestFit="1" customWidth="1"/>
    <col min="11359" max="11359" width="12.42578125" style="1285" bestFit="1" customWidth="1"/>
    <col min="11360" max="11363" width="11.5703125" style="1285" bestFit="1" customWidth="1"/>
    <col min="11364" max="11364" width="11.5703125" style="1285" customWidth="1"/>
    <col min="11365" max="11376" width="11.5703125" style="1285" bestFit="1" customWidth="1"/>
    <col min="11377" max="11377" width="49.28515625" style="1285" customWidth="1"/>
    <col min="11378" max="11386" width="13.7109375" style="1285" bestFit="1" customWidth="1"/>
    <col min="11387" max="11510" width="9.140625" style="1285" customWidth="1"/>
    <col min="11511" max="11511" width="46.7109375" style="1285" customWidth="1"/>
    <col min="11512" max="11517" width="12" style="1285" bestFit="1" customWidth="1"/>
    <col min="11518" max="11518" width="12.42578125" style="1285" bestFit="1" customWidth="1"/>
    <col min="11519" max="11520" width="12" style="1285"/>
    <col min="11521" max="11521" width="46.7109375" style="1285" customWidth="1"/>
    <col min="11522" max="11557" width="12" style="1285" bestFit="1" customWidth="1"/>
    <col min="11558" max="11572" width="12.85546875" style="1285" bestFit="1" customWidth="1"/>
    <col min="11573" max="11573" width="46.42578125" style="1285" customWidth="1"/>
    <col min="11574" max="11587" width="12.85546875" style="1285" bestFit="1" customWidth="1"/>
    <col min="11588" max="11588" width="12" style="1285" bestFit="1" customWidth="1"/>
    <col min="11589" max="11589" width="14.28515625" style="1285" bestFit="1" customWidth="1"/>
    <col min="11590" max="11591" width="12" style="1285" bestFit="1" customWidth="1"/>
    <col min="11592" max="11593" width="12.85546875" style="1285" bestFit="1" customWidth="1"/>
    <col min="11594" max="11600" width="11.5703125" style="1285" bestFit="1" customWidth="1"/>
    <col min="11601" max="11601" width="40.7109375" style="1285" customWidth="1"/>
    <col min="11602" max="11614" width="11.5703125" style="1285" bestFit="1" customWidth="1"/>
    <col min="11615" max="11615" width="12.42578125" style="1285" bestFit="1" customWidth="1"/>
    <col min="11616" max="11619" width="11.5703125" style="1285" bestFit="1" customWidth="1"/>
    <col min="11620" max="11620" width="11.5703125" style="1285" customWidth="1"/>
    <col min="11621" max="11632" width="11.5703125" style="1285" bestFit="1" customWidth="1"/>
    <col min="11633" max="11633" width="49.28515625" style="1285" customWidth="1"/>
    <col min="11634" max="11642" width="13.7109375" style="1285" bestFit="1" customWidth="1"/>
    <col min="11643" max="11766" width="9.140625" style="1285" customWidth="1"/>
    <col min="11767" max="11767" width="46.7109375" style="1285" customWidth="1"/>
    <col min="11768" max="11773" width="12" style="1285" bestFit="1" customWidth="1"/>
    <col min="11774" max="11774" width="12.42578125" style="1285" bestFit="1" customWidth="1"/>
    <col min="11775" max="11776" width="12" style="1285"/>
    <col min="11777" max="11777" width="46.7109375" style="1285" customWidth="1"/>
    <col min="11778" max="11813" width="12" style="1285" bestFit="1" customWidth="1"/>
    <col min="11814" max="11828" width="12.85546875" style="1285" bestFit="1" customWidth="1"/>
    <col min="11829" max="11829" width="46.42578125" style="1285" customWidth="1"/>
    <col min="11830" max="11843" width="12.85546875" style="1285" bestFit="1" customWidth="1"/>
    <col min="11844" max="11844" width="12" style="1285" bestFit="1" customWidth="1"/>
    <col min="11845" max="11845" width="14.28515625" style="1285" bestFit="1" customWidth="1"/>
    <col min="11846" max="11847" width="12" style="1285" bestFit="1" customWidth="1"/>
    <col min="11848" max="11849" width="12.85546875" style="1285" bestFit="1" customWidth="1"/>
    <col min="11850" max="11856" width="11.5703125" style="1285" bestFit="1" customWidth="1"/>
    <col min="11857" max="11857" width="40.7109375" style="1285" customWidth="1"/>
    <col min="11858" max="11870" width="11.5703125" style="1285" bestFit="1" customWidth="1"/>
    <col min="11871" max="11871" width="12.42578125" style="1285" bestFit="1" customWidth="1"/>
    <col min="11872" max="11875" width="11.5703125" style="1285" bestFit="1" customWidth="1"/>
    <col min="11876" max="11876" width="11.5703125" style="1285" customWidth="1"/>
    <col min="11877" max="11888" width="11.5703125" style="1285" bestFit="1" customWidth="1"/>
    <col min="11889" max="11889" width="49.28515625" style="1285" customWidth="1"/>
    <col min="11890" max="11898" width="13.7109375" style="1285" bestFit="1" customWidth="1"/>
    <col min="11899" max="12022" width="9.140625" style="1285" customWidth="1"/>
    <col min="12023" max="12023" width="46.7109375" style="1285" customWidth="1"/>
    <col min="12024" max="12029" width="12" style="1285" bestFit="1" customWidth="1"/>
    <col min="12030" max="12030" width="12.42578125" style="1285" bestFit="1" customWidth="1"/>
    <col min="12031" max="12032" width="12" style="1285"/>
    <col min="12033" max="12033" width="46.7109375" style="1285" customWidth="1"/>
    <col min="12034" max="12069" width="12" style="1285" bestFit="1" customWidth="1"/>
    <col min="12070" max="12084" width="12.85546875" style="1285" bestFit="1" customWidth="1"/>
    <col min="12085" max="12085" width="46.42578125" style="1285" customWidth="1"/>
    <col min="12086" max="12099" width="12.85546875" style="1285" bestFit="1" customWidth="1"/>
    <col min="12100" max="12100" width="12" style="1285" bestFit="1" customWidth="1"/>
    <col min="12101" max="12101" width="14.28515625" style="1285" bestFit="1" customWidth="1"/>
    <col min="12102" max="12103" width="12" style="1285" bestFit="1" customWidth="1"/>
    <col min="12104" max="12105" width="12.85546875" style="1285" bestFit="1" customWidth="1"/>
    <col min="12106" max="12112" width="11.5703125" style="1285" bestFit="1" customWidth="1"/>
    <col min="12113" max="12113" width="40.7109375" style="1285" customWidth="1"/>
    <col min="12114" max="12126" width="11.5703125" style="1285" bestFit="1" customWidth="1"/>
    <col min="12127" max="12127" width="12.42578125" style="1285" bestFit="1" customWidth="1"/>
    <col min="12128" max="12131" width="11.5703125" style="1285" bestFit="1" customWidth="1"/>
    <col min="12132" max="12132" width="11.5703125" style="1285" customWidth="1"/>
    <col min="12133" max="12144" width="11.5703125" style="1285" bestFit="1" customWidth="1"/>
    <col min="12145" max="12145" width="49.28515625" style="1285" customWidth="1"/>
    <col min="12146" max="12154" width="13.7109375" style="1285" bestFit="1" customWidth="1"/>
    <col min="12155" max="12278" width="9.140625" style="1285" customWidth="1"/>
    <col min="12279" max="12279" width="46.7109375" style="1285" customWidth="1"/>
    <col min="12280" max="12285" width="12" style="1285" bestFit="1" customWidth="1"/>
    <col min="12286" max="12286" width="12.42578125" style="1285" bestFit="1" customWidth="1"/>
    <col min="12287" max="12288" width="12" style="1285"/>
    <col min="12289" max="12289" width="46.7109375" style="1285" customWidth="1"/>
    <col min="12290" max="12325" width="12" style="1285" bestFit="1" customWidth="1"/>
    <col min="12326" max="12340" width="12.85546875" style="1285" bestFit="1" customWidth="1"/>
    <col min="12341" max="12341" width="46.42578125" style="1285" customWidth="1"/>
    <col min="12342" max="12355" width="12.85546875" style="1285" bestFit="1" customWidth="1"/>
    <col min="12356" max="12356" width="12" style="1285" bestFit="1" customWidth="1"/>
    <col min="12357" max="12357" width="14.28515625" style="1285" bestFit="1" customWidth="1"/>
    <col min="12358" max="12359" width="12" style="1285" bestFit="1" customWidth="1"/>
    <col min="12360" max="12361" width="12.85546875" style="1285" bestFit="1" customWidth="1"/>
    <col min="12362" max="12368" width="11.5703125" style="1285" bestFit="1" customWidth="1"/>
    <col min="12369" max="12369" width="40.7109375" style="1285" customWidth="1"/>
    <col min="12370" max="12382" width="11.5703125" style="1285" bestFit="1" customWidth="1"/>
    <col min="12383" max="12383" width="12.42578125" style="1285" bestFit="1" customWidth="1"/>
    <col min="12384" max="12387" width="11.5703125" style="1285" bestFit="1" customWidth="1"/>
    <col min="12388" max="12388" width="11.5703125" style="1285" customWidth="1"/>
    <col min="12389" max="12400" width="11.5703125" style="1285" bestFit="1" customWidth="1"/>
    <col min="12401" max="12401" width="49.28515625" style="1285" customWidth="1"/>
    <col min="12402" max="12410" width="13.7109375" style="1285" bestFit="1" customWidth="1"/>
    <col min="12411" max="12534" width="9.140625" style="1285" customWidth="1"/>
    <col min="12535" max="12535" width="46.7109375" style="1285" customWidth="1"/>
    <col min="12536" max="12541" width="12" style="1285" bestFit="1" customWidth="1"/>
    <col min="12542" max="12542" width="12.42578125" style="1285" bestFit="1" customWidth="1"/>
    <col min="12543" max="12544" width="12" style="1285"/>
    <col min="12545" max="12545" width="46.7109375" style="1285" customWidth="1"/>
    <col min="12546" max="12581" width="12" style="1285" bestFit="1" customWidth="1"/>
    <col min="12582" max="12596" width="12.85546875" style="1285" bestFit="1" customWidth="1"/>
    <col min="12597" max="12597" width="46.42578125" style="1285" customWidth="1"/>
    <col min="12598" max="12611" width="12.85546875" style="1285" bestFit="1" customWidth="1"/>
    <col min="12612" max="12612" width="12" style="1285" bestFit="1" customWidth="1"/>
    <col min="12613" max="12613" width="14.28515625" style="1285" bestFit="1" customWidth="1"/>
    <col min="12614" max="12615" width="12" style="1285" bestFit="1" customWidth="1"/>
    <col min="12616" max="12617" width="12.85546875" style="1285" bestFit="1" customWidth="1"/>
    <col min="12618" max="12624" width="11.5703125" style="1285" bestFit="1" customWidth="1"/>
    <col min="12625" max="12625" width="40.7109375" style="1285" customWidth="1"/>
    <col min="12626" max="12638" width="11.5703125" style="1285" bestFit="1" customWidth="1"/>
    <col min="12639" max="12639" width="12.42578125" style="1285" bestFit="1" customWidth="1"/>
    <col min="12640" max="12643" width="11.5703125" style="1285" bestFit="1" customWidth="1"/>
    <col min="12644" max="12644" width="11.5703125" style="1285" customWidth="1"/>
    <col min="12645" max="12656" width="11.5703125" style="1285" bestFit="1" customWidth="1"/>
    <col min="12657" max="12657" width="49.28515625" style="1285" customWidth="1"/>
    <col min="12658" max="12666" width="13.7109375" style="1285" bestFit="1" customWidth="1"/>
    <col min="12667" max="12790" width="9.140625" style="1285" customWidth="1"/>
    <col min="12791" max="12791" width="46.7109375" style="1285" customWidth="1"/>
    <col min="12792" max="12797" width="12" style="1285" bestFit="1" customWidth="1"/>
    <col min="12798" max="12798" width="12.42578125" style="1285" bestFit="1" customWidth="1"/>
    <col min="12799" max="12800" width="12" style="1285"/>
    <col min="12801" max="12801" width="46.7109375" style="1285" customWidth="1"/>
    <col min="12802" max="12837" width="12" style="1285" bestFit="1" customWidth="1"/>
    <col min="12838" max="12852" width="12.85546875" style="1285" bestFit="1" customWidth="1"/>
    <col min="12853" max="12853" width="46.42578125" style="1285" customWidth="1"/>
    <col min="12854" max="12867" width="12.85546875" style="1285" bestFit="1" customWidth="1"/>
    <col min="12868" max="12868" width="12" style="1285" bestFit="1" customWidth="1"/>
    <col min="12869" max="12869" width="14.28515625" style="1285" bestFit="1" customWidth="1"/>
    <col min="12870" max="12871" width="12" style="1285" bestFit="1" customWidth="1"/>
    <col min="12872" max="12873" width="12.85546875" style="1285" bestFit="1" customWidth="1"/>
    <col min="12874" max="12880" width="11.5703125" style="1285" bestFit="1" customWidth="1"/>
    <col min="12881" max="12881" width="40.7109375" style="1285" customWidth="1"/>
    <col min="12882" max="12894" width="11.5703125" style="1285" bestFit="1" customWidth="1"/>
    <col min="12895" max="12895" width="12.42578125" style="1285" bestFit="1" customWidth="1"/>
    <col min="12896" max="12899" width="11.5703125" style="1285" bestFit="1" customWidth="1"/>
    <col min="12900" max="12900" width="11.5703125" style="1285" customWidth="1"/>
    <col min="12901" max="12912" width="11.5703125" style="1285" bestFit="1" customWidth="1"/>
    <col min="12913" max="12913" width="49.28515625" style="1285" customWidth="1"/>
    <col min="12914" max="12922" width="13.7109375" style="1285" bestFit="1" customWidth="1"/>
    <col min="12923" max="13046" width="9.140625" style="1285" customWidth="1"/>
    <col min="13047" max="13047" width="46.7109375" style="1285" customWidth="1"/>
    <col min="13048" max="13053" width="12" style="1285" bestFit="1" customWidth="1"/>
    <col min="13054" max="13054" width="12.42578125" style="1285" bestFit="1" customWidth="1"/>
    <col min="13055" max="13056" width="12" style="1285"/>
    <col min="13057" max="13057" width="46.7109375" style="1285" customWidth="1"/>
    <col min="13058" max="13093" width="12" style="1285" bestFit="1" customWidth="1"/>
    <col min="13094" max="13108" width="12.85546875" style="1285" bestFit="1" customWidth="1"/>
    <col min="13109" max="13109" width="46.42578125" style="1285" customWidth="1"/>
    <col min="13110" max="13123" width="12.85546875" style="1285" bestFit="1" customWidth="1"/>
    <col min="13124" max="13124" width="12" style="1285" bestFit="1" customWidth="1"/>
    <col min="13125" max="13125" width="14.28515625" style="1285" bestFit="1" customWidth="1"/>
    <col min="13126" max="13127" width="12" style="1285" bestFit="1" customWidth="1"/>
    <col min="13128" max="13129" width="12.85546875" style="1285" bestFit="1" customWidth="1"/>
    <col min="13130" max="13136" width="11.5703125" style="1285" bestFit="1" customWidth="1"/>
    <col min="13137" max="13137" width="40.7109375" style="1285" customWidth="1"/>
    <col min="13138" max="13150" width="11.5703125" style="1285" bestFit="1" customWidth="1"/>
    <col min="13151" max="13151" width="12.42578125" style="1285" bestFit="1" customWidth="1"/>
    <col min="13152" max="13155" width="11.5703125" style="1285" bestFit="1" customWidth="1"/>
    <col min="13156" max="13156" width="11.5703125" style="1285" customWidth="1"/>
    <col min="13157" max="13168" width="11.5703125" style="1285" bestFit="1" customWidth="1"/>
    <col min="13169" max="13169" width="49.28515625" style="1285" customWidth="1"/>
    <col min="13170" max="13178" width="13.7109375" style="1285" bestFit="1" customWidth="1"/>
    <col min="13179" max="13302" width="9.140625" style="1285" customWidth="1"/>
    <col min="13303" max="13303" width="46.7109375" style="1285" customWidth="1"/>
    <col min="13304" max="13309" width="12" style="1285" bestFit="1" customWidth="1"/>
    <col min="13310" max="13310" width="12.42578125" style="1285" bestFit="1" customWidth="1"/>
    <col min="13311" max="13312" width="12" style="1285"/>
    <col min="13313" max="13313" width="46.7109375" style="1285" customWidth="1"/>
    <col min="13314" max="13349" width="12" style="1285" bestFit="1" customWidth="1"/>
    <col min="13350" max="13364" width="12.85546875" style="1285" bestFit="1" customWidth="1"/>
    <col min="13365" max="13365" width="46.42578125" style="1285" customWidth="1"/>
    <col min="13366" max="13379" width="12.85546875" style="1285" bestFit="1" customWidth="1"/>
    <col min="13380" max="13380" width="12" style="1285" bestFit="1" customWidth="1"/>
    <col min="13381" max="13381" width="14.28515625" style="1285" bestFit="1" customWidth="1"/>
    <col min="13382" max="13383" width="12" style="1285" bestFit="1" customWidth="1"/>
    <col min="13384" max="13385" width="12.85546875" style="1285" bestFit="1" customWidth="1"/>
    <col min="13386" max="13392" width="11.5703125" style="1285" bestFit="1" customWidth="1"/>
    <col min="13393" max="13393" width="40.7109375" style="1285" customWidth="1"/>
    <col min="13394" max="13406" width="11.5703125" style="1285" bestFit="1" customWidth="1"/>
    <col min="13407" max="13407" width="12.42578125" style="1285" bestFit="1" customWidth="1"/>
    <col min="13408" max="13411" width="11.5703125" style="1285" bestFit="1" customWidth="1"/>
    <col min="13412" max="13412" width="11.5703125" style="1285" customWidth="1"/>
    <col min="13413" max="13424" width="11.5703125" style="1285" bestFit="1" customWidth="1"/>
    <col min="13425" max="13425" width="49.28515625" style="1285" customWidth="1"/>
    <col min="13426" max="13434" width="13.7109375" style="1285" bestFit="1" customWidth="1"/>
    <col min="13435" max="13558" width="9.140625" style="1285" customWidth="1"/>
    <col min="13559" max="13559" width="46.7109375" style="1285" customWidth="1"/>
    <col min="13560" max="13565" width="12" style="1285" bestFit="1" customWidth="1"/>
    <col min="13566" max="13566" width="12.42578125" style="1285" bestFit="1" customWidth="1"/>
    <col min="13567" max="13568" width="12" style="1285"/>
    <col min="13569" max="13569" width="46.7109375" style="1285" customWidth="1"/>
    <col min="13570" max="13605" width="12" style="1285" bestFit="1" customWidth="1"/>
    <col min="13606" max="13620" width="12.85546875" style="1285" bestFit="1" customWidth="1"/>
    <col min="13621" max="13621" width="46.42578125" style="1285" customWidth="1"/>
    <col min="13622" max="13635" width="12.85546875" style="1285" bestFit="1" customWidth="1"/>
    <col min="13636" max="13636" width="12" style="1285" bestFit="1" customWidth="1"/>
    <col min="13637" max="13637" width="14.28515625" style="1285" bestFit="1" customWidth="1"/>
    <col min="13638" max="13639" width="12" style="1285" bestFit="1" customWidth="1"/>
    <col min="13640" max="13641" width="12.85546875" style="1285" bestFit="1" customWidth="1"/>
    <col min="13642" max="13648" width="11.5703125" style="1285" bestFit="1" customWidth="1"/>
    <col min="13649" max="13649" width="40.7109375" style="1285" customWidth="1"/>
    <col min="13650" max="13662" width="11.5703125" style="1285" bestFit="1" customWidth="1"/>
    <col min="13663" max="13663" width="12.42578125" style="1285" bestFit="1" customWidth="1"/>
    <col min="13664" max="13667" width="11.5703125" style="1285" bestFit="1" customWidth="1"/>
    <col min="13668" max="13668" width="11.5703125" style="1285" customWidth="1"/>
    <col min="13669" max="13680" width="11.5703125" style="1285" bestFit="1" customWidth="1"/>
    <col min="13681" max="13681" width="49.28515625" style="1285" customWidth="1"/>
    <col min="13682" max="13690" width="13.7109375" style="1285" bestFit="1" customWidth="1"/>
    <col min="13691" max="13814" width="9.140625" style="1285" customWidth="1"/>
    <col min="13815" max="13815" width="46.7109375" style="1285" customWidth="1"/>
    <col min="13816" max="13821" width="12" style="1285" bestFit="1" customWidth="1"/>
    <col min="13822" max="13822" width="12.42578125" style="1285" bestFit="1" customWidth="1"/>
    <col min="13823" max="13824" width="12" style="1285"/>
    <col min="13825" max="13825" width="46.7109375" style="1285" customWidth="1"/>
    <col min="13826" max="13861" width="12" style="1285" bestFit="1" customWidth="1"/>
    <col min="13862" max="13876" width="12.85546875" style="1285" bestFit="1" customWidth="1"/>
    <col min="13877" max="13877" width="46.42578125" style="1285" customWidth="1"/>
    <col min="13878" max="13891" width="12.85546875" style="1285" bestFit="1" customWidth="1"/>
    <col min="13892" max="13892" width="12" style="1285" bestFit="1" customWidth="1"/>
    <col min="13893" max="13893" width="14.28515625" style="1285" bestFit="1" customWidth="1"/>
    <col min="13894" max="13895" width="12" style="1285" bestFit="1" customWidth="1"/>
    <col min="13896" max="13897" width="12.85546875" style="1285" bestFit="1" customWidth="1"/>
    <col min="13898" max="13904" width="11.5703125" style="1285" bestFit="1" customWidth="1"/>
    <col min="13905" max="13905" width="40.7109375" style="1285" customWidth="1"/>
    <col min="13906" max="13918" width="11.5703125" style="1285" bestFit="1" customWidth="1"/>
    <col min="13919" max="13919" width="12.42578125" style="1285" bestFit="1" customWidth="1"/>
    <col min="13920" max="13923" width="11.5703125" style="1285" bestFit="1" customWidth="1"/>
    <col min="13924" max="13924" width="11.5703125" style="1285" customWidth="1"/>
    <col min="13925" max="13936" width="11.5703125" style="1285" bestFit="1" customWidth="1"/>
    <col min="13937" max="13937" width="49.28515625" style="1285" customWidth="1"/>
    <col min="13938" max="13946" width="13.7109375" style="1285" bestFit="1" customWidth="1"/>
    <col min="13947" max="14070" width="9.140625" style="1285" customWidth="1"/>
    <col min="14071" max="14071" width="46.7109375" style="1285" customWidth="1"/>
    <col min="14072" max="14077" width="12" style="1285" bestFit="1" customWidth="1"/>
    <col min="14078" max="14078" width="12.42578125" style="1285" bestFit="1" customWidth="1"/>
    <col min="14079" max="14080" width="12" style="1285"/>
    <col min="14081" max="14081" width="46.7109375" style="1285" customWidth="1"/>
    <col min="14082" max="14117" width="12" style="1285" bestFit="1" customWidth="1"/>
    <col min="14118" max="14132" width="12.85546875" style="1285" bestFit="1" customWidth="1"/>
    <col min="14133" max="14133" width="46.42578125" style="1285" customWidth="1"/>
    <col min="14134" max="14147" width="12.85546875" style="1285" bestFit="1" customWidth="1"/>
    <col min="14148" max="14148" width="12" style="1285" bestFit="1" customWidth="1"/>
    <col min="14149" max="14149" width="14.28515625" style="1285" bestFit="1" customWidth="1"/>
    <col min="14150" max="14151" width="12" style="1285" bestFit="1" customWidth="1"/>
    <col min="14152" max="14153" width="12.85546875" style="1285" bestFit="1" customWidth="1"/>
    <col min="14154" max="14160" width="11.5703125" style="1285" bestFit="1" customWidth="1"/>
    <col min="14161" max="14161" width="40.7109375" style="1285" customWidth="1"/>
    <col min="14162" max="14174" width="11.5703125" style="1285" bestFit="1" customWidth="1"/>
    <col min="14175" max="14175" width="12.42578125" style="1285" bestFit="1" customWidth="1"/>
    <col min="14176" max="14179" width="11.5703125" style="1285" bestFit="1" customWidth="1"/>
    <col min="14180" max="14180" width="11.5703125" style="1285" customWidth="1"/>
    <col min="14181" max="14192" width="11.5703125" style="1285" bestFit="1" customWidth="1"/>
    <col min="14193" max="14193" width="49.28515625" style="1285" customWidth="1"/>
    <col min="14194" max="14202" width="13.7109375" style="1285" bestFit="1" customWidth="1"/>
    <col min="14203" max="14326" width="9.140625" style="1285" customWidth="1"/>
    <col min="14327" max="14327" width="46.7109375" style="1285" customWidth="1"/>
    <col min="14328" max="14333" width="12" style="1285" bestFit="1" customWidth="1"/>
    <col min="14334" max="14334" width="12.42578125" style="1285" bestFit="1" customWidth="1"/>
    <col min="14335" max="14336" width="12" style="1285"/>
    <col min="14337" max="14337" width="46.7109375" style="1285" customWidth="1"/>
    <col min="14338" max="14373" width="12" style="1285" bestFit="1" customWidth="1"/>
    <col min="14374" max="14388" width="12.85546875" style="1285" bestFit="1" customWidth="1"/>
    <col min="14389" max="14389" width="46.42578125" style="1285" customWidth="1"/>
    <col min="14390" max="14403" width="12.85546875" style="1285" bestFit="1" customWidth="1"/>
    <col min="14404" max="14404" width="12" style="1285" bestFit="1" customWidth="1"/>
    <col min="14405" max="14405" width="14.28515625" style="1285" bestFit="1" customWidth="1"/>
    <col min="14406" max="14407" width="12" style="1285" bestFit="1" customWidth="1"/>
    <col min="14408" max="14409" width="12.85546875" style="1285" bestFit="1" customWidth="1"/>
    <col min="14410" max="14416" width="11.5703125" style="1285" bestFit="1" customWidth="1"/>
    <col min="14417" max="14417" width="40.7109375" style="1285" customWidth="1"/>
    <col min="14418" max="14430" width="11.5703125" style="1285" bestFit="1" customWidth="1"/>
    <col min="14431" max="14431" width="12.42578125" style="1285" bestFit="1" customWidth="1"/>
    <col min="14432" max="14435" width="11.5703125" style="1285" bestFit="1" customWidth="1"/>
    <col min="14436" max="14436" width="11.5703125" style="1285" customWidth="1"/>
    <col min="14437" max="14448" width="11.5703125" style="1285" bestFit="1" customWidth="1"/>
    <col min="14449" max="14449" width="49.28515625" style="1285" customWidth="1"/>
    <col min="14450" max="14458" width="13.7109375" style="1285" bestFit="1" customWidth="1"/>
    <col min="14459" max="14582" width="9.140625" style="1285" customWidth="1"/>
    <col min="14583" max="14583" width="46.7109375" style="1285" customWidth="1"/>
    <col min="14584" max="14589" width="12" style="1285" bestFit="1" customWidth="1"/>
    <col min="14590" max="14590" width="12.42578125" style="1285" bestFit="1" customWidth="1"/>
    <col min="14591" max="14592" width="12" style="1285"/>
    <col min="14593" max="14593" width="46.7109375" style="1285" customWidth="1"/>
    <col min="14594" max="14629" width="12" style="1285" bestFit="1" customWidth="1"/>
    <col min="14630" max="14644" width="12.85546875" style="1285" bestFit="1" customWidth="1"/>
    <col min="14645" max="14645" width="46.42578125" style="1285" customWidth="1"/>
    <col min="14646" max="14659" width="12.85546875" style="1285" bestFit="1" customWidth="1"/>
    <col min="14660" max="14660" width="12" style="1285" bestFit="1" customWidth="1"/>
    <col min="14661" max="14661" width="14.28515625" style="1285" bestFit="1" customWidth="1"/>
    <col min="14662" max="14663" width="12" style="1285" bestFit="1" customWidth="1"/>
    <col min="14664" max="14665" width="12.85546875" style="1285" bestFit="1" customWidth="1"/>
    <col min="14666" max="14672" width="11.5703125" style="1285" bestFit="1" customWidth="1"/>
    <col min="14673" max="14673" width="40.7109375" style="1285" customWidth="1"/>
    <col min="14674" max="14686" width="11.5703125" style="1285" bestFit="1" customWidth="1"/>
    <col min="14687" max="14687" width="12.42578125" style="1285" bestFit="1" customWidth="1"/>
    <col min="14688" max="14691" width="11.5703125" style="1285" bestFit="1" customWidth="1"/>
    <col min="14692" max="14692" width="11.5703125" style="1285" customWidth="1"/>
    <col min="14693" max="14704" width="11.5703125" style="1285" bestFit="1" customWidth="1"/>
    <col min="14705" max="14705" width="49.28515625" style="1285" customWidth="1"/>
    <col min="14706" max="14714" width="13.7109375" style="1285" bestFit="1" customWidth="1"/>
    <col min="14715" max="14838" width="9.140625" style="1285" customWidth="1"/>
    <col min="14839" max="14839" width="46.7109375" style="1285" customWidth="1"/>
    <col min="14840" max="14845" width="12" style="1285" bestFit="1" customWidth="1"/>
    <col min="14846" max="14846" width="12.42578125" style="1285" bestFit="1" customWidth="1"/>
    <col min="14847" max="14848" width="12" style="1285"/>
    <col min="14849" max="14849" width="46.7109375" style="1285" customWidth="1"/>
    <col min="14850" max="14885" width="12" style="1285" bestFit="1" customWidth="1"/>
    <col min="14886" max="14900" width="12.85546875" style="1285" bestFit="1" customWidth="1"/>
    <col min="14901" max="14901" width="46.42578125" style="1285" customWidth="1"/>
    <col min="14902" max="14915" width="12.85546875" style="1285" bestFit="1" customWidth="1"/>
    <col min="14916" max="14916" width="12" style="1285" bestFit="1" customWidth="1"/>
    <col min="14917" max="14917" width="14.28515625" style="1285" bestFit="1" customWidth="1"/>
    <col min="14918" max="14919" width="12" style="1285" bestFit="1" customWidth="1"/>
    <col min="14920" max="14921" width="12.85546875" style="1285" bestFit="1" customWidth="1"/>
    <col min="14922" max="14928" width="11.5703125" style="1285" bestFit="1" customWidth="1"/>
    <col min="14929" max="14929" width="40.7109375" style="1285" customWidth="1"/>
    <col min="14930" max="14942" width="11.5703125" style="1285" bestFit="1" customWidth="1"/>
    <col min="14943" max="14943" width="12.42578125" style="1285" bestFit="1" customWidth="1"/>
    <col min="14944" max="14947" width="11.5703125" style="1285" bestFit="1" customWidth="1"/>
    <col min="14948" max="14948" width="11.5703125" style="1285" customWidth="1"/>
    <col min="14949" max="14960" width="11.5703125" style="1285" bestFit="1" customWidth="1"/>
    <col min="14961" max="14961" width="49.28515625" style="1285" customWidth="1"/>
    <col min="14962" max="14970" width="13.7109375" style="1285" bestFit="1" customWidth="1"/>
    <col min="14971" max="15094" width="9.140625" style="1285" customWidth="1"/>
    <col min="15095" max="15095" width="46.7109375" style="1285" customWidth="1"/>
    <col min="15096" max="15101" width="12" style="1285" bestFit="1" customWidth="1"/>
    <col min="15102" max="15102" width="12.42578125" style="1285" bestFit="1" customWidth="1"/>
    <col min="15103" max="15104" width="12" style="1285"/>
    <col min="15105" max="15105" width="46.7109375" style="1285" customWidth="1"/>
    <col min="15106" max="15141" width="12" style="1285" bestFit="1" customWidth="1"/>
    <col min="15142" max="15156" width="12.85546875" style="1285" bestFit="1" customWidth="1"/>
    <col min="15157" max="15157" width="46.42578125" style="1285" customWidth="1"/>
    <col min="15158" max="15171" width="12.85546875" style="1285" bestFit="1" customWidth="1"/>
    <col min="15172" max="15172" width="12" style="1285" bestFit="1" customWidth="1"/>
    <col min="15173" max="15173" width="14.28515625" style="1285" bestFit="1" customWidth="1"/>
    <col min="15174" max="15175" width="12" style="1285" bestFit="1" customWidth="1"/>
    <col min="15176" max="15177" width="12.85546875" style="1285" bestFit="1" customWidth="1"/>
    <col min="15178" max="15184" width="11.5703125" style="1285" bestFit="1" customWidth="1"/>
    <col min="15185" max="15185" width="40.7109375" style="1285" customWidth="1"/>
    <col min="15186" max="15198" width="11.5703125" style="1285" bestFit="1" customWidth="1"/>
    <col min="15199" max="15199" width="12.42578125" style="1285" bestFit="1" customWidth="1"/>
    <col min="15200" max="15203" width="11.5703125" style="1285" bestFit="1" customWidth="1"/>
    <col min="15204" max="15204" width="11.5703125" style="1285" customWidth="1"/>
    <col min="15205" max="15216" width="11.5703125" style="1285" bestFit="1" customWidth="1"/>
    <col min="15217" max="15217" width="49.28515625" style="1285" customWidth="1"/>
    <col min="15218" max="15226" width="13.7109375" style="1285" bestFit="1" customWidth="1"/>
    <col min="15227" max="15350" width="9.140625" style="1285" customWidth="1"/>
    <col min="15351" max="15351" width="46.7109375" style="1285" customWidth="1"/>
    <col min="15352" max="15357" width="12" style="1285" bestFit="1" customWidth="1"/>
    <col min="15358" max="15358" width="12.42578125" style="1285" bestFit="1" customWidth="1"/>
    <col min="15359" max="15360" width="12" style="1285"/>
    <col min="15361" max="15361" width="46.7109375" style="1285" customWidth="1"/>
    <col min="15362" max="15397" width="12" style="1285" bestFit="1" customWidth="1"/>
    <col min="15398" max="15412" width="12.85546875" style="1285" bestFit="1" customWidth="1"/>
    <col min="15413" max="15413" width="46.42578125" style="1285" customWidth="1"/>
    <col min="15414" max="15427" width="12.85546875" style="1285" bestFit="1" customWidth="1"/>
    <col min="15428" max="15428" width="12" style="1285" bestFit="1" customWidth="1"/>
    <col min="15429" max="15429" width="14.28515625" style="1285" bestFit="1" customWidth="1"/>
    <col min="15430" max="15431" width="12" style="1285" bestFit="1" customWidth="1"/>
    <col min="15432" max="15433" width="12.85546875" style="1285" bestFit="1" customWidth="1"/>
    <col min="15434" max="15440" width="11.5703125" style="1285" bestFit="1" customWidth="1"/>
    <col min="15441" max="15441" width="40.7109375" style="1285" customWidth="1"/>
    <col min="15442" max="15454" width="11.5703125" style="1285" bestFit="1" customWidth="1"/>
    <col min="15455" max="15455" width="12.42578125" style="1285" bestFit="1" customWidth="1"/>
    <col min="15456" max="15459" width="11.5703125" style="1285" bestFit="1" customWidth="1"/>
    <col min="15460" max="15460" width="11.5703125" style="1285" customWidth="1"/>
    <col min="15461" max="15472" width="11.5703125" style="1285" bestFit="1" customWidth="1"/>
    <col min="15473" max="15473" width="49.28515625" style="1285" customWidth="1"/>
    <col min="15474" max="15482" width="13.7109375" style="1285" bestFit="1" customWidth="1"/>
    <col min="15483" max="15606" width="9.140625" style="1285" customWidth="1"/>
    <col min="15607" max="15607" width="46.7109375" style="1285" customWidth="1"/>
    <col min="15608" max="15613" width="12" style="1285" bestFit="1" customWidth="1"/>
    <col min="15614" max="15614" width="12.42578125" style="1285" bestFit="1" customWidth="1"/>
    <col min="15615" max="15616" width="12" style="1285"/>
    <col min="15617" max="15617" width="46.7109375" style="1285" customWidth="1"/>
    <col min="15618" max="15653" width="12" style="1285" bestFit="1" customWidth="1"/>
    <col min="15654" max="15668" width="12.85546875" style="1285" bestFit="1" customWidth="1"/>
    <col min="15669" max="15669" width="46.42578125" style="1285" customWidth="1"/>
    <col min="15670" max="15683" width="12.85546875" style="1285" bestFit="1" customWidth="1"/>
    <col min="15684" max="15684" width="12" style="1285" bestFit="1" customWidth="1"/>
    <col min="15685" max="15685" width="14.28515625" style="1285" bestFit="1" customWidth="1"/>
    <col min="15686" max="15687" width="12" style="1285" bestFit="1" customWidth="1"/>
    <col min="15688" max="15689" width="12.85546875" style="1285" bestFit="1" customWidth="1"/>
    <col min="15690" max="15696" width="11.5703125" style="1285" bestFit="1" customWidth="1"/>
    <col min="15697" max="15697" width="40.7109375" style="1285" customWidth="1"/>
    <col min="15698" max="15710" width="11.5703125" style="1285" bestFit="1" customWidth="1"/>
    <col min="15711" max="15711" width="12.42578125" style="1285" bestFit="1" customWidth="1"/>
    <col min="15712" max="15715" width="11.5703125" style="1285" bestFit="1" customWidth="1"/>
    <col min="15716" max="15716" width="11.5703125" style="1285" customWidth="1"/>
    <col min="15717" max="15728" width="11.5703125" style="1285" bestFit="1" customWidth="1"/>
    <col min="15729" max="15729" width="49.28515625" style="1285" customWidth="1"/>
    <col min="15730" max="15738" width="13.7109375" style="1285" bestFit="1" customWidth="1"/>
    <col min="15739" max="15862" width="9.140625" style="1285" customWidth="1"/>
    <col min="15863" max="15863" width="46.7109375" style="1285" customWidth="1"/>
    <col min="15864" max="15869" width="12" style="1285" bestFit="1" customWidth="1"/>
    <col min="15870" max="15870" width="12.42578125" style="1285" bestFit="1" customWidth="1"/>
    <col min="15871" max="15872" width="12" style="1285"/>
    <col min="15873" max="15873" width="46.7109375" style="1285" customWidth="1"/>
    <col min="15874" max="15909" width="12" style="1285" bestFit="1" customWidth="1"/>
    <col min="15910" max="15924" width="12.85546875" style="1285" bestFit="1" customWidth="1"/>
    <col min="15925" max="15925" width="46.42578125" style="1285" customWidth="1"/>
    <col min="15926" max="15939" width="12.85546875" style="1285" bestFit="1" customWidth="1"/>
    <col min="15940" max="15940" width="12" style="1285" bestFit="1" customWidth="1"/>
    <col min="15941" max="15941" width="14.28515625" style="1285" bestFit="1" customWidth="1"/>
    <col min="15942" max="15943" width="12" style="1285" bestFit="1" customWidth="1"/>
    <col min="15944" max="15945" width="12.85546875" style="1285" bestFit="1" customWidth="1"/>
    <col min="15946" max="15952" width="11.5703125" style="1285" bestFit="1" customWidth="1"/>
    <col min="15953" max="15953" width="40.7109375" style="1285" customWidth="1"/>
    <col min="15954" max="15966" width="11.5703125" style="1285" bestFit="1" customWidth="1"/>
    <col min="15967" max="15967" width="12.42578125" style="1285" bestFit="1" customWidth="1"/>
    <col min="15968" max="15971" width="11.5703125" style="1285" bestFit="1" customWidth="1"/>
    <col min="15972" max="15972" width="11.5703125" style="1285" customWidth="1"/>
    <col min="15973" max="15984" width="11.5703125" style="1285" bestFit="1" customWidth="1"/>
    <col min="15985" max="15985" width="49.28515625" style="1285" customWidth="1"/>
    <col min="15986" max="15994" width="13.7109375" style="1285" bestFit="1" customWidth="1"/>
    <col min="15995" max="16118" width="9.140625" style="1285" customWidth="1"/>
    <col min="16119" max="16119" width="46.7109375" style="1285" customWidth="1"/>
    <col min="16120" max="16125" width="12" style="1285" bestFit="1" customWidth="1"/>
    <col min="16126" max="16126" width="12.42578125" style="1285" bestFit="1" customWidth="1"/>
    <col min="16127" max="16128" width="12" style="1285"/>
    <col min="16129" max="16129" width="46.7109375" style="1285" customWidth="1"/>
    <col min="16130" max="16165" width="12" style="1285" bestFit="1" customWidth="1"/>
    <col min="16166" max="16180" width="12.85546875" style="1285" bestFit="1" customWidth="1"/>
    <col min="16181" max="16181" width="46.42578125" style="1285" customWidth="1"/>
    <col min="16182" max="16195" width="12.85546875" style="1285" bestFit="1" customWidth="1"/>
    <col min="16196" max="16196" width="12" style="1285" bestFit="1" customWidth="1"/>
    <col min="16197" max="16197" width="14.28515625" style="1285" bestFit="1" customWidth="1"/>
    <col min="16198" max="16199" width="12" style="1285" bestFit="1" customWidth="1"/>
    <col min="16200" max="16201" width="12.85546875" style="1285" bestFit="1" customWidth="1"/>
    <col min="16202" max="16208" width="11.5703125" style="1285" bestFit="1" customWidth="1"/>
    <col min="16209" max="16209" width="40.7109375" style="1285" customWidth="1"/>
    <col min="16210" max="16222" width="11.5703125" style="1285" bestFit="1" customWidth="1"/>
    <col min="16223" max="16223" width="12.42578125" style="1285" bestFit="1" customWidth="1"/>
    <col min="16224" max="16227" width="11.5703125" style="1285" bestFit="1" customWidth="1"/>
    <col min="16228" max="16228" width="11.5703125" style="1285" customWidth="1"/>
    <col min="16229" max="16240" width="11.5703125" style="1285" bestFit="1" customWidth="1"/>
    <col min="16241" max="16241" width="49.28515625" style="1285" customWidth="1"/>
    <col min="16242" max="16250" width="13.7109375" style="1285" bestFit="1" customWidth="1"/>
    <col min="16251" max="16374" width="9.140625" style="1285" customWidth="1"/>
    <col min="16375" max="16375" width="46.7109375" style="1285" customWidth="1"/>
    <col min="16376" max="16381" width="12" style="1285" bestFit="1" customWidth="1"/>
    <col min="16382" max="16382" width="12.42578125" style="1285" bestFit="1" customWidth="1"/>
    <col min="16383" max="16384" width="12" style="1285"/>
  </cols>
  <sheetData>
    <row r="1" spans="1:123" ht="25.5">
      <c r="A1" s="883" t="s">
        <v>313</v>
      </c>
      <c r="DI1" s="1288"/>
    </row>
    <row r="2" spans="1:123" s="1292" customFormat="1" ht="40.5" customHeight="1" thickBot="1">
      <c r="A2" s="1289" t="s">
        <v>1194</v>
      </c>
      <c r="B2" s="1290"/>
      <c r="C2" s="1290"/>
      <c r="D2" s="1290"/>
      <c r="E2" s="1290"/>
      <c r="F2" s="1290"/>
      <c r="G2" s="1290"/>
      <c r="H2" s="1290"/>
      <c r="I2" s="1290"/>
      <c r="J2" s="1290"/>
      <c r="K2" s="1290"/>
      <c r="L2" s="1290"/>
      <c r="M2" s="1290"/>
      <c r="N2" s="1290"/>
      <c r="O2" s="1290"/>
      <c r="P2" s="1290"/>
      <c r="Q2" s="1290"/>
      <c r="R2" s="1290"/>
      <c r="S2" s="1290"/>
      <c r="T2" s="1290"/>
      <c r="U2" s="1290"/>
      <c r="V2" s="1290"/>
      <c r="W2" s="1290"/>
      <c r="X2" s="1290"/>
      <c r="Y2" s="1290"/>
      <c r="Z2" s="1290"/>
      <c r="AA2" s="1290"/>
      <c r="AB2" s="1290"/>
      <c r="AC2" s="1290"/>
      <c r="AD2" s="1290"/>
      <c r="AE2" s="1290"/>
      <c r="AF2" s="1290"/>
      <c r="AG2" s="1290"/>
      <c r="AH2" s="1290"/>
      <c r="AI2" s="1290"/>
      <c r="AJ2" s="1290"/>
      <c r="AK2" s="1290"/>
      <c r="AL2" s="1291"/>
      <c r="AM2" s="1291"/>
      <c r="AN2" s="1291"/>
      <c r="AO2" s="1291"/>
      <c r="AP2" s="1291"/>
      <c r="AQ2" s="1291"/>
      <c r="AR2" s="1291"/>
      <c r="AS2" s="1291"/>
      <c r="AT2" s="1291"/>
      <c r="AU2" s="1291"/>
      <c r="AV2" s="1291"/>
      <c r="AW2" s="1291"/>
      <c r="AX2" s="1291"/>
      <c r="AY2" s="1291"/>
      <c r="AZ2" s="1291"/>
      <c r="BA2" s="1289"/>
      <c r="BB2" s="1291"/>
      <c r="BC2" s="1291"/>
      <c r="BD2" s="1291"/>
      <c r="BE2" s="1291"/>
      <c r="BF2" s="1291"/>
      <c r="BG2" s="1291"/>
      <c r="BH2" s="1291"/>
      <c r="BI2" s="1291"/>
      <c r="BJ2" s="1291"/>
      <c r="BK2" s="1291"/>
      <c r="BL2" s="1291"/>
      <c r="BM2" s="1291"/>
      <c r="BN2" s="1291"/>
      <c r="BO2" s="1291"/>
      <c r="BP2" s="1291"/>
      <c r="BQ2" s="1291"/>
      <c r="BR2" s="1291"/>
      <c r="BS2" s="1291"/>
      <c r="BT2" s="1291"/>
      <c r="BU2" s="1291"/>
      <c r="CC2" s="1289" t="s">
        <v>1069</v>
      </c>
      <c r="CT2" s="1293"/>
      <c r="CV2" s="1294"/>
      <c r="DI2" s="1295" t="s">
        <v>1194</v>
      </c>
    </row>
    <row r="3" spans="1:123" s="1305" customFormat="1" ht="16.5" customHeight="1">
      <c r="A3" s="1296"/>
      <c r="B3" s="1297">
        <v>38718</v>
      </c>
      <c r="C3" s="1297">
        <v>38749</v>
      </c>
      <c r="D3" s="1297">
        <v>38777</v>
      </c>
      <c r="E3" s="1297">
        <v>38808</v>
      </c>
      <c r="F3" s="1297">
        <v>38838</v>
      </c>
      <c r="G3" s="1297">
        <v>38869</v>
      </c>
      <c r="H3" s="1297">
        <v>38899</v>
      </c>
      <c r="I3" s="1297">
        <v>38930</v>
      </c>
      <c r="J3" s="1297">
        <v>38961</v>
      </c>
      <c r="K3" s="1297">
        <v>38991</v>
      </c>
      <c r="L3" s="1297">
        <v>39022</v>
      </c>
      <c r="M3" s="1297">
        <v>39052</v>
      </c>
      <c r="N3" s="1297">
        <v>39083</v>
      </c>
      <c r="O3" s="1297">
        <v>39114</v>
      </c>
      <c r="P3" s="1297">
        <v>39142</v>
      </c>
      <c r="Q3" s="1297">
        <v>39173</v>
      </c>
      <c r="R3" s="1297">
        <v>39203</v>
      </c>
      <c r="S3" s="1297">
        <v>39234</v>
      </c>
      <c r="T3" s="1297">
        <v>39264</v>
      </c>
      <c r="U3" s="1297">
        <v>39295</v>
      </c>
      <c r="V3" s="1297">
        <v>39326</v>
      </c>
      <c r="W3" s="1297">
        <v>39356</v>
      </c>
      <c r="X3" s="1297">
        <v>39387</v>
      </c>
      <c r="Y3" s="1297">
        <v>39417</v>
      </c>
      <c r="Z3" s="1297">
        <v>39448</v>
      </c>
      <c r="AA3" s="1297">
        <v>39479</v>
      </c>
      <c r="AB3" s="1297">
        <v>39508</v>
      </c>
      <c r="AC3" s="1297">
        <v>39539</v>
      </c>
      <c r="AD3" s="1297">
        <v>39569</v>
      </c>
      <c r="AE3" s="1297">
        <v>39600</v>
      </c>
      <c r="AF3" s="1297">
        <v>39630</v>
      </c>
      <c r="AG3" s="1297">
        <v>39661</v>
      </c>
      <c r="AH3" s="1297">
        <v>39692</v>
      </c>
      <c r="AI3" s="1297">
        <v>39722</v>
      </c>
      <c r="AJ3" s="1297">
        <v>39753</v>
      </c>
      <c r="AK3" s="1297">
        <v>39783</v>
      </c>
      <c r="AL3" s="1297">
        <v>39814</v>
      </c>
      <c r="AM3" s="1297">
        <v>39845</v>
      </c>
      <c r="AN3" s="1297">
        <v>39873</v>
      </c>
      <c r="AO3" s="1297">
        <v>39904</v>
      </c>
      <c r="AP3" s="1297">
        <v>39934</v>
      </c>
      <c r="AQ3" s="1297">
        <v>39965</v>
      </c>
      <c r="AR3" s="1297">
        <v>39995</v>
      </c>
      <c r="AS3" s="1297">
        <v>40026</v>
      </c>
      <c r="AT3" s="1297">
        <v>40057</v>
      </c>
      <c r="AU3" s="1297">
        <v>40087</v>
      </c>
      <c r="AV3" s="1297">
        <v>40118</v>
      </c>
      <c r="AW3" s="1297">
        <v>40148</v>
      </c>
      <c r="AX3" s="1297">
        <v>40179</v>
      </c>
      <c r="AY3" s="1297">
        <v>40210</v>
      </c>
      <c r="AZ3" s="1298">
        <v>40238</v>
      </c>
      <c r="BA3" s="1296"/>
      <c r="BB3" s="1297">
        <v>40269</v>
      </c>
      <c r="BC3" s="1297">
        <v>40299</v>
      </c>
      <c r="BD3" s="1297">
        <v>40330</v>
      </c>
      <c r="BE3" s="1297">
        <v>40360</v>
      </c>
      <c r="BF3" s="1297">
        <v>40391</v>
      </c>
      <c r="BG3" s="1297">
        <v>40422</v>
      </c>
      <c r="BH3" s="1298">
        <v>40452</v>
      </c>
      <c r="BI3" s="1299">
        <v>40483</v>
      </c>
      <c r="BJ3" s="1297">
        <v>40513</v>
      </c>
      <c r="BK3" s="1297">
        <v>40544</v>
      </c>
      <c r="BL3" s="1297">
        <v>40575</v>
      </c>
      <c r="BM3" s="1297">
        <v>40603</v>
      </c>
      <c r="BN3" s="1297">
        <v>40634</v>
      </c>
      <c r="BO3" s="1297">
        <v>40664</v>
      </c>
      <c r="BP3" s="1297">
        <v>40695</v>
      </c>
      <c r="BQ3" s="1297">
        <v>40725</v>
      </c>
      <c r="BR3" s="1297">
        <v>40756</v>
      </c>
      <c r="BS3" s="1297">
        <v>40787</v>
      </c>
      <c r="BT3" s="1297">
        <v>40817</v>
      </c>
      <c r="BU3" s="1297">
        <v>40848</v>
      </c>
      <c r="BV3" s="1297">
        <v>40878</v>
      </c>
      <c r="BW3" s="1297">
        <v>40909</v>
      </c>
      <c r="BX3" s="1297">
        <v>40940</v>
      </c>
      <c r="BY3" s="1297">
        <v>40969</v>
      </c>
      <c r="BZ3" s="1297">
        <v>41000</v>
      </c>
      <c r="CA3" s="1297">
        <v>41030</v>
      </c>
      <c r="CB3" s="1298">
        <v>41061</v>
      </c>
      <c r="CC3" s="1296"/>
      <c r="CD3" s="1300">
        <v>41091</v>
      </c>
      <c r="CE3" s="1297">
        <v>41122</v>
      </c>
      <c r="CF3" s="1297">
        <v>41153</v>
      </c>
      <c r="CG3" s="1297">
        <v>41183</v>
      </c>
      <c r="CH3" s="1297">
        <v>41214</v>
      </c>
      <c r="CI3" s="1297">
        <v>41244</v>
      </c>
      <c r="CJ3" s="1297">
        <v>41275</v>
      </c>
      <c r="CK3" s="1297">
        <v>41306</v>
      </c>
      <c r="CL3" s="1297">
        <v>41334</v>
      </c>
      <c r="CM3" s="1297">
        <v>41365</v>
      </c>
      <c r="CN3" s="1297">
        <v>41395</v>
      </c>
      <c r="CO3" s="1297">
        <v>41426</v>
      </c>
      <c r="CP3" s="1297">
        <v>41456</v>
      </c>
      <c r="CQ3" s="1297">
        <v>41487</v>
      </c>
      <c r="CR3" s="1297">
        <v>41518</v>
      </c>
      <c r="CS3" s="1297">
        <v>41548</v>
      </c>
      <c r="CT3" s="1297">
        <v>41579</v>
      </c>
      <c r="CU3" s="1297">
        <v>41609</v>
      </c>
      <c r="CV3" s="1301">
        <v>41640</v>
      </c>
      <c r="CW3" s="1297">
        <v>41671</v>
      </c>
      <c r="CX3" s="1297">
        <v>41699</v>
      </c>
      <c r="CY3" s="1297">
        <v>41730</v>
      </c>
      <c r="CZ3" s="1297">
        <v>41760</v>
      </c>
      <c r="DA3" s="1297">
        <v>41791</v>
      </c>
      <c r="DB3" s="1297">
        <v>41821</v>
      </c>
      <c r="DC3" s="1297">
        <v>41852</v>
      </c>
      <c r="DD3" s="1297">
        <v>41883</v>
      </c>
      <c r="DE3" s="1297">
        <v>41913</v>
      </c>
      <c r="DF3" s="1297">
        <v>41944</v>
      </c>
      <c r="DG3" s="1297">
        <v>41974</v>
      </c>
      <c r="DH3" s="1298">
        <v>42005</v>
      </c>
      <c r="DI3" s="1302"/>
      <c r="DJ3" s="1303">
        <v>42036</v>
      </c>
      <c r="DK3" s="1301">
        <v>42064</v>
      </c>
      <c r="DL3" s="1301">
        <v>42095</v>
      </c>
      <c r="DM3" s="1301">
        <v>42125</v>
      </c>
      <c r="DN3" s="1301">
        <v>42156</v>
      </c>
      <c r="DO3" s="1301">
        <v>42186</v>
      </c>
      <c r="DP3" s="1301">
        <v>42217</v>
      </c>
      <c r="DQ3" s="1301">
        <v>42248</v>
      </c>
      <c r="DR3" s="1304">
        <v>42278</v>
      </c>
    </row>
    <row r="4" spans="1:123" ht="15.75" customHeight="1">
      <c r="A4" s="1306" t="s">
        <v>107</v>
      </c>
      <c r="B4" s="1816"/>
      <c r="C4" s="1816"/>
      <c r="D4" s="1816"/>
      <c r="E4" s="1816"/>
      <c r="F4" s="1816"/>
      <c r="G4" s="1816"/>
      <c r="H4" s="1816"/>
      <c r="I4" s="1816"/>
      <c r="J4" s="1816"/>
      <c r="K4" s="1816"/>
      <c r="L4" s="1816"/>
      <c r="M4" s="1816"/>
      <c r="N4" s="1816"/>
      <c r="O4" s="1816"/>
      <c r="P4" s="1816"/>
      <c r="Q4" s="1816"/>
      <c r="R4" s="1816"/>
      <c r="S4" s="1816"/>
      <c r="T4" s="1816"/>
      <c r="U4" s="1816"/>
      <c r="V4" s="1816"/>
      <c r="W4" s="1816"/>
      <c r="X4" s="1816"/>
      <c r="Y4" s="1816"/>
      <c r="Z4" s="1816"/>
      <c r="AA4" s="1816"/>
      <c r="AB4" s="1816"/>
      <c r="AC4" s="1816"/>
      <c r="AD4" s="1816"/>
      <c r="AE4" s="1816"/>
      <c r="AF4" s="1816"/>
      <c r="AG4" s="1816"/>
      <c r="AH4" s="1816"/>
      <c r="AI4" s="1816"/>
      <c r="AJ4" s="1816"/>
      <c r="AK4" s="1816"/>
      <c r="AL4" s="1816"/>
      <c r="AM4" s="1816"/>
      <c r="AN4" s="1816"/>
      <c r="AO4" s="1816"/>
      <c r="AP4" s="1816"/>
      <c r="AQ4" s="1816"/>
      <c r="AR4" s="1816"/>
      <c r="AS4" s="1816"/>
      <c r="AT4" s="1816"/>
      <c r="AU4" s="1816"/>
      <c r="AV4" s="1816"/>
      <c r="AW4" s="1816"/>
      <c r="AX4" s="1816"/>
      <c r="AY4" s="1816"/>
      <c r="AZ4" s="1817"/>
      <c r="BA4" s="1306" t="s">
        <v>107</v>
      </c>
      <c r="BB4" s="1816"/>
      <c r="BC4" s="1816"/>
      <c r="BD4" s="1816"/>
      <c r="BE4" s="1816"/>
      <c r="BF4" s="1816"/>
      <c r="BG4" s="1816"/>
      <c r="BH4" s="1817"/>
      <c r="BI4" s="1833"/>
      <c r="BJ4" s="1820"/>
      <c r="BK4" s="1820"/>
      <c r="BL4" s="1820"/>
      <c r="BM4" s="1820"/>
      <c r="BN4" s="1820"/>
      <c r="BO4" s="1820"/>
      <c r="BP4" s="1825"/>
      <c r="BQ4" s="1820"/>
      <c r="BR4" s="1820"/>
      <c r="BS4" s="1825"/>
      <c r="BT4" s="1820"/>
      <c r="BU4" s="1820"/>
      <c r="BV4" s="1820"/>
      <c r="BW4" s="1820"/>
      <c r="BX4" s="1820"/>
      <c r="BY4" s="1820"/>
      <c r="BZ4" s="1820"/>
      <c r="CA4" s="1820"/>
      <c r="CB4" s="1829"/>
      <c r="CC4" s="1306" t="s">
        <v>107</v>
      </c>
      <c r="CD4" s="1841"/>
      <c r="CE4" s="1820"/>
      <c r="CF4" s="1820"/>
      <c r="CG4" s="1820"/>
      <c r="CH4" s="1820"/>
      <c r="CI4" s="1820"/>
      <c r="CJ4" s="1820"/>
      <c r="CK4" s="1820"/>
      <c r="CL4" s="1820"/>
      <c r="CM4" s="1820"/>
      <c r="CN4" s="1820"/>
      <c r="CO4" s="1820"/>
      <c r="CP4" s="1820"/>
      <c r="CQ4" s="1820"/>
      <c r="CR4" s="1820"/>
      <c r="CS4" s="1820"/>
      <c r="CT4" s="1820"/>
      <c r="CU4" s="1820"/>
      <c r="CV4" s="1825"/>
      <c r="CW4" s="1820"/>
      <c r="CX4" s="1820"/>
      <c r="CY4" s="1820"/>
      <c r="CZ4" s="1820"/>
      <c r="DA4" s="1820"/>
      <c r="DB4" s="1820"/>
      <c r="DC4" s="1820"/>
      <c r="DD4" s="1820"/>
      <c r="DE4" s="1820"/>
      <c r="DF4" s="1820"/>
      <c r="DG4" s="1820"/>
      <c r="DH4" s="1829"/>
      <c r="DI4" s="1306" t="s">
        <v>107</v>
      </c>
      <c r="DJ4" s="1841"/>
      <c r="DK4" s="1820"/>
      <c r="DL4" s="1820"/>
      <c r="DM4" s="1820"/>
      <c r="DN4" s="1820"/>
      <c r="DO4" s="1820"/>
      <c r="DP4" s="1820"/>
      <c r="DQ4" s="1820"/>
      <c r="DR4" s="1829"/>
      <c r="DS4" s="1307"/>
    </row>
    <row r="5" spans="1:123" ht="15.75" customHeight="1">
      <c r="A5" s="1308" t="s">
        <v>232</v>
      </c>
      <c r="B5" s="1816">
        <v>1631.1920000000002</v>
      </c>
      <c r="C5" s="1816">
        <v>1631.1920000000002</v>
      </c>
      <c r="D5" s="1816">
        <v>1362.703</v>
      </c>
      <c r="E5" s="1816">
        <v>2189.1999999999998</v>
      </c>
      <c r="F5" s="1816">
        <v>3853.76</v>
      </c>
      <c r="G5" s="1816">
        <v>499.50299999999993</v>
      </c>
      <c r="H5" s="1816">
        <v>514.10299999999995</v>
      </c>
      <c r="I5" s="1816">
        <v>822.2</v>
      </c>
      <c r="J5" s="1816">
        <v>5707.5269999999991</v>
      </c>
      <c r="K5" s="1816">
        <v>725.05399999999986</v>
      </c>
      <c r="L5" s="1816">
        <v>7720.21</v>
      </c>
      <c r="M5" s="1816">
        <v>2976.81</v>
      </c>
      <c r="N5" s="1816">
        <v>3535.91</v>
      </c>
      <c r="O5" s="1816">
        <v>3539.7</v>
      </c>
      <c r="P5" s="1816">
        <v>1436.1210000000001</v>
      </c>
      <c r="Q5" s="1816">
        <v>3085.0206999999996</v>
      </c>
      <c r="R5" s="1816">
        <v>533.45000000000005</v>
      </c>
      <c r="S5" s="1816">
        <v>7013.2370000000001</v>
      </c>
      <c r="T5" s="1816">
        <v>3149.8040000000001</v>
      </c>
      <c r="U5" s="1816">
        <v>5682.0879999999997</v>
      </c>
      <c r="V5" s="1816">
        <v>5955.0380000000005</v>
      </c>
      <c r="W5" s="1816">
        <v>6010.94</v>
      </c>
      <c r="X5" s="1816">
        <v>2340.1509999999994</v>
      </c>
      <c r="Y5" s="1816">
        <v>635.60100000000011</v>
      </c>
      <c r="Z5" s="1816">
        <v>12826.005000000001</v>
      </c>
      <c r="AA5" s="1816">
        <v>11749.502</v>
      </c>
      <c r="AB5" s="1816">
        <v>7287.6869999999999</v>
      </c>
      <c r="AC5" s="1816">
        <v>6003.2</v>
      </c>
      <c r="AD5" s="1816">
        <v>7150.9849999999997</v>
      </c>
      <c r="AE5" s="1816">
        <v>22577.415999999997</v>
      </c>
      <c r="AF5" s="1816">
        <v>6032.8190000000004</v>
      </c>
      <c r="AG5" s="1816">
        <v>1209.6099999999999</v>
      </c>
      <c r="AH5" s="1816">
        <v>4269.9470000000001</v>
      </c>
      <c r="AI5" s="1816">
        <v>9616.4840000000004</v>
      </c>
      <c r="AJ5" s="1816">
        <v>3064.6</v>
      </c>
      <c r="AK5" s="1816">
        <v>7239.9760000000006</v>
      </c>
      <c r="AL5" s="1818">
        <v>4249.3949999999995</v>
      </c>
      <c r="AM5" s="1818">
        <v>1851.1000000000001</v>
      </c>
      <c r="AN5" s="1818">
        <v>20311.3</v>
      </c>
      <c r="AO5" s="1818">
        <v>15979.740000000002</v>
      </c>
      <c r="AP5" s="1818">
        <v>1669.077</v>
      </c>
      <c r="AQ5" s="1818">
        <v>13539.009000000002</v>
      </c>
      <c r="AR5" s="1818">
        <v>-2750.7349999999997</v>
      </c>
      <c r="AS5" s="1818">
        <v>3795.1319999999996</v>
      </c>
      <c r="AT5" s="1818">
        <v>12290.648999999999</v>
      </c>
      <c r="AU5" s="1818">
        <v>17373.651999999998</v>
      </c>
      <c r="AV5" s="1818">
        <v>18694.732</v>
      </c>
      <c r="AW5" s="1818">
        <v>1979.3960814899999</v>
      </c>
      <c r="AX5" s="1818">
        <v>17270.815893570001</v>
      </c>
      <c r="AY5" s="1818">
        <v>16414.314999999999</v>
      </c>
      <c r="AZ5" s="1819">
        <v>2889.2671999999998</v>
      </c>
      <c r="BA5" s="1308" t="s">
        <v>232</v>
      </c>
      <c r="BB5" s="1818">
        <v>3659.7709999999997</v>
      </c>
      <c r="BC5" s="1818">
        <v>3641.69</v>
      </c>
      <c r="BD5" s="1818">
        <v>10470.978999999999</v>
      </c>
      <c r="BE5" s="1818">
        <v>3386.2009484999999</v>
      </c>
      <c r="BF5" s="1818">
        <v>3943.4209999999994</v>
      </c>
      <c r="BG5" s="1818">
        <v>3325.741</v>
      </c>
      <c r="BH5" s="1819">
        <v>1480.9960000000001</v>
      </c>
      <c r="BI5" s="1834">
        <v>1298.895</v>
      </c>
      <c r="BJ5" s="1818">
        <v>1979.3960814899999</v>
      </c>
      <c r="BK5" s="1818">
        <v>1338.153</v>
      </c>
      <c r="BL5" s="1818">
        <v>1511.9349999999999</v>
      </c>
      <c r="BM5" s="1818">
        <v>2217.6</v>
      </c>
      <c r="BN5" s="1818">
        <v>1313.3400000000001</v>
      </c>
      <c r="BO5" s="1818">
        <v>1805.96</v>
      </c>
      <c r="BP5" s="1835">
        <v>1657.71</v>
      </c>
      <c r="BQ5" s="1818">
        <v>1965.116</v>
      </c>
      <c r="BR5" s="1835">
        <v>1667.97</v>
      </c>
      <c r="BS5" s="1835">
        <v>786.38000000000011</v>
      </c>
      <c r="BT5" s="1818">
        <v>-4893.74</v>
      </c>
      <c r="BU5" s="1818">
        <v>3388.12</v>
      </c>
      <c r="BV5" s="1820">
        <v>2415.5</v>
      </c>
      <c r="BW5" s="1820">
        <v>2940.75</v>
      </c>
      <c r="BX5" s="1820">
        <v>2648.08</v>
      </c>
      <c r="BY5" s="1820">
        <v>1128.44</v>
      </c>
      <c r="BZ5" s="1820">
        <v>4316.6899999999996</v>
      </c>
      <c r="CA5" s="1820">
        <v>1610.93</v>
      </c>
      <c r="CB5" s="1829">
        <v>2834.36</v>
      </c>
      <c r="CC5" s="1308" t="s">
        <v>232</v>
      </c>
      <c r="CD5" s="1841">
        <v>1397.81</v>
      </c>
      <c r="CE5" s="1820">
        <v>3574.61</v>
      </c>
      <c r="CF5" s="1820">
        <v>3141.42</v>
      </c>
      <c r="CG5" s="1820">
        <v>1694.973</v>
      </c>
      <c r="CH5" s="1820">
        <v>1136.3999999999999</v>
      </c>
      <c r="CI5" s="1820">
        <v>4315.1779999999999</v>
      </c>
      <c r="CJ5" s="1820">
        <v>1914.154</v>
      </c>
      <c r="CK5" s="1820">
        <v>1866.7539999999999</v>
      </c>
      <c r="CL5" s="1820">
        <v>4605.93</v>
      </c>
      <c r="CM5" s="1820">
        <v>-19625.93</v>
      </c>
      <c r="CN5" s="1820">
        <v>-13102.663999999999</v>
      </c>
      <c r="CO5" s="1820">
        <v>-21394.073000000004</v>
      </c>
      <c r="CP5" s="1820">
        <v>807.62</v>
      </c>
      <c r="CQ5" s="1820">
        <v>873.93799999999999</v>
      </c>
      <c r="CR5" s="1820">
        <v>2432.4369999999999</v>
      </c>
      <c r="CS5" s="1820">
        <v>765.48200000000008</v>
      </c>
      <c r="CT5" s="1820">
        <v>878.67499999999995</v>
      </c>
      <c r="CU5" s="1820">
        <v>1278.47</v>
      </c>
      <c r="CV5" s="1825">
        <v>1616.4</v>
      </c>
      <c r="CW5" s="1820">
        <v>1321.7</v>
      </c>
      <c r="CX5" s="1820">
        <v>3107</v>
      </c>
      <c r="CY5" s="1820">
        <v>6319.89</v>
      </c>
      <c r="CZ5" s="1820">
        <v>1021.14</v>
      </c>
      <c r="DA5" s="1820">
        <v>1345.93</v>
      </c>
      <c r="DB5" s="1820">
        <v>961.59</v>
      </c>
      <c r="DC5" s="1820">
        <v>998.94</v>
      </c>
      <c r="DD5" s="1820">
        <v>1065.05</v>
      </c>
      <c r="DE5" s="1820">
        <v>1048.6500000000001</v>
      </c>
      <c r="DF5" s="1820">
        <v>3614.1</v>
      </c>
      <c r="DG5" s="1820">
        <v>1111.2611869999998</v>
      </c>
      <c r="DH5" s="1829">
        <v>1479.4981035600001</v>
      </c>
      <c r="DI5" s="1309" t="s">
        <v>232</v>
      </c>
      <c r="DJ5" s="1846">
        <v>1422.0546462</v>
      </c>
      <c r="DK5" s="1847">
        <v>1084.82638071</v>
      </c>
      <c r="DL5" s="1847">
        <v>6051.331303160001</v>
      </c>
      <c r="DM5" s="1847">
        <v>2750.5315965100003</v>
      </c>
      <c r="DN5" s="1847">
        <v>2377.4642107200002</v>
      </c>
      <c r="DO5" s="1847">
        <v>580.43599511000002</v>
      </c>
      <c r="DP5" s="1847">
        <v>670.59542434000002</v>
      </c>
      <c r="DQ5" s="1847">
        <v>872.07105002999992</v>
      </c>
      <c r="DR5" s="1848">
        <v>633.23615269000004</v>
      </c>
      <c r="DS5" s="1307"/>
    </row>
    <row r="6" spans="1:123" ht="15.75" customHeight="1">
      <c r="A6" s="1310" t="s">
        <v>233</v>
      </c>
      <c r="B6" s="1820">
        <v>0.59200000000000008</v>
      </c>
      <c r="C6" s="1820">
        <v>0.59200000000000008</v>
      </c>
      <c r="D6" s="1820">
        <v>1.002</v>
      </c>
      <c r="E6" s="1820">
        <v>0.7</v>
      </c>
      <c r="F6" s="1820">
        <v>1.03</v>
      </c>
      <c r="G6" s="1820">
        <v>0.60200000000000009</v>
      </c>
      <c r="H6" s="1820">
        <v>0.502</v>
      </c>
      <c r="I6" s="1820">
        <v>1</v>
      </c>
      <c r="J6" s="1820">
        <v>0.95499999999999996</v>
      </c>
      <c r="K6" s="1820">
        <v>1.028</v>
      </c>
      <c r="L6" s="1820">
        <v>1.1000000000000001</v>
      </c>
      <c r="M6" s="1820">
        <v>0.9</v>
      </c>
      <c r="N6" s="1820">
        <v>0.9</v>
      </c>
      <c r="O6" s="1820">
        <v>0.9</v>
      </c>
      <c r="P6" s="1820">
        <v>0.82</v>
      </c>
      <c r="Q6" s="1820">
        <v>0.92070000000000007</v>
      </c>
      <c r="R6" s="1820">
        <v>0.32</v>
      </c>
      <c r="S6" s="1820">
        <v>0.64100000000000001</v>
      </c>
      <c r="T6" s="1820">
        <v>0.97299999999999986</v>
      </c>
      <c r="U6" s="1820">
        <v>1.1800000000000002</v>
      </c>
      <c r="V6" s="1820">
        <v>1.0370000000000001</v>
      </c>
      <c r="W6" s="1820">
        <v>0.8660000000000001</v>
      </c>
      <c r="X6" s="1820">
        <v>1.4649999999999999</v>
      </c>
      <c r="Y6" s="1820">
        <v>1.508</v>
      </c>
      <c r="Z6" s="1820">
        <v>1.117</v>
      </c>
      <c r="AA6" s="1820">
        <v>0.74</v>
      </c>
      <c r="AB6" s="1820">
        <v>0.89200000000000002</v>
      </c>
      <c r="AC6" s="1820">
        <v>1.2</v>
      </c>
      <c r="AD6" s="1820">
        <v>0.876</v>
      </c>
      <c r="AE6" s="1820">
        <v>0.92100000000000004</v>
      </c>
      <c r="AF6" s="1820">
        <v>1.2070000000000001</v>
      </c>
      <c r="AG6" s="1820">
        <v>0.94799999999999995</v>
      </c>
      <c r="AH6" s="1820">
        <v>1.0069999999999999</v>
      </c>
      <c r="AI6" s="1820">
        <v>1.1160000000000001</v>
      </c>
      <c r="AJ6" s="1820">
        <v>1</v>
      </c>
      <c r="AK6" s="1820">
        <v>1.2669999999999999</v>
      </c>
      <c r="AL6" s="1821">
        <v>1.0640000000000001</v>
      </c>
      <c r="AM6" s="1821">
        <v>1.1000000000000001</v>
      </c>
      <c r="AN6" s="1821">
        <v>0.79200000000000004</v>
      </c>
      <c r="AO6" s="1821">
        <v>0.94</v>
      </c>
      <c r="AP6" s="1821">
        <v>1.099</v>
      </c>
      <c r="AQ6" s="1821">
        <v>0.64800000000000002</v>
      </c>
      <c r="AR6" s="1821">
        <v>1.018</v>
      </c>
      <c r="AS6" s="1821">
        <v>1.175</v>
      </c>
      <c r="AT6" s="1821">
        <v>1.085</v>
      </c>
      <c r="AU6" s="1821">
        <v>2.2999999999999998</v>
      </c>
      <c r="AV6" s="1821">
        <v>1.3320000000000001</v>
      </c>
      <c r="AW6" s="1821">
        <v>0.59151175</v>
      </c>
      <c r="AX6" s="1821">
        <v>1.1919214899999999</v>
      </c>
      <c r="AY6" s="1821">
        <v>0.97099999999999997</v>
      </c>
      <c r="AZ6" s="1822">
        <v>1.3562000000000001</v>
      </c>
      <c r="BA6" s="1310" t="s">
        <v>233</v>
      </c>
      <c r="BB6" s="1821">
        <v>0.41099999999999998</v>
      </c>
      <c r="BC6" s="1821">
        <v>0.73299999999999998</v>
      </c>
      <c r="BD6" s="1821">
        <v>1.026</v>
      </c>
      <c r="BE6" s="1821">
        <v>1.3071690300000001</v>
      </c>
      <c r="BF6" s="1821">
        <v>1.4079999999999999</v>
      </c>
      <c r="BG6" s="1821">
        <v>0.95299999999999996</v>
      </c>
      <c r="BH6" s="1822">
        <v>0.85</v>
      </c>
      <c r="BI6" s="1836">
        <v>1.34</v>
      </c>
      <c r="BJ6" s="1821">
        <v>0.59151175</v>
      </c>
      <c r="BK6" s="1821">
        <v>1.0369999999999999</v>
      </c>
      <c r="BL6" s="1821">
        <v>0.69899999999999995</v>
      </c>
      <c r="BM6" s="1821">
        <v>0.94</v>
      </c>
      <c r="BN6" s="1821">
        <v>0.78</v>
      </c>
      <c r="BO6" s="1821">
        <v>0.74</v>
      </c>
      <c r="BP6" s="1825">
        <v>1.1100000000000001</v>
      </c>
      <c r="BQ6" s="1821">
        <v>1.04</v>
      </c>
      <c r="BR6" s="1825">
        <v>0.85</v>
      </c>
      <c r="BS6" s="1825">
        <v>1.38</v>
      </c>
      <c r="BT6" s="1821">
        <v>0.75</v>
      </c>
      <c r="BU6" s="1821">
        <v>0.94</v>
      </c>
      <c r="BV6" s="1820">
        <v>1.52</v>
      </c>
      <c r="BW6" s="1820">
        <v>1.04</v>
      </c>
      <c r="BX6" s="1820">
        <v>1.1599999999999999</v>
      </c>
      <c r="BY6" s="1820">
        <v>0.89</v>
      </c>
      <c r="BZ6" s="1820">
        <v>1.27</v>
      </c>
      <c r="CA6" s="1820">
        <v>0.96</v>
      </c>
      <c r="CB6" s="1829">
        <v>0.96</v>
      </c>
      <c r="CC6" s="1310" t="s">
        <v>233</v>
      </c>
      <c r="CD6" s="1841">
        <v>0.99</v>
      </c>
      <c r="CE6" s="1820">
        <v>1.05</v>
      </c>
      <c r="CF6" s="1820">
        <v>0.84</v>
      </c>
      <c r="CG6" s="1820">
        <v>0.76900000000000002</v>
      </c>
      <c r="CH6" s="1820">
        <v>1.5</v>
      </c>
      <c r="CI6" s="1820">
        <v>1.34</v>
      </c>
      <c r="CJ6" s="1820">
        <v>0.68300000000000005</v>
      </c>
      <c r="CK6" s="1820">
        <v>0.78300000000000003</v>
      </c>
      <c r="CL6" s="1820">
        <v>0.82</v>
      </c>
      <c r="CM6" s="1820">
        <v>0.92500000000000004</v>
      </c>
      <c r="CN6" s="1820">
        <v>0.64300000000000002</v>
      </c>
      <c r="CO6" s="1820">
        <v>1.083</v>
      </c>
      <c r="CP6" s="1820">
        <v>0.73</v>
      </c>
      <c r="CQ6" s="1820">
        <v>0.64500000000000002</v>
      </c>
      <c r="CR6" s="1820">
        <v>0.64900000000000002</v>
      </c>
      <c r="CS6" s="1820">
        <v>0.67500000000000004</v>
      </c>
      <c r="CT6" s="1820">
        <v>0.67500000000000004</v>
      </c>
      <c r="CU6" s="1820">
        <v>0.2</v>
      </c>
      <c r="CV6" s="1825">
        <v>0.4</v>
      </c>
      <c r="CW6" s="1820">
        <v>0.1</v>
      </c>
      <c r="CX6" s="1820">
        <v>0.5</v>
      </c>
      <c r="CY6" s="1820">
        <v>0.41</v>
      </c>
      <c r="CZ6" s="1820">
        <v>0.46</v>
      </c>
      <c r="DA6" s="1820">
        <v>0.55000000000000004</v>
      </c>
      <c r="DB6" s="1820">
        <v>0.5</v>
      </c>
      <c r="DC6" s="1820">
        <v>0.49</v>
      </c>
      <c r="DD6" s="1820">
        <v>0.63</v>
      </c>
      <c r="DE6" s="1820">
        <v>0.64</v>
      </c>
      <c r="DF6" s="1820">
        <v>0.64</v>
      </c>
      <c r="DG6" s="1820">
        <v>0.23724000000000001</v>
      </c>
      <c r="DH6" s="1829">
        <v>3.372843</v>
      </c>
      <c r="DI6" s="1311" t="s">
        <v>233</v>
      </c>
      <c r="DJ6" s="1849">
        <v>0.29239300000000001</v>
      </c>
      <c r="DK6" s="1850">
        <v>5.867E-2</v>
      </c>
      <c r="DL6" s="1850">
        <v>0.36155199999999998</v>
      </c>
      <c r="DM6" s="1850">
        <v>0.164355</v>
      </c>
      <c r="DN6" s="1850">
        <v>0.206598</v>
      </c>
      <c r="DO6" s="1850">
        <v>4.6054999999999999E-2</v>
      </c>
      <c r="DP6" s="1850">
        <v>2.8410000000000001E-2</v>
      </c>
      <c r="DQ6" s="1850">
        <v>2.4121600000000001</v>
      </c>
      <c r="DR6" s="1851">
        <v>2.8089050000000002</v>
      </c>
      <c r="DS6" s="1307"/>
    </row>
    <row r="7" spans="1:123" ht="15.75" customHeight="1">
      <c r="A7" s="1310" t="s">
        <v>234</v>
      </c>
      <c r="B7" s="1820">
        <v>199.1</v>
      </c>
      <c r="C7" s="1820">
        <v>199.1</v>
      </c>
      <c r="D7" s="1820">
        <v>149.601</v>
      </c>
      <c r="E7" s="1820">
        <v>92.6</v>
      </c>
      <c r="F7" s="1820">
        <v>3.79</v>
      </c>
      <c r="G7" s="1820">
        <v>8.4009999999999998</v>
      </c>
      <c r="H7" s="1820">
        <v>8.4009999999999998</v>
      </c>
      <c r="I7" s="1820">
        <v>8.6</v>
      </c>
      <c r="J7" s="1820">
        <v>955.346</v>
      </c>
      <c r="K7" s="1820">
        <v>2.8109999999999999</v>
      </c>
      <c r="L7" s="1820">
        <v>1489.81</v>
      </c>
      <c r="M7" s="1820">
        <v>3286.01</v>
      </c>
      <c r="N7" s="1820">
        <v>3288.41</v>
      </c>
      <c r="O7" s="1820">
        <v>3292.2</v>
      </c>
      <c r="P7" s="1820">
        <v>207.20099999999999</v>
      </c>
      <c r="Q7" s="1820">
        <v>1145.4000000000001</v>
      </c>
      <c r="R7" s="1820">
        <v>183.59</v>
      </c>
      <c r="S7" s="1820">
        <v>6607.6909999999998</v>
      </c>
      <c r="T7" s="1820">
        <v>287.07600000000002</v>
      </c>
      <c r="U7" s="1820">
        <v>286.40100000000001</v>
      </c>
      <c r="V7" s="1820">
        <v>7263.6989999999996</v>
      </c>
      <c r="W7" s="1820">
        <v>7067.5089999999991</v>
      </c>
      <c r="X7" s="1820">
        <v>-4532.2529999999997</v>
      </c>
      <c r="Y7" s="1820">
        <v>-5133.5999999999995</v>
      </c>
      <c r="Z7" s="1820">
        <v>6217.9780000000001</v>
      </c>
      <c r="AA7" s="1820">
        <v>3758.17</v>
      </c>
      <c r="AB7" s="1820">
        <v>5500.8590000000004</v>
      </c>
      <c r="AC7" s="1820">
        <v>3503.4</v>
      </c>
      <c r="AD7" s="1820">
        <v>1538.2080000000001</v>
      </c>
      <c r="AE7" s="1820">
        <v>19444.441999999999</v>
      </c>
      <c r="AF7" s="1820">
        <v>4610.4570000000003</v>
      </c>
      <c r="AG7" s="1820">
        <v>-2480.0940000000001</v>
      </c>
      <c r="AH7" s="1820">
        <v>546.63499999999999</v>
      </c>
      <c r="AI7" s="1820">
        <v>1448.2860000000001</v>
      </c>
      <c r="AJ7" s="1820">
        <v>900.7</v>
      </c>
      <c r="AK7" s="1820">
        <v>2099.1680000000001</v>
      </c>
      <c r="AL7" s="1821">
        <v>2464.5369999999998</v>
      </c>
      <c r="AM7" s="1821">
        <v>-1293.9739999999999</v>
      </c>
      <c r="AN7" s="1821">
        <v>9551.1119999999992</v>
      </c>
      <c r="AO7" s="1821">
        <v>9410.41</v>
      </c>
      <c r="AP7" s="1821">
        <v>-109.88200000000001</v>
      </c>
      <c r="AQ7" s="1821">
        <v>5139.09</v>
      </c>
      <c r="AR7" s="1821">
        <v>-4802.74</v>
      </c>
      <c r="AS7" s="1821">
        <v>1150.127</v>
      </c>
      <c r="AT7" s="1821">
        <v>541.89400000000001</v>
      </c>
      <c r="AU7" s="1821">
        <v>1216.981</v>
      </c>
      <c r="AV7" s="1821">
        <v>1437.47</v>
      </c>
      <c r="AW7" s="1821">
        <v>358.37504001999997</v>
      </c>
      <c r="AX7" s="1821">
        <v>544.42207384000005</v>
      </c>
      <c r="AY7" s="1821">
        <v>648.93399999999997</v>
      </c>
      <c r="AZ7" s="1822">
        <v>566.72199999999998</v>
      </c>
      <c r="BA7" s="1310" t="s">
        <v>234</v>
      </c>
      <c r="BB7" s="1821">
        <v>713.90899999999999</v>
      </c>
      <c r="BC7" s="1821">
        <v>400.108</v>
      </c>
      <c r="BD7" s="1821">
        <v>8455.0259999999998</v>
      </c>
      <c r="BE7" s="1821">
        <v>899.04773900999999</v>
      </c>
      <c r="BF7" s="1821">
        <v>1399.5519999999999</v>
      </c>
      <c r="BG7" s="1821">
        <v>1818.317</v>
      </c>
      <c r="BH7" s="1822">
        <v>335.26900000000001</v>
      </c>
      <c r="BI7" s="1836">
        <v>494.28399999999999</v>
      </c>
      <c r="BJ7" s="1821">
        <v>358.37504001999997</v>
      </c>
      <c r="BK7" s="1821">
        <v>253</v>
      </c>
      <c r="BL7" s="1821">
        <v>128.17099999999999</v>
      </c>
      <c r="BM7" s="1821">
        <v>456.25</v>
      </c>
      <c r="BN7" s="1821">
        <v>22.35</v>
      </c>
      <c r="BO7" s="1821">
        <v>797.6</v>
      </c>
      <c r="BP7" s="1825">
        <v>668.3</v>
      </c>
      <c r="BQ7" s="1821">
        <v>1004.376</v>
      </c>
      <c r="BR7" s="1825">
        <v>740.15</v>
      </c>
      <c r="BS7" s="1825">
        <v>-386.45</v>
      </c>
      <c r="BT7" s="1821">
        <v>-5522.98</v>
      </c>
      <c r="BU7" s="1821">
        <v>2691.67</v>
      </c>
      <c r="BV7" s="1820">
        <v>1282.55</v>
      </c>
      <c r="BW7" s="1820">
        <v>1906.03</v>
      </c>
      <c r="BX7" s="1820">
        <v>1625.64</v>
      </c>
      <c r="BY7" s="1820">
        <v>153.59</v>
      </c>
      <c r="BZ7" s="1820">
        <v>2730.37</v>
      </c>
      <c r="CA7" s="1820">
        <v>690.08</v>
      </c>
      <c r="CB7" s="1829">
        <v>1708.623</v>
      </c>
      <c r="CC7" s="1310" t="s">
        <v>234</v>
      </c>
      <c r="CD7" s="1841">
        <v>494.3</v>
      </c>
      <c r="CE7" s="1820">
        <v>2784.96</v>
      </c>
      <c r="CF7" s="1820">
        <v>2055.4499999999998</v>
      </c>
      <c r="CG7" s="1820">
        <v>576.38199999999995</v>
      </c>
      <c r="CH7" s="1820">
        <v>204.6</v>
      </c>
      <c r="CI7" s="1820">
        <v>2615.0410000000002</v>
      </c>
      <c r="CJ7" s="1820">
        <v>1106.394</v>
      </c>
      <c r="CK7" s="1820">
        <v>519.87400000000002</v>
      </c>
      <c r="CL7" s="1820">
        <v>3483.36</v>
      </c>
      <c r="CM7" s="1820">
        <v>-20388.964</v>
      </c>
      <c r="CN7" s="1820">
        <v>-14322.112999999999</v>
      </c>
      <c r="CO7" s="1820">
        <v>-22475.809000000001</v>
      </c>
      <c r="CP7" s="1820">
        <v>110.24</v>
      </c>
      <c r="CQ7" s="1820">
        <v>66.918000000000006</v>
      </c>
      <c r="CR7" s="1820">
        <v>1649.1079999999999</v>
      </c>
      <c r="CS7" s="1820">
        <v>1.8140000000000001</v>
      </c>
      <c r="CT7" s="1820">
        <v>1.6</v>
      </c>
      <c r="CU7" s="1820">
        <v>93.74</v>
      </c>
      <c r="CV7" s="1825">
        <v>46.7</v>
      </c>
      <c r="CW7" s="1820">
        <v>1235.2</v>
      </c>
      <c r="CX7" s="1820">
        <v>1736.9</v>
      </c>
      <c r="CY7" s="1820">
        <v>4964.45</v>
      </c>
      <c r="CZ7" s="1820">
        <v>94.27</v>
      </c>
      <c r="DA7" s="1820">
        <v>31.65</v>
      </c>
      <c r="DB7" s="1820">
        <v>0.22</v>
      </c>
      <c r="DC7" s="1820">
        <v>29.71</v>
      </c>
      <c r="DD7" s="1820">
        <v>37.1</v>
      </c>
      <c r="DE7" s="1820">
        <v>8.5</v>
      </c>
      <c r="DF7" s="1820">
        <v>2866.27</v>
      </c>
      <c r="DG7" s="1820">
        <v>76.101266269999996</v>
      </c>
      <c r="DH7" s="1829">
        <v>539.55407107000008</v>
      </c>
      <c r="DI7" s="1311" t="s">
        <v>234</v>
      </c>
      <c r="DJ7" s="1849">
        <v>539.31979873</v>
      </c>
      <c r="DK7" s="1850">
        <v>1.35006552</v>
      </c>
      <c r="DL7" s="1850">
        <v>4675.2155182400002</v>
      </c>
      <c r="DM7" s="1850">
        <v>468.65831350000002</v>
      </c>
      <c r="DN7" s="1850">
        <v>468.07868550000001</v>
      </c>
      <c r="DO7" s="1850">
        <v>1.4436537899999999</v>
      </c>
      <c r="DP7" s="1850">
        <v>1.1977225499999999</v>
      </c>
      <c r="DQ7" s="1850">
        <v>1.3760945500000001</v>
      </c>
      <c r="DR7" s="1851">
        <v>1.76901332</v>
      </c>
      <c r="DS7" s="1307"/>
    </row>
    <row r="8" spans="1:123" ht="15.75" customHeight="1">
      <c r="A8" s="1310" t="s">
        <v>235</v>
      </c>
      <c r="B8" s="1820">
        <v>1431.5</v>
      </c>
      <c r="C8" s="1820">
        <v>1431.5</v>
      </c>
      <c r="D8" s="1820">
        <v>1212.0999999999999</v>
      </c>
      <c r="E8" s="1820">
        <v>2095.9</v>
      </c>
      <c r="F8" s="1820">
        <v>3848.94</v>
      </c>
      <c r="G8" s="1820">
        <v>490.5</v>
      </c>
      <c r="H8" s="1820">
        <v>505.2</v>
      </c>
      <c r="I8" s="1820">
        <v>812.5</v>
      </c>
      <c r="J8" s="1820">
        <v>4751.2259999999997</v>
      </c>
      <c r="K8" s="1820">
        <v>721.21500000000003</v>
      </c>
      <c r="L8" s="1820">
        <v>6229.3</v>
      </c>
      <c r="M8" s="1820">
        <v>-310.10000000000002</v>
      </c>
      <c r="N8" s="1820">
        <v>246.6</v>
      </c>
      <c r="O8" s="1820">
        <v>246.6</v>
      </c>
      <c r="P8" s="1820">
        <v>1228.0999999999999</v>
      </c>
      <c r="Q8" s="1820">
        <v>1938.7</v>
      </c>
      <c r="R8" s="1820">
        <v>349.54</v>
      </c>
      <c r="S8" s="1820">
        <v>404.90499999999997</v>
      </c>
      <c r="T8" s="1820">
        <v>2861.7550000000001</v>
      </c>
      <c r="U8" s="1820">
        <v>5394.5069999999996</v>
      </c>
      <c r="V8" s="1820">
        <v>-1309.6979999999999</v>
      </c>
      <c r="W8" s="1820">
        <v>-1057.4349999999999</v>
      </c>
      <c r="X8" s="1820">
        <v>6870.9390000000003</v>
      </c>
      <c r="Y8" s="1820">
        <v>5767.6929999999993</v>
      </c>
      <c r="Z8" s="1820">
        <v>6606.91</v>
      </c>
      <c r="AA8" s="1820">
        <v>7990.5919999999996</v>
      </c>
      <c r="AB8" s="1820">
        <v>1785.9359999999999</v>
      </c>
      <c r="AC8" s="1820">
        <v>2498.6</v>
      </c>
      <c r="AD8" s="1820">
        <v>5611.9009999999998</v>
      </c>
      <c r="AE8" s="1820">
        <v>3132.0529999999999</v>
      </c>
      <c r="AF8" s="1820">
        <v>1421.155</v>
      </c>
      <c r="AG8" s="1820">
        <v>3688.7559999999999</v>
      </c>
      <c r="AH8" s="1820">
        <v>3722.3049999999998</v>
      </c>
      <c r="AI8" s="1820">
        <v>8167.0820000000003</v>
      </c>
      <c r="AJ8" s="1820">
        <v>2162.9</v>
      </c>
      <c r="AK8" s="1820">
        <v>5139.5410000000002</v>
      </c>
      <c r="AL8" s="1821">
        <v>1783.7940000000001</v>
      </c>
      <c r="AM8" s="1821">
        <v>3143.9740000000002</v>
      </c>
      <c r="AN8" s="1821">
        <v>10759.396000000001</v>
      </c>
      <c r="AO8" s="1821">
        <v>6568.39</v>
      </c>
      <c r="AP8" s="1821">
        <v>1777.86</v>
      </c>
      <c r="AQ8" s="1821">
        <v>8399.2710000000006</v>
      </c>
      <c r="AR8" s="1821">
        <v>2050.9870000000001</v>
      </c>
      <c r="AS8" s="1821">
        <v>2643.83</v>
      </c>
      <c r="AT8" s="1821">
        <v>11747.67</v>
      </c>
      <c r="AU8" s="1821">
        <v>16154.370999999999</v>
      </c>
      <c r="AV8" s="1821">
        <v>17255.93</v>
      </c>
      <c r="AW8" s="1821">
        <v>1620.4295297199999</v>
      </c>
      <c r="AX8" s="1821">
        <v>16725.20189824</v>
      </c>
      <c r="AY8" s="1821">
        <v>15764.41</v>
      </c>
      <c r="AZ8" s="1822">
        <v>2321.1889999999999</v>
      </c>
      <c r="BA8" s="1310" t="s">
        <v>235</v>
      </c>
      <c r="BB8" s="1821">
        <v>2945.451</v>
      </c>
      <c r="BC8" s="1821">
        <v>3240.8490000000002</v>
      </c>
      <c r="BD8" s="1821">
        <v>2014.9269999999999</v>
      </c>
      <c r="BE8" s="1821">
        <v>2485.84604046</v>
      </c>
      <c r="BF8" s="1821">
        <v>2542.4609999999998</v>
      </c>
      <c r="BG8" s="1821">
        <v>1506.471</v>
      </c>
      <c r="BH8" s="1822">
        <v>1144.877</v>
      </c>
      <c r="BI8" s="1836">
        <v>803.27099999999996</v>
      </c>
      <c r="BJ8" s="1821">
        <v>1620.4295297199999</v>
      </c>
      <c r="BK8" s="1821">
        <v>1084.116</v>
      </c>
      <c r="BL8" s="1821">
        <v>1383.0650000000001</v>
      </c>
      <c r="BM8" s="1821">
        <v>1760.41</v>
      </c>
      <c r="BN8" s="1821">
        <v>1290.21</v>
      </c>
      <c r="BO8" s="1821">
        <v>1007.62</v>
      </c>
      <c r="BP8" s="1825">
        <v>988.3</v>
      </c>
      <c r="BQ8" s="1821">
        <v>959.7</v>
      </c>
      <c r="BR8" s="1825">
        <v>926.97</v>
      </c>
      <c r="BS8" s="1825">
        <v>1171.45</v>
      </c>
      <c r="BT8" s="1821">
        <v>628.49</v>
      </c>
      <c r="BU8" s="1821">
        <v>695.51</v>
      </c>
      <c r="BV8" s="1820">
        <v>1131.43</v>
      </c>
      <c r="BW8" s="1820">
        <v>1033.68</v>
      </c>
      <c r="BX8" s="1820">
        <v>1021.28</v>
      </c>
      <c r="BY8" s="1820">
        <v>973.96</v>
      </c>
      <c r="BZ8" s="1820">
        <v>1585.05</v>
      </c>
      <c r="CA8" s="1820">
        <v>919.89</v>
      </c>
      <c r="CB8" s="1829">
        <v>1124.777</v>
      </c>
      <c r="CC8" s="1310" t="s">
        <v>235</v>
      </c>
      <c r="CD8" s="1841">
        <v>902.52</v>
      </c>
      <c r="CE8" s="1820">
        <v>788.6</v>
      </c>
      <c r="CF8" s="1820">
        <v>1085.1300000000001</v>
      </c>
      <c r="CG8" s="1820">
        <v>1117.8219999999999</v>
      </c>
      <c r="CH8" s="1820">
        <v>930.3</v>
      </c>
      <c r="CI8" s="1820">
        <v>1698.797</v>
      </c>
      <c r="CJ8" s="1820">
        <v>807.077</v>
      </c>
      <c r="CK8" s="1820">
        <v>1346.097</v>
      </c>
      <c r="CL8" s="1820">
        <v>1121.75</v>
      </c>
      <c r="CM8" s="1820">
        <v>762.10900000000004</v>
      </c>
      <c r="CN8" s="1820">
        <v>1218.806</v>
      </c>
      <c r="CO8" s="1820">
        <v>1080.653</v>
      </c>
      <c r="CP8" s="1820">
        <v>696.65</v>
      </c>
      <c r="CQ8" s="1820">
        <v>806.375</v>
      </c>
      <c r="CR8" s="1820">
        <v>782.68</v>
      </c>
      <c r="CS8" s="1820">
        <v>762.99300000000005</v>
      </c>
      <c r="CT8" s="1820">
        <v>876.4</v>
      </c>
      <c r="CU8" s="1820">
        <v>1184.53</v>
      </c>
      <c r="CV8" s="1825">
        <v>1569.3</v>
      </c>
      <c r="CW8" s="1820">
        <v>86.4</v>
      </c>
      <c r="CX8" s="1820">
        <v>1369.6</v>
      </c>
      <c r="CY8" s="1820">
        <v>1355.03</v>
      </c>
      <c r="CZ8" s="1820">
        <v>926.41</v>
      </c>
      <c r="DA8" s="1820">
        <v>1313.73</v>
      </c>
      <c r="DB8" s="1820">
        <v>960.87</v>
      </c>
      <c r="DC8" s="1820">
        <v>968.74</v>
      </c>
      <c r="DD8" s="1820">
        <v>1027.32</v>
      </c>
      <c r="DE8" s="1820">
        <v>1039.51</v>
      </c>
      <c r="DF8" s="1820">
        <v>747.19</v>
      </c>
      <c r="DG8" s="1820">
        <v>1034.9226807299999</v>
      </c>
      <c r="DH8" s="1829">
        <v>936.57118949000005</v>
      </c>
      <c r="DI8" s="1311" t="s">
        <v>235</v>
      </c>
      <c r="DJ8" s="1849">
        <v>882.44245447000003</v>
      </c>
      <c r="DK8" s="1850">
        <v>1083.41764519</v>
      </c>
      <c r="DL8" s="1850">
        <v>1375.75423292</v>
      </c>
      <c r="DM8" s="1850">
        <v>2281.7089280100004</v>
      </c>
      <c r="DN8" s="1850">
        <v>1909.1789272200001</v>
      </c>
      <c r="DO8" s="1850">
        <v>578.94628632000001</v>
      </c>
      <c r="DP8" s="1850">
        <v>669.36929179000003</v>
      </c>
      <c r="DQ8" s="1850">
        <v>868.28279547999989</v>
      </c>
      <c r="DR8" s="1851">
        <v>628.65823437000006</v>
      </c>
      <c r="DS8" s="1307"/>
    </row>
    <row r="9" spans="1:123" ht="15.75" customHeight="1">
      <c r="A9" s="1308"/>
      <c r="B9" s="1816"/>
      <c r="C9" s="1816"/>
      <c r="D9" s="1816"/>
      <c r="E9" s="1816"/>
      <c r="F9" s="1816"/>
      <c r="G9" s="1816"/>
      <c r="H9" s="1816"/>
      <c r="I9" s="1816"/>
      <c r="J9" s="1816"/>
      <c r="K9" s="1816"/>
      <c r="L9" s="1816"/>
      <c r="M9" s="1816"/>
      <c r="N9" s="1816"/>
      <c r="O9" s="1816"/>
      <c r="P9" s="1816"/>
      <c r="Q9" s="1816"/>
      <c r="R9" s="1816"/>
      <c r="S9" s="1816"/>
      <c r="T9" s="1816"/>
      <c r="U9" s="1816"/>
      <c r="V9" s="1816"/>
      <c r="W9" s="1816"/>
      <c r="X9" s="1816"/>
      <c r="Y9" s="1816"/>
      <c r="Z9" s="1816"/>
      <c r="AA9" s="1816"/>
      <c r="AB9" s="1816"/>
      <c r="AC9" s="1816"/>
      <c r="AD9" s="1816"/>
      <c r="AE9" s="1816"/>
      <c r="AF9" s="1816"/>
      <c r="AG9" s="1816"/>
      <c r="AH9" s="1816"/>
      <c r="AI9" s="1816"/>
      <c r="AJ9" s="1816"/>
      <c r="AK9" s="1816"/>
      <c r="AL9" s="1818"/>
      <c r="AM9" s="1818"/>
      <c r="AN9" s="1818"/>
      <c r="AO9" s="1821"/>
      <c r="AP9" s="1818"/>
      <c r="AQ9" s="1818"/>
      <c r="AR9" s="1818"/>
      <c r="AS9" s="1818"/>
      <c r="AT9" s="1818"/>
      <c r="AU9" s="1818"/>
      <c r="AV9" s="1818"/>
      <c r="AW9" s="1818"/>
      <c r="AX9" s="1818"/>
      <c r="AY9" s="1818"/>
      <c r="AZ9" s="1819"/>
      <c r="BA9" s="1308"/>
      <c r="BB9" s="1818" t="s">
        <v>236</v>
      </c>
      <c r="BC9" s="1818" t="s">
        <v>236</v>
      </c>
      <c r="BD9" s="1818" t="s">
        <v>236</v>
      </c>
      <c r="BE9" s="1818" t="s">
        <v>236</v>
      </c>
      <c r="BF9" s="1818" t="s">
        <v>236</v>
      </c>
      <c r="BG9" s="1818" t="s">
        <v>236</v>
      </c>
      <c r="BH9" s="1819" t="s">
        <v>236</v>
      </c>
      <c r="BI9" s="1834" t="s">
        <v>236</v>
      </c>
      <c r="BJ9" s="1818" t="s">
        <v>236</v>
      </c>
      <c r="BK9" s="1818" t="s">
        <v>236</v>
      </c>
      <c r="BL9" s="1818" t="s">
        <v>236</v>
      </c>
      <c r="BM9" s="1818" t="s">
        <v>236</v>
      </c>
      <c r="BN9" s="1818" t="s">
        <v>236</v>
      </c>
      <c r="BO9" s="1818" t="s">
        <v>236</v>
      </c>
      <c r="BP9" s="1835" t="s">
        <v>236</v>
      </c>
      <c r="BQ9" s="1818" t="s">
        <v>236</v>
      </c>
      <c r="BR9" s="1835" t="s">
        <v>236</v>
      </c>
      <c r="BS9" s="1835" t="s">
        <v>236</v>
      </c>
      <c r="BT9" s="1821" t="s">
        <v>236</v>
      </c>
      <c r="BU9" s="1821" t="s">
        <v>236</v>
      </c>
      <c r="BV9" s="1820" t="s">
        <v>236</v>
      </c>
      <c r="BW9" s="1820" t="s">
        <v>236</v>
      </c>
      <c r="BX9" s="1820" t="s">
        <v>236</v>
      </c>
      <c r="BY9" s="1820" t="s">
        <v>236</v>
      </c>
      <c r="BZ9" s="1820" t="s">
        <v>236</v>
      </c>
      <c r="CA9" s="1820" t="s">
        <v>236</v>
      </c>
      <c r="CB9" s="1829" t="s">
        <v>236</v>
      </c>
      <c r="CC9" s="1308"/>
      <c r="CD9" s="1841" t="s">
        <v>236</v>
      </c>
      <c r="CE9" s="1820" t="s">
        <v>236</v>
      </c>
      <c r="CF9" s="1820" t="s">
        <v>236</v>
      </c>
      <c r="CG9" s="1820" t="s">
        <v>236</v>
      </c>
      <c r="CH9" s="1820" t="s">
        <v>236</v>
      </c>
      <c r="CI9" s="1820" t="s">
        <v>236</v>
      </c>
      <c r="CJ9" s="1820" t="s">
        <v>236</v>
      </c>
      <c r="CK9" s="1820" t="s">
        <v>236</v>
      </c>
      <c r="CL9" s="1820" t="s">
        <v>236</v>
      </c>
      <c r="CM9" s="1820" t="s">
        <v>236</v>
      </c>
      <c r="CN9" s="1820" t="s">
        <v>236</v>
      </c>
      <c r="CO9" s="1820" t="s">
        <v>236</v>
      </c>
      <c r="CP9" s="1820" t="s">
        <v>236</v>
      </c>
      <c r="CQ9" s="1820" t="s">
        <v>236</v>
      </c>
      <c r="CR9" s="1820" t="s">
        <v>236</v>
      </c>
      <c r="CS9" s="1820" t="s">
        <v>236</v>
      </c>
      <c r="CT9" s="1820" t="s">
        <v>236</v>
      </c>
      <c r="CU9" s="1820" t="s">
        <v>236</v>
      </c>
      <c r="CV9" s="1825"/>
      <c r="CW9" s="1820"/>
      <c r="CX9" s="1820"/>
      <c r="CY9" s="1820"/>
      <c r="CZ9" s="1820"/>
      <c r="DA9" s="1820"/>
      <c r="DB9" s="1820"/>
      <c r="DC9" s="1820"/>
      <c r="DD9" s="1820"/>
      <c r="DE9" s="1820"/>
      <c r="DF9" s="1820"/>
      <c r="DG9" s="1820"/>
      <c r="DH9" s="1829"/>
      <c r="DI9" s="1309"/>
      <c r="DJ9" s="1846" t="s">
        <v>236</v>
      </c>
      <c r="DK9" s="1847" t="s">
        <v>236</v>
      </c>
      <c r="DL9" s="1847" t="s">
        <v>236</v>
      </c>
      <c r="DM9" s="1847" t="s">
        <v>236</v>
      </c>
      <c r="DN9" s="1847" t="s">
        <v>236</v>
      </c>
      <c r="DO9" s="1847" t="s">
        <v>236</v>
      </c>
      <c r="DP9" s="1847" t="s">
        <v>236</v>
      </c>
      <c r="DQ9" s="1847" t="s">
        <v>236</v>
      </c>
      <c r="DR9" s="1848" t="s">
        <v>236</v>
      </c>
      <c r="DS9" s="1307"/>
    </row>
    <row r="10" spans="1:123" ht="15.75" customHeight="1">
      <c r="A10" s="1308" t="s">
        <v>237</v>
      </c>
      <c r="B10" s="1816">
        <v>62407.6</v>
      </c>
      <c r="C10" s="1816">
        <v>62407.6</v>
      </c>
      <c r="D10" s="1816">
        <v>112327.6</v>
      </c>
      <c r="E10" s="1816">
        <v>117101.7</v>
      </c>
      <c r="F10" s="1816">
        <v>119588.46</v>
      </c>
      <c r="G10" s="1816">
        <v>102294.9</v>
      </c>
      <c r="H10" s="1816">
        <v>119172.7</v>
      </c>
      <c r="I10" s="1816">
        <v>126579.3</v>
      </c>
      <c r="J10" s="1816">
        <v>109238.572</v>
      </c>
      <c r="K10" s="1816">
        <v>164752.60699999999</v>
      </c>
      <c r="L10" s="1816">
        <v>157798.39999999999</v>
      </c>
      <c r="M10" s="1816">
        <v>101038.2</v>
      </c>
      <c r="N10" s="1816">
        <v>98560.7</v>
      </c>
      <c r="O10" s="1816">
        <v>99960.3</v>
      </c>
      <c r="P10" s="1816">
        <v>114616</v>
      </c>
      <c r="Q10" s="1816">
        <v>137797.4</v>
      </c>
      <c r="R10" s="1816">
        <v>88332.06</v>
      </c>
      <c r="S10" s="1816">
        <v>171601.89600000001</v>
      </c>
      <c r="T10" s="1816">
        <v>140835.93100000001</v>
      </c>
      <c r="U10" s="1816">
        <v>164316.01900000003</v>
      </c>
      <c r="V10" s="1816">
        <v>207625.473</v>
      </c>
      <c r="W10" s="1816">
        <v>148866.0379</v>
      </c>
      <c r="X10" s="1816">
        <v>168105.90400000001</v>
      </c>
      <c r="Y10" s="1816">
        <v>178572.80300000001</v>
      </c>
      <c r="Z10" s="1816">
        <v>166232.40399999998</v>
      </c>
      <c r="AA10" s="1816">
        <v>249423.95699999999</v>
      </c>
      <c r="AB10" s="1816">
        <v>188706.17600000001</v>
      </c>
      <c r="AC10" s="1816">
        <v>182810.3</v>
      </c>
      <c r="AD10" s="1816">
        <v>266202.39900000003</v>
      </c>
      <c r="AE10" s="1816">
        <v>156506.62699999998</v>
      </c>
      <c r="AF10" s="1816">
        <v>114793.645</v>
      </c>
      <c r="AG10" s="1816">
        <v>136790.56099999999</v>
      </c>
      <c r="AH10" s="1816">
        <v>178714.27100000001</v>
      </c>
      <c r="AI10" s="1816">
        <v>141797.31099999999</v>
      </c>
      <c r="AJ10" s="1816">
        <v>205824</v>
      </c>
      <c r="AK10" s="1816">
        <v>217303.09499999997</v>
      </c>
      <c r="AL10" s="1818">
        <v>112298</v>
      </c>
      <c r="AM10" s="1818">
        <v>179633.867</v>
      </c>
      <c r="AN10" s="1818">
        <v>116294.53700000001</v>
      </c>
      <c r="AO10" s="1818">
        <v>146084.15</v>
      </c>
      <c r="AP10" s="1818">
        <v>200174.34000000003</v>
      </c>
      <c r="AQ10" s="1818">
        <v>247371.70800000001</v>
      </c>
      <c r="AR10" s="1818">
        <v>270844.71000000002</v>
      </c>
      <c r="AS10" s="1818">
        <v>209938.61300000001</v>
      </c>
      <c r="AT10" s="1818">
        <v>212494.93599999999</v>
      </c>
      <c r="AU10" s="1818">
        <v>162168.26699999999</v>
      </c>
      <c r="AV10" s="1818">
        <v>186593.31300000002</v>
      </c>
      <c r="AW10" s="1818">
        <v>208743.58047483</v>
      </c>
      <c r="AX10" s="1818">
        <v>192215.54247417001</v>
      </c>
      <c r="AY10" s="1818">
        <v>173368.31899999999</v>
      </c>
      <c r="AZ10" s="1819">
        <v>173893.065</v>
      </c>
      <c r="BA10" s="1308" t="s">
        <v>237</v>
      </c>
      <c r="BB10" s="1818">
        <v>168614.89799999999</v>
      </c>
      <c r="BC10" s="1818">
        <v>200118.739</v>
      </c>
      <c r="BD10" s="1818">
        <v>181038.245</v>
      </c>
      <c r="BE10" s="1818">
        <v>180327.27606002</v>
      </c>
      <c r="BF10" s="1818">
        <v>175524.734</v>
      </c>
      <c r="BG10" s="1818">
        <v>159793.34699999998</v>
      </c>
      <c r="BH10" s="1819">
        <v>201418.69</v>
      </c>
      <c r="BI10" s="1834">
        <v>222281.89799999999</v>
      </c>
      <c r="BJ10" s="1818">
        <v>208743.58047483</v>
      </c>
      <c r="BK10" s="1818">
        <v>150626.764</v>
      </c>
      <c r="BL10" s="1818">
        <v>114757.73099999999</v>
      </c>
      <c r="BM10" s="1818">
        <v>127439.06999999999</v>
      </c>
      <c r="BN10" s="1818">
        <v>127217.69</v>
      </c>
      <c r="BO10" s="1818">
        <v>120933.66999999998</v>
      </c>
      <c r="BP10" s="1835">
        <v>125508.57999999999</v>
      </c>
      <c r="BQ10" s="1818">
        <v>172941.18</v>
      </c>
      <c r="BR10" s="1835">
        <v>178415.93</v>
      </c>
      <c r="BS10" s="1835">
        <v>193771.72999999998</v>
      </c>
      <c r="BT10" s="1818">
        <v>159262.44</v>
      </c>
      <c r="BU10" s="1818">
        <v>148338.51999999999</v>
      </c>
      <c r="BV10" s="1820">
        <v>223277.47999999998</v>
      </c>
      <c r="BW10" s="1820">
        <v>211571.69</v>
      </c>
      <c r="BX10" s="1820">
        <v>179097.94999999998</v>
      </c>
      <c r="BY10" s="1820">
        <v>205494.55000000002</v>
      </c>
      <c r="BZ10" s="1820">
        <v>187716.72</v>
      </c>
      <c r="CA10" s="1820">
        <v>268265.63</v>
      </c>
      <c r="CB10" s="1829">
        <v>229929.95199999999</v>
      </c>
      <c r="CC10" s="1308" t="s">
        <v>237</v>
      </c>
      <c r="CD10" s="1841">
        <v>176459.48</v>
      </c>
      <c r="CE10" s="1820">
        <v>174306.82</v>
      </c>
      <c r="CF10" s="1820">
        <v>167630.29999999999</v>
      </c>
      <c r="CG10" s="1820">
        <v>228824.06599999999</v>
      </c>
      <c r="CH10" s="1820">
        <v>243738.3</v>
      </c>
      <c r="CI10" s="1820">
        <v>266823.58199999999</v>
      </c>
      <c r="CJ10" s="1820">
        <v>286998.80000000005</v>
      </c>
      <c r="CK10" s="1820">
        <v>261238.70699999999</v>
      </c>
      <c r="CL10" s="1820">
        <v>264310.83999999997</v>
      </c>
      <c r="CM10" s="1820">
        <v>277832.18300000002</v>
      </c>
      <c r="CN10" s="1820">
        <v>241223.72700000001</v>
      </c>
      <c r="CO10" s="1820">
        <v>254294.06699999998</v>
      </c>
      <c r="CP10" s="1820">
        <v>152061.84</v>
      </c>
      <c r="CQ10" s="1820">
        <v>144423.976</v>
      </c>
      <c r="CR10" s="1820">
        <v>104000.18299999999</v>
      </c>
      <c r="CS10" s="1820">
        <v>79467.089000000007</v>
      </c>
      <c r="CT10" s="1820">
        <v>92073.880999999994</v>
      </c>
      <c r="CU10" s="1820">
        <v>94394.7</v>
      </c>
      <c r="CV10" s="1825">
        <v>83709.100000000006</v>
      </c>
      <c r="CW10" s="1820">
        <v>98106.7</v>
      </c>
      <c r="CX10" s="1820">
        <v>96128.6</v>
      </c>
      <c r="CY10" s="1820">
        <v>86314.53</v>
      </c>
      <c r="CZ10" s="1820">
        <v>106613.71</v>
      </c>
      <c r="DA10" s="1820">
        <v>94852.27</v>
      </c>
      <c r="DB10" s="1820">
        <v>96864.49</v>
      </c>
      <c r="DC10" s="1820">
        <v>130633.52</v>
      </c>
      <c r="DD10" s="1820">
        <v>93865.42</v>
      </c>
      <c r="DE10" s="1820">
        <v>117205.43</v>
      </c>
      <c r="DF10" s="1820">
        <v>105408.88</v>
      </c>
      <c r="DG10" s="1820">
        <v>92646.686180079996</v>
      </c>
      <c r="DH10" s="1829">
        <v>100680.60744760999</v>
      </c>
      <c r="DI10" s="1309" t="s">
        <v>237</v>
      </c>
      <c r="DJ10" s="1846">
        <v>95852.51929502</v>
      </c>
      <c r="DK10" s="1847">
        <v>68477.554248629996</v>
      </c>
      <c r="DL10" s="1847">
        <v>80135.379152919995</v>
      </c>
      <c r="DM10" s="1847">
        <v>92908.013751449995</v>
      </c>
      <c r="DN10" s="1847">
        <v>99919.723755409999</v>
      </c>
      <c r="DO10" s="1847">
        <v>62653.43337626</v>
      </c>
      <c r="DP10" s="1847">
        <v>62768.045677169997</v>
      </c>
      <c r="DQ10" s="1847">
        <v>51971.279034310006</v>
      </c>
      <c r="DR10" s="1848">
        <v>51367.341983770006</v>
      </c>
      <c r="DS10" s="1307"/>
    </row>
    <row r="11" spans="1:123" ht="15.75" customHeight="1">
      <c r="A11" s="1310" t="s">
        <v>238</v>
      </c>
      <c r="B11" s="1820">
        <v>46949.7</v>
      </c>
      <c r="C11" s="1820">
        <v>46949.7</v>
      </c>
      <c r="D11" s="1820">
        <v>94776.4</v>
      </c>
      <c r="E11" s="1820">
        <v>95021.2</v>
      </c>
      <c r="F11" s="1820">
        <v>102127.86</v>
      </c>
      <c r="G11" s="1820">
        <v>79813.100000000006</v>
      </c>
      <c r="H11" s="1820">
        <v>70886.3</v>
      </c>
      <c r="I11" s="1820">
        <v>91248.1</v>
      </c>
      <c r="J11" s="1820">
        <v>82848.572</v>
      </c>
      <c r="K11" s="1820">
        <v>120103.20699999999</v>
      </c>
      <c r="L11" s="1820">
        <v>118579.3</v>
      </c>
      <c r="M11" s="1820">
        <v>70164.7</v>
      </c>
      <c r="N11" s="1820">
        <v>66187.199999999997</v>
      </c>
      <c r="O11" s="1820">
        <v>67186.8</v>
      </c>
      <c r="P11" s="1820">
        <v>100897.3</v>
      </c>
      <c r="Q11" s="1820">
        <v>92717.7</v>
      </c>
      <c r="R11" s="1820">
        <v>73406.559999999998</v>
      </c>
      <c r="S11" s="1820">
        <v>104332.889</v>
      </c>
      <c r="T11" s="1820">
        <v>79188.888999999996</v>
      </c>
      <c r="U11" s="1820">
        <v>105162.59299999999</v>
      </c>
      <c r="V11" s="1820">
        <v>136855.04700000002</v>
      </c>
      <c r="W11" s="1820">
        <v>93590.253899999996</v>
      </c>
      <c r="X11" s="1820">
        <v>104741.799</v>
      </c>
      <c r="Y11" s="1820">
        <v>115365.92</v>
      </c>
      <c r="Z11" s="1820">
        <v>115351.928</v>
      </c>
      <c r="AA11" s="1820">
        <v>185906.049</v>
      </c>
      <c r="AB11" s="1820">
        <v>144712.334</v>
      </c>
      <c r="AC11" s="1820">
        <v>121840.4</v>
      </c>
      <c r="AD11" s="1820">
        <v>192703.592</v>
      </c>
      <c r="AE11" s="1820">
        <v>80850.339000000007</v>
      </c>
      <c r="AF11" s="1820">
        <v>80194.634000000005</v>
      </c>
      <c r="AG11" s="1820">
        <v>90899.423999999999</v>
      </c>
      <c r="AH11" s="1820">
        <v>119964.81</v>
      </c>
      <c r="AI11" s="1820">
        <v>88552.827999999994</v>
      </c>
      <c r="AJ11" s="1820">
        <v>140516.4</v>
      </c>
      <c r="AK11" s="1820">
        <v>45578.120999999999</v>
      </c>
      <c r="AL11" s="1821">
        <v>23645.416000000001</v>
      </c>
      <c r="AM11" s="1821">
        <v>86919.298999999999</v>
      </c>
      <c r="AN11" s="1821">
        <v>26325.535</v>
      </c>
      <c r="AO11" s="1821">
        <v>24437.1</v>
      </c>
      <c r="AP11" s="1821">
        <v>75383.763000000006</v>
      </c>
      <c r="AQ11" s="1821">
        <v>30268.425999999999</v>
      </c>
      <c r="AR11" s="1821">
        <v>51422.413999999997</v>
      </c>
      <c r="AS11" s="1821">
        <v>33137.663999999997</v>
      </c>
      <c r="AT11" s="1821">
        <v>62451.150999999998</v>
      </c>
      <c r="AU11" s="1821">
        <v>18774.851999999999</v>
      </c>
      <c r="AV11" s="1821">
        <v>25134.412</v>
      </c>
      <c r="AW11" s="1821">
        <v>67152.362116050004</v>
      </c>
      <c r="AX11" s="1821">
        <v>49798.467116239997</v>
      </c>
      <c r="AY11" s="1821">
        <v>33545.942000000003</v>
      </c>
      <c r="AZ11" s="1822">
        <v>28257.38</v>
      </c>
      <c r="BA11" s="1310" t="s">
        <v>238</v>
      </c>
      <c r="BB11" s="1821">
        <v>25716.494999999999</v>
      </c>
      <c r="BC11" s="1821">
        <v>30578.177</v>
      </c>
      <c r="BD11" s="1821">
        <v>17691.042000000001</v>
      </c>
      <c r="BE11" s="1821">
        <v>24631.314591539998</v>
      </c>
      <c r="BF11" s="1821">
        <v>23359.424999999999</v>
      </c>
      <c r="BG11" s="1821">
        <v>19158.145</v>
      </c>
      <c r="BH11" s="1822">
        <v>23640.066999999999</v>
      </c>
      <c r="BI11" s="1836">
        <v>31666.663</v>
      </c>
      <c r="BJ11" s="1821">
        <v>67152.362116050004</v>
      </c>
      <c r="BK11" s="1821">
        <v>42270.415000000001</v>
      </c>
      <c r="BL11" s="1821">
        <v>14531.691999999999</v>
      </c>
      <c r="BM11" s="1821">
        <v>23884.89</v>
      </c>
      <c r="BN11" s="1821">
        <v>18109.39</v>
      </c>
      <c r="BO11" s="1821">
        <v>14973.43</v>
      </c>
      <c r="BP11" s="1825">
        <v>12453.18</v>
      </c>
      <c r="BQ11" s="1821">
        <v>26980.71</v>
      </c>
      <c r="BR11" s="1825">
        <v>34097.550000000003</v>
      </c>
      <c r="BS11" s="1825">
        <v>55711.89</v>
      </c>
      <c r="BT11" s="1821">
        <v>25033.55</v>
      </c>
      <c r="BU11" s="1821">
        <v>61678.22</v>
      </c>
      <c r="BV11" s="1820">
        <v>60768.39</v>
      </c>
      <c r="BW11" s="1820">
        <v>73852.429999999993</v>
      </c>
      <c r="BX11" s="1820">
        <v>31563.9</v>
      </c>
      <c r="BY11" s="1820">
        <v>82114.070000000007</v>
      </c>
      <c r="BZ11" s="1820">
        <v>53530.93</v>
      </c>
      <c r="CA11" s="1820">
        <v>107000.89</v>
      </c>
      <c r="CB11" s="1829">
        <v>70762.048999999999</v>
      </c>
      <c r="CC11" s="1310" t="s">
        <v>238</v>
      </c>
      <c r="CD11" s="1841">
        <v>52902.25</v>
      </c>
      <c r="CE11" s="1820">
        <v>19293.03</v>
      </c>
      <c r="CF11" s="1820">
        <v>29118.400000000001</v>
      </c>
      <c r="CG11" s="1820">
        <v>73980.682000000001</v>
      </c>
      <c r="CH11" s="1820">
        <v>99182.5</v>
      </c>
      <c r="CI11" s="1820">
        <v>124865.717</v>
      </c>
      <c r="CJ11" s="1820">
        <v>163007.94200000001</v>
      </c>
      <c r="CK11" s="1820">
        <v>154839.18700000001</v>
      </c>
      <c r="CL11" s="1820">
        <v>151630.06</v>
      </c>
      <c r="CM11" s="1820">
        <v>155177.92000000001</v>
      </c>
      <c r="CN11" s="1820">
        <v>145768.33600000001</v>
      </c>
      <c r="CO11" s="1820">
        <v>148411.859</v>
      </c>
      <c r="CP11" s="1820">
        <v>73943.75</v>
      </c>
      <c r="CQ11" s="1820">
        <v>30245.005000000001</v>
      </c>
      <c r="CR11" s="1820">
        <v>32901.498</v>
      </c>
      <c r="CS11" s="1820">
        <v>33440.194000000003</v>
      </c>
      <c r="CT11" s="1820">
        <v>36448.699999999997</v>
      </c>
      <c r="CU11" s="1820">
        <v>31359.85</v>
      </c>
      <c r="CV11" s="1825">
        <v>36831.5</v>
      </c>
      <c r="CW11" s="1820">
        <v>81339.3</v>
      </c>
      <c r="CX11" s="1820">
        <v>61763.8</v>
      </c>
      <c r="CY11" s="1820">
        <v>55951.37</v>
      </c>
      <c r="CZ11" s="1820">
        <v>68650.3</v>
      </c>
      <c r="DA11" s="1820">
        <v>63875.199999999997</v>
      </c>
      <c r="DB11" s="1820">
        <v>60784.88</v>
      </c>
      <c r="DC11" s="1820">
        <v>68926.649999999994</v>
      </c>
      <c r="DD11" s="1820">
        <v>52633.5</v>
      </c>
      <c r="DE11" s="1820">
        <v>69022.77</v>
      </c>
      <c r="DF11" s="1820">
        <v>57535.97</v>
      </c>
      <c r="DG11" s="1820">
        <v>57554.132217179998</v>
      </c>
      <c r="DH11" s="1829">
        <v>52412.532658199998</v>
      </c>
      <c r="DI11" s="1309" t="s">
        <v>238</v>
      </c>
      <c r="DJ11" s="1846">
        <v>63789.984854850001</v>
      </c>
      <c r="DK11" s="1847">
        <v>50407.306882979996</v>
      </c>
      <c r="DL11" s="1847">
        <v>41644.291153909995</v>
      </c>
      <c r="DM11" s="1847">
        <v>62502.50209378</v>
      </c>
      <c r="DN11" s="1847">
        <v>67159.699140860001</v>
      </c>
      <c r="DO11" s="1847">
        <v>42767.850340439996</v>
      </c>
      <c r="DP11" s="1847">
        <v>42603.537880420001</v>
      </c>
      <c r="DQ11" s="1847">
        <v>32441.91150455</v>
      </c>
      <c r="DR11" s="1848">
        <v>32302.868103790002</v>
      </c>
      <c r="DS11" s="1307"/>
    </row>
    <row r="12" spans="1:123" ht="15.75" customHeight="1">
      <c r="A12" s="1310" t="s">
        <v>239</v>
      </c>
      <c r="B12" s="1820">
        <v>4100</v>
      </c>
      <c r="C12" s="1820">
        <v>4100</v>
      </c>
      <c r="D12" s="1820">
        <v>9300</v>
      </c>
      <c r="E12" s="1820">
        <v>2000</v>
      </c>
      <c r="F12" s="1820">
        <v>11000</v>
      </c>
      <c r="G12" s="1820">
        <v>2750</v>
      </c>
      <c r="H12" s="1820">
        <v>2750</v>
      </c>
      <c r="I12" s="1820">
        <v>3752</v>
      </c>
      <c r="J12" s="1820">
        <v>10002</v>
      </c>
      <c r="K12" s="1820">
        <v>8452</v>
      </c>
      <c r="L12" s="1820">
        <v>3000</v>
      </c>
      <c r="M12" s="1820">
        <v>8311</v>
      </c>
      <c r="N12" s="1820">
        <v>8510</v>
      </c>
      <c r="O12" s="1820">
        <v>8510</v>
      </c>
      <c r="P12" s="1820">
        <v>2300</v>
      </c>
      <c r="Q12" s="1820">
        <v>12500</v>
      </c>
      <c r="R12" s="1820">
        <v>3500</v>
      </c>
      <c r="S12" s="1820">
        <v>0</v>
      </c>
      <c r="T12" s="1820">
        <v>0</v>
      </c>
      <c r="U12" s="1820">
        <v>0</v>
      </c>
      <c r="V12" s="1820">
        <v>0</v>
      </c>
      <c r="W12" s="1820">
        <v>0</v>
      </c>
      <c r="X12" s="1820">
        <v>2500</v>
      </c>
      <c r="Y12" s="1820">
        <v>2500</v>
      </c>
      <c r="Z12" s="1820">
        <v>0</v>
      </c>
      <c r="AA12" s="1820">
        <v>0</v>
      </c>
      <c r="AB12" s="1820">
        <v>0</v>
      </c>
      <c r="AC12" s="1820">
        <v>0</v>
      </c>
      <c r="AD12" s="1820">
        <v>0</v>
      </c>
      <c r="AE12" s="1820">
        <v>0</v>
      </c>
      <c r="AF12" s="1820">
        <v>0</v>
      </c>
      <c r="AG12" s="1820">
        <v>0</v>
      </c>
      <c r="AH12" s="1820">
        <v>0</v>
      </c>
      <c r="AI12" s="1820">
        <v>0</v>
      </c>
      <c r="AJ12" s="1820">
        <v>0</v>
      </c>
      <c r="AK12" s="1820">
        <v>0</v>
      </c>
      <c r="AL12" s="1821">
        <v>0</v>
      </c>
      <c r="AM12" s="1821">
        <v>0</v>
      </c>
      <c r="AN12" s="1821">
        <v>0</v>
      </c>
      <c r="AO12" s="1821">
        <v>0</v>
      </c>
      <c r="AP12" s="1821">
        <v>0</v>
      </c>
      <c r="AQ12" s="1821">
        <v>0</v>
      </c>
      <c r="AR12" s="1821">
        <v>0</v>
      </c>
      <c r="AS12" s="1821">
        <v>0</v>
      </c>
      <c r="AT12" s="1821">
        <v>0</v>
      </c>
      <c r="AU12" s="1821">
        <v>0</v>
      </c>
      <c r="AV12" s="1821">
        <v>0</v>
      </c>
      <c r="AW12" s="1821">
        <v>0</v>
      </c>
      <c r="AX12" s="1821">
        <v>0</v>
      </c>
      <c r="AY12" s="1821">
        <v>0</v>
      </c>
      <c r="AZ12" s="1822">
        <v>0</v>
      </c>
      <c r="BA12" s="1310" t="s">
        <v>239</v>
      </c>
      <c r="BB12" s="1821">
        <v>0</v>
      </c>
      <c r="BC12" s="1821">
        <v>0</v>
      </c>
      <c r="BD12" s="1821">
        <v>0</v>
      </c>
      <c r="BE12" s="1821">
        <v>0</v>
      </c>
      <c r="BF12" s="1821">
        <v>0</v>
      </c>
      <c r="BG12" s="1821">
        <v>0</v>
      </c>
      <c r="BH12" s="1822">
        <v>0</v>
      </c>
      <c r="BI12" s="1836">
        <v>0</v>
      </c>
      <c r="BJ12" s="1821">
        <v>0</v>
      </c>
      <c r="BK12" s="1821">
        <v>0</v>
      </c>
      <c r="BL12" s="1821">
        <v>0</v>
      </c>
      <c r="BM12" s="1821">
        <v>0</v>
      </c>
      <c r="BN12" s="1821">
        <v>0</v>
      </c>
      <c r="BO12" s="1821">
        <v>0</v>
      </c>
      <c r="BP12" s="1825">
        <v>0</v>
      </c>
      <c r="BQ12" s="1821">
        <v>0</v>
      </c>
      <c r="BR12" s="1825">
        <v>15423.02</v>
      </c>
      <c r="BS12" s="1825">
        <v>0</v>
      </c>
      <c r="BT12" s="1821">
        <v>0</v>
      </c>
      <c r="BU12" s="1821">
        <v>0</v>
      </c>
      <c r="BV12" s="1820">
        <v>0</v>
      </c>
      <c r="BW12" s="1820">
        <v>0</v>
      </c>
      <c r="BX12" s="1820">
        <v>0</v>
      </c>
      <c r="BY12" s="1820">
        <v>0</v>
      </c>
      <c r="BZ12" s="1820">
        <v>0</v>
      </c>
      <c r="CA12" s="1820">
        <v>0</v>
      </c>
      <c r="CB12" s="1829">
        <v>0</v>
      </c>
      <c r="CC12" s="1310" t="s">
        <v>239</v>
      </c>
      <c r="CD12" s="1841">
        <v>0</v>
      </c>
      <c r="CE12" s="1820">
        <v>0</v>
      </c>
      <c r="CF12" s="1820">
        <v>0</v>
      </c>
      <c r="CG12" s="1820">
        <v>0</v>
      </c>
      <c r="CH12" s="1820">
        <v>0</v>
      </c>
      <c r="CI12" s="1820">
        <v>0</v>
      </c>
      <c r="CJ12" s="1820">
        <v>0</v>
      </c>
      <c r="CK12" s="1820">
        <v>0</v>
      </c>
      <c r="CL12" s="1820">
        <v>0</v>
      </c>
      <c r="CM12" s="1820">
        <v>0</v>
      </c>
      <c r="CN12" s="1820">
        <v>0</v>
      </c>
      <c r="CO12" s="1820">
        <v>0</v>
      </c>
      <c r="CP12" s="1820">
        <v>0</v>
      </c>
      <c r="CQ12" s="1820">
        <v>0</v>
      </c>
      <c r="CR12" s="1820">
        <v>0</v>
      </c>
      <c r="CS12" s="1820">
        <v>0</v>
      </c>
      <c r="CT12" s="1820">
        <v>0</v>
      </c>
      <c r="CU12" s="1820">
        <v>0</v>
      </c>
      <c r="CV12" s="1825">
        <v>0</v>
      </c>
      <c r="CW12" s="1820">
        <v>0</v>
      </c>
      <c r="CX12" s="1820">
        <v>0</v>
      </c>
      <c r="CY12" s="1820">
        <v>0</v>
      </c>
      <c r="CZ12" s="1820">
        <v>0</v>
      </c>
      <c r="DA12" s="1820">
        <v>0</v>
      </c>
      <c r="DB12" s="1820">
        <v>0</v>
      </c>
      <c r="DC12" s="1820">
        <v>0</v>
      </c>
      <c r="DD12" s="1820">
        <v>0</v>
      </c>
      <c r="DE12" s="1820">
        <v>0</v>
      </c>
      <c r="DF12" s="1820">
        <v>0</v>
      </c>
      <c r="DG12" s="1820">
        <v>0</v>
      </c>
      <c r="DH12" s="1829">
        <v>0</v>
      </c>
      <c r="DI12" s="1311" t="s">
        <v>1070</v>
      </c>
      <c r="DJ12" s="1849">
        <v>10228.945854850001</v>
      </c>
      <c r="DK12" s="1850">
        <v>7810.3758829799999</v>
      </c>
      <c r="DL12" s="1850">
        <v>8062.48515391</v>
      </c>
      <c r="DM12" s="1850">
        <v>10250.739589780002</v>
      </c>
      <c r="DN12" s="1850">
        <v>16598.33663686</v>
      </c>
      <c r="DO12" s="1850">
        <v>9658.3853404399997</v>
      </c>
      <c r="DP12" s="1850">
        <v>13505.072880420001</v>
      </c>
      <c r="DQ12" s="1850">
        <v>8924.9805045499998</v>
      </c>
      <c r="DR12" s="1851">
        <v>14229.93710379</v>
      </c>
      <c r="DS12" s="1307"/>
    </row>
    <row r="13" spans="1:123" ht="15.75" customHeight="1">
      <c r="A13" s="1310" t="s">
        <v>240</v>
      </c>
      <c r="B13" s="1820">
        <v>42849.7</v>
      </c>
      <c r="C13" s="1820">
        <v>42849.7</v>
      </c>
      <c r="D13" s="1820">
        <v>85476.4</v>
      </c>
      <c r="E13" s="1820">
        <v>93021.2</v>
      </c>
      <c r="F13" s="1820">
        <v>91127.86</v>
      </c>
      <c r="G13" s="1820">
        <v>77063.100000000006</v>
      </c>
      <c r="H13" s="1820">
        <v>68136.3</v>
      </c>
      <c r="I13" s="1820">
        <v>87496.1</v>
      </c>
      <c r="J13" s="1820">
        <v>72846.572</v>
      </c>
      <c r="K13" s="1820">
        <v>111651.10699999999</v>
      </c>
      <c r="L13" s="1820">
        <v>115579.3</v>
      </c>
      <c r="M13" s="1820">
        <v>61853.7</v>
      </c>
      <c r="N13" s="1820">
        <v>57677.2</v>
      </c>
      <c r="O13" s="1820">
        <v>78676.800000000003</v>
      </c>
      <c r="P13" s="1820">
        <v>78108.600000000006</v>
      </c>
      <c r="Q13" s="1820">
        <v>80217.7</v>
      </c>
      <c r="R13" s="1820">
        <v>69906.559999999998</v>
      </c>
      <c r="S13" s="1820">
        <v>104332.889</v>
      </c>
      <c r="T13" s="1820">
        <v>79188.888999999996</v>
      </c>
      <c r="U13" s="1820">
        <v>105162.59299999999</v>
      </c>
      <c r="V13" s="1820">
        <v>136855.04700000002</v>
      </c>
      <c r="W13" s="1820">
        <v>93590.253899999996</v>
      </c>
      <c r="X13" s="1820">
        <v>102241.799</v>
      </c>
      <c r="Y13" s="1820">
        <v>112865.92</v>
      </c>
      <c r="Z13" s="1820">
        <v>115351.928</v>
      </c>
      <c r="AA13" s="1820">
        <v>185906.049</v>
      </c>
      <c r="AB13" s="1820">
        <v>144712.334</v>
      </c>
      <c r="AC13" s="1820">
        <v>121840.4</v>
      </c>
      <c r="AD13" s="1820">
        <v>192703.592</v>
      </c>
      <c r="AE13" s="1820">
        <v>80850.339000000007</v>
      </c>
      <c r="AF13" s="1820">
        <v>80194.634000000005</v>
      </c>
      <c r="AG13" s="1820">
        <v>90899.423999999999</v>
      </c>
      <c r="AH13" s="1820">
        <v>119964.81</v>
      </c>
      <c r="AI13" s="1820">
        <v>88552.827999999994</v>
      </c>
      <c r="AJ13" s="1820">
        <v>140516.4</v>
      </c>
      <c r="AK13" s="1820">
        <v>45578.120999999999</v>
      </c>
      <c r="AL13" s="1821">
        <v>23645.416000000001</v>
      </c>
      <c r="AM13" s="1821">
        <v>86919.298999999999</v>
      </c>
      <c r="AN13" s="1821">
        <v>26325.535</v>
      </c>
      <c r="AO13" s="1821">
        <v>24437.1</v>
      </c>
      <c r="AP13" s="1821">
        <v>75383.763000000006</v>
      </c>
      <c r="AQ13" s="1821">
        <v>30268.425999999999</v>
      </c>
      <c r="AR13" s="1821">
        <v>51422.413999999997</v>
      </c>
      <c r="AS13" s="1821">
        <v>33137.663999999997</v>
      </c>
      <c r="AT13" s="1821">
        <v>62451.150999999998</v>
      </c>
      <c r="AU13" s="1821">
        <v>18774.851999999999</v>
      </c>
      <c r="AV13" s="1821">
        <v>25134.412</v>
      </c>
      <c r="AW13" s="1821">
        <v>67152.362116050004</v>
      </c>
      <c r="AX13" s="1821">
        <v>49798.467116239997</v>
      </c>
      <c r="AY13" s="1821">
        <v>33545.942000000003</v>
      </c>
      <c r="AZ13" s="1822">
        <v>28257.38</v>
      </c>
      <c r="BA13" s="1310" t="s">
        <v>240</v>
      </c>
      <c r="BB13" s="1821">
        <v>25716.494999999999</v>
      </c>
      <c r="BC13" s="1821">
        <v>30578.177</v>
      </c>
      <c r="BD13" s="1821">
        <v>17691.042000000001</v>
      </c>
      <c r="BE13" s="1821">
        <v>24631.314591539998</v>
      </c>
      <c r="BF13" s="1821">
        <v>23359.424999999999</v>
      </c>
      <c r="BG13" s="1821">
        <v>19158.145</v>
      </c>
      <c r="BH13" s="1822">
        <v>23640.066999999999</v>
      </c>
      <c r="BI13" s="1836">
        <v>31666.663</v>
      </c>
      <c r="BJ13" s="1821">
        <v>67152.362116050004</v>
      </c>
      <c r="BK13" s="1821">
        <v>42270.415000000001</v>
      </c>
      <c r="BL13" s="1821">
        <v>14531.691999999999</v>
      </c>
      <c r="BM13" s="1821">
        <v>23884.89</v>
      </c>
      <c r="BN13" s="1821">
        <v>18109.39</v>
      </c>
      <c r="BO13" s="1821">
        <v>14973.43</v>
      </c>
      <c r="BP13" s="1825">
        <v>12453.18</v>
      </c>
      <c r="BQ13" s="1821">
        <v>26980.71</v>
      </c>
      <c r="BR13" s="1825">
        <v>18674.53</v>
      </c>
      <c r="BS13" s="1825">
        <v>55711.88</v>
      </c>
      <c r="BT13" s="1821">
        <v>25033.55</v>
      </c>
      <c r="BU13" s="1821">
        <v>61678.22</v>
      </c>
      <c r="BV13" s="1820">
        <v>60768.39</v>
      </c>
      <c r="BW13" s="1820">
        <v>73852.429999999993</v>
      </c>
      <c r="BX13" s="1820">
        <v>31563.9</v>
      </c>
      <c r="BY13" s="1820">
        <v>82114.070000000007</v>
      </c>
      <c r="BZ13" s="1820">
        <v>53530.93</v>
      </c>
      <c r="CA13" s="1820">
        <v>107000</v>
      </c>
      <c r="CB13" s="1829">
        <v>70762.048999999999</v>
      </c>
      <c r="CC13" s="1310" t="s">
        <v>240</v>
      </c>
      <c r="CD13" s="1841">
        <v>52902.25</v>
      </c>
      <c r="CE13" s="1820">
        <v>19293.03</v>
      </c>
      <c r="CF13" s="1820">
        <v>29118.400000000001</v>
      </c>
      <c r="CG13" s="1820">
        <v>73980.682000000001</v>
      </c>
      <c r="CH13" s="1820">
        <v>99182.5</v>
      </c>
      <c r="CI13" s="1820">
        <v>124865.717</v>
      </c>
      <c r="CJ13" s="1820">
        <v>163007.94200000001</v>
      </c>
      <c r="CK13" s="1820">
        <v>154839.18700000001</v>
      </c>
      <c r="CL13" s="1820">
        <v>151630.06</v>
      </c>
      <c r="CM13" s="1820">
        <v>155177.92000000001</v>
      </c>
      <c r="CN13" s="1820">
        <v>145768.33600000001</v>
      </c>
      <c r="CO13" s="1820">
        <v>148411.859</v>
      </c>
      <c r="CP13" s="1820">
        <v>73943.75</v>
      </c>
      <c r="CQ13" s="1820">
        <v>30245.005000000001</v>
      </c>
      <c r="CR13" s="1820">
        <v>32901.498</v>
      </c>
      <c r="CS13" s="1820">
        <v>33440.194000000003</v>
      </c>
      <c r="CT13" s="1820">
        <v>36448.699999999997</v>
      </c>
      <c r="CU13" s="1820">
        <v>31359.85</v>
      </c>
      <c r="CV13" s="1825">
        <v>36831.5</v>
      </c>
      <c r="CW13" s="1820">
        <v>81339.3</v>
      </c>
      <c r="CX13" s="1820">
        <v>61763.8</v>
      </c>
      <c r="CY13" s="1820">
        <v>55951.37</v>
      </c>
      <c r="CZ13" s="1820">
        <v>68650.3</v>
      </c>
      <c r="DA13" s="1820">
        <v>63875.199999999997</v>
      </c>
      <c r="DB13" s="1820">
        <v>60784.88</v>
      </c>
      <c r="DC13" s="1820">
        <v>68926.649999999994</v>
      </c>
      <c r="DD13" s="1820">
        <v>52633.5</v>
      </c>
      <c r="DE13" s="1820">
        <v>69022.77</v>
      </c>
      <c r="DF13" s="1820">
        <v>57535.97</v>
      </c>
      <c r="DG13" s="1820">
        <v>57554.132217179998</v>
      </c>
      <c r="DH13" s="1829">
        <v>52412.532658199998</v>
      </c>
      <c r="DI13" s="1311" t="s">
        <v>1071</v>
      </c>
      <c r="DJ13" s="1849">
        <v>53561.038999999997</v>
      </c>
      <c r="DK13" s="1850">
        <v>42596.930999999997</v>
      </c>
      <c r="DL13" s="1850">
        <v>33581.805999999997</v>
      </c>
      <c r="DM13" s="1850">
        <v>52251.762503999998</v>
      </c>
      <c r="DN13" s="1850">
        <v>50561.362503999997</v>
      </c>
      <c r="DO13" s="1850">
        <v>33109.464999999997</v>
      </c>
      <c r="DP13" s="1850">
        <v>29098.465</v>
      </c>
      <c r="DQ13" s="1850">
        <v>23516.931</v>
      </c>
      <c r="DR13" s="1851">
        <v>18072.931</v>
      </c>
      <c r="DS13" s="1307"/>
    </row>
    <row r="14" spans="1:123" ht="15.75" customHeight="1">
      <c r="A14" s="1310" t="s">
        <v>241</v>
      </c>
      <c r="B14" s="1820">
        <v>0</v>
      </c>
      <c r="C14" s="1820">
        <v>0</v>
      </c>
      <c r="D14" s="1820">
        <v>0</v>
      </c>
      <c r="E14" s="1820">
        <v>0</v>
      </c>
      <c r="F14" s="1820">
        <v>0</v>
      </c>
      <c r="G14" s="1820">
        <v>0</v>
      </c>
      <c r="H14" s="1820">
        <v>0</v>
      </c>
      <c r="I14" s="1820">
        <v>0</v>
      </c>
      <c r="J14" s="1820">
        <v>0</v>
      </c>
      <c r="K14" s="1820">
        <v>0</v>
      </c>
      <c r="L14" s="1820">
        <v>0</v>
      </c>
      <c r="M14" s="1820">
        <v>0</v>
      </c>
      <c r="N14" s="1820">
        <v>0</v>
      </c>
      <c r="O14" s="1820">
        <v>0</v>
      </c>
      <c r="P14" s="1820">
        <v>20488.7</v>
      </c>
      <c r="Q14" s="1820">
        <v>0</v>
      </c>
      <c r="R14" s="1820">
        <v>0</v>
      </c>
      <c r="S14" s="1820">
        <v>0</v>
      </c>
      <c r="T14" s="1820">
        <v>0</v>
      </c>
      <c r="U14" s="1820">
        <v>0</v>
      </c>
      <c r="V14" s="1820">
        <v>0</v>
      </c>
      <c r="W14" s="1820">
        <v>0</v>
      </c>
      <c r="X14" s="1820">
        <v>0</v>
      </c>
      <c r="Y14" s="1820">
        <v>0</v>
      </c>
      <c r="Z14" s="1820">
        <v>0</v>
      </c>
      <c r="AA14" s="1820">
        <v>0</v>
      </c>
      <c r="AB14" s="1820">
        <v>0</v>
      </c>
      <c r="AC14" s="1820">
        <v>0</v>
      </c>
      <c r="AD14" s="1820">
        <v>0</v>
      </c>
      <c r="AE14" s="1820">
        <v>0</v>
      </c>
      <c r="AF14" s="1820">
        <v>0</v>
      </c>
      <c r="AG14" s="1820">
        <v>0</v>
      </c>
      <c r="AH14" s="1820">
        <v>0</v>
      </c>
      <c r="AI14" s="1820">
        <v>0</v>
      </c>
      <c r="AJ14" s="1820">
        <v>0</v>
      </c>
      <c r="AK14" s="1820">
        <v>0</v>
      </c>
      <c r="AL14" s="1821">
        <v>0</v>
      </c>
      <c r="AM14" s="1821">
        <v>0</v>
      </c>
      <c r="AN14" s="1821">
        <v>0</v>
      </c>
      <c r="AO14" s="1821">
        <v>0</v>
      </c>
      <c r="AP14" s="1821">
        <v>0</v>
      </c>
      <c r="AQ14" s="1821">
        <v>0</v>
      </c>
      <c r="AR14" s="1821">
        <v>0</v>
      </c>
      <c r="AS14" s="1821">
        <v>0</v>
      </c>
      <c r="AT14" s="1821">
        <v>0</v>
      </c>
      <c r="AU14" s="1821">
        <v>0</v>
      </c>
      <c r="AV14" s="1821">
        <v>0</v>
      </c>
      <c r="AW14" s="1821">
        <v>0</v>
      </c>
      <c r="AX14" s="1821">
        <v>0</v>
      </c>
      <c r="AY14" s="1821">
        <v>0</v>
      </c>
      <c r="AZ14" s="1822">
        <v>0</v>
      </c>
      <c r="BA14" s="1310" t="s">
        <v>241</v>
      </c>
      <c r="BB14" s="1821">
        <v>0</v>
      </c>
      <c r="BC14" s="1821">
        <v>0</v>
      </c>
      <c r="BD14" s="1821">
        <v>0</v>
      </c>
      <c r="BE14" s="1821">
        <v>0</v>
      </c>
      <c r="BF14" s="1821">
        <v>0</v>
      </c>
      <c r="BG14" s="1821">
        <v>0</v>
      </c>
      <c r="BH14" s="1822">
        <v>0</v>
      </c>
      <c r="BI14" s="1836">
        <v>0</v>
      </c>
      <c r="BJ14" s="1821">
        <v>0</v>
      </c>
      <c r="BK14" s="1821">
        <v>0</v>
      </c>
      <c r="BL14" s="1821">
        <v>0</v>
      </c>
      <c r="BM14" s="1821">
        <v>0</v>
      </c>
      <c r="BN14" s="1821">
        <v>0</v>
      </c>
      <c r="BO14" s="1821">
        <v>0</v>
      </c>
      <c r="BP14" s="1825">
        <v>0</v>
      </c>
      <c r="BQ14" s="1821">
        <v>0</v>
      </c>
      <c r="BR14" s="1825">
        <v>0</v>
      </c>
      <c r="BS14" s="1825">
        <v>0</v>
      </c>
      <c r="BT14" s="1821">
        <v>0</v>
      </c>
      <c r="BU14" s="1821">
        <v>0</v>
      </c>
      <c r="BV14" s="1820">
        <v>0</v>
      </c>
      <c r="BW14" s="1820">
        <v>0</v>
      </c>
      <c r="BX14" s="1820">
        <v>0</v>
      </c>
      <c r="BY14" s="1820">
        <v>0</v>
      </c>
      <c r="BZ14" s="1820">
        <v>0</v>
      </c>
      <c r="CA14" s="1820">
        <v>0</v>
      </c>
      <c r="CB14" s="1829">
        <v>0</v>
      </c>
      <c r="CC14" s="1310" t="s">
        <v>241</v>
      </c>
      <c r="CD14" s="1841">
        <v>0</v>
      </c>
      <c r="CE14" s="1820">
        <v>0</v>
      </c>
      <c r="CF14" s="1820">
        <v>0</v>
      </c>
      <c r="CG14" s="1820">
        <v>0</v>
      </c>
      <c r="CH14" s="1820">
        <v>0</v>
      </c>
      <c r="CI14" s="1820">
        <v>0</v>
      </c>
      <c r="CJ14" s="1820">
        <v>0</v>
      </c>
      <c r="CK14" s="1820">
        <v>0</v>
      </c>
      <c r="CL14" s="1820">
        <v>0</v>
      </c>
      <c r="CM14" s="1820">
        <v>0</v>
      </c>
      <c r="CN14" s="1820">
        <v>0</v>
      </c>
      <c r="CO14" s="1820">
        <v>0</v>
      </c>
      <c r="CP14" s="1820">
        <v>0</v>
      </c>
      <c r="CQ14" s="1820">
        <v>0</v>
      </c>
      <c r="CR14" s="1820">
        <v>0</v>
      </c>
      <c r="CS14" s="1820">
        <v>0</v>
      </c>
      <c r="CT14" s="1820">
        <v>0</v>
      </c>
      <c r="CU14" s="1820">
        <v>0</v>
      </c>
      <c r="CV14" s="1825">
        <v>0</v>
      </c>
      <c r="CW14" s="1820">
        <v>0</v>
      </c>
      <c r="CX14" s="1820">
        <v>0</v>
      </c>
      <c r="CY14" s="1820">
        <v>0</v>
      </c>
      <c r="CZ14" s="1820">
        <v>0</v>
      </c>
      <c r="DA14" s="1820">
        <v>0</v>
      </c>
      <c r="DB14" s="1820">
        <v>0</v>
      </c>
      <c r="DC14" s="1820">
        <v>0</v>
      </c>
      <c r="DD14" s="1820">
        <v>0</v>
      </c>
      <c r="DE14" s="1820">
        <v>0</v>
      </c>
      <c r="DF14" s="1820">
        <v>0</v>
      </c>
      <c r="DG14" s="1820"/>
      <c r="DH14" s="1829">
        <v>0</v>
      </c>
      <c r="DI14" s="1311" t="s">
        <v>241</v>
      </c>
      <c r="DJ14" s="1849">
        <v>0</v>
      </c>
      <c r="DK14" s="1850">
        <v>0</v>
      </c>
      <c r="DL14" s="1850">
        <v>0</v>
      </c>
      <c r="DM14" s="1850">
        <v>0</v>
      </c>
      <c r="DN14" s="1850">
        <v>0</v>
      </c>
      <c r="DO14" s="1850">
        <v>0</v>
      </c>
      <c r="DP14" s="1850">
        <v>0</v>
      </c>
      <c r="DQ14" s="1850">
        <v>0</v>
      </c>
      <c r="DR14" s="1851">
        <v>0</v>
      </c>
      <c r="DS14" s="1307"/>
    </row>
    <row r="15" spans="1:123" ht="15.75" customHeight="1">
      <c r="A15" s="1308" t="s">
        <v>242</v>
      </c>
      <c r="B15" s="1816">
        <v>8557.9</v>
      </c>
      <c r="C15" s="1816">
        <v>8557.9</v>
      </c>
      <c r="D15" s="1816">
        <v>7151.2</v>
      </c>
      <c r="E15" s="1816">
        <v>11680.5</v>
      </c>
      <c r="F15" s="1816">
        <v>0</v>
      </c>
      <c r="G15" s="1816">
        <v>0</v>
      </c>
      <c r="H15" s="1816">
        <v>6392</v>
      </c>
      <c r="I15" s="1816">
        <v>20129</v>
      </c>
      <c r="J15" s="1816">
        <v>13777.2</v>
      </c>
      <c r="K15" s="1816">
        <v>11937</v>
      </c>
      <c r="L15" s="1816">
        <v>12074</v>
      </c>
      <c r="M15" s="1816">
        <v>12947</v>
      </c>
      <c r="N15" s="1816">
        <v>6460</v>
      </c>
      <c r="O15" s="1816">
        <v>6460</v>
      </c>
      <c r="P15" s="1816">
        <v>0</v>
      </c>
      <c r="Q15" s="1816">
        <v>26401.8</v>
      </c>
      <c r="R15" s="1816">
        <v>0</v>
      </c>
      <c r="S15" s="1816">
        <v>59052.077999999994</v>
      </c>
      <c r="T15" s="1816">
        <v>56912.343999999997</v>
      </c>
      <c r="U15" s="1816">
        <v>49736.297000000006</v>
      </c>
      <c r="V15" s="1816">
        <v>60153.296999999991</v>
      </c>
      <c r="W15" s="1816">
        <v>44658.654999999999</v>
      </c>
      <c r="X15" s="1816">
        <v>52674.527000000002</v>
      </c>
      <c r="Y15" s="1816">
        <v>52517.305000000008</v>
      </c>
      <c r="Z15" s="1816">
        <v>39188.743999999999</v>
      </c>
      <c r="AA15" s="1816">
        <v>52326.176000000007</v>
      </c>
      <c r="AB15" s="1816">
        <v>33302.11</v>
      </c>
      <c r="AC15" s="1816">
        <v>52078.2</v>
      </c>
      <c r="AD15" s="1816">
        <v>64207.074999999997</v>
      </c>
      <c r="AE15" s="1816">
        <v>61249.004000000001</v>
      </c>
      <c r="AF15" s="1816">
        <v>34599.010999999999</v>
      </c>
      <c r="AG15" s="1816">
        <v>45891.137000000002</v>
      </c>
      <c r="AH15" s="1816">
        <v>58749.460999999996</v>
      </c>
      <c r="AI15" s="1816">
        <v>53244.483</v>
      </c>
      <c r="AJ15" s="1816">
        <v>65307.6</v>
      </c>
      <c r="AK15" s="1816">
        <v>171724.97399999999</v>
      </c>
      <c r="AL15" s="1818">
        <v>88652.584000000003</v>
      </c>
      <c r="AM15" s="1818">
        <v>92714.567999999999</v>
      </c>
      <c r="AN15" s="1818">
        <v>89969.002000000008</v>
      </c>
      <c r="AO15" s="1818">
        <v>121647.04999999999</v>
      </c>
      <c r="AP15" s="1818">
        <v>124790.577</v>
      </c>
      <c r="AQ15" s="1818">
        <v>217103.28200000001</v>
      </c>
      <c r="AR15" s="1818">
        <v>219422.296</v>
      </c>
      <c r="AS15" s="1818">
        <v>176800.94900000002</v>
      </c>
      <c r="AT15" s="1818">
        <v>150043.785</v>
      </c>
      <c r="AU15" s="1818">
        <v>143393.41500000001</v>
      </c>
      <c r="AV15" s="1818">
        <v>161458.90100000001</v>
      </c>
      <c r="AW15" s="1818">
        <v>141591.21835878</v>
      </c>
      <c r="AX15" s="1818">
        <v>142417.07535793001</v>
      </c>
      <c r="AY15" s="1818">
        <v>139822.37699999998</v>
      </c>
      <c r="AZ15" s="1819">
        <v>145635.685</v>
      </c>
      <c r="BA15" s="1308" t="s">
        <v>242</v>
      </c>
      <c r="BB15" s="1818">
        <v>142898.40299999999</v>
      </c>
      <c r="BC15" s="1818">
        <v>169540.56200000001</v>
      </c>
      <c r="BD15" s="1818">
        <v>163347.20299999998</v>
      </c>
      <c r="BE15" s="1818">
        <v>155695.96146848</v>
      </c>
      <c r="BF15" s="1818">
        <v>152165.30900000001</v>
      </c>
      <c r="BG15" s="1818">
        <v>140635.20199999999</v>
      </c>
      <c r="BH15" s="1819">
        <v>177778.62299999999</v>
      </c>
      <c r="BI15" s="1834">
        <v>190615.23499999999</v>
      </c>
      <c r="BJ15" s="1818">
        <v>141591.21835878</v>
      </c>
      <c r="BK15" s="1818">
        <v>108356.349</v>
      </c>
      <c r="BL15" s="1818">
        <v>100226.03899999999</v>
      </c>
      <c r="BM15" s="1818">
        <v>103554.18</v>
      </c>
      <c r="BN15" s="1818">
        <v>109108.3</v>
      </c>
      <c r="BO15" s="1818">
        <v>105960.23999999999</v>
      </c>
      <c r="BP15" s="1835">
        <v>113055.4</v>
      </c>
      <c r="BQ15" s="1818">
        <v>145960.47</v>
      </c>
      <c r="BR15" s="1835">
        <v>144318.38</v>
      </c>
      <c r="BS15" s="1835">
        <v>138059.84</v>
      </c>
      <c r="BT15" s="1818">
        <v>134228.89000000001</v>
      </c>
      <c r="BU15" s="1818">
        <v>86660.299999999988</v>
      </c>
      <c r="BV15" s="1820">
        <v>162509.09</v>
      </c>
      <c r="BW15" s="1820">
        <v>137719.26</v>
      </c>
      <c r="BX15" s="1820">
        <v>147534.04999999999</v>
      </c>
      <c r="BY15" s="1820">
        <v>123380.48000000001</v>
      </c>
      <c r="BZ15" s="1820">
        <v>134185.79</v>
      </c>
      <c r="CA15" s="1820">
        <v>161264.74</v>
      </c>
      <c r="CB15" s="1829">
        <v>159167.90299999999</v>
      </c>
      <c r="CC15" s="1308" t="s">
        <v>242</v>
      </c>
      <c r="CD15" s="1841">
        <v>123557.23000000001</v>
      </c>
      <c r="CE15" s="1820">
        <v>155013.79</v>
      </c>
      <c r="CF15" s="1820">
        <v>138511.9</v>
      </c>
      <c r="CG15" s="1820">
        <v>154843.38399999999</v>
      </c>
      <c r="CH15" s="1820">
        <v>144555.79999999999</v>
      </c>
      <c r="CI15" s="1820">
        <v>141957.86499999999</v>
      </c>
      <c r="CJ15" s="1820">
        <v>123990.85800000001</v>
      </c>
      <c r="CK15" s="1820">
        <v>106399.51999999999</v>
      </c>
      <c r="CL15" s="1820">
        <v>112680.78</v>
      </c>
      <c r="CM15" s="1820">
        <v>122654.26300000001</v>
      </c>
      <c r="CN15" s="1820">
        <v>95455.391000000003</v>
      </c>
      <c r="CO15" s="1820">
        <v>105882.20799999998</v>
      </c>
      <c r="CP15" s="1820">
        <v>78118.09</v>
      </c>
      <c r="CQ15" s="1820">
        <v>114178.97099999999</v>
      </c>
      <c r="CR15" s="1820">
        <v>71098.684999999998</v>
      </c>
      <c r="CS15" s="1820">
        <v>46026.894999999997</v>
      </c>
      <c r="CT15" s="1820">
        <v>55625.180999999997</v>
      </c>
      <c r="CU15" s="1820">
        <v>63034.85</v>
      </c>
      <c r="CV15" s="1825">
        <v>46877.7</v>
      </c>
      <c r="CW15" s="1820">
        <v>16767.400000000001</v>
      </c>
      <c r="CX15" s="1820">
        <v>34364.800000000003</v>
      </c>
      <c r="CY15" s="1820">
        <v>30363.16</v>
      </c>
      <c r="CZ15" s="1820">
        <v>37963.410000000003</v>
      </c>
      <c r="DA15" s="1820">
        <v>30977.07</v>
      </c>
      <c r="DB15" s="1820">
        <v>36079.61</v>
      </c>
      <c r="DC15" s="1820">
        <v>61706.87</v>
      </c>
      <c r="DD15" s="1820">
        <v>41231.910000000003</v>
      </c>
      <c r="DE15" s="1820">
        <v>48182.66</v>
      </c>
      <c r="DF15" s="1820">
        <v>47872.91</v>
      </c>
      <c r="DG15" s="1820">
        <v>35092.553962899998</v>
      </c>
      <c r="DH15" s="1829">
        <v>48268.074789409991</v>
      </c>
      <c r="DI15" s="1309" t="s">
        <v>1072</v>
      </c>
      <c r="DJ15" s="1846">
        <v>32062.534440170002</v>
      </c>
      <c r="DK15" s="1847">
        <v>18070.247365650001</v>
      </c>
      <c r="DL15" s="1847">
        <v>38491.08799901</v>
      </c>
      <c r="DM15" s="1847">
        <v>30405.511657670002</v>
      </c>
      <c r="DN15" s="1847">
        <v>32760.024614549999</v>
      </c>
      <c r="DO15" s="1847">
        <v>19885.58303582</v>
      </c>
      <c r="DP15" s="1847">
        <v>20164.50779675</v>
      </c>
      <c r="DQ15" s="1847">
        <v>19529.367529760002</v>
      </c>
      <c r="DR15" s="1848">
        <v>19064.47387998</v>
      </c>
      <c r="DS15" s="1307"/>
    </row>
    <row r="16" spans="1:123" ht="15.75" customHeight="1">
      <c r="A16" s="1310" t="s">
        <v>243</v>
      </c>
      <c r="B16" s="1820">
        <v>0</v>
      </c>
      <c r="C16" s="1820">
        <v>0</v>
      </c>
      <c r="D16" s="1820">
        <v>0</v>
      </c>
      <c r="E16" s="1820">
        <v>0</v>
      </c>
      <c r="F16" s="1820">
        <v>0</v>
      </c>
      <c r="G16" s="1820">
        <v>0</v>
      </c>
      <c r="H16" s="1820">
        <v>6392</v>
      </c>
      <c r="I16" s="1820">
        <v>11937</v>
      </c>
      <c r="J16" s="1820">
        <v>0</v>
      </c>
      <c r="K16" s="1820">
        <v>11937</v>
      </c>
      <c r="L16" s="1820">
        <v>12074</v>
      </c>
      <c r="M16" s="1820">
        <v>6460</v>
      </c>
      <c r="N16" s="1820">
        <v>6460</v>
      </c>
      <c r="O16" s="1820">
        <v>6460</v>
      </c>
      <c r="P16" s="1820">
        <v>0</v>
      </c>
      <c r="Q16" s="1820">
        <v>24392.1</v>
      </c>
      <c r="R16" s="1820">
        <v>0</v>
      </c>
      <c r="S16" s="1820">
        <v>0</v>
      </c>
      <c r="T16" s="1820">
        <v>27582.891000000003</v>
      </c>
      <c r="U16" s="1820">
        <v>27763.125</v>
      </c>
      <c r="V16" s="1820">
        <v>40802.824999999997</v>
      </c>
      <c r="W16" s="1820">
        <v>35870.984000000004</v>
      </c>
      <c r="X16" s="1820">
        <v>41186.86</v>
      </c>
      <c r="Y16" s="1820">
        <v>41398.876000000004</v>
      </c>
      <c r="Z16" s="1820">
        <v>28085.415000000001</v>
      </c>
      <c r="AA16" s="1820">
        <v>42371.747000000003</v>
      </c>
      <c r="AB16" s="1820">
        <v>27556.956999999999</v>
      </c>
      <c r="AC16" s="1820">
        <v>42333.1</v>
      </c>
      <c r="AD16" s="1820">
        <v>46346.39</v>
      </c>
      <c r="AE16" s="1820">
        <v>54570.841999999997</v>
      </c>
      <c r="AF16" s="1820">
        <v>25230.848999999998</v>
      </c>
      <c r="AG16" s="1820">
        <v>35268.688000000002</v>
      </c>
      <c r="AH16" s="1820">
        <v>42414.550999999999</v>
      </c>
      <c r="AI16" s="1820">
        <v>37638.523000000001</v>
      </c>
      <c r="AJ16" s="1820">
        <v>41243.599999999999</v>
      </c>
      <c r="AK16" s="1820">
        <v>47750.940999999999</v>
      </c>
      <c r="AL16" s="1821">
        <v>47510.731</v>
      </c>
      <c r="AM16" s="1821">
        <v>61863.514999999999</v>
      </c>
      <c r="AN16" s="1821">
        <v>62026.887000000002</v>
      </c>
      <c r="AO16" s="1821">
        <v>99990.23</v>
      </c>
      <c r="AP16" s="1821">
        <v>81738.592000000004</v>
      </c>
      <c r="AQ16" s="1821">
        <v>155006.533</v>
      </c>
      <c r="AR16" s="1821">
        <v>155741.54699999999</v>
      </c>
      <c r="AS16" s="1821">
        <v>100603.205</v>
      </c>
      <c r="AT16" s="1821">
        <v>103693.337</v>
      </c>
      <c r="AU16" s="1821">
        <v>97004.985000000001</v>
      </c>
      <c r="AV16" s="1821">
        <v>109689.348</v>
      </c>
      <c r="AW16" s="1821">
        <v>63793.216121079997</v>
      </c>
      <c r="AX16" s="1821">
        <v>103890.81612408</v>
      </c>
      <c r="AY16" s="1821">
        <v>103740.821</v>
      </c>
      <c r="AZ16" s="1822">
        <v>98625.885999999999</v>
      </c>
      <c r="BA16" s="1310" t="s">
        <v>243</v>
      </c>
      <c r="BB16" s="1821">
        <v>84997.512000000002</v>
      </c>
      <c r="BC16" s="1821">
        <v>133533.90700000001</v>
      </c>
      <c r="BD16" s="1821">
        <v>122821.82799999999</v>
      </c>
      <c r="BE16" s="1821">
        <v>127385.75115308</v>
      </c>
      <c r="BF16" s="1821">
        <v>124037.181</v>
      </c>
      <c r="BG16" s="1821">
        <v>116573.63</v>
      </c>
      <c r="BH16" s="1822">
        <v>107015.351</v>
      </c>
      <c r="BI16" s="1836">
        <v>93780.691000000006</v>
      </c>
      <c r="BJ16" s="1821">
        <v>63793.216121079997</v>
      </c>
      <c r="BK16" s="1821">
        <v>59499.182000000001</v>
      </c>
      <c r="BL16" s="1821">
        <v>58035.11</v>
      </c>
      <c r="BM16" s="1821">
        <v>56492.68</v>
      </c>
      <c r="BN16" s="1821">
        <v>59369.25</v>
      </c>
      <c r="BO16" s="1821">
        <v>59824.81</v>
      </c>
      <c r="BP16" s="1825">
        <v>65365.69</v>
      </c>
      <c r="BQ16" s="1821">
        <v>81305.42</v>
      </c>
      <c r="BR16" s="1825">
        <v>74815.820000000007</v>
      </c>
      <c r="BS16" s="1825">
        <v>67878.39</v>
      </c>
      <c r="BT16" s="1821">
        <v>67531.69</v>
      </c>
      <c r="BU16" s="1821">
        <v>38427.85</v>
      </c>
      <c r="BV16" s="1820">
        <v>79374.37</v>
      </c>
      <c r="BW16" s="1820">
        <v>87370.94</v>
      </c>
      <c r="BX16" s="1820">
        <v>96310.91</v>
      </c>
      <c r="BY16" s="1820">
        <v>73008.69</v>
      </c>
      <c r="BZ16" s="1820">
        <v>78106.06</v>
      </c>
      <c r="CA16" s="1820">
        <v>102117.08</v>
      </c>
      <c r="CB16" s="1829">
        <v>95648.315000000002</v>
      </c>
      <c r="CC16" s="1310" t="s">
        <v>243</v>
      </c>
      <c r="CD16" s="1841">
        <v>63654.47</v>
      </c>
      <c r="CE16" s="1820">
        <v>96443.97</v>
      </c>
      <c r="CF16" s="1820">
        <v>74469.06</v>
      </c>
      <c r="CG16" s="1820">
        <v>51442.112999999998</v>
      </c>
      <c r="CH16" s="1820">
        <v>46165.2</v>
      </c>
      <c r="CI16" s="1820">
        <v>36893.705999999998</v>
      </c>
      <c r="CJ16" s="1820">
        <v>34994.942000000003</v>
      </c>
      <c r="CK16" s="1820">
        <v>25181.850999999999</v>
      </c>
      <c r="CL16" s="1820">
        <v>33434.25</v>
      </c>
      <c r="CM16" s="1820">
        <v>35789.985999999997</v>
      </c>
      <c r="CN16" s="1820">
        <v>17891.864000000001</v>
      </c>
      <c r="CO16" s="1820">
        <v>18580.508999999998</v>
      </c>
      <c r="CP16" s="1820">
        <v>16580.509999999998</v>
      </c>
      <c r="CQ16" s="1820">
        <v>33519.374000000003</v>
      </c>
      <c r="CR16" s="1820">
        <v>8086.5510000000004</v>
      </c>
      <c r="CS16" s="1820">
        <v>8886.5409999999993</v>
      </c>
      <c r="CT16" s="1820">
        <v>8886.5409999999993</v>
      </c>
      <c r="CU16" s="1820">
        <v>15299.56</v>
      </c>
      <c r="CV16" s="1825">
        <v>11167.4</v>
      </c>
      <c r="CW16" s="1820">
        <v>16767.400000000001</v>
      </c>
      <c r="CX16" s="1820">
        <v>15150</v>
      </c>
      <c r="CY16" s="1820">
        <v>8450</v>
      </c>
      <c r="CZ16" s="1820">
        <v>9950</v>
      </c>
      <c r="DA16" s="1820">
        <v>7300</v>
      </c>
      <c r="DB16" s="1820">
        <v>9300</v>
      </c>
      <c r="DC16" s="1820">
        <v>8622.2199999999993</v>
      </c>
      <c r="DD16" s="1820">
        <v>17687.7</v>
      </c>
      <c r="DE16" s="1820">
        <v>12467.6</v>
      </c>
      <c r="DF16" s="1820">
        <v>11100</v>
      </c>
      <c r="DG16" s="1820">
        <v>10372</v>
      </c>
      <c r="DH16" s="1829">
        <v>13745.43054471</v>
      </c>
      <c r="DI16" s="1312" t="s">
        <v>1073</v>
      </c>
      <c r="DJ16" s="1849">
        <v>-3714.6971046799999</v>
      </c>
      <c r="DK16" s="1850">
        <v>-6799.8863190000002</v>
      </c>
      <c r="DL16" s="1850">
        <v>-3470.8871717500001</v>
      </c>
      <c r="DM16" s="1850">
        <v>-3435.6404820900002</v>
      </c>
      <c r="DN16" s="1850">
        <v>-1877.7355365899998</v>
      </c>
      <c r="DO16" s="1850">
        <v>-3025.98480432</v>
      </c>
      <c r="DP16" s="1850">
        <v>-3254.1600433899998</v>
      </c>
      <c r="DQ16" s="1850">
        <v>-3204.4744202699999</v>
      </c>
      <c r="DR16" s="1851">
        <v>-2961.8605592199997</v>
      </c>
      <c r="DS16" s="1307"/>
    </row>
    <row r="17" spans="1:123" ht="15.75" customHeight="1">
      <c r="A17" s="1310" t="s">
        <v>244</v>
      </c>
      <c r="B17" s="1820">
        <v>8557.9</v>
      </c>
      <c r="C17" s="1820">
        <v>8557.9</v>
      </c>
      <c r="D17" s="1820">
        <v>7151.2</v>
      </c>
      <c r="E17" s="1820">
        <v>11680.5</v>
      </c>
      <c r="F17" s="1820">
        <v>0</v>
      </c>
      <c r="G17" s="1820">
        <v>0</v>
      </c>
      <c r="H17" s="1820">
        <v>0</v>
      </c>
      <c r="I17" s="1820">
        <v>8192</v>
      </c>
      <c r="J17" s="1820">
        <v>13777.2</v>
      </c>
      <c r="K17" s="1820">
        <v>0</v>
      </c>
      <c r="L17" s="1820">
        <v>0</v>
      </c>
      <c r="M17" s="1820">
        <v>6487</v>
      </c>
      <c r="N17" s="1820">
        <v>0</v>
      </c>
      <c r="O17" s="1820">
        <v>0</v>
      </c>
      <c r="P17" s="1820">
        <v>0</v>
      </c>
      <c r="Q17" s="1820">
        <v>2009.7</v>
      </c>
      <c r="R17" s="1820">
        <v>0</v>
      </c>
      <c r="S17" s="1820">
        <v>59052.077999999994</v>
      </c>
      <c r="T17" s="1820">
        <v>29329.453000000001</v>
      </c>
      <c r="U17" s="1820">
        <v>21973.171999999999</v>
      </c>
      <c r="V17" s="1820">
        <v>19350.471999999998</v>
      </c>
      <c r="W17" s="1820">
        <v>8787.6709999999985</v>
      </c>
      <c r="X17" s="1820">
        <v>11487.666999999999</v>
      </c>
      <c r="Y17" s="1820">
        <v>11118.429</v>
      </c>
      <c r="Z17" s="1820">
        <v>11103.329</v>
      </c>
      <c r="AA17" s="1820">
        <v>9954.4290000000001</v>
      </c>
      <c r="AB17" s="1820">
        <v>5745.1530000000002</v>
      </c>
      <c r="AC17" s="1820">
        <v>9745.1</v>
      </c>
      <c r="AD17" s="1820">
        <v>17860.685000000001</v>
      </c>
      <c r="AE17" s="1820">
        <v>6678.1620000000003</v>
      </c>
      <c r="AF17" s="1820">
        <v>9368.1620000000003</v>
      </c>
      <c r="AG17" s="1820">
        <v>10622.449000000001</v>
      </c>
      <c r="AH17" s="1820">
        <v>16334.91</v>
      </c>
      <c r="AI17" s="1820">
        <v>15605.96</v>
      </c>
      <c r="AJ17" s="1820">
        <v>24064</v>
      </c>
      <c r="AK17" s="1820">
        <v>123974.033</v>
      </c>
      <c r="AL17" s="1821">
        <v>41141.853000000003</v>
      </c>
      <c r="AM17" s="1821">
        <v>30851.053</v>
      </c>
      <c r="AN17" s="1821">
        <v>27942.115000000002</v>
      </c>
      <c r="AO17" s="1821">
        <v>21656.82</v>
      </c>
      <c r="AP17" s="1821">
        <v>43051.985000000001</v>
      </c>
      <c r="AQ17" s="1821">
        <v>62096.749000000003</v>
      </c>
      <c r="AR17" s="1821">
        <v>63680.749000000003</v>
      </c>
      <c r="AS17" s="1821">
        <v>76197.744000000006</v>
      </c>
      <c r="AT17" s="1821">
        <v>46350.447999999997</v>
      </c>
      <c r="AU17" s="1821">
        <v>46388.43</v>
      </c>
      <c r="AV17" s="1821">
        <v>51769.553</v>
      </c>
      <c r="AW17" s="1821">
        <v>77798.002237699999</v>
      </c>
      <c r="AX17" s="1821">
        <v>38526.259233850004</v>
      </c>
      <c r="AY17" s="1821">
        <v>36081.555999999997</v>
      </c>
      <c r="AZ17" s="1822">
        <v>47009.798999999999</v>
      </c>
      <c r="BA17" s="1310" t="s">
        <v>244</v>
      </c>
      <c r="BB17" s="1821">
        <v>57900.891000000003</v>
      </c>
      <c r="BC17" s="1821">
        <v>36006.654999999999</v>
      </c>
      <c r="BD17" s="1821">
        <v>40525.375</v>
      </c>
      <c r="BE17" s="1821">
        <v>28310.2103154</v>
      </c>
      <c r="BF17" s="1821">
        <v>28128.128000000001</v>
      </c>
      <c r="BG17" s="1821">
        <v>24061.572</v>
      </c>
      <c r="BH17" s="1822">
        <v>70763.271999999997</v>
      </c>
      <c r="BI17" s="1836">
        <v>96834.543999999994</v>
      </c>
      <c r="BJ17" s="1821">
        <v>77798.002237699999</v>
      </c>
      <c r="BK17" s="1821">
        <v>48857.167000000001</v>
      </c>
      <c r="BL17" s="1821">
        <v>42190.928999999996</v>
      </c>
      <c r="BM17" s="1821">
        <v>47061.5</v>
      </c>
      <c r="BN17" s="1821">
        <v>49739.05</v>
      </c>
      <c r="BO17" s="1821">
        <v>46135.43</v>
      </c>
      <c r="BP17" s="1825">
        <v>47689.71</v>
      </c>
      <c r="BQ17" s="1821">
        <v>64655.05</v>
      </c>
      <c r="BR17" s="1825">
        <v>69502.559999999998</v>
      </c>
      <c r="BS17" s="1825">
        <v>70181.45</v>
      </c>
      <c r="BT17" s="1821">
        <v>66697.2</v>
      </c>
      <c r="BU17" s="1821">
        <v>48232.45</v>
      </c>
      <c r="BV17" s="1820">
        <v>83134.720000000001</v>
      </c>
      <c r="BW17" s="1820">
        <v>50348.32</v>
      </c>
      <c r="BX17" s="1820">
        <v>51223.14</v>
      </c>
      <c r="BY17" s="1820">
        <v>50371.79</v>
      </c>
      <c r="BZ17" s="1820">
        <v>56079.73</v>
      </c>
      <c r="CA17" s="1820">
        <v>59147.66</v>
      </c>
      <c r="CB17" s="1829">
        <v>63519.588000000003</v>
      </c>
      <c r="CC17" s="1310" t="s">
        <v>244</v>
      </c>
      <c r="CD17" s="1841">
        <v>59902.76</v>
      </c>
      <c r="CE17" s="1820">
        <v>58569.82</v>
      </c>
      <c r="CF17" s="1820">
        <v>64042.84</v>
      </c>
      <c r="CG17" s="1820">
        <v>103401.27099999999</v>
      </c>
      <c r="CH17" s="1820">
        <v>98390.6</v>
      </c>
      <c r="CI17" s="1820">
        <v>105064.159</v>
      </c>
      <c r="CJ17" s="1820">
        <v>88995.915999999997</v>
      </c>
      <c r="CK17" s="1820">
        <v>81217.668999999994</v>
      </c>
      <c r="CL17" s="1820">
        <v>79246.53</v>
      </c>
      <c r="CM17" s="1820">
        <v>86864.277000000002</v>
      </c>
      <c r="CN17" s="1820">
        <v>77563.527000000002</v>
      </c>
      <c r="CO17" s="1820">
        <v>87301.698999999993</v>
      </c>
      <c r="CP17" s="1820">
        <v>61537.58</v>
      </c>
      <c r="CQ17" s="1820">
        <v>80659.596999999994</v>
      </c>
      <c r="CR17" s="1820">
        <v>63012.133999999998</v>
      </c>
      <c r="CS17" s="1820">
        <v>37140.353999999999</v>
      </c>
      <c r="CT17" s="1820">
        <v>46738.64</v>
      </c>
      <c r="CU17" s="1820">
        <v>47735.29</v>
      </c>
      <c r="CV17" s="1825">
        <v>35710.199999999997</v>
      </c>
      <c r="CW17" s="1820">
        <v>0</v>
      </c>
      <c r="CX17" s="1820">
        <v>19214.8</v>
      </c>
      <c r="CY17" s="1820">
        <v>21913.16</v>
      </c>
      <c r="CZ17" s="1820">
        <v>28013.41</v>
      </c>
      <c r="DA17" s="1820">
        <v>23677.07</v>
      </c>
      <c r="DB17" s="1820">
        <v>26779.61</v>
      </c>
      <c r="DC17" s="1820">
        <v>53084.65</v>
      </c>
      <c r="DD17" s="1820">
        <v>23544.22</v>
      </c>
      <c r="DE17" s="1820">
        <v>35715.07</v>
      </c>
      <c r="DF17" s="1820">
        <v>36772.910000000003</v>
      </c>
      <c r="DG17" s="1820">
        <v>24720.553962900001</v>
      </c>
      <c r="DH17" s="1829">
        <v>34522.644244699994</v>
      </c>
      <c r="DI17" s="1311" t="s">
        <v>1074</v>
      </c>
      <c r="DJ17" s="1849">
        <v>35777.231544850001</v>
      </c>
      <c r="DK17" s="1850">
        <v>24870.133684650002</v>
      </c>
      <c r="DL17" s="1850">
        <v>41961.975170760001</v>
      </c>
      <c r="DM17" s="1850">
        <v>33841.152139760001</v>
      </c>
      <c r="DN17" s="1850">
        <v>34637.760151139999</v>
      </c>
      <c r="DO17" s="1850">
        <v>22911.56784014</v>
      </c>
      <c r="DP17" s="1850">
        <v>23418.667840139999</v>
      </c>
      <c r="DQ17" s="1850">
        <v>22733.841950030001</v>
      </c>
      <c r="DR17" s="1851">
        <v>22026.3344392</v>
      </c>
      <c r="DS17" s="1307"/>
    </row>
    <row r="18" spans="1:123" ht="15.75" customHeight="1">
      <c r="A18" s="1308" t="s">
        <v>245</v>
      </c>
      <c r="B18" s="1816">
        <v>250</v>
      </c>
      <c r="C18" s="1816">
        <v>250</v>
      </c>
      <c r="D18" s="1816">
        <v>0</v>
      </c>
      <c r="E18" s="1816">
        <v>0</v>
      </c>
      <c r="F18" s="1816">
        <v>983.6</v>
      </c>
      <c r="G18" s="1816">
        <v>0</v>
      </c>
      <c r="H18" s="1816">
        <v>0</v>
      </c>
      <c r="I18" s="1816">
        <v>3939.4</v>
      </c>
      <c r="J18" s="1816">
        <v>0</v>
      </c>
      <c r="K18" s="1816">
        <v>0</v>
      </c>
      <c r="L18" s="1816">
        <v>10932.3</v>
      </c>
      <c r="M18" s="1816">
        <v>1863.7</v>
      </c>
      <c r="N18" s="1816">
        <v>1863.7</v>
      </c>
      <c r="O18" s="1816">
        <v>2263.6999999999998</v>
      </c>
      <c r="P18" s="1816">
        <v>9718.7000000000007</v>
      </c>
      <c r="Q18" s="1816">
        <v>3783.7</v>
      </c>
      <c r="R18" s="1816">
        <v>0</v>
      </c>
      <c r="S18" s="1816">
        <v>0</v>
      </c>
      <c r="T18" s="1816">
        <v>0</v>
      </c>
      <c r="U18" s="1816">
        <v>0</v>
      </c>
      <c r="V18" s="1816">
        <v>0</v>
      </c>
      <c r="W18" s="1816">
        <v>0</v>
      </c>
      <c r="X18" s="1816">
        <v>0</v>
      </c>
      <c r="Y18" s="1816">
        <v>0</v>
      </c>
      <c r="Z18" s="1816">
        <v>0</v>
      </c>
      <c r="AA18" s="1816">
        <v>0</v>
      </c>
      <c r="AB18" s="1816">
        <v>0</v>
      </c>
      <c r="AC18" s="1816">
        <v>0</v>
      </c>
      <c r="AD18" s="1816">
        <v>0</v>
      </c>
      <c r="AE18" s="1816">
        <v>0</v>
      </c>
      <c r="AF18" s="1816">
        <v>0</v>
      </c>
      <c r="AG18" s="1816">
        <v>0</v>
      </c>
      <c r="AH18" s="1816">
        <v>0</v>
      </c>
      <c r="AI18" s="1816">
        <v>0</v>
      </c>
      <c r="AJ18" s="1816">
        <v>0</v>
      </c>
      <c r="AK18" s="1816">
        <v>0</v>
      </c>
      <c r="AL18" s="1818">
        <v>0</v>
      </c>
      <c r="AM18" s="1818">
        <v>0</v>
      </c>
      <c r="AN18" s="1818">
        <v>0</v>
      </c>
      <c r="AO18" s="1821">
        <v>0</v>
      </c>
      <c r="AP18" s="1818">
        <v>0</v>
      </c>
      <c r="AQ18" s="1818">
        <v>0</v>
      </c>
      <c r="AR18" s="1818">
        <v>0</v>
      </c>
      <c r="AS18" s="1818">
        <v>0</v>
      </c>
      <c r="AT18" s="1818">
        <v>0</v>
      </c>
      <c r="AU18" s="1818">
        <v>0</v>
      </c>
      <c r="AV18" s="1818">
        <v>0</v>
      </c>
      <c r="AW18" s="1818">
        <v>0</v>
      </c>
      <c r="AX18" s="1818">
        <v>0</v>
      </c>
      <c r="AY18" s="1818">
        <v>0</v>
      </c>
      <c r="AZ18" s="1819">
        <v>0</v>
      </c>
      <c r="BA18" s="1308" t="s">
        <v>245</v>
      </c>
      <c r="BB18" s="1818">
        <v>0</v>
      </c>
      <c r="BC18" s="1818">
        <v>0</v>
      </c>
      <c r="BD18" s="1818">
        <v>0</v>
      </c>
      <c r="BE18" s="1818">
        <v>0</v>
      </c>
      <c r="BF18" s="1818">
        <v>0</v>
      </c>
      <c r="BG18" s="1818">
        <v>0</v>
      </c>
      <c r="BH18" s="1819">
        <v>0</v>
      </c>
      <c r="BI18" s="1834">
        <v>0</v>
      </c>
      <c r="BJ18" s="1818">
        <v>0</v>
      </c>
      <c r="BK18" s="1818">
        <v>0</v>
      </c>
      <c r="BL18" s="1818">
        <v>0</v>
      </c>
      <c r="BM18" s="1818">
        <v>0</v>
      </c>
      <c r="BN18" s="1818">
        <v>0</v>
      </c>
      <c r="BO18" s="1818">
        <v>0</v>
      </c>
      <c r="BP18" s="1835">
        <v>0</v>
      </c>
      <c r="BQ18" s="1818">
        <v>0</v>
      </c>
      <c r="BR18" s="1835">
        <v>0</v>
      </c>
      <c r="BS18" s="1835">
        <v>0</v>
      </c>
      <c r="BT18" s="1821">
        <v>0</v>
      </c>
      <c r="BU18" s="1821">
        <v>0</v>
      </c>
      <c r="BV18" s="1820">
        <v>0</v>
      </c>
      <c r="BW18" s="1820">
        <v>0</v>
      </c>
      <c r="BX18" s="1820">
        <v>0</v>
      </c>
      <c r="BY18" s="1820">
        <v>0</v>
      </c>
      <c r="BZ18" s="1820">
        <v>0</v>
      </c>
      <c r="CA18" s="1820">
        <v>0</v>
      </c>
      <c r="CB18" s="1829">
        <v>0</v>
      </c>
      <c r="CC18" s="1308" t="s">
        <v>245</v>
      </c>
      <c r="CD18" s="1841">
        <v>0</v>
      </c>
      <c r="CE18" s="1820">
        <v>0</v>
      </c>
      <c r="CF18" s="1820">
        <v>0</v>
      </c>
      <c r="CG18" s="1820">
        <v>0</v>
      </c>
      <c r="CH18" s="1820">
        <v>0</v>
      </c>
      <c r="CI18" s="1820">
        <v>0</v>
      </c>
      <c r="CJ18" s="1820">
        <v>0</v>
      </c>
      <c r="CK18" s="1820">
        <v>0</v>
      </c>
      <c r="CL18" s="1820">
        <v>0</v>
      </c>
      <c r="CM18" s="1820">
        <v>0</v>
      </c>
      <c r="CN18" s="1820">
        <v>0</v>
      </c>
      <c r="CO18" s="1820">
        <v>0</v>
      </c>
      <c r="CP18" s="1820">
        <v>0</v>
      </c>
      <c r="CQ18" s="1820">
        <v>0</v>
      </c>
      <c r="CR18" s="1820">
        <v>0</v>
      </c>
      <c r="CS18" s="1820">
        <v>0</v>
      </c>
      <c r="CT18" s="1820">
        <v>0</v>
      </c>
      <c r="CU18" s="1820">
        <v>0</v>
      </c>
      <c r="CV18" s="1825">
        <v>0</v>
      </c>
      <c r="CW18" s="1820">
        <v>0</v>
      </c>
      <c r="CX18" s="1820">
        <v>0</v>
      </c>
      <c r="CY18" s="1820">
        <v>0</v>
      </c>
      <c r="CZ18" s="1820">
        <v>0</v>
      </c>
      <c r="DA18" s="1820">
        <v>0</v>
      </c>
      <c r="DB18" s="1820">
        <v>0</v>
      </c>
      <c r="DC18" s="1820">
        <v>0</v>
      </c>
      <c r="DD18" s="1820">
        <v>0</v>
      </c>
      <c r="DE18" s="1820">
        <v>0</v>
      </c>
      <c r="DF18" s="1820">
        <v>0</v>
      </c>
      <c r="DG18" s="1820">
        <v>0</v>
      </c>
      <c r="DH18" s="1829">
        <v>0</v>
      </c>
      <c r="DI18" s="1309" t="s">
        <v>1075</v>
      </c>
      <c r="DJ18" s="1846">
        <v>0</v>
      </c>
      <c r="DK18" s="1847">
        <v>0</v>
      </c>
      <c r="DL18" s="1847">
        <v>0</v>
      </c>
      <c r="DM18" s="1847">
        <v>0</v>
      </c>
      <c r="DN18" s="1847">
        <v>0</v>
      </c>
      <c r="DO18" s="1847">
        <v>0</v>
      </c>
      <c r="DP18" s="1847">
        <v>0</v>
      </c>
      <c r="DQ18" s="1847">
        <v>0</v>
      </c>
      <c r="DR18" s="1848">
        <v>0</v>
      </c>
      <c r="DS18" s="1307"/>
    </row>
    <row r="19" spans="1:123" ht="15.75" customHeight="1">
      <c r="A19" s="1310" t="s">
        <v>239</v>
      </c>
      <c r="B19" s="1820">
        <v>0</v>
      </c>
      <c r="C19" s="1820">
        <v>0</v>
      </c>
      <c r="D19" s="1820">
        <v>0</v>
      </c>
      <c r="E19" s="1820">
        <v>0</v>
      </c>
      <c r="F19" s="1820">
        <v>0</v>
      </c>
      <c r="G19" s="1820">
        <v>0</v>
      </c>
      <c r="H19" s="1820">
        <v>0</v>
      </c>
      <c r="I19" s="1820">
        <v>0</v>
      </c>
      <c r="J19" s="1820">
        <v>0</v>
      </c>
      <c r="K19" s="1820">
        <v>0</v>
      </c>
      <c r="L19" s="1820">
        <v>10932.3</v>
      </c>
      <c r="M19" s="1820">
        <v>1863.7</v>
      </c>
      <c r="N19" s="1820">
        <v>1863.7</v>
      </c>
      <c r="O19" s="1820">
        <v>2263.6999999999998</v>
      </c>
      <c r="P19" s="1820">
        <v>5360</v>
      </c>
      <c r="Q19" s="1820">
        <v>3783.7</v>
      </c>
      <c r="R19" s="1820">
        <v>0</v>
      </c>
      <c r="S19" s="1820">
        <v>0</v>
      </c>
      <c r="T19" s="1820">
        <v>0</v>
      </c>
      <c r="U19" s="1820">
        <v>0</v>
      </c>
      <c r="V19" s="1820">
        <v>0</v>
      </c>
      <c r="W19" s="1820">
        <v>0</v>
      </c>
      <c r="X19" s="1820">
        <v>0</v>
      </c>
      <c r="Y19" s="1820">
        <v>0</v>
      </c>
      <c r="Z19" s="1820">
        <v>0</v>
      </c>
      <c r="AA19" s="1820">
        <v>0</v>
      </c>
      <c r="AB19" s="1820">
        <v>0</v>
      </c>
      <c r="AC19" s="1820">
        <v>0</v>
      </c>
      <c r="AD19" s="1820">
        <v>0</v>
      </c>
      <c r="AE19" s="1820">
        <v>0</v>
      </c>
      <c r="AF19" s="1820">
        <v>0</v>
      </c>
      <c r="AG19" s="1820">
        <v>0</v>
      </c>
      <c r="AH19" s="1820">
        <v>0</v>
      </c>
      <c r="AI19" s="1820">
        <v>0</v>
      </c>
      <c r="AJ19" s="1820">
        <v>0</v>
      </c>
      <c r="AK19" s="1820">
        <v>0</v>
      </c>
      <c r="AL19" s="1821">
        <v>0</v>
      </c>
      <c r="AM19" s="1821">
        <v>0</v>
      </c>
      <c r="AN19" s="1821">
        <v>0</v>
      </c>
      <c r="AO19" s="1821">
        <v>0</v>
      </c>
      <c r="AP19" s="1821">
        <v>0</v>
      </c>
      <c r="AQ19" s="1821">
        <v>0</v>
      </c>
      <c r="AR19" s="1821">
        <v>0</v>
      </c>
      <c r="AS19" s="1821">
        <v>0</v>
      </c>
      <c r="AT19" s="1821">
        <v>0</v>
      </c>
      <c r="AU19" s="1821">
        <v>0</v>
      </c>
      <c r="AV19" s="1821">
        <v>0</v>
      </c>
      <c r="AW19" s="1821">
        <v>0</v>
      </c>
      <c r="AX19" s="1821">
        <v>0</v>
      </c>
      <c r="AY19" s="1821">
        <v>0</v>
      </c>
      <c r="AZ19" s="1822">
        <v>0</v>
      </c>
      <c r="BA19" s="1310" t="s">
        <v>239</v>
      </c>
      <c r="BB19" s="1821">
        <v>0</v>
      </c>
      <c r="BC19" s="1821">
        <v>0</v>
      </c>
      <c r="BD19" s="1821">
        <v>0</v>
      </c>
      <c r="BE19" s="1821">
        <v>0</v>
      </c>
      <c r="BF19" s="1821">
        <v>0</v>
      </c>
      <c r="BG19" s="1821">
        <v>0</v>
      </c>
      <c r="BH19" s="1822">
        <v>0</v>
      </c>
      <c r="BI19" s="1836">
        <v>0</v>
      </c>
      <c r="BJ19" s="1821">
        <v>0</v>
      </c>
      <c r="BK19" s="1821">
        <v>0</v>
      </c>
      <c r="BL19" s="1821">
        <v>0</v>
      </c>
      <c r="BM19" s="1821">
        <v>0</v>
      </c>
      <c r="BN19" s="1821">
        <v>0</v>
      </c>
      <c r="BO19" s="1821">
        <v>0</v>
      </c>
      <c r="BP19" s="1825">
        <v>0</v>
      </c>
      <c r="BQ19" s="1821">
        <v>0</v>
      </c>
      <c r="BR19" s="1825">
        <v>0</v>
      </c>
      <c r="BS19" s="1825">
        <v>0</v>
      </c>
      <c r="BT19" s="1821">
        <v>0</v>
      </c>
      <c r="BU19" s="1821">
        <v>0</v>
      </c>
      <c r="BV19" s="1820">
        <v>0</v>
      </c>
      <c r="BW19" s="1820">
        <v>0</v>
      </c>
      <c r="BX19" s="1820">
        <v>0</v>
      </c>
      <c r="BY19" s="1820">
        <v>0</v>
      </c>
      <c r="BZ19" s="1820">
        <v>0</v>
      </c>
      <c r="CA19" s="1820">
        <v>0</v>
      </c>
      <c r="CB19" s="1829">
        <v>0</v>
      </c>
      <c r="CC19" s="1310" t="s">
        <v>239</v>
      </c>
      <c r="CD19" s="1841">
        <v>0</v>
      </c>
      <c r="CE19" s="1820">
        <v>0</v>
      </c>
      <c r="CF19" s="1820">
        <v>0</v>
      </c>
      <c r="CG19" s="1820">
        <v>0</v>
      </c>
      <c r="CH19" s="1820">
        <v>0</v>
      </c>
      <c r="CI19" s="1820">
        <v>0</v>
      </c>
      <c r="CJ19" s="1820">
        <v>0</v>
      </c>
      <c r="CK19" s="1820">
        <v>0</v>
      </c>
      <c r="CL19" s="1820">
        <v>0</v>
      </c>
      <c r="CM19" s="1820">
        <v>0</v>
      </c>
      <c r="CN19" s="1820">
        <v>0</v>
      </c>
      <c r="CO19" s="1820">
        <v>0</v>
      </c>
      <c r="CP19" s="1820">
        <v>0</v>
      </c>
      <c r="CQ19" s="1820">
        <v>0</v>
      </c>
      <c r="CR19" s="1820">
        <v>0</v>
      </c>
      <c r="CS19" s="1820">
        <v>0</v>
      </c>
      <c r="CT19" s="1820">
        <v>0</v>
      </c>
      <c r="CU19" s="1820">
        <v>0</v>
      </c>
      <c r="CV19" s="1825">
        <v>0</v>
      </c>
      <c r="CW19" s="1820">
        <v>0</v>
      </c>
      <c r="CX19" s="1820">
        <v>0</v>
      </c>
      <c r="CY19" s="1820">
        <v>0</v>
      </c>
      <c r="CZ19" s="1820">
        <v>0</v>
      </c>
      <c r="DA19" s="1820">
        <v>0</v>
      </c>
      <c r="DB19" s="1820">
        <v>0</v>
      </c>
      <c r="DC19" s="1820">
        <v>0</v>
      </c>
      <c r="DD19" s="1820">
        <v>0</v>
      </c>
      <c r="DE19" s="1820">
        <v>0</v>
      </c>
      <c r="DF19" s="1820">
        <v>0</v>
      </c>
      <c r="DG19" s="1820">
        <v>0</v>
      </c>
      <c r="DH19" s="1829">
        <v>0</v>
      </c>
      <c r="DI19" s="1311" t="s">
        <v>1073</v>
      </c>
      <c r="DJ19" s="1849">
        <v>0</v>
      </c>
      <c r="DK19" s="1850">
        <v>0</v>
      </c>
      <c r="DL19" s="1850">
        <v>0</v>
      </c>
      <c r="DM19" s="1850">
        <v>0</v>
      </c>
      <c r="DN19" s="1850">
        <v>0</v>
      </c>
      <c r="DO19" s="1850">
        <v>0</v>
      </c>
      <c r="DP19" s="1850">
        <v>0</v>
      </c>
      <c r="DQ19" s="1850">
        <v>0</v>
      </c>
      <c r="DR19" s="1851">
        <v>0</v>
      </c>
      <c r="DS19" s="1307"/>
    </row>
    <row r="20" spans="1:123" ht="15.75" customHeight="1">
      <c r="A20" s="1310" t="s">
        <v>240</v>
      </c>
      <c r="B20" s="1820">
        <v>250</v>
      </c>
      <c r="C20" s="1820">
        <v>250</v>
      </c>
      <c r="D20" s="1820">
        <v>0</v>
      </c>
      <c r="E20" s="1820">
        <v>0</v>
      </c>
      <c r="F20" s="1820">
        <v>983.6</v>
      </c>
      <c r="G20" s="1820">
        <v>0</v>
      </c>
      <c r="H20" s="1820">
        <v>0</v>
      </c>
      <c r="I20" s="1820">
        <v>3939.4</v>
      </c>
      <c r="J20" s="1820">
        <v>0</v>
      </c>
      <c r="K20" s="1820">
        <v>0</v>
      </c>
      <c r="L20" s="1820">
        <v>0</v>
      </c>
      <c r="M20" s="1820">
        <v>0</v>
      </c>
      <c r="N20" s="1820">
        <v>0</v>
      </c>
      <c r="O20" s="1820">
        <v>0</v>
      </c>
      <c r="P20" s="1820">
        <v>4358.7</v>
      </c>
      <c r="Q20" s="1820">
        <v>0</v>
      </c>
      <c r="R20" s="1820">
        <v>0</v>
      </c>
      <c r="S20" s="1820">
        <v>0</v>
      </c>
      <c r="T20" s="1820">
        <v>0</v>
      </c>
      <c r="U20" s="1820">
        <v>0</v>
      </c>
      <c r="V20" s="1820">
        <v>0</v>
      </c>
      <c r="W20" s="1820">
        <v>0</v>
      </c>
      <c r="X20" s="1820">
        <v>0</v>
      </c>
      <c r="Y20" s="1820">
        <v>0</v>
      </c>
      <c r="Z20" s="1820">
        <v>0</v>
      </c>
      <c r="AA20" s="1820">
        <v>0</v>
      </c>
      <c r="AB20" s="1820">
        <v>0</v>
      </c>
      <c r="AC20" s="1820">
        <v>0</v>
      </c>
      <c r="AD20" s="1820">
        <v>0</v>
      </c>
      <c r="AE20" s="1820">
        <v>0</v>
      </c>
      <c r="AF20" s="1820">
        <v>0</v>
      </c>
      <c r="AG20" s="1820">
        <v>0</v>
      </c>
      <c r="AH20" s="1820">
        <v>0</v>
      </c>
      <c r="AI20" s="1820">
        <v>0</v>
      </c>
      <c r="AJ20" s="1820">
        <v>0</v>
      </c>
      <c r="AK20" s="1820">
        <v>0</v>
      </c>
      <c r="AL20" s="1821">
        <v>0</v>
      </c>
      <c r="AM20" s="1821">
        <v>0</v>
      </c>
      <c r="AN20" s="1821">
        <v>0</v>
      </c>
      <c r="AO20" s="1821">
        <v>0</v>
      </c>
      <c r="AP20" s="1821">
        <v>0</v>
      </c>
      <c r="AQ20" s="1821">
        <v>0</v>
      </c>
      <c r="AR20" s="1821">
        <v>0</v>
      </c>
      <c r="AS20" s="1821">
        <v>0</v>
      </c>
      <c r="AT20" s="1821">
        <v>0</v>
      </c>
      <c r="AU20" s="1821">
        <v>0</v>
      </c>
      <c r="AV20" s="1821">
        <v>0</v>
      </c>
      <c r="AW20" s="1821">
        <v>0</v>
      </c>
      <c r="AX20" s="1821">
        <v>0</v>
      </c>
      <c r="AY20" s="1821">
        <v>0</v>
      </c>
      <c r="AZ20" s="1822">
        <v>0</v>
      </c>
      <c r="BA20" s="1310" t="s">
        <v>240</v>
      </c>
      <c r="BB20" s="1821">
        <v>0</v>
      </c>
      <c r="BC20" s="1821">
        <v>0</v>
      </c>
      <c r="BD20" s="1821">
        <v>0</v>
      </c>
      <c r="BE20" s="1821">
        <v>0</v>
      </c>
      <c r="BF20" s="1821">
        <v>0</v>
      </c>
      <c r="BG20" s="1821">
        <v>0</v>
      </c>
      <c r="BH20" s="1822">
        <v>0</v>
      </c>
      <c r="BI20" s="1836">
        <v>0</v>
      </c>
      <c r="BJ20" s="1821">
        <v>0</v>
      </c>
      <c r="BK20" s="1821">
        <v>0</v>
      </c>
      <c r="BL20" s="1821">
        <v>0</v>
      </c>
      <c r="BM20" s="1821">
        <v>0</v>
      </c>
      <c r="BN20" s="1821">
        <v>0</v>
      </c>
      <c r="BO20" s="1821">
        <v>0</v>
      </c>
      <c r="BP20" s="1825">
        <v>0</v>
      </c>
      <c r="BQ20" s="1821">
        <v>0</v>
      </c>
      <c r="BR20" s="1825">
        <v>0</v>
      </c>
      <c r="BS20" s="1825">
        <v>0</v>
      </c>
      <c r="BT20" s="1821">
        <v>0</v>
      </c>
      <c r="BU20" s="1821">
        <v>0</v>
      </c>
      <c r="BV20" s="1820">
        <v>0</v>
      </c>
      <c r="BW20" s="1820">
        <v>0</v>
      </c>
      <c r="BX20" s="1820">
        <v>0</v>
      </c>
      <c r="BY20" s="1820">
        <v>0</v>
      </c>
      <c r="BZ20" s="1820">
        <v>0</v>
      </c>
      <c r="CA20" s="1820">
        <v>0</v>
      </c>
      <c r="CB20" s="1829">
        <v>0</v>
      </c>
      <c r="CC20" s="1310" t="s">
        <v>240</v>
      </c>
      <c r="CD20" s="1841">
        <v>0</v>
      </c>
      <c r="CE20" s="1820">
        <v>0</v>
      </c>
      <c r="CF20" s="1820">
        <v>0</v>
      </c>
      <c r="CG20" s="1820">
        <v>0</v>
      </c>
      <c r="CH20" s="1820">
        <v>0</v>
      </c>
      <c r="CI20" s="1820">
        <v>0</v>
      </c>
      <c r="CJ20" s="1820">
        <v>0</v>
      </c>
      <c r="CK20" s="1820">
        <v>0</v>
      </c>
      <c r="CL20" s="1820">
        <v>0</v>
      </c>
      <c r="CM20" s="1820">
        <v>0</v>
      </c>
      <c r="CN20" s="1820">
        <v>0</v>
      </c>
      <c r="CO20" s="1820">
        <v>0</v>
      </c>
      <c r="CP20" s="1820">
        <v>0</v>
      </c>
      <c r="CQ20" s="1820">
        <v>0</v>
      </c>
      <c r="CR20" s="1820">
        <v>0</v>
      </c>
      <c r="CS20" s="1820">
        <v>0</v>
      </c>
      <c r="CT20" s="1820">
        <v>0</v>
      </c>
      <c r="CU20" s="1820">
        <v>0</v>
      </c>
      <c r="CV20" s="1825">
        <v>0</v>
      </c>
      <c r="CW20" s="1820">
        <v>0</v>
      </c>
      <c r="CX20" s="1820">
        <v>0</v>
      </c>
      <c r="CY20" s="1820">
        <v>0</v>
      </c>
      <c r="CZ20" s="1820">
        <v>0</v>
      </c>
      <c r="DA20" s="1820">
        <v>0</v>
      </c>
      <c r="DB20" s="1820">
        <v>0</v>
      </c>
      <c r="DC20" s="1820">
        <v>0</v>
      </c>
      <c r="DD20" s="1820">
        <v>0</v>
      </c>
      <c r="DE20" s="1820">
        <v>0</v>
      </c>
      <c r="DF20" s="1820">
        <v>0</v>
      </c>
      <c r="DG20" s="1820">
        <v>0</v>
      </c>
      <c r="DH20" s="1829">
        <v>0</v>
      </c>
      <c r="DI20" s="1311" t="s">
        <v>1074</v>
      </c>
      <c r="DJ20" s="1849">
        <v>0</v>
      </c>
      <c r="DK20" s="1850">
        <v>0</v>
      </c>
      <c r="DL20" s="1850">
        <v>0</v>
      </c>
      <c r="DM20" s="1850">
        <v>0</v>
      </c>
      <c r="DN20" s="1850">
        <v>0</v>
      </c>
      <c r="DO20" s="1850">
        <v>0</v>
      </c>
      <c r="DP20" s="1850">
        <v>0</v>
      </c>
      <c r="DQ20" s="1850">
        <v>0</v>
      </c>
      <c r="DR20" s="1851">
        <v>0</v>
      </c>
      <c r="DS20" s="1307"/>
    </row>
    <row r="21" spans="1:123" ht="15.75" customHeight="1">
      <c r="A21" s="1308" t="s">
        <v>246</v>
      </c>
      <c r="B21" s="1816">
        <v>6650</v>
      </c>
      <c r="C21" s="1816">
        <v>6650</v>
      </c>
      <c r="D21" s="1816">
        <v>10400</v>
      </c>
      <c r="E21" s="1816">
        <v>10400</v>
      </c>
      <c r="F21" s="1816">
        <v>16477</v>
      </c>
      <c r="G21" s="1816">
        <v>22481.8</v>
      </c>
      <c r="H21" s="1816">
        <v>41894.400000000001</v>
      </c>
      <c r="I21" s="1816">
        <v>11262.8</v>
      </c>
      <c r="J21" s="1816">
        <v>12612.8</v>
      </c>
      <c r="K21" s="1816">
        <v>32712.400000000001</v>
      </c>
      <c r="L21" s="1816">
        <v>16212.8</v>
      </c>
      <c r="M21" s="1816">
        <v>16062.8</v>
      </c>
      <c r="N21" s="1816">
        <v>24049.8</v>
      </c>
      <c r="O21" s="1816">
        <v>24049.8</v>
      </c>
      <c r="P21" s="1816">
        <v>4000</v>
      </c>
      <c r="Q21" s="1816">
        <v>14894.2</v>
      </c>
      <c r="R21" s="1816">
        <v>14925.5</v>
      </c>
      <c r="S21" s="1816">
        <v>8216.9290000000001</v>
      </c>
      <c r="T21" s="1816">
        <v>4734.6980000000003</v>
      </c>
      <c r="U21" s="1816">
        <v>9417.1290000000008</v>
      </c>
      <c r="V21" s="1816">
        <v>10617.129000000001</v>
      </c>
      <c r="W21" s="1816">
        <v>10617.129000000001</v>
      </c>
      <c r="X21" s="1816">
        <v>10689.578</v>
      </c>
      <c r="Y21" s="1816">
        <v>10689.578</v>
      </c>
      <c r="Z21" s="1816">
        <v>11691.732</v>
      </c>
      <c r="AA21" s="1816">
        <v>11191.732</v>
      </c>
      <c r="AB21" s="1816">
        <v>10691.732</v>
      </c>
      <c r="AC21" s="1816">
        <v>8891.7000000000007</v>
      </c>
      <c r="AD21" s="1816">
        <v>9291.732</v>
      </c>
      <c r="AE21" s="1816">
        <v>14407.284</v>
      </c>
      <c r="AF21" s="1816">
        <v>0</v>
      </c>
      <c r="AG21" s="1816">
        <v>0</v>
      </c>
      <c r="AH21" s="1816">
        <v>0</v>
      </c>
      <c r="AI21" s="1816">
        <v>0</v>
      </c>
      <c r="AJ21" s="1816">
        <v>0</v>
      </c>
      <c r="AK21" s="1816">
        <v>0</v>
      </c>
      <c r="AL21" s="1818">
        <v>0</v>
      </c>
      <c r="AM21" s="1818">
        <v>0</v>
      </c>
      <c r="AN21" s="1818">
        <v>0</v>
      </c>
      <c r="AO21" s="1821">
        <v>0</v>
      </c>
      <c r="AP21" s="1818">
        <v>0</v>
      </c>
      <c r="AQ21" s="1818">
        <v>0</v>
      </c>
      <c r="AR21" s="1818">
        <v>0</v>
      </c>
      <c r="AS21" s="1818">
        <v>0</v>
      </c>
      <c r="AT21" s="1818">
        <v>0</v>
      </c>
      <c r="AU21" s="1818">
        <v>0</v>
      </c>
      <c r="AV21" s="1818">
        <v>0</v>
      </c>
      <c r="AW21" s="1818">
        <v>0</v>
      </c>
      <c r="AX21" s="1818">
        <v>0</v>
      </c>
      <c r="AY21" s="1818">
        <v>0</v>
      </c>
      <c r="AZ21" s="1819">
        <v>0</v>
      </c>
      <c r="BA21" s="1308" t="s">
        <v>246</v>
      </c>
      <c r="BB21" s="1818">
        <v>0</v>
      </c>
      <c r="BC21" s="1818">
        <v>0</v>
      </c>
      <c r="BD21" s="1818">
        <v>0</v>
      </c>
      <c r="BE21" s="1818">
        <v>0</v>
      </c>
      <c r="BF21" s="1818">
        <v>0</v>
      </c>
      <c r="BG21" s="1818">
        <v>0</v>
      </c>
      <c r="BH21" s="1819">
        <v>0</v>
      </c>
      <c r="BI21" s="1834">
        <v>0</v>
      </c>
      <c r="BJ21" s="1818">
        <v>0</v>
      </c>
      <c r="BK21" s="1818">
        <v>0</v>
      </c>
      <c r="BL21" s="1818">
        <v>0</v>
      </c>
      <c r="BM21" s="1818">
        <v>0</v>
      </c>
      <c r="BN21" s="1818">
        <v>0</v>
      </c>
      <c r="BO21" s="1818">
        <v>0</v>
      </c>
      <c r="BP21" s="1835">
        <v>0</v>
      </c>
      <c r="BQ21" s="1818">
        <v>0</v>
      </c>
      <c r="BR21" s="1835">
        <v>0</v>
      </c>
      <c r="BS21" s="1835">
        <v>0</v>
      </c>
      <c r="BT21" s="1821">
        <v>0</v>
      </c>
      <c r="BU21" s="1821">
        <v>0</v>
      </c>
      <c r="BV21" s="1820">
        <v>0</v>
      </c>
      <c r="BW21" s="1820">
        <v>0</v>
      </c>
      <c r="BX21" s="1820">
        <v>0</v>
      </c>
      <c r="BY21" s="1820">
        <v>0</v>
      </c>
      <c r="BZ21" s="1820">
        <v>0</v>
      </c>
      <c r="CA21" s="1820">
        <v>0</v>
      </c>
      <c r="CB21" s="1829">
        <v>0</v>
      </c>
      <c r="CC21" s="1308" t="s">
        <v>246</v>
      </c>
      <c r="CD21" s="1841">
        <v>0</v>
      </c>
      <c r="CE21" s="1820">
        <v>0</v>
      </c>
      <c r="CF21" s="1820">
        <v>0</v>
      </c>
      <c r="CG21" s="1820">
        <v>0</v>
      </c>
      <c r="CH21" s="1820">
        <v>0</v>
      </c>
      <c r="CI21" s="1820">
        <v>0</v>
      </c>
      <c r="CJ21" s="1820">
        <v>0</v>
      </c>
      <c r="CK21" s="1820">
        <v>0</v>
      </c>
      <c r="CL21" s="1820">
        <v>0</v>
      </c>
      <c r="CM21" s="1820">
        <v>0</v>
      </c>
      <c r="CN21" s="1820">
        <v>0</v>
      </c>
      <c r="CO21" s="1820">
        <v>0</v>
      </c>
      <c r="CP21" s="1820">
        <v>0</v>
      </c>
      <c r="CQ21" s="1820">
        <v>0</v>
      </c>
      <c r="CR21" s="1820">
        <v>0</v>
      </c>
      <c r="CS21" s="1820">
        <v>0</v>
      </c>
      <c r="CT21" s="1820">
        <v>0</v>
      </c>
      <c r="CU21" s="1820">
        <v>0</v>
      </c>
      <c r="CV21" s="1825">
        <v>0</v>
      </c>
      <c r="CW21" s="1820">
        <v>0</v>
      </c>
      <c r="CX21" s="1820">
        <v>0</v>
      </c>
      <c r="CY21" s="1820">
        <v>0</v>
      </c>
      <c r="CZ21" s="1820">
        <v>0</v>
      </c>
      <c r="DA21" s="1820">
        <v>0</v>
      </c>
      <c r="DB21" s="1820">
        <v>0</v>
      </c>
      <c r="DC21" s="1820">
        <v>0</v>
      </c>
      <c r="DD21" s="1820">
        <v>0</v>
      </c>
      <c r="DE21" s="1820">
        <v>0</v>
      </c>
      <c r="DF21" s="1820">
        <v>0</v>
      </c>
      <c r="DG21" s="1820">
        <v>0</v>
      </c>
      <c r="DH21" s="1829">
        <v>0</v>
      </c>
      <c r="DI21" s="1309"/>
      <c r="DJ21" s="1846"/>
      <c r="DK21" s="1847"/>
      <c r="DL21" s="1847"/>
      <c r="DM21" s="1847"/>
      <c r="DN21" s="1847"/>
      <c r="DO21" s="1847"/>
      <c r="DP21" s="1847"/>
      <c r="DQ21" s="1847"/>
      <c r="DR21" s="1848"/>
      <c r="DS21" s="1307"/>
    </row>
    <row r="22" spans="1:123" ht="15.75" customHeight="1">
      <c r="A22" s="1308"/>
      <c r="B22" s="1816"/>
      <c r="C22" s="1816"/>
      <c r="D22" s="1816"/>
      <c r="E22" s="1816"/>
      <c r="F22" s="1816"/>
      <c r="G22" s="1816"/>
      <c r="H22" s="1816"/>
      <c r="I22" s="1816"/>
      <c r="J22" s="1816"/>
      <c r="K22" s="1816"/>
      <c r="L22" s="1816"/>
      <c r="M22" s="1816"/>
      <c r="N22" s="1816"/>
      <c r="O22" s="1816"/>
      <c r="P22" s="1816"/>
      <c r="Q22" s="1816"/>
      <c r="R22" s="1816"/>
      <c r="S22" s="1816"/>
      <c r="T22" s="1816"/>
      <c r="U22" s="1816"/>
      <c r="V22" s="1816"/>
      <c r="W22" s="1816"/>
      <c r="X22" s="1816"/>
      <c r="Y22" s="1816"/>
      <c r="Z22" s="1816"/>
      <c r="AA22" s="1816"/>
      <c r="AB22" s="1816"/>
      <c r="AC22" s="1816"/>
      <c r="AD22" s="1816"/>
      <c r="AE22" s="1816"/>
      <c r="AF22" s="1816"/>
      <c r="AG22" s="1816"/>
      <c r="AH22" s="1816"/>
      <c r="AI22" s="1816"/>
      <c r="AJ22" s="1816"/>
      <c r="AK22" s="1816"/>
      <c r="AL22" s="1818"/>
      <c r="AM22" s="1818"/>
      <c r="AN22" s="1818"/>
      <c r="AO22" s="1821"/>
      <c r="AP22" s="1818"/>
      <c r="AQ22" s="1818"/>
      <c r="AR22" s="1818"/>
      <c r="AS22" s="1818"/>
      <c r="AT22" s="1818"/>
      <c r="AU22" s="1818"/>
      <c r="AV22" s="1818"/>
      <c r="AW22" s="1818"/>
      <c r="AX22" s="1818"/>
      <c r="AY22" s="1818"/>
      <c r="AZ22" s="1819"/>
      <c r="BA22" s="1308"/>
      <c r="BB22" s="1818" t="s">
        <v>236</v>
      </c>
      <c r="BC22" s="1818" t="s">
        <v>236</v>
      </c>
      <c r="BD22" s="1818" t="s">
        <v>236</v>
      </c>
      <c r="BE22" s="1818" t="s">
        <v>236</v>
      </c>
      <c r="BF22" s="1818" t="s">
        <v>236</v>
      </c>
      <c r="BG22" s="1818" t="s">
        <v>236</v>
      </c>
      <c r="BH22" s="1819" t="s">
        <v>236</v>
      </c>
      <c r="BI22" s="1834" t="s">
        <v>236</v>
      </c>
      <c r="BJ22" s="1818" t="s">
        <v>236</v>
      </c>
      <c r="BK22" s="1818" t="s">
        <v>236</v>
      </c>
      <c r="BL22" s="1818" t="s">
        <v>236</v>
      </c>
      <c r="BM22" s="1818" t="s">
        <v>236</v>
      </c>
      <c r="BN22" s="1818" t="s">
        <v>236</v>
      </c>
      <c r="BO22" s="1818" t="s">
        <v>236</v>
      </c>
      <c r="BP22" s="1835" t="s">
        <v>236</v>
      </c>
      <c r="BQ22" s="1818" t="s">
        <v>236</v>
      </c>
      <c r="BR22" s="1835" t="s">
        <v>236</v>
      </c>
      <c r="BS22" s="1835" t="s">
        <v>236</v>
      </c>
      <c r="BT22" s="1821" t="s">
        <v>236</v>
      </c>
      <c r="BU22" s="1821" t="s">
        <v>236</v>
      </c>
      <c r="BV22" s="1820" t="s">
        <v>236</v>
      </c>
      <c r="BW22" s="1820" t="s">
        <v>236</v>
      </c>
      <c r="BX22" s="1820" t="s">
        <v>236</v>
      </c>
      <c r="BY22" s="1820" t="s">
        <v>236</v>
      </c>
      <c r="BZ22" s="1820" t="s">
        <v>236</v>
      </c>
      <c r="CA22" s="1820"/>
      <c r="CB22" s="1829"/>
      <c r="CC22" s="1308"/>
      <c r="CD22" s="1841" t="s">
        <v>236</v>
      </c>
      <c r="CE22" s="1820" t="s">
        <v>236</v>
      </c>
      <c r="CF22" s="1820" t="s">
        <v>236</v>
      </c>
      <c r="CG22" s="1820" t="s">
        <v>236</v>
      </c>
      <c r="CH22" s="1820" t="s">
        <v>236</v>
      </c>
      <c r="CI22" s="1820" t="s">
        <v>236</v>
      </c>
      <c r="CJ22" s="1820" t="s">
        <v>236</v>
      </c>
      <c r="CK22" s="1820" t="s">
        <v>236</v>
      </c>
      <c r="CL22" s="1820" t="s">
        <v>236</v>
      </c>
      <c r="CM22" s="1820" t="s">
        <v>236</v>
      </c>
      <c r="CN22" s="1820" t="s">
        <v>236</v>
      </c>
      <c r="CO22" s="1820" t="s">
        <v>236</v>
      </c>
      <c r="CP22" s="1820" t="s">
        <v>236</v>
      </c>
      <c r="CQ22" s="1820" t="s">
        <v>236</v>
      </c>
      <c r="CR22" s="1820" t="s">
        <v>236</v>
      </c>
      <c r="CS22" s="1820" t="s">
        <v>236</v>
      </c>
      <c r="CT22" s="1820" t="s">
        <v>236</v>
      </c>
      <c r="CU22" s="1820" t="s">
        <v>236</v>
      </c>
      <c r="CV22" s="1825"/>
      <c r="CW22" s="1820"/>
      <c r="CX22" s="1820"/>
      <c r="CY22" s="1820"/>
      <c r="CZ22" s="1820"/>
      <c r="DA22" s="1820"/>
      <c r="DB22" s="1820"/>
      <c r="DC22" s="1820"/>
      <c r="DD22" s="1820"/>
      <c r="DE22" s="1820"/>
      <c r="DF22" s="1820"/>
      <c r="DG22" s="1820"/>
      <c r="DH22" s="1829"/>
      <c r="DI22" s="1309" t="s">
        <v>1076</v>
      </c>
      <c r="DJ22" s="1846">
        <v>0</v>
      </c>
      <c r="DK22" s="1847">
        <v>0</v>
      </c>
      <c r="DL22" s="1847">
        <v>0</v>
      </c>
      <c r="DM22" s="1847">
        <v>0</v>
      </c>
      <c r="DN22" s="1847">
        <v>0</v>
      </c>
      <c r="DO22" s="1847">
        <v>0</v>
      </c>
      <c r="DP22" s="1847">
        <v>0</v>
      </c>
      <c r="DQ22" s="1847">
        <v>0</v>
      </c>
      <c r="DR22" s="1848">
        <v>0</v>
      </c>
      <c r="DS22" s="1307"/>
    </row>
    <row r="23" spans="1:123" ht="15.75" customHeight="1">
      <c r="A23" s="1308" t="s">
        <v>247</v>
      </c>
      <c r="B23" s="1816">
        <v>825.3</v>
      </c>
      <c r="C23" s="1816">
        <v>825.3</v>
      </c>
      <c r="D23" s="1816">
        <v>825.3</v>
      </c>
      <c r="E23" s="1816">
        <v>825.3</v>
      </c>
      <c r="F23" s="1816">
        <v>825.4</v>
      </c>
      <c r="G23" s="1816">
        <v>617.1</v>
      </c>
      <c r="H23" s="1816">
        <v>617.1</v>
      </c>
      <c r="I23" s="1816">
        <v>617.1</v>
      </c>
      <c r="J23" s="1816">
        <v>617.06399999999996</v>
      </c>
      <c r="K23" s="1816">
        <v>617.1</v>
      </c>
      <c r="L23" s="1816">
        <v>617.1</v>
      </c>
      <c r="M23" s="1816">
        <v>415.6</v>
      </c>
      <c r="N23" s="1816">
        <v>415.6</v>
      </c>
      <c r="O23" s="1816">
        <v>415.6</v>
      </c>
      <c r="P23" s="1816">
        <v>825.3</v>
      </c>
      <c r="Q23" s="1816">
        <v>415.6</v>
      </c>
      <c r="R23" s="1816">
        <v>415.6</v>
      </c>
      <c r="S23" s="1816">
        <v>415.56799999999998</v>
      </c>
      <c r="T23" s="1816">
        <v>415.56799999999998</v>
      </c>
      <c r="U23" s="1816">
        <v>214.072</v>
      </c>
      <c r="V23" s="1816">
        <v>211.08799999999999</v>
      </c>
      <c r="W23" s="1816">
        <v>211.08799999999999</v>
      </c>
      <c r="X23" s="1816">
        <v>211.08799999999999</v>
      </c>
      <c r="Y23" s="1816">
        <v>0</v>
      </c>
      <c r="Z23" s="1816">
        <v>0</v>
      </c>
      <c r="AA23" s="1816">
        <v>0</v>
      </c>
      <c r="AB23" s="1816">
        <v>0</v>
      </c>
      <c r="AC23" s="1816">
        <v>0</v>
      </c>
      <c r="AD23" s="1816">
        <v>0</v>
      </c>
      <c r="AE23" s="1816">
        <v>0</v>
      </c>
      <c r="AF23" s="1816">
        <v>0</v>
      </c>
      <c r="AG23" s="1816">
        <v>0</v>
      </c>
      <c r="AH23" s="1816">
        <v>0</v>
      </c>
      <c r="AI23" s="1816">
        <v>0</v>
      </c>
      <c r="AJ23" s="1816">
        <v>0</v>
      </c>
      <c r="AK23" s="1816">
        <v>0</v>
      </c>
      <c r="AL23" s="1818">
        <v>0</v>
      </c>
      <c r="AM23" s="1818">
        <v>0</v>
      </c>
      <c r="AN23" s="1818">
        <v>0</v>
      </c>
      <c r="AO23" s="1821">
        <v>0</v>
      </c>
      <c r="AP23" s="1818">
        <v>0</v>
      </c>
      <c r="AQ23" s="1818">
        <v>0</v>
      </c>
      <c r="AR23" s="1818">
        <v>0</v>
      </c>
      <c r="AS23" s="1818">
        <v>0</v>
      </c>
      <c r="AT23" s="1818">
        <v>0</v>
      </c>
      <c r="AU23" s="1818">
        <v>0</v>
      </c>
      <c r="AV23" s="1818">
        <v>0</v>
      </c>
      <c r="AW23" s="1818">
        <v>0</v>
      </c>
      <c r="AX23" s="1818">
        <v>0</v>
      </c>
      <c r="AY23" s="1818">
        <v>0</v>
      </c>
      <c r="AZ23" s="1819">
        <v>1096.9000000000001</v>
      </c>
      <c r="BA23" s="1308" t="s">
        <v>247</v>
      </c>
      <c r="BB23" s="1818">
        <v>696.9</v>
      </c>
      <c r="BC23" s="1818">
        <v>696.9</v>
      </c>
      <c r="BD23" s="1818">
        <v>73.677000000000007</v>
      </c>
      <c r="BE23" s="1818">
        <v>1506.9</v>
      </c>
      <c r="BF23" s="1818">
        <v>1505.9</v>
      </c>
      <c r="BG23" s="1818">
        <v>2005.9</v>
      </c>
      <c r="BH23" s="1819">
        <v>2005.9</v>
      </c>
      <c r="BI23" s="1834">
        <v>1577.3679999999999</v>
      </c>
      <c r="BJ23" s="1818">
        <v>0</v>
      </c>
      <c r="BK23" s="1818">
        <v>1316.8030000000001</v>
      </c>
      <c r="BL23" s="1818">
        <v>1606.5719999999999</v>
      </c>
      <c r="BM23" s="1818">
        <v>1317.41</v>
      </c>
      <c r="BN23" s="1818">
        <v>1429.89</v>
      </c>
      <c r="BO23" s="1818">
        <v>1330.75</v>
      </c>
      <c r="BP23" s="1835">
        <v>1312.76</v>
      </c>
      <c r="BQ23" s="1818">
        <v>1324.58</v>
      </c>
      <c r="BR23" s="1835">
        <v>1818.63</v>
      </c>
      <c r="BS23" s="1835">
        <v>3736.7</v>
      </c>
      <c r="BT23" s="1818">
        <v>4093.06</v>
      </c>
      <c r="BU23" s="1818">
        <v>4278.2299999999996</v>
      </c>
      <c r="BV23" s="1820">
        <v>5186.79</v>
      </c>
      <c r="BW23" s="1820">
        <v>5108.82</v>
      </c>
      <c r="BX23" s="1820">
        <v>5477.14</v>
      </c>
      <c r="BY23" s="1820">
        <v>6028.31</v>
      </c>
      <c r="BZ23" s="1820">
        <v>5292.13</v>
      </c>
      <c r="CA23" s="1820">
        <v>5657.64</v>
      </c>
      <c r="CB23" s="1829">
        <v>5879.6959999999999</v>
      </c>
      <c r="CC23" s="1308" t="s">
        <v>247</v>
      </c>
      <c r="CD23" s="1841">
        <v>6085.5</v>
      </c>
      <c r="CE23" s="1820">
        <v>5954.48</v>
      </c>
      <c r="CF23" s="1820">
        <v>5907.84</v>
      </c>
      <c r="CG23" s="1820">
        <v>6895.9549999999999</v>
      </c>
      <c r="CH23" s="1820">
        <v>5914.2</v>
      </c>
      <c r="CI23" s="1820">
        <v>5696.4</v>
      </c>
      <c r="CJ23" s="1820">
        <v>5600.51</v>
      </c>
      <c r="CK23" s="1820">
        <v>5600.51</v>
      </c>
      <c r="CL23" s="1820">
        <v>5600.51</v>
      </c>
      <c r="CM23" s="1820">
        <v>5549.7389999999996</v>
      </c>
      <c r="CN23" s="1820">
        <v>7265.549</v>
      </c>
      <c r="CO23" s="1820">
        <v>6915.549</v>
      </c>
      <c r="CP23" s="1820">
        <v>7105.24</v>
      </c>
      <c r="CQ23" s="1820">
        <v>6987.5780000000004</v>
      </c>
      <c r="CR23" s="1820">
        <v>2947.6750000000002</v>
      </c>
      <c r="CS23" s="1820">
        <v>2947.6750000000002</v>
      </c>
      <c r="CT23" s="1820">
        <v>2947.68</v>
      </c>
      <c r="CU23" s="1820">
        <v>2536.65</v>
      </c>
      <c r="CV23" s="1825">
        <v>2786.7</v>
      </c>
      <c r="CW23" s="1820">
        <v>250</v>
      </c>
      <c r="CX23" s="1820">
        <v>2728.5</v>
      </c>
      <c r="CY23" s="1820">
        <v>2728.53</v>
      </c>
      <c r="CZ23" s="1820">
        <v>2728.53</v>
      </c>
      <c r="DA23" s="1820">
        <v>2378.5300000000002</v>
      </c>
      <c r="DB23" s="1820">
        <v>2566.75</v>
      </c>
      <c r="DC23" s="1820">
        <v>2566.75</v>
      </c>
      <c r="DD23" s="1820">
        <v>2504.5500000000002</v>
      </c>
      <c r="DE23" s="1820">
        <v>2504.5500000000002</v>
      </c>
      <c r="DF23" s="1820">
        <v>2504.5500000000002</v>
      </c>
      <c r="DG23" s="1820">
        <v>2138.9849629999999</v>
      </c>
      <c r="DH23" s="1829">
        <v>2072.7197772300001</v>
      </c>
      <c r="DI23" s="1309" t="s">
        <v>1077</v>
      </c>
      <c r="DJ23" s="1846">
        <v>0</v>
      </c>
      <c r="DK23" s="1847">
        <v>0</v>
      </c>
      <c r="DL23" s="1847">
        <v>0</v>
      </c>
      <c r="DM23" s="1847">
        <v>0</v>
      </c>
      <c r="DN23" s="1847">
        <v>0</v>
      </c>
      <c r="DO23" s="1847">
        <v>0</v>
      </c>
      <c r="DP23" s="1847">
        <v>0</v>
      </c>
      <c r="DQ23" s="1847">
        <v>0</v>
      </c>
      <c r="DR23" s="1848">
        <v>0</v>
      </c>
      <c r="DS23" s="1307"/>
    </row>
    <row r="24" spans="1:123" ht="15.75" customHeight="1">
      <c r="A24" s="1308" t="s">
        <v>249</v>
      </c>
      <c r="B24" s="1816">
        <v>0</v>
      </c>
      <c r="C24" s="1816">
        <v>0</v>
      </c>
      <c r="D24" s="1816">
        <v>0</v>
      </c>
      <c r="E24" s="1816">
        <v>0</v>
      </c>
      <c r="F24" s="1816">
        <v>0</v>
      </c>
      <c r="G24" s="1816">
        <v>0</v>
      </c>
      <c r="H24" s="1816">
        <v>0</v>
      </c>
      <c r="I24" s="1816">
        <v>0</v>
      </c>
      <c r="J24" s="1816">
        <v>0</v>
      </c>
      <c r="K24" s="1816">
        <v>0</v>
      </c>
      <c r="L24" s="1816">
        <v>0</v>
      </c>
      <c r="M24" s="1816">
        <v>0</v>
      </c>
      <c r="N24" s="1816">
        <v>0</v>
      </c>
      <c r="O24" s="1816">
        <v>0</v>
      </c>
      <c r="P24" s="1816">
        <v>0</v>
      </c>
      <c r="Q24" s="1816">
        <v>0</v>
      </c>
      <c r="R24" s="1816">
        <v>0</v>
      </c>
      <c r="S24" s="1816">
        <v>0</v>
      </c>
      <c r="T24" s="1816">
        <v>0</v>
      </c>
      <c r="U24" s="1816">
        <v>0</v>
      </c>
      <c r="V24" s="1816">
        <v>0</v>
      </c>
      <c r="W24" s="1816">
        <v>0</v>
      </c>
      <c r="X24" s="1816">
        <v>0</v>
      </c>
      <c r="Y24" s="1816">
        <v>0</v>
      </c>
      <c r="Z24" s="1816">
        <v>0</v>
      </c>
      <c r="AA24" s="1816">
        <v>0</v>
      </c>
      <c r="AB24" s="1816">
        <v>0</v>
      </c>
      <c r="AC24" s="1816">
        <v>0</v>
      </c>
      <c r="AD24" s="1816">
        <v>0</v>
      </c>
      <c r="AE24" s="1816">
        <v>0</v>
      </c>
      <c r="AF24" s="1816">
        <v>0</v>
      </c>
      <c r="AG24" s="1816">
        <v>0</v>
      </c>
      <c r="AH24" s="1816">
        <v>0</v>
      </c>
      <c r="AI24" s="1816">
        <v>0</v>
      </c>
      <c r="AJ24" s="1816">
        <v>0</v>
      </c>
      <c r="AK24" s="1816">
        <v>0</v>
      </c>
      <c r="AL24" s="1818">
        <v>0</v>
      </c>
      <c r="AM24" s="1818">
        <v>0</v>
      </c>
      <c r="AN24" s="1818">
        <v>0</v>
      </c>
      <c r="AO24" s="1821">
        <v>0</v>
      </c>
      <c r="AP24" s="1818">
        <v>0</v>
      </c>
      <c r="AQ24" s="1818">
        <v>0</v>
      </c>
      <c r="AR24" s="1818">
        <v>0</v>
      </c>
      <c r="AS24" s="1818">
        <v>0</v>
      </c>
      <c r="AT24" s="1818">
        <v>0</v>
      </c>
      <c r="AU24" s="1818">
        <v>0</v>
      </c>
      <c r="AV24" s="1818">
        <v>0</v>
      </c>
      <c r="AW24" s="1818">
        <v>0</v>
      </c>
      <c r="AX24" s="1818">
        <v>0</v>
      </c>
      <c r="AY24" s="1818">
        <v>0</v>
      </c>
      <c r="AZ24" s="1819">
        <v>0</v>
      </c>
      <c r="BA24" s="1308" t="s">
        <v>249</v>
      </c>
      <c r="BB24" s="1818">
        <v>0</v>
      </c>
      <c r="BC24" s="1818">
        <v>0</v>
      </c>
      <c r="BD24" s="1818">
        <v>0</v>
      </c>
      <c r="BE24" s="1818">
        <v>0</v>
      </c>
      <c r="BF24" s="1818">
        <v>0</v>
      </c>
      <c r="BG24" s="1818">
        <v>0</v>
      </c>
      <c r="BH24" s="1819">
        <v>0</v>
      </c>
      <c r="BI24" s="1834">
        <v>0</v>
      </c>
      <c r="BJ24" s="1818">
        <v>0</v>
      </c>
      <c r="BK24" s="1818">
        <v>0</v>
      </c>
      <c r="BL24" s="1818">
        <v>0</v>
      </c>
      <c r="BM24" s="1818">
        <v>0</v>
      </c>
      <c r="BN24" s="1818">
        <v>0</v>
      </c>
      <c r="BO24" s="1818">
        <v>0</v>
      </c>
      <c r="BP24" s="1835">
        <v>0</v>
      </c>
      <c r="BQ24" s="1818">
        <v>0</v>
      </c>
      <c r="BR24" s="1835">
        <v>0</v>
      </c>
      <c r="BS24" s="1835">
        <v>0</v>
      </c>
      <c r="BT24" s="1821">
        <v>0</v>
      </c>
      <c r="BU24" s="1821">
        <v>0</v>
      </c>
      <c r="BV24" s="1820">
        <v>0</v>
      </c>
      <c r="BW24" s="1820">
        <v>0</v>
      </c>
      <c r="BX24" s="1820">
        <v>0</v>
      </c>
      <c r="BY24" s="1820">
        <v>0</v>
      </c>
      <c r="BZ24" s="1820">
        <v>0</v>
      </c>
      <c r="CA24" s="1820">
        <v>0</v>
      </c>
      <c r="CB24" s="1829">
        <v>0</v>
      </c>
      <c r="CC24" s="1308" t="s">
        <v>249</v>
      </c>
      <c r="CD24" s="1841">
        <v>0</v>
      </c>
      <c r="CE24" s="1820">
        <v>0</v>
      </c>
      <c r="CF24" s="1820">
        <v>0</v>
      </c>
      <c r="CG24" s="1820">
        <v>0</v>
      </c>
      <c r="CH24" s="1820">
        <v>0</v>
      </c>
      <c r="CI24" s="1820">
        <v>0</v>
      </c>
      <c r="CJ24" s="1820">
        <v>0</v>
      </c>
      <c r="CK24" s="1820">
        <v>0</v>
      </c>
      <c r="CL24" s="1820">
        <v>0</v>
      </c>
      <c r="CM24" s="1820">
        <v>0</v>
      </c>
      <c r="CN24" s="1820">
        <v>0</v>
      </c>
      <c r="CO24" s="1820">
        <v>0</v>
      </c>
      <c r="CP24" s="1820">
        <v>0</v>
      </c>
      <c r="CQ24" s="1820">
        <v>0</v>
      </c>
      <c r="CR24" s="1820">
        <v>0</v>
      </c>
      <c r="CS24" s="1820">
        <v>0</v>
      </c>
      <c r="CT24" s="1820">
        <v>0</v>
      </c>
      <c r="CU24" s="1820">
        <v>0</v>
      </c>
      <c r="CV24" s="1825">
        <v>0</v>
      </c>
      <c r="CW24" s="1820">
        <v>0</v>
      </c>
      <c r="CX24" s="1820">
        <v>0</v>
      </c>
      <c r="CY24" s="1820">
        <v>0</v>
      </c>
      <c r="CZ24" s="1820">
        <v>0</v>
      </c>
      <c r="DA24" s="1820">
        <v>0</v>
      </c>
      <c r="DB24" s="1820">
        <v>0</v>
      </c>
      <c r="DC24" s="1820">
        <v>0</v>
      </c>
      <c r="DD24" s="1820">
        <v>0</v>
      </c>
      <c r="DE24" s="1820">
        <v>0</v>
      </c>
      <c r="DF24" s="1820">
        <v>0</v>
      </c>
      <c r="DG24" s="1820">
        <v>0</v>
      </c>
      <c r="DH24" s="1829">
        <v>0</v>
      </c>
      <c r="DI24" s="1312" t="s">
        <v>1078</v>
      </c>
      <c r="DJ24" s="1849">
        <v>0</v>
      </c>
      <c r="DK24" s="1850">
        <v>0</v>
      </c>
      <c r="DL24" s="1850">
        <v>0</v>
      </c>
      <c r="DM24" s="1850">
        <v>0</v>
      </c>
      <c r="DN24" s="1850">
        <v>0</v>
      </c>
      <c r="DO24" s="1850">
        <v>0</v>
      </c>
      <c r="DP24" s="1850">
        <v>0</v>
      </c>
      <c r="DQ24" s="1850">
        <v>0</v>
      </c>
      <c r="DR24" s="1851">
        <v>0</v>
      </c>
      <c r="DS24" s="1307"/>
    </row>
    <row r="25" spans="1:123" ht="15.75" customHeight="1">
      <c r="A25" s="1308" t="s">
        <v>250</v>
      </c>
      <c r="B25" s="1816">
        <v>825.3</v>
      </c>
      <c r="C25" s="1816">
        <v>825.3</v>
      </c>
      <c r="D25" s="1816">
        <v>825.3</v>
      </c>
      <c r="E25" s="1816">
        <v>825.3</v>
      </c>
      <c r="F25" s="1816">
        <v>825.4</v>
      </c>
      <c r="G25" s="1816">
        <v>617.1</v>
      </c>
      <c r="H25" s="1816">
        <v>617.1</v>
      </c>
      <c r="I25" s="1816">
        <v>617.1</v>
      </c>
      <c r="J25" s="1816">
        <v>617.06399999999996</v>
      </c>
      <c r="K25" s="1816">
        <v>617.1</v>
      </c>
      <c r="L25" s="1816">
        <v>617.1</v>
      </c>
      <c r="M25" s="1816">
        <v>415.6</v>
      </c>
      <c r="N25" s="1816">
        <v>415.6</v>
      </c>
      <c r="O25" s="1816">
        <v>415.6</v>
      </c>
      <c r="P25" s="1816">
        <v>825.3</v>
      </c>
      <c r="Q25" s="1816">
        <v>415.6</v>
      </c>
      <c r="R25" s="1816">
        <v>415.6</v>
      </c>
      <c r="S25" s="1816">
        <v>415.56799999999998</v>
      </c>
      <c r="T25" s="1816">
        <v>415.56799999999998</v>
      </c>
      <c r="U25" s="1816">
        <v>214.072</v>
      </c>
      <c r="V25" s="1816">
        <v>211.08799999999999</v>
      </c>
      <c r="W25" s="1816">
        <v>211.08799999999999</v>
      </c>
      <c r="X25" s="1816">
        <v>211.08799999999999</v>
      </c>
      <c r="Y25" s="1816">
        <v>0</v>
      </c>
      <c r="Z25" s="1816">
        <v>0</v>
      </c>
      <c r="AA25" s="1816">
        <v>0</v>
      </c>
      <c r="AB25" s="1816">
        <v>0</v>
      </c>
      <c r="AC25" s="1816">
        <v>0</v>
      </c>
      <c r="AD25" s="1816">
        <v>0</v>
      </c>
      <c r="AE25" s="1816">
        <v>0</v>
      </c>
      <c r="AF25" s="1816">
        <v>0</v>
      </c>
      <c r="AG25" s="1816">
        <v>0</v>
      </c>
      <c r="AH25" s="1816">
        <v>0</v>
      </c>
      <c r="AI25" s="1816">
        <v>0</v>
      </c>
      <c r="AJ25" s="1816">
        <v>0</v>
      </c>
      <c r="AK25" s="1816">
        <v>0</v>
      </c>
      <c r="AL25" s="1818">
        <v>0</v>
      </c>
      <c r="AM25" s="1818">
        <v>0</v>
      </c>
      <c r="AN25" s="1818">
        <v>0</v>
      </c>
      <c r="AO25" s="1821">
        <v>0</v>
      </c>
      <c r="AP25" s="1818">
        <v>0</v>
      </c>
      <c r="AQ25" s="1818">
        <v>0</v>
      </c>
      <c r="AR25" s="1818">
        <v>0</v>
      </c>
      <c r="AS25" s="1818">
        <v>0</v>
      </c>
      <c r="AT25" s="1818">
        <v>0</v>
      </c>
      <c r="AU25" s="1818">
        <v>0</v>
      </c>
      <c r="AV25" s="1818">
        <v>0</v>
      </c>
      <c r="AW25" s="1818">
        <v>0</v>
      </c>
      <c r="AX25" s="1818">
        <v>0</v>
      </c>
      <c r="AY25" s="1818">
        <v>0</v>
      </c>
      <c r="AZ25" s="1819">
        <v>1096.9000000000001</v>
      </c>
      <c r="BA25" s="1308" t="s">
        <v>250</v>
      </c>
      <c r="BB25" s="1818">
        <v>696.9</v>
      </c>
      <c r="BC25" s="1818">
        <v>696.9</v>
      </c>
      <c r="BD25" s="1818">
        <v>73.677000000000007</v>
      </c>
      <c r="BE25" s="1818">
        <v>1506.9</v>
      </c>
      <c r="BF25" s="1818">
        <v>1505.9</v>
      </c>
      <c r="BG25" s="1818">
        <v>2005.9</v>
      </c>
      <c r="BH25" s="1819">
        <v>2005.9</v>
      </c>
      <c r="BI25" s="1834">
        <v>1577.3679999999999</v>
      </c>
      <c r="BJ25" s="1818">
        <v>0</v>
      </c>
      <c r="BK25" s="1818">
        <v>1316.8030000000001</v>
      </c>
      <c r="BL25" s="1818">
        <v>1606.5719999999999</v>
      </c>
      <c r="BM25" s="1818">
        <v>1317.41</v>
      </c>
      <c r="BN25" s="1818">
        <v>1429.89</v>
      </c>
      <c r="BO25" s="1818">
        <v>1330.75</v>
      </c>
      <c r="BP25" s="1835">
        <v>1312.76</v>
      </c>
      <c r="BQ25" s="1818">
        <v>1324.58</v>
      </c>
      <c r="BR25" s="1835">
        <v>1818.63</v>
      </c>
      <c r="BS25" s="1835">
        <v>3736.7</v>
      </c>
      <c r="BT25" s="1818">
        <v>4093.06</v>
      </c>
      <c r="BU25" s="1818">
        <v>4278.2299999999996</v>
      </c>
      <c r="BV25" s="1820">
        <v>5186.79</v>
      </c>
      <c r="BW25" s="1820">
        <v>5108.82</v>
      </c>
      <c r="BX25" s="1820">
        <v>5477.14</v>
      </c>
      <c r="BY25" s="1820">
        <v>6028.31</v>
      </c>
      <c r="BZ25" s="1820">
        <v>5292.13</v>
      </c>
      <c r="CA25" s="1820">
        <v>5657.64</v>
      </c>
      <c r="CB25" s="1829">
        <v>5879.6959999999999</v>
      </c>
      <c r="CC25" s="1308" t="s">
        <v>250</v>
      </c>
      <c r="CD25" s="1841">
        <v>6085.5</v>
      </c>
      <c r="CE25" s="1820">
        <v>5954.48</v>
      </c>
      <c r="CF25" s="1820">
        <v>5907.84</v>
      </c>
      <c r="CG25" s="1820">
        <v>6895.9549999999999</v>
      </c>
      <c r="CH25" s="1820">
        <v>5914.2</v>
      </c>
      <c r="CI25" s="1820">
        <v>5696.4</v>
      </c>
      <c r="CJ25" s="1820">
        <v>5600.51</v>
      </c>
      <c r="CK25" s="1820">
        <v>5600.51</v>
      </c>
      <c r="CL25" s="1820">
        <v>5600.51</v>
      </c>
      <c r="CM25" s="1820">
        <v>5549.7389999999996</v>
      </c>
      <c r="CN25" s="1820">
        <v>7265.549</v>
      </c>
      <c r="CO25" s="1820">
        <v>6915.549</v>
      </c>
      <c r="CP25" s="1820">
        <v>7105.24</v>
      </c>
      <c r="CQ25" s="1820">
        <v>6987.5780000000004</v>
      </c>
      <c r="CR25" s="1820">
        <v>2947.6750000000002</v>
      </c>
      <c r="CS25" s="1820">
        <v>2947.6750000000002</v>
      </c>
      <c r="CT25" s="1820">
        <v>2947.68</v>
      </c>
      <c r="CU25" s="1820">
        <v>2536.65</v>
      </c>
      <c r="CV25" s="1825">
        <v>2786.7</v>
      </c>
      <c r="CW25" s="1820">
        <v>250</v>
      </c>
      <c r="CX25" s="1820">
        <v>2728.5</v>
      </c>
      <c r="CY25" s="1820">
        <v>2728.53</v>
      </c>
      <c r="CZ25" s="1820">
        <v>2728.53</v>
      </c>
      <c r="DA25" s="1820">
        <v>2378.5300000000002</v>
      </c>
      <c r="DB25" s="1820">
        <v>2566.75</v>
      </c>
      <c r="DC25" s="1820">
        <v>2566.75</v>
      </c>
      <c r="DD25" s="1820">
        <v>2504.5500000000002</v>
      </c>
      <c r="DE25" s="1820">
        <v>2504.5500000000002</v>
      </c>
      <c r="DF25" s="1820">
        <v>2504.5500000000002</v>
      </c>
      <c r="DG25" s="1820">
        <v>2138.9849629999999</v>
      </c>
      <c r="DH25" s="1829">
        <v>2072.7197772300001</v>
      </c>
      <c r="DI25" s="1311" t="s">
        <v>1079</v>
      </c>
      <c r="DJ25" s="1849">
        <v>0</v>
      </c>
      <c r="DK25" s="1850">
        <v>0</v>
      </c>
      <c r="DL25" s="1850">
        <v>0</v>
      </c>
      <c r="DM25" s="1850">
        <v>0</v>
      </c>
      <c r="DN25" s="1850">
        <v>0</v>
      </c>
      <c r="DO25" s="1850">
        <v>0</v>
      </c>
      <c r="DP25" s="1850">
        <v>0</v>
      </c>
      <c r="DQ25" s="1850">
        <v>0</v>
      </c>
      <c r="DR25" s="1851">
        <v>0</v>
      </c>
      <c r="DS25" s="1307"/>
    </row>
    <row r="26" spans="1:123" ht="15.75" customHeight="1">
      <c r="A26" s="1308" t="s">
        <v>236</v>
      </c>
      <c r="B26" s="1816" t="s">
        <v>236</v>
      </c>
      <c r="C26" s="1816" t="s">
        <v>236</v>
      </c>
      <c r="D26" s="1816" t="s">
        <v>236</v>
      </c>
      <c r="E26" s="1816"/>
      <c r="F26" s="1816" t="s">
        <v>236</v>
      </c>
      <c r="G26" s="1816" t="s">
        <v>236</v>
      </c>
      <c r="H26" s="1816" t="s">
        <v>236</v>
      </c>
      <c r="I26" s="1816" t="s">
        <v>236</v>
      </c>
      <c r="J26" s="1816" t="s">
        <v>236</v>
      </c>
      <c r="K26" s="1816" t="s">
        <v>236</v>
      </c>
      <c r="L26" s="1816" t="s">
        <v>236</v>
      </c>
      <c r="M26" s="1816" t="s">
        <v>236</v>
      </c>
      <c r="N26" s="1816" t="s">
        <v>236</v>
      </c>
      <c r="O26" s="1816" t="s">
        <v>236</v>
      </c>
      <c r="P26" s="1816" t="s">
        <v>236</v>
      </c>
      <c r="Q26" s="1816" t="s">
        <v>236</v>
      </c>
      <c r="R26" s="1816" t="s">
        <v>236</v>
      </c>
      <c r="S26" s="1816" t="s">
        <v>236</v>
      </c>
      <c r="T26" s="1816" t="s">
        <v>236</v>
      </c>
      <c r="U26" s="1816" t="s">
        <v>236</v>
      </c>
      <c r="V26" s="1816" t="s">
        <v>236</v>
      </c>
      <c r="W26" s="1816" t="s">
        <v>236</v>
      </c>
      <c r="X26" s="1816" t="s">
        <v>236</v>
      </c>
      <c r="Y26" s="1816" t="s">
        <v>236</v>
      </c>
      <c r="Z26" s="1816" t="s">
        <v>236</v>
      </c>
      <c r="AA26" s="1816" t="s">
        <v>236</v>
      </c>
      <c r="AB26" s="1816" t="s">
        <v>236</v>
      </c>
      <c r="AC26" s="1816" t="s">
        <v>236</v>
      </c>
      <c r="AD26" s="1816" t="s">
        <v>236</v>
      </c>
      <c r="AE26" s="1816" t="s">
        <v>236</v>
      </c>
      <c r="AF26" s="1816" t="s">
        <v>236</v>
      </c>
      <c r="AG26" s="1816" t="s">
        <v>236</v>
      </c>
      <c r="AH26" s="1816" t="s">
        <v>236</v>
      </c>
      <c r="AI26" s="1816" t="s">
        <v>236</v>
      </c>
      <c r="AJ26" s="1816" t="s">
        <v>236</v>
      </c>
      <c r="AK26" s="1816" t="s">
        <v>236</v>
      </c>
      <c r="AL26" s="1818" t="s">
        <v>236</v>
      </c>
      <c r="AM26" s="1818" t="s">
        <v>236</v>
      </c>
      <c r="AN26" s="1818" t="s">
        <v>236</v>
      </c>
      <c r="AO26" s="1821" t="s">
        <v>236</v>
      </c>
      <c r="AP26" s="1818" t="s">
        <v>236</v>
      </c>
      <c r="AQ26" s="1818" t="s">
        <v>236</v>
      </c>
      <c r="AR26" s="1818" t="s">
        <v>236</v>
      </c>
      <c r="AS26" s="1818" t="s">
        <v>236</v>
      </c>
      <c r="AT26" s="1818" t="s">
        <v>236</v>
      </c>
      <c r="AU26" s="1818" t="s">
        <v>236</v>
      </c>
      <c r="AV26" s="1818" t="s">
        <v>236</v>
      </c>
      <c r="AW26" s="1818" t="s">
        <v>236</v>
      </c>
      <c r="AX26" s="1818" t="s">
        <v>236</v>
      </c>
      <c r="AY26" s="1818" t="s">
        <v>236</v>
      </c>
      <c r="AZ26" s="1819" t="s">
        <v>236</v>
      </c>
      <c r="BA26" s="1308" t="s">
        <v>236</v>
      </c>
      <c r="BB26" s="1818" t="s">
        <v>236</v>
      </c>
      <c r="BC26" s="1818" t="s">
        <v>236</v>
      </c>
      <c r="BD26" s="1818" t="s">
        <v>236</v>
      </c>
      <c r="BE26" s="1818" t="s">
        <v>236</v>
      </c>
      <c r="BF26" s="1818" t="s">
        <v>236</v>
      </c>
      <c r="BG26" s="1818" t="s">
        <v>236</v>
      </c>
      <c r="BH26" s="1819" t="s">
        <v>236</v>
      </c>
      <c r="BI26" s="1834" t="s">
        <v>236</v>
      </c>
      <c r="BJ26" s="1818" t="s">
        <v>236</v>
      </c>
      <c r="BK26" s="1818" t="s">
        <v>236</v>
      </c>
      <c r="BL26" s="1818" t="s">
        <v>236</v>
      </c>
      <c r="BM26" s="1818" t="s">
        <v>236</v>
      </c>
      <c r="BN26" s="1818" t="s">
        <v>236</v>
      </c>
      <c r="BO26" s="1818" t="s">
        <v>236</v>
      </c>
      <c r="BP26" s="1835" t="s">
        <v>236</v>
      </c>
      <c r="BQ26" s="1818" t="s">
        <v>236</v>
      </c>
      <c r="BR26" s="1835" t="s">
        <v>236</v>
      </c>
      <c r="BS26" s="1835" t="s">
        <v>236</v>
      </c>
      <c r="BT26" s="1821" t="s">
        <v>236</v>
      </c>
      <c r="BU26" s="1821" t="s">
        <v>236</v>
      </c>
      <c r="BV26" s="1820" t="s">
        <v>236</v>
      </c>
      <c r="BW26" s="1820" t="s">
        <v>236</v>
      </c>
      <c r="BX26" s="1820" t="s">
        <v>236</v>
      </c>
      <c r="BY26" s="1820" t="s">
        <v>236</v>
      </c>
      <c r="BZ26" s="1820" t="s">
        <v>236</v>
      </c>
      <c r="CA26" s="1820" t="s">
        <v>236</v>
      </c>
      <c r="CB26" s="1829" t="s">
        <v>236</v>
      </c>
      <c r="CC26" s="1308" t="s">
        <v>236</v>
      </c>
      <c r="CD26" s="1841" t="s">
        <v>236</v>
      </c>
      <c r="CE26" s="1820" t="s">
        <v>236</v>
      </c>
      <c r="CF26" s="1820" t="s">
        <v>236</v>
      </c>
      <c r="CG26" s="1820" t="s">
        <v>236</v>
      </c>
      <c r="CH26" s="1820" t="s">
        <v>236</v>
      </c>
      <c r="CI26" s="1820" t="s">
        <v>236</v>
      </c>
      <c r="CJ26" s="1820" t="s">
        <v>236</v>
      </c>
      <c r="CK26" s="1820" t="s">
        <v>236</v>
      </c>
      <c r="CL26" s="1820" t="s">
        <v>236</v>
      </c>
      <c r="CM26" s="1820" t="s">
        <v>236</v>
      </c>
      <c r="CN26" s="1820" t="s">
        <v>236</v>
      </c>
      <c r="CO26" s="1820" t="s">
        <v>236</v>
      </c>
      <c r="CP26" s="1820" t="s">
        <v>236</v>
      </c>
      <c r="CQ26" s="1820" t="s">
        <v>236</v>
      </c>
      <c r="CR26" s="1820" t="s">
        <v>236</v>
      </c>
      <c r="CS26" s="1820" t="s">
        <v>236</v>
      </c>
      <c r="CT26" s="1820" t="s">
        <v>236</v>
      </c>
      <c r="CU26" s="1820" t="s">
        <v>236</v>
      </c>
      <c r="CV26" s="1825"/>
      <c r="CW26" s="1820"/>
      <c r="CX26" s="1820"/>
      <c r="CY26" s="1820"/>
      <c r="CZ26" s="1820"/>
      <c r="DA26" s="1820"/>
      <c r="DB26" s="1820"/>
      <c r="DC26" s="1820"/>
      <c r="DD26" s="1820"/>
      <c r="DE26" s="1820"/>
      <c r="DF26" s="1820"/>
      <c r="DG26" s="1820"/>
      <c r="DH26" s="1829"/>
      <c r="DI26" s="1309"/>
      <c r="DJ26" s="1846"/>
      <c r="DK26" s="1847"/>
      <c r="DL26" s="1847"/>
      <c r="DM26" s="1847"/>
      <c r="DN26" s="1847"/>
      <c r="DO26" s="1847"/>
      <c r="DP26" s="1847"/>
      <c r="DQ26" s="1847"/>
      <c r="DR26" s="1848"/>
      <c r="DS26" s="1307"/>
    </row>
    <row r="27" spans="1:123" ht="15.75" customHeight="1">
      <c r="A27" s="1308" t="s">
        <v>251</v>
      </c>
      <c r="B27" s="1816">
        <v>22632</v>
      </c>
      <c r="C27" s="1816">
        <v>22632</v>
      </c>
      <c r="D27" s="1816">
        <v>36583.800000000003</v>
      </c>
      <c r="E27" s="1816">
        <v>26033.599999999999</v>
      </c>
      <c r="F27" s="1816">
        <v>39701.269999999997</v>
      </c>
      <c r="G27" s="1816">
        <v>41283.800000000003</v>
      </c>
      <c r="H27" s="1816">
        <v>42783.8</v>
      </c>
      <c r="I27" s="1816">
        <v>46955</v>
      </c>
      <c r="J27" s="1816">
        <v>40845.625</v>
      </c>
      <c r="K27" s="1816">
        <v>48830.112000000008</v>
      </c>
      <c r="L27" s="1816">
        <v>52847.199999999997</v>
      </c>
      <c r="M27" s="1816">
        <v>51827.1</v>
      </c>
      <c r="N27" s="1816">
        <v>50227.1</v>
      </c>
      <c r="O27" s="1816">
        <v>38702.300000000003</v>
      </c>
      <c r="P27" s="1816">
        <v>65466.400000000001</v>
      </c>
      <c r="Q27" s="1816">
        <v>6584.2</v>
      </c>
      <c r="R27" s="1816">
        <v>7006.0599999999995</v>
      </c>
      <c r="S27" s="1816">
        <v>24106.751</v>
      </c>
      <c r="T27" s="1816">
        <v>20313.878000000001</v>
      </c>
      <c r="U27" s="1816">
        <v>32923.347999999998</v>
      </c>
      <c r="V27" s="1816">
        <v>64669.801999999996</v>
      </c>
      <c r="W27" s="1816">
        <v>61304.414000000004</v>
      </c>
      <c r="X27" s="1816">
        <v>80860.236000000004</v>
      </c>
      <c r="Y27" s="1816">
        <v>86569.275999999998</v>
      </c>
      <c r="Z27" s="1816">
        <v>45892.034</v>
      </c>
      <c r="AA27" s="1816">
        <v>88681.884000000005</v>
      </c>
      <c r="AB27" s="1816">
        <v>204523.799</v>
      </c>
      <c r="AC27" s="1816">
        <v>251347.3</v>
      </c>
      <c r="AD27" s="1816">
        <v>95357.97099999999</v>
      </c>
      <c r="AE27" s="1816">
        <v>288585.46400000004</v>
      </c>
      <c r="AF27" s="1816">
        <v>142389.291</v>
      </c>
      <c r="AG27" s="1816">
        <v>143218.57500000001</v>
      </c>
      <c r="AH27" s="1816">
        <v>122828.03599999999</v>
      </c>
      <c r="AI27" s="1816">
        <v>63325.504000000001</v>
      </c>
      <c r="AJ27" s="1816">
        <v>138121.29999999999</v>
      </c>
      <c r="AK27" s="1816">
        <v>155487.788</v>
      </c>
      <c r="AL27" s="1818">
        <v>211416.315</v>
      </c>
      <c r="AM27" s="1818">
        <v>282255.44800000003</v>
      </c>
      <c r="AN27" s="1818">
        <v>122550.75099999999</v>
      </c>
      <c r="AO27" s="1818">
        <v>136133.43999999997</v>
      </c>
      <c r="AP27" s="1818">
        <v>20301.737999999998</v>
      </c>
      <c r="AQ27" s="1818">
        <v>79770.346999999994</v>
      </c>
      <c r="AR27" s="1818">
        <v>48940.939000000006</v>
      </c>
      <c r="AS27" s="1818">
        <v>49524.364000000001</v>
      </c>
      <c r="AT27" s="1818">
        <v>36748.978999999999</v>
      </c>
      <c r="AU27" s="1818">
        <v>41118.694000000003</v>
      </c>
      <c r="AV27" s="1818">
        <v>25185.886999999999</v>
      </c>
      <c r="AW27" s="1818">
        <v>6950.3899999999994</v>
      </c>
      <c r="AX27" s="1818">
        <v>40896.565010639999</v>
      </c>
      <c r="AY27" s="1818">
        <v>41827.786</v>
      </c>
      <c r="AZ27" s="1819">
        <v>57386.413</v>
      </c>
      <c r="BA27" s="1308" t="s">
        <v>251</v>
      </c>
      <c r="BB27" s="1818">
        <v>39665.380000000005</v>
      </c>
      <c r="BC27" s="1818">
        <v>36354.665000000001</v>
      </c>
      <c r="BD27" s="1818">
        <v>40909.971000000005</v>
      </c>
      <c r="BE27" s="1818">
        <v>42353.244248999996</v>
      </c>
      <c r="BF27" s="1818">
        <v>43891.262000000002</v>
      </c>
      <c r="BG27" s="1818">
        <v>36807.572</v>
      </c>
      <c r="BH27" s="1819">
        <v>41911.782000000007</v>
      </c>
      <c r="BI27" s="1834">
        <v>44795.125</v>
      </c>
      <c r="BJ27" s="1818">
        <v>6950.3899999999994</v>
      </c>
      <c r="BK27" s="1818">
        <v>28447.788</v>
      </c>
      <c r="BL27" s="1818">
        <v>39096.379999999997</v>
      </c>
      <c r="BM27" s="1818">
        <v>43044.5</v>
      </c>
      <c r="BN27" s="1818">
        <v>38732.959999999999</v>
      </c>
      <c r="BO27" s="1818">
        <v>38951.03</v>
      </c>
      <c r="BP27" s="1835">
        <v>39268.83</v>
      </c>
      <c r="BQ27" s="1818">
        <v>18977.839999999997</v>
      </c>
      <c r="BR27" s="1835">
        <v>36214.620000000003</v>
      </c>
      <c r="BS27" s="1835">
        <v>9949.66</v>
      </c>
      <c r="BT27" s="1818">
        <v>59317</v>
      </c>
      <c r="BU27" s="1818">
        <v>56550.14</v>
      </c>
      <c r="BV27" s="1820">
        <v>10807.41</v>
      </c>
      <c r="BW27" s="1820">
        <v>11213.259999999998</v>
      </c>
      <c r="BX27" s="1820">
        <v>23074.780000000002</v>
      </c>
      <c r="BY27" s="1820">
        <v>28296.980000000003</v>
      </c>
      <c r="BZ27" s="1820">
        <v>21295.91</v>
      </c>
      <c r="CA27" s="1820">
        <v>46856.69</v>
      </c>
      <c r="CB27" s="1829">
        <v>56315.606000000007</v>
      </c>
      <c r="CC27" s="1308" t="s">
        <v>251</v>
      </c>
      <c r="CD27" s="1841">
        <v>46451.83</v>
      </c>
      <c r="CE27" s="1820">
        <v>17175.170000000002</v>
      </c>
      <c r="CF27" s="1820">
        <v>11001.33</v>
      </c>
      <c r="CG27" s="1820">
        <v>8822.362000000001</v>
      </c>
      <c r="CH27" s="1820">
        <v>1568.3000000000002</v>
      </c>
      <c r="CI27" s="1820">
        <v>2549.4520000000002</v>
      </c>
      <c r="CJ27" s="1820">
        <v>0</v>
      </c>
      <c r="CK27" s="1820">
        <v>0</v>
      </c>
      <c r="CL27" s="1820">
        <v>2950</v>
      </c>
      <c r="CM27" s="1820">
        <v>0</v>
      </c>
      <c r="CN27" s="1820">
        <v>0</v>
      </c>
      <c r="CO27" s="1820">
        <v>23309.254000000001</v>
      </c>
      <c r="CP27" s="1820">
        <v>40423.29</v>
      </c>
      <c r="CQ27" s="1820">
        <v>36512.866999999998</v>
      </c>
      <c r="CR27" s="1820">
        <v>11471.087</v>
      </c>
      <c r="CS27" s="1820">
        <v>7971.0870000000004</v>
      </c>
      <c r="CT27" s="1820">
        <v>7971.09</v>
      </c>
      <c r="CU27" s="1820">
        <v>9948.59</v>
      </c>
      <c r="CV27" s="1825">
        <v>9948.6</v>
      </c>
      <c r="CW27" s="1820">
        <v>0</v>
      </c>
      <c r="CX27" s="1820">
        <v>7971.1</v>
      </c>
      <c r="CY27" s="1820">
        <v>7971.09</v>
      </c>
      <c r="CZ27" s="1820">
        <v>39095.089999999997</v>
      </c>
      <c r="DA27" s="1820">
        <v>30120.560000000001</v>
      </c>
      <c r="DB27" s="1820">
        <v>22948.77</v>
      </c>
      <c r="DC27" s="1820">
        <v>22203.07</v>
      </c>
      <c r="DD27" s="1820">
        <v>26474.69</v>
      </c>
      <c r="DE27" s="1820">
        <v>37992.86</v>
      </c>
      <c r="DF27" s="1820">
        <v>34037.86</v>
      </c>
      <c r="DG27" s="1820">
        <v>4988.27042394</v>
      </c>
      <c r="DH27" s="1829">
        <v>30876.818750000002</v>
      </c>
      <c r="DI27" s="1309" t="s">
        <v>247</v>
      </c>
      <c r="DJ27" s="1846">
        <v>2341.96467252</v>
      </c>
      <c r="DK27" s="1847">
        <v>2125.41483819</v>
      </c>
      <c r="DL27" s="1847">
        <v>7275.4148381899995</v>
      </c>
      <c r="DM27" s="1847">
        <v>7284.2175781899996</v>
      </c>
      <c r="DN27" s="1847">
        <v>7184.2175781899996</v>
      </c>
      <c r="DO27" s="1847">
        <v>7011.9611395800002</v>
      </c>
      <c r="DP27" s="1847">
        <v>7011.9611395800002</v>
      </c>
      <c r="DQ27" s="1847">
        <v>7544.1588377600001</v>
      </c>
      <c r="DR27" s="1848">
        <v>7544.1588377600001</v>
      </c>
      <c r="DS27" s="1307"/>
    </row>
    <row r="28" spans="1:123" ht="15.75" customHeight="1">
      <c r="A28" s="1310" t="s">
        <v>253</v>
      </c>
      <c r="B28" s="1820">
        <v>1399.4</v>
      </c>
      <c r="C28" s="1820">
        <v>1399.4</v>
      </c>
      <c r="D28" s="1820">
        <v>174.6</v>
      </c>
      <c r="E28" s="1820">
        <v>594.29999999999995</v>
      </c>
      <c r="F28" s="1820">
        <v>110.01</v>
      </c>
      <c r="G28" s="1820">
        <v>45.4</v>
      </c>
      <c r="H28" s="1820">
        <v>45.4</v>
      </c>
      <c r="I28" s="1820">
        <v>45.4</v>
      </c>
      <c r="J28" s="1820">
        <v>811.95699999999999</v>
      </c>
      <c r="K28" s="1820">
        <v>45.4</v>
      </c>
      <c r="L28" s="1820">
        <v>3001.9</v>
      </c>
      <c r="M28" s="1820">
        <v>1.8</v>
      </c>
      <c r="N28" s="1820">
        <v>1.8</v>
      </c>
      <c r="O28" s="1820">
        <v>1.8</v>
      </c>
      <c r="P28" s="1820">
        <v>48.7</v>
      </c>
      <c r="Q28" s="1820">
        <v>0</v>
      </c>
      <c r="R28" s="1820">
        <v>0</v>
      </c>
      <c r="S28" s="1820">
        <v>0</v>
      </c>
      <c r="T28" s="1820">
        <v>1000</v>
      </c>
      <c r="U28" s="1820">
        <v>2000</v>
      </c>
      <c r="V28" s="1820">
        <v>0</v>
      </c>
      <c r="W28" s="1820">
        <v>0</v>
      </c>
      <c r="X28" s="1820">
        <v>0</v>
      </c>
      <c r="Y28" s="1820">
        <v>7000</v>
      </c>
      <c r="Z28" s="1820">
        <v>0</v>
      </c>
      <c r="AA28" s="1820">
        <v>0</v>
      </c>
      <c r="AB28" s="1820">
        <v>27785</v>
      </c>
      <c r="AC28" s="1820">
        <v>36950</v>
      </c>
      <c r="AD28" s="1820">
        <v>0</v>
      </c>
      <c r="AE28" s="1820">
        <v>64595.856</v>
      </c>
      <c r="AF28" s="1820">
        <v>11255</v>
      </c>
      <c r="AG28" s="1820">
        <v>7200</v>
      </c>
      <c r="AH28" s="1820">
        <v>23700</v>
      </c>
      <c r="AI28" s="1820">
        <v>12200</v>
      </c>
      <c r="AJ28" s="1820">
        <v>19200</v>
      </c>
      <c r="AK28" s="1820">
        <v>20121.925999999999</v>
      </c>
      <c r="AL28" s="1821">
        <v>24925.853999999999</v>
      </c>
      <c r="AM28" s="1821">
        <v>13461.85</v>
      </c>
      <c r="AN28" s="1821">
        <v>10900</v>
      </c>
      <c r="AO28" s="1821">
        <v>9350</v>
      </c>
      <c r="AP28" s="1821">
        <v>0</v>
      </c>
      <c r="AQ28" s="1821">
        <v>42889.517999999996</v>
      </c>
      <c r="AR28" s="1821">
        <v>12150</v>
      </c>
      <c r="AS28" s="1821">
        <v>9850</v>
      </c>
      <c r="AT28" s="1821">
        <v>18650</v>
      </c>
      <c r="AU28" s="1821">
        <v>26137.358</v>
      </c>
      <c r="AV28" s="1821">
        <v>20716.637999999999</v>
      </c>
      <c r="AW28" s="1821">
        <v>4800</v>
      </c>
      <c r="AX28" s="1821">
        <v>31200</v>
      </c>
      <c r="AY28" s="1821">
        <v>36000</v>
      </c>
      <c r="AZ28" s="1822">
        <v>53700</v>
      </c>
      <c r="BA28" s="1310" t="s">
        <v>253</v>
      </c>
      <c r="BB28" s="1821">
        <v>33800</v>
      </c>
      <c r="BC28" s="1821">
        <v>28600</v>
      </c>
      <c r="BD28" s="1821">
        <v>37431.881000000001</v>
      </c>
      <c r="BE28" s="1821">
        <v>41005.949999999997</v>
      </c>
      <c r="BF28" s="1821">
        <v>39831.881000000001</v>
      </c>
      <c r="BG28" s="1821">
        <v>35831.881000000001</v>
      </c>
      <c r="BH28" s="1822">
        <v>35631.881000000001</v>
      </c>
      <c r="BI28" s="1836">
        <v>36700</v>
      </c>
      <c r="BJ28" s="1821">
        <v>4800</v>
      </c>
      <c r="BK28" s="1821">
        <v>22050</v>
      </c>
      <c r="BL28" s="1821">
        <v>31950</v>
      </c>
      <c r="BM28" s="1821">
        <v>31050</v>
      </c>
      <c r="BN28" s="1821">
        <v>25710</v>
      </c>
      <c r="BO28" s="1821">
        <v>20500</v>
      </c>
      <c r="BP28" s="1825">
        <v>18700</v>
      </c>
      <c r="BQ28" s="1821">
        <v>8100</v>
      </c>
      <c r="BR28" s="1825">
        <v>16971.71</v>
      </c>
      <c r="BS28" s="1825">
        <v>0</v>
      </c>
      <c r="BT28" s="1821">
        <v>43600</v>
      </c>
      <c r="BU28" s="1821">
        <v>56400</v>
      </c>
      <c r="BV28" s="1820">
        <v>10751.94</v>
      </c>
      <c r="BW28" s="1820">
        <v>7751.94</v>
      </c>
      <c r="BX28" s="1820">
        <v>22649.200000000001</v>
      </c>
      <c r="BY28" s="1820">
        <v>27098.63</v>
      </c>
      <c r="BZ28" s="1820">
        <v>20000</v>
      </c>
      <c r="CA28" s="1820">
        <v>41500</v>
      </c>
      <c r="CB28" s="1829">
        <v>45000</v>
      </c>
      <c r="CC28" s="1310" t="s">
        <v>253</v>
      </c>
      <c r="CD28" s="1841">
        <v>43041.78</v>
      </c>
      <c r="CE28" s="1820">
        <v>15437.78</v>
      </c>
      <c r="CF28" s="1820">
        <v>10628</v>
      </c>
      <c r="CG28" s="1820">
        <v>0</v>
      </c>
      <c r="CH28" s="1820">
        <v>0</v>
      </c>
      <c r="CI28" s="1820">
        <v>250</v>
      </c>
      <c r="CJ28" s="1820">
        <v>0</v>
      </c>
      <c r="CK28" s="1820">
        <v>0</v>
      </c>
      <c r="CL28" s="1820">
        <v>2950</v>
      </c>
      <c r="CM28" s="1820">
        <v>0</v>
      </c>
      <c r="CN28" s="1820">
        <v>0</v>
      </c>
      <c r="CO28" s="1820">
        <v>23298.45</v>
      </c>
      <c r="CP28" s="1820">
        <v>40423.29</v>
      </c>
      <c r="CQ28" s="1820">
        <v>36512.866999999998</v>
      </c>
      <c r="CR28" s="1820">
        <v>11471.087</v>
      </c>
      <c r="CS28" s="1820">
        <v>7971.0870000000004</v>
      </c>
      <c r="CT28" s="1820">
        <v>7971.09</v>
      </c>
      <c r="CU28" s="1820">
        <v>9948.59</v>
      </c>
      <c r="CV28" s="1825">
        <v>9948.6</v>
      </c>
      <c r="CW28" s="1820">
        <v>0</v>
      </c>
      <c r="CX28" s="1820">
        <v>7971.1</v>
      </c>
      <c r="CY28" s="1820">
        <v>7971.09</v>
      </c>
      <c r="CZ28" s="1820">
        <v>39095.089999999997</v>
      </c>
      <c r="DA28" s="1820">
        <v>30120.560000000001</v>
      </c>
      <c r="DB28" s="1820">
        <v>22683.62</v>
      </c>
      <c r="DC28" s="1820">
        <v>18673.62</v>
      </c>
      <c r="DD28" s="1820">
        <v>26209.54</v>
      </c>
      <c r="DE28" s="1820">
        <v>36996.379999999997</v>
      </c>
      <c r="DF28" s="1820">
        <v>33041.379999999997</v>
      </c>
      <c r="DG28" s="1820">
        <v>4723.1204239400004</v>
      </c>
      <c r="DH28" s="1829">
        <v>30611.668750000001</v>
      </c>
      <c r="DI28" s="1309" t="s">
        <v>1080</v>
      </c>
      <c r="DJ28" s="1846">
        <v>0</v>
      </c>
      <c r="DK28" s="1847">
        <v>0</v>
      </c>
      <c r="DL28" s="1847">
        <v>0</v>
      </c>
      <c r="DM28" s="1847">
        <v>0</v>
      </c>
      <c r="DN28" s="1847">
        <v>0</v>
      </c>
      <c r="DO28" s="1847">
        <v>0</v>
      </c>
      <c r="DP28" s="1847">
        <v>0</v>
      </c>
      <c r="DQ28" s="1847">
        <v>0</v>
      </c>
      <c r="DR28" s="1848">
        <v>0</v>
      </c>
      <c r="DS28" s="1307"/>
    </row>
    <row r="29" spans="1:123" ht="15.75" customHeight="1">
      <c r="A29" s="1310" t="s">
        <v>254</v>
      </c>
      <c r="B29" s="1820">
        <v>0</v>
      </c>
      <c r="C29" s="1820">
        <v>0</v>
      </c>
      <c r="D29" s="1820">
        <v>0</v>
      </c>
      <c r="E29" s="1820">
        <v>1400.1</v>
      </c>
      <c r="F29" s="1820">
        <v>32362.799999999999</v>
      </c>
      <c r="G29" s="1820">
        <v>0</v>
      </c>
      <c r="H29" s="1820">
        <v>0</v>
      </c>
      <c r="I29" s="1820">
        <v>0</v>
      </c>
      <c r="J29" s="1820">
        <v>0</v>
      </c>
      <c r="K29" s="1820">
        <v>700</v>
      </c>
      <c r="L29" s="1820">
        <v>0</v>
      </c>
      <c r="M29" s="1820">
        <v>1000</v>
      </c>
      <c r="N29" s="1820">
        <v>400</v>
      </c>
      <c r="O29" s="1820">
        <v>400</v>
      </c>
      <c r="P29" s="1820">
        <v>0</v>
      </c>
      <c r="Q29" s="1820">
        <v>0</v>
      </c>
      <c r="R29" s="1820">
        <v>1</v>
      </c>
      <c r="S29" s="1820">
        <v>0</v>
      </c>
      <c r="T29" s="1820">
        <v>0</v>
      </c>
      <c r="U29" s="1820">
        <v>1050</v>
      </c>
      <c r="V29" s="1820">
        <v>0</v>
      </c>
      <c r="W29" s="1820">
        <v>0</v>
      </c>
      <c r="X29" s="1820">
        <v>0</v>
      </c>
      <c r="Y29" s="1820">
        <v>0</v>
      </c>
      <c r="Z29" s="1820">
        <v>0</v>
      </c>
      <c r="AA29" s="1820">
        <v>0</v>
      </c>
      <c r="AB29" s="1820">
        <v>0</v>
      </c>
      <c r="AC29" s="1820">
        <v>0</v>
      </c>
      <c r="AD29" s="1820">
        <v>26109.21</v>
      </c>
      <c r="AE29" s="1820">
        <v>250</v>
      </c>
      <c r="AF29" s="1820">
        <v>0</v>
      </c>
      <c r="AG29" s="1820">
        <v>600</v>
      </c>
      <c r="AH29" s="1820">
        <v>0</v>
      </c>
      <c r="AI29" s="1820">
        <v>0</v>
      </c>
      <c r="AJ29" s="1820">
        <v>0</v>
      </c>
      <c r="AK29" s="1820">
        <v>5601.18</v>
      </c>
      <c r="AL29" s="1821">
        <v>1500</v>
      </c>
      <c r="AM29" s="1821">
        <v>2716.9679999999998</v>
      </c>
      <c r="AN29" s="1821">
        <v>0</v>
      </c>
      <c r="AO29" s="1821">
        <v>0</v>
      </c>
      <c r="AP29" s="1821">
        <v>0</v>
      </c>
      <c r="AQ29" s="1821">
        <v>3820</v>
      </c>
      <c r="AR29" s="1821">
        <v>120</v>
      </c>
      <c r="AS29" s="1821">
        <v>1995</v>
      </c>
      <c r="AT29" s="1821">
        <v>1995</v>
      </c>
      <c r="AU29" s="1821">
        <v>0</v>
      </c>
      <c r="AV29" s="1821">
        <v>0</v>
      </c>
      <c r="AW29" s="1821">
        <v>0</v>
      </c>
      <c r="AX29" s="1821">
        <v>0</v>
      </c>
      <c r="AY29" s="1821">
        <v>0</v>
      </c>
      <c r="AZ29" s="1822">
        <v>0</v>
      </c>
      <c r="BA29" s="1310" t="s">
        <v>254</v>
      </c>
      <c r="BB29" s="1821">
        <v>0</v>
      </c>
      <c r="BC29" s="1821">
        <v>2150</v>
      </c>
      <c r="BD29" s="1821">
        <v>2250</v>
      </c>
      <c r="BE29" s="1821">
        <v>0</v>
      </c>
      <c r="BF29" s="1821">
        <v>100</v>
      </c>
      <c r="BG29" s="1821">
        <v>100</v>
      </c>
      <c r="BH29" s="1822">
        <v>1000</v>
      </c>
      <c r="BI29" s="1836">
        <v>1000</v>
      </c>
      <c r="BJ29" s="1821">
        <v>0</v>
      </c>
      <c r="BK29" s="1821">
        <v>1000</v>
      </c>
      <c r="BL29" s="1821">
        <v>500</v>
      </c>
      <c r="BM29" s="1821">
        <v>500</v>
      </c>
      <c r="BN29" s="1821">
        <v>500</v>
      </c>
      <c r="BO29" s="1821">
        <v>0</v>
      </c>
      <c r="BP29" s="1825">
        <v>0</v>
      </c>
      <c r="BQ29" s="1821">
        <v>500</v>
      </c>
      <c r="BR29" s="1825">
        <v>0</v>
      </c>
      <c r="BS29" s="1825">
        <v>0</v>
      </c>
      <c r="BT29" s="1821">
        <v>0</v>
      </c>
      <c r="BU29" s="1821">
        <v>0</v>
      </c>
      <c r="BV29" s="1820">
        <v>0</v>
      </c>
      <c r="BW29" s="1820">
        <v>0</v>
      </c>
      <c r="BX29" s="1820">
        <v>0</v>
      </c>
      <c r="BY29" s="1820">
        <v>20</v>
      </c>
      <c r="BZ29" s="1820">
        <v>20</v>
      </c>
      <c r="CA29" s="1820">
        <v>1000</v>
      </c>
      <c r="CB29" s="1829">
        <v>1000</v>
      </c>
      <c r="CC29" s="1310" t="s">
        <v>254</v>
      </c>
      <c r="CD29" s="1841">
        <v>0</v>
      </c>
      <c r="CE29" s="1820">
        <v>0</v>
      </c>
      <c r="CF29" s="1820">
        <v>0</v>
      </c>
      <c r="CG29" s="1820">
        <v>0</v>
      </c>
      <c r="CH29" s="1820">
        <v>0</v>
      </c>
      <c r="CI29" s="1820">
        <v>0</v>
      </c>
      <c r="CJ29" s="1820">
        <v>0</v>
      </c>
      <c r="CK29" s="1820">
        <v>0</v>
      </c>
      <c r="CL29" s="1820">
        <v>0</v>
      </c>
      <c r="CM29" s="1820">
        <v>0</v>
      </c>
      <c r="CN29" s="1820">
        <v>0</v>
      </c>
      <c r="CO29" s="1820">
        <v>10.804</v>
      </c>
      <c r="CP29" s="1820">
        <v>0</v>
      </c>
      <c r="CQ29" s="1820">
        <v>0</v>
      </c>
      <c r="CR29" s="1820">
        <v>0</v>
      </c>
      <c r="CS29" s="1820">
        <v>0</v>
      </c>
      <c r="CT29" s="1820">
        <v>0</v>
      </c>
      <c r="CU29" s="1820">
        <v>0</v>
      </c>
      <c r="CV29" s="1825">
        <v>0</v>
      </c>
      <c r="CW29" s="1820">
        <v>0</v>
      </c>
      <c r="CX29" s="1820">
        <v>0</v>
      </c>
      <c r="CY29" s="1820">
        <v>0</v>
      </c>
      <c r="CZ29" s="1820">
        <v>0</v>
      </c>
      <c r="DA29" s="1820">
        <v>0</v>
      </c>
      <c r="DB29" s="1820">
        <v>0</v>
      </c>
      <c r="DC29" s="1820">
        <v>0</v>
      </c>
      <c r="DD29" s="1820">
        <v>0</v>
      </c>
      <c r="DE29" s="1820">
        <v>0</v>
      </c>
      <c r="DF29" s="1820">
        <v>0</v>
      </c>
      <c r="DG29" s="1820">
        <v>0</v>
      </c>
      <c r="DH29" s="1829">
        <v>0</v>
      </c>
      <c r="DI29" s="1311" t="s">
        <v>1081</v>
      </c>
      <c r="DJ29" s="1849">
        <v>0</v>
      </c>
      <c r="DK29" s="1850">
        <v>0</v>
      </c>
      <c r="DL29" s="1850">
        <v>0</v>
      </c>
      <c r="DM29" s="1850">
        <v>0</v>
      </c>
      <c r="DN29" s="1850">
        <v>0</v>
      </c>
      <c r="DO29" s="1850">
        <v>0</v>
      </c>
      <c r="DP29" s="1850">
        <v>0</v>
      </c>
      <c r="DQ29" s="1850">
        <v>0</v>
      </c>
      <c r="DR29" s="1851">
        <v>0</v>
      </c>
      <c r="DS29" s="1307"/>
    </row>
    <row r="30" spans="1:123" ht="15.75" customHeight="1">
      <c r="A30" s="1310" t="s">
        <v>255</v>
      </c>
      <c r="B30" s="1820">
        <v>21232.6</v>
      </c>
      <c r="C30" s="1820">
        <v>21232.6</v>
      </c>
      <c r="D30" s="1820">
        <v>36409.199999999997</v>
      </c>
      <c r="E30" s="1820">
        <v>24039.200000000001</v>
      </c>
      <c r="F30" s="1820">
        <v>7228.46</v>
      </c>
      <c r="G30" s="1820">
        <v>41238.400000000001</v>
      </c>
      <c r="H30" s="1820">
        <v>42738.400000000001</v>
      </c>
      <c r="I30" s="1820">
        <v>46909.599999999999</v>
      </c>
      <c r="J30" s="1820">
        <v>40033.667999999998</v>
      </c>
      <c r="K30" s="1820">
        <v>48084.712000000007</v>
      </c>
      <c r="L30" s="1820">
        <v>36541.599999999999</v>
      </c>
      <c r="M30" s="1820">
        <v>11886.8</v>
      </c>
      <c r="N30" s="1820">
        <v>10886.8</v>
      </c>
      <c r="O30" s="1820">
        <v>10886.8</v>
      </c>
      <c r="P30" s="1820">
        <v>62917.7</v>
      </c>
      <c r="Q30" s="1820">
        <v>5584.2</v>
      </c>
      <c r="R30" s="1820">
        <v>7003.0599999999995</v>
      </c>
      <c r="S30" s="1820">
        <v>23020.394</v>
      </c>
      <c r="T30" s="1820">
        <v>17045.667999999998</v>
      </c>
      <c r="U30" s="1820">
        <v>23555.137999999999</v>
      </c>
      <c r="V30" s="1820">
        <v>65533.445</v>
      </c>
      <c r="W30" s="1820">
        <v>61304.414000000004</v>
      </c>
      <c r="X30" s="1820">
        <v>73340.17</v>
      </c>
      <c r="Y30" s="1820">
        <v>79569.275999999998</v>
      </c>
      <c r="Z30" s="1820">
        <v>46987.440999999999</v>
      </c>
      <c r="AA30" s="1820">
        <v>90032.156000000003</v>
      </c>
      <c r="AB30" s="1820">
        <v>178140.05499999999</v>
      </c>
      <c r="AC30" s="1820">
        <v>214397.3</v>
      </c>
      <c r="AD30" s="1820">
        <v>69248.760999999999</v>
      </c>
      <c r="AE30" s="1820">
        <v>224289.70800000001</v>
      </c>
      <c r="AF30" s="1820">
        <v>132680.476</v>
      </c>
      <c r="AG30" s="1820">
        <v>136609.57500000001</v>
      </c>
      <c r="AH30" s="1820">
        <v>99128.035999999993</v>
      </c>
      <c r="AI30" s="1820">
        <v>51125.504000000001</v>
      </c>
      <c r="AJ30" s="1820">
        <v>118921.3</v>
      </c>
      <c r="AK30" s="1820">
        <v>129764.682</v>
      </c>
      <c r="AL30" s="1821">
        <v>184990.46100000001</v>
      </c>
      <c r="AM30" s="1821">
        <v>267023.065</v>
      </c>
      <c r="AN30" s="1821">
        <v>112227.571</v>
      </c>
      <c r="AO30" s="1821">
        <v>127557.73</v>
      </c>
      <c r="AP30" s="1821">
        <v>22466.297999999999</v>
      </c>
      <c r="AQ30" s="1821">
        <v>33169.828999999998</v>
      </c>
      <c r="AR30" s="1821">
        <v>37153.832000000002</v>
      </c>
      <c r="AS30" s="1821">
        <v>38162.256999999998</v>
      </c>
      <c r="AT30" s="1821">
        <v>16398.116999999998</v>
      </c>
      <c r="AU30" s="1821">
        <v>14981.335999999999</v>
      </c>
      <c r="AV30" s="1821">
        <v>4469.2489999999998</v>
      </c>
      <c r="AW30" s="1821">
        <v>2150.39</v>
      </c>
      <c r="AX30" s="1821">
        <v>9741.5650106400008</v>
      </c>
      <c r="AY30" s="1821">
        <v>5867.7860000000001</v>
      </c>
      <c r="AZ30" s="1822">
        <v>2250.9349999999999</v>
      </c>
      <c r="BA30" s="1310" t="s">
        <v>255</v>
      </c>
      <c r="BB30" s="1821">
        <v>4449.902</v>
      </c>
      <c r="BC30" s="1821">
        <v>5279.1869999999999</v>
      </c>
      <c r="BD30" s="1821">
        <v>811.82600000000002</v>
      </c>
      <c r="BE30" s="1821">
        <v>410.613134</v>
      </c>
      <c r="BF30" s="1821">
        <v>2532.2379999999998</v>
      </c>
      <c r="BG30" s="1821">
        <v>23.041</v>
      </c>
      <c r="BH30" s="1822">
        <v>4584.4229999999998</v>
      </c>
      <c r="BI30" s="1836">
        <v>6544.8969999999999</v>
      </c>
      <c r="BJ30" s="1821">
        <v>2150.39</v>
      </c>
      <c r="BK30" s="1821">
        <v>4780.4120000000003</v>
      </c>
      <c r="BL30" s="1821">
        <v>5756.78</v>
      </c>
      <c r="BM30" s="1821">
        <v>11356.22</v>
      </c>
      <c r="BN30" s="1821">
        <v>12326.14</v>
      </c>
      <c r="BO30" s="1821">
        <v>17967.71</v>
      </c>
      <c r="BP30" s="1825">
        <v>20521.29</v>
      </c>
      <c r="BQ30" s="1821">
        <v>10181.629999999999</v>
      </c>
      <c r="BR30" s="1825">
        <v>18847.61</v>
      </c>
      <c r="BS30" s="1825">
        <v>6559.4</v>
      </c>
      <c r="BT30" s="1821">
        <v>14754.08</v>
      </c>
      <c r="BU30" s="1821">
        <v>0</v>
      </c>
      <c r="BV30" s="1820">
        <v>0</v>
      </c>
      <c r="BW30" s="1820">
        <v>3000</v>
      </c>
      <c r="BX30" s="1820">
        <v>10.31</v>
      </c>
      <c r="BY30" s="1820">
        <v>1076.9000000000001</v>
      </c>
      <c r="BZ30" s="1820">
        <v>1000.88</v>
      </c>
      <c r="CA30" s="1820">
        <v>3830.4</v>
      </c>
      <c r="CB30" s="1829">
        <v>9017.2510000000002</v>
      </c>
      <c r="CC30" s="1310" t="s">
        <v>255</v>
      </c>
      <c r="CD30" s="1841">
        <v>2100.15</v>
      </c>
      <c r="CE30" s="1820">
        <v>1296.82</v>
      </c>
      <c r="CF30" s="1820">
        <v>73.78</v>
      </c>
      <c r="CG30" s="1820">
        <v>7512.6620000000003</v>
      </c>
      <c r="CH30" s="1820">
        <v>767.2</v>
      </c>
      <c r="CI30" s="1820">
        <v>1523.778</v>
      </c>
      <c r="CJ30" s="1820">
        <v>0</v>
      </c>
      <c r="CK30" s="1820">
        <v>0</v>
      </c>
      <c r="CL30" s="1820">
        <v>0</v>
      </c>
      <c r="CM30" s="1820">
        <v>0</v>
      </c>
      <c r="CN30" s="1820">
        <v>0</v>
      </c>
      <c r="CO30" s="1820">
        <v>0</v>
      </c>
      <c r="CP30" s="1820">
        <v>0</v>
      </c>
      <c r="CQ30" s="1820">
        <v>0</v>
      </c>
      <c r="CR30" s="1820">
        <v>0</v>
      </c>
      <c r="CS30" s="1820">
        <v>0</v>
      </c>
      <c r="CT30" s="1820">
        <v>0</v>
      </c>
      <c r="CU30" s="1820">
        <v>0</v>
      </c>
      <c r="CV30" s="1825">
        <v>0</v>
      </c>
      <c r="CW30" s="1820">
        <v>0</v>
      </c>
      <c r="CX30" s="1820">
        <v>0</v>
      </c>
      <c r="CY30" s="1820">
        <v>0</v>
      </c>
      <c r="CZ30" s="1820">
        <v>0</v>
      </c>
      <c r="DA30" s="1820">
        <v>0</v>
      </c>
      <c r="DB30" s="1820">
        <v>265.14999999999998</v>
      </c>
      <c r="DC30" s="1820">
        <v>3529.45</v>
      </c>
      <c r="DD30" s="1820">
        <v>265.14999999999998</v>
      </c>
      <c r="DE30" s="1820">
        <v>996.48</v>
      </c>
      <c r="DF30" s="1820">
        <v>996.48</v>
      </c>
      <c r="DG30" s="1820">
        <v>0</v>
      </c>
      <c r="DH30" s="1829">
        <v>0</v>
      </c>
      <c r="DI30" s="1311" t="s">
        <v>1082</v>
      </c>
      <c r="DJ30" s="1849">
        <v>0</v>
      </c>
      <c r="DK30" s="1850">
        <v>0</v>
      </c>
      <c r="DL30" s="1850">
        <v>0</v>
      </c>
      <c r="DM30" s="1850">
        <v>0</v>
      </c>
      <c r="DN30" s="1850">
        <v>0</v>
      </c>
      <c r="DO30" s="1850">
        <v>0</v>
      </c>
      <c r="DP30" s="1850">
        <v>0</v>
      </c>
      <c r="DQ30" s="1850">
        <v>0</v>
      </c>
      <c r="DR30" s="1851">
        <v>0</v>
      </c>
      <c r="DS30" s="1307"/>
    </row>
    <row r="31" spans="1:123" ht="15.75" customHeight="1">
      <c r="A31" s="1310" t="s">
        <v>256</v>
      </c>
      <c r="B31" s="1820">
        <v>2810.8</v>
      </c>
      <c r="C31" s="1820">
        <v>2810.8</v>
      </c>
      <c r="D31" s="1820">
        <v>5783.5</v>
      </c>
      <c r="E31" s="1820">
        <v>4924.1000000000004</v>
      </c>
      <c r="F31" s="1820">
        <v>0</v>
      </c>
      <c r="G31" s="1820">
        <v>68.8</v>
      </c>
      <c r="H31" s="1820">
        <v>68.8</v>
      </c>
      <c r="I31" s="1820">
        <v>2740</v>
      </c>
      <c r="J31" s="1820">
        <v>1696.971</v>
      </c>
      <c r="K31" s="1820">
        <v>2740.0120000000002</v>
      </c>
      <c r="L31" s="1820">
        <v>0</v>
      </c>
      <c r="M31" s="1820">
        <v>0</v>
      </c>
      <c r="N31" s="1820">
        <v>0</v>
      </c>
      <c r="O31" s="1820">
        <v>0</v>
      </c>
      <c r="P31" s="1820">
        <v>0</v>
      </c>
      <c r="Q31" s="1820">
        <v>1639.5</v>
      </c>
      <c r="R31" s="1820">
        <v>0</v>
      </c>
      <c r="S31" s="1820">
        <v>0</v>
      </c>
      <c r="T31" s="1820">
        <v>0</v>
      </c>
      <c r="U31" s="1820">
        <v>0</v>
      </c>
      <c r="V31" s="1820">
        <v>0</v>
      </c>
      <c r="W31" s="1820">
        <v>0</v>
      </c>
      <c r="X31" s="1820">
        <v>0</v>
      </c>
      <c r="Y31" s="1820">
        <v>0</v>
      </c>
      <c r="Z31" s="1820">
        <v>0</v>
      </c>
      <c r="AA31" s="1820">
        <v>0</v>
      </c>
      <c r="AB31" s="1820">
        <v>0</v>
      </c>
      <c r="AC31" s="1820">
        <v>0</v>
      </c>
      <c r="AD31" s="1820">
        <v>0</v>
      </c>
      <c r="AE31" s="1820">
        <v>0</v>
      </c>
      <c r="AF31" s="1820">
        <v>0</v>
      </c>
      <c r="AG31" s="1820">
        <v>0</v>
      </c>
      <c r="AH31" s="1820">
        <v>0</v>
      </c>
      <c r="AI31" s="1820">
        <v>0</v>
      </c>
      <c r="AJ31" s="1820">
        <v>0</v>
      </c>
      <c r="AK31" s="1820">
        <v>0</v>
      </c>
      <c r="AL31" s="1821">
        <v>0</v>
      </c>
      <c r="AM31" s="1821">
        <v>0</v>
      </c>
      <c r="AN31" s="1821">
        <v>0</v>
      </c>
      <c r="AO31" s="1821">
        <v>0</v>
      </c>
      <c r="AP31" s="1821">
        <v>0</v>
      </c>
      <c r="AQ31" s="1821">
        <v>0</v>
      </c>
      <c r="AR31" s="1821">
        <v>0</v>
      </c>
      <c r="AS31" s="1821">
        <v>0</v>
      </c>
      <c r="AT31" s="1821">
        <v>0</v>
      </c>
      <c r="AU31" s="1821">
        <v>0</v>
      </c>
      <c r="AV31" s="1821">
        <v>0</v>
      </c>
      <c r="AW31" s="1821">
        <v>0</v>
      </c>
      <c r="AX31" s="1821">
        <v>0</v>
      </c>
      <c r="AY31" s="1821">
        <v>0</v>
      </c>
      <c r="AZ31" s="1822">
        <v>0</v>
      </c>
      <c r="BA31" s="1310" t="s">
        <v>256</v>
      </c>
      <c r="BB31" s="1821">
        <v>0</v>
      </c>
      <c r="BC31" s="1821">
        <v>0</v>
      </c>
      <c r="BD31" s="1821">
        <v>0</v>
      </c>
      <c r="BE31" s="1821">
        <v>0</v>
      </c>
      <c r="BF31" s="1821">
        <v>0</v>
      </c>
      <c r="BG31" s="1821">
        <v>0</v>
      </c>
      <c r="BH31" s="1822">
        <v>0</v>
      </c>
      <c r="BI31" s="1836">
        <v>0</v>
      </c>
      <c r="BJ31" s="1821">
        <v>0</v>
      </c>
      <c r="BK31" s="1821">
        <v>0</v>
      </c>
      <c r="BL31" s="1821">
        <v>0</v>
      </c>
      <c r="BM31" s="1821">
        <v>0</v>
      </c>
      <c r="BN31" s="1821">
        <v>0</v>
      </c>
      <c r="BO31" s="1821">
        <v>0</v>
      </c>
      <c r="BP31" s="1825">
        <v>0</v>
      </c>
      <c r="BQ31" s="1821">
        <v>0</v>
      </c>
      <c r="BR31" s="1825">
        <v>0</v>
      </c>
      <c r="BS31" s="1825">
        <v>0</v>
      </c>
      <c r="BT31" s="1821">
        <v>0</v>
      </c>
      <c r="BU31" s="1821">
        <v>0</v>
      </c>
      <c r="BV31" s="1820">
        <v>0</v>
      </c>
      <c r="BW31" s="1820">
        <v>0</v>
      </c>
      <c r="BX31" s="1820">
        <v>0</v>
      </c>
      <c r="BY31" s="1820">
        <v>0</v>
      </c>
      <c r="BZ31" s="1820">
        <v>0</v>
      </c>
      <c r="CA31" s="1820">
        <v>0</v>
      </c>
      <c r="CB31" s="1829">
        <v>0</v>
      </c>
      <c r="CC31" s="1310" t="s">
        <v>256</v>
      </c>
      <c r="CD31" s="1841">
        <v>0</v>
      </c>
      <c r="CE31" s="1820">
        <v>0</v>
      </c>
      <c r="CF31" s="1820">
        <v>0</v>
      </c>
      <c r="CG31" s="1820">
        <v>0</v>
      </c>
      <c r="CH31" s="1820">
        <v>0</v>
      </c>
      <c r="CI31" s="1820">
        <v>0</v>
      </c>
      <c r="CJ31" s="1820">
        <v>0</v>
      </c>
      <c r="CK31" s="1820">
        <v>0</v>
      </c>
      <c r="CL31" s="1820">
        <v>0</v>
      </c>
      <c r="CM31" s="1820">
        <v>0</v>
      </c>
      <c r="CN31" s="1820">
        <v>0</v>
      </c>
      <c r="CO31" s="1820">
        <v>0</v>
      </c>
      <c r="CP31" s="1820">
        <v>0</v>
      </c>
      <c r="CQ31" s="1820">
        <v>0</v>
      </c>
      <c r="CR31" s="1820">
        <v>0</v>
      </c>
      <c r="CS31" s="1820">
        <v>0</v>
      </c>
      <c r="CT31" s="1820">
        <v>0</v>
      </c>
      <c r="CU31" s="1820">
        <v>0</v>
      </c>
      <c r="CV31" s="1825">
        <v>0</v>
      </c>
      <c r="CW31" s="1820">
        <v>0</v>
      </c>
      <c r="CX31" s="1820">
        <v>0</v>
      </c>
      <c r="CY31" s="1820">
        <v>0</v>
      </c>
      <c r="CZ31" s="1820">
        <v>0</v>
      </c>
      <c r="DA31" s="1820">
        <v>0</v>
      </c>
      <c r="DB31" s="1820">
        <v>0</v>
      </c>
      <c r="DC31" s="1820">
        <v>0</v>
      </c>
      <c r="DD31" s="1820">
        <v>0</v>
      </c>
      <c r="DE31" s="1820">
        <v>0</v>
      </c>
      <c r="DF31" s="1820">
        <v>0</v>
      </c>
      <c r="DG31" s="1820">
        <v>0</v>
      </c>
      <c r="DH31" s="1829">
        <v>0</v>
      </c>
      <c r="DI31" s="1309" t="s">
        <v>1083</v>
      </c>
      <c r="DJ31" s="1846">
        <v>2341.96467252</v>
      </c>
      <c r="DK31" s="1847">
        <v>2125.41483819</v>
      </c>
      <c r="DL31" s="1847">
        <v>7275.4148381899995</v>
      </c>
      <c r="DM31" s="1847">
        <v>7284.2175781899996</v>
      </c>
      <c r="DN31" s="1847">
        <v>7184.2175781899996</v>
      </c>
      <c r="DO31" s="1847">
        <v>7011.9611395800002</v>
      </c>
      <c r="DP31" s="1847">
        <v>7011.9611395800002</v>
      </c>
      <c r="DQ31" s="1847">
        <v>7544.1588377600001</v>
      </c>
      <c r="DR31" s="1848">
        <v>7544.1588377600001</v>
      </c>
      <c r="DS31" s="1307"/>
    </row>
    <row r="32" spans="1:123" ht="15.75" customHeight="1">
      <c r="A32" s="1310" t="s">
        <v>257</v>
      </c>
      <c r="B32" s="1820">
        <v>0</v>
      </c>
      <c r="C32" s="1820">
        <v>0</v>
      </c>
      <c r="D32" s="1820">
        <v>0</v>
      </c>
      <c r="E32" s="1820">
        <v>0</v>
      </c>
      <c r="F32" s="1820">
        <v>0</v>
      </c>
      <c r="G32" s="1820">
        <v>0</v>
      </c>
      <c r="H32" s="1820">
        <v>0</v>
      </c>
      <c r="I32" s="1820">
        <v>0</v>
      </c>
      <c r="J32" s="1820">
        <v>0</v>
      </c>
      <c r="K32" s="1820">
        <v>0</v>
      </c>
      <c r="L32" s="1820">
        <v>0</v>
      </c>
      <c r="M32" s="1820">
        <v>0</v>
      </c>
      <c r="N32" s="1820">
        <v>0</v>
      </c>
      <c r="O32" s="1820">
        <v>0</v>
      </c>
      <c r="P32" s="1820">
        <v>0</v>
      </c>
      <c r="Q32" s="1820">
        <v>0</v>
      </c>
      <c r="R32" s="1820">
        <v>0</v>
      </c>
      <c r="S32" s="1820">
        <v>0</v>
      </c>
      <c r="T32" s="1820">
        <v>0</v>
      </c>
      <c r="U32" s="1820">
        <v>0</v>
      </c>
      <c r="V32" s="1820">
        <v>0</v>
      </c>
      <c r="W32" s="1820">
        <v>0</v>
      </c>
      <c r="X32" s="1820">
        <v>0</v>
      </c>
      <c r="Y32" s="1820">
        <v>0</v>
      </c>
      <c r="Z32" s="1820">
        <v>0</v>
      </c>
      <c r="AA32" s="1820">
        <v>0</v>
      </c>
      <c r="AB32" s="1820">
        <v>0</v>
      </c>
      <c r="AC32" s="1820">
        <v>0</v>
      </c>
      <c r="AD32" s="1820">
        <v>0</v>
      </c>
      <c r="AE32" s="1820">
        <v>0</v>
      </c>
      <c r="AF32" s="1820">
        <v>0</v>
      </c>
      <c r="AG32" s="1820">
        <v>0</v>
      </c>
      <c r="AH32" s="1820">
        <v>0</v>
      </c>
      <c r="AI32" s="1820">
        <v>0</v>
      </c>
      <c r="AJ32" s="1820">
        <v>0</v>
      </c>
      <c r="AK32" s="1820">
        <v>0</v>
      </c>
      <c r="AL32" s="1821">
        <v>0</v>
      </c>
      <c r="AM32" s="1821">
        <v>0</v>
      </c>
      <c r="AN32" s="1821">
        <v>0</v>
      </c>
      <c r="AO32" s="1821">
        <v>0</v>
      </c>
      <c r="AP32" s="1821">
        <v>0</v>
      </c>
      <c r="AQ32" s="1821">
        <v>0</v>
      </c>
      <c r="AR32" s="1821">
        <v>0</v>
      </c>
      <c r="AS32" s="1821">
        <v>0</v>
      </c>
      <c r="AT32" s="1821">
        <v>0</v>
      </c>
      <c r="AU32" s="1821">
        <v>0</v>
      </c>
      <c r="AV32" s="1821">
        <v>0</v>
      </c>
      <c r="AW32" s="1821">
        <v>0</v>
      </c>
      <c r="AX32" s="1821">
        <v>0</v>
      </c>
      <c r="AY32" s="1821">
        <v>0</v>
      </c>
      <c r="AZ32" s="1822">
        <v>0</v>
      </c>
      <c r="BA32" s="1310" t="s">
        <v>257</v>
      </c>
      <c r="BB32" s="1821">
        <v>0</v>
      </c>
      <c r="BC32" s="1821">
        <v>0</v>
      </c>
      <c r="BD32" s="1821">
        <v>0</v>
      </c>
      <c r="BE32" s="1821">
        <v>0</v>
      </c>
      <c r="BF32" s="1821">
        <v>0</v>
      </c>
      <c r="BG32" s="1821">
        <v>0</v>
      </c>
      <c r="BH32" s="1822">
        <v>0</v>
      </c>
      <c r="BI32" s="1836">
        <v>0</v>
      </c>
      <c r="BJ32" s="1821">
        <v>0</v>
      </c>
      <c r="BK32" s="1821">
        <v>0</v>
      </c>
      <c r="BL32" s="1821">
        <v>0</v>
      </c>
      <c r="BM32" s="1821">
        <v>0</v>
      </c>
      <c r="BN32" s="1821">
        <v>0</v>
      </c>
      <c r="BO32" s="1821">
        <v>0</v>
      </c>
      <c r="BP32" s="1825">
        <v>0</v>
      </c>
      <c r="BQ32" s="1821">
        <v>0</v>
      </c>
      <c r="BR32" s="1825">
        <v>0</v>
      </c>
      <c r="BS32" s="1825">
        <v>0</v>
      </c>
      <c r="BT32" s="1821">
        <v>0</v>
      </c>
      <c r="BU32" s="1821">
        <v>0</v>
      </c>
      <c r="BV32" s="1820">
        <v>0</v>
      </c>
      <c r="BW32" s="1820">
        <v>0</v>
      </c>
      <c r="BX32" s="1820">
        <v>0</v>
      </c>
      <c r="BY32" s="1820">
        <v>0</v>
      </c>
      <c r="BZ32" s="1820">
        <v>0</v>
      </c>
      <c r="CA32" s="1820">
        <v>0</v>
      </c>
      <c r="CB32" s="1829">
        <v>0</v>
      </c>
      <c r="CC32" s="1310" t="s">
        <v>257</v>
      </c>
      <c r="CD32" s="1841">
        <v>0</v>
      </c>
      <c r="CE32" s="1820">
        <v>0</v>
      </c>
      <c r="CF32" s="1820">
        <v>0</v>
      </c>
      <c r="CG32" s="1820">
        <v>0</v>
      </c>
      <c r="CH32" s="1820">
        <v>0</v>
      </c>
      <c r="CI32" s="1820">
        <v>0</v>
      </c>
      <c r="CJ32" s="1820">
        <v>0</v>
      </c>
      <c r="CK32" s="1820">
        <v>0</v>
      </c>
      <c r="CL32" s="1820">
        <v>0</v>
      </c>
      <c r="CM32" s="1820">
        <v>0</v>
      </c>
      <c r="CN32" s="1820">
        <v>0</v>
      </c>
      <c r="CO32" s="1820">
        <v>0</v>
      </c>
      <c r="CP32" s="1820">
        <v>0</v>
      </c>
      <c r="CQ32" s="1820">
        <v>0</v>
      </c>
      <c r="CR32" s="1820">
        <v>0</v>
      </c>
      <c r="CS32" s="1820">
        <v>0</v>
      </c>
      <c r="CT32" s="1820">
        <v>0</v>
      </c>
      <c r="CU32" s="1820">
        <v>0</v>
      </c>
      <c r="CV32" s="1825">
        <v>0</v>
      </c>
      <c r="CW32" s="1820">
        <v>0</v>
      </c>
      <c r="CX32" s="1820">
        <v>0</v>
      </c>
      <c r="CY32" s="1820">
        <v>0</v>
      </c>
      <c r="CZ32" s="1820">
        <v>0</v>
      </c>
      <c r="DA32" s="1820">
        <v>0</v>
      </c>
      <c r="DB32" s="1820">
        <v>0</v>
      </c>
      <c r="DC32" s="1820">
        <v>0</v>
      </c>
      <c r="DD32" s="1820">
        <v>0</v>
      </c>
      <c r="DE32" s="1820">
        <v>0</v>
      </c>
      <c r="DF32" s="1820">
        <v>0</v>
      </c>
      <c r="DG32" s="1820">
        <v>0</v>
      </c>
      <c r="DH32" s="1829">
        <v>0</v>
      </c>
      <c r="DI32" s="1311" t="s">
        <v>1081</v>
      </c>
      <c r="DJ32" s="1849">
        <v>0</v>
      </c>
      <c r="DK32" s="1850">
        <v>0</v>
      </c>
      <c r="DL32" s="1850">
        <v>0</v>
      </c>
      <c r="DM32" s="1850">
        <v>0</v>
      </c>
      <c r="DN32" s="1850">
        <v>0</v>
      </c>
      <c r="DO32" s="1850">
        <v>0</v>
      </c>
      <c r="DP32" s="1850">
        <v>0</v>
      </c>
      <c r="DQ32" s="1850">
        <v>0</v>
      </c>
      <c r="DR32" s="1851">
        <v>0</v>
      </c>
      <c r="DS32" s="1307"/>
    </row>
    <row r="33" spans="1:123" ht="15.75" customHeight="1">
      <c r="A33" s="1310" t="s">
        <v>258</v>
      </c>
      <c r="B33" s="1820">
        <v>0</v>
      </c>
      <c r="C33" s="1820">
        <v>0</v>
      </c>
      <c r="D33" s="1820">
        <v>0</v>
      </c>
      <c r="E33" s="1820">
        <v>0</v>
      </c>
      <c r="F33" s="1820">
        <v>0</v>
      </c>
      <c r="G33" s="1820">
        <v>0</v>
      </c>
      <c r="H33" s="1820">
        <v>0</v>
      </c>
      <c r="I33" s="1820">
        <v>0</v>
      </c>
      <c r="J33" s="1820">
        <v>0</v>
      </c>
      <c r="K33" s="1820">
        <v>0</v>
      </c>
      <c r="L33" s="1820">
        <v>0</v>
      </c>
      <c r="M33" s="1820">
        <v>0</v>
      </c>
      <c r="N33" s="1820">
        <v>0</v>
      </c>
      <c r="O33" s="1820">
        <v>0</v>
      </c>
      <c r="P33" s="1820">
        <v>0</v>
      </c>
      <c r="Q33" s="1820">
        <v>0</v>
      </c>
      <c r="R33" s="1820">
        <v>2</v>
      </c>
      <c r="S33" s="1820">
        <v>0</v>
      </c>
      <c r="T33" s="1820">
        <v>0</v>
      </c>
      <c r="U33" s="1820">
        <v>0</v>
      </c>
      <c r="V33" s="1820">
        <v>0</v>
      </c>
      <c r="W33" s="1820">
        <v>0</v>
      </c>
      <c r="X33" s="1820">
        <v>0</v>
      </c>
      <c r="Y33" s="1820">
        <v>0</v>
      </c>
      <c r="Z33" s="1820">
        <v>0</v>
      </c>
      <c r="AA33" s="1820">
        <v>0</v>
      </c>
      <c r="AB33" s="1820">
        <v>0</v>
      </c>
      <c r="AC33" s="1820">
        <v>0</v>
      </c>
      <c r="AD33" s="1820">
        <v>0</v>
      </c>
      <c r="AE33" s="1820">
        <v>0</v>
      </c>
      <c r="AF33" s="1820">
        <v>0</v>
      </c>
      <c r="AG33" s="1820">
        <v>0</v>
      </c>
      <c r="AH33" s="1820">
        <v>0</v>
      </c>
      <c r="AI33" s="1820">
        <v>0</v>
      </c>
      <c r="AJ33" s="1820">
        <v>0</v>
      </c>
      <c r="AK33" s="1820">
        <v>0</v>
      </c>
      <c r="AL33" s="1821">
        <v>0</v>
      </c>
      <c r="AM33" s="1821">
        <v>0</v>
      </c>
      <c r="AN33" s="1821">
        <v>0</v>
      </c>
      <c r="AO33" s="1821">
        <v>0</v>
      </c>
      <c r="AP33" s="1821">
        <v>0</v>
      </c>
      <c r="AQ33" s="1821">
        <v>0</v>
      </c>
      <c r="AR33" s="1821">
        <v>0</v>
      </c>
      <c r="AS33" s="1821">
        <v>0</v>
      </c>
      <c r="AT33" s="1821">
        <v>0</v>
      </c>
      <c r="AU33" s="1821">
        <v>0</v>
      </c>
      <c r="AV33" s="1821">
        <v>0</v>
      </c>
      <c r="AW33" s="1821">
        <v>0</v>
      </c>
      <c r="AX33" s="1821">
        <v>0</v>
      </c>
      <c r="AY33" s="1821">
        <v>0</v>
      </c>
      <c r="AZ33" s="1822">
        <v>0</v>
      </c>
      <c r="BA33" s="1310" t="s">
        <v>258</v>
      </c>
      <c r="BB33" s="1821">
        <v>0</v>
      </c>
      <c r="BC33" s="1821">
        <v>0</v>
      </c>
      <c r="BD33" s="1821">
        <v>0</v>
      </c>
      <c r="BE33" s="1821">
        <v>0</v>
      </c>
      <c r="BF33" s="1821">
        <v>0</v>
      </c>
      <c r="BG33" s="1821">
        <v>0</v>
      </c>
      <c r="BH33" s="1822">
        <v>0</v>
      </c>
      <c r="BI33" s="1836">
        <v>0</v>
      </c>
      <c r="BJ33" s="1821">
        <v>0</v>
      </c>
      <c r="BK33" s="1821">
        <v>0</v>
      </c>
      <c r="BL33" s="1821">
        <v>0</v>
      </c>
      <c r="BM33" s="1821">
        <v>0</v>
      </c>
      <c r="BN33" s="1821">
        <v>0</v>
      </c>
      <c r="BO33" s="1821">
        <v>0</v>
      </c>
      <c r="BP33" s="1825">
        <v>0</v>
      </c>
      <c r="BQ33" s="1821">
        <v>0</v>
      </c>
      <c r="BR33" s="1825">
        <v>0</v>
      </c>
      <c r="BS33" s="1825">
        <v>0</v>
      </c>
      <c r="BT33" s="1821">
        <v>0</v>
      </c>
      <c r="BU33" s="1821">
        <v>0</v>
      </c>
      <c r="BV33" s="1820">
        <v>0</v>
      </c>
      <c r="BW33" s="1820">
        <v>0</v>
      </c>
      <c r="BX33" s="1820">
        <v>0</v>
      </c>
      <c r="BY33" s="1820">
        <v>0</v>
      </c>
      <c r="BZ33" s="1820">
        <v>0</v>
      </c>
      <c r="CA33" s="1820">
        <v>0</v>
      </c>
      <c r="CB33" s="1829">
        <v>0</v>
      </c>
      <c r="CC33" s="1310" t="s">
        <v>258</v>
      </c>
      <c r="CD33" s="1841">
        <v>0</v>
      </c>
      <c r="CE33" s="1820">
        <v>0</v>
      </c>
      <c r="CF33" s="1820">
        <v>0</v>
      </c>
      <c r="CG33" s="1820">
        <v>0</v>
      </c>
      <c r="CH33" s="1820">
        <v>0</v>
      </c>
      <c r="CI33" s="1820">
        <v>0</v>
      </c>
      <c r="CJ33" s="1820">
        <v>0</v>
      </c>
      <c r="CK33" s="1820">
        <v>0</v>
      </c>
      <c r="CL33" s="1820">
        <v>0</v>
      </c>
      <c r="CM33" s="1820">
        <v>0</v>
      </c>
      <c r="CN33" s="1820">
        <v>0</v>
      </c>
      <c r="CO33" s="1820">
        <v>0</v>
      </c>
      <c r="CP33" s="1820">
        <v>0</v>
      </c>
      <c r="CQ33" s="1820">
        <v>0</v>
      </c>
      <c r="CR33" s="1820">
        <v>0</v>
      </c>
      <c r="CS33" s="1820">
        <v>0</v>
      </c>
      <c r="CT33" s="1820">
        <v>0</v>
      </c>
      <c r="CU33" s="1820">
        <v>0</v>
      </c>
      <c r="CV33" s="1825">
        <v>0</v>
      </c>
      <c r="CW33" s="1820">
        <v>0</v>
      </c>
      <c r="CX33" s="1820">
        <v>0</v>
      </c>
      <c r="CY33" s="1820">
        <v>0</v>
      </c>
      <c r="CZ33" s="1820">
        <v>0</v>
      </c>
      <c r="DA33" s="1820">
        <v>0</v>
      </c>
      <c r="DB33" s="1820">
        <v>0</v>
      </c>
      <c r="DC33" s="1820">
        <v>0</v>
      </c>
      <c r="DD33" s="1820">
        <v>0</v>
      </c>
      <c r="DE33" s="1820">
        <v>0</v>
      </c>
      <c r="DF33" s="1820">
        <v>0</v>
      </c>
      <c r="DG33" s="1820">
        <v>0</v>
      </c>
      <c r="DH33" s="1829">
        <v>0</v>
      </c>
      <c r="DI33" s="1311" t="s">
        <v>1082</v>
      </c>
      <c r="DJ33" s="1849">
        <v>2341.96467252</v>
      </c>
      <c r="DK33" s="1850">
        <v>2125.41483819</v>
      </c>
      <c r="DL33" s="1850">
        <v>7275.4148381899995</v>
      </c>
      <c r="DM33" s="1850">
        <v>7284.2175781899996</v>
      </c>
      <c r="DN33" s="1850">
        <v>7184.2175781899996</v>
      </c>
      <c r="DO33" s="1850">
        <v>7011.9611395800002</v>
      </c>
      <c r="DP33" s="1850">
        <v>7011.9611395800002</v>
      </c>
      <c r="DQ33" s="1850">
        <v>7544.1588377600001</v>
      </c>
      <c r="DR33" s="1851">
        <v>7544.1588377600001</v>
      </c>
      <c r="DS33" s="1307"/>
    </row>
    <row r="34" spans="1:123" ht="15.75" customHeight="1">
      <c r="A34" s="1310" t="s">
        <v>259</v>
      </c>
      <c r="B34" s="1820">
        <v>0</v>
      </c>
      <c r="C34" s="1820">
        <v>0</v>
      </c>
      <c r="D34" s="1820">
        <v>0</v>
      </c>
      <c r="E34" s="1820">
        <v>0</v>
      </c>
      <c r="F34" s="1820">
        <v>0</v>
      </c>
      <c r="G34" s="1820">
        <v>0</v>
      </c>
      <c r="H34" s="1820">
        <v>0</v>
      </c>
      <c r="I34" s="1820">
        <v>0</v>
      </c>
      <c r="J34" s="1820">
        <v>0</v>
      </c>
      <c r="K34" s="1820">
        <v>0</v>
      </c>
      <c r="L34" s="1820">
        <v>0</v>
      </c>
      <c r="M34" s="1820">
        <v>0</v>
      </c>
      <c r="N34" s="1820">
        <v>0</v>
      </c>
      <c r="O34" s="1820">
        <v>0</v>
      </c>
      <c r="P34" s="1820">
        <v>0</v>
      </c>
      <c r="Q34" s="1820">
        <v>0</v>
      </c>
      <c r="R34" s="1820">
        <v>0</v>
      </c>
      <c r="S34" s="1820">
        <v>0</v>
      </c>
      <c r="T34" s="1820">
        <v>0</v>
      </c>
      <c r="U34" s="1820">
        <v>0</v>
      </c>
      <c r="V34" s="1820">
        <v>0</v>
      </c>
      <c r="W34" s="1820">
        <v>0</v>
      </c>
      <c r="X34" s="1820">
        <v>0</v>
      </c>
      <c r="Y34" s="1820">
        <v>0</v>
      </c>
      <c r="Z34" s="1820">
        <v>0</v>
      </c>
      <c r="AA34" s="1820">
        <v>0</v>
      </c>
      <c r="AB34" s="1820">
        <v>0</v>
      </c>
      <c r="AC34" s="1820">
        <v>0</v>
      </c>
      <c r="AD34" s="1820">
        <v>0</v>
      </c>
      <c r="AE34" s="1820">
        <v>0</v>
      </c>
      <c r="AF34" s="1820">
        <v>0</v>
      </c>
      <c r="AG34" s="1820">
        <v>0</v>
      </c>
      <c r="AH34" s="1820">
        <v>0</v>
      </c>
      <c r="AI34" s="1820">
        <v>0</v>
      </c>
      <c r="AJ34" s="1820">
        <v>0</v>
      </c>
      <c r="AK34" s="1820">
        <v>0</v>
      </c>
      <c r="AL34" s="1821">
        <v>0</v>
      </c>
      <c r="AM34" s="1821">
        <v>0</v>
      </c>
      <c r="AN34" s="1821">
        <v>0</v>
      </c>
      <c r="AO34" s="1821">
        <v>0</v>
      </c>
      <c r="AP34" s="1821">
        <v>0</v>
      </c>
      <c r="AQ34" s="1821">
        <v>0</v>
      </c>
      <c r="AR34" s="1821">
        <v>0</v>
      </c>
      <c r="AS34" s="1821">
        <v>0</v>
      </c>
      <c r="AT34" s="1821">
        <v>0</v>
      </c>
      <c r="AU34" s="1821">
        <v>0</v>
      </c>
      <c r="AV34" s="1821">
        <v>0</v>
      </c>
      <c r="AW34" s="1821">
        <v>0</v>
      </c>
      <c r="AX34" s="1821">
        <v>0</v>
      </c>
      <c r="AY34" s="1821">
        <v>0</v>
      </c>
      <c r="AZ34" s="1822">
        <v>0</v>
      </c>
      <c r="BA34" s="1310" t="s">
        <v>259</v>
      </c>
      <c r="BB34" s="1821">
        <v>0</v>
      </c>
      <c r="BC34" s="1821">
        <v>0</v>
      </c>
      <c r="BD34" s="1821">
        <v>0</v>
      </c>
      <c r="BE34" s="1821">
        <v>0</v>
      </c>
      <c r="BF34" s="1821">
        <v>0</v>
      </c>
      <c r="BG34" s="1821">
        <v>0</v>
      </c>
      <c r="BH34" s="1822">
        <v>0</v>
      </c>
      <c r="BI34" s="1836">
        <v>0</v>
      </c>
      <c r="BJ34" s="1821">
        <v>0</v>
      </c>
      <c r="BK34" s="1821">
        <v>0</v>
      </c>
      <c r="BL34" s="1821">
        <v>0</v>
      </c>
      <c r="BM34" s="1821">
        <v>0</v>
      </c>
      <c r="BN34" s="1821">
        <v>0</v>
      </c>
      <c r="BO34" s="1821">
        <v>0</v>
      </c>
      <c r="BP34" s="1825">
        <v>0</v>
      </c>
      <c r="BQ34" s="1821">
        <v>0</v>
      </c>
      <c r="BR34" s="1825">
        <v>0</v>
      </c>
      <c r="BS34" s="1825">
        <v>0</v>
      </c>
      <c r="BT34" s="1821">
        <v>0</v>
      </c>
      <c r="BU34" s="1821">
        <v>0</v>
      </c>
      <c r="BV34" s="1820">
        <v>0</v>
      </c>
      <c r="BW34" s="1820">
        <v>0</v>
      </c>
      <c r="BX34" s="1820">
        <v>0</v>
      </c>
      <c r="BY34" s="1820">
        <v>0</v>
      </c>
      <c r="BZ34" s="1820">
        <v>0</v>
      </c>
      <c r="CA34" s="1820">
        <v>0</v>
      </c>
      <c r="CB34" s="1829">
        <v>0</v>
      </c>
      <c r="CC34" s="1310" t="s">
        <v>259</v>
      </c>
      <c r="CD34" s="1841">
        <v>0</v>
      </c>
      <c r="CE34" s="1820">
        <v>0</v>
      </c>
      <c r="CF34" s="1820">
        <v>0</v>
      </c>
      <c r="CG34" s="1820">
        <v>0</v>
      </c>
      <c r="CH34" s="1820">
        <v>0</v>
      </c>
      <c r="CI34" s="1820">
        <v>0</v>
      </c>
      <c r="CJ34" s="1820">
        <v>0</v>
      </c>
      <c r="CK34" s="1820">
        <v>0</v>
      </c>
      <c r="CL34" s="1820">
        <v>0</v>
      </c>
      <c r="CM34" s="1820">
        <v>0</v>
      </c>
      <c r="CN34" s="1820">
        <v>0</v>
      </c>
      <c r="CO34" s="1820">
        <v>0</v>
      </c>
      <c r="CP34" s="1820">
        <v>0</v>
      </c>
      <c r="CQ34" s="1820">
        <v>0</v>
      </c>
      <c r="CR34" s="1820">
        <v>0</v>
      </c>
      <c r="CS34" s="1820">
        <v>0</v>
      </c>
      <c r="CT34" s="1820">
        <v>0</v>
      </c>
      <c r="CU34" s="1820">
        <v>0</v>
      </c>
      <c r="CV34" s="1825">
        <v>0</v>
      </c>
      <c r="CW34" s="1820">
        <v>0</v>
      </c>
      <c r="CX34" s="1820">
        <v>0</v>
      </c>
      <c r="CY34" s="1820">
        <v>0</v>
      </c>
      <c r="CZ34" s="1820">
        <v>0</v>
      </c>
      <c r="DA34" s="1820">
        <v>0</v>
      </c>
      <c r="DB34" s="1820">
        <v>0</v>
      </c>
      <c r="DC34" s="1820">
        <v>0</v>
      </c>
      <c r="DD34" s="1820">
        <v>0</v>
      </c>
      <c r="DE34" s="1820">
        <v>0</v>
      </c>
      <c r="DF34" s="1820">
        <v>0</v>
      </c>
      <c r="DG34" s="1820">
        <v>0</v>
      </c>
      <c r="DH34" s="1829">
        <v>0</v>
      </c>
      <c r="DI34" s="1309" t="s">
        <v>236</v>
      </c>
      <c r="DJ34" s="1846" t="s">
        <v>236</v>
      </c>
      <c r="DK34" s="1847" t="s">
        <v>236</v>
      </c>
      <c r="DL34" s="1847" t="s">
        <v>236</v>
      </c>
      <c r="DM34" s="1847" t="s">
        <v>236</v>
      </c>
      <c r="DN34" s="1847" t="s">
        <v>236</v>
      </c>
      <c r="DO34" s="1847" t="s">
        <v>236</v>
      </c>
      <c r="DP34" s="1847" t="s">
        <v>236</v>
      </c>
      <c r="DQ34" s="1847" t="s">
        <v>236</v>
      </c>
      <c r="DR34" s="1848" t="s">
        <v>236</v>
      </c>
      <c r="DS34" s="1307"/>
    </row>
    <row r="35" spans="1:123" ht="15.75" customHeight="1">
      <c r="A35" s="1310" t="s">
        <v>260</v>
      </c>
      <c r="B35" s="1823">
        <v>0</v>
      </c>
      <c r="C35" s="1823">
        <v>0</v>
      </c>
      <c r="D35" s="1823">
        <v>0</v>
      </c>
      <c r="E35" s="1823">
        <v>0</v>
      </c>
      <c r="F35" s="1823">
        <v>0</v>
      </c>
      <c r="G35" s="1823">
        <v>0</v>
      </c>
      <c r="H35" s="1823">
        <v>0</v>
      </c>
      <c r="I35" s="1823">
        <v>0</v>
      </c>
      <c r="J35" s="1823">
        <v>0</v>
      </c>
      <c r="K35" s="1823">
        <v>0</v>
      </c>
      <c r="L35" s="1823">
        <v>13303.7</v>
      </c>
      <c r="M35" s="1823">
        <v>38938.5</v>
      </c>
      <c r="N35" s="1823">
        <v>38938.5</v>
      </c>
      <c r="O35" s="1823">
        <v>27413.7</v>
      </c>
      <c r="P35" s="1823">
        <v>2500</v>
      </c>
      <c r="Q35" s="1823">
        <v>1000</v>
      </c>
      <c r="R35" s="1823">
        <v>0</v>
      </c>
      <c r="S35" s="1823">
        <v>1086.357</v>
      </c>
      <c r="T35" s="1823">
        <v>2268.21</v>
      </c>
      <c r="U35" s="1823">
        <v>6318.21</v>
      </c>
      <c r="V35" s="1823">
        <v>-863.64300000000003</v>
      </c>
      <c r="W35" s="1823">
        <v>0</v>
      </c>
      <c r="X35" s="1823">
        <v>7520.0659999999998</v>
      </c>
      <c r="Y35" s="1823">
        <v>0</v>
      </c>
      <c r="Z35" s="1823">
        <v>-1095.4069999999999</v>
      </c>
      <c r="AA35" s="1823">
        <v>-1350.2719999999999</v>
      </c>
      <c r="AB35" s="1823">
        <v>-1401.2560000000001</v>
      </c>
      <c r="AC35" s="1823">
        <v>0</v>
      </c>
      <c r="AD35" s="1823">
        <v>0</v>
      </c>
      <c r="AE35" s="1823">
        <v>-550.1</v>
      </c>
      <c r="AF35" s="1823">
        <v>-1546.1849999999999</v>
      </c>
      <c r="AG35" s="1823">
        <v>-1191</v>
      </c>
      <c r="AH35" s="1823">
        <v>0</v>
      </c>
      <c r="AI35" s="1823">
        <v>0</v>
      </c>
      <c r="AJ35" s="1823">
        <v>0</v>
      </c>
      <c r="AK35" s="1823">
        <v>0</v>
      </c>
      <c r="AL35" s="1823">
        <v>0</v>
      </c>
      <c r="AM35" s="1823">
        <v>-946.43499999999995</v>
      </c>
      <c r="AN35" s="1823">
        <v>-576.82000000000005</v>
      </c>
      <c r="AO35" s="1823">
        <v>-774.29</v>
      </c>
      <c r="AP35" s="1823">
        <v>-2164.56</v>
      </c>
      <c r="AQ35" s="1823">
        <v>-109</v>
      </c>
      <c r="AR35" s="1823">
        <v>-482.89299999999997</v>
      </c>
      <c r="AS35" s="1823">
        <v>-482.89299999999997</v>
      </c>
      <c r="AT35" s="1823">
        <v>-294.13799999999998</v>
      </c>
      <c r="AU35" s="1823">
        <v>0</v>
      </c>
      <c r="AV35" s="1823">
        <v>0</v>
      </c>
      <c r="AW35" s="1823">
        <v>0</v>
      </c>
      <c r="AX35" s="1823">
        <v>-45</v>
      </c>
      <c r="AY35" s="1823">
        <v>-40</v>
      </c>
      <c r="AZ35" s="1824">
        <v>1435.4780000000001</v>
      </c>
      <c r="BA35" s="1310" t="s">
        <v>260</v>
      </c>
      <c r="BB35" s="1823">
        <v>1415.4780000000001</v>
      </c>
      <c r="BC35" s="1823">
        <v>325.47800000000001</v>
      </c>
      <c r="BD35" s="1823">
        <v>416.26400000000001</v>
      </c>
      <c r="BE35" s="1823">
        <v>936.68111499999998</v>
      </c>
      <c r="BF35" s="1823">
        <v>1427.143</v>
      </c>
      <c r="BG35" s="1823">
        <v>852.65</v>
      </c>
      <c r="BH35" s="1823">
        <v>695.47799999999995</v>
      </c>
      <c r="BI35" s="1823">
        <v>550.22799999999995</v>
      </c>
      <c r="BJ35" s="1823">
        <v>0</v>
      </c>
      <c r="BK35" s="1823">
        <v>617.37599999999998</v>
      </c>
      <c r="BL35" s="1823">
        <v>889.6</v>
      </c>
      <c r="BM35" s="1823">
        <v>138.28</v>
      </c>
      <c r="BN35" s="1823">
        <v>196.82</v>
      </c>
      <c r="BO35" s="1823">
        <v>483.32000000000005</v>
      </c>
      <c r="BP35" s="1823">
        <v>47.540000000000006</v>
      </c>
      <c r="BQ35" s="1823">
        <v>196.21</v>
      </c>
      <c r="BR35" s="1823">
        <v>395.3</v>
      </c>
      <c r="BS35" s="1823">
        <v>3390.26</v>
      </c>
      <c r="BT35" s="1823">
        <v>962.92</v>
      </c>
      <c r="BU35" s="1823">
        <v>150.13999999999999</v>
      </c>
      <c r="BV35" s="1823">
        <v>55.47</v>
      </c>
      <c r="BW35" s="1823">
        <v>461.32</v>
      </c>
      <c r="BX35" s="1823">
        <v>415.27</v>
      </c>
      <c r="BY35" s="1823">
        <v>101.45</v>
      </c>
      <c r="BZ35" s="1823">
        <v>275.02999999999997</v>
      </c>
      <c r="CA35" s="1823">
        <v>526.29</v>
      </c>
      <c r="CB35" s="1824">
        <v>1298.355</v>
      </c>
      <c r="CC35" s="1310" t="s">
        <v>260</v>
      </c>
      <c r="CD35" s="1842">
        <v>1309.9000000000001</v>
      </c>
      <c r="CE35" s="1823">
        <v>440.57</v>
      </c>
      <c r="CF35" s="1823">
        <v>299.55</v>
      </c>
      <c r="CG35" s="1823">
        <v>1309.7</v>
      </c>
      <c r="CH35" s="1823">
        <v>801.1</v>
      </c>
      <c r="CI35" s="1823">
        <v>775.67399999999998</v>
      </c>
      <c r="CJ35" s="1823">
        <v>0</v>
      </c>
      <c r="CK35" s="1823">
        <v>0</v>
      </c>
      <c r="CL35" s="1823">
        <v>0</v>
      </c>
      <c r="CM35" s="1823">
        <v>0</v>
      </c>
      <c r="CN35" s="1823">
        <v>0</v>
      </c>
      <c r="CO35" s="1823">
        <v>0</v>
      </c>
      <c r="CP35" s="1823">
        <v>0</v>
      </c>
      <c r="CQ35" s="1823">
        <v>0</v>
      </c>
      <c r="CR35" s="1823">
        <v>0</v>
      </c>
      <c r="CS35" s="1823">
        <v>0</v>
      </c>
      <c r="CT35" s="1823">
        <v>0</v>
      </c>
      <c r="CU35" s="1823">
        <v>0</v>
      </c>
      <c r="CV35" s="1843">
        <v>0</v>
      </c>
      <c r="CW35" s="1823">
        <v>0</v>
      </c>
      <c r="CX35" s="1823">
        <v>0</v>
      </c>
      <c r="CY35" s="1823">
        <v>0</v>
      </c>
      <c r="CZ35" s="1823">
        <v>0</v>
      </c>
      <c r="DA35" s="1823">
        <v>0</v>
      </c>
      <c r="DB35" s="1823">
        <v>0</v>
      </c>
      <c r="DC35" s="1823">
        <v>0</v>
      </c>
      <c r="DD35" s="1823">
        <v>0</v>
      </c>
      <c r="DE35" s="1823">
        <v>0</v>
      </c>
      <c r="DF35" s="1823">
        <v>0</v>
      </c>
      <c r="DG35" s="1823">
        <v>265.14999999999998</v>
      </c>
      <c r="DH35" s="1824">
        <v>265.14999999999998</v>
      </c>
      <c r="DI35" s="1309" t="s">
        <v>251</v>
      </c>
      <c r="DJ35" s="1846">
        <v>38515.832082009998</v>
      </c>
      <c r="DK35" s="1847">
        <v>27347.538541500002</v>
      </c>
      <c r="DL35" s="1847">
        <v>30333.623610980001</v>
      </c>
      <c r="DM35" s="1847">
        <v>37352.701965979999</v>
      </c>
      <c r="DN35" s="1847">
        <v>43419.415642439999</v>
      </c>
      <c r="DO35" s="1847">
        <v>32813.384733840001</v>
      </c>
      <c r="DP35" s="1847">
        <v>30337.47944273</v>
      </c>
      <c r="DQ35" s="1847">
        <v>30540.535384549999</v>
      </c>
      <c r="DR35" s="1848">
        <v>39455.704720850001</v>
      </c>
      <c r="DS35" s="1307"/>
    </row>
    <row r="36" spans="1:123" ht="15.75" customHeight="1">
      <c r="A36" s="1308" t="s">
        <v>236</v>
      </c>
      <c r="B36" s="1816"/>
      <c r="C36" s="1816"/>
      <c r="D36" s="1816"/>
      <c r="E36" s="1816"/>
      <c r="F36" s="1816"/>
      <c r="G36" s="1816"/>
      <c r="H36" s="1816"/>
      <c r="I36" s="1816"/>
      <c r="J36" s="1816"/>
      <c r="K36" s="1816"/>
      <c r="L36" s="1816"/>
      <c r="M36" s="1816"/>
      <c r="N36" s="1816"/>
      <c r="O36" s="1816"/>
      <c r="P36" s="1816"/>
      <c r="Q36" s="1816"/>
      <c r="R36" s="1816"/>
      <c r="S36" s="1816"/>
      <c r="T36" s="1816"/>
      <c r="U36" s="1816"/>
      <c r="V36" s="1816"/>
      <c r="W36" s="1816"/>
      <c r="X36" s="1816"/>
      <c r="Y36" s="1816"/>
      <c r="Z36" s="1816"/>
      <c r="AA36" s="1816"/>
      <c r="AB36" s="1816"/>
      <c r="AC36" s="1816"/>
      <c r="AD36" s="1816"/>
      <c r="AE36" s="1816"/>
      <c r="AF36" s="1816"/>
      <c r="AG36" s="1816"/>
      <c r="AH36" s="1816"/>
      <c r="AI36" s="1816"/>
      <c r="AJ36" s="1816"/>
      <c r="AK36" s="1816"/>
      <c r="AL36" s="1818"/>
      <c r="AM36" s="1818"/>
      <c r="AN36" s="1818"/>
      <c r="AO36" s="1821"/>
      <c r="AP36" s="1818"/>
      <c r="AQ36" s="1818"/>
      <c r="AR36" s="1818"/>
      <c r="AS36" s="1818"/>
      <c r="AT36" s="1818"/>
      <c r="AU36" s="1818"/>
      <c r="AV36" s="1818"/>
      <c r="AW36" s="1818"/>
      <c r="AX36" s="1818"/>
      <c r="AY36" s="1818"/>
      <c r="AZ36" s="1819"/>
      <c r="BA36" s="1308" t="s">
        <v>236</v>
      </c>
      <c r="BB36" s="1818"/>
      <c r="BC36" s="1818"/>
      <c r="BD36" s="1818"/>
      <c r="BE36" s="1818"/>
      <c r="BF36" s="1818"/>
      <c r="BG36" s="1818"/>
      <c r="BH36" s="1819"/>
      <c r="BI36" s="1834"/>
      <c r="BJ36" s="1818"/>
      <c r="BK36" s="1818"/>
      <c r="BL36" s="1818"/>
      <c r="BM36" s="1818"/>
      <c r="BN36" s="1818"/>
      <c r="BO36" s="1818"/>
      <c r="BP36" s="1835"/>
      <c r="BQ36" s="1818"/>
      <c r="BR36" s="1835"/>
      <c r="BS36" s="1835"/>
      <c r="BT36" s="1821"/>
      <c r="BU36" s="1821"/>
      <c r="BV36" s="1820"/>
      <c r="BW36" s="1820"/>
      <c r="BX36" s="1820"/>
      <c r="BY36" s="1820"/>
      <c r="BZ36" s="1820"/>
      <c r="CA36" s="1820"/>
      <c r="CB36" s="1829"/>
      <c r="CC36" s="1308" t="s">
        <v>236</v>
      </c>
      <c r="CD36" s="1841"/>
      <c r="CE36" s="1820"/>
      <c r="CF36" s="1820"/>
      <c r="CG36" s="1820"/>
      <c r="CH36" s="1820"/>
      <c r="CI36" s="1820"/>
      <c r="CJ36" s="1820"/>
      <c r="CK36" s="1820"/>
      <c r="CL36" s="1820"/>
      <c r="CM36" s="1820"/>
      <c r="CN36" s="1820"/>
      <c r="CO36" s="1820"/>
      <c r="CP36" s="1820"/>
      <c r="CQ36" s="1820"/>
      <c r="CR36" s="1820"/>
      <c r="CS36" s="1820"/>
      <c r="CT36" s="1820"/>
      <c r="CU36" s="1820"/>
      <c r="CV36" s="1825"/>
      <c r="CW36" s="1820"/>
      <c r="CX36" s="1820"/>
      <c r="CY36" s="1820"/>
      <c r="CZ36" s="1820"/>
      <c r="DA36" s="1820"/>
      <c r="DB36" s="1820"/>
      <c r="DC36" s="1820"/>
      <c r="DD36" s="1820"/>
      <c r="DE36" s="1820"/>
      <c r="DF36" s="1820"/>
      <c r="DG36" s="1820"/>
      <c r="DH36" s="1829"/>
      <c r="DI36" s="1311" t="s">
        <v>253</v>
      </c>
      <c r="DJ36" s="1849">
        <v>0</v>
      </c>
      <c r="DK36" s="1850">
        <v>0</v>
      </c>
      <c r="DL36" s="1850">
        <v>0</v>
      </c>
      <c r="DM36" s="1850">
        <v>0</v>
      </c>
      <c r="DN36" s="1850">
        <v>0</v>
      </c>
      <c r="DO36" s="1850">
        <v>0</v>
      </c>
      <c r="DP36" s="1850">
        <v>0</v>
      </c>
      <c r="DQ36" s="1850">
        <v>0</v>
      </c>
      <c r="DR36" s="1851">
        <v>0</v>
      </c>
      <c r="DS36" s="1307"/>
    </row>
    <row r="37" spans="1:123" ht="15.75" customHeight="1">
      <c r="A37" s="1308" t="s">
        <v>261</v>
      </c>
      <c r="B37" s="1816">
        <v>0</v>
      </c>
      <c r="C37" s="1816">
        <v>0</v>
      </c>
      <c r="D37" s="1816">
        <v>0</v>
      </c>
      <c r="E37" s="1816">
        <v>0</v>
      </c>
      <c r="F37" s="1816">
        <v>0</v>
      </c>
      <c r="G37" s="1816">
        <v>0</v>
      </c>
      <c r="H37" s="1816">
        <v>0</v>
      </c>
      <c r="I37" s="1816">
        <v>0</v>
      </c>
      <c r="J37" s="1816">
        <v>0</v>
      </c>
      <c r="K37" s="1816">
        <v>0</v>
      </c>
      <c r="L37" s="1816">
        <v>0</v>
      </c>
      <c r="M37" s="1816">
        <v>0</v>
      </c>
      <c r="N37" s="1816">
        <v>0</v>
      </c>
      <c r="O37" s="1816">
        <v>0</v>
      </c>
      <c r="P37" s="1816">
        <v>0</v>
      </c>
      <c r="Q37" s="1816">
        <v>0</v>
      </c>
      <c r="R37" s="1816">
        <v>0</v>
      </c>
      <c r="S37" s="1816">
        <v>0</v>
      </c>
      <c r="T37" s="1816">
        <v>0</v>
      </c>
      <c r="U37" s="1816">
        <v>0</v>
      </c>
      <c r="V37" s="1816">
        <v>0</v>
      </c>
      <c r="W37" s="1816">
        <v>0</v>
      </c>
      <c r="X37" s="1816">
        <v>1784.2</v>
      </c>
      <c r="Y37" s="1816">
        <v>1784.2470000000001</v>
      </c>
      <c r="Z37" s="1816">
        <v>2487.2199999999998</v>
      </c>
      <c r="AA37" s="1816">
        <v>2183.5439999999999</v>
      </c>
      <c r="AB37" s="1816">
        <v>2133.8139999999999</v>
      </c>
      <c r="AC37" s="1816">
        <v>1976.3</v>
      </c>
      <c r="AD37" s="1816">
        <v>1892.9970000000001</v>
      </c>
      <c r="AE37" s="1816">
        <v>0</v>
      </c>
      <c r="AF37" s="1816">
        <v>0</v>
      </c>
      <c r="AG37" s="1816">
        <v>0</v>
      </c>
      <c r="AH37" s="1816">
        <v>0</v>
      </c>
      <c r="AI37" s="1816">
        <v>0</v>
      </c>
      <c r="AJ37" s="1816">
        <v>0</v>
      </c>
      <c r="AK37" s="1816">
        <v>0</v>
      </c>
      <c r="AL37" s="1818">
        <v>0</v>
      </c>
      <c r="AM37" s="1818">
        <v>0</v>
      </c>
      <c r="AN37" s="1818">
        <v>0</v>
      </c>
      <c r="AO37" s="1821">
        <v>0</v>
      </c>
      <c r="AP37" s="1818">
        <v>0</v>
      </c>
      <c r="AQ37" s="1818">
        <v>0</v>
      </c>
      <c r="AR37" s="1818">
        <v>0</v>
      </c>
      <c r="AS37" s="1818">
        <v>0</v>
      </c>
      <c r="AT37" s="1818">
        <v>0</v>
      </c>
      <c r="AU37" s="1818">
        <v>0</v>
      </c>
      <c r="AV37" s="1818">
        <v>0</v>
      </c>
      <c r="AW37" s="1818">
        <v>0</v>
      </c>
      <c r="AX37" s="1818">
        <v>0</v>
      </c>
      <c r="AY37" s="1818">
        <v>0</v>
      </c>
      <c r="AZ37" s="1819">
        <v>0</v>
      </c>
      <c r="BA37" s="1308" t="s">
        <v>261</v>
      </c>
      <c r="BB37" s="1818">
        <v>0</v>
      </c>
      <c r="BC37" s="1818">
        <v>0</v>
      </c>
      <c r="BD37" s="1818">
        <v>0</v>
      </c>
      <c r="BE37" s="1818">
        <v>0</v>
      </c>
      <c r="BF37" s="1818">
        <v>0</v>
      </c>
      <c r="BG37" s="1818">
        <v>0</v>
      </c>
      <c r="BH37" s="1819">
        <v>0</v>
      </c>
      <c r="BI37" s="1834">
        <v>0</v>
      </c>
      <c r="BJ37" s="1818">
        <v>0</v>
      </c>
      <c r="BK37" s="1818">
        <v>0</v>
      </c>
      <c r="BL37" s="1818">
        <v>0</v>
      </c>
      <c r="BM37" s="1818">
        <v>0</v>
      </c>
      <c r="BN37" s="1818">
        <v>0</v>
      </c>
      <c r="BO37" s="1818">
        <v>0</v>
      </c>
      <c r="BP37" s="1835">
        <v>0</v>
      </c>
      <c r="BQ37" s="1818">
        <v>0</v>
      </c>
      <c r="BR37" s="1835">
        <v>0</v>
      </c>
      <c r="BS37" s="1835">
        <v>0</v>
      </c>
      <c r="BT37" s="1821">
        <v>0</v>
      </c>
      <c r="BU37" s="1821">
        <v>0</v>
      </c>
      <c r="BV37" s="1820">
        <v>0</v>
      </c>
      <c r="BW37" s="1820">
        <v>0</v>
      </c>
      <c r="BX37" s="1820">
        <v>0</v>
      </c>
      <c r="BY37" s="1820">
        <v>0</v>
      </c>
      <c r="BZ37" s="1820">
        <v>0</v>
      </c>
      <c r="CA37" s="1820">
        <v>0</v>
      </c>
      <c r="CB37" s="1829">
        <v>0</v>
      </c>
      <c r="CC37" s="1308" t="s">
        <v>261</v>
      </c>
      <c r="CD37" s="1841">
        <v>0</v>
      </c>
      <c r="CE37" s="1820">
        <v>0</v>
      </c>
      <c r="CF37" s="1820">
        <v>20000</v>
      </c>
      <c r="CG37" s="1820">
        <v>0</v>
      </c>
      <c r="CH37" s="1820">
        <v>0</v>
      </c>
      <c r="CI37" s="1820">
        <v>0</v>
      </c>
      <c r="CJ37" s="1820">
        <v>0</v>
      </c>
      <c r="CK37" s="1820">
        <v>0</v>
      </c>
      <c r="CL37" s="1820">
        <v>0</v>
      </c>
      <c r="CM37" s="1820">
        <v>0</v>
      </c>
      <c r="CN37" s="1820">
        <v>0</v>
      </c>
      <c r="CO37" s="1820">
        <v>0</v>
      </c>
      <c r="CP37" s="1820">
        <v>0</v>
      </c>
      <c r="CQ37" s="1820">
        <v>0</v>
      </c>
      <c r="CR37" s="1820">
        <v>0</v>
      </c>
      <c r="CS37" s="1820">
        <v>0</v>
      </c>
      <c r="CT37" s="1820">
        <v>0</v>
      </c>
      <c r="CU37" s="1820">
        <v>0</v>
      </c>
      <c r="CV37" s="1825">
        <v>0</v>
      </c>
      <c r="CW37" s="1820">
        <v>0</v>
      </c>
      <c r="CX37" s="1820">
        <v>0</v>
      </c>
      <c r="CY37" s="1820">
        <v>0</v>
      </c>
      <c r="CZ37" s="1820">
        <v>0</v>
      </c>
      <c r="DA37" s="1820">
        <v>0</v>
      </c>
      <c r="DB37" s="1820">
        <v>0</v>
      </c>
      <c r="DC37" s="1820">
        <v>0</v>
      </c>
      <c r="DD37" s="1820">
        <v>0</v>
      </c>
      <c r="DE37" s="1820">
        <v>0</v>
      </c>
      <c r="DF37" s="1820">
        <v>0</v>
      </c>
      <c r="DG37" s="1820">
        <v>0</v>
      </c>
      <c r="DH37" s="1829">
        <v>0</v>
      </c>
      <c r="DI37" s="1311" t="s">
        <v>1084</v>
      </c>
      <c r="DJ37" s="1849">
        <v>24889.013332009999</v>
      </c>
      <c r="DK37" s="1850">
        <v>25810.4822915</v>
      </c>
      <c r="DL37" s="1850">
        <v>20555.837453979999</v>
      </c>
      <c r="DM37" s="1850">
        <v>27037.82649498</v>
      </c>
      <c r="DN37" s="1850">
        <v>33929.152671439995</v>
      </c>
      <c r="DO37" s="1850">
        <v>31063.384733840001</v>
      </c>
      <c r="DP37" s="1850">
        <v>29462.47944273</v>
      </c>
      <c r="DQ37" s="1850">
        <v>29680.535384549999</v>
      </c>
      <c r="DR37" s="1851">
        <v>38595.704720850001</v>
      </c>
      <c r="DS37" s="1307"/>
    </row>
    <row r="38" spans="1:123" ht="15.75" customHeight="1">
      <c r="A38" s="1310" t="s">
        <v>262</v>
      </c>
      <c r="B38" s="1820">
        <v>0</v>
      </c>
      <c r="C38" s="1820">
        <v>0</v>
      </c>
      <c r="D38" s="1820">
        <v>0</v>
      </c>
      <c r="E38" s="1820">
        <v>0</v>
      </c>
      <c r="F38" s="1820">
        <v>0</v>
      </c>
      <c r="G38" s="1820">
        <v>0</v>
      </c>
      <c r="H38" s="1820">
        <v>0</v>
      </c>
      <c r="I38" s="1820">
        <v>0</v>
      </c>
      <c r="J38" s="1820">
        <v>0</v>
      </c>
      <c r="K38" s="1820">
        <v>0</v>
      </c>
      <c r="L38" s="1820">
        <v>0</v>
      </c>
      <c r="M38" s="1820">
        <v>0</v>
      </c>
      <c r="N38" s="1820">
        <v>0</v>
      </c>
      <c r="O38" s="1820">
        <v>0</v>
      </c>
      <c r="P38" s="1820">
        <v>0</v>
      </c>
      <c r="Q38" s="1820">
        <v>0</v>
      </c>
      <c r="R38" s="1820">
        <v>0</v>
      </c>
      <c r="S38" s="1820">
        <v>0</v>
      </c>
      <c r="T38" s="1820">
        <v>0</v>
      </c>
      <c r="U38" s="1820">
        <v>0</v>
      </c>
      <c r="V38" s="1820">
        <v>0</v>
      </c>
      <c r="W38" s="1820">
        <v>0</v>
      </c>
      <c r="X38" s="1820">
        <v>0</v>
      </c>
      <c r="Y38" s="1820">
        <v>0</v>
      </c>
      <c r="Z38" s="1820">
        <v>0</v>
      </c>
      <c r="AA38" s="1820">
        <v>0</v>
      </c>
      <c r="AB38" s="1820">
        <v>0</v>
      </c>
      <c r="AC38" s="1820">
        <v>0</v>
      </c>
      <c r="AD38" s="1820">
        <v>0</v>
      </c>
      <c r="AE38" s="1820">
        <v>0</v>
      </c>
      <c r="AF38" s="1820">
        <v>0</v>
      </c>
      <c r="AG38" s="1820">
        <v>0</v>
      </c>
      <c r="AH38" s="1820">
        <v>0</v>
      </c>
      <c r="AI38" s="1820">
        <v>0</v>
      </c>
      <c r="AJ38" s="1820">
        <v>0</v>
      </c>
      <c r="AK38" s="1820">
        <v>0</v>
      </c>
      <c r="AL38" s="1821">
        <v>0</v>
      </c>
      <c r="AM38" s="1821">
        <v>0</v>
      </c>
      <c r="AN38" s="1821">
        <v>0</v>
      </c>
      <c r="AO38" s="1821">
        <v>0</v>
      </c>
      <c r="AP38" s="1821">
        <v>0</v>
      </c>
      <c r="AQ38" s="1821">
        <v>0</v>
      </c>
      <c r="AR38" s="1821">
        <v>0</v>
      </c>
      <c r="AS38" s="1821">
        <v>0</v>
      </c>
      <c r="AT38" s="1821">
        <v>0</v>
      </c>
      <c r="AU38" s="1821">
        <v>0</v>
      </c>
      <c r="AV38" s="1821">
        <v>0</v>
      </c>
      <c r="AW38" s="1821">
        <v>0</v>
      </c>
      <c r="AX38" s="1821">
        <v>0</v>
      </c>
      <c r="AY38" s="1821">
        <v>0</v>
      </c>
      <c r="AZ38" s="1822">
        <v>0</v>
      </c>
      <c r="BA38" s="1310" t="s">
        <v>262</v>
      </c>
      <c r="BB38" s="1821">
        <v>0</v>
      </c>
      <c r="BC38" s="1821">
        <v>0</v>
      </c>
      <c r="BD38" s="1821">
        <v>0</v>
      </c>
      <c r="BE38" s="1821">
        <v>0</v>
      </c>
      <c r="BF38" s="1821">
        <v>0</v>
      </c>
      <c r="BG38" s="1821">
        <v>0</v>
      </c>
      <c r="BH38" s="1822">
        <v>0</v>
      </c>
      <c r="BI38" s="1836">
        <v>0</v>
      </c>
      <c r="BJ38" s="1821">
        <v>0</v>
      </c>
      <c r="BK38" s="1821">
        <v>0</v>
      </c>
      <c r="BL38" s="1821">
        <v>0</v>
      </c>
      <c r="BM38" s="1821">
        <v>0</v>
      </c>
      <c r="BN38" s="1821">
        <v>0</v>
      </c>
      <c r="BO38" s="1821">
        <v>0</v>
      </c>
      <c r="BP38" s="1825">
        <v>0</v>
      </c>
      <c r="BQ38" s="1821">
        <v>0</v>
      </c>
      <c r="BR38" s="1825">
        <v>0</v>
      </c>
      <c r="BS38" s="1825">
        <v>0</v>
      </c>
      <c r="BT38" s="1821">
        <v>0</v>
      </c>
      <c r="BU38" s="1821">
        <v>0</v>
      </c>
      <c r="BV38" s="1820">
        <v>0</v>
      </c>
      <c r="BW38" s="1820">
        <v>0</v>
      </c>
      <c r="BX38" s="1820">
        <v>0</v>
      </c>
      <c r="BY38" s="1820">
        <v>0</v>
      </c>
      <c r="BZ38" s="1820">
        <v>0</v>
      </c>
      <c r="CA38" s="1820">
        <v>0</v>
      </c>
      <c r="CB38" s="1829">
        <v>0</v>
      </c>
      <c r="CC38" s="1310" t="s">
        <v>262</v>
      </c>
      <c r="CD38" s="1841">
        <v>0</v>
      </c>
      <c r="CE38" s="1820">
        <v>0</v>
      </c>
      <c r="CF38" s="1820">
        <v>0</v>
      </c>
      <c r="CG38" s="1820">
        <v>0</v>
      </c>
      <c r="CH38" s="1820">
        <v>0</v>
      </c>
      <c r="CI38" s="1820">
        <v>0</v>
      </c>
      <c r="CJ38" s="1820">
        <v>0</v>
      </c>
      <c r="CK38" s="1820">
        <v>0</v>
      </c>
      <c r="CL38" s="1820">
        <v>0</v>
      </c>
      <c r="CM38" s="1820">
        <v>0</v>
      </c>
      <c r="CN38" s="1820">
        <v>0</v>
      </c>
      <c r="CO38" s="1820">
        <v>0</v>
      </c>
      <c r="CP38" s="1820">
        <v>0</v>
      </c>
      <c r="CQ38" s="1820">
        <v>0</v>
      </c>
      <c r="CR38" s="1820">
        <v>0</v>
      </c>
      <c r="CS38" s="1820">
        <v>0</v>
      </c>
      <c r="CT38" s="1820">
        <v>0</v>
      </c>
      <c r="CU38" s="1820">
        <v>0</v>
      </c>
      <c r="CV38" s="1825">
        <v>0</v>
      </c>
      <c r="CW38" s="1820">
        <v>0</v>
      </c>
      <c r="CX38" s="1820">
        <v>0</v>
      </c>
      <c r="CY38" s="1820">
        <v>0</v>
      </c>
      <c r="CZ38" s="1820">
        <v>0</v>
      </c>
      <c r="DA38" s="1820">
        <v>0</v>
      </c>
      <c r="DB38" s="1820">
        <v>0</v>
      </c>
      <c r="DC38" s="1820">
        <v>0</v>
      </c>
      <c r="DD38" s="1820">
        <v>0</v>
      </c>
      <c r="DE38" s="1820">
        <v>0</v>
      </c>
      <c r="DF38" s="1820">
        <v>0</v>
      </c>
      <c r="DG38" s="1820">
        <v>0</v>
      </c>
      <c r="DH38" s="1829">
        <v>0</v>
      </c>
      <c r="DI38" s="1311" t="s">
        <v>255</v>
      </c>
      <c r="DJ38" s="1849">
        <v>0</v>
      </c>
      <c r="DK38" s="1850">
        <v>0</v>
      </c>
      <c r="DL38" s="1850">
        <v>0</v>
      </c>
      <c r="DM38" s="1850">
        <v>0</v>
      </c>
      <c r="DN38" s="1850">
        <v>0</v>
      </c>
      <c r="DO38" s="1850">
        <v>0</v>
      </c>
      <c r="DP38" s="1850">
        <v>0</v>
      </c>
      <c r="DQ38" s="1850">
        <v>0</v>
      </c>
      <c r="DR38" s="1851">
        <v>0</v>
      </c>
      <c r="DS38" s="1307"/>
    </row>
    <row r="39" spans="1:123" ht="15.75" customHeight="1">
      <c r="A39" s="1310" t="s">
        <v>263</v>
      </c>
      <c r="B39" s="1820">
        <v>0</v>
      </c>
      <c r="C39" s="1820">
        <v>0</v>
      </c>
      <c r="D39" s="1820">
        <v>0</v>
      </c>
      <c r="E39" s="1820">
        <v>0</v>
      </c>
      <c r="F39" s="1820">
        <v>0</v>
      </c>
      <c r="G39" s="1820">
        <v>0</v>
      </c>
      <c r="H39" s="1820">
        <v>0</v>
      </c>
      <c r="I39" s="1820">
        <v>0</v>
      </c>
      <c r="J39" s="1820">
        <v>0</v>
      </c>
      <c r="K39" s="1820">
        <v>0</v>
      </c>
      <c r="L39" s="1820">
        <v>0</v>
      </c>
      <c r="M39" s="1820">
        <v>0</v>
      </c>
      <c r="N39" s="1820">
        <v>0</v>
      </c>
      <c r="O39" s="1820">
        <v>0</v>
      </c>
      <c r="P39" s="1820">
        <v>0</v>
      </c>
      <c r="Q39" s="1820">
        <v>0</v>
      </c>
      <c r="R39" s="1820">
        <v>0</v>
      </c>
      <c r="S39" s="1820">
        <v>0</v>
      </c>
      <c r="T39" s="1820">
        <v>0</v>
      </c>
      <c r="U39" s="1820">
        <v>0</v>
      </c>
      <c r="V39" s="1820">
        <v>0</v>
      </c>
      <c r="W39" s="1820">
        <v>0</v>
      </c>
      <c r="X39" s="1820">
        <v>0</v>
      </c>
      <c r="Y39" s="1820">
        <v>0</v>
      </c>
      <c r="Z39" s="1820">
        <v>0</v>
      </c>
      <c r="AA39" s="1820">
        <v>0</v>
      </c>
      <c r="AB39" s="1820">
        <v>0</v>
      </c>
      <c r="AC39" s="1820">
        <v>0</v>
      </c>
      <c r="AD39" s="1820">
        <v>0</v>
      </c>
      <c r="AE39" s="1820">
        <v>0</v>
      </c>
      <c r="AF39" s="1820">
        <v>0</v>
      </c>
      <c r="AG39" s="1820">
        <v>0</v>
      </c>
      <c r="AH39" s="1820">
        <v>0</v>
      </c>
      <c r="AI39" s="1820">
        <v>0</v>
      </c>
      <c r="AJ39" s="1820">
        <v>0</v>
      </c>
      <c r="AK39" s="1820">
        <v>0</v>
      </c>
      <c r="AL39" s="1821">
        <v>0</v>
      </c>
      <c r="AM39" s="1821">
        <v>0</v>
      </c>
      <c r="AN39" s="1821">
        <v>0</v>
      </c>
      <c r="AO39" s="1821">
        <v>0</v>
      </c>
      <c r="AP39" s="1821">
        <v>0</v>
      </c>
      <c r="AQ39" s="1821">
        <v>0</v>
      </c>
      <c r="AR39" s="1821">
        <v>0</v>
      </c>
      <c r="AS39" s="1821">
        <v>0</v>
      </c>
      <c r="AT39" s="1821">
        <v>0</v>
      </c>
      <c r="AU39" s="1821">
        <v>0</v>
      </c>
      <c r="AV39" s="1821">
        <v>0</v>
      </c>
      <c r="AW39" s="1821">
        <v>0</v>
      </c>
      <c r="AX39" s="1821">
        <v>0</v>
      </c>
      <c r="AY39" s="1821">
        <v>0</v>
      </c>
      <c r="AZ39" s="1822">
        <v>0</v>
      </c>
      <c r="BA39" s="1310" t="s">
        <v>263</v>
      </c>
      <c r="BB39" s="1821">
        <v>0</v>
      </c>
      <c r="BC39" s="1821">
        <v>0</v>
      </c>
      <c r="BD39" s="1821">
        <v>0</v>
      </c>
      <c r="BE39" s="1821">
        <v>0</v>
      </c>
      <c r="BF39" s="1821">
        <v>0</v>
      </c>
      <c r="BG39" s="1821">
        <v>0</v>
      </c>
      <c r="BH39" s="1822">
        <v>0</v>
      </c>
      <c r="BI39" s="1836">
        <v>0</v>
      </c>
      <c r="BJ39" s="1821">
        <v>0</v>
      </c>
      <c r="BK39" s="1821">
        <v>0</v>
      </c>
      <c r="BL39" s="1821">
        <v>0</v>
      </c>
      <c r="BM39" s="1821">
        <v>0</v>
      </c>
      <c r="BN39" s="1821">
        <v>0</v>
      </c>
      <c r="BO39" s="1821">
        <v>0</v>
      </c>
      <c r="BP39" s="1825">
        <v>0</v>
      </c>
      <c r="BQ39" s="1821">
        <v>0</v>
      </c>
      <c r="BR39" s="1825">
        <v>0</v>
      </c>
      <c r="BS39" s="1825">
        <v>0</v>
      </c>
      <c r="BT39" s="1821">
        <v>0</v>
      </c>
      <c r="BU39" s="1821">
        <v>0</v>
      </c>
      <c r="BV39" s="1820">
        <v>0</v>
      </c>
      <c r="BW39" s="1820">
        <v>0</v>
      </c>
      <c r="BX39" s="1820">
        <v>0</v>
      </c>
      <c r="BY39" s="1820">
        <v>0</v>
      </c>
      <c r="BZ39" s="1820">
        <v>0</v>
      </c>
      <c r="CA39" s="1820">
        <v>0</v>
      </c>
      <c r="CB39" s="1829">
        <v>0</v>
      </c>
      <c r="CC39" s="1310" t="s">
        <v>263</v>
      </c>
      <c r="CD39" s="1841">
        <v>0</v>
      </c>
      <c r="CE39" s="1820">
        <v>0</v>
      </c>
      <c r="CF39" s="1820">
        <v>0</v>
      </c>
      <c r="CG39" s="1820">
        <v>0</v>
      </c>
      <c r="CH39" s="1820">
        <v>0</v>
      </c>
      <c r="CI39" s="1820">
        <v>0</v>
      </c>
      <c r="CJ39" s="1820">
        <v>0</v>
      </c>
      <c r="CK39" s="1820">
        <v>0</v>
      </c>
      <c r="CL39" s="1820">
        <v>0</v>
      </c>
      <c r="CM39" s="1820">
        <v>0</v>
      </c>
      <c r="CN39" s="1820">
        <v>0</v>
      </c>
      <c r="CO39" s="1820">
        <v>0</v>
      </c>
      <c r="CP39" s="1820">
        <v>0</v>
      </c>
      <c r="CQ39" s="1820">
        <v>0</v>
      </c>
      <c r="CR39" s="1820">
        <v>0</v>
      </c>
      <c r="CS39" s="1820">
        <v>0</v>
      </c>
      <c r="CT39" s="1820">
        <v>0</v>
      </c>
      <c r="CU39" s="1820">
        <v>0</v>
      </c>
      <c r="CV39" s="1825">
        <v>0</v>
      </c>
      <c r="CW39" s="1820">
        <v>0</v>
      </c>
      <c r="CX39" s="1820">
        <v>0</v>
      </c>
      <c r="CY39" s="1820">
        <v>0</v>
      </c>
      <c r="CZ39" s="1820">
        <v>0</v>
      </c>
      <c r="DA39" s="1820">
        <v>0</v>
      </c>
      <c r="DB39" s="1820">
        <v>0</v>
      </c>
      <c r="DC39" s="1820">
        <v>0</v>
      </c>
      <c r="DD39" s="1820">
        <v>0</v>
      </c>
      <c r="DE39" s="1820">
        <v>0</v>
      </c>
      <c r="DF39" s="1820">
        <v>0</v>
      </c>
      <c r="DG39" s="1820">
        <v>0</v>
      </c>
      <c r="DH39" s="1829">
        <v>0</v>
      </c>
      <c r="DI39" s="1311" t="s">
        <v>1085</v>
      </c>
      <c r="DJ39" s="1849">
        <v>13626.81875</v>
      </c>
      <c r="DK39" s="1850">
        <v>1537.0562500000001</v>
      </c>
      <c r="DL39" s="1850">
        <v>9777.7861570000005</v>
      </c>
      <c r="DM39" s="1850">
        <v>10314.875470999999</v>
      </c>
      <c r="DN39" s="1850">
        <v>9490.2629710000001</v>
      </c>
      <c r="DO39" s="1850">
        <v>1750</v>
      </c>
      <c r="DP39" s="1850">
        <v>875</v>
      </c>
      <c r="DQ39" s="1850">
        <v>860</v>
      </c>
      <c r="DR39" s="1851">
        <v>860</v>
      </c>
      <c r="DS39" s="1307"/>
    </row>
    <row r="40" spans="1:123" ht="15.75" customHeight="1">
      <c r="A40" s="1310" t="s">
        <v>264</v>
      </c>
      <c r="B40" s="1820">
        <v>0</v>
      </c>
      <c r="C40" s="1820">
        <v>0</v>
      </c>
      <c r="D40" s="1820">
        <v>0</v>
      </c>
      <c r="E40" s="1820">
        <v>0</v>
      </c>
      <c r="F40" s="1820">
        <v>0</v>
      </c>
      <c r="G40" s="1820">
        <v>0</v>
      </c>
      <c r="H40" s="1820">
        <v>0</v>
      </c>
      <c r="I40" s="1820">
        <v>0</v>
      </c>
      <c r="J40" s="1820">
        <v>0</v>
      </c>
      <c r="K40" s="1820">
        <v>0</v>
      </c>
      <c r="L40" s="1820">
        <v>0</v>
      </c>
      <c r="M40" s="1820">
        <v>0</v>
      </c>
      <c r="N40" s="1820">
        <v>0</v>
      </c>
      <c r="O40" s="1820">
        <v>0</v>
      </c>
      <c r="P40" s="1820">
        <v>0</v>
      </c>
      <c r="Q40" s="1820">
        <v>0</v>
      </c>
      <c r="R40" s="1820">
        <v>0</v>
      </c>
      <c r="S40" s="1820">
        <v>0</v>
      </c>
      <c r="T40" s="1820">
        <v>0</v>
      </c>
      <c r="U40" s="1820">
        <v>0</v>
      </c>
      <c r="V40" s="1820">
        <v>0</v>
      </c>
      <c r="W40" s="1820">
        <v>0</v>
      </c>
      <c r="X40" s="1820">
        <v>1784.2</v>
      </c>
      <c r="Y40" s="1820">
        <v>0</v>
      </c>
      <c r="Z40" s="1820">
        <v>0</v>
      </c>
      <c r="AA40" s="1820">
        <v>0</v>
      </c>
      <c r="AB40" s="1820">
        <v>0</v>
      </c>
      <c r="AC40" s="1820">
        <v>0</v>
      </c>
      <c r="AD40" s="1820">
        <v>1892.9970000000001</v>
      </c>
      <c r="AE40" s="1820">
        <v>0</v>
      </c>
      <c r="AF40" s="1820">
        <v>0</v>
      </c>
      <c r="AG40" s="1820">
        <v>0</v>
      </c>
      <c r="AH40" s="1820">
        <v>0</v>
      </c>
      <c r="AI40" s="1820">
        <v>0</v>
      </c>
      <c r="AJ40" s="1820">
        <v>0</v>
      </c>
      <c r="AK40" s="1820">
        <v>0</v>
      </c>
      <c r="AL40" s="1821">
        <v>0</v>
      </c>
      <c r="AM40" s="1821">
        <v>0</v>
      </c>
      <c r="AN40" s="1821">
        <v>0</v>
      </c>
      <c r="AO40" s="1821">
        <v>0</v>
      </c>
      <c r="AP40" s="1821">
        <v>0</v>
      </c>
      <c r="AQ40" s="1821">
        <v>0</v>
      </c>
      <c r="AR40" s="1821">
        <v>0</v>
      </c>
      <c r="AS40" s="1821">
        <v>0</v>
      </c>
      <c r="AT40" s="1821">
        <v>0</v>
      </c>
      <c r="AU40" s="1821">
        <v>0</v>
      </c>
      <c r="AV40" s="1821">
        <v>0</v>
      </c>
      <c r="AW40" s="1821">
        <v>0</v>
      </c>
      <c r="AX40" s="1821">
        <v>0</v>
      </c>
      <c r="AY40" s="1821">
        <v>0</v>
      </c>
      <c r="AZ40" s="1822">
        <v>0</v>
      </c>
      <c r="BA40" s="1310" t="s">
        <v>264</v>
      </c>
      <c r="BB40" s="1821">
        <v>0</v>
      </c>
      <c r="BC40" s="1821">
        <v>0</v>
      </c>
      <c r="BD40" s="1821">
        <v>0</v>
      </c>
      <c r="BE40" s="1821">
        <v>0</v>
      </c>
      <c r="BF40" s="1821">
        <v>0</v>
      </c>
      <c r="BG40" s="1821">
        <v>0</v>
      </c>
      <c r="BH40" s="1822">
        <v>0</v>
      </c>
      <c r="BI40" s="1836">
        <v>0</v>
      </c>
      <c r="BJ40" s="1821">
        <v>0</v>
      </c>
      <c r="BK40" s="1821">
        <v>0</v>
      </c>
      <c r="BL40" s="1821">
        <v>0</v>
      </c>
      <c r="BM40" s="1821">
        <v>0</v>
      </c>
      <c r="BN40" s="1821">
        <v>0</v>
      </c>
      <c r="BO40" s="1821">
        <v>0</v>
      </c>
      <c r="BP40" s="1825">
        <v>0</v>
      </c>
      <c r="BQ40" s="1821">
        <v>0</v>
      </c>
      <c r="BR40" s="1825">
        <v>0</v>
      </c>
      <c r="BS40" s="1825">
        <v>0</v>
      </c>
      <c r="BT40" s="1821">
        <v>0</v>
      </c>
      <c r="BU40" s="1821">
        <v>0</v>
      </c>
      <c r="BV40" s="1820">
        <v>0</v>
      </c>
      <c r="BW40" s="1820">
        <v>0</v>
      </c>
      <c r="BX40" s="1820">
        <v>0</v>
      </c>
      <c r="BY40" s="1820">
        <v>0</v>
      </c>
      <c r="BZ40" s="1820">
        <v>0</v>
      </c>
      <c r="CA40" s="1820">
        <v>0</v>
      </c>
      <c r="CB40" s="1829">
        <v>0</v>
      </c>
      <c r="CC40" s="1310" t="s">
        <v>264</v>
      </c>
      <c r="CD40" s="1841">
        <v>0</v>
      </c>
      <c r="CE40" s="1820">
        <v>0</v>
      </c>
      <c r="CF40" s="1820">
        <v>0</v>
      </c>
      <c r="CG40" s="1820">
        <v>0</v>
      </c>
      <c r="CH40" s="1820">
        <v>0</v>
      </c>
      <c r="CI40" s="1820">
        <v>0</v>
      </c>
      <c r="CJ40" s="1820">
        <v>0</v>
      </c>
      <c r="CK40" s="1820">
        <v>0</v>
      </c>
      <c r="CL40" s="1820">
        <v>0</v>
      </c>
      <c r="CM40" s="1820">
        <v>0</v>
      </c>
      <c r="CN40" s="1820">
        <v>0</v>
      </c>
      <c r="CO40" s="1820">
        <v>0</v>
      </c>
      <c r="CP40" s="1820">
        <v>0</v>
      </c>
      <c r="CQ40" s="1820">
        <v>0</v>
      </c>
      <c r="CR40" s="1820">
        <v>0</v>
      </c>
      <c r="CS40" s="1820">
        <v>0</v>
      </c>
      <c r="CT40" s="1820">
        <v>0</v>
      </c>
      <c r="CU40" s="1820">
        <v>0</v>
      </c>
      <c r="CV40" s="1825">
        <v>0</v>
      </c>
      <c r="CW40" s="1820">
        <v>0</v>
      </c>
      <c r="CX40" s="1820">
        <v>0</v>
      </c>
      <c r="CY40" s="1820">
        <v>0</v>
      </c>
      <c r="CZ40" s="1820">
        <v>0</v>
      </c>
      <c r="DA40" s="1820">
        <v>0</v>
      </c>
      <c r="DB40" s="1820">
        <v>0</v>
      </c>
      <c r="DC40" s="1820">
        <v>0</v>
      </c>
      <c r="DD40" s="1820">
        <v>0</v>
      </c>
      <c r="DE40" s="1820">
        <v>0</v>
      </c>
      <c r="DF40" s="1820">
        <v>0</v>
      </c>
      <c r="DG40" s="1820">
        <v>0</v>
      </c>
      <c r="DH40" s="1829">
        <v>0</v>
      </c>
      <c r="DI40" s="1311" t="s">
        <v>260</v>
      </c>
      <c r="DJ40" s="1849">
        <v>0</v>
      </c>
      <c r="DK40" s="1850">
        <v>0</v>
      </c>
      <c r="DL40" s="1850">
        <v>0</v>
      </c>
      <c r="DM40" s="1850">
        <v>0</v>
      </c>
      <c r="DN40" s="1850">
        <v>0</v>
      </c>
      <c r="DO40" s="1850">
        <v>0</v>
      </c>
      <c r="DP40" s="1850">
        <v>0</v>
      </c>
      <c r="DQ40" s="1850">
        <v>0</v>
      </c>
      <c r="DR40" s="1851">
        <v>0</v>
      </c>
      <c r="DS40" s="1307"/>
    </row>
    <row r="41" spans="1:123" ht="15.75" customHeight="1">
      <c r="A41" s="1310" t="s">
        <v>265</v>
      </c>
      <c r="B41" s="1820">
        <v>0</v>
      </c>
      <c r="C41" s="1820">
        <v>0</v>
      </c>
      <c r="D41" s="1820">
        <v>0</v>
      </c>
      <c r="E41" s="1820">
        <v>0</v>
      </c>
      <c r="F41" s="1820">
        <v>0</v>
      </c>
      <c r="G41" s="1820">
        <v>0</v>
      </c>
      <c r="H41" s="1820">
        <v>0</v>
      </c>
      <c r="I41" s="1820">
        <v>0</v>
      </c>
      <c r="J41" s="1820">
        <v>0</v>
      </c>
      <c r="K41" s="1820">
        <v>0</v>
      </c>
      <c r="L41" s="1820">
        <v>0</v>
      </c>
      <c r="M41" s="1820">
        <v>0</v>
      </c>
      <c r="N41" s="1820">
        <v>0</v>
      </c>
      <c r="O41" s="1820">
        <v>0</v>
      </c>
      <c r="P41" s="1820">
        <v>0</v>
      </c>
      <c r="Q41" s="1820">
        <v>0</v>
      </c>
      <c r="R41" s="1820">
        <v>0</v>
      </c>
      <c r="S41" s="1820">
        <v>0</v>
      </c>
      <c r="T41" s="1820">
        <v>0</v>
      </c>
      <c r="U41" s="1820">
        <v>0</v>
      </c>
      <c r="V41" s="1820">
        <v>0</v>
      </c>
      <c r="W41" s="1820">
        <v>0</v>
      </c>
      <c r="X41" s="1820">
        <v>0</v>
      </c>
      <c r="Y41" s="1820">
        <v>0</v>
      </c>
      <c r="Z41" s="1820">
        <v>0</v>
      </c>
      <c r="AA41" s="1820">
        <v>0</v>
      </c>
      <c r="AB41" s="1820">
        <v>0</v>
      </c>
      <c r="AC41" s="1820">
        <v>0</v>
      </c>
      <c r="AD41" s="1820">
        <v>0</v>
      </c>
      <c r="AE41" s="1820">
        <v>0</v>
      </c>
      <c r="AF41" s="1820">
        <v>0</v>
      </c>
      <c r="AG41" s="1820">
        <v>0</v>
      </c>
      <c r="AH41" s="1820">
        <v>0</v>
      </c>
      <c r="AI41" s="1820">
        <v>0</v>
      </c>
      <c r="AJ41" s="1820">
        <v>0</v>
      </c>
      <c r="AK41" s="1820">
        <v>0</v>
      </c>
      <c r="AL41" s="1821">
        <v>0</v>
      </c>
      <c r="AM41" s="1821">
        <v>0</v>
      </c>
      <c r="AN41" s="1821">
        <v>0</v>
      </c>
      <c r="AO41" s="1821">
        <v>0</v>
      </c>
      <c r="AP41" s="1821">
        <v>0</v>
      </c>
      <c r="AQ41" s="1821">
        <v>0</v>
      </c>
      <c r="AR41" s="1821">
        <v>0</v>
      </c>
      <c r="AS41" s="1821">
        <v>0</v>
      </c>
      <c r="AT41" s="1821">
        <v>0</v>
      </c>
      <c r="AU41" s="1821">
        <v>0</v>
      </c>
      <c r="AV41" s="1821">
        <v>0</v>
      </c>
      <c r="AW41" s="1821">
        <v>0</v>
      </c>
      <c r="AX41" s="1821">
        <v>0</v>
      </c>
      <c r="AY41" s="1821">
        <v>0</v>
      </c>
      <c r="AZ41" s="1822">
        <v>0</v>
      </c>
      <c r="BA41" s="1310" t="s">
        <v>265</v>
      </c>
      <c r="BB41" s="1821">
        <v>0</v>
      </c>
      <c r="BC41" s="1821">
        <v>0</v>
      </c>
      <c r="BD41" s="1821">
        <v>0</v>
      </c>
      <c r="BE41" s="1821">
        <v>0</v>
      </c>
      <c r="BF41" s="1821">
        <v>0</v>
      </c>
      <c r="BG41" s="1821">
        <v>0</v>
      </c>
      <c r="BH41" s="1822">
        <v>0</v>
      </c>
      <c r="BI41" s="1836">
        <v>0</v>
      </c>
      <c r="BJ41" s="1821">
        <v>0</v>
      </c>
      <c r="BK41" s="1821">
        <v>0</v>
      </c>
      <c r="BL41" s="1821">
        <v>0</v>
      </c>
      <c r="BM41" s="1821">
        <v>0</v>
      </c>
      <c r="BN41" s="1821">
        <v>0</v>
      </c>
      <c r="BO41" s="1821">
        <v>0</v>
      </c>
      <c r="BP41" s="1825">
        <v>0</v>
      </c>
      <c r="BQ41" s="1821">
        <v>0</v>
      </c>
      <c r="BR41" s="1825">
        <v>0</v>
      </c>
      <c r="BS41" s="1825">
        <v>0</v>
      </c>
      <c r="BT41" s="1821">
        <v>0</v>
      </c>
      <c r="BU41" s="1821">
        <v>0</v>
      </c>
      <c r="BV41" s="1820">
        <v>0</v>
      </c>
      <c r="BW41" s="1820">
        <v>0</v>
      </c>
      <c r="BX41" s="1820">
        <v>0</v>
      </c>
      <c r="BY41" s="1820">
        <v>0</v>
      </c>
      <c r="BZ41" s="1820">
        <v>0</v>
      </c>
      <c r="CA41" s="1820">
        <v>0</v>
      </c>
      <c r="CB41" s="1829">
        <v>0</v>
      </c>
      <c r="CC41" s="1310" t="s">
        <v>265</v>
      </c>
      <c r="CD41" s="1841">
        <v>0</v>
      </c>
      <c r="CE41" s="1820">
        <v>0</v>
      </c>
      <c r="CF41" s="1820">
        <v>0</v>
      </c>
      <c r="CG41" s="1820">
        <v>0</v>
      </c>
      <c r="CH41" s="1820">
        <v>0</v>
      </c>
      <c r="CI41" s="1820">
        <v>0</v>
      </c>
      <c r="CJ41" s="1820">
        <v>0</v>
      </c>
      <c r="CK41" s="1820">
        <v>0</v>
      </c>
      <c r="CL41" s="1820">
        <v>0</v>
      </c>
      <c r="CM41" s="1820">
        <v>0</v>
      </c>
      <c r="CN41" s="1820">
        <v>0</v>
      </c>
      <c r="CO41" s="1820">
        <v>0</v>
      </c>
      <c r="CP41" s="1820">
        <v>0</v>
      </c>
      <c r="CQ41" s="1820">
        <v>0</v>
      </c>
      <c r="CR41" s="1820">
        <v>0</v>
      </c>
      <c r="CS41" s="1820">
        <v>0</v>
      </c>
      <c r="CT41" s="1820">
        <v>0</v>
      </c>
      <c r="CU41" s="1820">
        <v>0</v>
      </c>
      <c r="CV41" s="1825">
        <v>0</v>
      </c>
      <c r="CW41" s="1820">
        <v>0</v>
      </c>
      <c r="CX41" s="1820">
        <v>0</v>
      </c>
      <c r="CY41" s="1820">
        <v>0</v>
      </c>
      <c r="CZ41" s="1820">
        <v>0</v>
      </c>
      <c r="DA41" s="1820">
        <v>0</v>
      </c>
      <c r="DB41" s="1820">
        <v>0</v>
      </c>
      <c r="DC41" s="1820">
        <v>0</v>
      </c>
      <c r="DD41" s="1820">
        <v>0</v>
      </c>
      <c r="DE41" s="1820">
        <v>0</v>
      </c>
      <c r="DF41" s="1820">
        <v>0</v>
      </c>
      <c r="DG41" s="1820">
        <v>0</v>
      </c>
      <c r="DH41" s="1829">
        <v>0</v>
      </c>
      <c r="DI41" s="1309" t="s">
        <v>236</v>
      </c>
      <c r="DJ41" s="1846"/>
      <c r="DK41" s="1847"/>
      <c r="DL41" s="1847"/>
      <c r="DM41" s="1847"/>
      <c r="DN41" s="1847"/>
      <c r="DO41" s="1847"/>
      <c r="DP41" s="1847"/>
      <c r="DQ41" s="1847"/>
      <c r="DR41" s="1848"/>
      <c r="DS41" s="1307"/>
    </row>
    <row r="42" spans="1:123" ht="15.75" customHeight="1">
      <c r="A42" s="1310" t="s">
        <v>266</v>
      </c>
      <c r="B42" s="1820">
        <v>0</v>
      </c>
      <c r="C42" s="1820">
        <v>0</v>
      </c>
      <c r="D42" s="1820">
        <v>0</v>
      </c>
      <c r="E42" s="1820">
        <v>0</v>
      </c>
      <c r="F42" s="1820">
        <v>0</v>
      </c>
      <c r="G42" s="1820">
        <v>0</v>
      </c>
      <c r="H42" s="1820">
        <v>0</v>
      </c>
      <c r="I42" s="1820">
        <v>0</v>
      </c>
      <c r="J42" s="1820">
        <v>0</v>
      </c>
      <c r="K42" s="1820">
        <v>0</v>
      </c>
      <c r="L42" s="1820">
        <v>0</v>
      </c>
      <c r="M42" s="1820">
        <v>0</v>
      </c>
      <c r="N42" s="1820">
        <v>0</v>
      </c>
      <c r="O42" s="1820">
        <v>0</v>
      </c>
      <c r="P42" s="1820">
        <v>0</v>
      </c>
      <c r="Q42" s="1820">
        <v>0</v>
      </c>
      <c r="R42" s="1820">
        <v>0</v>
      </c>
      <c r="S42" s="1820">
        <v>0</v>
      </c>
      <c r="T42" s="1820">
        <v>0</v>
      </c>
      <c r="U42" s="1820">
        <v>0</v>
      </c>
      <c r="V42" s="1820">
        <v>0</v>
      </c>
      <c r="W42" s="1820">
        <v>0</v>
      </c>
      <c r="X42" s="1820">
        <v>1784.2</v>
      </c>
      <c r="Y42" s="1820">
        <v>0</v>
      </c>
      <c r="Z42" s="1820">
        <v>0</v>
      </c>
      <c r="AA42" s="1820">
        <v>0</v>
      </c>
      <c r="AB42" s="1820">
        <v>0</v>
      </c>
      <c r="AC42" s="1820">
        <v>0</v>
      </c>
      <c r="AD42" s="1820">
        <v>0</v>
      </c>
      <c r="AE42" s="1820">
        <v>0</v>
      </c>
      <c r="AF42" s="1820">
        <v>0</v>
      </c>
      <c r="AG42" s="1820">
        <v>0</v>
      </c>
      <c r="AH42" s="1820">
        <v>0</v>
      </c>
      <c r="AI42" s="1820">
        <v>0</v>
      </c>
      <c r="AJ42" s="1820">
        <v>0</v>
      </c>
      <c r="AK42" s="1820">
        <v>0</v>
      </c>
      <c r="AL42" s="1821">
        <v>0</v>
      </c>
      <c r="AM42" s="1821">
        <v>0</v>
      </c>
      <c r="AN42" s="1821">
        <v>0</v>
      </c>
      <c r="AO42" s="1821">
        <v>0</v>
      </c>
      <c r="AP42" s="1821">
        <v>0</v>
      </c>
      <c r="AQ42" s="1821">
        <v>0</v>
      </c>
      <c r="AR42" s="1821">
        <v>0</v>
      </c>
      <c r="AS42" s="1821">
        <v>0</v>
      </c>
      <c r="AT42" s="1821">
        <v>0</v>
      </c>
      <c r="AU42" s="1821">
        <v>0</v>
      </c>
      <c r="AV42" s="1821">
        <v>0</v>
      </c>
      <c r="AW42" s="1821">
        <v>0</v>
      </c>
      <c r="AX42" s="1821">
        <v>0</v>
      </c>
      <c r="AY42" s="1821">
        <v>0</v>
      </c>
      <c r="AZ42" s="1822">
        <v>0</v>
      </c>
      <c r="BA42" s="1310" t="s">
        <v>266</v>
      </c>
      <c r="BB42" s="1821">
        <v>0</v>
      </c>
      <c r="BC42" s="1821">
        <v>0</v>
      </c>
      <c r="BD42" s="1821">
        <v>0</v>
      </c>
      <c r="BE42" s="1821">
        <v>0</v>
      </c>
      <c r="BF42" s="1821">
        <v>0</v>
      </c>
      <c r="BG42" s="1821">
        <v>0</v>
      </c>
      <c r="BH42" s="1822">
        <v>0</v>
      </c>
      <c r="BI42" s="1836">
        <v>0</v>
      </c>
      <c r="BJ42" s="1821">
        <v>0</v>
      </c>
      <c r="BK42" s="1821">
        <v>0</v>
      </c>
      <c r="BL42" s="1821">
        <v>0</v>
      </c>
      <c r="BM42" s="1821">
        <v>0</v>
      </c>
      <c r="BN42" s="1821">
        <v>0</v>
      </c>
      <c r="BO42" s="1821">
        <v>0</v>
      </c>
      <c r="BP42" s="1825">
        <v>0</v>
      </c>
      <c r="BQ42" s="1821">
        <v>0</v>
      </c>
      <c r="BR42" s="1825">
        <v>0</v>
      </c>
      <c r="BS42" s="1825">
        <v>0</v>
      </c>
      <c r="BT42" s="1821">
        <v>0</v>
      </c>
      <c r="BU42" s="1821">
        <v>0</v>
      </c>
      <c r="BV42" s="1820">
        <v>0</v>
      </c>
      <c r="BW42" s="1820">
        <v>0</v>
      </c>
      <c r="BX42" s="1820">
        <v>0</v>
      </c>
      <c r="BY42" s="1820">
        <v>0</v>
      </c>
      <c r="BZ42" s="1820">
        <v>0</v>
      </c>
      <c r="CA42" s="1820">
        <v>0</v>
      </c>
      <c r="CB42" s="1829">
        <v>0</v>
      </c>
      <c r="CC42" s="1310" t="s">
        <v>266</v>
      </c>
      <c r="CD42" s="1841">
        <v>0</v>
      </c>
      <c r="CE42" s="1820">
        <v>0</v>
      </c>
      <c r="CF42" s="1820">
        <v>0</v>
      </c>
      <c r="CG42" s="1820">
        <v>0</v>
      </c>
      <c r="CH42" s="1820">
        <v>0</v>
      </c>
      <c r="CI42" s="1820">
        <v>0</v>
      </c>
      <c r="CJ42" s="1820">
        <v>0</v>
      </c>
      <c r="CK42" s="1820">
        <v>0</v>
      </c>
      <c r="CL42" s="1820">
        <v>0</v>
      </c>
      <c r="CM42" s="1820">
        <v>0</v>
      </c>
      <c r="CN42" s="1820">
        <v>0</v>
      </c>
      <c r="CO42" s="1820">
        <v>0</v>
      </c>
      <c r="CP42" s="1820">
        <v>0</v>
      </c>
      <c r="CQ42" s="1820">
        <v>0</v>
      </c>
      <c r="CR42" s="1820">
        <v>0</v>
      </c>
      <c r="CS42" s="1820">
        <v>0</v>
      </c>
      <c r="CT42" s="1820">
        <v>0</v>
      </c>
      <c r="CU42" s="1820">
        <v>0</v>
      </c>
      <c r="CV42" s="1825">
        <v>0</v>
      </c>
      <c r="CW42" s="1820">
        <v>0</v>
      </c>
      <c r="CX42" s="1820">
        <v>0</v>
      </c>
      <c r="CY42" s="1820">
        <v>0</v>
      </c>
      <c r="CZ42" s="1820">
        <v>0</v>
      </c>
      <c r="DA42" s="1820">
        <v>0</v>
      </c>
      <c r="DB42" s="1820">
        <v>0</v>
      </c>
      <c r="DC42" s="1820">
        <v>0</v>
      </c>
      <c r="DD42" s="1820">
        <v>0</v>
      </c>
      <c r="DE42" s="1820">
        <v>0</v>
      </c>
      <c r="DF42" s="1820">
        <v>0</v>
      </c>
      <c r="DG42" s="1820">
        <v>0</v>
      </c>
      <c r="DH42" s="1829">
        <v>0</v>
      </c>
      <c r="DI42" s="1309" t="s">
        <v>261</v>
      </c>
      <c r="DJ42" s="1846">
        <v>0</v>
      </c>
      <c r="DK42" s="1847">
        <v>0</v>
      </c>
      <c r="DL42" s="1847">
        <v>0</v>
      </c>
      <c r="DM42" s="1847">
        <v>0</v>
      </c>
      <c r="DN42" s="1847">
        <v>0</v>
      </c>
      <c r="DO42" s="1847">
        <v>0</v>
      </c>
      <c r="DP42" s="1847">
        <v>0</v>
      </c>
      <c r="DQ42" s="1847">
        <v>0</v>
      </c>
      <c r="DR42" s="1848">
        <v>0</v>
      </c>
      <c r="DS42" s="1307"/>
    </row>
    <row r="43" spans="1:123" ht="15.75" customHeight="1">
      <c r="A43" s="1310" t="s">
        <v>267</v>
      </c>
      <c r="B43" s="1820">
        <v>0</v>
      </c>
      <c r="C43" s="1820">
        <v>0</v>
      </c>
      <c r="D43" s="1820">
        <v>0</v>
      </c>
      <c r="E43" s="1820">
        <v>0</v>
      </c>
      <c r="F43" s="1820">
        <v>0</v>
      </c>
      <c r="G43" s="1820">
        <v>0</v>
      </c>
      <c r="H43" s="1820">
        <v>0</v>
      </c>
      <c r="I43" s="1820">
        <v>0</v>
      </c>
      <c r="J43" s="1820">
        <v>0</v>
      </c>
      <c r="K43" s="1820">
        <v>0</v>
      </c>
      <c r="L43" s="1820">
        <v>0</v>
      </c>
      <c r="M43" s="1820">
        <v>0</v>
      </c>
      <c r="N43" s="1820">
        <v>0</v>
      </c>
      <c r="O43" s="1820">
        <v>0</v>
      </c>
      <c r="P43" s="1820">
        <v>0</v>
      </c>
      <c r="Q43" s="1820">
        <v>0</v>
      </c>
      <c r="R43" s="1820">
        <v>0</v>
      </c>
      <c r="S43" s="1820">
        <v>0</v>
      </c>
      <c r="T43" s="1820">
        <v>0</v>
      </c>
      <c r="U43" s="1820">
        <v>0</v>
      </c>
      <c r="V43" s="1820">
        <v>0</v>
      </c>
      <c r="W43" s="1820">
        <v>0</v>
      </c>
      <c r="X43" s="1820">
        <v>0</v>
      </c>
      <c r="Y43" s="1820">
        <v>1784.2470000000001</v>
      </c>
      <c r="Z43" s="1820">
        <v>2487.2199999999998</v>
      </c>
      <c r="AA43" s="1820">
        <v>2183.5439999999999</v>
      </c>
      <c r="AB43" s="1820">
        <v>2133.8139999999999</v>
      </c>
      <c r="AC43" s="1820">
        <v>1976.3</v>
      </c>
      <c r="AD43" s="1820">
        <v>1892.9970000000001</v>
      </c>
      <c r="AE43" s="1820">
        <v>0</v>
      </c>
      <c r="AF43" s="1820">
        <v>0</v>
      </c>
      <c r="AG43" s="1820">
        <v>0</v>
      </c>
      <c r="AH43" s="1820">
        <v>0</v>
      </c>
      <c r="AI43" s="1820">
        <v>0</v>
      </c>
      <c r="AJ43" s="1820">
        <v>0</v>
      </c>
      <c r="AK43" s="1820">
        <v>0</v>
      </c>
      <c r="AL43" s="1821">
        <v>0</v>
      </c>
      <c r="AM43" s="1821">
        <v>0</v>
      </c>
      <c r="AN43" s="1821">
        <v>0</v>
      </c>
      <c r="AO43" s="1821">
        <v>0</v>
      </c>
      <c r="AP43" s="1821">
        <v>0</v>
      </c>
      <c r="AQ43" s="1821">
        <v>0</v>
      </c>
      <c r="AR43" s="1821">
        <v>0</v>
      </c>
      <c r="AS43" s="1821">
        <v>0</v>
      </c>
      <c r="AT43" s="1821">
        <v>0</v>
      </c>
      <c r="AU43" s="1821">
        <v>0</v>
      </c>
      <c r="AV43" s="1821">
        <v>0</v>
      </c>
      <c r="AW43" s="1821">
        <v>0</v>
      </c>
      <c r="AX43" s="1821">
        <v>0</v>
      </c>
      <c r="AY43" s="1821">
        <v>0</v>
      </c>
      <c r="AZ43" s="1822">
        <v>0</v>
      </c>
      <c r="BA43" s="1310" t="s">
        <v>267</v>
      </c>
      <c r="BB43" s="1821">
        <v>0</v>
      </c>
      <c r="BC43" s="1821">
        <v>0</v>
      </c>
      <c r="BD43" s="1821">
        <v>0</v>
      </c>
      <c r="BE43" s="1821">
        <v>0</v>
      </c>
      <c r="BF43" s="1821">
        <v>0</v>
      </c>
      <c r="BG43" s="1821">
        <v>0</v>
      </c>
      <c r="BH43" s="1822">
        <v>0</v>
      </c>
      <c r="BI43" s="1836">
        <v>0</v>
      </c>
      <c r="BJ43" s="1821">
        <v>0</v>
      </c>
      <c r="BK43" s="1821">
        <v>0</v>
      </c>
      <c r="BL43" s="1821">
        <v>0</v>
      </c>
      <c r="BM43" s="1821">
        <v>0</v>
      </c>
      <c r="BN43" s="1821">
        <v>0</v>
      </c>
      <c r="BO43" s="1821">
        <v>0</v>
      </c>
      <c r="BP43" s="1825">
        <v>0</v>
      </c>
      <c r="BQ43" s="1821">
        <v>0</v>
      </c>
      <c r="BR43" s="1825">
        <v>0</v>
      </c>
      <c r="BS43" s="1825">
        <v>0</v>
      </c>
      <c r="BT43" s="1821">
        <v>0</v>
      </c>
      <c r="BU43" s="1821">
        <v>0</v>
      </c>
      <c r="BV43" s="1820">
        <v>0</v>
      </c>
      <c r="BW43" s="1820">
        <v>0</v>
      </c>
      <c r="BX43" s="1820">
        <v>0</v>
      </c>
      <c r="BY43" s="1820">
        <v>0</v>
      </c>
      <c r="BZ43" s="1820">
        <v>0</v>
      </c>
      <c r="CA43" s="1820">
        <v>0</v>
      </c>
      <c r="CB43" s="1829">
        <v>0</v>
      </c>
      <c r="CC43" s="1310" t="s">
        <v>267</v>
      </c>
      <c r="CD43" s="1841">
        <v>0</v>
      </c>
      <c r="CE43" s="1820">
        <v>0</v>
      </c>
      <c r="CF43" s="1820">
        <v>20000</v>
      </c>
      <c r="CG43" s="1820">
        <v>0</v>
      </c>
      <c r="CH43" s="1820">
        <v>0</v>
      </c>
      <c r="CI43" s="1820">
        <v>0</v>
      </c>
      <c r="CJ43" s="1820">
        <v>0</v>
      </c>
      <c r="CK43" s="1820">
        <v>0</v>
      </c>
      <c r="CL43" s="1820">
        <v>0</v>
      </c>
      <c r="CM43" s="1820">
        <v>0</v>
      </c>
      <c r="CN43" s="1820">
        <v>0</v>
      </c>
      <c r="CO43" s="1820">
        <v>0</v>
      </c>
      <c r="CP43" s="1820">
        <v>0</v>
      </c>
      <c r="CQ43" s="1820">
        <v>0</v>
      </c>
      <c r="CR43" s="1820">
        <v>0</v>
      </c>
      <c r="CS43" s="1820">
        <v>0</v>
      </c>
      <c r="CT43" s="1820">
        <v>0</v>
      </c>
      <c r="CU43" s="1820">
        <v>0</v>
      </c>
      <c r="CV43" s="1825">
        <v>0</v>
      </c>
      <c r="CW43" s="1820">
        <v>0</v>
      </c>
      <c r="CX43" s="1820">
        <v>0</v>
      </c>
      <c r="CY43" s="1820">
        <v>0</v>
      </c>
      <c r="CZ43" s="1820">
        <v>0</v>
      </c>
      <c r="DA43" s="1820">
        <v>0</v>
      </c>
      <c r="DB43" s="1820">
        <v>0</v>
      </c>
      <c r="DC43" s="1820">
        <v>0</v>
      </c>
      <c r="DD43" s="1820">
        <v>0</v>
      </c>
      <c r="DE43" s="1820">
        <v>0</v>
      </c>
      <c r="DF43" s="1820">
        <v>0</v>
      </c>
      <c r="DG43" s="1820">
        <v>0</v>
      </c>
      <c r="DH43" s="1829">
        <v>0</v>
      </c>
      <c r="DI43" s="1311" t="s">
        <v>262</v>
      </c>
      <c r="DJ43" s="1849">
        <v>0</v>
      </c>
      <c r="DK43" s="1850">
        <v>0</v>
      </c>
      <c r="DL43" s="1850">
        <v>0</v>
      </c>
      <c r="DM43" s="1850">
        <v>0</v>
      </c>
      <c r="DN43" s="1850">
        <v>0</v>
      </c>
      <c r="DO43" s="1850">
        <v>0</v>
      </c>
      <c r="DP43" s="1850">
        <v>0</v>
      </c>
      <c r="DQ43" s="1850">
        <v>0</v>
      </c>
      <c r="DR43" s="1851">
        <v>0</v>
      </c>
      <c r="DS43" s="1307"/>
    </row>
    <row r="44" spans="1:123" ht="15.75" customHeight="1">
      <c r="A44" s="1308"/>
      <c r="B44" s="1816"/>
      <c r="C44" s="1816"/>
      <c r="D44" s="1816"/>
      <c r="E44" s="1816"/>
      <c r="F44" s="1816"/>
      <c r="G44" s="1816"/>
      <c r="H44" s="1816"/>
      <c r="I44" s="1816"/>
      <c r="J44" s="1816"/>
      <c r="K44" s="1816"/>
      <c r="L44" s="1816"/>
      <c r="M44" s="1816"/>
      <c r="N44" s="1816"/>
      <c r="O44" s="1816"/>
      <c r="P44" s="1816"/>
      <c r="Q44" s="1816"/>
      <c r="R44" s="1816"/>
      <c r="S44" s="1816"/>
      <c r="T44" s="1816"/>
      <c r="U44" s="1816"/>
      <c r="V44" s="1816"/>
      <c r="W44" s="1816"/>
      <c r="X44" s="1816"/>
      <c r="Y44" s="1816"/>
      <c r="Z44" s="1816"/>
      <c r="AA44" s="1816"/>
      <c r="AB44" s="1816"/>
      <c r="AC44" s="1816"/>
      <c r="AD44" s="1816"/>
      <c r="AE44" s="1816"/>
      <c r="AF44" s="1816"/>
      <c r="AG44" s="1816"/>
      <c r="AH44" s="1816"/>
      <c r="AI44" s="1816"/>
      <c r="AJ44" s="1816"/>
      <c r="AK44" s="1816"/>
      <c r="AL44" s="1818"/>
      <c r="AM44" s="1818"/>
      <c r="AN44" s="1818"/>
      <c r="AO44" s="1821"/>
      <c r="AP44" s="1818"/>
      <c r="AQ44" s="1818"/>
      <c r="AR44" s="1818"/>
      <c r="AS44" s="1818"/>
      <c r="AT44" s="1818"/>
      <c r="AU44" s="1818"/>
      <c r="AV44" s="1818"/>
      <c r="AW44" s="1818"/>
      <c r="AX44" s="1818"/>
      <c r="AY44" s="1818"/>
      <c r="AZ44" s="1819"/>
      <c r="BA44" s="1308"/>
      <c r="BB44" s="1818" t="s">
        <v>236</v>
      </c>
      <c r="BC44" s="1818" t="s">
        <v>236</v>
      </c>
      <c r="BD44" s="1818" t="s">
        <v>236</v>
      </c>
      <c r="BE44" s="1818" t="s">
        <v>236</v>
      </c>
      <c r="BF44" s="1818" t="s">
        <v>236</v>
      </c>
      <c r="BG44" s="1818" t="s">
        <v>236</v>
      </c>
      <c r="BH44" s="1819" t="s">
        <v>236</v>
      </c>
      <c r="BI44" s="1834" t="s">
        <v>236</v>
      </c>
      <c r="BJ44" s="1818" t="s">
        <v>236</v>
      </c>
      <c r="BK44" s="1818" t="s">
        <v>236</v>
      </c>
      <c r="BL44" s="1818" t="s">
        <v>236</v>
      </c>
      <c r="BM44" s="1818" t="s">
        <v>236</v>
      </c>
      <c r="BN44" s="1818" t="s">
        <v>236</v>
      </c>
      <c r="BO44" s="1818" t="s">
        <v>236</v>
      </c>
      <c r="BP44" s="1835" t="s">
        <v>236</v>
      </c>
      <c r="BQ44" s="1818" t="s">
        <v>236</v>
      </c>
      <c r="BR44" s="1835" t="s">
        <v>236</v>
      </c>
      <c r="BS44" s="1835" t="s">
        <v>236</v>
      </c>
      <c r="BT44" s="1821" t="s">
        <v>236</v>
      </c>
      <c r="BU44" s="1821" t="s">
        <v>236</v>
      </c>
      <c r="BV44" s="1820" t="s">
        <v>236</v>
      </c>
      <c r="BW44" s="1820" t="s">
        <v>236</v>
      </c>
      <c r="BX44" s="1820" t="s">
        <v>236</v>
      </c>
      <c r="BY44" s="1820" t="s">
        <v>236</v>
      </c>
      <c r="BZ44" s="1820" t="s">
        <v>236</v>
      </c>
      <c r="CA44" s="1820" t="s">
        <v>236</v>
      </c>
      <c r="CB44" s="1829" t="s">
        <v>236</v>
      </c>
      <c r="CC44" s="1308"/>
      <c r="CD44" s="1841" t="s">
        <v>236</v>
      </c>
      <c r="CE44" s="1820" t="s">
        <v>236</v>
      </c>
      <c r="CF44" s="1820" t="s">
        <v>236</v>
      </c>
      <c r="CG44" s="1820" t="s">
        <v>236</v>
      </c>
      <c r="CH44" s="1820" t="s">
        <v>236</v>
      </c>
      <c r="CI44" s="1820" t="s">
        <v>236</v>
      </c>
      <c r="CJ44" s="1820" t="s">
        <v>236</v>
      </c>
      <c r="CK44" s="1820" t="s">
        <v>236</v>
      </c>
      <c r="CL44" s="1820" t="s">
        <v>236</v>
      </c>
      <c r="CM44" s="1820" t="s">
        <v>236</v>
      </c>
      <c r="CN44" s="1820" t="s">
        <v>236</v>
      </c>
      <c r="CO44" s="1820" t="s">
        <v>236</v>
      </c>
      <c r="CP44" s="1820" t="s">
        <v>236</v>
      </c>
      <c r="CQ44" s="1820" t="s">
        <v>236</v>
      </c>
      <c r="CR44" s="1820" t="s">
        <v>236</v>
      </c>
      <c r="CS44" s="1820" t="s">
        <v>236</v>
      </c>
      <c r="CT44" s="1820" t="s">
        <v>236</v>
      </c>
      <c r="CU44" s="1820" t="s">
        <v>236</v>
      </c>
      <c r="CV44" s="1825"/>
      <c r="CW44" s="1820"/>
      <c r="CX44" s="1820"/>
      <c r="CY44" s="1820"/>
      <c r="CZ44" s="1820"/>
      <c r="DA44" s="1820"/>
      <c r="DB44" s="1820"/>
      <c r="DC44" s="1820"/>
      <c r="DD44" s="1820"/>
      <c r="DE44" s="1820"/>
      <c r="DF44" s="1820"/>
      <c r="DG44" s="1820"/>
      <c r="DH44" s="1829"/>
      <c r="DI44" s="1311" t="s">
        <v>1086</v>
      </c>
      <c r="DJ44" s="1849">
        <v>0</v>
      </c>
      <c r="DK44" s="1850">
        <v>0</v>
      </c>
      <c r="DL44" s="1850">
        <v>0</v>
      </c>
      <c r="DM44" s="1850">
        <v>0</v>
      </c>
      <c r="DN44" s="1850">
        <v>0</v>
      </c>
      <c r="DO44" s="1850">
        <v>0</v>
      </c>
      <c r="DP44" s="1850">
        <v>0</v>
      </c>
      <c r="DQ44" s="1850">
        <v>0</v>
      </c>
      <c r="DR44" s="1851">
        <v>0</v>
      </c>
      <c r="DS44" s="1307"/>
    </row>
    <row r="45" spans="1:123" ht="15.75" customHeight="1">
      <c r="A45" s="1308" t="s">
        <v>268</v>
      </c>
      <c r="B45" s="1816">
        <v>3384.6</v>
      </c>
      <c r="C45" s="1816">
        <v>3384.6</v>
      </c>
      <c r="D45" s="1816">
        <v>11049.7</v>
      </c>
      <c r="E45" s="1816">
        <v>11815.3</v>
      </c>
      <c r="F45" s="1816">
        <v>18170.27</v>
      </c>
      <c r="G45" s="1816">
        <v>11270.2</v>
      </c>
      <c r="H45" s="1816">
        <v>20288.599999999999</v>
      </c>
      <c r="I45" s="1816">
        <v>25197.9</v>
      </c>
      <c r="J45" s="1816">
        <v>25285.763999999999</v>
      </c>
      <c r="K45" s="1816">
        <v>25218.143</v>
      </c>
      <c r="L45" s="1816">
        <v>22173.5</v>
      </c>
      <c r="M45" s="1816">
        <v>20348.7</v>
      </c>
      <c r="N45" s="1816">
        <v>20522</v>
      </c>
      <c r="O45" s="1816">
        <v>10522</v>
      </c>
      <c r="P45" s="1816">
        <v>3115.2</v>
      </c>
      <c r="Q45" s="1816">
        <v>10813.6</v>
      </c>
      <c r="R45" s="1816">
        <v>17935.07</v>
      </c>
      <c r="S45" s="1816">
        <v>10999.739</v>
      </c>
      <c r="T45" s="1816">
        <v>13046.428999999998</v>
      </c>
      <c r="U45" s="1816">
        <v>21206.884000000002</v>
      </c>
      <c r="V45" s="1816">
        <v>24711.537</v>
      </c>
      <c r="W45" s="1816">
        <v>15519.527</v>
      </c>
      <c r="X45" s="1816">
        <v>10823.62</v>
      </c>
      <c r="Y45" s="1816">
        <v>21102.453000000001</v>
      </c>
      <c r="Z45" s="1816">
        <v>23095.8089</v>
      </c>
      <c r="AA45" s="1816">
        <v>45373.023999999998</v>
      </c>
      <c r="AB45" s="1816">
        <v>24610.030999999999</v>
      </c>
      <c r="AC45" s="1816">
        <v>35071.199999999997</v>
      </c>
      <c r="AD45" s="1816">
        <v>23807.102000000003</v>
      </c>
      <c r="AE45" s="1816">
        <v>31864.357999999997</v>
      </c>
      <c r="AF45" s="1816">
        <v>16039.495999999999</v>
      </c>
      <c r="AG45" s="1816">
        <v>22118.832000000002</v>
      </c>
      <c r="AH45" s="1816">
        <v>66091.192999999999</v>
      </c>
      <c r="AI45" s="1816">
        <v>69200.985000000015</v>
      </c>
      <c r="AJ45" s="1816">
        <v>50713</v>
      </c>
      <c r="AK45" s="1816">
        <v>23057.707999999999</v>
      </c>
      <c r="AL45" s="1818">
        <v>30280.305999999997</v>
      </c>
      <c r="AM45" s="1818">
        <v>82407.241999999998</v>
      </c>
      <c r="AN45" s="1818">
        <v>106554.83499999999</v>
      </c>
      <c r="AO45" s="1818">
        <v>65493.82</v>
      </c>
      <c r="AP45" s="1818">
        <v>87433.80799999999</v>
      </c>
      <c r="AQ45" s="1818">
        <v>110558.33099999999</v>
      </c>
      <c r="AR45" s="1818">
        <v>139510.53200000001</v>
      </c>
      <c r="AS45" s="1818">
        <v>101153.70399999998</v>
      </c>
      <c r="AT45" s="1818">
        <v>51888.216999999997</v>
      </c>
      <c r="AU45" s="1818">
        <v>71216.550999999992</v>
      </c>
      <c r="AV45" s="1818">
        <v>69094.95199999999</v>
      </c>
      <c r="AW45" s="1818">
        <v>68825.495695050005</v>
      </c>
      <c r="AX45" s="1818">
        <v>95484.632656689981</v>
      </c>
      <c r="AY45" s="1818">
        <v>99850.835999999996</v>
      </c>
      <c r="AZ45" s="1819">
        <v>97171.565000000017</v>
      </c>
      <c r="BA45" s="1308" t="s">
        <v>268</v>
      </c>
      <c r="BB45" s="1818">
        <v>89281.05</v>
      </c>
      <c r="BC45" s="1818">
        <v>109346.689</v>
      </c>
      <c r="BD45" s="1818">
        <v>111079.04700000001</v>
      </c>
      <c r="BE45" s="1818">
        <v>91221.887585000004</v>
      </c>
      <c r="BF45" s="1818">
        <v>83183.277900999994</v>
      </c>
      <c r="BG45" s="1818">
        <v>90758.721999999994</v>
      </c>
      <c r="BH45" s="1819">
        <v>91338.945600000006</v>
      </c>
      <c r="BI45" s="1834">
        <v>91097.93</v>
      </c>
      <c r="BJ45" s="1818">
        <v>68825.495695050005</v>
      </c>
      <c r="BK45" s="1818">
        <v>68010.585999999996</v>
      </c>
      <c r="BL45" s="1818">
        <v>72859.626999999993</v>
      </c>
      <c r="BM45" s="1818">
        <v>66413.959999999992</v>
      </c>
      <c r="BN45" s="1818">
        <v>62261.840000000004</v>
      </c>
      <c r="BO45" s="1818">
        <v>71915.540000000008</v>
      </c>
      <c r="BP45" s="1835">
        <v>77536.95</v>
      </c>
      <c r="BQ45" s="1818">
        <v>64975.869999999995</v>
      </c>
      <c r="BR45" s="1835">
        <v>55438.46</v>
      </c>
      <c r="BS45" s="1835">
        <v>81623.92</v>
      </c>
      <c r="BT45" s="1818">
        <v>65413.13</v>
      </c>
      <c r="BU45" s="1818">
        <v>64298.34</v>
      </c>
      <c r="BV45" s="1820">
        <v>35048.36</v>
      </c>
      <c r="BW45" s="1820">
        <v>30707.879999999997</v>
      </c>
      <c r="BX45" s="1820">
        <v>37363.57</v>
      </c>
      <c r="BY45" s="1820">
        <v>37522.370000000003</v>
      </c>
      <c r="BZ45" s="1820">
        <v>39689.630000000005</v>
      </c>
      <c r="CA45" s="1820">
        <v>36062.080000000002</v>
      </c>
      <c r="CB45" s="1829">
        <v>40798.278000000006</v>
      </c>
      <c r="CC45" s="1308" t="s">
        <v>268</v>
      </c>
      <c r="CD45" s="1841">
        <v>55426.68</v>
      </c>
      <c r="CE45" s="1820">
        <v>51008.44</v>
      </c>
      <c r="CF45" s="1820">
        <v>52863.33</v>
      </c>
      <c r="CG45" s="1820">
        <v>43461.354000000007</v>
      </c>
      <c r="CH45" s="1820">
        <v>41566.1</v>
      </c>
      <c r="CI45" s="1820">
        <v>35834.555</v>
      </c>
      <c r="CJ45" s="1820">
        <v>40912.159</v>
      </c>
      <c r="CK45" s="1820">
        <v>42422.895000000004</v>
      </c>
      <c r="CL45" s="1820">
        <v>50435.849999999991</v>
      </c>
      <c r="CM45" s="1820">
        <v>51885.305</v>
      </c>
      <c r="CN45" s="1820">
        <v>60992.668000000005</v>
      </c>
      <c r="CO45" s="1820">
        <v>48696.019</v>
      </c>
      <c r="CP45" s="1820">
        <v>34436.68</v>
      </c>
      <c r="CQ45" s="1820">
        <v>50559.933000000005</v>
      </c>
      <c r="CR45" s="1820">
        <v>23443.266</v>
      </c>
      <c r="CS45" s="1820">
        <v>14791.704</v>
      </c>
      <c r="CT45" s="1820">
        <v>14930.33</v>
      </c>
      <c r="CU45" s="1820">
        <v>12276.58</v>
      </c>
      <c r="CV45" s="1825">
        <v>7892.5</v>
      </c>
      <c r="CW45" s="1820">
        <v>4236</v>
      </c>
      <c r="CX45" s="1820">
        <v>14941.7</v>
      </c>
      <c r="CY45" s="1820">
        <v>24160.400000000001</v>
      </c>
      <c r="CZ45" s="1820">
        <v>24992.080000000002</v>
      </c>
      <c r="DA45" s="1820">
        <v>31124.38</v>
      </c>
      <c r="DB45" s="1820">
        <v>21671.67</v>
      </c>
      <c r="DC45" s="1820">
        <v>17975.919999999998</v>
      </c>
      <c r="DD45" s="1820">
        <v>17530.18</v>
      </c>
      <c r="DE45" s="1820">
        <v>14826.61</v>
      </c>
      <c r="DF45" s="1820">
        <v>18094.28</v>
      </c>
      <c r="DG45" s="1820">
        <v>19037.099670330004</v>
      </c>
      <c r="DH45" s="1829">
        <v>22101.383115229997</v>
      </c>
      <c r="DI45" s="1311" t="s">
        <v>264</v>
      </c>
      <c r="DJ45" s="1849">
        <v>0</v>
      </c>
      <c r="DK45" s="1850">
        <v>0</v>
      </c>
      <c r="DL45" s="1850">
        <v>0</v>
      </c>
      <c r="DM45" s="1850">
        <v>0</v>
      </c>
      <c r="DN45" s="1850">
        <v>0</v>
      </c>
      <c r="DO45" s="1850">
        <v>0</v>
      </c>
      <c r="DP45" s="1850">
        <v>0</v>
      </c>
      <c r="DQ45" s="1850">
        <v>0</v>
      </c>
      <c r="DR45" s="1851">
        <v>0</v>
      </c>
      <c r="DS45" s="1307"/>
    </row>
    <row r="46" spans="1:123" ht="15.75" customHeight="1">
      <c r="A46" s="1310" t="s">
        <v>270</v>
      </c>
      <c r="B46" s="1820">
        <v>2813.4</v>
      </c>
      <c r="C46" s="1820">
        <v>2813.4</v>
      </c>
      <c r="D46" s="1820">
        <v>10435.6</v>
      </c>
      <c r="E46" s="1820">
        <v>11127</v>
      </c>
      <c r="F46" s="1820">
        <v>17508.07</v>
      </c>
      <c r="G46" s="1820">
        <v>10721.6</v>
      </c>
      <c r="H46" s="1820">
        <v>19592.3</v>
      </c>
      <c r="I46" s="1820">
        <v>24477.599999999999</v>
      </c>
      <c r="J46" s="1820">
        <v>24575.59</v>
      </c>
      <c r="K46" s="1820">
        <v>24077.142999999996</v>
      </c>
      <c r="L46" s="1820">
        <v>20312.099999999999</v>
      </c>
      <c r="M46" s="1820">
        <v>18791.2</v>
      </c>
      <c r="N46" s="1820">
        <v>19019.599999999999</v>
      </c>
      <c r="O46" s="1820">
        <v>9019.6</v>
      </c>
      <c r="P46" s="1820">
        <v>1924.5</v>
      </c>
      <c r="Q46" s="1820">
        <v>9450.6</v>
      </c>
      <c r="R46" s="1820">
        <v>17933.27</v>
      </c>
      <c r="S46" s="1820">
        <v>8515.2579999999998</v>
      </c>
      <c r="T46" s="1820">
        <v>10078.284</v>
      </c>
      <c r="U46" s="1820">
        <v>16617.86</v>
      </c>
      <c r="V46" s="1820">
        <v>20246.738999999998</v>
      </c>
      <c r="W46" s="1820">
        <v>11674.766</v>
      </c>
      <c r="X46" s="1820">
        <v>5414.2939999999999</v>
      </c>
      <c r="Y46" s="1820">
        <v>15835.235000000001</v>
      </c>
      <c r="Z46" s="1820">
        <v>15125.2109</v>
      </c>
      <c r="AA46" s="1820">
        <v>36390.309000000001</v>
      </c>
      <c r="AB46" s="1820">
        <v>11824.995000000001</v>
      </c>
      <c r="AC46" s="1820">
        <v>24602.2</v>
      </c>
      <c r="AD46" s="1820">
        <v>11436.433999999999</v>
      </c>
      <c r="AE46" s="1820">
        <v>19547.742999999999</v>
      </c>
      <c r="AF46" s="1820">
        <v>5178.6469999999999</v>
      </c>
      <c r="AG46" s="1820">
        <v>15430.14</v>
      </c>
      <c r="AH46" s="1820">
        <v>58542.483</v>
      </c>
      <c r="AI46" s="1820">
        <v>63665.948000000004</v>
      </c>
      <c r="AJ46" s="1820">
        <v>47255.7</v>
      </c>
      <c r="AK46" s="1820">
        <v>17529.317999999999</v>
      </c>
      <c r="AL46" s="1821">
        <v>19621.276999999998</v>
      </c>
      <c r="AM46" s="1821">
        <v>66845.724000000002</v>
      </c>
      <c r="AN46" s="1821">
        <v>90084.510999999999</v>
      </c>
      <c r="AO46" s="1821">
        <v>58352.55</v>
      </c>
      <c r="AP46" s="1821">
        <v>65616.895999999993</v>
      </c>
      <c r="AQ46" s="1821">
        <v>76922.259999999995</v>
      </c>
      <c r="AR46" s="1821">
        <v>91060.608999999997</v>
      </c>
      <c r="AS46" s="1821">
        <v>64133.006999999998</v>
      </c>
      <c r="AT46" s="1821">
        <v>14867.52</v>
      </c>
      <c r="AU46" s="1821">
        <v>42028.444000000003</v>
      </c>
      <c r="AV46" s="1821">
        <v>41530.034</v>
      </c>
      <c r="AW46" s="1821">
        <v>48026.678467750004</v>
      </c>
      <c r="AX46" s="1821">
        <v>73844.285943819996</v>
      </c>
      <c r="AY46" s="1821">
        <v>65193.758999999998</v>
      </c>
      <c r="AZ46" s="1822">
        <v>62428.938000000002</v>
      </c>
      <c r="BA46" s="1310" t="s">
        <v>270</v>
      </c>
      <c r="BB46" s="1821">
        <v>56815.817999999999</v>
      </c>
      <c r="BC46" s="1821">
        <v>74567.835999999996</v>
      </c>
      <c r="BD46" s="1821">
        <v>76249.888000000006</v>
      </c>
      <c r="BE46" s="1821">
        <v>67260.239302999995</v>
      </c>
      <c r="BF46" s="1821">
        <v>60711.672489999997</v>
      </c>
      <c r="BG46" s="1821">
        <v>67959.774999999994</v>
      </c>
      <c r="BH46" s="1822">
        <v>68864.7546</v>
      </c>
      <c r="BI46" s="1836">
        <v>70969.210999999996</v>
      </c>
      <c r="BJ46" s="1821">
        <v>48026.678467750004</v>
      </c>
      <c r="BK46" s="1821">
        <v>46792.625999999997</v>
      </c>
      <c r="BL46" s="1821">
        <v>49062.764999999999</v>
      </c>
      <c r="BM46" s="1821">
        <v>43514.52</v>
      </c>
      <c r="BN46" s="1821">
        <v>38242.239999999998</v>
      </c>
      <c r="BO46" s="1821">
        <v>48707.95</v>
      </c>
      <c r="BP46" s="1825">
        <v>54370.36</v>
      </c>
      <c r="BQ46" s="1821">
        <v>42700.69</v>
      </c>
      <c r="BR46" s="1825">
        <v>33399.9</v>
      </c>
      <c r="BS46" s="1825">
        <v>56853.120000000003</v>
      </c>
      <c r="BT46" s="1821">
        <v>43392.31</v>
      </c>
      <c r="BU46" s="1821">
        <v>37098.160000000003</v>
      </c>
      <c r="BV46" s="1820">
        <v>12553.22</v>
      </c>
      <c r="BW46" s="1820">
        <v>8394.34</v>
      </c>
      <c r="BX46" s="1820">
        <v>11527.93</v>
      </c>
      <c r="BY46" s="1820">
        <v>11647.11</v>
      </c>
      <c r="BZ46" s="1820">
        <v>11235.5</v>
      </c>
      <c r="CA46" s="1820">
        <v>7731.62</v>
      </c>
      <c r="CB46" s="1829">
        <v>13899.909</v>
      </c>
      <c r="CC46" s="1310" t="s">
        <v>270</v>
      </c>
      <c r="CD46" s="1841">
        <v>27114.28</v>
      </c>
      <c r="CE46" s="1820">
        <v>25782.19</v>
      </c>
      <c r="CF46" s="1820">
        <v>27742.95</v>
      </c>
      <c r="CG46" s="1820">
        <v>16595.973000000002</v>
      </c>
      <c r="CH46" s="1820">
        <v>19603.3</v>
      </c>
      <c r="CI46" s="1820">
        <v>12992.436</v>
      </c>
      <c r="CJ46" s="1820">
        <v>14651.737999999999</v>
      </c>
      <c r="CK46" s="1820">
        <v>16443.412</v>
      </c>
      <c r="CL46" s="1820">
        <v>24808.17</v>
      </c>
      <c r="CM46" s="1820">
        <v>26290.182000000001</v>
      </c>
      <c r="CN46" s="1820">
        <v>36144.707999999999</v>
      </c>
      <c r="CO46" s="1820">
        <v>23976.719000000001</v>
      </c>
      <c r="CP46" s="1820">
        <v>24339.96</v>
      </c>
      <c r="CQ46" s="1820">
        <v>40463.214</v>
      </c>
      <c r="CR46" s="1820">
        <v>15485.576999999999</v>
      </c>
      <c r="CS46" s="1820">
        <v>11869.97</v>
      </c>
      <c r="CT46" s="1820">
        <v>12008.6</v>
      </c>
      <c r="CU46" s="1820">
        <v>9363.4699999999993</v>
      </c>
      <c r="CV46" s="1825">
        <v>4979.3999999999996</v>
      </c>
      <c r="CW46" s="1820">
        <v>1342.4</v>
      </c>
      <c r="CX46" s="1820">
        <v>12053.5</v>
      </c>
      <c r="CY46" s="1820">
        <v>21265.06</v>
      </c>
      <c r="CZ46" s="1820">
        <v>22098.78</v>
      </c>
      <c r="DA46" s="1820">
        <v>29531.02</v>
      </c>
      <c r="DB46" s="1820">
        <v>21279.57</v>
      </c>
      <c r="DC46" s="1820">
        <v>17583.88</v>
      </c>
      <c r="DD46" s="1820">
        <v>17158.13</v>
      </c>
      <c r="DE46" s="1820">
        <v>14454.65</v>
      </c>
      <c r="DF46" s="1820">
        <v>17722.330000000002</v>
      </c>
      <c r="DG46" s="1820">
        <v>18665.383078330004</v>
      </c>
      <c r="DH46" s="1829">
        <v>19729.681702229998</v>
      </c>
      <c r="DI46" s="1309"/>
      <c r="DJ46" s="1846" t="s">
        <v>236</v>
      </c>
      <c r="DK46" s="1847" t="s">
        <v>236</v>
      </c>
      <c r="DL46" s="1847" t="s">
        <v>236</v>
      </c>
      <c r="DM46" s="1847" t="s">
        <v>236</v>
      </c>
      <c r="DN46" s="1847" t="s">
        <v>236</v>
      </c>
      <c r="DO46" s="1847" t="s">
        <v>236</v>
      </c>
      <c r="DP46" s="1847" t="s">
        <v>236</v>
      </c>
      <c r="DQ46" s="1847" t="s">
        <v>236</v>
      </c>
      <c r="DR46" s="1848" t="s">
        <v>236</v>
      </c>
      <c r="DS46" s="1307"/>
    </row>
    <row r="47" spans="1:123" ht="15.75" customHeight="1">
      <c r="A47" s="1310" t="s">
        <v>272</v>
      </c>
      <c r="B47" s="1820">
        <v>571.20000000000005</v>
      </c>
      <c r="C47" s="1820">
        <v>571.20000000000005</v>
      </c>
      <c r="D47" s="1820">
        <v>614.1</v>
      </c>
      <c r="E47" s="1820">
        <v>688.3</v>
      </c>
      <c r="F47" s="1820">
        <v>662.2</v>
      </c>
      <c r="G47" s="1820">
        <v>548.6</v>
      </c>
      <c r="H47" s="1820">
        <v>696.3</v>
      </c>
      <c r="I47" s="1820">
        <v>720.2</v>
      </c>
      <c r="J47" s="1820">
        <v>710.17400000000009</v>
      </c>
      <c r="K47" s="1820">
        <v>1141</v>
      </c>
      <c r="L47" s="1820">
        <v>1861.4</v>
      </c>
      <c r="M47" s="1820">
        <v>1557.5</v>
      </c>
      <c r="N47" s="1820">
        <v>1502.4</v>
      </c>
      <c r="O47" s="1820">
        <v>1502.4</v>
      </c>
      <c r="P47" s="1820">
        <v>1190.7</v>
      </c>
      <c r="Q47" s="1820">
        <v>1363</v>
      </c>
      <c r="R47" s="1820">
        <v>1.8</v>
      </c>
      <c r="S47" s="1820">
        <v>2484.4809999999998</v>
      </c>
      <c r="T47" s="1820">
        <v>2968.145</v>
      </c>
      <c r="U47" s="1820">
        <v>4589.0240000000003</v>
      </c>
      <c r="V47" s="1820">
        <v>4464.7979999999998</v>
      </c>
      <c r="W47" s="1820">
        <v>3844.761</v>
      </c>
      <c r="X47" s="1820">
        <v>5409.326</v>
      </c>
      <c r="Y47" s="1820">
        <v>5267.2179999999998</v>
      </c>
      <c r="Z47" s="1820">
        <v>7270.4660000000003</v>
      </c>
      <c r="AA47" s="1820">
        <v>8282.5830000000005</v>
      </c>
      <c r="AB47" s="1820">
        <v>12084.936</v>
      </c>
      <c r="AC47" s="1820">
        <v>9768.7999999999993</v>
      </c>
      <c r="AD47" s="1820">
        <v>11670.536</v>
      </c>
      <c r="AE47" s="1820">
        <v>9605.3719999999994</v>
      </c>
      <c r="AF47" s="1820">
        <v>8152.5839999999998</v>
      </c>
      <c r="AG47" s="1820">
        <v>5954.5940000000001</v>
      </c>
      <c r="AH47" s="1820">
        <v>6698.5119999999997</v>
      </c>
      <c r="AI47" s="1820">
        <v>4684.8389999999999</v>
      </c>
      <c r="AJ47" s="1820">
        <v>2607.1</v>
      </c>
      <c r="AK47" s="1820">
        <v>4794.2920000000004</v>
      </c>
      <c r="AL47" s="1821">
        <v>7736.6139999999996</v>
      </c>
      <c r="AM47" s="1821">
        <v>12639.102999999999</v>
      </c>
      <c r="AN47" s="1821">
        <v>13547.909</v>
      </c>
      <c r="AO47" s="1821">
        <v>4218.8500000000004</v>
      </c>
      <c r="AP47" s="1821">
        <v>18894.496999999999</v>
      </c>
      <c r="AQ47" s="1821">
        <v>30713.655999999999</v>
      </c>
      <c r="AR47" s="1821">
        <v>45577.508000000002</v>
      </c>
      <c r="AS47" s="1821">
        <v>34148.281999999999</v>
      </c>
      <c r="AT47" s="1821">
        <v>34148.281999999999</v>
      </c>
      <c r="AU47" s="1821">
        <v>26315.691999999999</v>
      </c>
      <c r="AV47" s="1821">
        <v>24992.503000000001</v>
      </c>
      <c r="AW47" s="1821">
        <v>20863.865834830001</v>
      </c>
      <c r="AX47" s="1821">
        <v>21205.394637869998</v>
      </c>
      <c r="AY47" s="1821">
        <v>34222.125</v>
      </c>
      <c r="AZ47" s="1822">
        <v>34287.675000000003</v>
      </c>
      <c r="BA47" s="1310" t="s">
        <v>272</v>
      </c>
      <c r="BB47" s="1821">
        <v>34328.663</v>
      </c>
      <c r="BC47" s="1821">
        <v>34313.900999999998</v>
      </c>
      <c r="BD47" s="1821">
        <v>34274.207000000002</v>
      </c>
      <c r="BE47" s="1821">
        <v>23411.696282000001</v>
      </c>
      <c r="BF47" s="1821">
        <v>21901.654018000001</v>
      </c>
      <c r="BG47" s="1821">
        <v>22248.994999999999</v>
      </c>
      <c r="BH47" s="1822">
        <v>21993.544000000002</v>
      </c>
      <c r="BI47" s="1836">
        <v>19197.759999999998</v>
      </c>
      <c r="BJ47" s="1821">
        <v>20863.865834830001</v>
      </c>
      <c r="BK47" s="1821">
        <v>19936.009999999998</v>
      </c>
      <c r="BL47" s="1821">
        <v>21439.772000000001</v>
      </c>
      <c r="BM47" s="1821">
        <v>21040.49</v>
      </c>
      <c r="BN47" s="1821">
        <v>20945.560000000001</v>
      </c>
      <c r="BO47" s="1821">
        <v>20943.88</v>
      </c>
      <c r="BP47" s="1825">
        <v>21167.75</v>
      </c>
      <c r="BQ47" s="1821">
        <v>20862.12</v>
      </c>
      <c r="BR47" s="1825">
        <v>20393.27</v>
      </c>
      <c r="BS47" s="1825">
        <v>20550.66</v>
      </c>
      <c r="BT47" s="1821">
        <v>17820.439999999999</v>
      </c>
      <c r="BU47" s="1821">
        <v>22898.98</v>
      </c>
      <c r="BV47" s="1820">
        <v>17898.97</v>
      </c>
      <c r="BW47" s="1820">
        <v>17719.3</v>
      </c>
      <c r="BX47" s="1820">
        <v>17668.73</v>
      </c>
      <c r="BY47" s="1820">
        <v>17655.84</v>
      </c>
      <c r="BZ47" s="1820">
        <v>18035.29</v>
      </c>
      <c r="CA47" s="1820">
        <v>17977.560000000001</v>
      </c>
      <c r="CB47" s="1829">
        <v>16977.562000000002</v>
      </c>
      <c r="CC47" s="1310" t="s">
        <v>272</v>
      </c>
      <c r="CD47" s="1841">
        <v>18099.8</v>
      </c>
      <c r="CE47" s="1820">
        <v>15134.37</v>
      </c>
      <c r="CF47" s="1820">
        <v>15138.27</v>
      </c>
      <c r="CG47" s="1820">
        <v>14907.598</v>
      </c>
      <c r="CH47" s="1820">
        <v>14858.2</v>
      </c>
      <c r="CI47" s="1820">
        <v>14685.803</v>
      </c>
      <c r="CJ47" s="1820">
        <v>14538.014999999999</v>
      </c>
      <c r="CK47" s="1820">
        <v>14283.195</v>
      </c>
      <c r="CL47" s="1820">
        <v>14148.23</v>
      </c>
      <c r="CM47" s="1820">
        <v>14125.462</v>
      </c>
      <c r="CN47" s="1820">
        <v>14121.12</v>
      </c>
      <c r="CO47" s="1820">
        <v>14106.692999999999</v>
      </c>
      <c r="CP47" s="1820">
        <v>0</v>
      </c>
      <c r="CQ47" s="1820">
        <v>0</v>
      </c>
      <c r="CR47" s="1820">
        <v>0</v>
      </c>
      <c r="CS47" s="1820">
        <v>0</v>
      </c>
      <c r="CT47" s="1820">
        <v>0</v>
      </c>
      <c r="CU47" s="1820">
        <v>0</v>
      </c>
      <c r="CV47" s="1825">
        <v>0</v>
      </c>
      <c r="CW47" s="1820">
        <v>0</v>
      </c>
      <c r="CX47" s="1820">
        <v>0</v>
      </c>
      <c r="CY47" s="1820">
        <v>0</v>
      </c>
      <c r="CZ47" s="1820">
        <v>0</v>
      </c>
      <c r="DA47" s="1820">
        <v>0</v>
      </c>
      <c r="DB47" s="1820">
        <v>0</v>
      </c>
      <c r="DC47" s="1820">
        <v>0</v>
      </c>
      <c r="DD47" s="1820">
        <v>0</v>
      </c>
      <c r="DE47" s="1820">
        <v>0</v>
      </c>
      <c r="DF47" s="1820">
        <v>0</v>
      </c>
      <c r="DG47" s="1820">
        <v>0</v>
      </c>
      <c r="DH47" s="1829">
        <v>0</v>
      </c>
      <c r="DI47" s="1309" t="s">
        <v>1087</v>
      </c>
      <c r="DJ47" s="1846">
        <v>0</v>
      </c>
      <c r="DK47" s="1847">
        <v>0</v>
      </c>
      <c r="DL47" s="1847">
        <v>5140.8728199999996</v>
      </c>
      <c r="DM47" s="1847">
        <v>0</v>
      </c>
      <c r="DN47" s="1847">
        <v>0</v>
      </c>
      <c r="DO47" s="1847">
        <v>0</v>
      </c>
      <c r="DP47" s="1847">
        <v>0</v>
      </c>
      <c r="DQ47" s="1847">
        <v>0</v>
      </c>
      <c r="DR47" s="1848">
        <v>0</v>
      </c>
      <c r="DS47" s="1307"/>
    </row>
    <row r="48" spans="1:123" ht="15.75" customHeight="1">
      <c r="A48" s="1308" t="s">
        <v>273</v>
      </c>
      <c r="B48" s="1816">
        <v>0</v>
      </c>
      <c r="C48" s="1816">
        <v>0</v>
      </c>
      <c r="D48" s="1816">
        <v>0</v>
      </c>
      <c r="E48" s="1816">
        <v>0</v>
      </c>
      <c r="F48" s="1816">
        <v>0</v>
      </c>
      <c r="G48" s="1816">
        <v>0</v>
      </c>
      <c r="H48" s="1816">
        <v>0</v>
      </c>
      <c r="I48" s="1816">
        <v>0</v>
      </c>
      <c r="J48" s="1816">
        <v>0</v>
      </c>
      <c r="K48" s="1816">
        <v>0</v>
      </c>
      <c r="L48" s="1816">
        <v>0</v>
      </c>
      <c r="M48" s="1816">
        <v>0</v>
      </c>
      <c r="N48" s="1816">
        <v>0</v>
      </c>
      <c r="O48" s="1816">
        <v>0</v>
      </c>
      <c r="P48" s="1816">
        <v>0</v>
      </c>
      <c r="Q48" s="1816">
        <v>0</v>
      </c>
      <c r="R48" s="1816">
        <v>0</v>
      </c>
      <c r="S48" s="1816">
        <v>0</v>
      </c>
      <c r="T48" s="1816">
        <v>0</v>
      </c>
      <c r="U48" s="1816">
        <v>0</v>
      </c>
      <c r="V48" s="1816">
        <v>0</v>
      </c>
      <c r="W48" s="1816">
        <v>0</v>
      </c>
      <c r="X48" s="1816">
        <v>0</v>
      </c>
      <c r="Y48" s="1816">
        <v>0</v>
      </c>
      <c r="Z48" s="1816">
        <v>700.13199999999995</v>
      </c>
      <c r="AA48" s="1816">
        <v>700.13199999999995</v>
      </c>
      <c r="AB48" s="1816">
        <v>700.1</v>
      </c>
      <c r="AC48" s="1816">
        <v>700.2</v>
      </c>
      <c r="AD48" s="1816">
        <v>700.13199999999995</v>
      </c>
      <c r="AE48" s="1816">
        <v>2743.1950000000002</v>
      </c>
      <c r="AF48" s="1816">
        <v>2824.3649999999998</v>
      </c>
      <c r="AG48" s="1816">
        <v>734.09799999999996</v>
      </c>
      <c r="AH48" s="1816">
        <v>850.19799999999998</v>
      </c>
      <c r="AI48" s="1816">
        <v>850.19799999999998</v>
      </c>
      <c r="AJ48" s="1816">
        <v>850.2</v>
      </c>
      <c r="AK48" s="1816">
        <v>734.09799999999996</v>
      </c>
      <c r="AL48" s="1818">
        <v>2922.415</v>
      </c>
      <c r="AM48" s="1818">
        <v>2922.415</v>
      </c>
      <c r="AN48" s="1818">
        <v>2922.415</v>
      </c>
      <c r="AO48" s="1818">
        <v>2922.42</v>
      </c>
      <c r="AP48" s="1818">
        <v>2922.415</v>
      </c>
      <c r="AQ48" s="1818">
        <v>2922.415</v>
      </c>
      <c r="AR48" s="1818">
        <v>2872.415</v>
      </c>
      <c r="AS48" s="1818">
        <v>2872.415</v>
      </c>
      <c r="AT48" s="1818">
        <v>2872.415</v>
      </c>
      <c r="AU48" s="1818">
        <v>2872.415</v>
      </c>
      <c r="AV48" s="1818">
        <v>2572.415</v>
      </c>
      <c r="AW48" s="1818">
        <v>-65.048607529999913</v>
      </c>
      <c r="AX48" s="1818">
        <v>434.95207499999981</v>
      </c>
      <c r="AY48" s="1818">
        <v>434.95199999999988</v>
      </c>
      <c r="AZ48" s="1819">
        <v>454.95199999999988</v>
      </c>
      <c r="BA48" s="1308" t="s">
        <v>273</v>
      </c>
      <c r="BB48" s="1818">
        <v>-1863.431</v>
      </c>
      <c r="BC48" s="1818">
        <v>464.95199999999977</v>
      </c>
      <c r="BD48" s="1818">
        <v>554.95199999999977</v>
      </c>
      <c r="BE48" s="1818">
        <v>549.95199999999988</v>
      </c>
      <c r="BF48" s="1818">
        <v>569.95139299999994</v>
      </c>
      <c r="BG48" s="1818">
        <v>549.95199999999988</v>
      </c>
      <c r="BH48" s="1819">
        <v>480.64700000000005</v>
      </c>
      <c r="BI48" s="1834">
        <v>930.95899999999983</v>
      </c>
      <c r="BJ48" s="1818">
        <v>-65.048607529999913</v>
      </c>
      <c r="BK48" s="1818">
        <v>1281.95</v>
      </c>
      <c r="BL48" s="1818">
        <v>2357.09</v>
      </c>
      <c r="BM48" s="1818">
        <v>1858.95</v>
      </c>
      <c r="BN48" s="1818">
        <v>3074.0400000000009</v>
      </c>
      <c r="BO48" s="1818">
        <v>2263.71</v>
      </c>
      <c r="BP48" s="1835">
        <v>1998.84</v>
      </c>
      <c r="BQ48" s="1818">
        <v>1413.0599999999997</v>
      </c>
      <c r="BR48" s="1835">
        <v>1645.29</v>
      </c>
      <c r="BS48" s="1835">
        <v>4220.1399999999994</v>
      </c>
      <c r="BT48" s="1818">
        <v>4200.3799999999992</v>
      </c>
      <c r="BU48" s="1818">
        <v>4301.2000000000007</v>
      </c>
      <c r="BV48" s="1820">
        <v>4596.17</v>
      </c>
      <c r="BW48" s="1820">
        <v>4594.24</v>
      </c>
      <c r="BX48" s="1820">
        <v>8166.91</v>
      </c>
      <c r="BY48" s="1820">
        <v>8219.42</v>
      </c>
      <c r="BZ48" s="1820">
        <v>10418.84</v>
      </c>
      <c r="CA48" s="1820">
        <v>10352.900000000001</v>
      </c>
      <c r="CB48" s="1829">
        <v>9920.8070000000007</v>
      </c>
      <c r="CC48" s="1308" t="s">
        <v>273</v>
      </c>
      <c r="CD48" s="1841">
        <v>10212.599999999999</v>
      </c>
      <c r="CE48" s="1820">
        <v>10091.880000000001</v>
      </c>
      <c r="CF48" s="1820">
        <v>9982.11</v>
      </c>
      <c r="CG48" s="1820">
        <v>11957.782999999999</v>
      </c>
      <c r="CH48" s="1820">
        <v>7104.6</v>
      </c>
      <c r="CI48" s="1820">
        <v>8156.3159999999998</v>
      </c>
      <c r="CJ48" s="1820">
        <v>11722.406000000001</v>
      </c>
      <c r="CK48" s="1820">
        <v>11696.288</v>
      </c>
      <c r="CL48" s="1820">
        <v>11479.45</v>
      </c>
      <c r="CM48" s="1820">
        <v>11469.661</v>
      </c>
      <c r="CN48" s="1820">
        <v>10726.84</v>
      </c>
      <c r="CO48" s="1820">
        <v>10612.607000000002</v>
      </c>
      <c r="CP48" s="1820">
        <v>10096.720000000001</v>
      </c>
      <c r="CQ48" s="1820">
        <v>10096.719000000001</v>
      </c>
      <c r="CR48" s="1820">
        <v>7957.6889999999994</v>
      </c>
      <c r="CS48" s="1820">
        <v>2921.7339999999999</v>
      </c>
      <c r="CT48" s="1820">
        <v>2921.73</v>
      </c>
      <c r="CU48" s="1820">
        <v>2913.11</v>
      </c>
      <c r="CV48" s="1825">
        <v>2913.1</v>
      </c>
      <c r="CW48" s="1820">
        <v>2893.5</v>
      </c>
      <c r="CX48" s="1820">
        <v>2888.1</v>
      </c>
      <c r="CY48" s="1820">
        <v>2895.33</v>
      </c>
      <c r="CZ48" s="1820">
        <v>2893.3</v>
      </c>
      <c r="DA48" s="1820">
        <v>1593.36</v>
      </c>
      <c r="DB48" s="1820">
        <v>392.1</v>
      </c>
      <c r="DC48" s="1820">
        <v>392.04</v>
      </c>
      <c r="DD48" s="1820">
        <v>372.05</v>
      </c>
      <c r="DE48" s="1820">
        <v>371.96</v>
      </c>
      <c r="DF48" s="1820">
        <v>371.95</v>
      </c>
      <c r="DG48" s="1820">
        <v>371.71659199999999</v>
      </c>
      <c r="DH48" s="1829">
        <v>2371.7014129999998</v>
      </c>
      <c r="DI48" s="1311" t="s">
        <v>270</v>
      </c>
      <c r="DJ48" s="1849">
        <v>0</v>
      </c>
      <c r="DK48" s="1850">
        <v>0</v>
      </c>
      <c r="DL48" s="1850">
        <v>0</v>
      </c>
      <c r="DM48" s="1850">
        <v>0</v>
      </c>
      <c r="DN48" s="1850">
        <v>0</v>
      </c>
      <c r="DO48" s="1850">
        <v>0</v>
      </c>
      <c r="DP48" s="1850">
        <v>0</v>
      </c>
      <c r="DQ48" s="1850">
        <v>0</v>
      </c>
      <c r="DR48" s="1851">
        <v>0</v>
      </c>
      <c r="DS48" s="1307"/>
    </row>
    <row r="49" spans="1:123" ht="15.75" customHeight="1">
      <c r="A49" s="1308" t="s">
        <v>274</v>
      </c>
      <c r="B49" s="1816">
        <v>0</v>
      </c>
      <c r="C49" s="1816">
        <v>0</v>
      </c>
      <c r="D49" s="1816">
        <v>0</v>
      </c>
      <c r="E49" s="1816">
        <v>0</v>
      </c>
      <c r="F49" s="1816">
        <v>0</v>
      </c>
      <c r="G49" s="1816">
        <v>0</v>
      </c>
      <c r="H49" s="1816">
        <v>0</v>
      </c>
      <c r="I49" s="1816">
        <v>0</v>
      </c>
      <c r="J49" s="1816">
        <v>0</v>
      </c>
      <c r="K49" s="1816">
        <v>0</v>
      </c>
      <c r="L49" s="1816">
        <v>0</v>
      </c>
      <c r="M49" s="1816">
        <v>0</v>
      </c>
      <c r="N49" s="1816">
        <v>0</v>
      </c>
      <c r="O49" s="1816">
        <v>0</v>
      </c>
      <c r="P49" s="1816">
        <v>0</v>
      </c>
      <c r="Q49" s="1816">
        <v>0</v>
      </c>
      <c r="R49" s="1816">
        <v>0</v>
      </c>
      <c r="S49" s="1816">
        <v>0</v>
      </c>
      <c r="T49" s="1816">
        <v>0</v>
      </c>
      <c r="U49" s="1816">
        <v>0</v>
      </c>
      <c r="V49" s="1816">
        <v>0</v>
      </c>
      <c r="W49" s="1816">
        <v>0</v>
      </c>
      <c r="X49" s="1816">
        <v>0</v>
      </c>
      <c r="Y49" s="1816">
        <v>0</v>
      </c>
      <c r="Z49" s="1816">
        <v>0</v>
      </c>
      <c r="AA49" s="1816">
        <v>0</v>
      </c>
      <c r="AB49" s="1816">
        <v>0</v>
      </c>
      <c r="AC49" s="1816">
        <v>0</v>
      </c>
      <c r="AD49" s="1816">
        <v>0</v>
      </c>
      <c r="AE49" s="1816">
        <v>-31.952000000000002</v>
      </c>
      <c r="AF49" s="1816">
        <v>-116.1</v>
      </c>
      <c r="AG49" s="1816">
        <v>0</v>
      </c>
      <c r="AH49" s="1816">
        <v>0</v>
      </c>
      <c r="AI49" s="1816">
        <v>0</v>
      </c>
      <c r="AJ49" s="1816">
        <v>0</v>
      </c>
      <c r="AK49" s="1816">
        <v>0</v>
      </c>
      <c r="AL49" s="1816">
        <v>0</v>
      </c>
      <c r="AM49" s="1816">
        <v>0</v>
      </c>
      <c r="AN49" s="1816">
        <v>0</v>
      </c>
      <c r="AO49" s="1816">
        <v>0</v>
      </c>
      <c r="AP49" s="1816">
        <v>0</v>
      </c>
      <c r="AQ49" s="1816">
        <v>0</v>
      </c>
      <c r="AR49" s="1816">
        <v>0</v>
      </c>
      <c r="AS49" s="1816">
        <v>0</v>
      </c>
      <c r="AT49" s="1816">
        <v>0</v>
      </c>
      <c r="AU49" s="1816">
        <v>0</v>
      </c>
      <c r="AV49" s="1816">
        <v>0</v>
      </c>
      <c r="AW49" s="1816">
        <v>0</v>
      </c>
      <c r="AX49" s="1816">
        <v>0</v>
      </c>
      <c r="AY49" s="1816">
        <v>0</v>
      </c>
      <c r="AZ49" s="1817">
        <v>0</v>
      </c>
      <c r="BA49" s="1308" t="s">
        <v>274</v>
      </c>
      <c r="BB49" s="1816">
        <v>0</v>
      </c>
      <c r="BC49" s="1816">
        <v>0</v>
      </c>
      <c r="BD49" s="1816">
        <v>0</v>
      </c>
      <c r="BE49" s="1816">
        <v>0</v>
      </c>
      <c r="BF49" s="1816">
        <v>0</v>
      </c>
      <c r="BG49" s="1816">
        <v>0</v>
      </c>
      <c r="BH49" s="1816">
        <v>0</v>
      </c>
      <c r="BI49" s="1816">
        <v>0</v>
      </c>
      <c r="BJ49" s="1816">
        <v>0</v>
      </c>
      <c r="BK49" s="1816">
        <v>0</v>
      </c>
      <c r="BL49" s="1816">
        <v>0</v>
      </c>
      <c r="BM49" s="1816">
        <v>0</v>
      </c>
      <c r="BN49" s="1816">
        <v>0</v>
      </c>
      <c r="BO49" s="1816">
        <v>0</v>
      </c>
      <c r="BP49" s="1816">
        <v>0</v>
      </c>
      <c r="BQ49" s="1816">
        <v>0</v>
      </c>
      <c r="BR49" s="1816">
        <v>0</v>
      </c>
      <c r="BS49" s="1816">
        <v>0</v>
      </c>
      <c r="BT49" s="1816">
        <v>0</v>
      </c>
      <c r="BU49" s="1816">
        <v>0</v>
      </c>
      <c r="BV49" s="1816">
        <v>0</v>
      </c>
      <c r="BW49" s="1816">
        <v>0</v>
      </c>
      <c r="BX49" s="1816">
        <v>0</v>
      </c>
      <c r="BY49" s="1816">
        <v>0</v>
      </c>
      <c r="BZ49" s="1816">
        <v>0</v>
      </c>
      <c r="CA49" s="1816">
        <v>0</v>
      </c>
      <c r="CB49" s="1817">
        <v>0</v>
      </c>
      <c r="CC49" s="1308" t="s">
        <v>274</v>
      </c>
      <c r="CD49" s="1844">
        <v>0</v>
      </c>
      <c r="CE49" s="1816">
        <v>0</v>
      </c>
      <c r="CF49" s="1816">
        <v>0</v>
      </c>
      <c r="CG49" s="1816">
        <v>0</v>
      </c>
      <c r="CH49" s="1816">
        <v>0</v>
      </c>
      <c r="CI49" s="1816">
        <v>0</v>
      </c>
      <c r="CJ49" s="1816">
        <v>0</v>
      </c>
      <c r="CK49" s="1816">
        <v>0</v>
      </c>
      <c r="CL49" s="1816">
        <v>0</v>
      </c>
      <c r="CM49" s="1816">
        <v>0</v>
      </c>
      <c r="CN49" s="1816">
        <v>0</v>
      </c>
      <c r="CO49" s="1816">
        <v>0</v>
      </c>
      <c r="CP49" s="1816">
        <v>0</v>
      </c>
      <c r="CQ49" s="1816">
        <v>0</v>
      </c>
      <c r="CR49" s="1816">
        <v>0</v>
      </c>
      <c r="CS49" s="1816">
        <v>0</v>
      </c>
      <c r="CT49" s="1816">
        <v>0</v>
      </c>
      <c r="CU49" s="1816">
        <v>0</v>
      </c>
      <c r="CV49" s="1835">
        <v>0</v>
      </c>
      <c r="CW49" s="1816">
        <v>0</v>
      </c>
      <c r="CX49" s="1816">
        <v>0</v>
      </c>
      <c r="CY49" s="1816">
        <v>0</v>
      </c>
      <c r="CZ49" s="1816">
        <v>0</v>
      </c>
      <c r="DA49" s="1816">
        <v>0</v>
      </c>
      <c r="DB49" s="1816">
        <v>0</v>
      </c>
      <c r="DC49" s="1816">
        <v>0</v>
      </c>
      <c r="DD49" s="1816">
        <v>0</v>
      </c>
      <c r="DE49" s="1816">
        <v>0</v>
      </c>
      <c r="DF49" s="1816">
        <v>0</v>
      </c>
      <c r="DG49" s="1816"/>
      <c r="DH49" s="1817">
        <v>0</v>
      </c>
      <c r="DI49" s="1311" t="s">
        <v>272</v>
      </c>
      <c r="DJ49" s="1849">
        <v>0</v>
      </c>
      <c r="DK49" s="1850">
        <v>0</v>
      </c>
      <c r="DL49" s="1850">
        <v>5140.8728199999996</v>
      </c>
      <c r="DM49" s="1850">
        <v>0</v>
      </c>
      <c r="DN49" s="1850">
        <v>0</v>
      </c>
      <c r="DO49" s="1850">
        <v>0</v>
      </c>
      <c r="DP49" s="1850">
        <v>0</v>
      </c>
      <c r="DQ49" s="1850">
        <v>0</v>
      </c>
      <c r="DR49" s="1851">
        <v>0</v>
      </c>
      <c r="DS49" s="1307"/>
    </row>
    <row r="50" spans="1:123" ht="15.75" customHeight="1">
      <c r="A50" s="1308" t="s">
        <v>275</v>
      </c>
      <c r="B50" s="1816">
        <v>10314.6</v>
      </c>
      <c r="C50" s="1816">
        <v>10314.6</v>
      </c>
      <c r="D50" s="1816">
        <v>10478.1</v>
      </c>
      <c r="E50" s="1816">
        <v>10132.700000000001</v>
      </c>
      <c r="F50" s="1816">
        <v>10564.59</v>
      </c>
      <c r="G50" s="1816">
        <v>10678.7</v>
      </c>
      <c r="H50" s="1816">
        <v>10763.7</v>
      </c>
      <c r="I50" s="1816">
        <v>12717.7</v>
      </c>
      <c r="J50" s="1816">
        <v>15299.191000000001</v>
      </c>
      <c r="K50" s="1816">
        <v>11911.5</v>
      </c>
      <c r="L50" s="1816">
        <v>12431.3</v>
      </c>
      <c r="M50" s="1816">
        <v>9175.4</v>
      </c>
      <c r="N50" s="1816">
        <v>11045.8</v>
      </c>
      <c r="O50" s="1816">
        <v>11045.8</v>
      </c>
      <c r="P50" s="1816">
        <v>12088.2</v>
      </c>
      <c r="Q50" s="1816">
        <v>47227.7</v>
      </c>
      <c r="R50" s="1816">
        <v>79587.990000000005</v>
      </c>
      <c r="S50" s="1816">
        <v>8877.9760000000006</v>
      </c>
      <c r="T50" s="1816">
        <v>9026.0879999999997</v>
      </c>
      <c r="U50" s="1816">
        <v>9295.9130000000005</v>
      </c>
      <c r="V50" s="1816">
        <v>11452.592000000001</v>
      </c>
      <c r="W50" s="1816">
        <v>9799.1440000000002</v>
      </c>
      <c r="X50" s="1816">
        <v>8160.6180000000004</v>
      </c>
      <c r="Y50" s="1816">
        <v>9038.009</v>
      </c>
      <c r="Z50" s="1816">
        <v>8744.2420000000002</v>
      </c>
      <c r="AA50" s="1816">
        <v>9536.2669999999998</v>
      </c>
      <c r="AB50" s="1816">
        <v>9979.2049999999999</v>
      </c>
      <c r="AC50" s="1816">
        <v>8692.5</v>
      </c>
      <c r="AD50" s="1816">
        <v>8810.3430000000008</v>
      </c>
      <c r="AE50" s="1816">
        <v>10116.987999999999</v>
      </c>
      <c r="AF50" s="1816">
        <v>9061.5319999999992</v>
      </c>
      <c r="AG50" s="1816">
        <v>10776.279</v>
      </c>
      <c r="AH50" s="1816">
        <v>12160.981</v>
      </c>
      <c r="AI50" s="1816">
        <v>11935.054</v>
      </c>
      <c r="AJ50" s="1816">
        <v>12671.9</v>
      </c>
      <c r="AK50" s="1816">
        <v>13400.996999999999</v>
      </c>
      <c r="AL50" s="1818">
        <v>10572.708000000001</v>
      </c>
      <c r="AM50" s="1818">
        <v>11386.777</v>
      </c>
      <c r="AN50" s="1818">
        <v>9489.5560000000005</v>
      </c>
      <c r="AO50" s="1818">
        <v>23623.79</v>
      </c>
      <c r="AP50" s="1818">
        <v>12479.517</v>
      </c>
      <c r="AQ50" s="1818">
        <v>14145.565000000001</v>
      </c>
      <c r="AR50" s="1818">
        <v>14373.789000000001</v>
      </c>
      <c r="AS50" s="1818">
        <v>16965.740000000002</v>
      </c>
      <c r="AT50" s="1818">
        <v>15260.055</v>
      </c>
      <c r="AU50" s="1818">
        <v>16307.194</v>
      </c>
      <c r="AV50" s="1818">
        <v>20824.099999999999</v>
      </c>
      <c r="AW50" s="1818">
        <v>22138.875510819998</v>
      </c>
      <c r="AX50" s="1818">
        <v>21306.571746909998</v>
      </c>
      <c r="AY50" s="1818">
        <v>18129.259999999998</v>
      </c>
      <c r="AZ50" s="1819">
        <v>25935.581999999999</v>
      </c>
      <c r="BA50" s="1308" t="s">
        <v>275</v>
      </c>
      <c r="BB50" s="1818">
        <v>23802.688999999998</v>
      </c>
      <c r="BC50" s="1818">
        <v>27376.323</v>
      </c>
      <c r="BD50" s="1818">
        <v>24417.597000000002</v>
      </c>
      <c r="BE50" s="1818">
        <v>25811.140894</v>
      </c>
      <c r="BF50" s="1818">
        <v>25094.398000000001</v>
      </c>
      <c r="BG50" s="1818">
        <v>25327.825000000001</v>
      </c>
      <c r="BH50" s="1819">
        <v>24401.541000000001</v>
      </c>
      <c r="BI50" s="1834">
        <v>28279.167000000001</v>
      </c>
      <c r="BJ50" s="1818">
        <v>22138.875510819998</v>
      </c>
      <c r="BK50" s="1818">
        <v>24809.162</v>
      </c>
      <c r="BL50" s="1818">
        <v>24622.133000000002</v>
      </c>
      <c r="BM50" s="1818">
        <v>28231.29</v>
      </c>
      <c r="BN50" s="1818">
        <v>28258.639999999999</v>
      </c>
      <c r="BO50" s="1818">
        <v>30097.119999999999</v>
      </c>
      <c r="BP50" s="1835">
        <v>29745.95</v>
      </c>
      <c r="BQ50" s="1818">
        <v>34210.25</v>
      </c>
      <c r="BR50" s="1835">
        <v>42233.03</v>
      </c>
      <c r="BS50" s="1835">
        <v>42591.68</v>
      </c>
      <c r="BT50" s="1818">
        <v>50979.55</v>
      </c>
      <c r="BU50" s="1818">
        <v>52607.95</v>
      </c>
      <c r="BV50" s="1820">
        <v>42436.23</v>
      </c>
      <c r="BW50" s="1820">
        <v>43725.440000000002</v>
      </c>
      <c r="BX50" s="1820">
        <v>51416.160000000003</v>
      </c>
      <c r="BY50" s="1820">
        <v>69422.89</v>
      </c>
      <c r="BZ50" s="1820">
        <v>37714.21</v>
      </c>
      <c r="CA50" s="1820">
        <v>21967.14</v>
      </c>
      <c r="CB50" s="1829">
        <v>23827.363000000001</v>
      </c>
      <c r="CC50" s="1308" t="s">
        <v>275</v>
      </c>
      <c r="CD50" s="1841">
        <v>33416.92</v>
      </c>
      <c r="CE50" s="1820">
        <v>28452.9</v>
      </c>
      <c r="CF50" s="1820">
        <v>28838.46</v>
      </c>
      <c r="CG50" s="1820">
        <v>34254.173000000003</v>
      </c>
      <c r="CH50" s="1820">
        <v>29134.5</v>
      </c>
      <c r="CI50" s="1820">
        <v>26120.995999999999</v>
      </c>
      <c r="CJ50" s="1820">
        <v>23944.665000000001</v>
      </c>
      <c r="CK50" s="1820">
        <v>25463.006000000001</v>
      </c>
      <c r="CL50" s="1820">
        <v>28085.96</v>
      </c>
      <c r="CM50" s="1820">
        <v>27145.261999999999</v>
      </c>
      <c r="CN50" s="1820">
        <v>26512.38</v>
      </c>
      <c r="CO50" s="1820">
        <v>28897.359</v>
      </c>
      <c r="CP50" s="1820">
        <v>16946.04</v>
      </c>
      <c r="CQ50" s="1820">
        <v>17923.141</v>
      </c>
      <c r="CR50" s="1820">
        <v>10060.696</v>
      </c>
      <c r="CS50" s="1820">
        <v>10110.147000000001</v>
      </c>
      <c r="CT50" s="1820">
        <v>10882.79</v>
      </c>
      <c r="CU50" s="1820">
        <v>12053.75</v>
      </c>
      <c r="CV50" s="1825">
        <v>12426.3</v>
      </c>
      <c r="CW50" s="1820">
        <v>8786.6</v>
      </c>
      <c r="CX50" s="1820">
        <v>13506.3</v>
      </c>
      <c r="CY50" s="1820">
        <v>12873.15</v>
      </c>
      <c r="CZ50" s="1820">
        <v>12257.11</v>
      </c>
      <c r="DA50" s="1820">
        <v>12100.45</v>
      </c>
      <c r="DB50" s="1820">
        <v>11865.69</v>
      </c>
      <c r="DC50" s="1820">
        <v>13709.63</v>
      </c>
      <c r="DD50" s="1820">
        <v>12698.61</v>
      </c>
      <c r="DE50" s="1820">
        <v>12196.48</v>
      </c>
      <c r="DF50" s="1820">
        <v>12213.16</v>
      </c>
      <c r="DG50" s="1820">
        <v>10069.513252159999</v>
      </c>
      <c r="DH50" s="1829">
        <v>11454.514276600001</v>
      </c>
      <c r="DI50" s="1309"/>
      <c r="DJ50" s="1846"/>
      <c r="DK50" s="1847"/>
      <c r="DL50" s="1847"/>
      <c r="DM50" s="1847"/>
      <c r="DN50" s="1847"/>
      <c r="DO50" s="1847"/>
      <c r="DP50" s="1847"/>
      <c r="DQ50" s="1847"/>
      <c r="DR50" s="1848"/>
      <c r="DS50" s="1307"/>
    </row>
    <row r="51" spans="1:123" ht="15.75" customHeight="1">
      <c r="A51" s="1308"/>
      <c r="B51" s="1816" t="s">
        <v>236</v>
      </c>
      <c r="C51" s="1816" t="s">
        <v>236</v>
      </c>
      <c r="D51" s="1816" t="s">
        <v>236</v>
      </c>
      <c r="E51" s="1816"/>
      <c r="F51" s="1816" t="s">
        <v>236</v>
      </c>
      <c r="G51" s="1816" t="s">
        <v>236</v>
      </c>
      <c r="H51" s="1816" t="s">
        <v>236</v>
      </c>
      <c r="I51" s="1816" t="s">
        <v>236</v>
      </c>
      <c r="J51" s="1816" t="s">
        <v>236</v>
      </c>
      <c r="K51" s="1816" t="s">
        <v>236</v>
      </c>
      <c r="L51" s="1816" t="s">
        <v>236</v>
      </c>
      <c r="M51" s="1816" t="s">
        <v>236</v>
      </c>
      <c r="N51" s="1816" t="s">
        <v>236</v>
      </c>
      <c r="O51" s="1816" t="s">
        <v>236</v>
      </c>
      <c r="P51" s="1816" t="s">
        <v>236</v>
      </c>
      <c r="Q51" s="1816" t="s">
        <v>236</v>
      </c>
      <c r="R51" s="1816" t="s">
        <v>236</v>
      </c>
      <c r="S51" s="1816" t="s">
        <v>236</v>
      </c>
      <c r="T51" s="1816" t="s">
        <v>236</v>
      </c>
      <c r="U51" s="1816" t="s">
        <v>236</v>
      </c>
      <c r="V51" s="1816" t="s">
        <v>236</v>
      </c>
      <c r="W51" s="1816" t="s">
        <v>236</v>
      </c>
      <c r="X51" s="1816" t="s">
        <v>236</v>
      </c>
      <c r="Y51" s="1816" t="s">
        <v>236</v>
      </c>
      <c r="Z51" s="1816" t="s">
        <v>236</v>
      </c>
      <c r="AA51" s="1816" t="s">
        <v>236</v>
      </c>
      <c r="AB51" s="1816" t="s">
        <v>236</v>
      </c>
      <c r="AC51" s="1816" t="s">
        <v>236</v>
      </c>
      <c r="AD51" s="1816" t="s">
        <v>236</v>
      </c>
      <c r="AE51" s="1816" t="s">
        <v>236</v>
      </c>
      <c r="AF51" s="1816" t="s">
        <v>236</v>
      </c>
      <c r="AG51" s="1816" t="s">
        <v>236</v>
      </c>
      <c r="AH51" s="1816" t="s">
        <v>236</v>
      </c>
      <c r="AI51" s="1816" t="s">
        <v>236</v>
      </c>
      <c r="AJ51" s="1816" t="s">
        <v>236</v>
      </c>
      <c r="AK51" s="1816" t="s">
        <v>236</v>
      </c>
      <c r="AL51" s="1818" t="s">
        <v>236</v>
      </c>
      <c r="AM51" s="1818" t="s">
        <v>236</v>
      </c>
      <c r="AN51" s="1818" t="s">
        <v>236</v>
      </c>
      <c r="AO51" s="1821" t="s">
        <v>236</v>
      </c>
      <c r="AP51" s="1818" t="s">
        <v>236</v>
      </c>
      <c r="AQ51" s="1818" t="s">
        <v>236</v>
      </c>
      <c r="AR51" s="1818" t="s">
        <v>236</v>
      </c>
      <c r="AS51" s="1818" t="s">
        <v>236</v>
      </c>
      <c r="AT51" s="1818" t="s">
        <v>236</v>
      </c>
      <c r="AU51" s="1818" t="s">
        <v>236</v>
      </c>
      <c r="AV51" s="1818" t="s">
        <v>236</v>
      </c>
      <c r="AW51" s="1818" t="s">
        <v>236</v>
      </c>
      <c r="AX51" s="1818" t="s">
        <v>236</v>
      </c>
      <c r="AY51" s="1818" t="s">
        <v>236</v>
      </c>
      <c r="AZ51" s="1819" t="s">
        <v>236</v>
      </c>
      <c r="BA51" s="1308"/>
      <c r="BB51" s="1818" t="s">
        <v>236</v>
      </c>
      <c r="BC51" s="1818" t="s">
        <v>236</v>
      </c>
      <c r="BD51" s="1818" t="s">
        <v>236</v>
      </c>
      <c r="BE51" s="1818" t="s">
        <v>236</v>
      </c>
      <c r="BF51" s="1818" t="s">
        <v>236</v>
      </c>
      <c r="BG51" s="1818" t="s">
        <v>236</v>
      </c>
      <c r="BH51" s="1819" t="s">
        <v>236</v>
      </c>
      <c r="BI51" s="1834" t="s">
        <v>236</v>
      </c>
      <c r="BJ51" s="1818" t="s">
        <v>236</v>
      </c>
      <c r="BK51" s="1818" t="s">
        <v>236</v>
      </c>
      <c r="BL51" s="1818" t="s">
        <v>236</v>
      </c>
      <c r="BM51" s="1818" t="s">
        <v>236</v>
      </c>
      <c r="BN51" s="1818" t="s">
        <v>236</v>
      </c>
      <c r="BO51" s="1818" t="s">
        <v>236</v>
      </c>
      <c r="BP51" s="1835" t="s">
        <v>236</v>
      </c>
      <c r="BQ51" s="1818" t="s">
        <v>236</v>
      </c>
      <c r="BR51" s="1835" t="s">
        <v>236</v>
      </c>
      <c r="BS51" s="1835" t="s">
        <v>236</v>
      </c>
      <c r="BT51" s="1821" t="s">
        <v>236</v>
      </c>
      <c r="BU51" s="1821" t="s">
        <v>236</v>
      </c>
      <c r="BV51" s="1820" t="s">
        <v>236</v>
      </c>
      <c r="BW51" s="1820" t="s">
        <v>236</v>
      </c>
      <c r="BX51" s="1820" t="s">
        <v>236</v>
      </c>
      <c r="BY51" s="1820" t="s">
        <v>236</v>
      </c>
      <c r="BZ51" s="1820" t="s">
        <v>236</v>
      </c>
      <c r="CA51" s="1820" t="s">
        <v>236</v>
      </c>
      <c r="CB51" s="1829" t="s">
        <v>236</v>
      </c>
      <c r="CC51" s="1308"/>
      <c r="CD51" s="1841" t="s">
        <v>236</v>
      </c>
      <c r="CE51" s="1820" t="s">
        <v>236</v>
      </c>
      <c r="CF51" s="1820" t="s">
        <v>236</v>
      </c>
      <c r="CG51" s="1820" t="s">
        <v>236</v>
      </c>
      <c r="CH51" s="1820" t="s">
        <v>236</v>
      </c>
      <c r="CI51" s="1820" t="s">
        <v>236</v>
      </c>
      <c r="CJ51" s="1820" t="s">
        <v>236</v>
      </c>
      <c r="CK51" s="1820" t="s">
        <v>236</v>
      </c>
      <c r="CL51" s="1820" t="s">
        <v>236</v>
      </c>
      <c r="CM51" s="1820" t="s">
        <v>236</v>
      </c>
      <c r="CN51" s="1820" t="s">
        <v>236</v>
      </c>
      <c r="CO51" s="1820" t="s">
        <v>236</v>
      </c>
      <c r="CP51" s="1820" t="s">
        <v>236</v>
      </c>
      <c r="CQ51" s="1820" t="s">
        <v>236</v>
      </c>
      <c r="CR51" s="1820" t="s">
        <v>236</v>
      </c>
      <c r="CS51" s="1820" t="s">
        <v>236</v>
      </c>
      <c r="CT51" s="1820" t="s">
        <v>236</v>
      </c>
      <c r="CU51" s="1820" t="s">
        <v>236</v>
      </c>
      <c r="CV51" s="1825"/>
      <c r="CW51" s="1820"/>
      <c r="CX51" s="1820"/>
      <c r="CY51" s="1820"/>
      <c r="CZ51" s="1820"/>
      <c r="DA51" s="1820"/>
      <c r="DB51" s="1820"/>
      <c r="DC51" s="1820"/>
      <c r="DD51" s="1820"/>
      <c r="DE51" s="1820"/>
      <c r="DF51" s="1820"/>
      <c r="DG51" s="1820"/>
      <c r="DH51" s="1829"/>
      <c r="DI51" s="1309" t="s">
        <v>1088</v>
      </c>
      <c r="DJ51" s="1846">
        <v>2918.3755214599996</v>
      </c>
      <c r="DK51" s="1847">
        <v>296.69442329999998</v>
      </c>
      <c r="DL51" s="1847">
        <v>2893.8210049199997</v>
      </c>
      <c r="DM51" s="1847">
        <v>2923.3814949399998</v>
      </c>
      <c r="DN51" s="1847">
        <v>2936.0883602899999</v>
      </c>
      <c r="DO51" s="1847">
        <v>357.22486041000002</v>
      </c>
      <c r="DP51" s="1847">
        <v>362.00352574999999</v>
      </c>
      <c r="DQ51" s="1847">
        <v>364.87119109999998</v>
      </c>
      <c r="DR51" s="1848">
        <v>337.92831554999998</v>
      </c>
      <c r="DS51" s="1307"/>
    </row>
    <row r="52" spans="1:123" ht="15.75" customHeight="1">
      <c r="A52" s="1308" t="s">
        <v>276</v>
      </c>
      <c r="B52" s="1816">
        <v>681.6</v>
      </c>
      <c r="C52" s="1816">
        <v>681.6</v>
      </c>
      <c r="D52" s="1816">
        <v>666.4</v>
      </c>
      <c r="E52" s="1816">
        <v>735.8</v>
      </c>
      <c r="F52" s="1816">
        <v>727.69</v>
      </c>
      <c r="G52" s="1816">
        <v>721.9</v>
      </c>
      <c r="H52" s="1816">
        <v>724.4</v>
      </c>
      <c r="I52" s="1816">
        <v>720.4</v>
      </c>
      <c r="J52" s="1816">
        <v>744.79299999999989</v>
      </c>
      <c r="K52" s="1816">
        <v>724.452</v>
      </c>
      <c r="L52" s="1816">
        <v>753.2</v>
      </c>
      <c r="M52" s="1816">
        <v>749.5</v>
      </c>
      <c r="N52" s="1816">
        <v>749.5</v>
      </c>
      <c r="O52" s="1816">
        <v>749.5</v>
      </c>
      <c r="P52" s="1816">
        <v>520.20000000000005</v>
      </c>
      <c r="Q52" s="1816">
        <v>980.2</v>
      </c>
      <c r="R52" s="1816">
        <v>1200.49</v>
      </c>
      <c r="S52" s="1816">
        <v>591.55900000000008</v>
      </c>
      <c r="T52" s="1816">
        <v>596.73599999999999</v>
      </c>
      <c r="U52" s="1816">
        <v>613.85500000000002</v>
      </c>
      <c r="V52" s="1816">
        <v>597.54</v>
      </c>
      <c r="W52" s="1816">
        <v>580.42499999999995</v>
      </c>
      <c r="X52" s="1816">
        <v>556.1869999999999</v>
      </c>
      <c r="Y52" s="1816">
        <v>563.64199999999994</v>
      </c>
      <c r="Z52" s="1816">
        <v>624.14700000000005</v>
      </c>
      <c r="AA52" s="1816">
        <v>611.07299999999998</v>
      </c>
      <c r="AB52" s="1816">
        <v>587.30899999999997</v>
      </c>
      <c r="AC52" s="1816">
        <v>577.20000000000005</v>
      </c>
      <c r="AD52" s="1816">
        <v>537.94899999999996</v>
      </c>
      <c r="AE52" s="1816">
        <v>609.14</v>
      </c>
      <c r="AF52" s="1816">
        <v>583.25</v>
      </c>
      <c r="AG52" s="1816">
        <v>586.97199999999998</v>
      </c>
      <c r="AH52" s="1816">
        <v>583.26900000000001</v>
      </c>
      <c r="AI52" s="1816">
        <v>615.17100000000005</v>
      </c>
      <c r="AJ52" s="1816">
        <v>640.70000000000005</v>
      </c>
      <c r="AK52" s="1816">
        <v>665.03899999999999</v>
      </c>
      <c r="AL52" s="1818">
        <v>642.22799999999995</v>
      </c>
      <c r="AM52" s="1818">
        <v>638.53700000000003</v>
      </c>
      <c r="AN52" s="1818">
        <v>620.35</v>
      </c>
      <c r="AO52" s="1818">
        <v>622.19000000000005</v>
      </c>
      <c r="AP52" s="1818">
        <v>629.08199999999999</v>
      </c>
      <c r="AQ52" s="1818">
        <v>640.36</v>
      </c>
      <c r="AR52" s="1818">
        <v>622.673</v>
      </c>
      <c r="AS52" s="1818">
        <v>642.31100000000004</v>
      </c>
      <c r="AT52" s="1818">
        <v>648.09299999999996</v>
      </c>
      <c r="AU52" s="1818">
        <v>634.226</v>
      </c>
      <c r="AV52" s="1818">
        <v>631.78099999999995</v>
      </c>
      <c r="AW52" s="1818">
        <v>765.26157981999995</v>
      </c>
      <c r="AX52" s="1818">
        <v>738.18361445999994</v>
      </c>
      <c r="AY52" s="1818">
        <v>714.65300000000002</v>
      </c>
      <c r="AZ52" s="1819">
        <v>701.72400000000005</v>
      </c>
      <c r="BA52" s="1308" t="s">
        <v>276</v>
      </c>
      <c r="BB52" s="1818">
        <v>507.99700000000001</v>
      </c>
      <c r="BC52" s="1818">
        <v>668.51</v>
      </c>
      <c r="BD52" s="1818">
        <v>653.86500000000001</v>
      </c>
      <c r="BE52" s="1818">
        <v>645.80535699999996</v>
      </c>
      <c r="BF52" s="1818">
        <v>646.57399999999996</v>
      </c>
      <c r="BG52" s="1818">
        <v>893.72</v>
      </c>
      <c r="BH52" s="1819">
        <v>965.06399999999996</v>
      </c>
      <c r="BI52" s="1834">
        <v>1173.712</v>
      </c>
      <c r="BJ52" s="1818">
        <v>765.26157981999995</v>
      </c>
      <c r="BK52" s="1818">
        <v>1179.124</v>
      </c>
      <c r="BL52" s="1818">
        <v>1166.4559999999999</v>
      </c>
      <c r="BM52" s="1818">
        <v>1190.49</v>
      </c>
      <c r="BN52" s="1818">
        <v>2986.65</v>
      </c>
      <c r="BO52" s="1818">
        <v>1157.26</v>
      </c>
      <c r="BP52" s="1835">
        <v>1188.17</v>
      </c>
      <c r="BQ52" s="1818">
        <v>1244.5899999999999</v>
      </c>
      <c r="BR52" s="1835">
        <v>1335.79</v>
      </c>
      <c r="BS52" s="1835">
        <v>1371.62</v>
      </c>
      <c r="BT52" s="1818">
        <v>1743.25</v>
      </c>
      <c r="BU52" s="1818">
        <v>1708.16</v>
      </c>
      <c r="BV52" s="1820">
        <v>1581.32</v>
      </c>
      <c r="BW52" s="1820">
        <v>1552.03</v>
      </c>
      <c r="BX52" s="1820">
        <v>1520.05</v>
      </c>
      <c r="BY52" s="1820">
        <v>1483.64</v>
      </c>
      <c r="BZ52" s="1820">
        <v>1452.16</v>
      </c>
      <c r="CA52" s="1820">
        <v>1412.89</v>
      </c>
      <c r="CB52" s="1829">
        <v>1451.6030000000001</v>
      </c>
      <c r="CC52" s="1308" t="s">
        <v>276</v>
      </c>
      <c r="CD52" s="1841">
        <v>1430.19</v>
      </c>
      <c r="CE52" s="1820">
        <v>1544.94</v>
      </c>
      <c r="CF52" s="1820">
        <v>1633.7</v>
      </c>
      <c r="CG52" s="1820">
        <v>1642.7159999999999</v>
      </c>
      <c r="CH52" s="1820">
        <v>1742.2</v>
      </c>
      <c r="CI52" s="1820">
        <v>3378.6660000000002</v>
      </c>
      <c r="CJ52" s="1820">
        <v>3509.308</v>
      </c>
      <c r="CK52" s="1820">
        <v>3452.4470000000001</v>
      </c>
      <c r="CL52" s="1820">
        <v>3398.98</v>
      </c>
      <c r="CM52" s="1820">
        <v>3464.9169999999999</v>
      </c>
      <c r="CN52" s="1820">
        <v>3480.8890000000001</v>
      </c>
      <c r="CO52" s="1820">
        <v>3519.9009999999998</v>
      </c>
      <c r="CP52" s="1820">
        <v>3527.91</v>
      </c>
      <c r="CQ52" s="1820">
        <v>3519.4960000000001</v>
      </c>
      <c r="CR52" s="1820">
        <v>1262.8879999999999</v>
      </c>
      <c r="CS52" s="1820">
        <v>1258.431</v>
      </c>
      <c r="CT52" s="1820">
        <v>1272.57</v>
      </c>
      <c r="CU52" s="1820">
        <v>1274.1400000000001</v>
      </c>
      <c r="CV52" s="1825">
        <v>1266</v>
      </c>
      <c r="CW52" s="1820">
        <v>178.2</v>
      </c>
      <c r="CX52" s="1820">
        <v>1250</v>
      </c>
      <c r="CY52" s="1820">
        <v>1235.99</v>
      </c>
      <c r="CZ52" s="1820">
        <v>1241.43</v>
      </c>
      <c r="DA52" s="1820">
        <v>1224.52</v>
      </c>
      <c r="DB52" s="1820">
        <v>1207.7</v>
      </c>
      <c r="DC52" s="1820">
        <v>1204.3599999999999</v>
      </c>
      <c r="DD52" s="1820">
        <v>1200.6199999999999</v>
      </c>
      <c r="DE52" s="1820">
        <v>1179.8599999999999</v>
      </c>
      <c r="DF52" s="1820">
        <v>1193.07</v>
      </c>
      <c r="DG52" s="1820">
        <v>1237.75819512</v>
      </c>
      <c r="DH52" s="1829">
        <v>1227.8154112499999</v>
      </c>
      <c r="DI52" s="1311" t="s">
        <v>1089</v>
      </c>
      <c r="DJ52" s="1849">
        <v>2371.7014129999998</v>
      </c>
      <c r="DK52" s="1850">
        <v>15.066000000000001</v>
      </c>
      <c r="DL52" s="1850">
        <v>2351.951634</v>
      </c>
      <c r="DM52" s="1850">
        <v>2503.9778809999998</v>
      </c>
      <c r="DN52" s="1850">
        <v>2503.9778809999998</v>
      </c>
      <c r="DO52" s="1850">
        <v>15.066000000000001</v>
      </c>
      <c r="DP52" s="1850">
        <v>15.066000000000001</v>
      </c>
      <c r="DQ52" s="1850">
        <v>15.066000000000001</v>
      </c>
      <c r="DR52" s="1851">
        <v>15.066000000000001</v>
      </c>
      <c r="DS52" s="1307"/>
    </row>
    <row r="53" spans="1:123" ht="15.75" customHeight="1">
      <c r="A53" s="1313"/>
      <c r="B53" s="1825" t="s">
        <v>236</v>
      </c>
      <c r="C53" s="1825" t="s">
        <v>236</v>
      </c>
      <c r="D53" s="1825" t="s">
        <v>236</v>
      </c>
      <c r="E53" s="1825"/>
      <c r="F53" s="1825" t="s">
        <v>236</v>
      </c>
      <c r="G53" s="1825" t="s">
        <v>236</v>
      </c>
      <c r="H53" s="1825" t="s">
        <v>236</v>
      </c>
      <c r="I53" s="1825" t="s">
        <v>236</v>
      </c>
      <c r="J53" s="1825" t="s">
        <v>236</v>
      </c>
      <c r="K53" s="1825" t="s">
        <v>236</v>
      </c>
      <c r="L53" s="1825" t="s">
        <v>236</v>
      </c>
      <c r="M53" s="1825" t="s">
        <v>236</v>
      </c>
      <c r="N53" s="1825" t="s">
        <v>236</v>
      </c>
      <c r="O53" s="1825" t="s">
        <v>236</v>
      </c>
      <c r="P53" s="1825" t="s">
        <v>236</v>
      </c>
      <c r="Q53" s="1825" t="s">
        <v>236</v>
      </c>
      <c r="R53" s="1825" t="s">
        <v>236</v>
      </c>
      <c r="S53" s="1825" t="s">
        <v>236</v>
      </c>
      <c r="T53" s="1825" t="s">
        <v>236</v>
      </c>
      <c r="U53" s="1825" t="s">
        <v>236</v>
      </c>
      <c r="V53" s="1825" t="s">
        <v>236</v>
      </c>
      <c r="W53" s="1825" t="s">
        <v>236</v>
      </c>
      <c r="X53" s="1825" t="s">
        <v>236</v>
      </c>
      <c r="Y53" s="1825" t="s">
        <v>236</v>
      </c>
      <c r="Z53" s="1825" t="s">
        <v>236</v>
      </c>
      <c r="AA53" s="1825" t="s">
        <v>236</v>
      </c>
      <c r="AB53" s="1825" t="s">
        <v>236</v>
      </c>
      <c r="AC53" s="1825" t="s">
        <v>236</v>
      </c>
      <c r="AD53" s="1825" t="s">
        <v>236</v>
      </c>
      <c r="AE53" s="1825" t="s">
        <v>236</v>
      </c>
      <c r="AF53" s="1825" t="s">
        <v>236</v>
      </c>
      <c r="AG53" s="1825" t="s">
        <v>236</v>
      </c>
      <c r="AH53" s="1825" t="s">
        <v>236</v>
      </c>
      <c r="AI53" s="1825" t="s">
        <v>236</v>
      </c>
      <c r="AJ53" s="1825" t="s">
        <v>236</v>
      </c>
      <c r="AK53" s="1825" t="s">
        <v>236</v>
      </c>
      <c r="AL53" s="1826" t="s">
        <v>236</v>
      </c>
      <c r="AM53" s="1826" t="s">
        <v>236</v>
      </c>
      <c r="AN53" s="1826" t="s">
        <v>236</v>
      </c>
      <c r="AO53" s="1821"/>
      <c r="AP53" s="1826" t="s">
        <v>236</v>
      </c>
      <c r="AQ53" s="1826" t="s">
        <v>236</v>
      </c>
      <c r="AR53" s="1826" t="s">
        <v>236</v>
      </c>
      <c r="AS53" s="1826" t="s">
        <v>236</v>
      </c>
      <c r="AT53" s="1826" t="s">
        <v>236</v>
      </c>
      <c r="AU53" s="1826" t="s">
        <v>236</v>
      </c>
      <c r="AV53" s="1826" t="s">
        <v>236</v>
      </c>
      <c r="AW53" s="1827" t="s">
        <v>236</v>
      </c>
      <c r="AX53" s="1827" t="s">
        <v>236</v>
      </c>
      <c r="AY53" s="1827" t="s">
        <v>236</v>
      </c>
      <c r="AZ53" s="1828" t="s">
        <v>236</v>
      </c>
      <c r="BA53" s="1313"/>
      <c r="BB53" s="1827" t="s">
        <v>236</v>
      </c>
      <c r="BC53" s="1827" t="s">
        <v>236</v>
      </c>
      <c r="BD53" s="1827" t="s">
        <v>236</v>
      </c>
      <c r="BE53" s="1827" t="s">
        <v>236</v>
      </c>
      <c r="BF53" s="1827" t="s">
        <v>236</v>
      </c>
      <c r="BG53" s="1827" t="s">
        <v>236</v>
      </c>
      <c r="BH53" s="1828" t="s">
        <v>236</v>
      </c>
      <c r="BI53" s="1837" t="s">
        <v>236</v>
      </c>
      <c r="BJ53" s="1818" t="s">
        <v>236</v>
      </c>
      <c r="BK53" s="1818"/>
      <c r="BL53" s="1818"/>
      <c r="BM53" s="1818"/>
      <c r="BN53" s="1818"/>
      <c r="BO53" s="1818"/>
      <c r="BP53" s="1835"/>
      <c r="BQ53" s="1818"/>
      <c r="BR53" s="1835"/>
      <c r="BS53" s="1835"/>
      <c r="BT53" s="1821"/>
      <c r="BU53" s="1821"/>
      <c r="BV53" s="1820"/>
      <c r="BW53" s="1820"/>
      <c r="BX53" s="1820"/>
      <c r="BY53" s="1820"/>
      <c r="BZ53" s="1820"/>
      <c r="CA53" s="1820"/>
      <c r="CB53" s="1829"/>
      <c r="CC53" s="1313"/>
      <c r="CD53" s="1841"/>
      <c r="CE53" s="1820"/>
      <c r="CF53" s="1820"/>
      <c r="CG53" s="1820"/>
      <c r="CH53" s="1820"/>
      <c r="CI53" s="1820"/>
      <c r="CJ53" s="1820"/>
      <c r="CK53" s="1820"/>
      <c r="CL53" s="1820"/>
      <c r="CM53" s="1820"/>
      <c r="CN53" s="1820"/>
      <c r="CO53" s="1820"/>
      <c r="CP53" s="1820"/>
      <c r="CQ53" s="1820"/>
      <c r="CR53" s="1820"/>
      <c r="CS53" s="1820"/>
      <c r="CT53" s="1820"/>
      <c r="CU53" s="1820"/>
      <c r="CV53" s="1825"/>
      <c r="CW53" s="1820"/>
      <c r="CX53" s="1820"/>
      <c r="CY53" s="1820"/>
      <c r="CZ53" s="1820"/>
      <c r="DA53" s="1820"/>
      <c r="DB53" s="1820"/>
      <c r="DC53" s="1820"/>
      <c r="DD53" s="1820"/>
      <c r="DE53" s="1820"/>
      <c r="DF53" s="1820"/>
      <c r="DG53" s="1820"/>
      <c r="DH53" s="1829"/>
      <c r="DI53" s="1311" t="s">
        <v>1090</v>
      </c>
      <c r="DJ53" s="1849">
        <v>546.67410846000007</v>
      </c>
      <c r="DK53" s="1850">
        <v>281.62842330000001</v>
      </c>
      <c r="DL53" s="1850">
        <v>541.86937091999994</v>
      </c>
      <c r="DM53" s="1850">
        <v>419.40361394000001</v>
      </c>
      <c r="DN53" s="1850">
        <v>432.11047929</v>
      </c>
      <c r="DO53" s="1850">
        <v>342.15886041000005</v>
      </c>
      <c r="DP53" s="1850">
        <v>346.93752575000002</v>
      </c>
      <c r="DQ53" s="1850">
        <v>349.8051911</v>
      </c>
      <c r="DR53" s="1851">
        <v>322.86231555000001</v>
      </c>
      <c r="DS53" s="1307"/>
    </row>
    <row r="54" spans="1:123" ht="16.5" customHeight="1">
      <c r="A54" s="1308" t="s">
        <v>277</v>
      </c>
      <c r="B54" s="1816">
        <v>101876.89200000002</v>
      </c>
      <c r="C54" s="1816">
        <v>101876.89200000002</v>
      </c>
      <c r="D54" s="1816">
        <v>173293.603</v>
      </c>
      <c r="E54" s="1816">
        <v>168833.6</v>
      </c>
      <c r="F54" s="1816">
        <v>193431.44</v>
      </c>
      <c r="G54" s="1816">
        <v>167366.10300000003</v>
      </c>
      <c r="H54" s="1816">
        <v>194864.40300000005</v>
      </c>
      <c r="I54" s="1816">
        <v>213609.60000000001</v>
      </c>
      <c r="J54" s="1816">
        <v>197738.53599999999</v>
      </c>
      <c r="K54" s="1816">
        <v>257392.96799999999</v>
      </c>
      <c r="L54" s="1816">
        <v>254340.91</v>
      </c>
      <c r="M54" s="1816">
        <v>186531.31</v>
      </c>
      <c r="N54" s="1816">
        <v>185056.61</v>
      </c>
      <c r="O54" s="1816">
        <v>164935.20000000001</v>
      </c>
      <c r="P54" s="1816">
        <v>198067.42100000003</v>
      </c>
      <c r="Q54" s="1816">
        <v>206903.72070000001</v>
      </c>
      <c r="R54" s="1816">
        <v>195010.72</v>
      </c>
      <c r="S54" s="1816">
        <v>223606.726</v>
      </c>
      <c r="T54" s="1816">
        <v>187384.43400000001</v>
      </c>
      <c r="U54" s="1816">
        <v>234252.179</v>
      </c>
      <c r="V54" s="1816">
        <v>315223.07</v>
      </c>
      <c r="W54" s="1816">
        <v>242291.57589999997</v>
      </c>
      <c r="X54" s="1816">
        <v>272842.00400000002</v>
      </c>
      <c r="Y54" s="1816">
        <v>298266.03099999996</v>
      </c>
      <c r="Z54" s="1816">
        <v>259901.86089999997</v>
      </c>
      <c r="AA54" s="1816">
        <v>407559.25099999993</v>
      </c>
      <c r="AB54" s="1816">
        <v>437828.02100000007</v>
      </c>
      <c r="AC54" s="1816">
        <v>486478</v>
      </c>
      <c r="AD54" s="1816">
        <v>403759.74599999998</v>
      </c>
      <c r="AE54" s="1816">
        <v>510259.99300000002</v>
      </c>
      <c r="AF54" s="1816">
        <v>288900.033</v>
      </c>
      <c r="AG54" s="1816">
        <v>314700.82899999997</v>
      </c>
      <c r="AH54" s="1816">
        <v>384647.69699999993</v>
      </c>
      <c r="AI54" s="1816">
        <v>296490.50899999996</v>
      </c>
      <c r="AJ54" s="1816">
        <v>411035.5</v>
      </c>
      <c r="AK54" s="1816">
        <v>417154.60299999989</v>
      </c>
      <c r="AL54" s="1818">
        <v>369458.95199999999</v>
      </c>
      <c r="AM54" s="1818">
        <v>558172.97100000002</v>
      </c>
      <c r="AN54" s="1818">
        <v>375821.32899999991</v>
      </c>
      <c r="AO54" s="1818">
        <v>387937.12999999995</v>
      </c>
      <c r="AP54" s="1818">
        <v>322687.56199999998</v>
      </c>
      <c r="AQ54" s="1818">
        <v>466025.32</v>
      </c>
      <c r="AR54" s="1818">
        <v>471541.90800000005</v>
      </c>
      <c r="AS54" s="1818">
        <v>382019.864</v>
      </c>
      <c r="AT54" s="1818">
        <v>329330.92899999995</v>
      </c>
      <c r="AU54" s="1818">
        <v>308818.58400000003</v>
      </c>
      <c r="AV54" s="1818">
        <v>321024.76499999996</v>
      </c>
      <c r="AW54" s="1818">
        <v>309402.99934201001</v>
      </c>
      <c r="AX54" s="1818">
        <v>367912.31139643997</v>
      </c>
      <c r="AY54" s="1818">
        <v>350305.16899999999</v>
      </c>
      <c r="AZ54" s="1819">
        <v>359074.51620000001</v>
      </c>
      <c r="BA54" s="1308" t="s">
        <v>277</v>
      </c>
      <c r="BB54" s="1818">
        <v>326228.685</v>
      </c>
      <c r="BC54" s="1818">
        <v>378203.516</v>
      </c>
      <c r="BD54" s="1818">
        <v>368643.38099999999</v>
      </c>
      <c r="BE54" s="1818">
        <v>345252.45509351999</v>
      </c>
      <c r="BF54" s="1818">
        <v>333789.56690099998</v>
      </c>
      <c r="BG54" s="1818">
        <v>318912.82699999999</v>
      </c>
      <c r="BH54" s="1819">
        <v>363522.91860000003</v>
      </c>
      <c r="BI54" s="1834">
        <v>390504.09499999997</v>
      </c>
      <c r="BJ54" s="1818">
        <v>309402.99934201001</v>
      </c>
      <c r="BK54" s="1818">
        <v>275728.38</v>
      </c>
      <c r="BL54" s="1818">
        <v>255620.834</v>
      </c>
      <c r="BM54" s="1818">
        <v>269854.32</v>
      </c>
      <c r="BN54" s="1818">
        <v>262201.01</v>
      </c>
      <c r="BO54" s="1818">
        <v>266191.33</v>
      </c>
      <c r="BP54" s="1835">
        <v>276218.95</v>
      </c>
      <c r="BQ54" s="1818">
        <v>295639.42600000004</v>
      </c>
      <c r="BR54" s="1835">
        <v>317124.43</v>
      </c>
      <c r="BS54" s="1835">
        <v>333831.69</v>
      </c>
      <c r="BT54" s="1818">
        <v>335914.69</v>
      </c>
      <c r="BU54" s="1818">
        <v>331169.45999999996</v>
      </c>
      <c r="BV54" s="1820">
        <v>320753.08999999997</v>
      </c>
      <c r="BW54" s="1820">
        <v>306819.87000000005</v>
      </c>
      <c r="BX54" s="1820">
        <v>300597.73</v>
      </c>
      <c r="BY54" s="1820">
        <v>349377.18000000005</v>
      </c>
      <c r="BZ54" s="1820">
        <v>297477.45</v>
      </c>
      <c r="CA54" s="1820">
        <v>381833.00000000006</v>
      </c>
      <c r="CB54" s="1829">
        <v>361036.85800000001</v>
      </c>
      <c r="CC54" s="1308" t="s">
        <v>277</v>
      </c>
      <c r="CD54" s="1841">
        <v>320668.40999999997</v>
      </c>
      <c r="CE54" s="1820">
        <v>282017.36000000004</v>
      </c>
      <c r="CF54" s="1820">
        <v>291016.38</v>
      </c>
      <c r="CG54" s="1820">
        <v>325595.59899999999</v>
      </c>
      <c r="CH54" s="1820">
        <v>324800</v>
      </c>
      <c r="CI54" s="1820">
        <v>344718.82900000003</v>
      </c>
      <c r="CJ54" s="1820">
        <v>362879.59600000002</v>
      </c>
      <c r="CK54" s="1820">
        <v>340044.31900000002</v>
      </c>
      <c r="CL54" s="1820">
        <v>359388.06999999995</v>
      </c>
      <c r="CM54" s="1820">
        <v>346251.47600000002</v>
      </c>
      <c r="CN54" s="1820">
        <v>326372.54900000006</v>
      </c>
      <c r="CO54" s="1820">
        <v>344238.076</v>
      </c>
      <c r="CP54" s="1820">
        <v>255308.62</v>
      </c>
      <c r="CQ54" s="1820">
        <v>260800.92900000003</v>
      </c>
      <c r="CR54" s="1820">
        <v>155618.23199999999</v>
      </c>
      <c r="CS54" s="1820">
        <v>117311.61500000001</v>
      </c>
      <c r="CT54" s="1820">
        <v>130957.016</v>
      </c>
      <c r="CU54" s="1820">
        <v>133762.88</v>
      </c>
      <c r="CV54" s="1825">
        <v>119645.7</v>
      </c>
      <c r="CW54" s="1820">
        <v>112879.1</v>
      </c>
      <c r="CX54" s="1820">
        <v>139633.20000000001</v>
      </c>
      <c r="CY54" s="1820">
        <v>141603.57</v>
      </c>
      <c r="CZ54" s="1820">
        <v>187949.08</v>
      </c>
      <c r="DA54" s="1820">
        <v>173146.63</v>
      </c>
      <c r="DB54" s="1820">
        <v>158086.66</v>
      </c>
      <c r="DC54" s="1820">
        <v>189292.19</v>
      </c>
      <c r="DD54" s="1820">
        <v>155339.1</v>
      </c>
      <c r="DE54" s="1820">
        <v>186954.45</v>
      </c>
      <c r="DF54" s="1820">
        <v>177065.9</v>
      </c>
      <c r="DG54" s="1820">
        <v>131229.57387163001</v>
      </c>
      <c r="DH54" s="1829">
        <v>169893.35688147999</v>
      </c>
      <c r="DI54" s="1309"/>
      <c r="DJ54" s="1846"/>
      <c r="DK54" s="1847"/>
      <c r="DL54" s="1847"/>
      <c r="DM54" s="1847"/>
      <c r="DN54" s="1847"/>
      <c r="DO54" s="1847"/>
      <c r="DP54" s="1847"/>
      <c r="DQ54" s="1847"/>
      <c r="DR54" s="1848"/>
      <c r="DS54" s="1307"/>
    </row>
    <row r="55" spans="1:123" ht="15.75" customHeight="1">
      <c r="A55" s="1308"/>
      <c r="B55" s="1816"/>
      <c r="C55" s="1816"/>
      <c r="D55" s="1816"/>
      <c r="E55" s="1816"/>
      <c r="F55" s="1816"/>
      <c r="G55" s="1816"/>
      <c r="H55" s="1816"/>
      <c r="I55" s="1816"/>
      <c r="J55" s="1816"/>
      <c r="K55" s="1816"/>
      <c r="L55" s="1816"/>
      <c r="M55" s="1816"/>
      <c r="N55" s="1816"/>
      <c r="O55" s="1816"/>
      <c r="P55" s="1816"/>
      <c r="Q55" s="1816"/>
      <c r="R55" s="1816"/>
      <c r="S55" s="1816"/>
      <c r="T55" s="1816"/>
      <c r="U55" s="1816"/>
      <c r="V55" s="1816"/>
      <c r="W55" s="1816"/>
      <c r="X55" s="1816"/>
      <c r="Y55" s="1816"/>
      <c r="Z55" s="1816"/>
      <c r="AA55" s="1816"/>
      <c r="AB55" s="1816"/>
      <c r="AC55" s="1816"/>
      <c r="AD55" s="1816"/>
      <c r="AE55" s="1816"/>
      <c r="AF55" s="1816"/>
      <c r="AG55" s="1816"/>
      <c r="AH55" s="1816"/>
      <c r="AI55" s="1816"/>
      <c r="AJ55" s="1816"/>
      <c r="AK55" s="1816"/>
      <c r="AL55" s="1820"/>
      <c r="AM55" s="1820"/>
      <c r="AN55" s="1820"/>
      <c r="AO55" s="1820"/>
      <c r="AP55" s="1820"/>
      <c r="AQ55" s="1820"/>
      <c r="AR55" s="1820"/>
      <c r="AS55" s="1820"/>
      <c r="AT55" s="1820"/>
      <c r="AU55" s="1820"/>
      <c r="AV55" s="1820"/>
      <c r="AW55" s="1818"/>
      <c r="AX55" s="1818"/>
      <c r="AY55" s="1818"/>
      <c r="AZ55" s="1819"/>
      <c r="BA55" s="1308"/>
      <c r="BB55" s="1818"/>
      <c r="BC55" s="1818"/>
      <c r="BD55" s="1818"/>
      <c r="BE55" s="1818"/>
      <c r="BF55" s="1818"/>
      <c r="BG55" s="1818"/>
      <c r="BH55" s="1819"/>
      <c r="BI55" s="1834"/>
      <c r="BJ55" s="1818"/>
      <c r="BK55" s="1818"/>
      <c r="BL55" s="1818"/>
      <c r="BM55" s="1818"/>
      <c r="BN55" s="1818"/>
      <c r="BO55" s="1818"/>
      <c r="BP55" s="1835"/>
      <c r="BQ55" s="1818"/>
      <c r="BR55" s="1835"/>
      <c r="BS55" s="1835"/>
      <c r="BT55" s="1821"/>
      <c r="BU55" s="1821"/>
      <c r="BV55" s="1820"/>
      <c r="BW55" s="1820"/>
      <c r="BX55" s="1820"/>
      <c r="BY55" s="1820"/>
      <c r="BZ55" s="1820"/>
      <c r="CA55" s="1820"/>
      <c r="CB55" s="1829"/>
      <c r="CC55" s="1308"/>
      <c r="CD55" s="1841"/>
      <c r="CE55" s="1820"/>
      <c r="CF55" s="1820"/>
      <c r="CG55" s="1820"/>
      <c r="CH55" s="1820"/>
      <c r="CI55" s="1820"/>
      <c r="CJ55" s="1820"/>
      <c r="CK55" s="1820"/>
      <c r="CL55" s="1820"/>
      <c r="CM55" s="1820"/>
      <c r="CN55" s="1820"/>
      <c r="CO55" s="1820"/>
      <c r="CP55" s="1820"/>
      <c r="CQ55" s="1820"/>
      <c r="CR55" s="1820"/>
      <c r="CS55" s="1820"/>
      <c r="CT55" s="1820"/>
      <c r="CU55" s="1820"/>
      <c r="CV55" s="1825"/>
      <c r="CW55" s="1820"/>
      <c r="CX55" s="1820"/>
      <c r="CY55" s="1820"/>
      <c r="CZ55" s="1820"/>
      <c r="DA55" s="1820"/>
      <c r="DB55" s="1820"/>
      <c r="DC55" s="1820"/>
      <c r="DD55" s="1820"/>
      <c r="DE55" s="1820"/>
      <c r="DF55" s="1820"/>
      <c r="DG55" s="1820"/>
      <c r="DH55" s="1829"/>
      <c r="DI55" s="1309" t="s">
        <v>275</v>
      </c>
      <c r="DJ55" s="1846">
        <v>12331.864716419999</v>
      </c>
      <c r="DK55" s="1847">
        <v>9292.7333258600011</v>
      </c>
      <c r="DL55" s="1847">
        <v>19177.439656900002</v>
      </c>
      <c r="DM55" s="1847">
        <v>18146.867446610002</v>
      </c>
      <c r="DN55" s="1847">
        <v>17148.70015149</v>
      </c>
      <c r="DO55" s="1847">
        <v>12024.67545158</v>
      </c>
      <c r="DP55" s="1847">
        <v>12557.808281320002</v>
      </c>
      <c r="DQ55" s="1847">
        <v>11947.80766291</v>
      </c>
      <c r="DR55" s="1848">
        <v>10155.143089220001</v>
      </c>
      <c r="DS55" s="1307"/>
    </row>
    <row r="56" spans="1:123" ht="15.75" customHeight="1">
      <c r="A56" s="1308" t="s">
        <v>278</v>
      </c>
      <c r="B56" s="1816">
        <v>45786.1</v>
      </c>
      <c r="C56" s="1816">
        <v>45786.1</v>
      </c>
      <c r="D56" s="1816">
        <v>52853.2</v>
      </c>
      <c r="E56" s="1816">
        <v>68956</v>
      </c>
      <c r="F56" s="1816">
        <v>50418.9</v>
      </c>
      <c r="G56" s="1816">
        <v>69122.5</v>
      </c>
      <c r="H56" s="1816">
        <v>81713.5</v>
      </c>
      <c r="I56" s="1816">
        <v>61401</v>
      </c>
      <c r="J56" s="1816">
        <v>153574.10700000002</v>
      </c>
      <c r="K56" s="1816">
        <v>112825.39099999999</v>
      </c>
      <c r="L56" s="1816">
        <v>91908.7</v>
      </c>
      <c r="M56" s="1816">
        <v>76393.5</v>
      </c>
      <c r="N56" s="1816">
        <v>83473.3</v>
      </c>
      <c r="O56" s="1816">
        <v>138780.6</v>
      </c>
      <c r="P56" s="1816">
        <v>101091.1</v>
      </c>
      <c r="Q56" s="1816">
        <v>63705.3</v>
      </c>
      <c r="R56" s="1816">
        <v>77905.7</v>
      </c>
      <c r="S56" s="1816">
        <v>127580.52600000001</v>
      </c>
      <c r="T56" s="1816">
        <v>83813.907000000007</v>
      </c>
      <c r="U56" s="1816">
        <v>76314.097999999998</v>
      </c>
      <c r="V56" s="1816">
        <v>150033.899</v>
      </c>
      <c r="W56" s="1816">
        <v>129811.872</v>
      </c>
      <c r="X56" s="1816">
        <v>125930.299</v>
      </c>
      <c r="Y56" s="1816">
        <v>256795.70099999997</v>
      </c>
      <c r="Z56" s="1816">
        <v>286124.58899999998</v>
      </c>
      <c r="AA56" s="1816">
        <v>424448.96100000001</v>
      </c>
      <c r="AB56" s="1816">
        <v>478837.7</v>
      </c>
      <c r="AC56" s="1816">
        <v>409995</v>
      </c>
      <c r="AD56" s="1816">
        <v>213073.02299999999</v>
      </c>
      <c r="AE56" s="1816">
        <v>267831.05100000004</v>
      </c>
      <c r="AF56" s="1816">
        <v>402881.53600000002</v>
      </c>
      <c r="AG56" s="1816">
        <v>414737.29500000004</v>
      </c>
      <c r="AH56" s="1816">
        <v>363006.58900000004</v>
      </c>
      <c r="AI56" s="1816">
        <v>341834.74699999997</v>
      </c>
      <c r="AJ56" s="1816">
        <v>288919</v>
      </c>
      <c r="AK56" s="1816">
        <v>465618.09600000002</v>
      </c>
      <c r="AL56" s="1818">
        <v>402937.011</v>
      </c>
      <c r="AM56" s="1818">
        <v>383087.53599999996</v>
      </c>
      <c r="AN56" s="1818">
        <v>386615.20400000003</v>
      </c>
      <c r="AO56" s="1818">
        <v>330939.65000000002</v>
      </c>
      <c r="AP56" s="1818">
        <v>197116.921</v>
      </c>
      <c r="AQ56" s="1818">
        <v>140580.16</v>
      </c>
      <c r="AR56" s="1818">
        <v>101883.93299999999</v>
      </c>
      <c r="AS56" s="1818">
        <v>73548.035999999993</v>
      </c>
      <c r="AT56" s="1818">
        <v>103507.50599999999</v>
      </c>
      <c r="AU56" s="1818">
        <v>100039.046</v>
      </c>
      <c r="AV56" s="1818">
        <v>118076.304</v>
      </c>
      <c r="AW56" s="1818">
        <v>109863.978</v>
      </c>
      <c r="AX56" s="1818">
        <v>114161.92727974</v>
      </c>
      <c r="AY56" s="1818">
        <v>134626.22</v>
      </c>
      <c r="AZ56" s="1819">
        <v>111975.269</v>
      </c>
      <c r="BA56" s="1308" t="s">
        <v>278</v>
      </c>
      <c r="BB56" s="1818">
        <v>87894.714000000007</v>
      </c>
      <c r="BC56" s="1818">
        <v>67183.288</v>
      </c>
      <c r="BD56" s="1818">
        <v>101479.34699999999</v>
      </c>
      <c r="BE56" s="1818">
        <v>72738.956124999997</v>
      </c>
      <c r="BF56" s="1818">
        <v>79314.932000000001</v>
      </c>
      <c r="BG56" s="1818">
        <v>84663.67</v>
      </c>
      <c r="BH56" s="1819">
        <v>99954.156000000003</v>
      </c>
      <c r="BI56" s="1834">
        <v>49276.596000000005</v>
      </c>
      <c r="BJ56" s="1818">
        <v>109863.978</v>
      </c>
      <c r="BK56" s="1818">
        <v>32729.93</v>
      </c>
      <c r="BL56" s="1818">
        <v>55246.842000000004</v>
      </c>
      <c r="BM56" s="1818">
        <v>63926.569999999992</v>
      </c>
      <c r="BN56" s="1818">
        <v>73925.17</v>
      </c>
      <c r="BO56" s="1818">
        <v>91889.62</v>
      </c>
      <c r="BP56" s="1835">
        <v>89945.06</v>
      </c>
      <c r="BQ56" s="1818">
        <v>71168.66</v>
      </c>
      <c r="BR56" s="1835">
        <v>68935.070000000007</v>
      </c>
      <c r="BS56" s="1835">
        <v>74205.66</v>
      </c>
      <c r="BT56" s="1818">
        <v>158126.97</v>
      </c>
      <c r="BU56" s="1818">
        <v>166590.14000000001</v>
      </c>
      <c r="BV56" s="1820">
        <v>106713.15000000001</v>
      </c>
      <c r="BW56" s="1820">
        <v>75754.41</v>
      </c>
      <c r="BX56" s="1820">
        <v>84656.95</v>
      </c>
      <c r="BY56" s="1820">
        <v>105370.95000000001</v>
      </c>
      <c r="BZ56" s="1820">
        <v>99605.56</v>
      </c>
      <c r="CA56" s="1820">
        <v>65817.17</v>
      </c>
      <c r="CB56" s="1829">
        <v>166579.54200000002</v>
      </c>
      <c r="CC56" s="1308" t="s">
        <v>278</v>
      </c>
      <c r="CD56" s="1841">
        <v>141337.18</v>
      </c>
      <c r="CE56" s="1820">
        <v>82266.31</v>
      </c>
      <c r="CF56" s="1820">
        <v>89768.97</v>
      </c>
      <c r="CG56" s="1820">
        <v>82516.574999999997</v>
      </c>
      <c r="CH56" s="1820">
        <v>88062.7</v>
      </c>
      <c r="CI56" s="1820">
        <v>87326.462</v>
      </c>
      <c r="CJ56" s="1820">
        <v>34728.902000000002</v>
      </c>
      <c r="CK56" s="1820">
        <v>31620.687999999998</v>
      </c>
      <c r="CL56" s="1820">
        <v>22044.71</v>
      </c>
      <c r="CM56" s="1820">
        <v>21558.46</v>
      </c>
      <c r="CN56" s="1820">
        <v>17659.762999999999</v>
      </c>
      <c r="CO56" s="1820">
        <v>19786.617999999999</v>
      </c>
      <c r="CP56" s="1820">
        <v>71527.23</v>
      </c>
      <c r="CQ56" s="1820">
        <v>66764.106</v>
      </c>
      <c r="CR56" s="1820">
        <v>18776.237000000001</v>
      </c>
      <c r="CS56" s="1820">
        <v>25895.762999999999</v>
      </c>
      <c r="CT56" s="1820">
        <v>32166.260000000002</v>
      </c>
      <c r="CU56" s="1820">
        <v>27658.27</v>
      </c>
      <c r="CV56" s="1825">
        <v>23433.1</v>
      </c>
      <c r="CW56" s="1820">
        <v>0</v>
      </c>
      <c r="CX56" s="1820">
        <v>14939.6</v>
      </c>
      <c r="CY56" s="1820">
        <v>8262.06</v>
      </c>
      <c r="CZ56" s="1820">
        <v>12168.78</v>
      </c>
      <c r="DA56" s="1820">
        <v>7737.14</v>
      </c>
      <c r="DB56" s="1820">
        <v>9059.06</v>
      </c>
      <c r="DC56" s="1820">
        <v>12468.45</v>
      </c>
      <c r="DD56" s="1820">
        <v>7354.34</v>
      </c>
      <c r="DE56" s="1820">
        <v>5068.78</v>
      </c>
      <c r="DF56" s="1820">
        <v>4748.32</v>
      </c>
      <c r="DG56" s="1820">
        <v>3163.0004931900003</v>
      </c>
      <c r="DH56" s="1829">
        <v>13464.767629779999</v>
      </c>
      <c r="DI56" s="1309"/>
      <c r="DJ56" s="1846" t="s">
        <v>236</v>
      </c>
      <c r="DK56" s="1847" t="s">
        <v>236</v>
      </c>
      <c r="DL56" s="1847" t="s">
        <v>236</v>
      </c>
      <c r="DM56" s="1847" t="s">
        <v>236</v>
      </c>
      <c r="DN56" s="1847" t="s">
        <v>236</v>
      </c>
      <c r="DO56" s="1847" t="s">
        <v>236</v>
      </c>
      <c r="DP56" s="1847" t="s">
        <v>236</v>
      </c>
      <c r="DQ56" s="1847" t="s">
        <v>236</v>
      </c>
      <c r="DR56" s="1848" t="s">
        <v>236</v>
      </c>
      <c r="DS56" s="1307"/>
    </row>
    <row r="57" spans="1:123" ht="15.75" customHeight="1">
      <c r="A57" s="1310" t="s">
        <v>279</v>
      </c>
      <c r="B57" s="1820">
        <v>9312.5</v>
      </c>
      <c r="C57" s="1820">
        <v>9312.5</v>
      </c>
      <c r="D57" s="1820">
        <v>3700</v>
      </c>
      <c r="E57" s="1820">
        <v>27400</v>
      </c>
      <c r="F57" s="1820">
        <v>17490</v>
      </c>
      <c r="G57" s="1820">
        <v>33591.9</v>
      </c>
      <c r="H57" s="1820">
        <v>46371.4</v>
      </c>
      <c r="I57" s="1820">
        <v>26455.9</v>
      </c>
      <c r="J57" s="1820">
        <v>87660.21100000001</v>
      </c>
      <c r="K57" s="1820">
        <v>67325.899999999994</v>
      </c>
      <c r="L57" s="1820">
        <v>29355.9</v>
      </c>
      <c r="M57" s="1820">
        <v>20885.099999999999</v>
      </c>
      <c r="N57" s="1820">
        <v>21304.799999999999</v>
      </c>
      <c r="O57" s="1820">
        <v>76612.100000000006</v>
      </c>
      <c r="P57" s="1820">
        <v>53887.4</v>
      </c>
      <c r="Q57" s="1820">
        <v>25669.9</v>
      </c>
      <c r="R57" s="1820">
        <v>56642.9</v>
      </c>
      <c r="S57" s="1820">
        <v>44368.002</v>
      </c>
      <c r="T57" s="1820">
        <v>28381.235000000001</v>
      </c>
      <c r="U57" s="1820">
        <v>39660.760999999999</v>
      </c>
      <c r="V57" s="1820">
        <v>49277</v>
      </c>
      <c r="W57" s="1820">
        <v>69678</v>
      </c>
      <c r="X57" s="1820">
        <v>53838</v>
      </c>
      <c r="Y57" s="1820">
        <v>134105.60999999999</v>
      </c>
      <c r="Z57" s="1820">
        <v>113790</v>
      </c>
      <c r="AA57" s="1820">
        <v>171921.552</v>
      </c>
      <c r="AB57" s="1820">
        <v>256327.4</v>
      </c>
      <c r="AC57" s="1820">
        <v>208104</v>
      </c>
      <c r="AD57" s="1820">
        <v>52625</v>
      </c>
      <c r="AE57" s="1820">
        <v>246895</v>
      </c>
      <c r="AF57" s="1820">
        <v>240830</v>
      </c>
      <c r="AG57" s="1820">
        <v>216982</v>
      </c>
      <c r="AH57" s="1820">
        <v>107675</v>
      </c>
      <c r="AI57" s="1820">
        <v>124458</v>
      </c>
      <c r="AJ57" s="1820">
        <v>123401</v>
      </c>
      <c r="AK57" s="1820">
        <v>159023</v>
      </c>
      <c r="AL57" s="1821">
        <v>161299.93599999999</v>
      </c>
      <c r="AM57" s="1821">
        <v>138715</v>
      </c>
      <c r="AN57" s="1821">
        <v>210090.902</v>
      </c>
      <c r="AO57" s="1821">
        <v>190863.19</v>
      </c>
      <c r="AP57" s="1821">
        <v>104212.678</v>
      </c>
      <c r="AQ57" s="1821">
        <v>107676.174</v>
      </c>
      <c r="AR57" s="1821">
        <v>39954.423000000003</v>
      </c>
      <c r="AS57" s="1821">
        <v>8904.6869999999999</v>
      </c>
      <c r="AT57" s="1821">
        <v>42362</v>
      </c>
      <c r="AU57" s="1821">
        <v>42400.474000000002</v>
      </c>
      <c r="AV57" s="1821">
        <v>42585</v>
      </c>
      <c r="AW57" s="1821">
        <v>64755</v>
      </c>
      <c r="AX57" s="1821">
        <v>69400</v>
      </c>
      <c r="AY57" s="1821">
        <v>88137.812999999995</v>
      </c>
      <c r="AZ57" s="1822">
        <v>74327.356</v>
      </c>
      <c r="BA57" s="1310" t="s">
        <v>279</v>
      </c>
      <c r="BB57" s="1821">
        <v>57393.764000000003</v>
      </c>
      <c r="BC57" s="1821">
        <v>40505.25</v>
      </c>
      <c r="BD57" s="1821">
        <v>72423.182000000001</v>
      </c>
      <c r="BE57" s="1821">
        <v>55950.486833000003</v>
      </c>
      <c r="BF57" s="1821">
        <v>54823.05</v>
      </c>
      <c r="BG57" s="1821">
        <v>55908.858999999997</v>
      </c>
      <c r="BH57" s="1822">
        <v>59611.173000000003</v>
      </c>
      <c r="BI57" s="1836">
        <v>24814.768</v>
      </c>
      <c r="BJ57" s="1821">
        <v>64755</v>
      </c>
      <c r="BK57" s="1821">
        <v>3781.482</v>
      </c>
      <c r="BL57" s="1821">
        <v>24217.882000000001</v>
      </c>
      <c r="BM57" s="1821">
        <v>14862.88</v>
      </c>
      <c r="BN57" s="1821">
        <v>23726.5</v>
      </c>
      <c r="BO57" s="1821">
        <v>18269</v>
      </c>
      <c r="BP57" s="1825">
        <v>19551</v>
      </c>
      <c r="BQ57" s="1821">
        <v>7</v>
      </c>
      <c r="BR57" s="1825">
        <v>5461</v>
      </c>
      <c r="BS57" s="1825">
        <v>10737</v>
      </c>
      <c r="BT57" s="1821">
        <v>79436</v>
      </c>
      <c r="BU57" s="1821">
        <v>102182</v>
      </c>
      <c r="BV57" s="1820">
        <v>71025</v>
      </c>
      <c r="BW57" s="1820">
        <v>27500</v>
      </c>
      <c r="BX57" s="1820">
        <v>28316</v>
      </c>
      <c r="BY57" s="1820">
        <v>59511.77</v>
      </c>
      <c r="BZ57" s="1820">
        <v>47594.89</v>
      </c>
      <c r="CA57" s="1820">
        <v>22883.37</v>
      </c>
      <c r="CB57" s="1829">
        <v>93930</v>
      </c>
      <c r="CC57" s="1310" t="s">
        <v>279</v>
      </c>
      <c r="CD57" s="1841">
        <v>58080</v>
      </c>
      <c r="CE57" s="1820">
        <v>34731</v>
      </c>
      <c r="CF57" s="1820">
        <v>27558</v>
      </c>
      <c r="CG57" s="1820">
        <v>27353.149000000001</v>
      </c>
      <c r="CH57" s="1820">
        <v>28017</v>
      </c>
      <c r="CI57" s="1820">
        <v>33578.482000000004</v>
      </c>
      <c r="CJ57" s="1820">
        <v>14854</v>
      </c>
      <c r="CK57" s="1820">
        <v>14943</v>
      </c>
      <c r="CL57" s="1820">
        <v>4662</v>
      </c>
      <c r="CM57" s="1820">
        <v>4000</v>
      </c>
      <c r="CN57" s="1820">
        <v>250</v>
      </c>
      <c r="CO57" s="1820">
        <v>2000</v>
      </c>
      <c r="CP57" s="1820">
        <v>21577</v>
      </c>
      <c r="CQ57" s="1820">
        <v>34510</v>
      </c>
      <c r="CR57" s="1820">
        <v>11917</v>
      </c>
      <c r="CS57" s="1820">
        <v>15972</v>
      </c>
      <c r="CT57" s="1820">
        <v>22536</v>
      </c>
      <c r="CU57" s="1820">
        <v>20570</v>
      </c>
      <c r="CV57" s="1825">
        <v>12094</v>
      </c>
      <c r="CW57" s="1820">
        <v>0</v>
      </c>
      <c r="CX57" s="1820">
        <v>9113</v>
      </c>
      <c r="CY57" s="1820">
        <v>2180.3000000000002</v>
      </c>
      <c r="CZ57" s="1820">
        <v>6812</v>
      </c>
      <c r="DA57" s="1820">
        <v>5811</v>
      </c>
      <c r="DB57" s="1820">
        <v>3000</v>
      </c>
      <c r="DC57" s="1820">
        <v>4075</v>
      </c>
      <c r="DD57" s="1820">
        <v>6865</v>
      </c>
      <c r="DE57" s="1820">
        <v>0</v>
      </c>
      <c r="DF57" s="1820">
        <v>1774.42</v>
      </c>
      <c r="DG57" s="1820">
        <v>0</v>
      </c>
      <c r="DH57" s="1829">
        <v>5006.4359999999997</v>
      </c>
      <c r="DI57" s="1309" t="s">
        <v>276</v>
      </c>
      <c r="DJ57" s="1846">
        <v>980.61514534000014</v>
      </c>
      <c r="DK57" s="1847">
        <v>794.02833214000009</v>
      </c>
      <c r="DL57" s="1847">
        <v>2287.1958599600002</v>
      </c>
      <c r="DM57" s="1847">
        <v>2434.7618380599997</v>
      </c>
      <c r="DN57" s="1847">
        <v>2424.4174495500001</v>
      </c>
      <c r="DO57" s="1847">
        <v>791.0787100199999</v>
      </c>
      <c r="DP57" s="1847">
        <v>796.8062597899999</v>
      </c>
      <c r="DQ57" s="1847">
        <v>786.38628711999991</v>
      </c>
      <c r="DR57" s="1848">
        <v>775.92877540999984</v>
      </c>
      <c r="DS57" s="1307"/>
    </row>
    <row r="58" spans="1:123" s="1314" customFormat="1" ht="15.75" customHeight="1">
      <c r="A58" s="1310" t="s">
        <v>280</v>
      </c>
      <c r="B58" s="1820">
        <v>0</v>
      </c>
      <c r="C58" s="1820">
        <v>0</v>
      </c>
      <c r="D58" s="1820">
        <v>0</v>
      </c>
      <c r="E58" s="1820">
        <v>0</v>
      </c>
      <c r="F58" s="1820">
        <v>0</v>
      </c>
      <c r="G58" s="1820">
        <v>0</v>
      </c>
      <c r="H58" s="1820">
        <v>0</v>
      </c>
      <c r="I58" s="1820">
        <v>0</v>
      </c>
      <c r="J58" s="1820">
        <v>0</v>
      </c>
      <c r="K58" s="1820">
        <v>0</v>
      </c>
      <c r="L58" s="1820">
        <v>20433.599999999999</v>
      </c>
      <c r="M58" s="1820">
        <v>0</v>
      </c>
      <c r="N58" s="1820">
        <v>0</v>
      </c>
      <c r="O58" s="1820">
        <v>0</v>
      </c>
      <c r="P58" s="1820">
        <v>0</v>
      </c>
      <c r="Q58" s="1820">
        <v>0</v>
      </c>
      <c r="R58" s="1820">
        <v>0</v>
      </c>
      <c r="S58" s="1820">
        <v>0</v>
      </c>
      <c r="T58" s="1820">
        <v>0</v>
      </c>
      <c r="U58" s="1820">
        <v>0</v>
      </c>
      <c r="V58" s="1820">
        <v>0</v>
      </c>
      <c r="W58" s="1820">
        <v>44761.743000000002</v>
      </c>
      <c r="X58" s="1820">
        <v>14352.36</v>
      </c>
      <c r="Y58" s="1820">
        <v>0</v>
      </c>
      <c r="Z58" s="1820">
        <v>114403.91899999999</v>
      </c>
      <c r="AA58" s="1820">
        <v>0</v>
      </c>
      <c r="AB58" s="1820">
        <v>0</v>
      </c>
      <c r="AC58" s="1820">
        <v>0</v>
      </c>
      <c r="AD58" s="1820">
        <v>0</v>
      </c>
      <c r="AE58" s="1820">
        <v>0</v>
      </c>
      <c r="AF58" s="1820">
        <v>0</v>
      </c>
      <c r="AG58" s="1820">
        <v>0</v>
      </c>
      <c r="AH58" s="1820">
        <v>0</v>
      </c>
      <c r="AI58" s="1820">
        <v>0</v>
      </c>
      <c r="AJ58" s="1820">
        <v>0</v>
      </c>
      <c r="AK58" s="1820">
        <v>0</v>
      </c>
      <c r="AL58" s="1821">
        <v>0</v>
      </c>
      <c r="AM58" s="1821">
        <v>0</v>
      </c>
      <c r="AN58" s="1821">
        <v>0</v>
      </c>
      <c r="AO58" s="1821">
        <v>0</v>
      </c>
      <c r="AP58" s="1821">
        <v>0</v>
      </c>
      <c r="AQ58" s="1821">
        <v>0</v>
      </c>
      <c r="AR58" s="1821">
        <v>0</v>
      </c>
      <c r="AS58" s="1821">
        <v>0</v>
      </c>
      <c r="AT58" s="1821">
        <v>0</v>
      </c>
      <c r="AU58" s="1821">
        <v>0</v>
      </c>
      <c r="AV58" s="1821">
        <v>0</v>
      </c>
      <c r="AW58" s="1821">
        <v>0</v>
      </c>
      <c r="AX58" s="1821">
        <v>0</v>
      </c>
      <c r="AY58" s="1821">
        <v>0</v>
      </c>
      <c r="AZ58" s="1822">
        <v>0</v>
      </c>
      <c r="BA58" s="1310" t="s">
        <v>280</v>
      </c>
      <c r="BB58" s="1821">
        <v>0</v>
      </c>
      <c r="BC58" s="1821">
        <v>0</v>
      </c>
      <c r="BD58" s="1821">
        <v>0</v>
      </c>
      <c r="BE58" s="1821">
        <v>0</v>
      </c>
      <c r="BF58" s="1821">
        <v>0</v>
      </c>
      <c r="BG58" s="1821">
        <v>0</v>
      </c>
      <c r="BH58" s="1822">
        <v>0</v>
      </c>
      <c r="BI58" s="1836">
        <v>0</v>
      </c>
      <c r="BJ58" s="1821">
        <v>0</v>
      </c>
      <c r="BK58" s="1821">
        <v>0</v>
      </c>
      <c r="BL58" s="1821">
        <v>0</v>
      </c>
      <c r="BM58" s="1821">
        <v>0</v>
      </c>
      <c r="BN58" s="1821">
        <v>0</v>
      </c>
      <c r="BO58" s="1821">
        <v>0</v>
      </c>
      <c r="BP58" s="1825">
        <v>0</v>
      </c>
      <c r="BQ58" s="1821">
        <v>0</v>
      </c>
      <c r="BR58" s="1825">
        <v>0</v>
      </c>
      <c r="BS58" s="1825">
        <v>0</v>
      </c>
      <c r="BT58" s="1821">
        <v>0</v>
      </c>
      <c r="BU58" s="1821">
        <v>0</v>
      </c>
      <c r="BV58" s="1820">
        <v>0</v>
      </c>
      <c r="BW58" s="1820">
        <v>0</v>
      </c>
      <c r="BX58" s="1820">
        <v>0</v>
      </c>
      <c r="BY58" s="1820">
        <v>0</v>
      </c>
      <c r="BZ58" s="1820">
        <v>0</v>
      </c>
      <c r="CA58" s="1820">
        <v>0</v>
      </c>
      <c r="CB58" s="1829">
        <v>0</v>
      </c>
      <c r="CC58" s="1310" t="s">
        <v>280</v>
      </c>
      <c r="CD58" s="1841">
        <v>0</v>
      </c>
      <c r="CE58" s="1820">
        <v>0</v>
      </c>
      <c r="CF58" s="1820">
        <v>0</v>
      </c>
      <c r="CG58" s="1820">
        <v>0</v>
      </c>
      <c r="CH58" s="1820">
        <v>0</v>
      </c>
      <c r="CI58" s="1820">
        <v>0</v>
      </c>
      <c r="CJ58" s="1820">
        <v>0</v>
      </c>
      <c r="CK58" s="1820">
        <v>0</v>
      </c>
      <c r="CL58" s="1820">
        <v>0</v>
      </c>
      <c r="CM58" s="1820">
        <v>0</v>
      </c>
      <c r="CN58" s="1820">
        <v>0</v>
      </c>
      <c r="CO58" s="1820">
        <v>0</v>
      </c>
      <c r="CP58" s="1820">
        <v>0</v>
      </c>
      <c r="CQ58" s="1820">
        <v>0</v>
      </c>
      <c r="CR58" s="1820">
        <v>0</v>
      </c>
      <c r="CS58" s="1820">
        <v>0</v>
      </c>
      <c r="CT58" s="1820">
        <v>0</v>
      </c>
      <c r="CU58" s="1820">
        <v>0</v>
      </c>
      <c r="CV58" s="1825">
        <v>0</v>
      </c>
      <c r="CW58" s="1820">
        <v>0</v>
      </c>
      <c r="CX58" s="1820">
        <v>0</v>
      </c>
      <c r="CY58" s="1820">
        <v>0</v>
      </c>
      <c r="CZ58" s="1820">
        <v>0</v>
      </c>
      <c r="DA58" s="1820">
        <v>0</v>
      </c>
      <c r="DB58" s="1820">
        <v>0</v>
      </c>
      <c r="DC58" s="1820">
        <v>0</v>
      </c>
      <c r="DD58" s="1820">
        <v>0</v>
      </c>
      <c r="DE58" s="1820">
        <v>0</v>
      </c>
      <c r="DF58" s="1820">
        <v>0</v>
      </c>
      <c r="DG58" s="1820"/>
      <c r="DH58" s="1829">
        <v>0</v>
      </c>
      <c r="DI58" s="1309" t="s">
        <v>277</v>
      </c>
      <c r="DJ58" s="1846">
        <v>154363.22607897001</v>
      </c>
      <c r="DK58" s="1847">
        <v>109418.79009033</v>
      </c>
      <c r="DL58" s="1847">
        <v>153295.07824703</v>
      </c>
      <c r="DM58" s="1847">
        <v>163800.47567173999</v>
      </c>
      <c r="DN58" s="1847">
        <v>175410.02714809001</v>
      </c>
      <c r="DO58" s="1847">
        <v>116232.19426679998</v>
      </c>
      <c r="DP58" s="1847">
        <v>114504.69975068</v>
      </c>
      <c r="DQ58" s="1847">
        <v>104027.10944777999</v>
      </c>
      <c r="DR58" s="1848">
        <v>110269.44187525001</v>
      </c>
      <c r="DS58" s="1307"/>
    </row>
    <row r="59" spans="1:123" ht="15.75" customHeight="1">
      <c r="A59" s="1310" t="s">
        <v>281</v>
      </c>
      <c r="B59" s="1820">
        <v>0</v>
      </c>
      <c r="C59" s="1820">
        <v>0</v>
      </c>
      <c r="D59" s="1820">
        <v>0</v>
      </c>
      <c r="E59" s="1820">
        <v>0</v>
      </c>
      <c r="F59" s="1820">
        <v>0</v>
      </c>
      <c r="G59" s="1820">
        <v>0</v>
      </c>
      <c r="H59" s="1820">
        <v>0</v>
      </c>
      <c r="I59" s="1820">
        <v>0</v>
      </c>
      <c r="J59" s="1820">
        <v>0</v>
      </c>
      <c r="K59" s="1820">
        <v>0</v>
      </c>
      <c r="L59" s="1820">
        <v>0</v>
      </c>
      <c r="M59" s="1820">
        <v>0</v>
      </c>
      <c r="N59" s="1820">
        <v>0</v>
      </c>
      <c r="O59" s="1820">
        <v>0</v>
      </c>
      <c r="P59" s="1820">
        <v>0</v>
      </c>
      <c r="Q59" s="1820">
        <v>0</v>
      </c>
      <c r="R59" s="1820">
        <v>0</v>
      </c>
      <c r="S59" s="1820">
        <v>0</v>
      </c>
      <c r="T59" s="1820">
        <v>0</v>
      </c>
      <c r="U59" s="1820">
        <v>0</v>
      </c>
      <c r="V59" s="1820">
        <v>0</v>
      </c>
      <c r="W59" s="1820">
        <v>15372.129000000001</v>
      </c>
      <c r="X59" s="1820">
        <v>0</v>
      </c>
      <c r="Y59" s="1820">
        <v>0</v>
      </c>
      <c r="Z59" s="1820">
        <v>0</v>
      </c>
      <c r="AA59" s="1820">
        <v>0</v>
      </c>
      <c r="AB59" s="1820">
        <v>0</v>
      </c>
      <c r="AC59" s="1820">
        <v>0</v>
      </c>
      <c r="AD59" s="1820">
        <v>0</v>
      </c>
      <c r="AE59" s="1820">
        <v>0</v>
      </c>
      <c r="AF59" s="1820">
        <v>0</v>
      </c>
      <c r="AG59" s="1820">
        <v>0</v>
      </c>
      <c r="AH59" s="1820">
        <v>0</v>
      </c>
      <c r="AI59" s="1820">
        <v>0</v>
      </c>
      <c r="AJ59" s="1820">
        <v>0</v>
      </c>
      <c r="AK59" s="1820">
        <v>0</v>
      </c>
      <c r="AL59" s="1821">
        <v>0</v>
      </c>
      <c r="AM59" s="1821">
        <v>0</v>
      </c>
      <c r="AN59" s="1821">
        <v>0</v>
      </c>
      <c r="AO59" s="1821">
        <v>0</v>
      </c>
      <c r="AP59" s="1821">
        <v>0</v>
      </c>
      <c r="AQ59" s="1821">
        <v>0</v>
      </c>
      <c r="AR59" s="1821">
        <v>0</v>
      </c>
      <c r="AS59" s="1821">
        <v>0</v>
      </c>
      <c r="AT59" s="1821">
        <v>0</v>
      </c>
      <c r="AU59" s="1821">
        <v>0</v>
      </c>
      <c r="AV59" s="1821">
        <v>0</v>
      </c>
      <c r="AW59" s="1821">
        <v>0</v>
      </c>
      <c r="AX59" s="1821">
        <v>0</v>
      </c>
      <c r="AY59" s="1821">
        <v>0</v>
      </c>
      <c r="AZ59" s="1822">
        <v>0</v>
      </c>
      <c r="BA59" s="1310" t="s">
        <v>281</v>
      </c>
      <c r="BB59" s="1821">
        <v>0</v>
      </c>
      <c r="BC59" s="1821">
        <v>0</v>
      </c>
      <c r="BD59" s="1821">
        <v>0</v>
      </c>
      <c r="BE59" s="1821">
        <v>0</v>
      </c>
      <c r="BF59" s="1821">
        <v>0</v>
      </c>
      <c r="BG59" s="1821">
        <v>0</v>
      </c>
      <c r="BH59" s="1822">
        <v>0</v>
      </c>
      <c r="BI59" s="1836">
        <v>0</v>
      </c>
      <c r="BJ59" s="1821">
        <v>0</v>
      </c>
      <c r="BK59" s="1821">
        <v>0</v>
      </c>
      <c r="BL59" s="1821">
        <v>0</v>
      </c>
      <c r="BM59" s="1821">
        <v>0</v>
      </c>
      <c r="BN59" s="1821">
        <v>0</v>
      </c>
      <c r="BO59" s="1821">
        <v>0</v>
      </c>
      <c r="BP59" s="1825">
        <v>0</v>
      </c>
      <c r="BQ59" s="1821">
        <v>0</v>
      </c>
      <c r="BR59" s="1825">
        <v>0</v>
      </c>
      <c r="BS59" s="1825">
        <v>0</v>
      </c>
      <c r="BT59" s="1821">
        <v>0</v>
      </c>
      <c r="BU59" s="1821">
        <v>0</v>
      </c>
      <c r="BV59" s="1820">
        <v>0</v>
      </c>
      <c r="BW59" s="1820">
        <v>0</v>
      </c>
      <c r="BX59" s="1820">
        <v>0</v>
      </c>
      <c r="BY59" s="1820">
        <v>0</v>
      </c>
      <c r="BZ59" s="1820">
        <v>0</v>
      </c>
      <c r="CA59" s="1820">
        <v>0</v>
      </c>
      <c r="CB59" s="1829">
        <v>0</v>
      </c>
      <c r="CC59" s="1310" t="s">
        <v>281</v>
      </c>
      <c r="CD59" s="1841">
        <v>0</v>
      </c>
      <c r="CE59" s="1820">
        <v>0</v>
      </c>
      <c r="CF59" s="1820">
        <v>0</v>
      </c>
      <c r="CG59" s="1820">
        <v>0</v>
      </c>
      <c r="CH59" s="1820">
        <v>0</v>
      </c>
      <c r="CI59" s="1820">
        <v>0</v>
      </c>
      <c r="CJ59" s="1820">
        <v>0</v>
      </c>
      <c r="CK59" s="1820">
        <v>0</v>
      </c>
      <c r="CL59" s="1820">
        <v>0</v>
      </c>
      <c r="CM59" s="1820">
        <v>0</v>
      </c>
      <c r="CN59" s="1820">
        <v>0</v>
      </c>
      <c r="CO59" s="1820">
        <v>0</v>
      </c>
      <c r="CP59" s="1820">
        <v>0</v>
      </c>
      <c r="CQ59" s="1820">
        <v>0</v>
      </c>
      <c r="CR59" s="1820">
        <v>0</v>
      </c>
      <c r="CS59" s="1820">
        <v>0</v>
      </c>
      <c r="CT59" s="1820">
        <v>0</v>
      </c>
      <c r="CU59" s="1820">
        <v>0</v>
      </c>
      <c r="CV59" s="1825">
        <v>0</v>
      </c>
      <c r="CW59" s="1820">
        <v>0</v>
      </c>
      <c r="CX59" s="1820">
        <v>0</v>
      </c>
      <c r="CY59" s="1820">
        <v>0</v>
      </c>
      <c r="CZ59" s="1820">
        <v>0</v>
      </c>
      <c r="DA59" s="1820">
        <v>0</v>
      </c>
      <c r="DB59" s="1820">
        <v>0</v>
      </c>
      <c r="DC59" s="1820">
        <v>0</v>
      </c>
      <c r="DD59" s="1820">
        <v>0</v>
      </c>
      <c r="DE59" s="1820">
        <v>0</v>
      </c>
      <c r="DF59" s="1820">
        <v>0</v>
      </c>
      <c r="DG59" s="1820"/>
      <c r="DH59" s="1829">
        <v>0</v>
      </c>
      <c r="DI59" s="1309" t="s">
        <v>278</v>
      </c>
      <c r="DJ59" s="1846">
        <v>0</v>
      </c>
      <c r="DK59" s="1847">
        <v>0</v>
      </c>
      <c r="DL59" s="1847">
        <v>0</v>
      </c>
      <c r="DM59" s="1847">
        <v>0</v>
      </c>
      <c r="DN59" s="1847">
        <v>0</v>
      </c>
      <c r="DO59" s="1847">
        <v>0</v>
      </c>
      <c r="DP59" s="1847">
        <v>0</v>
      </c>
      <c r="DQ59" s="1847">
        <v>0</v>
      </c>
      <c r="DR59" s="1848">
        <v>0</v>
      </c>
      <c r="DS59" s="1307"/>
    </row>
    <row r="60" spans="1:123" ht="15.75" customHeight="1">
      <c r="A60" s="1310" t="s">
        <v>282</v>
      </c>
      <c r="B60" s="1820">
        <v>36473.599999999999</v>
      </c>
      <c r="C60" s="1820">
        <v>36473.599999999999</v>
      </c>
      <c r="D60" s="1820">
        <v>49153.2</v>
      </c>
      <c r="E60" s="1820">
        <v>41556</v>
      </c>
      <c r="F60" s="1820">
        <v>29257.9</v>
      </c>
      <c r="G60" s="1820">
        <v>35530.6</v>
      </c>
      <c r="H60" s="1820">
        <v>35342.1</v>
      </c>
      <c r="I60" s="1820">
        <v>34945.1</v>
      </c>
      <c r="J60" s="1820">
        <v>65913.895999999993</v>
      </c>
      <c r="K60" s="1820">
        <v>45499.490999999995</v>
      </c>
      <c r="L60" s="1820">
        <v>42119.199999999997</v>
      </c>
      <c r="M60" s="1820">
        <v>55508.4</v>
      </c>
      <c r="N60" s="1820">
        <v>62168.5</v>
      </c>
      <c r="O60" s="1820">
        <v>62168.5</v>
      </c>
      <c r="P60" s="1820">
        <v>37498.9</v>
      </c>
      <c r="Q60" s="1820">
        <v>29006.3</v>
      </c>
      <c r="R60" s="1820">
        <v>11372.4</v>
      </c>
      <c r="S60" s="1820">
        <v>74238.464000000007</v>
      </c>
      <c r="T60" s="1820">
        <v>47356.623</v>
      </c>
      <c r="U60" s="1820">
        <v>36653.337</v>
      </c>
      <c r="V60" s="1820">
        <v>89806.542000000001</v>
      </c>
      <c r="W60" s="1820">
        <v>0</v>
      </c>
      <c r="X60" s="1820">
        <v>32737.303</v>
      </c>
      <c r="Y60" s="1820">
        <v>99604.290999999997</v>
      </c>
      <c r="Z60" s="1820">
        <v>57930.67</v>
      </c>
      <c r="AA60" s="1820">
        <v>141217.66500000001</v>
      </c>
      <c r="AB60" s="1820">
        <v>85785.2</v>
      </c>
      <c r="AC60" s="1820">
        <v>83578.600000000006</v>
      </c>
      <c r="AD60" s="1820">
        <v>37074.998</v>
      </c>
      <c r="AE60" s="1820">
        <v>10773.39</v>
      </c>
      <c r="AF60" s="1820">
        <v>44857.646000000001</v>
      </c>
      <c r="AG60" s="1820">
        <v>43657.491999999998</v>
      </c>
      <c r="AH60" s="1820">
        <v>52681.928</v>
      </c>
      <c r="AI60" s="1820">
        <v>44982.13</v>
      </c>
      <c r="AJ60" s="1820">
        <v>33703</v>
      </c>
      <c r="AK60" s="1820">
        <v>60401.587</v>
      </c>
      <c r="AL60" s="1821">
        <v>29080.731</v>
      </c>
      <c r="AM60" s="1821">
        <v>16482.275000000001</v>
      </c>
      <c r="AN60" s="1821">
        <v>37679.902000000002</v>
      </c>
      <c r="AO60" s="1821">
        <v>20193.93</v>
      </c>
      <c r="AP60" s="1821">
        <v>21478.632000000001</v>
      </c>
      <c r="AQ60" s="1821">
        <v>16258.817999999999</v>
      </c>
      <c r="AR60" s="1821">
        <v>14407.308000000001</v>
      </c>
      <c r="AS60" s="1821">
        <v>17974.830000000002</v>
      </c>
      <c r="AT60" s="1821">
        <v>16047.463</v>
      </c>
      <c r="AU60" s="1821">
        <v>9151.4089999999997</v>
      </c>
      <c r="AV60" s="1821">
        <v>19142.987000000001</v>
      </c>
      <c r="AW60" s="1821">
        <v>26777.850999999999</v>
      </c>
      <c r="AX60" s="1821">
        <v>21102.13705601</v>
      </c>
      <c r="AY60" s="1821">
        <v>15636.493</v>
      </c>
      <c r="AZ60" s="1822">
        <v>12705.263000000001</v>
      </c>
      <c r="BA60" s="1310" t="s">
        <v>282</v>
      </c>
      <c r="BB60" s="1821">
        <v>11975.17</v>
      </c>
      <c r="BC60" s="1821">
        <v>7905.73</v>
      </c>
      <c r="BD60" s="1821">
        <v>7682.34</v>
      </c>
      <c r="BE60" s="1821">
        <v>5511.1545679999999</v>
      </c>
      <c r="BF60" s="1821">
        <v>11152.53</v>
      </c>
      <c r="BG60" s="1821">
        <v>21504.811000000002</v>
      </c>
      <c r="BH60" s="1822">
        <v>28342.983</v>
      </c>
      <c r="BI60" s="1836">
        <v>21961.828000000001</v>
      </c>
      <c r="BJ60" s="1821">
        <v>26777.850999999999</v>
      </c>
      <c r="BK60" s="1821">
        <v>28948.448</v>
      </c>
      <c r="BL60" s="1821">
        <v>27028.959999999999</v>
      </c>
      <c r="BM60" s="1821">
        <v>41103.35</v>
      </c>
      <c r="BN60" s="1821">
        <v>38698.67</v>
      </c>
      <c r="BO60" s="1821">
        <v>57420.62</v>
      </c>
      <c r="BP60" s="1825">
        <v>64394.06</v>
      </c>
      <c r="BQ60" s="1821">
        <v>68661.66</v>
      </c>
      <c r="BR60" s="1825">
        <v>58974.07</v>
      </c>
      <c r="BS60" s="1825">
        <v>55118.66</v>
      </c>
      <c r="BT60" s="1821">
        <v>52490.97</v>
      </c>
      <c r="BU60" s="1821">
        <v>44508.14</v>
      </c>
      <c r="BV60" s="1820">
        <v>23039.07</v>
      </c>
      <c r="BW60" s="1820">
        <v>23302.07</v>
      </c>
      <c r="BX60" s="1820">
        <v>21362.67</v>
      </c>
      <c r="BY60" s="1820">
        <v>15785.53</v>
      </c>
      <c r="BZ60" s="1820">
        <v>20312.560000000001</v>
      </c>
      <c r="CA60" s="1820">
        <v>16789.169999999998</v>
      </c>
      <c r="CB60" s="1829">
        <v>34089.345000000001</v>
      </c>
      <c r="CC60" s="1310" t="s">
        <v>282</v>
      </c>
      <c r="CD60" s="1841">
        <v>19167.939999999999</v>
      </c>
      <c r="CE60" s="1820">
        <v>26791.53</v>
      </c>
      <c r="CF60" s="1820">
        <v>26123.45</v>
      </c>
      <c r="CG60" s="1820">
        <v>29966.975999999999</v>
      </c>
      <c r="CH60" s="1820">
        <v>40280.699999999997</v>
      </c>
      <c r="CI60" s="1820">
        <v>35334.436999999998</v>
      </c>
      <c r="CJ60" s="1820">
        <v>19874.901999999998</v>
      </c>
      <c r="CK60" s="1820">
        <v>16677.687999999998</v>
      </c>
      <c r="CL60" s="1820">
        <v>17382.71</v>
      </c>
      <c r="CM60" s="1820">
        <v>17558.46</v>
      </c>
      <c r="CN60" s="1820">
        <v>17409.762999999999</v>
      </c>
      <c r="CO60" s="1820">
        <v>17786.617999999999</v>
      </c>
      <c r="CP60" s="1820">
        <v>16150.23</v>
      </c>
      <c r="CQ60" s="1820">
        <v>4439.1059999999998</v>
      </c>
      <c r="CR60" s="1820">
        <v>6859.2370000000001</v>
      </c>
      <c r="CS60" s="1820">
        <v>9923.7630000000008</v>
      </c>
      <c r="CT60" s="1820">
        <v>9630.26</v>
      </c>
      <c r="CU60" s="1820">
        <v>7088.27</v>
      </c>
      <c r="CV60" s="1825">
        <v>11339.1</v>
      </c>
      <c r="CW60" s="1820">
        <v>0</v>
      </c>
      <c r="CX60" s="1820">
        <v>5826.6</v>
      </c>
      <c r="CY60" s="1820">
        <v>6081.77</v>
      </c>
      <c r="CZ60" s="1820">
        <v>5356.78</v>
      </c>
      <c r="DA60" s="1820">
        <v>1926.14</v>
      </c>
      <c r="DB60" s="1820">
        <v>6059.06</v>
      </c>
      <c r="DC60" s="1820">
        <v>8393.4500000000007</v>
      </c>
      <c r="DD60" s="1820">
        <v>489.34</v>
      </c>
      <c r="DE60" s="1820">
        <v>5068.78</v>
      </c>
      <c r="DF60" s="1820">
        <v>2973.9</v>
      </c>
      <c r="DG60" s="1820">
        <v>3163.0004931900003</v>
      </c>
      <c r="DH60" s="1829">
        <v>8458.3316297799993</v>
      </c>
      <c r="DI60" s="1311" t="s">
        <v>279</v>
      </c>
      <c r="DJ60" s="1849">
        <v>0</v>
      </c>
      <c r="DK60" s="1850">
        <v>0</v>
      </c>
      <c r="DL60" s="1850">
        <v>0</v>
      </c>
      <c r="DM60" s="1850">
        <v>0</v>
      </c>
      <c r="DN60" s="1850">
        <v>0</v>
      </c>
      <c r="DO60" s="1850">
        <v>0</v>
      </c>
      <c r="DP60" s="1850">
        <v>0</v>
      </c>
      <c r="DQ60" s="1850">
        <v>0</v>
      </c>
      <c r="DR60" s="1851">
        <v>0</v>
      </c>
      <c r="DS60" s="1307"/>
    </row>
    <row r="61" spans="1:123" ht="15.75" customHeight="1">
      <c r="A61" s="1310" t="s">
        <v>283</v>
      </c>
      <c r="B61" s="1820">
        <v>0</v>
      </c>
      <c r="C61" s="1820">
        <v>0</v>
      </c>
      <c r="D61" s="1820">
        <v>0</v>
      </c>
      <c r="E61" s="1820">
        <v>0</v>
      </c>
      <c r="F61" s="1820">
        <v>0</v>
      </c>
      <c r="G61" s="1820">
        <v>0</v>
      </c>
      <c r="H61" s="1820">
        <v>0</v>
      </c>
      <c r="I61" s="1820">
        <v>0</v>
      </c>
      <c r="J61" s="1820">
        <v>0</v>
      </c>
      <c r="K61" s="1820">
        <v>0</v>
      </c>
      <c r="L61" s="1820">
        <v>0</v>
      </c>
      <c r="M61" s="1820">
        <v>0</v>
      </c>
      <c r="N61" s="1820">
        <v>0</v>
      </c>
      <c r="O61" s="1820">
        <v>0</v>
      </c>
      <c r="P61" s="1820">
        <v>0</v>
      </c>
      <c r="Q61" s="1820">
        <v>0</v>
      </c>
      <c r="R61" s="1820">
        <v>0</v>
      </c>
      <c r="S61" s="1820">
        <v>0</v>
      </c>
      <c r="T61" s="1820">
        <v>0</v>
      </c>
      <c r="U61" s="1820">
        <v>0</v>
      </c>
      <c r="V61" s="1820">
        <v>0</v>
      </c>
      <c r="W61" s="1820">
        <v>0</v>
      </c>
      <c r="X61" s="1820">
        <v>0</v>
      </c>
      <c r="Y61" s="1820">
        <v>0</v>
      </c>
      <c r="Z61" s="1820">
        <v>0</v>
      </c>
      <c r="AA61" s="1820">
        <v>0</v>
      </c>
      <c r="AB61" s="1820">
        <v>0</v>
      </c>
      <c r="AC61" s="1820">
        <v>0</v>
      </c>
      <c r="AD61" s="1820">
        <v>0</v>
      </c>
      <c r="AE61" s="1820">
        <v>0</v>
      </c>
      <c r="AF61" s="1820">
        <v>0</v>
      </c>
      <c r="AG61" s="1820">
        <v>0</v>
      </c>
      <c r="AH61" s="1820">
        <v>0</v>
      </c>
      <c r="AI61" s="1820">
        <v>0</v>
      </c>
      <c r="AJ61" s="1820">
        <v>0</v>
      </c>
      <c r="AK61" s="1820">
        <v>0</v>
      </c>
      <c r="AL61" s="1821">
        <v>0</v>
      </c>
      <c r="AM61" s="1821">
        <v>0</v>
      </c>
      <c r="AN61" s="1821">
        <v>0</v>
      </c>
      <c r="AO61" s="1821">
        <v>0</v>
      </c>
      <c r="AP61" s="1821">
        <v>0</v>
      </c>
      <c r="AQ61" s="1821">
        <v>0</v>
      </c>
      <c r="AR61" s="1821">
        <v>0</v>
      </c>
      <c r="AS61" s="1821">
        <v>0</v>
      </c>
      <c r="AT61" s="1821">
        <v>0</v>
      </c>
      <c r="AU61" s="1821">
        <v>0</v>
      </c>
      <c r="AV61" s="1821">
        <v>0</v>
      </c>
      <c r="AW61" s="1821">
        <v>0</v>
      </c>
      <c r="AX61" s="1821">
        <v>0</v>
      </c>
      <c r="AY61" s="1821">
        <v>0</v>
      </c>
      <c r="AZ61" s="1822">
        <v>0</v>
      </c>
      <c r="BA61" s="1310" t="s">
        <v>283</v>
      </c>
      <c r="BB61" s="1821">
        <v>0</v>
      </c>
      <c r="BC61" s="1821">
        <v>0</v>
      </c>
      <c r="BD61" s="1821">
        <v>0</v>
      </c>
      <c r="BE61" s="1821">
        <v>0</v>
      </c>
      <c r="BF61" s="1821">
        <v>0</v>
      </c>
      <c r="BG61" s="1821">
        <v>0</v>
      </c>
      <c r="BH61" s="1822">
        <v>0</v>
      </c>
      <c r="BI61" s="1836">
        <v>0</v>
      </c>
      <c r="BJ61" s="1821">
        <v>0</v>
      </c>
      <c r="BK61" s="1821">
        <v>0</v>
      </c>
      <c r="BL61" s="1821">
        <v>0</v>
      </c>
      <c r="BM61" s="1821">
        <v>0</v>
      </c>
      <c r="BN61" s="1821">
        <v>0</v>
      </c>
      <c r="BO61" s="1821">
        <v>0</v>
      </c>
      <c r="BP61" s="1825">
        <v>0</v>
      </c>
      <c r="BQ61" s="1821">
        <v>0</v>
      </c>
      <c r="BR61" s="1825">
        <v>0</v>
      </c>
      <c r="BS61" s="1825">
        <v>0</v>
      </c>
      <c r="BT61" s="1821">
        <v>0</v>
      </c>
      <c r="BU61" s="1821">
        <v>0</v>
      </c>
      <c r="BV61" s="1820">
        <v>0</v>
      </c>
      <c r="BW61" s="1820">
        <v>0</v>
      </c>
      <c r="BX61" s="1820">
        <v>0</v>
      </c>
      <c r="BY61" s="1820">
        <v>0</v>
      </c>
      <c r="BZ61" s="1820">
        <v>0</v>
      </c>
      <c r="CA61" s="1820">
        <v>0</v>
      </c>
      <c r="CB61" s="1829">
        <v>0</v>
      </c>
      <c r="CC61" s="1310" t="s">
        <v>283</v>
      </c>
      <c r="CD61" s="1841">
        <v>0</v>
      </c>
      <c r="CE61" s="1820">
        <v>0</v>
      </c>
      <c r="CF61" s="1820">
        <v>0</v>
      </c>
      <c r="CG61" s="1820">
        <v>0</v>
      </c>
      <c r="CH61" s="1820">
        <v>0</v>
      </c>
      <c r="CI61" s="1820">
        <v>0</v>
      </c>
      <c r="CJ61" s="1820">
        <v>0</v>
      </c>
      <c r="CK61" s="1820">
        <v>0</v>
      </c>
      <c r="CL61" s="1820">
        <v>0</v>
      </c>
      <c r="CM61" s="1820">
        <v>0</v>
      </c>
      <c r="CN61" s="1820">
        <v>0</v>
      </c>
      <c r="CO61" s="1820">
        <v>0</v>
      </c>
      <c r="CP61" s="1820">
        <v>0</v>
      </c>
      <c r="CQ61" s="1820">
        <v>0</v>
      </c>
      <c r="CR61" s="1820">
        <v>0</v>
      </c>
      <c r="CS61" s="1820">
        <v>0</v>
      </c>
      <c r="CT61" s="1820">
        <v>0</v>
      </c>
      <c r="CU61" s="1820">
        <v>0</v>
      </c>
      <c r="CV61" s="1825">
        <v>0</v>
      </c>
      <c r="CW61" s="1820">
        <v>0</v>
      </c>
      <c r="CX61" s="1820">
        <v>0</v>
      </c>
      <c r="CY61" s="1820">
        <v>0</v>
      </c>
      <c r="CZ61" s="1820">
        <v>0</v>
      </c>
      <c r="DA61" s="1820">
        <v>0</v>
      </c>
      <c r="DB61" s="1820">
        <v>0</v>
      </c>
      <c r="DC61" s="1820">
        <v>0</v>
      </c>
      <c r="DD61" s="1820">
        <v>0</v>
      </c>
      <c r="DE61" s="1820">
        <v>0</v>
      </c>
      <c r="DF61" s="1820">
        <v>0</v>
      </c>
      <c r="DG61" s="1820"/>
      <c r="DH61" s="1829">
        <v>0</v>
      </c>
      <c r="DI61" s="1311" t="s">
        <v>280</v>
      </c>
      <c r="DJ61" s="1849">
        <v>0</v>
      </c>
      <c r="DK61" s="1850">
        <v>0</v>
      </c>
      <c r="DL61" s="1850">
        <v>0</v>
      </c>
      <c r="DM61" s="1850">
        <v>0</v>
      </c>
      <c r="DN61" s="1850">
        <v>0</v>
      </c>
      <c r="DO61" s="1850">
        <v>0</v>
      </c>
      <c r="DP61" s="1850">
        <v>0</v>
      </c>
      <c r="DQ61" s="1850">
        <v>0</v>
      </c>
      <c r="DR61" s="1851">
        <v>0</v>
      </c>
      <c r="DS61" s="1307"/>
    </row>
    <row r="62" spans="1:123" ht="15.75" customHeight="1">
      <c r="A62" s="1308" t="s">
        <v>284</v>
      </c>
      <c r="B62" s="1816">
        <v>0</v>
      </c>
      <c r="C62" s="1816">
        <v>0</v>
      </c>
      <c r="D62" s="1816">
        <v>0</v>
      </c>
      <c r="E62" s="1816">
        <v>0</v>
      </c>
      <c r="F62" s="1816">
        <v>3671</v>
      </c>
      <c r="G62" s="1816">
        <v>0</v>
      </c>
      <c r="H62" s="1816">
        <v>0</v>
      </c>
      <c r="I62" s="1816">
        <v>0</v>
      </c>
      <c r="J62" s="1816">
        <v>0</v>
      </c>
      <c r="K62" s="1816">
        <v>0</v>
      </c>
      <c r="L62" s="1816">
        <v>0</v>
      </c>
      <c r="M62" s="1816">
        <v>0</v>
      </c>
      <c r="N62" s="1816">
        <v>0</v>
      </c>
      <c r="O62" s="1816">
        <v>0</v>
      </c>
      <c r="P62" s="1816">
        <v>9704.7999999999993</v>
      </c>
      <c r="Q62" s="1816">
        <v>9029.1</v>
      </c>
      <c r="R62" s="1816">
        <v>9890.4</v>
      </c>
      <c r="S62" s="1816">
        <v>8974.06</v>
      </c>
      <c r="T62" s="1816">
        <v>8076.049</v>
      </c>
      <c r="U62" s="1816">
        <v>0</v>
      </c>
      <c r="V62" s="1816">
        <v>10950.357</v>
      </c>
      <c r="W62" s="1816">
        <v>0</v>
      </c>
      <c r="X62" s="1816">
        <v>25002.635999999999</v>
      </c>
      <c r="Y62" s="1816">
        <v>23085.8</v>
      </c>
      <c r="Z62" s="1816">
        <v>0</v>
      </c>
      <c r="AA62" s="1816">
        <v>111309.74400000001</v>
      </c>
      <c r="AB62" s="1816">
        <v>136725.1</v>
      </c>
      <c r="AC62" s="1816">
        <v>118312.4</v>
      </c>
      <c r="AD62" s="1816">
        <v>123373.02499999999</v>
      </c>
      <c r="AE62" s="1816">
        <v>10162.661</v>
      </c>
      <c r="AF62" s="1816">
        <v>117193.89</v>
      </c>
      <c r="AG62" s="1816">
        <v>154097.80300000001</v>
      </c>
      <c r="AH62" s="1816">
        <v>202649.66099999999</v>
      </c>
      <c r="AI62" s="1816">
        <v>172394.617</v>
      </c>
      <c r="AJ62" s="1816">
        <v>131815</v>
      </c>
      <c r="AK62" s="1816">
        <v>246193.50899999999</v>
      </c>
      <c r="AL62" s="1818">
        <v>212556.34400000001</v>
      </c>
      <c r="AM62" s="1818">
        <v>227890.261</v>
      </c>
      <c r="AN62" s="1818">
        <v>138844.4</v>
      </c>
      <c r="AO62" s="1818">
        <v>119882.53</v>
      </c>
      <c r="AP62" s="1818">
        <v>71425.611000000004</v>
      </c>
      <c r="AQ62" s="1818">
        <v>16645.168000000001</v>
      </c>
      <c r="AR62" s="1818">
        <v>47522.201999999997</v>
      </c>
      <c r="AS62" s="1818">
        <v>46668.519</v>
      </c>
      <c r="AT62" s="1818">
        <v>45098.042999999998</v>
      </c>
      <c r="AU62" s="1818">
        <v>48487.163</v>
      </c>
      <c r="AV62" s="1818">
        <v>56348.317000000003</v>
      </c>
      <c r="AW62" s="1818">
        <v>18331.127</v>
      </c>
      <c r="AX62" s="1818">
        <v>23659.79022373</v>
      </c>
      <c r="AY62" s="1818">
        <v>30851.914000000001</v>
      </c>
      <c r="AZ62" s="1819">
        <v>24942.65</v>
      </c>
      <c r="BA62" s="1308" t="s">
        <v>284</v>
      </c>
      <c r="BB62" s="1818">
        <v>18525.78</v>
      </c>
      <c r="BC62" s="1818">
        <v>18772.308000000001</v>
      </c>
      <c r="BD62" s="1818">
        <v>21373.825000000001</v>
      </c>
      <c r="BE62" s="1818">
        <v>11277.314724</v>
      </c>
      <c r="BF62" s="1818">
        <v>13339.352000000001</v>
      </c>
      <c r="BG62" s="1818">
        <v>7250</v>
      </c>
      <c r="BH62" s="1819">
        <v>12000</v>
      </c>
      <c r="BI62" s="1834">
        <v>2500</v>
      </c>
      <c r="BJ62" s="1818">
        <v>18331.127</v>
      </c>
      <c r="BK62" s="1818">
        <v>0</v>
      </c>
      <c r="BL62" s="1818">
        <v>4000</v>
      </c>
      <c r="BM62" s="1818">
        <v>7960.34</v>
      </c>
      <c r="BN62" s="1818">
        <v>11500</v>
      </c>
      <c r="BO62" s="1818">
        <v>16200</v>
      </c>
      <c r="BP62" s="1835">
        <v>6000</v>
      </c>
      <c r="BQ62" s="1818">
        <v>2500</v>
      </c>
      <c r="BR62" s="1835">
        <v>4500</v>
      </c>
      <c r="BS62" s="1835">
        <v>8350</v>
      </c>
      <c r="BT62" s="1818">
        <v>26200</v>
      </c>
      <c r="BU62" s="1818">
        <v>19900</v>
      </c>
      <c r="BV62" s="1820">
        <v>12649.08</v>
      </c>
      <c r="BW62" s="1820">
        <v>24952.34</v>
      </c>
      <c r="BX62" s="1820">
        <v>34978.28</v>
      </c>
      <c r="BY62" s="1820">
        <v>30073.65</v>
      </c>
      <c r="BZ62" s="1820">
        <v>31698.11</v>
      </c>
      <c r="CA62" s="1820">
        <v>26144.63</v>
      </c>
      <c r="CB62" s="1829">
        <v>38560.197</v>
      </c>
      <c r="CC62" s="1308" t="s">
        <v>284</v>
      </c>
      <c r="CD62" s="1841">
        <v>64089.24</v>
      </c>
      <c r="CE62" s="1820">
        <v>20743.78</v>
      </c>
      <c r="CF62" s="1820">
        <v>36087.519999999997</v>
      </c>
      <c r="CG62" s="1820">
        <v>25196.45</v>
      </c>
      <c r="CH62" s="1820">
        <v>19765</v>
      </c>
      <c r="CI62" s="1820">
        <v>18413.543000000001</v>
      </c>
      <c r="CJ62" s="1820">
        <v>0</v>
      </c>
      <c r="CK62" s="1820">
        <v>0</v>
      </c>
      <c r="CL62" s="1820">
        <v>0</v>
      </c>
      <c r="CM62" s="1820">
        <v>0</v>
      </c>
      <c r="CN62" s="1820">
        <v>0</v>
      </c>
      <c r="CO62" s="1820">
        <v>0</v>
      </c>
      <c r="CP62" s="1820">
        <v>33800</v>
      </c>
      <c r="CQ62" s="1820">
        <v>27815</v>
      </c>
      <c r="CR62" s="1820">
        <v>0</v>
      </c>
      <c r="CS62" s="1820">
        <v>0</v>
      </c>
      <c r="CT62" s="1820">
        <v>0</v>
      </c>
      <c r="CU62" s="1820">
        <v>0</v>
      </c>
      <c r="CV62" s="1825">
        <v>0</v>
      </c>
      <c r="CW62" s="1820">
        <v>0</v>
      </c>
      <c r="CX62" s="1820">
        <v>0</v>
      </c>
      <c r="CY62" s="1820">
        <v>0</v>
      </c>
      <c r="CZ62" s="1820">
        <v>0</v>
      </c>
      <c r="DA62" s="1820">
        <v>0</v>
      </c>
      <c r="DB62" s="1820">
        <v>0</v>
      </c>
      <c r="DC62" s="1820">
        <v>0</v>
      </c>
      <c r="DD62" s="1820">
        <v>0</v>
      </c>
      <c r="DE62" s="1820">
        <v>0</v>
      </c>
      <c r="DF62" s="1820">
        <v>0</v>
      </c>
      <c r="DG62" s="1820">
        <v>0</v>
      </c>
      <c r="DH62" s="1829">
        <v>0</v>
      </c>
      <c r="DI62" s="1311" t="s">
        <v>281</v>
      </c>
      <c r="DJ62" s="1849">
        <v>0</v>
      </c>
      <c r="DK62" s="1850">
        <v>0</v>
      </c>
      <c r="DL62" s="1850">
        <v>0</v>
      </c>
      <c r="DM62" s="1850">
        <v>0</v>
      </c>
      <c r="DN62" s="1850">
        <v>0</v>
      </c>
      <c r="DO62" s="1850">
        <v>0</v>
      </c>
      <c r="DP62" s="1850">
        <v>0</v>
      </c>
      <c r="DQ62" s="1850">
        <v>0</v>
      </c>
      <c r="DR62" s="1851">
        <v>0</v>
      </c>
      <c r="DS62" s="1307"/>
    </row>
    <row r="63" spans="1:123" ht="15.75" customHeight="1">
      <c r="A63" s="1315"/>
      <c r="B63" s="1816"/>
      <c r="C63" s="1816"/>
      <c r="D63" s="1816"/>
      <c r="E63" s="1816"/>
      <c r="F63" s="1816"/>
      <c r="G63" s="1816"/>
      <c r="H63" s="1816"/>
      <c r="I63" s="1816"/>
      <c r="J63" s="1816"/>
      <c r="K63" s="1816"/>
      <c r="L63" s="1816"/>
      <c r="M63" s="1816"/>
      <c r="N63" s="1816"/>
      <c r="O63" s="1816"/>
      <c r="P63" s="1816"/>
      <c r="Q63" s="1816"/>
      <c r="R63" s="1816"/>
      <c r="S63" s="1816"/>
      <c r="T63" s="1816"/>
      <c r="U63" s="1816"/>
      <c r="V63" s="1816"/>
      <c r="W63" s="1816"/>
      <c r="X63" s="1816"/>
      <c r="Y63" s="1816"/>
      <c r="Z63" s="1816" t="s">
        <v>236</v>
      </c>
      <c r="AA63" s="1816" t="s">
        <v>236</v>
      </c>
      <c r="AB63" s="1816" t="s">
        <v>236</v>
      </c>
      <c r="AC63" s="1816" t="s">
        <v>236</v>
      </c>
      <c r="AD63" s="1816" t="s">
        <v>236</v>
      </c>
      <c r="AE63" s="1816" t="s">
        <v>236</v>
      </c>
      <c r="AF63" s="1816" t="s">
        <v>236</v>
      </c>
      <c r="AG63" s="1816" t="s">
        <v>236</v>
      </c>
      <c r="AH63" s="1816" t="s">
        <v>236</v>
      </c>
      <c r="AI63" s="1816" t="s">
        <v>236</v>
      </c>
      <c r="AJ63" s="1816" t="s">
        <v>236</v>
      </c>
      <c r="AK63" s="1816" t="s">
        <v>236</v>
      </c>
      <c r="AL63" s="1820"/>
      <c r="AM63" s="1820"/>
      <c r="AN63" s="1820"/>
      <c r="AO63" s="1821"/>
      <c r="AP63" s="1820"/>
      <c r="AQ63" s="1820"/>
      <c r="AR63" s="1820"/>
      <c r="AS63" s="1820"/>
      <c r="AT63" s="1820"/>
      <c r="AU63" s="1820"/>
      <c r="AV63" s="1820"/>
      <c r="AW63" s="1816"/>
      <c r="AX63" s="1816"/>
      <c r="AY63" s="1816"/>
      <c r="AZ63" s="1817"/>
      <c r="BA63" s="1315"/>
      <c r="BB63" s="1816"/>
      <c r="BC63" s="1816"/>
      <c r="BD63" s="1816"/>
      <c r="BE63" s="1816"/>
      <c r="BF63" s="1816"/>
      <c r="BG63" s="1816"/>
      <c r="BH63" s="1817"/>
      <c r="BI63" s="1833"/>
      <c r="BJ63" s="1816"/>
      <c r="BK63" s="1818"/>
      <c r="BL63" s="1818"/>
      <c r="BM63" s="1818"/>
      <c r="BN63" s="1818"/>
      <c r="BO63" s="1818"/>
      <c r="BP63" s="1835"/>
      <c r="BQ63" s="1818"/>
      <c r="BR63" s="1835"/>
      <c r="BS63" s="1835"/>
      <c r="BT63" s="1821"/>
      <c r="BU63" s="1821"/>
      <c r="BV63" s="1820"/>
      <c r="BW63" s="1820"/>
      <c r="BX63" s="1820"/>
      <c r="BY63" s="1820"/>
      <c r="BZ63" s="1820"/>
      <c r="CA63" s="1820"/>
      <c r="CB63" s="1829"/>
      <c r="CC63" s="1315"/>
      <c r="CD63" s="1841"/>
      <c r="CE63" s="1820"/>
      <c r="CF63" s="1820"/>
      <c r="CG63" s="1820"/>
      <c r="CH63" s="1820"/>
      <c r="CI63" s="1820"/>
      <c r="CJ63" s="1820"/>
      <c r="CK63" s="1820"/>
      <c r="CL63" s="1820"/>
      <c r="CM63" s="1820"/>
      <c r="CN63" s="1820"/>
      <c r="CO63" s="1820"/>
      <c r="CP63" s="1820"/>
      <c r="CQ63" s="1820"/>
      <c r="CR63" s="1820"/>
      <c r="CS63" s="1820"/>
      <c r="CT63" s="1820"/>
      <c r="CU63" s="1820"/>
      <c r="CV63" s="1825"/>
      <c r="CW63" s="1820"/>
      <c r="CX63" s="1820"/>
      <c r="CY63" s="1820"/>
      <c r="CZ63" s="1820"/>
      <c r="DA63" s="1820"/>
      <c r="DB63" s="1820"/>
      <c r="DC63" s="1820"/>
      <c r="DD63" s="1820"/>
      <c r="DE63" s="1820"/>
      <c r="DF63" s="1820"/>
      <c r="DG63" s="1820"/>
      <c r="DH63" s="1829"/>
      <c r="DI63" s="1311" t="s">
        <v>282</v>
      </c>
      <c r="DJ63" s="1849">
        <v>0</v>
      </c>
      <c r="DK63" s="1850">
        <v>0</v>
      </c>
      <c r="DL63" s="1850">
        <v>0</v>
      </c>
      <c r="DM63" s="1850">
        <v>0</v>
      </c>
      <c r="DN63" s="1850">
        <v>0</v>
      </c>
      <c r="DO63" s="1850">
        <v>0</v>
      </c>
      <c r="DP63" s="1850">
        <v>0</v>
      </c>
      <c r="DQ63" s="1850">
        <v>0</v>
      </c>
      <c r="DR63" s="1851">
        <v>0</v>
      </c>
      <c r="DS63" s="1307"/>
    </row>
    <row r="64" spans="1:123" ht="15.75" customHeight="1">
      <c r="A64" s="1308" t="s">
        <v>142</v>
      </c>
      <c r="B64" s="1816" t="s">
        <v>236</v>
      </c>
      <c r="C64" s="1816" t="s">
        <v>236</v>
      </c>
      <c r="D64" s="1816" t="s">
        <v>236</v>
      </c>
      <c r="E64" s="1816"/>
      <c r="F64" s="1816" t="s">
        <v>236</v>
      </c>
      <c r="G64" s="1816" t="s">
        <v>236</v>
      </c>
      <c r="H64" s="1816" t="s">
        <v>236</v>
      </c>
      <c r="I64" s="1816" t="s">
        <v>236</v>
      </c>
      <c r="J64" s="1816" t="s">
        <v>236</v>
      </c>
      <c r="K64" s="1816" t="s">
        <v>236</v>
      </c>
      <c r="L64" s="1816" t="s">
        <v>236</v>
      </c>
      <c r="M64" s="1816" t="s">
        <v>236</v>
      </c>
      <c r="N64" s="1816" t="s">
        <v>236</v>
      </c>
      <c r="O64" s="1816" t="s">
        <v>236</v>
      </c>
      <c r="P64" s="1816" t="s">
        <v>236</v>
      </c>
      <c r="Q64" s="1816" t="s">
        <v>236</v>
      </c>
      <c r="R64" s="1816" t="s">
        <v>236</v>
      </c>
      <c r="S64" s="1816" t="s">
        <v>236</v>
      </c>
      <c r="T64" s="1816"/>
      <c r="U64" s="1816"/>
      <c r="V64" s="1816" t="s">
        <v>236</v>
      </c>
      <c r="W64" s="1816" t="s">
        <v>236</v>
      </c>
      <c r="X64" s="1816" t="s">
        <v>236</v>
      </c>
      <c r="Y64" s="1816" t="s">
        <v>236</v>
      </c>
      <c r="Z64" s="1816"/>
      <c r="AA64" s="1816"/>
      <c r="AB64" s="1816"/>
      <c r="AC64" s="1816"/>
      <c r="AD64" s="1816"/>
      <c r="AE64" s="1816"/>
      <c r="AF64" s="1816"/>
      <c r="AG64" s="1816"/>
      <c r="AH64" s="1816"/>
      <c r="AI64" s="1816"/>
      <c r="AJ64" s="1816"/>
      <c r="AK64" s="1816"/>
      <c r="AL64" s="1818"/>
      <c r="AM64" s="1818"/>
      <c r="AN64" s="1818"/>
      <c r="AO64" s="1821"/>
      <c r="AP64" s="1818"/>
      <c r="AQ64" s="1818"/>
      <c r="AR64" s="1818"/>
      <c r="AS64" s="1818"/>
      <c r="AT64" s="1818"/>
      <c r="AU64" s="1818"/>
      <c r="AV64" s="1818"/>
      <c r="AW64" s="1818"/>
      <c r="AX64" s="1818"/>
      <c r="AY64" s="1818"/>
      <c r="AZ64" s="1819" t="s">
        <v>236</v>
      </c>
      <c r="BA64" s="1308" t="s">
        <v>142</v>
      </c>
      <c r="BB64" s="1818"/>
      <c r="BC64" s="1818"/>
      <c r="BD64" s="1818"/>
      <c r="BE64" s="1818"/>
      <c r="BF64" s="1818"/>
      <c r="BG64" s="1818"/>
      <c r="BH64" s="1819"/>
      <c r="BI64" s="1834"/>
      <c r="BJ64" s="1818"/>
      <c r="BK64" s="1818" t="s">
        <v>236</v>
      </c>
      <c r="BL64" s="1818" t="s">
        <v>236</v>
      </c>
      <c r="BM64" s="1818" t="s">
        <v>236</v>
      </c>
      <c r="BN64" s="1818" t="s">
        <v>236</v>
      </c>
      <c r="BO64" s="1818" t="s">
        <v>236</v>
      </c>
      <c r="BP64" s="1835"/>
      <c r="BQ64" s="1818"/>
      <c r="BR64" s="1835"/>
      <c r="BS64" s="1835"/>
      <c r="BT64" s="1821"/>
      <c r="BU64" s="1821"/>
      <c r="BV64" s="1820"/>
      <c r="BW64" s="1820"/>
      <c r="BX64" s="1820"/>
      <c r="BY64" s="1820"/>
      <c r="BZ64" s="1820"/>
      <c r="CA64" s="1820"/>
      <c r="CB64" s="1829"/>
      <c r="CC64" s="1308" t="s">
        <v>142</v>
      </c>
      <c r="CD64" s="1841"/>
      <c r="CE64" s="1820"/>
      <c r="CF64" s="1820"/>
      <c r="CG64" s="1820"/>
      <c r="CH64" s="1820"/>
      <c r="CI64" s="1820"/>
      <c r="CJ64" s="1820"/>
      <c r="CK64" s="1820"/>
      <c r="CL64" s="1820"/>
      <c r="CM64" s="1820"/>
      <c r="CN64" s="1820"/>
      <c r="CO64" s="1820"/>
      <c r="CP64" s="1820"/>
      <c r="CQ64" s="1820"/>
      <c r="CR64" s="1820"/>
      <c r="CS64" s="1820"/>
      <c r="CT64" s="1820"/>
      <c r="CU64" s="1820"/>
      <c r="CV64" s="1825"/>
      <c r="CW64" s="1820"/>
      <c r="CX64" s="1820"/>
      <c r="CY64" s="1820"/>
      <c r="CZ64" s="1820"/>
      <c r="DA64" s="1820"/>
      <c r="DB64" s="1820"/>
      <c r="DC64" s="1820"/>
      <c r="DD64" s="1820"/>
      <c r="DE64" s="1820"/>
      <c r="DF64" s="1820"/>
      <c r="DG64" s="1820"/>
      <c r="DH64" s="1829"/>
      <c r="DI64" s="1311" t="s">
        <v>283</v>
      </c>
      <c r="DJ64" s="1849">
        <v>0</v>
      </c>
      <c r="DK64" s="1850">
        <v>0</v>
      </c>
      <c r="DL64" s="1850">
        <v>0</v>
      </c>
      <c r="DM64" s="1850">
        <v>0</v>
      </c>
      <c r="DN64" s="1850">
        <v>0</v>
      </c>
      <c r="DO64" s="1850">
        <v>0</v>
      </c>
      <c r="DP64" s="1850">
        <v>0</v>
      </c>
      <c r="DQ64" s="1850">
        <v>0</v>
      </c>
      <c r="DR64" s="1851">
        <v>0</v>
      </c>
      <c r="DS64" s="1307"/>
    </row>
    <row r="65" spans="1:123" ht="15.75" customHeight="1">
      <c r="A65" s="1308" t="s">
        <v>285</v>
      </c>
      <c r="B65" s="1816">
        <v>13029.5</v>
      </c>
      <c r="C65" s="1816">
        <v>13029.5</v>
      </c>
      <c r="D65" s="1816">
        <v>13048.5</v>
      </c>
      <c r="E65" s="1816">
        <v>13048.5</v>
      </c>
      <c r="F65" s="1816">
        <v>13048.53</v>
      </c>
      <c r="G65" s="1816">
        <v>14004.3</v>
      </c>
      <c r="H65" s="1816">
        <v>14004.3</v>
      </c>
      <c r="I65" s="1816">
        <v>15207.6</v>
      </c>
      <c r="J65" s="1816">
        <v>15209.867999999999</v>
      </c>
      <c r="K65" s="1816">
        <v>15207.607</v>
      </c>
      <c r="L65" s="1816">
        <v>16356.21</v>
      </c>
      <c r="M65" s="1816">
        <v>16326.4</v>
      </c>
      <c r="N65" s="1816">
        <v>16326.4</v>
      </c>
      <c r="O65" s="1816">
        <v>16730.2</v>
      </c>
      <c r="P65" s="1816">
        <v>14920.8</v>
      </c>
      <c r="Q65" s="1816">
        <v>16326.4</v>
      </c>
      <c r="R65" s="1816">
        <v>14965.73</v>
      </c>
      <c r="S65" s="1816">
        <v>17435.41</v>
      </c>
      <c r="T65" s="1816">
        <v>18227.861000000001</v>
      </c>
      <c r="U65" s="1816">
        <v>18672.028999999999</v>
      </c>
      <c r="V65" s="1816">
        <v>18132.028999999999</v>
      </c>
      <c r="W65" s="1816">
        <v>20233.170999999998</v>
      </c>
      <c r="X65" s="1816">
        <v>21135.061000000002</v>
      </c>
      <c r="Y65" s="1816">
        <v>22849.056</v>
      </c>
      <c r="Z65" s="1816">
        <v>23822.127</v>
      </c>
      <c r="AA65" s="1816">
        <v>24038.872000000003</v>
      </c>
      <c r="AB65" s="1816">
        <v>24038.872000000003</v>
      </c>
      <c r="AC65" s="1816">
        <v>24038.9</v>
      </c>
      <c r="AD65" s="1816">
        <v>24038.869000000002</v>
      </c>
      <c r="AE65" s="1816">
        <v>25776.405000000006</v>
      </c>
      <c r="AF65" s="1816">
        <v>29005.083000000002</v>
      </c>
      <c r="AG65" s="1816">
        <v>30855.083000000002</v>
      </c>
      <c r="AH65" s="1816">
        <v>30473.277999999998</v>
      </c>
      <c r="AI65" s="1816">
        <v>29694.295999999998</v>
      </c>
      <c r="AJ65" s="1816">
        <v>33559.300000000003</v>
      </c>
      <c r="AK65" s="1816">
        <v>33684.284</v>
      </c>
      <c r="AL65" s="1818">
        <v>34047.845000000001</v>
      </c>
      <c r="AM65" s="1818">
        <v>34047.845000000001</v>
      </c>
      <c r="AN65" s="1818">
        <v>34047.845000000001</v>
      </c>
      <c r="AO65" s="1818">
        <v>33847.86</v>
      </c>
      <c r="AP65" s="1818">
        <v>36863.241000000002</v>
      </c>
      <c r="AQ65" s="1818">
        <v>39454.431999999993</v>
      </c>
      <c r="AR65" s="1818">
        <v>44238.936999999998</v>
      </c>
      <c r="AS65" s="1818">
        <v>41817.847999999998</v>
      </c>
      <c r="AT65" s="1818">
        <v>41817.847999999998</v>
      </c>
      <c r="AU65" s="1818">
        <v>41530.143000000004</v>
      </c>
      <c r="AV65" s="1818">
        <v>44215.118000000002</v>
      </c>
      <c r="AW65" s="1818">
        <v>41997.323685000003</v>
      </c>
      <c r="AX65" s="1818">
        <v>41553.687937000002</v>
      </c>
      <c r="AY65" s="1818">
        <v>41553.686000000002</v>
      </c>
      <c r="AZ65" s="1819">
        <v>41826.86</v>
      </c>
      <c r="BA65" s="1308" t="s">
        <v>285</v>
      </c>
      <c r="BB65" s="1818">
        <v>35611.966</v>
      </c>
      <c r="BC65" s="1818">
        <v>43662.671000000002</v>
      </c>
      <c r="BD65" s="1818">
        <v>43662.671000000002</v>
      </c>
      <c r="BE65" s="1818">
        <v>43312.674702999997</v>
      </c>
      <c r="BF65" s="1818">
        <v>43312.671000000002</v>
      </c>
      <c r="BG65" s="1818">
        <v>43312.671000000002</v>
      </c>
      <c r="BH65" s="1819">
        <v>43312.671000000002</v>
      </c>
      <c r="BI65" s="1834">
        <v>43312.671000000002</v>
      </c>
      <c r="BJ65" s="1818">
        <v>41997.323685000003</v>
      </c>
      <c r="BK65" s="1818">
        <v>45990.942999999992</v>
      </c>
      <c r="BL65" s="1818">
        <v>45990.942999999992</v>
      </c>
      <c r="BM65" s="1818">
        <v>52790.319999999992</v>
      </c>
      <c r="BN65" s="1818">
        <v>53737.899999999994</v>
      </c>
      <c r="BO65" s="1818">
        <v>53737.899999999994</v>
      </c>
      <c r="BP65" s="1835">
        <v>53281.380000000005</v>
      </c>
      <c r="BQ65" s="1818">
        <v>53280.270000000004</v>
      </c>
      <c r="BR65" s="1835">
        <v>49850.5</v>
      </c>
      <c r="BS65" s="1835">
        <v>49840.41</v>
      </c>
      <c r="BT65" s="1818">
        <v>49610.239999999998</v>
      </c>
      <c r="BU65" s="1818">
        <v>49638.47</v>
      </c>
      <c r="BV65" s="1820">
        <v>49612.149999999994</v>
      </c>
      <c r="BW65" s="1820">
        <v>38707.310000000005</v>
      </c>
      <c r="BX65" s="1820">
        <v>41051.420000000006</v>
      </c>
      <c r="BY65" s="1820">
        <v>41818.58</v>
      </c>
      <c r="BZ65" s="1820">
        <v>41791.409999999996</v>
      </c>
      <c r="CA65" s="1820">
        <v>36843.909999999996</v>
      </c>
      <c r="CB65" s="1829">
        <v>34895.882000000005</v>
      </c>
      <c r="CC65" s="1308" t="s">
        <v>285</v>
      </c>
      <c r="CD65" s="1841">
        <v>34568.67</v>
      </c>
      <c r="CE65" s="1820">
        <v>34568.67</v>
      </c>
      <c r="CF65" s="1820">
        <v>34568.67</v>
      </c>
      <c r="CG65" s="1820">
        <v>34367.412000000004</v>
      </c>
      <c r="CH65" s="1820">
        <v>35099.053000000007</v>
      </c>
      <c r="CI65" s="1820">
        <v>34970.524000000005</v>
      </c>
      <c r="CJ65" s="1820">
        <v>16897.348999999998</v>
      </c>
      <c r="CK65" s="1820">
        <v>16897.348999999998</v>
      </c>
      <c r="CL65" s="1820">
        <v>17559.2</v>
      </c>
      <c r="CM65" s="1820">
        <v>21780.319000000003</v>
      </c>
      <c r="CN65" s="1820">
        <v>23337.618999999999</v>
      </c>
      <c r="CO65" s="1820">
        <v>19454.768</v>
      </c>
      <c r="CP65" s="1820">
        <v>41148.04</v>
      </c>
      <c r="CQ65" s="1820">
        <v>40828.04</v>
      </c>
      <c r="CR65" s="1820">
        <v>19265.571</v>
      </c>
      <c r="CS65" s="1820">
        <v>19270.333000000002</v>
      </c>
      <c r="CT65" s="1820">
        <v>18397.940000000002</v>
      </c>
      <c r="CU65" s="1820">
        <v>18044.500000000004</v>
      </c>
      <c r="CV65" s="1825">
        <v>20033.468100919999</v>
      </c>
      <c r="CW65" s="1820">
        <v>10055.299999999999</v>
      </c>
      <c r="CX65" s="1820">
        <v>22980.400000000001</v>
      </c>
      <c r="CY65" s="1820">
        <v>29539.51</v>
      </c>
      <c r="CZ65" s="1820">
        <v>30998.34</v>
      </c>
      <c r="DA65" s="1820">
        <v>31851.49</v>
      </c>
      <c r="DB65" s="1820">
        <v>30741.85</v>
      </c>
      <c r="DC65" s="1820">
        <v>30174.58</v>
      </c>
      <c r="DD65" s="1820">
        <v>29871.26</v>
      </c>
      <c r="DE65" s="1820">
        <v>28558.94</v>
      </c>
      <c r="DF65" s="1820">
        <v>28132.61</v>
      </c>
      <c r="DG65" s="1820"/>
      <c r="DH65" s="1829"/>
      <c r="DI65" s="1311" t="s">
        <v>284</v>
      </c>
      <c r="DJ65" s="1849">
        <v>0</v>
      </c>
      <c r="DK65" s="1850">
        <v>0</v>
      </c>
      <c r="DL65" s="1850">
        <v>0</v>
      </c>
      <c r="DM65" s="1850">
        <v>0</v>
      </c>
      <c r="DN65" s="1850">
        <v>0</v>
      </c>
      <c r="DO65" s="1850">
        <v>0</v>
      </c>
      <c r="DP65" s="1850">
        <v>0</v>
      </c>
      <c r="DQ65" s="1850">
        <v>0</v>
      </c>
      <c r="DR65" s="1851">
        <v>0</v>
      </c>
      <c r="DS65" s="1307"/>
    </row>
    <row r="66" spans="1:123" ht="15.75" customHeight="1">
      <c r="A66" s="1310" t="s">
        <v>286</v>
      </c>
      <c r="B66" s="1820">
        <v>8818</v>
      </c>
      <c r="C66" s="1820">
        <v>8818</v>
      </c>
      <c r="D66" s="1820">
        <v>8837.1</v>
      </c>
      <c r="E66" s="1820">
        <v>8837.1</v>
      </c>
      <c r="F66" s="1820">
        <v>8837.1</v>
      </c>
      <c r="G66" s="1820">
        <v>8837.1</v>
      </c>
      <c r="H66" s="1820">
        <v>8837.1</v>
      </c>
      <c r="I66" s="1820">
        <v>8837.1</v>
      </c>
      <c r="J66" s="1820">
        <v>8837.0730000000003</v>
      </c>
      <c r="K66" s="1820">
        <v>9230.7000000000007</v>
      </c>
      <c r="L66" s="1820">
        <v>9480.7000000000007</v>
      </c>
      <c r="M66" s="1820">
        <v>9780.7000000000007</v>
      </c>
      <c r="N66" s="1820">
        <v>9780.7000000000007</v>
      </c>
      <c r="O66" s="1820">
        <v>9780.7000000000007</v>
      </c>
      <c r="P66" s="1820">
        <v>9480.7000000000007</v>
      </c>
      <c r="Q66" s="1820">
        <v>9780.7000000000007</v>
      </c>
      <c r="R66" s="1820">
        <v>9866.2999999999993</v>
      </c>
      <c r="S66" s="1820">
        <v>9780.7139999999999</v>
      </c>
      <c r="T66" s="1820">
        <v>9800.7139999999999</v>
      </c>
      <c r="U66" s="1820">
        <v>2000</v>
      </c>
      <c r="V66" s="1820">
        <v>9800.7139999999999</v>
      </c>
      <c r="W66" s="1820">
        <v>10511.395</v>
      </c>
      <c r="X66" s="1820">
        <v>10586.51</v>
      </c>
      <c r="Y66" s="1820">
        <v>11086.511</v>
      </c>
      <c r="Z66" s="1820">
        <v>11450.511</v>
      </c>
      <c r="AA66" s="1820">
        <v>11544.627</v>
      </c>
      <c r="AB66" s="1820">
        <v>11544.627</v>
      </c>
      <c r="AC66" s="1820">
        <v>11544.627</v>
      </c>
      <c r="AD66" s="1820">
        <v>11544.627</v>
      </c>
      <c r="AE66" s="1820">
        <v>11544.627</v>
      </c>
      <c r="AF66" s="1820">
        <v>11544.627</v>
      </c>
      <c r="AG66" s="1820">
        <v>11544.627</v>
      </c>
      <c r="AH66" s="1820">
        <v>11544.627</v>
      </c>
      <c r="AI66" s="1820">
        <v>11544.627</v>
      </c>
      <c r="AJ66" s="1820">
        <v>11544.6</v>
      </c>
      <c r="AK66" s="1820">
        <v>11544.627</v>
      </c>
      <c r="AL66" s="1821">
        <v>11544.627</v>
      </c>
      <c r="AM66" s="1821">
        <v>11544.627</v>
      </c>
      <c r="AN66" s="1821">
        <v>11544.627</v>
      </c>
      <c r="AO66" s="1821">
        <v>12044.63</v>
      </c>
      <c r="AP66" s="1821">
        <v>14590.627</v>
      </c>
      <c r="AQ66" s="1821">
        <v>14590.627</v>
      </c>
      <c r="AR66" s="1821">
        <v>14590.627</v>
      </c>
      <c r="AS66" s="1821">
        <v>14590.627</v>
      </c>
      <c r="AT66" s="1821">
        <v>14590.627</v>
      </c>
      <c r="AU66" s="1821">
        <v>14590.627</v>
      </c>
      <c r="AV66" s="1821">
        <v>14590.627</v>
      </c>
      <c r="AW66" s="1821">
        <v>14590.627684999999</v>
      </c>
      <c r="AX66" s="1821">
        <v>14590.627684999999</v>
      </c>
      <c r="AY66" s="1821">
        <v>15090.627</v>
      </c>
      <c r="AZ66" s="1822">
        <v>15090.627</v>
      </c>
      <c r="BA66" s="1310" t="s">
        <v>286</v>
      </c>
      <c r="BB66" s="1821">
        <v>12360.627</v>
      </c>
      <c r="BC66" s="1821">
        <v>15090.627</v>
      </c>
      <c r="BD66" s="1821">
        <v>15090.627</v>
      </c>
      <c r="BE66" s="1821">
        <v>15090.627684999999</v>
      </c>
      <c r="BF66" s="1821">
        <v>15090.627</v>
      </c>
      <c r="BG66" s="1821">
        <v>15590.627</v>
      </c>
      <c r="BH66" s="1822">
        <v>15590.627</v>
      </c>
      <c r="BI66" s="1836">
        <v>15590.627</v>
      </c>
      <c r="BJ66" s="1821">
        <v>14590.627684999999</v>
      </c>
      <c r="BK66" s="1821">
        <v>15590.627</v>
      </c>
      <c r="BL66" s="1821">
        <v>15590.627</v>
      </c>
      <c r="BM66" s="1821">
        <v>15645.23</v>
      </c>
      <c r="BN66" s="1821">
        <v>15646.34</v>
      </c>
      <c r="BO66" s="1821">
        <v>15646.34</v>
      </c>
      <c r="BP66" s="1825">
        <v>15646.34</v>
      </c>
      <c r="BQ66" s="1821">
        <v>15645.23</v>
      </c>
      <c r="BR66" s="1825">
        <v>15645.23</v>
      </c>
      <c r="BS66" s="1825">
        <v>15645.23</v>
      </c>
      <c r="BT66" s="1821">
        <v>15645.23</v>
      </c>
      <c r="BU66" s="1821">
        <v>15645.23</v>
      </c>
      <c r="BV66" s="1820">
        <v>15645.23</v>
      </c>
      <c r="BW66" s="1820">
        <v>15645.23</v>
      </c>
      <c r="BX66" s="1820">
        <v>15645.23</v>
      </c>
      <c r="BY66" s="1820">
        <v>15645.23</v>
      </c>
      <c r="BZ66" s="1820">
        <v>15645.23</v>
      </c>
      <c r="CA66" s="1820">
        <v>15645.23</v>
      </c>
      <c r="CB66" s="1829">
        <v>15645.227000000001</v>
      </c>
      <c r="CC66" s="1310" t="s">
        <v>286</v>
      </c>
      <c r="CD66" s="1841">
        <v>15645.23</v>
      </c>
      <c r="CE66" s="1820">
        <v>15645.23</v>
      </c>
      <c r="CF66" s="1820">
        <v>15645.23</v>
      </c>
      <c r="CG66" s="1820">
        <v>15645.227000000001</v>
      </c>
      <c r="CH66" s="1820">
        <v>15645.2</v>
      </c>
      <c r="CI66" s="1820">
        <v>15479.992</v>
      </c>
      <c r="CJ66" s="1820">
        <v>12685.198</v>
      </c>
      <c r="CK66" s="1820">
        <v>12685.198</v>
      </c>
      <c r="CL66" s="1820">
        <v>12850.43</v>
      </c>
      <c r="CM66" s="1820">
        <v>12850.43</v>
      </c>
      <c r="CN66" s="1820">
        <v>12850.43</v>
      </c>
      <c r="CO66" s="1820">
        <v>12850.433000000001</v>
      </c>
      <c r="CP66" s="1820">
        <v>10784.6</v>
      </c>
      <c r="CQ66" s="1820">
        <v>10784.599</v>
      </c>
      <c r="CR66" s="1820">
        <v>6784.5990000000002</v>
      </c>
      <c r="CS66" s="1820">
        <v>6784.5990000000002</v>
      </c>
      <c r="CT66" s="1820">
        <v>6784.6</v>
      </c>
      <c r="CU66" s="1820">
        <v>6784.6</v>
      </c>
      <c r="CV66" s="1825">
        <v>6784.5999979999997</v>
      </c>
      <c r="CW66" s="1820">
        <v>2784.6</v>
      </c>
      <c r="CX66" s="1820">
        <v>6784.6</v>
      </c>
      <c r="CY66" s="1820">
        <v>8854.1200000000008</v>
      </c>
      <c r="CZ66" s="1820">
        <v>8854.1200000000008</v>
      </c>
      <c r="DA66" s="1820">
        <v>8854.1200000000008</v>
      </c>
      <c r="DB66" s="1820">
        <v>8854.1200000000008</v>
      </c>
      <c r="DC66" s="1820">
        <v>8854.1200000000008</v>
      </c>
      <c r="DD66" s="1820">
        <v>8854.19</v>
      </c>
      <c r="DE66" s="1820">
        <v>8854.1200000000008</v>
      </c>
      <c r="DF66" s="1820">
        <v>8854.1200000000008</v>
      </c>
      <c r="DG66" s="1820">
        <v>29753.40875422</v>
      </c>
      <c r="DH66" s="1829">
        <v>29070.235833409999</v>
      </c>
      <c r="DI66" s="1311"/>
      <c r="DJ66" s="1849"/>
      <c r="DK66" s="1850"/>
      <c r="DL66" s="1850"/>
      <c r="DM66" s="1850"/>
      <c r="DN66" s="1850"/>
      <c r="DO66" s="1850"/>
      <c r="DP66" s="1850"/>
      <c r="DQ66" s="1850"/>
      <c r="DR66" s="1851"/>
      <c r="DS66" s="1307"/>
    </row>
    <row r="67" spans="1:123" ht="15.75" customHeight="1">
      <c r="A67" s="1310" t="s">
        <v>287</v>
      </c>
      <c r="B67" s="1820">
        <v>2275.8000000000002</v>
      </c>
      <c r="C67" s="1820">
        <v>2275.8000000000002</v>
      </c>
      <c r="D67" s="1820">
        <v>2275.8000000000002</v>
      </c>
      <c r="E67" s="1820">
        <v>2911.2</v>
      </c>
      <c r="F67" s="1820">
        <v>2195.81</v>
      </c>
      <c r="G67" s="1820">
        <v>2911.2</v>
      </c>
      <c r="H67" s="1820">
        <v>2911.2</v>
      </c>
      <c r="I67" s="1820">
        <v>3151</v>
      </c>
      <c r="J67" s="1820">
        <v>3151.027</v>
      </c>
      <c r="K67" s="1820">
        <v>3150.9969999999998</v>
      </c>
      <c r="L67" s="1820">
        <v>3631.4</v>
      </c>
      <c r="M67" s="1820">
        <v>3631.3</v>
      </c>
      <c r="N67" s="1820">
        <v>3631.3</v>
      </c>
      <c r="O67" s="1820">
        <v>3631.3</v>
      </c>
      <c r="P67" s="1820">
        <v>2668.3</v>
      </c>
      <c r="Q67" s="1820">
        <v>3631.3</v>
      </c>
      <c r="R67" s="1820">
        <v>2161.1099999999997</v>
      </c>
      <c r="S67" s="1820">
        <v>3631.2990000000004</v>
      </c>
      <c r="T67" s="1820">
        <v>3631.299</v>
      </c>
      <c r="U67" s="1820">
        <v>3828.8969999999999</v>
      </c>
      <c r="V67" s="1820">
        <v>3828.8969999999999</v>
      </c>
      <c r="W67" s="1820">
        <v>3828.8969999999999</v>
      </c>
      <c r="X67" s="1820">
        <v>3933.547</v>
      </c>
      <c r="Y67" s="1820">
        <v>4217.3870000000006</v>
      </c>
      <c r="Z67" s="1820">
        <v>4424.7719999999999</v>
      </c>
      <c r="AA67" s="1820">
        <v>4424.7719999999999</v>
      </c>
      <c r="AB67" s="1820">
        <v>4424.7719999999999</v>
      </c>
      <c r="AC67" s="1820">
        <v>4424.8</v>
      </c>
      <c r="AD67" s="1820">
        <v>4424.7719999999999</v>
      </c>
      <c r="AE67" s="1820">
        <v>4644.1710000000003</v>
      </c>
      <c r="AF67" s="1820">
        <v>4887.9740000000002</v>
      </c>
      <c r="AG67" s="1820">
        <v>4887.9740000000002</v>
      </c>
      <c r="AH67" s="1820">
        <v>5127.0889999999999</v>
      </c>
      <c r="AI67" s="1820">
        <v>5390.0839999999998</v>
      </c>
      <c r="AJ67" s="1820">
        <v>5828.8</v>
      </c>
      <c r="AK67" s="1820">
        <v>5828.8050000000003</v>
      </c>
      <c r="AL67" s="1821">
        <v>5828.8050000000003</v>
      </c>
      <c r="AM67" s="1821">
        <v>5828.8050000000003</v>
      </c>
      <c r="AN67" s="1821">
        <v>5828.8050000000003</v>
      </c>
      <c r="AO67" s="1821">
        <v>5828.81</v>
      </c>
      <c r="AP67" s="1821">
        <v>6273.1559999999999</v>
      </c>
      <c r="AQ67" s="1821">
        <v>6273.1559999999999</v>
      </c>
      <c r="AR67" s="1821">
        <v>6273.1559999999999</v>
      </c>
      <c r="AS67" s="1821">
        <v>7322.6270000000004</v>
      </c>
      <c r="AT67" s="1821">
        <v>7322.6270000000004</v>
      </c>
      <c r="AU67" s="1821">
        <v>7426.1980000000003</v>
      </c>
      <c r="AV67" s="1821">
        <v>7873.9449999999997</v>
      </c>
      <c r="AW67" s="1821">
        <v>7873.9449999999997</v>
      </c>
      <c r="AX67" s="1821">
        <v>7873.9449999999997</v>
      </c>
      <c r="AY67" s="1821">
        <v>7873.9449999999997</v>
      </c>
      <c r="AZ67" s="1822">
        <v>8259.2759999999998</v>
      </c>
      <c r="BA67" s="1310" t="s">
        <v>287</v>
      </c>
      <c r="BB67" s="1821">
        <v>6733.1549999999997</v>
      </c>
      <c r="BC67" s="1821">
        <v>8553.2080000000005</v>
      </c>
      <c r="BD67" s="1821">
        <v>8553.2080000000005</v>
      </c>
      <c r="BE67" s="1821">
        <v>8553.2088619999995</v>
      </c>
      <c r="BF67" s="1821">
        <v>8553.2080000000005</v>
      </c>
      <c r="BG67" s="1821">
        <v>8553.2080000000005</v>
      </c>
      <c r="BH67" s="1822">
        <v>8553.2080000000005</v>
      </c>
      <c r="BI67" s="1836">
        <v>8553.2080000000005</v>
      </c>
      <c r="BJ67" s="1821">
        <v>7873.9449999999997</v>
      </c>
      <c r="BK67" s="1821">
        <v>8553.2080000000005</v>
      </c>
      <c r="BL67" s="1821">
        <v>8553.2080000000005</v>
      </c>
      <c r="BM67" s="1821">
        <v>9489.2999999999993</v>
      </c>
      <c r="BN67" s="1821">
        <v>10535.84</v>
      </c>
      <c r="BO67" s="1821">
        <v>10535.84</v>
      </c>
      <c r="BP67" s="1825">
        <v>10535.84</v>
      </c>
      <c r="BQ67" s="1821">
        <v>10535.84</v>
      </c>
      <c r="BR67" s="1825">
        <v>10535.84</v>
      </c>
      <c r="BS67" s="1825">
        <v>10535.84</v>
      </c>
      <c r="BT67" s="1821">
        <v>10535.84</v>
      </c>
      <c r="BU67" s="1821">
        <v>10535.84</v>
      </c>
      <c r="BV67" s="1820">
        <v>10535.84</v>
      </c>
      <c r="BW67" s="1820">
        <v>10867.7</v>
      </c>
      <c r="BX67" s="1820">
        <v>10867.7</v>
      </c>
      <c r="BY67" s="1820">
        <v>11243.02</v>
      </c>
      <c r="BZ67" s="1820">
        <v>11358.3</v>
      </c>
      <c r="CA67" s="1820">
        <v>12141.57</v>
      </c>
      <c r="CB67" s="1829">
        <v>12141.571</v>
      </c>
      <c r="CC67" s="1310" t="s">
        <v>287</v>
      </c>
      <c r="CD67" s="1841">
        <v>12141.57</v>
      </c>
      <c r="CE67" s="1820">
        <v>12141.57</v>
      </c>
      <c r="CF67" s="1820">
        <v>12141.57</v>
      </c>
      <c r="CG67" s="1820">
        <v>12141.571</v>
      </c>
      <c r="CH67" s="1820">
        <v>12141.6</v>
      </c>
      <c r="CI67" s="1820">
        <v>12141.6</v>
      </c>
      <c r="CJ67" s="1820">
        <v>8956.6689999999999</v>
      </c>
      <c r="CK67" s="1820">
        <v>8956.6689999999999</v>
      </c>
      <c r="CL67" s="1820">
        <v>8956.67</v>
      </c>
      <c r="CM67" s="1820">
        <v>9580.7090000000007</v>
      </c>
      <c r="CN67" s="1820">
        <v>10276.481</v>
      </c>
      <c r="CO67" s="1820">
        <v>10276.481</v>
      </c>
      <c r="CP67" s="1820">
        <v>9398.3700000000008</v>
      </c>
      <c r="CQ67" s="1820">
        <v>9398.366</v>
      </c>
      <c r="CR67" s="1820">
        <v>5090.1880000000001</v>
      </c>
      <c r="CS67" s="1820">
        <v>5090.1880000000001</v>
      </c>
      <c r="CT67" s="1820">
        <v>5090.1899999999996</v>
      </c>
      <c r="CU67" s="1820">
        <v>5090.1899999999996</v>
      </c>
      <c r="CV67" s="1825">
        <v>5090.1886590000004</v>
      </c>
      <c r="CW67" s="1820">
        <v>2760.5</v>
      </c>
      <c r="CX67" s="1820">
        <v>5558.5</v>
      </c>
      <c r="CY67" s="1820">
        <v>5558.53</v>
      </c>
      <c r="CZ67" s="1820">
        <v>5959.39</v>
      </c>
      <c r="DA67" s="1820">
        <v>5959.39</v>
      </c>
      <c r="DB67" s="1820">
        <v>5959.39</v>
      </c>
      <c r="DC67" s="1820">
        <v>5959.39</v>
      </c>
      <c r="DD67" s="1820">
        <v>5959.39</v>
      </c>
      <c r="DE67" s="1820">
        <v>5959.39</v>
      </c>
      <c r="DF67" s="1820">
        <v>5959.39</v>
      </c>
      <c r="DG67" s="1820">
        <v>8854.1179229999998</v>
      </c>
      <c r="DH67" s="1829">
        <v>8854.1179229999998</v>
      </c>
      <c r="DI67" s="1308" t="s">
        <v>142</v>
      </c>
      <c r="DJ67" s="1849"/>
      <c r="DK67" s="1850"/>
      <c r="DL67" s="1850"/>
      <c r="DM67" s="1850"/>
      <c r="DN67" s="1850"/>
      <c r="DO67" s="1850"/>
      <c r="DP67" s="1850"/>
      <c r="DQ67" s="1850"/>
      <c r="DR67" s="1851"/>
      <c r="DS67" s="1307"/>
    </row>
    <row r="68" spans="1:123" ht="15.75" customHeight="1">
      <c r="A68" s="1310" t="s">
        <v>288</v>
      </c>
      <c r="B68" s="1820">
        <v>0</v>
      </c>
      <c r="C68" s="1820">
        <v>0</v>
      </c>
      <c r="D68" s="1820">
        <v>0</v>
      </c>
      <c r="E68" s="1820">
        <v>80</v>
      </c>
      <c r="F68" s="1820">
        <v>80.099999999999994</v>
      </c>
      <c r="G68" s="1820">
        <v>80.099999999999994</v>
      </c>
      <c r="H68" s="1820">
        <v>80.099999999999994</v>
      </c>
      <c r="I68" s="1820">
        <v>1769.1</v>
      </c>
      <c r="J68" s="1820">
        <v>473.697</v>
      </c>
      <c r="K68" s="1820">
        <v>1375.41</v>
      </c>
      <c r="L68" s="1820">
        <v>80.010000000000005</v>
      </c>
      <c r="M68" s="1820">
        <v>50.3</v>
      </c>
      <c r="N68" s="1820">
        <v>50.3</v>
      </c>
      <c r="O68" s="1820">
        <v>54.1</v>
      </c>
      <c r="P68" s="1820">
        <v>0</v>
      </c>
      <c r="Q68" s="1820">
        <v>50.3</v>
      </c>
      <c r="R68" s="1820">
        <v>0.5</v>
      </c>
      <c r="S68" s="1820">
        <v>50.277999999999999</v>
      </c>
      <c r="T68" s="1820">
        <v>90.281000000000006</v>
      </c>
      <c r="U68" s="1820">
        <v>7890.9949999999999</v>
      </c>
      <c r="V68" s="1820">
        <v>90.281000000000006</v>
      </c>
      <c r="W68" s="1820">
        <v>1486.644</v>
      </c>
      <c r="X68" s="1820">
        <v>1614.6210000000001</v>
      </c>
      <c r="Y68" s="1820">
        <v>1614.6210000000001</v>
      </c>
      <c r="Z68" s="1820">
        <v>1614.6210000000001</v>
      </c>
      <c r="AA68" s="1820">
        <v>1737.25</v>
      </c>
      <c r="AB68" s="1820">
        <v>1737.25</v>
      </c>
      <c r="AC68" s="1820">
        <v>1737.25</v>
      </c>
      <c r="AD68" s="1820">
        <v>1737.25</v>
      </c>
      <c r="AE68" s="1820">
        <v>1737.25</v>
      </c>
      <c r="AF68" s="1820">
        <v>1737.25</v>
      </c>
      <c r="AG68" s="1820">
        <v>1737.25</v>
      </c>
      <c r="AH68" s="1820">
        <v>1737.25</v>
      </c>
      <c r="AI68" s="1820">
        <v>1737.25</v>
      </c>
      <c r="AJ68" s="1820">
        <v>1737.3</v>
      </c>
      <c r="AK68" s="1820">
        <v>1737.25</v>
      </c>
      <c r="AL68" s="1821">
        <v>1737.25</v>
      </c>
      <c r="AM68" s="1821">
        <v>1737.25</v>
      </c>
      <c r="AN68" s="1821">
        <v>1737.25</v>
      </c>
      <c r="AO68" s="1821">
        <v>1737.25</v>
      </c>
      <c r="AP68" s="1821">
        <v>4737.25</v>
      </c>
      <c r="AQ68" s="1821">
        <v>1737.25</v>
      </c>
      <c r="AR68" s="1821">
        <v>4737.25</v>
      </c>
      <c r="AS68" s="1821">
        <v>4737.25</v>
      </c>
      <c r="AT68" s="1821">
        <v>4737.25</v>
      </c>
      <c r="AU68" s="1821">
        <v>4737.25</v>
      </c>
      <c r="AV68" s="1821">
        <v>4737.25</v>
      </c>
      <c r="AW68" s="1821">
        <v>4737.25</v>
      </c>
      <c r="AX68" s="1821">
        <v>4737.25</v>
      </c>
      <c r="AY68" s="1821">
        <v>4737.25</v>
      </c>
      <c r="AZ68" s="1822">
        <v>4737.25</v>
      </c>
      <c r="BA68" s="1310" t="s">
        <v>288</v>
      </c>
      <c r="BB68" s="1821">
        <v>4646.9690000000001</v>
      </c>
      <c r="BC68" s="1821">
        <v>4737.25</v>
      </c>
      <c r="BD68" s="1821">
        <v>4737.25</v>
      </c>
      <c r="BE68" s="1821">
        <v>4737.2504239999998</v>
      </c>
      <c r="BF68" s="1821">
        <v>4737.25</v>
      </c>
      <c r="BG68" s="1821">
        <v>4737.25</v>
      </c>
      <c r="BH68" s="1822">
        <v>4737.25</v>
      </c>
      <c r="BI68" s="1836">
        <v>4737.25</v>
      </c>
      <c r="BJ68" s="1821">
        <v>4737.25</v>
      </c>
      <c r="BK68" s="1821">
        <v>4737.25</v>
      </c>
      <c r="BL68" s="1821">
        <v>4737.25</v>
      </c>
      <c r="BM68" s="1821">
        <v>4737.25</v>
      </c>
      <c r="BN68" s="1821">
        <v>4737.25</v>
      </c>
      <c r="BO68" s="1821">
        <v>4737.25</v>
      </c>
      <c r="BP68" s="1825">
        <v>4737.25</v>
      </c>
      <c r="BQ68" s="1821">
        <v>4737.25</v>
      </c>
      <c r="BR68" s="1825">
        <v>4737.25</v>
      </c>
      <c r="BS68" s="1825">
        <v>4737.25</v>
      </c>
      <c r="BT68" s="1821">
        <v>4737.25</v>
      </c>
      <c r="BU68" s="1821">
        <v>4737.25</v>
      </c>
      <c r="BV68" s="1820">
        <v>4737.25</v>
      </c>
      <c r="BW68" s="1820">
        <v>4737.25</v>
      </c>
      <c r="BX68" s="1820">
        <v>4737.25</v>
      </c>
      <c r="BY68" s="1820">
        <v>4737.25</v>
      </c>
      <c r="BZ68" s="1820">
        <v>4737.25</v>
      </c>
      <c r="CA68" s="1820">
        <v>4737.25</v>
      </c>
      <c r="CB68" s="1829">
        <v>4737.25</v>
      </c>
      <c r="CC68" s="1310" t="s">
        <v>288</v>
      </c>
      <c r="CD68" s="1841">
        <v>4737.25</v>
      </c>
      <c r="CE68" s="1820">
        <v>4737.25</v>
      </c>
      <c r="CF68" s="1820">
        <v>4737.25</v>
      </c>
      <c r="CG68" s="1820">
        <v>4737.25</v>
      </c>
      <c r="CH68" s="1820">
        <v>4737.3</v>
      </c>
      <c r="CI68" s="1820">
        <v>4737.3</v>
      </c>
      <c r="CJ68" s="1820">
        <v>3197.6619999999998</v>
      </c>
      <c r="CK68" s="1820">
        <v>3197.6619999999998</v>
      </c>
      <c r="CL68" s="1820">
        <v>3197.66</v>
      </c>
      <c r="CM68" s="1820">
        <v>197.66</v>
      </c>
      <c r="CN68" s="1820">
        <v>3197.6619999999998</v>
      </c>
      <c r="CO68" s="1820">
        <v>3197.6619999999998</v>
      </c>
      <c r="CP68" s="1820">
        <v>3090.28</v>
      </c>
      <c r="CQ68" s="1820">
        <v>3090.2809999999999</v>
      </c>
      <c r="CR68" s="1820">
        <v>3090.2809999999999</v>
      </c>
      <c r="CS68" s="1820">
        <v>3090.2809999999999</v>
      </c>
      <c r="CT68" s="1820">
        <v>3090.28</v>
      </c>
      <c r="CU68" s="1820">
        <v>3090.28</v>
      </c>
      <c r="CV68" s="1825">
        <v>3090.2813599999999</v>
      </c>
      <c r="CW68" s="1820">
        <v>90.3</v>
      </c>
      <c r="CX68" s="1820">
        <v>3090.3</v>
      </c>
      <c r="CY68" s="1820">
        <v>6418.61</v>
      </c>
      <c r="CZ68" s="1820">
        <v>6418.61</v>
      </c>
      <c r="DA68" s="1820">
        <v>6418.61</v>
      </c>
      <c r="DB68" s="1820">
        <v>6418.61</v>
      </c>
      <c r="DC68" s="1820">
        <v>6418.61</v>
      </c>
      <c r="DD68" s="1820">
        <v>6418.61</v>
      </c>
      <c r="DE68" s="1820">
        <v>3331.24</v>
      </c>
      <c r="DF68" s="1820">
        <v>6331.24</v>
      </c>
      <c r="DG68" s="1820">
        <v>5959.3943280000003</v>
      </c>
      <c r="DH68" s="1829">
        <v>5959.3943280000003</v>
      </c>
      <c r="DI68" s="1309" t="s">
        <v>1091</v>
      </c>
      <c r="DJ68" s="1846">
        <v>28399.672556009999</v>
      </c>
      <c r="DK68" s="1847">
        <v>13376.093173560002</v>
      </c>
      <c r="DL68" s="1847">
        <v>33911.124144339999</v>
      </c>
      <c r="DM68" s="1847">
        <v>34063.17927914</v>
      </c>
      <c r="DN68" s="1847">
        <v>35026.45813164</v>
      </c>
      <c r="DO68" s="1847">
        <v>18029.58765184</v>
      </c>
      <c r="DP68" s="1847">
        <v>18425.633158820001</v>
      </c>
      <c r="DQ68" s="1847">
        <v>19174.75005812</v>
      </c>
      <c r="DR68" s="1848">
        <v>18330.318013690001</v>
      </c>
      <c r="DS68" s="1307"/>
    </row>
    <row r="69" spans="1:123" ht="15.75" customHeight="1">
      <c r="A69" s="1310" t="s">
        <v>289</v>
      </c>
      <c r="B69" s="1820">
        <v>1000.2</v>
      </c>
      <c r="C69" s="1820">
        <v>1000.2</v>
      </c>
      <c r="D69" s="1820">
        <v>1000.1</v>
      </c>
      <c r="E69" s="1820">
        <v>284.7</v>
      </c>
      <c r="F69" s="1820">
        <v>1000.1</v>
      </c>
      <c r="G69" s="1820">
        <v>284.60000000000002</v>
      </c>
      <c r="H69" s="1820">
        <v>284.60000000000002</v>
      </c>
      <c r="I69" s="1820">
        <v>0</v>
      </c>
      <c r="J69" s="1820">
        <v>0</v>
      </c>
      <c r="K69" s="1820">
        <v>0</v>
      </c>
      <c r="L69" s="1820">
        <v>1057.9000000000001</v>
      </c>
      <c r="M69" s="1820">
        <v>757.9</v>
      </c>
      <c r="N69" s="1820">
        <v>757.9</v>
      </c>
      <c r="O69" s="1820">
        <v>1157.9000000000001</v>
      </c>
      <c r="P69" s="1820">
        <v>1473.3</v>
      </c>
      <c r="Q69" s="1820">
        <v>757.9</v>
      </c>
      <c r="R69" s="1820">
        <v>2552.6999999999998</v>
      </c>
      <c r="S69" s="1820">
        <v>1354.664</v>
      </c>
      <c r="T69" s="1820">
        <v>2087.1120000000001</v>
      </c>
      <c r="U69" s="1820">
        <v>4127.8419999999996</v>
      </c>
      <c r="V69" s="1820">
        <v>3587.8419999999996</v>
      </c>
      <c r="W69" s="1820">
        <v>3581.94</v>
      </c>
      <c r="X69" s="1820">
        <v>3581.9399999999996</v>
      </c>
      <c r="Y69" s="1820">
        <v>3581.9399999999996</v>
      </c>
      <c r="Z69" s="1820">
        <v>3983.6260000000002</v>
      </c>
      <c r="AA69" s="1820">
        <v>3983.6260000000002</v>
      </c>
      <c r="AB69" s="1820">
        <v>3983.6260000000002</v>
      </c>
      <c r="AC69" s="1820">
        <v>3983.6</v>
      </c>
      <c r="AD69" s="1820">
        <v>3983.623</v>
      </c>
      <c r="AE69" s="1820">
        <v>5501.76</v>
      </c>
      <c r="AF69" s="1820">
        <v>7662.8620000000001</v>
      </c>
      <c r="AG69" s="1820">
        <v>9512.8619999999992</v>
      </c>
      <c r="AH69" s="1820">
        <v>8891.9419999999991</v>
      </c>
      <c r="AI69" s="1820">
        <v>7849.9650000000001</v>
      </c>
      <c r="AJ69" s="1820">
        <v>9540.1</v>
      </c>
      <c r="AK69" s="1820">
        <v>9665.1460000000006</v>
      </c>
      <c r="AL69" s="1821">
        <v>10028.707</v>
      </c>
      <c r="AM69" s="1821">
        <v>10028.707</v>
      </c>
      <c r="AN69" s="1821">
        <v>10028.707</v>
      </c>
      <c r="AO69" s="1821">
        <v>9528.7099999999991</v>
      </c>
      <c r="AP69" s="1821">
        <v>6553.7520000000004</v>
      </c>
      <c r="AQ69" s="1821">
        <v>12144.942999999999</v>
      </c>
      <c r="AR69" s="1821">
        <v>13929.448</v>
      </c>
      <c r="AS69" s="1821">
        <v>10458.888000000001</v>
      </c>
      <c r="AT69" s="1821">
        <v>10458.888000000001</v>
      </c>
      <c r="AU69" s="1821">
        <v>9480.7099999999991</v>
      </c>
      <c r="AV69" s="1821">
        <v>9980.7099999999991</v>
      </c>
      <c r="AW69" s="1821">
        <v>7762.915</v>
      </c>
      <c r="AX69" s="1821">
        <v>10517.804690090001</v>
      </c>
      <c r="AY69" s="1821">
        <v>10017.804</v>
      </c>
      <c r="AZ69" s="1822">
        <v>9446.6959999999999</v>
      </c>
      <c r="BA69" s="1310" t="s">
        <v>289</v>
      </c>
      <c r="BB69" s="1821">
        <v>7578.2039999999997</v>
      </c>
      <c r="BC69" s="1821">
        <v>9016.9240000000009</v>
      </c>
      <c r="BD69" s="1821">
        <v>9016.9240000000009</v>
      </c>
      <c r="BE69" s="1821">
        <v>9016.924857</v>
      </c>
      <c r="BF69" s="1821">
        <v>9016.9240000000009</v>
      </c>
      <c r="BG69" s="1821">
        <v>8516.9240000000009</v>
      </c>
      <c r="BH69" s="1822">
        <v>8516.9240000000009</v>
      </c>
      <c r="BI69" s="1836">
        <v>8516.9240000000009</v>
      </c>
      <c r="BJ69" s="1821">
        <v>7762.915</v>
      </c>
      <c r="BK69" s="1821">
        <v>9703.6749999999993</v>
      </c>
      <c r="BL69" s="1821">
        <v>9703.6749999999993</v>
      </c>
      <c r="BM69" s="1821">
        <v>9883.7000000000007</v>
      </c>
      <c r="BN69" s="1821">
        <v>11314.67</v>
      </c>
      <c r="BO69" s="1821">
        <v>11314.67</v>
      </c>
      <c r="BP69" s="1825">
        <v>11258.150000000001</v>
      </c>
      <c r="BQ69" s="1821">
        <v>11258.150000000001</v>
      </c>
      <c r="BR69" s="1825">
        <v>11258.150000000001</v>
      </c>
      <c r="BS69" s="1825">
        <v>11248.060000000001</v>
      </c>
      <c r="BT69" s="1821">
        <v>11017.89</v>
      </c>
      <c r="BU69" s="1821">
        <v>11046.12</v>
      </c>
      <c r="BV69" s="1820">
        <v>11019.8</v>
      </c>
      <c r="BW69" s="1820">
        <v>12900.2</v>
      </c>
      <c r="BX69" s="1820">
        <v>15244.310000000001</v>
      </c>
      <c r="BY69" s="1820">
        <v>12064.16</v>
      </c>
      <c r="BZ69" s="1820">
        <v>11899.619999999999</v>
      </c>
      <c r="CA69" s="1820">
        <v>11801.44</v>
      </c>
      <c r="CB69" s="1829">
        <v>10853.411</v>
      </c>
      <c r="CC69" s="1310" t="s">
        <v>289</v>
      </c>
      <c r="CD69" s="1841">
        <v>10853.41</v>
      </c>
      <c r="CE69" s="1820">
        <v>10853.41</v>
      </c>
      <c r="CF69" s="1820">
        <v>10853.41</v>
      </c>
      <c r="CG69" s="1820">
        <v>10853.411</v>
      </c>
      <c r="CH69" s="1820">
        <v>11585</v>
      </c>
      <c r="CI69" s="1820">
        <v>11099.071</v>
      </c>
      <c r="CJ69" s="1820">
        <v>3752.567</v>
      </c>
      <c r="CK69" s="1820">
        <v>3752.567</v>
      </c>
      <c r="CL69" s="1820">
        <v>3413.9</v>
      </c>
      <c r="CM69" s="1820">
        <v>3758.2379999999998</v>
      </c>
      <c r="CN69" s="1820">
        <v>3816.817</v>
      </c>
      <c r="CO69" s="1820">
        <v>2031.105</v>
      </c>
      <c r="CP69" s="1820">
        <v>1846.54</v>
      </c>
      <c r="CQ69" s="1820">
        <v>1526.5409999999999</v>
      </c>
      <c r="CR69" s="1820">
        <v>2567.3539999999998</v>
      </c>
      <c r="CS69" s="1820">
        <v>2572.116</v>
      </c>
      <c r="CT69" s="1820">
        <v>1699.72</v>
      </c>
      <c r="CU69" s="1820">
        <v>1346.28</v>
      </c>
      <c r="CV69" s="1825">
        <v>3335.2483499200002</v>
      </c>
      <c r="CW69" s="1820">
        <v>36.200000000000003</v>
      </c>
      <c r="CX69" s="1820">
        <v>3163.2</v>
      </c>
      <c r="CY69" s="1820">
        <v>4324.4799999999996</v>
      </c>
      <c r="CZ69" s="1820">
        <v>5382.44</v>
      </c>
      <c r="DA69" s="1820">
        <v>6235.59</v>
      </c>
      <c r="DB69" s="1820">
        <v>5125.95</v>
      </c>
      <c r="DC69" s="1820">
        <v>4558.68</v>
      </c>
      <c r="DD69" s="1820">
        <v>4255.29</v>
      </c>
      <c r="DE69" s="1820">
        <v>6030.4</v>
      </c>
      <c r="DF69" s="1820">
        <v>2604.08</v>
      </c>
      <c r="DG69" s="1820">
        <v>6331.2413319999996</v>
      </c>
      <c r="DH69" s="1829">
        <v>6331.2413319999996</v>
      </c>
      <c r="DI69" s="1311" t="s">
        <v>286</v>
      </c>
      <c r="DJ69" s="1849">
        <v>8854.1179229999998</v>
      </c>
      <c r="DK69" s="1850">
        <v>4000</v>
      </c>
      <c r="DL69" s="1850">
        <v>8854.1179229999998</v>
      </c>
      <c r="DM69" s="1850">
        <v>8854.3597109999992</v>
      </c>
      <c r="DN69" s="1850">
        <v>9155.9367110000003</v>
      </c>
      <c r="DO69" s="1850">
        <v>4301.5770000000002</v>
      </c>
      <c r="DP69" s="1850">
        <v>4301.5770000000002</v>
      </c>
      <c r="DQ69" s="1850">
        <v>4301.5770000000002</v>
      </c>
      <c r="DR69" s="1851">
        <v>4301.5770000000002</v>
      </c>
      <c r="DS69" s="1307"/>
    </row>
    <row r="70" spans="1:123" ht="15.75" customHeight="1">
      <c r="A70" s="1310" t="s">
        <v>290</v>
      </c>
      <c r="B70" s="1820">
        <v>935.5</v>
      </c>
      <c r="C70" s="1820">
        <v>935.5</v>
      </c>
      <c r="D70" s="1820">
        <v>935.5</v>
      </c>
      <c r="E70" s="1820">
        <v>935.5</v>
      </c>
      <c r="F70" s="1820">
        <v>935.42</v>
      </c>
      <c r="G70" s="1820">
        <v>1891.3</v>
      </c>
      <c r="H70" s="1820">
        <v>1891.3</v>
      </c>
      <c r="I70" s="1820">
        <v>1450.5</v>
      </c>
      <c r="J70" s="1820">
        <v>2748.0709999999999</v>
      </c>
      <c r="K70" s="1820">
        <v>1450.5</v>
      </c>
      <c r="L70" s="1820">
        <v>2106.1999999999998</v>
      </c>
      <c r="M70" s="1820">
        <v>2106.1999999999998</v>
      </c>
      <c r="N70" s="1820">
        <v>2106.1999999999998</v>
      </c>
      <c r="O70" s="1820">
        <v>2106.1999999999998</v>
      </c>
      <c r="P70" s="1820">
        <v>1298.5</v>
      </c>
      <c r="Q70" s="1820">
        <v>2106.1999999999998</v>
      </c>
      <c r="R70" s="1820">
        <v>385.12</v>
      </c>
      <c r="S70" s="1820">
        <v>2618.4549999999999</v>
      </c>
      <c r="T70" s="1820">
        <v>2618.4549999999999</v>
      </c>
      <c r="U70" s="1820">
        <v>824.29499999999996</v>
      </c>
      <c r="V70" s="1820">
        <v>824.29499999999996</v>
      </c>
      <c r="W70" s="1820">
        <v>824.29499999999996</v>
      </c>
      <c r="X70" s="1820">
        <v>1418.443</v>
      </c>
      <c r="Y70" s="1820">
        <v>2348.5969999999998</v>
      </c>
      <c r="Z70" s="1820">
        <v>2348.5970000000002</v>
      </c>
      <c r="AA70" s="1820">
        <v>2348.5970000000002</v>
      </c>
      <c r="AB70" s="1820">
        <v>2348.5970000000002</v>
      </c>
      <c r="AC70" s="1820">
        <v>2348.6</v>
      </c>
      <c r="AD70" s="1820">
        <v>2348.5970000000002</v>
      </c>
      <c r="AE70" s="1820">
        <v>2348.5970000000002</v>
      </c>
      <c r="AF70" s="1820">
        <v>3172.37</v>
      </c>
      <c r="AG70" s="1820">
        <v>3172.37</v>
      </c>
      <c r="AH70" s="1820">
        <v>3172.37</v>
      </c>
      <c r="AI70" s="1820">
        <v>3172.37</v>
      </c>
      <c r="AJ70" s="1820">
        <v>4908.5</v>
      </c>
      <c r="AK70" s="1820">
        <v>4908.4560000000001</v>
      </c>
      <c r="AL70" s="1821">
        <v>4908.4560000000001</v>
      </c>
      <c r="AM70" s="1821">
        <v>4908.4560000000001</v>
      </c>
      <c r="AN70" s="1821">
        <v>4908.4560000000001</v>
      </c>
      <c r="AO70" s="1821">
        <v>4708.46</v>
      </c>
      <c r="AP70" s="1821">
        <v>4708.4560000000001</v>
      </c>
      <c r="AQ70" s="1821">
        <v>4708.4560000000001</v>
      </c>
      <c r="AR70" s="1821">
        <v>4708.4560000000001</v>
      </c>
      <c r="AS70" s="1821">
        <v>4708.4560000000001</v>
      </c>
      <c r="AT70" s="1821">
        <v>4708.4560000000001</v>
      </c>
      <c r="AU70" s="1821">
        <v>5295.3580000000002</v>
      </c>
      <c r="AV70" s="1821">
        <v>7032.5860000000002</v>
      </c>
      <c r="AW70" s="1821">
        <v>7032.5860000000002</v>
      </c>
      <c r="AX70" s="1821">
        <v>3834.0605619100002</v>
      </c>
      <c r="AY70" s="1821">
        <v>3834.06</v>
      </c>
      <c r="AZ70" s="1822">
        <v>4293.0110000000004</v>
      </c>
      <c r="BA70" s="1310" t="s">
        <v>290</v>
      </c>
      <c r="BB70" s="1821">
        <v>4293.0110000000004</v>
      </c>
      <c r="BC70" s="1821">
        <v>6264.6620000000003</v>
      </c>
      <c r="BD70" s="1821">
        <v>6264.6620000000003</v>
      </c>
      <c r="BE70" s="1821">
        <v>5914.662875</v>
      </c>
      <c r="BF70" s="1821">
        <v>5914.6620000000003</v>
      </c>
      <c r="BG70" s="1821">
        <v>5914.6620000000003</v>
      </c>
      <c r="BH70" s="1822">
        <v>5914.6620000000003</v>
      </c>
      <c r="BI70" s="1836">
        <v>5914.6620000000003</v>
      </c>
      <c r="BJ70" s="1821">
        <v>7032.5860000000002</v>
      </c>
      <c r="BK70" s="1821">
        <v>7406.183</v>
      </c>
      <c r="BL70" s="1821">
        <v>7406.183</v>
      </c>
      <c r="BM70" s="1821">
        <v>13034.84</v>
      </c>
      <c r="BN70" s="1821">
        <v>11503.8</v>
      </c>
      <c r="BO70" s="1821">
        <v>11503.8</v>
      </c>
      <c r="BP70" s="1825">
        <v>11103.8</v>
      </c>
      <c r="BQ70" s="1821">
        <v>11103.8</v>
      </c>
      <c r="BR70" s="1825">
        <v>7674.03</v>
      </c>
      <c r="BS70" s="1825">
        <v>7674.03</v>
      </c>
      <c r="BT70" s="1821">
        <v>7674.03</v>
      </c>
      <c r="BU70" s="1821">
        <v>7674.03</v>
      </c>
      <c r="BV70" s="1820">
        <v>7674.03</v>
      </c>
      <c r="BW70" s="1820">
        <v>-5443.07</v>
      </c>
      <c r="BX70" s="1820">
        <v>-5443.07</v>
      </c>
      <c r="BY70" s="1820">
        <v>-1871.08</v>
      </c>
      <c r="BZ70" s="1820">
        <v>-1848.99</v>
      </c>
      <c r="CA70" s="1820">
        <v>-7481.58</v>
      </c>
      <c r="CB70" s="1829">
        <v>-8481.5769999999993</v>
      </c>
      <c r="CC70" s="1310" t="s">
        <v>290</v>
      </c>
      <c r="CD70" s="1841">
        <v>-8808.7900000000009</v>
      </c>
      <c r="CE70" s="1820">
        <v>-8808.7900000000009</v>
      </c>
      <c r="CF70" s="1820">
        <v>-8808.7900000000009</v>
      </c>
      <c r="CG70" s="1820">
        <v>-9010.0470000000005</v>
      </c>
      <c r="CH70" s="1820">
        <v>-9010.0470000000005</v>
      </c>
      <c r="CI70" s="1820">
        <v>-8487.4390000000003</v>
      </c>
      <c r="CJ70" s="1820">
        <v>-11694.746999999999</v>
      </c>
      <c r="CK70" s="1820">
        <v>-11694.746999999999</v>
      </c>
      <c r="CL70" s="1820">
        <v>-10859.46</v>
      </c>
      <c r="CM70" s="1820">
        <v>-4606.7179999999998</v>
      </c>
      <c r="CN70" s="1820">
        <v>-6803.7709999999997</v>
      </c>
      <c r="CO70" s="1820">
        <v>-8900.9130000000005</v>
      </c>
      <c r="CP70" s="1820">
        <v>16028.25</v>
      </c>
      <c r="CQ70" s="1820">
        <v>16028.253000000001</v>
      </c>
      <c r="CR70" s="1820">
        <v>1733.1489999999999</v>
      </c>
      <c r="CS70" s="1820">
        <v>1733.1489999999999</v>
      </c>
      <c r="CT70" s="1820">
        <v>1733.15</v>
      </c>
      <c r="CU70" s="1820">
        <v>1733.15</v>
      </c>
      <c r="CV70" s="1825">
        <v>1733.1497340000001</v>
      </c>
      <c r="CW70" s="1820">
        <v>4383.8</v>
      </c>
      <c r="CX70" s="1820">
        <v>4383.8</v>
      </c>
      <c r="CY70" s="1820">
        <v>4383.78</v>
      </c>
      <c r="CZ70" s="1820">
        <v>4383.78</v>
      </c>
      <c r="DA70" s="1820">
        <v>4383.78</v>
      </c>
      <c r="DB70" s="1820">
        <v>4383.78</v>
      </c>
      <c r="DC70" s="1820">
        <v>4383.78</v>
      </c>
      <c r="DD70" s="1820">
        <v>4383.78</v>
      </c>
      <c r="DE70" s="1820">
        <v>4383.78</v>
      </c>
      <c r="DF70" s="1820">
        <v>4383.78</v>
      </c>
      <c r="DG70" s="1820">
        <v>4224.8755962199994</v>
      </c>
      <c r="DH70" s="1829">
        <v>3541.7026754099998</v>
      </c>
      <c r="DI70" s="1311" t="s">
        <v>287</v>
      </c>
      <c r="DJ70" s="1849">
        <v>5959.3943280000003</v>
      </c>
      <c r="DK70" s="1850">
        <v>3856.8676420000002</v>
      </c>
      <c r="DL70" s="1850">
        <v>6858.9293390000003</v>
      </c>
      <c r="DM70" s="1850">
        <v>6858.9293390000003</v>
      </c>
      <c r="DN70" s="1850">
        <v>6858.9293390000003</v>
      </c>
      <c r="DO70" s="1850">
        <v>3856.8676420000002</v>
      </c>
      <c r="DP70" s="1850">
        <v>3856.8676420000002</v>
      </c>
      <c r="DQ70" s="1850">
        <v>3856.8676420000002</v>
      </c>
      <c r="DR70" s="1851">
        <v>3856.8676420000002</v>
      </c>
      <c r="DS70" s="1307"/>
    </row>
    <row r="71" spans="1:123" ht="15.75" customHeight="1">
      <c r="A71" s="1308"/>
      <c r="B71" s="1816" t="s">
        <v>236</v>
      </c>
      <c r="C71" s="1816" t="s">
        <v>236</v>
      </c>
      <c r="D71" s="1816" t="s">
        <v>236</v>
      </c>
      <c r="E71" s="1816"/>
      <c r="F71" s="1816" t="s">
        <v>236</v>
      </c>
      <c r="G71" s="1816" t="s">
        <v>236</v>
      </c>
      <c r="H71" s="1816" t="s">
        <v>236</v>
      </c>
      <c r="I71" s="1816" t="s">
        <v>236</v>
      </c>
      <c r="J71" s="1816" t="s">
        <v>236</v>
      </c>
      <c r="K71" s="1816" t="s">
        <v>236</v>
      </c>
      <c r="L71" s="1816" t="s">
        <v>236</v>
      </c>
      <c r="M71" s="1816" t="s">
        <v>236</v>
      </c>
      <c r="N71" s="1816" t="s">
        <v>236</v>
      </c>
      <c r="O71" s="1816" t="s">
        <v>236</v>
      </c>
      <c r="P71" s="1816" t="s">
        <v>236</v>
      </c>
      <c r="Q71" s="1816" t="s">
        <v>236</v>
      </c>
      <c r="R71" s="1816" t="s">
        <v>236</v>
      </c>
      <c r="S71" s="1816" t="s">
        <v>236</v>
      </c>
      <c r="T71" s="1816" t="s">
        <v>236</v>
      </c>
      <c r="U71" s="1816" t="s">
        <v>236</v>
      </c>
      <c r="V71" s="1816" t="s">
        <v>236</v>
      </c>
      <c r="W71" s="1816" t="s">
        <v>236</v>
      </c>
      <c r="X71" s="1816" t="s">
        <v>236</v>
      </c>
      <c r="Y71" s="1816" t="s">
        <v>236</v>
      </c>
      <c r="Z71" s="1816" t="s">
        <v>236</v>
      </c>
      <c r="AA71" s="1816" t="s">
        <v>236</v>
      </c>
      <c r="AB71" s="1816" t="s">
        <v>236</v>
      </c>
      <c r="AC71" s="1816" t="s">
        <v>236</v>
      </c>
      <c r="AD71" s="1816" t="s">
        <v>236</v>
      </c>
      <c r="AE71" s="1816" t="s">
        <v>236</v>
      </c>
      <c r="AF71" s="1816" t="s">
        <v>236</v>
      </c>
      <c r="AG71" s="1816" t="s">
        <v>236</v>
      </c>
      <c r="AH71" s="1816" t="s">
        <v>236</v>
      </c>
      <c r="AI71" s="1816" t="s">
        <v>236</v>
      </c>
      <c r="AJ71" s="1816" t="s">
        <v>236</v>
      </c>
      <c r="AK71" s="1816" t="s">
        <v>236</v>
      </c>
      <c r="AL71" s="1818" t="s">
        <v>236</v>
      </c>
      <c r="AM71" s="1818" t="s">
        <v>236</v>
      </c>
      <c r="AN71" s="1818" t="s">
        <v>236</v>
      </c>
      <c r="AO71" s="1821" t="s">
        <v>236</v>
      </c>
      <c r="AP71" s="1818" t="s">
        <v>236</v>
      </c>
      <c r="AQ71" s="1818" t="s">
        <v>236</v>
      </c>
      <c r="AR71" s="1818" t="s">
        <v>236</v>
      </c>
      <c r="AS71" s="1818" t="s">
        <v>236</v>
      </c>
      <c r="AT71" s="1818" t="s">
        <v>236</v>
      </c>
      <c r="AU71" s="1818" t="s">
        <v>236</v>
      </c>
      <c r="AV71" s="1818" t="s">
        <v>236</v>
      </c>
      <c r="AW71" s="1816"/>
      <c r="AX71" s="1816"/>
      <c r="AY71" s="1816"/>
      <c r="AZ71" s="1817"/>
      <c r="BA71" s="1308"/>
      <c r="BB71" s="1816"/>
      <c r="BC71" s="1816"/>
      <c r="BD71" s="1816"/>
      <c r="BE71" s="1816"/>
      <c r="BF71" s="1816"/>
      <c r="BG71" s="1816"/>
      <c r="BH71" s="1817"/>
      <c r="BI71" s="1833"/>
      <c r="BJ71" s="1816"/>
      <c r="BK71" s="1816"/>
      <c r="BL71" s="1816"/>
      <c r="BM71" s="1816"/>
      <c r="BN71" s="1816"/>
      <c r="BO71" s="1816"/>
      <c r="BP71" s="1835" t="s">
        <v>236</v>
      </c>
      <c r="BQ71" s="1818" t="s">
        <v>236</v>
      </c>
      <c r="BR71" s="1835" t="s">
        <v>236</v>
      </c>
      <c r="BS71" s="1835" t="s">
        <v>236</v>
      </c>
      <c r="BT71" s="1821" t="s">
        <v>236</v>
      </c>
      <c r="BU71" s="1821" t="s">
        <v>236</v>
      </c>
      <c r="BV71" s="1820" t="s">
        <v>236</v>
      </c>
      <c r="BW71" s="1820" t="s">
        <v>236</v>
      </c>
      <c r="BX71" s="1820" t="s">
        <v>236</v>
      </c>
      <c r="BY71" s="1820" t="s">
        <v>236</v>
      </c>
      <c r="BZ71" s="1820" t="s">
        <v>236</v>
      </c>
      <c r="CA71" s="1820" t="s">
        <v>236</v>
      </c>
      <c r="CB71" s="1829" t="s">
        <v>236</v>
      </c>
      <c r="CC71" s="1308"/>
      <c r="CD71" s="1841" t="s">
        <v>236</v>
      </c>
      <c r="CE71" s="1820" t="s">
        <v>236</v>
      </c>
      <c r="CF71" s="1820" t="s">
        <v>236</v>
      </c>
      <c r="CG71" s="1820" t="s">
        <v>236</v>
      </c>
      <c r="CH71" s="1820" t="s">
        <v>236</v>
      </c>
      <c r="CI71" s="1820" t="s">
        <v>236</v>
      </c>
      <c r="CJ71" s="1820" t="s">
        <v>236</v>
      </c>
      <c r="CK71" s="1820" t="s">
        <v>236</v>
      </c>
      <c r="CL71" s="1820" t="s">
        <v>236</v>
      </c>
      <c r="CM71" s="1820" t="s">
        <v>236</v>
      </c>
      <c r="CN71" s="1820" t="s">
        <v>236</v>
      </c>
      <c r="CO71" s="1820" t="s">
        <v>236</v>
      </c>
      <c r="CP71" s="1820" t="s">
        <v>236</v>
      </c>
      <c r="CQ71" s="1820" t="s">
        <v>236</v>
      </c>
      <c r="CR71" s="1820" t="s">
        <v>236</v>
      </c>
      <c r="CS71" s="1820" t="s">
        <v>236</v>
      </c>
      <c r="CT71" s="1820" t="s">
        <v>236</v>
      </c>
      <c r="CU71" s="1820" t="s">
        <v>236</v>
      </c>
      <c r="CV71" s="1825" t="s">
        <v>236</v>
      </c>
      <c r="CW71" s="1820"/>
      <c r="CX71" s="1820"/>
      <c r="CY71" s="1820"/>
      <c r="CZ71" s="1820"/>
      <c r="DA71" s="1820"/>
      <c r="DB71" s="1820"/>
      <c r="DC71" s="1820"/>
      <c r="DD71" s="1820"/>
      <c r="DE71" s="1820"/>
      <c r="DF71" s="1820"/>
      <c r="DG71" s="1820">
        <v>4383.7795749999996</v>
      </c>
      <c r="DH71" s="1829">
        <v>4383.7795749999996</v>
      </c>
      <c r="DI71" s="1311" t="s">
        <v>1092</v>
      </c>
      <c r="DJ71" s="1849">
        <v>6331.2413319999996</v>
      </c>
      <c r="DK71" s="1850">
        <v>3000</v>
      </c>
      <c r="DL71" s="1850">
        <v>6331.2413319999996</v>
      </c>
      <c r="DM71" s="1850">
        <v>6331.2413319999996</v>
      </c>
      <c r="DN71" s="1850">
        <v>7235.9723320000003</v>
      </c>
      <c r="DO71" s="1850">
        <v>3904.7310000000002</v>
      </c>
      <c r="DP71" s="1850">
        <v>3904.7310000000002</v>
      </c>
      <c r="DQ71" s="1850">
        <v>3904.7310000000002</v>
      </c>
      <c r="DR71" s="1851">
        <v>3904.7310000000002</v>
      </c>
      <c r="DS71" s="1307"/>
    </row>
    <row r="72" spans="1:123" ht="15.75" customHeight="1">
      <c r="A72" s="1308" t="s">
        <v>291</v>
      </c>
      <c r="B72" s="1816">
        <v>34192.699999999997</v>
      </c>
      <c r="C72" s="1816">
        <v>34192.699999999997</v>
      </c>
      <c r="D72" s="1816">
        <v>76459.199999999997</v>
      </c>
      <c r="E72" s="1816">
        <v>69605.100000000006</v>
      </c>
      <c r="F72" s="1816">
        <v>98249.29</v>
      </c>
      <c r="G72" s="1816">
        <v>71611.100000000006</v>
      </c>
      <c r="H72" s="1816">
        <v>91427.3</v>
      </c>
      <c r="I72" s="1816">
        <v>99518.1</v>
      </c>
      <c r="J72" s="1816">
        <v>70191.17</v>
      </c>
      <c r="K72" s="1816">
        <v>131589.356</v>
      </c>
      <c r="L72" s="1816">
        <v>85909.8</v>
      </c>
      <c r="M72" s="1816">
        <v>76020.2</v>
      </c>
      <c r="N72" s="1816">
        <v>81007.7</v>
      </c>
      <c r="O72" s="1816">
        <v>65175.199999999997</v>
      </c>
      <c r="P72" s="1816">
        <v>62014.6</v>
      </c>
      <c r="Q72" s="1816">
        <v>67376.5</v>
      </c>
      <c r="R72" s="1816">
        <v>81817.789999999994</v>
      </c>
      <c r="S72" s="1816">
        <v>47339.909000000007</v>
      </c>
      <c r="T72" s="1816">
        <v>33444.665999999997</v>
      </c>
      <c r="U72" s="1816">
        <v>94336.513000000006</v>
      </c>
      <c r="V72" s="1816">
        <v>78776.457999999999</v>
      </c>
      <c r="W72" s="1816">
        <v>104074.08199999999</v>
      </c>
      <c r="X72" s="1816">
        <v>67011.565000000002</v>
      </c>
      <c r="Y72" s="1816">
        <v>97049.782000000007</v>
      </c>
      <c r="Z72" s="1816">
        <v>25499.710999999999</v>
      </c>
      <c r="AA72" s="1816">
        <v>150187.535</v>
      </c>
      <c r="AB72" s="1816">
        <v>115285.59299999999</v>
      </c>
      <c r="AC72" s="1816">
        <v>138042.5</v>
      </c>
      <c r="AD72" s="1816">
        <v>190800.59899999999</v>
      </c>
      <c r="AE72" s="1816">
        <v>146954.435</v>
      </c>
      <c r="AF72" s="1816">
        <v>60687.398000000001</v>
      </c>
      <c r="AG72" s="1816">
        <v>56488.33</v>
      </c>
      <c r="AH72" s="1816">
        <v>105626.765</v>
      </c>
      <c r="AI72" s="1816">
        <v>45159.985000000001</v>
      </c>
      <c r="AJ72" s="1816">
        <v>81152.5</v>
      </c>
      <c r="AK72" s="1816">
        <v>195900.997</v>
      </c>
      <c r="AL72" s="1818">
        <v>95634.14</v>
      </c>
      <c r="AM72" s="1818">
        <v>96553.938999999998</v>
      </c>
      <c r="AN72" s="1818">
        <v>101900.091</v>
      </c>
      <c r="AO72" s="1818">
        <v>82957.720000000016</v>
      </c>
      <c r="AP72" s="1818">
        <v>134549.65100000001</v>
      </c>
      <c r="AQ72" s="1818">
        <v>196468.47200000001</v>
      </c>
      <c r="AR72" s="1818">
        <v>201229.625</v>
      </c>
      <c r="AS72" s="1818">
        <v>173929.864</v>
      </c>
      <c r="AT72" s="1818">
        <v>163429.83899999998</v>
      </c>
      <c r="AU72" s="1818">
        <v>131833.33100000001</v>
      </c>
      <c r="AV72" s="1818">
        <v>159360.16899999999</v>
      </c>
      <c r="AW72" s="1818">
        <v>216713.22816884003</v>
      </c>
      <c r="AX72" s="1818">
        <v>224331.99191973</v>
      </c>
      <c r="AY72" s="1818">
        <v>223930.18400000001</v>
      </c>
      <c r="AZ72" s="1819">
        <v>211032.25400000002</v>
      </c>
      <c r="BA72" s="1308" t="s">
        <v>291</v>
      </c>
      <c r="BB72" s="1818">
        <v>233701.88200000001</v>
      </c>
      <c r="BC72" s="1818">
        <v>210888.14300000001</v>
      </c>
      <c r="BD72" s="1818">
        <v>216387.58799999999</v>
      </c>
      <c r="BE72" s="1818">
        <v>193689.662602</v>
      </c>
      <c r="BF72" s="1818">
        <v>181197.73199999999</v>
      </c>
      <c r="BG72" s="1818">
        <v>175350.93012899999</v>
      </c>
      <c r="BH72" s="1819">
        <v>234692.861</v>
      </c>
      <c r="BI72" s="1834">
        <v>251858</v>
      </c>
      <c r="BJ72" s="1818">
        <v>216713.22816884003</v>
      </c>
      <c r="BK72" s="1818">
        <v>155479.76300000001</v>
      </c>
      <c r="BL72" s="1818">
        <v>129355.878</v>
      </c>
      <c r="BM72" s="1818">
        <v>136741.53</v>
      </c>
      <c r="BN72" s="1818">
        <v>130520.05</v>
      </c>
      <c r="BO72" s="1818">
        <v>133413.95000000001</v>
      </c>
      <c r="BP72" s="1835">
        <v>145142.22</v>
      </c>
      <c r="BQ72" s="1818">
        <v>168684.58000000002</v>
      </c>
      <c r="BR72" s="1835">
        <v>182531.87</v>
      </c>
      <c r="BS72" s="1835">
        <v>189588.66999999998</v>
      </c>
      <c r="BT72" s="1818">
        <v>168925.38</v>
      </c>
      <c r="BU72" s="1818">
        <v>116184.38</v>
      </c>
      <c r="BV72" s="1820">
        <v>152927.70000000001</v>
      </c>
      <c r="BW72" s="1820">
        <v>147868.73000000001</v>
      </c>
      <c r="BX72" s="1820">
        <v>127999.5</v>
      </c>
      <c r="BY72" s="1820">
        <v>109965.88</v>
      </c>
      <c r="BZ72" s="1820">
        <v>138386.29999999999</v>
      </c>
      <c r="CA72" s="1820">
        <v>185981.90000000002</v>
      </c>
      <c r="CB72" s="1829">
        <v>163377.81599999999</v>
      </c>
      <c r="CC72" s="1308" t="s">
        <v>291</v>
      </c>
      <c r="CD72" s="1841">
        <v>145991.51</v>
      </c>
      <c r="CE72" s="1820">
        <v>137959.59</v>
      </c>
      <c r="CF72" s="1820">
        <v>151407.18</v>
      </c>
      <c r="CG72" s="1820">
        <v>184765.31699999998</v>
      </c>
      <c r="CH72" s="1820">
        <v>191734.69999999998</v>
      </c>
      <c r="CI72" s="1820">
        <v>206301.853</v>
      </c>
      <c r="CJ72" s="1820">
        <v>237878.49</v>
      </c>
      <c r="CK72" s="1820">
        <v>207666.50400000002</v>
      </c>
      <c r="CL72" s="1820">
        <v>204530.62</v>
      </c>
      <c r="CM72" s="1820">
        <v>203738.03399999999</v>
      </c>
      <c r="CN72" s="1820">
        <v>189633.37</v>
      </c>
      <c r="CO72" s="1820">
        <v>203558.13800000001</v>
      </c>
      <c r="CP72" s="1820">
        <v>77696.62</v>
      </c>
      <c r="CQ72" s="1820">
        <v>119070.47</v>
      </c>
      <c r="CR72" s="1820">
        <v>85979.53899999999</v>
      </c>
      <c r="CS72" s="1820">
        <v>43536.092000000004</v>
      </c>
      <c r="CT72" s="1820">
        <v>57694</v>
      </c>
      <c r="CU72" s="1820">
        <v>62559.149999999994</v>
      </c>
      <c r="CV72" s="1825">
        <v>46754.73094899</v>
      </c>
      <c r="CW72" s="1820">
        <v>54324.7</v>
      </c>
      <c r="CX72" s="1820">
        <v>57136.7</v>
      </c>
      <c r="CY72" s="1820">
        <v>54124.49</v>
      </c>
      <c r="CZ72" s="1820">
        <v>60185.38</v>
      </c>
      <c r="DA72" s="1820">
        <v>59990.17</v>
      </c>
      <c r="DB72" s="1820">
        <v>66775.13</v>
      </c>
      <c r="DC72" s="1820">
        <v>94491</v>
      </c>
      <c r="DD72" s="1820">
        <v>71547.009999999995</v>
      </c>
      <c r="DE72" s="1820">
        <v>92625.05</v>
      </c>
      <c r="DF72" s="1820">
        <v>82551.94</v>
      </c>
      <c r="DG72" s="1820"/>
      <c r="DH72" s="1829"/>
      <c r="DI72" s="1311" t="s">
        <v>289</v>
      </c>
      <c r="DJ72" s="1849">
        <v>1242.663976</v>
      </c>
      <c r="DK72" s="1850">
        <v>1206.308</v>
      </c>
      <c r="DL72" s="1850">
        <v>1317.2904370000001</v>
      </c>
      <c r="DM72" s="1850">
        <v>1317.2322489999999</v>
      </c>
      <c r="DN72" s="1850">
        <v>110.924249</v>
      </c>
      <c r="DO72" s="1850">
        <v>0</v>
      </c>
      <c r="DP72" s="1850">
        <v>0</v>
      </c>
      <c r="DQ72" s="1850">
        <v>0</v>
      </c>
      <c r="DR72" s="1851">
        <v>0</v>
      </c>
      <c r="DS72" s="1307"/>
    </row>
    <row r="73" spans="1:123" ht="15.75" customHeight="1">
      <c r="A73" s="1310" t="s">
        <v>292</v>
      </c>
      <c r="B73" s="1820">
        <v>9105</v>
      </c>
      <c r="C73" s="1820">
        <v>9105</v>
      </c>
      <c r="D73" s="1820">
        <v>51184</v>
      </c>
      <c r="E73" s="1820">
        <v>35615</v>
      </c>
      <c r="F73" s="1820">
        <v>71895</v>
      </c>
      <c r="G73" s="1820">
        <v>64768</v>
      </c>
      <c r="H73" s="1820">
        <v>58380</v>
      </c>
      <c r="I73" s="1820">
        <v>50859</v>
      </c>
      <c r="J73" s="1820">
        <v>42115</v>
      </c>
      <c r="K73" s="1820">
        <v>82595</v>
      </c>
      <c r="L73" s="1820">
        <v>82315.8</v>
      </c>
      <c r="M73" s="1820">
        <v>72973.7</v>
      </c>
      <c r="N73" s="1820">
        <v>78170.7</v>
      </c>
      <c r="O73" s="1820">
        <v>62338.2</v>
      </c>
      <c r="P73" s="1820">
        <v>27835.7</v>
      </c>
      <c r="Q73" s="1820">
        <v>57336.3</v>
      </c>
      <c r="R73" s="1820">
        <v>75842.600000000006</v>
      </c>
      <c r="S73" s="1820">
        <v>46185.74</v>
      </c>
      <c r="T73" s="1820">
        <v>32209.921999999999</v>
      </c>
      <c r="U73" s="1820">
        <v>93055.657000000007</v>
      </c>
      <c r="V73" s="1820">
        <v>76230.740000000005</v>
      </c>
      <c r="W73" s="1820">
        <v>78492.084000000003</v>
      </c>
      <c r="X73" s="1820">
        <v>65051</v>
      </c>
      <c r="Y73" s="1820">
        <v>91982.077000000005</v>
      </c>
      <c r="Z73" s="1820">
        <v>22915</v>
      </c>
      <c r="AA73" s="1820">
        <v>132808.372</v>
      </c>
      <c r="AB73" s="1820">
        <v>94140.718999999997</v>
      </c>
      <c r="AC73" s="1820">
        <v>125456.9</v>
      </c>
      <c r="AD73" s="1820">
        <v>160310.11900000001</v>
      </c>
      <c r="AE73" s="1820">
        <v>133629.644</v>
      </c>
      <c r="AF73" s="1820">
        <v>54560.205999999998</v>
      </c>
      <c r="AG73" s="1820">
        <v>53050</v>
      </c>
      <c r="AH73" s="1820">
        <v>100830</v>
      </c>
      <c r="AI73" s="1820">
        <v>42705.167000000001</v>
      </c>
      <c r="AJ73" s="1820">
        <v>78430</v>
      </c>
      <c r="AK73" s="1820">
        <v>192751.46</v>
      </c>
      <c r="AL73" s="1821">
        <v>93240</v>
      </c>
      <c r="AM73" s="1821">
        <v>93347</v>
      </c>
      <c r="AN73" s="1821">
        <v>87295</v>
      </c>
      <c r="AO73" s="1821">
        <v>80322.390000000014</v>
      </c>
      <c r="AP73" s="1821">
        <v>120210.81</v>
      </c>
      <c r="AQ73" s="1821">
        <v>184829.37400000001</v>
      </c>
      <c r="AR73" s="1821">
        <v>190770.44899999999</v>
      </c>
      <c r="AS73" s="1821">
        <v>165356.55799999999</v>
      </c>
      <c r="AT73" s="1821">
        <v>161206.55799999999</v>
      </c>
      <c r="AU73" s="1821">
        <v>128972.6</v>
      </c>
      <c r="AV73" s="1821">
        <v>136130.94199999998</v>
      </c>
      <c r="AW73" s="1821">
        <v>190874.07334240002</v>
      </c>
      <c r="AX73" s="1821">
        <v>200093.03825360001</v>
      </c>
      <c r="AY73" s="1821">
        <v>191921.66800000001</v>
      </c>
      <c r="AZ73" s="1822">
        <v>185547.02100000001</v>
      </c>
      <c r="BA73" s="1310" t="s">
        <v>292</v>
      </c>
      <c r="BB73" s="1821">
        <v>208754.03400000001</v>
      </c>
      <c r="BC73" s="1821">
        <v>183621</v>
      </c>
      <c r="BD73" s="1821">
        <v>188314.57399999999</v>
      </c>
      <c r="BE73" s="1821">
        <v>169495.74099999998</v>
      </c>
      <c r="BF73" s="1821">
        <v>158808.72399999999</v>
      </c>
      <c r="BG73" s="1821">
        <v>153985</v>
      </c>
      <c r="BH73" s="1822">
        <v>212167.68799999999</v>
      </c>
      <c r="BI73" s="1836">
        <v>229759.74299999999</v>
      </c>
      <c r="BJ73" s="1821">
        <v>190874.07334240002</v>
      </c>
      <c r="BK73" s="1821">
        <v>125488.817</v>
      </c>
      <c r="BL73" s="1821">
        <v>111351.81</v>
      </c>
      <c r="BM73" s="1821">
        <v>110764.79</v>
      </c>
      <c r="BN73" s="1821">
        <v>108384.69</v>
      </c>
      <c r="BO73" s="1821">
        <v>109080.69</v>
      </c>
      <c r="BP73" s="1825">
        <v>114900.89</v>
      </c>
      <c r="BQ73" s="1821">
        <v>133859.71000000002</v>
      </c>
      <c r="BR73" s="1825">
        <v>127891.79</v>
      </c>
      <c r="BS73" s="1825">
        <v>145448.35999999999</v>
      </c>
      <c r="BT73" s="1821">
        <v>138273.41</v>
      </c>
      <c r="BU73" s="1821">
        <v>69451.39</v>
      </c>
      <c r="BV73" s="1820">
        <v>127372.78</v>
      </c>
      <c r="BW73" s="1820">
        <v>124685.88</v>
      </c>
      <c r="BX73" s="1820">
        <v>111976.85</v>
      </c>
      <c r="BY73" s="1820">
        <v>105991.78</v>
      </c>
      <c r="BZ73" s="1820">
        <v>122341.5</v>
      </c>
      <c r="CA73" s="1820">
        <v>181107.89</v>
      </c>
      <c r="CB73" s="1829">
        <v>158539.932</v>
      </c>
      <c r="CC73" s="1310" t="s">
        <v>292</v>
      </c>
      <c r="CD73" s="1841">
        <v>123386.68000000001</v>
      </c>
      <c r="CE73" s="1820">
        <v>117671.15</v>
      </c>
      <c r="CF73" s="1820">
        <v>129129.2</v>
      </c>
      <c r="CG73" s="1820">
        <v>166084.74</v>
      </c>
      <c r="CH73" s="1820">
        <v>167652.9</v>
      </c>
      <c r="CI73" s="1820">
        <v>191790.663</v>
      </c>
      <c r="CJ73" s="1820">
        <v>192112.74900000001</v>
      </c>
      <c r="CK73" s="1820">
        <v>174196.72700000001</v>
      </c>
      <c r="CL73" s="1820">
        <v>167406.12</v>
      </c>
      <c r="CM73" s="1820">
        <v>172185.253</v>
      </c>
      <c r="CN73" s="1820">
        <v>162794.46299999999</v>
      </c>
      <c r="CO73" s="1820">
        <v>135386.78</v>
      </c>
      <c r="CP73" s="1820">
        <v>15182.7</v>
      </c>
      <c r="CQ73" s="1820">
        <v>42348</v>
      </c>
      <c r="CR73" s="1820">
        <v>34021.78</v>
      </c>
      <c r="CS73" s="1820">
        <v>0</v>
      </c>
      <c r="CT73" s="1820">
        <v>17521.78</v>
      </c>
      <c r="CU73" s="1820">
        <v>17521.78</v>
      </c>
      <c r="CV73" s="1825">
        <v>0</v>
      </c>
      <c r="CW73" s="1820">
        <v>54324.7</v>
      </c>
      <c r="CX73" s="1820">
        <v>5515</v>
      </c>
      <c r="CY73" s="1820">
        <v>0</v>
      </c>
      <c r="CZ73" s="1820">
        <v>0</v>
      </c>
      <c r="DA73" s="1820">
        <v>0</v>
      </c>
      <c r="DB73" s="1820">
        <v>10000</v>
      </c>
      <c r="DC73" s="1820">
        <v>31695.4</v>
      </c>
      <c r="DD73" s="1820">
        <v>5000</v>
      </c>
      <c r="DE73" s="1820">
        <v>0</v>
      </c>
      <c r="DF73" s="1820">
        <v>17229.2</v>
      </c>
      <c r="DG73" s="1820">
        <v>71692.048270550004</v>
      </c>
      <c r="DH73" s="1829">
        <v>80596.71323696</v>
      </c>
      <c r="DI73" s="1311" t="s">
        <v>1093</v>
      </c>
      <c r="DJ73" s="1849">
        <v>0</v>
      </c>
      <c r="DK73" s="1850">
        <v>0</v>
      </c>
      <c r="DL73" s="1850">
        <v>0</v>
      </c>
      <c r="DM73" s="1850">
        <v>0</v>
      </c>
      <c r="DN73" s="1850">
        <v>0</v>
      </c>
      <c r="DO73" s="1850">
        <v>0</v>
      </c>
      <c r="DP73" s="1850">
        <v>0</v>
      </c>
      <c r="DQ73" s="1850">
        <v>127.43291024</v>
      </c>
      <c r="DR73" s="1851">
        <v>0</v>
      </c>
      <c r="DS73" s="1307"/>
    </row>
    <row r="74" spans="1:123" ht="15.75" customHeight="1">
      <c r="A74" s="1310" t="s">
        <v>293</v>
      </c>
      <c r="B74" s="1820">
        <v>12500</v>
      </c>
      <c r="C74" s="1820">
        <v>12500</v>
      </c>
      <c r="D74" s="1820">
        <v>22000</v>
      </c>
      <c r="E74" s="1820">
        <v>27925</v>
      </c>
      <c r="F74" s="1820">
        <v>18400</v>
      </c>
      <c r="G74" s="1820"/>
      <c r="H74" s="1820">
        <v>26000</v>
      </c>
      <c r="I74" s="1820">
        <v>41200</v>
      </c>
      <c r="J74" s="1820">
        <v>24500</v>
      </c>
      <c r="K74" s="1820">
        <v>41200</v>
      </c>
      <c r="L74" s="1820">
        <v>0</v>
      </c>
      <c r="M74" s="1820">
        <v>0</v>
      </c>
      <c r="N74" s="1820">
        <v>0</v>
      </c>
      <c r="O74" s="1820">
        <v>0</v>
      </c>
      <c r="P74" s="1820">
        <v>0</v>
      </c>
      <c r="Q74" s="1820">
        <v>0</v>
      </c>
      <c r="R74" s="1820">
        <v>0</v>
      </c>
      <c r="S74" s="1820">
        <v>0</v>
      </c>
      <c r="T74" s="1820">
        <v>0</v>
      </c>
      <c r="U74" s="1820">
        <v>0</v>
      </c>
      <c r="V74" s="1820">
        <v>0</v>
      </c>
      <c r="W74" s="1820">
        <v>0</v>
      </c>
      <c r="X74" s="1820">
        <v>0</v>
      </c>
      <c r="Y74" s="1820">
        <v>0</v>
      </c>
      <c r="Z74" s="1820">
        <v>0</v>
      </c>
      <c r="AA74" s="1820">
        <v>0</v>
      </c>
      <c r="AB74" s="1820">
        <v>0</v>
      </c>
      <c r="AC74" s="1820">
        <v>0</v>
      </c>
      <c r="AD74" s="1820">
        <v>0</v>
      </c>
      <c r="AE74" s="1820">
        <v>0</v>
      </c>
      <c r="AF74" s="1820">
        <v>0</v>
      </c>
      <c r="AG74" s="1820">
        <v>0</v>
      </c>
      <c r="AH74" s="1820">
        <v>0</v>
      </c>
      <c r="AI74" s="1820">
        <v>0</v>
      </c>
      <c r="AJ74" s="1820">
        <v>0</v>
      </c>
      <c r="AK74" s="1820">
        <v>0</v>
      </c>
      <c r="AL74" s="1821">
        <v>0</v>
      </c>
      <c r="AM74" s="1821">
        <v>0</v>
      </c>
      <c r="AN74" s="1821">
        <v>0</v>
      </c>
      <c r="AO74" s="1821">
        <v>0</v>
      </c>
      <c r="AP74" s="1821">
        <v>0</v>
      </c>
      <c r="AQ74" s="1821">
        <v>0</v>
      </c>
      <c r="AR74" s="1821">
        <v>0</v>
      </c>
      <c r="AS74" s="1821">
        <v>0</v>
      </c>
      <c r="AT74" s="1821">
        <v>0</v>
      </c>
      <c r="AU74" s="1821">
        <v>0</v>
      </c>
      <c r="AV74" s="1821">
        <v>0</v>
      </c>
      <c r="AW74" s="1821">
        <v>0</v>
      </c>
      <c r="AX74" s="1821">
        <v>0</v>
      </c>
      <c r="AY74" s="1821">
        <v>0</v>
      </c>
      <c r="AZ74" s="1822">
        <v>0</v>
      </c>
      <c r="BA74" s="1310" t="s">
        <v>293</v>
      </c>
      <c r="BB74" s="1821">
        <v>0</v>
      </c>
      <c r="BC74" s="1821">
        <v>0</v>
      </c>
      <c r="BD74" s="1821">
        <v>0</v>
      </c>
      <c r="BE74" s="1821">
        <v>0</v>
      </c>
      <c r="BF74" s="1821">
        <v>0</v>
      </c>
      <c r="BG74" s="1821">
        <v>0</v>
      </c>
      <c r="BH74" s="1822">
        <v>0</v>
      </c>
      <c r="BI74" s="1836">
        <v>0</v>
      </c>
      <c r="BJ74" s="1821">
        <v>0</v>
      </c>
      <c r="BK74" s="1821">
        <v>0</v>
      </c>
      <c r="BL74" s="1821">
        <v>0</v>
      </c>
      <c r="BM74" s="1821">
        <v>0</v>
      </c>
      <c r="BN74" s="1821">
        <v>0</v>
      </c>
      <c r="BO74" s="1821">
        <v>0</v>
      </c>
      <c r="BP74" s="1825">
        <v>0</v>
      </c>
      <c r="BQ74" s="1821">
        <v>0</v>
      </c>
      <c r="BR74" s="1825">
        <v>0</v>
      </c>
      <c r="BS74" s="1825">
        <v>0</v>
      </c>
      <c r="BT74" s="1821">
        <v>0</v>
      </c>
      <c r="BU74" s="1821">
        <v>0</v>
      </c>
      <c r="BV74" s="1820">
        <v>0</v>
      </c>
      <c r="BW74" s="1820">
        <v>0</v>
      </c>
      <c r="BX74" s="1820">
        <v>0</v>
      </c>
      <c r="BY74" s="1820">
        <v>0</v>
      </c>
      <c r="BZ74" s="1820">
        <v>0</v>
      </c>
      <c r="CA74" s="1820">
        <v>0</v>
      </c>
      <c r="CB74" s="1829">
        <v>0</v>
      </c>
      <c r="CC74" s="1310" t="s">
        <v>293</v>
      </c>
      <c r="CD74" s="1841">
        <v>0</v>
      </c>
      <c r="CE74" s="1820">
        <v>0</v>
      </c>
      <c r="CF74" s="1820">
        <v>0</v>
      </c>
      <c r="CG74" s="1820">
        <v>0</v>
      </c>
      <c r="CH74" s="1820">
        <v>0</v>
      </c>
      <c r="CI74" s="1820">
        <v>0</v>
      </c>
      <c r="CJ74" s="1820">
        <v>0</v>
      </c>
      <c r="CK74" s="1820">
        <v>0</v>
      </c>
      <c r="CL74" s="1820">
        <v>0</v>
      </c>
      <c r="CM74" s="1820">
        <v>0</v>
      </c>
      <c r="CN74" s="1820">
        <v>0</v>
      </c>
      <c r="CO74" s="1820">
        <v>0</v>
      </c>
      <c r="CP74" s="1820">
        <v>0</v>
      </c>
      <c r="CQ74" s="1820">
        <v>0</v>
      </c>
      <c r="CR74" s="1820">
        <v>0</v>
      </c>
      <c r="CS74" s="1820">
        <v>0</v>
      </c>
      <c r="CT74" s="1820">
        <v>0</v>
      </c>
      <c r="CU74" s="1820">
        <v>0</v>
      </c>
      <c r="CV74" s="1825">
        <v>0</v>
      </c>
      <c r="CW74" s="1820">
        <v>0</v>
      </c>
      <c r="CX74" s="1820">
        <v>0</v>
      </c>
      <c r="CY74" s="1820">
        <v>0</v>
      </c>
      <c r="CZ74" s="1820">
        <v>0</v>
      </c>
      <c r="DA74" s="1820">
        <v>0</v>
      </c>
      <c r="DB74" s="1820">
        <v>0</v>
      </c>
      <c r="DC74" s="1820">
        <v>0</v>
      </c>
      <c r="DD74" s="1820">
        <v>0</v>
      </c>
      <c r="DE74" s="1820">
        <v>0</v>
      </c>
      <c r="DF74" s="1820">
        <v>0</v>
      </c>
      <c r="DG74" s="1820">
        <v>16592.608709120002</v>
      </c>
      <c r="DH74" s="1829">
        <v>26945.64721997</v>
      </c>
      <c r="DI74" s="1311" t="s">
        <v>1094</v>
      </c>
      <c r="DJ74" s="1849">
        <v>6012.2549970099999</v>
      </c>
      <c r="DK74" s="1850">
        <v>1312.9175315599998</v>
      </c>
      <c r="DL74" s="1850">
        <v>10549.54511334</v>
      </c>
      <c r="DM74" s="1850">
        <v>10701.416648140003</v>
      </c>
      <c r="DN74" s="1850">
        <v>11664.695500640002</v>
      </c>
      <c r="DO74" s="1850">
        <v>5966.4120098399999</v>
      </c>
      <c r="DP74" s="1850">
        <v>6362.4575168199999</v>
      </c>
      <c r="DQ74" s="1850">
        <v>6984.1415058800003</v>
      </c>
      <c r="DR74" s="1851">
        <v>6267.1423716899999</v>
      </c>
      <c r="DS74" s="1307"/>
    </row>
    <row r="75" spans="1:123" ht="15.75" customHeight="1">
      <c r="A75" s="1310" t="s">
        <v>294</v>
      </c>
      <c r="B75" s="1820">
        <v>2954.5</v>
      </c>
      <c r="C75" s="1820">
        <v>2954.5</v>
      </c>
      <c r="D75" s="1820">
        <v>1552.3</v>
      </c>
      <c r="E75" s="1820">
        <v>2588.9</v>
      </c>
      <c r="F75" s="1820">
        <v>1511</v>
      </c>
      <c r="G75" s="1820">
        <v>5093.5</v>
      </c>
      <c r="H75" s="1820">
        <v>5093.5</v>
      </c>
      <c r="I75" s="1820">
        <v>5447</v>
      </c>
      <c r="J75" s="1820">
        <v>1433.81</v>
      </c>
      <c r="K75" s="1820">
        <v>5446.9560000000001</v>
      </c>
      <c r="L75" s="1820">
        <v>0</v>
      </c>
      <c r="M75" s="1820">
        <v>0</v>
      </c>
      <c r="N75" s="1820">
        <v>0</v>
      </c>
      <c r="O75" s="1820">
        <v>0</v>
      </c>
      <c r="P75" s="1820">
        <v>0</v>
      </c>
      <c r="Q75" s="1820">
        <v>0</v>
      </c>
      <c r="R75" s="1820">
        <v>0</v>
      </c>
      <c r="S75" s="1820">
        <v>0</v>
      </c>
      <c r="T75" s="1820">
        <v>0</v>
      </c>
      <c r="U75" s="1820">
        <v>0</v>
      </c>
      <c r="V75" s="1820">
        <v>0</v>
      </c>
      <c r="W75" s="1820">
        <v>1064.1849999999999</v>
      </c>
      <c r="X75" s="1820">
        <v>0</v>
      </c>
      <c r="Y75" s="1820">
        <v>2800</v>
      </c>
      <c r="Z75" s="1820">
        <v>0</v>
      </c>
      <c r="AA75" s="1820">
        <v>1000</v>
      </c>
      <c r="AB75" s="1820">
        <v>4397.299</v>
      </c>
      <c r="AC75" s="1820">
        <v>3395</v>
      </c>
      <c r="AD75" s="1820">
        <v>9997.5110000000004</v>
      </c>
      <c r="AE75" s="1820">
        <v>0</v>
      </c>
      <c r="AF75" s="1820">
        <v>0</v>
      </c>
      <c r="AG75" s="1820">
        <v>0</v>
      </c>
      <c r="AH75" s="1820">
        <v>0</v>
      </c>
      <c r="AI75" s="1820">
        <v>0</v>
      </c>
      <c r="AJ75" s="1820">
        <v>0</v>
      </c>
      <c r="AK75" s="1820">
        <v>0</v>
      </c>
      <c r="AL75" s="1821">
        <v>0</v>
      </c>
      <c r="AM75" s="1821">
        <v>1000</v>
      </c>
      <c r="AN75" s="1821">
        <v>0</v>
      </c>
      <c r="AO75" s="1821">
        <v>0</v>
      </c>
      <c r="AP75" s="1821">
        <v>0</v>
      </c>
      <c r="AQ75" s="1821">
        <v>0</v>
      </c>
      <c r="AR75" s="1821">
        <v>6436</v>
      </c>
      <c r="AS75" s="1821">
        <v>6436</v>
      </c>
      <c r="AT75" s="1821">
        <v>0</v>
      </c>
      <c r="AU75" s="1821">
        <v>0</v>
      </c>
      <c r="AV75" s="1821">
        <v>23229.226999999999</v>
      </c>
      <c r="AW75" s="1821">
        <v>0</v>
      </c>
      <c r="AX75" s="1821">
        <v>0</v>
      </c>
      <c r="AY75" s="1821">
        <v>0</v>
      </c>
      <c r="AZ75" s="1822">
        <v>0</v>
      </c>
      <c r="BA75" s="1310" t="s">
        <v>294</v>
      </c>
      <c r="BB75" s="1821">
        <v>0</v>
      </c>
      <c r="BC75" s="1821">
        <v>0</v>
      </c>
      <c r="BD75" s="1821">
        <v>0</v>
      </c>
      <c r="BE75" s="1821">
        <v>0</v>
      </c>
      <c r="BF75" s="1821">
        <v>0</v>
      </c>
      <c r="BG75" s="1821">
        <v>3740.2191779999998</v>
      </c>
      <c r="BH75" s="1822">
        <v>7190.2190000000001</v>
      </c>
      <c r="BI75" s="1836">
        <v>7078.8149999999996</v>
      </c>
      <c r="BJ75" s="1821">
        <v>0</v>
      </c>
      <c r="BK75" s="1821">
        <v>0</v>
      </c>
      <c r="BL75" s="1821">
        <v>0</v>
      </c>
      <c r="BM75" s="1821">
        <v>6065</v>
      </c>
      <c r="BN75" s="1821">
        <v>6065</v>
      </c>
      <c r="BO75" s="1821">
        <v>8065</v>
      </c>
      <c r="BP75" s="1825">
        <v>3500</v>
      </c>
      <c r="BQ75" s="1821">
        <v>0</v>
      </c>
      <c r="BR75" s="1825">
        <v>647.91999999999996</v>
      </c>
      <c r="BS75" s="1825">
        <v>0</v>
      </c>
      <c r="BT75" s="1821">
        <v>2000</v>
      </c>
      <c r="BU75" s="1821">
        <v>0</v>
      </c>
      <c r="BV75" s="1820">
        <v>0</v>
      </c>
      <c r="BW75" s="1820">
        <v>0</v>
      </c>
      <c r="BX75" s="1820">
        <v>0</v>
      </c>
      <c r="BY75" s="1820">
        <v>0</v>
      </c>
      <c r="BZ75" s="1820">
        <v>0</v>
      </c>
      <c r="CA75" s="1820">
        <v>0</v>
      </c>
      <c r="CB75" s="1829">
        <v>0</v>
      </c>
      <c r="CC75" s="1310" t="s">
        <v>294</v>
      </c>
      <c r="CD75" s="1841">
        <v>0</v>
      </c>
      <c r="CE75" s="1820">
        <v>0</v>
      </c>
      <c r="CF75" s="1820">
        <v>0</v>
      </c>
      <c r="CG75" s="1820">
        <v>0</v>
      </c>
      <c r="CH75" s="1820">
        <v>0</v>
      </c>
      <c r="CI75" s="1820">
        <v>0</v>
      </c>
      <c r="CJ75" s="1820">
        <v>0</v>
      </c>
      <c r="CK75" s="1820">
        <v>0</v>
      </c>
      <c r="CL75" s="1820">
        <v>0</v>
      </c>
      <c r="CM75" s="1820">
        <v>0</v>
      </c>
      <c r="CN75" s="1820">
        <v>0</v>
      </c>
      <c r="CO75" s="1820">
        <v>0</v>
      </c>
      <c r="CP75" s="1820">
        <v>0</v>
      </c>
      <c r="CQ75" s="1820">
        <v>0</v>
      </c>
      <c r="CR75" s="1820">
        <v>0</v>
      </c>
      <c r="CS75" s="1820">
        <v>0</v>
      </c>
      <c r="CT75" s="1820">
        <v>0</v>
      </c>
      <c r="CU75" s="1820">
        <v>0</v>
      </c>
      <c r="CV75" s="1825">
        <v>0</v>
      </c>
      <c r="CW75" s="1820">
        <v>0</v>
      </c>
      <c r="CX75" s="1820">
        <v>48687.7</v>
      </c>
      <c r="CY75" s="1820">
        <v>50440.18</v>
      </c>
      <c r="CZ75" s="1820">
        <v>55866.54</v>
      </c>
      <c r="DA75" s="1820">
        <v>55568.73</v>
      </c>
      <c r="DB75" s="1820">
        <v>53477.83</v>
      </c>
      <c r="DC75" s="1820">
        <v>59535.5</v>
      </c>
      <c r="DD75" s="1820">
        <v>62336.65</v>
      </c>
      <c r="DE75" s="1820">
        <v>85305.86</v>
      </c>
      <c r="DF75" s="1820">
        <v>60131.47</v>
      </c>
      <c r="DG75" s="1820"/>
      <c r="DH75" s="1829">
        <v>0</v>
      </c>
      <c r="DI75" s="1309"/>
      <c r="DJ75" s="1846" t="s">
        <v>236</v>
      </c>
      <c r="DK75" s="1847" t="s">
        <v>236</v>
      </c>
      <c r="DL75" s="1847" t="s">
        <v>236</v>
      </c>
      <c r="DM75" s="1847" t="s">
        <v>236</v>
      </c>
      <c r="DN75" s="1847" t="s">
        <v>236</v>
      </c>
      <c r="DO75" s="1847" t="s">
        <v>236</v>
      </c>
      <c r="DP75" s="1847" t="s">
        <v>236</v>
      </c>
      <c r="DQ75" s="1847" t="s">
        <v>236</v>
      </c>
      <c r="DR75" s="1848" t="s">
        <v>236</v>
      </c>
      <c r="DS75" s="1307"/>
    </row>
    <row r="76" spans="1:123" ht="15.75" customHeight="1">
      <c r="A76" s="1310" t="s">
        <v>295</v>
      </c>
      <c r="B76" s="1820">
        <v>9633.2000000000007</v>
      </c>
      <c r="C76" s="1820">
        <v>9633.2000000000007</v>
      </c>
      <c r="D76" s="1820">
        <v>1722.9</v>
      </c>
      <c r="E76" s="1820">
        <v>3476.2</v>
      </c>
      <c r="F76" s="1820">
        <v>6443.29</v>
      </c>
      <c r="G76" s="1820">
        <v>1749.6</v>
      </c>
      <c r="H76" s="1820">
        <v>1953.8</v>
      </c>
      <c r="I76" s="1820">
        <v>2012.2</v>
      </c>
      <c r="J76" s="1820">
        <v>2142.36</v>
      </c>
      <c r="K76" s="1820">
        <v>2347.4</v>
      </c>
      <c r="L76" s="1820">
        <v>3594</v>
      </c>
      <c r="M76" s="1820">
        <v>3046.5</v>
      </c>
      <c r="N76" s="1820">
        <v>2837</v>
      </c>
      <c r="O76" s="1820">
        <v>2837</v>
      </c>
      <c r="P76" s="1820">
        <v>34178.9</v>
      </c>
      <c r="Q76" s="1820">
        <v>10040.200000000001</v>
      </c>
      <c r="R76" s="1820">
        <v>5975.1900000000005</v>
      </c>
      <c r="S76" s="1820">
        <v>1154.1689999999999</v>
      </c>
      <c r="T76" s="1820">
        <v>1234.7439999999999</v>
      </c>
      <c r="U76" s="1820">
        <v>1280.8559999999998</v>
      </c>
      <c r="V76" s="1820">
        <v>2545.7179999999998</v>
      </c>
      <c r="W76" s="1820">
        <v>24517.812999999998</v>
      </c>
      <c r="X76" s="1820">
        <v>1960.5649999999998</v>
      </c>
      <c r="Y76" s="1820">
        <v>2267.7050000000004</v>
      </c>
      <c r="Z76" s="1820">
        <v>2584.7109999999998</v>
      </c>
      <c r="AA76" s="1820">
        <v>16379.163</v>
      </c>
      <c r="AB76" s="1820">
        <v>16747.575000000001</v>
      </c>
      <c r="AC76" s="1820">
        <v>9190.6</v>
      </c>
      <c r="AD76" s="1820">
        <v>20492.968999999997</v>
      </c>
      <c r="AE76" s="1820">
        <v>13324.790999999999</v>
      </c>
      <c r="AF76" s="1820">
        <v>6127.1919999999991</v>
      </c>
      <c r="AG76" s="1820">
        <v>3438.33</v>
      </c>
      <c r="AH76" s="1820">
        <v>4796.7650000000003</v>
      </c>
      <c r="AI76" s="1820">
        <v>2454.8180000000002</v>
      </c>
      <c r="AJ76" s="1820">
        <v>2722.5</v>
      </c>
      <c r="AK76" s="1820">
        <v>3149.5370000000003</v>
      </c>
      <c r="AL76" s="1821">
        <v>2394.1400000000003</v>
      </c>
      <c r="AM76" s="1821">
        <v>2206.9390000000003</v>
      </c>
      <c r="AN76" s="1821">
        <v>14605.091</v>
      </c>
      <c r="AO76" s="1821">
        <v>2635.33</v>
      </c>
      <c r="AP76" s="1821">
        <v>14338.841</v>
      </c>
      <c r="AQ76" s="1821">
        <v>11639.098</v>
      </c>
      <c r="AR76" s="1821">
        <v>4023.1759999999999</v>
      </c>
      <c r="AS76" s="1821">
        <v>2137.306</v>
      </c>
      <c r="AT76" s="1821">
        <v>2223.2809999999999</v>
      </c>
      <c r="AU76" s="1821">
        <v>2860.7309999999998</v>
      </c>
      <c r="AV76" s="1821">
        <v>0</v>
      </c>
      <c r="AW76" s="1821">
        <v>25839.154826440001</v>
      </c>
      <c r="AX76" s="1821">
        <v>24238.953666129997</v>
      </c>
      <c r="AY76" s="1821">
        <v>32008.516</v>
      </c>
      <c r="AZ76" s="1822">
        <v>25485.232999999997</v>
      </c>
      <c r="BA76" s="1310" t="s">
        <v>295</v>
      </c>
      <c r="BB76" s="1821">
        <v>24947.848000000002</v>
      </c>
      <c r="BC76" s="1821">
        <v>27267.143</v>
      </c>
      <c r="BD76" s="1821">
        <v>28073.013999999999</v>
      </c>
      <c r="BE76" s="1821">
        <v>24193.921602000002</v>
      </c>
      <c r="BF76" s="1821">
        <v>22389.008000000002</v>
      </c>
      <c r="BG76" s="1821">
        <v>17625.710951000001</v>
      </c>
      <c r="BH76" s="1822">
        <v>15334.954</v>
      </c>
      <c r="BI76" s="1836">
        <v>15019.441999999999</v>
      </c>
      <c r="BJ76" s="1821">
        <v>25839.154826440001</v>
      </c>
      <c r="BK76" s="1821">
        <v>29990.946</v>
      </c>
      <c r="BL76" s="1821">
        <v>18004.067999999999</v>
      </c>
      <c r="BM76" s="1821">
        <v>19911.740000000002</v>
      </c>
      <c r="BN76" s="1821">
        <v>16070.36</v>
      </c>
      <c r="BO76" s="1821">
        <v>16268.26</v>
      </c>
      <c r="BP76" s="1825">
        <v>26741.329999999998</v>
      </c>
      <c r="BQ76" s="1821">
        <v>34824.870000000003</v>
      </c>
      <c r="BR76" s="1825">
        <v>53992.159999999996</v>
      </c>
      <c r="BS76" s="1825">
        <v>44140.310000000005</v>
      </c>
      <c r="BT76" s="1821">
        <v>28651.97</v>
      </c>
      <c r="BU76" s="1821">
        <v>46732.99</v>
      </c>
      <c r="BV76" s="1820">
        <v>25554.92</v>
      </c>
      <c r="BW76" s="1820">
        <v>23182.850000000002</v>
      </c>
      <c r="BX76" s="1820">
        <v>16022.65</v>
      </c>
      <c r="BY76" s="1820">
        <v>3974.1</v>
      </c>
      <c r="BZ76" s="1820">
        <v>16044.800000000001</v>
      </c>
      <c r="CA76" s="1820">
        <v>4874.01</v>
      </c>
      <c r="CB76" s="1829">
        <v>4837.884</v>
      </c>
      <c r="CC76" s="1310" t="s">
        <v>295</v>
      </c>
      <c r="CD76" s="1841">
        <v>22604.829999999998</v>
      </c>
      <c r="CE76" s="1820">
        <v>20288.440000000002</v>
      </c>
      <c r="CF76" s="1820">
        <v>22277.98</v>
      </c>
      <c r="CG76" s="1820">
        <v>18680.577000000001</v>
      </c>
      <c r="CH76" s="1820">
        <v>24081.8</v>
      </c>
      <c r="CI76" s="1820">
        <v>14511.19</v>
      </c>
      <c r="CJ76" s="1820">
        <v>45765.740999999995</v>
      </c>
      <c r="CK76" s="1820">
        <v>33469.777000000002</v>
      </c>
      <c r="CL76" s="1820">
        <v>37124.5</v>
      </c>
      <c r="CM76" s="1820">
        <v>31552.780999999999</v>
      </c>
      <c r="CN76" s="1820">
        <v>26838.906999999999</v>
      </c>
      <c r="CO76" s="1820">
        <v>68171.358000000007</v>
      </c>
      <c r="CP76" s="1820">
        <v>62513.919999999998</v>
      </c>
      <c r="CQ76" s="1820">
        <v>76722.47</v>
      </c>
      <c r="CR76" s="1820">
        <v>51957.758999999998</v>
      </c>
      <c r="CS76" s="1820">
        <v>43536.092000000004</v>
      </c>
      <c r="CT76" s="1820">
        <v>40172.22</v>
      </c>
      <c r="CU76" s="1820">
        <v>45037.369999999995</v>
      </c>
      <c r="CV76" s="1825">
        <v>46754.73094899</v>
      </c>
      <c r="CW76" s="1820">
        <v>0</v>
      </c>
      <c r="CX76" s="1820">
        <v>2934.1</v>
      </c>
      <c r="CY76" s="1820">
        <v>3684.32</v>
      </c>
      <c r="CZ76" s="1820">
        <v>4318.84</v>
      </c>
      <c r="DA76" s="1820">
        <v>4421.4399999999996</v>
      </c>
      <c r="DB76" s="1820">
        <v>3297.3</v>
      </c>
      <c r="DC76" s="1820">
        <v>3260.1</v>
      </c>
      <c r="DD76" s="1820">
        <v>4210.3599999999997</v>
      </c>
      <c r="DE76" s="1820">
        <v>7319.19</v>
      </c>
      <c r="DF76" s="1820">
        <v>5191.26</v>
      </c>
      <c r="DG76" s="1820">
        <v>49024.545207269999</v>
      </c>
      <c r="DH76" s="1829">
        <v>47651.89181031</v>
      </c>
      <c r="DI76" s="1309" t="s">
        <v>291</v>
      </c>
      <c r="DJ76" s="1846">
        <v>51775.516967569987</v>
      </c>
      <c r="DK76" s="1847">
        <v>51537.394336299963</v>
      </c>
      <c r="DL76" s="1847">
        <v>51753.089619819999</v>
      </c>
      <c r="DM76" s="1847">
        <v>53260.33879781</v>
      </c>
      <c r="DN76" s="1847">
        <v>52510.815183089995</v>
      </c>
      <c r="DO76" s="1847">
        <v>56528.618885609882</v>
      </c>
      <c r="DP76" s="1847">
        <v>57182.960554020014</v>
      </c>
      <c r="DQ76" s="1847">
        <v>58412.323402189824</v>
      </c>
      <c r="DR76" s="1848">
        <v>55970.786206370009</v>
      </c>
      <c r="DS76" s="1307"/>
    </row>
    <row r="77" spans="1:123" ht="15.75" customHeight="1">
      <c r="A77" s="1310" t="s">
        <v>296</v>
      </c>
      <c r="B77" s="1820">
        <v>0</v>
      </c>
      <c r="C77" s="1820">
        <v>0</v>
      </c>
      <c r="D77" s="1820">
        <v>0</v>
      </c>
      <c r="E77" s="1820">
        <v>0</v>
      </c>
      <c r="F77" s="1820">
        <v>0</v>
      </c>
      <c r="G77" s="1820">
        <v>0</v>
      </c>
      <c r="H77" s="1820">
        <v>0</v>
      </c>
      <c r="I77" s="1820">
        <v>0</v>
      </c>
      <c r="J77" s="1820">
        <v>0</v>
      </c>
      <c r="K77" s="1820">
        <v>0</v>
      </c>
      <c r="L77" s="1820">
        <v>0</v>
      </c>
      <c r="M77" s="1820">
        <v>0</v>
      </c>
      <c r="N77" s="1820">
        <v>0</v>
      </c>
      <c r="O77" s="1820">
        <v>0</v>
      </c>
      <c r="P77" s="1820">
        <v>0</v>
      </c>
      <c r="Q77" s="1820">
        <v>0</v>
      </c>
      <c r="R77" s="1820">
        <v>0</v>
      </c>
      <c r="S77" s="1820">
        <v>0</v>
      </c>
      <c r="T77" s="1820">
        <v>0</v>
      </c>
      <c r="U77" s="1820">
        <v>0</v>
      </c>
      <c r="V77" s="1820">
        <v>0</v>
      </c>
      <c r="W77" s="1820">
        <v>0</v>
      </c>
      <c r="X77" s="1820">
        <v>0</v>
      </c>
      <c r="Y77" s="1820">
        <v>0</v>
      </c>
      <c r="Z77" s="1820">
        <v>0</v>
      </c>
      <c r="AA77" s="1820">
        <v>0</v>
      </c>
      <c r="AB77" s="1820">
        <v>0</v>
      </c>
      <c r="AC77" s="1820">
        <v>0</v>
      </c>
      <c r="AD77" s="1820">
        <v>0</v>
      </c>
      <c r="AE77" s="1820">
        <v>0</v>
      </c>
      <c r="AF77" s="1820">
        <v>0</v>
      </c>
      <c r="AG77" s="1820">
        <v>0</v>
      </c>
      <c r="AH77" s="1820">
        <v>0</v>
      </c>
      <c r="AI77" s="1820">
        <v>0</v>
      </c>
      <c r="AJ77" s="1820">
        <v>0</v>
      </c>
      <c r="AK77" s="1820">
        <v>0</v>
      </c>
      <c r="AL77" s="1821">
        <v>0</v>
      </c>
      <c r="AM77" s="1821">
        <v>0</v>
      </c>
      <c r="AN77" s="1821">
        <v>0</v>
      </c>
      <c r="AO77" s="1821">
        <v>0</v>
      </c>
      <c r="AP77" s="1821">
        <v>0</v>
      </c>
      <c r="AQ77" s="1821">
        <v>0</v>
      </c>
      <c r="AR77" s="1821">
        <v>0</v>
      </c>
      <c r="AS77" s="1821">
        <v>0</v>
      </c>
      <c r="AT77" s="1821">
        <v>0</v>
      </c>
      <c r="AU77" s="1821">
        <v>0</v>
      </c>
      <c r="AV77" s="1821">
        <v>0</v>
      </c>
      <c r="AW77" s="1821">
        <v>0</v>
      </c>
      <c r="AX77" s="1821">
        <v>0</v>
      </c>
      <c r="AY77" s="1821">
        <v>0</v>
      </c>
      <c r="AZ77" s="1822">
        <v>0</v>
      </c>
      <c r="BA77" s="1310" t="s">
        <v>296</v>
      </c>
      <c r="BB77" s="1821">
        <v>0</v>
      </c>
      <c r="BC77" s="1821">
        <v>0</v>
      </c>
      <c r="BD77" s="1821">
        <v>0</v>
      </c>
      <c r="BE77" s="1821">
        <v>0</v>
      </c>
      <c r="BF77" s="1821">
        <v>0</v>
      </c>
      <c r="BG77" s="1821">
        <v>0</v>
      </c>
      <c r="BH77" s="1822">
        <v>0</v>
      </c>
      <c r="BI77" s="1836">
        <v>0</v>
      </c>
      <c r="BJ77" s="1821">
        <v>0</v>
      </c>
      <c r="BK77" s="1821">
        <v>0</v>
      </c>
      <c r="BL77" s="1821">
        <v>0</v>
      </c>
      <c r="BM77" s="1821">
        <v>0</v>
      </c>
      <c r="BN77" s="1821">
        <v>0</v>
      </c>
      <c r="BO77" s="1821">
        <v>0</v>
      </c>
      <c r="BP77" s="1825">
        <v>0</v>
      </c>
      <c r="BQ77" s="1821">
        <v>0</v>
      </c>
      <c r="BR77" s="1825">
        <v>0</v>
      </c>
      <c r="BS77" s="1825">
        <v>0</v>
      </c>
      <c r="BT77" s="1821">
        <v>0</v>
      </c>
      <c r="BU77" s="1821">
        <v>0</v>
      </c>
      <c r="BV77" s="1820">
        <v>0</v>
      </c>
      <c r="BW77" s="1820">
        <v>0</v>
      </c>
      <c r="BX77" s="1820">
        <v>0</v>
      </c>
      <c r="BY77" s="1820">
        <v>0</v>
      </c>
      <c r="BZ77" s="1820">
        <v>0</v>
      </c>
      <c r="CA77" s="1820">
        <v>0</v>
      </c>
      <c r="CB77" s="1829">
        <v>0</v>
      </c>
      <c r="CC77" s="1310" t="s">
        <v>296</v>
      </c>
      <c r="CD77" s="1841">
        <v>0</v>
      </c>
      <c r="CE77" s="1820">
        <v>0</v>
      </c>
      <c r="CF77" s="1820">
        <v>0</v>
      </c>
      <c r="CG77" s="1820">
        <v>0</v>
      </c>
      <c r="CH77" s="1820">
        <v>0</v>
      </c>
      <c r="CI77" s="1820">
        <v>0</v>
      </c>
      <c r="CJ77" s="1820">
        <v>0</v>
      </c>
      <c r="CK77" s="1820">
        <v>0</v>
      </c>
      <c r="CL77" s="1820">
        <v>0</v>
      </c>
      <c r="CM77" s="1820">
        <v>0</v>
      </c>
      <c r="CN77" s="1820">
        <v>0</v>
      </c>
      <c r="CO77" s="1820">
        <v>0</v>
      </c>
      <c r="CP77" s="1820">
        <v>0</v>
      </c>
      <c r="CQ77" s="1820">
        <v>0</v>
      </c>
      <c r="CR77" s="1820">
        <v>0</v>
      </c>
      <c r="CS77" s="1820">
        <v>0</v>
      </c>
      <c r="CT77" s="1820">
        <v>0</v>
      </c>
      <c r="CU77" s="1820">
        <v>0</v>
      </c>
      <c r="CV77" s="1825">
        <v>0</v>
      </c>
      <c r="CW77" s="1820">
        <v>0</v>
      </c>
      <c r="CX77" s="1820">
        <v>0</v>
      </c>
      <c r="CY77" s="1820">
        <v>0</v>
      </c>
      <c r="CZ77" s="1820">
        <v>0</v>
      </c>
      <c r="DA77" s="1820">
        <v>0</v>
      </c>
      <c r="DB77" s="1820">
        <v>0</v>
      </c>
      <c r="DC77" s="1820">
        <v>0</v>
      </c>
      <c r="DD77" s="1820">
        <v>0</v>
      </c>
      <c r="DE77" s="1820">
        <v>0</v>
      </c>
      <c r="DF77" s="1820">
        <v>0</v>
      </c>
      <c r="DG77" s="1820">
        <v>6074.8943541600001</v>
      </c>
      <c r="DH77" s="1829">
        <v>5999.1742066800007</v>
      </c>
      <c r="DI77" s="1311" t="s">
        <v>292</v>
      </c>
      <c r="DJ77" s="1849">
        <v>0</v>
      </c>
      <c r="DK77" s="1850">
        <v>0</v>
      </c>
      <c r="DL77" s="1850">
        <v>0</v>
      </c>
      <c r="DM77" s="1850">
        <v>0</v>
      </c>
      <c r="DN77" s="1850">
        <v>0</v>
      </c>
      <c r="DO77" s="1850">
        <v>0</v>
      </c>
      <c r="DP77" s="1850">
        <v>0</v>
      </c>
      <c r="DQ77" s="1850">
        <v>0</v>
      </c>
      <c r="DR77" s="1851">
        <v>0</v>
      </c>
      <c r="DS77" s="1307"/>
    </row>
    <row r="78" spans="1:123" ht="15.75" customHeight="1">
      <c r="A78" s="1308"/>
      <c r="B78" s="1816" t="s">
        <v>236</v>
      </c>
      <c r="C78" s="1816" t="s">
        <v>236</v>
      </c>
      <c r="D78" s="1816" t="s">
        <v>236</v>
      </c>
      <c r="E78" s="1816"/>
      <c r="F78" s="1816" t="s">
        <v>236</v>
      </c>
      <c r="G78" s="1816" t="s">
        <v>236</v>
      </c>
      <c r="H78" s="1816" t="s">
        <v>236</v>
      </c>
      <c r="I78" s="1816" t="s">
        <v>236</v>
      </c>
      <c r="J78" s="1816" t="s">
        <v>236</v>
      </c>
      <c r="K78" s="1816" t="s">
        <v>236</v>
      </c>
      <c r="L78" s="1816" t="s">
        <v>236</v>
      </c>
      <c r="M78" s="1816" t="s">
        <v>236</v>
      </c>
      <c r="N78" s="1816" t="s">
        <v>236</v>
      </c>
      <c r="O78" s="1816" t="s">
        <v>236</v>
      </c>
      <c r="P78" s="1816" t="s">
        <v>236</v>
      </c>
      <c r="Q78" s="1816" t="s">
        <v>236</v>
      </c>
      <c r="R78" s="1816" t="s">
        <v>236</v>
      </c>
      <c r="S78" s="1816" t="s">
        <v>236</v>
      </c>
      <c r="T78" s="1816" t="s">
        <v>236</v>
      </c>
      <c r="U78" s="1816" t="s">
        <v>236</v>
      </c>
      <c r="V78" s="1816" t="s">
        <v>236</v>
      </c>
      <c r="W78" s="1816" t="s">
        <v>236</v>
      </c>
      <c r="X78" s="1816" t="s">
        <v>236</v>
      </c>
      <c r="Y78" s="1816" t="s">
        <v>236</v>
      </c>
      <c r="Z78" s="1816" t="s">
        <v>236</v>
      </c>
      <c r="AA78" s="1816" t="s">
        <v>236</v>
      </c>
      <c r="AB78" s="1816" t="s">
        <v>236</v>
      </c>
      <c r="AC78" s="1816" t="s">
        <v>236</v>
      </c>
      <c r="AD78" s="1816" t="s">
        <v>236</v>
      </c>
      <c r="AE78" s="1816" t="s">
        <v>236</v>
      </c>
      <c r="AF78" s="1816" t="s">
        <v>236</v>
      </c>
      <c r="AG78" s="1816" t="s">
        <v>236</v>
      </c>
      <c r="AH78" s="1816" t="s">
        <v>236</v>
      </c>
      <c r="AI78" s="1816" t="s">
        <v>236</v>
      </c>
      <c r="AJ78" s="1816" t="s">
        <v>236</v>
      </c>
      <c r="AK78" s="1816" t="s">
        <v>236</v>
      </c>
      <c r="AL78" s="1818" t="s">
        <v>236</v>
      </c>
      <c r="AM78" s="1818" t="s">
        <v>236</v>
      </c>
      <c r="AN78" s="1818" t="s">
        <v>236</v>
      </c>
      <c r="AO78" s="1821" t="s">
        <v>236</v>
      </c>
      <c r="AP78" s="1820"/>
      <c r="AQ78" s="1820"/>
      <c r="AR78" s="1820"/>
      <c r="AS78" s="1820"/>
      <c r="AT78" s="1820"/>
      <c r="AU78" s="1820"/>
      <c r="AV78" s="1820"/>
      <c r="AW78" s="1816"/>
      <c r="AX78" s="1816"/>
      <c r="AY78" s="1816"/>
      <c r="AZ78" s="1817"/>
      <c r="BA78" s="1308"/>
      <c r="BB78" s="1816"/>
      <c r="BC78" s="1816"/>
      <c r="BD78" s="1816"/>
      <c r="BE78" s="1816"/>
      <c r="BF78" s="1816"/>
      <c r="BG78" s="1816"/>
      <c r="BH78" s="1817"/>
      <c r="BI78" s="1833"/>
      <c r="BJ78" s="1816"/>
      <c r="BK78" s="1816"/>
      <c r="BL78" s="1816"/>
      <c r="BM78" s="1816"/>
      <c r="BN78" s="1816"/>
      <c r="BO78" s="1816"/>
      <c r="BP78" s="1835" t="s">
        <v>236</v>
      </c>
      <c r="BQ78" s="1818" t="s">
        <v>236</v>
      </c>
      <c r="BR78" s="1835" t="s">
        <v>236</v>
      </c>
      <c r="BS78" s="1835" t="s">
        <v>236</v>
      </c>
      <c r="BT78" s="1821" t="s">
        <v>236</v>
      </c>
      <c r="BU78" s="1821" t="s">
        <v>236</v>
      </c>
      <c r="BV78" s="1820" t="s">
        <v>236</v>
      </c>
      <c r="BW78" s="1820" t="s">
        <v>236</v>
      </c>
      <c r="BX78" s="1820" t="s">
        <v>236</v>
      </c>
      <c r="BY78" s="1820" t="s">
        <v>236</v>
      </c>
      <c r="BZ78" s="1820" t="s">
        <v>236</v>
      </c>
      <c r="CA78" s="1820" t="s">
        <v>236</v>
      </c>
      <c r="CB78" s="1829" t="s">
        <v>236</v>
      </c>
      <c r="CC78" s="1308"/>
      <c r="CD78" s="1841" t="s">
        <v>236</v>
      </c>
      <c r="CE78" s="1820" t="s">
        <v>236</v>
      </c>
      <c r="CF78" s="1820" t="s">
        <v>236</v>
      </c>
      <c r="CG78" s="1820" t="s">
        <v>236</v>
      </c>
      <c r="CH78" s="1820" t="s">
        <v>236</v>
      </c>
      <c r="CI78" s="1820" t="s">
        <v>236</v>
      </c>
      <c r="CJ78" s="1820" t="s">
        <v>236</v>
      </c>
      <c r="CK78" s="1820" t="s">
        <v>236</v>
      </c>
      <c r="CL78" s="1820" t="s">
        <v>236</v>
      </c>
      <c r="CM78" s="1820" t="s">
        <v>236</v>
      </c>
      <c r="CN78" s="1820" t="s">
        <v>236</v>
      </c>
      <c r="CO78" s="1820" t="s">
        <v>236</v>
      </c>
      <c r="CP78" s="1820" t="s">
        <v>236</v>
      </c>
      <c r="CQ78" s="1820" t="s">
        <v>236</v>
      </c>
      <c r="CR78" s="1820" t="s">
        <v>236</v>
      </c>
      <c r="CS78" s="1820" t="s">
        <v>236</v>
      </c>
      <c r="CT78" s="1820" t="s">
        <v>236</v>
      </c>
      <c r="CU78" s="1820" t="s">
        <v>236</v>
      </c>
      <c r="CV78" s="1825" t="s">
        <v>236</v>
      </c>
      <c r="CW78" s="1820"/>
      <c r="CX78" s="1820"/>
      <c r="CY78" s="1820"/>
      <c r="CZ78" s="1820"/>
      <c r="DA78" s="1820"/>
      <c r="DB78" s="1820"/>
      <c r="DC78" s="1820"/>
      <c r="DD78" s="1820"/>
      <c r="DE78" s="1820"/>
      <c r="DF78" s="1820"/>
      <c r="DG78" s="1820">
        <v>0</v>
      </c>
      <c r="DH78" s="1829">
        <v>0</v>
      </c>
      <c r="DI78" s="1311" t="s">
        <v>293</v>
      </c>
      <c r="DJ78" s="1849">
        <v>0</v>
      </c>
      <c r="DK78" s="1850">
        <v>0</v>
      </c>
      <c r="DL78" s="1850">
        <v>0</v>
      </c>
      <c r="DM78" s="1850">
        <v>0</v>
      </c>
      <c r="DN78" s="1850">
        <v>0</v>
      </c>
      <c r="DO78" s="1850">
        <v>0</v>
      </c>
      <c r="DP78" s="1850">
        <v>0</v>
      </c>
      <c r="DQ78" s="1850">
        <v>0</v>
      </c>
      <c r="DR78" s="1851">
        <v>0</v>
      </c>
      <c r="DS78" s="1307"/>
    </row>
    <row r="79" spans="1:123" ht="15.75" customHeight="1">
      <c r="A79" s="1308" t="s">
        <v>297</v>
      </c>
      <c r="B79" s="1816">
        <v>45162.400000000001</v>
      </c>
      <c r="C79" s="1816">
        <v>45162.400000000001</v>
      </c>
      <c r="D79" s="1816">
        <v>73809</v>
      </c>
      <c r="E79" s="1816">
        <v>76517.399999999994</v>
      </c>
      <c r="F79" s="1816">
        <v>71286.5</v>
      </c>
      <c r="G79" s="1816">
        <v>71259.199999999997</v>
      </c>
      <c r="H79" s="1816">
        <v>78966.899999999994</v>
      </c>
      <c r="I79" s="1816">
        <v>87875.199999999997</v>
      </c>
      <c r="J79" s="1816">
        <v>99072.734999999986</v>
      </c>
      <c r="K79" s="1816">
        <v>98862.3</v>
      </c>
      <c r="L79" s="1816">
        <v>140066.20000000001</v>
      </c>
      <c r="M79" s="1816">
        <v>81915.8</v>
      </c>
      <c r="N79" s="1816">
        <v>75251.399999999994</v>
      </c>
      <c r="O79" s="1816">
        <v>70558.7</v>
      </c>
      <c r="P79" s="1816">
        <v>89511.7</v>
      </c>
      <c r="Q79" s="1816">
        <v>108653.13</v>
      </c>
      <c r="R79" s="1816">
        <v>88427</v>
      </c>
      <c r="S79" s="1816">
        <v>143435.14799999999</v>
      </c>
      <c r="T79" s="1816">
        <v>122422.795</v>
      </c>
      <c r="U79" s="1816">
        <v>106561.79500000001</v>
      </c>
      <c r="V79" s="1816">
        <v>203496.65100000001</v>
      </c>
      <c r="W79" s="1816">
        <v>103037.2</v>
      </c>
      <c r="X79" s="1816">
        <v>167083.101</v>
      </c>
      <c r="Y79" s="1816">
        <v>158579.54800000001</v>
      </c>
      <c r="Z79" s="1816">
        <v>139832.25300000003</v>
      </c>
      <c r="AA79" s="1816">
        <v>210496.66800000001</v>
      </c>
      <c r="AB79" s="1816">
        <v>169317.01799999998</v>
      </c>
      <c r="AC79" s="1816">
        <v>169723.4</v>
      </c>
      <c r="AD79" s="1816">
        <v>161958.12900000002</v>
      </c>
      <c r="AE79" s="1816">
        <v>158922.66</v>
      </c>
      <c r="AF79" s="1816">
        <v>57825.953999999998</v>
      </c>
      <c r="AG79" s="1816">
        <v>104136.75099999999</v>
      </c>
      <c r="AH79" s="1816">
        <v>171508.704</v>
      </c>
      <c r="AI79" s="1816">
        <v>157960.845</v>
      </c>
      <c r="AJ79" s="1816">
        <v>217875</v>
      </c>
      <c r="AK79" s="1816">
        <v>42145.946000000004</v>
      </c>
      <c r="AL79" s="1818">
        <v>50648.878000000004</v>
      </c>
      <c r="AM79" s="1818">
        <v>177993.095</v>
      </c>
      <c r="AN79" s="1818">
        <v>106319.72199999999</v>
      </c>
      <c r="AO79" s="1821">
        <v>129825.98</v>
      </c>
      <c r="AP79" s="1818">
        <v>124090.537</v>
      </c>
      <c r="AQ79" s="1818">
        <v>136835.91400000002</v>
      </c>
      <c r="AR79" s="1818">
        <v>173962.23799999998</v>
      </c>
      <c r="AS79" s="1818">
        <v>104057.06299999999</v>
      </c>
      <c r="AT79" s="1818">
        <v>79524.160000000003</v>
      </c>
      <c r="AU79" s="1818">
        <v>77315.967999999993</v>
      </c>
      <c r="AV79" s="1818">
        <v>69558.463000000003</v>
      </c>
      <c r="AW79" s="1818">
        <v>22805.576334470003</v>
      </c>
      <c r="AX79" s="1818">
        <v>45366.632561090002</v>
      </c>
      <c r="AY79" s="1818">
        <v>27655.657999999999</v>
      </c>
      <c r="AZ79" s="1819">
        <v>31067.882999999998</v>
      </c>
      <c r="BA79" s="1308" t="s">
        <v>297</v>
      </c>
      <c r="BB79" s="1818">
        <v>27.145</v>
      </c>
      <c r="BC79" s="1818">
        <v>57587.688999999998</v>
      </c>
      <c r="BD79" s="1818">
        <v>35879.684999999998</v>
      </c>
      <c r="BE79" s="1818">
        <v>33202.288840000001</v>
      </c>
      <c r="BF79" s="1818">
        <v>35284.737000000001</v>
      </c>
      <c r="BG79" s="1818">
        <v>28574.563611000001</v>
      </c>
      <c r="BH79" s="1819">
        <v>20775.028000000002</v>
      </c>
      <c r="BI79" s="1834">
        <v>21274.417000000001</v>
      </c>
      <c r="BJ79" s="1818">
        <v>22805.576334470003</v>
      </c>
      <c r="BK79" s="1818">
        <v>14277.866</v>
      </c>
      <c r="BL79" s="1818">
        <v>15279.588</v>
      </c>
      <c r="BM79" s="1818">
        <v>30331.03</v>
      </c>
      <c r="BN79" s="1818">
        <v>26549.61</v>
      </c>
      <c r="BO79" s="1818">
        <v>42191.619999999995</v>
      </c>
      <c r="BP79" s="1835">
        <v>42134.36</v>
      </c>
      <c r="BQ79" s="1818">
        <v>38340.35</v>
      </c>
      <c r="BR79" s="1835">
        <v>37275.160000000003</v>
      </c>
      <c r="BS79" s="1835">
        <v>46813</v>
      </c>
      <c r="BT79" s="1818">
        <v>25526.489999999998</v>
      </c>
      <c r="BU79" s="1818">
        <v>62404.76</v>
      </c>
      <c r="BV79" s="1820">
        <v>54242.5</v>
      </c>
      <c r="BW79" s="1820">
        <v>54289.71</v>
      </c>
      <c r="BX79" s="1820">
        <v>42590.8</v>
      </c>
      <c r="BY79" s="1820">
        <v>95100.01999999999</v>
      </c>
      <c r="BZ79" s="1820">
        <v>53256.46</v>
      </c>
      <c r="CA79" s="1820">
        <v>72734.149999999994</v>
      </c>
      <c r="CB79" s="1829">
        <v>68653.307000000001</v>
      </c>
      <c r="CC79" s="1308" t="s">
        <v>297</v>
      </c>
      <c r="CD79" s="1841">
        <v>63124.590999999993</v>
      </c>
      <c r="CE79" s="1820">
        <v>56058.06</v>
      </c>
      <c r="CF79" s="1820">
        <v>69806.929999999993</v>
      </c>
      <c r="CG79" s="1820">
        <v>52873.880000000005</v>
      </c>
      <c r="CH79" s="1820">
        <v>53271.5</v>
      </c>
      <c r="CI79" s="1820">
        <v>56458.803</v>
      </c>
      <c r="CJ79" s="1820">
        <v>64568.569000000003</v>
      </c>
      <c r="CK79" s="1820">
        <v>72746.165000000008</v>
      </c>
      <c r="CL79" s="1820">
        <v>77441.5</v>
      </c>
      <c r="CM79" s="1820">
        <v>78815.209999999992</v>
      </c>
      <c r="CN79" s="1820">
        <v>72771.124000000011</v>
      </c>
      <c r="CO79" s="1820">
        <v>78903.766000000003</v>
      </c>
      <c r="CP79" s="1820">
        <v>72722.759999999995</v>
      </c>
      <c r="CQ79" s="1820">
        <v>59028.095999999998</v>
      </c>
      <c r="CR79" s="1820">
        <v>41675.512999999999</v>
      </c>
      <c r="CS79" s="1820">
        <v>44841.322</v>
      </c>
      <c r="CT79" s="1820">
        <v>44816.42</v>
      </c>
      <c r="CU79" s="1820">
        <v>40018.54</v>
      </c>
      <c r="CV79" s="1825">
        <v>40454.055233769999</v>
      </c>
      <c r="CW79" s="1820">
        <v>42344.1</v>
      </c>
      <c r="CX79" s="1820">
        <v>45715.4</v>
      </c>
      <c r="CY79" s="1820">
        <v>50126.3</v>
      </c>
      <c r="CZ79" s="1820">
        <v>53953.599999999999</v>
      </c>
      <c r="DA79" s="1820">
        <v>46261.14</v>
      </c>
      <c r="DB79" s="1820">
        <v>32817.64</v>
      </c>
      <c r="DC79" s="1820">
        <v>40577.440000000002</v>
      </c>
      <c r="DD79" s="1820">
        <v>29591.55</v>
      </c>
      <c r="DE79" s="1820">
        <v>31427.52</v>
      </c>
      <c r="DF79" s="1820">
        <v>28622.880000000001</v>
      </c>
      <c r="DG79" s="1820">
        <v>23495.389332999999</v>
      </c>
      <c r="DH79" s="1829">
        <v>25599.841785000001</v>
      </c>
      <c r="DI79" s="1311" t="s">
        <v>294</v>
      </c>
      <c r="DJ79" s="1849">
        <v>51775.516967569987</v>
      </c>
      <c r="DK79" s="1850">
        <v>51537.394336299963</v>
      </c>
      <c r="DL79" s="1850">
        <v>51753.089619819999</v>
      </c>
      <c r="DM79" s="1850">
        <v>53260.33879781</v>
      </c>
      <c r="DN79" s="1850">
        <v>52510.815183089995</v>
      </c>
      <c r="DO79" s="1850">
        <v>56528.618885609882</v>
      </c>
      <c r="DP79" s="1850">
        <v>57182.960554020014</v>
      </c>
      <c r="DQ79" s="1850">
        <v>58412.323402189824</v>
      </c>
      <c r="DR79" s="1851">
        <v>55970.786206370009</v>
      </c>
      <c r="DS79" s="1307"/>
    </row>
    <row r="80" spans="1:123" ht="15.75" customHeight="1">
      <c r="A80" s="1310" t="s">
        <v>292</v>
      </c>
      <c r="B80" s="1820">
        <v>36697.1</v>
      </c>
      <c r="C80" s="1820">
        <v>36697.1</v>
      </c>
      <c r="D80" s="1820">
        <v>68241.2</v>
      </c>
      <c r="E80" s="1820">
        <v>71700.7</v>
      </c>
      <c r="F80" s="1820">
        <v>60105.8</v>
      </c>
      <c r="G80" s="1820">
        <v>65332.800000000003</v>
      </c>
      <c r="H80" s="1820">
        <v>71753.5</v>
      </c>
      <c r="I80" s="1820">
        <v>78526.100000000006</v>
      </c>
      <c r="J80" s="1820">
        <v>93121.142999999996</v>
      </c>
      <c r="K80" s="1820">
        <v>93001.5</v>
      </c>
      <c r="L80" s="1820">
        <v>119792.7</v>
      </c>
      <c r="M80" s="1820">
        <v>63486.2</v>
      </c>
      <c r="N80" s="1820">
        <v>57906.2</v>
      </c>
      <c r="O80" s="1820">
        <v>65213.5</v>
      </c>
      <c r="P80" s="1820">
        <v>81869</v>
      </c>
      <c r="Q80" s="1820">
        <v>94045.3</v>
      </c>
      <c r="R80" s="1820">
        <v>88426.9</v>
      </c>
      <c r="S80" s="1820">
        <v>64270</v>
      </c>
      <c r="T80" s="1820">
        <v>26136.813999999998</v>
      </c>
      <c r="U80" s="1820">
        <v>22339</v>
      </c>
      <c r="V80" s="1820">
        <v>133208</v>
      </c>
      <c r="W80" s="1820">
        <v>102940</v>
      </c>
      <c r="X80" s="1820">
        <v>162649.74</v>
      </c>
      <c r="Y80" s="1820">
        <v>146330.891</v>
      </c>
      <c r="Z80" s="1820">
        <v>139810.21900000001</v>
      </c>
      <c r="AA80" s="1820">
        <v>210478.20699999999</v>
      </c>
      <c r="AB80" s="1820">
        <v>169273.04699999999</v>
      </c>
      <c r="AC80" s="1820">
        <v>169709.7</v>
      </c>
      <c r="AD80" s="1820">
        <v>161957.57</v>
      </c>
      <c r="AE80" s="1820">
        <v>158866.62299999999</v>
      </c>
      <c r="AF80" s="1820">
        <v>43589.044999999998</v>
      </c>
      <c r="AG80" s="1820">
        <v>103902.54</v>
      </c>
      <c r="AH80" s="1820">
        <v>171287.95699999999</v>
      </c>
      <c r="AI80" s="1820">
        <v>157745.91399999999</v>
      </c>
      <c r="AJ80" s="1820">
        <v>217767.6</v>
      </c>
      <c r="AK80" s="1820">
        <v>30830.505000000001</v>
      </c>
      <c r="AL80" s="1821">
        <v>50520.546000000002</v>
      </c>
      <c r="AM80" s="1821">
        <v>177868.326</v>
      </c>
      <c r="AN80" s="1821">
        <v>106187.098</v>
      </c>
      <c r="AO80" s="1821">
        <v>129652.89</v>
      </c>
      <c r="AP80" s="1821">
        <v>123905.89</v>
      </c>
      <c r="AQ80" s="1821">
        <v>136647.91500000001</v>
      </c>
      <c r="AR80" s="1821">
        <v>165626.96599999999</v>
      </c>
      <c r="AS80" s="1821">
        <v>92246.748999999996</v>
      </c>
      <c r="AT80" s="1821">
        <v>74438.028000000006</v>
      </c>
      <c r="AU80" s="1821">
        <v>71686.298999999999</v>
      </c>
      <c r="AV80" s="1821">
        <v>63509.983</v>
      </c>
      <c r="AW80" s="1821">
        <v>11569.391236470001</v>
      </c>
      <c r="AX80" s="1821">
        <v>39565.165591090001</v>
      </c>
      <c r="AY80" s="1821">
        <v>24583.039000000001</v>
      </c>
      <c r="AZ80" s="1822">
        <v>28865.495999999999</v>
      </c>
      <c r="BA80" s="1310" t="s">
        <v>292</v>
      </c>
      <c r="BB80" s="1821">
        <v>27.145</v>
      </c>
      <c r="BC80" s="1821">
        <v>52778.92</v>
      </c>
      <c r="BD80" s="1821">
        <v>32991.527999999998</v>
      </c>
      <c r="BE80" s="1821">
        <v>25219.002497000001</v>
      </c>
      <c r="BF80" s="1821">
        <v>29718.884999999998</v>
      </c>
      <c r="BG80" s="1821">
        <v>25809.700118000001</v>
      </c>
      <c r="BH80" s="1822">
        <v>18881.455000000002</v>
      </c>
      <c r="BI80" s="1836">
        <v>19375.741000000002</v>
      </c>
      <c r="BJ80" s="1821">
        <v>11569.391236470001</v>
      </c>
      <c r="BK80" s="1821">
        <v>12517.803</v>
      </c>
      <c r="BL80" s="1821">
        <v>13229.25</v>
      </c>
      <c r="BM80" s="1821">
        <v>29089.16</v>
      </c>
      <c r="BN80" s="1821">
        <v>18719.439999999999</v>
      </c>
      <c r="BO80" s="1821">
        <v>22065.599999999999</v>
      </c>
      <c r="BP80" s="1825">
        <v>22008.34</v>
      </c>
      <c r="BQ80" s="1821">
        <v>25342.5</v>
      </c>
      <c r="BR80" s="1825">
        <v>25012.63</v>
      </c>
      <c r="BS80" s="1825">
        <v>25908.7</v>
      </c>
      <c r="BT80" s="1821">
        <v>18319</v>
      </c>
      <c r="BU80" s="1821">
        <v>62345.48</v>
      </c>
      <c r="BV80" s="1820">
        <v>40672.6</v>
      </c>
      <c r="BW80" s="1820">
        <v>40719.81</v>
      </c>
      <c r="BX80" s="1820">
        <v>31579.01</v>
      </c>
      <c r="BY80" s="1820">
        <v>71183.899999999994</v>
      </c>
      <c r="BZ80" s="1820">
        <v>27231.43</v>
      </c>
      <c r="CA80" s="1820">
        <v>38311.78</v>
      </c>
      <c r="CB80" s="1829">
        <v>30589.870999999999</v>
      </c>
      <c r="CC80" s="1310" t="s">
        <v>292</v>
      </c>
      <c r="CD80" s="1841">
        <v>45.88</v>
      </c>
      <c r="CE80" s="1820">
        <v>25859.56</v>
      </c>
      <c r="CF80" s="1820">
        <v>48071.81</v>
      </c>
      <c r="CG80" s="1820">
        <v>31009.08</v>
      </c>
      <c r="CH80" s="1820">
        <v>12953.2</v>
      </c>
      <c r="CI80" s="1820">
        <v>14908.959000000001</v>
      </c>
      <c r="CJ80" s="1820">
        <v>13311.268</v>
      </c>
      <c r="CK80" s="1820">
        <v>11037.983</v>
      </c>
      <c r="CL80" s="1820">
        <v>19273.87</v>
      </c>
      <c r="CM80" s="1820">
        <v>24793.65</v>
      </c>
      <c r="CN80" s="1820">
        <v>18634.989000000001</v>
      </c>
      <c r="CO80" s="1820">
        <v>29753.053</v>
      </c>
      <c r="CP80" s="1820">
        <v>15580.55</v>
      </c>
      <c r="CQ80" s="1820">
        <v>3044.7359999999999</v>
      </c>
      <c r="CR80" s="1820">
        <v>3.9470000000000001</v>
      </c>
      <c r="CS80" s="1820">
        <v>45.927999999999997</v>
      </c>
      <c r="CT80" s="1820">
        <v>21.03</v>
      </c>
      <c r="CU80" s="1820">
        <v>73.55</v>
      </c>
      <c r="CV80" s="1825">
        <v>6.1061637699999993</v>
      </c>
      <c r="CW80" s="1820">
        <v>0</v>
      </c>
      <c r="CX80" s="1820">
        <v>5425.1</v>
      </c>
      <c r="CY80" s="1820">
        <v>9667.4599999999991</v>
      </c>
      <c r="CZ80" s="1820">
        <v>14295.92</v>
      </c>
      <c r="DA80" s="1820">
        <v>14259.57</v>
      </c>
      <c r="DB80" s="1820">
        <v>6.07</v>
      </c>
      <c r="DC80" s="1820">
        <v>6677.88</v>
      </c>
      <c r="DD80" s="1820">
        <v>3901.13</v>
      </c>
      <c r="DE80" s="1820">
        <v>0.74</v>
      </c>
      <c r="DF80" s="1820">
        <v>2670.75</v>
      </c>
      <c r="DG80" s="1820">
        <v>3000</v>
      </c>
      <c r="DH80" s="1829">
        <v>1.6760569999999999</v>
      </c>
      <c r="DI80" s="1311" t="s">
        <v>1095</v>
      </c>
      <c r="DJ80" s="1849">
        <v>0</v>
      </c>
      <c r="DK80" s="1850">
        <v>0</v>
      </c>
      <c r="DL80" s="1850">
        <v>0</v>
      </c>
      <c r="DM80" s="1850">
        <v>0</v>
      </c>
      <c r="DN80" s="1850">
        <v>0</v>
      </c>
      <c r="DO80" s="1850">
        <v>0</v>
      </c>
      <c r="DP80" s="1850">
        <v>0</v>
      </c>
      <c r="DQ80" s="1850">
        <v>0</v>
      </c>
      <c r="DR80" s="1851">
        <v>0</v>
      </c>
      <c r="DS80" s="1307"/>
    </row>
    <row r="81" spans="1:123" ht="15.75" customHeight="1">
      <c r="A81" s="1310" t="s">
        <v>293</v>
      </c>
      <c r="B81" s="1820">
        <v>3135</v>
      </c>
      <c r="C81" s="1820">
        <v>3135</v>
      </c>
      <c r="D81" s="1820">
        <v>1500</v>
      </c>
      <c r="E81" s="1820">
        <v>0</v>
      </c>
      <c r="F81" s="1820">
        <v>0</v>
      </c>
      <c r="G81" s="1820">
        <v>0</v>
      </c>
      <c r="H81" s="1820">
        <v>0</v>
      </c>
      <c r="I81" s="1820">
        <v>0</v>
      </c>
      <c r="J81" s="1820">
        <v>0</v>
      </c>
      <c r="K81" s="1820">
        <v>0</v>
      </c>
      <c r="L81" s="1820">
        <v>0</v>
      </c>
      <c r="M81" s="1820">
        <v>0</v>
      </c>
      <c r="N81" s="1820">
        <v>0</v>
      </c>
      <c r="O81" s="1820">
        <v>0</v>
      </c>
      <c r="P81" s="1820"/>
      <c r="Q81" s="1820">
        <v>0</v>
      </c>
      <c r="R81" s="1820">
        <v>0</v>
      </c>
      <c r="S81" s="1820">
        <v>0</v>
      </c>
      <c r="T81" s="1820">
        <v>0</v>
      </c>
      <c r="U81" s="1820">
        <v>0</v>
      </c>
      <c r="V81" s="1820">
        <v>0</v>
      </c>
      <c r="W81" s="1820">
        <v>0</v>
      </c>
      <c r="X81" s="1820">
        <v>0</v>
      </c>
      <c r="Y81" s="1820">
        <v>0</v>
      </c>
      <c r="Z81" s="1820">
        <v>0</v>
      </c>
      <c r="AA81" s="1820">
        <v>0</v>
      </c>
      <c r="AB81" s="1820">
        <v>0</v>
      </c>
      <c r="AC81" s="1820">
        <v>0</v>
      </c>
      <c r="AD81" s="1820">
        <v>0</v>
      </c>
      <c r="AE81" s="1820">
        <v>0</v>
      </c>
      <c r="AF81" s="1820">
        <v>0</v>
      </c>
      <c r="AG81" s="1820">
        <v>0</v>
      </c>
      <c r="AH81" s="1820">
        <v>0</v>
      </c>
      <c r="AI81" s="1820">
        <v>0</v>
      </c>
      <c r="AJ81" s="1820">
        <v>0</v>
      </c>
      <c r="AK81" s="1820">
        <v>0</v>
      </c>
      <c r="AL81" s="1821">
        <v>0</v>
      </c>
      <c r="AM81" s="1821">
        <v>0</v>
      </c>
      <c r="AN81" s="1821">
        <v>0</v>
      </c>
      <c r="AO81" s="1821">
        <v>0</v>
      </c>
      <c r="AP81" s="1821">
        <v>0</v>
      </c>
      <c r="AQ81" s="1821">
        <v>0</v>
      </c>
      <c r="AR81" s="1821">
        <v>0</v>
      </c>
      <c r="AS81" s="1821">
        <v>0</v>
      </c>
      <c r="AT81" s="1821">
        <v>0</v>
      </c>
      <c r="AU81" s="1821">
        <v>0</v>
      </c>
      <c r="AV81" s="1821">
        <v>0</v>
      </c>
      <c r="AW81" s="1821">
        <v>0</v>
      </c>
      <c r="AX81" s="1821">
        <v>0</v>
      </c>
      <c r="AY81" s="1821">
        <v>0</v>
      </c>
      <c r="AZ81" s="1822">
        <v>0</v>
      </c>
      <c r="BA81" s="1310" t="s">
        <v>293</v>
      </c>
      <c r="BB81" s="1821">
        <v>0</v>
      </c>
      <c r="BC81" s="1821">
        <v>0</v>
      </c>
      <c r="BD81" s="1821">
        <v>0</v>
      </c>
      <c r="BE81" s="1821">
        <v>0</v>
      </c>
      <c r="BF81" s="1821">
        <v>0</v>
      </c>
      <c r="BG81" s="1821">
        <v>0</v>
      </c>
      <c r="BH81" s="1822">
        <v>0</v>
      </c>
      <c r="BI81" s="1836">
        <v>0</v>
      </c>
      <c r="BJ81" s="1821">
        <v>0</v>
      </c>
      <c r="BK81" s="1821">
        <v>0</v>
      </c>
      <c r="BL81" s="1821">
        <v>0</v>
      </c>
      <c r="BM81" s="1821">
        <v>0</v>
      </c>
      <c r="BN81" s="1821">
        <v>0</v>
      </c>
      <c r="BO81" s="1821">
        <v>0</v>
      </c>
      <c r="BP81" s="1825">
        <v>0</v>
      </c>
      <c r="BQ81" s="1821">
        <v>0</v>
      </c>
      <c r="BR81" s="1825">
        <v>0</v>
      </c>
      <c r="BS81" s="1825">
        <v>0</v>
      </c>
      <c r="BT81" s="1821">
        <v>0</v>
      </c>
      <c r="BU81" s="1821">
        <v>0</v>
      </c>
      <c r="BV81" s="1820">
        <v>0</v>
      </c>
      <c r="BW81" s="1820">
        <v>0</v>
      </c>
      <c r="BX81" s="1820">
        <v>0</v>
      </c>
      <c r="BY81" s="1820">
        <v>0</v>
      </c>
      <c r="BZ81" s="1820">
        <v>0</v>
      </c>
      <c r="CA81" s="1820">
        <v>0</v>
      </c>
      <c r="CB81" s="1829">
        <v>0</v>
      </c>
      <c r="CC81" s="1310" t="s">
        <v>293</v>
      </c>
      <c r="CD81" s="1841">
        <v>0</v>
      </c>
      <c r="CE81" s="1820">
        <v>0</v>
      </c>
      <c r="CF81" s="1820">
        <v>0</v>
      </c>
      <c r="CG81" s="1820">
        <v>0</v>
      </c>
      <c r="CH81" s="1820">
        <v>0</v>
      </c>
      <c r="CI81" s="1820">
        <v>0</v>
      </c>
      <c r="CJ81" s="1820">
        <v>0</v>
      </c>
      <c r="CK81" s="1820">
        <v>0</v>
      </c>
      <c r="CL81" s="1820">
        <v>0</v>
      </c>
      <c r="CM81" s="1820">
        <v>0</v>
      </c>
      <c r="CN81" s="1820">
        <v>0</v>
      </c>
      <c r="CO81" s="1820">
        <v>0</v>
      </c>
      <c r="CP81" s="1820">
        <v>0</v>
      </c>
      <c r="CQ81" s="1820">
        <v>0</v>
      </c>
      <c r="CR81" s="1820">
        <v>0</v>
      </c>
      <c r="CS81" s="1820">
        <v>0</v>
      </c>
      <c r="CT81" s="1820">
        <v>0</v>
      </c>
      <c r="CU81" s="1820">
        <v>0</v>
      </c>
      <c r="CV81" s="1825">
        <v>0</v>
      </c>
      <c r="CW81" s="1820">
        <v>0</v>
      </c>
      <c r="CX81" s="1820">
        <v>0</v>
      </c>
      <c r="CY81" s="1820">
        <v>0</v>
      </c>
      <c r="CZ81" s="1820">
        <v>0</v>
      </c>
      <c r="DA81" s="1820">
        <v>0</v>
      </c>
      <c r="DB81" s="1820">
        <v>0</v>
      </c>
      <c r="DC81" s="1820">
        <v>0</v>
      </c>
      <c r="DD81" s="1820">
        <v>0</v>
      </c>
      <c r="DE81" s="1820">
        <v>0</v>
      </c>
      <c r="DF81" s="1820">
        <v>0</v>
      </c>
      <c r="DG81" s="1820"/>
      <c r="DH81" s="1829">
        <v>0</v>
      </c>
      <c r="DI81" s="1309"/>
      <c r="DJ81" s="1846" t="s">
        <v>236</v>
      </c>
      <c r="DK81" s="1847" t="s">
        <v>236</v>
      </c>
      <c r="DL81" s="1847" t="s">
        <v>236</v>
      </c>
      <c r="DM81" s="1847" t="s">
        <v>236</v>
      </c>
      <c r="DN81" s="1847" t="s">
        <v>236</v>
      </c>
      <c r="DO81" s="1847" t="s">
        <v>236</v>
      </c>
      <c r="DP81" s="1847" t="s">
        <v>236</v>
      </c>
      <c r="DQ81" s="1847" t="s">
        <v>236</v>
      </c>
      <c r="DR81" s="1848" t="s">
        <v>236</v>
      </c>
      <c r="DS81" s="1307"/>
    </row>
    <row r="82" spans="1:123" ht="15.75" customHeight="1">
      <c r="A82" s="1310" t="s">
        <v>294</v>
      </c>
      <c r="B82" s="1820">
        <v>0</v>
      </c>
      <c r="C82" s="1820">
        <v>0</v>
      </c>
      <c r="D82" s="1820">
        <v>0</v>
      </c>
      <c r="E82" s="1820">
        <v>0</v>
      </c>
      <c r="F82" s="1820">
        <v>0</v>
      </c>
      <c r="G82" s="1820">
        <v>0</v>
      </c>
      <c r="H82" s="1820">
        <v>0</v>
      </c>
      <c r="I82" s="1820">
        <v>0</v>
      </c>
      <c r="J82" s="1820">
        <v>0</v>
      </c>
      <c r="K82" s="1820">
        <v>0</v>
      </c>
      <c r="L82" s="1820">
        <v>13720.9</v>
      </c>
      <c r="M82" s="1820">
        <v>13720.9</v>
      </c>
      <c r="N82" s="1820">
        <v>13720.9</v>
      </c>
      <c r="O82" s="1820">
        <v>1720.9</v>
      </c>
      <c r="P82" s="1820">
        <v>0</v>
      </c>
      <c r="Q82" s="1820">
        <v>6725.6</v>
      </c>
      <c r="R82" s="1820">
        <v>0</v>
      </c>
      <c r="S82" s="1820">
        <v>0</v>
      </c>
      <c r="T82" s="1820">
        <v>7915.2039999999997</v>
      </c>
      <c r="U82" s="1820">
        <v>10446.786</v>
      </c>
      <c r="V82" s="1820">
        <v>0</v>
      </c>
      <c r="W82" s="1820">
        <v>0</v>
      </c>
      <c r="X82" s="1820">
        <v>0</v>
      </c>
      <c r="Y82" s="1820">
        <v>1000</v>
      </c>
      <c r="Z82" s="1820">
        <v>0</v>
      </c>
      <c r="AA82" s="1820">
        <v>0</v>
      </c>
      <c r="AB82" s="1820">
        <v>0</v>
      </c>
      <c r="AC82" s="1820">
        <v>0</v>
      </c>
      <c r="AD82" s="1820">
        <v>0</v>
      </c>
      <c r="AE82" s="1820">
        <v>0</v>
      </c>
      <c r="AF82" s="1820">
        <v>0</v>
      </c>
      <c r="AG82" s="1820">
        <v>0</v>
      </c>
      <c r="AH82" s="1820">
        <v>0</v>
      </c>
      <c r="AI82" s="1820">
        <v>0</v>
      </c>
      <c r="AJ82" s="1820">
        <v>0</v>
      </c>
      <c r="AK82" s="1820">
        <v>0</v>
      </c>
      <c r="AL82" s="1821">
        <v>0</v>
      </c>
      <c r="AM82" s="1821">
        <v>0</v>
      </c>
      <c r="AN82" s="1821">
        <v>0</v>
      </c>
      <c r="AO82" s="1821">
        <v>0</v>
      </c>
      <c r="AP82" s="1821">
        <v>0</v>
      </c>
      <c r="AQ82" s="1821">
        <v>0</v>
      </c>
      <c r="AR82" s="1821">
        <v>0</v>
      </c>
      <c r="AS82" s="1821">
        <v>0</v>
      </c>
      <c r="AT82" s="1821">
        <v>0</v>
      </c>
      <c r="AU82" s="1821">
        <v>0</v>
      </c>
      <c r="AV82" s="1821">
        <v>0</v>
      </c>
      <c r="AW82" s="1821">
        <v>0</v>
      </c>
      <c r="AX82" s="1821">
        <v>0</v>
      </c>
      <c r="AY82" s="1821">
        <v>0</v>
      </c>
      <c r="AZ82" s="1822">
        <v>0</v>
      </c>
      <c r="BA82" s="1310" t="s">
        <v>294</v>
      </c>
      <c r="BB82" s="1821">
        <v>0</v>
      </c>
      <c r="BC82" s="1821">
        <v>0</v>
      </c>
      <c r="BD82" s="1821">
        <v>0</v>
      </c>
      <c r="BE82" s="1821">
        <v>4802</v>
      </c>
      <c r="BF82" s="1821">
        <v>2088</v>
      </c>
      <c r="BG82" s="1821">
        <v>0</v>
      </c>
      <c r="BH82" s="1822">
        <v>0</v>
      </c>
      <c r="BI82" s="1836">
        <v>0</v>
      </c>
      <c r="BJ82" s="1821">
        <v>0</v>
      </c>
      <c r="BK82" s="1821">
        <v>0</v>
      </c>
      <c r="BL82" s="1821">
        <v>0</v>
      </c>
      <c r="BM82" s="1821">
        <v>0</v>
      </c>
      <c r="BN82" s="1821">
        <v>0</v>
      </c>
      <c r="BO82" s="1821">
        <v>0</v>
      </c>
      <c r="BP82" s="1825">
        <v>0</v>
      </c>
      <c r="BQ82" s="1821">
        <v>0</v>
      </c>
      <c r="BR82" s="1825">
        <v>0</v>
      </c>
      <c r="BS82" s="1825">
        <v>0</v>
      </c>
      <c r="BT82" s="1821">
        <v>0</v>
      </c>
      <c r="BU82" s="1821">
        <v>0</v>
      </c>
      <c r="BV82" s="1820">
        <v>0</v>
      </c>
      <c r="BW82" s="1820">
        <v>0</v>
      </c>
      <c r="BX82" s="1820">
        <v>0</v>
      </c>
      <c r="BY82" s="1820">
        <v>0</v>
      </c>
      <c r="BZ82" s="1820">
        <v>0</v>
      </c>
      <c r="CA82" s="1820">
        <v>0</v>
      </c>
      <c r="CB82" s="1829">
        <v>0</v>
      </c>
      <c r="CC82" s="1310" t="s">
        <v>294</v>
      </c>
      <c r="CD82" s="1841">
        <v>0</v>
      </c>
      <c r="CE82" s="1820">
        <v>0</v>
      </c>
      <c r="CF82" s="1820">
        <v>0</v>
      </c>
      <c r="CG82" s="1820">
        <v>0</v>
      </c>
      <c r="CH82" s="1820">
        <v>0</v>
      </c>
      <c r="CI82" s="1820">
        <v>0</v>
      </c>
      <c r="CJ82" s="1820">
        <v>0</v>
      </c>
      <c r="CK82" s="1820">
        <v>0</v>
      </c>
      <c r="CL82" s="1820">
        <v>0</v>
      </c>
      <c r="CM82" s="1820">
        <v>0</v>
      </c>
      <c r="CN82" s="1820">
        <v>0</v>
      </c>
      <c r="CO82" s="1820">
        <v>0</v>
      </c>
      <c r="CP82" s="1820">
        <v>0</v>
      </c>
      <c r="CQ82" s="1820">
        <v>0</v>
      </c>
      <c r="CR82" s="1820">
        <v>0</v>
      </c>
      <c r="CS82" s="1820">
        <v>0</v>
      </c>
      <c r="CT82" s="1820">
        <v>0</v>
      </c>
      <c r="CU82" s="1820">
        <v>0</v>
      </c>
      <c r="CV82" s="1825">
        <v>0</v>
      </c>
      <c r="CW82" s="1820">
        <v>0</v>
      </c>
      <c r="CX82" s="1820">
        <v>0</v>
      </c>
      <c r="CY82" s="1820">
        <v>0</v>
      </c>
      <c r="CZ82" s="1820">
        <v>0</v>
      </c>
      <c r="DA82" s="1820">
        <v>0</v>
      </c>
      <c r="DB82" s="1820">
        <v>0</v>
      </c>
      <c r="DC82" s="1820">
        <v>0</v>
      </c>
      <c r="DD82" s="1820">
        <v>0</v>
      </c>
      <c r="DE82" s="1820">
        <v>0</v>
      </c>
      <c r="DF82" s="1820">
        <v>0</v>
      </c>
      <c r="DG82" s="1820">
        <v>0</v>
      </c>
      <c r="DH82" s="1829">
        <v>0</v>
      </c>
      <c r="DI82" s="1309" t="s">
        <v>1096</v>
      </c>
      <c r="DJ82" s="1846">
        <v>6647.4052334000016</v>
      </c>
      <c r="DK82" s="1847">
        <v>5613.14328621</v>
      </c>
      <c r="DL82" s="1847">
        <v>5609.4871871400001</v>
      </c>
      <c r="DM82" s="1847">
        <v>33893.336282960001</v>
      </c>
      <c r="DN82" s="1847">
        <v>33895.135513040004</v>
      </c>
      <c r="DO82" s="1847">
        <v>5599.1786913900005</v>
      </c>
      <c r="DP82" s="1847">
        <v>5598.7969559200001</v>
      </c>
      <c r="DQ82" s="1847">
        <v>1084.22020505</v>
      </c>
      <c r="DR82" s="1848">
        <v>93.676578800000001</v>
      </c>
      <c r="DS82" s="1307"/>
    </row>
    <row r="83" spans="1:123" ht="15.75" customHeight="1">
      <c r="A83" s="1310" t="s">
        <v>295</v>
      </c>
      <c r="B83" s="1820">
        <v>5330.3</v>
      </c>
      <c r="C83" s="1820">
        <v>5330.3</v>
      </c>
      <c r="D83" s="1820">
        <v>4067.8</v>
      </c>
      <c r="E83" s="1820">
        <v>4816.7</v>
      </c>
      <c r="F83" s="1820">
        <v>11180.7</v>
      </c>
      <c r="G83" s="1820">
        <v>5926.4</v>
      </c>
      <c r="H83" s="1820">
        <v>7213.4</v>
      </c>
      <c r="I83" s="1820">
        <v>9349</v>
      </c>
      <c r="J83" s="1820">
        <v>5951.5919999999996</v>
      </c>
      <c r="K83" s="1820">
        <v>5860.8</v>
      </c>
      <c r="L83" s="1820">
        <v>6552.6</v>
      </c>
      <c r="M83" s="1820">
        <v>4708.7</v>
      </c>
      <c r="N83" s="1820">
        <v>3624.3</v>
      </c>
      <c r="O83" s="1820">
        <v>3624.3</v>
      </c>
      <c r="P83" s="1820">
        <v>7642.7</v>
      </c>
      <c r="Q83" s="1820">
        <v>7882.23</v>
      </c>
      <c r="R83" s="1820">
        <v>0.1</v>
      </c>
      <c r="S83" s="1820">
        <v>79165.148000000001</v>
      </c>
      <c r="T83" s="1820">
        <v>88370.777000000002</v>
      </c>
      <c r="U83" s="1820">
        <v>73776.009000000005</v>
      </c>
      <c r="V83" s="1820">
        <v>70288.650999999998</v>
      </c>
      <c r="W83" s="1820">
        <v>97.2</v>
      </c>
      <c r="X83" s="1820">
        <v>4433.3610000000008</v>
      </c>
      <c r="Y83" s="1820">
        <v>11248.657000000001</v>
      </c>
      <c r="Z83" s="1820">
        <v>22.033999999999999</v>
      </c>
      <c r="AA83" s="1820">
        <v>18.460999999999999</v>
      </c>
      <c r="AB83" s="1820">
        <v>43.970999999999997</v>
      </c>
      <c r="AC83" s="1820">
        <v>13.7</v>
      </c>
      <c r="AD83" s="1820">
        <v>0.55900000000000005</v>
      </c>
      <c r="AE83" s="1820">
        <v>56.036999999999999</v>
      </c>
      <c r="AF83" s="1820">
        <v>14236.909</v>
      </c>
      <c r="AG83" s="1820">
        <v>234.21100000000001</v>
      </c>
      <c r="AH83" s="1820">
        <v>220.74700000000001</v>
      </c>
      <c r="AI83" s="1820">
        <v>214.93100000000001</v>
      </c>
      <c r="AJ83" s="1820">
        <v>107.4</v>
      </c>
      <c r="AK83" s="1820">
        <v>11315.441000000001</v>
      </c>
      <c r="AL83" s="1821">
        <v>128.33199999999999</v>
      </c>
      <c r="AM83" s="1821">
        <v>124.76900000000001</v>
      </c>
      <c r="AN83" s="1821">
        <v>132.624</v>
      </c>
      <c r="AO83" s="1821">
        <v>173.09</v>
      </c>
      <c r="AP83" s="1821">
        <v>184.64699999999999</v>
      </c>
      <c r="AQ83" s="1821">
        <v>187.999</v>
      </c>
      <c r="AR83" s="1821">
        <v>8335.2720000000008</v>
      </c>
      <c r="AS83" s="1821">
        <v>11810.314</v>
      </c>
      <c r="AT83" s="1821">
        <v>5086.1319999999996</v>
      </c>
      <c r="AU83" s="1821">
        <v>5629.6689999999999</v>
      </c>
      <c r="AV83" s="1821">
        <v>6048.48</v>
      </c>
      <c r="AW83" s="1821">
        <v>11236.185098</v>
      </c>
      <c r="AX83" s="1821">
        <v>5801.4669700000004</v>
      </c>
      <c r="AY83" s="1821">
        <v>3072.6190000000001</v>
      </c>
      <c r="AZ83" s="1822">
        <v>2202.3870000000002</v>
      </c>
      <c r="BA83" s="1310" t="s">
        <v>295</v>
      </c>
      <c r="BB83" s="1821">
        <v>0</v>
      </c>
      <c r="BC83" s="1821">
        <v>4808.7690000000002</v>
      </c>
      <c r="BD83" s="1821">
        <v>2888.1570000000002</v>
      </c>
      <c r="BE83" s="1821">
        <v>3181.2863430000002</v>
      </c>
      <c r="BF83" s="1821">
        <v>3477.8519999999999</v>
      </c>
      <c r="BG83" s="1821">
        <v>2764.8634929999998</v>
      </c>
      <c r="BH83" s="1822">
        <v>1893.5730000000001</v>
      </c>
      <c r="BI83" s="1836">
        <v>1898.6759999999999</v>
      </c>
      <c r="BJ83" s="1821">
        <v>11236.185098</v>
      </c>
      <c r="BK83" s="1821">
        <v>1760.0630000000001</v>
      </c>
      <c r="BL83" s="1821">
        <v>2050.3380000000002</v>
      </c>
      <c r="BM83" s="1821">
        <v>1241.8699999999999</v>
      </c>
      <c r="BN83" s="1821">
        <v>7830.17</v>
      </c>
      <c r="BO83" s="1821">
        <v>20126.02</v>
      </c>
      <c r="BP83" s="1825">
        <v>20126.02</v>
      </c>
      <c r="BQ83" s="1821">
        <v>12997.85</v>
      </c>
      <c r="BR83" s="1825">
        <v>12262.53</v>
      </c>
      <c r="BS83" s="1825">
        <v>20904.3</v>
      </c>
      <c r="BT83" s="1821">
        <v>7207.49</v>
      </c>
      <c r="BU83" s="1821">
        <v>59.28</v>
      </c>
      <c r="BV83" s="1820">
        <v>13569.9</v>
      </c>
      <c r="BW83" s="1820">
        <v>13569.9</v>
      </c>
      <c r="BX83" s="1820">
        <v>11011.79</v>
      </c>
      <c r="BY83" s="1820">
        <v>23916.12</v>
      </c>
      <c r="BZ83" s="1820">
        <v>26025.03</v>
      </c>
      <c r="CA83" s="1820">
        <v>34422.370000000003</v>
      </c>
      <c r="CB83" s="1829">
        <v>38063.436000000002</v>
      </c>
      <c r="CC83" s="1310" t="s">
        <v>295</v>
      </c>
      <c r="CD83" s="1841">
        <v>63078.710999999996</v>
      </c>
      <c r="CE83" s="1820">
        <v>30198.5</v>
      </c>
      <c r="CF83" s="1820">
        <v>21735.119999999999</v>
      </c>
      <c r="CG83" s="1820">
        <v>21864.799999999999</v>
      </c>
      <c r="CH83" s="1820">
        <v>40318.300000000003</v>
      </c>
      <c r="CI83" s="1820">
        <v>41549.843999999997</v>
      </c>
      <c r="CJ83" s="1820">
        <v>51257.300999999999</v>
      </c>
      <c r="CK83" s="1820">
        <v>61708.182000000001</v>
      </c>
      <c r="CL83" s="1820">
        <v>58167.63</v>
      </c>
      <c r="CM83" s="1820">
        <v>54021.56</v>
      </c>
      <c r="CN83" s="1820">
        <v>54136.135000000002</v>
      </c>
      <c r="CO83" s="1820">
        <v>49150.713000000003</v>
      </c>
      <c r="CP83" s="1820">
        <v>57142.21</v>
      </c>
      <c r="CQ83" s="1820">
        <v>55983.360000000001</v>
      </c>
      <c r="CR83" s="1820">
        <v>41671.565999999999</v>
      </c>
      <c r="CS83" s="1820">
        <v>44795.394</v>
      </c>
      <c r="CT83" s="1820">
        <v>44795.39</v>
      </c>
      <c r="CU83" s="1820">
        <v>39944.99</v>
      </c>
      <c r="CV83" s="1825">
        <v>40447.949070000002</v>
      </c>
      <c r="CW83" s="1820">
        <v>42344.1</v>
      </c>
      <c r="CX83" s="1820">
        <v>40290.300000000003</v>
      </c>
      <c r="CY83" s="1820">
        <v>40458.839999999997</v>
      </c>
      <c r="CZ83" s="1820">
        <v>39657.68</v>
      </c>
      <c r="DA83" s="1820">
        <v>32001.57</v>
      </c>
      <c r="DB83" s="1820">
        <v>32811.58</v>
      </c>
      <c r="DC83" s="1820">
        <v>33899.56</v>
      </c>
      <c r="DD83" s="1820">
        <v>25690.42</v>
      </c>
      <c r="DE83" s="1820">
        <v>31426.79</v>
      </c>
      <c r="DF83" s="1820">
        <v>25952.13</v>
      </c>
      <c r="DG83" s="1820">
        <v>20495.389332999999</v>
      </c>
      <c r="DH83" s="1829">
        <v>25598.165728</v>
      </c>
      <c r="DI83" s="1311" t="s">
        <v>292</v>
      </c>
      <c r="DJ83" s="1849">
        <v>0</v>
      </c>
      <c r="DK83" s="1850">
        <v>0</v>
      </c>
      <c r="DL83" s="1850">
        <v>0</v>
      </c>
      <c r="DM83" s="1850">
        <v>0</v>
      </c>
      <c r="DN83" s="1850">
        <v>0</v>
      </c>
      <c r="DO83" s="1850">
        <v>0</v>
      </c>
      <c r="DP83" s="1850">
        <v>0</v>
      </c>
      <c r="DQ83" s="1850">
        <v>0</v>
      </c>
      <c r="DR83" s="1851">
        <v>0</v>
      </c>
      <c r="DS83" s="1307"/>
    </row>
    <row r="84" spans="1:123" ht="15.75" customHeight="1">
      <c r="A84" s="1308"/>
      <c r="B84" s="1816" t="s">
        <v>236</v>
      </c>
      <c r="C84" s="1816" t="s">
        <v>236</v>
      </c>
      <c r="D84" s="1816" t="s">
        <v>236</v>
      </c>
      <c r="E84" s="1816"/>
      <c r="F84" s="1816" t="s">
        <v>236</v>
      </c>
      <c r="G84" s="1816" t="s">
        <v>236</v>
      </c>
      <c r="H84" s="1816" t="s">
        <v>236</v>
      </c>
      <c r="I84" s="1816" t="s">
        <v>236</v>
      </c>
      <c r="J84" s="1816" t="s">
        <v>236</v>
      </c>
      <c r="K84" s="1816" t="s">
        <v>236</v>
      </c>
      <c r="L84" s="1816" t="s">
        <v>236</v>
      </c>
      <c r="M84" s="1816" t="s">
        <v>236</v>
      </c>
      <c r="N84" s="1816" t="s">
        <v>236</v>
      </c>
      <c r="O84" s="1816" t="s">
        <v>236</v>
      </c>
      <c r="P84" s="1816" t="s">
        <v>236</v>
      </c>
      <c r="Q84" s="1816" t="s">
        <v>236</v>
      </c>
      <c r="R84" s="1816" t="s">
        <v>236</v>
      </c>
      <c r="S84" s="1816" t="s">
        <v>236</v>
      </c>
      <c r="T84" s="1816" t="s">
        <v>236</v>
      </c>
      <c r="U84" s="1816" t="s">
        <v>236</v>
      </c>
      <c r="V84" s="1816" t="s">
        <v>236</v>
      </c>
      <c r="W84" s="1816" t="s">
        <v>236</v>
      </c>
      <c r="X84" s="1816" t="s">
        <v>236</v>
      </c>
      <c r="Y84" s="1816" t="s">
        <v>236</v>
      </c>
      <c r="Z84" s="1816" t="s">
        <v>236</v>
      </c>
      <c r="AA84" s="1816" t="s">
        <v>236</v>
      </c>
      <c r="AB84" s="1816" t="s">
        <v>236</v>
      </c>
      <c r="AC84" s="1816" t="s">
        <v>236</v>
      </c>
      <c r="AD84" s="1816" t="s">
        <v>236</v>
      </c>
      <c r="AE84" s="1816" t="s">
        <v>236</v>
      </c>
      <c r="AF84" s="1816" t="s">
        <v>236</v>
      </c>
      <c r="AG84" s="1816" t="s">
        <v>236</v>
      </c>
      <c r="AH84" s="1816" t="s">
        <v>236</v>
      </c>
      <c r="AI84" s="1816" t="s">
        <v>236</v>
      </c>
      <c r="AJ84" s="1816" t="s">
        <v>236</v>
      </c>
      <c r="AK84" s="1816" t="s">
        <v>236</v>
      </c>
      <c r="AL84" s="1818" t="s">
        <v>236</v>
      </c>
      <c r="AM84" s="1818" t="s">
        <v>236</v>
      </c>
      <c r="AN84" s="1818" t="s">
        <v>236</v>
      </c>
      <c r="AO84" s="1821" t="s">
        <v>236</v>
      </c>
      <c r="AP84" s="1818" t="s">
        <v>236</v>
      </c>
      <c r="AQ84" s="1818" t="s">
        <v>236</v>
      </c>
      <c r="AR84" s="1818" t="s">
        <v>236</v>
      </c>
      <c r="AS84" s="1818" t="s">
        <v>236</v>
      </c>
      <c r="AT84" s="1818" t="s">
        <v>236</v>
      </c>
      <c r="AU84" s="1818" t="s">
        <v>236</v>
      </c>
      <c r="AV84" s="1818" t="s">
        <v>236</v>
      </c>
      <c r="AW84" s="1816"/>
      <c r="AX84" s="1816"/>
      <c r="AY84" s="1816"/>
      <c r="AZ84" s="1817"/>
      <c r="BA84" s="1308"/>
      <c r="BB84" s="1816"/>
      <c r="BC84" s="1816"/>
      <c r="BD84" s="1816"/>
      <c r="BE84" s="1816"/>
      <c r="BF84" s="1816"/>
      <c r="BG84" s="1816"/>
      <c r="BH84" s="1817"/>
      <c r="BI84" s="1833"/>
      <c r="BJ84" s="1816"/>
      <c r="BK84" s="1816"/>
      <c r="BL84" s="1816"/>
      <c r="BM84" s="1816"/>
      <c r="BN84" s="1816"/>
      <c r="BO84" s="1816"/>
      <c r="BP84" s="1835" t="s">
        <v>236</v>
      </c>
      <c r="BQ84" s="1818" t="s">
        <v>236</v>
      </c>
      <c r="BR84" s="1835" t="s">
        <v>236</v>
      </c>
      <c r="BS84" s="1835" t="s">
        <v>236</v>
      </c>
      <c r="BT84" s="1821" t="s">
        <v>236</v>
      </c>
      <c r="BU84" s="1821" t="s">
        <v>236</v>
      </c>
      <c r="BV84" s="1820" t="s">
        <v>236</v>
      </c>
      <c r="BW84" s="1820" t="s">
        <v>236</v>
      </c>
      <c r="BX84" s="1820" t="s">
        <v>236</v>
      </c>
      <c r="BY84" s="1820" t="s">
        <v>236</v>
      </c>
      <c r="BZ84" s="1820" t="s">
        <v>236</v>
      </c>
      <c r="CA84" s="1820" t="s">
        <v>236</v>
      </c>
      <c r="CB84" s="1829" t="s">
        <v>236</v>
      </c>
      <c r="CC84" s="1308"/>
      <c r="CD84" s="1841" t="s">
        <v>236</v>
      </c>
      <c r="CE84" s="1820" t="s">
        <v>236</v>
      </c>
      <c r="CF84" s="1820" t="s">
        <v>236</v>
      </c>
      <c r="CG84" s="1820" t="s">
        <v>236</v>
      </c>
      <c r="CH84" s="1820" t="s">
        <v>236</v>
      </c>
      <c r="CI84" s="1820" t="s">
        <v>236</v>
      </c>
      <c r="CJ84" s="1820" t="s">
        <v>236</v>
      </c>
      <c r="CK84" s="1820" t="s">
        <v>236</v>
      </c>
      <c r="CL84" s="1820" t="s">
        <v>236</v>
      </c>
      <c r="CM84" s="1820" t="s">
        <v>236</v>
      </c>
      <c r="CN84" s="1820" t="s">
        <v>236</v>
      </c>
      <c r="CO84" s="1820" t="s">
        <v>236</v>
      </c>
      <c r="CP84" s="1820" t="s">
        <v>236</v>
      </c>
      <c r="CQ84" s="1820" t="s">
        <v>236</v>
      </c>
      <c r="CR84" s="1820" t="s">
        <v>236</v>
      </c>
      <c r="CS84" s="1820" t="s">
        <v>236</v>
      </c>
      <c r="CT84" s="1820" t="s">
        <v>236</v>
      </c>
      <c r="CU84" s="1820" t="s">
        <v>236</v>
      </c>
      <c r="CV84" s="1825" t="s">
        <v>236</v>
      </c>
      <c r="CW84" s="1820"/>
      <c r="CX84" s="1820"/>
      <c r="CY84" s="1820"/>
      <c r="CZ84" s="1820"/>
      <c r="DA84" s="1820"/>
      <c r="DB84" s="1820"/>
      <c r="DC84" s="1820"/>
      <c r="DD84" s="1820"/>
      <c r="DE84" s="1820"/>
      <c r="DF84" s="1820"/>
      <c r="DG84" s="1820"/>
      <c r="DH84" s="1829"/>
      <c r="DI84" s="1311" t="s">
        <v>1097</v>
      </c>
      <c r="DJ84" s="1849">
        <v>0</v>
      </c>
      <c r="DK84" s="1850">
        <v>0</v>
      </c>
      <c r="DL84" s="1850">
        <v>0</v>
      </c>
      <c r="DM84" s="1850">
        <v>0</v>
      </c>
      <c r="DN84" s="1850">
        <v>0</v>
      </c>
      <c r="DO84" s="1850">
        <v>0</v>
      </c>
      <c r="DP84" s="1850">
        <v>0</v>
      </c>
      <c r="DQ84" s="1850">
        <v>0</v>
      </c>
      <c r="DR84" s="1851">
        <v>0</v>
      </c>
      <c r="DS84" s="1307"/>
    </row>
    <row r="85" spans="1:123" ht="15.75" customHeight="1">
      <c r="A85" s="1308" t="s">
        <v>298</v>
      </c>
      <c r="B85" s="1816">
        <v>104.1</v>
      </c>
      <c r="C85" s="1816">
        <v>104.1</v>
      </c>
      <c r="D85" s="1816">
        <v>11.5</v>
      </c>
      <c r="E85" s="1816">
        <v>16.8</v>
      </c>
      <c r="F85" s="1816">
        <v>225.3</v>
      </c>
      <c r="G85" s="1816">
        <v>15.1</v>
      </c>
      <c r="H85" s="1816">
        <v>15.1</v>
      </c>
      <c r="I85" s="1816">
        <v>0</v>
      </c>
      <c r="J85" s="1816">
        <v>37.941000000000003</v>
      </c>
      <c r="K85" s="1816">
        <v>0</v>
      </c>
      <c r="L85" s="1816">
        <v>7.5</v>
      </c>
      <c r="M85" s="1816">
        <v>7.5</v>
      </c>
      <c r="N85" s="1816">
        <v>7.5</v>
      </c>
      <c r="O85" s="1816">
        <v>7.5</v>
      </c>
      <c r="P85" s="1816">
        <v>19414.5</v>
      </c>
      <c r="Q85" s="1816">
        <v>200.4</v>
      </c>
      <c r="R85" s="1816">
        <v>73.599999999999994</v>
      </c>
      <c r="S85" s="1816">
        <v>0.80500000000000005</v>
      </c>
      <c r="T85" s="1816">
        <v>30.879000000000001</v>
      </c>
      <c r="U85" s="1816">
        <v>3.1269999999999998</v>
      </c>
      <c r="V85" s="1816">
        <v>0</v>
      </c>
      <c r="W85" s="1816">
        <v>292.904</v>
      </c>
      <c r="X85" s="1816">
        <v>3482.4269999999997</v>
      </c>
      <c r="Y85" s="1816">
        <v>3239.6469999999999</v>
      </c>
      <c r="Z85" s="1816">
        <v>3041.9270000000001</v>
      </c>
      <c r="AA85" s="1816">
        <v>2185.232</v>
      </c>
      <c r="AB85" s="1816">
        <v>106136.73700000001</v>
      </c>
      <c r="AC85" s="1816">
        <v>131494.39999999999</v>
      </c>
      <c r="AD85" s="1816">
        <v>4026.221</v>
      </c>
      <c r="AE85" s="1816">
        <v>155616.33199999999</v>
      </c>
      <c r="AF85" s="1816">
        <v>122493.861</v>
      </c>
      <c r="AG85" s="1816">
        <v>103000</v>
      </c>
      <c r="AH85" s="1816">
        <v>53339.85</v>
      </c>
      <c r="AI85" s="1816">
        <v>40974.991999999998</v>
      </c>
      <c r="AJ85" s="1816">
        <v>52971.199999999997</v>
      </c>
      <c r="AK85" s="1816">
        <v>118200.99</v>
      </c>
      <c r="AL85" s="1818">
        <v>158666.97500000001</v>
      </c>
      <c r="AM85" s="1818">
        <v>216957.766</v>
      </c>
      <c r="AN85" s="1818">
        <v>102723.655</v>
      </c>
      <c r="AO85" s="1818">
        <v>109896.20999999999</v>
      </c>
      <c r="AP85" s="1818">
        <v>4.2480000000000002</v>
      </c>
      <c r="AQ85" s="1818">
        <v>65097.675999999999</v>
      </c>
      <c r="AR85" s="1818">
        <v>29126.973000000002</v>
      </c>
      <c r="AS85" s="1818">
        <v>36200</v>
      </c>
      <c r="AT85" s="1818">
        <v>24650.962</v>
      </c>
      <c r="AU85" s="1818">
        <v>36087.756000000001</v>
      </c>
      <c r="AV85" s="1818">
        <v>20884.91</v>
      </c>
      <c r="AW85" s="1818">
        <v>16.89586692</v>
      </c>
      <c r="AX85" s="1818">
        <v>29214.860420419998</v>
      </c>
      <c r="AY85" s="1818">
        <v>36016.841999999997</v>
      </c>
      <c r="AZ85" s="1819">
        <v>47408.399000000005</v>
      </c>
      <c r="BA85" s="1308" t="s">
        <v>298</v>
      </c>
      <c r="BB85" s="1818">
        <v>33800</v>
      </c>
      <c r="BC85" s="1818">
        <v>28624.073</v>
      </c>
      <c r="BD85" s="1818">
        <v>37435.022999999994</v>
      </c>
      <c r="BE85" s="1818">
        <v>39606.209558000002</v>
      </c>
      <c r="BF85" s="1818">
        <v>38431.881000000001</v>
      </c>
      <c r="BG85" s="1818">
        <v>34285.141609999999</v>
      </c>
      <c r="BH85" s="1819">
        <v>25431.881000000001</v>
      </c>
      <c r="BI85" s="1834">
        <v>32700.853999999999</v>
      </c>
      <c r="BJ85" s="1818">
        <v>16.89586692</v>
      </c>
      <c r="BK85" s="1818">
        <v>20599.999</v>
      </c>
      <c r="BL85" s="1818">
        <v>24589.949000000001</v>
      </c>
      <c r="BM85" s="1818">
        <v>14800</v>
      </c>
      <c r="BN85" s="1818">
        <v>19910</v>
      </c>
      <c r="BO85" s="1818">
        <v>6000</v>
      </c>
      <c r="BP85" s="1835">
        <v>4200</v>
      </c>
      <c r="BQ85" s="1818">
        <v>0</v>
      </c>
      <c r="BR85" s="1835">
        <v>3481.51</v>
      </c>
      <c r="BS85" s="1835">
        <v>0</v>
      </c>
      <c r="BT85" s="1818">
        <v>34479.050000000003</v>
      </c>
      <c r="BU85" s="1818">
        <v>48000</v>
      </c>
      <c r="BV85" s="1820">
        <v>3000</v>
      </c>
      <c r="BW85" s="1820">
        <v>0</v>
      </c>
      <c r="BX85" s="1820">
        <v>20397.52</v>
      </c>
      <c r="BY85" s="1820">
        <v>24657.75</v>
      </c>
      <c r="BZ85" s="1820">
        <v>20011.23</v>
      </c>
      <c r="CA85" s="1820">
        <v>41500</v>
      </c>
      <c r="CB85" s="1829">
        <v>45000</v>
      </c>
      <c r="CC85" s="1308" t="s">
        <v>298</v>
      </c>
      <c r="CD85" s="1841">
        <v>33650</v>
      </c>
      <c r="CE85" s="1820">
        <v>15437.78</v>
      </c>
      <c r="CF85" s="1820">
        <v>0</v>
      </c>
      <c r="CG85" s="1820">
        <v>2863.1570000000002</v>
      </c>
      <c r="CH85" s="1820">
        <v>322.90000000000003</v>
      </c>
      <c r="CI85" s="1820">
        <v>0</v>
      </c>
      <c r="CJ85" s="1820">
        <v>0</v>
      </c>
      <c r="CK85" s="1820">
        <v>2999.585</v>
      </c>
      <c r="CL85" s="1820">
        <v>2000</v>
      </c>
      <c r="CM85" s="1820">
        <v>0</v>
      </c>
      <c r="CN85" s="1820">
        <v>300.524</v>
      </c>
      <c r="CO85" s="1820">
        <v>0</v>
      </c>
      <c r="CP85" s="1820">
        <v>40560.26</v>
      </c>
      <c r="CQ85" s="1820">
        <v>26569.006000000001</v>
      </c>
      <c r="CR85" s="1820">
        <v>0</v>
      </c>
      <c r="CS85" s="1820">
        <v>257.88200000000001</v>
      </c>
      <c r="CT85" s="1820">
        <v>257.88</v>
      </c>
      <c r="CU85" s="1820">
        <v>0</v>
      </c>
      <c r="CV85" s="1825">
        <v>199.239946</v>
      </c>
      <c r="CW85" s="1820">
        <v>0</v>
      </c>
      <c r="CX85" s="1820">
        <v>0</v>
      </c>
      <c r="CY85" s="1820">
        <v>0</v>
      </c>
      <c r="CZ85" s="1820">
        <v>30001.03</v>
      </c>
      <c r="DA85" s="1820">
        <v>21000</v>
      </c>
      <c r="DB85" s="1820">
        <v>16657.599999999999</v>
      </c>
      <c r="DC85" s="1820">
        <v>15229.2</v>
      </c>
      <c r="DD85" s="1820">
        <v>16229.2</v>
      </c>
      <c r="DE85" s="1820">
        <v>27000</v>
      </c>
      <c r="DF85" s="1820">
        <v>29027.4</v>
      </c>
      <c r="DG85" s="1820">
        <v>63.780379000000003</v>
      </c>
      <c r="DH85" s="1829">
        <v>26013.866999999998</v>
      </c>
      <c r="DI85" s="1311" t="s">
        <v>294</v>
      </c>
      <c r="DJ85" s="1849">
        <v>6647.4052334000016</v>
      </c>
      <c r="DK85" s="1850">
        <v>5613.14328621</v>
      </c>
      <c r="DL85" s="1850">
        <v>5609.4871871400001</v>
      </c>
      <c r="DM85" s="1850">
        <v>33893.336282960001</v>
      </c>
      <c r="DN85" s="1850">
        <v>33895.135513040004</v>
      </c>
      <c r="DO85" s="1850">
        <v>5599.1786913900005</v>
      </c>
      <c r="DP85" s="1850">
        <v>5598.7969559200001</v>
      </c>
      <c r="DQ85" s="1850">
        <v>1084.22020505</v>
      </c>
      <c r="DR85" s="1851">
        <v>93.676578800000001</v>
      </c>
      <c r="DS85" s="1307"/>
    </row>
    <row r="86" spans="1:123" ht="15.75" customHeight="1">
      <c r="A86" s="1310" t="s">
        <v>299</v>
      </c>
      <c r="B86" s="1820">
        <v>0</v>
      </c>
      <c r="C86" s="1820">
        <v>0</v>
      </c>
      <c r="D86" s="1820">
        <v>0</v>
      </c>
      <c r="E86" s="1820">
        <v>0</v>
      </c>
      <c r="F86" s="1820">
        <v>0</v>
      </c>
      <c r="G86" s="1820">
        <v>0</v>
      </c>
      <c r="H86" s="1820">
        <v>0</v>
      </c>
      <c r="I86" s="1820">
        <v>0</v>
      </c>
      <c r="J86" s="1820">
        <v>0</v>
      </c>
      <c r="K86" s="1820">
        <v>0</v>
      </c>
      <c r="L86" s="1820">
        <v>0</v>
      </c>
      <c r="M86" s="1820">
        <v>0</v>
      </c>
      <c r="N86" s="1820">
        <v>0</v>
      </c>
      <c r="O86" s="1820">
        <v>0</v>
      </c>
      <c r="P86" s="1820">
        <v>0</v>
      </c>
      <c r="Q86" s="1820">
        <v>0</v>
      </c>
      <c r="R86" s="1820">
        <v>0</v>
      </c>
      <c r="S86" s="1820">
        <v>0</v>
      </c>
      <c r="T86" s="1820">
        <v>0</v>
      </c>
      <c r="U86" s="1820">
        <v>0</v>
      </c>
      <c r="V86" s="1820">
        <v>0</v>
      </c>
      <c r="W86" s="1820">
        <v>0</v>
      </c>
      <c r="X86" s="1820">
        <v>0</v>
      </c>
      <c r="Y86" s="1820">
        <v>0</v>
      </c>
      <c r="Z86" s="1820">
        <v>0</v>
      </c>
      <c r="AA86" s="1820">
        <v>0</v>
      </c>
      <c r="AB86" s="1820">
        <v>0</v>
      </c>
      <c r="AC86" s="1820">
        <v>0</v>
      </c>
      <c r="AD86" s="1820">
        <v>0</v>
      </c>
      <c r="AE86" s="1820">
        <v>0</v>
      </c>
      <c r="AF86" s="1820">
        <v>0</v>
      </c>
      <c r="AG86" s="1820">
        <v>0</v>
      </c>
      <c r="AH86" s="1820">
        <v>0</v>
      </c>
      <c r="AI86" s="1820">
        <v>0</v>
      </c>
      <c r="AJ86" s="1820">
        <v>0</v>
      </c>
      <c r="AK86" s="1820">
        <v>0</v>
      </c>
      <c r="AL86" s="1821">
        <v>0</v>
      </c>
      <c r="AM86" s="1821">
        <v>0</v>
      </c>
      <c r="AN86" s="1821">
        <v>0</v>
      </c>
      <c r="AO86" s="1821">
        <v>0</v>
      </c>
      <c r="AP86" s="1821">
        <v>0</v>
      </c>
      <c r="AQ86" s="1821">
        <v>0</v>
      </c>
      <c r="AR86" s="1821">
        <v>0</v>
      </c>
      <c r="AS86" s="1821">
        <v>0</v>
      </c>
      <c r="AT86" s="1821">
        <v>0</v>
      </c>
      <c r="AU86" s="1821">
        <v>0</v>
      </c>
      <c r="AV86" s="1821">
        <v>0</v>
      </c>
      <c r="AW86" s="1821">
        <v>0</v>
      </c>
      <c r="AX86" s="1821">
        <v>0</v>
      </c>
      <c r="AY86" s="1821">
        <v>0</v>
      </c>
      <c r="AZ86" s="1822">
        <v>0</v>
      </c>
      <c r="BA86" s="1310" t="s">
        <v>299</v>
      </c>
      <c r="BB86" s="1821">
        <v>0</v>
      </c>
      <c r="BC86" s="1821">
        <v>0</v>
      </c>
      <c r="BD86" s="1821">
        <v>0</v>
      </c>
      <c r="BE86" s="1821">
        <v>0</v>
      </c>
      <c r="BF86" s="1821">
        <v>0</v>
      </c>
      <c r="BG86" s="1821">
        <v>0</v>
      </c>
      <c r="BH86" s="1822">
        <v>0</v>
      </c>
      <c r="BI86" s="1836">
        <v>0</v>
      </c>
      <c r="BJ86" s="1821">
        <v>0</v>
      </c>
      <c r="BK86" s="1821">
        <v>0</v>
      </c>
      <c r="BL86" s="1821">
        <v>0</v>
      </c>
      <c r="BM86" s="1821">
        <v>0</v>
      </c>
      <c r="BN86" s="1821">
        <v>0</v>
      </c>
      <c r="BO86" s="1821">
        <v>0</v>
      </c>
      <c r="BP86" s="1825">
        <v>0</v>
      </c>
      <c r="BQ86" s="1821">
        <v>0</v>
      </c>
      <c r="BR86" s="1825">
        <v>0</v>
      </c>
      <c r="BS86" s="1825">
        <v>0</v>
      </c>
      <c r="BT86" s="1821">
        <v>478.4</v>
      </c>
      <c r="BU86" s="1821">
        <v>0</v>
      </c>
      <c r="BV86" s="1820">
        <v>0</v>
      </c>
      <c r="BW86" s="1820">
        <v>0</v>
      </c>
      <c r="BX86" s="1820">
        <v>0</v>
      </c>
      <c r="BY86" s="1820">
        <v>7.05</v>
      </c>
      <c r="BZ86" s="1820">
        <v>0</v>
      </c>
      <c r="CA86" s="1820">
        <v>0</v>
      </c>
      <c r="CB86" s="1829">
        <v>0</v>
      </c>
      <c r="CC86" s="1310" t="s">
        <v>299</v>
      </c>
      <c r="CD86" s="1841">
        <v>0</v>
      </c>
      <c r="CE86" s="1820">
        <v>0</v>
      </c>
      <c r="CF86" s="1820">
        <v>0</v>
      </c>
      <c r="CG86" s="1820">
        <v>2863.1570000000002</v>
      </c>
      <c r="CH86" s="1820">
        <v>314.60000000000002</v>
      </c>
      <c r="CI86" s="1820">
        <v>0</v>
      </c>
      <c r="CJ86" s="1820">
        <v>0</v>
      </c>
      <c r="CK86" s="1820">
        <v>2999.585</v>
      </c>
      <c r="CL86" s="1820">
        <v>0</v>
      </c>
      <c r="CM86" s="1820">
        <v>0</v>
      </c>
      <c r="CN86" s="1820">
        <v>300.524</v>
      </c>
      <c r="CO86" s="1820">
        <v>0</v>
      </c>
      <c r="CP86" s="1820">
        <v>279.61</v>
      </c>
      <c r="CQ86" s="1820">
        <v>577.226</v>
      </c>
      <c r="CR86" s="1820">
        <v>0</v>
      </c>
      <c r="CS86" s="1820">
        <v>200.351</v>
      </c>
      <c r="CT86" s="1820">
        <v>200.35</v>
      </c>
      <c r="CU86" s="1820">
        <v>0</v>
      </c>
      <c r="CV86" s="1825">
        <v>0</v>
      </c>
      <c r="CW86" s="1820">
        <v>0</v>
      </c>
      <c r="CX86" s="1820">
        <v>0</v>
      </c>
      <c r="CY86" s="1820">
        <v>0</v>
      </c>
      <c r="CZ86" s="1820">
        <v>0</v>
      </c>
      <c r="DA86" s="1820">
        <v>0</v>
      </c>
      <c r="DB86" s="1820">
        <v>425.24</v>
      </c>
      <c r="DC86" s="1820">
        <v>0</v>
      </c>
      <c r="DD86" s="1820">
        <v>0</v>
      </c>
      <c r="DE86" s="1820">
        <v>0</v>
      </c>
      <c r="DF86" s="1820">
        <v>0</v>
      </c>
      <c r="DG86" s="1820">
        <v>0</v>
      </c>
      <c r="DH86" s="1829">
        <v>0</v>
      </c>
      <c r="DI86" s="1309"/>
      <c r="DJ86" s="1846" t="s">
        <v>236</v>
      </c>
      <c r="DK86" s="1847" t="s">
        <v>236</v>
      </c>
      <c r="DL86" s="1847" t="s">
        <v>236</v>
      </c>
      <c r="DM86" s="1847" t="s">
        <v>236</v>
      </c>
      <c r="DN86" s="1847" t="s">
        <v>236</v>
      </c>
      <c r="DO86" s="1847" t="s">
        <v>236</v>
      </c>
      <c r="DP86" s="1847" t="s">
        <v>236</v>
      </c>
      <c r="DQ86" s="1847" t="s">
        <v>236</v>
      </c>
      <c r="DR86" s="1848" t="s">
        <v>236</v>
      </c>
      <c r="DS86" s="1307"/>
    </row>
    <row r="87" spans="1:123" ht="15.75" customHeight="1">
      <c r="A87" s="1310" t="s">
        <v>300</v>
      </c>
      <c r="B87" s="1820">
        <v>104.1</v>
      </c>
      <c r="C87" s="1820">
        <v>104.1</v>
      </c>
      <c r="D87" s="1820">
        <v>11.5</v>
      </c>
      <c r="E87" s="1820">
        <v>16.8</v>
      </c>
      <c r="F87" s="1820">
        <v>225.3</v>
      </c>
      <c r="G87" s="1820">
        <v>15.1</v>
      </c>
      <c r="H87" s="1820">
        <v>15.1</v>
      </c>
      <c r="I87" s="1820">
        <v>0</v>
      </c>
      <c r="J87" s="1820">
        <v>37.941000000000003</v>
      </c>
      <c r="K87" s="1820">
        <v>0</v>
      </c>
      <c r="L87" s="1820">
        <v>7.5</v>
      </c>
      <c r="M87" s="1820">
        <v>7.5</v>
      </c>
      <c r="N87" s="1820">
        <v>7.5</v>
      </c>
      <c r="O87" s="1820">
        <v>7.5</v>
      </c>
      <c r="P87" s="1820">
        <v>19414.5</v>
      </c>
      <c r="Q87" s="1820">
        <v>200.4</v>
      </c>
      <c r="R87" s="1820">
        <v>73.599999999999994</v>
      </c>
      <c r="S87" s="1820">
        <v>0.80500000000000005</v>
      </c>
      <c r="T87" s="1820">
        <v>30.879000000000001</v>
      </c>
      <c r="U87" s="1820">
        <v>3.1269999999999998</v>
      </c>
      <c r="V87" s="1820">
        <v>0</v>
      </c>
      <c r="W87" s="1820">
        <v>292.904</v>
      </c>
      <c r="X87" s="1820">
        <v>0.18</v>
      </c>
      <c r="Y87" s="1820">
        <v>0</v>
      </c>
      <c r="Z87" s="1820">
        <v>0</v>
      </c>
      <c r="AA87" s="1820">
        <v>1.0629999999999999</v>
      </c>
      <c r="AB87" s="1820">
        <v>22.137</v>
      </c>
      <c r="AC87" s="1820">
        <v>8.4</v>
      </c>
      <c r="AD87" s="1820">
        <v>24.356000000000002</v>
      </c>
      <c r="AE87" s="1820">
        <v>0</v>
      </c>
      <c r="AF87" s="1820">
        <v>13.385999999999999</v>
      </c>
      <c r="AG87" s="1820">
        <v>0</v>
      </c>
      <c r="AH87" s="1820">
        <v>0.42499999999999999</v>
      </c>
      <c r="AI87" s="1820">
        <v>124.992</v>
      </c>
      <c r="AJ87" s="1820">
        <v>21.2</v>
      </c>
      <c r="AK87" s="1820">
        <v>85.436000000000007</v>
      </c>
      <c r="AL87" s="1821">
        <v>52.671999999999997</v>
      </c>
      <c r="AM87" s="1821">
        <v>107.468</v>
      </c>
      <c r="AN87" s="1821">
        <v>3.3000000000000002E-2</v>
      </c>
      <c r="AO87" s="1821">
        <v>7.01</v>
      </c>
      <c r="AP87" s="1821">
        <v>4.2480000000000002</v>
      </c>
      <c r="AQ87" s="1821">
        <v>8.7479999999999993</v>
      </c>
      <c r="AR87" s="1821">
        <v>26.972999999999999</v>
      </c>
      <c r="AS87" s="1821">
        <v>0</v>
      </c>
      <c r="AT87" s="1821">
        <v>3.274</v>
      </c>
      <c r="AU87" s="1821">
        <v>2.71</v>
      </c>
      <c r="AV87" s="1821">
        <v>168.27199999999999</v>
      </c>
      <c r="AW87" s="1821">
        <v>16.89586692</v>
      </c>
      <c r="AX87" s="1821">
        <v>29214.860420419998</v>
      </c>
      <c r="AY87" s="1821">
        <v>16.841999999999999</v>
      </c>
      <c r="AZ87" s="1822">
        <v>8.4</v>
      </c>
      <c r="BA87" s="1310" t="s">
        <v>300</v>
      </c>
      <c r="BB87" s="1821">
        <v>0</v>
      </c>
      <c r="BC87" s="1821">
        <v>23.972999999999999</v>
      </c>
      <c r="BD87" s="1821">
        <v>3.1429999999999998</v>
      </c>
      <c r="BE87" s="1821">
        <v>0.25921899999999998</v>
      </c>
      <c r="BF87" s="1821">
        <v>0</v>
      </c>
      <c r="BG87" s="1821">
        <v>53.26</v>
      </c>
      <c r="BH87" s="1822">
        <v>0</v>
      </c>
      <c r="BI87" s="1836">
        <v>0.85399999999999998</v>
      </c>
      <c r="BJ87" s="1821">
        <v>16.89586692</v>
      </c>
      <c r="BK87" s="1821">
        <v>0</v>
      </c>
      <c r="BL87" s="1821">
        <v>0</v>
      </c>
      <c r="BM87" s="1821">
        <v>0</v>
      </c>
      <c r="BN87" s="1821">
        <v>0</v>
      </c>
      <c r="BO87" s="1821">
        <v>0</v>
      </c>
      <c r="BP87" s="1825">
        <v>0</v>
      </c>
      <c r="BQ87" s="1821">
        <v>0</v>
      </c>
      <c r="BR87" s="1825">
        <v>9.8000000000000007</v>
      </c>
      <c r="BS87" s="1825">
        <v>0</v>
      </c>
      <c r="BT87" s="1821">
        <v>2.21</v>
      </c>
      <c r="BU87" s="1821">
        <v>0</v>
      </c>
      <c r="BV87" s="1820">
        <v>0</v>
      </c>
      <c r="BW87" s="1820">
        <v>0</v>
      </c>
      <c r="BX87" s="1820">
        <v>0</v>
      </c>
      <c r="BY87" s="1820">
        <v>0.69</v>
      </c>
      <c r="BZ87" s="1820">
        <v>11.23</v>
      </c>
      <c r="CA87" s="1820">
        <v>0</v>
      </c>
      <c r="CB87" s="1829">
        <v>0</v>
      </c>
      <c r="CC87" s="1310" t="s">
        <v>300</v>
      </c>
      <c r="CD87" s="1841">
        <v>0</v>
      </c>
      <c r="CE87" s="1820">
        <v>0</v>
      </c>
      <c r="CF87" s="1820">
        <v>0</v>
      </c>
      <c r="CG87" s="1820">
        <v>0</v>
      </c>
      <c r="CH87" s="1820">
        <v>8.3000000000000007</v>
      </c>
      <c r="CI87" s="1820">
        <v>0</v>
      </c>
      <c r="CJ87" s="1820">
        <v>0</v>
      </c>
      <c r="CK87" s="1820">
        <v>0</v>
      </c>
      <c r="CL87" s="1820">
        <v>0</v>
      </c>
      <c r="CM87" s="1820">
        <v>0</v>
      </c>
      <c r="CN87" s="1820">
        <v>0</v>
      </c>
      <c r="CO87" s="1820">
        <v>0</v>
      </c>
      <c r="CP87" s="1820">
        <v>10.65</v>
      </c>
      <c r="CQ87" s="1820">
        <v>0</v>
      </c>
      <c r="CR87" s="1820">
        <v>0</v>
      </c>
      <c r="CS87" s="1820">
        <v>57.530999999999999</v>
      </c>
      <c r="CT87" s="1820">
        <v>57.53</v>
      </c>
      <c r="CU87" s="1820">
        <v>0</v>
      </c>
      <c r="CV87" s="1825">
        <v>199.239946</v>
      </c>
      <c r="CW87" s="1820">
        <v>0</v>
      </c>
      <c r="CX87" s="1820">
        <v>0</v>
      </c>
      <c r="CY87" s="1820">
        <v>0</v>
      </c>
      <c r="CZ87" s="1820">
        <v>1.03</v>
      </c>
      <c r="DA87" s="1820">
        <v>0</v>
      </c>
      <c r="DB87" s="1820">
        <v>3.16</v>
      </c>
      <c r="DC87" s="1820">
        <v>0</v>
      </c>
      <c r="DD87" s="1820">
        <v>0</v>
      </c>
      <c r="DE87" s="1820">
        <v>0</v>
      </c>
      <c r="DF87" s="1820">
        <v>27.4</v>
      </c>
      <c r="DG87" s="1820">
        <v>63.780379000000003</v>
      </c>
      <c r="DH87" s="1829">
        <v>13.867000000000001</v>
      </c>
      <c r="DI87" s="1309" t="s">
        <v>298</v>
      </c>
      <c r="DJ87" s="1846">
        <v>47086.925075739986</v>
      </c>
      <c r="DK87" s="1847">
        <v>21768.035206999994</v>
      </c>
      <c r="DL87" s="1847">
        <v>46666.211743149994</v>
      </c>
      <c r="DM87" s="1847">
        <v>25971.679007429997</v>
      </c>
      <c r="DN87" s="1847">
        <v>27125.457715009998</v>
      </c>
      <c r="DO87" s="1847">
        <v>19573.202206010003</v>
      </c>
      <c r="DP87" s="1847">
        <v>19946.776696180004</v>
      </c>
      <c r="DQ87" s="1847">
        <v>20588.747057200002</v>
      </c>
      <c r="DR87" s="1848">
        <v>20642.973905150015</v>
      </c>
      <c r="DS87" s="1307"/>
    </row>
    <row r="88" spans="1:123" ht="15.75" customHeight="1">
      <c r="A88" s="1310" t="s">
        <v>301</v>
      </c>
      <c r="B88" s="1820">
        <v>0</v>
      </c>
      <c r="C88" s="1820">
        <v>0</v>
      </c>
      <c r="D88" s="1820">
        <v>0</v>
      </c>
      <c r="E88" s="1820">
        <v>0</v>
      </c>
      <c r="F88" s="1820">
        <v>0</v>
      </c>
      <c r="G88" s="1820">
        <v>0</v>
      </c>
      <c r="H88" s="1820">
        <v>0</v>
      </c>
      <c r="I88" s="1820">
        <v>0</v>
      </c>
      <c r="J88" s="1820">
        <v>0</v>
      </c>
      <c r="K88" s="1820">
        <v>0</v>
      </c>
      <c r="L88" s="1820">
        <v>0</v>
      </c>
      <c r="M88" s="1820">
        <v>0</v>
      </c>
      <c r="N88" s="1820">
        <v>0</v>
      </c>
      <c r="O88" s="1820">
        <v>0</v>
      </c>
      <c r="P88" s="1820">
        <v>0</v>
      </c>
      <c r="Q88" s="1820">
        <v>0</v>
      </c>
      <c r="R88" s="1820">
        <v>0</v>
      </c>
      <c r="S88" s="1820">
        <v>0</v>
      </c>
      <c r="T88" s="1820">
        <v>0</v>
      </c>
      <c r="U88" s="1820">
        <v>0</v>
      </c>
      <c r="V88" s="1820">
        <v>0</v>
      </c>
      <c r="W88" s="1820">
        <v>0</v>
      </c>
      <c r="X88" s="1820">
        <v>3482.2469999999998</v>
      </c>
      <c r="Y88" s="1820">
        <v>3239.6469999999999</v>
      </c>
      <c r="Z88" s="1820">
        <v>3041.9270000000001</v>
      </c>
      <c r="AA88" s="1820">
        <v>2184.1689999999999</v>
      </c>
      <c r="AB88" s="1820">
        <v>106114.6</v>
      </c>
      <c r="AC88" s="1820">
        <v>131486</v>
      </c>
      <c r="AD88" s="1820">
        <v>4001.8649999999998</v>
      </c>
      <c r="AE88" s="1820">
        <v>155616.33199999999</v>
      </c>
      <c r="AF88" s="1820">
        <v>122480.47500000001</v>
      </c>
      <c r="AG88" s="1820">
        <v>103000</v>
      </c>
      <c r="AH88" s="1820">
        <v>53339.425000000003</v>
      </c>
      <c r="AI88" s="1820">
        <v>40850</v>
      </c>
      <c r="AJ88" s="1820">
        <v>52950</v>
      </c>
      <c r="AK88" s="1820">
        <v>118115.554</v>
      </c>
      <c r="AL88" s="1821">
        <v>158614.30300000001</v>
      </c>
      <c r="AM88" s="1821">
        <v>216850.29800000001</v>
      </c>
      <c r="AN88" s="1821">
        <v>102723.622</v>
      </c>
      <c r="AO88" s="1821">
        <v>109889.2</v>
      </c>
      <c r="AP88" s="1821">
        <v>0</v>
      </c>
      <c r="AQ88" s="1821">
        <v>65088.928</v>
      </c>
      <c r="AR88" s="1821">
        <v>29100</v>
      </c>
      <c r="AS88" s="1821">
        <v>36200</v>
      </c>
      <c r="AT88" s="1821">
        <v>24647.687999999998</v>
      </c>
      <c r="AU88" s="1821">
        <v>36085.046000000002</v>
      </c>
      <c r="AV88" s="1821">
        <v>20716.637999999999</v>
      </c>
      <c r="AW88" s="1821">
        <v>0</v>
      </c>
      <c r="AX88" s="1821">
        <v>0</v>
      </c>
      <c r="AY88" s="1821">
        <v>36000</v>
      </c>
      <c r="AZ88" s="1822">
        <v>47399.999000000003</v>
      </c>
      <c r="BA88" s="1310" t="s">
        <v>301</v>
      </c>
      <c r="BB88" s="1821">
        <v>33800</v>
      </c>
      <c r="BC88" s="1821">
        <v>28600.1</v>
      </c>
      <c r="BD88" s="1821">
        <v>37431.879999999997</v>
      </c>
      <c r="BE88" s="1821">
        <v>39605.950339000003</v>
      </c>
      <c r="BF88" s="1821">
        <v>38431.881000000001</v>
      </c>
      <c r="BG88" s="1821">
        <v>34231.881609999997</v>
      </c>
      <c r="BH88" s="1822">
        <v>25431.881000000001</v>
      </c>
      <c r="BI88" s="1836">
        <v>32700</v>
      </c>
      <c r="BJ88" s="1821">
        <v>0</v>
      </c>
      <c r="BK88" s="1821">
        <v>20599.999</v>
      </c>
      <c r="BL88" s="1821">
        <v>24589.949000000001</v>
      </c>
      <c r="BM88" s="1821">
        <v>14800</v>
      </c>
      <c r="BN88" s="1821">
        <v>19910</v>
      </c>
      <c r="BO88" s="1821">
        <v>6000</v>
      </c>
      <c r="BP88" s="1825">
        <v>4200</v>
      </c>
      <c r="BQ88" s="1821">
        <v>0</v>
      </c>
      <c r="BR88" s="1825">
        <v>3471.71</v>
      </c>
      <c r="BS88" s="1825">
        <v>0</v>
      </c>
      <c r="BT88" s="1821">
        <v>33998.44</v>
      </c>
      <c r="BU88" s="1821">
        <v>48000</v>
      </c>
      <c r="BV88" s="1820">
        <v>3000</v>
      </c>
      <c r="BW88" s="1820">
        <v>0</v>
      </c>
      <c r="BX88" s="1820">
        <v>0</v>
      </c>
      <c r="BY88" s="1820">
        <v>24650</v>
      </c>
      <c r="BZ88" s="1820">
        <v>20000</v>
      </c>
      <c r="CA88" s="1820">
        <v>41500</v>
      </c>
      <c r="CB88" s="1829">
        <v>45000</v>
      </c>
      <c r="CC88" s="1310" t="s">
        <v>301</v>
      </c>
      <c r="CD88" s="1841">
        <v>33650</v>
      </c>
      <c r="CE88" s="1820">
        <v>15437.78</v>
      </c>
      <c r="CF88" s="1820">
        <v>0</v>
      </c>
      <c r="CG88" s="1820">
        <v>0</v>
      </c>
      <c r="CH88" s="1820">
        <v>0</v>
      </c>
      <c r="CI88" s="1820">
        <v>0</v>
      </c>
      <c r="CJ88" s="1820">
        <v>0</v>
      </c>
      <c r="CK88" s="1820">
        <v>0</v>
      </c>
      <c r="CL88" s="1820">
        <v>2000</v>
      </c>
      <c r="CM88" s="1820">
        <v>0</v>
      </c>
      <c r="CN88" s="1820">
        <v>0</v>
      </c>
      <c r="CO88" s="1820">
        <v>0</v>
      </c>
      <c r="CP88" s="1820">
        <v>40270</v>
      </c>
      <c r="CQ88" s="1820">
        <v>25991.78</v>
      </c>
      <c r="CR88" s="1820">
        <v>0</v>
      </c>
      <c r="CS88" s="1820">
        <v>0</v>
      </c>
      <c r="CT88" s="1820">
        <v>0</v>
      </c>
      <c r="CU88" s="1820">
        <v>0</v>
      </c>
      <c r="CV88" s="1825">
        <v>0</v>
      </c>
      <c r="CW88" s="1820">
        <v>0</v>
      </c>
      <c r="CX88" s="1820">
        <v>0</v>
      </c>
      <c r="CY88" s="1820">
        <v>0</v>
      </c>
      <c r="CZ88" s="1820">
        <v>30000</v>
      </c>
      <c r="DA88" s="1820">
        <v>21000</v>
      </c>
      <c r="DB88" s="1820">
        <v>16229.2</v>
      </c>
      <c r="DC88" s="1820">
        <v>15229.2</v>
      </c>
      <c r="DD88" s="1820">
        <v>16229.2</v>
      </c>
      <c r="DE88" s="1820">
        <v>27000</v>
      </c>
      <c r="DF88" s="1820">
        <v>29000</v>
      </c>
      <c r="DG88" s="1820">
        <v>0</v>
      </c>
      <c r="DH88" s="1829">
        <v>26000</v>
      </c>
      <c r="DI88" s="1311" t="s">
        <v>299</v>
      </c>
      <c r="DJ88" s="1849">
        <v>13.867000000000001</v>
      </c>
      <c r="DK88" s="1850">
        <v>0</v>
      </c>
      <c r="DL88" s="1850">
        <v>0</v>
      </c>
      <c r="DM88" s="1850">
        <v>4605.7758789999998</v>
      </c>
      <c r="DN88" s="1850">
        <v>4605.7758789999998</v>
      </c>
      <c r="DO88" s="1850">
        <v>0</v>
      </c>
      <c r="DP88" s="1850">
        <v>0</v>
      </c>
      <c r="DQ88" s="1850">
        <v>0</v>
      </c>
      <c r="DR88" s="1851">
        <v>0</v>
      </c>
      <c r="DS88" s="1307"/>
    </row>
    <row r="89" spans="1:123" ht="15.75" customHeight="1">
      <c r="A89" s="1310"/>
      <c r="B89" s="1820" t="s">
        <v>236</v>
      </c>
      <c r="C89" s="1820" t="s">
        <v>236</v>
      </c>
      <c r="D89" s="1820" t="s">
        <v>236</v>
      </c>
      <c r="E89" s="1820"/>
      <c r="F89" s="1820" t="s">
        <v>236</v>
      </c>
      <c r="G89" s="1820" t="s">
        <v>236</v>
      </c>
      <c r="H89" s="1820" t="s">
        <v>236</v>
      </c>
      <c r="I89" s="1820" t="s">
        <v>236</v>
      </c>
      <c r="J89" s="1820" t="s">
        <v>236</v>
      </c>
      <c r="K89" s="1820" t="s">
        <v>236</v>
      </c>
      <c r="L89" s="1820" t="s">
        <v>236</v>
      </c>
      <c r="M89" s="1820" t="s">
        <v>236</v>
      </c>
      <c r="N89" s="1820" t="s">
        <v>236</v>
      </c>
      <c r="O89" s="1820" t="s">
        <v>236</v>
      </c>
      <c r="P89" s="1820" t="s">
        <v>236</v>
      </c>
      <c r="Q89" s="1820" t="s">
        <v>236</v>
      </c>
      <c r="R89" s="1820" t="s">
        <v>236</v>
      </c>
      <c r="S89" s="1820" t="s">
        <v>236</v>
      </c>
      <c r="T89" s="1820" t="s">
        <v>236</v>
      </c>
      <c r="U89" s="1820" t="s">
        <v>236</v>
      </c>
      <c r="V89" s="1820" t="s">
        <v>236</v>
      </c>
      <c r="W89" s="1820" t="s">
        <v>236</v>
      </c>
      <c r="X89" s="1820" t="s">
        <v>236</v>
      </c>
      <c r="Y89" s="1820" t="s">
        <v>236</v>
      </c>
      <c r="Z89" s="1820" t="s">
        <v>236</v>
      </c>
      <c r="AA89" s="1820" t="s">
        <v>236</v>
      </c>
      <c r="AB89" s="1820" t="s">
        <v>236</v>
      </c>
      <c r="AC89" s="1820" t="s">
        <v>236</v>
      </c>
      <c r="AD89" s="1820" t="s">
        <v>236</v>
      </c>
      <c r="AE89" s="1820" t="s">
        <v>236</v>
      </c>
      <c r="AF89" s="1820" t="s">
        <v>236</v>
      </c>
      <c r="AG89" s="1820" t="s">
        <v>236</v>
      </c>
      <c r="AH89" s="1820" t="s">
        <v>236</v>
      </c>
      <c r="AI89" s="1820" t="s">
        <v>236</v>
      </c>
      <c r="AJ89" s="1820" t="s">
        <v>236</v>
      </c>
      <c r="AK89" s="1820" t="s">
        <v>236</v>
      </c>
      <c r="AL89" s="1821" t="s">
        <v>236</v>
      </c>
      <c r="AM89" s="1821" t="s">
        <v>236</v>
      </c>
      <c r="AN89" s="1821" t="s">
        <v>236</v>
      </c>
      <c r="AO89" s="1821" t="s">
        <v>236</v>
      </c>
      <c r="AP89" s="1821" t="s">
        <v>236</v>
      </c>
      <c r="AQ89" s="1821" t="s">
        <v>236</v>
      </c>
      <c r="AR89" s="1821" t="s">
        <v>236</v>
      </c>
      <c r="AS89" s="1821" t="s">
        <v>236</v>
      </c>
      <c r="AT89" s="1821" t="s">
        <v>236</v>
      </c>
      <c r="AU89" s="1821" t="s">
        <v>236</v>
      </c>
      <c r="AV89" s="1821" t="s">
        <v>236</v>
      </c>
      <c r="AW89" s="1821" t="s">
        <v>236</v>
      </c>
      <c r="AX89" s="1821" t="s">
        <v>236</v>
      </c>
      <c r="AY89" s="1821" t="s">
        <v>236</v>
      </c>
      <c r="AZ89" s="1829"/>
      <c r="BA89" s="1310"/>
      <c r="BB89" s="1821" t="s">
        <v>236</v>
      </c>
      <c r="BC89" s="1821" t="s">
        <v>236</v>
      </c>
      <c r="BD89" s="1821" t="s">
        <v>236</v>
      </c>
      <c r="BE89" s="1821" t="s">
        <v>236</v>
      </c>
      <c r="BF89" s="1821" t="s">
        <v>236</v>
      </c>
      <c r="BG89" s="1821" t="s">
        <v>236</v>
      </c>
      <c r="BH89" s="1822" t="s">
        <v>236</v>
      </c>
      <c r="BI89" s="1836" t="s">
        <v>236</v>
      </c>
      <c r="BJ89" s="1821" t="s">
        <v>236</v>
      </c>
      <c r="BK89" s="1821" t="s">
        <v>236</v>
      </c>
      <c r="BL89" s="1821" t="s">
        <v>236</v>
      </c>
      <c r="BM89" s="1821" t="s">
        <v>236</v>
      </c>
      <c r="BN89" s="1821" t="s">
        <v>236</v>
      </c>
      <c r="BO89" s="1821" t="s">
        <v>236</v>
      </c>
      <c r="BP89" s="1825" t="s">
        <v>236</v>
      </c>
      <c r="BQ89" s="1821" t="s">
        <v>236</v>
      </c>
      <c r="BR89" s="1825" t="s">
        <v>236</v>
      </c>
      <c r="BS89" s="1825" t="s">
        <v>236</v>
      </c>
      <c r="BT89" s="1821" t="s">
        <v>236</v>
      </c>
      <c r="BU89" s="1821" t="s">
        <v>236</v>
      </c>
      <c r="BV89" s="1820" t="s">
        <v>236</v>
      </c>
      <c r="BW89" s="1820" t="s">
        <v>236</v>
      </c>
      <c r="BX89" s="1820" t="s">
        <v>236</v>
      </c>
      <c r="BY89" s="1820" t="s">
        <v>236</v>
      </c>
      <c r="BZ89" s="1820" t="s">
        <v>236</v>
      </c>
      <c r="CA89" s="1820" t="s">
        <v>236</v>
      </c>
      <c r="CB89" s="1829" t="s">
        <v>236</v>
      </c>
      <c r="CC89" s="1310"/>
      <c r="CD89" s="1841" t="s">
        <v>236</v>
      </c>
      <c r="CE89" s="1820" t="s">
        <v>236</v>
      </c>
      <c r="CF89" s="1820" t="s">
        <v>236</v>
      </c>
      <c r="CG89" s="1820" t="s">
        <v>236</v>
      </c>
      <c r="CH89" s="1820" t="s">
        <v>236</v>
      </c>
      <c r="CI89" s="1820" t="s">
        <v>236</v>
      </c>
      <c r="CJ89" s="1820" t="s">
        <v>236</v>
      </c>
      <c r="CK89" s="1820" t="s">
        <v>236</v>
      </c>
      <c r="CL89" s="1820" t="s">
        <v>236</v>
      </c>
      <c r="CM89" s="1820" t="s">
        <v>236</v>
      </c>
      <c r="CN89" s="1820" t="s">
        <v>236</v>
      </c>
      <c r="CO89" s="1820" t="s">
        <v>236</v>
      </c>
      <c r="CP89" s="1820" t="s">
        <v>236</v>
      </c>
      <c r="CQ89" s="1820" t="s">
        <v>236</v>
      </c>
      <c r="CR89" s="1820" t="s">
        <v>236</v>
      </c>
      <c r="CS89" s="1820" t="s">
        <v>236</v>
      </c>
      <c r="CT89" s="1820" t="s">
        <v>236</v>
      </c>
      <c r="CU89" s="1820" t="s">
        <v>236</v>
      </c>
      <c r="CV89" s="1825" t="s">
        <v>236</v>
      </c>
      <c r="CW89" s="1820"/>
      <c r="CX89" s="1820"/>
      <c r="CY89" s="1820"/>
      <c r="CZ89" s="1820"/>
      <c r="DA89" s="1820"/>
      <c r="DB89" s="1820"/>
      <c r="DC89" s="1820"/>
      <c r="DD89" s="1820"/>
      <c r="DE89" s="1820"/>
      <c r="DF89" s="1820"/>
      <c r="DG89" s="1820"/>
      <c r="DH89" s="1829"/>
      <c r="DI89" s="1311" t="s">
        <v>1098</v>
      </c>
      <c r="DJ89" s="1849">
        <v>6229.2</v>
      </c>
      <c r="DK89" s="1850">
        <v>6229.2</v>
      </c>
      <c r="DL89" s="1850">
        <v>3940</v>
      </c>
      <c r="DM89" s="1850">
        <v>3940</v>
      </c>
      <c r="DN89" s="1850">
        <v>3940</v>
      </c>
      <c r="DO89" s="1850">
        <v>0</v>
      </c>
      <c r="DP89" s="1850">
        <v>0</v>
      </c>
      <c r="DQ89" s="1850">
        <v>0</v>
      </c>
      <c r="DR89" s="1851">
        <v>0</v>
      </c>
      <c r="DS89" s="1307"/>
    </row>
    <row r="90" spans="1:123" ht="15.75" customHeight="1">
      <c r="A90" s="1308" t="s">
        <v>302</v>
      </c>
      <c r="B90" s="1816">
        <v>9388.2000000000007</v>
      </c>
      <c r="C90" s="1816">
        <v>9388.2000000000007</v>
      </c>
      <c r="D90" s="1816">
        <v>9965.4</v>
      </c>
      <c r="E90" s="1816">
        <v>9645.7999999999993</v>
      </c>
      <c r="F90" s="1816">
        <v>10621.71</v>
      </c>
      <c r="G90" s="1816">
        <v>10476.4</v>
      </c>
      <c r="H90" s="1816">
        <v>10450.799999999999</v>
      </c>
      <c r="I90" s="1816">
        <v>11008.7</v>
      </c>
      <c r="J90" s="1816">
        <v>13226.825000000001</v>
      </c>
      <c r="K90" s="1816">
        <v>11733.694</v>
      </c>
      <c r="L90" s="1816">
        <v>12001.2</v>
      </c>
      <c r="M90" s="1816">
        <v>12261.4</v>
      </c>
      <c r="N90" s="1816">
        <v>12463.6</v>
      </c>
      <c r="O90" s="1816">
        <v>12463.6</v>
      </c>
      <c r="P90" s="1816">
        <v>12205.8</v>
      </c>
      <c r="Q90" s="1816">
        <v>14347.3</v>
      </c>
      <c r="R90" s="1816">
        <v>9726.61</v>
      </c>
      <c r="S90" s="1816">
        <v>15395.409</v>
      </c>
      <c r="T90" s="1816">
        <v>13258.221</v>
      </c>
      <c r="U90" s="1816">
        <v>14678.701000000001</v>
      </c>
      <c r="V90" s="1816">
        <v>14817.923000000001</v>
      </c>
      <c r="W90" s="1816">
        <v>14654.245999999999</v>
      </c>
      <c r="X90" s="1816">
        <v>14129.873</v>
      </c>
      <c r="Y90" s="1816">
        <v>16547.964</v>
      </c>
      <c r="Z90" s="1816">
        <v>67705.849000000002</v>
      </c>
      <c r="AA90" s="1816">
        <v>20650.942999999999</v>
      </c>
      <c r="AB90" s="1816">
        <v>23049.787</v>
      </c>
      <c r="AC90" s="1816">
        <v>23178.799999999999</v>
      </c>
      <c r="AD90" s="1816">
        <v>22935.927</v>
      </c>
      <c r="AE90" s="1816">
        <v>22990.16</v>
      </c>
      <c r="AF90" s="1816">
        <v>18887.736000000001</v>
      </c>
      <c r="AG90" s="1816">
        <v>20220.663</v>
      </c>
      <c r="AH90" s="1816">
        <v>23699.100999999999</v>
      </c>
      <c r="AI90" s="1816">
        <v>22700.392</v>
      </c>
      <c r="AJ90" s="1816">
        <v>25477.5</v>
      </c>
      <c r="AK90" s="1816">
        <v>27222.386999999999</v>
      </c>
      <c r="AL90" s="1827">
        <v>30461.113000000001</v>
      </c>
      <c r="AM90" s="1827">
        <v>32620.332999999999</v>
      </c>
      <c r="AN90" s="1827">
        <v>30830.016</v>
      </c>
      <c r="AO90" s="1818">
        <v>31409.38</v>
      </c>
      <c r="AP90" s="1827">
        <v>27179.882000000001</v>
      </c>
      <c r="AQ90" s="1827">
        <v>28168.826000000001</v>
      </c>
      <c r="AR90" s="1827">
        <v>22984.133000000002</v>
      </c>
      <c r="AS90" s="1827">
        <v>26015.087</v>
      </c>
      <c r="AT90" s="1827">
        <v>19908.118999999999</v>
      </c>
      <c r="AU90" s="1827">
        <v>22051.428</v>
      </c>
      <c r="AV90" s="1827">
        <v>27006.105</v>
      </c>
      <c r="AW90" s="1827">
        <v>27869.974119999999</v>
      </c>
      <c r="AX90" s="1827">
        <v>27445.137445479999</v>
      </c>
      <c r="AY90" s="1827">
        <v>21148.796999999999</v>
      </c>
      <c r="AZ90" s="1828">
        <v>27739.115000000002</v>
      </c>
      <c r="BA90" s="1308" t="s">
        <v>302</v>
      </c>
      <c r="BB90" s="1827">
        <v>23087.687000000002</v>
      </c>
      <c r="BC90" s="1827">
        <v>37440.938999999998</v>
      </c>
      <c r="BD90" s="1827">
        <v>35278.413</v>
      </c>
      <c r="BE90" s="1827">
        <v>35441.619121999996</v>
      </c>
      <c r="BF90" s="1827">
        <v>35562.542999999998</v>
      </c>
      <c r="BG90" s="1827">
        <v>37389.523000000001</v>
      </c>
      <c r="BH90" s="1828">
        <v>39310.476999999999</v>
      </c>
      <c r="BI90" s="1837">
        <v>41358.148999999998</v>
      </c>
      <c r="BJ90" s="1827">
        <v>27869.974119999999</v>
      </c>
      <c r="BK90" s="1818">
        <v>39379.809000000001</v>
      </c>
      <c r="BL90" s="1818">
        <v>40404.478000000003</v>
      </c>
      <c r="BM90" s="1818">
        <v>35191.440000000002</v>
      </c>
      <c r="BN90" s="1818">
        <v>31483.5</v>
      </c>
      <c r="BO90" s="1818">
        <v>30847.86</v>
      </c>
      <c r="BP90" s="1835">
        <v>31461.01</v>
      </c>
      <c r="BQ90" s="1818">
        <v>35334.26</v>
      </c>
      <c r="BR90" s="1835">
        <v>43985.4</v>
      </c>
      <c r="BS90" s="1835">
        <v>47589.59</v>
      </c>
      <c r="BT90" s="1818">
        <v>57373.51</v>
      </c>
      <c r="BU90" s="1818">
        <v>54941.86</v>
      </c>
      <c r="BV90" s="1820">
        <v>60970.74</v>
      </c>
      <c r="BW90" s="1820">
        <v>65954.13</v>
      </c>
      <c r="BX90" s="1820">
        <v>68558.52</v>
      </c>
      <c r="BY90" s="1820">
        <v>77834.95</v>
      </c>
      <c r="BZ90" s="1820">
        <v>44032.08</v>
      </c>
      <c r="CA90" s="1820">
        <v>44773.05</v>
      </c>
      <c r="CB90" s="1829">
        <v>49109.857000000004</v>
      </c>
      <c r="CC90" s="1308" t="s">
        <v>302</v>
      </c>
      <c r="CD90" s="1841">
        <v>43333.61</v>
      </c>
      <c r="CE90" s="1820">
        <v>37993.26</v>
      </c>
      <c r="CF90" s="1820">
        <v>35233.589999999997</v>
      </c>
      <c r="CG90" s="1820">
        <v>50725.834000000003</v>
      </c>
      <c r="CH90" s="1820">
        <v>44371.8</v>
      </c>
      <c r="CI90" s="1820">
        <v>46987.631000000001</v>
      </c>
      <c r="CJ90" s="1820">
        <v>43535.188999999998</v>
      </c>
      <c r="CK90" s="1820">
        <v>39734.718000000001</v>
      </c>
      <c r="CL90" s="1820">
        <v>57856.75</v>
      </c>
      <c r="CM90" s="1820">
        <v>41917.885000000002</v>
      </c>
      <c r="CN90" s="1820">
        <v>40329.906000000003</v>
      </c>
      <c r="CO90" s="1820">
        <v>42321.402000000002</v>
      </c>
      <c r="CP90" s="1820">
        <v>23180.95</v>
      </c>
      <c r="CQ90" s="1820">
        <v>15305.317999999999</v>
      </c>
      <c r="CR90" s="1820">
        <v>8697.607</v>
      </c>
      <c r="CS90" s="1820">
        <v>9405.9850000000006</v>
      </c>
      <c r="CT90" s="1820">
        <v>9790.81</v>
      </c>
      <c r="CU90" s="1820">
        <v>13140.7</v>
      </c>
      <c r="CV90" s="1825">
        <v>12204.169134459999</v>
      </c>
      <c r="CW90" s="1820">
        <v>6155</v>
      </c>
      <c r="CX90" s="1820">
        <v>13800.6</v>
      </c>
      <c r="CY90" s="1820">
        <v>7813.26</v>
      </c>
      <c r="CZ90" s="1820">
        <v>12810.73</v>
      </c>
      <c r="DA90" s="1820">
        <v>14043.84</v>
      </c>
      <c r="DB90" s="1820">
        <v>11094.44</v>
      </c>
      <c r="DC90" s="1820">
        <v>8819.9599999999991</v>
      </c>
      <c r="DD90" s="1820">
        <v>8100.09</v>
      </c>
      <c r="DE90" s="1820">
        <v>7342.94</v>
      </c>
      <c r="DF90" s="1820">
        <v>8731.07</v>
      </c>
      <c r="DG90" s="1820">
        <v>6224.94713486</v>
      </c>
      <c r="DH90" s="1829">
        <v>8612.69902611</v>
      </c>
      <c r="DI90" s="1311" t="s">
        <v>1099</v>
      </c>
      <c r="DJ90" s="1849">
        <v>0</v>
      </c>
      <c r="DK90" s="1850">
        <v>0</v>
      </c>
      <c r="DL90" s="1850">
        <v>0</v>
      </c>
      <c r="DM90" s="1850">
        <v>0</v>
      </c>
      <c r="DN90" s="1850">
        <v>0</v>
      </c>
      <c r="DO90" s="1850">
        <v>0</v>
      </c>
      <c r="DP90" s="1850">
        <v>0</v>
      </c>
      <c r="DQ90" s="1850">
        <v>0</v>
      </c>
      <c r="DR90" s="1851">
        <v>0</v>
      </c>
      <c r="DS90" s="1307"/>
    </row>
    <row r="91" spans="1:123" ht="15.75" customHeight="1">
      <c r="A91" s="1308"/>
      <c r="B91" s="1816" t="s">
        <v>236</v>
      </c>
      <c r="C91" s="1816" t="s">
        <v>236</v>
      </c>
      <c r="D91" s="1816" t="s">
        <v>236</v>
      </c>
      <c r="E91" s="1816"/>
      <c r="F91" s="1816" t="s">
        <v>236</v>
      </c>
      <c r="G91" s="1816" t="s">
        <v>236</v>
      </c>
      <c r="H91" s="1816" t="s">
        <v>236</v>
      </c>
      <c r="I91" s="1816" t="s">
        <v>236</v>
      </c>
      <c r="J91" s="1816" t="s">
        <v>236</v>
      </c>
      <c r="K91" s="1816" t="s">
        <v>236</v>
      </c>
      <c r="L91" s="1816" t="s">
        <v>236</v>
      </c>
      <c r="M91" s="1816"/>
      <c r="N91" s="1816" t="s">
        <v>236</v>
      </c>
      <c r="O91" s="1816" t="s">
        <v>236</v>
      </c>
      <c r="P91" s="1816" t="s">
        <v>236</v>
      </c>
      <c r="Q91" s="1816" t="s">
        <v>236</v>
      </c>
      <c r="R91" s="1816" t="s">
        <v>236</v>
      </c>
      <c r="S91" s="1816" t="s">
        <v>236</v>
      </c>
      <c r="T91" s="1816" t="s">
        <v>236</v>
      </c>
      <c r="U91" s="1816" t="s">
        <v>236</v>
      </c>
      <c r="V91" s="1816"/>
      <c r="W91" s="1816" t="s">
        <v>236</v>
      </c>
      <c r="X91" s="1816" t="s">
        <v>236</v>
      </c>
      <c r="Y91" s="1816"/>
      <c r="Z91" s="1816" t="s">
        <v>236</v>
      </c>
      <c r="AA91" s="1816" t="s">
        <v>236</v>
      </c>
      <c r="AB91" s="1816" t="s">
        <v>236</v>
      </c>
      <c r="AC91" s="1816" t="s">
        <v>236</v>
      </c>
      <c r="AD91" s="1816" t="s">
        <v>236</v>
      </c>
      <c r="AE91" s="1816" t="s">
        <v>236</v>
      </c>
      <c r="AF91" s="1816" t="s">
        <v>236</v>
      </c>
      <c r="AG91" s="1816" t="s">
        <v>236</v>
      </c>
      <c r="AH91" s="1816" t="s">
        <v>236</v>
      </c>
      <c r="AI91" s="1816" t="s">
        <v>236</v>
      </c>
      <c r="AJ91" s="1816" t="s">
        <v>236</v>
      </c>
      <c r="AK91" s="1816" t="s">
        <v>236</v>
      </c>
      <c r="AL91" s="1820"/>
      <c r="AM91" s="1820"/>
      <c r="AN91" s="1820"/>
      <c r="AO91" s="1821"/>
      <c r="AP91" s="1820"/>
      <c r="AQ91" s="1820"/>
      <c r="AR91" s="1820"/>
      <c r="AS91" s="1820"/>
      <c r="AT91" s="1820"/>
      <c r="AU91" s="1820"/>
      <c r="AV91" s="1820"/>
      <c r="AW91" s="1816"/>
      <c r="AX91" s="1816"/>
      <c r="AY91" s="1816"/>
      <c r="AZ91" s="1817"/>
      <c r="BA91" s="1308"/>
      <c r="BB91" s="1816"/>
      <c r="BC91" s="1816"/>
      <c r="BD91" s="1816"/>
      <c r="BE91" s="1816"/>
      <c r="BF91" s="1816"/>
      <c r="BG91" s="1816"/>
      <c r="BH91" s="1817"/>
      <c r="BI91" s="1833"/>
      <c r="BJ91" s="1816"/>
      <c r="BK91" s="1816"/>
      <c r="BL91" s="1816"/>
      <c r="BM91" s="1816"/>
      <c r="BN91" s="1816"/>
      <c r="BO91" s="1816"/>
      <c r="BP91" s="1835" t="s">
        <v>236</v>
      </c>
      <c r="BQ91" s="1818" t="s">
        <v>236</v>
      </c>
      <c r="BR91" s="1835" t="s">
        <v>236</v>
      </c>
      <c r="BS91" s="1835" t="s">
        <v>236</v>
      </c>
      <c r="BT91" s="1821"/>
      <c r="BU91" s="1821" t="s">
        <v>236</v>
      </c>
      <c r="BV91" s="1820" t="s">
        <v>236</v>
      </c>
      <c r="BW91" s="1820" t="s">
        <v>236</v>
      </c>
      <c r="BX91" s="1820" t="s">
        <v>236</v>
      </c>
      <c r="BY91" s="1820" t="s">
        <v>236</v>
      </c>
      <c r="BZ91" s="1820" t="s">
        <v>236</v>
      </c>
      <c r="CA91" s="1820"/>
      <c r="CB91" s="1829" t="s">
        <v>236</v>
      </c>
      <c r="CC91" s="1308"/>
      <c r="CD91" s="1841" t="s">
        <v>236</v>
      </c>
      <c r="CE91" s="1820" t="s">
        <v>236</v>
      </c>
      <c r="CF91" s="1820" t="s">
        <v>236</v>
      </c>
      <c r="CG91" s="1820" t="s">
        <v>236</v>
      </c>
      <c r="CH91" s="1820" t="s">
        <v>236</v>
      </c>
      <c r="CI91" s="1820" t="s">
        <v>236</v>
      </c>
      <c r="CJ91" s="1820" t="s">
        <v>236</v>
      </c>
      <c r="CK91" s="1820" t="s">
        <v>236</v>
      </c>
      <c r="CL91" s="1820" t="s">
        <v>236</v>
      </c>
      <c r="CM91" s="1820" t="s">
        <v>236</v>
      </c>
      <c r="CN91" s="1820" t="s">
        <v>236</v>
      </c>
      <c r="CO91" s="1820" t="s">
        <v>236</v>
      </c>
      <c r="CP91" s="1820" t="s">
        <v>236</v>
      </c>
      <c r="CQ91" s="1820" t="s">
        <v>236</v>
      </c>
      <c r="CR91" s="1820" t="s">
        <v>236</v>
      </c>
      <c r="CS91" s="1820" t="s">
        <v>236</v>
      </c>
      <c r="CT91" s="1820" t="s">
        <v>236</v>
      </c>
      <c r="CU91" s="1820" t="s">
        <v>236</v>
      </c>
      <c r="CV91" s="1825" t="s">
        <v>236</v>
      </c>
      <c r="CW91" s="1820"/>
      <c r="CX91" s="1820"/>
      <c r="CY91" s="1820"/>
      <c r="CZ91" s="1820"/>
      <c r="DA91" s="1820"/>
      <c r="DB91" s="1820"/>
      <c r="DC91" s="1820"/>
      <c r="DD91" s="1820"/>
      <c r="DE91" s="1820"/>
      <c r="DF91" s="1820"/>
      <c r="DG91" s="1820"/>
      <c r="DH91" s="1829"/>
      <c r="DI91" s="1311" t="s">
        <v>1100</v>
      </c>
      <c r="DJ91" s="1849">
        <v>0</v>
      </c>
      <c r="DK91" s="1850">
        <v>0</v>
      </c>
      <c r="DL91" s="1850">
        <v>0</v>
      </c>
      <c r="DM91" s="1850">
        <v>0</v>
      </c>
      <c r="DN91" s="1850">
        <v>0</v>
      </c>
      <c r="DO91" s="1850">
        <v>0</v>
      </c>
      <c r="DP91" s="1850">
        <v>0</v>
      </c>
      <c r="DQ91" s="1850">
        <v>0</v>
      </c>
      <c r="DR91" s="1851">
        <v>0</v>
      </c>
      <c r="DS91" s="1307"/>
    </row>
    <row r="92" spans="1:123" ht="16.5" customHeight="1">
      <c r="A92" s="1308" t="s">
        <v>303</v>
      </c>
      <c r="B92" s="1816">
        <v>101876.9</v>
      </c>
      <c r="C92" s="1816">
        <v>101876.9</v>
      </c>
      <c r="D92" s="1816">
        <v>173293.6</v>
      </c>
      <c r="E92" s="1816">
        <v>168833.6</v>
      </c>
      <c r="F92" s="1816">
        <v>193431.33</v>
      </c>
      <c r="G92" s="1816">
        <v>167366.1</v>
      </c>
      <c r="H92" s="1816">
        <v>194864.4</v>
      </c>
      <c r="I92" s="1816">
        <v>213609.60000000001</v>
      </c>
      <c r="J92" s="1816">
        <v>197738.53899999999</v>
      </c>
      <c r="K92" s="1816">
        <v>257392.95700000002</v>
      </c>
      <c r="L92" s="1816">
        <v>254340.91</v>
      </c>
      <c r="M92" s="1816">
        <v>186531.3</v>
      </c>
      <c r="N92" s="1816">
        <v>185056.6</v>
      </c>
      <c r="O92" s="1816">
        <v>164935.20000000001</v>
      </c>
      <c r="P92" s="1816">
        <v>198067.4</v>
      </c>
      <c r="Q92" s="1816">
        <v>206903.73</v>
      </c>
      <c r="R92" s="1816">
        <v>195010.73000000004</v>
      </c>
      <c r="S92" s="1816">
        <v>223606.68099999998</v>
      </c>
      <c r="T92" s="1816">
        <v>187384.42199999996</v>
      </c>
      <c r="U92" s="1816">
        <v>234252.16500000001</v>
      </c>
      <c r="V92" s="1816">
        <v>315223.06100000005</v>
      </c>
      <c r="W92" s="1816">
        <v>242291.603</v>
      </c>
      <c r="X92" s="1816">
        <v>272842.027</v>
      </c>
      <c r="Y92" s="1816">
        <v>298265.99699999997</v>
      </c>
      <c r="Z92" s="1816">
        <v>259901.86700000003</v>
      </c>
      <c r="AA92" s="1816">
        <v>407559.25</v>
      </c>
      <c r="AB92" s="1816">
        <v>437828.00700000004</v>
      </c>
      <c r="AC92" s="1816">
        <v>486478</v>
      </c>
      <c r="AD92" s="1816">
        <v>403759.74500000005</v>
      </c>
      <c r="AE92" s="1816">
        <v>510259.99199999997</v>
      </c>
      <c r="AF92" s="1816">
        <v>288900.03199999995</v>
      </c>
      <c r="AG92" s="1816">
        <v>314700.82699999999</v>
      </c>
      <c r="AH92" s="1816">
        <v>384647.69799999997</v>
      </c>
      <c r="AI92" s="1816">
        <v>296490.51</v>
      </c>
      <c r="AJ92" s="1816">
        <v>411035.5</v>
      </c>
      <c r="AK92" s="1816">
        <v>417154.60399999999</v>
      </c>
      <c r="AL92" s="1818">
        <v>369458.951</v>
      </c>
      <c r="AM92" s="1818">
        <v>558172.978</v>
      </c>
      <c r="AN92" s="1818">
        <v>375821.32899999997</v>
      </c>
      <c r="AO92" s="1818">
        <v>387937.15</v>
      </c>
      <c r="AP92" s="1818">
        <v>322687.55900000001</v>
      </c>
      <c r="AQ92" s="1818">
        <v>466025.32</v>
      </c>
      <c r="AR92" s="1818">
        <v>471541.90599999996</v>
      </c>
      <c r="AS92" s="1818">
        <v>382019.86200000002</v>
      </c>
      <c r="AT92" s="1818">
        <v>329330.92799999996</v>
      </c>
      <c r="AU92" s="1818">
        <v>308818.62600000005</v>
      </c>
      <c r="AV92" s="1818">
        <v>321024.76499999996</v>
      </c>
      <c r="AW92" s="1818">
        <v>309402.99817522999</v>
      </c>
      <c r="AX92" s="1818">
        <v>367912.31028371997</v>
      </c>
      <c r="AY92" s="1818">
        <v>350305.16700000002</v>
      </c>
      <c r="AZ92" s="1819">
        <v>359074.51099999994</v>
      </c>
      <c r="BA92" s="1308" t="s">
        <v>303</v>
      </c>
      <c r="BB92" s="1818">
        <v>326228.68</v>
      </c>
      <c r="BC92" s="1818">
        <v>378203.51500000001</v>
      </c>
      <c r="BD92" s="1818">
        <v>368643.38</v>
      </c>
      <c r="BE92" s="1818">
        <v>345252.45482499996</v>
      </c>
      <c r="BF92" s="1818">
        <v>333789.56400000001</v>
      </c>
      <c r="BG92" s="1818">
        <v>318912.82934999996</v>
      </c>
      <c r="BH92" s="1819">
        <v>363522.91800000001</v>
      </c>
      <c r="BI92" s="1834">
        <v>390504.09099999996</v>
      </c>
      <c r="BJ92" s="1818">
        <v>309402.99817522999</v>
      </c>
      <c r="BK92" s="1818">
        <v>275728.38</v>
      </c>
      <c r="BL92" s="1818">
        <v>255620.83599999998</v>
      </c>
      <c r="BM92" s="1818">
        <v>269854.31999999995</v>
      </c>
      <c r="BN92" s="1818">
        <v>262201.06</v>
      </c>
      <c r="BO92" s="1818">
        <v>266191.33</v>
      </c>
      <c r="BP92" s="1835">
        <v>276218.97000000003</v>
      </c>
      <c r="BQ92" s="1818">
        <v>295639.46000000002</v>
      </c>
      <c r="BR92" s="1835">
        <v>317124.44000000006</v>
      </c>
      <c r="BS92" s="1835">
        <v>333831.66999999993</v>
      </c>
      <c r="BT92" s="1818">
        <v>335914.67</v>
      </c>
      <c r="BU92" s="1818">
        <v>331169.46999999997</v>
      </c>
      <c r="BV92" s="1820">
        <v>320753.09000000003</v>
      </c>
      <c r="BW92" s="1820">
        <v>306819.88</v>
      </c>
      <c r="BX92" s="1820">
        <v>300597.76000000001</v>
      </c>
      <c r="BY92" s="1820">
        <v>349377.18</v>
      </c>
      <c r="BZ92" s="1820">
        <v>297477.48</v>
      </c>
      <c r="CA92" s="1820">
        <v>381833.01</v>
      </c>
      <c r="CB92" s="1829">
        <v>361036.86200000002</v>
      </c>
      <c r="CC92" s="1308" t="s">
        <v>303</v>
      </c>
      <c r="CD92" s="1841">
        <v>320668.38099999994</v>
      </c>
      <c r="CE92" s="1820">
        <v>282017.36</v>
      </c>
      <c r="CF92" s="1820">
        <v>291016.37</v>
      </c>
      <c r="CG92" s="1820">
        <v>325595.59999999998</v>
      </c>
      <c r="CH92" s="1820">
        <v>324799.95300000004</v>
      </c>
      <c r="CI92" s="1820">
        <v>344718.81099999999</v>
      </c>
      <c r="CJ92" s="1820">
        <v>362879.59700000001</v>
      </c>
      <c r="CK92" s="1820">
        <v>340044.32100000005</v>
      </c>
      <c r="CL92" s="1820">
        <v>359388.07</v>
      </c>
      <c r="CM92" s="1820">
        <v>346251.47600000002</v>
      </c>
      <c r="CN92" s="1820">
        <v>326372.54300000001</v>
      </c>
      <c r="CO92" s="1820">
        <v>344238.07400000002</v>
      </c>
      <c r="CP92" s="1820">
        <v>255308.63</v>
      </c>
      <c r="CQ92" s="1820">
        <v>260800.93</v>
      </c>
      <c r="CR92" s="1820">
        <v>155618.22999999998</v>
      </c>
      <c r="CS92" s="1820">
        <v>117311.614</v>
      </c>
      <c r="CT92" s="1820">
        <v>130957.05</v>
      </c>
      <c r="CU92" s="1820">
        <v>133762.89000000001</v>
      </c>
      <c r="CV92" s="1825">
        <v>119645.66336414</v>
      </c>
      <c r="CW92" s="1820">
        <v>112879.1</v>
      </c>
      <c r="CX92" s="1820">
        <v>139633.20000000001</v>
      </c>
      <c r="CY92" s="1820">
        <v>141603.57</v>
      </c>
      <c r="CZ92" s="1820">
        <v>187949.08</v>
      </c>
      <c r="DA92" s="1820">
        <v>173146.63</v>
      </c>
      <c r="DB92" s="1820">
        <v>158086.66</v>
      </c>
      <c r="DC92" s="1820">
        <v>189292.19</v>
      </c>
      <c r="DD92" s="1820">
        <v>155339.1</v>
      </c>
      <c r="DE92" s="1820">
        <v>186954.45</v>
      </c>
      <c r="DF92" s="1820">
        <v>177065.9</v>
      </c>
      <c r="DG92" s="1820">
        <v>131229.57387163001</v>
      </c>
      <c r="DH92" s="1829">
        <v>169893.35688147999</v>
      </c>
      <c r="DI92" s="1311" t="s">
        <v>1101</v>
      </c>
      <c r="DJ92" s="1849">
        <v>25309.165728</v>
      </c>
      <c r="DK92" s="1850">
        <v>0</v>
      </c>
      <c r="DL92" s="1850">
        <v>26069.545655999998</v>
      </c>
      <c r="DM92" s="1850">
        <v>0</v>
      </c>
      <c r="DN92" s="1850">
        <v>0</v>
      </c>
      <c r="DO92" s="1850">
        <v>0</v>
      </c>
      <c r="DP92" s="1850">
        <v>0</v>
      </c>
      <c r="DQ92" s="1850">
        <v>0</v>
      </c>
      <c r="DR92" s="1851">
        <v>0</v>
      </c>
      <c r="DS92" s="1307"/>
    </row>
    <row r="93" spans="1:123" ht="16.5" customHeight="1">
      <c r="A93" s="1308"/>
      <c r="B93" s="1816" t="s">
        <v>236</v>
      </c>
      <c r="C93" s="1816"/>
      <c r="D93" s="1816" t="s">
        <v>236</v>
      </c>
      <c r="E93" s="1816"/>
      <c r="F93" s="1816" t="s">
        <v>236</v>
      </c>
      <c r="G93" s="1816" t="s">
        <v>236</v>
      </c>
      <c r="H93" s="1816" t="s">
        <v>236</v>
      </c>
      <c r="I93" s="1816" t="s">
        <v>236</v>
      </c>
      <c r="J93" s="1816" t="s">
        <v>236</v>
      </c>
      <c r="K93" s="1816" t="s">
        <v>236</v>
      </c>
      <c r="L93" s="1816" t="s">
        <v>236</v>
      </c>
      <c r="M93" s="1816" t="s">
        <v>236</v>
      </c>
      <c r="N93" s="1816" t="s">
        <v>236</v>
      </c>
      <c r="O93" s="1816" t="s">
        <v>236</v>
      </c>
      <c r="P93" s="1816" t="s">
        <v>236</v>
      </c>
      <c r="Q93" s="1816" t="s">
        <v>236</v>
      </c>
      <c r="R93" s="1816" t="s">
        <v>236</v>
      </c>
      <c r="S93" s="1816" t="s">
        <v>236</v>
      </c>
      <c r="T93" s="1816" t="s">
        <v>236</v>
      </c>
      <c r="U93" s="1816" t="s">
        <v>236</v>
      </c>
      <c r="V93" s="1816" t="s">
        <v>236</v>
      </c>
      <c r="W93" s="1816" t="s">
        <v>236</v>
      </c>
      <c r="X93" s="1816" t="s">
        <v>236</v>
      </c>
      <c r="Y93" s="1816" t="s">
        <v>236</v>
      </c>
      <c r="Z93" s="1816"/>
      <c r="AA93" s="1816"/>
      <c r="AB93" s="1816"/>
      <c r="AC93" s="1816"/>
      <c r="AD93" s="1816"/>
      <c r="AE93" s="1816"/>
      <c r="AF93" s="1816"/>
      <c r="AG93" s="1816"/>
      <c r="AH93" s="1816"/>
      <c r="AI93" s="1816"/>
      <c r="AJ93" s="1816"/>
      <c r="AK93" s="1816"/>
      <c r="AL93" s="1818"/>
      <c r="AM93" s="1818"/>
      <c r="AN93" s="1818"/>
      <c r="AO93" s="1818"/>
      <c r="AP93" s="1818"/>
      <c r="AQ93" s="1818"/>
      <c r="AR93" s="1818"/>
      <c r="AS93" s="1818"/>
      <c r="AT93" s="1818"/>
      <c r="AU93" s="1818"/>
      <c r="AV93" s="1818"/>
      <c r="AW93" s="1818"/>
      <c r="AX93" s="1818"/>
      <c r="AY93" s="1818"/>
      <c r="AZ93" s="1819"/>
      <c r="BA93" s="1308"/>
      <c r="BB93" s="1818"/>
      <c r="BC93" s="1818"/>
      <c r="BD93" s="1818"/>
      <c r="BE93" s="1818"/>
      <c r="BF93" s="1818"/>
      <c r="BG93" s="1818"/>
      <c r="BH93" s="1819"/>
      <c r="BI93" s="1834"/>
      <c r="BJ93" s="1818"/>
      <c r="BK93" s="1818"/>
      <c r="BL93" s="1818"/>
      <c r="BM93" s="1818"/>
      <c r="BN93" s="1818"/>
      <c r="BO93" s="1818"/>
      <c r="BP93" s="1835"/>
      <c r="BQ93" s="1818"/>
      <c r="BR93" s="1835"/>
      <c r="BS93" s="1835"/>
      <c r="BT93" s="1818"/>
      <c r="BU93" s="1818"/>
      <c r="BV93" s="1820"/>
      <c r="BW93" s="1820"/>
      <c r="BX93" s="1820"/>
      <c r="BY93" s="1820"/>
      <c r="BZ93" s="1820" t="s">
        <v>236</v>
      </c>
      <c r="CA93" s="1820"/>
      <c r="CB93" s="1829" t="s">
        <v>236</v>
      </c>
      <c r="CC93" s="1308"/>
      <c r="CD93" s="1841"/>
      <c r="CE93" s="1820" t="s">
        <v>236</v>
      </c>
      <c r="CF93" s="1820" t="s">
        <v>236</v>
      </c>
      <c r="CG93" s="1820" t="s">
        <v>236</v>
      </c>
      <c r="CH93" s="1820" t="s">
        <v>236</v>
      </c>
      <c r="CI93" s="1820" t="s">
        <v>236</v>
      </c>
      <c r="CJ93" s="1820" t="s">
        <v>236</v>
      </c>
      <c r="CK93" s="1820" t="s">
        <v>236</v>
      </c>
      <c r="CL93" s="1820" t="s">
        <v>236</v>
      </c>
      <c r="CM93" s="1820"/>
      <c r="CN93" s="1820"/>
      <c r="CO93" s="1820"/>
      <c r="CP93" s="1820" t="s">
        <v>236</v>
      </c>
      <c r="CQ93" s="1820" t="s">
        <v>236</v>
      </c>
      <c r="CR93" s="1820" t="s">
        <v>236</v>
      </c>
      <c r="CS93" s="1820"/>
      <c r="CT93" s="1820"/>
      <c r="CU93" s="1820"/>
      <c r="CV93" s="1825"/>
      <c r="CW93" s="1820"/>
      <c r="CX93" s="1820"/>
      <c r="CY93" s="1820"/>
      <c r="CZ93" s="1820"/>
      <c r="DA93" s="1820"/>
      <c r="DB93" s="1820"/>
      <c r="DC93" s="1820"/>
      <c r="DD93" s="1820"/>
      <c r="DE93" s="1820"/>
      <c r="DF93" s="1820"/>
      <c r="DG93" s="1820"/>
      <c r="DH93" s="1829"/>
      <c r="DI93" s="1311" t="s">
        <v>1102</v>
      </c>
      <c r="DJ93" s="1849">
        <v>15534.692347739991</v>
      </c>
      <c r="DK93" s="1850">
        <v>15538.835206999995</v>
      </c>
      <c r="DL93" s="1850">
        <v>16656.666087149999</v>
      </c>
      <c r="DM93" s="1850">
        <v>17425.903128429996</v>
      </c>
      <c r="DN93" s="1850">
        <v>18579.681836009997</v>
      </c>
      <c r="DO93" s="1850">
        <v>19573.202206010003</v>
      </c>
      <c r="DP93" s="1850">
        <v>19946.776696180004</v>
      </c>
      <c r="DQ93" s="1850">
        <v>20588.747057200002</v>
      </c>
      <c r="DR93" s="1851">
        <v>20642.973905150015</v>
      </c>
      <c r="DS93" s="1307"/>
    </row>
    <row r="94" spans="1:123" ht="30.75" customHeight="1">
      <c r="A94" s="1316" t="s">
        <v>1103</v>
      </c>
      <c r="B94" s="1816">
        <v>45786.1</v>
      </c>
      <c r="C94" s="1816">
        <v>45786.1</v>
      </c>
      <c r="D94" s="1816">
        <v>56153.2</v>
      </c>
      <c r="E94" s="1816">
        <v>68956</v>
      </c>
      <c r="F94" s="1816">
        <v>50318.9</v>
      </c>
      <c r="G94" s="1816">
        <v>69121.899999999994</v>
      </c>
      <c r="H94" s="1816">
        <v>81712.899999999994</v>
      </c>
      <c r="I94" s="1816">
        <v>61400.3</v>
      </c>
      <c r="J94" s="1816">
        <v>153574.10800000001</v>
      </c>
      <c r="K94" s="1816">
        <v>112824.69099999999</v>
      </c>
      <c r="L94" s="1816">
        <v>91908.7</v>
      </c>
      <c r="M94" s="1816">
        <v>77291.600000000006</v>
      </c>
      <c r="N94" s="1816">
        <v>83473.3</v>
      </c>
      <c r="O94" s="1816">
        <v>83473.3</v>
      </c>
      <c r="P94" s="1816">
        <v>42052.6</v>
      </c>
      <c r="Q94" s="1816">
        <v>79876.3</v>
      </c>
      <c r="R94" s="1816">
        <v>48045.4</v>
      </c>
      <c r="S94" s="1816">
        <v>136760.75599999999</v>
      </c>
      <c r="T94" s="1816">
        <v>83810.907000000007</v>
      </c>
      <c r="U94" s="1816">
        <v>76314.099000000002</v>
      </c>
      <c r="V94" s="1816">
        <v>104777.82400000001</v>
      </c>
      <c r="W94" s="1816">
        <v>129811.874</v>
      </c>
      <c r="X94" s="1816">
        <v>125930.299</v>
      </c>
      <c r="Y94" s="1816">
        <v>228435.495</v>
      </c>
      <c r="Z94" s="1816">
        <v>286124.59000000003</v>
      </c>
      <c r="AA94" s="1816">
        <v>424448.96100000001</v>
      </c>
      <c r="AB94" s="1816">
        <v>478837.74599999998</v>
      </c>
      <c r="AC94" s="1816">
        <v>409989.9</v>
      </c>
      <c r="AD94" s="1816">
        <v>213073.02299999999</v>
      </c>
      <c r="AE94" s="1816">
        <v>267831.05099999998</v>
      </c>
      <c r="AF94" s="1816">
        <v>402881.53700000001</v>
      </c>
      <c r="AG94" s="1816">
        <v>414737.29599999997</v>
      </c>
      <c r="AH94" s="1816">
        <v>363006.58899999998</v>
      </c>
      <c r="AI94" s="1816">
        <v>341834.74800000002</v>
      </c>
      <c r="AJ94" s="1816">
        <v>112876.3</v>
      </c>
      <c r="AK94" s="1816">
        <v>465618.09600000002</v>
      </c>
      <c r="AL94" s="1818">
        <v>402937.011</v>
      </c>
      <c r="AM94" s="1818">
        <v>383087.53600000002</v>
      </c>
      <c r="AN94" s="1818">
        <v>386615.27600000001</v>
      </c>
      <c r="AO94" s="1818">
        <v>330939.63999999996</v>
      </c>
      <c r="AP94" s="1818">
        <v>197116.92200000002</v>
      </c>
      <c r="AQ94" s="1818">
        <v>140580.16099999999</v>
      </c>
      <c r="AR94" s="1818">
        <v>101883.697</v>
      </c>
      <c r="AS94" s="1818">
        <v>73548.036999999997</v>
      </c>
      <c r="AT94" s="1818">
        <v>103507.50599999999</v>
      </c>
      <c r="AU94" s="1818">
        <v>100039.046</v>
      </c>
      <c r="AV94" s="1818">
        <v>118076.304</v>
      </c>
      <c r="AW94" s="1818">
        <v>109863.97899999999</v>
      </c>
      <c r="AX94" s="1818">
        <v>114161.92727973999</v>
      </c>
      <c r="AY94" s="1818">
        <v>134626.22099999999</v>
      </c>
      <c r="AZ94" s="1819">
        <v>111975.27</v>
      </c>
      <c r="BA94" s="1316" t="s">
        <v>1103</v>
      </c>
      <c r="BB94" s="1818">
        <v>87894.716</v>
      </c>
      <c r="BC94" s="1818">
        <v>67183.289000000004</v>
      </c>
      <c r="BD94" s="1818">
        <v>101479.348</v>
      </c>
      <c r="BE94" s="1818">
        <v>72738.956126000005</v>
      </c>
      <c r="BF94" s="1818">
        <v>79314.932000000001</v>
      </c>
      <c r="BG94" s="1818">
        <v>84663.67</v>
      </c>
      <c r="BH94" s="1819">
        <v>99954.155999999988</v>
      </c>
      <c r="BI94" s="1834">
        <v>49276.596000000005</v>
      </c>
      <c r="BJ94" s="1818">
        <v>109863.97899999999</v>
      </c>
      <c r="BK94" s="1818">
        <v>32729.93</v>
      </c>
      <c r="BL94" s="1818">
        <v>55246.842000000004</v>
      </c>
      <c r="BM94" s="1818">
        <v>63926.57</v>
      </c>
      <c r="BN94" s="1818">
        <v>73925.17</v>
      </c>
      <c r="BO94" s="1818">
        <v>91889.62</v>
      </c>
      <c r="BP94" s="1835">
        <v>89945.06</v>
      </c>
      <c r="BQ94" s="1818">
        <v>71168.649999999994</v>
      </c>
      <c r="BR94" s="1835">
        <v>68935.070000000007</v>
      </c>
      <c r="BS94" s="1835">
        <v>74205.66</v>
      </c>
      <c r="BT94" s="1818">
        <v>158126.97</v>
      </c>
      <c r="BU94" s="1818">
        <v>166590.14000000001</v>
      </c>
      <c r="BV94" s="1820">
        <v>106713.15</v>
      </c>
      <c r="BW94" s="1820">
        <v>75754.41</v>
      </c>
      <c r="BX94" s="1820">
        <v>84656.94</v>
      </c>
      <c r="BY94" s="1820">
        <v>105370.95</v>
      </c>
      <c r="BZ94" s="1820">
        <v>99605.56</v>
      </c>
      <c r="CA94" s="1820">
        <v>65817.16</v>
      </c>
      <c r="CB94" s="1829">
        <v>166579.54300000001</v>
      </c>
      <c r="CC94" s="1316" t="s">
        <v>1103</v>
      </c>
      <c r="CD94" s="1841">
        <v>141337.179</v>
      </c>
      <c r="CE94" s="1820">
        <v>82266.320000000007</v>
      </c>
      <c r="CF94" s="1820">
        <v>89768.97</v>
      </c>
      <c r="CG94" s="1820">
        <v>82516.576000000001</v>
      </c>
      <c r="CH94" s="1820">
        <v>88062.7</v>
      </c>
      <c r="CI94" s="1820">
        <v>87326.463000000003</v>
      </c>
      <c r="CJ94" s="1820">
        <v>34728.902000000002</v>
      </c>
      <c r="CK94" s="1820">
        <v>31620.687999999998</v>
      </c>
      <c r="CL94" s="1820">
        <v>22044.71</v>
      </c>
      <c r="CM94" s="1820">
        <v>21558.46</v>
      </c>
      <c r="CN94" s="1820">
        <v>17659.762999999999</v>
      </c>
      <c r="CO94" s="1820">
        <v>19786.617999999999</v>
      </c>
      <c r="CP94" s="1820">
        <v>71527.23000000001</v>
      </c>
      <c r="CQ94" s="1820">
        <v>66764.106</v>
      </c>
      <c r="CR94" s="1820">
        <v>18776.237000000001</v>
      </c>
      <c r="CS94" s="1820">
        <v>25895.762999999999</v>
      </c>
      <c r="CT94" s="1820">
        <v>32166.260000000002</v>
      </c>
      <c r="CU94" s="1820">
        <v>27658.27</v>
      </c>
      <c r="CV94" s="1825">
        <v>23433.1</v>
      </c>
      <c r="CW94" s="1820">
        <v>0</v>
      </c>
      <c r="CX94" s="1820">
        <v>14939.6</v>
      </c>
      <c r="CY94" s="1820">
        <v>8262.06</v>
      </c>
      <c r="CZ94" s="1820">
        <v>12168.78</v>
      </c>
      <c r="DA94" s="1820">
        <v>7737.14</v>
      </c>
      <c r="DB94" s="1820">
        <v>9059.06</v>
      </c>
      <c r="DC94" s="1820">
        <v>12468.45</v>
      </c>
      <c r="DD94" s="1820">
        <v>7354.34</v>
      </c>
      <c r="DE94" s="1820">
        <v>5068.78</v>
      </c>
      <c r="DF94" s="1820">
        <v>4748.32</v>
      </c>
      <c r="DG94" s="1820">
        <v>3163.0004931900003</v>
      </c>
      <c r="DH94" s="1829">
        <v>13464.767629779999</v>
      </c>
      <c r="DI94" s="1309"/>
      <c r="DJ94" s="1846" t="s">
        <v>236</v>
      </c>
      <c r="DK94" s="1847" t="s">
        <v>236</v>
      </c>
      <c r="DL94" s="1847" t="s">
        <v>236</v>
      </c>
      <c r="DM94" s="1847" t="s">
        <v>236</v>
      </c>
      <c r="DN94" s="1847" t="s">
        <v>236</v>
      </c>
      <c r="DO94" s="1847" t="s">
        <v>236</v>
      </c>
      <c r="DP94" s="1847" t="s">
        <v>236</v>
      </c>
      <c r="DQ94" s="1847" t="s">
        <v>236</v>
      </c>
      <c r="DR94" s="1848" t="s">
        <v>236</v>
      </c>
      <c r="DS94" s="1307"/>
    </row>
    <row r="95" spans="1:123" ht="15.75" customHeight="1">
      <c r="A95" s="1310" t="s">
        <v>306</v>
      </c>
      <c r="B95" s="1820">
        <v>0</v>
      </c>
      <c r="C95" s="1820">
        <v>0</v>
      </c>
      <c r="D95" s="1820">
        <v>0</v>
      </c>
      <c r="E95" s="1820">
        <v>0</v>
      </c>
      <c r="F95" s="1820">
        <v>0</v>
      </c>
      <c r="G95" s="1820">
        <v>0</v>
      </c>
      <c r="H95" s="1820">
        <v>0</v>
      </c>
      <c r="I95" s="1820">
        <v>0</v>
      </c>
      <c r="J95" s="1820">
        <v>34122.089999999997</v>
      </c>
      <c r="K95" s="1820">
        <v>0</v>
      </c>
      <c r="L95" s="1820">
        <v>0</v>
      </c>
      <c r="M95" s="1820">
        <v>6083.3</v>
      </c>
      <c r="N95" s="1820">
        <v>0</v>
      </c>
      <c r="O95" s="1820">
        <v>0</v>
      </c>
      <c r="P95" s="1820">
        <v>0</v>
      </c>
      <c r="Q95" s="1820">
        <v>0</v>
      </c>
      <c r="R95" s="1820">
        <v>0</v>
      </c>
      <c r="S95" s="1820">
        <v>18692.002</v>
      </c>
      <c r="T95" s="1820">
        <v>18692.002</v>
      </c>
      <c r="U95" s="1820">
        <v>0</v>
      </c>
      <c r="V95" s="1820">
        <v>0</v>
      </c>
      <c r="W95" s="1820">
        <v>0</v>
      </c>
      <c r="X95" s="1820">
        <v>0</v>
      </c>
      <c r="Y95" s="1820">
        <v>0</v>
      </c>
      <c r="Z95" s="1820">
        <v>0</v>
      </c>
      <c r="AA95" s="1820">
        <v>0</v>
      </c>
      <c r="AB95" s="1820">
        <v>0</v>
      </c>
      <c r="AC95" s="1820">
        <v>0</v>
      </c>
      <c r="AD95" s="1820">
        <v>0</v>
      </c>
      <c r="AE95" s="1820">
        <v>0</v>
      </c>
      <c r="AF95" s="1820">
        <v>31850</v>
      </c>
      <c r="AG95" s="1820">
        <v>43250</v>
      </c>
      <c r="AH95" s="1820">
        <v>0</v>
      </c>
      <c r="AI95" s="1820">
        <v>17450</v>
      </c>
      <c r="AJ95" s="1820">
        <v>20391.8</v>
      </c>
      <c r="AK95" s="1820">
        <v>10500</v>
      </c>
      <c r="AL95" s="1821">
        <v>25250</v>
      </c>
      <c r="AM95" s="1821">
        <v>13000</v>
      </c>
      <c r="AN95" s="1821">
        <v>6300</v>
      </c>
      <c r="AO95" s="1821">
        <v>0</v>
      </c>
      <c r="AP95" s="1821">
        <v>0</v>
      </c>
      <c r="AQ95" s="1821">
        <v>0</v>
      </c>
      <c r="AR95" s="1821">
        <v>8850</v>
      </c>
      <c r="AS95" s="1821">
        <v>0</v>
      </c>
      <c r="AT95" s="1821">
        <v>15100</v>
      </c>
      <c r="AU95" s="1821">
        <v>250</v>
      </c>
      <c r="AV95" s="1821">
        <v>0</v>
      </c>
      <c r="AW95" s="1821">
        <v>0</v>
      </c>
      <c r="AX95" s="1821">
        <v>0</v>
      </c>
      <c r="AY95" s="1821">
        <v>0</v>
      </c>
      <c r="AZ95" s="1822">
        <v>0</v>
      </c>
      <c r="BA95" s="1310" t="s">
        <v>306</v>
      </c>
      <c r="BB95" s="1821">
        <v>0</v>
      </c>
      <c r="BC95" s="1821">
        <v>0</v>
      </c>
      <c r="BD95" s="1821">
        <v>0</v>
      </c>
      <c r="BE95" s="1821">
        <v>0</v>
      </c>
      <c r="BF95" s="1821">
        <v>0</v>
      </c>
      <c r="BG95" s="1821">
        <v>0</v>
      </c>
      <c r="BH95" s="1822">
        <v>0</v>
      </c>
      <c r="BI95" s="1836">
        <v>0</v>
      </c>
      <c r="BJ95" s="1821">
        <v>0</v>
      </c>
      <c r="BK95" s="1821">
        <v>0</v>
      </c>
      <c r="BL95" s="1821">
        <v>0</v>
      </c>
      <c r="BM95" s="1821">
        <v>0</v>
      </c>
      <c r="BN95" s="1821">
        <v>9600</v>
      </c>
      <c r="BO95" s="1821">
        <v>6700</v>
      </c>
      <c r="BP95" s="1825">
        <v>0</v>
      </c>
      <c r="BQ95" s="1821">
        <v>0</v>
      </c>
      <c r="BR95" s="1825">
        <v>0</v>
      </c>
      <c r="BS95" s="1825">
        <v>5850</v>
      </c>
      <c r="BT95" s="1821">
        <v>34100</v>
      </c>
      <c r="BU95" s="1821">
        <v>63700</v>
      </c>
      <c r="BV95" s="1820">
        <v>6600</v>
      </c>
      <c r="BW95" s="1820">
        <v>0</v>
      </c>
      <c r="BX95" s="1820">
        <v>0</v>
      </c>
      <c r="BY95" s="1820">
        <v>9400</v>
      </c>
      <c r="BZ95" s="1820">
        <v>0</v>
      </c>
      <c r="CA95" s="1820">
        <v>0</v>
      </c>
      <c r="CB95" s="1829">
        <v>19550</v>
      </c>
      <c r="CC95" s="1310" t="s">
        <v>306</v>
      </c>
      <c r="CD95" s="1841">
        <v>50000</v>
      </c>
      <c r="CE95" s="1820">
        <v>0</v>
      </c>
      <c r="CF95" s="1820">
        <v>0</v>
      </c>
      <c r="CG95" s="1820">
        <v>0</v>
      </c>
      <c r="CH95" s="1820">
        <v>0</v>
      </c>
      <c r="CI95" s="1820">
        <v>0</v>
      </c>
      <c r="CJ95" s="1820">
        <v>0</v>
      </c>
      <c r="CK95" s="1820">
        <v>0</v>
      </c>
      <c r="CL95" s="1820">
        <v>0</v>
      </c>
      <c r="CM95" s="1820">
        <v>0</v>
      </c>
      <c r="CN95" s="1820">
        <v>0</v>
      </c>
      <c r="CO95" s="1820">
        <v>0</v>
      </c>
      <c r="CP95" s="1820">
        <v>0</v>
      </c>
      <c r="CQ95" s="1820">
        <v>0</v>
      </c>
      <c r="CR95" s="1820">
        <v>0</v>
      </c>
      <c r="CS95" s="1820">
        <v>0</v>
      </c>
      <c r="CT95" s="1820">
        <v>0</v>
      </c>
      <c r="CU95" s="1820">
        <v>0</v>
      </c>
      <c r="CV95" s="1825">
        <v>0</v>
      </c>
      <c r="CW95" s="1820">
        <v>0</v>
      </c>
      <c r="CX95" s="1820">
        <v>0</v>
      </c>
      <c r="CY95" s="1820">
        <v>0</v>
      </c>
      <c r="CZ95" s="1820">
        <v>0</v>
      </c>
      <c r="DA95" s="1820">
        <v>0</v>
      </c>
      <c r="DB95" s="1820">
        <v>0</v>
      </c>
      <c r="DC95" s="1820">
        <v>0</v>
      </c>
      <c r="DD95" s="1820">
        <v>0</v>
      </c>
      <c r="DE95" s="1820">
        <v>0</v>
      </c>
      <c r="DF95" s="1820">
        <v>0</v>
      </c>
      <c r="DG95" s="1820">
        <v>0</v>
      </c>
      <c r="DH95" s="1829">
        <v>0</v>
      </c>
      <c r="DI95" s="1309" t="s">
        <v>302</v>
      </c>
      <c r="DJ95" s="1846">
        <v>20453.70624625</v>
      </c>
      <c r="DK95" s="1847">
        <v>17124.124087259999</v>
      </c>
      <c r="DL95" s="1847">
        <v>15355.16555258</v>
      </c>
      <c r="DM95" s="1847">
        <v>16611.898104399999</v>
      </c>
      <c r="DN95" s="1847">
        <v>26852.11640531</v>
      </c>
      <c r="DO95" s="1847">
        <v>16501.606831950001</v>
      </c>
      <c r="DP95" s="1847">
        <v>13350.53238574</v>
      </c>
      <c r="DQ95" s="1847">
        <v>4767.0687252200005</v>
      </c>
      <c r="DR95" s="1848">
        <v>15231.687171239999</v>
      </c>
      <c r="DS95" s="1307"/>
    </row>
    <row r="96" spans="1:123" s="1314" customFormat="1" ht="15.75" customHeight="1">
      <c r="A96" s="1310" t="s">
        <v>307</v>
      </c>
      <c r="B96" s="1820">
        <v>9737.2999999999993</v>
      </c>
      <c r="C96" s="1820">
        <v>9737.2999999999993</v>
      </c>
      <c r="D96" s="1820">
        <v>7502.3</v>
      </c>
      <c r="E96" s="1820">
        <v>28502.3</v>
      </c>
      <c r="F96" s="1820">
        <v>18492.3</v>
      </c>
      <c r="G96" s="1820">
        <v>33402.300000000003</v>
      </c>
      <c r="H96" s="1820">
        <v>46181.8</v>
      </c>
      <c r="I96" s="1820">
        <v>28611.3</v>
      </c>
      <c r="J96" s="1820">
        <v>48700</v>
      </c>
      <c r="K96" s="1820">
        <v>69481.303</v>
      </c>
      <c r="L96" s="1820">
        <v>29355.9</v>
      </c>
      <c r="M96" s="1820">
        <v>15700</v>
      </c>
      <c r="N96" s="1820">
        <v>21304.799999999999</v>
      </c>
      <c r="O96" s="1820">
        <v>21304.799999999999</v>
      </c>
      <c r="P96" s="1820">
        <v>14039.5</v>
      </c>
      <c r="Q96" s="1820">
        <v>21627</v>
      </c>
      <c r="R96" s="1820">
        <v>41627</v>
      </c>
      <c r="S96" s="1820">
        <v>28544.415000000001</v>
      </c>
      <c r="T96" s="1820">
        <v>11983.518</v>
      </c>
      <c r="U96" s="1820">
        <v>33946.998999999996</v>
      </c>
      <c r="V96" s="1820">
        <v>54387.307000000001</v>
      </c>
      <c r="W96" s="1820">
        <v>95642.36</v>
      </c>
      <c r="X96" s="1820">
        <v>81477.36</v>
      </c>
      <c r="Y96" s="1820">
        <v>149445.859</v>
      </c>
      <c r="Z96" s="1820">
        <v>185681</v>
      </c>
      <c r="AA96" s="1820">
        <v>281376.55200000003</v>
      </c>
      <c r="AB96" s="1820">
        <v>408147.39199999999</v>
      </c>
      <c r="AC96" s="1820">
        <v>344874</v>
      </c>
      <c r="AD96" s="1820">
        <v>193280</v>
      </c>
      <c r="AE96" s="1820">
        <v>248200</v>
      </c>
      <c r="AF96" s="1820">
        <v>338850</v>
      </c>
      <c r="AG96" s="1820">
        <v>346100</v>
      </c>
      <c r="AH96" s="1820">
        <v>333466</v>
      </c>
      <c r="AI96" s="1820">
        <v>291150</v>
      </c>
      <c r="AJ96" s="1820">
        <v>56438.9</v>
      </c>
      <c r="AK96" s="1820">
        <v>0</v>
      </c>
      <c r="AL96" s="1821">
        <v>348334.93599999999</v>
      </c>
      <c r="AM96" s="1821">
        <v>346244.9</v>
      </c>
      <c r="AN96" s="1821">
        <v>335920</v>
      </c>
      <c r="AO96" s="1821">
        <v>299180.40999999997</v>
      </c>
      <c r="AP96" s="1821">
        <v>157849.49100000001</v>
      </c>
      <c r="AQ96" s="1821">
        <v>107901.98699999999</v>
      </c>
      <c r="AR96" s="1821">
        <v>59530</v>
      </c>
      <c r="AS96" s="1821">
        <v>37330.5</v>
      </c>
      <c r="AT96" s="1821">
        <v>42820.5</v>
      </c>
      <c r="AU96" s="1821">
        <v>73095.474000000002</v>
      </c>
      <c r="AV96" s="1821">
        <v>67628.642999999996</v>
      </c>
      <c r="AW96" s="1821">
        <v>64750</v>
      </c>
      <c r="AX96" s="1821">
        <v>77200</v>
      </c>
      <c r="AY96" s="1821">
        <v>101132.81299999999</v>
      </c>
      <c r="AZ96" s="1822">
        <v>79820</v>
      </c>
      <c r="BA96" s="1310" t="s">
        <v>307</v>
      </c>
      <c r="BB96" s="1821">
        <v>56773</v>
      </c>
      <c r="BC96" s="1821">
        <v>39000</v>
      </c>
      <c r="BD96" s="1821">
        <v>75748</v>
      </c>
      <c r="BE96" s="1821">
        <v>49500</v>
      </c>
      <c r="BF96" s="1821">
        <v>56358.976000000002</v>
      </c>
      <c r="BG96" s="1821">
        <v>63151.091999999997</v>
      </c>
      <c r="BH96" s="1822">
        <v>71099.922999999995</v>
      </c>
      <c r="BI96" s="1836">
        <v>25647.418000000001</v>
      </c>
      <c r="BJ96" s="1821">
        <v>64750</v>
      </c>
      <c r="BK96" s="1821">
        <v>3000</v>
      </c>
      <c r="BL96" s="1821">
        <v>27469</v>
      </c>
      <c r="BM96" s="1821">
        <v>20324</v>
      </c>
      <c r="BN96" s="1821">
        <v>25193</v>
      </c>
      <c r="BO96" s="1821">
        <v>27762</v>
      </c>
      <c r="BP96" s="1825">
        <v>25544</v>
      </c>
      <c r="BQ96" s="1821">
        <v>2500</v>
      </c>
      <c r="BR96" s="1825">
        <v>9954</v>
      </c>
      <c r="BS96" s="1825">
        <v>13230</v>
      </c>
      <c r="BT96" s="1821">
        <v>71529</v>
      </c>
      <c r="BU96" s="1821">
        <v>58382</v>
      </c>
      <c r="BV96" s="1820">
        <v>66425</v>
      </c>
      <c r="BW96" s="1820">
        <v>36450</v>
      </c>
      <c r="BX96" s="1820">
        <v>37266</v>
      </c>
      <c r="BY96" s="1820">
        <v>53580</v>
      </c>
      <c r="BZ96" s="1820">
        <v>52871</v>
      </c>
      <c r="CA96" s="1820">
        <v>22572</v>
      </c>
      <c r="CB96" s="1829">
        <v>75270</v>
      </c>
      <c r="CC96" s="1310" t="s">
        <v>307</v>
      </c>
      <c r="CD96" s="1841">
        <v>31060</v>
      </c>
      <c r="CE96" s="1820">
        <v>36500</v>
      </c>
      <c r="CF96" s="1820">
        <v>41110</v>
      </c>
      <c r="CG96" s="1820">
        <v>30970</v>
      </c>
      <c r="CH96" s="1820">
        <v>36719</v>
      </c>
      <c r="CI96" s="1820">
        <v>38686</v>
      </c>
      <c r="CJ96" s="1820">
        <v>14854</v>
      </c>
      <c r="CK96" s="1820">
        <v>14943</v>
      </c>
      <c r="CL96" s="1820">
        <v>4662</v>
      </c>
      <c r="CM96" s="1820">
        <v>4000</v>
      </c>
      <c r="CN96" s="1820">
        <v>250</v>
      </c>
      <c r="CO96" s="1820">
        <v>2000</v>
      </c>
      <c r="CP96" s="1820">
        <v>21577</v>
      </c>
      <c r="CQ96" s="1820">
        <v>34510</v>
      </c>
      <c r="CR96" s="1820">
        <v>11917</v>
      </c>
      <c r="CS96" s="1820">
        <v>15972</v>
      </c>
      <c r="CT96" s="1820">
        <v>22536</v>
      </c>
      <c r="CU96" s="1820">
        <v>20570</v>
      </c>
      <c r="CV96" s="1825">
        <v>12094</v>
      </c>
      <c r="CW96" s="1820">
        <v>0</v>
      </c>
      <c r="CX96" s="1820">
        <v>9113</v>
      </c>
      <c r="CY96" s="1820">
        <v>2180.3000000000002</v>
      </c>
      <c r="CZ96" s="1820">
        <v>6812</v>
      </c>
      <c r="DA96" s="1820">
        <v>5811</v>
      </c>
      <c r="DB96" s="1820">
        <v>3000</v>
      </c>
      <c r="DC96" s="1820">
        <v>4075</v>
      </c>
      <c r="DD96" s="1820">
        <v>6865</v>
      </c>
      <c r="DE96" s="1820">
        <v>0</v>
      </c>
      <c r="DF96" s="1820">
        <v>1774.42</v>
      </c>
      <c r="DG96" s="1820">
        <v>0</v>
      </c>
      <c r="DH96" s="1829">
        <v>5006.4359999999997</v>
      </c>
      <c r="DI96" s="1309" t="s">
        <v>303</v>
      </c>
      <c r="DJ96" s="1846">
        <v>154363.22607896998</v>
      </c>
      <c r="DK96" s="1847">
        <v>109418.79009032996</v>
      </c>
      <c r="DL96" s="1847">
        <v>153295.07824703</v>
      </c>
      <c r="DM96" s="1847">
        <v>163800.43147174001</v>
      </c>
      <c r="DN96" s="1847">
        <v>175409.98294809001</v>
      </c>
      <c r="DO96" s="1847">
        <v>116232.19426679988</v>
      </c>
      <c r="DP96" s="1847">
        <v>114504.69975068001</v>
      </c>
      <c r="DQ96" s="1847">
        <v>104027.10944777983</v>
      </c>
      <c r="DR96" s="1848">
        <v>110269.44187525004</v>
      </c>
      <c r="DS96" s="1307"/>
    </row>
    <row r="97" spans="1:123" ht="15.75" customHeight="1">
      <c r="A97" s="1310" t="s">
        <v>308</v>
      </c>
      <c r="B97" s="1820">
        <v>0</v>
      </c>
      <c r="C97" s="1820">
        <v>0</v>
      </c>
      <c r="D97" s="1820">
        <v>0</v>
      </c>
      <c r="E97" s="1820">
        <v>0</v>
      </c>
      <c r="F97" s="1820">
        <v>0</v>
      </c>
      <c r="G97" s="1820">
        <v>0</v>
      </c>
      <c r="H97" s="1820">
        <v>0</v>
      </c>
      <c r="I97" s="1820">
        <v>0</v>
      </c>
      <c r="J97" s="1820">
        <v>0</v>
      </c>
      <c r="K97" s="1820">
        <v>0</v>
      </c>
      <c r="L97" s="1820">
        <v>0</v>
      </c>
      <c r="M97" s="1820">
        <v>0</v>
      </c>
      <c r="N97" s="1820">
        <v>0</v>
      </c>
      <c r="O97" s="1820">
        <v>0</v>
      </c>
      <c r="P97" s="1820">
        <v>0</v>
      </c>
      <c r="Q97" s="1820">
        <v>0</v>
      </c>
      <c r="R97" s="1820">
        <v>0</v>
      </c>
      <c r="S97" s="1820">
        <v>0</v>
      </c>
      <c r="T97" s="1820">
        <v>0</v>
      </c>
      <c r="U97" s="1820">
        <v>0</v>
      </c>
      <c r="V97" s="1820">
        <v>0</v>
      </c>
      <c r="W97" s="1820">
        <v>0</v>
      </c>
      <c r="X97" s="1820">
        <v>0</v>
      </c>
      <c r="Y97" s="1820">
        <v>0</v>
      </c>
      <c r="Z97" s="1820">
        <v>0</v>
      </c>
      <c r="AA97" s="1820">
        <v>0</v>
      </c>
      <c r="AB97" s="1820">
        <v>0</v>
      </c>
      <c r="AC97" s="1820">
        <v>0</v>
      </c>
      <c r="AD97" s="1820">
        <v>0</v>
      </c>
      <c r="AE97" s="1820">
        <v>0</v>
      </c>
      <c r="AF97" s="1820">
        <v>0</v>
      </c>
      <c r="AG97" s="1820">
        <v>0</v>
      </c>
      <c r="AH97" s="1820">
        <v>0</v>
      </c>
      <c r="AI97" s="1820">
        <v>0</v>
      </c>
      <c r="AJ97" s="1820">
        <v>0</v>
      </c>
      <c r="AK97" s="1820">
        <v>0</v>
      </c>
      <c r="AL97" s="1821">
        <v>0</v>
      </c>
      <c r="AM97" s="1821">
        <v>0</v>
      </c>
      <c r="AN97" s="1821">
        <v>0</v>
      </c>
      <c r="AO97" s="1821">
        <v>0</v>
      </c>
      <c r="AP97" s="1821">
        <v>0</v>
      </c>
      <c r="AQ97" s="1821">
        <v>0</v>
      </c>
      <c r="AR97" s="1821">
        <v>0</v>
      </c>
      <c r="AS97" s="1821">
        <v>0</v>
      </c>
      <c r="AT97" s="1821">
        <v>0</v>
      </c>
      <c r="AU97" s="1821">
        <v>0</v>
      </c>
      <c r="AV97" s="1821">
        <v>0</v>
      </c>
      <c r="AW97" s="1821">
        <v>0</v>
      </c>
      <c r="AX97" s="1821">
        <v>0</v>
      </c>
      <c r="AY97" s="1821">
        <v>0</v>
      </c>
      <c r="AZ97" s="1822">
        <v>0</v>
      </c>
      <c r="BA97" s="1310" t="s">
        <v>308</v>
      </c>
      <c r="BB97" s="1821">
        <v>0</v>
      </c>
      <c r="BC97" s="1821">
        <v>0</v>
      </c>
      <c r="BD97" s="1821">
        <v>0</v>
      </c>
      <c r="BE97" s="1821">
        <v>0</v>
      </c>
      <c r="BF97" s="1821">
        <v>0</v>
      </c>
      <c r="BG97" s="1821">
        <v>0</v>
      </c>
      <c r="BH97" s="1822">
        <v>0</v>
      </c>
      <c r="BI97" s="1836">
        <v>0</v>
      </c>
      <c r="BJ97" s="1821">
        <v>0</v>
      </c>
      <c r="BK97" s="1821">
        <v>0</v>
      </c>
      <c r="BL97" s="1821">
        <v>0</v>
      </c>
      <c r="BM97" s="1821">
        <v>0</v>
      </c>
      <c r="BN97" s="1821">
        <v>0</v>
      </c>
      <c r="BO97" s="1821">
        <v>0</v>
      </c>
      <c r="BP97" s="1825">
        <v>0</v>
      </c>
      <c r="BQ97" s="1821">
        <v>0</v>
      </c>
      <c r="BR97" s="1825">
        <v>0</v>
      </c>
      <c r="BS97" s="1825">
        <v>0</v>
      </c>
      <c r="BT97" s="1821">
        <v>0</v>
      </c>
      <c r="BU97" s="1821">
        <v>0</v>
      </c>
      <c r="BV97" s="1820">
        <v>0</v>
      </c>
      <c r="BW97" s="1820">
        <v>0</v>
      </c>
      <c r="BX97" s="1820">
        <v>0</v>
      </c>
      <c r="BY97" s="1820">
        <v>0</v>
      </c>
      <c r="BZ97" s="1820">
        <v>0</v>
      </c>
      <c r="CA97" s="1820">
        <v>0</v>
      </c>
      <c r="CB97" s="1829">
        <v>0</v>
      </c>
      <c r="CC97" s="1310" t="s">
        <v>308</v>
      </c>
      <c r="CD97" s="1841">
        <v>0</v>
      </c>
      <c r="CE97" s="1820">
        <v>0</v>
      </c>
      <c r="CF97" s="1820">
        <v>0</v>
      </c>
      <c r="CG97" s="1820">
        <v>0</v>
      </c>
      <c r="CH97" s="1820">
        <v>0</v>
      </c>
      <c r="CI97" s="1820">
        <v>0</v>
      </c>
      <c r="CJ97" s="1820">
        <v>0</v>
      </c>
      <c r="CK97" s="1820">
        <v>0</v>
      </c>
      <c r="CL97" s="1820">
        <v>0</v>
      </c>
      <c r="CM97" s="1820">
        <v>0</v>
      </c>
      <c r="CN97" s="1820">
        <v>0</v>
      </c>
      <c r="CO97" s="1820">
        <v>0</v>
      </c>
      <c r="CP97" s="1820">
        <v>0</v>
      </c>
      <c r="CQ97" s="1820">
        <v>0</v>
      </c>
      <c r="CR97" s="1820">
        <v>0</v>
      </c>
      <c r="CS97" s="1820">
        <v>0</v>
      </c>
      <c r="CT97" s="1820">
        <v>0</v>
      </c>
      <c r="CU97" s="1820">
        <v>0</v>
      </c>
      <c r="CV97" s="1825">
        <v>0</v>
      </c>
      <c r="CW97" s="1820">
        <v>0</v>
      </c>
      <c r="CX97" s="1820">
        <v>0</v>
      </c>
      <c r="CY97" s="1820">
        <v>0</v>
      </c>
      <c r="CZ97" s="1820">
        <v>0</v>
      </c>
      <c r="DA97" s="1820">
        <v>0</v>
      </c>
      <c r="DB97" s="1820">
        <v>0</v>
      </c>
      <c r="DC97" s="1820">
        <v>0</v>
      </c>
      <c r="DD97" s="1820">
        <v>0</v>
      </c>
      <c r="DE97" s="1820">
        <v>0</v>
      </c>
      <c r="DF97" s="1820">
        <v>0</v>
      </c>
      <c r="DG97" s="1820"/>
      <c r="DH97" s="1829">
        <v>0</v>
      </c>
      <c r="DI97" s="1317"/>
      <c r="DJ97" s="1318"/>
      <c r="DK97" s="1319"/>
      <c r="DL97" s="1319"/>
      <c r="DM97" s="1319"/>
      <c r="DN97" s="1319"/>
      <c r="DO97" s="1319"/>
      <c r="DP97" s="1319"/>
      <c r="DQ97" s="1319"/>
      <c r="DR97" s="1320"/>
      <c r="DS97" s="1307"/>
    </row>
    <row r="98" spans="1:123" ht="15.75" customHeight="1">
      <c r="A98" s="1310" t="s">
        <v>309</v>
      </c>
      <c r="B98" s="1820">
        <v>0</v>
      </c>
      <c r="C98" s="1820">
        <v>0</v>
      </c>
      <c r="D98" s="1820">
        <v>0</v>
      </c>
      <c r="E98" s="1820">
        <v>0</v>
      </c>
      <c r="F98" s="1820">
        <v>3571</v>
      </c>
      <c r="G98" s="1820">
        <v>18207.5</v>
      </c>
      <c r="H98" s="1820">
        <v>18207.5</v>
      </c>
      <c r="I98" s="1820">
        <v>8149</v>
      </c>
      <c r="J98" s="1820">
        <v>37139.472000000002</v>
      </c>
      <c r="K98" s="1820">
        <v>8149</v>
      </c>
      <c r="L98" s="1820">
        <v>54722.8</v>
      </c>
      <c r="M98" s="1820">
        <v>0</v>
      </c>
      <c r="N98" s="1820">
        <v>0</v>
      </c>
      <c r="O98" s="1820">
        <v>0</v>
      </c>
      <c r="P98" s="1820">
        <v>0</v>
      </c>
      <c r="Q98" s="1820">
        <v>0</v>
      </c>
      <c r="R98" s="1820">
        <v>0</v>
      </c>
      <c r="S98" s="1820">
        <v>0</v>
      </c>
      <c r="T98" s="1820">
        <v>0</v>
      </c>
      <c r="U98" s="1820">
        <v>0</v>
      </c>
      <c r="V98" s="1820">
        <v>0</v>
      </c>
      <c r="W98" s="1820">
        <v>0</v>
      </c>
      <c r="X98" s="1820">
        <v>0</v>
      </c>
      <c r="Y98" s="1820">
        <v>0</v>
      </c>
      <c r="Z98" s="1820">
        <v>0</v>
      </c>
      <c r="AA98" s="1820">
        <v>0</v>
      </c>
      <c r="AB98" s="1820">
        <v>0</v>
      </c>
      <c r="AC98" s="1820">
        <v>0</v>
      </c>
      <c r="AD98" s="1820">
        <v>4000</v>
      </c>
      <c r="AE98" s="1820">
        <v>0</v>
      </c>
      <c r="AF98" s="1820">
        <v>0</v>
      </c>
      <c r="AG98" s="1820">
        <v>0</v>
      </c>
      <c r="AH98" s="1820">
        <v>0</v>
      </c>
      <c r="AI98" s="1820">
        <v>0</v>
      </c>
      <c r="AJ98" s="1820">
        <v>10000</v>
      </c>
      <c r="AK98" s="1820">
        <v>414525</v>
      </c>
      <c r="AL98" s="1821">
        <v>0</v>
      </c>
      <c r="AM98" s="1821">
        <v>0</v>
      </c>
      <c r="AN98" s="1821">
        <v>0</v>
      </c>
      <c r="AO98" s="1821">
        <v>0</v>
      </c>
      <c r="AP98" s="1821">
        <v>0</v>
      </c>
      <c r="AQ98" s="1821">
        <v>32678.173999999999</v>
      </c>
      <c r="AR98" s="1821">
        <v>0</v>
      </c>
      <c r="AS98" s="1821">
        <v>0</v>
      </c>
      <c r="AT98" s="1821">
        <v>0</v>
      </c>
      <c r="AU98" s="1821">
        <v>26693.572</v>
      </c>
      <c r="AV98" s="1821">
        <v>0</v>
      </c>
      <c r="AW98" s="1821">
        <v>0</v>
      </c>
      <c r="AX98" s="1821">
        <v>0</v>
      </c>
      <c r="AY98" s="1821">
        <v>0</v>
      </c>
      <c r="AZ98" s="1822">
        <v>0</v>
      </c>
      <c r="BA98" s="1310" t="s">
        <v>309</v>
      </c>
      <c r="BB98" s="1821">
        <v>0</v>
      </c>
      <c r="BC98" s="1821">
        <v>0</v>
      </c>
      <c r="BD98" s="1821">
        <v>0</v>
      </c>
      <c r="BE98" s="1821">
        <v>0</v>
      </c>
      <c r="BF98" s="1821">
        <v>0</v>
      </c>
      <c r="BG98" s="1821">
        <v>0</v>
      </c>
      <c r="BH98" s="1822">
        <v>0</v>
      </c>
      <c r="BI98" s="1836">
        <v>0</v>
      </c>
      <c r="BJ98" s="1821">
        <v>0</v>
      </c>
      <c r="BK98" s="1821">
        <v>0</v>
      </c>
      <c r="BL98" s="1821">
        <v>0</v>
      </c>
      <c r="BM98" s="1821">
        <v>0</v>
      </c>
      <c r="BN98" s="1821">
        <v>0</v>
      </c>
      <c r="BO98" s="1821">
        <v>0</v>
      </c>
      <c r="BP98" s="1825">
        <v>0</v>
      </c>
      <c r="BQ98" s="1821">
        <v>0</v>
      </c>
      <c r="BR98" s="1825">
        <v>0</v>
      </c>
      <c r="BS98" s="1825">
        <v>0</v>
      </c>
      <c r="BT98" s="1821">
        <v>0</v>
      </c>
      <c r="BU98" s="1821">
        <v>0</v>
      </c>
      <c r="BV98" s="1820">
        <v>0</v>
      </c>
      <c r="BW98" s="1820">
        <v>0</v>
      </c>
      <c r="BX98" s="1820">
        <v>0</v>
      </c>
      <c r="BY98" s="1820">
        <v>0</v>
      </c>
      <c r="BZ98" s="1820">
        <v>0</v>
      </c>
      <c r="CA98" s="1820">
        <v>0</v>
      </c>
      <c r="CB98" s="1829">
        <v>0</v>
      </c>
      <c r="CC98" s="1310" t="s">
        <v>309</v>
      </c>
      <c r="CD98" s="1841">
        <v>0</v>
      </c>
      <c r="CE98" s="1820">
        <v>0</v>
      </c>
      <c r="CF98" s="1820">
        <v>0</v>
      </c>
      <c r="CG98" s="1820">
        <v>0</v>
      </c>
      <c r="CH98" s="1820">
        <v>0</v>
      </c>
      <c r="CI98" s="1820">
        <v>0</v>
      </c>
      <c r="CJ98" s="1820">
        <v>0</v>
      </c>
      <c r="CK98" s="1820">
        <v>0</v>
      </c>
      <c r="CL98" s="1820">
        <v>0</v>
      </c>
      <c r="CM98" s="1820">
        <v>0</v>
      </c>
      <c r="CN98" s="1820">
        <v>0</v>
      </c>
      <c r="CO98" s="1820">
        <v>0</v>
      </c>
      <c r="CP98" s="1820">
        <v>0</v>
      </c>
      <c r="CQ98" s="1820">
        <v>0</v>
      </c>
      <c r="CR98" s="1820">
        <v>0</v>
      </c>
      <c r="CS98" s="1820">
        <v>0</v>
      </c>
      <c r="CT98" s="1820">
        <v>0</v>
      </c>
      <c r="CU98" s="1820">
        <v>0</v>
      </c>
      <c r="CV98" s="1825">
        <v>0</v>
      </c>
      <c r="CW98" s="1820">
        <v>0</v>
      </c>
      <c r="CX98" s="1820">
        <v>0</v>
      </c>
      <c r="CY98" s="1820">
        <v>0</v>
      </c>
      <c r="CZ98" s="1820">
        <v>0</v>
      </c>
      <c r="DA98" s="1820">
        <v>0</v>
      </c>
      <c r="DB98" s="1820">
        <v>0</v>
      </c>
      <c r="DC98" s="1820">
        <v>0</v>
      </c>
      <c r="DD98" s="1820">
        <v>0</v>
      </c>
      <c r="DE98" s="1820">
        <v>0</v>
      </c>
      <c r="DF98" s="1820">
        <v>0</v>
      </c>
      <c r="DG98" s="1820">
        <v>0</v>
      </c>
      <c r="DH98" s="1829">
        <v>0</v>
      </c>
      <c r="DI98" s="1309" t="s">
        <v>304</v>
      </c>
      <c r="DJ98" s="1852"/>
      <c r="DK98" s="1853"/>
      <c r="DL98" s="1853" t="s">
        <v>236</v>
      </c>
      <c r="DM98" s="1853" t="s">
        <v>236</v>
      </c>
      <c r="DN98" s="1853" t="s">
        <v>236</v>
      </c>
      <c r="DO98" s="1853" t="s">
        <v>236</v>
      </c>
      <c r="DP98" s="1853" t="s">
        <v>236</v>
      </c>
      <c r="DQ98" s="1853" t="s">
        <v>236</v>
      </c>
      <c r="DR98" s="1854" t="s">
        <v>236</v>
      </c>
      <c r="DS98" s="1307"/>
    </row>
    <row r="99" spans="1:123" ht="15.75" customHeight="1" thickBot="1">
      <c r="A99" s="1321" t="s">
        <v>310</v>
      </c>
      <c r="B99" s="1830">
        <v>36048.800000000003</v>
      </c>
      <c r="C99" s="1830">
        <v>36048.800000000003</v>
      </c>
      <c r="D99" s="1830">
        <v>48650.9</v>
      </c>
      <c r="E99" s="1830">
        <v>40453.699999999997</v>
      </c>
      <c r="F99" s="1830">
        <v>28255.599999999999</v>
      </c>
      <c r="G99" s="1830">
        <v>17512.099999999999</v>
      </c>
      <c r="H99" s="1830">
        <v>17323.599999999999</v>
      </c>
      <c r="I99" s="1830">
        <v>24640</v>
      </c>
      <c r="J99" s="1830">
        <v>33612.546000000002</v>
      </c>
      <c r="K99" s="1830">
        <v>35194.387999999999</v>
      </c>
      <c r="L99" s="1830">
        <v>7830</v>
      </c>
      <c r="M99" s="1830">
        <v>55508.3</v>
      </c>
      <c r="N99" s="1830">
        <v>62168.5</v>
      </c>
      <c r="O99" s="1830">
        <v>62168.5</v>
      </c>
      <c r="P99" s="1830">
        <v>28013.1</v>
      </c>
      <c r="Q99" s="1830">
        <v>58249.3</v>
      </c>
      <c r="R99" s="1830">
        <v>6418.4</v>
      </c>
      <c r="S99" s="1830">
        <v>89524.339000000007</v>
      </c>
      <c r="T99" s="1830">
        <v>53135.387000000002</v>
      </c>
      <c r="U99" s="1830">
        <v>42367.100000000006</v>
      </c>
      <c r="V99" s="1830">
        <v>50390.517000000007</v>
      </c>
      <c r="W99" s="1830">
        <v>34169.513999999996</v>
      </c>
      <c r="X99" s="1830">
        <v>44452.938999999998</v>
      </c>
      <c r="Y99" s="1830">
        <v>78989.635999999999</v>
      </c>
      <c r="Z99" s="1830">
        <v>100443.59</v>
      </c>
      <c r="AA99" s="1830">
        <v>143072.40900000001</v>
      </c>
      <c r="AB99" s="1830">
        <v>70690.354000000007</v>
      </c>
      <c r="AC99" s="1830">
        <v>65115.9</v>
      </c>
      <c r="AD99" s="1830">
        <v>15793.022999999999</v>
      </c>
      <c r="AE99" s="1830">
        <v>19631.050999999999</v>
      </c>
      <c r="AF99" s="1830">
        <v>32181.537</v>
      </c>
      <c r="AG99" s="1830">
        <v>25387.295999999998</v>
      </c>
      <c r="AH99" s="1830">
        <v>29540.589</v>
      </c>
      <c r="AI99" s="1830">
        <v>33234.748</v>
      </c>
      <c r="AJ99" s="1830">
        <v>26045.599999999999</v>
      </c>
      <c r="AK99" s="1830">
        <v>40593.095999999998</v>
      </c>
      <c r="AL99" s="1831">
        <v>29352.075000000001</v>
      </c>
      <c r="AM99" s="1831">
        <v>23842.635999999999</v>
      </c>
      <c r="AN99" s="1831">
        <v>44395.275999999998</v>
      </c>
      <c r="AO99" s="1831">
        <v>31759.23</v>
      </c>
      <c r="AP99" s="1831">
        <v>39267.430999999997</v>
      </c>
      <c r="AQ99" s="1831">
        <v>0</v>
      </c>
      <c r="AR99" s="1831">
        <v>33503.697</v>
      </c>
      <c r="AS99" s="1831">
        <v>36217.536999999997</v>
      </c>
      <c r="AT99" s="1831">
        <v>45587.006000000001</v>
      </c>
      <c r="AU99" s="1831">
        <v>0</v>
      </c>
      <c r="AV99" s="1831">
        <v>50447.661</v>
      </c>
      <c r="AW99" s="1831">
        <v>45113.978999999999</v>
      </c>
      <c r="AX99" s="1831">
        <v>36961.927279739997</v>
      </c>
      <c r="AY99" s="1831">
        <v>33493.408000000003</v>
      </c>
      <c r="AZ99" s="1832">
        <v>32155.27</v>
      </c>
      <c r="BA99" s="1321" t="s">
        <v>310</v>
      </c>
      <c r="BB99" s="1831">
        <v>31121.716</v>
      </c>
      <c r="BC99" s="1831">
        <v>28183.289000000001</v>
      </c>
      <c r="BD99" s="1831">
        <v>25731.348000000002</v>
      </c>
      <c r="BE99" s="1831">
        <v>23238.956126000001</v>
      </c>
      <c r="BF99" s="1831">
        <v>22955.955999999998</v>
      </c>
      <c r="BG99" s="1831">
        <v>21512.578000000001</v>
      </c>
      <c r="BH99" s="1832">
        <v>28854.233</v>
      </c>
      <c r="BI99" s="1838">
        <v>23629.178</v>
      </c>
      <c r="BJ99" s="1831">
        <v>45113.978999999999</v>
      </c>
      <c r="BK99" s="1831">
        <v>29729.93</v>
      </c>
      <c r="BL99" s="1831">
        <v>27777.842000000001</v>
      </c>
      <c r="BM99" s="1831">
        <v>43602.57</v>
      </c>
      <c r="BN99" s="1831">
        <v>39132.17</v>
      </c>
      <c r="BO99" s="1831">
        <v>57427.62</v>
      </c>
      <c r="BP99" s="1839">
        <v>64401.06</v>
      </c>
      <c r="BQ99" s="1831">
        <v>68668.649999999994</v>
      </c>
      <c r="BR99" s="1839">
        <v>58981.07</v>
      </c>
      <c r="BS99" s="1839">
        <v>55125.66</v>
      </c>
      <c r="BT99" s="1831">
        <v>52497.97</v>
      </c>
      <c r="BU99" s="1831">
        <v>44508.14</v>
      </c>
      <c r="BV99" s="1830">
        <v>33688.15</v>
      </c>
      <c r="BW99" s="1830">
        <v>39304.410000000003</v>
      </c>
      <c r="BX99" s="1830">
        <v>47390.94</v>
      </c>
      <c r="BY99" s="1830">
        <v>42390.95</v>
      </c>
      <c r="BZ99" s="1830">
        <v>46734.559999999998</v>
      </c>
      <c r="CA99" s="1830">
        <v>43245.16</v>
      </c>
      <c r="CB99" s="1840">
        <v>71759.543000000005</v>
      </c>
      <c r="CC99" s="1321" t="s">
        <v>310</v>
      </c>
      <c r="CD99" s="1845">
        <v>60277.179000000004</v>
      </c>
      <c r="CE99" s="1830">
        <v>45766.32</v>
      </c>
      <c r="CF99" s="1830">
        <v>48658.97</v>
      </c>
      <c r="CG99" s="1830">
        <v>51546.576000000001</v>
      </c>
      <c r="CH99" s="1830">
        <v>51343.7</v>
      </c>
      <c r="CI99" s="1830">
        <v>48640.463000000003</v>
      </c>
      <c r="CJ99" s="1830">
        <v>19874.901999999998</v>
      </c>
      <c r="CK99" s="1830">
        <v>16677.687999999998</v>
      </c>
      <c r="CL99" s="1830">
        <v>17382.71</v>
      </c>
      <c r="CM99" s="1830">
        <v>17558.46</v>
      </c>
      <c r="CN99" s="1830">
        <v>17409.762999999999</v>
      </c>
      <c r="CO99" s="1830">
        <v>17786.617999999999</v>
      </c>
      <c r="CP99" s="1830">
        <v>49950.23</v>
      </c>
      <c r="CQ99" s="1830">
        <v>32254.106</v>
      </c>
      <c r="CR99" s="1830">
        <v>6859.2370000000001</v>
      </c>
      <c r="CS99" s="1830">
        <v>9923.7630000000008</v>
      </c>
      <c r="CT99" s="1830">
        <v>9630.26</v>
      </c>
      <c r="CU99" s="1830">
        <v>7088.27</v>
      </c>
      <c r="CV99" s="1839">
        <v>11339.1</v>
      </c>
      <c r="CW99" s="1830">
        <v>0</v>
      </c>
      <c r="CX99" s="1830">
        <v>5826.6</v>
      </c>
      <c r="CY99" s="1830">
        <v>6081.77</v>
      </c>
      <c r="CZ99" s="1830">
        <v>5356.78</v>
      </c>
      <c r="DA99" s="1830">
        <v>1926.14</v>
      </c>
      <c r="DB99" s="1830">
        <v>6059.06</v>
      </c>
      <c r="DC99" s="1830">
        <v>8393.4500000000007</v>
      </c>
      <c r="DD99" s="1830">
        <v>489.34</v>
      </c>
      <c r="DE99" s="1830">
        <v>5068.78</v>
      </c>
      <c r="DF99" s="1830">
        <v>2973.9</v>
      </c>
      <c r="DG99" s="1830">
        <v>3163.0004931900003</v>
      </c>
      <c r="DH99" s="1840">
        <v>8458.3316297799993</v>
      </c>
      <c r="DI99" s="1309" t="s">
        <v>305</v>
      </c>
      <c r="DJ99" s="1855">
        <v>11290.416999999999</v>
      </c>
      <c r="DK99" s="1856">
        <v>11563</v>
      </c>
      <c r="DL99" s="1856">
        <v>3000</v>
      </c>
      <c r="DM99" s="1856">
        <v>9000</v>
      </c>
      <c r="DN99" s="1856">
        <v>18995</v>
      </c>
      <c r="DO99" s="1856">
        <v>10500</v>
      </c>
      <c r="DP99" s="1856">
        <v>7502</v>
      </c>
      <c r="DQ99" s="1856">
        <v>130</v>
      </c>
      <c r="DR99" s="1857">
        <v>9500</v>
      </c>
      <c r="DS99" s="1307"/>
    </row>
    <row r="100" spans="1:123" ht="24" customHeight="1" thickTop="1">
      <c r="A100" s="1322" t="s">
        <v>1104</v>
      </c>
      <c r="B100" s="1322"/>
      <c r="C100" s="1322"/>
      <c r="D100" s="1322"/>
      <c r="E100" s="1322"/>
      <c r="F100" s="1322"/>
      <c r="G100" s="1322"/>
      <c r="H100" s="1322"/>
      <c r="I100" s="1322"/>
      <c r="J100" s="1322"/>
      <c r="K100" s="1322"/>
      <c r="L100" s="1322"/>
      <c r="M100" s="1322"/>
      <c r="N100" s="1322"/>
      <c r="O100" s="1322"/>
      <c r="P100" s="1322"/>
      <c r="Q100" s="1322"/>
      <c r="R100" s="1322"/>
      <c r="S100" s="1322"/>
      <c r="T100" s="1322"/>
      <c r="U100" s="1322"/>
      <c r="V100" s="1322"/>
      <c r="W100" s="1322"/>
      <c r="X100" s="1322"/>
      <c r="Y100" s="1322"/>
      <c r="Z100" s="1322"/>
      <c r="AA100" s="1322"/>
      <c r="AB100" s="1322"/>
      <c r="AC100" s="1322"/>
      <c r="AD100" s="1322"/>
      <c r="AE100" s="1322"/>
      <c r="AF100" s="1322"/>
      <c r="AG100" s="1322"/>
      <c r="AH100" s="1322"/>
      <c r="AI100" s="1322"/>
      <c r="AJ100" s="1322"/>
      <c r="AK100" s="1322"/>
      <c r="AL100" s="1322"/>
      <c r="AM100" s="1322"/>
      <c r="AN100" s="1322"/>
      <c r="AO100" s="1628"/>
      <c r="AP100" s="1322"/>
      <c r="AQ100" s="1322"/>
      <c r="AR100" s="1322"/>
      <c r="AS100" s="1322"/>
      <c r="AT100" s="1322"/>
      <c r="AU100" s="1322"/>
      <c r="AV100" s="1322"/>
      <c r="AW100" s="1322"/>
      <c r="AX100" s="1322"/>
      <c r="AY100" s="1322"/>
      <c r="AZ100" s="1322"/>
      <c r="BA100" s="1322"/>
      <c r="BB100" s="1322"/>
      <c r="BC100" s="1322"/>
      <c r="BD100" s="1322"/>
      <c r="BE100" s="1322"/>
      <c r="BF100" s="1322"/>
      <c r="BG100" s="1322"/>
      <c r="BH100" s="1322"/>
      <c r="BI100" s="1322"/>
      <c r="BJ100" s="1322"/>
      <c r="BK100" s="1322"/>
      <c r="BL100" s="1322"/>
      <c r="BM100" s="1322"/>
      <c r="BN100" s="1322"/>
      <c r="BO100" s="1322"/>
      <c r="BP100" s="1629"/>
      <c r="BQ100" s="1322"/>
      <c r="BR100" s="1322"/>
      <c r="BS100" s="1629"/>
      <c r="BT100" s="1322"/>
      <c r="BU100" s="1322"/>
      <c r="BV100" s="1322"/>
      <c r="BW100" s="1322"/>
      <c r="BX100" s="1322"/>
      <c r="BY100" s="1322"/>
      <c r="BZ100" s="1322"/>
      <c r="CA100" s="1322"/>
      <c r="CB100" s="1322"/>
      <c r="CC100" s="1322"/>
      <c r="CD100" s="1630"/>
      <c r="CE100" s="1630"/>
      <c r="CF100" s="1630"/>
      <c r="CG100" s="1630"/>
      <c r="CH100" s="1630"/>
      <c r="CI100" s="1630"/>
      <c r="CJ100" s="1630"/>
      <c r="CK100" s="1630"/>
      <c r="CL100" s="1630"/>
      <c r="CM100" s="1630"/>
      <c r="CN100" s="1630"/>
      <c r="CO100" s="1630"/>
      <c r="CP100" s="1630"/>
      <c r="CQ100" s="1630"/>
      <c r="CR100" s="1630"/>
      <c r="CS100" s="1630"/>
      <c r="CT100" s="1630"/>
      <c r="CU100" s="1630"/>
      <c r="CV100" s="1631"/>
      <c r="CW100" s="1630"/>
      <c r="CX100" s="1630"/>
      <c r="CY100" s="1630"/>
      <c r="CZ100" s="1630"/>
      <c r="DA100" s="1630"/>
      <c r="DB100" s="1630"/>
      <c r="DC100" s="1630"/>
      <c r="DD100" s="1630"/>
      <c r="DE100" s="1630"/>
      <c r="DF100" s="1630"/>
      <c r="DG100" s="1630"/>
      <c r="DH100" s="1630"/>
      <c r="DI100" s="1309" t="s">
        <v>306</v>
      </c>
      <c r="DJ100" s="1855">
        <v>0</v>
      </c>
      <c r="DK100" s="1856">
        <v>0</v>
      </c>
      <c r="DL100" s="1856">
        <v>0</v>
      </c>
      <c r="DM100" s="1856">
        <v>0</v>
      </c>
      <c r="DN100" s="1856">
        <v>0</v>
      </c>
      <c r="DO100" s="1856">
        <v>0</v>
      </c>
      <c r="DP100" s="1856">
        <v>0</v>
      </c>
      <c r="DQ100" s="1856">
        <v>0</v>
      </c>
      <c r="DR100" s="1857">
        <v>0</v>
      </c>
      <c r="DS100" s="1307"/>
    </row>
    <row r="101" spans="1:123" ht="13.5" customHeight="1">
      <c r="A101" s="1322" t="s">
        <v>314</v>
      </c>
      <c r="B101" s="1632"/>
      <c r="C101" s="1632"/>
      <c r="D101" s="1632"/>
      <c r="E101" s="1632"/>
      <c r="F101" s="1632"/>
      <c r="G101" s="1632"/>
      <c r="H101" s="1632"/>
      <c r="I101" s="1632"/>
      <c r="J101" s="1632"/>
      <c r="K101" s="1632"/>
      <c r="L101" s="1632"/>
      <c r="M101" s="1632"/>
      <c r="N101" s="1632"/>
      <c r="O101" s="1632"/>
      <c r="P101" s="1632"/>
      <c r="Q101" s="1632"/>
      <c r="R101" s="1632"/>
      <c r="S101" s="1632"/>
      <c r="T101" s="1632"/>
      <c r="U101" s="1632"/>
      <c r="V101" s="1632"/>
      <c r="W101" s="1632"/>
      <c r="X101" s="1632"/>
      <c r="Y101" s="1632"/>
      <c r="Z101" s="1632"/>
      <c r="AA101" s="1632"/>
      <c r="AB101" s="1632"/>
      <c r="AC101" s="1632"/>
      <c r="AD101" s="1632"/>
      <c r="AE101" s="1632"/>
      <c r="AF101" s="1632"/>
      <c r="AG101" s="1632"/>
      <c r="AH101" s="1632"/>
      <c r="AI101" s="1632"/>
      <c r="AJ101" s="1632"/>
      <c r="AK101" s="1632"/>
      <c r="AL101" s="1632"/>
      <c r="AM101" s="1632"/>
      <c r="AN101" s="1632"/>
      <c r="AO101" s="1632"/>
      <c r="AP101" s="1632"/>
      <c r="AQ101" s="1632"/>
      <c r="AR101" s="1632"/>
      <c r="AS101" s="1632"/>
      <c r="AT101" s="1632"/>
      <c r="AU101" s="1632"/>
      <c r="AV101" s="1632"/>
      <c r="AW101" s="1632"/>
      <c r="AX101" s="1632"/>
      <c r="AY101" s="1632"/>
      <c r="AZ101" s="1632"/>
      <c r="BA101" s="1322" t="s">
        <v>314</v>
      </c>
      <c r="BB101" s="1632"/>
      <c r="BC101" s="1632"/>
      <c r="BD101" s="1632"/>
      <c r="BE101" s="1632"/>
      <c r="BF101" s="1632"/>
      <c r="BG101" s="1632"/>
      <c r="BH101" s="1632"/>
      <c r="BI101" s="1632"/>
      <c r="BJ101" s="1632"/>
      <c r="BK101" s="1632"/>
      <c r="BL101" s="1632"/>
      <c r="BM101" s="1632"/>
      <c r="BN101" s="1632"/>
      <c r="BO101" s="1632"/>
      <c r="BP101" s="1632"/>
      <c r="BQ101" s="1632"/>
      <c r="BR101" s="1632"/>
      <c r="BS101" s="1632"/>
      <c r="BT101" s="1632"/>
      <c r="BU101" s="1632"/>
      <c r="BV101" s="1632"/>
      <c r="BW101" s="1632"/>
      <c r="BX101" s="1632"/>
      <c r="BY101" s="1632"/>
      <c r="BZ101" s="1632"/>
      <c r="CA101" s="1632"/>
      <c r="CB101" s="1632"/>
      <c r="CC101" s="1322" t="s">
        <v>314</v>
      </c>
      <c r="CD101" s="1633"/>
      <c r="CE101" s="1633"/>
      <c r="CF101" s="1633"/>
      <c r="CG101" s="1633"/>
      <c r="CH101" s="1633"/>
      <c r="CI101" s="1633"/>
      <c r="CJ101" s="1633"/>
      <c r="CK101" s="1633"/>
      <c r="CL101" s="1633"/>
      <c r="CM101" s="1633"/>
      <c r="CN101" s="1633"/>
      <c r="CO101" s="1633"/>
      <c r="CP101" s="1633"/>
      <c r="CQ101" s="1633"/>
      <c r="CR101" s="1633"/>
      <c r="CS101" s="1633"/>
      <c r="CT101" s="1633"/>
      <c r="CU101" s="1633"/>
      <c r="CV101" s="1634"/>
      <c r="CW101" s="1633"/>
      <c r="CX101" s="1633"/>
      <c r="CY101" s="1633"/>
      <c r="CZ101" s="1633"/>
      <c r="DA101" s="1633"/>
      <c r="DB101" s="1633"/>
      <c r="DC101" s="1633"/>
      <c r="DD101" s="1633"/>
      <c r="DE101" s="1633"/>
      <c r="DF101" s="1633"/>
      <c r="DG101" s="1633"/>
      <c r="DH101" s="1633"/>
      <c r="DI101" s="1309" t="s">
        <v>1105</v>
      </c>
      <c r="DJ101" s="1855">
        <v>11290.416999999999</v>
      </c>
      <c r="DK101" s="1856">
        <v>11563</v>
      </c>
      <c r="DL101" s="1856">
        <v>3000</v>
      </c>
      <c r="DM101" s="1856">
        <v>9000</v>
      </c>
      <c r="DN101" s="1856">
        <v>18995</v>
      </c>
      <c r="DO101" s="1856">
        <v>10500</v>
      </c>
      <c r="DP101" s="1856">
        <v>7502</v>
      </c>
      <c r="DQ101" s="1856">
        <v>130</v>
      </c>
      <c r="DR101" s="1857">
        <v>9500</v>
      </c>
      <c r="DS101" s="1307"/>
    </row>
    <row r="102" spans="1:123">
      <c r="A102" s="1635"/>
      <c r="B102" s="1635"/>
      <c r="C102" s="1635"/>
      <c r="D102" s="1635"/>
      <c r="E102" s="1635"/>
      <c r="F102" s="1635"/>
      <c r="G102" s="1635"/>
      <c r="H102" s="1635"/>
      <c r="I102" s="1635"/>
      <c r="J102" s="1635"/>
      <c r="K102" s="1635"/>
      <c r="L102" s="1635"/>
      <c r="M102" s="1635"/>
      <c r="N102" s="1635"/>
      <c r="O102" s="1635"/>
      <c r="P102" s="1635"/>
      <c r="Q102" s="1635"/>
      <c r="R102" s="1635"/>
      <c r="S102" s="1635"/>
      <c r="T102" s="1635"/>
      <c r="U102" s="1635"/>
      <c r="V102" s="1635"/>
      <c r="W102" s="1635"/>
      <c r="X102" s="1635"/>
      <c r="Y102" s="1635"/>
      <c r="Z102" s="1635"/>
      <c r="AA102" s="1635"/>
      <c r="AB102" s="1635"/>
      <c r="AC102" s="1635"/>
      <c r="AD102" s="1635"/>
      <c r="AE102" s="1635"/>
      <c r="AF102" s="1635"/>
      <c r="AG102" s="1635"/>
      <c r="AH102" s="1635"/>
      <c r="AI102" s="1635"/>
      <c r="AJ102" s="1635"/>
      <c r="AK102" s="1635"/>
      <c r="AL102" s="1635"/>
      <c r="AM102" s="1635"/>
      <c r="AN102" s="1635"/>
      <c r="AO102" s="1635"/>
      <c r="AP102" s="1635"/>
      <c r="AQ102" s="1635"/>
      <c r="AR102" s="1635"/>
      <c r="AS102" s="1635"/>
      <c r="AT102" s="1635"/>
      <c r="AU102" s="1635"/>
      <c r="AV102" s="1635"/>
      <c r="AW102" s="1635"/>
      <c r="AX102" s="1635"/>
      <c r="AY102" s="1635"/>
      <c r="AZ102" s="1635"/>
      <c r="BA102" s="1635"/>
      <c r="BB102" s="1635"/>
      <c r="BC102" s="1635"/>
      <c r="BD102" s="1635"/>
      <c r="BE102" s="1635"/>
      <c r="BF102" s="1635"/>
      <c r="BG102" s="1635"/>
      <c r="BH102" s="1635"/>
      <c r="BI102" s="1635"/>
      <c r="BJ102" s="1635"/>
      <c r="BK102" s="1322"/>
      <c r="BL102" s="1322"/>
      <c r="BM102" s="1322"/>
      <c r="BN102" s="1322"/>
      <c r="BO102" s="1322"/>
      <c r="BP102" s="1636"/>
      <c r="BQ102" s="1322"/>
      <c r="BR102" s="1635"/>
      <c r="BS102" s="1636"/>
      <c r="BT102" s="1322"/>
      <c r="BU102" s="1322"/>
      <c r="BV102" s="1322"/>
      <c r="BW102" s="1322"/>
      <c r="BX102" s="1322"/>
      <c r="BY102" s="1322"/>
      <c r="BZ102" s="1322"/>
      <c r="CA102" s="1322"/>
      <c r="CB102" s="1322"/>
      <c r="CC102" s="1635"/>
      <c r="CD102" s="1322"/>
      <c r="CE102" s="1322"/>
      <c r="CF102" s="1322"/>
      <c r="CG102" s="1322"/>
      <c r="CH102" s="1322"/>
      <c r="CI102" s="1322"/>
      <c r="CJ102" s="1322"/>
      <c r="CK102" s="1322"/>
      <c r="CL102" s="1322"/>
      <c r="CM102" s="1322"/>
      <c r="CN102" s="1322"/>
      <c r="CO102" s="1322"/>
      <c r="CP102" s="1322"/>
      <c r="CQ102" s="1322"/>
      <c r="CR102" s="1322"/>
      <c r="CS102" s="1322"/>
      <c r="CT102" s="1322"/>
      <c r="CU102" s="1322"/>
      <c r="CV102" s="1629"/>
      <c r="CW102" s="1322"/>
      <c r="CX102" s="1322"/>
      <c r="CY102" s="1322"/>
      <c r="CZ102" s="1322"/>
      <c r="DA102" s="1322"/>
      <c r="DB102" s="1322"/>
      <c r="DC102" s="1322"/>
      <c r="DD102" s="1322"/>
      <c r="DE102" s="1322"/>
      <c r="DF102" s="1322"/>
      <c r="DG102" s="1322"/>
      <c r="DH102" s="1322"/>
      <c r="DI102" s="1309" t="s">
        <v>1106</v>
      </c>
      <c r="DJ102" s="1855"/>
      <c r="DK102" s="1856"/>
      <c r="DL102" s="1856">
        <v>0</v>
      </c>
      <c r="DM102" s="1856">
        <v>0</v>
      </c>
      <c r="DN102" s="1856">
        <v>0</v>
      </c>
      <c r="DO102" s="1856">
        <v>0</v>
      </c>
      <c r="DP102" s="1856">
        <v>0</v>
      </c>
      <c r="DQ102" s="1856">
        <v>0</v>
      </c>
      <c r="DR102" s="1857">
        <v>0</v>
      </c>
      <c r="DS102" s="1307"/>
    </row>
    <row r="103" spans="1:123">
      <c r="A103" s="1635"/>
      <c r="B103" s="1635"/>
      <c r="C103" s="1635"/>
      <c r="D103" s="1635"/>
      <c r="E103" s="1635"/>
      <c r="F103" s="1635"/>
      <c r="G103" s="1635"/>
      <c r="H103" s="1635"/>
      <c r="I103" s="1635"/>
      <c r="J103" s="1635"/>
      <c r="K103" s="1635"/>
      <c r="L103" s="1635"/>
      <c r="M103" s="1635"/>
      <c r="N103" s="1635"/>
      <c r="O103" s="1635"/>
      <c r="P103" s="1635"/>
      <c r="Q103" s="1635"/>
      <c r="R103" s="1635"/>
      <c r="S103" s="1635"/>
      <c r="T103" s="1635"/>
      <c r="U103" s="1635"/>
      <c r="V103" s="1635"/>
      <c r="W103" s="1635"/>
      <c r="X103" s="1635"/>
      <c r="Y103" s="1635"/>
      <c r="Z103" s="1635"/>
      <c r="AA103" s="1635"/>
      <c r="AB103" s="1635"/>
      <c r="AC103" s="1635"/>
      <c r="AD103" s="1635"/>
      <c r="AE103" s="1635"/>
      <c r="AF103" s="1635"/>
      <c r="AG103" s="1635"/>
      <c r="AH103" s="1635"/>
      <c r="AI103" s="1635"/>
      <c r="AJ103" s="1635"/>
      <c r="AK103" s="1635"/>
      <c r="AL103" s="1635"/>
      <c r="AM103" s="1635"/>
      <c r="AN103" s="1635"/>
      <c r="AO103" s="1635"/>
      <c r="AP103" s="1635"/>
      <c r="AQ103" s="1635"/>
      <c r="AR103" s="1635"/>
      <c r="AS103" s="1635"/>
      <c r="AT103" s="1635"/>
      <c r="AU103" s="1635"/>
      <c r="AV103" s="1635"/>
      <c r="AW103" s="1635"/>
      <c r="AX103" s="1635"/>
      <c r="AY103" s="1635"/>
      <c r="AZ103" s="1635"/>
      <c r="BA103" s="1635"/>
      <c r="BB103" s="1635"/>
      <c r="BC103" s="1635"/>
      <c r="BD103" s="1635"/>
      <c r="BE103" s="1635"/>
      <c r="BF103" s="1635"/>
      <c r="BG103" s="1635"/>
      <c r="BH103" s="1635"/>
      <c r="BI103" s="1635"/>
      <c r="BJ103" s="1635"/>
      <c r="BK103" s="1322"/>
      <c r="BL103" s="1322"/>
      <c r="BM103" s="1322"/>
      <c r="BN103" s="1322"/>
      <c r="BO103" s="1322"/>
      <c r="BP103" s="1636"/>
      <c r="BQ103" s="1322"/>
      <c r="BR103" s="1635"/>
      <c r="BS103" s="1636"/>
      <c r="BT103" s="1322"/>
      <c r="BU103" s="1322"/>
      <c r="BV103" s="1322"/>
      <c r="BW103" s="1322"/>
      <c r="BX103" s="1322"/>
      <c r="BY103" s="1322"/>
      <c r="BZ103" s="1322"/>
      <c r="CA103" s="1322"/>
      <c r="CB103" s="1322"/>
      <c r="CC103" s="1635"/>
      <c r="CD103" s="1322"/>
      <c r="CE103" s="1322"/>
      <c r="CF103" s="1322"/>
      <c r="CG103" s="1322"/>
      <c r="CH103" s="1322"/>
      <c r="CI103" s="1322"/>
      <c r="CJ103" s="1322"/>
      <c r="CK103" s="1322"/>
      <c r="CL103" s="1322"/>
      <c r="CM103" s="1322"/>
      <c r="CN103" s="1322"/>
      <c r="CO103" s="1322"/>
      <c r="CP103" s="1322"/>
      <c r="CQ103" s="1322"/>
      <c r="CR103" s="1322"/>
      <c r="CS103" s="1322"/>
      <c r="CT103" s="1322"/>
      <c r="CU103" s="1322"/>
      <c r="CV103" s="1629"/>
      <c r="CW103" s="1322"/>
      <c r="CX103" s="1322"/>
      <c r="CY103" s="1322"/>
      <c r="CZ103" s="1322"/>
      <c r="DA103" s="1322"/>
      <c r="DB103" s="1322"/>
      <c r="DC103" s="1322"/>
      <c r="DD103" s="1322"/>
      <c r="DE103" s="1322"/>
      <c r="DF103" s="1322"/>
      <c r="DG103" s="1322"/>
      <c r="DH103" s="1322"/>
      <c r="DI103" s="1309" t="s">
        <v>1107</v>
      </c>
      <c r="DJ103" s="1855">
        <v>0</v>
      </c>
      <c r="DK103" s="1856">
        <v>0</v>
      </c>
      <c r="DL103" s="1856">
        <v>0</v>
      </c>
      <c r="DM103" s="1856">
        <v>0</v>
      </c>
      <c r="DN103" s="1856">
        <v>0</v>
      </c>
      <c r="DO103" s="1856">
        <v>0</v>
      </c>
      <c r="DP103" s="1856">
        <v>0</v>
      </c>
      <c r="DQ103" s="1856">
        <v>0</v>
      </c>
      <c r="DR103" s="1857">
        <v>0</v>
      </c>
      <c r="DS103" s="1307"/>
    </row>
    <row r="104" spans="1:123">
      <c r="A104" s="1635"/>
      <c r="B104" s="1635"/>
      <c r="C104" s="1635"/>
      <c r="D104" s="1635"/>
      <c r="E104" s="1635"/>
      <c r="F104" s="1635"/>
      <c r="G104" s="1635"/>
      <c r="H104" s="1635"/>
      <c r="I104" s="1635"/>
      <c r="J104" s="1635"/>
      <c r="K104" s="1635"/>
      <c r="L104" s="1635"/>
      <c r="M104" s="1635"/>
      <c r="N104" s="1635"/>
      <c r="O104" s="1635"/>
      <c r="P104" s="1635"/>
      <c r="Q104" s="1635"/>
      <c r="R104" s="1635"/>
      <c r="S104" s="1635"/>
      <c r="T104" s="1635"/>
      <c r="U104" s="1635"/>
      <c r="V104" s="1635"/>
      <c r="W104" s="1635"/>
      <c r="X104" s="1635"/>
      <c r="Y104" s="1635"/>
      <c r="Z104" s="1635"/>
      <c r="AA104" s="1635"/>
      <c r="AB104" s="1635"/>
      <c r="AC104" s="1635"/>
      <c r="AD104" s="1635"/>
      <c r="AE104" s="1635"/>
      <c r="AF104" s="1635"/>
      <c r="AG104" s="1635"/>
      <c r="AH104" s="1635"/>
      <c r="AI104" s="1635"/>
      <c r="AJ104" s="1635"/>
      <c r="AK104" s="1635"/>
      <c r="AL104" s="1635"/>
      <c r="AM104" s="1635"/>
      <c r="AN104" s="1635"/>
      <c r="AO104" s="1635"/>
      <c r="AP104" s="1635"/>
      <c r="AQ104" s="1635"/>
      <c r="AR104" s="1635"/>
      <c r="AS104" s="1635"/>
      <c r="AT104" s="1635"/>
      <c r="AU104" s="1635"/>
      <c r="AV104" s="1635"/>
      <c r="AW104" s="1635"/>
      <c r="AX104" s="1635"/>
      <c r="AY104" s="1635"/>
      <c r="AZ104" s="1635"/>
      <c r="BA104" s="1635"/>
      <c r="BB104" s="1635"/>
      <c r="BC104" s="1635"/>
      <c r="BD104" s="1635"/>
      <c r="BE104" s="1635"/>
      <c r="BF104" s="1635"/>
      <c r="BG104" s="1635"/>
      <c r="BH104" s="1635"/>
      <c r="BI104" s="1635"/>
      <c r="BJ104" s="1635"/>
      <c r="BK104" s="1322"/>
      <c r="BL104" s="1322"/>
      <c r="BM104" s="1322"/>
      <c r="BN104" s="1322"/>
      <c r="BO104" s="1322"/>
      <c r="BP104" s="1636"/>
      <c r="BQ104" s="1322"/>
      <c r="BR104" s="1635"/>
      <c r="BS104" s="1636"/>
      <c r="BT104" s="1322"/>
      <c r="BU104" s="1322"/>
      <c r="BV104" s="1322"/>
      <c r="BW104" s="1322"/>
      <c r="BX104" s="1322"/>
      <c r="BY104" s="1322"/>
      <c r="BZ104" s="1322"/>
      <c r="CA104" s="1322"/>
      <c r="CB104" s="1322"/>
      <c r="CC104" s="1322"/>
      <c r="CD104" s="1322"/>
      <c r="CE104" s="1322"/>
      <c r="CF104" s="1322"/>
      <c r="CG104" s="1322"/>
      <c r="CH104" s="1322"/>
      <c r="CI104" s="1322"/>
      <c r="CJ104" s="1322"/>
      <c r="CK104" s="1322"/>
      <c r="CL104" s="1322"/>
      <c r="CM104" s="1322"/>
      <c r="CN104" s="1322"/>
      <c r="CO104" s="1322"/>
      <c r="CP104" s="1322"/>
      <c r="CQ104" s="1322"/>
      <c r="CR104" s="1322"/>
      <c r="CS104" s="1322"/>
      <c r="CT104" s="1322"/>
      <c r="CU104" s="1322"/>
      <c r="CV104" s="1629"/>
      <c r="CW104" s="1322"/>
      <c r="CX104" s="1322"/>
      <c r="CY104" s="1322"/>
      <c r="CZ104" s="1322"/>
      <c r="DA104" s="1322"/>
      <c r="DB104" s="1322"/>
      <c r="DC104" s="1322"/>
      <c r="DD104" s="1322"/>
      <c r="DE104" s="1322"/>
      <c r="DF104" s="1322"/>
      <c r="DG104" s="1322"/>
      <c r="DH104" s="1322"/>
      <c r="DI104" s="1309" t="s">
        <v>1108</v>
      </c>
      <c r="DJ104" s="1855">
        <v>0</v>
      </c>
      <c r="DK104" s="1856">
        <v>0</v>
      </c>
      <c r="DL104" s="1856">
        <v>0</v>
      </c>
      <c r="DM104" s="1856">
        <v>0</v>
      </c>
      <c r="DN104" s="1856">
        <v>0</v>
      </c>
      <c r="DO104" s="1856">
        <v>0</v>
      </c>
      <c r="DP104" s="1856">
        <v>0</v>
      </c>
      <c r="DQ104" s="1856">
        <v>0</v>
      </c>
      <c r="DR104" s="1857">
        <v>0</v>
      </c>
      <c r="DS104" s="1307"/>
    </row>
    <row r="105" spans="1:123" ht="15.75" customHeight="1">
      <c r="A105" s="1285"/>
      <c r="B105" s="1285"/>
      <c r="C105" s="1285"/>
      <c r="D105" s="1285"/>
      <c r="E105" s="1285"/>
      <c r="F105" s="1285"/>
      <c r="G105" s="1285"/>
      <c r="H105" s="1285"/>
      <c r="I105" s="1285"/>
      <c r="J105" s="1285"/>
      <c r="K105" s="1285"/>
      <c r="L105" s="1285"/>
      <c r="M105" s="1285"/>
      <c r="N105" s="1285"/>
      <c r="O105" s="1285"/>
      <c r="P105" s="1285"/>
      <c r="Q105" s="1285"/>
      <c r="R105" s="1285"/>
      <c r="S105" s="1285"/>
      <c r="T105" s="1285"/>
      <c r="U105" s="1285"/>
      <c r="V105" s="1285"/>
      <c r="W105" s="1285"/>
      <c r="X105" s="1285"/>
      <c r="Y105" s="1285"/>
      <c r="Z105" s="1285"/>
      <c r="AA105" s="1285"/>
      <c r="AB105" s="1285"/>
      <c r="AC105" s="1285"/>
      <c r="AD105" s="1285"/>
      <c r="AE105" s="1285"/>
      <c r="AF105" s="1285"/>
      <c r="AG105" s="1285"/>
      <c r="AH105" s="1285"/>
      <c r="AI105" s="1285"/>
      <c r="AJ105" s="1285"/>
      <c r="AK105" s="1285"/>
      <c r="AL105" s="1285"/>
      <c r="AM105" s="1285"/>
      <c r="AN105" s="1285"/>
      <c r="AO105" s="1285"/>
      <c r="AP105" s="1285"/>
      <c r="AQ105" s="1285"/>
      <c r="AR105" s="1285"/>
      <c r="AS105" s="1285"/>
      <c r="AT105" s="1285"/>
      <c r="AU105" s="1285"/>
      <c r="AV105" s="1285"/>
      <c r="AW105" s="1285"/>
      <c r="AX105" s="1285"/>
      <c r="AY105" s="1285"/>
      <c r="AZ105" s="1285"/>
      <c r="BA105" s="1285"/>
      <c r="BB105" s="1285"/>
      <c r="BC105" s="1285"/>
      <c r="BD105" s="1285"/>
      <c r="BE105" s="1285"/>
      <c r="BF105" s="1285"/>
      <c r="BG105" s="1285"/>
      <c r="BH105" s="1285"/>
      <c r="BI105" s="1285"/>
      <c r="BJ105" s="1285"/>
      <c r="BP105" s="1285"/>
      <c r="BR105" s="1285"/>
      <c r="BS105" s="1285"/>
      <c r="CV105" s="1285"/>
      <c r="DJ105" s="1307"/>
      <c r="DK105" s="1307"/>
      <c r="DL105" s="1307"/>
      <c r="DM105" s="1307"/>
      <c r="DN105" s="1307"/>
      <c r="DO105" s="1307"/>
      <c r="DP105" s="1307"/>
      <c r="DQ105" s="1307"/>
      <c r="DR105" s="1307"/>
      <c r="DS105" s="1307"/>
    </row>
    <row r="106" spans="1:123" ht="16.5" customHeight="1">
      <c r="A106" s="1285"/>
      <c r="B106" s="1285"/>
      <c r="C106" s="1285"/>
      <c r="D106" s="1285"/>
      <c r="E106" s="1285"/>
      <c r="F106" s="1285"/>
      <c r="G106" s="1285"/>
      <c r="H106" s="1285"/>
      <c r="I106" s="1285"/>
      <c r="J106" s="1285"/>
      <c r="K106" s="1285"/>
      <c r="L106" s="1285"/>
      <c r="M106" s="1285"/>
      <c r="N106" s="1285"/>
      <c r="O106" s="1285"/>
      <c r="P106" s="1285"/>
      <c r="Q106" s="1285"/>
      <c r="R106" s="1285"/>
      <c r="S106" s="1285"/>
      <c r="T106" s="1285"/>
      <c r="U106" s="1285"/>
      <c r="V106" s="1285"/>
      <c r="W106" s="1285"/>
      <c r="X106" s="1285"/>
      <c r="Y106" s="1285"/>
      <c r="Z106" s="1285"/>
      <c r="AA106" s="1285"/>
      <c r="AB106" s="1285"/>
      <c r="AC106" s="1285"/>
      <c r="AD106" s="1285"/>
      <c r="AE106" s="1285"/>
      <c r="AF106" s="1285"/>
      <c r="AG106" s="1285"/>
      <c r="AH106" s="1285"/>
      <c r="AI106" s="1285"/>
      <c r="AJ106" s="1285"/>
      <c r="AK106" s="1285"/>
      <c r="AL106" s="1285"/>
      <c r="AM106" s="1285"/>
      <c r="AN106" s="1285"/>
      <c r="AO106" s="1285"/>
      <c r="AP106" s="1285"/>
      <c r="AQ106" s="1285"/>
      <c r="AR106" s="1285"/>
      <c r="AS106" s="1285"/>
      <c r="AT106" s="1285"/>
      <c r="AU106" s="1285"/>
      <c r="AV106" s="1285"/>
      <c r="AW106" s="1285"/>
      <c r="AX106" s="1285"/>
      <c r="AY106" s="1285"/>
      <c r="AZ106" s="1285"/>
      <c r="BA106" s="1285"/>
      <c r="BB106" s="1285"/>
      <c r="BC106" s="1285"/>
      <c r="BD106" s="1285"/>
      <c r="BE106" s="1285"/>
      <c r="BF106" s="1285"/>
      <c r="BG106" s="1285"/>
      <c r="BH106" s="1285"/>
      <c r="BI106" s="1285"/>
      <c r="BJ106" s="1285"/>
      <c r="BP106" s="1285"/>
      <c r="BR106" s="1285"/>
      <c r="BS106" s="1285"/>
      <c r="CV106" s="1285"/>
    </row>
    <row r="110" spans="1:123" ht="15.75" customHeight="1"/>
    <row r="111" spans="1:123" ht="16.5" customHeight="1"/>
  </sheetData>
  <hyperlinks>
    <hyperlink ref="A1" location="Menu!A1" display="Return to Menu"/>
  </hyperlinks>
  <pageMargins left="0.35433070866141703" right="0.118110236220472" top="0.1" bottom="0.196850393700787" header="0.23622047244094499" footer="0.511811023622047"/>
  <pageSetup paperSize="9" scale="34" firstPageNumber="211" fitToWidth="6" fitToHeight="6" orientation="landscape" useFirstPageNumber="1" r:id="rId1"/>
  <headerFooter alignWithMargins="0"/>
  <colBreaks count="2" manualBreakCount="2">
    <brk id="52" max="103" man="1"/>
    <brk id="80" max="103"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62"/>
  <sheetViews>
    <sheetView view="pageBreakPreview" zoomScaleSheetLayoutView="100" workbookViewId="0">
      <pane xSplit="1" ySplit="4" topLeftCell="B244" activePane="bottomRight" state="frozen"/>
      <selection activeCell="AY24" sqref="AY24"/>
      <selection pane="topRight" activeCell="AY24" sqref="AY24"/>
      <selection pane="bottomLeft" activeCell="AY24" sqref="AY24"/>
      <selection pane="bottomRight"/>
    </sheetView>
  </sheetViews>
  <sheetFormatPr defaultColWidth="16.5703125" defaultRowHeight="14.25"/>
  <cols>
    <col min="1" max="1" width="30.85546875" style="1325" customWidth="1"/>
    <col min="2" max="3" width="32.28515625" style="1325" customWidth="1"/>
    <col min="4" max="8" width="9.140625" style="1325" customWidth="1"/>
    <col min="9" max="10" width="9.42578125" style="1325" bestFit="1" customWidth="1"/>
    <col min="11" max="250" width="9.140625" style="1325" customWidth="1"/>
    <col min="251" max="251" width="21" style="1325" customWidth="1"/>
    <col min="252" max="253" width="36.140625" style="1325" customWidth="1"/>
    <col min="254" max="256" width="16.5703125" style="1325"/>
    <col min="257" max="257" width="41.42578125" style="1325" customWidth="1"/>
    <col min="258" max="259" width="32.28515625" style="1325" customWidth="1"/>
    <col min="260" max="264" width="9.140625" style="1325" customWidth="1"/>
    <col min="265" max="266" width="9.42578125" style="1325" bestFit="1" customWidth="1"/>
    <col min="267" max="506" width="9.140625" style="1325" customWidth="1"/>
    <col min="507" max="507" width="21" style="1325" customWidth="1"/>
    <col min="508" max="509" width="36.140625" style="1325" customWidth="1"/>
    <col min="510" max="512" width="16.5703125" style="1325"/>
    <col min="513" max="513" width="41.42578125" style="1325" customWidth="1"/>
    <col min="514" max="515" width="32.28515625" style="1325" customWidth="1"/>
    <col min="516" max="520" width="9.140625" style="1325" customWidth="1"/>
    <col min="521" max="522" width="9.42578125" style="1325" bestFit="1" customWidth="1"/>
    <col min="523" max="762" width="9.140625" style="1325" customWidth="1"/>
    <col min="763" max="763" width="21" style="1325" customWidth="1"/>
    <col min="764" max="765" width="36.140625" style="1325" customWidth="1"/>
    <col min="766" max="768" width="16.5703125" style="1325"/>
    <col min="769" max="769" width="41.42578125" style="1325" customWidth="1"/>
    <col min="770" max="771" width="32.28515625" style="1325" customWidth="1"/>
    <col min="772" max="776" width="9.140625" style="1325" customWidth="1"/>
    <col min="777" max="778" width="9.42578125" style="1325" bestFit="1" customWidth="1"/>
    <col min="779" max="1018" width="9.140625" style="1325" customWidth="1"/>
    <col min="1019" max="1019" width="21" style="1325" customWidth="1"/>
    <col min="1020" max="1021" width="36.140625" style="1325" customWidth="1"/>
    <col min="1022" max="1024" width="16.5703125" style="1325"/>
    <col min="1025" max="1025" width="41.42578125" style="1325" customWidth="1"/>
    <col min="1026" max="1027" width="32.28515625" style="1325" customWidth="1"/>
    <col min="1028" max="1032" width="9.140625" style="1325" customWidth="1"/>
    <col min="1033" max="1034" width="9.42578125" style="1325" bestFit="1" customWidth="1"/>
    <col min="1035" max="1274" width="9.140625" style="1325" customWidth="1"/>
    <col min="1275" max="1275" width="21" style="1325" customWidth="1"/>
    <col min="1276" max="1277" width="36.140625" style="1325" customWidth="1"/>
    <col min="1278" max="1280" width="16.5703125" style="1325"/>
    <col min="1281" max="1281" width="41.42578125" style="1325" customWidth="1"/>
    <col min="1282" max="1283" width="32.28515625" style="1325" customWidth="1"/>
    <col min="1284" max="1288" width="9.140625" style="1325" customWidth="1"/>
    <col min="1289" max="1290" width="9.42578125" style="1325" bestFit="1" customWidth="1"/>
    <col min="1291" max="1530" width="9.140625" style="1325" customWidth="1"/>
    <col min="1531" max="1531" width="21" style="1325" customWidth="1"/>
    <col min="1532" max="1533" width="36.140625" style="1325" customWidth="1"/>
    <col min="1534" max="1536" width="16.5703125" style="1325"/>
    <col min="1537" max="1537" width="41.42578125" style="1325" customWidth="1"/>
    <col min="1538" max="1539" width="32.28515625" style="1325" customWidth="1"/>
    <col min="1540" max="1544" width="9.140625" style="1325" customWidth="1"/>
    <col min="1545" max="1546" width="9.42578125" style="1325" bestFit="1" customWidth="1"/>
    <col min="1547" max="1786" width="9.140625" style="1325" customWidth="1"/>
    <col min="1787" max="1787" width="21" style="1325" customWidth="1"/>
    <col min="1788" max="1789" width="36.140625" style="1325" customWidth="1"/>
    <col min="1790" max="1792" width="16.5703125" style="1325"/>
    <col min="1793" max="1793" width="41.42578125" style="1325" customWidth="1"/>
    <col min="1794" max="1795" width="32.28515625" style="1325" customWidth="1"/>
    <col min="1796" max="1800" width="9.140625" style="1325" customWidth="1"/>
    <col min="1801" max="1802" width="9.42578125" style="1325" bestFit="1" customWidth="1"/>
    <col min="1803" max="2042" width="9.140625" style="1325" customWidth="1"/>
    <col min="2043" max="2043" width="21" style="1325" customWidth="1"/>
    <col min="2044" max="2045" width="36.140625" style="1325" customWidth="1"/>
    <col min="2046" max="2048" width="16.5703125" style="1325"/>
    <col min="2049" max="2049" width="41.42578125" style="1325" customWidth="1"/>
    <col min="2050" max="2051" width="32.28515625" style="1325" customWidth="1"/>
    <col min="2052" max="2056" width="9.140625" style="1325" customWidth="1"/>
    <col min="2057" max="2058" width="9.42578125" style="1325" bestFit="1" customWidth="1"/>
    <col min="2059" max="2298" width="9.140625" style="1325" customWidth="1"/>
    <col min="2299" max="2299" width="21" style="1325" customWidth="1"/>
    <col min="2300" max="2301" width="36.140625" style="1325" customWidth="1"/>
    <col min="2302" max="2304" width="16.5703125" style="1325"/>
    <col min="2305" max="2305" width="41.42578125" style="1325" customWidth="1"/>
    <col min="2306" max="2307" width="32.28515625" style="1325" customWidth="1"/>
    <col min="2308" max="2312" width="9.140625" style="1325" customWidth="1"/>
    <col min="2313" max="2314" width="9.42578125" style="1325" bestFit="1" customWidth="1"/>
    <col min="2315" max="2554" width="9.140625" style="1325" customWidth="1"/>
    <col min="2555" max="2555" width="21" style="1325" customWidth="1"/>
    <col min="2556" max="2557" width="36.140625" style="1325" customWidth="1"/>
    <col min="2558" max="2560" width="16.5703125" style="1325"/>
    <col min="2561" max="2561" width="41.42578125" style="1325" customWidth="1"/>
    <col min="2562" max="2563" width="32.28515625" style="1325" customWidth="1"/>
    <col min="2564" max="2568" width="9.140625" style="1325" customWidth="1"/>
    <col min="2569" max="2570" width="9.42578125" style="1325" bestFit="1" customWidth="1"/>
    <col min="2571" max="2810" width="9.140625" style="1325" customWidth="1"/>
    <col min="2811" max="2811" width="21" style="1325" customWidth="1"/>
    <col min="2812" max="2813" width="36.140625" style="1325" customWidth="1"/>
    <col min="2814" max="2816" width="16.5703125" style="1325"/>
    <col min="2817" max="2817" width="41.42578125" style="1325" customWidth="1"/>
    <col min="2818" max="2819" width="32.28515625" style="1325" customWidth="1"/>
    <col min="2820" max="2824" width="9.140625" style="1325" customWidth="1"/>
    <col min="2825" max="2826" width="9.42578125" style="1325" bestFit="1" customWidth="1"/>
    <col min="2827" max="3066" width="9.140625" style="1325" customWidth="1"/>
    <col min="3067" max="3067" width="21" style="1325" customWidth="1"/>
    <col min="3068" max="3069" width="36.140625" style="1325" customWidth="1"/>
    <col min="3070" max="3072" width="16.5703125" style="1325"/>
    <col min="3073" max="3073" width="41.42578125" style="1325" customWidth="1"/>
    <col min="3074" max="3075" width="32.28515625" style="1325" customWidth="1"/>
    <col min="3076" max="3080" width="9.140625" style="1325" customWidth="1"/>
    <col min="3081" max="3082" width="9.42578125" style="1325" bestFit="1" customWidth="1"/>
    <col min="3083" max="3322" width="9.140625" style="1325" customWidth="1"/>
    <col min="3323" max="3323" width="21" style="1325" customWidth="1"/>
    <col min="3324" max="3325" width="36.140625" style="1325" customWidth="1"/>
    <col min="3326" max="3328" width="16.5703125" style="1325"/>
    <col min="3329" max="3329" width="41.42578125" style="1325" customWidth="1"/>
    <col min="3330" max="3331" width="32.28515625" style="1325" customWidth="1"/>
    <col min="3332" max="3336" width="9.140625" style="1325" customWidth="1"/>
    <col min="3337" max="3338" width="9.42578125" style="1325" bestFit="1" customWidth="1"/>
    <col min="3339" max="3578" width="9.140625" style="1325" customWidth="1"/>
    <col min="3579" max="3579" width="21" style="1325" customWidth="1"/>
    <col min="3580" max="3581" width="36.140625" style="1325" customWidth="1"/>
    <col min="3582" max="3584" width="16.5703125" style="1325"/>
    <col min="3585" max="3585" width="41.42578125" style="1325" customWidth="1"/>
    <col min="3586" max="3587" width="32.28515625" style="1325" customWidth="1"/>
    <col min="3588" max="3592" width="9.140625" style="1325" customWidth="1"/>
    <col min="3593" max="3594" width="9.42578125" style="1325" bestFit="1" customWidth="1"/>
    <col min="3595" max="3834" width="9.140625" style="1325" customWidth="1"/>
    <col min="3835" max="3835" width="21" style="1325" customWidth="1"/>
    <col min="3836" max="3837" width="36.140625" style="1325" customWidth="1"/>
    <col min="3838" max="3840" width="16.5703125" style="1325"/>
    <col min="3841" max="3841" width="41.42578125" style="1325" customWidth="1"/>
    <col min="3842" max="3843" width="32.28515625" style="1325" customWidth="1"/>
    <col min="3844" max="3848" width="9.140625" style="1325" customWidth="1"/>
    <col min="3849" max="3850" width="9.42578125" style="1325" bestFit="1" customWidth="1"/>
    <col min="3851" max="4090" width="9.140625" style="1325" customWidth="1"/>
    <col min="4091" max="4091" width="21" style="1325" customWidth="1"/>
    <col min="4092" max="4093" width="36.140625" style="1325" customWidth="1"/>
    <col min="4094" max="4096" width="16.5703125" style="1325"/>
    <col min="4097" max="4097" width="41.42578125" style="1325" customWidth="1"/>
    <col min="4098" max="4099" width="32.28515625" style="1325" customWidth="1"/>
    <col min="4100" max="4104" width="9.140625" style="1325" customWidth="1"/>
    <col min="4105" max="4106" width="9.42578125" style="1325" bestFit="1" customWidth="1"/>
    <col min="4107" max="4346" width="9.140625" style="1325" customWidth="1"/>
    <col min="4347" max="4347" width="21" style="1325" customWidth="1"/>
    <col min="4348" max="4349" width="36.140625" style="1325" customWidth="1"/>
    <col min="4350" max="4352" width="16.5703125" style="1325"/>
    <col min="4353" max="4353" width="41.42578125" style="1325" customWidth="1"/>
    <col min="4354" max="4355" width="32.28515625" style="1325" customWidth="1"/>
    <col min="4356" max="4360" width="9.140625" style="1325" customWidth="1"/>
    <col min="4361" max="4362" width="9.42578125" style="1325" bestFit="1" customWidth="1"/>
    <col min="4363" max="4602" width="9.140625" style="1325" customWidth="1"/>
    <col min="4603" max="4603" width="21" style="1325" customWidth="1"/>
    <col min="4604" max="4605" width="36.140625" style="1325" customWidth="1"/>
    <col min="4606" max="4608" width="16.5703125" style="1325"/>
    <col min="4609" max="4609" width="41.42578125" style="1325" customWidth="1"/>
    <col min="4610" max="4611" width="32.28515625" style="1325" customWidth="1"/>
    <col min="4612" max="4616" width="9.140625" style="1325" customWidth="1"/>
    <col min="4617" max="4618" width="9.42578125" style="1325" bestFit="1" customWidth="1"/>
    <col min="4619" max="4858" width="9.140625" style="1325" customWidth="1"/>
    <col min="4859" max="4859" width="21" style="1325" customWidth="1"/>
    <col min="4860" max="4861" width="36.140625" style="1325" customWidth="1"/>
    <col min="4862" max="4864" width="16.5703125" style="1325"/>
    <col min="4865" max="4865" width="41.42578125" style="1325" customWidth="1"/>
    <col min="4866" max="4867" width="32.28515625" style="1325" customWidth="1"/>
    <col min="4868" max="4872" width="9.140625" style="1325" customWidth="1"/>
    <col min="4873" max="4874" width="9.42578125" style="1325" bestFit="1" customWidth="1"/>
    <col min="4875" max="5114" width="9.140625" style="1325" customWidth="1"/>
    <col min="5115" max="5115" width="21" style="1325" customWidth="1"/>
    <col min="5116" max="5117" width="36.140625" style="1325" customWidth="1"/>
    <col min="5118" max="5120" width="16.5703125" style="1325"/>
    <col min="5121" max="5121" width="41.42578125" style="1325" customWidth="1"/>
    <col min="5122" max="5123" width="32.28515625" style="1325" customWidth="1"/>
    <col min="5124" max="5128" width="9.140625" style="1325" customWidth="1"/>
    <col min="5129" max="5130" width="9.42578125" style="1325" bestFit="1" customWidth="1"/>
    <col min="5131" max="5370" width="9.140625" style="1325" customWidth="1"/>
    <col min="5371" max="5371" width="21" style="1325" customWidth="1"/>
    <col min="5372" max="5373" width="36.140625" style="1325" customWidth="1"/>
    <col min="5374" max="5376" width="16.5703125" style="1325"/>
    <col min="5377" max="5377" width="41.42578125" style="1325" customWidth="1"/>
    <col min="5378" max="5379" width="32.28515625" style="1325" customWidth="1"/>
    <col min="5380" max="5384" width="9.140625" style="1325" customWidth="1"/>
    <col min="5385" max="5386" width="9.42578125" style="1325" bestFit="1" customWidth="1"/>
    <col min="5387" max="5626" width="9.140625" style="1325" customWidth="1"/>
    <col min="5627" max="5627" width="21" style="1325" customWidth="1"/>
    <col min="5628" max="5629" width="36.140625" style="1325" customWidth="1"/>
    <col min="5630" max="5632" width="16.5703125" style="1325"/>
    <col min="5633" max="5633" width="41.42578125" style="1325" customWidth="1"/>
    <col min="5634" max="5635" width="32.28515625" style="1325" customWidth="1"/>
    <col min="5636" max="5640" width="9.140625" style="1325" customWidth="1"/>
    <col min="5641" max="5642" width="9.42578125" style="1325" bestFit="1" customWidth="1"/>
    <col min="5643" max="5882" width="9.140625" style="1325" customWidth="1"/>
    <col min="5883" max="5883" width="21" style="1325" customWidth="1"/>
    <col min="5884" max="5885" width="36.140625" style="1325" customWidth="1"/>
    <col min="5886" max="5888" width="16.5703125" style="1325"/>
    <col min="5889" max="5889" width="41.42578125" style="1325" customWidth="1"/>
    <col min="5890" max="5891" width="32.28515625" style="1325" customWidth="1"/>
    <col min="5892" max="5896" width="9.140625" style="1325" customWidth="1"/>
    <col min="5897" max="5898" width="9.42578125" style="1325" bestFit="1" customWidth="1"/>
    <col min="5899" max="6138" width="9.140625" style="1325" customWidth="1"/>
    <col min="6139" max="6139" width="21" style="1325" customWidth="1"/>
    <col min="6140" max="6141" width="36.140625" style="1325" customWidth="1"/>
    <col min="6142" max="6144" width="16.5703125" style="1325"/>
    <col min="6145" max="6145" width="41.42578125" style="1325" customWidth="1"/>
    <col min="6146" max="6147" width="32.28515625" style="1325" customWidth="1"/>
    <col min="6148" max="6152" width="9.140625" style="1325" customWidth="1"/>
    <col min="6153" max="6154" width="9.42578125" style="1325" bestFit="1" customWidth="1"/>
    <col min="6155" max="6394" width="9.140625" style="1325" customWidth="1"/>
    <col min="6395" max="6395" width="21" style="1325" customWidth="1"/>
    <col min="6396" max="6397" width="36.140625" style="1325" customWidth="1"/>
    <col min="6398" max="6400" width="16.5703125" style="1325"/>
    <col min="6401" max="6401" width="41.42578125" style="1325" customWidth="1"/>
    <col min="6402" max="6403" width="32.28515625" style="1325" customWidth="1"/>
    <col min="6404" max="6408" width="9.140625" style="1325" customWidth="1"/>
    <col min="6409" max="6410" width="9.42578125" style="1325" bestFit="1" customWidth="1"/>
    <col min="6411" max="6650" width="9.140625" style="1325" customWidth="1"/>
    <col min="6651" max="6651" width="21" style="1325" customWidth="1"/>
    <col min="6652" max="6653" width="36.140625" style="1325" customWidth="1"/>
    <col min="6654" max="6656" width="16.5703125" style="1325"/>
    <col min="6657" max="6657" width="41.42578125" style="1325" customWidth="1"/>
    <col min="6658" max="6659" width="32.28515625" style="1325" customWidth="1"/>
    <col min="6660" max="6664" width="9.140625" style="1325" customWidth="1"/>
    <col min="6665" max="6666" width="9.42578125" style="1325" bestFit="1" customWidth="1"/>
    <col min="6667" max="6906" width="9.140625" style="1325" customWidth="1"/>
    <col min="6907" max="6907" width="21" style="1325" customWidth="1"/>
    <col min="6908" max="6909" width="36.140625" style="1325" customWidth="1"/>
    <col min="6910" max="6912" width="16.5703125" style="1325"/>
    <col min="6913" max="6913" width="41.42578125" style="1325" customWidth="1"/>
    <col min="6914" max="6915" width="32.28515625" style="1325" customWidth="1"/>
    <col min="6916" max="6920" width="9.140625" style="1325" customWidth="1"/>
    <col min="6921" max="6922" width="9.42578125" style="1325" bestFit="1" customWidth="1"/>
    <col min="6923" max="7162" width="9.140625" style="1325" customWidth="1"/>
    <col min="7163" max="7163" width="21" style="1325" customWidth="1"/>
    <col min="7164" max="7165" width="36.140625" style="1325" customWidth="1"/>
    <col min="7166" max="7168" width="16.5703125" style="1325"/>
    <col min="7169" max="7169" width="41.42578125" style="1325" customWidth="1"/>
    <col min="7170" max="7171" width="32.28515625" style="1325" customWidth="1"/>
    <col min="7172" max="7176" width="9.140625" style="1325" customWidth="1"/>
    <col min="7177" max="7178" width="9.42578125" style="1325" bestFit="1" customWidth="1"/>
    <col min="7179" max="7418" width="9.140625" style="1325" customWidth="1"/>
    <col min="7419" max="7419" width="21" style="1325" customWidth="1"/>
    <col min="7420" max="7421" width="36.140625" style="1325" customWidth="1"/>
    <col min="7422" max="7424" width="16.5703125" style="1325"/>
    <col min="7425" max="7425" width="41.42578125" style="1325" customWidth="1"/>
    <col min="7426" max="7427" width="32.28515625" style="1325" customWidth="1"/>
    <col min="7428" max="7432" width="9.140625" style="1325" customWidth="1"/>
    <col min="7433" max="7434" width="9.42578125" style="1325" bestFit="1" customWidth="1"/>
    <col min="7435" max="7674" width="9.140625" style="1325" customWidth="1"/>
    <col min="7675" max="7675" width="21" style="1325" customWidth="1"/>
    <col min="7676" max="7677" width="36.140625" style="1325" customWidth="1"/>
    <col min="7678" max="7680" width="16.5703125" style="1325"/>
    <col min="7681" max="7681" width="41.42578125" style="1325" customWidth="1"/>
    <col min="7682" max="7683" width="32.28515625" style="1325" customWidth="1"/>
    <col min="7684" max="7688" width="9.140625" style="1325" customWidth="1"/>
    <col min="7689" max="7690" width="9.42578125" style="1325" bestFit="1" customWidth="1"/>
    <col min="7691" max="7930" width="9.140625" style="1325" customWidth="1"/>
    <col min="7931" max="7931" width="21" style="1325" customWidth="1"/>
    <col min="7932" max="7933" width="36.140625" style="1325" customWidth="1"/>
    <col min="7934" max="7936" width="16.5703125" style="1325"/>
    <col min="7937" max="7937" width="41.42578125" style="1325" customWidth="1"/>
    <col min="7938" max="7939" width="32.28515625" style="1325" customWidth="1"/>
    <col min="7940" max="7944" width="9.140625" style="1325" customWidth="1"/>
    <col min="7945" max="7946" width="9.42578125" style="1325" bestFit="1" customWidth="1"/>
    <col min="7947" max="8186" width="9.140625" style="1325" customWidth="1"/>
    <col min="8187" max="8187" width="21" style="1325" customWidth="1"/>
    <col min="8188" max="8189" width="36.140625" style="1325" customWidth="1"/>
    <col min="8190" max="8192" width="16.5703125" style="1325"/>
    <col min="8193" max="8193" width="41.42578125" style="1325" customWidth="1"/>
    <col min="8194" max="8195" width="32.28515625" style="1325" customWidth="1"/>
    <col min="8196" max="8200" width="9.140625" style="1325" customWidth="1"/>
    <col min="8201" max="8202" width="9.42578125" style="1325" bestFit="1" customWidth="1"/>
    <col min="8203" max="8442" width="9.140625" style="1325" customWidth="1"/>
    <col min="8443" max="8443" width="21" style="1325" customWidth="1"/>
    <col min="8444" max="8445" width="36.140625" style="1325" customWidth="1"/>
    <col min="8446" max="8448" width="16.5703125" style="1325"/>
    <col min="8449" max="8449" width="41.42578125" style="1325" customWidth="1"/>
    <col min="8450" max="8451" width="32.28515625" style="1325" customWidth="1"/>
    <col min="8452" max="8456" width="9.140625" style="1325" customWidth="1"/>
    <col min="8457" max="8458" width="9.42578125" style="1325" bestFit="1" customWidth="1"/>
    <col min="8459" max="8698" width="9.140625" style="1325" customWidth="1"/>
    <col min="8699" max="8699" width="21" style="1325" customWidth="1"/>
    <col min="8700" max="8701" width="36.140625" style="1325" customWidth="1"/>
    <col min="8702" max="8704" width="16.5703125" style="1325"/>
    <col min="8705" max="8705" width="41.42578125" style="1325" customWidth="1"/>
    <col min="8706" max="8707" width="32.28515625" style="1325" customWidth="1"/>
    <col min="8708" max="8712" width="9.140625" style="1325" customWidth="1"/>
    <col min="8713" max="8714" width="9.42578125" style="1325" bestFit="1" customWidth="1"/>
    <col min="8715" max="8954" width="9.140625" style="1325" customWidth="1"/>
    <col min="8955" max="8955" width="21" style="1325" customWidth="1"/>
    <col min="8956" max="8957" width="36.140625" style="1325" customWidth="1"/>
    <col min="8958" max="8960" width="16.5703125" style="1325"/>
    <col min="8961" max="8961" width="41.42578125" style="1325" customWidth="1"/>
    <col min="8962" max="8963" width="32.28515625" style="1325" customWidth="1"/>
    <col min="8964" max="8968" width="9.140625" style="1325" customWidth="1"/>
    <col min="8969" max="8970" width="9.42578125" style="1325" bestFit="1" customWidth="1"/>
    <col min="8971" max="9210" width="9.140625" style="1325" customWidth="1"/>
    <col min="9211" max="9211" width="21" style="1325" customWidth="1"/>
    <col min="9212" max="9213" width="36.140625" style="1325" customWidth="1"/>
    <col min="9214" max="9216" width="16.5703125" style="1325"/>
    <col min="9217" max="9217" width="41.42578125" style="1325" customWidth="1"/>
    <col min="9218" max="9219" width="32.28515625" style="1325" customWidth="1"/>
    <col min="9220" max="9224" width="9.140625" style="1325" customWidth="1"/>
    <col min="9225" max="9226" width="9.42578125" style="1325" bestFit="1" customWidth="1"/>
    <col min="9227" max="9466" width="9.140625" style="1325" customWidth="1"/>
    <col min="9467" max="9467" width="21" style="1325" customWidth="1"/>
    <col min="9468" max="9469" width="36.140625" style="1325" customWidth="1"/>
    <col min="9470" max="9472" width="16.5703125" style="1325"/>
    <col min="9473" max="9473" width="41.42578125" style="1325" customWidth="1"/>
    <col min="9474" max="9475" width="32.28515625" style="1325" customWidth="1"/>
    <col min="9476" max="9480" width="9.140625" style="1325" customWidth="1"/>
    <col min="9481" max="9482" width="9.42578125" style="1325" bestFit="1" customWidth="1"/>
    <col min="9483" max="9722" width="9.140625" style="1325" customWidth="1"/>
    <col min="9723" max="9723" width="21" style="1325" customWidth="1"/>
    <col min="9724" max="9725" width="36.140625" style="1325" customWidth="1"/>
    <col min="9726" max="9728" width="16.5703125" style="1325"/>
    <col min="9729" max="9729" width="41.42578125" style="1325" customWidth="1"/>
    <col min="9730" max="9731" width="32.28515625" style="1325" customWidth="1"/>
    <col min="9732" max="9736" width="9.140625" style="1325" customWidth="1"/>
    <col min="9737" max="9738" width="9.42578125" style="1325" bestFit="1" customWidth="1"/>
    <col min="9739" max="9978" width="9.140625" style="1325" customWidth="1"/>
    <col min="9979" max="9979" width="21" style="1325" customWidth="1"/>
    <col min="9980" max="9981" width="36.140625" style="1325" customWidth="1"/>
    <col min="9982" max="9984" width="16.5703125" style="1325"/>
    <col min="9985" max="9985" width="41.42578125" style="1325" customWidth="1"/>
    <col min="9986" max="9987" width="32.28515625" style="1325" customWidth="1"/>
    <col min="9988" max="9992" width="9.140625" style="1325" customWidth="1"/>
    <col min="9993" max="9994" width="9.42578125" style="1325" bestFit="1" customWidth="1"/>
    <col min="9995" max="10234" width="9.140625" style="1325" customWidth="1"/>
    <col min="10235" max="10235" width="21" style="1325" customWidth="1"/>
    <col min="10236" max="10237" width="36.140625" style="1325" customWidth="1"/>
    <col min="10238" max="10240" width="16.5703125" style="1325"/>
    <col min="10241" max="10241" width="41.42578125" style="1325" customWidth="1"/>
    <col min="10242" max="10243" width="32.28515625" style="1325" customWidth="1"/>
    <col min="10244" max="10248" width="9.140625" style="1325" customWidth="1"/>
    <col min="10249" max="10250" width="9.42578125" style="1325" bestFit="1" customWidth="1"/>
    <col min="10251" max="10490" width="9.140625" style="1325" customWidth="1"/>
    <col min="10491" max="10491" width="21" style="1325" customWidth="1"/>
    <col min="10492" max="10493" width="36.140625" style="1325" customWidth="1"/>
    <col min="10494" max="10496" width="16.5703125" style="1325"/>
    <col min="10497" max="10497" width="41.42578125" style="1325" customWidth="1"/>
    <col min="10498" max="10499" width="32.28515625" style="1325" customWidth="1"/>
    <col min="10500" max="10504" width="9.140625" style="1325" customWidth="1"/>
    <col min="10505" max="10506" width="9.42578125" style="1325" bestFit="1" customWidth="1"/>
    <col min="10507" max="10746" width="9.140625" style="1325" customWidth="1"/>
    <col min="10747" max="10747" width="21" style="1325" customWidth="1"/>
    <col min="10748" max="10749" width="36.140625" style="1325" customWidth="1"/>
    <col min="10750" max="10752" width="16.5703125" style="1325"/>
    <col min="10753" max="10753" width="41.42578125" style="1325" customWidth="1"/>
    <col min="10754" max="10755" width="32.28515625" style="1325" customWidth="1"/>
    <col min="10756" max="10760" width="9.140625" style="1325" customWidth="1"/>
    <col min="10761" max="10762" width="9.42578125" style="1325" bestFit="1" customWidth="1"/>
    <col min="10763" max="11002" width="9.140625" style="1325" customWidth="1"/>
    <col min="11003" max="11003" width="21" style="1325" customWidth="1"/>
    <col min="11004" max="11005" width="36.140625" style="1325" customWidth="1"/>
    <col min="11006" max="11008" width="16.5703125" style="1325"/>
    <col min="11009" max="11009" width="41.42578125" style="1325" customWidth="1"/>
    <col min="11010" max="11011" width="32.28515625" style="1325" customWidth="1"/>
    <col min="11012" max="11016" width="9.140625" style="1325" customWidth="1"/>
    <col min="11017" max="11018" width="9.42578125" style="1325" bestFit="1" customWidth="1"/>
    <col min="11019" max="11258" width="9.140625" style="1325" customWidth="1"/>
    <col min="11259" max="11259" width="21" style="1325" customWidth="1"/>
    <col min="11260" max="11261" width="36.140625" style="1325" customWidth="1"/>
    <col min="11262" max="11264" width="16.5703125" style="1325"/>
    <col min="11265" max="11265" width="41.42578125" style="1325" customWidth="1"/>
    <col min="11266" max="11267" width="32.28515625" style="1325" customWidth="1"/>
    <col min="11268" max="11272" width="9.140625" style="1325" customWidth="1"/>
    <col min="11273" max="11274" width="9.42578125" style="1325" bestFit="1" customWidth="1"/>
    <col min="11275" max="11514" width="9.140625" style="1325" customWidth="1"/>
    <col min="11515" max="11515" width="21" style="1325" customWidth="1"/>
    <col min="11516" max="11517" width="36.140625" style="1325" customWidth="1"/>
    <col min="11518" max="11520" width="16.5703125" style="1325"/>
    <col min="11521" max="11521" width="41.42578125" style="1325" customWidth="1"/>
    <col min="11522" max="11523" width="32.28515625" style="1325" customWidth="1"/>
    <col min="11524" max="11528" width="9.140625" style="1325" customWidth="1"/>
    <col min="11529" max="11530" width="9.42578125" style="1325" bestFit="1" customWidth="1"/>
    <col min="11531" max="11770" width="9.140625" style="1325" customWidth="1"/>
    <col min="11771" max="11771" width="21" style="1325" customWidth="1"/>
    <col min="11772" max="11773" width="36.140625" style="1325" customWidth="1"/>
    <col min="11774" max="11776" width="16.5703125" style="1325"/>
    <col min="11777" max="11777" width="41.42578125" style="1325" customWidth="1"/>
    <col min="11778" max="11779" width="32.28515625" style="1325" customWidth="1"/>
    <col min="11780" max="11784" width="9.140625" style="1325" customWidth="1"/>
    <col min="11785" max="11786" width="9.42578125" style="1325" bestFit="1" customWidth="1"/>
    <col min="11787" max="12026" width="9.140625" style="1325" customWidth="1"/>
    <col min="12027" max="12027" width="21" style="1325" customWidth="1"/>
    <col min="12028" max="12029" width="36.140625" style="1325" customWidth="1"/>
    <col min="12030" max="12032" width="16.5703125" style="1325"/>
    <col min="12033" max="12033" width="41.42578125" style="1325" customWidth="1"/>
    <col min="12034" max="12035" width="32.28515625" style="1325" customWidth="1"/>
    <col min="12036" max="12040" width="9.140625" style="1325" customWidth="1"/>
    <col min="12041" max="12042" width="9.42578125" style="1325" bestFit="1" customWidth="1"/>
    <col min="12043" max="12282" width="9.140625" style="1325" customWidth="1"/>
    <col min="12283" max="12283" width="21" style="1325" customWidth="1"/>
    <col min="12284" max="12285" width="36.140625" style="1325" customWidth="1"/>
    <col min="12286" max="12288" width="16.5703125" style="1325"/>
    <col min="12289" max="12289" width="41.42578125" style="1325" customWidth="1"/>
    <col min="12290" max="12291" width="32.28515625" style="1325" customWidth="1"/>
    <col min="12292" max="12296" width="9.140625" style="1325" customWidth="1"/>
    <col min="12297" max="12298" width="9.42578125" style="1325" bestFit="1" customWidth="1"/>
    <col min="12299" max="12538" width="9.140625" style="1325" customWidth="1"/>
    <col min="12539" max="12539" width="21" style="1325" customWidth="1"/>
    <col min="12540" max="12541" width="36.140625" style="1325" customWidth="1"/>
    <col min="12542" max="12544" width="16.5703125" style="1325"/>
    <col min="12545" max="12545" width="41.42578125" style="1325" customWidth="1"/>
    <col min="12546" max="12547" width="32.28515625" style="1325" customWidth="1"/>
    <col min="12548" max="12552" width="9.140625" style="1325" customWidth="1"/>
    <col min="12553" max="12554" width="9.42578125" style="1325" bestFit="1" customWidth="1"/>
    <col min="12555" max="12794" width="9.140625" style="1325" customWidth="1"/>
    <col min="12795" max="12795" width="21" style="1325" customWidth="1"/>
    <col min="12796" max="12797" width="36.140625" style="1325" customWidth="1"/>
    <col min="12798" max="12800" width="16.5703125" style="1325"/>
    <col min="12801" max="12801" width="41.42578125" style="1325" customWidth="1"/>
    <col min="12802" max="12803" width="32.28515625" style="1325" customWidth="1"/>
    <col min="12804" max="12808" width="9.140625" style="1325" customWidth="1"/>
    <col min="12809" max="12810" width="9.42578125" style="1325" bestFit="1" customWidth="1"/>
    <col min="12811" max="13050" width="9.140625" style="1325" customWidth="1"/>
    <col min="13051" max="13051" width="21" style="1325" customWidth="1"/>
    <col min="13052" max="13053" width="36.140625" style="1325" customWidth="1"/>
    <col min="13054" max="13056" width="16.5703125" style="1325"/>
    <col min="13057" max="13057" width="41.42578125" style="1325" customWidth="1"/>
    <col min="13058" max="13059" width="32.28515625" style="1325" customWidth="1"/>
    <col min="13060" max="13064" width="9.140625" style="1325" customWidth="1"/>
    <col min="13065" max="13066" width="9.42578125" style="1325" bestFit="1" customWidth="1"/>
    <col min="13067" max="13306" width="9.140625" style="1325" customWidth="1"/>
    <col min="13307" max="13307" width="21" style="1325" customWidth="1"/>
    <col min="13308" max="13309" width="36.140625" style="1325" customWidth="1"/>
    <col min="13310" max="13312" width="16.5703125" style="1325"/>
    <col min="13313" max="13313" width="41.42578125" style="1325" customWidth="1"/>
    <col min="13314" max="13315" width="32.28515625" style="1325" customWidth="1"/>
    <col min="13316" max="13320" width="9.140625" style="1325" customWidth="1"/>
    <col min="13321" max="13322" width="9.42578125" style="1325" bestFit="1" customWidth="1"/>
    <col min="13323" max="13562" width="9.140625" style="1325" customWidth="1"/>
    <col min="13563" max="13563" width="21" style="1325" customWidth="1"/>
    <col min="13564" max="13565" width="36.140625" style="1325" customWidth="1"/>
    <col min="13566" max="13568" width="16.5703125" style="1325"/>
    <col min="13569" max="13569" width="41.42578125" style="1325" customWidth="1"/>
    <col min="13570" max="13571" width="32.28515625" style="1325" customWidth="1"/>
    <col min="13572" max="13576" width="9.140625" style="1325" customWidth="1"/>
    <col min="13577" max="13578" width="9.42578125" style="1325" bestFit="1" customWidth="1"/>
    <col min="13579" max="13818" width="9.140625" style="1325" customWidth="1"/>
    <col min="13819" max="13819" width="21" style="1325" customWidth="1"/>
    <col min="13820" max="13821" width="36.140625" style="1325" customWidth="1"/>
    <col min="13822" max="13824" width="16.5703125" style="1325"/>
    <col min="13825" max="13825" width="41.42578125" style="1325" customWidth="1"/>
    <col min="13826" max="13827" width="32.28515625" style="1325" customWidth="1"/>
    <col min="13828" max="13832" width="9.140625" style="1325" customWidth="1"/>
    <col min="13833" max="13834" width="9.42578125" style="1325" bestFit="1" customWidth="1"/>
    <col min="13835" max="14074" width="9.140625" style="1325" customWidth="1"/>
    <col min="14075" max="14075" width="21" style="1325" customWidth="1"/>
    <col min="14076" max="14077" width="36.140625" style="1325" customWidth="1"/>
    <col min="14078" max="14080" width="16.5703125" style="1325"/>
    <col min="14081" max="14081" width="41.42578125" style="1325" customWidth="1"/>
    <col min="14082" max="14083" width="32.28515625" style="1325" customWidth="1"/>
    <col min="14084" max="14088" width="9.140625" style="1325" customWidth="1"/>
    <col min="14089" max="14090" width="9.42578125" style="1325" bestFit="1" customWidth="1"/>
    <col min="14091" max="14330" width="9.140625" style="1325" customWidth="1"/>
    <col min="14331" max="14331" width="21" style="1325" customWidth="1"/>
    <col min="14332" max="14333" width="36.140625" style="1325" customWidth="1"/>
    <col min="14334" max="14336" width="16.5703125" style="1325"/>
    <col min="14337" max="14337" width="41.42578125" style="1325" customWidth="1"/>
    <col min="14338" max="14339" width="32.28515625" style="1325" customWidth="1"/>
    <col min="14340" max="14344" width="9.140625" style="1325" customWidth="1"/>
    <col min="14345" max="14346" width="9.42578125" style="1325" bestFit="1" customWidth="1"/>
    <col min="14347" max="14586" width="9.140625" style="1325" customWidth="1"/>
    <col min="14587" max="14587" width="21" style="1325" customWidth="1"/>
    <col min="14588" max="14589" width="36.140625" style="1325" customWidth="1"/>
    <col min="14590" max="14592" width="16.5703125" style="1325"/>
    <col min="14593" max="14593" width="41.42578125" style="1325" customWidth="1"/>
    <col min="14594" max="14595" width="32.28515625" style="1325" customWidth="1"/>
    <col min="14596" max="14600" width="9.140625" style="1325" customWidth="1"/>
    <col min="14601" max="14602" width="9.42578125" style="1325" bestFit="1" customWidth="1"/>
    <col min="14603" max="14842" width="9.140625" style="1325" customWidth="1"/>
    <col min="14843" max="14843" width="21" style="1325" customWidth="1"/>
    <col min="14844" max="14845" width="36.140625" style="1325" customWidth="1"/>
    <col min="14846" max="14848" width="16.5703125" style="1325"/>
    <col min="14849" max="14849" width="41.42578125" style="1325" customWidth="1"/>
    <col min="14850" max="14851" width="32.28515625" style="1325" customWidth="1"/>
    <col min="14852" max="14856" width="9.140625" style="1325" customWidth="1"/>
    <col min="14857" max="14858" width="9.42578125" style="1325" bestFit="1" customWidth="1"/>
    <col min="14859" max="15098" width="9.140625" style="1325" customWidth="1"/>
    <col min="15099" max="15099" width="21" style="1325" customWidth="1"/>
    <col min="15100" max="15101" width="36.140625" style="1325" customWidth="1"/>
    <col min="15102" max="15104" width="16.5703125" style="1325"/>
    <col min="15105" max="15105" width="41.42578125" style="1325" customWidth="1"/>
    <col min="15106" max="15107" width="32.28515625" style="1325" customWidth="1"/>
    <col min="15108" max="15112" width="9.140625" style="1325" customWidth="1"/>
    <col min="15113" max="15114" width="9.42578125" style="1325" bestFit="1" customWidth="1"/>
    <col min="15115" max="15354" width="9.140625" style="1325" customWidth="1"/>
    <col min="15355" max="15355" width="21" style="1325" customWidth="1"/>
    <col min="15356" max="15357" width="36.140625" style="1325" customWidth="1"/>
    <col min="15358" max="15360" width="16.5703125" style="1325"/>
    <col min="15361" max="15361" width="41.42578125" style="1325" customWidth="1"/>
    <col min="15362" max="15363" width="32.28515625" style="1325" customWidth="1"/>
    <col min="15364" max="15368" width="9.140625" style="1325" customWidth="1"/>
    <col min="15369" max="15370" width="9.42578125" style="1325" bestFit="1" customWidth="1"/>
    <col min="15371" max="15610" width="9.140625" style="1325" customWidth="1"/>
    <col min="15611" max="15611" width="21" style="1325" customWidth="1"/>
    <col min="15612" max="15613" width="36.140625" style="1325" customWidth="1"/>
    <col min="15614" max="15616" width="16.5703125" style="1325"/>
    <col min="15617" max="15617" width="41.42578125" style="1325" customWidth="1"/>
    <col min="15618" max="15619" width="32.28515625" style="1325" customWidth="1"/>
    <col min="15620" max="15624" width="9.140625" style="1325" customWidth="1"/>
    <col min="15625" max="15626" width="9.42578125" style="1325" bestFit="1" customWidth="1"/>
    <col min="15627" max="15866" width="9.140625" style="1325" customWidth="1"/>
    <col min="15867" max="15867" width="21" style="1325" customWidth="1"/>
    <col min="15868" max="15869" width="36.140625" style="1325" customWidth="1"/>
    <col min="15870" max="15872" width="16.5703125" style="1325"/>
    <col min="15873" max="15873" width="41.42578125" style="1325" customWidth="1"/>
    <col min="15874" max="15875" width="32.28515625" style="1325" customWidth="1"/>
    <col min="15876" max="15880" width="9.140625" style="1325" customWidth="1"/>
    <col min="15881" max="15882" width="9.42578125" style="1325" bestFit="1" customWidth="1"/>
    <col min="15883" max="16122" width="9.140625" style="1325" customWidth="1"/>
    <col min="16123" max="16123" width="21" style="1325" customWidth="1"/>
    <col min="16124" max="16125" width="36.140625" style="1325" customWidth="1"/>
    <col min="16126" max="16128" width="16.5703125" style="1325"/>
    <col min="16129" max="16129" width="41.42578125" style="1325" customWidth="1"/>
    <col min="16130" max="16131" width="32.28515625" style="1325" customWidth="1"/>
    <col min="16132" max="16136" width="9.140625" style="1325" customWidth="1"/>
    <col min="16137" max="16138" width="9.42578125" style="1325" bestFit="1" customWidth="1"/>
    <col min="16139" max="16378" width="9.140625" style="1325" customWidth="1"/>
    <col min="16379" max="16379" width="21" style="1325" customWidth="1"/>
    <col min="16380" max="16381" width="36.140625" style="1325" customWidth="1"/>
    <col min="16382" max="16384" width="16.5703125" style="1325"/>
  </cols>
  <sheetData>
    <row r="1" spans="1:3" ht="25.5">
      <c r="A1" s="883" t="s">
        <v>313</v>
      </c>
      <c r="B1" s="1324"/>
    </row>
    <row r="2" spans="1:3" s="1326" customFormat="1" ht="18.75" thickBot="1">
      <c r="A2" s="894" t="s">
        <v>1195</v>
      </c>
      <c r="B2" s="894"/>
      <c r="C2" s="894"/>
    </row>
    <row r="3" spans="1:3">
      <c r="A3" s="3417" t="s">
        <v>1109</v>
      </c>
      <c r="B3" s="1327" t="s">
        <v>1110</v>
      </c>
      <c r="C3" s="1328" t="s">
        <v>1111</v>
      </c>
    </row>
    <row r="4" spans="1:3" ht="15.75" customHeight="1" thickBot="1">
      <c r="A4" s="3418"/>
      <c r="B4" s="1329" t="s">
        <v>1112</v>
      </c>
      <c r="C4" s="1330" t="s">
        <v>1113</v>
      </c>
    </row>
    <row r="5" spans="1:3" ht="15.75" customHeight="1">
      <c r="A5" s="1331">
        <v>2000</v>
      </c>
      <c r="B5" s="1332"/>
      <c r="C5" s="1333"/>
    </row>
    <row r="6" spans="1:3" ht="15.75" customHeight="1">
      <c r="A6" s="1334">
        <v>36526</v>
      </c>
      <c r="B6" s="1335">
        <v>5752.9</v>
      </c>
      <c r="C6" s="1336">
        <v>321.3</v>
      </c>
    </row>
    <row r="7" spans="1:3" ht="15.75" customHeight="1">
      <c r="A7" s="1334">
        <v>36557</v>
      </c>
      <c r="B7" s="1335">
        <v>5955.7</v>
      </c>
      <c r="C7" s="1336">
        <v>332.6</v>
      </c>
    </row>
    <row r="8" spans="1:3" ht="15.75" customHeight="1">
      <c r="A8" s="1334">
        <v>36586</v>
      </c>
      <c r="B8" s="1335">
        <v>5966.2</v>
      </c>
      <c r="C8" s="1336">
        <v>333.2</v>
      </c>
    </row>
    <row r="9" spans="1:3" ht="15.75" customHeight="1">
      <c r="A9" s="1334">
        <v>36617</v>
      </c>
      <c r="B9" s="1335">
        <v>5892.8</v>
      </c>
      <c r="C9" s="1336">
        <v>329.1</v>
      </c>
    </row>
    <row r="10" spans="1:3" ht="15.75" customHeight="1">
      <c r="A10" s="1334">
        <v>36647</v>
      </c>
      <c r="B10" s="1335">
        <v>6095.4</v>
      </c>
      <c r="C10" s="1336">
        <v>340.4</v>
      </c>
    </row>
    <row r="11" spans="1:3" ht="15.75" customHeight="1">
      <c r="A11" s="1334">
        <v>36678</v>
      </c>
      <c r="B11" s="1335">
        <v>6466.7</v>
      </c>
      <c r="C11" s="1336">
        <v>361.1</v>
      </c>
    </row>
    <row r="12" spans="1:3" ht="15.75" customHeight="1">
      <c r="A12" s="1334">
        <v>36708</v>
      </c>
      <c r="B12" s="1335">
        <v>6900.7</v>
      </c>
      <c r="C12" s="1336">
        <v>394.9</v>
      </c>
    </row>
    <row r="13" spans="1:3" ht="15.75" customHeight="1">
      <c r="A13" s="1334">
        <v>36739</v>
      </c>
      <c r="B13" s="1335">
        <v>7394.1</v>
      </c>
      <c r="C13" s="1336">
        <v>423.1</v>
      </c>
    </row>
    <row r="14" spans="1:3" ht="15.75" customHeight="1">
      <c r="A14" s="1334">
        <v>36770</v>
      </c>
      <c r="B14" s="1335">
        <v>7298.9</v>
      </c>
      <c r="C14" s="1336">
        <v>417.6</v>
      </c>
    </row>
    <row r="15" spans="1:3" ht="15.75" customHeight="1">
      <c r="A15" s="1334">
        <v>36800</v>
      </c>
      <c r="B15" s="1335">
        <v>7415.3</v>
      </c>
      <c r="C15" s="1336">
        <v>425.8</v>
      </c>
    </row>
    <row r="16" spans="1:3" ht="15.75" customHeight="1">
      <c r="A16" s="1334">
        <v>36831</v>
      </c>
      <c r="B16" s="1335">
        <v>7164.4</v>
      </c>
      <c r="C16" s="1336">
        <v>411.4</v>
      </c>
    </row>
    <row r="17" spans="1:3" ht="15.75" customHeight="1">
      <c r="A17" s="1334">
        <v>36861</v>
      </c>
      <c r="B17" s="1335">
        <v>8111</v>
      </c>
      <c r="C17" s="1336">
        <v>466.05869999999999</v>
      </c>
    </row>
    <row r="18" spans="1:3" ht="15.75" customHeight="1">
      <c r="A18" s="1337">
        <v>2001</v>
      </c>
      <c r="B18" s="1335"/>
      <c r="C18" s="1336"/>
    </row>
    <row r="19" spans="1:3" ht="15.75" customHeight="1">
      <c r="A19" s="1334">
        <v>36892</v>
      </c>
      <c r="B19" s="1335">
        <v>8794.2000000000007</v>
      </c>
      <c r="C19" s="1336">
        <v>506.1</v>
      </c>
    </row>
    <row r="20" spans="1:3" ht="15.75" customHeight="1">
      <c r="A20" s="1334">
        <v>36923</v>
      </c>
      <c r="B20" s="1335">
        <v>9180.5</v>
      </c>
      <c r="C20" s="1336">
        <v>542.79999999999995</v>
      </c>
    </row>
    <row r="21" spans="1:3" ht="15.75" customHeight="1">
      <c r="A21" s="1334">
        <v>36951</v>
      </c>
      <c r="B21" s="1335">
        <v>9159.7999999999993</v>
      </c>
      <c r="C21" s="1336">
        <v>541.5</v>
      </c>
    </row>
    <row r="22" spans="1:3" ht="15.75" customHeight="1">
      <c r="A22" s="1334">
        <v>36982</v>
      </c>
      <c r="B22" s="1335">
        <v>9591.6</v>
      </c>
      <c r="C22" s="1336">
        <v>567.1</v>
      </c>
    </row>
    <row r="23" spans="1:3" ht="15.75" customHeight="1">
      <c r="A23" s="1334">
        <v>37012</v>
      </c>
      <c r="B23" s="1335">
        <v>10153.799999999999</v>
      </c>
      <c r="C23" s="1336">
        <v>600.29999999999995</v>
      </c>
    </row>
    <row r="24" spans="1:3" ht="15.75" customHeight="1">
      <c r="A24" s="1334">
        <v>37043</v>
      </c>
      <c r="B24" s="1335">
        <v>10937.3</v>
      </c>
      <c r="C24" s="1336">
        <v>646.6</v>
      </c>
    </row>
    <row r="25" spans="1:3" ht="15.75" customHeight="1">
      <c r="A25" s="1334">
        <v>37073</v>
      </c>
      <c r="B25" s="1335">
        <v>10576.4</v>
      </c>
      <c r="C25" s="1336">
        <v>625.29999999999995</v>
      </c>
    </row>
    <row r="26" spans="1:3" ht="15.75" customHeight="1">
      <c r="A26" s="1334">
        <v>37104</v>
      </c>
      <c r="B26" s="1335">
        <v>10329</v>
      </c>
      <c r="C26" s="1336">
        <v>610.70000000000005</v>
      </c>
    </row>
    <row r="27" spans="1:3" ht="15.75" customHeight="1">
      <c r="A27" s="1334">
        <v>37135</v>
      </c>
      <c r="B27" s="1335">
        <v>10274.200000000001</v>
      </c>
      <c r="C27" s="1336">
        <v>607.4</v>
      </c>
    </row>
    <row r="28" spans="1:3" ht="15.75" customHeight="1">
      <c r="A28" s="1334">
        <v>37165</v>
      </c>
      <c r="B28" s="1335">
        <v>11091.4</v>
      </c>
      <c r="C28" s="1336">
        <v>655.7</v>
      </c>
    </row>
    <row r="29" spans="1:3" ht="15.75" customHeight="1">
      <c r="A29" s="1334">
        <v>37196</v>
      </c>
      <c r="B29" s="1335">
        <v>11169.6</v>
      </c>
      <c r="C29" s="1336">
        <v>660.7</v>
      </c>
    </row>
    <row r="30" spans="1:3" ht="15.75" customHeight="1">
      <c r="A30" s="1334">
        <v>37226</v>
      </c>
      <c r="B30" s="1335">
        <v>10963.1</v>
      </c>
      <c r="C30" s="1336">
        <v>648.44949999999994</v>
      </c>
    </row>
    <row r="31" spans="1:3" ht="15.75" customHeight="1">
      <c r="A31" s="1337">
        <v>2002</v>
      </c>
      <c r="B31" s="1335"/>
      <c r="C31" s="1336"/>
    </row>
    <row r="32" spans="1:3" ht="15.75" customHeight="1">
      <c r="A32" s="1334">
        <v>37257</v>
      </c>
      <c r="B32" s="1335">
        <v>10650</v>
      </c>
      <c r="C32" s="1336">
        <v>629.9</v>
      </c>
    </row>
    <row r="33" spans="1:3" ht="15.75" customHeight="1">
      <c r="A33" s="1334">
        <v>37288</v>
      </c>
      <c r="B33" s="1335">
        <v>10581.9</v>
      </c>
      <c r="C33" s="1336">
        <v>625.9</v>
      </c>
    </row>
    <row r="34" spans="1:3" ht="15.75" customHeight="1">
      <c r="A34" s="1334">
        <v>37316</v>
      </c>
      <c r="B34" s="1335">
        <v>11214.4</v>
      </c>
      <c r="C34" s="1336">
        <v>663.3</v>
      </c>
    </row>
    <row r="35" spans="1:3" ht="15.75" customHeight="1">
      <c r="A35" s="1334">
        <v>37347</v>
      </c>
      <c r="B35" s="1335">
        <v>11399.1</v>
      </c>
      <c r="C35" s="1336">
        <v>680.9</v>
      </c>
    </row>
    <row r="36" spans="1:3" ht="15.75" customHeight="1">
      <c r="A36" s="1334">
        <v>37377</v>
      </c>
      <c r="B36" s="1335">
        <v>11486.7</v>
      </c>
      <c r="C36" s="1336">
        <v>679.4</v>
      </c>
    </row>
    <row r="37" spans="1:3" ht="15.75" customHeight="1">
      <c r="A37" s="1334">
        <v>37408</v>
      </c>
      <c r="B37" s="1335">
        <v>12440.7</v>
      </c>
      <c r="C37" s="1336">
        <v>742</v>
      </c>
    </row>
    <row r="38" spans="1:3" ht="15.75" customHeight="1">
      <c r="A38" s="1334">
        <v>37438</v>
      </c>
      <c r="B38" s="1335">
        <v>12458.2</v>
      </c>
      <c r="C38" s="1336">
        <v>751.9</v>
      </c>
    </row>
    <row r="39" spans="1:3" ht="15.75" customHeight="1">
      <c r="A39" s="1334">
        <v>37469</v>
      </c>
      <c r="B39" s="1335">
        <v>12327.9</v>
      </c>
      <c r="C39" s="1336">
        <v>754.8</v>
      </c>
    </row>
    <row r="40" spans="1:3" ht="15.75" customHeight="1">
      <c r="A40" s="1334">
        <v>37500</v>
      </c>
      <c r="B40" s="1335">
        <v>11811.6</v>
      </c>
      <c r="C40" s="1336">
        <v>723.2</v>
      </c>
    </row>
    <row r="41" spans="1:3" ht="15.75" customHeight="1">
      <c r="A41" s="1334">
        <v>37530</v>
      </c>
      <c r="B41" s="1335">
        <v>11451.5</v>
      </c>
      <c r="C41" s="1336">
        <v>706.4</v>
      </c>
    </row>
    <row r="42" spans="1:3" ht="15.75" customHeight="1">
      <c r="A42" s="1334">
        <v>37561</v>
      </c>
      <c r="B42" s="1335">
        <v>11622.7</v>
      </c>
      <c r="C42" s="1336">
        <v>716.9</v>
      </c>
    </row>
    <row r="43" spans="1:3" ht="15.75" customHeight="1">
      <c r="A43" s="1334">
        <v>37591</v>
      </c>
      <c r="B43" s="1335">
        <v>12137.7</v>
      </c>
      <c r="C43" s="1336">
        <v>748.7</v>
      </c>
    </row>
    <row r="44" spans="1:3" ht="15.75" customHeight="1">
      <c r="A44" s="1337">
        <v>2003</v>
      </c>
      <c r="B44" s="1335"/>
      <c r="C44" s="1336"/>
    </row>
    <row r="45" spans="1:3" ht="15.75" customHeight="1">
      <c r="A45" s="1334">
        <v>37622</v>
      </c>
      <c r="B45" s="1335">
        <v>13298.8</v>
      </c>
      <c r="C45" s="1336">
        <v>841.2</v>
      </c>
    </row>
    <row r="46" spans="1:3" ht="15.75" customHeight="1">
      <c r="A46" s="1334">
        <v>37653</v>
      </c>
      <c r="B46" s="1335">
        <v>13668.8</v>
      </c>
      <c r="C46" s="1336">
        <v>864.6</v>
      </c>
    </row>
    <row r="47" spans="1:3" ht="15.75" customHeight="1">
      <c r="A47" s="1334">
        <v>37681</v>
      </c>
      <c r="B47" s="1335">
        <v>13531.1</v>
      </c>
      <c r="C47" s="1336">
        <v>846.9</v>
      </c>
    </row>
    <row r="48" spans="1:3" ht="15.75" customHeight="1">
      <c r="A48" s="1334">
        <v>37712</v>
      </c>
      <c r="B48" s="1335">
        <v>13488</v>
      </c>
      <c r="C48" s="1336">
        <v>840.1</v>
      </c>
    </row>
    <row r="49" spans="1:3" ht="15.75" customHeight="1">
      <c r="A49" s="1334">
        <v>37742</v>
      </c>
      <c r="B49" s="1335">
        <v>14086.3</v>
      </c>
      <c r="C49" s="1336">
        <v>877.3</v>
      </c>
    </row>
    <row r="50" spans="1:3" ht="15.75" customHeight="1">
      <c r="A50" s="1334">
        <v>37773</v>
      </c>
      <c r="B50" s="1335">
        <v>14565.5</v>
      </c>
      <c r="C50" s="1336">
        <v>896.9</v>
      </c>
    </row>
    <row r="51" spans="1:3" ht="15.75" customHeight="1">
      <c r="A51" s="1334">
        <v>37803</v>
      </c>
      <c r="B51" s="1335">
        <v>13962</v>
      </c>
      <c r="C51" s="1336">
        <v>859.7</v>
      </c>
    </row>
    <row r="52" spans="1:3" ht="15.75" customHeight="1">
      <c r="A52" s="1334">
        <v>37834</v>
      </c>
      <c r="B52" s="1335">
        <v>15426</v>
      </c>
      <c r="C52" s="1336">
        <v>949.9</v>
      </c>
    </row>
    <row r="53" spans="1:3" ht="15.75" customHeight="1">
      <c r="A53" s="1334">
        <v>37865</v>
      </c>
      <c r="B53" s="1335">
        <v>16500.5</v>
      </c>
      <c r="C53" s="1336">
        <v>1028.5</v>
      </c>
    </row>
    <row r="54" spans="1:3" ht="15.75" customHeight="1">
      <c r="A54" s="1334">
        <v>37895</v>
      </c>
      <c r="B54" s="1335">
        <v>18743.5</v>
      </c>
      <c r="C54" s="1336">
        <v>1168.3</v>
      </c>
    </row>
    <row r="55" spans="1:3" ht="15.75" customHeight="1">
      <c r="A55" s="1334">
        <v>37926</v>
      </c>
      <c r="B55" s="1335">
        <v>19319.3</v>
      </c>
      <c r="C55" s="1336">
        <v>1250.3</v>
      </c>
    </row>
    <row r="56" spans="1:3" ht="15.75" customHeight="1">
      <c r="A56" s="1334">
        <v>37956</v>
      </c>
      <c r="B56" s="1335">
        <v>20128.939999999999</v>
      </c>
      <c r="C56" s="1336">
        <v>1324.8979999999999</v>
      </c>
    </row>
    <row r="57" spans="1:3" ht="15.75" customHeight="1">
      <c r="A57" s="1337">
        <v>2004</v>
      </c>
      <c r="B57" s="1335"/>
      <c r="C57" s="1336"/>
    </row>
    <row r="58" spans="1:3" ht="15.75" customHeight="1">
      <c r="A58" s="1334">
        <v>37987</v>
      </c>
      <c r="B58" s="1335">
        <v>22712.880000000001</v>
      </c>
      <c r="C58" s="1336">
        <v>1534.8574121951101</v>
      </c>
    </row>
    <row r="59" spans="1:3" ht="15.75" customHeight="1">
      <c r="A59" s="1334">
        <v>38018</v>
      </c>
      <c r="B59" s="1335">
        <v>24797.43</v>
      </c>
      <c r="C59" s="1336">
        <v>1740.2</v>
      </c>
    </row>
    <row r="60" spans="1:3" ht="15.75" customHeight="1">
      <c r="A60" s="1334">
        <v>38047</v>
      </c>
      <c r="B60" s="1335">
        <v>22896.400000000001</v>
      </c>
      <c r="C60" s="1336">
        <v>1635</v>
      </c>
    </row>
    <row r="61" spans="1:3" ht="15.75" customHeight="1">
      <c r="A61" s="1334">
        <v>38078</v>
      </c>
      <c r="B61" s="1335">
        <v>25793</v>
      </c>
      <c r="C61" s="1336">
        <v>1833</v>
      </c>
    </row>
    <row r="62" spans="1:3" ht="15.75" customHeight="1">
      <c r="A62" s="1334">
        <v>38108</v>
      </c>
      <c r="B62" s="1335">
        <v>27730.799999999999</v>
      </c>
      <c r="C62" s="1336">
        <v>1977.4</v>
      </c>
    </row>
    <row r="63" spans="1:3" ht="15.75" customHeight="1">
      <c r="A63" s="1334">
        <v>38139</v>
      </c>
      <c r="B63" s="1335">
        <v>28887.4</v>
      </c>
      <c r="C63" s="1336">
        <v>2066</v>
      </c>
    </row>
    <row r="64" spans="1:3" ht="15.75" customHeight="1">
      <c r="A64" s="1334">
        <v>38169</v>
      </c>
      <c r="B64" s="1335">
        <v>27062.1</v>
      </c>
      <c r="C64" s="1336">
        <v>1919.3</v>
      </c>
    </row>
    <row r="65" spans="1:3" ht="15.75" customHeight="1">
      <c r="A65" s="1334">
        <v>38200</v>
      </c>
      <c r="B65" s="1335">
        <v>23774.3</v>
      </c>
      <c r="C65" s="1336">
        <v>1686.1</v>
      </c>
    </row>
    <row r="66" spans="1:3" ht="15.75" customHeight="1">
      <c r="A66" s="1334">
        <v>38231</v>
      </c>
      <c r="B66" s="1335">
        <v>22739.7</v>
      </c>
      <c r="C66" s="1336">
        <v>1688</v>
      </c>
    </row>
    <row r="67" spans="1:3" ht="15.75" customHeight="1">
      <c r="A67" s="1334">
        <v>38261</v>
      </c>
      <c r="B67" s="1335">
        <v>23354.799999999999</v>
      </c>
      <c r="C67" s="1336">
        <v>1824</v>
      </c>
    </row>
    <row r="68" spans="1:3" ht="15.75" customHeight="1">
      <c r="A68" s="1334">
        <v>38292</v>
      </c>
      <c r="B68" s="1335">
        <v>23270.5</v>
      </c>
      <c r="C68" s="1336">
        <v>1872</v>
      </c>
    </row>
    <row r="69" spans="1:3" ht="15.75" customHeight="1">
      <c r="A69" s="1334">
        <v>38322</v>
      </c>
      <c r="B69" s="1335">
        <v>23844.5</v>
      </c>
      <c r="C69" s="1336">
        <v>1925.9375</v>
      </c>
    </row>
    <row r="70" spans="1:3" ht="15.75" customHeight="1">
      <c r="A70" s="1337">
        <v>2005</v>
      </c>
      <c r="B70" s="1335"/>
      <c r="C70" s="1336"/>
    </row>
    <row r="71" spans="1:3" ht="15.75" customHeight="1">
      <c r="A71" s="1334">
        <v>38353</v>
      </c>
      <c r="B71" s="1335">
        <v>23078.3</v>
      </c>
      <c r="C71" s="1336">
        <v>1863.6901898864801</v>
      </c>
    </row>
    <row r="72" spans="1:3" ht="15.75" customHeight="1">
      <c r="A72" s="1334">
        <v>38384</v>
      </c>
      <c r="B72" s="1335">
        <v>21953.5</v>
      </c>
      <c r="C72" s="1336">
        <v>1783.1636898278</v>
      </c>
    </row>
    <row r="73" spans="1:3" ht="15.75" customHeight="1">
      <c r="A73" s="1334">
        <v>38412</v>
      </c>
      <c r="B73" s="1335">
        <v>20682.400000000001</v>
      </c>
      <c r="C73" s="1336">
        <v>1680</v>
      </c>
    </row>
    <row r="74" spans="1:3" ht="15.75" customHeight="1">
      <c r="A74" s="1334">
        <v>38443</v>
      </c>
      <c r="B74" s="1335">
        <v>21961.7</v>
      </c>
      <c r="C74" s="1336">
        <v>1798.7416521054799</v>
      </c>
    </row>
    <row r="75" spans="1:3" ht="15.75" customHeight="1">
      <c r="A75" s="1334">
        <v>38473</v>
      </c>
      <c r="B75" s="1335">
        <v>21482.1</v>
      </c>
      <c r="C75" s="1336">
        <v>1844.59293381873</v>
      </c>
    </row>
    <row r="76" spans="1:3" ht="15.75" customHeight="1">
      <c r="A76" s="1334">
        <v>38504</v>
      </c>
      <c r="B76" s="1335">
        <v>21564.799999999999</v>
      </c>
      <c r="C76" s="1336">
        <v>1886.2</v>
      </c>
    </row>
    <row r="77" spans="1:3" ht="15.75" customHeight="1">
      <c r="A77" s="1334">
        <v>38534</v>
      </c>
      <c r="B77" s="1335">
        <v>21911</v>
      </c>
      <c r="C77" s="1336">
        <v>1951.2711709064999</v>
      </c>
    </row>
    <row r="78" spans="1:3" ht="15.75" customHeight="1">
      <c r="A78" s="1334">
        <v>38565</v>
      </c>
      <c r="B78" s="1335">
        <v>22935.4</v>
      </c>
      <c r="C78" s="1336">
        <v>2076.6426118115101</v>
      </c>
    </row>
    <row r="79" spans="1:3" ht="15.75" customHeight="1">
      <c r="A79" s="1334">
        <v>38596</v>
      </c>
      <c r="B79" s="1335">
        <v>24635.9</v>
      </c>
      <c r="C79" s="1336">
        <v>2362.85132551673</v>
      </c>
    </row>
    <row r="80" spans="1:3" ht="15.75" customHeight="1">
      <c r="A80" s="1334">
        <v>38626</v>
      </c>
      <c r="B80" s="1335">
        <v>25873.8</v>
      </c>
      <c r="C80" s="1336">
        <v>2578.5313770647999</v>
      </c>
    </row>
    <row r="81" spans="1:3" ht="15.75" customHeight="1">
      <c r="A81" s="1334">
        <v>38657</v>
      </c>
      <c r="B81" s="1335">
        <v>24355.9</v>
      </c>
      <c r="C81" s="1336">
        <v>2452.4035219743801</v>
      </c>
    </row>
    <row r="82" spans="1:3" ht="15.75" customHeight="1">
      <c r="A82" s="1334">
        <v>38687</v>
      </c>
      <c r="B82" s="1335">
        <v>24085.8</v>
      </c>
      <c r="C82" s="1336">
        <v>2523.4933125440698</v>
      </c>
    </row>
    <row r="83" spans="1:3" ht="15.75" customHeight="1">
      <c r="A83" s="1337">
        <v>2006</v>
      </c>
      <c r="B83" s="1335"/>
      <c r="C83" s="1336"/>
    </row>
    <row r="84" spans="1:3" ht="15.75" customHeight="1">
      <c r="A84" s="1334">
        <v>38718</v>
      </c>
      <c r="B84" s="1335">
        <v>23679.4</v>
      </c>
      <c r="C84" s="1336">
        <v>2566.4</v>
      </c>
    </row>
    <row r="85" spans="1:3" ht="15.75" customHeight="1">
      <c r="A85" s="1334">
        <v>38749</v>
      </c>
      <c r="B85" s="1335">
        <v>23843</v>
      </c>
      <c r="C85" s="1336">
        <v>2574.1</v>
      </c>
    </row>
    <row r="86" spans="1:3" ht="15.75" customHeight="1">
      <c r="A86" s="1334">
        <v>38777</v>
      </c>
      <c r="B86" s="1335">
        <v>23336.6</v>
      </c>
      <c r="C86" s="1336">
        <v>2510.8000000000002</v>
      </c>
    </row>
    <row r="87" spans="1:3" ht="15.75" customHeight="1">
      <c r="A87" s="1334">
        <v>38808</v>
      </c>
      <c r="B87" s="1335">
        <v>23301.200000000001</v>
      </c>
      <c r="C87" s="1336">
        <v>2611.4</v>
      </c>
    </row>
    <row r="88" spans="1:3" ht="15.75" customHeight="1">
      <c r="A88" s="1334">
        <v>38838</v>
      </c>
      <c r="B88" s="1335">
        <v>24745.7</v>
      </c>
      <c r="C88" s="1336">
        <v>2803.6</v>
      </c>
    </row>
    <row r="89" spans="1:3" ht="15.75" customHeight="1">
      <c r="A89" s="1334">
        <v>38869</v>
      </c>
      <c r="B89" s="1335">
        <v>26316.1</v>
      </c>
      <c r="C89" s="1336">
        <v>2958.62</v>
      </c>
    </row>
    <row r="90" spans="1:3" ht="15.75" customHeight="1">
      <c r="A90" s="1334">
        <v>38899</v>
      </c>
      <c r="B90" s="1335">
        <v>27880.5</v>
      </c>
      <c r="C90" s="1336">
        <v>3170.7</v>
      </c>
    </row>
    <row r="91" spans="1:3" ht="15.75" customHeight="1">
      <c r="A91" s="1334">
        <v>38930</v>
      </c>
      <c r="B91" s="1335" t="s">
        <v>1114</v>
      </c>
      <c r="C91" s="1336">
        <v>3829.2</v>
      </c>
    </row>
    <row r="92" spans="1:3" ht="15.75" customHeight="1">
      <c r="A92" s="1334">
        <v>38961</v>
      </c>
      <c r="B92" s="1335">
        <v>32554.6</v>
      </c>
      <c r="C92" s="1336">
        <v>4083.7</v>
      </c>
    </row>
    <row r="93" spans="1:3" ht="15.75" customHeight="1">
      <c r="A93" s="1334">
        <v>38991</v>
      </c>
      <c r="B93" s="1335">
        <v>32643.7</v>
      </c>
      <c r="C93" s="1336">
        <v>4027</v>
      </c>
    </row>
    <row r="94" spans="1:3" ht="15.75" customHeight="1">
      <c r="A94" s="1334">
        <v>39022</v>
      </c>
      <c r="B94" s="1335">
        <v>32632.5</v>
      </c>
      <c r="C94" s="1336">
        <v>3937.8447014809999</v>
      </c>
    </row>
    <row r="95" spans="1:3" ht="15.75" customHeight="1">
      <c r="A95" s="1334">
        <v>39052</v>
      </c>
      <c r="B95" s="1335">
        <v>33189.300000000003</v>
      </c>
      <c r="C95" s="1336">
        <v>4227.1341937547995</v>
      </c>
    </row>
    <row r="96" spans="1:3" ht="15.75" customHeight="1">
      <c r="A96" s="1337">
        <v>2007</v>
      </c>
      <c r="B96" s="1335"/>
      <c r="C96" s="1336"/>
    </row>
    <row r="97" spans="1:3" ht="15.75" customHeight="1">
      <c r="A97" s="1334">
        <v>39083</v>
      </c>
      <c r="B97" s="1335">
        <v>36784.5</v>
      </c>
      <c r="C97" s="1336">
        <v>4976.2997116833794</v>
      </c>
    </row>
    <row r="98" spans="1:3" ht="15.75" customHeight="1">
      <c r="A98" s="1334">
        <v>39114</v>
      </c>
      <c r="B98" s="1335">
        <v>40730.699999999997</v>
      </c>
      <c r="C98" s="1336">
        <v>5510.1517687488795</v>
      </c>
    </row>
    <row r="99" spans="1:3" ht="15.75" customHeight="1">
      <c r="A99" s="1334">
        <v>39142</v>
      </c>
      <c r="B99" s="1335">
        <v>43456.1</v>
      </c>
      <c r="C99" s="1336">
        <v>6150.0491393287302</v>
      </c>
    </row>
    <row r="100" spans="1:3" ht="15.75" customHeight="1">
      <c r="A100" s="1334">
        <v>39173</v>
      </c>
      <c r="B100" s="1335">
        <v>47124</v>
      </c>
      <c r="C100" s="1336">
        <v>6745.54086882703</v>
      </c>
    </row>
    <row r="101" spans="1:3" ht="15.75" customHeight="1">
      <c r="A101" s="1334">
        <v>39203</v>
      </c>
      <c r="B101" s="1335">
        <v>49930.2</v>
      </c>
      <c r="C101" s="1336">
        <v>7383.06362013125</v>
      </c>
    </row>
    <row r="102" spans="1:3" ht="15.75" customHeight="1">
      <c r="A102" s="1334">
        <v>39234</v>
      </c>
      <c r="B102" s="1335">
        <v>51330.5</v>
      </c>
      <c r="C102" s="1336">
        <v>7817.8528732942405</v>
      </c>
    </row>
    <row r="103" spans="1:3" ht="15.75" customHeight="1">
      <c r="A103" s="1334">
        <v>39264</v>
      </c>
      <c r="B103" s="1335">
        <v>53021.7</v>
      </c>
      <c r="C103" s="1336">
        <v>8262.7849028324908</v>
      </c>
    </row>
    <row r="104" spans="1:3" ht="15.75" customHeight="1">
      <c r="A104" s="1334">
        <v>39295</v>
      </c>
      <c r="B104" s="1335">
        <v>50291.1</v>
      </c>
      <c r="C104" s="1336">
        <v>7819.7179002576795</v>
      </c>
    </row>
    <row r="105" spans="1:3" ht="15.75" customHeight="1">
      <c r="A105" s="1334">
        <v>39326</v>
      </c>
      <c r="B105" s="1335">
        <v>50229</v>
      </c>
      <c r="C105" s="1336">
        <v>8020.5891170035102</v>
      </c>
    </row>
    <row r="106" spans="1:3" ht="15.75" customHeight="1">
      <c r="A106" s="1334">
        <v>39356</v>
      </c>
      <c r="B106" s="1335">
        <v>50201.8</v>
      </c>
      <c r="C106" s="1336">
        <v>8047.4078019886792</v>
      </c>
    </row>
    <row r="107" spans="1:3" ht="15.75" customHeight="1">
      <c r="A107" s="1334">
        <v>39387</v>
      </c>
      <c r="B107" s="1335">
        <v>54189.9</v>
      </c>
      <c r="C107" s="1336">
        <v>8990.8109271550893</v>
      </c>
    </row>
    <row r="108" spans="1:3" ht="15.75" customHeight="1">
      <c r="A108" s="1334">
        <v>39417</v>
      </c>
      <c r="B108" s="1335">
        <v>57990.2</v>
      </c>
      <c r="C108" s="1336">
        <v>10180.292984225</v>
      </c>
    </row>
    <row r="109" spans="1:3" ht="15.75" customHeight="1">
      <c r="A109" s="1338">
        <v>2008</v>
      </c>
      <c r="B109" s="1335"/>
      <c r="C109" s="1336"/>
    </row>
    <row r="110" spans="1:3">
      <c r="A110" s="1334">
        <v>39448</v>
      </c>
      <c r="B110" s="1335">
        <v>54189.919999999998</v>
      </c>
      <c r="C110" s="1336">
        <v>10692.74</v>
      </c>
    </row>
    <row r="111" spans="1:3">
      <c r="A111" s="1334">
        <v>39479</v>
      </c>
      <c r="B111" s="1335">
        <v>65652.38</v>
      </c>
      <c r="C111" s="1336">
        <v>12503.2</v>
      </c>
    </row>
    <row r="112" spans="1:3">
      <c r="A112" s="1334">
        <v>39508</v>
      </c>
      <c r="B112" s="1335">
        <v>63016.56</v>
      </c>
      <c r="C112" s="1336">
        <v>12125.9</v>
      </c>
    </row>
    <row r="113" spans="1:3">
      <c r="A113" s="1334">
        <v>39539</v>
      </c>
      <c r="B113" s="1335">
        <v>59440.91</v>
      </c>
      <c r="C113" s="1336">
        <v>11491.25</v>
      </c>
    </row>
    <row r="114" spans="1:3">
      <c r="A114" s="1334">
        <v>39569</v>
      </c>
      <c r="B114" s="1335">
        <v>58929.02</v>
      </c>
      <c r="C114" s="1336">
        <v>11614.46</v>
      </c>
    </row>
    <row r="115" spans="1:3">
      <c r="A115" s="1334">
        <v>39600</v>
      </c>
      <c r="B115" s="1335">
        <v>55949</v>
      </c>
      <c r="C115" s="1336">
        <v>10920.32</v>
      </c>
    </row>
    <row r="116" spans="1:3">
      <c r="A116" s="1334">
        <v>39630</v>
      </c>
      <c r="B116" s="1335">
        <v>53110.91</v>
      </c>
      <c r="C116" s="1336">
        <v>10640.65</v>
      </c>
    </row>
    <row r="117" spans="1:3">
      <c r="A117" s="1334">
        <v>39661</v>
      </c>
      <c r="B117" s="1335">
        <v>47789.2</v>
      </c>
      <c r="C117" s="1336">
        <v>9744.4599999999991</v>
      </c>
    </row>
    <row r="118" spans="1:3">
      <c r="A118" s="1334">
        <v>39692</v>
      </c>
      <c r="B118" s="1335">
        <v>46216.13</v>
      </c>
      <c r="C118" s="1336">
        <v>9836.91</v>
      </c>
    </row>
    <row r="119" spans="1:3">
      <c r="A119" s="1334">
        <v>39722</v>
      </c>
      <c r="B119" s="1335">
        <v>36325.86</v>
      </c>
      <c r="C119" s="1336">
        <v>7969.05</v>
      </c>
    </row>
    <row r="120" spans="1:3">
      <c r="A120" s="1334">
        <v>39753</v>
      </c>
      <c r="B120" s="1335">
        <v>33025.75</v>
      </c>
      <c r="C120" s="1336">
        <v>7305.86</v>
      </c>
    </row>
    <row r="121" spans="1:3">
      <c r="A121" s="1334">
        <v>39783</v>
      </c>
      <c r="B121" s="1335">
        <v>31450.78</v>
      </c>
      <c r="C121" s="1336">
        <v>6957.45</v>
      </c>
    </row>
    <row r="122" spans="1:3">
      <c r="A122" s="1337">
        <v>2009</v>
      </c>
      <c r="B122" s="1335"/>
      <c r="C122" s="1336"/>
    </row>
    <row r="123" spans="1:3">
      <c r="A123" s="1334">
        <v>39814</v>
      </c>
      <c r="B123" s="1335">
        <v>21813.759999999998</v>
      </c>
      <c r="C123" s="1336">
        <v>4879.1000000000004</v>
      </c>
    </row>
    <row r="124" spans="1:3">
      <c r="A124" s="1334">
        <v>39845</v>
      </c>
      <c r="B124" s="1335">
        <v>23377.14</v>
      </c>
      <c r="C124" s="1336">
        <v>5231.8999999999996</v>
      </c>
    </row>
    <row r="125" spans="1:3">
      <c r="A125" s="1334">
        <v>39873</v>
      </c>
      <c r="B125" s="1335">
        <v>19851.89</v>
      </c>
      <c r="C125" s="1336">
        <v>4483.5</v>
      </c>
    </row>
    <row r="126" spans="1:3">
      <c r="A126" s="1334">
        <v>39904</v>
      </c>
      <c r="B126" s="1335">
        <v>21491.11</v>
      </c>
      <c r="C126" s="1336">
        <v>4883.3</v>
      </c>
    </row>
    <row r="127" spans="1:3">
      <c r="A127" s="1334">
        <v>39934</v>
      </c>
      <c r="B127" s="1335">
        <v>29700.240000000002</v>
      </c>
      <c r="C127" s="1336">
        <v>6759.64</v>
      </c>
    </row>
    <row r="128" spans="1:3">
      <c r="A128" s="1334">
        <v>39965</v>
      </c>
      <c r="B128" s="1335">
        <v>26861.55</v>
      </c>
      <c r="C128" s="1336">
        <v>5986.3</v>
      </c>
    </row>
    <row r="129" spans="1:3">
      <c r="A129" s="1334">
        <v>39995</v>
      </c>
      <c r="B129" s="1335">
        <v>25286.61</v>
      </c>
      <c r="C129" s="1336">
        <v>5796.5</v>
      </c>
    </row>
    <row r="130" spans="1:3">
      <c r="A130" s="1334">
        <v>40026</v>
      </c>
      <c r="B130" s="1335">
        <v>23009.1</v>
      </c>
      <c r="C130" s="1336">
        <v>5274.42</v>
      </c>
    </row>
    <row r="131" spans="1:3">
      <c r="A131" s="1334">
        <v>40057</v>
      </c>
      <c r="B131" s="1335">
        <v>22065</v>
      </c>
      <c r="C131" s="1336">
        <v>5130.25</v>
      </c>
    </row>
    <row r="132" spans="1:3">
      <c r="A132" s="1334">
        <v>40087</v>
      </c>
      <c r="B132" s="1335">
        <v>21804.69</v>
      </c>
      <c r="C132" s="1336">
        <v>5144</v>
      </c>
    </row>
    <row r="133" spans="1:3">
      <c r="A133" s="1334">
        <v>40118</v>
      </c>
      <c r="B133" s="1335">
        <v>21010.29</v>
      </c>
      <c r="C133" s="1336">
        <v>4998.12</v>
      </c>
    </row>
    <row r="134" spans="1:3">
      <c r="A134" s="1334">
        <v>40148</v>
      </c>
      <c r="B134" s="1335">
        <v>20827.169999999998</v>
      </c>
      <c r="C134" s="1336">
        <v>4989.3900000000003</v>
      </c>
    </row>
    <row r="135" spans="1:3">
      <c r="A135" s="1337">
        <v>2010</v>
      </c>
      <c r="B135" s="1335"/>
      <c r="C135" s="1336"/>
    </row>
    <row r="136" spans="1:3">
      <c r="A136" s="1334">
        <v>40179</v>
      </c>
      <c r="B136" s="1335">
        <v>22594.9</v>
      </c>
      <c r="C136" s="1336">
        <v>5441.59</v>
      </c>
    </row>
    <row r="137" spans="1:3">
      <c r="A137" s="1334">
        <v>40210</v>
      </c>
      <c r="B137" s="1335">
        <v>22985</v>
      </c>
      <c r="C137" s="1336">
        <v>5535.75</v>
      </c>
    </row>
    <row r="138" spans="1:3">
      <c r="A138" s="1334">
        <v>40238</v>
      </c>
      <c r="B138" s="1335">
        <v>25966.25</v>
      </c>
      <c r="C138" s="1336">
        <v>6280.6</v>
      </c>
    </row>
    <row r="139" spans="1:3">
      <c r="A139" s="1334">
        <v>40269</v>
      </c>
      <c r="B139" s="1335">
        <v>26453.200000000001</v>
      </c>
      <c r="C139" s="1336">
        <v>6398.38</v>
      </c>
    </row>
    <row r="140" spans="1:3">
      <c r="A140" s="1334">
        <v>40299</v>
      </c>
      <c r="B140" s="1335">
        <v>26183.21</v>
      </c>
      <c r="C140" s="1336">
        <v>6368.78</v>
      </c>
    </row>
    <row r="141" spans="1:3">
      <c r="A141" s="1334">
        <v>40330</v>
      </c>
      <c r="B141" s="1335">
        <v>25384.14</v>
      </c>
      <c r="C141" s="1336">
        <v>6174.42</v>
      </c>
    </row>
    <row r="142" spans="1:3">
      <c r="A142" s="1334">
        <v>40360</v>
      </c>
      <c r="B142" s="1335">
        <v>25844.2</v>
      </c>
      <c r="C142" s="1336">
        <v>6320.56</v>
      </c>
    </row>
    <row r="143" spans="1:3">
      <c r="A143" s="1334">
        <v>40391</v>
      </c>
      <c r="B143" s="1335">
        <v>24268.2</v>
      </c>
      <c r="C143" s="1336">
        <v>5946.77</v>
      </c>
    </row>
    <row r="144" spans="1:3">
      <c r="A144" s="1334">
        <v>40422</v>
      </c>
      <c r="B144" s="1335">
        <v>23050.6</v>
      </c>
      <c r="C144" s="1336">
        <v>5648.28</v>
      </c>
    </row>
    <row r="145" spans="1:3">
      <c r="A145" s="1334">
        <v>40452</v>
      </c>
      <c r="B145" s="1335">
        <v>25042.2</v>
      </c>
      <c r="C145" s="1336">
        <v>7982.47</v>
      </c>
    </row>
    <row r="146" spans="1:3">
      <c r="A146" s="1334">
        <v>40483</v>
      </c>
      <c r="B146" s="1335">
        <v>24764.7</v>
      </c>
      <c r="C146" s="1336">
        <v>7908.3</v>
      </c>
    </row>
    <row r="147" spans="1:3">
      <c r="A147" s="1334">
        <v>40513</v>
      </c>
      <c r="B147" s="1335">
        <v>24770.52</v>
      </c>
      <c r="C147" s="1336">
        <v>7913.75</v>
      </c>
    </row>
    <row r="148" spans="1:3">
      <c r="A148" s="1337">
        <v>2011</v>
      </c>
      <c r="B148" s="1335"/>
      <c r="C148" s="1336"/>
    </row>
    <row r="149" spans="1:3">
      <c r="A149" s="1334">
        <v>40544</v>
      </c>
      <c r="B149" s="1335">
        <v>26830.7</v>
      </c>
      <c r="C149" s="1336">
        <v>8744.2000000000007</v>
      </c>
    </row>
    <row r="150" spans="1:3">
      <c r="A150" s="1334">
        <v>40575</v>
      </c>
      <c r="B150" s="1335">
        <v>26016.799999999999</v>
      </c>
      <c r="C150" s="1336">
        <v>8315.6</v>
      </c>
    </row>
    <row r="151" spans="1:3">
      <c r="A151" s="1334">
        <v>40603</v>
      </c>
      <c r="B151" s="1335">
        <v>24621.21</v>
      </c>
      <c r="C151" s="1336">
        <v>7866.7</v>
      </c>
    </row>
    <row r="152" spans="1:3">
      <c r="A152" s="1334">
        <v>40634</v>
      </c>
      <c r="B152" s="1335">
        <v>25041.68</v>
      </c>
      <c r="C152" s="1336">
        <v>8009.9</v>
      </c>
    </row>
    <row r="153" spans="1:3">
      <c r="A153" s="1334">
        <v>40664</v>
      </c>
      <c r="B153" s="1335">
        <v>25866.62</v>
      </c>
      <c r="C153" s="1336">
        <v>8270.5</v>
      </c>
    </row>
    <row r="154" spans="1:3">
      <c r="A154" s="1334">
        <v>40695</v>
      </c>
      <c r="B154" s="1335">
        <v>24980.2</v>
      </c>
      <c r="C154" s="1336">
        <v>7987.1</v>
      </c>
    </row>
    <row r="155" spans="1:3">
      <c r="A155" s="1334">
        <v>40725</v>
      </c>
      <c r="B155" s="1335">
        <v>23826.99</v>
      </c>
      <c r="C155" s="1336">
        <v>7626.1</v>
      </c>
    </row>
    <row r="156" spans="1:3">
      <c r="A156" s="1334">
        <v>40756</v>
      </c>
      <c r="B156" s="1335">
        <v>21497.61</v>
      </c>
      <c r="C156" s="1336">
        <v>6876.7</v>
      </c>
    </row>
    <row r="157" spans="1:3">
      <c r="A157" s="1334">
        <v>40787</v>
      </c>
      <c r="B157" s="1335">
        <v>20373</v>
      </c>
      <c r="C157" s="1336">
        <v>6496.7</v>
      </c>
    </row>
    <row r="158" spans="1:3">
      <c r="A158" s="1334">
        <v>40817</v>
      </c>
      <c r="B158" s="1335">
        <v>20934.96</v>
      </c>
      <c r="C158" s="1336">
        <v>6626.8</v>
      </c>
    </row>
    <row r="159" spans="1:3">
      <c r="A159" s="1334">
        <v>40848</v>
      </c>
      <c r="B159" s="1335">
        <v>20003.36</v>
      </c>
      <c r="C159" s="1336">
        <v>6294.9</v>
      </c>
    </row>
    <row r="160" spans="1:3">
      <c r="A160" s="1334">
        <v>40878</v>
      </c>
      <c r="B160" s="1335">
        <v>20730.63</v>
      </c>
      <c r="C160" s="1336">
        <v>6532.6</v>
      </c>
    </row>
    <row r="161" spans="1:3">
      <c r="A161" s="1337">
        <v>2012</v>
      </c>
      <c r="B161" s="1335"/>
      <c r="C161" s="1336"/>
    </row>
    <row r="162" spans="1:3">
      <c r="A162" s="1334">
        <v>40909</v>
      </c>
      <c r="B162" s="1335">
        <v>20875.830000000002</v>
      </c>
      <c r="C162" s="1336">
        <v>6579.1059100000002</v>
      </c>
    </row>
    <row r="163" spans="1:3">
      <c r="A163" s="1334">
        <v>40940</v>
      </c>
      <c r="B163" s="1335">
        <v>20123.509999999998</v>
      </c>
      <c r="C163" s="1336">
        <v>6348.0889999999999</v>
      </c>
    </row>
    <row r="164" spans="1:3">
      <c r="A164" s="1334">
        <v>40969</v>
      </c>
      <c r="B164" s="1335">
        <v>20652.47</v>
      </c>
      <c r="C164" s="1336">
        <v>6549.8420999999998</v>
      </c>
    </row>
    <row r="165" spans="1:3">
      <c r="A165" s="1334">
        <v>41000</v>
      </c>
      <c r="B165" s="1335">
        <v>22045.66</v>
      </c>
      <c r="C165" s="1336">
        <v>7030.6176999999998</v>
      </c>
    </row>
    <row r="166" spans="1:3">
      <c r="A166" s="1334">
        <v>41030</v>
      </c>
      <c r="B166" s="1335">
        <v>22066.400000000001</v>
      </c>
      <c r="C166" s="1336">
        <v>7037.232</v>
      </c>
    </row>
    <row r="167" spans="1:3">
      <c r="A167" s="1334">
        <v>41061</v>
      </c>
      <c r="B167" s="1335">
        <v>21599.57</v>
      </c>
      <c r="C167" s="1336">
        <v>6895.2944419999994</v>
      </c>
    </row>
    <row r="168" spans="1:3">
      <c r="A168" s="1334">
        <v>41091</v>
      </c>
      <c r="B168" s="1335">
        <v>23061.38</v>
      </c>
      <c r="C168" s="1336">
        <v>7340.06</v>
      </c>
    </row>
    <row r="169" spans="1:3">
      <c r="A169" s="1334">
        <v>41122</v>
      </c>
      <c r="B169" s="1335">
        <v>23750.82</v>
      </c>
      <c r="C169" s="1336">
        <v>7560.06</v>
      </c>
    </row>
    <row r="170" spans="1:3">
      <c r="A170" s="1334">
        <v>41153</v>
      </c>
      <c r="B170" s="1335">
        <v>26011.64</v>
      </c>
      <c r="C170" s="1336">
        <v>8282.2800000000007</v>
      </c>
    </row>
    <row r="171" spans="1:3">
      <c r="A171" s="1334">
        <v>41183</v>
      </c>
      <c r="B171" s="1335">
        <v>26430.92</v>
      </c>
      <c r="C171" s="1336">
        <v>8422.7439859999995</v>
      </c>
    </row>
    <row r="172" spans="1:3">
      <c r="A172" s="1334">
        <v>41214</v>
      </c>
      <c r="B172" s="1335">
        <v>26494.44</v>
      </c>
      <c r="C172" s="1336">
        <v>8465.5949999999993</v>
      </c>
    </row>
    <row r="173" spans="1:3">
      <c r="A173" s="1334">
        <v>41244</v>
      </c>
      <c r="B173" s="1335">
        <v>28078.81</v>
      </c>
      <c r="C173" s="1336">
        <v>8974.4485199999999</v>
      </c>
    </row>
    <row r="174" spans="1:3">
      <c r="A174" s="1337">
        <v>2013</v>
      </c>
      <c r="B174" s="1335"/>
      <c r="C174" s="1336"/>
    </row>
    <row r="175" spans="1:3">
      <c r="A175" s="1334">
        <v>41275</v>
      </c>
      <c r="B175" s="1335">
        <v>31853.19</v>
      </c>
      <c r="C175" s="1336">
        <v>10191.3156</v>
      </c>
    </row>
    <row r="176" spans="1:3">
      <c r="A176" s="1334">
        <v>41306</v>
      </c>
      <c r="B176" s="1335">
        <v>33075.14</v>
      </c>
      <c r="C176" s="1336">
        <v>10583.806413451961</v>
      </c>
    </row>
    <row r="177" spans="1:3">
      <c r="A177" s="1334">
        <v>41334</v>
      </c>
      <c r="B177" s="1335">
        <v>33536.25</v>
      </c>
      <c r="C177" s="1336">
        <v>10733.286294</v>
      </c>
    </row>
    <row r="178" spans="1:3">
      <c r="A178" s="1334">
        <v>41365</v>
      </c>
      <c r="B178" s="1335">
        <v>33440.57</v>
      </c>
      <c r="C178" s="1336">
        <v>10691.689789999999</v>
      </c>
    </row>
    <row r="179" spans="1:3">
      <c r="A179" s="1334">
        <v>41395</v>
      </c>
      <c r="B179" s="1335">
        <v>37794.75</v>
      </c>
      <c r="C179" s="1336">
        <v>12075.225694462801</v>
      </c>
    </row>
    <row r="180" spans="1:3">
      <c r="A180" s="1334">
        <v>41426</v>
      </c>
      <c r="B180" s="1335">
        <v>36164.31</v>
      </c>
      <c r="C180" s="1336">
        <v>11426.252504888</v>
      </c>
    </row>
    <row r="181" spans="1:3">
      <c r="A181" s="1334">
        <v>41456</v>
      </c>
      <c r="B181" s="1335">
        <v>37914.33</v>
      </c>
      <c r="C181" s="1336">
        <v>12007.166156655199</v>
      </c>
    </row>
    <row r="182" spans="1:3">
      <c r="A182" s="1334">
        <v>41487</v>
      </c>
      <c r="B182" s="1335">
        <v>36248.53</v>
      </c>
      <c r="C182" s="1336">
        <v>11496.60767564064</v>
      </c>
    </row>
    <row r="183" spans="1:3">
      <c r="A183" s="1334">
        <v>41518</v>
      </c>
      <c r="B183" s="1335">
        <v>36585.08</v>
      </c>
      <c r="C183" s="1336">
        <v>11652.874043</v>
      </c>
    </row>
    <row r="184" spans="1:3">
      <c r="A184" s="1334">
        <v>41548</v>
      </c>
      <c r="B184" s="1335">
        <v>37622.74</v>
      </c>
      <c r="C184" s="1336">
        <v>12020.861002</v>
      </c>
    </row>
    <row r="185" spans="1:3">
      <c r="A185" s="1334">
        <v>41579</v>
      </c>
      <c r="B185" s="1335">
        <v>38920.85</v>
      </c>
      <c r="C185" s="1336">
        <v>12448.878000000001</v>
      </c>
    </row>
    <row r="186" spans="1:3">
      <c r="A186" s="1334">
        <v>41609</v>
      </c>
      <c r="B186" s="1335">
        <v>41329.19</v>
      </c>
      <c r="C186" s="1336">
        <v>13226</v>
      </c>
    </row>
    <row r="187" spans="1:3" ht="15.75">
      <c r="A187" s="1244">
        <v>2014</v>
      </c>
      <c r="B187" s="1335"/>
      <c r="C187" s="1336"/>
    </row>
    <row r="188" spans="1:3" ht="15.75">
      <c r="A188" s="1231">
        <v>41653</v>
      </c>
      <c r="B188" s="1335">
        <v>40571.620000000003</v>
      </c>
      <c r="C188" s="1336">
        <v>13005.471532105003</v>
      </c>
    </row>
    <row r="189" spans="1:3" ht="15.75">
      <c r="A189" s="1231">
        <v>41684</v>
      </c>
      <c r="B189" s="1335">
        <v>39558.89</v>
      </c>
      <c r="C189" s="1336">
        <v>12706.756641282851</v>
      </c>
    </row>
    <row r="190" spans="1:3" ht="15.75">
      <c r="A190" s="1231">
        <v>41712</v>
      </c>
      <c r="B190" s="1335">
        <v>38748.01</v>
      </c>
      <c r="C190" s="1336">
        <v>12445.691016787399</v>
      </c>
    </row>
    <row r="191" spans="1:3" ht="15.75">
      <c r="A191" s="1231">
        <v>41743</v>
      </c>
      <c r="B191" s="1335">
        <v>38492.129999999997</v>
      </c>
      <c r="C191" s="1336">
        <v>12671.639675196569</v>
      </c>
    </row>
    <row r="192" spans="1:3" ht="15.75">
      <c r="A192" s="1231">
        <v>41773</v>
      </c>
      <c r="B192" s="1335">
        <v>41474.400000000001</v>
      </c>
      <c r="C192" s="1336">
        <v>13694.732531903552</v>
      </c>
    </row>
    <row r="193" spans="1:3" ht="15.75">
      <c r="A193" s="1231">
        <v>41804</v>
      </c>
      <c r="B193" s="1335">
        <v>42482.48</v>
      </c>
      <c r="C193" s="1336">
        <v>14027.706317873952</v>
      </c>
    </row>
    <row r="194" spans="1:3" ht="15.75">
      <c r="A194" s="1231">
        <v>41834</v>
      </c>
      <c r="B194" s="1335">
        <v>42097.5</v>
      </c>
      <c r="C194" s="1336">
        <v>13900.46</v>
      </c>
    </row>
    <row r="195" spans="1:3" ht="15.75">
      <c r="A195" s="1231">
        <v>41865</v>
      </c>
      <c r="B195" s="1335">
        <v>41532.31</v>
      </c>
      <c r="C195" s="1336">
        <v>13713.86</v>
      </c>
    </row>
    <row r="196" spans="1:3" ht="15.75">
      <c r="A196" s="1231">
        <v>41896</v>
      </c>
      <c r="B196" s="1335">
        <v>41210.1</v>
      </c>
      <c r="C196" s="1336">
        <v>13607.4</v>
      </c>
    </row>
    <row r="197" spans="1:3" ht="15.75">
      <c r="A197" s="1231">
        <v>41926</v>
      </c>
      <c r="B197" s="1335">
        <v>37550.239999999998</v>
      </c>
      <c r="C197" s="1336">
        <v>12436.97</v>
      </c>
    </row>
    <row r="198" spans="1:3" ht="15.75" customHeight="1">
      <c r="A198" s="1231">
        <v>41957</v>
      </c>
      <c r="B198" s="1335">
        <v>34543.050000000003</v>
      </c>
      <c r="C198" s="1336">
        <v>11404.3</v>
      </c>
    </row>
    <row r="199" spans="1:3" ht="15.75" customHeight="1">
      <c r="A199" s="1231">
        <v>41987</v>
      </c>
      <c r="B199" s="1335">
        <v>34657.15</v>
      </c>
      <c r="C199" s="1336">
        <v>11477.66</v>
      </c>
    </row>
    <row r="200" spans="1:3" ht="15.75" customHeight="1">
      <c r="A200" s="1244">
        <v>2015</v>
      </c>
      <c r="B200" s="1335"/>
      <c r="C200" s="1336"/>
    </row>
    <row r="201" spans="1:3" ht="15.75" customHeight="1">
      <c r="A201" s="1231">
        <v>42018</v>
      </c>
      <c r="B201" s="1335">
        <v>29562.07</v>
      </c>
      <c r="C201" s="1336">
        <v>9846.6290294482296</v>
      </c>
    </row>
    <row r="202" spans="1:3" ht="15.75" customHeight="1">
      <c r="A202" s="1231">
        <v>42049</v>
      </c>
      <c r="B202" s="1335">
        <v>30103.81</v>
      </c>
      <c r="C202" s="1336">
        <v>10044.551396100302</v>
      </c>
    </row>
    <row r="203" spans="1:3" ht="15.75" customHeight="1">
      <c r="A203" s="1231">
        <v>42077</v>
      </c>
      <c r="B203" s="1335">
        <v>31744.82</v>
      </c>
      <c r="C203" s="1336">
        <v>10717.529112552</v>
      </c>
    </row>
    <row r="204" spans="1:3" ht="15.75" customHeight="1">
      <c r="A204" s="1231">
        <v>42108</v>
      </c>
      <c r="B204" s="1335">
        <v>34683.800000000003</v>
      </c>
      <c r="C204" s="1336">
        <v>11801.57324</v>
      </c>
    </row>
    <row r="205" spans="1:3" ht="15.75" customHeight="1">
      <c r="A205" s="1231">
        <v>42138</v>
      </c>
      <c r="B205" s="1335">
        <v>34310.370000000003</v>
      </c>
      <c r="C205" s="1336">
        <v>11658.810917164401</v>
      </c>
    </row>
    <row r="206" spans="1:3" ht="15.75" customHeight="1">
      <c r="A206" s="1231">
        <v>42169</v>
      </c>
      <c r="B206" s="1335">
        <v>33456.83</v>
      </c>
      <c r="C206" s="1336">
        <v>11421.022446748599</v>
      </c>
    </row>
    <row r="207" spans="1:3" ht="15.75" customHeight="1">
      <c r="A207" s="1231">
        <v>42199</v>
      </c>
      <c r="B207" s="1335">
        <v>30180.3</v>
      </c>
      <c r="C207" s="1336">
        <v>10344.416800000001</v>
      </c>
    </row>
    <row r="208" spans="1:3" ht="15.75" customHeight="1">
      <c r="A208" s="1231">
        <v>42230</v>
      </c>
      <c r="B208" s="1335">
        <v>30138.080000000002</v>
      </c>
      <c r="C208" s="1336">
        <v>10336.86</v>
      </c>
    </row>
    <row r="209" spans="1:10" ht="15.75" customHeight="1">
      <c r="A209" s="1231">
        <v>42261</v>
      </c>
      <c r="B209" s="1335">
        <v>31217.77</v>
      </c>
      <c r="C209" s="1336">
        <v>10728.899628011501</v>
      </c>
    </row>
    <row r="210" spans="1:10" ht="15.75" customHeight="1">
      <c r="A210" s="1231">
        <v>42291</v>
      </c>
      <c r="B210" s="1335">
        <v>29177.72</v>
      </c>
      <c r="C210" s="1336">
        <v>10027.7781086912</v>
      </c>
    </row>
    <row r="211" spans="1:10" ht="15.75" customHeight="1">
      <c r="A211" s="1231">
        <v>42322</v>
      </c>
      <c r="B211" s="1335">
        <v>27617.45</v>
      </c>
      <c r="C211" s="1336">
        <v>9495.499182697009</v>
      </c>
    </row>
    <row r="212" spans="1:10" ht="15.75" customHeight="1">
      <c r="A212" s="1231">
        <v>42352</v>
      </c>
      <c r="B212" s="1335">
        <v>28642.25</v>
      </c>
      <c r="C212" s="1336">
        <v>9850.6055005254202</v>
      </c>
    </row>
    <row r="213" spans="1:10" ht="15.75" customHeight="1">
      <c r="A213" s="1244">
        <v>2016</v>
      </c>
      <c r="B213" s="1335"/>
      <c r="C213" s="1336"/>
    </row>
    <row r="214" spans="1:10" ht="15.75" customHeight="1">
      <c r="A214" s="1231">
        <v>42383</v>
      </c>
      <c r="B214" s="1335">
        <v>23916.15</v>
      </c>
      <c r="C214" s="1336">
        <v>8225.2106289999992</v>
      </c>
      <c r="D214" s="1325" t="s">
        <v>338</v>
      </c>
      <c r="E214" s="1325" t="s">
        <v>338</v>
      </c>
      <c r="F214" s="1325" t="s">
        <v>338</v>
      </c>
      <c r="G214" s="1325" t="s">
        <v>338</v>
      </c>
      <c r="H214" s="1325" t="s">
        <v>338</v>
      </c>
      <c r="I214" s="1325" t="s">
        <v>338</v>
      </c>
      <c r="J214" s="1325" t="s">
        <v>338</v>
      </c>
    </row>
    <row r="215" spans="1:10" ht="15.75" customHeight="1">
      <c r="A215" s="1231">
        <v>42414</v>
      </c>
      <c r="B215" s="1335">
        <v>24570.73</v>
      </c>
      <c r="C215" s="1336">
        <v>8452.4570546060004</v>
      </c>
    </row>
    <row r="216" spans="1:10" ht="15.75" customHeight="1">
      <c r="A216" s="1231">
        <v>42443</v>
      </c>
      <c r="B216" s="1335">
        <v>25306.22</v>
      </c>
      <c r="C216" s="1336">
        <v>8704.8697223345498</v>
      </c>
    </row>
    <row r="217" spans="1:10" ht="15.75" customHeight="1">
      <c r="A217" s="1231">
        <v>42474</v>
      </c>
      <c r="B217" s="1335">
        <v>25062.41</v>
      </c>
      <c r="C217" s="1336">
        <v>8621.0050692538298</v>
      </c>
    </row>
    <row r="218" spans="1:10" ht="15.75" customHeight="1">
      <c r="A218" s="1231">
        <v>42504</v>
      </c>
      <c r="B218" s="1335">
        <v>27663.16</v>
      </c>
      <c r="C218" s="1336">
        <v>9500.8970989447098</v>
      </c>
    </row>
    <row r="219" spans="1:10" ht="15.75" customHeight="1">
      <c r="A219" s="1231">
        <v>42535</v>
      </c>
      <c r="B219" s="1335">
        <v>29597.79</v>
      </c>
      <c r="C219" s="1336">
        <v>9789.1200000000008</v>
      </c>
    </row>
    <row r="220" spans="1:10" ht="15.75" customHeight="1">
      <c r="A220" s="1231">
        <v>42565</v>
      </c>
      <c r="B220" s="1335">
        <v>28009.93</v>
      </c>
      <c r="C220" s="1336">
        <v>9619.9935967914407</v>
      </c>
    </row>
    <row r="221" spans="1:10" ht="15.75" customHeight="1">
      <c r="A221" s="1231">
        <v>42596</v>
      </c>
      <c r="B221" s="1335">
        <v>27599.03</v>
      </c>
      <c r="C221" s="1336">
        <v>9478.8696473170203</v>
      </c>
    </row>
    <row r="222" spans="1:10" ht="15.75" customHeight="1">
      <c r="A222" s="1231">
        <v>42627</v>
      </c>
      <c r="B222" s="1335">
        <v>28335.4</v>
      </c>
      <c r="C222" s="1336">
        <v>9733.3694320736013</v>
      </c>
    </row>
    <row r="223" spans="1:10" ht="15.75" customHeight="1">
      <c r="A223" s="1231">
        <v>42657</v>
      </c>
      <c r="B223" s="1335">
        <v>27220.09</v>
      </c>
      <c r="C223" s="1336">
        <v>9349.56</v>
      </c>
    </row>
    <row r="224" spans="1:10" ht="15.75" customHeight="1">
      <c r="A224" s="1231">
        <v>42688</v>
      </c>
      <c r="B224" s="1335">
        <v>25333.39</v>
      </c>
      <c r="C224" s="1336">
        <v>8720.7999999999993</v>
      </c>
    </row>
    <row r="225" spans="1:10" ht="15.75" customHeight="1">
      <c r="A225" s="1231">
        <v>42718</v>
      </c>
      <c r="B225" s="1335">
        <v>26874.62</v>
      </c>
      <c r="C225" s="1336">
        <v>9246.92</v>
      </c>
    </row>
    <row r="226" spans="1:10" ht="15.75" customHeight="1">
      <c r="A226" s="1244">
        <v>2017</v>
      </c>
      <c r="B226" s="1335"/>
      <c r="C226" s="1336"/>
    </row>
    <row r="227" spans="1:10" ht="15.75" customHeight="1">
      <c r="A227" s="1231">
        <v>42749</v>
      </c>
      <c r="B227" s="1335">
        <v>26036.240000000002</v>
      </c>
      <c r="C227" s="1336">
        <v>8972.99</v>
      </c>
    </row>
    <row r="228" spans="1:10" ht="15.75" customHeight="1">
      <c r="A228" s="1339">
        <v>42780</v>
      </c>
      <c r="B228" s="1340">
        <v>25329.08</v>
      </c>
      <c r="C228" s="1341">
        <v>8765.92</v>
      </c>
    </row>
    <row r="229" spans="1:10" ht="15.75" customHeight="1">
      <c r="A229" s="1339">
        <v>42808</v>
      </c>
      <c r="B229" s="1340">
        <v>25516.34</v>
      </c>
      <c r="C229" s="1341">
        <v>8828.9599999999991</v>
      </c>
    </row>
    <row r="230" spans="1:10" ht="15.75" customHeight="1">
      <c r="A230" s="1339">
        <v>42839</v>
      </c>
      <c r="B230" s="1340">
        <v>25758.51</v>
      </c>
      <c r="C230" s="1341">
        <v>8912.8989345368409</v>
      </c>
    </row>
    <row r="231" spans="1:10" ht="15.75" customHeight="1">
      <c r="A231" s="1339">
        <v>42869</v>
      </c>
      <c r="B231" s="1340">
        <v>29498.31</v>
      </c>
      <c r="C231" s="1341">
        <v>10197.7297</v>
      </c>
      <c r="I231" s="1342"/>
      <c r="J231" s="1342"/>
    </row>
    <row r="232" spans="1:10" ht="15.75" customHeight="1">
      <c r="A232" s="1339">
        <v>42900</v>
      </c>
      <c r="B232" s="1340">
        <v>33117.480000000003</v>
      </c>
      <c r="C232" s="1341">
        <v>11452.118247999999</v>
      </c>
    </row>
    <row r="233" spans="1:10" ht="15.75" customHeight="1">
      <c r="A233" s="1339">
        <v>42930</v>
      </c>
      <c r="B233" s="1340">
        <v>36864.71</v>
      </c>
      <c r="C233" s="1341">
        <v>12705.446827912201</v>
      </c>
    </row>
    <row r="234" spans="1:10" ht="15.75" customHeight="1">
      <c r="A234" s="1339">
        <v>42961</v>
      </c>
      <c r="B234" s="1340">
        <v>35504.620000000003</v>
      </c>
      <c r="C234" s="1341">
        <v>12237.4773133054</v>
      </c>
      <c r="I234" s="1342"/>
    </row>
    <row r="235" spans="1:10" ht="15.75" customHeight="1">
      <c r="A235" s="1339">
        <v>42992</v>
      </c>
      <c r="B235" s="1340">
        <v>35439.980000000003</v>
      </c>
      <c r="C235" s="1341">
        <v>12216.928885785601</v>
      </c>
      <c r="I235" s="1342"/>
    </row>
    <row r="236" spans="1:10" ht="15.75" customHeight="1">
      <c r="A236" s="1339">
        <v>43022</v>
      </c>
      <c r="B236" s="1340">
        <v>36680.29</v>
      </c>
      <c r="C236" s="1341">
        <v>12694.9379352819</v>
      </c>
    </row>
    <row r="237" spans="1:10" ht="15.75" customHeight="1">
      <c r="A237" s="1343">
        <v>43053</v>
      </c>
      <c r="B237" s="1340">
        <v>37944.6</v>
      </c>
      <c r="C237" s="1341">
        <v>13214.5774</v>
      </c>
    </row>
    <row r="238" spans="1:10" ht="15.75" customHeight="1">
      <c r="A238" s="1343">
        <v>43083</v>
      </c>
      <c r="B238" s="1340">
        <v>38243.19</v>
      </c>
      <c r="C238" s="1341">
        <v>13609.474245109501</v>
      </c>
    </row>
    <row r="239" spans="1:10" ht="15.75" customHeight="1">
      <c r="A239" s="1344">
        <v>2018</v>
      </c>
      <c r="B239" s="1335"/>
      <c r="C239" s="1336"/>
    </row>
    <row r="240" spans="1:10" ht="15.75" customHeight="1">
      <c r="A240" s="1343">
        <v>43114</v>
      </c>
      <c r="B240" s="1345">
        <v>44343.65</v>
      </c>
      <c r="C240" s="1336">
        <v>15895.9</v>
      </c>
    </row>
    <row r="241" spans="1:3" ht="15.75" customHeight="1">
      <c r="A241" s="1343">
        <v>43145</v>
      </c>
      <c r="B241" s="1345">
        <v>43330.54</v>
      </c>
      <c r="C241" s="1336">
        <v>15549.792393</v>
      </c>
    </row>
    <row r="242" spans="1:3" ht="15.75" customHeight="1">
      <c r="A242" s="1343">
        <v>43173</v>
      </c>
      <c r="B242" s="1345">
        <v>41504.51</v>
      </c>
      <c r="C242" s="1336">
        <v>14992.963553548099</v>
      </c>
    </row>
    <row r="243" spans="1:3" ht="15.75" customHeight="1">
      <c r="A243" s="1343">
        <v>43204</v>
      </c>
      <c r="B243" s="1345">
        <v>41268.01</v>
      </c>
      <c r="C243" s="1336">
        <v>14948.51361</v>
      </c>
    </row>
    <row r="244" spans="1:3" ht="15.75" customHeight="1">
      <c r="A244" s="1343">
        <v>43234</v>
      </c>
      <c r="B244" s="1345">
        <v>38104.54</v>
      </c>
      <c r="C244" s="1336">
        <v>13802.6095274665</v>
      </c>
    </row>
    <row r="245" spans="1:3" ht="15.75" customHeight="1">
      <c r="A245" s="1346">
        <v>43265</v>
      </c>
      <c r="B245" s="1345">
        <v>38278.550000000003</v>
      </c>
      <c r="C245" s="1336">
        <v>13866.424680580199</v>
      </c>
    </row>
    <row r="246" spans="1:3" ht="15.75" customHeight="1">
      <c r="A246" s="1343">
        <v>43295</v>
      </c>
      <c r="B246" s="1335">
        <v>37017.78</v>
      </c>
      <c r="C246" s="1336">
        <v>13409.711460853399</v>
      </c>
    </row>
    <row r="247" spans="1:3" ht="15.75" customHeight="1">
      <c r="A247" s="1343">
        <v>43326</v>
      </c>
      <c r="B247" s="1335">
        <v>34848.449999999997</v>
      </c>
      <c r="C247" s="1336">
        <v>12722.3761963039</v>
      </c>
    </row>
    <row r="248" spans="1:3" ht="15.75" customHeight="1">
      <c r="A248" s="1346">
        <v>43357</v>
      </c>
      <c r="B248" s="1335">
        <v>32766.37</v>
      </c>
      <c r="C248" s="1336">
        <v>11962.256723715698</v>
      </c>
    </row>
    <row r="249" spans="1:3" ht="15.75" customHeight="1">
      <c r="A249" s="1343">
        <v>43387</v>
      </c>
      <c r="B249" s="1335">
        <v>32466.27</v>
      </c>
      <c r="C249" s="1336">
        <v>11852.6960661141</v>
      </c>
    </row>
    <row r="250" spans="1:3" ht="15.75" customHeight="1">
      <c r="A250" s="1343">
        <v>43418</v>
      </c>
      <c r="B250" s="1335">
        <v>30874.17</v>
      </c>
      <c r="C250" s="1336">
        <v>11271.4764269186</v>
      </c>
    </row>
    <row r="251" spans="1:3" ht="15.75" customHeight="1">
      <c r="A251" s="1346">
        <v>43448</v>
      </c>
      <c r="B251" s="1335">
        <v>31430.5</v>
      </c>
      <c r="C251" s="1336">
        <v>11720.718373698899</v>
      </c>
    </row>
    <row r="252" spans="1:3" ht="15.75" customHeight="1">
      <c r="A252" s="1513">
        <v>2019</v>
      </c>
      <c r="B252" s="1340"/>
      <c r="C252" s="1336"/>
    </row>
    <row r="253" spans="1:3" ht="15.75" customHeight="1">
      <c r="A253" s="1346">
        <v>43479</v>
      </c>
      <c r="B253" s="1340">
        <v>30557.200000000001</v>
      </c>
      <c r="C253" s="1336">
        <v>11394.932844444</v>
      </c>
    </row>
    <row r="254" spans="1:3" ht="15.75" customHeight="1">
      <c r="A254" s="1346">
        <v>43510</v>
      </c>
      <c r="B254" s="1340">
        <v>31721.759999999998</v>
      </c>
      <c r="C254" s="1336">
        <v>11829.5336189434</v>
      </c>
    </row>
    <row r="255" spans="1:3" ht="15.75" customHeight="1">
      <c r="A255" s="1346">
        <v>43538</v>
      </c>
      <c r="B255" s="1340">
        <v>31041.42</v>
      </c>
      <c r="C255" s="1336">
        <v>11672.0968030326</v>
      </c>
    </row>
    <row r="256" spans="1:3" ht="15.75" customHeight="1">
      <c r="A256" s="1346">
        <v>43569</v>
      </c>
      <c r="B256" s="1335">
        <v>29159.74</v>
      </c>
      <c r="C256" s="1336">
        <v>10958.721375970199</v>
      </c>
    </row>
    <row r="257" spans="1:3" ht="15.75" customHeight="1">
      <c r="A257" s="1346">
        <v>43599</v>
      </c>
      <c r="B257" s="1335">
        <v>31069.37</v>
      </c>
      <c r="C257" s="1336">
        <v>13684.616934861901</v>
      </c>
    </row>
    <row r="258" spans="1:3" ht="15.75" customHeight="1">
      <c r="A258" s="1346">
        <v>43630</v>
      </c>
      <c r="B258" s="1335">
        <v>29966.87</v>
      </c>
      <c r="C258" s="1336">
        <v>13205.539255858199</v>
      </c>
    </row>
    <row r="259" spans="1:3" ht="15.75" customHeight="1">
      <c r="A259" s="1346">
        <v>43660</v>
      </c>
      <c r="B259" s="1340">
        <v>29851.29</v>
      </c>
      <c r="C259" s="1336">
        <v>13154.608527766601</v>
      </c>
    </row>
    <row r="260" spans="1:3" ht="15.75" customHeight="1">
      <c r="A260" s="1346">
        <v>43691</v>
      </c>
      <c r="B260" s="1340">
        <v>27525.81</v>
      </c>
      <c r="C260" s="1336">
        <v>13391.005104</v>
      </c>
    </row>
    <row r="261" spans="1:3" ht="15.75" customHeight="1" thickBot="1">
      <c r="A261" s="2079">
        <v>43722</v>
      </c>
      <c r="B261" s="2077">
        <v>27630.560000000001</v>
      </c>
      <c r="C261" s="2078">
        <v>13450.4363022657</v>
      </c>
    </row>
    <row r="262" spans="1:3" s="1347" customFormat="1" ht="12.75">
      <c r="A262" s="1347" t="s">
        <v>1115</v>
      </c>
    </row>
  </sheetData>
  <mergeCells count="1">
    <mergeCell ref="A3:A4"/>
  </mergeCells>
  <hyperlinks>
    <hyperlink ref="A1" location="Menu!A1" display="Return to Menu"/>
  </hyperlinks>
  <pageMargins left="0.70866141732283505" right="0.118110236220472" top="0.74803149606299202" bottom="0.74803149606299202" header="0.23622047244094499" footer="0.511811023622047"/>
  <pageSetup paperSize="9" scale="12" firstPageNumber="215" orientation="landscape" useFirstPageNumber="1" r:id="rId1"/>
  <headerFooter alignWithMargins="0"/>
  <rowBreaks count="1" manualBreakCount="1">
    <brk id="173" max="2"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24"/>
  <sheetViews>
    <sheetView view="pageBreakPreview" zoomScaleNormal="100" zoomScaleSheetLayoutView="100" workbookViewId="0">
      <pane xSplit="1" ySplit="2" topLeftCell="AQ3" activePane="bottomRight" state="frozen"/>
      <selection activeCell="AY24" sqref="AY24"/>
      <selection pane="topRight" activeCell="AY24" sqref="AY24"/>
      <selection pane="bottomLeft" activeCell="AY24" sqref="AY24"/>
      <selection pane="bottomRight"/>
    </sheetView>
  </sheetViews>
  <sheetFormatPr defaultColWidth="13.42578125" defaultRowHeight="12.75"/>
  <cols>
    <col min="1" max="1" width="58" style="910" customWidth="1"/>
    <col min="2" max="3" width="13.42578125" style="910" customWidth="1"/>
    <col min="4" max="13" width="14.28515625" style="910" bestFit="1" customWidth="1"/>
    <col min="14" max="14" width="43.28515625" style="910" customWidth="1"/>
    <col min="15" max="26" width="14.28515625" style="910" bestFit="1" customWidth="1"/>
    <col min="27" max="27" width="43.42578125" style="910" customWidth="1"/>
    <col min="28" max="47" width="14.28515625" style="910" bestFit="1" customWidth="1"/>
    <col min="48" max="248" width="13.42578125" style="910"/>
    <col min="249" max="249" width="58" style="910" customWidth="1"/>
    <col min="250" max="252" width="13.42578125" style="910"/>
    <col min="253" max="253" width="58" style="910" customWidth="1"/>
    <col min="254" max="256" width="13.42578125" style="910"/>
    <col min="257" max="257" width="58" style="910" customWidth="1"/>
    <col min="258" max="269" width="13.42578125" style="910"/>
    <col min="270" max="270" width="53.42578125" style="910" customWidth="1"/>
    <col min="271" max="282" width="13.42578125" style="910"/>
    <col min="283" max="283" width="42.42578125" style="910" customWidth="1"/>
    <col min="284" max="299" width="12.85546875" style="910" bestFit="1" customWidth="1"/>
    <col min="300" max="504" width="13.42578125" style="910"/>
    <col min="505" max="505" width="58" style="910" customWidth="1"/>
    <col min="506" max="508" width="13.42578125" style="910"/>
    <col min="509" max="509" width="58" style="910" customWidth="1"/>
    <col min="510" max="512" width="13.42578125" style="910"/>
    <col min="513" max="513" width="58" style="910" customWidth="1"/>
    <col min="514" max="525" width="13.42578125" style="910"/>
    <col min="526" max="526" width="53.42578125" style="910" customWidth="1"/>
    <col min="527" max="538" width="13.42578125" style="910"/>
    <col min="539" max="539" width="42.42578125" style="910" customWidth="1"/>
    <col min="540" max="555" width="12.85546875" style="910" bestFit="1" customWidth="1"/>
    <col min="556" max="760" width="13.42578125" style="910"/>
    <col min="761" max="761" width="58" style="910" customWidth="1"/>
    <col min="762" max="764" width="13.42578125" style="910"/>
    <col min="765" max="765" width="58" style="910" customWidth="1"/>
    <col min="766" max="768" width="13.42578125" style="910"/>
    <col min="769" max="769" width="58" style="910" customWidth="1"/>
    <col min="770" max="781" width="13.42578125" style="910"/>
    <col min="782" max="782" width="53.42578125" style="910" customWidth="1"/>
    <col min="783" max="794" width="13.42578125" style="910"/>
    <col min="795" max="795" width="42.42578125" style="910" customWidth="1"/>
    <col min="796" max="811" width="12.85546875" style="910" bestFit="1" customWidth="1"/>
    <col min="812" max="1016" width="13.42578125" style="910"/>
    <col min="1017" max="1017" width="58" style="910" customWidth="1"/>
    <col min="1018" max="1020" width="13.42578125" style="910"/>
    <col min="1021" max="1021" width="58" style="910" customWidth="1"/>
    <col min="1022" max="1024" width="13.42578125" style="910"/>
    <col min="1025" max="1025" width="58" style="910" customWidth="1"/>
    <col min="1026" max="1037" width="13.42578125" style="910"/>
    <col min="1038" max="1038" width="53.42578125" style="910" customWidth="1"/>
    <col min="1039" max="1050" width="13.42578125" style="910"/>
    <col min="1051" max="1051" width="42.42578125" style="910" customWidth="1"/>
    <col min="1052" max="1067" width="12.85546875" style="910" bestFit="1" customWidth="1"/>
    <col min="1068" max="1272" width="13.42578125" style="910"/>
    <col min="1273" max="1273" width="58" style="910" customWidth="1"/>
    <col min="1274" max="1276" width="13.42578125" style="910"/>
    <col min="1277" max="1277" width="58" style="910" customWidth="1"/>
    <col min="1278" max="1280" width="13.42578125" style="910"/>
    <col min="1281" max="1281" width="58" style="910" customWidth="1"/>
    <col min="1282" max="1293" width="13.42578125" style="910"/>
    <col min="1294" max="1294" width="53.42578125" style="910" customWidth="1"/>
    <col min="1295" max="1306" width="13.42578125" style="910"/>
    <col min="1307" max="1307" width="42.42578125" style="910" customWidth="1"/>
    <col min="1308" max="1323" width="12.85546875" style="910" bestFit="1" customWidth="1"/>
    <col min="1324" max="1528" width="13.42578125" style="910"/>
    <col min="1529" max="1529" width="58" style="910" customWidth="1"/>
    <col min="1530" max="1532" width="13.42578125" style="910"/>
    <col min="1533" max="1533" width="58" style="910" customWidth="1"/>
    <col min="1534" max="1536" width="13.42578125" style="910"/>
    <col min="1537" max="1537" width="58" style="910" customWidth="1"/>
    <col min="1538" max="1549" width="13.42578125" style="910"/>
    <col min="1550" max="1550" width="53.42578125" style="910" customWidth="1"/>
    <col min="1551" max="1562" width="13.42578125" style="910"/>
    <col min="1563" max="1563" width="42.42578125" style="910" customWidth="1"/>
    <col min="1564" max="1579" width="12.85546875" style="910" bestFit="1" customWidth="1"/>
    <col min="1580" max="1784" width="13.42578125" style="910"/>
    <col min="1785" max="1785" width="58" style="910" customWidth="1"/>
    <col min="1786" max="1788" width="13.42578125" style="910"/>
    <col min="1789" max="1789" width="58" style="910" customWidth="1"/>
    <col min="1790" max="1792" width="13.42578125" style="910"/>
    <col min="1793" max="1793" width="58" style="910" customWidth="1"/>
    <col min="1794" max="1805" width="13.42578125" style="910"/>
    <col min="1806" max="1806" width="53.42578125" style="910" customWidth="1"/>
    <col min="1807" max="1818" width="13.42578125" style="910"/>
    <col min="1819" max="1819" width="42.42578125" style="910" customWidth="1"/>
    <col min="1820" max="1835" width="12.85546875" style="910" bestFit="1" customWidth="1"/>
    <col min="1836" max="2040" width="13.42578125" style="910"/>
    <col min="2041" max="2041" width="58" style="910" customWidth="1"/>
    <col min="2042" max="2044" width="13.42578125" style="910"/>
    <col min="2045" max="2045" width="58" style="910" customWidth="1"/>
    <col min="2046" max="2048" width="13.42578125" style="910"/>
    <col min="2049" max="2049" width="58" style="910" customWidth="1"/>
    <col min="2050" max="2061" width="13.42578125" style="910"/>
    <col min="2062" max="2062" width="53.42578125" style="910" customWidth="1"/>
    <col min="2063" max="2074" width="13.42578125" style="910"/>
    <col min="2075" max="2075" width="42.42578125" style="910" customWidth="1"/>
    <col min="2076" max="2091" width="12.85546875" style="910" bestFit="1" customWidth="1"/>
    <col min="2092" max="2296" width="13.42578125" style="910"/>
    <col min="2297" max="2297" width="58" style="910" customWidth="1"/>
    <col min="2298" max="2300" width="13.42578125" style="910"/>
    <col min="2301" max="2301" width="58" style="910" customWidth="1"/>
    <col min="2302" max="2304" width="13.42578125" style="910"/>
    <col min="2305" max="2305" width="58" style="910" customWidth="1"/>
    <col min="2306" max="2317" width="13.42578125" style="910"/>
    <col min="2318" max="2318" width="53.42578125" style="910" customWidth="1"/>
    <col min="2319" max="2330" width="13.42578125" style="910"/>
    <col min="2331" max="2331" width="42.42578125" style="910" customWidth="1"/>
    <col min="2332" max="2347" width="12.85546875" style="910" bestFit="1" customWidth="1"/>
    <col min="2348" max="2552" width="13.42578125" style="910"/>
    <col min="2553" max="2553" width="58" style="910" customWidth="1"/>
    <col min="2554" max="2556" width="13.42578125" style="910"/>
    <col min="2557" max="2557" width="58" style="910" customWidth="1"/>
    <col min="2558" max="2560" width="13.42578125" style="910"/>
    <col min="2561" max="2561" width="58" style="910" customWidth="1"/>
    <col min="2562" max="2573" width="13.42578125" style="910"/>
    <col min="2574" max="2574" width="53.42578125" style="910" customWidth="1"/>
    <col min="2575" max="2586" width="13.42578125" style="910"/>
    <col min="2587" max="2587" width="42.42578125" style="910" customWidth="1"/>
    <col min="2588" max="2603" width="12.85546875" style="910" bestFit="1" customWidth="1"/>
    <col min="2604" max="2808" width="13.42578125" style="910"/>
    <col min="2809" max="2809" width="58" style="910" customWidth="1"/>
    <col min="2810" max="2812" width="13.42578125" style="910"/>
    <col min="2813" max="2813" width="58" style="910" customWidth="1"/>
    <col min="2814" max="2816" width="13.42578125" style="910"/>
    <col min="2817" max="2817" width="58" style="910" customWidth="1"/>
    <col min="2818" max="2829" width="13.42578125" style="910"/>
    <col min="2830" max="2830" width="53.42578125" style="910" customWidth="1"/>
    <col min="2831" max="2842" width="13.42578125" style="910"/>
    <col min="2843" max="2843" width="42.42578125" style="910" customWidth="1"/>
    <col min="2844" max="2859" width="12.85546875" style="910" bestFit="1" customWidth="1"/>
    <col min="2860" max="3064" width="13.42578125" style="910"/>
    <col min="3065" max="3065" width="58" style="910" customWidth="1"/>
    <col min="3066" max="3068" width="13.42578125" style="910"/>
    <col min="3069" max="3069" width="58" style="910" customWidth="1"/>
    <col min="3070" max="3072" width="13.42578125" style="910"/>
    <col min="3073" max="3073" width="58" style="910" customWidth="1"/>
    <col min="3074" max="3085" width="13.42578125" style="910"/>
    <col min="3086" max="3086" width="53.42578125" style="910" customWidth="1"/>
    <col min="3087" max="3098" width="13.42578125" style="910"/>
    <col min="3099" max="3099" width="42.42578125" style="910" customWidth="1"/>
    <col min="3100" max="3115" width="12.85546875" style="910" bestFit="1" customWidth="1"/>
    <col min="3116" max="3320" width="13.42578125" style="910"/>
    <col min="3321" max="3321" width="58" style="910" customWidth="1"/>
    <col min="3322" max="3324" width="13.42578125" style="910"/>
    <col min="3325" max="3325" width="58" style="910" customWidth="1"/>
    <col min="3326" max="3328" width="13.42578125" style="910"/>
    <col min="3329" max="3329" width="58" style="910" customWidth="1"/>
    <col min="3330" max="3341" width="13.42578125" style="910"/>
    <col min="3342" max="3342" width="53.42578125" style="910" customWidth="1"/>
    <col min="3343" max="3354" width="13.42578125" style="910"/>
    <col min="3355" max="3355" width="42.42578125" style="910" customWidth="1"/>
    <col min="3356" max="3371" width="12.85546875" style="910" bestFit="1" customWidth="1"/>
    <col min="3372" max="3576" width="13.42578125" style="910"/>
    <col min="3577" max="3577" width="58" style="910" customWidth="1"/>
    <col min="3578" max="3580" width="13.42578125" style="910"/>
    <col min="3581" max="3581" width="58" style="910" customWidth="1"/>
    <col min="3582" max="3584" width="13.42578125" style="910"/>
    <col min="3585" max="3585" width="58" style="910" customWidth="1"/>
    <col min="3586" max="3597" width="13.42578125" style="910"/>
    <col min="3598" max="3598" width="53.42578125" style="910" customWidth="1"/>
    <col min="3599" max="3610" width="13.42578125" style="910"/>
    <col min="3611" max="3611" width="42.42578125" style="910" customWidth="1"/>
    <col min="3612" max="3627" width="12.85546875" style="910" bestFit="1" customWidth="1"/>
    <col min="3628" max="3832" width="13.42578125" style="910"/>
    <col min="3833" max="3833" width="58" style="910" customWidth="1"/>
    <col min="3834" max="3836" width="13.42578125" style="910"/>
    <col min="3837" max="3837" width="58" style="910" customWidth="1"/>
    <col min="3838" max="3840" width="13.42578125" style="910"/>
    <col min="3841" max="3841" width="58" style="910" customWidth="1"/>
    <col min="3842" max="3853" width="13.42578125" style="910"/>
    <col min="3854" max="3854" width="53.42578125" style="910" customWidth="1"/>
    <col min="3855" max="3866" width="13.42578125" style="910"/>
    <col min="3867" max="3867" width="42.42578125" style="910" customWidth="1"/>
    <col min="3868" max="3883" width="12.85546875" style="910" bestFit="1" customWidth="1"/>
    <col min="3884" max="4088" width="13.42578125" style="910"/>
    <col min="4089" max="4089" width="58" style="910" customWidth="1"/>
    <col min="4090" max="4092" width="13.42578125" style="910"/>
    <col min="4093" max="4093" width="58" style="910" customWidth="1"/>
    <col min="4094" max="4096" width="13.42578125" style="910"/>
    <col min="4097" max="4097" width="58" style="910" customWidth="1"/>
    <col min="4098" max="4109" width="13.42578125" style="910"/>
    <col min="4110" max="4110" width="53.42578125" style="910" customWidth="1"/>
    <col min="4111" max="4122" width="13.42578125" style="910"/>
    <col min="4123" max="4123" width="42.42578125" style="910" customWidth="1"/>
    <col min="4124" max="4139" width="12.85546875" style="910" bestFit="1" customWidth="1"/>
    <col min="4140" max="4344" width="13.42578125" style="910"/>
    <col min="4345" max="4345" width="58" style="910" customWidth="1"/>
    <col min="4346" max="4348" width="13.42578125" style="910"/>
    <col min="4349" max="4349" width="58" style="910" customWidth="1"/>
    <col min="4350" max="4352" width="13.42578125" style="910"/>
    <col min="4353" max="4353" width="58" style="910" customWidth="1"/>
    <col min="4354" max="4365" width="13.42578125" style="910"/>
    <col min="4366" max="4366" width="53.42578125" style="910" customWidth="1"/>
    <col min="4367" max="4378" width="13.42578125" style="910"/>
    <col min="4379" max="4379" width="42.42578125" style="910" customWidth="1"/>
    <col min="4380" max="4395" width="12.85546875" style="910" bestFit="1" customWidth="1"/>
    <col min="4396" max="4600" width="13.42578125" style="910"/>
    <col min="4601" max="4601" width="58" style="910" customWidth="1"/>
    <col min="4602" max="4604" width="13.42578125" style="910"/>
    <col min="4605" max="4605" width="58" style="910" customWidth="1"/>
    <col min="4606" max="4608" width="13.42578125" style="910"/>
    <col min="4609" max="4609" width="58" style="910" customWidth="1"/>
    <col min="4610" max="4621" width="13.42578125" style="910"/>
    <col min="4622" max="4622" width="53.42578125" style="910" customWidth="1"/>
    <col min="4623" max="4634" width="13.42578125" style="910"/>
    <col min="4635" max="4635" width="42.42578125" style="910" customWidth="1"/>
    <col min="4636" max="4651" width="12.85546875" style="910" bestFit="1" customWidth="1"/>
    <col min="4652" max="4856" width="13.42578125" style="910"/>
    <col min="4857" max="4857" width="58" style="910" customWidth="1"/>
    <col min="4858" max="4860" width="13.42578125" style="910"/>
    <col min="4861" max="4861" width="58" style="910" customWidth="1"/>
    <col min="4862" max="4864" width="13.42578125" style="910"/>
    <col min="4865" max="4865" width="58" style="910" customWidth="1"/>
    <col min="4866" max="4877" width="13.42578125" style="910"/>
    <col min="4878" max="4878" width="53.42578125" style="910" customWidth="1"/>
    <col min="4879" max="4890" width="13.42578125" style="910"/>
    <col min="4891" max="4891" width="42.42578125" style="910" customWidth="1"/>
    <col min="4892" max="4907" width="12.85546875" style="910" bestFit="1" customWidth="1"/>
    <col min="4908" max="5112" width="13.42578125" style="910"/>
    <col min="5113" max="5113" width="58" style="910" customWidth="1"/>
    <col min="5114" max="5116" width="13.42578125" style="910"/>
    <col min="5117" max="5117" width="58" style="910" customWidth="1"/>
    <col min="5118" max="5120" width="13.42578125" style="910"/>
    <col min="5121" max="5121" width="58" style="910" customWidth="1"/>
    <col min="5122" max="5133" width="13.42578125" style="910"/>
    <col min="5134" max="5134" width="53.42578125" style="910" customWidth="1"/>
    <col min="5135" max="5146" width="13.42578125" style="910"/>
    <col min="5147" max="5147" width="42.42578125" style="910" customWidth="1"/>
    <col min="5148" max="5163" width="12.85546875" style="910" bestFit="1" customWidth="1"/>
    <col min="5164" max="5368" width="13.42578125" style="910"/>
    <col min="5369" max="5369" width="58" style="910" customWidth="1"/>
    <col min="5370" max="5372" width="13.42578125" style="910"/>
    <col min="5373" max="5373" width="58" style="910" customWidth="1"/>
    <col min="5374" max="5376" width="13.42578125" style="910"/>
    <col min="5377" max="5377" width="58" style="910" customWidth="1"/>
    <col min="5378" max="5389" width="13.42578125" style="910"/>
    <col min="5390" max="5390" width="53.42578125" style="910" customWidth="1"/>
    <col min="5391" max="5402" width="13.42578125" style="910"/>
    <col min="5403" max="5403" width="42.42578125" style="910" customWidth="1"/>
    <col min="5404" max="5419" width="12.85546875" style="910" bestFit="1" customWidth="1"/>
    <col min="5420" max="5624" width="13.42578125" style="910"/>
    <col min="5625" max="5625" width="58" style="910" customWidth="1"/>
    <col min="5626" max="5628" width="13.42578125" style="910"/>
    <col min="5629" max="5629" width="58" style="910" customWidth="1"/>
    <col min="5630" max="5632" width="13.42578125" style="910"/>
    <col min="5633" max="5633" width="58" style="910" customWidth="1"/>
    <col min="5634" max="5645" width="13.42578125" style="910"/>
    <col min="5646" max="5646" width="53.42578125" style="910" customWidth="1"/>
    <col min="5647" max="5658" width="13.42578125" style="910"/>
    <col min="5659" max="5659" width="42.42578125" style="910" customWidth="1"/>
    <col min="5660" max="5675" width="12.85546875" style="910" bestFit="1" customWidth="1"/>
    <col min="5676" max="5880" width="13.42578125" style="910"/>
    <col min="5881" max="5881" width="58" style="910" customWidth="1"/>
    <col min="5882" max="5884" width="13.42578125" style="910"/>
    <col min="5885" max="5885" width="58" style="910" customWidth="1"/>
    <col min="5886" max="5888" width="13.42578125" style="910"/>
    <col min="5889" max="5889" width="58" style="910" customWidth="1"/>
    <col min="5890" max="5901" width="13.42578125" style="910"/>
    <col min="5902" max="5902" width="53.42578125" style="910" customWidth="1"/>
    <col min="5903" max="5914" width="13.42578125" style="910"/>
    <col min="5915" max="5915" width="42.42578125" style="910" customWidth="1"/>
    <col min="5916" max="5931" width="12.85546875" style="910" bestFit="1" customWidth="1"/>
    <col min="5932" max="6136" width="13.42578125" style="910"/>
    <col min="6137" max="6137" width="58" style="910" customWidth="1"/>
    <col min="6138" max="6140" width="13.42578125" style="910"/>
    <col min="6141" max="6141" width="58" style="910" customWidth="1"/>
    <col min="6142" max="6144" width="13.42578125" style="910"/>
    <col min="6145" max="6145" width="58" style="910" customWidth="1"/>
    <col min="6146" max="6157" width="13.42578125" style="910"/>
    <col min="6158" max="6158" width="53.42578125" style="910" customWidth="1"/>
    <col min="6159" max="6170" width="13.42578125" style="910"/>
    <col min="6171" max="6171" width="42.42578125" style="910" customWidth="1"/>
    <col min="6172" max="6187" width="12.85546875" style="910" bestFit="1" customWidth="1"/>
    <col min="6188" max="6392" width="13.42578125" style="910"/>
    <col min="6393" max="6393" width="58" style="910" customWidth="1"/>
    <col min="6394" max="6396" width="13.42578125" style="910"/>
    <col min="6397" max="6397" width="58" style="910" customWidth="1"/>
    <col min="6398" max="6400" width="13.42578125" style="910"/>
    <col min="6401" max="6401" width="58" style="910" customWidth="1"/>
    <col min="6402" max="6413" width="13.42578125" style="910"/>
    <col min="6414" max="6414" width="53.42578125" style="910" customWidth="1"/>
    <col min="6415" max="6426" width="13.42578125" style="910"/>
    <col min="6427" max="6427" width="42.42578125" style="910" customWidth="1"/>
    <col min="6428" max="6443" width="12.85546875" style="910" bestFit="1" customWidth="1"/>
    <col min="6444" max="6648" width="13.42578125" style="910"/>
    <col min="6649" max="6649" width="58" style="910" customWidth="1"/>
    <col min="6650" max="6652" width="13.42578125" style="910"/>
    <col min="6653" max="6653" width="58" style="910" customWidth="1"/>
    <col min="6654" max="6656" width="13.42578125" style="910"/>
    <col min="6657" max="6657" width="58" style="910" customWidth="1"/>
    <col min="6658" max="6669" width="13.42578125" style="910"/>
    <col min="6670" max="6670" width="53.42578125" style="910" customWidth="1"/>
    <col min="6671" max="6682" width="13.42578125" style="910"/>
    <col min="6683" max="6683" width="42.42578125" style="910" customWidth="1"/>
    <col min="6684" max="6699" width="12.85546875" style="910" bestFit="1" customWidth="1"/>
    <col min="6700" max="6904" width="13.42578125" style="910"/>
    <col min="6905" max="6905" width="58" style="910" customWidth="1"/>
    <col min="6906" max="6908" width="13.42578125" style="910"/>
    <col min="6909" max="6909" width="58" style="910" customWidth="1"/>
    <col min="6910" max="6912" width="13.42578125" style="910"/>
    <col min="6913" max="6913" width="58" style="910" customWidth="1"/>
    <col min="6914" max="6925" width="13.42578125" style="910"/>
    <col min="6926" max="6926" width="53.42578125" style="910" customWidth="1"/>
    <col min="6927" max="6938" width="13.42578125" style="910"/>
    <col min="6939" max="6939" width="42.42578125" style="910" customWidth="1"/>
    <col min="6940" max="6955" width="12.85546875" style="910" bestFit="1" customWidth="1"/>
    <col min="6956" max="7160" width="13.42578125" style="910"/>
    <col min="7161" max="7161" width="58" style="910" customWidth="1"/>
    <col min="7162" max="7164" width="13.42578125" style="910"/>
    <col min="7165" max="7165" width="58" style="910" customWidth="1"/>
    <col min="7166" max="7168" width="13.42578125" style="910"/>
    <col min="7169" max="7169" width="58" style="910" customWidth="1"/>
    <col min="7170" max="7181" width="13.42578125" style="910"/>
    <col min="7182" max="7182" width="53.42578125" style="910" customWidth="1"/>
    <col min="7183" max="7194" width="13.42578125" style="910"/>
    <col min="7195" max="7195" width="42.42578125" style="910" customWidth="1"/>
    <col min="7196" max="7211" width="12.85546875" style="910" bestFit="1" customWidth="1"/>
    <col min="7212" max="7416" width="13.42578125" style="910"/>
    <col min="7417" max="7417" width="58" style="910" customWidth="1"/>
    <col min="7418" max="7420" width="13.42578125" style="910"/>
    <col min="7421" max="7421" width="58" style="910" customWidth="1"/>
    <col min="7422" max="7424" width="13.42578125" style="910"/>
    <col min="7425" max="7425" width="58" style="910" customWidth="1"/>
    <col min="7426" max="7437" width="13.42578125" style="910"/>
    <col min="7438" max="7438" width="53.42578125" style="910" customWidth="1"/>
    <col min="7439" max="7450" width="13.42578125" style="910"/>
    <col min="7451" max="7451" width="42.42578125" style="910" customWidth="1"/>
    <col min="7452" max="7467" width="12.85546875" style="910" bestFit="1" customWidth="1"/>
    <col min="7468" max="7672" width="13.42578125" style="910"/>
    <col min="7673" max="7673" width="58" style="910" customWidth="1"/>
    <col min="7674" max="7676" width="13.42578125" style="910"/>
    <col min="7677" max="7677" width="58" style="910" customWidth="1"/>
    <col min="7678" max="7680" width="13.42578125" style="910"/>
    <col min="7681" max="7681" width="58" style="910" customWidth="1"/>
    <col min="7682" max="7693" width="13.42578125" style="910"/>
    <col min="7694" max="7694" width="53.42578125" style="910" customWidth="1"/>
    <col min="7695" max="7706" width="13.42578125" style="910"/>
    <col min="7707" max="7707" width="42.42578125" style="910" customWidth="1"/>
    <col min="7708" max="7723" width="12.85546875" style="910" bestFit="1" customWidth="1"/>
    <col min="7724" max="7928" width="13.42578125" style="910"/>
    <col min="7929" max="7929" width="58" style="910" customWidth="1"/>
    <col min="7930" max="7932" width="13.42578125" style="910"/>
    <col min="7933" max="7933" width="58" style="910" customWidth="1"/>
    <col min="7934" max="7936" width="13.42578125" style="910"/>
    <col min="7937" max="7937" width="58" style="910" customWidth="1"/>
    <col min="7938" max="7949" width="13.42578125" style="910"/>
    <col min="7950" max="7950" width="53.42578125" style="910" customWidth="1"/>
    <col min="7951" max="7962" width="13.42578125" style="910"/>
    <col min="7963" max="7963" width="42.42578125" style="910" customWidth="1"/>
    <col min="7964" max="7979" width="12.85546875" style="910" bestFit="1" customWidth="1"/>
    <col min="7980" max="8184" width="13.42578125" style="910"/>
    <col min="8185" max="8185" width="58" style="910" customWidth="1"/>
    <col min="8186" max="8188" width="13.42578125" style="910"/>
    <col min="8189" max="8189" width="58" style="910" customWidth="1"/>
    <col min="8190" max="8192" width="13.42578125" style="910"/>
    <col min="8193" max="8193" width="58" style="910" customWidth="1"/>
    <col min="8194" max="8205" width="13.42578125" style="910"/>
    <col min="8206" max="8206" width="53.42578125" style="910" customWidth="1"/>
    <col min="8207" max="8218" width="13.42578125" style="910"/>
    <col min="8219" max="8219" width="42.42578125" style="910" customWidth="1"/>
    <col min="8220" max="8235" width="12.85546875" style="910" bestFit="1" customWidth="1"/>
    <col min="8236" max="8440" width="13.42578125" style="910"/>
    <col min="8441" max="8441" width="58" style="910" customWidth="1"/>
    <col min="8442" max="8444" width="13.42578125" style="910"/>
    <col min="8445" max="8445" width="58" style="910" customWidth="1"/>
    <col min="8446" max="8448" width="13.42578125" style="910"/>
    <col min="8449" max="8449" width="58" style="910" customWidth="1"/>
    <col min="8450" max="8461" width="13.42578125" style="910"/>
    <col min="8462" max="8462" width="53.42578125" style="910" customWidth="1"/>
    <col min="8463" max="8474" width="13.42578125" style="910"/>
    <col min="8475" max="8475" width="42.42578125" style="910" customWidth="1"/>
    <col min="8476" max="8491" width="12.85546875" style="910" bestFit="1" customWidth="1"/>
    <col min="8492" max="8696" width="13.42578125" style="910"/>
    <col min="8697" max="8697" width="58" style="910" customWidth="1"/>
    <col min="8698" max="8700" width="13.42578125" style="910"/>
    <col min="8701" max="8701" width="58" style="910" customWidth="1"/>
    <col min="8702" max="8704" width="13.42578125" style="910"/>
    <col min="8705" max="8705" width="58" style="910" customWidth="1"/>
    <col min="8706" max="8717" width="13.42578125" style="910"/>
    <col min="8718" max="8718" width="53.42578125" style="910" customWidth="1"/>
    <col min="8719" max="8730" width="13.42578125" style="910"/>
    <col min="8731" max="8731" width="42.42578125" style="910" customWidth="1"/>
    <col min="8732" max="8747" width="12.85546875" style="910" bestFit="1" customWidth="1"/>
    <col min="8748" max="8952" width="13.42578125" style="910"/>
    <col min="8953" max="8953" width="58" style="910" customWidth="1"/>
    <col min="8954" max="8956" width="13.42578125" style="910"/>
    <col min="8957" max="8957" width="58" style="910" customWidth="1"/>
    <col min="8958" max="8960" width="13.42578125" style="910"/>
    <col min="8961" max="8961" width="58" style="910" customWidth="1"/>
    <col min="8962" max="8973" width="13.42578125" style="910"/>
    <col min="8974" max="8974" width="53.42578125" style="910" customWidth="1"/>
    <col min="8975" max="8986" width="13.42578125" style="910"/>
    <col min="8987" max="8987" width="42.42578125" style="910" customWidth="1"/>
    <col min="8988" max="9003" width="12.85546875" style="910" bestFit="1" customWidth="1"/>
    <col min="9004" max="9208" width="13.42578125" style="910"/>
    <col min="9209" max="9209" width="58" style="910" customWidth="1"/>
    <col min="9210" max="9212" width="13.42578125" style="910"/>
    <col min="9213" max="9213" width="58" style="910" customWidth="1"/>
    <col min="9214" max="9216" width="13.42578125" style="910"/>
    <col min="9217" max="9217" width="58" style="910" customWidth="1"/>
    <col min="9218" max="9229" width="13.42578125" style="910"/>
    <col min="9230" max="9230" width="53.42578125" style="910" customWidth="1"/>
    <col min="9231" max="9242" width="13.42578125" style="910"/>
    <col min="9243" max="9243" width="42.42578125" style="910" customWidth="1"/>
    <col min="9244" max="9259" width="12.85546875" style="910" bestFit="1" customWidth="1"/>
    <col min="9260" max="9464" width="13.42578125" style="910"/>
    <col min="9465" max="9465" width="58" style="910" customWidth="1"/>
    <col min="9466" max="9468" width="13.42578125" style="910"/>
    <col min="9469" max="9469" width="58" style="910" customWidth="1"/>
    <col min="9470" max="9472" width="13.42578125" style="910"/>
    <col min="9473" max="9473" width="58" style="910" customWidth="1"/>
    <col min="9474" max="9485" width="13.42578125" style="910"/>
    <col min="9486" max="9486" width="53.42578125" style="910" customWidth="1"/>
    <col min="9487" max="9498" width="13.42578125" style="910"/>
    <col min="9499" max="9499" width="42.42578125" style="910" customWidth="1"/>
    <col min="9500" max="9515" width="12.85546875" style="910" bestFit="1" customWidth="1"/>
    <col min="9516" max="9720" width="13.42578125" style="910"/>
    <col min="9721" max="9721" width="58" style="910" customWidth="1"/>
    <col min="9722" max="9724" width="13.42578125" style="910"/>
    <col min="9725" max="9725" width="58" style="910" customWidth="1"/>
    <col min="9726" max="9728" width="13.42578125" style="910"/>
    <col min="9729" max="9729" width="58" style="910" customWidth="1"/>
    <col min="9730" max="9741" width="13.42578125" style="910"/>
    <col min="9742" max="9742" width="53.42578125" style="910" customWidth="1"/>
    <col min="9743" max="9754" width="13.42578125" style="910"/>
    <col min="9755" max="9755" width="42.42578125" style="910" customWidth="1"/>
    <col min="9756" max="9771" width="12.85546875" style="910" bestFit="1" customWidth="1"/>
    <col min="9772" max="9976" width="13.42578125" style="910"/>
    <col min="9977" max="9977" width="58" style="910" customWidth="1"/>
    <col min="9978" max="9980" width="13.42578125" style="910"/>
    <col min="9981" max="9981" width="58" style="910" customWidth="1"/>
    <col min="9982" max="9984" width="13.42578125" style="910"/>
    <col min="9985" max="9985" width="58" style="910" customWidth="1"/>
    <col min="9986" max="9997" width="13.42578125" style="910"/>
    <col min="9998" max="9998" width="53.42578125" style="910" customWidth="1"/>
    <col min="9999" max="10010" width="13.42578125" style="910"/>
    <col min="10011" max="10011" width="42.42578125" style="910" customWidth="1"/>
    <col min="10012" max="10027" width="12.85546875" style="910" bestFit="1" customWidth="1"/>
    <col min="10028" max="10232" width="13.42578125" style="910"/>
    <col min="10233" max="10233" width="58" style="910" customWidth="1"/>
    <col min="10234" max="10236" width="13.42578125" style="910"/>
    <col min="10237" max="10237" width="58" style="910" customWidth="1"/>
    <col min="10238" max="10240" width="13.42578125" style="910"/>
    <col min="10241" max="10241" width="58" style="910" customWidth="1"/>
    <col min="10242" max="10253" width="13.42578125" style="910"/>
    <col min="10254" max="10254" width="53.42578125" style="910" customWidth="1"/>
    <col min="10255" max="10266" width="13.42578125" style="910"/>
    <col min="10267" max="10267" width="42.42578125" style="910" customWidth="1"/>
    <col min="10268" max="10283" width="12.85546875" style="910" bestFit="1" customWidth="1"/>
    <col min="10284" max="10488" width="13.42578125" style="910"/>
    <col min="10489" max="10489" width="58" style="910" customWidth="1"/>
    <col min="10490" max="10492" width="13.42578125" style="910"/>
    <col min="10493" max="10493" width="58" style="910" customWidth="1"/>
    <col min="10494" max="10496" width="13.42578125" style="910"/>
    <col min="10497" max="10497" width="58" style="910" customWidth="1"/>
    <col min="10498" max="10509" width="13.42578125" style="910"/>
    <col min="10510" max="10510" width="53.42578125" style="910" customWidth="1"/>
    <col min="10511" max="10522" width="13.42578125" style="910"/>
    <col min="10523" max="10523" width="42.42578125" style="910" customWidth="1"/>
    <col min="10524" max="10539" width="12.85546875" style="910" bestFit="1" customWidth="1"/>
    <col min="10540" max="10744" width="13.42578125" style="910"/>
    <col min="10745" max="10745" width="58" style="910" customWidth="1"/>
    <col min="10746" max="10748" width="13.42578125" style="910"/>
    <col min="10749" max="10749" width="58" style="910" customWidth="1"/>
    <col min="10750" max="10752" width="13.42578125" style="910"/>
    <col min="10753" max="10753" width="58" style="910" customWidth="1"/>
    <col min="10754" max="10765" width="13.42578125" style="910"/>
    <col min="10766" max="10766" width="53.42578125" style="910" customWidth="1"/>
    <col min="10767" max="10778" width="13.42578125" style="910"/>
    <col min="10779" max="10779" width="42.42578125" style="910" customWidth="1"/>
    <col min="10780" max="10795" width="12.85546875" style="910" bestFit="1" customWidth="1"/>
    <col min="10796" max="11000" width="13.42578125" style="910"/>
    <col min="11001" max="11001" width="58" style="910" customWidth="1"/>
    <col min="11002" max="11004" width="13.42578125" style="910"/>
    <col min="11005" max="11005" width="58" style="910" customWidth="1"/>
    <col min="11006" max="11008" width="13.42578125" style="910"/>
    <col min="11009" max="11009" width="58" style="910" customWidth="1"/>
    <col min="11010" max="11021" width="13.42578125" style="910"/>
    <col min="11022" max="11022" width="53.42578125" style="910" customWidth="1"/>
    <col min="11023" max="11034" width="13.42578125" style="910"/>
    <col min="11035" max="11035" width="42.42578125" style="910" customWidth="1"/>
    <col min="11036" max="11051" width="12.85546875" style="910" bestFit="1" customWidth="1"/>
    <col min="11052" max="11256" width="13.42578125" style="910"/>
    <col min="11257" max="11257" width="58" style="910" customWidth="1"/>
    <col min="11258" max="11260" width="13.42578125" style="910"/>
    <col min="11261" max="11261" width="58" style="910" customWidth="1"/>
    <col min="11262" max="11264" width="13.42578125" style="910"/>
    <col min="11265" max="11265" width="58" style="910" customWidth="1"/>
    <col min="11266" max="11277" width="13.42578125" style="910"/>
    <col min="11278" max="11278" width="53.42578125" style="910" customWidth="1"/>
    <col min="11279" max="11290" width="13.42578125" style="910"/>
    <col min="11291" max="11291" width="42.42578125" style="910" customWidth="1"/>
    <col min="11292" max="11307" width="12.85546875" style="910" bestFit="1" customWidth="1"/>
    <col min="11308" max="11512" width="13.42578125" style="910"/>
    <col min="11513" max="11513" width="58" style="910" customWidth="1"/>
    <col min="11514" max="11516" width="13.42578125" style="910"/>
    <col min="11517" max="11517" width="58" style="910" customWidth="1"/>
    <col min="11518" max="11520" width="13.42578125" style="910"/>
    <col min="11521" max="11521" width="58" style="910" customWidth="1"/>
    <col min="11522" max="11533" width="13.42578125" style="910"/>
    <col min="11534" max="11534" width="53.42578125" style="910" customWidth="1"/>
    <col min="11535" max="11546" width="13.42578125" style="910"/>
    <col min="11547" max="11547" width="42.42578125" style="910" customWidth="1"/>
    <col min="11548" max="11563" width="12.85546875" style="910" bestFit="1" customWidth="1"/>
    <col min="11564" max="11768" width="13.42578125" style="910"/>
    <col min="11769" max="11769" width="58" style="910" customWidth="1"/>
    <col min="11770" max="11772" width="13.42578125" style="910"/>
    <col min="11773" max="11773" width="58" style="910" customWidth="1"/>
    <col min="11774" max="11776" width="13.42578125" style="910"/>
    <col min="11777" max="11777" width="58" style="910" customWidth="1"/>
    <col min="11778" max="11789" width="13.42578125" style="910"/>
    <col min="11790" max="11790" width="53.42578125" style="910" customWidth="1"/>
    <col min="11791" max="11802" width="13.42578125" style="910"/>
    <col min="11803" max="11803" width="42.42578125" style="910" customWidth="1"/>
    <col min="11804" max="11819" width="12.85546875" style="910" bestFit="1" customWidth="1"/>
    <col min="11820" max="12024" width="13.42578125" style="910"/>
    <col min="12025" max="12025" width="58" style="910" customWidth="1"/>
    <col min="12026" max="12028" width="13.42578125" style="910"/>
    <col min="12029" max="12029" width="58" style="910" customWidth="1"/>
    <col min="12030" max="12032" width="13.42578125" style="910"/>
    <col min="12033" max="12033" width="58" style="910" customWidth="1"/>
    <col min="12034" max="12045" width="13.42578125" style="910"/>
    <col min="12046" max="12046" width="53.42578125" style="910" customWidth="1"/>
    <col min="12047" max="12058" width="13.42578125" style="910"/>
    <col min="12059" max="12059" width="42.42578125" style="910" customWidth="1"/>
    <col min="12060" max="12075" width="12.85546875" style="910" bestFit="1" customWidth="1"/>
    <col min="12076" max="12280" width="13.42578125" style="910"/>
    <col min="12281" max="12281" width="58" style="910" customWidth="1"/>
    <col min="12282" max="12284" width="13.42578125" style="910"/>
    <col min="12285" max="12285" width="58" style="910" customWidth="1"/>
    <col min="12286" max="12288" width="13.42578125" style="910"/>
    <col min="12289" max="12289" width="58" style="910" customWidth="1"/>
    <col min="12290" max="12301" width="13.42578125" style="910"/>
    <col min="12302" max="12302" width="53.42578125" style="910" customWidth="1"/>
    <col min="12303" max="12314" width="13.42578125" style="910"/>
    <col min="12315" max="12315" width="42.42578125" style="910" customWidth="1"/>
    <col min="12316" max="12331" width="12.85546875" style="910" bestFit="1" customWidth="1"/>
    <col min="12332" max="12536" width="13.42578125" style="910"/>
    <col min="12537" max="12537" width="58" style="910" customWidth="1"/>
    <col min="12538" max="12540" width="13.42578125" style="910"/>
    <col min="12541" max="12541" width="58" style="910" customWidth="1"/>
    <col min="12542" max="12544" width="13.42578125" style="910"/>
    <col min="12545" max="12545" width="58" style="910" customWidth="1"/>
    <col min="12546" max="12557" width="13.42578125" style="910"/>
    <col min="12558" max="12558" width="53.42578125" style="910" customWidth="1"/>
    <col min="12559" max="12570" width="13.42578125" style="910"/>
    <col min="12571" max="12571" width="42.42578125" style="910" customWidth="1"/>
    <col min="12572" max="12587" width="12.85546875" style="910" bestFit="1" customWidth="1"/>
    <col min="12588" max="12792" width="13.42578125" style="910"/>
    <col min="12793" max="12793" width="58" style="910" customWidth="1"/>
    <col min="12794" max="12796" width="13.42578125" style="910"/>
    <col min="12797" max="12797" width="58" style="910" customWidth="1"/>
    <col min="12798" max="12800" width="13.42578125" style="910"/>
    <col min="12801" max="12801" width="58" style="910" customWidth="1"/>
    <col min="12802" max="12813" width="13.42578125" style="910"/>
    <col min="12814" max="12814" width="53.42578125" style="910" customWidth="1"/>
    <col min="12815" max="12826" width="13.42578125" style="910"/>
    <col min="12827" max="12827" width="42.42578125" style="910" customWidth="1"/>
    <col min="12828" max="12843" width="12.85546875" style="910" bestFit="1" customWidth="1"/>
    <col min="12844" max="13048" width="13.42578125" style="910"/>
    <col min="13049" max="13049" width="58" style="910" customWidth="1"/>
    <col min="13050" max="13052" width="13.42578125" style="910"/>
    <col min="13053" max="13053" width="58" style="910" customWidth="1"/>
    <col min="13054" max="13056" width="13.42578125" style="910"/>
    <col min="13057" max="13057" width="58" style="910" customWidth="1"/>
    <col min="13058" max="13069" width="13.42578125" style="910"/>
    <col min="13070" max="13070" width="53.42578125" style="910" customWidth="1"/>
    <col min="13071" max="13082" width="13.42578125" style="910"/>
    <col min="13083" max="13083" width="42.42578125" style="910" customWidth="1"/>
    <col min="13084" max="13099" width="12.85546875" style="910" bestFit="1" customWidth="1"/>
    <col min="13100" max="13304" width="13.42578125" style="910"/>
    <col min="13305" max="13305" width="58" style="910" customWidth="1"/>
    <col min="13306" max="13308" width="13.42578125" style="910"/>
    <col min="13309" max="13309" width="58" style="910" customWidth="1"/>
    <col min="13310" max="13312" width="13.42578125" style="910"/>
    <col min="13313" max="13313" width="58" style="910" customWidth="1"/>
    <col min="13314" max="13325" width="13.42578125" style="910"/>
    <col min="13326" max="13326" width="53.42578125" style="910" customWidth="1"/>
    <col min="13327" max="13338" width="13.42578125" style="910"/>
    <col min="13339" max="13339" width="42.42578125" style="910" customWidth="1"/>
    <col min="13340" max="13355" width="12.85546875" style="910" bestFit="1" customWidth="1"/>
    <col min="13356" max="13560" width="13.42578125" style="910"/>
    <col min="13561" max="13561" width="58" style="910" customWidth="1"/>
    <col min="13562" max="13564" width="13.42578125" style="910"/>
    <col min="13565" max="13565" width="58" style="910" customWidth="1"/>
    <col min="13566" max="13568" width="13.42578125" style="910"/>
    <col min="13569" max="13569" width="58" style="910" customWidth="1"/>
    <col min="13570" max="13581" width="13.42578125" style="910"/>
    <col min="13582" max="13582" width="53.42578125" style="910" customWidth="1"/>
    <col min="13583" max="13594" width="13.42578125" style="910"/>
    <col min="13595" max="13595" width="42.42578125" style="910" customWidth="1"/>
    <col min="13596" max="13611" width="12.85546875" style="910" bestFit="1" customWidth="1"/>
    <col min="13612" max="13816" width="13.42578125" style="910"/>
    <col min="13817" max="13817" width="58" style="910" customWidth="1"/>
    <col min="13818" max="13820" width="13.42578125" style="910"/>
    <col min="13821" max="13821" width="58" style="910" customWidth="1"/>
    <col min="13822" max="13824" width="13.42578125" style="910"/>
    <col min="13825" max="13825" width="58" style="910" customWidth="1"/>
    <col min="13826" max="13837" width="13.42578125" style="910"/>
    <col min="13838" max="13838" width="53.42578125" style="910" customWidth="1"/>
    <col min="13839" max="13850" width="13.42578125" style="910"/>
    <col min="13851" max="13851" width="42.42578125" style="910" customWidth="1"/>
    <col min="13852" max="13867" width="12.85546875" style="910" bestFit="1" customWidth="1"/>
    <col min="13868" max="14072" width="13.42578125" style="910"/>
    <col min="14073" max="14073" width="58" style="910" customWidth="1"/>
    <col min="14074" max="14076" width="13.42578125" style="910"/>
    <col min="14077" max="14077" width="58" style="910" customWidth="1"/>
    <col min="14078" max="14080" width="13.42578125" style="910"/>
    <col min="14081" max="14081" width="58" style="910" customWidth="1"/>
    <col min="14082" max="14093" width="13.42578125" style="910"/>
    <col min="14094" max="14094" width="53.42578125" style="910" customWidth="1"/>
    <col min="14095" max="14106" width="13.42578125" style="910"/>
    <col min="14107" max="14107" width="42.42578125" style="910" customWidth="1"/>
    <col min="14108" max="14123" width="12.85546875" style="910" bestFit="1" customWidth="1"/>
    <col min="14124" max="14328" width="13.42578125" style="910"/>
    <col min="14329" max="14329" width="58" style="910" customWidth="1"/>
    <col min="14330" max="14332" width="13.42578125" style="910"/>
    <col min="14333" max="14333" width="58" style="910" customWidth="1"/>
    <col min="14334" max="14336" width="13.42578125" style="910"/>
    <col min="14337" max="14337" width="58" style="910" customWidth="1"/>
    <col min="14338" max="14349" width="13.42578125" style="910"/>
    <col min="14350" max="14350" width="53.42578125" style="910" customWidth="1"/>
    <col min="14351" max="14362" width="13.42578125" style="910"/>
    <col min="14363" max="14363" width="42.42578125" style="910" customWidth="1"/>
    <col min="14364" max="14379" width="12.85546875" style="910" bestFit="1" customWidth="1"/>
    <col min="14380" max="14584" width="13.42578125" style="910"/>
    <col min="14585" max="14585" width="58" style="910" customWidth="1"/>
    <col min="14586" max="14588" width="13.42578125" style="910"/>
    <col min="14589" max="14589" width="58" style="910" customWidth="1"/>
    <col min="14590" max="14592" width="13.42578125" style="910"/>
    <col min="14593" max="14593" width="58" style="910" customWidth="1"/>
    <col min="14594" max="14605" width="13.42578125" style="910"/>
    <col min="14606" max="14606" width="53.42578125" style="910" customWidth="1"/>
    <col min="14607" max="14618" width="13.42578125" style="910"/>
    <col min="14619" max="14619" width="42.42578125" style="910" customWidth="1"/>
    <col min="14620" max="14635" width="12.85546875" style="910" bestFit="1" customWidth="1"/>
    <col min="14636" max="14840" width="13.42578125" style="910"/>
    <col min="14841" max="14841" width="58" style="910" customWidth="1"/>
    <col min="14842" max="14844" width="13.42578125" style="910"/>
    <col min="14845" max="14845" width="58" style="910" customWidth="1"/>
    <col min="14846" max="14848" width="13.42578125" style="910"/>
    <col min="14849" max="14849" width="58" style="910" customWidth="1"/>
    <col min="14850" max="14861" width="13.42578125" style="910"/>
    <col min="14862" max="14862" width="53.42578125" style="910" customWidth="1"/>
    <col min="14863" max="14874" width="13.42578125" style="910"/>
    <col min="14875" max="14875" width="42.42578125" style="910" customWidth="1"/>
    <col min="14876" max="14891" width="12.85546875" style="910" bestFit="1" customWidth="1"/>
    <col min="14892" max="15096" width="13.42578125" style="910"/>
    <col min="15097" max="15097" width="58" style="910" customWidth="1"/>
    <col min="15098" max="15100" width="13.42578125" style="910"/>
    <col min="15101" max="15101" width="58" style="910" customWidth="1"/>
    <col min="15102" max="15104" width="13.42578125" style="910"/>
    <col min="15105" max="15105" width="58" style="910" customWidth="1"/>
    <col min="15106" max="15117" width="13.42578125" style="910"/>
    <col min="15118" max="15118" width="53.42578125" style="910" customWidth="1"/>
    <col min="15119" max="15130" width="13.42578125" style="910"/>
    <col min="15131" max="15131" width="42.42578125" style="910" customWidth="1"/>
    <col min="15132" max="15147" width="12.85546875" style="910" bestFit="1" customWidth="1"/>
    <col min="15148" max="15352" width="13.42578125" style="910"/>
    <col min="15353" max="15353" width="58" style="910" customWidth="1"/>
    <col min="15354" max="15356" width="13.42578125" style="910"/>
    <col min="15357" max="15357" width="58" style="910" customWidth="1"/>
    <col min="15358" max="15360" width="13.42578125" style="910"/>
    <col min="15361" max="15361" width="58" style="910" customWidth="1"/>
    <col min="15362" max="15373" width="13.42578125" style="910"/>
    <col min="15374" max="15374" width="53.42578125" style="910" customWidth="1"/>
    <col min="15375" max="15386" width="13.42578125" style="910"/>
    <col min="15387" max="15387" width="42.42578125" style="910" customWidth="1"/>
    <col min="15388" max="15403" width="12.85546875" style="910" bestFit="1" customWidth="1"/>
    <col min="15404" max="15608" width="13.42578125" style="910"/>
    <col min="15609" max="15609" width="58" style="910" customWidth="1"/>
    <col min="15610" max="15612" width="13.42578125" style="910"/>
    <col min="15613" max="15613" width="58" style="910" customWidth="1"/>
    <col min="15614" max="15616" width="13.42578125" style="910"/>
    <col min="15617" max="15617" width="58" style="910" customWidth="1"/>
    <col min="15618" max="15629" width="13.42578125" style="910"/>
    <col min="15630" max="15630" width="53.42578125" style="910" customWidth="1"/>
    <col min="15631" max="15642" width="13.42578125" style="910"/>
    <col min="15643" max="15643" width="42.42578125" style="910" customWidth="1"/>
    <col min="15644" max="15659" width="12.85546875" style="910" bestFit="1" customWidth="1"/>
    <col min="15660" max="15864" width="13.42578125" style="910"/>
    <col min="15865" max="15865" width="58" style="910" customWidth="1"/>
    <col min="15866" max="15868" width="13.42578125" style="910"/>
    <col min="15869" max="15869" width="58" style="910" customWidth="1"/>
    <col min="15870" max="15872" width="13.42578125" style="910"/>
    <col min="15873" max="15873" width="58" style="910" customWidth="1"/>
    <col min="15874" max="15885" width="13.42578125" style="910"/>
    <col min="15886" max="15886" width="53.42578125" style="910" customWidth="1"/>
    <col min="15887" max="15898" width="13.42578125" style="910"/>
    <col min="15899" max="15899" width="42.42578125" style="910" customWidth="1"/>
    <col min="15900" max="15915" width="12.85546875" style="910" bestFit="1" customWidth="1"/>
    <col min="15916" max="16120" width="13.42578125" style="910"/>
    <col min="16121" max="16121" width="58" style="910" customWidth="1"/>
    <col min="16122" max="16124" width="13.42578125" style="910"/>
    <col min="16125" max="16125" width="58" style="910" customWidth="1"/>
    <col min="16126" max="16128" width="13.42578125" style="910"/>
    <col min="16129" max="16129" width="58" style="910" customWidth="1"/>
    <col min="16130" max="16141" width="13.42578125" style="910"/>
    <col min="16142" max="16142" width="53.42578125" style="910" customWidth="1"/>
    <col min="16143" max="16154" width="13.42578125" style="910"/>
    <col min="16155" max="16155" width="42.42578125" style="910" customWidth="1"/>
    <col min="16156" max="16171" width="12.85546875" style="910" bestFit="1" customWidth="1"/>
    <col min="16172" max="16376" width="13.42578125" style="910"/>
    <col min="16377" max="16377" width="58" style="910" customWidth="1"/>
    <col min="16378" max="16380" width="13.42578125" style="910"/>
    <col min="16381" max="16381" width="58" style="910" customWidth="1"/>
    <col min="16382" max="16384" width="13.42578125" style="910"/>
  </cols>
  <sheetData>
    <row r="1" spans="1:47" ht="25.5">
      <c r="A1" s="883" t="s">
        <v>313</v>
      </c>
    </row>
    <row r="2" spans="1:47" ht="21" thickBot="1">
      <c r="A2" s="1348" t="s">
        <v>1196</v>
      </c>
      <c r="B2" s="1349"/>
      <c r="C2" s="1349"/>
      <c r="D2" s="1350"/>
      <c r="E2" s="1350"/>
      <c r="F2" s="1350"/>
      <c r="G2" s="1350"/>
      <c r="H2" s="1350"/>
      <c r="I2" s="1350"/>
      <c r="J2" s="1350"/>
      <c r="K2" s="1350"/>
      <c r="L2" s="1350"/>
      <c r="M2" s="1350"/>
      <c r="N2" s="1348" t="s">
        <v>1196</v>
      </c>
      <c r="O2" s="1350"/>
      <c r="P2" s="1350"/>
      <c r="Q2" s="1350"/>
      <c r="R2" s="1350"/>
      <c r="S2" s="1350"/>
      <c r="T2" s="1350"/>
      <c r="U2" s="1350"/>
      <c r="V2" s="1350"/>
      <c r="W2" s="1350"/>
      <c r="X2" s="1350"/>
      <c r="Y2" s="1350"/>
      <c r="Z2" s="1350"/>
      <c r="AA2" s="1348" t="s">
        <v>1116</v>
      </c>
      <c r="AB2" s="1350"/>
      <c r="AC2" s="1350"/>
      <c r="AD2" s="1350"/>
      <c r="AE2" s="1350"/>
      <c r="AF2" s="1350"/>
      <c r="AG2" s="1350"/>
      <c r="AH2" s="1350"/>
      <c r="AI2" s="1350"/>
      <c r="AJ2" s="1350"/>
      <c r="AK2" s="1350"/>
      <c r="AM2" s="1350"/>
      <c r="AN2" s="1350"/>
      <c r="AO2" s="1350"/>
    </row>
    <row r="3" spans="1:47" s="1352" customFormat="1" ht="16.5" thickBot="1">
      <c r="A3" s="1351"/>
      <c r="B3" s="3419">
        <v>2008</v>
      </c>
      <c r="C3" s="3420"/>
      <c r="D3" s="3420"/>
      <c r="E3" s="3421"/>
      <c r="F3" s="3419">
        <v>2009</v>
      </c>
      <c r="G3" s="3420"/>
      <c r="H3" s="3420"/>
      <c r="I3" s="3421"/>
      <c r="J3" s="3419">
        <v>2010</v>
      </c>
      <c r="K3" s="3420"/>
      <c r="L3" s="3420"/>
      <c r="M3" s="3421"/>
      <c r="N3" s="1351"/>
      <c r="O3" s="3419">
        <v>2011</v>
      </c>
      <c r="P3" s="3420"/>
      <c r="Q3" s="3420"/>
      <c r="R3" s="3421"/>
      <c r="S3" s="3419">
        <v>2012</v>
      </c>
      <c r="T3" s="3420"/>
      <c r="U3" s="3420"/>
      <c r="V3" s="3421"/>
      <c r="W3" s="3419">
        <v>2013</v>
      </c>
      <c r="X3" s="3420"/>
      <c r="Y3" s="3420"/>
      <c r="Z3" s="3421"/>
      <c r="AA3" s="1351"/>
      <c r="AB3" s="3419">
        <v>2014</v>
      </c>
      <c r="AC3" s="3420"/>
      <c r="AD3" s="3420"/>
      <c r="AE3" s="3421"/>
      <c r="AF3" s="3419">
        <v>2015</v>
      </c>
      <c r="AG3" s="3420"/>
      <c r="AH3" s="3420"/>
      <c r="AI3" s="3421"/>
      <c r="AJ3" s="3419">
        <v>2016</v>
      </c>
      <c r="AK3" s="3420"/>
      <c r="AL3" s="3420"/>
      <c r="AM3" s="3421"/>
      <c r="AN3" s="3419">
        <v>2017</v>
      </c>
      <c r="AO3" s="3420"/>
      <c r="AP3" s="3420"/>
      <c r="AQ3" s="3421"/>
      <c r="AR3" s="3422">
        <v>2018</v>
      </c>
      <c r="AS3" s="3423"/>
      <c r="AT3" s="3423"/>
      <c r="AU3" s="3424"/>
    </row>
    <row r="4" spans="1:47" s="1359" customFormat="1" ht="16.5" thickBot="1">
      <c r="A4" s="1353" t="s">
        <v>4</v>
      </c>
      <c r="B4" s="1353" t="s">
        <v>0</v>
      </c>
      <c r="C4" s="1354" t="s">
        <v>1</v>
      </c>
      <c r="D4" s="1354" t="s">
        <v>2</v>
      </c>
      <c r="E4" s="1354" t="s">
        <v>3</v>
      </c>
      <c r="F4" s="1353" t="s">
        <v>0</v>
      </c>
      <c r="G4" s="1354" t="s">
        <v>1</v>
      </c>
      <c r="H4" s="1354" t="s">
        <v>2</v>
      </c>
      <c r="I4" s="1355" t="s">
        <v>3</v>
      </c>
      <c r="J4" s="1353" t="s">
        <v>0</v>
      </c>
      <c r="K4" s="1354" t="s">
        <v>1</v>
      </c>
      <c r="L4" s="1354" t="s">
        <v>2</v>
      </c>
      <c r="M4" s="1355" t="s">
        <v>3</v>
      </c>
      <c r="N4" s="1353" t="s">
        <v>4</v>
      </c>
      <c r="O4" s="1353" t="s">
        <v>0</v>
      </c>
      <c r="P4" s="1354" t="s">
        <v>0</v>
      </c>
      <c r="Q4" s="1354" t="s">
        <v>2</v>
      </c>
      <c r="R4" s="1355" t="s">
        <v>3</v>
      </c>
      <c r="S4" s="1354" t="s">
        <v>0</v>
      </c>
      <c r="T4" s="1354" t="s">
        <v>1</v>
      </c>
      <c r="U4" s="1354" t="s">
        <v>2</v>
      </c>
      <c r="V4" s="1354" t="s">
        <v>3</v>
      </c>
      <c r="W4" s="1353" t="s">
        <v>0</v>
      </c>
      <c r="X4" s="1354" t="s">
        <v>1</v>
      </c>
      <c r="Y4" s="1354" t="s">
        <v>2</v>
      </c>
      <c r="Z4" s="1355" t="s">
        <v>3</v>
      </c>
      <c r="AA4" s="1353" t="s">
        <v>4</v>
      </c>
      <c r="AB4" s="1353" t="s">
        <v>0</v>
      </c>
      <c r="AC4" s="1354" t="s">
        <v>1</v>
      </c>
      <c r="AD4" s="1354" t="s">
        <v>2</v>
      </c>
      <c r="AE4" s="1355" t="s">
        <v>3</v>
      </c>
      <c r="AF4" s="1353" t="s">
        <v>0</v>
      </c>
      <c r="AG4" s="1354" t="s">
        <v>1</v>
      </c>
      <c r="AH4" s="1354" t="s">
        <v>2</v>
      </c>
      <c r="AI4" s="1355" t="s">
        <v>3</v>
      </c>
      <c r="AJ4" s="1353" t="s">
        <v>0</v>
      </c>
      <c r="AK4" s="1354" t="s">
        <v>1</v>
      </c>
      <c r="AL4" s="1354" t="s">
        <v>2</v>
      </c>
      <c r="AM4" s="1355" t="s">
        <v>3</v>
      </c>
      <c r="AN4" s="1354" t="s">
        <v>0</v>
      </c>
      <c r="AO4" s="1354" t="s">
        <v>1</v>
      </c>
      <c r="AP4" s="1354" t="s">
        <v>2</v>
      </c>
      <c r="AQ4" s="1354" t="s">
        <v>3</v>
      </c>
      <c r="AR4" s="1353" t="s">
        <v>0</v>
      </c>
      <c r="AS4" s="1357" t="s">
        <v>1</v>
      </c>
      <c r="AT4" s="1357" t="s">
        <v>1117</v>
      </c>
      <c r="AU4" s="1358" t="s">
        <v>3</v>
      </c>
    </row>
    <row r="5" spans="1:47" ht="14.25">
      <c r="A5" s="1360" t="s">
        <v>5</v>
      </c>
      <c r="B5" s="1858">
        <v>33201.820999999996</v>
      </c>
      <c r="C5" s="1859">
        <v>39953.887999999999</v>
      </c>
      <c r="D5" s="1859">
        <v>39767.5</v>
      </c>
      <c r="E5" s="1859">
        <v>45998.3</v>
      </c>
      <c r="F5" s="1858">
        <v>47282.7</v>
      </c>
      <c r="G5" s="1859">
        <v>49239.5</v>
      </c>
      <c r="H5" s="1859">
        <v>47620.3</v>
      </c>
      <c r="I5" s="1859">
        <v>61029.1</v>
      </c>
      <c r="J5" s="1858">
        <v>59571.91</v>
      </c>
      <c r="K5" s="1859">
        <v>75132.5</v>
      </c>
      <c r="L5" s="1859">
        <v>77178.5</v>
      </c>
      <c r="M5" s="1859">
        <v>74909.33</v>
      </c>
      <c r="N5" s="1360" t="s">
        <v>5</v>
      </c>
      <c r="O5" s="1858">
        <v>78842.8</v>
      </c>
      <c r="P5" s="1859">
        <v>78842.8</v>
      </c>
      <c r="Q5" s="1859">
        <v>34048.199999999997</v>
      </c>
      <c r="R5" s="1885">
        <v>37764.6</v>
      </c>
      <c r="S5" s="1858">
        <v>59037.8</v>
      </c>
      <c r="T5" s="1859">
        <v>63123</v>
      </c>
      <c r="U5" s="1859">
        <v>62829.899999999994</v>
      </c>
      <c r="V5" s="1859">
        <v>61968.600000000006</v>
      </c>
      <c r="W5" s="1858">
        <v>73983.399999999994</v>
      </c>
      <c r="X5" s="1859">
        <v>76530.41</v>
      </c>
      <c r="Y5" s="1859">
        <v>77238.7</v>
      </c>
      <c r="Z5" s="1885">
        <v>83242</v>
      </c>
      <c r="AA5" s="1360" t="s">
        <v>5</v>
      </c>
      <c r="AB5" s="1858">
        <v>102199.9</v>
      </c>
      <c r="AC5" s="1859">
        <v>100466</v>
      </c>
      <c r="AD5" s="1859">
        <v>136739.5</v>
      </c>
      <c r="AE5" s="1885">
        <v>80851.899999999994</v>
      </c>
      <c r="AF5" s="1858">
        <v>98302.9</v>
      </c>
      <c r="AG5" s="1859">
        <v>96238.994999999995</v>
      </c>
      <c r="AH5" s="1859">
        <v>134045.65700000001</v>
      </c>
      <c r="AI5" s="1885">
        <v>111207.44231965</v>
      </c>
      <c r="AJ5" s="1858">
        <v>142585.89660057001</v>
      </c>
      <c r="AK5" s="1859">
        <v>103979.15083128001</v>
      </c>
      <c r="AL5" s="1859">
        <v>134045.65700000001</v>
      </c>
      <c r="AM5" s="1885">
        <v>91959.329725970005</v>
      </c>
      <c r="AN5" s="1859">
        <v>106499.51909309</v>
      </c>
      <c r="AO5" s="1859">
        <v>104281.38960062311</v>
      </c>
      <c r="AP5" s="1859">
        <v>110677.4429919083</v>
      </c>
      <c r="AQ5" s="1859">
        <v>122293.98892363789</v>
      </c>
      <c r="AR5" s="1858">
        <v>137675.76058410731</v>
      </c>
      <c r="AS5" s="1900">
        <v>126947.4518031133</v>
      </c>
      <c r="AT5" s="1900">
        <v>122293.98892363789</v>
      </c>
      <c r="AU5" s="1901">
        <v>128140.2520198212</v>
      </c>
    </row>
    <row r="6" spans="1:47" ht="14.25">
      <c r="A6" s="1361" t="s">
        <v>23</v>
      </c>
      <c r="B6" s="1860">
        <v>1294.7429999999999</v>
      </c>
      <c r="C6" s="1861">
        <v>1883.836</v>
      </c>
      <c r="D6" s="1861">
        <v>3051</v>
      </c>
      <c r="E6" s="1861">
        <v>2292.6</v>
      </c>
      <c r="F6" s="1862">
        <v>2212.6</v>
      </c>
      <c r="G6" s="1863">
        <v>2686.2</v>
      </c>
      <c r="H6" s="1863">
        <v>2816.3</v>
      </c>
      <c r="I6" s="1863">
        <v>2612.1999999999998</v>
      </c>
      <c r="J6" s="1864">
        <v>2487.56</v>
      </c>
      <c r="K6" s="1863">
        <v>3491.5</v>
      </c>
      <c r="L6" s="1613">
        <v>2741</v>
      </c>
      <c r="M6" s="1613">
        <v>2594.4</v>
      </c>
      <c r="N6" s="1361" t="s">
        <v>23</v>
      </c>
      <c r="O6" s="1860">
        <v>2863.8</v>
      </c>
      <c r="P6" s="1613">
        <v>2863.8</v>
      </c>
      <c r="Q6" s="1613">
        <v>1491.2</v>
      </c>
      <c r="R6" s="1886">
        <v>1717.1</v>
      </c>
      <c r="S6" s="1864">
        <v>2529.4</v>
      </c>
      <c r="T6" s="1613">
        <v>2931.6</v>
      </c>
      <c r="U6" s="1613">
        <v>2428.8000000000002</v>
      </c>
      <c r="V6" s="1863">
        <v>2854.2</v>
      </c>
      <c r="W6" s="1862">
        <v>3430.6</v>
      </c>
      <c r="X6" s="1861">
        <v>3263.3150000000001</v>
      </c>
      <c r="Y6" s="1861">
        <v>3156.51</v>
      </c>
      <c r="Z6" s="1887">
        <v>3219.6</v>
      </c>
      <c r="AA6" s="1361" t="s">
        <v>23</v>
      </c>
      <c r="AB6" s="1862">
        <v>5769.1</v>
      </c>
      <c r="AC6" s="1861">
        <v>3838.7</v>
      </c>
      <c r="AD6" s="1861">
        <v>6281</v>
      </c>
      <c r="AE6" s="1887">
        <v>3158.4</v>
      </c>
      <c r="AF6" s="1862">
        <v>3761.7</v>
      </c>
      <c r="AG6" s="1861">
        <v>3498.4270000000001</v>
      </c>
      <c r="AH6" s="1861">
        <v>3833.4839999999999</v>
      </c>
      <c r="AI6" s="1887">
        <v>3360.386</v>
      </c>
      <c r="AJ6" s="1862">
        <v>6975.1350000000002</v>
      </c>
      <c r="AK6" s="1861">
        <v>3088.4395380000001</v>
      </c>
      <c r="AL6" s="1861">
        <v>3833.4839999999999</v>
      </c>
      <c r="AM6" s="1889">
        <v>3768.9466179999999</v>
      </c>
      <c r="AN6" s="1861">
        <v>3970.0165980000002</v>
      </c>
      <c r="AO6" s="1861">
        <v>4238.8982901799991</v>
      </c>
      <c r="AP6" s="1861">
        <v>11145.034283980001</v>
      </c>
      <c r="AQ6" s="1861">
        <v>4619.5308287199996</v>
      </c>
      <c r="AR6" s="1862">
        <v>3691.5707844799999</v>
      </c>
      <c r="AS6" s="1902">
        <v>4158.91768813</v>
      </c>
      <c r="AT6" s="1902">
        <v>4619.5308287199996</v>
      </c>
      <c r="AU6" s="1903">
        <v>4658.6971117200001</v>
      </c>
    </row>
    <row r="7" spans="1:47" ht="14.25">
      <c r="A7" s="1361" t="s">
        <v>1118</v>
      </c>
      <c r="B7" s="1860">
        <v>10412.156999999999</v>
      </c>
      <c r="C7" s="1861">
        <v>13632.853999999999</v>
      </c>
      <c r="D7" s="1861">
        <v>12384.6</v>
      </c>
      <c r="E7" s="1861">
        <v>17458.900000000001</v>
      </c>
      <c r="F7" s="1862">
        <v>14373</v>
      </c>
      <c r="G7" s="1863">
        <v>15938.1</v>
      </c>
      <c r="H7" s="1863">
        <v>14204</v>
      </c>
      <c r="I7" s="1863">
        <v>16156.9</v>
      </c>
      <c r="J7" s="1864">
        <v>15688.27</v>
      </c>
      <c r="K7" s="1863">
        <v>19756.099999999999</v>
      </c>
      <c r="L7" s="1613">
        <v>18767.900000000001</v>
      </c>
      <c r="M7" s="1613">
        <v>18617.48</v>
      </c>
      <c r="N7" s="1361" t="s">
        <v>1118</v>
      </c>
      <c r="O7" s="1860">
        <v>21611.200000000001</v>
      </c>
      <c r="P7" s="1613">
        <v>21611.200000000001</v>
      </c>
      <c r="Q7" s="1613">
        <v>12519.8</v>
      </c>
      <c r="R7" s="1886">
        <v>13684.8</v>
      </c>
      <c r="S7" s="1864">
        <v>19111.3</v>
      </c>
      <c r="T7" s="1613">
        <v>20888.3</v>
      </c>
      <c r="U7" s="1613">
        <v>24014.5</v>
      </c>
      <c r="V7" s="1863">
        <v>26189.4</v>
      </c>
      <c r="W7" s="1862">
        <v>24496.2</v>
      </c>
      <c r="X7" s="1861">
        <v>20953.855</v>
      </c>
      <c r="Y7" s="1861">
        <v>21175.49</v>
      </c>
      <c r="Z7" s="1887">
        <v>26505.9</v>
      </c>
      <c r="AA7" s="1361" t="s">
        <v>1118</v>
      </c>
      <c r="AB7" s="1862">
        <v>36313.1</v>
      </c>
      <c r="AC7" s="1861">
        <v>36929.699999999997</v>
      </c>
      <c r="AD7" s="1861">
        <v>40104.199999999997</v>
      </c>
      <c r="AE7" s="1887">
        <v>23866.799999999999</v>
      </c>
      <c r="AF7" s="1862">
        <v>34550.199999999997</v>
      </c>
      <c r="AG7" s="1861">
        <v>29284.388999999999</v>
      </c>
      <c r="AH7" s="1861">
        <v>38390.474999999999</v>
      </c>
      <c r="AI7" s="1887">
        <v>72357.102599999998</v>
      </c>
      <c r="AJ7" s="1862">
        <v>43420.902330920006</v>
      </c>
      <c r="AK7" s="1861">
        <v>30769.04729328</v>
      </c>
      <c r="AL7" s="1861">
        <v>38390.474999999999</v>
      </c>
      <c r="AM7" s="1889">
        <v>35575.479107970001</v>
      </c>
      <c r="AN7" s="1861">
        <v>41550.123182400006</v>
      </c>
      <c r="AO7" s="1861">
        <v>36028.2089747356</v>
      </c>
      <c r="AP7" s="1861">
        <v>43027.480924329</v>
      </c>
      <c r="AQ7" s="1861">
        <v>48113.849121874598</v>
      </c>
      <c r="AR7" s="1862">
        <v>48688.713940789901</v>
      </c>
      <c r="AS7" s="1902">
        <v>33848.622850983906</v>
      </c>
      <c r="AT7" s="1902">
        <v>48113.849121874598</v>
      </c>
      <c r="AU7" s="1903">
        <v>44885.885249279403</v>
      </c>
    </row>
    <row r="8" spans="1:47" ht="14.25">
      <c r="A8" s="1361" t="s">
        <v>1119</v>
      </c>
      <c r="B8" s="1860">
        <v>21494.920999999998</v>
      </c>
      <c r="C8" s="1861">
        <v>24437.198</v>
      </c>
      <c r="D8" s="1861">
        <v>24331.9</v>
      </c>
      <c r="E8" s="1861">
        <v>26246.799999999999</v>
      </c>
      <c r="F8" s="1862">
        <v>30697.1</v>
      </c>
      <c r="G8" s="1863">
        <v>30615.200000000001</v>
      </c>
      <c r="H8" s="1863">
        <v>30600</v>
      </c>
      <c r="I8" s="1863">
        <v>42260</v>
      </c>
      <c r="J8" s="1864">
        <v>41396.080000000002</v>
      </c>
      <c r="K8" s="1863">
        <v>51884.9</v>
      </c>
      <c r="L8" s="1613">
        <v>55669.599999999999</v>
      </c>
      <c r="M8" s="1613">
        <v>53697.45</v>
      </c>
      <c r="N8" s="1361" t="s">
        <v>1119</v>
      </c>
      <c r="O8" s="1860">
        <v>54367.8</v>
      </c>
      <c r="P8" s="1613">
        <v>54367.8</v>
      </c>
      <c r="Q8" s="1613">
        <v>20037.2</v>
      </c>
      <c r="R8" s="1886">
        <v>22362.7</v>
      </c>
      <c r="S8" s="1864">
        <v>37397.1</v>
      </c>
      <c r="T8" s="1613">
        <v>39303.1</v>
      </c>
      <c r="U8" s="1613">
        <v>36386.6</v>
      </c>
      <c r="V8" s="1863">
        <v>32925</v>
      </c>
      <c r="W8" s="1862">
        <v>46056.6</v>
      </c>
      <c r="X8" s="1861">
        <v>52313.24</v>
      </c>
      <c r="Y8" s="1861">
        <v>52906.7</v>
      </c>
      <c r="Z8" s="1887">
        <v>53516.5</v>
      </c>
      <c r="AA8" s="1361" t="s">
        <v>1119</v>
      </c>
      <c r="AB8" s="1862">
        <v>60117.8</v>
      </c>
      <c r="AC8" s="1861">
        <v>59697.5</v>
      </c>
      <c r="AD8" s="1861">
        <v>90354.3</v>
      </c>
      <c r="AE8" s="1887">
        <v>53826.7</v>
      </c>
      <c r="AF8" s="1862">
        <v>59990.9</v>
      </c>
      <c r="AG8" s="1861">
        <v>63456.178999999996</v>
      </c>
      <c r="AH8" s="1861">
        <v>91821.698000000004</v>
      </c>
      <c r="AI8" s="1887">
        <v>35489.953719650002</v>
      </c>
      <c r="AJ8" s="1862">
        <v>92189.859269649998</v>
      </c>
      <c r="AK8" s="1861">
        <v>70121.664000000004</v>
      </c>
      <c r="AL8" s="1861">
        <v>91821.698000000004</v>
      </c>
      <c r="AM8" s="1889">
        <v>52614.904000000002</v>
      </c>
      <c r="AN8" s="1861">
        <v>60979.379312689998</v>
      </c>
      <c r="AO8" s="1861">
        <v>64014.282335707503</v>
      </c>
      <c r="AP8" s="1861">
        <v>56504.927783599305</v>
      </c>
      <c r="AQ8" s="1861">
        <v>69560.608973043287</v>
      </c>
      <c r="AR8" s="1862">
        <v>85295.475858837395</v>
      </c>
      <c r="AS8" s="1902">
        <v>88939.911263999398</v>
      </c>
      <c r="AT8" s="1902">
        <v>69560.608973043287</v>
      </c>
      <c r="AU8" s="1903">
        <v>78595.669658821804</v>
      </c>
    </row>
    <row r="9" spans="1:47" ht="14.25">
      <c r="A9" s="1360" t="s">
        <v>9</v>
      </c>
      <c r="B9" s="1865">
        <v>26322.724999999999</v>
      </c>
      <c r="C9" s="1866">
        <v>37077.898000000001</v>
      </c>
      <c r="D9" s="1866">
        <v>43889.179999999993</v>
      </c>
      <c r="E9" s="1866">
        <v>50048.36</v>
      </c>
      <c r="F9" s="1865">
        <v>56162.9</v>
      </c>
      <c r="G9" s="1866">
        <v>62388.5</v>
      </c>
      <c r="H9" s="1866">
        <v>66213.2</v>
      </c>
      <c r="I9" s="1866">
        <v>63572.5</v>
      </c>
      <c r="J9" s="1865">
        <v>63968.99</v>
      </c>
      <c r="K9" s="1866">
        <v>65515.7</v>
      </c>
      <c r="L9" s="1866">
        <v>70336.399999999994</v>
      </c>
      <c r="M9" s="1866">
        <v>61541.680000000008</v>
      </c>
      <c r="N9" s="1360" t="s">
        <v>9</v>
      </c>
      <c r="O9" s="1865">
        <v>71952.600000000006</v>
      </c>
      <c r="P9" s="1866">
        <v>71952.600000000006</v>
      </c>
      <c r="Q9" s="1866">
        <v>57577.100000000006</v>
      </c>
      <c r="R9" s="1888">
        <v>59888.100000000006</v>
      </c>
      <c r="S9" s="1865">
        <v>87808.2</v>
      </c>
      <c r="T9" s="1866">
        <v>103808.40000000001</v>
      </c>
      <c r="U9" s="1866">
        <v>102131.6</v>
      </c>
      <c r="V9" s="1866">
        <v>94206</v>
      </c>
      <c r="W9" s="1865">
        <v>97069.799999999988</v>
      </c>
      <c r="X9" s="1866">
        <v>155961.01</v>
      </c>
      <c r="Y9" s="1866">
        <v>126816.18</v>
      </c>
      <c r="Z9" s="1888">
        <v>128481.8</v>
      </c>
      <c r="AA9" s="1360" t="s">
        <v>9</v>
      </c>
      <c r="AB9" s="1865">
        <v>145009</v>
      </c>
      <c r="AC9" s="1866">
        <v>148580.79999999999</v>
      </c>
      <c r="AD9" s="1866">
        <v>150230.39999999999</v>
      </c>
      <c r="AE9" s="1888">
        <v>114121.5</v>
      </c>
      <c r="AF9" s="1865">
        <v>154936.5</v>
      </c>
      <c r="AG9" s="1866">
        <v>157510.745</v>
      </c>
      <c r="AH9" s="1866">
        <v>160803.166</v>
      </c>
      <c r="AI9" s="1888">
        <v>191410.86237168199</v>
      </c>
      <c r="AJ9" s="1865">
        <v>250999.04198748097</v>
      </c>
      <c r="AK9" s="1866">
        <v>184246.581172965</v>
      </c>
      <c r="AL9" s="1866">
        <v>160803.166</v>
      </c>
      <c r="AM9" s="1888">
        <v>198138.82279927802</v>
      </c>
      <c r="AN9" s="1866">
        <v>225116.255186186</v>
      </c>
      <c r="AO9" s="1866">
        <v>227733.13129064802</v>
      </c>
      <c r="AP9" s="1866">
        <v>239195.753575493</v>
      </c>
      <c r="AQ9" s="1866">
        <v>215932.86621651601</v>
      </c>
      <c r="AR9" s="1865">
        <v>202837.01971722397</v>
      </c>
      <c r="AS9" s="1904">
        <v>206306.37693309897</v>
      </c>
      <c r="AT9" s="1904">
        <v>215932.86621651601</v>
      </c>
      <c r="AU9" s="1905">
        <v>236101.411272192</v>
      </c>
    </row>
    <row r="10" spans="1:47" ht="14.25">
      <c r="A10" s="1362" t="s">
        <v>24</v>
      </c>
      <c r="B10" s="1860">
        <v>3270.25</v>
      </c>
      <c r="C10" s="1861">
        <v>4541.0730000000003</v>
      </c>
      <c r="D10" s="1861">
        <v>7095.48</v>
      </c>
      <c r="E10" s="1861">
        <v>7295.3</v>
      </c>
      <c r="F10" s="1862">
        <v>7209.3</v>
      </c>
      <c r="G10" s="1863">
        <v>7706.6</v>
      </c>
      <c r="H10" s="1863">
        <v>8023.4000000000005</v>
      </c>
      <c r="I10" s="1863">
        <v>7753.6</v>
      </c>
      <c r="J10" s="1864">
        <v>8149.63</v>
      </c>
      <c r="K10" s="1863">
        <v>8318.2000000000007</v>
      </c>
      <c r="L10" s="1613">
        <v>9202.7999999999993</v>
      </c>
      <c r="M10" s="1861">
        <v>8674.2000000000007</v>
      </c>
      <c r="N10" s="1362" t="s">
        <v>24</v>
      </c>
      <c r="O10" s="1860">
        <v>9602.6</v>
      </c>
      <c r="P10" s="1613">
        <v>9602.6</v>
      </c>
      <c r="Q10" s="1613">
        <v>8507.2000000000007</v>
      </c>
      <c r="R10" s="1889">
        <v>8959.8000000000029</v>
      </c>
      <c r="S10" s="1864">
        <v>15785.5</v>
      </c>
      <c r="T10" s="1613">
        <v>17218.8</v>
      </c>
      <c r="U10" s="1861">
        <v>16203.5</v>
      </c>
      <c r="V10" s="1863">
        <v>14078.3</v>
      </c>
      <c r="W10" s="1862">
        <v>13171.4</v>
      </c>
      <c r="X10" s="1861">
        <v>14288.707</v>
      </c>
      <c r="Y10" s="1861">
        <v>14189.17</v>
      </c>
      <c r="Z10" s="1887">
        <v>14976.6</v>
      </c>
      <c r="AA10" s="1362" t="s">
        <v>24</v>
      </c>
      <c r="AB10" s="1862">
        <v>19922.3</v>
      </c>
      <c r="AC10" s="1861">
        <v>19056.900000000001</v>
      </c>
      <c r="AD10" s="1861">
        <v>30868.899999999998</v>
      </c>
      <c r="AE10" s="1887">
        <v>14898.4</v>
      </c>
      <c r="AF10" s="1862">
        <v>17629.599999999999</v>
      </c>
      <c r="AG10" s="1861">
        <v>20145.465</v>
      </c>
      <c r="AH10" s="1861">
        <v>20113.519</v>
      </c>
      <c r="AI10" s="1887">
        <v>17737.870954999999</v>
      </c>
      <c r="AJ10" s="1862">
        <v>18272.24915</v>
      </c>
      <c r="AK10" s="1861">
        <v>17698.427810269997</v>
      </c>
      <c r="AL10" s="1861">
        <v>20113.519</v>
      </c>
      <c r="AM10" s="1889">
        <v>20127.186629000003</v>
      </c>
      <c r="AN10" s="1861">
        <v>25338.757245549998</v>
      </c>
      <c r="AO10" s="1861">
        <v>27122.33037589</v>
      </c>
      <c r="AP10" s="1861">
        <v>31524.176616880002</v>
      </c>
      <c r="AQ10" s="1861">
        <v>25442.817032410003</v>
      </c>
      <c r="AR10" s="1862">
        <v>26950.925323259999</v>
      </c>
      <c r="AS10" s="1902">
        <v>28722.785842679998</v>
      </c>
      <c r="AT10" s="1902">
        <v>25442.817032410003</v>
      </c>
      <c r="AU10" s="1903">
        <v>28138.086778950001</v>
      </c>
    </row>
    <row r="11" spans="1:47" ht="14.25">
      <c r="A11" s="1362" t="s">
        <v>25</v>
      </c>
      <c r="B11" s="1860">
        <v>23052.474999999999</v>
      </c>
      <c r="C11" s="1861">
        <v>32536.825000000001</v>
      </c>
      <c r="D11" s="1861">
        <v>36793.699999999997</v>
      </c>
      <c r="E11" s="1861">
        <v>42753.06</v>
      </c>
      <c r="F11" s="1862">
        <v>48953.599999999999</v>
      </c>
      <c r="G11" s="1863">
        <v>54681.9</v>
      </c>
      <c r="H11" s="1863">
        <v>58189.8</v>
      </c>
      <c r="I11" s="1863">
        <v>55818.9</v>
      </c>
      <c r="J11" s="1864">
        <v>55819.360000000001</v>
      </c>
      <c r="K11" s="1863">
        <v>57197.5</v>
      </c>
      <c r="L11" s="1613">
        <v>61133.599999999999</v>
      </c>
      <c r="M11" s="1613">
        <v>52867.48</v>
      </c>
      <c r="N11" s="1362" t="s">
        <v>25</v>
      </c>
      <c r="O11" s="1860">
        <v>62350</v>
      </c>
      <c r="P11" s="1613">
        <v>62350</v>
      </c>
      <c r="Q11" s="1613">
        <v>49069.9</v>
      </c>
      <c r="R11" s="1886">
        <v>50928.3</v>
      </c>
      <c r="S11" s="1864">
        <v>72022.7</v>
      </c>
      <c r="T11" s="1613">
        <v>86589.6</v>
      </c>
      <c r="U11" s="1613">
        <v>85928.1</v>
      </c>
      <c r="V11" s="1863">
        <v>80127.7</v>
      </c>
      <c r="W11" s="1862">
        <v>83898.4</v>
      </c>
      <c r="X11" s="1861">
        <v>141672.30300000001</v>
      </c>
      <c r="Y11" s="1861">
        <v>112627.01</v>
      </c>
      <c r="Z11" s="1887">
        <v>113505.2</v>
      </c>
      <c r="AA11" s="1362" t="s">
        <v>25</v>
      </c>
      <c r="AB11" s="1862">
        <v>125086.7</v>
      </c>
      <c r="AC11" s="1861">
        <v>129523.9</v>
      </c>
      <c r="AD11" s="1861">
        <v>119361.60000000001</v>
      </c>
      <c r="AE11" s="1887">
        <v>99223.1</v>
      </c>
      <c r="AF11" s="1862">
        <v>137306.9</v>
      </c>
      <c r="AG11" s="1861">
        <v>137365.28</v>
      </c>
      <c r="AH11" s="1861">
        <v>140689.647</v>
      </c>
      <c r="AI11" s="1887">
        <v>173672.99141668199</v>
      </c>
      <c r="AJ11" s="1862">
        <v>232726.79283748099</v>
      </c>
      <c r="AK11" s="1861">
        <v>166548.15336269501</v>
      </c>
      <c r="AL11" s="1861">
        <v>140689.647</v>
      </c>
      <c r="AM11" s="1889">
        <v>178011.63617027801</v>
      </c>
      <c r="AN11" s="1861">
        <v>199777.49794063601</v>
      </c>
      <c r="AO11" s="1861">
        <v>200610.800914758</v>
      </c>
      <c r="AP11" s="1861">
        <v>207671.576958613</v>
      </c>
      <c r="AQ11" s="1861">
        <v>190490.049184106</v>
      </c>
      <c r="AR11" s="1862">
        <v>175886.09439396398</v>
      </c>
      <c r="AS11" s="1902">
        <v>177583.59109041898</v>
      </c>
      <c r="AT11" s="1902">
        <v>190490.049184106</v>
      </c>
      <c r="AU11" s="1903">
        <v>207963.32449324199</v>
      </c>
    </row>
    <row r="12" spans="1:47" ht="14.25">
      <c r="A12" s="1360" t="s">
        <v>12</v>
      </c>
      <c r="B12" s="1865">
        <v>8552.0730000000003</v>
      </c>
      <c r="C12" s="1867">
        <v>10356.027</v>
      </c>
      <c r="D12" s="1867">
        <v>12873.5</v>
      </c>
      <c r="E12" s="1867">
        <v>14469.8</v>
      </c>
      <c r="F12" s="1868">
        <v>16420.8</v>
      </c>
      <c r="G12" s="1869">
        <v>18192.5</v>
      </c>
      <c r="H12" s="1869">
        <v>18442.900000000001</v>
      </c>
      <c r="I12" s="1869">
        <v>17456.3</v>
      </c>
      <c r="J12" s="1870">
        <v>17938.439999999999</v>
      </c>
      <c r="K12" s="1869">
        <v>18535</v>
      </c>
      <c r="L12" s="1866">
        <v>20453.5</v>
      </c>
      <c r="M12" s="1866">
        <v>17684.55</v>
      </c>
      <c r="N12" s="1360" t="s">
        <v>12</v>
      </c>
      <c r="O12" s="1865">
        <v>16573.5</v>
      </c>
      <c r="P12" s="1866">
        <v>16573.5</v>
      </c>
      <c r="Q12" s="1866">
        <v>10181.6</v>
      </c>
      <c r="R12" s="1888">
        <v>10612.8</v>
      </c>
      <c r="S12" s="1870">
        <v>14182.4</v>
      </c>
      <c r="T12" s="1866">
        <v>14177.3</v>
      </c>
      <c r="U12" s="1866">
        <v>13559.1</v>
      </c>
      <c r="V12" s="1869">
        <v>20438.8</v>
      </c>
      <c r="W12" s="1868">
        <v>22449.8</v>
      </c>
      <c r="X12" s="1867">
        <v>20013.374</v>
      </c>
      <c r="Y12" s="1867">
        <v>30203.86</v>
      </c>
      <c r="Z12" s="1890">
        <v>13498.8</v>
      </c>
      <c r="AA12" s="1360" t="s">
        <v>12</v>
      </c>
      <c r="AB12" s="1868">
        <v>18132</v>
      </c>
      <c r="AC12" s="1867">
        <v>10175.700000000001</v>
      </c>
      <c r="AD12" s="1867">
        <v>60732.2</v>
      </c>
      <c r="AE12" s="1890">
        <v>14094.1</v>
      </c>
      <c r="AF12" s="1868">
        <v>22438.7</v>
      </c>
      <c r="AG12" s="1867">
        <v>40694.731</v>
      </c>
      <c r="AH12" s="1867">
        <v>49480.743999999999</v>
      </c>
      <c r="AI12" s="1890">
        <v>23595.812489600001</v>
      </c>
      <c r="AJ12" s="1868">
        <v>39867.4085262238</v>
      </c>
      <c r="AK12" s="1867">
        <v>24162.968021950001</v>
      </c>
      <c r="AL12" s="1867">
        <v>49480.743999999999</v>
      </c>
      <c r="AM12" s="1906">
        <v>20873.639936670002</v>
      </c>
      <c r="AN12" s="1867">
        <v>26633.635010563499</v>
      </c>
      <c r="AO12" s="1867">
        <v>25464.578705290998</v>
      </c>
      <c r="AP12" s="1867">
        <v>60627.009252365904</v>
      </c>
      <c r="AQ12" s="1867">
        <v>37347.971003488099</v>
      </c>
      <c r="AR12" s="1868">
        <v>26078.826302244997</v>
      </c>
      <c r="AS12" s="1907">
        <v>26556.890633593997</v>
      </c>
      <c r="AT12" s="1907">
        <v>37347.971003488099</v>
      </c>
      <c r="AU12" s="1908">
        <v>25743.419140475398</v>
      </c>
    </row>
    <row r="13" spans="1:47" ht="15" thickBot="1">
      <c r="A13" s="1363" t="s">
        <v>13</v>
      </c>
      <c r="B13" s="1871">
        <v>6214.3789999999999</v>
      </c>
      <c r="C13" s="1872">
        <v>9002.7070000000003</v>
      </c>
      <c r="D13" s="1872">
        <v>10488.4</v>
      </c>
      <c r="E13" s="1872">
        <v>12237.3</v>
      </c>
      <c r="F13" s="1873">
        <v>13748.9</v>
      </c>
      <c r="G13" s="1874">
        <v>15033.4</v>
      </c>
      <c r="H13" s="1874">
        <v>15459</v>
      </c>
      <c r="I13" s="1874">
        <v>16738</v>
      </c>
      <c r="J13" s="1875">
        <v>16260.43</v>
      </c>
      <c r="K13" s="1874">
        <v>17294.2</v>
      </c>
      <c r="L13" s="1876">
        <v>17644.2</v>
      </c>
      <c r="M13" s="1876">
        <v>16203.34</v>
      </c>
      <c r="N13" s="1363" t="s">
        <v>13</v>
      </c>
      <c r="O13" s="1871">
        <v>15798.5</v>
      </c>
      <c r="P13" s="1876">
        <v>15798.5</v>
      </c>
      <c r="Q13" s="1876">
        <v>9219.7999999999993</v>
      </c>
      <c r="R13" s="1891">
        <v>9606.6</v>
      </c>
      <c r="S13" s="1875">
        <v>13091.9</v>
      </c>
      <c r="T13" s="1876">
        <v>15359.1</v>
      </c>
      <c r="U13" s="1876">
        <v>24893.7</v>
      </c>
      <c r="V13" s="1874">
        <v>12680</v>
      </c>
      <c r="W13" s="1873">
        <v>22223.3</v>
      </c>
      <c r="X13" s="1872">
        <v>26427.691999999999</v>
      </c>
      <c r="Y13" s="1872">
        <v>25605.19</v>
      </c>
      <c r="Z13" s="1892">
        <v>12615</v>
      </c>
      <c r="AA13" s="1363" t="s">
        <v>13</v>
      </c>
      <c r="AB13" s="1873">
        <v>15399.4</v>
      </c>
      <c r="AC13" s="1872">
        <v>21542</v>
      </c>
      <c r="AD13" s="1872">
        <v>89046.9</v>
      </c>
      <c r="AE13" s="1892">
        <v>12584.9</v>
      </c>
      <c r="AF13" s="1873">
        <v>15041.7</v>
      </c>
      <c r="AG13" s="1872">
        <v>15783.692999999999</v>
      </c>
      <c r="AH13" s="1872">
        <v>17264.243999999999</v>
      </c>
      <c r="AI13" s="1892">
        <v>17668.966428610001</v>
      </c>
      <c r="AJ13" s="1873">
        <v>22511.737185440001</v>
      </c>
      <c r="AK13" s="1872">
        <v>14147.456880999998</v>
      </c>
      <c r="AL13" s="1872">
        <v>17264.243999999999</v>
      </c>
      <c r="AM13" s="1909">
        <v>15251.336093380001</v>
      </c>
      <c r="AN13" s="1872">
        <v>17898.619588056001</v>
      </c>
      <c r="AO13" s="1872">
        <v>16918.798422940297</v>
      </c>
      <c r="AP13" s="1872">
        <v>26315.618949030002</v>
      </c>
      <c r="AQ13" s="1872">
        <v>17971.839749067898</v>
      </c>
      <c r="AR13" s="1873">
        <v>17043.792556449102</v>
      </c>
      <c r="AS13" s="1910">
        <v>17861.8188630849</v>
      </c>
      <c r="AT13" s="1910">
        <v>17971.839749067898</v>
      </c>
      <c r="AU13" s="1911">
        <v>18368.429233553998</v>
      </c>
    </row>
    <row r="14" spans="1:47" s="955" customFormat="1" ht="15.75" thickTop="1" thickBot="1">
      <c r="A14" s="1363" t="s">
        <v>14</v>
      </c>
      <c r="B14" s="1877">
        <v>74290.997999999992</v>
      </c>
      <c r="C14" s="1878">
        <v>96390.51999999999</v>
      </c>
      <c r="D14" s="1878">
        <v>107018.57999999999</v>
      </c>
      <c r="E14" s="1878">
        <v>122753.76000000001</v>
      </c>
      <c r="F14" s="1877">
        <v>133615.30000000002</v>
      </c>
      <c r="G14" s="1878">
        <v>144853.9</v>
      </c>
      <c r="H14" s="1878">
        <v>147735.4</v>
      </c>
      <c r="I14" s="1878">
        <v>158795.9</v>
      </c>
      <c r="J14" s="1877">
        <v>157739.76999999999</v>
      </c>
      <c r="K14" s="1878">
        <v>176477.40000000002</v>
      </c>
      <c r="L14" s="1878">
        <v>185612.6</v>
      </c>
      <c r="M14" s="1878">
        <v>170338.9</v>
      </c>
      <c r="N14" s="1363" t="s">
        <v>14</v>
      </c>
      <c r="O14" s="1877">
        <v>183167.40000000002</v>
      </c>
      <c r="P14" s="1878">
        <v>183167.40000000002</v>
      </c>
      <c r="Q14" s="1878">
        <v>111026.70000000001</v>
      </c>
      <c r="R14" s="1893">
        <v>117872.10000000002</v>
      </c>
      <c r="S14" s="1877">
        <v>174120.3</v>
      </c>
      <c r="T14" s="1878">
        <v>196467.80000000002</v>
      </c>
      <c r="U14" s="1878">
        <v>203414.30000000002</v>
      </c>
      <c r="V14" s="1878">
        <v>189293.4</v>
      </c>
      <c r="W14" s="1883">
        <v>215726.29999999996</v>
      </c>
      <c r="X14" s="1884">
        <v>278932.48600000003</v>
      </c>
      <c r="Y14" s="1884">
        <v>259863.93</v>
      </c>
      <c r="Z14" s="1893">
        <v>237837.6</v>
      </c>
      <c r="AA14" s="1363" t="s">
        <v>14</v>
      </c>
      <c r="AB14" s="1883">
        <v>280740.40000000002</v>
      </c>
      <c r="AC14" s="1884">
        <v>280764.5</v>
      </c>
      <c r="AD14" s="1884">
        <v>436749</v>
      </c>
      <c r="AE14" s="1893">
        <v>221652.3</v>
      </c>
      <c r="AF14" s="1883">
        <v>290719.8</v>
      </c>
      <c r="AG14" s="1884">
        <v>310228.16399999999</v>
      </c>
      <c r="AH14" s="1884">
        <v>361593.81099999999</v>
      </c>
      <c r="AI14" s="1893">
        <v>343883.08360954199</v>
      </c>
      <c r="AJ14" s="1883">
        <v>455964.08429971483</v>
      </c>
      <c r="AK14" s="1884">
        <v>326536.15690719505</v>
      </c>
      <c r="AL14" s="1884">
        <v>361593.81099999999</v>
      </c>
      <c r="AM14" s="1899">
        <v>326223.12855529803</v>
      </c>
      <c r="AN14" s="1884">
        <v>376148.0288778955</v>
      </c>
      <c r="AO14" s="1884">
        <v>374397.89801950241</v>
      </c>
      <c r="AP14" s="1884">
        <v>436815.8247687972</v>
      </c>
      <c r="AQ14" s="1884">
        <v>393546.66589270992</v>
      </c>
      <c r="AR14" s="1883">
        <v>383635.39916002541</v>
      </c>
      <c r="AS14" s="1912">
        <v>377672.53823289118</v>
      </c>
      <c r="AT14" s="1912">
        <v>393546.66589270992</v>
      </c>
      <c r="AU14" s="1913">
        <v>408353.51166604261</v>
      </c>
    </row>
    <row r="15" spans="1:47" ht="15" thickTop="1">
      <c r="A15" s="1360" t="s">
        <v>15</v>
      </c>
      <c r="B15" s="1858">
        <v>23059.731</v>
      </c>
      <c r="C15" s="1859">
        <v>29771.127999999997</v>
      </c>
      <c r="D15" s="1859">
        <v>33779.5</v>
      </c>
      <c r="E15" s="1859">
        <v>37021.800000000003</v>
      </c>
      <c r="F15" s="1858">
        <v>40925.599999999999</v>
      </c>
      <c r="G15" s="1859">
        <v>45577.8</v>
      </c>
      <c r="H15" s="1859">
        <v>45807.680000000008</v>
      </c>
      <c r="I15" s="1859">
        <v>45258.6</v>
      </c>
      <c r="J15" s="1858">
        <v>45426.84</v>
      </c>
      <c r="K15" s="1859">
        <v>45476.799999999996</v>
      </c>
      <c r="L15" s="1859">
        <v>48317.599999999999</v>
      </c>
      <c r="M15" s="1859">
        <v>43997.5</v>
      </c>
      <c r="N15" s="1360" t="s">
        <v>15</v>
      </c>
      <c r="O15" s="1858">
        <v>46898.700000000004</v>
      </c>
      <c r="P15" s="1859">
        <v>46898.700000000004</v>
      </c>
      <c r="Q15" s="1859">
        <v>27382.400000000001</v>
      </c>
      <c r="R15" s="1885">
        <v>29094.799999999999</v>
      </c>
      <c r="S15" s="1858">
        <v>40168.400000000001</v>
      </c>
      <c r="T15" s="1859">
        <v>47580.5</v>
      </c>
      <c r="U15" s="1859">
        <v>62669.200000000004</v>
      </c>
      <c r="V15" s="1885">
        <v>42829.1</v>
      </c>
      <c r="W15" s="1858">
        <v>47866.8</v>
      </c>
      <c r="X15" s="1859">
        <v>74922.691000000006</v>
      </c>
      <c r="Y15" s="1859">
        <v>71800.509999999995</v>
      </c>
      <c r="Z15" s="1885">
        <v>65939</v>
      </c>
      <c r="AA15" s="1360" t="s">
        <v>15</v>
      </c>
      <c r="AB15" s="1858">
        <v>85433.1</v>
      </c>
      <c r="AC15" s="1859">
        <v>84755.8</v>
      </c>
      <c r="AD15" s="1859">
        <v>200514</v>
      </c>
      <c r="AE15" s="1885">
        <v>53039</v>
      </c>
      <c r="AF15" s="1858">
        <v>73255.199999999997</v>
      </c>
      <c r="AG15" s="1859">
        <v>76029.494999999995</v>
      </c>
      <c r="AH15" s="1859">
        <v>97919.766999999993</v>
      </c>
      <c r="AI15" s="1885">
        <v>91376.496356000003</v>
      </c>
      <c r="AJ15" s="1858">
        <v>135091.61780560881</v>
      </c>
      <c r="AK15" s="1859">
        <v>79326.666740000001</v>
      </c>
      <c r="AL15" s="1859">
        <v>97919.766999999993</v>
      </c>
      <c r="AM15" s="1885">
        <v>77868.65469358</v>
      </c>
      <c r="AN15" s="1859">
        <v>96923.615290797199</v>
      </c>
      <c r="AO15" s="1859">
        <v>90652.434199192503</v>
      </c>
      <c r="AP15" s="1859">
        <v>109563.1880813001</v>
      </c>
      <c r="AQ15" s="1859">
        <v>90252.308958953305</v>
      </c>
      <c r="AR15" s="1858">
        <v>97100.58862829479</v>
      </c>
      <c r="AS15" s="1900">
        <v>93466.22989649669</v>
      </c>
      <c r="AT15" s="1900">
        <v>90252.308958953305</v>
      </c>
      <c r="AU15" s="1901">
        <v>96787.923864989498</v>
      </c>
    </row>
    <row r="16" spans="1:47" ht="14.25">
      <c r="A16" s="1361" t="s">
        <v>1120</v>
      </c>
      <c r="B16" s="1860">
        <v>15839.789000000001</v>
      </c>
      <c r="C16" s="1613">
        <v>20551.190999999999</v>
      </c>
      <c r="D16" s="1613">
        <v>23698.5</v>
      </c>
      <c r="E16" s="1613">
        <v>28340.3</v>
      </c>
      <c r="F16" s="1860">
        <v>31633.8</v>
      </c>
      <c r="G16" s="1615">
        <v>35250.9</v>
      </c>
      <c r="H16" s="1615">
        <v>36650.480000000003</v>
      </c>
      <c r="I16" s="1615">
        <v>38607.699999999997</v>
      </c>
      <c r="J16" s="1879">
        <v>38580.199999999997</v>
      </c>
      <c r="K16" s="1615">
        <v>40861.699999999997</v>
      </c>
      <c r="L16" s="1613">
        <v>44163.7</v>
      </c>
      <c r="M16" s="1613">
        <v>41540.199999999997</v>
      </c>
      <c r="N16" s="1361" t="s">
        <v>1120</v>
      </c>
      <c r="O16" s="1860">
        <v>44557.8</v>
      </c>
      <c r="P16" s="1613">
        <v>44557.8</v>
      </c>
      <c r="Q16" s="1613">
        <v>28212.400000000001</v>
      </c>
      <c r="R16" s="1886">
        <v>30890.2</v>
      </c>
      <c r="S16" s="1879">
        <v>38318</v>
      </c>
      <c r="T16" s="1613">
        <v>49136.4</v>
      </c>
      <c r="U16" s="1613">
        <v>62280.9</v>
      </c>
      <c r="V16" s="1894">
        <v>44945.4</v>
      </c>
      <c r="W16" s="1860">
        <v>46661.9</v>
      </c>
      <c r="X16" s="1861">
        <v>69164.989000000001</v>
      </c>
      <c r="Y16" s="1861">
        <v>66357.86</v>
      </c>
      <c r="Z16" s="1894">
        <v>48804</v>
      </c>
      <c r="AA16" s="1361" t="s">
        <v>1120</v>
      </c>
      <c r="AB16" s="1862">
        <v>72994.100000000006</v>
      </c>
      <c r="AC16" s="1861">
        <v>72644.600000000006</v>
      </c>
      <c r="AD16" s="1861">
        <v>133407.6</v>
      </c>
      <c r="AE16" s="1894">
        <v>54517.5</v>
      </c>
      <c r="AF16" s="1862">
        <v>57324</v>
      </c>
      <c r="AG16" s="1861">
        <v>62030.83</v>
      </c>
      <c r="AH16" s="1861">
        <v>85650.744999999995</v>
      </c>
      <c r="AI16" s="1894">
        <v>79698.716</v>
      </c>
      <c r="AJ16" s="1862">
        <v>112866.83</v>
      </c>
      <c r="AK16" s="1861">
        <v>57670.667999999998</v>
      </c>
      <c r="AL16" s="1861">
        <v>85650.744999999995</v>
      </c>
      <c r="AM16" s="1889">
        <v>60960.792999999998</v>
      </c>
      <c r="AN16" s="1861">
        <v>68347.388999999996</v>
      </c>
      <c r="AO16" s="1861">
        <v>65349.099984470005</v>
      </c>
      <c r="AP16" s="1861">
        <v>87046.254264410003</v>
      </c>
      <c r="AQ16" s="1861">
        <v>68280.311362289998</v>
      </c>
      <c r="AR16" s="1862">
        <v>64462.408498209996</v>
      </c>
      <c r="AS16" s="1902">
        <v>63023.349237369999</v>
      </c>
      <c r="AT16" s="1902">
        <v>68280.311362289998</v>
      </c>
      <c r="AU16" s="1903">
        <v>65829.72098446</v>
      </c>
    </row>
    <row r="17" spans="1:47" ht="14.25">
      <c r="A17" s="1361" t="s">
        <v>1121</v>
      </c>
      <c r="B17" s="1860">
        <v>7219.942</v>
      </c>
      <c r="C17" s="1613">
        <v>9219.9369999999999</v>
      </c>
      <c r="D17" s="1613">
        <v>10081</v>
      </c>
      <c r="E17" s="1613">
        <v>8681.5</v>
      </c>
      <c r="F17" s="1860">
        <v>9291.7999999999993</v>
      </c>
      <c r="G17" s="1615">
        <v>10326.9</v>
      </c>
      <c r="H17" s="1615">
        <v>9157.2000000000007</v>
      </c>
      <c r="I17" s="1615">
        <v>6650.9</v>
      </c>
      <c r="J17" s="1879">
        <v>6846.64</v>
      </c>
      <c r="K17" s="1615">
        <v>4615.1000000000004</v>
      </c>
      <c r="L17" s="1613">
        <v>4153.8999999999996</v>
      </c>
      <c r="M17" s="1613">
        <v>2457.3000000000002</v>
      </c>
      <c r="N17" s="1361" t="s">
        <v>1121</v>
      </c>
      <c r="O17" s="1860">
        <v>2340.9</v>
      </c>
      <c r="P17" s="1613">
        <v>2340.9</v>
      </c>
      <c r="Q17" s="1613">
        <v>-830</v>
      </c>
      <c r="R17" s="1886">
        <v>-1795.4</v>
      </c>
      <c r="S17" s="1879">
        <v>1850.4</v>
      </c>
      <c r="T17" s="1615">
        <v>-1555.9</v>
      </c>
      <c r="U17" s="1615">
        <v>388.3</v>
      </c>
      <c r="V17" s="1615">
        <v>-2116.3000000000002</v>
      </c>
      <c r="W17" s="1879">
        <v>1204.9000000000001</v>
      </c>
      <c r="X17" s="1861">
        <v>5757.7020000000002</v>
      </c>
      <c r="Y17" s="1861">
        <v>5442.65</v>
      </c>
      <c r="Z17" s="1894">
        <v>16135.1</v>
      </c>
      <c r="AA17" s="1361" t="s">
        <v>1121</v>
      </c>
      <c r="AB17" s="1862">
        <v>12439</v>
      </c>
      <c r="AC17" s="1861">
        <v>12111.2</v>
      </c>
      <c r="AD17" s="1861">
        <v>67106.399999999994</v>
      </c>
      <c r="AE17" s="1894">
        <v>-1478.5</v>
      </c>
      <c r="AF17" s="1862">
        <v>15931.2</v>
      </c>
      <c r="AG17" s="1861">
        <v>13998.665000000001</v>
      </c>
      <c r="AH17" s="1861">
        <v>12269.022000000001</v>
      </c>
      <c r="AI17" s="1894">
        <v>11677.780355999999</v>
      </c>
      <c r="AJ17" s="1862">
        <v>22224.787805608801</v>
      </c>
      <c r="AK17" s="1861">
        <v>21655.998739999999</v>
      </c>
      <c r="AL17" s="1861">
        <v>12269.022000000001</v>
      </c>
      <c r="AM17" s="1889">
        <v>16907.861693580002</v>
      </c>
      <c r="AN17" s="1861">
        <v>28576.2262907972</v>
      </c>
      <c r="AO17" s="1861">
        <v>25303.334214722498</v>
      </c>
      <c r="AP17" s="1861">
        <v>22516.933816890098</v>
      </c>
      <c r="AQ17" s="1861">
        <v>21971.997596663299</v>
      </c>
      <c r="AR17" s="1862">
        <v>32638.180130084802</v>
      </c>
      <c r="AS17" s="1902">
        <v>30442.880659126698</v>
      </c>
      <c r="AT17" s="1902">
        <v>21971.997596663299</v>
      </c>
      <c r="AU17" s="1903">
        <v>30958.202880529501</v>
      </c>
    </row>
    <row r="18" spans="1:47" ht="14.25">
      <c r="A18" s="1360" t="s">
        <v>1122</v>
      </c>
      <c r="B18" s="1865">
        <v>549.61599999999999</v>
      </c>
      <c r="C18" s="1866">
        <v>628.03599999999994</v>
      </c>
      <c r="D18" s="1866">
        <v>1401.6</v>
      </c>
      <c r="E18" s="1866">
        <v>2081.65</v>
      </c>
      <c r="F18" s="1865">
        <v>2052.9</v>
      </c>
      <c r="G18" s="1616">
        <v>2537.1</v>
      </c>
      <c r="H18" s="1616">
        <v>2052.1</v>
      </c>
      <c r="I18" s="1616">
        <v>12971.6</v>
      </c>
      <c r="J18" s="1880">
        <v>12263.7</v>
      </c>
      <c r="K18" s="1616">
        <v>21848.799999999999</v>
      </c>
      <c r="L18" s="1866">
        <v>24675.4</v>
      </c>
      <c r="M18" s="1866">
        <v>23969.599999999999</v>
      </c>
      <c r="N18" s="1360" t="s">
        <v>1122</v>
      </c>
      <c r="O18" s="1865">
        <v>23962.1</v>
      </c>
      <c r="P18" s="1866">
        <v>23962.1</v>
      </c>
      <c r="Q18" s="1866">
        <v>1504.1</v>
      </c>
      <c r="R18" s="1888">
        <v>4962</v>
      </c>
      <c r="S18" s="1880">
        <v>10153.299999999999</v>
      </c>
      <c r="T18" s="1866">
        <v>6992</v>
      </c>
      <c r="U18" s="1866">
        <v>6279.9000000000005</v>
      </c>
      <c r="V18" s="1895">
        <v>4680.5</v>
      </c>
      <c r="W18" s="1865">
        <v>4813.9000000000005</v>
      </c>
      <c r="X18" s="1866">
        <v>5614.0409999999993</v>
      </c>
      <c r="Y18" s="1866">
        <v>3604.8399999999997</v>
      </c>
      <c r="Z18" s="1895">
        <v>4491.2</v>
      </c>
      <c r="AA18" s="1360" t="s">
        <v>1122</v>
      </c>
      <c r="AB18" s="1865">
        <v>4445.3999999999996</v>
      </c>
      <c r="AC18" s="1866">
        <v>4051.3</v>
      </c>
      <c r="AD18" s="1866">
        <v>23513.1</v>
      </c>
      <c r="AE18" s="1895">
        <v>3295.1</v>
      </c>
      <c r="AF18" s="1865">
        <v>4776.6000000000004</v>
      </c>
      <c r="AG18" s="1866">
        <v>6231.1390000000001</v>
      </c>
      <c r="AH18" s="1866">
        <v>7501.41</v>
      </c>
      <c r="AI18" s="1895">
        <v>5822.0356400000001</v>
      </c>
      <c r="AJ18" s="1865">
        <v>5100.0877599999994</v>
      </c>
      <c r="AK18" s="1866">
        <v>6568.2171303799996</v>
      </c>
      <c r="AL18" s="1866">
        <v>7501.41</v>
      </c>
      <c r="AM18" s="1888">
        <v>5672.3559999999998</v>
      </c>
      <c r="AN18" s="1866">
        <v>5019.9740000000002</v>
      </c>
      <c r="AO18" s="1866">
        <v>5174.26</v>
      </c>
      <c r="AP18" s="1866">
        <v>15614.974</v>
      </c>
      <c r="AQ18" s="1866">
        <v>6710.0780000000004</v>
      </c>
      <c r="AR18" s="1865">
        <v>5637.65</v>
      </c>
      <c r="AS18" s="1904">
        <v>4718.6189999999997</v>
      </c>
      <c r="AT18" s="1904">
        <v>6710.0780000000004</v>
      </c>
      <c r="AU18" s="1905">
        <v>8488.9779999999992</v>
      </c>
    </row>
    <row r="19" spans="1:47" ht="14.25">
      <c r="A19" s="1360" t="s">
        <v>18</v>
      </c>
      <c r="B19" s="1865">
        <v>38838.79</v>
      </c>
      <c r="C19" s="1866">
        <v>50275.728999999999</v>
      </c>
      <c r="D19" s="1866">
        <v>54431</v>
      </c>
      <c r="E19" s="1866">
        <v>61568.2</v>
      </c>
      <c r="F19" s="1865">
        <v>67132.2</v>
      </c>
      <c r="G19" s="1616">
        <v>72091.8</v>
      </c>
      <c r="H19" s="1616">
        <v>73824.2</v>
      </c>
      <c r="I19" s="1616">
        <v>72750.600000000006</v>
      </c>
      <c r="J19" s="1880">
        <v>72795.490000000005</v>
      </c>
      <c r="K19" s="1616">
        <v>80676.7</v>
      </c>
      <c r="L19" s="1866">
        <v>82831.5</v>
      </c>
      <c r="M19" s="1866">
        <v>75739.600000000006</v>
      </c>
      <c r="N19" s="1360" t="s">
        <v>18</v>
      </c>
      <c r="O19" s="1865">
        <v>83973.6</v>
      </c>
      <c r="P19" s="1866">
        <v>83973.6</v>
      </c>
      <c r="Q19" s="1866">
        <v>57801.3</v>
      </c>
      <c r="R19" s="1888">
        <v>59375.9</v>
      </c>
      <c r="S19" s="1880">
        <v>94690.8</v>
      </c>
      <c r="T19" s="1866">
        <v>104188.9</v>
      </c>
      <c r="U19" s="1866">
        <v>94398.6</v>
      </c>
      <c r="V19" s="1895">
        <v>98789.1</v>
      </c>
      <c r="W19" s="1865">
        <v>132679.5</v>
      </c>
      <c r="X19" s="1866">
        <v>122150.31299999999</v>
      </c>
      <c r="Y19" s="1866">
        <v>137986.49</v>
      </c>
      <c r="Z19" s="1895">
        <v>121787.6</v>
      </c>
      <c r="AA19" s="1360" t="s">
        <v>18</v>
      </c>
      <c r="AB19" s="1865">
        <v>135893.70000000001</v>
      </c>
      <c r="AC19" s="1866">
        <v>144432.79999999999</v>
      </c>
      <c r="AD19" s="1866">
        <v>144574.9</v>
      </c>
      <c r="AE19" s="1895">
        <v>110688.4</v>
      </c>
      <c r="AF19" s="1865">
        <v>148614.70000000001</v>
      </c>
      <c r="AG19" s="1866">
        <v>156997.02299999999</v>
      </c>
      <c r="AH19" s="1866">
        <v>169202.13800000001</v>
      </c>
      <c r="AI19" s="1895">
        <v>159453.52100000001</v>
      </c>
      <c r="AJ19" s="1865">
        <v>191248.20303981999</v>
      </c>
      <c r="AK19" s="1866">
        <v>160929.20699999999</v>
      </c>
      <c r="AL19" s="1866">
        <v>169202.13800000001</v>
      </c>
      <c r="AM19" s="1888">
        <v>149798.38</v>
      </c>
      <c r="AN19" s="1866">
        <v>184937.28430567001</v>
      </c>
      <c r="AO19" s="1866">
        <v>182695.98184363698</v>
      </c>
      <c r="AP19" s="1866">
        <v>202726.98460072698</v>
      </c>
      <c r="AQ19" s="1866">
        <v>182100.715552193</v>
      </c>
      <c r="AR19" s="1865">
        <v>190874.16401099</v>
      </c>
      <c r="AS19" s="1904">
        <v>194470.50959287901</v>
      </c>
      <c r="AT19" s="1904">
        <v>182100.715552193</v>
      </c>
      <c r="AU19" s="1905">
        <v>201721.84253708698</v>
      </c>
    </row>
    <row r="20" spans="1:47" ht="14.25">
      <c r="A20" s="1360" t="s">
        <v>19</v>
      </c>
      <c r="B20" s="1865">
        <v>1231.2</v>
      </c>
      <c r="C20" s="1866">
        <v>1019.492</v>
      </c>
      <c r="D20" s="1866">
        <v>1470.2</v>
      </c>
      <c r="E20" s="1866">
        <v>3033.97</v>
      </c>
      <c r="F20" s="1865">
        <v>3180.5</v>
      </c>
      <c r="G20" s="1616">
        <v>3427.2</v>
      </c>
      <c r="H20" s="1616">
        <v>3720.9</v>
      </c>
      <c r="I20" s="1616">
        <v>3658.6</v>
      </c>
      <c r="J20" s="1880">
        <v>4312.25</v>
      </c>
      <c r="K20" s="1616">
        <v>4874</v>
      </c>
      <c r="L20" s="1866">
        <v>4458.8999999999996</v>
      </c>
      <c r="M20" s="1866">
        <v>3522.9</v>
      </c>
      <c r="N20" s="1360" t="s">
        <v>19</v>
      </c>
      <c r="O20" s="1865">
        <v>6575</v>
      </c>
      <c r="P20" s="1866">
        <v>6575</v>
      </c>
      <c r="Q20" s="1866">
        <v>5030.3999999999996</v>
      </c>
      <c r="R20" s="1888">
        <v>4591.9000000000005</v>
      </c>
      <c r="S20" s="1880">
        <v>4825.7</v>
      </c>
      <c r="T20" s="1866">
        <v>553.70000000000005</v>
      </c>
      <c r="U20" s="1866">
        <v>7792.2</v>
      </c>
      <c r="V20" s="1895">
        <v>7839.6</v>
      </c>
      <c r="W20" s="1865">
        <v>3935.5</v>
      </c>
      <c r="X20" s="1866">
        <v>8226.7160000000003</v>
      </c>
      <c r="Y20" s="1866">
        <v>9690.1</v>
      </c>
      <c r="Z20" s="1895">
        <v>10272.6</v>
      </c>
      <c r="AA20" s="1360" t="s">
        <v>19</v>
      </c>
      <c r="AB20" s="1865">
        <v>11530.7</v>
      </c>
      <c r="AC20" s="1866">
        <v>12212.5</v>
      </c>
      <c r="AD20" s="1866">
        <v>6707.1</v>
      </c>
      <c r="AE20" s="1895">
        <v>9946.2999999999993</v>
      </c>
      <c r="AF20" s="1865">
        <v>17292.7</v>
      </c>
      <c r="AG20" s="1866">
        <v>22796.483</v>
      </c>
      <c r="AH20" s="1866">
        <v>23321.360000000001</v>
      </c>
      <c r="AI20" s="1895">
        <v>29749.258999999998</v>
      </c>
      <c r="AJ20" s="1865">
        <v>32872.182999999997</v>
      </c>
      <c r="AK20" s="1866">
        <v>35515.95895</v>
      </c>
      <c r="AL20" s="1866">
        <v>23321.360000000001</v>
      </c>
      <c r="AM20" s="1888">
        <v>38167.35095</v>
      </c>
      <c r="AN20" s="1866">
        <v>35255.980950000005</v>
      </c>
      <c r="AO20" s="1866">
        <v>34841.166950000006</v>
      </c>
      <c r="AP20" s="1866">
        <v>39647.402437619996</v>
      </c>
      <c r="AQ20" s="1866">
        <v>36438.657920780002</v>
      </c>
      <c r="AR20" s="1865">
        <v>26684.779006499997</v>
      </c>
      <c r="AS20" s="1904">
        <v>24673.504487690003</v>
      </c>
      <c r="AT20" s="1904">
        <v>36438.657920780002</v>
      </c>
      <c r="AU20" s="1905">
        <v>25575.245011069997</v>
      </c>
    </row>
    <row r="21" spans="1:47" ht="15" thickBot="1">
      <c r="A21" s="1363" t="s">
        <v>20</v>
      </c>
      <c r="B21" s="1871">
        <v>10611.661</v>
      </c>
      <c r="C21" s="1876">
        <v>14696.163999999999</v>
      </c>
      <c r="D21" s="1876">
        <v>15936.300000000001</v>
      </c>
      <c r="E21" s="1876">
        <v>19048.2</v>
      </c>
      <c r="F21" s="1871">
        <v>20324.099999999999</v>
      </c>
      <c r="G21" s="1881">
        <v>21220</v>
      </c>
      <c r="H21" s="1881">
        <v>22330.5</v>
      </c>
      <c r="I21" s="1881">
        <v>24156.5</v>
      </c>
      <c r="J21" s="1882">
        <v>22941.49</v>
      </c>
      <c r="K21" s="1881">
        <v>23601.1</v>
      </c>
      <c r="L21" s="1876">
        <v>25329.200000000001</v>
      </c>
      <c r="M21" s="1876">
        <v>23109.3</v>
      </c>
      <c r="N21" s="1363" t="s">
        <v>20</v>
      </c>
      <c r="O21" s="1871">
        <v>21758</v>
      </c>
      <c r="P21" s="1876">
        <v>21758</v>
      </c>
      <c r="Q21" s="1876">
        <v>19308.5</v>
      </c>
      <c r="R21" s="1891">
        <v>19847.5</v>
      </c>
      <c r="S21" s="1882">
        <v>24282.1</v>
      </c>
      <c r="T21" s="1876">
        <v>37152.699999999997</v>
      </c>
      <c r="U21" s="1876">
        <v>32274.400000000001</v>
      </c>
      <c r="V21" s="1896">
        <v>35155.199999999997</v>
      </c>
      <c r="W21" s="1897">
        <v>26430.6</v>
      </c>
      <c r="X21" s="1898">
        <v>68018.736999999994</v>
      </c>
      <c r="Y21" s="1898">
        <v>36781.99</v>
      </c>
      <c r="Z21" s="1896">
        <v>36347.199999999997</v>
      </c>
      <c r="AA21" s="1363" t="s">
        <v>20</v>
      </c>
      <c r="AB21" s="1897">
        <v>43437.4</v>
      </c>
      <c r="AC21" s="1898">
        <v>35312</v>
      </c>
      <c r="AD21" s="1898">
        <v>61439.9</v>
      </c>
      <c r="AE21" s="1896">
        <v>44683.5</v>
      </c>
      <c r="AF21" s="1897">
        <v>46780.5</v>
      </c>
      <c r="AG21" s="1898">
        <v>48174.025000000001</v>
      </c>
      <c r="AH21" s="1898">
        <v>63649.135999999999</v>
      </c>
      <c r="AI21" s="1896">
        <v>57481.772613540998</v>
      </c>
      <c r="AJ21" s="1897">
        <v>91651.992694286004</v>
      </c>
      <c r="AK21" s="1898">
        <v>44196.115806920003</v>
      </c>
      <c r="AL21" s="1898">
        <v>63649.135999999999</v>
      </c>
      <c r="AM21" s="1914">
        <v>54716.402968000002</v>
      </c>
      <c r="AN21" s="1898">
        <v>54011.175740942905</v>
      </c>
      <c r="AO21" s="1898">
        <v>61034.066774780498</v>
      </c>
      <c r="AP21" s="1898">
        <v>69263.275401839899</v>
      </c>
      <c r="AQ21" s="1898">
        <v>78044.922047864005</v>
      </c>
      <c r="AR21" s="1897">
        <v>63338.204039665899</v>
      </c>
      <c r="AS21" s="1915">
        <v>60343.683805392197</v>
      </c>
      <c r="AT21" s="1915">
        <v>78044.922047864005</v>
      </c>
      <c r="AU21" s="1916">
        <v>75779.529082035297</v>
      </c>
    </row>
    <row r="22" spans="1:47" s="955" customFormat="1" ht="15.75" thickTop="1" thickBot="1">
      <c r="A22" s="1364" t="s">
        <v>26</v>
      </c>
      <c r="B22" s="1883">
        <v>74290.997999999992</v>
      </c>
      <c r="C22" s="1884">
        <v>96390.548999999999</v>
      </c>
      <c r="D22" s="1884">
        <v>107018.6</v>
      </c>
      <c r="E22" s="1884">
        <v>122753.81999999999</v>
      </c>
      <c r="F22" s="1883">
        <v>133615.29999999999</v>
      </c>
      <c r="G22" s="1884">
        <v>144853.90000000002</v>
      </c>
      <c r="H22" s="1884">
        <v>147735.38</v>
      </c>
      <c r="I22" s="1884">
        <v>158795.9</v>
      </c>
      <c r="J22" s="1883">
        <v>157739.76999999999</v>
      </c>
      <c r="K22" s="1884">
        <v>176477.4</v>
      </c>
      <c r="L22" s="1884">
        <v>185612.6</v>
      </c>
      <c r="M22" s="1884">
        <v>170338.9</v>
      </c>
      <c r="N22" s="1364" t="s">
        <v>26</v>
      </c>
      <c r="O22" s="1883">
        <v>183167.40000000002</v>
      </c>
      <c r="P22" s="1884">
        <v>183167.40000000002</v>
      </c>
      <c r="Q22" s="1884">
        <v>111026.7</v>
      </c>
      <c r="R22" s="1899">
        <v>117872.1</v>
      </c>
      <c r="S22" s="1883">
        <v>174120.30000000002</v>
      </c>
      <c r="T22" s="1884">
        <v>196467.8</v>
      </c>
      <c r="U22" s="1884">
        <v>203414.30000000002</v>
      </c>
      <c r="V22" s="1899">
        <v>189293.5</v>
      </c>
      <c r="W22" s="1883">
        <v>215726.30000000002</v>
      </c>
      <c r="X22" s="1884">
        <v>278932.49800000002</v>
      </c>
      <c r="Y22" s="1884">
        <v>259863.92999999996</v>
      </c>
      <c r="Z22" s="1899">
        <v>237837.6</v>
      </c>
      <c r="AA22" s="1364" t="s">
        <v>26</v>
      </c>
      <c r="AB22" s="1883">
        <v>280740.40000000002</v>
      </c>
      <c r="AC22" s="1884">
        <v>280764.40000000002</v>
      </c>
      <c r="AD22" s="1884">
        <v>436749</v>
      </c>
      <c r="AE22" s="1899">
        <v>221652.3</v>
      </c>
      <c r="AF22" s="1883">
        <v>290719.8</v>
      </c>
      <c r="AG22" s="1884">
        <v>310228.16499999998</v>
      </c>
      <c r="AH22" s="1884">
        <v>361593.81099999999</v>
      </c>
      <c r="AI22" s="1899">
        <v>343883.08460954099</v>
      </c>
      <c r="AJ22" s="1883">
        <v>455964.08429971477</v>
      </c>
      <c r="AK22" s="1884">
        <v>326536.16562729998</v>
      </c>
      <c r="AL22" s="1884">
        <v>361593.81099999999</v>
      </c>
      <c r="AM22" s="1899">
        <v>326223.14461158001</v>
      </c>
      <c r="AN22" s="1884">
        <v>376148.03028741007</v>
      </c>
      <c r="AO22" s="1884">
        <v>374397.90976760996</v>
      </c>
      <c r="AP22" s="1884">
        <v>436815.824521487</v>
      </c>
      <c r="AQ22" s="1884">
        <v>393546.6824797903</v>
      </c>
      <c r="AR22" s="1883">
        <v>383635.38568545063</v>
      </c>
      <c r="AS22" s="1912">
        <v>377672.54678245785</v>
      </c>
      <c r="AT22" s="1912">
        <v>393546.6824797903</v>
      </c>
      <c r="AU22" s="1913">
        <v>408353.51849518175</v>
      </c>
    </row>
    <row r="23" spans="1:47" s="1640" customFormat="1">
      <c r="A23" s="1637" t="s">
        <v>1123</v>
      </c>
      <c r="B23" s="1638"/>
      <c r="C23" s="1638"/>
      <c r="D23" s="1638"/>
      <c r="E23" s="1638"/>
      <c r="F23" s="1638"/>
      <c r="G23" s="1638"/>
      <c r="H23" s="1638"/>
      <c r="I23" s="1638"/>
      <c r="J23" s="1638"/>
      <c r="K23" s="1638"/>
      <c r="L23" s="1638"/>
      <c r="M23" s="1638"/>
      <c r="N23" s="1639"/>
      <c r="O23" s="1638"/>
      <c r="P23" s="1638"/>
      <c r="Q23" s="1638"/>
      <c r="R23" s="1638"/>
      <c r="S23" s="1638"/>
      <c r="T23" s="1638"/>
      <c r="U23" s="1638"/>
      <c r="V23" s="1638"/>
      <c r="W23" s="1638"/>
      <c r="X23" s="1638"/>
      <c r="Y23" s="1638"/>
      <c r="Z23" s="1638"/>
      <c r="AA23" s="1639"/>
      <c r="AB23" s="1637"/>
      <c r="AC23" s="1637"/>
      <c r="AD23" s="1637"/>
      <c r="AE23" s="1637"/>
      <c r="AF23" s="1637"/>
      <c r="AG23" s="1637"/>
      <c r="AH23" s="1637"/>
      <c r="AI23" s="1637"/>
      <c r="AJ23" s="1637"/>
      <c r="AK23" s="1637"/>
      <c r="AM23" s="1637"/>
      <c r="AN23" s="1637"/>
      <c r="AO23" s="1637"/>
      <c r="AP23" s="1637"/>
      <c r="AQ23" s="1637"/>
    </row>
    <row r="24" spans="1:47" s="1640" customFormat="1">
      <c r="A24" s="1365" t="s">
        <v>314</v>
      </c>
      <c r="B24" s="1641"/>
      <c r="C24" s="1641"/>
      <c r="D24" s="1641"/>
      <c r="E24" s="1641"/>
      <c r="F24" s="1641"/>
      <c r="G24" s="1641"/>
      <c r="H24" s="1641"/>
      <c r="I24" s="1641"/>
      <c r="J24" s="1641"/>
      <c r="K24" s="1641"/>
      <c r="L24" s="1641"/>
      <c r="M24" s="1641"/>
      <c r="N24" s="1365" t="s">
        <v>314</v>
      </c>
      <c r="O24" s="1641"/>
      <c r="P24" s="1641"/>
      <c r="Q24" s="1641"/>
      <c r="R24" s="1642"/>
      <c r="S24" s="1641"/>
      <c r="T24" s="1641"/>
      <c r="U24" s="1641"/>
      <c r="V24" s="1641"/>
      <c r="W24" s="1641"/>
      <c r="X24" s="1641"/>
      <c r="Y24" s="1641"/>
      <c r="Z24" s="1641"/>
      <c r="AA24" s="1365" t="s">
        <v>314</v>
      </c>
      <c r="AB24" s="998"/>
      <c r="AC24" s="998"/>
      <c r="AD24" s="998"/>
      <c r="AE24" s="998"/>
      <c r="AF24" s="998"/>
      <c r="AG24" s="998"/>
      <c r="AH24" s="998"/>
      <c r="AI24" s="998"/>
      <c r="AJ24" s="998"/>
      <c r="AK24" s="998"/>
      <c r="AM24" s="998"/>
      <c r="AN24" s="998"/>
      <c r="AO24" s="998"/>
      <c r="AP24" s="998"/>
      <c r="AQ24" s="998"/>
    </row>
  </sheetData>
  <mergeCells count="11">
    <mergeCell ref="W3:Z3"/>
    <mergeCell ref="B3:E3"/>
    <mergeCell ref="F3:I3"/>
    <mergeCell ref="J3:M3"/>
    <mergeCell ref="O3:R3"/>
    <mergeCell ref="S3:V3"/>
    <mergeCell ref="AB3:AE3"/>
    <mergeCell ref="AF3:AI3"/>
    <mergeCell ref="AJ3:AM3"/>
    <mergeCell ref="AN3:AQ3"/>
    <mergeCell ref="AR3:AU3"/>
  </mergeCells>
  <hyperlinks>
    <hyperlink ref="A1" location="Menu!A1" display="Return to Menu"/>
  </hyperlinks>
  <pageMargins left="0.45" right="0.2" top="0.75" bottom="0.75" header="0.3" footer="0.3"/>
  <pageSetup scale="17" orientation="landscape" r:id="rId1"/>
  <colBreaks count="2" manualBreakCount="2">
    <brk id="13" max="1048575" man="1"/>
    <brk id="26"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31"/>
  <sheetViews>
    <sheetView view="pageBreakPreview" zoomScale="80" zoomScaleNormal="75" zoomScaleSheetLayoutView="80" workbookViewId="0">
      <pane xSplit="1" ySplit="2" topLeftCell="AM3" activePane="bottomRight" state="frozen"/>
      <selection activeCell="AY24" sqref="AY24"/>
      <selection pane="topRight" activeCell="AY24" sqref="AY24"/>
      <selection pane="bottomLeft" activeCell="AY24" sqref="AY24"/>
      <selection pane="bottomRight"/>
    </sheetView>
  </sheetViews>
  <sheetFormatPr defaultColWidth="47.42578125" defaultRowHeight="15.75"/>
  <cols>
    <col min="1" max="1" width="43.28515625" style="989" customWidth="1"/>
    <col min="2" max="13" width="14.28515625" style="989" customWidth="1"/>
    <col min="14" max="14" width="40.7109375" style="989" customWidth="1"/>
    <col min="15" max="26" width="14.28515625" style="989" customWidth="1"/>
    <col min="27" max="27" width="44.140625" style="989" customWidth="1"/>
    <col min="28" max="44" width="14.28515625" style="989" customWidth="1"/>
    <col min="45" max="46" width="14.5703125" style="989" bestFit="1" customWidth="1"/>
    <col min="47" max="47" width="14.28515625" style="989" customWidth="1"/>
    <col min="48" max="248" width="9.140625" style="989" customWidth="1"/>
    <col min="249" max="254" width="47.42578125" style="989"/>
    <col min="255" max="255" width="43.28515625" style="989" customWidth="1"/>
    <col min="256" max="267" width="14.28515625" style="989" customWidth="1"/>
    <col min="268" max="268" width="40.7109375" style="989" customWidth="1"/>
    <col min="269" max="280" width="14.28515625" style="989" customWidth="1"/>
    <col min="281" max="281" width="44.140625" style="989" customWidth="1"/>
    <col min="282" max="288" width="14.28515625" style="989" customWidth="1"/>
    <col min="289" max="297" width="14.28515625" style="989" bestFit="1" customWidth="1"/>
    <col min="298" max="298" width="14.28515625" style="989" customWidth="1"/>
    <col min="299" max="300" width="14.5703125" style="989" bestFit="1" customWidth="1"/>
    <col min="301" max="504" width="9.140625" style="989" customWidth="1"/>
    <col min="505" max="510" width="47.42578125" style="989"/>
    <col min="511" max="511" width="43.28515625" style="989" customWidth="1"/>
    <col min="512" max="523" width="14.28515625" style="989" customWidth="1"/>
    <col min="524" max="524" width="40.7109375" style="989" customWidth="1"/>
    <col min="525" max="536" width="14.28515625" style="989" customWidth="1"/>
    <col min="537" max="537" width="44.140625" style="989" customWidth="1"/>
    <col min="538" max="544" width="14.28515625" style="989" customWidth="1"/>
    <col min="545" max="553" width="14.28515625" style="989" bestFit="1" customWidth="1"/>
    <col min="554" max="554" width="14.28515625" style="989" customWidth="1"/>
    <col min="555" max="556" width="14.5703125" style="989" bestFit="1" customWidth="1"/>
    <col min="557" max="760" width="9.140625" style="989" customWidth="1"/>
    <col min="761" max="766" width="47.42578125" style="989"/>
    <col min="767" max="767" width="43.28515625" style="989" customWidth="1"/>
    <col min="768" max="779" width="14.28515625" style="989" customWidth="1"/>
    <col min="780" max="780" width="40.7109375" style="989" customWidth="1"/>
    <col min="781" max="792" width="14.28515625" style="989" customWidth="1"/>
    <col min="793" max="793" width="44.140625" style="989" customWidth="1"/>
    <col min="794" max="800" width="14.28515625" style="989" customWidth="1"/>
    <col min="801" max="809" width="14.28515625" style="989" bestFit="1" customWidth="1"/>
    <col min="810" max="810" width="14.28515625" style="989" customWidth="1"/>
    <col min="811" max="812" width="14.5703125" style="989" bestFit="1" customWidth="1"/>
    <col min="813" max="1016" width="9.140625" style="989" customWidth="1"/>
    <col min="1017" max="1022" width="47.42578125" style="989"/>
    <col min="1023" max="1023" width="43.28515625" style="989" customWidth="1"/>
    <col min="1024" max="1035" width="14.28515625" style="989" customWidth="1"/>
    <col min="1036" max="1036" width="40.7109375" style="989" customWidth="1"/>
    <col min="1037" max="1048" width="14.28515625" style="989" customWidth="1"/>
    <col min="1049" max="1049" width="44.140625" style="989" customWidth="1"/>
    <col min="1050" max="1056" width="14.28515625" style="989" customWidth="1"/>
    <col min="1057" max="1065" width="14.28515625" style="989" bestFit="1" customWidth="1"/>
    <col min="1066" max="1066" width="14.28515625" style="989" customWidth="1"/>
    <col min="1067" max="1068" width="14.5703125" style="989" bestFit="1" customWidth="1"/>
    <col min="1069" max="1272" width="9.140625" style="989" customWidth="1"/>
    <col min="1273" max="1278" width="47.42578125" style="989"/>
    <col min="1279" max="1279" width="43.28515625" style="989" customWidth="1"/>
    <col min="1280" max="1291" width="14.28515625" style="989" customWidth="1"/>
    <col min="1292" max="1292" width="40.7109375" style="989" customWidth="1"/>
    <col min="1293" max="1304" width="14.28515625" style="989" customWidth="1"/>
    <col min="1305" max="1305" width="44.140625" style="989" customWidth="1"/>
    <col min="1306" max="1312" width="14.28515625" style="989" customWidth="1"/>
    <col min="1313" max="1321" width="14.28515625" style="989" bestFit="1" customWidth="1"/>
    <col min="1322" max="1322" width="14.28515625" style="989" customWidth="1"/>
    <col min="1323" max="1324" width="14.5703125" style="989" bestFit="1" customWidth="1"/>
    <col min="1325" max="1528" width="9.140625" style="989" customWidth="1"/>
    <col min="1529" max="1534" width="47.42578125" style="989"/>
    <col min="1535" max="1535" width="43.28515625" style="989" customWidth="1"/>
    <col min="1536" max="1547" width="14.28515625" style="989" customWidth="1"/>
    <col min="1548" max="1548" width="40.7109375" style="989" customWidth="1"/>
    <col min="1549" max="1560" width="14.28515625" style="989" customWidth="1"/>
    <col min="1561" max="1561" width="44.140625" style="989" customWidth="1"/>
    <col min="1562" max="1568" width="14.28515625" style="989" customWidth="1"/>
    <col min="1569" max="1577" width="14.28515625" style="989" bestFit="1" customWidth="1"/>
    <col min="1578" max="1578" width="14.28515625" style="989" customWidth="1"/>
    <col min="1579" max="1580" width="14.5703125" style="989" bestFit="1" customWidth="1"/>
    <col min="1581" max="1784" width="9.140625" style="989" customWidth="1"/>
    <col min="1785" max="1790" width="47.42578125" style="989"/>
    <col min="1791" max="1791" width="43.28515625" style="989" customWidth="1"/>
    <col min="1792" max="1803" width="14.28515625" style="989" customWidth="1"/>
    <col min="1804" max="1804" width="40.7109375" style="989" customWidth="1"/>
    <col min="1805" max="1816" width="14.28515625" style="989" customWidth="1"/>
    <col min="1817" max="1817" width="44.140625" style="989" customWidth="1"/>
    <col min="1818" max="1824" width="14.28515625" style="989" customWidth="1"/>
    <col min="1825" max="1833" width="14.28515625" style="989" bestFit="1" customWidth="1"/>
    <col min="1834" max="1834" width="14.28515625" style="989" customWidth="1"/>
    <col min="1835" max="1836" width="14.5703125" style="989" bestFit="1" customWidth="1"/>
    <col min="1837" max="2040" width="9.140625" style="989" customWidth="1"/>
    <col min="2041" max="2046" width="47.42578125" style="989"/>
    <col min="2047" max="2047" width="43.28515625" style="989" customWidth="1"/>
    <col min="2048" max="2059" width="14.28515625" style="989" customWidth="1"/>
    <col min="2060" max="2060" width="40.7109375" style="989" customWidth="1"/>
    <col min="2061" max="2072" width="14.28515625" style="989" customWidth="1"/>
    <col min="2073" max="2073" width="44.140625" style="989" customWidth="1"/>
    <col min="2074" max="2080" width="14.28515625" style="989" customWidth="1"/>
    <col min="2081" max="2089" width="14.28515625" style="989" bestFit="1" customWidth="1"/>
    <col min="2090" max="2090" width="14.28515625" style="989" customWidth="1"/>
    <col min="2091" max="2092" width="14.5703125" style="989" bestFit="1" customWidth="1"/>
    <col min="2093" max="2296" width="9.140625" style="989" customWidth="1"/>
    <col min="2297" max="2302" width="47.42578125" style="989"/>
    <col min="2303" max="2303" width="43.28515625" style="989" customWidth="1"/>
    <col min="2304" max="2315" width="14.28515625" style="989" customWidth="1"/>
    <col min="2316" max="2316" width="40.7109375" style="989" customWidth="1"/>
    <col min="2317" max="2328" width="14.28515625" style="989" customWidth="1"/>
    <col min="2329" max="2329" width="44.140625" style="989" customWidth="1"/>
    <col min="2330" max="2336" width="14.28515625" style="989" customWidth="1"/>
    <col min="2337" max="2345" width="14.28515625" style="989" bestFit="1" customWidth="1"/>
    <col min="2346" max="2346" width="14.28515625" style="989" customWidth="1"/>
    <col min="2347" max="2348" width="14.5703125" style="989" bestFit="1" customWidth="1"/>
    <col min="2349" max="2552" width="9.140625" style="989" customWidth="1"/>
    <col min="2553" max="2558" width="47.42578125" style="989"/>
    <col min="2559" max="2559" width="43.28515625" style="989" customWidth="1"/>
    <col min="2560" max="2571" width="14.28515625" style="989" customWidth="1"/>
    <col min="2572" max="2572" width="40.7109375" style="989" customWidth="1"/>
    <col min="2573" max="2584" width="14.28515625" style="989" customWidth="1"/>
    <col min="2585" max="2585" width="44.140625" style="989" customWidth="1"/>
    <col min="2586" max="2592" width="14.28515625" style="989" customWidth="1"/>
    <col min="2593" max="2601" width="14.28515625" style="989" bestFit="1" customWidth="1"/>
    <col min="2602" max="2602" width="14.28515625" style="989" customWidth="1"/>
    <col min="2603" max="2604" width="14.5703125" style="989" bestFit="1" customWidth="1"/>
    <col min="2605" max="2808" width="9.140625" style="989" customWidth="1"/>
    <col min="2809" max="2814" width="47.42578125" style="989"/>
    <col min="2815" max="2815" width="43.28515625" style="989" customWidth="1"/>
    <col min="2816" max="2827" width="14.28515625" style="989" customWidth="1"/>
    <col min="2828" max="2828" width="40.7109375" style="989" customWidth="1"/>
    <col min="2829" max="2840" width="14.28515625" style="989" customWidth="1"/>
    <col min="2841" max="2841" width="44.140625" style="989" customWidth="1"/>
    <col min="2842" max="2848" width="14.28515625" style="989" customWidth="1"/>
    <col min="2849" max="2857" width="14.28515625" style="989" bestFit="1" customWidth="1"/>
    <col min="2858" max="2858" width="14.28515625" style="989" customWidth="1"/>
    <col min="2859" max="2860" width="14.5703125" style="989" bestFit="1" customWidth="1"/>
    <col min="2861" max="3064" width="9.140625" style="989" customWidth="1"/>
    <col min="3065" max="3070" width="47.42578125" style="989"/>
    <col min="3071" max="3071" width="43.28515625" style="989" customWidth="1"/>
    <col min="3072" max="3083" width="14.28515625" style="989" customWidth="1"/>
    <col min="3084" max="3084" width="40.7109375" style="989" customWidth="1"/>
    <col min="3085" max="3096" width="14.28515625" style="989" customWidth="1"/>
    <col min="3097" max="3097" width="44.140625" style="989" customWidth="1"/>
    <col min="3098" max="3104" width="14.28515625" style="989" customWidth="1"/>
    <col min="3105" max="3113" width="14.28515625" style="989" bestFit="1" customWidth="1"/>
    <col min="3114" max="3114" width="14.28515625" style="989" customWidth="1"/>
    <col min="3115" max="3116" width="14.5703125" style="989" bestFit="1" customWidth="1"/>
    <col min="3117" max="3320" width="9.140625" style="989" customWidth="1"/>
    <col min="3321" max="3326" width="47.42578125" style="989"/>
    <col min="3327" max="3327" width="43.28515625" style="989" customWidth="1"/>
    <col min="3328" max="3339" width="14.28515625" style="989" customWidth="1"/>
    <col min="3340" max="3340" width="40.7109375" style="989" customWidth="1"/>
    <col min="3341" max="3352" width="14.28515625" style="989" customWidth="1"/>
    <col min="3353" max="3353" width="44.140625" style="989" customWidth="1"/>
    <col min="3354" max="3360" width="14.28515625" style="989" customWidth="1"/>
    <col min="3361" max="3369" width="14.28515625" style="989" bestFit="1" customWidth="1"/>
    <col min="3370" max="3370" width="14.28515625" style="989" customWidth="1"/>
    <col min="3371" max="3372" width="14.5703125" style="989" bestFit="1" customWidth="1"/>
    <col min="3373" max="3576" width="9.140625" style="989" customWidth="1"/>
    <col min="3577" max="3582" width="47.42578125" style="989"/>
    <col min="3583" max="3583" width="43.28515625" style="989" customWidth="1"/>
    <col min="3584" max="3595" width="14.28515625" style="989" customWidth="1"/>
    <col min="3596" max="3596" width="40.7109375" style="989" customWidth="1"/>
    <col min="3597" max="3608" width="14.28515625" style="989" customWidth="1"/>
    <col min="3609" max="3609" width="44.140625" style="989" customWidth="1"/>
    <col min="3610" max="3616" width="14.28515625" style="989" customWidth="1"/>
    <col min="3617" max="3625" width="14.28515625" style="989" bestFit="1" customWidth="1"/>
    <col min="3626" max="3626" width="14.28515625" style="989" customWidth="1"/>
    <col min="3627" max="3628" width="14.5703125" style="989" bestFit="1" customWidth="1"/>
    <col min="3629" max="3832" width="9.140625" style="989" customWidth="1"/>
    <col min="3833" max="3838" width="47.42578125" style="989"/>
    <col min="3839" max="3839" width="43.28515625" style="989" customWidth="1"/>
    <col min="3840" max="3851" width="14.28515625" style="989" customWidth="1"/>
    <col min="3852" max="3852" width="40.7109375" style="989" customWidth="1"/>
    <col min="3853" max="3864" width="14.28515625" style="989" customWidth="1"/>
    <col min="3865" max="3865" width="44.140625" style="989" customWidth="1"/>
    <col min="3866" max="3872" width="14.28515625" style="989" customWidth="1"/>
    <col min="3873" max="3881" width="14.28515625" style="989" bestFit="1" customWidth="1"/>
    <col min="3882" max="3882" width="14.28515625" style="989" customWidth="1"/>
    <col min="3883" max="3884" width="14.5703125" style="989" bestFit="1" customWidth="1"/>
    <col min="3885" max="4088" width="9.140625" style="989" customWidth="1"/>
    <col min="4089" max="4094" width="47.42578125" style="989"/>
    <col min="4095" max="4095" width="43.28515625" style="989" customWidth="1"/>
    <col min="4096" max="4107" width="14.28515625" style="989" customWidth="1"/>
    <col min="4108" max="4108" width="40.7109375" style="989" customWidth="1"/>
    <col min="4109" max="4120" width="14.28515625" style="989" customWidth="1"/>
    <col min="4121" max="4121" width="44.140625" style="989" customWidth="1"/>
    <col min="4122" max="4128" width="14.28515625" style="989" customWidth="1"/>
    <col min="4129" max="4137" width="14.28515625" style="989" bestFit="1" customWidth="1"/>
    <col min="4138" max="4138" width="14.28515625" style="989" customWidth="1"/>
    <col min="4139" max="4140" width="14.5703125" style="989" bestFit="1" customWidth="1"/>
    <col min="4141" max="4344" width="9.140625" style="989" customWidth="1"/>
    <col min="4345" max="4350" width="47.42578125" style="989"/>
    <col min="4351" max="4351" width="43.28515625" style="989" customWidth="1"/>
    <col min="4352" max="4363" width="14.28515625" style="989" customWidth="1"/>
    <col min="4364" max="4364" width="40.7109375" style="989" customWidth="1"/>
    <col min="4365" max="4376" width="14.28515625" style="989" customWidth="1"/>
    <col min="4377" max="4377" width="44.140625" style="989" customWidth="1"/>
    <col min="4378" max="4384" width="14.28515625" style="989" customWidth="1"/>
    <col min="4385" max="4393" width="14.28515625" style="989" bestFit="1" customWidth="1"/>
    <col min="4394" max="4394" width="14.28515625" style="989" customWidth="1"/>
    <col min="4395" max="4396" width="14.5703125" style="989" bestFit="1" customWidth="1"/>
    <col min="4397" max="4600" width="9.140625" style="989" customWidth="1"/>
    <col min="4601" max="4606" width="47.42578125" style="989"/>
    <col min="4607" max="4607" width="43.28515625" style="989" customWidth="1"/>
    <col min="4608" max="4619" width="14.28515625" style="989" customWidth="1"/>
    <col min="4620" max="4620" width="40.7109375" style="989" customWidth="1"/>
    <col min="4621" max="4632" width="14.28515625" style="989" customWidth="1"/>
    <col min="4633" max="4633" width="44.140625" style="989" customWidth="1"/>
    <col min="4634" max="4640" width="14.28515625" style="989" customWidth="1"/>
    <col min="4641" max="4649" width="14.28515625" style="989" bestFit="1" customWidth="1"/>
    <col min="4650" max="4650" width="14.28515625" style="989" customWidth="1"/>
    <col min="4651" max="4652" width="14.5703125" style="989" bestFit="1" customWidth="1"/>
    <col min="4653" max="4856" width="9.140625" style="989" customWidth="1"/>
    <col min="4857" max="4862" width="47.42578125" style="989"/>
    <col min="4863" max="4863" width="43.28515625" style="989" customWidth="1"/>
    <col min="4864" max="4875" width="14.28515625" style="989" customWidth="1"/>
    <col min="4876" max="4876" width="40.7109375" style="989" customWidth="1"/>
    <col min="4877" max="4888" width="14.28515625" style="989" customWidth="1"/>
    <col min="4889" max="4889" width="44.140625" style="989" customWidth="1"/>
    <col min="4890" max="4896" width="14.28515625" style="989" customWidth="1"/>
    <col min="4897" max="4905" width="14.28515625" style="989" bestFit="1" customWidth="1"/>
    <col min="4906" max="4906" width="14.28515625" style="989" customWidth="1"/>
    <col min="4907" max="4908" width="14.5703125" style="989" bestFit="1" customWidth="1"/>
    <col min="4909" max="5112" width="9.140625" style="989" customWidth="1"/>
    <col min="5113" max="5118" width="47.42578125" style="989"/>
    <col min="5119" max="5119" width="43.28515625" style="989" customWidth="1"/>
    <col min="5120" max="5131" width="14.28515625" style="989" customWidth="1"/>
    <col min="5132" max="5132" width="40.7109375" style="989" customWidth="1"/>
    <col min="5133" max="5144" width="14.28515625" style="989" customWidth="1"/>
    <col min="5145" max="5145" width="44.140625" style="989" customWidth="1"/>
    <col min="5146" max="5152" width="14.28515625" style="989" customWidth="1"/>
    <col min="5153" max="5161" width="14.28515625" style="989" bestFit="1" customWidth="1"/>
    <col min="5162" max="5162" width="14.28515625" style="989" customWidth="1"/>
    <col min="5163" max="5164" width="14.5703125" style="989" bestFit="1" customWidth="1"/>
    <col min="5165" max="5368" width="9.140625" style="989" customWidth="1"/>
    <col min="5369" max="5374" width="47.42578125" style="989"/>
    <col min="5375" max="5375" width="43.28515625" style="989" customWidth="1"/>
    <col min="5376" max="5387" width="14.28515625" style="989" customWidth="1"/>
    <col min="5388" max="5388" width="40.7109375" style="989" customWidth="1"/>
    <col min="5389" max="5400" width="14.28515625" style="989" customWidth="1"/>
    <col min="5401" max="5401" width="44.140625" style="989" customWidth="1"/>
    <col min="5402" max="5408" width="14.28515625" style="989" customWidth="1"/>
    <col min="5409" max="5417" width="14.28515625" style="989" bestFit="1" customWidth="1"/>
    <col min="5418" max="5418" width="14.28515625" style="989" customWidth="1"/>
    <col min="5419" max="5420" width="14.5703125" style="989" bestFit="1" customWidth="1"/>
    <col min="5421" max="5624" width="9.140625" style="989" customWidth="1"/>
    <col min="5625" max="5630" width="47.42578125" style="989"/>
    <col min="5631" max="5631" width="43.28515625" style="989" customWidth="1"/>
    <col min="5632" max="5643" width="14.28515625" style="989" customWidth="1"/>
    <col min="5644" max="5644" width="40.7109375" style="989" customWidth="1"/>
    <col min="5645" max="5656" width="14.28515625" style="989" customWidth="1"/>
    <col min="5657" max="5657" width="44.140625" style="989" customWidth="1"/>
    <col min="5658" max="5664" width="14.28515625" style="989" customWidth="1"/>
    <col min="5665" max="5673" width="14.28515625" style="989" bestFit="1" customWidth="1"/>
    <col min="5674" max="5674" width="14.28515625" style="989" customWidth="1"/>
    <col min="5675" max="5676" width="14.5703125" style="989" bestFit="1" customWidth="1"/>
    <col min="5677" max="5880" width="9.140625" style="989" customWidth="1"/>
    <col min="5881" max="5886" width="47.42578125" style="989"/>
    <col min="5887" max="5887" width="43.28515625" style="989" customWidth="1"/>
    <col min="5888" max="5899" width="14.28515625" style="989" customWidth="1"/>
    <col min="5900" max="5900" width="40.7109375" style="989" customWidth="1"/>
    <col min="5901" max="5912" width="14.28515625" style="989" customWidth="1"/>
    <col min="5913" max="5913" width="44.140625" style="989" customWidth="1"/>
    <col min="5914" max="5920" width="14.28515625" style="989" customWidth="1"/>
    <col min="5921" max="5929" width="14.28515625" style="989" bestFit="1" customWidth="1"/>
    <col min="5930" max="5930" width="14.28515625" style="989" customWidth="1"/>
    <col min="5931" max="5932" width="14.5703125" style="989" bestFit="1" customWidth="1"/>
    <col min="5933" max="6136" width="9.140625" style="989" customWidth="1"/>
    <col min="6137" max="6142" width="47.42578125" style="989"/>
    <col min="6143" max="6143" width="43.28515625" style="989" customWidth="1"/>
    <col min="6144" max="6155" width="14.28515625" style="989" customWidth="1"/>
    <col min="6156" max="6156" width="40.7109375" style="989" customWidth="1"/>
    <col min="6157" max="6168" width="14.28515625" style="989" customWidth="1"/>
    <col min="6169" max="6169" width="44.140625" style="989" customWidth="1"/>
    <col min="6170" max="6176" width="14.28515625" style="989" customWidth="1"/>
    <col min="6177" max="6185" width="14.28515625" style="989" bestFit="1" customWidth="1"/>
    <col min="6186" max="6186" width="14.28515625" style="989" customWidth="1"/>
    <col min="6187" max="6188" width="14.5703125" style="989" bestFit="1" customWidth="1"/>
    <col min="6189" max="6392" width="9.140625" style="989" customWidth="1"/>
    <col min="6393" max="6398" width="47.42578125" style="989"/>
    <col min="6399" max="6399" width="43.28515625" style="989" customWidth="1"/>
    <col min="6400" max="6411" width="14.28515625" style="989" customWidth="1"/>
    <col min="6412" max="6412" width="40.7109375" style="989" customWidth="1"/>
    <col min="6413" max="6424" width="14.28515625" style="989" customWidth="1"/>
    <col min="6425" max="6425" width="44.140625" style="989" customWidth="1"/>
    <col min="6426" max="6432" width="14.28515625" style="989" customWidth="1"/>
    <col min="6433" max="6441" width="14.28515625" style="989" bestFit="1" customWidth="1"/>
    <col min="6442" max="6442" width="14.28515625" style="989" customWidth="1"/>
    <col min="6443" max="6444" width="14.5703125" style="989" bestFit="1" customWidth="1"/>
    <col min="6445" max="6648" width="9.140625" style="989" customWidth="1"/>
    <col min="6649" max="6654" width="47.42578125" style="989"/>
    <col min="6655" max="6655" width="43.28515625" style="989" customWidth="1"/>
    <col min="6656" max="6667" width="14.28515625" style="989" customWidth="1"/>
    <col min="6668" max="6668" width="40.7109375" style="989" customWidth="1"/>
    <col min="6669" max="6680" width="14.28515625" style="989" customWidth="1"/>
    <col min="6681" max="6681" width="44.140625" style="989" customWidth="1"/>
    <col min="6682" max="6688" width="14.28515625" style="989" customWidth="1"/>
    <col min="6689" max="6697" width="14.28515625" style="989" bestFit="1" customWidth="1"/>
    <col min="6698" max="6698" width="14.28515625" style="989" customWidth="1"/>
    <col min="6699" max="6700" width="14.5703125" style="989" bestFit="1" customWidth="1"/>
    <col min="6701" max="6904" width="9.140625" style="989" customWidth="1"/>
    <col min="6905" max="6910" width="47.42578125" style="989"/>
    <col min="6911" max="6911" width="43.28515625" style="989" customWidth="1"/>
    <col min="6912" max="6923" width="14.28515625" style="989" customWidth="1"/>
    <col min="6924" max="6924" width="40.7109375" style="989" customWidth="1"/>
    <col min="6925" max="6936" width="14.28515625" style="989" customWidth="1"/>
    <col min="6937" max="6937" width="44.140625" style="989" customWidth="1"/>
    <col min="6938" max="6944" width="14.28515625" style="989" customWidth="1"/>
    <col min="6945" max="6953" width="14.28515625" style="989" bestFit="1" customWidth="1"/>
    <col min="6954" max="6954" width="14.28515625" style="989" customWidth="1"/>
    <col min="6955" max="6956" width="14.5703125" style="989" bestFit="1" customWidth="1"/>
    <col min="6957" max="7160" width="9.140625" style="989" customWidth="1"/>
    <col min="7161" max="7166" width="47.42578125" style="989"/>
    <col min="7167" max="7167" width="43.28515625" style="989" customWidth="1"/>
    <col min="7168" max="7179" width="14.28515625" style="989" customWidth="1"/>
    <col min="7180" max="7180" width="40.7109375" style="989" customWidth="1"/>
    <col min="7181" max="7192" width="14.28515625" style="989" customWidth="1"/>
    <col min="7193" max="7193" width="44.140625" style="989" customWidth="1"/>
    <col min="7194" max="7200" width="14.28515625" style="989" customWidth="1"/>
    <col min="7201" max="7209" width="14.28515625" style="989" bestFit="1" customWidth="1"/>
    <col min="7210" max="7210" width="14.28515625" style="989" customWidth="1"/>
    <col min="7211" max="7212" width="14.5703125" style="989" bestFit="1" customWidth="1"/>
    <col min="7213" max="7416" width="9.140625" style="989" customWidth="1"/>
    <col min="7417" max="7422" width="47.42578125" style="989"/>
    <col min="7423" max="7423" width="43.28515625" style="989" customWidth="1"/>
    <col min="7424" max="7435" width="14.28515625" style="989" customWidth="1"/>
    <col min="7436" max="7436" width="40.7109375" style="989" customWidth="1"/>
    <col min="7437" max="7448" width="14.28515625" style="989" customWidth="1"/>
    <col min="7449" max="7449" width="44.140625" style="989" customWidth="1"/>
    <col min="7450" max="7456" width="14.28515625" style="989" customWidth="1"/>
    <col min="7457" max="7465" width="14.28515625" style="989" bestFit="1" customWidth="1"/>
    <col min="7466" max="7466" width="14.28515625" style="989" customWidth="1"/>
    <col min="7467" max="7468" width="14.5703125" style="989" bestFit="1" customWidth="1"/>
    <col min="7469" max="7672" width="9.140625" style="989" customWidth="1"/>
    <col min="7673" max="7678" width="47.42578125" style="989"/>
    <col min="7679" max="7679" width="43.28515625" style="989" customWidth="1"/>
    <col min="7680" max="7691" width="14.28515625" style="989" customWidth="1"/>
    <col min="7692" max="7692" width="40.7109375" style="989" customWidth="1"/>
    <col min="7693" max="7704" width="14.28515625" style="989" customWidth="1"/>
    <col min="7705" max="7705" width="44.140625" style="989" customWidth="1"/>
    <col min="7706" max="7712" width="14.28515625" style="989" customWidth="1"/>
    <col min="7713" max="7721" width="14.28515625" style="989" bestFit="1" customWidth="1"/>
    <col min="7722" max="7722" width="14.28515625" style="989" customWidth="1"/>
    <col min="7723" max="7724" width="14.5703125" style="989" bestFit="1" customWidth="1"/>
    <col min="7725" max="7928" width="9.140625" style="989" customWidth="1"/>
    <col min="7929" max="7934" width="47.42578125" style="989"/>
    <col min="7935" max="7935" width="43.28515625" style="989" customWidth="1"/>
    <col min="7936" max="7947" width="14.28515625" style="989" customWidth="1"/>
    <col min="7948" max="7948" width="40.7109375" style="989" customWidth="1"/>
    <col min="7949" max="7960" width="14.28515625" style="989" customWidth="1"/>
    <col min="7961" max="7961" width="44.140625" style="989" customWidth="1"/>
    <col min="7962" max="7968" width="14.28515625" style="989" customWidth="1"/>
    <col min="7969" max="7977" width="14.28515625" style="989" bestFit="1" customWidth="1"/>
    <col min="7978" max="7978" width="14.28515625" style="989" customWidth="1"/>
    <col min="7979" max="7980" width="14.5703125" style="989" bestFit="1" customWidth="1"/>
    <col min="7981" max="8184" width="9.140625" style="989" customWidth="1"/>
    <col min="8185" max="8190" width="47.42578125" style="989"/>
    <col min="8191" max="8191" width="43.28515625" style="989" customWidth="1"/>
    <col min="8192" max="8203" width="14.28515625" style="989" customWidth="1"/>
    <col min="8204" max="8204" width="40.7109375" style="989" customWidth="1"/>
    <col min="8205" max="8216" width="14.28515625" style="989" customWidth="1"/>
    <col min="8217" max="8217" width="44.140625" style="989" customWidth="1"/>
    <col min="8218" max="8224" width="14.28515625" style="989" customWidth="1"/>
    <col min="8225" max="8233" width="14.28515625" style="989" bestFit="1" customWidth="1"/>
    <col min="8234" max="8234" width="14.28515625" style="989" customWidth="1"/>
    <col min="8235" max="8236" width="14.5703125" style="989" bestFit="1" customWidth="1"/>
    <col min="8237" max="8440" width="9.140625" style="989" customWidth="1"/>
    <col min="8441" max="8446" width="47.42578125" style="989"/>
    <col min="8447" max="8447" width="43.28515625" style="989" customWidth="1"/>
    <col min="8448" max="8459" width="14.28515625" style="989" customWidth="1"/>
    <col min="8460" max="8460" width="40.7109375" style="989" customWidth="1"/>
    <col min="8461" max="8472" width="14.28515625" style="989" customWidth="1"/>
    <col min="8473" max="8473" width="44.140625" style="989" customWidth="1"/>
    <col min="8474" max="8480" width="14.28515625" style="989" customWidth="1"/>
    <col min="8481" max="8489" width="14.28515625" style="989" bestFit="1" customWidth="1"/>
    <col min="8490" max="8490" width="14.28515625" style="989" customWidth="1"/>
    <col min="8491" max="8492" width="14.5703125" style="989" bestFit="1" customWidth="1"/>
    <col min="8493" max="8696" width="9.140625" style="989" customWidth="1"/>
    <col min="8697" max="8702" width="47.42578125" style="989"/>
    <col min="8703" max="8703" width="43.28515625" style="989" customWidth="1"/>
    <col min="8704" max="8715" width="14.28515625" style="989" customWidth="1"/>
    <col min="8716" max="8716" width="40.7109375" style="989" customWidth="1"/>
    <col min="8717" max="8728" width="14.28515625" style="989" customWidth="1"/>
    <col min="8729" max="8729" width="44.140625" style="989" customWidth="1"/>
    <col min="8730" max="8736" width="14.28515625" style="989" customWidth="1"/>
    <col min="8737" max="8745" width="14.28515625" style="989" bestFit="1" customWidth="1"/>
    <col min="8746" max="8746" width="14.28515625" style="989" customWidth="1"/>
    <col min="8747" max="8748" width="14.5703125" style="989" bestFit="1" customWidth="1"/>
    <col min="8749" max="8952" width="9.140625" style="989" customWidth="1"/>
    <col min="8953" max="8958" width="47.42578125" style="989"/>
    <col min="8959" max="8959" width="43.28515625" style="989" customWidth="1"/>
    <col min="8960" max="8971" width="14.28515625" style="989" customWidth="1"/>
    <col min="8972" max="8972" width="40.7109375" style="989" customWidth="1"/>
    <col min="8973" max="8984" width="14.28515625" style="989" customWidth="1"/>
    <col min="8985" max="8985" width="44.140625" style="989" customWidth="1"/>
    <col min="8986" max="8992" width="14.28515625" style="989" customWidth="1"/>
    <col min="8993" max="9001" width="14.28515625" style="989" bestFit="1" customWidth="1"/>
    <col min="9002" max="9002" width="14.28515625" style="989" customWidth="1"/>
    <col min="9003" max="9004" width="14.5703125" style="989" bestFit="1" customWidth="1"/>
    <col min="9005" max="9208" width="9.140625" style="989" customWidth="1"/>
    <col min="9209" max="9214" width="47.42578125" style="989"/>
    <col min="9215" max="9215" width="43.28515625" style="989" customWidth="1"/>
    <col min="9216" max="9227" width="14.28515625" style="989" customWidth="1"/>
    <col min="9228" max="9228" width="40.7109375" style="989" customWidth="1"/>
    <col min="9229" max="9240" width="14.28515625" style="989" customWidth="1"/>
    <col min="9241" max="9241" width="44.140625" style="989" customWidth="1"/>
    <col min="9242" max="9248" width="14.28515625" style="989" customWidth="1"/>
    <col min="9249" max="9257" width="14.28515625" style="989" bestFit="1" customWidth="1"/>
    <col min="9258" max="9258" width="14.28515625" style="989" customWidth="1"/>
    <col min="9259" max="9260" width="14.5703125" style="989" bestFit="1" customWidth="1"/>
    <col min="9261" max="9464" width="9.140625" style="989" customWidth="1"/>
    <col min="9465" max="9470" width="47.42578125" style="989"/>
    <col min="9471" max="9471" width="43.28515625" style="989" customWidth="1"/>
    <col min="9472" max="9483" width="14.28515625" style="989" customWidth="1"/>
    <col min="9484" max="9484" width="40.7109375" style="989" customWidth="1"/>
    <col min="9485" max="9496" width="14.28515625" style="989" customWidth="1"/>
    <col min="9497" max="9497" width="44.140625" style="989" customWidth="1"/>
    <col min="9498" max="9504" width="14.28515625" style="989" customWidth="1"/>
    <col min="9505" max="9513" width="14.28515625" style="989" bestFit="1" customWidth="1"/>
    <col min="9514" max="9514" width="14.28515625" style="989" customWidth="1"/>
    <col min="9515" max="9516" width="14.5703125" style="989" bestFit="1" customWidth="1"/>
    <col min="9517" max="9720" width="9.140625" style="989" customWidth="1"/>
    <col min="9721" max="9726" width="47.42578125" style="989"/>
    <col min="9727" max="9727" width="43.28515625" style="989" customWidth="1"/>
    <col min="9728" max="9739" width="14.28515625" style="989" customWidth="1"/>
    <col min="9740" max="9740" width="40.7109375" style="989" customWidth="1"/>
    <col min="9741" max="9752" width="14.28515625" style="989" customWidth="1"/>
    <col min="9753" max="9753" width="44.140625" style="989" customWidth="1"/>
    <col min="9754" max="9760" width="14.28515625" style="989" customWidth="1"/>
    <col min="9761" max="9769" width="14.28515625" style="989" bestFit="1" customWidth="1"/>
    <col min="9770" max="9770" width="14.28515625" style="989" customWidth="1"/>
    <col min="9771" max="9772" width="14.5703125" style="989" bestFit="1" customWidth="1"/>
    <col min="9773" max="9976" width="9.140625" style="989" customWidth="1"/>
    <col min="9977" max="9982" width="47.42578125" style="989"/>
    <col min="9983" max="9983" width="43.28515625" style="989" customWidth="1"/>
    <col min="9984" max="9995" width="14.28515625" style="989" customWidth="1"/>
    <col min="9996" max="9996" width="40.7109375" style="989" customWidth="1"/>
    <col min="9997" max="10008" width="14.28515625" style="989" customWidth="1"/>
    <col min="10009" max="10009" width="44.140625" style="989" customWidth="1"/>
    <col min="10010" max="10016" width="14.28515625" style="989" customWidth="1"/>
    <col min="10017" max="10025" width="14.28515625" style="989" bestFit="1" customWidth="1"/>
    <col min="10026" max="10026" width="14.28515625" style="989" customWidth="1"/>
    <col min="10027" max="10028" width="14.5703125" style="989" bestFit="1" customWidth="1"/>
    <col min="10029" max="10232" width="9.140625" style="989" customWidth="1"/>
    <col min="10233" max="10238" width="47.42578125" style="989"/>
    <col min="10239" max="10239" width="43.28515625" style="989" customWidth="1"/>
    <col min="10240" max="10251" width="14.28515625" style="989" customWidth="1"/>
    <col min="10252" max="10252" width="40.7109375" style="989" customWidth="1"/>
    <col min="10253" max="10264" width="14.28515625" style="989" customWidth="1"/>
    <col min="10265" max="10265" width="44.140625" style="989" customWidth="1"/>
    <col min="10266" max="10272" width="14.28515625" style="989" customWidth="1"/>
    <col min="10273" max="10281" width="14.28515625" style="989" bestFit="1" customWidth="1"/>
    <col min="10282" max="10282" width="14.28515625" style="989" customWidth="1"/>
    <col min="10283" max="10284" width="14.5703125" style="989" bestFit="1" customWidth="1"/>
    <col min="10285" max="10488" width="9.140625" style="989" customWidth="1"/>
    <col min="10489" max="10494" width="47.42578125" style="989"/>
    <col min="10495" max="10495" width="43.28515625" style="989" customWidth="1"/>
    <col min="10496" max="10507" width="14.28515625" style="989" customWidth="1"/>
    <col min="10508" max="10508" width="40.7109375" style="989" customWidth="1"/>
    <col min="10509" max="10520" width="14.28515625" style="989" customWidth="1"/>
    <col min="10521" max="10521" width="44.140625" style="989" customWidth="1"/>
    <col min="10522" max="10528" width="14.28515625" style="989" customWidth="1"/>
    <col min="10529" max="10537" width="14.28515625" style="989" bestFit="1" customWidth="1"/>
    <col min="10538" max="10538" width="14.28515625" style="989" customWidth="1"/>
    <col min="10539" max="10540" width="14.5703125" style="989" bestFit="1" customWidth="1"/>
    <col min="10541" max="10744" width="9.140625" style="989" customWidth="1"/>
    <col min="10745" max="10750" width="47.42578125" style="989"/>
    <col min="10751" max="10751" width="43.28515625" style="989" customWidth="1"/>
    <col min="10752" max="10763" width="14.28515625" style="989" customWidth="1"/>
    <col min="10764" max="10764" width="40.7109375" style="989" customWidth="1"/>
    <col min="10765" max="10776" width="14.28515625" style="989" customWidth="1"/>
    <col min="10777" max="10777" width="44.140625" style="989" customWidth="1"/>
    <col min="10778" max="10784" width="14.28515625" style="989" customWidth="1"/>
    <col min="10785" max="10793" width="14.28515625" style="989" bestFit="1" customWidth="1"/>
    <col min="10794" max="10794" width="14.28515625" style="989" customWidth="1"/>
    <col min="10795" max="10796" width="14.5703125" style="989" bestFit="1" customWidth="1"/>
    <col min="10797" max="11000" width="9.140625" style="989" customWidth="1"/>
    <col min="11001" max="11006" width="47.42578125" style="989"/>
    <col min="11007" max="11007" width="43.28515625" style="989" customWidth="1"/>
    <col min="11008" max="11019" width="14.28515625" style="989" customWidth="1"/>
    <col min="11020" max="11020" width="40.7109375" style="989" customWidth="1"/>
    <col min="11021" max="11032" width="14.28515625" style="989" customWidth="1"/>
    <col min="11033" max="11033" width="44.140625" style="989" customWidth="1"/>
    <col min="11034" max="11040" width="14.28515625" style="989" customWidth="1"/>
    <col min="11041" max="11049" width="14.28515625" style="989" bestFit="1" customWidth="1"/>
    <col min="11050" max="11050" width="14.28515625" style="989" customWidth="1"/>
    <col min="11051" max="11052" width="14.5703125" style="989" bestFit="1" customWidth="1"/>
    <col min="11053" max="11256" width="9.140625" style="989" customWidth="1"/>
    <col min="11257" max="11262" width="47.42578125" style="989"/>
    <col min="11263" max="11263" width="43.28515625" style="989" customWidth="1"/>
    <col min="11264" max="11275" width="14.28515625" style="989" customWidth="1"/>
    <col min="11276" max="11276" width="40.7109375" style="989" customWidth="1"/>
    <col min="11277" max="11288" width="14.28515625" style="989" customWidth="1"/>
    <col min="11289" max="11289" width="44.140625" style="989" customWidth="1"/>
    <col min="11290" max="11296" width="14.28515625" style="989" customWidth="1"/>
    <col min="11297" max="11305" width="14.28515625" style="989" bestFit="1" customWidth="1"/>
    <col min="11306" max="11306" width="14.28515625" style="989" customWidth="1"/>
    <col min="11307" max="11308" width="14.5703125" style="989" bestFit="1" customWidth="1"/>
    <col min="11309" max="11512" width="9.140625" style="989" customWidth="1"/>
    <col min="11513" max="11518" width="47.42578125" style="989"/>
    <col min="11519" max="11519" width="43.28515625" style="989" customWidth="1"/>
    <col min="11520" max="11531" width="14.28515625" style="989" customWidth="1"/>
    <col min="11532" max="11532" width="40.7109375" style="989" customWidth="1"/>
    <col min="11533" max="11544" width="14.28515625" style="989" customWidth="1"/>
    <col min="11545" max="11545" width="44.140625" style="989" customWidth="1"/>
    <col min="11546" max="11552" width="14.28515625" style="989" customWidth="1"/>
    <col min="11553" max="11561" width="14.28515625" style="989" bestFit="1" customWidth="1"/>
    <col min="11562" max="11562" width="14.28515625" style="989" customWidth="1"/>
    <col min="11563" max="11564" width="14.5703125" style="989" bestFit="1" customWidth="1"/>
    <col min="11565" max="11768" width="9.140625" style="989" customWidth="1"/>
    <col min="11769" max="11774" width="47.42578125" style="989"/>
    <col min="11775" max="11775" width="43.28515625" style="989" customWidth="1"/>
    <col min="11776" max="11787" width="14.28515625" style="989" customWidth="1"/>
    <col min="11788" max="11788" width="40.7109375" style="989" customWidth="1"/>
    <col min="11789" max="11800" width="14.28515625" style="989" customWidth="1"/>
    <col min="11801" max="11801" width="44.140625" style="989" customWidth="1"/>
    <col min="11802" max="11808" width="14.28515625" style="989" customWidth="1"/>
    <col min="11809" max="11817" width="14.28515625" style="989" bestFit="1" customWidth="1"/>
    <col min="11818" max="11818" width="14.28515625" style="989" customWidth="1"/>
    <col min="11819" max="11820" width="14.5703125" style="989" bestFit="1" customWidth="1"/>
    <col min="11821" max="12024" width="9.140625" style="989" customWidth="1"/>
    <col min="12025" max="12030" width="47.42578125" style="989"/>
    <col min="12031" max="12031" width="43.28515625" style="989" customWidth="1"/>
    <col min="12032" max="12043" width="14.28515625" style="989" customWidth="1"/>
    <col min="12044" max="12044" width="40.7109375" style="989" customWidth="1"/>
    <col min="12045" max="12056" width="14.28515625" style="989" customWidth="1"/>
    <col min="12057" max="12057" width="44.140625" style="989" customWidth="1"/>
    <col min="12058" max="12064" width="14.28515625" style="989" customWidth="1"/>
    <col min="12065" max="12073" width="14.28515625" style="989" bestFit="1" customWidth="1"/>
    <col min="12074" max="12074" width="14.28515625" style="989" customWidth="1"/>
    <col min="12075" max="12076" width="14.5703125" style="989" bestFit="1" customWidth="1"/>
    <col min="12077" max="12280" width="9.140625" style="989" customWidth="1"/>
    <col min="12281" max="12286" width="47.42578125" style="989"/>
    <col min="12287" max="12287" width="43.28515625" style="989" customWidth="1"/>
    <col min="12288" max="12299" width="14.28515625" style="989" customWidth="1"/>
    <col min="12300" max="12300" width="40.7109375" style="989" customWidth="1"/>
    <col min="12301" max="12312" width="14.28515625" style="989" customWidth="1"/>
    <col min="12313" max="12313" width="44.140625" style="989" customWidth="1"/>
    <col min="12314" max="12320" width="14.28515625" style="989" customWidth="1"/>
    <col min="12321" max="12329" width="14.28515625" style="989" bestFit="1" customWidth="1"/>
    <col min="12330" max="12330" width="14.28515625" style="989" customWidth="1"/>
    <col min="12331" max="12332" width="14.5703125" style="989" bestFit="1" customWidth="1"/>
    <col min="12333" max="12536" width="9.140625" style="989" customWidth="1"/>
    <col min="12537" max="12542" width="47.42578125" style="989"/>
    <col min="12543" max="12543" width="43.28515625" style="989" customWidth="1"/>
    <col min="12544" max="12555" width="14.28515625" style="989" customWidth="1"/>
    <col min="12556" max="12556" width="40.7109375" style="989" customWidth="1"/>
    <col min="12557" max="12568" width="14.28515625" style="989" customWidth="1"/>
    <col min="12569" max="12569" width="44.140625" style="989" customWidth="1"/>
    <col min="12570" max="12576" width="14.28515625" style="989" customWidth="1"/>
    <col min="12577" max="12585" width="14.28515625" style="989" bestFit="1" customWidth="1"/>
    <col min="12586" max="12586" width="14.28515625" style="989" customWidth="1"/>
    <col min="12587" max="12588" width="14.5703125" style="989" bestFit="1" customWidth="1"/>
    <col min="12589" max="12792" width="9.140625" style="989" customWidth="1"/>
    <col min="12793" max="12798" width="47.42578125" style="989"/>
    <col min="12799" max="12799" width="43.28515625" style="989" customWidth="1"/>
    <col min="12800" max="12811" width="14.28515625" style="989" customWidth="1"/>
    <col min="12812" max="12812" width="40.7109375" style="989" customWidth="1"/>
    <col min="12813" max="12824" width="14.28515625" style="989" customWidth="1"/>
    <col min="12825" max="12825" width="44.140625" style="989" customWidth="1"/>
    <col min="12826" max="12832" width="14.28515625" style="989" customWidth="1"/>
    <col min="12833" max="12841" width="14.28515625" style="989" bestFit="1" customWidth="1"/>
    <col min="12842" max="12842" width="14.28515625" style="989" customWidth="1"/>
    <col min="12843" max="12844" width="14.5703125" style="989" bestFit="1" customWidth="1"/>
    <col min="12845" max="13048" width="9.140625" style="989" customWidth="1"/>
    <col min="13049" max="13054" width="47.42578125" style="989"/>
    <col min="13055" max="13055" width="43.28515625" style="989" customWidth="1"/>
    <col min="13056" max="13067" width="14.28515625" style="989" customWidth="1"/>
    <col min="13068" max="13068" width="40.7109375" style="989" customWidth="1"/>
    <col min="13069" max="13080" width="14.28515625" style="989" customWidth="1"/>
    <col min="13081" max="13081" width="44.140625" style="989" customWidth="1"/>
    <col min="13082" max="13088" width="14.28515625" style="989" customWidth="1"/>
    <col min="13089" max="13097" width="14.28515625" style="989" bestFit="1" customWidth="1"/>
    <col min="13098" max="13098" width="14.28515625" style="989" customWidth="1"/>
    <col min="13099" max="13100" width="14.5703125" style="989" bestFit="1" customWidth="1"/>
    <col min="13101" max="13304" width="9.140625" style="989" customWidth="1"/>
    <col min="13305" max="13310" width="47.42578125" style="989"/>
    <col min="13311" max="13311" width="43.28515625" style="989" customWidth="1"/>
    <col min="13312" max="13323" width="14.28515625" style="989" customWidth="1"/>
    <col min="13324" max="13324" width="40.7109375" style="989" customWidth="1"/>
    <col min="13325" max="13336" width="14.28515625" style="989" customWidth="1"/>
    <col min="13337" max="13337" width="44.140625" style="989" customWidth="1"/>
    <col min="13338" max="13344" width="14.28515625" style="989" customWidth="1"/>
    <col min="13345" max="13353" width="14.28515625" style="989" bestFit="1" customWidth="1"/>
    <col min="13354" max="13354" width="14.28515625" style="989" customWidth="1"/>
    <col min="13355" max="13356" width="14.5703125" style="989" bestFit="1" customWidth="1"/>
    <col min="13357" max="13560" width="9.140625" style="989" customWidth="1"/>
    <col min="13561" max="13566" width="47.42578125" style="989"/>
    <col min="13567" max="13567" width="43.28515625" style="989" customWidth="1"/>
    <col min="13568" max="13579" width="14.28515625" style="989" customWidth="1"/>
    <col min="13580" max="13580" width="40.7109375" style="989" customWidth="1"/>
    <col min="13581" max="13592" width="14.28515625" style="989" customWidth="1"/>
    <col min="13593" max="13593" width="44.140625" style="989" customWidth="1"/>
    <col min="13594" max="13600" width="14.28515625" style="989" customWidth="1"/>
    <col min="13601" max="13609" width="14.28515625" style="989" bestFit="1" customWidth="1"/>
    <col min="13610" max="13610" width="14.28515625" style="989" customWidth="1"/>
    <col min="13611" max="13612" width="14.5703125" style="989" bestFit="1" customWidth="1"/>
    <col min="13613" max="13816" width="9.140625" style="989" customWidth="1"/>
    <col min="13817" max="13822" width="47.42578125" style="989"/>
    <col min="13823" max="13823" width="43.28515625" style="989" customWidth="1"/>
    <col min="13824" max="13835" width="14.28515625" style="989" customWidth="1"/>
    <col min="13836" max="13836" width="40.7109375" style="989" customWidth="1"/>
    <col min="13837" max="13848" width="14.28515625" style="989" customWidth="1"/>
    <col min="13849" max="13849" width="44.140625" style="989" customWidth="1"/>
    <col min="13850" max="13856" width="14.28515625" style="989" customWidth="1"/>
    <col min="13857" max="13865" width="14.28515625" style="989" bestFit="1" customWidth="1"/>
    <col min="13866" max="13866" width="14.28515625" style="989" customWidth="1"/>
    <col min="13867" max="13868" width="14.5703125" style="989" bestFit="1" customWidth="1"/>
    <col min="13869" max="14072" width="9.140625" style="989" customWidth="1"/>
    <col min="14073" max="14078" width="47.42578125" style="989"/>
    <col min="14079" max="14079" width="43.28515625" style="989" customWidth="1"/>
    <col min="14080" max="14091" width="14.28515625" style="989" customWidth="1"/>
    <col min="14092" max="14092" width="40.7109375" style="989" customWidth="1"/>
    <col min="14093" max="14104" width="14.28515625" style="989" customWidth="1"/>
    <col min="14105" max="14105" width="44.140625" style="989" customWidth="1"/>
    <col min="14106" max="14112" width="14.28515625" style="989" customWidth="1"/>
    <col min="14113" max="14121" width="14.28515625" style="989" bestFit="1" customWidth="1"/>
    <col min="14122" max="14122" width="14.28515625" style="989" customWidth="1"/>
    <col min="14123" max="14124" width="14.5703125" style="989" bestFit="1" customWidth="1"/>
    <col min="14125" max="14328" width="9.140625" style="989" customWidth="1"/>
    <col min="14329" max="14334" width="47.42578125" style="989"/>
    <col min="14335" max="14335" width="43.28515625" style="989" customWidth="1"/>
    <col min="14336" max="14347" width="14.28515625" style="989" customWidth="1"/>
    <col min="14348" max="14348" width="40.7109375" style="989" customWidth="1"/>
    <col min="14349" max="14360" width="14.28515625" style="989" customWidth="1"/>
    <col min="14361" max="14361" width="44.140625" style="989" customWidth="1"/>
    <col min="14362" max="14368" width="14.28515625" style="989" customWidth="1"/>
    <col min="14369" max="14377" width="14.28515625" style="989" bestFit="1" customWidth="1"/>
    <col min="14378" max="14378" width="14.28515625" style="989" customWidth="1"/>
    <col min="14379" max="14380" width="14.5703125" style="989" bestFit="1" customWidth="1"/>
    <col min="14381" max="14584" width="9.140625" style="989" customWidth="1"/>
    <col min="14585" max="14590" width="47.42578125" style="989"/>
    <col min="14591" max="14591" width="43.28515625" style="989" customWidth="1"/>
    <col min="14592" max="14603" width="14.28515625" style="989" customWidth="1"/>
    <col min="14604" max="14604" width="40.7109375" style="989" customWidth="1"/>
    <col min="14605" max="14616" width="14.28515625" style="989" customWidth="1"/>
    <col min="14617" max="14617" width="44.140625" style="989" customWidth="1"/>
    <col min="14618" max="14624" width="14.28515625" style="989" customWidth="1"/>
    <col min="14625" max="14633" width="14.28515625" style="989" bestFit="1" customWidth="1"/>
    <col min="14634" max="14634" width="14.28515625" style="989" customWidth="1"/>
    <col min="14635" max="14636" width="14.5703125" style="989" bestFit="1" customWidth="1"/>
    <col min="14637" max="14840" width="9.140625" style="989" customWidth="1"/>
    <col min="14841" max="14846" width="47.42578125" style="989"/>
    <col min="14847" max="14847" width="43.28515625" style="989" customWidth="1"/>
    <col min="14848" max="14859" width="14.28515625" style="989" customWidth="1"/>
    <col min="14860" max="14860" width="40.7109375" style="989" customWidth="1"/>
    <col min="14861" max="14872" width="14.28515625" style="989" customWidth="1"/>
    <col min="14873" max="14873" width="44.140625" style="989" customWidth="1"/>
    <col min="14874" max="14880" width="14.28515625" style="989" customWidth="1"/>
    <col min="14881" max="14889" width="14.28515625" style="989" bestFit="1" customWidth="1"/>
    <col min="14890" max="14890" width="14.28515625" style="989" customWidth="1"/>
    <col min="14891" max="14892" width="14.5703125" style="989" bestFit="1" customWidth="1"/>
    <col min="14893" max="15096" width="9.140625" style="989" customWidth="1"/>
    <col min="15097" max="15102" width="47.42578125" style="989"/>
    <col min="15103" max="15103" width="43.28515625" style="989" customWidth="1"/>
    <col min="15104" max="15115" width="14.28515625" style="989" customWidth="1"/>
    <col min="15116" max="15116" width="40.7109375" style="989" customWidth="1"/>
    <col min="15117" max="15128" width="14.28515625" style="989" customWidth="1"/>
    <col min="15129" max="15129" width="44.140625" style="989" customWidth="1"/>
    <col min="15130" max="15136" width="14.28515625" style="989" customWidth="1"/>
    <col min="15137" max="15145" width="14.28515625" style="989" bestFit="1" customWidth="1"/>
    <col min="15146" max="15146" width="14.28515625" style="989" customWidth="1"/>
    <col min="15147" max="15148" width="14.5703125" style="989" bestFit="1" customWidth="1"/>
    <col min="15149" max="15352" width="9.140625" style="989" customWidth="1"/>
    <col min="15353" max="15358" width="47.42578125" style="989"/>
    <col min="15359" max="15359" width="43.28515625" style="989" customWidth="1"/>
    <col min="15360" max="15371" width="14.28515625" style="989" customWidth="1"/>
    <col min="15372" max="15372" width="40.7109375" style="989" customWidth="1"/>
    <col min="15373" max="15384" width="14.28515625" style="989" customWidth="1"/>
    <col min="15385" max="15385" width="44.140625" style="989" customWidth="1"/>
    <col min="15386" max="15392" width="14.28515625" style="989" customWidth="1"/>
    <col min="15393" max="15401" width="14.28515625" style="989" bestFit="1" customWidth="1"/>
    <col min="15402" max="15402" width="14.28515625" style="989" customWidth="1"/>
    <col min="15403" max="15404" width="14.5703125" style="989" bestFit="1" customWidth="1"/>
    <col min="15405" max="15608" width="9.140625" style="989" customWidth="1"/>
    <col min="15609" max="15614" width="47.42578125" style="989"/>
    <col min="15615" max="15615" width="43.28515625" style="989" customWidth="1"/>
    <col min="15616" max="15627" width="14.28515625" style="989" customWidth="1"/>
    <col min="15628" max="15628" width="40.7109375" style="989" customWidth="1"/>
    <col min="15629" max="15640" width="14.28515625" style="989" customWidth="1"/>
    <col min="15641" max="15641" width="44.140625" style="989" customWidth="1"/>
    <col min="15642" max="15648" width="14.28515625" style="989" customWidth="1"/>
    <col min="15649" max="15657" width="14.28515625" style="989" bestFit="1" customWidth="1"/>
    <col min="15658" max="15658" width="14.28515625" style="989" customWidth="1"/>
    <col min="15659" max="15660" width="14.5703125" style="989" bestFit="1" customWidth="1"/>
    <col min="15661" max="15864" width="9.140625" style="989" customWidth="1"/>
    <col min="15865" max="15870" width="47.42578125" style="989"/>
    <col min="15871" max="15871" width="43.28515625" style="989" customWidth="1"/>
    <col min="15872" max="15883" width="14.28515625" style="989" customWidth="1"/>
    <col min="15884" max="15884" width="40.7109375" style="989" customWidth="1"/>
    <col min="15885" max="15896" width="14.28515625" style="989" customWidth="1"/>
    <col min="15897" max="15897" width="44.140625" style="989" customWidth="1"/>
    <col min="15898" max="15904" width="14.28515625" style="989" customWidth="1"/>
    <col min="15905" max="15913" width="14.28515625" style="989" bestFit="1" customWidth="1"/>
    <col min="15914" max="15914" width="14.28515625" style="989" customWidth="1"/>
    <col min="15915" max="15916" width="14.5703125" style="989" bestFit="1" customWidth="1"/>
    <col min="15917" max="16120" width="9.140625" style="989" customWidth="1"/>
    <col min="16121" max="16126" width="47.42578125" style="989"/>
    <col min="16127" max="16127" width="43.28515625" style="989" customWidth="1"/>
    <col min="16128" max="16139" width="14.28515625" style="989" customWidth="1"/>
    <col min="16140" max="16140" width="40.7109375" style="989" customWidth="1"/>
    <col min="16141" max="16152" width="14.28515625" style="989" customWidth="1"/>
    <col min="16153" max="16153" width="44.140625" style="989" customWidth="1"/>
    <col min="16154" max="16160" width="14.28515625" style="989" customWidth="1"/>
    <col min="16161" max="16169" width="14.28515625" style="989" bestFit="1" customWidth="1"/>
    <col min="16170" max="16170" width="14.28515625" style="989" customWidth="1"/>
    <col min="16171" max="16172" width="14.5703125" style="989" bestFit="1" customWidth="1"/>
    <col min="16173" max="16376" width="9.140625" style="989" customWidth="1"/>
    <col min="16377" max="16384" width="47.42578125" style="989"/>
  </cols>
  <sheetData>
    <row r="1" spans="1:47" ht="25.5">
      <c r="A1" s="883" t="s">
        <v>313</v>
      </c>
    </row>
    <row r="2" spans="1:47" ht="72.75" thickBot="1">
      <c r="A2" s="1366" t="s">
        <v>1197</v>
      </c>
      <c r="B2" s="1367"/>
      <c r="C2" s="1368"/>
      <c r="D2" s="1369"/>
      <c r="E2" s="1369"/>
      <c r="F2" s="1369"/>
      <c r="G2" s="1369"/>
      <c r="H2" s="1369"/>
      <c r="I2" s="1369"/>
      <c r="J2" s="1369"/>
      <c r="K2" s="1369"/>
      <c r="L2" s="1369"/>
      <c r="M2" s="1369"/>
      <c r="N2" s="1366" t="s">
        <v>1197</v>
      </c>
      <c r="O2" s="1369"/>
      <c r="P2" s="1369"/>
      <c r="Q2" s="1369"/>
      <c r="R2" s="1369"/>
      <c r="S2" s="1369"/>
      <c r="T2" s="1369"/>
      <c r="U2" s="1369"/>
      <c r="V2" s="1369"/>
      <c r="W2" s="1370"/>
      <c r="AA2" s="1366" t="s">
        <v>1124</v>
      </c>
      <c r="AR2" s="1371"/>
      <c r="AS2" s="1371"/>
      <c r="AT2" s="1371"/>
    </row>
    <row r="3" spans="1:47" s="1080" customFormat="1" ht="18.75" thickBot="1">
      <c r="A3" s="1372"/>
      <c r="B3" s="3425">
        <v>2008</v>
      </c>
      <c r="C3" s="3426"/>
      <c r="D3" s="3426"/>
      <c r="E3" s="3427"/>
      <c r="F3" s="3425">
        <v>2009</v>
      </c>
      <c r="G3" s="3426"/>
      <c r="H3" s="3426"/>
      <c r="I3" s="3427"/>
      <c r="J3" s="3425">
        <v>2010</v>
      </c>
      <c r="K3" s="3426"/>
      <c r="L3" s="3426"/>
      <c r="M3" s="3427"/>
      <c r="N3" s="1372"/>
      <c r="O3" s="3425">
        <v>2011</v>
      </c>
      <c r="P3" s="3426"/>
      <c r="Q3" s="3426"/>
      <c r="R3" s="3427"/>
      <c r="S3" s="3425">
        <v>2012</v>
      </c>
      <c r="T3" s="3426"/>
      <c r="U3" s="3426"/>
      <c r="V3" s="3427"/>
      <c r="W3" s="3425">
        <v>2013</v>
      </c>
      <c r="X3" s="3426"/>
      <c r="Y3" s="3426"/>
      <c r="Z3" s="3427"/>
      <c r="AA3" s="1372"/>
      <c r="AB3" s="3425">
        <v>2014</v>
      </c>
      <c r="AC3" s="3426"/>
      <c r="AD3" s="3426"/>
      <c r="AE3" s="3427"/>
      <c r="AF3" s="3425">
        <v>2015</v>
      </c>
      <c r="AG3" s="3426"/>
      <c r="AH3" s="3426"/>
      <c r="AI3" s="3427"/>
      <c r="AJ3" s="3425">
        <v>2016</v>
      </c>
      <c r="AK3" s="3426"/>
      <c r="AL3" s="3426"/>
      <c r="AM3" s="3427"/>
      <c r="AN3" s="3425">
        <v>2017</v>
      </c>
      <c r="AO3" s="3426"/>
      <c r="AP3" s="3426"/>
      <c r="AQ3" s="3427"/>
      <c r="AR3" s="3422">
        <v>2018</v>
      </c>
      <c r="AS3" s="3423"/>
      <c r="AT3" s="3423"/>
      <c r="AU3" s="3424"/>
    </row>
    <row r="4" spans="1:47" s="1373" customFormat="1" ht="16.5" thickBot="1">
      <c r="A4" s="1356" t="s">
        <v>4</v>
      </c>
      <c r="B4" s="1353" t="s">
        <v>0</v>
      </c>
      <c r="C4" s="1354" t="s">
        <v>1</v>
      </c>
      <c r="D4" s="1354" t="s">
        <v>2</v>
      </c>
      <c r="E4" s="1355" t="s">
        <v>3</v>
      </c>
      <c r="F4" s="1356" t="s">
        <v>0</v>
      </c>
      <c r="G4" s="1356" t="s">
        <v>1</v>
      </c>
      <c r="H4" s="1356" t="s">
        <v>2</v>
      </c>
      <c r="I4" s="1356" t="s">
        <v>3</v>
      </c>
      <c r="J4" s="1353" t="s">
        <v>0</v>
      </c>
      <c r="K4" s="1354" t="s">
        <v>1</v>
      </c>
      <c r="L4" s="1354" t="s">
        <v>2</v>
      </c>
      <c r="M4" s="1355" t="s">
        <v>1125</v>
      </c>
      <c r="N4" s="1356" t="s">
        <v>4</v>
      </c>
      <c r="O4" s="1353" t="s">
        <v>0</v>
      </c>
      <c r="P4" s="1354" t="s">
        <v>1</v>
      </c>
      <c r="Q4" s="1354" t="s">
        <v>2</v>
      </c>
      <c r="R4" s="1355" t="s">
        <v>3</v>
      </c>
      <c r="S4" s="1353" t="s">
        <v>0</v>
      </c>
      <c r="T4" s="1354" t="s">
        <v>1</v>
      </c>
      <c r="U4" s="1354" t="s">
        <v>2</v>
      </c>
      <c r="V4" s="1355" t="s">
        <v>3</v>
      </c>
      <c r="W4" s="1353" t="s">
        <v>0</v>
      </c>
      <c r="X4" s="1354" t="s">
        <v>1</v>
      </c>
      <c r="Y4" s="1354" t="s">
        <v>2</v>
      </c>
      <c r="Z4" s="1355" t="s">
        <v>3</v>
      </c>
      <c r="AA4" s="1356" t="s">
        <v>4</v>
      </c>
      <c r="AB4" s="1353" t="s">
        <v>0</v>
      </c>
      <c r="AC4" s="1354" t="s">
        <v>1</v>
      </c>
      <c r="AD4" s="1354" t="s">
        <v>2</v>
      </c>
      <c r="AE4" s="1355" t="s">
        <v>3</v>
      </c>
      <c r="AF4" s="1353" t="s">
        <v>0</v>
      </c>
      <c r="AG4" s="1354" t="s">
        <v>1</v>
      </c>
      <c r="AH4" s="1354" t="s">
        <v>2</v>
      </c>
      <c r="AI4" s="1355" t="s">
        <v>3</v>
      </c>
      <c r="AJ4" s="1353" t="s">
        <v>0</v>
      </c>
      <c r="AK4" s="1354" t="s">
        <v>1</v>
      </c>
      <c r="AL4" s="1354" t="s">
        <v>2</v>
      </c>
      <c r="AM4" s="1355" t="s">
        <v>3</v>
      </c>
      <c r="AN4" s="1353" t="s">
        <v>0</v>
      </c>
      <c r="AO4" s="1354" t="s">
        <v>1</v>
      </c>
      <c r="AP4" s="1354" t="s">
        <v>2</v>
      </c>
      <c r="AQ4" s="1355" t="s">
        <v>3</v>
      </c>
      <c r="AR4" s="1401" t="s">
        <v>0</v>
      </c>
      <c r="AS4" s="1354" t="s">
        <v>1</v>
      </c>
      <c r="AT4" s="1354" t="s">
        <v>2</v>
      </c>
      <c r="AU4" s="1355" t="s">
        <v>3</v>
      </c>
    </row>
    <row r="5" spans="1:47">
      <c r="A5" s="1374" t="s">
        <v>5</v>
      </c>
      <c r="B5" s="1917">
        <v>124921.5</v>
      </c>
      <c r="C5" s="1918">
        <v>105500.20000000001</v>
      </c>
      <c r="D5" s="1918">
        <v>105715.3</v>
      </c>
      <c r="E5" s="1918">
        <v>114203.8</v>
      </c>
      <c r="F5" s="1919">
        <v>108086.1</v>
      </c>
      <c r="G5" s="1920">
        <v>101853.80000000002</v>
      </c>
      <c r="H5" s="1920">
        <v>82853.899999999994</v>
      </c>
      <c r="I5" s="1921">
        <v>76961.5</v>
      </c>
      <c r="J5" s="1917">
        <v>74475.899999999994</v>
      </c>
      <c r="K5" s="1918">
        <v>76264.899999999994</v>
      </c>
      <c r="L5" s="1918">
        <v>97512.6</v>
      </c>
      <c r="M5" s="1922">
        <v>86901.9</v>
      </c>
      <c r="N5" s="1374" t="s">
        <v>5</v>
      </c>
      <c r="O5" s="1917">
        <v>83494.23000000001</v>
      </c>
      <c r="P5" s="1918">
        <v>76214.510000000009</v>
      </c>
      <c r="Q5" s="1918">
        <v>76801.3</v>
      </c>
      <c r="R5" s="1922">
        <v>60280.2</v>
      </c>
      <c r="S5" s="1917">
        <v>62529.7</v>
      </c>
      <c r="T5" s="1918">
        <v>65089.5</v>
      </c>
      <c r="U5" s="1918">
        <v>59869.845999999998</v>
      </c>
      <c r="V5" s="1922">
        <v>65693.7</v>
      </c>
      <c r="W5" s="1917">
        <v>58431.072999999997</v>
      </c>
      <c r="X5" s="1918">
        <v>66113.2</v>
      </c>
      <c r="Y5" s="1918">
        <v>66452.37</v>
      </c>
      <c r="Z5" s="1922">
        <v>32622.003770679999</v>
      </c>
      <c r="AA5" s="1374" t="s">
        <v>5</v>
      </c>
      <c r="AB5" s="1919">
        <v>43064.665754880007</v>
      </c>
      <c r="AC5" s="1920">
        <v>45868.235604500005</v>
      </c>
      <c r="AD5" s="1920">
        <v>49343.6</v>
      </c>
      <c r="AE5" s="1921">
        <v>39204.5</v>
      </c>
      <c r="AF5" s="1919">
        <v>39004.300000000003</v>
      </c>
      <c r="AG5" s="1920">
        <v>43187.390281059998</v>
      </c>
      <c r="AH5" s="1920">
        <v>46632.379417950004</v>
      </c>
      <c r="AI5" s="1921">
        <v>53547.653982210002</v>
      </c>
      <c r="AJ5" s="1919">
        <v>35400.625403899998</v>
      </c>
      <c r="AK5" s="1920">
        <v>44285.91886369</v>
      </c>
      <c r="AL5" s="1920">
        <v>42857.115363420002</v>
      </c>
      <c r="AM5" s="1921">
        <v>44148.583748380006</v>
      </c>
      <c r="AN5" s="1919">
        <v>43869.968784999997</v>
      </c>
      <c r="AO5" s="1920">
        <v>39653.80749087</v>
      </c>
      <c r="AP5" s="1920">
        <v>42630.446641100003</v>
      </c>
      <c r="AQ5" s="1921">
        <v>42198.445165639998</v>
      </c>
      <c r="AR5" s="1919">
        <v>45886.711664269998</v>
      </c>
      <c r="AS5" s="1920">
        <v>42258.879901209999</v>
      </c>
      <c r="AT5" s="1920">
        <v>44438.470196779999</v>
      </c>
      <c r="AU5" s="1921">
        <v>50695.265926610009</v>
      </c>
    </row>
    <row r="6" spans="1:47">
      <c r="A6" s="1381" t="s">
        <v>6</v>
      </c>
      <c r="B6" s="1923">
        <v>585.20000000000005</v>
      </c>
      <c r="C6" s="1861">
        <v>755</v>
      </c>
      <c r="D6" s="1861">
        <v>762.7</v>
      </c>
      <c r="E6" s="1861">
        <v>825.2</v>
      </c>
      <c r="F6" s="1862">
        <v>1098.2</v>
      </c>
      <c r="G6" s="1863">
        <v>918.9</v>
      </c>
      <c r="H6" s="1863">
        <v>909.3</v>
      </c>
      <c r="I6" s="1887">
        <v>970.6</v>
      </c>
      <c r="J6" s="1864">
        <v>994</v>
      </c>
      <c r="K6" s="1863">
        <v>1249.5999999999999</v>
      </c>
      <c r="L6" s="1924">
        <v>1450.7</v>
      </c>
      <c r="M6" s="1925">
        <v>1282.3</v>
      </c>
      <c r="N6" s="1381" t="s">
        <v>6</v>
      </c>
      <c r="O6" s="1864">
        <v>1453.87</v>
      </c>
      <c r="P6" s="1863">
        <v>1424.18</v>
      </c>
      <c r="Q6" s="1924">
        <v>1266</v>
      </c>
      <c r="R6" s="1887">
        <v>1508.3</v>
      </c>
      <c r="S6" s="1864">
        <v>1369.6</v>
      </c>
      <c r="T6" s="1924">
        <v>1688.1</v>
      </c>
      <c r="U6" s="1863">
        <v>833.48</v>
      </c>
      <c r="V6" s="1886">
        <v>1222.2</v>
      </c>
      <c r="W6" s="1864">
        <v>1197</v>
      </c>
      <c r="X6" s="1924">
        <v>1589.5</v>
      </c>
      <c r="Y6" s="1863">
        <v>1388.3409999999999</v>
      </c>
      <c r="Z6" s="1886">
        <v>147.23277228000001</v>
      </c>
      <c r="AA6" s="1381" t="s">
        <v>6</v>
      </c>
      <c r="AB6" s="1923">
        <v>582.48259860000007</v>
      </c>
      <c r="AC6" s="1924">
        <v>719.37824419000003</v>
      </c>
      <c r="AD6" s="1924">
        <v>810.1</v>
      </c>
      <c r="AE6" s="1925">
        <v>286.5</v>
      </c>
      <c r="AF6" s="1923">
        <v>263.2</v>
      </c>
      <c r="AG6" s="1924">
        <v>392.59554044999999</v>
      </c>
      <c r="AH6" s="1924">
        <v>435.79627481</v>
      </c>
      <c r="AI6" s="1925">
        <v>291.02307198</v>
      </c>
      <c r="AJ6" s="1923">
        <v>483.65235566000001</v>
      </c>
      <c r="AK6" s="1924">
        <v>601.43116230999999</v>
      </c>
      <c r="AL6" s="1924">
        <v>473.85366035000004</v>
      </c>
      <c r="AM6" s="1925">
        <v>2139.9230184399999</v>
      </c>
      <c r="AN6" s="1923">
        <v>529.62662752999995</v>
      </c>
      <c r="AO6" s="1924">
        <v>524.19256998000003</v>
      </c>
      <c r="AP6" s="1924">
        <v>467.09991600000001</v>
      </c>
      <c r="AQ6" s="1925">
        <v>629.08641398999998</v>
      </c>
      <c r="AR6" s="1923">
        <v>659.09516044000009</v>
      </c>
      <c r="AS6" s="1924">
        <v>549.30759616</v>
      </c>
      <c r="AT6" s="1924">
        <v>603.34055296999998</v>
      </c>
      <c r="AU6" s="1925">
        <v>707.17669632000002</v>
      </c>
    </row>
    <row r="7" spans="1:47">
      <c r="A7" s="1381" t="s">
        <v>1126</v>
      </c>
      <c r="B7" s="1923">
        <v>25701.9</v>
      </c>
      <c r="C7" s="1861">
        <v>23829.599999999999</v>
      </c>
      <c r="D7" s="1861">
        <v>27331.8</v>
      </c>
      <c r="E7" s="1861">
        <v>113378.6</v>
      </c>
      <c r="F7" s="1862">
        <v>25133.9</v>
      </c>
      <c r="G7" s="1863">
        <v>33953.300000000003</v>
      </c>
      <c r="H7" s="1863">
        <v>29849.1</v>
      </c>
      <c r="I7" s="1887">
        <v>30781.5</v>
      </c>
      <c r="J7" s="1864">
        <v>25901.9</v>
      </c>
      <c r="K7" s="1863">
        <v>25054.7</v>
      </c>
      <c r="L7" s="1924">
        <v>27071.4</v>
      </c>
      <c r="M7" s="1925">
        <v>31381.9</v>
      </c>
      <c r="N7" s="1381" t="s">
        <v>1126</v>
      </c>
      <c r="O7" s="1864">
        <v>20306.810000000001</v>
      </c>
      <c r="P7" s="1863">
        <v>22504.47</v>
      </c>
      <c r="Q7" s="1924">
        <v>17432.900000000001</v>
      </c>
      <c r="R7" s="1887">
        <v>16095.3</v>
      </c>
      <c r="S7" s="1864">
        <v>16586.5</v>
      </c>
      <c r="T7" s="1924">
        <v>15938.4</v>
      </c>
      <c r="U7" s="1863">
        <v>15459.914000000001</v>
      </c>
      <c r="V7" s="1886">
        <v>12842.3</v>
      </c>
      <c r="W7" s="1864">
        <v>11643.514999999999</v>
      </c>
      <c r="X7" s="1924">
        <v>14582.7</v>
      </c>
      <c r="Y7" s="1863">
        <v>9858.8700000000008</v>
      </c>
      <c r="Z7" s="1886">
        <v>7722.9718524400005</v>
      </c>
      <c r="AA7" s="1381" t="s">
        <v>1126</v>
      </c>
      <c r="AB7" s="1923">
        <v>3755.85223666</v>
      </c>
      <c r="AC7" s="1924">
        <v>6699.6695386399997</v>
      </c>
      <c r="AD7" s="1924">
        <v>7566</v>
      </c>
      <c r="AE7" s="1925">
        <v>5760.8</v>
      </c>
      <c r="AF7" s="1923">
        <v>5994.7</v>
      </c>
      <c r="AG7" s="1924">
        <v>5267.9180698200007</v>
      </c>
      <c r="AH7" s="1924">
        <v>4150.9605223200006</v>
      </c>
      <c r="AI7" s="1925">
        <v>14931.81665155</v>
      </c>
      <c r="AJ7" s="1923">
        <v>6907.9111889599999</v>
      </c>
      <c r="AK7" s="1924">
        <v>8168.2938425599996</v>
      </c>
      <c r="AL7" s="1924">
        <v>8676.2035819599987</v>
      </c>
      <c r="AM7" s="1925">
        <v>8699.1466127000003</v>
      </c>
      <c r="AN7" s="1923">
        <v>8156.2791294899998</v>
      </c>
      <c r="AO7" s="1924">
        <v>6762.2879044900001</v>
      </c>
      <c r="AP7" s="1924">
        <v>6432.9600978400003</v>
      </c>
      <c r="AQ7" s="1925">
        <v>7747.2923504199998</v>
      </c>
      <c r="AR7" s="1923">
        <v>9414.7518629500009</v>
      </c>
      <c r="AS7" s="1924">
        <v>8368.4587329799997</v>
      </c>
      <c r="AT7" s="1924">
        <v>9301.2781404799989</v>
      </c>
      <c r="AU7" s="1925">
        <v>11473.623718710001</v>
      </c>
    </row>
    <row r="8" spans="1:47">
      <c r="A8" s="1381" t="s">
        <v>1127</v>
      </c>
      <c r="B8" s="1923">
        <v>98634.4</v>
      </c>
      <c r="C8" s="1861">
        <v>80915.600000000006</v>
      </c>
      <c r="D8" s="1861">
        <v>77620.800000000003</v>
      </c>
      <c r="E8" s="1861"/>
      <c r="F8" s="1862">
        <v>81854</v>
      </c>
      <c r="G8" s="1863">
        <v>66981.600000000006</v>
      </c>
      <c r="H8" s="1863">
        <v>52095.5</v>
      </c>
      <c r="I8" s="1887">
        <v>45209.4</v>
      </c>
      <c r="J8" s="1864">
        <v>47580</v>
      </c>
      <c r="K8" s="1863">
        <v>49960.6</v>
      </c>
      <c r="L8" s="1924">
        <v>68990.5</v>
      </c>
      <c r="M8" s="1925">
        <v>54237.7</v>
      </c>
      <c r="N8" s="1381" t="s">
        <v>1127</v>
      </c>
      <c r="O8" s="1864">
        <v>61733.55</v>
      </c>
      <c r="P8" s="1863">
        <v>52285.86</v>
      </c>
      <c r="Q8" s="1924">
        <v>58102.400000000001</v>
      </c>
      <c r="R8" s="1887">
        <v>42676.6</v>
      </c>
      <c r="S8" s="1864">
        <v>44573.599999999999</v>
      </c>
      <c r="T8" s="1924">
        <v>47463</v>
      </c>
      <c r="U8" s="1863">
        <v>43576.451999999997</v>
      </c>
      <c r="V8" s="1886">
        <v>51629.2</v>
      </c>
      <c r="W8" s="1864">
        <v>45590.557999999997</v>
      </c>
      <c r="X8" s="1924">
        <v>49941</v>
      </c>
      <c r="Y8" s="1863">
        <v>55205.159</v>
      </c>
      <c r="Z8" s="1886">
        <v>24751.799145959998</v>
      </c>
      <c r="AA8" s="1381" t="s">
        <v>1127</v>
      </c>
      <c r="AB8" s="1923">
        <v>38726.330919620006</v>
      </c>
      <c r="AC8" s="1924">
        <v>38449.187821670006</v>
      </c>
      <c r="AD8" s="1924">
        <v>40967</v>
      </c>
      <c r="AE8" s="1925">
        <v>33157.199999999997</v>
      </c>
      <c r="AF8" s="1923">
        <v>32746.3</v>
      </c>
      <c r="AG8" s="1924">
        <v>37526.876670789999</v>
      </c>
      <c r="AH8" s="1924">
        <v>42045.622620820002</v>
      </c>
      <c r="AI8" s="1925">
        <v>38324.814258680002</v>
      </c>
      <c r="AJ8" s="1923">
        <v>28009.061859279998</v>
      </c>
      <c r="AK8" s="1924">
        <v>35516.193858819999</v>
      </c>
      <c r="AL8" s="1924">
        <v>33707.05812111</v>
      </c>
      <c r="AM8" s="1925">
        <v>33309.514117240004</v>
      </c>
      <c r="AN8" s="1923">
        <v>35184.063027979995</v>
      </c>
      <c r="AO8" s="1924">
        <v>32367.327016399999</v>
      </c>
      <c r="AP8" s="1924">
        <v>35730.386627259999</v>
      </c>
      <c r="AQ8" s="1925">
        <v>33822.066401229997</v>
      </c>
      <c r="AR8" s="1923">
        <v>35812.864640879998</v>
      </c>
      <c r="AS8" s="1924">
        <v>33341.113572069997</v>
      </c>
      <c r="AT8" s="1924">
        <v>34533.851503329999</v>
      </c>
      <c r="AU8" s="1925">
        <v>38514.465511580005</v>
      </c>
    </row>
    <row r="9" spans="1:47">
      <c r="A9" s="1080" t="s">
        <v>9</v>
      </c>
      <c r="B9" s="1917">
        <v>113638.9</v>
      </c>
      <c r="C9" s="1918">
        <v>126457.40000000001</v>
      </c>
      <c r="D9" s="1918">
        <v>146166.70000000001</v>
      </c>
      <c r="E9" s="1918">
        <v>150805.70000000001</v>
      </c>
      <c r="F9" s="1917">
        <v>192937.90000000002</v>
      </c>
      <c r="G9" s="1926">
        <v>178564.09999999998</v>
      </c>
      <c r="H9" s="1926">
        <v>185145</v>
      </c>
      <c r="I9" s="1927">
        <v>179780.1</v>
      </c>
      <c r="J9" s="1928">
        <v>181708.6</v>
      </c>
      <c r="K9" s="1926">
        <v>188616.4</v>
      </c>
      <c r="L9" s="1926">
        <v>192464.19999999998</v>
      </c>
      <c r="M9" s="1927">
        <v>199861.7</v>
      </c>
      <c r="N9" s="1080" t="s">
        <v>9</v>
      </c>
      <c r="O9" s="1928">
        <v>200966.05</v>
      </c>
      <c r="P9" s="1926">
        <v>204645.86</v>
      </c>
      <c r="Q9" s="1926">
        <v>195520.9</v>
      </c>
      <c r="R9" s="1927">
        <v>212509.40000000002</v>
      </c>
      <c r="S9" s="1928">
        <v>219938.09999999998</v>
      </c>
      <c r="T9" s="1926">
        <v>227957</v>
      </c>
      <c r="U9" s="1926">
        <v>222263.25099999999</v>
      </c>
      <c r="V9" s="1927">
        <v>220324.5</v>
      </c>
      <c r="W9" s="1928">
        <v>234442.50200000001</v>
      </c>
      <c r="X9" s="1926">
        <v>214438.7</v>
      </c>
      <c r="Y9" s="1926">
        <v>215633.829</v>
      </c>
      <c r="Z9" s="1927">
        <v>45734.314441669994</v>
      </c>
      <c r="AA9" s="1080" t="s">
        <v>9</v>
      </c>
      <c r="AB9" s="1917">
        <v>110334.98805176999</v>
      </c>
      <c r="AC9" s="1918">
        <v>115160.22803673999</v>
      </c>
      <c r="AD9" s="1918">
        <v>139805.4</v>
      </c>
      <c r="AE9" s="1922">
        <v>79635.7</v>
      </c>
      <c r="AF9" s="1917">
        <v>77875</v>
      </c>
      <c r="AG9" s="1918">
        <v>104316.91074057001</v>
      </c>
      <c r="AH9" s="1918">
        <v>117685.81428967</v>
      </c>
      <c r="AI9" s="1922">
        <v>125999.17115821999</v>
      </c>
      <c r="AJ9" s="1917">
        <v>107037.00642039001</v>
      </c>
      <c r="AK9" s="1918">
        <v>124089.65629215</v>
      </c>
      <c r="AL9" s="1918">
        <v>142928.50472115999</v>
      </c>
      <c r="AM9" s="1922">
        <v>133345.79653284</v>
      </c>
      <c r="AN9" s="1917">
        <v>140609.34111947002</v>
      </c>
      <c r="AO9" s="1918">
        <v>190128.82106603001</v>
      </c>
      <c r="AP9" s="1918">
        <v>178766.57864565001</v>
      </c>
      <c r="AQ9" s="1922">
        <v>186866.41240912001</v>
      </c>
      <c r="AR9" s="1917">
        <v>195516.78100946001</v>
      </c>
      <c r="AS9" s="1918">
        <v>161889.84972539998</v>
      </c>
      <c r="AT9" s="1918">
        <v>183283.29191634001</v>
      </c>
      <c r="AU9" s="1922">
        <v>181526.17427313002</v>
      </c>
    </row>
    <row r="10" spans="1:47">
      <c r="A10" s="1386" t="s">
        <v>24</v>
      </c>
      <c r="B10" s="1923">
        <v>40596.800000000003</v>
      </c>
      <c r="C10" s="1861">
        <v>43735</v>
      </c>
      <c r="D10" s="1861">
        <v>49016.7</v>
      </c>
      <c r="E10" s="1861">
        <v>52406.9</v>
      </c>
      <c r="F10" s="1862">
        <v>76701.5</v>
      </c>
      <c r="G10" s="1863">
        <v>66063.7</v>
      </c>
      <c r="H10" s="1863">
        <v>63713.4</v>
      </c>
      <c r="I10" s="1887">
        <v>61193.2</v>
      </c>
      <c r="J10" s="1864">
        <v>60845.1</v>
      </c>
      <c r="K10" s="1863">
        <v>64298.6</v>
      </c>
      <c r="L10" s="1924">
        <v>64537.2</v>
      </c>
      <c r="M10" s="1925">
        <v>66985.600000000006</v>
      </c>
      <c r="N10" s="1386" t="s">
        <v>24</v>
      </c>
      <c r="O10" s="1864">
        <v>70240.92</v>
      </c>
      <c r="P10" s="1863">
        <v>68989.11</v>
      </c>
      <c r="Q10" s="1924">
        <v>68924</v>
      </c>
      <c r="R10" s="1887">
        <v>89696.6</v>
      </c>
      <c r="S10" s="1864">
        <v>96136.7</v>
      </c>
      <c r="T10" s="1924">
        <v>89271.9</v>
      </c>
      <c r="U10" s="1863">
        <v>89053.528999999995</v>
      </c>
      <c r="V10" s="1886">
        <v>99419.1</v>
      </c>
      <c r="W10" s="1864">
        <v>101695.88499999999</v>
      </c>
      <c r="X10" s="1924">
        <v>85140.9</v>
      </c>
      <c r="Y10" s="1863">
        <v>83342.112999999998</v>
      </c>
      <c r="Z10" s="1886">
        <v>8662.7798169899997</v>
      </c>
      <c r="AA10" s="1386" t="s">
        <v>24</v>
      </c>
      <c r="AB10" s="1923">
        <v>19110.362295559997</v>
      </c>
      <c r="AC10" s="1924">
        <v>16715.952147570002</v>
      </c>
      <c r="AD10" s="1924">
        <v>22317</v>
      </c>
      <c r="AE10" s="1925">
        <v>17708.7</v>
      </c>
      <c r="AF10" s="1923">
        <v>15594.7</v>
      </c>
      <c r="AG10" s="1924">
        <v>26000.396596990002</v>
      </c>
      <c r="AH10" s="1924">
        <v>29554.536767330002</v>
      </c>
      <c r="AI10" s="1925">
        <v>23992.155068</v>
      </c>
      <c r="AJ10" s="1923">
        <v>27679.46775041</v>
      </c>
      <c r="AK10" s="1924">
        <v>29814.022734999999</v>
      </c>
      <c r="AL10" s="1924">
        <v>30912.197622090003</v>
      </c>
      <c r="AM10" s="1925">
        <v>30437.95313795</v>
      </c>
      <c r="AN10" s="1923">
        <v>30605.397729140008</v>
      </c>
      <c r="AO10" s="1924">
        <v>30553.519430090004</v>
      </c>
      <c r="AP10" s="1924">
        <v>24948.063503190002</v>
      </c>
      <c r="AQ10" s="1925">
        <v>30576.878889609998</v>
      </c>
      <c r="AR10" s="1923">
        <v>33005.703485370002</v>
      </c>
      <c r="AS10" s="1924">
        <v>30075.438180650002</v>
      </c>
      <c r="AT10" s="1924">
        <v>24068.065787209998</v>
      </c>
      <c r="AU10" s="1925">
        <v>25542.328962290001</v>
      </c>
    </row>
    <row r="11" spans="1:47">
      <c r="A11" s="1386" t="s">
        <v>1128</v>
      </c>
      <c r="B11" s="1923">
        <v>40489.1</v>
      </c>
      <c r="C11" s="1861">
        <v>44932.6</v>
      </c>
      <c r="D11" s="1861">
        <v>51850.7</v>
      </c>
      <c r="E11" s="1861">
        <v>98398.8</v>
      </c>
      <c r="F11" s="1862">
        <v>53288.6</v>
      </c>
      <c r="G11" s="1863">
        <v>51816.1</v>
      </c>
      <c r="H11" s="1863">
        <v>58862.7</v>
      </c>
      <c r="I11" s="1887">
        <v>61339</v>
      </c>
      <c r="J11" s="1864">
        <v>57869.4</v>
      </c>
      <c r="K11" s="1863">
        <v>44200.1</v>
      </c>
      <c r="L11" s="1924">
        <v>49018.6</v>
      </c>
      <c r="M11" s="1925">
        <v>52683.8</v>
      </c>
      <c r="N11" s="1386" t="s">
        <v>1128</v>
      </c>
      <c r="O11" s="1864">
        <v>48837.63</v>
      </c>
      <c r="P11" s="1863">
        <v>49301.17</v>
      </c>
      <c r="Q11" s="1924">
        <v>45495.5</v>
      </c>
      <c r="R11" s="1887">
        <v>36015.599999999999</v>
      </c>
      <c r="S11" s="1864">
        <v>36085.1</v>
      </c>
      <c r="T11" s="1924">
        <v>42237.4</v>
      </c>
      <c r="U11" s="1863">
        <v>38929.697</v>
      </c>
      <c r="V11" s="1886">
        <v>37277.199999999997</v>
      </c>
      <c r="W11" s="1864">
        <v>39314.06</v>
      </c>
      <c r="X11" s="1924">
        <v>36590.199999999997</v>
      </c>
      <c r="Y11" s="1863">
        <v>36750.108999999997</v>
      </c>
      <c r="Z11" s="1886">
        <v>9093.4891576600003</v>
      </c>
      <c r="AA11" s="1386" t="s">
        <v>1128</v>
      </c>
      <c r="AB11" s="1923">
        <v>27788.87602566</v>
      </c>
      <c r="AC11" s="1924">
        <v>26178.212465150002</v>
      </c>
      <c r="AD11" s="1924">
        <v>29480</v>
      </c>
      <c r="AE11" s="1925">
        <v>14242.1</v>
      </c>
      <c r="AF11" s="1923">
        <v>16423.8</v>
      </c>
      <c r="AG11" s="1924">
        <v>21961.797093200003</v>
      </c>
      <c r="AH11" s="1924">
        <v>25775.704161019999</v>
      </c>
      <c r="AI11" s="1925">
        <v>27779.715125349998</v>
      </c>
      <c r="AJ11" s="1923">
        <v>22134.099426790002</v>
      </c>
      <c r="AK11" s="1924">
        <v>21634.052224439998</v>
      </c>
      <c r="AL11" s="1924">
        <v>24998.83742204</v>
      </c>
      <c r="AM11" s="1925">
        <v>21020.25692435</v>
      </c>
      <c r="AN11" s="1923">
        <v>23194.647079819999</v>
      </c>
      <c r="AO11" s="1924">
        <v>43304.02561543</v>
      </c>
      <c r="AP11" s="1924">
        <v>45162.506282580005</v>
      </c>
      <c r="AQ11" s="1925">
        <v>48335.10350646</v>
      </c>
      <c r="AR11" s="1923">
        <v>51029.720540219998</v>
      </c>
      <c r="AS11" s="1924">
        <v>33697.738169880002</v>
      </c>
      <c r="AT11" s="1924">
        <v>52133.786788930003</v>
      </c>
      <c r="AU11" s="1925">
        <v>50199.777593589999</v>
      </c>
    </row>
    <row r="12" spans="1:47">
      <c r="A12" s="1386" t="s">
        <v>1129</v>
      </c>
      <c r="B12" s="1923">
        <v>32553</v>
      </c>
      <c r="C12" s="1861">
        <v>37789.800000000003</v>
      </c>
      <c r="D12" s="1861">
        <v>45299.3</v>
      </c>
      <c r="E12" s="1861"/>
      <c r="F12" s="1862">
        <v>62947.8</v>
      </c>
      <c r="G12" s="1863">
        <v>60684.3</v>
      </c>
      <c r="H12" s="1863">
        <v>62568.9</v>
      </c>
      <c r="I12" s="1887">
        <v>57247.9</v>
      </c>
      <c r="J12" s="1864">
        <v>62994.1</v>
      </c>
      <c r="K12" s="1863">
        <v>80117.7</v>
      </c>
      <c r="L12" s="1924">
        <v>78908.399999999994</v>
      </c>
      <c r="M12" s="1925">
        <v>80192.3</v>
      </c>
      <c r="N12" s="1386" t="s">
        <v>1129</v>
      </c>
      <c r="O12" s="1864">
        <v>81887.5</v>
      </c>
      <c r="P12" s="1863">
        <v>86355.58</v>
      </c>
      <c r="Q12" s="1924">
        <v>81101.399999999994</v>
      </c>
      <c r="R12" s="1887">
        <v>86797.2</v>
      </c>
      <c r="S12" s="1864">
        <v>87716.3</v>
      </c>
      <c r="T12" s="1924">
        <v>96447.7</v>
      </c>
      <c r="U12" s="1863">
        <v>94280.024999999994</v>
      </c>
      <c r="V12" s="1886">
        <v>83628.2</v>
      </c>
      <c r="W12" s="1864">
        <v>93432.557000000001</v>
      </c>
      <c r="X12" s="1924">
        <v>92707.6</v>
      </c>
      <c r="Y12" s="1863">
        <v>95541.607000000004</v>
      </c>
      <c r="Z12" s="1886">
        <v>27978.045467019998</v>
      </c>
      <c r="AA12" s="1386" t="s">
        <v>1129</v>
      </c>
      <c r="AB12" s="1923">
        <v>63435.74973055</v>
      </c>
      <c r="AC12" s="1924">
        <v>72266.063424019987</v>
      </c>
      <c r="AD12" s="1924">
        <v>88008</v>
      </c>
      <c r="AE12" s="1925">
        <v>47684.800000000003</v>
      </c>
      <c r="AF12" s="1923">
        <v>45856.5</v>
      </c>
      <c r="AG12" s="1924">
        <v>56354.717050380001</v>
      </c>
      <c r="AH12" s="1924">
        <v>62355.573361319999</v>
      </c>
      <c r="AI12" s="1925">
        <v>74227.300964869995</v>
      </c>
      <c r="AJ12" s="1923">
        <v>57223.439243190005</v>
      </c>
      <c r="AK12" s="1924">
        <v>72641.581332710004</v>
      </c>
      <c r="AL12" s="1924">
        <v>87017.469677029992</v>
      </c>
      <c r="AM12" s="1925">
        <v>81887.586470539987</v>
      </c>
      <c r="AN12" s="1923">
        <v>86809.296310510006</v>
      </c>
      <c r="AO12" s="1924">
        <v>116271.27602051001</v>
      </c>
      <c r="AP12" s="1924">
        <v>108656.00885988001</v>
      </c>
      <c r="AQ12" s="1925">
        <v>107954.43001305001</v>
      </c>
      <c r="AR12" s="1923">
        <v>111481.35698387001</v>
      </c>
      <c r="AS12" s="1924">
        <v>98116.673374869992</v>
      </c>
      <c r="AT12" s="1924">
        <v>107081.4393402</v>
      </c>
      <c r="AU12" s="1925">
        <v>105784.06771725</v>
      </c>
    </row>
    <row r="13" spans="1:47">
      <c r="A13" s="1080" t="s">
        <v>12</v>
      </c>
      <c r="B13" s="1917">
        <v>21041.8</v>
      </c>
      <c r="C13" s="1867">
        <v>26099.7</v>
      </c>
      <c r="D13" s="1867">
        <v>30088.400000000001</v>
      </c>
      <c r="E13" s="1867">
        <v>29293.200000000001</v>
      </c>
      <c r="F13" s="1868">
        <v>37997.5</v>
      </c>
      <c r="G13" s="1869">
        <v>40257.4</v>
      </c>
      <c r="H13" s="1869">
        <v>50713.5</v>
      </c>
      <c r="I13" s="1890">
        <v>56249</v>
      </c>
      <c r="J13" s="1870">
        <v>45585.3</v>
      </c>
      <c r="K13" s="1869">
        <v>52087</v>
      </c>
      <c r="L13" s="1918">
        <v>51679.7</v>
      </c>
      <c r="M13" s="1922">
        <v>53102.2</v>
      </c>
      <c r="N13" s="1080" t="s">
        <v>12</v>
      </c>
      <c r="O13" s="1870">
        <v>50368.37</v>
      </c>
      <c r="P13" s="1869">
        <v>56557</v>
      </c>
      <c r="Q13" s="1918">
        <v>61306.7</v>
      </c>
      <c r="R13" s="1890">
        <v>48010.7</v>
      </c>
      <c r="S13" s="1870">
        <v>47994.3</v>
      </c>
      <c r="T13" s="1918">
        <v>50334.7</v>
      </c>
      <c r="U13" s="1869">
        <v>50016.834999999999</v>
      </c>
      <c r="V13" s="1888">
        <v>45154.2</v>
      </c>
      <c r="W13" s="1870">
        <v>49387.118999999999</v>
      </c>
      <c r="X13" s="1918">
        <v>67960.399999999994</v>
      </c>
      <c r="Y13" s="1869">
        <v>73297.065000000002</v>
      </c>
      <c r="Z13" s="1888">
        <v>41313.617779510001</v>
      </c>
      <c r="AA13" s="1080" t="s">
        <v>12</v>
      </c>
      <c r="AB13" s="1917">
        <v>84375.170130839993</v>
      </c>
      <c r="AC13" s="1918">
        <v>91346.196473679986</v>
      </c>
      <c r="AD13" s="1918">
        <v>86684</v>
      </c>
      <c r="AE13" s="1922">
        <v>50989.1</v>
      </c>
      <c r="AF13" s="1917">
        <v>51402.2</v>
      </c>
      <c r="AG13" s="1918">
        <v>69449.48472814</v>
      </c>
      <c r="AH13" s="1918">
        <v>77519.779998800004</v>
      </c>
      <c r="AI13" s="1922">
        <v>74094.8369236</v>
      </c>
      <c r="AJ13" s="1917">
        <v>53107.867417160007</v>
      </c>
      <c r="AK13" s="1918">
        <v>61539.97984693</v>
      </c>
      <c r="AL13" s="1918">
        <v>75316.421283279997</v>
      </c>
      <c r="AM13" s="1922">
        <v>64220.757973979998</v>
      </c>
      <c r="AN13" s="1917">
        <v>54236.523425199994</v>
      </c>
      <c r="AO13" s="1918">
        <v>113437.81327431</v>
      </c>
      <c r="AP13" s="1918">
        <v>102694.72289433</v>
      </c>
      <c r="AQ13" s="1922">
        <v>103576.7841564</v>
      </c>
      <c r="AR13" s="1917">
        <v>105970.31369073999</v>
      </c>
      <c r="AS13" s="1918">
        <v>63551.785199369995</v>
      </c>
      <c r="AT13" s="1918">
        <v>100437.69696554</v>
      </c>
      <c r="AU13" s="1922">
        <v>97621.542331789999</v>
      </c>
    </row>
    <row r="14" spans="1:47">
      <c r="A14" s="1080" t="s">
        <v>13</v>
      </c>
      <c r="B14" s="1917">
        <v>9650.2999999999993</v>
      </c>
      <c r="C14" s="1867">
        <v>10743</v>
      </c>
      <c r="D14" s="1867">
        <v>11281</v>
      </c>
      <c r="E14" s="1867">
        <v>11854</v>
      </c>
      <c r="F14" s="1868">
        <v>13987.8</v>
      </c>
      <c r="G14" s="1869">
        <v>15335.6</v>
      </c>
      <c r="H14" s="1869">
        <v>15151.5</v>
      </c>
      <c r="I14" s="1890">
        <v>16622.8</v>
      </c>
      <c r="J14" s="1870">
        <v>16291.4</v>
      </c>
      <c r="K14" s="1869">
        <v>17901.5</v>
      </c>
      <c r="L14" s="1918">
        <v>19076.3</v>
      </c>
      <c r="M14" s="1922">
        <v>18943.599999999999</v>
      </c>
      <c r="N14" s="1080" t="s">
        <v>13</v>
      </c>
      <c r="O14" s="1870">
        <v>20456.41</v>
      </c>
      <c r="P14" s="1869">
        <v>21263.41</v>
      </c>
      <c r="Q14" s="1918">
        <v>23489.1</v>
      </c>
      <c r="R14" s="1890">
        <v>21335.8</v>
      </c>
      <c r="S14" s="1870">
        <v>20817.599999999999</v>
      </c>
      <c r="T14" s="1918">
        <v>17981.3</v>
      </c>
      <c r="U14" s="1869">
        <v>18374.917000000001</v>
      </c>
      <c r="V14" s="1888">
        <v>16963</v>
      </c>
      <c r="W14" s="1870">
        <v>21064.148000000001</v>
      </c>
      <c r="X14" s="1918">
        <v>21049.4</v>
      </c>
      <c r="Y14" s="1869">
        <v>20511.396000000001</v>
      </c>
      <c r="Z14" s="1888">
        <v>7041.3243356400008</v>
      </c>
      <c r="AA14" s="1080" t="s">
        <v>13</v>
      </c>
      <c r="AB14" s="1917">
        <v>13344.83399454</v>
      </c>
      <c r="AC14" s="1918">
        <v>13700.526304199999</v>
      </c>
      <c r="AD14" s="1918">
        <v>14219</v>
      </c>
      <c r="AE14" s="1922">
        <v>11906.9</v>
      </c>
      <c r="AF14" s="1917">
        <v>12083.2</v>
      </c>
      <c r="AG14" s="1918">
        <v>14704.222504590001</v>
      </c>
      <c r="AH14" s="1918">
        <v>17593.881183369998</v>
      </c>
      <c r="AI14" s="1922">
        <v>17972.959569089999</v>
      </c>
      <c r="AJ14" s="1917">
        <v>16345.43364311</v>
      </c>
      <c r="AK14" s="1918">
        <v>16824.891381059999</v>
      </c>
      <c r="AL14" s="1918">
        <v>18268.647282240003</v>
      </c>
      <c r="AM14" s="1922">
        <v>17259.792414169999</v>
      </c>
      <c r="AN14" s="1917">
        <v>17216.338466530004</v>
      </c>
      <c r="AO14" s="1918">
        <v>20438.333070919998</v>
      </c>
      <c r="AP14" s="1918">
        <v>22356.860892430002</v>
      </c>
      <c r="AQ14" s="1922">
        <v>22947.21393039</v>
      </c>
      <c r="AR14" s="1917">
        <v>23847.594431400001</v>
      </c>
      <c r="AS14" s="1918">
        <v>19684.249830650006</v>
      </c>
      <c r="AT14" s="1918">
        <v>22041.239770250002</v>
      </c>
      <c r="AU14" s="1922">
        <v>22361.304222019997</v>
      </c>
    </row>
    <row r="15" spans="1:47" s="1381" customFormat="1" ht="16.5" thickBot="1">
      <c r="A15" s="1387" t="s">
        <v>14</v>
      </c>
      <c r="B15" s="1929">
        <v>269252.5</v>
      </c>
      <c r="C15" s="1930">
        <v>268800.30000000005</v>
      </c>
      <c r="D15" s="1930">
        <v>293251.40000000002</v>
      </c>
      <c r="E15" s="1930">
        <v>306156.7</v>
      </c>
      <c r="F15" s="1931">
        <v>353009.3</v>
      </c>
      <c r="G15" s="1932">
        <v>336010.9</v>
      </c>
      <c r="H15" s="1932">
        <v>333863.90000000002</v>
      </c>
      <c r="I15" s="1933">
        <v>329613.39999999997</v>
      </c>
      <c r="J15" s="1929">
        <v>318061.2</v>
      </c>
      <c r="K15" s="1930">
        <v>334869.8</v>
      </c>
      <c r="L15" s="1930">
        <v>360732.8</v>
      </c>
      <c r="M15" s="1934">
        <v>358809.39999999997</v>
      </c>
      <c r="N15" s="1387" t="s">
        <v>14</v>
      </c>
      <c r="O15" s="1929">
        <v>355285.06</v>
      </c>
      <c r="P15" s="1930">
        <v>358680.77999999997</v>
      </c>
      <c r="Q15" s="1930">
        <v>357118</v>
      </c>
      <c r="R15" s="1934">
        <v>342136.10000000003</v>
      </c>
      <c r="S15" s="1929">
        <v>351279.69999999995</v>
      </c>
      <c r="T15" s="1930">
        <v>361362.5</v>
      </c>
      <c r="U15" s="1930">
        <v>350524.84900000005</v>
      </c>
      <c r="V15" s="1934">
        <v>348135.4</v>
      </c>
      <c r="W15" s="1929">
        <v>363324.842</v>
      </c>
      <c r="X15" s="1930">
        <v>369561.70000000007</v>
      </c>
      <c r="Y15" s="1930">
        <v>375894.66000000003</v>
      </c>
      <c r="Z15" s="1934">
        <v>126711.2603275</v>
      </c>
      <c r="AA15" s="1387" t="s">
        <v>14</v>
      </c>
      <c r="AB15" s="1931">
        <v>251119.65793203001</v>
      </c>
      <c r="AC15" s="1932">
        <v>266153.68042435998</v>
      </c>
      <c r="AD15" s="1932">
        <v>290051.90000000002</v>
      </c>
      <c r="AE15" s="1933">
        <v>182939.8</v>
      </c>
      <c r="AF15" s="1883">
        <v>181568.4</v>
      </c>
      <c r="AG15" s="1884">
        <v>231661.96715436</v>
      </c>
      <c r="AH15" s="1884">
        <v>259431.85488978997</v>
      </c>
      <c r="AI15" s="1899">
        <v>271531.42163311999</v>
      </c>
      <c r="AJ15" s="1883">
        <v>211820.43288456002</v>
      </c>
      <c r="AK15" s="1884">
        <v>246740.44638382999</v>
      </c>
      <c r="AL15" s="1884">
        <v>279370.68865009997</v>
      </c>
      <c r="AM15" s="1899">
        <v>258974.93066936999</v>
      </c>
      <c r="AN15" s="1883">
        <v>255932.17179620001</v>
      </c>
      <c r="AO15" s="1884">
        <v>363658.77490213007</v>
      </c>
      <c r="AP15" s="1884">
        <v>346448.60907350999</v>
      </c>
      <c r="AQ15" s="1899">
        <v>355588.85566155001</v>
      </c>
      <c r="AR15" s="1883">
        <v>371221.40079586999</v>
      </c>
      <c r="AS15" s="1884">
        <v>287384.76465662994</v>
      </c>
      <c r="AT15" s="1884">
        <v>350200.69884890999</v>
      </c>
      <c r="AU15" s="1899">
        <v>352204.28675355</v>
      </c>
    </row>
    <row r="16" spans="1:47">
      <c r="A16" s="1080" t="s">
        <v>15</v>
      </c>
      <c r="B16" s="1919">
        <v>44619.9</v>
      </c>
      <c r="C16" s="1920">
        <v>50444</v>
      </c>
      <c r="D16" s="1920">
        <v>62506.9</v>
      </c>
      <c r="E16" s="1920">
        <v>65257.2</v>
      </c>
      <c r="F16" s="1919">
        <v>81623.199999999997</v>
      </c>
      <c r="G16" s="1920">
        <v>87898.6</v>
      </c>
      <c r="H16" s="1920">
        <v>86485.3</v>
      </c>
      <c r="I16" s="1920">
        <v>81028.899999999994</v>
      </c>
      <c r="J16" s="1919">
        <v>77214.5</v>
      </c>
      <c r="K16" s="1920">
        <v>81252.5</v>
      </c>
      <c r="L16" s="1920">
        <v>81449</v>
      </c>
      <c r="M16" s="1921">
        <v>83552.100000000006</v>
      </c>
      <c r="N16" s="1080" t="s">
        <v>15</v>
      </c>
      <c r="O16" s="1919">
        <v>82014.14</v>
      </c>
      <c r="P16" s="1920">
        <v>84120.37</v>
      </c>
      <c r="Q16" s="1920">
        <v>77651</v>
      </c>
      <c r="R16" s="1921">
        <v>74423.7</v>
      </c>
      <c r="S16" s="1919">
        <v>74653.5</v>
      </c>
      <c r="T16" s="1920">
        <v>77774.2</v>
      </c>
      <c r="U16" s="1920">
        <v>68097.407999999996</v>
      </c>
      <c r="V16" s="1921">
        <v>74600.899999999994</v>
      </c>
      <c r="W16" s="1919">
        <v>76693.483000000007</v>
      </c>
      <c r="X16" s="1920">
        <v>78246.7</v>
      </c>
      <c r="Y16" s="1920">
        <v>83179.911000000007</v>
      </c>
      <c r="Z16" s="1921">
        <v>55890.410349350001</v>
      </c>
      <c r="AA16" s="1080" t="s">
        <v>15</v>
      </c>
      <c r="AB16" s="1865">
        <v>71999.778769810015</v>
      </c>
      <c r="AC16" s="1918">
        <v>74167.767440440002</v>
      </c>
      <c r="AD16" s="1866">
        <v>80911.100000000006</v>
      </c>
      <c r="AE16" s="1888">
        <v>70638.899999999994</v>
      </c>
      <c r="AF16" s="1865">
        <v>66958</v>
      </c>
      <c r="AG16" s="1866">
        <v>98187.351822369994</v>
      </c>
      <c r="AH16" s="1866">
        <v>112766.87742871</v>
      </c>
      <c r="AI16" s="1888">
        <v>111615.52000569999</v>
      </c>
      <c r="AJ16" s="1865">
        <v>91930.467199920007</v>
      </c>
      <c r="AK16" s="1866">
        <v>100525.15573317</v>
      </c>
      <c r="AL16" s="1866">
        <v>117799.51059695</v>
      </c>
      <c r="AM16" s="1888">
        <v>108064.26774744999</v>
      </c>
      <c r="AN16" s="1865">
        <v>97149.348213260004</v>
      </c>
      <c r="AO16" s="1866">
        <v>108506.29710498999</v>
      </c>
      <c r="AP16" s="1866">
        <v>93885.280364050006</v>
      </c>
      <c r="AQ16" s="1888">
        <v>87362.812233850011</v>
      </c>
      <c r="AR16" s="1865">
        <v>98522.609023410012</v>
      </c>
      <c r="AS16" s="1866">
        <v>105602.88230691002</v>
      </c>
      <c r="AT16" s="1866">
        <v>84406.814489590004</v>
      </c>
      <c r="AU16" s="1888">
        <v>67792.842393569998</v>
      </c>
    </row>
    <row r="17" spans="1:47">
      <c r="A17" s="1381" t="s">
        <v>16</v>
      </c>
      <c r="B17" s="1923">
        <v>30324</v>
      </c>
      <c r="C17" s="1924">
        <v>34563.9</v>
      </c>
      <c r="D17" s="1924">
        <v>45124.5</v>
      </c>
      <c r="E17" s="1924">
        <v>45514.5</v>
      </c>
      <c r="F17" s="1923">
        <v>54701.5</v>
      </c>
      <c r="G17" s="1935">
        <v>56558</v>
      </c>
      <c r="H17" s="1935">
        <v>57324.4</v>
      </c>
      <c r="I17" s="1935">
        <v>58240.9</v>
      </c>
      <c r="J17" s="1936">
        <v>58422</v>
      </c>
      <c r="K17" s="1935">
        <v>60307.9</v>
      </c>
      <c r="L17" s="1924">
        <v>61886</v>
      </c>
      <c r="M17" s="1925">
        <v>62385.599999999999</v>
      </c>
      <c r="N17" s="1381" t="s">
        <v>16</v>
      </c>
      <c r="O17" s="1936">
        <v>62890.44</v>
      </c>
      <c r="P17" s="1935">
        <v>65308.07</v>
      </c>
      <c r="Q17" s="1924">
        <v>63641.4</v>
      </c>
      <c r="R17" s="1937">
        <v>64998.5</v>
      </c>
      <c r="S17" s="1936">
        <v>65079.1</v>
      </c>
      <c r="T17" s="1924">
        <v>67223.8</v>
      </c>
      <c r="U17" s="1935">
        <v>68017.861999999994</v>
      </c>
      <c r="V17" s="1886">
        <v>62864.4</v>
      </c>
      <c r="W17" s="1936">
        <v>68379.013000000006</v>
      </c>
      <c r="X17" s="1924">
        <v>69634.2</v>
      </c>
      <c r="Y17" s="1935">
        <v>74511.892000000007</v>
      </c>
      <c r="Z17" s="1886">
        <v>37682.531321499999</v>
      </c>
      <c r="AA17" s="1381" t="s">
        <v>16</v>
      </c>
      <c r="AB17" s="1860">
        <v>55862.173377500003</v>
      </c>
      <c r="AC17" s="1924">
        <v>55517.019546000003</v>
      </c>
      <c r="AD17" s="1613">
        <v>67328</v>
      </c>
      <c r="AE17" s="1886">
        <v>58450.1</v>
      </c>
      <c r="AF17" s="1860">
        <v>56129.2</v>
      </c>
      <c r="AG17" s="1613">
        <v>72170.491279429989</v>
      </c>
      <c r="AH17" s="1613">
        <v>81863.917144429986</v>
      </c>
      <c r="AI17" s="1886">
        <v>78474.169363859997</v>
      </c>
      <c r="AJ17" s="1860">
        <v>64695.642850069999</v>
      </c>
      <c r="AK17" s="1613">
        <v>72786.054626070007</v>
      </c>
      <c r="AL17" s="1613">
        <v>76239.157887070003</v>
      </c>
      <c r="AM17" s="1886">
        <v>66084.597060519998</v>
      </c>
      <c r="AN17" s="1860">
        <v>67578.791685069998</v>
      </c>
      <c r="AO17" s="1613">
        <v>79827.205809070001</v>
      </c>
      <c r="AP17" s="1613">
        <v>78204.102545920003</v>
      </c>
      <c r="AQ17" s="1886">
        <v>84181.653111079999</v>
      </c>
      <c r="AR17" s="1860">
        <v>90564.39846507</v>
      </c>
      <c r="AS17" s="1613">
        <v>80827.352730070008</v>
      </c>
      <c r="AT17" s="1613">
        <v>85428.632327860003</v>
      </c>
      <c r="AU17" s="1886">
        <v>83178.622899309994</v>
      </c>
    </row>
    <row r="18" spans="1:47">
      <c r="A18" s="1381" t="s">
        <v>17</v>
      </c>
      <c r="B18" s="1923">
        <v>14295.9</v>
      </c>
      <c r="C18" s="1924">
        <v>15700.1</v>
      </c>
      <c r="D18" s="1924">
        <v>17382.400000000001</v>
      </c>
      <c r="E18" s="1924">
        <v>19742.7</v>
      </c>
      <c r="F18" s="1923">
        <v>26921.7</v>
      </c>
      <c r="G18" s="1935">
        <v>31340.6</v>
      </c>
      <c r="H18" s="1935">
        <v>29160.9</v>
      </c>
      <c r="I18" s="1935">
        <v>22788</v>
      </c>
      <c r="J18" s="1936">
        <v>18792.5</v>
      </c>
      <c r="K18" s="1935">
        <v>20944.599999999999</v>
      </c>
      <c r="L18" s="1924">
        <v>19563</v>
      </c>
      <c r="M18" s="1925">
        <v>21166.5</v>
      </c>
      <c r="N18" s="1381" t="s">
        <v>17</v>
      </c>
      <c r="O18" s="1936">
        <v>19123.7</v>
      </c>
      <c r="P18" s="1935">
        <v>18812.3</v>
      </c>
      <c r="Q18" s="1924">
        <v>14009.6</v>
      </c>
      <c r="R18" s="1937">
        <v>9425.2000000000007</v>
      </c>
      <c r="S18" s="1936">
        <v>9574.4</v>
      </c>
      <c r="T18" s="1924">
        <v>10550.4</v>
      </c>
      <c r="U18" s="1935">
        <v>79.546000000000006</v>
      </c>
      <c r="V18" s="1886">
        <v>11736.5</v>
      </c>
      <c r="W18" s="1936">
        <v>8314.4699999999993</v>
      </c>
      <c r="X18" s="1924">
        <v>8612.5</v>
      </c>
      <c r="Y18" s="1935">
        <v>8668.0190000000002</v>
      </c>
      <c r="Z18" s="1886">
        <v>18306.520912919997</v>
      </c>
      <c r="AA18" s="1381" t="s">
        <v>17</v>
      </c>
      <c r="AB18" s="1860">
        <v>17138.077501309999</v>
      </c>
      <c r="AC18" s="1613">
        <v>19409.08319076</v>
      </c>
      <c r="AD18" s="1613">
        <v>15204</v>
      </c>
      <c r="AE18" s="1886">
        <v>13189.9</v>
      </c>
      <c r="AF18" s="1860">
        <v>10972.310400169999</v>
      </c>
      <c r="AG18" s="1613">
        <v>26402.730778790003</v>
      </c>
      <c r="AH18" s="1613">
        <v>31556.750013789999</v>
      </c>
      <c r="AI18" s="1886">
        <v>34291.576364649998</v>
      </c>
      <c r="AJ18" s="1860">
        <v>27501.463601890002</v>
      </c>
      <c r="AK18" s="1613">
        <v>28352.593924679997</v>
      </c>
      <c r="AL18" s="1613">
        <v>42505.284912290001</v>
      </c>
      <c r="AM18" s="1886">
        <v>42942.469978749999</v>
      </c>
      <c r="AN18" s="1860">
        <v>31479.048456009994</v>
      </c>
      <c r="AO18" s="1613">
        <v>32743.183866299998</v>
      </c>
      <c r="AP18" s="1613">
        <v>20473.74094752</v>
      </c>
      <c r="AQ18" s="1886">
        <v>10823.349442870001</v>
      </c>
      <c r="AR18" s="1860">
        <v>9559.7983682400045</v>
      </c>
      <c r="AS18" s="1613">
        <v>25937.133251110001</v>
      </c>
      <c r="AT18" s="1613">
        <v>3027.2603939300002</v>
      </c>
      <c r="AU18" s="1886">
        <v>-7304.1330435400005</v>
      </c>
    </row>
    <row r="19" spans="1:47">
      <c r="A19" s="1381" t="s">
        <v>1130</v>
      </c>
      <c r="B19" s="1923"/>
      <c r="C19" s="1924"/>
      <c r="D19" s="1924"/>
      <c r="E19" s="1924"/>
      <c r="F19" s="1923"/>
      <c r="G19" s="1935"/>
      <c r="H19" s="1935"/>
      <c r="I19" s="1935"/>
      <c r="J19" s="1936"/>
      <c r="K19" s="1935"/>
      <c r="L19" s="1924"/>
      <c r="M19" s="1925"/>
      <c r="N19" s="1381" t="s">
        <v>1130</v>
      </c>
      <c r="O19" s="1936"/>
      <c r="P19" s="1935"/>
      <c r="Q19" s="1924"/>
      <c r="R19" s="1937"/>
      <c r="S19" s="1936"/>
      <c r="T19" s="1924"/>
      <c r="U19" s="1935"/>
      <c r="V19" s="1886"/>
      <c r="W19" s="1936"/>
      <c r="X19" s="1924"/>
      <c r="Y19" s="1935"/>
      <c r="Z19" s="1886">
        <v>-98.641885069999987</v>
      </c>
      <c r="AA19" s="1381" t="s">
        <v>1130</v>
      </c>
      <c r="AB19" s="1860">
        <v>-1000.472109</v>
      </c>
      <c r="AC19" s="1613">
        <v>-758.33529632</v>
      </c>
      <c r="AD19" s="1613">
        <v>-1621</v>
      </c>
      <c r="AE19" s="1886">
        <v>-1001.1</v>
      </c>
      <c r="AF19" s="1860">
        <v>-143.51295250999999</v>
      </c>
      <c r="AG19" s="1613">
        <v>-385.87023585000003</v>
      </c>
      <c r="AH19" s="1613">
        <v>-653.78972951000003</v>
      </c>
      <c r="AI19" s="1886">
        <v>-1150.22572281</v>
      </c>
      <c r="AJ19" s="1860">
        <v>-266.63925203999997</v>
      </c>
      <c r="AK19" s="1613">
        <v>-613.49281758000006</v>
      </c>
      <c r="AL19" s="1613">
        <v>-944.93220240999995</v>
      </c>
      <c r="AM19" s="1886">
        <v>-962.79929182000001</v>
      </c>
      <c r="AN19" s="1860">
        <v>-1908.49192782</v>
      </c>
      <c r="AO19" s="1613">
        <v>-4064.0925703800003</v>
      </c>
      <c r="AP19" s="1613">
        <v>-4792.5631293900005</v>
      </c>
      <c r="AQ19" s="1886">
        <v>-7642.1903201000005</v>
      </c>
      <c r="AR19" s="1860">
        <v>-1601.5878099000001</v>
      </c>
      <c r="AS19" s="1613">
        <v>-1161.6036742700001</v>
      </c>
      <c r="AT19" s="1613">
        <v>-4049.0782322</v>
      </c>
      <c r="AU19" s="1886">
        <v>-8081.6474621999996</v>
      </c>
    </row>
    <row r="20" spans="1:47">
      <c r="A20" s="1080" t="s">
        <v>1131</v>
      </c>
      <c r="B20" s="1917">
        <v>11227.6</v>
      </c>
      <c r="C20" s="1918">
        <v>12484.2</v>
      </c>
      <c r="D20" s="1918">
        <v>12670.8</v>
      </c>
      <c r="E20" s="1918">
        <v>14950</v>
      </c>
      <c r="F20" s="1917">
        <v>8504.4</v>
      </c>
      <c r="G20" s="1926">
        <v>9054.9</v>
      </c>
      <c r="H20" s="1926">
        <v>13584.8</v>
      </c>
      <c r="I20" s="1926">
        <v>10118.799999999999</v>
      </c>
      <c r="J20" s="1928">
        <v>13977.9</v>
      </c>
      <c r="K20" s="1926">
        <v>10228.5</v>
      </c>
      <c r="L20" s="1918">
        <v>17563.400000000001</v>
      </c>
      <c r="M20" s="1922">
        <v>16767.900000000001</v>
      </c>
      <c r="N20" s="1080" t="s">
        <v>1131</v>
      </c>
      <c r="O20" s="1928">
        <v>16260.19</v>
      </c>
      <c r="P20" s="1926">
        <v>18826.009999999998</v>
      </c>
      <c r="Q20" s="1918">
        <v>14386.9</v>
      </c>
      <c r="R20" s="1927">
        <v>13605.3</v>
      </c>
      <c r="S20" s="1928">
        <v>13847.3</v>
      </c>
      <c r="T20" s="1918">
        <v>14811.6</v>
      </c>
      <c r="U20" s="1926">
        <v>14249.369000000001</v>
      </c>
      <c r="V20" s="1888">
        <v>11416.9</v>
      </c>
      <c r="W20" s="1928">
        <v>10651.557000000001</v>
      </c>
      <c r="X20" s="1918">
        <v>10528.4</v>
      </c>
      <c r="Y20" s="1926">
        <v>164926.32999999999</v>
      </c>
      <c r="Z20" s="1888">
        <v>28940.110521959999</v>
      </c>
      <c r="AA20" s="1080" t="s">
        <v>1131</v>
      </c>
      <c r="AB20" s="1865">
        <v>99626.829921490003</v>
      </c>
      <c r="AC20" s="1866">
        <v>113658.50807074</v>
      </c>
      <c r="AD20" s="1866">
        <v>120186</v>
      </c>
      <c r="AE20" s="1888">
        <v>51554</v>
      </c>
      <c r="AF20" s="1865">
        <v>53828.9</v>
      </c>
      <c r="AG20" s="1866">
        <v>60232.476468769994</v>
      </c>
      <c r="AH20" s="1866">
        <v>65167.111467269999</v>
      </c>
      <c r="AI20" s="1888">
        <v>2802.8190256600005</v>
      </c>
      <c r="AJ20" s="1865">
        <v>3722.7276281300001</v>
      </c>
      <c r="AK20" s="1866">
        <v>3717.5311776399999</v>
      </c>
      <c r="AL20" s="1866">
        <v>3523.9751150399998</v>
      </c>
      <c r="AM20" s="1888">
        <v>3424.4882048000004</v>
      </c>
      <c r="AN20" s="1865">
        <v>4864.1870556899994</v>
      </c>
      <c r="AO20" s="1866">
        <v>11689.100171699998</v>
      </c>
      <c r="AP20" s="1866">
        <v>3132.14579065</v>
      </c>
      <c r="AQ20" s="1888">
        <v>7835.518816400001</v>
      </c>
      <c r="AR20" s="1865">
        <v>9262.2348746600001</v>
      </c>
      <c r="AS20" s="1866">
        <v>5380.1495629199999</v>
      </c>
      <c r="AT20" s="1866">
        <v>5807.8239965500006</v>
      </c>
      <c r="AU20" s="1888">
        <v>3956.6330539899996</v>
      </c>
    </row>
    <row r="21" spans="1:47">
      <c r="A21" s="1080" t="s">
        <v>18</v>
      </c>
      <c r="B21" s="1917">
        <v>174036</v>
      </c>
      <c r="C21" s="1918">
        <v>155878.39999999999</v>
      </c>
      <c r="D21" s="1918">
        <v>159414.1</v>
      </c>
      <c r="E21" s="1918">
        <v>161118</v>
      </c>
      <c r="F21" s="1917">
        <v>194434</v>
      </c>
      <c r="G21" s="1926">
        <v>149680.6</v>
      </c>
      <c r="H21" s="1926">
        <v>151012</v>
      </c>
      <c r="I21" s="1926">
        <v>148098.70000000001</v>
      </c>
      <c r="J21" s="1928">
        <v>152728</v>
      </c>
      <c r="K21" s="1926">
        <v>166321.1</v>
      </c>
      <c r="L21" s="1918">
        <v>186745.3</v>
      </c>
      <c r="M21" s="1922">
        <v>186946.1</v>
      </c>
      <c r="N21" s="1080" t="s">
        <v>18</v>
      </c>
      <c r="O21" s="1928">
        <v>183516.05</v>
      </c>
      <c r="P21" s="1926">
        <v>178722.54</v>
      </c>
      <c r="Q21" s="1918">
        <v>182958</v>
      </c>
      <c r="R21" s="1927">
        <v>163196.20000000001</v>
      </c>
      <c r="S21" s="1928">
        <v>170407.5</v>
      </c>
      <c r="T21" s="1918">
        <v>177791.5</v>
      </c>
      <c r="U21" s="1926">
        <v>167881.66899999999</v>
      </c>
      <c r="V21" s="1888">
        <v>171083.59</v>
      </c>
      <c r="W21" s="1928">
        <v>167268.69</v>
      </c>
      <c r="X21" s="1918">
        <v>164793.4</v>
      </c>
      <c r="Y21" s="1926">
        <v>11207.8</v>
      </c>
      <c r="Z21" s="1888">
        <v>864.66876302999992</v>
      </c>
      <c r="AA21" s="1080" t="s">
        <v>18</v>
      </c>
      <c r="AB21" s="1865">
        <v>1624.5003652099999</v>
      </c>
      <c r="AC21" s="1866">
        <v>1761.0606546500001</v>
      </c>
      <c r="AD21" s="1866">
        <v>2266</v>
      </c>
      <c r="AE21" s="1888">
        <v>2138.5</v>
      </c>
      <c r="AF21" s="1865">
        <v>3095.7</v>
      </c>
      <c r="AG21" s="1866">
        <v>3508.50003522</v>
      </c>
      <c r="AH21" s="1866">
        <v>3040.43037319</v>
      </c>
      <c r="AI21" s="1888">
        <v>73717.932258889996</v>
      </c>
      <c r="AJ21" s="1865">
        <v>65611.23771305001</v>
      </c>
      <c r="AK21" s="1866">
        <v>69307.145765189998</v>
      </c>
      <c r="AL21" s="1866">
        <v>72146.955165949999</v>
      </c>
      <c r="AM21" s="1888">
        <v>66035.0067729</v>
      </c>
      <c r="AN21" s="1865">
        <v>72207.990505149995</v>
      </c>
      <c r="AO21" s="1866">
        <v>104729.18795089</v>
      </c>
      <c r="AP21" s="1866">
        <v>98865.562815810001</v>
      </c>
      <c r="AQ21" s="1888">
        <v>103063.08438961</v>
      </c>
      <c r="AR21" s="1865">
        <v>102871.13105215</v>
      </c>
      <c r="AS21" s="1866">
        <v>67461.749111969999</v>
      </c>
      <c r="AT21" s="1866">
        <v>96625.23897364999</v>
      </c>
      <c r="AU21" s="1888">
        <v>98196.933011029992</v>
      </c>
    </row>
    <row r="22" spans="1:47">
      <c r="A22" s="1080" t="s">
        <v>1132</v>
      </c>
      <c r="B22" s="1917">
        <v>6333.3</v>
      </c>
      <c r="C22" s="1918">
        <v>9414.9</v>
      </c>
      <c r="D22" s="1918">
        <v>11703.3</v>
      </c>
      <c r="E22" s="1918">
        <v>24259.4</v>
      </c>
      <c r="F22" s="1917">
        <v>18330.400000000001</v>
      </c>
      <c r="G22" s="1926">
        <v>22761.599999999999</v>
      </c>
      <c r="H22" s="1926">
        <v>21248</v>
      </c>
      <c r="I22" s="1926">
        <v>23222.799999999999</v>
      </c>
      <c r="J22" s="1928">
        <v>22533.8</v>
      </c>
      <c r="K22" s="1926">
        <v>25286.5</v>
      </c>
      <c r="L22" s="1918">
        <v>17985.400000000001</v>
      </c>
      <c r="M22" s="1922">
        <v>18009</v>
      </c>
      <c r="N22" s="1080" t="s">
        <v>1132</v>
      </c>
      <c r="O22" s="1928">
        <v>16856.89</v>
      </c>
      <c r="P22" s="1926">
        <v>18694.2</v>
      </c>
      <c r="Q22" s="1918">
        <v>20738.400000000001</v>
      </c>
      <c r="R22" s="1927">
        <v>23862.1</v>
      </c>
      <c r="S22" s="1928">
        <v>21429.5</v>
      </c>
      <c r="T22" s="1918">
        <v>23196.3</v>
      </c>
      <c r="U22" s="1926">
        <v>23387.715</v>
      </c>
      <c r="V22" s="1888">
        <v>16079.5</v>
      </c>
      <c r="W22" s="1928">
        <v>17821.39</v>
      </c>
      <c r="X22" s="1918">
        <v>15553.2</v>
      </c>
      <c r="Y22" s="1926">
        <v>13450.958000000001</v>
      </c>
      <c r="Z22" s="1888">
        <v>7.5994478499999998</v>
      </c>
      <c r="AA22" s="1080" t="s">
        <v>1132</v>
      </c>
      <c r="AB22" s="1865">
        <v>3873.3601098499998</v>
      </c>
      <c r="AC22" s="1918">
        <v>6987.2371008500004</v>
      </c>
      <c r="AD22" s="1866">
        <v>6860</v>
      </c>
      <c r="AE22" s="1888">
        <v>5445.9</v>
      </c>
      <c r="AF22" s="1865">
        <v>5033</v>
      </c>
      <c r="AG22" s="1866">
        <v>4028.24685021</v>
      </c>
      <c r="AH22" s="1866">
        <v>12002.78411932</v>
      </c>
      <c r="AI22" s="1888">
        <v>4313.9279257700009</v>
      </c>
      <c r="AJ22" s="1865">
        <v>4595.9477290900004</v>
      </c>
      <c r="AK22" s="1866">
        <v>4509.5971764699989</v>
      </c>
      <c r="AL22" s="1866">
        <v>4284.9734174300002</v>
      </c>
      <c r="AM22" s="1888">
        <v>4124.8656361499998</v>
      </c>
      <c r="AN22" s="1865">
        <v>3817.8873940399999</v>
      </c>
      <c r="AO22" s="1866">
        <v>13840.79405837</v>
      </c>
      <c r="AP22" s="1866">
        <v>20680.976492500002</v>
      </c>
      <c r="AQ22" s="1888">
        <v>17884.165669300004</v>
      </c>
      <c r="AR22" s="1865">
        <v>17315.786130840002</v>
      </c>
      <c r="AS22" s="1866">
        <v>3969.7418051300001</v>
      </c>
      <c r="AT22" s="1866">
        <v>18369.632402449999</v>
      </c>
      <c r="AU22" s="1888">
        <v>19236.549103240002</v>
      </c>
    </row>
    <row r="23" spans="1:47">
      <c r="A23" s="1374" t="s">
        <v>1133</v>
      </c>
      <c r="B23" s="1917">
        <v>7215.1</v>
      </c>
      <c r="C23" s="1918">
        <v>8305.4</v>
      </c>
      <c r="D23" s="1918">
        <v>9663.4</v>
      </c>
      <c r="E23" s="1918"/>
      <c r="F23" s="1917">
        <v>10245.799999999999</v>
      </c>
      <c r="G23" s="1926">
        <v>12406.3</v>
      </c>
      <c r="H23" s="1926">
        <v>10256.1</v>
      </c>
      <c r="I23" s="1926">
        <v>11073.5</v>
      </c>
      <c r="J23" s="1928">
        <v>10375.200000000001</v>
      </c>
      <c r="K23" s="1926">
        <v>11949.8</v>
      </c>
      <c r="L23" s="1918">
        <v>14900.3</v>
      </c>
      <c r="M23" s="1922">
        <v>14824.6</v>
      </c>
      <c r="N23" s="1374" t="s">
        <v>1133</v>
      </c>
      <c r="O23" s="1928">
        <v>15638.41</v>
      </c>
      <c r="P23" s="1926">
        <v>15382.28</v>
      </c>
      <c r="Q23" s="1918">
        <v>15960.4</v>
      </c>
      <c r="R23" s="1927">
        <v>16858.400000000001</v>
      </c>
      <c r="S23" s="1928">
        <v>16767.099999999999</v>
      </c>
      <c r="T23" s="1918">
        <v>18399</v>
      </c>
      <c r="U23" s="1926">
        <v>19147.100999999999</v>
      </c>
      <c r="V23" s="1888">
        <v>20108.400000000001</v>
      </c>
      <c r="W23" s="1928">
        <v>27516.245999999999</v>
      </c>
      <c r="X23" s="1918">
        <v>28862.2</v>
      </c>
      <c r="Y23" s="1926">
        <v>29300.285</v>
      </c>
      <c r="Z23" s="1888">
        <v>15150.22950677</v>
      </c>
      <c r="AA23" s="1374" t="s">
        <v>1133</v>
      </c>
      <c r="AB23" s="1865">
        <v>16252.08793543</v>
      </c>
      <c r="AC23" s="1918">
        <v>19675.37509637</v>
      </c>
      <c r="AD23" s="1866">
        <v>24762</v>
      </c>
      <c r="AE23" s="1888">
        <v>21960.7</v>
      </c>
      <c r="AF23" s="1865">
        <v>22675.5</v>
      </c>
      <c r="AG23" s="1866">
        <v>27009.622463629999</v>
      </c>
      <c r="AH23" s="1866">
        <v>21733.900112660001</v>
      </c>
      <c r="AI23" s="1888">
        <v>29445.750055349999</v>
      </c>
      <c r="AJ23" s="1865">
        <v>9694.65010067</v>
      </c>
      <c r="AK23" s="1866">
        <v>21546.05053172</v>
      </c>
      <c r="AL23" s="1866">
        <v>30896.206310549998</v>
      </c>
      <c r="AM23" s="1888">
        <v>29155.93577557</v>
      </c>
      <c r="AN23" s="1865">
        <v>29397.236800980001</v>
      </c>
      <c r="AO23" s="1866">
        <v>32061.104608310001</v>
      </c>
      <c r="AP23" s="1866">
        <v>33726.431349490005</v>
      </c>
      <c r="AQ23" s="1888">
        <v>33066.013363490005</v>
      </c>
      <c r="AR23" s="1865">
        <v>33393.514625119999</v>
      </c>
      <c r="AS23" s="1866">
        <v>32604.694300560001</v>
      </c>
      <c r="AT23" s="1866">
        <v>36331.289807469999</v>
      </c>
      <c r="AU23" s="1888">
        <v>41989.862992080001</v>
      </c>
    </row>
    <row r="24" spans="1:47">
      <c r="A24" s="1374" t="s">
        <v>20</v>
      </c>
      <c r="B24" s="1917">
        <v>25820.6</v>
      </c>
      <c r="C24" s="1918">
        <v>32461.4</v>
      </c>
      <c r="D24" s="1918">
        <v>37292.9</v>
      </c>
      <c r="E24" s="1918">
        <v>40572.1</v>
      </c>
      <c r="F24" s="1917">
        <v>39871.4</v>
      </c>
      <c r="G24" s="1926">
        <v>54208.9</v>
      </c>
      <c r="H24" s="1926">
        <v>51277.7</v>
      </c>
      <c r="I24" s="1926">
        <v>56070.7</v>
      </c>
      <c r="J24" s="1928">
        <v>41231.800000000003</v>
      </c>
      <c r="K24" s="1926">
        <v>39831.4</v>
      </c>
      <c r="L24" s="1918">
        <v>42089.5</v>
      </c>
      <c r="M24" s="1922">
        <v>38709.699999999997</v>
      </c>
      <c r="N24" s="1374" t="s">
        <v>20</v>
      </c>
      <c r="O24" s="1928">
        <v>40999.379999999997</v>
      </c>
      <c r="P24" s="1926">
        <v>42935.37</v>
      </c>
      <c r="Q24" s="1918">
        <v>45423.3</v>
      </c>
      <c r="R24" s="1927">
        <v>50190.400000000001</v>
      </c>
      <c r="S24" s="1928">
        <v>54174.8</v>
      </c>
      <c r="T24" s="1918">
        <v>49389.9</v>
      </c>
      <c r="U24" s="1926">
        <v>57761.587</v>
      </c>
      <c r="V24" s="1888">
        <v>54846.1</v>
      </c>
      <c r="W24" s="1928">
        <v>63373.481</v>
      </c>
      <c r="X24" s="1918">
        <v>71577.8</v>
      </c>
      <c r="Y24" s="1926">
        <v>73829.376000000004</v>
      </c>
      <c r="Z24" s="1888">
        <v>25858.161423539997</v>
      </c>
      <c r="AA24" s="1374" t="s">
        <v>20</v>
      </c>
      <c r="AB24" s="1865">
        <v>57743.100830240001</v>
      </c>
      <c r="AC24" s="1918">
        <v>49903.732061309987</v>
      </c>
      <c r="AD24" s="1918">
        <v>55065</v>
      </c>
      <c r="AE24" s="1922">
        <v>31201.8</v>
      </c>
      <c r="AF24" s="1917">
        <v>29977.3</v>
      </c>
      <c r="AG24" s="1918">
        <v>38695.77079337</v>
      </c>
      <c r="AH24" s="1918">
        <v>44674.95500680001</v>
      </c>
      <c r="AI24" s="1922">
        <v>49635.498550589997</v>
      </c>
      <c r="AJ24" s="1917">
        <v>36265.403938180003</v>
      </c>
      <c r="AK24" s="1918">
        <v>47391.299751640006</v>
      </c>
      <c r="AL24" s="1918">
        <v>50773.808772180004</v>
      </c>
      <c r="AM24" s="1922">
        <v>48019.49354850001</v>
      </c>
      <c r="AN24" s="1917">
        <v>48451.873143080011</v>
      </c>
      <c r="AO24" s="1918">
        <v>92832.142437080023</v>
      </c>
      <c r="AP24" s="1918">
        <v>92726.077332429995</v>
      </c>
      <c r="AQ24" s="1922">
        <v>102243.47077516999</v>
      </c>
      <c r="AR24" s="1917">
        <v>105602.32907086</v>
      </c>
      <c r="AS24" s="1918">
        <v>63748.317586059995</v>
      </c>
      <c r="AT24" s="1918">
        <v>100042.67324018999</v>
      </c>
      <c r="AU24" s="1922">
        <v>112414.23678530002</v>
      </c>
    </row>
    <row r="25" spans="1:47" s="1381" customFormat="1" ht="16.5" thickBot="1">
      <c r="A25" s="1387" t="s">
        <v>21</v>
      </c>
      <c r="B25" s="1931">
        <v>269252.5</v>
      </c>
      <c r="C25" s="1932">
        <v>268800.30000000005</v>
      </c>
      <c r="D25" s="1932">
        <v>293251.39999999997</v>
      </c>
      <c r="E25" s="1932">
        <v>306156.7</v>
      </c>
      <c r="F25" s="1931">
        <v>353009.2</v>
      </c>
      <c r="G25" s="1932">
        <v>336010.9</v>
      </c>
      <c r="H25" s="1932">
        <v>333863.89999999997</v>
      </c>
      <c r="I25" s="1932">
        <v>329613.40000000002</v>
      </c>
      <c r="J25" s="1931">
        <v>318061.2</v>
      </c>
      <c r="K25" s="1932">
        <v>334869.8</v>
      </c>
      <c r="L25" s="1932">
        <v>360732.89999999997</v>
      </c>
      <c r="M25" s="1933">
        <v>358809.39999999997</v>
      </c>
      <c r="N25" s="1387" t="s">
        <v>21</v>
      </c>
      <c r="O25" s="1931">
        <v>355285.06</v>
      </c>
      <c r="P25" s="1932">
        <v>358680.77</v>
      </c>
      <c r="Q25" s="1932">
        <v>357118.00000000006</v>
      </c>
      <c r="R25" s="1933">
        <v>342136.10000000003</v>
      </c>
      <c r="S25" s="1931">
        <v>351279.69999999995</v>
      </c>
      <c r="T25" s="1932">
        <v>361362.5</v>
      </c>
      <c r="U25" s="1932">
        <v>350524.84900000005</v>
      </c>
      <c r="V25" s="1899">
        <v>348135.39</v>
      </c>
      <c r="W25" s="1931">
        <v>363324.84699999995</v>
      </c>
      <c r="X25" s="1932">
        <v>369561.7</v>
      </c>
      <c r="Y25" s="1932">
        <v>375894.65999999992</v>
      </c>
      <c r="Z25" s="1899">
        <v>126711.1800125</v>
      </c>
      <c r="AA25" s="1387" t="s">
        <v>21</v>
      </c>
      <c r="AB25" s="1883">
        <v>251119.65793203004</v>
      </c>
      <c r="AC25" s="1932">
        <v>266153.68042435998</v>
      </c>
      <c r="AD25" s="1932">
        <v>290051.90000000002</v>
      </c>
      <c r="AE25" s="1933">
        <v>182939.8</v>
      </c>
      <c r="AF25" s="1931">
        <v>181568.4</v>
      </c>
      <c r="AG25" s="1932">
        <v>231661.96843356997</v>
      </c>
      <c r="AH25" s="1932">
        <v>259431.85837550001</v>
      </c>
      <c r="AI25" s="1933">
        <v>271531.44782195997</v>
      </c>
      <c r="AJ25" s="1931">
        <v>211820.43430904002</v>
      </c>
      <c r="AK25" s="1932">
        <v>246740.45013583</v>
      </c>
      <c r="AL25" s="1932">
        <v>279370.68937810004</v>
      </c>
      <c r="AM25" s="1933">
        <v>258974.92768536997</v>
      </c>
      <c r="AN25" s="1931">
        <v>255932.17311220002</v>
      </c>
      <c r="AO25" s="1932">
        <v>363658.77633134002</v>
      </c>
      <c r="AP25" s="1932">
        <v>346448.60414493002</v>
      </c>
      <c r="AQ25" s="1933">
        <v>355588.85524781997</v>
      </c>
      <c r="AR25" s="1931">
        <v>371221.40477703995</v>
      </c>
      <c r="AS25" s="1932">
        <v>287384.76467354997</v>
      </c>
      <c r="AT25" s="1932">
        <v>350200.70290989993</v>
      </c>
      <c r="AU25" s="1933">
        <v>352204.28733920999</v>
      </c>
    </row>
    <row r="26" spans="1:47" s="1390" customFormat="1">
      <c r="A26" s="1388"/>
      <c r="B26" s="1385"/>
      <c r="C26" s="1385"/>
      <c r="D26" s="1385"/>
      <c r="E26" s="1385"/>
      <c r="F26" s="1385"/>
      <c r="G26" s="1385"/>
      <c r="H26" s="1385"/>
      <c r="I26" s="1385"/>
      <c r="J26" s="1385"/>
      <c r="K26" s="1385"/>
      <c r="L26" s="1385"/>
      <c r="M26" s="1385"/>
      <c r="N26" s="1388"/>
      <c r="O26" s="1385"/>
      <c r="P26" s="1385"/>
      <c r="Q26" s="1385"/>
      <c r="R26" s="1385"/>
      <c r="S26" s="1385"/>
      <c r="T26" s="1385"/>
      <c r="U26" s="1385"/>
      <c r="V26" s="1389"/>
      <c r="W26" s="1385"/>
      <c r="X26" s="1385"/>
      <c r="Y26" s="1385"/>
      <c r="Z26" s="1389"/>
      <c r="AA26" s="1388"/>
      <c r="AB26" s="1389"/>
      <c r="AC26" s="1385"/>
      <c r="AD26" s="1385"/>
      <c r="AS26" s="989"/>
      <c r="AT26" s="989"/>
    </row>
    <row r="27" spans="1:47">
      <c r="A27" s="1391" t="s">
        <v>314</v>
      </c>
      <c r="B27" s="1392"/>
      <c r="N27" s="1391" t="s">
        <v>314</v>
      </c>
      <c r="AA27" s="1391" t="s">
        <v>314</v>
      </c>
    </row>
    <row r="28" spans="1:47">
      <c r="A28" s="1393"/>
      <c r="N28" s="1394"/>
      <c r="AA28" s="1394"/>
    </row>
    <row r="29" spans="1:47">
      <c r="B29" s="1394"/>
      <c r="C29" s="1394"/>
      <c r="D29" s="1394"/>
      <c r="E29" s="1394"/>
      <c r="F29" s="1394"/>
      <c r="G29" s="1394"/>
      <c r="H29" s="1394"/>
      <c r="I29" s="1394"/>
      <c r="J29" s="1394"/>
      <c r="K29" s="1394"/>
      <c r="L29" s="1394"/>
      <c r="M29" s="1394"/>
      <c r="O29" s="1394"/>
      <c r="P29" s="1394"/>
      <c r="Q29" s="1394"/>
      <c r="R29" s="1394"/>
      <c r="S29" s="1394"/>
      <c r="T29" s="1394"/>
      <c r="U29" s="1394"/>
      <c r="V29" s="1394"/>
      <c r="W29" s="1394"/>
      <c r="X29" s="1394"/>
      <c r="Y29" s="1394"/>
      <c r="Z29" s="1394"/>
      <c r="AB29" s="1394"/>
      <c r="AC29" s="1394"/>
      <c r="AD29" s="1394"/>
    </row>
    <row r="31" spans="1:47">
      <c r="C31" s="1394">
        <v>0</v>
      </c>
    </row>
  </sheetData>
  <mergeCells count="11">
    <mergeCell ref="W3:Z3"/>
    <mergeCell ref="B3:E3"/>
    <mergeCell ref="F3:I3"/>
    <mergeCell ref="J3:M3"/>
    <mergeCell ref="O3:R3"/>
    <mergeCell ref="S3:V3"/>
    <mergeCell ref="AB3:AE3"/>
    <mergeCell ref="AF3:AI3"/>
    <mergeCell ref="AJ3:AM3"/>
    <mergeCell ref="AN3:AQ3"/>
    <mergeCell ref="AR3:AU3"/>
  </mergeCells>
  <hyperlinks>
    <hyperlink ref="A1" location="Menu!A1" display="Return to Menu"/>
  </hyperlinks>
  <pageMargins left="0" right="0" top="0.98425196850393704" bottom="0.734251969" header="0.511811023622047" footer="0.511811023622047"/>
  <pageSetup paperSize="9" scale="19" orientation="landscape" r:id="rId1"/>
  <headerFooter alignWithMargins="0"/>
  <colBreaks count="2" manualBreakCount="2">
    <brk id="13" max="26" man="1"/>
    <brk id="26" max="26"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8"/>
  <sheetViews>
    <sheetView view="pageBreakPreview" zoomScaleNormal="75" zoomScaleSheetLayoutView="100" workbookViewId="0">
      <pane xSplit="1" ySplit="4" topLeftCell="AS8" activePane="bottomRight" state="frozen"/>
      <selection pane="topRight"/>
      <selection pane="bottomLeft"/>
      <selection pane="bottomRight"/>
    </sheetView>
  </sheetViews>
  <sheetFormatPr defaultRowHeight="15.75"/>
  <cols>
    <col min="1" max="1" width="45.28515625" style="989" customWidth="1"/>
    <col min="2" max="9" width="12.85546875" style="989" bestFit="1" customWidth="1"/>
    <col min="10" max="17" width="14.28515625" style="989" customWidth="1"/>
    <col min="18" max="18" width="41" style="989" customWidth="1"/>
    <col min="19" max="33" width="14.28515625" style="989" customWidth="1"/>
    <col min="34" max="35" width="14.28515625" style="989" bestFit="1" customWidth="1"/>
    <col min="36" max="43" width="14.28515625" style="989" customWidth="1"/>
    <col min="44" max="47" width="16" style="989" bestFit="1" customWidth="1"/>
    <col min="48" max="48" width="17.140625" style="989" customWidth="1"/>
    <col min="49" max="246" width="9.140625" style="989"/>
    <col min="247" max="247" width="45.28515625" style="989" customWidth="1"/>
    <col min="248" max="263" width="14.28515625" style="989" bestFit="1" customWidth="1"/>
    <col min="264" max="264" width="41" style="989" customWidth="1"/>
    <col min="265" max="279" width="14.28515625" style="989" bestFit="1" customWidth="1"/>
    <col min="280" max="281" width="14" style="989" customWidth="1"/>
    <col min="282" max="285" width="14.28515625" style="989" bestFit="1" customWidth="1"/>
    <col min="286" max="289" width="14.28515625" style="989" customWidth="1"/>
    <col min="290" max="290" width="16.28515625" style="989" customWidth="1"/>
    <col min="291" max="291" width="9.140625" style="989"/>
    <col min="292" max="296" width="14.28515625" style="989" bestFit="1" customWidth="1"/>
    <col min="297" max="502" width="9.140625" style="989"/>
    <col min="503" max="503" width="45.28515625" style="989" customWidth="1"/>
    <col min="504" max="519" width="14.28515625" style="989" bestFit="1" customWidth="1"/>
    <col min="520" max="520" width="41" style="989" customWidth="1"/>
    <col min="521" max="535" width="14.28515625" style="989" bestFit="1" customWidth="1"/>
    <col min="536" max="537" width="14" style="989" customWidth="1"/>
    <col min="538" max="541" width="14.28515625" style="989" bestFit="1" customWidth="1"/>
    <col min="542" max="545" width="14.28515625" style="989" customWidth="1"/>
    <col min="546" max="546" width="16.28515625" style="989" customWidth="1"/>
    <col min="547" max="547" width="9.140625" style="989"/>
    <col min="548" max="552" width="14.28515625" style="989" bestFit="1" customWidth="1"/>
    <col min="553" max="758" width="9.140625" style="989"/>
    <col min="759" max="759" width="45.28515625" style="989" customWidth="1"/>
    <col min="760" max="775" width="14.28515625" style="989" bestFit="1" customWidth="1"/>
    <col min="776" max="776" width="41" style="989" customWidth="1"/>
    <col min="777" max="791" width="14.28515625" style="989" bestFit="1" customWidth="1"/>
    <col min="792" max="793" width="14" style="989" customWidth="1"/>
    <col min="794" max="797" width="14.28515625" style="989" bestFit="1" customWidth="1"/>
    <col min="798" max="801" width="14.28515625" style="989" customWidth="1"/>
    <col min="802" max="802" width="16.28515625" style="989" customWidth="1"/>
    <col min="803" max="803" width="9.140625" style="989"/>
    <col min="804" max="808" width="14.28515625" style="989" bestFit="1" customWidth="1"/>
    <col min="809" max="1014" width="9.140625" style="989"/>
    <col min="1015" max="1015" width="45.28515625" style="989" customWidth="1"/>
    <col min="1016" max="1031" width="14.28515625" style="989" bestFit="1" customWidth="1"/>
    <col min="1032" max="1032" width="41" style="989" customWidth="1"/>
    <col min="1033" max="1047" width="14.28515625" style="989" bestFit="1" customWidth="1"/>
    <col min="1048" max="1049" width="14" style="989" customWidth="1"/>
    <col min="1050" max="1053" width="14.28515625" style="989" bestFit="1" customWidth="1"/>
    <col min="1054" max="1057" width="14.28515625" style="989" customWidth="1"/>
    <col min="1058" max="1058" width="16.28515625" style="989" customWidth="1"/>
    <col min="1059" max="1059" width="9.140625" style="989"/>
    <col min="1060" max="1064" width="14.28515625" style="989" bestFit="1" customWidth="1"/>
    <col min="1065" max="1270" width="9.140625" style="989"/>
    <col min="1271" max="1271" width="45.28515625" style="989" customWidth="1"/>
    <col min="1272" max="1287" width="14.28515625" style="989" bestFit="1" customWidth="1"/>
    <col min="1288" max="1288" width="41" style="989" customWidth="1"/>
    <col min="1289" max="1303" width="14.28515625" style="989" bestFit="1" customWidth="1"/>
    <col min="1304" max="1305" width="14" style="989" customWidth="1"/>
    <col min="1306" max="1309" width="14.28515625" style="989" bestFit="1" customWidth="1"/>
    <col min="1310" max="1313" width="14.28515625" style="989" customWidth="1"/>
    <col min="1314" max="1314" width="16.28515625" style="989" customWidth="1"/>
    <col min="1315" max="1315" width="9.140625" style="989"/>
    <col min="1316" max="1320" width="14.28515625" style="989" bestFit="1" customWidth="1"/>
    <col min="1321" max="1526" width="9.140625" style="989"/>
    <col min="1527" max="1527" width="45.28515625" style="989" customWidth="1"/>
    <col min="1528" max="1543" width="14.28515625" style="989" bestFit="1" customWidth="1"/>
    <col min="1544" max="1544" width="41" style="989" customWidth="1"/>
    <col min="1545" max="1559" width="14.28515625" style="989" bestFit="1" customWidth="1"/>
    <col min="1560" max="1561" width="14" style="989" customWidth="1"/>
    <col min="1562" max="1565" width="14.28515625" style="989" bestFit="1" customWidth="1"/>
    <col min="1566" max="1569" width="14.28515625" style="989" customWidth="1"/>
    <col min="1570" max="1570" width="16.28515625" style="989" customWidth="1"/>
    <col min="1571" max="1571" width="9.140625" style="989"/>
    <col min="1572" max="1576" width="14.28515625" style="989" bestFit="1" customWidth="1"/>
    <col min="1577" max="1782" width="9.140625" style="989"/>
    <col min="1783" max="1783" width="45.28515625" style="989" customWidth="1"/>
    <col min="1784" max="1799" width="14.28515625" style="989" bestFit="1" customWidth="1"/>
    <col min="1800" max="1800" width="41" style="989" customWidth="1"/>
    <col min="1801" max="1815" width="14.28515625" style="989" bestFit="1" customWidth="1"/>
    <col min="1816" max="1817" width="14" style="989" customWidth="1"/>
    <col min="1818" max="1821" width="14.28515625" style="989" bestFit="1" customWidth="1"/>
    <col min="1822" max="1825" width="14.28515625" style="989" customWidth="1"/>
    <col min="1826" max="1826" width="16.28515625" style="989" customWidth="1"/>
    <col min="1827" max="1827" width="9.140625" style="989"/>
    <col min="1828" max="1832" width="14.28515625" style="989" bestFit="1" customWidth="1"/>
    <col min="1833" max="2038" width="9.140625" style="989"/>
    <col min="2039" max="2039" width="45.28515625" style="989" customWidth="1"/>
    <col min="2040" max="2055" width="14.28515625" style="989" bestFit="1" customWidth="1"/>
    <col min="2056" max="2056" width="41" style="989" customWidth="1"/>
    <col min="2057" max="2071" width="14.28515625" style="989" bestFit="1" customWidth="1"/>
    <col min="2072" max="2073" width="14" style="989" customWidth="1"/>
    <col min="2074" max="2077" width="14.28515625" style="989" bestFit="1" customWidth="1"/>
    <col min="2078" max="2081" width="14.28515625" style="989" customWidth="1"/>
    <col min="2082" max="2082" width="16.28515625" style="989" customWidth="1"/>
    <col min="2083" max="2083" width="9.140625" style="989"/>
    <col min="2084" max="2088" width="14.28515625" style="989" bestFit="1" customWidth="1"/>
    <col min="2089" max="2294" width="9.140625" style="989"/>
    <col min="2295" max="2295" width="45.28515625" style="989" customWidth="1"/>
    <col min="2296" max="2311" width="14.28515625" style="989" bestFit="1" customWidth="1"/>
    <col min="2312" max="2312" width="41" style="989" customWidth="1"/>
    <col min="2313" max="2327" width="14.28515625" style="989" bestFit="1" customWidth="1"/>
    <col min="2328" max="2329" width="14" style="989" customWidth="1"/>
    <col min="2330" max="2333" width="14.28515625" style="989" bestFit="1" customWidth="1"/>
    <col min="2334" max="2337" width="14.28515625" style="989" customWidth="1"/>
    <col min="2338" max="2338" width="16.28515625" style="989" customWidth="1"/>
    <col min="2339" max="2339" width="9.140625" style="989"/>
    <col min="2340" max="2344" width="14.28515625" style="989" bestFit="1" customWidth="1"/>
    <col min="2345" max="2550" width="9.140625" style="989"/>
    <col min="2551" max="2551" width="45.28515625" style="989" customWidth="1"/>
    <col min="2552" max="2567" width="14.28515625" style="989" bestFit="1" customWidth="1"/>
    <col min="2568" max="2568" width="41" style="989" customWidth="1"/>
    <col min="2569" max="2583" width="14.28515625" style="989" bestFit="1" customWidth="1"/>
    <col min="2584" max="2585" width="14" style="989" customWidth="1"/>
    <col min="2586" max="2589" width="14.28515625" style="989" bestFit="1" customWidth="1"/>
    <col min="2590" max="2593" width="14.28515625" style="989" customWidth="1"/>
    <col min="2594" max="2594" width="16.28515625" style="989" customWidth="1"/>
    <col min="2595" max="2595" width="9.140625" style="989"/>
    <col min="2596" max="2600" width="14.28515625" style="989" bestFit="1" customWidth="1"/>
    <col min="2601" max="2806" width="9.140625" style="989"/>
    <col min="2807" max="2807" width="45.28515625" style="989" customWidth="1"/>
    <col min="2808" max="2823" width="14.28515625" style="989" bestFit="1" customWidth="1"/>
    <col min="2824" max="2824" width="41" style="989" customWidth="1"/>
    <col min="2825" max="2839" width="14.28515625" style="989" bestFit="1" customWidth="1"/>
    <col min="2840" max="2841" width="14" style="989" customWidth="1"/>
    <col min="2842" max="2845" width="14.28515625" style="989" bestFit="1" customWidth="1"/>
    <col min="2846" max="2849" width="14.28515625" style="989" customWidth="1"/>
    <col min="2850" max="2850" width="16.28515625" style="989" customWidth="1"/>
    <col min="2851" max="2851" width="9.140625" style="989"/>
    <col min="2852" max="2856" width="14.28515625" style="989" bestFit="1" customWidth="1"/>
    <col min="2857" max="3062" width="9.140625" style="989"/>
    <col min="3063" max="3063" width="45.28515625" style="989" customWidth="1"/>
    <col min="3064" max="3079" width="14.28515625" style="989" bestFit="1" customWidth="1"/>
    <col min="3080" max="3080" width="41" style="989" customWidth="1"/>
    <col min="3081" max="3095" width="14.28515625" style="989" bestFit="1" customWidth="1"/>
    <col min="3096" max="3097" width="14" style="989" customWidth="1"/>
    <col min="3098" max="3101" width="14.28515625" style="989" bestFit="1" customWidth="1"/>
    <col min="3102" max="3105" width="14.28515625" style="989" customWidth="1"/>
    <col min="3106" max="3106" width="16.28515625" style="989" customWidth="1"/>
    <col min="3107" max="3107" width="9.140625" style="989"/>
    <col min="3108" max="3112" width="14.28515625" style="989" bestFit="1" customWidth="1"/>
    <col min="3113" max="3318" width="9.140625" style="989"/>
    <col min="3319" max="3319" width="45.28515625" style="989" customWidth="1"/>
    <col min="3320" max="3335" width="14.28515625" style="989" bestFit="1" customWidth="1"/>
    <col min="3336" max="3336" width="41" style="989" customWidth="1"/>
    <col min="3337" max="3351" width="14.28515625" style="989" bestFit="1" customWidth="1"/>
    <col min="3352" max="3353" width="14" style="989" customWidth="1"/>
    <col min="3354" max="3357" width="14.28515625" style="989" bestFit="1" customWidth="1"/>
    <col min="3358" max="3361" width="14.28515625" style="989" customWidth="1"/>
    <col min="3362" max="3362" width="16.28515625" style="989" customWidth="1"/>
    <col min="3363" max="3363" width="9.140625" style="989"/>
    <col min="3364" max="3368" width="14.28515625" style="989" bestFit="1" customWidth="1"/>
    <col min="3369" max="3574" width="9.140625" style="989"/>
    <col min="3575" max="3575" width="45.28515625" style="989" customWidth="1"/>
    <col min="3576" max="3591" width="14.28515625" style="989" bestFit="1" customWidth="1"/>
    <col min="3592" max="3592" width="41" style="989" customWidth="1"/>
    <col min="3593" max="3607" width="14.28515625" style="989" bestFit="1" customWidth="1"/>
    <col min="3608" max="3609" width="14" style="989" customWidth="1"/>
    <col min="3610" max="3613" width="14.28515625" style="989" bestFit="1" customWidth="1"/>
    <col min="3614" max="3617" width="14.28515625" style="989" customWidth="1"/>
    <col min="3618" max="3618" width="16.28515625" style="989" customWidth="1"/>
    <col min="3619" max="3619" width="9.140625" style="989"/>
    <col min="3620" max="3624" width="14.28515625" style="989" bestFit="1" customWidth="1"/>
    <col min="3625" max="3830" width="9.140625" style="989"/>
    <col min="3831" max="3831" width="45.28515625" style="989" customWidth="1"/>
    <col min="3832" max="3847" width="14.28515625" style="989" bestFit="1" customWidth="1"/>
    <col min="3848" max="3848" width="41" style="989" customWidth="1"/>
    <col min="3849" max="3863" width="14.28515625" style="989" bestFit="1" customWidth="1"/>
    <col min="3864" max="3865" width="14" style="989" customWidth="1"/>
    <col min="3866" max="3869" width="14.28515625" style="989" bestFit="1" customWidth="1"/>
    <col min="3870" max="3873" width="14.28515625" style="989" customWidth="1"/>
    <col min="3874" max="3874" width="16.28515625" style="989" customWidth="1"/>
    <col min="3875" max="3875" width="9.140625" style="989"/>
    <col min="3876" max="3880" width="14.28515625" style="989" bestFit="1" customWidth="1"/>
    <col min="3881" max="4086" width="9.140625" style="989"/>
    <col min="4087" max="4087" width="45.28515625" style="989" customWidth="1"/>
    <col min="4088" max="4103" width="14.28515625" style="989" bestFit="1" customWidth="1"/>
    <col min="4104" max="4104" width="41" style="989" customWidth="1"/>
    <col min="4105" max="4119" width="14.28515625" style="989" bestFit="1" customWidth="1"/>
    <col min="4120" max="4121" width="14" style="989" customWidth="1"/>
    <col min="4122" max="4125" width="14.28515625" style="989" bestFit="1" customWidth="1"/>
    <col min="4126" max="4129" width="14.28515625" style="989" customWidth="1"/>
    <col min="4130" max="4130" width="16.28515625" style="989" customWidth="1"/>
    <col min="4131" max="4131" width="9.140625" style="989"/>
    <col min="4132" max="4136" width="14.28515625" style="989" bestFit="1" customWidth="1"/>
    <col min="4137" max="4342" width="9.140625" style="989"/>
    <col min="4343" max="4343" width="45.28515625" style="989" customWidth="1"/>
    <col min="4344" max="4359" width="14.28515625" style="989" bestFit="1" customWidth="1"/>
    <col min="4360" max="4360" width="41" style="989" customWidth="1"/>
    <col min="4361" max="4375" width="14.28515625" style="989" bestFit="1" customWidth="1"/>
    <col min="4376" max="4377" width="14" style="989" customWidth="1"/>
    <col min="4378" max="4381" width="14.28515625" style="989" bestFit="1" customWidth="1"/>
    <col min="4382" max="4385" width="14.28515625" style="989" customWidth="1"/>
    <col min="4386" max="4386" width="16.28515625" style="989" customWidth="1"/>
    <col min="4387" max="4387" width="9.140625" style="989"/>
    <col min="4388" max="4392" width="14.28515625" style="989" bestFit="1" customWidth="1"/>
    <col min="4393" max="4598" width="9.140625" style="989"/>
    <col min="4599" max="4599" width="45.28515625" style="989" customWidth="1"/>
    <col min="4600" max="4615" width="14.28515625" style="989" bestFit="1" customWidth="1"/>
    <col min="4616" max="4616" width="41" style="989" customWidth="1"/>
    <col min="4617" max="4631" width="14.28515625" style="989" bestFit="1" customWidth="1"/>
    <col min="4632" max="4633" width="14" style="989" customWidth="1"/>
    <col min="4634" max="4637" width="14.28515625" style="989" bestFit="1" customWidth="1"/>
    <col min="4638" max="4641" width="14.28515625" style="989" customWidth="1"/>
    <col min="4642" max="4642" width="16.28515625" style="989" customWidth="1"/>
    <col min="4643" max="4643" width="9.140625" style="989"/>
    <col min="4644" max="4648" width="14.28515625" style="989" bestFit="1" customWidth="1"/>
    <col min="4649" max="4854" width="9.140625" style="989"/>
    <col min="4855" max="4855" width="45.28515625" style="989" customWidth="1"/>
    <col min="4856" max="4871" width="14.28515625" style="989" bestFit="1" customWidth="1"/>
    <col min="4872" max="4872" width="41" style="989" customWidth="1"/>
    <col min="4873" max="4887" width="14.28515625" style="989" bestFit="1" customWidth="1"/>
    <col min="4888" max="4889" width="14" style="989" customWidth="1"/>
    <col min="4890" max="4893" width="14.28515625" style="989" bestFit="1" customWidth="1"/>
    <col min="4894" max="4897" width="14.28515625" style="989" customWidth="1"/>
    <col min="4898" max="4898" width="16.28515625" style="989" customWidth="1"/>
    <col min="4899" max="4899" width="9.140625" style="989"/>
    <col min="4900" max="4904" width="14.28515625" style="989" bestFit="1" customWidth="1"/>
    <col min="4905" max="5110" width="9.140625" style="989"/>
    <col min="5111" max="5111" width="45.28515625" style="989" customWidth="1"/>
    <col min="5112" max="5127" width="14.28515625" style="989" bestFit="1" customWidth="1"/>
    <col min="5128" max="5128" width="41" style="989" customWidth="1"/>
    <col min="5129" max="5143" width="14.28515625" style="989" bestFit="1" customWidth="1"/>
    <col min="5144" max="5145" width="14" style="989" customWidth="1"/>
    <col min="5146" max="5149" width="14.28515625" style="989" bestFit="1" customWidth="1"/>
    <col min="5150" max="5153" width="14.28515625" style="989" customWidth="1"/>
    <col min="5154" max="5154" width="16.28515625" style="989" customWidth="1"/>
    <col min="5155" max="5155" width="9.140625" style="989"/>
    <col min="5156" max="5160" width="14.28515625" style="989" bestFit="1" customWidth="1"/>
    <col min="5161" max="5366" width="9.140625" style="989"/>
    <col min="5367" max="5367" width="45.28515625" style="989" customWidth="1"/>
    <col min="5368" max="5383" width="14.28515625" style="989" bestFit="1" customWidth="1"/>
    <col min="5384" max="5384" width="41" style="989" customWidth="1"/>
    <col min="5385" max="5399" width="14.28515625" style="989" bestFit="1" customWidth="1"/>
    <col min="5400" max="5401" width="14" style="989" customWidth="1"/>
    <col min="5402" max="5405" width="14.28515625" style="989" bestFit="1" customWidth="1"/>
    <col min="5406" max="5409" width="14.28515625" style="989" customWidth="1"/>
    <col min="5410" max="5410" width="16.28515625" style="989" customWidth="1"/>
    <col min="5411" max="5411" width="9.140625" style="989"/>
    <col min="5412" max="5416" width="14.28515625" style="989" bestFit="1" customWidth="1"/>
    <col min="5417" max="5622" width="9.140625" style="989"/>
    <col min="5623" max="5623" width="45.28515625" style="989" customWidth="1"/>
    <col min="5624" max="5639" width="14.28515625" style="989" bestFit="1" customWidth="1"/>
    <col min="5640" max="5640" width="41" style="989" customWidth="1"/>
    <col min="5641" max="5655" width="14.28515625" style="989" bestFit="1" customWidth="1"/>
    <col min="5656" max="5657" width="14" style="989" customWidth="1"/>
    <col min="5658" max="5661" width="14.28515625" style="989" bestFit="1" customWidth="1"/>
    <col min="5662" max="5665" width="14.28515625" style="989" customWidth="1"/>
    <col min="5666" max="5666" width="16.28515625" style="989" customWidth="1"/>
    <col min="5667" max="5667" width="9.140625" style="989"/>
    <col min="5668" max="5672" width="14.28515625" style="989" bestFit="1" customWidth="1"/>
    <col min="5673" max="5878" width="9.140625" style="989"/>
    <col min="5879" max="5879" width="45.28515625" style="989" customWidth="1"/>
    <col min="5880" max="5895" width="14.28515625" style="989" bestFit="1" customWidth="1"/>
    <col min="5896" max="5896" width="41" style="989" customWidth="1"/>
    <col min="5897" max="5911" width="14.28515625" style="989" bestFit="1" customWidth="1"/>
    <col min="5912" max="5913" width="14" style="989" customWidth="1"/>
    <col min="5914" max="5917" width="14.28515625" style="989" bestFit="1" customWidth="1"/>
    <col min="5918" max="5921" width="14.28515625" style="989" customWidth="1"/>
    <col min="5922" max="5922" width="16.28515625" style="989" customWidth="1"/>
    <col min="5923" max="5923" width="9.140625" style="989"/>
    <col min="5924" max="5928" width="14.28515625" style="989" bestFit="1" customWidth="1"/>
    <col min="5929" max="6134" width="9.140625" style="989"/>
    <col min="6135" max="6135" width="45.28515625" style="989" customWidth="1"/>
    <col min="6136" max="6151" width="14.28515625" style="989" bestFit="1" customWidth="1"/>
    <col min="6152" max="6152" width="41" style="989" customWidth="1"/>
    <col min="6153" max="6167" width="14.28515625" style="989" bestFit="1" customWidth="1"/>
    <col min="6168" max="6169" width="14" style="989" customWidth="1"/>
    <col min="6170" max="6173" width="14.28515625" style="989" bestFit="1" customWidth="1"/>
    <col min="6174" max="6177" width="14.28515625" style="989" customWidth="1"/>
    <col min="6178" max="6178" width="16.28515625" style="989" customWidth="1"/>
    <col min="6179" max="6179" width="9.140625" style="989"/>
    <col min="6180" max="6184" width="14.28515625" style="989" bestFit="1" customWidth="1"/>
    <col min="6185" max="6390" width="9.140625" style="989"/>
    <col min="6391" max="6391" width="45.28515625" style="989" customWidth="1"/>
    <col min="6392" max="6407" width="14.28515625" style="989" bestFit="1" customWidth="1"/>
    <col min="6408" max="6408" width="41" style="989" customWidth="1"/>
    <col min="6409" max="6423" width="14.28515625" style="989" bestFit="1" customWidth="1"/>
    <col min="6424" max="6425" width="14" style="989" customWidth="1"/>
    <col min="6426" max="6429" width="14.28515625" style="989" bestFit="1" customWidth="1"/>
    <col min="6430" max="6433" width="14.28515625" style="989" customWidth="1"/>
    <col min="6434" max="6434" width="16.28515625" style="989" customWidth="1"/>
    <col min="6435" max="6435" width="9.140625" style="989"/>
    <col min="6436" max="6440" width="14.28515625" style="989" bestFit="1" customWidth="1"/>
    <col min="6441" max="6646" width="9.140625" style="989"/>
    <col min="6647" max="6647" width="45.28515625" style="989" customWidth="1"/>
    <col min="6648" max="6663" width="14.28515625" style="989" bestFit="1" customWidth="1"/>
    <col min="6664" max="6664" width="41" style="989" customWidth="1"/>
    <col min="6665" max="6679" width="14.28515625" style="989" bestFit="1" customWidth="1"/>
    <col min="6680" max="6681" width="14" style="989" customWidth="1"/>
    <col min="6682" max="6685" width="14.28515625" style="989" bestFit="1" customWidth="1"/>
    <col min="6686" max="6689" width="14.28515625" style="989" customWidth="1"/>
    <col min="6690" max="6690" width="16.28515625" style="989" customWidth="1"/>
    <col min="6691" max="6691" width="9.140625" style="989"/>
    <col min="6692" max="6696" width="14.28515625" style="989" bestFit="1" customWidth="1"/>
    <col min="6697" max="6902" width="9.140625" style="989"/>
    <col min="6903" max="6903" width="45.28515625" style="989" customWidth="1"/>
    <col min="6904" max="6919" width="14.28515625" style="989" bestFit="1" customWidth="1"/>
    <col min="6920" max="6920" width="41" style="989" customWidth="1"/>
    <col min="6921" max="6935" width="14.28515625" style="989" bestFit="1" customWidth="1"/>
    <col min="6936" max="6937" width="14" style="989" customWidth="1"/>
    <col min="6938" max="6941" width="14.28515625" style="989" bestFit="1" customWidth="1"/>
    <col min="6942" max="6945" width="14.28515625" style="989" customWidth="1"/>
    <col min="6946" max="6946" width="16.28515625" style="989" customWidth="1"/>
    <col min="6947" max="6947" width="9.140625" style="989"/>
    <col min="6948" max="6952" width="14.28515625" style="989" bestFit="1" customWidth="1"/>
    <col min="6953" max="7158" width="9.140625" style="989"/>
    <col min="7159" max="7159" width="45.28515625" style="989" customWidth="1"/>
    <col min="7160" max="7175" width="14.28515625" style="989" bestFit="1" customWidth="1"/>
    <col min="7176" max="7176" width="41" style="989" customWidth="1"/>
    <col min="7177" max="7191" width="14.28515625" style="989" bestFit="1" customWidth="1"/>
    <col min="7192" max="7193" width="14" style="989" customWidth="1"/>
    <col min="7194" max="7197" width="14.28515625" style="989" bestFit="1" customWidth="1"/>
    <col min="7198" max="7201" width="14.28515625" style="989" customWidth="1"/>
    <col min="7202" max="7202" width="16.28515625" style="989" customWidth="1"/>
    <col min="7203" max="7203" width="9.140625" style="989"/>
    <col min="7204" max="7208" width="14.28515625" style="989" bestFit="1" customWidth="1"/>
    <col min="7209" max="7414" width="9.140625" style="989"/>
    <col min="7415" max="7415" width="45.28515625" style="989" customWidth="1"/>
    <col min="7416" max="7431" width="14.28515625" style="989" bestFit="1" customWidth="1"/>
    <col min="7432" max="7432" width="41" style="989" customWidth="1"/>
    <col min="7433" max="7447" width="14.28515625" style="989" bestFit="1" customWidth="1"/>
    <col min="7448" max="7449" width="14" style="989" customWidth="1"/>
    <col min="7450" max="7453" width="14.28515625" style="989" bestFit="1" customWidth="1"/>
    <col min="7454" max="7457" width="14.28515625" style="989" customWidth="1"/>
    <col min="7458" max="7458" width="16.28515625" style="989" customWidth="1"/>
    <col min="7459" max="7459" width="9.140625" style="989"/>
    <col min="7460" max="7464" width="14.28515625" style="989" bestFit="1" customWidth="1"/>
    <col min="7465" max="7670" width="9.140625" style="989"/>
    <col min="7671" max="7671" width="45.28515625" style="989" customWidth="1"/>
    <col min="7672" max="7687" width="14.28515625" style="989" bestFit="1" customWidth="1"/>
    <col min="7688" max="7688" width="41" style="989" customWidth="1"/>
    <col min="7689" max="7703" width="14.28515625" style="989" bestFit="1" customWidth="1"/>
    <col min="7704" max="7705" width="14" style="989" customWidth="1"/>
    <col min="7706" max="7709" width="14.28515625" style="989" bestFit="1" customWidth="1"/>
    <col min="7710" max="7713" width="14.28515625" style="989" customWidth="1"/>
    <col min="7714" max="7714" width="16.28515625" style="989" customWidth="1"/>
    <col min="7715" max="7715" width="9.140625" style="989"/>
    <col min="7716" max="7720" width="14.28515625" style="989" bestFit="1" customWidth="1"/>
    <col min="7721" max="7926" width="9.140625" style="989"/>
    <col min="7927" max="7927" width="45.28515625" style="989" customWidth="1"/>
    <col min="7928" max="7943" width="14.28515625" style="989" bestFit="1" customWidth="1"/>
    <col min="7944" max="7944" width="41" style="989" customWidth="1"/>
    <col min="7945" max="7959" width="14.28515625" style="989" bestFit="1" customWidth="1"/>
    <col min="7960" max="7961" width="14" style="989" customWidth="1"/>
    <col min="7962" max="7965" width="14.28515625" style="989" bestFit="1" customWidth="1"/>
    <col min="7966" max="7969" width="14.28515625" style="989" customWidth="1"/>
    <col min="7970" max="7970" width="16.28515625" style="989" customWidth="1"/>
    <col min="7971" max="7971" width="9.140625" style="989"/>
    <col min="7972" max="7976" width="14.28515625" style="989" bestFit="1" customWidth="1"/>
    <col min="7977" max="8182" width="9.140625" style="989"/>
    <col min="8183" max="8183" width="45.28515625" style="989" customWidth="1"/>
    <col min="8184" max="8199" width="14.28515625" style="989" bestFit="1" customWidth="1"/>
    <col min="8200" max="8200" width="41" style="989" customWidth="1"/>
    <col min="8201" max="8215" width="14.28515625" style="989" bestFit="1" customWidth="1"/>
    <col min="8216" max="8217" width="14" style="989" customWidth="1"/>
    <col min="8218" max="8221" width="14.28515625" style="989" bestFit="1" customWidth="1"/>
    <col min="8222" max="8225" width="14.28515625" style="989" customWidth="1"/>
    <col min="8226" max="8226" width="16.28515625" style="989" customWidth="1"/>
    <col min="8227" max="8227" width="9.140625" style="989"/>
    <col min="8228" max="8232" width="14.28515625" style="989" bestFit="1" customWidth="1"/>
    <col min="8233" max="8438" width="9.140625" style="989"/>
    <col min="8439" max="8439" width="45.28515625" style="989" customWidth="1"/>
    <col min="8440" max="8455" width="14.28515625" style="989" bestFit="1" customWidth="1"/>
    <col min="8456" max="8456" width="41" style="989" customWidth="1"/>
    <col min="8457" max="8471" width="14.28515625" style="989" bestFit="1" customWidth="1"/>
    <col min="8472" max="8473" width="14" style="989" customWidth="1"/>
    <col min="8474" max="8477" width="14.28515625" style="989" bestFit="1" customWidth="1"/>
    <col min="8478" max="8481" width="14.28515625" style="989" customWidth="1"/>
    <col min="8482" max="8482" width="16.28515625" style="989" customWidth="1"/>
    <col min="8483" max="8483" width="9.140625" style="989"/>
    <col min="8484" max="8488" width="14.28515625" style="989" bestFit="1" customWidth="1"/>
    <col min="8489" max="8694" width="9.140625" style="989"/>
    <col min="8695" max="8695" width="45.28515625" style="989" customWidth="1"/>
    <col min="8696" max="8711" width="14.28515625" style="989" bestFit="1" customWidth="1"/>
    <col min="8712" max="8712" width="41" style="989" customWidth="1"/>
    <col min="8713" max="8727" width="14.28515625" style="989" bestFit="1" customWidth="1"/>
    <col min="8728" max="8729" width="14" style="989" customWidth="1"/>
    <col min="8730" max="8733" width="14.28515625" style="989" bestFit="1" customWidth="1"/>
    <col min="8734" max="8737" width="14.28515625" style="989" customWidth="1"/>
    <col min="8738" max="8738" width="16.28515625" style="989" customWidth="1"/>
    <col min="8739" max="8739" width="9.140625" style="989"/>
    <col min="8740" max="8744" width="14.28515625" style="989" bestFit="1" customWidth="1"/>
    <col min="8745" max="8950" width="9.140625" style="989"/>
    <col min="8951" max="8951" width="45.28515625" style="989" customWidth="1"/>
    <col min="8952" max="8967" width="14.28515625" style="989" bestFit="1" customWidth="1"/>
    <col min="8968" max="8968" width="41" style="989" customWidth="1"/>
    <col min="8969" max="8983" width="14.28515625" style="989" bestFit="1" customWidth="1"/>
    <col min="8984" max="8985" width="14" style="989" customWidth="1"/>
    <col min="8986" max="8989" width="14.28515625" style="989" bestFit="1" customWidth="1"/>
    <col min="8990" max="8993" width="14.28515625" style="989" customWidth="1"/>
    <col min="8994" max="8994" width="16.28515625" style="989" customWidth="1"/>
    <col min="8995" max="8995" width="9.140625" style="989"/>
    <col min="8996" max="9000" width="14.28515625" style="989" bestFit="1" customWidth="1"/>
    <col min="9001" max="9206" width="9.140625" style="989"/>
    <col min="9207" max="9207" width="45.28515625" style="989" customWidth="1"/>
    <col min="9208" max="9223" width="14.28515625" style="989" bestFit="1" customWidth="1"/>
    <col min="9224" max="9224" width="41" style="989" customWidth="1"/>
    <col min="9225" max="9239" width="14.28515625" style="989" bestFit="1" customWidth="1"/>
    <col min="9240" max="9241" width="14" style="989" customWidth="1"/>
    <col min="9242" max="9245" width="14.28515625" style="989" bestFit="1" customWidth="1"/>
    <col min="9246" max="9249" width="14.28515625" style="989" customWidth="1"/>
    <col min="9250" max="9250" width="16.28515625" style="989" customWidth="1"/>
    <col min="9251" max="9251" width="9.140625" style="989"/>
    <col min="9252" max="9256" width="14.28515625" style="989" bestFit="1" customWidth="1"/>
    <col min="9257" max="9462" width="9.140625" style="989"/>
    <col min="9463" max="9463" width="45.28515625" style="989" customWidth="1"/>
    <col min="9464" max="9479" width="14.28515625" style="989" bestFit="1" customWidth="1"/>
    <col min="9480" max="9480" width="41" style="989" customWidth="1"/>
    <col min="9481" max="9495" width="14.28515625" style="989" bestFit="1" customWidth="1"/>
    <col min="9496" max="9497" width="14" style="989" customWidth="1"/>
    <col min="9498" max="9501" width="14.28515625" style="989" bestFit="1" customWidth="1"/>
    <col min="9502" max="9505" width="14.28515625" style="989" customWidth="1"/>
    <col min="9506" max="9506" width="16.28515625" style="989" customWidth="1"/>
    <col min="9507" max="9507" width="9.140625" style="989"/>
    <col min="9508" max="9512" width="14.28515625" style="989" bestFit="1" customWidth="1"/>
    <col min="9513" max="9718" width="9.140625" style="989"/>
    <col min="9719" max="9719" width="45.28515625" style="989" customWidth="1"/>
    <col min="9720" max="9735" width="14.28515625" style="989" bestFit="1" customWidth="1"/>
    <col min="9736" max="9736" width="41" style="989" customWidth="1"/>
    <col min="9737" max="9751" width="14.28515625" style="989" bestFit="1" customWidth="1"/>
    <col min="9752" max="9753" width="14" style="989" customWidth="1"/>
    <col min="9754" max="9757" width="14.28515625" style="989" bestFit="1" customWidth="1"/>
    <col min="9758" max="9761" width="14.28515625" style="989" customWidth="1"/>
    <col min="9762" max="9762" width="16.28515625" style="989" customWidth="1"/>
    <col min="9763" max="9763" width="9.140625" style="989"/>
    <col min="9764" max="9768" width="14.28515625" style="989" bestFit="1" customWidth="1"/>
    <col min="9769" max="9974" width="9.140625" style="989"/>
    <col min="9975" max="9975" width="45.28515625" style="989" customWidth="1"/>
    <col min="9976" max="9991" width="14.28515625" style="989" bestFit="1" customWidth="1"/>
    <col min="9992" max="9992" width="41" style="989" customWidth="1"/>
    <col min="9993" max="10007" width="14.28515625" style="989" bestFit="1" customWidth="1"/>
    <col min="10008" max="10009" width="14" style="989" customWidth="1"/>
    <col min="10010" max="10013" width="14.28515625" style="989" bestFit="1" customWidth="1"/>
    <col min="10014" max="10017" width="14.28515625" style="989" customWidth="1"/>
    <col min="10018" max="10018" width="16.28515625" style="989" customWidth="1"/>
    <col min="10019" max="10019" width="9.140625" style="989"/>
    <col min="10020" max="10024" width="14.28515625" style="989" bestFit="1" customWidth="1"/>
    <col min="10025" max="10230" width="9.140625" style="989"/>
    <col min="10231" max="10231" width="45.28515625" style="989" customWidth="1"/>
    <col min="10232" max="10247" width="14.28515625" style="989" bestFit="1" customWidth="1"/>
    <col min="10248" max="10248" width="41" style="989" customWidth="1"/>
    <col min="10249" max="10263" width="14.28515625" style="989" bestFit="1" customWidth="1"/>
    <col min="10264" max="10265" width="14" style="989" customWidth="1"/>
    <col min="10266" max="10269" width="14.28515625" style="989" bestFit="1" customWidth="1"/>
    <col min="10270" max="10273" width="14.28515625" style="989" customWidth="1"/>
    <col min="10274" max="10274" width="16.28515625" style="989" customWidth="1"/>
    <col min="10275" max="10275" width="9.140625" style="989"/>
    <col min="10276" max="10280" width="14.28515625" style="989" bestFit="1" customWidth="1"/>
    <col min="10281" max="10486" width="9.140625" style="989"/>
    <col min="10487" max="10487" width="45.28515625" style="989" customWidth="1"/>
    <col min="10488" max="10503" width="14.28515625" style="989" bestFit="1" customWidth="1"/>
    <col min="10504" max="10504" width="41" style="989" customWidth="1"/>
    <col min="10505" max="10519" width="14.28515625" style="989" bestFit="1" customWidth="1"/>
    <col min="10520" max="10521" width="14" style="989" customWidth="1"/>
    <col min="10522" max="10525" width="14.28515625" style="989" bestFit="1" customWidth="1"/>
    <col min="10526" max="10529" width="14.28515625" style="989" customWidth="1"/>
    <col min="10530" max="10530" width="16.28515625" style="989" customWidth="1"/>
    <col min="10531" max="10531" width="9.140625" style="989"/>
    <col min="10532" max="10536" width="14.28515625" style="989" bestFit="1" customWidth="1"/>
    <col min="10537" max="10742" width="9.140625" style="989"/>
    <col min="10743" max="10743" width="45.28515625" style="989" customWidth="1"/>
    <col min="10744" max="10759" width="14.28515625" style="989" bestFit="1" customWidth="1"/>
    <col min="10760" max="10760" width="41" style="989" customWidth="1"/>
    <col min="10761" max="10775" width="14.28515625" style="989" bestFit="1" customWidth="1"/>
    <col min="10776" max="10777" width="14" style="989" customWidth="1"/>
    <col min="10778" max="10781" width="14.28515625" style="989" bestFit="1" customWidth="1"/>
    <col min="10782" max="10785" width="14.28515625" style="989" customWidth="1"/>
    <col min="10786" max="10786" width="16.28515625" style="989" customWidth="1"/>
    <col min="10787" max="10787" width="9.140625" style="989"/>
    <col min="10788" max="10792" width="14.28515625" style="989" bestFit="1" customWidth="1"/>
    <col min="10793" max="10998" width="9.140625" style="989"/>
    <col min="10999" max="10999" width="45.28515625" style="989" customWidth="1"/>
    <col min="11000" max="11015" width="14.28515625" style="989" bestFit="1" customWidth="1"/>
    <col min="11016" max="11016" width="41" style="989" customWidth="1"/>
    <col min="11017" max="11031" width="14.28515625" style="989" bestFit="1" customWidth="1"/>
    <col min="11032" max="11033" width="14" style="989" customWidth="1"/>
    <col min="11034" max="11037" width="14.28515625" style="989" bestFit="1" customWidth="1"/>
    <col min="11038" max="11041" width="14.28515625" style="989" customWidth="1"/>
    <col min="11042" max="11042" width="16.28515625" style="989" customWidth="1"/>
    <col min="11043" max="11043" width="9.140625" style="989"/>
    <col min="11044" max="11048" width="14.28515625" style="989" bestFit="1" customWidth="1"/>
    <col min="11049" max="11254" width="9.140625" style="989"/>
    <col min="11255" max="11255" width="45.28515625" style="989" customWidth="1"/>
    <col min="11256" max="11271" width="14.28515625" style="989" bestFit="1" customWidth="1"/>
    <col min="11272" max="11272" width="41" style="989" customWidth="1"/>
    <col min="11273" max="11287" width="14.28515625" style="989" bestFit="1" customWidth="1"/>
    <col min="11288" max="11289" width="14" style="989" customWidth="1"/>
    <col min="11290" max="11293" width="14.28515625" style="989" bestFit="1" customWidth="1"/>
    <col min="11294" max="11297" width="14.28515625" style="989" customWidth="1"/>
    <col min="11298" max="11298" width="16.28515625" style="989" customWidth="1"/>
    <col min="11299" max="11299" width="9.140625" style="989"/>
    <col min="11300" max="11304" width="14.28515625" style="989" bestFit="1" customWidth="1"/>
    <col min="11305" max="11510" width="9.140625" style="989"/>
    <col min="11511" max="11511" width="45.28515625" style="989" customWidth="1"/>
    <col min="11512" max="11527" width="14.28515625" style="989" bestFit="1" customWidth="1"/>
    <col min="11528" max="11528" width="41" style="989" customWidth="1"/>
    <col min="11529" max="11543" width="14.28515625" style="989" bestFit="1" customWidth="1"/>
    <col min="11544" max="11545" width="14" style="989" customWidth="1"/>
    <col min="11546" max="11549" width="14.28515625" style="989" bestFit="1" customWidth="1"/>
    <col min="11550" max="11553" width="14.28515625" style="989" customWidth="1"/>
    <col min="11554" max="11554" width="16.28515625" style="989" customWidth="1"/>
    <col min="11555" max="11555" width="9.140625" style="989"/>
    <col min="11556" max="11560" width="14.28515625" style="989" bestFit="1" customWidth="1"/>
    <col min="11561" max="11766" width="9.140625" style="989"/>
    <col min="11767" max="11767" width="45.28515625" style="989" customWidth="1"/>
    <col min="11768" max="11783" width="14.28515625" style="989" bestFit="1" customWidth="1"/>
    <col min="11784" max="11784" width="41" style="989" customWidth="1"/>
    <col min="11785" max="11799" width="14.28515625" style="989" bestFit="1" customWidth="1"/>
    <col min="11800" max="11801" width="14" style="989" customWidth="1"/>
    <col min="11802" max="11805" width="14.28515625" style="989" bestFit="1" customWidth="1"/>
    <col min="11806" max="11809" width="14.28515625" style="989" customWidth="1"/>
    <col min="11810" max="11810" width="16.28515625" style="989" customWidth="1"/>
    <col min="11811" max="11811" width="9.140625" style="989"/>
    <col min="11812" max="11816" width="14.28515625" style="989" bestFit="1" customWidth="1"/>
    <col min="11817" max="12022" width="9.140625" style="989"/>
    <col min="12023" max="12023" width="45.28515625" style="989" customWidth="1"/>
    <col min="12024" max="12039" width="14.28515625" style="989" bestFit="1" customWidth="1"/>
    <col min="12040" max="12040" width="41" style="989" customWidth="1"/>
    <col min="12041" max="12055" width="14.28515625" style="989" bestFit="1" customWidth="1"/>
    <col min="12056" max="12057" width="14" style="989" customWidth="1"/>
    <col min="12058" max="12061" width="14.28515625" style="989" bestFit="1" customWidth="1"/>
    <col min="12062" max="12065" width="14.28515625" style="989" customWidth="1"/>
    <col min="12066" max="12066" width="16.28515625" style="989" customWidth="1"/>
    <col min="12067" max="12067" width="9.140625" style="989"/>
    <col min="12068" max="12072" width="14.28515625" style="989" bestFit="1" customWidth="1"/>
    <col min="12073" max="12278" width="9.140625" style="989"/>
    <col min="12279" max="12279" width="45.28515625" style="989" customWidth="1"/>
    <col min="12280" max="12295" width="14.28515625" style="989" bestFit="1" customWidth="1"/>
    <col min="12296" max="12296" width="41" style="989" customWidth="1"/>
    <col min="12297" max="12311" width="14.28515625" style="989" bestFit="1" customWidth="1"/>
    <col min="12312" max="12313" width="14" style="989" customWidth="1"/>
    <col min="12314" max="12317" width="14.28515625" style="989" bestFit="1" customWidth="1"/>
    <col min="12318" max="12321" width="14.28515625" style="989" customWidth="1"/>
    <col min="12322" max="12322" width="16.28515625" style="989" customWidth="1"/>
    <col min="12323" max="12323" width="9.140625" style="989"/>
    <col min="12324" max="12328" width="14.28515625" style="989" bestFit="1" customWidth="1"/>
    <col min="12329" max="12534" width="9.140625" style="989"/>
    <col min="12535" max="12535" width="45.28515625" style="989" customWidth="1"/>
    <col min="12536" max="12551" width="14.28515625" style="989" bestFit="1" customWidth="1"/>
    <col min="12552" max="12552" width="41" style="989" customWidth="1"/>
    <col min="12553" max="12567" width="14.28515625" style="989" bestFit="1" customWidth="1"/>
    <col min="12568" max="12569" width="14" style="989" customWidth="1"/>
    <col min="12570" max="12573" width="14.28515625" style="989" bestFit="1" customWidth="1"/>
    <col min="12574" max="12577" width="14.28515625" style="989" customWidth="1"/>
    <col min="12578" max="12578" width="16.28515625" style="989" customWidth="1"/>
    <col min="12579" max="12579" width="9.140625" style="989"/>
    <col min="12580" max="12584" width="14.28515625" style="989" bestFit="1" customWidth="1"/>
    <col min="12585" max="12790" width="9.140625" style="989"/>
    <col min="12791" max="12791" width="45.28515625" style="989" customWidth="1"/>
    <col min="12792" max="12807" width="14.28515625" style="989" bestFit="1" customWidth="1"/>
    <col min="12808" max="12808" width="41" style="989" customWidth="1"/>
    <col min="12809" max="12823" width="14.28515625" style="989" bestFit="1" customWidth="1"/>
    <col min="12824" max="12825" width="14" style="989" customWidth="1"/>
    <col min="12826" max="12829" width="14.28515625" style="989" bestFit="1" customWidth="1"/>
    <col min="12830" max="12833" width="14.28515625" style="989" customWidth="1"/>
    <col min="12834" max="12834" width="16.28515625" style="989" customWidth="1"/>
    <col min="12835" max="12835" width="9.140625" style="989"/>
    <col min="12836" max="12840" width="14.28515625" style="989" bestFit="1" customWidth="1"/>
    <col min="12841" max="13046" width="9.140625" style="989"/>
    <col min="13047" max="13047" width="45.28515625" style="989" customWidth="1"/>
    <col min="13048" max="13063" width="14.28515625" style="989" bestFit="1" customWidth="1"/>
    <col min="13064" max="13064" width="41" style="989" customWidth="1"/>
    <col min="13065" max="13079" width="14.28515625" style="989" bestFit="1" customWidth="1"/>
    <col min="13080" max="13081" width="14" style="989" customWidth="1"/>
    <col min="13082" max="13085" width="14.28515625" style="989" bestFit="1" customWidth="1"/>
    <col min="13086" max="13089" width="14.28515625" style="989" customWidth="1"/>
    <col min="13090" max="13090" width="16.28515625" style="989" customWidth="1"/>
    <col min="13091" max="13091" width="9.140625" style="989"/>
    <col min="13092" max="13096" width="14.28515625" style="989" bestFit="1" customWidth="1"/>
    <col min="13097" max="13302" width="9.140625" style="989"/>
    <col min="13303" max="13303" width="45.28515625" style="989" customWidth="1"/>
    <col min="13304" max="13319" width="14.28515625" style="989" bestFit="1" customWidth="1"/>
    <col min="13320" max="13320" width="41" style="989" customWidth="1"/>
    <col min="13321" max="13335" width="14.28515625" style="989" bestFit="1" customWidth="1"/>
    <col min="13336" max="13337" width="14" style="989" customWidth="1"/>
    <col min="13338" max="13341" width="14.28515625" style="989" bestFit="1" customWidth="1"/>
    <col min="13342" max="13345" width="14.28515625" style="989" customWidth="1"/>
    <col min="13346" max="13346" width="16.28515625" style="989" customWidth="1"/>
    <col min="13347" max="13347" width="9.140625" style="989"/>
    <col min="13348" max="13352" width="14.28515625" style="989" bestFit="1" customWidth="1"/>
    <col min="13353" max="13558" width="9.140625" style="989"/>
    <col min="13559" max="13559" width="45.28515625" style="989" customWidth="1"/>
    <col min="13560" max="13575" width="14.28515625" style="989" bestFit="1" customWidth="1"/>
    <col min="13576" max="13576" width="41" style="989" customWidth="1"/>
    <col min="13577" max="13591" width="14.28515625" style="989" bestFit="1" customWidth="1"/>
    <col min="13592" max="13593" width="14" style="989" customWidth="1"/>
    <col min="13594" max="13597" width="14.28515625" style="989" bestFit="1" customWidth="1"/>
    <col min="13598" max="13601" width="14.28515625" style="989" customWidth="1"/>
    <col min="13602" max="13602" width="16.28515625" style="989" customWidth="1"/>
    <col min="13603" max="13603" width="9.140625" style="989"/>
    <col min="13604" max="13608" width="14.28515625" style="989" bestFit="1" customWidth="1"/>
    <col min="13609" max="13814" width="9.140625" style="989"/>
    <col min="13815" max="13815" width="45.28515625" style="989" customWidth="1"/>
    <col min="13816" max="13831" width="14.28515625" style="989" bestFit="1" customWidth="1"/>
    <col min="13832" max="13832" width="41" style="989" customWidth="1"/>
    <col min="13833" max="13847" width="14.28515625" style="989" bestFit="1" customWidth="1"/>
    <col min="13848" max="13849" width="14" style="989" customWidth="1"/>
    <col min="13850" max="13853" width="14.28515625" style="989" bestFit="1" customWidth="1"/>
    <col min="13854" max="13857" width="14.28515625" style="989" customWidth="1"/>
    <col min="13858" max="13858" width="16.28515625" style="989" customWidth="1"/>
    <col min="13859" max="13859" width="9.140625" style="989"/>
    <col min="13860" max="13864" width="14.28515625" style="989" bestFit="1" customWidth="1"/>
    <col min="13865" max="14070" width="9.140625" style="989"/>
    <col min="14071" max="14071" width="45.28515625" style="989" customWidth="1"/>
    <col min="14072" max="14087" width="14.28515625" style="989" bestFit="1" customWidth="1"/>
    <col min="14088" max="14088" width="41" style="989" customWidth="1"/>
    <col min="14089" max="14103" width="14.28515625" style="989" bestFit="1" customWidth="1"/>
    <col min="14104" max="14105" width="14" style="989" customWidth="1"/>
    <col min="14106" max="14109" width="14.28515625" style="989" bestFit="1" customWidth="1"/>
    <col min="14110" max="14113" width="14.28515625" style="989" customWidth="1"/>
    <col min="14114" max="14114" width="16.28515625" style="989" customWidth="1"/>
    <col min="14115" max="14115" width="9.140625" style="989"/>
    <col min="14116" max="14120" width="14.28515625" style="989" bestFit="1" customWidth="1"/>
    <col min="14121" max="14326" width="9.140625" style="989"/>
    <col min="14327" max="14327" width="45.28515625" style="989" customWidth="1"/>
    <col min="14328" max="14343" width="14.28515625" style="989" bestFit="1" customWidth="1"/>
    <col min="14344" max="14344" width="41" style="989" customWidth="1"/>
    <col min="14345" max="14359" width="14.28515625" style="989" bestFit="1" customWidth="1"/>
    <col min="14360" max="14361" width="14" style="989" customWidth="1"/>
    <col min="14362" max="14365" width="14.28515625" style="989" bestFit="1" customWidth="1"/>
    <col min="14366" max="14369" width="14.28515625" style="989" customWidth="1"/>
    <col min="14370" max="14370" width="16.28515625" style="989" customWidth="1"/>
    <col min="14371" max="14371" width="9.140625" style="989"/>
    <col min="14372" max="14376" width="14.28515625" style="989" bestFit="1" customWidth="1"/>
    <col min="14377" max="14582" width="9.140625" style="989"/>
    <col min="14583" max="14583" width="45.28515625" style="989" customWidth="1"/>
    <col min="14584" max="14599" width="14.28515625" style="989" bestFit="1" customWidth="1"/>
    <col min="14600" max="14600" width="41" style="989" customWidth="1"/>
    <col min="14601" max="14615" width="14.28515625" style="989" bestFit="1" customWidth="1"/>
    <col min="14616" max="14617" width="14" style="989" customWidth="1"/>
    <col min="14618" max="14621" width="14.28515625" style="989" bestFit="1" customWidth="1"/>
    <col min="14622" max="14625" width="14.28515625" style="989" customWidth="1"/>
    <col min="14626" max="14626" width="16.28515625" style="989" customWidth="1"/>
    <col min="14627" max="14627" width="9.140625" style="989"/>
    <col min="14628" max="14632" width="14.28515625" style="989" bestFit="1" customWidth="1"/>
    <col min="14633" max="14838" width="9.140625" style="989"/>
    <col min="14839" max="14839" width="45.28515625" style="989" customWidth="1"/>
    <col min="14840" max="14855" width="14.28515625" style="989" bestFit="1" customWidth="1"/>
    <col min="14856" max="14856" width="41" style="989" customWidth="1"/>
    <col min="14857" max="14871" width="14.28515625" style="989" bestFit="1" customWidth="1"/>
    <col min="14872" max="14873" width="14" style="989" customWidth="1"/>
    <col min="14874" max="14877" width="14.28515625" style="989" bestFit="1" customWidth="1"/>
    <col min="14878" max="14881" width="14.28515625" style="989" customWidth="1"/>
    <col min="14882" max="14882" width="16.28515625" style="989" customWidth="1"/>
    <col min="14883" max="14883" width="9.140625" style="989"/>
    <col min="14884" max="14888" width="14.28515625" style="989" bestFit="1" customWidth="1"/>
    <col min="14889" max="15094" width="9.140625" style="989"/>
    <col min="15095" max="15095" width="45.28515625" style="989" customWidth="1"/>
    <col min="15096" max="15111" width="14.28515625" style="989" bestFit="1" customWidth="1"/>
    <col min="15112" max="15112" width="41" style="989" customWidth="1"/>
    <col min="15113" max="15127" width="14.28515625" style="989" bestFit="1" customWidth="1"/>
    <col min="15128" max="15129" width="14" style="989" customWidth="1"/>
    <col min="15130" max="15133" width="14.28515625" style="989" bestFit="1" customWidth="1"/>
    <col min="15134" max="15137" width="14.28515625" style="989" customWidth="1"/>
    <col min="15138" max="15138" width="16.28515625" style="989" customWidth="1"/>
    <col min="15139" max="15139" width="9.140625" style="989"/>
    <col min="15140" max="15144" width="14.28515625" style="989" bestFit="1" customWidth="1"/>
    <col min="15145" max="15350" width="9.140625" style="989"/>
    <col min="15351" max="15351" width="45.28515625" style="989" customWidth="1"/>
    <col min="15352" max="15367" width="14.28515625" style="989" bestFit="1" customWidth="1"/>
    <col min="15368" max="15368" width="41" style="989" customWidth="1"/>
    <col min="15369" max="15383" width="14.28515625" style="989" bestFit="1" customWidth="1"/>
    <col min="15384" max="15385" width="14" style="989" customWidth="1"/>
    <col min="15386" max="15389" width="14.28515625" style="989" bestFit="1" customWidth="1"/>
    <col min="15390" max="15393" width="14.28515625" style="989" customWidth="1"/>
    <col min="15394" max="15394" width="16.28515625" style="989" customWidth="1"/>
    <col min="15395" max="15395" width="9.140625" style="989"/>
    <col min="15396" max="15400" width="14.28515625" style="989" bestFit="1" customWidth="1"/>
    <col min="15401" max="15606" width="9.140625" style="989"/>
    <col min="15607" max="15607" width="45.28515625" style="989" customWidth="1"/>
    <col min="15608" max="15623" width="14.28515625" style="989" bestFit="1" customWidth="1"/>
    <col min="15624" max="15624" width="41" style="989" customWidth="1"/>
    <col min="15625" max="15639" width="14.28515625" style="989" bestFit="1" customWidth="1"/>
    <col min="15640" max="15641" width="14" style="989" customWidth="1"/>
    <col min="15642" max="15645" width="14.28515625" style="989" bestFit="1" customWidth="1"/>
    <col min="15646" max="15649" width="14.28515625" style="989" customWidth="1"/>
    <col min="15650" max="15650" width="16.28515625" style="989" customWidth="1"/>
    <col min="15651" max="15651" width="9.140625" style="989"/>
    <col min="15652" max="15656" width="14.28515625" style="989" bestFit="1" customWidth="1"/>
    <col min="15657" max="15862" width="9.140625" style="989"/>
    <col min="15863" max="15863" width="45.28515625" style="989" customWidth="1"/>
    <col min="15864" max="15879" width="14.28515625" style="989" bestFit="1" customWidth="1"/>
    <col min="15880" max="15880" width="41" style="989" customWidth="1"/>
    <col min="15881" max="15895" width="14.28515625" style="989" bestFit="1" customWidth="1"/>
    <col min="15896" max="15897" width="14" style="989" customWidth="1"/>
    <col min="15898" max="15901" width="14.28515625" style="989" bestFit="1" customWidth="1"/>
    <col min="15902" max="15905" width="14.28515625" style="989" customWidth="1"/>
    <col min="15906" max="15906" width="16.28515625" style="989" customWidth="1"/>
    <col min="15907" max="15907" width="9.140625" style="989"/>
    <col min="15908" max="15912" width="14.28515625" style="989" bestFit="1" customWidth="1"/>
    <col min="15913" max="16118" width="9.140625" style="989"/>
    <col min="16119" max="16119" width="45.28515625" style="989" customWidth="1"/>
    <col min="16120" max="16135" width="14.28515625" style="989" bestFit="1" customWidth="1"/>
    <col min="16136" max="16136" width="41" style="989" customWidth="1"/>
    <col min="16137" max="16151" width="14.28515625" style="989" bestFit="1" customWidth="1"/>
    <col min="16152" max="16153" width="14" style="989" customWidth="1"/>
    <col min="16154" max="16157" width="14.28515625" style="989" bestFit="1" customWidth="1"/>
    <col min="16158" max="16161" width="14.28515625" style="989" customWidth="1"/>
    <col min="16162" max="16162" width="16.28515625" style="989" customWidth="1"/>
    <col min="16163" max="16163" width="9.140625" style="989"/>
    <col min="16164" max="16168" width="14.28515625" style="989" bestFit="1" customWidth="1"/>
    <col min="16169" max="16384" width="9.140625" style="989"/>
  </cols>
  <sheetData>
    <row r="1" spans="1:48" ht="25.5">
      <c r="A1" s="883" t="s">
        <v>313</v>
      </c>
      <c r="Q1" s="989" t="s">
        <v>3</v>
      </c>
    </row>
    <row r="2" spans="1:48" ht="61.5" customHeight="1" thickBot="1">
      <c r="A2" s="1395" t="s">
        <v>1198</v>
      </c>
      <c r="B2" s="1396"/>
      <c r="C2" s="1397"/>
      <c r="D2" s="3428"/>
      <c r="E2" s="3428"/>
      <c r="F2" s="3428"/>
      <c r="G2" s="3428"/>
      <c r="H2" s="3428"/>
      <c r="I2" s="3428"/>
      <c r="J2" s="3428"/>
      <c r="K2" s="3428"/>
      <c r="L2" s="3428"/>
      <c r="M2" s="3428"/>
      <c r="N2" s="3428"/>
      <c r="O2" s="3428"/>
      <c r="P2" s="1398"/>
      <c r="Q2" s="1398"/>
      <c r="R2" s="1395" t="s">
        <v>1198</v>
      </c>
      <c r="S2" s="1398"/>
      <c r="T2" s="3428"/>
      <c r="U2" s="3428"/>
      <c r="V2" s="3428"/>
      <c r="W2" s="1399"/>
    </row>
    <row r="3" spans="1:48" s="1080" customFormat="1" ht="24" customHeight="1" thickBot="1">
      <c r="A3" s="1400"/>
      <c r="B3" s="3420">
        <v>2008</v>
      </c>
      <c r="C3" s="3420"/>
      <c r="D3" s="3420"/>
      <c r="E3" s="3420"/>
      <c r="F3" s="3422">
        <v>2009</v>
      </c>
      <c r="G3" s="3423"/>
      <c r="H3" s="3423"/>
      <c r="I3" s="3424"/>
      <c r="J3" s="3420">
        <v>2010</v>
      </c>
      <c r="K3" s="3420"/>
      <c r="L3" s="3420"/>
      <c r="M3" s="3420"/>
      <c r="N3" s="3419">
        <v>2011</v>
      </c>
      <c r="O3" s="3420"/>
      <c r="P3" s="3420"/>
      <c r="Q3" s="3421"/>
      <c r="R3" s="1372"/>
      <c r="S3" s="3420">
        <v>2012</v>
      </c>
      <c r="T3" s="3420"/>
      <c r="U3" s="3420"/>
      <c r="V3" s="3420"/>
      <c r="W3" s="3420">
        <v>2013</v>
      </c>
      <c r="X3" s="3420"/>
      <c r="Y3" s="3420"/>
      <c r="Z3" s="3420"/>
      <c r="AA3" s="3420">
        <v>2014</v>
      </c>
      <c r="AB3" s="3420"/>
      <c r="AC3" s="3420"/>
      <c r="AD3" s="3420"/>
      <c r="AE3" s="3420">
        <v>2015</v>
      </c>
      <c r="AF3" s="3420"/>
      <c r="AG3" s="3420"/>
      <c r="AH3" s="3420"/>
      <c r="AI3" s="3420">
        <v>2016</v>
      </c>
      <c r="AJ3" s="3420"/>
      <c r="AK3" s="3420"/>
      <c r="AL3" s="3420"/>
      <c r="AM3" s="3420">
        <v>2017</v>
      </c>
      <c r="AN3" s="3420"/>
      <c r="AO3" s="3420"/>
      <c r="AP3" s="3420"/>
      <c r="AQ3" s="3420">
        <v>2018</v>
      </c>
      <c r="AR3" s="3420"/>
      <c r="AS3" s="3420"/>
      <c r="AT3" s="3421"/>
      <c r="AU3" s="3429">
        <v>2019</v>
      </c>
      <c r="AV3" s="3430"/>
    </row>
    <row r="4" spans="1:48" s="1403" customFormat="1" ht="21" customHeight="1" thickBot="1">
      <c r="A4" s="1401" t="s">
        <v>4</v>
      </c>
      <c r="B4" s="1353" t="s">
        <v>0</v>
      </c>
      <c r="C4" s="1354" t="s">
        <v>1</v>
      </c>
      <c r="D4" s="1354" t="s">
        <v>2</v>
      </c>
      <c r="E4" s="1354" t="s">
        <v>3</v>
      </c>
      <c r="F4" s="1401" t="s">
        <v>0</v>
      </c>
      <c r="G4" s="1356" t="s">
        <v>1</v>
      </c>
      <c r="H4" s="1356" t="s">
        <v>2</v>
      </c>
      <c r="I4" s="1402" t="s">
        <v>3</v>
      </c>
      <c r="J4" s="1354" t="s">
        <v>0</v>
      </c>
      <c r="K4" s="1354" t="s">
        <v>1</v>
      </c>
      <c r="L4" s="1354" t="s">
        <v>2</v>
      </c>
      <c r="M4" s="1354" t="s">
        <v>1125</v>
      </c>
      <c r="N4" s="1353" t="s">
        <v>0</v>
      </c>
      <c r="O4" s="1354" t="s">
        <v>1</v>
      </c>
      <c r="P4" s="1354" t="s">
        <v>2</v>
      </c>
      <c r="Q4" s="1355" t="s">
        <v>3</v>
      </c>
      <c r="R4" s="1356" t="s">
        <v>4</v>
      </c>
      <c r="S4" s="1353" t="s">
        <v>0</v>
      </c>
      <c r="T4" s="1354" t="s">
        <v>1</v>
      </c>
      <c r="U4" s="1354" t="s">
        <v>2</v>
      </c>
      <c r="V4" s="1355" t="s">
        <v>3</v>
      </c>
      <c r="W4" s="1353" t="s">
        <v>0</v>
      </c>
      <c r="X4" s="1354" t="s">
        <v>1</v>
      </c>
      <c r="Y4" s="1354" t="s">
        <v>2</v>
      </c>
      <c r="Z4" s="1355" t="s">
        <v>3</v>
      </c>
      <c r="AA4" s="1353" t="s">
        <v>0</v>
      </c>
      <c r="AB4" s="1354" t="s">
        <v>1</v>
      </c>
      <c r="AC4" s="1354" t="s">
        <v>2</v>
      </c>
      <c r="AD4" s="1355" t="s">
        <v>3</v>
      </c>
      <c r="AE4" s="1353" t="s">
        <v>0</v>
      </c>
      <c r="AF4" s="1354" t="s">
        <v>1</v>
      </c>
      <c r="AG4" s="1354" t="s">
        <v>2</v>
      </c>
      <c r="AH4" s="1355" t="s">
        <v>3</v>
      </c>
      <c r="AI4" s="1353" t="s">
        <v>0</v>
      </c>
      <c r="AJ4" s="1354" t="s">
        <v>1</v>
      </c>
      <c r="AK4" s="1354" t="s">
        <v>2</v>
      </c>
      <c r="AL4" s="1355" t="s">
        <v>3</v>
      </c>
      <c r="AM4" s="1353" t="s">
        <v>0</v>
      </c>
      <c r="AN4" s="1354" t="s">
        <v>1</v>
      </c>
      <c r="AO4" s="1354" t="s">
        <v>2</v>
      </c>
      <c r="AP4" s="1355" t="s">
        <v>3</v>
      </c>
      <c r="AQ4" s="1353" t="s">
        <v>0</v>
      </c>
      <c r="AR4" s="1354" t="s">
        <v>1</v>
      </c>
      <c r="AS4" s="1354" t="s">
        <v>2</v>
      </c>
      <c r="AT4" s="1355" t="s">
        <v>3</v>
      </c>
      <c r="AU4" s="1353" t="s">
        <v>0</v>
      </c>
      <c r="AV4" s="1355" t="s">
        <v>1</v>
      </c>
    </row>
    <row r="5" spans="1:48" s="1405" customFormat="1">
      <c r="A5" s="1374" t="s">
        <v>5</v>
      </c>
      <c r="B5" s="1917">
        <v>9422.4629199999999</v>
      </c>
      <c r="C5" s="1918">
        <v>7392.0858200000002</v>
      </c>
      <c r="D5" s="1918">
        <v>7144.1528600000001</v>
      </c>
      <c r="E5" s="1918">
        <v>6754.0173600000007</v>
      </c>
      <c r="F5" s="1919">
        <v>4640.1964400000006</v>
      </c>
      <c r="G5" s="1920">
        <v>8115.0863300000001</v>
      </c>
      <c r="H5" s="1920">
        <v>2316.4736000000003</v>
      </c>
      <c r="I5" s="1921">
        <v>42336.309310000004</v>
      </c>
      <c r="J5" s="1918">
        <v>49410.71787</v>
      </c>
      <c r="K5" s="1918">
        <v>70123.090930000006</v>
      </c>
      <c r="L5" s="1918">
        <v>133528.1</v>
      </c>
      <c r="M5" s="1918">
        <v>138100.60812000002</v>
      </c>
      <c r="N5" s="1917">
        <v>106346.71434000001</v>
      </c>
      <c r="O5" s="1918">
        <v>201880.7107</v>
      </c>
      <c r="P5" s="1918">
        <v>137163</v>
      </c>
      <c r="Q5" s="1922">
        <v>128129.5</v>
      </c>
      <c r="R5" s="1374" t="s">
        <v>5</v>
      </c>
      <c r="S5" s="1917">
        <v>137737.79999999999</v>
      </c>
      <c r="T5" s="1918">
        <v>132298</v>
      </c>
      <c r="U5" s="1918">
        <v>123070.523</v>
      </c>
      <c r="V5" s="1922">
        <v>111494.7</v>
      </c>
      <c r="W5" s="1917">
        <v>114711.667</v>
      </c>
      <c r="X5" s="1918">
        <v>102149.67</v>
      </c>
      <c r="Y5" s="1918">
        <v>116532.11900000001</v>
      </c>
      <c r="Z5" s="1922">
        <v>87234.310919390002</v>
      </c>
      <c r="AA5" s="1919">
        <v>87858.125103929997</v>
      </c>
      <c r="AB5" s="1920">
        <v>60375.799059800003</v>
      </c>
      <c r="AC5" s="1920">
        <v>30401.96298</v>
      </c>
      <c r="AD5" s="1921">
        <v>34694.363763540001</v>
      </c>
      <c r="AE5" s="1919">
        <v>40182.340836859999</v>
      </c>
      <c r="AF5" s="1920">
        <v>74767.617339999997</v>
      </c>
      <c r="AG5" s="1920">
        <v>26068.596427590001</v>
      </c>
      <c r="AH5" s="1921">
        <v>14896.60465565</v>
      </c>
      <c r="AI5" s="1919">
        <v>30840.031999999999</v>
      </c>
      <c r="AJ5" s="1920">
        <v>4016.1325899999997</v>
      </c>
      <c r="AK5" s="1920">
        <v>4016.1325899999997</v>
      </c>
      <c r="AL5" s="1921">
        <v>9547.9865000000009</v>
      </c>
      <c r="AM5" s="1919">
        <v>6477.0724299999993</v>
      </c>
      <c r="AN5" s="1920">
        <v>3365.59</v>
      </c>
      <c r="AO5" s="1920">
        <v>7029.9970000000003</v>
      </c>
      <c r="AP5" s="1921">
        <v>14927.651828839988</v>
      </c>
      <c r="AQ5" s="1919">
        <v>20500.563729829999</v>
      </c>
      <c r="AR5" s="1920">
        <v>237704.33033000003</v>
      </c>
      <c r="AS5" s="1920">
        <v>229018.58301999999</v>
      </c>
      <c r="AT5" s="1921">
        <v>6486.8038933300004</v>
      </c>
      <c r="AU5" s="1919">
        <v>10572.664586970401</v>
      </c>
      <c r="AV5" s="1921">
        <v>3195.6892943299999</v>
      </c>
    </row>
    <row r="6" spans="1:48">
      <c r="A6" s="1381" t="s">
        <v>1134</v>
      </c>
      <c r="B6" s="1923">
        <v>9422.4629199999999</v>
      </c>
      <c r="C6" s="1861">
        <v>7392.0858200000002</v>
      </c>
      <c r="D6" s="1861">
        <v>7144.1528600000001</v>
      </c>
      <c r="E6" s="1861">
        <v>6754.0173600000007</v>
      </c>
      <c r="F6" s="1862">
        <v>4640.1964400000006</v>
      </c>
      <c r="G6" s="1863">
        <v>8115.0863300000001</v>
      </c>
      <c r="H6" s="1863">
        <v>2316.4736000000003</v>
      </c>
      <c r="I6" s="1887">
        <v>42336.309310000004</v>
      </c>
      <c r="J6" s="1863">
        <v>49410.71787</v>
      </c>
      <c r="K6" s="1863">
        <v>70123.090930000006</v>
      </c>
      <c r="L6" s="1924">
        <v>133528.1</v>
      </c>
      <c r="M6" s="1924">
        <v>138100.60812000002</v>
      </c>
      <c r="N6" s="1864">
        <v>106346.71434000001</v>
      </c>
      <c r="O6" s="1863">
        <v>201880.7107</v>
      </c>
      <c r="P6" s="1924">
        <v>137163</v>
      </c>
      <c r="Q6" s="1887">
        <v>128129.5</v>
      </c>
      <c r="R6" s="1381" t="s">
        <v>1134</v>
      </c>
      <c r="S6" s="1864">
        <v>137737.79999999999</v>
      </c>
      <c r="T6" s="1924">
        <v>132298</v>
      </c>
      <c r="U6" s="1863">
        <v>123070.523</v>
      </c>
      <c r="V6" s="1925">
        <v>111494.7</v>
      </c>
      <c r="W6" s="1864">
        <v>114711.667</v>
      </c>
      <c r="X6" s="1924">
        <v>102149.67</v>
      </c>
      <c r="Y6" s="1863">
        <v>116532.11900000001</v>
      </c>
      <c r="Z6" s="1925">
        <v>87234.310919390002</v>
      </c>
      <c r="AA6" s="1923">
        <v>87858.125103929997</v>
      </c>
      <c r="AB6" s="1924">
        <v>60375.799059800003</v>
      </c>
      <c r="AC6" s="1924">
        <v>30401.96298</v>
      </c>
      <c r="AD6" s="1925">
        <v>34694.363763540001</v>
      </c>
      <c r="AE6" s="1923">
        <v>40182.340836859999</v>
      </c>
      <c r="AF6" s="1924">
        <v>74767.617339999997</v>
      </c>
      <c r="AG6" s="1924">
        <v>26068.596427590001</v>
      </c>
      <c r="AH6" s="1925">
        <v>14896.60465565</v>
      </c>
      <c r="AI6" s="1923">
        <v>30840.031999999999</v>
      </c>
      <c r="AJ6" s="1924">
        <v>4016.1325899999997</v>
      </c>
      <c r="AK6" s="1924">
        <v>4016.1325899999997</v>
      </c>
      <c r="AL6" s="1925">
        <v>9547.9865000000009</v>
      </c>
      <c r="AM6" s="1923">
        <v>6477.0724299999993</v>
      </c>
      <c r="AN6" s="1924">
        <v>3365.59</v>
      </c>
      <c r="AO6" s="1924">
        <v>7029.9970000000003</v>
      </c>
      <c r="AP6" s="1925">
        <v>14927.651828839988</v>
      </c>
      <c r="AQ6" s="1923">
        <v>20500.563729829999</v>
      </c>
      <c r="AR6" s="1924">
        <v>237704.33033000003</v>
      </c>
      <c r="AS6" s="1924">
        <v>229018.58302000002</v>
      </c>
      <c r="AT6" s="1925">
        <v>6486.8038933300004</v>
      </c>
      <c r="AU6" s="1923">
        <v>10572.664586970401</v>
      </c>
      <c r="AV6" s="1925">
        <v>3195.6892943299999</v>
      </c>
    </row>
    <row r="7" spans="1:48" s="1405" customFormat="1">
      <c r="A7" s="1406" t="s">
        <v>9</v>
      </c>
      <c r="B7" s="1917">
        <v>16397.953259999998</v>
      </c>
      <c r="C7" s="1867">
        <v>16998.749749999999</v>
      </c>
      <c r="D7" s="1867">
        <v>17551.578829999999</v>
      </c>
      <c r="E7" s="1867">
        <v>18126.974589999998</v>
      </c>
      <c r="F7" s="1868">
        <v>18825.89184</v>
      </c>
      <c r="G7" s="1869">
        <v>18757.420440000002</v>
      </c>
      <c r="H7" s="1869">
        <v>22004.831689999999</v>
      </c>
      <c r="I7" s="1890">
        <v>19642.25505</v>
      </c>
      <c r="J7" s="1869">
        <v>26287.303079999998</v>
      </c>
      <c r="K7" s="1869">
        <v>26262.627130000001</v>
      </c>
      <c r="L7" s="1918">
        <v>31966.1</v>
      </c>
      <c r="M7" s="1918">
        <v>42874.450700000001</v>
      </c>
      <c r="N7" s="1870">
        <v>49470.91749</v>
      </c>
      <c r="O7" s="1869">
        <v>53100.371119999996</v>
      </c>
      <c r="P7" s="1918">
        <v>65586</v>
      </c>
      <c r="Q7" s="1890">
        <v>73214.3</v>
      </c>
      <c r="R7" s="1406" t="s">
        <v>9</v>
      </c>
      <c r="S7" s="1870">
        <v>73664.5</v>
      </c>
      <c r="T7" s="1918">
        <v>78220.399999999994</v>
      </c>
      <c r="U7" s="1869">
        <v>82787.616999999998</v>
      </c>
      <c r="V7" s="1922">
        <v>94025.099999999991</v>
      </c>
      <c r="W7" s="1870">
        <v>92167.07699999999</v>
      </c>
      <c r="X7" s="1918">
        <v>115346.43</v>
      </c>
      <c r="Y7" s="1869">
        <v>128836.876</v>
      </c>
      <c r="Z7" s="1922">
        <v>144732.10907886</v>
      </c>
      <c r="AA7" s="1917">
        <v>153058.33175459001</v>
      </c>
      <c r="AB7" s="1918">
        <v>152520.2339852</v>
      </c>
      <c r="AC7" s="1918">
        <v>555668.15114000009</v>
      </c>
      <c r="AD7" s="1922">
        <v>584173.70031371003</v>
      </c>
      <c r="AE7" s="1917">
        <v>563492.51016429008</v>
      </c>
      <c r="AF7" s="1918">
        <v>566966.43244999996</v>
      </c>
      <c r="AG7" s="1918">
        <v>650306.94169085997</v>
      </c>
      <c r="AH7" s="1922">
        <v>663794.02966892999</v>
      </c>
      <c r="AI7" s="1917">
        <v>652452.29500000004</v>
      </c>
      <c r="AJ7" s="1918">
        <v>656753.63207000005</v>
      </c>
      <c r="AK7" s="1918">
        <v>656753.63206999993</v>
      </c>
      <c r="AL7" s="1922">
        <v>651780.30440999998</v>
      </c>
      <c r="AM7" s="1917">
        <v>636380.48203000007</v>
      </c>
      <c r="AN7" s="1918">
        <v>634668.92519999994</v>
      </c>
      <c r="AO7" s="1918">
        <v>631980.98600000003</v>
      </c>
      <c r="AP7" s="1922">
        <v>669823.99862352817</v>
      </c>
      <c r="AQ7" s="1917">
        <v>739535.29293400992</v>
      </c>
      <c r="AR7" s="1918">
        <v>760881.83110999991</v>
      </c>
      <c r="AS7" s="1918">
        <v>818665.67361743003</v>
      </c>
      <c r="AT7" s="1922">
        <v>1031361.0737485299</v>
      </c>
      <c r="AU7" s="1917">
        <v>1015348.0582517975</v>
      </c>
      <c r="AV7" s="1922">
        <v>1015522.4770594579</v>
      </c>
    </row>
    <row r="8" spans="1:48">
      <c r="A8" s="1386" t="s">
        <v>33</v>
      </c>
      <c r="B8" s="1923">
        <v>1567.9689099999998</v>
      </c>
      <c r="C8" s="1861">
        <v>1567.9689099999998</v>
      </c>
      <c r="D8" s="1861">
        <v>1567.9689099999998</v>
      </c>
      <c r="E8" s="1861">
        <v>1567.9689099999998</v>
      </c>
      <c r="F8" s="1862">
        <v>1567.9689100000001</v>
      </c>
      <c r="G8" s="1863">
        <v>629.10342000000003</v>
      </c>
      <c r="H8" s="1863">
        <v>629.10342000000003</v>
      </c>
      <c r="I8" s="1887">
        <v>702.89200000000005</v>
      </c>
      <c r="J8" s="1863">
        <v>708.49368000000004</v>
      </c>
      <c r="K8" s="1863">
        <v>711.66796999999997</v>
      </c>
      <c r="L8" s="1924">
        <v>712</v>
      </c>
      <c r="M8" s="1924">
        <v>726.48818000000006</v>
      </c>
      <c r="N8" s="1864">
        <v>727.39161999999999</v>
      </c>
      <c r="O8" s="1863">
        <v>740.19269999999995</v>
      </c>
      <c r="P8" s="1924">
        <v>0</v>
      </c>
      <c r="Q8" s="1887"/>
      <c r="R8" s="1386" t="s">
        <v>33</v>
      </c>
      <c r="S8" s="1864">
        <v>0</v>
      </c>
      <c r="T8" s="1924"/>
      <c r="U8" s="1863"/>
      <c r="V8" s="1925"/>
      <c r="W8" s="1864">
        <v>0</v>
      </c>
      <c r="X8" s="1924">
        <v>0</v>
      </c>
      <c r="Y8" s="1863">
        <v>0</v>
      </c>
      <c r="Z8" s="1925">
        <v>0</v>
      </c>
      <c r="AA8" s="1923">
        <v>0</v>
      </c>
      <c r="AB8" s="1924"/>
      <c r="AC8" s="1924">
        <v>0</v>
      </c>
      <c r="AD8" s="1925">
        <v>0</v>
      </c>
      <c r="AE8" s="1923">
        <v>0</v>
      </c>
      <c r="AF8" s="1924">
        <v>0</v>
      </c>
      <c r="AG8" s="1924">
        <v>38207.532165680001</v>
      </c>
      <c r="AH8" s="1925">
        <v>39626.865919099997</v>
      </c>
      <c r="AI8" s="1923">
        <v>38881.996999999996</v>
      </c>
      <c r="AJ8" s="1924">
        <v>39604.856619999999</v>
      </c>
      <c r="AK8" s="1924">
        <v>39604.856619999999</v>
      </c>
      <c r="AL8" s="1925">
        <v>40450.821899999995</v>
      </c>
      <c r="AM8" s="1923">
        <v>48297.465590000007</v>
      </c>
      <c r="AN8" s="1924">
        <v>49717.956740000001</v>
      </c>
      <c r="AO8" s="1924">
        <v>49509.648000000001</v>
      </c>
      <c r="AP8" s="1925">
        <v>8058.2842659699982</v>
      </c>
      <c r="AQ8" s="1923">
        <v>37466.79539159</v>
      </c>
      <c r="AR8" s="1924">
        <v>38766.281350000005</v>
      </c>
      <c r="AS8" s="1924">
        <v>37771.463770000002</v>
      </c>
      <c r="AT8" s="1925">
        <v>271696.18599572004</v>
      </c>
      <c r="AU8" s="1923">
        <v>281192.81821643299</v>
      </c>
      <c r="AV8" s="1925">
        <v>294111.055933378</v>
      </c>
    </row>
    <row r="9" spans="1:48">
      <c r="A9" s="1386" t="s">
        <v>1135</v>
      </c>
      <c r="B9" s="1923">
        <v>5586.2622300000003</v>
      </c>
      <c r="C9" s="1924">
        <v>5586.2622300000003</v>
      </c>
      <c r="D9" s="1924">
        <v>4900.3279499999999</v>
      </c>
      <c r="E9" s="1924">
        <v>5259.41284</v>
      </c>
      <c r="F9" s="1923">
        <v>5480.7497800000001</v>
      </c>
      <c r="G9" s="1935">
        <v>5480.7497800000001</v>
      </c>
      <c r="H9" s="1935">
        <v>5480.7497800000001</v>
      </c>
      <c r="I9" s="1937">
        <v>3863.3851</v>
      </c>
      <c r="J9" s="1935">
        <v>6503.8491399999994</v>
      </c>
      <c r="K9" s="1935">
        <v>5089.0098200000002</v>
      </c>
      <c r="L9" s="1935">
        <v>5309.4</v>
      </c>
      <c r="M9" s="1935">
        <v>5770.7333899999994</v>
      </c>
      <c r="N9" s="1936">
        <v>5798.80339</v>
      </c>
      <c r="O9" s="1935">
        <v>5782.5545499999998</v>
      </c>
      <c r="P9" s="1935">
        <v>6321.1</v>
      </c>
      <c r="Q9" s="1937">
        <v>5976.1</v>
      </c>
      <c r="R9" s="1386" t="s">
        <v>1135</v>
      </c>
      <c r="S9" s="1936">
        <v>6007.2</v>
      </c>
      <c r="T9" s="1935">
        <v>7551</v>
      </c>
      <c r="U9" s="1935">
        <v>7238.1170000000002</v>
      </c>
      <c r="V9" s="1937">
        <v>7237.9</v>
      </c>
      <c r="W9" s="1936">
        <v>7376.7870000000003</v>
      </c>
      <c r="X9" s="1935">
        <v>7726.79</v>
      </c>
      <c r="Y9" s="1935">
        <v>9531.2659999999996</v>
      </c>
      <c r="Z9" s="1937">
        <v>9530.5718090600003</v>
      </c>
      <c r="AA9" s="1923">
        <v>9530.5718090600003</v>
      </c>
      <c r="AB9" s="1924">
        <v>9716.4991067999999</v>
      </c>
      <c r="AC9" s="1924">
        <v>9716.8466599999992</v>
      </c>
      <c r="AD9" s="1925">
        <v>9125.9701556300006</v>
      </c>
      <c r="AE9" s="1923">
        <v>9125.9701556300006</v>
      </c>
      <c r="AF9" s="1924">
        <v>7697.6446400000004</v>
      </c>
      <c r="AG9" s="1924">
        <v>5681.40846874</v>
      </c>
      <c r="AH9" s="1925">
        <v>9537.5784534600007</v>
      </c>
      <c r="AI9" s="1923">
        <v>9578.4439999999995</v>
      </c>
      <c r="AJ9" s="1924">
        <v>9811.7171599999983</v>
      </c>
      <c r="AK9" s="1924">
        <v>9811.7171600000001</v>
      </c>
      <c r="AL9" s="1925">
        <v>9903.2898700000005</v>
      </c>
      <c r="AM9" s="1923">
        <v>9496.4850600000009</v>
      </c>
      <c r="AN9" s="1924">
        <v>9574.8918700000013</v>
      </c>
      <c r="AO9" s="1924">
        <v>8572.726999999999</v>
      </c>
      <c r="AP9" s="1925">
        <v>83156.573169380004</v>
      </c>
      <c r="AQ9" s="1923">
        <v>9380.8240959199993</v>
      </c>
      <c r="AR9" s="1924">
        <v>8362.9011599999994</v>
      </c>
      <c r="AS9" s="1924">
        <v>8046.5780774299992</v>
      </c>
      <c r="AT9" s="1925">
        <v>7892.9816225300001</v>
      </c>
      <c r="AU9" s="1923">
        <v>7457.1469032804798</v>
      </c>
      <c r="AV9" s="1925">
        <v>7457.6435848799993</v>
      </c>
    </row>
    <row r="10" spans="1:48">
      <c r="A10" s="1386" t="s">
        <v>25</v>
      </c>
      <c r="B10" s="1923">
        <v>9243.7221199999985</v>
      </c>
      <c r="C10" s="1861">
        <v>9844.5186099999992</v>
      </c>
      <c r="D10" s="1861">
        <v>11083.28197</v>
      </c>
      <c r="E10" s="1861">
        <v>11299.592839999999</v>
      </c>
      <c r="F10" s="1862">
        <v>11777.173150000001</v>
      </c>
      <c r="G10" s="1863">
        <v>12647.56724</v>
      </c>
      <c r="H10" s="1863">
        <v>15894.97849</v>
      </c>
      <c r="I10" s="1887">
        <v>15075.977949999999</v>
      </c>
      <c r="J10" s="1863">
        <v>19074.96026</v>
      </c>
      <c r="K10" s="1863">
        <v>20461.949339999999</v>
      </c>
      <c r="L10" s="1924">
        <v>25944.7</v>
      </c>
      <c r="M10" s="1924">
        <v>36377.22913</v>
      </c>
      <c r="N10" s="1864">
        <v>42944.722479999997</v>
      </c>
      <c r="O10" s="1863">
        <v>46577.623869999996</v>
      </c>
      <c r="P10" s="1924">
        <v>59264.9</v>
      </c>
      <c r="Q10" s="1887">
        <v>67238.2</v>
      </c>
      <c r="R10" s="1386" t="s">
        <v>25</v>
      </c>
      <c r="S10" s="1864">
        <v>67657.3</v>
      </c>
      <c r="T10" s="1924">
        <v>70669.399999999994</v>
      </c>
      <c r="U10" s="1863">
        <v>75549.5</v>
      </c>
      <c r="V10" s="1925">
        <v>86787.199999999997</v>
      </c>
      <c r="W10" s="1864">
        <v>84790.29</v>
      </c>
      <c r="X10" s="1924">
        <v>107619.64</v>
      </c>
      <c r="Y10" s="1863">
        <v>119305.61</v>
      </c>
      <c r="Z10" s="1925">
        <v>135201.5372698</v>
      </c>
      <c r="AA10" s="1923">
        <v>143527.75994553001</v>
      </c>
      <c r="AB10" s="1924">
        <v>142803.73487839999</v>
      </c>
      <c r="AC10" s="1924">
        <v>545951.30448000005</v>
      </c>
      <c r="AD10" s="1925">
        <v>575047.73015808</v>
      </c>
      <c r="AE10" s="1923">
        <v>554366.54000866006</v>
      </c>
      <c r="AF10" s="1924">
        <v>559268.78781000001</v>
      </c>
      <c r="AG10" s="1924">
        <v>606418.00105643994</v>
      </c>
      <c r="AH10" s="1925">
        <v>614629.58529636997</v>
      </c>
      <c r="AI10" s="1923">
        <v>603991.85400000005</v>
      </c>
      <c r="AJ10" s="1924">
        <v>607337.05829000007</v>
      </c>
      <c r="AK10" s="1924">
        <v>607337.05828999996</v>
      </c>
      <c r="AL10" s="1925">
        <v>601426.19264000002</v>
      </c>
      <c r="AM10" s="1923">
        <v>578586.53138000006</v>
      </c>
      <c r="AN10" s="1924">
        <v>575376.07658999995</v>
      </c>
      <c r="AO10" s="1924">
        <v>573898.61100000003</v>
      </c>
      <c r="AP10" s="1925">
        <v>578609.14118817821</v>
      </c>
      <c r="AQ10" s="1923">
        <v>692687.67344649998</v>
      </c>
      <c r="AR10" s="1924">
        <v>713752.64859999996</v>
      </c>
      <c r="AS10" s="1924">
        <v>772847.63176999998</v>
      </c>
      <c r="AT10" s="1925">
        <v>751771.90613027988</v>
      </c>
      <c r="AU10" s="1923">
        <v>726698.093132084</v>
      </c>
      <c r="AV10" s="1925">
        <v>713953.77754119993</v>
      </c>
    </row>
    <row r="11" spans="1:48" s="1405" customFormat="1">
      <c r="A11" s="1080" t="s">
        <v>12</v>
      </c>
      <c r="B11" s="1917">
        <v>4396.0081600000003</v>
      </c>
      <c r="C11" s="1867">
        <v>5874.3994599999996</v>
      </c>
      <c r="D11" s="1867">
        <v>6622.2574299999997</v>
      </c>
      <c r="E11" s="1867">
        <v>6650.8498899999995</v>
      </c>
      <c r="F11" s="1868">
        <v>7319.3555299999998</v>
      </c>
      <c r="G11" s="1869">
        <v>7869.5894100000005</v>
      </c>
      <c r="H11" s="1869">
        <v>9412.3436700000002</v>
      </c>
      <c r="I11" s="1890">
        <v>9373.1100900000001</v>
      </c>
      <c r="J11" s="1869">
        <v>19423.309829999998</v>
      </c>
      <c r="K11" s="1869">
        <v>6499.2505099999998</v>
      </c>
      <c r="L11" s="1918">
        <v>6827.1</v>
      </c>
      <c r="M11" s="1918">
        <v>4530.3728600000004</v>
      </c>
      <c r="N11" s="1870">
        <v>8852.6017100000008</v>
      </c>
      <c r="O11" s="1869">
        <v>9123.7620700000007</v>
      </c>
      <c r="P11" s="1918">
        <v>5137.5</v>
      </c>
      <c r="Q11" s="1890">
        <v>4749.6000000000004</v>
      </c>
      <c r="R11" s="1080" t="s">
        <v>12</v>
      </c>
      <c r="S11" s="1870">
        <v>6310.6</v>
      </c>
      <c r="T11" s="1918">
        <v>4612.6000000000004</v>
      </c>
      <c r="U11" s="1869">
        <v>4710.2060000000001</v>
      </c>
      <c r="V11" s="1922">
        <v>7547.0999999999995</v>
      </c>
      <c r="W11" s="1870">
        <v>11836.168</v>
      </c>
      <c r="X11" s="1918">
        <v>11893.02</v>
      </c>
      <c r="Y11" s="1869">
        <v>10863.73</v>
      </c>
      <c r="Z11" s="1922">
        <v>15090.43600173</v>
      </c>
      <c r="AA11" s="1917">
        <v>19161.25151862</v>
      </c>
      <c r="AB11" s="1918">
        <v>8945.8574687300006</v>
      </c>
      <c r="AC11" s="1918">
        <v>8957.9650999999994</v>
      </c>
      <c r="AD11" s="1922">
        <v>6317.0735357399999</v>
      </c>
      <c r="AE11" s="1917">
        <v>10240.019902919999</v>
      </c>
      <c r="AF11" s="1918">
        <v>6771.7407700000003</v>
      </c>
      <c r="AG11" s="1918">
        <v>6492.1726347100002</v>
      </c>
      <c r="AH11" s="1922">
        <v>5872.3262951199995</v>
      </c>
      <c r="AI11" s="1917">
        <v>7366.3259999999991</v>
      </c>
      <c r="AJ11" s="1918">
        <v>6116.1663499999995</v>
      </c>
      <c r="AK11" s="1918">
        <v>6116.1663499999995</v>
      </c>
      <c r="AL11" s="1922">
        <v>5952.3557799999999</v>
      </c>
      <c r="AM11" s="1917">
        <v>6283.4292700000005</v>
      </c>
      <c r="AN11" s="1918">
        <v>11910.249942</v>
      </c>
      <c r="AO11" s="1918">
        <v>5160.6379999999999</v>
      </c>
      <c r="AP11" s="1922">
        <v>4014.5230050900718</v>
      </c>
      <c r="AQ11" s="1917">
        <v>7311.4986943700005</v>
      </c>
      <c r="AR11" s="1918">
        <v>7529.2223599999998</v>
      </c>
      <c r="AS11" s="1918">
        <v>5792.3334258442765</v>
      </c>
      <c r="AT11" s="1922">
        <v>6250.9717834700004</v>
      </c>
      <c r="AU11" s="1917">
        <v>6905.9242871364404</v>
      </c>
      <c r="AV11" s="1922">
        <v>9830.0474979107603</v>
      </c>
    </row>
    <row r="12" spans="1:48" s="1405" customFormat="1" ht="16.5" thickBot="1">
      <c r="A12" s="1080" t="s">
        <v>13</v>
      </c>
      <c r="B12" s="1917">
        <v>494.04932000000002</v>
      </c>
      <c r="C12" s="1867">
        <v>485.36865999999998</v>
      </c>
      <c r="D12" s="1867">
        <v>473.94391999999999</v>
      </c>
      <c r="E12" s="1867">
        <v>597.80217000000005</v>
      </c>
      <c r="F12" s="1868">
        <v>654.55808999999999</v>
      </c>
      <c r="G12" s="1869">
        <v>638.96824000000004</v>
      </c>
      <c r="H12" s="1869">
        <v>622.75130000000001</v>
      </c>
      <c r="I12" s="1890">
        <v>664.85778000000005</v>
      </c>
      <c r="J12" s="1869">
        <v>7077.7677999999996</v>
      </c>
      <c r="K12" s="1869">
        <v>7220.5307999999995</v>
      </c>
      <c r="L12" s="1918">
        <v>7427.4</v>
      </c>
      <c r="M12" s="1918">
        <v>7665.46594</v>
      </c>
      <c r="N12" s="1870">
        <v>9829.2294700000002</v>
      </c>
      <c r="O12" s="1869">
        <v>9857.199630000001</v>
      </c>
      <c r="P12" s="1918">
        <v>9831.9</v>
      </c>
      <c r="Q12" s="1890">
        <v>10193.9</v>
      </c>
      <c r="R12" s="1080" t="s">
        <v>13</v>
      </c>
      <c r="S12" s="1870">
        <v>9013.7999999999993</v>
      </c>
      <c r="T12" s="1918">
        <v>8974.6</v>
      </c>
      <c r="U12" s="1869">
        <v>9096.6329999999998</v>
      </c>
      <c r="V12" s="1922">
        <v>9191.5</v>
      </c>
      <c r="W12" s="1870">
        <v>9109.6409999999996</v>
      </c>
      <c r="X12" s="1918">
        <v>9297.99</v>
      </c>
      <c r="Y12" s="1869">
        <v>9268.1319999999996</v>
      </c>
      <c r="Z12" s="1922">
        <v>9100.8582786000006</v>
      </c>
      <c r="AA12" s="1917">
        <v>9125.2263112700002</v>
      </c>
      <c r="AB12" s="1918">
        <v>18295.509357750001</v>
      </c>
      <c r="AC12" s="1918">
        <v>18223.131430000001</v>
      </c>
      <c r="AD12" s="1922">
        <v>20289.666897089999</v>
      </c>
      <c r="AE12" s="1917">
        <v>20181.30093288</v>
      </c>
      <c r="AF12" s="1918">
        <v>20080.104650000001</v>
      </c>
      <c r="AG12" s="1918">
        <v>20036.804044340002</v>
      </c>
      <c r="AH12" s="1922">
        <v>20173.57203567</v>
      </c>
      <c r="AI12" s="1917">
        <v>20199.269</v>
      </c>
      <c r="AJ12" s="1918">
        <v>20346.813610000001</v>
      </c>
      <c r="AK12" s="1918">
        <v>20346.813610000001</v>
      </c>
      <c r="AL12" s="1922">
        <v>20309.958999999999</v>
      </c>
      <c r="AM12" s="1917">
        <v>20241.529210000001</v>
      </c>
      <c r="AN12" s="1918">
        <v>20295.651989999998</v>
      </c>
      <c r="AO12" s="1918">
        <v>24273.254000000001</v>
      </c>
      <c r="AP12" s="1922">
        <v>25137.84248494</v>
      </c>
      <c r="AQ12" s="1917">
        <v>24721.180215990003</v>
      </c>
      <c r="AR12" s="1918">
        <v>24663.826719999997</v>
      </c>
      <c r="AS12" s="1918">
        <v>24496.58633228</v>
      </c>
      <c r="AT12" s="1922">
        <v>31693.335814120001</v>
      </c>
      <c r="AU12" s="1917">
        <v>31998.207324589999</v>
      </c>
      <c r="AV12" s="1922">
        <v>32116.110747989998</v>
      </c>
    </row>
    <row r="13" spans="1:48" s="1080" customFormat="1" ht="17.25" thickTop="1" thickBot="1">
      <c r="A13" s="1407" t="s">
        <v>14</v>
      </c>
      <c r="B13" s="1938">
        <v>30710.47366</v>
      </c>
      <c r="C13" s="1939">
        <v>30750.60369</v>
      </c>
      <c r="D13" s="1939">
        <v>31791.93304</v>
      </c>
      <c r="E13" s="1939">
        <v>32129.64401</v>
      </c>
      <c r="F13" s="1938">
        <v>31440.001899999999</v>
      </c>
      <c r="G13" s="1939">
        <v>35381.064420000002</v>
      </c>
      <c r="H13" s="1939">
        <v>34356.400260000002</v>
      </c>
      <c r="I13" s="1940">
        <v>72016.532230000012</v>
      </c>
      <c r="J13" s="1939">
        <v>102199.09858000001</v>
      </c>
      <c r="K13" s="1939">
        <v>110105.49937000001</v>
      </c>
      <c r="L13" s="1939">
        <v>179748.7</v>
      </c>
      <c r="M13" s="1939">
        <v>193170.89762000003</v>
      </c>
      <c r="N13" s="1938">
        <v>174499.46300999998</v>
      </c>
      <c r="O13" s="1939">
        <v>273962.04352000001</v>
      </c>
      <c r="P13" s="1939">
        <v>217718.39999999999</v>
      </c>
      <c r="Q13" s="1940">
        <v>216287.3</v>
      </c>
      <c r="R13" s="1407" t="s">
        <v>14</v>
      </c>
      <c r="S13" s="1938">
        <v>226726.69999999998</v>
      </c>
      <c r="T13" s="1939">
        <v>224105.60000000001</v>
      </c>
      <c r="U13" s="1939">
        <v>219664.97900000002</v>
      </c>
      <c r="V13" s="1940">
        <v>222258.4</v>
      </c>
      <c r="W13" s="1938">
        <v>227824.55300000001</v>
      </c>
      <c r="X13" s="1939">
        <v>238687.10999999996</v>
      </c>
      <c r="Y13" s="1939">
        <v>265500.85700000002</v>
      </c>
      <c r="Z13" s="1940">
        <v>256157.71427858001</v>
      </c>
      <c r="AA13" s="1938">
        <v>269202.93468840997</v>
      </c>
      <c r="AB13" s="1939">
        <v>240137.39987148001</v>
      </c>
      <c r="AC13" s="1939">
        <v>613251.21065000002</v>
      </c>
      <c r="AD13" s="1940">
        <v>645474.80451008014</v>
      </c>
      <c r="AE13" s="1938">
        <v>634096.17183695012</v>
      </c>
      <c r="AF13" s="1939">
        <v>668585.89520999999</v>
      </c>
      <c r="AG13" s="1939">
        <v>702904.51479749999</v>
      </c>
      <c r="AH13" s="1940">
        <v>704736.53265536996</v>
      </c>
      <c r="AI13" s="1938">
        <v>710857.92200000002</v>
      </c>
      <c r="AJ13" s="1939">
        <v>687232.74462000001</v>
      </c>
      <c r="AK13" s="1939">
        <v>687232.7446199999</v>
      </c>
      <c r="AL13" s="1940">
        <v>687590.60569</v>
      </c>
      <c r="AM13" s="1938">
        <v>669382.51293999993</v>
      </c>
      <c r="AN13" s="1939">
        <v>670240.41713199997</v>
      </c>
      <c r="AO13" s="1939">
        <v>668444.875</v>
      </c>
      <c r="AP13" s="1940">
        <v>713904.01594239823</v>
      </c>
      <c r="AQ13" s="1938">
        <v>792068.53557419998</v>
      </c>
      <c r="AR13" s="1939">
        <v>1030779.21052</v>
      </c>
      <c r="AS13" s="1939">
        <v>1077973.1763955543</v>
      </c>
      <c r="AT13" s="1940">
        <v>1075792.1852394498</v>
      </c>
      <c r="AU13" s="1938">
        <v>1064824.8544504943</v>
      </c>
      <c r="AV13" s="1940">
        <v>1060664.3245996886</v>
      </c>
    </row>
    <row r="14" spans="1:48" s="1405" customFormat="1">
      <c r="A14" s="1080" t="s">
        <v>15</v>
      </c>
      <c r="B14" s="1919">
        <v>9614.7383100000006</v>
      </c>
      <c r="C14" s="1920">
        <v>9739.3104999999996</v>
      </c>
      <c r="D14" s="1920">
        <v>9951.06747</v>
      </c>
      <c r="E14" s="1920">
        <v>9989.0123400000011</v>
      </c>
      <c r="F14" s="1919">
        <v>9676.7128400000001</v>
      </c>
      <c r="G14" s="1920">
        <v>10146.47762</v>
      </c>
      <c r="H14" s="1920">
        <v>9982.6273900000015</v>
      </c>
      <c r="I14" s="1921">
        <v>8000.9511600000005</v>
      </c>
      <c r="J14" s="1920">
        <v>6989.9781600000006</v>
      </c>
      <c r="K14" s="1920">
        <v>6878.2813000000006</v>
      </c>
      <c r="L14" s="1920">
        <v>6097.8</v>
      </c>
      <c r="M14" s="1920">
        <v>7428.2643800000005</v>
      </c>
      <c r="N14" s="1919">
        <v>10309.422</v>
      </c>
      <c r="O14" s="1920">
        <v>12702.729380000001</v>
      </c>
      <c r="P14" s="1920">
        <v>12106.400000000001</v>
      </c>
      <c r="Q14" s="1921">
        <v>9978.9000000000015</v>
      </c>
      <c r="R14" s="1080" t="s">
        <v>15</v>
      </c>
      <c r="S14" s="1919">
        <v>13551.7</v>
      </c>
      <c r="T14" s="1920">
        <v>17015.5</v>
      </c>
      <c r="U14" s="1920">
        <v>13654.74</v>
      </c>
      <c r="V14" s="1921">
        <v>15015.5</v>
      </c>
      <c r="W14" s="1919">
        <v>15492.931</v>
      </c>
      <c r="X14" s="1920">
        <v>56568.87</v>
      </c>
      <c r="Y14" s="1920">
        <v>55362.837</v>
      </c>
      <c r="Z14" s="1921">
        <v>157330.75400845998</v>
      </c>
      <c r="AA14" s="1917">
        <v>160717.81132446</v>
      </c>
      <c r="AB14" s="1918">
        <v>163499.51506179999</v>
      </c>
      <c r="AC14" s="1918">
        <v>161691.91552000001</v>
      </c>
      <c r="AD14" s="1922">
        <v>164074.34232930999</v>
      </c>
      <c r="AE14" s="1917">
        <v>169778.32707661999</v>
      </c>
      <c r="AF14" s="1918">
        <v>172770.78511</v>
      </c>
      <c r="AG14" s="1918">
        <v>214067.45472874999</v>
      </c>
      <c r="AH14" s="1922">
        <v>214337.84063168001</v>
      </c>
      <c r="AI14" s="1917">
        <v>218809.65900000001</v>
      </c>
      <c r="AJ14" s="1918">
        <v>221053.16685000004</v>
      </c>
      <c r="AK14" s="1918">
        <v>221053.16685000004</v>
      </c>
      <c r="AL14" s="1922">
        <v>227469.42568000001</v>
      </c>
      <c r="AM14" s="1917">
        <v>229035.34669739331</v>
      </c>
      <c r="AN14" s="1918">
        <v>232498.50566739333</v>
      </c>
      <c r="AO14" s="1918">
        <v>236302.47200000001</v>
      </c>
      <c r="AP14" s="1922">
        <v>243373.86017958316</v>
      </c>
      <c r="AQ14" s="1917">
        <v>249913.55353070001</v>
      </c>
      <c r="AR14" s="1918">
        <v>262023.84502000001</v>
      </c>
      <c r="AS14" s="1918">
        <v>268116.5604582876</v>
      </c>
      <c r="AT14" s="1922">
        <v>270825.80834440998</v>
      </c>
      <c r="AU14" s="1917">
        <v>268193.71921402728</v>
      </c>
      <c r="AV14" s="1922">
        <v>283630.57860270998</v>
      </c>
    </row>
    <row r="15" spans="1:48">
      <c r="A15" s="1386" t="s">
        <v>86</v>
      </c>
      <c r="B15" s="1923">
        <v>6585.1289100000004</v>
      </c>
      <c r="C15" s="1924">
        <v>6585.1289100000004</v>
      </c>
      <c r="D15" s="1924">
        <v>6585.1289100000004</v>
      </c>
      <c r="E15" s="1924">
        <v>6585.1289100000004</v>
      </c>
      <c r="F15" s="1923">
        <v>6585.1289100000004</v>
      </c>
      <c r="G15" s="1924">
        <v>6585.1289100000004</v>
      </c>
      <c r="H15" s="1924">
        <v>6585.1289100000004</v>
      </c>
      <c r="I15" s="1925">
        <v>6585.1289100000004</v>
      </c>
      <c r="J15" s="1924">
        <v>6585.1289100000004</v>
      </c>
      <c r="K15" s="1924">
        <v>6585.1289100000004</v>
      </c>
      <c r="L15" s="1924">
        <v>6585.1</v>
      </c>
      <c r="M15" s="1924">
        <v>6585.1289100000004</v>
      </c>
      <c r="N15" s="1923">
        <v>6585.1289100000004</v>
      </c>
      <c r="O15" s="1924">
        <v>6585.1289100000004</v>
      </c>
      <c r="P15" s="1924">
        <v>8737.1</v>
      </c>
      <c r="Q15" s="1925">
        <v>6585.1</v>
      </c>
      <c r="R15" s="1386" t="s">
        <v>86</v>
      </c>
      <c r="S15" s="1923">
        <v>6585.1</v>
      </c>
      <c r="T15" s="1924">
        <v>6585.1</v>
      </c>
      <c r="U15" s="1924">
        <v>6585.1279999999997</v>
      </c>
      <c r="V15" s="1925">
        <v>6585.1</v>
      </c>
      <c r="W15" s="1923">
        <v>6585.1279999999997</v>
      </c>
      <c r="X15" s="1924">
        <v>45745.19</v>
      </c>
      <c r="Y15" s="1924">
        <v>45745.192999999999</v>
      </c>
      <c r="Z15" s="1925">
        <v>145745.19393929999</v>
      </c>
      <c r="AA15" s="1923">
        <v>145745.19393929999</v>
      </c>
      <c r="AB15" s="1924">
        <v>145745.19393929999</v>
      </c>
      <c r="AC15" s="1924">
        <v>145745.19394</v>
      </c>
      <c r="AD15" s="1925">
        <v>147371.32124029999</v>
      </c>
      <c r="AE15" s="1923">
        <v>147371.32124029999</v>
      </c>
      <c r="AF15" s="1924">
        <v>147371.32123999999</v>
      </c>
      <c r="AG15" s="1924">
        <v>147371.32124029999</v>
      </c>
      <c r="AH15" s="1925">
        <v>147371.32124029999</v>
      </c>
      <c r="AI15" s="1923">
        <v>147371.321</v>
      </c>
      <c r="AJ15" s="1924">
        <v>147371.32124000002</v>
      </c>
      <c r="AK15" s="1924">
        <v>147371.32124000002</v>
      </c>
      <c r="AL15" s="1925">
        <v>147371.32124000002</v>
      </c>
      <c r="AM15" s="1923">
        <v>147371.32124029999</v>
      </c>
      <c r="AN15" s="1924">
        <v>147371.32124029999</v>
      </c>
      <c r="AO15" s="1924">
        <v>147371.321</v>
      </c>
      <c r="AP15" s="1925">
        <v>147371.32124029999</v>
      </c>
      <c r="AQ15" s="1923">
        <v>147371.32124029999</v>
      </c>
      <c r="AR15" s="1924">
        <v>147371.32124000002</v>
      </c>
      <c r="AS15" s="1924">
        <v>147371.32124029999</v>
      </c>
      <c r="AT15" s="1925">
        <v>147371.32124029999</v>
      </c>
      <c r="AU15" s="1923">
        <v>147371.32124029999</v>
      </c>
      <c r="AV15" s="1925">
        <v>147371.32124029999</v>
      </c>
    </row>
    <row r="16" spans="1:48" ht="31.5">
      <c r="A16" s="1411" t="s">
        <v>85</v>
      </c>
      <c r="B16" s="1923">
        <v>3029.6093999999998</v>
      </c>
      <c r="C16" s="1924">
        <v>3154.1815899999997</v>
      </c>
      <c r="D16" s="1924">
        <v>3365.9385600000001</v>
      </c>
      <c r="E16" s="1924">
        <v>3403.8834300000003</v>
      </c>
      <c r="F16" s="1923">
        <v>3091.5839300000002</v>
      </c>
      <c r="G16" s="1935">
        <v>3561.3487099999998</v>
      </c>
      <c r="H16" s="1935">
        <v>3397.4984800000002</v>
      </c>
      <c r="I16" s="1937">
        <v>1415.8222499999999</v>
      </c>
      <c r="J16" s="1935">
        <v>404.84924999999998</v>
      </c>
      <c r="K16" s="1935">
        <v>293.15239000000003</v>
      </c>
      <c r="L16" s="1924">
        <v>-487.29999999999995</v>
      </c>
      <c r="M16" s="1924">
        <v>843.13546999999994</v>
      </c>
      <c r="N16" s="1936">
        <v>3724.2930899999997</v>
      </c>
      <c r="O16" s="1935">
        <v>6117.6004699999994</v>
      </c>
      <c r="P16" s="1924">
        <v>3369.3</v>
      </c>
      <c r="Q16" s="1937">
        <v>3393.8</v>
      </c>
      <c r="R16" s="1411" t="s">
        <v>85</v>
      </c>
      <c r="S16" s="1936">
        <v>5086.6000000000004</v>
      </c>
      <c r="T16" s="1924">
        <v>5090.3999999999996</v>
      </c>
      <c r="U16" s="1935">
        <v>2760.5030000000002</v>
      </c>
      <c r="V16" s="1925">
        <v>2771.7</v>
      </c>
      <c r="W16" s="1936">
        <v>6364.701</v>
      </c>
      <c r="X16" s="1924">
        <v>6427.72</v>
      </c>
      <c r="Y16" s="1935">
        <v>6408.2520000000004</v>
      </c>
      <c r="Z16" s="1925">
        <v>4120.4363157600001</v>
      </c>
      <c r="AA16" s="1923">
        <v>11449.001560680001</v>
      </c>
      <c r="AB16" s="1924">
        <v>13502.825100579999</v>
      </c>
      <c r="AC16" s="1924">
        <v>13107.730759999999</v>
      </c>
      <c r="AD16" s="1925">
        <v>11375.49915324</v>
      </c>
      <c r="AE16" s="1923">
        <v>17776.725225220001</v>
      </c>
      <c r="AF16" s="1924">
        <v>17726.54852</v>
      </c>
      <c r="AG16" s="1924">
        <v>11817.192989700001</v>
      </c>
      <c r="AH16" s="1925">
        <v>11785.745003360002</v>
      </c>
      <c r="AI16" s="1923">
        <v>11509.453</v>
      </c>
      <c r="AJ16" s="1924">
        <v>56492.976800000004</v>
      </c>
      <c r="AK16" s="1924">
        <v>56492.976800000004</v>
      </c>
      <c r="AL16" s="1925">
        <v>61503.758790000007</v>
      </c>
      <c r="AM16" s="1923">
        <v>66380.430817093336</v>
      </c>
      <c r="AN16" s="1924">
        <v>66339.780787093332</v>
      </c>
      <c r="AO16" s="1924">
        <v>67108.651000000013</v>
      </c>
      <c r="AP16" s="1925">
        <v>76089.474526753183</v>
      </c>
      <c r="AQ16" s="1923">
        <v>82537.486485850008</v>
      </c>
      <c r="AR16" s="1924">
        <v>71964.323789999995</v>
      </c>
      <c r="AS16" s="1924">
        <v>71964.323799200007</v>
      </c>
      <c r="AT16" s="1925">
        <v>68734.289397040004</v>
      </c>
      <c r="AU16" s="1923">
        <v>79576.400484674901</v>
      </c>
      <c r="AV16" s="1925">
        <v>79514.214777009998</v>
      </c>
    </row>
    <row r="17" spans="1:48">
      <c r="A17" s="1386" t="s">
        <v>84</v>
      </c>
      <c r="B17" s="1923"/>
      <c r="C17" s="1924"/>
      <c r="D17" s="1924"/>
      <c r="E17" s="1924"/>
      <c r="F17" s="1923"/>
      <c r="G17" s="1935"/>
      <c r="H17" s="1935"/>
      <c r="I17" s="1937"/>
      <c r="J17" s="1935"/>
      <c r="K17" s="1935"/>
      <c r="L17" s="1924"/>
      <c r="M17" s="1924"/>
      <c r="N17" s="1936"/>
      <c r="O17" s="1935">
        <v>699.1</v>
      </c>
      <c r="P17" s="1924"/>
      <c r="Q17" s="1937"/>
      <c r="R17" s="1386" t="s">
        <v>84</v>
      </c>
      <c r="S17" s="1936">
        <v>1880</v>
      </c>
      <c r="T17" s="1924">
        <v>5340</v>
      </c>
      <c r="U17" s="1935">
        <v>4309.1090000000004</v>
      </c>
      <c r="V17" s="1925">
        <v>5658.7</v>
      </c>
      <c r="W17" s="1936">
        <v>2543.1019999999999</v>
      </c>
      <c r="X17" s="1924">
        <v>4395.96</v>
      </c>
      <c r="Y17" s="1935">
        <v>3209.3919999999998</v>
      </c>
      <c r="Z17" s="1925">
        <v>7465.1237534000002</v>
      </c>
      <c r="AA17" s="1923">
        <v>3523.6158244799999</v>
      </c>
      <c r="AB17" s="1924">
        <v>4251.4960219200002</v>
      </c>
      <c r="AC17" s="1924">
        <v>2838.99082</v>
      </c>
      <c r="AD17" s="1925">
        <v>5327.5219357699998</v>
      </c>
      <c r="AE17" s="1923">
        <v>4630.2806111</v>
      </c>
      <c r="AF17" s="1924">
        <v>7672.9153500000002</v>
      </c>
      <c r="AG17" s="1924">
        <v>54878.940498750002</v>
      </c>
      <c r="AH17" s="1925">
        <v>55180.774388020007</v>
      </c>
      <c r="AI17" s="1923">
        <v>59928.885000000002</v>
      </c>
      <c r="AJ17" s="1924">
        <v>17188.86881</v>
      </c>
      <c r="AK17" s="1924">
        <v>17188.86881</v>
      </c>
      <c r="AL17" s="1925">
        <v>18594.345649999999</v>
      </c>
      <c r="AM17" s="1923">
        <v>15283.594639999999</v>
      </c>
      <c r="AN17" s="1924">
        <v>18787.40364</v>
      </c>
      <c r="AO17" s="1924">
        <v>21822.5</v>
      </c>
      <c r="AP17" s="1925">
        <v>19913.064412529999</v>
      </c>
      <c r="AQ17" s="1923">
        <v>20004.745804550003</v>
      </c>
      <c r="AR17" s="1924">
        <v>42688.199989999994</v>
      </c>
      <c r="AS17" s="1924">
        <v>48780.915418787576</v>
      </c>
      <c r="AT17" s="1925">
        <v>54720.197707070001</v>
      </c>
      <c r="AU17" s="1923">
        <v>41245.997489052381</v>
      </c>
      <c r="AV17" s="1925">
        <v>56745.042585400006</v>
      </c>
    </row>
    <row r="18" spans="1:48" s="1405" customFormat="1">
      <c r="A18" s="1406" t="s">
        <v>36</v>
      </c>
      <c r="B18" s="1917">
        <v>12366.666670000001</v>
      </c>
      <c r="C18" s="1918">
        <v>12366.666670000001</v>
      </c>
      <c r="D18" s="1918">
        <v>12366.666670000001</v>
      </c>
      <c r="E18" s="1918">
        <v>12366.666670000001</v>
      </c>
      <c r="F18" s="1917">
        <v>12366.666670000001</v>
      </c>
      <c r="G18" s="1926">
        <v>12366.666670000001</v>
      </c>
      <c r="H18" s="1926">
        <v>12366.666670000001</v>
      </c>
      <c r="I18" s="1927">
        <v>26366.666670000002</v>
      </c>
      <c r="J18" s="1926">
        <v>26366.666670000002</v>
      </c>
      <c r="K18" s="1926">
        <v>26366.666670000002</v>
      </c>
      <c r="L18" s="1918">
        <v>26366.7</v>
      </c>
      <c r="M18" s="1918">
        <v>30276.086370000001</v>
      </c>
      <c r="N18" s="1928">
        <v>30276.086370000001</v>
      </c>
      <c r="O18" s="1926">
        <v>30276.086370000001</v>
      </c>
      <c r="P18" s="1918">
        <v>32776.1</v>
      </c>
      <c r="Q18" s="1927">
        <v>33503.1</v>
      </c>
      <c r="R18" s="1406" t="s">
        <v>36</v>
      </c>
      <c r="S18" s="1928">
        <v>33503.1</v>
      </c>
      <c r="T18" s="1918">
        <v>38503.1</v>
      </c>
      <c r="U18" s="1926">
        <v>38503.135999999999</v>
      </c>
      <c r="V18" s="1922">
        <v>39160.1</v>
      </c>
      <c r="W18" s="1928">
        <v>39714.129000000001</v>
      </c>
      <c r="X18" s="1918">
        <v>554.05999999999995</v>
      </c>
      <c r="Y18" s="1926">
        <v>5554.0640000000003</v>
      </c>
      <c r="Z18" s="1922">
        <v>5885.4742319999996</v>
      </c>
      <c r="AA18" s="1917">
        <v>1107.3134910000001</v>
      </c>
      <c r="AB18" s="1918">
        <v>1107.3134910000001</v>
      </c>
      <c r="AC18" s="1918">
        <v>1107.3134910000001</v>
      </c>
      <c r="AD18" s="1922">
        <v>1901.23341194</v>
      </c>
      <c r="AE18" s="1917">
        <v>1933.46177536</v>
      </c>
      <c r="AF18" s="1918">
        <v>580.53044</v>
      </c>
      <c r="AG18" s="1918">
        <v>0</v>
      </c>
      <c r="AH18" s="1922">
        <v>0</v>
      </c>
      <c r="AI18" s="1917">
        <v>0</v>
      </c>
      <c r="AJ18" s="1918">
        <v>0</v>
      </c>
      <c r="AK18" s="1918">
        <v>0</v>
      </c>
      <c r="AL18" s="1922">
        <v>0</v>
      </c>
      <c r="AM18" s="1917"/>
      <c r="AN18" s="1918"/>
      <c r="AO18" s="1918"/>
      <c r="AP18" s="1922"/>
      <c r="AQ18" s="1917">
        <v>7500</v>
      </c>
      <c r="AR18" s="1918">
        <v>15000</v>
      </c>
      <c r="AS18" s="1918">
        <v>15000</v>
      </c>
      <c r="AT18" s="1922">
        <v>15000</v>
      </c>
      <c r="AU18" s="1917">
        <v>15000</v>
      </c>
      <c r="AV18" s="1922">
        <v>15000</v>
      </c>
    </row>
    <row r="19" spans="1:48" s="1405" customFormat="1">
      <c r="A19" s="1406" t="s">
        <v>19</v>
      </c>
      <c r="B19" s="1917">
        <v>5000</v>
      </c>
      <c r="C19" s="1918">
        <v>5000</v>
      </c>
      <c r="D19" s="1918">
        <v>5000</v>
      </c>
      <c r="E19" s="1918">
        <v>5000</v>
      </c>
      <c r="F19" s="1917">
        <v>5000</v>
      </c>
      <c r="G19" s="1926">
        <v>5000</v>
      </c>
      <c r="H19" s="1926">
        <v>5000</v>
      </c>
      <c r="I19" s="1927">
        <v>24520</v>
      </c>
      <c r="J19" s="1926">
        <v>54520</v>
      </c>
      <c r="K19" s="1926">
        <v>64520</v>
      </c>
      <c r="L19" s="1918">
        <v>114520</v>
      </c>
      <c r="M19" s="1918">
        <v>114498.51977</v>
      </c>
      <c r="N19" s="1928">
        <v>106717.15289</v>
      </c>
      <c r="O19" s="1926">
        <v>105000</v>
      </c>
      <c r="P19" s="1918">
        <v>105000</v>
      </c>
      <c r="Q19" s="1927">
        <v>105000</v>
      </c>
      <c r="R19" s="1406" t="s">
        <v>19</v>
      </c>
      <c r="S19" s="1928">
        <v>105000</v>
      </c>
      <c r="T19" s="1918">
        <v>101717.2</v>
      </c>
      <c r="U19" s="1926">
        <v>101717.14200000001</v>
      </c>
      <c r="V19" s="1922">
        <v>101717.2</v>
      </c>
      <c r="W19" s="1928">
        <v>101717.15</v>
      </c>
      <c r="X19" s="1918">
        <v>101717.15</v>
      </c>
      <c r="Y19" s="1926">
        <v>101717.152</v>
      </c>
      <c r="Z19" s="1922">
        <v>1717.15289244</v>
      </c>
      <c r="AA19" s="1917">
        <v>1717.15289244</v>
      </c>
      <c r="AB19" s="1918">
        <v>1717.15289244</v>
      </c>
      <c r="AC19" s="1918">
        <v>423285.36176</v>
      </c>
      <c r="AD19" s="1922">
        <v>464462.25760668999</v>
      </c>
      <c r="AE19" s="1917">
        <v>449655.57328005001</v>
      </c>
      <c r="AF19" s="1918">
        <v>442738.42038999998</v>
      </c>
      <c r="AG19" s="1918">
        <v>473686.67841365997</v>
      </c>
      <c r="AH19" s="1922">
        <v>473715.81693978002</v>
      </c>
      <c r="AI19" s="1917">
        <v>474674.84299999999</v>
      </c>
      <c r="AJ19" s="1918">
        <v>444876.80034000002</v>
      </c>
      <c r="AK19" s="1918">
        <v>444876.80033999996</v>
      </c>
      <c r="AL19" s="1922">
        <v>422008.78493000002</v>
      </c>
      <c r="AM19" s="1917">
        <v>395504.46704369056</v>
      </c>
      <c r="AN19" s="1918">
        <v>399624.97948000004</v>
      </c>
      <c r="AO19" s="1918">
        <v>378774.13299999997</v>
      </c>
      <c r="AP19" s="1922">
        <v>389461.11716256232</v>
      </c>
      <c r="AQ19" s="1917">
        <v>434198.31624968001</v>
      </c>
      <c r="AR19" s="1918">
        <v>660383.99485999998</v>
      </c>
      <c r="AS19" s="1918">
        <v>696902.80996008997</v>
      </c>
      <c r="AT19" s="1922">
        <v>684543.83699477999</v>
      </c>
      <c r="AU19" s="1917">
        <v>675260.60513024102</v>
      </c>
      <c r="AV19" s="1922">
        <v>659090.34983295004</v>
      </c>
    </row>
    <row r="20" spans="1:48" s="1405" customFormat="1" ht="16.5" thickBot="1">
      <c r="A20" s="1374" t="s">
        <v>20</v>
      </c>
      <c r="B20" s="1917">
        <v>3729.0446900000002</v>
      </c>
      <c r="C20" s="1918">
        <v>3644.6025200000004</v>
      </c>
      <c r="D20" s="1918">
        <v>4474.1749</v>
      </c>
      <c r="E20" s="1918">
        <v>4773.9410600000001</v>
      </c>
      <c r="F20" s="1917">
        <v>4396.5983999999999</v>
      </c>
      <c r="G20" s="1926">
        <v>7867.8961300000001</v>
      </c>
      <c r="H20" s="1926">
        <v>7007.0821999999998</v>
      </c>
      <c r="I20" s="1927">
        <v>13128.890300000003</v>
      </c>
      <c r="J20" s="1926">
        <v>14322.429750000001</v>
      </c>
      <c r="K20" s="1926">
        <v>12340.527400000001</v>
      </c>
      <c r="L20" s="1918">
        <v>32764.2</v>
      </c>
      <c r="M20" s="1918">
        <v>40968.003099999994</v>
      </c>
      <c r="N20" s="1941">
        <v>27196.777750000001</v>
      </c>
      <c r="O20" s="1942">
        <v>125284.10376999999</v>
      </c>
      <c r="P20" s="1943">
        <v>67835.899999999994</v>
      </c>
      <c r="Q20" s="1944">
        <v>67805.3</v>
      </c>
      <c r="R20" s="1374" t="s">
        <v>20</v>
      </c>
      <c r="S20" s="1928">
        <v>74671.899999999994</v>
      </c>
      <c r="T20" s="1918">
        <v>66869.8</v>
      </c>
      <c r="U20" s="1926">
        <v>65789.956999999995</v>
      </c>
      <c r="V20" s="1922">
        <v>66365.600000000006</v>
      </c>
      <c r="W20" s="1928">
        <v>70900.337999999989</v>
      </c>
      <c r="X20" s="1918">
        <v>79847.02</v>
      </c>
      <c r="Y20" s="1926">
        <v>102866.803</v>
      </c>
      <c r="Z20" s="1922">
        <v>91224.333145680008</v>
      </c>
      <c r="AA20" s="1917">
        <v>105660.65698051</v>
      </c>
      <c r="AB20" s="1918">
        <v>73813.418426240009</v>
      </c>
      <c r="AC20" s="1918">
        <v>27166.619879999998</v>
      </c>
      <c r="AD20" s="1922">
        <v>15036.971162149999</v>
      </c>
      <c r="AE20" s="1917">
        <v>12728.809704920001</v>
      </c>
      <c r="AF20" s="1918">
        <v>52496.368710000002</v>
      </c>
      <c r="AG20" s="1918">
        <v>15150.381655180001</v>
      </c>
      <c r="AH20" s="1922">
        <v>16682.875084020001</v>
      </c>
      <c r="AI20" s="1917">
        <v>17373.420000000002</v>
      </c>
      <c r="AJ20" s="1918">
        <v>21302.777439999994</v>
      </c>
      <c r="AK20" s="1918">
        <v>21302.777439999994</v>
      </c>
      <c r="AL20" s="1922">
        <v>38112.395069999999</v>
      </c>
      <c r="AM20" s="1917">
        <v>44842.699239999994</v>
      </c>
      <c r="AN20" s="1918">
        <v>38116.931969999991</v>
      </c>
      <c r="AO20" s="1918">
        <v>53368.272000000004</v>
      </c>
      <c r="AP20" s="1922">
        <v>81069.038267862503</v>
      </c>
      <c r="AQ20" s="1917">
        <v>100456.66579382001</v>
      </c>
      <c r="AR20" s="1918">
        <v>93371.370619999987</v>
      </c>
      <c r="AS20" s="1918">
        <v>97953.805907687303</v>
      </c>
      <c r="AT20" s="1922">
        <v>105422.53989947002</v>
      </c>
      <c r="AU20" s="1917">
        <v>106370.53010356813</v>
      </c>
      <c r="AV20" s="1922">
        <v>102943.3961613283</v>
      </c>
    </row>
    <row r="21" spans="1:48" s="1080" customFormat="1" ht="17.25" thickTop="1" thickBot="1">
      <c r="A21" s="1407" t="s">
        <v>21</v>
      </c>
      <c r="B21" s="1938">
        <v>30710.449669999998</v>
      </c>
      <c r="C21" s="1939">
        <v>30750.579689999999</v>
      </c>
      <c r="D21" s="1939">
        <v>31791.909039999999</v>
      </c>
      <c r="E21" s="1939">
        <v>32129.620070000001</v>
      </c>
      <c r="F21" s="1938">
        <v>31439.977909999998</v>
      </c>
      <c r="G21" s="1939">
        <v>35381.040419999998</v>
      </c>
      <c r="H21" s="1939">
        <v>34356.376259999997</v>
      </c>
      <c r="I21" s="1940">
        <v>72016.508130000002</v>
      </c>
      <c r="J21" s="1939">
        <v>102199.07458</v>
      </c>
      <c r="K21" s="1939">
        <v>110105.47537000001</v>
      </c>
      <c r="L21" s="1939">
        <v>179748.7</v>
      </c>
      <c r="M21" s="1940">
        <v>193170.87362</v>
      </c>
      <c r="N21" s="1931">
        <v>174499.43901</v>
      </c>
      <c r="O21" s="1932">
        <v>273262.91952</v>
      </c>
      <c r="P21" s="1932">
        <v>217718.39999999999</v>
      </c>
      <c r="Q21" s="1933">
        <v>216287.3</v>
      </c>
      <c r="R21" s="1407" t="s">
        <v>21</v>
      </c>
      <c r="S21" s="1938">
        <v>226726.69999999998</v>
      </c>
      <c r="T21" s="1939">
        <v>224105.59999999998</v>
      </c>
      <c r="U21" s="1939">
        <v>219664.97500000001</v>
      </c>
      <c r="V21" s="1940">
        <v>222258.4</v>
      </c>
      <c r="W21" s="1938">
        <v>227824.54799999998</v>
      </c>
      <c r="X21" s="1939">
        <v>238687.09999999998</v>
      </c>
      <c r="Y21" s="1939">
        <v>265500.85600000003</v>
      </c>
      <c r="Z21" s="1940">
        <v>256157.71427857998</v>
      </c>
      <c r="AA21" s="1938">
        <v>269202.93468841002</v>
      </c>
      <c r="AB21" s="1939">
        <v>240137.39987148001</v>
      </c>
      <c r="AC21" s="1939">
        <v>613251.21065100003</v>
      </c>
      <c r="AD21" s="1940">
        <v>645474.80451009003</v>
      </c>
      <c r="AE21" s="1938">
        <v>634096.17183695</v>
      </c>
      <c r="AF21" s="1939">
        <v>668586.10464999999</v>
      </c>
      <c r="AG21" s="1939">
        <v>702904.51479758997</v>
      </c>
      <c r="AH21" s="1940">
        <v>704736.53265547997</v>
      </c>
      <c r="AI21" s="1938">
        <v>710857.92200000002</v>
      </c>
      <c r="AJ21" s="1939">
        <v>687232.74462999997</v>
      </c>
      <c r="AK21" s="1939">
        <v>687232.74462999997</v>
      </c>
      <c r="AL21" s="1940">
        <v>687590.60568000004</v>
      </c>
      <c r="AM21" s="1938">
        <v>669382.51298108383</v>
      </c>
      <c r="AN21" s="1939">
        <v>670240.41711739334</v>
      </c>
      <c r="AO21" s="1939">
        <v>668444.87699999998</v>
      </c>
      <c r="AP21" s="1940">
        <v>713904.01561000803</v>
      </c>
      <c r="AQ21" s="1938">
        <v>792068.5355742001</v>
      </c>
      <c r="AR21" s="1939">
        <v>1030779.2104999999</v>
      </c>
      <c r="AS21" s="1939">
        <v>1077973.1763260649</v>
      </c>
      <c r="AT21" s="1940">
        <v>1075792.1852386601</v>
      </c>
      <c r="AU21" s="1938">
        <v>1064824.8544478365</v>
      </c>
      <c r="AV21" s="1940">
        <v>1060664.3245969883</v>
      </c>
    </row>
    <row r="22" spans="1:48" s="1646" customFormat="1" ht="12.75">
      <c r="A22" s="1643" t="s">
        <v>529</v>
      </c>
      <c r="B22" s="1644"/>
      <c r="C22" s="1644"/>
      <c r="D22" s="1644"/>
      <c r="E22" s="1644"/>
      <c r="F22" s="1644"/>
      <c r="G22" s="1644"/>
      <c r="H22" s="1644"/>
      <c r="I22" s="1644"/>
      <c r="J22" s="1644"/>
      <c r="K22" s="1644"/>
      <c r="L22" s="1644"/>
      <c r="M22" s="1644"/>
      <c r="N22" s="1644"/>
      <c r="O22" s="1644"/>
      <c r="P22" s="1644"/>
      <c r="Q22" s="1644"/>
      <c r="R22" s="1645"/>
      <c r="S22" s="1644"/>
      <c r="T22" s="1644"/>
      <c r="U22" s="1644"/>
      <c r="V22" s="1644"/>
      <c r="W22" s="1644"/>
      <c r="X22" s="1644"/>
      <c r="Y22" s="1644"/>
      <c r="Z22" s="1644"/>
      <c r="AA22" s="1644"/>
      <c r="AB22" s="1644"/>
      <c r="AC22" s="1644"/>
      <c r="AK22" s="1647"/>
      <c r="AT22" s="1648"/>
    </row>
    <row r="23" spans="1:48" s="1647" customFormat="1" ht="12.75">
      <c r="A23" s="1649" t="s">
        <v>314</v>
      </c>
      <c r="B23" s="1650">
        <v>0</v>
      </c>
      <c r="R23" s="1649" t="s">
        <v>314</v>
      </c>
      <c r="AT23" s="1648"/>
      <c r="AU23" s="1648"/>
      <c r="AV23" s="1648"/>
    </row>
    <row r="24" spans="1:48">
      <c r="R24" s="1394"/>
      <c r="AT24" s="1412"/>
      <c r="AU24" s="1412"/>
      <c r="AV24" s="1412"/>
    </row>
    <row r="25" spans="1:48">
      <c r="B25" s="1394"/>
      <c r="C25" s="1394"/>
      <c r="D25" s="1394"/>
      <c r="E25" s="1394"/>
      <c r="F25" s="1394"/>
      <c r="G25" s="1394"/>
      <c r="H25" s="1394"/>
      <c r="I25" s="1394"/>
      <c r="J25" s="1394"/>
      <c r="K25" s="1394"/>
      <c r="L25" s="1394"/>
      <c r="M25" s="1394"/>
      <c r="N25" s="1394"/>
      <c r="O25" s="1394"/>
      <c r="P25" s="1394"/>
      <c r="Q25" s="1394"/>
      <c r="S25" s="1394"/>
      <c r="T25" s="1394"/>
      <c r="U25" s="1394"/>
      <c r="V25" s="1394"/>
      <c r="W25" s="1394"/>
      <c r="X25" s="1394"/>
      <c r="Y25" s="1394"/>
      <c r="Z25" s="1394"/>
      <c r="AA25" s="1394"/>
      <c r="AB25" s="1394"/>
      <c r="AC25" s="1394"/>
      <c r="AT25" s="1412"/>
      <c r="AU25" s="1412"/>
      <c r="AV25" s="1412"/>
    </row>
    <row r="26" spans="1:48">
      <c r="AT26" s="1412"/>
      <c r="AU26" s="1412"/>
      <c r="AV26" s="1412"/>
    </row>
    <row r="27" spans="1:48">
      <c r="C27" s="1394">
        <v>0</v>
      </c>
      <c r="AT27" s="1412"/>
      <c r="AU27" s="1412"/>
      <c r="AV27" s="1412"/>
    </row>
    <row r="28" spans="1:48">
      <c r="AT28" s="1412"/>
      <c r="AU28" s="1412"/>
      <c r="AV28" s="1412"/>
    </row>
    <row r="29" spans="1:48">
      <c r="AT29" s="1412"/>
      <c r="AU29" s="1412"/>
      <c r="AV29" s="1412"/>
    </row>
    <row r="30" spans="1:48">
      <c r="AT30" s="1412"/>
      <c r="AU30" s="1412"/>
      <c r="AV30" s="1412"/>
    </row>
    <row r="31" spans="1:48">
      <c r="AT31" s="1412"/>
      <c r="AU31" s="1412"/>
      <c r="AV31" s="1412"/>
    </row>
    <row r="32" spans="1:48">
      <c r="AT32" s="1412"/>
      <c r="AU32" s="1412"/>
      <c r="AV32" s="1412"/>
    </row>
    <row r="33" spans="46:48">
      <c r="AT33" s="1412"/>
      <c r="AU33" s="1412"/>
      <c r="AV33" s="1412"/>
    </row>
    <row r="34" spans="46:48">
      <c r="AT34" s="1412"/>
      <c r="AU34" s="1412"/>
      <c r="AV34" s="1412"/>
    </row>
    <row r="35" spans="46:48">
      <c r="AT35" s="1412"/>
      <c r="AU35" s="1412"/>
      <c r="AV35" s="1412"/>
    </row>
    <row r="36" spans="46:48">
      <c r="AT36" s="1412"/>
      <c r="AU36" s="1412"/>
      <c r="AV36" s="1412"/>
    </row>
    <row r="37" spans="46:48">
      <c r="AT37" s="1412"/>
      <c r="AU37" s="1412"/>
      <c r="AV37" s="1412"/>
    </row>
    <row r="38" spans="46:48">
      <c r="AT38" s="1412"/>
      <c r="AU38" s="1412"/>
      <c r="AV38" s="1412"/>
    </row>
  </sheetData>
  <mergeCells count="17">
    <mergeCell ref="AE3:AH3"/>
    <mergeCell ref="AI3:AL3"/>
    <mergeCell ref="AM3:AP3"/>
    <mergeCell ref="AU3:AV3"/>
    <mergeCell ref="AQ3:AT3"/>
    <mergeCell ref="D2:F2"/>
    <mergeCell ref="G2:I2"/>
    <mergeCell ref="J2:L2"/>
    <mergeCell ref="M2:O2"/>
    <mergeCell ref="T2:V2"/>
    <mergeCell ref="W3:Z3"/>
    <mergeCell ref="AA3:AD3"/>
    <mergeCell ref="B3:E3"/>
    <mergeCell ref="F3:I3"/>
    <mergeCell ref="J3:M3"/>
    <mergeCell ref="N3:Q3"/>
    <mergeCell ref="S3:V3"/>
  </mergeCells>
  <hyperlinks>
    <hyperlink ref="A1" location="Menu!A1" display="Return to Menu"/>
  </hyperlinks>
  <pageMargins left="0" right="0" top="0.98425196850393704" bottom="0.98425196850393704" header="0.511811023622047" footer="0.511811023622047"/>
  <pageSetup scale="18" orientation="landscape" horizontalDpi="300" verticalDpi="300" r:id="rId1"/>
  <headerFooter alignWithMargins="0"/>
  <colBreaks count="2" manualBreakCount="2">
    <brk id="17" max="22" man="1"/>
    <brk id="35" max="22"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Q34"/>
  <sheetViews>
    <sheetView view="pageBreakPreview" zoomScale="80" zoomScaleNormal="75" zoomScaleSheetLayoutView="80" workbookViewId="0">
      <pane xSplit="1" ySplit="5" topLeftCell="T6" activePane="bottomRight" state="frozen"/>
      <selection pane="topRight"/>
      <selection pane="bottomLeft"/>
      <selection pane="bottomRight"/>
    </sheetView>
  </sheetViews>
  <sheetFormatPr defaultColWidth="44.85546875" defaultRowHeight="15.75"/>
  <cols>
    <col min="1" max="1" width="44.85546875" style="989" customWidth="1"/>
    <col min="2" max="2" width="12.140625" style="989" bestFit="1" customWidth="1"/>
    <col min="3" max="13" width="12.85546875" style="989" bestFit="1" customWidth="1"/>
    <col min="14" max="14" width="45.28515625" style="989" bestFit="1" customWidth="1"/>
    <col min="15" max="27" width="12.85546875" style="989" bestFit="1" customWidth="1"/>
    <col min="28" max="35" width="12.85546875" style="989" customWidth="1"/>
    <col min="36" max="40" width="12.85546875" style="989" bestFit="1" customWidth="1"/>
    <col min="41" max="41" width="13.7109375" style="989" customWidth="1"/>
    <col min="42" max="42" width="11.5703125" style="989" bestFit="1" customWidth="1"/>
    <col min="43" max="43" width="9.140625" style="989" customWidth="1"/>
    <col min="44" max="45" width="15.5703125" style="989" customWidth="1"/>
    <col min="46" max="217" width="9.140625" style="989" customWidth="1"/>
    <col min="218" max="218" width="47.42578125" style="989" customWidth="1"/>
    <col min="219" max="235" width="14.28515625" style="989" customWidth="1"/>
    <col min="236" max="236" width="44.85546875" style="989"/>
    <col min="237" max="237" width="44.85546875" style="989" customWidth="1"/>
    <col min="238" max="238" width="11.28515625" style="989" bestFit="1" customWidth="1"/>
    <col min="239" max="249" width="12.7109375" style="989" bestFit="1" customWidth="1"/>
    <col min="250" max="250" width="45.28515625" style="989" bestFit="1" customWidth="1"/>
    <col min="251" max="251" width="14.28515625" style="989" bestFit="1" customWidth="1"/>
    <col min="252" max="262" width="14.28515625" style="989" customWidth="1"/>
    <col min="263" max="263" width="14" style="989" customWidth="1"/>
    <col min="264" max="271" width="12.85546875" style="989" bestFit="1" customWidth="1"/>
    <col min="272" max="273" width="15.42578125" style="989" customWidth="1"/>
    <col min="274" max="280" width="11.5703125" style="989" bestFit="1" customWidth="1"/>
    <col min="281" max="283" width="9.140625" style="989" customWidth="1"/>
    <col min="284" max="284" width="10.42578125" style="989" bestFit="1" customWidth="1"/>
    <col min="285" max="473" width="9.140625" style="989" customWidth="1"/>
    <col min="474" max="474" width="47.42578125" style="989" customWidth="1"/>
    <col min="475" max="491" width="14.28515625" style="989" customWidth="1"/>
    <col min="492" max="492" width="44.85546875" style="989"/>
    <col min="493" max="493" width="44.85546875" style="989" customWidth="1"/>
    <col min="494" max="494" width="11.28515625" style="989" bestFit="1" customWidth="1"/>
    <col min="495" max="505" width="12.7109375" style="989" bestFit="1" customWidth="1"/>
    <col min="506" max="506" width="45.28515625" style="989" bestFit="1" customWidth="1"/>
    <col min="507" max="507" width="14.28515625" style="989" bestFit="1" customWidth="1"/>
    <col min="508" max="518" width="14.28515625" style="989" customWidth="1"/>
    <col min="519" max="519" width="14" style="989" customWidth="1"/>
    <col min="520" max="527" width="12.85546875" style="989" bestFit="1" customWidth="1"/>
    <col min="528" max="529" width="15.42578125" style="989" customWidth="1"/>
    <col min="530" max="536" width="11.5703125" style="989" bestFit="1" customWidth="1"/>
    <col min="537" max="539" width="9.140625" style="989" customWidth="1"/>
    <col min="540" max="540" width="10.42578125" style="989" bestFit="1" customWidth="1"/>
    <col min="541" max="729" width="9.140625" style="989" customWidth="1"/>
    <col min="730" max="730" width="47.42578125" style="989" customWidth="1"/>
    <col min="731" max="747" width="14.28515625" style="989" customWidth="1"/>
    <col min="748" max="748" width="44.85546875" style="989"/>
    <col min="749" max="749" width="44.85546875" style="989" customWidth="1"/>
    <col min="750" max="750" width="11.28515625" style="989" bestFit="1" customWidth="1"/>
    <col min="751" max="761" width="12.7109375" style="989" bestFit="1" customWidth="1"/>
    <col min="762" max="762" width="45.28515625" style="989" bestFit="1" customWidth="1"/>
    <col min="763" max="763" width="14.28515625" style="989" bestFit="1" customWidth="1"/>
    <col min="764" max="774" width="14.28515625" style="989" customWidth="1"/>
    <col min="775" max="775" width="14" style="989" customWidth="1"/>
    <col min="776" max="783" width="12.85546875" style="989" bestFit="1" customWidth="1"/>
    <col min="784" max="785" width="15.42578125" style="989" customWidth="1"/>
    <col min="786" max="792" width="11.5703125" style="989" bestFit="1" customWidth="1"/>
    <col min="793" max="795" width="9.140625" style="989" customWidth="1"/>
    <col min="796" max="796" width="10.42578125" style="989" bestFit="1" customWidth="1"/>
    <col min="797" max="985" width="9.140625" style="989" customWidth="1"/>
    <col min="986" max="986" width="47.42578125" style="989" customWidth="1"/>
    <col min="987" max="1003" width="14.28515625" style="989" customWidth="1"/>
    <col min="1004" max="1004" width="44.85546875" style="989"/>
    <col min="1005" max="1005" width="44.85546875" style="989" customWidth="1"/>
    <col min="1006" max="1006" width="11.28515625" style="989" bestFit="1" customWidth="1"/>
    <col min="1007" max="1017" width="12.7109375" style="989" bestFit="1" customWidth="1"/>
    <col min="1018" max="1018" width="45.28515625" style="989" bestFit="1" customWidth="1"/>
    <col min="1019" max="1019" width="14.28515625" style="989" bestFit="1" customWidth="1"/>
    <col min="1020" max="1030" width="14.28515625" style="989" customWidth="1"/>
    <col min="1031" max="1031" width="14" style="989" customWidth="1"/>
    <col min="1032" max="1039" width="12.85546875" style="989" bestFit="1" customWidth="1"/>
    <col min="1040" max="1041" width="15.42578125" style="989" customWidth="1"/>
    <col min="1042" max="1048" width="11.5703125" style="989" bestFit="1" customWidth="1"/>
    <col min="1049" max="1051" width="9.140625" style="989" customWidth="1"/>
    <col min="1052" max="1052" width="10.42578125" style="989" bestFit="1" customWidth="1"/>
    <col min="1053" max="1241" width="9.140625" style="989" customWidth="1"/>
    <col min="1242" max="1242" width="47.42578125" style="989" customWidth="1"/>
    <col min="1243" max="1259" width="14.28515625" style="989" customWidth="1"/>
    <col min="1260" max="1260" width="44.85546875" style="989"/>
    <col min="1261" max="1261" width="44.85546875" style="989" customWidth="1"/>
    <col min="1262" max="1262" width="11.28515625" style="989" bestFit="1" customWidth="1"/>
    <col min="1263" max="1273" width="12.7109375" style="989" bestFit="1" customWidth="1"/>
    <col min="1274" max="1274" width="45.28515625" style="989" bestFit="1" customWidth="1"/>
    <col min="1275" max="1275" width="14.28515625" style="989" bestFit="1" customWidth="1"/>
    <col min="1276" max="1286" width="14.28515625" style="989" customWidth="1"/>
    <col min="1287" max="1287" width="14" style="989" customWidth="1"/>
    <col min="1288" max="1295" width="12.85546875" style="989" bestFit="1" customWidth="1"/>
    <col min="1296" max="1297" width="15.42578125" style="989" customWidth="1"/>
    <col min="1298" max="1304" width="11.5703125" style="989" bestFit="1" customWidth="1"/>
    <col min="1305" max="1307" width="9.140625" style="989" customWidth="1"/>
    <col min="1308" max="1308" width="10.42578125" style="989" bestFit="1" customWidth="1"/>
    <col min="1309" max="1497" width="9.140625" style="989" customWidth="1"/>
    <col min="1498" max="1498" width="47.42578125" style="989" customWidth="1"/>
    <col min="1499" max="1515" width="14.28515625" style="989" customWidth="1"/>
    <col min="1516" max="1516" width="44.85546875" style="989"/>
    <col min="1517" max="1517" width="44.85546875" style="989" customWidth="1"/>
    <col min="1518" max="1518" width="11.28515625" style="989" bestFit="1" customWidth="1"/>
    <col min="1519" max="1529" width="12.7109375" style="989" bestFit="1" customWidth="1"/>
    <col min="1530" max="1530" width="45.28515625" style="989" bestFit="1" customWidth="1"/>
    <col min="1531" max="1531" width="14.28515625" style="989" bestFit="1" customWidth="1"/>
    <col min="1532" max="1542" width="14.28515625" style="989" customWidth="1"/>
    <col min="1543" max="1543" width="14" style="989" customWidth="1"/>
    <col min="1544" max="1551" width="12.85546875" style="989" bestFit="1" customWidth="1"/>
    <col min="1552" max="1553" width="15.42578125" style="989" customWidth="1"/>
    <col min="1554" max="1560" width="11.5703125" style="989" bestFit="1" customWidth="1"/>
    <col min="1561" max="1563" width="9.140625" style="989" customWidth="1"/>
    <col min="1564" max="1564" width="10.42578125" style="989" bestFit="1" customWidth="1"/>
    <col min="1565" max="1753" width="9.140625" style="989" customWidth="1"/>
    <col min="1754" max="1754" width="47.42578125" style="989" customWidth="1"/>
    <col min="1755" max="1771" width="14.28515625" style="989" customWidth="1"/>
    <col min="1772" max="1772" width="44.85546875" style="989"/>
    <col min="1773" max="1773" width="44.85546875" style="989" customWidth="1"/>
    <col min="1774" max="1774" width="11.28515625" style="989" bestFit="1" customWidth="1"/>
    <col min="1775" max="1785" width="12.7109375" style="989" bestFit="1" customWidth="1"/>
    <col min="1786" max="1786" width="45.28515625" style="989" bestFit="1" customWidth="1"/>
    <col min="1787" max="1787" width="14.28515625" style="989" bestFit="1" customWidth="1"/>
    <col min="1788" max="1798" width="14.28515625" style="989" customWidth="1"/>
    <col min="1799" max="1799" width="14" style="989" customWidth="1"/>
    <col min="1800" max="1807" width="12.85546875" style="989" bestFit="1" customWidth="1"/>
    <col min="1808" max="1809" width="15.42578125" style="989" customWidth="1"/>
    <col min="1810" max="1816" width="11.5703125" style="989" bestFit="1" customWidth="1"/>
    <col min="1817" max="1819" width="9.140625" style="989" customWidth="1"/>
    <col min="1820" max="1820" width="10.42578125" style="989" bestFit="1" customWidth="1"/>
    <col min="1821" max="2009" width="9.140625" style="989" customWidth="1"/>
    <col min="2010" max="2010" width="47.42578125" style="989" customWidth="1"/>
    <col min="2011" max="2027" width="14.28515625" style="989" customWidth="1"/>
    <col min="2028" max="2028" width="44.85546875" style="989"/>
    <col min="2029" max="2029" width="44.85546875" style="989" customWidth="1"/>
    <col min="2030" max="2030" width="11.28515625" style="989" bestFit="1" customWidth="1"/>
    <col min="2031" max="2041" width="12.7109375" style="989" bestFit="1" customWidth="1"/>
    <col min="2042" max="2042" width="45.28515625" style="989" bestFit="1" customWidth="1"/>
    <col min="2043" max="2043" width="14.28515625" style="989" bestFit="1" customWidth="1"/>
    <col min="2044" max="2054" width="14.28515625" style="989" customWidth="1"/>
    <col min="2055" max="2055" width="14" style="989" customWidth="1"/>
    <col min="2056" max="2063" width="12.85546875" style="989" bestFit="1" customWidth="1"/>
    <col min="2064" max="2065" width="15.42578125" style="989" customWidth="1"/>
    <col min="2066" max="2072" width="11.5703125" style="989" bestFit="1" customWidth="1"/>
    <col min="2073" max="2075" width="9.140625" style="989" customWidth="1"/>
    <col min="2076" max="2076" width="10.42578125" style="989" bestFit="1" customWidth="1"/>
    <col min="2077" max="2265" width="9.140625" style="989" customWidth="1"/>
    <col min="2266" max="2266" width="47.42578125" style="989" customWidth="1"/>
    <col min="2267" max="2283" width="14.28515625" style="989" customWidth="1"/>
    <col min="2284" max="2284" width="44.85546875" style="989"/>
    <col min="2285" max="2285" width="44.85546875" style="989" customWidth="1"/>
    <col min="2286" max="2286" width="11.28515625" style="989" bestFit="1" customWidth="1"/>
    <col min="2287" max="2297" width="12.7109375" style="989" bestFit="1" customWidth="1"/>
    <col min="2298" max="2298" width="45.28515625" style="989" bestFit="1" customWidth="1"/>
    <col min="2299" max="2299" width="14.28515625" style="989" bestFit="1" customWidth="1"/>
    <col min="2300" max="2310" width="14.28515625" style="989" customWidth="1"/>
    <col min="2311" max="2311" width="14" style="989" customWidth="1"/>
    <col min="2312" max="2319" width="12.85546875" style="989" bestFit="1" customWidth="1"/>
    <col min="2320" max="2321" width="15.42578125" style="989" customWidth="1"/>
    <col min="2322" max="2328" width="11.5703125" style="989" bestFit="1" customWidth="1"/>
    <col min="2329" max="2331" width="9.140625" style="989" customWidth="1"/>
    <col min="2332" max="2332" width="10.42578125" style="989" bestFit="1" customWidth="1"/>
    <col min="2333" max="2521" width="9.140625" style="989" customWidth="1"/>
    <col min="2522" max="2522" width="47.42578125" style="989" customWidth="1"/>
    <col min="2523" max="2539" width="14.28515625" style="989" customWidth="1"/>
    <col min="2540" max="2540" width="44.85546875" style="989"/>
    <col min="2541" max="2541" width="44.85546875" style="989" customWidth="1"/>
    <col min="2542" max="2542" width="11.28515625" style="989" bestFit="1" customWidth="1"/>
    <col min="2543" max="2553" width="12.7109375" style="989" bestFit="1" customWidth="1"/>
    <col min="2554" max="2554" width="45.28515625" style="989" bestFit="1" customWidth="1"/>
    <col min="2555" max="2555" width="14.28515625" style="989" bestFit="1" customWidth="1"/>
    <col min="2556" max="2566" width="14.28515625" style="989" customWidth="1"/>
    <col min="2567" max="2567" width="14" style="989" customWidth="1"/>
    <col min="2568" max="2575" width="12.85546875" style="989" bestFit="1" customWidth="1"/>
    <col min="2576" max="2577" width="15.42578125" style="989" customWidth="1"/>
    <col min="2578" max="2584" width="11.5703125" style="989" bestFit="1" customWidth="1"/>
    <col min="2585" max="2587" width="9.140625" style="989" customWidth="1"/>
    <col min="2588" max="2588" width="10.42578125" style="989" bestFit="1" customWidth="1"/>
    <col min="2589" max="2777" width="9.140625" style="989" customWidth="1"/>
    <col min="2778" max="2778" width="47.42578125" style="989" customWidth="1"/>
    <col min="2779" max="2795" width="14.28515625" style="989" customWidth="1"/>
    <col min="2796" max="2796" width="44.85546875" style="989"/>
    <col min="2797" max="2797" width="44.85546875" style="989" customWidth="1"/>
    <col min="2798" max="2798" width="11.28515625" style="989" bestFit="1" customWidth="1"/>
    <col min="2799" max="2809" width="12.7109375" style="989" bestFit="1" customWidth="1"/>
    <col min="2810" max="2810" width="45.28515625" style="989" bestFit="1" customWidth="1"/>
    <col min="2811" max="2811" width="14.28515625" style="989" bestFit="1" customWidth="1"/>
    <col min="2812" max="2822" width="14.28515625" style="989" customWidth="1"/>
    <col min="2823" max="2823" width="14" style="989" customWidth="1"/>
    <col min="2824" max="2831" width="12.85546875" style="989" bestFit="1" customWidth="1"/>
    <col min="2832" max="2833" width="15.42578125" style="989" customWidth="1"/>
    <col min="2834" max="2840" width="11.5703125" style="989" bestFit="1" customWidth="1"/>
    <col min="2841" max="2843" width="9.140625" style="989" customWidth="1"/>
    <col min="2844" max="2844" width="10.42578125" style="989" bestFit="1" customWidth="1"/>
    <col min="2845" max="3033" width="9.140625" style="989" customWidth="1"/>
    <col min="3034" max="3034" width="47.42578125" style="989" customWidth="1"/>
    <col min="3035" max="3051" width="14.28515625" style="989" customWidth="1"/>
    <col min="3052" max="3052" width="44.85546875" style="989"/>
    <col min="3053" max="3053" width="44.85546875" style="989" customWidth="1"/>
    <col min="3054" max="3054" width="11.28515625" style="989" bestFit="1" customWidth="1"/>
    <col min="3055" max="3065" width="12.7109375" style="989" bestFit="1" customWidth="1"/>
    <col min="3066" max="3066" width="45.28515625" style="989" bestFit="1" customWidth="1"/>
    <col min="3067" max="3067" width="14.28515625" style="989" bestFit="1" customWidth="1"/>
    <col min="3068" max="3078" width="14.28515625" style="989" customWidth="1"/>
    <col min="3079" max="3079" width="14" style="989" customWidth="1"/>
    <col min="3080" max="3087" width="12.85546875" style="989" bestFit="1" customWidth="1"/>
    <col min="3088" max="3089" width="15.42578125" style="989" customWidth="1"/>
    <col min="3090" max="3096" width="11.5703125" style="989" bestFit="1" customWidth="1"/>
    <col min="3097" max="3099" width="9.140625" style="989" customWidth="1"/>
    <col min="3100" max="3100" width="10.42578125" style="989" bestFit="1" customWidth="1"/>
    <col min="3101" max="3289" width="9.140625" style="989" customWidth="1"/>
    <col min="3290" max="3290" width="47.42578125" style="989" customWidth="1"/>
    <col min="3291" max="3307" width="14.28515625" style="989" customWidth="1"/>
    <col min="3308" max="3308" width="44.85546875" style="989"/>
    <col min="3309" max="3309" width="44.85546875" style="989" customWidth="1"/>
    <col min="3310" max="3310" width="11.28515625" style="989" bestFit="1" customWidth="1"/>
    <col min="3311" max="3321" width="12.7109375" style="989" bestFit="1" customWidth="1"/>
    <col min="3322" max="3322" width="45.28515625" style="989" bestFit="1" customWidth="1"/>
    <col min="3323" max="3323" width="14.28515625" style="989" bestFit="1" customWidth="1"/>
    <col min="3324" max="3334" width="14.28515625" style="989" customWidth="1"/>
    <col min="3335" max="3335" width="14" style="989" customWidth="1"/>
    <col min="3336" max="3343" width="12.85546875" style="989" bestFit="1" customWidth="1"/>
    <col min="3344" max="3345" width="15.42578125" style="989" customWidth="1"/>
    <col min="3346" max="3352" width="11.5703125" style="989" bestFit="1" customWidth="1"/>
    <col min="3353" max="3355" width="9.140625" style="989" customWidth="1"/>
    <col min="3356" max="3356" width="10.42578125" style="989" bestFit="1" customWidth="1"/>
    <col min="3357" max="3545" width="9.140625" style="989" customWidth="1"/>
    <col min="3546" max="3546" width="47.42578125" style="989" customWidth="1"/>
    <col min="3547" max="3563" width="14.28515625" style="989" customWidth="1"/>
    <col min="3564" max="3564" width="44.85546875" style="989"/>
    <col min="3565" max="3565" width="44.85546875" style="989" customWidth="1"/>
    <col min="3566" max="3566" width="11.28515625" style="989" bestFit="1" customWidth="1"/>
    <col min="3567" max="3577" width="12.7109375" style="989" bestFit="1" customWidth="1"/>
    <col min="3578" max="3578" width="45.28515625" style="989" bestFit="1" customWidth="1"/>
    <col min="3579" max="3579" width="14.28515625" style="989" bestFit="1" customWidth="1"/>
    <col min="3580" max="3590" width="14.28515625" style="989" customWidth="1"/>
    <col min="3591" max="3591" width="14" style="989" customWidth="1"/>
    <col min="3592" max="3599" width="12.85546875" style="989" bestFit="1" customWidth="1"/>
    <col min="3600" max="3601" width="15.42578125" style="989" customWidth="1"/>
    <col min="3602" max="3608" width="11.5703125" style="989" bestFit="1" customWidth="1"/>
    <col min="3609" max="3611" width="9.140625" style="989" customWidth="1"/>
    <col min="3612" max="3612" width="10.42578125" style="989" bestFit="1" customWidth="1"/>
    <col min="3613" max="3801" width="9.140625" style="989" customWidth="1"/>
    <col min="3802" max="3802" width="47.42578125" style="989" customWidth="1"/>
    <col min="3803" max="3819" width="14.28515625" style="989" customWidth="1"/>
    <col min="3820" max="3820" width="44.85546875" style="989"/>
    <col min="3821" max="3821" width="44.85546875" style="989" customWidth="1"/>
    <col min="3822" max="3822" width="11.28515625" style="989" bestFit="1" customWidth="1"/>
    <col min="3823" max="3833" width="12.7109375" style="989" bestFit="1" customWidth="1"/>
    <col min="3834" max="3834" width="45.28515625" style="989" bestFit="1" customWidth="1"/>
    <col min="3835" max="3835" width="14.28515625" style="989" bestFit="1" customWidth="1"/>
    <col min="3836" max="3846" width="14.28515625" style="989" customWidth="1"/>
    <col min="3847" max="3847" width="14" style="989" customWidth="1"/>
    <col min="3848" max="3855" width="12.85546875" style="989" bestFit="1" customWidth="1"/>
    <col min="3856" max="3857" width="15.42578125" style="989" customWidth="1"/>
    <col min="3858" max="3864" width="11.5703125" style="989" bestFit="1" customWidth="1"/>
    <col min="3865" max="3867" width="9.140625" style="989" customWidth="1"/>
    <col min="3868" max="3868" width="10.42578125" style="989" bestFit="1" customWidth="1"/>
    <col min="3869" max="4057" width="9.140625" style="989" customWidth="1"/>
    <col min="4058" max="4058" width="47.42578125" style="989" customWidth="1"/>
    <col min="4059" max="4075" width="14.28515625" style="989" customWidth="1"/>
    <col min="4076" max="4076" width="44.85546875" style="989"/>
    <col min="4077" max="4077" width="44.85546875" style="989" customWidth="1"/>
    <col min="4078" max="4078" width="11.28515625" style="989" bestFit="1" customWidth="1"/>
    <col min="4079" max="4089" width="12.7109375" style="989" bestFit="1" customWidth="1"/>
    <col min="4090" max="4090" width="45.28515625" style="989" bestFit="1" customWidth="1"/>
    <col min="4091" max="4091" width="14.28515625" style="989" bestFit="1" customWidth="1"/>
    <col min="4092" max="4102" width="14.28515625" style="989" customWidth="1"/>
    <col min="4103" max="4103" width="14" style="989" customWidth="1"/>
    <col min="4104" max="4111" width="12.85546875" style="989" bestFit="1" customWidth="1"/>
    <col min="4112" max="4113" width="15.42578125" style="989" customWidth="1"/>
    <col min="4114" max="4120" width="11.5703125" style="989" bestFit="1" customWidth="1"/>
    <col min="4121" max="4123" width="9.140625" style="989" customWidth="1"/>
    <col min="4124" max="4124" width="10.42578125" style="989" bestFit="1" customWidth="1"/>
    <col min="4125" max="4313" width="9.140625" style="989" customWidth="1"/>
    <col min="4314" max="4314" width="47.42578125" style="989" customWidth="1"/>
    <col min="4315" max="4331" width="14.28515625" style="989" customWidth="1"/>
    <col min="4332" max="4332" width="44.85546875" style="989"/>
    <col min="4333" max="4333" width="44.85546875" style="989" customWidth="1"/>
    <col min="4334" max="4334" width="11.28515625" style="989" bestFit="1" customWidth="1"/>
    <col min="4335" max="4345" width="12.7109375" style="989" bestFit="1" customWidth="1"/>
    <col min="4346" max="4346" width="45.28515625" style="989" bestFit="1" customWidth="1"/>
    <col min="4347" max="4347" width="14.28515625" style="989" bestFit="1" customWidth="1"/>
    <col min="4348" max="4358" width="14.28515625" style="989" customWidth="1"/>
    <col min="4359" max="4359" width="14" style="989" customWidth="1"/>
    <col min="4360" max="4367" width="12.85546875" style="989" bestFit="1" customWidth="1"/>
    <col min="4368" max="4369" width="15.42578125" style="989" customWidth="1"/>
    <col min="4370" max="4376" width="11.5703125" style="989" bestFit="1" customWidth="1"/>
    <col min="4377" max="4379" width="9.140625" style="989" customWidth="1"/>
    <col min="4380" max="4380" width="10.42578125" style="989" bestFit="1" customWidth="1"/>
    <col min="4381" max="4569" width="9.140625" style="989" customWidth="1"/>
    <col min="4570" max="4570" width="47.42578125" style="989" customWidth="1"/>
    <col min="4571" max="4587" width="14.28515625" style="989" customWidth="1"/>
    <col min="4588" max="4588" width="44.85546875" style="989"/>
    <col min="4589" max="4589" width="44.85546875" style="989" customWidth="1"/>
    <col min="4590" max="4590" width="11.28515625" style="989" bestFit="1" customWidth="1"/>
    <col min="4591" max="4601" width="12.7109375" style="989" bestFit="1" customWidth="1"/>
    <col min="4602" max="4602" width="45.28515625" style="989" bestFit="1" customWidth="1"/>
    <col min="4603" max="4603" width="14.28515625" style="989" bestFit="1" customWidth="1"/>
    <col min="4604" max="4614" width="14.28515625" style="989" customWidth="1"/>
    <col min="4615" max="4615" width="14" style="989" customWidth="1"/>
    <col min="4616" max="4623" width="12.85546875" style="989" bestFit="1" customWidth="1"/>
    <col min="4624" max="4625" width="15.42578125" style="989" customWidth="1"/>
    <col min="4626" max="4632" width="11.5703125" style="989" bestFit="1" customWidth="1"/>
    <col min="4633" max="4635" width="9.140625" style="989" customWidth="1"/>
    <col min="4636" max="4636" width="10.42578125" style="989" bestFit="1" customWidth="1"/>
    <col min="4637" max="4825" width="9.140625" style="989" customWidth="1"/>
    <col min="4826" max="4826" width="47.42578125" style="989" customWidth="1"/>
    <col min="4827" max="4843" width="14.28515625" style="989" customWidth="1"/>
    <col min="4844" max="4844" width="44.85546875" style="989"/>
    <col min="4845" max="4845" width="44.85546875" style="989" customWidth="1"/>
    <col min="4846" max="4846" width="11.28515625" style="989" bestFit="1" customWidth="1"/>
    <col min="4847" max="4857" width="12.7109375" style="989" bestFit="1" customWidth="1"/>
    <col min="4858" max="4858" width="45.28515625" style="989" bestFit="1" customWidth="1"/>
    <col min="4859" max="4859" width="14.28515625" style="989" bestFit="1" customWidth="1"/>
    <col min="4860" max="4870" width="14.28515625" style="989" customWidth="1"/>
    <col min="4871" max="4871" width="14" style="989" customWidth="1"/>
    <col min="4872" max="4879" width="12.85546875" style="989" bestFit="1" customWidth="1"/>
    <col min="4880" max="4881" width="15.42578125" style="989" customWidth="1"/>
    <col min="4882" max="4888" width="11.5703125" style="989" bestFit="1" customWidth="1"/>
    <col min="4889" max="4891" width="9.140625" style="989" customWidth="1"/>
    <col min="4892" max="4892" width="10.42578125" style="989" bestFit="1" customWidth="1"/>
    <col min="4893" max="5081" width="9.140625" style="989" customWidth="1"/>
    <col min="5082" max="5082" width="47.42578125" style="989" customWidth="1"/>
    <col min="5083" max="5099" width="14.28515625" style="989" customWidth="1"/>
    <col min="5100" max="5100" width="44.85546875" style="989"/>
    <col min="5101" max="5101" width="44.85546875" style="989" customWidth="1"/>
    <col min="5102" max="5102" width="11.28515625" style="989" bestFit="1" customWidth="1"/>
    <col min="5103" max="5113" width="12.7109375" style="989" bestFit="1" customWidth="1"/>
    <col min="5114" max="5114" width="45.28515625" style="989" bestFit="1" customWidth="1"/>
    <col min="5115" max="5115" width="14.28515625" style="989" bestFit="1" customWidth="1"/>
    <col min="5116" max="5126" width="14.28515625" style="989" customWidth="1"/>
    <col min="5127" max="5127" width="14" style="989" customWidth="1"/>
    <col min="5128" max="5135" width="12.85546875" style="989" bestFit="1" customWidth="1"/>
    <col min="5136" max="5137" width="15.42578125" style="989" customWidth="1"/>
    <col min="5138" max="5144" width="11.5703125" style="989" bestFit="1" customWidth="1"/>
    <col min="5145" max="5147" width="9.140625" style="989" customWidth="1"/>
    <col min="5148" max="5148" width="10.42578125" style="989" bestFit="1" customWidth="1"/>
    <col min="5149" max="5337" width="9.140625" style="989" customWidth="1"/>
    <col min="5338" max="5338" width="47.42578125" style="989" customWidth="1"/>
    <col min="5339" max="5355" width="14.28515625" style="989" customWidth="1"/>
    <col min="5356" max="5356" width="44.85546875" style="989"/>
    <col min="5357" max="5357" width="44.85546875" style="989" customWidth="1"/>
    <col min="5358" max="5358" width="11.28515625" style="989" bestFit="1" customWidth="1"/>
    <col min="5359" max="5369" width="12.7109375" style="989" bestFit="1" customWidth="1"/>
    <col min="5370" max="5370" width="45.28515625" style="989" bestFit="1" customWidth="1"/>
    <col min="5371" max="5371" width="14.28515625" style="989" bestFit="1" customWidth="1"/>
    <col min="5372" max="5382" width="14.28515625" style="989" customWidth="1"/>
    <col min="5383" max="5383" width="14" style="989" customWidth="1"/>
    <col min="5384" max="5391" width="12.85546875" style="989" bestFit="1" customWidth="1"/>
    <col min="5392" max="5393" width="15.42578125" style="989" customWidth="1"/>
    <col min="5394" max="5400" width="11.5703125" style="989" bestFit="1" customWidth="1"/>
    <col min="5401" max="5403" width="9.140625" style="989" customWidth="1"/>
    <col min="5404" max="5404" width="10.42578125" style="989" bestFit="1" customWidth="1"/>
    <col min="5405" max="5593" width="9.140625" style="989" customWidth="1"/>
    <col min="5594" max="5594" width="47.42578125" style="989" customWidth="1"/>
    <col min="5595" max="5611" width="14.28515625" style="989" customWidth="1"/>
    <col min="5612" max="5612" width="44.85546875" style="989"/>
    <col min="5613" max="5613" width="44.85546875" style="989" customWidth="1"/>
    <col min="5614" max="5614" width="11.28515625" style="989" bestFit="1" customWidth="1"/>
    <col min="5615" max="5625" width="12.7109375" style="989" bestFit="1" customWidth="1"/>
    <col min="5626" max="5626" width="45.28515625" style="989" bestFit="1" customWidth="1"/>
    <col min="5627" max="5627" width="14.28515625" style="989" bestFit="1" customWidth="1"/>
    <col min="5628" max="5638" width="14.28515625" style="989" customWidth="1"/>
    <col min="5639" max="5639" width="14" style="989" customWidth="1"/>
    <col min="5640" max="5647" width="12.85546875" style="989" bestFit="1" customWidth="1"/>
    <col min="5648" max="5649" width="15.42578125" style="989" customWidth="1"/>
    <col min="5650" max="5656" width="11.5703125" style="989" bestFit="1" customWidth="1"/>
    <col min="5657" max="5659" width="9.140625" style="989" customWidth="1"/>
    <col min="5660" max="5660" width="10.42578125" style="989" bestFit="1" customWidth="1"/>
    <col min="5661" max="5849" width="9.140625" style="989" customWidth="1"/>
    <col min="5850" max="5850" width="47.42578125" style="989" customWidth="1"/>
    <col min="5851" max="5867" width="14.28515625" style="989" customWidth="1"/>
    <col min="5868" max="5868" width="44.85546875" style="989"/>
    <col min="5869" max="5869" width="44.85546875" style="989" customWidth="1"/>
    <col min="5870" max="5870" width="11.28515625" style="989" bestFit="1" customWidth="1"/>
    <col min="5871" max="5881" width="12.7109375" style="989" bestFit="1" customWidth="1"/>
    <col min="5882" max="5882" width="45.28515625" style="989" bestFit="1" customWidth="1"/>
    <col min="5883" max="5883" width="14.28515625" style="989" bestFit="1" customWidth="1"/>
    <col min="5884" max="5894" width="14.28515625" style="989" customWidth="1"/>
    <col min="5895" max="5895" width="14" style="989" customWidth="1"/>
    <col min="5896" max="5903" width="12.85546875" style="989" bestFit="1" customWidth="1"/>
    <col min="5904" max="5905" width="15.42578125" style="989" customWidth="1"/>
    <col min="5906" max="5912" width="11.5703125" style="989" bestFit="1" customWidth="1"/>
    <col min="5913" max="5915" width="9.140625" style="989" customWidth="1"/>
    <col min="5916" max="5916" width="10.42578125" style="989" bestFit="1" customWidth="1"/>
    <col min="5917" max="6105" width="9.140625" style="989" customWidth="1"/>
    <col min="6106" max="6106" width="47.42578125" style="989" customWidth="1"/>
    <col min="6107" max="6123" width="14.28515625" style="989" customWidth="1"/>
    <col min="6124" max="6124" width="44.85546875" style="989"/>
    <col min="6125" max="6125" width="44.85546875" style="989" customWidth="1"/>
    <col min="6126" max="6126" width="11.28515625" style="989" bestFit="1" customWidth="1"/>
    <col min="6127" max="6137" width="12.7109375" style="989" bestFit="1" customWidth="1"/>
    <col min="6138" max="6138" width="45.28515625" style="989" bestFit="1" customWidth="1"/>
    <col min="6139" max="6139" width="14.28515625" style="989" bestFit="1" customWidth="1"/>
    <col min="6140" max="6150" width="14.28515625" style="989" customWidth="1"/>
    <col min="6151" max="6151" width="14" style="989" customWidth="1"/>
    <col min="6152" max="6159" width="12.85546875" style="989" bestFit="1" customWidth="1"/>
    <col min="6160" max="6161" width="15.42578125" style="989" customWidth="1"/>
    <col min="6162" max="6168" width="11.5703125" style="989" bestFit="1" customWidth="1"/>
    <col min="6169" max="6171" width="9.140625" style="989" customWidth="1"/>
    <col min="6172" max="6172" width="10.42578125" style="989" bestFit="1" customWidth="1"/>
    <col min="6173" max="6361" width="9.140625" style="989" customWidth="1"/>
    <col min="6362" max="6362" width="47.42578125" style="989" customWidth="1"/>
    <col min="6363" max="6379" width="14.28515625" style="989" customWidth="1"/>
    <col min="6380" max="6380" width="44.85546875" style="989"/>
    <col min="6381" max="6381" width="44.85546875" style="989" customWidth="1"/>
    <col min="6382" max="6382" width="11.28515625" style="989" bestFit="1" customWidth="1"/>
    <col min="6383" max="6393" width="12.7109375" style="989" bestFit="1" customWidth="1"/>
    <col min="6394" max="6394" width="45.28515625" style="989" bestFit="1" customWidth="1"/>
    <col min="6395" max="6395" width="14.28515625" style="989" bestFit="1" customWidth="1"/>
    <col min="6396" max="6406" width="14.28515625" style="989" customWidth="1"/>
    <col min="6407" max="6407" width="14" style="989" customWidth="1"/>
    <col min="6408" max="6415" width="12.85546875" style="989" bestFit="1" customWidth="1"/>
    <col min="6416" max="6417" width="15.42578125" style="989" customWidth="1"/>
    <col min="6418" max="6424" width="11.5703125" style="989" bestFit="1" customWidth="1"/>
    <col min="6425" max="6427" width="9.140625" style="989" customWidth="1"/>
    <col min="6428" max="6428" width="10.42578125" style="989" bestFit="1" customWidth="1"/>
    <col min="6429" max="6617" width="9.140625" style="989" customWidth="1"/>
    <col min="6618" max="6618" width="47.42578125" style="989" customWidth="1"/>
    <col min="6619" max="6635" width="14.28515625" style="989" customWidth="1"/>
    <col min="6636" max="6636" width="44.85546875" style="989"/>
    <col min="6637" max="6637" width="44.85546875" style="989" customWidth="1"/>
    <col min="6638" max="6638" width="11.28515625" style="989" bestFit="1" customWidth="1"/>
    <col min="6639" max="6649" width="12.7109375" style="989" bestFit="1" customWidth="1"/>
    <col min="6650" max="6650" width="45.28515625" style="989" bestFit="1" customWidth="1"/>
    <col min="6651" max="6651" width="14.28515625" style="989" bestFit="1" customWidth="1"/>
    <col min="6652" max="6662" width="14.28515625" style="989" customWidth="1"/>
    <col min="6663" max="6663" width="14" style="989" customWidth="1"/>
    <col min="6664" max="6671" width="12.85546875" style="989" bestFit="1" customWidth="1"/>
    <col min="6672" max="6673" width="15.42578125" style="989" customWidth="1"/>
    <col min="6674" max="6680" width="11.5703125" style="989" bestFit="1" customWidth="1"/>
    <col min="6681" max="6683" width="9.140625" style="989" customWidth="1"/>
    <col min="6684" max="6684" width="10.42578125" style="989" bestFit="1" customWidth="1"/>
    <col min="6685" max="6873" width="9.140625" style="989" customWidth="1"/>
    <col min="6874" max="6874" width="47.42578125" style="989" customWidth="1"/>
    <col min="6875" max="6891" width="14.28515625" style="989" customWidth="1"/>
    <col min="6892" max="6892" width="44.85546875" style="989"/>
    <col min="6893" max="6893" width="44.85546875" style="989" customWidth="1"/>
    <col min="6894" max="6894" width="11.28515625" style="989" bestFit="1" customWidth="1"/>
    <col min="6895" max="6905" width="12.7109375" style="989" bestFit="1" customWidth="1"/>
    <col min="6906" max="6906" width="45.28515625" style="989" bestFit="1" customWidth="1"/>
    <col min="6907" max="6907" width="14.28515625" style="989" bestFit="1" customWidth="1"/>
    <col min="6908" max="6918" width="14.28515625" style="989" customWidth="1"/>
    <col min="6919" max="6919" width="14" style="989" customWidth="1"/>
    <col min="6920" max="6927" width="12.85546875" style="989" bestFit="1" customWidth="1"/>
    <col min="6928" max="6929" width="15.42578125" style="989" customWidth="1"/>
    <col min="6930" max="6936" width="11.5703125" style="989" bestFit="1" customWidth="1"/>
    <col min="6937" max="6939" width="9.140625" style="989" customWidth="1"/>
    <col min="6940" max="6940" width="10.42578125" style="989" bestFit="1" customWidth="1"/>
    <col min="6941" max="7129" width="9.140625" style="989" customWidth="1"/>
    <col min="7130" max="7130" width="47.42578125" style="989" customWidth="1"/>
    <col min="7131" max="7147" width="14.28515625" style="989" customWidth="1"/>
    <col min="7148" max="7148" width="44.85546875" style="989"/>
    <col min="7149" max="7149" width="44.85546875" style="989" customWidth="1"/>
    <col min="7150" max="7150" width="11.28515625" style="989" bestFit="1" customWidth="1"/>
    <col min="7151" max="7161" width="12.7109375" style="989" bestFit="1" customWidth="1"/>
    <col min="7162" max="7162" width="45.28515625" style="989" bestFit="1" customWidth="1"/>
    <col min="7163" max="7163" width="14.28515625" style="989" bestFit="1" customWidth="1"/>
    <col min="7164" max="7174" width="14.28515625" style="989" customWidth="1"/>
    <col min="7175" max="7175" width="14" style="989" customWidth="1"/>
    <col min="7176" max="7183" width="12.85546875" style="989" bestFit="1" customWidth="1"/>
    <col min="7184" max="7185" width="15.42578125" style="989" customWidth="1"/>
    <col min="7186" max="7192" width="11.5703125" style="989" bestFit="1" customWidth="1"/>
    <col min="7193" max="7195" width="9.140625" style="989" customWidth="1"/>
    <col min="7196" max="7196" width="10.42578125" style="989" bestFit="1" customWidth="1"/>
    <col min="7197" max="7385" width="9.140625" style="989" customWidth="1"/>
    <col min="7386" max="7386" width="47.42578125" style="989" customWidth="1"/>
    <col min="7387" max="7403" width="14.28515625" style="989" customWidth="1"/>
    <col min="7404" max="7404" width="44.85546875" style="989"/>
    <col min="7405" max="7405" width="44.85546875" style="989" customWidth="1"/>
    <col min="7406" max="7406" width="11.28515625" style="989" bestFit="1" customWidth="1"/>
    <col min="7407" max="7417" width="12.7109375" style="989" bestFit="1" customWidth="1"/>
    <col min="7418" max="7418" width="45.28515625" style="989" bestFit="1" customWidth="1"/>
    <col min="7419" max="7419" width="14.28515625" style="989" bestFit="1" customWidth="1"/>
    <col min="7420" max="7430" width="14.28515625" style="989" customWidth="1"/>
    <col min="7431" max="7431" width="14" style="989" customWidth="1"/>
    <col min="7432" max="7439" width="12.85546875" style="989" bestFit="1" customWidth="1"/>
    <col min="7440" max="7441" width="15.42578125" style="989" customWidth="1"/>
    <col min="7442" max="7448" width="11.5703125" style="989" bestFit="1" customWidth="1"/>
    <col min="7449" max="7451" width="9.140625" style="989" customWidth="1"/>
    <col min="7452" max="7452" width="10.42578125" style="989" bestFit="1" customWidth="1"/>
    <col min="7453" max="7641" width="9.140625" style="989" customWidth="1"/>
    <col min="7642" max="7642" width="47.42578125" style="989" customWidth="1"/>
    <col min="7643" max="7659" width="14.28515625" style="989" customWidth="1"/>
    <col min="7660" max="7660" width="44.85546875" style="989"/>
    <col min="7661" max="7661" width="44.85546875" style="989" customWidth="1"/>
    <col min="7662" max="7662" width="11.28515625" style="989" bestFit="1" customWidth="1"/>
    <col min="7663" max="7673" width="12.7109375" style="989" bestFit="1" customWidth="1"/>
    <col min="7674" max="7674" width="45.28515625" style="989" bestFit="1" customWidth="1"/>
    <col min="7675" max="7675" width="14.28515625" style="989" bestFit="1" customWidth="1"/>
    <col min="7676" max="7686" width="14.28515625" style="989" customWidth="1"/>
    <col min="7687" max="7687" width="14" style="989" customWidth="1"/>
    <col min="7688" max="7695" width="12.85546875" style="989" bestFit="1" customWidth="1"/>
    <col min="7696" max="7697" width="15.42578125" style="989" customWidth="1"/>
    <col min="7698" max="7704" width="11.5703125" style="989" bestFit="1" customWidth="1"/>
    <col min="7705" max="7707" width="9.140625" style="989" customWidth="1"/>
    <col min="7708" max="7708" width="10.42578125" style="989" bestFit="1" customWidth="1"/>
    <col min="7709" max="7897" width="9.140625" style="989" customWidth="1"/>
    <col min="7898" max="7898" width="47.42578125" style="989" customWidth="1"/>
    <col min="7899" max="7915" width="14.28515625" style="989" customWidth="1"/>
    <col min="7916" max="7916" width="44.85546875" style="989"/>
    <col min="7917" max="7917" width="44.85546875" style="989" customWidth="1"/>
    <col min="7918" max="7918" width="11.28515625" style="989" bestFit="1" customWidth="1"/>
    <col min="7919" max="7929" width="12.7109375" style="989" bestFit="1" customWidth="1"/>
    <col min="7930" max="7930" width="45.28515625" style="989" bestFit="1" customWidth="1"/>
    <col min="7931" max="7931" width="14.28515625" style="989" bestFit="1" customWidth="1"/>
    <col min="7932" max="7942" width="14.28515625" style="989" customWidth="1"/>
    <col min="7943" max="7943" width="14" style="989" customWidth="1"/>
    <col min="7944" max="7951" width="12.85546875" style="989" bestFit="1" customWidth="1"/>
    <col min="7952" max="7953" width="15.42578125" style="989" customWidth="1"/>
    <col min="7954" max="7960" width="11.5703125" style="989" bestFit="1" customWidth="1"/>
    <col min="7961" max="7963" width="9.140625" style="989" customWidth="1"/>
    <col min="7964" max="7964" width="10.42578125" style="989" bestFit="1" customWidth="1"/>
    <col min="7965" max="8153" width="9.140625" style="989" customWidth="1"/>
    <col min="8154" max="8154" width="47.42578125" style="989" customWidth="1"/>
    <col min="8155" max="8171" width="14.28515625" style="989" customWidth="1"/>
    <col min="8172" max="8172" width="44.85546875" style="989"/>
    <col min="8173" max="8173" width="44.85546875" style="989" customWidth="1"/>
    <col min="8174" max="8174" width="11.28515625" style="989" bestFit="1" customWidth="1"/>
    <col min="8175" max="8185" width="12.7109375" style="989" bestFit="1" customWidth="1"/>
    <col min="8186" max="8186" width="45.28515625" style="989" bestFit="1" customWidth="1"/>
    <col min="8187" max="8187" width="14.28515625" style="989" bestFit="1" customWidth="1"/>
    <col min="8188" max="8198" width="14.28515625" style="989" customWidth="1"/>
    <col min="8199" max="8199" width="14" style="989" customWidth="1"/>
    <col min="8200" max="8207" width="12.85546875" style="989" bestFit="1" customWidth="1"/>
    <col min="8208" max="8209" width="15.42578125" style="989" customWidth="1"/>
    <col min="8210" max="8216" width="11.5703125" style="989" bestFit="1" customWidth="1"/>
    <col min="8217" max="8219" width="9.140625" style="989" customWidth="1"/>
    <col min="8220" max="8220" width="10.42578125" style="989" bestFit="1" customWidth="1"/>
    <col min="8221" max="8409" width="9.140625" style="989" customWidth="1"/>
    <col min="8410" max="8410" width="47.42578125" style="989" customWidth="1"/>
    <col min="8411" max="8427" width="14.28515625" style="989" customWidth="1"/>
    <col min="8428" max="8428" width="44.85546875" style="989"/>
    <col min="8429" max="8429" width="44.85546875" style="989" customWidth="1"/>
    <col min="8430" max="8430" width="11.28515625" style="989" bestFit="1" customWidth="1"/>
    <col min="8431" max="8441" width="12.7109375" style="989" bestFit="1" customWidth="1"/>
    <col min="8442" max="8442" width="45.28515625" style="989" bestFit="1" customWidth="1"/>
    <col min="8443" max="8443" width="14.28515625" style="989" bestFit="1" customWidth="1"/>
    <col min="8444" max="8454" width="14.28515625" style="989" customWidth="1"/>
    <col min="8455" max="8455" width="14" style="989" customWidth="1"/>
    <col min="8456" max="8463" width="12.85546875" style="989" bestFit="1" customWidth="1"/>
    <col min="8464" max="8465" width="15.42578125" style="989" customWidth="1"/>
    <col min="8466" max="8472" width="11.5703125" style="989" bestFit="1" customWidth="1"/>
    <col min="8473" max="8475" width="9.140625" style="989" customWidth="1"/>
    <col min="8476" max="8476" width="10.42578125" style="989" bestFit="1" customWidth="1"/>
    <col min="8477" max="8665" width="9.140625" style="989" customWidth="1"/>
    <col min="8666" max="8666" width="47.42578125" style="989" customWidth="1"/>
    <col min="8667" max="8683" width="14.28515625" style="989" customWidth="1"/>
    <col min="8684" max="8684" width="44.85546875" style="989"/>
    <col min="8685" max="8685" width="44.85546875" style="989" customWidth="1"/>
    <col min="8686" max="8686" width="11.28515625" style="989" bestFit="1" customWidth="1"/>
    <col min="8687" max="8697" width="12.7109375" style="989" bestFit="1" customWidth="1"/>
    <col min="8698" max="8698" width="45.28515625" style="989" bestFit="1" customWidth="1"/>
    <col min="8699" max="8699" width="14.28515625" style="989" bestFit="1" customWidth="1"/>
    <col min="8700" max="8710" width="14.28515625" style="989" customWidth="1"/>
    <col min="8711" max="8711" width="14" style="989" customWidth="1"/>
    <col min="8712" max="8719" width="12.85546875" style="989" bestFit="1" customWidth="1"/>
    <col min="8720" max="8721" width="15.42578125" style="989" customWidth="1"/>
    <col min="8722" max="8728" width="11.5703125" style="989" bestFit="1" customWidth="1"/>
    <col min="8729" max="8731" width="9.140625" style="989" customWidth="1"/>
    <col min="8732" max="8732" width="10.42578125" style="989" bestFit="1" customWidth="1"/>
    <col min="8733" max="8921" width="9.140625" style="989" customWidth="1"/>
    <col min="8922" max="8922" width="47.42578125" style="989" customWidth="1"/>
    <col min="8923" max="8939" width="14.28515625" style="989" customWidth="1"/>
    <col min="8940" max="8940" width="44.85546875" style="989"/>
    <col min="8941" max="8941" width="44.85546875" style="989" customWidth="1"/>
    <col min="8942" max="8942" width="11.28515625" style="989" bestFit="1" customWidth="1"/>
    <col min="8943" max="8953" width="12.7109375" style="989" bestFit="1" customWidth="1"/>
    <col min="8954" max="8954" width="45.28515625" style="989" bestFit="1" customWidth="1"/>
    <col min="8955" max="8955" width="14.28515625" style="989" bestFit="1" customWidth="1"/>
    <col min="8956" max="8966" width="14.28515625" style="989" customWidth="1"/>
    <col min="8967" max="8967" width="14" style="989" customWidth="1"/>
    <col min="8968" max="8975" width="12.85546875" style="989" bestFit="1" customWidth="1"/>
    <col min="8976" max="8977" width="15.42578125" style="989" customWidth="1"/>
    <col min="8978" max="8984" width="11.5703125" style="989" bestFit="1" customWidth="1"/>
    <col min="8985" max="8987" width="9.140625" style="989" customWidth="1"/>
    <col min="8988" max="8988" width="10.42578125" style="989" bestFit="1" customWidth="1"/>
    <col min="8989" max="9177" width="9.140625" style="989" customWidth="1"/>
    <col min="9178" max="9178" width="47.42578125" style="989" customWidth="1"/>
    <col min="9179" max="9195" width="14.28515625" style="989" customWidth="1"/>
    <col min="9196" max="9196" width="44.85546875" style="989"/>
    <col min="9197" max="9197" width="44.85546875" style="989" customWidth="1"/>
    <col min="9198" max="9198" width="11.28515625" style="989" bestFit="1" customWidth="1"/>
    <col min="9199" max="9209" width="12.7109375" style="989" bestFit="1" customWidth="1"/>
    <col min="9210" max="9210" width="45.28515625" style="989" bestFit="1" customWidth="1"/>
    <col min="9211" max="9211" width="14.28515625" style="989" bestFit="1" customWidth="1"/>
    <col min="9212" max="9222" width="14.28515625" style="989" customWidth="1"/>
    <col min="9223" max="9223" width="14" style="989" customWidth="1"/>
    <col min="9224" max="9231" width="12.85546875" style="989" bestFit="1" customWidth="1"/>
    <col min="9232" max="9233" width="15.42578125" style="989" customWidth="1"/>
    <col min="9234" max="9240" width="11.5703125" style="989" bestFit="1" customWidth="1"/>
    <col min="9241" max="9243" width="9.140625" style="989" customWidth="1"/>
    <col min="9244" max="9244" width="10.42578125" style="989" bestFit="1" customWidth="1"/>
    <col min="9245" max="9433" width="9.140625" style="989" customWidth="1"/>
    <col min="9434" max="9434" width="47.42578125" style="989" customWidth="1"/>
    <col min="9435" max="9451" width="14.28515625" style="989" customWidth="1"/>
    <col min="9452" max="9452" width="44.85546875" style="989"/>
    <col min="9453" max="9453" width="44.85546875" style="989" customWidth="1"/>
    <col min="9454" max="9454" width="11.28515625" style="989" bestFit="1" customWidth="1"/>
    <col min="9455" max="9465" width="12.7109375" style="989" bestFit="1" customWidth="1"/>
    <col min="9466" max="9466" width="45.28515625" style="989" bestFit="1" customWidth="1"/>
    <col min="9467" max="9467" width="14.28515625" style="989" bestFit="1" customWidth="1"/>
    <col min="9468" max="9478" width="14.28515625" style="989" customWidth="1"/>
    <col min="9479" max="9479" width="14" style="989" customWidth="1"/>
    <col min="9480" max="9487" width="12.85546875" style="989" bestFit="1" customWidth="1"/>
    <col min="9488" max="9489" width="15.42578125" style="989" customWidth="1"/>
    <col min="9490" max="9496" width="11.5703125" style="989" bestFit="1" customWidth="1"/>
    <col min="9497" max="9499" width="9.140625" style="989" customWidth="1"/>
    <col min="9500" max="9500" width="10.42578125" style="989" bestFit="1" customWidth="1"/>
    <col min="9501" max="9689" width="9.140625" style="989" customWidth="1"/>
    <col min="9690" max="9690" width="47.42578125" style="989" customWidth="1"/>
    <col min="9691" max="9707" width="14.28515625" style="989" customWidth="1"/>
    <col min="9708" max="9708" width="44.85546875" style="989"/>
    <col min="9709" max="9709" width="44.85546875" style="989" customWidth="1"/>
    <col min="9710" max="9710" width="11.28515625" style="989" bestFit="1" customWidth="1"/>
    <col min="9711" max="9721" width="12.7109375" style="989" bestFit="1" customWidth="1"/>
    <col min="9722" max="9722" width="45.28515625" style="989" bestFit="1" customWidth="1"/>
    <col min="9723" max="9723" width="14.28515625" style="989" bestFit="1" customWidth="1"/>
    <col min="9724" max="9734" width="14.28515625" style="989" customWidth="1"/>
    <col min="9735" max="9735" width="14" style="989" customWidth="1"/>
    <col min="9736" max="9743" width="12.85546875" style="989" bestFit="1" customWidth="1"/>
    <col min="9744" max="9745" width="15.42578125" style="989" customWidth="1"/>
    <col min="9746" max="9752" width="11.5703125" style="989" bestFit="1" customWidth="1"/>
    <col min="9753" max="9755" width="9.140625" style="989" customWidth="1"/>
    <col min="9756" max="9756" width="10.42578125" style="989" bestFit="1" customWidth="1"/>
    <col min="9757" max="9945" width="9.140625" style="989" customWidth="1"/>
    <col min="9946" max="9946" width="47.42578125" style="989" customWidth="1"/>
    <col min="9947" max="9963" width="14.28515625" style="989" customWidth="1"/>
    <col min="9964" max="9964" width="44.85546875" style="989"/>
    <col min="9965" max="9965" width="44.85546875" style="989" customWidth="1"/>
    <col min="9966" max="9966" width="11.28515625" style="989" bestFit="1" customWidth="1"/>
    <col min="9967" max="9977" width="12.7109375" style="989" bestFit="1" customWidth="1"/>
    <col min="9978" max="9978" width="45.28515625" style="989" bestFit="1" customWidth="1"/>
    <col min="9979" max="9979" width="14.28515625" style="989" bestFit="1" customWidth="1"/>
    <col min="9980" max="9990" width="14.28515625" style="989" customWidth="1"/>
    <col min="9991" max="9991" width="14" style="989" customWidth="1"/>
    <col min="9992" max="9999" width="12.85546875" style="989" bestFit="1" customWidth="1"/>
    <col min="10000" max="10001" width="15.42578125" style="989" customWidth="1"/>
    <col min="10002" max="10008" width="11.5703125" style="989" bestFit="1" customWidth="1"/>
    <col min="10009" max="10011" width="9.140625" style="989" customWidth="1"/>
    <col min="10012" max="10012" width="10.42578125" style="989" bestFit="1" customWidth="1"/>
    <col min="10013" max="10201" width="9.140625" style="989" customWidth="1"/>
    <col min="10202" max="10202" width="47.42578125" style="989" customWidth="1"/>
    <col min="10203" max="10219" width="14.28515625" style="989" customWidth="1"/>
    <col min="10220" max="10220" width="44.85546875" style="989"/>
    <col min="10221" max="10221" width="44.85546875" style="989" customWidth="1"/>
    <col min="10222" max="10222" width="11.28515625" style="989" bestFit="1" customWidth="1"/>
    <col min="10223" max="10233" width="12.7109375" style="989" bestFit="1" customWidth="1"/>
    <col min="10234" max="10234" width="45.28515625" style="989" bestFit="1" customWidth="1"/>
    <col min="10235" max="10235" width="14.28515625" style="989" bestFit="1" customWidth="1"/>
    <col min="10236" max="10246" width="14.28515625" style="989" customWidth="1"/>
    <col min="10247" max="10247" width="14" style="989" customWidth="1"/>
    <col min="10248" max="10255" width="12.85546875" style="989" bestFit="1" customWidth="1"/>
    <col min="10256" max="10257" width="15.42578125" style="989" customWidth="1"/>
    <col min="10258" max="10264" width="11.5703125" style="989" bestFit="1" customWidth="1"/>
    <col min="10265" max="10267" width="9.140625" style="989" customWidth="1"/>
    <col min="10268" max="10268" width="10.42578125" style="989" bestFit="1" customWidth="1"/>
    <col min="10269" max="10457" width="9.140625" style="989" customWidth="1"/>
    <col min="10458" max="10458" width="47.42578125" style="989" customWidth="1"/>
    <col min="10459" max="10475" width="14.28515625" style="989" customWidth="1"/>
    <col min="10476" max="10476" width="44.85546875" style="989"/>
    <col min="10477" max="10477" width="44.85546875" style="989" customWidth="1"/>
    <col min="10478" max="10478" width="11.28515625" style="989" bestFit="1" customWidth="1"/>
    <col min="10479" max="10489" width="12.7109375" style="989" bestFit="1" customWidth="1"/>
    <col min="10490" max="10490" width="45.28515625" style="989" bestFit="1" customWidth="1"/>
    <col min="10491" max="10491" width="14.28515625" style="989" bestFit="1" customWidth="1"/>
    <col min="10492" max="10502" width="14.28515625" style="989" customWidth="1"/>
    <col min="10503" max="10503" width="14" style="989" customWidth="1"/>
    <col min="10504" max="10511" width="12.85546875" style="989" bestFit="1" customWidth="1"/>
    <col min="10512" max="10513" width="15.42578125" style="989" customWidth="1"/>
    <col min="10514" max="10520" width="11.5703125" style="989" bestFit="1" customWidth="1"/>
    <col min="10521" max="10523" width="9.140625" style="989" customWidth="1"/>
    <col min="10524" max="10524" width="10.42578125" style="989" bestFit="1" customWidth="1"/>
    <col min="10525" max="10713" width="9.140625" style="989" customWidth="1"/>
    <col min="10714" max="10714" width="47.42578125" style="989" customWidth="1"/>
    <col min="10715" max="10731" width="14.28515625" style="989" customWidth="1"/>
    <col min="10732" max="10732" width="44.85546875" style="989"/>
    <col min="10733" max="10733" width="44.85546875" style="989" customWidth="1"/>
    <col min="10734" max="10734" width="11.28515625" style="989" bestFit="1" customWidth="1"/>
    <col min="10735" max="10745" width="12.7109375" style="989" bestFit="1" customWidth="1"/>
    <col min="10746" max="10746" width="45.28515625" style="989" bestFit="1" customWidth="1"/>
    <col min="10747" max="10747" width="14.28515625" style="989" bestFit="1" customWidth="1"/>
    <col min="10748" max="10758" width="14.28515625" style="989" customWidth="1"/>
    <col min="10759" max="10759" width="14" style="989" customWidth="1"/>
    <col min="10760" max="10767" width="12.85546875" style="989" bestFit="1" customWidth="1"/>
    <col min="10768" max="10769" width="15.42578125" style="989" customWidth="1"/>
    <col min="10770" max="10776" width="11.5703125" style="989" bestFit="1" customWidth="1"/>
    <col min="10777" max="10779" width="9.140625" style="989" customWidth="1"/>
    <col min="10780" max="10780" width="10.42578125" style="989" bestFit="1" customWidth="1"/>
    <col min="10781" max="10969" width="9.140625" style="989" customWidth="1"/>
    <col min="10970" max="10970" width="47.42578125" style="989" customWidth="1"/>
    <col min="10971" max="10987" width="14.28515625" style="989" customWidth="1"/>
    <col min="10988" max="10988" width="44.85546875" style="989"/>
    <col min="10989" max="10989" width="44.85546875" style="989" customWidth="1"/>
    <col min="10990" max="10990" width="11.28515625" style="989" bestFit="1" customWidth="1"/>
    <col min="10991" max="11001" width="12.7109375" style="989" bestFit="1" customWidth="1"/>
    <col min="11002" max="11002" width="45.28515625" style="989" bestFit="1" customWidth="1"/>
    <col min="11003" max="11003" width="14.28515625" style="989" bestFit="1" customWidth="1"/>
    <col min="11004" max="11014" width="14.28515625" style="989" customWidth="1"/>
    <col min="11015" max="11015" width="14" style="989" customWidth="1"/>
    <col min="11016" max="11023" width="12.85546875" style="989" bestFit="1" customWidth="1"/>
    <col min="11024" max="11025" width="15.42578125" style="989" customWidth="1"/>
    <col min="11026" max="11032" width="11.5703125" style="989" bestFit="1" customWidth="1"/>
    <col min="11033" max="11035" width="9.140625" style="989" customWidth="1"/>
    <col min="11036" max="11036" width="10.42578125" style="989" bestFit="1" customWidth="1"/>
    <col min="11037" max="11225" width="9.140625" style="989" customWidth="1"/>
    <col min="11226" max="11226" width="47.42578125" style="989" customWidth="1"/>
    <col min="11227" max="11243" width="14.28515625" style="989" customWidth="1"/>
    <col min="11244" max="11244" width="44.85546875" style="989"/>
    <col min="11245" max="11245" width="44.85546875" style="989" customWidth="1"/>
    <col min="11246" max="11246" width="11.28515625" style="989" bestFit="1" customWidth="1"/>
    <col min="11247" max="11257" width="12.7109375" style="989" bestFit="1" customWidth="1"/>
    <col min="11258" max="11258" width="45.28515625" style="989" bestFit="1" customWidth="1"/>
    <col min="11259" max="11259" width="14.28515625" style="989" bestFit="1" customWidth="1"/>
    <col min="11260" max="11270" width="14.28515625" style="989" customWidth="1"/>
    <col min="11271" max="11271" width="14" style="989" customWidth="1"/>
    <col min="11272" max="11279" width="12.85546875" style="989" bestFit="1" customWidth="1"/>
    <col min="11280" max="11281" width="15.42578125" style="989" customWidth="1"/>
    <col min="11282" max="11288" width="11.5703125" style="989" bestFit="1" customWidth="1"/>
    <col min="11289" max="11291" width="9.140625" style="989" customWidth="1"/>
    <col min="11292" max="11292" width="10.42578125" style="989" bestFit="1" customWidth="1"/>
    <col min="11293" max="11481" width="9.140625" style="989" customWidth="1"/>
    <col min="11482" max="11482" width="47.42578125" style="989" customWidth="1"/>
    <col min="11483" max="11499" width="14.28515625" style="989" customWidth="1"/>
    <col min="11500" max="11500" width="44.85546875" style="989"/>
    <col min="11501" max="11501" width="44.85546875" style="989" customWidth="1"/>
    <col min="11502" max="11502" width="11.28515625" style="989" bestFit="1" customWidth="1"/>
    <col min="11503" max="11513" width="12.7109375" style="989" bestFit="1" customWidth="1"/>
    <col min="11514" max="11514" width="45.28515625" style="989" bestFit="1" customWidth="1"/>
    <col min="11515" max="11515" width="14.28515625" style="989" bestFit="1" customWidth="1"/>
    <col min="11516" max="11526" width="14.28515625" style="989" customWidth="1"/>
    <col min="11527" max="11527" width="14" style="989" customWidth="1"/>
    <col min="11528" max="11535" width="12.85546875" style="989" bestFit="1" customWidth="1"/>
    <col min="11536" max="11537" width="15.42578125" style="989" customWidth="1"/>
    <col min="11538" max="11544" width="11.5703125" style="989" bestFit="1" customWidth="1"/>
    <col min="11545" max="11547" width="9.140625" style="989" customWidth="1"/>
    <col min="11548" max="11548" width="10.42578125" style="989" bestFit="1" customWidth="1"/>
    <col min="11549" max="11737" width="9.140625" style="989" customWidth="1"/>
    <col min="11738" max="11738" width="47.42578125" style="989" customWidth="1"/>
    <col min="11739" max="11755" width="14.28515625" style="989" customWidth="1"/>
    <col min="11756" max="11756" width="44.85546875" style="989"/>
    <col min="11757" max="11757" width="44.85546875" style="989" customWidth="1"/>
    <col min="11758" max="11758" width="11.28515625" style="989" bestFit="1" customWidth="1"/>
    <col min="11759" max="11769" width="12.7109375" style="989" bestFit="1" customWidth="1"/>
    <col min="11770" max="11770" width="45.28515625" style="989" bestFit="1" customWidth="1"/>
    <col min="11771" max="11771" width="14.28515625" style="989" bestFit="1" customWidth="1"/>
    <col min="11772" max="11782" width="14.28515625" style="989" customWidth="1"/>
    <col min="11783" max="11783" width="14" style="989" customWidth="1"/>
    <col min="11784" max="11791" width="12.85546875" style="989" bestFit="1" customWidth="1"/>
    <col min="11792" max="11793" width="15.42578125" style="989" customWidth="1"/>
    <col min="11794" max="11800" width="11.5703125" style="989" bestFit="1" customWidth="1"/>
    <col min="11801" max="11803" width="9.140625" style="989" customWidth="1"/>
    <col min="11804" max="11804" width="10.42578125" style="989" bestFit="1" customWidth="1"/>
    <col min="11805" max="11993" width="9.140625" style="989" customWidth="1"/>
    <col min="11994" max="11994" width="47.42578125" style="989" customWidth="1"/>
    <col min="11995" max="12011" width="14.28515625" style="989" customWidth="1"/>
    <col min="12012" max="12012" width="44.85546875" style="989"/>
    <col min="12013" max="12013" width="44.85546875" style="989" customWidth="1"/>
    <col min="12014" max="12014" width="11.28515625" style="989" bestFit="1" customWidth="1"/>
    <col min="12015" max="12025" width="12.7109375" style="989" bestFit="1" customWidth="1"/>
    <col min="12026" max="12026" width="45.28515625" style="989" bestFit="1" customWidth="1"/>
    <col min="12027" max="12027" width="14.28515625" style="989" bestFit="1" customWidth="1"/>
    <col min="12028" max="12038" width="14.28515625" style="989" customWidth="1"/>
    <col min="12039" max="12039" width="14" style="989" customWidth="1"/>
    <col min="12040" max="12047" width="12.85546875" style="989" bestFit="1" customWidth="1"/>
    <col min="12048" max="12049" width="15.42578125" style="989" customWidth="1"/>
    <col min="12050" max="12056" width="11.5703125" style="989" bestFit="1" customWidth="1"/>
    <col min="12057" max="12059" width="9.140625" style="989" customWidth="1"/>
    <col min="12060" max="12060" width="10.42578125" style="989" bestFit="1" customWidth="1"/>
    <col min="12061" max="12249" width="9.140625" style="989" customWidth="1"/>
    <col min="12250" max="12250" width="47.42578125" style="989" customWidth="1"/>
    <col min="12251" max="12267" width="14.28515625" style="989" customWidth="1"/>
    <col min="12268" max="12268" width="44.85546875" style="989"/>
    <col min="12269" max="12269" width="44.85546875" style="989" customWidth="1"/>
    <col min="12270" max="12270" width="11.28515625" style="989" bestFit="1" customWidth="1"/>
    <col min="12271" max="12281" width="12.7109375" style="989" bestFit="1" customWidth="1"/>
    <col min="12282" max="12282" width="45.28515625" style="989" bestFit="1" customWidth="1"/>
    <col min="12283" max="12283" width="14.28515625" style="989" bestFit="1" customWidth="1"/>
    <col min="12284" max="12294" width="14.28515625" style="989" customWidth="1"/>
    <col min="12295" max="12295" width="14" style="989" customWidth="1"/>
    <col min="12296" max="12303" width="12.85546875" style="989" bestFit="1" customWidth="1"/>
    <col min="12304" max="12305" width="15.42578125" style="989" customWidth="1"/>
    <col min="12306" max="12312" width="11.5703125" style="989" bestFit="1" customWidth="1"/>
    <col min="12313" max="12315" width="9.140625" style="989" customWidth="1"/>
    <col min="12316" max="12316" width="10.42578125" style="989" bestFit="1" customWidth="1"/>
    <col min="12317" max="12505" width="9.140625" style="989" customWidth="1"/>
    <col min="12506" max="12506" width="47.42578125" style="989" customWidth="1"/>
    <col min="12507" max="12523" width="14.28515625" style="989" customWidth="1"/>
    <col min="12524" max="12524" width="44.85546875" style="989"/>
    <col min="12525" max="12525" width="44.85546875" style="989" customWidth="1"/>
    <col min="12526" max="12526" width="11.28515625" style="989" bestFit="1" customWidth="1"/>
    <col min="12527" max="12537" width="12.7109375" style="989" bestFit="1" customWidth="1"/>
    <col min="12538" max="12538" width="45.28515625" style="989" bestFit="1" customWidth="1"/>
    <col min="12539" max="12539" width="14.28515625" style="989" bestFit="1" customWidth="1"/>
    <col min="12540" max="12550" width="14.28515625" style="989" customWidth="1"/>
    <col min="12551" max="12551" width="14" style="989" customWidth="1"/>
    <col min="12552" max="12559" width="12.85546875" style="989" bestFit="1" customWidth="1"/>
    <col min="12560" max="12561" width="15.42578125" style="989" customWidth="1"/>
    <col min="12562" max="12568" width="11.5703125" style="989" bestFit="1" customWidth="1"/>
    <col min="12569" max="12571" width="9.140625" style="989" customWidth="1"/>
    <col min="12572" max="12572" width="10.42578125" style="989" bestFit="1" customWidth="1"/>
    <col min="12573" max="12761" width="9.140625" style="989" customWidth="1"/>
    <col min="12762" max="12762" width="47.42578125" style="989" customWidth="1"/>
    <col min="12763" max="12779" width="14.28515625" style="989" customWidth="1"/>
    <col min="12780" max="12780" width="44.85546875" style="989"/>
    <col min="12781" max="12781" width="44.85546875" style="989" customWidth="1"/>
    <col min="12782" max="12782" width="11.28515625" style="989" bestFit="1" customWidth="1"/>
    <col min="12783" max="12793" width="12.7109375" style="989" bestFit="1" customWidth="1"/>
    <col min="12794" max="12794" width="45.28515625" style="989" bestFit="1" customWidth="1"/>
    <col min="12795" max="12795" width="14.28515625" style="989" bestFit="1" customWidth="1"/>
    <col min="12796" max="12806" width="14.28515625" style="989" customWidth="1"/>
    <col min="12807" max="12807" width="14" style="989" customWidth="1"/>
    <col min="12808" max="12815" width="12.85546875" style="989" bestFit="1" customWidth="1"/>
    <col min="12816" max="12817" width="15.42578125" style="989" customWidth="1"/>
    <col min="12818" max="12824" width="11.5703125" style="989" bestFit="1" customWidth="1"/>
    <col min="12825" max="12827" width="9.140625" style="989" customWidth="1"/>
    <col min="12828" max="12828" width="10.42578125" style="989" bestFit="1" customWidth="1"/>
    <col min="12829" max="13017" width="9.140625" style="989" customWidth="1"/>
    <col min="13018" max="13018" width="47.42578125" style="989" customWidth="1"/>
    <col min="13019" max="13035" width="14.28515625" style="989" customWidth="1"/>
    <col min="13036" max="13036" width="44.85546875" style="989"/>
    <col min="13037" max="13037" width="44.85546875" style="989" customWidth="1"/>
    <col min="13038" max="13038" width="11.28515625" style="989" bestFit="1" customWidth="1"/>
    <col min="13039" max="13049" width="12.7109375" style="989" bestFit="1" customWidth="1"/>
    <col min="13050" max="13050" width="45.28515625" style="989" bestFit="1" customWidth="1"/>
    <col min="13051" max="13051" width="14.28515625" style="989" bestFit="1" customWidth="1"/>
    <col min="13052" max="13062" width="14.28515625" style="989" customWidth="1"/>
    <col min="13063" max="13063" width="14" style="989" customWidth="1"/>
    <col min="13064" max="13071" width="12.85546875" style="989" bestFit="1" customWidth="1"/>
    <col min="13072" max="13073" width="15.42578125" style="989" customWidth="1"/>
    <col min="13074" max="13080" width="11.5703125" style="989" bestFit="1" customWidth="1"/>
    <col min="13081" max="13083" width="9.140625" style="989" customWidth="1"/>
    <col min="13084" max="13084" width="10.42578125" style="989" bestFit="1" customWidth="1"/>
    <col min="13085" max="13273" width="9.140625" style="989" customWidth="1"/>
    <col min="13274" max="13274" width="47.42578125" style="989" customWidth="1"/>
    <col min="13275" max="13291" width="14.28515625" style="989" customWidth="1"/>
    <col min="13292" max="13292" width="44.85546875" style="989"/>
    <col min="13293" max="13293" width="44.85546875" style="989" customWidth="1"/>
    <col min="13294" max="13294" width="11.28515625" style="989" bestFit="1" customWidth="1"/>
    <col min="13295" max="13305" width="12.7109375" style="989" bestFit="1" customWidth="1"/>
    <col min="13306" max="13306" width="45.28515625" style="989" bestFit="1" customWidth="1"/>
    <col min="13307" max="13307" width="14.28515625" style="989" bestFit="1" customWidth="1"/>
    <col min="13308" max="13318" width="14.28515625" style="989" customWidth="1"/>
    <col min="13319" max="13319" width="14" style="989" customWidth="1"/>
    <col min="13320" max="13327" width="12.85546875" style="989" bestFit="1" customWidth="1"/>
    <col min="13328" max="13329" width="15.42578125" style="989" customWidth="1"/>
    <col min="13330" max="13336" width="11.5703125" style="989" bestFit="1" customWidth="1"/>
    <col min="13337" max="13339" width="9.140625" style="989" customWidth="1"/>
    <col min="13340" max="13340" width="10.42578125" style="989" bestFit="1" customWidth="1"/>
    <col min="13341" max="13529" width="9.140625" style="989" customWidth="1"/>
    <col min="13530" max="13530" width="47.42578125" style="989" customWidth="1"/>
    <col min="13531" max="13547" width="14.28515625" style="989" customWidth="1"/>
    <col min="13548" max="13548" width="44.85546875" style="989"/>
    <col min="13549" max="13549" width="44.85546875" style="989" customWidth="1"/>
    <col min="13550" max="13550" width="11.28515625" style="989" bestFit="1" customWidth="1"/>
    <col min="13551" max="13561" width="12.7109375" style="989" bestFit="1" customWidth="1"/>
    <col min="13562" max="13562" width="45.28515625" style="989" bestFit="1" customWidth="1"/>
    <col min="13563" max="13563" width="14.28515625" style="989" bestFit="1" customWidth="1"/>
    <col min="13564" max="13574" width="14.28515625" style="989" customWidth="1"/>
    <col min="13575" max="13575" width="14" style="989" customWidth="1"/>
    <col min="13576" max="13583" width="12.85546875" style="989" bestFit="1" customWidth="1"/>
    <col min="13584" max="13585" width="15.42578125" style="989" customWidth="1"/>
    <col min="13586" max="13592" width="11.5703125" style="989" bestFit="1" customWidth="1"/>
    <col min="13593" max="13595" width="9.140625" style="989" customWidth="1"/>
    <col min="13596" max="13596" width="10.42578125" style="989" bestFit="1" customWidth="1"/>
    <col min="13597" max="13785" width="9.140625" style="989" customWidth="1"/>
    <col min="13786" max="13786" width="47.42578125" style="989" customWidth="1"/>
    <col min="13787" max="13803" width="14.28515625" style="989" customWidth="1"/>
    <col min="13804" max="13804" width="44.85546875" style="989"/>
    <col min="13805" max="13805" width="44.85546875" style="989" customWidth="1"/>
    <col min="13806" max="13806" width="11.28515625" style="989" bestFit="1" customWidth="1"/>
    <col min="13807" max="13817" width="12.7109375" style="989" bestFit="1" customWidth="1"/>
    <col min="13818" max="13818" width="45.28515625" style="989" bestFit="1" customWidth="1"/>
    <col min="13819" max="13819" width="14.28515625" style="989" bestFit="1" customWidth="1"/>
    <col min="13820" max="13830" width="14.28515625" style="989" customWidth="1"/>
    <col min="13831" max="13831" width="14" style="989" customWidth="1"/>
    <col min="13832" max="13839" width="12.85546875" style="989" bestFit="1" customWidth="1"/>
    <col min="13840" max="13841" width="15.42578125" style="989" customWidth="1"/>
    <col min="13842" max="13848" width="11.5703125" style="989" bestFit="1" customWidth="1"/>
    <col min="13849" max="13851" width="9.140625" style="989" customWidth="1"/>
    <col min="13852" max="13852" width="10.42578125" style="989" bestFit="1" customWidth="1"/>
    <col min="13853" max="14041" width="9.140625" style="989" customWidth="1"/>
    <col min="14042" max="14042" width="47.42578125" style="989" customWidth="1"/>
    <col min="14043" max="14059" width="14.28515625" style="989" customWidth="1"/>
    <col min="14060" max="14060" width="44.85546875" style="989"/>
    <col min="14061" max="14061" width="44.85546875" style="989" customWidth="1"/>
    <col min="14062" max="14062" width="11.28515625" style="989" bestFit="1" customWidth="1"/>
    <col min="14063" max="14073" width="12.7109375" style="989" bestFit="1" customWidth="1"/>
    <col min="14074" max="14074" width="45.28515625" style="989" bestFit="1" customWidth="1"/>
    <col min="14075" max="14075" width="14.28515625" style="989" bestFit="1" customWidth="1"/>
    <col min="14076" max="14086" width="14.28515625" style="989" customWidth="1"/>
    <col min="14087" max="14087" width="14" style="989" customWidth="1"/>
    <col min="14088" max="14095" width="12.85546875" style="989" bestFit="1" customWidth="1"/>
    <col min="14096" max="14097" width="15.42578125" style="989" customWidth="1"/>
    <col min="14098" max="14104" width="11.5703125" style="989" bestFit="1" customWidth="1"/>
    <col min="14105" max="14107" width="9.140625" style="989" customWidth="1"/>
    <col min="14108" max="14108" width="10.42578125" style="989" bestFit="1" customWidth="1"/>
    <col min="14109" max="14297" width="9.140625" style="989" customWidth="1"/>
    <col min="14298" max="14298" width="47.42578125" style="989" customWidth="1"/>
    <col min="14299" max="14315" width="14.28515625" style="989" customWidth="1"/>
    <col min="14316" max="14316" width="44.85546875" style="989"/>
    <col min="14317" max="14317" width="44.85546875" style="989" customWidth="1"/>
    <col min="14318" max="14318" width="11.28515625" style="989" bestFit="1" customWidth="1"/>
    <col min="14319" max="14329" width="12.7109375" style="989" bestFit="1" customWidth="1"/>
    <col min="14330" max="14330" width="45.28515625" style="989" bestFit="1" customWidth="1"/>
    <col min="14331" max="14331" width="14.28515625" style="989" bestFit="1" customWidth="1"/>
    <col min="14332" max="14342" width="14.28515625" style="989" customWidth="1"/>
    <col min="14343" max="14343" width="14" style="989" customWidth="1"/>
    <col min="14344" max="14351" width="12.85546875" style="989" bestFit="1" customWidth="1"/>
    <col min="14352" max="14353" width="15.42578125" style="989" customWidth="1"/>
    <col min="14354" max="14360" width="11.5703125" style="989" bestFit="1" customWidth="1"/>
    <col min="14361" max="14363" width="9.140625" style="989" customWidth="1"/>
    <col min="14364" max="14364" width="10.42578125" style="989" bestFit="1" customWidth="1"/>
    <col min="14365" max="14553" width="9.140625" style="989" customWidth="1"/>
    <col min="14554" max="14554" width="47.42578125" style="989" customWidth="1"/>
    <col min="14555" max="14571" width="14.28515625" style="989" customWidth="1"/>
    <col min="14572" max="14572" width="44.85546875" style="989"/>
    <col min="14573" max="14573" width="44.85546875" style="989" customWidth="1"/>
    <col min="14574" max="14574" width="11.28515625" style="989" bestFit="1" customWidth="1"/>
    <col min="14575" max="14585" width="12.7109375" style="989" bestFit="1" customWidth="1"/>
    <col min="14586" max="14586" width="45.28515625" style="989" bestFit="1" customWidth="1"/>
    <col min="14587" max="14587" width="14.28515625" style="989" bestFit="1" customWidth="1"/>
    <col min="14588" max="14598" width="14.28515625" style="989" customWidth="1"/>
    <col min="14599" max="14599" width="14" style="989" customWidth="1"/>
    <col min="14600" max="14607" width="12.85546875" style="989" bestFit="1" customWidth="1"/>
    <col min="14608" max="14609" width="15.42578125" style="989" customWidth="1"/>
    <col min="14610" max="14616" width="11.5703125" style="989" bestFit="1" customWidth="1"/>
    <col min="14617" max="14619" width="9.140625" style="989" customWidth="1"/>
    <col min="14620" max="14620" width="10.42578125" style="989" bestFit="1" customWidth="1"/>
    <col min="14621" max="14809" width="9.140625" style="989" customWidth="1"/>
    <col min="14810" max="14810" width="47.42578125" style="989" customWidth="1"/>
    <col min="14811" max="14827" width="14.28515625" style="989" customWidth="1"/>
    <col min="14828" max="14828" width="44.85546875" style="989"/>
    <col min="14829" max="14829" width="44.85546875" style="989" customWidth="1"/>
    <col min="14830" max="14830" width="11.28515625" style="989" bestFit="1" customWidth="1"/>
    <col min="14831" max="14841" width="12.7109375" style="989" bestFit="1" customWidth="1"/>
    <col min="14842" max="14842" width="45.28515625" style="989" bestFit="1" customWidth="1"/>
    <col min="14843" max="14843" width="14.28515625" style="989" bestFit="1" customWidth="1"/>
    <col min="14844" max="14854" width="14.28515625" style="989" customWidth="1"/>
    <col min="14855" max="14855" width="14" style="989" customWidth="1"/>
    <col min="14856" max="14863" width="12.85546875" style="989" bestFit="1" customWidth="1"/>
    <col min="14864" max="14865" width="15.42578125" style="989" customWidth="1"/>
    <col min="14866" max="14872" width="11.5703125" style="989" bestFit="1" customWidth="1"/>
    <col min="14873" max="14875" width="9.140625" style="989" customWidth="1"/>
    <col min="14876" max="14876" width="10.42578125" style="989" bestFit="1" customWidth="1"/>
    <col min="14877" max="15065" width="9.140625" style="989" customWidth="1"/>
    <col min="15066" max="15066" width="47.42578125" style="989" customWidth="1"/>
    <col min="15067" max="15083" width="14.28515625" style="989" customWidth="1"/>
    <col min="15084" max="15084" width="44.85546875" style="989"/>
    <col min="15085" max="15085" width="44.85546875" style="989" customWidth="1"/>
    <col min="15086" max="15086" width="11.28515625" style="989" bestFit="1" customWidth="1"/>
    <col min="15087" max="15097" width="12.7109375" style="989" bestFit="1" customWidth="1"/>
    <col min="15098" max="15098" width="45.28515625" style="989" bestFit="1" customWidth="1"/>
    <col min="15099" max="15099" width="14.28515625" style="989" bestFit="1" customWidth="1"/>
    <col min="15100" max="15110" width="14.28515625" style="989" customWidth="1"/>
    <col min="15111" max="15111" width="14" style="989" customWidth="1"/>
    <col min="15112" max="15119" width="12.85546875" style="989" bestFit="1" customWidth="1"/>
    <col min="15120" max="15121" width="15.42578125" style="989" customWidth="1"/>
    <col min="15122" max="15128" width="11.5703125" style="989" bestFit="1" customWidth="1"/>
    <col min="15129" max="15131" width="9.140625" style="989" customWidth="1"/>
    <col min="15132" max="15132" width="10.42578125" style="989" bestFit="1" customWidth="1"/>
    <col min="15133" max="15321" width="9.140625" style="989" customWidth="1"/>
    <col min="15322" max="15322" width="47.42578125" style="989" customWidth="1"/>
    <col min="15323" max="15339" width="14.28515625" style="989" customWidth="1"/>
    <col min="15340" max="15340" width="44.85546875" style="989"/>
    <col min="15341" max="15341" width="44.85546875" style="989" customWidth="1"/>
    <col min="15342" max="15342" width="11.28515625" style="989" bestFit="1" customWidth="1"/>
    <col min="15343" max="15353" width="12.7109375" style="989" bestFit="1" customWidth="1"/>
    <col min="15354" max="15354" width="45.28515625" style="989" bestFit="1" customWidth="1"/>
    <col min="15355" max="15355" width="14.28515625" style="989" bestFit="1" customWidth="1"/>
    <col min="15356" max="15366" width="14.28515625" style="989" customWidth="1"/>
    <col min="15367" max="15367" width="14" style="989" customWidth="1"/>
    <col min="15368" max="15375" width="12.85546875" style="989" bestFit="1" customWidth="1"/>
    <col min="15376" max="15377" width="15.42578125" style="989" customWidth="1"/>
    <col min="15378" max="15384" width="11.5703125" style="989" bestFit="1" customWidth="1"/>
    <col min="15385" max="15387" width="9.140625" style="989" customWidth="1"/>
    <col min="15388" max="15388" width="10.42578125" style="989" bestFit="1" customWidth="1"/>
    <col min="15389" max="15577" width="9.140625" style="989" customWidth="1"/>
    <col min="15578" max="15578" width="47.42578125" style="989" customWidth="1"/>
    <col min="15579" max="15595" width="14.28515625" style="989" customWidth="1"/>
    <col min="15596" max="15596" width="44.85546875" style="989"/>
    <col min="15597" max="15597" width="44.85546875" style="989" customWidth="1"/>
    <col min="15598" max="15598" width="11.28515625" style="989" bestFit="1" customWidth="1"/>
    <col min="15599" max="15609" width="12.7109375" style="989" bestFit="1" customWidth="1"/>
    <col min="15610" max="15610" width="45.28515625" style="989" bestFit="1" customWidth="1"/>
    <col min="15611" max="15611" width="14.28515625" style="989" bestFit="1" customWidth="1"/>
    <col min="15612" max="15622" width="14.28515625" style="989" customWidth="1"/>
    <col min="15623" max="15623" width="14" style="989" customWidth="1"/>
    <col min="15624" max="15631" width="12.85546875" style="989" bestFit="1" customWidth="1"/>
    <col min="15632" max="15633" width="15.42578125" style="989" customWidth="1"/>
    <col min="15634" max="15640" width="11.5703125" style="989" bestFit="1" customWidth="1"/>
    <col min="15641" max="15643" width="9.140625" style="989" customWidth="1"/>
    <col min="15644" max="15644" width="10.42578125" style="989" bestFit="1" customWidth="1"/>
    <col min="15645" max="15833" width="9.140625" style="989" customWidth="1"/>
    <col min="15834" max="15834" width="47.42578125" style="989" customWidth="1"/>
    <col min="15835" max="15851" width="14.28515625" style="989" customWidth="1"/>
    <col min="15852" max="15852" width="44.85546875" style="989"/>
    <col min="15853" max="15853" width="44.85546875" style="989" customWidth="1"/>
    <col min="15854" max="15854" width="11.28515625" style="989" bestFit="1" customWidth="1"/>
    <col min="15855" max="15865" width="12.7109375" style="989" bestFit="1" customWidth="1"/>
    <col min="15866" max="15866" width="45.28515625" style="989" bestFit="1" customWidth="1"/>
    <col min="15867" max="15867" width="14.28515625" style="989" bestFit="1" customWidth="1"/>
    <col min="15868" max="15878" width="14.28515625" style="989" customWidth="1"/>
    <col min="15879" max="15879" width="14" style="989" customWidth="1"/>
    <col min="15880" max="15887" width="12.85546875" style="989" bestFit="1" customWidth="1"/>
    <col min="15888" max="15889" width="15.42578125" style="989" customWidth="1"/>
    <col min="15890" max="15896" width="11.5703125" style="989" bestFit="1" customWidth="1"/>
    <col min="15897" max="15899" width="9.140625" style="989" customWidth="1"/>
    <col min="15900" max="15900" width="10.42578125" style="989" bestFit="1" customWidth="1"/>
    <col min="15901" max="16089" width="9.140625" style="989" customWidth="1"/>
    <col min="16090" max="16090" width="47.42578125" style="989" customWidth="1"/>
    <col min="16091" max="16107" width="14.28515625" style="989" customWidth="1"/>
    <col min="16108" max="16108" width="44.85546875" style="989"/>
    <col min="16109" max="16109" width="44.85546875" style="989" customWidth="1"/>
    <col min="16110" max="16110" width="11.28515625" style="989" bestFit="1" customWidth="1"/>
    <col min="16111" max="16121" width="12.7109375" style="989" bestFit="1" customWidth="1"/>
    <col min="16122" max="16122" width="45.28515625" style="989" bestFit="1" customWidth="1"/>
    <col min="16123" max="16123" width="14.28515625" style="989" bestFit="1" customWidth="1"/>
    <col min="16124" max="16134" width="14.28515625" style="989" customWidth="1"/>
    <col min="16135" max="16135" width="14" style="989" customWidth="1"/>
    <col min="16136" max="16143" width="12.85546875" style="989" bestFit="1" customWidth="1"/>
    <col min="16144" max="16145" width="15.42578125" style="989" customWidth="1"/>
    <col min="16146" max="16152" width="11.5703125" style="989" bestFit="1" customWidth="1"/>
    <col min="16153" max="16155" width="9.140625" style="989" customWidth="1"/>
    <col min="16156" max="16156" width="10.42578125" style="989" bestFit="1" customWidth="1"/>
    <col min="16157" max="16345" width="9.140625" style="989" customWidth="1"/>
    <col min="16346" max="16346" width="47.42578125" style="989" customWidth="1"/>
    <col min="16347" max="16363" width="14.28515625" style="989" customWidth="1"/>
    <col min="16364" max="16384" width="44.85546875" style="989"/>
  </cols>
  <sheetData>
    <row r="1" spans="1:43" ht="25.5">
      <c r="A1" s="883" t="s">
        <v>313</v>
      </c>
    </row>
    <row r="2" spans="1:43" ht="58.5" customHeight="1" thickBot="1">
      <c r="A2" s="1413" t="s">
        <v>1199</v>
      </c>
      <c r="B2" s="3428"/>
      <c r="C2" s="3428"/>
      <c r="D2" s="3428"/>
      <c r="E2" s="3428"/>
      <c r="F2" s="3428"/>
      <c r="G2" s="3428"/>
      <c r="H2" s="1414"/>
      <c r="I2" s="1414"/>
      <c r="J2" s="1414"/>
      <c r="K2" s="3428"/>
      <c r="L2" s="3428"/>
      <c r="M2" s="3428"/>
      <c r="N2" s="1413" t="s">
        <v>1199</v>
      </c>
      <c r="O2" s="1415"/>
      <c r="P2" s="1416"/>
    </row>
    <row r="3" spans="1:43" s="1080" customFormat="1" ht="26.25" customHeight="1" thickBot="1">
      <c r="A3" s="1372"/>
      <c r="B3" s="3422">
        <v>2010</v>
      </c>
      <c r="C3" s="3423"/>
      <c r="D3" s="3423"/>
      <c r="E3" s="3424"/>
      <c r="F3" s="3422">
        <v>2011</v>
      </c>
      <c r="G3" s="3423"/>
      <c r="H3" s="3423"/>
      <c r="I3" s="3424"/>
      <c r="J3" s="3422">
        <v>2012</v>
      </c>
      <c r="K3" s="3423"/>
      <c r="L3" s="3423"/>
      <c r="M3" s="3424"/>
      <c r="N3" s="1400"/>
      <c r="O3" s="1354">
        <v>2012</v>
      </c>
      <c r="P3" s="3422">
        <v>2013</v>
      </c>
      <c r="Q3" s="3423"/>
      <c r="R3" s="3423"/>
      <c r="S3" s="3424"/>
      <c r="T3" s="3422">
        <v>2014</v>
      </c>
      <c r="U3" s="3423"/>
      <c r="V3" s="3423"/>
      <c r="W3" s="3424"/>
      <c r="X3" s="3422">
        <v>2015</v>
      </c>
      <c r="Y3" s="3423"/>
      <c r="Z3" s="3423"/>
      <c r="AA3" s="3424"/>
      <c r="AB3" s="3422">
        <v>2016</v>
      </c>
      <c r="AC3" s="3423"/>
      <c r="AD3" s="3423"/>
      <c r="AE3" s="3424"/>
      <c r="AF3" s="3422">
        <v>2017</v>
      </c>
      <c r="AG3" s="3423"/>
      <c r="AH3" s="3423"/>
      <c r="AI3" s="3424"/>
      <c r="AJ3" s="3422">
        <v>2018</v>
      </c>
      <c r="AK3" s="3423"/>
      <c r="AL3" s="3423"/>
      <c r="AM3" s="3424"/>
      <c r="AN3" s="3431">
        <v>2019</v>
      </c>
      <c r="AO3" s="3432"/>
    </row>
    <row r="4" spans="1:43" s="1373" customFormat="1" ht="16.5" thickBot="1">
      <c r="A4" s="1356" t="s">
        <v>4</v>
      </c>
      <c r="B4" s="1353" t="s">
        <v>0</v>
      </c>
      <c r="C4" s="1354" t="s">
        <v>1</v>
      </c>
      <c r="D4" s="1354" t="s">
        <v>2</v>
      </c>
      <c r="E4" s="1355" t="s">
        <v>1125</v>
      </c>
      <c r="F4" s="1353" t="s">
        <v>0</v>
      </c>
      <c r="G4" s="1354" t="s">
        <v>1</v>
      </c>
      <c r="H4" s="1354" t="s">
        <v>2</v>
      </c>
      <c r="I4" s="1355" t="s">
        <v>3</v>
      </c>
      <c r="J4" s="1353" t="s">
        <v>0</v>
      </c>
      <c r="K4" s="1354" t="s">
        <v>1</v>
      </c>
      <c r="L4" s="1354" t="s">
        <v>2</v>
      </c>
      <c r="M4" s="1355" t="s">
        <v>3</v>
      </c>
      <c r="N4" s="1417" t="s">
        <v>4</v>
      </c>
      <c r="O4" s="1355" t="s">
        <v>204</v>
      </c>
      <c r="P4" s="1353" t="s">
        <v>0</v>
      </c>
      <c r="Q4" s="1354" t="s">
        <v>1</v>
      </c>
      <c r="R4" s="1354" t="s">
        <v>2</v>
      </c>
      <c r="S4" s="1355" t="s">
        <v>3</v>
      </c>
      <c r="T4" s="1353" t="s">
        <v>0</v>
      </c>
      <c r="U4" s="1354" t="s">
        <v>1</v>
      </c>
      <c r="V4" s="1354" t="s">
        <v>2</v>
      </c>
      <c r="W4" s="1355" t="s">
        <v>3</v>
      </c>
      <c r="X4" s="1353" t="s">
        <v>1136</v>
      </c>
      <c r="Y4" s="1354" t="s">
        <v>1</v>
      </c>
      <c r="Z4" s="1354" t="s">
        <v>2</v>
      </c>
      <c r="AA4" s="1355" t="s">
        <v>3</v>
      </c>
      <c r="AB4" s="1353" t="s">
        <v>0</v>
      </c>
      <c r="AC4" s="1354" t="s">
        <v>1</v>
      </c>
      <c r="AD4" s="1354" t="s">
        <v>2</v>
      </c>
      <c r="AE4" s="1355" t="s">
        <v>3</v>
      </c>
      <c r="AF4" s="1353" t="s">
        <v>0</v>
      </c>
      <c r="AG4" s="1354" t="s">
        <v>1</v>
      </c>
      <c r="AH4" s="1354" t="s">
        <v>2</v>
      </c>
      <c r="AI4" s="1355" t="s">
        <v>3</v>
      </c>
      <c r="AJ4" s="1353" t="s">
        <v>0</v>
      </c>
      <c r="AK4" s="1354" t="s">
        <v>1</v>
      </c>
      <c r="AL4" s="1354" t="s">
        <v>2</v>
      </c>
      <c r="AM4" s="1355" t="s">
        <v>3</v>
      </c>
      <c r="AN4" s="1353" t="s">
        <v>0</v>
      </c>
      <c r="AO4" s="1355" t="s">
        <v>1</v>
      </c>
    </row>
    <row r="5" spans="1:43" s="1405" customFormat="1">
      <c r="A5" s="1374" t="s">
        <v>196</v>
      </c>
      <c r="B5" s="1917"/>
      <c r="C5" s="1918"/>
      <c r="D5" s="1918"/>
      <c r="E5" s="1922"/>
      <c r="F5" s="1917"/>
      <c r="G5" s="1918"/>
      <c r="H5" s="1918"/>
      <c r="I5" s="1922"/>
      <c r="J5" s="1917"/>
      <c r="K5" s="1918"/>
      <c r="L5" s="1918"/>
      <c r="M5" s="1922"/>
      <c r="N5" s="1418" t="s">
        <v>196</v>
      </c>
      <c r="O5" s="1922"/>
      <c r="P5" s="1917"/>
      <c r="Q5" s="1918"/>
      <c r="R5" s="1918"/>
      <c r="S5" s="1922"/>
      <c r="T5" s="1919"/>
      <c r="U5" s="1920"/>
      <c r="V5" s="1920"/>
      <c r="W5" s="1921"/>
      <c r="X5" s="1919"/>
      <c r="Y5" s="1920"/>
      <c r="Z5" s="1920"/>
      <c r="AA5" s="1921"/>
      <c r="AB5" s="1919"/>
      <c r="AC5" s="1920"/>
      <c r="AD5" s="1920"/>
      <c r="AE5" s="1921"/>
      <c r="AF5" s="1919"/>
      <c r="AG5" s="1920"/>
      <c r="AH5" s="1920"/>
      <c r="AI5" s="1921"/>
      <c r="AJ5" s="1919"/>
      <c r="AK5" s="1920"/>
      <c r="AL5" s="1920"/>
      <c r="AM5" s="1921"/>
      <c r="AN5" s="1919"/>
      <c r="AO5" s="1921"/>
    </row>
    <row r="6" spans="1:43" s="1405" customFormat="1">
      <c r="A6" s="1080" t="s">
        <v>5</v>
      </c>
      <c r="B6" s="1870">
        <v>3.1</v>
      </c>
      <c r="C6" s="1869">
        <v>9928.9000000000015</v>
      </c>
      <c r="D6" s="1918">
        <v>7018</v>
      </c>
      <c r="E6" s="1922">
        <v>7107.4</v>
      </c>
      <c r="F6" s="1870">
        <v>7048.5999999999995</v>
      </c>
      <c r="G6" s="1869">
        <v>6678.3</v>
      </c>
      <c r="H6" s="1918">
        <v>3868.7</v>
      </c>
      <c r="I6" s="1890">
        <v>4425.7</v>
      </c>
      <c r="J6" s="1870">
        <v>4843.8</v>
      </c>
      <c r="K6" s="1918">
        <v>2707.7999999999997</v>
      </c>
      <c r="L6" s="1869">
        <v>2243.2999999999997</v>
      </c>
      <c r="M6" s="1922">
        <v>1685.3</v>
      </c>
      <c r="N6" s="1418" t="s">
        <v>5</v>
      </c>
      <c r="O6" s="1922">
        <v>1.5</v>
      </c>
      <c r="P6" s="1870">
        <v>15.1</v>
      </c>
      <c r="Q6" s="1918">
        <v>851</v>
      </c>
      <c r="R6" s="1869">
        <v>854.7</v>
      </c>
      <c r="S6" s="1922">
        <v>293.60000000000002</v>
      </c>
      <c r="T6" s="1917">
        <v>315</v>
      </c>
      <c r="U6" s="1918">
        <v>234.4</v>
      </c>
      <c r="V6" s="1918">
        <v>118</v>
      </c>
      <c r="W6" s="1922">
        <v>68.099999999999994</v>
      </c>
      <c r="X6" s="1917">
        <v>978.9</v>
      </c>
      <c r="Y6" s="1918">
        <v>31.9</v>
      </c>
      <c r="Z6" s="1918">
        <v>155</v>
      </c>
      <c r="AA6" s="1922">
        <v>79.599999999999994</v>
      </c>
      <c r="AB6" s="1917">
        <v>21.1</v>
      </c>
      <c r="AC6" s="1918">
        <v>39.299999999999997</v>
      </c>
      <c r="AD6" s="1918">
        <v>34.6</v>
      </c>
      <c r="AE6" s="1922">
        <v>68.2</v>
      </c>
      <c r="AF6" s="1917">
        <v>46.6</v>
      </c>
      <c r="AG6" s="1918">
        <v>44</v>
      </c>
      <c r="AH6" s="1918">
        <v>46.4</v>
      </c>
      <c r="AI6" s="1922">
        <v>87.7</v>
      </c>
      <c r="AJ6" s="1917">
        <v>62.6</v>
      </c>
      <c r="AK6" s="1918">
        <v>57.8</v>
      </c>
      <c r="AL6" s="1918">
        <v>31.3</v>
      </c>
      <c r="AM6" s="1922">
        <v>57.5</v>
      </c>
      <c r="AN6" s="1917">
        <v>66.900000000000006</v>
      </c>
      <c r="AO6" s="1922">
        <v>62</v>
      </c>
      <c r="AP6" s="1404"/>
      <c r="AQ6" s="1419"/>
    </row>
    <row r="7" spans="1:43">
      <c r="A7" s="1386" t="s">
        <v>38</v>
      </c>
      <c r="B7" s="1864">
        <v>0</v>
      </c>
      <c r="C7" s="1863">
        <v>0</v>
      </c>
      <c r="D7" s="1924">
        <v>0</v>
      </c>
      <c r="E7" s="1925">
        <v>0</v>
      </c>
      <c r="F7" s="1864">
        <v>0</v>
      </c>
      <c r="G7" s="1863">
        <v>0</v>
      </c>
      <c r="H7" s="1924">
        <v>0</v>
      </c>
      <c r="I7" s="1887">
        <v>0</v>
      </c>
      <c r="J7" s="1864">
        <v>0</v>
      </c>
      <c r="K7" s="1924"/>
      <c r="L7" s="1863">
        <v>0</v>
      </c>
      <c r="M7" s="1925">
        <v>0</v>
      </c>
      <c r="N7" s="1420" t="s">
        <v>1137</v>
      </c>
      <c r="O7" s="1925">
        <v>1.5</v>
      </c>
      <c r="P7" s="1864">
        <v>15.1</v>
      </c>
      <c r="Q7" s="1924">
        <v>851</v>
      </c>
      <c r="R7" s="1863">
        <v>854.7</v>
      </c>
      <c r="S7" s="1925">
        <v>293.60000000000002</v>
      </c>
      <c r="T7" s="1923">
        <v>315</v>
      </c>
      <c r="U7" s="1924">
        <v>234.4</v>
      </c>
      <c r="V7" s="1924">
        <v>118</v>
      </c>
      <c r="W7" s="1925">
        <v>68.099999999999994</v>
      </c>
      <c r="X7" s="1923">
        <v>978.9</v>
      </c>
      <c r="Y7" s="1924">
        <v>31.9</v>
      </c>
      <c r="Z7" s="1924">
        <v>155</v>
      </c>
      <c r="AA7" s="1925">
        <v>79.599999999999994</v>
      </c>
      <c r="AB7" s="1923">
        <v>21.1</v>
      </c>
      <c r="AC7" s="1924">
        <v>39.299999999999997</v>
      </c>
      <c r="AD7" s="1924">
        <v>34.6</v>
      </c>
      <c r="AE7" s="1925">
        <v>68.2</v>
      </c>
      <c r="AF7" s="1923">
        <v>46.6</v>
      </c>
      <c r="AG7" s="1924">
        <v>44</v>
      </c>
      <c r="AH7" s="1924">
        <v>46.4</v>
      </c>
      <c r="AI7" s="1925">
        <v>87.7</v>
      </c>
      <c r="AJ7" s="1923">
        <v>62.6</v>
      </c>
      <c r="AK7" s="1924">
        <v>57.8</v>
      </c>
      <c r="AL7" s="1924">
        <v>31.3</v>
      </c>
      <c r="AM7" s="1925">
        <v>57.5</v>
      </c>
      <c r="AN7" s="1923">
        <v>66.900000000000006</v>
      </c>
      <c r="AO7" s="1925">
        <v>62</v>
      </c>
      <c r="AP7" s="1404"/>
      <c r="AQ7" s="1419"/>
    </row>
    <row r="8" spans="1:43">
      <c r="A8" s="1386" t="s">
        <v>39</v>
      </c>
      <c r="B8" s="1864">
        <v>3.1</v>
      </c>
      <c r="C8" s="1863">
        <v>9928.9000000000015</v>
      </c>
      <c r="D8" s="1924">
        <v>7018</v>
      </c>
      <c r="E8" s="1925">
        <v>7107.4</v>
      </c>
      <c r="F8" s="1864">
        <v>7048.5999999999995</v>
      </c>
      <c r="G8" s="1863">
        <v>6678.3</v>
      </c>
      <c r="H8" s="1924">
        <v>3868.7</v>
      </c>
      <c r="I8" s="1887">
        <v>4425.7</v>
      </c>
      <c r="J8" s="1864">
        <v>4843.8</v>
      </c>
      <c r="K8" s="1924">
        <v>2707.7999999999997</v>
      </c>
      <c r="L8" s="1863">
        <v>2243.2999999999997</v>
      </c>
      <c r="M8" s="1925">
        <v>1685.3</v>
      </c>
      <c r="N8" s="1406" t="s">
        <v>27</v>
      </c>
      <c r="O8" s="1946">
        <v>439.59999999999997</v>
      </c>
      <c r="P8" s="1870">
        <v>286.3</v>
      </c>
      <c r="Q8" s="1918">
        <v>379.8</v>
      </c>
      <c r="R8" s="1869">
        <v>388.4</v>
      </c>
      <c r="S8" s="1922">
        <v>387.2</v>
      </c>
      <c r="T8" s="1917">
        <v>981.7</v>
      </c>
      <c r="U8" s="1918">
        <v>500.7</v>
      </c>
      <c r="V8" s="1918">
        <v>833.9</v>
      </c>
      <c r="W8" s="1922">
        <v>895.7</v>
      </c>
      <c r="X8" s="1917">
        <v>921.30000000000007</v>
      </c>
      <c r="Y8" s="1918">
        <v>765.80000000000007</v>
      </c>
      <c r="Z8" s="1918">
        <v>949.5</v>
      </c>
      <c r="AA8" s="1922">
        <v>831.2</v>
      </c>
      <c r="AB8" s="1917">
        <v>762.7</v>
      </c>
      <c r="AC8" s="1918">
        <v>2577.7999999999997</v>
      </c>
      <c r="AD8" s="1918">
        <v>2960.9</v>
      </c>
      <c r="AE8" s="1922">
        <v>3056.6000000000004</v>
      </c>
      <c r="AF8" s="1917">
        <v>3049.6</v>
      </c>
      <c r="AG8" s="1918">
        <v>3032.9</v>
      </c>
      <c r="AH8" s="1918">
        <v>3091.2999999999997</v>
      </c>
      <c r="AI8" s="1922">
        <v>3446.2</v>
      </c>
      <c r="AJ8" s="1917">
        <v>3459</v>
      </c>
      <c r="AK8" s="1918">
        <v>2806.3</v>
      </c>
      <c r="AL8" s="1918">
        <v>2806.3</v>
      </c>
      <c r="AM8" s="1922">
        <v>2806.3</v>
      </c>
      <c r="AN8" s="1917">
        <v>2803.4</v>
      </c>
      <c r="AO8" s="1922">
        <v>2803.4</v>
      </c>
      <c r="AP8" s="1404"/>
      <c r="AQ8" s="1419"/>
    </row>
    <row r="9" spans="1:43">
      <c r="A9" s="1421" t="s">
        <v>40</v>
      </c>
      <c r="B9" s="1936">
        <v>0.2</v>
      </c>
      <c r="C9" s="1935">
        <v>0.2</v>
      </c>
      <c r="D9" s="1935">
        <v>0.2</v>
      </c>
      <c r="E9" s="1937">
        <v>0.2</v>
      </c>
      <c r="F9" s="1936">
        <v>0.2</v>
      </c>
      <c r="G9" s="1935">
        <v>0.2</v>
      </c>
      <c r="H9" s="1935">
        <v>0.2</v>
      </c>
      <c r="I9" s="1937">
        <v>0.2</v>
      </c>
      <c r="J9" s="1936">
        <v>0.2</v>
      </c>
      <c r="K9" s="1935">
        <v>0.2</v>
      </c>
      <c r="L9" s="1935">
        <v>0.2</v>
      </c>
      <c r="M9" s="1937">
        <v>0.2</v>
      </c>
      <c r="N9" s="1420" t="s">
        <v>182</v>
      </c>
      <c r="O9" s="1937">
        <v>360.4</v>
      </c>
      <c r="P9" s="1936">
        <v>207.1</v>
      </c>
      <c r="Q9" s="1935">
        <v>300.60000000000002</v>
      </c>
      <c r="R9" s="1935">
        <v>309.2</v>
      </c>
      <c r="S9" s="1937">
        <v>308</v>
      </c>
      <c r="T9" s="1923">
        <v>430.7</v>
      </c>
      <c r="U9" s="1924">
        <v>421.5</v>
      </c>
      <c r="V9" s="1924">
        <v>754.7</v>
      </c>
      <c r="W9" s="1925">
        <v>816.5</v>
      </c>
      <c r="X9" s="1923">
        <v>842.1</v>
      </c>
      <c r="Y9" s="1924">
        <v>685.1</v>
      </c>
      <c r="Z9" s="1924">
        <v>718.8</v>
      </c>
      <c r="AA9" s="1925">
        <v>600.5</v>
      </c>
      <c r="AB9" s="1923">
        <v>532</v>
      </c>
      <c r="AC9" s="1924">
        <v>2169.1</v>
      </c>
      <c r="AD9" s="1924">
        <v>2292.6999999999998</v>
      </c>
      <c r="AE9" s="1925">
        <v>2388.4</v>
      </c>
      <c r="AF9" s="1923">
        <v>330.9</v>
      </c>
      <c r="AG9" s="1924">
        <v>428.8</v>
      </c>
      <c r="AH9" s="1924">
        <v>487.2</v>
      </c>
      <c r="AI9" s="1925">
        <v>473.7</v>
      </c>
      <c r="AJ9" s="1923">
        <v>477.6</v>
      </c>
      <c r="AK9" s="1924">
        <v>2.9</v>
      </c>
      <c r="AL9" s="1924">
        <v>2.9</v>
      </c>
      <c r="AM9" s="1925">
        <v>2.9</v>
      </c>
      <c r="AN9" s="1923">
        <v>0</v>
      </c>
      <c r="AO9" s="1925">
        <v>0</v>
      </c>
      <c r="AP9" s="1404"/>
      <c r="AQ9" s="1419"/>
    </row>
    <row r="10" spans="1:43">
      <c r="A10" s="1421" t="s">
        <v>41</v>
      </c>
      <c r="B10" s="1864">
        <v>2.9</v>
      </c>
      <c r="C10" s="1863">
        <v>9928.7000000000007</v>
      </c>
      <c r="D10" s="1924">
        <v>7017.8</v>
      </c>
      <c r="E10" s="1925">
        <v>7107.2</v>
      </c>
      <c r="F10" s="1864">
        <v>7048.4</v>
      </c>
      <c r="G10" s="1863">
        <v>6678.1</v>
      </c>
      <c r="H10" s="1924">
        <v>3868.5</v>
      </c>
      <c r="I10" s="1887">
        <v>4425.5</v>
      </c>
      <c r="J10" s="1864">
        <v>4843.6000000000004</v>
      </c>
      <c r="K10" s="1924">
        <v>2707.6</v>
      </c>
      <c r="L10" s="1863">
        <v>2243.1</v>
      </c>
      <c r="M10" s="1925">
        <v>1685.1</v>
      </c>
      <c r="N10" s="1420" t="s">
        <v>1138</v>
      </c>
      <c r="O10" s="1925">
        <v>79.2</v>
      </c>
      <c r="P10" s="1864">
        <v>79.2</v>
      </c>
      <c r="Q10" s="1924">
        <v>79.2</v>
      </c>
      <c r="R10" s="1863">
        <v>79.2</v>
      </c>
      <c r="S10" s="1925">
        <v>79.2</v>
      </c>
      <c r="T10" s="1923">
        <v>551</v>
      </c>
      <c r="U10" s="1924">
        <v>79.2</v>
      </c>
      <c r="V10" s="1924">
        <v>79.2</v>
      </c>
      <c r="W10" s="1925">
        <v>79.2</v>
      </c>
      <c r="X10" s="1923">
        <v>79.2</v>
      </c>
      <c r="Y10" s="1924">
        <v>80.7</v>
      </c>
      <c r="Z10" s="1924">
        <v>230.7</v>
      </c>
      <c r="AA10" s="1925">
        <v>230.7</v>
      </c>
      <c r="AB10" s="1923">
        <v>230.7</v>
      </c>
      <c r="AC10" s="1924">
        <v>408.7</v>
      </c>
      <c r="AD10" s="1924">
        <v>668.2</v>
      </c>
      <c r="AE10" s="1925">
        <v>668.2</v>
      </c>
      <c r="AF10" s="1923">
        <v>2718.7</v>
      </c>
      <c r="AG10" s="1924">
        <v>2604.1</v>
      </c>
      <c r="AH10" s="1924">
        <v>2604.1</v>
      </c>
      <c r="AI10" s="1925">
        <v>2972.5</v>
      </c>
      <c r="AJ10" s="1923">
        <v>2981.4</v>
      </c>
      <c r="AK10" s="1924">
        <v>2803.4</v>
      </c>
      <c r="AL10" s="1924">
        <v>2803.4</v>
      </c>
      <c r="AM10" s="1925">
        <v>2803.4</v>
      </c>
      <c r="AN10" s="1923">
        <v>2803.4</v>
      </c>
      <c r="AO10" s="1925">
        <v>2803.4</v>
      </c>
      <c r="AP10" s="1404"/>
      <c r="AQ10" s="1419"/>
    </row>
    <row r="11" spans="1:43" s="1405" customFormat="1">
      <c r="A11" s="1406" t="s">
        <v>27</v>
      </c>
      <c r="B11" s="1870">
        <v>81.599999999999994</v>
      </c>
      <c r="C11" s="1869">
        <v>75.7</v>
      </c>
      <c r="D11" s="1918">
        <v>2998.2</v>
      </c>
      <c r="E11" s="1922">
        <v>3043.6</v>
      </c>
      <c r="F11" s="1870">
        <v>2984.5</v>
      </c>
      <c r="G11" s="1869">
        <v>3449</v>
      </c>
      <c r="H11" s="1918">
        <v>6293.1</v>
      </c>
      <c r="I11" s="1890">
        <v>5780</v>
      </c>
      <c r="J11" s="1870">
        <v>5557.0999999999995</v>
      </c>
      <c r="K11" s="1918">
        <v>3726.6</v>
      </c>
      <c r="L11" s="1869">
        <v>12531.300000000001</v>
      </c>
      <c r="M11" s="1922">
        <v>13100.4</v>
      </c>
      <c r="N11" s="1422" t="s">
        <v>12</v>
      </c>
      <c r="O11" s="1922">
        <v>367.9</v>
      </c>
      <c r="P11" s="1870">
        <v>258.2</v>
      </c>
      <c r="Q11" s="1918">
        <v>376.7</v>
      </c>
      <c r="R11" s="1869">
        <v>1248.5999999999999</v>
      </c>
      <c r="S11" s="1922">
        <v>2175.5</v>
      </c>
      <c r="T11" s="1917">
        <v>1998.9</v>
      </c>
      <c r="U11" s="1918">
        <v>2615.3000000000002</v>
      </c>
      <c r="V11" s="1918">
        <v>2865.4</v>
      </c>
      <c r="W11" s="1922">
        <v>4152.8</v>
      </c>
      <c r="X11" s="1917">
        <v>2074.6</v>
      </c>
      <c r="Y11" s="1918">
        <v>2899</v>
      </c>
      <c r="Z11" s="1918">
        <v>3786.3</v>
      </c>
      <c r="AA11" s="1922">
        <v>4538.3</v>
      </c>
      <c r="AB11" s="1917">
        <v>4589.2</v>
      </c>
      <c r="AC11" s="1918">
        <v>2381.6</v>
      </c>
      <c r="AD11" s="1918">
        <v>2352.1999999999998</v>
      </c>
      <c r="AE11" s="1922">
        <v>2037.8</v>
      </c>
      <c r="AF11" s="1917">
        <v>2022.3</v>
      </c>
      <c r="AG11" s="1918">
        <v>1546.7</v>
      </c>
      <c r="AH11" s="1918">
        <v>1531.4</v>
      </c>
      <c r="AI11" s="1922">
        <v>1518.7</v>
      </c>
      <c r="AJ11" s="1917">
        <v>1500.9</v>
      </c>
      <c r="AK11" s="1918">
        <v>763.9</v>
      </c>
      <c r="AL11" s="1918">
        <v>738.2</v>
      </c>
      <c r="AM11" s="1922">
        <v>763.6</v>
      </c>
      <c r="AN11" s="1917">
        <v>767.1</v>
      </c>
      <c r="AO11" s="1922">
        <v>769.9</v>
      </c>
      <c r="AP11" s="1404"/>
      <c r="AQ11" s="1419"/>
    </row>
    <row r="12" spans="1:43">
      <c r="A12" s="1386"/>
      <c r="B12" s="1864"/>
      <c r="C12" s="1863"/>
      <c r="D12" s="1924"/>
      <c r="E12" s="1925"/>
      <c r="F12" s="1864"/>
      <c r="G12" s="1863"/>
      <c r="H12" s="1924"/>
      <c r="I12" s="1887"/>
      <c r="J12" s="1864"/>
      <c r="K12" s="1924"/>
      <c r="L12" s="1863"/>
      <c r="M12" s="1925"/>
      <c r="N12" s="1422" t="s">
        <v>312</v>
      </c>
      <c r="O12" s="1922"/>
      <c r="P12" s="1870"/>
      <c r="Q12" s="1918"/>
      <c r="R12" s="1869"/>
      <c r="S12" s="1922"/>
      <c r="T12" s="1917"/>
      <c r="U12" s="1918">
        <v>164.9</v>
      </c>
      <c r="V12" s="1918">
        <v>454.1</v>
      </c>
      <c r="W12" s="1922">
        <v>454.5</v>
      </c>
      <c r="X12" s="1917">
        <v>454.5</v>
      </c>
      <c r="Y12" s="1918">
        <v>146</v>
      </c>
      <c r="Z12" s="1918">
        <v>146.1</v>
      </c>
      <c r="AA12" s="1922">
        <v>433.1</v>
      </c>
      <c r="AB12" s="1917">
        <v>433.1</v>
      </c>
      <c r="AC12" s="1918">
        <v>146</v>
      </c>
      <c r="AD12" s="1918">
        <v>158.4</v>
      </c>
      <c r="AE12" s="1922">
        <v>158.4</v>
      </c>
      <c r="AF12" s="1917">
        <v>158.4</v>
      </c>
      <c r="AG12" s="1918">
        <v>158.4</v>
      </c>
      <c r="AH12" s="1918">
        <v>158.4</v>
      </c>
      <c r="AI12" s="1922">
        <v>158.4</v>
      </c>
      <c r="AJ12" s="1917">
        <v>158.4</v>
      </c>
      <c r="AK12" s="1918">
        <v>0</v>
      </c>
      <c r="AL12" s="1918">
        <v>0</v>
      </c>
      <c r="AM12" s="1922">
        <v>0</v>
      </c>
      <c r="AN12" s="1917">
        <v>0</v>
      </c>
      <c r="AO12" s="1922">
        <v>0</v>
      </c>
      <c r="AP12" s="1404"/>
      <c r="AQ12" s="1419"/>
    </row>
    <row r="13" spans="1:43">
      <c r="A13" s="1386" t="s">
        <v>42</v>
      </c>
      <c r="B13" s="1864">
        <v>0</v>
      </c>
      <c r="C13" s="1863">
        <v>0</v>
      </c>
      <c r="D13" s="1924">
        <v>0</v>
      </c>
      <c r="E13" s="1925">
        <v>0</v>
      </c>
      <c r="F13" s="1864">
        <v>0</v>
      </c>
      <c r="G13" s="1863">
        <v>0</v>
      </c>
      <c r="H13" s="1924">
        <v>0</v>
      </c>
      <c r="I13" s="1887">
        <v>0</v>
      </c>
      <c r="J13" s="1864">
        <v>79.2</v>
      </c>
      <c r="K13" s="1924">
        <v>79.2</v>
      </c>
      <c r="L13" s="1863">
        <v>79.2</v>
      </c>
      <c r="M13" s="1925">
        <v>310.8</v>
      </c>
      <c r="N13" s="1422" t="s">
        <v>184</v>
      </c>
      <c r="O13" s="1922">
        <v>1146.5</v>
      </c>
      <c r="P13" s="1870">
        <v>1183.7</v>
      </c>
      <c r="Q13" s="1918">
        <v>1183.2</v>
      </c>
      <c r="R13" s="1869">
        <v>1252.5</v>
      </c>
      <c r="S13" s="1922">
        <v>1299.2</v>
      </c>
      <c r="T13" s="1917">
        <v>1575</v>
      </c>
      <c r="U13" s="1918">
        <v>1556.1</v>
      </c>
      <c r="V13" s="1918">
        <v>1565.8</v>
      </c>
      <c r="W13" s="1922">
        <v>1972.6</v>
      </c>
      <c r="X13" s="1917">
        <v>2000.4</v>
      </c>
      <c r="Y13" s="1918">
        <v>1991.2</v>
      </c>
      <c r="Z13" s="1918">
        <v>1997.5</v>
      </c>
      <c r="AA13" s="1922">
        <v>2069.9</v>
      </c>
      <c r="AB13" s="1917">
        <v>2050.1999999999998</v>
      </c>
      <c r="AC13" s="1918">
        <v>2028.9</v>
      </c>
      <c r="AD13" s="1918">
        <v>2016.6</v>
      </c>
      <c r="AE13" s="1922">
        <v>1996.5</v>
      </c>
      <c r="AF13" s="1917">
        <v>1974.8</v>
      </c>
      <c r="AG13" s="1918">
        <v>1996.8</v>
      </c>
      <c r="AH13" s="1918">
        <v>1992.2</v>
      </c>
      <c r="AI13" s="1922">
        <v>1983.9</v>
      </c>
      <c r="AJ13" s="1917">
        <v>1976.5</v>
      </c>
      <c r="AK13" s="1918">
        <v>1969.5</v>
      </c>
      <c r="AL13" s="1918">
        <v>1963.5</v>
      </c>
      <c r="AM13" s="1922">
        <v>1958.7</v>
      </c>
      <c r="AN13" s="1917">
        <v>1954.7</v>
      </c>
      <c r="AO13" s="1922">
        <v>1950.8</v>
      </c>
      <c r="AP13" s="1404"/>
      <c r="AQ13" s="1419"/>
    </row>
    <row r="14" spans="1:43" ht="16.5" thickBot="1">
      <c r="A14" s="1386" t="s">
        <v>25</v>
      </c>
      <c r="B14" s="1864">
        <v>81.599999999999994</v>
      </c>
      <c r="C14" s="1863">
        <v>75.7</v>
      </c>
      <c r="D14" s="1924">
        <v>2998.2</v>
      </c>
      <c r="E14" s="1925">
        <v>3043.6</v>
      </c>
      <c r="F14" s="1864">
        <v>2984.5</v>
      </c>
      <c r="G14" s="1863">
        <v>3449</v>
      </c>
      <c r="H14" s="1924">
        <v>6293.1</v>
      </c>
      <c r="I14" s="1887">
        <v>5780</v>
      </c>
      <c r="J14" s="1864">
        <v>5477.9</v>
      </c>
      <c r="K14" s="1924">
        <v>3647.4</v>
      </c>
      <c r="L14" s="1863">
        <v>12452.1</v>
      </c>
      <c r="M14" s="1925">
        <v>12789.6</v>
      </c>
      <c r="N14" s="1422" t="s">
        <v>185</v>
      </c>
      <c r="O14" s="1922">
        <v>1.5</v>
      </c>
      <c r="P14" s="1870">
        <v>0</v>
      </c>
      <c r="Q14" s="1918">
        <v>1.4</v>
      </c>
      <c r="R14" s="1869">
        <v>1.4</v>
      </c>
      <c r="S14" s="1922"/>
      <c r="T14" s="1917"/>
      <c r="U14" s="1918"/>
      <c r="V14" s="1918"/>
      <c r="W14" s="1922"/>
      <c r="X14" s="1917"/>
      <c r="Y14" s="1918"/>
      <c r="Z14" s="1918">
        <v>0</v>
      </c>
      <c r="AA14" s="1922">
        <v>0</v>
      </c>
      <c r="AB14" s="1917">
        <v>13.3</v>
      </c>
      <c r="AC14" s="1918">
        <v>13.2</v>
      </c>
      <c r="AD14" s="1918">
        <v>12.7</v>
      </c>
      <c r="AE14" s="1922">
        <v>13</v>
      </c>
      <c r="AF14" s="1917">
        <v>12.2</v>
      </c>
      <c r="AG14" s="1918">
        <v>10.4</v>
      </c>
      <c r="AH14" s="1918">
        <v>11.7</v>
      </c>
      <c r="AI14" s="1922">
        <v>11</v>
      </c>
      <c r="AJ14" s="1917">
        <v>10.199999999999999</v>
      </c>
      <c r="AK14" s="1918">
        <v>9.5</v>
      </c>
      <c r="AL14" s="1918">
        <v>8.6999999999999993</v>
      </c>
      <c r="AM14" s="1922">
        <v>8</v>
      </c>
      <c r="AN14" s="1917">
        <v>7.9</v>
      </c>
      <c r="AO14" s="1922">
        <v>7.1</v>
      </c>
      <c r="AP14" s="1404"/>
      <c r="AQ14" s="1419"/>
    </row>
    <row r="15" spans="1:43" s="1405" customFormat="1" ht="17.25" thickTop="1" thickBot="1">
      <c r="A15" s="1080" t="s">
        <v>12</v>
      </c>
      <c r="B15" s="1870">
        <v>43.8</v>
      </c>
      <c r="C15" s="1869">
        <v>43.9</v>
      </c>
      <c r="D15" s="1918">
        <v>43.8</v>
      </c>
      <c r="E15" s="1922">
        <v>14.3</v>
      </c>
      <c r="F15" s="1870">
        <v>48.8</v>
      </c>
      <c r="G15" s="1869">
        <v>47.9</v>
      </c>
      <c r="H15" s="1918">
        <v>47.5</v>
      </c>
      <c r="I15" s="1890">
        <v>46.4</v>
      </c>
      <c r="J15" s="1870">
        <v>46.4</v>
      </c>
      <c r="K15" s="1918">
        <v>4172.3</v>
      </c>
      <c r="L15" s="1869">
        <v>4456.7</v>
      </c>
      <c r="M15" s="1922">
        <v>4706.5</v>
      </c>
      <c r="N15" s="1423" t="s">
        <v>14</v>
      </c>
      <c r="O15" s="1940">
        <v>1957</v>
      </c>
      <c r="P15" s="1938">
        <v>1743.3000000000002</v>
      </c>
      <c r="Q15" s="1939">
        <v>2792.1</v>
      </c>
      <c r="R15" s="1939">
        <v>3745.6</v>
      </c>
      <c r="S15" s="1940">
        <v>4155.5</v>
      </c>
      <c r="T15" s="1938">
        <v>4870.6000000000004</v>
      </c>
      <c r="U15" s="1939">
        <v>5071.2999999999993</v>
      </c>
      <c r="V15" s="1939">
        <v>5837.1</v>
      </c>
      <c r="W15" s="1940">
        <v>7543.7000000000007</v>
      </c>
      <c r="X15" s="1938">
        <v>6429.7000000000007</v>
      </c>
      <c r="Y15" s="1939">
        <v>5833.9</v>
      </c>
      <c r="Z15" s="1939">
        <v>7034.4000000000005</v>
      </c>
      <c r="AA15" s="1940">
        <v>7952.1</v>
      </c>
      <c r="AB15" s="1938">
        <v>7869.6</v>
      </c>
      <c r="AC15" s="1939">
        <v>7186.8</v>
      </c>
      <c r="AD15" s="1939">
        <v>7535.5</v>
      </c>
      <c r="AE15" s="1940">
        <v>7330.5</v>
      </c>
      <c r="AF15" s="1938">
        <v>7263.9</v>
      </c>
      <c r="AG15" s="1939">
        <v>6789.2</v>
      </c>
      <c r="AH15" s="1939">
        <v>6831.4</v>
      </c>
      <c r="AI15" s="1940">
        <v>7205.9</v>
      </c>
      <c r="AJ15" s="1938">
        <v>7167.5999999999995</v>
      </c>
      <c r="AK15" s="1939">
        <v>5607</v>
      </c>
      <c r="AL15" s="1939">
        <v>5548</v>
      </c>
      <c r="AM15" s="1940">
        <v>5594.1</v>
      </c>
      <c r="AN15" s="1938">
        <v>5600</v>
      </c>
      <c r="AO15" s="1940">
        <v>5593.2000000000007</v>
      </c>
      <c r="AP15" s="1404"/>
      <c r="AQ15" s="1419"/>
    </row>
    <row r="16" spans="1:43" s="1405" customFormat="1" ht="16.5" thickBot="1">
      <c r="A16" s="1080" t="s">
        <v>43</v>
      </c>
      <c r="B16" s="1870">
        <v>748.1</v>
      </c>
      <c r="C16" s="1869">
        <v>739</v>
      </c>
      <c r="D16" s="1918">
        <v>730.3</v>
      </c>
      <c r="E16" s="1922">
        <v>390.5</v>
      </c>
      <c r="F16" s="1870">
        <v>391</v>
      </c>
      <c r="G16" s="1869">
        <v>391.1</v>
      </c>
      <c r="H16" s="1918">
        <v>391.1</v>
      </c>
      <c r="I16" s="1890">
        <v>382.5</v>
      </c>
      <c r="J16" s="1870">
        <v>379.5</v>
      </c>
      <c r="K16" s="1918">
        <v>448.5</v>
      </c>
      <c r="L16" s="1869">
        <v>470.6</v>
      </c>
      <c r="M16" s="1922">
        <v>461.6</v>
      </c>
      <c r="N16" s="1418" t="s">
        <v>197</v>
      </c>
      <c r="O16" s="1921"/>
      <c r="P16" s="1919"/>
      <c r="Q16" s="1920"/>
      <c r="R16" s="1920"/>
      <c r="S16" s="1921"/>
      <c r="T16" s="1917"/>
      <c r="U16" s="1918"/>
      <c r="V16" s="1918"/>
      <c r="W16" s="1922"/>
      <c r="X16" s="1917"/>
      <c r="Y16" s="1918"/>
      <c r="Z16" s="1918"/>
      <c r="AA16" s="1922"/>
      <c r="AB16" s="1917"/>
      <c r="AC16" s="1918"/>
      <c r="AD16" s="1918"/>
      <c r="AE16" s="1922"/>
      <c r="AF16" s="1917"/>
      <c r="AG16" s="1918"/>
      <c r="AH16" s="1918"/>
      <c r="AI16" s="1922"/>
      <c r="AJ16" s="1917"/>
      <c r="AK16" s="1918"/>
      <c r="AL16" s="1918"/>
      <c r="AM16" s="1922"/>
      <c r="AN16" s="1917"/>
      <c r="AO16" s="1922"/>
      <c r="AP16" s="1404"/>
    </row>
    <row r="17" spans="1:43" s="1424" customFormat="1" ht="17.25" thickTop="1" thickBot="1">
      <c r="A17" s="1407" t="s">
        <v>14</v>
      </c>
      <c r="B17" s="1938">
        <v>876.6</v>
      </c>
      <c r="C17" s="1939">
        <v>10787.500000000002</v>
      </c>
      <c r="D17" s="1939">
        <v>10790.3</v>
      </c>
      <c r="E17" s="1940">
        <v>10555.8</v>
      </c>
      <c r="F17" s="1938">
        <v>10472.899999999998</v>
      </c>
      <c r="G17" s="1939">
        <v>10566.3</v>
      </c>
      <c r="H17" s="1939">
        <v>10600.4</v>
      </c>
      <c r="I17" s="1940">
        <v>10634.6</v>
      </c>
      <c r="J17" s="1938">
        <v>10826.8</v>
      </c>
      <c r="K17" s="1939">
        <v>11055.2</v>
      </c>
      <c r="L17" s="1939">
        <v>19701.899999999998</v>
      </c>
      <c r="M17" s="1940">
        <v>19953.799999999996</v>
      </c>
      <c r="N17" s="1418" t="s">
        <v>186</v>
      </c>
      <c r="O17" s="1922">
        <v>1270.9000000000001</v>
      </c>
      <c r="P17" s="1928">
        <v>1295.9000000000001</v>
      </c>
      <c r="Q17" s="1918">
        <v>1626.1</v>
      </c>
      <c r="R17" s="1926">
        <v>1470.3</v>
      </c>
      <c r="S17" s="1922">
        <v>1364.7</v>
      </c>
      <c r="T17" s="1917">
        <v>1829.3</v>
      </c>
      <c r="U17" s="1918">
        <v>1739.7</v>
      </c>
      <c r="V17" s="1918">
        <v>1687.6</v>
      </c>
      <c r="W17" s="1922">
        <v>1743.2</v>
      </c>
      <c r="X17" s="1917">
        <v>250</v>
      </c>
      <c r="Y17" s="1918">
        <v>250</v>
      </c>
      <c r="Z17" s="1918">
        <v>218.7</v>
      </c>
      <c r="AA17" s="1922">
        <v>787.5</v>
      </c>
      <c r="AB17" s="1917">
        <v>756.3</v>
      </c>
      <c r="AC17" s="1918">
        <v>125</v>
      </c>
      <c r="AD17" s="1918">
        <v>93.8</v>
      </c>
      <c r="AE17" s="1922">
        <v>62.5</v>
      </c>
      <c r="AF17" s="1917">
        <v>0</v>
      </c>
      <c r="AG17" s="1918">
        <v>0</v>
      </c>
      <c r="AH17" s="1918">
        <v>0</v>
      </c>
      <c r="AI17" s="1922">
        <v>0</v>
      </c>
      <c r="AJ17" s="1917">
        <v>0</v>
      </c>
      <c r="AK17" s="1918">
        <v>0</v>
      </c>
      <c r="AL17" s="1918">
        <v>0</v>
      </c>
      <c r="AM17" s="1922">
        <v>25</v>
      </c>
      <c r="AN17" s="1917">
        <v>25</v>
      </c>
      <c r="AO17" s="1922">
        <v>25</v>
      </c>
      <c r="AP17" s="1404"/>
      <c r="AQ17" s="1419"/>
    </row>
    <row r="18" spans="1:43" s="1405" customFormat="1">
      <c r="A18" s="1080" t="s">
        <v>197</v>
      </c>
      <c r="B18" s="1919"/>
      <c r="C18" s="1920"/>
      <c r="D18" s="1920"/>
      <c r="E18" s="1921"/>
      <c r="F18" s="1919"/>
      <c r="G18" s="1920"/>
      <c r="H18" s="1920"/>
      <c r="I18" s="1921"/>
      <c r="J18" s="1919"/>
      <c r="K18" s="1920"/>
      <c r="L18" s="1920"/>
      <c r="M18" s="1921"/>
      <c r="N18" s="1418" t="s">
        <v>187</v>
      </c>
      <c r="O18" s="1922">
        <v>70.900000000000006</v>
      </c>
      <c r="P18" s="1928">
        <v>37.1</v>
      </c>
      <c r="Q18" s="1918">
        <v>47</v>
      </c>
      <c r="R18" s="1926">
        <v>24.6</v>
      </c>
      <c r="S18" s="1922">
        <v>11.6</v>
      </c>
      <c r="T18" s="1917">
        <v>10.9</v>
      </c>
      <c r="U18" s="1918">
        <v>8.9</v>
      </c>
      <c r="V18" s="1918">
        <v>8.9</v>
      </c>
      <c r="W18" s="1922">
        <v>25.5</v>
      </c>
      <c r="X18" s="1917">
        <v>16.7</v>
      </c>
      <c r="Y18" s="1918">
        <v>13.4</v>
      </c>
      <c r="Z18" s="1918">
        <v>108.7</v>
      </c>
      <c r="AA18" s="1922">
        <v>230.3</v>
      </c>
      <c r="AB18" s="1917">
        <v>213.2</v>
      </c>
      <c r="AC18" s="1918">
        <v>207.4</v>
      </c>
      <c r="AD18" s="1918">
        <v>233.5</v>
      </c>
      <c r="AE18" s="1922">
        <v>229.8</v>
      </c>
      <c r="AF18" s="1917">
        <v>229.7</v>
      </c>
      <c r="AG18" s="1918">
        <v>225.4</v>
      </c>
      <c r="AH18" s="1918">
        <v>225.4</v>
      </c>
      <c r="AI18" s="1922">
        <v>228.3</v>
      </c>
      <c r="AJ18" s="1917">
        <v>211.8</v>
      </c>
      <c r="AK18" s="1918">
        <v>336.6</v>
      </c>
      <c r="AL18" s="1918">
        <v>371.3</v>
      </c>
      <c r="AM18" s="1922">
        <v>334.4</v>
      </c>
      <c r="AN18" s="1917">
        <v>325.3</v>
      </c>
      <c r="AO18" s="1922">
        <v>344.6</v>
      </c>
      <c r="AP18" s="1404"/>
      <c r="AQ18" s="1419"/>
    </row>
    <row r="19" spans="1:43" s="1405" customFormat="1">
      <c r="A19" s="1080" t="s">
        <v>44</v>
      </c>
      <c r="B19" s="1928">
        <v>556</v>
      </c>
      <c r="C19" s="1926">
        <v>596</v>
      </c>
      <c r="D19" s="1918">
        <v>690.9</v>
      </c>
      <c r="E19" s="1922">
        <v>737.1</v>
      </c>
      <c r="F19" s="1928">
        <v>812.7</v>
      </c>
      <c r="G19" s="1926">
        <v>865.9</v>
      </c>
      <c r="H19" s="1918">
        <v>892.9</v>
      </c>
      <c r="I19" s="1927">
        <v>968.7</v>
      </c>
      <c r="J19" s="1928">
        <v>149.80000000000001</v>
      </c>
      <c r="K19" s="1918">
        <v>1026.5</v>
      </c>
      <c r="L19" s="1926">
        <v>1026.5</v>
      </c>
      <c r="M19" s="1922">
        <v>984.5</v>
      </c>
      <c r="N19" s="1418" t="s">
        <v>188</v>
      </c>
      <c r="O19" s="1922">
        <v>28.7</v>
      </c>
      <c r="P19" s="1928">
        <v>28.8</v>
      </c>
      <c r="Q19" s="1918">
        <v>24.9</v>
      </c>
      <c r="R19" s="1926">
        <v>9.9</v>
      </c>
      <c r="S19" s="1922">
        <v>8.5</v>
      </c>
      <c r="T19" s="1917">
        <v>0</v>
      </c>
      <c r="U19" s="1918">
        <v>0</v>
      </c>
      <c r="V19" s="1918">
        <v>0</v>
      </c>
      <c r="W19" s="1922">
        <v>0</v>
      </c>
      <c r="X19" s="1917">
        <v>23.8</v>
      </c>
      <c r="Y19" s="1918">
        <v>14.8</v>
      </c>
      <c r="Z19" s="1918">
        <v>32.5</v>
      </c>
      <c r="AA19" s="1922">
        <v>54.1</v>
      </c>
      <c r="AB19" s="1917">
        <v>49.5</v>
      </c>
      <c r="AC19" s="1918">
        <v>50.9</v>
      </c>
      <c r="AD19" s="1918">
        <v>54.2</v>
      </c>
      <c r="AE19" s="1922">
        <v>57.8</v>
      </c>
      <c r="AF19" s="1917">
        <v>59.3</v>
      </c>
      <c r="AG19" s="1918">
        <v>79</v>
      </c>
      <c r="AH19" s="1918">
        <v>94.9</v>
      </c>
      <c r="AI19" s="1922">
        <v>72.3</v>
      </c>
      <c r="AJ19" s="1917">
        <v>67</v>
      </c>
      <c r="AK19" s="1918">
        <v>33.5</v>
      </c>
      <c r="AL19" s="1918">
        <v>79.2</v>
      </c>
      <c r="AM19" s="1922">
        <v>115.7</v>
      </c>
      <c r="AN19" s="1917">
        <v>128</v>
      </c>
      <c r="AO19" s="1922">
        <v>123.4</v>
      </c>
      <c r="AP19" s="1404"/>
      <c r="AQ19" s="1419"/>
    </row>
    <row r="20" spans="1:43" s="1405" customFormat="1">
      <c r="A20" s="1080" t="s">
        <v>45</v>
      </c>
      <c r="B20" s="1928">
        <v>91.2</v>
      </c>
      <c r="C20" s="1926">
        <v>83</v>
      </c>
      <c r="D20" s="1918">
        <v>74.599999999999994</v>
      </c>
      <c r="E20" s="1922">
        <v>66.3</v>
      </c>
      <c r="F20" s="1928">
        <v>58</v>
      </c>
      <c r="G20" s="1926">
        <v>52.1</v>
      </c>
      <c r="H20" s="1918">
        <v>43.7</v>
      </c>
      <c r="I20" s="1927">
        <v>35.5</v>
      </c>
      <c r="J20" s="1928">
        <v>24.9</v>
      </c>
      <c r="K20" s="1918">
        <v>16.600000000000001</v>
      </c>
      <c r="L20" s="1926">
        <v>8</v>
      </c>
      <c r="M20" s="1922">
        <v>0</v>
      </c>
      <c r="N20" s="1418" t="s">
        <v>189</v>
      </c>
      <c r="O20" s="1922">
        <v>29.1</v>
      </c>
      <c r="P20" s="1928">
        <v>47.8</v>
      </c>
      <c r="Q20" s="1918">
        <v>29.1</v>
      </c>
      <c r="R20" s="1926">
        <v>20.9</v>
      </c>
      <c r="S20" s="1922">
        <v>21.3</v>
      </c>
      <c r="T20" s="1917">
        <v>21</v>
      </c>
      <c r="U20" s="1918">
        <v>31.6</v>
      </c>
      <c r="V20" s="1918">
        <v>35.5</v>
      </c>
      <c r="W20" s="1922">
        <v>55.9</v>
      </c>
      <c r="X20" s="1917">
        <v>74.099999999999994</v>
      </c>
      <c r="Y20" s="1918">
        <v>26.1</v>
      </c>
      <c r="Z20" s="1918">
        <v>23.8</v>
      </c>
      <c r="AA20" s="1922">
        <v>88.7</v>
      </c>
      <c r="AB20" s="1917">
        <v>112.7</v>
      </c>
      <c r="AC20" s="1918">
        <v>32.700000000000003</v>
      </c>
      <c r="AD20" s="1918">
        <v>25.6</v>
      </c>
      <c r="AE20" s="1922">
        <v>26.3</v>
      </c>
      <c r="AF20" s="1917">
        <v>39.700000000000003</v>
      </c>
      <c r="AG20" s="1918">
        <v>21.7</v>
      </c>
      <c r="AH20" s="1918">
        <v>12.3</v>
      </c>
      <c r="AI20" s="1922">
        <v>11</v>
      </c>
      <c r="AJ20" s="1917">
        <v>22.2</v>
      </c>
      <c r="AK20" s="1918">
        <v>9</v>
      </c>
      <c r="AL20" s="1918">
        <v>11.2</v>
      </c>
      <c r="AM20" s="1922">
        <v>11.3</v>
      </c>
      <c r="AN20" s="1917">
        <v>19.2</v>
      </c>
      <c r="AO20" s="1922">
        <v>19.3</v>
      </c>
      <c r="AP20" s="1404"/>
      <c r="AQ20" s="1419"/>
    </row>
    <row r="21" spans="1:43" s="1405" customFormat="1">
      <c r="A21" s="1080" t="s">
        <v>46</v>
      </c>
      <c r="B21" s="1928">
        <v>53.3</v>
      </c>
      <c r="C21" s="1926">
        <v>53.3</v>
      </c>
      <c r="D21" s="1918">
        <v>53.3</v>
      </c>
      <c r="E21" s="1922">
        <v>53.3</v>
      </c>
      <c r="F21" s="1928">
        <v>53.3</v>
      </c>
      <c r="G21" s="1926">
        <v>53.3</v>
      </c>
      <c r="H21" s="1918">
        <v>53.3</v>
      </c>
      <c r="I21" s="1927">
        <v>53.3</v>
      </c>
      <c r="J21" s="1928">
        <v>53.3</v>
      </c>
      <c r="K21" s="1918">
        <v>53.3</v>
      </c>
      <c r="L21" s="1926">
        <v>53.3</v>
      </c>
      <c r="M21" s="1922">
        <v>53.3</v>
      </c>
      <c r="N21" s="1422" t="s">
        <v>20</v>
      </c>
      <c r="O21" s="1922">
        <v>696.6</v>
      </c>
      <c r="P21" s="1928">
        <v>596.29999999999995</v>
      </c>
      <c r="Q21" s="1918">
        <v>667.4</v>
      </c>
      <c r="R21" s="1926">
        <v>1090.9000000000001</v>
      </c>
      <c r="S21" s="1922">
        <v>1120.4000000000001</v>
      </c>
      <c r="T21" s="1917">
        <v>855.4</v>
      </c>
      <c r="U21" s="1918">
        <v>1016.4</v>
      </c>
      <c r="V21" s="1918">
        <v>1373</v>
      </c>
      <c r="W21" s="1922">
        <v>1466.4</v>
      </c>
      <c r="X21" s="1917">
        <v>1456.5</v>
      </c>
      <c r="Y21" s="1918">
        <v>1554.7</v>
      </c>
      <c r="Z21" s="1918">
        <v>1816.3</v>
      </c>
      <c r="AA21" s="1922">
        <v>1315.7</v>
      </c>
      <c r="AB21" s="1917">
        <v>1448.4</v>
      </c>
      <c r="AC21" s="1918">
        <v>2319.6999999999998</v>
      </c>
      <c r="AD21" s="1918">
        <v>2527.8000000000002</v>
      </c>
      <c r="AE21" s="1922">
        <v>2805.1</v>
      </c>
      <c r="AF21" s="1917">
        <v>3006.1</v>
      </c>
      <c r="AG21" s="1918">
        <v>3209.6</v>
      </c>
      <c r="AH21" s="1918">
        <v>3452.8</v>
      </c>
      <c r="AI21" s="1922">
        <v>4141.7</v>
      </c>
      <c r="AJ21" s="1917">
        <v>4206.5</v>
      </c>
      <c r="AK21" s="1918">
        <v>4217.8</v>
      </c>
      <c r="AL21" s="1918">
        <v>4211.8999999999996</v>
      </c>
      <c r="AM21" s="1922">
        <v>4229.5</v>
      </c>
      <c r="AN21" s="1917">
        <v>4704.7000000000007</v>
      </c>
      <c r="AO21" s="1922">
        <v>4714.2000000000007</v>
      </c>
      <c r="AP21" s="1404"/>
      <c r="AQ21" s="1419"/>
    </row>
    <row r="22" spans="1:43" s="1405" customFormat="1">
      <c r="A22" s="1080" t="s">
        <v>47</v>
      </c>
      <c r="B22" s="1928">
        <v>-40.70000000000018</v>
      </c>
      <c r="C22" s="1926">
        <v>-166.30000000000018</v>
      </c>
      <c r="D22" s="1918">
        <v>-193.60000000000019</v>
      </c>
      <c r="E22" s="1922">
        <v>-689.60000000000036</v>
      </c>
      <c r="F22" s="1928">
        <v>-846.30000000000041</v>
      </c>
      <c r="G22" s="1926">
        <v>-910.1</v>
      </c>
      <c r="H22" s="1918">
        <v>-917.50000000000034</v>
      </c>
      <c r="I22" s="1927">
        <v>-1054.1000000000004</v>
      </c>
      <c r="J22" s="1928">
        <v>-544</v>
      </c>
      <c r="K22" s="1918">
        <v>-918.30000000000041</v>
      </c>
      <c r="L22" s="1926">
        <v>-1050.3000000000002</v>
      </c>
      <c r="M22" s="1922">
        <v>-874.60000000000036</v>
      </c>
      <c r="N22" s="1422" t="s">
        <v>190</v>
      </c>
      <c r="O22" s="1922">
        <v>283.2</v>
      </c>
      <c r="P22" s="1928">
        <v>283.2</v>
      </c>
      <c r="Q22" s="1918">
        <v>283.2</v>
      </c>
      <c r="R22" s="1926">
        <v>283.2</v>
      </c>
      <c r="S22" s="1922">
        <v>283.2</v>
      </c>
      <c r="T22" s="1917">
        <v>283.2</v>
      </c>
      <c r="U22" s="1918">
        <v>0</v>
      </c>
      <c r="V22" s="1918">
        <v>279.39999999999998</v>
      </c>
      <c r="W22" s="1922">
        <v>396</v>
      </c>
      <c r="X22" s="1917">
        <v>408.9</v>
      </c>
      <c r="Y22" s="1918">
        <v>408.9</v>
      </c>
      <c r="Z22" s="1918">
        <v>408.8</v>
      </c>
      <c r="AA22" s="1922">
        <v>433.8</v>
      </c>
      <c r="AB22" s="1917">
        <v>433.8</v>
      </c>
      <c r="AC22" s="1918">
        <v>436.7</v>
      </c>
      <c r="AD22" s="1918">
        <v>431.2</v>
      </c>
      <c r="AE22" s="1922">
        <v>431.2</v>
      </c>
      <c r="AF22" s="1917">
        <v>425.7</v>
      </c>
      <c r="AG22" s="1918">
        <v>432.8</v>
      </c>
      <c r="AH22" s="1918">
        <v>432.8</v>
      </c>
      <c r="AI22" s="1922">
        <v>449.1</v>
      </c>
      <c r="AJ22" s="1917">
        <v>449.1</v>
      </c>
      <c r="AK22" s="1918">
        <v>449.1</v>
      </c>
      <c r="AL22" s="1918">
        <v>449.1</v>
      </c>
      <c r="AM22" s="1922">
        <v>449.1</v>
      </c>
      <c r="AN22" s="1917"/>
      <c r="AO22" s="1922"/>
      <c r="AP22" s="1404"/>
      <c r="AQ22" s="1419"/>
    </row>
    <row r="23" spans="1:43">
      <c r="A23" s="1386" t="s">
        <v>48</v>
      </c>
      <c r="B23" s="1936">
        <v>3337.7</v>
      </c>
      <c r="C23" s="1935">
        <v>3337.7</v>
      </c>
      <c r="D23" s="1924">
        <v>3337.7</v>
      </c>
      <c r="E23" s="1925">
        <v>3337.7</v>
      </c>
      <c r="F23" s="1936">
        <v>3337.7</v>
      </c>
      <c r="G23" s="1935">
        <v>3337.7</v>
      </c>
      <c r="H23" s="1924">
        <v>3337.7</v>
      </c>
      <c r="I23" s="1937">
        <v>3337.7</v>
      </c>
      <c r="J23" s="1936">
        <v>3337.7</v>
      </c>
      <c r="K23" s="1924">
        <v>3337.7</v>
      </c>
      <c r="L23" s="1935">
        <v>3337.7</v>
      </c>
      <c r="M23" s="1925">
        <v>3337.7</v>
      </c>
      <c r="N23" s="1422" t="s">
        <v>191</v>
      </c>
      <c r="O23" s="1922">
        <v>-422.40000000000009</v>
      </c>
      <c r="P23" s="1928">
        <v>-545.80000000000018</v>
      </c>
      <c r="Q23" s="1918">
        <v>114.39999999999964</v>
      </c>
      <c r="R23" s="1926">
        <v>845.80000000000018</v>
      </c>
      <c r="S23" s="1922">
        <v>1345.6999999999998</v>
      </c>
      <c r="T23" s="1917">
        <v>1870.8000000000002</v>
      </c>
      <c r="U23" s="1918">
        <v>2274.6999999999994</v>
      </c>
      <c r="V23" s="1918">
        <v>2452.6999999999998</v>
      </c>
      <c r="W23" s="1922">
        <v>3856.7000000000007</v>
      </c>
      <c r="X23" s="1917">
        <v>4199.7</v>
      </c>
      <c r="Y23" s="1918">
        <v>3565.9999999999995</v>
      </c>
      <c r="Z23" s="1918">
        <v>4425.5999999999995</v>
      </c>
      <c r="AA23" s="1922">
        <v>5042</v>
      </c>
      <c r="AB23" s="1917">
        <v>4855.7</v>
      </c>
      <c r="AC23" s="1918">
        <v>4014.3</v>
      </c>
      <c r="AD23" s="1918">
        <v>4169.3999999999996</v>
      </c>
      <c r="AE23" s="1922">
        <v>3717.7999999999997</v>
      </c>
      <c r="AF23" s="1917">
        <v>3503.3999999999996</v>
      </c>
      <c r="AG23" s="1918">
        <v>2820.7</v>
      </c>
      <c r="AH23" s="1918">
        <v>2613.1</v>
      </c>
      <c r="AI23" s="1922">
        <v>2303.4</v>
      </c>
      <c r="AJ23" s="1917">
        <v>2211</v>
      </c>
      <c r="AK23" s="1918">
        <v>560.90000000000055</v>
      </c>
      <c r="AL23" s="1918">
        <v>425.30000000000018</v>
      </c>
      <c r="AM23" s="1922">
        <v>429</v>
      </c>
      <c r="AN23" s="1917">
        <v>397.80000000000018</v>
      </c>
      <c r="AO23" s="1922">
        <v>366.80000000000018</v>
      </c>
      <c r="AP23" s="1404"/>
      <c r="AQ23" s="1419"/>
    </row>
    <row r="24" spans="1:43">
      <c r="A24" s="1386" t="s">
        <v>49</v>
      </c>
      <c r="B24" s="1936">
        <v>-3361.5</v>
      </c>
      <c r="C24" s="1935">
        <v>-3361.5</v>
      </c>
      <c r="D24" s="1924">
        <v>-3361.5</v>
      </c>
      <c r="E24" s="1925">
        <v>-3694.3</v>
      </c>
      <c r="F24" s="1936">
        <v>-4073.3</v>
      </c>
      <c r="G24" s="1935">
        <v>-4073.2</v>
      </c>
      <c r="H24" s="1924">
        <v>-4073.3</v>
      </c>
      <c r="I24" s="1937">
        <v>-4073.3</v>
      </c>
      <c r="J24" s="1936">
        <v>-3964.7</v>
      </c>
      <c r="K24" s="1924">
        <v>-4330.3</v>
      </c>
      <c r="L24" s="1935">
        <v>-58.7</v>
      </c>
      <c r="M24" s="1925">
        <v>117</v>
      </c>
      <c r="N24" s="1420" t="s">
        <v>86</v>
      </c>
      <c r="O24" s="1925">
        <v>1551.5</v>
      </c>
      <c r="P24" s="1936">
        <v>1551.5</v>
      </c>
      <c r="Q24" s="1924">
        <v>2402.5</v>
      </c>
      <c r="R24" s="1935">
        <v>2402.5</v>
      </c>
      <c r="S24" s="1925">
        <v>2402.5</v>
      </c>
      <c r="T24" s="1923">
        <v>3103</v>
      </c>
      <c r="U24" s="1924">
        <v>3103</v>
      </c>
      <c r="V24" s="1924">
        <v>3103</v>
      </c>
      <c r="W24" s="1925">
        <v>3103</v>
      </c>
      <c r="X24" s="1923">
        <v>3103</v>
      </c>
      <c r="Y24" s="1924">
        <v>3103</v>
      </c>
      <c r="Z24" s="1924">
        <v>3103</v>
      </c>
      <c r="AA24" s="1925">
        <v>3103</v>
      </c>
      <c r="AB24" s="1923">
        <v>3103</v>
      </c>
      <c r="AC24" s="1924">
        <v>3103</v>
      </c>
      <c r="AD24" s="1924">
        <v>3103</v>
      </c>
      <c r="AE24" s="1925">
        <v>3103</v>
      </c>
      <c r="AF24" s="1923">
        <v>3103</v>
      </c>
      <c r="AG24" s="1924">
        <v>3103</v>
      </c>
      <c r="AH24" s="1924">
        <v>3103</v>
      </c>
      <c r="AI24" s="1925">
        <v>3103</v>
      </c>
      <c r="AJ24" s="1923">
        <v>3103</v>
      </c>
      <c r="AK24" s="1924">
        <v>3103</v>
      </c>
      <c r="AL24" s="1924">
        <v>3103</v>
      </c>
      <c r="AM24" s="1925">
        <v>3103</v>
      </c>
      <c r="AN24" s="1923">
        <v>3103</v>
      </c>
      <c r="AO24" s="1925">
        <v>3103</v>
      </c>
      <c r="AP24" s="1404"/>
      <c r="AQ24" s="1419"/>
    </row>
    <row r="25" spans="1:43">
      <c r="A25" s="1425" t="s">
        <v>50</v>
      </c>
      <c r="B25" s="1936">
        <v>-16.899999999999999</v>
      </c>
      <c r="C25" s="1935">
        <v>-142.5</v>
      </c>
      <c r="D25" s="1924">
        <v>-169.8</v>
      </c>
      <c r="E25" s="1925">
        <v>-333</v>
      </c>
      <c r="F25" s="1936">
        <v>-110.7</v>
      </c>
      <c r="G25" s="1935">
        <v>-174.6</v>
      </c>
      <c r="H25" s="1924">
        <v>-181.9</v>
      </c>
      <c r="I25" s="1937">
        <v>-318.5</v>
      </c>
      <c r="J25" s="1936">
        <v>83</v>
      </c>
      <c r="K25" s="1924">
        <v>74.3</v>
      </c>
      <c r="L25" s="1935">
        <v>-4329.3</v>
      </c>
      <c r="M25" s="1924">
        <v>-4329.3</v>
      </c>
      <c r="N25" s="1420" t="s">
        <v>192</v>
      </c>
      <c r="O25" s="1925">
        <v>1391.2</v>
      </c>
      <c r="P25" s="1936">
        <v>1391.2</v>
      </c>
      <c r="Q25" s="1924">
        <v>1391.2</v>
      </c>
      <c r="R25" s="1935">
        <v>1391.2</v>
      </c>
      <c r="S25" s="1925">
        <v>1391.2</v>
      </c>
      <c r="T25" s="1923">
        <v>1391</v>
      </c>
      <c r="U25" s="1924">
        <v>1391.2</v>
      </c>
      <c r="V25" s="1924">
        <v>1391.2</v>
      </c>
      <c r="W25" s="1925">
        <v>1391.2</v>
      </c>
      <c r="X25" s="1923">
        <v>1391.2</v>
      </c>
      <c r="Y25" s="1924">
        <v>1391.2</v>
      </c>
      <c r="Z25" s="1924">
        <v>1391.2</v>
      </c>
      <c r="AA25" s="1925">
        <v>1391.2</v>
      </c>
      <c r="AB25" s="1923">
        <v>1391.2</v>
      </c>
      <c r="AC25" s="1924">
        <v>1391.2</v>
      </c>
      <c r="AD25" s="1924">
        <v>1391.2</v>
      </c>
      <c r="AE25" s="1925">
        <v>1391.2</v>
      </c>
      <c r="AF25" s="1923">
        <v>1391.2</v>
      </c>
      <c r="AG25" s="1924">
        <v>1391.2</v>
      </c>
      <c r="AH25" s="1924">
        <v>1391.2</v>
      </c>
      <c r="AI25" s="1925">
        <v>1391.2</v>
      </c>
      <c r="AJ25" s="1923">
        <v>1391.2</v>
      </c>
      <c r="AK25" s="1924">
        <v>1391.2</v>
      </c>
      <c r="AL25" s="1924">
        <v>1391.2</v>
      </c>
      <c r="AM25" s="1925">
        <v>1391.2</v>
      </c>
      <c r="AN25" s="1923">
        <v>1391.2</v>
      </c>
      <c r="AO25" s="1925">
        <v>1391.2</v>
      </c>
      <c r="AP25" s="1404"/>
      <c r="AQ25" s="1419"/>
    </row>
    <row r="26" spans="1:43">
      <c r="A26" s="1425" t="s">
        <v>51</v>
      </c>
      <c r="B26" s="1936">
        <v>0</v>
      </c>
      <c r="C26" s="1935">
        <v>10000</v>
      </c>
      <c r="D26" s="1924">
        <v>9935.7999999999993</v>
      </c>
      <c r="E26" s="1925">
        <v>10000</v>
      </c>
      <c r="F26" s="1936">
        <v>9925</v>
      </c>
      <c r="G26" s="1935">
        <v>9925</v>
      </c>
      <c r="H26" s="1924">
        <v>9925</v>
      </c>
      <c r="I26" s="1937">
        <v>9979</v>
      </c>
      <c r="J26" s="1936">
        <v>10352.4</v>
      </c>
      <c r="K26" s="1924">
        <v>10161</v>
      </c>
      <c r="L26" s="1935">
        <v>18955.400000000001</v>
      </c>
      <c r="M26" s="1924">
        <v>19062.099999999999</v>
      </c>
      <c r="N26" s="1420" t="s">
        <v>193</v>
      </c>
      <c r="O26" s="1925">
        <v>660.8</v>
      </c>
      <c r="P26" s="1936">
        <v>660.8</v>
      </c>
      <c r="Q26" s="1924">
        <v>660.8</v>
      </c>
      <c r="R26" s="1935">
        <v>660.8</v>
      </c>
      <c r="S26" s="1925">
        <v>660.8</v>
      </c>
      <c r="T26" s="1923">
        <v>660.8</v>
      </c>
      <c r="U26" s="1924">
        <v>651.9</v>
      </c>
      <c r="V26" s="1924">
        <v>648.1</v>
      </c>
      <c r="W26" s="1925">
        <v>920.1</v>
      </c>
      <c r="X26" s="1923">
        <v>950.2</v>
      </c>
      <c r="Y26" s="1924">
        <v>941.2</v>
      </c>
      <c r="Z26" s="1924">
        <v>941.2</v>
      </c>
      <c r="AA26" s="1925">
        <v>941.2</v>
      </c>
      <c r="AB26" s="1923">
        <v>941.2</v>
      </c>
      <c r="AC26" s="1924">
        <v>1006.1</v>
      </c>
      <c r="AD26" s="1924">
        <v>993.2</v>
      </c>
      <c r="AE26" s="1925">
        <v>993.2</v>
      </c>
      <c r="AF26" s="1923">
        <v>980.5</v>
      </c>
      <c r="AG26" s="1924">
        <v>998.8</v>
      </c>
      <c r="AH26" s="1924">
        <v>998.8</v>
      </c>
      <c r="AI26" s="1925">
        <v>997.1</v>
      </c>
      <c r="AJ26" s="1923">
        <v>997.1</v>
      </c>
      <c r="AK26" s="1924">
        <v>997.1</v>
      </c>
      <c r="AL26" s="1924">
        <v>997.1</v>
      </c>
      <c r="AM26" s="1925">
        <v>997.1</v>
      </c>
      <c r="AN26" s="1923">
        <v>997.1</v>
      </c>
      <c r="AO26" s="1925">
        <v>997.1</v>
      </c>
      <c r="AP26" s="1404"/>
      <c r="AQ26" s="1419"/>
    </row>
    <row r="27" spans="1:43" ht="16.5" thickBot="1">
      <c r="A27" s="1374" t="s">
        <v>20</v>
      </c>
      <c r="B27" s="1928">
        <v>216.8</v>
      </c>
      <c r="C27" s="1926">
        <v>221.5</v>
      </c>
      <c r="D27" s="1918">
        <v>229.29999999999998</v>
      </c>
      <c r="E27" s="1922">
        <v>388.7</v>
      </c>
      <c r="F27" s="1928">
        <v>470.2</v>
      </c>
      <c r="G27" s="1926">
        <v>580.1</v>
      </c>
      <c r="H27" s="1918">
        <v>602.9</v>
      </c>
      <c r="I27" s="1927">
        <v>652.19999999999993</v>
      </c>
      <c r="J27" s="1928">
        <v>790.4</v>
      </c>
      <c r="K27" s="1918">
        <v>716.2</v>
      </c>
      <c r="L27" s="1926">
        <v>709</v>
      </c>
      <c r="M27" s="1918">
        <v>728.5</v>
      </c>
      <c r="N27" s="1420" t="s">
        <v>194</v>
      </c>
      <c r="O27" s="1925">
        <v>0</v>
      </c>
      <c r="P27" s="1936">
        <v>0</v>
      </c>
      <c r="Q27" s="1924">
        <v>0</v>
      </c>
      <c r="R27" s="1935">
        <v>0</v>
      </c>
      <c r="S27" s="1925">
        <v>0</v>
      </c>
      <c r="T27" s="1923">
        <v>0</v>
      </c>
      <c r="U27" s="1924">
        <v>0</v>
      </c>
      <c r="V27" s="1924">
        <v>36.1</v>
      </c>
      <c r="W27" s="1925">
        <v>36.1</v>
      </c>
      <c r="X27" s="1923">
        <v>36.1</v>
      </c>
      <c r="Y27" s="1924">
        <v>0</v>
      </c>
      <c r="Z27" s="1924">
        <v>0</v>
      </c>
      <c r="AA27" s="1925">
        <v>0</v>
      </c>
      <c r="AB27" s="1923">
        <v>0</v>
      </c>
      <c r="AC27" s="1924">
        <v>0</v>
      </c>
      <c r="AD27" s="1924">
        <v>0</v>
      </c>
      <c r="AE27" s="1925">
        <v>0</v>
      </c>
      <c r="AF27" s="1923">
        <v>0</v>
      </c>
      <c r="AG27" s="1924">
        <v>0</v>
      </c>
      <c r="AH27" s="1924">
        <v>0</v>
      </c>
      <c r="AI27" s="1925">
        <v>0</v>
      </c>
      <c r="AJ27" s="1923">
        <v>0</v>
      </c>
      <c r="AK27" s="1924">
        <v>0</v>
      </c>
      <c r="AL27" s="1924">
        <v>0</v>
      </c>
      <c r="AM27" s="1925">
        <v>0</v>
      </c>
      <c r="AN27" s="1923">
        <v>0</v>
      </c>
      <c r="AO27" s="1925">
        <v>0</v>
      </c>
      <c r="AP27" s="1404"/>
      <c r="AQ27" s="1419"/>
    </row>
    <row r="28" spans="1:43" s="1426" customFormat="1" ht="17.25" thickTop="1" thickBot="1">
      <c r="A28" s="1407" t="s">
        <v>21</v>
      </c>
      <c r="B28" s="1938">
        <v>876.5999999999998</v>
      </c>
      <c r="C28" s="1939">
        <v>10787.5</v>
      </c>
      <c r="D28" s="1939">
        <v>10790.3</v>
      </c>
      <c r="E28" s="1940">
        <v>10555.8</v>
      </c>
      <c r="F28" s="1938">
        <v>10472.9</v>
      </c>
      <c r="G28" s="1939">
        <v>10566.3</v>
      </c>
      <c r="H28" s="1939">
        <v>10600.3</v>
      </c>
      <c r="I28" s="1940">
        <v>10634.6</v>
      </c>
      <c r="J28" s="1938">
        <v>10826.8</v>
      </c>
      <c r="K28" s="1939">
        <v>11055.3</v>
      </c>
      <c r="L28" s="1939">
        <v>19701.900000000001</v>
      </c>
      <c r="M28" s="1939">
        <v>19953.799999999996</v>
      </c>
      <c r="N28" s="1420" t="s">
        <v>195</v>
      </c>
      <c r="O28" s="1925">
        <v>-4025.9</v>
      </c>
      <c r="P28" s="1936">
        <v>-4149.3</v>
      </c>
      <c r="Q28" s="1924">
        <v>-4340.1000000000004</v>
      </c>
      <c r="R28" s="1935">
        <v>-3608.7</v>
      </c>
      <c r="S28" s="1925">
        <v>-3108.8</v>
      </c>
      <c r="T28" s="1923">
        <v>-3284</v>
      </c>
      <c r="U28" s="1924">
        <v>-2871.4</v>
      </c>
      <c r="V28" s="1924">
        <v>-2725.7</v>
      </c>
      <c r="W28" s="1925">
        <v>-1593.7</v>
      </c>
      <c r="X28" s="1923">
        <v>-1280.8</v>
      </c>
      <c r="Y28" s="1924">
        <v>-1869.4</v>
      </c>
      <c r="Z28" s="1924">
        <v>-1009.8</v>
      </c>
      <c r="AA28" s="1925">
        <v>-393.4</v>
      </c>
      <c r="AB28" s="1923">
        <v>-579.70000000000005</v>
      </c>
      <c r="AC28" s="1924">
        <v>-1486</v>
      </c>
      <c r="AD28" s="1924">
        <v>-1318</v>
      </c>
      <c r="AE28" s="1925">
        <v>-1769.6</v>
      </c>
      <c r="AF28" s="1923">
        <v>-1971.3</v>
      </c>
      <c r="AG28" s="1924">
        <v>-2672.3</v>
      </c>
      <c r="AH28" s="1924">
        <v>-2879.9</v>
      </c>
      <c r="AI28" s="1925">
        <v>-3187.9</v>
      </c>
      <c r="AJ28" s="1923">
        <v>-3280.3</v>
      </c>
      <c r="AK28" s="1924">
        <v>-4930.3999999999996</v>
      </c>
      <c r="AL28" s="1924">
        <v>-5066</v>
      </c>
      <c r="AM28" s="1925">
        <v>-5062.3</v>
      </c>
      <c r="AN28" s="1923">
        <v>-5093.5</v>
      </c>
      <c r="AO28" s="1925">
        <v>-5124.5</v>
      </c>
      <c r="AP28" s="1404"/>
      <c r="AQ28" s="1419"/>
    </row>
    <row r="29" spans="1:43" s="1390" customFormat="1" ht="17.25" thickTop="1" thickBot="1">
      <c r="A29" s="1645"/>
      <c r="B29" s="1644"/>
      <c r="C29" s="1644"/>
      <c r="D29" s="1644"/>
      <c r="E29" s="1644"/>
      <c r="F29" s="1644"/>
      <c r="G29" s="1644"/>
      <c r="H29" s="1644"/>
      <c r="I29" s="1644"/>
      <c r="J29" s="1644"/>
      <c r="K29" s="1644"/>
      <c r="L29" s="1644"/>
      <c r="M29" s="1644"/>
      <c r="N29" s="1423" t="s">
        <v>26</v>
      </c>
      <c r="O29" s="1940">
        <v>1957</v>
      </c>
      <c r="P29" s="1938">
        <v>1743.2999999999997</v>
      </c>
      <c r="Q29" s="1939">
        <v>2792.0999999999995</v>
      </c>
      <c r="R29" s="1939">
        <v>3745.6000000000004</v>
      </c>
      <c r="S29" s="1940">
        <v>4155.3999999999996</v>
      </c>
      <c r="T29" s="1938">
        <v>4870.6000000000004</v>
      </c>
      <c r="U29" s="1939">
        <v>5071.2999999999993</v>
      </c>
      <c r="V29" s="1939">
        <v>5837.1</v>
      </c>
      <c r="W29" s="1940">
        <v>7543.7000000000007</v>
      </c>
      <c r="X29" s="1938">
        <v>6429.7</v>
      </c>
      <c r="Y29" s="1939">
        <v>5833.9</v>
      </c>
      <c r="Z29" s="1939">
        <v>7034.4</v>
      </c>
      <c r="AA29" s="1940">
        <v>7952.1</v>
      </c>
      <c r="AB29" s="1938">
        <v>7869.6</v>
      </c>
      <c r="AC29" s="1939">
        <v>7186.7</v>
      </c>
      <c r="AD29" s="1939">
        <v>7535.5</v>
      </c>
      <c r="AE29" s="1940">
        <v>7330.5</v>
      </c>
      <c r="AF29" s="1938">
        <v>7263.9</v>
      </c>
      <c r="AG29" s="1939">
        <v>6789.2</v>
      </c>
      <c r="AH29" s="1939">
        <v>6831.2999999999993</v>
      </c>
      <c r="AI29" s="1940">
        <v>7205.8000000000011</v>
      </c>
      <c r="AJ29" s="1938">
        <v>7167.6</v>
      </c>
      <c r="AK29" s="1939">
        <v>5607</v>
      </c>
      <c r="AL29" s="1939">
        <v>5548</v>
      </c>
      <c r="AM29" s="1940">
        <v>5594</v>
      </c>
      <c r="AN29" s="1938">
        <v>5600.0000000000009</v>
      </c>
      <c r="AO29" s="1940">
        <v>5593.3000000000011</v>
      </c>
      <c r="AP29" s="1404"/>
      <c r="AQ29" s="1419"/>
    </row>
    <row r="30" spans="1:43" s="1390" customFormat="1" ht="16.5" thickBot="1">
      <c r="A30" s="1645"/>
      <c r="B30" s="1644"/>
      <c r="C30" s="1644"/>
      <c r="D30" s="1644"/>
      <c r="E30" s="1644"/>
      <c r="F30" s="1644"/>
      <c r="G30" s="1644"/>
      <c r="H30" s="1644"/>
      <c r="I30" s="1644"/>
      <c r="J30" s="1644"/>
      <c r="K30" s="1644"/>
      <c r="L30" s="1644"/>
      <c r="M30" s="1644"/>
      <c r="N30" s="1427" t="s">
        <v>200</v>
      </c>
      <c r="O30" s="1947">
        <v>19062.099999999999</v>
      </c>
      <c r="P30" s="1948">
        <v>19346</v>
      </c>
      <c r="Q30" s="1947">
        <v>19263.099999999999</v>
      </c>
      <c r="R30" s="1947">
        <v>19700</v>
      </c>
      <c r="S30" s="1949">
        <v>25773.5</v>
      </c>
      <c r="T30" s="1947">
        <v>25853.599999999999</v>
      </c>
      <c r="U30" s="1947">
        <v>25989.9</v>
      </c>
      <c r="V30" s="1947">
        <v>25970.400000000001</v>
      </c>
      <c r="W30" s="1947">
        <v>26041.8</v>
      </c>
      <c r="X30" s="1948">
        <v>26086.400000000001</v>
      </c>
      <c r="Y30" s="1947">
        <v>26125</v>
      </c>
      <c r="Z30" s="1947">
        <v>26167.200000000001</v>
      </c>
      <c r="AA30" s="1949">
        <v>26205</v>
      </c>
      <c r="AB30" s="1948">
        <v>26246.2</v>
      </c>
      <c r="AC30" s="1947">
        <v>26336.7</v>
      </c>
      <c r="AD30" s="1947">
        <v>26363.1</v>
      </c>
      <c r="AE30" s="1949">
        <v>26275.9</v>
      </c>
      <c r="AF30" s="1948">
        <v>26285.3</v>
      </c>
      <c r="AG30" s="1947">
        <v>27351.9</v>
      </c>
      <c r="AH30" s="1947">
        <v>26664.400000000001</v>
      </c>
      <c r="AI30" s="1949">
        <v>26430.2</v>
      </c>
      <c r="AJ30" s="1948">
        <v>26424.9</v>
      </c>
      <c r="AK30" s="1947">
        <v>26490.7</v>
      </c>
      <c r="AL30" s="1947">
        <v>26631.8</v>
      </c>
      <c r="AM30" s="1949">
        <v>26668.9</v>
      </c>
      <c r="AN30" s="1948">
        <v>26706.9</v>
      </c>
      <c r="AO30" s="1949">
        <v>26760.7</v>
      </c>
      <c r="AP30" s="1404"/>
      <c r="AQ30" s="1419"/>
    </row>
    <row r="31" spans="1:43" s="1520" customFormat="1">
      <c r="A31" s="1649" t="s">
        <v>314</v>
      </c>
      <c r="B31" s="1647"/>
      <c r="C31" s="1647"/>
      <c r="D31" s="1647"/>
      <c r="E31" s="1647"/>
      <c r="F31" s="1647"/>
      <c r="G31" s="1647"/>
      <c r="H31" s="1647"/>
      <c r="I31" s="1647"/>
      <c r="J31" s="1647"/>
      <c r="K31" s="1647"/>
      <c r="L31" s="1647"/>
      <c r="M31" s="1647"/>
      <c r="N31" s="1654" t="s">
        <v>198</v>
      </c>
      <c r="O31" s="1644"/>
      <c r="P31" s="1644"/>
      <c r="Q31" s="1644"/>
      <c r="R31" s="1644"/>
      <c r="S31" s="1644"/>
      <c r="T31" s="1644"/>
      <c r="U31" s="1644"/>
      <c r="V31" s="1644"/>
      <c r="W31" s="1646"/>
      <c r="X31" s="1646"/>
      <c r="Y31" s="1646"/>
      <c r="Z31" s="1646"/>
      <c r="AA31" s="1646"/>
      <c r="AB31" s="1646"/>
      <c r="AC31" s="1646"/>
      <c r="AD31" s="1646"/>
      <c r="AE31" s="1647"/>
      <c r="AF31" s="1647"/>
      <c r="AG31" s="1647"/>
      <c r="AH31" s="1647"/>
      <c r="AI31" s="1647"/>
      <c r="AJ31" s="1647"/>
      <c r="AK31" s="1647"/>
      <c r="AL31" s="1647"/>
      <c r="AM31" s="1655"/>
      <c r="AN31" s="1647"/>
    </row>
    <row r="32" spans="1:43" ht="43.5" customHeight="1">
      <c r="A32" s="1647"/>
      <c r="B32" s="1647"/>
      <c r="C32" s="1647"/>
      <c r="D32" s="1647"/>
      <c r="E32" s="1647"/>
      <c r="F32" s="1647"/>
      <c r="G32" s="1647"/>
      <c r="H32" s="1647"/>
      <c r="I32" s="1647"/>
      <c r="J32" s="1647"/>
      <c r="K32" s="1647"/>
      <c r="L32" s="1647"/>
      <c r="M32" s="1647"/>
      <c r="N32" s="1651" t="s">
        <v>201</v>
      </c>
      <c r="O32" s="1656"/>
      <c r="P32" s="1656"/>
      <c r="Q32" s="1656"/>
      <c r="R32" s="1656"/>
      <c r="S32" s="1656"/>
      <c r="T32" s="1647"/>
      <c r="U32" s="1647"/>
      <c r="V32" s="1647"/>
      <c r="W32" s="1647"/>
      <c r="X32" s="1647"/>
      <c r="Y32" s="1647"/>
      <c r="Z32" s="1647"/>
      <c r="AA32" s="1647"/>
      <c r="AB32" s="1647"/>
      <c r="AC32" s="1647"/>
      <c r="AD32" s="1647"/>
      <c r="AE32" s="1647"/>
      <c r="AF32" s="1647"/>
      <c r="AG32" s="1647"/>
      <c r="AH32" s="1647"/>
      <c r="AI32" s="1647"/>
      <c r="AJ32" s="1647"/>
      <c r="AK32" s="1647"/>
      <c r="AL32" s="1647"/>
      <c r="AM32" s="1647"/>
      <c r="AN32" s="1647"/>
    </row>
    <row r="33" spans="1:40">
      <c r="A33" s="1647"/>
      <c r="B33" s="1653"/>
      <c r="C33" s="1653"/>
      <c r="D33" s="1653"/>
      <c r="E33" s="1653"/>
      <c r="F33" s="1653"/>
      <c r="G33" s="1653"/>
      <c r="H33" s="1653"/>
      <c r="I33" s="1653"/>
      <c r="J33" s="1653"/>
      <c r="K33" s="1653"/>
      <c r="L33" s="1653"/>
      <c r="M33" s="1653"/>
      <c r="N33" s="1652" t="s">
        <v>202</v>
      </c>
      <c r="O33" s="1647"/>
      <c r="P33" s="1647"/>
      <c r="Q33" s="1647"/>
      <c r="R33" s="1647"/>
      <c r="S33" s="1647"/>
      <c r="T33" s="1647"/>
      <c r="U33" s="1647"/>
      <c r="V33" s="1647"/>
      <c r="W33" s="1647"/>
      <c r="X33" s="1647"/>
      <c r="Y33" s="1647"/>
      <c r="Z33" s="1647"/>
      <c r="AA33" s="1647"/>
      <c r="AB33" s="1647"/>
      <c r="AC33" s="1647"/>
      <c r="AD33" s="1647"/>
      <c r="AE33" s="1647"/>
      <c r="AF33" s="1647"/>
      <c r="AG33" s="1647"/>
      <c r="AH33" s="1647"/>
      <c r="AI33" s="1647"/>
      <c r="AJ33" s="1647"/>
      <c r="AK33" s="1647"/>
      <c r="AL33" s="1647"/>
      <c r="AM33" s="1647"/>
      <c r="AN33" s="1647"/>
    </row>
    <row r="34" spans="1:40">
      <c r="A34" s="1647"/>
      <c r="B34" s="1647"/>
      <c r="C34" s="1647"/>
      <c r="D34" s="1647"/>
      <c r="E34" s="1647"/>
      <c r="F34" s="1647"/>
      <c r="G34" s="1647"/>
      <c r="H34" s="1647"/>
      <c r="I34" s="1647"/>
      <c r="J34" s="1647"/>
      <c r="K34" s="1647"/>
      <c r="L34" s="1647"/>
      <c r="M34" s="1647"/>
      <c r="N34" s="1652" t="s">
        <v>1139</v>
      </c>
      <c r="O34" s="1653"/>
      <c r="P34" s="1653"/>
      <c r="Q34" s="1653"/>
      <c r="R34" s="1653"/>
      <c r="S34" s="1653"/>
      <c r="T34" s="1653"/>
      <c r="U34" s="1653"/>
      <c r="V34" s="1653"/>
      <c r="W34" s="1647"/>
      <c r="X34" s="1647"/>
      <c r="Y34" s="1647"/>
      <c r="Z34" s="1647"/>
      <c r="AA34" s="1647"/>
      <c r="AB34" s="1647"/>
      <c r="AC34" s="1647"/>
      <c r="AD34" s="1647"/>
      <c r="AE34" s="1647"/>
      <c r="AF34" s="1647"/>
      <c r="AG34" s="1647"/>
      <c r="AH34" s="1647"/>
      <c r="AI34" s="1647"/>
      <c r="AJ34" s="1647"/>
      <c r="AK34" s="1647"/>
      <c r="AL34" s="1647"/>
      <c r="AM34" s="1647"/>
      <c r="AN34" s="1647"/>
    </row>
  </sheetData>
  <mergeCells count="13">
    <mergeCell ref="AN3:AO3"/>
    <mergeCell ref="B2:D2"/>
    <mergeCell ref="E2:G2"/>
    <mergeCell ref="K2:M2"/>
    <mergeCell ref="B3:E3"/>
    <mergeCell ref="F3:I3"/>
    <mergeCell ref="J3:M3"/>
    <mergeCell ref="AJ3:AM3"/>
    <mergeCell ref="P3:S3"/>
    <mergeCell ref="T3:W3"/>
    <mergeCell ref="X3:AA3"/>
    <mergeCell ref="AB3:AE3"/>
    <mergeCell ref="AF3:AI3"/>
  </mergeCells>
  <hyperlinks>
    <hyperlink ref="A1" location="Menu!A1" display="Return to Menu"/>
  </hyperlinks>
  <pageMargins left="0" right="0" top="0.98425196850393704" bottom="0.98425196850393704" header="0.511811023622047" footer="0.511811023622047"/>
  <pageSetup paperSize="9" scale="25" orientation="landscape" r:id="rId1"/>
  <headerFooter alignWithMargins="0"/>
  <colBreaks count="1" manualBreakCount="1">
    <brk id="14" max="33"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26"/>
  <sheetViews>
    <sheetView view="pageBreakPreview" zoomScale="80" zoomScaleNormal="75" zoomScaleSheetLayoutView="80" workbookViewId="0"/>
  </sheetViews>
  <sheetFormatPr defaultColWidth="14.28515625" defaultRowHeight="15.75"/>
  <cols>
    <col min="1" max="1" width="67.28515625" style="989" customWidth="1"/>
    <col min="2" max="17" width="14.28515625" style="989" customWidth="1"/>
    <col min="18" max="18" width="40.140625" style="989" customWidth="1"/>
    <col min="19" max="25" width="14.42578125" style="989" customWidth="1"/>
    <col min="26" max="34" width="13.85546875" style="989" customWidth="1"/>
    <col min="35" max="35" width="14.5703125" style="989" customWidth="1"/>
    <col min="36" max="36" width="13.85546875" style="989" customWidth="1"/>
    <col min="37" max="37" width="14.5703125" style="989" customWidth="1"/>
    <col min="38" max="38" width="15.28515625" style="989" customWidth="1"/>
    <col min="39" max="44" width="14.5703125" style="989" customWidth="1"/>
    <col min="45" max="45" width="13.85546875" style="989" bestFit="1" customWidth="1"/>
    <col min="46" max="46" width="16.42578125" style="989" customWidth="1"/>
    <col min="47" max="47" width="13.85546875" style="989" bestFit="1" customWidth="1"/>
    <col min="48" max="48" width="15.42578125" style="989" customWidth="1"/>
    <col min="49" max="49" width="12.85546875" style="989" bestFit="1" customWidth="1"/>
    <col min="50" max="243" width="9.140625" style="989" customWidth="1"/>
    <col min="244" max="244" width="44.85546875" style="989" customWidth="1"/>
    <col min="245" max="247" width="14.28515625" style="989"/>
    <col min="248" max="248" width="67.28515625" style="989" customWidth="1"/>
    <col min="249" max="264" width="14.28515625" style="989" bestFit="1" customWidth="1"/>
    <col min="265" max="265" width="40.140625" style="989" customWidth="1"/>
    <col min="266" max="272" width="14.42578125" style="989" customWidth="1"/>
    <col min="273" max="281" width="13.85546875" style="989" customWidth="1"/>
    <col min="282" max="282" width="14.5703125" style="989" bestFit="1" customWidth="1"/>
    <col min="283" max="283" width="13.85546875" style="989" bestFit="1" customWidth="1"/>
    <col min="284" max="284" width="14.5703125" style="989" bestFit="1" customWidth="1"/>
    <col min="285" max="285" width="15.28515625" style="989" bestFit="1" customWidth="1"/>
    <col min="286" max="289" width="14.5703125" style="989" bestFit="1" customWidth="1"/>
    <col min="290" max="291" width="14.5703125" style="989" customWidth="1"/>
    <col min="292" max="300" width="13.85546875" style="989" bestFit="1" customWidth="1"/>
    <col min="301" max="304" width="9.140625" style="989" customWidth="1"/>
    <col min="305" max="305" width="12.85546875" style="989" bestFit="1" customWidth="1"/>
    <col min="306" max="499" width="9.140625" style="989" customWidth="1"/>
    <col min="500" max="500" width="44.85546875" style="989" customWidth="1"/>
    <col min="501" max="503" width="14.28515625" style="989"/>
    <col min="504" max="504" width="67.28515625" style="989" customWidth="1"/>
    <col min="505" max="520" width="14.28515625" style="989" bestFit="1" customWidth="1"/>
    <col min="521" max="521" width="40.140625" style="989" customWidth="1"/>
    <col min="522" max="528" width="14.42578125" style="989" customWidth="1"/>
    <col min="529" max="537" width="13.85546875" style="989" customWidth="1"/>
    <col min="538" max="538" width="14.5703125" style="989" bestFit="1" customWidth="1"/>
    <col min="539" max="539" width="13.85546875" style="989" bestFit="1" customWidth="1"/>
    <col min="540" max="540" width="14.5703125" style="989" bestFit="1" customWidth="1"/>
    <col min="541" max="541" width="15.28515625" style="989" bestFit="1" customWidth="1"/>
    <col min="542" max="545" width="14.5703125" style="989" bestFit="1" customWidth="1"/>
    <col min="546" max="547" width="14.5703125" style="989" customWidth="1"/>
    <col min="548" max="556" width="13.85546875" style="989" bestFit="1" customWidth="1"/>
    <col min="557" max="560" width="9.140625" style="989" customWidth="1"/>
    <col min="561" max="561" width="12.85546875" style="989" bestFit="1" customWidth="1"/>
    <col min="562" max="755" width="9.140625" style="989" customWidth="1"/>
    <col min="756" max="756" width="44.85546875" style="989" customWidth="1"/>
    <col min="757" max="759" width="14.28515625" style="989"/>
    <col min="760" max="760" width="67.28515625" style="989" customWidth="1"/>
    <col min="761" max="776" width="14.28515625" style="989" bestFit="1" customWidth="1"/>
    <col min="777" max="777" width="40.140625" style="989" customWidth="1"/>
    <col min="778" max="784" width="14.42578125" style="989" customWidth="1"/>
    <col min="785" max="793" width="13.85546875" style="989" customWidth="1"/>
    <col min="794" max="794" width="14.5703125" style="989" bestFit="1" customWidth="1"/>
    <col min="795" max="795" width="13.85546875" style="989" bestFit="1" customWidth="1"/>
    <col min="796" max="796" width="14.5703125" style="989" bestFit="1" customWidth="1"/>
    <col min="797" max="797" width="15.28515625" style="989" bestFit="1" customWidth="1"/>
    <col min="798" max="801" width="14.5703125" style="989" bestFit="1" customWidth="1"/>
    <col min="802" max="803" width="14.5703125" style="989" customWidth="1"/>
    <col min="804" max="812" width="13.85546875" style="989" bestFit="1" customWidth="1"/>
    <col min="813" max="816" width="9.140625" style="989" customWidth="1"/>
    <col min="817" max="817" width="12.85546875" style="989" bestFit="1" customWidth="1"/>
    <col min="818" max="1011" width="9.140625" style="989" customWidth="1"/>
    <col min="1012" max="1012" width="44.85546875" style="989" customWidth="1"/>
    <col min="1013" max="1015" width="14.28515625" style="989"/>
    <col min="1016" max="1016" width="67.28515625" style="989" customWidth="1"/>
    <col min="1017" max="1032" width="14.28515625" style="989" bestFit="1" customWidth="1"/>
    <col min="1033" max="1033" width="40.140625" style="989" customWidth="1"/>
    <col min="1034" max="1040" width="14.42578125" style="989" customWidth="1"/>
    <col min="1041" max="1049" width="13.85546875" style="989" customWidth="1"/>
    <col min="1050" max="1050" width="14.5703125" style="989" bestFit="1" customWidth="1"/>
    <col min="1051" max="1051" width="13.85546875" style="989" bestFit="1" customWidth="1"/>
    <col min="1052" max="1052" width="14.5703125" style="989" bestFit="1" customWidth="1"/>
    <col min="1053" max="1053" width="15.28515625" style="989" bestFit="1" customWidth="1"/>
    <col min="1054" max="1057" width="14.5703125" style="989" bestFit="1" customWidth="1"/>
    <col min="1058" max="1059" width="14.5703125" style="989" customWidth="1"/>
    <col min="1060" max="1068" width="13.85546875" style="989" bestFit="1" customWidth="1"/>
    <col min="1069" max="1072" width="9.140625" style="989" customWidth="1"/>
    <col min="1073" max="1073" width="12.85546875" style="989" bestFit="1" customWidth="1"/>
    <col min="1074" max="1267" width="9.140625" style="989" customWidth="1"/>
    <col min="1268" max="1268" width="44.85546875" style="989" customWidth="1"/>
    <col min="1269" max="1271" width="14.28515625" style="989"/>
    <col min="1272" max="1272" width="67.28515625" style="989" customWidth="1"/>
    <col min="1273" max="1288" width="14.28515625" style="989" bestFit="1" customWidth="1"/>
    <col min="1289" max="1289" width="40.140625" style="989" customWidth="1"/>
    <col min="1290" max="1296" width="14.42578125" style="989" customWidth="1"/>
    <col min="1297" max="1305" width="13.85546875" style="989" customWidth="1"/>
    <col min="1306" max="1306" width="14.5703125" style="989" bestFit="1" customWidth="1"/>
    <col min="1307" max="1307" width="13.85546875" style="989" bestFit="1" customWidth="1"/>
    <col min="1308" max="1308" width="14.5703125" style="989" bestFit="1" customWidth="1"/>
    <col min="1309" max="1309" width="15.28515625" style="989" bestFit="1" customWidth="1"/>
    <col min="1310" max="1313" width="14.5703125" style="989" bestFit="1" customWidth="1"/>
    <col min="1314" max="1315" width="14.5703125" style="989" customWidth="1"/>
    <col min="1316" max="1324" width="13.85546875" style="989" bestFit="1" customWidth="1"/>
    <col min="1325" max="1328" width="9.140625" style="989" customWidth="1"/>
    <col min="1329" max="1329" width="12.85546875" style="989" bestFit="1" customWidth="1"/>
    <col min="1330" max="1523" width="9.140625" style="989" customWidth="1"/>
    <col min="1524" max="1524" width="44.85546875" style="989" customWidth="1"/>
    <col min="1525" max="1527" width="14.28515625" style="989"/>
    <col min="1528" max="1528" width="67.28515625" style="989" customWidth="1"/>
    <col min="1529" max="1544" width="14.28515625" style="989" bestFit="1" customWidth="1"/>
    <col min="1545" max="1545" width="40.140625" style="989" customWidth="1"/>
    <col min="1546" max="1552" width="14.42578125" style="989" customWidth="1"/>
    <col min="1553" max="1561" width="13.85546875" style="989" customWidth="1"/>
    <col min="1562" max="1562" width="14.5703125" style="989" bestFit="1" customWidth="1"/>
    <col min="1563" max="1563" width="13.85546875" style="989" bestFit="1" customWidth="1"/>
    <col min="1564" max="1564" width="14.5703125" style="989" bestFit="1" customWidth="1"/>
    <col min="1565" max="1565" width="15.28515625" style="989" bestFit="1" customWidth="1"/>
    <col min="1566" max="1569" width="14.5703125" style="989" bestFit="1" customWidth="1"/>
    <col min="1570" max="1571" width="14.5703125" style="989" customWidth="1"/>
    <col min="1572" max="1580" width="13.85546875" style="989" bestFit="1" customWidth="1"/>
    <col min="1581" max="1584" width="9.140625" style="989" customWidth="1"/>
    <col min="1585" max="1585" width="12.85546875" style="989" bestFit="1" customWidth="1"/>
    <col min="1586" max="1779" width="9.140625" style="989" customWidth="1"/>
    <col min="1780" max="1780" width="44.85546875" style="989" customWidth="1"/>
    <col min="1781" max="1783" width="14.28515625" style="989"/>
    <col min="1784" max="1784" width="67.28515625" style="989" customWidth="1"/>
    <col min="1785" max="1800" width="14.28515625" style="989" bestFit="1" customWidth="1"/>
    <col min="1801" max="1801" width="40.140625" style="989" customWidth="1"/>
    <col min="1802" max="1808" width="14.42578125" style="989" customWidth="1"/>
    <col min="1809" max="1817" width="13.85546875" style="989" customWidth="1"/>
    <col min="1818" max="1818" width="14.5703125" style="989" bestFit="1" customWidth="1"/>
    <col min="1819" max="1819" width="13.85546875" style="989" bestFit="1" customWidth="1"/>
    <col min="1820" max="1820" width="14.5703125" style="989" bestFit="1" customWidth="1"/>
    <col min="1821" max="1821" width="15.28515625" style="989" bestFit="1" customWidth="1"/>
    <col min="1822" max="1825" width="14.5703125" style="989" bestFit="1" customWidth="1"/>
    <col min="1826" max="1827" width="14.5703125" style="989" customWidth="1"/>
    <col min="1828" max="1836" width="13.85546875" style="989" bestFit="1" customWidth="1"/>
    <col min="1837" max="1840" width="9.140625" style="989" customWidth="1"/>
    <col min="1841" max="1841" width="12.85546875" style="989" bestFit="1" customWidth="1"/>
    <col min="1842" max="2035" width="9.140625" style="989" customWidth="1"/>
    <col min="2036" max="2036" width="44.85546875" style="989" customWidth="1"/>
    <col min="2037" max="2039" width="14.28515625" style="989"/>
    <col min="2040" max="2040" width="67.28515625" style="989" customWidth="1"/>
    <col min="2041" max="2056" width="14.28515625" style="989" bestFit="1" customWidth="1"/>
    <col min="2057" max="2057" width="40.140625" style="989" customWidth="1"/>
    <col min="2058" max="2064" width="14.42578125" style="989" customWidth="1"/>
    <col min="2065" max="2073" width="13.85546875" style="989" customWidth="1"/>
    <col min="2074" max="2074" width="14.5703125" style="989" bestFit="1" customWidth="1"/>
    <col min="2075" max="2075" width="13.85546875" style="989" bestFit="1" customWidth="1"/>
    <col min="2076" max="2076" width="14.5703125" style="989" bestFit="1" customWidth="1"/>
    <col min="2077" max="2077" width="15.28515625" style="989" bestFit="1" customWidth="1"/>
    <col min="2078" max="2081" width="14.5703125" style="989" bestFit="1" customWidth="1"/>
    <col min="2082" max="2083" width="14.5703125" style="989" customWidth="1"/>
    <col min="2084" max="2092" width="13.85546875" style="989" bestFit="1" customWidth="1"/>
    <col min="2093" max="2096" width="9.140625" style="989" customWidth="1"/>
    <col min="2097" max="2097" width="12.85546875" style="989" bestFit="1" customWidth="1"/>
    <col min="2098" max="2291" width="9.140625" style="989" customWidth="1"/>
    <col min="2292" max="2292" width="44.85546875" style="989" customWidth="1"/>
    <col min="2293" max="2295" width="14.28515625" style="989"/>
    <col min="2296" max="2296" width="67.28515625" style="989" customWidth="1"/>
    <col min="2297" max="2312" width="14.28515625" style="989" bestFit="1" customWidth="1"/>
    <col min="2313" max="2313" width="40.140625" style="989" customWidth="1"/>
    <col min="2314" max="2320" width="14.42578125" style="989" customWidth="1"/>
    <col min="2321" max="2329" width="13.85546875" style="989" customWidth="1"/>
    <col min="2330" max="2330" width="14.5703125" style="989" bestFit="1" customWidth="1"/>
    <col min="2331" max="2331" width="13.85546875" style="989" bestFit="1" customWidth="1"/>
    <col min="2332" max="2332" width="14.5703125" style="989" bestFit="1" customWidth="1"/>
    <col min="2333" max="2333" width="15.28515625" style="989" bestFit="1" customWidth="1"/>
    <col min="2334" max="2337" width="14.5703125" style="989" bestFit="1" customWidth="1"/>
    <col min="2338" max="2339" width="14.5703125" style="989" customWidth="1"/>
    <col min="2340" max="2348" width="13.85546875" style="989" bestFit="1" customWidth="1"/>
    <col min="2349" max="2352" width="9.140625" style="989" customWidth="1"/>
    <col min="2353" max="2353" width="12.85546875" style="989" bestFit="1" customWidth="1"/>
    <col min="2354" max="2547" width="9.140625" style="989" customWidth="1"/>
    <col min="2548" max="2548" width="44.85546875" style="989" customWidth="1"/>
    <col min="2549" max="2551" width="14.28515625" style="989"/>
    <col min="2552" max="2552" width="67.28515625" style="989" customWidth="1"/>
    <col min="2553" max="2568" width="14.28515625" style="989" bestFit="1" customWidth="1"/>
    <col min="2569" max="2569" width="40.140625" style="989" customWidth="1"/>
    <col min="2570" max="2576" width="14.42578125" style="989" customWidth="1"/>
    <col min="2577" max="2585" width="13.85546875" style="989" customWidth="1"/>
    <col min="2586" max="2586" width="14.5703125" style="989" bestFit="1" customWidth="1"/>
    <col min="2587" max="2587" width="13.85546875" style="989" bestFit="1" customWidth="1"/>
    <col min="2588" max="2588" width="14.5703125" style="989" bestFit="1" customWidth="1"/>
    <col min="2589" max="2589" width="15.28515625" style="989" bestFit="1" customWidth="1"/>
    <col min="2590" max="2593" width="14.5703125" style="989" bestFit="1" customWidth="1"/>
    <col min="2594" max="2595" width="14.5703125" style="989" customWidth="1"/>
    <col min="2596" max="2604" width="13.85546875" style="989" bestFit="1" customWidth="1"/>
    <col min="2605" max="2608" width="9.140625" style="989" customWidth="1"/>
    <col min="2609" max="2609" width="12.85546875" style="989" bestFit="1" customWidth="1"/>
    <col min="2610" max="2803" width="9.140625" style="989" customWidth="1"/>
    <col min="2804" max="2804" width="44.85546875" style="989" customWidth="1"/>
    <col min="2805" max="2807" width="14.28515625" style="989"/>
    <col min="2808" max="2808" width="67.28515625" style="989" customWidth="1"/>
    <col min="2809" max="2824" width="14.28515625" style="989" bestFit="1" customWidth="1"/>
    <col min="2825" max="2825" width="40.140625" style="989" customWidth="1"/>
    <col min="2826" max="2832" width="14.42578125" style="989" customWidth="1"/>
    <col min="2833" max="2841" width="13.85546875" style="989" customWidth="1"/>
    <col min="2842" max="2842" width="14.5703125" style="989" bestFit="1" customWidth="1"/>
    <col min="2843" max="2843" width="13.85546875" style="989" bestFit="1" customWidth="1"/>
    <col min="2844" max="2844" width="14.5703125" style="989" bestFit="1" customWidth="1"/>
    <col min="2845" max="2845" width="15.28515625" style="989" bestFit="1" customWidth="1"/>
    <col min="2846" max="2849" width="14.5703125" style="989" bestFit="1" customWidth="1"/>
    <col min="2850" max="2851" width="14.5703125" style="989" customWidth="1"/>
    <col min="2852" max="2860" width="13.85546875" style="989" bestFit="1" customWidth="1"/>
    <col min="2861" max="2864" width="9.140625" style="989" customWidth="1"/>
    <col min="2865" max="2865" width="12.85546875" style="989" bestFit="1" customWidth="1"/>
    <col min="2866" max="3059" width="9.140625" style="989" customWidth="1"/>
    <col min="3060" max="3060" width="44.85546875" style="989" customWidth="1"/>
    <col min="3061" max="3063" width="14.28515625" style="989"/>
    <col min="3064" max="3064" width="67.28515625" style="989" customWidth="1"/>
    <col min="3065" max="3080" width="14.28515625" style="989" bestFit="1" customWidth="1"/>
    <col min="3081" max="3081" width="40.140625" style="989" customWidth="1"/>
    <col min="3082" max="3088" width="14.42578125" style="989" customWidth="1"/>
    <col min="3089" max="3097" width="13.85546875" style="989" customWidth="1"/>
    <col min="3098" max="3098" width="14.5703125" style="989" bestFit="1" customWidth="1"/>
    <col min="3099" max="3099" width="13.85546875" style="989" bestFit="1" customWidth="1"/>
    <col min="3100" max="3100" width="14.5703125" style="989" bestFit="1" customWidth="1"/>
    <col min="3101" max="3101" width="15.28515625" style="989" bestFit="1" customWidth="1"/>
    <col min="3102" max="3105" width="14.5703125" style="989" bestFit="1" customWidth="1"/>
    <col min="3106" max="3107" width="14.5703125" style="989" customWidth="1"/>
    <col min="3108" max="3116" width="13.85546875" style="989" bestFit="1" customWidth="1"/>
    <col min="3117" max="3120" width="9.140625" style="989" customWidth="1"/>
    <col min="3121" max="3121" width="12.85546875" style="989" bestFit="1" customWidth="1"/>
    <col min="3122" max="3315" width="9.140625" style="989" customWidth="1"/>
    <col min="3316" max="3316" width="44.85546875" style="989" customWidth="1"/>
    <col min="3317" max="3319" width="14.28515625" style="989"/>
    <col min="3320" max="3320" width="67.28515625" style="989" customWidth="1"/>
    <col min="3321" max="3336" width="14.28515625" style="989" bestFit="1" customWidth="1"/>
    <col min="3337" max="3337" width="40.140625" style="989" customWidth="1"/>
    <col min="3338" max="3344" width="14.42578125" style="989" customWidth="1"/>
    <col min="3345" max="3353" width="13.85546875" style="989" customWidth="1"/>
    <col min="3354" max="3354" width="14.5703125" style="989" bestFit="1" customWidth="1"/>
    <col min="3355" max="3355" width="13.85546875" style="989" bestFit="1" customWidth="1"/>
    <col min="3356" max="3356" width="14.5703125" style="989" bestFit="1" customWidth="1"/>
    <col min="3357" max="3357" width="15.28515625" style="989" bestFit="1" customWidth="1"/>
    <col min="3358" max="3361" width="14.5703125" style="989" bestFit="1" customWidth="1"/>
    <col min="3362" max="3363" width="14.5703125" style="989" customWidth="1"/>
    <col min="3364" max="3372" width="13.85546875" style="989" bestFit="1" customWidth="1"/>
    <col min="3373" max="3376" width="9.140625" style="989" customWidth="1"/>
    <col min="3377" max="3377" width="12.85546875" style="989" bestFit="1" customWidth="1"/>
    <col min="3378" max="3571" width="9.140625" style="989" customWidth="1"/>
    <col min="3572" max="3572" width="44.85546875" style="989" customWidth="1"/>
    <col min="3573" max="3575" width="14.28515625" style="989"/>
    <col min="3576" max="3576" width="67.28515625" style="989" customWidth="1"/>
    <col min="3577" max="3592" width="14.28515625" style="989" bestFit="1" customWidth="1"/>
    <col min="3593" max="3593" width="40.140625" style="989" customWidth="1"/>
    <col min="3594" max="3600" width="14.42578125" style="989" customWidth="1"/>
    <col min="3601" max="3609" width="13.85546875" style="989" customWidth="1"/>
    <col min="3610" max="3610" width="14.5703125" style="989" bestFit="1" customWidth="1"/>
    <col min="3611" max="3611" width="13.85546875" style="989" bestFit="1" customWidth="1"/>
    <col min="3612" max="3612" width="14.5703125" style="989" bestFit="1" customWidth="1"/>
    <col min="3613" max="3613" width="15.28515625" style="989" bestFit="1" customWidth="1"/>
    <col min="3614" max="3617" width="14.5703125" style="989" bestFit="1" customWidth="1"/>
    <col min="3618" max="3619" width="14.5703125" style="989" customWidth="1"/>
    <col min="3620" max="3628" width="13.85546875" style="989" bestFit="1" customWidth="1"/>
    <col min="3629" max="3632" width="9.140625" style="989" customWidth="1"/>
    <col min="3633" max="3633" width="12.85546875" style="989" bestFit="1" customWidth="1"/>
    <col min="3634" max="3827" width="9.140625" style="989" customWidth="1"/>
    <col min="3828" max="3828" width="44.85546875" style="989" customWidth="1"/>
    <col min="3829" max="3831" width="14.28515625" style="989"/>
    <col min="3832" max="3832" width="67.28515625" style="989" customWidth="1"/>
    <col min="3833" max="3848" width="14.28515625" style="989" bestFit="1" customWidth="1"/>
    <col min="3849" max="3849" width="40.140625" style="989" customWidth="1"/>
    <col min="3850" max="3856" width="14.42578125" style="989" customWidth="1"/>
    <col min="3857" max="3865" width="13.85546875" style="989" customWidth="1"/>
    <col min="3866" max="3866" width="14.5703125" style="989" bestFit="1" customWidth="1"/>
    <col min="3867" max="3867" width="13.85546875" style="989" bestFit="1" customWidth="1"/>
    <col min="3868" max="3868" width="14.5703125" style="989" bestFit="1" customWidth="1"/>
    <col min="3869" max="3869" width="15.28515625" style="989" bestFit="1" customWidth="1"/>
    <col min="3870" max="3873" width="14.5703125" style="989" bestFit="1" customWidth="1"/>
    <col min="3874" max="3875" width="14.5703125" style="989" customWidth="1"/>
    <col min="3876" max="3884" width="13.85546875" style="989" bestFit="1" customWidth="1"/>
    <col min="3885" max="3888" width="9.140625" style="989" customWidth="1"/>
    <col min="3889" max="3889" width="12.85546875" style="989" bestFit="1" customWidth="1"/>
    <col min="3890" max="4083" width="9.140625" style="989" customWidth="1"/>
    <col min="4084" max="4084" width="44.85546875" style="989" customWidth="1"/>
    <col min="4085" max="4087" width="14.28515625" style="989"/>
    <col min="4088" max="4088" width="67.28515625" style="989" customWidth="1"/>
    <col min="4089" max="4104" width="14.28515625" style="989" bestFit="1" customWidth="1"/>
    <col min="4105" max="4105" width="40.140625" style="989" customWidth="1"/>
    <col min="4106" max="4112" width="14.42578125" style="989" customWidth="1"/>
    <col min="4113" max="4121" width="13.85546875" style="989" customWidth="1"/>
    <col min="4122" max="4122" width="14.5703125" style="989" bestFit="1" customWidth="1"/>
    <col min="4123" max="4123" width="13.85546875" style="989" bestFit="1" customWidth="1"/>
    <col min="4124" max="4124" width="14.5703125" style="989" bestFit="1" customWidth="1"/>
    <col min="4125" max="4125" width="15.28515625" style="989" bestFit="1" customWidth="1"/>
    <col min="4126" max="4129" width="14.5703125" style="989" bestFit="1" customWidth="1"/>
    <col min="4130" max="4131" width="14.5703125" style="989" customWidth="1"/>
    <col min="4132" max="4140" width="13.85546875" style="989" bestFit="1" customWidth="1"/>
    <col min="4141" max="4144" width="9.140625" style="989" customWidth="1"/>
    <col min="4145" max="4145" width="12.85546875" style="989" bestFit="1" customWidth="1"/>
    <col min="4146" max="4339" width="9.140625" style="989" customWidth="1"/>
    <col min="4340" max="4340" width="44.85546875" style="989" customWidth="1"/>
    <col min="4341" max="4343" width="14.28515625" style="989"/>
    <col min="4344" max="4344" width="67.28515625" style="989" customWidth="1"/>
    <col min="4345" max="4360" width="14.28515625" style="989" bestFit="1" customWidth="1"/>
    <col min="4361" max="4361" width="40.140625" style="989" customWidth="1"/>
    <col min="4362" max="4368" width="14.42578125" style="989" customWidth="1"/>
    <col min="4369" max="4377" width="13.85546875" style="989" customWidth="1"/>
    <col min="4378" max="4378" width="14.5703125" style="989" bestFit="1" customWidth="1"/>
    <col min="4379" max="4379" width="13.85546875" style="989" bestFit="1" customWidth="1"/>
    <col min="4380" max="4380" width="14.5703125" style="989" bestFit="1" customWidth="1"/>
    <col min="4381" max="4381" width="15.28515625" style="989" bestFit="1" customWidth="1"/>
    <col min="4382" max="4385" width="14.5703125" style="989" bestFit="1" customWidth="1"/>
    <col min="4386" max="4387" width="14.5703125" style="989" customWidth="1"/>
    <col min="4388" max="4396" width="13.85546875" style="989" bestFit="1" customWidth="1"/>
    <col min="4397" max="4400" width="9.140625" style="989" customWidth="1"/>
    <col min="4401" max="4401" width="12.85546875" style="989" bestFit="1" customWidth="1"/>
    <col min="4402" max="4595" width="9.140625" style="989" customWidth="1"/>
    <col min="4596" max="4596" width="44.85546875" style="989" customWidth="1"/>
    <col min="4597" max="4599" width="14.28515625" style="989"/>
    <col min="4600" max="4600" width="67.28515625" style="989" customWidth="1"/>
    <col min="4601" max="4616" width="14.28515625" style="989" bestFit="1" customWidth="1"/>
    <col min="4617" max="4617" width="40.140625" style="989" customWidth="1"/>
    <col min="4618" max="4624" width="14.42578125" style="989" customWidth="1"/>
    <col min="4625" max="4633" width="13.85546875" style="989" customWidth="1"/>
    <col min="4634" max="4634" width="14.5703125" style="989" bestFit="1" customWidth="1"/>
    <col min="4635" max="4635" width="13.85546875" style="989" bestFit="1" customWidth="1"/>
    <col min="4636" max="4636" width="14.5703125" style="989" bestFit="1" customWidth="1"/>
    <col min="4637" max="4637" width="15.28515625" style="989" bestFit="1" customWidth="1"/>
    <col min="4638" max="4641" width="14.5703125" style="989" bestFit="1" customWidth="1"/>
    <col min="4642" max="4643" width="14.5703125" style="989" customWidth="1"/>
    <col min="4644" max="4652" width="13.85546875" style="989" bestFit="1" customWidth="1"/>
    <col min="4653" max="4656" width="9.140625" style="989" customWidth="1"/>
    <col min="4657" max="4657" width="12.85546875" style="989" bestFit="1" customWidth="1"/>
    <col min="4658" max="4851" width="9.140625" style="989" customWidth="1"/>
    <col min="4852" max="4852" width="44.85546875" style="989" customWidth="1"/>
    <col min="4853" max="4855" width="14.28515625" style="989"/>
    <col min="4856" max="4856" width="67.28515625" style="989" customWidth="1"/>
    <col min="4857" max="4872" width="14.28515625" style="989" bestFit="1" customWidth="1"/>
    <col min="4873" max="4873" width="40.140625" style="989" customWidth="1"/>
    <col min="4874" max="4880" width="14.42578125" style="989" customWidth="1"/>
    <col min="4881" max="4889" width="13.85546875" style="989" customWidth="1"/>
    <col min="4890" max="4890" width="14.5703125" style="989" bestFit="1" customWidth="1"/>
    <col min="4891" max="4891" width="13.85546875" style="989" bestFit="1" customWidth="1"/>
    <col min="4892" max="4892" width="14.5703125" style="989" bestFit="1" customWidth="1"/>
    <col min="4893" max="4893" width="15.28515625" style="989" bestFit="1" customWidth="1"/>
    <col min="4894" max="4897" width="14.5703125" style="989" bestFit="1" customWidth="1"/>
    <col min="4898" max="4899" width="14.5703125" style="989" customWidth="1"/>
    <col min="4900" max="4908" width="13.85546875" style="989" bestFit="1" customWidth="1"/>
    <col min="4909" max="4912" width="9.140625" style="989" customWidth="1"/>
    <col min="4913" max="4913" width="12.85546875" style="989" bestFit="1" customWidth="1"/>
    <col min="4914" max="5107" width="9.140625" style="989" customWidth="1"/>
    <col min="5108" max="5108" width="44.85546875" style="989" customWidth="1"/>
    <col min="5109" max="5111" width="14.28515625" style="989"/>
    <col min="5112" max="5112" width="67.28515625" style="989" customWidth="1"/>
    <col min="5113" max="5128" width="14.28515625" style="989" bestFit="1" customWidth="1"/>
    <col min="5129" max="5129" width="40.140625" style="989" customWidth="1"/>
    <col min="5130" max="5136" width="14.42578125" style="989" customWidth="1"/>
    <col min="5137" max="5145" width="13.85546875" style="989" customWidth="1"/>
    <col min="5146" max="5146" width="14.5703125" style="989" bestFit="1" customWidth="1"/>
    <col min="5147" max="5147" width="13.85546875" style="989" bestFit="1" customWidth="1"/>
    <col min="5148" max="5148" width="14.5703125" style="989" bestFit="1" customWidth="1"/>
    <col min="5149" max="5149" width="15.28515625" style="989" bestFit="1" customWidth="1"/>
    <col min="5150" max="5153" width="14.5703125" style="989" bestFit="1" customWidth="1"/>
    <col min="5154" max="5155" width="14.5703125" style="989" customWidth="1"/>
    <col min="5156" max="5164" width="13.85546875" style="989" bestFit="1" customWidth="1"/>
    <col min="5165" max="5168" width="9.140625" style="989" customWidth="1"/>
    <col min="5169" max="5169" width="12.85546875" style="989" bestFit="1" customWidth="1"/>
    <col min="5170" max="5363" width="9.140625" style="989" customWidth="1"/>
    <col min="5364" max="5364" width="44.85546875" style="989" customWidth="1"/>
    <col min="5365" max="5367" width="14.28515625" style="989"/>
    <col min="5368" max="5368" width="67.28515625" style="989" customWidth="1"/>
    <col min="5369" max="5384" width="14.28515625" style="989" bestFit="1" customWidth="1"/>
    <col min="5385" max="5385" width="40.140625" style="989" customWidth="1"/>
    <col min="5386" max="5392" width="14.42578125" style="989" customWidth="1"/>
    <col min="5393" max="5401" width="13.85546875" style="989" customWidth="1"/>
    <col min="5402" max="5402" width="14.5703125" style="989" bestFit="1" customWidth="1"/>
    <col min="5403" max="5403" width="13.85546875" style="989" bestFit="1" customWidth="1"/>
    <col min="5404" max="5404" width="14.5703125" style="989" bestFit="1" customWidth="1"/>
    <col min="5405" max="5405" width="15.28515625" style="989" bestFit="1" customWidth="1"/>
    <col min="5406" max="5409" width="14.5703125" style="989" bestFit="1" customWidth="1"/>
    <col min="5410" max="5411" width="14.5703125" style="989" customWidth="1"/>
    <col min="5412" max="5420" width="13.85546875" style="989" bestFit="1" customWidth="1"/>
    <col min="5421" max="5424" width="9.140625" style="989" customWidth="1"/>
    <col min="5425" max="5425" width="12.85546875" style="989" bestFit="1" customWidth="1"/>
    <col min="5426" max="5619" width="9.140625" style="989" customWidth="1"/>
    <col min="5620" max="5620" width="44.85546875" style="989" customWidth="1"/>
    <col min="5621" max="5623" width="14.28515625" style="989"/>
    <col min="5624" max="5624" width="67.28515625" style="989" customWidth="1"/>
    <col min="5625" max="5640" width="14.28515625" style="989" bestFit="1" customWidth="1"/>
    <col min="5641" max="5641" width="40.140625" style="989" customWidth="1"/>
    <col min="5642" max="5648" width="14.42578125" style="989" customWidth="1"/>
    <col min="5649" max="5657" width="13.85546875" style="989" customWidth="1"/>
    <col min="5658" max="5658" width="14.5703125" style="989" bestFit="1" customWidth="1"/>
    <col min="5659" max="5659" width="13.85546875" style="989" bestFit="1" customWidth="1"/>
    <col min="5660" max="5660" width="14.5703125" style="989" bestFit="1" customWidth="1"/>
    <col min="5661" max="5661" width="15.28515625" style="989" bestFit="1" customWidth="1"/>
    <col min="5662" max="5665" width="14.5703125" style="989" bestFit="1" customWidth="1"/>
    <col min="5666" max="5667" width="14.5703125" style="989" customWidth="1"/>
    <col min="5668" max="5676" width="13.85546875" style="989" bestFit="1" customWidth="1"/>
    <col min="5677" max="5680" width="9.140625" style="989" customWidth="1"/>
    <col min="5681" max="5681" width="12.85546875" style="989" bestFit="1" customWidth="1"/>
    <col min="5682" max="5875" width="9.140625" style="989" customWidth="1"/>
    <col min="5876" max="5876" width="44.85546875" style="989" customWidth="1"/>
    <col min="5877" max="5879" width="14.28515625" style="989"/>
    <col min="5880" max="5880" width="67.28515625" style="989" customWidth="1"/>
    <col min="5881" max="5896" width="14.28515625" style="989" bestFit="1" customWidth="1"/>
    <col min="5897" max="5897" width="40.140625" style="989" customWidth="1"/>
    <col min="5898" max="5904" width="14.42578125" style="989" customWidth="1"/>
    <col min="5905" max="5913" width="13.85546875" style="989" customWidth="1"/>
    <col min="5914" max="5914" width="14.5703125" style="989" bestFit="1" customWidth="1"/>
    <col min="5915" max="5915" width="13.85546875" style="989" bestFit="1" customWidth="1"/>
    <col min="5916" max="5916" width="14.5703125" style="989" bestFit="1" customWidth="1"/>
    <col min="5917" max="5917" width="15.28515625" style="989" bestFit="1" customWidth="1"/>
    <col min="5918" max="5921" width="14.5703125" style="989" bestFit="1" customWidth="1"/>
    <col min="5922" max="5923" width="14.5703125" style="989" customWidth="1"/>
    <col min="5924" max="5932" width="13.85546875" style="989" bestFit="1" customWidth="1"/>
    <col min="5933" max="5936" width="9.140625" style="989" customWidth="1"/>
    <col min="5937" max="5937" width="12.85546875" style="989" bestFit="1" customWidth="1"/>
    <col min="5938" max="6131" width="9.140625" style="989" customWidth="1"/>
    <col min="6132" max="6132" width="44.85546875" style="989" customWidth="1"/>
    <col min="6133" max="6135" width="14.28515625" style="989"/>
    <col min="6136" max="6136" width="67.28515625" style="989" customWidth="1"/>
    <col min="6137" max="6152" width="14.28515625" style="989" bestFit="1" customWidth="1"/>
    <col min="6153" max="6153" width="40.140625" style="989" customWidth="1"/>
    <col min="6154" max="6160" width="14.42578125" style="989" customWidth="1"/>
    <col min="6161" max="6169" width="13.85546875" style="989" customWidth="1"/>
    <col min="6170" max="6170" width="14.5703125" style="989" bestFit="1" customWidth="1"/>
    <col min="6171" max="6171" width="13.85546875" style="989" bestFit="1" customWidth="1"/>
    <col min="6172" max="6172" width="14.5703125" style="989" bestFit="1" customWidth="1"/>
    <col min="6173" max="6173" width="15.28515625" style="989" bestFit="1" customWidth="1"/>
    <col min="6174" max="6177" width="14.5703125" style="989" bestFit="1" customWidth="1"/>
    <col min="6178" max="6179" width="14.5703125" style="989" customWidth="1"/>
    <col min="6180" max="6188" width="13.85546875" style="989" bestFit="1" customWidth="1"/>
    <col min="6189" max="6192" width="9.140625" style="989" customWidth="1"/>
    <col min="6193" max="6193" width="12.85546875" style="989" bestFit="1" customWidth="1"/>
    <col min="6194" max="6387" width="9.140625" style="989" customWidth="1"/>
    <col min="6388" max="6388" width="44.85546875" style="989" customWidth="1"/>
    <col min="6389" max="6391" width="14.28515625" style="989"/>
    <col min="6392" max="6392" width="67.28515625" style="989" customWidth="1"/>
    <col min="6393" max="6408" width="14.28515625" style="989" bestFit="1" customWidth="1"/>
    <col min="6409" max="6409" width="40.140625" style="989" customWidth="1"/>
    <col min="6410" max="6416" width="14.42578125" style="989" customWidth="1"/>
    <col min="6417" max="6425" width="13.85546875" style="989" customWidth="1"/>
    <col min="6426" max="6426" width="14.5703125" style="989" bestFit="1" customWidth="1"/>
    <col min="6427" max="6427" width="13.85546875" style="989" bestFit="1" customWidth="1"/>
    <col min="6428" max="6428" width="14.5703125" style="989" bestFit="1" customWidth="1"/>
    <col min="6429" max="6429" width="15.28515625" style="989" bestFit="1" customWidth="1"/>
    <col min="6430" max="6433" width="14.5703125" style="989" bestFit="1" customWidth="1"/>
    <col min="6434" max="6435" width="14.5703125" style="989" customWidth="1"/>
    <col min="6436" max="6444" width="13.85546875" style="989" bestFit="1" customWidth="1"/>
    <col min="6445" max="6448" width="9.140625" style="989" customWidth="1"/>
    <col min="6449" max="6449" width="12.85546875" style="989" bestFit="1" customWidth="1"/>
    <col min="6450" max="6643" width="9.140625" style="989" customWidth="1"/>
    <col min="6644" max="6644" width="44.85546875" style="989" customWidth="1"/>
    <col min="6645" max="6647" width="14.28515625" style="989"/>
    <col min="6648" max="6648" width="67.28515625" style="989" customWidth="1"/>
    <col min="6649" max="6664" width="14.28515625" style="989" bestFit="1" customWidth="1"/>
    <col min="6665" max="6665" width="40.140625" style="989" customWidth="1"/>
    <col min="6666" max="6672" width="14.42578125" style="989" customWidth="1"/>
    <col min="6673" max="6681" width="13.85546875" style="989" customWidth="1"/>
    <col min="6682" max="6682" width="14.5703125" style="989" bestFit="1" customWidth="1"/>
    <col min="6683" max="6683" width="13.85546875" style="989" bestFit="1" customWidth="1"/>
    <col min="6684" max="6684" width="14.5703125" style="989" bestFit="1" customWidth="1"/>
    <col min="6685" max="6685" width="15.28515625" style="989" bestFit="1" customWidth="1"/>
    <col min="6686" max="6689" width="14.5703125" style="989" bestFit="1" customWidth="1"/>
    <col min="6690" max="6691" width="14.5703125" style="989" customWidth="1"/>
    <col min="6692" max="6700" width="13.85546875" style="989" bestFit="1" customWidth="1"/>
    <col min="6701" max="6704" width="9.140625" style="989" customWidth="1"/>
    <col min="6705" max="6705" width="12.85546875" style="989" bestFit="1" customWidth="1"/>
    <col min="6706" max="6899" width="9.140625" style="989" customWidth="1"/>
    <col min="6900" max="6900" width="44.85546875" style="989" customWidth="1"/>
    <col min="6901" max="6903" width="14.28515625" style="989"/>
    <col min="6904" max="6904" width="67.28515625" style="989" customWidth="1"/>
    <col min="6905" max="6920" width="14.28515625" style="989" bestFit="1" customWidth="1"/>
    <col min="6921" max="6921" width="40.140625" style="989" customWidth="1"/>
    <col min="6922" max="6928" width="14.42578125" style="989" customWidth="1"/>
    <col min="6929" max="6937" width="13.85546875" style="989" customWidth="1"/>
    <col min="6938" max="6938" width="14.5703125" style="989" bestFit="1" customWidth="1"/>
    <col min="6939" max="6939" width="13.85546875" style="989" bestFit="1" customWidth="1"/>
    <col min="6940" max="6940" width="14.5703125" style="989" bestFit="1" customWidth="1"/>
    <col min="6941" max="6941" width="15.28515625" style="989" bestFit="1" customWidth="1"/>
    <col min="6942" max="6945" width="14.5703125" style="989" bestFit="1" customWidth="1"/>
    <col min="6946" max="6947" width="14.5703125" style="989" customWidth="1"/>
    <col min="6948" max="6956" width="13.85546875" style="989" bestFit="1" customWidth="1"/>
    <col min="6957" max="6960" width="9.140625" style="989" customWidth="1"/>
    <col min="6961" max="6961" width="12.85546875" style="989" bestFit="1" customWidth="1"/>
    <col min="6962" max="7155" width="9.140625" style="989" customWidth="1"/>
    <col min="7156" max="7156" width="44.85546875" style="989" customWidth="1"/>
    <col min="7157" max="7159" width="14.28515625" style="989"/>
    <col min="7160" max="7160" width="67.28515625" style="989" customWidth="1"/>
    <col min="7161" max="7176" width="14.28515625" style="989" bestFit="1" customWidth="1"/>
    <col min="7177" max="7177" width="40.140625" style="989" customWidth="1"/>
    <col min="7178" max="7184" width="14.42578125" style="989" customWidth="1"/>
    <col min="7185" max="7193" width="13.85546875" style="989" customWidth="1"/>
    <col min="7194" max="7194" width="14.5703125" style="989" bestFit="1" customWidth="1"/>
    <col min="7195" max="7195" width="13.85546875" style="989" bestFit="1" customWidth="1"/>
    <col min="7196" max="7196" width="14.5703125" style="989" bestFit="1" customWidth="1"/>
    <col min="7197" max="7197" width="15.28515625" style="989" bestFit="1" customWidth="1"/>
    <col min="7198" max="7201" width="14.5703125" style="989" bestFit="1" customWidth="1"/>
    <col min="7202" max="7203" width="14.5703125" style="989" customWidth="1"/>
    <col min="7204" max="7212" width="13.85546875" style="989" bestFit="1" customWidth="1"/>
    <col min="7213" max="7216" width="9.140625" style="989" customWidth="1"/>
    <col min="7217" max="7217" width="12.85546875" style="989" bestFit="1" customWidth="1"/>
    <col min="7218" max="7411" width="9.140625" style="989" customWidth="1"/>
    <col min="7412" max="7412" width="44.85546875" style="989" customWidth="1"/>
    <col min="7413" max="7415" width="14.28515625" style="989"/>
    <col min="7416" max="7416" width="67.28515625" style="989" customWidth="1"/>
    <col min="7417" max="7432" width="14.28515625" style="989" bestFit="1" customWidth="1"/>
    <col min="7433" max="7433" width="40.140625" style="989" customWidth="1"/>
    <col min="7434" max="7440" width="14.42578125" style="989" customWidth="1"/>
    <col min="7441" max="7449" width="13.85546875" style="989" customWidth="1"/>
    <col min="7450" max="7450" width="14.5703125" style="989" bestFit="1" customWidth="1"/>
    <col min="7451" max="7451" width="13.85546875" style="989" bestFit="1" customWidth="1"/>
    <col min="7452" max="7452" width="14.5703125" style="989" bestFit="1" customWidth="1"/>
    <col min="7453" max="7453" width="15.28515625" style="989" bestFit="1" customWidth="1"/>
    <col min="7454" max="7457" width="14.5703125" style="989" bestFit="1" customWidth="1"/>
    <col min="7458" max="7459" width="14.5703125" style="989" customWidth="1"/>
    <col min="7460" max="7468" width="13.85546875" style="989" bestFit="1" customWidth="1"/>
    <col min="7469" max="7472" width="9.140625" style="989" customWidth="1"/>
    <col min="7473" max="7473" width="12.85546875" style="989" bestFit="1" customWidth="1"/>
    <col min="7474" max="7667" width="9.140625" style="989" customWidth="1"/>
    <col min="7668" max="7668" width="44.85546875" style="989" customWidth="1"/>
    <col min="7669" max="7671" width="14.28515625" style="989"/>
    <col min="7672" max="7672" width="67.28515625" style="989" customWidth="1"/>
    <col min="7673" max="7688" width="14.28515625" style="989" bestFit="1" customWidth="1"/>
    <col min="7689" max="7689" width="40.140625" style="989" customWidth="1"/>
    <col min="7690" max="7696" width="14.42578125" style="989" customWidth="1"/>
    <col min="7697" max="7705" width="13.85546875" style="989" customWidth="1"/>
    <col min="7706" max="7706" width="14.5703125" style="989" bestFit="1" customWidth="1"/>
    <col min="7707" max="7707" width="13.85546875" style="989" bestFit="1" customWidth="1"/>
    <col min="7708" max="7708" width="14.5703125" style="989" bestFit="1" customWidth="1"/>
    <col min="7709" max="7709" width="15.28515625" style="989" bestFit="1" customWidth="1"/>
    <col min="7710" max="7713" width="14.5703125" style="989" bestFit="1" customWidth="1"/>
    <col min="7714" max="7715" width="14.5703125" style="989" customWidth="1"/>
    <col min="7716" max="7724" width="13.85546875" style="989" bestFit="1" customWidth="1"/>
    <col min="7725" max="7728" width="9.140625" style="989" customWidth="1"/>
    <col min="7729" max="7729" width="12.85546875" style="989" bestFit="1" customWidth="1"/>
    <col min="7730" max="7923" width="9.140625" style="989" customWidth="1"/>
    <col min="7924" max="7924" width="44.85546875" style="989" customWidth="1"/>
    <col min="7925" max="7927" width="14.28515625" style="989"/>
    <col min="7928" max="7928" width="67.28515625" style="989" customWidth="1"/>
    <col min="7929" max="7944" width="14.28515625" style="989" bestFit="1" customWidth="1"/>
    <col min="7945" max="7945" width="40.140625" style="989" customWidth="1"/>
    <col min="7946" max="7952" width="14.42578125" style="989" customWidth="1"/>
    <col min="7953" max="7961" width="13.85546875" style="989" customWidth="1"/>
    <col min="7962" max="7962" width="14.5703125" style="989" bestFit="1" customWidth="1"/>
    <col min="7963" max="7963" width="13.85546875" style="989" bestFit="1" customWidth="1"/>
    <col min="7964" max="7964" width="14.5703125" style="989" bestFit="1" customWidth="1"/>
    <col min="7965" max="7965" width="15.28515625" style="989" bestFit="1" customWidth="1"/>
    <col min="7966" max="7969" width="14.5703125" style="989" bestFit="1" customWidth="1"/>
    <col min="7970" max="7971" width="14.5703125" style="989" customWidth="1"/>
    <col min="7972" max="7980" width="13.85546875" style="989" bestFit="1" customWidth="1"/>
    <col min="7981" max="7984" width="9.140625" style="989" customWidth="1"/>
    <col min="7985" max="7985" width="12.85546875" style="989" bestFit="1" customWidth="1"/>
    <col min="7986" max="8179" width="9.140625" style="989" customWidth="1"/>
    <col min="8180" max="8180" width="44.85546875" style="989" customWidth="1"/>
    <col min="8181" max="8183" width="14.28515625" style="989"/>
    <col min="8184" max="8184" width="67.28515625" style="989" customWidth="1"/>
    <col min="8185" max="8200" width="14.28515625" style="989" bestFit="1" customWidth="1"/>
    <col min="8201" max="8201" width="40.140625" style="989" customWidth="1"/>
    <col min="8202" max="8208" width="14.42578125" style="989" customWidth="1"/>
    <col min="8209" max="8217" width="13.85546875" style="989" customWidth="1"/>
    <col min="8218" max="8218" width="14.5703125" style="989" bestFit="1" customWidth="1"/>
    <col min="8219" max="8219" width="13.85546875" style="989" bestFit="1" customWidth="1"/>
    <col min="8220" max="8220" width="14.5703125" style="989" bestFit="1" customWidth="1"/>
    <col min="8221" max="8221" width="15.28515625" style="989" bestFit="1" customWidth="1"/>
    <col min="8222" max="8225" width="14.5703125" style="989" bestFit="1" customWidth="1"/>
    <col min="8226" max="8227" width="14.5703125" style="989" customWidth="1"/>
    <col min="8228" max="8236" width="13.85546875" style="989" bestFit="1" customWidth="1"/>
    <col min="8237" max="8240" width="9.140625" style="989" customWidth="1"/>
    <col min="8241" max="8241" width="12.85546875" style="989" bestFit="1" customWidth="1"/>
    <col min="8242" max="8435" width="9.140625" style="989" customWidth="1"/>
    <col min="8436" max="8436" width="44.85546875" style="989" customWidth="1"/>
    <col min="8437" max="8439" width="14.28515625" style="989"/>
    <col min="8440" max="8440" width="67.28515625" style="989" customWidth="1"/>
    <col min="8441" max="8456" width="14.28515625" style="989" bestFit="1" customWidth="1"/>
    <col min="8457" max="8457" width="40.140625" style="989" customWidth="1"/>
    <col min="8458" max="8464" width="14.42578125" style="989" customWidth="1"/>
    <col min="8465" max="8473" width="13.85546875" style="989" customWidth="1"/>
    <col min="8474" max="8474" width="14.5703125" style="989" bestFit="1" customWidth="1"/>
    <col min="8475" max="8475" width="13.85546875" style="989" bestFit="1" customWidth="1"/>
    <col min="8476" max="8476" width="14.5703125" style="989" bestFit="1" customWidth="1"/>
    <col min="8477" max="8477" width="15.28515625" style="989" bestFit="1" customWidth="1"/>
    <col min="8478" max="8481" width="14.5703125" style="989" bestFit="1" customWidth="1"/>
    <col min="8482" max="8483" width="14.5703125" style="989" customWidth="1"/>
    <col min="8484" max="8492" width="13.85546875" style="989" bestFit="1" customWidth="1"/>
    <col min="8493" max="8496" width="9.140625" style="989" customWidth="1"/>
    <col min="8497" max="8497" width="12.85546875" style="989" bestFit="1" customWidth="1"/>
    <col min="8498" max="8691" width="9.140625" style="989" customWidth="1"/>
    <col min="8692" max="8692" width="44.85546875" style="989" customWidth="1"/>
    <col min="8693" max="8695" width="14.28515625" style="989"/>
    <col min="8696" max="8696" width="67.28515625" style="989" customWidth="1"/>
    <col min="8697" max="8712" width="14.28515625" style="989" bestFit="1" customWidth="1"/>
    <col min="8713" max="8713" width="40.140625" style="989" customWidth="1"/>
    <col min="8714" max="8720" width="14.42578125" style="989" customWidth="1"/>
    <col min="8721" max="8729" width="13.85546875" style="989" customWidth="1"/>
    <col min="8730" max="8730" width="14.5703125" style="989" bestFit="1" customWidth="1"/>
    <col min="8731" max="8731" width="13.85546875" style="989" bestFit="1" customWidth="1"/>
    <col min="8732" max="8732" width="14.5703125" style="989" bestFit="1" customWidth="1"/>
    <col min="8733" max="8733" width="15.28515625" style="989" bestFit="1" customWidth="1"/>
    <col min="8734" max="8737" width="14.5703125" style="989" bestFit="1" customWidth="1"/>
    <col min="8738" max="8739" width="14.5703125" style="989" customWidth="1"/>
    <col min="8740" max="8748" width="13.85546875" style="989" bestFit="1" customWidth="1"/>
    <col min="8749" max="8752" width="9.140625" style="989" customWidth="1"/>
    <col min="8753" max="8753" width="12.85546875" style="989" bestFit="1" customWidth="1"/>
    <col min="8754" max="8947" width="9.140625" style="989" customWidth="1"/>
    <col min="8948" max="8948" width="44.85546875" style="989" customWidth="1"/>
    <col min="8949" max="8951" width="14.28515625" style="989"/>
    <col min="8952" max="8952" width="67.28515625" style="989" customWidth="1"/>
    <col min="8953" max="8968" width="14.28515625" style="989" bestFit="1" customWidth="1"/>
    <col min="8969" max="8969" width="40.140625" style="989" customWidth="1"/>
    <col min="8970" max="8976" width="14.42578125" style="989" customWidth="1"/>
    <col min="8977" max="8985" width="13.85546875" style="989" customWidth="1"/>
    <col min="8986" max="8986" width="14.5703125" style="989" bestFit="1" customWidth="1"/>
    <col min="8987" max="8987" width="13.85546875" style="989" bestFit="1" customWidth="1"/>
    <col min="8988" max="8988" width="14.5703125" style="989" bestFit="1" customWidth="1"/>
    <col min="8989" max="8989" width="15.28515625" style="989" bestFit="1" customWidth="1"/>
    <col min="8990" max="8993" width="14.5703125" style="989" bestFit="1" customWidth="1"/>
    <col min="8994" max="8995" width="14.5703125" style="989" customWidth="1"/>
    <col min="8996" max="9004" width="13.85546875" style="989" bestFit="1" customWidth="1"/>
    <col min="9005" max="9008" width="9.140625" style="989" customWidth="1"/>
    <col min="9009" max="9009" width="12.85546875" style="989" bestFit="1" customWidth="1"/>
    <col min="9010" max="9203" width="9.140625" style="989" customWidth="1"/>
    <col min="9204" max="9204" width="44.85546875" style="989" customWidth="1"/>
    <col min="9205" max="9207" width="14.28515625" style="989"/>
    <col min="9208" max="9208" width="67.28515625" style="989" customWidth="1"/>
    <col min="9209" max="9224" width="14.28515625" style="989" bestFit="1" customWidth="1"/>
    <col min="9225" max="9225" width="40.140625" style="989" customWidth="1"/>
    <col min="9226" max="9232" width="14.42578125" style="989" customWidth="1"/>
    <col min="9233" max="9241" width="13.85546875" style="989" customWidth="1"/>
    <col min="9242" max="9242" width="14.5703125" style="989" bestFit="1" customWidth="1"/>
    <col min="9243" max="9243" width="13.85546875" style="989" bestFit="1" customWidth="1"/>
    <col min="9244" max="9244" width="14.5703125" style="989" bestFit="1" customWidth="1"/>
    <col min="9245" max="9245" width="15.28515625" style="989" bestFit="1" customWidth="1"/>
    <col min="9246" max="9249" width="14.5703125" style="989" bestFit="1" customWidth="1"/>
    <col min="9250" max="9251" width="14.5703125" style="989" customWidth="1"/>
    <col min="9252" max="9260" width="13.85546875" style="989" bestFit="1" customWidth="1"/>
    <col min="9261" max="9264" width="9.140625" style="989" customWidth="1"/>
    <col min="9265" max="9265" width="12.85546875" style="989" bestFit="1" customWidth="1"/>
    <col min="9266" max="9459" width="9.140625" style="989" customWidth="1"/>
    <col min="9460" max="9460" width="44.85546875" style="989" customWidth="1"/>
    <col min="9461" max="9463" width="14.28515625" style="989"/>
    <col min="9464" max="9464" width="67.28515625" style="989" customWidth="1"/>
    <col min="9465" max="9480" width="14.28515625" style="989" bestFit="1" customWidth="1"/>
    <col min="9481" max="9481" width="40.140625" style="989" customWidth="1"/>
    <col min="9482" max="9488" width="14.42578125" style="989" customWidth="1"/>
    <col min="9489" max="9497" width="13.85546875" style="989" customWidth="1"/>
    <col min="9498" max="9498" width="14.5703125" style="989" bestFit="1" customWidth="1"/>
    <col min="9499" max="9499" width="13.85546875" style="989" bestFit="1" customWidth="1"/>
    <col min="9500" max="9500" width="14.5703125" style="989" bestFit="1" customWidth="1"/>
    <col min="9501" max="9501" width="15.28515625" style="989" bestFit="1" customWidth="1"/>
    <col min="9502" max="9505" width="14.5703125" style="989" bestFit="1" customWidth="1"/>
    <col min="9506" max="9507" width="14.5703125" style="989" customWidth="1"/>
    <col min="9508" max="9516" width="13.85546875" style="989" bestFit="1" customWidth="1"/>
    <col min="9517" max="9520" width="9.140625" style="989" customWidth="1"/>
    <col min="9521" max="9521" width="12.85546875" style="989" bestFit="1" customWidth="1"/>
    <col min="9522" max="9715" width="9.140625" style="989" customWidth="1"/>
    <col min="9716" max="9716" width="44.85546875" style="989" customWidth="1"/>
    <col min="9717" max="9719" width="14.28515625" style="989"/>
    <col min="9720" max="9720" width="67.28515625" style="989" customWidth="1"/>
    <col min="9721" max="9736" width="14.28515625" style="989" bestFit="1" customWidth="1"/>
    <col min="9737" max="9737" width="40.140625" style="989" customWidth="1"/>
    <col min="9738" max="9744" width="14.42578125" style="989" customWidth="1"/>
    <col min="9745" max="9753" width="13.85546875" style="989" customWidth="1"/>
    <col min="9754" max="9754" width="14.5703125" style="989" bestFit="1" customWidth="1"/>
    <col min="9755" max="9755" width="13.85546875" style="989" bestFit="1" customWidth="1"/>
    <col min="9756" max="9756" width="14.5703125" style="989" bestFit="1" customWidth="1"/>
    <col min="9757" max="9757" width="15.28515625" style="989" bestFit="1" customWidth="1"/>
    <col min="9758" max="9761" width="14.5703125" style="989" bestFit="1" customWidth="1"/>
    <col min="9762" max="9763" width="14.5703125" style="989" customWidth="1"/>
    <col min="9764" max="9772" width="13.85546875" style="989" bestFit="1" customWidth="1"/>
    <col min="9773" max="9776" width="9.140625" style="989" customWidth="1"/>
    <col min="9777" max="9777" width="12.85546875" style="989" bestFit="1" customWidth="1"/>
    <col min="9778" max="9971" width="9.140625" style="989" customWidth="1"/>
    <col min="9972" max="9972" width="44.85546875" style="989" customWidth="1"/>
    <col min="9973" max="9975" width="14.28515625" style="989"/>
    <col min="9976" max="9976" width="67.28515625" style="989" customWidth="1"/>
    <col min="9977" max="9992" width="14.28515625" style="989" bestFit="1" customWidth="1"/>
    <col min="9993" max="9993" width="40.140625" style="989" customWidth="1"/>
    <col min="9994" max="10000" width="14.42578125" style="989" customWidth="1"/>
    <col min="10001" max="10009" width="13.85546875" style="989" customWidth="1"/>
    <col min="10010" max="10010" width="14.5703125" style="989" bestFit="1" customWidth="1"/>
    <col min="10011" max="10011" width="13.85546875" style="989" bestFit="1" customWidth="1"/>
    <col min="10012" max="10012" width="14.5703125" style="989" bestFit="1" customWidth="1"/>
    <col min="10013" max="10013" width="15.28515625" style="989" bestFit="1" customWidth="1"/>
    <col min="10014" max="10017" width="14.5703125" style="989" bestFit="1" customWidth="1"/>
    <col min="10018" max="10019" width="14.5703125" style="989" customWidth="1"/>
    <col min="10020" max="10028" width="13.85546875" style="989" bestFit="1" customWidth="1"/>
    <col min="10029" max="10032" width="9.140625" style="989" customWidth="1"/>
    <col min="10033" max="10033" width="12.85546875" style="989" bestFit="1" customWidth="1"/>
    <col min="10034" max="10227" width="9.140625" style="989" customWidth="1"/>
    <col min="10228" max="10228" width="44.85546875" style="989" customWidth="1"/>
    <col min="10229" max="10231" width="14.28515625" style="989"/>
    <col min="10232" max="10232" width="67.28515625" style="989" customWidth="1"/>
    <col min="10233" max="10248" width="14.28515625" style="989" bestFit="1" customWidth="1"/>
    <col min="10249" max="10249" width="40.140625" style="989" customWidth="1"/>
    <col min="10250" max="10256" width="14.42578125" style="989" customWidth="1"/>
    <col min="10257" max="10265" width="13.85546875" style="989" customWidth="1"/>
    <col min="10266" max="10266" width="14.5703125" style="989" bestFit="1" customWidth="1"/>
    <col min="10267" max="10267" width="13.85546875" style="989" bestFit="1" customWidth="1"/>
    <col min="10268" max="10268" width="14.5703125" style="989" bestFit="1" customWidth="1"/>
    <col min="10269" max="10269" width="15.28515625" style="989" bestFit="1" customWidth="1"/>
    <col min="10270" max="10273" width="14.5703125" style="989" bestFit="1" customWidth="1"/>
    <col min="10274" max="10275" width="14.5703125" style="989" customWidth="1"/>
    <col min="10276" max="10284" width="13.85546875" style="989" bestFit="1" customWidth="1"/>
    <col min="10285" max="10288" width="9.140625" style="989" customWidth="1"/>
    <col min="10289" max="10289" width="12.85546875" style="989" bestFit="1" customWidth="1"/>
    <col min="10290" max="10483" width="9.140625" style="989" customWidth="1"/>
    <col min="10484" max="10484" width="44.85546875" style="989" customWidth="1"/>
    <col min="10485" max="10487" width="14.28515625" style="989"/>
    <col min="10488" max="10488" width="67.28515625" style="989" customWidth="1"/>
    <col min="10489" max="10504" width="14.28515625" style="989" bestFit="1" customWidth="1"/>
    <col min="10505" max="10505" width="40.140625" style="989" customWidth="1"/>
    <col min="10506" max="10512" width="14.42578125" style="989" customWidth="1"/>
    <col min="10513" max="10521" width="13.85546875" style="989" customWidth="1"/>
    <col min="10522" max="10522" width="14.5703125" style="989" bestFit="1" customWidth="1"/>
    <col min="10523" max="10523" width="13.85546875" style="989" bestFit="1" customWidth="1"/>
    <col min="10524" max="10524" width="14.5703125" style="989" bestFit="1" customWidth="1"/>
    <col min="10525" max="10525" width="15.28515625" style="989" bestFit="1" customWidth="1"/>
    <col min="10526" max="10529" width="14.5703125" style="989" bestFit="1" customWidth="1"/>
    <col min="10530" max="10531" width="14.5703125" style="989" customWidth="1"/>
    <col min="10532" max="10540" width="13.85546875" style="989" bestFit="1" customWidth="1"/>
    <col min="10541" max="10544" width="9.140625" style="989" customWidth="1"/>
    <col min="10545" max="10545" width="12.85546875" style="989" bestFit="1" customWidth="1"/>
    <col min="10546" max="10739" width="9.140625" style="989" customWidth="1"/>
    <col min="10740" max="10740" width="44.85546875" style="989" customWidth="1"/>
    <col min="10741" max="10743" width="14.28515625" style="989"/>
    <col min="10744" max="10744" width="67.28515625" style="989" customWidth="1"/>
    <col min="10745" max="10760" width="14.28515625" style="989" bestFit="1" customWidth="1"/>
    <col min="10761" max="10761" width="40.140625" style="989" customWidth="1"/>
    <col min="10762" max="10768" width="14.42578125" style="989" customWidth="1"/>
    <col min="10769" max="10777" width="13.85546875" style="989" customWidth="1"/>
    <col min="10778" max="10778" width="14.5703125" style="989" bestFit="1" customWidth="1"/>
    <col min="10779" max="10779" width="13.85546875" style="989" bestFit="1" customWidth="1"/>
    <col min="10780" max="10780" width="14.5703125" style="989" bestFit="1" customWidth="1"/>
    <col min="10781" max="10781" width="15.28515625" style="989" bestFit="1" customWidth="1"/>
    <col min="10782" max="10785" width="14.5703125" style="989" bestFit="1" customWidth="1"/>
    <col min="10786" max="10787" width="14.5703125" style="989" customWidth="1"/>
    <col min="10788" max="10796" width="13.85546875" style="989" bestFit="1" customWidth="1"/>
    <col min="10797" max="10800" width="9.140625" style="989" customWidth="1"/>
    <col min="10801" max="10801" width="12.85546875" style="989" bestFit="1" customWidth="1"/>
    <col min="10802" max="10995" width="9.140625" style="989" customWidth="1"/>
    <col min="10996" max="10996" width="44.85546875" style="989" customWidth="1"/>
    <col min="10997" max="10999" width="14.28515625" style="989"/>
    <col min="11000" max="11000" width="67.28515625" style="989" customWidth="1"/>
    <col min="11001" max="11016" width="14.28515625" style="989" bestFit="1" customWidth="1"/>
    <col min="11017" max="11017" width="40.140625" style="989" customWidth="1"/>
    <col min="11018" max="11024" width="14.42578125" style="989" customWidth="1"/>
    <col min="11025" max="11033" width="13.85546875" style="989" customWidth="1"/>
    <col min="11034" max="11034" width="14.5703125" style="989" bestFit="1" customWidth="1"/>
    <col min="11035" max="11035" width="13.85546875" style="989" bestFit="1" customWidth="1"/>
    <col min="11036" max="11036" width="14.5703125" style="989" bestFit="1" customWidth="1"/>
    <col min="11037" max="11037" width="15.28515625" style="989" bestFit="1" customWidth="1"/>
    <col min="11038" max="11041" width="14.5703125" style="989" bestFit="1" customWidth="1"/>
    <col min="11042" max="11043" width="14.5703125" style="989" customWidth="1"/>
    <col min="11044" max="11052" width="13.85546875" style="989" bestFit="1" customWidth="1"/>
    <col min="11053" max="11056" width="9.140625" style="989" customWidth="1"/>
    <col min="11057" max="11057" width="12.85546875" style="989" bestFit="1" customWidth="1"/>
    <col min="11058" max="11251" width="9.140625" style="989" customWidth="1"/>
    <col min="11252" max="11252" width="44.85546875" style="989" customWidth="1"/>
    <col min="11253" max="11255" width="14.28515625" style="989"/>
    <col min="11256" max="11256" width="67.28515625" style="989" customWidth="1"/>
    <col min="11257" max="11272" width="14.28515625" style="989" bestFit="1" customWidth="1"/>
    <col min="11273" max="11273" width="40.140625" style="989" customWidth="1"/>
    <col min="11274" max="11280" width="14.42578125" style="989" customWidth="1"/>
    <col min="11281" max="11289" width="13.85546875" style="989" customWidth="1"/>
    <col min="11290" max="11290" width="14.5703125" style="989" bestFit="1" customWidth="1"/>
    <col min="11291" max="11291" width="13.85546875" style="989" bestFit="1" customWidth="1"/>
    <col min="11292" max="11292" width="14.5703125" style="989" bestFit="1" customWidth="1"/>
    <col min="11293" max="11293" width="15.28515625" style="989" bestFit="1" customWidth="1"/>
    <col min="11294" max="11297" width="14.5703125" style="989" bestFit="1" customWidth="1"/>
    <col min="11298" max="11299" width="14.5703125" style="989" customWidth="1"/>
    <col min="11300" max="11308" width="13.85546875" style="989" bestFit="1" customWidth="1"/>
    <col min="11309" max="11312" width="9.140625" style="989" customWidth="1"/>
    <col min="11313" max="11313" width="12.85546875" style="989" bestFit="1" customWidth="1"/>
    <col min="11314" max="11507" width="9.140625" style="989" customWidth="1"/>
    <col min="11508" max="11508" width="44.85546875" style="989" customWidth="1"/>
    <col min="11509" max="11511" width="14.28515625" style="989"/>
    <col min="11512" max="11512" width="67.28515625" style="989" customWidth="1"/>
    <col min="11513" max="11528" width="14.28515625" style="989" bestFit="1" customWidth="1"/>
    <col min="11529" max="11529" width="40.140625" style="989" customWidth="1"/>
    <col min="11530" max="11536" width="14.42578125" style="989" customWidth="1"/>
    <col min="11537" max="11545" width="13.85546875" style="989" customWidth="1"/>
    <col min="11546" max="11546" width="14.5703125" style="989" bestFit="1" customWidth="1"/>
    <col min="11547" max="11547" width="13.85546875" style="989" bestFit="1" customWidth="1"/>
    <col min="11548" max="11548" width="14.5703125" style="989" bestFit="1" customWidth="1"/>
    <col min="11549" max="11549" width="15.28515625" style="989" bestFit="1" customWidth="1"/>
    <col min="11550" max="11553" width="14.5703125" style="989" bestFit="1" customWidth="1"/>
    <col min="11554" max="11555" width="14.5703125" style="989" customWidth="1"/>
    <col min="11556" max="11564" width="13.85546875" style="989" bestFit="1" customWidth="1"/>
    <col min="11565" max="11568" width="9.140625" style="989" customWidth="1"/>
    <col min="11569" max="11569" width="12.85546875" style="989" bestFit="1" customWidth="1"/>
    <col min="11570" max="11763" width="9.140625" style="989" customWidth="1"/>
    <col min="11764" max="11764" width="44.85546875" style="989" customWidth="1"/>
    <col min="11765" max="11767" width="14.28515625" style="989"/>
    <col min="11768" max="11768" width="67.28515625" style="989" customWidth="1"/>
    <col min="11769" max="11784" width="14.28515625" style="989" bestFit="1" customWidth="1"/>
    <col min="11785" max="11785" width="40.140625" style="989" customWidth="1"/>
    <col min="11786" max="11792" width="14.42578125" style="989" customWidth="1"/>
    <col min="11793" max="11801" width="13.85546875" style="989" customWidth="1"/>
    <col min="11802" max="11802" width="14.5703125" style="989" bestFit="1" customWidth="1"/>
    <col min="11803" max="11803" width="13.85546875" style="989" bestFit="1" customWidth="1"/>
    <col min="11804" max="11804" width="14.5703125" style="989" bestFit="1" customWidth="1"/>
    <col min="11805" max="11805" width="15.28515625" style="989" bestFit="1" customWidth="1"/>
    <col min="11806" max="11809" width="14.5703125" style="989" bestFit="1" customWidth="1"/>
    <col min="11810" max="11811" width="14.5703125" style="989" customWidth="1"/>
    <col min="11812" max="11820" width="13.85546875" style="989" bestFit="1" customWidth="1"/>
    <col min="11821" max="11824" width="9.140625" style="989" customWidth="1"/>
    <col min="11825" max="11825" width="12.85546875" style="989" bestFit="1" customWidth="1"/>
    <col min="11826" max="12019" width="9.140625" style="989" customWidth="1"/>
    <col min="12020" max="12020" width="44.85546875" style="989" customWidth="1"/>
    <col min="12021" max="12023" width="14.28515625" style="989"/>
    <col min="12024" max="12024" width="67.28515625" style="989" customWidth="1"/>
    <col min="12025" max="12040" width="14.28515625" style="989" bestFit="1" customWidth="1"/>
    <col min="12041" max="12041" width="40.140625" style="989" customWidth="1"/>
    <col min="12042" max="12048" width="14.42578125" style="989" customWidth="1"/>
    <col min="12049" max="12057" width="13.85546875" style="989" customWidth="1"/>
    <col min="12058" max="12058" width="14.5703125" style="989" bestFit="1" customWidth="1"/>
    <col min="12059" max="12059" width="13.85546875" style="989" bestFit="1" customWidth="1"/>
    <col min="12060" max="12060" width="14.5703125" style="989" bestFit="1" customWidth="1"/>
    <col min="12061" max="12061" width="15.28515625" style="989" bestFit="1" customWidth="1"/>
    <col min="12062" max="12065" width="14.5703125" style="989" bestFit="1" customWidth="1"/>
    <col min="12066" max="12067" width="14.5703125" style="989" customWidth="1"/>
    <col min="12068" max="12076" width="13.85546875" style="989" bestFit="1" customWidth="1"/>
    <col min="12077" max="12080" width="9.140625" style="989" customWidth="1"/>
    <col min="12081" max="12081" width="12.85546875" style="989" bestFit="1" customWidth="1"/>
    <col min="12082" max="12275" width="9.140625" style="989" customWidth="1"/>
    <col min="12276" max="12276" width="44.85546875" style="989" customWidth="1"/>
    <col min="12277" max="12279" width="14.28515625" style="989"/>
    <col min="12280" max="12280" width="67.28515625" style="989" customWidth="1"/>
    <col min="12281" max="12296" width="14.28515625" style="989" bestFit="1" customWidth="1"/>
    <col min="12297" max="12297" width="40.140625" style="989" customWidth="1"/>
    <col min="12298" max="12304" width="14.42578125" style="989" customWidth="1"/>
    <col min="12305" max="12313" width="13.85546875" style="989" customWidth="1"/>
    <col min="12314" max="12314" width="14.5703125" style="989" bestFit="1" customWidth="1"/>
    <col min="12315" max="12315" width="13.85546875" style="989" bestFit="1" customWidth="1"/>
    <col min="12316" max="12316" width="14.5703125" style="989" bestFit="1" customWidth="1"/>
    <col min="12317" max="12317" width="15.28515625" style="989" bestFit="1" customWidth="1"/>
    <col min="12318" max="12321" width="14.5703125" style="989" bestFit="1" customWidth="1"/>
    <col min="12322" max="12323" width="14.5703125" style="989" customWidth="1"/>
    <col min="12324" max="12332" width="13.85546875" style="989" bestFit="1" customWidth="1"/>
    <col min="12333" max="12336" width="9.140625" style="989" customWidth="1"/>
    <col min="12337" max="12337" width="12.85546875" style="989" bestFit="1" customWidth="1"/>
    <col min="12338" max="12531" width="9.140625" style="989" customWidth="1"/>
    <col min="12532" max="12532" width="44.85546875" style="989" customWidth="1"/>
    <col min="12533" max="12535" width="14.28515625" style="989"/>
    <col min="12536" max="12536" width="67.28515625" style="989" customWidth="1"/>
    <col min="12537" max="12552" width="14.28515625" style="989" bestFit="1" customWidth="1"/>
    <col min="12553" max="12553" width="40.140625" style="989" customWidth="1"/>
    <col min="12554" max="12560" width="14.42578125" style="989" customWidth="1"/>
    <col min="12561" max="12569" width="13.85546875" style="989" customWidth="1"/>
    <col min="12570" max="12570" width="14.5703125" style="989" bestFit="1" customWidth="1"/>
    <col min="12571" max="12571" width="13.85546875" style="989" bestFit="1" customWidth="1"/>
    <col min="12572" max="12572" width="14.5703125" style="989" bestFit="1" customWidth="1"/>
    <col min="12573" max="12573" width="15.28515625" style="989" bestFit="1" customWidth="1"/>
    <col min="12574" max="12577" width="14.5703125" style="989" bestFit="1" customWidth="1"/>
    <col min="12578" max="12579" width="14.5703125" style="989" customWidth="1"/>
    <col min="12580" max="12588" width="13.85546875" style="989" bestFit="1" customWidth="1"/>
    <col min="12589" max="12592" width="9.140625" style="989" customWidth="1"/>
    <col min="12593" max="12593" width="12.85546875" style="989" bestFit="1" customWidth="1"/>
    <col min="12594" max="12787" width="9.140625" style="989" customWidth="1"/>
    <col min="12788" max="12788" width="44.85546875" style="989" customWidth="1"/>
    <col min="12789" max="12791" width="14.28515625" style="989"/>
    <col min="12792" max="12792" width="67.28515625" style="989" customWidth="1"/>
    <col min="12793" max="12808" width="14.28515625" style="989" bestFit="1" customWidth="1"/>
    <col min="12809" max="12809" width="40.140625" style="989" customWidth="1"/>
    <col min="12810" max="12816" width="14.42578125" style="989" customWidth="1"/>
    <col min="12817" max="12825" width="13.85546875" style="989" customWidth="1"/>
    <col min="12826" max="12826" width="14.5703125" style="989" bestFit="1" customWidth="1"/>
    <col min="12827" max="12827" width="13.85546875" style="989" bestFit="1" customWidth="1"/>
    <col min="12828" max="12828" width="14.5703125" style="989" bestFit="1" customWidth="1"/>
    <col min="12829" max="12829" width="15.28515625" style="989" bestFit="1" customWidth="1"/>
    <col min="12830" max="12833" width="14.5703125" style="989" bestFit="1" customWidth="1"/>
    <col min="12834" max="12835" width="14.5703125" style="989" customWidth="1"/>
    <col min="12836" max="12844" width="13.85546875" style="989" bestFit="1" customWidth="1"/>
    <col min="12845" max="12848" width="9.140625" style="989" customWidth="1"/>
    <col min="12849" max="12849" width="12.85546875" style="989" bestFit="1" customWidth="1"/>
    <col min="12850" max="13043" width="9.140625" style="989" customWidth="1"/>
    <col min="13044" max="13044" width="44.85546875" style="989" customWidth="1"/>
    <col min="13045" max="13047" width="14.28515625" style="989"/>
    <col min="13048" max="13048" width="67.28515625" style="989" customWidth="1"/>
    <col min="13049" max="13064" width="14.28515625" style="989" bestFit="1" customWidth="1"/>
    <col min="13065" max="13065" width="40.140625" style="989" customWidth="1"/>
    <col min="13066" max="13072" width="14.42578125" style="989" customWidth="1"/>
    <col min="13073" max="13081" width="13.85546875" style="989" customWidth="1"/>
    <col min="13082" max="13082" width="14.5703125" style="989" bestFit="1" customWidth="1"/>
    <col min="13083" max="13083" width="13.85546875" style="989" bestFit="1" customWidth="1"/>
    <col min="13084" max="13084" width="14.5703125" style="989" bestFit="1" customWidth="1"/>
    <col min="13085" max="13085" width="15.28515625" style="989" bestFit="1" customWidth="1"/>
    <col min="13086" max="13089" width="14.5703125" style="989" bestFit="1" customWidth="1"/>
    <col min="13090" max="13091" width="14.5703125" style="989" customWidth="1"/>
    <col min="13092" max="13100" width="13.85546875" style="989" bestFit="1" customWidth="1"/>
    <col min="13101" max="13104" width="9.140625" style="989" customWidth="1"/>
    <col min="13105" max="13105" width="12.85546875" style="989" bestFit="1" customWidth="1"/>
    <col min="13106" max="13299" width="9.140625" style="989" customWidth="1"/>
    <col min="13300" max="13300" width="44.85546875" style="989" customWidth="1"/>
    <col min="13301" max="13303" width="14.28515625" style="989"/>
    <col min="13304" max="13304" width="67.28515625" style="989" customWidth="1"/>
    <col min="13305" max="13320" width="14.28515625" style="989" bestFit="1" customWidth="1"/>
    <col min="13321" max="13321" width="40.140625" style="989" customWidth="1"/>
    <col min="13322" max="13328" width="14.42578125" style="989" customWidth="1"/>
    <col min="13329" max="13337" width="13.85546875" style="989" customWidth="1"/>
    <col min="13338" max="13338" width="14.5703125" style="989" bestFit="1" customWidth="1"/>
    <col min="13339" max="13339" width="13.85546875" style="989" bestFit="1" customWidth="1"/>
    <col min="13340" max="13340" width="14.5703125" style="989" bestFit="1" customWidth="1"/>
    <col min="13341" max="13341" width="15.28515625" style="989" bestFit="1" customWidth="1"/>
    <col min="13342" max="13345" width="14.5703125" style="989" bestFit="1" customWidth="1"/>
    <col min="13346" max="13347" width="14.5703125" style="989" customWidth="1"/>
    <col min="13348" max="13356" width="13.85546875" style="989" bestFit="1" customWidth="1"/>
    <col min="13357" max="13360" width="9.140625" style="989" customWidth="1"/>
    <col min="13361" max="13361" width="12.85546875" style="989" bestFit="1" customWidth="1"/>
    <col min="13362" max="13555" width="9.140625" style="989" customWidth="1"/>
    <col min="13556" max="13556" width="44.85546875" style="989" customWidth="1"/>
    <col min="13557" max="13559" width="14.28515625" style="989"/>
    <col min="13560" max="13560" width="67.28515625" style="989" customWidth="1"/>
    <col min="13561" max="13576" width="14.28515625" style="989" bestFit="1" customWidth="1"/>
    <col min="13577" max="13577" width="40.140625" style="989" customWidth="1"/>
    <col min="13578" max="13584" width="14.42578125" style="989" customWidth="1"/>
    <col min="13585" max="13593" width="13.85546875" style="989" customWidth="1"/>
    <col min="13594" max="13594" width="14.5703125" style="989" bestFit="1" customWidth="1"/>
    <col min="13595" max="13595" width="13.85546875" style="989" bestFit="1" customWidth="1"/>
    <col min="13596" max="13596" width="14.5703125" style="989" bestFit="1" customWidth="1"/>
    <col min="13597" max="13597" width="15.28515625" style="989" bestFit="1" customWidth="1"/>
    <col min="13598" max="13601" width="14.5703125" style="989" bestFit="1" customWidth="1"/>
    <col min="13602" max="13603" width="14.5703125" style="989" customWidth="1"/>
    <col min="13604" max="13612" width="13.85546875" style="989" bestFit="1" customWidth="1"/>
    <col min="13613" max="13616" width="9.140625" style="989" customWidth="1"/>
    <col min="13617" max="13617" width="12.85546875" style="989" bestFit="1" customWidth="1"/>
    <col min="13618" max="13811" width="9.140625" style="989" customWidth="1"/>
    <col min="13812" max="13812" width="44.85546875" style="989" customWidth="1"/>
    <col min="13813" max="13815" width="14.28515625" style="989"/>
    <col min="13816" max="13816" width="67.28515625" style="989" customWidth="1"/>
    <col min="13817" max="13832" width="14.28515625" style="989" bestFit="1" customWidth="1"/>
    <col min="13833" max="13833" width="40.140625" style="989" customWidth="1"/>
    <col min="13834" max="13840" width="14.42578125" style="989" customWidth="1"/>
    <col min="13841" max="13849" width="13.85546875" style="989" customWidth="1"/>
    <col min="13850" max="13850" width="14.5703125" style="989" bestFit="1" customWidth="1"/>
    <col min="13851" max="13851" width="13.85546875" style="989" bestFit="1" customWidth="1"/>
    <col min="13852" max="13852" width="14.5703125" style="989" bestFit="1" customWidth="1"/>
    <col min="13853" max="13853" width="15.28515625" style="989" bestFit="1" customWidth="1"/>
    <col min="13854" max="13857" width="14.5703125" style="989" bestFit="1" customWidth="1"/>
    <col min="13858" max="13859" width="14.5703125" style="989" customWidth="1"/>
    <col min="13860" max="13868" width="13.85546875" style="989" bestFit="1" customWidth="1"/>
    <col min="13869" max="13872" width="9.140625" style="989" customWidth="1"/>
    <col min="13873" max="13873" width="12.85546875" style="989" bestFit="1" customWidth="1"/>
    <col min="13874" max="14067" width="9.140625" style="989" customWidth="1"/>
    <col min="14068" max="14068" width="44.85546875" style="989" customWidth="1"/>
    <col min="14069" max="14071" width="14.28515625" style="989"/>
    <col min="14072" max="14072" width="67.28515625" style="989" customWidth="1"/>
    <col min="14073" max="14088" width="14.28515625" style="989" bestFit="1" customWidth="1"/>
    <col min="14089" max="14089" width="40.140625" style="989" customWidth="1"/>
    <col min="14090" max="14096" width="14.42578125" style="989" customWidth="1"/>
    <col min="14097" max="14105" width="13.85546875" style="989" customWidth="1"/>
    <col min="14106" max="14106" width="14.5703125" style="989" bestFit="1" customWidth="1"/>
    <col min="14107" max="14107" width="13.85546875" style="989" bestFit="1" customWidth="1"/>
    <col min="14108" max="14108" width="14.5703125" style="989" bestFit="1" customWidth="1"/>
    <col min="14109" max="14109" width="15.28515625" style="989" bestFit="1" customWidth="1"/>
    <col min="14110" max="14113" width="14.5703125" style="989" bestFit="1" customWidth="1"/>
    <col min="14114" max="14115" width="14.5703125" style="989" customWidth="1"/>
    <col min="14116" max="14124" width="13.85546875" style="989" bestFit="1" customWidth="1"/>
    <col min="14125" max="14128" width="9.140625" style="989" customWidth="1"/>
    <col min="14129" max="14129" width="12.85546875" style="989" bestFit="1" customWidth="1"/>
    <col min="14130" max="14323" width="9.140625" style="989" customWidth="1"/>
    <col min="14324" max="14324" width="44.85546875" style="989" customWidth="1"/>
    <col min="14325" max="14327" width="14.28515625" style="989"/>
    <col min="14328" max="14328" width="67.28515625" style="989" customWidth="1"/>
    <col min="14329" max="14344" width="14.28515625" style="989" bestFit="1" customWidth="1"/>
    <col min="14345" max="14345" width="40.140625" style="989" customWidth="1"/>
    <col min="14346" max="14352" width="14.42578125" style="989" customWidth="1"/>
    <col min="14353" max="14361" width="13.85546875" style="989" customWidth="1"/>
    <col min="14362" max="14362" width="14.5703125" style="989" bestFit="1" customWidth="1"/>
    <col min="14363" max="14363" width="13.85546875" style="989" bestFit="1" customWidth="1"/>
    <col min="14364" max="14364" width="14.5703125" style="989" bestFit="1" customWidth="1"/>
    <col min="14365" max="14365" width="15.28515625" style="989" bestFit="1" customWidth="1"/>
    <col min="14366" max="14369" width="14.5703125" style="989" bestFit="1" customWidth="1"/>
    <col min="14370" max="14371" width="14.5703125" style="989" customWidth="1"/>
    <col min="14372" max="14380" width="13.85546875" style="989" bestFit="1" customWidth="1"/>
    <col min="14381" max="14384" width="9.140625" style="989" customWidth="1"/>
    <col min="14385" max="14385" width="12.85546875" style="989" bestFit="1" customWidth="1"/>
    <col min="14386" max="14579" width="9.140625" style="989" customWidth="1"/>
    <col min="14580" max="14580" width="44.85546875" style="989" customWidth="1"/>
    <col min="14581" max="14583" width="14.28515625" style="989"/>
    <col min="14584" max="14584" width="67.28515625" style="989" customWidth="1"/>
    <col min="14585" max="14600" width="14.28515625" style="989" bestFit="1" customWidth="1"/>
    <col min="14601" max="14601" width="40.140625" style="989" customWidth="1"/>
    <col min="14602" max="14608" width="14.42578125" style="989" customWidth="1"/>
    <col min="14609" max="14617" width="13.85546875" style="989" customWidth="1"/>
    <col min="14618" max="14618" width="14.5703125" style="989" bestFit="1" customWidth="1"/>
    <col min="14619" max="14619" width="13.85546875" style="989" bestFit="1" customWidth="1"/>
    <col min="14620" max="14620" width="14.5703125" style="989" bestFit="1" customWidth="1"/>
    <col min="14621" max="14621" width="15.28515625" style="989" bestFit="1" customWidth="1"/>
    <col min="14622" max="14625" width="14.5703125" style="989" bestFit="1" customWidth="1"/>
    <col min="14626" max="14627" width="14.5703125" style="989" customWidth="1"/>
    <col min="14628" max="14636" width="13.85546875" style="989" bestFit="1" customWidth="1"/>
    <col min="14637" max="14640" width="9.140625" style="989" customWidth="1"/>
    <col min="14641" max="14641" width="12.85546875" style="989" bestFit="1" customWidth="1"/>
    <col min="14642" max="14835" width="9.140625" style="989" customWidth="1"/>
    <col min="14836" max="14836" width="44.85546875" style="989" customWidth="1"/>
    <col min="14837" max="14839" width="14.28515625" style="989"/>
    <col min="14840" max="14840" width="67.28515625" style="989" customWidth="1"/>
    <col min="14841" max="14856" width="14.28515625" style="989" bestFit="1" customWidth="1"/>
    <col min="14857" max="14857" width="40.140625" style="989" customWidth="1"/>
    <col min="14858" max="14864" width="14.42578125" style="989" customWidth="1"/>
    <col min="14865" max="14873" width="13.85546875" style="989" customWidth="1"/>
    <col min="14874" max="14874" width="14.5703125" style="989" bestFit="1" customWidth="1"/>
    <col min="14875" max="14875" width="13.85546875" style="989" bestFit="1" customWidth="1"/>
    <col min="14876" max="14876" width="14.5703125" style="989" bestFit="1" customWidth="1"/>
    <col min="14877" max="14877" width="15.28515625" style="989" bestFit="1" customWidth="1"/>
    <col min="14878" max="14881" width="14.5703125" style="989" bestFit="1" customWidth="1"/>
    <col min="14882" max="14883" width="14.5703125" style="989" customWidth="1"/>
    <col min="14884" max="14892" width="13.85546875" style="989" bestFit="1" customWidth="1"/>
    <col min="14893" max="14896" width="9.140625" style="989" customWidth="1"/>
    <col min="14897" max="14897" width="12.85546875" style="989" bestFit="1" customWidth="1"/>
    <col min="14898" max="15091" width="9.140625" style="989" customWidth="1"/>
    <col min="15092" max="15092" width="44.85546875" style="989" customWidth="1"/>
    <col min="15093" max="15095" width="14.28515625" style="989"/>
    <col min="15096" max="15096" width="67.28515625" style="989" customWidth="1"/>
    <col min="15097" max="15112" width="14.28515625" style="989" bestFit="1" customWidth="1"/>
    <col min="15113" max="15113" width="40.140625" style="989" customWidth="1"/>
    <col min="15114" max="15120" width="14.42578125" style="989" customWidth="1"/>
    <col min="15121" max="15129" width="13.85546875" style="989" customWidth="1"/>
    <col min="15130" max="15130" width="14.5703125" style="989" bestFit="1" customWidth="1"/>
    <col min="15131" max="15131" width="13.85546875" style="989" bestFit="1" customWidth="1"/>
    <col min="15132" max="15132" width="14.5703125" style="989" bestFit="1" customWidth="1"/>
    <col min="15133" max="15133" width="15.28515625" style="989" bestFit="1" customWidth="1"/>
    <col min="15134" max="15137" width="14.5703125" style="989" bestFit="1" customWidth="1"/>
    <col min="15138" max="15139" width="14.5703125" style="989" customWidth="1"/>
    <col min="15140" max="15148" width="13.85546875" style="989" bestFit="1" customWidth="1"/>
    <col min="15149" max="15152" width="9.140625" style="989" customWidth="1"/>
    <col min="15153" max="15153" width="12.85546875" style="989" bestFit="1" customWidth="1"/>
    <col min="15154" max="15347" width="9.140625" style="989" customWidth="1"/>
    <col min="15348" max="15348" width="44.85546875" style="989" customWidth="1"/>
    <col min="15349" max="15351" width="14.28515625" style="989"/>
    <col min="15352" max="15352" width="67.28515625" style="989" customWidth="1"/>
    <col min="15353" max="15368" width="14.28515625" style="989" bestFit="1" customWidth="1"/>
    <col min="15369" max="15369" width="40.140625" style="989" customWidth="1"/>
    <col min="15370" max="15376" width="14.42578125" style="989" customWidth="1"/>
    <col min="15377" max="15385" width="13.85546875" style="989" customWidth="1"/>
    <col min="15386" max="15386" width="14.5703125" style="989" bestFit="1" customWidth="1"/>
    <col min="15387" max="15387" width="13.85546875" style="989" bestFit="1" customWidth="1"/>
    <col min="15388" max="15388" width="14.5703125" style="989" bestFit="1" customWidth="1"/>
    <col min="15389" max="15389" width="15.28515625" style="989" bestFit="1" customWidth="1"/>
    <col min="15390" max="15393" width="14.5703125" style="989" bestFit="1" customWidth="1"/>
    <col min="15394" max="15395" width="14.5703125" style="989" customWidth="1"/>
    <col min="15396" max="15404" width="13.85546875" style="989" bestFit="1" customWidth="1"/>
    <col min="15405" max="15408" width="9.140625" style="989" customWidth="1"/>
    <col min="15409" max="15409" width="12.85546875" style="989" bestFit="1" customWidth="1"/>
    <col min="15410" max="15603" width="9.140625" style="989" customWidth="1"/>
    <col min="15604" max="15604" width="44.85546875" style="989" customWidth="1"/>
    <col min="15605" max="15607" width="14.28515625" style="989"/>
    <col min="15608" max="15608" width="67.28515625" style="989" customWidth="1"/>
    <col min="15609" max="15624" width="14.28515625" style="989" bestFit="1" customWidth="1"/>
    <col min="15625" max="15625" width="40.140625" style="989" customWidth="1"/>
    <col min="15626" max="15632" width="14.42578125" style="989" customWidth="1"/>
    <col min="15633" max="15641" width="13.85546875" style="989" customWidth="1"/>
    <col min="15642" max="15642" width="14.5703125" style="989" bestFit="1" customWidth="1"/>
    <col min="15643" max="15643" width="13.85546875" style="989" bestFit="1" customWidth="1"/>
    <col min="15644" max="15644" width="14.5703125" style="989" bestFit="1" customWidth="1"/>
    <col min="15645" max="15645" width="15.28515625" style="989" bestFit="1" customWidth="1"/>
    <col min="15646" max="15649" width="14.5703125" style="989" bestFit="1" customWidth="1"/>
    <col min="15650" max="15651" width="14.5703125" style="989" customWidth="1"/>
    <col min="15652" max="15660" width="13.85546875" style="989" bestFit="1" customWidth="1"/>
    <col min="15661" max="15664" width="9.140625" style="989" customWidth="1"/>
    <col min="15665" max="15665" width="12.85546875" style="989" bestFit="1" customWidth="1"/>
    <col min="15666" max="15859" width="9.140625" style="989" customWidth="1"/>
    <col min="15860" max="15860" width="44.85546875" style="989" customWidth="1"/>
    <col min="15861" max="15863" width="14.28515625" style="989"/>
    <col min="15864" max="15864" width="67.28515625" style="989" customWidth="1"/>
    <col min="15865" max="15880" width="14.28515625" style="989" bestFit="1" customWidth="1"/>
    <col min="15881" max="15881" width="40.140625" style="989" customWidth="1"/>
    <col min="15882" max="15888" width="14.42578125" style="989" customWidth="1"/>
    <col min="15889" max="15897" width="13.85546875" style="989" customWidth="1"/>
    <col min="15898" max="15898" width="14.5703125" style="989" bestFit="1" customWidth="1"/>
    <col min="15899" max="15899" width="13.85546875" style="989" bestFit="1" customWidth="1"/>
    <col min="15900" max="15900" width="14.5703125" style="989" bestFit="1" customWidth="1"/>
    <col min="15901" max="15901" width="15.28515625" style="989" bestFit="1" customWidth="1"/>
    <col min="15902" max="15905" width="14.5703125" style="989" bestFit="1" customWidth="1"/>
    <col min="15906" max="15907" width="14.5703125" style="989" customWidth="1"/>
    <col min="15908" max="15916" width="13.85546875" style="989" bestFit="1" customWidth="1"/>
    <col min="15917" max="15920" width="9.140625" style="989" customWidth="1"/>
    <col min="15921" max="15921" width="12.85546875" style="989" bestFit="1" customWidth="1"/>
    <col min="15922" max="16115" width="9.140625" style="989" customWidth="1"/>
    <col min="16116" max="16116" width="44.85546875" style="989" customWidth="1"/>
    <col min="16117" max="16119" width="14.28515625" style="989"/>
    <col min="16120" max="16120" width="67.28515625" style="989" customWidth="1"/>
    <col min="16121" max="16136" width="14.28515625" style="989" bestFit="1" customWidth="1"/>
    <col min="16137" max="16137" width="40.140625" style="989" customWidth="1"/>
    <col min="16138" max="16144" width="14.42578125" style="989" customWidth="1"/>
    <col min="16145" max="16153" width="13.85546875" style="989" customWidth="1"/>
    <col min="16154" max="16154" width="14.5703125" style="989" bestFit="1" customWidth="1"/>
    <col min="16155" max="16155" width="13.85546875" style="989" bestFit="1" customWidth="1"/>
    <col min="16156" max="16156" width="14.5703125" style="989" bestFit="1" customWidth="1"/>
    <col min="16157" max="16157" width="15.28515625" style="989" bestFit="1" customWidth="1"/>
    <col min="16158" max="16161" width="14.5703125" style="989" bestFit="1" customWidth="1"/>
    <col min="16162" max="16163" width="14.5703125" style="989" customWidth="1"/>
    <col min="16164" max="16172" width="13.85546875" style="989" bestFit="1" customWidth="1"/>
    <col min="16173" max="16176" width="9.140625" style="989" customWidth="1"/>
    <col min="16177" max="16177" width="12.85546875" style="989" bestFit="1" customWidth="1"/>
    <col min="16178" max="16371" width="9.140625" style="989" customWidth="1"/>
    <col min="16372" max="16372" width="44.85546875" style="989" customWidth="1"/>
    <col min="16373" max="16384" width="14.28515625" style="989"/>
  </cols>
  <sheetData>
    <row r="1" spans="1:52" ht="25.5">
      <c r="A1" s="883" t="s">
        <v>313</v>
      </c>
    </row>
    <row r="2" spans="1:52" ht="54.75" thickBot="1">
      <c r="A2" s="1413" t="s">
        <v>1200</v>
      </c>
      <c r="B2" s="1428"/>
      <c r="C2" s="1429"/>
      <c r="D2" s="3428"/>
      <c r="E2" s="3428"/>
      <c r="F2" s="3428"/>
      <c r="G2" s="3428"/>
      <c r="H2" s="3428"/>
      <c r="I2" s="3428"/>
      <c r="J2" s="3428"/>
      <c r="K2" s="3428"/>
      <c r="L2" s="3428"/>
      <c r="M2" s="3428"/>
      <c r="N2" s="3428"/>
      <c r="O2" s="3428"/>
      <c r="P2" s="1414"/>
      <c r="Q2" s="1414"/>
      <c r="R2" s="1413" t="s">
        <v>1200</v>
      </c>
      <c r="S2" s="1414"/>
      <c r="T2" s="3428"/>
      <c r="U2" s="3428"/>
      <c r="V2" s="3428"/>
      <c r="W2" s="1416"/>
    </row>
    <row r="3" spans="1:52" s="1080" customFormat="1" ht="16.5" thickBot="1">
      <c r="A3" s="1372"/>
      <c r="B3" s="3422">
        <v>2008</v>
      </c>
      <c r="C3" s="3423"/>
      <c r="D3" s="3423"/>
      <c r="E3" s="3424"/>
      <c r="F3" s="3422">
        <v>2009</v>
      </c>
      <c r="G3" s="3423"/>
      <c r="H3" s="3423"/>
      <c r="I3" s="3424"/>
      <c r="J3" s="3422">
        <v>2010</v>
      </c>
      <c r="K3" s="3423"/>
      <c r="L3" s="3423"/>
      <c r="M3" s="3424"/>
      <c r="N3" s="3422">
        <v>2011</v>
      </c>
      <c r="O3" s="3423"/>
      <c r="P3" s="3423"/>
      <c r="Q3" s="3423"/>
      <c r="R3" s="1400"/>
      <c r="S3" s="3422">
        <v>2012</v>
      </c>
      <c r="T3" s="3423"/>
      <c r="U3" s="3423"/>
      <c r="V3" s="3424"/>
      <c r="W3" s="3422">
        <v>2013</v>
      </c>
      <c r="X3" s="3423"/>
      <c r="Y3" s="3423"/>
      <c r="Z3" s="3424"/>
      <c r="AA3" s="3422">
        <v>2014</v>
      </c>
      <c r="AB3" s="3423"/>
      <c r="AC3" s="3423"/>
      <c r="AD3" s="3424"/>
      <c r="AE3" s="3422">
        <v>2015</v>
      </c>
      <c r="AF3" s="3423"/>
      <c r="AG3" s="3423"/>
      <c r="AH3" s="3424"/>
      <c r="AI3" s="3422">
        <v>2016</v>
      </c>
      <c r="AJ3" s="3423"/>
      <c r="AK3" s="3423"/>
      <c r="AL3" s="3424"/>
      <c r="AM3" s="3422">
        <v>2017</v>
      </c>
      <c r="AN3" s="3423"/>
      <c r="AO3" s="3423"/>
      <c r="AP3" s="3424"/>
      <c r="AQ3" s="3422">
        <v>2018</v>
      </c>
      <c r="AR3" s="3423"/>
      <c r="AS3" s="3423"/>
      <c r="AT3" s="3424"/>
      <c r="AU3" s="3429">
        <v>2019</v>
      </c>
      <c r="AV3" s="3430"/>
    </row>
    <row r="4" spans="1:52" s="1403" customFormat="1" ht="16.5" thickBot="1">
      <c r="A4" s="1356" t="s">
        <v>4</v>
      </c>
      <c r="B4" s="1353" t="s">
        <v>0</v>
      </c>
      <c r="C4" s="1354" t="s">
        <v>1</v>
      </c>
      <c r="D4" s="1354" t="s">
        <v>2</v>
      </c>
      <c r="E4" s="1355" t="s">
        <v>3</v>
      </c>
      <c r="F4" s="1356" t="s">
        <v>0</v>
      </c>
      <c r="G4" s="1356" t="s">
        <v>1</v>
      </c>
      <c r="H4" s="1356" t="s">
        <v>2</v>
      </c>
      <c r="I4" s="1356" t="s">
        <v>3</v>
      </c>
      <c r="J4" s="1353" t="s">
        <v>0</v>
      </c>
      <c r="K4" s="1354" t="s">
        <v>1</v>
      </c>
      <c r="L4" s="1354" t="s">
        <v>2</v>
      </c>
      <c r="M4" s="1355" t="s">
        <v>1125</v>
      </c>
      <c r="N4" s="1353" t="s">
        <v>0</v>
      </c>
      <c r="O4" s="1354" t="s">
        <v>1</v>
      </c>
      <c r="P4" s="1354" t="s">
        <v>2</v>
      </c>
      <c r="Q4" s="1354" t="s">
        <v>3</v>
      </c>
      <c r="R4" s="1401" t="s">
        <v>4</v>
      </c>
      <c r="S4" s="1353" t="s">
        <v>0</v>
      </c>
      <c r="T4" s="1354" t="s">
        <v>1</v>
      </c>
      <c r="U4" s="1354" t="s">
        <v>2</v>
      </c>
      <c r="V4" s="1355" t="s">
        <v>3</v>
      </c>
      <c r="W4" s="1353" t="s">
        <v>0</v>
      </c>
      <c r="X4" s="1354" t="s">
        <v>1</v>
      </c>
      <c r="Y4" s="1354" t="s">
        <v>2</v>
      </c>
      <c r="Z4" s="1355" t="s">
        <v>3</v>
      </c>
      <c r="AA4" s="1353" t="s">
        <v>0</v>
      </c>
      <c r="AB4" s="1354" t="s">
        <v>1</v>
      </c>
      <c r="AC4" s="1354" t="s">
        <v>2</v>
      </c>
      <c r="AD4" s="1355" t="s">
        <v>3</v>
      </c>
      <c r="AE4" s="1353" t="s">
        <v>0</v>
      </c>
      <c r="AF4" s="1354" t="s">
        <v>1</v>
      </c>
      <c r="AG4" s="1354" t="s">
        <v>2</v>
      </c>
      <c r="AH4" s="1355" t="s">
        <v>3</v>
      </c>
      <c r="AI4" s="1353" t="s">
        <v>0</v>
      </c>
      <c r="AJ4" s="1354" t="s">
        <v>1</v>
      </c>
      <c r="AK4" s="1354" t="s">
        <v>2</v>
      </c>
      <c r="AL4" s="1355" t="s">
        <v>3</v>
      </c>
      <c r="AM4" s="1353" t="s">
        <v>0</v>
      </c>
      <c r="AN4" s="1354" t="s">
        <v>1</v>
      </c>
      <c r="AO4" s="1354" t="s">
        <v>2</v>
      </c>
      <c r="AP4" s="1354" t="s">
        <v>3</v>
      </c>
      <c r="AQ4" s="1353" t="s">
        <v>0</v>
      </c>
      <c r="AR4" s="1354" t="s">
        <v>1</v>
      </c>
      <c r="AS4" s="1354" t="s">
        <v>2</v>
      </c>
      <c r="AT4" s="1355" t="s">
        <v>3</v>
      </c>
      <c r="AU4" s="1353" t="s">
        <v>0</v>
      </c>
      <c r="AV4" s="1355" t="s">
        <v>1</v>
      </c>
    </row>
    <row r="5" spans="1:52">
      <c r="A5" s="1374" t="s">
        <v>5</v>
      </c>
      <c r="B5" s="1430">
        <v>13956.8</v>
      </c>
      <c r="C5" s="1431">
        <v>13926.4</v>
      </c>
      <c r="D5" s="1431">
        <v>13607.199999999999</v>
      </c>
      <c r="E5" s="1431">
        <v>13862.099999999999</v>
      </c>
      <c r="F5" s="1432">
        <v>13903.599999999999</v>
      </c>
      <c r="G5" s="1433">
        <v>12917.8</v>
      </c>
      <c r="H5" s="1433">
        <v>11739.8</v>
      </c>
      <c r="I5" s="1434">
        <v>12229.8</v>
      </c>
      <c r="J5" s="1430">
        <v>11838.800000000001</v>
      </c>
      <c r="K5" s="1431">
        <v>11457.200000000003</v>
      </c>
      <c r="L5" s="1431">
        <v>12006</v>
      </c>
      <c r="M5" s="1435">
        <v>11538.3</v>
      </c>
      <c r="N5" s="1430">
        <v>11388.9</v>
      </c>
      <c r="O5" s="1431">
        <v>11050.8</v>
      </c>
      <c r="P5" s="1431">
        <v>10539.3</v>
      </c>
      <c r="Q5" s="1431">
        <v>12872.5</v>
      </c>
      <c r="R5" s="981" t="s">
        <v>5</v>
      </c>
      <c r="S5" s="1430">
        <v>11574.800000000001</v>
      </c>
      <c r="T5" s="1431">
        <v>10850.800000000001</v>
      </c>
      <c r="U5" s="1431">
        <v>10380.17</v>
      </c>
      <c r="V5" s="1435">
        <v>10277.070000000002</v>
      </c>
      <c r="W5" s="1430">
        <v>9000.1</v>
      </c>
      <c r="X5" s="1431">
        <v>13262.199999999999</v>
      </c>
      <c r="Y5" s="1431">
        <v>19314.28</v>
      </c>
      <c r="Z5" s="1435">
        <v>19091.416703999999</v>
      </c>
      <c r="AA5" s="1432">
        <v>19091.416703999999</v>
      </c>
      <c r="AB5" s="1433">
        <v>17259.262876927598</v>
      </c>
      <c r="AC5" s="1433">
        <v>16441.857932039999</v>
      </c>
      <c r="AD5" s="1434">
        <v>13316.11396629</v>
      </c>
      <c r="AE5" s="1432">
        <v>9969.9895997299991</v>
      </c>
      <c r="AF5" s="1433">
        <v>9746.7845360400006</v>
      </c>
      <c r="AG5" s="1433">
        <v>8010.4554355600003</v>
      </c>
      <c r="AH5" s="1434">
        <v>8198.6450674999996</v>
      </c>
      <c r="AI5" s="1377">
        <v>11651.672999999999</v>
      </c>
      <c r="AJ5" s="1378">
        <v>10100.700000000001</v>
      </c>
      <c r="AK5" s="1378">
        <v>11780.3</v>
      </c>
      <c r="AL5" s="1379">
        <v>12250.3598731</v>
      </c>
      <c r="AM5" s="1377">
        <v>9127.6512444999989</v>
      </c>
      <c r="AN5" s="1378">
        <v>9132.8527049000004</v>
      </c>
      <c r="AO5" s="1378">
        <v>5336.0300000000007</v>
      </c>
      <c r="AP5" s="1378">
        <v>8905.7490000000016</v>
      </c>
      <c r="AQ5" s="1377">
        <v>29166.695577699997</v>
      </c>
      <c r="AR5" s="1378">
        <v>79622.505189100004</v>
      </c>
      <c r="AS5" s="1378">
        <v>88554.996905699998</v>
      </c>
      <c r="AT5" s="1379">
        <v>93077.918784599999</v>
      </c>
      <c r="AU5" s="1377">
        <v>92077.264019999988</v>
      </c>
      <c r="AV5" s="1379">
        <v>23653.3241543</v>
      </c>
      <c r="AW5" s="1436"/>
      <c r="AX5" s="1436"/>
      <c r="AY5" s="1436"/>
      <c r="AZ5" s="1436"/>
    </row>
    <row r="6" spans="1:52">
      <c r="A6" s="1381" t="s">
        <v>6</v>
      </c>
      <c r="B6" s="1437">
        <v>54.5</v>
      </c>
      <c r="C6" s="1438">
        <v>63.1</v>
      </c>
      <c r="D6" s="1438">
        <v>76</v>
      </c>
      <c r="E6" s="1438">
        <v>55</v>
      </c>
      <c r="F6" s="1439">
        <v>71</v>
      </c>
      <c r="G6" s="1440">
        <v>92.2</v>
      </c>
      <c r="H6" s="1440">
        <v>88.1</v>
      </c>
      <c r="I6" s="1441">
        <v>70.5</v>
      </c>
      <c r="J6" s="1442">
        <v>96.1</v>
      </c>
      <c r="K6" s="1440">
        <v>96.6</v>
      </c>
      <c r="L6" s="1443">
        <v>88.3</v>
      </c>
      <c r="M6" s="1444">
        <v>65.5</v>
      </c>
      <c r="N6" s="1442">
        <v>113.8</v>
      </c>
      <c r="O6" s="1440">
        <v>90.9</v>
      </c>
      <c r="P6" s="1443">
        <v>58.9</v>
      </c>
      <c r="Q6" s="1440">
        <v>50.5</v>
      </c>
      <c r="R6" s="984" t="s">
        <v>6</v>
      </c>
      <c r="S6" s="1442">
        <v>67.5</v>
      </c>
      <c r="T6" s="1443">
        <v>77</v>
      </c>
      <c r="U6" s="1440">
        <v>61.6</v>
      </c>
      <c r="V6" s="1444">
        <v>68.3</v>
      </c>
      <c r="W6" s="1442">
        <v>86.3</v>
      </c>
      <c r="X6" s="1443">
        <v>88.7</v>
      </c>
      <c r="Y6" s="1440">
        <v>77.3</v>
      </c>
      <c r="Z6" s="1444">
        <v>19091.416703999999</v>
      </c>
      <c r="AA6" s="1437">
        <v>19091.416703999999</v>
      </c>
      <c r="AB6" s="1443">
        <v>17258.662876927599</v>
      </c>
      <c r="AC6" s="1443">
        <v>16441.857932039999</v>
      </c>
      <c r="AD6" s="1444">
        <v>13316.11396629</v>
      </c>
      <c r="AE6" s="1437">
        <v>9969.9895997299991</v>
      </c>
      <c r="AF6" s="1443">
        <v>9746.7845360400006</v>
      </c>
      <c r="AG6" s="1443">
        <v>8010.4554355600003</v>
      </c>
      <c r="AH6" s="1444">
        <v>8198.6450674999996</v>
      </c>
      <c r="AI6" s="1382">
        <v>11651.672999999999</v>
      </c>
      <c r="AJ6" s="1383">
        <v>10100.700000000001</v>
      </c>
      <c r="AK6" s="1383">
        <v>11780.3</v>
      </c>
      <c r="AL6" s="1384">
        <v>12250.3598731</v>
      </c>
      <c r="AM6" s="1382">
        <v>9127.6512444999989</v>
      </c>
      <c r="AN6" s="1383">
        <v>9132.8527049000004</v>
      </c>
      <c r="AO6" s="1383">
        <v>5336.0300000000007</v>
      </c>
      <c r="AP6" s="1383">
        <v>8905.7490000000016</v>
      </c>
      <c r="AQ6" s="1382">
        <v>29166.695577699997</v>
      </c>
      <c r="AR6" s="1383">
        <v>79622.505189100004</v>
      </c>
      <c r="AS6" s="1383">
        <v>88554.996905699998</v>
      </c>
      <c r="AT6" s="1384">
        <v>93077.918784599999</v>
      </c>
      <c r="AU6" s="1382">
        <v>92077.264019999988</v>
      </c>
      <c r="AV6" s="1384">
        <v>23653.3241543</v>
      </c>
      <c r="AW6" s="1436"/>
      <c r="AX6" s="1436"/>
      <c r="AY6" s="1436"/>
      <c r="AZ6" s="1436"/>
    </row>
    <row r="7" spans="1:52">
      <c r="A7" s="1381" t="s">
        <v>7</v>
      </c>
      <c r="B7" s="1437">
        <v>0.6</v>
      </c>
      <c r="C7" s="1438"/>
      <c r="D7" s="1438">
        <v>11.9</v>
      </c>
      <c r="E7" s="1438">
        <v>0.6</v>
      </c>
      <c r="F7" s="1439">
        <v>0.6</v>
      </c>
      <c r="G7" s="1440">
        <v>0.6</v>
      </c>
      <c r="H7" s="1440">
        <v>68.5</v>
      </c>
      <c r="I7" s="1441">
        <v>0.5</v>
      </c>
      <c r="J7" s="1442">
        <v>0.5</v>
      </c>
      <c r="K7" s="1440">
        <v>0.5</v>
      </c>
      <c r="L7" s="1443">
        <v>43.6</v>
      </c>
      <c r="M7" s="1444">
        <v>0.5</v>
      </c>
      <c r="N7" s="1442">
        <v>0.5</v>
      </c>
      <c r="O7" s="1440">
        <v>0.5</v>
      </c>
      <c r="P7" s="1443">
        <v>0.6</v>
      </c>
      <c r="Q7" s="1440">
        <v>0.6</v>
      </c>
      <c r="R7" s="984" t="s">
        <v>7</v>
      </c>
      <c r="S7" s="1442">
        <v>0.6</v>
      </c>
      <c r="T7" s="1443">
        <v>0.6</v>
      </c>
      <c r="U7" s="1440">
        <v>0.56999999999999995</v>
      </c>
      <c r="V7" s="1444">
        <v>0.56999999999999995</v>
      </c>
      <c r="W7" s="1442">
        <v>0.6</v>
      </c>
      <c r="X7" s="1443">
        <v>0.6</v>
      </c>
      <c r="Y7" s="1440">
        <v>0.56999999999999995</v>
      </c>
      <c r="Z7" s="1444">
        <v>0.56999999999999995</v>
      </c>
      <c r="AA7" s="1437">
        <v>0.6</v>
      </c>
      <c r="AB7" s="1443">
        <v>0.6</v>
      </c>
      <c r="AC7" s="1443">
        <v>0.56999999999999995</v>
      </c>
      <c r="AD7" s="1444">
        <v>0.56999999999999995</v>
      </c>
      <c r="AE7" s="1437">
        <v>0.6</v>
      </c>
      <c r="AF7" s="1443">
        <v>0</v>
      </c>
      <c r="AG7" s="1443">
        <v>0</v>
      </c>
      <c r="AH7" s="1444">
        <v>0</v>
      </c>
      <c r="AI7" s="1382">
        <v>0</v>
      </c>
      <c r="AJ7" s="1383">
        <v>0</v>
      </c>
      <c r="AK7" s="1383">
        <v>0</v>
      </c>
      <c r="AL7" s="1384">
        <v>0</v>
      </c>
      <c r="AM7" s="1382">
        <v>0</v>
      </c>
      <c r="AN7" s="1383">
        <v>0</v>
      </c>
      <c r="AO7" s="1383">
        <v>0</v>
      </c>
      <c r="AP7" s="1383">
        <v>0</v>
      </c>
      <c r="AQ7" s="1382"/>
      <c r="AR7" s="1383"/>
      <c r="AS7" s="1383"/>
      <c r="AT7" s="1384"/>
      <c r="AU7" s="1382"/>
      <c r="AV7" s="1384"/>
      <c r="AW7" s="1436"/>
      <c r="AX7" s="1436"/>
      <c r="AY7" s="1436"/>
      <c r="AZ7" s="1436"/>
    </row>
    <row r="8" spans="1:52">
      <c r="A8" s="1381" t="s">
        <v>61</v>
      </c>
      <c r="B8" s="1437">
        <v>2672.1</v>
      </c>
      <c r="C8" s="1438">
        <v>2966</v>
      </c>
      <c r="D8" s="1438">
        <v>2565</v>
      </c>
      <c r="E8" s="1438">
        <v>2483.1</v>
      </c>
      <c r="F8" s="1439">
        <v>3499.8</v>
      </c>
      <c r="G8" s="1440">
        <v>2318.6</v>
      </c>
      <c r="H8" s="1440">
        <v>2215.9</v>
      </c>
      <c r="I8" s="1441">
        <v>2405.4</v>
      </c>
      <c r="J8" s="1442"/>
      <c r="K8" s="1440"/>
      <c r="L8" s="1443"/>
      <c r="M8" s="1444"/>
      <c r="N8" s="1442"/>
      <c r="O8" s="1440"/>
      <c r="P8" s="1443"/>
      <c r="Q8" s="1440"/>
      <c r="R8" s="984" t="s">
        <v>61</v>
      </c>
      <c r="S8" s="1442"/>
      <c r="T8" s="1443"/>
      <c r="U8" s="1440"/>
      <c r="V8" s="1444"/>
      <c r="W8" s="1442"/>
      <c r="X8" s="1443">
        <v>0</v>
      </c>
      <c r="Y8" s="1440">
        <v>0</v>
      </c>
      <c r="Z8" s="1444">
        <v>0</v>
      </c>
      <c r="AA8" s="1437">
        <v>0</v>
      </c>
      <c r="AB8" s="1443">
        <v>0</v>
      </c>
      <c r="AC8" s="1443">
        <v>0</v>
      </c>
      <c r="AD8" s="1444">
        <v>0</v>
      </c>
      <c r="AE8" s="1437">
        <v>0</v>
      </c>
      <c r="AF8" s="1443">
        <v>0</v>
      </c>
      <c r="AG8" s="1443">
        <v>0</v>
      </c>
      <c r="AH8" s="1444">
        <v>0</v>
      </c>
      <c r="AI8" s="1382">
        <v>0</v>
      </c>
      <c r="AJ8" s="1383">
        <v>0</v>
      </c>
      <c r="AK8" s="1383">
        <v>0</v>
      </c>
      <c r="AL8" s="1384">
        <v>0</v>
      </c>
      <c r="AM8" s="1382">
        <v>0</v>
      </c>
      <c r="AN8" s="1383">
        <v>0</v>
      </c>
      <c r="AO8" s="1383">
        <v>0</v>
      </c>
      <c r="AP8" s="1383">
        <v>0</v>
      </c>
      <c r="AQ8" s="1382"/>
      <c r="AR8" s="1383"/>
      <c r="AS8" s="1383"/>
      <c r="AT8" s="1384"/>
      <c r="AU8" s="1382"/>
      <c r="AV8" s="1384"/>
      <c r="AW8" s="1436"/>
      <c r="AX8" s="1436"/>
      <c r="AY8" s="1436"/>
      <c r="AZ8" s="1436"/>
    </row>
    <row r="9" spans="1:52">
      <c r="A9" s="1381" t="s">
        <v>1127</v>
      </c>
      <c r="B9" s="1437">
        <v>11229.6</v>
      </c>
      <c r="C9" s="1438">
        <v>10897.3</v>
      </c>
      <c r="D9" s="1438">
        <v>10954.3</v>
      </c>
      <c r="E9" s="1438">
        <v>11323.4</v>
      </c>
      <c r="F9" s="1439">
        <v>10332.199999999999</v>
      </c>
      <c r="G9" s="1440">
        <v>10506.4</v>
      </c>
      <c r="H9" s="1440">
        <v>9367.2999999999993</v>
      </c>
      <c r="I9" s="1441">
        <v>9753.4</v>
      </c>
      <c r="J9" s="1442">
        <v>11742.2</v>
      </c>
      <c r="K9" s="1440">
        <v>11360.100000000002</v>
      </c>
      <c r="L9" s="1443">
        <v>11874.1</v>
      </c>
      <c r="M9" s="1444">
        <v>11472.3</v>
      </c>
      <c r="N9" s="1442">
        <v>11274.6</v>
      </c>
      <c r="O9" s="1440">
        <v>10959.4</v>
      </c>
      <c r="P9" s="1443">
        <v>10479.799999999999</v>
      </c>
      <c r="Q9" s="1440">
        <v>12821.4</v>
      </c>
      <c r="R9" s="984" t="s">
        <v>1127</v>
      </c>
      <c r="S9" s="1442">
        <v>11506.7</v>
      </c>
      <c r="T9" s="1443">
        <v>10773.2</v>
      </c>
      <c r="U9" s="1440">
        <v>10318</v>
      </c>
      <c r="V9" s="1444">
        <v>10208.200000000001</v>
      </c>
      <c r="W9" s="1442">
        <v>8913.2000000000007</v>
      </c>
      <c r="X9" s="1443">
        <v>13172.9</v>
      </c>
      <c r="Y9" s="1440">
        <v>19236.41</v>
      </c>
      <c r="Z9" s="1444">
        <v>10208.200000000001</v>
      </c>
      <c r="AA9" s="1437">
        <v>0</v>
      </c>
      <c r="AB9" s="1443">
        <v>0</v>
      </c>
      <c r="AC9" s="1443">
        <v>0</v>
      </c>
      <c r="AD9" s="1444">
        <v>0</v>
      </c>
      <c r="AE9" s="1437">
        <v>0</v>
      </c>
      <c r="AF9" s="1443">
        <v>0</v>
      </c>
      <c r="AG9" s="1443">
        <v>0</v>
      </c>
      <c r="AH9" s="1444">
        <v>0</v>
      </c>
      <c r="AI9" s="1382">
        <v>0</v>
      </c>
      <c r="AJ9" s="1383">
        <v>0</v>
      </c>
      <c r="AK9" s="1383">
        <v>0</v>
      </c>
      <c r="AL9" s="1384">
        <v>0</v>
      </c>
      <c r="AM9" s="1382">
        <v>0</v>
      </c>
      <c r="AN9" s="1383">
        <v>0</v>
      </c>
      <c r="AO9" s="1383">
        <v>0</v>
      </c>
      <c r="AP9" s="1383">
        <v>0</v>
      </c>
      <c r="AQ9" s="1382"/>
      <c r="AR9" s="1383"/>
      <c r="AS9" s="1383"/>
      <c r="AT9" s="1384"/>
      <c r="AU9" s="1382"/>
      <c r="AV9" s="1384"/>
      <c r="AW9" s="1436"/>
      <c r="AX9" s="1436"/>
      <c r="AY9" s="1436"/>
      <c r="AZ9" s="1436"/>
    </row>
    <row r="10" spans="1:52">
      <c r="A10" s="1080" t="s">
        <v>9</v>
      </c>
      <c r="B10" s="1430">
        <v>16253.2</v>
      </c>
      <c r="C10" s="1431">
        <v>15779.6</v>
      </c>
      <c r="D10" s="1431">
        <v>15254</v>
      </c>
      <c r="E10" s="1431">
        <v>12075</v>
      </c>
      <c r="F10" s="1430">
        <v>15195.9</v>
      </c>
      <c r="G10" s="1445">
        <v>13410.699999999999</v>
      </c>
      <c r="H10" s="1445">
        <v>14280.599999999999</v>
      </c>
      <c r="I10" s="1446">
        <v>12683.099999999999</v>
      </c>
      <c r="J10" s="1447">
        <v>12499.5</v>
      </c>
      <c r="K10" s="1445">
        <v>11441.6</v>
      </c>
      <c r="L10" s="1445">
        <v>21688.5</v>
      </c>
      <c r="M10" s="1446">
        <v>11605.099999999999</v>
      </c>
      <c r="N10" s="1447">
        <v>10262.799999999999</v>
      </c>
      <c r="O10" s="1445">
        <v>11444.9</v>
      </c>
      <c r="P10" s="1445">
        <v>21047.3</v>
      </c>
      <c r="Q10" s="1445">
        <v>12695</v>
      </c>
      <c r="R10" s="981" t="s">
        <v>9</v>
      </c>
      <c r="S10" s="1447">
        <v>20344.400000000001</v>
      </c>
      <c r="T10" s="1445">
        <v>9493.7000000000007</v>
      </c>
      <c r="U10" s="1445">
        <v>9633.9</v>
      </c>
      <c r="V10" s="1446">
        <v>9013.9</v>
      </c>
      <c r="W10" s="1447">
        <v>9609.7000000000007</v>
      </c>
      <c r="X10" s="1445">
        <v>8917</v>
      </c>
      <c r="Y10" s="1445">
        <v>9855.8700000000008</v>
      </c>
      <c r="Z10" s="1446">
        <v>25273.764735000001</v>
      </c>
      <c r="AA10" s="1430">
        <v>25273.764735000001</v>
      </c>
      <c r="AB10" s="1431">
        <v>14173.780276060501</v>
      </c>
      <c r="AC10" s="1431">
        <v>14976.69184544</v>
      </c>
      <c r="AD10" s="1435">
        <v>16032.023259900001</v>
      </c>
      <c r="AE10" s="1430">
        <v>10994.03090998</v>
      </c>
      <c r="AF10" s="1431">
        <v>21759.789458290001</v>
      </c>
      <c r="AG10" s="1431">
        <v>12797.60933671</v>
      </c>
      <c r="AH10" s="1435">
        <v>17748.732372099999</v>
      </c>
      <c r="AI10" s="1375">
        <v>24222.606</v>
      </c>
      <c r="AJ10" s="1376">
        <v>21321.535483300002</v>
      </c>
      <c r="AK10" s="1376">
        <v>9380.2000000000007</v>
      </c>
      <c r="AL10" s="1380">
        <v>24539.288287799998</v>
      </c>
      <c r="AM10" s="1375">
        <v>28761.956501499997</v>
      </c>
      <c r="AN10" s="1376">
        <v>19068.381152400001</v>
      </c>
      <c r="AO10" s="1376">
        <v>15348.371999999999</v>
      </c>
      <c r="AP10" s="1376">
        <v>27935.455000000002</v>
      </c>
      <c r="AQ10" s="1375">
        <v>32341.517601599997</v>
      </c>
      <c r="AR10" s="1376">
        <v>25918.561935900001</v>
      </c>
      <c r="AS10" s="1376">
        <v>23121.069871400003</v>
      </c>
      <c r="AT10" s="1380">
        <v>55747.172663799996</v>
      </c>
      <c r="AU10" s="1375">
        <v>51813.666385699995</v>
      </c>
      <c r="AV10" s="1380">
        <v>34773.247329899998</v>
      </c>
      <c r="AW10" s="1436"/>
      <c r="AX10" s="1436"/>
      <c r="AY10" s="1436"/>
      <c r="AZ10" s="1436"/>
    </row>
    <row r="11" spans="1:52">
      <c r="A11" s="1386" t="s">
        <v>24</v>
      </c>
      <c r="B11" s="1437">
        <v>1245.0999999999999</v>
      </c>
      <c r="C11" s="1438">
        <v>1442.7</v>
      </c>
      <c r="D11" s="1438">
        <v>1436.6</v>
      </c>
      <c r="E11" s="1438">
        <v>628.79999999999995</v>
      </c>
      <c r="F11" s="1439">
        <v>632.79999999999995</v>
      </c>
      <c r="G11" s="1440">
        <v>628.79999999999995</v>
      </c>
      <c r="H11" s="1440">
        <v>628.79999999999995</v>
      </c>
      <c r="I11" s="1441">
        <v>628.79999999999995</v>
      </c>
      <c r="J11" s="1442">
        <v>628.79999999999995</v>
      </c>
      <c r="K11" s="1440">
        <v>628.9</v>
      </c>
      <c r="L11" s="1443">
        <v>13</v>
      </c>
      <c r="M11" s="1444">
        <v>628.79999999999995</v>
      </c>
      <c r="N11" s="1442">
        <v>628.79999999999995</v>
      </c>
      <c r="O11" s="1440">
        <v>628.79999999999995</v>
      </c>
      <c r="P11" s="1443">
        <v>13</v>
      </c>
      <c r="Q11" s="1440">
        <v>13</v>
      </c>
      <c r="R11" s="1067" t="s">
        <v>24</v>
      </c>
      <c r="S11" s="1442">
        <v>13</v>
      </c>
      <c r="T11" s="1443">
        <v>13</v>
      </c>
      <c r="U11" s="1440">
        <v>13</v>
      </c>
      <c r="V11" s="1444"/>
      <c r="W11" s="1442"/>
      <c r="X11" s="1443">
        <v>-760.8</v>
      </c>
      <c r="Y11" s="1440">
        <v>-760.8</v>
      </c>
      <c r="Z11" s="1444">
        <v>0</v>
      </c>
      <c r="AA11" s="1437">
        <v>0</v>
      </c>
      <c r="AB11" s="1443">
        <v>0</v>
      </c>
      <c r="AC11" s="1443">
        <v>0.2</v>
      </c>
      <c r="AD11" s="1444">
        <v>0.2</v>
      </c>
      <c r="AE11" s="1437">
        <v>77.262939919999994</v>
      </c>
      <c r="AF11" s="1443">
        <v>15898.45764094</v>
      </c>
      <c r="AG11" s="1443">
        <v>7952.7250909499999</v>
      </c>
      <c r="AH11" s="1444">
        <v>8439.2148380000017</v>
      </c>
      <c r="AI11" s="1382">
        <v>8849.6450000000004</v>
      </c>
      <c r="AJ11" s="1383">
        <v>8439.2148380000017</v>
      </c>
      <c r="AK11" s="1383">
        <v>8439.2000000000007</v>
      </c>
      <c r="AL11" s="1384">
        <v>8849.6449273999988</v>
      </c>
      <c r="AM11" s="1382">
        <v>8852.8964629999991</v>
      </c>
      <c r="AN11" s="1383">
        <v>8880.3523343000015</v>
      </c>
      <c r="AO11" s="1383">
        <v>8852.8960000000006</v>
      </c>
      <c r="AP11" s="1383">
        <v>8852.8960000000006</v>
      </c>
      <c r="AQ11" s="1382">
        <v>8852.8964629999991</v>
      </c>
      <c r="AR11" s="1383">
        <v>8880.3523342000008</v>
      </c>
      <c r="AS11" s="1383">
        <v>8880.3523342000008</v>
      </c>
      <c r="AT11" s="1384">
        <v>8880.3523342000008</v>
      </c>
      <c r="AU11" s="1382">
        <v>8880.3523342000008</v>
      </c>
      <c r="AV11" s="1384">
        <v>9148.7772199999999</v>
      </c>
      <c r="AW11" s="1436"/>
      <c r="AX11" s="1436"/>
      <c r="AY11" s="1436"/>
      <c r="AZ11" s="1436"/>
    </row>
    <row r="12" spans="1:52">
      <c r="A12" s="1386" t="s">
        <v>25</v>
      </c>
      <c r="B12" s="1437">
        <v>15008.1</v>
      </c>
      <c r="C12" s="1438">
        <v>14336.9</v>
      </c>
      <c r="D12" s="1438">
        <v>13817.4</v>
      </c>
      <c r="E12" s="1438">
        <v>11446.2</v>
      </c>
      <c r="F12" s="1439">
        <v>14563.1</v>
      </c>
      <c r="G12" s="1440">
        <v>12781.9</v>
      </c>
      <c r="H12" s="1440">
        <v>13651.8</v>
      </c>
      <c r="I12" s="1441">
        <v>12054.3</v>
      </c>
      <c r="J12" s="1442">
        <v>11870.7</v>
      </c>
      <c r="K12" s="1440">
        <v>10812.7</v>
      </c>
      <c r="L12" s="1443">
        <v>21675.5</v>
      </c>
      <c r="M12" s="1444">
        <v>10976.3</v>
      </c>
      <c r="N12" s="1442">
        <v>9634</v>
      </c>
      <c r="O12" s="1440">
        <v>10816.1</v>
      </c>
      <c r="P12" s="1443">
        <v>21034.3</v>
      </c>
      <c r="Q12" s="1440">
        <v>12682</v>
      </c>
      <c r="R12" s="1067" t="s">
        <v>25</v>
      </c>
      <c r="S12" s="1442">
        <v>20331.400000000001</v>
      </c>
      <c r="T12" s="1443">
        <v>9480.7000000000007</v>
      </c>
      <c r="U12" s="1440">
        <v>9620.9</v>
      </c>
      <c r="V12" s="1444">
        <v>9013.9</v>
      </c>
      <c r="W12" s="1442">
        <v>9609.7000000000007</v>
      </c>
      <c r="X12" s="1443">
        <v>9677.7999999999993</v>
      </c>
      <c r="Y12" s="1440">
        <v>10616.67</v>
      </c>
      <c r="Z12" s="1444">
        <v>25273.764735000001</v>
      </c>
      <c r="AA12" s="1437">
        <v>25273.764735000001</v>
      </c>
      <c r="AB12" s="1443">
        <v>14173.780276060501</v>
      </c>
      <c r="AC12" s="1443">
        <v>14976.491845439999</v>
      </c>
      <c r="AD12" s="1444">
        <v>16031.8232599</v>
      </c>
      <c r="AE12" s="1437">
        <v>10916.76797006</v>
      </c>
      <c r="AF12" s="1443">
        <v>5861.3318173500002</v>
      </c>
      <c r="AG12" s="1443">
        <v>4844.8842457600003</v>
      </c>
      <c r="AH12" s="1444">
        <v>9309.5175340999995</v>
      </c>
      <c r="AI12" s="1382">
        <v>15372.960999999999</v>
      </c>
      <c r="AJ12" s="1383">
        <v>12882.3206453</v>
      </c>
      <c r="AK12" s="1383">
        <v>941</v>
      </c>
      <c r="AL12" s="1384">
        <v>15689.643360399999</v>
      </c>
      <c r="AM12" s="1382">
        <v>19909.0600385</v>
      </c>
      <c r="AN12" s="1383">
        <v>10188.0288181</v>
      </c>
      <c r="AO12" s="1383">
        <v>6495.4759999999997</v>
      </c>
      <c r="AP12" s="1383">
        <v>19082.559000000001</v>
      </c>
      <c r="AQ12" s="1382">
        <v>23488.6211386</v>
      </c>
      <c r="AR12" s="1383">
        <v>17038.2096017</v>
      </c>
      <c r="AS12" s="1383">
        <v>14240.7175372</v>
      </c>
      <c r="AT12" s="1384">
        <v>46866.820329599999</v>
      </c>
      <c r="AU12" s="1382">
        <v>42933.314051499998</v>
      </c>
      <c r="AV12" s="1384">
        <v>25624.470109900001</v>
      </c>
      <c r="AW12" s="1436"/>
      <c r="AX12" s="1436"/>
      <c r="AY12" s="1436"/>
      <c r="AZ12" s="1436"/>
    </row>
    <row r="13" spans="1:52">
      <c r="A13" s="1080" t="s">
        <v>12</v>
      </c>
      <c r="B13" s="1430">
        <v>770.8</v>
      </c>
      <c r="C13" s="1448">
        <v>1174.3</v>
      </c>
      <c r="D13" s="1448">
        <v>967.19999999999993</v>
      </c>
      <c r="E13" s="1448">
        <v>772.5</v>
      </c>
      <c r="F13" s="1449">
        <v>392.2</v>
      </c>
      <c r="G13" s="1450">
        <v>734</v>
      </c>
      <c r="H13" s="1450">
        <v>1204</v>
      </c>
      <c r="I13" s="1451">
        <v>-404.9</v>
      </c>
      <c r="J13" s="1452">
        <v>754.8</v>
      </c>
      <c r="K13" s="1450">
        <v>869.3</v>
      </c>
      <c r="L13" s="1431">
        <v>1891.1</v>
      </c>
      <c r="M13" s="1435">
        <v>851.3</v>
      </c>
      <c r="N13" s="1452">
        <v>1399.4</v>
      </c>
      <c r="O13" s="1450">
        <v>-634.20000000000005</v>
      </c>
      <c r="P13" s="1431">
        <v>-230.4</v>
      </c>
      <c r="Q13" s="1450">
        <v>1461.6</v>
      </c>
      <c r="R13" s="981" t="s">
        <v>12</v>
      </c>
      <c r="S13" s="1452">
        <v>1084.8</v>
      </c>
      <c r="T13" s="1431">
        <v>469.8</v>
      </c>
      <c r="U13" s="1450">
        <v>194</v>
      </c>
      <c r="V13" s="1435">
        <v>-456.5</v>
      </c>
      <c r="W13" s="1452">
        <v>1413.2</v>
      </c>
      <c r="X13" s="1431">
        <v>2333.5</v>
      </c>
      <c r="Y13" s="1450">
        <v>2832.96</v>
      </c>
      <c r="Z13" s="1435">
        <v>2677.0704129999999</v>
      </c>
      <c r="AA13" s="1430">
        <v>2677.0704129999999</v>
      </c>
      <c r="AB13" s="1431">
        <v>3396.6709369763298</v>
      </c>
      <c r="AC13" s="1431">
        <v>2285.6653067399998</v>
      </c>
      <c r="AD13" s="1435">
        <v>2286.1815214100002</v>
      </c>
      <c r="AE13" s="1430">
        <v>5130.0489544499997</v>
      </c>
      <c r="AF13" s="1431">
        <v>3525.5732765499997</v>
      </c>
      <c r="AG13" s="1431">
        <v>1490.8374258900001</v>
      </c>
      <c r="AH13" s="1435">
        <v>1011.8532102</v>
      </c>
      <c r="AI13" s="1375">
        <v>4470.5379999999996</v>
      </c>
      <c r="AJ13" s="1376">
        <v>2728.5814144000001</v>
      </c>
      <c r="AK13" s="1376">
        <v>7239.7</v>
      </c>
      <c r="AL13" s="1380">
        <v>4101.0448938999998</v>
      </c>
      <c r="AM13" s="1375">
        <v>-436.659716</v>
      </c>
      <c r="AN13" s="1376">
        <v>-464.34718939999999</v>
      </c>
      <c r="AO13" s="1376">
        <v>1124.701</v>
      </c>
      <c r="AP13" s="1376">
        <v>-380.59100000000001</v>
      </c>
      <c r="AQ13" s="1375">
        <v>3469.8161415</v>
      </c>
      <c r="AR13" s="1376">
        <v>2856.1093695999998</v>
      </c>
      <c r="AS13" s="1376">
        <v>5956.313263</v>
      </c>
      <c r="AT13" s="1380">
        <v>-2811.1318891999999</v>
      </c>
      <c r="AU13" s="1375">
        <v>-372.60704029999999</v>
      </c>
      <c r="AV13" s="1380">
        <v>367.84848619999997</v>
      </c>
      <c r="AW13" s="1436"/>
      <c r="AX13" s="1436"/>
      <c r="AY13" s="1436"/>
      <c r="AZ13" s="1436"/>
    </row>
    <row r="14" spans="1:52" ht="16.5" thickBot="1">
      <c r="A14" s="1080" t="s">
        <v>13</v>
      </c>
      <c r="B14" s="1430">
        <v>1431.3</v>
      </c>
      <c r="C14" s="1448">
        <v>1344.1</v>
      </c>
      <c r="D14" s="1448">
        <v>1305</v>
      </c>
      <c r="E14" s="1448">
        <v>1251.3</v>
      </c>
      <c r="F14" s="1449">
        <v>1248.5999999999999</v>
      </c>
      <c r="G14" s="1450">
        <v>1430.4</v>
      </c>
      <c r="H14" s="1450">
        <v>1376</v>
      </c>
      <c r="I14" s="1451">
        <v>1413.2</v>
      </c>
      <c r="J14" s="1452">
        <v>1379.2</v>
      </c>
      <c r="K14" s="1450">
        <v>1364</v>
      </c>
      <c r="L14" s="1431">
        <v>1354.3</v>
      </c>
      <c r="M14" s="1435">
        <v>1346.9</v>
      </c>
      <c r="N14" s="1452">
        <v>1312.8</v>
      </c>
      <c r="O14" s="1450">
        <v>1298.8</v>
      </c>
      <c r="P14" s="1431">
        <v>966.3</v>
      </c>
      <c r="Q14" s="1450">
        <v>931.5</v>
      </c>
      <c r="R14" s="981" t="s">
        <v>13</v>
      </c>
      <c r="S14" s="1452">
        <v>1149.9000000000001</v>
      </c>
      <c r="T14" s="1431">
        <v>1125.5</v>
      </c>
      <c r="U14" s="1450">
        <v>1174.4000000000001</v>
      </c>
      <c r="V14" s="1435">
        <v>10112</v>
      </c>
      <c r="W14" s="1452">
        <v>5141.5</v>
      </c>
      <c r="X14" s="1431">
        <v>5253.7</v>
      </c>
      <c r="Y14" s="1450">
        <v>5418.01</v>
      </c>
      <c r="Z14" s="1435">
        <v>4801.6219279999996</v>
      </c>
      <c r="AA14" s="1430">
        <v>4801.6219279999996</v>
      </c>
      <c r="AB14" s="1431">
        <v>4782.61026322</v>
      </c>
      <c r="AC14" s="1431">
        <v>4872.50494445</v>
      </c>
      <c r="AD14" s="1435">
        <v>4799.1043808100003</v>
      </c>
      <c r="AE14" s="1430">
        <v>18305.39984731</v>
      </c>
      <c r="AF14" s="1431">
        <v>2084.3097201300002</v>
      </c>
      <c r="AG14" s="1431">
        <v>5678.51810303</v>
      </c>
      <c r="AH14" s="1435">
        <v>2128.207316</v>
      </c>
      <c r="AI14" s="1375">
        <v>1953.9750000000001</v>
      </c>
      <c r="AJ14" s="1376">
        <v>2042.7724911</v>
      </c>
      <c r="AK14" s="1376">
        <v>1980.3</v>
      </c>
      <c r="AL14" s="1380">
        <v>1953.974952</v>
      </c>
      <c r="AM14" s="1375">
        <v>2122.7795002999997</v>
      </c>
      <c r="AN14" s="1376">
        <v>2122.4448130999999</v>
      </c>
      <c r="AO14" s="1376">
        <v>2427.1510000000003</v>
      </c>
      <c r="AP14" s="1376">
        <v>2207.5710000000004</v>
      </c>
      <c r="AQ14" s="1375">
        <v>2069.6286768</v>
      </c>
      <c r="AR14" s="1376">
        <v>2012.4885345000002</v>
      </c>
      <c r="AS14" s="1376">
        <v>1956.2005416</v>
      </c>
      <c r="AT14" s="1380">
        <v>1991.9965232</v>
      </c>
      <c r="AU14" s="1375">
        <v>1990.280021</v>
      </c>
      <c r="AV14" s="1380">
        <v>1956.4884359999999</v>
      </c>
      <c r="AW14" s="1436"/>
      <c r="AX14" s="1436"/>
      <c r="AY14" s="1436"/>
      <c r="AZ14" s="1436"/>
    </row>
    <row r="15" spans="1:52" s="1426" customFormat="1" ht="17.25" thickTop="1" thickBot="1">
      <c r="A15" s="1407" t="s">
        <v>14</v>
      </c>
      <c r="B15" s="1453">
        <v>32412.1</v>
      </c>
      <c r="C15" s="1454">
        <v>32224.399999999998</v>
      </c>
      <c r="D15" s="1454">
        <v>31133.399999999998</v>
      </c>
      <c r="E15" s="1454">
        <v>27960.899999999998</v>
      </c>
      <c r="F15" s="1453">
        <v>30740.3</v>
      </c>
      <c r="G15" s="1454">
        <v>28492.9</v>
      </c>
      <c r="H15" s="1454">
        <v>28600.399999999998</v>
      </c>
      <c r="I15" s="1455">
        <v>25921.199999999997</v>
      </c>
      <c r="J15" s="1453">
        <v>26472.300000000003</v>
      </c>
      <c r="K15" s="1454">
        <v>25132.100000000002</v>
      </c>
      <c r="L15" s="1454">
        <v>36939.9</v>
      </c>
      <c r="M15" s="1455">
        <v>25341.599999999999</v>
      </c>
      <c r="N15" s="1453">
        <v>24363.899999999998</v>
      </c>
      <c r="O15" s="1454">
        <v>23160.299999999996</v>
      </c>
      <c r="P15" s="1454">
        <v>32322.499999999996</v>
      </c>
      <c r="Q15" s="1454">
        <v>27960.6</v>
      </c>
      <c r="R15" s="1544" t="s">
        <v>14</v>
      </c>
      <c r="S15" s="1453">
        <v>34153.900000000009</v>
      </c>
      <c r="T15" s="1454">
        <v>21939.8</v>
      </c>
      <c r="U15" s="1454">
        <v>21382.47</v>
      </c>
      <c r="V15" s="1455">
        <v>28946.47</v>
      </c>
      <c r="W15" s="1453">
        <v>25164.500000000004</v>
      </c>
      <c r="X15" s="1454">
        <v>29766.399999999998</v>
      </c>
      <c r="Y15" s="1454">
        <v>37421.120000000003</v>
      </c>
      <c r="Z15" s="1455">
        <v>51843.873780000002</v>
      </c>
      <c r="AA15" s="1453">
        <v>51843.873780000002</v>
      </c>
      <c r="AB15" s="1454">
        <v>39612.324353184427</v>
      </c>
      <c r="AC15" s="1454">
        <v>38576.720028669995</v>
      </c>
      <c r="AD15" s="1455">
        <v>36433.423128410002</v>
      </c>
      <c r="AE15" s="1453">
        <v>44399.469311469999</v>
      </c>
      <c r="AF15" s="1454">
        <v>37116.456991009996</v>
      </c>
      <c r="AG15" s="1454">
        <v>27977.420301190003</v>
      </c>
      <c r="AH15" s="1455">
        <v>29087.4379658</v>
      </c>
      <c r="AI15" s="1408">
        <v>42298.791999999994</v>
      </c>
      <c r="AJ15" s="1409">
        <v>36193.589238200002</v>
      </c>
      <c r="AK15" s="1409">
        <v>30380.5</v>
      </c>
      <c r="AL15" s="1410">
        <v>42844.668006799991</v>
      </c>
      <c r="AM15" s="1408">
        <v>39575.727530299991</v>
      </c>
      <c r="AN15" s="1409">
        <v>29859.331481000001</v>
      </c>
      <c r="AO15" s="1409">
        <v>24236.254000000004</v>
      </c>
      <c r="AP15" s="1409">
        <v>38668.184000000008</v>
      </c>
      <c r="AQ15" s="1408">
        <v>67047.657997599992</v>
      </c>
      <c r="AR15" s="1409">
        <v>110409.6650291</v>
      </c>
      <c r="AS15" s="1409">
        <v>119588.58058170001</v>
      </c>
      <c r="AT15" s="1410">
        <v>148005.95608239999</v>
      </c>
      <c r="AU15" s="1408">
        <v>145508.60338640001</v>
      </c>
      <c r="AV15" s="1410">
        <v>60750.908406399998</v>
      </c>
      <c r="AW15" s="1436"/>
      <c r="AX15" s="1436"/>
      <c r="AY15" s="1436"/>
      <c r="AZ15" s="1436"/>
    </row>
    <row r="16" spans="1:52">
      <c r="A16" s="1080" t="s">
        <v>15</v>
      </c>
      <c r="B16" s="1432">
        <v>6504.7</v>
      </c>
      <c r="C16" s="1433">
        <v>5943.4</v>
      </c>
      <c r="D16" s="1433">
        <v>3965.2999999999993</v>
      </c>
      <c r="E16" s="1433">
        <v>1745.7999999999993</v>
      </c>
      <c r="F16" s="1432">
        <v>4454.6000000000004</v>
      </c>
      <c r="G16" s="1433">
        <v>12251.7</v>
      </c>
      <c r="H16" s="1433">
        <v>12359.1</v>
      </c>
      <c r="I16" s="1433">
        <v>9884.1999999999989</v>
      </c>
      <c r="J16" s="1432">
        <v>10495.099999999999</v>
      </c>
      <c r="K16" s="1433">
        <v>8995.9999999999982</v>
      </c>
      <c r="L16" s="1433">
        <v>8128.9</v>
      </c>
      <c r="M16" s="1434">
        <v>7345.1</v>
      </c>
      <c r="N16" s="1432">
        <v>5804.9000000000015</v>
      </c>
      <c r="O16" s="1433">
        <v>4650</v>
      </c>
      <c r="P16" s="1433">
        <v>5202.7999999999993</v>
      </c>
      <c r="Q16" s="1433">
        <v>6063</v>
      </c>
      <c r="R16" s="981" t="s">
        <v>15</v>
      </c>
      <c r="S16" s="1432">
        <v>1455.4000000000015</v>
      </c>
      <c r="T16" s="1433">
        <v>-233.79999999999927</v>
      </c>
      <c r="U16" s="1433">
        <v>-1351.7999999999993</v>
      </c>
      <c r="V16" s="1434">
        <v>14669.199999999999</v>
      </c>
      <c r="W16" s="1432">
        <v>9018.7999999999993</v>
      </c>
      <c r="X16" s="1433">
        <v>8549.5999999999985</v>
      </c>
      <c r="Y16" s="1433">
        <v>8148.5399999999972</v>
      </c>
      <c r="Z16" s="1434">
        <v>7720.0661709999949</v>
      </c>
      <c r="AA16" s="1430">
        <v>7720.0661709999986</v>
      </c>
      <c r="AB16" s="1431">
        <v>5454.8289240418999</v>
      </c>
      <c r="AC16" s="1431">
        <v>2046.1980700799977</v>
      </c>
      <c r="AD16" s="1435">
        <v>3368.4720991299946</v>
      </c>
      <c r="AE16" s="1430">
        <v>9880.1676761799972</v>
      </c>
      <c r="AF16" s="1431">
        <v>2694.1969648199993</v>
      </c>
      <c r="AG16" s="1431">
        <v>-3609.7071011000044</v>
      </c>
      <c r="AH16" s="1435">
        <v>-5292.780752900002</v>
      </c>
      <c r="AI16" s="1375">
        <v>-14329.030509200002</v>
      </c>
      <c r="AJ16" s="1376">
        <v>-8993.3404015000015</v>
      </c>
      <c r="AK16" s="1376">
        <v>-21015.200000000001</v>
      </c>
      <c r="AL16" s="1380">
        <v>-13664.103253699992</v>
      </c>
      <c r="AM16" s="1375">
        <v>-22015.813611900001</v>
      </c>
      <c r="AN16" s="1376">
        <v>-27625.365238399998</v>
      </c>
      <c r="AO16" s="1376">
        <v>-30437.255999999998</v>
      </c>
      <c r="AP16" s="1376">
        <v>-21208.213</v>
      </c>
      <c r="AQ16" s="1375">
        <v>-17673.579527399994</v>
      </c>
      <c r="AR16" s="1376">
        <v>-18641.025883999995</v>
      </c>
      <c r="AS16" s="1376">
        <v>-25986.439785200026</v>
      </c>
      <c r="AT16" s="1380">
        <v>-38193.58710010002</v>
      </c>
      <c r="AU16" s="1375">
        <v>-38177.5</v>
      </c>
      <c r="AV16" s="1380">
        <v>-58822.937251200012</v>
      </c>
      <c r="AW16" s="1436"/>
      <c r="AX16" s="1436"/>
      <c r="AY16" s="1436"/>
      <c r="AZ16" s="1436"/>
    </row>
    <row r="17" spans="1:52">
      <c r="A17" s="1381" t="s">
        <v>16</v>
      </c>
      <c r="B17" s="1437">
        <v>12500</v>
      </c>
      <c r="C17" s="1443">
        <v>12500</v>
      </c>
      <c r="D17" s="1443">
        <v>12500</v>
      </c>
      <c r="E17" s="1443">
        <v>12500</v>
      </c>
      <c r="F17" s="1437">
        <v>12500</v>
      </c>
      <c r="G17" s="1456">
        <v>22253</v>
      </c>
      <c r="H17" s="1456">
        <v>22253</v>
      </c>
      <c r="I17" s="1456">
        <v>22257.599999999999</v>
      </c>
      <c r="J17" s="1457">
        <v>22257.599999999999</v>
      </c>
      <c r="K17" s="1456">
        <v>22257.599999999999</v>
      </c>
      <c r="L17" s="1443">
        <v>22200</v>
      </c>
      <c r="M17" s="1444">
        <v>22200</v>
      </c>
      <c r="N17" s="1457">
        <v>22200</v>
      </c>
      <c r="O17" s="1456">
        <v>22253</v>
      </c>
      <c r="P17" s="1443">
        <v>22200</v>
      </c>
      <c r="Q17" s="1456">
        <v>22200</v>
      </c>
      <c r="R17" s="984" t="s">
        <v>16</v>
      </c>
      <c r="S17" s="1457">
        <v>22200</v>
      </c>
      <c r="T17" s="1443">
        <v>22200</v>
      </c>
      <c r="U17" s="1456">
        <v>22200</v>
      </c>
      <c r="V17" s="1444">
        <v>30427.1</v>
      </c>
      <c r="W17" s="1457">
        <v>30427.1</v>
      </c>
      <c r="X17" s="1443">
        <v>30427.1</v>
      </c>
      <c r="Y17" s="1456">
        <v>30427.1</v>
      </c>
      <c r="Z17" s="1444">
        <v>30427.1</v>
      </c>
      <c r="AA17" s="1437">
        <v>30427.1</v>
      </c>
      <c r="AB17" s="1443">
        <v>30427.049675999999</v>
      </c>
      <c r="AC17" s="1443">
        <v>-30808.202528620001</v>
      </c>
      <c r="AD17" s="1444">
        <v>-30819.84005825</v>
      </c>
      <c r="AE17" s="1437">
        <v>30427.049675999999</v>
      </c>
      <c r="AF17" s="1443">
        <v>30427.049675999999</v>
      </c>
      <c r="AG17" s="1443">
        <v>30427.049675999999</v>
      </c>
      <c r="AH17" s="1444">
        <v>30427.049675999999</v>
      </c>
      <c r="AI17" s="1382">
        <v>32108.403999999999</v>
      </c>
      <c r="AJ17" s="1383">
        <v>30427.049675999999</v>
      </c>
      <c r="AK17" s="1383">
        <v>30427</v>
      </c>
      <c r="AL17" s="1384">
        <v>31778.747594</v>
      </c>
      <c r="AM17" s="1382">
        <v>32108.404140000002</v>
      </c>
      <c r="AN17" s="1383">
        <v>32108.404140000002</v>
      </c>
      <c r="AO17" s="1383">
        <v>32108.403999999999</v>
      </c>
      <c r="AP17" s="1383">
        <v>32108.403999999999</v>
      </c>
      <c r="AQ17" s="1382">
        <v>32108.404140000002</v>
      </c>
      <c r="AR17" s="1383">
        <v>33608.404139999999</v>
      </c>
      <c r="AS17" s="1383">
        <v>33608.404139999999</v>
      </c>
      <c r="AT17" s="1384">
        <v>33608.404139999999</v>
      </c>
      <c r="AU17" s="1382">
        <v>33608.400000000001</v>
      </c>
      <c r="AV17" s="1384">
        <v>33608.404139999999</v>
      </c>
      <c r="AW17" s="1436"/>
      <c r="AX17" s="1436"/>
      <c r="AY17" s="1436"/>
      <c r="AZ17" s="1436"/>
    </row>
    <row r="18" spans="1:52">
      <c r="A18" s="1381" t="s">
        <v>17</v>
      </c>
      <c r="B18" s="1437">
        <v>-5995.3</v>
      </c>
      <c r="C18" s="1443">
        <v>-6556.6</v>
      </c>
      <c r="D18" s="1443">
        <v>-8534.7000000000007</v>
      </c>
      <c r="E18" s="1443">
        <v>-10754.2</v>
      </c>
      <c r="F18" s="1437">
        <v>-8045.4</v>
      </c>
      <c r="G18" s="1456">
        <v>-10001.299999999999</v>
      </c>
      <c r="H18" s="1456">
        <v>-9893.9</v>
      </c>
      <c r="I18" s="1456">
        <v>-12373.4</v>
      </c>
      <c r="J18" s="1457">
        <v>-11762.5</v>
      </c>
      <c r="K18" s="1456">
        <v>-13261.6</v>
      </c>
      <c r="L18" s="1443">
        <v>-14071.1</v>
      </c>
      <c r="M18" s="1444">
        <v>-14854.9</v>
      </c>
      <c r="N18" s="1457">
        <v>-16395.099999999999</v>
      </c>
      <c r="O18" s="1456">
        <v>-17603</v>
      </c>
      <c r="P18" s="1443">
        <v>-16997.2</v>
      </c>
      <c r="Q18" s="1456">
        <v>-16137</v>
      </c>
      <c r="R18" s="984" t="s">
        <v>17</v>
      </c>
      <c r="S18" s="1457">
        <v>-20744.599999999999</v>
      </c>
      <c r="T18" s="1443">
        <v>-22433.8</v>
      </c>
      <c r="U18" s="1456">
        <v>-23551.8</v>
      </c>
      <c r="V18" s="1444">
        <v>-15757.9</v>
      </c>
      <c r="W18" s="1457">
        <v>-21408.3</v>
      </c>
      <c r="X18" s="1443">
        <v>-21877.5</v>
      </c>
      <c r="Y18" s="1456">
        <v>-22278.560000000001</v>
      </c>
      <c r="Z18" s="1444">
        <v>-22707.033829000004</v>
      </c>
      <c r="AA18" s="1437">
        <v>-22707.033829</v>
      </c>
      <c r="AB18" s="1443">
        <v>-24972.220751958099</v>
      </c>
      <c r="AC18" s="1443">
        <v>32854.400598699998</v>
      </c>
      <c r="AD18" s="1444">
        <v>34188.312157379994</v>
      </c>
      <c r="AE18" s="1437">
        <v>-20546.881999820002</v>
      </c>
      <c r="AF18" s="1443">
        <v>-27732.852711179999</v>
      </c>
      <c r="AG18" s="1443">
        <v>-34036.756777100003</v>
      </c>
      <c r="AH18" s="1444">
        <v>-35719.830428900001</v>
      </c>
      <c r="AI18" s="1382">
        <v>-46437.4345092</v>
      </c>
      <c r="AJ18" s="1383">
        <v>-39420.3900775</v>
      </c>
      <c r="AK18" s="1383">
        <v>-51442.3</v>
      </c>
      <c r="AL18" s="1384">
        <v>-45442.850847699992</v>
      </c>
      <c r="AM18" s="1382">
        <v>-54124.217751900003</v>
      </c>
      <c r="AN18" s="1383">
        <v>-59733.7693784</v>
      </c>
      <c r="AO18" s="1383">
        <v>-62545.659999999996</v>
      </c>
      <c r="AP18" s="1383">
        <v>-53316.616999999998</v>
      </c>
      <c r="AQ18" s="1382">
        <v>-49781.983667399996</v>
      </c>
      <c r="AR18" s="1383">
        <v>-52249.430023999994</v>
      </c>
      <c r="AS18" s="1383">
        <v>-59594.843925200024</v>
      </c>
      <c r="AT18" s="1384">
        <v>-71801.991240100018</v>
      </c>
      <c r="AU18" s="1382">
        <v>-71785.912883200028</v>
      </c>
      <c r="AV18" s="1384">
        <v>-92431.341391200011</v>
      </c>
      <c r="AW18" s="1436"/>
      <c r="AX18" s="1436"/>
      <c r="AY18" s="1436"/>
      <c r="AZ18" s="1436"/>
    </row>
    <row r="19" spans="1:52">
      <c r="A19" s="1080" t="s">
        <v>18</v>
      </c>
      <c r="B19" s="1430">
        <v>7078.4000000000005</v>
      </c>
      <c r="C19" s="1431">
        <v>7389.4</v>
      </c>
      <c r="D19" s="1431">
        <v>7779.4</v>
      </c>
      <c r="E19" s="1431">
        <v>7047.4</v>
      </c>
      <c r="F19" s="1430">
        <v>7072.5</v>
      </c>
      <c r="G19" s="1445">
        <v>7212.1</v>
      </c>
      <c r="H19" s="1445">
        <v>6945.5</v>
      </c>
      <c r="I19" s="1445">
        <v>6785.3</v>
      </c>
      <c r="J19" s="1447">
        <v>6526.6</v>
      </c>
      <c r="K19" s="1445">
        <v>6702.7</v>
      </c>
      <c r="L19" s="1431">
        <v>6707.5</v>
      </c>
      <c r="M19" s="1435">
        <v>6770.2</v>
      </c>
      <c r="N19" s="1447">
        <v>7191.1</v>
      </c>
      <c r="O19" s="1445">
        <v>7459.2</v>
      </c>
      <c r="P19" s="1431">
        <v>5985.8</v>
      </c>
      <c r="Q19" s="1445">
        <v>6142.6</v>
      </c>
      <c r="R19" s="981" t="s">
        <v>18</v>
      </c>
      <c r="S19" s="1447">
        <v>5619.9000000000005</v>
      </c>
      <c r="T19" s="1431">
        <v>6066.7</v>
      </c>
      <c r="U19" s="1445">
        <v>6266.3</v>
      </c>
      <c r="V19" s="1435">
        <v>6251.3</v>
      </c>
      <c r="W19" s="1447">
        <v>6295.7</v>
      </c>
      <c r="X19" s="1431">
        <v>6481</v>
      </c>
      <c r="Y19" s="1445">
        <v>6603.17</v>
      </c>
      <c r="Z19" s="1435">
        <v>7043.486535</v>
      </c>
      <c r="AA19" s="1430">
        <v>7043.486535</v>
      </c>
      <c r="AB19" s="1431">
        <v>6968.8565935670604</v>
      </c>
      <c r="AC19" s="1431">
        <v>8615.0609992400005</v>
      </c>
      <c r="AD19" s="1435">
        <v>8743.1401767700008</v>
      </c>
      <c r="AE19" s="1430">
        <v>8124.8051587500004</v>
      </c>
      <c r="AF19" s="1431">
        <v>8149.8794226500004</v>
      </c>
      <c r="AG19" s="1431">
        <v>7746.6906828800002</v>
      </c>
      <c r="AH19" s="1435">
        <v>8705.9041042999997</v>
      </c>
      <c r="AI19" s="1375">
        <v>7901.7690000000002</v>
      </c>
      <c r="AJ19" s="1376">
        <v>7343.9608163000003</v>
      </c>
      <c r="AK19" s="1376">
        <v>7508.4</v>
      </c>
      <c r="AL19" s="1380">
        <v>7903.7460730000003</v>
      </c>
      <c r="AM19" s="1375">
        <v>8173.7991915999992</v>
      </c>
      <c r="AN19" s="1376">
        <v>8069.3431984999997</v>
      </c>
      <c r="AO19" s="1376">
        <v>8147.451</v>
      </c>
      <c r="AP19" s="1376">
        <v>8179.2079999999996</v>
      </c>
      <c r="AQ19" s="1375">
        <v>8115.1878345999994</v>
      </c>
      <c r="AR19" s="1376">
        <v>8354.1737603000001</v>
      </c>
      <c r="AS19" s="1376">
        <v>9365.5161623000004</v>
      </c>
      <c r="AT19" s="1380">
        <v>13465.309329399999</v>
      </c>
      <c r="AU19" s="1375">
        <v>13816.3090918</v>
      </c>
      <c r="AV19" s="1380">
        <v>10116.7432396</v>
      </c>
      <c r="AW19" s="1436"/>
      <c r="AX19" s="1436"/>
      <c r="AY19" s="1436"/>
      <c r="AZ19" s="1436"/>
    </row>
    <row r="20" spans="1:52" ht="16.5" thickBot="1">
      <c r="A20" s="1080" t="s">
        <v>19</v>
      </c>
      <c r="B20" s="1430">
        <v>18829</v>
      </c>
      <c r="C20" s="1431">
        <v>18891.599999999999</v>
      </c>
      <c r="D20" s="1431">
        <v>19388.7</v>
      </c>
      <c r="E20" s="1431">
        <v>19167.7</v>
      </c>
      <c r="F20" s="1430">
        <v>19213.2</v>
      </c>
      <c r="G20" s="1445">
        <v>9029.1</v>
      </c>
      <c r="H20" s="1445">
        <v>9295.7999999999993</v>
      </c>
      <c r="I20" s="1445">
        <v>9251.7000000000007</v>
      </c>
      <c r="J20" s="1447">
        <v>9450.6</v>
      </c>
      <c r="K20" s="1445">
        <v>9433.4</v>
      </c>
      <c r="L20" s="1431">
        <v>22103.5</v>
      </c>
      <c r="M20" s="1435">
        <v>11226.3</v>
      </c>
      <c r="N20" s="1447">
        <v>11367.9</v>
      </c>
      <c r="O20" s="1445">
        <v>11051.1</v>
      </c>
      <c r="P20" s="1431">
        <v>21133.9</v>
      </c>
      <c r="Q20" s="1445">
        <v>15755</v>
      </c>
      <c r="R20" s="981" t="s">
        <v>19</v>
      </c>
      <c r="S20" s="1447">
        <v>27078.6</v>
      </c>
      <c r="T20" s="1431">
        <v>16106.9</v>
      </c>
      <c r="U20" s="1445">
        <v>16468</v>
      </c>
      <c r="V20" s="1435">
        <v>8026</v>
      </c>
      <c r="W20" s="1447">
        <v>9850</v>
      </c>
      <c r="X20" s="1431">
        <v>14735.8</v>
      </c>
      <c r="Y20" s="1445">
        <v>22669.4</v>
      </c>
      <c r="Z20" s="1435">
        <v>197.41661999999999</v>
      </c>
      <c r="AA20" s="1430">
        <v>197.41661999999999</v>
      </c>
      <c r="AB20" s="1431">
        <v>199.42131315</v>
      </c>
      <c r="AC20" s="1431">
        <v>197.41661099999999</v>
      </c>
      <c r="AD20" s="1435">
        <v>197.41662011</v>
      </c>
      <c r="AE20" s="1430">
        <v>197.93772010999999</v>
      </c>
      <c r="AF20" s="1431">
        <v>197.93772010999999</v>
      </c>
      <c r="AG20" s="1431">
        <v>197.93772010999999</v>
      </c>
      <c r="AH20" s="1435">
        <v>223.57772009999999</v>
      </c>
      <c r="AI20" s="1375">
        <v>197.93799999999999</v>
      </c>
      <c r="AJ20" s="1376">
        <v>223.57772009999999</v>
      </c>
      <c r="AK20" s="1376">
        <v>223.6</v>
      </c>
      <c r="AL20" s="1380">
        <v>223.57772009999999</v>
      </c>
      <c r="AM20" s="1375">
        <v>-9</v>
      </c>
      <c r="AN20" s="1376">
        <v>1</v>
      </c>
      <c r="AO20" s="1376">
        <v>188.93799999999999</v>
      </c>
      <c r="AP20" s="1376">
        <v>188.93799999999999</v>
      </c>
      <c r="AQ20" s="1375">
        <v>20105.498050999999</v>
      </c>
      <c r="AR20" s="1376">
        <v>20567.9633885</v>
      </c>
      <c r="AS20" s="1376">
        <v>20749.9633885</v>
      </c>
      <c r="AT20" s="1380">
        <v>40754.511764399998</v>
      </c>
      <c r="AU20" s="1375">
        <v>160548.8590686</v>
      </c>
      <c r="AV20" s="1380">
        <v>100014.1356044</v>
      </c>
      <c r="AW20" s="1436"/>
      <c r="AX20" s="1436"/>
      <c r="AY20" s="1436"/>
      <c r="AZ20" s="1436"/>
    </row>
    <row r="21" spans="1:52" s="1426" customFormat="1" ht="17.25" thickTop="1" thickBot="1">
      <c r="A21" s="1407" t="s">
        <v>21</v>
      </c>
      <c r="B21" s="1453">
        <v>32412.1</v>
      </c>
      <c r="C21" s="1454">
        <v>32224.399999999998</v>
      </c>
      <c r="D21" s="1454">
        <v>31133.4</v>
      </c>
      <c r="E21" s="1454">
        <v>27960.9</v>
      </c>
      <c r="F21" s="1453">
        <v>30740.300000000003</v>
      </c>
      <c r="G21" s="1454">
        <v>28492.9</v>
      </c>
      <c r="H21" s="1454">
        <v>28600.399999999998</v>
      </c>
      <c r="I21" s="1454">
        <v>25921.200000000001</v>
      </c>
      <c r="J21" s="1453">
        <v>26472.299999999996</v>
      </c>
      <c r="K21" s="1454">
        <v>25132.1</v>
      </c>
      <c r="L21" s="1454">
        <v>36939.9</v>
      </c>
      <c r="M21" s="1455">
        <v>25341.599999999999</v>
      </c>
      <c r="N21" s="1453">
        <v>24363.9</v>
      </c>
      <c r="O21" s="1454">
        <v>23160.300000000003</v>
      </c>
      <c r="P21" s="1454">
        <v>32322.5</v>
      </c>
      <c r="Q21" s="1454">
        <v>27960.6</v>
      </c>
      <c r="R21" s="981" t="s">
        <v>20</v>
      </c>
      <c r="S21" s="1447"/>
      <c r="T21" s="1431"/>
      <c r="U21" s="1445"/>
      <c r="V21" s="1435"/>
      <c r="W21" s="1447"/>
      <c r="X21" s="1431"/>
      <c r="Y21" s="1445"/>
      <c r="Z21" s="1435">
        <v>36882.954777999999</v>
      </c>
      <c r="AA21" s="1430">
        <v>36882.954777999999</v>
      </c>
      <c r="AB21" s="1431">
        <v>26989.2175223587</v>
      </c>
      <c r="AC21" s="1431">
        <v>27718.039089239999</v>
      </c>
      <c r="AD21" s="1435">
        <v>24124.3889824</v>
      </c>
      <c r="AE21" s="1430">
        <v>26196.55875643</v>
      </c>
      <c r="AF21" s="1431">
        <v>26074.442883430002</v>
      </c>
      <c r="AG21" s="1431">
        <v>23642.498999300002</v>
      </c>
      <c r="AH21" s="1435">
        <v>25450.7368948</v>
      </c>
      <c r="AI21" s="1375">
        <v>48528.114999999998</v>
      </c>
      <c r="AJ21" s="1376">
        <v>37619.391103299997</v>
      </c>
      <c r="AK21" s="1376">
        <v>43663.7</v>
      </c>
      <c r="AL21" s="1380">
        <v>48381.447467400001</v>
      </c>
      <c r="AM21" s="1375">
        <v>53426.7419477</v>
      </c>
      <c r="AN21" s="1376">
        <v>49414.353964499998</v>
      </c>
      <c r="AO21" s="1376">
        <v>46337.122000000003</v>
      </c>
      <c r="AP21" s="1376">
        <v>51706.2</v>
      </c>
      <c r="AQ21" s="1375">
        <v>56500.552083200004</v>
      </c>
      <c r="AR21" s="1376">
        <v>100128.5542168</v>
      </c>
      <c r="AS21" s="1376">
        <v>115459.54081609999</v>
      </c>
      <c r="AT21" s="1380">
        <v>131979.72208870001</v>
      </c>
      <c r="AU21" s="1375">
        <v>9320.9439691999996</v>
      </c>
      <c r="AV21" s="1380">
        <v>9442.9668136</v>
      </c>
      <c r="AW21" s="1436"/>
      <c r="AX21" s="1436"/>
      <c r="AY21" s="1436"/>
      <c r="AZ21" s="1436"/>
    </row>
    <row r="22" spans="1:52" s="1390" customFormat="1" ht="17.25" thickTop="1" thickBot="1">
      <c r="A22" s="1518"/>
      <c r="B22" s="1519"/>
      <c r="C22" s="1385"/>
      <c r="D22" s="1385"/>
      <c r="E22" s="1385"/>
      <c r="F22" s="1385"/>
      <c r="G22" s="1385"/>
      <c r="H22" s="1385"/>
      <c r="I22" s="1385"/>
      <c r="J22" s="1385"/>
      <c r="K22" s="1385"/>
      <c r="L22" s="1385"/>
      <c r="M22" s="1385"/>
      <c r="N22" s="1385"/>
      <c r="O22" s="1385"/>
      <c r="P22" s="1385"/>
      <c r="Q22" s="1385"/>
      <c r="R22" s="1544" t="s">
        <v>21</v>
      </c>
      <c r="S22" s="1453">
        <v>34153.9</v>
      </c>
      <c r="T22" s="1454">
        <v>21939.8</v>
      </c>
      <c r="U22" s="1454">
        <v>21382.5</v>
      </c>
      <c r="V22" s="1455">
        <v>28946.5</v>
      </c>
      <c r="W22" s="1453">
        <v>25164.5</v>
      </c>
      <c r="X22" s="1454">
        <v>29766.399999999998</v>
      </c>
      <c r="Y22" s="1454">
        <v>37421.11</v>
      </c>
      <c r="Z22" s="1455">
        <v>51843.924103999991</v>
      </c>
      <c r="AA22" s="1453">
        <v>51843.924103999998</v>
      </c>
      <c r="AB22" s="1454">
        <v>39612.324353117656</v>
      </c>
      <c r="AC22" s="1454">
        <v>38576.71476956</v>
      </c>
      <c r="AD22" s="1455">
        <v>36433.417878409993</v>
      </c>
      <c r="AE22" s="1453">
        <v>44399.469311469999</v>
      </c>
      <c r="AF22" s="1454">
        <v>37116.456991009996</v>
      </c>
      <c r="AG22" s="1454">
        <v>27977.420301189995</v>
      </c>
      <c r="AH22" s="1455">
        <v>29087.4379663</v>
      </c>
      <c r="AI22" s="1408">
        <v>42298.791490799995</v>
      </c>
      <c r="AJ22" s="1409">
        <v>36193.589238199995</v>
      </c>
      <c r="AK22" s="1409">
        <v>30380.5</v>
      </c>
      <c r="AL22" s="1410">
        <v>42844.668006800013</v>
      </c>
      <c r="AM22" s="1408">
        <v>39575.727527399999</v>
      </c>
      <c r="AN22" s="1409">
        <v>29859.331924599999</v>
      </c>
      <c r="AO22" s="1409">
        <v>24236.255000000005</v>
      </c>
      <c r="AP22" s="1409">
        <v>38668.199999999997</v>
      </c>
      <c r="AQ22" s="1408">
        <v>67047.65844140001</v>
      </c>
      <c r="AR22" s="1409">
        <v>110409.66548160001</v>
      </c>
      <c r="AS22" s="1409">
        <v>119588.58058169996</v>
      </c>
      <c r="AT22" s="1410">
        <v>148005.95608239999</v>
      </c>
      <c r="AU22" s="1408">
        <v>145508.60338639995</v>
      </c>
      <c r="AV22" s="1410">
        <v>60750.908406399991</v>
      </c>
      <c r="AW22" s="1436"/>
      <c r="AX22" s="1436"/>
      <c r="AY22" s="1436"/>
      <c r="AZ22" s="1436"/>
    </row>
    <row r="23" spans="1:52" s="1647" customFormat="1" ht="12.75">
      <c r="A23" s="1649" t="s">
        <v>314</v>
      </c>
      <c r="B23" s="1650"/>
      <c r="R23" s="1645"/>
      <c r="S23" s="1644"/>
      <c r="T23" s="1644"/>
      <c r="U23" s="1644"/>
      <c r="V23" s="1644"/>
      <c r="W23" s="1644"/>
      <c r="X23" s="1644"/>
      <c r="Y23" s="1644"/>
      <c r="Z23" s="1644"/>
      <c r="AA23" s="1644"/>
      <c r="AB23" s="1644"/>
      <c r="AC23" s="1644"/>
      <c r="AD23" s="1646"/>
      <c r="AE23" s="1646"/>
      <c r="AF23" s="1646"/>
      <c r="AG23" s="1646"/>
      <c r="AH23" s="1646"/>
      <c r="AI23" s="1646"/>
      <c r="AT23" s="1653"/>
    </row>
    <row r="24" spans="1:52" s="1647" customFormat="1" ht="12.75">
      <c r="R24" s="1649" t="s">
        <v>314</v>
      </c>
      <c r="S24" s="1653"/>
      <c r="T24" s="1653"/>
      <c r="U24" s="1653"/>
      <c r="V24" s="1653"/>
      <c r="W24" s="1653"/>
      <c r="X24" s="1653"/>
      <c r="Y24" s="1653"/>
      <c r="Z24" s="1653"/>
      <c r="AA24" s="1653"/>
      <c r="AB24" s="1653"/>
      <c r="AC24" s="1653"/>
    </row>
    <row r="25" spans="1:52">
      <c r="C25" s="1394">
        <v>0</v>
      </c>
      <c r="AT25" s="1426"/>
    </row>
    <row r="26" spans="1:52">
      <c r="C26" s="1394">
        <v>0</v>
      </c>
      <c r="AT26" s="1390"/>
    </row>
  </sheetData>
  <mergeCells count="17">
    <mergeCell ref="AE3:AH3"/>
    <mergeCell ref="AI3:AL3"/>
    <mergeCell ref="AM3:AP3"/>
    <mergeCell ref="AU3:AV3"/>
    <mergeCell ref="AQ3:AT3"/>
    <mergeCell ref="D2:F2"/>
    <mergeCell ref="G2:I2"/>
    <mergeCell ref="J2:L2"/>
    <mergeCell ref="M2:O2"/>
    <mergeCell ref="T2:V2"/>
    <mergeCell ref="W3:Z3"/>
    <mergeCell ref="AA3:AD3"/>
    <mergeCell ref="B3:E3"/>
    <mergeCell ref="F3:I3"/>
    <mergeCell ref="J3:M3"/>
    <mergeCell ref="N3:Q3"/>
    <mergeCell ref="S3:V3"/>
  </mergeCells>
  <hyperlinks>
    <hyperlink ref="A1" location="Menu!A1" display="Return to Menu"/>
  </hyperlinks>
  <pageMargins left="0" right="0" top="0.98425196850393704" bottom="0.98425196850393704" header="0.511811023622047" footer="0.511811023622047"/>
  <pageSetup scale="18" orientation="landscape" r:id="rId1"/>
  <headerFooter alignWithMargins="0"/>
  <colBreaks count="1" manualBreakCount="1">
    <brk id="17" max="23"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1"/>
  <sheetViews>
    <sheetView view="pageBreakPreview" zoomScaleNormal="75" zoomScaleSheetLayoutView="100" workbookViewId="0">
      <pane xSplit="1" ySplit="4" topLeftCell="B5" activePane="bottomRight" state="frozen"/>
      <selection pane="topRight"/>
      <selection pane="bottomLeft"/>
      <selection pane="bottomRight"/>
    </sheetView>
  </sheetViews>
  <sheetFormatPr defaultColWidth="39" defaultRowHeight="15.75"/>
  <cols>
    <col min="1" max="1" width="32.7109375" style="989" customWidth="1"/>
    <col min="2" max="13" width="12.85546875" style="989" bestFit="1" customWidth="1"/>
    <col min="14" max="14" width="33" style="989" customWidth="1"/>
    <col min="15" max="26" width="12.85546875" style="989" bestFit="1" customWidth="1"/>
    <col min="27" max="27" width="33" style="989" customWidth="1"/>
    <col min="28" max="43" width="12.85546875" style="989" bestFit="1" customWidth="1"/>
    <col min="44" max="48" width="14.28515625" style="989" bestFit="1" customWidth="1"/>
    <col min="49" max="49" width="14.140625" style="989" customWidth="1"/>
    <col min="50" max="247" width="9.140625" style="989" customWidth="1"/>
    <col min="248" max="248" width="39" style="989"/>
    <col min="249" max="249" width="32.7109375" style="989" customWidth="1"/>
    <col min="250" max="252" width="12.140625" style="989" bestFit="1" customWidth="1"/>
    <col min="253" max="253" width="12.42578125" style="989" bestFit="1" customWidth="1"/>
    <col min="254" max="261" width="12.140625" style="989" bestFit="1" customWidth="1"/>
    <col min="262" max="262" width="33" style="989" customWidth="1"/>
    <col min="263" max="265" width="12.140625" style="989" bestFit="1" customWidth="1"/>
    <col min="266" max="266" width="12.140625" style="989" customWidth="1"/>
    <col min="267" max="274" width="12.5703125" style="989" customWidth="1"/>
    <col min="275" max="275" width="33" style="989" customWidth="1"/>
    <col min="276" max="283" width="39" style="989" customWidth="1"/>
    <col min="284" max="291" width="12.5703125" style="989" customWidth="1"/>
    <col min="292" max="293" width="15.28515625" style="989" customWidth="1"/>
    <col min="294" max="301" width="12.85546875" style="989" bestFit="1" customWidth="1"/>
    <col min="302" max="503" width="9.140625" style="989" customWidth="1"/>
    <col min="504" max="504" width="39" style="989"/>
    <col min="505" max="505" width="32.7109375" style="989" customWidth="1"/>
    <col min="506" max="508" width="12.140625" style="989" bestFit="1" customWidth="1"/>
    <col min="509" max="509" width="12.42578125" style="989" bestFit="1" customWidth="1"/>
    <col min="510" max="517" width="12.140625" style="989" bestFit="1" customWidth="1"/>
    <col min="518" max="518" width="33" style="989" customWidth="1"/>
    <col min="519" max="521" width="12.140625" style="989" bestFit="1" customWidth="1"/>
    <col min="522" max="522" width="12.140625" style="989" customWidth="1"/>
    <col min="523" max="530" width="12.5703125" style="989" customWidth="1"/>
    <col min="531" max="531" width="33" style="989" customWidth="1"/>
    <col min="532" max="539" width="39" style="989" customWidth="1"/>
    <col min="540" max="547" width="12.5703125" style="989" customWidth="1"/>
    <col min="548" max="549" width="15.28515625" style="989" customWidth="1"/>
    <col min="550" max="557" width="12.85546875" style="989" bestFit="1" customWidth="1"/>
    <col min="558" max="759" width="9.140625" style="989" customWidth="1"/>
    <col min="760" max="760" width="39" style="989"/>
    <col min="761" max="761" width="32.7109375" style="989" customWidth="1"/>
    <col min="762" max="764" width="12.140625" style="989" bestFit="1" customWidth="1"/>
    <col min="765" max="765" width="12.42578125" style="989" bestFit="1" customWidth="1"/>
    <col min="766" max="773" width="12.140625" style="989" bestFit="1" customWidth="1"/>
    <col min="774" max="774" width="33" style="989" customWidth="1"/>
    <col min="775" max="777" width="12.140625" style="989" bestFit="1" customWidth="1"/>
    <col min="778" max="778" width="12.140625" style="989" customWidth="1"/>
    <col min="779" max="786" width="12.5703125" style="989" customWidth="1"/>
    <col min="787" max="787" width="33" style="989" customWidth="1"/>
    <col min="788" max="795" width="39" style="989" customWidth="1"/>
    <col min="796" max="803" width="12.5703125" style="989" customWidth="1"/>
    <col min="804" max="805" width="15.28515625" style="989" customWidth="1"/>
    <col min="806" max="813" width="12.85546875" style="989" bestFit="1" customWidth="1"/>
    <col min="814" max="1015" width="9.140625" style="989" customWidth="1"/>
    <col min="1016" max="1016" width="39" style="989"/>
    <col min="1017" max="1017" width="32.7109375" style="989" customWidth="1"/>
    <col min="1018" max="1020" width="12.140625" style="989" bestFit="1" customWidth="1"/>
    <col min="1021" max="1021" width="12.42578125" style="989" bestFit="1" customWidth="1"/>
    <col min="1022" max="1029" width="12.140625" style="989" bestFit="1" customWidth="1"/>
    <col min="1030" max="1030" width="33" style="989" customWidth="1"/>
    <col min="1031" max="1033" width="12.140625" style="989" bestFit="1" customWidth="1"/>
    <col min="1034" max="1034" width="12.140625" style="989" customWidth="1"/>
    <col min="1035" max="1042" width="12.5703125" style="989" customWidth="1"/>
    <col min="1043" max="1043" width="33" style="989" customWidth="1"/>
    <col min="1044" max="1051" width="39" style="989" customWidth="1"/>
    <col min="1052" max="1059" width="12.5703125" style="989" customWidth="1"/>
    <col min="1060" max="1061" width="15.28515625" style="989" customWidth="1"/>
    <col min="1062" max="1069" width="12.85546875" style="989" bestFit="1" customWidth="1"/>
    <col min="1070" max="1271" width="9.140625" style="989" customWidth="1"/>
    <col min="1272" max="1272" width="39" style="989"/>
    <col min="1273" max="1273" width="32.7109375" style="989" customWidth="1"/>
    <col min="1274" max="1276" width="12.140625" style="989" bestFit="1" customWidth="1"/>
    <col min="1277" max="1277" width="12.42578125" style="989" bestFit="1" customWidth="1"/>
    <col min="1278" max="1285" width="12.140625" style="989" bestFit="1" customWidth="1"/>
    <col min="1286" max="1286" width="33" style="989" customWidth="1"/>
    <col min="1287" max="1289" width="12.140625" style="989" bestFit="1" customWidth="1"/>
    <col min="1290" max="1290" width="12.140625" style="989" customWidth="1"/>
    <col min="1291" max="1298" width="12.5703125" style="989" customWidth="1"/>
    <col min="1299" max="1299" width="33" style="989" customWidth="1"/>
    <col min="1300" max="1307" width="39" style="989" customWidth="1"/>
    <col min="1308" max="1315" width="12.5703125" style="989" customWidth="1"/>
    <col min="1316" max="1317" width="15.28515625" style="989" customWidth="1"/>
    <col min="1318" max="1325" width="12.85546875" style="989" bestFit="1" customWidth="1"/>
    <col min="1326" max="1527" width="9.140625" style="989" customWidth="1"/>
    <col min="1528" max="1528" width="39" style="989"/>
    <col min="1529" max="1529" width="32.7109375" style="989" customWidth="1"/>
    <col min="1530" max="1532" width="12.140625" style="989" bestFit="1" customWidth="1"/>
    <col min="1533" max="1533" width="12.42578125" style="989" bestFit="1" customWidth="1"/>
    <col min="1534" max="1541" width="12.140625" style="989" bestFit="1" customWidth="1"/>
    <col min="1542" max="1542" width="33" style="989" customWidth="1"/>
    <col min="1543" max="1545" width="12.140625" style="989" bestFit="1" customWidth="1"/>
    <col min="1546" max="1546" width="12.140625" style="989" customWidth="1"/>
    <col min="1547" max="1554" width="12.5703125" style="989" customWidth="1"/>
    <col min="1555" max="1555" width="33" style="989" customWidth="1"/>
    <col min="1556" max="1563" width="39" style="989" customWidth="1"/>
    <col min="1564" max="1571" width="12.5703125" style="989" customWidth="1"/>
    <col min="1572" max="1573" width="15.28515625" style="989" customWidth="1"/>
    <col min="1574" max="1581" width="12.85546875" style="989" bestFit="1" customWidth="1"/>
    <col min="1582" max="1783" width="9.140625" style="989" customWidth="1"/>
    <col min="1784" max="1784" width="39" style="989"/>
    <col min="1785" max="1785" width="32.7109375" style="989" customWidth="1"/>
    <col min="1786" max="1788" width="12.140625" style="989" bestFit="1" customWidth="1"/>
    <col min="1789" max="1789" width="12.42578125" style="989" bestFit="1" customWidth="1"/>
    <col min="1790" max="1797" width="12.140625" style="989" bestFit="1" customWidth="1"/>
    <col min="1798" max="1798" width="33" style="989" customWidth="1"/>
    <col min="1799" max="1801" width="12.140625" style="989" bestFit="1" customWidth="1"/>
    <col min="1802" max="1802" width="12.140625" style="989" customWidth="1"/>
    <col min="1803" max="1810" width="12.5703125" style="989" customWidth="1"/>
    <col min="1811" max="1811" width="33" style="989" customWidth="1"/>
    <col min="1812" max="1819" width="39" style="989" customWidth="1"/>
    <col min="1820" max="1827" width="12.5703125" style="989" customWidth="1"/>
    <col min="1828" max="1829" width="15.28515625" style="989" customWidth="1"/>
    <col min="1830" max="1837" width="12.85546875" style="989" bestFit="1" customWidth="1"/>
    <col min="1838" max="2039" width="9.140625" style="989" customWidth="1"/>
    <col min="2040" max="2040" width="39" style="989"/>
    <col min="2041" max="2041" width="32.7109375" style="989" customWidth="1"/>
    <col min="2042" max="2044" width="12.140625" style="989" bestFit="1" customWidth="1"/>
    <col min="2045" max="2045" width="12.42578125" style="989" bestFit="1" customWidth="1"/>
    <col min="2046" max="2053" width="12.140625" style="989" bestFit="1" customWidth="1"/>
    <col min="2054" max="2054" width="33" style="989" customWidth="1"/>
    <col min="2055" max="2057" width="12.140625" style="989" bestFit="1" customWidth="1"/>
    <col min="2058" max="2058" width="12.140625" style="989" customWidth="1"/>
    <col min="2059" max="2066" width="12.5703125" style="989" customWidth="1"/>
    <col min="2067" max="2067" width="33" style="989" customWidth="1"/>
    <col min="2068" max="2075" width="39" style="989" customWidth="1"/>
    <col min="2076" max="2083" width="12.5703125" style="989" customWidth="1"/>
    <col min="2084" max="2085" width="15.28515625" style="989" customWidth="1"/>
    <col min="2086" max="2093" width="12.85546875" style="989" bestFit="1" customWidth="1"/>
    <col min="2094" max="2295" width="9.140625" style="989" customWidth="1"/>
    <col min="2296" max="2296" width="39" style="989"/>
    <col min="2297" max="2297" width="32.7109375" style="989" customWidth="1"/>
    <col min="2298" max="2300" width="12.140625" style="989" bestFit="1" customWidth="1"/>
    <col min="2301" max="2301" width="12.42578125" style="989" bestFit="1" customWidth="1"/>
    <col min="2302" max="2309" width="12.140625" style="989" bestFit="1" customWidth="1"/>
    <col min="2310" max="2310" width="33" style="989" customWidth="1"/>
    <col min="2311" max="2313" width="12.140625" style="989" bestFit="1" customWidth="1"/>
    <col min="2314" max="2314" width="12.140625" style="989" customWidth="1"/>
    <col min="2315" max="2322" width="12.5703125" style="989" customWidth="1"/>
    <col min="2323" max="2323" width="33" style="989" customWidth="1"/>
    <col min="2324" max="2331" width="39" style="989" customWidth="1"/>
    <col min="2332" max="2339" width="12.5703125" style="989" customWidth="1"/>
    <col min="2340" max="2341" width="15.28515625" style="989" customWidth="1"/>
    <col min="2342" max="2349" width="12.85546875" style="989" bestFit="1" customWidth="1"/>
    <col min="2350" max="2551" width="9.140625" style="989" customWidth="1"/>
    <col min="2552" max="2552" width="39" style="989"/>
    <col min="2553" max="2553" width="32.7109375" style="989" customWidth="1"/>
    <col min="2554" max="2556" width="12.140625" style="989" bestFit="1" customWidth="1"/>
    <col min="2557" max="2557" width="12.42578125" style="989" bestFit="1" customWidth="1"/>
    <col min="2558" max="2565" width="12.140625" style="989" bestFit="1" customWidth="1"/>
    <col min="2566" max="2566" width="33" style="989" customWidth="1"/>
    <col min="2567" max="2569" width="12.140625" style="989" bestFit="1" customWidth="1"/>
    <col min="2570" max="2570" width="12.140625" style="989" customWidth="1"/>
    <col min="2571" max="2578" width="12.5703125" style="989" customWidth="1"/>
    <col min="2579" max="2579" width="33" style="989" customWidth="1"/>
    <col min="2580" max="2587" width="39" style="989" customWidth="1"/>
    <col min="2588" max="2595" width="12.5703125" style="989" customWidth="1"/>
    <col min="2596" max="2597" width="15.28515625" style="989" customWidth="1"/>
    <col min="2598" max="2605" width="12.85546875" style="989" bestFit="1" customWidth="1"/>
    <col min="2606" max="2807" width="9.140625" style="989" customWidth="1"/>
    <col min="2808" max="2808" width="39" style="989"/>
    <col min="2809" max="2809" width="32.7109375" style="989" customWidth="1"/>
    <col min="2810" max="2812" width="12.140625" style="989" bestFit="1" customWidth="1"/>
    <col min="2813" max="2813" width="12.42578125" style="989" bestFit="1" customWidth="1"/>
    <col min="2814" max="2821" width="12.140625" style="989" bestFit="1" customWidth="1"/>
    <col min="2822" max="2822" width="33" style="989" customWidth="1"/>
    <col min="2823" max="2825" width="12.140625" style="989" bestFit="1" customWidth="1"/>
    <col min="2826" max="2826" width="12.140625" style="989" customWidth="1"/>
    <col min="2827" max="2834" width="12.5703125" style="989" customWidth="1"/>
    <col min="2835" max="2835" width="33" style="989" customWidth="1"/>
    <col min="2836" max="2843" width="39" style="989" customWidth="1"/>
    <col min="2844" max="2851" width="12.5703125" style="989" customWidth="1"/>
    <col min="2852" max="2853" width="15.28515625" style="989" customWidth="1"/>
    <col min="2854" max="2861" width="12.85546875" style="989" bestFit="1" customWidth="1"/>
    <col min="2862" max="3063" width="9.140625" style="989" customWidth="1"/>
    <col min="3064" max="3064" width="39" style="989"/>
    <col min="3065" max="3065" width="32.7109375" style="989" customWidth="1"/>
    <col min="3066" max="3068" width="12.140625" style="989" bestFit="1" customWidth="1"/>
    <col min="3069" max="3069" width="12.42578125" style="989" bestFit="1" customWidth="1"/>
    <col min="3070" max="3077" width="12.140625" style="989" bestFit="1" customWidth="1"/>
    <col min="3078" max="3078" width="33" style="989" customWidth="1"/>
    <col min="3079" max="3081" width="12.140625" style="989" bestFit="1" customWidth="1"/>
    <col min="3082" max="3082" width="12.140625" style="989" customWidth="1"/>
    <col min="3083" max="3090" width="12.5703125" style="989" customWidth="1"/>
    <col min="3091" max="3091" width="33" style="989" customWidth="1"/>
    <col min="3092" max="3099" width="39" style="989" customWidth="1"/>
    <col min="3100" max="3107" width="12.5703125" style="989" customWidth="1"/>
    <col min="3108" max="3109" width="15.28515625" style="989" customWidth="1"/>
    <col min="3110" max="3117" width="12.85546875" style="989" bestFit="1" customWidth="1"/>
    <col min="3118" max="3319" width="9.140625" style="989" customWidth="1"/>
    <col min="3320" max="3320" width="39" style="989"/>
    <col min="3321" max="3321" width="32.7109375" style="989" customWidth="1"/>
    <col min="3322" max="3324" width="12.140625" style="989" bestFit="1" customWidth="1"/>
    <col min="3325" max="3325" width="12.42578125" style="989" bestFit="1" customWidth="1"/>
    <col min="3326" max="3333" width="12.140625" style="989" bestFit="1" customWidth="1"/>
    <col min="3334" max="3334" width="33" style="989" customWidth="1"/>
    <col min="3335" max="3337" width="12.140625" style="989" bestFit="1" customWidth="1"/>
    <col min="3338" max="3338" width="12.140625" style="989" customWidth="1"/>
    <col min="3339" max="3346" width="12.5703125" style="989" customWidth="1"/>
    <col min="3347" max="3347" width="33" style="989" customWidth="1"/>
    <col min="3348" max="3355" width="39" style="989" customWidth="1"/>
    <col min="3356" max="3363" width="12.5703125" style="989" customWidth="1"/>
    <col min="3364" max="3365" width="15.28515625" style="989" customWidth="1"/>
    <col min="3366" max="3373" width="12.85546875" style="989" bestFit="1" customWidth="1"/>
    <col min="3374" max="3575" width="9.140625" style="989" customWidth="1"/>
    <col min="3576" max="3576" width="39" style="989"/>
    <col min="3577" max="3577" width="32.7109375" style="989" customWidth="1"/>
    <col min="3578" max="3580" width="12.140625" style="989" bestFit="1" customWidth="1"/>
    <col min="3581" max="3581" width="12.42578125" style="989" bestFit="1" customWidth="1"/>
    <col min="3582" max="3589" width="12.140625" style="989" bestFit="1" customWidth="1"/>
    <col min="3590" max="3590" width="33" style="989" customWidth="1"/>
    <col min="3591" max="3593" width="12.140625" style="989" bestFit="1" customWidth="1"/>
    <col min="3594" max="3594" width="12.140625" style="989" customWidth="1"/>
    <col min="3595" max="3602" width="12.5703125" style="989" customWidth="1"/>
    <col min="3603" max="3603" width="33" style="989" customWidth="1"/>
    <col min="3604" max="3611" width="39" style="989" customWidth="1"/>
    <col min="3612" max="3619" width="12.5703125" style="989" customWidth="1"/>
    <col min="3620" max="3621" width="15.28515625" style="989" customWidth="1"/>
    <col min="3622" max="3629" width="12.85546875" style="989" bestFit="1" customWidth="1"/>
    <col min="3630" max="3831" width="9.140625" style="989" customWidth="1"/>
    <col min="3832" max="3832" width="39" style="989"/>
    <col min="3833" max="3833" width="32.7109375" style="989" customWidth="1"/>
    <col min="3834" max="3836" width="12.140625" style="989" bestFit="1" customWidth="1"/>
    <col min="3837" max="3837" width="12.42578125" style="989" bestFit="1" customWidth="1"/>
    <col min="3838" max="3845" width="12.140625" style="989" bestFit="1" customWidth="1"/>
    <col min="3846" max="3846" width="33" style="989" customWidth="1"/>
    <col min="3847" max="3849" width="12.140625" style="989" bestFit="1" customWidth="1"/>
    <col min="3850" max="3850" width="12.140625" style="989" customWidth="1"/>
    <col min="3851" max="3858" width="12.5703125" style="989" customWidth="1"/>
    <col min="3859" max="3859" width="33" style="989" customWidth="1"/>
    <col min="3860" max="3867" width="39" style="989" customWidth="1"/>
    <col min="3868" max="3875" width="12.5703125" style="989" customWidth="1"/>
    <col min="3876" max="3877" width="15.28515625" style="989" customWidth="1"/>
    <col min="3878" max="3885" width="12.85546875" style="989" bestFit="1" customWidth="1"/>
    <col min="3886" max="4087" width="9.140625" style="989" customWidth="1"/>
    <col min="4088" max="4088" width="39" style="989"/>
    <col min="4089" max="4089" width="32.7109375" style="989" customWidth="1"/>
    <col min="4090" max="4092" width="12.140625" style="989" bestFit="1" customWidth="1"/>
    <col min="4093" max="4093" width="12.42578125" style="989" bestFit="1" customWidth="1"/>
    <col min="4094" max="4101" width="12.140625" style="989" bestFit="1" customWidth="1"/>
    <col min="4102" max="4102" width="33" style="989" customWidth="1"/>
    <col min="4103" max="4105" width="12.140625" style="989" bestFit="1" customWidth="1"/>
    <col min="4106" max="4106" width="12.140625" style="989" customWidth="1"/>
    <col min="4107" max="4114" width="12.5703125" style="989" customWidth="1"/>
    <col min="4115" max="4115" width="33" style="989" customWidth="1"/>
    <col min="4116" max="4123" width="39" style="989" customWidth="1"/>
    <col min="4124" max="4131" width="12.5703125" style="989" customWidth="1"/>
    <col min="4132" max="4133" width="15.28515625" style="989" customWidth="1"/>
    <col min="4134" max="4141" width="12.85546875" style="989" bestFit="1" customWidth="1"/>
    <col min="4142" max="4343" width="9.140625" style="989" customWidth="1"/>
    <col min="4344" max="4344" width="39" style="989"/>
    <col min="4345" max="4345" width="32.7109375" style="989" customWidth="1"/>
    <col min="4346" max="4348" width="12.140625" style="989" bestFit="1" customWidth="1"/>
    <col min="4349" max="4349" width="12.42578125" style="989" bestFit="1" customWidth="1"/>
    <col min="4350" max="4357" width="12.140625" style="989" bestFit="1" customWidth="1"/>
    <col min="4358" max="4358" width="33" style="989" customWidth="1"/>
    <col min="4359" max="4361" width="12.140625" style="989" bestFit="1" customWidth="1"/>
    <col min="4362" max="4362" width="12.140625" style="989" customWidth="1"/>
    <col min="4363" max="4370" width="12.5703125" style="989" customWidth="1"/>
    <col min="4371" max="4371" width="33" style="989" customWidth="1"/>
    <col min="4372" max="4379" width="39" style="989" customWidth="1"/>
    <col min="4380" max="4387" width="12.5703125" style="989" customWidth="1"/>
    <col min="4388" max="4389" width="15.28515625" style="989" customWidth="1"/>
    <col min="4390" max="4397" width="12.85546875" style="989" bestFit="1" customWidth="1"/>
    <col min="4398" max="4599" width="9.140625" style="989" customWidth="1"/>
    <col min="4600" max="4600" width="39" style="989"/>
    <col min="4601" max="4601" width="32.7109375" style="989" customWidth="1"/>
    <col min="4602" max="4604" width="12.140625" style="989" bestFit="1" customWidth="1"/>
    <col min="4605" max="4605" width="12.42578125" style="989" bestFit="1" customWidth="1"/>
    <col min="4606" max="4613" width="12.140625" style="989" bestFit="1" customWidth="1"/>
    <col min="4614" max="4614" width="33" style="989" customWidth="1"/>
    <col min="4615" max="4617" width="12.140625" style="989" bestFit="1" customWidth="1"/>
    <col min="4618" max="4618" width="12.140625" style="989" customWidth="1"/>
    <col min="4619" max="4626" width="12.5703125" style="989" customWidth="1"/>
    <col min="4627" max="4627" width="33" style="989" customWidth="1"/>
    <col min="4628" max="4635" width="39" style="989" customWidth="1"/>
    <col min="4636" max="4643" width="12.5703125" style="989" customWidth="1"/>
    <col min="4644" max="4645" width="15.28515625" style="989" customWidth="1"/>
    <col min="4646" max="4653" width="12.85546875" style="989" bestFit="1" customWidth="1"/>
    <col min="4654" max="4855" width="9.140625" style="989" customWidth="1"/>
    <col min="4856" max="4856" width="39" style="989"/>
    <col min="4857" max="4857" width="32.7109375" style="989" customWidth="1"/>
    <col min="4858" max="4860" width="12.140625" style="989" bestFit="1" customWidth="1"/>
    <col min="4861" max="4861" width="12.42578125" style="989" bestFit="1" customWidth="1"/>
    <col min="4862" max="4869" width="12.140625" style="989" bestFit="1" customWidth="1"/>
    <col min="4870" max="4870" width="33" style="989" customWidth="1"/>
    <col min="4871" max="4873" width="12.140625" style="989" bestFit="1" customWidth="1"/>
    <col min="4874" max="4874" width="12.140625" style="989" customWidth="1"/>
    <col min="4875" max="4882" width="12.5703125" style="989" customWidth="1"/>
    <col min="4883" max="4883" width="33" style="989" customWidth="1"/>
    <col min="4884" max="4891" width="39" style="989" customWidth="1"/>
    <col min="4892" max="4899" width="12.5703125" style="989" customWidth="1"/>
    <col min="4900" max="4901" width="15.28515625" style="989" customWidth="1"/>
    <col min="4902" max="4909" width="12.85546875" style="989" bestFit="1" customWidth="1"/>
    <col min="4910" max="5111" width="9.140625" style="989" customWidth="1"/>
    <col min="5112" max="5112" width="39" style="989"/>
    <col min="5113" max="5113" width="32.7109375" style="989" customWidth="1"/>
    <col min="5114" max="5116" width="12.140625" style="989" bestFit="1" customWidth="1"/>
    <col min="5117" max="5117" width="12.42578125" style="989" bestFit="1" customWidth="1"/>
    <col min="5118" max="5125" width="12.140625" style="989" bestFit="1" customWidth="1"/>
    <col min="5126" max="5126" width="33" style="989" customWidth="1"/>
    <col min="5127" max="5129" width="12.140625" style="989" bestFit="1" customWidth="1"/>
    <col min="5130" max="5130" width="12.140625" style="989" customWidth="1"/>
    <col min="5131" max="5138" width="12.5703125" style="989" customWidth="1"/>
    <col min="5139" max="5139" width="33" style="989" customWidth="1"/>
    <col min="5140" max="5147" width="39" style="989" customWidth="1"/>
    <col min="5148" max="5155" width="12.5703125" style="989" customWidth="1"/>
    <col min="5156" max="5157" width="15.28515625" style="989" customWidth="1"/>
    <col min="5158" max="5165" width="12.85546875" style="989" bestFit="1" customWidth="1"/>
    <col min="5166" max="5367" width="9.140625" style="989" customWidth="1"/>
    <col min="5368" max="5368" width="39" style="989"/>
    <col min="5369" max="5369" width="32.7109375" style="989" customWidth="1"/>
    <col min="5370" max="5372" width="12.140625" style="989" bestFit="1" customWidth="1"/>
    <col min="5373" max="5373" width="12.42578125" style="989" bestFit="1" customWidth="1"/>
    <col min="5374" max="5381" width="12.140625" style="989" bestFit="1" customWidth="1"/>
    <col min="5382" max="5382" width="33" style="989" customWidth="1"/>
    <col min="5383" max="5385" width="12.140625" style="989" bestFit="1" customWidth="1"/>
    <col min="5386" max="5386" width="12.140625" style="989" customWidth="1"/>
    <col min="5387" max="5394" width="12.5703125" style="989" customWidth="1"/>
    <col min="5395" max="5395" width="33" style="989" customWidth="1"/>
    <col min="5396" max="5403" width="39" style="989" customWidth="1"/>
    <col min="5404" max="5411" width="12.5703125" style="989" customWidth="1"/>
    <col min="5412" max="5413" width="15.28515625" style="989" customWidth="1"/>
    <col min="5414" max="5421" width="12.85546875" style="989" bestFit="1" customWidth="1"/>
    <col min="5422" max="5623" width="9.140625" style="989" customWidth="1"/>
    <col min="5624" max="5624" width="39" style="989"/>
    <col min="5625" max="5625" width="32.7109375" style="989" customWidth="1"/>
    <col min="5626" max="5628" width="12.140625" style="989" bestFit="1" customWidth="1"/>
    <col min="5629" max="5629" width="12.42578125" style="989" bestFit="1" customWidth="1"/>
    <col min="5630" max="5637" width="12.140625" style="989" bestFit="1" customWidth="1"/>
    <col min="5638" max="5638" width="33" style="989" customWidth="1"/>
    <col min="5639" max="5641" width="12.140625" style="989" bestFit="1" customWidth="1"/>
    <col min="5642" max="5642" width="12.140625" style="989" customWidth="1"/>
    <col min="5643" max="5650" width="12.5703125" style="989" customWidth="1"/>
    <col min="5651" max="5651" width="33" style="989" customWidth="1"/>
    <col min="5652" max="5659" width="39" style="989" customWidth="1"/>
    <col min="5660" max="5667" width="12.5703125" style="989" customWidth="1"/>
    <col min="5668" max="5669" width="15.28515625" style="989" customWidth="1"/>
    <col min="5670" max="5677" width="12.85546875" style="989" bestFit="1" customWidth="1"/>
    <col min="5678" max="5879" width="9.140625" style="989" customWidth="1"/>
    <col min="5880" max="5880" width="39" style="989"/>
    <col min="5881" max="5881" width="32.7109375" style="989" customWidth="1"/>
    <col min="5882" max="5884" width="12.140625" style="989" bestFit="1" customWidth="1"/>
    <col min="5885" max="5885" width="12.42578125" style="989" bestFit="1" customWidth="1"/>
    <col min="5886" max="5893" width="12.140625" style="989" bestFit="1" customWidth="1"/>
    <col min="5894" max="5894" width="33" style="989" customWidth="1"/>
    <col min="5895" max="5897" width="12.140625" style="989" bestFit="1" customWidth="1"/>
    <col min="5898" max="5898" width="12.140625" style="989" customWidth="1"/>
    <col min="5899" max="5906" width="12.5703125" style="989" customWidth="1"/>
    <col min="5907" max="5907" width="33" style="989" customWidth="1"/>
    <col min="5908" max="5915" width="39" style="989" customWidth="1"/>
    <col min="5916" max="5923" width="12.5703125" style="989" customWidth="1"/>
    <col min="5924" max="5925" width="15.28515625" style="989" customWidth="1"/>
    <col min="5926" max="5933" width="12.85546875" style="989" bestFit="1" customWidth="1"/>
    <col min="5934" max="6135" width="9.140625" style="989" customWidth="1"/>
    <col min="6136" max="6136" width="39" style="989"/>
    <col min="6137" max="6137" width="32.7109375" style="989" customWidth="1"/>
    <col min="6138" max="6140" width="12.140625" style="989" bestFit="1" customWidth="1"/>
    <col min="6141" max="6141" width="12.42578125" style="989" bestFit="1" customWidth="1"/>
    <col min="6142" max="6149" width="12.140625" style="989" bestFit="1" customWidth="1"/>
    <col min="6150" max="6150" width="33" style="989" customWidth="1"/>
    <col min="6151" max="6153" width="12.140625" style="989" bestFit="1" customWidth="1"/>
    <col min="6154" max="6154" width="12.140625" style="989" customWidth="1"/>
    <col min="6155" max="6162" width="12.5703125" style="989" customWidth="1"/>
    <col min="6163" max="6163" width="33" style="989" customWidth="1"/>
    <col min="6164" max="6171" width="39" style="989" customWidth="1"/>
    <col min="6172" max="6179" width="12.5703125" style="989" customWidth="1"/>
    <col min="6180" max="6181" width="15.28515625" style="989" customWidth="1"/>
    <col min="6182" max="6189" width="12.85546875" style="989" bestFit="1" customWidth="1"/>
    <col min="6190" max="6391" width="9.140625" style="989" customWidth="1"/>
    <col min="6392" max="6392" width="39" style="989"/>
    <col min="6393" max="6393" width="32.7109375" style="989" customWidth="1"/>
    <col min="6394" max="6396" width="12.140625" style="989" bestFit="1" customWidth="1"/>
    <col min="6397" max="6397" width="12.42578125" style="989" bestFit="1" customWidth="1"/>
    <col min="6398" max="6405" width="12.140625" style="989" bestFit="1" customWidth="1"/>
    <col min="6406" max="6406" width="33" style="989" customWidth="1"/>
    <col min="6407" max="6409" width="12.140625" style="989" bestFit="1" customWidth="1"/>
    <col min="6410" max="6410" width="12.140625" style="989" customWidth="1"/>
    <col min="6411" max="6418" width="12.5703125" style="989" customWidth="1"/>
    <col min="6419" max="6419" width="33" style="989" customWidth="1"/>
    <col min="6420" max="6427" width="39" style="989" customWidth="1"/>
    <col min="6428" max="6435" width="12.5703125" style="989" customWidth="1"/>
    <col min="6436" max="6437" width="15.28515625" style="989" customWidth="1"/>
    <col min="6438" max="6445" width="12.85546875" style="989" bestFit="1" customWidth="1"/>
    <col min="6446" max="6647" width="9.140625" style="989" customWidth="1"/>
    <col min="6648" max="6648" width="39" style="989"/>
    <col min="6649" max="6649" width="32.7109375" style="989" customWidth="1"/>
    <col min="6650" max="6652" width="12.140625" style="989" bestFit="1" customWidth="1"/>
    <col min="6653" max="6653" width="12.42578125" style="989" bestFit="1" customWidth="1"/>
    <col min="6654" max="6661" width="12.140625" style="989" bestFit="1" customWidth="1"/>
    <col min="6662" max="6662" width="33" style="989" customWidth="1"/>
    <col min="6663" max="6665" width="12.140625" style="989" bestFit="1" customWidth="1"/>
    <col min="6666" max="6666" width="12.140625" style="989" customWidth="1"/>
    <col min="6667" max="6674" width="12.5703125" style="989" customWidth="1"/>
    <col min="6675" max="6675" width="33" style="989" customWidth="1"/>
    <col min="6676" max="6683" width="39" style="989" customWidth="1"/>
    <col min="6684" max="6691" width="12.5703125" style="989" customWidth="1"/>
    <col min="6692" max="6693" width="15.28515625" style="989" customWidth="1"/>
    <col min="6694" max="6701" width="12.85546875" style="989" bestFit="1" customWidth="1"/>
    <col min="6702" max="6903" width="9.140625" style="989" customWidth="1"/>
    <col min="6904" max="6904" width="39" style="989"/>
    <col min="6905" max="6905" width="32.7109375" style="989" customWidth="1"/>
    <col min="6906" max="6908" width="12.140625" style="989" bestFit="1" customWidth="1"/>
    <col min="6909" max="6909" width="12.42578125" style="989" bestFit="1" customWidth="1"/>
    <col min="6910" max="6917" width="12.140625" style="989" bestFit="1" customWidth="1"/>
    <col min="6918" max="6918" width="33" style="989" customWidth="1"/>
    <col min="6919" max="6921" width="12.140625" style="989" bestFit="1" customWidth="1"/>
    <col min="6922" max="6922" width="12.140625" style="989" customWidth="1"/>
    <col min="6923" max="6930" width="12.5703125" style="989" customWidth="1"/>
    <col min="6931" max="6931" width="33" style="989" customWidth="1"/>
    <col min="6932" max="6939" width="39" style="989" customWidth="1"/>
    <col min="6940" max="6947" width="12.5703125" style="989" customWidth="1"/>
    <col min="6948" max="6949" width="15.28515625" style="989" customWidth="1"/>
    <col min="6950" max="6957" width="12.85546875" style="989" bestFit="1" customWidth="1"/>
    <col min="6958" max="7159" width="9.140625" style="989" customWidth="1"/>
    <col min="7160" max="7160" width="39" style="989"/>
    <col min="7161" max="7161" width="32.7109375" style="989" customWidth="1"/>
    <col min="7162" max="7164" width="12.140625" style="989" bestFit="1" customWidth="1"/>
    <col min="7165" max="7165" width="12.42578125" style="989" bestFit="1" customWidth="1"/>
    <col min="7166" max="7173" width="12.140625" style="989" bestFit="1" customWidth="1"/>
    <col min="7174" max="7174" width="33" style="989" customWidth="1"/>
    <col min="7175" max="7177" width="12.140625" style="989" bestFit="1" customWidth="1"/>
    <col min="7178" max="7178" width="12.140625" style="989" customWidth="1"/>
    <col min="7179" max="7186" width="12.5703125" style="989" customWidth="1"/>
    <col min="7187" max="7187" width="33" style="989" customWidth="1"/>
    <col min="7188" max="7195" width="39" style="989" customWidth="1"/>
    <col min="7196" max="7203" width="12.5703125" style="989" customWidth="1"/>
    <col min="7204" max="7205" width="15.28515625" style="989" customWidth="1"/>
    <col min="7206" max="7213" width="12.85546875" style="989" bestFit="1" customWidth="1"/>
    <col min="7214" max="7415" width="9.140625" style="989" customWidth="1"/>
    <col min="7416" max="7416" width="39" style="989"/>
    <col min="7417" max="7417" width="32.7109375" style="989" customWidth="1"/>
    <col min="7418" max="7420" width="12.140625" style="989" bestFit="1" customWidth="1"/>
    <col min="7421" max="7421" width="12.42578125" style="989" bestFit="1" customWidth="1"/>
    <col min="7422" max="7429" width="12.140625" style="989" bestFit="1" customWidth="1"/>
    <col min="7430" max="7430" width="33" style="989" customWidth="1"/>
    <col min="7431" max="7433" width="12.140625" style="989" bestFit="1" customWidth="1"/>
    <col min="7434" max="7434" width="12.140625" style="989" customWidth="1"/>
    <col min="7435" max="7442" width="12.5703125" style="989" customWidth="1"/>
    <col min="7443" max="7443" width="33" style="989" customWidth="1"/>
    <col min="7444" max="7451" width="39" style="989" customWidth="1"/>
    <col min="7452" max="7459" width="12.5703125" style="989" customWidth="1"/>
    <col min="7460" max="7461" width="15.28515625" style="989" customWidth="1"/>
    <col min="7462" max="7469" width="12.85546875" style="989" bestFit="1" customWidth="1"/>
    <col min="7470" max="7671" width="9.140625" style="989" customWidth="1"/>
    <col min="7672" max="7672" width="39" style="989"/>
    <col min="7673" max="7673" width="32.7109375" style="989" customWidth="1"/>
    <col min="7674" max="7676" width="12.140625" style="989" bestFit="1" customWidth="1"/>
    <col min="7677" max="7677" width="12.42578125" style="989" bestFit="1" customWidth="1"/>
    <col min="7678" max="7685" width="12.140625" style="989" bestFit="1" customWidth="1"/>
    <col min="7686" max="7686" width="33" style="989" customWidth="1"/>
    <col min="7687" max="7689" width="12.140625" style="989" bestFit="1" customWidth="1"/>
    <col min="7690" max="7690" width="12.140625" style="989" customWidth="1"/>
    <col min="7691" max="7698" width="12.5703125" style="989" customWidth="1"/>
    <col min="7699" max="7699" width="33" style="989" customWidth="1"/>
    <col min="7700" max="7707" width="39" style="989" customWidth="1"/>
    <col min="7708" max="7715" width="12.5703125" style="989" customWidth="1"/>
    <col min="7716" max="7717" width="15.28515625" style="989" customWidth="1"/>
    <col min="7718" max="7725" width="12.85546875" style="989" bestFit="1" customWidth="1"/>
    <col min="7726" max="7927" width="9.140625" style="989" customWidth="1"/>
    <col min="7928" max="7928" width="39" style="989"/>
    <col min="7929" max="7929" width="32.7109375" style="989" customWidth="1"/>
    <col min="7930" max="7932" width="12.140625" style="989" bestFit="1" customWidth="1"/>
    <col min="7933" max="7933" width="12.42578125" style="989" bestFit="1" customWidth="1"/>
    <col min="7934" max="7941" width="12.140625" style="989" bestFit="1" customWidth="1"/>
    <col min="7942" max="7942" width="33" style="989" customWidth="1"/>
    <col min="7943" max="7945" width="12.140625" style="989" bestFit="1" customWidth="1"/>
    <col min="7946" max="7946" width="12.140625" style="989" customWidth="1"/>
    <col min="7947" max="7954" width="12.5703125" style="989" customWidth="1"/>
    <col min="7955" max="7955" width="33" style="989" customWidth="1"/>
    <col min="7956" max="7963" width="39" style="989" customWidth="1"/>
    <col min="7964" max="7971" width="12.5703125" style="989" customWidth="1"/>
    <col min="7972" max="7973" width="15.28515625" style="989" customWidth="1"/>
    <col min="7974" max="7981" width="12.85546875" style="989" bestFit="1" customWidth="1"/>
    <col min="7982" max="8183" width="9.140625" style="989" customWidth="1"/>
    <col min="8184" max="8184" width="39" style="989"/>
    <col min="8185" max="8185" width="32.7109375" style="989" customWidth="1"/>
    <col min="8186" max="8188" width="12.140625" style="989" bestFit="1" customWidth="1"/>
    <col min="8189" max="8189" width="12.42578125" style="989" bestFit="1" customWidth="1"/>
    <col min="8190" max="8197" width="12.140625" style="989" bestFit="1" customWidth="1"/>
    <col min="8198" max="8198" width="33" style="989" customWidth="1"/>
    <col min="8199" max="8201" width="12.140625" style="989" bestFit="1" customWidth="1"/>
    <col min="8202" max="8202" width="12.140625" style="989" customWidth="1"/>
    <col min="8203" max="8210" width="12.5703125" style="989" customWidth="1"/>
    <col min="8211" max="8211" width="33" style="989" customWidth="1"/>
    <col min="8212" max="8219" width="39" style="989" customWidth="1"/>
    <col min="8220" max="8227" width="12.5703125" style="989" customWidth="1"/>
    <col min="8228" max="8229" width="15.28515625" style="989" customWidth="1"/>
    <col min="8230" max="8237" width="12.85546875" style="989" bestFit="1" customWidth="1"/>
    <col min="8238" max="8439" width="9.140625" style="989" customWidth="1"/>
    <col min="8440" max="8440" width="39" style="989"/>
    <col min="8441" max="8441" width="32.7109375" style="989" customWidth="1"/>
    <col min="8442" max="8444" width="12.140625" style="989" bestFit="1" customWidth="1"/>
    <col min="8445" max="8445" width="12.42578125" style="989" bestFit="1" customWidth="1"/>
    <col min="8446" max="8453" width="12.140625" style="989" bestFit="1" customWidth="1"/>
    <col min="8454" max="8454" width="33" style="989" customWidth="1"/>
    <col min="8455" max="8457" width="12.140625" style="989" bestFit="1" customWidth="1"/>
    <col min="8458" max="8458" width="12.140625" style="989" customWidth="1"/>
    <col min="8459" max="8466" width="12.5703125" style="989" customWidth="1"/>
    <col min="8467" max="8467" width="33" style="989" customWidth="1"/>
    <col min="8468" max="8475" width="39" style="989" customWidth="1"/>
    <col min="8476" max="8483" width="12.5703125" style="989" customWidth="1"/>
    <col min="8484" max="8485" width="15.28515625" style="989" customWidth="1"/>
    <col min="8486" max="8493" width="12.85546875" style="989" bestFit="1" customWidth="1"/>
    <col min="8494" max="8695" width="9.140625" style="989" customWidth="1"/>
    <col min="8696" max="8696" width="39" style="989"/>
    <col min="8697" max="8697" width="32.7109375" style="989" customWidth="1"/>
    <col min="8698" max="8700" width="12.140625" style="989" bestFit="1" customWidth="1"/>
    <col min="8701" max="8701" width="12.42578125" style="989" bestFit="1" customWidth="1"/>
    <col min="8702" max="8709" width="12.140625" style="989" bestFit="1" customWidth="1"/>
    <col min="8710" max="8710" width="33" style="989" customWidth="1"/>
    <col min="8711" max="8713" width="12.140625" style="989" bestFit="1" customWidth="1"/>
    <col min="8714" max="8714" width="12.140625" style="989" customWidth="1"/>
    <col min="8715" max="8722" width="12.5703125" style="989" customWidth="1"/>
    <col min="8723" max="8723" width="33" style="989" customWidth="1"/>
    <col min="8724" max="8731" width="39" style="989" customWidth="1"/>
    <col min="8732" max="8739" width="12.5703125" style="989" customWidth="1"/>
    <col min="8740" max="8741" width="15.28515625" style="989" customWidth="1"/>
    <col min="8742" max="8749" width="12.85546875" style="989" bestFit="1" customWidth="1"/>
    <col min="8750" max="8951" width="9.140625" style="989" customWidth="1"/>
    <col min="8952" max="8952" width="39" style="989"/>
    <col min="8953" max="8953" width="32.7109375" style="989" customWidth="1"/>
    <col min="8954" max="8956" width="12.140625" style="989" bestFit="1" customWidth="1"/>
    <col min="8957" max="8957" width="12.42578125" style="989" bestFit="1" customWidth="1"/>
    <col min="8958" max="8965" width="12.140625" style="989" bestFit="1" customWidth="1"/>
    <col min="8966" max="8966" width="33" style="989" customWidth="1"/>
    <col min="8967" max="8969" width="12.140625" style="989" bestFit="1" customWidth="1"/>
    <col min="8970" max="8970" width="12.140625" style="989" customWidth="1"/>
    <col min="8971" max="8978" width="12.5703125" style="989" customWidth="1"/>
    <col min="8979" max="8979" width="33" style="989" customWidth="1"/>
    <col min="8980" max="8987" width="39" style="989" customWidth="1"/>
    <col min="8988" max="8995" width="12.5703125" style="989" customWidth="1"/>
    <col min="8996" max="8997" width="15.28515625" style="989" customWidth="1"/>
    <col min="8998" max="9005" width="12.85546875" style="989" bestFit="1" customWidth="1"/>
    <col min="9006" max="9207" width="9.140625" style="989" customWidth="1"/>
    <col min="9208" max="9208" width="39" style="989"/>
    <col min="9209" max="9209" width="32.7109375" style="989" customWidth="1"/>
    <col min="9210" max="9212" width="12.140625" style="989" bestFit="1" customWidth="1"/>
    <col min="9213" max="9213" width="12.42578125" style="989" bestFit="1" customWidth="1"/>
    <col min="9214" max="9221" width="12.140625" style="989" bestFit="1" customWidth="1"/>
    <col min="9222" max="9222" width="33" style="989" customWidth="1"/>
    <col min="9223" max="9225" width="12.140625" style="989" bestFit="1" customWidth="1"/>
    <col min="9226" max="9226" width="12.140625" style="989" customWidth="1"/>
    <col min="9227" max="9234" width="12.5703125" style="989" customWidth="1"/>
    <col min="9235" max="9235" width="33" style="989" customWidth="1"/>
    <col min="9236" max="9243" width="39" style="989" customWidth="1"/>
    <col min="9244" max="9251" width="12.5703125" style="989" customWidth="1"/>
    <col min="9252" max="9253" width="15.28515625" style="989" customWidth="1"/>
    <col min="9254" max="9261" width="12.85546875" style="989" bestFit="1" customWidth="1"/>
    <col min="9262" max="9463" width="9.140625" style="989" customWidth="1"/>
    <col min="9464" max="9464" width="39" style="989"/>
    <col min="9465" max="9465" width="32.7109375" style="989" customWidth="1"/>
    <col min="9466" max="9468" width="12.140625" style="989" bestFit="1" customWidth="1"/>
    <col min="9469" max="9469" width="12.42578125" style="989" bestFit="1" customWidth="1"/>
    <col min="9470" max="9477" width="12.140625" style="989" bestFit="1" customWidth="1"/>
    <col min="9478" max="9478" width="33" style="989" customWidth="1"/>
    <col min="9479" max="9481" width="12.140625" style="989" bestFit="1" customWidth="1"/>
    <col min="9482" max="9482" width="12.140625" style="989" customWidth="1"/>
    <col min="9483" max="9490" width="12.5703125" style="989" customWidth="1"/>
    <col min="9491" max="9491" width="33" style="989" customWidth="1"/>
    <col min="9492" max="9499" width="39" style="989" customWidth="1"/>
    <col min="9500" max="9507" width="12.5703125" style="989" customWidth="1"/>
    <col min="9508" max="9509" width="15.28515625" style="989" customWidth="1"/>
    <col min="9510" max="9517" width="12.85546875" style="989" bestFit="1" customWidth="1"/>
    <col min="9518" max="9719" width="9.140625" style="989" customWidth="1"/>
    <col min="9720" max="9720" width="39" style="989"/>
    <col min="9721" max="9721" width="32.7109375" style="989" customWidth="1"/>
    <col min="9722" max="9724" width="12.140625" style="989" bestFit="1" customWidth="1"/>
    <col min="9725" max="9725" width="12.42578125" style="989" bestFit="1" customWidth="1"/>
    <col min="9726" max="9733" width="12.140625" style="989" bestFit="1" customWidth="1"/>
    <col min="9734" max="9734" width="33" style="989" customWidth="1"/>
    <col min="9735" max="9737" width="12.140625" style="989" bestFit="1" customWidth="1"/>
    <col min="9738" max="9738" width="12.140625" style="989" customWidth="1"/>
    <col min="9739" max="9746" width="12.5703125" style="989" customWidth="1"/>
    <col min="9747" max="9747" width="33" style="989" customWidth="1"/>
    <col min="9748" max="9755" width="39" style="989" customWidth="1"/>
    <col min="9756" max="9763" width="12.5703125" style="989" customWidth="1"/>
    <col min="9764" max="9765" width="15.28515625" style="989" customWidth="1"/>
    <col min="9766" max="9773" width="12.85546875" style="989" bestFit="1" customWidth="1"/>
    <col min="9774" max="9975" width="9.140625" style="989" customWidth="1"/>
    <col min="9976" max="9976" width="39" style="989"/>
    <col min="9977" max="9977" width="32.7109375" style="989" customWidth="1"/>
    <col min="9978" max="9980" width="12.140625" style="989" bestFit="1" customWidth="1"/>
    <col min="9981" max="9981" width="12.42578125" style="989" bestFit="1" customWidth="1"/>
    <col min="9982" max="9989" width="12.140625" style="989" bestFit="1" customWidth="1"/>
    <col min="9990" max="9990" width="33" style="989" customWidth="1"/>
    <col min="9991" max="9993" width="12.140625" style="989" bestFit="1" customWidth="1"/>
    <col min="9994" max="9994" width="12.140625" style="989" customWidth="1"/>
    <col min="9995" max="10002" width="12.5703125" style="989" customWidth="1"/>
    <col min="10003" max="10003" width="33" style="989" customWidth="1"/>
    <col min="10004" max="10011" width="39" style="989" customWidth="1"/>
    <col min="10012" max="10019" width="12.5703125" style="989" customWidth="1"/>
    <col min="10020" max="10021" width="15.28515625" style="989" customWidth="1"/>
    <col min="10022" max="10029" width="12.85546875" style="989" bestFit="1" customWidth="1"/>
    <col min="10030" max="10231" width="9.140625" style="989" customWidth="1"/>
    <col min="10232" max="10232" width="39" style="989"/>
    <col min="10233" max="10233" width="32.7109375" style="989" customWidth="1"/>
    <col min="10234" max="10236" width="12.140625" style="989" bestFit="1" customWidth="1"/>
    <col min="10237" max="10237" width="12.42578125" style="989" bestFit="1" customWidth="1"/>
    <col min="10238" max="10245" width="12.140625" style="989" bestFit="1" customWidth="1"/>
    <col min="10246" max="10246" width="33" style="989" customWidth="1"/>
    <col min="10247" max="10249" width="12.140625" style="989" bestFit="1" customWidth="1"/>
    <col min="10250" max="10250" width="12.140625" style="989" customWidth="1"/>
    <col min="10251" max="10258" width="12.5703125" style="989" customWidth="1"/>
    <col min="10259" max="10259" width="33" style="989" customWidth="1"/>
    <col min="10260" max="10267" width="39" style="989" customWidth="1"/>
    <col min="10268" max="10275" width="12.5703125" style="989" customWidth="1"/>
    <col min="10276" max="10277" width="15.28515625" style="989" customWidth="1"/>
    <col min="10278" max="10285" width="12.85546875" style="989" bestFit="1" customWidth="1"/>
    <col min="10286" max="10487" width="9.140625" style="989" customWidth="1"/>
    <col min="10488" max="10488" width="39" style="989"/>
    <col min="10489" max="10489" width="32.7109375" style="989" customWidth="1"/>
    <col min="10490" max="10492" width="12.140625" style="989" bestFit="1" customWidth="1"/>
    <col min="10493" max="10493" width="12.42578125" style="989" bestFit="1" customWidth="1"/>
    <col min="10494" max="10501" width="12.140625" style="989" bestFit="1" customWidth="1"/>
    <col min="10502" max="10502" width="33" style="989" customWidth="1"/>
    <col min="10503" max="10505" width="12.140625" style="989" bestFit="1" customWidth="1"/>
    <col min="10506" max="10506" width="12.140625" style="989" customWidth="1"/>
    <col min="10507" max="10514" width="12.5703125" style="989" customWidth="1"/>
    <col min="10515" max="10515" width="33" style="989" customWidth="1"/>
    <col min="10516" max="10523" width="39" style="989" customWidth="1"/>
    <col min="10524" max="10531" width="12.5703125" style="989" customWidth="1"/>
    <col min="10532" max="10533" width="15.28515625" style="989" customWidth="1"/>
    <col min="10534" max="10541" width="12.85546875" style="989" bestFit="1" customWidth="1"/>
    <col min="10542" max="10743" width="9.140625" style="989" customWidth="1"/>
    <col min="10744" max="10744" width="39" style="989"/>
    <col min="10745" max="10745" width="32.7109375" style="989" customWidth="1"/>
    <col min="10746" max="10748" width="12.140625" style="989" bestFit="1" customWidth="1"/>
    <col min="10749" max="10749" width="12.42578125" style="989" bestFit="1" customWidth="1"/>
    <col min="10750" max="10757" width="12.140625" style="989" bestFit="1" customWidth="1"/>
    <col min="10758" max="10758" width="33" style="989" customWidth="1"/>
    <col min="10759" max="10761" width="12.140625" style="989" bestFit="1" customWidth="1"/>
    <col min="10762" max="10762" width="12.140625" style="989" customWidth="1"/>
    <col min="10763" max="10770" width="12.5703125" style="989" customWidth="1"/>
    <col min="10771" max="10771" width="33" style="989" customWidth="1"/>
    <col min="10772" max="10779" width="39" style="989" customWidth="1"/>
    <col min="10780" max="10787" width="12.5703125" style="989" customWidth="1"/>
    <col min="10788" max="10789" width="15.28515625" style="989" customWidth="1"/>
    <col min="10790" max="10797" width="12.85546875" style="989" bestFit="1" customWidth="1"/>
    <col min="10798" max="10999" width="9.140625" style="989" customWidth="1"/>
    <col min="11000" max="11000" width="39" style="989"/>
    <col min="11001" max="11001" width="32.7109375" style="989" customWidth="1"/>
    <col min="11002" max="11004" width="12.140625" style="989" bestFit="1" customWidth="1"/>
    <col min="11005" max="11005" width="12.42578125" style="989" bestFit="1" customWidth="1"/>
    <col min="11006" max="11013" width="12.140625" style="989" bestFit="1" customWidth="1"/>
    <col min="11014" max="11014" width="33" style="989" customWidth="1"/>
    <col min="11015" max="11017" width="12.140625" style="989" bestFit="1" customWidth="1"/>
    <col min="11018" max="11018" width="12.140625" style="989" customWidth="1"/>
    <col min="11019" max="11026" width="12.5703125" style="989" customWidth="1"/>
    <col min="11027" max="11027" width="33" style="989" customWidth="1"/>
    <col min="11028" max="11035" width="39" style="989" customWidth="1"/>
    <col min="11036" max="11043" width="12.5703125" style="989" customWidth="1"/>
    <col min="11044" max="11045" width="15.28515625" style="989" customWidth="1"/>
    <col min="11046" max="11053" width="12.85546875" style="989" bestFit="1" customWidth="1"/>
    <col min="11054" max="11255" width="9.140625" style="989" customWidth="1"/>
    <col min="11256" max="11256" width="39" style="989"/>
    <col min="11257" max="11257" width="32.7109375" style="989" customWidth="1"/>
    <col min="11258" max="11260" width="12.140625" style="989" bestFit="1" customWidth="1"/>
    <col min="11261" max="11261" width="12.42578125" style="989" bestFit="1" customWidth="1"/>
    <col min="11262" max="11269" width="12.140625" style="989" bestFit="1" customWidth="1"/>
    <col min="11270" max="11270" width="33" style="989" customWidth="1"/>
    <col min="11271" max="11273" width="12.140625" style="989" bestFit="1" customWidth="1"/>
    <col min="11274" max="11274" width="12.140625" style="989" customWidth="1"/>
    <col min="11275" max="11282" width="12.5703125" style="989" customWidth="1"/>
    <col min="11283" max="11283" width="33" style="989" customWidth="1"/>
    <col min="11284" max="11291" width="39" style="989" customWidth="1"/>
    <col min="11292" max="11299" width="12.5703125" style="989" customWidth="1"/>
    <col min="11300" max="11301" width="15.28515625" style="989" customWidth="1"/>
    <col min="11302" max="11309" width="12.85546875" style="989" bestFit="1" customWidth="1"/>
    <col min="11310" max="11511" width="9.140625" style="989" customWidth="1"/>
    <col min="11512" max="11512" width="39" style="989"/>
    <col min="11513" max="11513" width="32.7109375" style="989" customWidth="1"/>
    <col min="11514" max="11516" width="12.140625" style="989" bestFit="1" customWidth="1"/>
    <col min="11517" max="11517" width="12.42578125" style="989" bestFit="1" customWidth="1"/>
    <col min="11518" max="11525" width="12.140625" style="989" bestFit="1" customWidth="1"/>
    <col min="11526" max="11526" width="33" style="989" customWidth="1"/>
    <col min="11527" max="11529" width="12.140625" style="989" bestFit="1" customWidth="1"/>
    <col min="11530" max="11530" width="12.140625" style="989" customWidth="1"/>
    <col min="11531" max="11538" width="12.5703125" style="989" customWidth="1"/>
    <col min="11539" max="11539" width="33" style="989" customWidth="1"/>
    <col min="11540" max="11547" width="39" style="989" customWidth="1"/>
    <col min="11548" max="11555" width="12.5703125" style="989" customWidth="1"/>
    <col min="11556" max="11557" width="15.28515625" style="989" customWidth="1"/>
    <col min="11558" max="11565" width="12.85546875" style="989" bestFit="1" customWidth="1"/>
    <col min="11566" max="11767" width="9.140625" style="989" customWidth="1"/>
    <col min="11768" max="11768" width="39" style="989"/>
    <col min="11769" max="11769" width="32.7109375" style="989" customWidth="1"/>
    <col min="11770" max="11772" width="12.140625" style="989" bestFit="1" customWidth="1"/>
    <col min="11773" max="11773" width="12.42578125" style="989" bestFit="1" customWidth="1"/>
    <col min="11774" max="11781" width="12.140625" style="989" bestFit="1" customWidth="1"/>
    <col min="11782" max="11782" width="33" style="989" customWidth="1"/>
    <col min="11783" max="11785" width="12.140625" style="989" bestFit="1" customWidth="1"/>
    <col min="11786" max="11786" width="12.140625" style="989" customWidth="1"/>
    <col min="11787" max="11794" width="12.5703125" style="989" customWidth="1"/>
    <col min="11795" max="11795" width="33" style="989" customWidth="1"/>
    <col min="11796" max="11803" width="39" style="989" customWidth="1"/>
    <col min="11804" max="11811" width="12.5703125" style="989" customWidth="1"/>
    <col min="11812" max="11813" width="15.28515625" style="989" customWidth="1"/>
    <col min="11814" max="11821" width="12.85546875" style="989" bestFit="1" customWidth="1"/>
    <col min="11822" max="12023" width="9.140625" style="989" customWidth="1"/>
    <col min="12024" max="12024" width="39" style="989"/>
    <col min="12025" max="12025" width="32.7109375" style="989" customWidth="1"/>
    <col min="12026" max="12028" width="12.140625" style="989" bestFit="1" customWidth="1"/>
    <col min="12029" max="12029" width="12.42578125" style="989" bestFit="1" customWidth="1"/>
    <col min="12030" max="12037" width="12.140625" style="989" bestFit="1" customWidth="1"/>
    <col min="12038" max="12038" width="33" style="989" customWidth="1"/>
    <col min="12039" max="12041" width="12.140625" style="989" bestFit="1" customWidth="1"/>
    <col min="12042" max="12042" width="12.140625" style="989" customWidth="1"/>
    <col min="12043" max="12050" width="12.5703125" style="989" customWidth="1"/>
    <col min="12051" max="12051" width="33" style="989" customWidth="1"/>
    <col min="12052" max="12059" width="39" style="989" customWidth="1"/>
    <col min="12060" max="12067" width="12.5703125" style="989" customWidth="1"/>
    <col min="12068" max="12069" width="15.28515625" style="989" customWidth="1"/>
    <col min="12070" max="12077" width="12.85546875" style="989" bestFit="1" customWidth="1"/>
    <col min="12078" max="12279" width="9.140625" style="989" customWidth="1"/>
    <col min="12280" max="12280" width="39" style="989"/>
    <col min="12281" max="12281" width="32.7109375" style="989" customWidth="1"/>
    <col min="12282" max="12284" width="12.140625" style="989" bestFit="1" customWidth="1"/>
    <col min="12285" max="12285" width="12.42578125" style="989" bestFit="1" customWidth="1"/>
    <col min="12286" max="12293" width="12.140625" style="989" bestFit="1" customWidth="1"/>
    <col min="12294" max="12294" width="33" style="989" customWidth="1"/>
    <col min="12295" max="12297" width="12.140625" style="989" bestFit="1" customWidth="1"/>
    <col min="12298" max="12298" width="12.140625" style="989" customWidth="1"/>
    <col min="12299" max="12306" width="12.5703125" style="989" customWidth="1"/>
    <col min="12307" max="12307" width="33" style="989" customWidth="1"/>
    <col min="12308" max="12315" width="39" style="989" customWidth="1"/>
    <col min="12316" max="12323" width="12.5703125" style="989" customWidth="1"/>
    <col min="12324" max="12325" width="15.28515625" style="989" customWidth="1"/>
    <col min="12326" max="12333" width="12.85546875" style="989" bestFit="1" customWidth="1"/>
    <col min="12334" max="12535" width="9.140625" style="989" customWidth="1"/>
    <col min="12536" max="12536" width="39" style="989"/>
    <col min="12537" max="12537" width="32.7109375" style="989" customWidth="1"/>
    <col min="12538" max="12540" width="12.140625" style="989" bestFit="1" customWidth="1"/>
    <col min="12541" max="12541" width="12.42578125" style="989" bestFit="1" customWidth="1"/>
    <col min="12542" max="12549" width="12.140625" style="989" bestFit="1" customWidth="1"/>
    <col min="12550" max="12550" width="33" style="989" customWidth="1"/>
    <col min="12551" max="12553" width="12.140625" style="989" bestFit="1" customWidth="1"/>
    <col min="12554" max="12554" width="12.140625" style="989" customWidth="1"/>
    <col min="12555" max="12562" width="12.5703125" style="989" customWidth="1"/>
    <col min="12563" max="12563" width="33" style="989" customWidth="1"/>
    <col min="12564" max="12571" width="39" style="989" customWidth="1"/>
    <col min="12572" max="12579" width="12.5703125" style="989" customWidth="1"/>
    <col min="12580" max="12581" width="15.28515625" style="989" customWidth="1"/>
    <col min="12582" max="12589" width="12.85546875" style="989" bestFit="1" customWidth="1"/>
    <col min="12590" max="12791" width="9.140625" style="989" customWidth="1"/>
    <col min="12792" max="12792" width="39" style="989"/>
    <col min="12793" max="12793" width="32.7109375" style="989" customWidth="1"/>
    <col min="12794" max="12796" width="12.140625" style="989" bestFit="1" customWidth="1"/>
    <col min="12797" max="12797" width="12.42578125" style="989" bestFit="1" customWidth="1"/>
    <col min="12798" max="12805" width="12.140625" style="989" bestFit="1" customWidth="1"/>
    <col min="12806" max="12806" width="33" style="989" customWidth="1"/>
    <col min="12807" max="12809" width="12.140625" style="989" bestFit="1" customWidth="1"/>
    <col min="12810" max="12810" width="12.140625" style="989" customWidth="1"/>
    <col min="12811" max="12818" width="12.5703125" style="989" customWidth="1"/>
    <col min="12819" max="12819" width="33" style="989" customWidth="1"/>
    <col min="12820" max="12827" width="39" style="989" customWidth="1"/>
    <col min="12828" max="12835" width="12.5703125" style="989" customWidth="1"/>
    <col min="12836" max="12837" width="15.28515625" style="989" customWidth="1"/>
    <col min="12838" max="12845" width="12.85546875" style="989" bestFit="1" customWidth="1"/>
    <col min="12846" max="13047" width="9.140625" style="989" customWidth="1"/>
    <col min="13048" max="13048" width="39" style="989"/>
    <col min="13049" max="13049" width="32.7109375" style="989" customWidth="1"/>
    <col min="13050" max="13052" width="12.140625" style="989" bestFit="1" customWidth="1"/>
    <col min="13053" max="13053" width="12.42578125" style="989" bestFit="1" customWidth="1"/>
    <col min="13054" max="13061" width="12.140625" style="989" bestFit="1" customWidth="1"/>
    <col min="13062" max="13062" width="33" style="989" customWidth="1"/>
    <col min="13063" max="13065" width="12.140625" style="989" bestFit="1" customWidth="1"/>
    <col min="13066" max="13066" width="12.140625" style="989" customWidth="1"/>
    <col min="13067" max="13074" width="12.5703125" style="989" customWidth="1"/>
    <col min="13075" max="13075" width="33" style="989" customWidth="1"/>
    <col min="13076" max="13083" width="39" style="989" customWidth="1"/>
    <col min="13084" max="13091" width="12.5703125" style="989" customWidth="1"/>
    <col min="13092" max="13093" width="15.28515625" style="989" customWidth="1"/>
    <col min="13094" max="13101" width="12.85546875" style="989" bestFit="1" customWidth="1"/>
    <col min="13102" max="13303" width="9.140625" style="989" customWidth="1"/>
    <col min="13304" max="13304" width="39" style="989"/>
    <col min="13305" max="13305" width="32.7109375" style="989" customWidth="1"/>
    <col min="13306" max="13308" width="12.140625" style="989" bestFit="1" customWidth="1"/>
    <col min="13309" max="13309" width="12.42578125" style="989" bestFit="1" customWidth="1"/>
    <col min="13310" max="13317" width="12.140625" style="989" bestFit="1" customWidth="1"/>
    <col min="13318" max="13318" width="33" style="989" customWidth="1"/>
    <col min="13319" max="13321" width="12.140625" style="989" bestFit="1" customWidth="1"/>
    <col min="13322" max="13322" width="12.140625" style="989" customWidth="1"/>
    <col min="13323" max="13330" width="12.5703125" style="989" customWidth="1"/>
    <col min="13331" max="13331" width="33" style="989" customWidth="1"/>
    <col min="13332" max="13339" width="39" style="989" customWidth="1"/>
    <col min="13340" max="13347" width="12.5703125" style="989" customWidth="1"/>
    <col min="13348" max="13349" width="15.28515625" style="989" customWidth="1"/>
    <col min="13350" max="13357" width="12.85546875" style="989" bestFit="1" customWidth="1"/>
    <col min="13358" max="13559" width="9.140625" style="989" customWidth="1"/>
    <col min="13560" max="13560" width="39" style="989"/>
    <col min="13561" max="13561" width="32.7109375" style="989" customWidth="1"/>
    <col min="13562" max="13564" width="12.140625" style="989" bestFit="1" customWidth="1"/>
    <col min="13565" max="13565" width="12.42578125" style="989" bestFit="1" customWidth="1"/>
    <col min="13566" max="13573" width="12.140625" style="989" bestFit="1" customWidth="1"/>
    <col min="13574" max="13574" width="33" style="989" customWidth="1"/>
    <col min="13575" max="13577" width="12.140625" style="989" bestFit="1" customWidth="1"/>
    <col min="13578" max="13578" width="12.140625" style="989" customWidth="1"/>
    <col min="13579" max="13586" width="12.5703125" style="989" customWidth="1"/>
    <col min="13587" max="13587" width="33" style="989" customWidth="1"/>
    <col min="13588" max="13595" width="39" style="989" customWidth="1"/>
    <col min="13596" max="13603" width="12.5703125" style="989" customWidth="1"/>
    <col min="13604" max="13605" width="15.28515625" style="989" customWidth="1"/>
    <col min="13606" max="13613" width="12.85546875" style="989" bestFit="1" customWidth="1"/>
    <col min="13614" max="13815" width="9.140625" style="989" customWidth="1"/>
    <col min="13816" max="13816" width="39" style="989"/>
    <col min="13817" max="13817" width="32.7109375" style="989" customWidth="1"/>
    <col min="13818" max="13820" width="12.140625" style="989" bestFit="1" customWidth="1"/>
    <col min="13821" max="13821" width="12.42578125" style="989" bestFit="1" customWidth="1"/>
    <col min="13822" max="13829" width="12.140625" style="989" bestFit="1" customWidth="1"/>
    <col min="13830" max="13830" width="33" style="989" customWidth="1"/>
    <col min="13831" max="13833" width="12.140625" style="989" bestFit="1" customWidth="1"/>
    <col min="13834" max="13834" width="12.140625" style="989" customWidth="1"/>
    <col min="13835" max="13842" width="12.5703125" style="989" customWidth="1"/>
    <col min="13843" max="13843" width="33" style="989" customWidth="1"/>
    <col min="13844" max="13851" width="39" style="989" customWidth="1"/>
    <col min="13852" max="13859" width="12.5703125" style="989" customWidth="1"/>
    <col min="13860" max="13861" width="15.28515625" style="989" customWidth="1"/>
    <col min="13862" max="13869" width="12.85546875" style="989" bestFit="1" customWidth="1"/>
    <col min="13870" max="14071" width="9.140625" style="989" customWidth="1"/>
    <col min="14072" max="14072" width="39" style="989"/>
    <col min="14073" max="14073" width="32.7109375" style="989" customWidth="1"/>
    <col min="14074" max="14076" width="12.140625" style="989" bestFit="1" customWidth="1"/>
    <col min="14077" max="14077" width="12.42578125" style="989" bestFit="1" customWidth="1"/>
    <col min="14078" max="14085" width="12.140625" style="989" bestFit="1" customWidth="1"/>
    <col min="14086" max="14086" width="33" style="989" customWidth="1"/>
    <col min="14087" max="14089" width="12.140625" style="989" bestFit="1" customWidth="1"/>
    <col min="14090" max="14090" width="12.140625" style="989" customWidth="1"/>
    <col min="14091" max="14098" width="12.5703125" style="989" customWidth="1"/>
    <col min="14099" max="14099" width="33" style="989" customWidth="1"/>
    <col min="14100" max="14107" width="39" style="989" customWidth="1"/>
    <col min="14108" max="14115" width="12.5703125" style="989" customWidth="1"/>
    <col min="14116" max="14117" width="15.28515625" style="989" customWidth="1"/>
    <col min="14118" max="14125" width="12.85546875" style="989" bestFit="1" customWidth="1"/>
    <col min="14126" max="14327" width="9.140625" style="989" customWidth="1"/>
    <col min="14328" max="14328" width="39" style="989"/>
    <col min="14329" max="14329" width="32.7109375" style="989" customWidth="1"/>
    <col min="14330" max="14332" width="12.140625" style="989" bestFit="1" customWidth="1"/>
    <col min="14333" max="14333" width="12.42578125" style="989" bestFit="1" customWidth="1"/>
    <col min="14334" max="14341" width="12.140625" style="989" bestFit="1" customWidth="1"/>
    <col min="14342" max="14342" width="33" style="989" customWidth="1"/>
    <col min="14343" max="14345" width="12.140625" style="989" bestFit="1" customWidth="1"/>
    <col min="14346" max="14346" width="12.140625" style="989" customWidth="1"/>
    <col min="14347" max="14354" width="12.5703125" style="989" customWidth="1"/>
    <col min="14355" max="14355" width="33" style="989" customWidth="1"/>
    <col min="14356" max="14363" width="39" style="989" customWidth="1"/>
    <col min="14364" max="14371" width="12.5703125" style="989" customWidth="1"/>
    <col min="14372" max="14373" width="15.28515625" style="989" customWidth="1"/>
    <col min="14374" max="14381" width="12.85546875" style="989" bestFit="1" customWidth="1"/>
    <col min="14382" max="14583" width="9.140625" style="989" customWidth="1"/>
    <col min="14584" max="14584" width="39" style="989"/>
    <col min="14585" max="14585" width="32.7109375" style="989" customWidth="1"/>
    <col min="14586" max="14588" width="12.140625" style="989" bestFit="1" customWidth="1"/>
    <col min="14589" max="14589" width="12.42578125" style="989" bestFit="1" customWidth="1"/>
    <col min="14590" max="14597" width="12.140625" style="989" bestFit="1" customWidth="1"/>
    <col min="14598" max="14598" width="33" style="989" customWidth="1"/>
    <col min="14599" max="14601" width="12.140625" style="989" bestFit="1" customWidth="1"/>
    <col min="14602" max="14602" width="12.140625" style="989" customWidth="1"/>
    <col min="14603" max="14610" width="12.5703125" style="989" customWidth="1"/>
    <col min="14611" max="14611" width="33" style="989" customWidth="1"/>
    <col min="14612" max="14619" width="39" style="989" customWidth="1"/>
    <col min="14620" max="14627" width="12.5703125" style="989" customWidth="1"/>
    <col min="14628" max="14629" width="15.28515625" style="989" customWidth="1"/>
    <col min="14630" max="14637" width="12.85546875" style="989" bestFit="1" customWidth="1"/>
    <col min="14638" max="14839" width="9.140625" style="989" customWidth="1"/>
    <col min="14840" max="14840" width="39" style="989"/>
    <col min="14841" max="14841" width="32.7109375" style="989" customWidth="1"/>
    <col min="14842" max="14844" width="12.140625" style="989" bestFit="1" customWidth="1"/>
    <col min="14845" max="14845" width="12.42578125" style="989" bestFit="1" customWidth="1"/>
    <col min="14846" max="14853" width="12.140625" style="989" bestFit="1" customWidth="1"/>
    <col min="14854" max="14854" width="33" style="989" customWidth="1"/>
    <col min="14855" max="14857" width="12.140625" style="989" bestFit="1" customWidth="1"/>
    <col min="14858" max="14858" width="12.140625" style="989" customWidth="1"/>
    <col min="14859" max="14866" width="12.5703125" style="989" customWidth="1"/>
    <col min="14867" max="14867" width="33" style="989" customWidth="1"/>
    <col min="14868" max="14875" width="39" style="989" customWidth="1"/>
    <col min="14876" max="14883" width="12.5703125" style="989" customWidth="1"/>
    <col min="14884" max="14885" width="15.28515625" style="989" customWidth="1"/>
    <col min="14886" max="14893" width="12.85546875" style="989" bestFit="1" customWidth="1"/>
    <col min="14894" max="15095" width="9.140625" style="989" customWidth="1"/>
    <col min="15096" max="15096" width="39" style="989"/>
    <col min="15097" max="15097" width="32.7109375" style="989" customWidth="1"/>
    <col min="15098" max="15100" width="12.140625" style="989" bestFit="1" customWidth="1"/>
    <col min="15101" max="15101" width="12.42578125" style="989" bestFit="1" customWidth="1"/>
    <col min="15102" max="15109" width="12.140625" style="989" bestFit="1" customWidth="1"/>
    <col min="15110" max="15110" width="33" style="989" customWidth="1"/>
    <col min="15111" max="15113" width="12.140625" style="989" bestFit="1" customWidth="1"/>
    <col min="15114" max="15114" width="12.140625" style="989" customWidth="1"/>
    <col min="15115" max="15122" width="12.5703125" style="989" customWidth="1"/>
    <col min="15123" max="15123" width="33" style="989" customWidth="1"/>
    <col min="15124" max="15131" width="39" style="989" customWidth="1"/>
    <col min="15132" max="15139" width="12.5703125" style="989" customWidth="1"/>
    <col min="15140" max="15141" width="15.28515625" style="989" customWidth="1"/>
    <col min="15142" max="15149" width="12.85546875" style="989" bestFit="1" customWidth="1"/>
    <col min="15150" max="15351" width="9.140625" style="989" customWidth="1"/>
    <col min="15352" max="15352" width="39" style="989"/>
    <col min="15353" max="15353" width="32.7109375" style="989" customWidth="1"/>
    <col min="15354" max="15356" width="12.140625" style="989" bestFit="1" customWidth="1"/>
    <col min="15357" max="15357" width="12.42578125" style="989" bestFit="1" customWidth="1"/>
    <col min="15358" max="15365" width="12.140625" style="989" bestFit="1" customWidth="1"/>
    <col min="15366" max="15366" width="33" style="989" customWidth="1"/>
    <col min="15367" max="15369" width="12.140625" style="989" bestFit="1" customWidth="1"/>
    <col min="15370" max="15370" width="12.140625" style="989" customWidth="1"/>
    <col min="15371" max="15378" width="12.5703125" style="989" customWidth="1"/>
    <col min="15379" max="15379" width="33" style="989" customWidth="1"/>
    <col min="15380" max="15387" width="39" style="989" customWidth="1"/>
    <col min="15388" max="15395" width="12.5703125" style="989" customWidth="1"/>
    <col min="15396" max="15397" width="15.28515625" style="989" customWidth="1"/>
    <col min="15398" max="15405" width="12.85546875" style="989" bestFit="1" customWidth="1"/>
    <col min="15406" max="15607" width="9.140625" style="989" customWidth="1"/>
    <col min="15608" max="15608" width="39" style="989"/>
    <col min="15609" max="15609" width="32.7109375" style="989" customWidth="1"/>
    <col min="15610" max="15612" width="12.140625" style="989" bestFit="1" customWidth="1"/>
    <col min="15613" max="15613" width="12.42578125" style="989" bestFit="1" customWidth="1"/>
    <col min="15614" max="15621" width="12.140625" style="989" bestFit="1" customWidth="1"/>
    <col min="15622" max="15622" width="33" style="989" customWidth="1"/>
    <col min="15623" max="15625" width="12.140625" style="989" bestFit="1" customWidth="1"/>
    <col min="15626" max="15626" width="12.140625" style="989" customWidth="1"/>
    <col min="15627" max="15634" width="12.5703125" style="989" customWidth="1"/>
    <col min="15635" max="15635" width="33" style="989" customWidth="1"/>
    <col min="15636" max="15643" width="39" style="989" customWidth="1"/>
    <col min="15644" max="15651" width="12.5703125" style="989" customWidth="1"/>
    <col min="15652" max="15653" width="15.28515625" style="989" customWidth="1"/>
    <col min="15654" max="15661" width="12.85546875" style="989" bestFit="1" customWidth="1"/>
    <col min="15662" max="15863" width="9.140625" style="989" customWidth="1"/>
    <col min="15864" max="15864" width="39" style="989"/>
    <col min="15865" max="15865" width="32.7109375" style="989" customWidth="1"/>
    <col min="15866" max="15868" width="12.140625" style="989" bestFit="1" customWidth="1"/>
    <col min="15869" max="15869" width="12.42578125" style="989" bestFit="1" customWidth="1"/>
    <col min="15870" max="15877" width="12.140625" style="989" bestFit="1" customWidth="1"/>
    <col min="15878" max="15878" width="33" style="989" customWidth="1"/>
    <col min="15879" max="15881" width="12.140625" style="989" bestFit="1" customWidth="1"/>
    <col min="15882" max="15882" width="12.140625" style="989" customWidth="1"/>
    <col min="15883" max="15890" width="12.5703125" style="989" customWidth="1"/>
    <col min="15891" max="15891" width="33" style="989" customWidth="1"/>
    <col min="15892" max="15899" width="39" style="989" customWidth="1"/>
    <col min="15900" max="15907" width="12.5703125" style="989" customWidth="1"/>
    <col min="15908" max="15909" width="15.28515625" style="989" customWidth="1"/>
    <col min="15910" max="15917" width="12.85546875" style="989" bestFit="1" customWidth="1"/>
    <col min="15918" max="16119" width="9.140625" style="989" customWidth="1"/>
    <col min="16120" max="16120" width="39" style="989"/>
    <col min="16121" max="16121" width="32.7109375" style="989" customWidth="1"/>
    <col min="16122" max="16124" width="12.140625" style="989" bestFit="1" customWidth="1"/>
    <col min="16125" max="16125" width="12.42578125" style="989" bestFit="1" customWidth="1"/>
    <col min="16126" max="16133" width="12.140625" style="989" bestFit="1" customWidth="1"/>
    <col min="16134" max="16134" width="33" style="989" customWidth="1"/>
    <col min="16135" max="16137" width="12.140625" style="989" bestFit="1" customWidth="1"/>
    <col min="16138" max="16138" width="12.140625" style="989" customWidth="1"/>
    <col min="16139" max="16146" width="12.5703125" style="989" customWidth="1"/>
    <col min="16147" max="16147" width="33" style="989" customWidth="1"/>
    <col min="16148" max="16155" width="39" style="989" customWidth="1"/>
    <col min="16156" max="16163" width="12.5703125" style="989" customWidth="1"/>
    <col min="16164" max="16165" width="15.28515625" style="989" customWidth="1"/>
    <col min="16166" max="16173" width="12.85546875" style="989" bestFit="1" customWidth="1"/>
    <col min="16174" max="16375" width="9.140625" style="989" customWidth="1"/>
    <col min="16376" max="16384" width="39" style="989"/>
  </cols>
  <sheetData>
    <row r="1" spans="1:49" ht="25.5">
      <c r="A1" s="883" t="s">
        <v>313</v>
      </c>
    </row>
    <row r="2" spans="1:49" ht="54.75" thickBot="1">
      <c r="A2" s="1413" t="s">
        <v>1268</v>
      </c>
      <c r="B2" s="1428"/>
      <c r="C2" s="1429"/>
      <c r="D2" s="3428"/>
      <c r="E2" s="3428"/>
      <c r="F2" s="3428"/>
      <c r="G2" s="3428"/>
      <c r="H2" s="3428"/>
      <c r="I2" s="3428"/>
      <c r="J2" s="1416"/>
      <c r="K2" s="1416"/>
      <c r="L2" s="1416"/>
      <c r="M2" s="1416"/>
      <c r="N2" s="1413" t="s">
        <v>1268</v>
      </c>
      <c r="O2" s="1416"/>
      <c r="P2" s="1416"/>
      <c r="Q2" s="1414"/>
      <c r="R2" s="1414"/>
      <c r="S2" s="1414"/>
      <c r="T2" s="3428"/>
      <c r="U2" s="3428"/>
      <c r="V2" s="3428"/>
      <c r="W2" s="1416"/>
      <c r="AA2" s="1413" t="s">
        <v>1269</v>
      </c>
    </row>
    <row r="3" spans="1:49" s="1080" customFormat="1" ht="16.5" customHeight="1" thickBot="1">
      <c r="A3" s="1372"/>
      <c r="B3" s="3422">
        <v>2008</v>
      </c>
      <c r="C3" s="3423"/>
      <c r="D3" s="3423"/>
      <c r="E3" s="3424"/>
      <c r="F3" s="3422">
        <v>2009</v>
      </c>
      <c r="G3" s="3423"/>
      <c r="H3" s="3423"/>
      <c r="I3" s="3424"/>
      <c r="J3" s="3422">
        <v>2010</v>
      </c>
      <c r="K3" s="3423"/>
      <c r="L3" s="3423"/>
      <c r="M3" s="3424"/>
      <c r="N3" s="1372"/>
      <c r="O3" s="3422">
        <v>2011</v>
      </c>
      <c r="P3" s="3423"/>
      <c r="Q3" s="3423"/>
      <c r="R3" s="3424"/>
      <c r="S3" s="3422">
        <v>2012</v>
      </c>
      <c r="T3" s="3423"/>
      <c r="U3" s="3423"/>
      <c r="V3" s="3424"/>
      <c r="W3" s="3422">
        <v>2013</v>
      </c>
      <c r="X3" s="3423"/>
      <c r="Y3" s="3423"/>
      <c r="Z3" s="3424"/>
      <c r="AA3" s="1400"/>
      <c r="AB3" s="3422">
        <v>2014</v>
      </c>
      <c r="AC3" s="3423"/>
      <c r="AD3" s="3423"/>
      <c r="AE3" s="3424"/>
      <c r="AF3" s="3422">
        <v>2015</v>
      </c>
      <c r="AG3" s="3423"/>
      <c r="AH3" s="3423"/>
      <c r="AI3" s="3424"/>
      <c r="AJ3" s="3422">
        <v>2016</v>
      </c>
      <c r="AK3" s="3423"/>
      <c r="AL3" s="3423"/>
      <c r="AM3" s="3424"/>
      <c r="AN3" s="3422">
        <v>2017</v>
      </c>
      <c r="AO3" s="3423"/>
      <c r="AP3" s="3423"/>
      <c r="AQ3" s="3424"/>
      <c r="AR3" s="3422">
        <v>2018</v>
      </c>
      <c r="AS3" s="3423"/>
      <c r="AT3" s="3423"/>
      <c r="AU3" s="3424"/>
      <c r="AV3" s="3433">
        <v>2019</v>
      </c>
      <c r="AW3" s="3434"/>
    </row>
    <row r="4" spans="1:49" s="1403" customFormat="1" ht="16.5" customHeight="1" thickBot="1">
      <c r="A4" s="1356" t="s">
        <v>4</v>
      </c>
      <c r="B4" s="1353" t="s">
        <v>0</v>
      </c>
      <c r="C4" s="1354" t="s">
        <v>1</v>
      </c>
      <c r="D4" s="1354" t="s">
        <v>2</v>
      </c>
      <c r="E4" s="1355" t="s">
        <v>3</v>
      </c>
      <c r="F4" s="1356" t="s">
        <v>0</v>
      </c>
      <c r="G4" s="1356" t="s">
        <v>1</v>
      </c>
      <c r="H4" s="1356" t="s">
        <v>2</v>
      </c>
      <c r="I4" s="1356" t="s">
        <v>3</v>
      </c>
      <c r="J4" s="1353" t="s">
        <v>0</v>
      </c>
      <c r="K4" s="1354" t="s">
        <v>1</v>
      </c>
      <c r="L4" s="1354" t="s">
        <v>2</v>
      </c>
      <c r="M4" s="1355" t="s">
        <v>1125</v>
      </c>
      <c r="N4" s="1356" t="s">
        <v>4</v>
      </c>
      <c r="O4" s="1353" t="s">
        <v>0</v>
      </c>
      <c r="P4" s="1354" t="s">
        <v>1</v>
      </c>
      <c r="Q4" s="1354" t="s">
        <v>2</v>
      </c>
      <c r="R4" s="1355" t="s">
        <v>3</v>
      </c>
      <c r="S4" s="1353" t="s">
        <v>0</v>
      </c>
      <c r="T4" s="1354" t="s">
        <v>1</v>
      </c>
      <c r="U4" s="1354" t="s">
        <v>2</v>
      </c>
      <c r="V4" s="1355" t="s">
        <v>3</v>
      </c>
      <c r="W4" s="1353" t="s">
        <v>0</v>
      </c>
      <c r="X4" s="1354" t="s">
        <v>1</v>
      </c>
      <c r="Y4" s="1354" t="s">
        <v>2</v>
      </c>
      <c r="Z4" s="1355" t="s">
        <v>3</v>
      </c>
      <c r="AA4" s="1401" t="s">
        <v>4</v>
      </c>
      <c r="AB4" s="1353" t="s">
        <v>0</v>
      </c>
      <c r="AC4" s="1354" t="s">
        <v>1</v>
      </c>
      <c r="AD4" s="1354" t="s">
        <v>2</v>
      </c>
      <c r="AE4" s="1355" t="s">
        <v>3</v>
      </c>
      <c r="AF4" s="1353" t="s">
        <v>0</v>
      </c>
      <c r="AG4" s="1354" t="s">
        <v>1</v>
      </c>
      <c r="AH4" s="1354" t="s">
        <v>2</v>
      </c>
      <c r="AI4" s="1355" t="s">
        <v>3</v>
      </c>
      <c r="AJ4" s="1353" t="s">
        <v>0</v>
      </c>
      <c r="AK4" s="1354" t="s">
        <v>1</v>
      </c>
      <c r="AL4" s="1354" t="s">
        <v>2</v>
      </c>
      <c r="AM4" s="1355" t="s">
        <v>3</v>
      </c>
      <c r="AN4" s="1353" t="s">
        <v>0</v>
      </c>
      <c r="AO4" s="1354" t="s">
        <v>1</v>
      </c>
      <c r="AP4" s="1354" t="s">
        <v>2</v>
      </c>
      <c r="AQ4" s="1354" t="s">
        <v>3</v>
      </c>
      <c r="AR4" s="1353" t="s">
        <v>0</v>
      </c>
      <c r="AS4" s="1354" t="s">
        <v>1</v>
      </c>
      <c r="AT4" s="1354" t="s">
        <v>2</v>
      </c>
      <c r="AU4" s="1355" t="s">
        <v>3</v>
      </c>
      <c r="AV4" s="1353" t="s">
        <v>0</v>
      </c>
      <c r="AW4" s="1355" t="s">
        <v>1</v>
      </c>
    </row>
    <row r="5" spans="1:49">
      <c r="A5" s="1458" t="s">
        <v>53</v>
      </c>
      <c r="B5" s="1923">
        <v>900.2</v>
      </c>
      <c r="C5" s="1924">
        <v>361.36</v>
      </c>
      <c r="D5" s="1924">
        <v>404.55</v>
      </c>
      <c r="E5" s="1924">
        <v>602.29999999999995</v>
      </c>
      <c r="F5" s="1950">
        <v>790.71</v>
      </c>
      <c r="G5" s="1951">
        <v>872.87</v>
      </c>
      <c r="H5" s="1951">
        <v>873.56</v>
      </c>
      <c r="I5" s="1952">
        <v>321.83999999999997</v>
      </c>
      <c r="J5" s="1923">
        <v>742.88</v>
      </c>
      <c r="K5" s="1924">
        <v>1060.8</v>
      </c>
      <c r="L5" s="1924">
        <v>319.97000000000003</v>
      </c>
      <c r="M5" s="1925">
        <v>882.36</v>
      </c>
      <c r="N5" s="1458" t="s">
        <v>53</v>
      </c>
      <c r="O5" s="1923">
        <v>211.8</v>
      </c>
      <c r="P5" s="1924">
        <v>1675.7</v>
      </c>
      <c r="Q5" s="1924">
        <v>334.1</v>
      </c>
      <c r="R5" s="1925">
        <v>601.5</v>
      </c>
      <c r="S5" s="1923">
        <v>1126.7</v>
      </c>
      <c r="T5" s="1924">
        <v>1666.49</v>
      </c>
      <c r="U5" s="1924">
        <v>1280.277</v>
      </c>
      <c r="V5" s="1925">
        <v>914.1</v>
      </c>
      <c r="W5" s="1923">
        <v>695.5</v>
      </c>
      <c r="X5" s="1924">
        <v>933</v>
      </c>
      <c r="Y5" s="1924">
        <v>539.85699999999997</v>
      </c>
      <c r="Z5" s="1925">
        <v>631.70000000000005</v>
      </c>
      <c r="AA5" s="984" t="s">
        <v>53</v>
      </c>
      <c r="AB5" s="1950">
        <v>1436.591752</v>
      </c>
      <c r="AC5" s="1951">
        <v>1385.9194783999999</v>
      </c>
      <c r="AD5" s="1951">
        <v>956.62827500000003</v>
      </c>
      <c r="AE5" s="1952">
        <v>1251.281209</v>
      </c>
      <c r="AF5" s="1950">
        <v>305.36012299999999</v>
      </c>
      <c r="AG5" s="1951">
        <v>783.47310700000003</v>
      </c>
      <c r="AH5" s="1951">
        <v>1409.6872599999999</v>
      </c>
      <c r="AI5" s="1952">
        <v>1916.24134</v>
      </c>
      <c r="AJ5" s="1950">
        <v>1667.227877</v>
      </c>
      <c r="AK5" s="1951">
        <v>1714.9553989999999</v>
      </c>
      <c r="AL5" s="1951">
        <v>1047.390525</v>
      </c>
      <c r="AM5" s="1952">
        <v>1264.747447</v>
      </c>
      <c r="AN5" s="1950">
        <v>1346.43157858</v>
      </c>
      <c r="AO5" s="1951">
        <v>326.64205099999998</v>
      </c>
      <c r="AP5" s="1951">
        <v>710.12987799999996</v>
      </c>
      <c r="AQ5" s="1951">
        <v>627.18519900000001</v>
      </c>
      <c r="AR5" s="1950">
        <v>1439.6919459999999</v>
      </c>
      <c r="AS5" s="1951">
        <v>787.33581900000001</v>
      </c>
      <c r="AT5" s="1951">
        <v>1593.5214080000001</v>
      </c>
      <c r="AU5" s="1952">
        <v>5816.9695650000003</v>
      </c>
      <c r="AV5" s="1950">
        <v>2742.4481649999998</v>
      </c>
      <c r="AW5" s="1952">
        <v>5376.9819068900006</v>
      </c>
    </row>
    <row r="6" spans="1:49">
      <c r="A6" s="1458" t="s">
        <v>1254</v>
      </c>
      <c r="B6" s="1923">
        <v>10349.15</v>
      </c>
      <c r="C6" s="1924">
        <v>11839.04</v>
      </c>
      <c r="D6" s="1924">
        <v>13269.2</v>
      </c>
      <c r="E6" s="1925">
        <v>14028.740000000002</v>
      </c>
      <c r="F6" s="1923">
        <v>14294.45</v>
      </c>
      <c r="G6" s="1924">
        <v>13809.14</v>
      </c>
      <c r="H6" s="1924">
        <v>10421.81</v>
      </c>
      <c r="I6" s="1924">
        <v>11281.29</v>
      </c>
      <c r="J6" s="1923">
        <v>13959.599999999999</v>
      </c>
      <c r="K6" s="1924">
        <v>13892.14</v>
      </c>
      <c r="L6" s="1924">
        <v>14483.51</v>
      </c>
      <c r="M6" s="1925">
        <v>17043.25</v>
      </c>
      <c r="N6" s="1458" t="s">
        <v>1254</v>
      </c>
      <c r="O6" s="1923">
        <v>37021.599999999999</v>
      </c>
      <c r="P6" s="1924">
        <v>36827.199999999997</v>
      </c>
      <c r="Q6" s="1924">
        <v>36787.899999999994</v>
      </c>
      <c r="R6" s="1924">
        <v>36370.300000000003</v>
      </c>
      <c r="S6" s="1923">
        <v>41485.1</v>
      </c>
      <c r="T6" s="1924">
        <v>40983.020000000004</v>
      </c>
      <c r="U6" s="1924">
        <v>40747.012999999999</v>
      </c>
      <c r="V6" s="1924">
        <v>42610.2</v>
      </c>
      <c r="W6" s="1923">
        <v>42868.101000000002</v>
      </c>
      <c r="X6" s="1924">
        <v>41995.8</v>
      </c>
      <c r="Y6" s="1924">
        <v>41413.237000000001</v>
      </c>
      <c r="Z6" s="1945">
        <v>44156.6</v>
      </c>
      <c r="AA6" s="1458" t="s">
        <v>1254</v>
      </c>
      <c r="AB6" s="1923">
        <v>44719.147924999997</v>
      </c>
      <c r="AC6" s="1924">
        <v>44503.092238609999</v>
      </c>
      <c r="AD6" s="1924">
        <v>43428.282675999995</v>
      </c>
      <c r="AE6" s="1924">
        <v>42684.718415999996</v>
      </c>
      <c r="AF6" s="1923">
        <v>51299.023974999996</v>
      </c>
      <c r="AG6" s="1924">
        <v>50266.966472</v>
      </c>
      <c r="AH6" s="1924">
        <v>49287.350237999999</v>
      </c>
      <c r="AI6" s="1924">
        <v>54874.097793000001</v>
      </c>
      <c r="AJ6" s="1923">
        <v>53563.285529000001</v>
      </c>
      <c r="AK6" s="1924">
        <v>53729.465482</v>
      </c>
      <c r="AL6" s="1924">
        <v>49742.418816000005</v>
      </c>
      <c r="AM6" s="1924">
        <v>53630.877199999995</v>
      </c>
      <c r="AN6" s="1923">
        <v>55128.200865999999</v>
      </c>
      <c r="AO6" s="1924">
        <v>55461.608426000006</v>
      </c>
      <c r="AP6" s="1924">
        <v>56889.926831999997</v>
      </c>
      <c r="AQ6" s="1924">
        <v>57263.658820999997</v>
      </c>
      <c r="AR6" s="1923">
        <v>104785.96869000001</v>
      </c>
      <c r="AS6" s="1924">
        <v>106779.08530800001</v>
      </c>
      <c r="AT6" s="1924">
        <v>104637.89502699999</v>
      </c>
      <c r="AU6" s="1924">
        <v>96167.506418000004</v>
      </c>
      <c r="AV6" s="1923">
        <f t="shared" ref="AV6" si="0">AV7+AV8</f>
        <v>96199.607673000006</v>
      </c>
      <c r="AW6" s="1924">
        <v>90897.890677329997</v>
      </c>
    </row>
    <row r="7" spans="1:49">
      <c r="A7" s="1381" t="s">
        <v>24</v>
      </c>
      <c r="B7" s="1923">
        <v>4533.8999999999996</v>
      </c>
      <c r="C7" s="1861">
        <v>5858.3</v>
      </c>
      <c r="D7" s="1861">
        <v>6019.68</v>
      </c>
      <c r="E7" s="1861">
        <v>5380.45</v>
      </c>
      <c r="F7" s="1862">
        <v>5497.46</v>
      </c>
      <c r="G7" s="1863">
        <v>5456.51</v>
      </c>
      <c r="H7" s="1863">
        <v>6244.41</v>
      </c>
      <c r="I7" s="1887">
        <v>6679.06</v>
      </c>
      <c r="J7" s="1864">
        <v>7819.62</v>
      </c>
      <c r="K7" s="1863">
        <v>8152.49</v>
      </c>
      <c r="L7" s="1924">
        <v>7983.42</v>
      </c>
      <c r="M7" s="1925">
        <v>9406.4599999999991</v>
      </c>
      <c r="N7" s="1381" t="s">
        <v>24</v>
      </c>
      <c r="O7" s="1864">
        <v>28576.3</v>
      </c>
      <c r="P7" s="1863">
        <v>26188.3</v>
      </c>
      <c r="Q7" s="1924">
        <v>25680.1</v>
      </c>
      <c r="R7" s="1887">
        <v>23079</v>
      </c>
      <c r="S7" s="1864">
        <v>25806.1</v>
      </c>
      <c r="T7" s="1924">
        <v>24104.463</v>
      </c>
      <c r="U7" s="1863">
        <v>23644.875</v>
      </c>
      <c r="V7" s="1925">
        <v>24499.8</v>
      </c>
      <c r="W7" s="1864">
        <v>21848.633000000002</v>
      </c>
      <c r="X7" s="1924">
        <v>20146.5</v>
      </c>
      <c r="Y7" s="1863">
        <v>16363.552</v>
      </c>
      <c r="Z7" s="1925">
        <v>18312.599999999999</v>
      </c>
      <c r="AA7" s="984" t="s">
        <v>24</v>
      </c>
      <c r="AB7" s="1923">
        <v>16585.645543999999</v>
      </c>
      <c r="AC7" s="1924">
        <v>13050.899674439999</v>
      </c>
      <c r="AD7" s="1924">
        <v>10397.50296</v>
      </c>
      <c r="AE7" s="1925">
        <v>9574.0587959999993</v>
      </c>
      <c r="AF7" s="1923">
        <v>17193.159106999999</v>
      </c>
      <c r="AG7" s="1924">
        <v>14537.016654999999</v>
      </c>
      <c r="AH7" s="1924">
        <v>12725.656875000001</v>
      </c>
      <c r="AI7" s="1925">
        <v>15974.969068</v>
      </c>
      <c r="AJ7" s="1923">
        <v>13401.316047</v>
      </c>
      <c r="AK7" s="1924">
        <v>13655.944754</v>
      </c>
      <c r="AL7" s="1924">
        <v>12696.888285999999</v>
      </c>
      <c r="AM7" s="1925">
        <v>11841.550864999999</v>
      </c>
      <c r="AN7" s="1923">
        <v>13725.173251</v>
      </c>
      <c r="AO7" s="1924">
        <v>14314.529243000001</v>
      </c>
      <c r="AP7" s="1924">
        <v>16178.656843999999</v>
      </c>
      <c r="AQ7" s="1924">
        <v>17212.606661999998</v>
      </c>
      <c r="AR7" s="1923">
        <v>65290.808850000001</v>
      </c>
      <c r="AS7" s="1924">
        <v>67125.880562999999</v>
      </c>
      <c r="AT7" s="1924">
        <v>65180.661489999999</v>
      </c>
      <c r="AU7" s="1925">
        <v>56208.057230999999</v>
      </c>
      <c r="AV7" s="1923">
        <v>49025.123053000003</v>
      </c>
      <c r="AW7" s="1925">
        <v>42501.826716330004</v>
      </c>
    </row>
    <row r="8" spans="1:49">
      <c r="A8" s="1459" t="s">
        <v>54</v>
      </c>
      <c r="B8" s="1923">
        <v>5815.25</v>
      </c>
      <c r="C8" s="1861">
        <v>5980.74</v>
      </c>
      <c r="D8" s="1861">
        <v>7249.52</v>
      </c>
      <c r="E8" s="1861">
        <v>8648.2900000000009</v>
      </c>
      <c r="F8" s="1862">
        <v>8796.99</v>
      </c>
      <c r="G8" s="1863">
        <v>8352.6299999999992</v>
      </c>
      <c r="H8" s="1863">
        <v>4177.3999999999996</v>
      </c>
      <c r="I8" s="1887">
        <v>4602.2299999999996</v>
      </c>
      <c r="J8" s="1864">
        <v>6139.98</v>
      </c>
      <c r="K8" s="1863">
        <v>5739.65</v>
      </c>
      <c r="L8" s="1924">
        <v>6500.09</v>
      </c>
      <c r="M8" s="1925">
        <v>7636.79</v>
      </c>
      <c r="N8" s="1459" t="s">
        <v>54</v>
      </c>
      <c r="O8" s="1864">
        <v>8445.2999999999993</v>
      </c>
      <c r="P8" s="1863">
        <v>10638.9</v>
      </c>
      <c r="Q8" s="1924">
        <v>11107.8</v>
      </c>
      <c r="R8" s="1887">
        <v>13291.3</v>
      </c>
      <c r="S8" s="1864">
        <v>15679</v>
      </c>
      <c r="T8" s="1924">
        <v>16878.557000000001</v>
      </c>
      <c r="U8" s="1863">
        <v>17102.137999999999</v>
      </c>
      <c r="V8" s="1925">
        <v>18110.400000000001</v>
      </c>
      <c r="W8" s="1864">
        <v>21019.468000000001</v>
      </c>
      <c r="X8" s="1924">
        <v>21849.3</v>
      </c>
      <c r="Y8" s="1863">
        <v>25049.685000000001</v>
      </c>
      <c r="Z8" s="1925">
        <v>25844</v>
      </c>
      <c r="AA8" s="1545" t="s">
        <v>54</v>
      </c>
      <c r="AB8" s="1923">
        <v>28133.502380999998</v>
      </c>
      <c r="AC8" s="1924">
        <v>31452.19256417</v>
      </c>
      <c r="AD8" s="1924">
        <v>33030.779715999997</v>
      </c>
      <c r="AE8" s="1925">
        <v>33110.659619999999</v>
      </c>
      <c r="AF8" s="1923">
        <v>34105.864867999997</v>
      </c>
      <c r="AG8" s="1924">
        <v>35729.949817000001</v>
      </c>
      <c r="AH8" s="1924">
        <v>36561.693362999998</v>
      </c>
      <c r="AI8" s="1925">
        <v>38899.128725000002</v>
      </c>
      <c r="AJ8" s="1923">
        <v>40161.969482</v>
      </c>
      <c r="AK8" s="1924">
        <v>40073.520728000003</v>
      </c>
      <c r="AL8" s="1924">
        <v>37045.530530000004</v>
      </c>
      <c r="AM8" s="1925">
        <v>41789.326334999998</v>
      </c>
      <c r="AN8" s="1923">
        <v>41403.027614999999</v>
      </c>
      <c r="AO8" s="1924">
        <v>41147.079183000002</v>
      </c>
      <c r="AP8" s="1924">
        <v>40711.269988</v>
      </c>
      <c r="AQ8" s="1924">
        <v>40051.052158999999</v>
      </c>
      <c r="AR8" s="1923">
        <v>39495.15984</v>
      </c>
      <c r="AS8" s="1924">
        <v>39653.204745000003</v>
      </c>
      <c r="AT8" s="1924">
        <v>39457.233537</v>
      </c>
      <c r="AU8" s="1925">
        <v>39959.449186999998</v>
      </c>
      <c r="AV8" s="1923">
        <v>47174.484620000003</v>
      </c>
      <c r="AW8" s="1925">
        <v>48396.063961</v>
      </c>
    </row>
    <row r="9" spans="1:49">
      <c r="A9" s="1459" t="s">
        <v>12</v>
      </c>
      <c r="B9" s="1923">
        <v>597.64</v>
      </c>
      <c r="C9" s="1861">
        <v>612.64</v>
      </c>
      <c r="D9" s="1861">
        <v>493.33</v>
      </c>
      <c r="E9" s="1861">
        <v>662.97</v>
      </c>
      <c r="F9" s="1862">
        <v>936.6</v>
      </c>
      <c r="G9" s="1863">
        <v>1021</v>
      </c>
      <c r="H9" s="1863">
        <v>757.31</v>
      </c>
      <c r="I9" s="1887">
        <v>1040.6199999999999</v>
      </c>
      <c r="J9" s="1864">
        <v>784.51</v>
      </c>
      <c r="K9" s="1863">
        <v>911.8</v>
      </c>
      <c r="L9" s="1924">
        <v>1070.83</v>
      </c>
      <c r="M9" s="1925">
        <v>977.41</v>
      </c>
      <c r="N9" s="1459" t="s">
        <v>12</v>
      </c>
      <c r="O9" s="1864">
        <v>1056</v>
      </c>
      <c r="P9" s="1863">
        <v>1138.2</v>
      </c>
      <c r="Q9" s="1924">
        <v>1119</v>
      </c>
      <c r="R9" s="1887">
        <v>1232.9000000000001</v>
      </c>
      <c r="S9" s="1864">
        <v>1704.9</v>
      </c>
      <c r="T9" s="1924">
        <v>1669.81</v>
      </c>
      <c r="U9" s="1863">
        <v>1808.8720000000001</v>
      </c>
      <c r="V9" s="1925">
        <v>1845.9</v>
      </c>
      <c r="W9" s="1864">
        <v>1788.325</v>
      </c>
      <c r="X9" s="1924">
        <v>2153.1999999999998</v>
      </c>
      <c r="Y9" s="1863">
        <v>2467.5129999999999</v>
      </c>
      <c r="Z9" s="1925">
        <v>2893.3</v>
      </c>
      <c r="AA9" s="1545" t="s">
        <v>12</v>
      </c>
      <c r="AB9" s="1923">
        <v>2688.7380750000002</v>
      </c>
      <c r="AC9" s="1924">
        <v>3807.5313885599999</v>
      </c>
      <c r="AD9" s="1924">
        <v>4073.7698150000001</v>
      </c>
      <c r="AE9" s="1925">
        <v>4295.0551729999997</v>
      </c>
      <c r="AF9" s="1923">
        <v>5102.0238609999997</v>
      </c>
      <c r="AG9" s="1924">
        <v>5264.2775460000003</v>
      </c>
      <c r="AH9" s="1924">
        <v>5669.7228940000005</v>
      </c>
      <c r="AI9" s="1925">
        <v>6390.1258449999996</v>
      </c>
      <c r="AJ9" s="1923">
        <v>7245.5021470000002</v>
      </c>
      <c r="AK9" s="1924">
        <v>8014.7947489999997</v>
      </c>
      <c r="AL9" s="1924">
        <v>8566.9724630000001</v>
      </c>
      <c r="AM9" s="1925">
        <v>8855.2345299999997</v>
      </c>
      <c r="AN9" s="1923">
        <v>9110.4391799999994</v>
      </c>
      <c r="AO9" s="1924">
        <v>9872.5337780000009</v>
      </c>
      <c r="AP9" s="1924">
        <v>10245.685525000001</v>
      </c>
      <c r="AQ9" s="1924">
        <v>10477.965434</v>
      </c>
      <c r="AR9" s="1923">
        <v>11947.490787999999</v>
      </c>
      <c r="AS9" s="1924">
        <v>12567.232152</v>
      </c>
      <c r="AT9" s="1924">
        <v>13221.769420000001</v>
      </c>
      <c r="AU9" s="1925">
        <v>13080.298937</v>
      </c>
      <c r="AV9" s="1923">
        <v>14289.276019999999</v>
      </c>
      <c r="AW9" s="1925">
        <v>15002.10812741</v>
      </c>
    </row>
    <row r="10" spans="1:49" ht="16.5" thickBot="1">
      <c r="A10" s="1459" t="s">
        <v>43</v>
      </c>
      <c r="B10" s="1923">
        <v>3438.71</v>
      </c>
      <c r="C10" s="1924">
        <v>3400.96</v>
      </c>
      <c r="D10" s="1924">
        <v>3370.44</v>
      </c>
      <c r="E10" s="1924">
        <v>3384.51</v>
      </c>
      <c r="F10" s="1923">
        <v>3315.26</v>
      </c>
      <c r="G10" s="1935">
        <v>3288.35</v>
      </c>
      <c r="H10" s="1935">
        <v>3222.03</v>
      </c>
      <c r="I10" s="1937">
        <v>3070.17</v>
      </c>
      <c r="J10" s="1936">
        <v>3008.94</v>
      </c>
      <c r="K10" s="1935">
        <v>2947.41</v>
      </c>
      <c r="L10" s="1935">
        <v>2903.19</v>
      </c>
      <c r="M10" s="1937">
        <v>2831.32</v>
      </c>
      <c r="N10" s="1459" t="s">
        <v>43</v>
      </c>
      <c r="O10" s="1936">
        <v>2873.8</v>
      </c>
      <c r="P10" s="1935">
        <v>2818.1</v>
      </c>
      <c r="Q10" s="1935">
        <v>2769.1</v>
      </c>
      <c r="R10" s="1937">
        <v>2870.3</v>
      </c>
      <c r="S10" s="1936">
        <v>2833.7</v>
      </c>
      <c r="T10" s="1935">
        <v>2826.49</v>
      </c>
      <c r="U10" s="1935">
        <v>2803.5259999999998</v>
      </c>
      <c r="V10" s="1937">
        <v>2849.7</v>
      </c>
      <c r="W10" s="1936">
        <v>2819.3040000000001</v>
      </c>
      <c r="X10" s="1935">
        <v>2904.5</v>
      </c>
      <c r="Y10" s="1935">
        <v>2960.5419999999999</v>
      </c>
      <c r="Z10" s="1937">
        <v>2973</v>
      </c>
      <c r="AA10" s="1545" t="s">
        <v>43</v>
      </c>
      <c r="AB10" s="1923">
        <v>2933.4589299999998</v>
      </c>
      <c r="AC10" s="1924">
        <v>2920.575981</v>
      </c>
      <c r="AD10" s="1924">
        <v>3006.1520180000002</v>
      </c>
      <c r="AE10" s="1925">
        <v>3061.802784</v>
      </c>
      <c r="AF10" s="1923">
        <v>3045.3255279999998</v>
      </c>
      <c r="AG10" s="1924">
        <v>2998.5771909999999</v>
      </c>
      <c r="AH10" s="1924">
        <v>2961.762577</v>
      </c>
      <c r="AI10" s="1925">
        <v>3054.395477</v>
      </c>
      <c r="AJ10" s="1923">
        <v>2989.6177080000002</v>
      </c>
      <c r="AK10" s="1924">
        <v>2913.3360200000002</v>
      </c>
      <c r="AL10" s="1924">
        <v>2840.4303380000001</v>
      </c>
      <c r="AM10" s="1925">
        <v>2788.0057790000001</v>
      </c>
      <c r="AN10" s="1923">
        <v>2645.4423499999998</v>
      </c>
      <c r="AO10" s="1924">
        <v>2558.5071710000002</v>
      </c>
      <c r="AP10" s="1924">
        <v>2486.2176920000002</v>
      </c>
      <c r="AQ10" s="1924">
        <v>2584.931998</v>
      </c>
      <c r="AR10" s="1923">
        <v>2667.2975849999998</v>
      </c>
      <c r="AS10" s="1924">
        <v>2587.5527299999999</v>
      </c>
      <c r="AT10" s="1924">
        <v>2595.2246140000002</v>
      </c>
      <c r="AU10" s="1925">
        <v>2589.9694079999999</v>
      </c>
      <c r="AV10" s="1923">
        <v>2586.481033</v>
      </c>
      <c r="AW10" s="1925">
        <v>2552.3199090300004</v>
      </c>
    </row>
    <row r="11" spans="1:49" s="1080" customFormat="1" ht="17.25" thickTop="1" thickBot="1">
      <c r="A11" s="1407" t="s">
        <v>14</v>
      </c>
      <c r="B11" s="1938">
        <v>15285.699999999997</v>
      </c>
      <c r="C11" s="1939">
        <v>16214</v>
      </c>
      <c r="D11" s="1939">
        <v>17537.52</v>
      </c>
      <c r="E11" s="1939">
        <v>18678.52</v>
      </c>
      <c r="F11" s="1938">
        <v>19337.02</v>
      </c>
      <c r="G11" s="1939">
        <v>18991.359999999997</v>
      </c>
      <c r="H11" s="1939">
        <v>15274.71</v>
      </c>
      <c r="I11" s="1940">
        <v>15713.92</v>
      </c>
      <c r="J11" s="1938">
        <v>18495.93</v>
      </c>
      <c r="K11" s="1939">
        <v>18812.149999999998</v>
      </c>
      <c r="L11" s="1939">
        <v>18777.5</v>
      </c>
      <c r="M11" s="1940">
        <v>21734.34</v>
      </c>
      <c r="N11" s="1407" t="s">
        <v>14</v>
      </c>
      <c r="O11" s="1938">
        <v>41163.199999999997</v>
      </c>
      <c r="P11" s="1939">
        <v>42459.199999999997</v>
      </c>
      <c r="Q11" s="1939">
        <v>41010.1</v>
      </c>
      <c r="R11" s="1940">
        <v>41075.000000000007</v>
      </c>
      <c r="S11" s="1938">
        <v>47150.400000000001</v>
      </c>
      <c r="T11" s="1939">
        <v>47145.81</v>
      </c>
      <c r="U11" s="1939">
        <v>46639.688000000002</v>
      </c>
      <c r="V11" s="1940">
        <v>48219.9</v>
      </c>
      <c r="W11" s="1938">
        <v>48171.229999999996</v>
      </c>
      <c r="X11" s="1939">
        <v>47986.5</v>
      </c>
      <c r="Y11" s="1939">
        <v>47381.148999999998</v>
      </c>
      <c r="Z11" s="1940">
        <v>50654.6</v>
      </c>
      <c r="AA11" s="1544" t="s">
        <v>14</v>
      </c>
      <c r="AB11" s="1938">
        <v>51777.936682</v>
      </c>
      <c r="AC11" s="1939">
        <v>52617.119086569997</v>
      </c>
      <c r="AD11" s="1939">
        <v>51464.832783999998</v>
      </c>
      <c r="AE11" s="1940">
        <v>51292.857581999997</v>
      </c>
      <c r="AF11" s="1938">
        <v>59751.733486999998</v>
      </c>
      <c r="AG11" s="1939">
        <v>59313.294315999992</v>
      </c>
      <c r="AH11" s="1939">
        <v>59328.522968999998</v>
      </c>
      <c r="AI11" s="1940">
        <v>66234.860455000002</v>
      </c>
      <c r="AJ11" s="1938">
        <v>65465.633260999995</v>
      </c>
      <c r="AK11" s="1939">
        <v>66372.551650000009</v>
      </c>
      <c r="AL11" s="1939">
        <v>62197.212141999997</v>
      </c>
      <c r="AM11" s="1940">
        <v>66538.864956000005</v>
      </c>
      <c r="AN11" s="1938">
        <v>68230.513974579997</v>
      </c>
      <c r="AO11" s="1939">
        <v>68219.291426000011</v>
      </c>
      <c r="AP11" s="1939">
        <v>70331.959927000018</v>
      </c>
      <c r="AQ11" s="1939">
        <v>70953.741452000002</v>
      </c>
      <c r="AR11" s="1938">
        <v>120840.449009</v>
      </c>
      <c r="AS11" s="1939">
        <v>122721.206009</v>
      </c>
      <c r="AT11" s="1939">
        <v>122048.41046899999</v>
      </c>
      <c r="AU11" s="1940">
        <v>117654.74432800002</v>
      </c>
      <c r="AV11" s="1938">
        <v>115817.81289100001</v>
      </c>
      <c r="AW11" s="1940">
        <v>113829.30062066</v>
      </c>
    </row>
    <row r="12" spans="1:49" s="1405" customFormat="1">
      <c r="A12" s="1381"/>
      <c r="B12" s="1919"/>
      <c r="C12" s="1920"/>
      <c r="D12" s="1920"/>
      <c r="E12" s="1920"/>
      <c r="F12" s="1919"/>
      <c r="G12" s="1920"/>
      <c r="H12" s="1920"/>
      <c r="I12" s="1920"/>
      <c r="J12" s="1919"/>
      <c r="K12" s="1920"/>
      <c r="L12" s="1920"/>
      <c r="M12" s="1921"/>
      <c r="N12" s="1381"/>
      <c r="O12" s="1919"/>
      <c r="P12" s="1920"/>
      <c r="Q12" s="1920"/>
      <c r="R12" s="1921"/>
      <c r="S12" s="1919"/>
      <c r="T12" s="1920"/>
      <c r="U12" s="1920"/>
      <c r="V12" s="1921"/>
      <c r="W12" s="1919"/>
      <c r="X12" s="1920"/>
      <c r="Y12" s="1920"/>
      <c r="Z12" s="1921"/>
      <c r="AA12" s="984"/>
      <c r="AB12" s="1917"/>
      <c r="AC12" s="1918"/>
      <c r="AD12" s="1918"/>
      <c r="AE12" s="1922"/>
      <c r="AF12" s="1917"/>
      <c r="AG12" s="1918"/>
      <c r="AH12" s="1918"/>
      <c r="AI12" s="1922"/>
      <c r="AJ12" s="1917"/>
      <c r="AK12" s="1918"/>
      <c r="AL12" s="1918"/>
      <c r="AM12" s="1922"/>
      <c r="AN12" s="1917"/>
      <c r="AO12" s="1918"/>
      <c r="AP12" s="1918"/>
      <c r="AQ12" s="1918"/>
      <c r="AR12" s="1917"/>
      <c r="AS12" s="1918"/>
      <c r="AT12" s="1918"/>
      <c r="AU12" s="1922"/>
      <c r="AV12" s="1917"/>
      <c r="AW12" s="1922"/>
    </row>
    <row r="13" spans="1:49">
      <c r="A13" s="1459" t="s">
        <v>57</v>
      </c>
      <c r="B13" s="1923">
        <v>11217.31</v>
      </c>
      <c r="C13" s="1924">
        <v>11250.54</v>
      </c>
      <c r="D13" s="1924">
        <v>12116.27</v>
      </c>
      <c r="E13" s="1924">
        <v>12672.63</v>
      </c>
      <c r="F13" s="1923">
        <v>13403.09</v>
      </c>
      <c r="G13" s="1924">
        <v>13108.68</v>
      </c>
      <c r="H13" s="1924">
        <v>9223.32</v>
      </c>
      <c r="I13" s="1924">
        <v>9148.4599999999991</v>
      </c>
      <c r="J13" s="1923">
        <v>9657.91</v>
      </c>
      <c r="K13" s="1924">
        <v>10069.17</v>
      </c>
      <c r="L13" s="1924">
        <v>10192.61</v>
      </c>
      <c r="M13" s="1925">
        <v>10110.66</v>
      </c>
      <c r="N13" s="1459" t="s">
        <v>57</v>
      </c>
      <c r="O13" s="1923">
        <v>28712.5</v>
      </c>
      <c r="P13" s="1924">
        <v>28846.1</v>
      </c>
      <c r="Q13" s="1924">
        <v>28996.400000000001</v>
      </c>
      <c r="R13" s="1925">
        <v>28958.400000000001</v>
      </c>
      <c r="S13" s="1923">
        <v>31396</v>
      </c>
      <c r="T13" s="1924">
        <v>31289.3</v>
      </c>
      <c r="U13" s="1924">
        <v>31418.999</v>
      </c>
      <c r="V13" s="1925">
        <v>33035.800000000003</v>
      </c>
      <c r="W13" s="1923">
        <v>32474.400000000001</v>
      </c>
      <c r="X13" s="1924">
        <v>32521</v>
      </c>
      <c r="Y13" s="1924">
        <v>32270.46</v>
      </c>
      <c r="Z13" s="1925">
        <v>35515.800000000003</v>
      </c>
      <c r="AA13" s="1545" t="s">
        <v>57</v>
      </c>
      <c r="AB13" s="1923">
        <v>35651.813526999998</v>
      </c>
      <c r="AC13" s="1924">
        <v>36489.426060999998</v>
      </c>
      <c r="AD13" s="1924">
        <v>36233.742234999998</v>
      </c>
      <c r="AE13" s="1925">
        <v>35761.028943999998</v>
      </c>
      <c r="AF13" s="1923">
        <v>35761.931735999999</v>
      </c>
      <c r="AG13" s="1924">
        <v>37079.728245999999</v>
      </c>
      <c r="AH13" s="1924">
        <v>37293.491313999999</v>
      </c>
      <c r="AI13" s="1925">
        <v>41690.768151000004</v>
      </c>
      <c r="AJ13" s="1923">
        <v>41770.044891000005</v>
      </c>
      <c r="AK13" s="1924">
        <v>42813.063619000008</v>
      </c>
      <c r="AL13" s="1924">
        <v>38467.155119000003</v>
      </c>
      <c r="AM13" s="1925">
        <v>42762.513386000006</v>
      </c>
      <c r="AN13" s="1923">
        <v>42315.857691000005</v>
      </c>
      <c r="AO13" s="1924">
        <v>42662.328400000006</v>
      </c>
      <c r="AP13" s="1924">
        <v>45623.575576000003</v>
      </c>
      <c r="AQ13" s="1924">
        <v>45507.163165999998</v>
      </c>
      <c r="AR13" s="1923">
        <v>46351.319646999997</v>
      </c>
      <c r="AS13" s="1924">
        <v>47830.437445000003</v>
      </c>
      <c r="AT13" s="1924">
        <v>49140.091327000002</v>
      </c>
      <c r="AU13" s="1925">
        <v>38437.030650999994</v>
      </c>
      <c r="AV13" s="1923">
        <v>38811.535799999998</v>
      </c>
      <c r="AW13" s="1925">
        <v>39854.860369259994</v>
      </c>
    </row>
    <row r="14" spans="1:49">
      <c r="A14" s="1460" t="s">
        <v>56</v>
      </c>
      <c r="B14" s="1923">
        <v>0</v>
      </c>
      <c r="C14" s="1924">
        <v>0</v>
      </c>
      <c r="D14" s="1924">
        <v>0</v>
      </c>
      <c r="E14" s="1924">
        <v>0</v>
      </c>
      <c r="F14" s="1923">
        <v>39.659999999999997</v>
      </c>
      <c r="G14" s="1935">
        <v>80.86</v>
      </c>
      <c r="H14" s="1935">
        <v>109.57</v>
      </c>
      <c r="I14" s="1935">
        <v>19.84</v>
      </c>
      <c r="J14" s="1936">
        <v>20.73</v>
      </c>
      <c r="K14" s="1935">
        <v>21.33</v>
      </c>
      <c r="L14" s="1924">
        <v>27.74</v>
      </c>
      <c r="M14" s="1925">
        <v>23.52</v>
      </c>
      <c r="N14" s="1460" t="s">
        <v>56</v>
      </c>
      <c r="O14" s="1936">
        <v>43</v>
      </c>
      <c r="P14" s="1935">
        <v>36.700000000000003</v>
      </c>
      <c r="Q14" s="1924">
        <v>45.9</v>
      </c>
      <c r="R14" s="1937">
        <v>7.4</v>
      </c>
      <c r="S14" s="1936">
        <v>68.8</v>
      </c>
      <c r="T14" s="1924">
        <v>57.5</v>
      </c>
      <c r="U14" s="1935">
        <v>67.022000000000006</v>
      </c>
      <c r="V14" s="1925">
        <v>117.3</v>
      </c>
      <c r="W14" s="1936">
        <v>169.84399999999999</v>
      </c>
      <c r="X14" s="1924">
        <v>172.6</v>
      </c>
      <c r="Y14" s="1935">
        <v>172.36500000000001</v>
      </c>
      <c r="Z14" s="1925">
        <v>170.8</v>
      </c>
      <c r="AA14" s="1546" t="s">
        <v>56</v>
      </c>
      <c r="AB14" s="1923">
        <v>143.81138799999999</v>
      </c>
      <c r="AC14" s="1924">
        <v>138.139318</v>
      </c>
      <c r="AD14" s="1924">
        <v>100.672667</v>
      </c>
      <c r="AE14" s="1925">
        <v>245.14889400000001</v>
      </c>
      <c r="AF14" s="1923">
        <v>473.31009599999999</v>
      </c>
      <c r="AG14" s="1924">
        <v>481.64488899999998</v>
      </c>
      <c r="AH14" s="1924">
        <v>480.56889699999999</v>
      </c>
      <c r="AI14" s="1925">
        <v>90.690537000000006</v>
      </c>
      <c r="AJ14" s="1923">
        <v>90.690537000000006</v>
      </c>
      <c r="AK14" s="1924">
        <v>90.690537000000006</v>
      </c>
      <c r="AL14" s="1924">
        <v>1906.128381</v>
      </c>
      <c r="AM14" s="1925">
        <v>1909.7644700000001</v>
      </c>
      <c r="AN14" s="1923">
        <v>105.141915</v>
      </c>
      <c r="AO14" s="1924">
        <v>94.618212999999997</v>
      </c>
      <c r="AP14" s="1924">
        <v>96.054312999999993</v>
      </c>
      <c r="AQ14" s="1924">
        <v>99.165987000000001</v>
      </c>
      <c r="AR14" s="1923">
        <v>94.457185999999993</v>
      </c>
      <c r="AS14" s="1924">
        <v>92.750963999999996</v>
      </c>
      <c r="AT14" s="1924">
        <v>99.029283000000007</v>
      </c>
      <c r="AU14" s="1925">
        <v>96.467667000000006</v>
      </c>
      <c r="AV14" s="1923">
        <v>95.915612999999993</v>
      </c>
      <c r="AW14" s="1925">
        <v>0</v>
      </c>
    </row>
    <row r="15" spans="1:49">
      <c r="A15" s="1459" t="s">
        <v>55</v>
      </c>
      <c r="B15" s="1923">
        <v>2233.0100000000002</v>
      </c>
      <c r="C15" s="1924">
        <v>2612.64</v>
      </c>
      <c r="D15" s="1924">
        <v>3071.2</v>
      </c>
      <c r="E15" s="1924">
        <v>3514.07</v>
      </c>
      <c r="F15" s="1923">
        <v>3272.03</v>
      </c>
      <c r="G15" s="1935">
        <v>3170.1</v>
      </c>
      <c r="H15" s="1935">
        <v>3304.96</v>
      </c>
      <c r="I15" s="1935">
        <v>3901.7</v>
      </c>
      <c r="J15" s="1936">
        <v>3168.78</v>
      </c>
      <c r="K15" s="1935">
        <v>3074.14</v>
      </c>
      <c r="L15" s="1924">
        <v>2897.45</v>
      </c>
      <c r="M15" s="1925">
        <v>3146.82</v>
      </c>
      <c r="N15" s="1459" t="s">
        <v>55</v>
      </c>
      <c r="O15" s="1936">
        <v>3889.3</v>
      </c>
      <c r="P15" s="1935">
        <v>4061.5</v>
      </c>
      <c r="Q15" s="1924">
        <v>3917.7</v>
      </c>
      <c r="R15" s="1937">
        <v>4055.6</v>
      </c>
      <c r="S15" s="1936">
        <v>4457</v>
      </c>
      <c r="T15" s="1924">
        <v>4721</v>
      </c>
      <c r="U15" s="1935">
        <v>4350.9179999999997</v>
      </c>
      <c r="V15" s="1925">
        <v>4300.3</v>
      </c>
      <c r="W15" s="1936">
        <v>4493.1000000000004</v>
      </c>
      <c r="X15" s="1924">
        <v>4413</v>
      </c>
      <c r="Y15" s="1935">
        <v>4295.8999999999996</v>
      </c>
      <c r="Z15" s="1925">
        <v>4532</v>
      </c>
      <c r="AA15" s="1545" t="s">
        <v>55</v>
      </c>
      <c r="AB15" s="1923">
        <v>5754.9</v>
      </c>
      <c r="AC15" s="1924">
        <v>5416.8715044099999</v>
      </c>
      <c r="AD15" s="1924">
        <v>4785.3472890000003</v>
      </c>
      <c r="AE15" s="1925">
        <v>5512.4198509999997</v>
      </c>
      <c r="AF15" s="1923">
        <v>5783.9625820000001</v>
      </c>
      <c r="AG15" s="1924">
        <v>4401.8</v>
      </c>
      <c r="AH15" s="1924">
        <v>5038.7</v>
      </c>
      <c r="AI15" s="1925">
        <v>4758.3970660000005</v>
      </c>
      <c r="AJ15" s="1923">
        <v>4930.9806799999997</v>
      </c>
      <c r="AK15" s="1924">
        <v>4994.8803399999997</v>
      </c>
      <c r="AL15" s="1924">
        <v>4769.9247580000001</v>
      </c>
      <c r="AM15" s="1925">
        <v>5381.181337</v>
      </c>
      <c r="AN15" s="1923">
        <v>4962.1445450000001</v>
      </c>
      <c r="AO15" s="1924">
        <v>5354.4902110000003</v>
      </c>
      <c r="AP15" s="1924">
        <v>5595.9040080000004</v>
      </c>
      <c r="AQ15" s="1924">
        <v>6332.5674099999997</v>
      </c>
      <c r="AR15" s="1923">
        <v>6206.3160019999996</v>
      </c>
      <c r="AS15" s="1924">
        <v>6713.4290039999996</v>
      </c>
      <c r="AT15" s="1924">
        <v>6903.7014239999999</v>
      </c>
      <c r="AU15" s="1925">
        <v>11066.463435</v>
      </c>
      <c r="AV15" s="1923">
        <v>10127.007473</v>
      </c>
      <c r="AW15" s="1925">
        <v>8415.1192472399998</v>
      </c>
    </row>
    <row r="16" spans="1:49">
      <c r="A16" s="1459" t="s">
        <v>28</v>
      </c>
      <c r="B16" s="1923">
        <v>1835.38</v>
      </c>
      <c r="C16" s="1924">
        <v>2350.8200000000002</v>
      </c>
      <c r="D16" s="1924">
        <v>2350.0500000000002</v>
      </c>
      <c r="E16" s="1924">
        <v>2491.8200000000002</v>
      </c>
      <c r="F16" s="1923">
        <v>2622.24</v>
      </c>
      <c r="G16" s="1935">
        <v>2631.72</v>
      </c>
      <c r="H16" s="1935">
        <v>2636.86</v>
      </c>
      <c r="I16" s="1935">
        <v>2643.92</v>
      </c>
      <c r="J16" s="1936">
        <v>2648.51</v>
      </c>
      <c r="K16" s="1935">
        <v>2647.51</v>
      </c>
      <c r="L16" s="1924">
        <v>2659.7</v>
      </c>
      <c r="M16" s="1925">
        <v>8205.23</v>
      </c>
      <c r="N16" s="1459" t="s">
        <v>28</v>
      </c>
      <c r="O16" s="1936">
        <v>8252.5</v>
      </c>
      <c r="P16" s="1935">
        <v>9287</v>
      </c>
      <c r="Q16" s="1924">
        <v>7892</v>
      </c>
      <c r="R16" s="1937">
        <v>7951</v>
      </c>
      <c r="S16" s="1936">
        <v>11132.4</v>
      </c>
      <c r="T16" s="1924">
        <v>10994</v>
      </c>
      <c r="U16" s="1935">
        <v>10722.813</v>
      </c>
      <c r="V16" s="1925">
        <v>10690.6</v>
      </c>
      <c r="W16" s="1936">
        <v>10953.8</v>
      </c>
      <c r="X16" s="1924">
        <v>10819</v>
      </c>
      <c r="Y16" s="1935">
        <v>10581.484</v>
      </c>
      <c r="Z16" s="1925">
        <v>10375.1</v>
      </c>
      <c r="AA16" s="1545" t="s">
        <v>28</v>
      </c>
      <c r="AB16" s="1923">
        <v>10199</v>
      </c>
      <c r="AC16" s="1924">
        <v>10544.59626747</v>
      </c>
      <c r="AD16" s="1924">
        <v>10336.408160000001</v>
      </c>
      <c r="AE16" s="1925">
        <v>9764.0433589999993</v>
      </c>
      <c r="AF16" s="1923">
        <v>17722.312539999999</v>
      </c>
      <c r="AG16" s="1924">
        <v>17339.931642</v>
      </c>
      <c r="AH16" s="1924">
        <v>16505.534336000001</v>
      </c>
      <c r="AI16" s="1925">
        <v>19684.788166999999</v>
      </c>
      <c r="AJ16" s="1923">
        <v>18663.700618999999</v>
      </c>
      <c r="AK16" s="1924">
        <v>18463.700618999999</v>
      </c>
      <c r="AL16" s="1924">
        <v>17043.787349999999</v>
      </c>
      <c r="AM16" s="1925">
        <v>16475.189227999999</v>
      </c>
      <c r="AN16" s="1923">
        <v>20837.153289999998</v>
      </c>
      <c r="AO16" s="1924">
        <v>20097.638067</v>
      </c>
      <c r="AP16" s="1924">
        <v>19006.209495999999</v>
      </c>
      <c r="AQ16" s="1924">
        <v>19004.628356000001</v>
      </c>
      <c r="AR16" s="1923">
        <v>68178.139641000002</v>
      </c>
      <c r="AS16" s="1924">
        <v>68074.372063000003</v>
      </c>
      <c r="AT16" s="1924">
        <v>65895.371901999999</v>
      </c>
      <c r="AU16" s="1925">
        <v>68044.566040999998</v>
      </c>
      <c r="AV16" s="1923">
        <v>66773.137470000001</v>
      </c>
      <c r="AW16" s="1925">
        <v>65559.32100416001</v>
      </c>
    </row>
    <row r="17" spans="1:49" ht="16.5" thickBot="1">
      <c r="A17" s="1459" t="s">
        <v>58</v>
      </c>
      <c r="B17" s="1923" t="s">
        <v>59</v>
      </c>
      <c r="C17" s="1924" t="s">
        <v>59</v>
      </c>
      <c r="D17" s="1924" t="s">
        <v>59</v>
      </c>
      <c r="E17" s="1924" t="s">
        <v>59</v>
      </c>
      <c r="F17" s="1923" t="s">
        <v>59</v>
      </c>
      <c r="G17" s="1935" t="s">
        <v>59</v>
      </c>
      <c r="H17" s="1935" t="s">
        <v>59</v>
      </c>
      <c r="I17" s="1935" t="s">
        <v>59</v>
      </c>
      <c r="J17" s="1936">
        <v>3000</v>
      </c>
      <c r="K17" s="1935">
        <v>3000</v>
      </c>
      <c r="L17" s="1924">
        <v>3000</v>
      </c>
      <c r="M17" s="1925">
        <v>248.11</v>
      </c>
      <c r="N17" s="1459" t="s">
        <v>58</v>
      </c>
      <c r="O17" s="1936">
        <v>265.89999999999998</v>
      </c>
      <c r="P17" s="1935">
        <v>227.9</v>
      </c>
      <c r="Q17" s="1924">
        <v>158.1</v>
      </c>
      <c r="R17" s="1937">
        <v>102.6</v>
      </c>
      <c r="S17" s="1936">
        <v>96.2</v>
      </c>
      <c r="T17" s="1924">
        <v>84</v>
      </c>
      <c r="U17" s="1935">
        <v>79.936000000000007</v>
      </c>
      <c r="V17" s="1925">
        <v>75.900000000000006</v>
      </c>
      <c r="W17" s="1936">
        <v>80.063000000000002</v>
      </c>
      <c r="X17" s="1924">
        <v>60.9</v>
      </c>
      <c r="Y17" s="1935">
        <v>60.914999999999999</v>
      </c>
      <c r="Z17" s="1925">
        <v>60.9</v>
      </c>
      <c r="AA17" s="1545" t="s">
        <v>58</v>
      </c>
      <c r="AB17" s="1923">
        <v>28.4</v>
      </c>
      <c r="AC17" s="1924">
        <v>28.085934120000001</v>
      </c>
      <c r="AD17" s="1924">
        <v>8.6624339999999993</v>
      </c>
      <c r="AE17" s="1925">
        <v>10.216533999999999</v>
      </c>
      <c r="AF17" s="1923">
        <v>10.216533999999999</v>
      </c>
      <c r="AG17" s="1924">
        <v>10.216533999999999</v>
      </c>
      <c r="AH17" s="1924">
        <v>10.216533999999999</v>
      </c>
      <c r="AI17" s="1925">
        <v>10.216533999999999</v>
      </c>
      <c r="AJ17" s="1923">
        <v>10.216533999999999</v>
      </c>
      <c r="AK17" s="1924">
        <v>10.216533999999999</v>
      </c>
      <c r="AL17" s="1924">
        <v>10.216533999999999</v>
      </c>
      <c r="AM17" s="1925">
        <v>10.216533999999999</v>
      </c>
      <c r="AN17" s="1923">
        <v>10.216533999999999</v>
      </c>
      <c r="AO17" s="1924">
        <v>10.216533999999999</v>
      </c>
      <c r="AP17" s="1924">
        <v>10.216533999999999</v>
      </c>
      <c r="AQ17" s="1924">
        <v>10.216533999999999</v>
      </c>
      <c r="AR17" s="1923">
        <v>10.216533999999999</v>
      </c>
      <c r="AS17" s="1924">
        <v>10.216533999999999</v>
      </c>
      <c r="AT17" s="1924">
        <v>10.216533999999999</v>
      </c>
      <c r="AU17" s="1925">
        <v>10.216533999999999</v>
      </c>
      <c r="AV17" s="1923">
        <v>10.216533999999999</v>
      </c>
      <c r="AW17" s="1925">
        <v>0</v>
      </c>
    </row>
    <row r="18" spans="1:49" s="1080" customFormat="1" ht="17.25" thickTop="1" thickBot="1">
      <c r="A18" s="1407" t="s">
        <v>26</v>
      </c>
      <c r="B18" s="1938">
        <v>15285.7</v>
      </c>
      <c r="C18" s="1939">
        <v>16214</v>
      </c>
      <c r="D18" s="1939">
        <v>17537.52</v>
      </c>
      <c r="E18" s="1939">
        <v>18678.52</v>
      </c>
      <c r="F18" s="1938">
        <v>19337.019999999997</v>
      </c>
      <c r="G18" s="1939">
        <v>18991.36</v>
      </c>
      <c r="H18" s="1939">
        <v>15274.71</v>
      </c>
      <c r="I18" s="1939">
        <v>15713.92</v>
      </c>
      <c r="J18" s="1938">
        <v>18495.93</v>
      </c>
      <c r="K18" s="1939">
        <v>18812.150000000001</v>
      </c>
      <c r="L18" s="1939">
        <v>18777.5</v>
      </c>
      <c r="M18" s="1940">
        <v>21734.34</v>
      </c>
      <c r="N18" s="1407" t="s">
        <v>21</v>
      </c>
      <c r="O18" s="1938">
        <v>41163.200000000004</v>
      </c>
      <c r="P18" s="1939">
        <v>42459.200000000004</v>
      </c>
      <c r="Q18" s="1939">
        <v>41010.1</v>
      </c>
      <c r="R18" s="1940">
        <v>41075</v>
      </c>
      <c r="S18" s="1938">
        <v>47150.400000000001</v>
      </c>
      <c r="T18" s="1939">
        <v>47145.8</v>
      </c>
      <c r="U18" s="1939">
        <v>46639.688000000002</v>
      </c>
      <c r="V18" s="1940">
        <v>48219.900000000009</v>
      </c>
      <c r="W18" s="1938">
        <v>48171.207000000002</v>
      </c>
      <c r="X18" s="1939">
        <v>47986.5</v>
      </c>
      <c r="Y18" s="1939">
        <v>47381.124000000003</v>
      </c>
      <c r="Z18" s="1940">
        <v>50654.6</v>
      </c>
      <c r="AA18" s="1544" t="s">
        <v>21</v>
      </c>
      <c r="AB18" s="1938">
        <v>51777.936682000007</v>
      </c>
      <c r="AC18" s="1939">
        <v>52617.119084999998</v>
      </c>
      <c r="AD18" s="1939">
        <v>51464.832784999991</v>
      </c>
      <c r="AE18" s="1940">
        <v>51292.85758199999</v>
      </c>
      <c r="AF18" s="1938">
        <v>59751.733487999998</v>
      </c>
      <c r="AG18" s="1939">
        <v>59313.294317</v>
      </c>
      <c r="AH18" s="1939">
        <v>59328.522968999991</v>
      </c>
      <c r="AI18" s="1940">
        <v>66234.860455000016</v>
      </c>
      <c r="AJ18" s="1938">
        <v>65465.633261000003</v>
      </c>
      <c r="AK18" s="1939">
        <v>66372.551649000015</v>
      </c>
      <c r="AL18" s="1939">
        <v>62197.212142000004</v>
      </c>
      <c r="AM18" s="1940">
        <v>66538.864955000012</v>
      </c>
      <c r="AN18" s="1938">
        <v>68230.513975000009</v>
      </c>
      <c r="AO18" s="1939">
        <v>68219.291425000003</v>
      </c>
      <c r="AP18" s="1939">
        <v>70331.959927000004</v>
      </c>
      <c r="AQ18" s="1939">
        <v>70953.74145300001</v>
      </c>
      <c r="AR18" s="1938">
        <v>120840.44901000001</v>
      </c>
      <c r="AS18" s="1939">
        <v>122721.20601000001</v>
      </c>
      <c r="AT18" s="1939">
        <v>122048.41047</v>
      </c>
      <c r="AU18" s="1940">
        <v>117654.744328</v>
      </c>
      <c r="AV18" s="1938">
        <v>115817.81289</v>
      </c>
      <c r="AW18" s="1940">
        <v>113829.30062066001</v>
      </c>
    </row>
    <row r="19" spans="1:49" s="1646" customFormat="1" ht="12.75">
      <c r="A19" s="1645"/>
      <c r="B19" s="1644"/>
      <c r="C19" s="1644"/>
      <c r="D19" s="1644"/>
      <c r="E19" s="1644"/>
      <c r="F19" s="1644"/>
      <c r="G19" s="1644"/>
      <c r="H19" s="1644"/>
      <c r="I19" s="1644"/>
      <c r="J19" s="1644"/>
      <c r="K19" s="1644"/>
      <c r="L19" s="1644"/>
      <c r="M19" s="1644"/>
      <c r="N19" s="1645"/>
      <c r="O19" s="1644"/>
      <c r="P19" s="1644"/>
      <c r="Q19" s="1644"/>
      <c r="R19" s="1644"/>
      <c r="S19" s="1644"/>
      <c r="T19" s="1644"/>
      <c r="U19" s="1644"/>
      <c r="V19" s="1644"/>
      <c r="W19" s="1644"/>
      <c r="X19" s="1644"/>
      <c r="Y19" s="1644"/>
      <c r="Z19" s="1644"/>
      <c r="AA19" s="1645"/>
      <c r="AB19" s="1644"/>
      <c r="AC19" s="1644"/>
      <c r="AD19" s="1644"/>
      <c r="AL19" s="1647"/>
      <c r="AN19" s="1647"/>
      <c r="AT19" s="1657"/>
      <c r="AU19" s="1657"/>
      <c r="AV19" s="1657"/>
    </row>
    <row r="20" spans="1:49" s="1647" customFormat="1" ht="12.75">
      <c r="A20" s="1649" t="s">
        <v>314</v>
      </c>
      <c r="B20" s="1650"/>
      <c r="N20" s="1649" t="s">
        <v>314</v>
      </c>
      <c r="AA20" s="1649" t="s">
        <v>314</v>
      </c>
      <c r="AT20" s="1657"/>
      <c r="AU20" s="1657"/>
      <c r="AV20" s="1657"/>
    </row>
    <row r="21" spans="1:49">
      <c r="N21" s="1394"/>
      <c r="AA21" s="1394"/>
      <c r="AT21" s="1461"/>
      <c r="AU21" s="1461"/>
      <c r="AV21" s="1461"/>
    </row>
    <row r="22" spans="1:49">
      <c r="B22" s="1394"/>
      <c r="C22" s="1394"/>
      <c r="D22" s="1394"/>
      <c r="E22" s="1394"/>
      <c r="F22" s="1394"/>
      <c r="G22" s="1394"/>
      <c r="H22" s="1394"/>
      <c r="I22" s="1394"/>
      <c r="J22" s="1394"/>
      <c r="K22" s="1394"/>
      <c r="L22" s="1394"/>
      <c r="M22" s="1394"/>
      <c r="O22" s="1394"/>
      <c r="P22" s="1394"/>
      <c r="Q22" s="1394"/>
      <c r="R22" s="1394"/>
      <c r="S22" s="1394"/>
      <c r="T22" s="1394"/>
      <c r="U22" s="1394"/>
      <c r="V22" s="1394"/>
      <c r="W22" s="1394"/>
      <c r="X22" s="1394"/>
      <c r="Y22" s="1394"/>
      <c r="Z22" s="1394"/>
      <c r="AB22" s="1394"/>
      <c r="AC22" s="1394"/>
      <c r="AD22" s="1394"/>
      <c r="AT22" s="1461"/>
      <c r="AU22" s="1461"/>
      <c r="AV22" s="1461"/>
    </row>
    <row r="23" spans="1:49">
      <c r="AT23" s="1461"/>
      <c r="AU23" s="1461"/>
      <c r="AV23" s="1461"/>
    </row>
    <row r="24" spans="1:49">
      <c r="C24" s="1394">
        <v>0</v>
      </c>
      <c r="AT24" s="1461"/>
      <c r="AU24" s="1461"/>
      <c r="AV24" s="1461"/>
    </row>
    <row r="25" spans="1:49">
      <c r="AT25" s="1461"/>
      <c r="AU25" s="1461"/>
      <c r="AV25" s="1461"/>
    </row>
    <row r="26" spans="1:49">
      <c r="AT26" s="1461"/>
      <c r="AU26" s="1461"/>
      <c r="AV26" s="1461"/>
    </row>
    <row r="27" spans="1:49">
      <c r="AT27" s="1461"/>
      <c r="AU27" s="1461"/>
      <c r="AV27" s="1461"/>
    </row>
    <row r="28" spans="1:49">
      <c r="AT28" s="1461"/>
      <c r="AU28" s="1461"/>
      <c r="AV28" s="1461"/>
    </row>
    <row r="29" spans="1:49">
      <c r="AT29" s="1461"/>
      <c r="AU29" s="1461"/>
      <c r="AV29" s="1461"/>
    </row>
    <row r="30" spans="1:49">
      <c r="AT30" s="1461"/>
      <c r="AU30" s="1461"/>
      <c r="AV30" s="1461"/>
    </row>
    <row r="31" spans="1:49">
      <c r="C31" s="1394">
        <v>0</v>
      </c>
      <c r="AT31" s="1461"/>
      <c r="AU31" s="1461"/>
      <c r="AV31" s="1461"/>
    </row>
  </sheetData>
  <mergeCells count="15">
    <mergeCell ref="AV3:AW3"/>
    <mergeCell ref="D2:F2"/>
    <mergeCell ref="G2:I2"/>
    <mergeCell ref="T2:V2"/>
    <mergeCell ref="B3:E3"/>
    <mergeCell ref="F3:I3"/>
    <mergeCell ref="J3:M3"/>
    <mergeCell ref="O3:R3"/>
    <mergeCell ref="S3:V3"/>
    <mergeCell ref="AR3:AU3"/>
    <mergeCell ref="W3:Z3"/>
    <mergeCell ref="AB3:AE3"/>
    <mergeCell ref="AF3:AI3"/>
    <mergeCell ref="AJ3:AM3"/>
    <mergeCell ref="AN3:AQ3"/>
  </mergeCells>
  <hyperlinks>
    <hyperlink ref="A1" location="Menu!A1" display="Return to Menu"/>
  </hyperlinks>
  <pageMargins left="0" right="0" top="0.98425196850393704" bottom="0.98425196850393704" header="0.511811023622047" footer="0.511811023622047"/>
  <pageSetup scale="20" orientation="landscape" r:id="rId1"/>
  <headerFooter alignWithMargins="0"/>
  <colBreaks count="2" manualBreakCount="2">
    <brk id="13" max="18" man="1"/>
    <brk id="26" max="18"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40"/>
  <sheetViews>
    <sheetView view="pageBreakPreview" zoomScaleNormal="75" zoomScaleSheetLayoutView="100" workbookViewId="0">
      <pane xSplit="1" ySplit="4" topLeftCell="AN5" activePane="bottomRight" state="frozen"/>
      <selection pane="topRight"/>
      <selection pane="bottomLeft"/>
      <selection pane="bottomRight"/>
    </sheetView>
  </sheetViews>
  <sheetFormatPr defaultColWidth="39" defaultRowHeight="15.75"/>
  <cols>
    <col min="1" max="1" width="39" style="989" customWidth="1"/>
    <col min="2" max="13" width="14.28515625" style="989" bestFit="1" customWidth="1"/>
    <col min="14" max="14" width="39.140625" style="989" customWidth="1"/>
    <col min="15" max="21" width="14.28515625" style="989" bestFit="1" customWidth="1"/>
    <col min="22" max="25" width="12.85546875" style="989" bestFit="1" customWidth="1"/>
    <col min="26" max="26" width="14.28515625" style="989" bestFit="1" customWidth="1"/>
    <col min="27" max="27" width="39.140625" style="989" customWidth="1"/>
    <col min="28" max="33" width="14.28515625" style="989" bestFit="1" customWidth="1"/>
    <col min="34" max="34" width="12.85546875" style="989" bestFit="1" customWidth="1"/>
    <col min="35" max="48" width="14.28515625" style="989" bestFit="1" customWidth="1"/>
    <col min="49" max="49" width="14" style="989" customWidth="1"/>
    <col min="50" max="239" width="9.140625" style="989" customWidth="1"/>
    <col min="240" max="240" width="39" style="989"/>
    <col min="241" max="241" width="39" style="989" customWidth="1"/>
    <col min="242" max="253" width="13.5703125" style="989" customWidth="1"/>
    <col min="254" max="254" width="39.140625" style="989" customWidth="1"/>
    <col min="255" max="258" width="13.5703125" style="989" customWidth="1"/>
    <col min="259" max="261" width="13.5703125" style="989" bestFit="1" customWidth="1"/>
    <col min="262" max="265" width="12.140625" style="989" bestFit="1" customWidth="1"/>
    <col min="266" max="266" width="13.5703125" style="989" bestFit="1" customWidth="1"/>
    <col min="267" max="267" width="39.140625" style="989" customWidth="1"/>
    <col min="268" max="273" width="13.5703125" style="989" bestFit="1" customWidth="1"/>
    <col min="274" max="274" width="12.140625" style="989" bestFit="1" customWidth="1"/>
    <col min="275" max="275" width="13.5703125" style="989" bestFit="1" customWidth="1"/>
    <col min="276" max="283" width="14.42578125" style="989" bestFit="1" customWidth="1"/>
    <col min="284" max="285" width="15.42578125" style="989" customWidth="1"/>
    <col min="286" max="293" width="14.42578125" style="989" bestFit="1" customWidth="1"/>
    <col min="294" max="495" width="9.140625" style="989" customWidth="1"/>
    <col min="496" max="496" width="39" style="989"/>
    <col min="497" max="497" width="39" style="989" customWidth="1"/>
    <col min="498" max="509" width="13.5703125" style="989" customWidth="1"/>
    <col min="510" max="510" width="39.140625" style="989" customWidth="1"/>
    <col min="511" max="514" width="13.5703125" style="989" customWidth="1"/>
    <col min="515" max="517" width="13.5703125" style="989" bestFit="1" customWidth="1"/>
    <col min="518" max="521" width="12.140625" style="989" bestFit="1" customWidth="1"/>
    <col min="522" max="522" width="13.5703125" style="989" bestFit="1" customWidth="1"/>
    <col min="523" max="523" width="39.140625" style="989" customWidth="1"/>
    <col min="524" max="529" width="13.5703125" style="989" bestFit="1" customWidth="1"/>
    <col min="530" max="530" width="12.140625" style="989" bestFit="1" customWidth="1"/>
    <col min="531" max="531" width="13.5703125" style="989" bestFit="1" customWidth="1"/>
    <col min="532" max="539" width="14.42578125" style="989" bestFit="1" customWidth="1"/>
    <col min="540" max="541" width="15.42578125" style="989" customWidth="1"/>
    <col min="542" max="549" width="14.42578125" style="989" bestFit="1" customWidth="1"/>
    <col min="550" max="751" width="9.140625" style="989" customWidth="1"/>
    <col min="752" max="752" width="39" style="989"/>
    <col min="753" max="753" width="39" style="989" customWidth="1"/>
    <col min="754" max="765" width="13.5703125" style="989" customWidth="1"/>
    <col min="766" max="766" width="39.140625" style="989" customWidth="1"/>
    <col min="767" max="770" width="13.5703125" style="989" customWidth="1"/>
    <col min="771" max="773" width="13.5703125" style="989" bestFit="1" customWidth="1"/>
    <col min="774" max="777" width="12.140625" style="989" bestFit="1" customWidth="1"/>
    <col min="778" max="778" width="13.5703125" style="989" bestFit="1" customWidth="1"/>
    <col min="779" max="779" width="39.140625" style="989" customWidth="1"/>
    <col min="780" max="785" width="13.5703125" style="989" bestFit="1" customWidth="1"/>
    <col min="786" max="786" width="12.140625" style="989" bestFit="1" customWidth="1"/>
    <col min="787" max="787" width="13.5703125" style="989" bestFit="1" customWidth="1"/>
    <col min="788" max="795" width="14.42578125" style="989" bestFit="1" customWidth="1"/>
    <col min="796" max="797" width="15.42578125" style="989" customWidth="1"/>
    <col min="798" max="805" width="14.42578125" style="989" bestFit="1" customWidth="1"/>
    <col min="806" max="1007" width="9.140625" style="989" customWidth="1"/>
    <col min="1008" max="1008" width="39" style="989"/>
    <col min="1009" max="1009" width="39" style="989" customWidth="1"/>
    <col min="1010" max="1021" width="13.5703125" style="989" customWidth="1"/>
    <col min="1022" max="1022" width="39.140625" style="989" customWidth="1"/>
    <col min="1023" max="1026" width="13.5703125" style="989" customWidth="1"/>
    <col min="1027" max="1029" width="13.5703125" style="989" bestFit="1" customWidth="1"/>
    <col min="1030" max="1033" width="12.140625" style="989" bestFit="1" customWidth="1"/>
    <col min="1034" max="1034" width="13.5703125" style="989" bestFit="1" customWidth="1"/>
    <col min="1035" max="1035" width="39.140625" style="989" customWidth="1"/>
    <col min="1036" max="1041" width="13.5703125" style="989" bestFit="1" customWidth="1"/>
    <col min="1042" max="1042" width="12.140625" style="989" bestFit="1" customWidth="1"/>
    <col min="1043" max="1043" width="13.5703125" style="989" bestFit="1" customWidth="1"/>
    <col min="1044" max="1051" width="14.42578125" style="989" bestFit="1" customWidth="1"/>
    <col min="1052" max="1053" width="15.42578125" style="989" customWidth="1"/>
    <col min="1054" max="1061" width="14.42578125" style="989" bestFit="1" customWidth="1"/>
    <col min="1062" max="1263" width="9.140625" style="989" customWidth="1"/>
    <col min="1264" max="1264" width="39" style="989"/>
    <col min="1265" max="1265" width="39" style="989" customWidth="1"/>
    <col min="1266" max="1277" width="13.5703125" style="989" customWidth="1"/>
    <col min="1278" max="1278" width="39.140625" style="989" customWidth="1"/>
    <col min="1279" max="1282" width="13.5703125" style="989" customWidth="1"/>
    <col min="1283" max="1285" width="13.5703125" style="989" bestFit="1" customWidth="1"/>
    <col min="1286" max="1289" width="12.140625" style="989" bestFit="1" customWidth="1"/>
    <col min="1290" max="1290" width="13.5703125" style="989" bestFit="1" customWidth="1"/>
    <col min="1291" max="1291" width="39.140625" style="989" customWidth="1"/>
    <col min="1292" max="1297" width="13.5703125" style="989" bestFit="1" customWidth="1"/>
    <col min="1298" max="1298" width="12.140625" style="989" bestFit="1" customWidth="1"/>
    <col min="1299" max="1299" width="13.5703125" style="989" bestFit="1" customWidth="1"/>
    <col min="1300" max="1307" width="14.42578125" style="989" bestFit="1" customWidth="1"/>
    <col min="1308" max="1309" width="15.42578125" style="989" customWidth="1"/>
    <col min="1310" max="1317" width="14.42578125" style="989" bestFit="1" customWidth="1"/>
    <col min="1318" max="1519" width="9.140625" style="989" customWidth="1"/>
    <col min="1520" max="1520" width="39" style="989"/>
    <col min="1521" max="1521" width="39" style="989" customWidth="1"/>
    <col min="1522" max="1533" width="13.5703125" style="989" customWidth="1"/>
    <col min="1534" max="1534" width="39.140625" style="989" customWidth="1"/>
    <col min="1535" max="1538" width="13.5703125" style="989" customWidth="1"/>
    <col min="1539" max="1541" width="13.5703125" style="989" bestFit="1" customWidth="1"/>
    <col min="1542" max="1545" width="12.140625" style="989" bestFit="1" customWidth="1"/>
    <col min="1546" max="1546" width="13.5703125" style="989" bestFit="1" customWidth="1"/>
    <col min="1547" max="1547" width="39.140625" style="989" customWidth="1"/>
    <col min="1548" max="1553" width="13.5703125" style="989" bestFit="1" customWidth="1"/>
    <col min="1554" max="1554" width="12.140625" style="989" bestFit="1" customWidth="1"/>
    <col min="1555" max="1555" width="13.5703125" style="989" bestFit="1" customWidth="1"/>
    <col min="1556" max="1563" width="14.42578125" style="989" bestFit="1" customWidth="1"/>
    <col min="1564" max="1565" width="15.42578125" style="989" customWidth="1"/>
    <col min="1566" max="1573" width="14.42578125" style="989" bestFit="1" customWidth="1"/>
    <col min="1574" max="1775" width="9.140625" style="989" customWidth="1"/>
    <col min="1776" max="1776" width="39" style="989"/>
    <col min="1777" max="1777" width="39" style="989" customWidth="1"/>
    <col min="1778" max="1789" width="13.5703125" style="989" customWidth="1"/>
    <col min="1790" max="1790" width="39.140625" style="989" customWidth="1"/>
    <col min="1791" max="1794" width="13.5703125" style="989" customWidth="1"/>
    <col min="1795" max="1797" width="13.5703125" style="989" bestFit="1" customWidth="1"/>
    <col min="1798" max="1801" width="12.140625" style="989" bestFit="1" customWidth="1"/>
    <col min="1802" max="1802" width="13.5703125" style="989" bestFit="1" customWidth="1"/>
    <col min="1803" max="1803" width="39.140625" style="989" customWidth="1"/>
    <col min="1804" max="1809" width="13.5703125" style="989" bestFit="1" customWidth="1"/>
    <col min="1810" max="1810" width="12.140625" style="989" bestFit="1" customWidth="1"/>
    <col min="1811" max="1811" width="13.5703125" style="989" bestFit="1" customWidth="1"/>
    <col min="1812" max="1819" width="14.42578125" style="989" bestFit="1" customWidth="1"/>
    <col min="1820" max="1821" width="15.42578125" style="989" customWidth="1"/>
    <col min="1822" max="1829" width="14.42578125" style="989" bestFit="1" customWidth="1"/>
    <col min="1830" max="2031" width="9.140625" style="989" customWidth="1"/>
    <col min="2032" max="2032" width="39" style="989"/>
    <col min="2033" max="2033" width="39" style="989" customWidth="1"/>
    <col min="2034" max="2045" width="13.5703125" style="989" customWidth="1"/>
    <col min="2046" max="2046" width="39.140625" style="989" customWidth="1"/>
    <col min="2047" max="2050" width="13.5703125" style="989" customWidth="1"/>
    <col min="2051" max="2053" width="13.5703125" style="989" bestFit="1" customWidth="1"/>
    <col min="2054" max="2057" width="12.140625" style="989" bestFit="1" customWidth="1"/>
    <col min="2058" max="2058" width="13.5703125" style="989" bestFit="1" customWidth="1"/>
    <col min="2059" max="2059" width="39.140625" style="989" customWidth="1"/>
    <col min="2060" max="2065" width="13.5703125" style="989" bestFit="1" customWidth="1"/>
    <col min="2066" max="2066" width="12.140625" style="989" bestFit="1" customWidth="1"/>
    <col min="2067" max="2067" width="13.5703125" style="989" bestFit="1" customWidth="1"/>
    <col min="2068" max="2075" width="14.42578125" style="989" bestFit="1" customWidth="1"/>
    <col min="2076" max="2077" width="15.42578125" style="989" customWidth="1"/>
    <col min="2078" max="2085" width="14.42578125" style="989" bestFit="1" customWidth="1"/>
    <col min="2086" max="2287" width="9.140625" style="989" customWidth="1"/>
    <col min="2288" max="2288" width="39" style="989"/>
    <col min="2289" max="2289" width="39" style="989" customWidth="1"/>
    <col min="2290" max="2301" width="13.5703125" style="989" customWidth="1"/>
    <col min="2302" max="2302" width="39.140625" style="989" customWidth="1"/>
    <col min="2303" max="2306" width="13.5703125" style="989" customWidth="1"/>
    <col min="2307" max="2309" width="13.5703125" style="989" bestFit="1" customWidth="1"/>
    <col min="2310" max="2313" width="12.140625" style="989" bestFit="1" customWidth="1"/>
    <col min="2314" max="2314" width="13.5703125" style="989" bestFit="1" customWidth="1"/>
    <col min="2315" max="2315" width="39.140625" style="989" customWidth="1"/>
    <col min="2316" max="2321" width="13.5703125" style="989" bestFit="1" customWidth="1"/>
    <col min="2322" max="2322" width="12.140625" style="989" bestFit="1" customWidth="1"/>
    <col min="2323" max="2323" width="13.5703125" style="989" bestFit="1" customWidth="1"/>
    <col min="2324" max="2331" width="14.42578125" style="989" bestFit="1" customWidth="1"/>
    <col min="2332" max="2333" width="15.42578125" style="989" customWidth="1"/>
    <col min="2334" max="2341" width="14.42578125" style="989" bestFit="1" customWidth="1"/>
    <col min="2342" max="2543" width="9.140625" style="989" customWidth="1"/>
    <col min="2544" max="2544" width="39" style="989"/>
    <col min="2545" max="2545" width="39" style="989" customWidth="1"/>
    <col min="2546" max="2557" width="13.5703125" style="989" customWidth="1"/>
    <col min="2558" max="2558" width="39.140625" style="989" customWidth="1"/>
    <col min="2559" max="2562" width="13.5703125" style="989" customWidth="1"/>
    <col min="2563" max="2565" width="13.5703125" style="989" bestFit="1" customWidth="1"/>
    <col min="2566" max="2569" width="12.140625" style="989" bestFit="1" customWidth="1"/>
    <col min="2570" max="2570" width="13.5703125" style="989" bestFit="1" customWidth="1"/>
    <col min="2571" max="2571" width="39.140625" style="989" customWidth="1"/>
    <col min="2572" max="2577" width="13.5703125" style="989" bestFit="1" customWidth="1"/>
    <col min="2578" max="2578" width="12.140625" style="989" bestFit="1" customWidth="1"/>
    <col min="2579" max="2579" width="13.5703125" style="989" bestFit="1" customWidth="1"/>
    <col min="2580" max="2587" width="14.42578125" style="989" bestFit="1" customWidth="1"/>
    <col min="2588" max="2589" width="15.42578125" style="989" customWidth="1"/>
    <col min="2590" max="2597" width="14.42578125" style="989" bestFit="1" customWidth="1"/>
    <col min="2598" max="2799" width="9.140625" style="989" customWidth="1"/>
    <col min="2800" max="2800" width="39" style="989"/>
    <col min="2801" max="2801" width="39" style="989" customWidth="1"/>
    <col min="2802" max="2813" width="13.5703125" style="989" customWidth="1"/>
    <col min="2814" max="2814" width="39.140625" style="989" customWidth="1"/>
    <col min="2815" max="2818" width="13.5703125" style="989" customWidth="1"/>
    <col min="2819" max="2821" width="13.5703125" style="989" bestFit="1" customWidth="1"/>
    <col min="2822" max="2825" width="12.140625" style="989" bestFit="1" customWidth="1"/>
    <col min="2826" max="2826" width="13.5703125" style="989" bestFit="1" customWidth="1"/>
    <col min="2827" max="2827" width="39.140625" style="989" customWidth="1"/>
    <col min="2828" max="2833" width="13.5703125" style="989" bestFit="1" customWidth="1"/>
    <col min="2834" max="2834" width="12.140625" style="989" bestFit="1" customWidth="1"/>
    <col min="2835" max="2835" width="13.5703125" style="989" bestFit="1" customWidth="1"/>
    <col min="2836" max="2843" width="14.42578125" style="989" bestFit="1" customWidth="1"/>
    <col min="2844" max="2845" width="15.42578125" style="989" customWidth="1"/>
    <col min="2846" max="2853" width="14.42578125" style="989" bestFit="1" customWidth="1"/>
    <col min="2854" max="3055" width="9.140625" style="989" customWidth="1"/>
    <col min="3056" max="3056" width="39" style="989"/>
    <col min="3057" max="3057" width="39" style="989" customWidth="1"/>
    <col min="3058" max="3069" width="13.5703125" style="989" customWidth="1"/>
    <col min="3070" max="3070" width="39.140625" style="989" customWidth="1"/>
    <col min="3071" max="3074" width="13.5703125" style="989" customWidth="1"/>
    <col min="3075" max="3077" width="13.5703125" style="989" bestFit="1" customWidth="1"/>
    <col min="3078" max="3081" width="12.140625" style="989" bestFit="1" customWidth="1"/>
    <col min="3082" max="3082" width="13.5703125" style="989" bestFit="1" customWidth="1"/>
    <col min="3083" max="3083" width="39.140625" style="989" customWidth="1"/>
    <col min="3084" max="3089" width="13.5703125" style="989" bestFit="1" customWidth="1"/>
    <col min="3090" max="3090" width="12.140625" style="989" bestFit="1" customWidth="1"/>
    <col min="3091" max="3091" width="13.5703125" style="989" bestFit="1" customWidth="1"/>
    <col min="3092" max="3099" width="14.42578125" style="989" bestFit="1" customWidth="1"/>
    <col min="3100" max="3101" width="15.42578125" style="989" customWidth="1"/>
    <col min="3102" max="3109" width="14.42578125" style="989" bestFit="1" customWidth="1"/>
    <col min="3110" max="3311" width="9.140625" style="989" customWidth="1"/>
    <col min="3312" max="3312" width="39" style="989"/>
    <col min="3313" max="3313" width="39" style="989" customWidth="1"/>
    <col min="3314" max="3325" width="13.5703125" style="989" customWidth="1"/>
    <col min="3326" max="3326" width="39.140625" style="989" customWidth="1"/>
    <col min="3327" max="3330" width="13.5703125" style="989" customWidth="1"/>
    <col min="3331" max="3333" width="13.5703125" style="989" bestFit="1" customWidth="1"/>
    <col min="3334" max="3337" width="12.140625" style="989" bestFit="1" customWidth="1"/>
    <col min="3338" max="3338" width="13.5703125" style="989" bestFit="1" customWidth="1"/>
    <col min="3339" max="3339" width="39.140625" style="989" customWidth="1"/>
    <col min="3340" max="3345" width="13.5703125" style="989" bestFit="1" customWidth="1"/>
    <col min="3346" max="3346" width="12.140625" style="989" bestFit="1" customWidth="1"/>
    <col min="3347" max="3347" width="13.5703125" style="989" bestFit="1" customWidth="1"/>
    <col min="3348" max="3355" width="14.42578125" style="989" bestFit="1" customWidth="1"/>
    <col min="3356" max="3357" width="15.42578125" style="989" customWidth="1"/>
    <col min="3358" max="3365" width="14.42578125" style="989" bestFit="1" customWidth="1"/>
    <col min="3366" max="3567" width="9.140625" style="989" customWidth="1"/>
    <col min="3568" max="3568" width="39" style="989"/>
    <col min="3569" max="3569" width="39" style="989" customWidth="1"/>
    <col min="3570" max="3581" width="13.5703125" style="989" customWidth="1"/>
    <col min="3582" max="3582" width="39.140625" style="989" customWidth="1"/>
    <col min="3583" max="3586" width="13.5703125" style="989" customWidth="1"/>
    <col min="3587" max="3589" width="13.5703125" style="989" bestFit="1" customWidth="1"/>
    <col min="3590" max="3593" width="12.140625" style="989" bestFit="1" customWidth="1"/>
    <col min="3594" max="3594" width="13.5703125" style="989" bestFit="1" customWidth="1"/>
    <col min="3595" max="3595" width="39.140625" style="989" customWidth="1"/>
    <col min="3596" max="3601" width="13.5703125" style="989" bestFit="1" customWidth="1"/>
    <col min="3602" max="3602" width="12.140625" style="989" bestFit="1" customWidth="1"/>
    <col min="3603" max="3603" width="13.5703125" style="989" bestFit="1" customWidth="1"/>
    <col min="3604" max="3611" width="14.42578125" style="989" bestFit="1" customWidth="1"/>
    <col min="3612" max="3613" width="15.42578125" style="989" customWidth="1"/>
    <col min="3614" max="3621" width="14.42578125" style="989" bestFit="1" customWidth="1"/>
    <col min="3622" max="3823" width="9.140625" style="989" customWidth="1"/>
    <col min="3824" max="3824" width="39" style="989"/>
    <col min="3825" max="3825" width="39" style="989" customWidth="1"/>
    <col min="3826" max="3837" width="13.5703125" style="989" customWidth="1"/>
    <col min="3838" max="3838" width="39.140625" style="989" customWidth="1"/>
    <col min="3839" max="3842" width="13.5703125" style="989" customWidth="1"/>
    <col min="3843" max="3845" width="13.5703125" style="989" bestFit="1" customWidth="1"/>
    <col min="3846" max="3849" width="12.140625" style="989" bestFit="1" customWidth="1"/>
    <col min="3850" max="3850" width="13.5703125" style="989" bestFit="1" customWidth="1"/>
    <col min="3851" max="3851" width="39.140625" style="989" customWidth="1"/>
    <col min="3852" max="3857" width="13.5703125" style="989" bestFit="1" customWidth="1"/>
    <col min="3858" max="3858" width="12.140625" style="989" bestFit="1" customWidth="1"/>
    <col min="3859" max="3859" width="13.5703125" style="989" bestFit="1" customWidth="1"/>
    <col min="3860" max="3867" width="14.42578125" style="989" bestFit="1" customWidth="1"/>
    <col min="3868" max="3869" width="15.42578125" style="989" customWidth="1"/>
    <col min="3870" max="3877" width="14.42578125" style="989" bestFit="1" customWidth="1"/>
    <col min="3878" max="4079" width="9.140625" style="989" customWidth="1"/>
    <col min="4080" max="4080" width="39" style="989"/>
    <col min="4081" max="4081" width="39" style="989" customWidth="1"/>
    <col min="4082" max="4093" width="13.5703125" style="989" customWidth="1"/>
    <col min="4094" max="4094" width="39.140625" style="989" customWidth="1"/>
    <col min="4095" max="4098" width="13.5703125" style="989" customWidth="1"/>
    <col min="4099" max="4101" width="13.5703125" style="989" bestFit="1" customWidth="1"/>
    <col min="4102" max="4105" width="12.140625" style="989" bestFit="1" customWidth="1"/>
    <col min="4106" max="4106" width="13.5703125" style="989" bestFit="1" customWidth="1"/>
    <col min="4107" max="4107" width="39.140625" style="989" customWidth="1"/>
    <col min="4108" max="4113" width="13.5703125" style="989" bestFit="1" customWidth="1"/>
    <col min="4114" max="4114" width="12.140625" style="989" bestFit="1" customWidth="1"/>
    <col min="4115" max="4115" width="13.5703125" style="989" bestFit="1" customWidth="1"/>
    <col min="4116" max="4123" width="14.42578125" style="989" bestFit="1" customWidth="1"/>
    <col min="4124" max="4125" width="15.42578125" style="989" customWidth="1"/>
    <col min="4126" max="4133" width="14.42578125" style="989" bestFit="1" customWidth="1"/>
    <col min="4134" max="4335" width="9.140625" style="989" customWidth="1"/>
    <col min="4336" max="4336" width="39" style="989"/>
    <col min="4337" max="4337" width="39" style="989" customWidth="1"/>
    <col min="4338" max="4349" width="13.5703125" style="989" customWidth="1"/>
    <col min="4350" max="4350" width="39.140625" style="989" customWidth="1"/>
    <col min="4351" max="4354" width="13.5703125" style="989" customWidth="1"/>
    <col min="4355" max="4357" width="13.5703125" style="989" bestFit="1" customWidth="1"/>
    <col min="4358" max="4361" width="12.140625" style="989" bestFit="1" customWidth="1"/>
    <col min="4362" max="4362" width="13.5703125" style="989" bestFit="1" customWidth="1"/>
    <col min="4363" max="4363" width="39.140625" style="989" customWidth="1"/>
    <col min="4364" max="4369" width="13.5703125" style="989" bestFit="1" customWidth="1"/>
    <col min="4370" max="4370" width="12.140625" style="989" bestFit="1" customWidth="1"/>
    <col min="4371" max="4371" width="13.5703125" style="989" bestFit="1" customWidth="1"/>
    <col min="4372" max="4379" width="14.42578125" style="989" bestFit="1" customWidth="1"/>
    <col min="4380" max="4381" width="15.42578125" style="989" customWidth="1"/>
    <col min="4382" max="4389" width="14.42578125" style="989" bestFit="1" customWidth="1"/>
    <col min="4390" max="4591" width="9.140625" style="989" customWidth="1"/>
    <col min="4592" max="4592" width="39" style="989"/>
    <col min="4593" max="4593" width="39" style="989" customWidth="1"/>
    <col min="4594" max="4605" width="13.5703125" style="989" customWidth="1"/>
    <col min="4606" max="4606" width="39.140625" style="989" customWidth="1"/>
    <col min="4607" max="4610" width="13.5703125" style="989" customWidth="1"/>
    <col min="4611" max="4613" width="13.5703125" style="989" bestFit="1" customWidth="1"/>
    <col min="4614" max="4617" width="12.140625" style="989" bestFit="1" customWidth="1"/>
    <col min="4618" max="4618" width="13.5703125" style="989" bestFit="1" customWidth="1"/>
    <col min="4619" max="4619" width="39.140625" style="989" customWidth="1"/>
    <col min="4620" max="4625" width="13.5703125" style="989" bestFit="1" customWidth="1"/>
    <col min="4626" max="4626" width="12.140625" style="989" bestFit="1" customWidth="1"/>
    <col min="4627" max="4627" width="13.5703125" style="989" bestFit="1" customWidth="1"/>
    <col min="4628" max="4635" width="14.42578125" style="989" bestFit="1" customWidth="1"/>
    <col min="4636" max="4637" width="15.42578125" style="989" customWidth="1"/>
    <col min="4638" max="4645" width="14.42578125" style="989" bestFit="1" customWidth="1"/>
    <col min="4646" max="4847" width="9.140625" style="989" customWidth="1"/>
    <col min="4848" max="4848" width="39" style="989"/>
    <col min="4849" max="4849" width="39" style="989" customWidth="1"/>
    <col min="4850" max="4861" width="13.5703125" style="989" customWidth="1"/>
    <col min="4862" max="4862" width="39.140625" style="989" customWidth="1"/>
    <col min="4863" max="4866" width="13.5703125" style="989" customWidth="1"/>
    <col min="4867" max="4869" width="13.5703125" style="989" bestFit="1" customWidth="1"/>
    <col min="4870" max="4873" width="12.140625" style="989" bestFit="1" customWidth="1"/>
    <col min="4874" max="4874" width="13.5703125" style="989" bestFit="1" customWidth="1"/>
    <col min="4875" max="4875" width="39.140625" style="989" customWidth="1"/>
    <col min="4876" max="4881" width="13.5703125" style="989" bestFit="1" customWidth="1"/>
    <col min="4882" max="4882" width="12.140625" style="989" bestFit="1" customWidth="1"/>
    <col min="4883" max="4883" width="13.5703125" style="989" bestFit="1" customWidth="1"/>
    <col min="4884" max="4891" width="14.42578125" style="989" bestFit="1" customWidth="1"/>
    <col min="4892" max="4893" width="15.42578125" style="989" customWidth="1"/>
    <col min="4894" max="4901" width="14.42578125" style="989" bestFit="1" customWidth="1"/>
    <col min="4902" max="5103" width="9.140625" style="989" customWidth="1"/>
    <col min="5104" max="5104" width="39" style="989"/>
    <col min="5105" max="5105" width="39" style="989" customWidth="1"/>
    <col min="5106" max="5117" width="13.5703125" style="989" customWidth="1"/>
    <col min="5118" max="5118" width="39.140625" style="989" customWidth="1"/>
    <col min="5119" max="5122" width="13.5703125" style="989" customWidth="1"/>
    <col min="5123" max="5125" width="13.5703125" style="989" bestFit="1" customWidth="1"/>
    <col min="5126" max="5129" width="12.140625" style="989" bestFit="1" customWidth="1"/>
    <col min="5130" max="5130" width="13.5703125" style="989" bestFit="1" customWidth="1"/>
    <col min="5131" max="5131" width="39.140625" style="989" customWidth="1"/>
    <col min="5132" max="5137" width="13.5703125" style="989" bestFit="1" customWidth="1"/>
    <col min="5138" max="5138" width="12.140625" style="989" bestFit="1" customWidth="1"/>
    <col min="5139" max="5139" width="13.5703125" style="989" bestFit="1" customWidth="1"/>
    <col min="5140" max="5147" width="14.42578125" style="989" bestFit="1" customWidth="1"/>
    <col min="5148" max="5149" width="15.42578125" style="989" customWidth="1"/>
    <col min="5150" max="5157" width="14.42578125" style="989" bestFit="1" customWidth="1"/>
    <col min="5158" max="5359" width="9.140625" style="989" customWidth="1"/>
    <col min="5360" max="5360" width="39" style="989"/>
    <col min="5361" max="5361" width="39" style="989" customWidth="1"/>
    <col min="5362" max="5373" width="13.5703125" style="989" customWidth="1"/>
    <col min="5374" max="5374" width="39.140625" style="989" customWidth="1"/>
    <col min="5375" max="5378" width="13.5703125" style="989" customWidth="1"/>
    <col min="5379" max="5381" width="13.5703125" style="989" bestFit="1" customWidth="1"/>
    <col min="5382" max="5385" width="12.140625" style="989" bestFit="1" customWidth="1"/>
    <col min="5386" max="5386" width="13.5703125" style="989" bestFit="1" customWidth="1"/>
    <col min="5387" max="5387" width="39.140625" style="989" customWidth="1"/>
    <col min="5388" max="5393" width="13.5703125" style="989" bestFit="1" customWidth="1"/>
    <col min="5394" max="5394" width="12.140625" style="989" bestFit="1" customWidth="1"/>
    <col min="5395" max="5395" width="13.5703125" style="989" bestFit="1" customWidth="1"/>
    <col min="5396" max="5403" width="14.42578125" style="989" bestFit="1" customWidth="1"/>
    <col min="5404" max="5405" width="15.42578125" style="989" customWidth="1"/>
    <col min="5406" max="5413" width="14.42578125" style="989" bestFit="1" customWidth="1"/>
    <col min="5414" max="5615" width="9.140625" style="989" customWidth="1"/>
    <col min="5616" max="5616" width="39" style="989"/>
    <col min="5617" max="5617" width="39" style="989" customWidth="1"/>
    <col min="5618" max="5629" width="13.5703125" style="989" customWidth="1"/>
    <col min="5630" max="5630" width="39.140625" style="989" customWidth="1"/>
    <col min="5631" max="5634" width="13.5703125" style="989" customWidth="1"/>
    <col min="5635" max="5637" width="13.5703125" style="989" bestFit="1" customWidth="1"/>
    <col min="5638" max="5641" width="12.140625" style="989" bestFit="1" customWidth="1"/>
    <col min="5642" max="5642" width="13.5703125" style="989" bestFit="1" customWidth="1"/>
    <col min="5643" max="5643" width="39.140625" style="989" customWidth="1"/>
    <col min="5644" max="5649" width="13.5703125" style="989" bestFit="1" customWidth="1"/>
    <col min="5650" max="5650" width="12.140625" style="989" bestFit="1" customWidth="1"/>
    <col min="5651" max="5651" width="13.5703125" style="989" bestFit="1" customWidth="1"/>
    <col min="5652" max="5659" width="14.42578125" style="989" bestFit="1" customWidth="1"/>
    <col min="5660" max="5661" width="15.42578125" style="989" customWidth="1"/>
    <col min="5662" max="5669" width="14.42578125" style="989" bestFit="1" customWidth="1"/>
    <col min="5670" max="5871" width="9.140625" style="989" customWidth="1"/>
    <col min="5872" max="5872" width="39" style="989"/>
    <col min="5873" max="5873" width="39" style="989" customWidth="1"/>
    <col min="5874" max="5885" width="13.5703125" style="989" customWidth="1"/>
    <col min="5886" max="5886" width="39.140625" style="989" customWidth="1"/>
    <col min="5887" max="5890" width="13.5703125" style="989" customWidth="1"/>
    <col min="5891" max="5893" width="13.5703125" style="989" bestFit="1" customWidth="1"/>
    <col min="5894" max="5897" width="12.140625" style="989" bestFit="1" customWidth="1"/>
    <col min="5898" max="5898" width="13.5703125" style="989" bestFit="1" customWidth="1"/>
    <col min="5899" max="5899" width="39.140625" style="989" customWidth="1"/>
    <col min="5900" max="5905" width="13.5703125" style="989" bestFit="1" customWidth="1"/>
    <col min="5906" max="5906" width="12.140625" style="989" bestFit="1" customWidth="1"/>
    <col min="5907" max="5907" width="13.5703125" style="989" bestFit="1" customWidth="1"/>
    <col min="5908" max="5915" width="14.42578125" style="989" bestFit="1" customWidth="1"/>
    <col min="5916" max="5917" width="15.42578125" style="989" customWidth="1"/>
    <col min="5918" max="5925" width="14.42578125" style="989" bestFit="1" customWidth="1"/>
    <col min="5926" max="6127" width="9.140625" style="989" customWidth="1"/>
    <col min="6128" max="6128" width="39" style="989"/>
    <col min="6129" max="6129" width="39" style="989" customWidth="1"/>
    <col min="6130" max="6141" width="13.5703125" style="989" customWidth="1"/>
    <col min="6142" max="6142" width="39.140625" style="989" customWidth="1"/>
    <col min="6143" max="6146" width="13.5703125" style="989" customWidth="1"/>
    <col min="6147" max="6149" width="13.5703125" style="989" bestFit="1" customWidth="1"/>
    <col min="6150" max="6153" width="12.140625" style="989" bestFit="1" customWidth="1"/>
    <col min="6154" max="6154" width="13.5703125" style="989" bestFit="1" customWidth="1"/>
    <col min="6155" max="6155" width="39.140625" style="989" customWidth="1"/>
    <col min="6156" max="6161" width="13.5703125" style="989" bestFit="1" customWidth="1"/>
    <col min="6162" max="6162" width="12.140625" style="989" bestFit="1" customWidth="1"/>
    <col min="6163" max="6163" width="13.5703125" style="989" bestFit="1" customWidth="1"/>
    <col min="6164" max="6171" width="14.42578125" style="989" bestFit="1" customWidth="1"/>
    <col min="6172" max="6173" width="15.42578125" style="989" customWidth="1"/>
    <col min="6174" max="6181" width="14.42578125" style="989" bestFit="1" customWidth="1"/>
    <col min="6182" max="6383" width="9.140625" style="989" customWidth="1"/>
    <col min="6384" max="6384" width="39" style="989"/>
    <col min="6385" max="6385" width="39" style="989" customWidth="1"/>
    <col min="6386" max="6397" width="13.5703125" style="989" customWidth="1"/>
    <col min="6398" max="6398" width="39.140625" style="989" customWidth="1"/>
    <col min="6399" max="6402" width="13.5703125" style="989" customWidth="1"/>
    <col min="6403" max="6405" width="13.5703125" style="989" bestFit="1" customWidth="1"/>
    <col min="6406" max="6409" width="12.140625" style="989" bestFit="1" customWidth="1"/>
    <col min="6410" max="6410" width="13.5703125" style="989" bestFit="1" customWidth="1"/>
    <col min="6411" max="6411" width="39.140625" style="989" customWidth="1"/>
    <col min="6412" max="6417" width="13.5703125" style="989" bestFit="1" customWidth="1"/>
    <col min="6418" max="6418" width="12.140625" style="989" bestFit="1" customWidth="1"/>
    <col min="6419" max="6419" width="13.5703125" style="989" bestFit="1" customWidth="1"/>
    <col min="6420" max="6427" width="14.42578125" style="989" bestFit="1" customWidth="1"/>
    <col min="6428" max="6429" width="15.42578125" style="989" customWidth="1"/>
    <col min="6430" max="6437" width="14.42578125" style="989" bestFit="1" customWidth="1"/>
    <col min="6438" max="6639" width="9.140625" style="989" customWidth="1"/>
    <col min="6640" max="6640" width="39" style="989"/>
    <col min="6641" max="6641" width="39" style="989" customWidth="1"/>
    <col min="6642" max="6653" width="13.5703125" style="989" customWidth="1"/>
    <col min="6654" max="6654" width="39.140625" style="989" customWidth="1"/>
    <col min="6655" max="6658" width="13.5703125" style="989" customWidth="1"/>
    <col min="6659" max="6661" width="13.5703125" style="989" bestFit="1" customWidth="1"/>
    <col min="6662" max="6665" width="12.140625" style="989" bestFit="1" customWidth="1"/>
    <col min="6666" max="6666" width="13.5703125" style="989" bestFit="1" customWidth="1"/>
    <col min="6667" max="6667" width="39.140625" style="989" customWidth="1"/>
    <col min="6668" max="6673" width="13.5703125" style="989" bestFit="1" customWidth="1"/>
    <col min="6674" max="6674" width="12.140625" style="989" bestFit="1" customWidth="1"/>
    <col min="6675" max="6675" width="13.5703125" style="989" bestFit="1" customWidth="1"/>
    <col min="6676" max="6683" width="14.42578125" style="989" bestFit="1" customWidth="1"/>
    <col min="6684" max="6685" width="15.42578125" style="989" customWidth="1"/>
    <col min="6686" max="6693" width="14.42578125" style="989" bestFit="1" customWidth="1"/>
    <col min="6694" max="6895" width="9.140625" style="989" customWidth="1"/>
    <col min="6896" max="6896" width="39" style="989"/>
    <col min="6897" max="6897" width="39" style="989" customWidth="1"/>
    <col min="6898" max="6909" width="13.5703125" style="989" customWidth="1"/>
    <col min="6910" max="6910" width="39.140625" style="989" customWidth="1"/>
    <col min="6911" max="6914" width="13.5703125" style="989" customWidth="1"/>
    <col min="6915" max="6917" width="13.5703125" style="989" bestFit="1" customWidth="1"/>
    <col min="6918" max="6921" width="12.140625" style="989" bestFit="1" customWidth="1"/>
    <col min="6922" max="6922" width="13.5703125" style="989" bestFit="1" customWidth="1"/>
    <col min="6923" max="6923" width="39.140625" style="989" customWidth="1"/>
    <col min="6924" max="6929" width="13.5703125" style="989" bestFit="1" customWidth="1"/>
    <col min="6930" max="6930" width="12.140625" style="989" bestFit="1" customWidth="1"/>
    <col min="6931" max="6931" width="13.5703125" style="989" bestFit="1" customWidth="1"/>
    <col min="6932" max="6939" width="14.42578125" style="989" bestFit="1" customWidth="1"/>
    <col min="6940" max="6941" width="15.42578125" style="989" customWidth="1"/>
    <col min="6942" max="6949" width="14.42578125" style="989" bestFit="1" customWidth="1"/>
    <col min="6950" max="7151" width="9.140625" style="989" customWidth="1"/>
    <col min="7152" max="7152" width="39" style="989"/>
    <col min="7153" max="7153" width="39" style="989" customWidth="1"/>
    <col min="7154" max="7165" width="13.5703125" style="989" customWidth="1"/>
    <col min="7166" max="7166" width="39.140625" style="989" customWidth="1"/>
    <col min="7167" max="7170" width="13.5703125" style="989" customWidth="1"/>
    <col min="7171" max="7173" width="13.5703125" style="989" bestFit="1" customWidth="1"/>
    <col min="7174" max="7177" width="12.140625" style="989" bestFit="1" customWidth="1"/>
    <col min="7178" max="7178" width="13.5703125" style="989" bestFit="1" customWidth="1"/>
    <col min="7179" max="7179" width="39.140625" style="989" customWidth="1"/>
    <col min="7180" max="7185" width="13.5703125" style="989" bestFit="1" customWidth="1"/>
    <col min="7186" max="7186" width="12.140625" style="989" bestFit="1" customWidth="1"/>
    <col min="7187" max="7187" width="13.5703125" style="989" bestFit="1" customWidth="1"/>
    <col min="7188" max="7195" width="14.42578125" style="989" bestFit="1" customWidth="1"/>
    <col min="7196" max="7197" width="15.42578125" style="989" customWidth="1"/>
    <col min="7198" max="7205" width="14.42578125" style="989" bestFit="1" customWidth="1"/>
    <col min="7206" max="7407" width="9.140625" style="989" customWidth="1"/>
    <col min="7408" max="7408" width="39" style="989"/>
    <col min="7409" max="7409" width="39" style="989" customWidth="1"/>
    <col min="7410" max="7421" width="13.5703125" style="989" customWidth="1"/>
    <col min="7422" max="7422" width="39.140625" style="989" customWidth="1"/>
    <col min="7423" max="7426" width="13.5703125" style="989" customWidth="1"/>
    <col min="7427" max="7429" width="13.5703125" style="989" bestFit="1" customWidth="1"/>
    <col min="7430" max="7433" width="12.140625" style="989" bestFit="1" customWidth="1"/>
    <col min="7434" max="7434" width="13.5703125" style="989" bestFit="1" customWidth="1"/>
    <col min="7435" max="7435" width="39.140625" style="989" customWidth="1"/>
    <col min="7436" max="7441" width="13.5703125" style="989" bestFit="1" customWidth="1"/>
    <col min="7442" max="7442" width="12.140625" style="989" bestFit="1" customWidth="1"/>
    <col min="7443" max="7443" width="13.5703125" style="989" bestFit="1" customWidth="1"/>
    <col min="7444" max="7451" width="14.42578125" style="989" bestFit="1" customWidth="1"/>
    <col min="7452" max="7453" width="15.42578125" style="989" customWidth="1"/>
    <col min="7454" max="7461" width="14.42578125" style="989" bestFit="1" customWidth="1"/>
    <col min="7462" max="7663" width="9.140625" style="989" customWidth="1"/>
    <col min="7664" max="7664" width="39" style="989"/>
    <col min="7665" max="7665" width="39" style="989" customWidth="1"/>
    <col min="7666" max="7677" width="13.5703125" style="989" customWidth="1"/>
    <col min="7678" max="7678" width="39.140625" style="989" customWidth="1"/>
    <col min="7679" max="7682" width="13.5703125" style="989" customWidth="1"/>
    <col min="7683" max="7685" width="13.5703125" style="989" bestFit="1" customWidth="1"/>
    <col min="7686" max="7689" width="12.140625" style="989" bestFit="1" customWidth="1"/>
    <col min="7690" max="7690" width="13.5703125" style="989" bestFit="1" customWidth="1"/>
    <col min="7691" max="7691" width="39.140625" style="989" customWidth="1"/>
    <col min="7692" max="7697" width="13.5703125" style="989" bestFit="1" customWidth="1"/>
    <col min="7698" max="7698" width="12.140625" style="989" bestFit="1" customWidth="1"/>
    <col min="7699" max="7699" width="13.5703125" style="989" bestFit="1" customWidth="1"/>
    <col min="7700" max="7707" width="14.42578125" style="989" bestFit="1" customWidth="1"/>
    <col min="7708" max="7709" width="15.42578125" style="989" customWidth="1"/>
    <col min="7710" max="7717" width="14.42578125" style="989" bestFit="1" customWidth="1"/>
    <col min="7718" max="7919" width="9.140625" style="989" customWidth="1"/>
    <col min="7920" max="7920" width="39" style="989"/>
    <col min="7921" max="7921" width="39" style="989" customWidth="1"/>
    <col min="7922" max="7933" width="13.5703125" style="989" customWidth="1"/>
    <col min="7934" max="7934" width="39.140625" style="989" customWidth="1"/>
    <col min="7935" max="7938" width="13.5703125" style="989" customWidth="1"/>
    <col min="7939" max="7941" width="13.5703125" style="989" bestFit="1" customWidth="1"/>
    <col min="7942" max="7945" width="12.140625" style="989" bestFit="1" customWidth="1"/>
    <col min="7946" max="7946" width="13.5703125" style="989" bestFit="1" customWidth="1"/>
    <col min="7947" max="7947" width="39.140625" style="989" customWidth="1"/>
    <col min="7948" max="7953" width="13.5703125" style="989" bestFit="1" customWidth="1"/>
    <col min="7954" max="7954" width="12.140625" style="989" bestFit="1" customWidth="1"/>
    <col min="7955" max="7955" width="13.5703125" style="989" bestFit="1" customWidth="1"/>
    <col min="7956" max="7963" width="14.42578125" style="989" bestFit="1" customWidth="1"/>
    <col min="7964" max="7965" width="15.42578125" style="989" customWidth="1"/>
    <col min="7966" max="7973" width="14.42578125" style="989" bestFit="1" customWidth="1"/>
    <col min="7974" max="8175" width="9.140625" style="989" customWidth="1"/>
    <col min="8176" max="8176" width="39" style="989"/>
    <col min="8177" max="8177" width="39" style="989" customWidth="1"/>
    <col min="8178" max="8189" width="13.5703125" style="989" customWidth="1"/>
    <col min="8190" max="8190" width="39.140625" style="989" customWidth="1"/>
    <col min="8191" max="8194" width="13.5703125" style="989" customWidth="1"/>
    <col min="8195" max="8197" width="13.5703125" style="989" bestFit="1" customWidth="1"/>
    <col min="8198" max="8201" width="12.140625" style="989" bestFit="1" customWidth="1"/>
    <col min="8202" max="8202" width="13.5703125" style="989" bestFit="1" customWidth="1"/>
    <col min="8203" max="8203" width="39.140625" style="989" customWidth="1"/>
    <col min="8204" max="8209" width="13.5703125" style="989" bestFit="1" customWidth="1"/>
    <col min="8210" max="8210" width="12.140625" style="989" bestFit="1" customWidth="1"/>
    <col min="8211" max="8211" width="13.5703125" style="989" bestFit="1" customWidth="1"/>
    <col min="8212" max="8219" width="14.42578125" style="989" bestFit="1" customWidth="1"/>
    <col min="8220" max="8221" width="15.42578125" style="989" customWidth="1"/>
    <col min="8222" max="8229" width="14.42578125" style="989" bestFit="1" customWidth="1"/>
    <col min="8230" max="8431" width="9.140625" style="989" customWidth="1"/>
    <col min="8432" max="8432" width="39" style="989"/>
    <col min="8433" max="8433" width="39" style="989" customWidth="1"/>
    <col min="8434" max="8445" width="13.5703125" style="989" customWidth="1"/>
    <col min="8446" max="8446" width="39.140625" style="989" customWidth="1"/>
    <col min="8447" max="8450" width="13.5703125" style="989" customWidth="1"/>
    <col min="8451" max="8453" width="13.5703125" style="989" bestFit="1" customWidth="1"/>
    <col min="8454" max="8457" width="12.140625" style="989" bestFit="1" customWidth="1"/>
    <col min="8458" max="8458" width="13.5703125" style="989" bestFit="1" customWidth="1"/>
    <col min="8459" max="8459" width="39.140625" style="989" customWidth="1"/>
    <col min="8460" max="8465" width="13.5703125" style="989" bestFit="1" customWidth="1"/>
    <col min="8466" max="8466" width="12.140625" style="989" bestFit="1" customWidth="1"/>
    <col min="8467" max="8467" width="13.5703125" style="989" bestFit="1" customWidth="1"/>
    <col min="8468" max="8475" width="14.42578125" style="989" bestFit="1" customWidth="1"/>
    <col min="8476" max="8477" width="15.42578125" style="989" customWidth="1"/>
    <col min="8478" max="8485" width="14.42578125" style="989" bestFit="1" customWidth="1"/>
    <col min="8486" max="8687" width="9.140625" style="989" customWidth="1"/>
    <col min="8688" max="8688" width="39" style="989"/>
    <col min="8689" max="8689" width="39" style="989" customWidth="1"/>
    <col min="8690" max="8701" width="13.5703125" style="989" customWidth="1"/>
    <col min="8702" max="8702" width="39.140625" style="989" customWidth="1"/>
    <col min="8703" max="8706" width="13.5703125" style="989" customWidth="1"/>
    <col min="8707" max="8709" width="13.5703125" style="989" bestFit="1" customWidth="1"/>
    <col min="8710" max="8713" width="12.140625" style="989" bestFit="1" customWidth="1"/>
    <col min="8714" max="8714" width="13.5703125" style="989" bestFit="1" customWidth="1"/>
    <col min="8715" max="8715" width="39.140625" style="989" customWidth="1"/>
    <col min="8716" max="8721" width="13.5703125" style="989" bestFit="1" customWidth="1"/>
    <col min="8722" max="8722" width="12.140625" style="989" bestFit="1" customWidth="1"/>
    <col min="8723" max="8723" width="13.5703125" style="989" bestFit="1" customWidth="1"/>
    <col min="8724" max="8731" width="14.42578125" style="989" bestFit="1" customWidth="1"/>
    <col min="8732" max="8733" width="15.42578125" style="989" customWidth="1"/>
    <col min="8734" max="8741" width="14.42578125" style="989" bestFit="1" customWidth="1"/>
    <col min="8742" max="8943" width="9.140625" style="989" customWidth="1"/>
    <col min="8944" max="8944" width="39" style="989"/>
    <col min="8945" max="8945" width="39" style="989" customWidth="1"/>
    <col min="8946" max="8957" width="13.5703125" style="989" customWidth="1"/>
    <col min="8958" max="8958" width="39.140625" style="989" customWidth="1"/>
    <col min="8959" max="8962" width="13.5703125" style="989" customWidth="1"/>
    <col min="8963" max="8965" width="13.5703125" style="989" bestFit="1" customWidth="1"/>
    <col min="8966" max="8969" width="12.140625" style="989" bestFit="1" customWidth="1"/>
    <col min="8970" max="8970" width="13.5703125" style="989" bestFit="1" customWidth="1"/>
    <col min="8971" max="8971" width="39.140625" style="989" customWidth="1"/>
    <col min="8972" max="8977" width="13.5703125" style="989" bestFit="1" customWidth="1"/>
    <col min="8978" max="8978" width="12.140625" style="989" bestFit="1" customWidth="1"/>
    <col min="8979" max="8979" width="13.5703125" style="989" bestFit="1" customWidth="1"/>
    <col min="8980" max="8987" width="14.42578125" style="989" bestFit="1" customWidth="1"/>
    <col min="8988" max="8989" width="15.42578125" style="989" customWidth="1"/>
    <col min="8990" max="8997" width="14.42578125" style="989" bestFit="1" customWidth="1"/>
    <col min="8998" max="9199" width="9.140625" style="989" customWidth="1"/>
    <col min="9200" max="9200" width="39" style="989"/>
    <col min="9201" max="9201" width="39" style="989" customWidth="1"/>
    <col min="9202" max="9213" width="13.5703125" style="989" customWidth="1"/>
    <col min="9214" max="9214" width="39.140625" style="989" customWidth="1"/>
    <col min="9215" max="9218" width="13.5703125" style="989" customWidth="1"/>
    <col min="9219" max="9221" width="13.5703125" style="989" bestFit="1" customWidth="1"/>
    <col min="9222" max="9225" width="12.140625" style="989" bestFit="1" customWidth="1"/>
    <col min="9226" max="9226" width="13.5703125" style="989" bestFit="1" customWidth="1"/>
    <col min="9227" max="9227" width="39.140625" style="989" customWidth="1"/>
    <col min="9228" max="9233" width="13.5703125" style="989" bestFit="1" customWidth="1"/>
    <col min="9234" max="9234" width="12.140625" style="989" bestFit="1" customWidth="1"/>
    <col min="9235" max="9235" width="13.5703125" style="989" bestFit="1" customWidth="1"/>
    <col min="9236" max="9243" width="14.42578125" style="989" bestFit="1" customWidth="1"/>
    <col min="9244" max="9245" width="15.42578125" style="989" customWidth="1"/>
    <col min="9246" max="9253" width="14.42578125" style="989" bestFit="1" customWidth="1"/>
    <col min="9254" max="9455" width="9.140625" style="989" customWidth="1"/>
    <col min="9456" max="9456" width="39" style="989"/>
    <col min="9457" max="9457" width="39" style="989" customWidth="1"/>
    <col min="9458" max="9469" width="13.5703125" style="989" customWidth="1"/>
    <col min="9470" max="9470" width="39.140625" style="989" customWidth="1"/>
    <col min="9471" max="9474" width="13.5703125" style="989" customWidth="1"/>
    <col min="9475" max="9477" width="13.5703125" style="989" bestFit="1" customWidth="1"/>
    <col min="9478" max="9481" width="12.140625" style="989" bestFit="1" customWidth="1"/>
    <col min="9482" max="9482" width="13.5703125" style="989" bestFit="1" customWidth="1"/>
    <col min="9483" max="9483" width="39.140625" style="989" customWidth="1"/>
    <col min="9484" max="9489" width="13.5703125" style="989" bestFit="1" customWidth="1"/>
    <col min="9490" max="9490" width="12.140625" style="989" bestFit="1" customWidth="1"/>
    <col min="9491" max="9491" width="13.5703125" style="989" bestFit="1" customWidth="1"/>
    <col min="9492" max="9499" width="14.42578125" style="989" bestFit="1" customWidth="1"/>
    <col min="9500" max="9501" width="15.42578125" style="989" customWidth="1"/>
    <col min="9502" max="9509" width="14.42578125" style="989" bestFit="1" customWidth="1"/>
    <col min="9510" max="9711" width="9.140625" style="989" customWidth="1"/>
    <col min="9712" max="9712" width="39" style="989"/>
    <col min="9713" max="9713" width="39" style="989" customWidth="1"/>
    <col min="9714" max="9725" width="13.5703125" style="989" customWidth="1"/>
    <col min="9726" max="9726" width="39.140625" style="989" customWidth="1"/>
    <col min="9727" max="9730" width="13.5703125" style="989" customWidth="1"/>
    <col min="9731" max="9733" width="13.5703125" style="989" bestFit="1" customWidth="1"/>
    <col min="9734" max="9737" width="12.140625" style="989" bestFit="1" customWidth="1"/>
    <col min="9738" max="9738" width="13.5703125" style="989" bestFit="1" customWidth="1"/>
    <col min="9739" max="9739" width="39.140625" style="989" customWidth="1"/>
    <col min="9740" max="9745" width="13.5703125" style="989" bestFit="1" customWidth="1"/>
    <col min="9746" max="9746" width="12.140625" style="989" bestFit="1" customWidth="1"/>
    <col min="9747" max="9747" width="13.5703125" style="989" bestFit="1" customWidth="1"/>
    <col min="9748" max="9755" width="14.42578125" style="989" bestFit="1" customWidth="1"/>
    <col min="9756" max="9757" width="15.42578125" style="989" customWidth="1"/>
    <col min="9758" max="9765" width="14.42578125" style="989" bestFit="1" customWidth="1"/>
    <col min="9766" max="9967" width="9.140625" style="989" customWidth="1"/>
    <col min="9968" max="9968" width="39" style="989"/>
    <col min="9969" max="9969" width="39" style="989" customWidth="1"/>
    <col min="9970" max="9981" width="13.5703125" style="989" customWidth="1"/>
    <col min="9982" max="9982" width="39.140625" style="989" customWidth="1"/>
    <col min="9983" max="9986" width="13.5703125" style="989" customWidth="1"/>
    <col min="9987" max="9989" width="13.5703125" style="989" bestFit="1" customWidth="1"/>
    <col min="9990" max="9993" width="12.140625" style="989" bestFit="1" customWidth="1"/>
    <col min="9994" max="9994" width="13.5703125" style="989" bestFit="1" customWidth="1"/>
    <col min="9995" max="9995" width="39.140625" style="989" customWidth="1"/>
    <col min="9996" max="10001" width="13.5703125" style="989" bestFit="1" customWidth="1"/>
    <col min="10002" max="10002" width="12.140625" style="989" bestFit="1" customWidth="1"/>
    <col min="10003" max="10003" width="13.5703125" style="989" bestFit="1" customWidth="1"/>
    <col min="10004" max="10011" width="14.42578125" style="989" bestFit="1" customWidth="1"/>
    <col min="10012" max="10013" width="15.42578125" style="989" customWidth="1"/>
    <col min="10014" max="10021" width="14.42578125" style="989" bestFit="1" customWidth="1"/>
    <col min="10022" max="10223" width="9.140625" style="989" customWidth="1"/>
    <col min="10224" max="10224" width="39" style="989"/>
    <col min="10225" max="10225" width="39" style="989" customWidth="1"/>
    <col min="10226" max="10237" width="13.5703125" style="989" customWidth="1"/>
    <col min="10238" max="10238" width="39.140625" style="989" customWidth="1"/>
    <col min="10239" max="10242" width="13.5703125" style="989" customWidth="1"/>
    <col min="10243" max="10245" width="13.5703125" style="989" bestFit="1" customWidth="1"/>
    <col min="10246" max="10249" width="12.140625" style="989" bestFit="1" customWidth="1"/>
    <col min="10250" max="10250" width="13.5703125" style="989" bestFit="1" customWidth="1"/>
    <col min="10251" max="10251" width="39.140625" style="989" customWidth="1"/>
    <col min="10252" max="10257" width="13.5703125" style="989" bestFit="1" customWidth="1"/>
    <col min="10258" max="10258" width="12.140625" style="989" bestFit="1" customWidth="1"/>
    <col min="10259" max="10259" width="13.5703125" style="989" bestFit="1" customWidth="1"/>
    <col min="10260" max="10267" width="14.42578125" style="989" bestFit="1" customWidth="1"/>
    <col min="10268" max="10269" width="15.42578125" style="989" customWidth="1"/>
    <col min="10270" max="10277" width="14.42578125" style="989" bestFit="1" customWidth="1"/>
    <col min="10278" max="10479" width="9.140625" style="989" customWidth="1"/>
    <col min="10480" max="10480" width="39" style="989"/>
    <col min="10481" max="10481" width="39" style="989" customWidth="1"/>
    <col min="10482" max="10493" width="13.5703125" style="989" customWidth="1"/>
    <col min="10494" max="10494" width="39.140625" style="989" customWidth="1"/>
    <col min="10495" max="10498" width="13.5703125" style="989" customWidth="1"/>
    <col min="10499" max="10501" width="13.5703125" style="989" bestFit="1" customWidth="1"/>
    <col min="10502" max="10505" width="12.140625" style="989" bestFit="1" customWidth="1"/>
    <col min="10506" max="10506" width="13.5703125" style="989" bestFit="1" customWidth="1"/>
    <col min="10507" max="10507" width="39.140625" style="989" customWidth="1"/>
    <col min="10508" max="10513" width="13.5703125" style="989" bestFit="1" customWidth="1"/>
    <col min="10514" max="10514" width="12.140625" style="989" bestFit="1" customWidth="1"/>
    <col min="10515" max="10515" width="13.5703125" style="989" bestFit="1" customWidth="1"/>
    <col min="10516" max="10523" width="14.42578125" style="989" bestFit="1" customWidth="1"/>
    <col min="10524" max="10525" width="15.42578125" style="989" customWidth="1"/>
    <col min="10526" max="10533" width="14.42578125" style="989" bestFit="1" customWidth="1"/>
    <col min="10534" max="10735" width="9.140625" style="989" customWidth="1"/>
    <col min="10736" max="10736" width="39" style="989"/>
    <col min="10737" max="10737" width="39" style="989" customWidth="1"/>
    <col min="10738" max="10749" width="13.5703125" style="989" customWidth="1"/>
    <col min="10750" max="10750" width="39.140625" style="989" customWidth="1"/>
    <col min="10751" max="10754" width="13.5703125" style="989" customWidth="1"/>
    <col min="10755" max="10757" width="13.5703125" style="989" bestFit="1" customWidth="1"/>
    <col min="10758" max="10761" width="12.140625" style="989" bestFit="1" customWidth="1"/>
    <col min="10762" max="10762" width="13.5703125" style="989" bestFit="1" customWidth="1"/>
    <col min="10763" max="10763" width="39.140625" style="989" customWidth="1"/>
    <col min="10764" max="10769" width="13.5703125" style="989" bestFit="1" customWidth="1"/>
    <col min="10770" max="10770" width="12.140625" style="989" bestFit="1" customWidth="1"/>
    <col min="10771" max="10771" width="13.5703125" style="989" bestFit="1" customWidth="1"/>
    <col min="10772" max="10779" width="14.42578125" style="989" bestFit="1" customWidth="1"/>
    <col min="10780" max="10781" width="15.42578125" style="989" customWidth="1"/>
    <col min="10782" max="10789" width="14.42578125" style="989" bestFit="1" customWidth="1"/>
    <col min="10790" max="10991" width="9.140625" style="989" customWidth="1"/>
    <col min="10992" max="10992" width="39" style="989"/>
    <col min="10993" max="10993" width="39" style="989" customWidth="1"/>
    <col min="10994" max="11005" width="13.5703125" style="989" customWidth="1"/>
    <col min="11006" max="11006" width="39.140625" style="989" customWidth="1"/>
    <col min="11007" max="11010" width="13.5703125" style="989" customWidth="1"/>
    <col min="11011" max="11013" width="13.5703125" style="989" bestFit="1" customWidth="1"/>
    <col min="11014" max="11017" width="12.140625" style="989" bestFit="1" customWidth="1"/>
    <col min="11018" max="11018" width="13.5703125" style="989" bestFit="1" customWidth="1"/>
    <col min="11019" max="11019" width="39.140625" style="989" customWidth="1"/>
    <col min="11020" max="11025" width="13.5703125" style="989" bestFit="1" customWidth="1"/>
    <col min="11026" max="11026" width="12.140625" style="989" bestFit="1" customWidth="1"/>
    <col min="11027" max="11027" width="13.5703125" style="989" bestFit="1" customWidth="1"/>
    <col min="11028" max="11035" width="14.42578125" style="989" bestFit="1" customWidth="1"/>
    <col min="11036" max="11037" width="15.42578125" style="989" customWidth="1"/>
    <col min="11038" max="11045" width="14.42578125" style="989" bestFit="1" customWidth="1"/>
    <col min="11046" max="11247" width="9.140625" style="989" customWidth="1"/>
    <col min="11248" max="11248" width="39" style="989"/>
    <col min="11249" max="11249" width="39" style="989" customWidth="1"/>
    <col min="11250" max="11261" width="13.5703125" style="989" customWidth="1"/>
    <col min="11262" max="11262" width="39.140625" style="989" customWidth="1"/>
    <col min="11263" max="11266" width="13.5703125" style="989" customWidth="1"/>
    <col min="11267" max="11269" width="13.5703125" style="989" bestFit="1" customWidth="1"/>
    <col min="11270" max="11273" width="12.140625" style="989" bestFit="1" customWidth="1"/>
    <col min="11274" max="11274" width="13.5703125" style="989" bestFit="1" customWidth="1"/>
    <col min="11275" max="11275" width="39.140625" style="989" customWidth="1"/>
    <col min="11276" max="11281" width="13.5703125" style="989" bestFit="1" customWidth="1"/>
    <col min="11282" max="11282" width="12.140625" style="989" bestFit="1" customWidth="1"/>
    <col min="11283" max="11283" width="13.5703125" style="989" bestFit="1" customWidth="1"/>
    <col min="11284" max="11291" width="14.42578125" style="989" bestFit="1" customWidth="1"/>
    <col min="11292" max="11293" width="15.42578125" style="989" customWidth="1"/>
    <col min="11294" max="11301" width="14.42578125" style="989" bestFit="1" customWidth="1"/>
    <col min="11302" max="11503" width="9.140625" style="989" customWidth="1"/>
    <col min="11504" max="11504" width="39" style="989"/>
    <col min="11505" max="11505" width="39" style="989" customWidth="1"/>
    <col min="11506" max="11517" width="13.5703125" style="989" customWidth="1"/>
    <col min="11518" max="11518" width="39.140625" style="989" customWidth="1"/>
    <col min="11519" max="11522" width="13.5703125" style="989" customWidth="1"/>
    <col min="11523" max="11525" width="13.5703125" style="989" bestFit="1" customWidth="1"/>
    <col min="11526" max="11529" width="12.140625" style="989" bestFit="1" customWidth="1"/>
    <col min="11530" max="11530" width="13.5703125" style="989" bestFit="1" customWidth="1"/>
    <col min="11531" max="11531" width="39.140625" style="989" customWidth="1"/>
    <col min="11532" max="11537" width="13.5703125" style="989" bestFit="1" customWidth="1"/>
    <col min="11538" max="11538" width="12.140625" style="989" bestFit="1" customWidth="1"/>
    <col min="11539" max="11539" width="13.5703125" style="989" bestFit="1" customWidth="1"/>
    <col min="11540" max="11547" width="14.42578125" style="989" bestFit="1" customWidth="1"/>
    <col min="11548" max="11549" width="15.42578125" style="989" customWidth="1"/>
    <col min="11550" max="11557" width="14.42578125" style="989" bestFit="1" customWidth="1"/>
    <col min="11558" max="11759" width="9.140625" style="989" customWidth="1"/>
    <col min="11760" max="11760" width="39" style="989"/>
    <col min="11761" max="11761" width="39" style="989" customWidth="1"/>
    <col min="11762" max="11773" width="13.5703125" style="989" customWidth="1"/>
    <col min="11774" max="11774" width="39.140625" style="989" customWidth="1"/>
    <col min="11775" max="11778" width="13.5703125" style="989" customWidth="1"/>
    <col min="11779" max="11781" width="13.5703125" style="989" bestFit="1" customWidth="1"/>
    <col min="11782" max="11785" width="12.140625" style="989" bestFit="1" customWidth="1"/>
    <col min="11786" max="11786" width="13.5703125" style="989" bestFit="1" customWidth="1"/>
    <col min="11787" max="11787" width="39.140625" style="989" customWidth="1"/>
    <col min="11788" max="11793" width="13.5703125" style="989" bestFit="1" customWidth="1"/>
    <col min="11794" max="11794" width="12.140625" style="989" bestFit="1" customWidth="1"/>
    <col min="11795" max="11795" width="13.5703125" style="989" bestFit="1" customWidth="1"/>
    <col min="11796" max="11803" width="14.42578125" style="989" bestFit="1" customWidth="1"/>
    <col min="11804" max="11805" width="15.42578125" style="989" customWidth="1"/>
    <col min="11806" max="11813" width="14.42578125" style="989" bestFit="1" customWidth="1"/>
    <col min="11814" max="12015" width="9.140625" style="989" customWidth="1"/>
    <col min="12016" max="12016" width="39" style="989"/>
    <col min="12017" max="12017" width="39" style="989" customWidth="1"/>
    <col min="12018" max="12029" width="13.5703125" style="989" customWidth="1"/>
    <col min="12030" max="12030" width="39.140625" style="989" customWidth="1"/>
    <col min="12031" max="12034" width="13.5703125" style="989" customWidth="1"/>
    <col min="12035" max="12037" width="13.5703125" style="989" bestFit="1" customWidth="1"/>
    <col min="12038" max="12041" width="12.140625" style="989" bestFit="1" customWidth="1"/>
    <col min="12042" max="12042" width="13.5703125" style="989" bestFit="1" customWidth="1"/>
    <col min="12043" max="12043" width="39.140625" style="989" customWidth="1"/>
    <col min="12044" max="12049" width="13.5703125" style="989" bestFit="1" customWidth="1"/>
    <col min="12050" max="12050" width="12.140625" style="989" bestFit="1" customWidth="1"/>
    <col min="12051" max="12051" width="13.5703125" style="989" bestFit="1" customWidth="1"/>
    <col min="12052" max="12059" width="14.42578125" style="989" bestFit="1" customWidth="1"/>
    <col min="12060" max="12061" width="15.42578125" style="989" customWidth="1"/>
    <col min="12062" max="12069" width="14.42578125" style="989" bestFit="1" customWidth="1"/>
    <col min="12070" max="12271" width="9.140625" style="989" customWidth="1"/>
    <col min="12272" max="12272" width="39" style="989"/>
    <col min="12273" max="12273" width="39" style="989" customWidth="1"/>
    <col min="12274" max="12285" width="13.5703125" style="989" customWidth="1"/>
    <col min="12286" max="12286" width="39.140625" style="989" customWidth="1"/>
    <col min="12287" max="12290" width="13.5703125" style="989" customWidth="1"/>
    <col min="12291" max="12293" width="13.5703125" style="989" bestFit="1" customWidth="1"/>
    <col min="12294" max="12297" width="12.140625" style="989" bestFit="1" customWidth="1"/>
    <col min="12298" max="12298" width="13.5703125" style="989" bestFit="1" customWidth="1"/>
    <col min="12299" max="12299" width="39.140625" style="989" customWidth="1"/>
    <col min="12300" max="12305" width="13.5703125" style="989" bestFit="1" customWidth="1"/>
    <col min="12306" max="12306" width="12.140625" style="989" bestFit="1" customWidth="1"/>
    <col min="12307" max="12307" width="13.5703125" style="989" bestFit="1" customWidth="1"/>
    <col min="12308" max="12315" width="14.42578125" style="989" bestFit="1" customWidth="1"/>
    <col min="12316" max="12317" width="15.42578125" style="989" customWidth="1"/>
    <col min="12318" max="12325" width="14.42578125" style="989" bestFit="1" customWidth="1"/>
    <col min="12326" max="12527" width="9.140625" style="989" customWidth="1"/>
    <col min="12528" max="12528" width="39" style="989"/>
    <col min="12529" max="12529" width="39" style="989" customWidth="1"/>
    <col min="12530" max="12541" width="13.5703125" style="989" customWidth="1"/>
    <col min="12542" max="12542" width="39.140625" style="989" customWidth="1"/>
    <col min="12543" max="12546" width="13.5703125" style="989" customWidth="1"/>
    <col min="12547" max="12549" width="13.5703125" style="989" bestFit="1" customWidth="1"/>
    <col min="12550" max="12553" width="12.140625" style="989" bestFit="1" customWidth="1"/>
    <col min="12554" max="12554" width="13.5703125" style="989" bestFit="1" customWidth="1"/>
    <col min="12555" max="12555" width="39.140625" style="989" customWidth="1"/>
    <col min="12556" max="12561" width="13.5703125" style="989" bestFit="1" customWidth="1"/>
    <col min="12562" max="12562" width="12.140625" style="989" bestFit="1" customWidth="1"/>
    <col min="12563" max="12563" width="13.5703125" style="989" bestFit="1" customWidth="1"/>
    <col min="12564" max="12571" width="14.42578125" style="989" bestFit="1" customWidth="1"/>
    <col min="12572" max="12573" width="15.42578125" style="989" customWidth="1"/>
    <col min="12574" max="12581" width="14.42578125" style="989" bestFit="1" customWidth="1"/>
    <col min="12582" max="12783" width="9.140625" style="989" customWidth="1"/>
    <col min="12784" max="12784" width="39" style="989"/>
    <col min="12785" max="12785" width="39" style="989" customWidth="1"/>
    <col min="12786" max="12797" width="13.5703125" style="989" customWidth="1"/>
    <col min="12798" max="12798" width="39.140625" style="989" customWidth="1"/>
    <col min="12799" max="12802" width="13.5703125" style="989" customWidth="1"/>
    <col min="12803" max="12805" width="13.5703125" style="989" bestFit="1" customWidth="1"/>
    <col min="12806" max="12809" width="12.140625" style="989" bestFit="1" customWidth="1"/>
    <col min="12810" max="12810" width="13.5703125" style="989" bestFit="1" customWidth="1"/>
    <col min="12811" max="12811" width="39.140625" style="989" customWidth="1"/>
    <col min="12812" max="12817" width="13.5703125" style="989" bestFit="1" customWidth="1"/>
    <col min="12818" max="12818" width="12.140625" style="989" bestFit="1" customWidth="1"/>
    <col min="12819" max="12819" width="13.5703125" style="989" bestFit="1" customWidth="1"/>
    <col min="12820" max="12827" width="14.42578125" style="989" bestFit="1" customWidth="1"/>
    <col min="12828" max="12829" width="15.42578125" style="989" customWidth="1"/>
    <col min="12830" max="12837" width="14.42578125" style="989" bestFit="1" customWidth="1"/>
    <col min="12838" max="13039" width="9.140625" style="989" customWidth="1"/>
    <col min="13040" max="13040" width="39" style="989"/>
    <col min="13041" max="13041" width="39" style="989" customWidth="1"/>
    <col min="13042" max="13053" width="13.5703125" style="989" customWidth="1"/>
    <col min="13054" max="13054" width="39.140625" style="989" customWidth="1"/>
    <col min="13055" max="13058" width="13.5703125" style="989" customWidth="1"/>
    <col min="13059" max="13061" width="13.5703125" style="989" bestFit="1" customWidth="1"/>
    <col min="13062" max="13065" width="12.140625" style="989" bestFit="1" customWidth="1"/>
    <col min="13066" max="13066" width="13.5703125" style="989" bestFit="1" customWidth="1"/>
    <col min="13067" max="13067" width="39.140625" style="989" customWidth="1"/>
    <col min="13068" max="13073" width="13.5703125" style="989" bestFit="1" customWidth="1"/>
    <col min="13074" max="13074" width="12.140625" style="989" bestFit="1" customWidth="1"/>
    <col min="13075" max="13075" width="13.5703125" style="989" bestFit="1" customWidth="1"/>
    <col min="13076" max="13083" width="14.42578125" style="989" bestFit="1" customWidth="1"/>
    <col min="13084" max="13085" width="15.42578125" style="989" customWidth="1"/>
    <col min="13086" max="13093" width="14.42578125" style="989" bestFit="1" customWidth="1"/>
    <col min="13094" max="13295" width="9.140625" style="989" customWidth="1"/>
    <col min="13296" max="13296" width="39" style="989"/>
    <col min="13297" max="13297" width="39" style="989" customWidth="1"/>
    <col min="13298" max="13309" width="13.5703125" style="989" customWidth="1"/>
    <col min="13310" max="13310" width="39.140625" style="989" customWidth="1"/>
    <col min="13311" max="13314" width="13.5703125" style="989" customWidth="1"/>
    <col min="13315" max="13317" width="13.5703125" style="989" bestFit="1" customWidth="1"/>
    <col min="13318" max="13321" width="12.140625" style="989" bestFit="1" customWidth="1"/>
    <col min="13322" max="13322" width="13.5703125" style="989" bestFit="1" customWidth="1"/>
    <col min="13323" max="13323" width="39.140625" style="989" customWidth="1"/>
    <col min="13324" max="13329" width="13.5703125" style="989" bestFit="1" customWidth="1"/>
    <col min="13330" max="13330" width="12.140625" style="989" bestFit="1" customWidth="1"/>
    <col min="13331" max="13331" width="13.5703125" style="989" bestFit="1" customWidth="1"/>
    <col min="13332" max="13339" width="14.42578125" style="989" bestFit="1" customWidth="1"/>
    <col min="13340" max="13341" width="15.42578125" style="989" customWidth="1"/>
    <col min="13342" max="13349" width="14.42578125" style="989" bestFit="1" customWidth="1"/>
    <col min="13350" max="13551" width="9.140625" style="989" customWidth="1"/>
    <col min="13552" max="13552" width="39" style="989"/>
    <col min="13553" max="13553" width="39" style="989" customWidth="1"/>
    <col min="13554" max="13565" width="13.5703125" style="989" customWidth="1"/>
    <col min="13566" max="13566" width="39.140625" style="989" customWidth="1"/>
    <col min="13567" max="13570" width="13.5703125" style="989" customWidth="1"/>
    <col min="13571" max="13573" width="13.5703125" style="989" bestFit="1" customWidth="1"/>
    <col min="13574" max="13577" width="12.140625" style="989" bestFit="1" customWidth="1"/>
    <col min="13578" max="13578" width="13.5703125" style="989" bestFit="1" customWidth="1"/>
    <col min="13579" max="13579" width="39.140625" style="989" customWidth="1"/>
    <col min="13580" max="13585" width="13.5703125" style="989" bestFit="1" customWidth="1"/>
    <col min="13586" max="13586" width="12.140625" style="989" bestFit="1" customWidth="1"/>
    <col min="13587" max="13587" width="13.5703125" style="989" bestFit="1" customWidth="1"/>
    <col min="13588" max="13595" width="14.42578125" style="989" bestFit="1" customWidth="1"/>
    <col min="13596" max="13597" width="15.42578125" style="989" customWidth="1"/>
    <col min="13598" max="13605" width="14.42578125" style="989" bestFit="1" customWidth="1"/>
    <col min="13606" max="13807" width="9.140625" style="989" customWidth="1"/>
    <col min="13808" max="13808" width="39" style="989"/>
    <col min="13809" max="13809" width="39" style="989" customWidth="1"/>
    <col min="13810" max="13821" width="13.5703125" style="989" customWidth="1"/>
    <col min="13822" max="13822" width="39.140625" style="989" customWidth="1"/>
    <col min="13823" max="13826" width="13.5703125" style="989" customWidth="1"/>
    <col min="13827" max="13829" width="13.5703125" style="989" bestFit="1" customWidth="1"/>
    <col min="13830" max="13833" width="12.140625" style="989" bestFit="1" customWidth="1"/>
    <col min="13834" max="13834" width="13.5703125" style="989" bestFit="1" customWidth="1"/>
    <col min="13835" max="13835" width="39.140625" style="989" customWidth="1"/>
    <col min="13836" max="13841" width="13.5703125" style="989" bestFit="1" customWidth="1"/>
    <col min="13842" max="13842" width="12.140625" style="989" bestFit="1" customWidth="1"/>
    <col min="13843" max="13843" width="13.5703125" style="989" bestFit="1" customWidth="1"/>
    <col min="13844" max="13851" width="14.42578125" style="989" bestFit="1" customWidth="1"/>
    <col min="13852" max="13853" width="15.42578125" style="989" customWidth="1"/>
    <col min="13854" max="13861" width="14.42578125" style="989" bestFit="1" customWidth="1"/>
    <col min="13862" max="14063" width="9.140625" style="989" customWidth="1"/>
    <col min="14064" max="14064" width="39" style="989"/>
    <col min="14065" max="14065" width="39" style="989" customWidth="1"/>
    <col min="14066" max="14077" width="13.5703125" style="989" customWidth="1"/>
    <col min="14078" max="14078" width="39.140625" style="989" customWidth="1"/>
    <col min="14079" max="14082" width="13.5703125" style="989" customWidth="1"/>
    <col min="14083" max="14085" width="13.5703125" style="989" bestFit="1" customWidth="1"/>
    <col min="14086" max="14089" width="12.140625" style="989" bestFit="1" customWidth="1"/>
    <col min="14090" max="14090" width="13.5703125" style="989" bestFit="1" customWidth="1"/>
    <col min="14091" max="14091" width="39.140625" style="989" customWidth="1"/>
    <col min="14092" max="14097" width="13.5703125" style="989" bestFit="1" customWidth="1"/>
    <col min="14098" max="14098" width="12.140625" style="989" bestFit="1" customWidth="1"/>
    <col min="14099" max="14099" width="13.5703125" style="989" bestFit="1" customWidth="1"/>
    <col min="14100" max="14107" width="14.42578125" style="989" bestFit="1" customWidth="1"/>
    <col min="14108" max="14109" width="15.42578125" style="989" customWidth="1"/>
    <col min="14110" max="14117" width="14.42578125" style="989" bestFit="1" customWidth="1"/>
    <col min="14118" max="14319" width="9.140625" style="989" customWidth="1"/>
    <col min="14320" max="14320" width="39" style="989"/>
    <col min="14321" max="14321" width="39" style="989" customWidth="1"/>
    <col min="14322" max="14333" width="13.5703125" style="989" customWidth="1"/>
    <col min="14334" max="14334" width="39.140625" style="989" customWidth="1"/>
    <col min="14335" max="14338" width="13.5703125" style="989" customWidth="1"/>
    <col min="14339" max="14341" width="13.5703125" style="989" bestFit="1" customWidth="1"/>
    <col min="14342" max="14345" width="12.140625" style="989" bestFit="1" customWidth="1"/>
    <col min="14346" max="14346" width="13.5703125" style="989" bestFit="1" customWidth="1"/>
    <col min="14347" max="14347" width="39.140625" style="989" customWidth="1"/>
    <col min="14348" max="14353" width="13.5703125" style="989" bestFit="1" customWidth="1"/>
    <col min="14354" max="14354" width="12.140625" style="989" bestFit="1" customWidth="1"/>
    <col min="14355" max="14355" width="13.5703125" style="989" bestFit="1" customWidth="1"/>
    <col min="14356" max="14363" width="14.42578125" style="989" bestFit="1" customWidth="1"/>
    <col min="14364" max="14365" width="15.42578125" style="989" customWidth="1"/>
    <col min="14366" max="14373" width="14.42578125" style="989" bestFit="1" customWidth="1"/>
    <col min="14374" max="14575" width="9.140625" style="989" customWidth="1"/>
    <col min="14576" max="14576" width="39" style="989"/>
    <col min="14577" max="14577" width="39" style="989" customWidth="1"/>
    <col min="14578" max="14589" width="13.5703125" style="989" customWidth="1"/>
    <col min="14590" max="14590" width="39.140625" style="989" customWidth="1"/>
    <col min="14591" max="14594" width="13.5703125" style="989" customWidth="1"/>
    <col min="14595" max="14597" width="13.5703125" style="989" bestFit="1" customWidth="1"/>
    <col min="14598" max="14601" width="12.140625" style="989" bestFit="1" customWidth="1"/>
    <col min="14602" max="14602" width="13.5703125" style="989" bestFit="1" customWidth="1"/>
    <col min="14603" max="14603" width="39.140625" style="989" customWidth="1"/>
    <col min="14604" max="14609" width="13.5703125" style="989" bestFit="1" customWidth="1"/>
    <col min="14610" max="14610" width="12.140625" style="989" bestFit="1" customWidth="1"/>
    <col min="14611" max="14611" width="13.5703125" style="989" bestFit="1" customWidth="1"/>
    <col min="14612" max="14619" width="14.42578125" style="989" bestFit="1" customWidth="1"/>
    <col min="14620" max="14621" width="15.42578125" style="989" customWidth="1"/>
    <col min="14622" max="14629" width="14.42578125" style="989" bestFit="1" customWidth="1"/>
    <col min="14630" max="14831" width="9.140625" style="989" customWidth="1"/>
    <col min="14832" max="14832" width="39" style="989"/>
    <col min="14833" max="14833" width="39" style="989" customWidth="1"/>
    <col min="14834" max="14845" width="13.5703125" style="989" customWidth="1"/>
    <col min="14846" max="14846" width="39.140625" style="989" customWidth="1"/>
    <col min="14847" max="14850" width="13.5703125" style="989" customWidth="1"/>
    <col min="14851" max="14853" width="13.5703125" style="989" bestFit="1" customWidth="1"/>
    <col min="14854" max="14857" width="12.140625" style="989" bestFit="1" customWidth="1"/>
    <col min="14858" max="14858" width="13.5703125" style="989" bestFit="1" customWidth="1"/>
    <col min="14859" max="14859" width="39.140625" style="989" customWidth="1"/>
    <col min="14860" max="14865" width="13.5703125" style="989" bestFit="1" customWidth="1"/>
    <col min="14866" max="14866" width="12.140625" style="989" bestFit="1" customWidth="1"/>
    <col min="14867" max="14867" width="13.5703125" style="989" bestFit="1" customWidth="1"/>
    <col min="14868" max="14875" width="14.42578125" style="989" bestFit="1" customWidth="1"/>
    <col min="14876" max="14877" width="15.42578125" style="989" customWidth="1"/>
    <col min="14878" max="14885" width="14.42578125" style="989" bestFit="1" customWidth="1"/>
    <col min="14886" max="15087" width="9.140625" style="989" customWidth="1"/>
    <col min="15088" max="15088" width="39" style="989"/>
    <col min="15089" max="15089" width="39" style="989" customWidth="1"/>
    <col min="15090" max="15101" width="13.5703125" style="989" customWidth="1"/>
    <col min="15102" max="15102" width="39.140625" style="989" customWidth="1"/>
    <col min="15103" max="15106" width="13.5703125" style="989" customWidth="1"/>
    <col min="15107" max="15109" width="13.5703125" style="989" bestFit="1" customWidth="1"/>
    <col min="15110" max="15113" width="12.140625" style="989" bestFit="1" customWidth="1"/>
    <col min="15114" max="15114" width="13.5703125" style="989" bestFit="1" customWidth="1"/>
    <col min="15115" max="15115" width="39.140625" style="989" customWidth="1"/>
    <col min="15116" max="15121" width="13.5703125" style="989" bestFit="1" customWidth="1"/>
    <col min="15122" max="15122" width="12.140625" style="989" bestFit="1" customWidth="1"/>
    <col min="15123" max="15123" width="13.5703125" style="989" bestFit="1" customWidth="1"/>
    <col min="15124" max="15131" width="14.42578125" style="989" bestFit="1" customWidth="1"/>
    <col min="15132" max="15133" width="15.42578125" style="989" customWidth="1"/>
    <col min="15134" max="15141" width="14.42578125" style="989" bestFit="1" customWidth="1"/>
    <col min="15142" max="15343" width="9.140625" style="989" customWidth="1"/>
    <col min="15344" max="15344" width="39" style="989"/>
    <col min="15345" max="15345" width="39" style="989" customWidth="1"/>
    <col min="15346" max="15357" width="13.5703125" style="989" customWidth="1"/>
    <col min="15358" max="15358" width="39.140625" style="989" customWidth="1"/>
    <col min="15359" max="15362" width="13.5703125" style="989" customWidth="1"/>
    <col min="15363" max="15365" width="13.5703125" style="989" bestFit="1" customWidth="1"/>
    <col min="15366" max="15369" width="12.140625" style="989" bestFit="1" customWidth="1"/>
    <col min="15370" max="15370" width="13.5703125" style="989" bestFit="1" customWidth="1"/>
    <col min="15371" max="15371" width="39.140625" style="989" customWidth="1"/>
    <col min="15372" max="15377" width="13.5703125" style="989" bestFit="1" customWidth="1"/>
    <col min="15378" max="15378" width="12.140625" style="989" bestFit="1" customWidth="1"/>
    <col min="15379" max="15379" width="13.5703125" style="989" bestFit="1" customWidth="1"/>
    <col min="15380" max="15387" width="14.42578125" style="989" bestFit="1" customWidth="1"/>
    <col min="15388" max="15389" width="15.42578125" style="989" customWidth="1"/>
    <col min="15390" max="15397" width="14.42578125" style="989" bestFit="1" customWidth="1"/>
    <col min="15398" max="15599" width="9.140625" style="989" customWidth="1"/>
    <col min="15600" max="15600" width="39" style="989"/>
    <col min="15601" max="15601" width="39" style="989" customWidth="1"/>
    <col min="15602" max="15613" width="13.5703125" style="989" customWidth="1"/>
    <col min="15614" max="15614" width="39.140625" style="989" customWidth="1"/>
    <col min="15615" max="15618" width="13.5703125" style="989" customWidth="1"/>
    <col min="15619" max="15621" width="13.5703125" style="989" bestFit="1" customWidth="1"/>
    <col min="15622" max="15625" width="12.140625" style="989" bestFit="1" customWidth="1"/>
    <col min="15626" max="15626" width="13.5703125" style="989" bestFit="1" customWidth="1"/>
    <col min="15627" max="15627" width="39.140625" style="989" customWidth="1"/>
    <col min="15628" max="15633" width="13.5703125" style="989" bestFit="1" customWidth="1"/>
    <col min="15634" max="15634" width="12.140625" style="989" bestFit="1" customWidth="1"/>
    <col min="15635" max="15635" width="13.5703125" style="989" bestFit="1" customWidth="1"/>
    <col min="15636" max="15643" width="14.42578125" style="989" bestFit="1" customWidth="1"/>
    <col min="15644" max="15645" width="15.42578125" style="989" customWidth="1"/>
    <col min="15646" max="15653" width="14.42578125" style="989" bestFit="1" customWidth="1"/>
    <col min="15654" max="15855" width="9.140625" style="989" customWidth="1"/>
    <col min="15856" max="15856" width="39" style="989"/>
    <col min="15857" max="15857" width="39" style="989" customWidth="1"/>
    <col min="15858" max="15869" width="13.5703125" style="989" customWidth="1"/>
    <col min="15870" max="15870" width="39.140625" style="989" customWidth="1"/>
    <col min="15871" max="15874" width="13.5703125" style="989" customWidth="1"/>
    <col min="15875" max="15877" width="13.5703125" style="989" bestFit="1" customWidth="1"/>
    <col min="15878" max="15881" width="12.140625" style="989" bestFit="1" customWidth="1"/>
    <col min="15882" max="15882" width="13.5703125" style="989" bestFit="1" customWidth="1"/>
    <col min="15883" max="15883" width="39.140625" style="989" customWidth="1"/>
    <col min="15884" max="15889" width="13.5703125" style="989" bestFit="1" customWidth="1"/>
    <col min="15890" max="15890" width="12.140625" style="989" bestFit="1" customWidth="1"/>
    <col min="15891" max="15891" width="13.5703125" style="989" bestFit="1" customWidth="1"/>
    <col min="15892" max="15899" width="14.42578125" style="989" bestFit="1" customWidth="1"/>
    <col min="15900" max="15901" width="15.42578125" style="989" customWidth="1"/>
    <col min="15902" max="15909" width="14.42578125" style="989" bestFit="1" customWidth="1"/>
    <col min="15910" max="16111" width="9.140625" style="989" customWidth="1"/>
    <col min="16112" max="16112" width="39" style="989"/>
    <col min="16113" max="16113" width="39" style="989" customWidth="1"/>
    <col min="16114" max="16125" width="13.5703125" style="989" customWidth="1"/>
    <col min="16126" max="16126" width="39.140625" style="989" customWidth="1"/>
    <col min="16127" max="16130" width="13.5703125" style="989" customWidth="1"/>
    <col min="16131" max="16133" width="13.5703125" style="989" bestFit="1" customWidth="1"/>
    <col min="16134" max="16137" width="12.140625" style="989" bestFit="1" customWidth="1"/>
    <col min="16138" max="16138" width="13.5703125" style="989" bestFit="1" customWidth="1"/>
    <col min="16139" max="16139" width="39.140625" style="989" customWidth="1"/>
    <col min="16140" max="16145" width="13.5703125" style="989" bestFit="1" customWidth="1"/>
    <col min="16146" max="16146" width="12.140625" style="989" bestFit="1" customWidth="1"/>
    <col min="16147" max="16147" width="13.5703125" style="989" bestFit="1" customWidth="1"/>
    <col min="16148" max="16155" width="14.42578125" style="989" bestFit="1" customWidth="1"/>
    <col min="16156" max="16157" width="15.42578125" style="989" customWidth="1"/>
    <col min="16158" max="16165" width="14.42578125" style="989" bestFit="1" customWidth="1"/>
    <col min="16166" max="16367" width="9.140625" style="989" customWidth="1"/>
    <col min="16368" max="16384" width="39" style="989"/>
  </cols>
  <sheetData>
    <row r="1" spans="1:50" ht="25.5">
      <c r="A1" s="883" t="s">
        <v>313</v>
      </c>
    </row>
    <row r="2" spans="1:50" ht="61.5" customHeight="1" thickBot="1">
      <c r="A2" s="1413" t="s">
        <v>1201</v>
      </c>
      <c r="B2" s="1428"/>
      <c r="C2" s="1429"/>
      <c r="D2" s="3428"/>
      <c r="E2" s="3428"/>
      <c r="F2" s="3428"/>
      <c r="G2" s="3428"/>
      <c r="H2" s="3428"/>
      <c r="I2" s="3428"/>
      <c r="J2" s="1416"/>
      <c r="K2" s="1416"/>
      <c r="L2" s="1416"/>
      <c r="M2" s="1416"/>
      <c r="N2" s="1413" t="s">
        <v>1201</v>
      </c>
      <c r="O2" s="1416"/>
      <c r="P2" s="1416"/>
      <c r="Q2" s="1414"/>
      <c r="R2" s="1414"/>
      <c r="S2" s="1414"/>
      <c r="T2" s="3428"/>
      <c r="U2" s="3428"/>
      <c r="V2" s="3428"/>
      <c r="W2" s="1416"/>
      <c r="AA2" s="1413" t="s">
        <v>1140</v>
      </c>
    </row>
    <row r="3" spans="1:50" s="1080" customFormat="1" ht="21" customHeight="1" thickBot="1">
      <c r="A3" s="1372"/>
      <c r="B3" s="3422">
        <v>2008</v>
      </c>
      <c r="C3" s="3423"/>
      <c r="D3" s="3423"/>
      <c r="E3" s="3424"/>
      <c r="F3" s="3422">
        <v>2009</v>
      </c>
      <c r="G3" s="3423"/>
      <c r="H3" s="3423"/>
      <c r="I3" s="3424"/>
      <c r="J3" s="3422">
        <v>2010</v>
      </c>
      <c r="K3" s="3423"/>
      <c r="L3" s="3423"/>
      <c r="M3" s="3424"/>
      <c r="N3" s="1372"/>
      <c r="O3" s="3422">
        <v>2011</v>
      </c>
      <c r="P3" s="3423"/>
      <c r="Q3" s="3423"/>
      <c r="R3" s="3424"/>
      <c r="S3" s="3422">
        <v>2012</v>
      </c>
      <c r="T3" s="3423"/>
      <c r="U3" s="3423"/>
      <c r="V3" s="3424"/>
      <c r="W3" s="3422">
        <v>2013</v>
      </c>
      <c r="X3" s="3423"/>
      <c r="Y3" s="3423"/>
      <c r="Z3" s="3424"/>
      <c r="AA3" s="1400"/>
      <c r="AB3" s="3422">
        <v>2014</v>
      </c>
      <c r="AC3" s="3423"/>
      <c r="AD3" s="3423"/>
      <c r="AE3" s="3424"/>
      <c r="AF3" s="3422">
        <v>2015</v>
      </c>
      <c r="AG3" s="3423"/>
      <c r="AH3" s="3423"/>
      <c r="AI3" s="3424"/>
      <c r="AJ3" s="3422">
        <v>2016</v>
      </c>
      <c r="AK3" s="3423"/>
      <c r="AL3" s="3423"/>
      <c r="AM3" s="3424"/>
      <c r="AN3" s="3422">
        <v>2017</v>
      </c>
      <c r="AO3" s="3423"/>
      <c r="AP3" s="3423"/>
      <c r="AQ3" s="3424"/>
      <c r="AR3" s="3422">
        <v>2018</v>
      </c>
      <c r="AS3" s="3423"/>
      <c r="AT3" s="3423"/>
      <c r="AU3" s="3424"/>
      <c r="AV3" s="3433">
        <v>2019</v>
      </c>
      <c r="AW3" s="3434"/>
    </row>
    <row r="4" spans="1:50" s="1403" customFormat="1" ht="21" customHeight="1" thickBot="1">
      <c r="A4" s="1356" t="s">
        <v>4</v>
      </c>
      <c r="B4" s="1353" t="s">
        <v>0</v>
      </c>
      <c r="C4" s="1354" t="s">
        <v>1</v>
      </c>
      <c r="D4" s="1354" t="s">
        <v>2</v>
      </c>
      <c r="E4" s="1355" t="s">
        <v>3</v>
      </c>
      <c r="F4" s="1356" t="s">
        <v>0</v>
      </c>
      <c r="G4" s="1356" t="s">
        <v>1</v>
      </c>
      <c r="H4" s="1356" t="s">
        <v>2</v>
      </c>
      <c r="I4" s="1356" t="s">
        <v>3</v>
      </c>
      <c r="J4" s="1353" t="s">
        <v>0</v>
      </c>
      <c r="K4" s="1354" t="s">
        <v>1</v>
      </c>
      <c r="L4" s="1354" t="s">
        <v>2</v>
      </c>
      <c r="M4" s="1355" t="s">
        <v>1125</v>
      </c>
      <c r="N4" s="1356" t="s">
        <v>4</v>
      </c>
      <c r="O4" s="1353" t="s">
        <v>0</v>
      </c>
      <c r="P4" s="1354" t="s">
        <v>1</v>
      </c>
      <c r="Q4" s="1354" t="s">
        <v>2</v>
      </c>
      <c r="R4" s="1355" t="s">
        <v>3</v>
      </c>
      <c r="S4" s="1353" t="s">
        <v>0</v>
      </c>
      <c r="T4" s="1354" t="s">
        <v>1</v>
      </c>
      <c r="U4" s="1354" t="s">
        <v>2</v>
      </c>
      <c r="V4" s="1355" t="s">
        <v>3</v>
      </c>
      <c r="W4" s="1353" t="s">
        <v>0</v>
      </c>
      <c r="X4" s="1354" t="s">
        <v>1</v>
      </c>
      <c r="Y4" s="1354" t="s">
        <v>2</v>
      </c>
      <c r="Z4" s="1355" t="s">
        <v>3</v>
      </c>
      <c r="AA4" s="1401" t="s">
        <v>4</v>
      </c>
      <c r="AB4" s="1353" t="s">
        <v>0</v>
      </c>
      <c r="AC4" s="1354" t="s">
        <v>1</v>
      </c>
      <c r="AD4" s="1354" t="s">
        <v>2</v>
      </c>
      <c r="AE4" s="1355" t="s">
        <v>3</v>
      </c>
      <c r="AF4" s="1353" t="s">
        <v>0</v>
      </c>
      <c r="AG4" s="1354" t="s">
        <v>1</v>
      </c>
      <c r="AH4" s="1354" t="s">
        <v>2</v>
      </c>
      <c r="AI4" s="1355" t="s">
        <v>3</v>
      </c>
      <c r="AJ4" s="1353" t="s">
        <v>0</v>
      </c>
      <c r="AK4" s="1354" t="s">
        <v>1</v>
      </c>
      <c r="AL4" s="1354" t="s">
        <v>2</v>
      </c>
      <c r="AM4" s="1355" t="s">
        <v>3</v>
      </c>
      <c r="AN4" s="1353" t="s">
        <v>0</v>
      </c>
      <c r="AO4" s="1354" t="s">
        <v>1</v>
      </c>
      <c r="AP4" s="1354" t="s">
        <v>2</v>
      </c>
      <c r="AQ4" s="1354" t="s">
        <v>3</v>
      </c>
      <c r="AR4" s="1353" t="s">
        <v>0</v>
      </c>
      <c r="AS4" s="1354" t="s">
        <v>1</v>
      </c>
      <c r="AT4" s="1354" t="s">
        <v>2</v>
      </c>
      <c r="AU4" s="1355" t="s">
        <v>3</v>
      </c>
      <c r="AV4" s="1552" t="s">
        <v>0</v>
      </c>
      <c r="AW4" s="1552" t="s">
        <v>1</v>
      </c>
    </row>
    <row r="5" spans="1:50" s="1405" customFormat="1">
      <c r="A5" s="1374" t="s">
        <v>5</v>
      </c>
      <c r="B5" s="1917">
        <v>22383.970999999998</v>
      </c>
      <c r="C5" s="1918">
        <v>23774.9</v>
      </c>
      <c r="D5" s="1918">
        <v>24705.899999999998</v>
      </c>
      <c r="E5" s="1918">
        <v>27757.3</v>
      </c>
      <c r="F5" s="1919">
        <v>25463.199999999997</v>
      </c>
      <c r="G5" s="1920">
        <v>24331.3</v>
      </c>
      <c r="H5" s="1920">
        <v>24855.3</v>
      </c>
      <c r="I5" s="1921">
        <v>33012.299999999996</v>
      </c>
      <c r="J5" s="1917">
        <v>27968.7</v>
      </c>
      <c r="K5" s="1918">
        <v>38583</v>
      </c>
      <c r="L5" s="1918">
        <v>37239.599999999999</v>
      </c>
      <c r="M5" s="1922">
        <v>27865.599999999999</v>
      </c>
      <c r="N5" s="1374" t="s">
        <v>5</v>
      </c>
      <c r="O5" s="1917">
        <v>38583</v>
      </c>
      <c r="P5" s="1918">
        <v>28224.9</v>
      </c>
      <c r="Q5" s="1918">
        <v>29187.199999999997</v>
      </c>
      <c r="R5" s="1922">
        <v>25123.200000000001</v>
      </c>
      <c r="S5" s="1917">
        <v>18909</v>
      </c>
      <c r="T5" s="1918">
        <v>18942.5</v>
      </c>
      <c r="U5" s="1918">
        <v>19598.906999999999</v>
      </c>
      <c r="V5" s="1922">
        <v>13631.099999999999</v>
      </c>
      <c r="W5" s="1917">
        <v>10615.755000000001</v>
      </c>
      <c r="X5" s="1918">
        <v>13194.786</v>
      </c>
      <c r="Y5" s="1918">
        <v>12988.736000000001</v>
      </c>
      <c r="Z5" s="1922">
        <v>14177.458000000001</v>
      </c>
      <c r="AA5" s="981" t="s">
        <v>5</v>
      </c>
      <c r="AB5" s="1377">
        <v>10840.392</v>
      </c>
      <c r="AC5" s="1378">
        <v>14710.955</v>
      </c>
      <c r="AD5" s="1378">
        <v>13789.42</v>
      </c>
      <c r="AE5" s="1379">
        <v>11200.878000000001</v>
      </c>
      <c r="AF5" s="1377">
        <v>10691.343000000001</v>
      </c>
      <c r="AG5" s="1378">
        <v>10472.951999999999</v>
      </c>
      <c r="AH5" s="1378">
        <v>5864.33</v>
      </c>
      <c r="AI5" s="1379">
        <v>8763.4750000000004</v>
      </c>
      <c r="AJ5" s="1377">
        <v>11190.753000000001</v>
      </c>
      <c r="AK5" s="1378">
        <v>11977.514999999999</v>
      </c>
      <c r="AL5" s="1378">
        <v>9042.6653719999995</v>
      </c>
      <c r="AM5" s="1379">
        <v>10071.09</v>
      </c>
      <c r="AN5" s="1377">
        <v>9787.8450119999998</v>
      </c>
      <c r="AO5" s="1378">
        <v>9682.7367721699993</v>
      </c>
      <c r="AP5" s="1378">
        <v>9405.1010000000006</v>
      </c>
      <c r="AQ5" s="1378">
        <v>10651.321</v>
      </c>
      <c r="AR5" s="1377">
        <v>14525.636</v>
      </c>
      <c r="AS5" s="1378">
        <v>17171.451180000004</v>
      </c>
      <c r="AT5" s="1378">
        <v>18554.061970000002</v>
      </c>
      <c r="AU5" s="1379">
        <v>19481.765068499997</v>
      </c>
      <c r="AV5" s="2042">
        <v>17651.862000000001</v>
      </c>
      <c r="AW5" s="2042">
        <v>22195.50068504416</v>
      </c>
      <c r="AX5" s="2043"/>
    </row>
    <row r="6" spans="1:50">
      <c r="A6" s="1381" t="s">
        <v>6</v>
      </c>
      <c r="B6" s="1923">
        <v>20.986000000000001</v>
      </c>
      <c r="C6" s="1861">
        <v>20.3</v>
      </c>
      <c r="D6" s="1861">
        <v>29.7</v>
      </c>
      <c r="E6" s="1861">
        <v>94.3</v>
      </c>
      <c r="F6" s="1862">
        <v>74</v>
      </c>
      <c r="G6" s="1863">
        <v>111.9</v>
      </c>
      <c r="H6" s="1863">
        <v>112.6</v>
      </c>
      <c r="I6" s="1887">
        <v>109.9</v>
      </c>
      <c r="J6" s="1864">
        <v>109.8</v>
      </c>
      <c r="K6" s="1863">
        <v>12.7</v>
      </c>
      <c r="L6" s="1924">
        <v>13.7</v>
      </c>
      <c r="M6" s="1925">
        <v>14</v>
      </c>
      <c r="N6" s="1381" t="s">
        <v>6</v>
      </c>
      <c r="O6" s="1864">
        <v>12.7</v>
      </c>
      <c r="P6" s="1863">
        <v>12.6</v>
      </c>
      <c r="Q6" s="1924">
        <v>17.399999999999999</v>
      </c>
      <c r="R6" s="1887">
        <v>14.1</v>
      </c>
      <c r="S6" s="1864">
        <v>38.200000000000003</v>
      </c>
      <c r="T6" s="1924">
        <v>36.299999999999997</v>
      </c>
      <c r="U6" s="1863">
        <v>27.911000000000001</v>
      </c>
      <c r="V6" s="1925">
        <v>21.1</v>
      </c>
      <c r="W6" s="1864">
        <v>18.077999999999999</v>
      </c>
      <c r="X6" s="1924">
        <v>20.513999999999999</v>
      </c>
      <c r="Y6" s="1863">
        <v>29.297000000000001</v>
      </c>
      <c r="Z6" s="1925">
        <v>26.254000000000001</v>
      </c>
      <c r="AA6" s="984" t="s">
        <v>6</v>
      </c>
      <c r="AB6" s="1382">
        <v>26.613</v>
      </c>
      <c r="AC6" s="1383">
        <v>26.401</v>
      </c>
      <c r="AD6" s="1383">
        <v>321.3</v>
      </c>
      <c r="AE6" s="1384">
        <v>99.427999999999997</v>
      </c>
      <c r="AF6" s="1382">
        <v>95.305999999999997</v>
      </c>
      <c r="AG6" s="1383">
        <v>122.64100000000001</v>
      </c>
      <c r="AH6" s="1383">
        <v>538.29300000000001</v>
      </c>
      <c r="AI6" s="1384">
        <v>849.50099999999998</v>
      </c>
      <c r="AJ6" s="1382">
        <v>1591.826</v>
      </c>
      <c r="AK6" s="1383">
        <v>1200.3520000000001</v>
      </c>
      <c r="AL6" s="1383">
        <v>503.40014200000002</v>
      </c>
      <c r="AM6" s="1384">
        <v>1687.1790000000001</v>
      </c>
      <c r="AN6" s="1382">
        <v>1688.1661819999999</v>
      </c>
      <c r="AO6" s="1383">
        <v>1708.7985289999999</v>
      </c>
      <c r="AP6" s="1383">
        <v>252.61500000000001</v>
      </c>
      <c r="AQ6" s="1383">
        <v>1451.0650000000001</v>
      </c>
      <c r="AR6" s="1382">
        <v>1476.2460000000001</v>
      </c>
      <c r="AS6" s="1383">
        <v>4388.9561800000001</v>
      </c>
      <c r="AT6" s="1383">
        <v>4534.8904959605734</v>
      </c>
      <c r="AU6" s="1384">
        <v>4761.635020758602</v>
      </c>
      <c r="AV6" s="2044">
        <v>7087.5730000000003</v>
      </c>
      <c r="AW6" s="2044">
        <v>87.698108419999997</v>
      </c>
      <c r="AX6" s="2045"/>
    </row>
    <row r="7" spans="1:50">
      <c r="A7" s="1459" t="s">
        <v>1126</v>
      </c>
      <c r="B7" s="1923">
        <v>5984.0559999999996</v>
      </c>
      <c r="C7" s="1861">
        <v>6881.9</v>
      </c>
      <c r="D7" s="1861">
        <v>6797.9</v>
      </c>
      <c r="E7" s="1861">
        <v>5871</v>
      </c>
      <c r="F7" s="1862">
        <v>5392.1</v>
      </c>
      <c r="G7" s="1863">
        <v>5594.6</v>
      </c>
      <c r="H7" s="1863">
        <v>6076.1</v>
      </c>
      <c r="I7" s="1887">
        <v>5254.3</v>
      </c>
      <c r="J7" s="1864">
        <v>5569.1</v>
      </c>
      <c r="K7" s="1863">
        <v>6371.2</v>
      </c>
      <c r="L7" s="1924">
        <v>5907.5</v>
      </c>
      <c r="M7" s="1925">
        <v>5807.6</v>
      </c>
      <c r="N7" s="1459" t="s">
        <v>1126</v>
      </c>
      <c r="O7" s="1864">
        <v>6371.2</v>
      </c>
      <c r="P7" s="1863">
        <v>5674.1</v>
      </c>
      <c r="Q7" s="1924">
        <v>5140.2</v>
      </c>
      <c r="R7" s="1887">
        <v>12785</v>
      </c>
      <c r="S7" s="1864">
        <v>5126</v>
      </c>
      <c r="T7" s="1924">
        <v>5012.3999999999996</v>
      </c>
      <c r="U7" s="1863">
        <v>5276.8890000000001</v>
      </c>
      <c r="V7" s="1925">
        <v>2648.1</v>
      </c>
      <c r="W7" s="1864">
        <v>2491.873</v>
      </c>
      <c r="X7" s="1924">
        <v>2578.5390000000002</v>
      </c>
      <c r="Y7" s="1863">
        <v>2370.625</v>
      </c>
      <c r="Z7" s="1925">
        <v>2579.3470000000002</v>
      </c>
      <c r="AA7" s="1545" t="s">
        <v>1126</v>
      </c>
      <c r="AB7" s="1923">
        <v>2478.3020000000001</v>
      </c>
      <c r="AC7" s="1924">
        <v>2587.002</v>
      </c>
      <c r="AD7" s="1924">
        <v>2356.6999999999998</v>
      </c>
      <c r="AE7" s="1925">
        <v>3089.1010000000001</v>
      </c>
      <c r="AF7" s="1923">
        <v>3841.3670000000002</v>
      </c>
      <c r="AG7" s="1924">
        <v>2675.884</v>
      </c>
      <c r="AH7" s="1924">
        <v>2180.4830000000002</v>
      </c>
      <c r="AI7" s="1925">
        <v>2320.1289999999999</v>
      </c>
      <c r="AJ7" s="1923">
        <v>3071.357</v>
      </c>
      <c r="AK7" s="1924">
        <v>3202.471</v>
      </c>
      <c r="AL7" s="1924">
        <v>3519.4623099999999</v>
      </c>
      <c r="AM7" s="1925">
        <v>2611.3539999999998</v>
      </c>
      <c r="AN7" s="1923">
        <v>2120.6899100000001</v>
      </c>
      <c r="AO7" s="1924">
        <v>3621.3413231700001</v>
      </c>
      <c r="AP7" s="1924">
        <v>2710.4540000000002</v>
      </c>
      <c r="AQ7" s="1924">
        <v>2496.2060000000001</v>
      </c>
      <c r="AR7" s="1923">
        <v>5885.7790000000005</v>
      </c>
      <c r="AS7" s="1924">
        <v>4341.59</v>
      </c>
      <c r="AT7" s="1924">
        <v>4485.9493740394255</v>
      </c>
      <c r="AU7" s="1925">
        <v>4710.2468427413969</v>
      </c>
      <c r="AV7" s="2046">
        <v>0</v>
      </c>
      <c r="AW7" s="2046">
        <v>6789.6307618482597</v>
      </c>
      <c r="AX7" s="2045"/>
    </row>
    <row r="8" spans="1:50">
      <c r="A8" s="1459" t="s">
        <v>1141</v>
      </c>
      <c r="B8" s="1923">
        <v>16378.929</v>
      </c>
      <c r="C8" s="1861">
        <v>16872.7</v>
      </c>
      <c r="D8" s="1861">
        <v>17878.3</v>
      </c>
      <c r="E8" s="1861">
        <v>21792</v>
      </c>
      <c r="F8" s="1862">
        <v>19997.099999999999</v>
      </c>
      <c r="G8" s="1863">
        <v>18624.8</v>
      </c>
      <c r="H8" s="1863">
        <v>18666.599999999999</v>
      </c>
      <c r="I8" s="1887">
        <v>27648.1</v>
      </c>
      <c r="J8" s="1864">
        <v>22289.8</v>
      </c>
      <c r="K8" s="1863">
        <v>32199.1</v>
      </c>
      <c r="L8" s="1924">
        <v>31318.400000000001</v>
      </c>
      <c r="M8" s="1925">
        <v>22044</v>
      </c>
      <c r="N8" s="1459" t="s">
        <v>1141</v>
      </c>
      <c r="O8" s="1864">
        <v>32199.1</v>
      </c>
      <c r="P8" s="1863">
        <v>22538.2</v>
      </c>
      <c r="Q8" s="1924">
        <v>24029.599999999999</v>
      </c>
      <c r="R8" s="1887">
        <v>12324.1</v>
      </c>
      <c r="S8" s="1864">
        <v>13744.8</v>
      </c>
      <c r="T8" s="1924">
        <v>13893.8</v>
      </c>
      <c r="U8" s="1863">
        <v>14294.107</v>
      </c>
      <c r="V8" s="1925">
        <v>10961.9</v>
      </c>
      <c r="W8" s="1864">
        <v>8105.8040000000001</v>
      </c>
      <c r="X8" s="1924">
        <v>10595.733</v>
      </c>
      <c r="Y8" s="1863">
        <v>10588.814</v>
      </c>
      <c r="Z8" s="1925">
        <v>11571.857</v>
      </c>
      <c r="AA8" s="1545" t="s">
        <v>1141</v>
      </c>
      <c r="AB8" s="1923">
        <v>8335.4770000000008</v>
      </c>
      <c r="AC8" s="1924">
        <v>12097.552</v>
      </c>
      <c r="AD8" s="1924">
        <v>11111.4</v>
      </c>
      <c r="AE8" s="1925">
        <v>8012.3490000000002</v>
      </c>
      <c r="AF8" s="1923">
        <v>6754.67</v>
      </c>
      <c r="AG8" s="1924">
        <v>7674.4269999999997</v>
      </c>
      <c r="AH8" s="1924">
        <v>3145.5540000000001</v>
      </c>
      <c r="AI8" s="1925">
        <v>5593.8450000000003</v>
      </c>
      <c r="AJ8" s="1923">
        <v>6527.57</v>
      </c>
      <c r="AK8" s="1924">
        <v>7574.692</v>
      </c>
      <c r="AL8" s="1924">
        <v>5019.8029200000001</v>
      </c>
      <c r="AM8" s="1925">
        <v>5772.5569999999998</v>
      </c>
      <c r="AN8" s="1923">
        <v>5978.9889199999998</v>
      </c>
      <c r="AO8" s="1924">
        <v>4352.59692</v>
      </c>
      <c r="AP8" s="1924">
        <v>6442.0320000000002</v>
      </c>
      <c r="AQ8" s="1924">
        <v>6704.05</v>
      </c>
      <c r="AR8" s="1923">
        <v>7163.6109999999999</v>
      </c>
      <c r="AS8" s="1924">
        <v>8440.9050000000007</v>
      </c>
      <c r="AT8" s="1924">
        <v>9533.2221000000009</v>
      </c>
      <c r="AU8" s="1925">
        <v>10009.883205</v>
      </c>
      <c r="AV8" s="2046">
        <v>10564.289000000001</v>
      </c>
      <c r="AW8" s="2046">
        <v>15318.1718147759</v>
      </c>
      <c r="AX8" s="2045"/>
    </row>
    <row r="9" spans="1:50" s="1405" customFormat="1">
      <c r="A9" s="1406" t="s">
        <v>27</v>
      </c>
      <c r="B9" s="1917">
        <v>63134.442000000003</v>
      </c>
      <c r="C9" s="1918">
        <v>78170.299999999988</v>
      </c>
      <c r="D9" s="1918">
        <v>84944.6</v>
      </c>
      <c r="E9" s="1918">
        <v>84830.1</v>
      </c>
      <c r="F9" s="1917">
        <v>81629.8</v>
      </c>
      <c r="G9" s="1926">
        <v>78577.100000000006</v>
      </c>
      <c r="H9" s="1926">
        <v>72725</v>
      </c>
      <c r="I9" s="1927">
        <v>61088.2</v>
      </c>
      <c r="J9" s="1928">
        <v>61678.2</v>
      </c>
      <c r="K9" s="1926">
        <v>58562.3</v>
      </c>
      <c r="L9" s="1926">
        <v>57423.199999999997</v>
      </c>
      <c r="M9" s="1927">
        <v>57769.599999999999</v>
      </c>
      <c r="N9" s="1406" t="s">
        <v>27</v>
      </c>
      <c r="O9" s="1928">
        <v>58562.3</v>
      </c>
      <c r="P9" s="1926">
        <v>58247.5</v>
      </c>
      <c r="Q9" s="1926">
        <v>59584.600000000006</v>
      </c>
      <c r="R9" s="1927">
        <v>60163.5</v>
      </c>
      <c r="S9" s="1928">
        <v>63981.3</v>
      </c>
      <c r="T9" s="1926">
        <v>59433.399999999994</v>
      </c>
      <c r="U9" s="1926">
        <v>60125.764999999999</v>
      </c>
      <c r="V9" s="1927">
        <v>40640.5</v>
      </c>
      <c r="W9" s="1928">
        <v>42982.173999999999</v>
      </c>
      <c r="X9" s="1926">
        <v>47985.762000000002</v>
      </c>
      <c r="Y9" s="1926">
        <v>62984.114000000001</v>
      </c>
      <c r="Z9" s="1927">
        <v>66128.600000000006</v>
      </c>
      <c r="AA9" s="1547" t="s">
        <v>27</v>
      </c>
      <c r="AB9" s="1917">
        <v>70270.494000000006</v>
      </c>
      <c r="AC9" s="1918">
        <v>71572.66</v>
      </c>
      <c r="AD9" s="1918">
        <v>69261.22</v>
      </c>
      <c r="AE9" s="1922">
        <v>68967.331000000006</v>
      </c>
      <c r="AF9" s="1917">
        <v>71197.45</v>
      </c>
      <c r="AG9" s="1918">
        <v>73971.846999999994</v>
      </c>
      <c r="AH9" s="1918">
        <v>56162.81</v>
      </c>
      <c r="AI9" s="1922">
        <v>60767.919000000002</v>
      </c>
      <c r="AJ9" s="1917">
        <v>57333.104000000007</v>
      </c>
      <c r="AK9" s="1918">
        <v>56234.619999999995</v>
      </c>
      <c r="AL9" s="1918">
        <v>55803.136339999997</v>
      </c>
      <c r="AM9" s="1922">
        <v>55974.877000000008</v>
      </c>
      <c r="AN9" s="1917">
        <v>55279.728342030008</v>
      </c>
      <c r="AO9" s="1918">
        <v>53272.822027030008</v>
      </c>
      <c r="AP9" s="1918">
        <v>52330.313999999998</v>
      </c>
      <c r="AQ9" s="1918">
        <v>53078.850999999995</v>
      </c>
      <c r="AR9" s="1917">
        <v>59230.032999999996</v>
      </c>
      <c r="AS9" s="1918">
        <v>63097.090000000004</v>
      </c>
      <c r="AT9" s="1918">
        <v>64207.631410000002</v>
      </c>
      <c r="AU9" s="1922">
        <v>67418.012980500003</v>
      </c>
      <c r="AV9" s="2047">
        <v>73078.854999999996</v>
      </c>
      <c r="AW9" s="2047">
        <v>78540.280818562809</v>
      </c>
      <c r="AX9" s="2043"/>
    </row>
    <row r="10" spans="1:50">
      <c r="A10" s="1386" t="s">
        <v>10</v>
      </c>
      <c r="B10" s="1923">
        <v>20530.114000000001</v>
      </c>
      <c r="C10" s="1861">
        <v>32999.599999999999</v>
      </c>
      <c r="D10" s="1861">
        <v>37852.5</v>
      </c>
      <c r="E10" s="1861">
        <v>34442.300000000003</v>
      </c>
      <c r="F10" s="1862">
        <v>33165.800000000003</v>
      </c>
      <c r="G10" s="1863">
        <v>34567.699999999997</v>
      </c>
      <c r="H10" s="1863">
        <v>31613.200000000001</v>
      </c>
      <c r="I10" s="1887">
        <v>28742.6</v>
      </c>
      <c r="J10" s="1864">
        <v>28754.5</v>
      </c>
      <c r="K10" s="1863">
        <v>27379.9</v>
      </c>
      <c r="L10" s="1924">
        <v>26965</v>
      </c>
      <c r="M10" s="1925">
        <v>27123.3</v>
      </c>
      <c r="N10" s="1386" t="s">
        <v>10</v>
      </c>
      <c r="O10" s="1864">
        <v>27379.9</v>
      </c>
      <c r="P10" s="1863">
        <v>28855</v>
      </c>
      <c r="Q10" s="1924">
        <v>27644.9</v>
      </c>
      <c r="R10" s="1887">
        <v>26806.799999999999</v>
      </c>
      <c r="S10" s="1864">
        <v>31952.7</v>
      </c>
      <c r="T10" s="1924">
        <v>30116.1</v>
      </c>
      <c r="U10" s="1863">
        <v>29942.419000000002</v>
      </c>
      <c r="V10" s="1925">
        <v>16868.3</v>
      </c>
      <c r="W10" s="1864">
        <v>18243.377</v>
      </c>
      <c r="X10" s="1924">
        <v>20293.397000000001</v>
      </c>
      <c r="Y10" s="1863">
        <v>18733.656999999999</v>
      </c>
      <c r="Z10" s="1925">
        <v>19448.768</v>
      </c>
      <c r="AA10" s="1067" t="s">
        <v>10</v>
      </c>
      <c r="AB10" s="1923">
        <v>19722.522000000001</v>
      </c>
      <c r="AC10" s="1924">
        <v>19315.992999999999</v>
      </c>
      <c r="AD10" s="1924">
        <v>19221.900000000001</v>
      </c>
      <c r="AE10" s="1925">
        <v>20158.633999999998</v>
      </c>
      <c r="AF10" s="1923">
        <v>19365.780999999999</v>
      </c>
      <c r="AG10" s="1924">
        <v>18564.321</v>
      </c>
      <c r="AH10" s="1924">
        <v>11290.2</v>
      </c>
      <c r="AI10" s="1925">
        <v>11143.993</v>
      </c>
      <c r="AJ10" s="1923">
        <v>10132.111000000001</v>
      </c>
      <c r="AK10" s="1924">
        <v>13087.319</v>
      </c>
      <c r="AL10" s="1924">
        <v>14095.725710000001</v>
      </c>
      <c r="AM10" s="1925">
        <v>15396.361000000001</v>
      </c>
      <c r="AN10" s="1923">
        <v>14297.709000000001</v>
      </c>
      <c r="AO10" s="1924">
        <v>11994.154955</v>
      </c>
      <c r="AP10" s="1924">
        <v>13222.296</v>
      </c>
      <c r="AQ10" s="1924">
        <v>12173.852999999999</v>
      </c>
      <c r="AR10" s="1923">
        <v>12367.478999999999</v>
      </c>
      <c r="AS10" s="1924">
        <v>15398.203</v>
      </c>
      <c r="AT10" s="1924">
        <v>12637.15958</v>
      </c>
      <c r="AU10" s="1925">
        <v>13269.017559</v>
      </c>
      <c r="AV10" s="2046">
        <v>14019.602999999999</v>
      </c>
      <c r="AW10" s="2046">
        <v>14601.74229204</v>
      </c>
      <c r="AX10" s="2045"/>
    </row>
    <row r="11" spans="1:50">
      <c r="A11" s="1386" t="s">
        <v>1142</v>
      </c>
      <c r="B11" s="1923">
        <v>42604.328000000001</v>
      </c>
      <c r="C11" s="1861">
        <v>45170.7</v>
      </c>
      <c r="D11" s="1861">
        <v>47092.1</v>
      </c>
      <c r="E11" s="1861">
        <v>50387.8</v>
      </c>
      <c r="F11" s="1862">
        <v>48464</v>
      </c>
      <c r="G11" s="1863">
        <v>44009.4</v>
      </c>
      <c r="H11" s="1863">
        <v>41111.800000000003</v>
      </c>
      <c r="I11" s="1887">
        <v>32345.599999999999</v>
      </c>
      <c r="J11" s="1864">
        <v>32923.699999999997</v>
      </c>
      <c r="K11" s="1863">
        <v>31182.400000000001</v>
      </c>
      <c r="L11" s="1924">
        <v>30458.2</v>
      </c>
      <c r="M11" s="1925">
        <v>30646.3</v>
      </c>
      <c r="N11" s="1386" t="s">
        <v>1142</v>
      </c>
      <c r="O11" s="1864">
        <v>31182.400000000001</v>
      </c>
      <c r="P11" s="1863">
        <v>29392.5</v>
      </c>
      <c r="Q11" s="1924">
        <v>31939.7</v>
      </c>
      <c r="R11" s="1887">
        <v>33356.699999999997</v>
      </c>
      <c r="S11" s="1864">
        <v>32028.6</v>
      </c>
      <c r="T11" s="1924">
        <v>29317.3</v>
      </c>
      <c r="U11" s="1863">
        <v>30183.346000000001</v>
      </c>
      <c r="V11" s="1925">
        <v>23772.2</v>
      </c>
      <c r="W11" s="1864">
        <v>24738.796999999999</v>
      </c>
      <c r="X11" s="1924">
        <v>27692.365000000002</v>
      </c>
      <c r="Y11" s="1863">
        <v>44250.457000000002</v>
      </c>
      <c r="Z11" s="1925">
        <v>46679.832000000002</v>
      </c>
      <c r="AA11" s="1067" t="s">
        <v>1142</v>
      </c>
      <c r="AB11" s="1923">
        <v>50547.972000000002</v>
      </c>
      <c r="AC11" s="1924">
        <v>52256.667000000001</v>
      </c>
      <c r="AD11" s="1924">
        <v>50039.4</v>
      </c>
      <c r="AE11" s="1925">
        <v>48808.697</v>
      </c>
      <c r="AF11" s="1923">
        <v>51831.669000000002</v>
      </c>
      <c r="AG11" s="1924">
        <v>55407.525999999998</v>
      </c>
      <c r="AH11" s="1924">
        <v>44872.61</v>
      </c>
      <c r="AI11" s="1925">
        <v>49623.925999999999</v>
      </c>
      <c r="AJ11" s="1923">
        <v>47200.993000000002</v>
      </c>
      <c r="AK11" s="1924">
        <v>43147.300999999999</v>
      </c>
      <c r="AL11" s="1924">
        <v>41707.410629999998</v>
      </c>
      <c r="AM11" s="1925">
        <v>40578.516000000003</v>
      </c>
      <c r="AN11" s="1923">
        <v>40982.019342030006</v>
      </c>
      <c r="AO11" s="1924">
        <v>41278.66707203001</v>
      </c>
      <c r="AP11" s="1924">
        <v>39108.017999999996</v>
      </c>
      <c r="AQ11" s="1924">
        <v>40904.998</v>
      </c>
      <c r="AR11" s="1923">
        <v>46862.553999999996</v>
      </c>
      <c r="AS11" s="1924">
        <v>47698.887000000002</v>
      </c>
      <c r="AT11" s="1924">
        <v>51570.471830000002</v>
      </c>
      <c r="AU11" s="1925">
        <v>54148.995421500003</v>
      </c>
      <c r="AV11" s="2046">
        <v>59059.252</v>
      </c>
      <c r="AW11" s="2046">
        <v>63938.538526522803</v>
      </c>
      <c r="AX11" s="2045"/>
    </row>
    <row r="12" spans="1:50" s="1405" customFormat="1">
      <c r="A12" s="1080" t="s">
        <v>12</v>
      </c>
      <c r="B12" s="1917">
        <v>12432.522000000001</v>
      </c>
      <c r="C12" s="1867">
        <v>11987.2</v>
      </c>
      <c r="D12" s="1867">
        <v>23100.300000000003</v>
      </c>
      <c r="E12" s="1867">
        <v>14711.5</v>
      </c>
      <c r="F12" s="1868">
        <v>13191</v>
      </c>
      <c r="G12" s="1869">
        <v>14707.3</v>
      </c>
      <c r="H12" s="1869">
        <v>15830.5</v>
      </c>
      <c r="I12" s="1890">
        <v>16442.5</v>
      </c>
      <c r="J12" s="1870">
        <v>16236.9</v>
      </c>
      <c r="K12" s="1869">
        <v>17677.2</v>
      </c>
      <c r="L12" s="1918">
        <v>17215.5</v>
      </c>
      <c r="M12" s="1922">
        <v>19099.900000000001</v>
      </c>
      <c r="N12" s="1080" t="s">
        <v>12</v>
      </c>
      <c r="O12" s="1870">
        <v>17677.2</v>
      </c>
      <c r="P12" s="1869">
        <v>20106.2</v>
      </c>
      <c r="Q12" s="1918">
        <v>19124.099999999999</v>
      </c>
      <c r="R12" s="1890">
        <v>19819.3</v>
      </c>
      <c r="S12" s="1870">
        <v>20796.2</v>
      </c>
      <c r="T12" s="1918">
        <v>18491.400000000001</v>
      </c>
      <c r="U12" s="1869">
        <v>19621.255000000001</v>
      </c>
      <c r="V12" s="1922">
        <v>15451</v>
      </c>
      <c r="W12" s="1870">
        <v>14436.085999999999</v>
      </c>
      <c r="X12" s="1918">
        <v>13924.343999999999</v>
      </c>
      <c r="Y12" s="1869">
        <v>15253.085999999999</v>
      </c>
      <c r="Z12" s="1922">
        <v>15197.736000000001</v>
      </c>
      <c r="AA12" s="981" t="s">
        <v>12</v>
      </c>
      <c r="AB12" s="1917">
        <v>14665.325000000001</v>
      </c>
      <c r="AC12" s="1918">
        <v>13866.998</v>
      </c>
      <c r="AD12" s="1918">
        <v>17379.8</v>
      </c>
      <c r="AE12" s="1922">
        <v>27844.996999999999</v>
      </c>
      <c r="AF12" s="1917">
        <v>27663.718000000001</v>
      </c>
      <c r="AG12" s="1918">
        <v>30956.496999999999</v>
      </c>
      <c r="AH12" s="1918">
        <v>26140.678</v>
      </c>
      <c r="AI12" s="1922">
        <v>26931.706999999999</v>
      </c>
      <c r="AJ12" s="1917">
        <v>29952.036</v>
      </c>
      <c r="AK12" s="1918">
        <v>42317.482000000004</v>
      </c>
      <c r="AL12" s="1918">
        <v>44803.480799999998</v>
      </c>
      <c r="AM12" s="1922">
        <v>41840.696000000004</v>
      </c>
      <c r="AN12" s="1917">
        <v>42475.484479999999</v>
      </c>
      <c r="AO12" s="1918">
        <v>41789.947670000001</v>
      </c>
      <c r="AP12" s="1918">
        <v>43691.13</v>
      </c>
      <c r="AQ12" s="1918">
        <v>37553.571000000004</v>
      </c>
      <c r="AR12" s="1917">
        <v>36629.945</v>
      </c>
      <c r="AS12" s="1918">
        <v>37845.374000000003</v>
      </c>
      <c r="AT12" s="1918">
        <v>39051.856529999997</v>
      </c>
      <c r="AU12" s="1922">
        <v>41004.449356499994</v>
      </c>
      <c r="AV12" s="2047">
        <v>22024.799999999999</v>
      </c>
      <c r="AW12" s="2047">
        <v>21955.681252430801</v>
      </c>
      <c r="AX12" s="2043"/>
    </row>
    <row r="13" spans="1:50" s="1405" customFormat="1" ht="16.5" thickBot="1">
      <c r="A13" s="1080" t="s">
        <v>13</v>
      </c>
      <c r="B13" s="1917">
        <v>4781.6390000000001</v>
      </c>
      <c r="C13" s="1867">
        <v>4885.7</v>
      </c>
      <c r="D13" s="1867">
        <v>132750.79999999999</v>
      </c>
      <c r="E13" s="1867">
        <v>6881.2</v>
      </c>
      <c r="F13" s="1868">
        <v>6785.2</v>
      </c>
      <c r="G13" s="1869">
        <v>7227</v>
      </c>
      <c r="H13" s="1869">
        <v>7490</v>
      </c>
      <c r="I13" s="1890">
        <v>7593.4</v>
      </c>
      <c r="J13" s="1870">
        <v>7820.1</v>
      </c>
      <c r="K13" s="1869">
        <v>8081.5</v>
      </c>
      <c r="L13" s="1918">
        <v>8149.9</v>
      </c>
      <c r="M13" s="1922">
        <v>9046.5</v>
      </c>
      <c r="N13" s="1080" t="s">
        <v>13</v>
      </c>
      <c r="O13" s="1870">
        <v>8081.5</v>
      </c>
      <c r="P13" s="1869">
        <v>9764.6</v>
      </c>
      <c r="Q13" s="1918">
        <v>9697.7999999999993</v>
      </c>
      <c r="R13" s="1890">
        <v>9814.7000000000007</v>
      </c>
      <c r="S13" s="1870">
        <v>9814.1</v>
      </c>
      <c r="T13" s="1918">
        <v>10169.1</v>
      </c>
      <c r="U13" s="1869">
        <v>10129.897000000001</v>
      </c>
      <c r="V13" s="1922">
        <v>8584.7999999999993</v>
      </c>
      <c r="W13" s="1870">
        <v>9052.768</v>
      </c>
      <c r="X13" s="1918">
        <v>7027.8890000000001</v>
      </c>
      <c r="Y13" s="1869">
        <v>7200.3990000000003</v>
      </c>
      <c r="Z13" s="1922">
        <v>7548.5519999999997</v>
      </c>
      <c r="AA13" s="981" t="s">
        <v>13</v>
      </c>
      <c r="AB13" s="1917">
        <v>6956.3980000000001</v>
      </c>
      <c r="AC13" s="1918">
        <v>6463.3</v>
      </c>
      <c r="AD13" s="1918">
        <v>6881.5</v>
      </c>
      <c r="AE13" s="1922">
        <v>11576.419</v>
      </c>
      <c r="AF13" s="1917">
        <v>11441.107</v>
      </c>
      <c r="AG13" s="1918">
        <v>14332.098</v>
      </c>
      <c r="AH13" s="1918">
        <v>9987.2510000000002</v>
      </c>
      <c r="AI13" s="1922">
        <v>10893.076999999999</v>
      </c>
      <c r="AJ13" s="1917">
        <v>11228.525</v>
      </c>
      <c r="AK13" s="1918">
        <v>14106.067999999999</v>
      </c>
      <c r="AL13" s="1918">
        <v>13690.445010000003</v>
      </c>
      <c r="AM13" s="1922">
        <v>13909.041999999999</v>
      </c>
      <c r="AN13" s="1917">
        <v>13475.622140000003</v>
      </c>
      <c r="AO13" s="1918">
        <v>13684.869705999998</v>
      </c>
      <c r="AP13" s="1918">
        <v>14342.575000000001</v>
      </c>
      <c r="AQ13" s="1918">
        <v>38078.107000000004</v>
      </c>
      <c r="AR13" s="1917">
        <v>40219.548000000003</v>
      </c>
      <c r="AS13" s="1918">
        <v>41370.815560000003</v>
      </c>
      <c r="AT13" s="1918">
        <v>47968.588380000001</v>
      </c>
      <c r="AU13" s="1922">
        <v>50367.017799000001</v>
      </c>
      <c r="AV13" s="2047">
        <v>13264.468000000001</v>
      </c>
      <c r="AW13" s="2047">
        <v>13348.956859155</v>
      </c>
      <c r="AX13" s="2043"/>
    </row>
    <row r="14" spans="1:50" s="1080" customFormat="1" ht="17.25" thickTop="1" thickBot="1">
      <c r="A14" s="1407" t="s">
        <v>14</v>
      </c>
      <c r="B14" s="1938">
        <v>102732.57399999999</v>
      </c>
      <c r="C14" s="1939">
        <v>118818.09999999998</v>
      </c>
      <c r="D14" s="1939">
        <v>265501.59999999998</v>
      </c>
      <c r="E14" s="1939">
        <v>134180.1</v>
      </c>
      <c r="F14" s="1938">
        <v>127069.2</v>
      </c>
      <c r="G14" s="1939">
        <v>124842.70000000001</v>
      </c>
      <c r="H14" s="1939">
        <v>120900.8</v>
      </c>
      <c r="I14" s="1940">
        <v>118136.4</v>
      </c>
      <c r="J14" s="1938">
        <v>113703.9</v>
      </c>
      <c r="K14" s="1939">
        <v>122904</v>
      </c>
      <c r="L14" s="1939">
        <v>120028.19999999998</v>
      </c>
      <c r="M14" s="1940">
        <v>113781.6</v>
      </c>
      <c r="N14" s="1407" t="s">
        <v>14</v>
      </c>
      <c r="O14" s="1938">
        <v>122904</v>
      </c>
      <c r="P14" s="1939">
        <v>116343.2</v>
      </c>
      <c r="Q14" s="1939">
        <v>117593.7</v>
      </c>
      <c r="R14" s="1940">
        <v>114920.7</v>
      </c>
      <c r="S14" s="1938">
        <v>113500.6</v>
      </c>
      <c r="T14" s="1939">
        <v>107036.4</v>
      </c>
      <c r="U14" s="1939">
        <v>109475.82399999999</v>
      </c>
      <c r="V14" s="1940">
        <v>78307.400000000009</v>
      </c>
      <c r="W14" s="1938">
        <v>77086.782999999996</v>
      </c>
      <c r="X14" s="1939">
        <v>82132.781000000003</v>
      </c>
      <c r="Y14" s="1939">
        <v>98426.335000000006</v>
      </c>
      <c r="Z14" s="1940">
        <v>103052.34600000001</v>
      </c>
      <c r="AA14" s="1544" t="s">
        <v>14</v>
      </c>
      <c r="AB14" s="1938">
        <v>102732.609</v>
      </c>
      <c r="AC14" s="1939">
        <v>106613.87000000001</v>
      </c>
      <c r="AD14" s="1939">
        <v>107312</v>
      </c>
      <c r="AE14" s="1940">
        <v>119589.625</v>
      </c>
      <c r="AF14" s="1938">
        <v>120993.618</v>
      </c>
      <c r="AG14" s="1939">
        <v>129733.394</v>
      </c>
      <c r="AH14" s="1939">
        <v>98155.069000000003</v>
      </c>
      <c r="AI14" s="1940">
        <v>107356.178</v>
      </c>
      <c r="AJ14" s="1938">
        <v>109704.429</v>
      </c>
      <c r="AK14" s="1939">
        <v>124635.685</v>
      </c>
      <c r="AL14" s="1939">
        <v>123339.727522</v>
      </c>
      <c r="AM14" s="1940">
        <v>121795.705</v>
      </c>
      <c r="AN14" s="1938">
        <v>121018.67874999999</v>
      </c>
      <c r="AO14" s="1939">
        <v>118430.37617520001</v>
      </c>
      <c r="AP14" s="1939">
        <v>119768.97</v>
      </c>
      <c r="AQ14" s="1939">
        <v>139361.84999999998</v>
      </c>
      <c r="AR14" s="1938">
        <v>150605.16200000001</v>
      </c>
      <c r="AS14" s="1939">
        <v>159484.73074000003</v>
      </c>
      <c r="AT14" s="1939">
        <v>169782.13829</v>
      </c>
      <c r="AU14" s="1940">
        <v>178271.24520449998</v>
      </c>
      <c r="AV14" s="2048">
        <v>126019.98500000002</v>
      </c>
      <c r="AW14" s="2048">
        <v>136040.41961519278</v>
      </c>
      <c r="AX14" s="1406"/>
    </row>
    <row r="15" spans="1:50" s="1405" customFormat="1">
      <c r="A15" s="1080" t="s">
        <v>15</v>
      </c>
      <c r="B15" s="1919">
        <v>17073.618000000002</v>
      </c>
      <c r="C15" s="1920">
        <v>18094.599999999999</v>
      </c>
      <c r="D15" s="1920">
        <v>24040.6</v>
      </c>
      <c r="E15" s="1920">
        <v>25201.5</v>
      </c>
      <c r="F15" s="1919">
        <v>23321.8</v>
      </c>
      <c r="G15" s="1920">
        <v>20347.5</v>
      </c>
      <c r="H15" s="1920">
        <v>14237.9</v>
      </c>
      <c r="I15" s="1920">
        <v>11984.8</v>
      </c>
      <c r="J15" s="1919">
        <v>13420.900000000001</v>
      </c>
      <c r="K15" s="1920">
        <v>13702.099999999999</v>
      </c>
      <c r="L15" s="1920">
        <v>8362.0999999999985</v>
      </c>
      <c r="M15" s="1921">
        <v>10216.100000000002</v>
      </c>
      <c r="N15" s="1080" t="s">
        <v>15</v>
      </c>
      <c r="O15" s="1919">
        <v>13702.099999999999</v>
      </c>
      <c r="P15" s="1920">
        <v>13344.9</v>
      </c>
      <c r="Q15" s="1920">
        <v>15369.300000000001</v>
      </c>
      <c r="R15" s="1921">
        <v>10996</v>
      </c>
      <c r="S15" s="1919">
        <v>15773.099999999999</v>
      </c>
      <c r="T15" s="1920">
        <v>13082.600000000002</v>
      </c>
      <c r="U15" s="1920">
        <v>13282.058000000001</v>
      </c>
      <c r="V15" s="1921">
        <v>13008.6</v>
      </c>
      <c r="W15" s="1919">
        <v>13100.306999999999</v>
      </c>
      <c r="X15" s="1920">
        <v>14297.001</v>
      </c>
      <c r="Y15" s="1920">
        <v>18035.679</v>
      </c>
      <c r="Z15" s="1921">
        <v>18276.152999999998</v>
      </c>
      <c r="AA15" s="981" t="s">
        <v>15</v>
      </c>
      <c r="AB15" s="1917">
        <v>20124.875</v>
      </c>
      <c r="AC15" s="1918">
        <v>14808.682000000001</v>
      </c>
      <c r="AD15" s="1918">
        <v>15202.5</v>
      </c>
      <c r="AE15" s="1922">
        <v>18453.121999999999</v>
      </c>
      <c r="AF15" s="1917">
        <v>14581.217000000001</v>
      </c>
      <c r="AG15" s="1918">
        <v>18878.899000000001</v>
      </c>
      <c r="AH15" s="1918">
        <v>20225.891</v>
      </c>
      <c r="AI15" s="1922">
        <v>21655.862000000001</v>
      </c>
      <c r="AJ15" s="1917">
        <v>22207.413</v>
      </c>
      <c r="AK15" s="1918">
        <v>20535.775999999998</v>
      </c>
      <c r="AL15" s="1918">
        <v>23025.23</v>
      </c>
      <c r="AM15" s="1922">
        <v>21872.042000000001</v>
      </c>
      <c r="AN15" s="1917">
        <v>21870.462889999995</v>
      </c>
      <c r="AO15" s="1918">
        <v>22514.597669999999</v>
      </c>
      <c r="AP15" s="1918">
        <v>25316.449000000001</v>
      </c>
      <c r="AQ15" s="1918">
        <v>26695.673000000003</v>
      </c>
      <c r="AR15" s="1917">
        <v>29102.046000000002</v>
      </c>
      <c r="AS15" s="1918">
        <v>30476.647199999999</v>
      </c>
      <c r="AT15" s="1918">
        <v>29297.698759999999</v>
      </c>
      <c r="AU15" s="1922">
        <v>30762.58369808628</v>
      </c>
      <c r="AV15" s="2047">
        <v>23040.737000000001</v>
      </c>
      <c r="AW15" s="2047">
        <v>23312.253099241891</v>
      </c>
      <c r="AX15" s="2043"/>
    </row>
    <row r="16" spans="1:50">
      <c r="A16" s="1386" t="s">
        <v>16</v>
      </c>
      <c r="B16" s="1923">
        <v>8558.9809999999998</v>
      </c>
      <c r="C16" s="1924">
        <v>9591.5</v>
      </c>
      <c r="D16" s="1924">
        <v>11381.9</v>
      </c>
      <c r="E16" s="1924">
        <v>13253.6</v>
      </c>
      <c r="F16" s="1923">
        <v>13976.3</v>
      </c>
      <c r="G16" s="1924">
        <v>17376</v>
      </c>
      <c r="H16" s="1924">
        <v>16977</v>
      </c>
      <c r="I16" s="1924">
        <v>17093.599999999999</v>
      </c>
      <c r="J16" s="1923">
        <v>17355.400000000001</v>
      </c>
      <c r="K16" s="1924">
        <v>18027.8</v>
      </c>
      <c r="L16" s="1924">
        <v>18027.8</v>
      </c>
      <c r="M16" s="1925">
        <v>19542.400000000001</v>
      </c>
      <c r="N16" s="1386" t="s">
        <v>16</v>
      </c>
      <c r="O16" s="1923">
        <v>18027.8</v>
      </c>
      <c r="P16" s="1924">
        <v>20408.5</v>
      </c>
      <c r="Q16" s="1924">
        <v>20127.7</v>
      </c>
      <c r="R16" s="1925">
        <v>20002.3</v>
      </c>
      <c r="S16" s="1923">
        <v>20343.599999999999</v>
      </c>
      <c r="T16" s="1924">
        <v>18895.400000000001</v>
      </c>
      <c r="U16" s="1924">
        <v>19095.002</v>
      </c>
      <c r="V16" s="1925">
        <v>13763</v>
      </c>
      <c r="W16" s="1923">
        <v>14206.507</v>
      </c>
      <c r="X16" s="1924">
        <v>14231.891</v>
      </c>
      <c r="Y16" s="1924">
        <v>14669.983</v>
      </c>
      <c r="Z16" s="1925">
        <v>14687.983</v>
      </c>
      <c r="AA16" s="1067" t="s">
        <v>16</v>
      </c>
      <c r="AB16" s="1923">
        <v>15806.887000000001</v>
      </c>
      <c r="AC16" s="1924">
        <v>15638.708000000001</v>
      </c>
      <c r="AD16" s="1924">
        <v>15719.2</v>
      </c>
      <c r="AE16" s="1925">
        <v>16116.371999999999</v>
      </c>
      <c r="AF16" s="1923">
        <v>16573.988000000001</v>
      </c>
      <c r="AG16" s="1924">
        <v>17267.114000000001</v>
      </c>
      <c r="AH16" s="1924">
        <v>11954.454</v>
      </c>
      <c r="AI16" s="1925">
        <v>14052.15</v>
      </c>
      <c r="AJ16" s="1923">
        <v>14034.187</v>
      </c>
      <c r="AK16" s="1924">
        <v>19084.695</v>
      </c>
      <c r="AL16" s="1924">
        <v>19197.849999999999</v>
      </c>
      <c r="AM16" s="1925">
        <v>19180.431</v>
      </c>
      <c r="AN16" s="1923">
        <v>19118.996199999998</v>
      </c>
      <c r="AO16" s="1924">
        <v>18022.2772</v>
      </c>
      <c r="AP16" s="1924">
        <v>18853.170999999998</v>
      </c>
      <c r="AQ16" s="1924">
        <v>19062.240000000002</v>
      </c>
      <c r="AR16" s="1923">
        <v>19376.400000000001</v>
      </c>
      <c r="AS16" s="1924">
        <v>19378.0792</v>
      </c>
      <c r="AT16" s="1924">
        <v>16371.513849999999</v>
      </c>
      <c r="AU16" s="1925">
        <v>17190.089542548212</v>
      </c>
      <c r="AV16" s="2046">
        <v>16151.477999999999</v>
      </c>
      <c r="AW16" s="2046">
        <v>16886.046574709999</v>
      </c>
      <c r="AX16" s="2045"/>
    </row>
    <row r="17" spans="1:50" ht="15" customHeight="1">
      <c r="A17" s="1411" t="s">
        <v>1143</v>
      </c>
      <c r="B17" s="1923">
        <v>8514.6370000000006</v>
      </c>
      <c r="C17" s="1924">
        <v>8503.1</v>
      </c>
      <c r="D17" s="1924">
        <v>12658.7</v>
      </c>
      <c r="E17" s="1924">
        <v>11947.9</v>
      </c>
      <c r="F17" s="1923">
        <v>9345.5</v>
      </c>
      <c r="G17" s="1935">
        <v>2971.5</v>
      </c>
      <c r="H17" s="1935">
        <v>-2739.1</v>
      </c>
      <c r="I17" s="1935">
        <v>-5108.8</v>
      </c>
      <c r="J17" s="1936">
        <v>-3934.5</v>
      </c>
      <c r="K17" s="1935">
        <v>-4325.7</v>
      </c>
      <c r="L17" s="1924">
        <v>-9665.7000000000007</v>
      </c>
      <c r="M17" s="1925">
        <v>-9326.2999999999993</v>
      </c>
      <c r="N17" s="1411" t="s">
        <v>1143</v>
      </c>
      <c r="O17" s="1936">
        <v>-4325.7</v>
      </c>
      <c r="P17" s="1935">
        <v>-7063.6</v>
      </c>
      <c r="Q17" s="1924">
        <v>-4758.3999999999996</v>
      </c>
      <c r="R17" s="1937">
        <v>-9006.2999999999993</v>
      </c>
      <c r="S17" s="1936">
        <v>-4570.5</v>
      </c>
      <c r="T17" s="1924">
        <v>-5812.8</v>
      </c>
      <c r="U17" s="1935">
        <v>-5812.9440000000004</v>
      </c>
      <c r="V17" s="1925">
        <v>-754.4</v>
      </c>
      <c r="W17" s="1936">
        <v>-1106.2</v>
      </c>
      <c r="X17" s="1924">
        <v>65.11</v>
      </c>
      <c r="Y17" s="1935">
        <v>3365.6959999999999</v>
      </c>
      <c r="Z17" s="1925">
        <v>3588.17</v>
      </c>
      <c r="AA17" s="1548" t="s">
        <v>1143</v>
      </c>
      <c r="AB17" s="1923">
        <v>4317.9880000000003</v>
      </c>
      <c r="AC17" s="1924">
        <v>-830.02599999999995</v>
      </c>
      <c r="AD17" s="1924">
        <v>-516.6</v>
      </c>
      <c r="AE17" s="1925">
        <v>2336.75</v>
      </c>
      <c r="AF17" s="1923">
        <v>-1992.771</v>
      </c>
      <c r="AG17" s="1924">
        <v>1611.7850000000001</v>
      </c>
      <c r="AH17" s="1924">
        <v>8271.4369999999999</v>
      </c>
      <c r="AI17" s="1925">
        <v>7603.7120000000004</v>
      </c>
      <c r="AJ17" s="1923">
        <v>8173.2259999999997</v>
      </c>
      <c r="AK17" s="1924">
        <v>1451.0809999999999</v>
      </c>
      <c r="AL17" s="1924">
        <v>3827.38</v>
      </c>
      <c r="AM17" s="1925">
        <v>2691.6109999999999</v>
      </c>
      <c r="AN17" s="1923">
        <v>2751.4666899999993</v>
      </c>
      <c r="AO17" s="1924">
        <v>4492.3204699999997</v>
      </c>
      <c r="AP17" s="1924">
        <v>6463.2780000000002</v>
      </c>
      <c r="AQ17" s="1924">
        <v>7633.433</v>
      </c>
      <c r="AR17" s="1923">
        <v>9725.6460000000006</v>
      </c>
      <c r="AS17" s="1924">
        <v>11098.567999999999</v>
      </c>
      <c r="AT17" s="1924">
        <v>12926.18491</v>
      </c>
      <c r="AU17" s="1925">
        <v>13572.494155538066</v>
      </c>
      <c r="AV17" s="2046">
        <v>6889.259</v>
      </c>
      <c r="AW17" s="2046">
        <v>6426.20652453189</v>
      </c>
      <c r="AX17" s="2045"/>
    </row>
    <row r="18" spans="1:50" s="1405" customFormat="1">
      <c r="A18" s="1406" t="s">
        <v>1144</v>
      </c>
      <c r="B18" s="1917">
        <v>126.624</v>
      </c>
      <c r="C18" s="1918">
        <v>0</v>
      </c>
      <c r="D18" s="1918">
        <v>7277</v>
      </c>
      <c r="E18" s="1918">
        <v>0</v>
      </c>
      <c r="F18" s="1917">
        <v>0</v>
      </c>
      <c r="G18" s="1926">
        <v>0</v>
      </c>
      <c r="H18" s="1926">
        <v>0</v>
      </c>
      <c r="I18" s="1926">
        <v>0</v>
      </c>
      <c r="J18" s="1928">
        <v>0</v>
      </c>
      <c r="K18" s="1926">
        <v>0</v>
      </c>
      <c r="L18" s="1918">
        <v>0</v>
      </c>
      <c r="M18" s="1922">
        <v>0</v>
      </c>
      <c r="N18" s="1406" t="s">
        <v>1144</v>
      </c>
      <c r="O18" s="1928">
        <v>0</v>
      </c>
      <c r="P18" s="1926"/>
      <c r="Q18" s="1918"/>
      <c r="R18" s="1927"/>
      <c r="S18" s="1928"/>
      <c r="T18" s="1918"/>
      <c r="U18" s="1926"/>
      <c r="V18" s="1922"/>
      <c r="W18" s="1928"/>
      <c r="X18" s="1918"/>
      <c r="Y18" s="1926"/>
      <c r="Z18" s="1922"/>
      <c r="AA18" s="1547" t="s">
        <v>1144</v>
      </c>
      <c r="AB18" s="1917"/>
      <c r="AC18" s="1918"/>
      <c r="AD18" s="1918"/>
      <c r="AE18" s="1922"/>
      <c r="AF18" s="1917"/>
      <c r="AG18" s="1918"/>
      <c r="AH18" s="1918"/>
      <c r="AI18" s="1922"/>
      <c r="AJ18" s="1917"/>
      <c r="AK18" s="1918"/>
      <c r="AL18" s="1918"/>
      <c r="AM18" s="1922"/>
      <c r="AN18" s="1917"/>
      <c r="AO18" s="1918"/>
      <c r="AP18" s="1918"/>
      <c r="AQ18" s="1918"/>
      <c r="AR18" s="1917"/>
      <c r="AS18" s="1918"/>
      <c r="AT18" s="1918"/>
      <c r="AU18" s="1922"/>
      <c r="AV18" s="2047"/>
      <c r="AW18" s="2047"/>
      <c r="AX18" s="2043"/>
    </row>
    <row r="19" spans="1:50" s="1405" customFormat="1">
      <c r="A19" s="1406" t="s">
        <v>28</v>
      </c>
      <c r="B19" s="1917">
        <v>0</v>
      </c>
      <c r="C19" s="1918">
        <v>9109.7000000000007</v>
      </c>
      <c r="D19" s="1918">
        <v>81554.5</v>
      </c>
      <c r="E19" s="1918">
        <v>7108.9</v>
      </c>
      <c r="F19" s="1917">
        <v>7779.2</v>
      </c>
      <c r="G19" s="1926">
        <v>7945.9</v>
      </c>
      <c r="H19" s="1926">
        <v>8174</v>
      </c>
      <c r="I19" s="1926">
        <v>8197.7999999999993</v>
      </c>
      <c r="J19" s="1928">
        <v>8281.7999999999993</v>
      </c>
      <c r="K19" s="1926">
        <v>8299.5</v>
      </c>
      <c r="L19" s="1918">
        <v>8336</v>
      </c>
      <c r="M19" s="1922">
        <v>8351.2999999999993</v>
      </c>
      <c r="N19" s="1406" t="s">
        <v>28</v>
      </c>
      <c r="O19" s="1928">
        <v>8299.5</v>
      </c>
      <c r="P19" s="1926">
        <v>8275.2000000000007</v>
      </c>
      <c r="Q19" s="1918">
        <v>8867.7000000000007</v>
      </c>
      <c r="R19" s="1927">
        <v>8330.2999999999993</v>
      </c>
      <c r="S19" s="1928">
        <v>8328.7999999999993</v>
      </c>
      <c r="T19" s="1918">
        <v>8128.9</v>
      </c>
      <c r="U19" s="1926">
        <v>8177.64</v>
      </c>
      <c r="V19" s="1922">
        <v>574.4</v>
      </c>
      <c r="W19" s="1928">
        <v>1901.68</v>
      </c>
      <c r="X19" s="1918">
        <v>2088.9450000000002</v>
      </c>
      <c r="Y19" s="1926">
        <v>798.42600000000004</v>
      </c>
      <c r="Z19" s="1922">
        <v>742.61699999999996</v>
      </c>
      <c r="AA19" s="1547" t="s">
        <v>28</v>
      </c>
      <c r="AB19" s="1917">
        <v>767.43600000000004</v>
      </c>
      <c r="AC19" s="1918">
        <v>106613.87</v>
      </c>
      <c r="AD19" s="1918">
        <v>1674.1</v>
      </c>
      <c r="AE19" s="1922">
        <v>3627.7069999999999</v>
      </c>
      <c r="AF19" s="1917">
        <v>3483.2350000000001</v>
      </c>
      <c r="AG19" s="1918">
        <v>1424.376</v>
      </c>
      <c r="AH19" s="1918">
        <v>1467.865</v>
      </c>
      <c r="AI19" s="1922">
        <v>1553.0920000000001</v>
      </c>
      <c r="AJ19" s="1917">
        <v>1585.2750000000001</v>
      </c>
      <c r="AK19" s="1918">
        <v>1612.6580000000001</v>
      </c>
      <c r="AL19" s="1918">
        <v>1609.97</v>
      </c>
      <c r="AM19" s="1922">
        <v>1603.509</v>
      </c>
      <c r="AN19" s="1917">
        <v>1678.6091899999999</v>
      </c>
      <c r="AO19" s="1918">
        <v>1737.6091899999999</v>
      </c>
      <c r="AP19" s="1918">
        <v>3169.183</v>
      </c>
      <c r="AQ19" s="1918">
        <v>3234.5</v>
      </c>
      <c r="AR19" s="1917">
        <v>3087.0340000000001</v>
      </c>
      <c r="AS19" s="1918">
        <v>3084.232</v>
      </c>
      <c r="AT19" s="1918">
        <v>3044.8012899999999</v>
      </c>
      <c r="AU19" s="1922">
        <v>3197.0413545089668</v>
      </c>
      <c r="AV19" s="2047">
        <v>3239.473</v>
      </c>
      <c r="AW19" s="2047">
        <v>3221.80935791</v>
      </c>
      <c r="AX19" s="2043"/>
    </row>
    <row r="20" spans="1:50" s="1405" customFormat="1">
      <c r="A20" s="1406" t="s">
        <v>1145</v>
      </c>
      <c r="B20" s="1917">
        <v>69361.237999999998</v>
      </c>
      <c r="C20" s="1918">
        <v>71059.3</v>
      </c>
      <c r="D20" s="1918">
        <v>19878.7</v>
      </c>
      <c r="E20" s="1918">
        <v>83132.899999999994</v>
      </c>
      <c r="F20" s="1917">
        <v>77652.100000000006</v>
      </c>
      <c r="G20" s="1926">
        <v>81027.100000000006</v>
      </c>
      <c r="H20" s="1926">
        <v>81199.600000000006</v>
      </c>
      <c r="I20" s="1926">
        <v>87698.7</v>
      </c>
      <c r="J20" s="1928">
        <v>81802</v>
      </c>
      <c r="K20" s="1926">
        <v>91432.8</v>
      </c>
      <c r="L20" s="1918">
        <v>90321</v>
      </c>
      <c r="M20" s="1922">
        <v>81232.100000000006</v>
      </c>
      <c r="N20" s="1406" t="s">
        <v>1145</v>
      </c>
      <c r="O20" s="1928">
        <v>91432.8</v>
      </c>
      <c r="P20" s="1926">
        <v>79479.100000000006</v>
      </c>
      <c r="Q20" s="1918">
        <v>78766.899999999994</v>
      </c>
      <c r="R20" s="1927">
        <v>78552.100000000006</v>
      </c>
      <c r="S20" s="1928">
        <v>67844.3</v>
      </c>
      <c r="T20" s="1918">
        <v>64483.1</v>
      </c>
      <c r="U20" s="1926">
        <v>65116.872000000003</v>
      </c>
      <c r="V20" s="1922">
        <v>47578.8</v>
      </c>
      <c r="W20" s="1928">
        <v>46257.879000000001</v>
      </c>
      <c r="X20" s="1918">
        <v>49088.603000000003</v>
      </c>
      <c r="Y20" s="1926">
        <v>57372.953000000001</v>
      </c>
      <c r="Z20" s="1922">
        <v>59220.849000000002</v>
      </c>
      <c r="AA20" s="1547" t="s">
        <v>1145</v>
      </c>
      <c r="AB20" s="1917">
        <v>57783.934000000001</v>
      </c>
      <c r="AC20" s="1918">
        <v>106613.87</v>
      </c>
      <c r="AD20" s="1918">
        <v>63832.3</v>
      </c>
      <c r="AE20" s="1922">
        <v>68420.235000000001</v>
      </c>
      <c r="AF20" s="1917">
        <v>67417.801000000007</v>
      </c>
      <c r="AG20" s="1918">
        <v>76513.153000000006</v>
      </c>
      <c r="AH20" s="1918">
        <v>56208.13</v>
      </c>
      <c r="AI20" s="1922">
        <v>62028.928</v>
      </c>
      <c r="AJ20" s="1917">
        <v>63469.45</v>
      </c>
      <c r="AK20" s="1918">
        <v>78386.832999999999</v>
      </c>
      <c r="AL20" s="1918">
        <v>74670.58</v>
      </c>
      <c r="AM20" s="1922">
        <v>71529.987999999998</v>
      </c>
      <c r="AN20" s="1917">
        <v>71466.304879999996</v>
      </c>
      <c r="AO20" s="1918">
        <v>72549.788879999993</v>
      </c>
      <c r="AP20" s="1918">
        <v>65291.53</v>
      </c>
      <c r="AQ20" s="1918">
        <v>80468.5</v>
      </c>
      <c r="AR20" s="1917">
        <v>86706.326000000001</v>
      </c>
      <c r="AS20" s="1918">
        <v>100049.32399999999</v>
      </c>
      <c r="AT20" s="1918">
        <v>102339.65465</v>
      </c>
      <c r="AU20" s="1922">
        <v>107456.63738280139</v>
      </c>
      <c r="AV20" s="2047">
        <v>78474.418999999994</v>
      </c>
      <c r="AW20" s="2047">
        <v>86484.473269646507</v>
      </c>
      <c r="AX20" s="2043"/>
    </row>
    <row r="21" spans="1:50" s="1405" customFormat="1" ht="16.5" thickBot="1">
      <c r="A21" s="1374" t="s">
        <v>20</v>
      </c>
      <c r="B21" s="1917">
        <v>16171.091</v>
      </c>
      <c r="C21" s="1918">
        <v>20554.5</v>
      </c>
      <c r="D21" s="1918">
        <v>132750.79999999999</v>
      </c>
      <c r="E21" s="1918">
        <v>18736.8</v>
      </c>
      <c r="F21" s="1917">
        <v>18316.099999999999</v>
      </c>
      <c r="G21" s="1926">
        <v>15522.2</v>
      </c>
      <c r="H21" s="1926">
        <v>17289.400000000001</v>
      </c>
      <c r="I21" s="1926">
        <v>10255.1</v>
      </c>
      <c r="J21" s="1928">
        <v>10199.200000000001</v>
      </c>
      <c r="K21" s="1926">
        <v>9469.6</v>
      </c>
      <c r="L21" s="1918">
        <v>13009.1</v>
      </c>
      <c r="M21" s="1922">
        <v>13982.1</v>
      </c>
      <c r="N21" s="1374" t="s">
        <v>20</v>
      </c>
      <c r="O21" s="1928">
        <v>9469.6</v>
      </c>
      <c r="P21" s="1926">
        <v>15244</v>
      </c>
      <c r="Q21" s="1918">
        <v>14589.8</v>
      </c>
      <c r="R21" s="1927">
        <v>17042.3</v>
      </c>
      <c r="S21" s="1928">
        <v>21554.400000000001</v>
      </c>
      <c r="T21" s="1918">
        <v>21341.7</v>
      </c>
      <c r="U21" s="1926">
        <v>22899.254000000001</v>
      </c>
      <c r="V21" s="1922">
        <v>17145.599999999999</v>
      </c>
      <c r="W21" s="1928">
        <v>15826.916999999999</v>
      </c>
      <c r="X21" s="1918">
        <v>16658.232</v>
      </c>
      <c r="Y21" s="1926">
        <v>22219.276999999998</v>
      </c>
      <c r="Z21" s="1922">
        <v>24812.726999999999</v>
      </c>
      <c r="AA21" s="981" t="s">
        <v>20</v>
      </c>
      <c r="AB21" s="1917">
        <v>24056.364000000001</v>
      </c>
      <c r="AC21" s="1918">
        <v>106613.87</v>
      </c>
      <c r="AD21" s="1918">
        <v>26603</v>
      </c>
      <c r="AE21" s="1922">
        <v>29088.561000000002</v>
      </c>
      <c r="AF21" s="1917">
        <v>35511.364999999998</v>
      </c>
      <c r="AG21" s="1918">
        <v>32916.966</v>
      </c>
      <c r="AH21" s="1918">
        <v>20253.183000000001</v>
      </c>
      <c r="AI21" s="1922">
        <v>22118.295999999998</v>
      </c>
      <c r="AJ21" s="1917">
        <v>22419.991000000002</v>
      </c>
      <c r="AK21" s="1918">
        <v>24100.418000000001</v>
      </c>
      <c r="AL21" s="1918">
        <v>24033.95</v>
      </c>
      <c r="AM21" s="1922">
        <v>26790.166000000001</v>
      </c>
      <c r="AN21" s="1917">
        <v>26003.301790000001</v>
      </c>
      <c r="AO21" s="1918">
        <v>21628.379560000001</v>
      </c>
      <c r="AP21" s="1918">
        <v>25991.804</v>
      </c>
      <c r="AQ21" s="1918">
        <v>28963</v>
      </c>
      <c r="AR21" s="1917">
        <v>31709.755000000001</v>
      </c>
      <c r="AS21" s="1918">
        <v>25874.527539999999</v>
      </c>
      <c r="AT21" s="1918">
        <v>35099.98358</v>
      </c>
      <c r="AU21" s="1922">
        <v>36854.982759103368</v>
      </c>
      <c r="AV21" s="2047">
        <v>21265.353999999999</v>
      </c>
      <c r="AW21" s="2047">
        <v>23021.8839136481</v>
      </c>
      <c r="AX21" s="2043"/>
    </row>
    <row r="22" spans="1:50" s="1080" customFormat="1" ht="17.25" thickTop="1" thickBot="1">
      <c r="A22" s="1407" t="s">
        <v>26</v>
      </c>
      <c r="B22" s="1938">
        <v>102732.571</v>
      </c>
      <c r="C22" s="1939">
        <v>118818.1</v>
      </c>
      <c r="D22" s="1939">
        <v>265501.59999999998</v>
      </c>
      <c r="E22" s="1939">
        <v>134180.09999999998</v>
      </c>
      <c r="F22" s="1938">
        <v>127069.20000000001</v>
      </c>
      <c r="G22" s="1939">
        <v>124842.7</v>
      </c>
      <c r="H22" s="1939">
        <v>120900.9</v>
      </c>
      <c r="I22" s="1939">
        <v>118136.4</v>
      </c>
      <c r="J22" s="1938">
        <v>113703.9</v>
      </c>
      <c r="K22" s="1939">
        <v>122904</v>
      </c>
      <c r="L22" s="1939">
        <v>120028.20000000001</v>
      </c>
      <c r="M22" s="1940">
        <v>113781.6</v>
      </c>
      <c r="N22" s="1407" t="s">
        <v>26</v>
      </c>
      <c r="O22" s="1938">
        <v>122904</v>
      </c>
      <c r="P22" s="1939">
        <v>116343.20000000001</v>
      </c>
      <c r="Q22" s="1939">
        <v>117593.7</v>
      </c>
      <c r="R22" s="1940">
        <v>114920.70000000001</v>
      </c>
      <c r="S22" s="1938">
        <v>113500.6</v>
      </c>
      <c r="T22" s="1939">
        <v>107036.3</v>
      </c>
      <c r="U22" s="1939">
        <v>109475.82400000001</v>
      </c>
      <c r="V22" s="1940">
        <v>78307.399999999994</v>
      </c>
      <c r="W22" s="1938">
        <v>77086.782999999996</v>
      </c>
      <c r="X22" s="1939">
        <v>82132.781000000003</v>
      </c>
      <c r="Y22" s="1939">
        <v>98426.335000000006</v>
      </c>
      <c r="Z22" s="1940">
        <v>103052.34600000001</v>
      </c>
      <c r="AA22" s="1544" t="s">
        <v>26</v>
      </c>
      <c r="AB22" s="1938">
        <v>102732.609</v>
      </c>
      <c r="AC22" s="1939">
        <v>106613.87</v>
      </c>
      <c r="AD22" s="1939">
        <v>107312</v>
      </c>
      <c r="AE22" s="1940">
        <v>119589.625</v>
      </c>
      <c r="AF22" s="1938">
        <v>120993.61800000002</v>
      </c>
      <c r="AG22" s="1939">
        <v>129733.39400000001</v>
      </c>
      <c r="AH22" s="1939">
        <v>98155.069000000003</v>
      </c>
      <c r="AI22" s="1940">
        <v>107356.178</v>
      </c>
      <c r="AJ22" s="1938">
        <v>109704.42900000002</v>
      </c>
      <c r="AK22" s="1939">
        <v>124635.685</v>
      </c>
      <c r="AL22" s="1939">
        <v>123339.73</v>
      </c>
      <c r="AM22" s="1940">
        <v>121795.70499999999</v>
      </c>
      <c r="AN22" s="1938">
        <v>121018.67874999999</v>
      </c>
      <c r="AO22" s="1939">
        <v>118430.37529999999</v>
      </c>
      <c r="AP22" s="1939">
        <v>119768.966</v>
      </c>
      <c r="AQ22" s="1939">
        <v>139361.85</v>
      </c>
      <c r="AR22" s="1938">
        <v>150605.16099999999</v>
      </c>
      <c r="AS22" s="1939">
        <v>159484.73074</v>
      </c>
      <c r="AT22" s="1939">
        <v>169782.13827999998</v>
      </c>
      <c r="AU22" s="1940">
        <v>178271.24519450002</v>
      </c>
      <c r="AV22" s="2048">
        <v>126019.98299999998</v>
      </c>
      <c r="AW22" s="2048">
        <v>136040.41964044649</v>
      </c>
      <c r="AX22" s="1406"/>
    </row>
    <row r="23" spans="1:50" s="1646" customFormat="1" ht="12.75">
      <c r="A23" s="1645"/>
      <c r="B23" s="1644"/>
      <c r="C23" s="1644"/>
      <c r="D23" s="1644"/>
      <c r="E23" s="1644"/>
      <c r="F23" s="1644"/>
      <c r="G23" s="1644"/>
      <c r="H23" s="1644"/>
      <c r="I23" s="1644"/>
      <c r="J23" s="1644"/>
      <c r="K23" s="1644"/>
      <c r="L23" s="1644"/>
      <c r="M23" s="1644"/>
      <c r="N23" s="1645"/>
      <c r="O23" s="1644"/>
      <c r="P23" s="1644"/>
      <c r="Q23" s="1644"/>
      <c r="R23" s="1644"/>
      <c r="S23" s="1644"/>
      <c r="T23" s="1644"/>
      <c r="U23" s="1644"/>
      <c r="V23" s="1644"/>
      <c r="W23" s="1644"/>
      <c r="X23" s="1644"/>
      <c r="Y23" s="1644"/>
      <c r="Z23" s="1644"/>
      <c r="AA23" s="1645"/>
      <c r="AB23" s="1644"/>
      <c r="AC23" s="1644"/>
      <c r="AD23" s="1644"/>
      <c r="AL23" s="1647"/>
      <c r="AN23" s="1647"/>
      <c r="AT23" s="1657"/>
      <c r="AU23" s="1657"/>
      <c r="AV23" s="1657"/>
    </row>
    <row r="24" spans="1:50" s="1647" customFormat="1" ht="12.75">
      <c r="A24" s="1649" t="s">
        <v>314</v>
      </c>
      <c r="B24" s="1650"/>
      <c r="N24" s="1649" t="s">
        <v>314</v>
      </c>
      <c r="AA24" s="1649" t="s">
        <v>314</v>
      </c>
      <c r="AT24" s="1657"/>
      <c r="AU24" s="1657"/>
      <c r="AV24" s="1657"/>
    </row>
    <row r="25" spans="1:50">
      <c r="N25" s="1394"/>
      <c r="AA25" s="1394"/>
      <c r="AT25" s="1461"/>
      <c r="AU25" s="1461"/>
      <c r="AV25" s="1461"/>
    </row>
    <row r="26" spans="1:50">
      <c r="B26" s="1394"/>
      <c r="C26" s="1394"/>
      <c r="D26" s="1394"/>
      <c r="E26" s="1394"/>
      <c r="F26" s="1394"/>
      <c r="G26" s="1394"/>
      <c r="H26" s="1394"/>
      <c r="I26" s="1394"/>
      <c r="J26" s="1394"/>
      <c r="K26" s="1394"/>
      <c r="L26" s="1394"/>
      <c r="M26" s="1394"/>
      <c r="O26" s="1394"/>
      <c r="P26" s="1394"/>
      <c r="Q26" s="1394"/>
      <c r="R26" s="1394"/>
      <c r="S26" s="1394"/>
      <c r="T26" s="1394"/>
      <c r="U26" s="1394"/>
      <c r="V26" s="1394"/>
      <c r="W26" s="1394"/>
      <c r="X26" s="1394"/>
      <c r="Y26" s="1394"/>
      <c r="Z26" s="1394"/>
      <c r="AB26" s="1394"/>
      <c r="AC26" s="1394"/>
      <c r="AD26" s="1394"/>
      <c r="AT26" s="1461"/>
      <c r="AU26" s="1461"/>
      <c r="AV26" s="1461"/>
    </row>
    <row r="27" spans="1:50">
      <c r="AT27" s="1461"/>
      <c r="AU27" s="1461"/>
      <c r="AV27" s="1461"/>
    </row>
    <row r="28" spans="1:50">
      <c r="C28" s="1394">
        <v>0</v>
      </c>
      <c r="AT28" s="1461"/>
      <c r="AU28" s="1461"/>
      <c r="AV28" s="1461"/>
    </row>
    <row r="29" spans="1:50">
      <c r="AT29" s="1461"/>
      <c r="AU29" s="1461"/>
      <c r="AV29" s="1461"/>
    </row>
    <row r="30" spans="1:50">
      <c r="AT30" s="1461"/>
      <c r="AU30" s="1461"/>
      <c r="AV30" s="1461"/>
    </row>
    <row r="31" spans="1:50">
      <c r="AT31" s="1461"/>
      <c r="AU31" s="1461"/>
      <c r="AV31" s="1461"/>
    </row>
    <row r="32" spans="1:50">
      <c r="AT32" s="1461"/>
      <c r="AU32" s="1461"/>
      <c r="AV32" s="1461"/>
    </row>
    <row r="33" spans="46:48">
      <c r="AT33" s="1461"/>
      <c r="AU33" s="1461"/>
      <c r="AV33" s="1461"/>
    </row>
    <row r="34" spans="46:48">
      <c r="AT34" s="1461"/>
      <c r="AU34" s="1461"/>
      <c r="AV34" s="1461"/>
    </row>
    <row r="35" spans="46:48">
      <c r="AT35" s="1461"/>
      <c r="AU35" s="1461"/>
      <c r="AV35" s="1461"/>
    </row>
    <row r="36" spans="46:48">
      <c r="AT36" s="1461"/>
      <c r="AU36" s="1461"/>
      <c r="AV36" s="1461"/>
    </row>
    <row r="37" spans="46:48">
      <c r="AT37" s="1461"/>
      <c r="AU37" s="1461"/>
      <c r="AV37" s="1461"/>
    </row>
    <row r="38" spans="46:48">
      <c r="AT38" s="1461"/>
      <c r="AU38" s="1461"/>
      <c r="AV38" s="1461"/>
    </row>
    <row r="39" spans="46:48">
      <c r="AT39" s="1461"/>
      <c r="AU39" s="1461"/>
      <c r="AV39" s="1461"/>
    </row>
    <row r="40" spans="46:48">
      <c r="AT40" s="1461"/>
      <c r="AU40" s="1461"/>
      <c r="AV40" s="1461"/>
    </row>
  </sheetData>
  <mergeCells count="15">
    <mergeCell ref="AV3:AW3"/>
    <mergeCell ref="D2:F2"/>
    <mergeCell ref="G2:I2"/>
    <mergeCell ref="T2:V2"/>
    <mergeCell ref="B3:E3"/>
    <mergeCell ref="F3:I3"/>
    <mergeCell ref="J3:M3"/>
    <mergeCell ref="O3:R3"/>
    <mergeCell ref="S3:V3"/>
    <mergeCell ref="AR3:AU3"/>
    <mergeCell ref="W3:Z3"/>
    <mergeCell ref="AB3:AE3"/>
    <mergeCell ref="AF3:AI3"/>
    <mergeCell ref="AJ3:AM3"/>
    <mergeCell ref="AN3:AQ3"/>
  </mergeCells>
  <hyperlinks>
    <hyperlink ref="A1" location="Menu!A1" display="Return to Menu"/>
  </hyperlinks>
  <pageMargins left="0" right="0" top="0.98425196850393704" bottom="0.98425196850393704" header="0.511811023622047" footer="0.511811023622047"/>
  <pageSetup scale="18" orientation="landscape" r:id="rId1"/>
  <headerFooter alignWithMargins="0"/>
  <colBreaks count="2" manualBreakCount="2">
    <brk id="13" max="23" man="1"/>
    <brk id="26"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T96"/>
  <sheetViews>
    <sheetView view="pageBreakPreview" zoomScaleSheetLayoutView="100" zoomScalePageLayoutView="70" workbookViewId="0">
      <pane xSplit="1" ySplit="3" topLeftCell="BG7" activePane="bottomRight" state="frozen"/>
      <selection activeCell="E24" sqref="E24"/>
      <selection pane="topRight" activeCell="E24" sqref="E24"/>
      <selection pane="bottomLeft" activeCell="E24" sqref="E24"/>
      <selection pane="bottomRight"/>
    </sheetView>
  </sheetViews>
  <sheetFormatPr defaultRowHeight="15.75"/>
  <cols>
    <col min="1" max="1" width="61.140625" style="989" customWidth="1"/>
    <col min="2" max="2" width="15.5703125" style="967" bestFit="1" customWidth="1"/>
    <col min="3" max="46" width="15.5703125" style="967" customWidth="1"/>
    <col min="47" max="62" width="16.28515625" style="967" customWidth="1"/>
    <col min="63" max="63" width="15.42578125" style="967" customWidth="1"/>
    <col min="64" max="65" width="15.7109375" style="967" customWidth="1"/>
    <col min="66" max="66" width="14.85546875" style="967" customWidth="1"/>
    <col min="67" max="67" width="15.28515625" style="967" customWidth="1"/>
    <col min="68" max="68" width="15.7109375" style="967" customWidth="1"/>
    <col min="69" max="100" width="9.140625" style="967"/>
    <col min="101" max="101" width="56.5703125" style="967" customWidth="1"/>
    <col min="102" max="102" width="15" style="967" bestFit="1" customWidth="1"/>
    <col min="103" max="123" width="15" style="967" customWidth="1"/>
    <col min="124" max="178" width="15.5703125" style="967" customWidth="1"/>
    <col min="179" max="185" width="15.5703125" style="967" bestFit="1" customWidth="1"/>
    <col min="186" max="254" width="9.140625" style="967"/>
    <col min="255" max="255" width="66.42578125" style="967" customWidth="1"/>
    <col min="256" max="283" width="15" style="967" customWidth="1"/>
    <col min="284" max="301" width="16.28515625" style="967" bestFit="1" customWidth="1"/>
    <col min="302" max="307" width="17.28515625" style="967" bestFit="1" customWidth="1"/>
    <col min="308" max="308" width="17.140625" style="967" customWidth="1"/>
    <col min="309" max="309" width="16.85546875" style="967" customWidth="1"/>
    <col min="310" max="310" width="16.5703125" style="967" customWidth="1"/>
    <col min="311" max="315" width="9.140625" style="967"/>
    <col min="316" max="320" width="14.42578125" style="967" bestFit="1" customWidth="1"/>
    <col min="321" max="321" width="9.140625" style="967"/>
    <col min="322" max="324" width="14.42578125" style="967" bestFit="1" customWidth="1"/>
    <col min="325" max="356" width="9.140625" style="967"/>
    <col min="357" max="357" width="56.5703125" style="967" customWidth="1"/>
    <col min="358" max="358" width="15" style="967" bestFit="1" customWidth="1"/>
    <col min="359" max="379" width="15" style="967" customWidth="1"/>
    <col min="380" max="434" width="15.5703125" style="967" customWidth="1"/>
    <col min="435" max="441" width="15.5703125" style="967" bestFit="1" customWidth="1"/>
    <col min="442" max="510" width="9.140625" style="967"/>
    <col min="511" max="511" width="66.42578125" style="967" customWidth="1"/>
    <col min="512" max="539" width="15" style="967" customWidth="1"/>
    <col min="540" max="557" width="16.28515625" style="967" bestFit="1" customWidth="1"/>
    <col min="558" max="563" width="17.28515625" style="967" bestFit="1" customWidth="1"/>
    <col min="564" max="564" width="17.140625" style="967" customWidth="1"/>
    <col min="565" max="565" width="16.85546875" style="967" customWidth="1"/>
    <col min="566" max="566" width="16.5703125" style="967" customWidth="1"/>
    <col min="567" max="571" width="9.140625" style="967"/>
    <col min="572" max="576" width="14.42578125" style="967" bestFit="1" customWidth="1"/>
    <col min="577" max="577" width="9.140625" style="967"/>
    <col min="578" max="580" width="14.42578125" style="967" bestFit="1" customWidth="1"/>
    <col min="581" max="612" width="9.140625" style="967"/>
    <col min="613" max="613" width="56.5703125" style="967" customWidth="1"/>
    <col min="614" max="614" width="15" style="967" bestFit="1" customWidth="1"/>
    <col min="615" max="635" width="15" style="967" customWidth="1"/>
    <col min="636" max="690" width="15.5703125" style="967" customWidth="1"/>
    <col min="691" max="697" width="15.5703125" style="967" bestFit="1" customWidth="1"/>
    <col min="698" max="766" width="9.140625" style="967"/>
    <col min="767" max="767" width="66.42578125" style="967" customWidth="1"/>
    <col min="768" max="795" width="15" style="967" customWidth="1"/>
    <col min="796" max="813" width="16.28515625" style="967" bestFit="1" customWidth="1"/>
    <col min="814" max="819" width="17.28515625" style="967" bestFit="1" customWidth="1"/>
    <col min="820" max="820" width="17.140625" style="967" customWidth="1"/>
    <col min="821" max="821" width="16.85546875" style="967" customWidth="1"/>
    <col min="822" max="822" width="16.5703125" style="967" customWidth="1"/>
    <col min="823" max="827" width="9.140625" style="967"/>
    <col min="828" max="832" width="14.42578125" style="967" bestFit="1" customWidth="1"/>
    <col min="833" max="833" width="9.140625" style="967"/>
    <col min="834" max="836" width="14.42578125" style="967" bestFit="1" customWidth="1"/>
    <col min="837" max="868" width="9.140625" style="967"/>
    <col min="869" max="869" width="56.5703125" style="967" customWidth="1"/>
    <col min="870" max="870" width="15" style="967" bestFit="1" customWidth="1"/>
    <col min="871" max="891" width="15" style="967" customWidth="1"/>
    <col min="892" max="946" width="15.5703125" style="967" customWidth="1"/>
    <col min="947" max="953" width="15.5703125" style="967" bestFit="1" customWidth="1"/>
    <col min="954" max="1022" width="9.140625" style="967"/>
    <col min="1023" max="1023" width="66.42578125" style="967" customWidth="1"/>
    <col min="1024" max="1051" width="15" style="967" customWidth="1"/>
    <col min="1052" max="1069" width="16.28515625" style="967" bestFit="1" customWidth="1"/>
    <col min="1070" max="1075" width="17.28515625" style="967" bestFit="1" customWidth="1"/>
    <col min="1076" max="1076" width="17.140625" style="967" customWidth="1"/>
    <col min="1077" max="1077" width="16.85546875" style="967" customWidth="1"/>
    <col min="1078" max="1078" width="16.5703125" style="967" customWidth="1"/>
    <col min="1079" max="1083" width="9.140625" style="967"/>
    <col min="1084" max="1088" width="14.42578125" style="967" bestFit="1" customWidth="1"/>
    <col min="1089" max="1089" width="9.140625" style="967"/>
    <col min="1090" max="1092" width="14.42578125" style="967" bestFit="1" customWidth="1"/>
    <col min="1093" max="1124" width="9.140625" style="967"/>
    <col min="1125" max="1125" width="56.5703125" style="967" customWidth="1"/>
    <col min="1126" max="1126" width="15" style="967" bestFit="1" customWidth="1"/>
    <col min="1127" max="1147" width="15" style="967" customWidth="1"/>
    <col min="1148" max="1202" width="15.5703125" style="967" customWidth="1"/>
    <col min="1203" max="1209" width="15.5703125" style="967" bestFit="1" customWidth="1"/>
    <col min="1210" max="1278" width="9.140625" style="967"/>
    <col min="1279" max="1279" width="66.42578125" style="967" customWidth="1"/>
    <col min="1280" max="1307" width="15" style="967" customWidth="1"/>
    <col min="1308" max="1325" width="16.28515625" style="967" bestFit="1" customWidth="1"/>
    <col min="1326" max="1331" width="17.28515625" style="967" bestFit="1" customWidth="1"/>
    <col min="1332" max="1332" width="17.140625" style="967" customWidth="1"/>
    <col min="1333" max="1333" width="16.85546875" style="967" customWidth="1"/>
    <col min="1334" max="1334" width="16.5703125" style="967" customWidth="1"/>
    <col min="1335" max="1339" width="9.140625" style="967"/>
    <col min="1340" max="1344" width="14.42578125" style="967" bestFit="1" customWidth="1"/>
    <col min="1345" max="1345" width="9.140625" style="967"/>
    <col min="1346" max="1348" width="14.42578125" style="967" bestFit="1" customWidth="1"/>
    <col min="1349" max="1380" width="9.140625" style="967"/>
    <col min="1381" max="1381" width="56.5703125" style="967" customWidth="1"/>
    <col min="1382" max="1382" width="15" style="967" bestFit="1" customWidth="1"/>
    <col min="1383" max="1403" width="15" style="967" customWidth="1"/>
    <col min="1404" max="1458" width="15.5703125" style="967" customWidth="1"/>
    <col min="1459" max="1465" width="15.5703125" style="967" bestFit="1" customWidth="1"/>
    <col min="1466" max="1534" width="9.140625" style="967"/>
    <col min="1535" max="1535" width="66.42578125" style="967" customWidth="1"/>
    <col min="1536" max="1563" width="15" style="967" customWidth="1"/>
    <col min="1564" max="1581" width="16.28515625" style="967" bestFit="1" customWidth="1"/>
    <col min="1582" max="1587" width="17.28515625" style="967" bestFit="1" customWidth="1"/>
    <col min="1588" max="1588" width="17.140625" style="967" customWidth="1"/>
    <col min="1589" max="1589" width="16.85546875" style="967" customWidth="1"/>
    <col min="1590" max="1590" width="16.5703125" style="967" customWidth="1"/>
    <col min="1591" max="1595" width="9.140625" style="967"/>
    <col min="1596" max="1600" width="14.42578125" style="967" bestFit="1" customWidth="1"/>
    <col min="1601" max="1601" width="9.140625" style="967"/>
    <col min="1602" max="1604" width="14.42578125" style="967" bestFit="1" customWidth="1"/>
    <col min="1605" max="1636" width="9.140625" style="967"/>
    <col min="1637" max="1637" width="56.5703125" style="967" customWidth="1"/>
    <col min="1638" max="1638" width="15" style="967" bestFit="1" customWidth="1"/>
    <col min="1639" max="1659" width="15" style="967" customWidth="1"/>
    <col min="1660" max="1714" width="15.5703125" style="967" customWidth="1"/>
    <col min="1715" max="1721" width="15.5703125" style="967" bestFit="1" customWidth="1"/>
    <col min="1722" max="1790" width="9.140625" style="967"/>
    <col min="1791" max="1791" width="66.42578125" style="967" customWidth="1"/>
    <col min="1792" max="1819" width="15" style="967" customWidth="1"/>
    <col min="1820" max="1837" width="16.28515625" style="967" bestFit="1" customWidth="1"/>
    <col min="1838" max="1843" width="17.28515625" style="967" bestFit="1" customWidth="1"/>
    <col min="1844" max="1844" width="17.140625" style="967" customWidth="1"/>
    <col min="1845" max="1845" width="16.85546875" style="967" customWidth="1"/>
    <col min="1846" max="1846" width="16.5703125" style="967" customWidth="1"/>
    <col min="1847" max="1851" width="9.140625" style="967"/>
    <col min="1852" max="1856" width="14.42578125" style="967" bestFit="1" customWidth="1"/>
    <col min="1857" max="1857" width="9.140625" style="967"/>
    <col min="1858" max="1860" width="14.42578125" style="967" bestFit="1" customWidth="1"/>
    <col min="1861" max="1892" width="9.140625" style="967"/>
    <col min="1893" max="1893" width="56.5703125" style="967" customWidth="1"/>
    <col min="1894" max="1894" width="15" style="967" bestFit="1" customWidth="1"/>
    <col min="1895" max="1915" width="15" style="967" customWidth="1"/>
    <col min="1916" max="1970" width="15.5703125" style="967" customWidth="1"/>
    <col min="1971" max="1977" width="15.5703125" style="967" bestFit="1" customWidth="1"/>
    <col min="1978" max="2046" width="9.140625" style="967"/>
    <col min="2047" max="2047" width="66.42578125" style="967" customWidth="1"/>
    <col min="2048" max="2075" width="15" style="967" customWidth="1"/>
    <col min="2076" max="2093" width="16.28515625" style="967" bestFit="1" customWidth="1"/>
    <col min="2094" max="2099" width="17.28515625" style="967" bestFit="1" customWidth="1"/>
    <col min="2100" max="2100" width="17.140625" style="967" customWidth="1"/>
    <col min="2101" max="2101" width="16.85546875" style="967" customWidth="1"/>
    <col min="2102" max="2102" width="16.5703125" style="967" customWidth="1"/>
    <col min="2103" max="2107" width="9.140625" style="967"/>
    <col min="2108" max="2112" width="14.42578125" style="967" bestFit="1" customWidth="1"/>
    <col min="2113" max="2113" width="9.140625" style="967"/>
    <col min="2114" max="2116" width="14.42578125" style="967" bestFit="1" customWidth="1"/>
    <col min="2117" max="2148" width="9.140625" style="967"/>
    <col min="2149" max="2149" width="56.5703125" style="967" customWidth="1"/>
    <col min="2150" max="2150" width="15" style="967" bestFit="1" customWidth="1"/>
    <col min="2151" max="2171" width="15" style="967" customWidth="1"/>
    <col min="2172" max="2226" width="15.5703125" style="967" customWidth="1"/>
    <col min="2227" max="2233" width="15.5703125" style="967" bestFit="1" customWidth="1"/>
    <col min="2234" max="2302" width="9.140625" style="967"/>
    <col min="2303" max="2303" width="66.42578125" style="967" customWidth="1"/>
    <col min="2304" max="2331" width="15" style="967" customWidth="1"/>
    <col min="2332" max="2349" width="16.28515625" style="967" bestFit="1" customWidth="1"/>
    <col min="2350" max="2355" width="17.28515625" style="967" bestFit="1" customWidth="1"/>
    <col min="2356" max="2356" width="17.140625" style="967" customWidth="1"/>
    <col min="2357" max="2357" width="16.85546875" style="967" customWidth="1"/>
    <col min="2358" max="2358" width="16.5703125" style="967" customWidth="1"/>
    <col min="2359" max="2363" width="9.140625" style="967"/>
    <col min="2364" max="2368" width="14.42578125" style="967" bestFit="1" customWidth="1"/>
    <col min="2369" max="2369" width="9.140625" style="967"/>
    <col min="2370" max="2372" width="14.42578125" style="967" bestFit="1" customWidth="1"/>
    <col min="2373" max="2404" width="9.140625" style="967"/>
    <col min="2405" max="2405" width="56.5703125" style="967" customWidth="1"/>
    <col min="2406" max="2406" width="15" style="967" bestFit="1" customWidth="1"/>
    <col min="2407" max="2427" width="15" style="967" customWidth="1"/>
    <col min="2428" max="2482" width="15.5703125" style="967" customWidth="1"/>
    <col min="2483" max="2489" width="15.5703125" style="967" bestFit="1" customWidth="1"/>
    <col min="2490" max="2558" width="9.140625" style="967"/>
    <col min="2559" max="2559" width="66.42578125" style="967" customWidth="1"/>
    <col min="2560" max="2587" width="15" style="967" customWidth="1"/>
    <col min="2588" max="2605" width="16.28515625" style="967" bestFit="1" customWidth="1"/>
    <col min="2606" max="2611" width="17.28515625" style="967" bestFit="1" customWidth="1"/>
    <col min="2612" max="2612" width="17.140625" style="967" customWidth="1"/>
    <col min="2613" max="2613" width="16.85546875" style="967" customWidth="1"/>
    <col min="2614" max="2614" width="16.5703125" style="967" customWidth="1"/>
    <col min="2615" max="2619" width="9.140625" style="967"/>
    <col min="2620" max="2624" width="14.42578125" style="967" bestFit="1" customWidth="1"/>
    <col min="2625" max="2625" width="9.140625" style="967"/>
    <col min="2626" max="2628" width="14.42578125" style="967" bestFit="1" customWidth="1"/>
    <col min="2629" max="2660" width="9.140625" style="967"/>
    <col min="2661" max="2661" width="56.5703125" style="967" customWidth="1"/>
    <col min="2662" max="2662" width="15" style="967" bestFit="1" customWidth="1"/>
    <col min="2663" max="2683" width="15" style="967" customWidth="1"/>
    <col min="2684" max="2738" width="15.5703125" style="967" customWidth="1"/>
    <col min="2739" max="2745" width="15.5703125" style="967" bestFit="1" customWidth="1"/>
    <col min="2746" max="2814" width="9.140625" style="967"/>
    <col min="2815" max="2815" width="66.42578125" style="967" customWidth="1"/>
    <col min="2816" max="2843" width="15" style="967" customWidth="1"/>
    <col min="2844" max="2861" width="16.28515625" style="967" bestFit="1" customWidth="1"/>
    <col min="2862" max="2867" width="17.28515625" style="967" bestFit="1" customWidth="1"/>
    <col min="2868" max="2868" width="17.140625" style="967" customWidth="1"/>
    <col min="2869" max="2869" width="16.85546875" style="967" customWidth="1"/>
    <col min="2870" max="2870" width="16.5703125" style="967" customWidth="1"/>
    <col min="2871" max="2875" width="9.140625" style="967"/>
    <col min="2876" max="2880" width="14.42578125" style="967" bestFit="1" customWidth="1"/>
    <col min="2881" max="2881" width="9.140625" style="967"/>
    <col min="2882" max="2884" width="14.42578125" style="967" bestFit="1" customWidth="1"/>
    <col min="2885" max="2916" width="9.140625" style="967"/>
    <col min="2917" max="2917" width="56.5703125" style="967" customWidth="1"/>
    <col min="2918" max="2918" width="15" style="967" bestFit="1" customWidth="1"/>
    <col min="2919" max="2939" width="15" style="967" customWidth="1"/>
    <col min="2940" max="2994" width="15.5703125" style="967" customWidth="1"/>
    <col min="2995" max="3001" width="15.5703125" style="967" bestFit="1" customWidth="1"/>
    <col min="3002" max="3070" width="9.140625" style="967"/>
    <col min="3071" max="3071" width="66.42578125" style="967" customWidth="1"/>
    <col min="3072" max="3099" width="15" style="967" customWidth="1"/>
    <col min="3100" max="3117" width="16.28515625" style="967" bestFit="1" customWidth="1"/>
    <col min="3118" max="3123" width="17.28515625" style="967" bestFit="1" customWidth="1"/>
    <col min="3124" max="3124" width="17.140625" style="967" customWidth="1"/>
    <col min="3125" max="3125" width="16.85546875" style="967" customWidth="1"/>
    <col min="3126" max="3126" width="16.5703125" style="967" customWidth="1"/>
    <col min="3127" max="3131" width="9.140625" style="967"/>
    <col min="3132" max="3136" width="14.42578125" style="967" bestFit="1" customWidth="1"/>
    <col min="3137" max="3137" width="9.140625" style="967"/>
    <col min="3138" max="3140" width="14.42578125" style="967" bestFit="1" customWidth="1"/>
    <col min="3141" max="3172" width="9.140625" style="967"/>
    <col min="3173" max="3173" width="56.5703125" style="967" customWidth="1"/>
    <col min="3174" max="3174" width="15" style="967" bestFit="1" customWidth="1"/>
    <col min="3175" max="3195" width="15" style="967" customWidth="1"/>
    <col min="3196" max="3250" width="15.5703125" style="967" customWidth="1"/>
    <col min="3251" max="3257" width="15.5703125" style="967" bestFit="1" customWidth="1"/>
    <col min="3258" max="3326" width="9.140625" style="967"/>
    <col min="3327" max="3327" width="66.42578125" style="967" customWidth="1"/>
    <col min="3328" max="3355" width="15" style="967" customWidth="1"/>
    <col min="3356" max="3373" width="16.28515625" style="967" bestFit="1" customWidth="1"/>
    <col min="3374" max="3379" width="17.28515625" style="967" bestFit="1" customWidth="1"/>
    <col min="3380" max="3380" width="17.140625" style="967" customWidth="1"/>
    <col min="3381" max="3381" width="16.85546875" style="967" customWidth="1"/>
    <col min="3382" max="3382" width="16.5703125" style="967" customWidth="1"/>
    <col min="3383" max="3387" width="9.140625" style="967"/>
    <col min="3388" max="3392" width="14.42578125" style="967" bestFit="1" customWidth="1"/>
    <col min="3393" max="3393" width="9.140625" style="967"/>
    <col min="3394" max="3396" width="14.42578125" style="967" bestFit="1" customWidth="1"/>
    <col min="3397" max="3428" width="9.140625" style="967"/>
    <col min="3429" max="3429" width="56.5703125" style="967" customWidth="1"/>
    <col min="3430" max="3430" width="15" style="967" bestFit="1" customWidth="1"/>
    <col min="3431" max="3451" width="15" style="967" customWidth="1"/>
    <col min="3452" max="3506" width="15.5703125" style="967" customWidth="1"/>
    <col min="3507" max="3513" width="15.5703125" style="967" bestFit="1" customWidth="1"/>
    <col min="3514" max="3582" width="9.140625" style="967"/>
    <col min="3583" max="3583" width="66.42578125" style="967" customWidth="1"/>
    <col min="3584" max="3611" width="15" style="967" customWidth="1"/>
    <col min="3612" max="3629" width="16.28515625" style="967" bestFit="1" customWidth="1"/>
    <col min="3630" max="3635" width="17.28515625" style="967" bestFit="1" customWidth="1"/>
    <col min="3636" max="3636" width="17.140625" style="967" customWidth="1"/>
    <col min="3637" max="3637" width="16.85546875" style="967" customWidth="1"/>
    <col min="3638" max="3638" width="16.5703125" style="967" customWidth="1"/>
    <col min="3639" max="3643" width="9.140625" style="967"/>
    <col min="3644" max="3648" width="14.42578125" style="967" bestFit="1" customWidth="1"/>
    <col min="3649" max="3649" width="9.140625" style="967"/>
    <col min="3650" max="3652" width="14.42578125" style="967" bestFit="1" customWidth="1"/>
    <col min="3653" max="3684" width="9.140625" style="967"/>
    <col min="3685" max="3685" width="56.5703125" style="967" customWidth="1"/>
    <col min="3686" max="3686" width="15" style="967" bestFit="1" customWidth="1"/>
    <col min="3687" max="3707" width="15" style="967" customWidth="1"/>
    <col min="3708" max="3762" width="15.5703125" style="967" customWidth="1"/>
    <col min="3763" max="3769" width="15.5703125" style="967" bestFit="1" customWidth="1"/>
    <col min="3770" max="3838" width="9.140625" style="967"/>
    <col min="3839" max="3839" width="66.42578125" style="967" customWidth="1"/>
    <col min="3840" max="3867" width="15" style="967" customWidth="1"/>
    <col min="3868" max="3885" width="16.28515625" style="967" bestFit="1" customWidth="1"/>
    <col min="3886" max="3891" width="17.28515625" style="967" bestFit="1" customWidth="1"/>
    <col min="3892" max="3892" width="17.140625" style="967" customWidth="1"/>
    <col min="3893" max="3893" width="16.85546875" style="967" customWidth="1"/>
    <col min="3894" max="3894" width="16.5703125" style="967" customWidth="1"/>
    <col min="3895" max="3899" width="9.140625" style="967"/>
    <col min="3900" max="3904" width="14.42578125" style="967" bestFit="1" customWidth="1"/>
    <col min="3905" max="3905" width="9.140625" style="967"/>
    <col min="3906" max="3908" width="14.42578125" style="967" bestFit="1" customWidth="1"/>
    <col min="3909" max="3940" width="9.140625" style="967"/>
    <col min="3941" max="3941" width="56.5703125" style="967" customWidth="1"/>
    <col min="3942" max="3942" width="15" style="967" bestFit="1" customWidth="1"/>
    <col min="3943" max="3963" width="15" style="967" customWidth="1"/>
    <col min="3964" max="4018" width="15.5703125" style="967" customWidth="1"/>
    <col min="4019" max="4025" width="15.5703125" style="967" bestFit="1" customWidth="1"/>
    <col min="4026" max="4094" width="9.140625" style="967"/>
    <col min="4095" max="4095" width="66.42578125" style="967" customWidth="1"/>
    <col min="4096" max="4123" width="15" style="967" customWidth="1"/>
    <col min="4124" max="4141" width="16.28515625" style="967" bestFit="1" customWidth="1"/>
    <col min="4142" max="4147" width="17.28515625" style="967" bestFit="1" customWidth="1"/>
    <col min="4148" max="4148" width="17.140625" style="967" customWidth="1"/>
    <col min="4149" max="4149" width="16.85546875" style="967" customWidth="1"/>
    <col min="4150" max="4150" width="16.5703125" style="967" customWidth="1"/>
    <col min="4151" max="4155" width="9.140625" style="967"/>
    <col min="4156" max="4160" width="14.42578125" style="967" bestFit="1" customWidth="1"/>
    <col min="4161" max="4161" width="9.140625" style="967"/>
    <col min="4162" max="4164" width="14.42578125" style="967" bestFit="1" customWidth="1"/>
    <col min="4165" max="4196" width="9.140625" style="967"/>
    <col min="4197" max="4197" width="56.5703125" style="967" customWidth="1"/>
    <col min="4198" max="4198" width="15" style="967" bestFit="1" customWidth="1"/>
    <col min="4199" max="4219" width="15" style="967" customWidth="1"/>
    <col min="4220" max="4274" width="15.5703125" style="967" customWidth="1"/>
    <col min="4275" max="4281" width="15.5703125" style="967" bestFit="1" customWidth="1"/>
    <col min="4282" max="4350" width="9.140625" style="967"/>
    <col min="4351" max="4351" width="66.42578125" style="967" customWidth="1"/>
    <col min="4352" max="4379" width="15" style="967" customWidth="1"/>
    <col min="4380" max="4397" width="16.28515625" style="967" bestFit="1" customWidth="1"/>
    <col min="4398" max="4403" width="17.28515625" style="967" bestFit="1" customWidth="1"/>
    <col min="4404" max="4404" width="17.140625" style="967" customWidth="1"/>
    <col min="4405" max="4405" width="16.85546875" style="967" customWidth="1"/>
    <col min="4406" max="4406" width="16.5703125" style="967" customWidth="1"/>
    <col min="4407" max="4411" width="9.140625" style="967"/>
    <col min="4412" max="4416" width="14.42578125" style="967" bestFit="1" customWidth="1"/>
    <col min="4417" max="4417" width="9.140625" style="967"/>
    <col min="4418" max="4420" width="14.42578125" style="967" bestFit="1" customWidth="1"/>
    <col min="4421" max="4452" width="9.140625" style="967"/>
    <col min="4453" max="4453" width="56.5703125" style="967" customWidth="1"/>
    <col min="4454" max="4454" width="15" style="967" bestFit="1" customWidth="1"/>
    <col min="4455" max="4475" width="15" style="967" customWidth="1"/>
    <col min="4476" max="4530" width="15.5703125" style="967" customWidth="1"/>
    <col min="4531" max="4537" width="15.5703125" style="967" bestFit="1" customWidth="1"/>
    <col min="4538" max="4606" width="9.140625" style="967"/>
    <col min="4607" max="4607" width="66.42578125" style="967" customWidth="1"/>
    <col min="4608" max="4635" width="15" style="967" customWidth="1"/>
    <col min="4636" max="4653" width="16.28515625" style="967" bestFit="1" customWidth="1"/>
    <col min="4654" max="4659" width="17.28515625" style="967" bestFit="1" customWidth="1"/>
    <col min="4660" max="4660" width="17.140625" style="967" customWidth="1"/>
    <col min="4661" max="4661" width="16.85546875" style="967" customWidth="1"/>
    <col min="4662" max="4662" width="16.5703125" style="967" customWidth="1"/>
    <col min="4663" max="4667" width="9.140625" style="967"/>
    <col min="4668" max="4672" width="14.42578125" style="967" bestFit="1" customWidth="1"/>
    <col min="4673" max="4673" width="9.140625" style="967"/>
    <col min="4674" max="4676" width="14.42578125" style="967" bestFit="1" customWidth="1"/>
    <col min="4677" max="4708" width="9.140625" style="967"/>
    <col min="4709" max="4709" width="56.5703125" style="967" customWidth="1"/>
    <col min="4710" max="4710" width="15" style="967" bestFit="1" customWidth="1"/>
    <col min="4711" max="4731" width="15" style="967" customWidth="1"/>
    <col min="4732" max="4786" width="15.5703125" style="967" customWidth="1"/>
    <col min="4787" max="4793" width="15.5703125" style="967" bestFit="1" customWidth="1"/>
    <col min="4794" max="4862" width="9.140625" style="967"/>
    <col min="4863" max="4863" width="66.42578125" style="967" customWidth="1"/>
    <col min="4864" max="4891" width="15" style="967" customWidth="1"/>
    <col min="4892" max="4909" width="16.28515625" style="967" bestFit="1" customWidth="1"/>
    <col min="4910" max="4915" width="17.28515625" style="967" bestFit="1" customWidth="1"/>
    <col min="4916" max="4916" width="17.140625" style="967" customWidth="1"/>
    <col min="4917" max="4917" width="16.85546875" style="967" customWidth="1"/>
    <col min="4918" max="4918" width="16.5703125" style="967" customWidth="1"/>
    <col min="4919" max="4923" width="9.140625" style="967"/>
    <col min="4924" max="4928" width="14.42578125" style="967" bestFit="1" customWidth="1"/>
    <col min="4929" max="4929" width="9.140625" style="967"/>
    <col min="4930" max="4932" width="14.42578125" style="967" bestFit="1" customWidth="1"/>
    <col min="4933" max="4964" width="9.140625" style="967"/>
    <col min="4965" max="4965" width="56.5703125" style="967" customWidth="1"/>
    <col min="4966" max="4966" width="15" style="967" bestFit="1" customWidth="1"/>
    <col min="4967" max="4987" width="15" style="967" customWidth="1"/>
    <col min="4988" max="5042" width="15.5703125" style="967" customWidth="1"/>
    <col min="5043" max="5049" width="15.5703125" style="967" bestFit="1" customWidth="1"/>
    <col min="5050" max="5118" width="9.140625" style="967"/>
    <col min="5119" max="5119" width="66.42578125" style="967" customWidth="1"/>
    <col min="5120" max="5147" width="15" style="967" customWidth="1"/>
    <col min="5148" max="5165" width="16.28515625" style="967" bestFit="1" customWidth="1"/>
    <col min="5166" max="5171" width="17.28515625" style="967" bestFit="1" customWidth="1"/>
    <col min="5172" max="5172" width="17.140625" style="967" customWidth="1"/>
    <col min="5173" max="5173" width="16.85546875" style="967" customWidth="1"/>
    <col min="5174" max="5174" width="16.5703125" style="967" customWidth="1"/>
    <col min="5175" max="5179" width="9.140625" style="967"/>
    <col min="5180" max="5184" width="14.42578125" style="967" bestFit="1" customWidth="1"/>
    <col min="5185" max="5185" width="9.140625" style="967"/>
    <col min="5186" max="5188" width="14.42578125" style="967" bestFit="1" customWidth="1"/>
    <col min="5189" max="5220" width="9.140625" style="967"/>
    <col min="5221" max="5221" width="56.5703125" style="967" customWidth="1"/>
    <col min="5222" max="5222" width="15" style="967" bestFit="1" customWidth="1"/>
    <col min="5223" max="5243" width="15" style="967" customWidth="1"/>
    <col min="5244" max="5298" width="15.5703125" style="967" customWidth="1"/>
    <col min="5299" max="5305" width="15.5703125" style="967" bestFit="1" customWidth="1"/>
    <col min="5306" max="5374" width="9.140625" style="967"/>
    <col min="5375" max="5375" width="66.42578125" style="967" customWidth="1"/>
    <col min="5376" max="5403" width="15" style="967" customWidth="1"/>
    <col min="5404" max="5421" width="16.28515625" style="967" bestFit="1" customWidth="1"/>
    <col min="5422" max="5427" width="17.28515625" style="967" bestFit="1" customWidth="1"/>
    <col min="5428" max="5428" width="17.140625" style="967" customWidth="1"/>
    <col min="5429" max="5429" width="16.85546875" style="967" customWidth="1"/>
    <col min="5430" max="5430" width="16.5703125" style="967" customWidth="1"/>
    <col min="5431" max="5435" width="9.140625" style="967"/>
    <col min="5436" max="5440" width="14.42578125" style="967" bestFit="1" customWidth="1"/>
    <col min="5441" max="5441" width="9.140625" style="967"/>
    <col min="5442" max="5444" width="14.42578125" style="967" bestFit="1" customWidth="1"/>
    <col min="5445" max="5476" width="9.140625" style="967"/>
    <col min="5477" max="5477" width="56.5703125" style="967" customWidth="1"/>
    <col min="5478" max="5478" width="15" style="967" bestFit="1" customWidth="1"/>
    <col min="5479" max="5499" width="15" style="967" customWidth="1"/>
    <col min="5500" max="5554" width="15.5703125" style="967" customWidth="1"/>
    <col min="5555" max="5561" width="15.5703125" style="967" bestFit="1" customWidth="1"/>
    <col min="5562" max="5630" width="9.140625" style="967"/>
    <col min="5631" max="5631" width="66.42578125" style="967" customWidth="1"/>
    <col min="5632" max="5659" width="15" style="967" customWidth="1"/>
    <col min="5660" max="5677" width="16.28515625" style="967" bestFit="1" customWidth="1"/>
    <col min="5678" max="5683" width="17.28515625" style="967" bestFit="1" customWidth="1"/>
    <col min="5684" max="5684" width="17.140625" style="967" customWidth="1"/>
    <col min="5685" max="5685" width="16.85546875" style="967" customWidth="1"/>
    <col min="5686" max="5686" width="16.5703125" style="967" customWidth="1"/>
    <col min="5687" max="5691" width="9.140625" style="967"/>
    <col min="5692" max="5696" width="14.42578125" style="967" bestFit="1" customWidth="1"/>
    <col min="5697" max="5697" width="9.140625" style="967"/>
    <col min="5698" max="5700" width="14.42578125" style="967" bestFit="1" customWidth="1"/>
    <col min="5701" max="5732" width="9.140625" style="967"/>
    <col min="5733" max="5733" width="56.5703125" style="967" customWidth="1"/>
    <col min="5734" max="5734" width="15" style="967" bestFit="1" customWidth="1"/>
    <col min="5735" max="5755" width="15" style="967" customWidth="1"/>
    <col min="5756" max="5810" width="15.5703125" style="967" customWidth="1"/>
    <col min="5811" max="5817" width="15.5703125" style="967" bestFit="1" customWidth="1"/>
    <col min="5818" max="5886" width="9.140625" style="967"/>
    <col min="5887" max="5887" width="66.42578125" style="967" customWidth="1"/>
    <col min="5888" max="5915" width="15" style="967" customWidth="1"/>
    <col min="5916" max="5933" width="16.28515625" style="967" bestFit="1" customWidth="1"/>
    <col min="5934" max="5939" width="17.28515625" style="967" bestFit="1" customWidth="1"/>
    <col min="5940" max="5940" width="17.140625" style="967" customWidth="1"/>
    <col min="5941" max="5941" width="16.85546875" style="967" customWidth="1"/>
    <col min="5942" max="5942" width="16.5703125" style="967" customWidth="1"/>
    <col min="5943" max="5947" width="9.140625" style="967"/>
    <col min="5948" max="5952" width="14.42578125" style="967" bestFit="1" customWidth="1"/>
    <col min="5953" max="5953" width="9.140625" style="967"/>
    <col min="5954" max="5956" width="14.42578125" style="967" bestFit="1" customWidth="1"/>
    <col min="5957" max="5988" width="9.140625" style="967"/>
    <col min="5989" max="5989" width="56.5703125" style="967" customWidth="1"/>
    <col min="5990" max="5990" width="15" style="967" bestFit="1" customWidth="1"/>
    <col min="5991" max="6011" width="15" style="967" customWidth="1"/>
    <col min="6012" max="6066" width="15.5703125" style="967" customWidth="1"/>
    <col min="6067" max="6073" width="15.5703125" style="967" bestFit="1" customWidth="1"/>
    <col min="6074" max="6142" width="9.140625" style="967"/>
    <col min="6143" max="6143" width="66.42578125" style="967" customWidth="1"/>
    <col min="6144" max="6171" width="15" style="967" customWidth="1"/>
    <col min="6172" max="6189" width="16.28515625" style="967" bestFit="1" customWidth="1"/>
    <col min="6190" max="6195" width="17.28515625" style="967" bestFit="1" customWidth="1"/>
    <col min="6196" max="6196" width="17.140625" style="967" customWidth="1"/>
    <col min="6197" max="6197" width="16.85546875" style="967" customWidth="1"/>
    <col min="6198" max="6198" width="16.5703125" style="967" customWidth="1"/>
    <col min="6199" max="6203" width="9.140625" style="967"/>
    <col min="6204" max="6208" width="14.42578125" style="967" bestFit="1" customWidth="1"/>
    <col min="6209" max="6209" width="9.140625" style="967"/>
    <col min="6210" max="6212" width="14.42578125" style="967" bestFit="1" customWidth="1"/>
    <col min="6213" max="6244" width="9.140625" style="967"/>
    <col min="6245" max="6245" width="56.5703125" style="967" customWidth="1"/>
    <col min="6246" max="6246" width="15" style="967" bestFit="1" customWidth="1"/>
    <col min="6247" max="6267" width="15" style="967" customWidth="1"/>
    <col min="6268" max="6322" width="15.5703125" style="967" customWidth="1"/>
    <col min="6323" max="6329" width="15.5703125" style="967" bestFit="1" customWidth="1"/>
    <col min="6330" max="6398" width="9.140625" style="967"/>
    <col min="6399" max="6399" width="66.42578125" style="967" customWidth="1"/>
    <col min="6400" max="6427" width="15" style="967" customWidth="1"/>
    <col min="6428" max="6445" width="16.28515625" style="967" bestFit="1" customWidth="1"/>
    <col min="6446" max="6451" width="17.28515625" style="967" bestFit="1" customWidth="1"/>
    <col min="6452" max="6452" width="17.140625" style="967" customWidth="1"/>
    <col min="6453" max="6453" width="16.85546875" style="967" customWidth="1"/>
    <col min="6454" max="6454" width="16.5703125" style="967" customWidth="1"/>
    <col min="6455" max="6459" width="9.140625" style="967"/>
    <col min="6460" max="6464" width="14.42578125" style="967" bestFit="1" customWidth="1"/>
    <col min="6465" max="6465" width="9.140625" style="967"/>
    <col min="6466" max="6468" width="14.42578125" style="967" bestFit="1" customWidth="1"/>
    <col min="6469" max="6500" width="9.140625" style="967"/>
    <col min="6501" max="6501" width="56.5703125" style="967" customWidth="1"/>
    <col min="6502" max="6502" width="15" style="967" bestFit="1" customWidth="1"/>
    <col min="6503" max="6523" width="15" style="967" customWidth="1"/>
    <col min="6524" max="6578" width="15.5703125" style="967" customWidth="1"/>
    <col min="6579" max="6585" width="15.5703125" style="967" bestFit="1" customWidth="1"/>
    <col min="6586" max="6654" width="9.140625" style="967"/>
    <col min="6655" max="6655" width="66.42578125" style="967" customWidth="1"/>
    <col min="6656" max="6683" width="15" style="967" customWidth="1"/>
    <col min="6684" max="6701" width="16.28515625" style="967" bestFit="1" customWidth="1"/>
    <col min="6702" max="6707" width="17.28515625" style="967" bestFit="1" customWidth="1"/>
    <col min="6708" max="6708" width="17.140625" style="967" customWidth="1"/>
    <col min="6709" max="6709" width="16.85546875" style="967" customWidth="1"/>
    <col min="6710" max="6710" width="16.5703125" style="967" customWidth="1"/>
    <col min="6711" max="6715" width="9.140625" style="967"/>
    <col min="6716" max="6720" width="14.42578125" style="967" bestFit="1" customWidth="1"/>
    <col min="6721" max="6721" width="9.140625" style="967"/>
    <col min="6722" max="6724" width="14.42578125" style="967" bestFit="1" customWidth="1"/>
    <col min="6725" max="6756" width="9.140625" style="967"/>
    <col min="6757" max="6757" width="56.5703125" style="967" customWidth="1"/>
    <col min="6758" max="6758" width="15" style="967" bestFit="1" customWidth="1"/>
    <col min="6759" max="6779" width="15" style="967" customWidth="1"/>
    <col min="6780" max="6834" width="15.5703125" style="967" customWidth="1"/>
    <col min="6835" max="6841" width="15.5703125" style="967" bestFit="1" customWidth="1"/>
    <col min="6842" max="6910" width="9.140625" style="967"/>
    <col min="6911" max="6911" width="66.42578125" style="967" customWidth="1"/>
    <col min="6912" max="6939" width="15" style="967" customWidth="1"/>
    <col min="6940" max="6957" width="16.28515625" style="967" bestFit="1" customWidth="1"/>
    <col min="6958" max="6963" width="17.28515625" style="967" bestFit="1" customWidth="1"/>
    <col min="6964" max="6964" width="17.140625" style="967" customWidth="1"/>
    <col min="6965" max="6965" width="16.85546875" style="967" customWidth="1"/>
    <col min="6966" max="6966" width="16.5703125" style="967" customWidth="1"/>
    <col min="6967" max="6971" width="9.140625" style="967"/>
    <col min="6972" max="6976" width="14.42578125" style="967" bestFit="1" customWidth="1"/>
    <col min="6977" max="6977" width="9.140625" style="967"/>
    <col min="6978" max="6980" width="14.42578125" style="967" bestFit="1" customWidth="1"/>
    <col min="6981" max="7012" width="9.140625" style="967"/>
    <col min="7013" max="7013" width="56.5703125" style="967" customWidth="1"/>
    <col min="7014" max="7014" width="15" style="967" bestFit="1" customWidth="1"/>
    <col min="7015" max="7035" width="15" style="967" customWidth="1"/>
    <col min="7036" max="7090" width="15.5703125" style="967" customWidth="1"/>
    <col min="7091" max="7097" width="15.5703125" style="967" bestFit="1" customWidth="1"/>
    <col min="7098" max="7166" width="9.140625" style="967"/>
    <col min="7167" max="7167" width="66.42578125" style="967" customWidth="1"/>
    <col min="7168" max="7195" width="15" style="967" customWidth="1"/>
    <col min="7196" max="7213" width="16.28515625" style="967" bestFit="1" customWidth="1"/>
    <col min="7214" max="7219" width="17.28515625" style="967" bestFit="1" customWidth="1"/>
    <col min="7220" max="7220" width="17.140625" style="967" customWidth="1"/>
    <col min="7221" max="7221" width="16.85546875" style="967" customWidth="1"/>
    <col min="7222" max="7222" width="16.5703125" style="967" customWidth="1"/>
    <col min="7223" max="7227" width="9.140625" style="967"/>
    <col min="7228" max="7232" width="14.42578125" style="967" bestFit="1" customWidth="1"/>
    <col min="7233" max="7233" width="9.140625" style="967"/>
    <col min="7234" max="7236" width="14.42578125" style="967" bestFit="1" customWidth="1"/>
    <col min="7237" max="7268" width="9.140625" style="967"/>
    <col min="7269" max="7269" width="56.5703125" style="967" customWidth="1"/>
    <col min="7270" max="7270" width="15" style="967" bestFit="1" customWidth="1"/>
    <col min="7271" max="7291" width="15" style="967" customWidth="1"/>
    <col min="7292" max="7346" width="15.5703125" style="967" customWidth="1"/>
    <col min="7347" max="7353" width="15.5703125" style="967" bestFit="1" customWidth="1"/>
    <col min="7354" max="7422" width="9.140625" style="967"/>
    <col min="7423" max="7423" width="66.42578125" style="967" customWidth="1"/>
    <col min="7424" max="7451" width="15" style="967" customWidth="1"/>
    <col min="7452" max="7469" width="16.28515625" style="967" bestFit="1" customWidth="1"/>
    <col min="7470" max="7475" width="17.28515625" style="967" bestFit="1" customWidth="1"/>
    <col min="7476" max="7476" width="17.140625" style="967" customWidth="1"/>
    <col min="7477" max="7477" width="16.85546875" style="967" customWidth="1"/>
    <col min="7478" max="7478" width="16.5703125" style="967" customWidth="1"/>
    <col min="7479" max="7483" width="9.140625" style="967"/>
    <col min="7484" max="7488" width="14.42578125" style="967" bestFit="1" customWidth="1"/>
    <col min="7489" max="7489" width="9.140625" style="967"/>
    <col min="7490" max="7492" width="14.42578125" style="967" bestFit="1" customWidth="1"/>
    <col min="7493" max="7524" width="9.140625" style="967"/>
    <col min="7525" max="7525" width="56.5703125" style="967" customWidth="1"/>
    <col min="7526" max="7526" width="15" style="967" bestFit="1" customWidth="1"/>
    <col min="7527" max="7547" width="15" style="967" customWidth="1"/>
    <col min="7548" max="7602" width="15.5703125" style="967" customWidth="1"/>
    <col min="7603" max="7609" width="15.5703125" style="967" bestFit="1" customWidth="1"/>
    <col min="7610" max="7678" width="9.140625" style="967"/>
    <col min="7679" max="7679" width="66.42578125" style="967" customWidth="1"/>
    <col min="7680" max="7707" width="15" style="967" customWidth="1"/>
    <col min="7708" max="7725" width="16.28515625" style="967" bestFit="1" customWidth="1"/>
    <col min="7726" max="7731" width="17.28515625" style="967" bestFit="1" customWidth="1"/>
    <col min="7732" max="7732" width="17.140625" style="967" customWidth="1"/>
    <col min="7733" max="7733" width="16.85546875" style="967" customWidth="1"/>
    <col min="7734" max="7734" width="16.5703125" style="967" customWidth="1"/>
    <col min="7735" max="7739" width="9.140625" style="967"/>
    <col min="7740" max="7744" width="14.42578125" style="967" bestFit="1" customWidth="1"/>
    <col min="7745" max="7745" width="9.140625" style="967"/>
    <col min="7746" max="7748" width="14.42578125" style="967" bestFit="1" customWidth="1"/>
    <col min="7749" max="7780" width="9.140625" style="967"/>
    <col min="7781" max="7781" width="56.5703125" style="967" customWidth="1"/>
    <col min="7782" max="7782" width="15" style="967" bestFit="1" customWidth="1"/>
    <col min="7783" max="7803" width="15" style="967" customWidth="1"/>
    <col min="7804" max="7858" width="15.5703125" style="967" customWidth="1"/>
    <col min="7859" max="7865" width="15.5703125" style="967" bestFit="1" customWidth="1"/>
    <col min="7866" max="7934" width="9.140625" style="967"/>
    <col min="7935" max="7935" width="66.42578125" style="967" customWidth="1"/>
    <col min="7936" max="7963" width="15" style="967" customWidth="1"/>
    <col min="7964" max="7981" width="16.28515625" style="967" bestFit="1" customWidth="1"/>
    <col min="7982" max="7987" width="17.28515625" style="967" bestFit="1" customWidth="1"/>
    <col min="7988" max="7988" width="17.140625" style="967" customWidth="1"/>
    <col min="7989" max="7989" width="16.85546875" style="967" customWidth="1"/>
    <col min="7990" max="7990" width="16.5703125" style="967" customWidth="1"/>
    <col min="7991" max="7995" width="9.140625" style="967"/>
    <col min="7996" max="8000" width="14.42578125" style="967" bestFit="1" customWidth="1"/>
    <col min="8001" max="8001" width="9.140625" style="967"/>
    <col min="8002" max="8004" width="14.42578125" style="967" bestFit="1" customWidth="1"/>
    <col min="8005" max="8036" width="9.140625" style="967"/>
    <col min="8037" max="8037" width="56.5703125" style="967" customWidth="1"/>
    <col min="8038" max="8038" width="15" style="967" bestFit="1" customWidth="1"/>
    <col min="8039" max="8059" width="15" style="967" customWidth="1"/>
    <col min="8060" max="8114" width="15.5703125" style="967" customWidth="1"/>
    <col min="8115" max="8121" width="15.5703125" style="967" bestFit="1" customWidth="1"/>
    <col min="8122" max="8190" width="9.140625" style="967"/>
    <col min="8191" max="8191" width="66.42578125" style="967" customWidth="1"/>
    <col min="8192" max="8219" width="15" style="967" customWidth="1"/>
    <col min="8220" max="8237" width="16.28515625" style="967" bestFit="1" customWidth="1"/>
    <col min="8238" max="8243" width="17.28515625" style="967" bestFit="1" customWidth="1"/>
    <col min="8244" max="8244" width="17.140625" style="967" customWidth="1"/>
    <col min="8245" max="8245" width="16.85546875" style="967" customWidth="1"/>
    <col min="8246" max="8246" width="16.5703125" style="967" customWidth="1"/>
    <col min="8247" max="8251" width="9.140625" style="967"/>
    <col min="8252" max="8256" width="14.42578125" style="967" bestFit="1" customWidth="1"/>
    <col min="8257" max="8257" width="9.140625" style="967"/>
    <col min="8258" max="8260" width="14.42578125" style="967" bestFit="1" customWidth="1"/>
    <col min="8261" max="8292" width="9.140625" style="967"/>
    <col min="8293" max="8293" width="56.5703125" style="967" customWidth="1"/>
    <col min="8294" max="8294" width="15" style="967" bestFit="1" customWidth="1"/>
    <col min="8295" max="8315" width="15" style="967" customWidth="1"/>
    <col min="8316" max="8370" width="15.5703125" style="967" customWidth="1"/>
    <col min="8371" max="8377" width="15.5703125" style="967" bestFit="1" customWidth="1"/>
    <col min="8378" max="8446" width="9.140625" style="967"/>
    <col min="8447" max="8447" width="66.42578125" style="967" customWidth="1"/>
    <col min="8448" max="8475" width="15" style="967" customWidth="1"/>
    <col min="8476" max="8493" width="16.28515625" style="967" bestFit="1" customWidth="1"/>
    <col min="8494" max="8499" width="17.28515625" style="967" bestFit="1" customWidth="1"/>
    <col min="8500" max="8500" width="17.140625" style="967" customWidth="1"/>
    <col min="8501" max="8501" width="16.85546875" style="967" customWidth="1"/>
    <col min="8502" max="8502" width="16.5703125" style="967" customWidth="1"/>
    <col min="8503" max="8507" width="9.140625" style="967"/>
    <col min="8508" max="8512" width="14.42578125" style="967" bestFit="1" customWidth="1"/>
    <col min="8513" max="8513" width="9.140625" style="967"/>
    <col min="8514" max="8516" width="14.42578125" style="967" bestFit="1" customWidth="1"/>
    <col min="8517" max="8548" width="9.140625" style="967"/>
    <col min="8549" max="8549" width="56.5703125" style="967" customWidth="1"/>
    <col min="8550" max="8550" width="15" style="967" bestFit="1" customWidth="1"/>
    <col min="8551" max="8571" width="15" style="967" customWidth="1"/>
    <col min="8572" max="8626" width="15.5703125" style="967" customWidth="1"/>
    <col min="8627" max="8633" width="15.5703125" style="967" bestFit="1" customWidth="1"/>
    <col min="8634" max="8702" width="9.140625" style="967"/>
    <col min="8703" max="8703" width="66.42578125" style="967" customWidth="1"/>
    <col min="8704" max="8731" width="15" style="967" customWidth="1"/>
    <col min="8732" max="8749" width="16.28515625" style="967" bestFit="1" customWidth="1"/>
    <col min="8750" max="8755" width="17.28515625" style="967" bestFit="1" customWidth="1"/>
    <col min="8756" max="8756" width="17.140625" style="967" customWidth="1"/>
    <col min="8757" max="8757" width="16.85546875" style="967" customWidth="1"/>
    <col min="8758" max="8758" width="16.5703125" style="967" customWidth="1"/>
    <col min="8759" max="8763" width="9.140625" style="967"/>
    <col min="8764" max="8768" width="14.42578125" style="967" bestFit="1" customWidth="1"/>
    <col min="8769" max="8769" width="9.140625" style="967"/>
    <col min="8770" max="8772" width="14.42578125" style="967" bestFit="1" customWidth="1"/>
    <col min="8773" max="8804" width="9.140625" style="967"/>
    <col min="8805" max="8805" width="56.5703125" style="967" customWidth="1"/>
    <col min="8806" max="8806" width="15" style="967" bestFit="1" customWidth="1"/>
    <col min="8807" max="8827" width="15" style="967" customWidth="1"/>
    <col min="8828" max="8882" width="15.5703125" style="967" customWidth="1"/>
    <col min="8883" max="8889" width="15.5703125" style="967" bestFit="1" customWidth="1"/>
    <col min="8890" max="8958" width="9.140625" style="967"/>
    <col min="8959" max="8959" width="66.42578125" style="967" customWidth="1"/>
    <col min="8960" max="8987" width="15" style="967" customWidth="1"/>
    <col min="8988" max="9005" width="16.28515625" style="967" bestFit="1" customWidth="1"/>
    <col min="9006" max="9011" width="17.28515625" style="967" bestFit="1" customWidth="1"/>
    <col min="9012" max="9012" width="17.140625" style="967" customWidth="1"/>
    <col min="9013" max="9013" width="16.85546875" style="967" customWidth="1"/>
    <col min="9014" max="9014" width="16.5703125" style="967" customWidth="1"/>
    <col min="9015" max="9019" width="9.140625" style="967"/>
    <col min="9020" max="9024" width="14.42578125" style="967" bestFit="1" customWidth="1"/>
    <col min="9025" max="9025" width="9.140625" style="967"/>
    <col min="9026" max="9028" width="14.42578125" style="967" bestFit="1" customWidth="1"/>
    <col min="9029" max="9060" width="9.140625" style="967"/>
    <col min="9061" max="9061" width="56.5703125" style="967" customWidth="1"/>
    <col min="9062" max="9062" width="15" style="967" bestFit="1" customWidth="1"/>
    <col min="9063" max="9083" width="15" style="967" customWidth="1"/>
    <col min="9084" max="9138" width="15.5703125" style="967" customWidth="1"/>
    <col min="9139" max="9145" width="15.5703125" style="967" bestFit="1" customWidth="1"/>
    <col min="9146" max="9214" width="9.140625" style="967"/>
    <col min="9215" max="9215" width="66.42578125" style="967" customWidth="1"/>
    <col min="9216" max="9243" width="15" style="967" customWidth="1"/>
    <col min="9244" max="9261" width="16.28515625" style="967" bestFit="1" customWidth="1"/>
    <col min="9262" max="9267" width="17.28515625" style="967" bestFit="1" customWidth="1"/>
    <col min="9268" max="9268" width="17.140625" style="967" customWidth="1"/>
    <col min="9269" max="9269" width="16.85546875" style="967" customWidth="1"/>
    <col min="9270" max="9270" width="16.5703125" style="967" customWidth="1"/>
    <col min="9271" max="9275" width="9.140625" style="967"/>
    <col min="9276" max="9280" width="14.42578125" style="967" bestFit="1" customWidth="1"/>
    <col min="9281" max="9281" width="9.140625" style="967"/>
    <col min="9282" max="9284" width="14.42578125" style="967" bestFit="1" customWidth="1"/>
    <col min="9285" max="9316" width="9.140625" style="967"/>
    <col min="9317" max="9317" width="56.5703125" style="967" customWidth="1"/>
    <col min="9318" max="9318" width="15" style="967" bestFit="1" customWidth="1"/>
    <col min="9319" max="9339" width="15" style="967" customWidth="1"/>
    <col min="9340" max="9394" width="15.5703125" style="967" customWidth="1"/>
    <col min="9395" max="9401" width="15.5703125" style="967" bestFit="1" customWidth="1"/>
    <col min="9402" max="9470" width="9.140625" style="967"/>
    <col min="9471" max="9471" width="66.42578125" style="967" customWidth="1"/>
    <col min="9472" max="9499" width="15" style="967" customWidth="1"/>
    <col min="9500" max="9517" width="16.28515625" style="967" bestFit="1" customWidth="1"/>
    <col min="9518" max="9523" width="17.28515625" style="967" bestFit="1" customWidth="1"/>
    <col min="9524" max="9524" width="17.140625" style="967" customWidth="1"/>
    <col min="9525" max="9525" width="16.85546875" style="967" customWidth="1"/>
    <col min="9526" max="9526" width="16.5703125" style="967" customWidth="1"/>
    <col min="9527" max="9531" width="9.140625" style="967"/>
    <col min="9532" max="9536" width="14.42578125" style="967" bestFit="1" customWidth="1"/>
    <col min="9537" max="9537" width="9.140625" style="967"/>
    <col min="9538" max="9540" width="14.42578125" style="967" bestFit="1" customWidth="1"/>
    <col min="9541" max="9572" width="9.140625" style="967"/>
    <col min="9573" max="9573" width="56.5703125" style="967" customWidth="1"/>
    <col min="9574" max="9574" width="15" style="967" bestFit="1" customWidth="1"/>
    <col min="9575" max="9595" width="15" style="967" customWidth="1"/>
    <col min="9596" max="9650" width="15.5703125" style="967" customWidth="1"/>
    <col min="9651" max="9657" width="15.5703125" style="967" bestFit="1" customWidth="1"/>
    <col min="9658" max="9726" width="9.140625" style="967"/>
    <col min="9727" max="9727" width="66.42578125" style="967" customWidth="1"/>
    <col min="9728" max="9755" width="15" style="967" customWidth="1"/>
    <col min="9756" max="9773" width="16.28515625" style="967" bestFit="1" customWidth="1"/>
    <col min="9774" max="9779" width="17.28515625" style="967" bestFit="1" customWidth="1"/>
    <col min="9780" max="9780" width="17.140625" style="967" customWidth="1"/>
    <col min="9781" max="9781" width="16.85546875" style="967" customWidth="1"/>
    <col min="9782" max="9782" width="16.5703125" style="967" customWidth="1"/>
    <col min="9783" max="9787" width="9.140625" style="967"/>
    <col min="9788" max="9792" width="14.42578125" style="967" bestFit="1" customWidth="1"/>
    <col min="9793" max="9793" width="9.140625" style="967"/>
    <col min="9794" max="9796" width="14.42578125" style="967" bestFit="1" customWidth="1"/>
    <col min="9797" max="9828" width="9.140625" style="967"/>
    <col min="9829" max="9829" width="56.5703125" style="967" customWidth="1"/>
    <col min="9830" max="9830" width="15" style="967" bestFit="1" customWidth="1"/>
    <col min="9831" max="9851" width="15" style="967" customWidth="1"/>
    <col min="9852" max="9906" width="15.5703125" style="967" customWidth="1"/>
    <col min="9907" max="9913" width="15.5703125" style="967" bestFit="1" customWidth="1"/>
    <col min="9914" max="9982" width="9.140625" style="967"/>
    <col min="9983" max="9983" width="66.42578125" style="967" customWidth="1"/>
    <col min="9984" max="10011" width="15" style="967" customWidth="1"/>
    <col min="10012" max="10029" width="16.28515625" style="967" bestFit="1" customWidth="1"/>
    <col min="10030" max="10035" width="17.28515625" style="967" bestFit="1" customWidth="1"/>
    <col min="10036" max="10036" width="17.140625" style="967" customWidth="1"/>
    <col min="10037" max="10037" width="16.85546875" style="967" customWidth="1"/>
    <col min="10038" max="10038" width="16.5703125" style="967" customWidth="1"/>
    <col min="10039" max="10043" width="9.140625" style="967"/>
    <col min="10044" max="10048" width="14.42578125" style="967" bestFit="1" customWidth="1"/>
    <col min="10049" max="10049" width="9.140625" style="967"/>
    <col min="10050" max="10052" width="14.42578125" style="967" bestFit="1" customWidth="1"/>
    <col min="10053" max="10084" width="9.140625" style="967"/>
    <col min="10085" max="10085" width="56.5703125" style="967" customWidth="1"/>
    <col min="10086" max="10086" width="15" style="967" bestFit="1" customWidth="1"/>
    <col min="10087" max="10107" width="15" style="967" customWidth="1"/>
    <col min="10108" max="10162" width="15.5703125" style="967" customWidth="1"/>
    <col min="10163" max="10169" width="15.5703125" style="967" bestFit="1" customWidth="1"/>
    <col min="10170" max="10238" width="9.140625" style="967"/>
    <col min="10239" max="10239" width="66.42578125" style="967" customWidth="1"/>
    <col min="10240" max="10267" width="15" style="967" customWidth="1"/>
    <col min="10268" max="10285" width="16.28515625" style="967" bestFit="1" customWidth="1"/>
    <col min="10286" max="10291" width="17.28515625" style="967" bestFit="1" customWidth="1"/>
    <col min="10292" max="10292" width="17.140625" style="967" customWidth="1"/>
    <col min="10293" max="10293" width="16.85546875" style="967" customWidth="1"/>
    <col min="10294" max="10294" width="16.5703125" style="967" customWidth="1"/>
    <col min="10295" max="10299" width="9.140625" style="967"/>
    <col min="10300" max="10304" width="14.42578125" style="967" bestFit="1" customWidth="1"/>
    <col min="10305" max="10305" width="9.140625" style="967"/>
    <col min="10306" max="10308" width="14.42578125" style="967" bestFit="1" customWidth="1"/>
    <col min="10309" max="10340" width="9.140625" style="967"/>
    <col min="10341" max="10341" width="56.5703125" style="967" customWidth="1"/>
    <col min="10342" max="10342" width="15" style="967" bestFit="1" customWidth="1"/>
    <col min="10343" max="10363" width="15" style="967" customWidth="1"/>
    <col min="10364" max="10418" width="15.5703125" style="967" customWidth="1"/>
    <col min="10419" max="10425" width="15.5703125" style="967" bestFit="1" customWidth="1"/>
    <col min="10426" max="10494" width="9.140625" style="967"/>
    <col min="10495" max="10495" width="66.42578125" style="967" customWidth="1"/>
    <col min="10496" max="10523" width="15" style="967" customWidth="1"/>
    <col min="10524" max="10541" width="16.28515625" style="967" bestFit="1" customWidth="1"/>
    <col min="10542" max="10547" width="17.28515625" style="967" bestFit="1" customWidth="1"/>
    <col min="10548" max="10548" width="17.140625" style="967" customWidth="1"/>
    <col min="10549" max="10549" width="16.85546875" style="967" customWidth="1"/>
    <col min="10550" max="10550" width="16.5703125" style="967" customWidth="1"/>
    <col min="10551" max="10555" width="9.140625" style="967"/>
    <col min="10556" max="10560" width="14.42578125" style="967" bestFit="1" customWidth="1"/>
    <col min="10561" max="10561" width="9.140625" style="967"/>
    <col min="10562" max="10564" width="14.42578125" style="967" bestFit="1" customWidth="1"/>
    <col min="10565" max="10596" width="9.140625" style="967"/>
    <col min="10597" max="10597" width="56.5703125" style="967" customWidth="1"/>
    <col min="10598" max="10598" width="15" style="967" bestFit="1" customWidth="1"/>
    <col min="10599" max="10619" width="15" style="967" customWidth="1"/>
    <col min="10620" max="10674" width="15.5703125" style="967" customWidth="1"/>
    <col min="10675" max="10681" width="15.5703125" style="967" bestFit="1" customWidth="1"/>
    <col min="10682" max="10750" width="9.140625" style="967"/>
    <col min="10751" max="10751" width="66.42578125" style="967" customWidth="1"/>
    <col min="10752" max="10779" width="15" style="967" customWidth="1"/>
    <col min="10780" max="10797" width="16.28515625" style="967" bestFit="1" customWidth="1"/>
    <col min="10798" max="10803" width="17.28515625" style="967" bestFit="1" customWidth="1"/>
    <col min="10804" max="10804" width="17.140625" style="967" customWidth="1"/>
    <col min="10805" max="10805" width="16.85546875" style="967" customWidth="1"/>
    <col min="10806" max="10806" width="16.5703125" style="967" customWidth="1"/>
    <col min="10807" max="10811" width="9.140625" style="967"/>
    <col min="10812" max="10816" width="14.42578125" style="967" bestFit="1" customWidth="1"/>
    <col min="10817" max="10817" width="9.140625" style="967"/>
    <col min="10818" max="10820" width="14.42578125" style="967" bestFit="1" customWidth="1"/>
    <col min="10821" max="10852" width="9.140625" style="967"/>
    <col min="10853" max="10853" width="56.5703125" style="967" customWidth="1"/>
    <col min="10854" max="10854" width="15" style="967" bestFit="1" customWidth="1"/>
    <col min="10855" max="10875" width="15" style="967" customWidth="1"/>
    <col min="10876" max="10930" width="15.5703125" style="967" customWidth="1"/>
    <col min="10931" max="10937" width="15.5703125" style="967" bestFit="1" customWidth="1"/>
    <col min="10938" max="11006" width="9.140625" style="967"/>
    <col min="11007" max="11007" width="66.42578125" style="967" customWidth="1"/>
    <col min="11008" max="11035" width="15" style="967" customWidth="1"/>
    <col min="11036" max="11053" width="16.28515625" style="967" bestFit="1" customWidth="1"/>
    <col min="11054" max="11059" width="17.28515625" style="967" bestFit="1" customWidth="1"/>
    <col min="11060" max="11060" width="17.140625" style="967" customWidth="1"/>
    <col min="11061" max="11061" width="16.85546875" style="967" customWidth="1"/>
    <col min="11062" max="11062" width="16.5703125" style="967" customWidth="1"/>
    <col min="11063" max="11067" width="9.140625" style="967"/>
    <col min="11068" max="11072" width="14.42578125" style="967" bestFit="1" customWidth="1"/>
    <col min="11073" max="11073" width="9.140625" style="967"/>
    <col min="11074" max="11076" width="14.42578125" style="967" bestFit="1" customWidth="1"/>
    <col min="11077" max="11108" width="9.140625" style="967"/>
    <col min="11109" max="11109" width="56.5703125" style="967" customWidth="1"/>
    <col min="11110" max="11110" width="15" style="967" bestFit="1" customWidth="1"/>
    <col min="11111" max="11131" width="15" style="967" customWidth="1"/>
    <col min="11132" max="11186" width="15.5703125" style="967" customWidth="1"/>
    <col min="11187" max="11193" width="15.5703125" style="967" bestFit="1" customWidth="1"/>
    <col min="11194" max="11262" width="9.140625" style="967"/>
    <col min="11263" max="11263" width="66.42578125" style="967" customWidth="1"/>
    <col min="11264" max="11291" width="15" style="967" customWidth="1"/>
    <col min="11292" max="11309" width="16.28515625" style="967" bestFit="1" customWidth="1"/>
    <col min="11310" max="11315" width="17.28515625" style="967" bestFit="1" customWidth="1"/>
    <col min="11316" max="11316" width="17.140625" style="967" customWidth="1"/>
    <col min="11317" max="11317" width="16.85546875" style="967" customWidth="1"/>
    <col min="11318" max="11318" width="16.5703125" style="967" customWidth="1"/>
    <col min="11319" max="11323" width="9.140625" style="967"/>
    <col min="11324" max="11328" width="14.42578125" style="967" bestFit="1" customWidth="1"/>
    <col min="11329" max="11329" width="9.140625" style="967"/>
    <col min="11330" max="11332" width="14.42578125" style="967" bestFit="1" customWidth="1"/>
    <col min="11333" max="11364" width="9.140625" style="967"/>
    <col min="11365" max="11365" width="56.5703125" style="967" customWidth="1"/>
    <col min="11366" max="11366" width="15" style="967" bestFit="1" customWidth="1"/>
    <col min="11367" max="11387" width="15" style="967" customWidth="1"/>
    <col min="11388" max="11442" width="15.5703125" style="967" customWidth="1"/>
    <col min="11443" max="11449" width="15.5703125" style="967" bestFit="1" customWidth="1"/>
    <col min="11450" max="11518" width="9.140625" style="967"/>
    <col min="11519" max="11519" width="66.42578125" style="967" customWidth="1"/>
    <col min="11520" max="11547" width="15" style="967" customWidth="1"/>
    <col min="11548" max="11565" width="16.28515625" style="967" bestFit="1" customWidth="1"/>
    <col min="11566" max="11571" width="17.28515625" style="967" bestFit="1" customWidth="1"/>
    <col min="11572" max="11572" width="17.140625" style="967" customWidth="1"/>
    <col min="11573" max="11573" width="16.85546875" style="967" customWidth="1"/>
    <col min="11574" max="11574" width="16.5703125" style="967" customWidth="1"/>
    <col min="11575" max="11579" width="9.140625" style="967"/>
    <col min="11580" max="11584" width="14.42578125" style="967" bestFit="1" customWidth="1"/>
    <col min="11585" max="11585" width="9.140625" style="967"/>
    <col min="11586" max="11588" width="14.42578125" style="967" bestFit="1" customWidth="1"/>
    <col min="11589" max="11620" width="9.140625" style="967"/>
    <col min="11621" max="11621" width="56.5703125" style="967" customWidth="1"/>
    <col min="11622" max="11622" width="15" style="967" bestFit="1" customWidth="1"/>
    <col min="11623" max="11643" width="15" style="967" customWidth="1"/>
    <col min="11644" max="11698" width="15.5703125" style="967" customWidth="1"/>
    <col min="11699" max="11705" width="15.5703125" style="967" bestFit="1" customWidth="1"/>
    <col min="11706" max="11774" width="9.140625" style="967"/>
    <col min="11775" max="11775" width="66.42578125" style="967" customWidth="1"/>
    <col min="11776" max="11803" width="15" style="967" customWidth="1"/>
    <col min="11804" max="11821" width="16.28515625" style="967" bestFit="1" customWidth="1"/>
    <col min="11822" max="11827" width="17.28515625" style="967" bestFit="1" customWidth="1"/>
    <col min="11828" max="11828" width="17.140625" style="967" customWidth="1"/>
    <col min="11829" max="11829" width="16.85546875" style="967" customWidth="1"/>
    <col min="11830" max="11830" width="16.5703125" style="967" customWidth="1"/>
    <col min="11831" max="11835" width="9.140625" style="967"/>
    <col min="11836" max="11840" width="14.42578125" style="967" bestFit="1" customWidth="1"/>
    <col min="11841" max="11841" width="9.140625" style="967"/>
    <col min="11842" max="11844" width="14.42578125" style="967" bestFit="1" customWidth="1"/>
    <col min="11845" max="11876" width="9.140625" style="967"/>
    <col min="11877" max="11877" width="56.5703125" style="967" customWidth="1"/>
    <col min="11878" max="11878" width="15" style="967" bestFit="1" customWidth="1"/>
    <col min="11879" max="11899" width="15" style="967" customWidth="1"/>
    <col min="11900" max="11954" width="15.5703125" style="967" customWidth="1"/>
    <col min="11955" max="11961" width="15.5703125" style="967" bestFit="1" customWidth="1"/>
    <col min="11962" max="12030" width="9.140625" style="967"/>
    <col min="12031" max="12031" width="66.42578125" style="967" customWidth="1"/>
    <col min="12032" max="12059" width="15" style="967" customWidth="1"/>
    <col min="12060" max="12077" width="16.28515625" style="967" bestFit="1" customWidth="1"/>
    <col min="12078" max="12083" width="17.28515625" style="967" bestFit="1" customWidth="1"/>
    <col min="12084" max="12084" width="17.140625" style="967" customWidth="1"/>
    <col min="12085" max="12085" width="16.85546875" style="967" customWidth="1"/>
    <col min="12086" max="12086" width="16.5703125" style="967" customWidth="1"/>
    <col min="12087" max="12091" width="9.140625" style="967"/>
    <col min="12092" max="12096" width="14.42578125" style="967" bestFit="1" customWidth="1"/>
    <col min="12097" max="12097" width="9.140625" style="967"/>
    <col min="12098" max="12100" width="14.42578125" style="967" bestFit="1" customWidth="1"/>
    <col min="12101" max="12132" width="9.140625" style="967"/>
    <col min="12133" max="12133" width="56.5703125" style="967" customWidth="1"/>
    <col min="12134" max="12134" width="15" style="967" bestFit="1" customWidth="1"/>
    <col min="12135" max="12155" width="15" style="967" customWidth="1"/>
    <col min="12156" max="12210" width="15.5703125" style="967" customWidth="1"/>
    <col min="12211" max="12217" width="15.5703125" style="967" bestFit="1" customWidth="1"/>
    <col min="12218" max="12286" width="9.140625" style="967"/>
    <col min="12287" max="12287" width="66.42578125" style="967" customWidth="1"/>
    <col min="12288" max="12315" width="15" style="967" customWidth="1"/>
    <col min="12316" max="12333" width="16.28515625" style="967" bestFit="1" customWidth="1"/>
    <col min="12334" max="12339" width="17.28515625" style="967" bestFit="1" customWidth="1"/>
    <col min="12340" max="12340" width="17.140625" style="967" customWidth="1"/>
    <col min="12341" max="12341" width="16.85546875" style="967" customWidth="1"/>
    <col min="12342" max="12342" width="16.5703125" style="967" customWidth="1"/>
    <col min="12343" max="12347" width="9.140625" style="967"/>
    <col min="12348" max="12352" width="14.42578125" style="967" bestFit="1" customWidth="1"/>
    <col min="12353" max="12353" width="9.140625" style="967"/>
    <col min="12354" max="12356" width="14.42578125" style="967" bestFit="1" customWidth="1"/>
    <col min="12357" max="12388" width="9.140625" style="967"/>
    <col min="12389" max="12389" width="56.5703125" style="967" customWidth="1"/>
    <col min="12390" max="12390" width="15" style="967" bestFit="1" customWidth="1"/>
    <col min="12391" max="12411" width="15" style="967" customWidth="1"/>
    <col min="12412" max="12466" width="15.5703125" style="967" customWidth="1"/>
    <col min="12467" max="12473" width="15.5703125" style="967" bestFit="1" customWidth="1"/>
    <col min="12474" max="12542" width="9.140625" style="967"/>
    <col min="12543" max="12543" width="66.42578125" style="967" customWidth="1"/>
    <col min="12544" max="12571" width="15" style="967" customWidth="1"/>
    <col min="12572" max="12589" width="16.28515625" style="967" bestFit="1" customWidth="1"/>
    <col min="12590" max="12595" width="17.28515625" style="967" bestFit="1" customWidth="1"/>
    <col min="12596" max="12596" width="17.140625" style="967" customWidth="1"/>
    <col min="12597" max="12597" width="16.85546875" style="967" customWidth="1"/>
    <col min="12598" max="12598" width="16.5703125" style="967" customWidth="1"/>
    <col min="12599" max="12603" width="9.140625" style="967"/>
    <col min="12604" max="12608" width="14.42578125" style="967" bestFit="1" customWidth="1"/>
    <col min="12609" max="12609" width="9.140625" style="967"/>
    <col min="12610" max="12612" width="14.42578125" style="967" bestFit="1" customWidth="1"/>
    <col min="12613" max="12644" width="9.140625" style="967"/>
    <col min="12645" max="12645" width="56.5703125" style="967" customWidth="1"/>
    <col min="12646" max="12646" width="15" style="967" bestFit="1" customWidth="1"/>
    <col min="12647" max="12667" width="15" style="967" customWidth="1"/>
    <col min="12668" max="12722" width="15.5703125" style="967" customWidth="1"/>
    <col min="12723" max="12729" width="15.5703125" style="967" bestFit="1" customWidth="1"/>
    <col min="12730" max="12798" width="9.140625" style="967"/>
    <col min="12799" max="12799" width="66.42578125" style="967" customWidth="1"/>
    <col min="12800" max="12827" width="15" style="967" customWidth="1"/>
    <col min="12828" max="12845" width="16.28515625" style="967" bestFit="1" customWidth="1"/>
    <col min="12846" max="12851" width="17.28515625" style="967" bestFit="1" customWidth="1"/>
    <col min="12852" max="12852" width="17.140625" style="967" customWidth="1"/>
    <col min="12853" max="12853" width="16.85546875" style="967" customWidth="1"/>
    <col min="12854" max="12854" width="16.5703125" style="967" customWidth="1"/>
    <col min="12855" max="12859" width="9.140625" style="967"/>
    <col min="12860" max="12864" width="14.42578125" style="967" bestFit="1" customWidth="1"/>
    <col min="12865" max="12865" width="9.140625" style="967"/>
    <col min="12866" max="12868" width="14.42578125" style="967" bestFit="1" customWidth="1"/>
    <col min="12869" max="12900" width="9.140625" style="967"/>
    <col min="12901" max="12901" width="56.5703125" style="967" customWidth="1"/>
    <col min="12902" max="12902" width="15" style="967" bestFit="1" customWidth="1"/>
    <col min="12903" max="12923" width="15" style="967" customWidth="1"/>
    <col min="12924" max="12978" width="15.5703125" style="967" customWidth="1"/>
    <col min="12979" max="12985" width="15.5703125" style="967" bestFit="1" customWidth="1"/>
    <col min="12986" max="13054" width="9.140625" style="967"/>
    <col min="13055" max="13055" width="66.42578125" style="967" customWidth="1"/>
    <col min="13056" max="13083" width="15" style="967" customWidth="1"/>
    <col min="13084" max="13101" width="16.28515625" style="967" bestFit="1" customWidth="1"/>
    <col min="13102" max="13107" width="17.28515625" style="967" bestFit="1" customWidth="1"/>
    <col min="13108" max="13108" width="17.140625" style="967" customWidth="1"/>
    <col min="13109" max="13109" width="16.85546875" style="967" customWidth="1"/>
    <col min="13110" max="13110" width="16.5703125" style="967" customWidth="1"/>
    <col min="13111" max="13115" width="9.140625" style="967"/>
    <col min="13116" max="13120" width="14.42578125" style="967" bestFit="1" customWidth="1"/>
    <col min="13121" max="13121" width="9.140625" style="967"/>
    <col min="13122" max="13124" width="14.42578125" style="967" bestFit="1" customWidth="1"/>
    <col min="13125" max="13156" width="9.140625" style="967"/>
    <col min="13157" max="13157" width="56.5703125" style="967" customWidth="1"/>
    <col min="13158" max="13158" width="15" style="967" bestFit="1" customWidth="1"/>
    <col min="13159" max="13179" width="15" style="967" customWidth="1"/>
    <col min="13180" max="13234" width="15.5703125" style="967" customWidth="1"/>
    <col min="13235" max="13241" width="15.5703125" style="967" bestFit="1" customWidth="1"/>
    <col min="13242" max="13310" width="9.140625" style="967"/>
    <col min="13311" max="13311" width="66.42578125" style="967" customWidth="1"/>
    <col min="13312" max="13339" width="15" style="967" customWidth="1"/>
    <col min="13340" max="13357" width="16.28515625" style="967" bestFit="1" customWidth="1"/>
    <col min="13358" max="13363" width="17.28515625" style="967" bestFit="1" customWidth="1"/>
    <col min="13364" max="13364" width="17.140625" style="967" customWidth="1"/>
    <col min="13365" max="13365" width="16.85546875" style="967" customWidth="1"/>
    <col min="13366" max="13366" width="16.5703125" style="967" customWidth="1"/>
    <col min="13367" max="13371" width="9.140625" style="967"/>
    <col min="13372" max="13376" width="14.42578125" style="967" bestFit="1" customWidth="1"/>
    <col min="13377" max="13377" width="9.140625" style="967"/>
    <col min="13378" max="13380" width="14.42578125" style="967" bestFit="1" customWidth="1"/>
    <col min="13381" max="13412" width="9.140625" style="967"/>
    <col min="13413" max="13413" width="56.5703125" style="967" customWidth="1"/>
    <col min="13414" max="13414" width="15" style="967" bestFit="1" customWidth="1"/>
    <col min="13415" max="13435" width="15" style="967" customWidth="1"/>
    <col min="13436" max="13490" width="15.5703125" style="967" customWidth="1"/>
    <col min="13491" max="13497" width="15.5703125" style="967" bestFit="1" customWidth="1"/>
    <col min="13498" max="13566" width="9.140625" style="967"/>
    <col min="13567" max="13567" width="66.42578125" style="967" customWidth="1"/>
    <col min="13568" max="13595" width="15" style="967" customWidth="1"/>
    <col min="13596" max="13613" width="16.28515625" style="967" bestFit="1" customWidth="1"/>
    <col min="13614" max="13619" width="17.28515625" style="967" bestFit="1" customWidth="1"/>
    <col min="13620" max="13620" width="17.140625" style="967" customWidth="1"/>
    <col min="13621" max="13621" width="16.85546875" style="967" customWidth="1"/>
    <col min="13622" max="13622" width="16.5703125" style="967" customWidth="1"/>
    <col min="13623" max="13627" width="9.140625" style="967"/>
    <col min="13628" max="13632" width="14.42578125" style="967" bestFit="1" customWidth="1"/>
    <col min="13633" max="13633" width="9.140625" style="967"/>
    <col min="13634" max="13636" width="14.42578125" style="967" bestFit="1" customWidth="1"/>
    <col min="13637" max="13668" width="9.140625" style="967"/>
    <col min="13669" max="13669" width="56.5703125" style="967" customWidth="1"/>
    <col min="13670" max="13670" width="15" style="967" bestFit="1" customWidth="1"/>
    <col min="13671" max="13691" width="15" style="967" customWidth="1"/>
    <col min="13692" max="13746" width="15.5703125" style="967" customWidth="1"/>
    <col min="13747" max="13753" width="15.5703125" style="967" bestFit="1" customWidth="1"/>
    <col min="13754" max="13822" width="9.140625" style="967"/>
    <col min="13823" max="13823" width="66.42578125" style="967" customWidth="1"/>
    <col min="13824" max="13851" width="15" style="967" customWidth="1"/>
    <col min="13852" max="13869" width="16.28515625" style="967" bestFit="1" customWidth="1"/>
    <col min="13870" max="13875" width="17.28515625" style="967" bestFit="1" customWidth="1"/>
    <col min="13876" max="13876" width="17.140625" style="967" customWidth="1"/>
    <col min="13877" max="13877" width="16.85546875" style="967" customWidth="1"/>
    <col min="13878" max="13878" width="16.5703125" style="967" customWidth="1"/>
    <col min="13879" max="13883" width="9.140625" style="967"/>
    <col min="13884" max="13888" width="14.42578125" style="967" bestFit="1" customWidth="1"/>
    <col min="13889" max="13889" width="9.140625" style="967"/>
    <col min="13890" max="13892" width="14.42578125" style="967" bestFit="1" customWidth="1"/>
    <col min="13893" max="13924" width="9.140625" style="967"/>
    <col min="13925" max="13925" width="56.5703125" style="967" customWidth="1"/>
    <col min="13926" max="13926" width="15" style="967" bestFit="1" customWidth="1"/>
    <col min="13927" max="13947" width="15" style="967" customWidth="1"/>
    <col min="13948" max="14002" width="15.5703125" style="967" customWidth="1"/>
    <col min="14003" max="14009" width="15.5703125" style="967" bestFit="1" customWidth="1"/>
    <col min="14010" max="14078" width="9.140625" style="967"/>
    <col min="14079" max="14079" width="66.42578125" style="967" customWidth="1"/>
    <col min="14080" max="14107" width="15" style="967" customWidth="1"/>
    <col min="14108" max="14125" width="16.28515625" style="967" bestFit="1" customWidth="1"/>
    <col min="14126" max="14131" width="17.28515625" style="967" bestFit="1" customWidth="1"/>
    <col min="14132" max="14132" width="17.140625" style="967" customWidth="1"/>
    <col min="14133" max="14133" width="16.85546875" style="967" customWidth="1"/>
    <col min="14134" max="14134" width="16.5703125" style="967" customWidth="1"/>
    <col min="14135" max="14139" width="9.140625" style="967"/>
    <col min="14140" max="14144" width="14.42578125" style="967" bestFit="1" customWidth="1"/>
    <col min="14145" max="14145" width="9.140625" style="967"/>
    <col min="14146" max="14148" width="14.42578125" style="967" bestFit="1" customWidth="1"/>
    <col min="14149" max="14180" width="9.140625" style="967"/>
    <col min="14181" max="14181" width="56.5703125" style="967" customWidth="1"/>
    <col min="14182" max="14182" width="15" style="967" bestFit="1" customWidth="1"/>
    <col min="14183" max="14203" width="15" style="967" customWidth="1"/>
    <col min="14204" max="14258" width="15.5703125" style="967" customWidth="1"/>
    <col min="14259" max="14265" width="15.5703125" style="967" bestFit="1" customWidth="1"/>
    <col min="14266" max="14334" width="9.140625" style="967"/>
    <col min="14335" max="14335" width="66.42578125" style="967" customWidth="1"/>
    <col min="14336" max="14363" width="15" style="967" customWidth="1"/>
    <col min="14364" max="14381" width="16.28515625" style="967" bestFit="1" customWidth="1"/>
    <col min="14382" max="14387" width="17.28515625" style="967" bestFit="1" customWidth="1"/>
    <col min="14388" max="14388" width="17.140625" style="967" customWidth="1"/>
    <col min="14389" max="14389" width="16.85546875" style="967" customWidth="1"/>
    <col min="14390" max="14390" width="16.5703125" style="967" customWidth="1"/>
    <col min="14391" max="14395" width="9.140625" style="967"/>
    <col min="14396" max="14400" width="14.42578125" style="967" bestFit="1" customWidth="1"/>
    <col min="14401" max="14401" width="9.140625" style="967"/>
    <col min="14402" max="14404" width="14.42578125" style="967" bestFit="1" customWidth="1"/>
    <col min="14405" max="14436" width="9.140625" style="967"/>
    <col min="14437" max="14437" width="56.5703125" style="967" customWidth="1"/>
    <col min="14438" max="14438" width="15" style="967" bestFit="1" customWidth="1"/>
    <col min="14439" max="14459" width="15" style="967" customWidth="1"/>
    <col min="14460" max="14514" width="15.5703125" style="967" customWidth="1"/>
    <col min="14515" max="14521" width="15.5703125" style="967" bestFit="1" customWidth="1"/>
    <col min="14522" max="14590" width="9.140625" style="967"/>
    <col min="14591" max="14591" width="66.42578125" style="967" customWidth="1"/>
    <col min="14592" max="14619" width="15" style="967" customWidth="1"/>
    <col min="14620" max="14637" width="16.28515625" style="967" bestFit="1" customWidth="1"/>
    <col min="14638" max="14643" width="17.28515625" style="967" bestFit="1" customWidth="1"/>
    <col min="14644" max="14644" width="17.140625" style="967" customWidth="1"/>
    <col min="14645" max="14645" width="16.85546875" style="967" customWidth="1"/>
    <col min="14646" max="14646" width="16.5703125" style="967" customWidth="1"/>
    <col min="14647" max="14651" width="9.140625" style="967"/>
    <col min="14652" max="14656" width="14.42578125" style="967" bestFit="1" customWidth="1"/>
    <col min="14657" max="14657" width="9.140625" style="967"/>
    <col min="14658" max="14660" width="14.42578125" style="967" bestFit="1" customWidth="1"/>
    <col min="14661" max="14692" width="9.140625" style="967"/>
    <col min="14693" max="14693" width="56.5703125" style="967" customWidth="1"/>
    <col min="14694" max="14694" width="15" style="967" bestFit="1" customWidth="1"/>
    <col min="14695" max="14715" width="15" style="967" customWidth="1"/>
    <col min="14716" max="14770" width="15.5703125" style="967" customWidth="1"/>
    <col min="14771" max="14777" width="15.5703125" style="967" bestFit="1" customWidth="1"/>
    <col min="14778" max="14846" width="9.140625" style="967"/>
    <col min="14847" max="14847" width="66.42578125" style="967" customWidth="1"/>
    <col min="14848" max="14875" width="15" style="967" customWidth="1"/>
    <col min="14876" max="14893" width="16.28515625" style="967" bestFit="1" customWidth="1"/>
    <col min="14894" max="14899" width="17.28515625" style="967" bestFit="1" customWidth="1"/>
    <col min="14900" max="14900" width="17.140625" style="967" customWidth="1"/>
    <col min="14901" max="14901" width="16.85546875" style="967" customWidth="1"/>
    <col min="14902" max="14902" width="16.5703125" style="967" customWidth="1"/>
    <col min="14903" max="14907" width="9.140625" style="967"/>
    <col min="14908" max="14912" width="14.42578125" style="967" bestFit="1" customWidth="1"/>
    <col min="14913" max="14913" width="9.140625" style="967"/>
    <col min="14914" max="14916" width="14.42578125" style="967" bestFit="1" customWidth="1"/>
    <col min="14917" max="14948" width="9.140625" style="967"/>
    <col min="14949" max="14949" width="56.5703125" style="967" customWidth="1"/>
    <col min="14950" max="14950" width="15" style="967" bestFit="1" customWidth="1"/>
    <col min="14951" max="14971" width="15" style="967" customWidth="1"/>
    <col min="14972" max="15026" width="15.5703125" style="967" customWidth="1"/>
    <col min="15027" max="15033" width="15.5703125" style="967" bestFit="1" customWidth="1"/>
    <col min="15034" max="15102" width="9.140625" style="967"/>
    <col min="15103" max="15103" width="66.42578125" style="967" customWidth="1"/>
    <col min="15104" max="15131" width="15" style="967" customWidth="1"/>
    <col min="15132" max="15149" width="16.28515625" style="967" bestFit="1" customWidth="1"/>
    <col min="15150" max="15155" width="17.28515625" style="967" bestFit="1" customWidth="1"/>
    <col min="15156" max="15156" width="17.140625" style="967" customWidth="1"/>
    <col min="15157" max="15157" width="16.85546875" style="967" customWidth="1"/>
    <col min="15158" max="15158" width="16.5703125" style="967" customWidth="1"/>
    <col min="15159" max="15163" width="9.140625" style="967"/>
    <col min="15164" max="15168" width="14.42578125" style="967" bestFit="1" customWidth="1"/>
    <col min="15169" max="15169" width="9.140625" style="967"/>
    <col min="15170" max="15172" width="14.42578125" style="967" bestFit="1" customWidth="1"/>
    <col min="15173" max="15204" width="9.140625" style="967"/>
    <col min="15205" max="15205" width="56.5703125" style="967" customWidth="1"/>
    <col min="15206" max="15206" width="15" style="967" bestFit="1" customWidth="1"/>
    <col min="15207" max="15227" width="15" style="967" customWidth="1"/>
    <col min="15228" max="15282" width="15.5703125" style="967" customWidth="1"/>
    <col min="15283" max="15289" width="15.5703125" style="967" bestFit="1" customWidth="1"/>
    <col min="15290" max="15358" width="9.140625" style="967"/>
    <col min="15359" max="15359" width="66.42578125" style="967" customWidth="1"/>
    <col min="15360" max="15387" width="15" style="967" customWidth="1"/>
    <col min="15388" max="15405" width="16.28515625" style="967" bestFit="1" customWidth="1"/>
    <col min="15406" max="15411" width="17.28515625" style="967" bestFit="1" customWidth="1"/>
    <col min="15412" max="15412" width="17.140625" style="967" customWidth="1"/>
    <col min="15413" max="15413" width="16.85546875" style="967" customWidth="1"/>
    <col min="15414" max="15414" width="16.5703125" style="967" customWidth="1"/>
    <col min="15415" max="15419" width="9.140625" style="967"/>
    <col min="15420" max="15424" width="14.42578125" style="967" bestFit="1" customWidth="1"/>
    <col min="15425" max="15425" width="9.140625" style="967"/>
    <col min="15426" max="15428" width="14.42578125" style="967" bestFit="1" customWidth="1"/>
    <col min="15429" max="15460" width="9.140625" style="967"/>
    <col min="15461" max="15461" width="56.5703125" style="967" customWidth="1"/>
    <col min="15462" max="15462" width="15" style="967" bestFit="1" customWidth="1"/>
    <col min="15463" max="15483" width="15" style="967" customWidth="1"/>
    <col min="15484" max="15538" width="15.5703125" style="967" customWidth="1"/>
    <col min="15539" max="15545" width="15.5703125" style="967" bestFit="1" customWidth="1"/>
    <col min="15546" max="15614" width="9.140625" style="967"/>
    <col min="15615" max="15615" width="66.42578125" style="967" customWidth="1"/>
    <col min="15616" max="15643" width="15" style="967" customWidth="1"/>
    <col min="15644" max="15661" width="16.28515625" style="967" bestFit="1" customWidth="1"/>
    <col min="15662" max="15667" width="17.28515625" style="967" bestFit="1" customWidth="1"/>
    <col min="15668" max="15668" width="17.140625" style="967" customWidth="1"/>
    <col min="15669" max="15669" width="16.85546875" style="967" customWidth="1"/>
    <col min="15670" max="15670" width="16.5703125" style="967" customWidth="1"/>
    <col min="15671" max="15675" width="9.140625" style="967"/>
    <col min="15676" max="15680" width="14.42578125" style="967" bestFit="1" customWidth="1"/>
    <col min="15681" max="15681" width="9.140625" style="967"/>
    <col min="15682" max="15684" width="14.42578125" style="967" bestFit="1" customWidth="1"/>
    <col min="15685" max="15716" width="9.140625" style="967"/>
    <col min="15717" max="15717" width="56.5703125" style="967" customWidth="1"/>
    <col min="15718" max="15718" width="15" style="967" bestFit="1" customWidth="1"/>
    <col min="15719" max="15739" width="15" style="967" customWidth="1"/>
    <col min="15740" max="15794" width="15.5703125" style="967" customWidth="1"/>
    <col min="15795" max="15801" width="15.5703125" style="967" bestFit="1" customWidth="1"/>
    <col min="15802" max="15870" width="9.140625" style="967"/>
    <col min="15871" max="15871" width="66.42578125" style="967" customWidth="1"/>
    <col min="15872" max="15899" width="15" style="967" customWidth="1"/>
    <col min="15900" max="15917" width="16.28515625" style="967" bestFit="1" customWidth="1"/>
    <col min="15918" max="15923" width="17.28515625" style="967" bestFit="1" customWidth="1"/>
    <col min="15924" max="15924" width="17.140625" style="967" customWidth="1"/>
    <col min="15925" max="15925" width="16.85546875" style="967" customWidth="1"/>
    <col min="15926" max="15926" width="16.5703125" style="967" customWidth="1"/>
    <col min="15927" max="15931" width="9.140625" style="967"/>
    <col min="15932" max="15936" width="14.42578125" style="967" bestFit="1" customWidth="1"/>
    <col min="15937" max="15937" width="9.140625" style="967"/>
    <col min="15938" max="15940" width="14.42578125" style="967" bestFit="1" customWidth="1"/>
    <col min="15941" max="15972" width="9.140625" style="967"/>
    <col min="15973" max="15973" width="56.5703125" style="967" customWidth="1"/>
    <col min="15974" max="15974" width="15" style="967" bestFit="1" customWidth="1"/>
    <col min="15975" max="15995" width="15" style="967" customWidth="1"/>
    <col min="15996" max="16050" width="15.5703125" style="967" customWidth="1"/>
    <col min="16051" max="16057" width="15.5703125" style="967" bestFit="1" customWidth="1"/>
    <col min="16058" max="16126" width="9.140625" style="967"/>
    <col min="16127" max="16127" width="66.42578125" style="967" customWidth="1"/>
    <col min="16128" max="16155" width="15" style="967" customWidth="1"/>
    <col min="16156" max="16173" width="16.28515625" style="967" bestFit="1" customWidth="1"/>
    <col min="16174" max="16179" width="17.28515625" style="967" bestFit="1" customWidth="1"/>
    <col min="16180" max="16180" width="17.140625" style="967" customWidth="1"/>
    <col min="16181" max="16181" width="16.85546875" style="967" customWidth="1"/>
    <col min="16182" max="16182" width="16.5703125" style="967" customWidth="1"/>
    <col min="16183" max="16187" width="9.140625" style="967"/>
    <col min="16188" max="16192" width="14.42578125" style="967" bestFit="1" customWidth="1"/>
    <col min="16193" max="16193" width="9.140625" style="967"/>
    <col min="16194" max="16196" width="14.42578125" style="967" bestFit="1" customWidth="1"/>
    <col min="16197" max="16228" width="9.140625" style="967"/>
    <col min="16229" max="16229" width="56.5703125" style="967" customWidth="1"/>
    <col min="16230" max="16230" width="15" style="967" bestFit="1" customWidth="1"/>
    <col min="16231" max="16251" width="15" style="967" customWidth="1"/>
    <col min="16252" max="16306" width="15.5703125" style="967" customWidth="1"/>
    <col min="16307" max="16313" width="15.5703125" style="967" bestFit="1" customWidth="1"/>
    <col min="16314" max="16384" width="9.140625" style="967"/>
  </cols>
  <sheetData>
    <row r="1" spans="1:72" ht="25.5">
      <c r="A1" s="883" t="s">
        <v>313</v>
      </c>
    </row>
    <row r="2" spans="1:72" ht="39" customHeight="1" thickBot="1">
      <c r="A2" s="968" t="s">
        <v>591</v>
      </c>
      <c r="B2" s="970"/>
      <c r="C2" s="970"/>
      <c r="D2" s="970"/>
      <c r="E2" s="970"/>
      <c r="F2" s="970"/>
      <c r="G2" s="970"/>
      <c r="H2" s="970"/>
      <c r="I2" s="970"/>
      <c r="J2" s="970"/>
      <c r="K2" s="970"/>
      <c r="L2" s="970"/>
      <c r="M2" s="970"/>
      <c r="N2" s="970"/>
      <c r="O2" s="970"/>
      <c r="P2" s="970"/>
      <c r="Q2" s="970"/>
      <c r="R2" s="970"/>
      <c r="S2" s="970"/>
      <c r="T2" s="970"/>
      <c r="U2" s="970"/>
      <c r="V2" s="970"/>
      <c r="W2" s="970" t="s">
        <v>592</v>
      </c>
      <c r="X2" s="970" t="s">
        <v>592</v>
      </c>
      <c r="Y2" s="970" t="s">
        <v>592</v>
      </c>
      <c r="Z2" s="970" t="s">
        <v>592</v>
      </c>
      <c r="AA2" s="970" t="s">
        <v>592</v>
      </c>
      <c r="AB2" s="970"/>
      <c r="AC2" s="970"/>
      <c r="AD2" s="970"/>
      <c r="AE2" s="970"/>
      <c r="AF2" s="970"/>
      <c r="AG2" s="970"/>
      <c r="AH2" s="970"/>
      <c r="AI2" s="970"/>
      <c r="AJ2" s="970"/>
      <c r="AK2" s="970"/>
      <c r="AL2" s="970"/>
      <c r="AM2" s="970"/>
      <c r="AN2" s="970"/>
      <c r="AO2" s="970"/>
      <c r="AP2" s="970"/>
      <c r="AQ2" s="970"/>
      <c r="AR2" s="970"/>
      <c r="AS2" s="970"/>
      <c r="AT2" s="970"/>
      <c r="AU2" s="970"/>
      <c r="AV2" s="970"/>
      <c r="AW2" s="970"/>
      <c r="AX2" s="970"/>
      <c r="AY2" s="970"/>
      <c r="AZ2" s="970"/>
      <c r="BA2" s="970"/>
      <c r="BB2" s="990"/>
      <c r="BC2" s="990"/>
      <c r="BD2" s="990"/>
      <c r="BE2" s="990"/>
      <c r="BF2" s="990" t="s">
        <v>592</v>
      </c>
      <c r="BG2" s="990" t="s">
        <v>592</v>
      </c>
      <c r="BH2" s="990" t="s">
        <v>592</v>
      </c>
      <c r="BI2" s="990" t="s">
        <v>592</v>
      </c>
      <c r="BJ2" s="990" t="s">
        <v>592</v>
      </c>
      <c r="BK2" s="990" t="s">
        <v>592</v>
      </c>
      <c r="BL2" s="990" t="s">
        <v>592</v>
      </c>
      <c r="BM2" s="990" t="s">
        <v>592</v>
      </c>
      <c r="BN2" s="990" t="s">
        <v>592</v>
      </c>
      <c r="BO2" s="990" t="s">
        <v>592</v>
      </c>
      <c r="BP2" s="990" t="s">
        <v>592</v>
      </c>
    </row>
    <row r="3" spans="1:72" s="974" customFormat="1" ht="33.75" customHeight="1" thickBot="1">
      <c r="A3" s="971" t="s">
        <v>539</v>
      </c>
      <c r="B3" s="972">
        <v>41706</v>
      </c>
      <c r="C3" s="972">
        <v>41738</v>
      </c>
      <c r="D3" s="972">
        <v>41770</v>
      </c>
      <c r="E3" s="972">
        <v>41802</v>
      </c>
      <c r="F3" s="972">
        <v>41834</v>
      </c>
      <c r="G3" s="972">
        <v>41866</v>
      </c>
      <c r="H3" s="972">
        <v>41898</v>
      </c>
      <c r="I3" s="972">
        <v>41930</v>
      </c>
      <c r="J3" s="972">
        <v>41962</v>
      </c>
      <c r="K3" s="972">
        <v>41994</v>
      </c>
      <c r="L3" s="972">
        <v>42026</v>
      </c>
      <c r="M3" s="972">
        <v>42058</v>
      </c>
      <c r="N3" s="972">
        <v>42090</v>
      </c>
      <c r="O3" s="972">
        <v>42122</v>
      </c>
      <c r="P3" s="972">
        <v>42154</v>
      </c>
      <c r="Q3" s="972">
        <v>42156</v>
      </c>
      <c r="R3" s="972">
        <v>42186</v>
      </c>
      <c r="S3" s="972">
        <v>42217</v>
      </c>
      <c r="T3" s="972">
        <v>42248</v>
      </c>
      <c r="U3" s="972">
        <v>42278</v>
      </c>
      <c r="V3" s="972">
        <v>42309</v>
      </c>
      <c r="W3" s="972">
        <v>42339</v>
      </c>
      <c r="X3" s="972">
        <v>42370</v>
      </c>
      <c r="Y3" s="972">
        <v>42401</v>
      </c>
      <c r="Z3" s="972">
        <v>42430</v>
      </c>
      <c r="AA3" s="972">
        <v>42461</v>
      </c>
      <c r="AB3" s="972">
        <v>42491</v>
      </c>
      <c r="AC3" s="972">
        <v>42522</v>
      </c>
      <c r="AD3" s="972">
        <v>42552</v>
      </c>
      <c r="AE3" s="972">
        <v>42583</v>
      </c>
      <c r="AF3" s="972">
        <v>42614</v>
      </c>
      <c r="AG3" s="972">
        <v>42644</v>
      </c>
      <c r="AH3" s="972">
        <v>42675</v>
      </c>
      <c r="AI3" s="972">
        <v>42705</v>
      </c>
      <c r="AJ3" s="972">
        <v>42736</v>
      </c>
      <c r="AK3" s="972">
        <v>42767</v>
      </c>
      <c r="AL3" s="972">
        <v>42795</v>
      </c>
      <c r="AM3" s="972">
        <v>42826</v>
      </c>
      <c r="AN3" s="972">
        <v>42856</v>
      </c>
      <c r="AO3" s="972">
        <v>42887</v>
      </c>
      <c r="AP3" s="972">
        <v>42917</v>
      </c>
      <c r="AQ3" s="972">
        <v>42948</v>
      </c>
      <c r="AR3" s="972">
        <v>42979</v>
      </c>
      <c r="AS3" s="972">
        <v>43009</v>
      </c>
      <c r="AT3" s="972">
        <v>43040</v>
      </c>
      <c r="AU3" s="972">
        <v>43070</v>
      </c>
      <c r="AV3" s="972">
        <v>43101</v>
      </c>
      <c r="AW3" s="972">
        <v>43132</v>
      </c>
      <c r="AX3" s="972">
        <v>43160</v>
      </c>
      <c r="AY3" s="972">
        <v>43191</v>
      </c>
      <c r="AZ3" s="972">
        <v>43221</v>
      </c>
      <c r="BA3" s="972">
        <v>43252</v>
      </c>
      <c r="BB3" s="972">
        <v>43282</v>
      </c>
      <c r="BC3" s="972">
        <v>43313</v>
      </c>
      <c r="BD3" s="991">
        <v>43344</v>
      </c>
      <c r="BE3" s="1014">
        <v>43374</v>
      </c>
      <c r="BF3" s="972">
        <v>43405</v>
      </c>
      <c r="BG3" s="991">
        <v>43435</v>
      </c>
      <c r="BH3" s="1506">
        <v>43466</v>
      </c>
      <c r="BI3" s="972">
        <v>43497</v>
      </c>
      <c r="BJ3" s="991">
        <v>43525</v>
      </c>
      <c r="BK3" s="1506">
        <v>43556</v>
      </c>
      <c r="BL3" s="972">
        <v>43586</v>
      </c>
      <c r="BM3" s="991">
        <v>43617</v>
      </c>
      <c r="BN3" s="972">
        <v>43654</v>
      </c>
      <c r="BO3" s="972">
        <v>43686</v>
      </c>
      <c r="BP3" s="972">
        <v>43719</v>
      </c>
    </row>
    <row r="4" spans="1:72" ht="15.75" customHeight="1">
      <c r="A4" s="975" t="s">
        <v>541</v>
      </c>
      <c r="B4" s="976">
        <v>6609079.4283127086</v>
      </c>
      <c r="C4" s="976">
        <v>6731897.9712017588</v>
      </c>
      <c r="D4" s="976">
        <v>6671522.7124520503</v>
      </c>
      <c r="E4" s="976">
        <v>7673096.5760514401</v>
      </c>
      <c r="F4" s="976">
        <v>7950033.0566553995</v>
      </c>
      <c r="G4" s="976">
        <v>7538588.0933313798</v>
      </c>
      <c r="H4" s="976">
        <v>7578783.5399673907</v>
      </c>
      <c r="I4" s="976">
        <v>6805704.9647784196</v>
      </c>
      <c r="J4" s="976">
        <v>6966102.4161232803</v>
      </c>
      <c r="K4" s="976">
        <v>6954214.7697211597</v>
      </c>
      <c r="L4" s="976">
        <v>6284060.6451592008</v>
      </c>
      <c r="M4" s="976">
        <v>6786027.3236456802</v>
      </c>
      <c r="N4" s="976">
        <v>6787822.21290306</v>
      </c>
      <c r="O4" s="976">
        <v>6075908.3543955591</v>
      </c>
      <c r="P4" s="976">
        <v>6286200.6485508988</v>
      </c>
      <c r="Q4" s="976">
        <v>5951452.8986172704</v>
      </c>
      <c r="R4" s="976">
        <v>5687055.5420051906</v>
      </c>
      <c r="S4" s="976">
        <v>5498140.647551259</v>
      </c>
      <c r="T4" s="976">
        <v>5083121.1068959096</v>
      </c>
      <c r="U4" s="976">
        <v>4622150.3726592287</v>
      </c>
      <c r="V4" s="976">
        <v>5287243.4571214607</v>
      </c>
      <c r="W4" s="976">
        <v>5653320.3687371314</v>
      </c>
      <c r="X4" s="976">
        <v>5392609.3320303699</v>
      </c>
      <c r="Y4" s="976">
        <v>5471351.9140001796</v>
      </c>
      <c r="Z4" s="976">
        <v>5551714.2681374503</v>
      </c>
      <c r="AA4" s="976">
        <v>5045947.9288293198</v>
      </c>
      <c r="AB4" s="976">
        <v>5206749.9019697905</v>
      </c>
      <c r="AC4" s="976">
        <v>7105663.4678294305</v>
      </c>
      <c r="AD4" s="976">
        <v>7563877.1669815388</v>
      </c>
      <c r="AE4" s="976">
        <v>7350806.4058550298</v>
      </c>
      <c r="AF4" s="976">
        <v>7742283.6307870392</v>
      </c>
      <c r="AG4" s="976">
        <v>7621243.6804530611</v>
      </c>
      <c r="AH4" s="976">
        <v>7996938.194421621</v>
      </c>
      <c r="AI4" s="976">
        <v>9149659.2873270623</v>
      </c>
      <c r="AJ4" s="976">
        <v>9473002.4831482209</v>
      </c>
      <c r="AK4" s="976">
        <v>7977399.2428668709</v>
      </c>
      <c r="AL4" s="976">
        <v>7628543.4552355623</v>
      </c>
      <c r="AM4" s="976">
        <v>7269852.6378318304</v>
      </c>
      <c r="AN4" s="976">
        <v>8540084.4872846715</v>
      </c>
      <c r="AO4" s="976">
        <v>8468080.6177148502</v>
      </c>
      <c r="AP4" s="976">
        <v>8743688.0898852702</v>
      </c>
      <c r="AQ4" s="976">
        <v>9732990.8915388528</v>
      </c>
      <c r="AR4" s="976">
        <v>10050494.645033607</v>
      </c>
      <c r="AS4" s="976">
        <v>12397103.899762079</v>
      </c>
      <c r="AT4" s="976">
        <v>13297567.135118209</v>
      </c>
      <c r="AU4" s="976">
        <v>15520760.99390126</v>
      </c>
      <c r="AV4" s="976">
        <v>15591517.90456</v>
      </c>
      <c r="AW4" s="976">
        <v>15032430.459008086</v>
      </c>
      <c r="AX4" s="976">
        <v>16316847.916813333</v>
      </c>
      <c r="AY4" s="976">
        <v>15862412.244429791</v>
      </c>
      <c r="AZ4" s="976">
        <v>18297137.721247692</v>
      </c>
      <c r="BA4" s="976">
        <v>18337532.466134164</v>
      </c>
      <c r="BB4" s="976">
        <v>17784894.57711073</v>
      </c>
      <c r="BC4" s="976">
        <v>18411932.132895816</v>
      </c>
      <c r="BD4" s="992">
        <v>18815935.550351121</v>
      </c>
      <c r="BE4" s="1502">
        <v>18770212.877192747</v>
      </c>
      <c r="BF4" s="976">
        <v>18990400.777696285</v>
      </c>
      <c r="BG4" s="992">
        <v>18397816.887785871</v>
      </c>
      <c r="BH4" s="2015">
        <v>17814232.980541218</v>
      </c>
      <c r="BI4" s="2016">
        <v>17023154.955866817</v>
      </c>
      <c r="BJ4" s="2017">
        <v>16816802.466617357</v>
      </c>
      <c r="BK4" s="2015">
        <v>17324334.133493423</v>
      </c>
      <c r="BL4" s="2016">
        <v>19100003.891837027</v>
      </c>
      <c r="BM4" s="2017">
        <v>18471241.477175511</v>
      </c>
      <c r="BN4" s="2015">
        <v>17663300.585810915</v>
      </c>
      <c r="BO4" s="2016">
        <v>15702066.403776817</v>
      </c>
      <c r="BP4" s="2017">
        <v>13911335.831833158</v>
      </c>
    </row>
    <row r="5" spans="1:72" ht="15.75" customHeight="1">
      <c r="A5" s="977" t="s">
        <v>542</v>
      </c>
      <c r="B5" s="978">
        <v>5094939.8329273593</v>
      </c>
      <c r="C5" s="978">
        <v>5336587.2455097083</v>
      </c>
      <c r="D5" s="978">
        <v>5441059.2997229202</v>
      </c>
      <c r="E5" s="978">
        <v>6343984.9059362104</v>
      </c>
      <c r="F5" s="978">
        <v>6666973.6886781193</v>
      </c>
      <c r="G5" s="978">
        <v>6438939.7343588788</v>
      </c>
      <c r="H5" s="978">
        <v>6436323.7865137905</v>
      </c>
      <c r="I5" s="978">
        <v>5979425.3237560187</v>
      </c>
      <c r="J5" s="978">
        <v>6116976.7073616097</v>
      </c>
      <c r="K5" s="978">
        <v>6244718.9226108901</v>
      </c>
      <c r="L5" s="978">
        <v>5684784.0810297709</v>
      </c>
      <c r="M5" s="978">
        <v>6071525.15358877</v>
      </c>
      <c r="N5" s="978">
        <v>6156964.2206612797</v>
      </c>
      <c r="O5" s="978">
        <v>5336588.1990482388</v>
      </c>
      <c r="P5" s="978">
        <v>5889566.8297237689</v>
      </c>
      <c r="Q5" s="978">
        <v>5795959.6085232701</v>
      </c>
      <c r="R5" s="978">
        <v>5543922.2552948194</v>
      </c>
      <c r="S5" s="978">
        <v>5635548.4267962594</v>
      </c>
      <c r="T5" s="978">
        <v>5242588.0508259097</v>
      </c>
      <c r="U5" s="978">
        <v>4718612.9521631496</v>
      </c>
      <c r="V5" s="978">
        <v>5240045.6379330205</v>
      </c>
      <c r="W5" s="978">
        <v>5545320.5076884106</v>
      </c>
      <c r="X5" s="978">
        <v>5240626.2395649701</v>
      </c>
      <c r="Y5" s="978">
        <v>5283549.8233465999</v>
      </c>
      <c r="Z5" s="978">
        <v>5178224.0785983996</v>
      </c>
      <c r="AA5" s="978">
        <v>4683881.3081845604</v>
      </c>
      <c r="AB5" s="978">
        <v>5033301.6575070703</v>
      </c>
      <c r="AC5" s="978">
        <v>6840426.38465886</v>
      </c>
      <c r="AD5" s="978">
        <v>7103421.6150948396</v>
      </c>
      <c r="AE5" s="978">
        <v>7103729.6070377296</v>
      </c>
      <c r="AF5" s="978">
        <v>7791144.8763957992</v>
      </c>
      <c r="AG5" s="978">
        <v>7348298.8766618101</v>
      </c>
      <c r="AH5" s="978">
        <v>7754549.521942351</v>
      </c>
      <c r="AI5" s="978">
        <v>8790652.8178739026</v>
      </c>
      <c r="AJ5" s="978">
        <v>9306599.3850164022</v>
      </c>
      <c r="AK5" s="978">
        <v>7825907.2210970204</v>
      </c>
      <c r="AL5" s="978">
        <v>7624171.9647345915</v>
      </c>
      <c r="AM5" s="978">
        <v>7194874.0341629796</v>
      </c>
      <c r="AN5" s="978">
        <v>8233873.4688368523</v>
      </c>
      <c r="AO5" s="978">
        <v>8378904.5517167086</v>
      </c>
      <c r="AP5" s="978">
        <v>8466450.7812360395</v>
      </c>
      <c r="AQ5" s="978">
        <v>9620450.3536953125</v>
      </c>
      <c r="AR5" s="978">
        <v>9870237.7372852582</v>
      </c>
      <c r="AS5" s="978">
        <v>12111364.477959409</v>
      </c>
      <c r="AT5" s="978">
        <v>13138050.198877579</v>
      </c>
      <c r="AU5" s="978">
        <v>15134616.533619031</v>
      </c>
      <c r="AV5" s="978">
        <v>15210138.895427031</v>
      </c>
      <c r="AW5" s="978">
        <v>14746723.710592158</v>
      </c>
      <c r="AX5" s="978">
        <v>15918157.471568262</v>
      </c>
      <c r="AY5" s="978">
        <v>15220071.920565702</v>
      </c>
      <c r="AZ5" s="978">
        <v>17931720.49448565</v>
      </c>
      <c r="BA5" s="978">
        <v>17844063.960243288</v>
      </c>
      <c r="BB5" s="978">
        <v>17270776.34132104</v>
      </c>
      <c r="BC5" s="978">
        <v>17993837.124356009</v>
      </c>
      <c r="BD5" s="993">
        <v>18277807.738827482</v>
      </c>
      <c r="BE5" s="1503">
        <v>18017640.440373674</v>
      </c>
      <c r="BF5" s="978">
        <v>18606572.938180402</v>
      </c>
      <c r="BG5" s="993">
        <v>18181445.77197564</v>
      </c>
      <c r="BH5" s="2018">
        <v>17139190.42180825</v>
      </c>
      <c r="BI5" s="2019">
        <v>16584590.109579695</v>
      </c>
      <c r="BJ5" s="2020">
        <v>16292639.596402477</v>
      </c>
      <c r="BK5" s="2018">
        <v>16554871.344446294</v>
      </c>
      <c r="BL5" s="2019">
        <v>18098420.780116979</v>
      </c>
      <c r="BM5" s="2020">
        <v>17569374.545699298</v>
      </c>
      <c r="BN5" s="2018">
        <v>17018668.100718234</v>
      </c>
      <c r="BO5" s="2019">
        <v>16021375.322823249</v>
      </c>
      <c r="BP5" s="2020">
        <v>14578246.447602719</v>
      </c>
    </row>
    <row r="6" spans="1:72" ht="15.75" customHeight="1">
      <c r="A6" s="977" t="s">
        <v>549</v>
      </c>
      <c r="B6" s="978">
        <v>1505246.8770713399</v>
      </c>
      <c r="C6" s="978">
        <v>1391282.9915876705</v>
      </c>
      <c r="D6" s="978">
        <v>1220258.1154257301</v>
      </c>
      <c r="E6" s="978">
        <v>1317873.3047155598</v>
      </c>
      <c r="F6" s="978">
        <v>1288942.9551291806</v>
      </c>
      <c r="G6" s="978">
        <v>1106385.9381111502</v>
      </c>
      <c r="H6" s="978">
        <v>1147193.9951794501</v>
      </c>
      <c r="I6" s="978">
        <v>831588.53686111025</v>
      </c>
      <c r="J6" s="978">
        <v>849418.06334517035</v>
      </c>
      <c r="K6" s="978">
        <v>712557.52463749982</v>
      </c>
      <c r="L6" s="978">
        <v>604824.65665782965</v>
      </c>
      <c r="M6" s="978">
        <v>720903.79158992949</v>
      </c>
      <c r="N6" s="978">
        <v>640606.24363972992</v>
      </c>
      <c r="O6" s="978">
        <v>748230.73540719994</v>
      </c>
      <c r="P6" s="978">
        <v>405502.88320650999</v>
      </c>
      <c r="Q6" s="978">
        <v>159892.92671292997</v>
      </c>
      <c r="R6" s="978">
        <v>148757.82825719053</v>
      </c>
      <c r="S6" s="978">
        <v>-136717.44867393002</v>
      </c>
      <c r="T6" s="978">
        <v>-159582.92616773001</v>
      </c>
      <c r="U6" s="978">
        <v>-95611.269860310247</v>
      </c>
      <c r="V6" s="978">
        <v>64017.196071770042</v>
      </c>
      <c r="W6" s="978">
        <v>125384.35941325058</v>
      </c>
      <c r="X6" s="978">
        <v>156245.42562780017</v>
      </c>
      <c r="Y6" s="978">
        <v>189486.19494436029</v>
      </c>
      <c r="Z6" s="978">
        <v>373183.35513467039</v>
      </c>
      <c r="AA6" s="978">
        <v>363242.46028121025</v>
      </c>
      <c r="AB6" s="978">
        <v>182801.55890142033</v>
      </c>
      <c r="AC6" s="978">
        <v>254493.47018897999</v>
      </c>
      <c r="AD6" s="978">
        <v>442708.69372632937</v>
      </c>
      <c r="AE6" s="978">
        <v>224935.01311211009</v>
      </c>
      <c r="AF6" s="978">
        <v>-51687.64922044985</v>
      </c>
      <c r="AG6" s="978">
        <v>257454.32317576045</v>
      </c>
      <c r="AH6" s="978">
        <v>233054.02343489043</v>
      </c>
      <c r="AI6" s="978">
        <v>346200.38280816982</v>
      </c>
      <c r="AJ6" s="978">
        <v>161029.89558389992</v>
      </c>
      <c r="AK6" s="978">
        <v>147855.10572957969</v>
      </c>
      <c r="AL6" s="978">
        <v>26777.277506240411</v>
      </c>
      <c r="AM6" s="978">
        <v>89108.662318329792</v>
      </c>
      <c r="AN6" s="978">
        <v>320233.50802243035</v>
      </c>
      <c r="AO6" s="978">
        <v>101695.17519758083</v>
      </c>
      <c r="AP6" s="978">
        <v>286597.1216316293</v>
      </c>
      <c r="AQ6" s="978">
        <v>153501.47598497011</v>
      </c>
      <c r="AR6" s="978">
        <v>228350.59128039004</v>
      </c>
      <c r="AS6" s="978">
        <v>322676.18200785015</v>
      </c>
      <c r="AT6" s="978">
        <v>207425.32286964008</v>
      </c>
      <c r="AU6" s="978">
        <v>422361.51436312962</v>
      </c>
      <c r="AV6" s="978">
        <v>413959.09053118015</v>
      </c>
      <c r="AW6" s="978">
        <v>326791.66532626981</v>
      </c>
      <c r="AX6" s="978">
        <v>445291.21408681059</v>
      </c>
      <c r="AY6" s="978">
        <v>669758.71072606975</v>
      </c>
      <c r="AZ6" s="978">
        <v>415518.13128476916</v>
      </c>
      <c r="BA6" s="978">
        <v>551440.51580870943</v>
      </c>
      <c r="BB6" s="978">
        <v>578875.05395516148</v>
      </c>
      <c r="BC6" s="978">
        <v>489947.70679862937</v>
      </c>
      <c r="BD6" s="993">
        <v>607317.86169077968</v>
      </c>
      <c r="BE6" s="1503">
        <v>839152.42524798959</v>
      </c>
      <c r="BF6" s="978">
        <v>458327.25942896912</v>
      </c>
      <c r="BG6" s="993">
        <v>294364.51866231114</v>
      </c>
      <c r="BH6" s="2018">
        <v>739833.97036364116</v>
      </c>
      <c r="BI6" s="2019">
        <v>532695.3844744605</v>
      </c>
      <c r="BJ6" s="2020">
        <v>598819.0513773202</v>
      </c>
      <c r="BK6" s="2018">
        <v>828291.82668269938</v>
      </c>
      <c r="BL6" s="2019">
        <v>1065644.4643654502</v>
      </c>
      <c r="BM6" s="2020">
        <v>968607.83255703049</v>
      </c>
      <c r="BN6" s="2018">
        <v>734482.31640287023</v>
      </c>
      <c r="BO6" s="2019">
        <v>-257579.46683794027</v>
      </c>
      <c r="BP6" s="2020">
        <v>-640313.09650421049</v>
      </c>
    </row>
    <row r="7" spans="1:72" ht="15.75" customHeight="1">
      <c r="A7" s="977" t="s">
        <v>593</v>
      </c>
      <c r="B7" s="978">
        <v>6402.3616350100001</v>
      </c>
      <c r="C7" s="978">
        <v>1550.46523138</v>
      </c>
      <c r="D7" s="978">
        <v>7674.9854794000003</v>
      </c>
      <c r="E7" s="978">
        <v>8419.5660676700008</v>
      </c>
      <c r="F7" s="978">
        <v>-9620.437789900001</v>
      </c>
      <c r="G7" s="978">
        <v>-10729.615580649999</v>
      </c>
      <c r="H7" s="978">
        <v>-8902.0628058500006</v>
      </c>
      <c r="I7" s="978">
        <v>-8832.2584377099993</v>
      </c>
      <c r="J7" s="978">
        <v>-3091.1043154999988</v>
      </c>
      <c r="K7" s="978">
        <v>-6373.0237522300004</v>
      </c>
      <c r="L7" s="978">
        <v>-7799.5770763999999</v>
      </c>
      <c r="M7" s="978">
        <v>-7948.2029440200013</v>
      </c>
      <c r="N7" s="978">
        <v>-11294.832808949999</v>
      </c>
      <c r="O7" s="978">
        <v>-10457.161470880001</v>
      </c>
      <c r="P7" s="978">
        <v>-10415.645790380002</v>
      </c>
      <c r="Q7" s="978">
        <v>-5946.2180299299998</v>
      </c>
      <c r="R7" s="978">
        <v>-7171.1229578200009</v>
      </c>
      <c r="S7" s="978">
        <v>-2132.3093200700005</v>
      </c>
      <c r="T7" s="978">
        <v>-1250.0838272700003</v>
      </c>
      <c r="U7" s="978">
        <v>-2321.0282806100004</v>
      </c>
      <c r="V7" s="978">
        <v>-18262.09154433</v>
      </c>
      <c r="W7" s="978">
        <v>-18785.775528529997</v>
      </c>
      <c r="X7" s="978">
        <v>-5889.304828399996</v>
      </c>
      <c r="Y7" s="978">
        <v>-3244.4086637799919</v>
      </c>
      <c r="Z7" s="978">
        <v>-1391.7354866200039</v>
      </c>
      <c r="AA7" s="978">
        <v>-2931.3425984499991</v>
      </c>
      <c r="AB7" s="978">
        <v>-11387.008126700002</v>
      </c>
      <c r="AC7" s="978">
        <v>8455.1438555899949</v>
      </c>
      <c r="AD7" s="978">
        <v>16002.478993370001</v>
      </c>
      <c r="AE7" s="978">
        <v>21066.028814189995</v>
      </c>
      <c r="AF7" s="978">
        <v>1867.6047046899985</v>
      </c>
      <c r="AG7" s="978">
        <v>14377.642968490003</v>
      </c>
      <c r="AH7" s="978">
        <v>8072.4716303800051</v>
      </c>
      <c r="AI7" s="978">
        <v>11711.363361990003</v>
      </c>
      <c r="AJ7" s="978">
        <v>4396.1198609200037</v>
      </c>
      <c r="AK7" s="978">
        <v>2242.5078368800023</v>
      </c>
      <c r="AL7" s="978">
        <v>-28156.151073360004</v>
      </c>
      <c r="AM7" s="978">
        <v>-21835.549011229996</v>
      </c>
      <c r="AN7" s="978">
        <v>-19690.734342610005</v>
      </c>
      <c r="AO7" s="978">
        <v>-21000.635857609999</v>
      </c>
      <c r="AP7" s="978">
        <v>-17301.46557878</v>
      </c>
      <c r="AQ7" s="978">
        <v>-48565.409407140003</v>
      </c>
      <c r="AR7" s="978">
        <v>-56146.757688769983</v>
      </c>
      <c r="AS7" s="978">
        <v>-44438.104526809992</v>
      </c>
      <c r="AT7" s="978">
        <v>-53444.059411830007</v>
      </c>
      <c r="AU7" s="978">
        <v>-41666.448842450001</v>
      </c>
      <c r="AV7" s="978">
        <v>-38344.177403139998</v>
      </c>
      <c r="AW7" s="978">
        <v>-47966.111139060005</v>
      </c>
      <c r="AX7" s="978">
        <v>-52364.864846670003</v>
      </c>
      <c r="AY7" s="978">
        <v>-31422.480089210003</v>
      </c>
      <c r="AZ7" s="978">
        <v>-54431.113504969995</v>
      </c>
      <c r="BA7" s="978">
        <v>-63082.903168070006</v>
      </c>
      <c r="BB7" s="978">
        <v>-69064.790752560002</v>
      </c>
      <c r="BC7" s="978">
        <v>-77562.297282779997</v>
      </c>
      <c r="BD7" s="993">
        <v>-79806.908432369994</v>
      </c>
      <c r="BE7" s="1503">
        <v>-93922.016592210013</v>
      </c>
      <c r="BF7" s="978">
        <v>-83878.055938159989</v>
      </c>
      <c r="BG7" s="993">
        <v>-86221.292378690006</v>
      </c>
      <c r="BH7" s="2018">
        <v>-75319.253867920008</v>
      </c>
      <c r="BI7" s="2019">
        <v>-103701.75742109001</v>
      </c>
      <c r="BJ7" s="2020">
        <v>-82456.358629769995</v>
      </c>
      <c r="BK7" s="2018">
        <v>-65087.399659269999</v>
      </c>
      <c r="BL7" s="2019">
        <v>-73855.907023089996</v>
      </c>
      <c r="BM7" s="2020">
        <v>-80166.221078389994</v>
      </c>
      <c r="BN7" s="2018">
        <v>-98621.930295409999</v>
      </c>
      <c r="BO7" s="2019">
        <v>-69783.346489330012</v>
      </c>
      <c r="BP7" s="2020">
        <v>-42494.443275820013</v>
      </c>
    </row>
    <row r="8" spans="1:72" ht="15.75" customHeight="1">
      <c r="A8" s="977" t="s">
        <v>545</v>
      </c>
      <c r="B8" s="978">
        <v>2490.356679</v>
      </c>
      <c r="C8" s="978">
        <v>2477.268873</v>
      </c>
      <c r="D8" s="978">
        <v>2530.3118239999999</v>
      </c>
      <c r="E8" s="978">
        <v>2818.799332</v>
      </c>
      <c r="F8" s="978">
        <v>3736.8506379999999</v>
      </c>
      <c r="G8" s="978">
        <v>3992.0364420000001</v>
      </c>
      <c r="H8" s="978">
        <v>4167.8210799999997</v>
      </c>
      <c r="I8" s="978">
        <v>3523.362599</v>
      </c>
      <c r="J8" s="978">
        <v>2798.7497320000002</v>
      </c>
      <c r="K8" s="978">
        <v>3311.3462249999998</v>
      </c>
      <c r="L8" s="978">
        <v>2251.4845479999999</v>
      </c>
      <c r="M8" s="978">
        <v>1546.5814109999999</v>
      </c>
      <c r="N8" s="978">
        <v>1546.5814109999999</v>
      </c>
      <c r="O8" s="978">
        <v>1546.5814109999999</v>
      </c>
      <c r="P8" s="978">
        <v>1546.5814109999999</v>
      </c>
      <c r="Q8" s="978">
        <v>1546.5814109999999</v>
      </c>
      <c r="R8" s="978">
        <v>1546.5814109999999</v>
      </c>
      <c r="S8" s="978">
        <v>1441.9787490000001</v>
      </c>
      <c r="T8" s="978">
        <v>1366.066065</v>
      </c>
      <c r="U8" s="978">
        <v>1469.7186369999999</v>
      </c>
      <c r="V8" s="978">
        <v>1442.714661</v>
      </c>
      <c r="W8" s="978">
        <v>1401.2771640000001</v>
      </c>
      <c r="X8" s="978">
        <v>1626.9716659999999</v>
      </c>
      <c r="Y8" s="978">
        <v>1560.3043729999999</v>
      </c>
      <c r="Z8" s="978">
        <v>1698.5698910000001</v>
      </c>
      <c r="AA8" s="978">
        <v>1755.502962</v>
      </c>
      <c r="AB8" s="978">
        <v>2033.6936880000001</v>
      </c>
      <c r="AC8" s="978">
        <v>2288.469126</v>
      </c>
      <c r="AD8" s="978">
        <v>1744.3791670000001</v>
      </c>
      <c r="AE8" s="978">
        <v>1075.756891</v>
      </c>
      <c r="AF8" s="978">
        <v>958.79890699999999</v>
      </c>
      <c r="AG8" s="978">
        <v>1112.8376470000001</v>
      </c>
      <c r="AH8" s="978">
        <v>1262.177414</v>
      </c>
      <c r="AI8" s="978">
        <v>1094.723283</v>
      </c>
      <c r="AJ8" s="978">
        <v>977.08268699999996</v>
      </c>
      <c r="AK8" s="978">
        <v>1394.4082033900002</v>
      </c>
      <c r="AL8" s="978">
        <v>5750.3640680899998</v>
      </c>
      <c r="AM8" s="978">
        <v>7705.4903617500004</v>
      </c>
      <c r="AN8" s="978">
        <v>5668.2447679999996</v>
      </c>
      <c r="AO8" s="978">
        <v>8481.5266581699998</v>
      </c>
      <c r="AP8" s="978">
        <v>7941.6525963800004</v>
      </c>
      <c r="AQ8" s="978">
        <v>7604.4712657099999</v>
      </c>
      <c r="AR8" s="978">
        <v>8053.0741567299992</v>
      </c>
      <c r="AS8" s="978">
        <v>7501.3443216300002</v>
      </c>
      <c r="AT8" s="978">
        <v>5535.6727828200001</v>
      </c>
      <c r="AU8" s="978">
        <v>5449.3947615499992</v>
      </c>
      <c r="AV8" s="978">
        <v>5764.0960049300002</v>
      </c>
      <c r="AW8" s="978">
        <v>6881.19422872</v>
      </c>
      <c r="AX8" s="978">
        <v>5764.0960049300002</v>
      </c>
      <c r="AY8" s="978">
        <v>4004.0932272300001</v>
      </c>
      <c r="AZ8" s="978">
        <v>4330.2089822399994</v>
      </c>
      <c r="BA8" s="978">
        <v>5110.8932502399994</v>
      </c>
      <c r="BB8" s="978">
        <v>4307.9725870900002</v>
      </c>
      <c r="BC8" s="978">
        <v>5709.5990239599996</v>
      </c>
      <c r="BD8" s="993">
        <v>10616.858265229999</v>
      </c>
      <c r="BE8" s="1503">
        <v>7342.0281632899996</v>
      </c>
      <c r="BF8" s="978">
        <v>9378.63602507</v>
      </c>
      <c r="BG8" s="993">
        <v>8227.8895266099989</v>
      </c>
      <c r="BH8" s="2018">
        <v>10527.842237250001</v>
      </c>
      <c r="BI8" s="2019">
        <v>9571.2192337500001</v>
      </c>
      <c r="BJ8" s="2020">
        <v>7800.1774673299997</v>
      </c>
      <c r="BK8" s="2018">
        <v>6258.3620237000005</v>
      </c>
      <c r="BL8" s="2019">
        <v>9794.5543776900013</v>
      </c>
      <c r="BM8" s="2020">
        <v>13425.319997569999</v>
      </c>
      <c r="BN8" s="2018">
        <v>8772.0989852200019</v>
      </c>
      <c r="BO8" s="2019">
        <v>8053.8942808399997</v>
      </c>
      <c r="BP8" s="2020">
        <v>15896.92401047</v>
      </c>
    </row>
    <row r="9" spans="1:72" ht="15.75" customHeight="1">
      <c r="A9" s="977" t="s">
        <v>594</v>
      </c>
      <c r="B9" s="978"/>
      <c r="C9" s="978"/>
      <c r="D9" s="978"/>
      <c r="E9" s="978"/>
      <c r="F9" s="978"/>
      <c r="G9" s="978"/>
      <c r="H9" s="978"/>
      <c r="I9" s="978"/>
      <c r="J9" s="978"/>
      <c r="K9" s="978"/>
      <c r="L9" s="978"/>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93">
        <v>0</v>
      </c>
      <c r="BE9" s="1503">
        <v>0</v>
      </c>
      <c r="BF9" s="978">
        <v>0</v>
      </c>
      <c r="BG9" s="993">
        <v>0</v>
      </c>
      <c r="BH9" s="2018">
        <v>0</v>
      </c>
      <c r="BI9" s="2019">
        <v>0</v>
      </c>
      <c r="BJ9" s="2020">
        <v>0</v>
      </c>
      <c r="BK9" s="2018">
        <v>0</v>
      </c>
      <c r="BL9" s="2019">
        <v>0</v>
      </c>
      <c r="BM9" s="2020">
        <v>0</v>
      </c>
      <c r="BN9" s="2018">
        <v>0</v>
      </c>
      <c r="BO9" s="2019">
        <v>0</v>
      </c>
      <c r="BP9" s="2020">
        <v>0</v>
      </c>
    </row>
    <row r="10" spans="1:72" ht="15.75" customHeight="1">
      <c r="A10" s="977" t="s">
        <v>595</v>
      </c>
      <c r="B10" s="978"/>
      <c r="C10" s="978"/>
      <c r="D10" s="978"/>
      <c r="E10" s="978"/>
      <c r="F10" s="978"/>
      <c r="G10" s="978"/>
      <c r="H10" s="978"/>
      <c r="I10" s="978"/>
      <c r="J10" s="978"/>
      <c r="K10" s="978"/>
      <c r="L10" s="978"/>
      <c r="M10" s="978"/>
      <c r="N10" s="978"/>
      <c r="O10" s="978"/>
      <c r="P10" s="978"/>
      <c r="Q10" s="978"/>
      <c r="R10" s="978"/>
      <c r="S10" s="978"/>
      <c r="T10" s="978"/>
      <c r="U10" s="978"/>
      <c r="V10" s="978"/>
      <c r="W10" s="978"/>
      <c r="X10" s="978"/>
      <c r="Y10" s="978"/>
      <c r="Z10" s="978"/>
      <c r="AA10" s="978"/>
      <c r="AB10" s="978"/>
      <c r="AC10" s="978"/>
      <c r="AD10" s="978"/>
      <c r="AE10" s="978"/>
      <c r="AF10" s="978"/>
      <c r="AG10" s="978"/>
      <c r="AH10" s="978"/>
      <c r="AI10" s="978"/>
      <c r="AJ10" s="978"/>
      <c r="AK10" s="978"/>
      <c r="AL10" s="978"/>
      <c r="AM10" s="978"/>
      <c r="AN10" s="978"/>
      <c r="AO10" s="978"/>
      <c r="AP10" s="978"/>
      <c r="AQ10" s="978"/>
      <c r="AR10" s="978"/>
      <c r="AS10" s="978"/>
      <c r="AT10" s="978"/>
      <c r="AU10" s="978"/>
      <c r="AV10" s="978"/>
      <c r="AW10" s="978"/>
      <c r="AX10" s="978"/>
      <c r="AY10" s="978"/>
      <c r="AZ10" s="978"/>
      <c r="BA10" s="978"/>
      <c r="BB10" s="978"/>
      <c r="BC10" s="978"/>
      <c r="BD10" s="993">
        <v>0</v>
      </c>
      <c r="BE10" s="1503">
        <v>0</v>
      </c>
      <c r="BF10" s="978">
        <v>0</v>
      </c>
      <c r="BG10" s="993">
        <v>0</v>
      </c>
      <c r="BH10" s="2018">
        <v>0</v>
      </c>
      <c r="BI10" s="2019">
        <v>0</v>
      </c>
      <c r="BJ10" s="2020">
        <v>0</v>
      </c>
      <c r="BK10" s="2018">
        <v>0</v>
      </c>
      <c r="BL10" s="2019">
        <v>0</v>
      </c>
      <c r="BM10" s="2020">
        <v>0</v>
      </c>
      <c r="BN10" s="2018">
        <v>0</v>
      </c>
      <c r="BO10" s="2019">
        <v>0</v>
      </c>
      <c r="BP10" s="2020">
        <v>0</v>
      </c>
    </row>
    <row r="11" spans="1:72" ht="15.75" customHeight="1">
      <c r="A11" s="977"/>
      <c r="B11" s="978"/>
      <c r="C11" s="978"/>
      <c r="D11" s="978"/>
      <c r="E11" s="978"/>
      <c r="F11" s="978"/>
      <c r="G11" s="978"/>
      <c r="H11" s="978"/>
      <c r="I11" s="978"/>
      <c r="J11" s="978"/>
      <c r="K11" s="978"/>
      <c r="L11" s="978"/>
      <c r="M11" s="978"/>
      <c r="N11" s="978"/>
      <c r="O11" s="978"/>
      <c r="P11" s="978"/>
      <c r="Q11" s="978"/>
      <c r="R11" s="978"/>
      <c r="S11" s="978"/>
      <c r="T11" s="978"/>
      <c r="U11" s="978"/>
      <c r="V11" s="978"/>
      <c r="W11" s="978"/>
      <c r="X11" s="978"/>
      <c r="Y11" s="978"/>
      <c r="Z11" s="978"/>
      <c r="AA11" s="978"/>
      <c r="AB11" s="978"/>
      <c r="AC11" s="978"/>
      <c r="AD11" s="978"/>
      <c r="AE11" s="978"/>
      <c r="AF11" s="978"/>
      <c r="AG11" s="978"/>
      <c r="AH11" s="978"/>
      <c r="AI11" s="978"/>
      <c r="AJ11" s="978"/>
      <c r="AK11" s="978"/>
      <c r="AL11" s="978"/>
      <c r="AM11" s="978"/>
      <c r="AN11" s="978"/>
      <c r="AO11" s="978"/>
      <c r="AP11" s="978"/>
      <c r="AQ11" s="978"/>
      <c r="AR11" s="978"/>
      <c r="AS11" s="978"/>
      <c r="AT11" s="978"/>
      <c r="AU11" s="978"/>
      <c r="AV11" s="978"/>
      <c r="AW11" s="978"/>
      <c r="AX11" s="978"/>
      <c r="AY11" s="978"/>
      <c r="AZ11" s="978"/>
      <c r="BA11" s="978"/>
      <c r="BB11" s="978"/>
      <c r="BC11" s="978"/>
      <c r="BD11" s="993"/>
      <c r="BE11" s="1503"/>
      <c r="BF11" s="978"/>
      <c r="BG11" s="993"/>
      <c r="BH11" s="2018"/>
      <c r="BI11" s="2019"/>
      <c r="BJ11" s="2020"/>
      <c r="BK11" s="2018"/>
      <c r="BL11" s="2019"/>
      <c r="BM11" s="2020"/>
      <c r="BN11" s="2018"/>
      <c r="BO11" s="2019"/>
      <c r="BP11" s="2020"/>
    </row>
    <row r="12" spans="1:72" ht="15.75" customHeight="1">
      <c r="A12" s="975" t="s">
        <v>546</v>
      </c>
      <c r="B12" s="976">
        <v>13964621.221904511</v>
      </c>
      <c r="C12" s="976">
        <v>13742956.602943018</v>
      </c>
      <c r="D12" s="976">
        <v>13464816.375521637</v>
      </c>
      <c r="E12" s="976">
        <v>12929895.925888587</v>
      </c>
      <c r="F12" s="976">
        <v>13340247.435357422</v>
      </c>
      <c r="G12" s="976">
        <v>13579136.138298988</v>
      </c>
      <c r="H12" s="976">
        <v>13918971.470855385</v>
      </c>
      <c r="I12" s="976">
        <v>14596380.9403836</v>
      </c>
      <c r="J12" s="976">
        <v>14680579.779596973</v>
      </c>
      <c r="K12" s="976">
        <v>14292126.657565385</v>
      </c>
      <c r="L12" s="976">
        <v>15390912.694374636</v>
      </c>
      <c r="M12" s="976">
        <v>14614004.784517374</v>
      </c>
      <c r="N12" s="976">
        <v>14926619.844162678</v>
      </c>
      <c r="O12" s="976">
        <v>15788662.484402958</v>
      </c>
      <c r="P12" s="976">
        <v>15571787.272789206</v>
      </c>
      <c r="Q12" s="976">
        <v>15725742.542048864</v>
      </c>
      <c r="R12" s="976">
        <v>15832084.022366811</v>
      </c>
      <c r="S12" s="976">
        <v>15937450.784488909</v>
      </c>
      <c r="T12" s="976">
        <v>16247111.670304891</v>
      </c>
      <c r="U12" s="976">
        <v>15618299.933986444</v>
      </c>
      <c r="V12" s="976">
        <v>14792697.435943231</v>
      </c>
      <c r="W12" s="976">
        <v>16065539.914922522</v>
      </c>
      <c r="X12" s="976">
        <v>16280318.610892832</v>
      </c>
      <c r="Y12" s="976">
        <v>17052542.59504367</v>
      </c>
      <c r="Z12" s="976">
        <v>16857990.377264753</v>
      </c>
      <c r="AA12" s="976">
        <v>17756263.802363805</v>
      </c>
      <c r="AB12" s="976">
        <v>17841957.374995187</v>
      </c>
      <c r="AC12" s="976">
        <v>16907898.702383332</v>
      </c>
      <c r="AD12" s="976">
        <v>17055184.672328025</v>
      </c>
      <c r="AE12" s="976">
        <v>18403478.754241791</v>
      </c>
      <c r="AF12" s="976">
        <v>18259176.790104922</v>
      </c>
      <c r="AG12" s="976">
        <v>18785376.308230646</v>
      </c>
      <c r="AH12" s="976">
        <v>19074833.284714833</v>
      </c>
      <c r="AI12" s="976">
        <v>19352228.092583846</v>
      </c>
      <c r="AJ12" s="976">
        <v>19005647.0228731</v>
      </c>
      <c r="AK12" s="976">
        <v>19746640.857636712</v>
      </c>
      <c r="AL12" s="976">
        <v>20342546.552307434</v>
      </c>
      <c r="AM12" s="976">
        <v>20347360.245381724</v>
      </c>
      <c r="AN12" s="976">
        <v>19499233.106807638</v>
      </c>
      <c r="AO12" s="976">
        <v>19851198.336211525</v>
      </c>
      <c r="AP12" s="976">
        <v>20745910.89508415</v>
      </c>
      <c r="AQ12" s="976">
        <v>19760954.123101193</v>
      </c>
      <c r="AR12" s="976">
        <v>19794752.718584418</v>
      </c>
      <c r="AS12" s="976">
        <v>18493660.630741622</v>
      </c>
      <c r="AT12" s="976">
        <v>17046172.469149776</v>
      </c>
      <c r="AU12" s="976">
        <v>13148823.607278984</v>
      </c>
      <c r="AV12" s="976">
        <v>12616409.528932014</v>
      </c>
      <c r="AW12" s="976">
        <v>14620685.001063034</v>
      </c>
      <c r="AX12" s="976">
        <v>12795162.032328453</v>
      </c>
      <c r="AY12" s="976">
        <v>13192838.044111064</v>
      </c>
      <c r="AZ12" s="976">
        <v>11578403.219676279</v>
      </c>
      <c r="BA12" s="976">
        <v>11006297.078299908</v>
      </c>
      <c r="BB12" s="976">
        <v>11728638.756939337</v>
      </c>
      <c r="BC12" s="976">
        <v>11292882.749821665</v>
      </c>
      <c r="BD12" s="992">
        <v>12035116.317081906</v>
      </c>
      <c r="BE12" s="1502">
        <v>13256287.147868533</v>
      </c>
      <c r="BF12" s="976">
        <v>12869073.23827235</v>
      </c>
      <c r="BG12" s="992">
        <v>14954765.85423162</v>
      </c>
      <c r="BH12" s="2015">
        <v>15919105.99024329</v>
      </c>
      <c r="BI12" s="2016">
        <v>15837258.034740599</v>
      </c>
      <c r="BJ12" s="2017">
        <v>17014271.291069694</v>
      </c>
      <c r="BK12" s="2015">
        <v>17414452.346870661</v>
      </c>
      <c r="BL12" s="2016">
        <v>15786167.380388467</v>
      </c>
      <c r="BM12" s="2017">
        <v>16423279.629568769</v>
      </c>
      <c r="BN12" s="2015">
        <v>18009279.861822803</v>
      </c>
      <c r="BO12" s="2016">
        <v>19499796.281632923</v>
      </c>
      <c r="BP12" s="2017">
        <v>21121345.185220849</v>
      </c>
    </row>
    <row r="13" spans="1:72" ht="15.75" customHeight="1">
      <c r="A13" s="975" t="s">
        <v>547</v>
      </c>
      <c r="B13" s="976">
        <v>18100749.544265572</v>
      </c>
      <c r="C13" s="976">
        <v>17889792.443056479</v>
      </c>
      <c r="D13" s="976">
        <v>17432171.897535428</v>
      </c>
      <c r="E13" s="976">
        <v>16689493.699331068</v>
      </c>
      <c r="F13" s="976">
        <v>17403322.763192892</v>
      </c>
      <c r="G13" s="976">
        <v>17581836.622063547</v>
      </c>
      <c r="H13" s="976">
        <v>17968357.807657395</v>
      </c>
      <c r="I13" s="976">
        <v>18692283.930719528</v>
      </c>
      <c r="J13" s="976">
        <v>19017135.956411682</v>
      </c>
      <c r="K13" s="976">
        <v>19273756.705675747</v>
      </c>
      <c r="L13" s="976">
        <v>20148715.358593557</v>
      </c>
      <c r="M13" s="976">
        <v>20485155.869346093</v>
      </c>
      <c r="N13" s="976">
        <v>20635771.995087769</v>
      </c>
      <c r="O13" s="976">
        <v>19990580.098983087</v>
      </c>
      <c r="P13" s="976">
        <v>21042266.918822467</v>
      </c>
      <c r="Q13" s="976">
        <v>21409774.204645105</v>
      </c>
      <c r="R13" s="976">
        <v>21542547.274207171</v>
      </c>
      <c r="S13" s="976">
        <v>21393011.52501829</v>
      </c>
      <c r="T13" s="976">
        <v>21519790.105605621</v>
      </c>
      <c r="U13" s="976">
        <v>21348605.008543033</v>
      </c>
      <c r="V13" s="976">
        <v>20470803.462429713</v>
      </c>
      <c r="W13" s="976">
        <v>21612452.093714792</v>
      </c>
      <c r="X13" s="976">
        <v>22358143.320686623</v>
      </c>
      <c r="Y13" s="976">
        <v>22568685.706676621</v>
      </c>
      <c r="Z13" s="976">
        <v>22664815.744454287</v>
      </c>
      <c r="AA13" s="976">
        <v>23312346.174973078</v>
      </c>
      <c r="AB13" s="976">
        <v>23070907.798296899</v>
      </c>
      <c r="AC13" s="976">
        <v>24623626.70154893</v>
      </c>
      <c r="AD13" s="976">
        <v>25424599.107501738</v>
      </c>
      <c r="AE13" s="976">
        <v>26356276.278697371</v>
      </c>
      <c r="AF13" s="976">
        <v>26254660.956966445</v>
      </c>
      <c r="AG13" s="976">
        <v>26700723.500382688</v>
      </c>
      <c r="AH13" s="976">
        <v>26695865.715606697</v>
      </c>
      <c r="AI13" s="976">
        <v>26857719.344287168</v>
      </c>
      <c r="AJ13" s="976">
        <v>26508030.422031034</v>
      </c>
      <c r="AK13" s="976">
        <v>27209343.429662544</v>
      </c>
      <c r="AL13" s="976">
        <v>27675371.943485398</v>
      </c>
      <c r="AM13" s="976">
        <v>27514336.855710942</v>
      </c>
      <c r="AN13" s="976">
        <v>26836772.46524227</v>
      </c>
      <c r="AO13" s="976">
        <v>27236433.596549965</v>
      </c>
      <c r="AP13" s="976">
        <v>28033384.60472301</v>
      </c>
      <c r="AQ13" s="976">
        <v>26821446.814333804</v>
      </c>
      <c r="AR13" s="976">
        <v>26985305.210711148</v>
      </c>
      <c r="AS13" s="976">
        <v>27174805.808542721</v>
      </c>
      <c r="AT13" s="976">
        <v>26349068.536990404</v>
      </c>
      <c r="AU13" s="976">
        <v>25929552.000870906</v>
      </c>
      <c r="AV13" s="976">
        <v>25964493.113069825</v>
      </c>
      <c r="AW13" s="976">
        <v>27097901.646656085</v>
      </c>
      <c r="AX13" s="976">
        <v>26440662.051862106</v>
      </c>
      <c r="AY13" s="976">
        <v>27262815.601348631</v>
      </c>
      <c r="AZ13" s="976">
        <v>25235877.122799862</v>
      </c>
      <c r="BA13" s="976">
        <v>25086874.732942604</v>
      </c>
      <c r="BB13" s="976">
        <v>25497325.350461889</v>
      </c>
      <c r="BC13" s="976">
        <v>24691470.046102535</v>
      </c>
      <c r="BD13" s="992">
        <v>26408425.6817526</v>
      </c>
      <c r="BE13" s="1502">
        <v>26894678.465852261</v>
      </c>
      <c r="BF13" s="976">
        <v>26075984.099587183</v>
      </c>
      <c r="BG13" s="992">
        <v>27574319.408076886</v>
      </c>
      <c r="BH13" s="2015">
        <v>28652344.401469663</v>
      </c>
      <c r="BI13" s="2016">
        <v>30520863.138087921</v>
      </c>
      <c r="BJ13" s="2017">
        <v>31736895.75395555</v>
      </c>
      <c r="BK13" s="2015">
        <v>32891837.786216397</v>
      </c>
      <c r="BL13" s="2016">
        <v>32194612.336715467</v>
      </c>
      <c r="BM13" s="2017">
        <v>32341481.446263179</v>
      </c>
      <c r="BN13" s="2015">
        <v>33433375.771170586</v>
      </c>
      <c r="BO13" s="2016">
        <v>34273009.903333783</v>
      </c>
      <c r="BP13" s="2017">
        <v>35938328.719194025</v>
      </c>
    </row>
    <row r="14" spans="1:72" ht="15.75" customHeight="1">
      <c r="A14" s="975" t="s">
        <v>548</v>
      </c>
      <c r="B14" s="978">
        <v>1648444.6525542205</v>
      </c>
      <c r="C14" s="978">
        <v>1176186.9075022</v>
      </c>
      <c r="D14" s="978">
        <v>734152.81239648908</v>
      </c>
      <c r="E14" s="978">
        <v>-238488.86831643028</v>
      </c>
      <c r="F14" s="978">
        <v>169214.4389591194</v>
      </c>
      <c r="G14" s="978">
        <v>173965.82994663954</v>
      </c>
      <c r="H14" s="978">
        <v>274278.55235167936</v>
      </c>
      <c r="I14" s="978">
        <v>902223.71668075945</v>
      </c>
      <c r="J14" s="978">
        <v>942124.70905159053</v>
      </c>
      <c r="K14" s="978">
        <v>1147707.2416679</v>
      </c>
      <c r="L14" s="978">
        <v>1973084.7041878598</v>
      </c>
      <c r="M14" s="978">
        <v>1732411.4817427997</v>
      </c>
      <c r="N14" s="978">
        <v>1985433.6556197107</v>
      </c>
      <c r="O14" s="978">
        <v>1590233.230762159</v>
      </c>
      <c r="P14" s="978">
        <v>2363590.66748871</v>
      </c>
      <c r="Q14" s="978">
        <v>2511101.0931170601</v>
      </c>
      <c r="R14" s="978">
        <v>2875906.71658639</v>
      </c>
      <c r="S14" s="978">
        <v>2760460.2765877191</v>
      </c>
      <c r="T14" s="978">
        <v>2786333.5185936205</v>
      </c>
      <c r="U14" s="978">
        <v>2260614.9819192886</v>
      </c>
      <c r="V14" s="978">
        <v>1762749.3702982601</v>
      </c>
      <c r="W14" s="978">
        <v>2891946.6598633304</v>
      </c>
      <c r="X14" s="978">
        <v>3417394.7616798906</v>
      </c>
      <c r="Y14" s="978">
        <v>3516381.2312826095</v>
      </c>
      <c r="Z14" s="978">
        <v>3781378.7077111984</v>
      </c>
      <c r="AA14" s="978">
        <v>3932580.4000021499</v>
      </c>
      <c r="AB14" s="978">
        <v>4031554.3977776179</v>
      </c>
      <c r="AC14" s="978">
        <v>3171443.4502626485</v>
      </c>
      <c r="AD14" s="978">
        <v>3004853.0923986891</v>
      </c>
      <c r="AE14" s="978">
        <v>3550157.1187394704</v>
      </c>
      <c r="AF14" s="978">
        <v>3514975.1176051497</v>
      </c>
      <c r="AG14" s="978">
        <v>3520265.4443244413</v>
      </c>
      <c r="AH14" s="978">
        <v>3579216.7705137786</v>
      </c>
      <c r="AI14" s="978">
        <v>4875570.3025306016</v>
      </c>
      <c r="AJ14" s="978">
        <v>4629967.2419382399</v>
      </c>
      <c r="AK14" s="978">
        <v>4977649.784996029</v>
      </c>
      <c r="AL14" s="978">
        <v>5303542.0223736512</v>
      </c>
      <c r="AM14" s="978">
        <v>5270202.5949917501</v>
      </c>
      <c r="AN14" s="978">
        <v>4811650.0129651502</v>
      </c>
      <c r="AO14" s="978">
        <v>5250486.4116856288</v>
      </c>
      <c r="AP14" s="978">
        <v>5861018.0010464601</v>
      </c>
      <c r="AQ14" s="978">
        <v>4824226.2231377298</v>
      </c>
      <c r="AR14" s="978">
        <v>4963406.0198623287</v>
      </c>
      <c r="AS14" s="978">
        <v>5245888.6006218502</v>
      </c>
      <c r="AT14" s="978">
        <v>4392408.3341306392</v>
      </c>
      <c r="AU14" s="978">
        <v>3638893.6885172101</v>
      </c>
      <c r="AV14" s="978">
        <v>3971062.0707319318</v>
      </c>
      <c r="AW14" s="978">
        <v>4596990.1623916002</v>
      </c>
      <c r="AX14" s="978">
        <v>4077433.8702340494</v>
      </c>
      <c r="AY14" s="978">
        <v>4986326.8107531611</v>
      </c>
      <c r="AZ14" s="978">
        <v>3029133.2079943609</v>
      </c>
      <c r="BA14" s="978">
        <v>2805008.2059677709</v>
      </c>
      <c r="BB14" s="978">
        <v>3236115.4775302298</v>
      </c>
      <c r="BC14" s="978">
        <v>2221228.2577455998</v>
      </c>
      <c r="BD14" s="993">
        <v>3440986.8523769104</v>
      </c>
      <c r="BE14" s="1503">
        <v>3756182.6228741994</v>
      </c>
      <c r="BF14" s="978">
        <v>2980818.9291487806</v>
      </c>
      <c r="BG14" s="993">
        <v>4866094.4402061999</v>
      </c>
      <c r="BH14" s="2018">
        <v>5705553.5465870099</v>
      </c>
      <c r="BI14" s="2019">
        <v>6355285.1163502298</v>
      </c>
      <c r="BJ14" s="2020">
        <v>7742158.5471435105</v>
      </c>
      <c r="BK14" s="2018">
        <v>8003857.6951858914</v>
      </c>
      <c r="BL14" s="2019">
        <v>7312173.9924357478</v>
      </c>
      <c r="BM14" s="2020">
        <v>7583241.820654558</v>
      </c>
      <c r="BN14" s="2018">
        <v>9143121.7554729246</v>
      </c>
      <c r="BO14" s="2019">
        <v>9453781.4987353403</v>
      </c>
      <c r="BP14" s="2020">
        <v>10451819.596298281</v>
      </c>
    </row>
    <row r="15" spans="1:72" s="979" customFormat="1" ht="15.75" customHeight="1">
      <c r="A15" s="977" t="s">
        <v>542</v>
      </c>
      <c r="B15" s="978">
        <v>-1281773.8923327797</v>
      </c>
      <c r="C15" s="978">
        <v>-1546103.02558843</v>
      </c>
      <c r="D15" s="978">
        <v>-1854662.8411670402</v>
      </c>
      <c r="E15" s="978">
        <v>-2913883.10577317</v>
      </c>
      <c r="F15" s="978">
        <v>-2877803.5052539799</v>
      </c>
      <c r="G15" s="978">
        <v>-2739737.3105029701</v>
      </c>
      <c r="H15" s="978">
        <v>-2579437.5736253504</v>
      </c>
      <c r="I15" s="978">
        <v>-2527660.5545721399</v>
      </c>
      <c r="J15" s="978">
        <v>-2562867.5275018299</v>
      </c>
      <c r="K15" s="978">
        <v>-2141684.1578834001</v>
      </c>
      <c r="L15" s="978">
        <v>-1737093.9269768198</v>
      </c>
      <c r="M15" s="978">
        <v>-1723079.5621891003</v>
      </c>
      <c r="N15" s="978">
        <v>-1563080.2235380497</v>
      </c>
      <c r="O15" s="978">
        <v>-1545824.1989559405</v>
      </c>
      <c r="P15" s="978">
        <v>-837716.2042849299</v>
      </c>
      <c r="Q15" s="978">
        <v>-769517.43137864023</v>
      </c>
      <c r="R15" s="978">
        <v>-359863.71544687985</v>
      </c>
      <c r="S15" s="978">
        <v>-535177.54009076022</v>
      </c>
      <c r="T15" s="978">
        <v>-1042187.1144855497</v>
      </c>
      <c r="U15" s="978">
        <v>-1826265.3292804805</v>
      </c>
      <c r="V15" s="978">
        <v>-2445764.71919769</v>
      </c>
      <c r="W15" s="978">
        <v>-1653067.5043489602</v>
      </c>
      <c r="X15" s="978">
        <v>-1388814.5490510399</v>
      </c>
      <c r="Y15" s="978">
        <v>-1342344.52082675</v>
      </c>
      <c r="Z15" s="978">
        <v>-850708.75023721997</v>
      </c>
      <c r="AA15" s="978">
        <v>-621205.77298044972</v>
      </c>
      <c r="AB15" s="978">
        <v>-356335.83646142017</v>
      </c>
      <c r="AC15" s="978">
        <v>-1185761.6649034903</v>
      </c>
      <c r="AD15" s="978">
        <v>-1466906.7335863402</v>
      </c>
      <c r="AE15" s="978">
        <v>-1052875.6992593096</v>
      </c>
      <c r="AF15" s="978">
        <v>-1275292.9255986707</v>
      </c>
      <c r="AG15" s="978">
        <v>-1177917.5877206801</v>
      </c>
      <c r="AH15" s="978">
        <v>-927906.11162594147</v>
      </c>
      <c r="AI15" s="978">
        <v>109158.25216718018</v>
      </c>
      <c r="AJ15" s="978">
        <v>-383336.33744745981</v>
      </c>
      <c r="AK15" s="978">
        <v>-274044.1589527512</v>
      </c>
      <c r="AL15" s="978">
        <v>191425.87521442026</v>
      </c>
      <c r="AM15" s="978">
        <v>492821.73030631989</v>
      </c>
      <c r="AN15" s="978">
        <v>113807.97154846042</v>
      </c>
      <c r="AO15" s="978">
        <v>232806.34860981815</v>
      </c>
      <c r="AP15" s="978">
        <v>807403.25206742994</v>
      </c>
      <c r="AQ15" s="978">
        <v>-194244.33176631946</v>
      </c>
      <c r="AR15" s="978">
        <v>-137860.10700864065</v>
      </c>
      <c r="AS15" s="978">
        <v>-50343.609628659673</v>
      </c>
      <c r="AT15" s="978">
        <v>-558140.31858622096</v>
      </c>
      <c r="AU15" s="978">
        <v>-355592.42790374067</v>
      </c>
      <c r="AV15" s="978">
        <v>357586.01127958111</v>
      </c>
      <c r="AW15" s="978">
        <v>864823.49081895035</v>
      </c>
      <c r="AX15" s="978">
        <v>790612.94773854967</v>
      </c>
      <c r="AY15" s="978">
        <v>1554120.1556507312</v>
      </c>
      <c r="AZ15" s="978">
        <v>-187110.03490698989</v>
      </c>
      <c r="BA15" s="978">
        <v>-457922.56653060857</v>
      </c>
      <c r="BB15" s="978">
        <v>10192.053123080172</v>
      </c>
      <c r="BC15" s="978">
        <v>-1042716.2831699401</v>
      </c>
      <c r="BD15" s="993">
        <v>-91459.107865328901</v>
      </c>
      <c r="BE15" s="1503">
        <v>150828.39696822036</v>
      </c>
      <c r="BF15" s="978">
        <v>-908664.87072714977</v>
      </c>
      <c r="BG15" s="993">
        <v>342214.28501151875</v>
      </c>
      <c r="BH15" s="2018">
        <v>1440677.2960962001</v>
      </c>
      <c r="BI15" s="2019">
        <v>1847764.3530698689</v>
      </c>
      <c r="BJ15" s="2020">
        <v>3215423.5063410904</v>
      </c>
      <c r="BK15" s="2018">
        <v>3268535.77355434</v>
      </c>
      <c r="BL15" s="2019">
        <v>2706883.9180489881</v>
      </c>
      <c r="BM15" s="2020">
        <v>2754064.2185826283</v>
      </c>
      <c r="BN15" s="2018">
        <v>4241052.5887138303</v>
      </c>
      <c r="BO15" s="2019">
        <v>4450029.8723744396</v>
      </c>
      <c r="BP15" s="2020">
        <v>5674863.2250333596</v>
      </c>
      <c r="BQ15" s="967"/>
      <c r="BR15" s="967"/>
      <c r="BS15" s="967"/>
      <c r="BT15" s="967"/>
    </row>
    <row r="16" spans="1:72" ht="15.75" customHeight="1">
      <c r="A16" s="977" t="s">
        <v>549</v>
      </c>
      <c r="B16" s="978">
        <v>2873007.4268549602</v>
      </c>
      <c r="C16" s="978">
        <v>2685305.1675708401</v>
      </c>
      <c r="D16" s="978">
        <v>2548858.1145123593</v>
      </c>
      <c r="E16" s="978">
        <v>2629128.8771983897</v>
      </c>
      <c r="F16" s="978">
        <v>2981917.4946124693</v>
      </c>
      <c r="G16" s="978">
        <v>2827929.8570479397</v>
      </c>
      <c r="H16" s="978">
        <v>2790224.4059604597</v>
      </c>
      <c r="I16" s="978">
        <v>3352220.6923178793</v>
      </c>
      <c r="J16" s="978">
        <v>3415848.0237728804</v>
      </c>
      <c r="K16" s="978">
        <v>3214435.5225446802</v>
      </c>
      <c r="L16" s="978">
        <v>3644264.6812688196</v>
      </c>
      <c r="M16" s="978">
        <v>3376814.5508459602</v>
      </c>
      <c r="N16" s="978">
        <v>3453501.6922988305</v>
      </c>
      <c r="O16" s="978">
        <v>3078484.4232290396</v>
      </c>
      <c r="P16" s="978">
        <v>3155759.64342148</v>
      </c>
      <c r="Q16" s="978">
        <v>3219301.4493763503</v>
      </c>
      <c r="R16" s="978">
        <v>3163311.7211448099</v>
      </c>
      <c r="S16" s="978">
        <v>3228202.8175981995</v>
      </c>
      <c r="T16" s="978">
        <v>3747650.6522662202</v>
      </c>
      <c r="U16" s="978">
        <v>4018693.2273730095</v>
      </c>
      <c r="V16" s="978">
        <v>4137280.2714704801</v>
      </c>
      <c r="W16" s="978">
        <v>4470267.3374229604</v>
      </c>
      <c r="X16" s="978">
        <v>4657335.6010317402</v>
      </c>
      <c r="Y16" s="978">
        <v>4695150.8514057295</v>
      </c>
      <c r="Z16" s="978">
        <v>4472915.2795296684</v>
      </c>
      <c r="AA16" s="978">
        <v>4388104.1016252395</v>
      </c>
      <c r="AB16" s="978">
        <v>4231945.342356408</v>
      </c>
      <c r="AC16" s="978">
        <v>4179939.115925659</v>
      </c>
      <c r="AD16" s="978">
        <v>4264291.9391290694</v>
      </c>
      <c r="AE16" s="978">
        <v>4410524.9046091298</v>
      </c>
      <c r="AF16" s="978">
        <v>4569063.2992617507</v>
      </c>
      <c r="AG16" s="978">
        <v>4511080.3651563013</v>
      </c>
      <c r="AH16" s="978">
        <v>4324716.7415591301</v>
      </c>
      <c r="AI16" s="978">
        <v>4563266.389265771</v>
      </c>
      <c r="AJ16" s="978">
        <v>4834814.3947306797</v>
      </c>
      <c r="AK16" s="978">
        <v>5088609.7838323899</v>
      </c>
      <c r="AL16" s="978">
        <v>4909144.0711447606</v>
      </c>
      <c r="AM16" s="978">
        <v>4583632.33942129</v>
      </c>
      <c r="AN16" s="978">
        <v>4495712.6528928196</v>
      </c>
      <c r="AO16" s="978">
        <v>4821703.0509662405</v>
      </c>
      <c r="AP16" s="978">
        <v>4857626.2242379803</v>
      </c>
      <c r="AQ16" s="978">
        <v>4804079.9363307897</v>
      </c>
      <c r="AR16" s="978">
        <v>4857831.8423933294</v>
      </c>
      <c r="AS16" s="978">
        <v>5040052.2105970895</v>
      </c>
      <c r="AT16" s="978">
        <v>4716864.3409627406</v>
      </c>
      <c r="AU16" s="978">
        <v>3842802.3431567107</v>
      </c>
      <c r="AV16" s="978">
        <v>3357327.3664100906</v>
      </c>
      <c r="AW16" s="978">
        <v>3448011.4924924197</v>
      </c>
      <c r="AX16" s="978">
        <v>3087696.7514058496</v>
      </c>
      <c r="AY16" s="978">
        <v>3236320.6998519301</v>
      </c>
      <c r="AZ16" s="978">
        <v>3091825.3563426007</v>
      </c>
      <c r="BA16" s="978">
        <v>3137584.5496561592</v>
      </c>
      <c r="BB16" s="978">
        <v>3114299.0795951597</v>
      </c>
      <c r="BC16" s="978">
        <v>3150174.1928675999</v>
      </c>
      <c r="BD16" s="993">
        <v>3376530.9747972898</v>
      </c>
      <c r="BE16" s="1503">
        <v>3438233.336806749</v>
      </c>
      <c r="BF16" s="978">
        <v>3685310.9191150106</v>
      </c>
      <c r="BG16" s="993">
        <v>4372793.4676118903</v>
      </c>
      <c r="BH16" s="2018">
        <v>4128817.4155424302</v>
      </c>
      <c r="BI16" s="2019">
        <v>4354662.9166249903</v>
      </c>
      <c r="BJ16" s="2020">
        <v>4369318.9936325895</v>
      </c>
      <c r="BK16" s="2018">
        <v>4552465.2858303795</v>
      </c>
      <c r="BL16" s="2019">
        <v>4418760.2364798496</v>
      </c>
      <c r="BM16" s="2020">
        <v>4562911.2573306998</v>
      </c>
      <c r="BN16" s="2018">
        <v>4651569.6776346313</v>
      </c>
      <c r="BO16" s="2019">
        <v>4788914.2643502597</v>
      </c>
      <c r="BP16" s="2020">
        <v>4586949.2708810903</v>
      </c>
    </row>
    <row r="17" spans="1:72" ht="15.75" customHeight="1">
      <c r="A17" s="977" t="s">
        <v>593</v>
      </c>
      <c r="B17" s="978">
        <v>57211.118032040009</v>
      </c>
      <c r="C17" s="978">
        <v>36984.765519790002</v>
      </c>
      <c r="D17" s="978">
        <v>39957.539051170002</v>
      </c>
      <c r="E17" s="978">
        <v>46265.360258350003</v>
      </c>
      <c r="F17" s="978">
        <v>65100.449600629996</v>
      </c>
      <c r="G17" s="978">
        <v>85773.283401669993</v>
      </c>
      <c r="H17" s="978">
        <v>63491.720016569991</v>
      </c>
      <c r="I17" s="978">
        <v>77663.578935019992</v>
      </c>
      <c r="J17" s="978">
        <v>89144.212780540009</v>
      </c>
      <c r="K17" s="978">
        <v>74955.877006619994</v>
      </c>
      <c r="L17" s="978">
        <v>65913.949895860002</v>
      </c>
      <c r="M17" s="978">
        <v>78676.493085940005</v>
      </c>
      <c r="N17" s="978">
        <v>95012.186858929999</v>
      </c>
      <c r="O17" s="978">
        <v>57573.006489059997</v>
      </c>
      <c r="P17" s="978">
        <v>45547.228352160004</v>
      </c>
      <c r="Q17" s="978">
        <v>61317.075119349989</v>
      </c>
      <c r="R17" s="978">
        <v>72458.710888459987</v>
      </c>
      <c r="S17" s="978">
        <v>67434.999080280002</v>
      </c>
      <c r="T17" s="978">
        <v>80869.980812950002</v>
      </c>
      <c r="U17" s="978">
        <v>68187.08382675999</v>
      </c>
      <c r="V17" s="978">
        <v>71233.818025469998</v>
      </c>
      <c r="W17" s="978">
        <v>74746.826789330007</v>
      </c>
      <c r="X17" s="978">
        <v>148873.70969918999</v>
      </c>
      <c r="Y17" s="978">
        <v>163574.90070363</v>
      </c>
      <c r="Z17" s="978">
        <v>159172.17841875</v>
      </c>
      <c r="AA17" s="978">
        <v>165682.07135735999</v>
      </c>
      <c r="AB17" s="978">
        <v>155944.89188263001</v>
      </c>
      <c r="AC17" s="978">
        <v>177265.99924048001</v>
      </c>
      <c r="AD17" s="978">
        <v>207467.88685595998</v>
      </c>
      <c r="AE17" s="978">
        <v>192507.91338965003</v>
      </c>
      <c r="AF17" s="978">
        <v>221204.74394207</v>
      </c>
      <c r="AG17" s="978">
        <v>187102.66688882001</v>
      </c>
      <c r="AH17" s="978">
        <v>182406.14058059</v>
      </c>
      <c r="AI17" s="978">
        <v>203145.66109764998</v>
      </c>
      <c r="AJ17" s="978">
        <v>178489.18465501998</v>
      </c>
      <c r="AK17" s="978">
        <v>163084.16011638998</v>
      </c>
      <c r="AL17" s="978">
        <v>202972.07601446996</v>
      </c>
      <c r="AM17" s="978">
        <v>193748.52526413999</v>
      </c>
      <c r="AN17" s="978">
        <v>202129.38852387</v>
      </c>
      <c r="AO17" s="978">
        <v>195977.01210957</v>
      </c>
      <c r="AP17" s="978">
        <v>195988.52474105</v>
      </c>
      <c r="AQ17" s="978">
        <v>214390.61857326</v>
      </c>
      <c r="AR17" s="978">
        <v>243434.28447763997</v>
      </c>
      <c r="AS17" s="978">
        <v>256179.99965341997</v>
      </c>
      <c r="AT17" s="978">
        <v>233684.31175411999</v>
      </c>
      <c r="AU17" s="978">
        <v>151683.77326423998</v>
      </c>
      <c r="AV17" s="978">
        <v>256148.69304226001</v>
      </c>
      <c r="AW17" s="978">
        <v>284155.17908023001</v>
      </c>
      <c r="AX17" s="978">
        <v>199124.17108964999</v>
      </c>
      <c r="AY17" s="978">
        <v>195885.9552505</v>
      </c>
      <c r="AZ17" s="978">
        <v>124417.88655875</v>
      </c>
      <c r="BA17" s="978">
        <v>125346.22284222</v>
      </c>
      <c r="BB17" s="978">
        <v>111624.34481198998</v>
      </c>
      <c r="BC17" s="978">
        <v>113770.34804794</v>
      </c>
      <c r="BD17" s="993">
        <v>126274.10209208002</v>
      </c>
      <c r="BE17" s="1503">
        <v>135939.22911801</v>
      </c>
      <c r="BF17" s="978">
        <v>172401.95428185002</v>
      </c>
      <c r="BG17" s="993">
        <v>120802.84026373998</v>
      </c>
      <c r="BH17" s="2018">
        <v>103895.86904430001</v>
      </c>
      <c r="BI17" s="2019">
        <v>122217.46466833999</v>
      </c>
      <c r="BJ17" s="2020">
        <v>125943.7073128</v>
      </c>
      <c r="BK17" s="2018">
        <v>149299.02531564998</v>
      </c>
      <c r="BL17" s="2019">
        <v>151586.67057168001</v>
      </c>
      <c r="BM17" s="2020">
        <v>229573.89010918999</v>
      </c>
      <c r="BN17" s="2018">
        <v>173864.30040641999</v>
      </c>
      <c r="BO17" s="2019">
        <v>140752.64548178</v>
      </c>
      <c r="BP17" s="2020">
        <v>117302.1683965</v>
      </c>
    </row>
    <row r="18" spans="1:72" ht="15.75" customHeight="1">
      <c r="A18" s="977" t="s">
        <v>545</v>
      </c>
      <c r="B18" s="978"/>
      <c r="C18" s="978"/>
      <c r="D18" s="978"/>
      <c r="E18" s="978"/>
      <c r="F18" s="978"/>
      <c r="G18" s="978"/>
      <c r="H18" s="978"/>
      <c r="I18" s="978"/>
      <c r="J18" s="978"/>
      <c r="K18" s="978"/>
      <c r="L18" s="978">
        <v>0</v>
      </c>
      <c r="M18" s="978">
        <v>0</v>
      </c>
      <c r="N18" s="978">
        <v>0</v>
      </c>
      <c r="O18" s="978">
        <v>0</v>
      </c>
      <c r="P18" s="978">
        <v>0</v>
      </c>
      <c r="Q18" s="978">
        <v>0</v>
      </c>
      <c r="R18" s="978">
        <v>0</v>
      </c>
      <c r="S18" s="978">
        <v>0</v>
      </c>
      <c r="T18" s="978">
        <v>0</v>
      </c>
      <c r="U18" s="978">
        <v>0</v>
      </c>
      <c r="V18" s="978">
        <v>0</v>
      </c>
      <c r="W18" s="978">
        <v>0</v>
      </c>
      <c r="X18" s="978">
        <v>0</v>
      </c>
      <c r="Y18" s="978">
        <v>0</v>
      </c>
      <c r="Z18" s="978">
        <v>0</v>
      </c>
      <c r="AA18" s="978">
        <v>0</v>
      </c>
      <c r="AB18" s="978">
        <v>0</v>
      </c>
      <c r="AC18" s="978">
        <v>0</v>
      </c>
      <c r="AD18" s="978">
        <v>0</v>
      </c>
      <c r="AE18" s="978">
        <v>0</v>
      </c>
      <c r="AF18" s="978">
        <v>0</v>
      </c>
      <c r="AG18" s="978">
        <v>0</v>
      </c>
      <c r="AH18" s="978">
        <v>0</v>
      </c>
      <c r="AI18" s="978">
        <v>0</v>
      </c>
      <c r="AJ18" s="978">
        <v>0</v>
      </c>
      <c r="AK18" s="978">
        <v>0</v>
      </c>
      <c r="AL18" s="978">
        <v>0</v>
      </c>
      <c r="AM18" s="978">
        <v>0</v>
      </c>
      <c r="AN18" s="978">
        <v>0</v>
      </c>
      <c r="AO18" s="978">
        <v>0</v>
      </c>
      <c r="AP18" s="978">
        <v>0</v>
      </c>
      <c r="AQ18" s="978">
        <v>0</v>
      </c>
      <c r="AR18" s="978">
        <v>0</v>
      </c>
      <c r="AS18" s="978">
        <v>0</v>
      </c>
      <c r="AT18" s="978">
        <v>0</v>
      </c>
      <c r="AU18" s="978">
        <v>0</v>
      </c>
      <c r="AV18" s="978">
        <v>0</v>
      </c>
      <c r="AW18" s="978">
        <v>0</v>
      </c>
      <c r="AX18" s="978">
        <v>0</v>
      </c>
      <c r="AY18" s="978">
        <v>0</v>
      </c>
      <c r="AZ18" s="978">
        <v>0</v>
      </c>
      <c r="BA18" s="978">
        <v>0</v>
      </c>
      <c r="BB18" s="978">
        <v>0</v>
      </c>
      <c r="BC18" s="978">
        <v>0</v>
      </c>
      <c r="BD18" s="993">
        <v>0</v>
      </c>
      <c r="BE18" s="1503">
        <v>0</v>
      </c>
      <c r="BF18" s="978">
        <v>0</v>
      </c>
      <c r="BG18" s="993">
        <v>0</v>
      </c>
      <c r="BH18" s="2018">
        <v>0</v>
      </c>
      <c r="BI18" s="2019">
        <v>0</v>
      </c>
      <c r="BJ18" s="2020">
        <v>0</v>
      </c>
      <c r="BK18" s="2018">
        <v>0</v>
      </c>
      <c r="BL18" s="2019">
        <v>0</v>
      </c>
      <c r="BM18" s="2020">
        <v>0</v>
      </c>
      <c r="BN18" s="2018">
        <v>35590.184999999998</v>
      </c>
      <c r="BO18" s="2019">
        <v>35590.184999999998</v>
      </c>
      <c r="BP18" s="2020">
        <v>34590.184999999998</v>
      </c>
    </row>
    <row r="19" spans="1:72" ht="15.75" customHeight="1">
      <c r="A19" s="977" t="s">
        <v>594</v>
      </c>
      <c r="B19" s="978"/>
      <c r="C19" s="978"/>
      <c r="D19" s="978"/>
      <c r="E19" s="978"/>
      <c r="F19" s="978"/>
      <c r="G19" s="978"/>
      <c r="H19" s="978"/>
      <c r="I19" s="978"/>
      <c r="J19" s="978"/>
      <c r="K19" s="978"/>
      <c r="L19" s="978"/>
      <c r="M19" s="978"/>
      <c r="N19" s="978"/>
      <c r="O19" s="978"/>
      <c r="P19" s="978"/>
      <c r="Q19" s="978"/>
      <c r="R19" s="978"/>
      <c r="S19" s="978"/>
      <c r="T19" s="978"/>
      <c r="U19" s="978"/>
      <c r="V19" s="978"/>
      <c r="W19" s="978"/>
      <c r="X19" s="978"/>
      <c r="Y19" s="978"/>
      <c r="Z19" s="978"/>
      <c r="AA19" s="978"/>
      <c r="AB19" s="978"/>
      <c r="AC19" s="978"/>
      <c r="AD19" s="978"/>
      <c r="AE19" s="978"/>
      <c r="AF19" s="978"/>
      <c r="AG19" s="978"/>
      <c r="AH19" s="978"/>
      <c r="AI19" s="978"/>
      <c r="AJ19" s="978"/>
      <c r="AK19" s="978"/>
      <c r="AL19" s="978"/>
      <c r="AM19" s="978"/>
      <c r="AN19" s="978"/>
      <c r="AO19" s="978"/>
      <c r="AP19" s="978"/>
      <c r="AQ19" s="978"/>
      <c r="AR19" s="978"/>
      <c r="AS19" s="978"/>
      <c r="AT19" s="978"/>
      <c r="AU19" s="978"/>
      <c r="AV19" s="978"/>
      <c r="AW19" s="978"/>
      <c r="AX19" s="978"/>
      <c r="AY19" s="978"/>
      <c r="AZ19" s="978"/>
      <c r="BA19" s="978"/>
      <c r="BB19" s="978"/>
      <c r="BC19" s="978"/>
      <c r="BD19" s="993">
        <v>6450.2740167199991</v>
      </c>
      <c r="BE19" s="1503">
        <v>7310.5988695699998</v>
      </c>
      <c r="BF19" s="978">
        <v>7034.2646467100003</v>
      </c>
      <c r="BG19" s="993">
        <v>7426.9489305500001</v>
      </c>
      <c r="BH19" s="2018">
        <v>6764.2742305399997</v>
      </c>
      <c r="BI19" s="2019">
        <v>5002.6847096299998</v>
      </c>
      <c r="BJ19" s="2020">
        <v>5495.50130524</v>
      </c>
      <c r="BK19" s="2018">
        <v>6952.8560386399995</v>
      </c>
      <c r="BL19" s="2019">
        <v>7206.5548266800006</v>
      </c>
      <c r="BM19" s="2020">
        <v>7542.3733710699998</v>
      </c>
      <c r="BN19" s="2018">
        <v>7820.6580304700001</v>
      </c>
      <c r="BO19" s="2019">
        <v>7501.2249510599995</v>
      </c>
      <c r="BP19" s="2020">
        <v>7507.0640009999997</v>
      </c>
    </row>
    <row r="20" spans="1:72" ht="15.75" customHeight="1">
      <c r="A20" s="977" t="s">
        <v>595</v>
      </c>
      <c r="B20" s="978"/>
      <c r="C20" s="978"/>
      <c r="D20" s="978"/>
      <c r="E20" s="978"/>
      <c r="F20" s="978"/>
      <c r="G20" s="978"/>
      <c r="H20" s="978"/>
      <c r="I20" s="978"/>
      <c r="J20" s="978"/>
      <c r="K20" s="978"/>
      <c r="L20" s="978"/>
      <c r="M20" s="978"/>
      <c r="N20" s="978"/>
      <c r="O20" s="978"/>
      <c r="P20" s="978"/>
      <c r="Q20" s="978"/>
      <c r="R20" s="978"/>
      <c r="S20" s="978"/>
      <c r="T20" s="978"/>
      <c r="U20" s="978"/>
      <c r="V20" s="978"/>
      <c r="W20" s="978"/>
      <c r="X20" s="978"/>
      <c r="Y20" s="978"/>
      <c r="Z20" s="978"/>
      <c r="AA20" s="978"/>
      <c r="AB20" s="978"/>
      <c r="AC20" s="978"/>
      <c r="AD20" s="978"/>
      <c r="AE20" s="978"/>
      <c r="AF20" s="978"/>
      <c r="AG20" s="978"/>
      <c r="AH20" s="978"/>
      <c r="AI20" s="978"/>
      <c r="AJ20" s="978"/>
      <c r="AK20" s="978"/>
      <c r="AL20" s="978"/>
      <c r="AM20" s="978"/>
      <c r="AN20" s="978"/>
      <c r="AO20" s="978"/>
      <c r="AP20" s="978"/>
      <c r="AQ20" s="978"/>
      <c r="AR20" s="978"/>
      <c r="AS20" s="978"/>
      <c r="AT20" s="978"/>
      <c r="AU20" s="978"/>
      <c r="AV20" s="978"/>
      <c r="AW20" s="978"/>
      <c r="AX20" s="978"/>
      <c r="AY20" s="978"/>
      <c r="AZ20" s="978"/>
      <c r="BA20" s="978"/>
      <c r="BB20" s="978"/>
      <c r="BC20" s="978"/>
      <c r="BD20" s="993">
        <v>23190.609336150002</v>
      </c>
      <c r="BE20" s="1503">
        <v>23871.06111165</v>
      </c>
      <c r="BF20" s="978">
        <v>24736.661832360001</v>
      </c>
      <c r="BG20" s="993">
        <v>22856.898388500002</v>
      </c>
      <c r="BH20" s="2018">
        <v>25398.691673540001</v>
      </c>
      <c r="BI20" s="2019">
        <v>25637.697277400897</v>
      </c>
      <c r="BJ20" s="2020">
        <v>25976.838551790002</v>
      </c>
      <c r="BK20" s="2018">
        <v>26604.754446882198</v>
      </c>
      <c r="BL20" s="2019">
        <v>27736.612508549999</v>
      </c>
      <c r="BM20" s="2020">
        <v>29150.081260970001</v>
      </c>
      <c r="BN20" s="2018">
        <v>33224.345687570312</v>
      </c>
      <c r="BO20" s="2019">
        <v>30993.306577799998</v>
      </c>
      <c r="BP20" s="2020">
        <v>30607.682986329997</v>
      </c>
    </row>
    <row r="21" spans="1:72" ht="15.75" customHeight="1">
      <c r="A21" s="977" t="s">
        <v>550</v>
      </c>
      <c r="B21" s="978">
        <v>2531953.1533765104</v>
      </c>
      <c r="C21" s="978">
        <v>2424202.4992548702</v>
      </c>
      <c r="D21" s="978">
        <v>2224841.5483236094</v>
      </c>
      <c r="E21" s="978">
        <v>2092823.5039079695</v>
      </c>
      <c r="F21" s="978">
        <v>2488484.6523686997</v>
      </c>
      <c r="G21" s="978">
        <v>2338476.6475309297</v>
      </c>
      <c r="H21" s="978">
        <v>2447145.0133777293</v>
      </c>
      <c r="I21" s="978">
        <v>2997026.2169925394</v>
      </c>
      <c r="J21" s="978">
        <v>3116383.7144705802</v>
      </c>
      <c r="K21" s="978">
        <v>3169119.8835291006</v>
      </c>
      <c r="L21" s="978">
        <v>3613324.7185147898</v>
      </c>
      <c r="M21" s="978">
        <v>3377695.1434075399</v>
      </c>
      <c r="N21" s="978">
        <v>3637854.0534791909</v>
      </c>
      <c r="O21" s="978">
        <v>2839468.5701371394</v>
      </c>
      <c r="P21" s="978">
        <v>4029558.3494855901</v>
      </c>
      <c r="Q21" s="978">
        <v>4132606.0480566304</v>
      </c>
      <c r="R21" s="978">
        <v>4287772.9760797303</v>
      </c>
      <c r="S21" s="978">
        <v>4080019.6064018393</v>
      </c>
      <c r="T21" s="978">
        <v>4223071.6516530607</v>
      </c>
      <c r="U21" s="978">
        <v>3633795.7953527486</v>
      </c>
      <c r="V21" s="978">
        <v>4117205.78443737</v>
      </c>
      <c r="W21" s="978">
        <v>4473982.4373837803</v>
      </c>
      <c r="X21" s="978">
        <v>4814481.4118560608</v>
      </c>
      <c r="Y21" s="978">
        <v>4899956.1628437098</v>
      </c>
      <c r="Z21" s="978">
        <v>4990047.0852287086</v>
      </c>
      <c r="AA21" s="978">
        <v>5162041.8991643395</v>
      </c>
      <c r="AB21" s="978">
        <v>5334571.492323108</v>
      </c>
      <c r="AC21" s="978">
        <v>5281575.9827608289</v>
      </c>
      <c r="AD21" s="978">
        <v>5237429.0207263492</v>
      </c>
      <c r="AE21" s="978">
        <v>5858573.8881219905</v>
      </c>
      <c r="AF21" s="978">
        <v>5982434.6591498703</v>
      </c>
      <c r="AG21" s="978">
        <v>6058148.7009800011</v>
      </c>
      <c r="AH21" s="978">
        <v>5983894.9992980286</v>
      </c>
      <c r="AI21" s="978">
        <v>6930205.4606932113</v>
      </c>
      <c r="AJ21" s="978">
        <v>6411045.6839019805</v>
      </c>
      <c r="AK21" s="978">
        <v>6534102.4567756495</v>
      </c>
      <c r="AL21" s="978">
        <v>6533018.6151380111</v>
      </c>
      <c r="AM21" s="978">
        <v>6863997.9753431203</v>
      </c>
      <c r="AN21" s="978">
        <v>6870456.3122975407</v>
      </c>
      <c r="AO21" s="978">
        <v>7295028.3189622685</v>
      </c>
      <c r="AP21" s="978">
        <v>7562425.08519015</v>
      </c>
      <c r="AQ21" s="978">
        <v>7834536.7444310095</v>
      </c>
      <c r="AR21" s="978">
        <v>7490403.9676352981</v>
      </c>
      <c r="AS21" s="978">
        <v>7635144.6560039101</v>
      </c>
      <c r="AT21" s="978">
        <v>7620193.1374925589</v>
      </c>
      <c r="AU21" s="978">
        <v>6211583.0527980691</v>
      </c>
      <c r="AV21" s="978">
        <v>6009706.4110444617</v>
      </c>
      <c r="AW21" s="978">
        <v>6149102.3308276506</v>
      </c>
      <c r="AX21" s="978">
        <v>6141049.9722858602</v>
      </c>
      <c r="AY21" s="978">
        <v>6232356.4220573111</v>
      </c>
      <c r="AZ21" s="978">
        <v>6389020.0794375604</v>
      </c>
      <c r="BA21" s="978">
        <v>6549350.7340531312</v>
      </c>
      <c r="BB21" s="978">
        <v>6478687.3782680994</v>
      </c>
      <c r="BC21" s="978">
        <v>6832258.4576201802</v>
      </c>
      <c r="BD21" s="993">
        <v>7053020.640915391</v>
      </c>
      <c r="BE21" s="1503">
        <v>7262280.6180449892</v>
      </c>
      <c r="BF21" s="978">
        <v>7125390.3606252503</v>
      </c>
      <c r="BG21" s="993">
        <v>8006625.38380404</v>
      </c>
      <c r="BH21" s="2018">
        <v>8205949.5312299505</v>
      </c>
      <c r="BI21" s="2019">
        <v>8715699.8845105898</v>
      </c>
      <c r="BJ21" s="2020">
        <v>8846438.6236734781</v>
      </c>
      <c r="BK21" s="2018">
        <v>9439958.2315718997</v>
      </c>
      <c r="BL21" s="2019">
        <v>10013126.641336458</v>
      </c>
      <c r="BM21" s="2020">
        <v>10435252.080815619</v>
      </c>
      <c r="BN21" s="2018">
        <v>10974788.784112662</v>
      </c>
      <c r="BO21" s="2019">
        <v>11133128.319663601</v>
      </c>
      <c r="BP21" s="2020">
        <v>11007043.00649647</v>
      </c>
    </row>
    <row r="22" spans="1:72" s="979" customFormat="1" ht="15.75" customHeight="1">
      <c r="A22" s="977" t="s">
        <v>551</v>
      </c>
      <c r="B22" s="978">
        <v>-883508.50082229008</v>
      </c>
      <c r="C22" s="978">
        <v>-1248015.5917526702</v>
      </c>
      <c r="D22" s="978">
        <v>-1490688.7359271203</v>
      </c>
      <c r="E22" s="978">
        <v>-2331312.3722243998</v>
      </c>
      <c r="F22" s="978">
        <v>-2319270.2134095803</v>
      </c>
      <c r="G22" s="978">
        <v>-2164510.8175842902</v>
      </c>
      <c r="H22" s="978">
        <v>-2172866.4610260502</v>
      </c>
      <c r="I22" s="978">
        <v>-2094802.5003117798</v>
      </c>
      <c r="J22" s="978">
        <v>-2174259.0054189903</v>
      </c>
      <c r="K22" s="978">
        <v>-2021412.6418612001</v>
      </c>
      <c r="L22" s="978">
        <v>-1640240.01432693</v>
      </c>
      <c r="M22" s="978">
        <v>-1645283.6616647402</v>
      </c>
      <c r="N22" s="978">
        <v>-1652420.39785948</v>
      </c>
      <c r="O22" s="978">
        <v>-1249235.3393749804</v>
      </c>
      <c r="P22" s="978">
        <v>-1665967.6819968801</v>
      </c>
      <c r="Q22" s="978">
        <v>-1621504.95493957</v>
      </c>
      <c r="R22" s="978">
        <v>-1411866.25949334</v>
      </c>
      <c r="S22" s="978">
        <v>-1319559.3298141202</v>
      </c>
      <c r="T22" s="978">
        <v>-1436738.1330594402</v>
      </c>
      <c r="U22" s="978">
        <v>-1373180.81343346</v>
      </c>
      <c r="V22" s="978">
        <v>-2354456.4141391101</v>
      </c>
      <c r="W22" s="978">
        <v>-1582035.7775204501</v>
      </c>
      <c r="X22" s="978">
        <v>-1397086.65017617</v>
      </c>
      <c r="Y22" s="978">
        <v>-1383574.9315611001</v>
      </c>
      <c r="Z22" s="978">
        <v>-1208668.3775175102</v>
      </c>
      <c r="AA22" s="978">
        <v>-1229461.4991621899</v>
      </c>
      <c r="AB22" s="978">
        <v>-1303017.0945454901</v>
      </c>
      <c r="AC22" s="978">
        <v>-2110132.5324981799</v>
      </c>
      <c r="AD22" s="978">
        <v>-2232575.9283276601</v>
      </c>
      <c r="AE22" s="978">
        <v>-2308416.7693825196</v>
      </c>
      <c r="AF22" s="978">
        <v>-2467459.5415447205</v>
      </c>
      <c r="AG22" s="978">
        <v>-2537883.2566555599</v>
      </c>
      <c r="AH22" s="978">
        <v>-2404678.2287842501</v>
      </c>
      <c r="AI22" s="978">
        <v>-2054635.1581626097</v>
      </c>
      <c r="AJ22" s="978">
        <v>-1781078.4419637402</v>
      </c>
      <c r="AK22" s="978">
        <v>-1556452.67177962</v>
      </c>
      <c r="AL22" s="978">
        <v>-1229476.5927643604</v>
      </c>
      <c r="AM22" s="978">
        <v>-1593795.38035137</v>
      </c>
      <c r="AN22" s="978">
        <v>-2058806.2993323903</v>
      </c>
      <c r="AO22" s="978">
        <v>-2044541.9072766404</v>
      </c>
      <c r="AP22" s="978">
        <v>-1701407.0841436898</v>
      </c>
      <c r="AQ22" s="978">
        <v>-3010310.5212932797</v>
      </c>
      <c r="AR22" s="978">
        <v>-2526997.94777297</v>
      </c>
      <c r="AS22" s="978">
        <v>-2389256.0553820599</v>
      </c>
      <c r="AT22" s="978">
        <v>-3227784.8033619202</v>
      </c>
      <c r="AU22" s="978">
        <v>-2572689.3642808599</v>
      </c>
      <c r="AV22" s="978">
        <v>-2038644.3403125298</v>
      </c>
      <c r="AW22" s="978">
        <v>-1552112.1684360499</v>
      </c>
      <c r="AX22" s="978">
        <v>-2063616.1020518101</v>
      </c>
      <c r="AY22" s="978">
        <v>-1246029.6113041497</v>
      </c>
      <c r="AZ22" s="978">
        <v>-3359886.8714432004</v>
      </c>
      <c r="BA22" s="978">
        <v>-3744342.5280853598</v>
      </c>
      <c r="BB22" s="978">
        <v>-3242571.9007378696</v>
      </c>
      <c r="BC22" s="978">
        <v>-4611030.1998745799</v>
      </c>
      <c r="BD22" s="993">
        <v>-3612033.7885384802</v>
      </c>
      <c r="BE22" s="1503">
        <v>-3506097.9951707898</v>
      </c>
      <c r="BF22" s="978">
        <v>-4144571.4314764701</v>
      </c>
      <c r="BG22" s="993">
        <v>-3140530.9435978397</v>
      </c>
      <c r="BH22" s="2018">
        <v>-2500395.9846429401</v>
      </c>
      <c r="BI22" s="2019">
        <v>-2360414.7681603599</v>
      </c>
      <c r="BJ22" s="2020">
        <v>-1104280.0765299702</v>
      </c>
      <c r="BK22" s="2018">
        <v>-1436100.5363860095</v>
      </c>
      <c r="BL22" s="2019">
        <v>-2700952.64890071</v>
      </c>
      <c r="BM22" s="2020">
        <v>-2852010.2601610599</v>
      </c>
      <c r="BN22" s="2018">
        <v>-1831667.0286397398</v>
      </c>
      <c r="BO22" s="2019">
        <v>-1679346.82092826</v>
      </c>
      <c r="BP22" s="2020">
        <v>-555223.41019818955</v>
      </c>
      <c r="BQ22" s="967"/>
      <c r="BR22" s="967"/>
      <c r="BS22" s="967"/>
      <c r="BT22" s="967"/>
    </row>
    <row r="23" spans="1:72" ht="15.75" customHeight="1">
      <c r="A23" s="980" t="s">
        <v>552</v>
      </c>
      <c r="B23" s="978">
        <v>-398265.39151048963</v>
      </c>
      <c r="C23" s="978">
        <v>-298087.43383575988</v>
      </c>
      <c r="D23" s="978">
        <v>-363974.10523991985</v>
      </c>
      <c r="E23" s="978">
        <v>-582570.73354877019</v>
      </c>
      <c r="F23" s="978">
        <v>-558533.29184439988</v>
      </c>
      <c r="G23" s="978">
        <v>-575226.49291868007</v>
      </c>
      <c r="H23" s="978">
        <v>-406571.1125993001</v>
      </c>
      <c r="I23" s="978">
        <v>-432858.05426035996</v>
      </c>
      <c r="J23" s="978">
        <v>-388608.52208283992</v>
      </c>
      <c r="K23" s="978">
        <v>-120271.51602219987</v>
      </c>
      <c r="L23" s="978">
        <v>-96853.912649889826</v>
      </c>
      <c r="M23" s="978">
        <v>-77795.900524360026</v>
      </c>
      <c r="N23" s="978">
        <v>89340.174321430357</v>
      </c>
      <c r="O23" s="978">
        <v>-296588.85958096024</v>
      </c>
      <c r="P23" s="978">
        <v>828251.4777119502</v>
      </c>
      <c r="Q23" s="978">
        <v>851987.52356092993</v>
      </c>
      <c r="R23" s="978">
        <v>1052002.5440464602</v>
      </c>
      <c r="S23" s="978">
        <v>784381.78972335998</v>
      </c>
      <c r="T23" s="978">
        <v>394551.01857389032</v>
      </c>
      <c r="U23" s="978">
        <v>-453084.51584702055</v>
      </c>
      <c r="V23" s="978">
        <v>-91308.305058579863</v>
      </c>
      <c r="W23" s="978">
        <v>-71031.726828510393</v>
      </c>
      <c r="X23" s="978">
        <v>8272.1011251301315</v>
      </c>
      <c r="Y23" s="978">
        <v>41230.410734349985</v>
      </c>
      <c r="Z23" s="978">
        <v>357959.62728029012</v>
      </c>
      <c r="AA23" s="978">
        <v>608255.72618174029</v>
      </c>
      <c r="AB23" s="978">
        <v>946681.25808406994</v>
      </c>
      <c r="AC23" s="978">
        <v>924370.8675946896</v>
      </c>
      <c r="AD23" s="978">
        <v>765669.19474131986</v>
      </c>
      <c r="AE23" s="978">
        <v>1255541.0701232103</v>
      </c>
      <c r="AF23" s="978">
        <v>1192166.6159460496</v>
      </c>
      <c r="AG23" s="978">
        <v>1359965.6689348796</v>
      </c>
      <c r="AH23" s="978">
        <v>1476772.1171583089</v>
      </c>
      <c r="AI23" s="978">
        <v>2163793.4103297899</v>
      </c>
      <c r="AJ23" s="978">
        <v>1397742.1045162803</v>
      </c>
      <c r="AK23" s="978">
        <v>1282408.5128268688</v>
      </c>
      <c r="AL23" s="978">
        <v>1420902.4679787806</v>
      </c>
      <c r="AM23" s="978">
        <v>2086617.1106576899</v>
      </c>
      <c r="AN23" s="978">
        <v>2172614.2708808505</v>
      </c>
      <c r="AO23" s="978">
        <v>2277348.2558864583</v>
      </c>
      <c r="AP23" s="978">
        <v>2508810.3362111198</v>
      </c>
      <c r="AQ23" s="978">
        <v>2816066.1895269603</v>
      </c>
      <c r="AR23" s="978">
        <v>2389137.8407643293</v>
      </c>
      <c r="AS23" s="978">
        <v>2338912.4457534002</v>
      </c>
      <c r="AT23" s="978">
        <v>2669644.4847756992</v>
      </c>
      <c r="AU23" s="978">
        <v>2217096.9363771193</v>
      </c>
      <c r="AV23" s="978">
        <v>2396230.3515921109</v>
      </c>
      <c r="AW23" s="978">
        <v>2416935.6592550003</v>
      </c>
      <c r="AX23" s="978">
        <v>2854229.04979036</v>
      </c>
      <c r="AY23" s="978">
        <v>2800149.7669548811</v>
      </c>
      <c r="AZ23" s="978">
        <v>3172776.8365362105</v>
      </c>
      <c r="BA23" s="978">
        <v>3286419.9615547513</v>
      </c>
      <c r="BB23" s="978">
        <v>3252763.9538609497</v>
      </c>
      <c r="BC23" s="978">
        <v>3568313.9167046403</v>
      </c>
      <c r="BD23" s="993">
        <v>3520574.6806731513</v>
      </c>
      <c r="BE23" s="1503">
        <v>3656926.3921390101</v>
      </c>
      <c r="BF23" s="978">
        <v>3235906.5607493203</v>
      </c>
      <c r="BG23" s="993">
        <v>3482745.2286093584</v>
      </c>
      <c r="BH23" s="2018">
        <v>3941073.2807391402</v>
      </c>
      <c r="BI23" s="2019">
        <v>4208179.1212302288</v>
      </c>
      <c r="BJ23" s="2020">
        <v>4319703.5828710608</v>
      </c>
      <c r="BK23" s="2018">
        <v>4704636.3099403493</v>
      </c>
      <c r="BL23" s="2019">
        <v>5407836.5669496981</v>
      </c>
      <c r="BM23" s="2020">
        <v>5606074.4787436882</v>
      </c>
      <c r="BN23" s="2018">
        <v>6072719.6173535697</v>
      </c>
      <c r="BO23" s="2019">
        <v>6129376.6933026994</v>
      </c>
      <c r="BP23" s="2020">
        <v>6230086.6352315489</v>
      </c>
    </row>
    <row r="24" spans="1:72" ht="15.75" customHeight="1">
      <c r="A24" s="980"/>
      <c r="B24" s="978"/>
      <c r="C24" s="978"/>
      <c r="D24" s="978"/>
      <c r="E24" s="978"/>
      <c r="F24" s="978"/>
      <c r="G24" s="978"/>
      <c r="H24" s="978"/>
      <c r="I24" s="978"/>
      <c r="J24" s="978"/>
      <c r="K24" s="978"/>
      <c r="L24" s="978"/>
      <c r="M24" s="978"/>
      <c r="N24" s="978"/>
      <c r="O24" s="978"/>
      <c r="P24" s="978"/>
      <c r="Q24" s="978"/>
      <c r="R24" s="978"/>
      <c r="S24" s="978"/>
      <c r="T24" s="978"/>
      <c r="U24" s="978"/>
      <c r="V24" s="978"/>
      <c r="W24" s="978"/>
      <c r="X24" s="978"/>
      <c r="Y24" s="978"/>
      <c r="Z24" s="978"/>
      <c r="AA24" s="978"/>
      <c r="AB24" s="978"/>
      <c r="AC24" s="978"/>
      <c r="AD24" s="978"/>
      <c r="AE24" s="978"/>
      <c r="AF24" s="978"/>
      <c r="AG24" s="978"/>
      <c r="AH24" s="978"/>
      <c r="AI24" s="978"/>
      <c r="AJ24" s="978"/>
      <c r="AK24" s="978"/>
      <c r="AL24" s="978"/>
      <c r="AM24" s="978"/>
      <c r="AN24" s="978"/>
      <c r="AO24" s="978"/>
      <c r="AP24" s="978"/>
      <c r="AQ24" s="978"/>
      <c r="AR24" s="978"/>
      <c r="AS24" s="978"/>
      <c r="AT24" s="978"/>
      <c r="AU24" s="978"/>
      <c r="AV24" s="978"/>
      <c r="AW24" s="978"/>
      <c r="AX24" s="978"/>
      <c r="AY24" s="978"/>
      <c r="AZ24" s="978"/>
      <c r="BA24" s="978"/>
      <c r="BB24" s="978"/>
      <c r="BC24" s="978"/>
      <c r="BD24" s="993"/>
      <c r="BE24" s="1503"/>
      <c r="BF24" s="978"/>
      <c r="BG24" s="993"/>
      <c r="BH24" s="2018"/>
      <c r="BI24" s="2019"/>
      <c r="BJ24" s="2020"/>
      <c r="BK24" s="2018"/>
      <c r="BL24" s="2019"/>
      <c r="BM24" s="2020"/>
      <c r="BN24" s="2018"/>
      <c r="BO24" s="2019"/>
      <c r="BP24" s="2020"/>
    </row>
    <row r="25" spans="1:72" ht="15.75" customHeight="1">
      <c r="A25" s="975" t="s">
        <v>553</v>
      </c>
      <c r="B25" s="976">
        <v>16452304.891711351</v>
      </c>
      <c r="C25" s="976">
        <v>16713605.535554281</v>
      </c>
      <c r="D25" s="976">
        <v>16698019.085138941</v>
      </c>
      <c r="E25" s="976">
        <v>16927982.567647498</v>
      </c>
      <c r="F25" s="976">
        <v>17234108.324233774</v>
      </c>
      <c r="G25" s="976">
        <v>17407870.792116906</v>
      </c>
      <c r="H25" s="976">
        <v>17694079.255305715</v>
      </c>
      <c r="I25" s="976">
        <v>17790060.214038771</v>
      </c>
      <c r="J25" s="976">
        <v>18075011.247360092</v>
      </c>
      <c r="K25" s="976">
        <v>18126049.464007847</v>
      </c>
      <c r="L25" s="976">
        <v>18175630.654405698</v>
      </c>
      <c r="M25" s="976">
        <v>18752744.387603294</v>
      </c>
      <c r="N25" s="976">
        <v>18650338.339468058</v>
      </c>
      <c r="O25" s="976">
        <v>18400346.868220929</v>
      </c>
      <c r="P25" s="976">
        <v>18678676.251333758</v>
      </c>
      <c r="Q25" s="976">
        <v>18898673.111528046</v>
      </c>
      <c r="R25" s="976">
        <v>18666640.557620782</v>
      </c>
      <c r="S25" s="976">
        <v>18632551.248430569</v>
      </c>
      <c r="T25" s="976">
        <v>18733456.587012</v>
      </c>
      <c r="U25" s="976">
        <v>19087990.026623745</v>
      </c>
      <c r="V25" s="976">
        <v>18708054.092131454</v>
      </c>
      <c r="W25" s="976">
        <v>18720505.433851462</v>
      </c>
      <c r="X25" s="976">
        <v>18940748.559006732</v>
      </c>
      <c r="Y25" s="976">
        <v>19052304.475394011</v>
      </c>
      <c r="Z25" s="976">
        <v>18883437.03674309</v>
      </c>
      <c r="AA25" s="976">
        <v>19379765.774970926</v>
      </c>
      <c r="AB25" s="976">
        <v>19039353.400519282</v>
      </c>
      <c r="AC25" s="976">
        <v>21452183.251286283</v>
      </c>
      <c r="AD25" s="976">
        <v>22419746.01510305</v>
      </c>
      <c r="AE25" s="976">
        <v>22806119.159957901</v>
      </c>
      <c r="AF25" s="976">
        <v>22739685.839361295</v>
      </c>
      <c r="AG25" s="976">
        <v>23180458.056058247</v>
      </c>
      <c r="AH25" s="976">
        <v>23116648.94509292</v>
      </c>
      <c r="AI25" s="976">
        <v>21982149.041756567</v>
      </c>
      <c r="AJ25" s="976">
        <v>21878063.180092793</v>
      </c>
      <c r="AK25" s="976">
        <v>22231693.644666515</v>
      </c>
      <c r="AL25" s="976">
        <v>22371829.921111748</v>
      </c>
      <c r="AM25" s="976">
        <v>22244134.260719191</v>
      </c>
      <c r="AN25" s="976">
        <v>22025122.45227712</v>
      </c>
      <c r="AO25" s="976">
        <v>21985947.184864335</v>
      </c>
      <c r="AP25" s="976">
        <v>22172366.60367655</v>
      </c>
      <c r="AQ25" s="976">
        <v>21997220.591196075</v>
      </c>
      <c r="AR25" s="976">
        <v>22021899.19084882</v>
      </c>
      <c r="AS25" s="976">
        <v>21928917.207920872</v>
      </c>
      <c r="AT25" s="976">
        <v>21956660.202859767</v>
      </c>
      <c r="AU25" s="976">
        <v>22290658.312353697</v>
      </c>
      <c r="AV25" s="976">
        <v>21993431.042337894</v>
      </c>
      <c r="AW25" s="976">
        <v>22500911.484264486</v>
      </c>
      <c r="AX25" s="976">
        <v>22363228.181628056</v>
      </c>
      <c r="AY25" s="976">
        <v>22276488.790595472</v>
      </c>
      <c r="AZ25" s="976">
        <v>22206743.914805502</v>
      </c>
      <c r="BA25" s="976">
        <v>22281866.526974831</v>
      </c>
      <c r="BB25" s="976">
        <v>22261209.872931659</v>
      </c>
      <c r="BC25" s="976">
        <v>22470241.788356934</v>
      </c>
      <c r="BD25" s="992">
        <v>22967438.829375688</v>
      </c>
      <c r="BE25" s="1502">
        <v>23138495.84297806</v>
      </c>
      <c r="BF25" s="976">
        <v>23095165.170438401</v>
      </c>
      <c r="BG25" s="992">
        <v>22708224.967870686</v>
      </c>
      <c r="BH25" s="2015">
        <v>22946790.854882654</v>
      </c>
      <c r="BI25" s="2016">
        <v>24165578.021737691</v>
      </c>
      <c r="BJ25" s="2017">
        <v>23994737.206812039</v>
      </c>
      <c r="BK25" s="2015">
        <v>24887980.091030505</v>
      </c>
      <c r="BL25" s="2016">
        <v>24882438.344279721</v>
      </c>
      <c r="BM25" s="2017">
        <v>24758239.625608619</v>
      </c>
      <c r="BN25" s="2015">
        <v>24290254.015697662</v>
      </c>
      <c r="BO25" s="2016">
        <v>24819228.404598441</v>
      </c>
      <c r="BP25" s="2017">
        <v>25486509.122895744</v>
      </c>
    </row>
    <row r="26" spans="1:72" ht="15.75" customHeight="1">
      <c r="A26" s="977" t="s">
        <v>542</v>
      </c>
      <c r="B26" s="978">
        <v>4635983.3928351095</v>
      </c>
      <c r="C26" s="978">
        <v>4711258.1734961597</v>
      </c>
      <c r="D26" s="978">
        <v>4701546.1115084495</v>
      </c>
      <c r="E26" s="978">
        <v>4702335.9838525997</v>
      </c>
      <c r="F26" s="978">
        <v>4695207.1620682199</v>
      </c>
      <c r="G26" s="978">
        <v>4697097.9836142408</v>
      </c>
      <c r="H26" s="978">
        <v>4697821.7001385503</v>
      </c>
      <c r="I26" s="978">
        <v>4950410.2323876796</v>
      </c>
      <c r="J26" s="978">
        <v>4884003.5653305501</v>
      </c>
      <c r="K26" s="978">
        <v>4859887.7401987696</v>
      </c>
      <c r="L26" s="978">
        <v>4859710.3606085191</v>
      </c>
      <c r="M26" s="978">
        <v>4883528.3829451501</v>
      </c>
      <c r="N26" s="978">
        <v>4918937.3046626197</v>
      </c>
      <c r="O26" s="978">
        <v>4711258.1734961597</v>
      </c>
      <c r="P26" s="978">
        <v>4933697.3981199199</v>
      </c>
      <c r="Q26" s="978">
        <v>5093071.4978599008</v>
      </c>
      <c r="R26" s="978">
        <v>5065985.0537177091</v>
      </c>
      <c r="S26" s="978">
        <v>5107317.8787126793</v>
      </c>
      <c r="T26" s="978">
        <v>5275248.4851887301</v>
      </c>
      <c r="U26" s="978">
        <v>5535822.5435995003</v>
      </c>
      <c r="V26" s="978">
        <v>5092919.4393052291</v>
      </c>
      <c r="W26" s="978">
        <v>5061611.2837675791</v>
      </c>
      <c r="X26" s="978">
        <v>5212402.4701858405</v>
      </c>
      <c r="Y26" s="978">
        <v>5302035.0272661299</v>
      </c>
      <c r="Z26" s="978">
        <v>5166685.1350769689</v>
      </c>
      <c r="AA26" s="978">
        <v>5610210.6076711398</v>
      </c>
      <c r="AB26" s="978">
        <v>5252009.4188660905</v>
      </c>
      <c r="AC26" s="978">
        <v>5402940.9316984303</v>
      </c>
      <c r="AD26" s="978">
        <v>5531256.2261294294</v>
      </c>
      <c r="AE26" s="978">
        <v>6003357.8678397201</v>
      </c>
      <c r="AF26" s="978">
        <v>6044822.0835406408</v>
      </c>
      <c r="AG26" s="978">
        <v>6396913.84979345</v>
      </c>
      <c r="AH26" s="978">
        <v>6332037.0116815493</v>
      </c>
      <c r="AI26" s="978">
        <v>5298255.9010780798</v>
      </c>
      <c r="AJ26" s="978">
        <v>5339254.9540461199</v>
      </c>
      <c r="AK26" s="978">
        <v>5665760.9114559097</v>
      </c>
      <c r="AL26" s="978">
        <v>5792858.8175078202</v>
      </c>
      <c r="AM26" s="978">
        <v>5730338.5000297101</v>
      </c>
      <c r="AN26" s="978">
        <v>5662246.9829439102</v>
      </c>
      <c r="AO26" s="978">
        <v>5692288.3041786198</v>
      </c>
      <c r="AP26" s="978">
        <v>5871157.1682848204</v>
      </c>
      <c r="AQ26" s="978">
        <v>5580612.7309689205</v>
      </c>
      <c r="AR26" s="978">
        <v>5532614.4344417304</v>
      </c>
      <c r="AS26" s="978">
        <v>5541110.55220572</v>
      </c>
      <c r="AT26" s="978">
        <v>5712637.1044882201</v>
      </c>
      <c r="AU26" s="978">
        <v>5870697.1343818903</v>
      </c>
      <c r="AV26" s="978">
        <v>5796443.4637561589</v>
      </c>
      <c r="AW26" s="978">
        <v>6106640.1074765706</v>
      </c>
      <c r="AX26" s="978">
        <v>6258212.2646850506</v>
      </c>
      <c r="AY26" s="978">
        <v>6458319.4288832499</v>
      </c>
      <c r="AZ26" s="978">
        <v>6408823.7482926408</v>
      </c>
      <c r="BA26" s="978">
        <v>6420376.2467823494</v>
      </c>
      <c r="BB26" s="978">
        <v>6444125.3762916205</v>
      </c>
      <c r="BC26" s="978">
        <v>6427730.0788221806</v>
      </c>
      <c r="BD26" s="993">
        <v>6431581.0953342104</v>
      </c>
      <c r="BE26" s="1503">
        <v>6439381.8310751002</v>
      </c>
      <c r="BF26" s="978">
        <v>6453891.4213676006</v>
      </c>
      <c r="BG26" s="993">
        <v>6574674.4847711911</v>
      </c>
      <c r="BH26" s="2021">
        <v>6703142.161676201</v>
      </c>
      <c r="BI26" s="2022">
        <v>7737445.5789160309</v>
      </c>
      <c r="BJ26" s="2023">
        <v>7678570.9227458294</v>
      </c>
      <c r="BK26" s="2021">
        <v>8656135.5901916213</v>
      </c>
      <c r="BL26" s="2022">
        <v>8505979.2671695706</v>
      </c>
      <c r="BM26" s="2023">
        <v>8504880.8684335314</v>
      </c>
      <c r="BN26" s="2021">
        <v>7613936.1478839898</v>
      </c>
      <c r="BO26" s="2022">
        <v>8022063.4975817204</v>
      </c>
      <c r="BP26" s="2023">
        <v>8139409.3022506097</v>
      </c>
    </row>
    <row r="27" spans="1:72" ht="15.75" customHeight="1">
      <c r="A27" s="977" t="s">
        <v>549</v>
      </c>
      <c r="B27" s="978">
        <v>11764494.004599022</v>
      </c>
      <c r="C27" s="978">
        <v>11948464.749635072</v>
      </c>
      <c r="D27" s="978">
        <v>11938883.3960461</v>
      </c>
      <c r="E27" s="978">
        <v>12168761.857311899</v>
      </c>
      <c r="F27" s="978">
        <v>12477856.342485111</v>
      </c>
      <c r="G27" s="978">
        <v>12647275.380849928</v>
      </c>
      <c r="H27" s="978">
        <v>12933832.076581789</v>
      </c>
      <c r="I27" s="978">
        <v>12776662.039649978</v>
      </c>
      <c r="J27" s="978">
        <v>13119766.106075451</v>
      </c>
      <c r="K27" s="978">
        <v>13179598.112552093</v>
      </c>
      <c r="L27" s="978">
        <v>13233110.200984448</v>
      </c>
      <c r="M27" s="978">
        <v>13776561.120366802</v>
      </c>
      <c r="N27" s="978">
        <v>13631098.317275846</v>
      </c>
      <c r="O27" s="978">
        <v>13593446.549761111</v>
      </c>
      <c r="P27" s="978">
        <v>13649333.11152909</v>
      </c>
      <c r="Q27" s="978">
        <v>13712964.872019924</v>
      </c>
      <c r="R27" s="978">
        <v>13510432.357714392</v>
      </c>
      <c r="S27" s="978">
        <v>13431558.76221429</v>
      </c>
      <c r="T27" s="978">
        <v>13362905.535547158</v>
      </c>
      <c r="U27" s="978">
        <v>13457652.708135163</v>
      </c>
      <c r="V27" s="978">
        <v>13519668.241109982</v>
      </c>
      <c r="W27" s="978">
        <v>13568543.702078231</v>
      </c>
      <c r="X27" s="978">
        <v>13587115.29497098</v>
      </c>
      <c r="Y27" s="978">
        <v>13599680.078091851</v>
      </c>
      <c r="Z27" s="978">
        <v>13580423.698251432</v>
      </c>
      <c r="AA27" s="978">
        <v>13645903.915381635</v>
      </c>
      <c r="AB27" s="978">
        <v>13645755.459521612</v>
      </c>
      <c r="AC27" s="978">
        <v>15903577.858931055</v>
      </c>
      <c r="AD27" s="978">
        <v>16734667.16587493</v>
      </c>
      <c r="AE27" s="978">
        <v>16640365.16292225</v>
      </c>
      <c r="AF27" s="978">
        <v>16530051.250835277</v>
      </c>
      <c r="AG27" s="978">
        <v>16616493.400021646</v>
      </c>
      <c r="AH27" s="978">
        <v>16604497.43445193</v>
      </c>
      <c r="AI27" s="978">
        <v>16500150.258693229</v>
      </c>
      <c r="AJ27" s="978">
        <v>16351967.916741442</v>
      </c>
      <c r="AK27" s="978">
        <v>16376625.502798032</v>
      </c>
      <c r="AL27" s="978">
        <v>16392918.087973369</v>
      </c>
      <c r="AM27" s="978">
        <v>16324139.541803041</v>
      </c>
      <c r="AN27" s="978">
        <v>16172894.482554099</v>
      </c>
      <c r="AO27" s="978">
        <v>16092233.809912873</v>
      </c>
      <c r="AP27" s="978">
        <v>16111050.132477282</v>
      </c>
      <c r="AQ27" s="978">
        <v>16214912.674443332</v>
      </c>
      <c r="AR27" s="978">
        <v>16272193.506282631</v>
      </c>
      <c r="AS27" s="978">
        <v>16175613.307808599</v>
      </c>
      <c r="AT27" s="978">
        <v>16011777.677334979</v>
      </c>
      <c r="AU27" s="978">
        <v>16193858.347090606</v>
      </c>
      <c r="AV27" s="978">
        <v>15982353.738065217</v>
      </c>
      <c r="AW27" s="978">
        <v>16175380.507199958</v>
      </c>
      <c r="AX27" s="978">
        <v>15872657.662946455</v>
      </c>
      <c r="AY27" s="978">
        <v>15587378.482513534</v>
      </c>
      <c r="AZ27" s="978">
        <v>15559987.419207182</v>
      </c>
      <c r="BA27" s="978">
        <v>15615487.940136522</v>
      </c>
      <c r="BB27" s="978">
        <v>15558802.989738438</v>
      </c>
      <c r="BC27" s="978">
        <v>15768399.924711563</v>
      </c>
      <c r="BD27" s="993">
        <v>15850985.082649423</v>
      </c>
      <c r="BE27" s="1503">
        <v>15999822.567608511</v>
      </c>
      <c r="BF27" s="978">
        <v>15926463.805353506</v>
      </c>
      <c r="BG27" s="993">
        <v>15438603.86989036</v>
      </c>
      <c r="BH27" s="2021">
        <v>15546054.236525809</v>
      </c>
      <c r="BI27" s="2022">
        <v>15736062.893173164</v>
      </c>
      <c r="BJ27" s="2023">
        <v>15554214.954555752</v>
      </c>
      <c r="BK27" s="2021">
        <v>15478838.602652173</v>
      </c>
      <c r="BL27" s="2022">
        <v>15589310.342682552</v>
      </c>
      <c r="BM27" s="2023">
        <v>15461318.861535883</v>
      </c>
      <c r="BN27" s="2021">
        <v>15939863.745212706</v>
      </c>
      <c r="BO27" s="2022">
        <v>16046673.509671781</v>
      </c>
      <c r="BP27" s="2023">
        <v>16526954.107774669</v>
      </c>
    </row>
    <row r="28" spans="1:72" s="979" customFormat="1" ht="15.75" customHeight="1">
      <c r="A28" s="977" t="s">
        <v>593</v>
      </c>
      <c r="B28" s="978">
        <v>39513.267152220003</v>
      </c>
      <c r="C28" s="978">
        <v>41801.913783049997</v>
      </c>
      <c r="D28" s="978">
        <v>42012.980422389999</v>
      </c>
      <c r="E28" s="978">
        <v>40749.438244999998</v>
      </c>
      <c r="F28" s="978">
        <v>43295.328223440003</v>
      </c>
      <c r="G28" s="978">
        <v>45064.922168739999</v>
      </c>
      <c r="H28" s="978">
        <v>42150.072587380004</v>
      </c>
      <c r="I28" s="978">
        <v>41001.290337110004</v>
      </c>
      <c r="J28" s="978">
        <v>48933.251402090005</v>
      </c>
      <c r="K28" s="978">
        <v>62646.429505980006</v>
      </c>
      <c r="L28" s="978">
        <v>59059.477063729995</v>
      </c>
      <c r="M28" s="978">
        <v>68553.326522339994</v>
      </c>
      <c r="N28" s="978">
        <v>76201.159760590002</v>
      </c>
      <c r="O28" s="978">
        <v>71540.587194660009</v>
      </c>
      <c r="P28" s="978">
        <v>71544.183915750007</v>
      </c>
      <c r="Q28" s="978">
        <v>68535.18387922</v>
      </c>
      <c r="R28" s="978">
        <v>66121.588419680003</v>
      </c>
      <c r="S28" s="978">
        <v>66640.4174986</v>
      </c>
      <c r="T28" s="978">
        <v>69127.744010110007</v>
      </c>
      <c r="U28" s="978">
        <v>67505.806567079999</v>
      </c>
      <c r="V28" s="978">
        <v>68279.25065124</v>
      </c>
      <c r="W28" s="978">
        <v>62845.798596649998</v>
      </c>
      <c r="X28" s="978">
        <v>111840.23299290999</v>
      </c>
      <c r="Y28" s="978">
        <v>120152.21108702999</v>
      </c>
      <c r="Z28" s="978">
        <v>105983.94400669</v>
      </c>
      <c r="AA28" s="978">
        <v>92720.496150149993</v>
      </c>
      <c r="AB28" s="978">
        <v>109027.40015958002</v>
      </c>
      <c r="AC28" s="978">
        <v>111828.57213279999</v>
      </c>
      <c r="AD28" s="978">
        <v>118611.30160669</v>
      </c>
      <c r="AE28" s="978">
        <v>125440.37873893</v>
      </c>
      <c r="AF28" s="978">
        <v>128940.39695738</v>
      </c>
      <c r="AG28" s="978">
        <v>130493.39215515</v>
      </c>
      <c r="AH28" s="978">
        <v>142001.94553344001</v>
      </c>
      <c r="AI28" s="978">
        <v>145180.11107526001</v>
      </c>
      <c r="AJ28" s="978">
        <v>147880.23888722996</v>
      </c>
      <c r="AK28" s="978">
        <v>150814.49325756999</v>
      </c>
      <c r="AL28" s="978">
        <v>148219.45982856001</v>
      </c>
      <c r="AM28" s="978">
        <v>151730.85892844002</v>
      </c>
      <c r="AN28" s="978">
        <v>151833.71211610999</v>
      </c>
      <c r="AO28" s="978">
        <v>161090.00744484001</v>
      </c>
      <c r="AP28" s="978">
        <v>150512.69792044998</v>
      </c>
      <c r="AQ28" s="978">
        <v>162339.92143881999</v>
      </c>
      <c r="AR28" s="978">
        <v>170072.12773046002</v>
      </c>
      <c r="AS28" s="978">
        <v>167197.96474755</v>
      </c>
      <c r="AT28" s="978">
        <v>186018.60680457001</v>
      </c>
      <c r="AU28" s="978">
        <v>176742.21767786</v>
      </c>
      <c r="AV28" s="978">
        <v>167898.09336652001</v>
      </c>
      <c r="AW28" s="978">
        <v>170607.78010896</v>
      </c>
      <c r="AX28" s="978">
        <v>185622.50684655001</v>
      </c>
      <c r="AY28" s="978">
        <v>184687.92444469</v>
      </c>
      <c r="AZ28" s="978">
        <v>190553.49498168004</v>
      </c>
      <c r="BA28" s="978">
        <v>196447.33229896001</v>
      </c>
      <c r="BB28" s="978">
        <v>209820.10675212007</v>
      </c>
      <c r="BC28" s="978">
        <v>224462.28078716004</v>
      </c>
      <c r="BD28" s="993">
        <v>224758.41379970999</v>
      </c>
      <c r="BE28" s="1503">
        <v>230398.49075935004</v>
      </c>
      <c r="BF28" s="978">
        <v>231562.54916087002</v>
      </c>
      <c r="BG28" s="993">
        <v>229603.15753807002</v>
      </c>
      <c r="BH28" s="2021">
        <v>236004.97403564001</v>
      </c>
      <c r="BI28" s="2022">
        <v>242282.71248616997</v>
      </c>
      <c r="BJ28" s="2023">
        <v>274536.34736230999</v>
      </c>
      <c r="BK28" s="2021">
        <v>270793.65454933001</v>
      </c>
      <c r="BL28" s="2022">
        <v>276186.29751043004</v>
      </c>
      <c r="BM28" s="2023">
        <v>269224.30807302997</v>
      </c>
      <c r="BN28" s="2021">
        <v>240874.43484100999</v>
      </c>
      <c r="BO28" s="2022">
        <v>268692.70322095999</v>
      </c>
      <c r="BP28" s="2023">
        <v>316886.32239499001</v>
      </c>
      <c r="BQ28" s="967"/>
      <c r="BR28" s="967"/>
      <c r="BS28" s="967"/>
      <c r="BT28" s="967"/>
    </row>
    <row r="29" spans="1:72" ht="15.75" customHeight="1">
      <c r="A29" s="977" t="s">
        <v>545</v>
      </c>
      <c r="B29" s="978">
        <v>12314.227124999999</v>
      </c>
      <c r="C29" s="978">
        <v>12080.698640000001</v>
      </c>
      <c r="D29" s="978">
        <v>15576.597162</v>
      </c>
      <c r="E29" s="978">
        <v>16135.288237999999</v>
      </c>
      <c r="F29" s="978">
        <v>17749.491457</v>
      </c>
      <c r="G29" s="978">
        <v>18432.505484000001</v>
      </c>
      <c r="H29" s="978">
        <v>20275.405997999998</v>
      </c>
      <c r="I29" s="978">
        <v>21986.651664000001</v>
      </c>
      <c r="J29" s="978">
        <v>22308.324551999998</v>
      </c>
      <c r="K29" s="978">
        <v>23917.181751</v>
      </c>
      <c r="L29" s="978">
        <v>23750.615749000001</v>
      </c>
      <c r="M29" s="978">
        <v>24101.557768999999</v>
      </c>
      <c r="N29" s="978">
        <v>24101.557768999999</v>
      </c>
      <c r="O29" s="978">
        <v>24101.557768999999</v>
      </c>
      <c r="P29" s="978">
        <v>24101.557768999999</v>
      </c>
      <c r="Q29" s="978">
        <v>24101.557768999999</v>
      </c>
      <c r="R29" s="978">
        <v>24101.557768999999</v>
      </c>
      <c r="S29" s="978">
        <v>27034.190005</v>
      </c>
      <c r="T29" s="978">
        <v>26174.822265999999</v>
      </c>
      <c r="U29" s="978">
        <v>27008.968322000001</v>
      </c>
      <c r="V29" s="978">
        <v>27187.161065</v>
      </c>
      <c r="W29" s="978">
        <v>27504.649408999998</v>
      </c>
      <c r="X29" s="978">
        <v>29390.560857</v>
      </c>
      <c r="Y29" s="978">
        <v>30437.158949000001</v>
      </c>
      <c r="Z29" s="978">
        <v>30344.259407999998</v>
      </c>
      <c r="AA29" s="978">
        <v>30930.755767999999</v>
      </c>
      <c r="AB29" s="978">
        <v>32561.121971999997</v>
      </c>
      <c r="AC29" s="978">
        <v>33835.888524000002</v>
      </c>
      <c r="AD29" s="978">
        <v>35211.321492000003</v>
      </c>
      <c r="AE29" s="978">
        <v>36955.750457000002</v>
      </c>
      <c r="AF29" s="978">
        <v>35872.108028000002</v>
      </c>
      <c r="AG29" s="978">
        <v>36557.414087999998</v>
      </c>
      <c r="AH29" s="978">
        <v>38112.553425999999</v>
      </c>
      <c r="AI29" s="978">
        <v>38562.770909999999</v>
      </c>
      <c r="AJ29" s="978">
        <v>38960.070417999996</v>
      </c>
      <c r="AK29" s="978">
        <v>38492.737154999995</v>
      </c>
      <c r="AL29" s="978">
        <v>37833.555801999995</v>
      </c>
      <c r="AM29" s="978">
        <v>37925.359958000001</v>
      </c>
      <c r="AN29" s="978">
        <v>38147.274662999997</v>
      </c>
      <c r="AO29" s="978">
        <v>40335.063327999997</v>
      </c>
      <c r="AP29" s="978">
        <v>39646.604994000001</v>
      </c>
      <c r="AQ29" s="978">
        <v>39355.264345000003</v>
      </c>
      <c r="AR29" s="978">
        <v>47019.122393999998</v>
      </c>
      <c r="AS29" s="978">
        <v>44995.383158999997</v>
      </c>
      <c r="AT29" s="978">
        <v>46226.814231999997</v>
      </c>
      <c r="AU29" s="978">
        <v>49360.613203339999</v>
      </c>
      <c r="AV29" s="978">
        <v>46735.747149999996</v>
      </c>
      <c r="AW29" s="978">
        <v>48283.089479000002</v>
      </c>
      <c r="AX29" s="978">
        <v>46735.747149999996</v>
      </c>
      <c r="AY29" s="978">
        <v>46102.954754000006</v>
      </c>
      <c r="AZ29" s="978">
        <v>47379.252324000001</v>
      </c>
      <c r="BA29" s="978">
        <v>49555.007757000007</v>
      </c>
      <c r="BB29" s="978">
        <v>48461.400149480003</v>
      </c>
      <c r="BC29" s="978">
        <v>49649.50403602999</v>
      </c>
      <c r="BD29" s="993">
        <v>53145.964343280008</v>
      </c>
      <c r="BE29" s="1503">
        <v>53727.41745482001</v>
      </c>
      <c r="BF29" s="978">
        <v>55673.247668550001</v>
      </c>
      <c r="BG29" s="993">
        <v>56127.303530849989</v>
      </c>
      <c r="BH29" s="2021">
        <v>66317.053890440002</v>
      </c>
      <c r="BI29" s="2022">
        <v>66089.106024280001</v>
      </c>
      <c r="BJ29" s="2023">
        <v>64172.781351509999</v>
      </c>
      <c r="BK29" s="2021">
        <v>67662.926400030003</v>
      </c>
      <c r="BL29" s="2022">
        <v>78687.948665399992</v>
      </c>
      <c r="BM29" s="2023">
        <v>83435.673141949985</v>
      </c>
      <c r="BN29" s="2021">
        <v>50697.98508535001</v>
      </c>
      <c r="BO29" s="2022">
        <v>52458.180480399998</v>
      </c>
      <c r="BP29" s="2023">
        <v>53389.827058540002</v>
      </c>
    </row>
    <row r="30" spans="1:72" ht="15.75" customHeight="1">
      <c r="A30" s="977" t="s">
        <v>594</v>
      </c>
      <c r="B30" s="978"/>
      <c r="C30" s="978"/>
      <c r="D30" s="978"/>
      <c r="E30" s="978"/>
      <c r="F30" s="978"/>
      <c r="G30" s="978"/>
      <c r="H30" s="978"/>
      <c r="I30" s="978"/>
      <c r="J30" s="978"/>
      <c r="K30" s="978"/>
      <c r="L30" s="978"/>
      <c r="M30" s="978"/>
      <c r="N30" s="978"/>
      <c r="O30" s="978"/>
      <c r="P30" s="978"/>
      <c r="Q30" s="978"/>
      <c r="R30" s="978"/>
      <c r="S30" s="978"/>
      <c r="T30" s="978"/>
      <c r="U30" s="978"/>
      <c r="V30" s="978"/>
      <c r="W30" s="978"/>
      <c r="X30" s="978"/>
      <c r="Y30" s="978"/>
      <c r="Z30" s="978"/>
      <c r="AA30" s="978"/>
      <c r="AB30" s="978"/>
      <c r="AC30" s="978"/>
      <c r="AD30" s="978"/>
      <c r="AE30" s="978"/>
      <c r="AF30" s="978"/>
      <c r="AG30" s="978"/>
      <c r="AH30" s="978"/>
      <c r="AI30" s="978"/>
      <c r="AJ30" s="978"/>
      <c r="AK30" s="978"/>
      <c r="AL30" s="978"/>
      <c r="AM30" s="978"/>
      <c r="AN30" s="978"/>
      <c r="AO30" s="978"/>
      <c r="AP30" s="978"/>
      <c r="AQ30" s="978"/>
      <c r="AR30" s="978"/>
      <c r="AS30" s="978"/>
      <c r="AT30" s="978"/>
      <c r="AU30" s="978"/>
      <c r="AV30" s="978"/>
      <c r="AW30" s="978"/>
      <c r="AX30" s="978"/>
      <c r="AY30" s="978"/>
      <c r="AZ30" s="978"/>
      <c r="BA30" s="978"/>
      <c r="BB30" s="978"/>
      <c r="BC30" s="978"/>
      <c r="BD30" s="993">
        <v>177387.40539479998</v>
      </c>
      <c r="BE30" s="1503">
        <v>181122.28721866998</v>
      </c>
      <c r="BF30" s="978">
        <v>175885.24372539998</v>
      </c>
      <c r="BG30" s="993">
        <v>169466.2785669</v>
      </c>
      <c r="BH30" s="2021">
        <v>147394.88808426997</v>
      </c>
      <c r="BI30" s="2022">
        <v>145029.74502540997</v>
      </c>
      <c r="BJ30" s="2023">
        <v>158794.58560267999</v>
      </c>
      <c r="BK30" s="2021">
        <v>151435.82205009999</v>
      </c>
      <c r="BL30" s="2022">
        <v>180943.63120385999</v>
      </c>
      <c r="BM30" s="2023">
        <v>178600.07605601999</v>
      </c>
      <c r="BN30" s="2021">
        <v>182503.62319680999</v>
      </c>
      <c r="BO30" s="2022">
        <v>177785.40829939002</v>
      </c>
      <c r="BP30" s="2023">
        <v>165774.05628522998</v>
      </c>
    </row>
    <row r="31" spans="1:72" ht="15.75" customHeight="1">
      <c r="A31" s="977" t="s">
        <v>595</v>
      </c>
      <c r="B31" s="978"/>
      <c r="C31" s="978"/>
      <c r="D31" s="978"/>
      <c r="E31" s="978"/>
      <c r="F31" s="978"/>
      <c r="G31" s="978"/>
      <c r="H31" s="978"/>
      <c r="I31" s="978"/>
      <c r="J31" s="978"/>
      <c r="K31" s="978"/>
      <c r="L31" s="978"/>
      <c r="M31" s="978"/>
      <c r="N31" s="978"/>
      <c r="O31" s="978"/>
      <c r="P31" s="978"/>
      <c r="Q31" s="978"/>
      <c r="R31" s="978"/>
      <c r="S31" s="978"/>
      <c r="T31" s="978"/>
      <c r="U31" s="978"/>
      <c r="V31" s="978"/>
      <c r="W31" s="978"/>
      <c r="X31" s="978"/>
      <c r="Y31" s="978"/>
      <c r="Z31" s="978"/>
      <c r="AA31" s="978"/>
      <c r="AB31" s="978"/>
      <c r="AC31" s="978"/>
      <c r="AD31" s="978"/>
      <c r="AE31" s="978"/>
      <c r="AF31" s="978"/>
      <c r="AG31" s="978"/>
      <c r="AH31" s="978"/>
      <c r="AI31" s="978"/>
      <c r="AJ31" s="978"/>
      <c r="AK31" s="978"/>
      <c r="AL31" s="978"/>
      <c r="AM31" s="978"/>
      <c r="AN31" s="978"/>
      <c r="AO31" s="978"/>
      <c r="AP31" s="978"/>
      <c r="AQ31" s="978"/>
      <c r="AR31" s="978"/>
      <c r="AS31" s="978"/>
      <c r="AT31" s="978"/>
      <c r="AU31" s="978"/>
      <c r="AV31" s="978"/>
      <c r="AW31" s="978"/>
      <c r="AX31" s="978"/>
      <c r="AY31" s="978"/>
      <c r="AZ31" s="978"/>
      <c r="BA31" s="978"/>
      <c r="BB31" s="978"/>
      <c r="BC31" s="978"/>
      <c r="BD31" s="993">
        <v>229580.86785426279</v>
      </c>
      <c r="BE31" s="1503">
        <v>234043.2488616067</v>
      </c>
      <c r="BF31" s="978">
        <v>251688.90316247253</v>
      </c>
      <c r="BG31" s="993">
        <v>239749.87357331408</v>
      </c>
      <c r="BH31" s="2021">
        <v>247877.54067029402</v>
      </c>
      <c r="BI31" s="2022">
        <v>238667.98611263675</v>
      </c>
      <c r="BJ31" s="2023">
        <v>264447.61519395787</v>
      </c>
      <c r="BK31" s="2021">
        <v>263113.49518725247</v>
      </c>
      <c r="BL31" s="2022">
        <v>251330.85704791243</v>
      </c>
      <c r="BM31" s="2023">
        <v>260779.83836821213</v>
      </c>
      <c r="BN31" s="2021">
        <v>262378.07947779488</v>
      </c>
      <c r="BO31" s="2022">
        <v>251555.10534418962</v>
      </c>
      <c r="BP31" s="2023">
        <v>284095.50713170809</v>
      </c>
    </row>
    <row r="32" spans="1:72" ht="15.75" customHeight="1">
      <c r="A32" s="975" t="s">
        <v>555</v>
      </c>
      <c r="B32" s="976">
        <v>578940.98727428005</v>
      </c>
      <c r="C32" s="976">
        <v>560163.60687359993</v>
      </c>
      <c r="D32" s="976">
        <v>500385.95106195001</v>
      </c>
      <c r="E32" s="976">
        <v>489324.37349125993</v>
      </c>
      <c r="F32" s="976">
        <v>526576.72733241995</v>
      </c>
      <c r="G32" s="976">
        <v>486420.06734037999</v>
      </c>
      <c r="H32" s="976">
        <v>486883.50245038007</v>
      </c>
      <c r="I32" s="976">
        <v>493934.66059598001</v>
      </c>
      <c r="J32" s="976">
        <v>489795.51470616006</v>
      </c>
      <c r="K32" s="976">
        <v>538767.32463754003</v>
      </c>
      <c r="L32" s="976">
        <v>471271.56386074005</v>
      </c>
      <c r="M32" s="976">
        <v>523282.42608043004</v>
      </c>
      <c r="N32" s="976">
        <v>544585.68316334998</v>
      </c>
      <c r="O32" s="976">
        <v>534687.42191279004</v>
      </c>
      <c r="P32" s="976">
        <v>483597.0930954701</v>
      </c>
      <c r="Q32" s="976">
        <v>472792.83799750003</v>
      </c>
      <c r="R32" s="976">
        <v>501885.93593921</v>
      </c>
      <c r="S32" s="976">
        <v>416312.62349004002</v>
      </c>
      <c r="T32" s="976">
        <v>398264.44215551001</v>
      </c>
      <c r="U32" s="976">
        <v>444594.47295779001</v>
      </c>
      <c r="V32" s="976">
        <v>503201.55957115989</v>
      </c>
      <c r="W32" s="976">
        <v>585060.12264747988</v>
      </c>
      <c r="X32" s="976">
        <v>614996.08275372989</v>
      </c>
      <c r="Y32" s="976">
        <v>687442.99466970982</v>
      </c>
      <c r="Z32" s="976">
        <v>669147.40827311995</v>
      </c>
      <c r="AA32" s="976">
        <v>690029.34294739005</v>
      </c>
      <c r="AB32" s="976">
        <v>729488.72006109008</v>
      </c>
      <c r="AC32" s="976">
        <v>729427.53796323005</v>
      </c>
      <c r="AD32" s="976">
        <v>763867.90279591992</v>
      </c>
      <c r="AE32" s="976">
        <v>887056.71096267994</v>
      </c>
      <c r="AF32" s="976">
        <v>833146.20387463982</v>
      </c>
      <c r="AG32" s="976">
        <v>871631.51243857015</v>
      </c>
      <c r="AH32" s="976">
        <v>923449.12566930999</v>
      </c>
      <c r="AI32" s="976">
        <v>989541.96824820002</v>
      </c>
      <c r="AJ32" s="976">
        <v>1037043.8459503502</v>
      </c>
      <c r="AK32" s="976">
        <v>1034854.8422793101</v>
      </c>
      <c r="AL32" s="976">
        <v>1089377.9452720799</v>
      </c>
      <c r="AM32" s="976">
        <v>1108334.36041717</v>
      </c>
      <c r="AN32" s="976">
        <v>1192134.8943465599</v>
      </c>
      <c r="AO32" s="976">
        <v>1180310.1197141202</v>
      </c>
      <c r="AP32" s="976">
        <v>1210952.5610314598</v>
      </c>
      <c r="AQ32" s="976">
        <v>1237218.1853953099</v>
      </c>
      <c r="AR32" s="976">
        <v>1257114.9068495401</v>
      </c>
      <c r="AS32" s="976">
        <v>1242819.99686249</v>
      </c>
      <c r="AT32" s="976">
        <v>1594910.6016195002</v>
      </c>
      <c r="AU32" s="976">
        <v>1544829.7841111799</v>
      </c>
      <c r="AV32" s="976">
        <v>1613718.5702135202</v>
      </c>
      <c r="AW32" s="976">
        <v>1606888.5926827104</v>
      </c>
      <c r="AX32" s="976">
        <v>1631933.2188819798</v>
      </c>
      <c r="AY32" s="976">
        <v>1617860.5328331701</v>
      </c>
      <c r="AZ32" s="976">
        <v>1603013.1239465002</v>
      </c>
      <c r="BA32" s="976">
        <v>1628824.47639103</v>
      </c>
      <c r="BB32" s="976">
        <v>1615452.0194494701</v>
      </c>
      <c r="BC32" s="976">
        <v>1614780.7100996301</v>
      </c>
      <c r="BD32" s="992">
        <v>1341864.4366379301</v>
      </c>
      <c r="BE32" s="1502">
        <v>1565834.3554266102</v>
      </c>
      <c r="BF32" s="976">
        <v>1566929.4348492697</v>
      </c>
      <c r="BG32" s="992">
        <v>1553644.7900506998</v>
      </c>
      <c r="BH32" s="2015">
        <v>1551639.6116680901</v>
      </c>
      <c r="BI32" s="2016">
        <v>1578199.7851819401</v>
      </c>
      <c r="BJ32" s="2017">
        <v>1618854.4492017601</v>
      </c>
      <c r="BK32" s="2015">
        <v>1618036.7162109702</v>
      </c>
      <c r="BL32" s="2016">
        <v>1582677.8374159099</v>
      </c>
      <c r="BM32" s="2017">
        <v>1595805.35486156</v>
      </c>
      <c r="BN32" s="2015">
        <v>1542985.3816170199</v>
      </c>
      <c r="BO32" s="2016">
        <v>1453768.5762160101</v>
      </c>
      <c r="BP32" s="2017">
        <v>1585082.89979637</v>
      </c>
    </row>
    <row r="33" spans="1:68" ht="15.75" customHeight="1">
      <c r="A33" s="977" t="s">
        <v>542</v>
      </c>
      <c r="B33" s="978">
        <v>0</v>
      </c>
      <c r="C33" s="978">
        <v>0</v>
      </c>
      <c r="D33" s="978">
        <v>0</v>
      </c>
      <c r="E33" s="978">
        <v>0</v>
      </c>
      <c r="F33" s="978">
        <v>0</v>
      </c>
      <c r="G33" s="978">
        <v>0</v>
      </c>
      <c r="H33" s="978">
        <v>0</v>
      </c>
      <c r="I33" s="978">
        <v>0</v>
      </c>
      <c r="J33" s="978">
        <v>0</v>
      </c>
      <c r="K33" s="978">
        <v>0</v>
      </c>
      <c r="L33" s="978">
        <v>0</v>
      </c>
      <c r="M33" s="978">
        <v>0</v>
      </c>
      <c r="N33" s="978">
        <v>0</v>
      </c>
      <c r="O33" s="978">
        <v>0</v>
      </c>
      <c r="P33" s="978">
        <v>0</v>
      </c>
      <c r="Q33" s="978">
        <v>0</v>
      </c>
      <c r="R33" s="978">
        <v>0</v>
      </c>
      <c r="S33" s="978">
        <v>0</v>
      </c>
      <c r="T33" s="978">
        <v>0</v>
      </c>
      <c r="U33" s="978">
        <v>0</v>
      </c>
      <c r="V33" s="978">
        <v>0</v>
      </c>
      <c r="W33" s="978">
        <v>0</v>
      </c>
      <c r="X33" s="978">
        <v>0</v>
      </c>
      <c r="Y33" s="978">
        <v>0</v>
      </c>
      <c r="Z33" s="978">
        <v>0</v>
      </c>
      <c r="AA33" s="978">
        <v>14580.3</v>
      </c>
      <c r="AB33" s="978">
        <v>14580.3</v>
      </c>
      <c r="AC33" s="978">
        <v>27800</v>
      </c>
      <c r="AD33" s="978">
        <v>47260</v>
      </c>
      <c r="AE33" s="978">
        <v>143170</v>
      </c>
      <c r="AF33" s="978">
        <v>145950</v>
      </c>
      <c r="AG33" s="978">
        <v>183724</v>
      </c>
      <c r="AH33" s="978">
        <v>222609.00000099</v>
      </c>
      <c r="AI33" s="978">
        <v>300379.00000099</v>
      </c>
      <c r="AJ33" s="978">
        <v>338153.00000099</v>
      </c>
      <c r="AK33" s="978">
        <v>340375.00000099</v>
      </c>
      <c r="AL33" s="978">
        <v>379260.00000099</v>
      </c>
      <c r="AM33" s="978">
        <v>418145.00000099</v>
      </c>
      <c r="AN33" s="978">
        <v>495915.00000099</v>
      </c>
      <c r="AO33" s="978">
        <v>495915.00000099</v>
      </c>
      <c r="AP33" s="978">
        <v>530915.00000099</v>
      </c>
      <c r="AQ33" s="978">
        <v>530915.00000099</v>
      </c>
      <c r="AR33" s="978">
        <v>538115.00000099</v>
      </c>
      <c r="AS33" s="978">
        <v>538115.00000099</v>
      </c>
      <c r="AT33" s="978">
        <v>590415.00000099</v>
      </c>
      <c r="AU33" s="978">
        <v>640431.37315168011</v>
      </c>
      <c r="AV33" s="978">
        <v>648131.37315168011</v>
      </c>
      <c r="AW33" s="978">
        <v>656531.37315168011</v>
      </c>
      <c r="AX33" s="978">
        <v>656531.37315168011</v>
      </c>
      <c r="AY33" s="978">
        <v>656531.37315168011</v>
      </c>
      <c r="AZ33" s="978">
        <v>656531.37315168011</v>
      </c>
      <c r="BA33" s="978">
        <v>656531.37315168011</v>
      </c>
      <c r="BB33" s="978">
        <v>656531.37315168011</v>
      </c>
      <c r="BC33" s="978">
        <v>656531.37315168011</v>
      </c>
      <c r="BD33" s="993">
        <v>656531.37315168011</v>
      </c>
      <c r="BE33" s="1503">
        <v>656531.37315168011</v>
      </c>
      <c r="BF33" s="978">
        <v>657530.61282934994</v>
      </c>
      <c r="BG33" s="993">
        <v>656531.37315168011</v>
      </c>
      <c r="BH33" s="2018">
        <v>660731.37315168011</v>
      </c>
      <c r="BI33" s="2019">
        <v>662131.37315168011</v>
      </c>
      <c r="BJ33" s="2020">
        <v>716674.05465853005</v>
      </c>
      <c r="BK33" s="2018">
        <v>719474.05465853005</v>
      </c>
      <c r="BL33" s="2019">
        <v>719474.05465853005</v>
      </c>
      <c r="BM33" s="2020">
        <v>719474.05465853005</v>
      </c>
      <c r="BN33" s="2018">
        <v>719474.05465853005</v>
      </c>
      <c r="BO33" s="2019">
        <v>719474.05465853005</v>
      </c>
      <c r="BP33" s="2020">
        <v>719474.05465853005</v>
      </c>
    </row>
    <row r="34" spans="1:68" ht="15.75" customHeight="1">
      <c r="A34" s="977" t="s">
        <v>549</v>
      </c>
      <c r="B34" s="978">
        <v>577940.98727428005</v>
      </c>
      <c r="C34" s="978">
        <v>559163.60687359993</v>
      </c>
      <c r="D34" s="978">
        <v>497985.95106195001</v>
      </c>
      <c r="E34" s="978">
        <v>486924.37349125993</v>
      </c>
      <c r="F34" s="978">
        <v>524176.72733242001</v>
      </c>
      <c r="G34" s="978">
        <v>484020.06734037999</v>
      </c>
      <c r="H34" s="978">
        <v>484483.50245038007</v>
      </c>
      <c r="I34" s="978">
        <v>491534.66059598001</v>
      </c>
      <c r="J34" s="978">
        <v>487395.51470616006</v>
      </c>
      <c r="K34" s="978">
        <v>536367.32463754003</v>
      </c>
      <c r="L34" s="978">
        <v>469908.84631474002</v>
      </c>
      <c r="M34" s="978">
        <v>521919.70853443001</v>
      </c>
      <c r="N34" s="978">
        <v>543222.96561734995</v>
      </c>
      <c r="O34" s="978">
        <v>533324.70436679001</v>
      </c>
      <c r="P34" s="978">
        <v>482234.37554947007</v>
      </c>
      <c r="Q34" s="978">
        <v>471430.1204515</v>
      </c>
      <c r="R34" s="978">
        <v>500523.21839320997</v>
      </c>
      <c r="S34" s="978">
        <v>415028.64589104004</v>
      </c>
      <c r="T34" s="978">
        <v>396980.46455551003</v>
      </c>
      <c r="U34" s="978">
        <v>443352.07671579003</v>
      </c>
      <c r="V34" s="978">
        <v>501959.1633291599</v>
      </c>
      <c r="W34" s="978">
        <v>583817.72640547983</v>
      </c>
      <c r="X34" s="978">
        <v>604816.00530772994</v>
      </c>
      <c r="Y34" s="978">
        <v>677261.82002170989</v>
      </c>
      <c r="Z34" s="978">
        <v>659041.83364911994</v>
      </c>
      <c r="AA34" s="978">
        <v>669120.27959838999</v>
      </c>
      <c r="AB34" s="978">
        <v>708494.72345409007</v>
      </c>
      <c r="AC34" s="978">
        <v>698822.77609723003</v>
      </c>
      <c r="AD34" s="978">
        <v>710537.5567969199</v>
      </c>
      <c r="AE34" s="978">
        <v>741143.60784067994</v>
      </c>
      <c r="AF34" s="978">
        <v>684534.62715863984</v>
      </c>
      <c r="AG34" s="978">
        <v>685293.9742105701</v>
      </c>
      <c r="AH34" s="978">
        <v>698226.58744031994</v>
      </c>
      <c r="AI34" s="978">
        <v>681830.36034620996</v>
      </c>
      <c r="AJ34" s="978">
        <v>691516.93948336015</v>
      </c>
      <c r="AK34" s="978">
        <v>687046.44540132012</v>
      </c>
      <c r="AL34" s="978">
        <v>702735.76350008999</v>
      </c>
      <c r="AM34" s="978">
        <v>683963.01445618004</v>
      </c>
      <c r="AN34" s="978">
        <v>689950.5923955699</v>
      </c>
      <c r="AO34" s="978">
        <v>678439.75940912997</v>
      </c>
      <c r="AP34" s="978">
        <v>674076.03563947009</v>
      </c>
      <c r="AQ34" s="978">
        <v>699299.63104132004</v>
      </c>
      <c r="AR34" s="978">
        <v>703822.31966854993</v>
      </c>
      <c r="AS34" s="978">
        <v>692236.85156649991</v>
      </c>
      <c r="AT34" s="978">
        <v>991916.49574650999</v>
      </c>
      <c r="AU34" s="978">
        <v>892044.23173849983</v>
      </c>
      <c r="AV34" s="978">
        <v>953427.00348584005</v>
      </c>
      <c r="AW34" s="978">
        <v>937031.62382703018</v>
      </c>
      <c r="AX34" s="978">
        <v>962570.72573429975</v>
      </c>
      <c r="AY34" s="978">
        <v>947945.19538748998</v>
      </c>
      <c r="AZ34" s="978">
        <v>934174.77561981999</v>
      </c>
      <c r="BA34" s="978">
        <v>959904.40317234991</v>
      </c>
      <c r="BB34" s="978">
        <v>947338.73975244013</v>
      </c>
      <c r="BC34" s="978">
        <v>948827.38218760013</v>
      </c>
      <c r="BD34" s="993">
        <v>674412.41972590005</v>
      </c>
      <c r="BE34" s="1503">
        <v>898462.41869318008</v>
      </c>
      <c r="BF34" s="978">
        <v>897550.57804116991</v>
      </c>
      <c r="BG34" s="993">
        <v>885257.07928626984</v>
      </c>
      <c r="BH34" s="2018">
        <v>867183.87020766002</v>
      </c>
      <c r="BI34" s="2019">
        <v>891537.63214170013</v>
      </c>
      <c r="BJ34" s="2020">
        <v>877248.79708366992</v>
      </c>
      <c r="BK34" s="2018">
        <v>870751.45281105023</v>
      </c>
      <c r="BL34" s="2019">
        <v>827288.28735998995</v>
      </c>
      <c r="BM34" s="2020">
        <v>838406.86512164015</v>
      </c>
      <c r="BN34" s="2018">
        <v>821629.30032836983</v>
      </c>
      <c r="BO34" s="2019">
        <v>732502.52826836007</v>
      </c>
      <c r="BP34" s="2020">
        <v>863809.30195672007</v>
      </c>
    </row>
    <row r="35" spans="1:68" ht="15.75" customHeight="1">
      <c r="A35" s="977" t="s">
        <v>593</v>
      </c>
      <c r="B35" s="978">
        <v>0</v>
      </c>
      <c r="C35" s="978">
        <v>0</v>
      </c>
      <c r="D35" s="978">
        <v>0</v>
      </c>
      <c r="E35" s="978">
        <v>0</v>
      </c>
      <c r="F35" s="978">
        <v>0</v>
      </c>
      <c r="G35" s="978">
        <v>0</v>
      </c>
      <c r="H35" s="978">
        <v>0</v>
      </c>
      <c r="I35" s="978">
        <v>0</v>
      </c>
      <c r="J35" s="978">
        <v>0</v>
      </c>
      <c r="K35" s="978">
        <v>0</v>
      </c>
      <c r="L35" s="978">
        <v>0</v>
      </c>
      <c r="M35" s="978">
        <v>0</v>
      </c>
      <c r="N35" s="978">
        <v>0</v>
      </c>
      <c r="O35" s="978">
        <v>0</v>
      </c>
      <c r="P35" s="978">
        <v>0</v>
      </c>
      <c r="Q35" s="978">
        <v>0</v>
      </c>
      <c r="R35" s="978">
        <v>0</v>
      </c>
      <c r="S35" s="978">
        <v>0</v>
      </c>
      <c r="T35" s="978">
        <v>0</v>
      </c>
      <c r="U35" s="978">
        <v>0</v>
      </c>
      <c r="V35" s="978">
        <v>0</v>
      </c>
      <c r="W35" s="978">
        <v>0</v>
      </c>
      <c r="X35" s="978">
        <v>8980.7745340000001</v>
      </c>
      <c r="Y35" s="978">
        <v>8981.8717359999991</v>
      </c>
      <c r="Z35" s="978">
        <v>8906.2717119999998</v>
      </c>
      <c r="AA35" s="978">
        <v>5174.1428450000003</v>
      </c>
      <c r="AB35" s="978">
        <v>5259.0761030000003</v>
      </c>
      <c r="AC35" s="978">
        <v>1650.1413620000001</v>
      </c>
      <c r="AD35" s="978">
        <v>4962.0555949999998</v>
      </c>
      <c r="AE35" s="978">
        <v>1634.8127179999999</v>
      </c>
      <c r="AF35" s="978">
        <v>1553.286312</v>
      </c>
      <c r="AG35" s="978">
        <v>1553.286312</v>
      </c>
      <c r="AH35" s="978">
        <v>1553.286312</v>
      </c>
      <c r="AI35" s="978">
        <v>6272.3559839999998</v>
      </c>
      <c r="AJ35" s="978">
        <v>6363.4645060000003</v>
      </c>
      <c r="AK35" s="978">
        <v>6422.954917</v>
      </c>
      <c r="AL35" s="978">
        <v>6371.7398110000004</v>
      </c>
      <c r="AM35" s="978">
        <v>5267.5507250000001</v>
      </c>
      <c r="AN35" s="978">
        <v>5310.5067150000004</v>
      </c>
      <c r="AO35" s="978">
        <v>4996.5650690000002</v>
      </c>
      <c r="AP35" s="978">
        <v>5056.2813619999997</v>
      </c>
      <c r="AQ35" s="978">
        <v>6098.310324</v>
      </c>
      <c r="AR35" s="978">
        <v>6272.343151</v>
      </c>
      <c r="AS35" s="978">
        <v>6399.1921709999997</v>
      </c>
      <c r="AT35" s="978">
        <v>6510.1527480000004</v>
      </c>
      <c r="AU35" s="978">
        <v>6285.2260969999998</v>
      </c>
      <c r="AV35" s="978">
        <v>6148.8138769999996</v>
      </c>
      <c r="AW35" s="978">
        <v>6748.3630460000004</v>
      </c>
      <c r="AX35" s="978">
        <v>6819.7402970000003</v>
      </c>
      <c r="AY35" s="978">
        <v>6909.0684369999999</v>
      </c>
      <c r="AZ35" s="978">
        <v>5832.0793180000001</v>
      </c>
      <c r="BA35" s="978">
        <v>5609.8042100000002</v>
      </c>
      <c r="BB35" s="978">
        <v>3909.1211750000002</v>
      </c>
      <c r="BC35" s="978">
        <v>1749.16939</v>
      </c>
      <c r="BD35" s="993">
        <v>1647.8583900000001</v>
      </c>
      <c r="BE35" s="1503">
        <v>1668.3122559999999</v>
      </c>
      <c r="BF35" s="978">
        <v>1673.992653</v>
      </c>
      <c r="BG35" s="993">
        <v>1681.8362870000001</v>
      </c>
      <c r="BH35" s="2018">
        <v>1699.8669829999999</v>
      </c>
      <c r="BI35" s="2019">
        <v>1620.3590260000001</v>
      </c>
      <c r="BJ35" s="2020">
        <v>1621.1765969999999</v>
      </c>
      <c r="BK35" s="2018">
        <v>994.07500000000005</v>
      </c>
      <c r="BL35" s="2019">
        <v>1008.861656</v>
      </c>
      <c r="BM35" s="2020">
        <v>1020.6013400000001</v>
      </c>
      <c r="BN35" s="2018">
        <v>1188.026832</v>
      </c>
      <c r="BO35" s="2019">
        <v>1097.9934909999999</v>
      </c>
      <c r="BP35" s="2020">
        <v>1105.5433829999999</v>
      </c>
    </row>
    <row r="36" spans="1:68" ht="15.75" customHeight="1">
      <c r="A36" s="977" t="s">
        <v>545</v>
      </c>
      <c r="B36" s="978">
        <v>1000</v>
      </c>
      <c r="C36" s="978">
        <v>1000</v>
      </c>
      <c r="D36" s="978">
        <v>2400</v>
      </c>
      <c r="E36" s="978">
        <v>2400</v>
      </c>
      <c r="F36" s="978">
        <v>2400</v>
      </c>
      <c r="G36" s="978">
        <v>2400</v>
      </c>
      <c r="H36" s="978">
        <v>2400</v>
      </c>
      <c r="I36" s="978">
        <v>2400</v>
      </c>
      <c r="J36" s="978">
        <v>2400</v>
      </c>
      <c r="K36" s="978">
        <v>2400</v>
      </c>
      <c r="L36" s="978">
        <v>1362.7175460000001</v>
      </c>
      <c r="M36" s="978">
        <v>1362.7175460000001</v>
      </c>
      <c r="N36" s="978">
        <v>1362.7175460000001</v>
      </c>
      <c r="O36" s="978">
        <v>1362.7175460000001</v>
      </c>
      <c r="P36" s="978">
        <v>1362.7175460000001</v>
      </c>
      <c r="Q36" s="978">
        <v>1362.7175460000001</v>
      </c>
      <c r="R36" s="978">
        <v>1362.7175460000001</v>
      </c>
      <c r="S36" s="978">
        <v>1283.9775990000001</v>
      </c>
      <c r="T36" s="978">
        <v>1283.9775999999999</v>
      </c>
      <c r="U36" s="978">
        <v>1242.396242</v>
      </c>
      <c r="V36" s="978">
        <v>1242.396242</v>
      </c>
      <c r="W36" s="978">
        <v>1242.396242</v>
      </c>
      <c r="X36" s="978">
        <v>1199.3029120000001</v>
      </c>
      <c r="Y36" s="978">
        <v>1199.3029120000001</v>
      </c>
      <c r="Z36" s="978">
        <v>1199.3029120000001</v>
      </c>
      <c r="AA36" s="978">
        <v>1154.620504</v>
      </c>
      <c r="AB36" s="978">
        <v>1154.620504</v>
      </c>
      <c r="AC36" s="978">
        <v>1154.620504</v>
      </c>
      <c r="AD36" s="978">
        <v>1108.2904040000001</v>
      </c>
      <c r="AE36" s="978">
        <v>1108.2904040000001</v>
      </c>
      <c r="AF36" s="978">
        <v>1108.2904040000001</v>
      </c>
      <c r="AG36" s="978">
        <v>1060.2519159999999</v>
      </c>
      <c r="AH36" s="978">
        <v>1060.2519159999999</v>
      </c>
      <c r="AI36" s="978">
        <v>1060.251917</v>
      </c>
      <c r="AJ36" s="978">
        <v>1010.44196</v>
      </c>
      <c r="AK36" s="978">
        <v>1010.44196</v>
      </c>
      <c r="AL36" s="978">
        <v>1010.44196</v>
      </c>
      <c r="AM36" s="978">
        <v>958.79523500000005</v>
      </c>
      <c r="AN36" s="978">
        <v>958.79523500000005</v>
      </c>
      <c r="AO36" s="978">
        <v>958.79523500000005</v>
      </c>
      <c r="AP36" s="978">
        <v>905.24402899999995</v>
      </c>
      <c r="AQ36" s="978">
        <v>905.24402899999995</v>
      </c>
      <c r="AR36" s="978">
        <v>8905.2440289999995</v>
      </c>
      <c r="AS36" s="978">
        <v>6068.9531239999997</v>
      </c>
      <c r="AT36" s="978">
        <v>6068.9531239999997</v>
      </c>
      <c r="AU36" s="978">
        <v>6068.9531239999997</v>
      </c>
      <c r="AV36" s="978">
        <v>6011.3796990000001</v>
      </c>
      <c r="AW36" s="978">
        <v>6577.2326579999999</v>
      </c>
      <c r="AX36" s="978">
        <v>6011.3796990000001</v>
      </c>
      <c r="AY36" s="978">
        <v>6474.8958570000004</v>
      </c>
      <c r="AZ36" s="978">
        <v>6474.8958570000004</v>
      </c>
      <c r="BA36" s="978">
        <v>6778.8958570000004</v>
      </c>
      <c r="BB36" s="978">
        <v>7672.7853703500004</v>
      </c>
      <c r="BC36" s="978">
        <v>7672.7853703500004</v>
      </c>
      <c r="BD36" s="993">
        <v>9272.7853703500004</v>
      </c>
      <c r="BE36" s="1503">
        <v>9162.7620605699994</v>
      </c>
      <c r="BF36" s="978">
        <v>10164.762060569999</v>
      </c>
      <c r="BG36" s="993">
        <v>10165.012060569999</v>
      </c>
      <c r="BH36" s="2018">
        <v>22015.012060569999</v>
      </c>
      <c r="BI36" s="2019">
        <v>22900.93159738</v>
      </c>
      <c r="BJ36" s="2020">
        <v>23300.93159738</v>
      </c>
      <c r="BK36" s="2018">
        <v>26807.64447621</v>
      </c>
      <c r="BL36" s="2019">
        <v>34897.14447621</v>
      </c>
      <c r="BM36" s="2020">
        <v>36894.344476209997</v>
      </c>
      <c r="BN36" s="2018">
        <v>684.51053294000008</v>
      </c>
      <c r="BO36" s="2019">
        <v>684.51053294000008</v>
      </c>
      <c r="BP36" s="2020">
        <v>684.51053294000008</v>
      </c>
    </row>
    <row r="37" spans="1:68" ht="15.75" customHeight="1">
      <c r="A37" s="977" t="s">
        <v>594</v>
      </c>
      <c r="B37" s="978"/>
      <c r="C37" s="978"/>
      <c r="D37" s="978"/>
      <c r="E37" s="978"/>
      <c r="F37" s="978"/>
      <c r="G37" s="978"/>
      <c r="H37" s="978"/>
      <c r="I37" s="978"/>
      <c r="J37" s="978"/>
      <c r="K37" s="978"/>
      <c r="L37" s="978"/>
      <c r="M37" s="978"/>
      <c r="N37" s="978"/>
      <c r="O37" s="978"/>
      <c r="P37" s="978"/>
      <c r="Q37" s="978"/>
      <c r="R37" s="978"/>
      <c r="S37" s="978"/>
      <c r="T37" s="978"/>
      <c r="U37" s="978"/>
      <c r="V37" s="978"/>
      <c r="W37" s="978"/>
      <c r="X37" s="978"/>
      <c r="Y37" s="978"/>
      <c r="Z37" s="978"/>
      <c r="AA37" s="978"/>
      <c r="AB37" s="978"/>
      <c r="AC37" s="978"/>
      <c r="AD37" s="978"/>
      <c r="AE37" s="978"/>
      <c r="AF37" s="978"/>
      <c r="AG37" s="978"/>
      <c r="AH37" s="978"/>
      <c r="AI37" s="978"/>
      <c r="AJ37" s="978"/>
      <c r="AK37" s="978"/>
      <c r="AL37" s="978"/>
      <c r="AM37" s="978"/>
      <c r="AN37" s="978"/>
      <c r="AO37" s="978"/>
      <c r="AP37" s="978"/>
      <c r="AQ37" s="978"/>
      <c r="AR37" s="978"/>
      <c r="AS37" s="978"/>
      <c r="AT37" s="978"/>
      <c r="AU37" s="978"/>
      <c r="AV37" s="978"/>
      <c r="AW37" s="978"/>
      <c r="AX37" s="978"/>
      <c r="AY37" s="978"/>
      <c r="AZ37" s="978"/>
      <c r="BA37" s="978"/>
      <c r="BB37" s="978"/>
      <c r="BC37" s="978"/>
      <c r="BD37" s="993">
        <v>9.4892651800000003</v>
      </c>
      <c r="BE37" s="1503">
        <v>9.4892651800000003</v>
      </c>
      <c r="BF37" s="978">
        <v>9.4892651800000003</v>
      </c>
      <c r="BG37" s="993">
        <v>9.4892651800000003</v>
      </c>
      <c r="BH37" s="2018">
        <v>9.4892651800000003</v>
      </c>
      <c r="BI37" s="2019">
        <v>9.4892651800000003</v>
      </c>
      <c r="BJ37" s="2020">
        <v>9.4892651800000003</v>
      </c>
      <c r="BK37" s="2018">
        <v>9.4892651800000003</v>
      </c>
      <c r="BL37" s="2019">
        <v>9.4892651800000003</v>
      </c>
      <c r="BM37" s="2020">
        <v>9.4892651800000003</v>
      </c>
      <c r="BN37" s="2018">
        <v>9.4892651800000003</v>
      </c>
      <c r="BO37" s="2019">
        <v>9.4892651800000003</v>
      </c>
      <c r="BP37" s="2020">
        <v>9.4892651800000003</v>
      </c>
    </row>
    <row r="38" spans="1:68" ht="15.75" customHeight="1">
      <c r="A38" s="977" t="s">
        <v>595</v>
      </c>
      <c r="B38" s="978"/>
      <c r="C38" s="978"/>
      <c r="D38" s="978"/>
      <c r="E38" s="978"/>
      <c r="F38" s="978"/>
      <c r="G38" s="978"/>
      <c r="H38" s="978"/>
      <c r="I38" s="978"/>
      <c r="J38" s="978"/>
      <c r="K38" s="978"/>
      <c r="L38" s="978"/>
      <c r="M38" s="978"/>
      <c r="N38" s="978"/>
      <c r="O38" s="978"/>
      <c r="P38" s="978"/>
      <c r="Q38" s="978"/>
      <c r="R38" s="978"/>
      <c r="S38" s="978"/>
      <c r="T38" s="978"/>
      <c r="U38" s="978"/>
      <c r="V38" s="978"/>
      <c r="W38" s="978"/>
      <c r="X38" s="978"/>
      <c r="Y38" s="978"/>
      <c r="Z38" s="978"/>
      <c r="AA38" s="978"/>
      <c r="AB38" s="978"/>
      <c r="AC38" s="978"/>
      <c r="AD38" s="978"/>
      <c r="AE38" s="978"/>
      <c r="AF38" s="978"/>
      <c r="AG38" s="978"/>
      <c r="AH38" s="978"/>
      <c r="AI38" s="978"/>
      <c r="AJ38" s="978"/>
      <c r="AK38" s="978"/>
      <c r="AL38" s="978"/>
      <c r="AM38" s="978"/>
      <c r="AN38" s="978"/>
      <c r="AO38" s="978"/>
      <c r="AP38" s="978"/>
      <c r="AQ38" s="978"/>
      <c r="AR38" s="978"/>
      <c r="AS38" s="978"/>
      <c r="AT38" s="978"/>
      <c r="AU38" s="978"/>
      <c r="AV38" s="978"/>
      <c r="AW38" s="978"/>
      <c r="AX38" s="978"/>
      <c r="AY38" s="978"/>
      <c r="AZ38" s="978"/>
      <c r="BA38" s="978"/>
      <c r="BB38" s="978"/>
      <c r="BC38" s="978"/>
      <c r="BD38" s="993">
        <v>0</v>
      </c>
      <c r="BE38" s="1503">
        <v>0</v>
      </c>
      <c r="BF38" s="978">
        <v>0</v>
      </c>
      <c r="BG38" s="993">
        <v>0</v>
      </c>
      <c r="BH38" s="2018">
        <v>0</v>
      </c>
      <c r="BI38" s="2019">
        <v>0</v>
      </c>
      <c r="BJ38" s="2020">
        <v>0</v>
      </c>
      <c r="BK38" s="2018">
        <v>0</v>
      </c>
      <c r="BL38" s="2019">
        <v>0</v>
      </c>
      <c r="BM38" s="2020">
        <v>0</v>
      </c>
      <c r="BN38" s="2018">
        <v>0</v>
      </c>
      <c r="BO38" s="2019">
        <v>0</v>
      </c>
      <c r="BP38" s="2020">
        <v>0</v>
      </c>
    </row>
    <row r="39" spans="1:68" ht="15.75" customHeight="1">
      <c r="A39" s="975" t="s">
        <v>560</v>
      </c>
      <c r="B39" s="976">
        <v>23587.728207849999</v>
      </c>
      <c r="C39" s="976">
        <v>23587.728207849999</v>
      </c>
      <c r="D39" s="976">
        <v>23587.728207849999</v>
      </c>
      <c r="E39" s="976">
        <v>23587.728207849999</v>
      </c>
      <c r="F39" s="976">
        <v>23587.728207849999</v>
      </c>
      <c r="G39" s="976">
        <v>23587.728207849999</v>
      </c>
      <c r="H39" s="976">
        <v>23587.728207849999</v>
      </c>
      <c r="I39" s="976">
        <v>23587.728207849999</v>
      </c>
      <c r="J39" s="976">
        <v>23587.728207849999</v>
      </c>
      <c r="K39" s="976">
        <v>25590.346310739998</v>
      </c>
      <c r="L39" s="976">
        <v>25588.014388</v>
      </c>
      <c r="M39" s="976">
        <v>25588.014388</v>
      </c>
      <c r="N39" s="976">
        <v>25588.014388</v>
      </c>
      <c r="O39" s="976">
        <v>23587.728207849999</v>
      </c>
      <c r="P39" s="976">
        <v>25588.014388</v>
      </c>
      <c r="Q39" s="976">
        <v>51033.534037220001</v>
      </c>
      <c r="R39" s="976">
        <v>25588.014388</v>
      </c>
      <c r="S39" s="976">
        <v>25588.014388</v>
      </c>
      <c r="T39" s="976">
        <v>192913.57522318</v>
      </c>
      <c r="U39" s="976">
        <v>468281.15605400997</v>
      </c>
      <c r="V39" s="976">
        <v>25588.014388</v>
      </c>
      <c r="W39" s="976">
        <v>25588.014388</v>
      </c>
      <c r="X39" s="976">
        <v>190138.86913099</v>
      </c>
      <c r="Y39" s="976">
        <v>286200.66822584998</v>
      </c>
      <c r="Z39" s="976">
        <v>170006.85457503001</v>
      </c>
      <c r="AA39" s="976">
        <v>595990.57786816987</v>
      </c>
      <c r="AB39" s="976">
        <v>187291.77932144998</v>
      </c>
      <c r="AC39" s="976">
        <v>319694.07413090003</v>
      </c>
      <c r="AD39" s="976">
        <v>319785.50887908001</v>
      </c>
      <c r="AE39" s="976">
        <v>428581.30770832003</v>
      </c>
      <c r="AF39" s="976">
        <v>345937.0021248</v>
      </c>
      <c r="AG39" s="976">
        <v>552999.62986555009</v>
      </c>
      <c r="AH39" s="976">
        <v>376976.13318890001</v>
      </c>
      <c r="AI39" s="976">
        <v>25603.3006288</v>
      </c>
      <c r="AJ39" s="976">
        <v>28047.231842380002</v>
      </c>
      <c r="AK39" s="976">
        <v>198307.05142691001</v>
      </c>
      <c r="AL39" s="976">
        <v>282369.55512596003</v>
      </c>
      <c r="AM39" s="976">
        <v>336371.42000790004</v>
      </c>
      <c r="AN39" s="976">
        <v>120015.80749167</v>
      </c>
      <c r="AO39" s="976">
        <v>32984.480039239999</v>
      </c>
      <c r="AP39" s="976">
        <v>70482.618408619994</v>
      </c>
      <c r="AQ39" s="976">
        <v>75256.481211350008</v>
      </c>
      <c r="AR39" s="976">
        <v>27399.530764709998</v>
      </c>
      <c r="AS39" s="976">
        <v>33887.178557619998</v>
      </c>
      <c r="AT39" s="976">
        <v>27478.387938799999</v>
      </c>
      <c r="AU39" s="976">
        <v>27524.418223380002</v>
      </c>
      <c r="AV39" s="976">
        <v>30447.235155379996</v>
      </c>
      <c r="AW39" s="976">
        <v>151717.13054134999</v>
      </c>
      <c r="AX39" s="976">
        <v>265109.15571302001</v>
      </c>
      <c r="AY39" s="976">
        <v>333421.86520177004</v>
      </c>
      <c r="AZ39" s="976">
        <v>152300.81398235</v>
      </c>
      <c r="BA39" s="976">
        <v>164064.18496275001</v>
      </c>
      <c r="BB39" s="976">
        <v>115006.71953458</v>
      </c>
      <c r="BC39" s="976">
        <v>47303.80773619</v>
      </c>
      <c r="BD39" s="992">
        <v>44857.871480160007</v>
      </c>
      <c r="BE39" s="1502">
        <v>44857.688364180001</v>
      </c>
      <c r="BF39" s="976">
        <v>44857.683124160001</v>
      </c>
      <c r="BG39" s="992">
        <v>44859.4342473</v>
      </c>
      <c r="BH39" s="2015">
        <v>139561.64190578001</v>
      </c>
      <c r="BI39" s="2016">
        <v>222783.52666795999</v>
      </c>
      <c r="BJ39" s="2017">
        <v>91109.524799999999</v>
      </c>
      <c r="BK39" s="2015">
        <v>102804.5601423</v>
      </c>
      <c r="BL39" s="2016">
        <v>68470.2488342</v>
      </c>
      <c r="BM39" s="2017">
        <v>44565.907782839997</v>
      </c>
      <c r="BN39" s="2015">
        <v>44565.968696370001</v>
      </c>
      <c r="BO39" s="2016">
        <v>44566.139594389999</v>
      </c>
      <c r="BP39" s="2017">
        <v>154671.31917417</v>
      </c>
    </row>
    <row r="40" spans="1:68" ht="15.75" customHeight="1">
      <c r="A40" s="977" t="s">
        <v>542</v>
      </c>
      <c r="B40" s="978">
        <v>23587.728207849999</v>
      </c>
      <c r="C40" s="978">
        <v>23587.728207849999</v>
      </c>
      <c r="D40" s="978">
        <v>23587.728207849999</v>
      </c>
      <c r="E40" s="978">
        <v>23587.728207849999</v>
      </c>
      <c r="F40" s="978">
        <v>23587.728207849999</v>
      </c>
      <c r="G40" s="978">
        <v>23587.728207849999</v>
      </c>
      <c r="H40" s="978">
        <v>23587.728207849999</v>
      </c>
      <c r="I40" s="978">
        <v>23587.728207849999</v>
      </c>
      <c r="J40" s="978">
        <v>23587.728207849999</v>
      </c>
      <c r="K40" s="978">
        <v>25590.346310739998</v>
      </c>
      <c r="L40" s="978">
        <v>25588.014388</v>
      </c>
      <c r="M40" s="978">
        <v>25588.014388</v>
      </c>
      <c r="N40" s="978">
        <v>25588.014388</v>
      </c>
      <c r="O40" s="978">
        <v>23587.728207849999</v>
      </c>
      <c r="P40" s="978">
        <v>25588.014388</v>
      </c>
      <c r="Q40" s="978">
        <v>51033.534037220001</v>
      </c>
      <c r="R40" s="978">
        <v>25588.014388</v>
      </c>
      <c r="S40" s="978">
        <v>25588.014388</v>
      </c>
      <c r="T40" s="978">
        <v>192913.57522318</v>
      </c>
      <c r="U40" s="978">
        <v>468281.15605400997</v>
      </c>
      <c r="V40" s="978">
        <v>25588.014388</v>
      </c>
      <c r="W40" s="978">
        <v>25588.014388</v>
      </c>
      <c r="X40" s="978">
        <v>190138.86913099</v>
      </c>
      <c r="Y40" s="978">
        <v>286200.66822584998</v>
      </c>
      <c r="Z40" s="978">
        <v>170006.85457503001</v>
      </c>
      <c r="AA40" s="978">
        <v>595990.57786816987</v>
      </c>
      <c r="AB40" s="978">
        <v>187291.77932144998</v>
      </c>
      <c r="AC40" s="978">
        <v>319694.07413090003</v>
      </c>
      <c r="AD40" s="978">
        <v>319785.50887908001</v>
      </c>
      <c r="AE40" s="978">
        <v>428581.30770832003</v>
      </c>
      <c r="AF40" s="978">
        <v>345937.0021248</v>
      </c>
      <c r="AG40" s="978">
        <v>552999.62986555009</v>
      </c>
      <c r="AH40" s="978">
        <v>376976.13318890001</v>
      </c>
      <c r="AI40" s="978">
        <v>25603.3006288</v>
      </c>
      <c r="AJ40" s="978">
        <v>28047.231842380002</v>
      </c>
      <c r="AK40" s="978">
        <v>198307.05142691001</v>
      </c>
      <c r="AL40" s="978">
        <v>282369.55512596003</v>
      </c>
      <c r="AM40" s="978">
        <v>336371.42000790004</v>
      </c>
      <c r="AN40" s="978">
        <v>120015.80749167</v>
      </c>
      <c r="AO40" s="978">
        <v>32984.480039239999</v>
      </c>
      <c r="AP40" s="978">
        <v>70482.618408619994</v>
      </c>
      <c r="AQ40" s="978">
        <v>75256.481211350008</v>
      </c>
      <c r="AR40" s="978">
        <v>27399.530764709998</v>
      </c>
      <c r="AS40" s="978">
        <v>33887.178557619998</v>
      </c>
      <c r="AT40" s="978">
        <v>27478.387938799999</v>
      </c>
      <c r="AU40" s="978">
        <v>27524.418223380002</v>
      </c>
      <c r="AV40" s="978">
        <v>30447.235155379996</v>
      </c>
      <c r="AW40" s="978">
        <v>151717.13054134999</v>
      </c>
      <c r="AX40" s="978">
        <v>265109.15571302001</v>
      </c>
      <c r="AY40" s="978">
        <v>333421.86520177004</v>
      </c>
      <c r="AZ40" s="978">
        <v>152300.81398235</v>
      </c>
      <c r="BA40" s="978">
        <v>164064.18496275001</v>
      </c>
      <c r="BB40" s="978">
        <v>115006.71953458</v>
      </c>
      <c r="BC40" s="978">
        <v>47303.80773619</v>
      </c>
      <c r="BD40" s="993">
        <v>44857.871480160007</v>
      </c>
      <c r="BE40" s="1503">
        <v>44857.688364180001</v>
      </c>
      <c r="BF40" s="978">
        <v>44857.683124160001</v>
      </c>
      <c r="BG40" s="993">
        <v>44859.4342473</v>
      </c>
      <c r="BH40" s="2018">
        <v>139561.64190578001</v>
      </c>
      <c r="BI40" s="2019">
        <v>222783.52666795999</v>
      </c>
      <c r="BJ40" s="2020">
        <v>91109.524799999999</v>
      </c>
      <c r="BK40" s="2018">
        <v>102804.5601423</v>
      </c>
      <c r="BL40" s="2019">
        <v>68470.2488342</v>
      </c>
      <c r="BM40" s="2020">
        <v>44565.907782839997</v>
      </c>
      <c r="BN40" s="2018">
        <v>44565.968696370001</v>
      </c>
      <c r="BO40" s="2019">
        <v>44566.139594389999</v>
      </c>
      <c r="BP40" s="2020">
        <v>154671.31917417</v>
      </c>
    </row>
    <row r="41" spans="1:68" ht="16.5" customHeight="1">
      <c r="A41" s="977" t="s">
        <v>549</v>
      </c>
      <c r="B41" s="978">
        <v>0</v>
      </c>
      <c r="C41" s="978">
        <v>0</v>
      </c>
      <c r="D41" s="978">
        <v>0</v>
      </c>
      <c r="E41" s="978">
        <v>0</v>
      </c>
      <c r="F41" s="978">
        <v>0</v>
      </c>
      <c r="G41" s="978">
        <v>0</v>
      </c>
      <c r="H41" s="978">
        <v>0</v>
      </c>
      <c r="I41" s="978">
        <v>0</v>
      </c>
      <c r="J41" s="978">
        <v>0</v>
      </c>
      <c r="K41" s="978">
        <v>0</v>
      </c>
      <c r="L41" s="978">
        <v>0</v>
      </c>
      <c r="M41" s="978">
        <v>0</v>
      </c>
      <c r="N41" s="978">
        <v>0</v>
      </c>
      <c r="O41" s="978">
        <v>0</v>
      </c>
      <c r="P41" s="978">
        <v>0</v>
      </c>
      <c r="Q41" s="978">
        <v>0</v>
      </c>
      <c r="R41" s="978">
        <v>0</v>
      </c>
      <c r="S41" s="978">
        <v>0</v>
      </c>
      <c r="T41" s="978">
        <v>0</v>
      </c>
      <c r="U41" s="978">
        <v>0</v>
      </c>
      <c r="V41" s="978">
        <v>0</v>
      </c>
      <c r="W41" s="978">
        <v>0</v>
      </c>
      <c r="X41" s="978">
        <v>0</v>
      </c>
      <c r="Y41" s="978">
        <v>0</v>
      </c>
      <c r="Z41" s="978">
        <v>0</v>
      </c>
      <c r="AA41" s="978">
        <v>0</v>
      </c>
      <c r="AB41" s="978">
        <v>0</v>
      </c>
      <c r="AC41" s="978">
        <v>0</v>
      </c>
      <c r="AD41" s="978">
        <v>0</v>
      </c>
      <c r="AE41" s="978">
        <v>0</v>
      </c>
      <c r="AF41" s="978">
        <v>0</v>
      </c>
      <c r="AG41" s="978">
        <v>0</v>
      </c>
      <c r="AH41" s="978">
        <v>0</v>
      </c>
      <c r="AI41" s="978">
        <v>0</v>
      </c>
      <c r="AJ41" s="978">
        <v>0</v>
      </c>
      <c r="AK41" s="978">
        <v>0</v>
      </c>
      <c r="AL41" s="978">
        <v>0</v>
      </c>
      <c r="AM41" s="978">
        <v>0</v>
      </c>
      <c r="AN41" s="978">
        <v>0</v>
      </c>
      <c r="AO41" s="978">
        <v>0</v>
      </c>
      <c r="AP41" s="978">
        <v>0</v>
      </c>
      <c r="AQ41" s="978">
        <v>0</v>
      </c>
      <c r="AR41" s="978">
        <v>0</v>
      </c>
      <c r="AS41" s="978">
        <v>0</v>
      </c>
      <c r="AT41" s="978">
        <v>0</v>
      </c>
      <c r="AU41" s="978">
        <v>0</v>
      </c>
      <c r="AV41" s="978">
        <v>0</v>
      </c>
      <c r="AW41" s="978">
        <v>0</v>
      </c>
      <c r="AX41" s="978">
        <v>0</v>
      </c>
      <c r="AY41" s="978">
        <v>0</v>
      </c>
      <c r="AZ41" s="978">
        <v>0</v>
      </c>
      <c r="BA41" s="978">
        <v>0</v>
      </c>
      <c r="BB41" s="978">
        <v>0</v>
      </c>
      <c r="BC41" s="978">
        <v>0</v>
      </c>
      <c r="BD41" s="993">
        <v>0</v>
      </c>
      <c r="BE41" s="1503">
        <v>0</v>
      </c>
      <c r="BF41" s="978">
        <v>0</v>
      </c>
      <c r="BG41" s="993">
        <v>0</v>
      </c>
      <c r="BH41" s="2018">
        <v>0</v>
      </c>
      <c r="BI41" s="2019">
        <v>0</v>
      </c>
      <c r="BJ41" s="2020">
        <v>0</v>
      </c>
      <c r="BK41" s="2018">
        <v>0</v>
      </c>
      <c r="BL41" s="2019">
        <v>0</v>
      </c>
      <c r="BM41" s="2020">
        <v>0</v>
      </c>
      <c r="BN41" s="2018">
        <v>0</v>
      </c>
      <c r="BO41" s="2019">
        <v>0</v>
      </c>
      <c r="BP41" s="2020">
        <v>0</v>
      </c>
    </row>
    <row r="42" spans="1:68" ht="15.75" customHeight="1">
      <c r="A42" s="977" t="s">
        <v>593</v>
      </c>
      <c r="B42" s="978">
        <v>0</v>
      </c>
      <c r="C42" s="978">
        <v>0</v>
      </c>
      <c r="D42" s="978">
        <v>0</v>
      </c>
      <c r="E42" s="978">
        <v>0</v>
      </c>
      <c r="F42" s="978">
        <v>0</v>
      </c>
      <c r="G42" s="978">
        <v>0</v>
      </c>
      <c r="H42" s="978">
        <v>0</v>
      </c>
      <c r="I42" s="978">
        <v>0</v>
      </c>
      <c r="J42" s="978">
        <v>0</v>
      </c>
      <c r="K42" s="978">
        <v>0</v>
      </c>
      <c r="L42" s="978">
        <v>0</v>
      </c>
      <c r="M42" s="978">
        <v>0</v>
      </c>
      <c r="N42" s="978">
        <v>0</v>
      </c>
      <c r="O42" s="978">
        <v>0</v>
      </c>
      <c r="P42" s="978">
        <v>0</v>
      </c>
      <c r="Q42" s="978">
        <v>0</v>
      </c>
      <c r="R42" s="978">
        <v>0</v>
      </c>
      <c r="S42" s="978">
        <v>0</v>
      </c>
      <c r="T42" s="978">
        <v>0</v>
      </c>
      <c r="U42" s="978">
        <v>0</v>
      </c>
      <c r="V42" s="978">
        <v>0</v>
      </c>
      <c r="W42" s="978">
        <v>0</v>
      </c>
      <c r="X42" s="978">
        <v>0</v>
      </c>
      <c r="Y42" s="978">
        <v>0</v>
      </c>
      <c r="Z42" s="978">
        <v>0</v>
      </c>
      <c r="AA42" s="978">
        <v>0</v>
      </c>
      <c r="AB42" s="978">
        <v>0</v>
      </c>
      <c r="AC42" s="978">
        <v>0</v>
      </c>
      <c r="AD42" s="978">
        <v>0</v>
      </c>
      <c r="AE42" s="978">
        <v>0</v>
      </c>
      <c r="AF42" s="978">
        <v>0</v>
      </c>
      <c r="AG42" s="978">
        <v>0</v>
      </c>
      <c r="AH42" s="978">
        <v>0</v>
      </c>
      <c r="AI42" s="978">
        <v>0</v>
      </c>
      <c r="AJ42" s="978">
        <v>0</v>
      </c>
      <c r="AK42" s="978">
        <v>0</v>
      </c>
      <c r="AL42" s="978">
        <v>0</v>
      </c>
      <c r="AM42" s="978">
        <v>0</v>
      </c>
      <c r="AN42" s="978">
        <v>0</v>
      </c>
      <c r="AO42" s="978">
        <v>0</v>
      </c>
      <c r="AP42" s="978">
        <v>0</v>
      </c>
      <c r="AQ42" s="978">
        <v>0</v>
      </c>
      <c r="AR42" s="978">
        <v>0</v>
      </c>
      <c r="AS42" s="978">
        <v>0</v>
      </c>
      <c r="AT42" s="978">
        <v>0</v>
      </c>
      <c r="AU42" s="978">
        <v>0</v>
      </c>
      <c r="AV42" s="978">
        <v>0</v>
      </c>
      <c r="AW42" s="978">
        <v>0</v>
      </c>
      <c r="AX42" s="978">
        <v>0</v>
      </c>
      <c r="AY42" s="978">
        <v>0</v>
      </c>
      <c r="AZ42" s="978">
        <v>0</v>
      </c>
      <c r="BA42" s="978">
        <v>0</v>
      </c>
      <c r="BB42" s="978">
        <v>0</v>
      </c>
      <c r="BC42" s="978">
        <v>0</v>
      </c>
      <c r="BD42" s="993">
        <v>0</v>
      </c>
      <c r="BE42" s="1503">
        <v>0</v>
      </c>
      <c r="BF42" s="978">
        <v>0</v>
      </c>
      <c r="BG42" s="993">
        <v>0</v>
      </c>
      <c r="BH42" s="2018">
        <v>0</v>
      </c>
      <c r="BI42" s="2019">
        <v>0</v>
      </c>
      <c r="BJ42" s="2020">
        <v>0</v>
      </c>
      <c r="BK42" s="2018">
        <v>0</v>
      </c>
      <c r="BL42" s="2019">
        <v>0</v>
      </c>
      <c r="BM42" s="2020">
        <v>0</v>
      </c>
      <c r="BN42" s="2018">
        <v>0</v>
      </c>
      <c r="BO42" s="2019">
        <v>0</v>
      </c>
      <c r="BP42" s="2020">
        <v>0</v>
      </c>
    </row>
    <row r="43" spans="1:68" ht="15.75" customHeight="1">
      <c r="A43" s="977" t="s">
        <v>545</v>
      </c>
      <c r="B43" s="978">
        <v>0</v>
      </c>
      <c r="C43" s="978">
        <v>0</v>
      </c>
      <c r="D43" s="978">
        <v>0</v>
      </c>
      <c r="E43" s="978">
        <v>0</v>
      </c>
      <c r="F43" s="978">
        <v>0</v>
      </c>
      <c r="G43" s="978">
        <v>0</v>
      </c>
      <c r="H43" s="978">
        <v>0</v>
      </c>
      <c r="I43" s="978">
        <v>0</v>
      </c>
      <c r="J43" s="978">
        <v>0</v>
      </c>
      <c r="K43" s="978">
        <v>0</v>
      </c>
      <c r="L43" s="978">
        <v>0</v>
      </c>
      <c r="M43" s="978">
        <v>0</v>
      </c>
      <c r="N43" s="978">
        <v>0</v>
      </c>
      <c r="O43" s="978">
        <v>0</v>
      </c>
      <c r="P43" s="978">
        <v>0</v>
      </c>
      <c r="Q43" s="978">
        <v>0</v>
      </c>
      <c r="R43" s="978">
        <v>0</v>
      </c>
      <c r="S43" s="978">
        <v>0</v>
      </c>
      <c r="T43" s="978">
        <v>0</v>
      </c>
      <c r="U43" s="978">
        <v>0</v>
      </c>
      <c r="V43" s="978">
        <v>0</v>
      </c>
      <c r="W43" s="978">
        <v>0</v>
      </c>
      <c r="X43" s="978">
        <v>0</v>
      </c>
      <c r="Y43" s="978">
        <v>0</v>
      </c>
      <c r="Z43" s="978">
        <v>0</v>
      </c>
      <c r="AA43" s="978">
        <v>0</v>
      </c>
      <c r="AB43" s="978">
        <v>0</v>
      </c>
      <c r="AC43" s="978">
        <v>0</v>
      </c>
      <c r="AD43" s="978">
        <v>0</v>
      </c>
      <c r="AE43" s="978">
        <v>0</v>
      </c>
      <c r="AF43" s="978">
        <v>0</v>
      </c>
      <c r="AG43" s="978">
        <v>0</v>
      </c>
      <c r="AH43" s="978">
        <v>0</v>
      </c>
      <c r="AI43" s="978">
        <v>0</v>
      </c>
      <c r="AJ43" s="978">
        <v>0</v>
      </c>
      <c r="AK43" s="978">
        <v>0</v>
      </c>
      <c r="AL43" s="978">
        <v>0</v>
      </c>
      <c r="AM43" s="978">
        <v>0</v>
      </c>
      <c r="AN43" s="978">
        <v>0</v>
      </c>
      <c r="AO43" s="978">
        <v>0</v>
      </c>
      <c r="AP43" s="978">
        <v>0</v>
      </c>
      <c r="AQ43" s="978">
        <v>0</v>
      </c>
      <c r="AR43" s="978">
        <v>0</v>
      </c>
      <c r="AS43" s="978">
        <v>0</v>
      </c>
      <c r="AT43" s="978">
        <v>0</v>
      </c>
      <c r="AU43" s="978">
        <v>0</v>
      </c>
      <c r="AV43" s="978">
        <v>0</v>
      </c>
      <c r="AW43" s="978">
        <v>0</v>
      </c>
      <c r="AX43" s="978">
        <v>0</v>
      </c>
      <c r="AY43" s="978">
        <v>0</v>
      </c>
      <c r="AZ43" s="978">
        <v>0</v>
      </c>
      <c r="BA43" s="978">
        <v>0</v>
      </c>
      <c r="BB43" s="978">
        <v>0</v>
      </c>
      <c r="BC43" s="978">
        <v>0</v>
      </c>
      <c r="BD43" s="993">
        <v>0</v>
      </c>
      <c r="BE43" s="1503">
        <v>0</v>
      </c>
      <c r="BF43" s="978">
        <v>0</v>
      </c>
      <c r="BG43" s="993">
        <v>0</v>
      </c>
      <c r="BH43" s="2018">
        <v>0</v>
      </c>
      <c r="BI43" s="2019">
        <v>0</v>
      </c>
      <c r="BJ43" s="2020">
        <v>0</v>
      </c>
      <c r="BK43" s="2018">
        <v>0</v>
      </c>
      <c r="BL43" s="2019">
        <v>0</v>
      </c>
      <c r="BM43" s="2020">
        <v>0</v>
      </c>
      <c r="BN43" s="2018">
        <v>0</v>
      </c>
      <c r="BO43" s="2019">
        <v>0</v>
      </c>
      <c r="BP43" s="2020">
        <v>0</v>
      </c>
    </row>
    <row r="44" spans="1:68" s="974" customFormat="1" ht="15.75" customHeight="1">
      <c r="A44" s="977" t="s">
        <v>594</v>
      </c>
      <c r="B44" s="978"/>
      <c r="C44" s="978"/>
      <c r="D44" s="978"/>
      <c r="E44" s="978"/>
      <c r="F44" s="978"/>
      <c r="G44" s="978"/>
      <c r="H44" s="978"/>
      <c r="I44" s="978"/>
      <c r="J44" s="978"/>
      <c r="K44" s="978"/>
      <c r="L44" s="978"/>
      <c r="M44" s="978"/>
      <c r="N44" s="978"/>
      <c r="O44" s="978"/>
      <c r="P44" s="978"/>
      <c r="Q44" s="978"/>
      <c r="R44" s="978"/>
      <c r="S44" s="978"/>
      <c r="T44" s="978"/>
      <c r="U44" s="978"/>
      <c r="V44" s="978"/>
      <c r="W44" s="978"/>
      <c r="X44" s="978"/>
      <c r="Y44" s="978"/>
      <c r="Z44" s="978"/>
      <c r="AA44" s="978"/>
      <c r="AB44" s="978"/>
      <c r="AC44" s="978"/>
      <c r="AD44" s="978"/>
      <c r="AE44" s="978"/>
      <c r="AF44" s="978"/>
      <c r="AG44" s="978"/>
      <c r="AH44" s="978"/>
      <c r="AI44" s="978"/>
      <c r="AJ44" s="978"/>
      <c r="AK44" s="978"/>
      <c r="AL44" s="978"/>
      <c r="AM44" s="978"/>
      <c r="AN44" s="978"/>
      <c r="AO44" s="978"/>
      <c r="AP44" s="978"/>
      <c r="AQ44" s="978"/>
      <c r="AR44" s="978"/>
      <c r="AS44" s="978"/>
      <c r="AT44" s="978"/>
      <c r="AU44" s="978"/>
      <c r="AV44" s="978"/>
      <c r="AW44" s="978"/>
      <c r="AX44" s="978"/>
      <c r="AY44" s="978"/>
      <c r="AZ44" s="978"/>
      <c r="BA44" s="978"/>
      <c r="BB44" s="978"/>
      <c r="BC44" s="978"/>
      <c r="BD44" s="993">
        <v>0</v>
      </c>
      <c r="BE44" s="1503">
        <v>0</v>
      </c>
      <c r="BF44" s="978">
        <v>0</v>
      </c>
      <c r="BG44" s="993">
        <v>0</v>
      </c>
      <c r="BH44" s="2018">
        <v>0</v>
      </c>
      <c r="BI44" s="2019">
        <v>0</v>
      </c>
      <c r="BJ44" s="2020">
        <v>0</v>
      </c>
      <c r="BK44" s="2018">
        <v>0</v>
      </c>
      <c r="BL44" s="2019">
        <v>0</v>
      </c>
      <c r="BM44" s="2020">
        <v>0</v>
      </c>
      <c r="BN44" s="2018">
        <v>0</v>
      </c>
      <c r="BO44" s="2019">
        <v>0</v>
      </c>
      <c r="BP44" s="2020">
        <v>0</v>
      </c>
    </row>
    <row r="45" spans="1:68" ht="15.75" customHeight="1">
      <c r="A45" s="977" t="s">
        <v>595</v>
      </c>
      <c r="B45" s="978"/>
      <c r="C45" s="978"/>
      <c r="D45" s="978"/>
      <c r="E45" s="978"/>
      <c r="F45" s="978"/>
      <c r="G45" s="978"/>
      <c r="H45" s="978"/>
      <c r="I45" s="978"/>
      <c r="J45" s="978"/>
      <c r="K45" s="978"/>
      <c r="L45" s="978"/>
      <c r="M45" s="978"/>
      <c r="N45" s="978"/>
      <c r="O45" s="978"/>
      <c r="P45" s="978"/>
      <c r="Q45" s="978"/>
      <c r="R45" s="978"/>
      <c r="S45" s="978"/>
      <c r="T45" s="978"/>
      <c r="U45" s="978"/>
      <c r="V45" s="978"/>
      <c r="W45" s="978"/>
      <c r="X45" s="978"/>
      <c r="Y45" s="978"/>
      <c r="Z45" s="978"/>
      <c r="AA45" s="978"/>
      <c r="AB45" s="978"/>
      <c r="AC45" s="978"/>
      <c r="AD45" s="978"/>
      <c r="AE45" s="978"/>
      <c r="AF45" s="978"/>
      <c r="AG45" s="978"/>
      <c r="AH45" s="978"/>
      <c r="AI45" s="978"/>
      <c r="AJ45" s="978"/>
      <c r="AK45" s="978"/>
      <c r="AL45" s="978"/>
      <c r="AM45" s="978"/>
      <c r="AN45" s="978"/>
      <c r="AO45" s="978"/>
      <c r="AP45" s="978"/>
      <c r="AQ45" s="978"/>
      <c r="AR45" s="978"/>
      <c r="AS45" s="978"/>
      <c r="AT45" s="978"/>
      <c r="AU45" s="978"/>
      <c r="AV45" s="978"/>
      <c r="AW45" s="978"/>
      <c r="AX45" s="978"/>
      <c r="AY45" s="978"/>
      <c r="AZ45" s="978"/>
      <c r="BA45" s="978"/>
      <c r="BB45" s="978"/>
      <c r="BC45" s="978"/>
      <c r="BD45" s="993">
        <v>0</v>
      </c>
      <c r="BE45" s="1503">
        <v>0</v>
      </c>
      <c r="BF45" s="978">
        <v>0</v>
      </c>
      <c r="BG45" s="993">
        <v>0</v>
      </c>
      <c r="BH45" s="2018">
        <v>0</v>
      </c>
      <c r="BI45" s="2019">
        <v>0</v>
      </c>
      <c r="BJ45" s="2020">
        <v>0</v>
      </c>
      <c r="BK45" s="2018">
        <v>0</v>
      </c>
      <c r="BL45" s="2019">
        <v>0</v>
      </c>
      <c r="BM45" s="2020">
        <v>0</v>
      </c>
      <c r="BN45" s="2018">
        <v>0</v>
      </c>
      <c r="BO45" s="2019">
        <v>0</v>
      </c>
      <c r="BP45" s="2020">
        <v>0</v>
      </c>
    </row>
    <row r="46" spans="1:68" ht="15.75" customHeight="1">
      <c r="A46" s="975" t="s">
        <v>561</v>
      </c>
      <c r="B46" s="976">
        <v>15849776.176229222</v>
      </c>
      <c r="C46" s="976">
        <v>16129854.200472832</v>
      </c>
      <c r="D46" s="976">
        <v>16174045.405869143</v>
      </c>
      <c r="E46" s="976">
        <v>16415070.46594839</v>
      </c>
      <c r="F46" s="976">
        <v>16683943.868693501</v>
      </c>
      <c r="G46" s="976">
        <v>16897862.99656868</v>
      </c>
      <c r="H46" s="976">
        <v>17183608.024647485</v>
      </c>
      <c r="I46" s="976">
        <v>17272537.825234942</v>
      </c>
      <c r="J46" s="976">
        <v>17561628.004446082</v>
      </c>
      <c r="K46" s="976">
        <v>17561691.793059565</v>
      </c>
      <c r="L46" s="976">
        <v>17678771.076156959</v>
      </c>
      <c r="M46" s="976">
        <v>18203873.94713486</v>
      </c>
      <c r="N46" s="976">
        <v>18080164.641916707</v>
      </c>
      <c r="O46" s="976">
        <v>17842071.718100287</v>
      </c>
      <c r="P46" s="976">
        <v>18169491.143850289</v>
      </c>
      <c r="Q46" s="976">
        <v>18374846.739493322</v>
      </c>
      <c r="R46" s="976">
        <v>18139166.607293572</v>
      </c>
      <c r="S46" s="976">
        <v>18190650.610552527</v>
      </c>
      <c r="T46" s="976">
        <v>18142278.569633309</v>
      </c>
      <c r="U46" s="976">
        <v>18175114.397611946</v>
      </c>
      <c r="V46" s="976">
        <v>18179264.518172294</v>
      </c>
      <c r="W46" s="976">
        <v>18109857.29681598</v>
      </c>
      <c r="X46" s="976">
        <v>18135613.607122011</v>
      </c>
      <c r="Y46" s="976">
        <v>18078660.812498447</v>
      </c>
      <c r="Z46" s="976">
        <v>18044282.773894943</v>
      </c>
      <c r="AA46" s="976">
        <v>18093745.854155365</v>
      </c>
      <c r="AB46" s="976">
        <v>18122572.901136745</v>
      </c>
      <c r="AC46" s="976">
        <v>20403061.639192153</v>
      </c>
      <c r="AD46" s="976">
        <v>21336092.603428047</v>
      </c>
      <c r="AE46" s="976">
        <v>21490481.141286898</v>
      </c>
      <c r="AF46" s="976">
        <v>21560602.633361857</v>
      </c>
      <c r="AG46" s="976">
        <v>21755826.913754124</v>
      </c>
      <c r="AH46" s="976">
        <v>21816223.686234709</v>
      </c>
      <c r="AI46" s="976">
        <v>20967003.772879571</v>
      </c>
      <c r="AJ46" s="976">
        <v>20812972.102300067</v>
      </c>
      <c r="AK46" s="976">
        <v>20998531.75096029</v>
      </c>
      <c r="AL46" s="976">
        <v>21000082.420713708</v>
      </c>
      <c r="AM46" s="976">
        <v>20799428.48029412</v>
      </c>
      <c r="AN46" s="976">
        <v>20712971.750438891</v>
      </c>
      <c r="AO46" s="976">
        <v>20772652.585110974</v>
      </c>
      <c r="AP46" s="976">
        <v>20890931.424236469</v>
      </c>
      <c r="AQ46" s="976">
        <v>20684745.92458941</v>
      </c>
      <c r="AR46" s="976">
        <v>20737384.753234569</v>
      </c>
      <c r="AS46" s="976">
        <v>20652210.032500755</v>
      </c>
      <c r="AT46" s="976">
        <v>20334271.213301469</v>
      </c>
      <c r="AU46" s="976">
        <v>20718304.110019136</v>
      </c>
      <c r="AV46" s="976">
        <v>20349265.236968998</v>
      </c>
      <c r="AW46" s="976">
        <v>20742305.761040427</v>
      </c>
      <c r="AX46" s="976">
        <v>20466185.807033058</v>
      </c>
      <c r="AY46" s="976">
        <v>20325206.392560534</v>
      </c>
      <c r="AZ46" s="976">
        <v>20451429.97687665</v>
      </c>
      <c r="BA46" s="976">
        <v>20488977.865621056</v>
      </c>
      <c r="BB46" s="976">
        <v>20530751.133947611</v>
      </c>
      <c r="BC46" s="976">
        <v>20808157.270521116</v>
      </c>
      <c r="BD46" s="992">
        <v>21173748.248008534</v>
      </c>
      <c r="BE46" s="1502">
        <v>21527803.799187265</v>
      </c>
      <c r="BF46" s="976">
        <v>21483378.052464969</v>
      </c>
      <c r="BG46" s="992">
        <v>21109720.743572686</v>
      </c>
      <c r="BH46" s="2015">
        <v>21255589.601308782</v>
      </c>
      <c r="BI46" s="2016">
        <v>22364594.709887788</v>
      </c>
      <c r="BJ46" s="2017">
        <v>22284773.232810281</v>
      </c>
      <c r="BK46" s="2015">
        <v>23167138.814677238</v>
      </c>
      <c r="BL46" s="2016">
        <v>23231290.258029614</v>
      </c>
      <c r="BM46" s="2017">
        <v>23117868.362964224</v>
      </c>
      <c r="BN46" s="2015">
        <v>22702702.66538427</v>
      </c>
      <c r="BO46" s="2016">
        <v>23320893.688788041</v>
      </c>
      <c r="BP46" s="2017">
        <v>23746754.90392521</v>
      </c>
    </row>
    <row r="47" spans="1:68" ht="15.75" customHeight="1">
      <c r="A47" s="977" t="s">
        <v>542</v>
      </c>
      <c r="B47" s="978">
        <v>4612395.6646272596</v>
      </c>
      <c r="C47" s="978">
        <v>4687670.4452883098</v>
      </c>
      <c r="D47" s="978">
        <v>4677958.3833005996</v>
      </c>
      <c r="E47" s="978">
        <v>4678748.2556447499</v>
      </c>
      <c r="F47" s="978">
        <v>4671619.43386037</v>
      </c>
      <c r="G47" s="978">
        <v>4673510.2554063909</v>
      </c>
      <c r="H47" s="978">
        <v>4674233.9719307004</v>
      </c>
      <c r="I47" s="978">
        <v>4926822.5041798297</v>
      </c>
      <c r="J47" s="978">
        <v>4860415.8371227002</v>
      </c>
      <c r="K47" s="978">
        <v>4834297.3938880293</v>
      </c>
      <c r="L47" s="978">
        <v>4834122.3462205194</v>
      </c>
      <c r="M47" s="978">
        <v>4857940.3685571505</v>
      </c>
      <c r="N47" s="978">
        <v>4893349.2902746201</v>
      </c>
      <c r="O47" s="978">
        <v>4687670.4452883098</v>
      </c>
      <c r="P47" s="978">
        <v>4908109.3837319203</v>
      </c>
      <c r="Q47" s="978">
        <v>5042037.9638226805</v>
      </c>
      <c r="R47" s="978">
        <v>5040397.0393297095</v>
      </c>
      <c r="S47" s="978">
        <v>5081729.8643246796</v>
      </c>
      <c r="T47" s="978">
        <v>5082334.9099655496</v>
      </c>
      <c r="U47" s="978">
        <v>5067541.3875454906</v>
      </c>
      <c r="V47" s="978">
        <v>5067331.4249172295</v>
      </c>
      <c r="W47" s="978">
        <v>5036023.2693795795</v>
      </c>
      <c r="X47" s="978">
        <v>5022263.60105485</v>
      </c>
      <c r="Y47" s="978">
        <v>5015834.3590402799</v>
      </c>
      <c r="Z47" s="978">
        <v>4996678.2805019394</v>
      </c>
      <c r="AA47" s="978">
        <v>4999639.7298029698</v>
      </c>
      <c r="AB47" s="978">
        <v>5050137.3395446409</v>
      </c>
      <c r="AC47" s="978">
        <v>5055446.8575675301</v>
      </c>
      <c r="AD47" s="978">
        <v>5164210.717250349</v>
      </c>
      <c r="AE47" s="978">
        <v>5431606.5601313999</v>
      </c>
      <c r="AF47" s="978">
        <v>5552935.0814158404</v>
      </c>
      <c r="AG47" s="978">
        <v>5660190.2199278995</v>
      </c>
      <c r="AH47" s="978">
        <v>5732451.8784916596</v>
      </c>
      <c r="AI47" s="978">
        <v>4972273.6004482899</v>
      </c>
      <c r="AJ47" s="978">
        <v>4973054.7222027499</v>
      </c>
      <c r="AK47" s="978">
        <v>5127078.8600280099</v>
      </c>
      <c r="AL47" s="978">
        <v>5131229.2623808701</v>
      </c>
      <c r="AM47" s="978">
        <v>4975822.0800208198</v>
      </c>
      <c r="AN47" s="978">
        <v>5046316.1754512498</v>
      </c>
      <c r="AO47" s="978">
        <v>5163388.8241383899</v>
      </c>
      <c r="AP47" s="978">
        <v>5269759.54987521</v>
      </c>
      <c r="AQ47" s="978">
        <v>4974441.2497565802</v>
      </c>
      <c r="AR47" s="978">
        <v>4967099.9036760302</v>
      </c>
      <c r="AS47" s="978">
        <v>4969108.3736471096</v>
      </c>
      <c r="AT47" s="978">
        <v>5094743.7165484298</v>
      </c>
      <c r="AU47" s="978">
        <v>5202741.3430068307</v>
      </c>
      <c r="AV47" s="978">
        <v>5117864.8554490991</v>
      </c>
      <c r="AW47" s="978">
        <v>5298391.6037835404</v>
      </c>
      <c r="AX47" s="978">
        <v>5336571.7358203502</v>
      </c>
      <c r="AY47" s="978">
        <v>5468366.1905298</v>
      </c>
      <c r="AZ47" s="978">
        <v>5599991.5611586105</v>
      </c>
      <c r="BA47" s="978">
        <v>5599780.6886679195</v>
      </c>
      <c r="BB47" s="978">
        <v>5672587.2836053604</v>
      </c>
      <c r="BC47" s="978">
        <v>5723894.8979343101</v>
      </c>
      <c r="BD47" s="993">
        <v>5730191.8507023705</v>
      </c>
      <c r="BE47" s="1503">
        <v>5737992.76955924</v>
      </c>
      <c r="BF47" s="978">
        <v>5751503.1254140902</v>
      </c>
      <c r="BG47" s="993">
        <v>5873283.6773722107</v>
      </c>
      <c r="BH47" s="2018">
        <v>5902849.1466187406</v>
      </c>
      <c r="BI47" s="2019">
        <v>6852530.6790963905</v>
      </c>
      <c r="BJ47" s="2020">
        <v>6870787.3432872994</v>
      </c>
      <c r="BK47" s="2018">
        <v>7833856.975390791</v>
      </c>
      <c r="BL47" s="2019">
        <v>7718034.9636768401</v>
      </c>
      <c r="BM47" s="2020">
        <v>7740840.9059921606</v>
      </c>
      <c r="BN47" s="2018">
        <v>6849896.1245290898</v>
      </c>
      <c r="BO47" s="2019">
        <v>7258023.3033288</v>
      </c>
      <c r="BP47" s="2020">
        <v>7265263.9284179099</v>
      </c>
    </row>
    <row r="48" spans="1:68" ht="15.75" customHeight="1">
      <c r="A48" s="977" t="s">
        <v>549</v>
      </c>
      <c r="B48" s="978">
        <v>11186553.017324742</v>
      </c>
      <c r="C48" s="978">
        <v>11389301.142761473</v>
      </c>
      <c r="D48" s="978">
        <v>11440897.444984151</v>
      </c>
      <c r="E48" s="978">
        <v>11681837.48382064</v>
      </c>
      <c r="F48" s="978">
        <v>11953679.615152691</v>
      </c>
      <c r="G48" s="978">
        <v>12163255.313509548</v>
      </c>
      <c r="H48" s="978">
        <v>12449348.574131409</v>
      </c>
      <c r="I48" s="978">
        <v>12285127.379053999</v>
      </c>
      <c r="J48" s="978">
        <v>12632370.59136929</v>
      </c>
      <c r="K48" s="978">
        <v>12643230.787914554</v>
      </c>
      <c r="L48" s="978">
        <v>12763201.354669709</v>
      </c>
      <c r="M48" s="978">
        <v>13254641.411832372</v>
      </c>
      <c r="N48" s="978">
        <v>13087875.351658497</v>
      </c>
      <c r="O48" s="978">
        <v>13060121.845394321</v>
      </c>
      <c r="P48" s="978">
        <v>13167098.73597962</v>
      </c>
      <c r="Q48" s="978">
        <v>13241534.751568424</v>
      </c>
      <c r="R48" s="978">
        <v>13009909.139321182</v>
      </c>
      <c r="S48" s="978">
        <v>13016530.116323249</v>
      </c>
      <c r="T48" s="978">
        <v>12965925.070991648</v>
      </c>
      <c r="U48" s="978">
        <v>13014300.631419374</v>
      </c>
      <c r="V48" s="978">
        <v>13017709.077780822</v>
      </c>
      <c r="W48" s="978">
        <v>12984725.975672752</v>
      </c>
      <c r="X48" s="978">
        <v>12982299.28966325</v>
      </c>
      <c r="Y48" s="978">
        <v>12922418.258070141</v>
      </c>
      <c r="Z48" s="978">
        <v>12921381.864602312</v>
      </c>
      <c r="AA48" s="978">
        <v>12976783.635783244</v>
      </c>
      <c r="AB48" s="978">
        <v>12937260.736067522</v>
      </c>
      <c r="AC48" s="978">
        <v>15204755.082833825</v>
      </c>
      <c r="AD48" s="978">
        <v>16024129.609078011</v>
      </c>
      <c r="AE48" s="978">
        <v>15899221.555081571</v>
      </c>
      <c r="AF48" s="978">
        <v>15845516.623676637</v>
      </c>
      <c r="AG48" s="978">
        <v>15931199.425811077</v>
      </c>
      <c r="AH48" s="978">
        <v>15906270.847011611</v>
      </c>
      <c r="AI48" s="978">
        <v>15818319.89834702</v>
      </c>
      <c r="AJ48" s="978">
        <v>15660450.977258082</v>
      </c>
      <c r="AK48" s="978">
        <v>15689579.057396712</v>
      </c>
      <c r="AL48" s="978">
        <v>15690182.324473279</v>
      </c>
      <c r="AM48" s="978">
        <v>15640176.527346861</v>
      </c>
      <c r="AN48" s="978">
        <v>15482943.890158528</v>
      </c>
      <c r="AO48" s="978">
        <v>15413794.050503744</v>
      </c>
      <c r="AP48" s="978">
        <v>15436974.096837811</v>
      </c>
      <c r="AQ48" s="978">
        <v>15515613.043402012</v>
      </c>
      <c r="AR48" s="978">
        <v>15568371.186614081</v>
      </c>
      <c r="AS48" s="978">
        <v>15483376.456242099</v>
      </c>
      <c r="AT48" s="978">
        <v>15019861.181588469</v>
      </c>
      <c r="AU48" s="978">
        <v>15301814.115352105</v>
      </c>
      <c r="AV48" s="978">
        <v>15028926.734579377</v>
      </c>
      <c r="AW48" s="978">
        <v>15238348.883372927</v>
      </c>
      <c r="AX48" s="978">
        <v>14910086.937212156</v>
      </c>
      <c r="AY48" s="978">
        <v>14639433.287126044</v>
      </c>
      <c r="AZ48" s="978">
        <v>14625812.643587362</v>
      </c>
      <c r="BA48" s="978">
        <v>14655583.536964172</v>
      </c>
      <c r="BB48" s="978">
        <v>14611464.249985998</v>
      </c>
      <c r="BC48" s="978">
        <v>14819572.542523963</v>
      </c>
      <c r="BD48" s="993">
        <v>15176572.662923522</v>
      </c>
      <c r="BE48" s="1503">
        <v>15101360.148915332</v>
      </c>
      <c r="BF48" s="978">
        <v>15028913.227312336</v>
      </c>
      <c r="BG48" s="993">
        <v>14553346.79060409</v>
      </c>
      <c r="BH48" s="2018">
        <v>14678870.366318149</v>
      </c>
      <c r="BI48" s="2019">
        <v>14844525.261031464</v>
      </c>
      <c r="BJ48" s="2020">
        <v>14676966.157472081</v>
      </c>
      <c r="BK48" s="2018">
        <v>14608087.149841122</v>
      </c>
      <c r="BL48" s="2019">
        <v>14762022.055322561</v>
      </c>
      <c r="BM48" s="2020">
        <v>14622911.996414242</v>
      </c>
      <c r="BN48" s="2018">
        <v>15118234.444884336</v>
      </c>
      <c r="BO48" s="2019">
        <v>15314170.981403422</v>
      </c>
      <c r="BP48" s="2020">
        <v>15663144.805817949</v>
      </c>
    </row>
    <row r="49" spans="1:68" ht="15.75" customHeight="1">
      <c r="A49" s="977" t="s">
        <v>593</v>
      </c>
      <c r="B49" s="978">
        <v>39513.267152220003</v>
      </c>
      <c r="C49" s="978">
        <v>41801.913783049997</v>
      </c>
      <c r="D49" s="978">
        <v>42012.980422389999</v>
      </c>
      <c r="E49" s="978">
        <v>40749.438244999998</v>
      </c>
      <c r="F49" s="978">
        <v>43295.328223440003</v>
      </c>
      <c r="G49" s="978">
        <v>45064.922168739999</v>
      </c>
      <c r="H49" s="978">
        <v>42150.072587380004</v>
      </c>
      <c r="I49" s="978">
        <v>41001.290337110004</v>
      </c>
      <c r="J49" s="978">
        <v>48933.251402090005</v>
      </c>
      <c r="K49" s="978">
        <v>62646.429505980006</v>
      </c>
      <c r="L49" s="978">
        <v>59059.477063729995</v>
      </c>
      <c r="M49" s="978">
        <v>68553.326522339994</v>
      </c>
      <c r="N49" s="978">
        <v>76201.159760590002</v>
      </c>
      <c r="O49" s="978">
        <v>71540.587194660009</v>
      </c>
      <c r="P49" s="978">
        <v>71544.183915750007</v>
      </c>
      <c r="Q49" s="978">
        <v>68535.18387922</v>
      </c>
      <c r="R49" s="978">
        <v>66121.588419680003</v>
      </c>
      <c r="S49" s="978">
        <v>66640.4174986</v>
      </c>
      <c r="T49" s="978">
        <v>69127.744010110007</v>
      </c>
      <c r="U49" s="978">
        <v>67505.806567079999</v>
      </c>
      <c r="V49" s="978">
        <v>68279.25065124</v>
      </c>
      <c r="W49" s="978">
        <v>62845.798596649998</v>
      </c>
      <c r="X49" s="978">
        <v>102859.45845891</v>
      </c>
      <c r="Y49" s="978">
        <v>111170.33935102999</v>
      </c>
      <c r="Z49" s="978">
        <v>97077.672294689997</v>
      </c>
      <c r="AA49" s="978">
        <v>87546.353305149998</v>
      </c>
      <c r="AB49" s="978">
        <v>103768.32405658002</v>
      </c>
      <c r="AC49" s="978">
        <v>110178.4307708</v>
      </c>
      <c r="AD49" s="978">
        <v>113649.24601169</v>
      </c>
      <c r="AE49" s="978">
        <v>123805.56602093</v>
      </c>
      <c r="AF49" s="978">
        <v>127387.11064538</v>
      </c>
      <c r="AG49" s="978">
        <v>128940.10584315</v>
      </c>
      <c r="AH49" s="978">
        <v>140448.65922144</v>
      </c>
      <c r="AI49" s="978">
        <v>138907.75509126001</v>
      </c>
      <c r="AJ49" s="978">
        <v>141516.77438122997</v>
      </c>
      <c r="AK49" s="978">
        <v>144391.53834057</v>
      </c>
      <c r="AL49" s="978">
        <v>141847.72001756</v>
      </c>
      <c r="AM49" s="978">
        <v>146463.30820344001</v>
      </c>
      <c r="AN49" s="978">
        <v>146523.20540111</v>
      </c>
      <c r="AO49" s="978">
        <v>156093.44237584001</v>
      </c>
      <c r="AP49" s="978">
        <v>145456.41655844997</v>
      </c>
      <c r="AQ49" s="978">
        <v>156241.61111482</v>
      </c>
      <c r="AR49" s="978">
        <v>163799.78457946001</v>
      </c>
      <c r="AS49" s="978">
        <v>160798.77257654999</v>
      </c>
      <c r="AT49" s="978">
        <v>179508.45405657002</v>
      </c>
      <c r="AU49" s="978">
        <v>170456.99158085999</v>
      </c>
      <c r="AV49" s="978">
        <v>161749.27948952001</v>
      </c>
      <c r="AW49" s="978">
        <v>163859.41706295998</v>
      </c>
      <c r="AX49" s="978">
        <v>178802.76654955</v>
      </c>
      <c r="AY49" s="978">
        <v>177778.85600768999</v>
      </c>
      <c r="AZ49" s="978">
        <v>184721.41566368003</v>
      </c>
      <c r="BA49" s="978">
        <v>190837.52808896001</v>
      </c>
      <c r="BB49" s="978">
        <v>205910.98557712007</v>
      </c>
      <c r="BC49" s="978">
        <v>222713.11139716004</v>
      </c>
      <c r="BD49" s="993">
        <v>223110.55540970998</v>
      </c>
      <c r="BE49" s="1503">
        <v>228730.17850335003</v>
      </c>
      <c r="BF49" s="978">
        <v>229888.55650787003</v>
      </c>
      <c r="BG49" s="993">
        <v>227921.32125107001</v>
      </c>
      <c r="BH49" s="2018">
        <v>234305.10705264003</v>
      </c>
      <c r="BI49" s="2019">
        <v>240662.35346016998</v>
      </c>
      <c r="BJ49" s="2020">
        <v>272915.17076531</v>
      </c>
      <c r="BK49" s="2018">
        <v>269799.57954933</v>
      </c>
      <c r="BL49" s="2019">
        <v>275177.43585443002</v>
      </c>
      <c r="BM49" s="2020">
        <v>268203.70673302998</v>
      </c>
      <c r="BN49" s="2018">
        <v>239686.40800900999</v>
      </c>
      <c r="BO49" s="2019">
        <v>267594.70972996001</v>
      </c>
      <c r="BP49" s="2020">
        <v>315780.77901199</v>
      </c>
    </row>
    <row r="50" spans="1:68" ht="15.75" customHeight="1">
      <c r="A50" s="977" t="s">
        <v>545</v>
      </c>
      <c r="B50" s="978">
        <v>11314.227124999999</v>
      </c>
      <c r="C50" s="978">
        <v>11080.698640000001</v>
      </c>
      <c r="D50" s="978">
        <v>13176.597162</v>
      </c>
      <c r="E50" s="978">
        <v>13735.288237999999</v>
      </c>
      <c r="F50" s="978">
        <v>15349.491457</v>
      </c>
      <c r="G50" s="978">
        <v>16032.505483999999</v>
      </c>
      <c r="H50" s="978">
        <v>17875.405997999998</v>
      </c>
      <c r="I50" s="978">
        <v>19586.651664000001</v>
      </c>
      <c r="J50" s="978">
        <v>19908.324551999998</v>
      </c>
      <c r="K50" s="978">
        <v>21517.181751</v>
      </c>
      <c r="L50" s="978">
        <v>22387.898203000001</v>
      </c>
      <c r="M50" s="978">
        <v>22738.840222999999</v>
      </c>
      <c r="N50" s="978">
        <v>22738.840222999999</v>
      </c>
      <c r="O50" s="978">
        <v>22738.840222999999</v>
      </c>
      <c r="P50" s="978">
        <v>22738.840222999999</v>
      </c>
      <c r="Q50" s="978">
        <v>22738.840222999999</v>
      </c>
      <c r="R50" s="978">
        <v>22738.840222999999</v>
      </c>
      <c r="S50" s="978">
        <v>25750.212405999999</v>
      </c>
      <c r="T50" s="978">
        <v>24890.844666000001</v>
      </c>
      <c r="U50" s="978">
        <v>25766.572080000002</v>
      </c>
      <c r="V50" s="978">
        <v>25944.764823000001</v>
      </c>
      <c r="W50" s="978">
        <v>26262.253166999999</v>
      </c>
      <c r="X50" s="978">
        <v>28191.257945000001</v>
      </c>
      <c r="Y50" s="978">
        <v>29237.856037000001</v>
      </c>
      <c r="Z50" s="978">
        <v>29144.956495999999</v>
      </c>
      <c r="AA50" s="978">
        <v>29776.135264</v>
      </c>
      <c r="AB50" s="978">
        <v>31406.501467999999</v>
      </c>
      <c r="AC50" s="978">
        <v>32681.26802</v>
      </c>
      <c r="AD50" s="978">
        <v>34103.031088000003</v>
      </c>
      <c r="AE50" s="978">
        <v>35847.460053000003</v>
      </c>
      <c r="AF50" s="978">
        <v>34763.817624000003</v>
      </c>
      <c r="AG50" s="978">
        <v>35497.162171999997</v>
      </c>
      <c r="AH50" s="978">
        <v>37052.301509999998</v>
      </c>
      <c r="AI50" s="978">
        <v>37502.518992999998</v>
      </c>
      <c r="AJ50" s="978">
        <v>37949.628457999999</v>
      </c>
      <c r="AK50" s="978">
        <v>37482.295194999999</v>
      </c>
      <c r="AL50" s="978">
        <v>36823.113841999999</v>
      </c>
      <c r="AM50" s="978">
        <v>36966.564723000003</v>
      </c>
      <c r="AN50" s="978">
        <v>37188.479427999999</v>
      </c>
      <c r="AO50" s="978">
        <v>39376.268092999999</v>
      </c>
      <c r="AP50" s="978">
        <v>38741.360965</v>
      </c>
      <c r="AQ50" s="978">
        <v>38450.020316000002</v>
      </c>
      <c r="AR50" s="978">
        <v>38113.878364999997</v>
      </c>
      <c r="AS50" s="978">
        <v>38926.430034999998</v>
      </c>
      <c r="AT50" s="978">
        <v>40157.861107999997</v>
      </c>
      <c r="AU50" s="978">
        <v>43291.660079339999</v>
      </c>
      <c r="AV50" s="978">
        <v>40724.367450999998</v>
      </c>
      <c r="AW50" s="978">
        <v>41705.856821000001</v>
      </c>
      <c r="AX50" s="978">
        <v>40724.367450999998</v>
      </c>
      <c r="AY50" s="978">
        <v>39628.058897000003</v>
      </c>
      <c r="AZ50" s="978">
        <v>40904.356466999998</v>
      </c>
      <c r="BA50" s="978">
        <v>42776.111900000004</v>
      </c>
      <c r="BB50" s="978">
        <v>40788.614779130003</v>
      </c>
      <c r="BC50" s="978">
        <v>41976.718665679989</v>
      </c>
      <c r="BD50" s="993">
        <v>43873.178972930007</v>
      </c>
      <c r="BE50" s="1503">
        <v>44564.65539425001</v>
      </c>
      <c r="BF50" s="978">
        <v>45508.485607980001</v>
      </c>
      <c r="BG50" s="993">
        <v>45962.29147027999</v>
      </c>
      <c r="BH50" s="2018">
        <v>44302.041829870002</v>
      </c>
      <c r="BI50" s="2019">
        <v>43188.174426900005</v>
      </c>
      <c r="BJ50" s="2020">
        <v>40871.849754129995</v>
      </c>
      <c r="BK50" s="2018">
        <v>40855.28192382001</v>
      </c>
      <c r="BL50" s="2019">
        <v>43790.804189189992</v>
      </c>
      <c r="BM50" s="2020">
        <v>46541.328665739988</v>
      </c>
      <c r="BN50" s="2018">
        <v>50013.474552410007</v>
      </c>
      <c r="BO50" s="2019">
        <v>51773.669947459995</v>
      </c>
      <c r="BP50" s="2020">
        <v>52705.316525599999</v>
      </c>
    </row>
    <row r="51" spans="1:68" ht="15.75" customHeight="1">
      <c r="A51" s="977" t="s">
        <v>594</v>
      </c>
      <c r="B51" s="978"/>
      <c r="C51" s="978"/>
      <c r="D51" s="978"/>
      <c r="E51" s="978"/>
      <c r="F51" s="978"/>
      <c r="G51" s="978"/>
      <c r="H51" s="978"/>
      <c r="I51" s="978"/>
      <c r="J51" s="978"/>
      <c r="K51" s="978"/>
      <c r="L51" s="978"/>
      <c r="M51" s="978"/>
      <c r="N51" s="978"/>
      <c r="O51" s="978"/>
      <c r="P51" s="978"/>
      <c r="Q51" s="978"/>
      <c r="R51" s="978"/>
      <c r="S51" s="978"/>
      <c r="T51" s="978"/>
      <c r="U51" s="978"/>
      <c r="V51" s="978"/>
      <c r="W51" s="978"/>
      <c r="X51" s="978"/>
      <c r="Y51" s="978"/>
      <c r="Z51" s="978"/>
      <c r="AA51" s="978"/>
      <c r="AB51" s="978"/>
      <c r="AC51" s="978"/>
      <c r="AD51" s="978"/>
      <c r="AE51" s="978"/>
      <c r="AF51" s="978"/>
      <c r="AG51" s="978"/>
      <c r="AH51" s="978"/>
      <c r="AI51" s="978"/>
      <c r="AJ51" s="978"/>
      <c r="AK51" s="978"/>
      <c r="AL51" s="978"/>
      <c r="AM51" s="978"/>
      <c r="AN51" s="978"/>
      <c r="AO51" s="978"/>
      <c r="AP51" s="978"/>
      <c r="AQ51" s="978"/>
      <c r="AR51" s="978"/>
      <c r="AS51" s="978"/>
      <c r="AT51" s="978"/>
      <c r="AU51" s="978"/>
      <c r="AV51" s="978"/>
      <c r="AW51" s="978"/>
      <c r="AX51" s="978"/>
      <c r="AY51" s="978"/>
      <c r="AZ51" s="978"/>
      <c r="BA51" s="978"/>
      <c r="BB51" s="978"/>
      <c r="BC51" s="978"/>
      <c r="BD51" s="993">
        <v>177377.91612961999</v>
      </c>
      <c r="BE51" s="1503">
        <v>181112.79795348999</v>
      </c>
      <c r="BF51" s="978">
        <v>175875.75446021999</v>
      </c>
      <c r="BG51" s="993">
        <v>169456.78930172001</v>
      </c>
      <c r="BH51" s="2018">
        <v>147385.39881908998</v>
      </c>
      <c r="BI51" s="2019">
        <v>145020.25576022998</v>
      </c>
      <c r="BJ51" s="2020">
        <v>158785.0963375</v>
      </c>
      <c r="BK51" s="2018">
        <v>151426.33278492</v>
      </c>
      <c r="BL51" s="2019">
        <v>180934.14193868</v>
      </c>
      <c r="BM51" s="2020">
        <v>178590.58679084</v>
      </c>
      <c r="BN51" s="2018">
        <v>182494.13393163</v>
      </c>
      <c r="BO51" s="2019">
        <v>177775.91903421003</v>
      </c>
      <c r="BP51" s="2020">
        <v>165764.56702004999</v>
      </c>
    </row>
    <row r="52" spans="1:68" ht="15.75" customHeight="1">
      <c r="A52" s="977" t="s">
        <v>595</v>
      </c>
      <c r="B52" s="978"/>
      <c r="C52" s="978"/>
      <c r="D52" s="978"/>
      <c r="E52" s="978"/>
      <c r="F52" s="978"/>
      <c r="G52" s="978"/>
      <c r="H52" s="978"/>
      <c r="I52" s="978"/>
      <c r="J52" s="978"/>
      <c r="K52" s="978"/>
      <c r="L52" s="978"/>
      <c r="M52" s="978"/>
      <c r="N52" s="978"/>
      <c r="O52" s="978"/>
      <c r="P52" s="978"/>
      <c r="Q52" s="978"/>
      <c r="R52" s="978"/>
      <c r="S52" s="978"/>
      <c r="T52" s="978"/>
      <c r="U52" s="978"/>
      <c r="V52" s="978"/>
      <c r="W52" s="978"/>
      <c r="X52" s="978"/>
      <c r="Y52" s="978"/>
      <c r="Z52" s="978"/>
      <c r="AA52" s="978"/>
      <c r="AB52" s="978"/>
      <c r="AC52" s="978"/>
      <c r="AD52" s="978"/>
      <c r="AE52" s="978"/>
      <c r="AF52" s="978"/>
      <c r="AG52" s="978"/>
      <c r="AH52" s="978"/>
      <c r="AI52" s="978"/>
      <c r="AJ52" s="978"/>
      <c r="AK52" s="978"/>
      <c r="AL52" s="978"/>
      <c r="AM52" s="978"/>
      <c r="AN52" s="978"/>
      <c r="AO52" s="978"/>
      <c r="AP52" s="978"/>
      <c r="AQ52" s="978"/>
      <c r="AR52" s="978"/>
      <c r="AS52" s="978"/>
      <c r="AT52" s="978"/>
      <c r="AU52" s="978"/>
      <c r="AV52" s="978"/>
      <c r="AW52" s="978"/>
      <c r="AX52" s="978"/>
      <c r="AY52" s="978"/>
      <c r="AZ52" s="978"/>
      <c r="BA52" s="978"/>
      <c r="BB52" s="978"/>
      <c r="BC52" s="978"/>
      <c r="BD52" s="993">
        <v>229580.86785426279</v>
      </c>
      <c r="BE52" s="1503">
        <v>234043.2488616067</v>
      </c>
      <c r="BF52" s="978">
        <v>251688.90316247253</v>
      </c>
      <c r="BG52" s="993">
        <v>239749.87357331408</v>
      </c>
      <c r="BH52" s="2018">
        <v>247877.54067029402</v>
      </c>
      <c r="BI52" s="2019">
        <v>238667.98611263675</v>
      </c>
      <c r="BJ52" s="2020">
        <v>264447.61519395787</v>
      </c>
      <c r="BK52" s="2018">
        <v>263113.49518725247</v>
      </c>
      <c r="BL52" s="2019">
        <v>251330.85704791243</v>
      </c>
      <c r="BM52" s="2020">
        <v>260779.83836821213</v>
      </c>
      <c r="BN52" s="2018">
        <v>262378.07947779488</v>
      </c>
      <c r="BO52" s="2019">
        <v>251555.10534418962</v>
      </c>
      <c r="BP52" s="2020">
        <v>284095.50713170809</v>
      </c>
    </row>
    <row r="53" spans="1:68" ht="16.5" customHeight="1">
      <c r="A53" s="977"/>
      <c r="B53" s="978"/>
      <c r="C53" s="978"/>
      <c r="D53" s="978"/>
      <c r="E53" s="978"/>
      <c r="F53" s="978"/>
      <c r="G53" s="978"/>
      <c r="H53" s="978"/>
      <c r="I53" s="978"/>
      <c r="J53" s="978"/>
      <c r="K53" s="978"/>
      <c r="L53" s="978"/>
      <c r="M53" s="978"/>
      <c r="N53" s="978"/>
      <c r="O53" s="978"/>
      <c r="P53" s="978"/>
      <c r="Q53" s="978"/>
      <c r="R53" s="978"/>
      <c r="S53" s="978"/>
      <c r="T53" s="978"/>
      <c r="U53" s="978"/>
      <c r="V53" s="978"/>
      <c r="W53" s="978"/>
      <c r="X53" s="978"/>
      <c r="Y53" s="978"/>
      <c r="Z53" s="978"/>
      <c r="AA53" s="978"/>
      <c r="AB53" s="978"/>
      <c r="AC53" s="978"/>
      <c r="AD53" s="978"/>
      <c r="AE53" s="978"/>
      <c r="AF53" s="978"/>
      <c r="AG53" s="978"/>
      <c r="AH53" s="978"/>
      <c r="AI53" s="978"/>
      <c r="AJ53" s="978"/>
      <c r="AK53" s="978"/>
      <c r="AL53" s="978"/>
      <c r="AM53" s="978"/>
      <c r="AN53" s="978"/>
      <c r="AO53" s="978"/>
      <c r="AP53" s="978"/>
      <c r="AQ53" s="978"/>
      <c r="AR53" s="978"/>
      <c r="AS53" s="978"/>
      <c r="AT53" s="978"/>
      <c r="AU53" s="978"/>
      <c r="AV53" s="978"/>
      <c r="AW53" s="978"/>
      <c r="AX53" s="978"/>
      <c r="AY53" s="978"/>
      <c r="AZ53" s="978"/>
      <c r="BA53" s="978"/>
      <c r="BB53" s="978"/>
      <c r="BC53" s="978"/>
      <c r="BD53" s="993"/>
      <c r="BE53" s="1503"/>
      <c r="BF53" s="978"/>
      <c r="BG53" s="993"/>
      <c r="BH53" s="2018"/>
      <c r="BI53" s="2019"/>
      <c r="BJ53" s="2020"/>
      <c r="BK53" s="2018"/>
      <c r="BL53" s="2019"/>
      <c r="BM53" s="2020"/>
      <c r="BN53" s="2018"/>
      <c r="BO53" s="2019"/>
      <c r="BP53" s="2020"/>
    </row>
    <row r="54" spans="1:68">
      <c r="A54" s="981" t="s">
        <v>563</v>
      </c>
      <c r="B54" s="982">
        <v>-4136128.3223610618</v>
      </c>
      <c r="C54" s="982">
        <v>-4146835.8401134606</v>
      </c>
      <c r="D54" s="982">
        <v>-3967355.52201379</v>
      </c>
      <c r="E54" s="982">
        <v>-3759597.7734424798</v>
      </c>
      <c r="F54" s="982">
        <v>-4063075.3278354695</v>
      </c>
      <c r="G54" s="982">
        <v>-4002700.4837645595</v>
      </c>
      <c r="H54" s="982">
        <v>-4049386.3368020095</v>
      </c>
      <c r="I54" s="982">
        <v>-4095902.9903359283</v>
      </c>
      <c r="J54" s="982">
        <v>-4336556.1768147079</v>
      </c>
      <c r="K54" s="982">
        <v>-4981630.0481103612</v>
      </c>
      <c r="L54" s="982">
        <v>-4757802.6642189203</v>
      </c>
      <c r="M54" s="982">
        <v>-5871151.0848287186</v>
      </c>
      <c r="N54" s="982">
        <v>-5709152.1509250905</v>
      </c>
      <c r="O54" s="982">
        <v>-4201917.6145801293</v>
      </c>
      <c r="P54" s="982">
        <v>-5470479.646033261</v>
      </c>
      <c r="Q54" s="982">
        <v>-5684031.6625962406</v>
      </c>
      <c r="R54" s="982">
        <v>-5710463.2518403595</v>
      </c>
      <c r="S54" s="982">
        <v>-5455560.7405293807</v>
      </c>
      <c r="T54" s="982">
        <v>-5272678.4353007311</v>
      </c>
      <c r="U54" s="982">
        <v>-5730305.0745565901</v>
      </c>
      <c r="V54" s="982">
        <v>-5678106.0264864825</v>
      </c>
      <c r="W54" s="982">
        <v>-5546912.1787922699</v>
      </c>
      <c r="X54" s="982">
        <v>-6077824.7097937912</v>
      </c>
      <c r="Y54" s="982">
        <v>-5516143.1116329506</v>
      </c>
      <c r="Z54" s="982">
        <v>-5806825.3671895321</v>
      </c>
      <c r="AA54" s="982">
        <v>-5556082.3726092717</v>
      </c>
      <c r="AB54" s="982">
        <v>-5228950.4233017098</v>
      </c>
      <c r="AC54" s="982">
        <v>-7715727.9991656002</v>
      </c>
      <c r="AD54" s="982">
        <v>-8369414.4351737108</v>
      </c>
      <c r="AE54" s="982">
        <v>-7952797.5244555799</v>
      </c>
      <c r="AF54" s="982">
        <v>-7995484.166861522</v>
      </c>
      <c r="AG54" s="982">
        <v>-7915347.1921520429</v>
      </c>
      <c r="AH54" s="982">
        <v>-7621032.4308918631</v>
      </c>
      <c r="AI54" s="982">
        <v>-7505491.2517033229</v>
      </c>
      <c r="AJ54" s="982">
        <v>-7502383.399157933</v>
      </c>
      <c r="AK54" s="982">
        <v>-7462702.5720258309</v>
      </c>
      <c r="AL54" s="982">
        <v>-7332825.3911779616</v>
      </c>
      <c r="AM54" s="982">
        <v>-7166976.6103292191</v>
      </c>
      <c r="AN54" s="982">
        <v>-7337539.3584346315</v>
      </c>
      <c r="AO54" s="982">
        <v>-7385235.2603384396</v>
      </c>
      <c r="AP54" s="982">
        <v>-7287473.709638861</v>
      </c>
      <c r="AQ54" s="982">
        <v>-7060492.6912326096</v>
      </c>
      <c r="AR54" s="982">
        <v>-7190552.4921267293</v>
      </c>
      <c r="AS54" s="982">
        <v>-8681145.1778010987</v>
      </c>
      <c r="AT54" s="982">
        <v>-9302896.0678406302</v>
      </c>
      <c r="AU54" s="982">
        <v>-12780728.393591922</v>
      </c>
      <c r="AV54" s="982">
        <v>-13348083.58413781</v>
      </c>
      <c r="AW54" s="982">
        <v>-12477216.645593051</v>
      </c>
      <c r="AX54" s="982">
        <v>-13645500.019533653</v>
      </c>
      <c r="AY54" s="982">
        <v>-14069977.557237567</v>
      </c>
      <c r="AZ54" s="982">
        <v>-13657473.903123584</v>
      </c>
      <c r="BA54" s="982">
        <v>-14080577.654642696</v>
      </c>
      <c r="BB54" s="982">
        <v>-13768686.593522552</v>
      </c>
      <c r="BC54" s="982">
        <v>-13398587.29628087</v>
      </c>
      <c r="BD54" s="994">
        <v>-14373309.364670694</v>
      </c>
      <c r="BE54" s="1018">
        <v>-13638391.317983728</v>
      </c>
      <c r="BF54" s="982">
        <v>-13206910.861314833</v>
      </c>
      <c r="BG54" s="994">
        <v>-12619553.553845266</v>
      </c>
      <c r="BH54" s="2024">
        <v>-12733238.411226373</v>
      </c>
      <c r="BI54" s="2025">
        <v>-14683605.103347322</v>
      </c>
      <c r="BJ54" s="2026">
        <v>-14722624.462885858</v>
      </c>
      <c r="BK54" s="2024">
        <v>-15477385.439345736</v>
      </c>
      <c r="BL54" s="2025">
        <v>-16408444.956327001</v>
      </c>
      <c r="BM54" s="2026">
        <v>-15918201.816694411</v>
      </c>
      <c r="BN54" s="2024">
        <v>-15424095.909347784</v>
      </c>
      <c r="BO54" s="2025">
        <v>-14773213.621700859</v>
      </c>
      <c r="BP54" s="2026">
        <v>-14816983.533973176</v>
      </c>
    </row>
    <row r="55" spans="1:68">
      <c r="A55" s="981" t="s">
        <v>564</v>
      </c>
      <c r="B55" s="983">
        <v>20573700.650217216</v>
      </c>
      <c r="C55" s="983">
        <v>20474854.574144777</v>
      </c>
      <c r="D55" s="983">
        <v>20136339.087973688</v>
      </c>
      <c r="E55" s="983">
        <v>20602992.501940027</v>
      </c>
      <c r="F55" s="983">
        <v>21290280.492012821</v>
      </c>
      <c r="G55" s="983">
        <v>21117724.23163037</v>
      </c>
      <c r="H55" s="983">
        <v>21497755.010822777</v>
      </c>
      <c r="I55" s="983">
        <v>21402085.905162022</v>
      </c>
      <c r="J55" s="983">
        <v>21646682.195720252</v>
      </c>
      <c r="K55" s="983">
        <v>21246341.427286547</v>
      </c>
      <c r="L55" s="983">
        <v>21674973.339533836</v>
      </c>
      <c r="M55" s="983">
        <v>21400032.108163055</v>
      </c>
      <c r="N55" s="983">
        <v>21714442.05706574</v>
      </c>
      <c r="O55" s="983">
        <v>21864570.838798519</v>
      </c>
      <c r="P55" s="983">
        <v>21857987.921340104</v>
      </c>
      <c r="Q55" s="983">
        <v>21677195.440666135</v>
      </c>
      <c r="R55" s="983">
        <v>21519139.564372003</v>
      </c>
      <c r="S55" s="983">
        <v>21435591.43204017</v>
      </c>
      <c r="T55" s="983">
        <v>21330232.777200799</v>
      </c>
      <c r="U55" s="983">
        <v>20240450.306645673</v>
      </c>
      <c r="V55" s="983">
        <v>20079940.893064693</v>
      </c>
      <c r="W55" s="983">
        <v>21718860.283659652</v>
      </c>
      <c r="X55" s="983">
        <v>21672927.942923203</v>
      </c>
      <c r="Y55" s="983">
        <v>22523894.50904385</v>
      </c>
      <c r="Z55" s="983">
        <v>22409704.645402208</v>
      </c>
      <c r="AA55" s="983">
        <v>22802211.731193125</v>
      </c>
      <c r="AB55" s="983">
        <v>23048707.276964977</v>
      </c>
      <c r="AC55" s="983">
        <v>24013562.170212761</v>
      </c>
      <c r="AD55" s="983">
        <v>24619061.839309566</v>
      </c>
      <c r="AE55" s="983">
        <v>25754285.16009682</v>
      </c>
      <c r="AF55" s="983">
        <v>26001460.420891959</v>
      </c>
      <c r="AG55" s="983">
        <v>26406619.988683704</v>
      </c>
      <c r="AH55" s="983">
        <v>27071771.479136452</v>
      </c>
      <c r="AI55" s="983">
        <v>28501887.379910909</v>
      </c>
      <c r="AJ55" s="983">
        <v>28478649.506021321</v>
      </c>
      <c r="AK55" s="983">
        <v>27724040.100503583</v>
      </c>
      <c r="AL55" s="983">
        <v>27971090.007542998</v>
      </c>
      <c r="AM55" s="983">
        <v>27617212.883213557</v>
      </c>
      <c r="AN55" s="983">
        <v>28039317.594092309</v>
      </c>
      <c r="AO55" s="983">
        <v>28319278.953926377</v>
      </c>
      <c r="AP55" s="983">
        <v>29489598.984969418</v>
      </c>
      <c r="AQ55" s="983">
        <v>29493945.014640044</v>
      </c>
      <c r="AR55" s="983">
        <v>29845247.363618027</v>
      </c>
      <c r="AS55" s="983">
        <v>30890764.530503701</v>
      </c>
      <c r="AT55" s="983">
        <v>30343739.604267985</v>
      </c>
      <c r="AU55" s="983">
        <v>28669584.601180244</v>
      </c>
      <c r="AV55" s="983">
        <v>28207927.433492012</v>
      </c>
      <c r="AW55" s="983">
        <v>29653115.46007112</v>
      </c>
      <c r="AX55" s="983">
        <v>29112009.949141782</v>
      </c>
      <c r="AY55" s="983">
        <v>29055250.288540855</v>
      </c>
      <c r="AZ55" s="983">
        <v>29875540.94092397</v>
      </c>
      <c r="BA55" s="983">
        <v>29343829.544434078</v>
      </c>
      <c r="BB55" s="983">
        <v>29513533.33405007</v>
      </c>
      <c r="BC55" s="983">
        <v>29704814.882717483</v>
      </c>
      <c r="BD55" s="995">
        <v>30851051.867433026</v>
      </c>
      <c r="BE55" s="1504">
        <v>32026500.025061283</v>
      </c>
      <c r="BF55" s="983">
        <v>31859474.015968636</v>
      </c>
      <c r="BG55" s="995">
        <v>33352582.742017493</v>
      </c>
      <c r="BH55" s="2027">
        <v>33733338.9707845</v>
      </c>
      <c r="BI55" s="2028">
        <v>32860412.990607418</v>
      </c>
      <c r="BJ55" s="2029">
        <v>33831073.757687047</v>
      </c>
      <c r="BK55" s="2027">
        <v>34738786.480364084</v>
      </c>
      <c r="BL55" s="2028">
        <v>34886171.272225492</v>
      </c>
      <c r="BM55" s="2029">
        <v>34894521.106744282</v>
      </c>
      <c r="BN55" s="2027">
        <v>35672580.447633713</v>
      </c>
      <c r="BO55" s="2028">
        <v>35201862.68540974</v>
      </c>
      <c r="BP55" s="2029">
        <v>35032681.017054006</v>
      </c>
    </row>
    <row r="56" spans="1:68">
      <c r="A56" s="984"/>
      <c r="B56" s="978"/>
      <c r="C56" s="978"/>
      <c r="D56" s="978"/>
      <c r="E56" s="978"/>
      <c r="F56" s="978"/>
      <c r="G56" s="978"/>
      <c r="H56" s="978"/>
      <c r="I56" s="978"/>
      <c r="J56" s="978"/>
      <c r="K56" s="978"/>
      <c r="L56" s="978"/>
      <c r="M56" s="978"/>
      <c r="N56" s="978"/>
      <c r="O56" s="978"/>
      <c r="P56" s="978"/>
      <c r="Q56" s="978"/>
      <c r="R56" s="978"/>
      <c r="S56" s="978"/>
      <c r="T56" s="978"/>
      <c r="U56" s="978"/>
      <c r="V56" s="978"/>
      <c r="W56" s="978"/>
      <c r="X56" s="978"/>
      <c r="Y56" s="978"/>
      <c r="Z56" s="978"/>
      <c r="AA56" s="978"/>
      <c r="AB56" s="978"/>
      <c r="AC56" s="978"/>
      <c r="AD56" s="978"/>
      <c r="AE56" s="978"/>
      <c r="AF56" s="978"/>
      <c r="AG56" s="978"/>
      <c r="AH56" s="978"/>
      <c r="AI56" s="978"/>
      <c r="AJ56" s="978"/>
      <c r="AK56" s="978"/>
      <c r="AL56" s="978"/>
      <c r="AM56" s="978"/>
      <c r="AN56" s="978"/>
      <c r="AO56" s="978"/>
      <c r="AP56" s="978"/>
      <c r="AQ56" s="978"/>
      <c r="AR56" s="978"/>
      <c r="AS56" s="978"/>
      <c r="AT56" s="978"/>
      <c r="AU56" s="978"/>
      <c r="AV56" s="978"/>
      <c r="AW56" s="978"/>
      <c r="AX56" s="978"/>
      <c r="AY56" s="978"/>
      <c r="AZ56" s="978"/>
      <c r="BA56" s="978"/>
      <c r="BB56" s="978"/>
      <c r="BC56" s="978"/>
      <c r="BD56" s="993"/>
      <c r="BE56" s="1503"/>
      <c r="BF56" s="978"/>
      <c r="BG56" s="993"/>
      <c r="BH56" s="2018"/>
      <c r="BI56" s="2019"/>
      <c r="BJ56" s="2020"/>
      <c r="BK56" s="2018"/>
      <c r="BL56" s="2019"/>
      <c r="BM56" s="2020"/>
      <c r="BN56" s="2018"/>
      <c r="BO56" s="2019"/>
      <c r="BP56" s="2020"/>
    </row>
    <row r="57" spans="1:68">
      <c r="A57" s="975" t="s">
        <v>565</v>
      </c>
      <c r="B57" s="976">
        <v>7617909.5144441286</v>
      </c>
      <c r="C57" s="976">
        <v>7677107.8303721789</v>
      </c>
      <c r="D57" s="976">
        <v>7348680.9095129902</v>
      </c>
      <c r="E57" s="976">
        <v>7096437.0470973002</v>
      </c>
      <c r="F57" s="976">
        <v>7218916.4204418687</v>
      </c>
      <c r="G57" s="976">
        <v>7060019.8437371403</v>
      </c>
      <c r="H57" s="976">
        <v>7352576.8419401087</v>
      </c>
      <c r="I57" s="976">
        <v>7261036.2732828809</v>
      </c>
      <c r="J57" s="976">
        <v>7084121.485716098</v>
      </c>
      <c r="K57" s="976">
        <v>6904791.4099114202</v>
      </c>
      <c r="L57" s="976">
        <v>7109045.2926786905</v>
      </c>
      <c r="M57" s="976">
        <v>6724590.5751163615</v>
      </c>
      <c r="N57" s="976">
        <v>6983923.3851059703</v>
      </c>
      <c r="O57" s="976">
        <v>7185238.7069342313</v>
      </c>
      <c r="P57" s="976">
        <v>6672236.8683471791</v>
      </c>
      <c r="Q57" s="976">
        <v>6542392.1967432993</v>
      </c>
      <c r="R57" s="976">
        <v>6471057.1973689301</v>
      </c>
      <c r="S57" s="976">
        <v>6969591.5232668109</v>
      </c>
      <c r="T57" s="976">
        <v>7148592.66895884</v>
      </c>
      <c r="U57" s="976">
        <v>6689645.8705218602</v>
      </c>
      <c r="V57" s="976">
        <v>6980496.7470710687</v>
      </c>
      <c r="W57" s="976">
        <v>8571701.3015742488</v>
      </c>
      <c r="X57" s="976">
        <v>8250773.3101962106</v>
      </c>
      <c r="Y57" s="976">
        <v>9066713.1862902697</v>
      </c>
      <c r="Z57" s="976">
        <v>9040817.6779701579</v>
      </c>
      <c r="AA57" s="976">
        <v>9136068.4555096105</v>
      </c>
      <c r="AB57" s="976">
        <v>9705090.3381343093</v>
      </c>
      <c r="AC57" s="976">
        <v>9518981.3940339908</v>
      </c>
      <c r="AD57" s="976">
        <v>9583936.0288865399</v>
      </c>
      <c r="AE57" s="976">
        <v>9535573.0749981627</v>
      </c>
      <c r="AF57" s="976">
        <v>9829688.0367827211</v>
      </c>
      <c r="AG57" s="976">
        <v>9928176.4507955685</v>
      </c>
      <c r="AH57" s="976">
        <v>10432674.720266599</v>
      </c>
      <c r="AI57" s="976">
        <v>11271506.823303534</v>
      </c>
      <c r="AJ57" s="976">
        <v>10983298.525412081</v>
      </c>
      <c r="AK57" s="976">
        <v>10057954.498621998</v>
      </c>
      <c r="AL57" s="976">
        <v>10234531.587154377</v>
      </c>
      <c r="AM57" s="976">
        <v>9815679.4877531808</v>
      </c>
      <c r="AN57" s="976">
        <v>10257331.421655873</v>
      </c>
      <c r="AO57" s="976">
        <v>10190190.918530889</v>
      </c>
      <c r="AP57" s="976">
        <v>10320681.742326919</v>
      </c>
      <c r="AQ57" s="976">
        <v>9890813.0969831869</v>
      </c>
      <c r="AR57" s="976">
        <v>10064248.190294471</v>
      </c>
      <c r="AS57" s="976">
        <v>10393062.488252031</v>
      </c>
      <c r="AT57" s="976">
        <v>10115050.308861541</v>
      </c>
      <c r="AU57" s="976">
        <v>11175573.96433848</v>
      </c>
      <c r="AV57" s="976">
        <v>10911059.526555942</v>
      </c>
      <c r="AW57" s="976">
        <v>10854779.760860121</v>
      </c>
      <c r="AX57" s="976">
        <v>11033976.380883031</v>
      </c>
      <c r="AY57" s="976">
        <v>10624148.112996541</v>
      </c>
      <c r="AZ57" s="976">
        <v>11226313.092545541</v>
      </c>
      <c r="BA57" s="976">
        <v>10701110.004625229</v>
      </c>
      <c r="BB57" s="976">
        <v>10668002.074885858</v>
      </c>
      <c r="BC57" s="976">
        <v>10448156.829344288</v>
      </c>
      <c r="BD57" s="992">
        <v>10757685.140805289</v>
      </c>
      <c r="BE57" s="1502">
        <v>11241391.377505256</v>
      </c>
      <c r="BF57" s="976">
        <v>10688208.653330283</v>
      </c>
      <c r="BG57" s="992">
        <v>11752557.980284708</v>
      </c>
      <c r="BH57" s="2015">
        <v>11142014.490209332</v>
      </c>
      <c r="BI57" s="2016">
        <v>11030117.472732339</v>
      </c>
      <c r="BJ57" s="2017">
        <v>10943876.415066335</v>
      </c>
      <c r="BK57" s="2015">
        <v>11256202.276093626</v>
      </c>
      <c r="BL57" s="2016">
        <v>11384007.190791618</v>
      </c>
      <c r="BM57" s="2017">
        <v>11161250.337203601</v>
      </c>
      <c r="BN57" s="2015">
        <v>11448386.720399981</v>
      </c>
      <c r="BO57" s="2016">
        <v>11230396.33067116</v>
      </c>
      <c r="BP57" s="2017">
        <v>11120799.532778487</v>
      </c>
    </row>
    <row r="58" spans="1:68">
      <c r="A58" s="975" t="s">
        <v>566</v>
      </c>
      <c r="B58" s="976">
        <v>1285836.4610351298</v>
      </c>
      <c r="C58" s="976">
        <v>1282947.42545244</v>
      </c>
      <c r="D58" s="976">
        <v>1254613.79451264</v>
      </c>
      <c r="E58" s="976">
        <v>1211563.9263974</v>
      </c>
      <c r="F58" s="976">
        <v>1282794.86406573</v>
      </c>
      <c r="G58" s="976">
        <v>1254603.91348803</v>
      </c>
      <c r="H58" s="976">
        <v>1299481.6556154101</v>
      </c>
      <c r="I58" s="976">
        <v>1263309.8617666299</v>
      </c>
      <c r="J58" s="976">
        <v>1319192.8645528501</v>
      </c>
      <c r="K58" s="976">
        <v>1437397.0898342598</v>
      </c>
      <c r="L58" s="976">
        <v>1395391.8461962601</v>
      </c>
      <c r="M58" s="976">
        <v>1302042.1656174399</v>
      </c>
      <c r="N58" s="976">
        <v>1471129.4746829604</v>
      </c>
      <c r="O58" s="976">
        <v>1188953.6466487302</v>
      </c>
      <c r="P58" s="976">
        <v>1315061.2055891701</v>
      </c>
      <c r="Q58" s="976">
        <v>1183988.3757301604</v>
      </c>
      <c r="R58" s="976">
        <v>1184538.9844625602</v>
      </c>
      <c r="S58" s="976">
        <v>1146928.16462719</v>
      </c>
      <c r="T58" s="976">
        <v>1218953.0953815302</v>
      </c>
      <c r="U58" s="976">
        <v>1202026.8753146899</v>
      </c>
      <c r="V58" s="976">
        <v>1260671.35980356</v>
      </c>
      <c r="W58" s="976">
        <v>1456096.8453817002</v>
      </c>
      <c r="X58" s="976">
        <v>1378027.6582082501</v>
      </c>
      <c r="Y58" s="976">
        <v>1377480.3758935803</v>
      </c>
      <c r="Z58" s="976">
        <v>1441365.0277470599</v>
      </c>
      <c r="AA58" s="976">
        <v>1444375.2266855002</v>
      </c>
      <c r="AB58" s="976">
        <v>1393665.9385650598</v>
      </c>
      <c r="AC58" s="976">
        <v>1379045.1652158201</v>
      </c>
      <c r="AD58" s="976">
        <v>1374099.7805041799</v>
      </c>
      <c r="AE58" s="976">
        <v>1369515.4802799597</v>
      </c>
      <c r="AF58" s="976">
        <v>1477436.2540230202</v>
      </c>
      <c r="AG58" s="976">
        <v>1521797.77405903</v>
      </c>
      <c r="AH58" s="976">
        <v>1587050.6107030697</v>
      </c>
      <c r="AI58" s="976">
        <v>1820415.9035789499</v>
      </c>
      <c r="AJ58" s="976">
        <v>1631014.7394029798</v>
      </c>
      <c r="AK58" s="976">
        <v>1612071.58960985</v>
      </c>
      <c r="AL58" s="976">
        <v>1661015.32967092</v>
      </c>
      <c r="AM58" s="976">
        <v>1606576.5216214</v>
      </c>
      <c r="AN58" s="976">
        <v>1520624.4675714101</v>
      </c>
      <c r="AO58" s="976">
        <v>1477147.4368461901</v>
      </c>
      <c r="AP58" s="976">
        <v>1442158.6064063301</v>
      </c>
      <c r="AQ58" s="976">
        <v>1523239.9085393799</v>
      </c>
      <c r="AR58" s="976">
        <v>1435328.1937364601</v>
      </c>
      <c r="AS58" s="976">
        <v>1463773.53734577</v>
      </c>
      <c r="AT58" s="976">
        <v>1553533.069682</v>
      </c>
      <c r="AU58" s="976">
        <v>1782664.5765356398</v>
      </c>
      <c r="AV58" s="976">
        <v>1587947.9829488399</v>
      </c>
      <c r="AW58" s="976">
        <v>1570981.9930071202</v>
      </c>
      <c r="AX58" s="976">
        <v>1668378.2087371603</v>
      </c>
      <c r="AY58" s="976">
        <v>1599176.0990354097</v>
      </c>
      <c r="AZ58" s="976">
        <v>1577522.0225605201</v>
      </c>
      <c r="BA58" s="976">
        <v>1519902.3206442299</v>
      </c>
      <c r="BB58" s="976">
        <v>1468302.0704994898</v>
      </c>
      <c r="BC58" s="976">
        <v>1541554.7467289199</v>
      </c>
      <c r="BD58" s="992">
        <v>1601885.7489134101</v>
      </c>
      <c r="BE58" s="1502">
        <v>1601690.6733148601</v>
      </c>
      <c r="BF58" s="976">
        <v>1712092.8463599</v>
      </c>
      <c r="BG58" s="992">
        <v>1912975.6338289198</v>
      </c>
      <c r="BH58" s="2015">
        <v>1740194.7675371699</v>
      </c>
      <c r="BI58" s="2016">
        <v>1840518.7484787693</v>
      </c>
      <c r="BJ58" s="2017">
        <v>1780611.4351505099</v>
      </c>
      <c r="BK58" s="2015">
        <v>1717133.5325102699</v>
      </c>
      <c r="BL58" s="2016">
        <v>1705673.2507959297</v>
      </c>
      <c r="BM58" s="2017">
        <v>1650867.6751507798</v>
      </c>
      <c r="BN58" s="2015">
        <v>1610544.3888538398</v>
      </c>
      <c r="BO58" s="2016">
        <v>1653915.0562940002</v>
      </c>
      <c r="BP58" s="2017">
        <v>1623865.8776415</v>
      </c>
    </row>
    <row r="59" spans="1:68">
      <c r="A59" s="977" t="s">
        <v>567</v>
      </c>
      <c r="B59" s="978">
        <v>1573957.6044834401</v>
      </c>
      <c r="C59" s="978">
        <v>1569240.69685859</v>
      </c>
      <c r="D59" s="978">
        <v>1517240.24390445</v>
      </c>
      <c r="E59" s="978">
        <v>1496742.06397082</v>
      </c>
      <c r="F59" s="978">
        <v>1567795.4244635</v>
      </c>
      <c r="G59" s="978">
        <v>1501114.6417075801</v>
      </c>
      <c r="H59" s="978">
        <v>1547922.93090493</v>
      </c>
      <c r="I59" s="978">
        <v>1533609.4771323798</v>
      </c>
      <c r="J59" s="978">
        <v>1577889.3563343701</v>
      </c>
      <c r="K59" s="978">
        <v>1797978.8705901799</v>
      </c>
      <c r="L59" s="978">
        <v>1661692.84120784</v>
      </c>
      <c r="M59" s="978">
        <v>1622701.0564766398</v>
      </c>
      <c r="N59" s="978">
        <v>1818420.4202331002</v>
      </c>
      <c r="O59" s="978">
        <v>1569240.69685859</v>
      </c>
      <c r="P59" s="978">
        <v>1671335.16236698</v>
      </c>
      <c r="Q59" s="978">
        <v>1562346.0781205802</v>
      </c>
      <c r="R59" s="978">
        <v>1574525.3191177801</v>
      </c>
      <c r="S59" s="978">
        <v>1544559.6548384901</v>
      </c>
      <c r="T59" s="978">
        <v>1637495.6106295399</v>
      </c>
      <c r="U59" s="978">
        <v>1560385.5653285801</v>
      </c>
      <c r="V59" s="978">
        <v>1633209.9978032401</v>
      </c>
      <c r="W59" s="978">
        <v>1857941.79329125</v>
      </c>
      <c r="X59" s="978">
        <v>1725128.38280394</v>
      </c>
      <c r="Y59" s="978">
        <v>1711623.5076063201</v>
      </c>
      <c r="Z59" s="978">
        <v>1811090.4794451201</v>
      </c>
      <c r="AA59" s="978">
        <v>1763533.1660470201</v>
      </c>
      <c r="AB59" s="978">
        <v>1746717.8508449299</v>
      </c>
      <c r="AC59" s="978">
        <v>1684583.12315547</v>
      </c>
      <c r="AD59" s="978">
        <v>1664658.2869493898</v>
      </c>
      <c r="AE59" s="978">
        <v>1679477.2831456498</v>
      </c>
      <c r="AF59" s="978">
        <v>1794287.8404756002</v>
      </c>
      <c r="AG59" s="978">
        <v>1825664.5137813101</v>
      </c>
      <c r="AH59" s="978">
        <v>1907863.8395091898</v>
      </c>
      <c r="AI59" s="978">
        <v>2179174.2779064598</v>
      </c>
      <c r="AJ59" s="978">
        <v>1994577.62163619</v>
      </c>
      <c r="AK59" s="978">
        <v>1978886.9365646599</v>
      </c>
      <c r="AL59" s="978">
        <v>1983633.07028011</v>
      </c>
      <c r="AM59" s="978">
        <v>1975812.31559157</v>
      </c>
      <c r="AN59" s="978">
        <v>1897917.1540028001</v>
      </c>
      <c r="AO59" s="978">
        <v>1873543.9965007701</v>
      </c>
      <c r="AP59" s="978">
        <v>1769750.4692267601</v>
      </c>
      <c r="AQ59" s="978">
        <v>1868735.07171949</v>
      </c>
      <c r="AR59" s="978">
        <v>1781046.4108786699</v>
      </c>
      <c r="AS59" s="978">
        <v>1791194.51529836</v>
      </c>
      <c r="AT59" s="978">
        <v>1896156.51467426</v>
      </c>
      <c r="AU59" s="978">
        <v>2157229.6535474397</v>
      </c>
      <c r="AV59" s="978">
        <v>1945444.1952646798</v>
      </c>
      <c r="AW59" s="978">
        <v>1937337.4602853302</v>
      </c>
      <c r="AX59" s="978">
        <v>2039324.36767773</v>
      </c>
      <c r="AY59" s="978">
        <v>1957219.30975434</v>
      </c>
      <c r="AZ59" s="978">
        <v>1930695.5341191101</v>
      </c>
      <c r="BA59" s="978">
        <v>1900671.8673759399</v>
      </c>
      <c r="BB59" s="978">
        <v>1824826.0845155299</v>
      </c>
      <c r="BC59" s="978">
        <v>1928744.27334189</v>
      </c>
      <c r="BD59" s="993">
        <v>1926382.16241128</v>
      </c>
      <c r="BE59" s="1503">
        <v>1956009.41730811</v>
      </c>
      <c r="BF59" s="978">
        <v>2100129.9059656099</v>
      </c>
      <c r="BG59" s="993">
        <v>2329706.57678279</v>
      </c>
      <c r="BH59" s="2018">
        <v>2139666.39157554</v>
      </c>
      <c r="BI59" s="2019">
        <v>2241313.4829197996</v>
      </c>
      <c r="BJ59" s="2020">
        <v>2153220.1120227501</v>
      </c>
      <c r="BK59" s="2018">
        <v>2158698.8098208499</v>
      </c>
      <c r="BL59" s="2019">
        <v>2111848.4217106798</v>
      </c>
      <c r="BM59" s="2020">
        <v>2014073.9540099099</v>
      </c>
      <c r="BN59" s="2018">
        <v>2003090.9281269</v>
      </c>
      <c r="BO59" s="2019">
        <v>2018840.37621986</v>
      </c>
      <c r="BP59" s="2020">
        <v>2005600.83271915</v>
      </c>
    </row>
    <row r="60" spans="1:68">
      <c r="A60" s="977" t="s">
        <v>568</v>
      </c>
      <c r="B60" s="978">
        <v>-286988.63024959003</v>
      </c>
      <c r="C60" s="978">
        <v>-285389.19463534001</v>
      </c>
      <c r="D60" s="978">
        <v>-261820.94309999995</v>
      </c>
      <c r="E60" s="978">
        <v>-284311.06980061007</v>
      </c>
      <c r="F60" s="978">
        <v>-284136.40537119994</v>
      </c>
      <c r="G60" s="978">
        <v>-245866.14235487007</v>
      </c>
      <c r="H60" s="978">
        <v>-247723.08091530003</v>
      </c>
      <c r="I60" s="978">
        <v>-269437.43145792</v>
      </c>
      <c r="J60" s="978">
        <v>-257748.19634185004</v>
      </c>
      <c r="K60" s="978">
        <v>-359403.78888463002</v>
      </c>
      <c r="L60" s="978">
        <v>-265385.18184176</v>
      </c>
      <c r="M60" s="978">
        <v>-319391.40378237993</v>
      </c>
      <c r="N60" s="978">
        <v>-346023.46591365995</v>
      </c>
      <c r="O60" s="978">
        <v>-379019.44835651998</v>
      </c>
      <c r="P60" s="978">
        <v>-355006.27121584007</v>
      </c>
      <c r="Q60" s="978">
        <v>-377089.03253664996</v>
      </c>
      <c r="R60" s="978">
        <v>-388718.85355184996</v>
      </c>
      <c r="S60" s="978">
        <v>-396098.34046411997</v>
      </c>
      <c r="T60" s="978">
        <v>-416749.40319820988</v>
      </c>
      <c r="U60" s="978">
        <v>-356623.08601083001</v>
      </c>
      <c r="V60" s="978">
        <v>-370676.24041677004</v>
      </c>
      <c r="W60" s="978">
        <v>-399897.43824187998</v>
      </c>
      <c r="X60" s="978">
        <v>-345399.63950688002</v>
      </c>
      <c r="Y60" s="978">
        <v>-332589.61715435993</v>
      </c>
      <c r="Z60" s="978">
        <v>-367764.36341040005</v>
      </c>
      <c r="AA60" s="978">
        <v>-317274.51761843998</v>
      </c>
      <c r="AB60" s="978">
        <v>-351177.48785429</v>
      </c>
      <c r="AC60" s="978">
        <v>-303601.43361153</v>
      </c>
      <c r="AD60" s="978">
        <v>-288617.00202711992</v>
      </c>
      <c r="AE60" s="978">
        <v>-308574.56415682001</v>
      </c>
      <c r="AF60" s="978">
        <v>-314466.73047494999</v>
      </c>
      <c r="AG60" s="978">
        <v>-301471.15248184005</v>
      </c>
      <c r="AH60" s="978">
        <v>-318094.51335506001</v>
      </c>
      <c r="AI60" s="978">
        <v>-356229.37148020003</v>
      </c>
      <c r="AJ60" s="978">
        <v>-361037.56095140002</v>
      </c>
      <c r="AK60" s="978">
        <v>-364225.47748259996</v>
      </c>
      <c r="AL60" s="978">
        <v>-317616.06647777004</v>
      </c>
      <c r="AM60" s="978">
        <v>-366293.24757039</v>
      </c>
      <c r="AN60" s="978">
        <v>-374469.56241207005</v>
      </c>
      <c r="AO60" s="978">
        <v>-393613.76655633003</v>
      </c>
      <c r="AP60" s="978">
        <v>-324855.75363343995</v>
      </c>
      <c r="AQ60" s="978">
        <v>-343022.68980335008</v>
      </c>
      <c r="AR60" s="978">
        <v>-342723.53315692005</v>
      </c>
      <c r="AS60" s="978">
        <v>-325213.59584032994</v>
      </c>
      <c r="AT60" s="978">
        <v>-339976.19258385006</v>
      </c>
      <c r="AU60" s="978">
        <v>-372173.06994079996</v>
      </c>
      <c r="AV60" s="978">
        <v>-353954.67153184005</v>
      </c>
      <c r="AW60" s="978">
        <v>-362952.04345420998</v>
      </c>
      <c r="AX60" s="978">
        <v>-367398.28194156999</v>
      </c>
      <c r="AY60" s="978">
        <v>-354827.69899793004</v>
      </c>
      <c r="AZ60" s="978">
        <v>-349303.98309561011</v>
      </c>
      <c r="BA60" s="978">
        <v>-377716.20181481005</v>
      </c>
      <c r="BB60" s="978">
        <v>-353118.43845406006</v>
      </c>
      <c r="BC60" s="978">
        <v>-384054.73778469994</v>
      </c>
      <c r="BD60" s="993">
        <v>-316417.94618667994</v>
      </c>
      <c r="BE60" s="1503">
        <v>-345579.33286542003</v>
      </c>
      <c r="BF60" s="978">
        <v>-379932.15687464003</v>
      </c>
      <c r="BG60" s="993">
        <v>-408453.27837308001</v>
      </c>
      <c r="BH60" s="2018">
        <v>-389723.60830962</v>
      </c>
      <c r="BI60" s="2019">
        <v>-391663.98768478993</v>
      </c>
      <c r="BJ60" s="2020">
        <v>-362592.99636528001</v>
      </c>
      <c r="BK60" s="2018">
        <v>-430976.53408106993</v>
      </c>
      <c r="BL60" s="2019">
        <v>-396940.31260235008</v>
      </c>
      <c r="BM60" s="2020">
        <v>-353510.74481336999</v>
      </c>
      <c r="BN60" s="2018">
        <v>-383411.95859468001</v>
      </c>
      <c r="BO60" s="2019">
        <v>-356661.13906556001</v>
      </c>
      <c r="BP60" s="2020">
        <v>-371831.56824770005</v>
      </c>
    </row>
    <row r="61" spans="1:68">
      <c r="A61" s="977" t="s">
        <v>596</v>
      </c>
      <c r="B61" s="978">
        <v>-0.47319871999999996</v>
      </c>
      <c r="C61" s="978">
        <v>-1.1556908100000001</v>
      </c>
      <c r="D61" s="978">
        <v>-0.37972281000000002</v>
      </c>
      <c r="E61" s="978">
        <v>-0.43832281000000001</v>
      </c>
      <c r="F61" s="978">
        <v>-0.59658457000000009</v>
      </c>
      <c r="G61" s="978">
        <v>-0.38578767999999997</v>
      </c>
      <c r="H61" s="978">
        <v>-0.55395721999999992</v>
      </c>
      <c r="I61" s="978">
        <v>-0.32524383000000001</v>
      </c>
      <c r="J61" s="978">
        <v>-0.42265267000000001</v>
      </c>
      <c r="K61" s="978">
        <v>-0.35930628999999997</v>
      </c>
      <c r="L61" s="978">
        <v>-0.31379082000000003</v>
      </c>
      <c r="M61" s="978">
        <v>-0.31343782000000003</v>
      </c>
      <c r="N61" s="978">
        <v>-0.30599747999999999</v>
      </c>
      <c r="O61" s="978">
        <v>-0.42821433999999997</v>
      </c>
      <c r="P61" s="978">
        <v>-0.51192296999999998</v>
      </c>
      <c r="Q61" s="978">
        <v>-1.4962147699999999</v>
      </c>
      <c r="R61" s="978">
        <v>-0.30746436999999999</v>
      </c>
      <c r="S61" s="978">
        <v>-0.44020418</v>
      </c>
      <c r="T61" s="978">
        <v>-0.5077218</v>
      </c>
      <c r="U61" s="978">
        <v>-0.34265506000000001</v>
      </c>
      <c r="V61" s="978">
        <v>-0.31886890999999995</v>
      </c>
      <c r="W61" s="978">
        <v>-0.49123667000000004</v>
      </c>
      <c r="X61" s="978">
        <v>-2.4752918099999999</v>
      </c>
      <c r="Y61" s="978">
        <v>-3.0404313799999998</v>
      </c>
      <c r="Z61" s="978">
        <v>-2.3881816600000003</v>
      </c>
      <c r="AA61" s="978">
        <v>-3.8358920800000003</v>
      </c>
      <c r="AB61" s="978">
        <v>-6.2607925800000004</v>
      </c>
      <c r="AC61" s="978">
        <v>-3.7098901200000003</v>
      </c>
      <c r="AD61" s="978">
        <v>-8.5813350899999996</v>
      </c>
      <c r="AE61" s="978">
        <v>-10.992517869999999</v>
      </c>
      <c r="AF61" s="978">
        <v>-6.3909166299999995</v>
      </c>
      <c r="AG61" s="978">
        <v>-9.498500439999999</v>
      </c>
      <c r="AH61" s="978">
        <v>-7.5750100599999994</v>
      </c>
      <c r="AI61" s="978">
        <v>-2.2442243099999999</v>
      </c>
      <c r="AJ61" s="978">
        <v>-5.7288998099999997</v>
      </c>
      <c r="AK61" s="978">
        <v>-5.7152092100000003</v>
      </c>
      <c r="AL61" s="978">
        <v>-2157.9956444200002</v>
      </c>
      <c r="AM61" s="978">
        <v>-60.341121780000002</v>
      </c>
      <c r="AN61" s="978">
        <v>-57.750162320000001</v>
      </c>
      <c r="AO61" s="978">
        <v>-53.42835625</v>
      </c>
      <c r="AP61" s="978">
        <v>-6.7444449899999999</v>
      </c>
      <c r="AQ61" s="978">
        <v>-8.7732237600000005</v>
      </c>
      <c r="AR61" s="978">
        <v>-18.290124289999998</v>
      </c>
      <c r="AS61" s="978">
        <v>-7.8382442599999997</v>
      </c>
      <c r="AT61" s="978">
        <v>-9.0075554100000002</v>
      </c>
      <c r="AU61" s="978">
        <v>-2.366263</v>
      </c>
      <c r="AV61" s="978">
        <v>-8.8146749999999994</v>
      </c>
      <c r="AW61" s="978">
        <v>-14.999395</v>
      </c>
      <c r="AX61" s="978">
        <v>-15.15089</v>
      </c>
      <c r="AY61" s="978">
        <v>-14.756641</v>
      </c>
      <c r="AZ61" s="978">
        <v>-452.14221898</v>
      </c>
      <c r="BA61" s="978">
        <v>-8.4605129000000012</v>
      </c>
      <c r="BB61" s="978">
        <v>-6.8989172300000003</v>
      </c>
      <c r="BC61" s="978">
        <v>-5.4857622699999995</v>
      </c>
      <c r="BD61" s="993">
        <v>-2.36047305</v>
      </c>
      <c r="BE61" s="1503">
        <v>-2.6188500000000001</v>
      </c>
      <c r="BF61" s="978">
        <v>-2.0178199999999999</v>
      </c>
      <c r="BG61" s="993">
        <v>-2.2859050000000001</v>
      </c>
      <c r="BH61" s="2018">
        <v>-2.7969050000000002</v>
      </c>
      <c r="BI61" s="2019">
        <v>-3.4212669999999998</v>
      </c>
      <c r="BJ61" s="2020">
        <v>-1.274926</v>
      </c>
      <c r="BK61" s="2018">
        <v>-1.776707</v>
      </c>
      <c r="BL61" s="2019">
        <v>-3.0544058599999997</v>
      </c>
      <c r="BM61" s="2020">
        <v>-4.1268000000000002</v>
      </c>
      <c r="BN61" s="2018">
        <v>-3.413068</v>
      </c>
      <c r="BO61" s="2019">
        <v>-5.097899</v>
      </c>
      <c r="BP61" s="2020">
        <v>-2.2124799999999998</v>
      </c>
    </row>
    <row r="62" spans="1:68">
      <c r="A62" s="977" t="s">
        <v>570</v>
      </c>
      <c r="B62" s="978">
        <v>-1132.04</v>
      </c>
      <c r="C62" s="978">
        <v>-902.92107999999996</v>
      </c>
      <c r="D62" s="978">
        <v>-805.12656900000002</v>
      </c>
      <c r="E62" s="978">
        <v>-866.62945000000002</v>
      </c>
      <c r="F62" s="978">
        <v>-863.55844200000001</v>
      </c>
      <c r="G62" s="978">
        <v>-644.20007699999996</v>
      </c>
      <c r="H62" s="978">
        <v>-717.64041699999996</v>
      </c>
      <c r="I62" s="978">
        <v>-861.85866399999998</v>
      </c>
      <c r="J62" s="978">
        <v>-947.87278700000002</v>
      </c>
      <c r="K62" s="978">
        <v>-1177.6325650000001</v>
      </c>
      <c r="L62" s="978">
        <v>-915.49937899999998</v>
      </c>
      <c r="M62" s="978">
        <v>-1267.1736390000001</v>
      </c>
      <c r="N62" s="978">
        <v>-1267.1736390000001</v>
      </c>
      <c r="O62" s="978">
        <v>-1267.1736390000001</v>
      </c>
      <c r="P62" s="978">
        <v>-1267.1736390000001</v>
      </c>
      <c r="Q62" s="978">
        <v>-1267.1736390000001</v>
      </c>
      <c r="R62" s="978">
        <v>-1267.1736390000001</v>
      </c>
      <c r="S62" s="978">
        <v>-1532.7095429999999</v>
      </c>
      <c r="T62" s="978">
        <v>-1792.6043279999999</v>
      </c>
      <c r="U62" s="978">
        <v>-1735.261348</v>
      </c>
      <c r="V62" s="978">
        <v>-1862.078714</v>
      </c>
      <c r="W62" s="978">
        <v>-1947.018431</v>
      </c>
      <c r="X62" s="978">
        <v>-1698.6097970000001</v>
      </c>
      <c r="Y62" s="978">
        <v>-1550.474127</v>
      </c>
      <c r="Z62" s="978">
        <v>-1958.700106</v>
      </c>
      <c r="AA62" s="978">
        <v>-1879.585851</v>
      </c>
      <c r="AB62" s="978">
        <v>-1868.1636329999999</v>
      </c>
      <c r="AC62" s="978">
        <v>-1932.8144380000001</v>
      </c>
      <c r="AD62" s="978">
        <v>-1932.9230829999999</v>
      </c>
      <c r="AE62" s="978">
        <v>-1376.246191</v>
      </c>
      <c r="AF62" s="978">
        <v>-2378.4650609999999</v>
      </c>
      <c r="AG62" s="978">
        <v>-2386.0887400000001</v>
      </c>
      <c r="AH62" s="978">
        <v>-2711.140441</v>
      </c>
      <c r="AI62" s="978">
        <v>-2526.7586230000002</v>
      </c>
      <c r="AJ62" s="978">
        <v>-2519.5923819999998</v>
      </c>
      <c r="AK62" s="978">
        <v>-2584.1542629999999</v>
      </c>
      <c r="AL62" s="978">
        <v>-2843.6784870000001</v>
      </c>
      <c r="AM62" s="978">
        <v>-2882.2052779999999</v>
      </c>
      <c r="AN62" s="978">
        <v>-2765.373857</v>
      </c>
      <c r="AO62" s="978">
        <v>-2729.3647420000002</v>
      </c>
      <c r="AP62" s="978">
        <v>-2729.3647420000002</v>
      </c>
      <c r="AQ62" s="978">
        <v>-2463.7001529999998</v>
      </c>
      <c r="AR62" s="978">
        <v>-2976.393861</v>
      </c>
      <c r="AS62" s="978">
        <v>-2199.5438680000002</v>
      </c>
      <c r="AT62" s="978">
        <v>-2638.2448530000001</v>
      </c>
      <c r="AU62" s="978">
        <v>-2389.6408080000001</v>
      </c>
      <c r="AV62" s="978">
        <v>-3532.7261090000002</v>
      </c>
      <c r="AW62" s="978">
        <v>-3388.4244290000001</v>
      </c>
      <c r="AX62" s="978">
        <v>-3532.7261090000002</v>
      </c>
      <c r="AY62" s="978">
        <v>-3200.7550799999999</v>
      </c>
      <c r="AZ62" s="978">
        <v>-3417.3862439999998</v>
      </c>
      <c r="BA62" s="978">
        <v>-3044.8844039999999</v>
      </c>
      <c r="BB62" s="978">
        <v>-3398.6766447499999</v>
      </c>
      <c r="BC62" s="978">
        <v>-3129.3030659999999</v>
      </c>
      <c r="BD62" s="993">
        <v>-2959.5201585</v>
      </c>
      <c r="BE62" s="1503">
        <v>-3306.5419255000002</v>
      </c>
      <c r="BF62" s="978">
        <v>-3001.8860547499999</v>
      </c>
      <c r="BG62" s="993">
        <v>-2913.2260497500001</v>
      </c>
      <c r="BH62" s="2018">
        <v>-3687.8696597500002</v>
      </c>
      <c r="BI62" s="2019">
        <v>-4105.8676759999998</v>
      </c>
      <c r="BJ62" s="2020">
        <v>-4161.8525562499999</v>
      </c>
      <c r="BK62" s="2018">
        <v>-4224.4909022499996</v>
      </c>
      <c r="BL62" s="2019">
        <v>-4088.3683747499999</v>
      </c>
      <c r="BM62" s="2020">
        <v>-4319.7287889999998</v>
      </c>
      <c r="BN62" s="2018">
        <v>-3693.257286</v>
      </c>
      <c r="BO62" s="2019">
        <v>-3475.4810592499998</v>
      </c>
      <c r="BP62" s="2020">
        <v>-3935.7573747500001</v>
      </c>
    </row>
    <row r="63" spans="1:68">
      <c r="A63" s="977" t="s">
        <v>597</v>
      </c>
      <c r="B63" s="978"/>
      <c r="C63" s="978"/>
      <c r="D63" s="978"/>
      <c r="E63" s="978"/>
      <c r="F63" s="978"/>
      <c r="G63" s="978"/>
      <c r="H63" s="978"/>
      <c r="I63" s="978"/>
      <c r="J63" s="978"/>
      <c r="K63" s="978"/>
      <c r="L63" s="978"/>
      <c r="M63" s="978"/>
      <c r="N63" s="978"/>
      <c r="O63" s="978"/>
      <c r="P63" s="978"/>
      <c r="Q63" s="978"/>
      <c r="R63" s="978"/>
      <c r="S63" s="978"/>
      <c r="T63" s="978"/>
      <c r="U63" s="978"/>
      <c r="V63" s="978"/>
      <c r="W63" s="978"/>
      <c r="X63" s="978"/>
      <c r="Y63" s="978"/>
      <c r="Z63" s="978"/>
      <c r="AA63" s="978"/>
      <c r="AB63" s="978"/>
      <c r="AC63" s="978"/>
      <c r="AD63" s="978"/>
      <c r="AE63" s="978"/>
      <c r="AF63" s="978"/>
      <c r="AG63" s="978"/>
      <c r="AH63" s="978"/>
      <c r="AI63" s="978"/>
      <c r="AJ63" s="978"/>
      <c r="AK63" s="978"/>
      <c r="AL63" s="978"/>
      <c r="AM63" s="978"/>
      <c r="AN63" s="978"/>
      <c r="AO63" s="978"/>
      <c r="AP63" s="978"/>
      <c r="AQ63" s="978"/>
      <c r="AR63" s="978"/>
      <c r="AS63" s="978"/>
      <c r="AT63" s="978"/>
      <c r="AU63" s="978"/>
      <c r="AV63" s="978"/>
      <c r="AW63" s="978"/>
      <c r="AX63" s="978"/>
      <c r="AY63" s="978"/>
      <c r="AZ63" s="978"/>
      <c r="BA63" s="978"/>
      <c r="BB63" s="978"/>
      <c r="BC63" s="978"/>
      <c r="BD63" s="993">
        <v>-603.34055296999998</v>
      </c>
      <c r="BE63" s="1503">
        <v>-700.01967625999998</v>
      </c>
      <c r="BF63" s="978">
        <v>-704.54216764</v>
      </c>
      <c r="BG63" s="993">
        <v>-703.45551432000002</v>
      </c>
      <c r="BH63" s="2018">
        <v>-697.40672298000004</v>
      </c>
      <c r="BI63" s="2019">
        <v>-573.10144967999997</v>
      </c>
      <c r="BJ63" s="2020">
        <v>-463.46739393000001</v>
      </c>
      <c r="BK63" s="2018">
        <v>-460.54118864000003</v>
      </c>
      <c r="BL63" s="2019">
        <v>-806.34575215999996</v>
      </c>
      <c r="BM63" s="2020">
        <v>-681.46301415999994</v>
      </c>
      <c r="BN63" s="2018">
        <v>-792.73045008000008</v>
      </c>
      <c r="BO63" s="2019">
        <v>-726.24113632000001</v>
      </c>
      <c r="BP63" s="2020">
        <v>-752.21967437000001</v>
      </c>
    </row>
    <row r="64" spans="1:68">
      <c r="A64" s="977" t="s">
        <v>598</v>
      </c>
      <c r="B64" s="978"/>
      <c r="C64" s="978"/>
      <c r="D64" s="978"/>
      <c r="E64" s="978"/>
      <c r="F64" s="978"/>
      <c r="G64" s="978"/>
      <c r="H64" s="978"/>
      <c r="I64" s="978"/>
      <c r="J64" s="978"/>
      <c r="K64" s="978"/>
      <c r="L64" s="978"/>
      <c r="M64" s="978"/>
      <c r="N64" s="978"/>
      <c r="O64" s="978"/>
      <c r="P64" s="978"/>
      <c r="Q64" s="978"/>
      <c r="R64" s="978"/>
      <c r="S64" s="978"/>
      <c r="T64" s="978"/>
      <c r="U64" s="978"/>
      <c r="V64" s="978"/>
      <c r="W64" s="978"/>
      <c r="X64" s="978"/>
      <c r="Y64" s="978"/>
      <c r="Z64" s="978"/>
      <c r="AA64" s="978"/>
      <c r="AB64" s="978"/>
      <c r="AC64" s="978"/>
      <c r="AD64" s="978"/>
      <c r="AE64" s="978"/>
      <c r="AF64" s="978"/>
      <c r="AG64" s="978"/>
      <c r="AH64" s="978"/>
      <c r="AI64" s="978"/>
      <c r="AJ64" s="978"/>
      <c r="AK64" s="978"/>
      <c r="AL64" s="978"/>
      <c r="AM64" s="978"/>
      <c r="AN64" s="978"/>
      <c r="AO64" s="978"/>
      <c r="AP64" s="978"/>
      <c r="AQ64" s="978"/>
      <c r="AR64" s="978"/>
      <c r="AS64" s="978"/>
      <c r="AT64" s="978"/>
      <c r="AU64" s="978"/>
      <c r="AV64" s="978"/>
      <c r="AW64" s="978"/>
      <c r="AX64" s="978"/>
      <c r="AY64" s="978"/>
      <c r="AZ64" s="978"/>
      <c r="BA64" s="978"/>
      <c r="BB64" s="978"/>
      <c r="BC64" s="978"/>
      <c r="BD64" s="993">
        <v>-4513.2461266700002</v>
      </c>
      <c r="BE64" s="1503">
        <v>-4730.2306760699994</v>
      </c>
      <c r="BF64" s="978">
        <v>-4396.4566886799994</v>
      </c>
      <c r="BG64" s="993">
        <v>-4658.6971117200001</v>
      </c>
      <c r="BH64" s="2018">
        <v>-5359.9424410199999</v>
      </c>
      <c r="BI64" s="2019">
        <v>-4448.3563635600003</v>
      </c>
      <c r="BJ64" s="2020">
        <v>-5389.0856307800004</v>
      </c>
      <c r="BK64" s="2018">
        <v>-5901.9344316199995</v>
      </c>
      <c r="BL64" s="2019">
        <v>-4337.0897796300005</v>
      </c>
      <c r="BM64" s="2020">
        <v>-4690.2154425999997</v>
      </c>
      <c r="BN64" s="2018">
        <v>-4645.179874299999</v>
      </c>
      <c r="BO64" s="2019">
        <v>-4057.3607657299999</v>
      </c>
      <c r="BP64" s="2020">
        <v>-5213.1973008300001</v>
      </c>
    </row>
    <row r="65" spans="1:68">
      <c r="A65" s="975" t="s">
        <v>571</v>
      </c>
      <c r="B65" s="976">
        <v>6332073.053408999</v>
      </c>
      <c r="C65" s="976">
        <v>6394160.4049197389</v>
      </c>
      <c r="D65" s="976">
        <v>6094067.1150003504</v>
      </c>
      <c r="E65" s="976">
        <v>5884873.1206999002</v>
      </c>
      <c r="F65" s="976">
        <v>5936121.5563761387</v>
      </c>
      <c r="G65" s="976">
        <v>5805415.9302491108</v>
      </c>
      <c r="H65" s="976">
        <v>6053095.1863246989</v>
      </c>
      <c r="I65" s="976">
        <v>5997726.411516251</v>
      </c>
      <c r="J65" s="976">
        <v>5764928.6211632481</v>
      </c>
      <c r="K65" s="976">
        <v>5467394.3200771604</v>
      </c>
      <c r="L65" s="976">
        <v>5713653.4464824302</v>
      </c>
      <c r="M65" s="976">
        <v>5422548.4094989216</v>
      </c>
      <c r="N65" s="976">
        <v>5512793.9104230097</v>
      </c>
      <c r="O65" s="976">
        <v>5996285.0602855012</v>
      </c>
      <c r="P65" s="976">
        <v>5357175.6627580086</v>
      </c>
      <c r="Q65" s="976">
        <v>5358403.8210131386</v>
      </c>
      <c r="R65" s="976">
        <v>5286518.2129063699</v>
      </c>
      <c r="S65" s="976">
        <v>5822663.3586396212</v>
      </c>
      <c r="T65" s="976">
        <v>5929639.57357731</v>
      </c>
      <c r="U65" s="976">
        <v>5487618.99520717</v>
      </c>
      <c r="V65" s="976">
        <v>5719825.3872675085</v>
      </c>
      <c r="W65" s="976">
        <v>7115604.4561925493</v>
      </c>
      <c r="X65" s="976">
        <v>6872745.6519879606</v>
      </c>
      <c r="Y65" s="976">
        <v>7689232.8103966899</v>
      </c>
      <c r="Z65" s="976">
        <v>7599452.6502230987</v>
      </c>
      <c r="AA65" s="976">
        <v>7691693.2288241098</v>
      </c>
      <c r="AB65" s="976">
        <v>8311424.3995692497</v>
      </c>
      <c r="AC65" s="976">
        <v>8139936.2288181698</v>
      </c>
      <c r="AD65" s="976">
        <v>8209836.2483823607</v>
      </c>
      <c r="AE65" s="976">
        <v>8166057.594718202</v>
      </c>
      <c r="AF65" s="976">
        <v>8352251.7827597009</v>
      </c>
      <c r="AG65" s="976">
        <v>8406378.6767365392</v>
      </c>
      <c r="AH65" s="976">
        <v>8845624.1095635295</v>
      </c>
      <c r="AI65" s="976">
        <v>9451090.9197245836</v>
      </c>
      <c r="AJ65" s="976">
        <v>9352283.7860091012</v>
      </c>
      <c r="AK65" s="976">
        <v>8445882.9090121482</v>
      </c>
      <c r="AL65" s="976">
        <v>8573516.2574834581</v>
      </c>
      <c r="AM65" s="976">
        <v>8209102.9661317803</v>
      </c>
      <c r="AN65" s="976">
        <v>8736706.9540844634</v>
      </c>
      <c r="AO65" s="976">
        <v>8713043.4816846997</v>
      </c>
      <c r="AP65" s="976">
        <v>8878523.1359205879</v>
      </c>
      <c r="AQ65" s="976">
        <v>8367573.1884438079</v>
      </c>
      <c r="AR65" s="976">
        <v>8628919.9965580106</v>
      </c>
      <c r="AS65" s="976">
        <v>8929288.9509062599</v>
      </c>
      <c r="AT65" s="976">
        <v>8561517.2391795404</v>
      </c>
      <c r="AU65" s="976">
        <v>9392909.3878028393</v>
      </c>
      <c r="AV65" s="976">
        <v>9323111.5436071027</v>
      </c>
      <c r="AW65" s="976">
        <v>9283797.7678530011</v>
      </c>
      <c r="AX65" s="976">
        <v>9365598.1721458696</v>
      </c>
      <c r="AY65" s="976">
        <v>9024972.0139611308</v>
      </c>
      <c r="AZ65" s="976">
        <v>9648791.0699850209</v>
      </c>
      <c r="BA65" s="976">
        <v>9181207.6839809995</v>
      </c>
      <c r="BB65" s="976">
        <v>9199700.0043863691</v>
      </c>
      <c r="BC65" s="976">
        <v>8906602.0826153681</v>
      </c>
      <c r="BD65" s="992">
        <v>9155799.3918918781</v>
      </c>
      <c r="BE65" s="1502">
        <v>9639700.7041903958</v>
      </c>
      <c r="BF65" s="976">
        <v>8976115.806970384</v>
      </c>
      <c r="BG65" s="992">
        <v>9839582.3464557882</v>
      </c>
      <c r="BH65" s="2015">
        <v>9401819.7226721626</v>
      </c>
      <c r="BI65" s="2016">
        <v>9189598.7242535688</v>
      </c>
      <c r="BJ65" s="2017">
        <v>9163264.9799158257</v>
      </c>
      <c r="BK65" s="2015">
        <v>9539068.743583357</v>
      </c>
      <c r="BL65" s="2016">
        <v>9678333.9399956875</v>
      </c>
      <c r="BM65" s="2017">
        <v>9510382.6620528214</v>
      </c>
      <c r="BN65" s="2015">
        <v>9837842.3315461408</v>
      </c>
      <c r="BO65" s="2016">
        <v>9576481.2743771598</v>
      </c>
      <c r="BP65" s="2017">
        <v>9496933.6551369876</v>
      </c>
    </row>
    <row r="66" spans="1:68">
      <c r="A66" s="977" t="s">
        <v>572</v>
      </c>
      <c r="B66" s="978">
        <v>627896.93991719</v>
      </c>
      <c r="C66" s="978">
        <v>639280.13768822001</v>
      </c>
      <c r="D66" s="978">
        <v>730791.88436652999</v>
      </c>
      <c r="E66" s="978">
        <v>532371.94774853997</v>
      </c>
      <c r="F66" s="978">
        <v>635857.40417949995</v>
      </c>
      <c r="G66" s="978">
        <v>570196.06581835006</v>
      </c>
      <c r="H66" s="978">
        <v>546116.98145923996</v>
      </c>
      <c r="I66" s="978">
        <v>578985.69939117006</v>
      </c>
      <c r="J66" s="978">
        <v>533339.85095643997</v>
      </c>
      <c r="K66" s="978">
        <v>217048.83966209</v>
      </c>
      <c r="L66" s="978">
        <v>269574.84512039</v>
      </c>
      <c r="M66" s="978">
        <v>99562.774602520003</v>
      </c>
      <c r="N66" s="978">
        <v>135700.25241124001</v>
      </c>
      <c r="O66" s="978">
        <v>639539.99696903001</v>
      </c>
      <c r="P66" s="978">
        <v>185029.85559368003</v>
      </c>
      <c r="Q66" s="978">
        <v>228130.86897434999</v>
      </c>
      <c r="R66" s="978">
        <v>225008.14645125001</v>
      </c>
      <c r="S66" s="978">
        <v>518925.82519984001</v>
      </c>
      <c r="T66" s="978">
        <v>544319.32430429</v>
      </c>
      <c r="U66" s="978">
        <v>439390.98024609004</v>
      </c>
      <c r="V66" s="978">
        <v>513895.27302458999</v>
      </c>
      <c r="W66" s="978">
        <v>1229747.9242163401</v>
      </c>
      <c r="X66" s="978">
        <v>1155065.9684458401</v>
      </c>
      <c r="Y66" s="978">
        <v>1925711.9505866901</v>
      </c>
      <c r="Z66" s="978">
        <v>1606348.4371456299</v>
      </c>
      <c r="AA66" s="978">
        <v>1836005.8555593702</v>
      </c>
      <c r="AB66" s="978">
        <v>2259588.3847062895</v>
      </c>
      <c r="AC66" s="978">
        <v>2187222.6575536095</v>
      </c>
      <c r="AD66" s="978">
        <v>2197341.7250149902</v>
      </c>
      <c r="AE66" s="978">
        <v>2166918.1030337699</v>
      </c>
      <c r="AF66" s="978">
        <v>2493421.3573104399</v>
      </c>
      <c r="AG66" s="978">
        <v>2616128.1402831599</v>
      </c>
      <c r="AH66" s="978">
        <v>2841093.5478672003</v>
      </c>
      <c r="AI66" s="978">
        <v>3249402.0414668806</v>
      </c>
      <c r="AJ66" s="978">
        <v>3149161.52682574</v>
      </c>
      <c r="AK66" s="978">
        <v>2195893.4468421098</v>
      </c>
      <c r="AL66" s="978">
        <v>2421173.5943713095</v>
      </c>
      <c r="AM66" s="978">
        <v>2067402.3652902802</v>
      </c>
      <c r="AN66" s="978">
        <v>2506402.0627615503</v>
      </c>
      <c r="AO66" s="978">
        <v>2573820.1411314001</v>
      </c>
      <c r="AP66" s="978">
        <v>2605144.6362176603</v>
      </c>
      <c r="AQ66" s="978">
        <v>2287080.12303939</v>
      </c>
      <c r="AR66" s="978">
        <v>2625212.2914042003</v>
      </c>
      <c r="AS66" s="978">
        <v>2900003.5232158499</v>
      </c>
      <c r="AT66" s="978">
        <v>2812485.1742147198</v>
      </c>
      <c r="AU66" s="978">
        <v>2973247.29192995</v>
      </c>
      <c r="AV66" s="978">
        <v>2915174.8918757001</v>
      </c>
      <c r="AW66" s="978">
        <v>2671417.1827893103</v>
      </c>
      <c r="AX66" s="978">
        <v>2779851.3134205397</v>
      </c>
      <c r="AY66" s="978">
        <v>2455837.0485979598</v>
      </c>
      <c r="AZ66" s="978">
        <v>2945497.85917647</v>
      </c>
      <c r="BA66" s="978">
        <v>2970969.9294859301</v>
      </c>
      <c r="BB66" s="978">
        <v>2931752.1114325002</v>
      </c>
      <c r="BC66" s="978">
        <v>2878219.3520975802</v>
      </c>
      <c r="BD66" s="993">
        <v>2756214.0923474603</v>
      </c>
      <c r="BE66" s="1503">
        <v>2925167.5153785702</v>
      </c>
      <c r="BF66" s="978">
        <v>2466777.4445232297</v>
      </c>
      <c r="BG66" s="993">
        <v>3115229.2964959</v>
      </c>
      <c r="BH66" s="2018">
        <v>2797185.36251387</v>
      </c>
      <c r="BI66" s="2019">
        <v>2601126.9917637603</v>
      </c>
      <c r="BJ66" s="2020">
        <v>2724810.2648677202</v>
      </c>
      <c r="BK66" s="2018">
        <v>3278972.62100913</v>
      </c>
      <c r="BL66" s="2019">
        <v>3062019.1885065194</v>
      </c>
      <c r="BM66" s="2020">
        <v>3070845.8836532105</v>
      </c>
      <c r="BN66" s="2018">
        <v>3127305.4351460692</v>
      </c>
      <c r="BO66" s="2019">
        <v>2892247.1630226099</v>
      </c>
      <c r="BP66" s="2020">
        <v>2899292.5655085696</v>
      </c>
    </row>
    <row r="67" spans="1:68">
      <c r="A67" s="980" t="s">
        <v>573</v>
      </c>
      <c r="B67" s="985"/>
      <c r="C67" s="985"/>
      <c r="D67" s="985"/>
      <c r="E67" s="985"/>
      <c r="F67" s="985"/>
      <c r="G67" s="985"/>
      <c r="H67" s="985"/>
      <c r="I67" s="985"/>
      <c r="J67" s="985"/>
      <c r="K67" s="985"/>
      <c r="L67" s="985"/>
      <c r="M67" s="985"/>
      <c r="N67" s="985"/>
      <c r="O67" s="985"/>
      <c r="P67" s="985"/>
      <c r="Q67" s="985"/>
      <c r="R67" s="985"/>
      <c r="S67" s="985"/>
      <c r="T67" s="985"/>
      <c r="U67" s="985"/>
      <c r="V67" s="985"/>
      <c r="W67" s="985"/>
      <c r="X67" s="985"/>
      <c r="Y67" s="985"/>
      <c r="Z67" s="985"/>
      <c r="AA67" s="985"/>
      <c r="AB67" s="985"/>
      <c r="AC67" s="985"/>
      <c r="AD67" s="985"/>
      <c r="AE67" s="985"/>
      <c r="AF67" s="985"/>
      <c r="AG67" s="985"/>
      <c r="AH67" s="985"/>
      <c r="AI67" s="985"/>
      <c r="AJ67" s="985"/>
      <c r="AK67" s="985"/>
      <c r="AL67" s="985"/>
      <c r="AM67" s="985"/>
      <c r="AN67" s="985"/>
      <c r="AO67" s="985"/>
      <c r="AP67" s="985"/>
      <c r="AQ67" s="985"/>
      <c r="AR67" s="985"/>
      <c r="AS67" s="985"/>
      <c r="AT67" s="985"/>
      <c r="AU67" s="985"/>
      <c r="AV67" s="985"/>
      <c r="AW67" s="985"/>
      <c r="AX67" s="985"/>
      <c r="AY67" s="985"/>
      <c r="AZ67" s="985"/>
      <c r="BA67" s="985"/>
      <c r="BB67" s="985"/>
      <c r="BC67" s="985"/>
      <c r="BD67" s="996"/>
      <c r="BE67" s="1019"/>
      <c r="BF67" s="985"/>
      <c r="BG67" s="996"/>
      <c r="BH67" s="2030"/>
      <c r="BI67" s="2031"/>
      <c r="BJ67" s="2032"/>
      <c r="BK67" s="2030"/>
      <c r="BL67" s="2031"/>
      <c r="BM67" s="2032"/>
      <c r="BN67" s="2030"/>
      <c r="BO67" s="2031"/>
      <c r="BP67" s="2032"/>
    </row>
    <row r="68" spans="1:68">
      <c r="A68" s="977" t="s">
        <v>574</v>
      </c>
      <c r="B68" s="978">
        <v>5667842.4539693492</v>
      </c>
      <c r="C68" s="978">
        <v>5724283.7563947784</v>
      </c>
      <c r="D68" s="978">
        <v>5333544.2568115909</v>
      </c>
      <c r="E68" s="978">
        <v>5325469.1371396407</v>
      </c>
      <c r="F68" s="978">
        <v>5269647.1667254297</v>
      </c>
      <c r="G68" s="978">
        <v>5204219.1707508508</v>
      </c>
      <c r="H68" s="978">
        <v>5471521.3959301086</v>
      </c>
      <c r="I68" s="978">
        <v>5369419.4277401408</v>
      </c>
      <c r="J68" s="978">
        <v>5202289.8616643688</v>
      </c>
      <c r="K68" s="978">
        <v>5221345.2241812805</v>
      </c>
      <c r="L68" s="978">
        <v>5410237.9850701103</v>
      </c>
      <c r="M68" s="978">
        <v>5320098.8614044515</v>
      </c>
      <c r="N68" s="978">
        <v>5369733.8600013703</v>
      </c>
      <c r="O68" s="978">
        <v>5349092.0539096007</v>
      </c>
      <c r="P68" s="978">
        <v>5164360.7509794384</v>
      </c>
      <c r="Q68" s="978">
        <v>5121436.5400888687</v>
      </c>
      <c r="R68" s="978">
        <v>5054428.8296398502</v>
      </c>
      <c r="S68" s="978">
        <v>5298886.5265564211</v>
      </c>
      <c r="T68" s="978">
        <v>5379384.8265526602</v>
      </c>
      <c r="U68" s="978">
        <v>5031612.24168316</v>
      </c>
      <c r="V68" s="978">
        <v>5189869.0615764391</v>
      </c>
      <c r="W68" s="978">
        <v>5873453.2730613891</v>
      </c>
      <c r="X68" s="978">
        <v>5703648.8483117903</v>
      </c>
      <c r="Y68" s="978">
        <v>5749781.2103311894</v>
      </c>
      <c r="Z68" s="978">
        <v>5975799.8311388791</v>
      </c>
      <c r="AA68" s="978">
        <v>5841965.6646546097</v>
      </c>
      <c r="AB68" s="978">
        <v>6040301.9942733105</v>
      </c>
      <c r="AC68" s="978">
        <v>5926790.6503423601</v>
      </c>
      <c r="AD68" s="978">
        <v>5982354.0057835206</v>
      </c>
      <c r="AE68" s="978">
        <v>5966063.4159450717</v>
      </c>
      <c r="AF68" s="978">
        <v>5841109.4120534612</v>
      </c>
      <c r="AG68" s="978">
        <v>5774286.1193524599</v>
      </c>
      <c r="AH68" s="978">
        <v>5984929.8766775699</v>
      </c>
      <c r="AI68" s="978">
        <v>6180040.9904322121</v>
      </c>
      <c r="AJ68" s="978">
        <v>6184750.2128597498</v>
      </c>
      <c r="AK68" s="978">
        <v>6226159.5825775592</v>
      </c>
      <c r="AL68" s="978">
        <v>6131004.7915819492</v>
      </c>
      <c r="AM68" s="978">
        <v>6113534.6443193499</v>
      </c>
      <c r="AN68" s="978">
        <v>6202853.3864706429</v>
      </c>
      <c r="AO68" s="978">
        <v>6114454.21304511</v>
      </c>
      <c r="AP68" s="978">
        <v>6247376.0577101689</v>
      </c>
      <c r="AQ68" s="978">
        <v>6060294.2701694183</v>
      </c>
      <c r="AR68" s="978">
        <v>5980534.4887615209</v>
      </c>
      <c r="AS68" s="978">
        <v>5998087.738225529</v>
      </c>
      <c r="AT68" s="978">
        <v>5725489.4007699611</v>
      </c>
      <c r="AU68" s="978">
        <v>6388651.3327846294</v>
      </c>
      <c r="AV68" s="978">
        <v>6370930.7088226518</v>
      </c>
      <c r="AW68" s="978">
        <v>6586803.370011691</v>
      </c>
      <c r="AX68" s="978">
        <v>6567434.4096781295</v>
      </c>
      <c r="AY68" s="978">
        <v>6546338.7876446508</v>
      </c>
      <c r="AZ68" s="978">
        <v>6688088.1618027398</v>
      </c>
      <c r="BA68" s="978">
        <v>6185622.7475656699</v>
      </c>
      <c r="BB68" s="978">
        <v>6239070.6620257488</v>
      </c>
      <c r="BC68" s="978">
        <v>5999206.7688491596</v>
      </c>
      <c r="BD68" s="993">
        <v>6296863.8832450686</v>
      </c>
      <c r="BE68" s="1503">
        <v>6608980.690345021</v>
      </c>
      <c r="BF68" s="978">
        <v>6400165.584407432</v>
      </c>
      <c r="BG68" s="993">
        <v>6608651.9240258913</v>
      </c>
      <c r="BH68" s="2018">
        <v>6467591.3155007102</v>
      </c>
      <c r="BI68" s="2019">
        <v>6452346.98304608</v>
      </c>
      <c r="BJ68" s="2020">
        <v>6306461.9433744904</v>
      </c>
      <c r="BK68" s="2018">
        <v>6136636.9972162703</v>
      </c>
      <c r="BL68" s="2019">
        <v>6484490.9380217511</v>
      </c>
      <c r="BM68" s="2020">
        <v>6318461.336834549</v>
      </c>
      <c r="BN68" s="2018">
        <v>6564292.1283976221</v>
      </c>
      <c r="BO68" s="2019">
        <v>6542261.5565148322</v>
      </c>
      <c r="BP68" s="2020">
        <v>6466061.3341857707</v>
      </c>
    </row>
    <row r="69" spans="1:68">
      <c r="A69" s="977" t="s">
        <v>599</v>
      </c>
      <c r="B69" s="978">
        <v>13303.551936459999</v>
      </c>
      <c r="C69" s="978">
        <v>7029.4478297400001</v>
      </c>
      <c r="D69" s="978">
        <v>4987.7945162299993</v>
      </c>
      <c r="E69" s="978">
        <v>3498.9787307199999</v>
      </c>
      <c r="F69" s="978">
        <v>5393.7200992099997</v>
      </c>
      <c r="G69" s="978">
        <v>4902.9604739099996</v>
      </c>
      <c r="H69" s="978">
        <v>8498.7500893500001</v>
      </c>
      <c r="I69" s="978">
        <v>22396.13812494</v>
      </c>
      <c r="J69" s="978">
        <v>2794.1622734400003</v>
      </c>
      <c r="K69" s="978">
        <v>1471.2811037899999</v>
      </c>
      <c r="L69" s="978">
        <v>2473.5441499300005</v>
      </c>
      <c r="M69" s="978">
        <v>2886.7734919499999</v>
      </c>
      <c r="N69" s="978">
        <v>7359.7980103999998</v>
      </c>
      <c r="O69" s="978">
        <v>7653.00940687</v>
      </c>
      <c r="P69" s="978">
        <v>7785.0561848900006</v>
      </c>
      <c r="Q69" s="978">
        <v>8836.4119499200006</v>
      </c>
      <c r="R69" s="978">
        <v>7081.2368152700001</v>
      </c>
      <c r="S69" s="978">
        <v>4851.0068833600008</v>
      </c>
      <c r="T69" s="978">
        <v>5935.4227203600003</v>
      </c>
      <c r="U69" s="978">
        <v>16615.773277920001</v>
      </c>
      <c r="V69" s="978">
        <v>16061.05266648</v>
      </c>
      <c r="W69" s="978">
        <v>12403.25891482</v>
      </c>
      <c r="X69" s="978">
        <v>14030.83523033</v>
      </c>
      <c r="Y69" s="978">
        <v>13739.649478809999</v>
      </c>
      <c r="Z69" s="978">
        <v>17304.381938589999</v>
      </c>
      <c r="AA69" s="978">
        <v>13721.708610130001</v>
      </c>
      <c r="AB69" s="978">
        <v>11534.020589649999</v>
      </c>
      <c r="AC69" s="978">
        <v>25922.920922199999</v>
      </c>
      <c r="AD69" s="978">
        <v>30140.51758385</v>
      </c>
      <c r="AE69" s="978">
        <v>33076.07573936</v>
      </c>
      <c r="AF69" s="978">
        <v>17721.013395800001</v>
      </c>
      <c r="AG69" s="978">
        <v>15964.41710092</v>
      </c>
      <c r="AH69" s="978">
        <v>19600.685018760003</v>
      </c>
      <c r="AI69" s="978">
        <v>21647.887825489997</v>
      </c>
      <c r="AJ69" s="978">
        <v>18372.04632361</v>
      </c>
      <c r="AK69" s="978">
        <v>23829.87959248</v>
      </c>
      <c r="AL69" s="978">
        <v>21337.871530200002</v>
      </c>
      <c r="AM69" s="978">
        <v>28165.956522150002</v>
      </c>
      <c r="AN69" s="978">
        <v>27451.504852270002</v>
      </c>
      <c r="AO69" s="978">
        <v>24769.127508190002</v>
      </c>
      <c r="AP69" s="978">
        <v>26002.441992760003</v>
      </c>
      <c r="AQ69" s="978">
        <v>20198.795235000001</v>
      </c>
      <c r="AR69" s="978">
        <v>23173.21639229</v>
      </c>
      <c r="AS69" s="978">
        <v>31197.689464880001</v>
      </c>
      <c r="AT69" s="978">
        <v>23542.664194860001</v>
      </c>
      <c r="AU69" s="978">
        <v>31010.763088259999</v>
      </c>
      <c r="AV69" s="978">
        <v>37005.942908750003</v>
      </c>
      <c r="AW69" s="978">
        <v>25577.215052</v>
      </c>
      <c r="AX69" s="978">
        <v>18312.4490472</v>
      </c>
      <c r="AY69" s="978">
        <v>22796.177718520001</v>
      </c>
      <c r="AZ69" s="978">
        <v>15205.049005810002</v>
      </c>
      <c r="BA69" s="978">
        <v>24615.006929399999</v>
      </c>
      <c r="BB69" s="978">
        <v>28877.23092812</v>
      </c>
      <c r="BC69" s="978">
        <v>29175.961668629996</v>
      </c>
      <c r="BD69" s="993">
        <v>21413.55265369</v>
      </c>
      <c r="BE69" s="1503">
        <v>20406.308993449999</v>
      </c>
      <c r="BF69" s="978">
        <v>24809.369012479998</v>
      </c>
      <c r="BG69" s="993">
        <v>29657.79076014</v>
      </c>
      <c r="BH69" s="2018">
        <v>44177.427391109995</v>
      </c>
      <c r="BI69" s="2019">
        <v>46541.250616409998</v>
      </c>
      <c r="BJ69" s="2020">
        <v>42951.824734449998</v>
      </c>
      <c r="BK69" s="2018">
        <v>30135.917021259997</v>
      </c>
      <c r="BL69" s="2019">
        <v>40767.082584409996</v>
      </c>
      <c r="BM69" s="2020">
        <v>27662.746531770001</v>
      </c>
      <c r="BN69" s="2018">
        <v>42063.615717439992</v>
      </c>
      <c r="BO69" s="2019">
        <v>53472.870020150003</v>
      </c>
      <c r="BP69" s="2020">
        <v>42630.327853790004</v>
      </c>
    </row>
    <row r="70" spans="1:68" s="974" customFormat="1">
      <c r="A70" s="977" t="s">
        <v>576</v>
      </c>
      <c r="B70" s="978">
        <v>23030.107585999998</v>
      </c>
      <c r="C70" s="978">
        <v>23567.063007000001</v>
      </c>
      <c r="D70" s="978">
        <v>24743.179306000002</v>
      </c>
      <c r="E70" s="978">
        <v>23533.057080999999</v>
      </c>
      <c r="F70" s="978">
        <v>25223.265372000002</v>
      </c>
      <c r="G70" s="978">
        <v>26097.733206000001</v>
      </c>
      <c r="H70" s="978">
        <v>26958.058846</v>
      </c>
      <c r="I70" s="978">
        <v>26925.146260000001</v>
      </c>
      <c r="J70" s="978">
        <v>26504.746268999999</v>
      </c>
      <c r="K70" s="978">
        <v>27528.975129999999</v>
      </c>
      <c r="L70" s="978">
        <v>31367.072142000001</v>
      </c>
      <c r="M70" s="978">
        <v>0</v>
      </c>
      <c r="N70" s="978">
        <v>0</v>
      </c>
      <c r="O70" s="978">
        <v>0</v>
      </c>
      <c r="P70" s="978">
        <v>0</v>
      </c>
      <c r="Q70" s="978">
        <v>0</v>
      </c>
      <c r="R70" s="978">
        <v>0</v>
      </c>
      <c r="S70" s="978">
        <v>0</v>
      </c>
      <c r="T70" s="978">
        <v>0</v>
      </c>
      <c r="U70" s="978">
        <v>0</v>
      </c>
      <c r="V70" s="978">
        <v>0</v>
      </c>
      <c r="W70" s="978">
        <v>0</v>
      </c>
      <c r="X70" s="978">
        <v>0</v>
      </c>
      <c r="Y70" s="978">
        <v>0</v>
      </c>
      <c r="Z70" s="978">
        <v>0</v>
      </c>
      <c r="AA70" s="978">
        <v>0</v>
      </c>
      <c r="AB70" s="978">
        <v>0</v>
      </c>
      <c r="AC70" s="978">
        <v>0</v>
      </c>
      <c r="AD70" s="978">
        <v>0</v>
      </c>
      <c r="AE70" s="978">
        <v>0</v>
      </c>
      <c r="AF70" s="978">
        <v>0</v>
      </c>
      <c r="AG70" s="978">
        <v>0</v>
      </c>
      <c r="AH70" s="978">
        <v>0</v>
      </c>
      <c r="AI70" s="978">
        <v>0</v>
      </c>
      <c r="AJ70" s="978">
        <v>0</v>
      </c>
      <c r="AK70" s="978">
        <v>0</v>
      </c>
      <c r="AL70" s="978">
        <v>0</v>
      </c>
      <c r="AM70" s="978">
        <v>0</v>
      </c>
      <c r="AN70" s="978">
        <v>0</v>
      </c>
      <c r="AO70" s="978">
        <v>0</v>
      </c>
      <c r="AP70" s="978">
        <v>0</v>
      </c>
      <c r="AQ70" s="978">
        <v>0</v>
      </c>
      <c r="AR70" s="978">
        <v>0</v>
      </c>
      <c r="AS70" s="978">
        <v>0</v>
      </c>
      <c r="AT70" s="978">
        <v>0</v>
      </c>
      <c r="AU70" s="978">
        <v>0</v>
      </c>
      <c r="AV70" s="978">
        <v>0</v>
      </c>
      <c r="AW70" s="978">
        <v>0</v>
      </c>
      <c r="AX70" s="978">
        <v>0</v>
      </c>
      <c r="AY70" s="978">
        <v>0</v>
      </c>
      <c r="AZ70" s="978">
        <v>0</v>
      </c>
      <c r="BA70" s="978">
        <v>0</v>
      </c>
      <c r="BB70" s="978">
        <v>0</v>
      </c>
      <c r="BC70" s="978">
        <v>0</v>
      </c>
      <c r="BD70" s="993">
        <v>0</v>
      </c>
      <c r="BE70" s="1503">
        <v>0</v>
      </c>
      <c r="BF70" s="978">
        <v>0</v>
      </c>
      <c r="BG70" s="993">
        <v>0</v>
      </c>
      <c r="BH70" s="2018">
        <v>0</v>
      </c>
      <c r="BI70" s="2019">
        <v>0</v>
      </c>
      <c r="BJ70" s="2020">
        <v>0</v>
      </c>
      <c r="BK70" s="2018">
        <v>0</v>
      </c>
      <c r="BL70" s="2019">
        <v>0</v>
      </c>
      <c r="BM70" s="2020">
        <v>0</v>
      </c>
      <c r="BN70" s="2018">
        <v>0</v>
      </c>
      <c r="BO70" s="2019">
        <v>0</v>
      </c>
      <c r="BP70" s="2020">
        <v>0</v>
      </c>
    </row>
    <row r="71" spans="1:68">
      <c r="A71" s="977" t="s">
        <v>600</v>
      </c>
      <c r="B71" s="978"/>
      <c r="C71" s="978"/>
      <c r="D71" s="978"/>
      <c r="E71" s="978"/>
      <c r="F71" s="978"/>
      <c r="G71" s="978"/>
      <c r="H71" s="978"/>
      <c r="I71" s="978"/>
      <c r="J71" s="978"/>
      <c r="K71" s="978"/>
      <c r="L71" s="978"/>
      <c r="M71" s="978"/>
      <c r="N71" s="978"/>
      <c r="O71" s="978"/>
      <c r="P71" s="978"/>
      <c r="Q71" s="978"/>
      <c r="R71" s="978"/>
      <c r="S71" s="978"/>
      <c r="T71" s="978"/>
      <c r="U71" s="978"/>
      <c r="V71" s="978"/>
      <c r="W71" s="978"/>
      <c r="X71" s="978"/>
      <c r="Y71" s="978"/>
      <c r="Z71" s="978"/>
      <c r="AA71" s="978"/>
      <c r="AB71" s="978"/>
      <c r="AC71" s="978"/>
      <c r="AD71" s="978"/>
      <c r="AE71" s="978"/>
      <c r="AF71" s="978"/>
      <c r="AG71" s="978"/>
      <c r="AH71" s="978"/>
      <c r="AI71" s="978"/>
      <c r="AJ71" s="978"/>
      <c r="AK71" s="978"/>
      <c r="AL71" s="978"/>
      <c r="AM71" s="978"/>
      <c r="AN71" s="978"/>
      <c r="AO71" s="978"/>
      <c r="AP71" s="978"/>
      <c r="AQ71" s="978"/>
      <c r="AR71" s="978"/>
      <c r="AS71" s="978"/>
      <c r="AT71" s="978"/>
      <c r="AU71" s="978"/>
      <c r="AV71" s="978"/>
      <c r="AW71" s="978"/>
      <c r="AX71" s="978"/>
      <c r="AY71" s="978"/>
      <c r="AZ71" s="978"/>
      <c r="BA71" s="978"/>
      <c r="BB71" s="978"/>
      <c r="BC71" s="978"/>
      <c r="BD71" s="993">
        <v>44171.417794760004</v>
      </c>
      <c r="BE71" s="1503">
        <v>48075.648679860002</v>
      </c>
      <c r="BF71" s="978">
        <v>42339.233280580003</v>
      </c>
      <c r="BG71" s="993">
        <v>41954.274771079996</v>
      </c>
      <c r="BH71" s="2018">
        <v>43936.166118300003</v>
      </c>
      <c r="BI71" s="2019">
        <v>43102.604551819997</v>
      </c>
      <c r="BJ71" s="2020">
        <v>41414.315899190005</v>
      </c>
      <c r="BK71" s="2018">
        <v>42410.106840879998</v>
      </c>
      <c r="BL71" s="2019">
        <v>44788.781523679994</v>
      </c>
      <c r="BM71" s="2020">
        <v>45238.216448139996</v>
      </c>
      <c r="BN71" s="2018">
        <v>46934.728362679998</v>
      </c>
      <c r="BO71" s="2019">
        <v>45320.783297440001</v>
      </c>
      <c r="BP71" s="2020">
        <v>44237.275717290002</v>
      </c>
    </row>
    <row r="72" spans="1:68" ht="19.5" customHeight="1">
      <c r="A72" s="977" t="s">
        <v>601</v>
      </c>
      <c r="B72" s="978"/>
      <c r="C72" s="978"/>
      <c r="D72" s="978"/>
      <c r="E72" s="978"/>
      <c r="F72" s="978"/>
      <c r="G72" s="978"/>
      <c r="H72" s="978"/>
      <c r="I72" s="978"/>
      <c r="J72" s="978"/>
      <c r="K72" s="978"/>
      <c r="L72" s="978"/>
      <c r="M72" s="978"/>
      <c r="N72" s="978"/>
      <c r="O72" s="978"/>
      <c r="P72" s="978"/>
      <c r="Q72" s="978"/>
      <c r="R72" s="978"/>
      <c r="S72" s="978"/>
      <c r="T72" s="978"/>
      <c r="U72" s="978"/>
      <c r="V72" s="978"/>
      <c r="W72" s="978"/>
      <c r="X72" s="978"/>
      <c r="Y72" s="978"/>
      <c r="Z72" s="978"/>
      <c r="AA72" s="978"/>
      <c r="AB72" s="978"/>
      <c r="AC72" s="978"/>
      <c r="AD72" s="978"/>
      <c r="AE72" s="978"/>
      <c r="AF72" s="978"/>
      <c r="AG72" s="978"/>
      <c r="AH72" s="978"/>
      <c r="AI72" s="978"/>
      <c r="AJ72" s="978"/>
      <c r="AK72" s="978"/>
      <c r="AL72" s="978"/>
      <c r="AM72" s="978"/>
      <c r="AN72" s="978"/>
      <c r="AO72" s="978"/>
      <c r="AP72" s="978"/>
      <c r="AQ72" s="978"/>
      <c r="AR72" s="978"/>
      <c r="AS72" s="978"/>
      <c r="AT72" s="978"/>
      <c r="AU72" s="978"/>
      <c r="AV72" s="978"/>
      <c r="AW72" s="978"/>
      <c r="AX72" s="978"/>
      <c r="AY72" s="978"/>
      <c r="AZ72" s="978"/>
      <c r="BA72" s="978"/>
      <c r="BB72" s="978"/>
      <c r="BC72" s="978"/>
      <c r="BD72" s="993">
        <v>37136.445850897609</v>
      </c>
      <c r="BE72" s="1503">
        <v>37070.5407934955</v>
      </c>
      <c r="BF72" s="978">
        <v>42024.175746661</v>
      </c>
      <c r="BG72" s="993">
        <v>44089.060402777803</v>
      </c>
      <c r="BH72" s="2018">
        <v>48929.451148173597</v>
      </c>
      <c r="BI72" s="2019">
        <v>46480.894275497696</v>
      </c>
      <c r="BJ72" s="2020">
        <v>47626.6310399746</v>
      </c>
      <c r="BK72" s="2018">
        <v>50913.1014958171</v>
      </c>
      <c r="BL72" s="2019">
        <v>46267.949359325205</v>
      </c>
      <c r="BM72" s="2020">
        <v>48174.478585152901</v>
      </c>
      <c r="BN72" s="2018">
        <v>57246.423922328599</v>
      </c>
      <c r="BO72" s="2019">
        <v>43178.901522128202</v>
      </c>
      <c r="BP72" s="2020">
        <v>44712.151871566697</v>
      </c>
    </row>
    <row r="73" spans="1:68" ht="15.75" customHeight="1">
      <c r="A73" s="984"/>
      <c r="B73" s="978"/>
      <c r="C73" s="978"/>
      <c r="D73" s="978"/>
      <c r="E73" s="978"/>
      <c r="F73" s="978"/>
      <c r="G73" s="978"/>
      <c r="H73" s="978"/>
      <c r="I73" s="978"/>
      <c r="J73" s="978"/>
      <c r="K73" s="978"/>
      <c r="L73" s="978"/>
      <c r="M73" s="978"/>
      <c r="N73" s="978"/>
      <c r="O73" s="978"/>
      <c r="P73" s="978"/>
      <c r="Q73" s="978"/>
      <c r="R73" s="978"/>
      <c r="S73" s="978"/>
      <c r="T73" s="978"/>
      <c r="U73" s="978"/>
      <c r="V73" s="978"/>
      <c r="W73" s="978"/>
      <c r="X73" s="978"/>
      <c r="Y73" s="978"/>
      <c r="Z73" s="978"/>
      <c r="AA73" s="978"/>
      <c r="AB73" s="978"/>
      <c r="AC73" s="978"/>
      <c r="AD73" s="978"/>
      <c r="AE73" s="978"/>
      <c r="AF73" s="978"/>
      <c r="AG73" s="978"/>
      <c r="AH73" s="978"/>
      <c r="AI73" s="978"/>
      <c r="AJ73" s="978"/>
      <c r="AK73" s="978"/>
      <c r="AL73" s="978"/>
      <c r="AM73" s="978"/>
      <c r="AN73" s="978"/>
      <c r="AO73" s="978"/>
      <c r="AP73" s="978"/>
      <c r="AQ73" s="978"/>
      <c r="AR73" s="978"/>
      <c r="AS73" s="978"/>
      <c r="AT73" s="978"/>
      <c r="AU73" s="978"/>
      <c r="AV73" s="978"/>
      <c r="AW73" s="978"/>
      <c r="AX73" s="978"/>
      <c r="AY73" s="978"/>
      <c r="AZ73" s="978"/>
      <c r="BA73" s="978"/>
      <c r="BB73" s="978"/>
      <c r="BC73" s="978"/>
      <c r="BD73" s="993"/>
      <c r="BE73" s="1503"/>
      <c r="BF73" s="978"/>
      <c r="BG73" s="993"/>
      <c r="BH73" s="2018"/>
      <c r="BI73" s="2019"/>
      <c r="BJ73" s="2020"/>
      <c r="BK73" s="2018"/>
      <c r="BL73" s="2019"/>
      <c r="BM73" s="2020"/>
      <c r="BN73" s="2018"/>
      <c r="BO73" s="2019"/>
      <c r="BP73" s="2020"/>
    </row>
    <row r="74" spans="1:68">
      <c r="A74" s="975" t="s">
        <v>577</v>
      </c>
      <c r="B74" s="976">
        <v>10115009.04017623</v>
      </c>
      <c r="C74" s="976">
        <v>10209540.00006227</v>
      </c>
      <c r="D74" s="976">
        <v>10273877.47956684</v>
      </c>
      <c r="E74" s="976">
        <v>10480203.24749021</v>
      </c>
      <c r="F74" s="976">
        <v>10883326.416401101</v>
      </c>
      <c r="G74" s="976">
        <v>10838882.628610423</v>
      </c>
      <c r="H74" s="976">
        <v>10847579.841268063</v>
      </c>
      <c r="I74" s="976">
        <v>11235161.607203979</v>
      </c>
      <c r="J74" s="976">
        <v>11720158.453047501</v>
      </c>
      <c r="K74" s="976">
        <v>12008237.565555779</v>
      </c>
      <c r="L74" s="976">
        <v>11856488.209544729</v>
      </c>
      <c r="M74" s="976">
        <v>12141331.767425161</v>
      </c>
      <c r="N74" s="976">
        <v>12148439.910784177</v>
      </c>
      <c r="O74" s="976">
        <v>12422840.147551108</v>
      </c>
      <c r="P74" s="976">
        <v>12524328.273067331</v>
      </c>
      <c r="Q74" s="976">
        <v>12269037.202443011</v>
      </c>
      <c r="R74" s="976">
        <v>11953645.887102298</v>
      </c>
      <c r="S74" s="976">
        <v>11521980.43214171</v>
      </c>
      <c r="T74" s="976">
        <v>11569410.43664106</v>
      </c>
      <c r="U74" s="976">
        <v>11514749.912395891</v>
      </c>
      <c r="V74" s="976">
        <v>11386741.790572952</v>
      </c>
      <c r="W74" s="976">
        <v>11458129.815923812</v>
      </c>
      <c r="X74" s="976">
        <v>11548684.234178489</v>
      </c>
      <c r="Y74" s="976">
        <v>11554089.895659272</v>
      </c>
      <c r="Z74" s="976">
        <v>11429618.319193002</v>
      </c>
      <c r="AA74" s="976">
        <v>11591841.014048362</v>
      </c>
      <c r="AB74" s="976">
        <v>11330042.02645375</v>
      </c>
      <c r="AC74" s="976">
        <v>12559032.066330262</v>
      </c>
      <c r="AD74" s="976">
        <v>12951256.734957149</v>
      </c>
      <c r="AE74" s="976">
        <v>12521427.876490101</v>
      </c>
      <c r="AF74" s="976">
        <v>12184092.849813839</v>
      </c>
      <c r="AG74" s="976">
        <v>12251895.847556287</v>
      </c>
      <c r="AH74" s="976">
        <v>11953373.709970862</v>
      </c>
      <c r="AI74" s="976">
        <v>12320225.75390408</v>
      </c>
      <c r="AJ74" s="976">
        <v>12113228.023115251</v>
      </c>
      <c r="AK74" s="976">
        <v>12153000.339377241</v>
      </c>
      <c r="AL74" s="976">
        <v>12069736.253283</v>
      </c>
      <c r="AM74" s="976">
        <v>11952561.636675829</v>
      </c>
      <c r="AN74" s="976">
        <v>11790439.255318388</v>
      </c>
      <c r="AO74" s="976">
        <v>11790391.43511929</v>
      </c>
      <c r="AP74" s="976">
        <v>11874338.026647462</v>
      </c>
      <c r="AQ74" s="976">
        <v>11960641.21569442</v>
      </c>
      <c r="AR74" s="976">
        <v>11889745.65302725</v>
      </c>
      <c r="AS74" s="976">
        <v>12107555.52028822</v>
      </c>
      <c r="AT74" s="976">
        <v>12196067.71023144</v>
      </c>
      <c r="AU74" s="976">
        <v>12965060.242376318</v>
      </c>
      <c r="AV74" s="976">
        <v>13051971.952901591</v>
      </c>
      <c r="AW74" s="976">
        <v>13288230.5171212</v>
      </c>
      <c r="AX74" s="976">
        <v>13390445.75774269</v>
      </c>
      <c r="AY74" s="976">
        <v>13850005.88092594</v>
      </c>
      <c r="AZ74" s="976">
        <v>13942701.097464278</v>
      </c>
      <c r="BA74" s="976">
        <v>14112894.51271349</v>
      </c>
      <c r="BB74" s="976">
        <v>14303099.85563211</v>
      </c>
      <c r="BC74" s="976">
        <v>14411189.63981607</v>
      </c>
      <c r="BD74" s="992">
        <v>14802977.186379397</v>
      </c>
      <c r="BE74" s="1502">
        <v>14800512.488415863</v>
      </c>
      <c r="BF74" s="976">
        <v>14779216.893297167</v>
      </c>
      <c r="BG74" s="992">
        <v>15316017.080799617</v>
      </c>
      <c r="BH74" s="2015">
        <v>15629072.556182232</v>
      </c>
      <c r="BI74" s="2016">
        <v>15516522.237378057</v>
      </c>
      <c r="BJ74" s="2017">
        <v>15890938.702602344</v>
      </c>
      <c r="BK74" s="2015">
        <v>16323242.875252606</v>
      </c>
      <c r="BL74" s="2016">
        <v>16429694.416661674</v>
      </c>
      <c r="BM74" s="2017">
        <v>16737577.932799673</v>
      </c>
      <c r="BN74" s="2015">
        <v>16828755.04609517</v>
      </c>
      <c r="BO74" s="2016">
        <v>16326402.548525944</v>
      </c>
      <c r="BP74" s="2017">
        <v>16549157.639158813</v>
      </c>
    </row>
    <row r="75" spans="1:68">
      <c r="A75" s="977" t="s">
        <v>578</v>
      </c>
      <c r="B75" s="978">
        <v>10113819.00459823</v>
      </c>
      <c r="C75" s="978">
        <v>10208349.964484271</v>
      </c>
      <c r="D75" s="978">
        <v>10273877.47956684</v>
      </c>
      <c r="E75" s="978">
        <v>10480203.24749021</v>
      </c>
      <c r="F75" s="978">
        <v>10883326.416401101</v>
      </c>
      <c r="G75" s="978">
        <v>10838882.628610423</v>
      </c>
      <c r="H75" s="978">
        <v>10847579.841268063</v>
      </c>
      <c r="I75" s="978">
        <v>11235161.607203979</v>
      </c>
      <c r="J75" s="978">
        <v>11720158.453047501</v>
      </c>
      <c r="K75" s="978">
        <v>12008237.565555779</v>
      </c>
      <c r="L75" s="978">
        <v>11856488.209544729</v>
      </c>
      <c r="M75" s="978">
        <v>12141331.767425161</v>
      </c>
      <c r="N75" s="978">
        <v>12148439.910784177</v>
      </c>
      <c r="O75" s="978">
        <v>12422840.147551108</v>
      </c>
      <c r="P75" s="978">
        <v>12524328.273067331</v>
      </c>
      <c r="Q75" s="978">
        <v>12269037.202443011</v>
      </c>
      <c r="R75" s="978">
        <v>11953645.887102298</v>
      </c>
      <c r="S75" s="978">
        <v>11521980.43214171</v>
      </c>
      <c r="T75" s="978">
        <v>11569410.43664106</v>
      </c>
      <c r="U75" s="978">
        <v>11514749.912395891</v>
      </c>
      <c r="V75" s="978">
        <v>11386741.790572952</v>
      </c>
      <c r="W75" s="978">
        <v>11458129.815923812</v>
      </c>
      <c r="X75" s="978">
        <v>11548684.234178489</v>
      </c>
      <c r="Y75" s="978">
        <v>11554089.895659272</v>
      </c>
      <c r="Z75" s="978">
        <v>11429618.319193002</v>
      </c>
      <c r="AA75" s="978">
        <v>11591841.014048362</v>
      </c>
      <c r="AB75" s="978">
        <v>11330042.02645375</v>
      </c>
      <c r="AC75" s="978">
        <v>12559032.066330262</v>
      </c>
      <c r="AD75" s="978">
        <v>12951256.734957149</v>
      </c>
      <c r="AE75" s="978">
        <v>12521427.876490101</v>
      </c>
      <c r="AF75" s="978">
        <v>12184092.849813839</v>
      </c>
      <c r="AG75" s="978">
        <v>12251895.847556287</v>
      </c>
      <c r="AH75" s="978">
        <v>11953373.709970862</v>
      </c>
      <c r="AI75" s="978">
        <v>12320225.75390408</v>
      </c>
      <c r="AJ75" s="978">
        <v>12113228.023115251</v>
      </c>
      <c r="AK75" s="978">
        <v>12153000.339377241</v>
      </c>
      <c r="AL75" s="978">
        <v>12069736.253283</v>
      </c>
      <c r="AM75" s="978">
        <v>11952561.636675829</v>
      </c>
      <c r="AN75" s="978">
        <v>11790439.255318388</v>
      </c>
      <c r="AO75" s="978">
        <v>11790391.43511929</v>
      </c>
      <c r="AP75" s="978">
        <v>11874338.026647462</v>
      </c>
      <c r="AQ75" s="978">
        <v>11960641.21569442</v>
      </c>
      <c r="AR75" s="978">
        <v>11889745.65302725</v>
      </c>
      <c r="AS75" s="978">
        <v>12107555.52028822</v>
      </c>
      <c r="AT75" s="978">
        <v>12196067.71023144</v>
      </c>
      <c r="AU75" s="978">
        <v>12965060.242376318</v>
      </c>
      <c r="AV75" s="978">
        <v>13051971.952901591</v>
      </c>
      <c r="AW75" s="978">
        <v>13288230.5171212</v>
      </c>
      <c r="AX75" s="978">
        <v>13390445.75774269</v>
      </c>
      <c r="AY75" s="978">
        <v>13850005.88092594</v>
      </c>
      <c r="AZ75" s="978">
        <v>13942701.097464278</v>
      </c>
      <c r="BA75" s="978">
        <v>14112894.51271349</v>
      </c>
      <c r="BB75" s="978">
        <v>14303099.85563211</v>
      </c>
      <c r="BC75" s="978">
        <v>14411189.63981607</v>
      </c>
      <c r="BD75" s="993">
        <v>14802977.186379397</v>
      </c>
      <c r="BE75" s="1503">
        <v>14800512.488415863</v>
      </c>
      <c r="BF75" s="978">
        <v>14779216.893297167</v>
      </c>
      <c r="BG75" s="993">
        <v>15316017.080799617</v>
      </c>
      <c r="BH75" s="2018">
        <v>15629072.556182232</v>
      </c>
      <c r="BI75" s="2019">
        <v>15516522.237378057</v>
      </c>
      <c r="BJ75" s="2020">
        <v>15890938.702602344</v>
      </c>
      <c r="BK75" s="2018">
        <v>16323242.875252606</v>
      </c>
      <c r="BL75" s="2019">
        <v>16429694.416661674</v>
      </c>
      <c r="BM75" s="2020">
        <v>16737577.932799673</v>
      </c>
      <c r="BN75" s="2018">
        <v>16828755.04609517</v>
      </c>
      <c r="BO75" s="2019">
        <v>16326402.548525944</v>
      </c>
      <c r="BP75" s="2020">
        <v>16549157.639158813</v>
      </c>
    </row>
    <row r="76" spans="1:68">
      <c r="A76" s="977" t="s">
        <v>579</v>
      </c>
      <c r="B76" s="978">
        <v>10032697.07153327</v>
      </c>
      <c r="C76" s="978">
        <v>10171254.233160151</v>
      </c>
      <c r="D76" s="978">
        <v>10222345.57409904</v>
      </c>
      <c r="E76" s="978">
        <v>10430580.07726034</v>
      </c>
      <c r="F76" s="978">
        <v>10835939.456829151</v>
      </c>
      <c r="G76" s="978">
        <v>10775896.303472532</v>
      </c>
      <c r="H76" s="978">
        <v>10803769.430502122</v>
      </c>
      <c r="I76" s="978">
        <v>11186383.911132058</v>
      </c>
      <c r="J76" s="978">
        <v>11625866.406604242</v>
      </c>
      <c r="K76" s="978">
        <v>11936928.82741832</v>
      </c>
      <c r="L76" s="978">
        <v>11793947.416218739</v>
      </c>
      <c r="M76" s="978">
        <v>12042338.74522957</v>
      </c>
      <c r="N76" s="978">
        <v>12077641.670759957</v>
      </c>
      <c r="O76" s="978">
        <v>12359953.035321277</v>
      </c>
      <c r="P76" s="978">
        <v>12460082.15660234</v>
      </c>
      <c r="Q76" s="978">
        <v>12209003.350697821</v>
      </c>
      <c r="R76" s="978">
        <v>11881863.230206829</v>
      </c>
      <c r="S76" s="978">
        <v>11422832.490385471</v>
      </c>
      <c r="T76" s="978">
        <v>11449903.340140849</v>
      </c>
      <c r="U76" s="978">
        <v>11394406.83539393</v>
      </c>
      <c r="V76" s="978">
        <v>11289370.038083192</v>
      </c>
      <c r="W76" s="978">
        <v>11363494.00595843</v>
      </c>
      <c r="X76" s="978">
        <v>11337316.18371561</v>
      </c>
      <c r="Y76" s="978">
        <v>11326180.787942192</v>
      </c>
      <c r="Z76" s="978">
        <v>11210279.827161452</v>
      </c>
      <c r="AA76" s="978">
        <v>11371890.027172422</v>
      </c>
      <c r="AB76" s="978">
        <v>11105007.13741152</v>
      </c>
      <c r="AC76" s="978">
        <v>12336907.095462192</v>
      </c>
      <c r="AD76" s="978">
        <v>12736231.317215629</v>
      </c>
      <c r="AE76" s="978">
        <v>12292185.587399371</v>
      </c>
      <c r="AF76" s="978">
        <v>11964993.13339177</v>
      </c>
      <c r="AG76" s="978">
        <v>12030083.279932968</v>
      </c>
      <c r="AH76" s="978">
        <v>11727709.104398891</v>
      </c>
      <c r="AI76" s="978">
        <v>12096630.69183827</v>
      </c>
      <c r="AJ76" s="978">
        <v>11895030.18510359</v>
      </c>
      <c r="AK76" s="978">
        <v>11942539.70532559</v>
      </c>
      <c r="AL76" s="978">
        <v>11832687.614792539</v>
      </c>
      <c r="AM76" s="978">
        <v>11709423.1933365</v>
      </c>
      <c r="AN76" s="978">
        <v>11530883.237892369</v>
      </c>
      <c r="AO76" s="978">
        <v>11544873.849482659</v>
      </c>
      <c r="AP76" s="978">
        <v>11616882.385328721</v>
      </c>
      <c r="AQ76" s="978">
        <v>11709057.15023444</v>
      </c>
      <c r="AR76" s="978">
        <v>11634218.866555599</v>
      </c>
      <c r="AS76" s="978">
        <v>11829264.69180394</v>
      </c>
      <c r="AT76" s="978">
        <v>11927016.785424991</v>
      </c>
      <c r="AU76" s="978">
        <v>12690039.806974519</v>
      </c>
      <c r="AV76" s="978">
        <v>12755006.77398875</v>
      </c>
      <c r="AW76" s="978">
        <v>12952473.184253559</v>
      </c>
      <c r="AX76" s="978">
        <v>13032466.39537753</v>
      </c>
      <c r="AY76" s="978">
        <v>13468719.52114816</v>
      </c>
      <c r="AZ76" s="978">
        <v>13553866.673041949</v>
      </c>
      <c r="BA76" s="978">
        <v>13748929.03553124</v>
      </c>
      <c r="BB76" s="978">
        <v>13946399.62510195</v>
      </c>
      <c r="BC76" s="978">
        <v>14030024.44624331</v>
      </c>
      <c r="BD76" s="993">
        <v>14226764.375120293</v>
      </c>
      <c r="BE76" s="1503">
        <v>14243274.569381977</v>
      </c>
      <c r="BF76" s="978">
        <v>14188706.16559191</v>
      </c>
      <c r="BG76" s="993">
        <v>14737178.545197379</v>
      </c>
      <c r="BH76" s="2018">
        <v>15043244.272092849</v>
      </c>
      <c r="BI76" s="2019">
        <v>14893320.654199801</v>
      </c>
      <c r="BJ76" s="2020">
        <v>15222776.35512279</v>
      </c>
      <c r="BK76" s="2018">
        <v>15665458.463794176</v>
      </c>
      <c r="BL76" s="2019">
        <v>15789502.540725019</v>
      </c>
      <c r="BM76" s="2020">
        <v>16082688.849321922</v>
      </c>
      <c r="BN76" s="2018">
        <v>16218872.854910852</v>
      </c>
      <c r="BO76" s="2019">
        <v>15756566.368258949</v>
      </c>
      <c r="BP76" s="2020">
        <v>15921567.959242111</v>
      </c>
    </row>
    <row r="77" spans="1:68">
      <c r="A77" s="977" t="s">
        <v>580</v>
      </c>
      <c r="B77" s="978">
        <v>3039595.3188797808</v>
      </c>
      <c r="C77" s="978">
        <v>3043849.0832273508</v>
      </c>
      <c r="D77" s="978">
        <v>3086815.6799468291</v>
      </c>
      <c r="E77" s="978">
        <v>3191195.2273081304</v>
      </c>
      <c r="F77" s="978">
        <v>3348724.0332985697</v>
      </c>
      <c r="G77" s="978">
        <v>3249625.0560472803</v>
      </c>
      <c r="H77" s="978">
        <v>3509628.0855031703</v>
      </c>
      <c r="I77" s="978">
        <v>3726212.6623902395</v>
      </c>
      <c r="J77" s="978">
        <v>3935252.5752622099</v>
      </c>
      <c r="K77" s="978">
        <v>3961878.3196597295</v>
      </c>
      <c r="L77" s="978">
        <v>4068867.3657605695</v>
      </c>
      <c r="M77" s="978">
        <v>4335306.7294605896</v>
      </c>
      <c r="N77" s="978">
        <v>4248498.6574890288</v>
      </c>
      <c r="O77" s="978">
        <v>4418584.2043994786</v>
      </c>
      <c r="P77" s="978">
        <v>4236411.228267869</v>
      </c>
      <c r="Q77" s="978">
        <v>4132260.7808028497</v>
      </c>
      <c r="R77" s="978">
        <v>4035214.0875366093</v>
      </c>
      <c r="S77" s="978">
        <v>3826287.0781291802</v>
      </c>
      <c r="T77" s="978">
        <v>3760034.6590882903</v>
      </c>
      <c r="U77" s="978">
        <v>3736008.12319163</v>
      </c>
      <c r="V77" s="978">
        <v>3595779.4283968918</v>
      </c>
      <c r="W77" s="978">
        <v>3392509.16305095</v>
      </c>
      <c r="X77" s="978">
        <v>3325333.4147292506</v>
      </c>
      <c r="Y77" s="978">
        <v>3346305.8492986001</v>
      </c>
      <c r="Z77" s="978">
        <v>3370699.6779059004</v>
      </c>
      <c r="AA77" s="978">
        <v>3281066.8148512803</v>
      </c>
      <c r="AB77" s="978">
        <v>3167834.5583118298</v>
      </c>
      <c r="AC77" s="978">
        <v>4375440.5269897496</v>
      </c>
      <c r="AD77" s="978">
        <v>4821771.0665270602</v>
      </c>
      <c r="AE77" s="978">
        <v>4614933.1895375988</v>
      </c>
      <c r="AF77" s="978">
        <v>4313890.4344822699</v>
      </c>
      <c r="AG77" s="978">
        <v>4351897.5689182691</v>
      </c>
      <c r="AH77" s="978">
        <v>4094912.7236069706</v>
      </c>
      <c r="AI77" s="978">
        <v>4159884.81317899</v>
      </c>
      <c r="AJ77" s="978">
        <v>4099382.8412030293</v>
      </c>
      <c r="AK77" s="978">
        <v>4193548.3160264799</v>
      </c>
      <c r="AL77" s="978">
        <v>3866280.4166399599</v>
      </c>
      <c r="AM77" s="978">
        <v>3857728.5838575694</v>
      </c>
      <c r="AN77" s="978">
        <v>4215251.3099387698</v>
      </c>
      <c r="AO77" s="978">
        <v>4135410.2661670395</v>
      </c>
      <c r="AP77" s="978">
        <v>4189549.9555327897</v>
      </c>
      <c r="AQ77" s="978">
        <v>4154677.4965438507</v>
      </c>
      <c r="AR77" s="978">
        <v>3997041.1711566602</v>
      </c>
      <c r="AS77" s="978">
        <v>4135602.4240319002</v>
      </c>
      <c r="AT77" s="978">
        <v>4086295.6480980697</v>
      </c>
      <c r="AU77" s="978">
        <v>4344007.20008591</v>
      </c>
      <c r="AV77" s="978">
        <v>4392315.6243524896</v>
      </c>
      <c r="AW77" s="978">
        <v>4493762.3611654695</v>
      </c>
      <c r="AX77" s="978">
        <v>4547203.7342428593</v>
      </c>
      <c r="AY77" s="978">
        <v>4753427.5421326598</v>
      </c>
      <c r="AZ77" s="978">
        <v>4694000.5204511313</v>
      </c>
      <c r="BA77" s="978">
        <v>4797321.2233688403</v>
      </c>
      <c r="BB77" s="978">
        <v>4972606.090305849</v>
      </c>
      <c r="BC77" s="978">
        <v>4871251.6531653106</v>
      </c>
      <c r="BD77" s="993">
        <v>5011919.4616336916</v>
      </c>
      <c r="BE77" s="1503">
        <v>5373184.4071225692</v>
      </c>
      <c r="BF77" s="978">
        <v>5228002.9099555714</v>
      </c>
      <c r="BG77" s="993">
        <v>5542452.4435213692</v>
      </c>
      <c r="BH77" s="2018">
        <v>5964206.9480105313</v>
      </c>
      <c r="BI77" s="2019">
        <v>5717141.3738258192</v>
      </c>
      <c r="BJ77" s="2020">
        <v>5871246.0558667006</v>
      </c>
      <c r="BK77" s="2018">
        <v>6123629.8561386885</v>
      </c>
      <c r="BL77" s="2019">
        <v>6153442.9287786009</v>
      </c>
      <c r="BM77" s="2020">
        <v>6290171.0003816495</v>
      </c>
      <c r="BN77" s="2018">
        <v>6337817.2461082898</v>
      </c>
      <c r="BO77" s="2019">
        <v>6085021.9771371502</v>
      </c>
      <c r="BP77" s="2020">
        <v>6146438.8864441812</v>
      </c>
    </row>
    <row r="78" spans="1:68">
      <c r="A78" s="977" t="s">
        <v>581</v>
      </c>
      <c r="B78" s="978">
        <v>81121.933064960002</v>
      </c>
      <c r="C78" s="978">
        <v>37095.731324120003</v>
      </c>
      <c r="D78" s="978">
        <v>51531.905467800003</v>
      </c>
      <c r="E78" s="978">
        <v>49623.170229869997</v>
      </c>
      <c r="F78" s="978">
        <v>47386.959571949999</v>
      </c>
      <c r="G78" s="978">
        <v>62986.325137890002</v>
      </c>
      <c r="H78" s="978">
        <v>43810.410765940003</v>
      </c>
      <c r="I78" s="978">
        <v>48777.69607192</v>
      </c>
      <c r="J78" s="978">
        <v>94292.046443259998</v>
      </c>
      <c r="K78" s="978">
        <v>71308.738137459994</v>
      </c>
      <c r="L78" s="978">
        <v>62540.793325989995</v>
      </c>
      <c r="M78" s="978">
        <v>85125.796579589995</v>
      </c>
      <c r="N78" s="978">
        <v>56931.014408219999</v>
      </c>
      <c r="O78" s="978">
        <v>49019.88661383</v>
      </c>
      <c r="P78" s="978">
        <v>50378.890848989999</v>
      </c>
      <c r="Q78" s="978">
        <v>46166.626129189994</v>
      </c>
      <c r="R78" s="978">
        <v>57915.431279470002</v>
      </c>
      <c r="S78" s="978">
        <v>58593.736695239997</v>
      </c>
      <c r="T78" s="978">
        <v>81188.021812210005</v>
      </c>
      <c r="U78" s="978">
        <v>82408.057261959984</v>
      </c>
      <c r="V78" s="978">
        <v>60085.242030759997</v>
      </c>
      <c r="W78" s="978">
        <v>54911.545429379999</v>
      </c>
      <c r="X78" s="978">
        <v>168539.78187088002</v>
      </c>
      <c r="Y78" s="978">
        <v>183459.37416508002</v>
      </c>
      <c r="Z78" s="978">
        <v>172993.51592054998</v>
      </c>
      <c r="AA78" s="978">
        <v>173078.62737594001</v>
      </c>
      <c r="AB78" s="978">
        <v>179434.67857023</v>
      </c>
      <c r="AC78" s="978">
        <v>175661.69692907002</v>
      </c>
      <c r="AD78" s="978">
        <v>169240.01352151998</v>
      </c>
      <c r="AE78" s="978">
        <v>183452.04826473002</v>
      </c>
      <c r="AF78" s="978">
        <v>173739.60654307</v>
      </c>
      <c r="AG78" s="978">
        <v>175888.97171532002</v>
      </c>
      <c r="AH78" s="978">
        <v>178244.53464597004</v>
      </c>
      <c r="AI78" s="978">
        <v>173311.40406581</v>
      </c>
      <c r="AJ78" s="978">
        <v>165337.79630066</v>
      </c>
      <c r="AK78" s="978">
        <v>154367.82770165004</v>
      </c>
      <c r="AL78" s="978">
        <v>175069.07885923001</v>
      </c>
      <c r="AM78" s="978">
        <v>180342.98965233003</v>
      </c>
      <c r="AN78" s="978">
        <v>197598.77555902002</v>
      </c>
      <c r="AO78" s="978">
        <v>187260.52377863001</v>
      </c>
      <c r="AP78" s="978">
        <v>199618.68739474003</v>
      </c>
      <c r="AQ78" s="978">
        <v>192233.85232397998</v>
      </c>
      <c r="AR78" s="978">
        <v>199011.52583065</v>
      </c>
      <c r="AS78" s="978">
        <v>219566.56153127999</v>
      </c>
      <c r="AT78" s="978">
        <v>205757.22506745002</v>
      </c>
      <c r="AU78" s="978">
        <v>206905.1790218</v>
      </c>
      <c r="AV78" s="978">
        <v>224137.18358283999</v>
      </c>
      <c r="AW78" s="978">
        <v>261520.57477163998</v>
      </c>
      <c r="AX78" s="978">
        <v>285151.36703515996</v>
      </c>
      <c r="AY78" s="978">
        <v>308084.75425464998</v>
      </c>
      <c r="AZ78" s="978">
        <v>314057.11770932999</v>
      </c>
      <c r="BA78" s="978">
        <v>285515.14123825001</v>
      </c>
      <c r="BB78" s="978">
        <v>283893.30865712999</v>
      </c>
      <c r="BC78" s="978">
        <v>305281.62320472003</v>
      </c>
      <c r="BD78" s="993">
        <v>296580.32635778002</v>
      </c>
      <c r="BE78" s="1503">
        <v>263072.27846743999</v>
      </c>
      <c r="BF78" s="978">
        <v>288253.03528613999</v>
      </c>
      <c r="BG78" s="993">
        <v>282287.68267818005</v>
      </c>
      <c r="BH78" s="2018">
        <v>283660.42346267001</v>
      </c>
      <c r="BI78" s="2019">
        <v>318875.17005465005</v>
      </c>
      <c r="BJ78" s="2020">
        <v>332604.34770695004</v>
      </c>
      <c r="BK78" s="2018">
        <v>309628.65457144001</v>
      </c>
      <c r="BL78" s="2019">
        <v>301113.26478396001</v>
      </c>
      <c r="BM78" s="2020">
        <v>305019.15491061006</v>
      </c>
      <c r="BN78" s="2018">
        <v>270046.72431918001</v>
      </c>
      <c r="BO78" s="2019">
        <v>244367.98548994001</v>
      </c>
      <c r="BP78" s="2020">
        <v>280292.81827366003</v>
      </c>
    </row>
    <row r="79" spans="1:68">
      <c r="A79" s="977" t="s">
        <v>580</v>
      </c>
      <c r="B79" s="978">
        <v>3367.8369206100001</v>
      </c>
      <c r="C79" s="978">
        <v>1180.85443773</v>
      </c>
      <c r="D79" s="978">
        <v>2526.7268381100002</v>
      </c>
      <c r="E79" s="978">
        <v>2465.2932291999996</v>
      </c>
      <c r="F79" s="978">
        <v>4600.44407813</v>
      </c>
      <c r="G79" s="978">
        <v>4567.4642487000001</v>
      </c>
      <c r="H79" s="978">
        <v>4746.6185293999997</v>
      </c>
      <c r="I79" s="978">
        <v>3674.05277695</v>
      </c>
      <c r="J79" s="978">
        <v>6483.6188011699996</v>
      </c>
      <c r="K79" s="978">
        <v>5246.5624202200006</v>
      </c>
      <c r="L79" s="978">
        <v>10030.116437000001</v>
      </c>
      <c r="M79" s="978">
        <v>9341.2180279700005</v>
      </c>
      <c r="N79" s="978">
        <v>2192.8689092499999</v>
      </c>
      <c r="O79" s="978">
        <v>2330.3089346900001</v>
      </c>
      <c r="P79" s="978">
        <v>6405.1822316499993</v>
      </c>
      <c r="Q79" s="978">
        <v>1295.3316028499999</v>
      </c>
      <c r="R79" s="978">
        <v>6614.09727432</v>
      </c>
      <c r="S79" s="978">
        <v>7456.6814966100001</v>
      </c>
      <c r="T79" s="978">
        <v>7119.0285232700007</v>
      </c>
      <c r="U79" s="978">
        <v>7630.4239663199996</v>
      </c>
      <c r="V79" s="978">
        <v>12310.478166950001</v>
      </c>
      <c r="W79" s="978">
        <v>13393.999505040001</v>
      </c>
      <c r="X79" s="978">
        <v>16043.263915950001</v>
      </c>
      <c r="Y79" s="978">
        <v>16006.67173557</v>
      </c>
      <c r="Z79" s="978">
        <v>16195.142315809999</v>
      </c>
      <c r="AA79" s="978">
        <v>12949.427260879998</v>
      </c>
      <c r="AB79" s="978">
        <v>9069.1135262600001</v>
      </c>
      <c r="AC79" s="978">
        <v>17574.50147857</v>
      </c>
      <c r="AD79" s="978">
        <v>27358.122045599997</v>
      </c>
      <c r="AE79" s="978">
        <v>23747.42686815</v>
      </c>
      <c r="AF79" s="978">
        <v>15521.597122040001</v>
      </c>
      <c r="AG79" s="978">
        <v>17512.108690680001</v>
      </c>
      <c r="AH79" s="978">
        <v>14169.26632689</v>
      </c>
      <c r="AI79" s="978">
        <v>9518.7497663199993</v>
      </c>
      <c r="AJ79" s="978">
        <v>9804.1004378300004</v>
      </c>
      <c r="AK79" s="978">
        <v>10089.55022282</v>
      </c>
      <c r="AL79" s="978">
        <v>11106.762495950001</v>
      </c>
      <c r="AM79" s="978">
        <v>13439.712465750001</v>
      </c>
      <c r="AN79" s="978">
        <v>21268.500900690004</v>
      </c>
      <c r="AO79" s="978">
        <v>20872.936206049999</v>
      </c>
      <c r="AP79" s="978">
        <v>19225.679584470003</v>
      </c>
      <c r="AQ79" s="978">
        <v>14539.43122724</v>
      </c>
      <c r="AR79" s="978">
        <v>21871.621413209999</v>
      </c>
      <c r="AS79" s="978">
        <v>20804.532668970001</v>
      </c>
      <c r="AT79" s="978">
        <v>15048.735355680001</v>
      </c>
      <c r="AU79" s="978">
        <v>7844.8082572100002</v>
      </c>
      <c r="AV79" s="978">
        <v>7090.1979143400004</v>
      </c>
      <c r="AW79" s="978">
        <v>14661.73979077</v>
      </c>
      <c r="AX79" s="978">
        <v>17575.543187610001</v>
      </c>
      <c r="AY79" s="978">
        <v>23976.991309810001</v>
      </c>
      <c r="AZ79" s="978">
        <v>23543.727668840002</v>
      </c>
      <c r="BA79" s="978">
        <v>19812.714830869998</v>
      </c>
      <c r="BB79" s="978">
        <v>19076.44429109</v>
      </c>
      <c r="BC79" s="978">
        <v>20594.62437759</v>
      </c>
      <c r="BD79" s="993">
        <v>34296.210974120004</v>
      </c>
      <c r="BE79" s="1503">
        <v>31262.24683448</v>
      </c>
      <c r="BF79" s="978">
        <v>31607.38645373</v>
      </c>
      <c r="BG79" s="993">
        <v>29693.368747</v>
      </c>
      <c r="BH79" s="2018">
        <v>27441.378414340001</v>
      </c>
      <c r="BI79" s="2019">
        <v>24331.779394159999</v>
      </c>
      <c r="BJ79" s="2020">
        <v>39230.797300300001</v>
      </c>
      <c r="BK79" s="2018">
        <v>30204.045575940003</v>
      </c>
      <c r="BL79" s="2019">
        <v>33873.882774569996</v>
      </c>
      <c r="BM79" s="2020">
        <v>26631.815171260001</v>
      </c>
      <c r="BN79" s="2018">
        <v>30129.961614760003</v>
      </c>
      <c r="BO79" s="2019">
        <v>21330.453813479999</v>
      </c>
      <c r="BP79" s="2020">
        <v>21177.031112459998</v>
      </c>
    </row>
    <row r="80" spans="1:68">
      <c r="A80" s="977" t="s">
        <v>602</v>
      </c>
      <c r="B80" s="978">
        <v>1190.035578</v>
      </c>
      <c r="C80" s="978">
        <v>1190.035578</v>
      </c>
      <c r="D80" s="978">
        <v>0</v>
      </c>
      <c r="E80" s="978">
        <v>0</v>
      </c>
      <c r="F80" s="978">
        <v>0</v>
      </c>
      <c r="G80" s="978">
        <v>0</v>
      </c>
      <c r="H80" s="978">
        <v>0</v>
      </c>
      <c r="I80" s="978">
        <v>0</v>
      </c>
      <c r="J80" s="978">
        <v>0</v>
      </c>
      <c r="K80" s="978">
        <v>0</v>
      </c>
      <c r="L80" s="978">
        <v>0</v>
      </c>
      <c r="M80" s="978">
        <v>13867.225616</v>
      </c>
      <c r="N80" s="978">
        <v>13867.225616</v>
      </c>
      <c r="O80" s="978">
        <v>13867.225616</v>
      </c>
      <c r="P80" s="978">
        <v>13867.225616</v>
      </c>
      <c r="Q80" s="978">
        <v>13867.225616</v>
      </c>
      <c r="R80" s="978">
        <v>13867.225616</v>
      </c>
      <c r="S80" s="978">
        <v>40554.205061000001</v>
      </c>
      <c r="T80" s="978">
        <v>38319.074688000001</v>
      </c>
      <c r="U80" s="978">
        <v>37935.019740000003</v>
      </c>
      <c r="V80" s="978">
        <v>37286.510458999997</v>
      </c>
      <c r="W80" s="978">
        <v>39724.264536000002</v>
      </c>
      <c r="X80" s="978">
        <v>42828.268592</v>
      </c>
      <c r="Y80" s="978">
        <v>44449.733551999998</v>
      </c>
      <c r="Z80" s="978">
        <v>46344.976111000004</v>
      </c>
      <c r="AA80" s="978">
        <v>46872.359499999999</v>
      </c>
      <c r="AB80" s="978">
        <v>45600.210471999999</v>
      </c>
      <c r="AC80" s="978">
        <v>46463.273938999999</v>
      </c>
      <c r="AD80" s="978">
        <v>45785.404219999997</v>
      </c>
      <c r="AE80" s="978">
        <v>45790.240825999994</v>
      </c>
      <c r="AF80" s="978">
        <v>45360.109878999996</v>
      </c>
      <c r="AG80" s="978">
        <v>45923.595908000003</v>
      </c>
      <c r="AH80" s="978">
        <v>47420.070926</v>
      </c>
      <c r="AI80" s="978">
        <v>50283.658000000003</v>
      </c>
      <c r="AJ80" s="978">
        <v>52860.041710999998</v>
      </c>
      <c r="AK80" s="978">
        <v>56092.806349999999</v>
      </c>
      <c r="AL80" s="978">
        <v>61979.559631230004</v>
      </c>
      <c r="AM80" s="978">
        <v>62795.453687000001</v>
      </c>
      <c r="AN80" s="978">
        <v>61957.241867000004</v>
      </c>
      <c r="AO80" s="978">
        <v>58257.061857999994</v>
      </c>
      <c r="AP80" s="978">
        <v>57836.953924000001</v>
      </c>
      <c r="AQ80" s="978">
        <v>59350.213136000006</v>
      </c>
      <c r="AR80" s="978">
        <v>56515.260641000001</v>
      </c>
      <c r="AS80" s="978">
        <v>58724.266952999998</v>
      </c>
      <c r="AT80" s="978">
        <v>63293.699738999996</v>
      </c>
      <c r="AU80" s="978">
        <v>68115.256380000006</v>
      </c>
      <c r="AV80" s="978">
        <v>72827.995330000005</v>
      </c>
      <c r="AW80" s="978">
        <v>74236.75809599999</v>
      </c>
      <c r="AX80" s="978">
        <v>72827.995330000005</v>
      </c>
      <c r="AY80" s="978">
        <v>73201.605523130012</v>
      </c>
      <c r="AZ80" s="978">
        <v>74777.306712999998</v>
      </c>
      <c r="BA80" s="978">
        <v>78450.335943999991</v>
      </c>
      <c r="BB80" s="978">
        <v>72806.921873030005</v>
      </c>
      <c r="BC80" s="978">
        <v>75883.570368039989</v>
      </c>
      <c r="BD80" s="993">
        <v>72232.697936450015</v>
      </c>
      <c r="BE80" s="1503">
        <v>77099.836831309993</v>
      </c>
      <c r="BF80" s="978">
        <v>79051.978501320016</v>
      </c>
      <c r="BG80" s="993">
        <v>85017.959717140009</v>
      </c>
      <c r="BH80" s="2018">
        <v>85344.17732029999</v>
      </c>
      <c r="BI80" s="2019">
        <v>85186.284823480004</v>
      </c>
      <c r="BJ80" s="2020">
        <v>93535.581365659993</v>
      </c>
      <c r="BK80" s="2018">
        <v>98836.90695157001</v>
      </c>
      <c r="BL80" s="2019">
        <v>100160.8620848</v>
      </c>
      <c r="BM80" s="2020">
        <v>106577.52275375999</v>
      </c>
      <c r="BN80" s="2018">
        <v>107423.27865466999</v>
      </c>
      <c r="BO80" s="2019">
        <v>107653.61809508</v>
      </c>
      <c r="BP80" s="2020">
        <v>114215.85760891</v>
      </c>
    </row>
    <row r="81" spans="1:68">
      <c r="A81" s="977" t="s">
        <v>580</v>
      </c>
      <c r="B81" s="978">
        <v>0</v>
      </c>
      <c r="C81" s="978">
        <v>0</v>
      </c>
      <c r="D81" s="978">
        <v>0</v>
      </c>
      <c r="E81" s="978">
        <v>0</v>
      </c>
      <c r="F81" s="978">
        <v>0</v>
      </c>
      <c r="G81" s="978">
        <v>0</v>
      </c>
      <c r="H81" s="978">
        <v>0</v>
      </c>
      <c r="I81" s="978">
        <v>0</v>
      </c>
      <c r="J81" s="978">
        <v>0</v>
      </c>
      <c r="K81" s="978">
        <v>0</v>
      </c>
      <c r="L81" s="978">
        <v>0</v>
      </c>
      <c r="M81" s="978">
        <v>869.35890800000004</v>
      </c>
      <c r="N81" s="978">
        <v>869.35890800000004</v>
      </c>
      <c r="O81" s="978">
        <v>869.35890800000004</v>
      </c>
      <c r="P81" s="978">
        <v>869.35890800000004</v>
      </c>
      <c r="Q81" s="978">
        <v>869.35890800000004</v>
      </c>
      <c r="R81" s="978">
        <v>869.35890800000004</v>
      </c>
      <c r="S81" s="978">
        <v>1206.789006</v>
      </c>
      <c r="T81" s="978">
        <v>1188.5949880000001</v>
      </c>
      <c r="U81" s="978">
        <v>1189.997764</v>
      </c>
      <c r="V81" s="978">
        <v>1189.504815</v>
      </c>
      <c r="W81" s="978">
        <v>1174.017419</v>
      </c>
      <c r="X81" s="978">
        <v>1181.066554</v>
      </c>
      <c r="Y81" s="978">
        <v>1100.85772</v>
      </c>
      <c r="Z81" s="978">
        <v>592.68795999999998</v>
      </c>
      <c r="AA81" s="978">
        <v>558.02326700000003</v>
      </c>
      <c r="AB81" s="978">
        <v>536.59028799999999</v>
      </c>
      <c r="AC81" s="978">
        <v>513.83537000000001</v>
      </c>
      <c r="AD81" s="978">
        <v>500.07313099999999</v>
      </c>
      <c r="AE81" s="978">
        <v>308.22620000000001</v>
      </c>
      <c r="AF81" s="978">
        <v>517.84750399999996</v>
      </c>
      <c r="AG81" s="978">
        <v>616.40214500000002</v>
      </c>
      <c r="AH81" s="978">
        <v>734.99471400000004</v>
      </c>
      <c r="AI81" s="978">
        <v>728.86060799999996</v>
      </c>
      <c r="AJ81" s="978">
        <v>868.94435599999997</v>
      </c>
      <c r="AK81" s="978">
        <v>1068.42966</v>
      </c>
      <c r="AL81" s="978">
        <v>2191.68823823</v>
      </c>
      <c r="AM81" s="978">
        <v>3001.8372009999998</v>
      </c>
      <c r="AN81" s="978">
        <v>3097.5662029999999</v>
      </c>
      <c r="AO81" s="978">
        <v>1527.9345470000001</v>
      </c>
      <c r="AP81" s="978">
        <v>1210.7903429999999</v>
      </c>
      <c r="AQ81" s="978">
        <v>1239.3832179999999</v>
      </c>
      <c r="AR81" s="978">
        <v>1996.7929240000001</v>
      </c>
      <c r="AS81" s="978">
        <v>1372.97154447</v>
      </c>
      <c r="AT81" s="978">
        <v>957.05381199999999</v>
      </c>
      <c r="AU81" s="978">
        <v>1126.097393</v>
      </c>
      <c r="AV81" s="978">
        <v>1280.3970079999999</v>
      </c>
      <c r="AW81" s="978">
        <v>1311.572269</v>
      </c>
      <c r="AX81" s="978">
        <v>1280.3970079999999</v>
      </c>
      <c r="AY81" s="978">
        <v>1833.919408</v>
      </c>
      <c r="AZ81" s="978">
        <v>1651.587888</v>
      </c>
      <c r="BA81" s="978">
        <v>1771.2546070000001</v>
      </c>
      <c r="BB81" s="978">
        <v>1643.7542746400002</v>
      </c>
      <c r="BC81" s="978">
        <v>3040.4616052699998</v>
      </c>
      <c r="BD81" s="993">
        <v>1807.3446467399999</v>
      </c>
      <c r="BE81" s="1503">
        <v>1709.2346084100002</v>
      </c>
      <c r="BF81" s="978">
        <v>1942.2891046500001</v>
      </c>
      <c r="BG81" s="993">
        <v>2583.8424905399997</v>
      </c>
      <c r="BH81" s="2018">
        <v>3516.4364954400003</v>
      </c>
      <c r="BI81" s="2019">
        <v>2162.9205762900001</v>
      </c>
      <c r="BJ81" s="2020">
        <v>2017.0730875300001</v>
      </c>
      <c r="BK81" s="2018">
        <v>2203.8632760400001</v>
      </c>
      <c r="BL81" s="2019">
        <v>2728.9774689199999</v>
      </c>
      <c r="BM81" s="2020">
        <v>3560.0876136100001</v>
      </c>
      <c r="BN81" s="2018">
        <v>4688.5958711800004</v>
      </c>
      <c r="BO81" s="2019">
        <v>3238.4767016999999</v>
      </c>
      <c r="BP81" s="2020">
        <v>4879.3313673299999</v>
      </c>
    </row>
    <row r="82" spans="1:68">
      <c r="A82" s="977" t="s">
        <v>603</v>
      </c>
      <c r="B82" s="978"/>
      <c r="C82" s="978"/>
      <c r="D82" s="978"/>
      <c r="E82" s="978"/>
      <c r="F82" s="978"/>
      <c r="G82" s="978"/>
      <c r="H82" s="978"/>
      <c r="I82" s="978"/>
      <c r="J82" s="978"/>
      <c r="K82" s="978"/>
      <c r="L82" s="978"/>
      <c r="M82" s="978"/>
      <c r="N82" s="978"/>
      <c r="O82" s="978"/>
      <c r="P82" s="978"/>
      <c r="Q82" s="978"/>
      <c r="R82" s="978"/>
      <c r="S82" s="978"/>
      <c r="T82" s="978"/>
      <c r="U82" s="978"/>
      <c r="V82" s="978"/>
      <c r="W82" s="978"/>
      <c r="X82" s="978"/>
      <c r="Y82" s="978"/>
      <c r="Z82" s="978"/>
      <c r="AA82" s="978"/>
      <c r="AB82" s="978"/>
      <c r="AC82" s="978"/>
      <c r="AD82" s="978"/>
      <c r="AE82" s="978"/>
      <c r="AF82" s="978"/>
      <c r="AG82" s="978"/>
      <c r="AH82" s="978"/>
      <c r="AI82" s="978"/>
      <c r="AJ82" s="978"/>
      <c r="AK82" s="978"/>
      <c r="AL82" s="978"/>
      <c r="AM82" s="978"/>
      <c r="AN82" s="978"/>
      <c r="AO82" s="978"/>
      <c r="AP82" s="978"/>
      <c r="AQ82" s="978"/>
      <c r="AR82" s="978"/>
      <c r="AS82" s="978"/>
      <c r="AT82" s="978"/>
      <c r="AU82" s="978"/>
      <c r="AV82" s="978"/>
      <c r="AW82" s="978"/>
      <c r="AX82" s="978"/>
      <c r="AY82" s="978"/>
      <c r="AZ82" s="978"/>
      <c r="BA82" s="978"/>
      <c r="BB82" s="978"/>
      <c r="BC82" s="978"/>
      <c r="BD82" s="993">
        <v>52453.821178890001</v>
      </c>
      <c r="BE82" s="1503">
        <v>53569.247220969992</v>
      </c>
      <c r="BF82" s="978">
        <v>53620.179409690005</v>
      </c>
      <c r="BG82" s="993">
        <v>53900.111072610001</v>
      </c>
      <c r="BH82" s="2018">
        <v>44963.43839969</v>
      </c>
      <c r="BI82" s="2019">
        <v>48864.920098840004</v>
      </c>
      <c r="BJ82" s="2020">
        <v>56755.582163530002</v>
      </c>
      <c r="BK82" s="2018">
        <v>57698.642895050012</v>
      </c>
      <c r="BL82" s="2019">
        <v>63199.580571190003</v>
      </c>
      <c r="BM82" s="2020">
        <v>60505.134217000006</v>
      </c>
      <c r="BN82" s="2018">
        <v>59010.608096219999</v>
      </c>
      <c r="BO82" s="2019">
        <v>58659.711855419999</v>
      </c>
      <c r="BP82" s="2020">
        <v>53760.964840800007</v>
      </c>
    </row>
    <row r="83" spans="1:68">
      <c r="A83" s="977" t="s">
        <v>580</v>
      </c>
      <c r="B83" s="978"/>
      <c r="C83" s="978"/>
      <c r="D83" s="978"/>
      <c r="E83" s="978"/>
      <c r="F83" s="978"/>
      <c r="G83" s="978"/>
      <c r="H83" s="978"/>
      <c r="I83" s="978"/>
      <c r="J83" s="978"/>
      <c r="K83" s="978"/>
      <c r="L83" s="978"/>
      <c r="M83" s="978"/>
      <c r="N83" s="978"/>
      <c r="O83" s="978"/>
      <c r="P83" s="978"/>
      <c r="Q83" s="978"/>
      <c r="R83" s="978"/>
      <c r="S83" s="978"/>
      <c r="T83" s="978"/>
      <c r="U83" s="978"/>
      <c r="V83" s="978"/>
      <c r="W83" s="978"/>
      <c r="X83" s="978"/>
      <c r="Y83" s="978"/>
      <c r="Z83" s="978"/>
      <c r="AA83" s="978"/>
      <c r="AB83" s="978"/>
      <c r="AC83" s="978"/>
      <c r="AD83" s="978"/>
      <c r="AE83" s="978"/>
      <c r="AF83" s="978"/>
      <c r="AG83" s="978"/>
      <c r="AH83" s="978"/>
      <c r="AI83" s="978"/>
      <c r="AJ83" s="978"/>
      <c r="AK83" s="978"/>
      <c r="AL83" s="978"/>
      <c r="AM83" s="978"/>
      <c r="AN83" s="978"/>
      <c r="AO83" s="978"/>
      <c r="AP83" s="978"/>
      <c r="AQ83" s="978"/>
      <c r="AR83" s="978"/>
      <c r="AS83" s="978"/>
      <c r="AT83" s="978"/>
      <c r="AU83" s="978"/>
      <c r="AV83" s="978"/>
      <c r="AW83" s="978"/>
      <c r="AX83" s="978"/>
      <c r="AY83" s="978"/>
      <c r="AZ83" s="978"/>
      <c r="BA83" s="978"/>
      <c r="BB83" s="978"/>
      <c r="BC83" s="978"/>
      <c r="BD83" s="993">
        <v>0</v>
      </c>
      <c r="BE83" s="1503">
        <v>0</v>
      </c>
      <c r="BF83" s="978">
        <v>0</v>
      </c>
      <c r="BG83" s="993">
        <v>0</v>
      </c>
      <c r="BH83" s="2018">
        <v>0</v>
      </c>
      <c r="BI83" s="2019">
        <v>0</v>
      </c>
      <c r="BJ83" s="2020">
        <v>0</v>
      </c>
      <c r="BK83" s="2018">
        <v>0</v>
      </c>
      <c r="BL83" s="2019">
        <v>0</v>
      </c>
      <c r="BM83" s="2020">
        <v>0</v>
      </c>
      <c r="BN83" s="2018">
        <v>0</v>
      </c>
      <c r="BO83" s="2019">
        <v>0</v>
      </c>
      <c r="BP83" s="2020">
        <v>0</v>
      </c>
    </row>
    <row r="84" spans="1:68">
      <c r="A84" s="977" t="s">
        <v>604</v>
      </c>
      <c r="B84" s="978"/>
      <c r="C84" s="978"/>
      <c r="D84" s="978"/>
      <c r="E84" s="978"/>
      <c r="F84" s="978"/>
      <c r="G84" s="978"/>
      <c r="H84" s="978"/>
      <c r="I84" s="978"/>
      <c r="J84" s="978"/>
      <c r="K84" s="978"/>
      <c r="L84" s="978"/>
      <c r="M84" s="978"/>
      <c r="N84" s="978"/>
      <c r="O84" s="978"/>
      <c r="P84" s="978"/>
      <c r="Q84" s="978"/>
      <c r="R84" s="978"/>
      <c r="S84" s="978"/>
      <c r="T84" s="978"/>
      <c r="U84" s="978"/>
      <c r="V84" s="978"/>
      <c r="W84" s="978"/>
      <c r="X84" s="978"/>
      <c r="Y84" s="978"/>
      <c r="Z84" s="978"/>
      <c r="AA84" s="978"/>
      <c r="AB84" s="978"/>
      <c r="AC84" s="978"/>
      <c r="AD84" s="978"/>
      <c r="AE84" s="978"/>
      <c r="AF84" s="978"/>
      <c r="AG84" s="978"/>
      <c r="AH84" s="978"/>
      <c r="AI84" s="978"/>
      <c r="AJ84" s="978"/>
      <c r="AK84" s="978"/>
      <c r="AL84" s="978"/>
      <c r="AM84" s="978"/>
      <c r="AN84" s="978"/>
      <c r="AO84" s="978"/>
      <c r="AP84" s="978"/>
      <c r="AQ84" s="978"/>
      <c r="AR84" s="978"/>
      <c r="AS84" s="978"/>
      <c r="AT84" s="978"/>
      <c r="AU84" s="978"/>
      <c r="AV84" s="978"/>
      <c r="AW84" s="978"/>
      <c r="AX84" s="978"/>
      <c r="AY84" s="978"/>
      <c r="AZ84" s="978"/>
      <c r="BA84" s="978"/>
      <c r="BB84" s="978"/>
      <c r="BC84" s="978"/>
      <c r="BD84" s="993">
        <v>154945.96578598351</v>
      </c>
      <c r="BE84" s="1503">
        <v>163496.55651416566</v>
      </c>
      <c r="BF84" s="978">
        <v>169585.53450810772</v>
      </c>
      <c r="BG84" s="993">
        <v>157632.78213430886</v>
      </c>
      <c r="BH84" s="2018">
        <v>171860.24490672367</v>
      </c>
      <c r="BI84" s="2019">
        <v>170275.20820128641</v>
      </c>
      <c r="BJ84" s="2020">
        <v>185266.83624341595</v>
      </c>
      <c r="BK84" s="2018">
        <v>191620.20704036878</v>
      </c>
      <c r="BL84" s="2019">
        <v>175718.16849670507</v>
      </c>
      <c r="BM84" s="2020">
        <v>182787.27159637958</v>
      </c>
      <c r="BN84" s="2018">
        <v>173401.58011424786</v>
      </c>
      <c r="BO84" s="2019">
        <v>159154.86482655397</v>
      </c>
      <c r="BP84" s="2020">
        <v>179320.03919333281</v>
      </c>
    </row>
    <row r="85" spans="1:68">
      <c r="A85" s="977" t="s">
        <v>580</v>
      </c>
      <c r="B85" s="978"/>
      <c r="C85" s="978"/>
      <c r="D85" s="978"/>
      <c r="E85" s="978"/>
      <c r="F85" s="978"/>
      <c r="G85" s="978"/>
      <c r="H85" s="978"/>
      <c r="I85" s="978"/>
      <c r="J85" s="978"/>
      <c r="K85" s="978"/>
      <c r="L85" s="978"/>
      <c r="M85" s="978"/>
      <c r="N85" s="978"/>
      <c r="O85" s="978"/>
      <c r="P85" s="978"/>
      <c r="Q85" s="978"/>
      <c r="R85" s="978"/>
      <c r="S85" s="978"/>
      <c r="T85" s="978"/>
      <c r="U85" s="978"/>
      <c r="V85" s="978"/>
      <c r="W85" s="978"/>
      <c r="X85" s="978"/>
      <c r="Y85" s="978"/>
      <c r="Z85" s="978"/>
      <c r="AA85" s="978"/>
      <c r="AB85" s="978"/>
      <c r="AC85" s="978"/>
      <c r="AD85" s="978"/>
      <c r="AE85" s="978"/>
      <c r="AF85" s="978"/>
      <c r="AG85" s="978"/>
      <c r="AH85" s="978"/>
      <c r="AI85" s="978"/>
      <c r="AJ85" s="978"/>
      <c r="AK85" s="978"/>
      <c r="AL85" s="978"/>
      <c r="AM85" s="978"/>
      <c r="AN85" s="978"/>
      <c r="AO85" s="978"/>
      <c r="AP85" s="978"/>
      <c r="AQ85" s="978"/>
      <c r="AR85" s="978"/>
      <c r="AS85" s="978"/>
      <c r="AT85" s="978"/>
      <c r="AU85" s="978"/>
      <c r="AV85" s="978"/>
      <c r="AW85" s="978"/>
      <c r="AX85" s="978"/>
      <c r="AY85" s="978"/>
      <c r="AZ85" s="978"/>
      <c r="BA85" s="978"/>
      <c r="BB85" s="978"/>
      <c r="BC85" s="978"/>
      <c r="BD85" s="993">
        <v>0</v>
      </c>
      <c r="BE85" s="1503">
        <v>0</v>
      </c>
      <c r="BF85" s="978">
        <v>0</v>
      </c>
      <c r="BG85" s="993">
        <v>0</v>
      </c>
      <c r="BH85" s="2018">
        <v>0</v>
      </c>
      <c r="BI85" s="2019">
        <v>0</v>
      </c>
      <c r="BJ85" s="2020">
        <v>0</v>
      </c>
      <c r="BK85" s="2018">
        <v>0</v>
      </c>
      <c r="BL85" s="2019">
        <v>0</v>
      </c>
      <c r="BM85" s="2020">
        <v>0</v>
      </c>
      <c r="BN85" s="2018">
        <v>0</v>
      </c>
      <c r="BO85" s="2019">
        <v>0</v>
      </c>
      <c r="BP85" s="2020">
        <v>0</v>
      </c>
    </row>
    <row r="86" spans="1:68">
      <c r="A86" s="975" t="s">
        <v>605</v>
      </c>
      <c r="B86" s="976">
        <v>17732918.554620359</v>
      </c>
      <c r="C86" s="976">
        <v>17886647.830434449</v>
      </c>
      <c r="D86" s="976">
        <v>17622558.389079832</v>
      </c>
      <c r="E86" s="976">
        <v>17576640.294587512</v>
      </c>
      <c r="F86" s="976">
        <v>18102242.836842969</v>
      </c>
      <c r="G86" s="976">
        <v>17898902.472347565</v>
      </c>
      <c r="H86" s="976">
        <v>18200156.683208171</v>
      </c>
      <c r="I86" s="976">
        <v>18496197.880486861</v>
      </c>
      <c r="J86" s="976">
        <v>18804279.9387636</v>
      </c>
      <c r="K86" s="976">
        <v>18913028.975467198</v>
      </c>
      <c r="L86" s="976">
        <v>18965533.502223421</v>
      </c>
      <c r="M86" s="976">
        <v>18865922.342541523</v>
      </c>
      <c r="N86" s="976">
        <v>19132363.295890149</v>
      </c>
      <c r="O86" s="976">
        <v>19608078.85448534</v>
      </c>
      <c r="P86" s="976">
        <v>19196565.141414508</v>
      </c>
      <c r="Q86" s="976">
        <v>18811429.399186309</v>
      </c>
      <c r="R86" s="976">
        <v>18424703.084471229</v>
      </c>
      <c r="S86" s="976">
        <v>18491571.955408521</v>
      </c>
      <c r="T86" s="976">
        <v>18718003.105599899</v>
      </c>
      <c r="U86" s="976">
        <v>18204395.782917753</v>
      </c>
      <c r="V86" s="976">
        <v>18367238.537644021</v>
      </c>
      <c r="W86" s="976">
        <v>20029831.117498063</v>
      </c>
      <c r="X86" s="976">
        <v>19799457.544374701</v>
      </c>
      <c r="Y86" s="976">
        <v>20620803.081949539</v>
      </c>
      <c r="Z86" s="976">
        <v>20470435.997163162</v>
      </c>
      <c r="AA86" s="976">
        <v>20727909.469557971</v>
      </c>
      <c r="AB86" s="976">
        <v>21035132.364588059</v>
      </c>
      <c r="AC86" s="976">
        <v>22078013.460364252</v>
      </c>
      <c r="AD86" s="976">
        <v>22535192.763843689</v>
      </c>
      <c r="AE86" s="976">
        <v>22057000.951488264</v>
      </c>
      <c r="AF86" s="976">
        <v>22013780.88659656</v>
      </c>
      <c r="AG86" s="976">
        <v>22180072.298351854</v>
      </c>
      <c r="AH86" s="976">
        <v>22386048.430237461</v>
      </c>
      <c r="AI86" s="976">
        <v>23591732.577207614</v>
      </c>
      <c r="AJ86" s="976">
        <v>23096526.54852733</v>
      </c>
      <c r="AK86" s="976">
        <v>22210954.83799924</v>
      </c>
      <c r="AL86" s="976">
        <v>22304267.840437375</v>
      </c>
      <c r="AM86" s="976">
        <v>21768241.12442901</v>
      </c>
      <c r="AN86" s="976">
        <v>22047770.676974259</v>
      </c>
      <c r="AO86" s="976">
        <v>21980582.353650179</v>
      </c>
      <c r="AP86" s="976">
        <v>22195019.768974379</v>
      </c>
      <c r="AQ86" s="976">
        <v>21851454.312677607</v>
      </c>
      <c r="AR86" s="976">
        <v>21953993.843321718</v>
      </c>
      <c r="AS86" s="976">
        <v>22500618.00854025</v>
      </c>
      <c r="AT86" s="976">
        <v>22311118.019092981</v>
      </c>
      <c r="AU86" s="976">
        <v>24140634.206714798</v>
      </c>
      <c r="AV86" s="976">
        <v>23963031.479457535</v>
      </c>
      <c r="AW86" s="976">
        <v>24143010.277981319</v>
      </c>
      <c r="AX86" s="976">
        <v>24424422.138625719</v>
      </c>
      <c r="AY86" s="976">
        <v>24474153.993922479</v>
      </c>
      <c r="AZ86" s="976">
        <v>25169014.190009817</v>
      </c>
      <c r="BA86" s="976">
        <v>24814004.517338719</v>
      </c>
      <c r="BB86" s="976">
        <v>24971101.930517968</v>
      </c>
      <c r="BC86" s="976">
        <v>24859346.469160356</v>
      </c>
      <c r="BD86" s="992">
        <v>25560662.327184685</v>
      </c>
      <c r="BE86" s="1502">
        <v>26041903.865921117</v>
      </c>
      <c r="BF86" s="976">
        <v>25467425.546627451</v>
      </c>
      <c r="BG86" s="992">
        <v>27068575.061084323</v>
      </c>
      <c r="BH86" s="2015">
        <v>26771087.046391562</v>
      </c>
      <c r="BI86" s="2016">
        <v>26546639.710110396</v>
      </c>
      <c r="BJ86" s="2017">
        <v>26834815.117668681</v>
      </c>
      <c r="BK86" s="2015">
        <v>27579445.151346233</v>
      </c>
      <c r="BL86" s="2016">
        <v>27813701.607453294</v>
      </c>
      <c r="BM86" s="2017">
        <v>27898828.270003274</v>
      </c>
      <c r="BN86" s="2015">
        <v>28277141.766495153</v>
      </c>
      <c r="BO86" s="2016">
        <v>27556798.879197106</v>
      </c>
      <c r="BP86" s="2017">
        <v>27669957.171937302</v>
      </c>
    </row>
    <row r="87" spans="1:68">
      <c r="A87" s="977"/>
      <c r="B87" s="978"/>
      <c r="C87" s="978"/>
      <c r="D87" s="978"/>
      <c r="E87" s="978"/>
      <c r="F87" s="978"/>
      <c r="G87" s="978"/>
      <c r="H87" s="978"/>
      <c r="I87" s="978"/>
      <c r="J87" s="978"/>
      <c r="K87" s="978"/>
      <c r="L87" s="978"/>
      <c r="M87" s="978"/>
      <c r="N87" s="978"/>
      <c r="O87" s="978"/>
      <c r="P87" s="978"/>
      <c r="Q87" s="978"/>
      <c r="R87" s="978"/>
      <c r="S87" s="978"/>
      <c r="T87" s="978"/>
      <c r="U87" s="978"/>
      <c r="V87" s="978"/>
      <c r="W87" s="978"/>
      <c r="X87" s="978"/>
      <c r="Y87" s="978"/>
      <c r="Z87" s="978"/>
      <c r="AA87" s="978"/>
      <c r="AB87" s="978"/>
      <c r="AC87" s="978"/>
      <c r="AD87" s="978"/>
      <c r="AE87" s="978"/>
      <c r="AF87" s="978"/>
      <c r="AG87" s="978"/>
      <c r="AH87" s="978"/>
      <c r="AI87" s="978"/>
      <c r="AJ87" s="978"/>
      <c r="AK87" s="978"/>
      <c r="AL87" s="978"/>
      <c r="AM87" s="978"/>
      <c r="AN87" s="978"/>
      <c r="AO87" s="978"/>
      <c r="AP87" s="978"/>
      <c r="AQ87" s="978"/>
      <c r="AR87" s="978"/>
      <c r="AS87" s="978"/>
      <c r="AT87" s="978"/>
      <c r="AU87" s="978"/>
      <c r="AV87" s="978"/>
      <c r="AW87" s="978"/>
      <c r="AX87" s="978"/>
      <c r="AY87" s="978"/>
      <c r="AZ87" s="978"/>
      <c r="BA87" s="978"/>
      <c r="BB87" s="978"/>
      <c r="BC87" s="978"/>
      <c r="BD87" s="993"/>
      <c r="BE87" s="1503"/>
      <c r="BF87" s="978"/>
      <c r="BG87" s="993"/>
      <c r="BH87" s="2018"/>
      <c r="BI87" s="2019"/>
      <c r="BJ87" s="2020"/>
      <c r="BK87" s="2018"/>
      <c r="BL87" s="2019"/>
      <c r="BM87" s="2020"/>
      <c r="BN87" s="2018"/>
      <c r="BO87" s="2019"/>
      <c r="BP87" s="2020"/>
    </row>
    <row r="88" spans="1:68">
      <c r="A88" s="975" t="s">
        <v>584</v>
      </c>
      <c r="B88" s="978">
        <v>2840782.0955968602</v>
      </c>
      <c r="C88" s="978">
        <v>2588206.7437103298</v>
      </c>
      <c r="D88" s="978">
        <v>2513780.69889386</v>
      </c>
      <c r="E88" s="978">
        <v>3026352.20735252</v>
      </c>
      <c r="F88" s="978">
        <v>3188037.6551698497</v>
      </c>
      <c r="G88" s="978">
        <v>3218821.7592828101</v>
      </c>
      <c r="H88" s="978">
        <v>3297598.3276146096</v>
      </c>
      <c r="I88" s="978">
        <v>2905888.0246751597</v>
      </c>
      <c r="J88" s="978">
        <v>2842402.2569566499</v>
      </c>
      <c r="K88" s="978">
        <v>2333312.4518193402</v>
      </c>
      <c r="L88" s="978">
        <v>2709439.8373104203</v>
      </c>
      <c r="M88" s="978">
        <v>2534109.7656215299</v>
      </c>
      <c r="N88" s="978">
        <v>2582078.7611755901</v>
      </c>
      <c r="O88" s="978">
        <v>2256491.9843131797</v>
      </c>
      <c r="P88" s="978">
        <v>2661422.7799256002</v>
      </c>
      <c r="Q88" s="978">
        <v>2865766.0414798204</v>
      </c>
      <c r="R88" s="978">
        <v>3094436.4799007699</v>
      </c>
      <c r="S88" s="978">
        <v>2944019.4766316498</v>
      </c>
      <c r="T88" s="978">
        <v>2612229.6715999003</v>
      </c>
      <c r="U88" s="978">
        <v>2036054.5237279199</v>
      </c>
      <c r="V88" s="978">
        <v>1712702.35542067</v>
      </c>
      <c r="W88" s="978">
        <v>1689029.1661615903</v>
      </c>
      <c r="X88" s="978">
        <v>1873470.3985485001</v>
      </c>
      <c r="Y88" s="978">
        <v>1903091.4270943198</v>
      </c>
      <c r="Z88" s="978">
        <v>1939268.6482390501</v>
      </c>
      <c r="AA88" s="978">
        <v>2074302.2616351503</v>
      </c>
      <c r="AB88" s="978">
        <v>2013574.9123769202</v>
      </c>
      <c r="AC88" s="978">
        <v>1935548.7098485099</v>
      </c>
      <c r="AD88" s="978">
        <v>2083869.0754658801</v>
      </c>
      <c r="AE88" s="978">
        <v>3697284.2086085603</v>
      </c>
      <c r="AF88" s="978">
        <v>3987679.5342954099</v>
      </c>
      <c r="AG88" s="978">
        <v>4226547.69033184</v>
      </c>
      <c r="AH88" s="978">
        <v>4685723.0488989996</v>
      </c>
      <c r="AI88" s="978">
        <v>4910154.8027031403</v>
      </c>
      <c r="AJ88" s="978">
        <v>5382122.9574939907</v>
      </c>
      <c r="AK88" s="978">
        <v>5513085.2625043401</v>
      </c>
      <c r="AL88" s="978">
        <v>5666822.1671056198</v>
      </c>
      <c r="AM88" s="978">
        <v>5848971.7587845409</v>
      </c>
      <c r="AN88" s="978">
        <v>5991546.9171180502</v>
      </c>
      <c r="AO88" s="978">
        <v>6338696.6002761908</v>
      </c>
      <c r="AP88" s="978">
        <v>7294579.2159950398</v>
      </c>
      <c r="AQ88" s="978">
        <v>7642490.7019624291</v>
      </c>
      <c r="AR88" s="978">
        <v>7891253.5202963101</v>
      </c>
      <c r="AS88" s="978">
        <v>8390146.5219635405</v>
      </c>
      <c r="AT88" s="978">
        <v>8032621.5851750094</v>
      </c>
      <c r="AU88" s="978">
        <v>4528950.3944654893</v>
      </c>
      <c r="AV88" s="978">
        <v>4244895.9540345687</v>
      </c>
      <c r="AW88" s="978">
        <v>5510105.1820898913</v>
      </c>
      <c r="AX88" s="978">
        <v>4687587.810516051</v>
      </c>
      <c r="AY88" s="978">
        <v>4581096.2946184296</v>
      </c>
      <c r="AZ88" s="978">
        <v>4706526.7509141583</v>
      </c>
      <c r="BA88" s="978">
        <v>4529825.0270954203</v>
      </c>
      <c r="BB88" s="978">
        <v>4542431.4035321707</v>
      </c>
      <c r="BC88" s="978">
        <v>4845468.4135572109</v>
      </c>
      <c r="BD88" s="993">
        <v>5290389.5404651798</v>
      </c>
      <c r="BE88" s="1503">
        <v>5984596.1685270891</v>
      </c>
      <c r="BF88" s="978">
        <v>6392048.4819409996</v>
      </c>
      <c r="BG88" s="993">
        <v>6284007.6877623312</v>
      </c>
      <c r="BH88" s="2018">
        <v>6962251.9227767708</v>
      </c>
      <c r="BI88" s="2019">
        <v>6313773.2760187788</v>
      </c>
      <c r="BJ88" s="2020">
        <v>6996258.6400184007</v>
      </c>
      <c r="BK88" s="2018">
        <v>7159341.3290188974</v>
      </c>
      <c r="BL88" s="2019">
        <v>7072469.6647722386</v>
      </c>
      <c r="BM88" s="2020">
        <v>6995692.8367410582</v>
      </c>
      <c r="BN88" s="2018">
        <v>7395438.681138631</v>
      </c>
      <c r="BO88" s="2019">
        <v>7645063.8062126189</v>
      </c>
      <c r="BP88" s="2020">
        <v>7362723.8451166907</v>
      </c>
    </row>
    <row r="89" spans="1:68">
      <c r="A89" s="986" t="s">
        <v>585</v>
      </c>
      <c r="B89" s="978">
        <v>2840782.0955968602</v>
      </c>
      <c r="C89" s="978">
        <v>2588206.7437103298</v>
      </c>
      <c r="D89" s="978">
        <v>2513780.69889386</v>
      </c>
      <c r="E89" s="978">
        <v>3026352.20735252</v>
      </c>
      <c r="F89" s="978">
        <v>3188037.6551698497</v>
      </c>
      <c r="G89" s="978">
        <v>3218821.7592828101</v>
      </c>
      <c r="H89" s="978">
        <v>3297598.3276146096</v>
      </c>
      <c r="I89" s="978">
        <v>2905888.0246751597</v>
      </c>
      <c r="J89" s="978">
        <v>2842402.2569566499</v>
      </c>
      <c r="K89" s="978">
        <v>2333312.4518193402</v>
      </c>
      <c r="L89" s="978">
        <v>2709439.8373104203</v>
      </c>
      <c r="M89" s="978">
        <v>2534109.7656215299</v>
      </c>
      <c r="N89" s="978">
        <v>2582078.7611755901</v>
      </c>
      <c r="O89" s="978">
        <v>2256491.9843131797</v>
      </c>
      <c r="P89" s="978">
        <v>2661422.7799256002</v>
      </c>
      <c r="Q89" s="978">
        <v>2865766.0414798204</v>
      </c>
      <c r="R89" s="978">
        <v>3094436.4799007699</v>
      </c>
      <c r="S89" s="978">
        <v>2944019.4766316498</v>
      </c>
      <c r="T89" s="978">
        <v>2612229.6715999003</v>
      </c>
      <c r="U89" s="978">
        <v>2036054.5237279199</v>
      </c>
      <c r="V89" s="978">
        <v>1712702.35542067</v>
      </c>
      <c r="W89" s="978">
        <v>1689029.1661615903</v>
      </c>
      <c r="X89" s="978">
        <v>1873470.3985485001</v>
      </c>
      <c r="Y89" s="978">
        <v>1903091.4270943198</v>
      </c>
      <c r="Z89" s="978">
        <v>1939268.6482390501</v>
      </c>
      <c r="AA89" s="978">
        <v>2074302.2616351503</v>
      </c>
      <c r="AB89" s="978">
        <v>2013574.9123769202</v>
      </c>
      <c r="AC89" s="978">
        <v>1935548.7098485099</v>
      </c>
      <c r="AD89" s="978">
        <v>2083869.0754658801</v>
      </c>
      <c r="AE89" s="978">
        <v>3697284.2086085603</v>
      </c>
      <c r="AF89" s="978">
        <v>3987679.5342954099</v>
      </c>
      <c r="AG89" s="978">
        <v>4226547.69033184</v>
      </c>
      <c r="AH89" s="978">
        <v>4685723.0488989996</v>
      </c>
      <c r="AI89" s="978">
        <v>4910154.8027031403</v>
      </c>
      <c r="AJ89" s="978">
        <v>5382122.9574939907</v>
      </c>
      <c r="AK89" s="978">
        <v>5513085.2625043401</v>
      </c>
      <c r="AL89" s="978">
        <v>5666822.1671056198</v>
      </c>
      <c r="AM89" s="978">
        <v>5848971.7587845409</v>
      </c>
      <c r="AN89" s="978">
        <v>5991546.9171180502</v>
      </c>
      <c r="AO89" s="978">
        <v>6338696.6002761908</v>
      </c>
      <c r="AP89" s="978">
        <v>7294579.2159950398</v>
      </c>
      <c r="AQ89" s="978">
        <v>7642490.7019624291</v>
      </c>
      <c r="AR89" s="978">
        <v>7891253.5202963101</v>
      </c>
      <c r="AS89" s="978">
        <v>8390146.5219635405</v>
      </c>
      <c r="AT89" s="978">
        <v>8032621.5851750094</v>
      </c>
      <c r="AU89" s="978">
        <v>4528950.3944654893</v>
      </c>
      <c r="AV89" s="978">
        <v>4244895.9540345687</v>
      </c>
      <c r="AW89" s="978">
        <v>5510105.1820898913</v>
      </c>
      <c r="AX89" s="978">
        <v>4687587.810516051</v>
      </c>
      <c r="AY89" s="978">
        <v>4581096.2946184296</v>
      </c>
      <c r="AZ89" s="978">
        <v>4706526.7509141583</v>
      </c>
      <c r="BA89" s="978">
        <v>4529825.0270954203</v>
      </c>
      <c r="BB89" s="978">
        <v>4542431.4035321707</v>
      </c>
      <c r="BC89" s="978">
        <v>4845468.4135572109</v>
      </c>
      <c r="BD89" s="993">
        <v>5290389.5404651798</v>
      </c>
      <c r="BE89" s="1503">
        <v>5984596.1685270891</v>
      </c>
      <c r="BF89" s="978">
        <v>6392048.4819409996</v>
      </c>
      <c r="BG89" s="993">
        <v>6284007.6877623312</v>
      </c>
      <c r="BH89" s="2018">
        <v>6962251.9227767708</v>
      </c>
      <c r="BI89" s="2019">
        <v>6313773.2760187788</v>
      </c>
      <c r="BJ89" s="2020">
        <v>6996258.6400184007</v>
      </c>
      <c r="BK89" s="2018">
        <v>7159341.3290188974</v>
      </c>
      <c r="BL89" s="2019">
        <v>7072469.6647722386</v>
      </c>
      <c r="BM89" s="2020">
        <v>6995692.8367410582</v>
      </c>
      <c r="BN89" s="2018">
        <v>7395438.681138631</v>
      </c>
      <c r="BO89" s="2019">
        <v>7645063.8062126189</v>
      </c>
      <c r="BP89" s="2020">
        <v>7362723.8451166907</v>
      </c>
    </row>
    <row r="90" spans="1:68" ht="16.5" thickBot="1">
      <c r="A90" s="987" t="s">
        <v>586</v>
      </c>
      <c r="B90" s="988">
        <v>20573700.65021722</v>
      </c>
      <c r="C90" s="988">
        <v>20474854.574144781</v>
      </c>
      <c r="D90" s="988">
        <v>20136339.087973692</v>
      </c>
      <c r="E90" s="988">
        <v>20602992.501940031</v>
      </c>
      <c r="F90" s="988">
        <v>21290280.492012817</v>
      </c>
      <c r="G90" s="988">
        <v>21117724.231630374</v>
      </c>
      <c r="H90" s="988">
        <v>21497755.01082278</v>
      </c>
      <c r="I90" s="988">
        <v>21402085.905162022</v>
      </c>
      <c r="J90" s="988">
        <v>21646682.195720248</v>
      </c>
      <c r="K90" s="988">
        <v>21246341.427286539</v>
      </c>
      <c r="L90" s="988">
        <v>21674973.339533843</v>
      </c>
      <c r="M90" s="988">
        <v>21400032.108163051</v>
      </c>
      <c r="N90" s="988">
        <v>21714442.05706574</v>
      </c>
      <c r="O90" s="988">
        <v>21864570.838798519</v>
      </c>
      <c r="P90" s="988">
        <v>21857987.921340108</v>
      </c>
      <c r="Q90" s="988">
        <v>21677195.440666132</v>
      </c>
      <c r="R90" s="988">
        <v>21519139.564371999</v>
      </c>
      <c r="S90" s="988">
        <v>21435591.43204017</v>
      </c>
      <c r="T90" s="988">
        <v>21330232.777199797</v>
      </c>
      <c r="U90" s="988">
        <v>20240450.306645673</v>
      </c>
      <c r="V90" s="988">
        <v>20079940.893064693</v>
      </c>
      <c r="W90" s="988">
        <v>21718860.283659652</v>
      </c>
      <c r="X90" s="988">
        <v>21672927.942923199</v>
      </c>
      <c r="Y90" s="988">
        <v>22523894.509043857</v>
      </c>
      <c r="Z90" s="988">
        <v>22409704.645402212</v>
      </c>
      <c r="AA90" s="988">
        <v>22802211.731193122</v>
      </c>
      <c r="AB90" s="988">
        <v>23048707.276964981</v>
      </c>
      <c r="AC90" s="988">
        <v>24013562.170212761</v>
      </c>
      <c r="AD90" s="988">
        <v>24619061.839309569</v>
      </c>
      <c r="AE90" s="988">
        <v>25754285.160096824</v>
      </c>
      <c r="AF90" s="988">
        <v>26001460.42089197</v>
      </c>
      <c r="AG90" s="988">
        <v>26406619.988683693</v>
      </c>
      <c r="AH90" s="988">
        <v>27071771.47913646</v>
      </c>
      <c r="AI90" s="988">
        <v>28501887.379910752</v>
      </c>
      <c r="AJ90" s="988">
        <v>28478649.506021321</v>
      </c>
      <c r="AK90" s="988">
        <v>27724040.100503579</v>
      </c>
      <c r="AL90" s="988">
        <v>27971090.007542994</v>
      </c>
      <c r="AM90" s="988">
        <v>27617212.88321355</v>
      </c>
      <c r="AN90" s="988">
        <v>28039317.594092309</v>
      </c>
      <c r="AO90" s="988">
        <v>28319278.95392637</v>
      </c>
      <c r="AP90" s="988">
        <v>29489598.984969418</v>
      </c>
      <c r="AQ90" s="988">
        <v>29493945.014640037</v>
      </c>
      <c r="AR90" s="988">
        <v>29845247.363618027</v>
      </c>
      <c r="AS90" s="988">
        <v>30890764.530503791</v>
      </c>
      <c r="AT90" s="988">
        <v>30343739.604267992</v>
      </c>
      <c r="AU90" s="988">
        <v>28669584.601180285</v>
      </c>
      <c r="AV90" s="988">
        <v>28207927.433492102</v>
      </c>
      <c r="AW90" s="988">
        <v>29653115.46007121</v>
      </c>
      <c r="AX90" s="988">
        <v>29112009.949141771</v>
      </c>
      <c r="AY90" s="988">
        <v>29055250.288540907</v>
      </c>
      <c r="AZ90" s="988">
        <v>29875540.940923974</v>
      </c>
      <c r="BA90" s="988">
        <v>29343829.544434138</v>
      </c>
      <c r="BB90" s="988">
        <v>29513533.334050138</v>
      </c>
      <c r="BC90" s="988">
        <v>29704814.882717565</v>
      </c>
      <c r="BD90" s="997">
        <v>30851051.867649864</v>
      </c>
      <c r="BE90" s="1505">
        <v>32026500.034448206</v>
      </c>
      <c r="BF90" s="988">
        <v>31859474.02856845</v>
      </c>
      <c r="BG90" s="997">
        <v>33352582.748846654</v>
      </c>
      <c r="BH90" s="2033">
        <v>33733338.969168335</v>
      </c>
      <c r="BI90" s="2034">
        <v>32860412.986129176</v>
      </c>
      <c r="BJ90" s="2035">
        <v>33831073.757687084</v>
      </c>
      <c r="BK90" s="2033">
        <v>34738786.480365127</v>
      </c>
      <c r="BL90" s="2034">
        <v>34886171.272225529</v>
      </c>
      <c r="BM90" s="2035">
        <v>34894521.106744334</v>
      </c>
      <c r="BN90" s="2033">
        <v>35672580.447633788</v>
      </c>
      <c r="BO90" s="2034">
        <v>35201862.685409725</v>
      </c>
      <c r="BP90" s="2035">
        <v>35032681.017053992</v>
      </c>
    </row>
    <row r="91" spans="1:68" ht="16.5" thickTop="1">
      <c r="N91" s="889"/>
      <c r="O91" s="889"/>
      <c r="P91" s="889"/>
      <c r="Q91" s="889"/>
      <c r="R91" s="889"/>
      <c r="S91" s="889"/>
      <c r="T91" s="889"/>
      <c r="U91" s="889"/>
      <c r="V91" s="889"/>
      <c r="W91" s="889"/>
      <c r="X91" s="889"/>
      <c r="Y91" s="889"/>
      <c r="Z91" s="889"/>
      <c r="AA91" s="889"/>
      <c r="AB91" s="889"/>
      <c r="AC91" s="889"/>
      <c r="AD91" s="889"/>
      <c r="AE91" s="889"/>
      <c r="AF91" s="889"/>
      <c r="AG91" s="889"/>
      <c r="AH91" s="889"/>
      <c r="AI91" s="889"/>
      <c r="AJ91" s="889"/>
      <c r="AK91" s="889"/>
      <c r="AL91" s="889"/>
      <c r="AM91" s="889"/>
      <c r="AN91" s="889"/>
      <c r="AO91" s="889"/>
      <c r="AP91" s="889"/>
      <c r="AQ91" s="889"/>
      <c r="AR91" s="889"/>
      <c r="AS91" s="889"/>
      <c r="AT91" s="889"/>
      <c r="AU91" s="889"/>
    </row>
    <row r="92" spans="1:68" ht="14.25">
      <c r="A92" s="1514" t="s">
        <v>1243</v>
      </c>
      <c r="N92" s="889"/>
      <c r="O92" s="889"/>
      <c r="P92" s="889"/>
      <c r="Q92" s="889"/>
      <c r="R92" s="889"/>
      <c r="S92" s="889"/>
      <c r="T92" s="889"/>
      <c r="U92" s="889"/>
      <c r="V92" s="889"/>
      <c r="W92" s="889"/>
      <c r="X92" s="889"/>
      <c r="Y92" s="889"/>
      <c r="Z92" s="889"/>
      <c r="AA92" s="889"/>
      <c r="AB92" s="889"/>
      <c r="AC92" s="889"/>
      <c r="AD92" s="889"/>
      <c r="AE92" s="889"/>
      <c r="AF92" s="889"/>
      <c r="AG92" s="889"/>
      <c r="AH92" s="889"/>
      <c r="AI92" s="889"/>
      <c r="AJ92" s="889"/>
      <c r="AK92" s="889"/>
      <c r="AL92" s="889"/>
      <c r="AM92" s="889"/>
      <c r="AN92" s="889"/>
      <c r="AO92" s="889"/>
      <c r="AP92" s="889"/>
      <c r="AQ92" s="889"/>
      <c r="AR92" s="889"/>
      <c r="AS92" s="889"/>
      <c r="AT92" s="889"/>
      <c r="AU92" s="889"/>
    </row>
    <row r="93" spans="1:68" ht="14.25">
      <c r="A93" s="1013" t="s">
        <v>1241</v>
      </c>
      <c r="N93" s="889"/>
      <c r="O93" s="889"/>
      <c r="P93" s="889"/>
      <c r="Q93" s="889"/>
      <c r="R93" s="889"/>
      <c r="S93" s="889"/>
      <c r="T93" s="889"/>
      <c r="U93" s="889"/>
      <c r="V93" s="889"/>
      <c r="W93" s="889"/>
      <c r="X93" s="889"/>
      <c r="Y93" s="889"/>
      <c r="Z93" s="889"/>
      <c r="AA93" s="889"/>
      <c r="AB93" s="889"/>
      <c r="AC93" s="889"/>
      <c r="AD93" s="889"/>
      <c r="AE93" s="889"/>
      <c r="AF93" s="889"/>
      <c r="AG93" s="889"/>
      <c r="AH93" s="889"/>
      <c r="AI93" s="889"/>
      <c r="AJ93" s="889"/>
      <c r="AK93" s="889"/>
      <c r="AL93" s="889"/>
      <c r="AM93" s="889"/>
      <c r="AN93" s="889"/>
      <c r="AO93" s="889"/>
      <c r="AP93" s="889"/>
      <c r="AQ93" s="889"/>
      <c r="AR93" s="889"/>
      <c r="AS93" s="889"/>
      <c r="AT93" s="889"/>
      <c r="AU93" s="889"/>
    </row>
    <row r="94" spans="1:68" ht="14.25">
      <c r="A94" s="1515" t="s">
        <v>1222</v>
      </c>
      <c r="N94" s="889"/>
      <c r="O94" s="889"/>
      <c r="P94" s="889"/>
      <c r="Q94" s="889"/>
      <c r="R94" s="889"/>
      <c r="S94" s="889"/>
      <c r="T94" s="889"/>
      <c r="U94" s="889"/>
      <c r="V94" s="889"/>
      <c r="W94" s="889"/>
      <c r="X94" s="889"/>
      <c r="Y94" s="889"/>
      <c r="Z94" s="889"/>
      <c r="AA94" s="889"/>
      <c r="AB94" s="889"/>
      <c r="AC94" s="889"/>
      <c r="AD94" s="889"/>
      <c r="AE94" s="889"/>
      <c r="AF94" s="889"/>
      <c r="AG94" s="889"/>
      <c r="AH94" s="889"/>
      <c r="AI94" s="889"/>
      <c r="AJ94" s="889"/>
      <c r="AK94" s="889"/>
      <c r="AL94" s="889"/>
      <c r="AM94" s="889"/>
      <c r="AN94" s="889"/>
      <c r="AO94" s="889"/>
      <c r="AP94" s="889"/>
      <c r="AQ94" s="889"/>
      <c r="AR94" s="889"/>
      <c r="AS94" s="889"/>
      <c r="AT94" s="889"/>
      <c r="AU94" s="889"/>
    </row>
    <row r="95" spans="1:68" ht="14.25">
      <c r="A95" s="998" t="s">
        <v>314</v>
      </c>
    </row>
    <row r="96" spans="1:68" ht="14.25">
      <c r="A96" s="998"/>
    </row>
  </sheetData>
  <hyperlinks>
    <hyperlink ref="A1" location="Menu!A1" display="Return to Menu"/>
  </hyperlinks>
  <pageMargins left="0.35433070866141703" right="0.196850393700787" top="0.41929133899999999" bottom="0.196850393700787" header="0.23622047244094499" footer="0.511811023622047"/>
  <pageSetup paperSize="9" scale="12" firstPageNumber="171" orientation="landscape" useFirstPageNumber="1" r:id="rId1"/>
  <headerFooter scaleWithDoc="0" alignWithMargins="0"/>
  <colBreaks count="1" manualBreakCount="1">
    <brk id="25" max="94"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46"/>
  <sheetViews>
    <sheetView view="pageBreakPreview" zoomScaleNormal="75" zoomScaleSheetLayoutView="100" workbookViewId="0">
      <pane xSplit="1" ySplit="2" topLeftCell="AQ3" activePane="bottomRight" state="frozen"/>
      <selection pane="topRight"/>
      <selection pane="bottomLeft"/>
      <selection pane="bottomRight"/>
    </sheetView>
  </sheetViews>
  <sheetFormatPr defaultColWidth="14.28515625" defaultRowHeight="15.75"/>
  <cols>
    <col min="1" max="1" width="37.7109375" style="1784" customWidth="1"/>
    <col min="2" max="9" width="14.28515625" style="1784" bestFit="1" customWidth="1"/>
    <col min="10" max="46" width="16" style="1784" bestFit="1" customWidth="1"/>
    <col min="47" max="47" width="17.28515625" style="1784" customWidth="1"/>
    <col min="48" max="230" width="9.140625" style="1784" customWidth="1"/>
    <col min="231" max="231" width="37.7109375" style="1784" customWidth="1"/>
    <col min="232" max="234" width="14.28515625" style="1784" bestFit="1" customWidth="1"/>
    <col min="235" max="235" width="14.140625" style="1784" customWidth="1"/>
    <col min="236" max="244" width="14.28515625" style="1784"/>
    <col min="245" max="245" width="37.7109375" style="1784" customWidth="1"/>
    <col min="246" max="253" width="13.5703125" style="1784" bestFit="1" customWidth="1"/>
    <col min="254" max="257" width="15.42578125" style="1784" bestFit="1" customWidth="1"/>
    <col min="258" max="258" width="36.85546875" style="1784" customWidth="1"/>
    <col min="259" max="270" width="15.42578125" style="1784" bestFit="1" customWidth="1"/>
    <col min="271" max="271" width="36.85546875" style="1784" customWidth="1"/>
    <col min="272" max="279" width="15.42578125" style="1784" bestFit="1" customWidth="1"/>
    <col min="280" max="285" width="16.42578125" style="1784" bestFit="1" customWidth="1"/>
    <col min="286" max="286" width="16.42578125" style="1784" customWidth="1"/>
    <col min="287" max="287" width="16.42578125" style="1784" bestFit="1" customWidth="1"/>
    <col min="288" max="288" width="19.28515625" style="1784" customWidth="1"/>
    <col min="289" max="290" width="16.42578125" style="1784" bestFit="1" customWidth="1"/>
    <col min="291" max="486" width="9.140625" style="1784" customWidth="1"/>
    <col min="487" max="487" width="37.7109375" style="1784" customWidth="1"/>
    <col min="488" max="490" width="14.28515625" style="1784" bestFit="1" customWidth="1"/>
    <col min="491" max="491" width="14.140625" style="1784" customWidth="1"/>
    <col min="492" max="500" width="14.28515625" style="1784"/>
    <col min="501" max="501" width="37.7109375" style="1784" customWidth="1"/>
    <col min="502" max="509" width="13.5703125" style="1784" bestFit="1" customWidth="1"/>
    <col min="510" max="513" width="15.42578125" style="1784" bestFit="1" customWidth="1"/>
    <col min="514" max="514" width="36.85546875" style="1784" customWidth="1"/>
    <col min="515" max="526" width="15.42578125" style="1784" bestFit="1" customWidth="1"/>
    <col min="527" max="527" width="36.85546875" style="1784" customWidth="1"/>
    <col min="528" max="535" width="15.42578125" style="1784" bestFit="1" customWidth="1"/>
    <col min="536" max="541" width="16.42578125" style="1784" bestFit="1" customWidth="1"/>
    <col min="542" max="542" width="16.42578125" style="1784" customWidth="1"/>
    <col min="543" max="543" width="16.42578125" style="1784" bestFit="1" customWidth="1"/>
    <col min="544" max="544" width="19.28515625" style="1784" customWidth="1"/>
    <col min="545" max="546" width="16.42578125" style="1784" bestFit="1" customWidth="1"/>
    <col min="547" max="742" width="9.140625" style="1784" customWidth="1"/>
    <col min="743" max="743" width="37.7109375" style="1784" customWidth="1"/>
    <col min="744" max="746" width="14.28515625" style="1784" bestFit="1" customWidth="1"/>
    <col min="747" max="747" width="14.140625" style="1784" customWidth="1"/>
    <col min="748" max="756" width="14.28515625" style="1784"/>
    <col min="757" max="757" width="37.7109375" style="1784" customWidth="1"/>
    <col min="758" max="765" width="13.5703125" style="1784" bestFit="1" customWidth="1"/>
    <col min="766" max="769" width="15.42578125" style="1784" bestFit="1" customWidth="1"/>
    <col min="770" max="770" width="36.85546875" style="1784" customWidth="1"/>
    <col min="771" max="782" width="15.42578125" style="1784" bestFit="1" customWidth="1"/>
    <col min="783" max="783" width="36.85546875" style="1784" customWidth="1"/>
    <col min="784" max="791" width="15.42578125" style="1784" bestFit="1" customWidth="1"/>
    <col min="792" max="797" width="16.42578125" style="1784" bestFit="1" customWidth="1"/>
    <col min="798" max="798" width="16.42578125" style="1784" customWidth="1"/>
    <col min="799" max="799" width="16.42578125" style="1784" bestFit="1" customWidth="1"/>
    <col min="800" max="800" width="19.28515625" style="1784" customWidth="1"/>
    <col min="801" max="802" width="16.42578125" style="1784" bestFit="1" customWidth="1"/>
    <col min="803" max="998" width="9.140625" style="1784" customWidth="1"/>
    <col min="999" max="999" width="37.7109375" style="1784" customWidth="1"/>
    <col min="1000" max="1002" width="14.28515625" style="1784" bestFit="1" customWidth="1"/>
    <col min="1003" max="1003" width="14.140625" style="1784" customWidth="1"/>
    <col min="1004" max="1012" width="14.28515625" style="1784"/>
    <col min="1013" max="1013" width="37.7109375" style="1784" customWidth="1"/>
    <col min="1014" max="1021" width="13.5703125" style="1784" bestFit="1" customWidth="1"/>
    <col min="1022" max="1025" width="15.42578125" style="1784" bestFit="1" customWidth="1"/>
    <col min="1026" max="1026" width="36.85546875" style="1784" customWidth="1"/>
    <col min="1027" max="1038" width="15.42578125" style="1784" bestFit="1" customWidth="1"/>
    <col min="1039" max="1039" width="36.85546875" style="1784" customWidth="1"/>
    <col min="1040" max="1047" width="15.42578125" style="1784" bestFit="1" customWidth="1"/>
    <col min="1048" max="1053" width="16.42578125" style="1784" bestFit="1" customWidth="1"/>
    <col min="1054" max="1054" width="16.42578125" style="1784" customWidth="1"/>
    <col min="1055" max="1055" width="16.42578125" style="1784" bestFit="1" customWidth="1"/>
    <col min="1056" max="1056" width="19.28515625" style="1784" customWidth="1"/>
    <col min="1057" max="1058" width="16.42578125" style="1784" bestFit="1" customWidth="1"/>
    <col min="1059" max="1254" width="9.140625" style="1784" customWidth="1"/>
    <col min="1255" max="1255" width="37.7109375" style="1784" customWidth="1"/>
    <col min="1256" max="1258" width="14.28515625" style="1784" bestFit="1" customWidth="1"/>
    <col min="1259" max="1259" width="14.140625" style="1784" customWidth="1"/>
    <col min="1260" max="1268" width="14.28515625" style="1784"/>
    <col min="1269" max="1269" width="37.7109375" style="1784" customWidth="1"/>
    <col min="1270" max="1277" width="13.5703125" style="1784" bestFit="1" customWidth="1"/>
    <col min="1278" max="1281" width="15.42578125" style="1784" bestFit="1" customWidth="1"/>
    <col min="1282" max="1282" width="36.85546875" style="1784" customWidth="1"/>
    <col min="1283" max="1294" width="15.42578125" style="1784" bestFit="1" customWidth="1"/>
    <col min="1295" max="1295" width="36.85546875" style="1784" customWidth="1"/>
    <col min="1296" max="1303" width="15.42578125" style="1784" bestFit="1" customWidth="1"/>
    <col min="1304" max="1309" width="16.42578125" style="1784" bestFit="1" customWidth="1"/>
    <col min="1310" max="1310" width="16.42578125" style="1784" customWidth="1"/>
    <col min="1311" max="1311" width="16.42578125" style="1784" bestFit="1" customWidth="1"/>
    <col min="1312" max="1312" width="19.28515625" style="1784" customWidth="1"/>
    <col min="1313" max="1314" width="16.42578125" style="1784" bestFit="1" customWidth="1"/>
    <col min="1315" max="1510" width="9.140625" style="1784" customWidth="1"/>
    <col min="1511" max="1511" width="37.7109375" style="1784" customWidth="1"/>
    <col min="1512" max="1514" width="14.28515625" style="1784" bestFit="1" customWidth="1"/>
    <col min="1515" max="1515" width="14.140625" style="1784" customWidth="1"/>
    <col min="1516" max="1524" width="14.28515625" style="1784"/>
    <col min="1525" max="1525" width="37.7109375" style="1784" customWidth="1"/>
    <col min="1526" max="1533" width="13.5703125" style="1784" bestFit="1" customWidth="1"/>
    <col min="1534" max="1537" width="15.42578125" style="1784" bestFit="1" customWidth="1"/>
    <col min="1538" max="1538" width="36.85546875" style="1784" customWidth="1"/>
    <col min="1539" max="1550" width="15.42578125" style="1784" bestFit="1" customWidth="1"/>
    <col min="1551" max="1551" width="36.85546875" style="1784" customWidth="1"/>
    <col min="1552" max="1559" width="15.42578125" style="1784" bestFit="1" customWidth="1"/>
    <col min="1560" max="1565" width="16.42578125" style="1784" bestFit="1" customWidth="1"/>
    <col min="1566" max="1566" width="16.42578125" style="1784" customWidth="1"/>
    <col min="1567" max="1567" width="16.42578125" style="1784" bestFit="1" customWidth="1"/>
    <col min="1568" max="1568" width="19.28515625" style="1784" customWidth="1"/>
    <col min="1569" max="1570" width="16.42578125" style="1784" bestFit="1" customWidth="1"/>
    <col min="1571" max="1766" width="9.140625" style="1784" customWidth="1"/>
    <col min="1767" max="1767" width="37.7109375" style="1784" customWidth="1"/>
    <col min="1768" max="1770" width="14.28515625" style="1784" bestFit="1" customWidth="1"/>
    <col min="1771" max="1771" width="14.140625" style="1784" customWidth="1"/>
    <col min="1772" max="1780" width="14.28515625" style="1784"/>
    <col min="1781" max="1781" width="37.7109375" style="1784" customWidth="1"/>
    <col min="1782" max="1789" width="13.5703125" style="1784" bestFit="1" customWidth="1"/>
    <col min="1790" max="1793" width="15.42578125" style="1784" bestFit="1" customWidth="1"/>
    <col min="1794" max="1794" width="36.85546875" style="1784" customWidth="1"/>
    <col min="1795" max="1806" width="15.42578125" style="1784" bestFit="1" customWidth="1"/>
    <col min="1807" max="1807" width="36.85546875" style="1784" customWidth="1"/>
    <col min="1808" max="1815" width="15.42578125" style="1784" bestFit="1" customWidth="1"/>
    <col min="1816" max="1821" width="16.42578125" style="1784" bestFit="1" customWidth="1"/>
    <col min="1822" max="1822" width="16.42578125" style="1784" customWidth="1"/>
    <col min="1823" max="1823" width="16.42578125" style="1784" bestFit="1" customWidth="1"/>
    <col min="1824" max="1824" width="19.28515625" style="1784" customWidth="1"/>
    <col min="1825" max="1826" width="16.42578125" style="1784" bestFit="1" customWidth="1"/>
    <col min="1827" max="2022" width="9.140625" style="1784" customWidth="1"/>
    <col min="2023" max="2023" width="37.7109375" style="1784" customWidth="1"/>
    <col min="2024" max="2026" width="14.28515625" style="1784" bestFit="1" customWidth="1"/>
    <col min="2027" max="2027" width="14.140625" style="1784" customWidth="1"/>
    <col min="2028" max="2036" width="14.28515625" style="1784"/>
    <col min="2037" max="2037" width="37.7109375" style="1784" customWidth="1"/>
    <col min="2038" max="2045" width="13.5703125" style="1784" bestFit="1" customWidth="1"/>
    <col min="2046" max="2049" width="15.42578125" style="1784" bestFit="1" customWidth="1"/>
    <col min="2050" max="2050" width="36.85546875" style="1784" customWidth="1"/>
    <col min="2051" max="2062" width="15.42578125" style="1784" bestFit="1" customWidth="1"/>
    <col min="2063" max="2063" width="36.85546875" style="1784" customWidth="1"/>
    <col min="2064" max="2071" width="15.42578125" style="1784" bestFit="1" customWidth="1"/>
    <col min="2072" max="2077" width="16.42578125" style="1784" bestFit="1" customWidth="1"/>
    <col min="2078" max="2078" width="16.42578125" style="1784" customWidth="1"/>
    <col min="2079" max="2079" width="16.42578125" style="1784" bestFit="1" customWidth="1"/>
    <col min="2080" max="2080" width="19.28515625" style="1784" customWidth="1"/>
    <col min="2081" max="2082" width="16.42578125" style="1784" bestFit="1" customWidth="1"/>
    <col min="2083" max="2278" width="9.140625" style="1784" customWidth="1"/>
    <col min="2279" max="2279" width="37.7109375" style="1784" customWidth="1"/>
    <col min="2280" max="2282" width="14.28515625" style="1784" bestFit="1" customWidth="1"/>
    <col min="2283" max="2283" width="14.140625" style="1784" customWidth="1"/>
    <col min="2284" max="2292" width="14.28515625" style="1784"/>
    <col min="2293" max="2293" width="37.7109375" style="1784" customWidth="1"/>
    <col min="2294" max="2301" width="13.5703125" style="1784" bestFit="1" customWidth="1"/>
    <col min="2302" max="2305" width="15.42578125" style="1784" bestFit="1" customWidth="1"/>
    <col min="2306" max="2306" width="36.85546875" style="1784" customWidth="1"/>
    <col min="2307" max="2318" width="15.42578125" style="1784" bestFit="1" customWidth="1"/>
    <col min="2319" max="2319" width="36.85546875" style="1784" customWidth="1"/>
    <col min="2320" max="2327" width="15.42578125" style="1784" bestFit="1" customWidth="1"/>
    <col min="2328" max="2333" width="16.42578125" style="1784" bestFit="1" customWidth="1"/>
    <col min="2334" max="2334" width="16.42578125" style="1784" customWidth="1"/>
    <col min="2335" max="2335" width="16.42578125" style="1784" bestFit="1" customWidth="1"/>
    <col min="2336" max="2336" width="19.28515625" style="1784" customWidth="1"/>
    <col min="2337" max="2338" width="16.42578125" style="1784" bestFit="1" customWidth="1"/>
    <col min="2339" max="2534" width="9.140625" style="1784" customWidth="1"/>
    <col min="2535" max="2535" width="37.7109375" style="1784" customWidth="1"/>
    <col min="2536" max="2538" width="14.28515625" style="1784" bestFit="1" customWidth="1"/>
    <col min="2539" max="2539" width="14.140625" style="1784" customWidth="1"/>
    <col min="2540" max="2548" width="14.28515625" style="1784"/>
    <col min="2549" max="2549" width="37.7109375" style="1784" customWidth="1"/>
    <col min="2550" max="2557" width="13.5703125" style="1784" bestFit="1" customWidth="1"/>
    <col min="2558" max="2561" width="15.42578125" style="1784" bestFit="1" customWidth="1"/>
    <col min="2562" max="2562" width="36.85546875" style="1784" customWidth="1"/>
    <col min="2563" max="2574" width="15.42578125" style="1784" bestFit="1" customWidth="1"/>
    <col min="2575" max="2575" width="36.85546875" style="1784" customWidth="1"/>
    <col min="2576" max="2583" width="15.42578125" style="1784" bestFit="1" customWidth="1"/>
    <col min="2584" max="2589" width="16.42578125" style="1784" bestFit="1" customWidth="1"/>
    <col min="2590" max="2590" width="16.42578125" style="1784" customWidth="1"/>
    <col min="2591" max="2591" width="16.42578125" style="1784" bestFit="1" customWidth="1"/>
    <col min="2592" max="2592" width="19.28515625" style="1784" customWidth="1"/>
    <col min="2593" max="2594" width="16.42578125" style="1784" bestFit="1" customWidth="1"/>
    <col min="2595" max="2790" width="9.140625" style="1784" customWidth="1"/>
    <col min="2791" max="2791" width="37.7109375" style="1784" customWidth="1"/>
    <col min="2792" max="2794" width="14.28515625" style="1784" bestFit="1" customWidth="1"/>
    <col min="2795" max="2795" width="14.140625" style="1784" customWidth="1"/>
    <col min="2796" max="2804" width="14.28515625" style="1784"/>
    <col min="2805" max="2805" width="37.7109375" style="1784" customWidth="1"/>
    <col min="2806" max="2813" width="13.5703125" style="1784" bestFit="1" customWidth="1"/>
    <col min="2814" max="2817" width="15.42578125" style="1784" bestFit="1" customWidth="1"/>
    <col min="2818" max="2818" width="36.85546875" style="1784" customWidth="1"/>
    <col min="2819" max="2830" width="15.42578125" style="1784" bestFit="1" customWidth="1"/>
    <col min="2831" max="2831" width="36.85546875" style="1784" customWidth="1"/>
    <col min="2832" max="2839" width="15.42578125" style="1784" bestFit="1" customWidth="1"/>
    <col min="2840" max="2845" width="16.42578125" style="1784" bestFit="1" customWidth="1"/>
    <col min="2846" max="2846" width="16.42578125" style="1784" customWidth="1"/>
    <col min="2847" max="2847" width="16.42578125" style="1784" bestFit="1" customWidth="1"/>
    <col min="2848" max="2848" width="19.28515625" style="1784" customWidth="1"/>
    <col min="2849" max="2850" width="16.42578125" style="1784" bestFit="1" customWidth="1"/>
    <col min="2851" max="3046" width="9.140625" style="1784" customWidth="1"/>
    <col min="3047" max="3047" width="37.7109375" style="1784" customWidth="1"/>
    <col min="3048" max="3050" width="14.28515625" style="1784" bestFit="1" customWidth="1"/>
    <col min="3051" max="3051" width="14.140625" style="1784" customWidth="1"/>
    <col min="3052" max="3060" width="14.28515625" style="1784"/>
    <col min="3061" max="3061" width="37.7109375" style="1784" customWidth="1"/>
    <col min="3062" max="3069" width="13.5703125" style="1784" bestFit="1" customWidth="1"/>
    <col min="3070" max="3073" width="15.42578125" style="1784" bestFit="1" customWidth="1"/>
    <col min="3074" max="3074" width="36.85546875" style="1784" customWidth="1"/>
    <col min="3075" max="3086" width="15.42578125" style="1784" bestFit="1" customWidth="1"/>
    <col min="3087" max="3087" width="36.85546875" style="1784" customWidth="1"/>
    <col min="3088" max="3095" width="15.42578125" style="1784" bestFit="1" customWidth="1"/>
    <col min="3096" max="3101" width="16.42578125" style="1784" bestFit="1" customWidth="1"/>
    <col min="3102" max="3102" width="16.42578125" style="1784" customWidth="1"/>
    <col min="3103" max="3103" width="16.42578125" style="1784" bestFit="1" customWidth="1"/>
    <col min="3104" max="3104" width="19.28515625" style="1784" customWidth="1"/>
    <col min="3105" max="3106" width="16.42578125" style="1784" bestFit="1" customWidth="1"/>
    <col min="3107" max="3302" width="9.140625" style="1784" customWidth="1"/>
    <col min="3303" max="3303" width="37.7109375" style="1784" customWidth="1"/>
    <col min="3304" max="3306" width="14.28515625" style="1784" bestFit="1" customWidth="1"/>
    <col min="3307" max="3307" width="14.140625" style="1784" customWidth="1"/>
    <col min="3308" max="3316" width="14.28515625" style="1784"/>
    <col min="3317" max="3317" width="37.7109375" style="1784" customWidth="1"/>
    <col min="3318" max="3325" width="13.5703125" style="1784" bestFit="1" customWidth="1"/>
    <col min="3326" max="3329" width="15.42578125" style="1784" bestFit="1" customWidth="1"/>
    <col min="3330" max="3330" width="36.85546875" style="1784" customWidth="1"/>
    <col min="3331" max="3342" width="15.42578125" style="1784" bestFit="1" customWidth="1"/>
    <col min="3343" max="3343" width="36.85546875" style="1784" customWidth="1"/>
    <col min="3344" max="3351" width="15.42578125" style="1784" bestFit="1" customWidth="1"/>
    <col min="3352" max="3357" width="16.42578125" style="1784" bestFit="1" customWidth="1"/>
    <col min="3358" max="3358" width="16.42578125" style="1784" customWidth="1"/>
    <col min="3359" max="3359" width="16.42578125" style="1784" bestFit="1" customWidth="1"/>
    <col min="3360" max="3360" width="19.28515625" style="1784" customWidth="1"/>
    <col min="3361" max="3362" width="16.42578125" style="1784" bestFit="1" customWidth="1"/>
    <col min="3363" max="3558" width="9.140625" style="1784" customWidth="1"/>
    <col min="3559" max="3559" width="37.7109375" style="1784" customWidth="1"/>
    <col min="3560" max="3562" width="14.28515625" style="1784" bestFit="1" customWidth="1"/>
    <col min="3563" max="3563" width="14.140625" style="1784" customWidth="1"/>
    <col min="3564" max="3572" width="14.28515625" style="1784"/>
    <col min="3573" max="3573" width="37.7109375" style="1784" customWidth="1"/>
    <col min="3574" max="3581" width="13.5703125" style="1784" bestFit="1" customWidth="1"/>
    <col min="3582" max="3585" width="15.42578125" style="1784" bestFit="1" customWidth="1"/>
    <col min="3586" max="3586" width="36.85546875" style="1784" customWidth="1"/>
    <col min="3587" max="3598" width="15.42578125" style="1784" bestFit="1" customWidth="1"/>
    <col min="3599" max="3599" width="36.85546875" style="1784" customWidth="1"/>
    <col min="3600" max="3607" width="15.42578125" style="1784" bestFit="1" customWidth="1"/>
    <col min="3608" max="3613" width="16.42578125" style="1784" bestFit="1" customWidth="1"/>
    <col min="3614" max="3614" width="16.42578125" style="1784" customWidth="1"/>
    <col min="3615" max="3615" width="16.42578125" style="1784" bestFit="1" customWidth="1"/>
    <col min="3616" max="3616" width="19.28515625" style="1784" customWidth="1"/>
    <col min="3617" max="3618" width="16.42578125" style="1784" bestFit="1" customWidth="1"/>
    <col min="3619" max="3814" width="9.140625" style="1784" customWidth="1"/>
    <col min="3815" max="3815" width="37.7109375" style="1784" customWidth="1"/>
    <col min="3816" max="3818" width="14.28515625" style="1784" bestFit="1" customWidth="1"/>
    <col min="3819" max="3819" width="14.140625" style="1784" customWidth="1"/>
    <col min="3820" max="3828" width="14.28515625" style="1784"/>
    <col min="3829" max="3829" width="37.7109375" style="1784" customWidth="1"/>
    <col min="3830" max="3837" width="13.5703125" style="1784" bestFit="1" customWidth="1"/>
    <col min="3838" max="3841" width="15.42578125" style="1784" bestFit="1" customWidth="1"/>
    <col min="3842" max="3842" width="36.85546875" style="1784" customWidth="1"/>
    <col min="3843" max="3854" width="15.42578125" style="1784" bestFit="1" customWidth="1"/>
    <col min="3855" max="3855" width="36.85546875" style="1784" customWidth="1"/>
    <col min="3856" max="3863" width="15.42578125" style="1784" bestFit="1" customWidth="1"/>
    <col min="3864" max="3869" width="16.42578125" style="1784" bestFit="1" customWidth="1"/>
    <col min="3870" max="3870" width="16.42578125" style="1784" customWidth="1"/>
    <col min="3871" max="3871" width="16.42578125" style="1784" bestFit="1" customWidth="1"/>
    <col min="3872" max="3872" width="19.28515625" style="1784" customWidth="1"/>
    <col min="3873" max="3874" width="16.42578125" style="1784" bestFit="1" customWidth="1"/>
    <col min="3875" max="4070" width="9.140625" style="1784" customWidth="1"/>
    <col min="4071" max="4071" width="37.7109375" style="1784" customWidth="1"/>
    <col min="4072" max="4074" width="14.28515625" style="1784" bestFit="1" customWidth="1"/>
    <col min="4075" max="4075" width="14.140625" style="1784" customWidth="1"/>
    <col min="4076" max="4084" width="14.28515625" style="1784"/>
    <col min="4085" max="4085" width="37.7109375" style="1784" customWidth="1"/>
    <col min="4086" max="4093" width="13.5703125" style="1784" bestFit="1" customWidth="1"/>
    <col min="4094" max="4097" width="15.42578125" style="1784" bestFit="1" customWidth="1"/>
    <col min="4098" max="4098" width="36.85546875" style="1784" customWidth="1"/>
    <col min="4099" max="4110" width="15.42578125" style="1784" bestFit="1" customWidth="1"/>
    <col min="4111" max="4111" width="36.85546875" style="1784" customWidth="1"/>
    <col min="4112" max="4119" width="15.42578125" style="1784" bestFit="1" customWidth="1"/>
    <col min="4120" max="4125" width="16.42578125" style="1784" bestFit="1" customWidth="1"/>
    <col min="4126" max="4126" width="16.42578125" style="1784" customWidth="1"/>
    <col min="4127" max="4127" width="16.42578125" style="1784" bestFit="1" customWidth="1"/>
    <col min="4128" max="4128" width="19.28515625" style="1784" customWidth="1"/>
    <col min="4129" max="4130" width="16.42578125" style="1784" bestFit="1" customWidth="1"/>
    <col min="4131" max="4326" width="9.140625" style="1784" customWidth="1"/>
    <col min="4327" max="4327" width="37.7109375" style="1784" customWidth="1"/>
    <col min="4328" max="4330" width="14.28515625" style="1784" bestFit="1" customWidth="1"/>
    <col min="4331" max="4331" width="14.140625" style="1784" customWidth="1"/>
    <col min="4332" max="4340" width="14.28515625" style="1784"/>
    <col min="4341" max="4341" width="37.7109375" style="1784" customWidth="1"/>
    <col min="4342" max="4349" width="13.5703125" style="1784" bestFit="1" customWidth="1"/>
    <col min="4350" max="4353" width="15.42578125" style="1784" bestFit="1" customWidth="1"/>
    <col min="4354" max="4354" width="36.85546875" style="1784" customWidth="1"/>
    <col min="4355" max="4366" width="15.42578125" style="1784" bestFit="1" customWidth="1"/>
    <col min="4367" max="4367" width="36.85546875" style="1784" customWidth="1"/>
    <col min="4368" max="4375" width="15.42578125" style="1784" bestFit="1" customWidth="1"/>
    <col min="4376" max="4381" width="16.42578125" style="1784" bestFit="1" customWidth="1"/>
    <col min="4382" max="4382" width="16.42578125" style="1784" customWidth="1"/>
    <col min="4383" max="4383" width="16.42578125" style="1784" bestFit="1" customWidth="1"/>
    <col min="4384" max="4384" width="19.28515625" style="1784" customWidth="1"/>
    <col min="4385" max="4386" width="16.42578125" style="1784" bestFit="1" customWidth="1"/>
    <col min="4387" max="4582" width="9.140625" style="1784" customWidth="1"/>
    <col min="4583" max="4583" width="37.7109375" style="1784" customWidth="1"/>
    <col min="4584" max="4586" width="14.28515625" style="1784" bestFit="1" customWidth="1"/>
    <col min="4587" max="4587" width="14.140625" style="1784" customWidth="1"/>
    <col min="4588" max="4596" width="14.28515625" style="1784"/>
    <col min="4597" max="4597" width="37.7109375" style="1784" customWidth="1"/>
    <col min="4598" max="4605" width="13.5703125" style="1784" bestFit="1" customWidth="1"/>
    <col min="4606" max="4609" width="15.42578125" style="1784" bestFit="1" customWidth="1"/>
    <col min="4610" max="4610" width="36.85546875" style="1784" customWidth="1"/>
    <col min="4611" max="4622" width="15.42578125" style="1784" bestFit="1" customWidth="1"/>
    <col min="4623" max="4623" width="36.85546875" style="1784" customWidth="1"/>
    <col min="4624" max="4631" width="15.42578125" style="1784" bestFit="1" customWidth="1"/>
    <col min="4632" max="4637" width="16.42578125" style="1784" bestFit="1" customWidth="1"/>
    <col min="4638" max="4638" width="16.42578125" style="1784" customWidth="1"/>
    <col min="4639" max="4639" width="16.42578125" style="1784" bestFit="1" customWidth="1"/>
    <col min="4640" max="4640" width="19.28515625" style="1784" customWidth="1"/>
    <col min="4641" max="4642" width="16.42578125" style="1784" bestFit="1" customWidth="1"/>
    <col min="4643" max="4838" width="9.140625" style="1784" customWidth="1"/>
    <col min="4839" max="4839" width="37.7109375" style="1784" customWidth="1"/>
    <col min="4840" max="4842" width="14.28515625" style="1784" bestFit="1" customWidth="1"/>
    <col min="4843" max="4843" width="14.140625" style="1784" customWidth="1"/>
    <col min="4844" max="4852" width="14.28515625" style="1784"/>
    <col min="4853" max="4853" width="37.7109375" style="1784" customWidth="1"/>
    <col min="4854" max="4861" width="13.5703125" style="1784" bestFit="1" customWidth="1"/>
    <col min="4862" max="4865" width="15.42578125" style="1784" bestFit="1" customWidth="1"/>
    <col min="4866" max="4866" width="36.85546875" style="1784" customWidth="1"/>
    <col min="4867" max="4878" width="15.42578125" style="1784" bestFit="1" customWidth="1"/>
    <col min="4879" max="4879" width="36.85546875" style="1784" customWidth="1"/>
    <col min="4880" max="4887" width="15.42578125" style="1784" bestFit="1" customWidth="1"/>
    <col min="4888" max="4893" width="16.42578125" style="1784" bestFit="1" customWidth="1"/>
    <col min="4894" max="4894" width="16.42578125" style="1784" customWidth="1"/>
    <col min="4895" max="4895" width="16.42578125" style="1784" bestFit="1" customWidth="1"/>
    <col min="4896" max="4896" width="19.28515625" style="1784" customWidth="1"/>
    <col min="4897" max="4898" width="16.42578125" style="1784" bestFit="1" customWidth="1"/>
    <col min="4899" max="5094" width="9.140625" style="1784" customWidth="1"/>
    <col min="5095" max="5095" width="37.7109375" style="1784" customWidth="1"/>
    <col min="5096" max="5098" width="14.28515625" style="1784" bestFit="1" customWidth="1"/>
    <col min="5099" max="5099" width="14.140625" style="1784" customWidth="1"/>
    <col min="5100" max="5108" width="14.28515625" style="1784"/>
    <col min="5109" max="5109" width="37.7109375" style="1784" customWidth="1"/>
    <col min="5110" max="5117" width="13.5703125" style="1784" bestFit="1" customWidth="1"/>
    <col min="5118" max="5121" width="15.42578125" style="1784" bestFit="1" customWidth="1"/>
    <col min="5122" max="5122" width="36.85546875" style="1784" customWidth="1"/>
    <col min="5123" max="5134" width="15.42578125" style="1784" bestFit="1" customWidth="1"/>
    <col min="5135" max="5135" width="36.85546875" style="1784" customWidth="1"/>
    <col min="5136" max="5143" width="15.42578125" style="1784" bestFit="1" customWidth="1"/>
    <col min="5144" max="5149" width="16.42578125" style="1784" bestFit="1" customWidth="1"/>
    <col min="5150" max="5150" width="16.42578125" style="1784" customWidth="1"/>
    <col min="5151" max="5151" width="16.42578125" style="1784" bestFit="1" customWidth="1"/>
    <col min="5152" max="5152" width="19.28515625" style="1784" customWidth="1"/>
    <col min="5153" max="5154" width="16.42578125" style="1784" bestFit="1" customWidth="1"/>
    <col min="5155" max="5350" width="9.140625" style="1784" customWidth="1"/>
    <col min="5351" max="5351" width="37.7109375" style="1784" customWidth="1"/>
    <col min="5352" max="5354" width="14.28515625" style="1784" bestFit="1" customWidth="1"/>
    <col min="5355" max="5355" width="14.140625" style="1784" customWidth="1"/>
    <col min="5356" max="5364" width="14.28515625" style="1784"/>
    <col min="5365" max="5365" width="37.7109375" style="1784" customWidth="1"/>
    <col min="5366" max="5373" width="13.5703125" style="1784" bestFit="1" customWidth="1"/>
    <col min="5374" max="5377" width="15.42578125" style="1784" bestFit="1" customWidth="1"/>
    <col min="5378" max="5378" width="36.85546875" style="1784" customWidth="1"/>
    <col min="5379" max="5390" width="15.42578125" style="1784" bestFit="1" customWidth="1"/>
    <col min="5391" max="5391" width="36.85546875" style="1784" customWidth="1"/>
    <col min="5392" max="5399" width="15.42578125" style="1784" bestFit="1" customWidth="1"/>
    <col min="5400" max="5405" width="16.42578125" style="1784" bestFit="1" customWidth="1"/>
    <col min="5406" max="5406" width="16.42578125" style="1784" customWidth="1"/>
    <col min="5407" max="5407" width="16.42578125" style="1784" bestFit="1" customWidth="1"/>
    <col min="5408" max="5408" width="19.28515625" style="1784" customWidth="1"/>
    <col min="5409" max="5410" width="16.42578125" style="1784" bestFit="1" customWidth="1"/>
    <col min="5411" max="5606" width="9.140625" style="1784" customWidth="1"/>
    <col min="5607" max="5607" width="37.7109375" style="1784" customWidth="1"/>
    <col min="5608" max="5610" width="14.28515625" style="1784" bestFit="1" customWidth="1"/>
    <col min="5611" max="5611" width="14.140625" style="1784" customWidth="1"/>
    <col min="5612" max="5620" width="14.28515625" style="1784"/>
    <col min="5621" max="5621" width="37.7109375" style="1784" customWidth="1"/>
    <col min="5622" max="5629" width="13.5703125" style="1784" bestFit="1" customWidth="1"/>
    <col min="5630" max="5633" width="15.42578125" style="1784" bestFit="1" customWidth="1"/>
    <col min="5634" max="5634" width="36.85546875" style="1784" customWidth="1"/>
    <col min="5635" max="5646" width="15.42578125" style="1784" bestFit="1" customWidth="1"/>
    <col min="5647" max="5647" width="36.85546875" style="1784" customWidth="1"/>
    <col min="5648" max="5655" width="15.42578125" style="1784" bestFit="1" customWidth="1"/>
    <col min="5656" max="5661" width="16.42578125" style="1784" bestFit="1" customWidth="1"/>
    <col min="5662" max="5662" width="16.42578125" style="1784" customWidth="1"/>
    <col min="5663" max="5663" width="16.42578125" style="1784" bestFit="1" customWidth="1"/>
    <col min="5664" max="5664" width="19.28515625" style="1784" customWidth="1"/>
    <col min="5665" max="5666" width="16.42578125" style="1784" bestFit="1" customWidth="1"/>
    <col min="5667" max="5862" width="9.140625" style="1784" customWidth="1"/>
    <col min="5863" max="5863" width="37.7109375" style="1784" customWidth="1"/>
    <col min="5864" max="5866" width="14.28515625" style="1784" bestFit="1" customWidth="1"/>
    <col min="5867" max="5867" width="14.140625" style="1784" customWidth="1"/>
    <col min="5868" max="5876" width="14.28515625" style="1784"/>
    <col min="5877" max="5877" width="37.7109375" style="1784" customWidth="1"/>
    <col min="5878" max="5885" width="13.5703125" style="1784" bestFit="1" customWidth="1"/>
    <col min="5886" max="5889" width="15.42578125" style="1784" bestFit="1" customWidth="1"/>
    <col min="5890" max="5890" width="36.85546875" style="1784" customWidth="1"/>
    <col min="5891" max="5902" width="15.42578125" style="1784" bestFit="1" customWidth="1"/>
    <col min="5903" max="5903" width="36.85546875" style="1784" customWidth="1"/>
    <col min="5904" max="5911" width="15.42578125" style="1784" bestFit="1" customWidth="1"/>
    <col min="5912" max="5917" width="16.42578125" style="1784" bestFit="1" customWidth="1"/>
    <col min="5918" max="5918" width="16.42578125" style="1784" customWidth="1"/>
    <col min="5919" max="5919" width="16.42578125" style="1784" bestFit="1" customWidth="1"/>
    <col min="5920" max="5920" width="19.28515625" style="1784" customWidth="1"/>
    <col min="5921" max="5922" width="16.42578125" style="1784" bestFit="1" customWidth="1"/>
    <col min="5923" max="6118" width="9.140625" style="1784" customWidth="1"/>
    <col min="6119" max="6119" width="37.7109375" style="1784" customWidth="1"/>
    <col min="6120" max="6122" width="14.28515625" style="1784" bestFit="1" customWidth="1"/>
    <col min="6123" max="6123" width="14.140625" style="1784" customWidth="1"/>
    <col min="6124" max="6132" width="14.28515625" style="1784"/>
    <col min="6133" max="6133" width="37.7109375" style="1784" customWidth="1"/>
    <col min="6134" max="6141" width="13.5703125" style="1784" bestFit="1" customWidth="1"/>
    <col min="6142" max="6145" width="15.42578125" style="1784" bestFit="1" customWidth="1"/>
    <col min="6146" max="6146" width="36.85546875" style="1784" customWidth="1"/>
    <col min="6147" max="6158" width="15.42578125" style="1784" bestFit="1" customWidth="1"/>
    <col min="6159" max="6159" width="36.85546875" style="1784" customWidth="1"/>
    <col min="6160" max="6167" width="15.42578125" style="1784" bestFit="1" customWidth="1"/>
    <col min="6168" max="6173" width="16.42578125" style="1784" bestFit="1" customWidth="1"/>
    <col min="6174" max="6174" width="16.42578125" style="1784" customWidth="1"/>
    <col min="6175" max="6175" width="16.42578125" style="1784" bestFit="1" customWidth="1"/>
    <col min="6176" max="6176" width="19.28515625" style="1784" customWidth="1"/>
    <col min="6177" max="6178" width="16.42578125" style="1784" bestFit="1" customWidth="1"/>
    <col min="6179" max="6374" width="9.140625" style="1784" customWidth="1"/>
    <col min="6375" max="6375" width="37.7109375" style="1784" customWidth="1"/>
    <col min="6376" max="6378" width="14.28515625" style="1784" bestFit="1" customWidth="1"/>
    <col min="6379" max="6379" width="14.140625" style="1784" customWidth="1"/>
    <col min="6380" max="6388" width="14.28515625" style="1784"/>
    <col min="6389" max="6389" width="37.7109375" style="1784" customWidth="1"/>
    <col min="6390" max="6397" width="13.5703125" style="1784" bestFit="1" customWidth="1"/>
    <col min="6398" max="6401" width="15.42578125" style="1784" bestFit="1" customWidth="1"/>
    <col min="6402" max="6402" width="36.85546875" style="1784" customWidth="1"/>
    <col min="6403" max="6414" width="15.42578125" style="1784" bestFit="1" customWidth="1"/>
    <col min="6415" max="6415" width="36.85546875" style="1784" customWidth="1"/>
    <col min="6416" max="6423" width="15.42578125" style="1784" bestFit="1" customWidth="1"/>
    <col min="6424" max="6429" width="16.42578125" style="1784" bestFit="1" customWidth="1"/>
    <col min="6430" max="6430" width="16.42578125" style="1784" customWidth="1"/>
    <col min="6431" max="6431" width="16.42578125" style="1784" bestFit="1" customWidth="1"/>
    <col min="6432" max="6432" width="19.28515625" style="1784" customWidth="1"/>
    <col min="6433" max="6434" width="16.42578125" style="1784" bestFit="1" customWidth="1"/>
    <col min="6435" max="6630" width="9.140625" style="1784" customWidth="1"/>
    <col min="6631" max="6631" width="37.7109375" style="1784" customWidth="1"/>
    <col min="6632" max="6634" width="14.28515625" style="1784" bestFit="1" customWidth="1"/>
    <col min="6635" max="6635" width="14.140625" style="1784" customWidth="1"/>
    <col min="6636" max="6644" width="14.28515625" style="1784"/>
    <col min="6645" max="6645" width="37.7109375" style="1784" customWidth="1"/>
    <col min="6646" max="6653" width="13.5703125" style="1784" bestFit="1" customWidth="1"/>
    <col min="6654" max="6657" width="15.42578125" style="1784" bestFit="1" customWidth="1"/>
    <col min="6658" max="6658" width="36.85546875" style="1784" customWidth="1"/>
    <col min="6659" max="6670" width="15.42578125" style="1784" bestFit="1" customWidth="1"/>
    <col min="6671" max="6671" width="36.85546875" style="1784" customWidth="1"/>
    <col min="6672" max="6679" width="15.42578125" style="1784" bestFit="1" customWidth="1"/>
    <col min="6680" max="6685" width="16.42578125" style="1784" bestFit="1" customWidth="1"/>
    <col min="6686" max="6686" width="16.42578125" style="1784" customWidth="1"/>
    <col min="6687" max="6687" width="16.42578125" style="1784" bestFit="1" customWidth="1"/>
    <col min="6688" max="6688" width="19.28515625" style="1784" customWidth="1"/>
    <col min="6689" max="6690" width="16.42578125" style="1784" bestFit="1" customWidth="1"/>
    <col min="6691" max="6886" width="9.140625" style="1784" customWidth="1"/>
    <col min="6887" max="6887" width="37.7109375" style="1784" customWidth="1"/>
    <col min="6888" max="6890" width="14.28515625" style="1784" bestFit="1" customWidth="1"/>
    <col min="6891" max="6891" width="14.140625" style="1784" customWidth="1"/>
    <col min="6892" max="6900" width="14.28515625" style="1784"/>
    <col min="6901" max="6901" width="37.7109375" style="1784" customWidth="1"/>
    <col min="6902" max="6909" width="13.5703125" style="1784" bestFit="1" customWidth="1"/>
    <col min="6910" max="6913" width="15.42578125" style="1784" bestFit="1" customWidth="1"/>
    <col min="6914" max="6914" width="36.85546875" style="1784" customWidth="1"/>
    <col min="6915" max="6926" width="15.42578125" style="1784" bestFit="1" customWidth="1"/>
    <col min="6927" max="6927" width="36.85546875" style="1784" customWidth="1"/>
    <col min="6928" max="6935" width="15.42578125" style="1784" bestFit="1" customWidth="1"/>
    <col min="6936" max="6941" width="16.42578125" style="1784" bestFit="1" customWidth="1"/>
    <col min="6942" max="6942" width="16.42578125" style="1784" customWidth="1"/>
    <col min="6943" max="6943" width="16.42578125" style="1784" bestFit="1" customWidth="1"/>
    <col min="6944" max="6944" width="19.28515625" style="1784" customWidth="1"/>
    <col min="6945" max="6946" width="16.42578125" style="1784" bestFit="1" customWidth="1"/>
    <col min="6947" max="7142" width="9.140625" style="1784" customWidth="1"/>
    <col min="7143" max="7143" width="37.7109375" style="1784" customWidth="1"/>
    <col min="7144" max="7146" width="14.28515625" style="1784" bestFit="1" customWidth="1"/>
    <col min="7147" max="7147" width="14.140625" style="1784" customWidth="1"/>
    <col min="7148" max="7156" width="14.28515625" style="1784"/>
    <col min="7157" max="7157" width="37.7109375" style="1784" customWidth="1"/>
    <col min="7158" max="7165" width="13.5703125" style="1784" bestFit="1" customWidth="1"/>
    <col min="7166" max="7169" width="15.42578125" style="1784" bestFit="1" customWidth="1"/>
    <col min="7170" max="7170" width="36.85546875" style="1784" customWidth="1"/>
    <col min="7171" max="7182" width="15.42578125" style="1784" bestFit="1" customWidth="1"/>
    <col min="7183" max="7183" width="36.85546875" style="1784" customWidth="1"/>
    <col min="7184" max="7191" width="15.42578125" style="1784" bestFit="1" customWidth="1"/>
    <col min="7192" max="7197" width="16.42578125" style="1784" bestFit="1" customWidth="1"/>
    <col min="7198" max="7198" width="16.42578125" style="1784" customWidth="1"/>
    <col min="7199" max="7199" width="16.42578125" style="1784" bestFit="1" customWidth="1"/>
    <col min="7200" max="7200" width="19.28515625" style="1784" customWidth="1"/>
    <col min="7201" max="7202" width="16.42578125" style="1784" bestFit="1" customWidth="1"/>
    <col min="7203" max="7398" width="9.140625" style="1784" customWidth="1"/>
    <col min="7399" max="7399" width="37.7109375" style="1784" customWidth="1"/>
    <col min="7400" max="7402" width="14.28515625" style="1784" bestFit="1" customWidth="1"/>
    <col min="7403" max="7403" width="14.140625" style="1784" customWidth="1"/>
    <col min="7404" max="7412" width="14.28515625" style="1784"/>
    <col min="7413" max="7413" width="37.7109375" style="1784" customWidth="1"/>
    <col min="7414" max="7421" width="13.5703125" style="1784" bestFit="1" customWidth="1"/>
    <col min="7422" max="7425" width="15.42578125" style="1784" bestFit="1" customWidth="1"/>
    <col min="7426" max="7426" width="36.85546875" style="1784" customWidth="1"/>
    <col min="7427" max="7438" width="15.42578125" style="1784" bestFit="1" customWidth="1"/>
    <col min="7439" max="7439" width="36.85546875" style="1784" customWidth="1"/>
    <col min="7440" max="7447" width="15.42578125" style="1784" bestFit="1" customWidth="1"/>
    <col min="7448" max="7453" width="16.42578125" style="1784" bestFit="1" customWidth="1"/>
    <col min="7454" max="7454" width="16.42578125" style="1784" customWidth="1"/>
    <col min="7455" max="7455" width="16.42578125" style="1784" bestFit="1" customWidth="1"/>
    <col min="7456" max="7456" width="19.28515625" style="1784" customWidth="1"/>
    <col min="7457" max="7458" width="16.42578125" style="1784" bestFit="1" customWidth="1"/>
    <col min="7459" max="7654" width="9.140625" style="1784" customWidth="1"/>
    <col min="7655" max="7655" width="37.7109375" style="1784" customWidth="1"/>
    <col min="7656" max="7658" width="14.28515625" style="1784" bestFit="1" customWidth="1"/>
    <col min="7659" max="7659" width="14.140625" style="1784" customWidth="1"/>
    <col min="7660" max="7668" width="14.28515625" style="1784"/>
    <col min="7669" max="7669" width="37.7109375" style="1784" customWidth="1"/>
    <col min="7670" max="7677" width="13.5703125" style="1784" bestFit="1" customWidth="1"/>
    <col min="7678" max="7681" width="15.42578125" style="1784" bestFit="1" customWidth="1"/>
    <col min="7682" max="7682" width="36.85546875" style="1784" customWidth="1"/>
    <col min="7683" max="7694" width="15.42578125" style="1784" bestFit="1" customWidth="1"/>
    <col min="7695" max="7695" width="36.85546875" style="1784" customWidth="1"/>
    <col min="7696" max="7703" width="15.42578125" style="1784" bestFit="1" customWidth="1"/>
    <col min="7704" max="7709" width="16.42578125" style="1784" bestFit="1" customWidth="1"/>
    <col min="7710" max="7710" width="16.42578125" style="1784" customWidth="1"/>
    <col min="7711" max="7711" width="16.42578125" style="1784" bestFit="1" customWidth="1"/>
    <col min="7712" max="7712" width="19.28515625" style="1784" customWidth="1"/>
    <col min="7713" max="7714" width="16.42578125" style="1784" bestFit="1" customWidth="1"/>
    <col min="7715" max="7910" width="9.140625" style="1784" customWidth="1"/>
    <col min="7911" max="7911" width="37.7109375" style="1784" customWidth="1"/>
    <col min="7912" max="7914" width="14.28515625" style="1784" bestFit="1" customWidth="1"/>
    <col min="7915" max="7915" width="14.140625" style="1784" customWidth="1"/>
    <col min="7916" max="7924" width="14.28515625" style="1784"/>
    <col min="7925" max="7925" width="37.7109375" style="1784" customWidth="1"/>
    <col min="7926" max="7933" width="13.5703125" style="1784" bestFit="1" customWidth="1"/>
    <col min="7934" max="7937" width="15.42578125" style="1784" bestFit="1" customWidth="1"/>
    <col min="7938" max="7938" width="36.85546875" style="1784" customWidth="1"/>
    <col min="7939" max="7950" width="15.42578125" style="1784" bestFit="1" customWidth="1"/>
    <col min="7951" max="7951" width="36.85546875" style="1784" customWidth="1"/>
    <col min="7952" max="7959" width="15.42578125" style="1784" bestFit="1" customWidth="1"/>
    <col min="7960" max="7965" width="16.42578125" style="1784" bestFit="1" customWidth="1"/>
    <col min="7966" max="7966" width="16.42578125" style="1784" customWidth="1"/>
    <col min="7967" max="7967" width="16.42578125" style="1784" bestFit="1" customWidth="1"/>
    <col min="7968" max="7968" width="19.28515625" style="1784" customWidth="1"/>
    <col min="7969" max="7970" width="16.42578125" style="1784" bestFit="1" customWidth="1"/>
    <col min="7971" max="8166" width="9.140625" style="1784" customWidth="1"/>
    <col min="8167" max="8167" width="37.7109375" style="1784" customWidth="1"/>
    <col min="8168" max="8170" width="14.28515625" style="1784" bestFit="1" customWidth="1"/>
    <col min="8171" max="8171" width="14.140625" style="1784" customWidth="1"/>
    <col min="8172" max="8180" width="14.28515625" style="1784"/>
    <col min="8181" max="8181" width="37.7109375" style="1784" customWidth="1"/>
    <col min="8182" max="8189" width="13.5703125" style="1784" bestFit="1" customWidth="1"/>
    <col min="8190" max="8193" width="15.42578125" style="1784" bestFit="1" customWidth="1"/>
    <col min="8194" max="8194" width="36.85546875" style="1784" customWidth="1"/>
    <col min="8195" max="8206" width="15.42578125" style="1784" bestFit="1" customWidth="1"/>
    <col min="8207" max="8207" width="36.85546875" style="1784" customWidth="1"/>
    <col min="8208" max="8215" width="15.42578125" style="1784" bestFit="1" customWidth="1"/>
    <col min="8216" max="8221" width="16.42578125" style="1784" bestFit="1" customWidth="1"/>
    <col min="8222" max="8222" width="16.42578125" style="1784" customWidth="1"/>
    <col min="8223" max="8223" width="16.42578125" style="1784" bestFit="1" customWidth="1"/>
    <col min="8224" max="8224" width="19.28515625" style="1784" customWidth="1"/>
    <col min="8225" max="8226" width="16.42578125" style="1784" bestFit="1" customWidth="1"/>
    <col min="8227" max="8422" width="9.140625" style="1784" customWidth="1"/>
    <col min="8423" max="8423" width="37.7109375" style="1784" customWidth="1"/>
    <col min="8424" max="8426" width="14.28515625" style="1784" bestFit="1" customWidth="1"/>
    <col min="8427" max="8427" width="14.140625" style="1784" customWidth="1"/>
    <col min="8428" max="8436" width="14.28515625" style="1784"/>
    <col min="8437" max="8437" width="37.7109375" style="1784" customWidth="1"/>
    <col min="8438" max="8445" width="13.5703125" style="1784" bestFit="1" customWidth="1"/>
    <col min="8446" max="8449" width="15.42578125" style="1784" bestFit="1" customWidth="1"/>
    <col min="8450" max="8450" width="36.85546875" style="1784" customWidth="1"/>
    <col min="8451" max="8462" width="15.42578125" style="1784" bestFit="1" customWidth="1"/>
    <col min="8463" max="8463" width="36.85546875" style="1784" customWidth="1"/>
    <col min="8464" max="8471" width="15.42578125" style="1784" bestFit="1" customWidth="1"/>
    <col min="8472" max="8477" width="16.42578125" style="1784" bestFit="1" customWidth="1"/>
    <col min="8478" max="8478" width="16.42578125" style="1784" customWidth="1"/>
    <col min="8479" max="8479" width="16.42578125" style="1784" bestFit="1" customWidth="1"/>
    <col min="8480" max="8480" width="19.28515625" style="1784" customWidth="1"/>
    <col min="8481" max="8482" width="16.42578125" style="1784" bestFit="1" customWidth="1"/>
    <col min="8483" max="8678" width="9.140625" style="1784" customWidth="1"/>
    <col min="8679" max="8679" width="37.7109375" style="1784" customWidth="1"/>
    <col min="8680" max="8682" width="14.28515625" style="1784" bestFit="1" customWidth="1"/>
    <col min="8683" max="8683" width="14.140625" style="1784" customWidth="1"/>
    <col min="8684" max="8692" width="14.28515625" style="1784"/>
    <col min="8693" max="8693" width="37.7109375" style="1784" customWidth="1"/>
    <col min="8694" max="8701" width="13.5703125" style="1784" bestFit="1" customWidth="1"/>
    <col min="8702" max="8705" width="15.42578125" style="1784" bestFit="1" customWidth="1"/>
    <col min="8706" max="8706" width="36.85546875" style="1784" customWidth="1"/>
    <col min="8707" max="8718" width="15.42578125" style="1784" bestFit="1" customWidth="1"/>
    <col min="8719" max="8719" width="36.85546875" style="1784" customWidth="1"/>
    <col min="8720" max="8727" width="15.42578125" style="1784" bestFit="1" customWidth="1"/>
    <col min="8728" max="8733" width="16.42578125" style="1784" bestFit="1" customWidth="1"/>
    <col min="8734" max="8734" width="16.42578125" style="1784" customWidth="1"/>
    <col min="8735" max="8735" width="16.42578125" style="1784" bestFit="1" customWidth="1"/>
    <col min="8736" max="8736" width="19.28515625" style="1784" customWidth="1"/>
    <col min="8737" max="8738" width="16.42578125" style="1784" bestFit="1" customWidth="1"/>
    <col min="8739" max="8934" width="9.140625" style="1784" customWidth="1"/>
    <col min="8935" max="8935" width="37.7109375" style="1784" customWidth="1"/>
    <col min="8936" max="8938" width="14.28515625" style="1784" bestFit="1" customWidth="1"/>
    <col min="8939" max="8939" width="14.140625" style="1784" customWidth="1"/>
    <col min="8940" max="8948" width="14.28515625" style="1784"/>
    <col min="8949" max="8949" width="37.7109375" style="1784" customWidth="1"/>
    <col min="8950" max="8957" width="13.5703125" style="1784" bestFit="1" customWidth="1"/>
    <col min="8958" max="8961" width="15.42578125" style="1784" bestFit="1" customWidth="1"/>
    <col min="8962" max="8962" width="36.85546875" style="1784" customWidth="1"/>
    <col min="8963" max="8974" width="15.42578125" style="1784" bestFit="1" customWidth="1"/>
    <col min="8975" max="8975" width="36.85546875" style="1784" customWidth="1"/>
    <col min="8976" max="8983" width="15.42578125" style="1784" bestFit="1" customWidth="1"/>
    <col min="8984" max="8989" width="16.42578125" style="1784" bestFit="1" customWidth="1"/>
    <col min="8990" max="8990" width="16.42578125" style="1784" customWidth="1"/>
    <col min="8991" max="8991" width="16.42578125" style="1784" bestFit="1" customWidth="1"/>
    <col min="8992" max="8992" width="19.28515625" style="1784" customWidth="1"/>
    <col min="8993" max="8994" width="16.42578125" style="1784" bestFit="1" customWidth="1"/>
    <col min="8995" max="9190" width="9.140625" style="1784" customWidth="1"/>
    <col min="9191" max="9191" width="37.7109375" style="1784" customWidth="1"/>
    <col min="9192" max="9194" width="14.28515625" style="1784" bestFit="1" customWidth="1"/>
    <col min="9195" max="9195" width="14.140625" style="1784" customWidth="1"/>
    <col min="9196" max="9204" width="14.28515625" style="1784"/>
    <col min="9205" max="9205" width="37.7109375" style="1784" customWidth="1"/>
    <col min="9206" max="9213" width="13.5703125" style="1784" bestFit="1" customWidth="1"/>
    <col min="9214" max="9217" width="15.42578125" style="1784" bestFit="1" customWidth="1"/>
    <col min="9218" max="9218" width="36.85546875" style="1784" customWidth="1"/>
    <col min="9219" max="9230" width="15.42578125" style="1784" bestFit="1" customWidth="1"/>
    <col min="9231" max="9231" width="36.85546875" style="1784" customWidth="1"/>
    <col min="9232" max="9239" width="15.42578125" style="1784" bestFit="1" customWidth="1"/>
    <col min="9240" max="9245" width="16.42578125" style="1784" bestFit="1" customWidth="1"/>
    <col min="9246" max="9246" width="16.42578125" style="1784" customWidth="1"/>
    <col min="9247" max="9247" width="16.42578125" style="1784" bestFit="1" customWidth="1"/>
    <col min="9248" max="9248" width="19.28515625" style="1784" customWidth="1"/>
    <col min="9249" max="9250" width="16.42578125" style="1784" bestFit="1" customWidth="1"/>
    <col min="9251" max="9446" width="9.140625" style="1784" customWidth="1"/>
    <col min="9447" max="9447" width="37.7109375" style="1784" customWidth="1"/>
    <col min="9448" max="9450" width="14.28515625" style="1784" bestFit="1" customWidth="1"/>
    <col min="9451" max="9451" width="14.140625" style="1784" customWidth="1"/>
    <col min="9452" max="9460" width="14.28515625" style="1784"/>
    <col min="9461" max="9461" width="37.7109375" style="1784" customWidth="1"/>
    <col min="9462" max="9469" width="13.5703125" style="1784" bestFit="1" customWidth="1"/>
    <col min="9470" max="9473" width="15.42578125" style="1784" bestFit="1" customWidth="1"/>
    <col min="9474" max="9474" width="36.85546875" style="1784" customWidth="1"/>
    <col min="9475" max="9486" width="15.42578125" style="1784" bestFit="1" customWidth="1"/>
    <col min="9487" max="9487" width="36.85546875" style="1784" customWidth="1"/>
    <col min="9488" max="9495" width="15.42578125" style="1784" bestFit="1" customWidth="1"/>
    <col min="9496" max="9501" width="16.42578125" style="1784" bestFit="1" customWidth="1"/>
    <col min="9502" max="9502" width="16.42578125" style="1784" customWidth="1"/>
    <col min="9503" max="9503" width="16.42578125" style="1784" bestFit="1" customWidth="1"/>
    <col min="9504" max="9504" width="19.28515625" style="1784" customWidth="1"/>
    <col min="9505" max="9506" width="16.42578125" style="1784" bestFit="1" customWidth="1"/>
    <col min="9507" max="9702" width="9.140625" style="1784" customWidth="1"/>
    <col min="9703" max="9703" width="37.7109375" style="1784" customWidth="1"/>
    <col min="9704" max="9706" width="14.28515625" style="1784" bestFit="1" customWidth="1"/>
    <col min="9707" max="9707" width="14.140625" style="1784" customWidth="1"/>
    <col min="9708" max="9716" width="14.28515625" style="1784"/>
    <col min="9717" max="9717" width="37.7109375" style="1784" customWidth="1"/>
    <col min="9718" max="9725" width="13.5703125" style="1784" bestFit="1" customWidth="1"/>
    <col min="9726" max="9729" width="15.42578125" style="1784" bestFit="1" customWidth="1"/>
    <col min="9730" max="9730" width="36.85546875" style="1784" customWidth="1"/>
    <col min="9731" max="9742" width="15.42578125" style="1784" bestFit="1" customWidth="1"/>
    <col min="9743" max="9743" width="36.85546875" style="1784" customWidth="1"/>
    <col min="9744" max="9751" width="15.42578125" style="1784" bestFit="1" customWidth="1"/>
    <col min="9752" max="9757" width="16.42578125" style="1784" bestFit="1" customWidth="1"/>
    <col min="9758" max="9758" width="16.42578125" style="1784" customWidth="1"/>
    <col min="9759" max="9759" width="16.42578125" style="1784" bestFit="1" customWidth="1"/>
    <col min="9760" max="9760" width="19.28515625" style="1784" customWidth="1"/>
    <col min="9761" max="9762" width="16.42578125" style="1784" bestFit="1" customWidth="1"/>
    <col min="9763" max="9958" width="9.140625" style="1784" customWidth="1"/>
    <col min="9959" max="9959" width="37.7109375" style="1784" customWidth="1"/>
    <col min="9960" max="9962" width="14.28515625" style="1784" bestFit="1" customWidth="1"/>
    <col min="9963" max="9963" width="14.140625" style="1784" customWidth="1"/>
    <col min="9964" max="9972" width="14.28515625" style="1784"/>
    <col min="9973" max="9973" width="37.7109375" style="1784" customWidth="1"/>
    <col min="9974" max="9981" width="13.5703125" style="1784" bestFit="1" customWidth="1"/>
    <col min="9982" max="9985" width="15.42578125" style="1784" bestFit="1" customWidth="1"/>
    <col min="9986" max="9986" width="36.85546875" style="1784" customWidth="1"/>
    <col min="9987" max="9998" width="15.42578125" style="1784" bestFit="1" customWidth="1"/>
    <col min="9999" max="9999" width="36.85546875" style="1784" customWidth="1"/>
    <col min="10000" max="10007" width="15.42578125" style="1784" bestFit="1" customWidth="1"/>
    <col min="10008" max="10013" width="16.42578125" style="1784" bestFit="1" customWidth="1"/>
    <col min="10014" max="10014" width="16.42578125" style="1784" customWidth="1"/>
    <col min="10015" max="10015" width="16.42578125" style="1784" bestFit="1" customWidth="1"/>
    <col min="10016" max="10016" width="19.28515625" style="1784" customWidth="1"/>
    <col min="10017" max="10018" width="16.42578125" style="1784" bestFit="1" customWidth="1"/>
    <col min="10019" max="10214" width="9.140625" style="1784" customWidth="1"/>
    <col min="10215" max="10215" width="37.7109375" style="1784" customWidth="1"/>
    <col min="10216" max="10218" width="14.28515625" style="1784" bestFit="1" customWidth="1"/>
    <col min="10219" max="10219" width="14.140625" style="1784" customWidth="1"/>
    <col min="10220" max="10228" width="14.28515625" style="1784"/>
    <col min="10229" max="10229" width="37.7109375" style="1784" customWidth="1"/>
    <col min="10230" max="10237" width="13.5703125" style="1784" bestFit="1" customWidth="1"/>
    <col min="10238" max="10241" width="15.42578125" style="1784" bestFit="1" customWidth="1"/>
    <col min="10242" max="10242" width="36.85546875" style="1784" customWidth="1"/>
    <col min="10243" max="10254" width="15.42578125" style="1784" bestFit="1" customWidth="1"/>
    <col min="10255" max="10255" width="36.85546875" style="1784" customWidth="1"/>
    <col min="10256" max="10263" width="15.42578125" style="1784" bestFit="1" customWidth="1"/>
    <col min="10264" max="10269" width="16.42578125" style="1784" bestFit="1" customWidth="1"/>
    <col min="10270" max="10270" width="16.42578125" style="1784" customWidth="1"/>
    <col min="10271" max="10271" width="16.42578125" style="1784" bestFit="1" customWidth="1"/>
    <col min="10272" max="10272" width="19.28515625" style="1784" customWidth="1"/>
    <col min="10273" max="10274" width="16.42578125" style="1784" bestFit="1" customWidth="1"/>
    <col min="10275" max="10470" width="9.140625" style="1784" customWidth="1"/>
    <col min="10471" max="10471" width="37.7109375" style="1784" customWidth="1"/>
    <col min="10472" max="10474" width="14.28515625" style="1784" bestFit="1" customWidth="1"/>
    <col min="10475" max="10475" width="14.140625" style="1784" customWidth="1"/>
    <col min="10476" max="10484" width="14.28515625" style="1784"/>
    <col min="10485" max="10485" width="37.7109375" style="1784" customWidth="1"/>
    <col min="10486" max="10493" width="13.5703125" style="1784" bestFit="1" customWidth="1"/>
    <col min="10494" max="10497" width="15.42578125" style="1784" bestFit="1" customWidth="1"/>
    <col min="10498" max="10498" width="36.85546875" style="1784" customWidth="1"/>
    <col min="10499" max="10510" width="15.42578125" style="1784" bestFit="1" customWidth="1"/>
    <col min="10511" max="10511" width="36.85546875" style="1784" customWidth="1"/>
    <col min="10512" max="10519" width="15.42578125" style="1784" bestFit="1" customWidth="1"/>
    <col min="10520" max="10525" width="16.42578125" style="1784" bestFit="1" customWidth="1"/>
    <col min="10526" max="10526" width="16.42578125" style="1784" customWidth="1"/>
    <col min="10527" max="10527" width="16.42578125" style="1784" bestFit="1" customWidth="1"/>
    <col min="10528" max="10528" width="19.28515625" style="1784" customWidth="1"/>
    <col min="10529" max="10530" width="16.42578125" style="1784" bestFit="1" customWidth="1"/>
    <col min="10531" max="10726" width="9.140625" style="1784" customWidth="1"/>
    <col min="10727" max="10727" width="37.7109375" style="1784" customWidth="1"/>
    <col min="10728" max="10730" width="14.28515625" style="1784" bestFit="1" customWidth="1"/>
    <col min="10731" max="10731" width="14.140625" style="1784" customWidth="1"/>
    <col min="10732" max="10740" width="14.28515625" style="1784"/>
    <col min="10741" max="10741" width="37.7109375" style="1784" customWidth="1"/>
    <col min="10742" max="10749" width="13.5703125" style="1784" bestFit="1" customWidth="1"/>
    <col min="10750" max="10753" width="15.42578125" style="1784" bestFit="1" customWidth="1"/>
    <col min="10754" max="10754" width="36.85546875" style="1784" customWidth="1"/>
    <col min="10755" max="10766" width="15.42578125" style="1784" bestFit="1" customWidth="1"/>
    <col min="10767" max="10767" width="36.85546875" style="1784" customWidth="1"/>
    <col min="10768" max="10775" width="15.42578125" style="1784" bestFit="1" customWidth="1"/>
    <col min="10776" max="10781" width="16.42578125" style="1784" bestFit="1" customWidth="1"/>
    <col min="10782" max="10782" width="16.42578125" style="1784" customWidth="1"/>
    <col min="10783" max="10783" width="16.42578125" style="1784" bestFit="1" customWidth="1"/>
    <col min="10784" max="10784" width="19.28515625" style="1784" customWidth="1"/>
    <col min="10785" max="10786" width="16.42578125" style="1784" bestFit="1" customWidth="1"/>
    <col min="10787" max="10982" width="9.140625" style="1784" customWidth="1"/>
    <col min="10983" max="10983" width="37.7109375" style="1784" customWidth="1"/>
    <col min="10984" max="10986" width="14.28515625" style="1784" bestFit="1" customWidth="1"/>
    <col min="10987" max="10987" width="14.140625" style="1784" customWidth="1"/>
    <col min="10988" max="10996" width="14.28515625" style="1784"/>
    <col min="10997" max="10997" width="37.7109375" style="1784" customWidth="1"/>
    <col min="10998" max="11005" width="13.5703125" style="1784" bestFit="1" customWidth="1"/>
    <col min="11006" max="11009" width="15.42578125" style="1784" bestFit="1" customWidth="1"/>
    <col min="11010" max="11010" width="36.85546875" style="1784" customWidth="1"/>
    <col min="11011" max="11022" width="15.42578125" style="1784" bestFit="1" customWidth="1"/>
    <col min="11023" max="11023" width="36.85546875" style="1784" customWidth="1"/>
    <col min="11024" max="11031" width="15.42578125" style="1784" bestFit="1" customWidth="1"/>
    <col min="11032" max="11037" width="16.42578125" style="1784" bestFit="1" customWidth="1"/>
    <col min="11038" max="11038" width="16.42578125" style="1784" customWidth="1"/>
    <col min="11039" max="11039" width="16.42578125" style="1784" bestFit="1" customWidth="1"/>
    <col min="11040" max="11040" width="19.28515625" style="1784" customWidth="1"/>
    <col min="11041" max="11042" width="16.42578125" style="1784" bestFit="1" customWidth="1"/>
    <col min="11043" max="11238" width="9.140625" style="1784" customWidth="1"/>
    <col min="11239" max="11239" width="37.7109375" style="1784" customWidth="1"/>
    <col min="11240" max="11242" width="14.28515625" style="1784" bestFit="1" customWidth="1"/>
    <col min="11243" max="11243" width="14.140625" style="1784" customWidth="1"/>
    <col min="11244" max="11252" width="14.28515625" style="1784"/>
    <col min="11253" max="11253" width="37.7109375" style="1784" customWidth="1"/>
    <col min="11254" max="11261" width="13.5703125" style="1784" bestFit="1" customWidth="1"/>
    <col min="11262" max="11265" width="15.42578125" style="1784" bestFit="1" customWidth="1"/>
    <col min="11266" max="11266" width="36.85546875" style="1784" customWidth="1"/>
    <col min="11267" max="11278" width="15.42578125" style="1784" bestFit="1" customWidth="1"/>
    <col min="11279" max="11279" width="36.85546875" style="1784" customWidth="1"/>
    <col min="11280" max="11287" width="15.42578125" style="1784" bestFit="1" customWidth="1"/>
    <col min="11288" max="11293" width="16.42578125" style="1784" bestFit="1" customWidth="1"/>
    <col min="11294" max="11294" width="16.42578125" style="1784" customWidth="1"/>
    <col min="11295" max="11295" width="16.42578125" style="1784" bestFit="1" customWidth="1"/>
    <col min="11296" max="11296" width="19.28515625" style="1784" customWidth="1"/>
    <col min="11297" max="11298" width="16.42578125" style="1784" bestFit="1" customWidth="1"/>
    <col min="11299" max="11494" width="9.140625" style="1784" customWidth="1"/>
    <col min="11495" max="11495" width="37.7109375" style="1784" customWidth="1"/>
    <col min="11496" max="11498" width="14.28515625" style="1784" bestFit="1" customWidth="1"/>
    <col min="11499" max="11499" width="14.140625" style="1784" customWidth="1"/>
    <col min="11500" max="11508" width="14.28515625" style="1784"/>
    <col min="11509" max="11509" width="37.7109375" style="1784" customWidth="1"/>
    <col min="11510" max="11517" width="13.5703125" style="1784" bestFit="1" customWidth="1"/>
    <col min="11518" max="11521" width="15.42578125" style="1784" bestFit="1" customWidth="1"/>
    <col min="11522" max="11522" width="36.85546875" style="1784" customWidth="1"/>
    <col min="11523" max="11534" width="15.42578125" style="1784" bestFit="1" customWidth="1"/>
    <col min="11535" max="11535" width="36.85546875" style="1784" customWidth="1"/>
    <col min="11536" max="11543" width="15.42578125" style="1784" bestFit="1" customWidth="1"/>
    <col min="11544" max="11549" width="16.42578125" style="1784" bestFit="1" customWidth="1"/>
    <col min="11550" max="11550" width="16.42578125" style="1784" customWidth="1"/>
    <col min="11551" max="11551" width="16.42578125" style="1784" bestFit="1" customWidth="1"/>
    <col min="11552" max="11552" width="19.28515625" style="1784" customWidth="1"/>
    <col min="11553" max="11554" width="16.42578125" style="1784" bestFit="1" customWidth="1"/>
    <col min="11555" max="11750" width="9.140625" style="1784" customWidth="1"/>
    <col min="11751" max="11751" width="37.7109375" style="1784" customWidth="1"/>
    <col min="11752" max="11754" width="14.28515625" style="1784" bestFit="1" customWidth="1"/>
    <col min="11755" max="11755" width="14.140625" style="1784" customWidth="1"/>
    <col min="11756" max="11764" width="14.28515625" style="1784"/>
    <col min="11765" max="11765" width="37.7109375" style="1784" customWidth="1"/>
    <col min="11766" max="11773" width="13.5703125" style="1784" bestFit="1" customWidth="1"/>
    <col min="11774" max="11777" width="15.42578125" style="1784" bestFit="1" customWidth="1"/>
    <col min="11778" max="11778" width="36.85546875" style="1784" customWidth="1"/>
    <col min="11779" max="11790" width="15.42578125" style="1784" bestFit="1" customWidth="1"/>
    <col min="11791" max="11791" width="36.85546875" style="1784" customWidth="1"/>
    <col min="11792" max="11799" width="15.42578125" style="1784" bestFit="1" customWidth="1"/>
    <col min="11800" max="11805" width="16.42578125" style="1784" bestFit="1" customWidth="1"/>
    <col min="11806" max="11806" width="16.42578125" style="1784" customWidth="1"/>
    <col min="11807" max="11807" width="16.42578125" style="1784" bestFit="1" customWidth="1"/>
    <col min="11808" max="11808" width="19.28515625" style="1784" customWidth="1"/>
    <col min="11809" max="11810" width="16.42578125" style="1784" bestFit="1" customWidth="1"/>
    <col min="11811" max="12006" width="9.140625" style="1784" customWidth="1"/>
    <col min="12007" max="12007" width="37.7109375" style="1784" customWidth="1"/>
    <col min="12008" max="12010" width="14.28515625" style="1784" bestFit="1" customWidth="1"/>
    <col min="12011" max="12011" width="14.140625" style="1784" customWidth="1"/>
    <col min="12012" max="12020" width="14.28515625" style="1784"/>
    <col min="12021" max="12021" width="37.7109375" style="1784" customWidth="1"/>
    <col min="12022" max="12029" width="13.5703125" style="1784" bestFit="1" customWidth="1"/>
    <col min="12030" max="12033" width="15.42578125" style="1784" bestFit="1" customWidth="1"/>
    <col min="12034" max="12034" width="36.85546875" style="1784" customWidth="1"/>
    <col min="12035" max="12046" width="15.42578125" style="1784" bestFit="1" customWidth="1"/>
    <col min="12047" max="12047" width="36.85546875" style="1784" customWidth="1"/>
    <col min="12048" max="12055" width="15.42578125" style="1784" bestFit="1" customWidth="1"/>
    <col min="12056" max="12061" width="16.42578125" style="1784" bestFit="1" customWidth="1"/>
    <col min="12062" max="12062" width="16.42578125" style="1784" customWidth="1"/>
    <col min="12063" max="12063" width="16.42578125" style="1784" bestFit="1" customWidth="1"/>
    <col min="12064" max="12064" width="19.28515625" style="1784" customWidth="1"/>
    <col min="12065" max="12066" width="16.42578125" style="1784" bestFit="1" customWidth="1"/>
    <col min="12067" max="12262" width="9.140625" style="1784" customWidth="1"/>
    <col min="12263" max="12263" width="37.7109375" style="1784" customWidth="1"/>
    <col min="12264" max="12266" width="14.28515625" style="1784" bestFit="1" customWidth="1"/>
    <col min="12267" max="12267" width="14.140625" style="1784" customWidth="1"/>
    <col min="12268" max="12276" width="14.28515625" style="1784"/>
    <col min="12277" max="12277" width="37.7109375" style="1784" customWidth="1"/>
    <col min="12278" max="12285" width="13.5703125" style="1784" bestFit="1" customWidth="1"/>
    <col min="12286" max="12289" width="15.42578125" style="1784" bestFit="1" customWidth="1"/>
    <col min="12290" max="12290" width="36.85546875" style="1784" customWidth="1"/>
    <col min="12291" max="12302" width="15.42578125" style="1784" bestFit="1" customWidth="1"/>
    <col min="12303" max="12303" width="36.85546875" style="1784" customWidth="1"/>
    <col min="12304" max="12311" width="15.42578125" style="1784" bestFit="1" customWidth="1"/>
    <col min="12312" max="12317" width="16.42578125" style="1784" bestFit="1" customWidth="1"/>
    <col min="12318" max="12318" width="16.42578125" style="1784" customWidth="1"/>
    <col min="12319" max="12319" width="16.42578125" style="1784" bestFit="1" customWidth="1"/>
    <col min="12320" max="12320" width="19.28515625" style="1784" customWidth="1"/>
    <col min="12321" max="12322" width="16.42578125" style="1784" bestFit="1" customWidth="1"/>
    <col min="12323" max="12518" width="9.140625" style="1784" customWidth="1"/>
    <col min="12519" max="12519" width="37.7109375" style="1784" customWidth="1"/>
    <col min="12520" max="12522" width="14.28515625" style="1784" bestFit="1" customWidth="1"/>
    <col min="12523" max="12523" width="14.140625" style="1784" customWidth="1"/>
    <col min="12524" max="12532" width="14.28515625" style="1784"/>
    <col min="12533" max="12533" width="37.7109375" style="1784" customWidth="1"/>
    <col min="12534" max="12541" width="13.5703125" style="1784" bestFit="1" customWidth="1"/>
    <col min="12542" max="12545" width="15.42578125" style="1784" bestFit="1" customWidth="1"/>
    <col min="12546" max="12546" width="36.85546875" style="1784" customWidth="1"/>
    <col min="12547" max="12558" width="15.42578125" style="1784" bestFit="1" customWidth="1"/>
    <col min="12559" max="12559" width="36.85546875" style="1784" customWidth="1"/>
    <col min="12560" max="12567" width="15.42578125" style="1784" bestFit="1" customWidth="1"/>
    <col min="12568" max="12573" width="16.42578125" style="1784" bestFit="1" customWidth="1"/>
    <col min="12574" max="12574" width="16.42578125" style="1784" customWidth="1"/>
    <col min="12575" max="12575" width="16.42578125" style="1784" bestFit="1" customWidth="1"/>
    <col min="12576" max="12576" width="19.28515625" style="1784" customWidth="1"/>
    <col min="12577" max="12578" width="16.42578125" style="1784" bestFit="1" customWidth="1"/>
    <col min="12579" max="12774" width="9.140625" style="1784" customWidth="1"/>
    <col min="12775" max="12775" width="37.7109375" style="1784" customWidth="1"/>
    <col min="12776" max="12778" width="14.28515625" style="1784" bestFit="1" customWidth="1"/>
    <col min="12779" max="12779" width="14.140625" style="1784" customWidth="1"/>
    <col min="12780" max="12788" width="14.28515625" style="1784"/>
    <col min="12789" max="12789" width="37.7109375" style="1784" customWidth="1"/>
    <col min="12790" max="12797" width="13.5703125" style="1784" bestFit="1" customWidth="1"/>
    <col min="12798" max="12801" width="15.42578125" style="1784" bestFit="1" customWidth="1"/>
    <col min="12802" max="12802" width="36.85546875" style="1784" customWidth="1"/>
    <col min="12803" max="12814" width="15.42578125" style="1784" bestFit="1" customWidth="1"/>
    <col min="12815" max="12815" width="36.85546875" style="1784" customWidth="1"/>
    <col min="12816" max="12823" width="15.42578125" style="1784" bestFit="1" customWidth="1"/>
    <col min="12824" max="12829" width="16.42578125" style="1784" bestFit="1" customWidth="1"/>
    <col min="12830" max="12830" width="16.42578125" style="1784" customWidth="1"/>
    <col min="12831" max="12831" width="16.42578125" style="1784" bestFit="1" customWidth="1"/>
    <col min="12832" max="12832" width="19.28515625" style="1784" customWidth="1"/>
    <col min="12833" max="12834" width="16.42578125" style="1784" bestFit="1" customWidth="1"/>
    <col min="12835" max="13030" width="9.140625" style="1784" customWidth="1"/>
    <col min="13031" max="13031" width="37.7109375" style="1784" customWidth="1"/>
    <col min="13032" max="13034" width="14.28515625" style="1784" bestFit="1" customWidth="1"/>
    <col min="13035" max="13035" width="14.140625" style="1784" customWidth="1"/>
    <col min="13036" max="13044" width="14.28515625" style="1784"/>
    <col min="13045" max="13045" width="37.7109375" style="1784" customWidth="1"/>
    <col min="13046" max="13053" width="13.5703125" style="1784" bestFit="1" customWidth="1"/>
    <col min="13054" max="13057" width="15.42578125" style="1784" bestFit="1" customWidth="1"/>
    <col min="13058" max="13058" width="36.85546875" style="1784" customWidth="1"/>
    <col min="13059" max="13070" width="15.42578125" style="1784" bestFit="1" customWidth="1"/>
    <col min="13071" max="13071" width="36.85546875" style="1784" customWidth="1"/>
    <col min="13072" max="13079" width="15.42578125" style="1784" bestFit="1" customWidth="1"/>
    <col min="13080" max="13085" width="16.42578125" style="1784" bestFit="1" customWidth="1"/>
    <col min="13086" max="13086" width="16.42578125" style="1784" customWidth="1"/>
    <col min="13087" max="13087" width="16.42578125" style="1784" bestFit="1" customWidth="1"/>
    <col min="13088" max="13088" width="19.28515625" style="1784" customWidth="1"/>
    <col min="13089" max="13090" width="16.42578125" style="1784" bestFit="1" customWidth="1"/>
    <col min="13091" max="13286" width="9.140625" style="1784" customWidth="1"/>
    <col min="13287" max="13287" width="37.7109375" style="1784" customWidth="1"/>
    <col min="13288" max="13290" width="14.28515625" style="1784" bestFit="1" customWidth="1"/>
    <col min="13291" max="13291" width="14.140625" style="1784" customWidth="1"/>
    <col min="13292" max="13300" width="14.28515625" style="1784"/>
    <col min="13301" max="13301" width="37.7109375" style="1784" customWidth="1"/>
    <col min="13302" max="13309" width="13.5703125" style="1784" bestFit="1" customWidth="1"/>
    <col min="13310" max="13313" width="15.42578125" style="1784" bestFit="1" customWidth="1"/>
    <col min="13314" max="13314" width="36.85546875" style="1784" customWidth="1"/>
    <col min="13315" max="13326" width="15.42578125" style="1784" bestFit="1" customWidth="1"/>
    <col min="13327" max="13327" width="36.85546875" style="1784" customWidth="1"/>
    <col min="13328" max="13335" width="15.42578125" style="1784" bestFit="1" customWidth="1"/>
    <col min="13336" max="13341" width="16.42578125" style="1784" bestFit="1" customWidth="1"/>
    <col min="13342" max="13342" width="16.42578125" style="1784" customWidth="1"/>
    <col min="13343" max="13343" width="16.42578125" style="1784" bestFit="1" customWidth="1"/>
    <col min="13344" max="13344" width="19.28515625" style="1784" customWidth="1"/>
    <col min="13345" max="13346" width="16.42578125" style="1784" bestFit="1" customWidth="1"/>
    <col min="13347" max="13542" width="9.140625" style="1784" customWidth="1"/>
    <col min="13543" max="13543" width="37.7109375" style="1784" customWidth="1"/>
    <col min="13544" max="13546" width="14.28515625" style="1784" bestFit="1" customWidth="1"/>
    <col min="13547" max="13547" width="14.140625" style="1784" customWidth="1"/>
    <col min="13548" max="13556" width="14.28515625" style="1784"/>
    <col min="13557" max="13557" width="37.7109375" style="1784" customWidth="1"/>
    <col min="13558" max="13565" width="13.5703125" style="1784" bestFit="1" customWidth="1"/>
    <col min="13566" max="13569" width="15.42578125" style="1784" bestFit="1" customWidth="1"/>
    <col min="13570" max="13570" width="36.85546875" style="1784" customWidth="1"/>
    <col min="13571" max="13582" width="15.42578125" style="1784" bestFit="1" customWidth="1"/>
    <col min="13583" max="13583" width="36.85546875" style="1784" customWidth="1"/>
    <col min="13584" max="13591" width="15.42578125" style="1784" bestFit="1" customWidth="1"/>
    <col min="13592" max="13597" width="16.42578125" style="1784" bestFit="1" customWidth="1"/>
    <col min="13598" max="13598" width="16.42578125" style="1784" customWidth="1"/>
    <col min="13599" max="13599" width="16.42578125" style="1784" bestFit="1" customWidth="1"/>
    <col min="13600" max="13600" width="19.28515625" style="1784" customWidth="1"/>
    <col min="13601" max="13602" width="16.42578125" style="1784" bestFit="1" customWidth="1"/>
    <col min="13603" max="13798" width="9.140625" style="1784" customWidth="1"/>
    <col min="13799" max="13799" width="37.7109375" style="1784" customWidth="1"/>
    <col min="13800" max="13802" width="14.28515625" style="1784" bestFit="1" customWidth="1"/>
    <col min="13803" max="13803" width="14.140625" style="1784" customWidth="1"/>
    <col min="13804" max="13812" width="14.28515625" style="1784"/>
    <col min="13813" max="13813" width="37.7109375" style="1784" customWidth="1"/>
    <col min="13814" max="13821" width="13.5703125" style="1784" bestFit="1" customWidth="1"/>
    <col min="13822" max="13825" width="15.42578125" style="1784" bestFit="1" customWidth="1"/>
    <col min="13826" max="13826" width="36.85546875" style="1784" customWidth="1"/>
    <col min="13827" max="13838" width="15.42578125" style="1784" bestFit="1" customWidth="1"/>
    <col min="13839" max="13839" width="36.85546875" style="1784" customWidth="1"/>
    <col min="13840" max="13847" width="15.42578125" style="1784" bestFit="1" customWidth="1"/>
    <col min="13848" max="13853" width="16.42578125" style="1784" bestFit="1" customWidth="1"/>
    <col min="13854" max="13854" width="16.42578125" style="1784" customWidth="1"/>
    <col min="13855" max="13855" width="16.42578125" style="1784" bestFit="1" customWidth="1"/>
    <col min="13856" max="13856" width="19.28515625" style="1784" customWidth="1"/>
    <col min="13857" max="13858" width="16.42578125" style="1784" bestFit="1" customWidth="1"/>
    <col min="13859" max="14054" width="9.140625" style="1784" customWidth="1"/>
    <col min="14055" max="14055" width="37.7109375" style="1784" customWidth="1"/>
    <col min="14056" max="14058" width="14.28515625" style="1784" bestFit="1" customWidth="1"/>
    <col min="14059" max="14059" width="14.140625" style="1784" customWidth="1"/>
    <col min="14060" max="14068" width="14.28515625" style="1784"/>
    <col min="14069" max="14069" width="37.7109375" style="1784" customWidth="1"/>
    <col min="14070" max="14077" width="13.5703125" style="1784" bestFit="1" customWidth="1"/>
    <col min="14078" max="14081" width="15.42578125" style="1784" bestFit="1" customWidth="1"/>
    <col min="14082" max="14082" width="36.85546875" style="1784" customWidth="1"/>
    <col min="14083" max="14094" width="15.42578125" style="1784" bestFit="1" customWidth="1"/>
    <col min="14095" max="14095" width="36.85546875" style="1784" customWidth="1"/>
    <col min="14096" max="14103" width="15.42578125" style="1784" bestFit="1" customWidth="1"/>
    <col min="14104" max="14109" width="16.42578125" style="1784" bestFit="1" customWidth="1"/>
    <col min="14110" max="14110" width="16.42578125" style="1784" customWidth="1"/>
    <col min="14111" max="14111" width="16.42578125" style="1784" bestFit="1" customWidth="1"/>
    <col min="14112" max="14112" width="19.28515625" style="1784" customWidth="1"/>
    <col min="14113" max="14114" width="16.42578125" style="1784" bestFit="1" customWidth="1"/>
    <col min="14115" max="14310" width="9.140625" style="1784" customWidth="1"/>
    <col min="14311" max="14311" width="37.7109375" style="1784" customWidth="1"/>
    <col min="14312" max="14314" width="14.28515625" style="1784" bestFit="1" customWidth="1"/>
    <col min="14315" max="14315" width="14.140625" style="1784" customWidth="1"/>
    <col min="14316" max="14324" width="14.28515625" style="1784"/>
    <col min="14325" max="14325" width="37.7109375" style="1784" customWidth="1"/>
    <col min="14326" max="14333" width="13.5703125" style="1784" bestFit="1" customWidth="1"/>
    <col min="14334" max="14337" width="15.42578125" style="1784" bestFit="1" customWidth="1"/>
    <col min="14338" max="14338" width="36.85546875" style="1784" customWidth="1"/>
    <col min="14339" max="14350" width="15.42578125" style="1784" bestFit="1" customWidth="1"/>
    <col min="14351" max="14351" width="36.85546875" style="1784" customWidth="1"/>
    <col min="14352" max="14359" width="15.42578125" style="1784" bestFit="1" customWidth="1"/>
    <col min="14360" max="14365" width="16.42578125" style="1784" bestFit="1" customWidth="1"/>
    <col min="14366" max="14366" width="16.42578125" style="1784" customWidth="1"/>
    <col min="14367" max="14367" width="16.42578125" style="1784" bestFit="1" customWidth="1"/>
    <col min="14368" max="14368" width="19.28515625" style="1784" customWidth="1"/>
    <col min="14369" max="14370" width="16.42578125" style="1784" bestFit="1" customWidth="1"/>
    <col min="14371" max="14566" width="9.140625" style="1784" customWidth="1"/>
    <col min="14567" max="14567" width="37.7109375" style="1784" customWidth="1"/>
    <col min="14568" max="14570" width="14.28515625" style="1784" bestFit="1" customWidth="1"/>
    <col min="14571" max="14571" width="14.140625" style="1784" customWidth="1"/>
    <col min="14572" max="14580" width="14.28515625" style="1784"/>
    <col min="14581" max="14581" width="37.7109375" style="1784" customWidth="1"/>
    <col min="14582" max="14589" width="13.5703125" style="1784" bestFit="1" customWidth="1"/>
    <col min="14590" max="14593" width="15.42578125" style="1784" bestFit="1" customWidth="1"/>
    <col min="14594" max="14594" width="36.85546875" style="1784" customWidth="1"/>
    <col min="14595" max="14606" width="15.42578125" style="1784" bestFit="1" customWidth="1"/>
    <col min="14607" max="14607" width="36.85546875" style="1784" customWidth="1"/>
    <col min="14608" max="14615" width="15.42578125" style="1784" bestFit="1" customWidth="1"/>
    <col min="14616" max="14621" width="16.42578125" style="1784" bestFit="1" customWidth="1"/>
    <col min="14622" max="14622" width="16.42578125" style="1784" customWidth="1"/>
    <col min="14623" max="14623" width="16.42578125" style="1784" bestFit="1" customWidth="1"/>
    <col min="14624" max="14624" width="19.28515625" style="1784" customWidth="1"/>
    <col min="14625" max="14626" width="16.42578125" style="1784" bestFit="1" customWidth="1"/>
    <col min="14627" max="14822" width="9.140625" style="1784" customWidth="1"/>
    <col min="14823" max="14823" width="37.7109375" style="1784" customWidth="1"/>
    <col min="14824" max="14826" width="14.28515625" style="1784" bestFit="1" customWidth="1"/>
    <col min="14827" max="14827" width="14.140625" style="1784" customWidth="1"/>
    <col min="14828" max="14836" width="14.28515625" style="1784"/>
    <col min="14837" max="14837" width="37.7109375" style="1784" customWidth="1"/>
    <col min="14838" max="14845" width="13.5703125" style="1784" bestFit="1" customWidth="1"/>
    <col min="14846" max="14849" width="15.42578125" style="1784" bestFit="1" customWidth="1"/>
    <col min="14850" max="14850" width="36.85546875" style="1784" customWidth="1"/>
    <col min="14851" max="14862" width="15.42578125" style="1784" bestFit="1" customWidth="1"/>
    <col min="14863" max="14863" width="36.85546875" style="1784" customWidth="1"/>
    <col min="14864" max="14871" width="15.42578125" style="1784" bestFit="1" customWidth="1"/>
    <col min="14872" max="14877" width="16.42578125" style="1784" bestFit="1" customWidth="1"/>
    <col min="14878" max="14878" width="16.42578125" style="1784" customWidth="1"/>
    <col min="14879" max="14879" width="16.42578125" style="1784" bestFit="1" customWidth="1"/>
    <col min="14880" max="14880" width="19.28515625" style="1784" customWidth="1"/>
    <col min="14881" max="14882" width="16.42578125" style="1784" bestFit="1" customWidth="1"/>
    <col min="14883" max="15078" width="9.140625" style="1784" customWidth="1"/>
    <col min="15079" max="15079" width="37.7109375" style="1784" customWidth="1"/>
    <col min="15080" max="15082" width="14.28515625" style="1784" bestFit="1" customWidth="1"/>
    <col min="15083" max="15083" width="14.140625" style="1784" customWidth="1"/>
    <col min="15084" max="15092" width="14.28515625" style="1784"/>
    <col min="15093" max="15093" width="37.7109375" style="1784" customWidth="1"/>
    <col min="15094" max="15101" width="13.5703125" style="1784" bestFit="1" customWidth="1"/>
    <col min="15102" max="15105" width="15.42578125" style="1784" bestFit="1" customWidth="1"/>
    <col min="15106" max="15106" width="36.85546875" style="1784" customWidth="1"/>
    <col min="15107" max="15118" width="15.42578125" style="1784" bestFit="1" customWidth="1"/>
    <col min="15119" max="15119" width="36.85546875" style="1784" customWidth="1"/>
    <col min="15120" max="15127" width="15.42578125" style="1784" bestFit="1" customWidth="1"/>
    <col min="15128" max="15133" width="16.42578125" style="1784" bestFit="1" customWidth="1"/>
    <col min="15134" max="15134" width="16.42578125" style="1784" customWidth="1"/>
    <col min="15135" max="15135" width="16.42578125" style="1784" bestFit="1" customWidth="1"/>
    <col min="15136" max="15136" width="19.28515625" style="1784" customWidth="1"/>
    <col min="15137" max="15138" width="16.42578125" style="1784" bestFit="1" customWidth="1"/>
    <col min="15139" max="15334" width="9.140625" style="1784" customWidth="1"/>
    <col min="15335" max="15335" width="37.7109375" style="1784" customWidth="1"/>
    <col min="15336" max="15338" width="14.28515625" style="1784" bestFit="1" customWidth="1"/>
    <col min="15339" max="15339" width="14.140625" style="1784" customWidth="1"/>
    <col min="15340" max="15348" width="14.28515625" style="1784"/>
    <col min="15349" max="15349" width="37.7109375" style="1784" customWidth="1"/>
    <col min="15350" max="15357" width="13.5703125" style="1784" bestFit="1" customWidth="1"/>
    <col min="15358" max="15361" width="15.42578125" style="1784" bestFit="1" customWidth="1"/>
    <col min="15362" max="15362" width="36.85546875" style="1784" customWidth="1"/>
    <col min="15363" max="15374" width="15.42578125" style="1784" bestFit="1" customWidth="1"/>
    <col min="15375" max="15375" width="36.85546875" style="1784" customWidth="1"/>
    <col min="15376" max="15383" width="15.42578125" style="1784" bestFit="1" customWidth="1"/>
    <col min="15384" max="15389" width="16.42578125" style="1784" bestFit="1" customWidth="1"/>
    <col min="15390" max="15390" width="16.42578125" style="1784" customWidth="1"/>
    <col min="15391" max="15391" width="16.42578125" style="1784" bestFit="1" customWidth="1"/>
    <col min="15392" max="15392" width="19.28515625" style="1784" customWidth="1"/>
    <col min="15393" max="15394" width="16.42578125" style="1784" bestFit="1" customWidth="1"/>
    <col min="15395" max="15590" width="9.140625" style="1784" customWidth="1"/>
    <col min="15591" max="15591" width="37.7109375" style="1784" customWidth="1"/>
    <col min="15592" max="15594" width="14.28515625" style="1784" bestFit="1" customWidth="1"/>
    <col min="15595" max="15595" width="14.140625" style="1784" customWidth="1"/>
    <col min="15596" max="15604" width="14.28515625" style="1784"/>
    <col min="15605" max="15605" width="37.7109375" style="1784" customWidth="1"/>
    <col min="15606" max="15613" width="13.5703125" style="1784" bestFit="1" customWidth="1"/>
    <col min="15614" max="15617" width="15.42578125" style="1784" bestFit="1" customWidth="1"/>
    <col min="15618" max="15618" width="36.85546875" style="1784" customWidth="1"/>
    <col min="15619" max="15630" width="15.42578125" style="1784" bestFit="1" customWidth="1"/>
    <col min="15631" max="15631" width="36.85546875" style="1784" customWidth="1"/>
    <col min="15632" max="15639" width="15.42578125" style="1784" bestFit="1" customWidth="1"/>
    <col min="15640" max="15645" width="16.42578125" style="1784" bestFit="1" customWidth="1"/>
    <col min="15646" max="15646" width="16.42578125" style="1784" customWidth="1"/>
    <col min="15647" max="15647" width="16.42578125" style="1784" bestFit="1" customWidth="1"/>
    <col min="15648" max="15648" width="19.28515625" style="1784" customWidth="1"/>
    <col min="15649" max="15650" width="16.42578125" style="1784" bestFit="1" customWidth="1"/>
    <col min="15651" max="15846" width="9.140625" style="1784" customWidth="1"/>
    <col min="15847" max="15847" width="37.7109375" style="1784" customWidth="1"/>
    <col min="15848" max="15850" width="14.28515625" style="1784" bestFit="1" customWidth="1"/>
    <col min="15851" max="15851" width="14.140625" style="1784" customWidth="1"/>
    <col min="15852" max="15860" width="14.28515625" style="1784"/>
    <col min="15861" max="15861" width="37.7109375" style="1784" customWidth="1"/>
    <col min="15862" max="15869" width="13.5703125" style="1784" bestFit="1" customWidth="1"/>
    <col min="15870" max="15873" width="15.42578125" style="1784" bestFit="1" customWidth="1"/>
    <col min="15874" max="15874" width="36.85546875" style="1784" customWidth="1"/>
    <col min="15875" max="15886" width="15.42578125" style="1784" bestFit="1" customWidth="1"/>
    <col min="15887" max="15887" width="36.85546875" style="1784" customWidth="1"/>
    <col min="15888" max="15895" width="15.42578125" style="1784" bestFit="1" customWidth="1"/>
    <col min="15896" max="15901" width="16.42578125" style="1784" bestFit="1" customWidth="1"/>
    <col min="15902" max="15902" width="16.42578125" style="1784" customWidth="1"/>
    <col min="15903" max="15903" width="16.42578125" style="1784" bestFit="1" customWidth="1"/>
    <col min="15904" max="15904" width="19.28515625" style="1784" customWidth="1"/>
    <col min="15905" max="15906" width="16.42578125" style="1784" bestFit="1" customWidth="1"/>
    <col min="15907" max="16102" width="9.140625" style="1784" customWidth="1"/>
    <col min="16103" max="16103" width="37.7109375" style="1784" customWidth="1"/>
    <col min="16104" max="16106" width="14.28515625" style="1784" bestFit="1" customWidth="1"/>
    <col min="16107" max="16107" width="14.140625" style="1784" customWidth="1"/>
    <col min="16108" max="16116" width="14.28515625" style="1784"/>
    <col min="16117" max="16117" width="37.7109375" style="1784" customWidth="1"/>
    <col min="16118" max="16125" width="13.5703125" style="1784" bestFit="1" customWidth="1"/>
    <col min="16126" max="16129" width="15.42578125" style="1784" bestFit="1" customWidth="1"/>
    <col min="16130" max="16130" width="36.85546875" style="1784" customWidth="1"/>
    <col min="16131" max="16142" width="15.42578125" style="1784" bestFit="1" customWidth="1"/>
    <col min="16143" max="16143" width="36.85546875" style="1784" customWidth="1"/>
    <col min="16144" max="16151" width="15.42578125" style="1784" bestFit="1" customWidth="1"/>
    <col min="16152" max="16157" width="16.42578125" style="1784" bestFit="1" customWidth="1"/>
    <col min="16158" max="16158" width="16.42578125" style="1784" customWidth="1"/>
    <col min="16159" max="16159" width="16.42578125" style="1784" bestFit="1" customWidth="1"/>
    <col min="16160" max="16160" width="19.28515625" style="1784" customWidth="1"/>
    <col min="16161" max="16162" width="16.42578125" style="1784" bestFit="1" customWidth="1"/>
    <col min="16163" max="16358" width="9.140625" style="1784" customWidth="1"/>
    <col min="16359" max="16359" width="37.7109375" style="1784" customWidth="1"/>
    <col min="16360" max="16362" width="14.28515625" style="1784" bestFit="1" customWidth="1"/>
    <col min="16363" max="16363" width="14.140625" style="1784" customWidth="1"/>
    <col min="16364" max="16384" width="14.28515625" style="1784"/>
  </cols>
  <sheetData>
    <row r="1" spans="1:47" ht="25.5">
      <c r="A1" s="1664" t="s">
        <v>313</v>
      </c>
    </row>
    <row r="2" spans="1:47" ht="54.75" thickBot="1">
      <c r="A2" s="1953" t="s">
        <v>1202</v>
      </c>
      <c r="B2" s="1954"/>
      <c r="C2" s="1955"/>
      <c r="D2" s="3440"/>
      <c r="E2" s="3440"/>
      <c r="F2" s="3440"/>
      <c r="G2" s="3440"/>
      <c r="H2" s="3440"/>
      <c r="I2" s="3440"/>
      <c r="J2" s="3440"/>
      <c r="K2" s="3440"/>
      <c r="L2" s="3440"/>
      <c r="M2" s="1956"/>
      <c r="N2" s="1956"/>
      <c r="O2" s="1956"/>
      <c r="P2" s="1957"/>
      <c r="Q2" s="1957"/>
      <c r="R2" s="1957"/>
      <c r="S2" s="3440"/>
      <c r="T2" s="3440"/>
      <c r="U2" s="3440"/>
      <c r="V2" s="1958"/>
      <c r="AL2" s="1959"/>
    </row>
    <row r="3" spans="1:47" s="1961" customFormat="1" ht="16.5" thickBot="1">
      <c r="A3" s="1960"/>
      <c r="B3" s="3437">
        <v>2008</v>
      </c>
      <c r="C3" s="3438"/>
      <c r="D3" s="3438"/>
      <c r="E3" s="3439"/>
      <c r="F3" s="3437">
        <v>2009</v>
      </c>
      <c r="G3" s="3438"/>
      <c r="H3" s="3438"/>
      <c r="I3" s="3439"/>
      <c r="J3" s="3437">
        <v>2010</v>
      </c>
      <c r="K3" s="3438"/>
      <c r="L3" s="3438"/>
      <c r="M3" s="3439"/>
      <c r="N3" s="3437">
        <v>2011</v>
      </c>
      <c r="O3" s="3438"/>
      <c r="P3" s="3438"/>
      <c r="Q3" s="3439"/>
      <c r="R3" s="3437">
        <v>2012</v>
      </c>
      <c r="S3" s="3438"/>
      <c r="T3" s="3438"/>
      <c r="U3" s="3439"/>
      <c r="V3" s="3437">
        <v>2013</v>
      </c>
      <c r="W3" s="3438"/>
      <c r="X3" s="3438"/>
      <c r="Y3" s="3438"/>
      <c r="Z3" s="3437">
        <v>2014</v>
      </c>
      <c r="AA3" s="3438"/>
      <c r="AB3" s="3438"/>
      <c r="AC3" s="3439"/>
      <c r="AD3" s="3437">
        <v>2015</v>
      </c>
      <c r="AE3" s="3438"/>
      <c r="AF3" s="3438"/>
      <c r="AG3" s="3439"/>
      <c r="AH3" s="3437">
        <v>2016</v>
      </c>
      <c r="AI3" s="3438"/>
      <c r="AJ3" s="3438"/>
      <c r="AK3" s="3439"/>
      <c r="AL3" s="3437">
        <v>2017</v>
      </c>
      <c r="AM3" s="3438"/>
      <c r="AN3" s="3438"/>
      <c r="AO3" s="3439"/>
      <c r="AP3" s="3437">
        <v>2018</v>
      </c>
      <c r="AQ3" s="3438"/>
      <c r="AR3" s="3438"/>
      <c r="AS3" s="3439"/>
      <c r="AT3" s="3435">
        <v>2019</v>
      </c>
      <c r="AU3" s="3436"/>
    </row>
    <row r="4" spans="1:47" s="1966" customFormat="1" ht="21" customHeight="1" thickBot="1">
      <c r="A4" s="1962" t="s">
        <v>4</v>
      </c>
      <c r="B4" s="1963" t="s">
        <v>0</v>
      </c>
      <c r="C4" s="1964" t="s">
        <v>1</v>
      </c>
      <c r="D4" s="1964" t="s">
        <v>2</v>
      </c>
      <c r="E4" s="1965" t="s">
        <v>3</v>
      </c>
      <c r="F4" s="1962" t="s">
        <v>0</v>
      </c>
      <c r="G4" s="1962" t="s">
        <v>1</v>
      </c>
      <c r="H4" s="1962" t="s">
        <v>2</v>
      </c>
      <c r="I4" s="1962" t="s">
        <v>3</v>
      </c>
      <c r="J4" s="1963" t="s">
        <v>0</v>
      </c>
      <c r="K4" s="1964" t="s">
        <v>1</v>
      </c>
      <c r="L4" s="1964" t="s">
        <v>2</v>
      </c>
      <c r="M4" s="1965" t="s">
        <v>1125</v>
      </c>
      <c r="N4" s="1963" t="s">
        <v>0</v>
      </c>
      <c r="O4" s="1964" t="s">
        <v>1</v>
      </c>
      <c r="P4" s="1964" t="s">
        <v>2</v>
      </c>
      <c r="Q4" s="1965" t="s">
        <v>3</v>
      </c>
      <c r="R4" s="1963" t="s">
        <v>0</v>
      </c>
      <c r="S4" s="1964" t="s">
        <v>1</v>
      </c>
      <c r="T4" s="1964" t="s">
        <v>2</v>
      </c>
      <c r="U4" s="1965" t="s">
        <v>3</v>
      </c>
      <c r="V4" s="1963" t="s">
        <v>0</v>
      </c>
      <c r="W4" s="1964" t="s">
        <v>1</v>
      </c>
      <c r="X4" s="1964" t="s">
        <v>2</v>
      </c>
      <c r="Y4" s="1964" t="s">
        <v>3</v>
      </c>
      <c r="Z4" s="1963" t="s">
        <v>0</v>
      </c>
      <c r="AA4" s="1964" t="s">
        <v>1</v>
      </c>
      <c r="AB4" s="1964" t="s">
        <v>2</v>
      </c>
      <c r="AC4" s="1965" t="s">
        <v>3</v>
      </c>
      <c r="AD4" s="1963" t="s">
        <v>0</v>
      </c>
      <c r="AE4" s="1964" t="s">
        <v>1</v>
      </c>
      <c r="AF4" s="1964" t="s">
        <v>2</v>
      </c>
      <c r="AG4" s="1965" t="s">
        <v>3</v>
      </c>
      <c r="AH4" s="1963" t="s">
        <v>0</v>
      </c>
      <c r="AI4" s="1964" t="s">
        <v>1</v>
      </c>
      <c r="AJ4" s="1964" t="s">
        <v>2</v>
      </c>
      <c r="AK4" s="1965" t="s">
        <v>3</v>
      </c>
      <c r="AL4" s="1963" t="s">
        <v>0</v>
      </c>
      <c r="AM4" s="1964" t="s">
        <v>1</v>
      </c>
      <c r="AN4" s="1964" t="s">
        <v>2</v>
      </c>
      <c r="AO4" s="1964" t="s">
        <v>3</v>
      </c>
      <c r="AP4" s="1963" t="s">
        <v>0</v>
      </c>
      <c r="AQ4" s="1964" t="s">
        <v>1</v>
      </c>
      <c r="AR4" s="1964" t="s">
        <v>2</v>
      </c>
      <c r="AS4" s="1965" t="s">
        <v>3</v>
      </c>
      <c r="AT4" s="1963" t="s">
        <v>0</v>
      </c>
      <c r="AU4" s="1965" t="s">
        <v>1</v>
      </c>
    </row>
    <row r="5" spans="1:47" s="1974" customFormat="1">
      <c r="A5" s="1967" t="s">
        <v>65</v>
      </c>
      <c r="B5" s="1968">
        <v>53725.32</v>
      </c>
      <c r="C5" s="1969">
        <v>57433.43</v>
      </c>
      <c r="D5" s="1969">
        <v>55366.020000000004</v>
      </c>
      <c r="E5" s="1969">
        <v>46162.22</v>
      </c>
      <c r="F5" s="1970">
        <v>36560.5</v>
      </c>
      <c r="G5" s="1971">
        <v>61162.369999999995</v>
      </c>
      <c r="H5" s="1971">
        <v>66791.960000000006</v>
      </c>
      <c r="I5" s="1972">
        <v>82685.86</v>
      </c>
      <c r="J5" s="1968">
        <v>318814.53999999998</v>
      </c>
      <c r="K5" s="1969">
        <v>351917.43</v>
      </c>
      <c r="L5" s="1969">
        <v>353700.58999999991</v>
      </c>
      <c r="M5" s="1973">
        <v>398258.3</v>
      </c>
      <c r="N5" s="1968">
        <v>418759.60000000003</v>
      </c>
      <c r="O5" s="1969">
        <v>452799.39999999997</v>
      </c>
      <c r="P5" s="1969">
        <v>366529.2</v>
      </c>
      <c r="Q5" s="1973">
        <v>373697.30000000005</v>
      </c>
      <c r="R5" s="1968">
        <v>340196.1</v>
      </c>
      <c r="S5" s="1969">
        <v>344703.39999999997</v>
      </c>
      <c r="T5" s="1969">
        <v>383376.97</v>
      </c>
      <c r="U5" s="1973">
        <v>434296.3</v>
      </c>
      <c r="V5" s="1968">
        <v>521635.30000000005</v>
      </c>
      <c r="W5" s="1969">
        <v>549633.09</v>
      </c>
      <c r="X5" s="1969">
        <v>578976.34000000008</v>
      </c>
      <c r="Y5" s="1969">
        <v>673124.08</v>
      </c>
      <c r="Z5" s="1970">
        <v>633373.85</v>
      </c>
      <c r="AA5" s="1971">
        <v>724534.64</v>
      </c>
      <c r="AB5" s="1971">
        <v>739389.1</v>
      </c>
      <c r="AC5" s="1972">
        <v>488661.5</v>
      </c>
      <c r="AD5" s="1970">
        <v>618542.46</v>
      </c>
      <c r="AE5" s="1971">
        <v>662594.30999999994</v>
      </c>
      <c r="AF5" s="1971">
        <v>638838.93000000005</v>
      </c>
      <c r="AG5" s="1972">
        <v>631378.73</v>
      </c>
      <c r="AH5" s="1970">
        <v>577136.49999999988</v>
      </c>
      <c r="AI5" s="1971">
        <v>698252.87</v>
      </c>
      <c r="AJ5" s="1971">
        <v>652967.92999999993</v>
      </c>
      <c r="AK5" s="1972">
        <v>622885.8600000001</v>
      </c>
      <c r="AL5" s="1970">
        <v>602840.92000000004</v>
      </c>
      <c r="AM5" s="1971">
        <v>725756.74</v>
      </c>
      <c r="AN5" s="1971">
        <v>768237.68</v>
      </c>
      <c r="AO5" s="1971">
        <v>827115.3</v>
      </c>
      <c r="AP5" s="1970">
        <v>842131.93999999983</v>
      </c>
      <c r="AQ5" s="1971">
        <v>829182.12000000011</v>
      </c>
      <c r="AR5" s="1971">
        <v>724388.72</v>
      </c>
      <c r="AS5" s="1972">
        <v>717415.9</v>
      </c>
      <c r="AT5" s="1970">
        <v>710505.28</v>
      </c>
      <c r="AU5" s="1972">
        <v>657051.94999999995</v>
      </c>
    </row>
    <row r="6" spans="1:47">
      <c r="A6" s="1975" t="s">
        <v>66</v>
      </c>
      <c r="B6" s="1976">
        <v>51210.84</v>
      </c>
      <c r="C6" s="1977">
        <v>53414.46</v>
      </c>
      <c r="D6" s="1977">
        <v>52741.58</v>
      </c>
      <c r="E6" s="1977">
        <v>43039.19</v>
      </c>
      <c r="F6" s="1978">
        <v>35141.24</v>
      </c>
      <c r="G6" s="1979">
        <v>59474.42</v>
      </c>
      <c r="H6" s="1979">
        <v>64765.14</v>
      </c>
      <c r="I6" s="1980">
        <v>79621.36</v>
      </c>
      <c r="J6" s="1981">
        <v>294739.77</v>
      </c>
      <c r="K6" s="1979">
        <v>322638.20999999996</v>
      </c>
      <c r="L6" s="1982">
        <v>317619.44999999995</v>
      </c>
      <c r="M6" s="1983">
        <v>357374.3</v>
      </c>
      <c r="N6" s="1981">
        <v>365533.8</v>
      </c>
      <c r="O6" s="1979">
        <v>395209.7</v>
      </c>
      <c r="P6" s="1982">
        <v>314645.3</v>
      </c>
      <c r="Q6" s="1980">
        <v>320053.7</v>
      </c>
      <c r="R6" s="1981">
        <v>281086</v>
      </c>
      <c r="S6" s="1982">
        <v>273637.59999999998</v>
      </c>
      <c r="T6" s="1979">
        <v>321329.34999999998</v>
      </c>
      <c r="U6" s="1983">
        <v>374388.5</v>
      </c>
      <c r="V6" s="1981">
        <v>455236.21</v>
      </c>
      <c r="W6" s="1982">
        <v>480262.37</v>
      </c>
      <c r="X6" s="1979">
        <v>501139.14</v>
      </c>
      <c r="Y6" s="1982">
        <v>591537.36</v>
      </c>
      <c r="Z6" s="1976">
        <v>548751.72</v>
      </c>
      <c r="AA6" s="1982">
        <v>637845.64</v>
      </c>
      <c r="AB6" s="1982">
        <v>656397</v>
      </c>
      <c r="AC6" s="1983">
        <v>456537.22</v>
      </c>
      <c r="AD6" s="1976">
        <v>512739.97</v>
      </c>
      <c r="AE6" s="1982">
        <v>557846.25</v>
      </c>
      <c r="AF6" s="1982">
        <v>540920.93000000005</v>
      </c>
      <c r="AG6" s="1983">
        <v>517757.19</v>
      </c>
      <c r="AH6" s="1976">
        <v>469956.44</v>
      </c>
      <c r="AI6" s="1982">
        <v>561448.54</v>
      </c>
      <c r="AJ6" s="1982">
        <v>524726.38</v>
      </c>
      <c r="AK6" s="1983">
        <v>500721.99</v>
      </c>
      <c r="AL6" s="1976">
        <v>476138.34</v>
      </c>
      <c r="AM6" s="1982">
        <v>583533.31999999995</v>
      </c>
      <c r="AN6" s="1982">
        <v>620601.87</v>
      </c>
      <c r="AO6" s="1982">
        <v>672232.65</v>
      </c>
      <c r="AP6" s="1976">
        <v>734515.69</v>
      </c>
      <c r="AQ6" s="1982">
        <v>709511.18</v>
      </c>
      <c r="AR6" s="1982">
        <v>602062.28</v>
      </c>
      <c r="AS6" s="1983">
        <v>606197.31999999995</v>
      </c>
      <c r="AT6" s="1976">
        <v>590612.69999999995</v>
      </c>
      <c r="AU6" s="1983">
        <v>536970.88</v>
      </c>
    </row>
    <row r="7" spans="1:47">
      <c r="A7" s="1975" t="s">
        <v>67</v>
      </c>
      <c r="B7" s="1976"/>
      <c r="C7" s="1977"/>
      <c r="D7" s="1977"/>
      <c r="E7" s="1977"/>
      <c r="F7" s="1978"/>
      <c r="G7" s="1979"/>
      <c r="H7" s="1979"/>
      <c r="I7" s="1980"/>
      <c r="J7" s="1981">
        <v>12730.54</v>
      </c>
      <c r="K7" s="1979">
        <v>13418.02</v>
      </c>
      <c r="L7" s="1982">
        <v>19407.8</v>
      </c>
      <c r="M7" s="1983">
        <v>24096.5</v>
      </c>
      <c r="N7" s="1981">
        <v>31697.4</v>
      </c>
      <c r="O7" s="1979">
        <v>34884.1</v>
      </c>
      <c r="P7" s="1982">
        <v>30042</v>
      </c>
      <c r="Q7" s="1980">
        <v>32653.4</v>
      </c>
      <c r="R7" s="1981">
        <v>37559.800000000003</v>
      </c>
      <c r="S7" s="1982">
        <v>36427</v>
      </c>
      <c r="T7" s="1979">
        <v>38810.68</v>
      </c>
      <c r="U7" s="1983">
        <v>39957.300000000003</v>
      </c>
      <c r="V7" s="1981">
        <v>43255.58</v>
      </c>
      <c r="W7" s="1982">
        <v>45395.519999999997</v>
      </c>
      <c r="X7" s="1979">
        <v>48977.04</v>
      </c>
      <c r="Y7" s="1982">
        <v>52566.98</v>
      </c>
      <c r="Z7" s="1976">
        <v>53162.68</v>
      </c>
      <c r="AA7" s="1982">
        <v>55867.47</v>
      </c>
      <c r="AB7" s="1982">
        <v>54554.9</v>
      </c>
      <c r="AC7" s="1983">
        <v>0</v>
      </c>
      <c r="AD7" s="1976">
        <v>70998.350000000006</v>
      </c>
      <c r="AE7" s="1982">
        <v>71248.28</v>
      </c>
      <c r="AF7" s="1982">
        <v>64577.82</v>
      </c>
      <c r="AG7" s="1983">
        <v>68349.789999999994</v>
      </c>
      <c r="AH7" s="1976">
        <v>67970.02</v>
      </c>
      <c r="AI7" s="1982">
        <v>99495.87</v>
      </c>
      <c r="AJ7" s="1982">
        <v>85490.46</v>
      </c>
      <c r="AK7" s="1983">
        <v>84191.92</v>
      </c>
      <c r="AL7" s="1976">
        <v>90289.68</v>
      </c>
      <c r="AM7" s="1982">
        <v>94031.31</v>
      </c>
      <c r="AN7" s="1982">
        <v>98814.12</v>
      </c>
      <c r="AO7" s="1982">
        <v>104605.11</v>
      </c>
      <c r="AP7" s="1976">
        <v>60805.94</v>
      </c>
      <c r="AQ7" s="1982">
        <v>61367.8</v>
      </c>
      <c r="AR7" s="1982">
        <v>64455.82</v>
      </c>
      <c r="AS7" s="1983">
        <v>55862.19</v>
      </c>
      <c r="AT7" s="1976">
        <v>62597.23</v>
      </c>
      <c r="AU7" s="1983">
        <v>64874.36</v>
      </c>
    </row>
    <row r="8" spans="1:47">
      <c r="A8" s="1975" t="s">
        <v>68</v>
      </c>
      <c r="B8" s="1976"/>
      <c r="C8" s="1977"/>
      <c r="D8" s="1977"/>
      <c r="E8" s="1977"/>
      <c r="F8" s="1978"/>
      <c r="G8" s="1979"/>
      <c r="H8" s="1979"/>
      <c r="I8" s="1980"/>
      <c r="J8" s="1981">
        <v>6882.62</v>
      </c>
      <c r="K8" s="1979">
        <v>7900.07</v>
      </c>
      <c r="L8" s="1982">
        <v>8273.2199999999993</v>
      </c>
      <c r="M8" s="1983">
        <v>8186.8</v>
      </c>
      <c r="N8" s="1981">
        <v>9610.4</v>
      </c>
      <c r="O8" s="1979">
        <v>9682</v>
      </c>
      <c r="P8" s="1982">
        <v>8922.4</v>
      </c>
      <c r="Q8" s="1980">
        <v>9537.2999999999993</v>
      </c>
      <c r="R8" s="1981">
        <v>9619.5</v>
      </c>
      <c r="S8" s="1982">
        <v>23368.6</v>
      </c>
      <c r="T8" s="1979">
        <v>9895.34</v>
      </c>
      <c r="U8" s="1983">
        <v>6260.4</v>
      </c>
      <c r="V8" s="1981">
        <v>7057.3</v>
      </c>
      <c r="W8" s="1982">
        <v>6943.5</v>
      </c>
      <c r="X8" s="1979">
        <v>8019.67</v>
      </c>
      <c r="Y8" s="1982">
        <v>8078.24</v>
      </c>
      <c r="Z8" s="1976">
        <v>9350.8799999999992</v>
      </c>
      <c r="AA8" s="1982">
        <v>9154.7900000000009</v>
      </c>
      <c r="AB8" s="1982">
        <v>8517.6</v>
      </c>
      <c r="AC8" s="1983">
        <v>11097.51</v>
      </c>
      <c r="AD8" s="1976">
        <v>13531.73</v>
      </c>
      <c r="AE8" s="1982">
        <v>12547.46</v>
      </c>
      <c r="AF8" s="1982">
        <v>14233.38</v>
      </c>
      <c r="AG8" s="1983">
        <v>24551.11</v>
      </c>
      <c r="AH8" s="1976">
        <v>17005.21</v>
      </c>
      <c r="AI8" s="1982">
        <v>18658.02</v>
      </c>
      <c r="AJ8" s="1982">
        <v>23966.01</v>
      </c>
      <c r="AK8" s="1983">
        <v>19001.54</v>
      </c>
      <c r="AL8" s="1976">
        <v>17439.05</v>
      </c>
      <c r="AM8" s="1982">
        <v>17654.8</v>
      </c>
      <c r="AN8" s="1982">
        <v>24055.38</v>
      </c>
      <c r="AO8" s="1982">
        <v>25437.54</v>
      </c>
      <c r="AP8" s="1976">
        <v>27586.080000000002</v>
      </c>
      <c r="AQ8" s="1982">
        <v>38393.26</v>
      </c>
      <c r="AR8" s="1982">
        <v>40067.699999999997</v>
      </c>
      <c r="AS8" s="1983">
        <v>31348.3</v>
      </c>
      <c r="AT8" s="1976">
        <v>32339.31</v>
      </c>
      <c r="AU8" s="1983">
        <v>31536.85</v>
      </c>
    </row>
    <row r="9" spans="1:47">
      <c r="A9" s="1975" t="s">
        <v>69</v>
      </c>
      <c r="B9" s="1976">
        <v>2514.48</v>
      </c>
      <c r="C9" s="1977">
        <v>4018.97</v>
      </c>
      <c r="D9" s="1977">
        <v>2624.44</v>
      </c>
      <c r="E9" s="1977">
        <v>3123.03</v>
      </c>
      <c r="F9" s="1978">
        <v>1419.26</v>
      </c>
      <c r="G9" s="1979">
        <v>1687.95</v>
      </c>
      <c r="H9" s="1979">
        <v>2026.82</v>
      </c>
      <c r="I9" s="1980">
        <v>3064.5</v>
      </c>
      <c r="J9" s="1981">
        <v>4461.6100000000006</v>
      </c>
      <c r="K9" s="1979">
        <v>7961.13</v>
      </c>
      <c r="L9" s="1982">
        <v>8400.119999999999</v>
      </c>
      <c r="M9" s="1983">
        <v>8600.7000000000007</v>
      </c>
      <c r="N9" s="1981">
        <v>11918</v>
      </c>
      <c r="O9" s="1979">
        <v>13023.6</v>
      </c>
      <c r="P9" s="1982">
        <v>12919.5</v>
      </c>
      <c r="Q9" s="1980">
        <v>11452.9</v>
      </c>
      <c r="R9" s="1981">
        <v>11930.8</v>
      </c>
      <c r="S9" s="1982">
        <v>11270.2</v>
      </c>
      <c r="T9" s="1979">
        <v>13341.6</v>
      </c>
      <c r="U9" s="1983">
        <v>13690.1</v>
      </c>
      <c r="V9" s="1981">
        <v>16086.21</v>
      </c>
      <c r="W9" s="1982">
        <v>17031.7</v>
      </c>
      <c r="X9" s="1979">
        <v>20840.490000000002</v>
      </c>
      <c r="Y9" s="1982">
        <v>20941.5</v>
      </c>
      <c r="Z9" s="1976">
        <v>22108.57</v>
      </c>
      <c r="AA9" s="1982">
        <v>21666.74</v>
      </c>
      <c r="AB9" s="1982">
        <v>19919.7</v>
      </c>
      <c r="AC9" s="1983">
        <v>21026.77</v>
      </c>
      <c r="AD9" s="1976">
        <v>21272.41</v>
      </c>
      <c r="AE9" s="1982">
        <v>20952.32</v>
      </c>
      <c r="AF9" s="1982">
        <v>19106.8</v>
      </c>
      <c r="AG9" s="1983">
        <v>20720.64</v>
      </c>
      <c r="AH9" s="1976">
        <v>22204.83</v>
      </c>
      <c r="AI9" s="1982">
        <v>18650.439999999999</v>
      </c>
      <c r="AJ9" s="1982">
        <v>18785.080000000002</v>
      </c>
      <c r="AK9" s="1983">
        <v>18970.41</v>
      </c>
      <c r="AL9" s="1976">
        <v>18973.849999999999</v>
      </c>
      <c r="AM9" s="1982">
        <v>30537.31</v>
      </c>
      <c r="AN9" s="1982">
        <v>24766.31</v>
      </c>
      <c r="AO9" s="1982">
        <v>24840</v>
      </c>
      <c r="AP9" s="1976">
        <v>19224.23</v>
      </c>
      <c r="AQ9" s="1982">
        <v>19909.88</v>
      </c>
      <c r="AR9" s="1982">
        <v>17802.919999999998</v>
      </c>
      <c r="AS9" s="1983">
        <v>24008.09</v>
      </c>
      <c r="AT9" s="1976">
        <v>24956.04</v>
      </c>
      <c r="AU9" s="1983">
        <v>23669.86</v>
      </c>
    </row>
    <row r="10" spans="1:47" s="1974" customFormat="1">
      <c r="A10" s="1984" t="s">
        <v>70</v>
      </c>
      <c r="B10" s="1968">
        <v>85279.97</v>
      </c>
      <c r="C10" s="1985">
        <v>209764.43000000002</v>
      </c>
      <c r="D10" s="1985">
        <v>244954.14</v>
      </c>
      <c r="E10" s="1985">
        <v>263033.40000000002</v>
      </c>
      <c r="F10" s="1986">
        <v>292106.02</v>
      </c>
      <c r="G10" s="1987">
        <v>330813.32999999996</v>
      </c>
      <c r="H10" s="1987">
        <v>376906.66</v>
      </c>
      <c r="I10" s="1988">
        <v>391268.21</v>
      </c>
      <c r="J10" s="1989">
        <v>554549.16</v>
      </c>
      <c r="K10" s="1987">
        <v>669083.6</v>
      </c>
      <c r="L10" s="1969">
        <v>780741.35</v>
      </c>
      <c r="M10" s="1973">
        <v>898953.5</v>
      </c>
      <c r="N10" s="1989">
        <v>1006378.1</v>
      </c>
      <c r="O10" s="1987">
        <v>1139112.4000000001</v>
      </c>
      <c r="P10" s="1969">
        <v>1205967.5</v>
      </c>
      <c r="Q10" s="1988">
        <v>1471121.0999999999</v>
      </c>
      <c r="R10" s="1989">
        <v>1630990.3</v>
      </c>
      <c r="S10" s="1969">
        <v>1837059.9</v>
      </c>
      <c r="T10" s="1987">
        <v>1842839.26</v>
      </c>
      <c r="U10" s="1973">
        <v>1915424.8</v>
      </c>
      <c r="V10" s="1989">
        <v>2021229.69</v>
      </c>
      <c r="W10" s="1969">
        <v>2236437.12</v>
      </c>
      <c r="X10" s="1987">
        <v>2389099.6800000002</v>
      </c>
      <c r="Y10" s="1969">
        <v>2594387.19</v>
      </c>
      <c r="Z10" s="1968">
        <v>2864147.1900000004</v>
      </c>
      <c r="AA10" s="1969">
        <v>2818268.1799999997</v>
      </c>
      <c r="AB10" s="1969">
        <v>2944805.2</v>
      </c>
      <c r="AC10" s="1973">
        <v>2476314.48</v>
      </c>
      <c r="AD10" s="1968">
        <v>3371915.8800000004</v>
      </c>
      <c r="AE10" s="1969">
        <v>3306869.19</v>
      </c>
      <c r="AF10" s="1969">
        <v>3599892.49</v>
      </c>
      <c r="AG10" s="1973">
        <v>3667616.21</v>
      </c>
      <c r="AH10" s="1968">
        <v>3849738.1399999997</v>
      </c>
      <c r="AI10" s="1969">
        <v>4018713.22</v>
      </c>
      <c r="AJ10" s="1969">
        <v>4334162.07</v>
      </c>
      <c r="AK10" s="1973">
        <v>4611861.3900000006</v>
      </c>
      <c r="AL10" s="1968">
        <v>4911894.8600000003</v>
      </c>
      <c r="AM10" s="1969">
        <v>5108336.5600000005</v>
      </c>
      <c r="AN10" s="1969">
        <v>5318681.67</v>
      </c>
      <c r="AO10" s="1969">
        <v>5455655.9999999991</v>
      </c>
      <c r="AP10" s="1968">
        <v>5758412.1399999997</v>
      </c>
      <c r="AQ10" s="1969">
        <v>5984203.4299999997</v>
      </c>
      <c r="AR10" s="1969">
        <v>6059386.9100000001</v>
      </c>
      <c r="AS10" s="1973">
        <v>6458750.4199999999</v>
      </c>
      <c r="AT10" s="1968">
        <v>6659322.2700000005</v>
      </c>
      <c r="AU10" s="1973">
        <v>6621881.3600000003</v>
      </c>
    </row>
    <row r="11" spans="1:47">
      <c r="A11" s="1975" t="s">
        <v>71</v>
      </c>
      <c r="B11" s="1976">
        <v>85161.41</v>
      </c>
      <c r="C11" s="1977">
        <v>209642.64</v>
      </c>
      <c r="D11" s="1977">
        <v>244954.14</v>
      </c>
      <c r="E11" s="1977">
        <v>263033.40000000002</v>
      </c>
      <c r="F11" s="1978">
        <v>288110</v>
      </c>
      <c r="G11" s="1979">
        <v>326812.92</v>
      </c>
      <c r="H11" s="1979">
        <v>371353.92</v>
      </c>
      <c r="I11" s="1980">
        <v>384192.07</v>
      </c>
      <c r="J11" s="1981">
        <v>523988.54</v>
      </c>
      <c r="K11" s="1979">
        <v>612125.6</v>
      </c>
      <c r="L11" s="1982">
        <v>706212.38</v>
      </c>
      <c r="M11" s="1983">
        <v>829343</v>
      </c>
      <c r="N11" s="1981">
        <v>918051.7</v>
      </c>
      <c r="O11" s="1979">
        <v>1060109.3</v>
      </c>
      <c r="P11" s="1982">
        <v>1124678.2</v>
      </c>
      <c r="Q11" s="1980">
        <v>1361309.9</v>
      </c>
      <c r="R11" s="1981">
        <v>1526875.3</v>
      </c>
      <c r="S11" s="1982">
        <v>1727820.9</v>
      </c>
      <c r="T11" s="1979">
        <v>1729028.6</v>
      </c>
      <c r="U11" s="1983">
        <v>1748929.6</v>
      </c>
      <c r="V11" s="1981">
        <v>1852519.02</v>
      </c>
      <c r="W11" s="1982">
        <v>2066706.66</v>
      </c>
      <c r="X11" s="1979">
        <v>2224718.64</v>
      </c>
      <c r="Y11" s="1982">
        <v>2384277.61</v>
      </c>
      <c r="Z11" s="1976">
        <v>2668926.0300000003</v>
      </c>
      <c r="AA11" s="1982">
        <v>2630717.3199999998</v>
      </c>
      <c r="AB11" s="1982">
        <v>2763979.9</v>
      </c>
      <c r="AC11" s="1983">
        <v>2303912.59</v>
      </c>
      <c r="AD11" s="1976">
        <v>3199461.43</v>
      </c>
      <c r="AE11" s="1982">
        <v>3146872.3</v>
      </c>
      <c r="AF11" s="1982">
        <v>3439368.37</v>
      </c>
      <c r="AG11" s="1983">
        <v>3515176.61</v>
      </c>
      <c r="AH11" s="1976">
        <v>3696922.65</v>
      </c>
      <c r="AI11" s="1982">
        <v>3879125.54</v>
      </c>
      <c r="AJ11" s="1982">
        <v>4196375.21</v>
      </c>
      <c r="AK11" s="1983">
        <v>4464244.2600000007</v>
      </c>
      <c r="AL11" s="1976">
        <v>4765164.74</v>
      </c>
      <c r="AM11" s="1982">
        <v>4996234.62</v>
      </c>
      <c r="AN11" s="1982">
        <v>5162979.32</v>
      </c>
      <c r="AO11" s="1982">
        <v>5303450.1899999995</v>
      </c>
      <c r="AP11" s="1976">
        <v>5596985.4199999999</v>
      </c>
      <c r="AQ11" s="1982">
        <v>5832249.8899999997</v>
      </c>
      <c r="AR11" s="1982">
        <v>5906902.2400000002</v>
      </c>
      <c r="AS11" s="1983">
        <v>6320037.9699999997</v>
      </c>
      <c r="AT11" s="1976">
        <v>6515011.1900000004</v>
      </c>
      <c r="AU11" s="1983">
        <v>6492280.4400000004</v>
      </c>
    </row>
    <row r="12" spans="1:47">
      <c r="A12" s="1975" t="s">
        <v>72</v>
      </c>
      <c r="B12" s="1976">
        <v>118.56</v>
      </c>
      <c r="C12" s="1982">
        <v>121.79</v>
      </c>
      <c r="D12" s="1982"/>
      <c r="E12" s="1982"/>
      <c r="F12" s="1976">
        <v>3996.02</v>
      </c>
      <c r="G12" s="1990">
        <v>4000.41</v>
      </c>
      <c r="H12" s="1990">
        <v>5552.74</v>
      </c>
      <c r="I12" s="1991">
        <v>7076.14</v>
      </c>
      <c r="J12" s="1992">
        <v>30560.62</v>
      </c>
      <c r="K12" s="1990">
        <v>56958</v>
      </c>
      <c r="L12" s="1990">
        <v>74528.97</v>
      </c>
      <c r="M12" s="1991">
        <v>69610.5</v>
      </c>
      <c r="N12" s="1992">
        <v>88326.399999999994</v>
      </c>
      <c r="O12" s="1990">
        <v>79003.100000000006</v>
      </c>
      <c r="P12" s="1990">
        <v>81289.3</v>
      </c>
      <c r="Q12" s="1991">
        <v>109811.2</v>
      </c>
      <c r="R12" s="1992">
        <v>104115</v>
      </c>
      <c r="S12" s="1990">
        <v>109239</v>
      </c>
      <c r="T12" s="1990">
        <v>113810.66</v>
      </c>
      <c r="U12" s="1991">
        <v>166495.20000000001</v>
      </c>
      <c r="V12" s="1992">
        <v>168710.67</v>
      </c>
      <c r="W12" s="1990">
        <v>169730.46</v>
      </c>
      <c r="X12" s="1990">
        <v>164381.04</v>
      </c>
      <c r="Y12" s="1990">
        <v>210109.58</v>
      </c>
      <c r="Z12" s="1976">
        <v>195221.16</v>
      </c>
      <c r="AA12" s="1982">
        <v>187550.86</v>
      </c>
      <c r="AB12" s="1982">
        <v>180825.4</v>
      </c>
      <c r="AC12" s="1983">
        <v>172401.89</v>
      </c>
      <c r="AD12" s="1976">
        <v>172454.45</v>
      </c>
      <c r="AE12" s="1982">
        <v>159996.89000000001</v>
      </c>
      <c r="AF12" s="1982">
        <v>160524.12</v>
      </c>
      <c r="AG12" s="1983">
        <v>152439.6</v>
      </c>
      <c r="AH12" s="1976">
        <v>152815.49</v>
      </c>
      <c r="AI12" s="1982">
        <v>139587.68</v>
      </c>
      <c r="AJ12" s="1982">
        <v>137786.85999999999</v>
      </c>
      <c r="AK12" s="1983">
        <v>147617.13</v>
      </c>
      <c r="AL12" s="1976">
        <v>146730.12</v>
      </c>
      <c r="AM12" s="1982">
        <v>112101.94</v>
      </c>
      <c r="AN12" s="1982">
        <v>155702.35</v>
      </c>
      <c r="AO12" s="1982">
        <v>152205.81</v>
      </c>
      <c r="AP12" s="1976">
        <v>161426.72</v>
      </c>
      <c r="AQ12" s="1982">
        <v>151953.54</v>
      </c>
      <c r="AR12" s="1982">
        <v>152484.67000000001</v>
      </c>
      <c r="AS12" s="1983">
        <v>138712.45000000001</v>
      </c>
      <c r="AT12" s="1976">
        <v>144311.07999999999</v>
      </c>
      <c r="AU12" s="1983">
        <v>129600.92</v>
      </c>
    </row>
    <row r="13" spans="1:47" s="1974" customFormat="1">
      <c r="A13" s="1984" t="s">
        <v>73</v>
      </c>
      <c r="B13" s="1968"/>
      <c r="C13" s="1969"/>
      <c r="D13" s="1969"/>
      <c r="E13" s="1969">
        <v>1070.03</v>
      </c>
      <c r="F13" s="1968">
        <v>2210.12</v>
      </c>
      <c r="G13" s="1993">
        <v>992.7</v>
      </c>
      <c r="H13" s="1993">
        <v>1146.82</v>
      </c>
      <c r="I13" s="1994">
        <v>7483.88</v>
      </c>
      <c r="J13" s="1995">
        <v>30687.440000000002</v>
      </c>
      <c r="K13" s="1993">
        <v>30894.910000000003</v>
      </c>
      <c r="L13" s="1993">
        <v>43515.48</v>
      </c>
      <c r="M13" s="1994">
        <v>50730.2</v>
      </c>
      <c r="N13" s="1995">
        <v>52656.7</v>
      </c>
      <c r="O13" s="1993">
        <v>57224.4</v>
      </c>
      <c r="P13" s="1993">
        <v>69324.3</v>
      </c>
      <c r="Q13" s="1994">
        <v>74888.3</v>
      </c>
      <c r="R13" s="1995">
        <v>75573.600000000006</v>
      </c>
      <c r="S13" s="1993">
        <v>71532.3</v>
      </c>
      <c r="T13" s="1993">
        <v>82679.72</v>
      </c>
      <c r="U13" s="1994">
        <v>72869.100000000006</v>
      </c>
      <c r="V13" s="1995">
        <v>81667.53</v>
      </c>
      <c r="W13" s="1993">
        <v>77063.740000000005</v>
      </c>
      <c r="X13" s="1993">
        <v>77433.27</v>
      </c>
      <c r="Y13" s="1993">
        <v>80946.38</v>
      </c>
      <c r="Z13" s="1968">
        <v>79922.880000000005</v>
      </c>
      <c r="AA13" s="1969">
        <v>82926.23</v>
      </c>
      <c r="AB13" s="1969">
        <v>96267</v>
      </c>
      <c r="AC13" s="1973">
        <v>85263.74</v>
      </c>
      <c r="AD13" s="1968">
        <v>121832.73</v>
      </c>
      <c r="AE13" s="1969">
        <v>143083.93</v>
      </c>
      <c r="AF13" s="1969">
        <v>148319.78</v>
      </c>
      <c r="AG13" s="1973">
        <v>183009.84</v>
      </c>
      <c r="AH13" s="1968">
        <v>186421.13</v>
      </c>
      <c r="AI13" s="1969">
        <v>269814.90999999997</v>
      </c>
      <c r="AJ13" s="1969">
        <v>294346.15999999997</v>
      </c>
      <c r="AK13" s="1973">
        <v>248999.25</v>
      </c>
      <c r="AL13" s="1968">
        <v>255018.47</v>
      </c>
      <c r="AM13" s="1969">
        <v>253134.36</v>
      </c>
      <c r="AN13" s="1969">
        <v>264707.59000000003</v>
      </c>
      <c r="AO13" s="1969">
        <v>266868.88</v>
      </c>
      <c r="AP13" s="1968">
        <v>390844.06</v>
      </c>
      <c r="AQ13" s="1969">
        <v>408690.8</v>
      </c>
      <c r="AR13" s="1969">
        <v>427728.87</v>
      </c>
      <c r="AS13" s="1973">
        <v>468676.87</v>
      </c>
      <c r="AT13" s="1968">
        <v>478100.44</v>
      </c>
      <c r="AU13" s="1973">
        <v>505820.54</v>
      </c>
    </row>
    <row r="14" spans="1:47" s="1974" customFormat="1">
      <c r="A14" s="1984" t="s">
        <v>74</v>
      </c>
      <c r="B14" s="1968">
        <v>75311.78</v>
      </c>
      <c r="C14" s="1969">
        <v>86798.92</v>
      </c>
      <c r="D14" s="1969">
        <v>99221.41</v>
      </c>
      <c r="E14" s="1969">
        <v>150301.51</v>
      </c>
      <c r="F14" s="1968">
        <v>182182.87</v>
      </c>
      <c r="G14" s="1993">
        <v>179359.38</v>
      </c>
      <c r="H14" s="1993">
        <v>222657.93</v>
      </c>
      <c r="I14" s="1994">
        <v>254668.1</v>
      </c>
      <c r="J14" s="1995">
        <v>451336.83</v>
      </c>
      <c r="K14" s="1993">
        <v>509566.28</v>
      </c>
      <c r="L14" s="1993">
        <v>421817.26</v>
      </c>
      <c r="M14" s="1994">
        <v>496139.5</v>
      </c>
      <c r="N14" s="1995">
        <v>401587.39999999997</v>
      </c>
      <c r="O14" s="1993">
        <v>390846.6</v>
      </c>
      <c r="P14" s="1993">
        <v>398524.1</v>
      </c>
      <c r="Q14" s="1994">
        <v>319434.90000000002</v>
      </c>
      <c r="R14" s="1995">
        <v>287802.8</v>
      </c>
      <c r="S14" s="1993">
        <v>279847.8</v>
      </c>
      <c r="T14" s="1993">
        <v>418325.74</v>
      </c>
      <c r="U14" s="1994">
        <v>503101.6</v>
      </c>
      <c r="V14" s="1995">
        <v>522291.77999999997</v>
      </c>
      <c r="W14" s="1993">
        <v>413906.16000000003</v>
      </c>
      <c r="X14" s="1993">
        <v>396945</v>
      </c>
      <c r="Y14" s="1993">
        <v>478014.71</v>
      </c>
      <c r="Z14" s="1968">
        <v>355491.8</v>
      </c>
      <c r="AA14" s="1969">
        <v>527923.75</v>
      </c>
      <c r="AB14" s="1969">
        <v>563965.9</v>
      </c>
      <c r="AC14" s="1973">
        <v>541394.57999999996</v>
      </c>
      <c r="AD14" s="1968">
        <v>436896.63</v>
      </c>
      <c r="AE14" s="1969">
        <v>567992.48</v>
      </c>
      <c r="AF14" s="1969">
        <v>476081.64999999997</v>
      </c>
      <c r="AG14" s="1973">
        <v>561194.38</v>
      </c>
      <c r="AH14" s="1968">
        <v>577042.77</v>
      </c>
      <c r="AI14" s="1969">
        <v>496347.94</v>
      </c>
      <c r="AJ14" s="1969">
        <v>417540.32</v>
      </c>
      <c r="AK14" s="1973">
        <v>400990.06</v>
      </c>
      <c r="AL14" s="1968">
        <v>408603.4</v>
      </c>
      <c r="AM14" s="1969">
        <v>505453.02999999997</v>
      </c>
      <c r="AN14" s="1969">
        <v>571684.15</v>
      </c>
      <c r="AO14" s="1969">
        <v>717616.89</v>
      </c>
      <c r="AP14" s="1968">
        <v>651733.82999999996</v>
      </c>
      <c r="AQ14" s="1969">
        <v>736776.84</v>
      </c>
      <c r="AR14" s="1969">
        <v>848398.57</v>
      </c>
      <c r="AS14" s="1973">
        <v>712353.71</v>
      </c>
      <c r="AT14" s="1968">
        <v>896942.19000000006</v>
      </c>
      <c r="AU14" s="1973">
        <v>1047549.62</v>
      </c>
    </row>
    <row r="15" spans="1:47">
      <c r="A15" s="1975" t="s">
        <v>75</v>
      </c>
      <c r="B15" s="1976">
        <v>75311.78</v>
      </c>
      <c r="C15" s="1982">
        <v>86798.92</v>
      </c>
      <c r="D15" s="1982">
        <v>99221.41</v>
      </c>
      <c r="E15" s="1982">
        <v>150301.51</v>
      </c>
      <c r="F15" s="1976">
        <v>182182.87</v>
      </c>
      <c r="G15" s="1990">
        <v>179359.38</v>
      </c>
      <c r="H15" s="1990">
        <v>222657.93</v>
      </c>
      <c r="I15" s="1991">
        <v>254668.1</v>
      </c>
      <c r="J15" s="1992">
        <v>443127.75</v>
      </c>
      <c r="K15" s="1990">
        <v>501216.26</v>
      </c>
      <c r="L15" s="1990">
        <v>414753.25</v>
      </c>
      <c r="M15" s="1991">
        <v>488783.8</v>
      </c>
      <c r="N15" s="1992">
        <v>399387.6</v>
      </c>
      <c r="O15" s="1990">
        <v>390657.8</v>
      </c>
      <c r="P15" s="1990">
        <v>398398.1</v>
      </c>
      <c r="Q15" s="1991">
        <v>318799.2</v>
      </c>
      <c r="R15" s="1992">
        <v>287762.59999999998</v>
      </c>
      <c r="S15" s="1990">
        <v>274997.59999999998</v>
      </c>
      <c r="T15" s="1990">
        <v>412986.66</v>
      </c>
      <c r="U15" s="1991">
        <v>497920.1</v>
      </c>
      <c r="V15" s="1992">
        <v>521710.79</v>
      </c>
      <c r="W15" s="1990">
        <v>410331.38</v>
      </c>
      <c r="X15" s="1990">
        <v>394902.07</v>
      </c>
      <c r="Y15" s="1990">
        <v>475391.09</v>
      </c>
      <c r="Z15" s="1976">
        <v>355205.79</v>
      </c>
      <c r="AA15" s="1982">
        <v>527427.71</v>
      </c>
      <c r="AB15" s="1982">
        <v>562956.5</v>
      </c>
      <c r="AC15" s="1983">
        <v>541394.57999999996</v>
      </c>
      <c r="AD15" s="1976">
        <v>436281.19</v>
      </c>
      <c r="AE15" s="1982">
        <v>567776.48</v>
      </c>
      <c r="AF15" s="1982">
        <v>475112.41</v>
      </c>
      <c r="AG15" s="1983">
        <v>561065.6</v>
      </c>
      <c r="AH15" s="1976">
        <v>574345.22</v>
      </c>
      <c r="AI15" s="1982">
        <v>494509.11</v>
      </c>
      <c r="AJ15" s="1982">
        <v>413176.33</v>
      </c>
      <c r="AK15" s="1983">
        <v>395185.89</v>
      </c>
      <c r="AL15" s="1976">
        <v>386848.39</v>
      </c>
      <c r="AM15" s="1982">
        <v>481965.87</v>
      </c>
      <c r="AN15" s="1982">
        <v>544996.35</v>
      </c>
      <c r="AO15" s="1982">
        <v>682226.65</v>
      </c>
      <c r="AP15" s="1976">
        <v>651733.82999999996</v>
      </c>
      <c r="AQ15" s="1982">
        <v>736553.75</v>
      </c>
      <c r="AR15" s="1982">
        <v>845154.48</v>
      </c>
      <c r="AS15" s="1983">
        <v>709143.82</v>
      </c>
      <c r="AT15" s="1976">
        <v>874399.29</v>
      </c>
      <c r="AU15" s="1983">
        <v>1045732.28</v>
      </c>
    </row>
    <row r="16" spans="1:47">
      <c r="A16" s="1975" t="s">
        <v>76</v>
      </c>
      <c r="B16" s="1976"/>
      <c r="C16" s="1982"/>
      <c r="D16" s="1982"/>
      <c r="E16" s="1982"/>
      <c r="F16" s="1976"/>
      <c r="G16" s="1990"/>
      <c r="H16" s="1990"/>
      <c r="I16" s="1991"/>
      <c r="J16" s="1992">
        <v>8209.08</v>
      </c>
      <c r="K16" s="1990">
        <v>8350.02</v>
      </c>
      <c r="L16" s="1990">
        <v>7064.01</v>
      </c>
      <c r="M16" s="1991">
        <v>7355.7</v>
      </c>
      <c r="N16" s="1992">
        <v>2199.8000000000002</v>
      </c>
      <c r="O16" s="1990">
        <v>188.8</v>
      </c>
      <c r="P16" s="1990">
        <v>126</v>
      </c>
      <c r="Q16" s="1991">
        <v>635.70000000000005</v>
      </c>
      <c r="R16" s="1992">
        <v>40.200000000000003</v>
      </c>
      <c r="S16" s="1990">
        <v>4850.2</v>
      </c>
      <c r="T16" s="1990">
        <v>5339.08</v>
      </c>
      <c r="U16" s="1991">
        <v>5181.5</v>
      </c>
      <c r="V16" s="1992">
        <v>580.99</v>
      </c>
      <c r="W16" s="1990">
        <v>3574.78</v>
      </c>
      <c r="X16" s="1990">
        <v>2042.93</v>
      </c>
      <c r="Y16" s="1990">
        <v>2623.62</v>
      </c>
      <c r="Z16" s="1976">
        <v>286.01</v>
      </c>
      <c r="AA16" s="1982">
        <v>496.04</v>
      </c>
      <c r="AB16" s="1982">
        <v>1009.4</v>
      </c>
      <c r="AC16" s="1983">
        <v>0</v>
      </c>
      <c r="AD16" s="1976">
        <v>615.44000000000005</v>
      </c>
      <c r="AE16" s="1982">
        <v>216</v>
      </c>
      <c r="AF16" s="1982">
        <v>969.24</v>
      </c>
      <c r="AG16" s="1983">
        <v>128.78</v>
      </c>
      <c r="AH16" s="1976">
        <v>2697.55</v>
      </c>
      <c r="AI16" s="1982">
        <v>1838.83</v>
      </c>
      <c r="AJ16" s="1982">
        <v>4363.99</v>
      </c>
      <c r="AK16" s="1983">
        <v>5804.17</v>
      </c>
      <c r="AL16" s="1976">
        <v>21755.01</v>
      </c>
      <c r="AM16" s="1982">
        <v>23487.16</v>
      </c>
      <c r="AN16" s="1982">
        <v>26687.8</v>
      </c>
      <c r="AO16" s="1982">
        <v>35390.239999999998</v>
      </c>
      <c r="AP16" s="1976">
        <v>0</v>
      </c>
      <c r="AQ16" s="1982">
        <v>223.09</v>
      </c>
      <c r="AR16" s="1982">
        <v>3244.09</v>
      </c>
      <c r="AS16" s="1983">
        <v>3209.89</v>
      </c>
      <c r="AT16" s="1976">
        <v>22542.9</v>
      </c>
      <c r="AU16" s="1983">
        <v>1817.34</v>
      </c>
    </row>
    <row r="17" spans="1:47" s="1974" customFormat="1">
      <c r="A17" s="1984" t="s">
        <v>77</v>
      </c>
      <c r="B17" s="1968">
        <v>370</v>
      </c>
      <c r="C17" s="1985">
        <v>370</v>
      </c>
      <c r="D17" s="1985">
        <v>370</v>
      </c>
      <c r="E17" s="1985">
        <v>1400</v>
      </c>
      <c r="F17" s="1986">
        <v>378</v>
      </c>
      <c r="G17" s="1987">
        <v>1408</v>
      </c>
      <c r="H17" s="1987">
        <v>1408</v>
      </c>
      <c r="I17" s="1988">
        <v>378</v>
      </c>
      <c r="J17" s="1989">
        <v>152122.82999999999</v>
      </c>
      <c r="K17" s="1987">
        <v>153864.69</v>
      </c>
      <c r="L17" s="1969">
        <v>163072.49</v>
      </c>
      <c r="M17" s="1973">
        <v>171006.2</v>
      </c>
      <c r="N17" s="1989">
        <v>171417.5</v>
      </c>
      <c r="O17" s="1987">
        <v>178068.8</v>
      </c>
      <c r="P17" s="1969">
        <v>178083.30000000002</v>
      </c>
      <c r="Q17" s="1988">
        <v>189710.1</v>
      </c>
      <c r="R17" s="1989">
        <v>182129.19999999998</v>
      </c>
      <c r="S17" s="1969">
        <v>171873.3</v>
      </c>
      <c r="T17" s="1987">
        <v>179583.05</v>
      </c>
      <c r="U17" s="1973">
        <v>188996.19999999998</v>
      </c>
      <c r="V17" s="1989">
        <v>188925.26</v>
      </c>
      <c r="W17" s="1969">
        <v>193188.41</v>
      </c>
      <c r="X17" s="1987">
        <v>195631.42</v>
      </c>
      <c r="Y17" s="1969">
        <v>193426.71</v>
      </c>
      <c r="Z17" s="1968">
        <v>228406.39999999999</v>
      </c>
      <c r="AA17" s="1969">
        <v>228719.19</v>
      </c>
      <c r="AB17" s="1969">
        <v>204678.1</v>
      </c>
      <c r="AC17" s="1973">
        <v>213246.92</v>
      </c>
      <c r="AD17" s="1968">
        <v>210135.1</v>
      </c>
      <c r="AE17" s="1969">
        <v>213078.36</v>
      </c>
      <c r="AF17" s="1969">
        <v>232722.12</v>
      </c>
      <c r="AG17" s="1973">
        <v>230338.67</v>
      </c>
      <c r="AH17" s="1968">
        <v>213287.38</v>
      </c>
      <c r="AI17" s="1969">
        <v>214456.94</v>
      </c>
      <c r="AJ17" s="1969">
        <v>216683.58</v>
      </c>
      <c r="AK17" s="1973">
        <v>236413.81</v>
      </c>
      <c r="AL17" s="1968">
        <v>225070</v>
      </c>
      <c r="AM17" s="1969">
        <v>221191.66</v>
      </c>
      <c r="AN17" s="1969">
        <v>213948.28</v>
      </c>
      <c r="AO17" s="1969">
        <v>210226.13999999998</v>
      </c>
      <c r="AP17" s="1968">
        <v>227232</v>
      </c>
      <c r="AQ17" s="1969">
        <v>255490.18000000002</v>
      </c>
      <c r="AR17" s="1969">
        <v>242164.91</v>
      </c>
      <c r="AS17" s="1973">
        <v>248221.4</v>
      </c>
      <c r="AT17" s="1968">
        <v>260766.28000000003</v>
      </c>
      <c r="AU17" s="1973">
        <v>279193.09999999998</v>
      </c>
    </row>
    <row r="18" spans="1:47" s="1974" customFormat="1">
      <c r="A18" s="1984" t="s">
        <v>78</v>
      </c>
      <c r="B18" s="1968">
        <v>2738.75</v>
      </c>
      <c r="C18" s="1985">
        <v>3055.52</v>
      </c>
      <c r="D18" s="1985">
        <v>4418</v>
      </c>
      <c r="E18" s="1985">
        <v>7915.14</v>
      </c>
      <c r="F18" s="1986">
        <v>6520.8</v>
      </c>
      <c r="G18" s="1987">
        <v>15788.9</v>
      </c>
      <c r="H18" s="1987">
        <v>11077.48</v>
      </c>
      <c r="I18" s="1988">
        <v>7140.44</v>
      </c>
      <c r="J18" s="1989">
        <v>165137.22999999998</v>
      </c>
      <c r="K18" s="1987">
        <v>57673.83</v>
      </c>
      <c r="L18" s="1969">
        <v>67317.990000000005</v>
      </c>
      <c r="M18" s="1973">
        <v>12898.6</v>
      </c>
      <c r="N18" s="1989">
        <v>28852.6</v>
      </c>
      <c r="O18" s="1987">
        <v>26619.200000000001</v>
      </c>
      <c r="P18" s="1969">
        <v>23384</v>
      </c>
      <c r="Q18" s="1988">
        <v>14631.7</v>
      </c>
      <c r="R18" s="1989">
        <v>35476.699999999997</v>
      </c>
      <c r="S18" s="1969">
        <v>0</v>
      </c>
      <c r="T18" s="1987">
        <v>0</v>
      </c>
      <c r="U18" s="1973">
        <v>0</v>
      </c>
      <c r="V18" s="1989">
        <v>0</v>
      </c>
      <c r="W18" s="1969">
        <v>0</v>
      </c>
      <c r="X18" s="1987">
        <v>0</v>
      </c>
      <c r="Y18" s="1969">
        <v>0</v>
      </c>
      <c r="Z18" s="1968">
        <v>0</v>
      </c>
      <c r="AA18" s="1969">
        <v>0</v>
      </c>
      <c r="AB18" s="1969">
        <v>0</v>
      </c>
      <c r="AC18" s="1973">
        <v>0</v>
      </c>
      <c r="AD18" s="1968">
        <v>0</v>
      </c>
      <c r="AE18" s="1969">
        <v>0</v>
      </c>
      <c r="AF18" s="1969">
        <v>0</v>
      </c>
      <c r="AG18" s="1973">
        <v>0</v>
      </c>
      <c r="AH18" s="1968">
        <v>0</v>
      </c>
      <c r="AI18" s="1969">
        <v>0</v>
      </c>
      <c r="AJ18" s="1969">
        <v>0</v>
      </c>
      <c r="AK18" s="1973">
        <v>0</v>
      </c>
      <c r="AL18" s="1968">
        <v>0</v>
      </c>
      <c r="AM18" s="1969">
        <v>0</v>
      </c>
      <c r="AN18" s="1969">
        <v>0</v>
      </c>
      <c r="AO18" s="1969">
        <v>0</v>
      </c>
      <c r="AP18" s="1968">
        <v>0</v>
      </c>
      <c r="AQ18" s="1969">
        <v>0</v>
      </c>
      <c r="AR18" s="1969">
        <v>0</v>
      </c>
      <c r="AS18" s="1973">
        <v>0</v>
      </c>
      <c r="AT18" s="1968">
        <v>0</v>
      </c>
      <c r="AU18" s="1973">
        <v>0</v>
      </c>
    </row>
    <row r="19" spans="1:47">
      <c r="A19" s="1975" t="s">
        <v>79</v>
      </c>
      <c r="B19" s="1976">
        <v>2738.75</v>
      </c>
      <c r="C19" s="1977">
        <v>3055.52</v>
      </c>
      <c r="D19" s="1977">
        <v>4418</v>
      </c>
      <c r="E19" s="1977">
        <v>7915.14</v>
      </c>
      <c r="F19" s="1978">
        <v>6520.8</v>
      </c>
      <c r="G19" s="1979">
        <v>15788.9</v>
      </c>
      <c r="H19" s="1979">
        <v>11077.48</v>
      </c>
      <c r="I19" s="1980">
        <v>7140.44</v>
      </c>
      <c r="J19" s="1981">
        <v>165137.22999999998</v>
      </c>
      <c r="K19" s="1979">
        <v>57673.83</v>
      </c>
      <c r="L19" s="1982">
        <v>67317.990000000005</v>
      </c>
      <c r="M19" s="1983">
        <v>12898.6</v>
      </c>
      <c r="N19" s="1981">
        <v>28852.6</v>
      </c>
      <c r="O19" s="1979">
        <v>26619.200000000001</v>
      </c>
      <c r="P19" s="1982">
        <v>23384</v>
      </c>
      <c r="Q19" s="1980">
        <v>14631.7</v>
      </c>
      <c r="R19" s="1981">
        <v>35476.699999999997</v>
      </c>
      <c r="S19" s="1982">
        <v>0</v>
      </c>
      <c r="T19" s="1979">
        <v>0</v>
      </c>
      <c r="U19" s="1983">
        <v>0</v>
      </c>
      <c r="V19" s="1981">
        <v>0</v>
      </c>
      <c r="W19" s="1982">
        <v>0</v>
      </c>
      <c r="X19" s="1979">
        <v>0</v>
      </c>
      <c r="Y19" s="1982">
        <v>0</v>
      </c>
      <c r="Z19" s="1976">
        <v>0</v>
      </c>
      <c r="AA19" s="1982">
        <v>0</v>
      </c>
      <c r="AB19" s="1982">
        <v>0</v>
      </c>
      <c r="AC19" s="1983">
        <v>0</v>
      </c>
      <c r="AD19" s="1976">
        <v>0</v>
      </c>
      <c r="AE19" s="1982">
        <v>0</v>
      </c>
      <c r="AF19" s="1982">
        <v>0</v>
      </c>
      <c r="AG19" s="1983">
        <v>0</v>
      </c>
      <c r="AH19" s="1976">
        <v>0</v>
      </c>
      <c r="AI19" s="1982">
        <v>0</v>
      </c>
      <c r="AJ19" s="1982">
        <v>0</v>
      </c>
      <c r="AK19" s="1983"/>
      <c r="AL19" s="1976"/>
      <c r="AM19" s="1982"/>
      <c r="AN19" s="1982"/>
      <c r="AO19" s="1982"/>
      <c r="AP19" s="1976"/>
      <c r="AQ19" s="1982"/>
      <c r="AR19" s="1982"/>
      <c r="AS19" s="1983"/>
      <c r="AT19" s="1976"/>
      <c r="AU19" s="1983"/>
    </row>
    <row r="20" spans="1:47" s="1974" customFormat="1" ht="16.5" thickBot="1">
      <c r="A20" s="1984" t="s">
        <v>80</v>
      </c>
      <c r="B20" s="1968">
        <v>893.23</v>
      </c>
      <c r="C20" s="1985">
        <v>1576.54</v>
      </c>
      <c r="D20" s="1985">
        <v>1131.6099999999999</v>
      </c>
      <c r="E20" s="1985">
        <v>1887.49</v>
      </c>
      <c r="F20" s="1986">
        <v>3074.11</v>
      </c>
      <c r="G20" s="1987">
        <v>2824.13</v>
      </c>
      <c r="H20" s="1987">
        <v>4214.5200000000004</v>
      </c>
      <c r="I20" s="1988">
        <v>3424.91</v>
      </c>
      <c r="J20" s="1989">
        <v>8862.75</v>
      </c>
      <c r="K20" s="1987">
        <v>4577.4800000000005</v>
      </c>
      <c r="L20" s="1969">
        <v>5845.38</v>
      </c>
      <c r="M20" s="1973">
        <v>2214.1999999999998</v>
      </c>
      <c r="N20" s="1989">
        <v>5217.1000000000004</v>
      </c>
      <c r="O20" s="1987">
        <v>6869.1</v>
      </c>
      <c r="P20" s="1969">
        <v>1633.1</v>
      </c>
      <c r="Q20" s="1988">
        <v>6897.6</v>
      </c>
      <c r="R20" s="1989">
        <v>2380.3000000000002</v>
      </c>
      <c r="S20" s="1969">
        <v>33919.1</v>
      </c>
      <c r="T20" s="1987">
        <v>30033.32</v>
      </c>
      <c r="U20" s="1973">
        <v>35401.599999999999</v>
      </c>
      <c r="V20" s="1989">
        <v>46670.47</v>
      </c>
      <c r="W20" s="1969">
        <v>51682.64</v>
      </c>
      <c r="X20" s="1987">
        <v>66785.8</v>
      </c>
      <c r="Y20" s="1969">
        <v>38188.239999999998</v>
      </c>
      <c r="Z20" s="1968">
        <v>46286.85</v>
      </c>
      <c r="AA20" s="1969">
        <v>36750.950000000004</v>
      </c>
      <c r="AB20" s="1969">
        <v>42820.5</v>
      </c>
      <c r="AC20" s="1973">
        <v>35195.839999999997</v>
      </c>
      <c r="AD20" s="1968">
        <v>43590.17</v>
      </c>
      <c r="AE20" s="1969">
        <v>44063.34</v>
      </c>
      <c r="AF20" s="1969">
        <v>17127.740000000005</v>
      </c>
      <c r="AG20" s="1973">
        <v>29341.519999999997</v>
      </c>
      <c r="AH20" s="1968">
        <v>59299.12</v>
      </c>
      <c r="AI20" s="1969">
        <v>31730.22</v>
      </c>
      <c r="AJ20" s="1969">
        <v>45861.1</v>
      </c>
      <c r="AK20" s="1973">
        <v>37797.46</v>
      </c>
      <c r="AL20" s="1968">
        <v>12079.21</v>
      </c>
      <c r="AM20" s="1969">
        <v>19005.46</v>
      </c>
      <c r="AN20" s="1969">
        <v>27338.73</v>
      </c>
      <c r="AO20" s="1969">
        <v>37868.199999999997</v>
      </c>
      <c r="AP20" s="1968">
        <v>73153.86</v>
      </c>
      <c r="AQ20" s="1969">
        <v>17944.55</v>
      </c>
      <c r="AR20" s="1969">
        <v>43644.35</v>
      </c>
      <c r="AS20" s="1973">
        <v>32317.89</v>
      </c>
      <c r="AT20" s="1968">
        <v>25166.89</v>
      </c>
      <c r="AU20" s="1973">
        <v>214214.63</v>
      </c>
    </row>
    <row r="21" spans="1:47" s="1961" customFormat="1" ht="17.25" thickTop="1" thickBot="1">
      <c r="A21" s="1996" t="s">
        <v>14</v>
      </c>
      <c r="B21" s="1997">
        <v>218319.05000000002</v>
      </c>
      <c r="C21" s="1998">
        <v>358998.84</v>
      </c>
      <c r="D21" s="1998">
        <v>405461.18000000005</v>
      </c>
      <c r="E21" s="1998">
        <v>471769.79000000004</v>
      </c>
      <c r="F21" s="1997">
        <v>523032.42</v>
      </c>
      <c r="G21" s="1998">
        <v>592348.81000000006</v>
      </c>
      <c r="H21" s="1998">
        <v>684203.37</v>
      </c>
      <c r="I21" s="1999">
        <v>747049.4</v>
      </c>
      <c r="J21" s="1997">
        <v>1681510.78</v>
      </c>
      <c r="K21" s="1998">
        <v>1777578.22</v>
      </c>
      <c r="L21" s="1998">
        <v>1836010.5399999998</v>
      </c>
      <c r="M21" s="1999">
        <v>2030200.5</v>
      </c>
      <c r="N21" s="1997">
        <v>2084869</v>
      </c>
      <c r="O21" s="1998">
        <v>2251539.9</v>
      </c>
      <c r="P21" s="1998">
        <v>2243445.5</v>
      </c>
      <c r="Q21" s="1999">
        <v>2450381.0000000005</v>
      </c>
      <c r="R21" s="1997">
        <v>2554549</v>
      </c>
      <c r="S21" s="1998">
        <v>2738935.7999999993</v>
      </c>
      <c r="T21" s="1998">
        <v>2936838.06</v>
      </c>
      <c r="U21" s="1999">
        <v>3150089.6000000006</v>
      </c>
      <c r="V21" s="1997">
        <v>3382420.03</v>
      </c>
      <c r="W21" s="1998">
        <v>3521911.1600000006</v>
      </c>
      <c r="X21" s="1998">
        <v>3704871.5100000002</v>
      </c>
      <c r="Y21" s="1998">
        <v>4058087.31</v>
      </c>
      <c r="Z21" s="1997">
        <v>4207628.97</v>
      </c>
      <c r="AA21" s="1998">
        <v>4419122.9400000004</v>
      </c>
      <c r="AB21" s="1998">
        <v>4591925.8</v>
      </c>
      <c r="AC21" s="1999">
        <v>3840077.06</v>
      </c>
      <c r="AD21" s="1997">
        <v>4802912.97</v>
      </c>
      <c r="AE21" s="1998">
        <v>4937681.6100000003</v>
      </c>
      <c r="AF21" s="1998">
        <v>5112982.7100000009</v>
      </c>
      <c r="AG21" s="1999">
        <v>5302879.3499999987</v>
      </c>
      <c r="AH21" s="1997">
        <v>5462925.0399999991</v>
      </c>
      <c r="AI21" s="1998">
        <v>5729316.1000000006</v>
      </c>
      <c r="AJ21" s="1998">
        <v>5961561.1600000001</v>
      </c>
      <c r="AK21" s="1999">
        <v>6158947.8300000001</v>
      </c>
      <c r="AL21" s="1997">
        <v>6415506.8600000003</v>
      </c>
      <c r="AM21" s="1998">
        <v>6832877.8100000015</v>
      </c>
      <c r="AN21" s="1998">
        <v>7164598.1000000006</v>
      </c>
      <c r="AO21" s="1998">
        <v>7515351.4099999983</v>
      </c>
      <c r="AP21" s="1997">
        <v>7943507.8299999991</v>
      </c>
      <c r="AQ21" s="1998">
        <v>8232287.919999999</v>
      </c>
      <c r="AR21" s="1998">
        <v>8345712.3300000001</v>
      </c>
      <c r="AS21" s="1999">
        <v>8637736.1900000013</v>
      </c>
      <c r="AT21" s="1997">
        <v>9030803.3500000015</v>
      </c>
      <c r="AU21" s="1999">
        <v>9325711.2000000011</v>
      </c>
    </row>
    <row r="22" spans="1:47" s="2000" customFormat="1">
      <c r="A22" s="1967" t="s">
        <v>81</v>
      </c>
      <c r="B22" s="1968">
        <v>192714.93</v>
      </c>
      <c r="C22" s="1969">
        <v>323625.86</v>
      </c>
      <c r="D22" s="1969">
        <v>365033</v>
      </c>
      <c r="E22" s="1969">
        <v>406112.49</v>
      </c>
      <c r="F22" s="1968">
        <v>449409.13</v>
      </c>
      <c r="G22" s="1969">
        <v>488282.86</v>
      </c>
      <c r="H22" s="1969">
        <v>533773.22</v>
      </c>
      <c r="I22" s="1969">
        <v>579561.87</v>
      </c>
      <c r="J22" s="1968">
        <v>1442031.55</v>
      </c>
      <c r="K22" s="1969">
        <v>1460425.87</v>
      </c>
      <c r="L22" s="1969">
        <v>1569835.35</v>
      </c>
      <c r="M22" s="1969">
        <v>1487905.9</v>
      </c>
      <c r="N22" s="1968">
        <v>1534088.7</v>
      </c>
      <c r="O22" s="1969">
        <v>1940325.9</v>
      </c>
      <c r="P22" s="1969">
        <v>1788429.3</v>
      </c>
      <c r="Q22" s="1969">
        <v>1937680.4</v>
      </c>
      <c r="R22" s="1968">
        <v>1922673.2</v>
      </c>
      <c r="S22" s="1969">
        <v>2196983.9</v>
      </c>
      <c r="T22" s="1969">
        <v>2022647.5901375408</v>
      </c>
      <c r="U22" s="1969">
        <v>2053651.1</v>
      </c>
      <c r="V22" s="1968">
        <v>2711028.7099164752</v>
      </c>
      <c r="W22" s="1969">
        <v>2742939.6184664033</v>
      </c>
      <c r="X22" s="1969">
        <v>2382754.3126867772</v>
      </c>
      <c r="Y22" s="1969">
        <v>3129466.4209192167</v>
      </c>
      <c r="Z22" s="1968">
        <v>3304563.7943580393</v>
      </c>
      <c r="AA22" s="1969">
        <v>3358157.9375931029</v>
      </c>
      <c r="AB22" s="1969">
        <v>3449028.8</v>
      </c>
      <c r="AC22" s="1969">
        <v>2960515.2028353731</v>
      </c>
      <c r="AD22" s="1968">
        <v>3637732.7016701316</v>
      </c>
      <c r="AE22" s="1969">
        <v>3716719.2727628816</v>
      </c>
      <c r="AF22" s="1969">
        <v>3860442.1451223446</v>
      </c>
      <c r="AG22" s="1969">
        <v>4046709.2525038142</v>
      </c>
      <c r="AH22" s="1968">
        <v>4020425.0069505768</v>
      </c>
      <c r="AI22" s="1969">
        <v>4115192.9786169361</v>
      </c>
      <c r="AJ22" s="1969">
        <v>4517665.8825033084</v>
      </c>
      <c r="AK22" s="1969">
        <v>4599132.96</v>
      </c>
      <c r="AL22" s="1968">
        <v>4823384.18</v>
      </c>
      <c r="AM22" s="1969">
        <v>5094785.29</v>
      </c>
      <c r="AN22" s="1969">
        <v>5396423.4100000001</v>
      </c>
      <c r="AO22" s="1969">
        <v>5678338.0300000003</v>
      </c>
      <c r="AP22" s="1968">
        <v>6000869.6100000003</v>
      </c>
      <c r="AQ22" s="1969">
        <v>6197607.4199999999</v>
      </c>
      <c r="AR22" s="1969">
        <v>6315882.8099999996</v>
      </c>
      <c r="AS22" s="1973">
        <v>6582328.4000000004</v>
      </c>
      <c r="AT22" s="1968">
        <v>6883059.0199999996</v>
      </c>
      <c r="AU22" s="1973">
        <v>7126906.2700000005</v>
      </c>
    </row>
    <row r="23" spans="1:47" s="1974" customFormat="1" ht="16.5" thickBot="1">
      <c r="A23" s="1967" t="s">
        <v>146</v>
      </c>
      <c r="B23" s="1968">
        <v>25604.12</v>
      </c>
      <c r="C23" s="1969">
        <v>35372.980000000003</v>
      </c>
      <c r="D23" s="1969">
        <v>40428.639999999999</v>
      </c>
      <c r="E23" s="1969">
        <v>65657.3</v>
      </c>
      <c r="F23" s="1968">
        <v>73623.289999999994</v>
      </c>
      <c r="G23" s="1993">
        <v>104065.95</v>
      </c>
      <c r="H23" s="1993">
        <v>150430.15</v>
      </c>
      <c r="I23" s="1993">
        <v>167487.53</v>
      </c>
      <c r="J23" s="1995">
        <v>239479.23</v>
      </c>
      <c r="K23" s="1993">
        <v>317152.33999999997</v>
      </c>
      <c r="L23" s="1969">
        <v>266175.19</v>
      </c>
      <c r="M23" s="1973">
        <v>542294.6</v>
      </c>
      <c r="N23" s="1995">
        <v>550780.30000000005</v>
      </c>
      <c r="O23" s="1993">
        <v>311214</v>
      </c>
      <c r="P23" s="1969">
        <v>455016.2</v>
      </c>
      <c r="Q23" s="1994">
        <v>512700.6</v>
      </c>
      <c r="R23" s="1995">
        <v>631875.80000000005</v>
      </c>
      <c r="S23" s="1969">
        <v>541951.9</v>
      </c>
      <c r="T23" s="1993">
        <v>914190.46986245911</v>
      </c>
      <c r="U23" s="1973">
        <v>1096438.5</v>
      </c>
      <c r="V23" s="1995">
        <v>671391.3200835248</v>
      </c>
      <c r="W23" s="1969">
        <v>778971.5415335967</v>
      </c>
      <c r="X23" s="1993">
        <v>1322117.1973132223</v>
      </c>
      <c r="Y23" s="1969">
        <v>928620.88908078335</v>
      </c>
      <c r="Z23" s="1968">
        <v>903065.15564196138</v>
      </c>
      <c r="AA23" s="1969">
        <v>1060965.002406897</v>
      </c>
      <c r="AB23" s="1969">
        <v>1142897</v>
      </c>
      <c r="AC23" s="1973">
        <v>879561.84716462693</v>
      </c>
      <c r="AD23" s="1968">
        <v>1165180.1083298682</v>
      </c>
      <c r="AE23" s="1969">
        <v>1220962.3672371185</v>
      </c>
      <c r="AF23" s="1969">
        <v>1252540.5648776556</v>
      </c>
      <c r="AG23" s="1973">
        <v>1256170.0874961861</v>
      </c>
      <c r="AH23" s="1968">
        <v>1442500.0330494237</v>
      </c>
      <c r="AI23" s="1969">
        <v>1614123.121383064</v>
      </c>
      <c r="AJ23" s="1969">
        <v>1443895.2774966916</v>
      </c>
      <c r="AK23" s="1973">
        <v>1559814.87</v>
      </c>
      <c r="AL23" s="1968">
        <v>1592122.6600000001</v>
      </c>
      <c r="AM23" s="1969">
        <v>1738092.52</v>
      </c>
      <c r="AN23" s="1969">
        <v>1768174.69</v>
      </c>
      <c r="AO23" s="1969">
        <v>1837013.37</v>
      </c>
      <c r="AP23" s="1968">
        <v>1942638.2400000002</v>
      </c>
      <c r="AQ23" s="1969">
        <v>2034680.5</v>
      </c>
      <c r="AR23" s="1969">
        <v>2029829.52</v>
      </c>
      <c r="AS23" s="1973">
        <v>2055407.79</v>
      </c>
      <c r="AT23" s="1968">
        <v>2147744.42</v>
      </c>
      <c r="AU23" s="1973">
        <v>2198804.89</v>
      </c>
    </row>
    <row r="24" spans="1:47" s="1961" customFormat="1" ht="17.25" thickTop="1" thickBot="1">
      <c r="A24" s="1996" t="s">
        <v>26</v>
      </c>
      <c r="B24" s="1997">
        <v>218319.05</v>
      </c>
      <c r="C24" s="1998">
        <v>358998.83999999997</v>
      </c>
      <c r="D24" s="1998">
        <v>405461.64</v>
      </c>
      <c r="E24" s="1998">
        <v>471769.79</v>
      </c>
      <c r="F24" s="1997">
        <v>523032.42</v>
      </c>
      <c r="G24" s="1998">
        <v>592348.80999999994</v>
      </c>
      <c r="H24" s="1998">
        <v>684203.37</v>
      </c>
      <c r="I24" s="1998">
        <v>747049.4</v>
      </c>
      <c r="J24" s="1997">
        <v>1681510.78</v>
      </c>
      <c r="K24" s="1998">
        <v>1777578.21</v>
      </c>
      <c r="L24" s="1998">
        <v>1836010.54</v>
      </c>
      <c r="M24" s="1999">
        <v>2030200.5</v>
      </c>
      <c r="N24" s="1997">
        <v>2084869</v>
      </c>
      <c r="O24" s="1998">
        <v>2251539.9</v>
      </c>
      <c r="P24" s="1998">
        <v>2243445.5</v>
      </c>
      <c r="Q24" s="1999">
        <v>2450381</v>
      </c>
      <c r="R24" s="1997">
        <v>2554549</v>
      </c>
      <c r="S24" s="1998">
        <v>2738935.8</v>
      </c>
      <c r="T24" s="1998">
        <v>2936838.06</v>
      </c>
      <c r="U24" s="1999">
        <v>3150089.6</v>
      </c>
      <c r="V24" s="1997">
        <v>3382420.0300000003</v>
      </c>
      <c r="W24" s="1998">
        <v>3521911.16</v>
      </c>
      <c r="X24" s="1998">
        <v>3704871.51</v>
      </c>
      <c r="Y24" s="1998">
        <v>4058087.31</v>
      </c>
      <c r="Z24" s="1997">
        <v>4207628.9500000011</v>
      </c>
      <c r="AA24" s="1998">
        <v>4419122.9399999995</v>
      </c>
      <c r="AB24" s="1998">
        <v>4591925.8</v>
      </c>
      <c r="AC24" s="1999">
        <v>3840077.05</v>
      </c>
      <c r="AD24" s="1997">
        <v>4802913.01</v>
      </c>
      <c r="AE24" s="1998">
        <v>4937681.6400000006</v>
      </c>
      <c r="AF24" s="1998">
        <v>5112982.71</v>
      </c>
      <c r="AG24" s="1999">
        <v>5302879.34</v>
      </c>
      <c r="AH24" s="1997">
        <v>5462925.040000001</v>
      </c>
      <c r="AI24" s="1998">
        <v>5729316.0999999996</v>
      </c>
      <c r="AJ24" s="1998">
        <v>5961561.1600000001</v>
      </c>
      <c r="AK24" s="1999">
        <v>6158947.8300000001</v>
      </c>
      <c r="AL24" s="1997">
        <v>6415506.8399999999</v>
      </c>
      <c r="AM24" s="1998">
        <v>6832877.8100000005</v>
      </c>
      <c r="AN24" s="1998">
        <v>7164598.0999999996</v>
      </c>
      <c r="AO24" s="1998">
        <v>7515351.4000000004</v>
      </c>
      <c r="AP24" s="1997">
        <v>7943507.8500000006</v>
      </c>
      <c r="AQ24" s="1998">
        <v>8232287.9199999999</v>
      </c>
      <c r="AR24" s="1998">
        <v>8345712.3300000001</v>
      </c>
      <c r="AS24" s="1999">
        <v>8637736.1900000013</v>
      </c>
      <c r="AT24" s="1997">
        <v>9030803.4399999995</v>
      </c>
      <c r="AU24" s="1999">
        <v>9325711.1600000001</v>
      </c>
    </row>
    <row r="25" spans="1:47" s="2005" customFormat="1">
      <c r="A25" s="2001"/>
      <c r="B25" s="2002"/>
      <c r="C25" s="2002"/>
      <c r="D25" s="2002"/>
      <c r="E25" s="2002"/>
      <c r="F25" s="2002"/>
      <c r="G25" s="2002"/>
      <c r="H25" s="2002"/>
      <c r="I25" s="2002"/>
      <c r="J25" s="2002"/>
      <c r="K25" s="2002"/>
      <c r="L25" s="2002"/>
      <c r="M25" s="2002"/>
      <c r="N25" s="2002"/>
      <c r="O25" s="2002"/>
      <c r="P25" s="2002"/>
      <c r="Q25" s="2002"/>
      <c r="R25" s="2002"/>
      <c r="S25" s="2002"/>
      <c r="T25" s="2002"/>
      <c r="U25" s="2002"/>
      <c r="V25" s="2002"/>
      <c r="W25" s="2002"/>
      <c r="X25" s="2002"/>
      <c r="Y25" s="2002"/>
      <c r="Z25" s="2002"/>
      <c r="AA25" s="2002"/>
      <c r="AB25" s="2002"/>
      <c r="AC25" s="2003"/>
      <c r="AD25" s="2003"/>
      <c r="AE25" s="2003"/>
      <c r="AF25" s="2003"/>
      <c r="AG25" s="2003"/>
      <c r="AH25" s="2003"/>
      <c r="AI25" s="2003"/>
      <c r="AJ25" s="2004"/>
      <c r="AK25" s="2003"/>
      <c r="AL25" s="2003"/>
      <c r="AM25" s="2003"/>
      <c r="AN25" s="2003"/>
      <c r="AO25" s="2003"/>
      <c r="AP25" s="2003"/>
      <c r="AQ25" s="2003"/>
      <c r="AR25" s="2003"/>
      <c r="AS25" s="2003"/>
      <c r="AT25" s="2003"/>
    </row>
    <row r="26" spans="1:47" s="2009" customFormat="1">
      <c r="A26" s="2006" t="s">
        <v>314</v>
      </c>
      <c r="B26" s="2007"/>
      <c r="C26" s="2004"/>
      <c r="D26" s="2004"/>
      <c r="E26" s="2004"/>
      <c r="F26" s="2004"/>
      <c r="G26" s="2004"/>
      <c r="H26" s="2004"/>
      <c r="I26" s="2004"/>
      <c r="J26" s="2004"/>
      <c r="K26" s="2004"/>
      <c r="L26" s="2004"/>
      <c r="M26" s="2004"/>
      <c r="N26" s="2004"/>
      <c r="O26" s="2004"/>
      <c r="P26" s="2004"/>
      <c r="Q26" s="2004"/>
      <c r="R26" s="2004"/>
      <c r="S26" s="2004"/>
      <c r="T26" s="2004"/>
      <c r="U26" s="2004"/>
      <c r="V26" s="2004"/>
      <c r="W26" s="2004"/>
      <c r="X26" s="2004"/>
      <c r="Y26" s="2004"/>
      <c r="Z26" s="2004"/>
      <c r="AA26" s="2004"/>
      <c r="AB26" s="2004"/>
      <c r="AC26" s="2004"/>
      <c r="AD26" s="2004"/>
      <c r="AE26" s="2004"/>
      <c r="AF26" s="2004"/>
      <c r="AG26" s="2004"/>
      <c r="AH26" s="2004"/>
      <c r="AI26" s="2004"/>
      <c r="AJ26" s="2004"/>
      <c r="AK26" s="2004"/>
      <c r="AL26" s="2004"/>
      <c r="AM26" s="2004"/>
      <c r="AN26" s="2004"/>
      <c r="AO26" s="2004"/>
      <c r="AP26" s="2004"/>
      <c r="AQ26" s="2008"/>
      <c r="AR26" s="2004"/>
      <c r="AS26" s="2004"/>
      <c r="AT26" s="2004"/>
    </row>
    <row r="27" spans="1:47">
      <c r="AQ27" s="2010"/>
    </row>
    <row r="28" spans="1:47">
      <c r="B28" s="2011"/>
      <c r="C28" s="2011"/>
      <c r="D28" s="2011"/>
      <c r="E28" s="2011"/>
      <c r="F28" s="2011"/>
      <c r="G28" s="2011"/>
      <c r="H28" s="2011"/>
      <c r="I28" s="2011"/>
      <c r="J28" s="2011"/>
      <c r="K28" s="2011"/>
      <c r="L28" s="2011"/>
      <c r="M28" s="2011"/>
      <c r="N28" s="2011"/>
      <c r="O28" s="2011"/>
      <c r="P28" s="2011"/>
      <c r="Q28" s="2011"/>
      <c r="R28" s="2011"/>
      <c r="S28" s="2011"/>
      <c r="T28" s="2011"/>
      <c r="U28" s="2011"/>
      <c r="V28" s="2011"/>
      <c r="W28" s="2011"/>
      <c r="X28" s="2011"/>
      <c r="Y28" s="2011"/>
      <c r="Z28" s="2011"/>
      <c r="AA28" s="2011"/>
      <c r="AB28" s="2011"/>
      <c r="AQ28" s="2010"/>
    </row>
    <row r="29" spans="1:47">
      <c r="AQ29" s="2010"/>
    </row>
    <row r="30" spans="1:47">
      <c r="C30" s="2011">
        <v>0</v>
      </c>
      <c r="AQ30" s="2010"/>
    </row>
    <row r="31" spans="1:47">
      <c r="AQ31" s="2010"/>
    </row>
    <row r="32" spans="1:47">
      <c r="AQ32" s="2010"/>
    </row>
    <row r="33" spans="43:43">
      <c r="AQ33" s="2010"/>
    </row>
    <row r="34" spans="43:43">
      <c r="AQ34" s="2010"/>
    </row>
    <row r="35" spans="43:43">
      <c r="AQ35" s="2010"/>
    </row>
    <row r="36" spans="43:43">
      <c r="AQ36" s="2010"/>
    </row>
    <row r="37" spans="43:43">
      <c r="AQ37" s="2010"/>
    </row>
    <row r="38" spans="43:43">
      <c r="AQ38" s="2010"/>
    </row>
    <row r="39" spans="43:43">
      <c r="AQ39" s="2010"/>
    </row>
    <row r="40" spans="43:43">
      <c r="AQ40" s="2010"/>
    </row>
    <row r="41" spans="43:43">
      <c r="AQ41" s="2010"/>
    </row>
    <row r="42" spans="43:43">
      <c r="AQ42" s="2010"/>
    </row>
    <row r="43" spans="43:43">
      <c r="AQ43" s="2010"/>
    </row>
    <row r="44" spans="43:43">
      <c r="AQ44" s="2010"/>
    </row>
    <row r="45" spans="43:43">
      <c r="AQ45" s="2010"/>
    </row>
    <row r="46" spans="43:43">
      <c r="AQ46" s="2010"/>
    </row>
  </sheetData>
  <mergeCells count="16">
    <mergeCell ref="AT3:AU3"/>
    <mergeCell ref="AP3:AS3"/>
    <mergeCell ref="D2:F2"/>
    <mergeCell ref="G2:I2"/>
    <mergeCell ref="J2:L2"/>
    <mergeCell ref="S2:U2"/>
    <mergeCell ref="B3:E3"/>
    <mergeCell ref="F3:I3"/>
    <mergeCell ref="J3:M3"/>
    <mergeCell ref="N3:Q3"/>
    <mergeCell ref="R3:U3"/>
    <mergeCell ref="V3:Y3"/>
    <mergeCell ref="Z3:AC3"/>
    <mergeCell ref="AD3:AG3"/>
    <mergeCell ref="AH3:AK3"/>
    <mergeCell ref="AL3:AO3"/>
  </mergeCells>
  <hyperlinks>
    <hyperlink ref="A1" location="Menu!A1" display="Return to Menu"/>
  </hyperlinks>
  <pageMargins left="0" right="0" top="0.98425196850393704" bottom="0.98425196850393704" header="0.511811023622047" footer="0.511811023622047"/>
  <pageSetup scale="18"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79"/>
  <sheetViews>
    <sheetView view="pageBreakPreview" zoomScaleNormal="75" zoomScaleSheetLayoutView="100" workbookViewId="0">
      <pane xSplit="1" ySplit="2" topLeftCell="AQ3" activePane="bottomRight" state="frozen"/>
      <selection pane="topRight"/>
      <selection pane="bottomLeft"/>
      <selection pane="bottomRight"/>
    </sheetView>
  </sheetViews>
  <sheetFormatPr defaultColWidth="14.28515625" defaultRowHeight="15.75"/>
  <cols>
    <col min="1" max="1" width="46" style="989" bestFit="1" customWidth="1"/>
    <col min="2" max="13" width="14.28515625" style="989" bestFit="1" customWidth="1"/>
    <col min="14" max="14" width="45" style="989" customWidth="1"/>
    <col min="15" max="30" width="14.28515625" style="989" customWidth="1"/>
    <col min="31" max="31" width="45" style="989" customWidth="1"/>
    <col min="32" max="34" width="14.28515625" style="989" customWidth="1"/>
    <col min="35" max="37" width="14.28515625" style="989" bestFit="1" customWidth="1"/>
    <col min="38" max="39" width="16" style="989" bestFit="1" customWidth="1"/>
    <col min="40" max="41" width="14.28515625" style="989" bestFit="1" customWidth="1"/>
    <col min="42" max="48" width="16" style="989" bestFit="1" customWidth="1"/>
    <col min="49" max="49" width="16.5703125" style="989" customWidth="1"/>
    <col min="50" max="237" width="9.140625" style="989" customWidth="1"/>
    <col min="238" max="238" width="45.28515625" style="989" customWidth="1"/>
    <col min="239" max="240" width="14.28515625" style="989"/>
    <col min="241" max="241" width="45.28515625" style="989" customWidth="1"/>
    <col min="242" max="249" width="14.28515625" style="989"/>
    <col min="250" max="250" width="45.28515625" style="989" customWidth="1"/>
    <col min="251" max="262" width="14.28515625" style="989" bestFit="1" customWidth="1"/>
    <col min="263" max="263" width="45" style="989" customWidth="1"/>
    <col min="264" max="279" width="14.28515625" style="989" bestFit="1" customWidth="1"/>
    <col min="280" max="280" width="45" style="989" customWidth="1"/>
    <col min="281" max="283" width="14.28515625" style="989" bestFit="1" customWidth="1"/>
    <col min="284" max="285" width="14" style="989" customWidth="1"/>
    <col min="286" max="286" width="15.42578125" style="989" customWidth="1"/>
    <col min="287" max="287" width="14.7109375" style="989" bestFit="1" customWidth="1"/>
    <col min="288" max="288" width="15.42578125" style="989" bestFit="1" customWidth="1"/>
    <col min="289" max="289" width="14.42578125" style="989" bestFit="1" customWidth="1"/>
    <col min="290" max="290" width="14.5703125" style="989" bestFit="1" customWidth="1"/>
    <col min="291" max="291" width="16.42578125" style="989" bestFit="1" customWidth="1"/>
    <col min="292" max="292" width="18.5703125" style="989" customWidth="1"/>
    <col min="293" max="293" width="20.28515625" style="989" customWidth="1"/>
    <col min="294" max="294" width="16.42578125" style="989" bestFit="1" customWidth="1"/>
    <col min="295" max="493" width="9.140625" style="989" customWidth="1"/>
    <col min="494" max="494" width="45.28515625" style="989" customWidth="1"/>
    <col min="495" max="496" width="14.28515625" style="989"/>
    <col min="497" max="497" width="45.28515625" style="989" customWidth="1"/>
    <col min="498" max="505" width="14.28515625" style="989"/>
    <col min="506" max="506" width="45.28515625" style="989" customWidth="1"/>
    <col min="507" max="518" width="14.28515625" style="989" bestFit="1" customWidth="1"/>
    <col min="519" max="519" width="45" style="989" customWidth="1"/>
    <col min="520" max="535" width="14.28515625" style="989" bestFit="1" customWidth="1"/>
    <col min="536" max="536" width="45" style="989" customWidth="1"/>
    <col min="537" max="539" width="14.28515625" style="989" bestFit="1" customWidth="1"/>
    <col min="540" max="541" width="14" style="989" customWidth="1"/>
    <col min="542" max="542" width="15.42578125" style="989" customWidth="1"/>
    <col min="543" max="543" width="14.7109375" style="989" bestFit="1" customWidth="1"/>
    <col min="544" max="544" width="15.42578125" style="989" bestFit="1" customWidth="1"/>
    <col min="545" max="545" width="14.42578125" style="989" bestFit="1" customWidth="1"/>
    <col min="546" max="546" width="14.5703125" style="989" bestFit="1" customWidth="1"/>
    <col min="547" max="547" width="16.42578125" style="989" bestFit="1" customWidth="1"/>
    <col min="548" max="548" width="18.5703125" style="989" customWidth="1"/>
    <col min="549" max="549" width="20.28515625" style="989" customWidth="1"/>
    <col min="550" max="550" width="16.42578125" style="989" bestFit="1" customWidth="1"/>
    <col min="551" max="749" width="9.140625" style="989" customWidth="1"/>
    <col min="750" max="750" width="45.28515625" style="989" customWidth="1"/>
    <col min="751" max="752" width="14.28515625" style="989"/>
    <col min="753" max="753" width="45.28515625" style="989" customWidth="1"/>
    <col min="754" max="761" width="14.28515625" style="989"/>
    <col min="762" max="762" width="45.28515625" style="989" customWidth="1"/>
    <col min="763" max="774" width="14.28515625" style="989" bestFit="1" customWidth="1"/>
    <col min="775" max="775" width="45" style="989" customWidth="1"/>
    <col min="776" max="791" width="14.28515625" style="989" bestFit="1" customWidth="1"/>
    <col min="792" max="792" width="45" style="989" customWidth="1"/>
    <col min="793" max="795" width="14.28515625" style="989" bestFit="1" customWidth="1"/>
    <col min="796" max="797" width="14" style="989" customWidth="1"/>
    <col min="798" max="798" width="15.42578125" style="989" customWidth="1"/>
    <col min="799" max="799" width="14.7109375" style="989" bestFit="1" customWidth="1"/>
    <col min="800" max="800" width="15.42578125" style="989" bestFit="1" customWidth="1"/>
    <col min="801" max="801" width="14.42578125" style="989" bestFit="1" customWidth="1"/>
    <col min="802" max="802" width="14.5703125" style="989" bestFit="1" customWidth="1"/>
    <col min="803" max="803" width="16.42578125" style="989" bestFit="1" customWidth="1"/>
    <col min="804" max="804" width="18.5703125" style="989" customWidth="1"/>
    <col min="805" max="805" width="20.28515625" style="989" customWidth="1"/>
    <col min="806" max="806" width="16.42578125" style="989" bestFit="1" customWidth="1"/>
    <col min="807" max="1005" width="9.140625" style="989" customWidth="1"/>
    <col min="1006" max="1006" width="45.28515625" style="989" customWidth="1"/>
    <col min="1007" max="1008" width="14.28515625" style="989"/>
    <col min="1009" max="1009" width="45.28515625" style="989" customWidth="1"/>
    <col min="1010" max="1017" width="14.28515625" style="989"/>
    <col min="1018" max="1018" width="45.28515625" style="989" customWidth="1"/>
    <col min="1019" max="1030" width="14.28515625" style="989" bestFit="1" customWidth="1"/>
    <col min="1031" max="1031" width="45" style="989" customWidth="1"/>
    <col min="1032" max="1047" width="14.28515625" style="989" bestFit="1" customWidth="1"/>
    <col min="1048" max="1048" width="45" style="989" customWidth="1"/>
    <col min="1049" max="1051" width="14.28515625" style="989" bestFit="1" customWidth="1"/>
    <col min="1052" max="1053" width="14" style="989" customWidth="1"/>
    <col min="1054" max="1054" width="15.42578125" style="989" customWidth="1"/>
    <col min="1055" max="1055" width="14.7109375" style="989" bestFit="1" customWidth="1"/>
    <col min="1056" max="1056" width="15.42578125" style="989" bestFit="1" customWidth="1"/>
    <col min="1057" max="1057" width="14.42578125" style="989" bestFit="1" customWidth="1"/>
    <col min="1058" max="1058" width="14.5703125" style="989" bestFit="1" customWidth="1"/>
    <col min="1059" max="1059" width="16.42578125" style="989" bestFit="1" customWidth="1"/>
    <col min="1060" max="1060" width="18.5703125" style="989" customWidth="1"/>
    <col min="1061" max="1061" width="20.28515625" style="989" customWidth="1"/>
    <col min="1062" max="1062" width="16.42578125" style="989" bestFit="1" customWidth="1"/>
    <col min="1063" max="1261" width="9.140625" style="989" customWidth="1"/>
    <col min="1262" max="1262" width="45.28515625" style="989" customWidth="1"/>
    <col min="1263" max="1264" width="14.28515625" style="989"/>
    <col min="1265" max="1265" width="45.28515625" style="989" customWidth="1"/>
    <col min="1266" max="1273" width="14.28515625" style="989"/>
    <col min="1274" max="1274" width="45.28515625" style="989" customWidth="1"/>
    <col min="1275" max="1286" width="14.28515625" style="989" bestFit="1" customWidth="1"/>
    <col min="1287" max="1287" width="45" style="989" customWidth="1"/>
    <col min="1288" max="1303" width="14.28515625" style="989" bestFit="1" customWidth="1"/>
    <col min="1304" max="1304" width="45" style="989" customWidth="1"/>
    <col min="1305" max="1307" width="14.28515625" style="989" bestFit="1" customWidth="1"/>
    <col min="1308" max="1309" width="14" style="989" customWidth="1"/>
    <col min="1310" max="1310" width="15.42578125" style="989" customWidth="1"/>
    <col min="1311" max="1311" width="14.7109375" style="989" bestFit="1" customWidth="1"/>
    <col min="1312" max="1312" width="15.42578125" style="989" bestFit="1" customWidth="1"/>
    <col min="1313" max="1313" width="14.42578125" style="989" bestFit="1" customWidth="1"/>
    <col min="1314" max="1314" width="14.5703125" style="989" bestFit="1" customWidth="1"/>
    <col min="1315" max="1315" width="16.42578125" style="989" bestFit="1" customWidth="1"/>
    <col min="1316" max="1316" width="18.5703125" style="989" customWidth="1"/>
    <col min="1317" max="1317" width="20.28515625" style="989" customWidth="1"/>
    <col min="1318" max="1318" width="16.42578125" style="989" bestFit="1" customWidth="1"/>
    <col min="1319" max="1517" width="9.140625" style="989" customWidth="1"/>
    <col min="1518" max="1518" width="45.28515625" style="989" customWidth="1"/>
    <col min="1519" max="1520" width="14.28515625" style="989"/>
    <col min="1521" max="1521" width="45.28515625" style="989" customWidth="1"/>
    <col min="1522" max="1529" width="14.28515625" style="989"/>
    <col min="1530" max="1530" width="45.28515625" style="989" customWidth="1"/>
    <col min="1531" max="1542" width="14.28515625" style="989" bestFit="1" customWidth="1"/>
    <col min="1543" max="1543" width="45" style="989" customWidth="1"/>
    <col min="1544" max="1559" width="14.28515625" style="989" bestFit="1" customWidth="1"/>
    <col min="1560" max="1560" width="45" style="989" customWidth="1"/>
    <col min="1561" max="1563" width="14.28515625" style="989" bestFit="1" customWidth="1"/>
    <col min="1564" max="1565" width="14" style="989" customWidth="1"/>
    <col min="1566" max="1566" width="15.42578125" style="989" customWidth="1"/>
    <col min="1567" max="1567" width="14.7109375" style="989" bestFit="1" customWidth="1"/>
    <col min="1568" max="1568" width="15.42578125" style="989" bestFit="1" customWidth="1"/>
    <col min="1569" max="1569" width="14.42578125" style="989" bestFit="1" customWidth="1"/>
    <col min="1570" max="1570" width="14.5703125" style="989" bestFit="1" customWidth="1"/>
    <col min="1571" max="1571" width="16.42578125" style="989" bestFit="1" customWidth="1"/>
    <col min="1572" max="1572" width="18.5703125" style="989" customWidth="1"/>
    <col min="1573" max="1573" width="20.28515625" style="989" customWidth="1"/>
    <col min="1574" max="1574" width="16.42578125" style="989" bestFit="1" customWidth="1"/>
    <col min="1575" max="1773" width="9.140625" style="989" customWidth="1"/>
    <col min="1774" max="1774" width="45.28515625" style="989" customWidth="1"/>
    <col min="1775" max="1776" width="14.28515625" style="989"/>
    <col min="1777" max="1777" width="45.28515625" style="989" customWidth="1"/>
    <col min="1778" max="1785" width="14.28515625" style="989"/>
    <col min="1786" max="1786" width="45.28515625" style="989" customWidth="1"/>
    <col min="1787" max="1798" width="14.28515625" style="989" bestFit="1" customWidth="1"/>
    <col min="1799" max="1799" width="45" style="989" customWidth="1"/>
    <col min="1800" max="1815" width="14.28515625" style="989" bestFit="1" customWidth="1"/>
    <col min="1816" max="1816" width="45" style="989" customWidth="1"/>
    <col min="1817" max="1819" width="14.28515625" style="989" bestFit="1" customWidth="1"/>
    <col min="1820" max="1821" width="14" style="989" customWidth="1"/>
    <col min="1822" max="1822" width="15.42578125" style="989" customWidth="1"/>
    <col min="1823" max="1823" width="14.7109375" style="989" bestFit="1" customWidth="1"/>
    <col min="1824" max="1824" width="15.42578125" style="989" bestFit="1" customWidth="1"/>
    <col min="1825" max="1825" width="14.42578125" style="989" bestFit="1" customWidth="1"/>
    <col min="1826" max="1826" width="14.5703125" style="989" bestFit="1" customWidth="1"/>
    <col min="1827" max="1827" width="16.42578125" style="989" bestFit="1" customWidth="1"/>
    <col min="1828" max="1828" width="18.5703125" style="989" customWidth="1"/>
    <col min="1829" max="1829" width="20.28515625" style="989" customWidth="1"/>
    <col min="1830" max="1830" width="16.42578125" style="989" bestFit="1" customWidth="1"/>
    <col min="1831" max="2029" width="9.140625" style="989" customWidth="1"/>
    <col min="2030" max="2030" width="45.28515625" style="989" customWidth="1"/>
    <col min="2031" max="2032" width="14.28515625" style="989"/>
    <col min="2033" max="2033" width="45.28515625" style="989" customWidth="1"/>
    <col min="2034" max="2041" width="14.28515625" style="989"/>
    <col min="2042" max="2042" width="45.28515625" style="989" customWidth="1"/>
    <col min="2043" max="2054" width="14.28515625" style="989" bestFit="1" customWidth="1"/>
    <col min="2055" max="2055" width="45" style="989" customWidth="1"/>
    <col min="2056" max="2071" width="14.28515625" style="989" bestFit="1" customWidth="1"/>
    <col min="2072" max="2072" width="45" style="989" customWidth="1"/>
    <col min="2073" max="2075" width="14.28515625" style="989" bestFit="1" customWidth="1"/>
    <col min="2076" max="2077" width="14" style="989" customWidth="1"/>
    <col min="2078" max="2078" width="15.42578125" style="989" customWidth="1"/>
    <col min="2079" max="2079" width="14.7109375" style="989" bestFit="1" customWidth="1"/>
    <col min="2080" max="2080" width="15.42578125" style="989" bestFit="1" customWidth="1"/>
    <col min="2081" max="2081" width="14.42578125" style="989" bestFit="1" customWidth="1"/>
    <col min="2082" max="2082" width="14.5703125" style="989" bestFit="1" customWidth="1"/>
    <col min="2083" max="2083" width="16.42578125" style="989" bestFit="1" customWidth="1"/>
    <col min="2084" max="2084" width="18.5703125" style="989" customWidth="1"/>
    <col min="2085" max="2085" width="20.28515625" style="989" customWidth="1"/>
    <col min="2086" max="2086" width="16.42578125" style="989" bestFit="1" customWidth="1"/>
    <col min="2087" max="2285" width="9.140625" style="989" customWidth="1"/>
    <col min="2286" max="2286" width="45.28515625" style="989" customWidth="1"/>
    <col min="2287" max="2288" width="14.28515625" style="989"/>
    <col min="2289" max="2289" width="45.28515625" style="989" customWidth="1"/>
    <col min="2290" max="2297" width="14.28515625" style="989"/>
    <col min="2298" max="2298" width="45.28515625" style="989" customWidth="1"/>
    <col min="2299" max="2310" width="14.28515625" style="989" bestFit="1" customWidth="1"/>
    <col min="2311" max="2311" width="45" style="989" customWidth="1"/>
    <col min="2312" max="2327" width="14.28515625" style="989" bestFit="1" customWidth="1"/>
    <col min="2328" max="2328" width="45" style="989" customWidth="1"/>
    <col min="2329" max="2331" width="14.28515625" style="989" bestFit="1" customWidth="1"/>
    <col min="2332" max="2333" width="14" style="989" customWidth="1"/>
    <col min="2334" max="2334" width="15.42578125" style="989" customWidth="1"/>
    <col min="2335" max="2335" width="14.7109375" style="989" bestFit="1" customWidth="1"/>
    <col min="2336" max="2336" width="15.42578125" style="989" bestFit="1" customWidth="1"/>
    <col min="2337" max="2337" width="14.42578125" style="989" bestFit="1" customWidth="1"/>
    <col min="2338" max="2338" width="14.5703125" style="989" bestFit="1" customWidth="1"/>
    <col min="2339" max="2339" width="16.42578125" style="989" bestFit="1" customWidth="1"/>
    <col min="2340" max="2340" width="18.5703125" style="989" customWidth="1"/>
    <col min="2341" max="2341" width="20.28515625" style="989" customWidth="1"/>
    <col min="2342" max="2342" width="16.42578125" style="989" bestFit="1" customWidth="1"/>
    <col min="2343" max="2541" width="9.140625" style="989" customWidth="1"/>
    <col min="2542" max="2542" width="45.28515625" style="989" customWidth="1"/>
    <col min="2543" max="2544" width="14.28515625" style="989"/>
    <col min="2545" max="2545" width="45.28515625" style="989" customWidth="1"/>
    <col min="2546" max="2553" width="14.28515625" style="989"/>
    <col min="2554" max="2554" width="45.28515625" style="989" customWidth="1"/>
    <col min="2555" max="2566" width="14.28515625" style="989" bestFit="1" customWidth="1"/>
    <col min="2567" max="2567" width="45" style="989" customWidth="1"/>
    <col min="2568" max="2583" width="14.28515625" style="989" bestFit="1" customWidth="1"/>
    <col min="2584" max="2584" width="45" style="989" customWidth="1"/>
    <col min="2585" max="2587" width="14.28515625" style="989" bestFit="1" customWidth="1"/>
    <col min="2588" max="2589" width="14" style="989" customWidth="1"/>
    <col min="2590" max="2590" width="15.42578125" style="989" customWidth="1"/>
    <col min="2591" max="2591" width="14.7109375" style="989" bestFit="1" customWidth="1"/>
    <col min="2592" max="2592" width="15.42578125" style="989" bestFit="1" customWidth="1"/>
    <col min="2593" max="2593" width="14.42578125" style="989" bestFit="1" customWidth="1"/>
    <col min="2594" max="2594" width="14.5703125" style="989" bestFit="1" customWidth="1"/>
    <col min="2595" max="2595" width="16.42578125" style="989" bestFit="1" customWidth="1"/>
    <col min="2596" max="2596" width="18.5703125" style="989" customWidth="1"/>
    <col min="2597" max="2597" width="20.28515625" style="989" customWidth="1"/>
    <col min="2598" max="2598" width="16.42578125" style="989" bestFit="1" customWidth="1"/>
    <col min="2599" max="2797" width="9.140625" style="989" customWidth="1"/>
    <col min="2798" max="2798" width="45.28515625" style="989" customWidth="1"/>
    <col min="2799" max="2800" width="14.28515625" style="989"/>
    <col min="2801" max="2801" width="45.28515625" style="989" customWidth="1"/>
    <col min="2802" max="2809" width="14.28515625" style="989"/>
    <col min="2810" max="2810" width="45.28515625" style="989" customWidth="1"/>
    <col min="2811" max="2822" width="14.28515625" style="989" bestFit="1" customWidth="1"/>
    <col min="2823" max="2823" width="45" style="989" customWidth="1"/>
    <col min="2824" max="2839" width="14.28515625" style="989" bestFit="1" customWidth="1"/>
    <col min="2840" max="2840" width="45" style="989" customWidth="1"/>
    <col min="2841" max="2843" width="14.28515625" style="989" bestFit="1" customWidth="1"/>
    <col min="2844" max="2845" width="14" style="989" customWidth="1"/>
    <col min="2846" max="2846" width="15.42578125" style="989" customWidth="1"/>
    <col min="2847" max="2847" width="14.7109375" style="989" bestFit="1" customWidth="1"/>
    <col min="2848" max="2848" width="15.42578125" style="989" bestFit="1" customWidth="1"/>
    <col min="2849" max="2849" width="14.42578125" style="989" bestFit="1" customWidth="1"/>
    <col min="2850" max="2850" width="14.5703125" style="989" bestFit="1" customWidth="1"/>
    <col min="2851" max="2851" width="16.42578125" style="989" bestFit="1" customWidth="1"/>
    <col min="2852" max="2852" width="18.5703125" style="989" customWidth="1"/>
    <col min="2853" max="2853" width="20.28515625" style="989" customWidth="1"/>
    <col min="2854" max="2854" width="16.42578125" style="989" bestFit="1" customWidth="1"/>
    <col min="2855" max="3053" width="9.140625" style="989" customWidth="1"/>
    <col min="3054" max="3054" width="45.28515625" style="989" customWidth="1"/>
    <col min="3055" max="3056" width="14.28515625" style="989"/>
    <col min="3057" max="3057" width="45.28515625" style="989" customWidth="1"/>
    <col min="3058" max="3065" width="14.28515625" style="989"/>
    <col min="3066" max="3066" width="45.28515625" style="989" customWidth="1"/>
    <col min="3067" max="3078" width="14.28515625" style="989" bestFit="1" customWidth="1"/>
    <col min="3079" max="3079" width="45" style="989" customWidth="1"/>
    <col min="3080" max="3095" width="14.28515625" style="989" bestFit="1" customWidth="1"/>
    <col min="3096" max="3096" width="45" style="989" customWidth="1"/>
    <col min="3097" max="3099" width="14.28515625" style="989" bestFit="1" customWidth="1"/>
    <col min="3100" max="3101" width="14" style="989" customWidth="1"/>
    <col min="3102" max="3102" width="15.42578125" style="989" customWidth="1"/>
    <col min="3103" max="3103" width="14.7109375" style="989" bestFit="1" customWidth="1"/>
    <col min="3104" max="3104" width="15.42578125" style="989" bestFit="1" customWidth="1"/>
    <col min="3105" max="3105" width="14.42578125" style="989" bestFit="1" customWidth="1"/>
    <col min="3106" max="3106" width="14.5703125" style="989" bestFit="1" customWidth="1"/>
    <col min="3107" max="3107" width="16.42578125" style="989" bestFit="1" customWidth="1"/>
    <col min="3108" max="3108" width="18.5703125" style="989" customWidth="1"/>
    <col min="3109" max="3109" width="20.28515625" style="989" customWidth="1"/>
    <col min="3110" max="3110" width="16.42578125" style="989" bestFit="1" customWidth="1"/>
    <col min="3111" max="3309" width="9.140625" style="989" customWidth="1"/>
    <col min="3310" max="3310" width="45.28515625" style="989" customWidth="1"/>
    <col min="3311" max="3312" width="14.28515625" style="989"/>
    <col min="3313" max="3313" width="45.28515625" style="989" customWidth="1"/>
    <col min="3314" max="3321" width="14.28515625" style="989"/>
    <col min="3322" max="3322" width="45.28515625" style="989" customWidth="1"/>
    <col min="3323" max="3334" width="14.28515625" style="989" bestFit="1" customWidth="1"/>
    <col min="3335" max="3335" width="45" style="989" customWidth="1"/>
    <col min="3336" max="3351" width="14.28515625" style="989" bestFit="1" customWidth="1"/>
    <col min="3352" max="3352" width="45" style="989" customWidth="1"/>
    <col min="3353" max="3355" width="14.28515625" style="989" bestFit="1" customWidth="1"/>
    <col min="3356" max="3357" width="14" style="989" customWidth="1"/>
    <col min="3358" max="3358" width="15.42578125" style="989" customWidth="1"/>
    <col min="3359" max="3359" width="14.7109375" style="989" bestFit="1" customWidth="1"/>
    <col min="3360" max="3360" width="15.42578125" style="989" bestFit="1" customWidth="1"/>
    <col min="3361" max="3361" width="14.42578125" style="989" bestFit="1" customWidth="1"/>
    <col min="3362" max="3362" width="14.5703125" style="989" bestFit="1" customWidth="1"/>
    <col min="3363" max="3363" width="16.42578125" style="989" bestFit="1" customWidth="1"/>
    <col min="3364" max="3364" width="18.5703125" style="989" customWidth="1"/>
    <col min="3365" max="3365" width="20.28515625" style="989" customWidth="1"/>
    <col min="3366" max="3366" width="16.42578125" style="989" bestFit="1" customWidth="1"/>
    <col min="3367" max="3565" width="9.140625" style="989" customWidth="1"/>
    <col min="3566" max="3566" width="45.28515625" style="989" customWidth="1"/>
    <col min="3567" max="3568" width="14.28515625" style="989"/>
    <col min="3569" max="3569" width="45.28515625" style="989" customWidth="1"/>
    <col min="3570" max="3577" width="14.28515625" style="989"/>
    <col min="3578" max="3578" width="45.28515625" style="989" customWidth="1"/>
    <col min="3579" max="3590" width="14.28515625" style="989" bestFit="1" customWidth="1"/>
    <col min="3591" max="3591" width="45" style="989" customWidth="1"/>
    <col min="3592" max="3607" width="14.28515625" style="989" bestFit="1" customWidth="1"/>
    <col min="3608" max="3608" width="45" style="989" customWidth="1"/>
    <col min="3609" max="3611" width="14.28515625" style="989" bestFit="1" customWidth="1"/>
    <col min="3612" max="3613" width="14" style="989" customWidth="1"/>
    <col min="3614" max="3614" width="15.42578125" style="989" customWidth="1"/>
    <col min="3615" max="3615" width="14.7109375" style="989" bestFit="1" customWidth="1"/>
    <col min="3616" max="3616" width="15.42578125" style="989" bestFit="1" customWidth="1"/>
    <col min="3617" max="3617" width="14.42578125" style="989" bestFit="1" customWidth="1"/>
    <col min="3618" max="3618" width="14.5703125" style="989" bestFit="1" customWidth="1"/>
    <col min="3619" max="3619" width="16.42578125" style="989" bestFit="1" customWidth="1"/>
    <col min="3620" max="3620" width="18.5703125" style="989" customWidth="1"/>
    <col min="3621" max="3621" width="20.28515625" style="989" customWidth="1"/>
    <col min="3622" max="3622" width="16.42578125" style="989" bestFit="1" customWidth="1"/>
    <col min="3623" max="3821" width="9.140625" style="989" customWidth="1"/>
    <col min="3822" max="3822" width="45.28515625" style="989" customWidth="1"/>
    <col min="3823" max="3824" width="14.28515625" style="989"/>
    <col min="3825" max="3825" width="45.28515625" style="989" customWidth="1"/>
    <col min="3826" max="3833" width="14.28515625" style="989"/>
    <col min="3834" max="3834" width="45.28515625" style="989" customWidth="1"/>
    <col min="3835" max="3846" width="14.28515625" style="989" bestFit="1" customWidth="1"/>
    <col min="3847" max="3847" width="45" style="989" customWidth="1"/>
    <col min="3848" max="3863" width="14.28515625" style="989" bestFit="1" customWidth="1"/>
    <col min="3864" max="3864" width="45" style="989" customWidth="1"/>
    <col min="3865" max="3867" width="14.28515625" style="989" bestFit="1" customWidth="1"/>
    <col min="3868" max="3869" width="14" style="989" customWidth="1"/>
    <col min="3870" max="3870" width="15.42578125" style="989" customWidth="1"/>
    <col min="3871" max="3871" width="14.7109375" style="989" bestFit="1" customWidth="1"/>
    <col min="3872" max="3872" width="15.42578125" style="989" bestFit="1" customWidth="1"/>
    <col min="3873" max="3873" width="14.42578125" style="989" bestFit="1" customWidth="1"/>
    <col min="3874" max="3874" width="14.5703125" style="989" bestFit="1" customWidth="1"/>
    <col min="3875" max="3875" width="16.42578125" style="989" bestFit="1" customWidth="1"/>
    <col min="3876" max="3876" width="18.5703125" style="989" customWidth="1"/>
    <col min="3877" max="3877" width="20.28515625" style="989" customWidth="1"/>
    <col min="3878" max="3878" width="16.42578125" style="989" bestFit="1" customWidth="1"/>
    <col min="3879" max="4077" width="9.140625" style="989" customWidth="1"/>
    <col min="4078" max="4078" width="45.28515625" style="989" customWidth="1"/>
    <col min="4079" max="4080" width="14.28515625" style="989"/>
    <col min="4081" max="4081" width="45.28515625" style="989" customWidth="1"/>
    <col min="4082" max="4089" width="14.28515625" style="989"/>
    <col min="4090" max="4090" width="45.28515625" style="989" customWidth="1"/>
    <col min="4091" max="4102" width="14.28515625" style="989" bestFit="1" customWidth="1"/>
    <col min="4103" max="4103" width="45" style="989" customWidth="1"/>
    <col min="4104" max="4119" width="14.28515625" style="989" bestFit="1" customWidth="1"/>
    <col min="4120" max="4120" width="45" style="989" customWidth="1"/>
    <col min="4121" max="4123" width="14.28515625" style="989" bestFit="1" customWidth="1"/>
    <col min="4124" max="4125" width="14" style="989" customWidth="1"/>
    <col min="4126" max="4126" width="15.42578125" style="989" customWidth="1"/>
    <col min="4127" max="4127" width="14.7109375" style="989" bestFit="1" customWidth="1"/>
    <col min="4128" max="4128" width="15.42578125" style="989" bestFit="1" customWidth="1"/>
    <col min="4129" max="4129" width="14.42578125" style="989" bestFit="1" customWidth="1"/>
    <col min="4130" max="4130" width="14.5703125" style="989" bestFit="1" customWidth="1"/>
    <col min="4131" max="4131" width="16.42578125" style="989" bestFit="1" customWidth="1"/>
    <col min="4132" max="4132" width="18.5703125" style="989" customWidth="1"/>
    <col min="4133" max="4133" width="20.28515625" style="989" customWidth="1"/>
    <col min="4134" max="4134" width="16.42578125" style="989" bestFit="1" customWidth="1"/>
    <col min="4135" max="4333" width="9.140625" style="989" customWidth="1"/>
    <col min="4334" max="4334" width="45.28515625" style="989" customWidth="1"/>
    <col min="4335" max="4336" width="14.28515625" style="989"/>
    <col min="4337" max="4337" width="45.28515625" style="989" customWidth="1"/>
    <col min="4338" max="4345" width="14.28515625" style="989"/>
    <col min="4346" max="4346" width="45.28515625" style="989" customWidth="1"/>
    <col min="4347" max="4358" width="14.28515625" style="989" bestFit="1" customWidth="1"/>
    <col min="4359" max="4359" width="45" style="989" customWidth="1"/>
    <col min="4360" max="4375" width="14.28515625" style="989" bestFit="1" customWidth="1"/>
    <col min="4376" max="4376" width="45" style="989" customWidth="1"/>
    <col min="4377" max="4379" width="14.28515625" style="989" bestFit="1" customWidth="1"/>
    <col min="4380" max="4381" width="14" style="989" customWidth="1"/>
    <col min="4382" max="4382" width="15.42578125" style="989" customWidth="1"/>
    <col min="4383" max="4383" width="14.7109375" style="989" bestFit="1" customWidth="1"/>
    <col min="4384" max="4384" width="15.42578125" style="989" bestFit="1" customWidth="1"/>
    <col min="4385" max="4385" width="14.42578125" style="989" bestFit="1" customWidth="1"/>
    <col min="4386" max="4386" width="14.5703125" style="989" bestFit="1" customWidth="1"/>
    <col min="4387" max="4387" width="16.42578125" style="989" bestFit="1" customWidth="1"/>
    <col min="4388" max="4388" width="18.5703125" style="989" customWidth="1"/>
    <col min="4389" max="4389" width="20.28515625" style="989" customWidth="1"/>
    <col min="4390" max="4390" width="16.42578125" style="989" bestFit="1" customWidth="1"/>
    <col min="4391" max="4589" width="9.140625" style="989" customWidth="1"/>
    <col min="4590" max="4590" width="45.28515625" style="989" customWidth="1"/>
    <col min="4591" max="4592" width="14.28515625" style="989"/>
    <col min="4593" max="4593" width="45.28515625" style="989" customWidth="1"/>
    <col min="4594" max="4601" width="14.28515625" style="989"/>
    <col min="4602" max="4602" width="45.28515625" style="989" customWidth="1"/>
    <col min="4603" max="4614" width="14.28515625" style="989" bestFit="1" customWidth="1"/>
    <col min="4615" max="4615" width="45" style="989" customWidth="1"/>
    <col min="4616" max="4631" width="14.28515625" style="989" bestFit="1" customWidth="1"/>
    <col min="4632" max="4632" width="45" style="989" customWidth="1"/>
    <col min="4633" max="4635" width="14.28515625" style="989" bestFit="1" customWidth="1"/>
    <col min="4636" max="4637" width="14" style="989" customWidth="1"/>
    <col min="4638" max="4638" width="15.42578125" style="989" customWidth="1"/>
    <col min="4639" max="4639" width="14.7109375" style="989" bestFit="1" customWidth="1"/>
    <col min="4640" max="4640" width="15.42578125" style="989" bestFit="1" customWidth="1"/>
    <col min="4641" max="4641" width="14.42578125" style="989" bestFit="1" customWidth="1"/>
    <col min="4642" max="4642" width="14.5703125" style="989" bestFit="1" customWidth="1"/>
    <col min="4643" max="4643" width="16.42578125" style="989" bestFit="1" customWidth="1"/>
    <col min="4644" max="4644" width="18.5703125" style="989" customWidth="1"/>
    <col min="4645" max="4645" width="20.28515625" style="989" customWidth="1"/>
    <col min="4646" max="4646" width="16.42578125" style="989" bestFit="1" customWidth="1"/>
    <col min="4647" max="4845" width="9.140625" style="989" customWidth="1"/>
    <col min="4846" max="4846" width="45.28515625" style="989" customWidth="1"/>
    <col min="4847" max="4848" width="14.28515625" style="989"/>
    <col min="4849" max="4849" width="45.28515625" style="989" customWidth="1"/>
    <col min="4850" max="4857" width="14.28515625" style="989"/>
    <col min="4858" max="4858" width="45.28515625" style="989" customWidth="1"/>
    <col min="4859" max="4870" width="14.28515625" style="989" bestFit="1" customWidth="1"/>
    <col min="4871" max="4871" width="45" style="989" customWidth="1"/>
    <col min="4872" max="4887" width="14.28515625" style="989" bestFit="1" customWidth="1"/>
    <col min="4888" max="4888" width="45" style="989" customWidth="1"/>
    <col min="4889" max="4891" width="14.28515625" style="989" bestFit="1" customWidth="1"/>
    <col min="4892" max="4893" width="14" style="989" customWidth="1"/>
    <col min="4894" max="4894" width="15.42578125" style="989" customWidth="1"/>
    <col min="4895" max="4895" width="14.7109375" style="989" bestFit="1" customWidth="1"/>
    <col min="4896" max="4896" width="15.42578125" style="989" bestFit="1" customWidth="1"/>
    <col min="4897" max="4897" width="14.42578125" style="989" bestFit="1" customWidth="1"/>
    <col min="4898" max="4898" width="14.5703125" style="989" bestFit="1" customWidth="1"/>
    <col min="4899" max="4899" width="16.42578125" style="989" bestFit="1" customWidth="1"/>
    <col min="4900" max="4900" width="18.5703125" style="989" customWidth="1"/>
    <col min="4901" max="4901" width="20.28515625" style="989" customWidth="1"/>
    <col min="4902" max="4902" width="16.42578125" style="989" bestFit="1" customWidth="1"/>
    <col min="4903" max="5101" width="9.140625" style="989" customWidth="1"/>
    <col min="5102" max="5102" width="45.28515625" style="989" customWidth="1"/>
    <col min="5103" max="5104" width="14.28515625" style="989"/>
    <col min="5105" max="5105" width="45.28515625" style="989" customWidth="1"/>
    <col min="5106" max="5113" width="14.28515625" style="989"/>
    <col min="5114" max="5114" width="45.28515625" style="989" customWidth="1"/>
    <col min="5115" max="5126" width="14.28515625" style="989" bestFit="1" customWidth="1"/>
    <col min="5127" max="5127" width="45" style="989" customWidth="1"/>
    <col min="5128" max="5143" width="14.28515625" style="989" bestFit="1" customWidth="1"/>
    <col min="5144" max="5144" width="45" style="989" customWidth="1"/>
    <col min="5145" max="5147" width="14.28515625" style="989" bestFit="1" customWidth="1"/>
    <col min="5148" max="5149" width="14" style="989" customWidth="1"/>
    <col min="5150" max="5150" width="15.42578125" style="989" customWidth="1"/>
    <col min="5151" max="5151" width="14.7109375" style="989" bestFit="1" customWidth="1"/>
    <col min="5152" max="5152" width="15.42578125" style="989" bestFit="1" customWidth="1"/>
    <col min="5153" max="5153" width="14.42578125" style="989" bestFit="1" customWidth="1"/>
    <col min="5154" max="5154" width="14.5703125" style="989" bestFit="1" customWidth="1"/>
    <col min="5155" max="5155" width="16.42578125" style="989" bestFit="1" customWidth="1"/>
    <col min="5156" max="5156" width="18.5703125" style="989" customWidth="1"/>
    <col min="5157" max="5157" width="20.28515625" style="989" customWidth="1"/>
    <col min="5158" max="5158" width="16.42578125" style="989" bestFit="1" customWidth="1"/>
    <col min="5159" max="5357" width="9.140625" style="989" customWidth="1"/>
    <col min="5358" max="5358" width="45.28515625" style="989" customWidth="1"/>
    <col min="5359" max="5360" width="14.28515625" style="989"/>
    <col min="5361" max="5361" width="45.28515625" style="989" customWidth="1"/>
    <col min="5362" max="5369" width="14.28515625" style="989"/>
    <col min="5370" max="5370" width="45.28515625" style="989" customWidth="1"/>
    <col min="5371" max="5382" width="14.28515625" style="989" bestFit="1" customWidth="1"/>
    <col min="5383" max="5383" width="45" style="989" customWidth="1"/>
    <col min="5384" max="5399" width="14.28515625" style="989" bestFit="1" customWidth="1"/>
    <col min="5400" max="5400" width="45" style="989" customWidth="1"/>
    <col min="5401" max="5403" width="14.28515625" style="989" bestFit="1" customWidth="1"/>
    <col min="5404" max="5405" width="14" style="989" customWidth="1"/>
    <col min="5406" max="5406" width="15.42578125" style="989" customWidth="1"/>
    <col min="5407" max="5407" width="14.7109375" style="989" bestFit="1" customWidth="1"/>
    <col min="5408" max="5408" width="15.42578125" style="989" bestFit="1" customWidth="1"/>
    <col min="5409" max="5409" width="14.42578125" style="989" bestFit="1" customWidth="1"/>
    <col min="5410" max="5410" width="14.5703125" style="989" bestFit="1" customWidth="1"/>
    <col min="5411" max="5411" width="16.42578125" style="989" bestFit="1" customWidth="1"/>
    <col min="5412" max="5412" width="18.5703125" style="989" customWidth="1"/>
    <col min="5413" max="5413" width="20.28515625" style="989" customWidth="1"/>
    <col min="5414" max="5414" width="16.42578125" style="989" bestFit="1" customWidth="1"/>
    <col min="5415" max="5613" width="9.140625" style="989" customWidth="1"/>
    <col min="5614" max="5614" width="45.28515625" style="989" customWidth="1"/>
    <col min="5615" max="5616" width="14.28515625" style="989"/>
    <col min="5617" max="5617" width="45.28515625" style="989" customWidth="1"/>
    <col min="5618" max="5625" width="14.28515625" style="989"/>
    <col min="5626" max="5626" width="45.28515625" style="989" customWidth="1"/>
    <col min="5627" max="5638" width="14.28515625" style="989" bestFit="1" customWidth="1"/>
    <col min="5639" max="5639" width="45" style="989" customWidth="1"/>
    <col min="5640" max="5655" width="14.28515625" style="989" bestFit="1" customWidth="1"/>
    <col min="5656" max="5656" width="45" style="989" customWidth="1"/>
    <col min="5657" max="5659" width="14.28515625" style="989" bestFit="1" customWidth="1"/>
    <col min="5660" max="5661" width="14" style="989" customWidth="1"/>
    <col min="5662" max="5662" width="15.42578125" style="989" customWidth="1"/>
    <col min="5663" max="5663" width="14.7109375" style="989" bestFit="1" customWidth="1"/>
    <col min="5664" max="5664" width="15.42578125" style="989" bestFit="1" customWidth="1"/>
    <col min="5665" max="5665" width="14.42578125" style="989" bestFit="1" customWidth="1"/>
    <col min="5666" max="5666" width="14.5703125" style="989" bestFit="1" customWidth="1"/>
    <col min="5667" max="5667" width="16.42578125" style="989" bestFit="1" customWidth="1"/>
    <col min="5668" max="5668" width="18.5703125" style="989" customWidth="1"/>
    <col min="5669" max="5669" width="20.28515625" style="989" customWidth="1"/>
    <col min="5670" max="5670" width="16.42578125" style="989" bestFit="1" customWidth="1"/>
    <col min="5671" max="5869" width="9.140625" style="989" customWidth="1"/>
    <col min="5870" max="5870" width="45.28515625" style="989" customWidth="1"/>
    <col min="5871" max="5872" width="14.28515625" style="989"/>
    <col min="5873" max="5873" width="45.28515625" style="989" customWidth="1"/>
    <col min="5874" max="5881" width="14.28515625" style="989"/>
    <col min="5882" max="5882" width="45.28515625" style="989" customWidth="1"/>
    <col min="5883" max="5894" width="14.28515625" style="989" bestFit="1" customWidth="1"/>
    <col min="5895" max="5895" width="45" style="989" customWidth="1"/>
    <col min="5896" max="5911" width="14.28515625" style="989" bestFit="1" customWidth="1"/>
    <col min="5912" max="5912" width="45" style="989" customWidth="1"/>
    <col min="5913" max="5915" width="14.28515625" style="989" bestFit="1" customWidth="1"/>
    <col min="5916" max="5917" width="14" style="989" customWidth="1"/>
    <col min="5918" max="5918" width="15.42578125" style="989" customWidth="1"/>
    <col min="5919" max="5919" width="14.7109375" style="989" bestFit="1" customWidth="1"/>
    <col min="5920" max="5920" width="15.42578125" style="989" bestFit="1" customWidth="1"/>
    <col min="5921" max="5921" width="14.42578125" style="989" bestFit="1" customWidth="1"/>
    <col min="5922" max="5922" width="14.5703125" style="989" bestFit="1" customWidth="1"/>
    <col min="5923" max="5923" width="16.42578125" style="989" bestFit="1" customWidth="1"/>
    <col min="5924" max="5924" width="18.5703125" style="989" customWidth="1"/>
    <col min="5925" max="5925" width="20.28515625" style="989" customWidth="1"/>
    <col min="5926" max="5926" width="16.42578125" style="989" bestFit="1" customWidth="1"/>
    <col min="5927" max="6125" width="9.140625" style="989" customWidth="1"/>
    <col min="6126" max="6126" width="45.28515625" style="989" customWidth="1"/>
    <col min="6127" max="6128" width="14.28515625" style="989"/>
    <col min="6129" max="6129" width="45.28515625" style="989" customWidth="1"/>
    <col min="6130" max="6137" width="14.28515625" style="989"/>
    <col min="6138" max="6138" width="45.28515625" style="989" customWidth="1"/>
    <col min="6139" max="6150" width="14.28515625" style="989" bestFit="1" customWidth="1"/>
    <col min="6151" max="6151" width="45" style="989" customWidth="1"/>
    <col min="6152" max="6167" width="14.28515625" style="989" bestFit="1" customWidth="1"/>
    <col min="6168" max="6168" width="45" style="989" customWidth="1"/>
    <col min="6169" max="6171" width="14.28515625" style="989" bestFit="1" customWidth="1"/>
    <col min="6172" max="6173" width="14" style="989" customWidth="1"/>
    <col min="6174" max="6174" width="15.42578125" style="989" customWidth="1"/>
    <col min="6175" max="6175" width="14.7109375" style="989" bestFit="1" customWidth="1"/>
    <col min="6176" max="6176" width="15.42578125" style="989" bestFit="1" customWidth="1"/>
    <col min="6177" max="6177" width="14.42578125" style="989" bestFit="1" customWidth="1"/>
    <col min="6178" max="6178" width="14.5703125" style="989" bestFit="1" customWidth="1"/>
    <col min="6179" max="6179" width="16.42578125" style="989" bestFit="1" customWidth="1"/>
    <col min="6180" max="6180" width="18.5703125" style="989" customWidth="1"/>
    <col min="6181" max="6181" width="20.28515625" style="989" customWidth="1"/>
    <col min="6182" max="6182" width="16.42578125" style="989" bestFit="1" customWidth="1"/>
    <col min="6183" max="6381" width="9.140625" style="989" customWidth="1"/>
    <col min="6382" max="6382" width="45.28515625" style="989" customWidth="1"/>
    <col min="6383" max="6384" width="14.28515625" style="989"/>
    <col min="6385" max="6385" width="45.28515625" style="989" customWidth="1"/>
    <col min="6386" max="6393" width="14.28515625" style="989"/>
    <col min="6394" max="6394" width="45.28515625" style="989" customWidth="1"/>
    <col min="6395" max="6406" width="14.28515625" style="989" bestFit="1" customWidth="1"/>
    <col min="6407" max="6407" width="45" style="989" customWidth="1"/>
    <col min="6408" max="6423" width="14.28515625" style="989" bestFit="1" customWidth="1"/>
    <col min="6424" max="6424" width="45" style="989" customWidth="1"/>
    <col min="6425" max="6427" width="14.28515625" style="989" bestFit="1" customWidth="1"/>
    <col min="6428" max="6429" width="14" style="989" customWidth="1"/>
    <col min="6430" max="6430" width="15.42578125" style="989" customWidth="1"/>
    <col min="6431" max="6431" width="14.7109375" style="989" bestFit="1" customWidth="1"/>
    <col min="6432" max="6432" width="15.42578125" style="989" bestFit="1" customWidth="1"/>
    <col min="6433" max="6433" width="14.42578125" style="989" bestFit="1" customWidth="1"/>
    <col min="6434" max="6434" width="14.5703125" style="989" bestFit="1" customWidth="1"/>
    <col min="6435" max="6435" width="16.42578125" style="989" bestFit="1" customWidth="1"/>
    <col min="6436" max="6436" width="18.5703125" style="989" customWidth="1"/>
    <col min="6437" max="6437" width="20.28515625" style="989" customWidth="1"/>
    <col min="6438" max="6438" width="16.42578125" style="989" bestFit="1" customWidth="1"/>
    <col min="6439" max="6637" width="9.140625" style="989" customWidth="1"/>
    <col min="6638" max="6638" width="45.28515625" style="989" customWidth="1"/>
    <col min="6639" max="6640" width="14.28515625" style="989"/>
    <col min="6641" max="6641" width="45.28515625" style="989" customWidth="1"/>
    <col min="6642" max="6649" width="14.28515625" style="989"/>
    <col min="6650" max="6650" width="45.28515625" style="989" customWidth="1"/>
    <col min="6651" max="6662" width="14.28515625" style="989" bestFit="1" customWidth="1"/>
    <col min="6663" max="6663" width="45" style="989" customWidth="1"/>
    <col min="6664" max="6679" width="14.28515625" style="989" bestFit="1" customWidth="1"/>
    <col min="6680" max="6680" width="45" style="989" customWidth="1"/>
    <col min="6681" max="6683" width="14.28515625" style="989" bestFit="1" customWidth="1"/>
    <col min="6684" max="6685" width="14" style="989" customWidth="1"/>
    <col min="6686" max="6686" width="15.42578125" style="989" customWidth="1"/>
    <col min="6687" max="6687" width="14.7109375" style="989" bestFit="1" customWidth="1"/>
    <col min="6688" max="6688" width="15.42578125" style="989" bestFit="1" customWidth="1"/>
    <col min="6689" max="6689" width="14.42578125" style="989" bestFit="1" customWidth="1"/>
    <col min="6690" max="6690" width="14.5703125" style="989" bestFit="1" customWidth="1"/>
    <col min="6691" max="6691" width="16.42578125" style="989" bestFit="1" customWidth="1"/>
    <col min="6692" max="6692" width="18.5703125" style="989" customWidth="1"/>
    <col min="6693" max="6693" width="20.28515625" style="989" customWidth="1"/>
    <col min="6694" max="6694" width="16.42578125" style="989" bestFit="1" customWidth="1"/>
    <col min="6695" max="6893" width="9.140625" style="989" customWidth="1"/>
    <col min="6894" max="6894" width="45.28515625" style="989" customWidth="1"/>
    <col min="6895" max="6896" width="14.28515625" style="989"/>
    <col min="6897" max="6897" width="45.28515625" style="989" customWidth="1"/>
    <col min="6898" max="6905" width="14.28515625" style="989"/>
    <col min="6906" max="6906" width="45.28515625" style="989" customWidth="1"/>
    <col min="6907" max="6918" width="14.28515625" style="989" bestFit="1" customWidth="1"/>
    <col min="6919" max="6919" width="45" style="989" customWidth="1"/>
    <col min="6920" max="6935" width="14.28515625" style="989" bestFit="1" customWidth="1"/>
    <col min="6936" max="6936" width="45" style="989" customWidth="1"/>
    <col min="6937" max="6939" width="14.28515625" style="989" bestFit="1" customWidth="1"/>
    <col min="6940" max="6941" width="14" style="989" customWidth="1"/>
    <col min="6942" max="6942" width="15.42578125" style="989" customWidth="1"/>
    <col min="6943" max="6943" width="14.7109375" style="989" bestFit="1" customWidth="1"/>
    <col min="6944" max="6944" width="15.42578125" style="989" bestFit="1" customWidth="1"/>
    <col min="6945" max="6945" width="14.42578125" style="989" bestFit="1" customWidth="1"/>
    <col min="6946" max="6946" width="14.5703125" style="989" bestFit="1" customWidth="1"/>
    <col min="6947" max="6947" width="16.42578125" style="989" bestFit="1" customWidth="1"/>
    <col min="6948" max="6948" width="18.5703125" style="989" customWidth="1"/>
    <col min="6949" max="6949" width="20.28515625" style="989" customWidth="1"/>
    <col min="6950" max="6950" width="16.42578125" style="989" bestFit="1" customWidth="1"/>
    <col min="6951" max="7149" width="9.140625" style="989" customWidth="1"/>
    <col min="7150" max="7150" width="45.28515625" style="989" customWidth="1"/>
    <col min="7151" max="7152" width="14.28515625" style="989"/>
    <col min="7153" max="7153" width="45.28515625" style="989" customWidth="1"/>
    <col min="7154" max="7161" width="14.28515625" style="989"/>
    <col min="7162" max="7162" width="45.28515625" style="989" customWidth="1"/>
    <col min="7163" max="7174" width="14.28515625" style="989" bestFit="1" customWidth="1"/>
    <col min="7175" max="7175" width="45" style="989" customWidth="1"/>
    <col min="7176" max="7191" width="14.28515625" style="989" bestFit="1" customWidth="1"/>
    <col min="7192" max="7192" width="45" style="989" customWidth="1"/>
    <col min="7193" max="7195" width="14.28515625" style="989" bestFit="1" customWidth="1"/>
    <col min="7196" max="7197" width="14" style="989" customWidth="1"/>
    <col min="7198" max="7198" width="15.42578125" style="989" customWidth="1"/>
    <col min="7199" max="7199" width="14.7109375" style="989" bestFit="1" customWidth="1"/>
    <col min="7200" max="7200" width="15.42578125" style="989" bestFit="1" customWidth="1"/>
    <col min="7201" max="7201" width="14.42578125" style="989" bestFit="1" customWidth="1"/>
    <col min="7202" max="7202" width="14.5703125" style="989" bestFit="1" customWidth="1"/>
    <col min="7203" max="7203" width="16.42578125" style="989" bestFit="1" customWidth="1"/>
    <col min="7204" max="7204" width="18.5703125" style="989" customWidth="1"/>
    <col min="7205" max="7205" width="20.28515625" style="989" customWidth="1"/>
    <col min="7206" max="7206" width="16.42578125" style="989" bestFit="1" customWidth="1"/>
    <col min="7207" max="7405" width="9.140625" style="989" customWidth="1"/>
    <col min="7406" max="7406" width="45.28515625" style="989" customWidth="1"/>
    <col min="7407" max="7408" width="14.28515625" style="989"/>
    <col min="7409" max="7409" width="45.28515625" style="989" customWidth="1"/>
    <col min="7410" max="7417" width="14.28515625" style="989"/>
    <col min="7418" max="7418" width="45.28515625" style="989" customWidth="1"/>
    <col min="7419" max="7430" width="14.28515625" style="989" bestFit="1" customWidth="1"/>
    <col min="7431" max="7431" width="45" style="989" customWidth="1"/>
    <col min="7432" max="7447" width="14.28515625" style="989" bestFit="1" customWidth="1"/>
    <col min="7448" max="7448" width="45" style="989" customWidth="1"/>
    <col min="7449" max="7451" width="14.28515625" style="989" bestFit="1" customWidth="1"/>
    <col min="7452" max="7453" width="14" style="989" customWidth="1"/>
    <col min="7454" max="7454" width="15.42578125" style="989" customWidth="1"/>
    <col min="7455" max="7455" width="14.7109375" style="989" bestFit="1" customWidth="1"/>
    <col min="7456" max="7456" width="15.42578125" style="989" bestFit="1" customWidth="1"/>
    <col min="7457" max="7457" width="14.42578125" style="989" bestFit="1" customWidth="1"/>
    <col min="7458" max="7458" width="14.5703125" style="989" bestFit="1" customWidth="1"/>
    <col min="7459" max="7459" width="16.42578125" style="989" bestFit="1" customWidth="1"/>
    <col min="7460" max="7460" width="18.5703125" style="989" customWidth="1"/>
    <col min="7461" max="7461" width="20.28515625" style="989" customWidth="1"/>
    <col min="7462" max="7462" width="16.42578125" style="989" bestFit="1" customWidth="1"/>
    <col min="7463" max="7661" width="9.140625" style="989" customWidth="1"/>
    <col min="7662" max="7662" width="45.28515625" style="989" customWidth="1"/>
    <col min="7663" max="7664" width="14.28515625" style="989"/>
    <col min="7665" max="7665" width="45.28515625" style="989" customWidth="1"/>
    <col min="7666" max="7673" width="14.28515625" style="989"/>
    <col min="7674" max="7674" width="45.28515625" style="989" customWidth="1"/>
    <col min="7675" max="7686" width="14.28515625" style="989" bestFit="1" customWidth="1"/>
    <col min="7687" max="7687" width="45" style="989" customWidth="1"/>
    <col min="7688" max="7703" width="14.28515625" style="989" bestFit="1" customWidth="1"/>
    <col min="7704" max="7704" width="45" style="989" customWidth="1"/>
    <col min="7705" max="7707" width="14.28515625" style="989" bestFit="1" customWidth="1"/>
    <col min="7708" max="7709" width="14" style="989" customWidth="1"/>
    <col min="7710" max="7710" width="15.42578125" style="989" customWidth="1"/>
    <col min="7711" max="7711" width="14.7109375" style="989" bestFit="1" customWidth="1"/>
    <col min="7712" max="7712" width="15.42578125" style="989" bestFit="1" customWidth="1"/>
    <col min="7713" max="7713" width="14.42578125" style="989" bestFit="1" customWidth="1"/>
    <col min="7714" max="7714" width="14.5703125" style="989" bestFit="1" customWidth="1"/>
    <col min="7715" max="7715" width="16.42578125" style="989" bestFit="1" customWidth="1"/>
    <col min="7716" max="7716" width="18.5703125" style="989" customWidth="1"/>
    <col min="7717" max="7717" width="20.28515625" style="989" customWidth="1"/>
    <col min="7718" max="7718" width="16.42578125" style="989" bestFit="1" customWidth="1"/>
    <col min="7719" max="7917" width="9.140625" style="989" customWidth="1"/>
    <col min="7918" max="7918" width="45.28515625" style="989" customWidth="1"/>
    <col min="7919" max="7920" width="14.28515625" style="989"/>
    <col min="7921" max="7921" width="45.28515625" style="989" customWidth="1"/>
    <col min="7922" max="7929" width="14.28515625" style="989"/>
    <col min="7930" max="7930" width="45.28515625" style="989" customWidth="1"/>
    <col min="7931" max="7942" width="14.28515625" style="989" bestFit="1" customWidth="1"/>
    <col min="7943" max="7943" width="45" style="989" customWidth="1"/>
    <col min="7944" max="7959" width="14.28515625" style="989" bestFit="1" customWidth="1"/>
    <col min="7960" max="7960" width="45" style="989" customWidth="1"/>
    <col min="7961" max="7963" width="14.28515625" style="989" bestFit="1" customWidth="1"/>
    <col min="7964" max="7965" width="14" style="989" customWidth="1"/>
    <col min="7966" max="7966" width="15.42578125" style="989" customWidth="1"/>
    <col min="7967" max="7967" width="14.7109375" style="989" bestFit="1" customWidth="1"/>
    <col min="7968" max="7968" width="15.42578125" style="989" bestFit="1" customWidth="1"/>
    <col min="7969" max="7969" width="14.42578125" style="989" bestFit="1" customWidth="1"/>
    <col min="7970" max="7970" width="14.5703125" style="989" bestFit="1" customWidth="1"/>
    <col min="7971" max="7971" width="16.42578125" style="989" bestFit="1" customWidth="1"/>
    <col min="7972" max="7972" width="18.5703125" style="989" customWidth="1"/>
    <col min="7973" max="7973" width="20.28515625" style="989" customWidth="1"/>
    <col min="7974" max="7974" width="16.42578125" style="989" bestFit="1" customWidth="1"/>
    <col min="7975" max="8173" width="9.140625" style="989" customWidth="1"/>
    <col min="8174" max="8174" width="45.28515625" style="989" customWidth="1"/>
    <col min="8175" max="8176" width="14.28515625" style="989"/>
    <col min="8177" max="8177" width="45.28515625" style="989" customWidth="1"/>
    <col min="8178" max="8185" width="14.28515625" style="989"/>
    <col min="8186" max="8186" width="45.28515625" style="989" customWidth="1"/>
    <col min="8187" max="8198" width="14.28515625" style="989" bestFit="1" customWidth="1"/>
    <col min="8199" max="8199" width="45" style="989" customWidth="1"/>
    <col min="8200" max="8215" width="14.28515625" style="989" bestFit="1" customWidth="1"/>
    <col min="8216" max="8216" width="45" style="989" customWidth="1"/>
    <col min="8217" max="8219" width="14.28515625" style="989" bestFit="1" customWidth="1"/>
    <col min="8220" max="8221" width="14" style="989" customWidth="1"/>
    <col min="8222" max="8222" width="15.42578125" style="989" customWidth="1"/>
    <col min="8223" max="8223" width="14.7109375" style="989" bestFit="1" customWidth="1"/>
    <col min="8224" max="8224" width="15.42578125" style="989" bestFit="1" customWidth="1"/>
    <col min="8225" max="8225" width="14.42578125" style="989" bestFit="1" customWidth="1"/>
    <col min="8226" max="8226" width="14.5703125" style="989" bestFit="1" customWidth="1"/>
    <col min="8227" max="8227" width="16.42578125" style="989" bestFit="1" customWidth="1"/>
    <col min="8228" max="8228" width="18.5703125" style="989" customWidth="1"/>
    <col min="8229" max="8229" width="20.28515625" style="989" customWidth="1"/>
    <col min="8230" max="8230" width="16.42578125" style="989" bestFit="1" customWidth="1"/>
    <col min="8231" max="8429" width="9.140625" style="989" customWidth="1"/>
    <col min="8430" max="8430" width="45.28515625" style="989" customWidth="1"/>
    <col min="8431" max="8432" width="14.28515625" style="989"/>
    <col min="8433" max="8433" width="45.28515625" style="989" customWidth="1"/>
    <col min="8434" max="8441" width="14.28515625" style="989"/>
    <col min="8442" max="8442" width="45.28515625" style="989" customWidth="1"/>
    <col min="8443" max="8454" width="14.28515625" style="989" bestFit="1" customWidth="1"/>
    <col min="8455" max="8455" width="45" style="989" customWidth="1"/>
    <col min="8456" max="8471" width="14.28515625" style="989" bestFit="1" customWidth="1"/>
    <col min="8472" max="8472" width="45" style="989" customWidth="1"/>
    <col min="8473" max="8475" width="14.28515625" style="989" bestFit="1" customWidth="1"/>
    <col min="8476" max="8477" width="14" style="989" customWidth="1"/>
    <col min="8478" max="8478" width="15.42578125" style="989" customWidth="1"/>
    <col min="8479" max="8479" width="14.7109375" style="989" bestFit="1" customWidth="1"/>
    <col min="8480" max="8480" width="15.42578125" style="989" bestFit="1" customWidth="1"/>
    <col min="8481" max="8481" width="14.42578125" style="989" bestFit="1" customWidth="1"/>
    <col min="8482" max="8482" width="14.5703125" style="989" bestFit="1" customWidth="1"/>
    <col min="8483" max="8483" width="16.42578125" style="989" bestFit="1" customWidth="1"/>
    <col min="8484" max="8484" width="18.5703125" style="989" customWidth="1"/>
    <col min="8485" max="8485" width="20.28515625" style="989" customWidth="1"/>
    <col min="8486" max="8486" width="16.42578125" style="989" bestFit="1" customWidth="1"/>
    <col min="8487" max="8685" width="9.140625" style="989" customWidth="1"/>
    <col min="8686" max="8686" width="45.28515625" style="989" customWidth="1"/>
    <col min="8687" max="8688" width="14.28515625" style="989"/>
    <col min="8689" max="8689" width="45.28515625" style="989" customWidth="1"/>
    <col min="8690" max="8697" width="14.28515625" style="989"/>
    <col min="8698" max="8698" width="45.28515625" style="989" customWidth="1"/>
    <col min="8699" max="8710" width="14.28515625" style="989" bestFit="1" customWidth="1"/>
    <col min="8711" max="8711" width="45" style="989" customWidth="1"/>
    <col min="8712" max="8727" width="14.28515625" style="989" bestFit="1" customWidth="1"/>
    <col min="8728" max="8728" width="45" style="989" customWidth="1"/>
    <col min="8729" max="8731" width="14.28515625" style="989" bestFit="1" customWidth="1"/>
    <col min="8732" max="8733" width="14" style="989" customWidth="1"/>
    <col min="8734" max="8734" width="15.42578125" style="989" customWidth="1"/>
    <col min="8735" max="8735" width="14.7109375" style="989" bestFit="1" customWidth="1"/>
    <col min="8736" max="8736" width="15.42578125" style="989" bestFit="1" customWidth="1"/>
    <col min="8737" max="8737" width="14.42578125" style="989" bestFit="1" customWidth="1"/>
    <col min="8738" max="8738" width="14.5703125" style="989" bestFit="1" customWidth="1"/>
    <col min="8739" max="8739" width="16.42578125" style="989" bestFit="1" customWidth="1"/>
    <col min="8740" max="8740" width="18.5703125" style="989" customWidth="1"/>
    <col min="8741" max="8741" width="20.28515625" style="989" customWidth="1"/>
    <col min="8742" max="8742" width="16.42578125" style="989" bestFit="1" customWidth="1"/>
    <col min="8743" max="8941" width="9.140625" style="989" customWidth="1"/>
    <col min="8942" max="8942" width="45.28515625" style="989" customWidth="1"/>
    <col min="8943" max="8944" width="14.28515625" style="989"/>
    <col min="8945" max="8945" width="45.28515625" style="989" customWidth="1"/>
    <col min="8946" max="8953" width="14.28515625" style="989"/>
    <col min="8954" max="8954" width="45.28515625" style="989" customWidth="1"/>
    <col min="8955" max="8966" width="14.28515625" style="989" bestFit="1" customWidth="1"/>
    <col min="8967" max="8967" width="45" style="989" customWidth="1"/>
    <col min="8968" max="8983" width="14.28515625" style="989" bestFit="1" customWidth="1"/>
    <col min="8984" max="8984" width="45" style="989" customWidth="1"/>
    <col min="8985" max="8987" width="14.28515625" style="989" bestFit="1" customWidth="1"/>
    <col min="8988" max="8989" width="14" style="989" customWidth="1"/>
    <col min="8990" max="8990" width="15.42578125" style="989" customWidth="1"/>
    <col min="8991" max="8991" width="14.7109375" style="989" bestFit="1" customWidth="1"/>
    <col min="8992" max="8992" width="15.42578125" style="989" bestFit="1" customWidth="1"/>
    <col min="8993" max="8993" width="14.42578125" style="989" bestFit="1" customWidth="1"/>
    <col min="8994" max="8994" width="14.5703125" style="989" bestFit="1" customWidth="1"/>
    <col min="8995" max="8995" width="16.42578125" style="989" bestFit="1" customWidth="1"/>
    <col min="8996" max="8996" width="18.5703125" style="989" customWidth="1"/>
    <col min="8997" max="8997" width="20.28515625" style="989" customWidth="1"/>
    <col min="8998" max="8998" width="16.42578125" style="989" bestFit="1" customWidth="1"/>
    <col min="8999" max="9197" width="9.140625" style="989" customWidth="1"/>
    <col min="9198" max="9198" width="45.28515625" style="989" customWidth="1"/>
    <col min="9199" max="9200" width="14.28515625" style="989"/>
    <col min="9201" max="9201" width="45.28515625" style="989" customWidth="1"/>
    <col min="9202" max="9209" width="14.28515625" style="989"/>
    <col min="9210" max="9210" width="45.28515625" style="989" customWidth="1"/>
    <col min="9211" max="9222" width="14.28515625" style="989" bestFit="1" customWidth="1"/>
    <col min="9223" max="9223" width="45" style="989" customWidth="1"/>
    <col min="9224" max="9239" width="14.28515625" style="989" bestFit="1" customWidth="1"/>
    <col min="9240" max="9240" width="45" style="989" customWidth="1"/>
    <col min="9241" max="9243" width="14.28515625" style="989" bestFit="1" customWidth="1"/>
    <col min="9244" max="9245" width="14" style="989" customWidth="1"/>
    <col min="9246" max="9246" width="15.42578125" style="989" customWidth="1"/>
    <col min="9247" max="9247" width="14.7109375" style="989" bestFit="1" customWidth="1"/>
    <col min="9248" max="9248" width="15.42578125" style="989" bestFit="1" customWidth="1"/>
    <col min="9249" max="9249" width="14.42578125" style="989" bestFit="1" customWidth="1"/>
    <col min="9250" max="9250" width="14.5703125" style="989" bestFit="1" customWidth="1"/>
    <col min="9251" max="9251" width="16.42578125" style="989" bestFit="1" customWidth="1"/>
    <col min="9252" max="9252" width="18.5703125" style="989" customWidth="1"/>
    <col min="9253" max="9253" width="20.28515625" style="989" customWidth="1"/>
    <col min="9254" max="9254" width="16.42578125" style="989" bestFit="1" customWidth="1"/>
    <col min="9255" max="9453" width="9.140625" style="989" customWidth="1"/>
    <col min="9454" max="9454" width="45.28515625" style="989" customWidth="1"/>
    <col min="9455" max="9456" width="14.28515625" style="989"/>
    <col min="9457" max="9457" width="45.28515625" style="989" customWidth="1"/>
    <col min="9458" max="9465" width="14.28515625" style="989"/>
    <col min="9466" max="9466" width="45.28515625" style="989" customWidth="1"/>
    <col min="9467" max="9478" width="14.28515625" style="989" bestFit="1" customWidth="1"/>
    <col min="9479" max="9479" width="45" style="989" customWidth="1"/>
    <col min="9480" max="9495" width="14.28515625" style="989" bestFit="1" customWidth="1"/>
    <col min="9496" max="9496" width="45" style="989" customWidth="1"/>
    <col min="9497" max="9499" width="14.28515625" style="989" bestFit="1" customWidth="1"/>
    <col min="9500" max="9501" width="14" style="989" customWidth="1"/>
    <col min="9502" max="9502" width="15.42578125" style="989" customWidth="1"/>
    <col min="9503" max="9503" width="14.7109375" style="989" bestFit="1" customWidth="1"/>
    <col min="9504" max="9504" width="15.42578125" style="989" bestFit="1" customWidth="1"/>
    <col min="9505" max="9505" width="14.42578125" style="989" bestFit="1" customWidth="1"/>
    <col min="9506" max="9506" width="14.5703125" style="989" bestFit="1" customWidth="1"/>
    <col min="9507" max="9507" width="16.42578125" style="989" bestFit="1" customWidth="1"/>
    <col min="9508" max="9508" width="18.5703125" style="989" customWidth="1"/>
    <col min="9509" max="9509" width="20.28515625" style="989" customWidth="1"/>
    <col min="9510" max="9510" width="16.42578125" style="989" bestFit="1" customWidth="1"/>
    <col min="9511" max="9709" width="9.140625" style="989" customWidth="1"/>
    <col min="9710" max="9710" width="45.28515625" style="989" customWidth="1"/>
    <col min="9711" max="9712" width="14.28515625" style="989"/>
    <col min="9713" max="9713" width="45.28515625" style="989" customWidth="1"/>
    <col min="9714" max="9721" width="14.28515625" style="989"/>
    <col min="9722" max="9722" width="45.28515625" style="989" customWidth="1"/>
    <col min="9723" max="9734" width="14.28515625" style="989" bestFit="1" customWidth="1"/>
    <col min="9735" max="9735" width="45" style="989" customWidth="1"/>
    <col min="9736" max="9751" width="14.28515625" style="989" bestFit="1" customWidth="1"/>
    <col min="9752" max="9752" width="45" style="989" customWidth="1"/>
    <col min="9753" max="9755" width="14.28515625" style="989" bestFit="1" customWidth="1"/>
    <col min="9756" max="9757" width="14" style="989" customWidth="1"/>
    <col min="9758" max="9758" width="15.42578125" style="989" customWidth="1"/>
    <col min="9759" max="9759" width="14.7109375" style="989" bestFit="1" customWidth="1"/>
    <col min="9760" max="9760" width="15.42578125" style="989" bestFit="1" customWidth="1"/>
    <col min="9761" max="9761" width="14.42578125" style="989" bestFit="1" customWidth="1"/>
    <col min="9762" max="9762" width="14.5703125" style="989" bestFit="1" customWidth="1"/>
    <col min="9763" max="9763" width="16.42578125" style="989" bestFit="1" customWidth="1"/>
    <col min="9764" max="9764" width="18.5703125" style="989" customWidth="1"/>
    <col min="9765" max="9765" width="20.28515625" style="989" customWidth="1"/>
    <col min="9766" max="9766" width="16.42578125" style="989" bestFit="1" customWidth="1"/>
    <col min="9767" max="9965" width="9.140625" style="989" customWidth="1"/>
    <col min="9966" max="9966" width="45.28515625" style="989" customWidth="1"/>
    <col min="9967" max="9968" width="14.28515625" style="989"/>
    <col min="9969" max="9969" width="45.28515625" style="989" customWidth="1"/>
    <col min="9970" max="9977" width="14.28515625" style="989"/>
    <col min="9978" max="9978" width="45.28515625" style="989" customWidth="1"/>
    <col min="9979" max="9990" width="14.28515625" style="989" bestFit="1" customWidth="1"/>
    <col min="9991" max="9991" width="45" style="989" customWidth="1"/>
    <col min="9992" max="10007" width="14.28515625" style="989" bestFit="1" customWidth="1"/>
    <col min="10008" max="10008" width="45" style="989" customWidth="1"/>
    <col min="10009" max="10011" width="14.28515625" style="989" bestFit="1" customWidth="1"/>
    <col min="10012" max="10013" width="14" style="989" customWidth="1"/>
    <col min="10014" max="10014" width="15.42578125" style="989" customWidth="1"/>
    <col min="10015" max="10015" width="14.7109375" style="989" bestFit="1" customWidth="1"/>
    <col min="10016" max="10016" width="15.42578125" style="989" bestFit="1" customWidth="1"/>
    <col min="10017" max="10017" width="14.42578125" style="989" bestFit="1" customWidth="1"/>
    <col min="10018" max="10018" width="14.5703125" style="989" bestFit="1" customWidth="1"/>
    <col min="10019" max="10019" width="16.42578125" style="989" bestFit="1" customWidth="1"/>
    <col min="10020" max="10020" width="18.5703125" style="989" customWidth="1"/>
    <col min="10021" max="10021" width="20.28515625" style="989" customWidth="1"/>
    <col min="10022" max="10022" width="16.42578125" style="989" bestFit="1" customWidth="1"/>
    <col min="10023" max="10221" width="9.140625" style="989" customWidth="1"/>
    <col min="10222" max="10222" width="45.28515625" style="989" customWidth="1"/>
    <col min="10223" max="10224" width="14.28515625" style="989"/>
    <col min="10225" max="10225" width="45.28515625" style="989" customWidth="1"/>
    <col min="10226" max="10233" width="14.28515625" style="989"/>
    <col min="10234" max="10234" width="45.28515625" style="989" customWidth="1"/>
    <col min="10235" max="10246" width="14.28515625" style="989" bestFit="1" customWidth="1"/>
    <col min="10247" max="10247" width="45" style="989" customWidth="1"/>
    <col min="10248" max="10263" width="14.28515625" style="989" bestFit="1" customWidth="1"/>
    <col min="10264" max="10264" width="45" style="989" customWidth="1"/>
    <col min="10265" max="10267" width="14.28515625" style="989" bestFit="1" customWidth="1"/>
    <col min="10268" max="10269" width="14" style="989" customWidth="1"/>
    <col min="10270" max="10270" width="15.42578125" style="989" customWidth="1"/>
    <col min="10271" max="10271" width="14.7109375" style="989" bestFit="1" customWidth="1"/>
    <col min="10272" max="10272" width="15.42578125" style="989" bestFit="1" customWidth="1"/>
    <col min="10273" max="10273" width="14.42578125" style="989" bestFit="1" customWidth="1"/>
    <col min="10274" max="10274" width="14.5703125" style="989" bestFit="1" customWidth="1"/>
    <col min="10275" max="10275" width="16.42578125" style="989" bestFit="1" customWidth="1"/>
    <col min="10276" max="10276" width="18.5703125" style="989" customWidth="1"/>
    <col min="10277" max="10277" width="20.28515625" style="989" customWidth="1"/>
    <col min="10278" max="10278" width="16.42578125" style="989" bestFit="1" customWidth="1"/>
    <col min="10279" max="10477" width="9.140625" style="989" customWidth="1"/>
    <col min="10478" max="10478" width="45.28515625" style="989" customWidth="1"/>
    <col min="10479" max="10480" width="14.28515625" style="989"/>
    <col min="10481" max="10481" width="45.28515625" style="989" customWidth="1"/>
    <col min="10482" max="10489" width="14.28515625" style="989"/>
    <col min="10490" max="10490" width="45.28515625" style="989" customWidth="1"/>
    <col min="10491" max="10502" width="14.28515625" style="989" bestFit="1" customWidth="1"/>
    <col min="10503" max="10503" width="45" style="989" customWidth="1"/>
    <col min="10504" max="10519" width="14.28515625" style="989" bestFit="1" customWidth="1"/>
    <col min="10520" max="10520" width="45" style="989" customWidth="1"/>
    <col min="10521" max="10523" width="14.28515625" style="989" bestFit="1" customWidth="1"/>
    <col min="10524" max="10525" width="14" style="989" customWidth="1"/>
    <col min="10526" max="10526" width="15.42578125" style="989" customWidth="1"/>
    <col min="10527" max="10527" width="14.7109375" style="989" bestFit="1" customWidth="1"/>
    <col min="10528" max="10528" width="15.42578125" style="989" bestFit="1" customWidth="1"/>
    <col min="10529" max="10529" width="14.42578125" style="989" bestFit="1" customWidth="1"/>
    <col min="10530" max="10530" width="14.5703125" style="989" bestFit="1" customWidth="1"/>
    <col min="10531" max="10531" width="16.42578125" style="989" bestFit="1" customWidth="1"/>
    <col min="10532" max="10532" width="18.5703125" style="989" customWidth="1"/>
    <col min="10533" max="10533" width="20.28515625" style="989" customWidth="1"/>
    <col min="10534" max="10534" width="16.42578125" style="989" bestFit="1" customWidth="1"/>
    <col min="10535" max="10733" width="9.140625" style="989" customWidth="1"/>
    <col min="10734" max="10734" width="45.28515625" style="989" customWidth="1"/>
    <col min="10735" max="10736" width="14.28515625" style="989"/>
    <col min="10737" max="10737" width="45.28515625" style="989" customWidth="1"/>
    <col min="10738" max="10745" width="14.28515625" style="989"/>
    <col min="10746" max="10746" width="45.28515625" style="989" customWidth="1"/>
    <col min="10747" max="10758" width="14.28515625" style="989" bestFit="1" customWidth="1"/>
    <col min="10759" max="10759" width="45" style="989" customWidth="1"/>
    <col min="10760" max="10775" width="14.28515625" style="989" bestFit="1" customWidth="1"/>
    <col min="10776" max="10776" width="45" style="989" customWidth="1"/>
    <col min="10777" max="10779" width="14.28515625" style="989" bestFit="1" customWidth="1"/>
    <col min="10780" max="10781" width="14" style="989" customWidth="1"/>
    <col min="10782" max="10782" width="15.42578125" style="989" customWidth="1"/>
    <col min="10783" max="10783" width="14.7109375" style="989" bestFit="1" customWidth="1"/>
    <col min="10784" max="10784" width="15.42578125" style="989" bestFit="1" customWidth="1"/>
    <col min="10785" max="10785" width="14.42578125" style="989" bestFit="1" customWidth="1"/>
    <col min="10786" max="10786" width="14.5703125" style="989" bestFit="1" customWidth="1"/>
    <col min="10787" max="10787" width="16.42578125" style="989" bestFit="1" customWidth="1"/>
    <col min="10788" max="10788" width="18.5703125" style="989" customWidth="1"/>
    <col min="10789" max="10789" width="20.28515625" style="989" customWidth="1"/>
    <col min="10790" max="10790" width="16.42578125" style="989" bestFit="1" customWidth="1"/>
    <col min="10791" max="10989" width="9.140625" style="989" customWidth="1"/>
    <col min="10990" max="10990" width="45.28515625" style="989" customWidth="1"/>
    <col min="10991" max="10992" width="14.28515625" style="989"/>
    <col min="10993" max="10993" width="45.28515625" style="989" customWidth="1"/>
    <col min="10994" max="11001" width="14.28515625" style="989"/>
    <col min="11002" max="11002" width="45.28515625" style="989" customWidth="1"/>
    <col min="11003" max="11014" width="14.28515625" style="989" bestFit="1" customWidth="1"/>
    <col min="11015" max="11015" width="45" style="989" customWidth="1"/>
    <col min="11016" max="11031" width="14.28515625" style="989" bestFit="1" customWidth="1"/>
    <col min="11032" max="11032" width="45" style="989" customWidth="1"/>
    <col min="11033" max="11035" width="14.28515625" style="989" bestFit="1" customWidth="1"/>
    <col min="11036" max="11037" width="14" style="989" customWidth="1"/>
    <col min="11038" max="11038" width="15.42578125" style="989" customWidth="1"/>
    <col min="11039" max="11039" width="14.7109375" style="989" bestFit="1" customWidth="1"/>
    <col min="11040" max="11040" width="15.42578125" style="989" bestFit="1" customWidth="1"/>
    <col min="11041" max="11041" width="14.42578125" style="989" bestFit="1" customWidth="1"/>
    <col min="11042" max="11042" width="14.5703125" style="989" bestFit="1" customWidth="1"/>
    <col min="11043" max="11043" width="16.42578125" style="989" bestFit="1" customWidth="1"/>
    <col min="11044" max="11044" width="18.5703125" style="989" customWidth="1"/>
    <col min="11045" max="11045" width="20.28515625" style="989" customWidth="1"/>
    <col min="11046" max="11046" width="16.42578125" style="989" bestFit="1" customWidth="1"/>
    <col min="11047" max="11245" width="9.140625" style="989" customWidth="1"/>
    <col min="11246" max="11246" width="45.28515625" style="989" customWidth="1"/>
    <col min="11247" max="11248" width="14.28515625" style="989"/>
    <col min="11249" max="11249" width="45.28515625" style="989" customWidth="1"/>
    <col min="11250" max="11257" width="14.28515625" style="989"/>
    <col min="11258" max="11258" width="45.28515625" style="989" customWidth="1"/>
    <col min="11259" max="11270" width="14.28515625" style="989" bestFit="1" customWidth="1"/>
    <col min="11271" max="11271" width="45" style="989" customWidth="1"/>
    <col min="11272" max="11287" width="14.28515625" style="989" bestFit="1" customWidth="1"/>
    <col min="11288" max="11288" width="45" style="989" customWidth="1"/>
    <col min="11289" max="11291" width="14.28515625" style="989" bestFit="1" customWidth="1"/>
    <col min="11292" max="11293" width="14" style="989" customWidth="1"/>
    <col min="11294" max="11294" width="15.42578125" style="989" customWidth="1"/>
    <col min="11295" max="11295" width="14.7109375" style="989" bestFit="1" customWidth="1"/>
    <col min="11296" max="11296" width="15.42578125" style="989" bestFit="1" customWidth="1"/>
    <col min="11297" max="11297" width="14.42578125" style="989" bestFit="1" customWidth="1"/>
    <col min="11298" max="11298" width="14.5703125" style="989" bestFit="1" customWidth="1"/>
    <col min="11299" max="11299" width="16.42578125" style="989" bestFit="1" customWidth="1"/>
    <col min="11300" max="11300" width="18.5703125" style="989" customWidth="1"/>
    <col min="11301" max="11301" width="20.28515625" style="989" customWidth="1"/>
    <col min="11302" max="11302" width="16.42578125" style="989" bestFit="1" customWidth="1"/>
    <col min="11303" max="11501" width="9.140625" style="989" customWidth="1"/>
    <col min="11502" max="11502" width="45.28515625" style="989" customWidth="1"/>
    <col min="11503" max="11504" width="14.28515625" style="989"/>
    <col min="11505" max="11505" width="45.28515625" style="989" customWidth="1"/>
    <col min="11506" max="11513" width="14.28515625" style="989"/>
    <col min="11514" max="11514" width="45.28515625" style="989" customWidth="1"/>
    <col min="11515" max="11526" width="14.28515625" style="989" bestFit="1" customWidth="1"/>
    <col min="11527" max="11527" width="45" style="989" customWidth="1"/>
    <col min="11528" max="11543" width="14.28515625" style="989" bestFit="1" customWidth="1"/>
    <col min="11544" max="11544" width="45" style="989" customWidth="1"/>
    <col min="11545" max="11547" width="14.28515625" style="989" bestFit="1" customWidth="1"/>
    <col min="11548" max="11549" width="14" style="989" customWidth="1"/>
    <col min="11550" max="11550" width="15.42578125" style="989" customWidth="1"/>
    <col min="11551" max="11551" width="14.7109375" style="989" bestFit="1" customWidth="1"/>
    <col min="11552" max="11552" width="15.42578125" style="989" bestFit="1" customWidth="1"/>
    <col min="11553" max="11553" width="14.42578125" style="989" bestFit="1" customWidth="1"/>
    <col min="11554" max="11554" width="14.5703125" style="989" bestFit="1" customWidth="1"/>
    <col min="11555" max="11555" width="16.42578125" style="989" bestFit="1" customWidth="1"/>
    <col min="11556" max="11556" width="18.5703125" style="989" customWidth="1"/>
    <col min="11557" max="11557" width="20.28515625" style="989" customWidth="1"/>
    <col min="11558" max="11558" width="16.42578125" style="989" bestFit="1" customWidth="1"/>
    <col min="11559" max="11757" width="9.140625" style="989" customWidth="1"/>
    <col min="11758" max="11758" width="45.28515625" style="989" customWidth="1"/>
    <col min="11759" max="11760" width="14.28515625" style="989"/>
    <col min="11761" max="11761" width="45.28515625" style="989" customWidth="1"/>
    <col min="11762" max="11769" width="14.28515625" style="989"/>
    <col min="11770" max="11770" width="45.28515625" style="989" customWidth="1"/>
    <col min="11771" max="11782" width="14.28515625" style="989" bestFit="1" customWidth="1"/>
    <col min="11783" max="11783" width="45" style="989" customWidth="1"/>
    <col min="11784" max="11799" width="14.28515625" style="989" bestFit="1" customWidth="1"/>
    <col min="11800" max="11800" width="45" style="989" customWidth="1"/>
    <col min="11801" max="11803" width="14.28515625" style="989" bestFit="1" customWidth="1"/>
    <col min="11804" max="11805" width="14" style="989" customWidth="1"/>
    <col min="11806" max="11806" width="15.42578125" style="989" customWidth="1"/>
    <col min="11807" max="11807" width="14.7109375" style="989" bestFit="1" customWidth="1"/>
    <col min="11808" max="11808" width="15.42578125" style="989" bestFit="1" customWidth="1"/>
    <col min="11809" max="11809" width="14.42578125" style="989" bestFit="1" customWidth="1"/>
    <col min="11810" max="11810" width="14.5703125" style="989" bestFit="1" customWidth="1"/>
    <col min="11811" max="11811" width="16.42578125" style="989" bestFit="1" customWidth="1"/>
    <col min="11812" max="11812" width="18.5703125" style="989" customWidth="1"/>
    <col min="11813" max="11813" width="20.28515625" style="989" customWidth="1"/>
    <col min="11814" max="11814" width="16.42578125" style="989" bestFit="1" customWidth="1"/>
    <col min="11815" max="12013" width="9.140625" style="989" customWidth="1"/>
    <col min="12014" max="12014" width="45.28515625" style="989" customWidth="1"/>
    <col min="12015" max="12016" width="14.28515625" style="989"/>
    <col min="12017" max="12017" width="45.28515625" style="989" customWidth="1"/>
    <col min="12018" max="12025" width="14.28515625" style="989"/>
    <col min="12026" max="12026" width="45.28515625" style="989" customWidth="1"/>
    <col min="12027" max="12038" width="14.28515625" style="989" bestFit="1" customWidth="1"/>
    <col min="12039" max="12039" width="45" style="989" customWidth="1"/>
    <col min="12040" max="12055" width="14.28515625" style="989" bestFit="1" customWidth="1"/>
    <col min="12056" max="12056" width="45" style="989" customWidth="1"/>
    <col min="12057" max="12059" width="14.28515625" style="989" bestFit="1" customWidth="1"/>
    <col min="12060" max="12061" width="14" style="989" customWidth="1"/>
    <col min="12062" max="12062" width="15.42578125" style="989" customWidth="1"/>
    <col min="12063" max="12063" width="14.7109375" style="989" bestFit="1" customWidth="1"/>
    <col min="12064" max="12064" width="15.42578125" style="989" bestFit="1" customWidth="1"/>
    <col min="12065" max="12065" width="14.42578125" style="989" bestFit="1" customWidth="1"/>
    <col min="12066" max="12066" width="14.5703125" style="989" bestFit="1" customWidth="1"/>
    <col min="12067" max="12067" width="16.42578125" style="989" bestFit="1" customWidth="1"/>
    <col min="12068" max="12068" width="18.5703125" style="989" customWidth="1"/>
    <col min="12069" max="12069" width="20.28515625" style="989" customWidth="1"/>
    <col min="12070" max="12070" width="16.42578125" style="989" bestFit="1" customWidth="1"/>
    <col min="12071" max="12269" width="9.140625" style="989" customWidth="1"/>
    <col min="12270" max="12270" width="45.28515625" style="989" customWidth="1"/>
    <col min="12271" max="12272" width="14.28515625" style="989"/>
    <col min="12273" max="12273" width="45.28515625" style="989" customWidth="1"/>
    <col min="12274" max="12281" width="14.28515625" style="989"/>
    <col min="12282" max="12282" width="45.28515625" style="989" customWidth="1"/>
    <col min="12283" max="12294" width="14.28515625" style="989" bestFit="1" customWidth="1"/>
    <col min="12295" max="12295" width="45" style="989" customWidth="1"/>
    <col min="12296" max="12311" width="14.28515625" style="989" bestFit="1" customWidth="1"/>
    <col min="12312" max="12312" width="45" style="989" customWidth="1"/>
    <col min="12313" max="12315" width="14.28515625" style="989" bestFit="1" customWidth="1"/>
    <col min="12316" max="12317" width="14" style="989" customWidth="1"/>
    <col min="12318" max="12318" width="15.42578125" style="989" customWidth="1"/>
    <col min="12319" max="12319" width="14.7109375" style="989" bestFit="1" customWidth="1"/>
    <col min="12320" max="12320" width="15.42578125" style="989" bestFit="1" customWidth="1"/>
    <col min="12321" max="12321" width="14.42578125" style="989" bestFit="1" customWidth="1"/>
    <col min="12322" max="12322" width="14.5703125" style="989" bestFit="1" customWidth="1"/>
    <col min="12323" max="12323" width="16.42578125" style="989" bestFit="1" customWidth="1"/>
    <col min="12324" max="12324" width="18.5703125" style="989" customWidth="1"/>
    <col min="12325" max="12325" width="20.28515625" style="989" customWidth="1"/>
    <col min="12326" max="12326" width="16.42578125" style="989" bestFit="1" customWidth="1"/>
    <col min="12327" max="12525" width="9.140625" style="989" customWidth="1"/>
    <col min="12526" max="12526" width="45.28515625" style="989" customWidth="1"/>
    <col min="12527" max="12528" width="14.28515625" style="989"/>
    <col min="12529" max="12529" width="45.28515625" style="989" customWidth="1"/>
    <col min="12530" max="12537" width="14.28515625" style="989"/>
    <col min="12538" max="12538" width="45.28515625" style="989" customWidth="1"/>
    <col min="12539" max="12550" width="14.28515625" style="989" bestFit="1" customWidth="1"/>
    <col min="12551" max="12551" width="45" style="989" customWidth="1"/>
    <col min="12552" max="12567" width="14.28515625" style="989" bestFit="1" customWidth="1"/>
    <col min="12568" max="12568" width="45" style="989" customWidth="1"/>
    <col min="12569" max="12571" width="14.28515625" style="989" bestFit="1" customWidth="1"/>
    <col min="12572" max="12573" width="14" style="989" customWidth="1"/>
    <col min="12574" max="12574" width="15.42578125" style="989" customWidth="1"/>
    <col min="12575" max="12575" width="14.7109375" style="989" bestFit="1" customWidth="1"/>
    <col min="12576" max="12576" width="15.42578125" style="989" bestFit="1" customWidth="1"/>
    <col min="12577" max="12577" width="14.42578125" style="989" bestFit="1" customWidth="1"/>
    <col min="12578" max="12578" width="14.5703125" style="989" bestFit="1" customWidth="1"/>
    <col min="12579" max="12579" width="16.42578125" style="989" bestFit="1" customWidth="1"/>
    <col min="12580" max="12580" width="18.5703125" style="989" customWidth="1"/>
    <col min="12581" max="12581" width="20.28515625" style="989" customWidth="1"/>
    <col min="12582" max="12582" width="16.42578125" style="989" bestFit="1" customWidth="1"/>
    <col min="12583" max="12781" width="9.140625" style="989" customWidth="1"/>
    <col min="12782" max="12782" width="45.28515625" style="989" customWidth="1"/>
    <col min="12783" max="12784" width="14.28515625" style="989"/>
    <col min="12785" max="12785" width="45.28515625" style="989" customWidth="1"/>
    <col min="12786" max="12793" width="14.28515625" style="989"/>
    <col min="12794" max="12794" width="45.28515625" style="989" customWidth="1"/>
    <col min="12795" max="12806" width="14.28515625" style="989" bestFit="1" customWidth="1"/>
    <col min="12807" max="12807" width="45" style="989" customWidth="1"/>
    <col min="12808" max="12823" width="14.28515625" style="989" bestFit="1" customWidth="1"/>
    <col min="12824" max="12824" width="45" style="989" customWidth="1"/>
    <col min="12825" max="12827" width="14.28515625" style="989" bestFit="1" customWidth="1"/>
    <col min="12828" max="12829" width="14" style="989" customWidth="1"/>
    <col min="12830" max="12830" width="15.42578125" style="989" customWidth="1"/>
    <col min="12831" max="12831" width="14.7109375" style="989" bestFit="1" customWidth="1"/>
    <col min="12832" max="12832" width="15.42578125" style="989" bestFit="1" customWidth="1"/>
    <col min="12833" max="12833" width="14.42578125" style="989" bestFit="1" customWidth="1"/>
    <col min="12834" max="12834" width="14.5703125" style="989" bestFit="1" customWidth="1"/>
    <col min="12835" max="12835" width="16.42578125" style="989" bestFit="1" customWidth="1"/>
    <col min="12836" max="12836" width="18.5703125" style="989" customWidth="1"/>
    <col min="12837" max="12837" width="20.28515625" style="989" customWidth="1"/>
    <col min="12838" max="12838" width="16.42578125" style="989" bestFit="1" customWidth="1"/>
    <col min="12839" max="13037" width="9.140625" style="989" customWidth="1"/>
    <col min="13038" max="13038" width="45.28515625" style="989" customWidth="1"/>
    <col min="13039" max="13040" width="14.28515625" style="989"/>
    <col min="13041" max="13041" width="45.28515625" style="989" customWidth="1"/>
    <col min="13042" max="13049" width="14.28515625" style="989"/>
    <col min="13050" max="13050" width="45.28515625" style="989" customWidth="1"/>
    <col min="13051" max="13062" width="14.28515625" style="989" bestFit="1" customWidth="1"/>
    <col min="13063" max="13063" width="45" style="989" customWidth="1"/>
    <col min="13064" max="13079" width="14.28515625" style="989" bestFit="1" customWidth="1"/>
    <col min="13080" max="13080" width="45" style="989" customWidth="1"/>
    <col min="13081" max="13083" width="14.28515625" style="989" bestFit="1" customWidth="1"/>
    <col min="13084" max="13085" width="14" style="989" customWidth="1"/>
    <col min="13086" max="13086" width="15.42578125" style="989" customWidth="1"/>
    <col min="13087" max="13087" width="14.7109375" style="989" bestFit="1" customWidth="1"/>
    <col min="13088" max="13088" width="15.42578125" style="989" bestFit="1" customWidth="1"/>
    <col min="13089" max="13089" width="14.42578125" style="989" bestFit="1" customWidth="1"/>
    <col min="13090" max="13090" width="14.5703125" style="989" bestFit="1" customWidth="1"/>
    <col min="13091" max="13091" width="16.42578125" style="989" bestFit="1" customWidth="1"/>
    <col min="13092" max="13092" width="18.5703125" style="989" customWidth="1"/>
    <col min="13093" max="13093" width="20.28515625" style="989" customWidth="1"/>
    <col min="13094" max="13094" width="16.42578125" style="989" bestFit="1" customWidth="1"/>
    <col min="13095" max="13293" width="9.140625" style="989" customWidth="1"/>
    <col min="13294" max="13294" width="45.28515625" style="989" customWidth="1"/>
    <col min="13295" max="13296" width="14.28515625" style="989"/>
    <col min="13297" max="13297" width="45.28515625" style="989" customWidth="1"/>
    <col min="13298" max="13305" width="14.28515625" style="989"/>
    <col min="13306" max="13306" width="45.28515625" style="989" customWidth="1"/>
    <col min="13307" max="13318" width="14.28515625" style="989" bestFit="1" customWidth="1"/>
    <col min="13319" max="13319" width="45" style="989" customWidth="1"/>
    <col min="13320" max="13335" width="14.28515625" style="989" bestFit="1" customWidth="1"/>
    <col min="13336" max="13336" width="45" style="989" customWidth="1"/>
    <col min="13337" max="13339" width="14.28515625" style="989" bestFit="1" customWidth="1"/>
    <col min="13340" max="13341" width="14" style="989" customWidth="1"/>
    <col min="13342" max="13342" width="15.42578125" style="989" customWidth="1"/>
    <col min="13343" max="13343" width="14.7109375" style="989" bestFit="1" customWidth="1"/>
    <col min="13344" max="13344" width="15.42578125" style="989" bestFit="1" customWidth="1"/>
    <col min="13345" max="13345" width="14.42578125" style="989" bestFit="1" customWidth="1"/>
    <col min="13346" max="13346" width="14.5703125" style="989" bestFit="1" customWidth="1"/>
    <col min="13347" max="13347" width="16.42578125" style="989" bestFit="1" customWidth="1"/>
    <col min="13348" max="13348" width="18.5703125" style="989" customWidth="1"/>
    <col min="13349" max="13349" width="20.28515625" style="989" customWidth="1"/>
    <col min="13350" max="13350" width="16.42578125" style="989" bestFit="1" customWidth="1"/>
    <col min="13351" max="13549" width="9.140625" style="989" customWidth="1"/>
    <col min="13550" max="13550" width="45.28515625" style="989" customWidth="1"/>
    <col min="13551" max="13552" width="14.28515625" style="989"/>
    <col min="13553" max="13553" width="45.28515625" style="989" customWidth="1"/>
    <col min="13554" max="13561" width="14.28515625" style="989"/>
    <col min="13562" max="13562" width="45.28515625" style="989" customWidth="1"/>
    <col min="13563" max="13574" width="14.28515625" style="989" bestFit="1" customWidth="1"/>
    <col min="13575" max="13575" width="45" style="989" customWidth="1"/>
    <col min="13576" max="13591" width="14.28515625" style="989" bestFit="1" customWidth="1"/>
    <col min="13592" max="13592" width="45" style="989" customWidth="1"/>
    <col min="13593" max="13595" width="14.28515625" style="989" bestFit="1" customWidth="1"/>
    <col min="13596" max="13597" width="14" style="989" customWidth="1"/>
    <col min="13598" max="13598" width="15.42578125" style="989" customWidth="1"/>
    <col min="13599" max="13599" width="14.7109375" style="989" bestFit="1" customWidth="1"/>
    <col min="13600" max="13600" width="15.42578125" style="989" bestFit="1" customWidth="1"/>
    <col min="13601" max="13601" width="14.42578125" style="989" bestFit="1" customWidth="1"/>
    <col min="13602" max="13602" width="14.5703125" style="989" bestFit="1" customWidth="1"/>
    <col min="13603" max="13603" width="16.42578125" style="989" bestFit="1" customWidth="1"/>
    <col min="13604" max="13604" width="18.5703125" style="989" customWidth="1"/>
    <col min="13605" max="13605" width="20.28515625" style="989" customWidth="1"/>
    <col min="13606" max="13606" width="16.42578125" style="989" bestFit="1" customWidth="1"/>
    <col min="13607" max="13805" width="9.140625" style="989" customWidth="1"/>
    <col min="13806" max="13806" width="45.28515625" style="989" customWidth="1"/>
    <col min="13807" max="13808" width="14.28515625" style="989"/>
    <col min="13809" max="13809" width="45.28515625" style="989" customWidth="1"/>
    <col min="13810" max="13817" width="14.28515625" style="989"/>
    <col min="13818" max="13818" width="45.28515625" style="989" customWidth="1"/>
    <col min="13819" max="13830" width="14.28515625" style="989" bestFit="1" customWidth="1"/>
    <col min="13831" max="13831" width="45" style="989" customWidth="1"/>
    <col min="13832" max="13847" width="14.28515625" style="989" bestFit="1" customWidth="1"/>
    <col min="13848" max="13848" width="45" style="989" customWidth="1"/>
    <col min="13849" max="13851" width="14.28515625" style="989" bestFit="1" customWidth="1"/>
    <col min="13852" max="13853" width="14" style="989" customWidth="1"/>
    <col min="13854" max="13854" width="15.42578125" style="989" customWidth="1"/>
    <col min="13855" max="13855" width="14.7109375" style="989" bestFit="1" customWidth="1"/>
    <col min="13856" max="13856" width="15.42578125" style="989" bestFit="1" customWidth="1"/>
    <col min="13857" max="13857" width="14.42578125" style="989" bestFit="1" customWidth="1"/>
    <col min="13858" max="13858" width="14.5703125" style="989" bestFit="1" customWidth="1"/>
    <col min="13859" max="13859" width="16.42578125" style="989" bestFit="1" customWidth="1"/>
    <col min="13860" max="13860" width="18.5703125" style="989" customWidth="1"/>
    <col min="13861" max="13861" width="20.28515625" style="989" customWidth="1"/>
    <col min="13862" max="13862" width="16.42578125" style="989" bestFit="1" customWidth="1"/>
    <col min="13863" max="14061" width="9.140625" style="989" customWidth="1"/>
    <col min="14062" max="14062" width="45.28515625" style="989" customWidth="1"/>
    <col min="14063" max="14064" width="14.28515625" style="989"/>
    <col min="14065" max="14065" width="45.28515625" style="989" customWidth="1"/>
    <col min="14066" max="14073" width="14.28515625" style="989"/>
    <col min="14074" max="14074" width="45.28515625" style="989" customWidth="1"/>
    <col min="14075" max="14086" width="14.28515625" style="989" bestFit="1" customWidth="1"/>
    <col min="14087" max="14087" width="45" style="989" customWidth="1"/>
    <col min="14088" max="14103" width="14.28515625" style="989" bestFit="1" customWidth="1"/>
    <col min="14104" max="14104" width="45" style="989" customWidth="1"/>
    <col min="14105" max="14107" width="14.28515625" style="989" bestFit="1" customWidth="1"/>
    <col min="14108" max="14109" width="14" style="989" customWidth="1"/>
    <col min="14110" max="14110" width="15.42578125" style="989" customWidth="1"/>
    <col min="14111" max="14111" width="14.7109375" style="989" bestFit="1" customWidth="1"/>
    <col min="14112" max="14112" width="15.42578125" style="989" bestFit="1" customWidth="1"/>
    <col min="14113" max="14113" width="14.42578125" style="989" bestFit="1" customWidth="1"/>
    <col min="14114" max="14114" width="14.5703125" style="989" bestFit="1" customWidth="1"/>
    <col min="14115" max="14115" width="16.42578125" style="989" bestFit="1" customWidth="1"/>
    <col min="14116" max="14116" width="18.5703125" style="989" customWidth="1"/>
    <col min="14117" max="14117" width="20.28515625" style="989" customWidth="1"/>
    <col min="14118" max="14118" width="16.42578125" style="989" bestFit="1" customWidth="1"/>
    <col min="14119" max="14317" width="9.140625" style="989" customWidth="1"/>
    <col min="14318" max="14318" width="45.28515625" style="989" customWidth="1"/>
    <col min="14319" max="14320" width="14.28515625" style="989"/>
    <col min="14321" max="14321" width="45.28515625" style="989" customWidth="1"/>
    <col min="14322" max="14329" width="14.28515625" style="989"/>
    <col min="14330" max="14330" width="45.28515625" style="989" customWidth="1"/>
    <col min="14331" max="14342" width="14.28515625" style="989" bestFit="1" customWidth="1"/>
    <col min="14343" max="14343" width="45" style="989" customWidth="1"/>
    <col min="14344" max="14359" width="14.28515625" style="989" bestFit="1" customWidth="1"/>
    <col min="14360" max="14360" width="45" style="989" customWidth="1"/>
    <col min="14361" max="14363" width="14.28515625" style="989" bestFit="1" customWidth="1"/>
    <col min="14364" max="14365" width="14" style="989" customWidth="1"/>
    <col min="14366" max="14366" width="15.42578125" style="989" customWidth="1"/>
    <col min="14367" max="14367" width="14.7109375" style="989" bestFit="1" customWidth="1"/>
    <col min="14368" max="14368" width="15.42578125" style="989" bestFit="1" customWidth="1"/>
    <col min="14369" max="14369" width="14.42578125" style="989" bestFit="1" customWidth="1"/>
    <col min="14370" max="14370" width="14.5703125" style="989" bestFit="1" customWidth="1"/>
    <col min="14371" max="14371" width="16.42578125" style="989" bestFit="1" customWidth="1"/>
    <col min="14372" max="14372" width="18.5703125" style="989" customWidth="1"/>
    <col min="14373" max="14373" width="20.28515625" style="989" customWidth="1"/>
    <col min="14374" max="14374" width="16.42578125" style="989" bestFit="1" customWidth="1"/>
    <col min="14375" max="14573" width="9.140625" style="989" customWidth="1"/>
    <col min="14574" max="14574" width="45.28515625" style="989" customWidth="1"/>
    <col min="14575" max="14576" width="14.28515625" style="989"/>
    <col min="14577" max="14577" width="45.28515625" style="989" customWidth="1"/>
    <col min="14578" max="14585" width="14.28515625" style="989"/>
    <col min="14586" max="14586" width="45.28515625" style="989" customWidth="1"/>
    <col min="14587" max="14598" width="14.28515625" style="989" bestFit="1" customWidth="1"/>
    <col min="14599" max="14599" width="45" style="989" customWidth="1"/>
    <col min="14600" max="14615" width="14.28515625" style="989" bestFit="1" customWidth="1"/>
    <col min="14616" max="14616" width="45" style="989" customWidth="1"/>
    <col min="14617" max="14619" width="14.28515625" style="989" bestFit="1" customWidth="1"/>
    <col min="14620" max="14621" width="14" style="989" customWidth="1"/>
    <col min="14622" max="14622" width="15.42578125" style="989" customWidth="1"/>
    <col min="14623" max="14623" width="14.7109375" style="989" bestFit="1" customWidth="1"/>
    <col min="14624" max="14624" width="15.42578125" style="989" bestFit="1" customWidth="1"/>
    <col min="14625" max="14625" width="14.42578125" style="989" bestFit="1" customWidth="1"/>
    <col min="14626" max="14626" width="14.5703125" style="989" bestFit="1" customWidth="1"/>
    <col min="14627" max="14627" width="16.42578125" style="989" bestFit="1" customWidth="1"/>
    <col min="14628" max="14628" width="18.5703125" style="989" customWidth="1"/>
    <col min="14629" max="14629" width="20.28515625" style="989" customWidth="1"/>
    <col min="14630" max="14630" width="16.42578125" style="989" bestFit="1" customWidth="1"/>
    <col min="14631" max="14829" width="9.140625" style="989" customWidth="1"/>
    <col min="14830" max="14830" width="45.28515625" style="989" customWidth="1"/>
    <col min="14831" max="14832" width="14.28515625" style="989"/>
    <col min="14833" max="14833" width="45.28515625" style="989" customWidth="1"/>
    <col min="14834" max="14841" width="14.28515625" style="989"/>
    <col min="14842" max="14842" width="45.28515625" style="989" customWidth="1"/>
    <col min="14843" max="14854" width="14.28515625" style="989" bestFit="1" customWidth="1"/>
    <col min="14855" max="14855" width="45" style="989" customWidth="1"/>
    <col min="14856" max="14871" width="14.28515625" style="989" bestFit="1" customWidth="1"/>
    <col min="14872" max="14872" width="45" style="989" customWidth="1"/>
    <col min="14873" max="14875" width="14.28515625" style="989" bestFit="1" customWidth="1"/>
    <col min="14876" max="14877" width="14" style="989" customWidth="1"/>
    <col min="14878" max="14878" width="15.42578125" style="989" customWidth="1"/>
    <col min="14879" max="14879" width="14.7109375" style="989" bestFit="1" customWidth="1"/>
    <col min="14880" max="14880" width="15.42578125" style="989" bestFit="1" customWidth="1"/>
    <col min="14881" max="14881" width="14.42578125" style="989" bestFit="1" customWidth="1"/>
    <col min="14882" max="14882" width="14.5703125" style="989" bestFit="1" customWidth="1"/>
    <col min="14883" max="14883" width="16.42578125" style="989" bestFit="1" customWidth="1"/>
    <col min="14884" max="14884" width="18.5703125" style="989" customWidth="1"/>
    <col min="14885" max="14885" width="20.28515625" style="989" customWidth="1"/>
    <col min="14886" max="14886" width="16.42578125" style="989" bestFit="1" customWidth="1"/>
    <col min="14887" max="15085" width="9.140625" style="989" customWidth="1"/>
    <col min="15086" max="15086" width="45.28515625" style="989" customWidth="1"/>
    <col min="15087" max="15088" width="14.28515625" style="989"/>
    <col min="15089" max="15089" width="45.28515625" style="989" customWidth="1"/>
    <col min="15090" max="15097" width="14.28515625" style="989"/>
    <col min="15098" max="15098" width="45.28515625" style="989" customWidth="1"/>
    <col min="15099" max="15110" width="14.28515625" style="989" bestFit="1" customWidth="1"/>
    <col min="15111" max="15111" width="45" style="989" customWidth="1"/>
    <col min="15112" max="15127" width="14.28515625" style="989" bestFit="1" customWidth="1"/>
    <col min="15128" max="15128" width="45" style="989" customWidth="1"/>
    <col min="15129" max="15131" width="14.28515625" style="989" bestFit="1" customWidth="1"/>
    <col min="15132" max="15133" width="14" style="989" customWidth="1"/>
    <col min="15134" max="15134" width="15.42578125" style="989" customWidth="1"/>
    <col min="15135" max="15135" width="14.7109375" style="989" bestFit="1" customWidth="1"/>
    <col min="15136" max="15136" width="15.42578125" style="989" bestFit="1" customWidth="1"/>
    <col min="15137" max="15137" width="14.42578125" style="989" bestFit="1" customWidth="1"/>
    <col min="15138" max="15138" width="14.5703125" style="989" bestFit="1" customWidth="1"/>
    <col min="15139" max="15139" width="16.42578125" style="989" bestFit="1" customWidth="1"/>
    <col min="15140" max="15140" width="18.5703125" style="989" customWidth="1"/>
    <col min="15141" max="15141" width="20.28515625" style="989" customWidth="1"/>
    <col min="15142" max="15142" width="16.42578125" style="989" bestFit="1" customWidth="1"/>
    <col min="15143" max="15341" width="9.140625" style="989" customWidth="1"/>
    <col min="15342" max="15342" width="45.28515625" style="989" customWidth="1"/>
    <col min="15343" max="15344" width="14.28515625" style="989"/>
    <col min="15345" max="15345" width="45.28515625" style="989" customWidth="1"/>
    <col min="15346" max="15353" width="14.28515625" style="989"/>
    <col min="15354" max="15354" width="45.28515625" style="989" customWidth="1"/>
    <col min="15355" max="15366" width="14.28515625" style="989" bestFit="1" customWidth="1"/>
    <col min="15367" max="15367" width="45" style="989" customWidth="1"/>
    <col min="15368" max="15383" width="14.28515625" style="989" bestFit="1" customWidth="1"/>
    <col min="15384" max="15384" width="45" style="989" customWidth="1"/>
    <col min="15385" max="15387" width="14.28515625" style="989" bestFit="1" customWidth="1"/>
    <col min="15388" max="15389" width="14" style="989" customWidth="1"/>
    <col min="15390" max="15390" width="15.42578125" style="989" customWidth="1"/>
    <col min="15391" max="15391" width="14.7109375" style="989" bestFit="1" customWidth="1"/>
    <col min="15392" max="15392" width="15.42578125" style="989" bestFit="1" customWidth="1"/>
    <col min="15393" max="15393" width="14.42578125" style="989" bestFit="1" customWidth="1"/>
    <col min="15394" max="15394" width="14.5703125" style="989" bestFit="1" customWidth="1"/>
    <col min="15395" max="15395" width="16.42578125" style="989" bestFit="1" customWidth="1"/>
    <col min="15396" max="15396" width="18.5703125" style="989" customWidth="1"/>
    <col min="15397" max="15397" width="20.28515625" style="989" customWidth="1"/>
    <col min="15398" max="15398" width="16.42578125" style="989" bestFit="1" customWidth="1"/>
    <col min="15399" max="15597" width="9.140625" style="989" customWidth="1"/>
    <col min="15598" max="15598" width="45.28515625" style="989" customWidth="1"/>
    <col min="15599" max="15600" width="14.28515625" style="989"/>
    <col min="15601" max="15601" width="45.28515625" style="989" customWidth="1"/>
    <col min="15602" max="15609" width="14.28515625" style="989"/>
    <col min="15610" max="15610" width="45.28515625" style="989" customWidth="1"/>
    <col min="15611" max="15622" width="14.28515625" style="989" bestFit="1" customWidth="1"/>
    <col min="15623" max="15623" width="45" style="989" customWidth="1"/>
    <col min="15624" max="15639" width="14.28515625" style="989" bestFit="1" customWidth="1"/>
    <col min="15640" max="15640" width="45" style="989" customWidth="1"/>
    <col min="15641" max="15643" width="14.28515625" style="989" bestFit="1" customWidth="1"/>
    <col min="15644" max="15645" width="14" style="989" customWidth="1"/>
    <col min="15646" max="15646" width="15.42578125" style="989" customWidth="1"/>
    <col min="15647" max="15647" width="14.7109375" style="989" bestFit="1" customWidth="1"/>
    <col min="15648" max="15648" width="15.42578125" style="989" bestFit="1" customWidth="1"/>
    <col min="15649" max="15649" width="14.42578125" style="989" bestFit="1" customWidth="1"/>
    <col min="15650" max="15650" width="14.5703125" style="989" bestFit="1" customWidth="1"/>
    <col min="15651" max="15651" width="16.42578125" style="989" bestFit="1" customWidth="1"/>
    <col min="15652" max="15652" width="18.5703125" style="989" customWidth="1"/>
    <col min="15653" max="15653" width="20.28515625" style="989" customWidth="1"/>
    <col min="15654" max="15654" width="16.42578125" style="989" bestFit="1" customWidth="1"/>
    <col min="15655" max="15853" width="9.140625" style="989" customWidth="1"/>
    <col min="15854" max="15854" width="45.28515625" style="989" customWidth="1"/>
    <col min="15855" max="15856" width="14.28515625" style="989"/>
    <col min="15857" max="15857" width="45.28515625" style="989" customWidth="1"/>
    <col min="15858" max="15865" width="14.28515625" style="989"/>
    <col min="15866" max="15866" width="45.28515625" style="989" customWidth="1"/>
    <col min="15867" max="15878" width="14.28515625" style="989" bestFit="1" customWidth="1"/>
    <col min="15879" max="15879" width="45" style="989" customWidth="1"/>
    <col min="15880" max="15895" width="14.28515625" style="989" bestFit="1" customWidth="1"/>
    <col min="15896" max="15896" width="45" style="989" customWidth="1"/>
    <col min="15897" max="15899" width="14.28515625" style="989" bestFit="1" customWidth="1"/>
    <col min="15900" max="15901" width="14" style="989" customWidth="1"/>
    <col min="15902" max="15902" width="15.42578125" style="989" customWidth="1"/>
    <col min="15903" max="15903" width="14.7109375" style="989" bestFit="1" customWidth="1"/>
    <col min="15904" max="15904" width="15.42578125" style="989" bestFit="1" customWidth="1"/>
    <col min="15905" max="15905" width="14.42578125" style="989" bestFit="1" customWidth="1"/>
    <col min="15906" max="15906" width="14.5703125" style="989" bestFit="1" customWidth="1"/>
    <col min="15907" max="15907" width="16.42578125" style="989" bestFit="1" customWidth="1"/>
    <col min="15908" max="15908" width="18.5703125" style="989" customWidth="1"/>
    <col min="15909" max="15909" width="20.28515625" style="989" customWidth="1"/>
    <col min="15910" max="15910" width="16.42578125" style="989" bestFit="1" customWidth="1"/>
    <col min="15911" max="16109" width="9.140625" style="989" customWidth="1"/>
    <col min="16110" max="16110" width="45.28515625" style="989" customWidth="1"/>
    <col min="16111" max="16112" width="14.28515625" style="989"/>
    <col min="16113" max="16113" width="45.28515625" style="989" customWidth="1"/>
    <col min="16114" max="16121" width="14.28515625" style="989"/>
    <col min="16122" max="16122" width="45.28515625" style="989" customWidth="1"/>
    <col min="16123" max="16134" width="14.28515625" style="989" bestFit="1" customWidth="1"/>
    <col min="16135" max="16135" width="45" style="989" customWidth="1"/>
    <col min="16136" max="16151" width="14.28515625" style="989" bestFit="1" customWidth="1"/>
    <col min="16152" max="16152" width="45" style="989" customWidth="1"/>
    <col min="16153" max="16155" width="14.28515625" style="989" bestFit="1" customWidth="1"/>
    <col min="16156" max="16157" width="14" style="989" customWidth="1"/>
    <col min="16158" max="16158" width="15.42578125" style="989" customWidth="1"/>
    <col min="16159" max="16159" width="14.7109375" style="989" bestFit="1" customWidth="1"/>
    <col min="16160" max="16160" width="15.42578125" style="989" bestFit="1" customWidth="1"/>
    <col min="16161" max="16161" width="14.42578125" style="989" bestFit="1" customWidth="1"/>
    <col min="16162" max="16162" width="14.5703125" style="989" bestFit="1" customWidth="1"/>
    <col min="16163" max="16163" width="16.42578125" style="989" bestFit="1" customWidth="1"/>
    <col min="16164" max="16164" width="18.5703125" style="989" customWidth="1"/>
    <col min="16165" max="16165" width="20.28515625" style="989" customWidth="1"/>
    <col min="16166" max="16166" width="16.42578125" style="989" bestFit="1" customWidth="1"/>
    <col min="16167" max="16365" width="9.140625" style="989" customWidth="1"/>
    <col min="16366" max="16366" width="45.28515625" style="989" customWidth="1"/>
    <col min="16367" max="16368" width="14.28515625" style="989"/>
    <col min="16369" max="16369" width="45.28515625" style="989" customWidth="1"/>
    <col min="16370" max="16384" width="14.28515625" style="989"/>
  </cols>
  <sheetData>
    <row r="1" spans="1:49" ht="25.5">
      <c r="A1" s="883" t="s">
        <v>313</v>
      </c>
    </row>
    <row r="2" spans="1:49" ht="54.75" thickBot="1">
      <c r="A2" s="1462" t="s">
        <v>1203</v>
      </c>
      <c r="B2" s="1428"/>
      <c r="C2" s="1429"/>
      <c r="D2" s="3428"/>
      <c r="E2" s="3428"/>
      <c r="F2" s="3428"/>
      <c r="G2" s="3428"/>
      <c r="H2" s="3428"/>
      <c r="I2" s="3428"/>
      <c r="J2" s="1416"/>
      <c r="K2" s="1416"/>
      <c r="L2" s="1416"/>
      <c r="M2" s="1416"/>
      <c r="N2" s="1462" t="s">
        <v>1203</v>
      </c>
      <c r="O2" s="1416"/>
      <c r="P2" s="1416"/>
      <c r="Q2" s="1414"/>
      <c r="R2" s="1414"/>
      <c r="S2" s="1414"/>
      <c r="T2" s="3428"/>
      <c r="U2" s="3428"/>
      <c r="V2" s="3428"/>
      <c r="W2" s="1416"/>
      <c r="AE2" s="1462" t="s">
        <v>1203</v>
      </c>
    </row>
    <row r="3" spans="1:49" s="1080" customFormat="1" ht="21.75" customHeight="1" thickBot="1">
      <c r="A3" s="1372"/>
      <c r="B3" s="3423">
        <v>2008</v>
      </c>
      <c r="C3" s="3423"/>
      <c r="D3" s="3423"/>
      <c r="E3" s="3423"/>
      <c r="F3" s="3423">
        <v>2009</v>
      </c>
      <c r="G3" s="3423"/>
      <c r="H3" s="3423"/>
      <c r="I3" s="3423"/>
      <c r="J3" s="3423">
        <v>2010</v>
      </c>
      <c r="K3" s="3423"/>
      <c r="L3" s="3423"/>
      <c r="M3" s="3424"/>
      <c r="N3" s="1372"/>
      <c r="O3" s="3420">
        <v>2011</v>
      </c>
      <c r="P3" s="3420"/>
      <c r="Q3" s="3420"/>
      <c r="R3" s="3420"/>
      <c r="S3" s="3420">
        <v>2012</v>
      </c>
      <c r="T3" s="3420"/>
      <c r="U3" s="3420"/>
      <c r="V3" s="3420"/>
      <c r="W3" s="3420">
        <v>2013</v>
      </c>
      <c r="X3" s="3420"/>
      <c r="Y3" s="3420"/>
      <c r="Z3" s="3420"/>
      <c r="AA3" s="3420">
        <v>2014</v>
      </c>
      <c r="AB3" s="3420"/>
      <c r="AC3" s="3420"/>
      <c r="AD3" s="3420"/>
      <c r="AE3" s="1400"/>
      <c r="AF3" s="3420">
        <v>2015</v>
      </c>
      <c r="AG3" s="3420"/>
      <c r="AH3" s="3420"/>
      <c r="AI3" s="3420"/>
      <c r="AJ3" s="3420">
        <v>2016</v>
      </c>
      <c r="AK3" s="3420"/>
      <c r="AL3" s="3420"/>
      <c r="AM3" s="3420"/>
      <c r="AN3" s="3420">
        <v>2017</v>
      </c>
      <c r="AO3" s="3420"/>
      <c r="AP3" s="3420"/>
      <c r="AQ3" s="3420"/>
      <c r="AR3" s="3420">
        <v>2018</v>
      </c>
      <c r="AS3" s="3420"/>
      <c r="AT3" s="3420"/>
      <c r="AU3" s="3421"/>
      <c r="AV3" s="3441">
        <v>2019</v>
      </c>
      <c r="AW3" s="3442"/>
    </row>
    <row r="4" spans="1:49" s="1373" customFormat="1" ht="21" customHeight="1" thickBot="1">
      <c r="A4" s="1354" t="s">
        <v>4</v>
      </c>
      <c r="B4" s="1353" t="s">
        <v>0</v>
      </c>
      <c r="C4" s="1354" t="s">
        <v>1</v>
      </c>
      <c r="D4" s="1354" t="s">
        <v>2</v>
      </c>
      <c r="E4" s="1355" t="s">
        <v>3</v>
      </c>
      <c r="F4" s="1354" t="s">
        <v>0</v>
      </c>
      <c r="G4" s="1354" t="s">
        <v>1</v>
      </c>
      <c r="H4" s="1354" t="s">
        <v>2</v>
      </c>
      <c r="I4" s="1354" t="s">
        <v>3</v>
      </c>
      <c r="J4" s="1353" t="s">
        <v>0</v>
      </c>
      <c r="K4" s="1354" t="s">
        <v>1</v>
      </c>
      <c r="L4" s="1354" t="s">
        <v>2</v>
      </c>
      <c r="M4" s="1355" t="s">
        <v>1125</v>
      </c>
      <c r="N4" s="1356" t="s">
        <v>4</v>
      </c>
      <c r="O4" s="1353" t="s">
        <v>0</v>
      </c>
      <c r="P4" s="1354" t="s">
        <v>1</v>
      </c>
      <c r="Q4" s="1354" t="s">
        <v>2</v>
      </c>
      <c r="R4" s="1355" t="s">
        <v>3</v>
      </c>
      <c r="S4" s="1353" t="s">
        <v>0</v>
      </c>
      <c r="T4" s="1354" t="s">
        <v>1</v>
      </c>
      <c r="U4" s="1354" t="s">
        <v>2</v>
      </c>
      <c r="V4" s="1355" t="s">
        <v>3</v>
      </c>
      <c r="W4" s="1353" t="s">
        <v>0</v>
      </c>
      <c r="X4" s="1354" t="s">
        <v>1</v>
      </c>
      <c r="Y4" s="1354" t="s">
        <v>2</v>
      </c>
      <c r="Z4" s="1355" t="s">
        <v>3</v>
      </c>
      <c r="AA4" s="1353" t="s">
        <v>0</v>
      </c>
      <c r="AB4" s="1354" t="s">
        <v>1</v>
      </c>
      <c r="AC4" s="1354" t="s">
        <v>2</v>
      </c>
      <c r="AD4" s="1354" t="s">
        <v>3</v>
      </c>
      <c r="AE4" s="1401" t="s">
        <v>4</v>
      </c>
      <c r="AF4" s="1353" t="s">
        <v>0</v>
      </c>
      <c r="AG4" s="1354" t="s">
        <v>1</v>
      </c>
      <c r="AH4" s="1354" t="s">
        <v>2</v>
      </c>
      <c r="AI4" s="1355" t="s">
        <v>3</v>
      </c>
      <c r="AJ4" s="1353" t="s">
        <v>0</v>
      </c>
      <c r="AK4" s="1354" t="s">
        <v>1</v>
      </c>
      <c r="AL4" s="1354" t="s">
        <v>2</v>
      </c>
      <c r="AM4" s="1355" t="s">
        <v>3</v>
      </c>
      <c r="AN4" s="1353" t="s">
        <v>0</v>
      </c>
      <c r="AO4" s="1354" t="s">
        <v>1</v>
      </c>
      <c r="AP4" s="1354" t="s">
        <v>2</v>
      </c>
      <c r="AQ4" s="1354" t="s">
        <v>3</v>
      </c>
      <c r="AR4" s="1353" t="s">
        <v>0</v>
      </c>
      <c r="AS4" s="1354" t="s">
        <v>1</v>
      </c>
      <c r="AT4" s="1354" t="s">
        <v>2</v>
      </c>
      <c r="AU4" s="1355" t="s">
        <v>3</v>
      </c>
      <c r="AV4" s="1353" t="s">
        <v>0</v>
      </c>
      <c r="AW4" s="1354" t="s">
        <v>1</v>
      </c>
    </row>
    <row r="5" spans="1:49" s="1405" customFormat="1" ht="18">
      <c r="A5" s="1463" t="s">
        <v>107</v>
      </c>
      <c r="B5" s="1917"/>
      <c r="C5" s="1918"/>
      <c r="D5" s="1918"/>
      <c r="E5" s="1918"/>
      <c r="F5" s="1919"/>
      <c r="G5" s="1920"/>
      <c r="H5" s="1920"/>
      <c r="I5" s="1921"/>
      <c r="J5" s="1917"/>
      <c r="K5" s="1918"/>
      <c r="L5" s="1918"/>
      <c r="M5" s="1922"/>
      <c r="N5" s="1463" t="s">
        <v>107</v>
      </c>
      <c r="O5" s="1917"/>
      <c r="P5" s="1918"/>
      <c r="Q5" s="1918"/>
      <c r="R5" s="1922"/>
      <c r="S5" s="1917"/>
      <c r="T5" s="1918"/>
      <c r="U5" s="1918"/>
      <c r="V5" s="1922"/>
      <c r="W5" s="1917"/>
      <c r="X5" s="1918"/>
      <c r="Y5" s="1918"/>
      <c r="Z5" s="1922"/>
      <c r="AA5" s="1919"/>
      <c r="AB5" s="1920"/>
      <c r="AC5" s="1920"/>
      <c r="AD5" s="1920"/>
      <c r="AE5" s="1549" t="s">
        <v>107</v>
      </c>
      <c r="AF5" s="1919"/>
      <c r="AG5" s="1920"/>
      <c r="AH5" s="1920"/>
      <c r="AI5" s="1921"/>
      <c r="AJ5" s="1919"/>
      <c r="AK5" s="1920"/>
      <c r="AL5" s="1920"/>
      <c r="AM5" s="1921"/>
      <c r="AN5" s="1919"/>
      <c r="AO5" s="1920"/>
      <c r="AP5" s="1920"/>
      <c r="AQ5" s="1920"/>
      <c r="AR5" s="1919"/>
      <c r="AS5" s="1920"/>
      <c r="AT5" s="1920"/>
      <c r="AU5" s="1921"/>
      <c r="AV5" s="1919"/>
      <c r="AW5" s="2049"/>
    </row>
    <row r="6" spans="1:49" s="1405" customFormat="1">
      <c r="A6" s="1374" t="s">
        <v>5</v>
      </c>
      <c r="B6" s="1917">
        <v>19575.900000000001</v>
      </c>
      <c r="C6" s="1918">
        <v>13855.19</v>
      </c>
      <c r="D6" s="1918">
        <v>28139.719999999998</v>
      </c>
      <c r="E6" s="1918">
        <v>16369.28</v>
      </c>
      <c r="F6" s="1917">
        <v>22210.809999999998</v>
      </c>
      <c r="G6" s="1918">
        <v>41313.040000000001</v>
      </c>
      <c r="H6" s="1918">
        <v>111332.13</v>
      </c>
      <c r="I6" s="1922">
        <v>126245.19</v>
      </c>
      <c r="J6" s="1917">
        <v>13538.220000000001</v>
      </c>
      <c r="K6" s="1918">
        <v>22595.539999999997</v>
      </c>
      <c r="L6" s="1918">
        <v>17097.3</v>
      </c>
      <c r="M6" s="1922">
        <v>13495.23</v>
      </c>
      <c r="N6" s="1374" t="s">
        <v>338</v>
      </c>
      <c r="O6" s="1917">
        <v>25247.210000000003</v>
      </c>
      <c r="P6" s="1918">
        <v>28836.73</v>
      </c>
      <c r="Q6" s="1918">
        <v>26849.45</v>
      </c>
      <c r="R6" s="1922">
        <v>17958.900000000001</v>
      </c>
      <c r="S6" s="1917">
        <v>21598.5</v>
      </c>
      <c r="T6" s="1918">
        <v>35314.397000000004</v>
      </c>
      <c r="U6" s="1918">
        <v>55717.541000000005</v>
      </c>
      <c r="V6" s="1922">
        <v>53714.529000000002</v>
      </c>
      <c r="W6" s="1917">
        <v>60407.634280000006</v>
      </c>
      <c r="X6" s="1918">
        <v>48050.548999999999</v>
      </c>
      <c r="Y6" s="1918">
        <v>65627.624784</v>
      </c>
      <c r="Z6" s="1922">
        <v>115305.72717199998</v>
      </c>
      <c r="AA6" s="1917">
        <v>109149.08191200001</v>
      </c>
      <c r="AB6" s="1918">
        <v>141088.625356</v>
      </c>
      <c r="AC6" s="1918">
        <v>126576.16633499999</v>
      </c>
      <c r="AD6" s="1918">
        <v>134459.48720200002</v>
      </c>
      <c r="AE6" s="981" t="s">
        <v>5</v>
      </c>
      <c r="AF6" s="1917">
        <v>134909.89225399998</v>
      </c>
      <c r="AG6" s="1918">
        <v>144970.75186799999</v>
      </c>
      <c r="AH6" s="1918">
        <v>152511.84758599999</v>
      </c>
      <c r="AI6" s="1922">
        <v>167143.96704600001</v>
      </c>
      <c r="AJ6" s="1917">
        <v>154499.60267899997</v>
      </c>
      <c r="AK6" s="1918">
        <v>150198.705235</v>
      </c>
      <c r="AL6" s="1918">
        <v>145407.1</v>
      </c>
      <c r="AM6" s="1922">
        <v>166605.28907699999</v>
      </c>
      <c r="AN6" s="1917">
        <v>172799.68023500999</v>
      </c>
      <c r="AO6" s="1918">
        <v>158650.507182</v>
      </c>
      <c r="AP6" s="1918">
        <v>118269.54651499999</v>
      </c>
      <c r="AQ6" s="1918">
        <v>139624.48014699999</v>
      </c>
      <c r="AR6" s="1917">
        <v>165720.31443100001</v>
      </c>
      <c r="AS6" s="1918">
        <v>137650.96790700001</v>
      </c>
      <c r="AT6" s="1918">
        <v>135134.55362200001</v>
      </c>
      <c r="AU6" s="1922">
        <v>144124.75939300001</v>
      </c>
      <c r="AV6" s="1917">
        <v>179665.02495026999</v>
      </c>
      <c r="AW6" s="1922">
        <v>147843.632954</v>
      </c>
    </row>
    <row r="7" spans="1:49">
      <c r="A7" s="1425" t="s">
        <v>23</v>
      </c>
      <c r="B7" s="1923">
        <v>2228.5700000000002</v>
      </c>
      <c r="C7" s="1924">
        <v>188.62</v>
      </c>
      <c r="D7" s="1924">
        <v>4066.98</v>
      </c>
      <c r="E7" s="1924">
        <v>3129.67</v>
      </c>
      <c r="F7" s="1923">
        <v>2327.4300000000003</v>
      </c>
      <c r="G7" s="1924">
        <v>4423.5600000000004</v>
      </c>
      <c r="H7" s="1924">
        <v>3367.81</v>
      </c>
      <c r="I7" s="1925">
        <v>5435.66</v>
      </c>
      <c r="J7" s="1923">
        <v>1313.59</v>
      </c>
      <c r="K7" s="1924">
        <v>471.82</v>
      </c>
      <c r="L7" s="1924">
        <v>673.53</v>
      </c>
      <c r="M7" s="1925">
        <v>59.349999999999994</v>
      </c>
      <c r="N7" s="1425" t="s">
        <v>23</v>
      </c>
      <c r="O7" s="1923">
        <v>650.66000000000008</v>
      </c>
      <c r="P7" s="1924">
        <v>549.09</v>
      </c>
      <c r="Q7" s="1924">
        <v>638.46</v>
      </c>
      <c r="R7" s="1925">
        <v>57.790000000000006</v>
      </c>
      <c r="S7" s="1923">
        <v>358</v>
      </c>
      <c r="T7" s="1924">
        <v>40.802</v>
      </c>
      <c r="U7" s="1924">
        <v>47.515999999999998</v>
      </c>
      <c r="V7" s="1925">
        <v>2678.029</v>
      </c>
      <c r="W7" s="1923">
        <v>3848.4836249999998</v>
      </c>
      <c r="X7" s="1924">
        <v>355.57600000000002</v>
      </c>
      <c r="Y7" s="1924">
        <v>-3.6063510000000001</v>
      </c>
      <c r="Z7" s="1925">
        <v>6.1463650000000003</v>
      </c>
      <c r="AA7" s="1923">
        <v>3.5000000000000003E-2</v>
      </c>
      <c r="AB7" s="1924">
        <v>13.7</v>
      </c>
      <c r="AC7" s="1924">
        <v>0</v>
      </c>
      <c r="AD7" s="1924">
        <v>0</v>
      </c>
      <c r="AE7" s="1067" t="s">
        <v>23</v>
      </c>
      <c r="AF7" s="1923">
        <v>0</v>
      </c>
      <c r="AG7" s="1924">
        <v>0</v>
      </c>
      <c r="AH7" s="1924">
        <v>0</v>
      </c>
      <c r="AI7" s="1925">
        <v>0</v>
      </c>
      <c r="AJ7" s="1923">
        <v>71.590999999999994</v>
      </c>
      <c r="AK7" s="1924">
        <v>63.962000000000003</v>
      </c>
      <c r="AL7" s="1924">
        <v>0</v>
      </c>
      <c r="AM7" s="1925">
        <v>0</v>
      </c>
      <c r="AN7" s="1923">
        <v>79.466009999999997</v>
      </c>
      <c r="AO7" s="1924">
        <v>0</v>
      </c>
      <c r="AP7" s="1924">
        <v>0</v>
      </c>
      <c r="AQ7" s="1924">
        <v>0</v>
      </c>
      <c r="AR7" s="1923">
        <v>0</v>
      </c>
      <c r="AS7" s="1924">
        <v>0</v>
      </c>
      <c r="AT7" s="1924">
        <v>0</v>
      </c>
      <c r="AU7" s="1925">
        <v>0</v>
      </c>
      <c r="AV7" s="1923">
        <v>0</v>
      </c>
      <c r="AW7" s="1925">
        <v>0</v>
      </c>
    </row>
    <row r="8" spans="1:49">
      <c r="A8" s="1425" t="s">
        <v>108</v>
      </c>
      <c r="B8" s="1923">
        <v>17347.330000000002</v>
      </c>
      <c r="C8" s="1924">
        <v>13666.57</v>
      </c>
      <c r="D8" s="1924">
        <v>24072.739999999998</v>
      </c>
      <c r="E8" s="1924">
        <v>13239.61</v>
      </c>
      <c r="F8" s="1923">
        <v>19562.919999999998</v>
      </c>
      <c r="G8" s="1924">
        <v>19314.54</v>
      </c>
      <c r="H8" s="1924">
        <v>21996.85</v>
      </c>
      <c r="I8" s="1925">
        <v>19892.28</v>
      </c>
      <c r="J8" s="1923">
        <v>12224.630000000001</v>
      </c>
      <c r="K8" s="1924">
        <v>22123.719999999998</v>
      </c>
      <c r="L8" s="1924">
        <v>16423.77</v>
      </c>
      <c r="M8" s="1925">
        <v>13435.88</v>
      </c>
      <c r="N8" s="1425" t="s">
        <v>108</v>
      </c>
      <c r="O8" s="1923">
        <v>24596.550000000003</v>
      </c>
      <c r="P8" s="1924">
        <v>28287.64</v>
      </c>
      <c r="Q8" s="1924">
        <v>26210.99</v>
      </c>
      <c r="R8" s="1925">
        <v>17901.11</v>
      </c>
      <c r="S8" s="1923">
        <v>21240.5</v>
      </c>
      <c r="T8" s="1924">
        <v>35273.595000000001</v>
      </c>
      <c r="U8" s="1924">
        <v>55670.025000000001</v>
      </c>
      <c r="V8" s="1925">
        <v>51036.5</v>
      </c>
      <c r="W8" s="1923">
        <v>56559.150657000006</v>
      </c>
      <c r="X8" s="1924">
        <v>47694.972999999998</v>
      </c>
      <c r="Y8" s="1924">
        <v>65631.231134999995</v>
      </c>
      <c r="Z8" s="1925">
        <v>115299.580806</v>
      </c>
      <c r="AA8" s="1923">
        <v>109149.04691</v>
      </c>
      <c r="AB8" s="1924">
        <v>141074.925353</v>
      </c>
      <c r="AC8" s="1924">
        <v>126576.16633099999</v>
      </c>
      <c r="AD8" s="1924">
        <v>134459.48719700001</v>
      </c>
      <c r="AE8" s="1067" t="s">
        <v>108</v>
      </c>
      <c r="AF8" s="1923">
        <v>134909.89224799999</v>
      </c>
      <c r="AG8" s="1924">
        <v>144970.751861</v>
      </c>
      <c r="AH8" s="1924">
        <v>152511.84757799999</v>
      </c>
      <c r="AI8" s="1925">
        <v>167143.96703699999</v>
      </c>
      <c r="AJ8" s="1923">
        <v>154428.011669</v>
      </c>
      <c r="AK8" s="1924">
        <v>150134.74322400001</v>
      </c>
      <c r="AL8" s="1924">
        <v>145407.1</v>
      </c>
      <c r="AM8" s="1925">
        <v>166605.28906399998</v>
      </c>
      <c r="AN8" s="1923">
        <v>172720.21421101</v>
      </c>
      <c r="AO8" s="1924">
        <v>158650.507167</v>
      </c>
      <c r="AP8" s="1924">
        <v>118269.54649899999</v>
      </c>
      <c r="AQ8" s="1924">
        <v>139624.48012999998</v>
      </c>
      <c r="AR8" s="1923">
        <v>165720.31441300001</v>
      </c>
      <c r="AS8" s="1924">
        <v>137650.96788800001</v>
      </c>
      <c r="AT8" s="1924">
        <v>135134.55362200001</v>
      </c>
      <c r="AU8" s="1925">
        <v>144124.759372</v>
      </c>
      <c r="AV8" s="1923">
        <v>179665.02492827</v>
      </c>
      <c r="AW8" s="1925">
        <v>147843.632931</v>
      </c>
    </row>
    <row r="9" spans="1:49">
      <c r="A9" s="1425" t="s">
        <v>109</v>
      </c>
      <c r="B9" s="1923">
        <v>0</v>
      </c>
      <c r="C9" s="1924">
        <v>0</v>
      </c>
      <c r="D9" s="1924">
        <v>0</v>
      </c>
      <c r="E9" s="1924">
        <v>0</v>
      </c>
      <c r="F9" s="1923">
        <v>320.45999999999998</v>
      </c>
      <c r="G9" s="1924">
        <v>17574.939999999999</v>
      </c>
      <c r="H9" s="1924">
        <v>85967.47</v>
      </c>
      <c r="I9" s="1925">
        <v>100917.25</v>
      </c>
      <c r="J9" s="1923">
        <v>0</v>
      </c>
      <c r="K9" s="1924">
        <v>0</v>
      </c>
      <c r="L9" s="1924">
        <v>0</v>
      </c>
      <c r="M9" s="1925">
        <v>0</v>
      </c>
      <c r="N9" s="1425" t="s">
        <v>109</v>
      </c>
      <c r="O9" s="1923">
        <v>0</v>
      </c>
      <c r="P9" s="1924">
        <v>0</v>
      </c>
      <c r="Q9" s="1924">
        <v>0</v>
      </c>
      <c r="R9" s="1925">
        <v>0</v>
      </c>
      <c r="S9" s="1923">
        <v>0</v>
      </c>
      <c r="T9" s="1924">
        <v>0</v>
      </c>
      <c r="U9" s="1924">
        <v>0</v>
      </c>
      <c r="V9" s="1925">
        <v>0</v>
      </c>
      <c r="W9" s="1923">
        <v>0</v>
      </c>
      <c r="X9" s="1924">
        <v>0</v>
      </c>
      <c r="Y9" s="1924">
        <v>0</v>
      </c>
      <c r="Z9" s="1925">
        <v>0</v>
      </c>
      <c r="AA9" s="1923">
        <v>0</v>
      </c>
      <c r="AB9" s="1924">
        <v>0</v>
      </c>
      <c r="AC9" s="1924">
        <v>0</v>
      </c>
      <c r="AD9" s="1924">
        <v>0</v>
      </c>
      <c r="AE9" s="1067" t="s">
        <v>109</v>
      </c>
      <c r="AF9" s="1923">
        <v>0</v>
      </c>
      <c r="AG9" s="1924">
        <v>0</v>
      </c>
      <c r="AH9" s="1924">
        <v>0</v>
      </c>
      <c r="AI9" s="1925">
        <v>9.0000000000000002E-6</v>
      </c>
      <c r="AJ9" s="1923">
        <v>1.0000000000000001E-5</v>
      </c>
      <c r="AK9" s="1924">
        <v>1.1E-5</v>
      </c>
      <c r="AL9" s="1924">
        <v>0</v>
      </c>
      <c r="AM9" s="1925">
        <v>1.2999999999999999E-5</v>
      </c>
      <c r="AN9" s="1923">
        <v>1.4E-5</v>
      </c>
      <c r="AO9" s="1924">
        <v>1.5E-5</v>
      </c>
      <c r="AP9" s="1924">
        <v>1.5999999999999999E-5</v>
      </c>
      <c r="AQ9" s="1924">
        <v>1.7E-5</v>
      </c>
      <c r="AR9" s="1923">
        <v>1.8E-5</v>
      </c>
      <c r="AS9" s="1924">
        <v>1.9000000000000001E-5</v>
      </c>
      <c r="AT9" s="1924">
        <v>0</v>
      </c>
      <c r="AU9" s="1925">
        <v>2.0999999999999999E-5</v>
      </c>
      <c r="AV9" s="1923">
        <v>2.1999999999999999E-5</v>
      </c>
      <c r="AW9" s="1925">
        <v>2.3E-5</v>
      </c>
    </row>
    <row r="10" spans="1:49" s="1405" customFormat="1">
      <c r="A10" s="1374" t="s">
        <v>110</v>
      </c>
      <c r="B10" s="1917">
        <v>235057.26</v>
      </c>
      <c r="C10" s="1918">
        <v>261439.80000000002</v>
      </c>
      <c r="D10" s="1918">
        <v>283554.36</v>
      </c>
      <c r="E10" s="1918">
        <v>252273.87</v>
      </c>
      <c r="F10" s="1917">
        <v>214417.65000000002</v>
      </c>
      <c r="G10" s="1918">
        <v>195254.02000000002</v>
      </c>
      <c r="H10" s="1918">
        <v>222881</v>
      </c>
      <c r="I10" s="1922">
        <v>257096.12</v>
      </c>
      <c r="J10" s="1917">
        <v>197039.43</v>
      </c>
      <c r="K10" s="1918">
        <v>292124.86</v>
      </c>
      <c r="L10" s="1918">
        <v>259116.75</v>
      </c>
      <c r="M10" s="1922">
        <v>176625.61</v>
      </c>
      <c r="N10" s="1374" t="s">
        <v>110</v>
      </c>
      <c r="O10" s="1917">
        <v>216658.89</v>
      </c>
      <c r="P10" s="1918">
        <v>223341.93</v>
      </c>
      <c r="Q10" s="1918">
        <v>192029.02</v>
      </c>
      <c r="R10" s="1922">
        <v>183852.41999999998</v>
      </c>
      <c r="S10" s="1917">
        <v>204404.90000000002</v>
      </c>
      <c r="T10" s="1918">
        <v>173282.67199999999</v>
      </c>
      <c r="U10" s="1918">
        <v>277616.04100000003</v>
      </c>
      <c r="V10" s="1922">
        <v>218921.17300000001</v>
      </c>
      <c r="W10" s="1917">
        <v>121025.85881500001</v>
      </c>
      <c r="X10" s="1918">
        <v>94344.845000000001</v>
      </c>
      <c r="Y10" s="1918">
        <v>90918.162101000009</v>
      </c>
      <c r="Z10" s="1922">
        <v>166492.75057899999</v>
      </c>
      <c r="AA10" s="1917">
        <v>173665.44152599998</v>
      </c>
      <c r="AB10" s="1918">
        <v>238023.103466</v>
      </c>
      <c r="AC10" s="1918">
        <v>253140.353619</v>
      </c>
      <c r="AD10" s="1918">
        <v>264893.08659199998</v>
      </c>
      <c r="AE10" s="981" t="s">
        <v>110</v>
      </c>
      <c r="AF10" s="1917">
        <v>285431.74312900001</v>
      </c>
      <c r="AG10" s="1918">
        <v>306107.00800199999</v>
      </c>
      <c r="AH10" s="1918">
        <v>311573.87982700003</v>
      </c>
      <c r="AI10" s="1922">
        <v>299031.96936500003</v>
      </c>
      <c r="AJ10" s="1917">
        <v>316165.91719199996</v>
      </c>
      <c r="AK10" s="1918">
        <v>371498.78530999995</v>
      </c>
      <c r="AL10" s="1918">
        <v>410818.1</v>
      </c>
      <c r="AM10" s="1922">
        <v>414704.24204599997</v>
      </c>
      <c r="AN10" s="1917">
        <v>352597.26714947994</v>
      </c>
      <c r="AO10" s="1918">
        <v>416969.00092200004</v>
      </c>
      <c r="AP10" s="1918">
        <v>492899.68260900007</v>
      </c>
      <c r="AQ10" s="1918">
        <v>567003.94669700006</v>
      </c>
      <c r="AR10" s="1917">
        <v>623682.82765200001</v>
      </c>
      <c r="AS10" s="1918">
        <v>623649.86153700005</v>
      </c>
      <c r="AT10" s="1918">
        <v>652949.92695400002</v>
      </c>
      <c r="AU10" s="1922">
        <v>611531.88551599998</v>
      </c>
      <c r="AV10" s="1917">
        <v>744025.81632199988</v>
      </c>
      <c r="AW10" s="1922">
        <v>774735.20845799998</v>
      </c>
    </row>
    <row r="11" spans="1:49" s="1405" customFormat="1">
      <c r="A11" s="1374" t="s">
        <v>111</v>
      </c>
      <c r="B11" s="1917">
        <v>0</v>
      </c>
      <c r="C11" s="1918">
        <v>0</v>
      </c>
      <c r="D11" s="1918">
        <v>0</v>
      </c>
      <c r="E11" s="1918">
        <v>0</v>
      </c>
      <c r="F11" s="1917">
        <v>0</v>
      </c>
      <c r="G11" s="1918">
        <v>0</v>
      </c>
      <c r="H11" s="1918">
        <v>0</v>
      </c>
      <c r="I11" s="1922">
        <v>0</v>
      </c>
      <c r="J11" s="1917">
        <v>0</v>
      </c>
      <c r="K11" s="1918">
        <v>0</v>
      </c>
      <c r="L11" s="1918">
        <v>0</v>
      </c>
      <c r="M11" s="1922">
        <v>0</v>
      </c>
      <c r="N11" s="1374" t="s">
        <v>111</v>
      </c>
      <c r="O11" s="1917">
        <v>0</v>
      </c>
      <c r="P11" s="1918">
        <v>0</v>
      </c>
      <c r="Q11" s="1918">
        <v>0</v>
      </c>
      <c r="R11" s="1922">
        <v>0</v>
      </c>
      <c r="S11" s="1917">
        <v>0</v>
      </c>
      <c r="T11" s="1918">
        <v>0</v>
      </c>
      <c r="U11" s="1918">
        <v>0</v>
      </c>
      <c r="V11" s="1922">
        <v>0</v>
      </c>
      <c r="W11" s="1917">
        <v>0</v>
      </c>
      <c r="X11" s="1918"/>
      <c r="Y11" s="1918"/>
      <c r="Z11" s="1922">
        <v>0</v>
      </c>
      <c r="AA11" s="1917">
        <v>0</v>
      </c>
      <c r="AB11" s="1918">
        <v>0</v>
      </c>
      <c r="AC11" s="1918">
        <v>0</v>
      </c>
      <c r="AD11" s="1918">
        <v>0</v>
      </c>
      <c r="AE11" s="981" t="s">
        <v>111</v>
      </c>
      <c r="AF11" s="1917">
        <v>0</v>
      </c>
      <c r="AG11" s="1918">
        <v>0</v>
      </c>
      <c r="AH11" s="1918">
        <v>0</v>
      </c>
      <c r="AI11" s="1922">
        <v>0</v>
      </c>
      <c r="AJ11" s="1917">
        <v>0</v>
      </c>
      <c r="AK11" s="1918">
        <v>0</v>
      </c>
      <c r="AL11" s="1918">
        <v>0</v>
      </c>
      <c r="AM11" s="1922">
        <v>0</v>
      </c>
      <c r="AN11" s="1917">
        <v>0</v>
      </c>
      <c r="AO11" s="1918">
        <v>0</v>
      </c>
      <c r="AP11" s="1918">
        <v>0</v>
      </c>
      <c r="AQ11" s="1918">
        <v>0</v>
      </c>
      <c r="AR11" s="1917"/>
      <c r="AS11" s="1918"/>
      <c r="AT11" s="1918"/>
      <c r="AU11" s="1922"/>
      <c r="AV11" s="1917"/>
      <c r="AW11" s="1922"/>
    </row>
    <row r="12" spans="1:49">
      <c r="A12" s="1425" t="s">
        <v>112</v>
      </c>
      <c r="B12" s="1923">
        <v>17664.650000000001</v>
      </c>
      <c r="C12" s="1924">
        <v>18309.650000000001</v>
      </c>
      <c r="D12" s="1924">
        <v>18360.650000000001</v>
      </c>
      <c r="E12" s="1924">
        <v>19097.650000000001</v>
      </c>
      <c r="F12" s="1923">
        <v>14497.65</v>
      </c>
      <c r="G12" s="1924">
        <v>14151.33</v>
      </c>
      <c r="H12" s="1924">
        <v>15240.5</v>
      </c>
      <c r="I12" s="1925">
        <v>16755.5</v>
      </c>
      <c r="J12" s="1923">
        <v>14322.65</v>
      </c>
      <c r="K12" s="1924">
        <v>19832.849999999999</v>
      </c>
      <c r="L12" s="1924">
        <v>17492.650000000001</v>
      </c>
      <c r="M12" s="1925">
        <v>12452.65</v>
      </c>
      <c r="N12" s="1425" t="s">
        <v>112</v>
      </c>
      <c r="O12" s="1923">
        <v>14907.65</v>
      </c>
      <c r="P12" s="1924">
        <v>16726.830000000002</v>
      </c>
      <c r="Q12" s="1924">
        <v>14151.65</v>
      </c>
      <c r="R12" s="1925">
        <v>12527.65</v>
      </c>
      <c r="S12" s="1923">
        <v>14982.7</v>
      </c>
      <c r="T12" s="1924">
        <v>14891.838</v>
      </c>
      <c r="U12" s="1924">
        <v>19720.707000000002</v>
      </c>
      <c r="V12" s="1925">
        <v>18237.91</v>
      </c>
      <c r="W12" s="1923">
        <v>10038.723700999999</v>
      </c>
      <c r="X12" s="1924">
        <v>6923.7219999999998</v>
      </c>
      <c r="Y12" s="1924">
        <v>7155.0010000000002</v>
      </c>
      <c r="Z12" s="1925">
        <v>11425.152</v>
      </c>
      <c r="AA12" s="1923">
        <v>12927.502</v>
      </c>
      <c r="AB12" s="1924">
        <v>17422.652000000002</v>
      </c>
      <c r="AC12" s="1924">
        <v>17202.650999999998</v>
      </c>
      <c r="AD12" s="1924">
        <v>16922.650999999998</v>
      </c>
      <c r="AE12" s="1067" t="s">
        <v>112</v>
      </c>
      <c r="AF12" s="1923">
        <v>17632.652000000002</v>
      </c>
      <c r="AG12" s="1924">
        <v>17917.652000000002</v>
      </c>
      <c r="AH12" s="1924">
        <v>18437.650999999998</v>
      </c>
      <c r="AI12" s="1925">
        <v>17669.650999999998</v>
      </c>
      <c r="AJ12" s="1923">
        <v>17284.652000000002</v>
      </c>
      <c r="AK12" s="1924">
        <v>16769.652000000002</v>
      </c>
      <c r="AL12" s="1924">
        <v>19184.7</v>
      </c>
      <c r="AM12" s="1925">
        <v>19884.651000000002</v>
      </c>
      <c r="AN12" s="1923">
        <v>19288.46372</v>
      </c>
      <c r="AO12" s="1924">
        <v>18684.651999999998</v>
      </c>
      <c r="AP12" s="1924">
        <v>17381.004000000001</v>
      </c>
      <c r="AQ12" s="1924">
        <v>19021.006000000001</v>
      </c>
      <c r="AR12" s="1923">
        <v>18816.804</v>
      </c>
      <c r="AS12" s="1924">
        <v>18640.652000000002</v>
      </c>
      <c r="AT12" s="1924">
        <v>18771.506000000001</v>
      </c>
      <c r="AU12" s="1925">
        <v>16516.504550000001</v>
      </c>
      <c r="AV12" s="1923">
        <v>19531.80629</v>
      </c>
      <c r="AW12" s="1925">
        <v>19320.903999999999</v>
      </c>
    </row>
    <row r="13" spans="1:49">
      <c r="A13" s="1425" t="s">
        <v>113</v>
      </c>
      <c r="B13" s="1923">
        <v>8630.7799999999988</v>
      </c>
      <c r="C13" s="1924">
        <v>4865.5</v>
      </c>
      <c r="D13" s="1924">
        <v>3871.3599999999997</v>
      </c>
      <c r="E13" s="1924">
        <v>6353.4299999999994</v>
      </c>
      <c r="F13" s="1923">
        <v>1090.01</v>
      </c>
      <c r="G13" s="1924">
        <v>4652.25</v>
      </c>
      <c r="H13" s="1924">
        <v>4160.0600000000004</v>
      </c>
      <c r="I13" s="1925">
        <v>3231.04</v>
      </c>
      <c r="J13" s="1923">
        <v>3116.38</v>
      </c>
      <c r="K13" s="1924">
        <v>4439.74</v>
      </c>
      <c r="L13" s="1924">
        <v>5735.4500000000007</v>
      </c>
      <c r="M13" s="1925">
        <v>5704.61</v>
      </c>
      <c r="N13" s="1425" t="s">
        <v>113</v>
      </c>
      <c r="O13" s="1923">
        <v>7590.3899999999994</v>
      </c>
      <c r="P13" s="1924">
        <v>12427.01</v>
      </c>
      <c r="Q13" s="1924">
        <v>12809.939999999999</v>
      </c>
      <c r="R13" s="1925">
        <v>16854.73</v>
      </c>
      <c r="S13" s="1923">
        <v>16170</v>
      </c>
      <c r="T13" s="1924">
        <v>7861.79</v>
      </c>
      <c r="U13" s="1924">
        <v>20652.601999999999</v>
      </c>
      <c r="V13" s="1925">
        <v>22767.201000000001</v>
      </c>
      <c r="W13" s="1923">
        <v>326.64813200000003</v>
      </c>
      <c r="X13" s="1924">
        <v>100.249</v>
      </c>
      <c r="Y13" s="1924">
        <v>0</v>
      </c>
      <c r="Z13" s="1925">
        <v>99.999998000000005</v>
      </c>
      <c r="AA13" s="1923">
        <v>0</v>
      </c>
      <c r="AB13" s="1924">
        <v>0</v>
      </c>
      <c r="AC13" s="1924">
        <v>0</v>
      </c>
      <c r="AD13" s="1924">
        <v>0</v>
      </c>
      <c r="AE13" s="1067" t="s">
        <v>113</v>
      </c>
      <c r="AF13" s="1923">
        <v>0</v>
      </c>
      <c r="AG13" s="1924">
        <v>0</v>
      </c>
      <c r="AH13" s="1924">
        <v>0</v>
      </c>
      <c r="AI13" s="1925">
        <v>0</v>
      </c>
      <c r="AJ13" s="1923">
        <v>0</v>
      </c>
      <c r="AK13" s="1924">
        <v>0</v>
      </c>
      <c r="AL13" s="1924">
        <v>0</v>
      </c>
      <c r="AM13" s="1925">
        <v>0</v>
      </c>
      <c r="AN13" s="1923">
        <v>0</v>
      </c>
      <c r="AO13" s="1924">
        <v>0</v>
      </c>
      <c r="AP13" s="1924">
        <v>0</v>
      </c>
      <c r="AQ13" s="1924">
        <v>0</v>
      </c>
      <c r="AR13" s="1923">
        <v>0</v>
      </c>
      <c r="AS13" s="1924">
        <v>0</v>
      </c>
      <c r="AT13" s="1924">
        <v>0</v>
      </c>
      <c r="AU13" s="1925">
        <v>140.96349000000001</v>
      </c>
      <c r="AV13" s="1923">
        <v>7911.9309999999996</v>
      </c>
      <c r="AW13" s="1925">
        <v>16229.319</v>
      </c>
    </row>
    <row r="14" spans="1:49">
      <c r="A14" s="1425" t="s">
        <v>114</v>
      </c>
      <c r="B14" s="1923">
        <v>67543.490000000005</v>
      </c>
      <c r="C14" s="1924">
        <v>77297.64</v>
      </c>
      <c r="D14" s="1924">
        <v>77234.399999999994</v>
      </c>
      <c r="E14" s="1924">
        <v>62660.159999999996</v>
      </c>
      <c r="F14" s="1923">
        <v>55468.47</v>
      </c>
      <c r="G14" s="1924">
        <v>42588.86</v>
      </c>
      <c r="H14" s="1924">
        <v>50250.22</v>
      </c>
      <c r="I14" s="1925">
        <v>48453.36</v>
      </c>
      <c r="J14" s="1923">
        <v>37969.380000000005</v>
      </c>
      <c r="K14" s="1924">
        <v>45295.58</v>
      </c>
      <c r="L14" s="1924">
        <v>37210.19</v>
      </c>
      <c r="M14" s="1925">
        <v>34038.520000000004</v>
      </c>
      <c r="N14" s="1425" t="s">
        <v>114</v>
      </c>
      <c r="O14" s="1923">
        <v>32420</v>
      </c>
      <c r="P14" s="1924">
        <v>31029.09</v>
      </c>
      <c r="Q14" s="1924">
        <v>25844.66</v>
      </c>
      <c r="R14" s="1925">
        <v>22087.43</v>
      </c>
      <c r="S14" s="1923">
        <v>24366.6</v>
      </c>
      <c r="T14" s="1924">
        <v>19749.919999999998</v>
      </c>
      <c r="U14" s="1924">
        <v>53381.692999999999</v>
      </c>
      <c r="V14" s="1925">
        <v>34421.845000000001</v>
      </c>
      <c r="W14" s="1923">
        <v>20185.430616000001</v>
      </c>
      <c r="X14" s="1924">
        <v>15915.145</v>
      </c>
      <c r="Y14" s="1924">
        <v>5263.5010240000001</v>
      </c>
      <c r="Z14" s="1925">
        <v>20852.651566</v>
      </c>
      <c r="AA14" s="1923">
        <v>1601.665647</v>
      </c>
      <c r="AB14" s="1924">
        <v>7702.2349999999997</v>
      </c>
      <c r="AC14" s="1924">
        <v>2003.8700000000001</v>
      </c>
      <c r="AD14" s="1924">
        <v>2967.8009270000002</v>
      </c>
      <c r="AE14" s="1067" t="s">
        <v>114</v>
      </c>
      <c r="AF14" s="1923">
        <v>1875.5059999999999</v>
      </c>
      <c r="AG14" s="1924">
        <v>452.641479</v>
      </c>
      <c r="AH14" s="1924">
        <v>0</v>
      </c>
      <c r="AI14" s="1925">
        <v>15190.359</v>
      </c>
      <c r="AJ14" s="1923">
        <v>3108.054427</v>
      </c>
      <c r="AK14" s="1924">
        <v>4430.4100550000003</v>
      </c>
      <c r="AL14" s="1924">
        <v>0</v>
      </c>
      <c r="AM14" s="1925">
        <v>0</v>
      </c>
      <c r="AN14" s="1923">
        <v>3449.9404139700005</v>
      </c>
      <c r="AO14" s="1924">
        <v>2539.9770550000003</v>
      </c>
      <c r="AP14" s="1924">
        <v>0</v>
      </c>
      <c r="AQ14" s="1924">
        <v>0</v>
      </c>
      <c r="AR14" s="1923">
        <v>296.473589</v>
      </c>
      <c r="AS14" s="1924">
        <v>2218.67</v>
      </c>
      <c r="AT14" s="1924">
        <v>0</v>
      </c>
      <c r="AU14" s="1925">
        <v>521387.52547599998</v>
      </c>
      <c r="AV14" s="1923">
        <v>654090.90104499995</v>
      </c>
      <c r="AW14" s="1925">
        <v>573321.041921</v>
      </c>
    </row>
    <row r="15" spans="1:49">
      <c r="A15" s="1425" t="s">
        <v>115</v>
      </c>
      <c r="B15" s="1923">
        <v>27796.309999999998</v>
      </c>
      <c r="C15" s="1924">
        <v>28271.77</v>
      </c>
      <c r="D15" s="1924">
        <v>36669.17</v>
      </c>
      <c r="E15" s="1924">
        <v>22632.400000000001</v>
      </c>
      <c r="F15" s="1923">
        <v>30146.23</v>
      </c>
      <c r="G15" s="1924">
        <v>19863.54</v>
      </c>
      <c r="H15" s="1924">
        <v>27307.34</v>
      </c>
      <c r="I15" s="1925">
        <v>34145.800000000003</v>
      </c>
      <c r="J15" s="1923">
        <v>20658.150000000001</v>
      </c>
      <c r="K15" s="1924">
        <v>38933.33</v>
      </c>
      <c r="L15" s="1924">
        <v>37346.270000000004</v>
      </c>
      <c r="M15" s="1925">
        <v>21778.15</v>
      </c>
      <c r="N15" s="1425" t="s">
        <v>115</v>
      </c>
      <c r="O15" s="1923">
        <v>39574.29</v>
      </c>
      <c r="P15" s="1924">
        <v>35315.11</v>
      </c>
      <c r="Q15" s="1924">
        <v>32963.78</v>
      </c>
      <c r="R15" s="1925">
        <v>24135.96</v>
      </c>
      <c r="S15" s="1923">
        <v>29106.5</v>
      </c>
      <c r="T15" s="1924">
        <v>35676.812000000005</v>
      </c>
      <c r="U15" s="1924">
        <v>34260.438000000002</v>
      </c>
      <c r="V15" s="1925">
        <v>35321.472000000002</v>
      </c>
      <c r="W15" s="1923">
        <v>17474.628282999998</v>
      </c>
      <c r="X15" s="1924">
        <v>7228.1689999999999</v>
      </c>
      <c r="Y15" s="1924">
        <v>11952.908149999999</v>
      </c>
      <c r="Z15" s="1925">
        <v>199.75240600000001</v>
      </c>
      <c r="AA15" s="1923">
        <v>0</v>
      </c>
      <c r="AB15" s="1924">
        <v>0</v>
      </c>
      <c r="AC15" s="1924">
        <v>0</v>
      </c>
      <c r="AD15" s="1924">
        <v>0</v>
      </c>
      <c r="AE15" s="1067" t="s">
        <v>115</v>
      </c>
      <c r="AF15" s="1923">
        <v>0</v>
      </c>
      <c r="AG15" s="1924">
        <v>0</v>
      </c>
      <c r="AH15" s="1924">
        <v>0</v>
      </c>
      <c r="AI15" s="1925">
        <v>0</v>
      </c>
      <c r="AJ15" s="1923">
        <v>0</v>
      </c>
      <c r="AK15" s="1924">
        <v>0</v>
      </c>
      <c r="AL15" s="1924">
        <v>0</v>
      </c>
      <c r="AM15" s="1925">
        <v>0</v>
      </c>
      <c r="AN15" s="1923">
        <v>0</v>
      </c>
      <c r="AO15" s="1924">
        <v>0</v>
      </c>
      <c r="AP15" s="1924">
        <v>0</v>
      </c>
      <c r="AQ15" s="1924">
        <v>0</v>
      </c>
      <c r="AR15" s="1923">
        <v>0</v>
      </c>
      <c r="AS15" s="1924">
        <v>0</v>
      </c>
      <c r="AT15" s="1924">
        <v>0</v>
      </c>
      <c r="AU15" s="1925">
        <v>0</v>
      </c>
      <c r="AV15" s="1923">
        <v>0</v>
      </c>
      <c r="AW15" s="1925">
        <v>77999.438999999998</v>
      </c>
    </row>
    <row r="16" spans="1:49">
      <c r="A16" s="1425" t="s">
        <v>116</v>
      </c>
      <c r="B16" s="1923">
        <v>1896.94</v>
      </c>
      <c r="C16" s="1924">
        <v>172.97</v>
      </c>
      <c r="D16" s="1924">
        <v>176.32</v>
      </c>
      <c r="E16" s="1924">
        <v>1333.64</v>
      </c>
      <c r="F16" s="1923">
        <v>3833.6</v>
      </c>
      <c r="G16" s="1924">
        <v>204.19</v>
      </c>
      <c r="H16" s="1924">
        <v>3975.46</v>
      </c>
      <c r="I16" s="1925">
        <v>4636.1399999999994</v>
      </c>
      <c r="J16" s="1923">
        <v>710.6</v>
      </c>
      <c r="K16" s="1924">
        <v>1042.01</v>
      </c>
      <c r="L16" s="1924">
        <v>2904.5</v>
      </c>
      <c r="M16" s="1925">
        <v>837.68000000000006</v>
      </c>
      <c r="N16" s="1425" t="s">
        <v>116</v>
      </c>
      <c r="O16" s="1923">
        <v>253.41</v>
      </c>
      <c r="P16" s="1924">
        <v>0.68</v>
      </c>
      <c r="Q16" s="1924">
        <v>1469.48</v>
      </c>
      <c r="R16" s="1925">
        <v>1809.3200000000002</v>
      </c>
      <c r="S16" s="1923">
        <v>1224.2</v>
      </c>
      <c r="T16" s="1924">
        <v>1.7869999999999999</v>
      </c>
      <c r="U16" s="1924">
        <v>1712.7360000000001</v>
      </c>
      <c r="V16" s="1925">
        <v>1788.289</v>
      </c>
      <c r="W16" s="1923">
        <v>0</v>
      </c>
      <c r="X16" s="1924">
        <v>0</v>
      </c>
      <c r="Y16" s="1924">
        <v>0</v>
      </c>
      <c r="Z16" s="1925">
        <v>0</v>
      </c>
      <c r="AA16" s="1923">
        <v>0</v>
      </c>
      <c r="AB16" s="1924">
        <v>0</v>
      </c>
      <c r="AC16" s="1924">
        <v>0</v>
      </c>
      <c r="AD16" s="1924">
        <v>0</v>
      </c>
      <c r="AE16" s="1067" t="s">
        <v>116</v>
      </c>
      <c r="AF16" s="1923">
        <v>0</v>
      </c>
      <c r="AG16" s="1924">
        <v>0</v>
      </c>
      <c r="AH16" s="1924">
        <v>0</v>
      </c>
      <c r="AI16" s="1925">
        <v>0</v>
      </c>
      <c r="AJ16" s="1923">
        <v>0</v>
      </c>
      <c r="AK16" s="1924">
        <v>0</v>
      </c>
      <c r="AL16" s="1924">
        <v>0</v>
      </c>
      <c r="AM16" s="1925">
        <v>0</v>
      </c>
      <c r="AN16" s="1923">
        <v>0</v>
      </c>
      <c r="AO16" s="1924">
        <v>0</v>
      </c>
      <c r="AP16" s="1924">
        <v>0</v>
      </c>
      <c r="AQ16" s="1924">
        <v>0</v>
      </c>
      <c r="AR16" s="1923">
        <v>0</v>
      </c>
      <c r="AS16" s="1924">
        <v>0</v>
      </c>
      <c r="AT16" s="1924">
        <v>0</v>
      </c>
      <c r="AU16" s="1925">
        <v>0</v>
      </c>
      <c r="AV16" s="1923">
        <v>0</v>
      </c>
      <c r="AW16" s="1925">
        <v>0</v>
      </c>
    </row>
    <row r="17" spans="1:49">
      <c r="A17" s="1425" t="s">
        <v>117</v>
      </c>
      <c r="B17" s="1923">
        <v>2476.91</v>
      </c>
      <c r="C17" s="1924">
        <v>999.67</v>
      </c>
      <c r="D17" s="1924">
        <v>556.97</v>
      </c>
      <c r="E17" s="1924">
        <v>2536.1600000000003</v>
      </c>
      <c r="F17" s="1923">
        <v>1484.88</v>
      </c>
      <c r="G17" s="1924">
        <v>587.83000000000004</v>
      </c>
      <c r="H17" s="1924">
        <v>1705.2900000000002</v>
      </c>
      <c r="I17" s="1925">
        <v>1790.3999999999999</v>
      </c>
      <c r="J17" s="1923">
        <v>2200</v>
      </c>
      <c r="K17" s="1924">
        <v>5392.7</v>
      </c>
      <c r="L17" s="1924">
        <v>2663.76</v>
      </c>
      <c r="M17" s="1925">
        <v>1574.0500000000002</v>
      </c>
      <c r="N17" s="1425" t="s">
        <v>117</v>
      </c>
      <c r="O17" s="1923">
        <v>1606.3200000000002</v>
      </c>
      <c r="P17" s="1924">
        <v>2224.29</v>
      </c>
      <c r="Q17" s="1924">
        <v>2128.58</v>
      </c>
      <c r="R17" s="1925">
        <v>2864.23</v>
      </c>
      <c r="S17" s="1923">
        <v>2864.2999999999997</v>
      </c>
      <c r="T17" s="1924">
        <v>6.83</v>
      </c>
      <c r="U17" s="1924">
        <v>342.29</v>
      </c>
      <c r="V17" s="1925">
        <v>0</v>
      </c>
      <c r="W17" s="1923">
        <v>0</v>
      </c>
      <c r="X17" s="1924">
        <v>0</v>
      </c>
      <c r="Y17" s="1924">
        <v>0</v>
      </c>
      <c r="Z17" s="1925">
        <v>0</v>
      </c>
      <c r="AA17" s="1923">
        <v>0</v>
      </c>
      <c r="AB17" s="1924">
        <v>0</v>
      </c>
      <c r="AC17" s="1924">
        <v>0</v>
      </c>
      <c r="AD17" s="1924">
        <v>0</v>
      </c>
      <c r="AE17" s="1067" t="s">
        <v>117</v>
      </c>
      <c r="AF17" s="1923">
        <v>0</v>
      </c>
      <c r="AG17" s="1924">
        <v>0</v>
      </c>
      <c r="AH17" s="1924">
        <v>0</v>
      </c>
      <c r="AI17" s="1925">
        <v>0</v>
      </c>
      <c r="AJ17" s="1923">
        <v>0</v>
      </c>
      <c r="AK17" s="1924">
        <v>0</v>
      </c>
      <c r="AL17" s="1924">
        <v>0</v>
      </c>
      <c r="AM17" s="1925">
        <v>0</v>
      </c>
      <c r="AN17" s="1923">
        <v>0</v>
      </c>
      <c r="AO17" s="1924">
        <v>0</v>
      </c>
      <c r="AP17" s="1924">
        <v>0</v>
      </c>
      <c r="AQ17" s="1924">
        <v>0</v>
      </c>
      <c r="AR17" s="1923">
        <v>0</v>
      </c>
      <c r="AS17" s="1924">
        <v>0</v>
      </c>
      <c r="AT17" s="1924">
        <v>0</v>
      </c>
      <c r="AU17" s="1925">
        <v>0</v>
      </c>
      <c r="AV17" s="1923">
        <v>0</v>
      </c>
      <c r="AW17" s="1925">
        <v>0</v>
      </c>
    </row>
    <row r="18" spans="1:49">
      <c r="A18" s="1425" t="s">
        <v>118</v>
      </c>
      <c r="B18" s="1923">
        <v>109048.18</v>
      </c>
      <c r="C18" s="1924">
        <v>131522.6</v>
      </c>
      <c r="D18" s="1924">
        <v>146685.49</v>
      </c>
      <c r="E18" s="1924">
        <v>137660.43</v>
      </c>
      <c r="F18" s="1923">
        <v>107896.81</v>
      </c>
      <c r="G18" s="1924">
        <v>113206.02</v>
      </c>
      <c r="H18" s="1924">
        <v>120242.13</v>
      </c>
      <c r="I18" s="1925">
        <v>148083.88</v>
      </c>
      <c r="J18" s="1923">
        <v>118062.27</v>
      </c>
      <c r="K18" s="1924">
        <v>177188.65</v>
      </c>
      <c r="L18" s="1924">
        <v>155763.93</v>
      </c>
      <c r="M18" s="1925">
        <v>100239.95000000001</v>
      </c>
      <c r="N18" s="1425" t="s">
        <v>118</v>
      </c>
      <c r="O18" s="1923">
        <v>120306.83</v>
      </c>
      <c r="P18" s="1924">
        <v>125618.92000000001</v>
      </c>
      <c r="Q18" s="1924">
        <v>102660.93</v>
      </c>
      <c r="R18" s="1925">
        <v>103573.1</v>
      </c>
      <c r="S18" s="1923">
        <v>115690.6</v>
      </c>
      <c r="T18" s="1924">
        <v>95093.694999999992</v>
      </c>
      <c r="U18" s="1924">
        <v>147545.57500000001</v>
      </c>
      <c r="V18" s="1925">
        <v>106384.45600000001</v>
      </c>
      <c r="W18" s="1923">
        <v>73000.428083000006</v>
      </c>
      <c r="X18" s="1924">
        <v>64177.56</v>
      </c>
      <c r="Y18" s="1924">
        <v>66546.751927000005</v>
      </c>
      <c r="Z18" s="1925">
        <v>133915.194609</v>
      </c>
      <c r="AA18" s="1923">
        <v>159136.27387899999</v>
      </c>
      <c r="AB18" s="1924">
        <v>212898.21646599998</v>
      </c>
      <c r="AC18" s="1924">
        <v>233933.83261899999</v>
      </c>
      <c r="AD18" s="1924">
        <v>245002.63466499999</v>
      </c>
      <c r="AE18" s="1067" t="s">
        <v>118</v>
      </c>
      <c r="AF18" s="1923">
        <v>265923.58512900001</v>
      </c>
      <c r="AG18" s="1924">
        <v>287736.714523</v>
      </c>
      <c r="AH18" s="1924">
        <v>293136.22882700001</v>
      </c>
      <c r="AI18" s="1925">
        <v>266171.95936500002</v>
      </c>
      <c r="AJ18" s="1923">
        <v>295773.21076499997</v>
      </c>
      <c r="AK18" s="1924">
        <v>350298.72325499996</v>
      </c>
      <c r="AL18" s="1924">
        <v>391633.5</v>
      </c>
      <c r="AM18" s="1925">
        <v>394819.59104599996</v>
      </c>
      <c r="AN18" s="1923">
        <v>329858.86301550997</v>
      </c>
      <c r="AO18" s="1924">
        <v>395744.37186700001</v>
      </c>
      <c r="AP18" s="1924">
        <v>475518.67860900005</v>
      </c>
      <c r="AQ18" s="1924">
        <v>547982.94069700001</v>
      </c>
      <c r="AR18" s="1923">
        <v>604569.55006300006</v>
      </c>
      <c r="AS18" s="1924">
        <v>602790.539537</v>
      </c>
      <c r="AT18" s="1924">
        <v>634178.42095399997</v>
      </c>
      <c r="AU18" s="1925">
        <v>73486.891999999993</v>
      </c>
      <c r="AV18" s="1923">
        <v>62491.177987000003</v>
      </c>
      <c r="AW18" s="1925">
        <v>87864.504537000001</v>
      </c>
    </row>
    <row r="19" spans="1:49" s="1405" customFormat="1">
      <c r="A19" s="1374" t="s">
        <v>119</v>
      </c>
      <c r="B19" s="1917">
        <v>24895.869999999995</v>
      </c>
      <c r="C19" s="1918">
        <v>29556.54</v>
      </c>
      <c r="D19" s="1918">
        <v>36987.22</v>
      </c>
      <c r="E19" s="1918">
        <v>33412.03</v>
      </c>
      <c r="F19" s="1917">
        <v>44287.16</v>
      </c>
      <c r="G19" s="1918">
        <v>44133.88</v>
      </c>
      <c r="H19" s="1918">
        <v>55403.14</v>
      </c>
      <c r="I19" s="1922">
        <v>73133.350000000006</v>
      </c>
      <c r="J19" s="1917">
        <v>44951.37</v>
      </c>
      <c r="K19" s="1918">
        <v>57578.95</v>
      </c>
      <c r="L19" s="1918">
        <v>62381.09</v>
      </c>
      <c r="M19" s="1922">
        <v>53679.75</v>
      </c>
      <c r="N19" s="1374" t="s">
        <v>119</v>
      </c>
      <c r="O19" s="1917">
        <v>56240.159999999996</v>
      </c>
      <c r="P19" s="1918">
        <v>55920.41</v>
      </c>
      <c r="Q19" s="1918">
        <v>55783.740000000005</v>
      </c>
      <c r="R19" s="1922">
        <v>31290.34</v>
      </c>
      <c r="S19" s="1917">
        <v>48903.700000000004</v>
      </c>
      <c r="T19" s="1918">
        <v>49334.260999999999</v>
      </c>
      <c r="U19" s="1918">
        <v>74296.209000000003</v>
      </c>
      <c r="V19" s="1922">
        <v>54539.449000000001</v>
      </c>
      <c r="W19" s="1917">
        <v>32869.119183999996</v>
      </c>
      <c r="X19" s="1918">
        <v>27215.702999999998</v>
      </c>
      <c r="Y19" s="1918">
        <v>13696.662428</v>
      </c>
      <c r="Z19" s="1922">
        <v>12603.133736000002</v>
      </c>
      <c r="AA19" s="1917">
        <v>19585.852072000001</v>
      </c>
      <c r="AB19" s="1918">
        <v>28646.258999999998</v>
      </c>
      <c r="AC19" s="1918">
        <v>25154.142522999999</v>
      </c>
      <c r="AD19" s="1918">
        <v>24304.874324999997</v>
      </c>
      <c r="AE19" s="981" t="s">
        <v>119</v>
      </c>
      <c r="AF19" s="1917">
        <v>36130.936053999998</v>
      </c>
      <c r="AG19" s="1918">
        <v>28116.157644999999</v>
      </c>
      <c r="AH19" s="1918">
        <v>30742.199549000001</v>
      </c>
      <c r="AI19" s="1922">
        <v>33438.665607999996</v>
      </c>
      <c r="AJ19" s="1917">
        <v>34225.048134999997</v>
      </c>
      <c r="AK19" s="1918">
        <v>33024.496412</v>
      </c>
      <c r="AL19" s="1918">
        <v>37028.1</v>
      </c>
      <c r="AM19" s="1922">
        <v>33477.682988</v>
      </c>
      <c r="AN19" s="1917">
        <v>38003.964279849999</v>
      </c>
      <c r="AO19" s="1918">
        <v>30785.988579000001</v>
      </c>
      <c r="AP19" s="1918">
        <v>49350.515134999994</v>
      </c>
      <c r="AQ19" s="1918">
        <v>52584.810166999996</v>
      </c>
      <c r="AR19" s="1917">
        <v>42918.180358999998</v>
      </c>
      <c r="AS19" s="1918">
        <v>46320.978999999999</v>
      </c>
      <c r="AT19" s="1918">
        <v>57219.354591999996</v>
      </c>
      <c r="AU19" s="1922">
        <v>101699.586186</v>
      </c>
      <c r="AV19" s="1917">
        <v>52982.192105239999</v>
      </c>
      <c r="AW19" s="1922">
        <v>53298.354999999996</v>
      </c>
    </row>
    <row r="20" spans="1:49">
      <c r="A20" s="1425" t="s">
        <v>120</v>
      </c>
      <c r="B20" s="1923">
        <v>16981.739999999998</v>
      </c>
      <c r="C20" s="1924">
        <v>14937.07</v>
      </c>
      <c r="D20" s="1924">
        <v>15970.800000000001</v>
      </c>
      <c r="E20" s="1924">
        <v>11071.79</v>
      </c>
      <c r="F20" s="1923">
        <v>20711.169999999998</v>
      </c>
      <c r="G20" s="1924">
        <v>26864.080000000002</v>
      </c>
      <c r="H20" s="1924">
        <v>36489.85</v>
      </c>
      <c r="I20" s="1925">
        <v>38813.65</v>
      </c>
      <c r="J20" s="1923">
        <v>19291.080000000002</v>
      </c>
      <c r="K20" s="1924">
        <v>27900.92</v>
      </c>
      <c r="L20" s="1924">
        <v>23273.360000000001</v>
      </c>
      <c r="M20" s="1925">
        <v>10345.48</v>
      </c>
      <c r="N20" s="1425" t="s">
        <v>120</v>
      </c>
      <c r="O20" s="1923">
        <v>18175.28</v>
      </c>
      <c r="P20" s="1924">
        <v>16873.39</v>
      </c>
      <c r="Q20" s="1924">
        <v>13122.52</v>
      </c>
      <c r="R20" s="1925">
        <v>15717.3</v>
      </c>
      <c r="S20" s="1923">
        <v>21377.9</v>
      </c>
      <c r="T20" s="1924">
        <v>8709.2999999999993</v>
      </c>
      <c r="U20" s="1924">
        <v>31833.255000000001</v>
      </c>
      <c r="V20" s="1925">
        <v>26455.827000000001</v>
      </c>
      <c r="W20" s="1923">
        <v>16039.38191</v>
      </c>
      <c r="X20" s="1924">
        <v>18370.849999999999</v>
      </c>
      <c r="Y20" s="1924">
        <v>12337.624175999999</v>
      </c>
      <c r="Z20" s="1925">
        <v>12521.135324000001</v>
      </c>
      <c r="AA20" s="1923">
        <v>19585.852072000001</v>
      </c>
      <c r="AB20" s="1924">
        <v>28646.258999999998</v>
      </c>
      <c r="AC20" s="1924">
        <v>24162.258679999999</v>
      </c>
      <c r="AD20" s="1924">
        <v>24304.874324999997</v>
      </c>
      <c r="AE20" s="1067" t="s">
        <v>120</v>
      </c>
      <c r="AF20" s="1923">
        <v>36130.936053999998</v>
      </c>
      <c r="AG20" s="1924">
        <v>28116.157644999999</v>
      </c>
      <c r="AH20" s="1924">
        <v>30742.199549000001</v>
      </c>
      <c r="AI20" s="1925">
        <v>33438.665607999996</v>
      </c>
      <c r="AJ20" s="1923">
        <v>34225.048134999997</v>
      </c>
      <c r="AK20" s="1924">
        <v>33024.496412</v>
      </c>
      <c r="AL20" s="1924">
        <v>37028.1</v>
      </c>
      <c r="AM20" s="1925">
        <v>33477.682988</v>
      </c>
      <c r="AN20" s="1923">
        <v>38003.964279849999</v>
      </c>
      <c r="AO20" s="1924">
        <v>30785.988579000001</v>
      </c>
      <c r="AP20" s="1924">
        <v>49350.515134999994</v>
      </c>
      <c r="AQ20" s="1924">
        <v>52584.810166999996</v>
      </c>
      <c r="AR20" s="1923">
        <v>42918.180358999998</v>
      </c>
      <c r="AS20" s="1924">
        <v>46320.978999999999</v>
      </c>
      <c r="AT20" s="1924">
        <v>57219.354591999996</v>
      </c>
      <c r="AU20" s="1925">
        <v>83274.194000000003</v>
      </c>
      <c r="AV20" s="1923">
        <v>44701.257224000001</v>
      </c>
      <c r="AW20" s="1925">
        <v>45030.807000000001</v>
      </c>
    </row>
    <row r="21" spans="1:49">
      <c r="A21" s="1425" t="s">
        <v>121</v>
      </c>
      <c r="B21" s="1923">
        <v>1975.01</v>
      </c>
      <c r="C21" s="1924">
        <v>6065.43</v>
      </c>
      <c r="D21" s="1924">
        <v>6326.53</v>
      </c>
      <c r="E21" s="1924">
        <v>6849.35</v>
      </c>
      <c r="F21" s="1923">
        <v>6323.11</v>
      </c>
      <c r="G21" s="1924">
        <v>10013.629999999999</v>
      </c>
      <c r="H21" s="1924">
        <v>8766.7800000000007</v>
      </c>
      <c r="I21" s="1925">
        <v>13729.15</v>
      </c>
      <c r="J21" s="1923">
        <v>7183.08</v>
      </c>
      <c r="K21" s="1924">
        <v>7813.04</v>
      </c>
      <c r="L21" s="1924">
        <v>4374.41</v>
      </c>
      <c r="M21" s="1925">
        <v>7159.71</v>
      </c>
      <c r="N21" s="1425" t="s">
        <v>121</v>
      </c>
      <c r="O21" s="1923">
        <v>6699.89</v>
      </c>
      <c r="P21" s="1924">
        <v>737.79</v>
      </c>
      <c r="Q21" s="1924">
        <v>8338.43</v>
      </c>
      <c r="R21" s="1925">
        <v>4442.95</v>
      </c>
      <c r="S21" s="1923">
        <v>4714.8999999999996</v>
      </c>
      <c r="T21" s="1924">
        <v>3638.4830000000002</v>
      </c>
      <c r="U21" s="1924">
        <v>5319.6570000000002</v>
      </c>
      <c r="V21" s="1925">
        <v>2967.77</v>
      </c>
      <c r="W21" s="1923">
        <v>0</v>
      </c>
      <c r="X21" s="1924">
        <v>0</v>
      </c>
      <c r="Y21" s="1924">
        <v>1359.0382520000001</v>
      </c>
      <c r="Z21" s="1925">
        <v>0</v>
      </c>
      <c r="AA21" s="1923">
        <v>0</v>
      </c>
      <c r="AB21" s="1924">
        <v>0</v>
      </c>
      <c r="AC21" s="1924">
        <v>0</v>
      </c>
      <c r="AD21" s="1924">
        <v>0</v>
      </c>
      <c r="AE21" s="1067" t="s">
        <v>121</v>
      </c>
      <c r="AF21" s="1923">
        <v>0</v>
      </c>
      <c r="AG21" s="1924">
        <v>0</v>
      </c>
      <c r="AH21" s="1924">
        <v>0</v>
      </c>
      <c r="AI21" s="1925">
        <v>0</v>
      </c>
      <c r="AJ21" s="1923">
        <v>0</v>
      </c>
      <c r="AK21" s="1924">
        <v>0</v>
      </c>
      <c r="AL21" s="1924">
        <v>0</v>
      </c>
      <c r="AM21" s="1925">
        <v>0</v>
      </c>
      <c r="AN21" s="1923">
        <v>0</v>
      </c>
      <c r="AO21" s="1924">
        <v>0</v>
      </c>
      <c r="AP21" s="1924">
        <v>0</v>
      </c>
      <c r="AQ21" s="1924">
        <v>0</v>
      </c>
      <c r="AR21" s="1923">
        <v>0</v>
      </c>
      <c r="AS21" s="1924">
        <v>0</v>
      </c>
      <c r="AT21" s="1924">
        <v>0</v>
      </c>
      <c r="AU21" s="1925">
        <v>8169.6220000000003</v>
      </c>
      <c r="AV21" s="1923">
        <v>105.706</v>
      </c>
      <c r="AW21" s="1925">
        <v>303.72500000000002</v>
      </c>
    </row>
    <row r="22" spans="1:49">
      <c r="A22" s="1425" t="s">
        <v>80</v>
      </c>
      <c r="B22" s="1923">
        <v>5939.12</v>
      </c>
      <c r="C22" s="1924">
        <v>8554.0399999999991</v>
      </c>
      <c r="D22" s="1924">
        <v>14689.89</v>
      </c>
      <c r="E22" s="1924">
        <v>15490.89</v>
      </c>
      <c r="F22" s="1923">
        <v>17252.88</v>
      </c>
      <c r="G22" s="1924">
        <v>7256.17</v>
      </c>
      <c r="H22" s="1924">
        <v>10146.51</v>
      </c>
      <c r="I22" s="1925">
        <v>20590.550000000003</v>
      </c>
      <c r="J22" s="1923">
        <v>18477.21</v>
      </c>
      <c r="K22" s="1924">
        <v>21864.989999999998</v>
      </c>
      <c r="L22" s="1924">
        <v>34733.32</v>
      </c>
      <c r="M22" s="1925">
        <v>36174.559999999998</v>
      </c>
      <c r="N22" s="1425" t="s">
        <v>80</v>
      </c>
      <c r="O22" s="1923">
        <v>31364.989999999998</v>
      </c>
      <c r="P22" s="1924">
        <v>38309.230000000003</v>
      </c>
      <c r="Q22" s="1924">
        <v>34322.79</v>
      </c>
      <c r="R22" s="1925">
        <v>11130.09</v>
      </c>
      <c r="S22" s="1923">
        <v>22810.9</v>
      </c>
      <c r="T22" s="1924">
        <v>36986.478000000003</v>
      </c>
      <c r="U22" s="1924">
        <v>37143.296999999999</v>
      </c>
      <c r="V22" s="1925">
        <v>25115.851999999999</v>
      </c>
      <c r="W22" s="1923">
        <v>16829.737273999999</v>
      </c>
      <c r="X22" s="1924">
        <v>8844.8529999999992</v>
      </c>
      <c r="Y22" s="1924">
        <v>0</v>
      </c>
      <c r="Z22" s="1925">
        <v>81.998412000000002</v>
      </c>
      <c r="AA22" s="1923">
        <v>0</v>
      </c>
      <c r="AB22" s="1924">
        <v>0</v>
      </c>
      <c r="AC22" s="1924">
        <v>991.88384299999996</v>
      </c>
      <c r="AD22" s="1924">
        <v>0</v>
      </c>
      <c r="AE22" s="1067" t="s">
        <v>80</v>
      </c>
      <c r="AF22" s="1923">
        <v>0</v>
      </c>
      <c r="AG22" s="1924">
        <v>0</v>
      </c>
      <c r="AH22" s="1924">
        <v>0</v>
      </c>
      <c r="AI22" s="1925">
        <v>0</v>
      </c>
      <c r="AJ22" s="1923">
        <v>0</v>
      </c>
      <c r="AK22" s="1924">
        <v>0</v>
      </c>
      <c r="AL22" s="1924">
        <v>0</v>
      </c>
      <c r="AM22" s="1925">
        <v>0</v>
      </c>
      <c r="AN22" s="1923">
        <v>0</v>
      </c>
      <c r="AO22" s="1924">
        <v>0</v>
      </c>
      <c r="AP22" s="1924">
        <v>0</v>
      </c>
      <c r="AQ22" s="1924">
        <v>0</v>
      </c>
      <c r="AR22" s="1923">
        <v>0</v>
      </c>
      <c r="AS22" s="1924">
        <v>0</v>
      </c>
      <c r="AT22" s="1924">
        <v>0</v>
      </c>
      <c r="AU22" s="1925">
        <v>10255.770186</v>
      </c>
      <c r="AV22" s="1923">
        <v>8175.2288812400002</v>
      </c>
      <c r="AW22" s="1925">
        <v>7963.8230000000003</v>
      </c>
    </row>
    <row r="23" spans="1:49" s="1405" customFormat="1">
      <c r="A23" s="1374" t="s">
        <v>122</v>
      </c>
      <c r="B23" s="1917">
        <v>106430.56</v>
      </c>
      <c r="C23" s="1918">
        <v>97425.37999999999</v>
      </c>
      <c r="D23" s="1918">
        <v>110889.12</v>
      </c>
      <c r="E23" s="1918">
        <v>98699.9</v>
      </c>
      <c r="F23" s="1917">
        <v>81708.88</v>
      </c>
      <c r="G23" s="1918">
        <v>96220.719999999987</v>
      </c>
      <c r="H23" s="1918">
        <v>99276.58</v>
      </c>
      <c r="I23" s="1922">
        <v>95648.81</v>
      </c>
      <c r="J23" s="1917">
        <v>55207.330000000009</v>
      </c>
      <c r="K23" s="1918">
        <v>102831.41</v>
      </c>
      <c r="L23" s="1918">
        <v>96124.5</v>
      </c>
      <c r="M23" s="1922">
        <v>61448.489999999991</v>
      </c>
      <c r="N23" s="1374" t="s">
        <v>122</v>
      </c>
      <c r="O23" s="1917">
        <v>83695.490000000005</v>
      </c>
      <c r="P23" s="1918">
        <v>106533.19</v>
      </c>
      <c r="Q23" s="1918">
        <v>96228.4</v>
      </c>
      <c r="R23" s="1922">
        <v>93905.540000000008</v>
      </c>
      <c r="S23" s="1917">
        <v>106630.99999999999</v>
      </c>
      <c r="T23" s="1918">
        <v>70065.993999999992</v>
      </c>
      <c r="U23" s="1918">
        <v>145335.91500000001</v>
      </c>
      <c r="V23" s="1922">
        <v>100582.95500000002</v>
      </c>
      <c r="W23" s="1917">
        <v>32508.930967</v>
      </c>
      <c r="X23" s="1918">
        <v>19966.870000000003</v>
      </c>
      <c r="Y23" s="1918">
        <v>60069.098943000005</v>
      </c>
      <c r="Z23" s="1922">
        <v>85827.627908000009</v>
      </c>
      <c r="AA23" s="1917">
        <v>108331.600339</v>
      </c>
      <c r="AB23" s="1918">
        <v>134990.57054300001</v>
      </c>
      <c r="AC23" s="1918">
        <v>115350.727373</v>
      </c>
      <c r="AD23" s="1918">
        <v>113522.77108999999</v>
      </c>
      <c r="AE23" s="981" t="s">
        <v>122</v>
      </c>
      <c r="AF23" s="1917">
        <v>115274.730023</v>
      </c>
      <c r="AG23" s="1918">
        <v>136214.09890700001</v>
      </c>
      <c r="AH23" s="1918">
        <v>135770.01218199998</v>
      </c>
      <c r="AI23" s="1922">
        <v>117878.385624</v>
      </c>
      <c r="AJ23" s="1917">
        <v>142648.981505</v>
      </c>
      <c r="AK23" s="1918">
        <v>142380.775899</v>
      </c>
      <c r="AL23" s="1918">
        <v>157886.1</v>
      </c>
      <c r="AM23" s="1922">
        <v>130969.67502999998</v>
      </c>
      <c r="AN23" s="1917">
        <v>159361.23353124002</v>
      </c>
      <c r="AO23" s="1918">
        <v>147770.60519000003</v>
      </c>
      <c r="AP23" s="1918">
        <v>131568.47515300001</v>
      </c>
      <c r="AQ23" s="1918">
        <v>141477.86110899999</v>
      </c>
      <c r="AR23" s="1917">
        <v>225741.231092</v>
      </c>
      <c r="AS23" s="1918">
        <v>204620.23868400001</v>
      </c>
      <c r="AT23" s="1918">
        <v>209525.60748200005</v>
      </c>
      <c r="AU23" s="1922">
        <v>181885.12342091079</v>
      </c>
      <c r="AV23" s="1917">
        <v>210356.82972436998</v>
      </c>
      <c r="AW23" s="1922">
        <v>217601.92240500002</v>
      </c>
    </row>
    <row r="24" spans="1:49" s="1405" customFormat="1">
      <c r="A24" s="1464" t="s">
        <v>123</v>
      </c>
      <c r="B24" s="1917">
        <v>69194.39</v>
      </c>
      <c r="C24" s="1918">
        <v>68710.83</v>
      </c>
      <c r="D24" s="1918">
        <v>58335.359999999993</v>
      </c>
      <c r="E24" s="1918">
        <v>65376.57</v>
      </c>
      <c r="F24" s="1917">
        <v>53311.890000000007</v>
      </c>
      <c r="G24" s="1918">
        <v>55128.829999999994</v>
      </c>
      <c r="H24" s="1918">
        <v>53259.25</v>
      </c>
      <c r="I24" s="1922">
        <v>49451.14</v>
      </c>
      <c r="J24" s="1917">
        <v>33627.160000000003</v>
      </c>
      <c r="K24" s="1918">
        <v>54000.270000000004</v>
      </c>
      <c r="L24" s="1918">
        <v>64530.78</v>
      </c>
      <c r="M24" s="1922">
        <v>35914.429999999993</v>
      </c>
      <c r="N24" s="1464" t="s">
        <v>123</v>
      </c>
      <c r="O24" s="1917">
        <v>52999.3</v>
      </c>
      <c r="P24" s="1918">
        <v>69630.5</v>
      </c>
      <c r="Q24" s="1918">
        <v>52361.22</v>
      </c>
      <c r="R24" s="1922">
        <v>50178.69</v>
      </c>
      <c r="S24" s="1917">
        <v>59819.299999999988</v>
      </c>
      <c r="T24" s="1918">
        <v>47474.04</v>
      </c>
      <c r="U24" s="1918">
        <v>61109.817000000003</v>
      </c>
      <c r="V24" s="1922">
        <v>46340.950000000012</v>
      </c>
      <c r="W24" s="1917">
        <v>18442.384818999999</v>
      </c>
      <c r="X24" s="1918">
        <v>5768.4290000000001</v>
      </c>
      <c r="Y24" s="1918">
        <v>2598.8361880000002</v>
      </c>
      <c r="Z24" s="1922">
        <v>3005.582915</v>
      </c>
      <c r="AA24" s="1917">
        <v>0</v>
      </c>
      <c r="AB24" s="1918">
        <v>31782.006582999998</v>
      </c>
      <c r="AC24" s="1918">
        <v>21489.475739000001</v>
      </c>
      <c r="AD24" s="1918">
        <v>14033.246364000001</v>
      </c>
      <c r="AE24" s="1550" t="s">
        <v>123</v>
      </c>
      <c r="AF24" s="1917">
        <v>14689.697968</v>
      </c>
      <c r="AG24" s="1918">
        <v>18707.731110000001</v>
      </c>
      <c r="AH24" s="1918">
        <v>17517.442950000001</v>
      </c>
      <c r="AI24" s="1922">
        <v>11089.211429000001</v>
      </c>
      <c r="AJ24" s="1917">
        <v>20283.876523999999</v>
      </c>
      <c r="AK24" s="1918">
        <v>24302.5209</v>
      </c>
      <c r="AL24" s="1918">
        <v>24637.599999999999</v>
      </c>
      <c r="AM24" s="1922">
        <v>26088.727052000002</v>
      </c>
      <c r="AN24" s="1917">
        <v>22573.03114164</v>
      </c>
      <c r="AO24" s="1918">
        <v>28019.758335999999</v>
      </c>
      <c r="AP24" s="1918">
        <v>8156.1244189999998</v>
      </c>
      <c r="AQ24" s="1918">
        <v>14392.241709</v>
      </c>
      <c r="AR24" s="1917">
        <v>27824.235858000004</v>
      </c>
      <c r="AS24" s="1918">
        <v>20378.108204</v>
      </c>
      <c r="AT24" s="1918">
        <v>15773.240564</v>
      </c>
      <c r="AU24" s="1922">
        <v>14380.380898941352</v>
      </c>
      <c r="AV24" s="1917">
        <v>26963.835162000003</v>
      </c>
      <c r="AW24" s="1922">
        <v>23148.213962000002</v>
      </c>
    </row>
    <row r="25" spans="1:49">
      <c r="A25" s="1425" t="s">
        <v>124</v>
      </c>
      <c r="B25" s="1923">
        <v>19473.34</v>
      </c>
      <c r="C25" s="1924">
        <v>14996.69</v>
      </c>
      <c r="D25" s="1924">
        <v>7839.45</v>
      </c>
      <c r="E25" s="1924">
        <v>16967.72</v>
      </c>
      <c r="F25" s="1923">
        <v>304.89999999999998</v>
      </c>
      <c r="G25" s="1924">
        <v>5466.1399999999994</v>
      </c>
      <c r="H25" s="1924">
        <v>1332.42</v>
      </c>
      <c r="I25" s="1925">
        <v>6378.93</v>
      </c>
      <c r="J25" s="1923">
        <v>330.6</v>
      </c>
      <c r="K25" s="1924">
        <v>919.06000000000006</v>
      </c>
      <c r="L25" s="1924">
        <v>4023.63</v>
      </c>
      <c r="M25" s="1925">
        <v>940.79</v>
      </c>
      <c r="N25" s="1425" t="s">
        <v>124</v>
      </c>
      <c r="O25" s="1923">
        <v>1826.83</v>
      </c>
      <c r="P25" s="1924">
        <v>7206.3499999999995</v>
      </c>
      <c r="Q25" s="1924">
        <v>1805.8</v>
      </c>
      <c r="R25" s="1925">
        <v>7853.28</v>
      </c>
      <c r="S25" s="1923">
        <v>7077.5</v>
      </c>
      <c r="T25" s="1924">
        <v>1550.6669999999999</v>
      </c>
      <c r="U25" s="1924">
        <v>2203.3240000000001</v>
      </c>
      <c r="V25" s="1925">
        <v>1283.55</v>
      </c>
      <c r="W25" s="1923">
        <v>0</v>
      </c>
      <c r="X25" s="1924">
        <v>1236.9839999999999</v>
      </c>
      <c r="Y25" s="1924">
        <v>1611.3</v>
      </c>
      <c r="Z25" s="1925">
        <v>1798.8591350000002</v>
      </c>
      <c r="AA25" s="1923">
        <v>0</v>
      </c>
      <c r="AB25" s="1924">
        <v>2117.557832</v>
      </c>
      <c r="AC25" s="1924">
        <v>10821.334832</v>
      </c>
      <c r="AD25" s="1924">
        <v>4198.8599039999999</v>
      </c>
      <c r="AE25" s="1067" t="s">
        <v>124</v>
      </c>
      <c r="AF25" s="1923">
        <v>2967.618645</v>
      </c>
      <c r="AG25" s="1924">
        <v>6454.0079040000001</v>
      </c>
      <c r="AH25" s="1924">
        <v>2550.0309999999999</v>
      </c>
      <c r="AI25" s="1925">
        <v>5026.652</v>
      </c>
      <c r="AJ25" s="1923">
        <v>6349.8519999999999</v>
      </c>
      <c r="AK25" s="1924">
        <v>10192.92</v>
      </c>
      <c r="AL25" s="1924">
        <v>8109.3</v>
      </c>
      <c r="AM25" s="1925">
        <v>11371.221135</v>
      </c>
      <c r="AN25" s="1923">
        <v>7093.1847699999998</v>
      </c>
      <c r="AO25" s="1924">
        <v>14299.931</v>
      </c>
      <c r="AP25" s="1924">
        <v>0</v>
      </c>
      <c r="AQ25" s="1924">
        <v>0</v>
      </c>
      <c r="AR25" s="1923">
        <v>8207.0580000000009</v>
      </c>
      <c r="AS25" s="1924">
        <v>5369.7080000000005</v>
      </c>
      <c r="AT25" s="1924">
        <v>0</v>
      </c>
      <c r="AU25" s="1925">
        <v>0</v>
      </c>
      <c r="AV25" s="1923">
        <v>3702.29</v>
      </c>
      <c r="AW25" s="1925">
        <v>2574.1800000000003</v>
      </c>
    </row>
    <row r="26" spans="1:49">
      <c r="A26" s="1425" t="s">
        <v>125</v>
      </c>
      <c r="B26" s="1923">
        <v>0</v>
      </c>
      <c r="C26" s="1924">
        <v>0</v>
      </c>
      <c r="D26" s="1924">
        <v>0</v>
      </c>
      <c r="E26" s="1924">
        <v>0</v>
      </c>
      <c r="F26" s="1923">
        <v>0</v>
      </c>
      <c r="G26" s="1924">
        <v>0</v>
      </c>
      <c r="H26" s="1924">
        <v>0</v>
      </c>
      <c r="I26" s="1925">
        <v>0</v>
      </c>
      <c r="J26" s="1923">
        <v>0</v>
      </c>
      <c r="K26" s="1924">
        <v>0</v>
      </c>
      <c r="L26" s="1924">
        <v>0</v>
      </c>
      <c r="M26" s="1925">
        <v>0</v>
      </c>
      <c r="N26" s="1425" t="s">
        <v>125</v>
      </c>
      <c r="O26" s="1923">
        <v>76.78</v>
      </c>
      <c r="P26" s="1924">
        <v>488.5</v>
      </c>
      <c r="Q26" s="1924">
        <v>13</v>
      </c>
      <c r="R26" s="1925">
        <v>0</v>
      </c>
      <c r="S26" s="1923">
        <v>0</v>
      </c>
      <c r="T26" s="1924">
        <v>0</v>
      </c>
      <c r="U26" s="1924">
        <v>0</v>
      </c>
      <c r="V26" s="1925">
        <v>0</v>
      </c>
      <c r="W26" s="1923">
        <v>0</v>
      </c>
      <c r="X26" s="1924">
        <v>0</v>
      </c>
      <c r="Y26" s="1924">
        <v>0</v>
      </c>
      <c r="Z26" s="1925">
        <v>0</v>
      </c>
      <c r="AA26" s="1923">
        <v>0</v>
      </c>
      <c r="AB26" s="1924">
        <v>0</v>
      </c>
      <c r="AC26" s="1924">
        <v>0</v>
      </c>
      <c r="AD26" s="1924">
        <v>0</v>
      </c>
      <c r="AE26" s="1067" t="s">
        <v>125</v>
      </c>
      <c r="AF26" s="1923">
        <v>0</v>
      </c>
      <c r="AG26" s="1924">
        <v>0</v>
      </c>
      <c r="AH26" s="1924">
        <v>0</v>
      </c>
      <c r="AI26" s="1925">
        <v>0</v>
      </c>
      <c r="AJ26" s="1923">
        <v>0</v>
      </c>
      <c r="AK26" s="1924">
        <v>0</v>
      </c>
      <c r="AL26" s="1924">
        <v>0</v>
      </c>
      <c r="AM26" s="1925">
        <v>0</v>
      </c>
      <c r="AN26" s="1923">
        <v>0</v>
      </c>
      <c r="AO26" s="1924">
        <v>0</v>
      </c>
      <c r="AP26" s="1924">
        <v>0</v>
      </c>
      <c r="AQ26" s="1924">
        <v>0</v>
      </c>
      <c r="AR26" s="1923">
        <v>0</v>
      </c>
      <c r="AS26" s="1924">
        <v>0</v>
      </c>
      <c r="AT26" s="1924">
        <v>0</v>
      </c>
      <c r="AU26" s="1925">
        <v>0</v>
      </c>
      <c r="AV26" s="1923">
        <v>0</v>
      </c>
      <c r="AW26" s="1925">
        <v>0</v>
      </c>
    </row>
    <row r="27" spans="1:49">
      <c r="A27" s="1425" t="s">
        <v>126</v>
      </c>
      <c r="B27" s="1923">
        <v>3018.69</v>
      </c>
      <c r="C27" s="1924">
        <v>3823.09</v>
      </c>
      <c r="D27" s="1924">
        <v>4988.09</v>
      </c>
      <c r="E27" s="1924">
        <v>4677.29</v>
      </c>
      <c r="F27" s="1923">
        <v>2492.39</v>
      </c>
      <c r="G27" s="1924">
        <v>663.61</v>
      </c>
      <c r="H27" s="1924">
        <v>4489.54</v>
      </c>
      <c r="I27" s="1925">
        <v>4739.5300000000007</v>
      </c>
      <c r="J27" s="1923">
        <v>452.84999999999997</v>
      </c>
      <c r="K27" s="1924">
        <v>952.72</v>
      </c>
      <c r="L27" s="1924">
        <v>2999.8</v>
      </c>
      <c r="M27" s="1925">
        <v>860.42</v>
      </c>
      <c r="N27" s="1425" t="s">
        <v>126</v>
      </c>
      <c r="O27" s="1923">
        <v>2499.3999999999996</v>
      </c>
      <c r="P27" s="1924">
        <v>728.45</v>
      </c>
      <c r="Q27" s="1924">
        <v>809.43000000000006</v>
      </c>
      <c r="R27" s="1925">
        <v>315.07</v>
      </c>
      <c r="S27" s="1923">
        <v>1517.3</v>
      </c>
      <c r="T27" s="1924">
        <v>4585.384</v>
      </c>
      <c r="U27" s="1924">
        <v>821.93799999999999</v>
      </c>
      <c r="V27" s="1925">
        <v>704.90100000000007</v>
      </c>
      <c r="W27" s="1923">
        <v>21.867412999999999</v>
      </c>
      <c r="X27" s="1924">
        <v>17.169</v>
      </c>
      <c r="Y27" s="1924">
        <v>127.39700000000001</v>
      </c>
      <c r="Z27" s="1925">
        <v>71.164000000000001</v>
      </c>
      <c r="AA27" s="1923">
        <v>0</v>
      </c>
      <c r="AB27" s="1924">
        <v>0</v>
      </c>
      <c r="AC27" s="1924">
        <v>0</v>
      </c>
      <c r="AD27" s="1924">
        <v>0</v>
      </c>
      <c r="AE27" s="1067" t="s">
        <v>126</v>
      </c>
      <c r="AF27" s="1923">
        <v>0</v>
      </c>
      <c r="AG27" s="1924">
        <v>0</v>
      </c>
      <c r="AH27" s="1924">
        <v>0</v>
      </c>
      <c r="AI27" s="1925">
        <v>0</v>
      </c>
      <c r="AJ27" s="1923">
        <v>0</v>
      </c>
      <c r="AK27" s="1924">
        <v>0</v>
      </c>
      <c r="AL27" s="1924">
        <v>0</v>
      </c>
      <c r="AM27" s="1925">
        <v>0</v>
      </c>
      <c r="AN27" s="1923">
        <v>0</v>
      </c>
      <c r="AO27" s="1924">
        <v>0</v>
      </c>
      <c r="AP27" s="1924">
        <v>0</v>
      </c>
      <c r="AQ27" s="1924">
        <v>0</v>
      </c>
      <c r="AR27" s="1923">
        <v>0</v>
      </c>
      <c r="AS27" s="1924">
        <v>0</v>
      </c>
      <c r="AT27" s="1924">
        <v>0</v>
      </c>
      <c r="AU27" s="1925">
        <v>0</v>
      </c>
      <c r="AV27" s="1923">
        <v>0</v>
      </c>
      <c r="AW27" s="1925">
        <v>152.80199999999999</v>
      </c>
    </row>
    <row r="28" spans="1:49">
      <c r="A28" s="1425" t="s">
        <v>127</v>
      </c>
      <c r="B28" s="1923">
        <v>32025.670000000002</v>
      </c>
      <c r="C28" s="1924">
        <v>37560.090000000004</v>
      </c>
      <c r="D28" s="1924">
        <v>32626.41</v>
      </c>
      <c r="E28" s="1924">
        <v>33547.03</v>
      </c>
      <c r="F28" s="1923">
        <v>34062.980000000003</v>
      </c>
      <c r="G28" s="1924">
        <v>35157.269999999997</v>
      </c>
      <c r="H28" s="1924">
        <v>31923.47</v>
      </c>
      <c r="I28" s="1925">
        <v>27730.77</v>
      </c>
      <c r="J28" s="1923">
        <v>28065.030000000002</v>
      </c>
      <c r="K28" s="1924">
        <v>41105.660000000003</v>
      </c>
      <c r="L28" s="1924">
        <v>39869.5</v>
      </c>
      <c r="M28" s="1925">
        <v>25830.32</v>
      </c>
      <c r="N28" s="1425" t="s">
        <v>127</v>
      </c>
      <c r="O28" s="1923">
        <v>35430.89</v>
      </c>
      <c r="P28" s="1924">
        <v>42653.31</v>
      </c>
      <c r="Q28" s="1924">
        <v>37625.14</v>
      </c>
      <c r="R28" s="1925">
        <v>32459.170000000002</v>
      </c>
      <c r="S28" s="1923">
        <v>40827.1</v>
      </c>
      <c r="T28" s="1924">
        <v>27847.013000000003</v>
      </c>
      <c r="U28" s="1924">
        <v>43123.234000000004</v>
      </c>
      <c r="V28" s="1925">
        <v>34373.872000000003</v>
      </c>
      <c r="W28" s="1923">
        <v>3019.783097</v>
      </c>
      <c r="X28" s="1924">
        <v>1357.5419999999999</v>
      </c>
      <c r="Y28" s="1924">
        <v>434.40600000000001</v>
      </c>
      <c r="Z28" s="1925">
        <v>739.23378000000002</v>
      </c>
      <c r="AA28" s="1923">
        <v>0</v>
      </c>
      <c r="AB28" s="1924">
        <v>25790.569507</v>
      </c>
      <c r="AC28" s="1924">
        <v>10668.140906999999</v>
      </c>
      <c r="AD28" s="1924">
        <v>9802.0204599999997</v>
      </c>
      <c r="AE28" s="1067" t="s">
        <v>127</v>
      </c>
      <c r="AF28" s="1923">
        <v>11722.079323</v>
      </c>
      <c r="AG28" s="1924">
        <v>12253.723205999999</v>
      </c>
      <c r="AH28" s="1924">
        <v>11969.586950000001</v>
      </c>
      <c r="AI28" s="1925">
        <v>6062.5594290000008</v>
      </c>
      <c r="AJ28" s="1923">
        <v>13934.024524</v>
      </c>
      <c r="AK28" s="1924">
        <v>14109.600899999999</v>
      </c>
      <c r="AL28" s="1924">
        <v>16528.3</v>
      </c>
      <c r="AM28" s="1925">
        <v>14717.505917</v>
      </c>
      <c r="AN28" s="1923">
        <v>15479.84637164</v>
      </c>
      <c r="AO28" s="1924">
        <v>13719.827336</v>
      </c>
      <c r="AP28" s="1924">
        <v>8156.1244189999998</v>
      </c>
      <c r="AQ28" s="1924">
        <v>14392.241709</v>
      </c>
      <c r="AR28" s="1923">
        <v>19617.177858000003</v>
      </c>
      <c r="AS28" s="1924">
        <v>15008.400204</v>
      </c>
      <c r="AT28" s="1924">
        <v>15773.240564</v>
      </c>
      <c r="AU28" s="1925">
        <v>6903.9954499999994</v>
      </c>
      <c r="AV28" s="1923">
        <v>19955.681384000003</v>
      </c>
      <c r="AW28" s="1925">
        <v>19208.153962</v>
      </c>
    </row>
    <row r="29" spans="1:49">
      <c r="A29" s="1425" t="s">
        <v>128</v>
      </c>
      <c r="B29" s="1923">
        <v>5308.02</v>
      </c>
      <c r="C29" s="1924">
        <v>3548.06</v>
      </c>
      <c r="D29" s="1924">
        <v>3734.99</v>
      </c>
      <c r="E29" s="1924">
        <v>3130.51</v>
      </c>
      <c r="F29" s="1923">
        <v>985.8</v>
      </c>
      <c r="G29" s="1924">
        <v>4474.92</v>
      </c>
      <c r="H29" s="1924">
        <v>5452.0599999999995</v>
      </c>
      <c r="I29" s="1925">
        <v>3353.21</v>
      </c>
      <c r="J29" s="1923">
        <v>978.81</v>
      </c>
      <c r="K29" s="1924">
        <v>1734.4</v>
      </c>
      <c r="L29" s="1924">
        <v>4252.07</v>
      </c>
      <c r="M29" s="1925">
        <v>2472.19</v>
      </c>
      <c r="N29" s="1425" t="s">
        <v>128</v>
      </c>
      <c r="O29" s="1923">
        <v>3166.74</v>
      </c>
      <c r="P29" s="1924">
        <v>4621.49</v>
      </c>
      <c r="Q29" s="1924">
        <v>1874.04</v>
      </c>
      <c r="R29" s="1925">
        <v>896.54</v>
      </c>
      <c r="S29" s="1923">
        <v>992.7</v>
      </c>
      <c r="T29" s="1924">
        <v>358.77300000000002</v>
      </c>
      <c r="U29" s="1924">
        <v>1536.7380000000001</v>
      </c>
      <c r="V29" s="1925">
        <v>1721.2639999999999</v>
      </c>
      <c r="W29" s="1923">
        <v>0</v>
      </c>
      <c r="X29" s="1924">
        <v>0</v>
      </c>
      <c r="Y29" s="1924">
        <v>0</v>
      </c>
      <c r="Z29" s="1925">
        <v>0</v>
      </c>
      <c r="AA29" s="1923">
        <v>0</v>
      </c>
      <c r="AB29" s="1924">
        <v>0</v>
      </c>
      <c r="AC29" s="1924">
        <v>0</v>
      </c>
      <c r="AD29" s="1924">
        <v>0</v>
      </c>
      <c r="AE29" s="1067" t="s">
        <v>128</v>
      </c>
      <c r="AF29" s="1923">
        <v>0</v>
      </c>
      <c r="AG29" s="1924">
        <v>0</v>
      </c>
      <c r="AH29" s="1924">
        <v>0</v>
      </c>
      <c r="AI29" s="1925">
        <v>0</v>
      </c>
      <c r="AJ29" s="1923">
        <v>0</v>
      </c>
      <c r="AK29" s="1924">
        <v>0</v>
      </c>
      <c r="AL29" s="1924">
        <v>0</v>
      </c>
      <c r="AM29" s="1925">
        <v>0</v>
      </c>
      <c r="AN29" s="1923">
        <v>0</v>
      </c>
      <c r="AO29" s="1924">
        <v>0</v>
      </c>
      <c r="AP29" s="1924">
        <v>0</v>
      </c>
      <c r="AQ29" s="1924">
        <v>0</v>
      </c>
      <c r="AR29" s="1923">
        <v>0</v>
      </c>
      <c r="AS29" s="1924">
        <v>0</v>
      </c>
      <c r="AT29" s="1924">
        <v>0</v>
      </c>
      <c r="AU29" s="1925">
        <v>0</v>
      </c>
      <c r="AV29" s="1923">
        <v>0</v>
      </c>
      <c r="AW29" s="1925">
        <v>0</v>
      </c>
    </row>
    <row r="30" spans="1:49">
      <c r="A30" s="1425" t="s">
        <v>80</v>
      </c>
      <c r="B30" s="1923">
        <v>9368.67</v>
      </c>
      <c r="C30" s="1861">
        <v>8782.9</v>
      </c>
      <c r="D30" s="1861">
        <v>9146.42</v>
      </c>
      <c r="E30" s="1861">
        <v>7054.0199999999995</v>
      </c>
      <c r="F30" s="1862">
        <v>15465.82</v>
      </c>
      <c r="G30" s="1863">
        <v>9366.89</v>
      </c>
      <c r="H30" s="1863">
        <v>10061.76</v>
      </c>
      <c r="I30" s="1887">
        <v>7248.7</v>
      </c>
      <c r="J30" s="1864">
        <v>3799.87</v>
      </c>
      <c r="K30" s="1863">
        <v>9288.43</v>
      </c>
      <c r="L30" s="1924">
        <v>13385.78</v>
      </c>
      <c r="M30" s="1925">
        <v>5810.7099999999991</v>
      </c>
      <c r="N30" s="1425" t="s">
        <v>80</v>
      </c>
      <c r="O30" s="1864">
        <v>9998.66</v>
      </c>
      <c r="P30" s="1863">
        <v>13932.4</v>
      </c>
      <c r="Q30" s="1924">
        <v>10233.81</v>
      </c>
      <c r="R30" s="1887">
        <v>8654.6299999999992</v>
      </c>
      <c r="S30" s="1864">
        <v>9404.7000000000007</v>
      </c>
      <c r="T30" s="1924">
        <v>13132.203</v>
      </c>
      <c r="U30" s="1863">
        <v>13424.582999999999</v>
      </c>
      <c r="V30" s="1925">
        <v>8257.3630000000012</v>
      </c>
      <c r="W30" s="1864">
        <v>15400.734308999999</v>
      </c>
      <c r="X30" s="1924">
        <v>3156.7339999999999</v>
      </c>
      <c r="Y30" s="1863">
        <v>425.73318799999998</v>
      </c>
      <c r="Z30" s="1925">
        <v>396.32599999999996</v>
      </c>
      <c r="AA30" s="1923">
        <v>0</v>
      </c>
      <c r="AB30" s="1924">
        <v>3873.8792439999997</v>
      </c>
      <c r="AC30" s="1924">
        <v>0</v>
      </c>
      <c r="AD30" s="1924">
        <v>32.366</v>
      </c>
      <c r="AE30" s="1067" t="s">
        <v>80</v>
      </c>
      <c r="AF30" s="1923">
        <v>0</v>
      </c>
      <c r="AG30" s="1924">
        <v>0</v>
      </c>
      <c r="AH30" s="1924">
        <v>2997.8249999999998</v>
      </c>
      <c r="AI30" s="1925">
        <v>0</v>
      </c>
      <c r="AJ30" s="1923">
        <v>0</v>
      </c>
      <c r="AK30" s="1924">
        <v>0</v>
      </c>
      <c r="AL30" s="1924">
        <v>0</v>
      </c>
      <c r="AM30" s="1925">
        <v>0</v>
      </c>
      <c r="AN30" s="1923">
        <v>0</v>
      </c>
      <c r="AO30" s="1924">
        <v>0</v>
      </c>
      <c r="AP30" s="1924">
        <v>0</v>
      </c>
      <c r="AQ30" s="1924">
        <v>0</v>
      </c>
      <c r="AR30" s="1923">
        <v>0</v>
      </c>
      <c r="AS30" s="1924">
        <v>0</v>
      </c>
      <c r="AT30" s="1924">
        <v>0</v>
      </c>
      <c r="AU30" s="1925">
        <v>7476.3854489413516</v>
      </c>
      <c r="AV30" s="1923">
        <v>3305.8637779999999</v>
      </c>
      <c r="AW30" s="1925">
        <v>1213.078</v>
      </c>
    </row>
    <row r="31" spans="1:49">
      <c r="A31" s="1425"/>
      <c r="B31" s="1923"/>
      <c r="C31" s="1861"/>
      <c r="D31" s="1861"/>
      <c r="E31" s="1861"/>
      <c r="F31" s="1862"/>
      <c r="G31" s="1863"/>
      <c r="H31" s="1863"/>
      <c r="I31" s="1887"/>
      <c r="J31" s="1864"/>
      <c r="K31" s="1863"/>
      <c r="L31" s="1924"/>
      <c r="M31" s="1925"/>
      <c r="N31" s="1425"/>
      <c r="O31" s="1864"/>
      <c r="P31" s="1863"/>
      <c r="Q31" s="1924"/>
      <c r="R31" s="1887"/>
      <c r="S31" s="1864"/>
      <c r="T31" s="1924"/>
      <c r="U31" s="1863"/>
      <c r="V31" s="1925"/>
      <c r="W31" s="1864"/>
      <c r="X31" s="1924"/>
      <c r="Y31" s="1863"/>
      <c r="Z31" s="1925"/>
      <c r="AA31" s="1923"/>
      <c r="AB31" s="1924"/>
      <c r="AC31" s="1924"/>
      <c r="AD31" s="1924"/>
      <c r="AE31" s="1067"/>
      <c r="AF31" s="1923"/>
      <c r="AG31" s="1924"/>
      <c r="AH31" s="1924"/>
      <c r="AI31" s="1925"/>
      <c r="AJ31" s="1923"/>
      <c r="AK31" s="1924"/>
      <c r="AL31" s="1924"/>
      <c r="AM31" s="1925"/>
      <c r="AN31" s="1923"/>
      <c r="AO31" s="1924"/>
      <c r="AP31" s="1924"/>
      <c r="AQ31" s="1924"/>
      <c r="AR31" s="1923"/>
      <c r="AS31" s="1924">
        <v>0</v>
      </c>
      <c r="AT31" s="1924">
        <v>0</v>
      </c>
      <c r="AU31" s="1925">
        <v>0</v>
      </c>
      <c r="AV31" s="1923">
        <v>0</v>
      </c>
      <c r="AW31" s="1925">
        <v>0</v>
      </c>
    </row>
    <row r="32" spans="1:49" s="1405" customFormat="1">
      <c r="A32" s="1464" t="s">
        <v>129</v>
      </c>
      <c r="B32" s="1917">
        <v>11201.92</v>
      </c>
      <c r="C32" s="1867">
        <v>7375.36</v>
      </c>
      <c r="D32" s="1867">
        <v>18317.3</v>
      </c>
      <c r="E32" s="1867">
        <v>3949.8</v>
      </c>
      <c r="F32" s="1868">
        <v>3920.29</v>
      </c>
      <c r="G32" s="1869">
        <v>20084.259999999998</v>
      </c>
      <c r="H32" s="1869">
        <v>7232.16</v>
      </c>
      <c r="I32" s="1890">
        <v>10316.27</v>
      </c>
      <c r="J32" s="1870">
        <v>876.66</v>
      </c>
      <c r="K32" s="1869">
        <v>2587.8100000000004</v>
      </c>
      <c r="L32" s="1918">
        <v>4798.1900000000005</v>
      </c>
      <c r="M32" s="1922">
        <v>3983.3199999999997</v>
      </c>
      <c r="N32" s="1464" t="s">
        <v>129</v>
      </c>
      <c r="O32" s="1870">
        <v>3645.62</v>
      </c>
      <c r="P32" s="1869">
        <v>4000.19</v>
      </c>
      <c r="Q32" s="1918">
        <v>9512.91</v>
      </c>
      <c r="R32" s="1890">
        <v>15748.32</v>
      </c>
      <c r="S32" s="1870">
        <v>15479.4</v>
      </c>
      <c r="T32" s="1918">
        <v>838.00599999999997</v>
      </c>
      <c r="U32" s="1869">
        <v>22623.734</v>
      </c>
      <c r="V32" s="1922">
        <v>1853.5340000000001</v>
      </c>
      <c r="W32" s="1870">
        <v>32.823121999999998</v>
      </c>
      <c r="X32" s="1918">
        <v>4.2590000000000003</v>
      </c>
      <c r="Y32" s="1869">
        <v>0</v>
      </c>
      <c r="Z32" s="1922">
        <v>0</v>
      </c>
      <c r="AA32" s="1917">
        <v>0</v>
      </c>
      <c r="AB32" s="1918">
        <v>4643.8969999999999</v>
      </c>
      <c r="AC32" s="1918">
        <v>0</v>
      </c>
      <c r="AD32" s="1918">
        <v>6920.6689999999999</v>
      </c>
      <c r="AE32" s="1550" t="s">
        <v>129</v>
      </c>
      <c r="AF32" s="1917">
        <v>0</v>
      </c>
      <c r="AG32" s="1918">
        <v>0</v>
      </c>
      <c r="AH32" s="1918">
        <v>0</v>
      </c>
      <c r="AI32" s="1922">
        <v>0</v>
      </c>
      <c r="AJ32" s="1917">
        <v>0</v>
      </c>
      <c r="AK32" s="1918">
        <v>0</v>
      </c>
      <c r="AL32" s="1918">
        <v>0</v>
      </c>
      <c r="AM32" s="1922">
        <v>0</v>
      </c>
      <c r="AN32" s="1917">
        <v>0</v>
      </c>
      <c r="AO32" s="1918">
        <v>0</v>
      </c>
      <c r="AP32" s="1918">
        <v>0</v>
      </c>
      <c r="AQ32" s="1918">
        <v>0</v>
      </c>
      <c r="AR32" s="1917">
        <v>0</v>
      </c>
      <c r="AS32" s="1918">
        <v>0</v>
      </c>
      <c r="AT32" s="1918">
        <v>0</v>
      </c>
      <c r="AU32" s="1922">
        <v>5748.8739999999998</v>
      </c>
      <c r="AV32" s="1917">
        <v>410.81200000000001</v>
      </c>
      <c r="AW32" s="1922">
        <v>0</v>
      </c>
    </row>
    <row r="33" spans="1:49" s="1405" customFormat="1">
      <c r="A33" s="1464" t="s">
        <v>130</v>
      </c>
      <c r="B33" s="1917">
        <v>5988.67</v>
      </c>
      <c r="C33" s="1918">
        <v>2756.29</v>
      </c>
      <c r="D33" s="1918">
        <v>4950.43</v>
      </c>
      <c r="E33" s="1918">
        <v>5441.79</v>
      </c>
      <c r="F33" s="1917">
        <v>4685.72</v>
      </c>
      <c r="G33" s="1926">
        <v>1678.01</v>
      </c>
      <c r="H33" s="1926">
        <v>18141.439999999999</v>
      </c>
      <c r="I33" s="1927">
        <v>19878.62</v>
      </c>
      <c r="J33" s="1928">
        <v>4768.01</v>
      </c>
      <c r="K33" s="1926">
        <v>9456.16</v>
      </c>
      <c r="L33" s="1926">
        <v>4576.42</v>
      </c>
      <c r="M33" s="1927">
        <v>6296.02</v>
      </c>
      <c r="N33" s="1464" t="s">
        <v>130</v>
      </c>
      <c r="O33" s="1928">
        <v>6527.5899999999992</v>
      </c>
      <c r="P33" s="1926">
        <v>6255.53</v>
      </c>
      <c r="Q33" s="1926">
        <v>5601.4</v>
      </c>
      <c r="R33" s="1927">
        <v>7462.49</v>
      </c>
      <c r="S33" s="1928">
        <v>8125.1</v>
      </c>
      <c r="T33" s="1926">
        <v>3969.2440000000001</v>
      </c>
      <c r="U33" s="1926">
        <v>10196.089</v>
      </c>
      <c r="V33" s="1927">
        <v>13905.212000000001</v>
      </c>
      <c r="W33" s="1928">
        <v>98.696202999999997</v>
      </c>
      <c r="X33" s="1926">
        <v>539.529</v>
      </c>
      <c r="Y33" s="1926">
        <v>43473.726637</v>
      </c>
      <c r="Z33" s="1927">
        <v>60284.022664000004</v>
      </c>
      <c r="AA33" s="1917">
        <v>58609.567182999999</v>
      </c>
      <c r="AB33" s="1918">
        <v>65155.928921000006</v>
      </c>
      <c r="AC33" s="1918">
        <v>66375.635949000003</v>
      </c>
      <c r="AD33" s="1918">
        <v>58286.153403999997</v>
      </c>
      <c r="AE33" s="1550" t="s">
        <v>130</v>
      </c>
      <c r="AF33" s="1917">
        <v>61607.320896999998</v>
      </c>
      <c r="AG33" s="1918">
        <v>68589.086708000003</v>
      </c>
      <c r="AH33" s="1918">
        <v>68939.581112999993</v>
      </c>
      <c r="AI33" s="1922">
        <v>64514.223328</v>
      </c>
      <c r="AJ33" s="1917">
        <v>61467.471453999999</v>
      </c>
      <c r="AK33" s="1918">
        <v>75619.608108999993</v>
      </c>
      <c r="AL33" s="1918">
        <v>75826.7</v>
      </c>
      <c r="AM33" s="1922">
        <v>66764.873611999996</v>
      </c>
      <c r="AN33" s="1917">
        <v>68406.370895650005</v>
      </c>
      <c r="AO33" s="1918">
        <v>79499.651765000002</v>
      </c>
      <c r="AP33" s="1918">
        <v>77625.562218999999</v>
      </c>
      <c r="AQ33" s="1918">
        <v>76240.457487000007</v>
      </c>
      <c r="AR33" s="1917">
        <v>140984.32646000001</v>
      </c>
      <c r="AS33" s="1918">
        <v>133376.087</v>
      </c>
      <c r="AT33" s="1918">
        <v>143668.57504700002</v>
      </c>
      <c r="AU33" s="1922">
        <v>122859.19416</v>
      </c>
      <c r="AV33" s="1917">
        <v>138621.53459999998</v>
      </c>
      <c r="AW33" s="1922">
        <v>133281.38800000001</v>
      </c>
    </row>
    <row r="34" spans="1:49" s="1405" customFormat="1">
      <c r="A34" s="1464" t="s">
        <v>131</v>
      </c>
      <c r="B34" s="1917">
        <v>8878.9399999999987</v>
      </c>
      <c r="C34" s="1867">
        <v>4994.04</v>
      </c>
      <c r="D34" s="1867">
        <v>7863.7</v>
      </c>
      <c r="E34" s="1867">
        <v>5794.63</v>
      </c>
      <c r="F34" s="1868">
        <v>4857.04</v>
      </c>
      <c r="G34" s="1869">
        <v>4839.42</v>
      </c>
      <c r="H34" s="1869">
        <v>5510.65</v>
      </c>
      <c r="I34" s="1890">
        <v>2300.3000000000002</v>
      </c>
      <c r="J34" s="1870">
        <v>1507</v>
      </c>
      <c r="K34" s="1869">
        <v>3862.73</v>
      </c>
      <c r="L34" s="1918">
        <v>3700.05</v>
      </c>
      <c r="M34" s="1922">
        <v>6068.9500000000007</v>
      </c>
      <c r="N34" s="1464" t="s">
        <v>131</v>
      </c>
      <c r="O34" s="1870">
        <v>5171.17</v>
      </c>
      <c r="P34" s="1869">
        <v>7168.44</v>
      </c>
      <c r="Q34" s="1918">
        <v>12330.12</v>
      </c>
      <c r="R34" s="1890">
        <v>3442.48</v>
      </c>
      <c r="S34" s="1870">
        <v>3900.9</v>
      </c>
      <c r="T34" s="1918">
        <v>5540.183</v>
      </c>
      <c r="U34" s="1869">
        <v>14042.307000000001</v>
      </c>
      <c r="V34" s="1922">
        <v>14348.003000000001</v>
      </c>
      <c r="W34" s="1870">
        <v>5602.375282</v>
      </c>
      <c r="X34" s="1918">
        <v>5429.9840000000004</v>
      </c>
      <c r="Y34" s="1869">
        <v>9816.9769950000009</v>
      </c>
      <c r="Z34" s="1922">
        <v>9011.6510990000006</v>
      </c>
      <c r="AA34" s="1917">
        <v>21818.978083000002</v>
      </c>
      <c r="AB34" s="1918">
        <v>28709.783592</v>
      </c>
      <c r="AC34" s="1918">
        <v>22017.448896000002</v>
      </c>
      <c r="AD34" s="1918">
        <v>22903.135910000001</v>
      </c>
      <c r="AE34" s="1550" t="s">
        <v>131</v>
      </c>
      <c r="AF34" s="1917">
        <v>28091.478968000003</v>
      </c>
      <c r="AG34" s="1918">
        <v>33079.808425000003</v>
      </c>
      <c r="AH34" s="1918">
        <v>32608.184738</v>
      </c>
      <c r="AI34" s="1922">
        <v>32390.271230999999</v>
      </c>
      <c r="AJ34" s="1917">
        <v>31090.287699</v>
      </c>
      <c r="AK34" s="1918">
        <v>30577.212633000003</v>
      </c>
      <c r="AL34" s="1918">
        <v>33889.800000000003</v>
      </c>
      <c r="AM34" s="1922">
        <v>27493.144385</v>
      </c>
      <c r="AN34" s="1917">
        <v>34673.488124869997</v>
      </c>
      <c r="AO34" s="1918">
        <v>28594.604288000002</v>
      </c>
      <c r="AP34" s="1918">
        <v>33775.946064999996</v>
      </c>
      <c r="AQ34" s="1918">
        <v>36310.563104000001</v>
      </c>
      <c r="AR34" s="1917">
        <v>42037.746726999998</v>
      </c>
      <c r="AS34" s="1918">
        <v>36948.229182000003</v>
      </c>
      <c r="AT34" s="1918">
        <v>31011.902032000002</v>
      </c>
      <c r="AU34" s="1922">
        <v>20472.149764000002</v>
      </c>
      <c r="AV34" s="1917">
        <v>32640.136344369999</v>
      </c>
      <c r="AW34" s="1922">
        <v>35885.080827999998</v>
      </c>
    </row>
    <row r="35" spans="1:49" s="1405" customFormat="1">
      <c r="A35" s="1464" t="s">
        <v>132</v>
      </c>
      <c r="B35" s="1917">
        <v>11166.64</v>
      </c>
      <c r="C35" s="1867">
        <v>13588.86</v>
      </c>
      <c r="D35" s="1867">
        <v>21422.33</v>
      </c>
      <c r="E35" s="1867">
        <v>18137.11</v>
      </c>
      <c r="F35" s="1868">
        <v>14933.94</v>
      </c>
      <c r="G35" s="1869">
        <v>14490.2</v>
      </c>
      <c r="H35" s="1869">
        <v>15133.08</v>
      </c>
      <c r="I35" s="1890">
        <v>13702.48</v>
      </c>
      <c r="J35" s="1870">
        <v>14428.5</v>
      </c>
      <c r="K35" s="1869">
        <v>32924.44</v>
      </c>
      <c r="L35" s="1918">
        <v>18519.059999999998</v>
      </c>
      <c r="M35" s="1922">
        <v>9185.77</v>
      </c>
      <c r="N35" s="1464" t="s">
        <v>132</v>
      </c>
      <c r="O35" s="1870">
        <v>15351.81</v>
      </c>
      <c r="P35" s="1869">
        <v>19478.53</v>
      </c>
      <c r="Q35" s="1918">
        <v>16422.75</v>
      </c>
      <c r="R35" s="1890">
        <v>17073.560000000001</v>
      </c>
      <c r="S35" s="1870">
        <v>19306.3</v>
      </c>
      <c r="T35" s="1918">
        <v>12244.520999999999</v>
      </c>
      <c r="U35" s="1869">
        <v>37363.968000000001</v>
      </c>
      <c r="V35" s="1922">
        <v>24135.256000000001</v>
      </c>
      <c r="W35" s="1870">
        <v>8332.6515409999993</v>
      </c>
      <c r="X35" s="1918">
        <v>8224.6689999999999</v>
      </c>
      <c r="Y35" s="1869">
        <v>4179.559123</v>
      </c>
      <c r="Z35" s="1922">
        <v>13526.371230000001</v>
      </c>
      <c r="AA35" s="1917">
        <v>27903.055073</v>
      </c>
      <c r="AB35" s="1918">
        <v>4698.9544470000001</v>
      </c>
      <c r="AC35" s="1918">
        <v>5468.1667890000008</v>
      </c>
      <c r="AD35" s="1918">
        <v>11379.566412</v>
      </c>
      <c r="AE35" s="1550" t="s">
        <v>132</v>
      </c>
      <c r="AF35" s="1917">
        <v>10886.232190000001</v>
      </c>
      <c r="AG35" s="1918">
        <v>15837.472664000001</v>
      </c>
      <c r="AH35" s="1918">
        <v>16704.803381000002</v>
      </c>
      <c r="AI35" s="1922">
        <v>9884.6796359999989</v>
      </c>
      <c r="AJ35" s="1917">
        <v>29807.345828000001</v>
      </c>
      <c r="AK35" s="1918">
        <v>11881.434256999999</v>
      </c>
      <c r="AL35" s="1918">
        <v>23531.1</v>
      </c>
      <c r="AM35" s="1922">
        <v>10622.929980999999</v>
      </c>
      <c r="AN35" s="1917">
        <v>33708.343369080001</v>
      </c>
      <c r="AO35" s="1918">
        <v>11656.590801</v>
      </c>
      <c r="AP35" s="1918">
        <v>12010.84245</v>
      </c>
      <c r="AQ35" s="1918">
        <v>14534.598809000001</v>
      </c>
      <c r="AR35" s="1917">
        <v>14894.922047</v>
      </c>
      <c r="AS35" s="1918">
        <v>13917.814298000001</v>
      </c>
      <c r="AT35" s="1918">
        <v>19071.889838999999</v>
      </c>
      <c r="AU35" s="1922">
        <v>18424.524597969419</v>
      </c>
      <c r="AV35" s="1917">
        <v>11720.511618</v>
      </c>
      <c r="AW35" s="1922">
        <v>25287.239614999999</v>
      </c>
    </row>
    <row r="36" spans="1:49" s="1405" customFormat="1">
      <c r="A36" s="1374" t="s">
        <v>43</v>
      </c>
      <c r="B36" s="1917">
        <v>81705.84</v>
      </c>
      <c r="C36" s="1867">
        <v>66163.7</v>
      </c>
      <c r="D36" s="1867">
        <v>70066.77</v>
      </c>
      <c r="E36" s="1867">
        <v>85019.31</v>
      </c>
      <c r="F36" s="1868">
        <v>66511.530000000013</v>
      </c>
      <c r="G36" s="1869">
        <v>60881.66</v>
      </c>
      <c r="H36" s="1869">
        <v>72301.16</v>
      </c>
      <c r="I36" s="1890">
        <v>72033.399999999994</v>
      </c>
      <c r="J36" s="1870">
        <v>62729.950000000004</v>
      </c>
      <c r="K36" s="1869">
        <v>104794.85999999999</v>
      </c>
      <c r="L36" s="1918">
        <v>90381.09</v>
      </c>
      <c r="M36" s="1922">
        <v>46847.42</v>
      </c>
      <c r="N36" s="1374" t="s">
        <v>43</v>
      </c>
      <c r="O36" s="1870">
        <v>79383.01999999999</v>
      </c>
      <c r="P36" s="1869">
        <v>71846.55</v>
      </c>
      <c r="Q36" s="1918">
        <v>64104.67</v>
      </c>
      <c r="R36" s="1890">
        <v>62140.770000000011</v>
      </c>
      <c r="S36" s="1870">
        <v>72224.899999999994</v>
      </c>
      <c r="T36" s="1918">
        <v>68338.18299999999</v>
      </c>
      <c r="U36" s="1869">
        <v>133641.19899999999</v>
      </c>
      <c r="V36" s="1922">
        <v>131508.038</v>
      </c>
      <c r="W36" s="1870">
        <v>78881.003082999989</v>
      </c>
      <c r="X36" s="1918">
        <v>45750.175000000003</v>
      </c>
      <c r="Y36" s="1869">
        <v>42948.107658000001</v>
      </c>
      <c r="Z36" s="1922">
        <v>86212.664655</v>
      </c>
      <c r="AA36" s="1917">
        <v>106496.89522399999</v>
      </c>
      <c r="AB36" s="1918">
        <v>160307.24804600002</v>
      </c>
      <c r="AC36" s="1918">
        <v>170547.32349899999</v>
      </c>
      <c r="AD36" s="1918">
        <v>161961.15814700001</v>
      </c>
      <c r="AE36" s="981" t="s">
        <v>43</v>
      </c>
      <c r="AF36" s="1917">
        <v>190195.09212000002</v>
      </c>
      <c r="AG36" s="1918">
        <v>177109.942286</v>
      </c>
      <c r="AH36" s="1918">
        <v>186988.41144600001</v>
      </c>
      <c r="AI36" s="1922">
        <v>185414.62873600001</v>
      </c>
      <c r="AJ36" s="1917">
        <v>188489.50428700002</v>
      </c>
      <c r="AK36" s="1918">
        <v>178882.78711600002</v>
      </c>
      <c r="AL36" s="1918">
        <v>250228</v>
      </c>
      <c r="AM36" s="1922">
        <v>260024.25690599997</v>
      </c>
      <c r="AN36" s="1917">
        <v>210649.31799243001</v>
      </c>
      <c r="AO36" s="1918">
        <v>238030.89446300003</v>
      </c>
      <c r="AP36" s="1918">
        <v>242467.35595000003</v>
      </c>
      <c r="AQ36" s="1918">
        <v>261010.21335500001</v>
      </c>
      <c r="AR36" s="1917">
        <v>240159.32887</v>
      </c>
      <c r="AS36" s="1918">
        <v>250698.04172799998</v>
      </c>
      <c r="AT36" s="1918">
        <v>239621.31718300001</v>
      </c>
      <c r="AU36" s="1922">
        <v>222207.146442</v>
      </c>
      <c r="AV36" s="1917">
        <v>274262.91959196003</v>
      </c>
      <c r="AW36" s="1922">
        <v>254813.77150999999</v>
      </c>
    </row>
    <row r="37" spans="1:49" s="1426" customFormat="1">
      <c r="A37" s="1425" t="s">
        <v>133</v>
      </c>
      <c r="B37" s="1923">
        <v>38688.53</v>
      </c>
      <c r="C37" s="1861">
        <v>45795.29</v>
      </c>
      <c r="D37" s="1861">
        <v>46734.14</v>
      </c>
      <c r="E37" s="1861">
        <v>44988.729999999996</v>
      </c>
      <c r="F37" s="1862">
        <v>42776.97</v>
      </c>
      <c r="G37" s="1863">
        <v>39333.660000000003</v>
      </c>
      <c r="H37" s="1863">
        <v>49721.490000000005</v>
      </c>
      <c r="I37" s="1887">
        <v>50118.43</v>
      </c>
      <c r="J37" s="1864">
        <v>33984.770000000004</v>
      </c>
      <c r="K37" s="1863">
        <v>62077.25</v>
      </c>
      <c r="L37" s="1924">
        <v>43984.5</v>
      </c>
      <c r="M37" s="1925">
        <v>24307.82</v>
      </c>
      <c r="N37" s="1425" t="s">
        <v>133</v>
      </c>
      <c r="O37" s="1864">
        <v>49728.71</v>
      </c>
      <c r="P37" s="1863">
        <v>38973.880000000005</v>
      </c>
      <c r="Q37" s="1924">
        <v>34868.71</v>
      </c>
      <c r="R37" s="1887">
        <v>33395.69</v>
      </c>
      <c r="S37" s="1864">
        <v>40325.9</v>
      </c>
      <c r="T37" s="1924">
        <v>31755.563999999998</v>
      </c>
      <c r="U37" s="1863">
        <v>60346.065000000002</v>
      </c>
      <c r="V37" s="1925">
        <v>61202.952000000005</v>
      </c>
      <c r="W37" s="1864">
        <v>30863.314901999998</v>
      </c>
      <c r="X37" s="1924">
        <v>22778.572</v>
      </c>
      <c r="Y37" s="1863">
        <v>18502.994018000001</v>
      </c>
      <c r="Z37" s="1925">
        <v>43136.411011000004</v>
      </c>
      <c r="AA37" s="1923">
        <v>65801.405987000006</v>
      </c>
      <c r="AB37" s="1924">
        <v>87960.701671000003</v>
      </c>
      <c r="AC37" s="1924">
        <v>95052.908720000007</v>
      </c>
      <c r="AD37" s="1924">
        <v>99342.152438000005</v>
      </c>
      <c r="AE37" s="1067" t="s">
        <v>133</v>
      </c>
      <c r="AF37" s="1923">
        <v>120540.20922700001</v>
      </c>
      <c r="AG37" s="1924">
        <v>110132.40823599999</v>
      </c>
      <c r="AH37" s="1924">
        <v>118339.56355200001</v>
      </c>
      <c r="AI37" s="1925">
        <v>112000.603296</v>
      </c>
      <c r="AJ37" s="1923">
        <v>118405.25687</v>
      </c>
      <c r="AK37" s="1924">
        <v>105100.552167</v>
      </c>
      <c r="AL37" s="1924">
        <v>144530.6</v>
      </c>
      <c r="AM37" s="1925">
        <v>154985.578713</v>
      </c>
      <c r="AN37" s="1923">
        <v>132715.1184757</v>
      </c>
      <c r="AO37" s="1924">
        <v>142254.55154000001</v>
      </c>
      <c r="AP37" s="1924">
        <v>137927.116542</v>
      </c>
      <c r="AQ37" s="1924">
        <v>151390.96384800001</v>
      </c>
      <c r="AR37" s="1923">
        <v>143860.80419600001</v>
      </c>
      <c r="AS37" s="1924">
        <v>149537.71667699999</v>
      </c>
      <c r="AT37" s="1924">
        <v>131990.75420299999</v>
      </c>
      <c r="AU37" s="1925">
        <v>130591.97089</v>
      </c>
      <c r="AV37" s="1923">
        <v>153788.03967200001</v>
      </c>
      <c r="AW37" s="1925">
        <v>143198.50787</v>
      </c>
    </row>
    <row r="38" spans="1:49" s="1426" customFormat="1">
      <c r="A38" s="1425" t="s">
        <v>134</v>
      </c>
      <c r="B38" s="1923">
        <v>14674.15</v>
      </c>
      <c r="C38" s="1924">
        <v>4562.79</v>
      </c>
      <c r="D38" s="1924">
        <v>4961.6100000000006</v>
      </c>
      <c r="E38" s="1925">
        <v>12295.349999999999</v>
      </c>
      <c r="F38" s="1923">
        <v>4430.33</v>
      </c>
      <c r="G38" s="1924">
        <v>3890.79</v>
      </c>
      <c r="H38" s="1924">
        <v>4470.75</v>
      </c>
      <c r="I38" s="1925">
        <v>4698.5999999999995</v>
      </c>
      <c r="J38" s="1923">
        <v>6753.49</v>
      </c>
      <c r="K38" s="1924">
        <v>9599.8100000000013</v>
      </c>
      <c r="L38" s="1924">
        <v>7670.3000000000011</v>
      </c>
      <c r="M38" s="1925">
        <v>6352.29</v>
      </c>
      <c r="N38" s="1425" t="s">
        <v>134</v>
      </c>
      <c r="O38" s="1923">
        <v>9745.77</v>
      </c>
      <c r="P38" s="1924">
        <v>9929.76</v>
      </c>
      <c r="Q38" s="1924">
        <v>9195.7199999999993</v>
      </c>
      <c r="R38" s="1925">
        <v>8870.83</v>
      </c>
      <c r="S38" s="1923">
        <v>9038</v>
      </c>
      <c r="T38" s="1924">
        <v>7423.1509999999998</v>
      </c>
      <c r="U38" s="1924">
        <v>26119.894</v>
      </c>
      <c r="V38" s="1925">
        <v>25144.771000000001</v>
      </c>
      <c r="W38" s="1923">
        <v>24543.137071999998</v>
      </c>
      <c r="X38" s="1924">
        <v>14986.519</v>
      </c>
      <c r="Y38" s="1924">
        <v>17768.751410000001</v>
      </c>
      <c r="Z38" s="1925">
        <v>32735.448453999998</v>
      </c>
      <c r="AA38" s="1923">
        <v>35384.345325999995</v>
      </c>
      <c r="AB38" s="1924">
        <v>55317.378112999999</v>
      </c>
      <c r="AC38" s="1924">
        <v>54083.504883000001</v>
      </c>
      <c r="AD38" s="1924">
        <v>53445.547737000001</v>
      </c>
      <c r="AE38" s="1067" t="s">
        <v>134</v>
      </c>
      <c r="AF38" s="1923">
        <v>60756.175184</v>
      </c>
      <c r="AG38" s="1924">
        <v>62024.524525000001</v>
      </c>
      <c r="AH38" s="1924">
        <v>64332.211869999999</v>
      </c>
      <c r="AI38" s="1925">
        <v>64624.343262000002</v>
      </c>
      <c r="AJ38" s="1923">
        <v>64996.337770999999</v>
      </c>
      <c r="AK38" s="1924">
        <v>65516.085485000003</v>
      </c>
      <c r="AL38" s="1924">
        <v>98362.8</v>
      </c>
      <c r="AM38" s="1925">
        <v>99069.459527999992</v>
      </c>
      <c r="AN38" s="1923">
        <v>72283.798586839985</v>
      </c>
      <c r="AO38" s="1924">
        <v>87229.529649000004</v>
      </c>
      <c r="AP38" s="1924">
        <v>99974.566395999995</v>
      </c>
      <c r="AQ38" s="1924">
        <v>104201.94223700001</v>
      </c>
      <c r="AR38" s="1923">
        <v>90601.785386000003</v>
      </c>
      <c r="AS38" s="1924">
        <v>94521.470130000002</v>
      </c>
      <c r="AT38" s="1924">
        <v>101355.758189</v>
      </c>
      <c r="AU38" s="1925">
        <v>87707.341192000007</v>
      </c>
      <c r="AV38" s="1923">
        <v>109613.94515595998</v>
      </c>
      <c r="AW38" s="1925">
        <v>105330.66913400001</v>
      </c>
    </row>
    <row r="39" spans="1:49" s="1426" customFormat="1">
      <c r="A39" s="1425" t="s">
        <v>12</v>
      </c>
      <c r="B39" s="1923">
        <v>21986.260000000002</v>
      </c>
      <c r="C39" s="1924">
        <v>11849.35</v>
      </c>
      <c r="D39" s="1924">
        <v>14544.920000000002</v>
      </c>
      <c r="E39" s="1925">
        <v>19345.990000000002</v>
      </c>
      <c r="F39" s="1923">
        <v>15328.350000000002</v>
      </c>
      <c r="G39" s="1924">
        <v>15510.630000000001</v>
      </c>
      <c r="H39" s="1924">
        <v>15212.07</v>
      </c>
      <c r="I39" s="1925">
        <v>13967.640000000001</v>
      </c>
      <c r="J39" s="1923">
        <v>19631.060000000001</v>
      </c>
      <c r="K39" s="1924">
        <v>30502.93</v>
      </c>
      <c r="L39" s="1924">
        <v>30946.54</v>
      </c>
      <c r="M39" s="1925">
        <v>14406.35</v>
      </c>
      <c r="N39" s="1425" t="s">
        <v>12</v>
      </c>
      <c r="O39" s="1923">
        <v>17594.03</v>
      </c>
      <c r="P39" s="1924">
        <v>19701.489999999998</v>
      </c>
      <c r="Q39" s="1924">
        <v>18294.02</v>
      </c>
      <c r="R39" s="1925">
        <v>18576.88</v>
      </c>
      <c r="S39" s="1923">
        <v>20035.400000000001</v>
      </c>
      <c r="T39" s="1924">
        <v>27043.216</v>
      </c>
      <c r="U39" s="1924">
        <v>44313.991999999998</v>
      </c>
      <c r="V39" s="1925">
        <v>42236.126000000004</v>
      </c>
      <c r="W39" s="1923">
        <v>21867.376960000001</v>
      </c>
      <c r="X39" s="1924">
        <v>6782.8770000000004</v>
      </c>
      <c r="Y39" s="1924">
        <v>5816.8921979999996</v>
      </c>
      <c r="Z39" s="1925">
        <v>7713.7271900000005</v>
      </c>
      <c r="AA39" s="1923">
        <v>4171.6987440000003</v>
      </c>
      <c r="AB39" s="1924">
        <v>13929.84499</v>
      </c>
      <c r="AC39" s="1924">
        <v>17507.068890999999</v>
      </c>
      <c r="AD39" s="1924">
        <v>5284.3899999999994</v>
      </c>
      <c r="AE39" s="1067" t="s">
        <v>12</v>
      </c>
      <c r="AF39" s="1923">
        <v>5363.4863100000002</v>
      </c>
      <c r="AG39" s="1924">
        <v>1297.154</v>
      </c>
      <c r="AH39" s="1924">
        <v>625.13328300000001</v>
      </c>
      <c r="AI39" s="1925">
        <v>5077.3152829999999</v>
      </c>
      <c r="AJ39" s="1923">
        <v>1331.4480000000001</v>
      </c>
      <c r="AK39" s="1924">
        <v>4506.3584209999999</v>
      </c>
      <c r="AL39" s="1924">
        <v>3217.4</v>
      </c>
      <c r="AM39" s="1925">
        <v>1803.433</v>
      </c>
      <c r="AN39" s="1923">
        <v>1477.9072799999999</v>
      </c>
      <c r="AO39" s="1924">
        <v>4621.8074210000004</v>
      </c>
      <c r="AP39" s="1924">
        <v>0</v>
      </c>
      <c r="AQ39" s="1924">
        <v>0</v>
      </c>
      <c r="AR39" s="1923">
        <v>334.74</v>
      </c>
      <c r="AS39" s="1924">
        <v>2414.7860000000001</v>
      </c>
      <c r="AT39" s="1924">
        <v>0</v>
      </c>
      <c r="AU39" s="1925">
        <v>508.10700000000003</v>
      </c>
      <c r="AV39" s="1923">
        <v>6810.3190940000004</v>
      </c>
      <c r="AW39" s="1925">
        <v>5981.5695059999998</v>
      </c>
    </row>
    <row r="40" spans="1:49" s="1426" customFormat="1">
      <c r="A40" s="1425" t="s">
        <v>135</v>
      </c>
      <c r="B40" s="1923">
        <v>5069.5</v>
      </c>
      <c r="C40" s="1924">
        <v>3060.57</v>
      </c>
      <c r="D40" s="1924">
        <v>365.83</v>
      </c>
      <c r="E40" s="1925">
        <v>3274.4700000000003</v>
      </c>
      <c r="F40" s="1923">
        <v>1932.25</v>
      </c>
      <c r="G40" s="1924">
        <v>1008.21</v>
      </c>
      <c r="H40" s="1924">
        <v>1154</v>
      </c>
      <c r="I40" s="1925">
        <v>1203.6500000000001</v>
      </c>
      <c r="J40" s="1923">
        <v>2314.5</v>
      </c>
      <c r="K40" s="1924">
        <v>2511.87</v>
      </c>
      <c r="L40" s="1924">
        <v>5260.47</v>
      </c>
      <c r="M40" s="1925">
        <v>1780.96</v>
      </c>
      <c r="N40" s="1425" t="s">
        <v>135</v>
      </c>
      <c r="O40" s="1923">
        <v>2314.5100000000002</v>
      </c>
      <c r="P40" s="1924">
        <v>2276.5299999999997</v>
      </c>
      <c r="Q40" s="1924">
        <v>1174.8600000000001</v>
      </c>
      <c r="R40" s="1925">
        <v>1289.3699999999999</v>
      </c>
      <c r="S40" s="1923">
        <v>2254.1999999999998</v>
      </c>
      <c r="T40" s="1924">
        <v>2039.9570000000001</v>
      </c>
      <c r="U40" s="1924">
        <v>1904.3589999999999</v>
      </c>
      <c r="V40" s="1925">
        <v>1946.616</v>
      </c>
      <c r="W40" s="1923">
        <v>1607.1741489999999</v>
      </c>
      <c r="X40" s="1924">
        <v>1202.2070000000001</v>
      </c>
      <c r="Y40" s="1924">
        <v>859.47003199999995</v>
      </c>
      <c r="Z40" s="1925">
        <v>2627.078</v>
      </c>
      <c r="AA40" s="1923">
        <v>1139.4451670000001</v>
      </c>
      <c r="AB40" s="1924">
        <v>3099.3232720000001</v>
      </c>
      <c r="AC40" s="1924">
        <v>3903.8410050000002</v>
      </c>
      <c r="AD40" s="1924">
        <v>3889.0679719999998</v>
      </c>
      <c r="AE40" s="1067" t="s">
        <v>135</v>
      </c>
      <c r="AF40" s="1923">
        <v>3535.221399</v>
      </c>
      <c r="AG40" s="1924">
        <v>3655.8555250000004</v>
      </c>
      <c r="AH40" s="1924">
        <v>3691.5027409999998</v>
      </c>
      <c r="AI40" s="1925">
        <v>3712.3668950000001</v>
      </c>
      <c r="AJ40" s="1923">
        <v>3756.4616459999997</v>
      </c>
      <c r="AK40" s="1924">
        <v>3759.7910430000002</v>
      </c>
      <c r="AL40" s="1924">
        <v>4117.2</v>
      </c>
      <c r="AM40" s="1925">
        <v>4165.7856649999994</v>
      </c>
      <c r="AN40" s="1923">
        <v>4172.4936498899997</v>
      </c>
      <c r="AO40" s="1924">
        <v>3925.0058530000001</v>
      </c>
      <c r="AP40" s="1924">
        <v>4565.6730120000002</v>
      </c>
      <c r="AQ40" s="1924">
        <v>5417.3072700000002</v>
      </c>
      <c r="AR40" s="1923">
        <v>5361.999288</v>
      </c>
      <c r="AS40" s="1924">
        <v>4224.068921</v>
      </c>
      <c r="AT40" s="1924">
        <v>6274.8047910000005</v>
      </c>
      <c r="AU40" s="1925">
        <v>3399.7273599999999</v>
      </c>
      <c r="AV40" s="1923">
        <v>4050.6156700000001</v>
      </c>
      <c r="AW40" s="1925">
        <v>303.02499999999998</v>
      </c>
    </row>
    <row r="41" spans="1:49" s="1426" customFormat="1">
      <c r="A41" s="1425" t="s">
        <v>136</v>
      </c>
      <c r="B41" s="1923">
        <v>1287.4000000000001</v>
      </c>
      <c r="C41" s="1924">
        <v>895.7</v>
      </c>
      <c r="D41" s="1924">
        <v>3460.27</v>
      </c>
      <c r="E41" s="1925">
        <v>5114.7700000000004</v>
      </c>
      <c r="F41" s="1923">
        <v>2043.6299999999999</v>
      </c>
      <c r="G41" s="1924">
        <v>1138.3699999999999</v>
      </c>
      <c r="H41" s="1924">
        <v>1742.8500000000001</v>
      </c>
      <c r="I41" s="1925">
        <v>2045.08</v>
      </c>
      <c r="J41" s="1923">
        <v>46.13</v>
      </c>
      <c r="K41" s="1924">
        <v>103</v>
      </c>
      <c r="L41" s="1924">
        <v>2519.2799999999997</v>
      </c>
      <c r="M41" s="1925">
        <v>0</v>
      </c>
      <c r="N41" s="1425" t="s">
        <v>136</v>
      </c>
      <c r="O41" s="1923">
        <v>0</v>
      </c>
      <c r="P41" s="1924">
        <v>964.89</v>
      </c>
      <c r="Q41" s="1924">
        <v>571.36</v>
      </c>
      <c r="R41" s="1925">
        <v>8</v>
      </c>
      <c r="S41" s="1923">
        <v>571.4</v>
      </c>
      <c r="T41" s="1924">
        <v>76.295000000000002</v>
      </c>
      <c r="U41" s="1924">
        <v>956.88900000000001</v>
      </c>
      <c r="V41" s="1925">
        <v>977.57299999999998</v>
      </c>
      <c r="W41" s="1923">
        <v>0</v>
      </c>
      <c r="X41" s="1924">
        <v>0</v>
      </c>
      <c r="Y41" s="1924">
        <v>0</v>
      </c>
      <c r="Z41" s="1925">
        <v>0</v>
      </c>
      <c r="AA41" s="1923">
        <v>0</v>
      </c>
      <c r="AB41" s="1924">
        <v>0</v>
      </c>
      <c r="AC41" s="1924">
        <v>0</v>
      </c>
      <c r="AD41" s="1924">
        <v>0</v>
      </c>
      <c r="AE41" s="1067" t="s">
        <v>136</v>
      </c>
      <c r="AF41" s="1923">
        <v>0</v>
      </c>
      <c r="AG41" s="1924">
        <v>0</v>
      </c>
      <c r="AH41" s="1924">
        <v>0</v>
      </c>
      <c r="AI41" s="1925">
        <v>0</v>
      </c>
      <c r="AJ41" s="1923">
        <v>0</v>
      </c>
      <c r="AK41" s="1924">
        <v>0</v>
      </c>
      <c r="AL41" s="1924">
        <v>0</v>
      </c>
      <c r="AM41" s="1925">
        <v>0</v>
      </c>
      <c r="AN41" s="1923">
        <v>0</v>
      </c>
      <c r="AO41" s="1924">
        <v>0</v>
      </c>
      <c r="AP41" s="1924">
        <v>0</v>
      </c>
      <c r="AQ41" s="1924">
        <v>0</v>
      </c>
      <c r="AR41" s="1923">
        <v>0</v>
      </c>
      <c r="AS41" s="1924">
        <v>0</v>
      </c>
      <c r="AT41" s="1924">
        <v>0</v>
      </c>
      <c r="AU41" s="1925">
        <v>0</v>
      </c>
      <c r="AV41" s="1923"/>
      <c r="AW41" s="1925"/>
    </row>
    <row r="42" spans="1:49" s="1424" customFormat="1">
      <c r="A42" s="1374" t="s">
        <v>12</v>
      </c>
      <c r="B42" s="1917">
        <v>13545.150000000001</v>
      </c>
      <c r="C42" s="1918">
        <v>6782.27</v>
      </c>
      <c r="D42" s="1918">
        <v>9572.0300000000007</v>
      </c>
      <c r="E42" s="1922">
        <v>12418.23</v>
      </c>
      <c r="F42" s="1917">
        <v>10719.48</v>
      </c>
      <c r="G42" s="1918">
        <v>4250.6100000000006</v>
      </c>
      <c r="H42" s="1918">
        <v>13076.189999999999</v>
      </c>
      <c r="I42" s="1922">
        <v>9641.0600000000013</v>
      </c>
      <c r="J42" s="1917">
        <v>10504.829999999998</v>
      </c>
      <c r="K42" s="1918">
        <v>8081.8700000000008</v>
      </c>
      <c r="L42" s="1918">
        <v>3666.04</v>
      </c>
      <c r="M42" s="1922">
        <v>6874.32</v>
      </c>
      <c r="N42" s="1374" t="s">
        <v>12</v>
      </c>
      <c r="O42" s="1917">
        <v>4061.14</v>
      </c>
      <c r="P42" s="1918">
        <v>4638.0899999999992</v>
      </c>
      <c r="Q42" s="1918">
        <v>5649.2800000000007</v>
      </c>
      <c r="R42" s="1922">
        <v>4576.95</v>
      </c>
      <c r="S42" s="1917">
        <v>5823</v>
      </c>
      <c r="T42" s="1918">
        <v>5590.393</v>
      </c>
      <c r="U42" s="1918">
        <v>16069.782999999999</v>
      </c>
      <c r="V42" s="1922">
        <v>27122.960000000003</v>
      </c>
      <c r="W42" s="1917">
        <v>3725.2340250000002</v>
      </c>
      <c r="X42" s="1918">
        <v>2033.3150000000001</v>
      </c>
      <c r="Y42" s="1918">
        <v>0</v>
      </c>
      <c r="Z42" s="1922">
        <v>2460.3720839999996</v>
      </c>
      <c r="AA42" s="1917">
        <v>0</v>
      </c>
      <c r="AB42" s="1918">
        <v>2056.9540000000002</v>
      </c>
      <c r="AC42" s="1918">
        <v>0</v>
      </c>
      <c r="AD42" s="1918">
        <v>0</v>
      </c>
      <c r="AE42" s="981" t="s">
        <v>12</v>
      </c>
      <c r="AF42" s="1917">
        <v>0</v>
      </c>
      <c r="AG42" s="1918">
        <v>0</v>
      </c>
      <c r="AH42" s="1918">
        <v>0</v>
      </c>
      <c r="AI42" s="1922">
        <v>0</v>
      </c>
      <c r="AJ42" s="1917">
        <v>0</v>
      </c>
      <c r="AK42" s="1918">
        <v>0</v>
      </c>
      <c r="AL42" s="1918">
        <v>0</v>
      </c>
      <c r="AM42" s="1922">
        <v>0</v>
      </c>
      <c r="AN42" s="1917">
        <v>0</v>
      </c>
      <c r="AO42" s="1918">
        <v>0</v>
      </c>
      <c r="AP42" s="1918">
        <v>0</v>
      </c>
      <c r="AQ42" s="1918">
        <v>0</v>
      </c>
      <c r="AR42" s="1917">
        <v>0</v>
      </c>
      <c r="AS42" s="1918">
        <v>0</v>
      </c>
      <c r="AT42" s="1918">
        <v>0</v>
      </c>
      <c r="AU42" s="1922">
        <v>0</v>
      </c>
      <c r="AV42" s="1917"/>
      <c r="AW42" s="1922"/>
    </row>
    <row r="43" spans="1:49" s="1426" customFormat="1">
      <c r="A43" s="1425" t="s">
        <v>137</v>
      </c>
      <c r="B43" s="1923">
        <v>810.95</v>
      </c>
      <c r="C43" s="1924">
        <v>100.58</v>
      </c>
      <c r="D43" s="1924">
        <v>0</v>
      </c>
      <c r="E43" s="1925">
        <v>0</v>
      </c>
      <c r="F43" s="1923">
        <v>119.9</v>
      </c>
      <c r="G43" s="1924">
        <v>41.64</v>
      </c>
      <c r="H43" s="1924">
        <v>726.13</v>
      </c>
      <c r="I43" s="1925">
        <v>259.61</v>
      </c>
      <c r="J43" s="1923">
        <v>0</v>
      </c>
      <c r="K43" s="1924">
        <v>0</v>
      </c>
      <c r="L43" s="1924">
        <v>0</v>
      </c>
      <c r="M43" s="1925">
        <v>0</v>
      </c>
      <c r="N43" s="1425" t="s">
        <v>137</v>
      </c>
      <c r="O43" s="1923">
        <v>0</v>
      </c>
      <c r="P43" s="1924">
        <v>0.24</v>
      </c>
      <c r="Q43" s="1924">
        <v>33.78</v>
      </c>
      <c r="R43" s="1925">
        <v>0</v>
      </c>
      <c r="S43" s="1923">
        <v>0</v>
      </c>
      <c r="T43" s="1924">
        <v>66.221999999999994</v>
      </c>
      <c r="U43" s="1924">
        <v>0</v>
      </c>
      <c r="V43" s="1925">
        <v>13023.849</v>
      </c>
      <c r="W43" s="1923">
        <v>0</v>
      </c>
      <c r="X43" s="1924">
        <v>0</v>
      </c>
      <c r="Y43" s="1924">
        <v>0</v>
      </c>
      <c r="Z43" s="1925">
        <v>0</v>
      </c>
      <c r="AA43" s="1923">
        <v>0</v>
      </c>
      <c r="AB43" s="1924">
        <v>0</v>
      </c>
      <c r="AC43" s="1924">
        <v>0</v>
      </c>
      <c r="AD43" s="1924">
        <v>0</v>
      </c>
      <c r="AE43" s="1067" t="s">
        <v>137</v>
      </c>
      <c r="AF43" s="1923">
        <v>0</v>
      </c>
      <c r="AG43" s="1924">
        <v>0</v>
      </c>
      <c r="AH43" s="1924">
        <v>0</v>
      </c>
      <c r="AI43" s="1925">
        <v>0</v>
      </c>
      <c r="AJ43" s="1923">
        <v>0</v>
      </c>
      <c r="AK43" s="1924">
        <v>0</v>
      </c>
      <c r="AL43" s="1924">
        <v>0</v>
      </c>
      <c r="AM43" s="1925">
        <v>0</v>
      </c>
      <c r="AN43" s="1923">
        <v>0</v>
      </c>
      <c r="AO43" s="1924">
        <v>0</v>
      </c>
      <c r="AP43" s="1924">
        <v>0</v>
      </c>
      <c r="AQ43" s="1924">
        <v>0</v>
      </c>
      <c r="AR43" s="1923">
        <v>0</v>
      </c>
      <c r="AS43" s="1924">
        <v>0</v>
      </c>
      <c r="AT43" s="1924">
        <v>0</v>
      </c>
      <c r="AU43" s="1925">
        <v>0</v>
      </c>
      <c r="AV43" s="1923"/>
      <c r="AW43" s="1925"/>
    </row>
    <row r="44" spans="1:49" s="1426" customFormat="1">
      <c r="A44" s="1425" t="s">
        <v>138</v>
      </c>
      <c r="B44" s="1923">
        <v>4173.54</v>
      </c>
      <c r="C44" s="1924">
        <v>1190.33</v>
      </c>
      <c r="D44" s="1924">
        <v>839.08</v>
      </c>
      <c r="E44" s="1925">
        <v>999.69999999999993</v>
      </c>
      <c r="F44" s="1923">
        <v>2018.6999999999998</v>
      </c>
      <c r="G44" s="1924">
        <v>778.84</v>
      </c>
      <c r="H44" s="1924">
        <v>1021.8299999999999</v>
      </c>
      <c r="I44" s="1925">
        <v>924.99</v>
      </c>
      <c r="J44" s="1923">
        <v>498.6</v>
      </c>
      <c r="K44" s="1924">
        <v>1183.46</v>
      </c>
      <c r="L44" s="1924">
        <v>779.5100000000001</v>
      </c>
      <c r="M44" s="1925">
        <v>808.9</v>
      </c>
      <c r="N44" s="1425" t="s">
        <v>138</v>
      </c>
      <c r="O44" s="1923">
        <v>71.13</v>
      </c>
      <c r="P44" s="1924">
        <v>811.94</v>
      </c>
      <c r="Q44" s="1924">
        <v>1029.7</v>
      </c>
      <c r="R44" s="1925">
        <v>1135.25</v>
      </c>
      <c r="S44" s="1923">
        <v>1135.1999999999998</v>
      </c>
      <c r="T44" s="1924">
        <v>458.53300000000002</v>
      </c>
      <c r="U44" s="1924">
        <v>552.77</v>
      </c>
      <c r="V44" s="1925">
        <v>7583.8029999999999</v>
      </c>
      <c r="W44" s="1923">
        <v>65.357416999999998</v>
      </c>
      <c r="X44" s="1924">
        <v>45.356999999999999</v>
      </c>
      <c r="Y44" s="1924">
        <v>0</v>
      </c>
      <c r="Z44" s="1925">
        <v>45.357416999999998</v>
      </c>
      <c r="AA44" s="1923">
        <v>0</v>
      </c>
      <c r="AB44" s="1924">
        <v>0</v>
      </c>
      <c r="AC44" s="1924">
        <v>0</v>
      </c>
      <c r="AD44" s="1924">
        <v>0</v>
      </c>
      <c r="AE44" s="1067" t="s">
        <v>138</v>
      </c>
      <c r="AF44" s="1923">
        <v>0</v>
      </c>
      <c r="AG44" s="1924">
        <v>0</v>
      </c>
      <c r="AH44" s="1924">
        <v>0</v>
      </c>
      <c r="AI44" s="1925">
        <v>0</v>
      </c>
      <c r="AJ44" s="1923">
        <v>0</v>
      </c>
      <c r="AK44" s="1924">
        <v>0</v>
      </c>
      <c r="AL44" s="1924">
        <v>0</v>
      </c>
      <c r="AM44" s="1925">
        <v>0</v>
      </c>
      <c r="AN44" s="1923">
        <v>0</v>
      </c>
      <c r="AO44" s="1924">
        <v>0</v>
      </c>
      <c r="AP44" s="1924">
        <v>0</v>
      </c>
      <c r="AQ44" s="1924">
        <v>0</v>
      </c>
      <c r="AR44" s="1923">
        <v>0</v>
      </c>
      <c r="AS44" s="1924">
        <v>0</v>
      </c>
      <c r="AT44" s="1924">
        <v>0</v>
      </c>
      <c r="AU44" s="1925">
        <v>0</v>
      </c>
      <c r="AV44" s="1923"/>
      <c r="AW44" s="1925"/>
    </row>
    <row r="45" spans="1:49" s="1426" customFormat="1">
      <c r="A45" s="1425" t="s">
        <v>139</v>
      </c>
      <c r="B45" s="1923">
        <v>340.54</v>
      </c>
      <c r="C45" s="1924">
        <v>953.02</v>
      </c>
      <c r="D45" s="1924">
        <v>1846.52</v>
      </c>
      <c r="E45" s="1925">
        <v>1157.27</v>
      </c>
      <c r="F45" s="1923">
        <v>390.4</v>
      </c>
      <c r="G45" s="1924">
        <v>794.08</v>
      </c>
      <c r="H45" s="1924">
        <v>757.5</v>
      </c>
      <c r="I45" s="1925">
        <v>1044.6600000000001</v>
      </c>
      <c r="J45" s="1923">
        <v>1291.2</v>
      </c>
      <c r="K45" s="1924">
        <v>1553.39</v>
      </c>
      <c r="L45" s="1924">
        <v>376.82</v>
      </c>
      <c r="M45" s="1925">
        <v>1745.93</v>
      </c>
      <c r="N45" s="1425" t="s">
        <v>139</v>
      </c>
      <c r="O45" s="1923">
        <v>1270.1600000000001</v>
      </c>
      <c r="P45" s="1924">
        <v>2070.3399999999997</v>
      </c>
      <c r="Q45" s="1924">
        <v>2162</v>
      </c>
      <c r="R45" s="1925">
        <v>1997.29</v>
      </c>
      <c r="S45" s="1923">
        <v>2024.9</v>
      </c>
      <c r="T45" s="1924">
        <v>449.13499999999999</v>
      </c>
      <c r="U45" s="1924">
        <v>878.03200000000004</v>
      </c>
      <c r="V45" s="1925">
        <v>1125.789</v>
      </c>
      <c r="W45" s="1923">
        <v>9.9350000000000005</v>
      </c>
      <c r="X45" s="1924">
        <v>0</v>
      </c>
      <c r="Y45" s="1924">
        <v>0</v>
      </c>
      <c r="Z45" s="1925">
        <v>4.2350000000000003</v>
      </c>
      <c r="AA45" s="1923">
        <v>0</v>
      </c>
      <c r="AB45" s="1924">
        <v>0</v>
      </c>
      <c r="AC45" s="1924">
        <v>0</v>
      </c>
      <c r="AD45" s="1924">
        <v>0</v>
      </c>
      <c r="AE45" s="1067" t="s">
        <v>139</v>
      </c>
      <c r="AF45" s="1923">
        <v>0</v>
      </c>
      <c r="AG45" s="1924">
        <v>0</v>
      </c>
      <c r="AH45" s="1924">
        <v>0</v>
      </c>
      <c r="AI45" s="1925">
        <v>0</v>
      </c>
      <c r="AJ45" s="1923">
        <v>0</v>
      </c>
      <c r="AK45" s="1924">
        <v>0</v>
      </c>
      <c r="AL45" s="1924">
        <v>0</v>
      </c>
      <c r="AM45" s="1925">
        <v>0</v>
      </c>
      <c r="AN45" s="1923">
        <v>0</v>
      </c>
      <c r="AO45" s="1924">
        <v>0</v>
      </c>
      <c r="AP45" s="1924">
        <v>0</v>
      </c>
      <c r="AQ45" s="1924">
        <v>0</v>
      </c>
      <c r="AR45" s="1923">
        <v>0</v>
      </c>
      <c r="AS45" s="1924">
        <v>0</v>
      </c>
      <c r="AT45" s="1924">
        <v>0</v>
      </c>
      <c r="AU45" s="1925">
        <v>0</v>
      </c>
      <c r="AV45" s="1923"/>
      <c r="AW45" s="1925"/>
    </row>
    <row r="46" spans="1:49" s="1426" customFormat="1" ht="16.5" thickBot="1">
      <c r="A46" s="1425" t="s">
        <v>140</v>
      </c>
      <c r="B46" s="2012">
        <v>8220.1200000000008</v>
      </c>
      <c r="C46" s="2013">
        <v>4538.34</v>
      </c>
      <c r="D46" s="2013">
        <v>6886.43</v>
      </c>
      <c r="E46" s="2014">
        <v>10261.26</v>
      </c>
      <c r="F46" s="2012">
        <v>8190.4800000000005</v>
      </c>
      <c r="G46" s="2013">
        <v>2636.05</v>
      </c>
      <c r="H46" s="2013">
        <v>10570.73</v>
      </c>
      <c r="I46" s="2014">
        <v>7411.8</v>
      </c>
      <c r="J46" s="2012">
        <v>8715.0299999999988</v>
      </c>
      <c r="K46" s="2013">
        <v>5345.02</v>
      </c>
      <c r="L46" s="2013">
        <v>2509.71</v>
      </c>
      <c r="M46" s="2014">
        <v>4319.49</v>
      </c>
      <c r="N46" s="1425" t="s">
        <v>140</v>
      </c>
      <c r="O46" s="2012">
        <v>2719.85</v>
      </c>
      <c r="P46" s="2013">
        <v>1755.57</v>
      </c>
      <c r="Q46" s="2013">
        <v>2423.8000000000002</v>
      </c>
      <c r="R46" s="2014">
        <v>1444.4099999999999</v>
      </c>
      <c r="S46" s="2012">
        <v>2662.9</v>
      </c>
      <c r="T46" s="2013">
        <v>4616.5029999999997</v>
      </c>
      <c r="U46" s="2013">
        <v>14638.981</v>
      </c>
      <c r="V46" s="2014">
        <v>5389.5190000000002</v>
      </c>
      <c r="W46" s="2012">
        <v>3649.9416080000001</v>
      </c>
      <c r="X46" s="2013">
        <v>1987.9580000000001</v>
      </c>
      <c r="Y46" s="2013">
        <v>0</v>
      </c>
      <c r="Z46" s="2014">
        <v>2410.7796669999998</v>
      </c>
      <c r="AA46" s="2012">
        <v>0</v>
      </c>
      <c r="AB46" s="2013">
        <v>2056.9540000000002</v>
      </c>
      <c r="AC46" s="2013">
        <v>0</v>
      </c>
      <c r="AD46" s="2013">
        <v>0</v>
      </c>
      <c r="AE46" s="1067" t="s">
        <v>140</v>
      </c>
      <c r="AF46" s="2012">
        <v>0</v>
      </c>
      <c r="AG46" s="2013">
        <v>0</v>
      </c>
      <c r="AH46" s="2013">
        <v>0</v>
      </c>
      <c r="AI46" s="2014">
        <v>0</v>
      </c>
      <c r="AJ46" s="2012">
        <v>0</v>
      </c>
      <c r="AK46" s="2013">
        <v>0</v>
      </c>
      <c r="AL46" s="2013">
        <v>0</v>
      </c>
      <c r="AM46" s="2014">
        <v>0</v>
      </c>
      <c r="AN46" s="2012">
        <v>0</v>
      </c>
      <c r="AO46" s="2013">
        <v>0</v>
      </c>
      <c r="AP46" s="2013">
        <v>0</v>
      </c>
      <c r="AQ46" s="2013">
        <v>0</v>
      </c>
      <c r="AR46" s="2012">
        <v>0</v>
      </c>
      <c r="AS46" s="2013">
        <v>0</v>
      </c>
      <c r="AT46" s="2013">
        <v>0</v>
      </c>
      <c r="AU46" s="2014">
        <v>0</v>
      </c>
      <c r="AV46" s="2012"/>
      <c r="AW46" s="2014"/>
    </row>
    <row r="47" spans="1:49" s="1080" customFormat="1" ht="17.25" thickTop="1" thickBot="1">
      <c r="A47" s="1407" t="s">
        <v>14</v>
      </c>
      <c r="B47" s="1938">
        <v>481210.58000000007</v>
      </c>
      <c r="C47" s="1939">
        <v>475222.88</v>
      </c>
      <c r="D47" s="1939">
        <v>539209.22</v>
      </c>
      <c r="E47" s="1939">
        <v>498192.62000000005</v>
      </c>
      <c r="F47" s="1938">
        <v>439855.51</v>
      </c>
      <c r="G47" s="1939">
        <v>442053.92999999993</v>
      </c>
      <c r="H47" s="1939">
        <v>574270.19999999995</v>
      </c>
      <c r="I47" s="1940">
        <v>633797.93000000005</v>
      </c>
      <c r="J47" s="1938">
        <v>383971.13</v>
      </c>
      <c r="K47" s="1939">
        <v>588007.49</v>
      </c>
      <c r="L47" s="1939">
        <v>528766.77</v>
      </c>
      <c r="M47" s="1940">
        <v>358970.81999999995</v>
      </c>
      <c r="N47" s="1407" t="s">
        <v>14</v>
      </c>
      <c r="O47" s="1938">
        <v>465285.91000000003</v>
      </c>
      <c r="P47" s="1939">
        <v>491116.9</v>
      </c>
      <c r="Q47" s="1939">
        <v>440644.56</v>
      </c>
      <c r="R47" s="1940">
        <v>393724.92</v>
      </c>
      <c r="S47" s="1938">
        <v>459586</v>
      </c>
      <c r="T47" s="1939">
        <v>401925.89999999997</v>
      </c>
      <c r="U47" s="1939">
        <v>702676.6880000002</v>
      </c>
      <c r="V47" s="1940">
        <v>586389.10400000005</v>
      </c>
      <c r="W47" s="1938">
        <v>329417.78035399999</v>
      </c>
      <c r="X47" s="1939">
        <v>237361.45699999999</v>
      </c>
      <c r="Y47" s="1939">
        <v>273259.655914</v>
      </c>
      <c r="Z47" s="1940">
        <v>468902.27613399999</v>
      </c>
      <c r="AA47" s="1938">
        <v>517228.87107299996</v>
      </c>
      <c r="AB47" s="1939">
        <v>705112.76041100011</v>
      </c>
      <c r="AC47" s="1939">
        <v>690768.71334899997</v>
      </c>
      <c r="AD47" s="1939">
        <v>699141.3773559999</v>
      </c>
      <c r="AE47" s="1544" t="s">
        <v>14</v>
      </c>
      <c r="AF47" s="1938">
        <v>761942.39358000003</v>
      </c>
      <c r="AG47" s="1939">
        <v>792517.95870800014</v>
      </c>
      <c r="AH47" s="1939">
        <v>817586.35059000005</v>
      </c>
      <c r="AI47" s="1940">
        <v>802907.61637900001</v>
      </c>
      <c r="AJ47" s="1938">
        <v>836029.05379799998</v>
      </c>
      <c r="AK47" s="1939">
        <v>875985.54997199995</v>
      </c>
      <c r="AL47" s="1939">
        <v>1001366.4</v>
      </c>
      <c r="AM47" s="1940">
        <v>1005781.1460470001</v>
      </c>
      <c r="AN47" s="1938">
        <v>933411.46318800992</v>
      </c>
      <c r="AO47" s="1939">
        <v>992206.99633600004</v>
      </c>
      <c r="AP47" s="1939">
        <v>1034555.5753620001</v>
      </c>
      <c r="AQ47" s="1939">
        <v>1161701.3114750001</v>
      </c>
      <c r="AR47" s="1938">
        <v>1298221.882404</v>
      </c>
      <c r="AS47" s="1939">
        <v>1262940.0888560002</v>
      </c>
      <c r="AT47" s="1939">
        <v>1294450.7598530003</v>
      </c>
      <c r="AU47" s="1940">
        <v>1261448.5009579109</v>
      </c>
      <c r="AV47" s="1938">
        <v>1461292.7826938399</v>
      </c>
      <c r="AW47" s="1940">
        <v>1448292.8903270001</v>
      </c>
    </row>
    <row r="48" spans="1:49" s="1424" customFormat="1" ht="18">
      <c r="A48" s="1463" t="s">
        <v>142</v>
      </c>
      <c r="B48" s="1918"/>
      <c r="C48" s="1918"/>
      <c r="D48" s="1918"/>
      <c r="E48" s="1918"/>
      <c r="F48" s="1917"/>
      <c r="G48" s="1918"/>
      <c r="H48" s="1918"/>
      <c r="I48" s="1922"/>
      <c r="J48" s="1917"/>
      <c r="K48" s="1918"/>
      <c r="L48" s="1918"/>
      <c r="M48" s="1922"/>
      <c r="N48" s="1463" t="s">
        <v>142</v>
      </c>
      <c r="O48" s="1917"/>
      <c r="P48" s="1918"/>
      <c r="Q48" s="1918"/>
      <c r="R48" s="1922"/>
      <c r="S48" s="1919"/>
      <c r="T48" s="1920"/>
      <c r="U48" s="1920"/>
      <c r="V48" s="1921"/>
      <c r="W48" s="1919"/>
      <c r="X48" s="1920"/>
      <c r="Y48" s="1920"/>
      <c r="Z48" s="1921"/>
      <c r="AA48" s="1919"/>
      <c r="AB48" s="1920"/>
      <c r="AC48" s="1920"/>
      <c r="AD48" s="1920"/>
      <c r="AE48" s="1549" t="s">
        <v>142</v>
      </c>
      <c r="AF48" s="1919"/>
      <c r="AG48" s="1920"/>
      <c r="AH48" s="1920"/>
      <c r="AI48" s="1921"/>
      <c r="AJ48" s="1919"/>
      <c r="AK48" s="1920"/>
      <c r="AL48" s="1920"/>
      <c r="AM48" s="1921"/>
      <c r="AN48" s="1919"/>
      <c r="AO48" s="1920"/>
      <c r="AP48" s="1920"/>
      <c r="AQ48" s="1920"/>
      <c r="AR48" s="1919"/>
      <c r="AS48" s="1920"/>
      <c r="AT48" s="1920"/>
      <c r="AU48" s="1921"/>
      <c r="AV48" s="1919"/>
      <c r="AW48" s="1921"/>
    </row>
    <row r="49" spans="1:49" s="1424" customFormat="1">
      <c r="A49" s="1374" t="s">
        <v>143</v>
      </c>
      <c r="B49" s="1918">
        <v>308413.44</v>
      </c>
      <c r="C49" s="1918">
        <v>345367.51</v>
      </c>
      <c r="D49" s="1918">
        <v>380800.99</v>
      </c>
      <c r="E49" s="1918">
        <v>353116.08</v>
      </c>
      <c r="F49" s="1917">
        <v>301285.65000000002</v>
      </c>
      <c r="G49" s="1918">
        <v>287281.99</v>
      </c>
      <c r="H49" s="1918">
        <v>327505.42000000004</v>
      </c>
      <c r="I49" s="1922">
        <v>395869.98</v>
      </c>
      <c r="J49" s="1917">
        <v>267824.43</v>
      </c>
      <c r="K49" s="1918">
        <v>408741.58999999997</v>
      </c>
      <c r="L49" s="1918">
        <v>343457.95</v>
      </c>
      <c r="M49" s="1922">
        <v>218257.06</v>
      </c>
      <c r="N49" s="1374" t="s">
        <v>143</v>
      </c>
      <c r="O49" s="1917">
        <v>305545.96000000002</v>
      </c>
      <c r="P49" s="1918">
        <v>287226.5</v>
      </c>
      <c r="Q49" s="1918">
        <v>247802.68</v>
      </c>
      <c r="R49" s="1922">
        <v>202741.23</v>
      </c>
      <c r="S49" s="1917">
        <v>251171</v>
      </c>
      <c r="T49" s="1918">
        <v>250411.14299999998</v>
      </c>
      <c r="U49" s="1918">
        <v>349317.02499999997</v>
      </c>
      <c r="V49" s="1922">
        <v>318778.95500000002</v>
      </c>
      <c r="W49" s="1917">
        <v>172800.47520600003</v>
      </c>
      <c r="X49" s="1918">
        <v>134380.74099999998</v>
      </c>
      <c r="Y49" s="1918">
        <v>144643.408302</v>
      </c>
      <c r="Z49" s="1922">
        <v>199955.102082</v>
      </c>
      <c r="AA49" s="1917">
        <v>224569.20804599999</v>
      </c>
      <c r="AB49" s="1918">
        <v>309625.645731</v>
      </c>
      <c r="AC49" s="1918">
        <v>309898.85444199998</v>
      </c>
      <c r="AD49" s="1918">
        <v>301293.138485</v>
      </c>
      <c r="AE49" s="981" t="s">
        <v>143</v>
      </c>
      <c r="AF49" s="1917">
        <v>332214.60291700001</v>
      </c>
      <c r="AG49" s="1918">
        <v>332780.05755500006</v>
      </c>
      <c r="AH49" s="1918">
        <v>332300.46532500006</v>
      </c>
      <c r="AI49" s="1922">
        <v>332327.98749299999</v>
      </c>
      <c r="AJ49" s="1917">
        <v>341868.77783799998</v>
      </c>
      <c r="AK49" s="1918">
        <v>330052.55629199999</v>
      </c>
      <c r="AL49" s="1918">
        <v>371721.2</v>
      </c>
      <c r="AM49" s="1922">
        <v>377690.96017099998</v>
      </c>
      <c r="AN49" s="1917">
        <v>381211.91342498001</v>
      </c>
      <c r="AO49" s="1918">
        <v>354538.51474900002</v>
      </c>
      <c r="AP49" s="1918">
        <v>351022.586412</v>
      </c>
      <c r="AQ49" s="1918">
        <v>405192.32495599997</v>
      </c>
      <c r="AR49" s="1917">
        <v>424470.60657200002</v>
      </c>
      <c r="AS49" s="1918">
        <v>397662.57290000003</v>
      </c>
      <c r="AT49" s="1918">
        <v>449956.708698</v>
      </c>
      <c r="AU49" s="1922">
        <v>393488.16733700002</v>
      </c>
      <c r="AV49" s="1917">
        <v>451546.89003538003</v>
      </c>
      <c r="AW49" s="1922">
        <v>447016.37237900001</v>
      </c>
    </row>
    <row r="50" spans="1:49" s="1426" customFormat="1">
      <c r="A50" s="1425" t="s">
        <v>144</v>
      </c>
      <c r="B50" s="1924">
        <v>132917.6</v>
      </c>
      <c r="C50" s="1924">
        <v>138705.98000000001</v>
      </c>
      <c r="D50" s="1924">
        <v>174910.93000000002</v>
      </c>
      <c r="E50" s="1924">
        <v>164007.22</v>
      </c>
      <c r="F50" s="1923">
        <v>107850.03</v>
      </c>
      <c r="G50" s="1924">
        <v>111128.35</v>
      </c>
      <c r="H50" s="1924">
        <v>123555.40000000001</v>
      </c>
      <c r="I50" s="1925">
        <v>147558.65</v>
      </c>
      <c r="J50" s="1923">
        <v>139488.85999999999</v>
      </c>
      <c r="K50" s="1924">
        <v>191634.79</v>
      </c>
      <c r="L50" s="1924">
        <v>186251.81</v>
      </c>
      <c r="M50" s="1925">
        <v>115543.04000000001</v>
      </c>
      <c r="N50" s="1425" t="s">
        <v>144</v>
      </c>
      <c r="O50" s="1923">
        <v>143994.39000000001</v>
      </c>
      <c r="P50" s="1924">
        <v>148445.84</v>
      </c>
      <c r="Q50" s="1924">
        <v>126522.68</v>
      </c>
      <c r="R50" s="1925">
        <v>105729.01000000001</v>
      </c>
      <c r="S50" s="1923">
        <v>139341.5</v>
      </c>
      <c r="T50" s="1924">
        <v>145404.23499999999</v>
      </c>
      <c r="U50" s="1924">
        <v>188131.66899999999</v>
      </c>
      <c r="V50" s="1925">
        <v>179328.13699999999</v>
      </c>
      <c r="W50" s="1923">
        <v>102908.81822000002</v>
      </c>
      <c r="X50" s="1924">
        <v>75249.948999999993</v>
      </c>
      <c r="Y50" s="1924">
        <v>69725.384156999993</v>
      </c>
      <c r="Z50" s="1925">
        <v>104731.26389999999</v>
      </c>
      <c r="AA50" s="1923">
        <v>110735.261</v>
      </c>
      <c r="AB50" s="1924">
        <v>170984.58600000001</v>
      </c>
      <c r="AC50" s="1924">
        <v>164354.693</v>
      </c>
      <c r="AD50" s="1924">
        <v>156789.65483300001</v>
      </c>
      <c r="AE50" s="1067" t="s">
        <v>144</v>
      </c>
      <c r="AF50" s="1923">
        <v>168868.95833300002</v>
      </c>
      <c r="AG50" s="1924">
        <v>174238.15883300002</v>
      </c>
      <c r="AH50" s="1924">
        <v>178938.133833</v>
      </c>
      <c r="AI50" s="1925">
        <v>171458.35</v>
      </c>
      <c r="AJ50" s="1923">
        <v>173376.05833299999</v>
      </c>
      <c r="AK50" s="1924">
        <v>179145.88011299999</v>
      </c>
      <c r="AL50" s="1924">
        <v>200515.3</v>
      </c>
      <c r="AM50" s="1925">
        <v>201596.19533299998</v>
      </c>
      <c r="AN50" s="1923">
        <v>193564.01339963</v>
      </c>
      <c r="AO50" s="1924">
        <v>189759.85127000001</v>
      </c>
      <c r="AP50" s="1924">
        <v>195029.54233299999</v>
      </c>
      <c r="AQ50" s="1924">
        <v>206032.58015699999</v>
      </c>
      <c r="AR50" s="1923">
        <v>204803.28249000001</v>
      </c>
      <c r="AS50" s="1924">
        <v>197420.52799999999</v>
      </c>
      <c r="AT50" s="1924">
        <v>217787.43349000002</v>
      </c>
      <c r="AU50" s="1925">
        <v>202200.00300000003</v>
      </c>
      <c r="AV50" s="1923">
        <v>223855.74715700001</v>
      </c>
      <c r="AW50" s="1925">
        <v>213835.03400000001</v>
      </c>
    </row>
    <row r="51" spans="1:49" s="1426" customFormat="1">
      <c r="A51" s="1425" t="s">
        <v>145</v>
      </c>
      <c r="B51" s="1924">
        <v>61551.7</v>
      </c>
      <c r="C51" s="1924">
        <v>80901.7</v>
      </c>
      <c r="D51" s="1924">
        <v>70847.89</v>
      </c>
      <c r="E51" s="1924">
        <v>88121.82</v>
      </c>
      <c r="F51" s="1923">
        <v>65912.88</v>
      </c>
      <c r="G51" s="1924">
        <v>76107.53</v>
      </c>
      <c r="H51" s="1924">
        <v>70283.44</v>
      </c>
      <c r="I51" s="1925">
        <v>87511.86</v>
      </c>
      <c r="J51" s="1923">
        <v>63315.71</v>
      </c>
      <c r="K51" s="1924">
        <v>107657.65</v>
      </c>
      <c r="L51" s="1924">
        <v>80792.39</v>
      </c>
      <c r="M51" s="1925">
        <v>46805.51</v>
      </c>
      <c r="N51" s="1425" t="s">
        <v>145</v>
      </c>
      <c r="O51" s="1923">
        <v>83622.83</v>
      </c>
      <c r="P51" s="1924">
        <v>77679.69</v>
      </c>
      <c r="Q51" s="1924">
        <v>72635.989999999991</v>
      </c>
      <c r="R51" s="1925">
        <v>68185.69</v>
      </c>
      <c r="S51" s="1923">
        <v>74680.600000000006</v>
      </c>
      <c r="T51" s="1924">
        <v>81065.01999999999</v>
      </c>
      <c r="U51" s="1924">
        <v>118232.86</v>
      </c>
      <c r="V51" s="1925">
        <v>92679.276000000013</v>
      </c>
      <c r="W51" s="1923">
        <v>32498.238747999996</v>
      </c>
      <c r="X51" s="1924">
        <v>23913.935000000001</v>
      </c>
      <c r="Y51" s="1924">
        <v>31047.688074000002</v>
      </c>
      <c r="Z51" s="1925">
        <v>32192.497368</v>
      </c>
      <c r="AA51" s="1923">
        <v>46246.841862999994</v>
      </c>
      <c r="AB51" s="1924">
        <v>84880.790696999989</v>
      </c>
      <c r="AC51" s="1924">
        <v>84621.74925600001</v>
      </c>
      <c r="AD51" s="1924">
        <v>72728.901161999995</v>
      </c>
      <c r="AE51" s="1067" t="s">
        <v>145</v>
      </c>
      <c r="AF51" s="1923">
        <v>85641.098093000008</v>
      </c>
      <c r="AG51" s="1924">
        <v>85881.528848000002</v>
      </c>
      <c r="AH51" s="1924">
        <v>87963.961848000006</v>
      </c>
      <c r="AI51" s="1925">
        <v>73177.526001000006</v>
      </c>
      <c r="AJ51" s="1923">
        <v>71190.811906999996</v>
      </c>
      <c r="AK51" s="1924">
        <v>83119.595671000003</v>
      </c>
      <c r="AL51" s="1924">
        <v>111759.8</v>
      </c>
      <c r="AM51" s="1925">
        <v>111862.56009099999</v>
      </c>
      <c r="AN51" s="1923">
        <v>79593.885266819998</v>
      </c>
      <c r="AO51" s="1924">
        <v>103537.141883</v>
      </c>
      <c r="AP51" s="1924">
        <v>104733.29009299999</v>
      </c>
      <c r="AQ51" s="1924">
        <v>112822.90239900001</v>
      </c>
      <c r="AR51" s="1923">
        <v>110511.188304</v>
      </c>
      <c r="AS51" s="1924">
        <v>104377.542</v>
      </c>
      <c r="AT51" s="1924">
        <v>93232.550304999997</v>
      </c>
      <c r="AU51" s="1925">
        <v>79916.760039999994</v>
      </c>
      <c r="AV51" s="1923">
        <v>103846.134565</v>
      </c>
      <c r="AW51" s="1925">
        <v>100585.903167</v>
      </c>
    </row>
    <row r="52" spans="1:49" s="1426" customFormat="1">
      <c r="A52" s="1425" t="s">
        <v>146</v>
      </c>
      <c r="B52" s="1924">
        <v>113944.14</v>
      </c>
      <c r="C52" s="1924">
        <v>125759.83</v>
      </c>
      <c r="D52" s="1924">
        <v>135042.16999999998</v>
      </c>
      <c r="E52" s="1924">
        <v>100987.04</v>
      </c>
      <c r="F52" s="1923">
        <v>127522.73999999999</v>
      </c>
      <c r="G52" s="1924">
        <v>100046.11</v>
      </c>
      <c r="H52" s="1924">
        <v>133666.58000000002</v>
      </c>
      <c r="I52" s="1925">
        <v>160799.47</v>
      </c>
      <c r="J52" s="1923">
        <v>65019.86</v>
      </c>
      <c r="K52" s="1924">
        <v>109449.15</v>
      </c>
      <c r="L52" s="1924">
        <v>76413.75</v>
      </c>
      <c r="M52" s="1925">
        <v>55908.509999999995</v>
      </c>
      <c r="N52" s="1425" t="s">
        <v>146</v>
      </c>
      <c r="O52" s="1923">
        <v>77928.740000000005</v>
      </c>
      <c r="P52" s="1924">
        <v>61100.969999999994</v>
      </c>
      <c r="Q52" s="1924">
        <v>48644.01</v>
      </c>
      <c r="R52" s="1925">
        <v>28826.53</v>
      </c>
      <c r="S52" s="1923">
        <v>37148.9</v>
      </c>
      <c r="T52" s="1924">
        <v>23941.888000000006</v>
      </c>
      <c r="U52" s="1924">
        <v>42952.495999999992</v>
      </c>
      <c r="V52" s="1925">
        <v>46771.542000000001</v>
      </c>
      <c r="W52" s="1923">
        <v>37393.418237999998</v>
      </c>
      <c r="X52" s="1924">
        <v>35216.857000000004</v>
      </c>
      <c r="Y52" s="1924">
        <v>43870.336070999998</v>
      </c>
      <c r="Z52" s="1925">
        <v>63031.340813999996</v>
      </c>
      <c r="AA52" s="1923">
        <v>67587.105182999992</v>
      </c>
      <c r="AB52" s="1924">
        <v>53760.269033999997</v>
      </c>
      <c r="AC52" s="1924">
        <v>60922.412185999994</v>
      </c>
      <c r="AD52" s="1924">
        <v>71774.582490000001</v>
      </c>
      <c r="AE52" s="1067" t="s">
        <v>146</v>
      </c>
      <c r="AF52" s="1923">
        <v>77704.546491000001</v>
      </c>
      <c r="AG52" s="1924">
        <v>72660.369873999996</v>
      </c>
      <c r="AH52" s="1924">
        <v>65398.369644000006</v>
      </c>
      <c r="AI52" s="1925">
        <v>87692.111491999996</v>
      </c>
      <c r="AJ52" s="1923">
        <v>97301.907597999991</v>
      </c>
      <c r="AK52" s="1924">
        <v>67787.080507999999</v>
      </c>
      <c r="AL52" s="1924">
        <v>59446.1</v>
      </c>
      <c r="AM52" s="1925">
        <v>64232.204747000003</v>
      </c>
      <c r="AN52" s="1923">
        <v>108054.01475852999</v>
      </c>
      <c r="AO52" s="1924">
        <v>61241.521596000006</v>
      </c>
      <c r="AP52" s="1924">
        <v>51259.753985999996</v>
      </c>
      <c r="AQ52" s="1924">
        <v>86336.842399999994</v>
      </c>
      <c r="AR52" s="1923">
        <v>109156.135778</v>
      </c>
      <c r="AS52" s="1924">
        <v>95864.502900000007</v>
      </c>
      <c r="AT52" s="1924">
        <v>138936.72490299999</v>
      </c>
      <c r="AU52" s="1925">
        <v>111371.40429700002</v>
      </c>
      <c r="AV52" s="1923">
        <v>123845.00831338001</v>
      </c>
      <c r="AW52" s="1925">
        <v>132595.43521199998</v>
      </c>
    </row>
    <row r="53" spans="1:49" s="1426" customFormat="1">
      <c r="A53" s="1465" t="s">
        <v>147</v>
      </c>
      <c r="B53" s="1924">
        <v>16149.31</v>
      </c>
      <c r="C53" s="1924">
        <v>22174.799999999999</v>
      </c>
      <c r="D53" s="1924">
        <v>21420.06</v>
      </c>
      <c r="E53" s="1924">
        <v>23928.54</v>
      </c>
      <c r="F53" s="1923">
        <v>47642.94</v>
      </c>
      <c r="G53" s="1924">
        <v>18220.32</v>
      </c>
      <c r="H53" s="1924">
        <v>22786.39</v>
      </c>
      <c r="I53" s="1925">
        <v>21593.870000000003</v>
      </c>
      <c r="J53" s="1923">
        <v>13045.74</v>
      </c>
      <c r="K53" s="1924">
        <v>35030.94</v>
      </c>
      <c r="L53" s="1924">
        <v>41615.96</v>
      </c>
      <c r="M53" s="1925">
        <v>19873.38</v>
      </c>
      <c r="N53" s="1465" t="s">
        <v>147</v>
      </c>
      <c r="O53" s="1923">
        <v>27717.050000000003</v>
      </c>
      <c r="P53" s="1924">
        <v>30846.85</v>
      </c>
      <c r="Q53" s="1924">
        <v>29563.03</v>
      </c>
      <c r="R53" s="1925">
        <v>26795.61</v>
      </c>
      <c r="S53" s="1923">
        <v>30977.200000000001</v>
      </c>
      <c r="T53" s="1924">
        <v>27782.800000000003</v>
      </c>
      <c r="U53" s="1924">
        <v>44686.930999999997</v>
      </c>
      <c r="V53" s="1925">
        <v>39563.566000000006</v>
      </c>
      <c r="W53" s="1923">
        <v>20649.231688</v>
      </c>
      <c r="X53" s="1924">
        <v>18949.675999999999</v>
      </c>
      <c r="Y53" s="1924">
        <v>22916.855819</v>
      </c>
      <c r="Z53" s="1925">
        <v>34709.229371000001</v>
      </c>
      <c r="AA53" s="1923">
        <v>38316.004521000003</v>
      </c>
      <c r="AB53" s="1924">
        <v>49918.956572000003</v>
      </c>
      <c r="AC53" s="1924">
        <v>52323.791211999996</v>
      </c>
      <c r="AD53" s="1924">
        <v>53263.989848000005</v>
      </c>
      <c r="AE53" s="1551" t="s">
        <v>147</v>
      </c>
      <c r="AF53" s="1923">
        <v>57273.901074000001</v>
      </c>
      <c r="AG53" s="1924">
        <v>64130.418061999997</v>
      </c>
      <c r="AH53" s="1924">
        <v>70890.484452000004</v>
      </c>
      <c r="AI53" s="1925">
        <v>64191.688475000003</v>
      </c>
      <c r="AJ53" s="1923">
        <v>73461.285034</v>
      </c>
      <c r="AK53" s="1924">
        <v>75481.059357999999</v>
      </c>
      <c r="AL53" s="1924">
        <v>81700.100000000006</v>
      </c>
      <c r="AM53" s="1925">
        <v>85901.682499000002</v>
      </c>
      <c r="AN53" s="1923">
        <v>81858.091434839997</v>
      </c>
      <c r="AO53" s="1924">
        <v>85593.623401000004</v>
      </c>
      <c r="AP53" s="1924">
        <v>77928.726691999997</v>
      </c>
      <c r="AQ53" s="1924">
        <v>90390.415303000002</v>
      </c>
      <c r="AR53" s="1923">
        <v>91354.879354999997</v>
      </c>
      <c r="AS53" s="1924">
        <v>94292.879746000006</v>
      </c>
      <c r="AT53" s="1924">
        <v>93872.960126999998</v>
      </c>
      <c r="AU53" s="1925">
        <v>91115.100688000006</v>
      </c>
      <c r="AV53" s="1923">
        <v>105512.71004569001</v>
      </c>
      <c r="AW53" s="1925">
        <v>105893.41947399999</v>
      </c>
    </row>
    <row r="54" spans="1:49" s="1426" customFormat="1">
      <c r="A54" s="1465" t="s">
        <v>148</v>
      </c>
      <c r="B54" s="1924">
        <v>19496.27</v>
      </c>
      <c r="C54" s="1924">
        <v>27410.98</v>
      </c>
      <c r="D54" s="1924">
        <v>34946.369999999995</v>
      </c>
      <c r="E54" s="1924">
        <v>17289.16</v>
      </c>
      <c r="F54" s="1923">
        <v>18594.21</v>
      </c>
      <c r="G54" s="1924">
        <v>21451.43</v>
      </c>
      <c r="H54" s="1924">
        <v>20984.77</v>
      </c>
      <c r="I54" s="1925">
        <v>27037.78</v>
      </c>
      <c r="J54" s="1923">
        <v>18109.43</v>
      </c>
      <c r="K54" s="1924">
        <v>22685.61</v>
      </c>
      <c r="L54" s="1924">
        <v>22297.71</v>
      </c>
      <c r="M54" s="1925">
        <v>19610.809999999998</v>
      </c>
      <c r="N54" s="1465" t="s">
        <v>148</v>
      </c>
      <c r="O54" s="1923">
        <v>26934.010000000002</v>
      </c>
      <c r="P54" s="1924">
        <v>22512.949999999997</v>
      </c>
      <c r="Q54" s="1924">
        <v>24963.57</v>
      </c>
      <c r="R54" s="1925">
        <v>11906.79</v>
      </c>
      <c r="S54" s="1923">
        <v>19044.599999999999</v>
      </c>
      <c r="T54" s="1924">
        <v>27275.911</v>
      </c>
      <c r="U54" s="1924">
        <v>31294.659</v>
      </c>
      <c r="V54" s="1925">
        <v>26076.233999999997</v>
      </c>
      <c r="W54" s="1923">
        <v>-1720.4270650000001</v>
      </c>
      <c r="X54" s="1924">
        <v>-2365.884</v>
      </c>
      <c r="Y54" s="1924">
        <v>733.51295600000003</v>
      </c>
      <c r="Z54" s="1925">
        <v>2881.4494830000003</v>
      </c>
      <c r="AA54" s="1923">
        <v>0</v>
      </c>
      <c r="AB54" s="1924">
        <v>9043.1209999999992</v>
      </c>
      <c r="AC54" s="1924">
        <v>0</v>
      </c>
      <c r="AD54" s="1924">
        <v>0</v>
      </c>
      <c r="AE54" s="1551" t="s">
        <v>148</v>
      </c>
      <c r="AF54" s="1923">
        <v>0</v>
      </c>
      <c r="AG54" s="1924">
        <v>0</v>
      </c>
      <c r="AH54" s="1924">
        <v>0</v>
      </c>
      <c r="AI54" s="1925">
        <v>0</v>
      </c>
      <c r="AJ54" s="1923">
        <v>0</v>
      </c>
      <c r="AK54" s="1924">
        <v>0</v>
      </c>
      <c r="AL54" s="1924">
        <v>0</v>
      </c>
      <c r="AM54" s="1925">
        <v>0</v>
      </c>
      <c r="AN54" s="1923">
        <v>0</v>
      </c>
      <c r="AO54" s="1924">
        <v>0</v>
      </c>
      <c r="AP54" s="1924">
        <v>0</v>
      </c>
      <c r="AQ54" s="1924">
        <v>0</v>
      </c>
      <c r="AR54" s="1923">
        <v>0</v>
      </c>
      <c r="AS54" s="1924">
        <v>0</v>
      </c>
      <c r="AT54" s="1924">
        <v>0</v>
      </c>
      <c r="AU54" s="1925">
        <v>1.71</v>
      </c>
      <c r="AV54" s="1923">
        <v>0</v>
      </c>
      <c r="AW54" s="1925">
        <v>0</v>
      </c>
    </row>
    <row r="55" spans="1:49" s="1426" customFormat="1">
      <c r="A55" s="1465" t="s">
        <v>149</v>
      </c>
      <c r="B55" s="1924">
        <v>50197.369999999995</v>
      </c>
      <c r="C55" s="1924">
        <v>61449.25</v>
      </c>
      <c r="D55" s="1924">
        <v>58354.22</v>
      </c>
      <c r="E55" s="1924">
        <v>35937.29</v>
      </c>
      <c r="F55" s="1923">
        <v>38309.43</v>
      </c>
      <c r="G55" s="1924">
        <v>42539.97</v>
      </c>
      <c r="H55" s="1924">
        <v>42433.85</v>
      </c>
      <c r="I55" s="1925">
        <v>47654.36</v>
      </c>
      <c r="J55" s="1923">
        <v>24243.58</v>
      </c>
      <c r="K55" s="1924">
        <v>41368.729999999996</v>
      </c>
      <c r="L55" s="1924">
        <v>16012.820000000002</v>
      </c>
      <c r="M55" s="1925">
        <v>15763.84</v>
      </c>
      <c r="N55" s="1465" t="s">
        <v>149</v>
      </c>
      <c r="O55" s="1923">
        <v>14248.660000000002</v>
      </c>
      <c r="P55" s="1924">
        <v>10879.210000000001</v>
      </c>
      <c r="Q55" s="1924">
        <v>6719.6900000000005</v>
      </c>
      <c r="R55" s="1925">
        <v>15347.56</v>
      </c>
      <c r="S55" s="1923">
        <v>15904</v>
      </c>
      <c r="T55" s="1924">
        <v>-9108.3459999999995</v>
      </c>
      <c r="U55" s="1924">
        <v>9210.3509999999987</v>
      </c>
      <c r="V55" s="1925">
        <v>2345.8199999999997</v>
      </c>
      <c r="W55" s="1923">
        <v>20861.876121000001</v>
      </c>
      <c r="X55" s="1924">
        <v>22547.159</v>
      </c>
      <c r="Y55" s="1924">
        <v>20219.967295999999</v>
      </c>
      <c r="Z55" s="1925">
        <v>26429.209504999999</v>
      </c>
      <c r="AA55" s="1923">
        <v>37387.791662000003</v>
      </c>
      <c r="AB55" s="1924">
        <v>2166.6884620000019</v>
      </c>
      <c r="AC55" s="1924">
        <v>8598.6209739999977</v>
      </c>
      <c r="AD55" s="1924">
        <v>18510.592642</v>
      </c>
      <c r="AE55" s="1551" t="s">
        <v>149</v>
      </c>
      <c r="AF55" s="1923">
        <v>20430.645416999996</v>
      </c>
      <c r="AG55" s="1924">
        <v>8529.9518119999993</v>
      </c>
      <c r="AH55" s="1924">
        <v>-5492.1148079999984</v>
      </c>
      <c r="AI55" s="1925">
        <v>23500.423016999997</v>
      </c>
      <c r="AJ55" s="1923">
        <v>23840.622563999998</v>
      </c>
      <c r="AK55" s="1924">
        <v>-7693.9788500000031</v>
      </c>
      <c r="AL55" s="1924">
        <v>-22254</v>
      </c>
      <c r="AM55" s="1925">
        <v>-21669.477751999999</v>
      </c>
      <c r="AN55" s="1923">
        <v>26195.923323689996</v>
      </c>
      <c r="AO55" s="1924">
        <v>-24352.101805000002</v>
      </c>
      <c r="AP55" s="1924">
        <v>-26668.972706</v>
      </c>
      <c r="AQ55" s="1924">
        <v>-4053.5729030000002</v>
      </c>
      <c r="AR55" s="1923">
        <v>17801.256422999999</v>
      </c>
      <c r="AS55" s="1924">
        <v>1571.6231539999972</v>
      </c>
      <c r="AT55" s="1924">
        <v>45063.764775999996</v>
      </c>
      <c r="AU55" s="1925">
        <v>20254.593609</v>
      </c>
      <c r="AV55" s="1923">
        <v>18332.298267690006</v>
      </c>
      <c r="AW55" s="1925">
        <v>26702.015737999998</v>
      </c>
    </row>
    <row r="56" spans="1:49" s="1426" customFormat="1">
      <c r="A56" s="1465" t="s">
        <v>150</v>
      </c>
      <c r="B56" s="1924">
        <v>28101.19</v>
      </c>
      <c r="C56" s="1924">
        <v>14724.8</v>
      </c>
      <c r="D56" s="1924">
        <v>20321.519999999997</v>
      </c>
      <c r="E56" s="1924">
        <v>23832.05</v>
      </c>
      <c r="F56" s="1923">
        <v>22976.16</v>
      </c>
      <c r="G56" s="1924">
        <v>17834.39</v>
      </c>
      <c r="H56" s="1924">
        <v>47461.57</v>
      </c>
      <c r="I56" s="1925">
        <v>64513.459999999992</v>
      </c>
      <c r="J56" s="1923">
        <v>9621.11</v>
      </c>
      <c r="K56" s="1924">
        <v>10363.869999999999</v>
      </c>
      <c r="L56" s="1924">
        <v>-3512.74</v>
      </c>
      <c r="M56" s="1925">
        <v>660.47999999999956</v>
      </c>
      <c r="N56" s="1465" t="s">
        <v>150</v>
      </c>
      <c r="O56" s="1923">
        <v>9029.02</v>
      </c>
      <c r="P56" s="1924">
        <v>-3138.0400000000004</v>
      </c>
      <c r="Q56" s="1924">
        <v>-12602.279999999999</v>
      </c>
      <c r="R56" s="1925">
        <v>-25223.43</v>
      </c>
      <c r="S56" s="1923">
        <v>-28776.9</v>
      </c>
      <c r="T56" s="1924">
        <v>-22008.476999999999</v>
      </c>
      <c r="U56" s="1924">
        <v>-42239.445</v>
      </c>
      <c r="V56" s="1925">
        <v>-21214.077999999998</v>
      </c>
      <c r="W56" s="1923">
        <v>-2397.262506</v>
      </c>
      <c r="X56" s="1924">
        <v>-3914.0940000000001</v>
      </c>
      <c r="Y56" s="1924">
        <v>0</v>
      </c>
      <c r="Z56" s="1925">
        <v>-988.5475449999999</v>
      </c>
      <c r="AA56" s="1923">
        <v>-8116.6909999999998</v>
      </c>
      <c r="AB56" s="1924">
        <v>-7368.4970000000003</v>
      </c>
      <c r="AC56" s="1924">
        <v>0</v>
      </c>
      <c r="AD56" s="1924">
        <v>0</v>
      </c>
      <c r="AE56" s="1551" t="s">
        <v>150</v>
      </c>
      <c r="AF56" s="1923">
        <v>0</v>
      </c>
      <c r="AG56" s="1924">
        <v>0</v>
      </c>
      <c r="AH56" s="1924">
        <v>0</v>
      </c>
      <c r="AI56" s="1925">
        <v>0</v>
      </c>
      <c r="AJ56" s="1923">
        <v>0</v>
      </c>
      <c r="AK56" s="1924">
        <v>0</v>
      </c>
      <c r="AL56" s="1924">
        <v>0</v>
      </c>
      <c r="AM56" s="1925">
        <v>0</v>
      </c>
      <c r="AN56" s="1923">
        <v>0</v>
      </c>
      <c r="AO56" s="1924">
        <v>0</v>
      </c>
      <c r="AP56" s="1924">
        <v>0</v>
      </c>
      <c r="AQ56" s="1924">
        <v>0</v>
      </c>
      <c r="AR56" s="1923">
        <v>0</v>
      </c>
      <c r="AS56" s="1924">
        <v>0</v>
      </c>
      <c r="AT56" s="1924">
        <v>0</v>
      </c>
      <c r="AU56" s="1925">
        <v>0</v>
      </c>
      <c r="AV56" s="1923">
        <v>0</v>
      </c>
      <c r="AW56" s="1925">
        <v>0</v>
      </c>
    </row>
    <row r="57" spans="1:49" s="1424" customFormat="1">
      <c r="A57" s="1374" t="s">
        <v>151</v>
      </c>
      <c r="B57" s="1918">
        <v>25037.75</v>
      </c>
      <c r="C57" s="1918">
        <v>33881.53</v>
      </c>
      <c r="D57" s="1918">
        <v>40610.04</v>
      </c>
      <c r="E57" s="1918">
        <v>28316.05</v>
      </c>
      <c r="F57" s="1917">
        <v>23028.52</v>
      </c>
      <c r="G57" s="1918">
        <v>41344.89</v>
      </c>
      <c r="H57" s="1918">
        <v>25680</v>
      </c>
      <c r="I57" s="1922">
        <v>32327.240000000005</v>
      </c>
      <c r="J57" s="1917">
        <v>23760.829999999998</v>
      </c>
      <c r="K57" s="1918">
        <v>41530.959999999999</v>
      </c>
      <c r="L57" s="1918">
        <v>38336.07</v>
      </c>
      <c r="M57" s="1922">
        <v>28010.92</v>
      </c>
      <c r="N57" s="1374" t="s">
        <v>151</v>
      </c>
      <c r="O57" s="1917">
        <v>32835.449999999997</v>
      </c>
      <c r="P57" s="1918">
        <v>38801.42</v>
      </c>
      <c r="Q57" s="1918">
        <v>25872.58</v>
      </c>
      <c r="R57" s="1922">
        <v>26860.080000000002</v>
      </c>
      <c r="S57" s="1917">
        <v>32725.5</v>
      </c>
      <c r="T57" s="1918">
        <v>22544.784</v>
      </c>
      <c r="U57" s="1918">
        <v>57419.959000000003</v>
      </c>
      <c r="V57" s="1922">
        <v>41656.345000000001</v>
      </c>
      <c r="W57" s="1917">
        <v>23442.928723000001</v>
      </c>
      <c r="X57" s="1918">
        <v>16268.163999999999</v>
      </c>
      <c r="Y57" s="1918">
        <v>16382.077095000001</v>
      </c>
      <c r="Z57" s="1922">
        <v>38258.421480000005</v>
      </c>
      <c r="AA57" s="1917">
        <v>44649.624121999994</v>
      </c>
      <c r="AB57" s="1918">
        <v>48618.006431000002</v>
      </c>
      <c r="AC57" s="1918">
        <v>41171.501211000003</v>
      </c>
      <c r="AD57" s="1918">
        <v>54908.994722000003</v>
      </c>
      <c r="AE57" s="981" t="s">
        <v>151</v>
      </c>
      <c r="AF57" s="1917">
        <v>48423.244392000001</v>
      </c>
      <c r="AG57" s="1918">
        <v>66225.321303999997</v>
      </c>
      <c r="AH57" s="1918">
        <v>65300.341182000004</v>
      </c>
      <c r="AI57" s="1922">
        <v>72375.834986000002</v>
      </c>
      <c r="AJ57" s="1917">
        <v>58692.984113999999</v>
      </c>
      <c r="AK57" s="1918">
        <v>70632.144469999999</v>
      </c>
      <c r="AL57" s="1918">
        <v>85068.5</v>
      </c>
      <c r="AM57" s="1922">
        <v>92063.189656000002</v>
      </c>
      <c r="AN57" s="1917">
        <v>65384.050582040007</v>
      </c>
      <c r="AO57" s="1918">
        <v>72517.451465999999</v>
      </c>
      <c r="AP57" s="1918">
        <v>85510.221419000009</v>
      </c>
      <c r="AQ57" s="1918">
        <v>101147.472481</v>
      </c>
      <c r="AR57" s="1917">
        <v>98143.614884999988</v>
      </c>
      <c r="AS57" s="1918">
        <v>88200.428801999995</v>
      </c>
      <c r="AT57" s="1918">
        <v>83058.568429999999</v>
      </c>
      <c r="AU57" s="1922">
        <v>106958.55425099999</v>
      </c>
      <c r="AV57" s="1917">
        <v>95835.393787020002</v>
      </c>
      <c r="AW57" s="1922">
        <v>96636.775166999985</v>
      </c>
    </row>
    <row r="58" spans="1:49" s="1426" customFormat="1">
      <c r="A58" s="1425" t="s">
        <v>152</v>
      </c>
      <c r="B58" s="1924">
        <v>2075.11</v>
      </c>
      <c r="C58" s="1924">
        <v>2450.29</v>
      </c>
      <c r="D58" s="1924">
        <v>2549.9699999999998</v>
      </c>
      <c r="E58" s="1924">
        <v>3208.76</v>
      </c>
      <c r="F58" s="1923">
        <v>1130</v>
      </c>
      <c r="G58" s="1924">
        <v>13579.19</v>
      </c>
      <c r="H58" s="1924">
        <v>2429.9899999999998</v>
      </c>
      <c r="I58" s="1925">
        <v>1714.51</v>
      </c>
      <c r="J58" s="1923">
        <v>1370.67</v>
      </c>
      <c r="K58" s="1924">
        <v>1336.84</v>
      </c>
      <c r="L58" s="1924">
        <v>995.24</v>
      </c>
      <c r="M58" s="1925">
        <v>764.7</v>
      </c>
      <c r="N58" s="1425" t="s">
        <v>152</v>
      </c>
      <c r="O58" s="1923">
        <v>1649.65</v>
      </c>
      <c r="P58" s="1924">
        <v>1211.4100000000001</v>
      </c>
      <c r="Q58" s="1924">
        <v>1781.96</v>
      </c>
      <c r="R58" s="1925">
        <v>4412.68</v>
      </c>
      <c r="S58" s="1923">
        <v>4625</v>
      </c>
      <c r="T58" s="1924">
        <v>534.23399999999992</v>
      </c>
      <c r="U58" s="1924">
        <v>4639.6100000000006</v>
      </c>
      <c r="V58" s="1925">
        <v>2193.1990000000001</v>
      </c>
      <c r="W58" s="1923">
        <v>233.816653</v>
      </c>
      <c r="X58" s="1924">
        <v>18.577000000000002</v>
      </c>
      <c r="Y58" s="1924">
        <v>866.51270499999998</v>
      </c>
      <c r="Z58" s="1925">
        <v>919.38207899999998</v>
      </c>
      <c r="AA58" s="1923">
        <v>0</v>
      </c>
      <c r="AB58" s="1924">
        <v>173.97200000000001</v>
      </c>
      <c r="AC58" s="1924">
        <v>0</v>
      </c>
      <c r="AD58" s="1924">
        <v>0</v>
      </c>
      <c r="AE58" s="1067" t="s">
        <v>152</v>
      </c>
      <c r="AF58" s="1923">
        <v>0</v>
      </c>
      <c r="AG58" s="1924">
        <v>0</v>
      </c>
      <c r="AH58" s="1924">
        <v>0</v>
      </c>
      <c r="AI58" s="1925">
        <v>0</v>
      </c>
      <c r="AJ58" s="1923">
        <v>0</v>
      </c>
      <c r="AK58" s="1924">
        <v>0</v>
      </c>
      <c r="AL58" s="1924">
        <v>0</v>
      </c>
      <c r="AM58" s="1925">
        <v>0</v>
      </c>
      <c r="AN58" s="1923">
        <v>0</v>
      </c>
      <c r="AO58" s="1924">
        <v>0</v>
      </c>
      <c r="AP58" s="1924">
        <v>0</v>
      </c>
      <c r="AQ58" s="1924">
        <v>0</v>
      </c>
      <c r="AR58" s="1923">
        <v>0</v>
      </c>
      <c r="AS58" s="1924">
        <v>0</v>
      </c>
      <c r="AT58" s="1924">
        <v>0</v>
      </c>
      <c r="AU58" s="1925">
        <v>0</v>
      </c>
      <c r="AV58" s="1923">
        <v>0</v>
      </c>
      <c r="AW58" s="1925"/>
    </row>
    <row r="59" spans="1:49" s="1426" customFormat="1">
      <c r="A59" s="1425" t="s">
        <v>153</v>
      </c>
      <c r="B59" s="1924">
        <v>2379.8199999999997</v>
      </c>
      <c r="C59" s="1924">
        <v>5055</v>
      </c>
      <c r="D59" s="1924">
        <v>2150.2000000000003</v>
      </c>
      <c r="E59" s="1924">
        <v>5156.3599999999997</v>
      </c>
      <c r="F59" s="1923">
        <v>3242.95</v>
      </c>
      <c r="G59" s="1924">
        <v>3803.18</v>
      </c>
      <c r="H59" s="1924">
        <v>3811.6000000000004</v>
      </c>
      <c r="I59" s="1925">
        <v>7896.93</v>
      </c>
      <c r="J59" s="1923">
        <v>5131.4699999999993</v>
      </c>
      <c r="K59" s="1924">
        <v>7881.1</v>
      </c>
      <c r="L59" s="1924">
        <v>7484.01</v>
      </c>
      <c r="M59" s="1925">
        <v>4879.0599999999995</v>
      </c>
      <c r="N59" s="1425" t="s">
        <v>153</v>
      </c>
      <c r="O59" s="1923">
        <v>5854.99</v>
      </c>
      <c r="P59" s="1924">
        <v>6937.79</v>
      </c>
      <c r="Q59" s="1924">
        <v>4164.18</v>
      </c>
      <c r="R59" s="1925">
        <v>4012.07</v>
      </c>
      <c r="S59" s="1923">
        <v>5329.9</v>
      </c>
      <c r="T59" s="1924">
        <v>6434.4010000000007</v>
      </c>
      <c r="U59" s="1924">
        <v>10231.001</v>
      </c>
      <c r="V59" s="1925">
        <v>7656.7649999999994</v>
      </c>
      <c r="W59" s="1923">
        <v>435.16261900000001</v>
      </c>
      <c r="X59" s="1924">
        <v>393.32299999999998</v>
      </c>
      <c r="Y59" s="1924">
        <v>259.761169</v>
      </c>
      <c r="Z59" s="1925">
        <v>1129.9935330000001</v>
      </c>
      <c r="AA59" s="1923">
        <v>0</v>
      </c>
      <c r="AB59" s="1924">
        <v>0</v>
      </c>
      <c r="AC59" s="1924">
        <v>0</v>
      </c>
      <c r="AD59" s="1924">
        <v>0</v>
      </c>
      <c r="AE59" s="1067" t="s">
        <v>153</v>
      </c>
      <c r="AF59" s="1923">
        <v>0</v>
      </c>
      <c r="AG59" s="1924">
        <v>0</v>
      </c>
      <c r="AH59" s="1924">
        <v>0</v>
      </c>
      <c r="AI59" s="1925">
        <v>0</v>
      </c>
      <c r="AJ59" s="1923">
        <v>0</v>
      </c>
      <c r="AK59" s="1924">
        <v>0</v>
      </c>
      <c r="AL59" s="1924">
        <v>0</v>
      </c>
      <c r="AM59" s="1925">
        <v>0</v>
      </c>
      <c r="AN59" s="1923">
        <v>0</v>
      </c>
      <c r="AO59" s="1924">
        <v>0</v>
      </c>
      <c r="AP59" s="1924">
        <v>0</v>
      </c>
      <c r="AQ59" s="1924">
        <v>0</v>
      </c>
      <c r="AR59" s="1923">
        <v>0</v>
      </c>
      <c r="AS59" s="1924">
        <v>0</v>
      </c>
      <c r="AT59" s="1924">
        <v>0</v>
      </c>
      <c r="AU59" s="1925">
        <v>142.61799999999999</v>
      </c>
      <c r="AV59" s="1923">
        <v>146.89653999999999</v>
      </c>
      <c r="AW59" s="1925"/>
    </row>
    <row r="60" spans="1:49" s="1426" customFormat="1">
      <c r="A60" s="1425" t="s">
        <v>154</v>
      </c>
      <c r="B60" s="1924">
        <v>4316.12</v>
      </c>
      <c r="C60" s="1924">
        <v>5774.46</v>
      </c>
      <c r="D60" s="1924">
        <v>6503.1200000000008</v>
      </c>
      <c r="E60" s="1924">
        <v>1253.0300000000002</v>
      </c>
      <c r="F60" s="1923">
        <v>515.14</v>
      </c>
      <c r="G60" s="1924">
        <v>2659.71</v>
      </c>
      <c r="H60" s="1924">
        <v>2071.79</v>
      </c>
      <c r="I60" s="1925">
        <v>1786.52</v>
      </c>
      <c r="J60" s="1923">
        <v>108.97</v>
      </c>
      <c r="K60" s="1924">
        <v>297.35000000000002</v>
      </c>
      <c r="L60" s="1924">
        <v>3223.0699999999997</v>
      </c>
      <c r="M60" s="1925">
        <v>914.99</v>
      </c>
      <c r="N60" s="1425" t="s">
        <v>154</v>
      </c>
      <c r="O60" s="1923">
        <v>1028.33</v>
      </c>
      <c r="P60" s="1924">
        <v>1457.28</v>
      </c>
      <c r="Q60" s="1924">
        <v>816.38</v>
      </c>
      <c r="R60" s="1925">
        <v>207.75</v>
      </c>
      <c r="S60" s="1923">
        <v>753.6</v>
      </c>
      <c r="T60" s="1924">
        <v>1387.702</v>
      </c>
      <c r="U60" s="1924">
        <v>990.49800000000005</v>
      </c>
      <c r="V60" s="1925">
        <v>876.9369999999999</v>
      </c>
      <c r="W60" s="1923">
        <v>207.38118499999999</v>
      </c>
      <c r="X60" s="1924">
        <v>206.679</v>
      </c>
      <c r="Y60" s="1924">
        <v>0</v>
      </c>
      <c r="Z60" s="1925">
        <v>0</v>
      </c>
      <c r="AA60" s="1923">
        <v>0</v>
      </c>
      <c r="AB60" s="1924">
        <v>0</v>
      </c>
      <c r="AC60" s="1924">
        <v>0</v>
      </c>
      <c r="AD60" s="1924">
        <v>0</v>
      </c>
      <c r="AE60" s="1067" t="s">
        <v>154</v>
      </c>
      <c r="AF60" s="1923">
        <v>0</v>
      </c>
      <c r="AG60" s="1924">
        <v>0</v>
      </c>
      <c r="AH60" s="1924">
        <v>0</v>
      </c>
      <c r="AI60" s="1925">
        <v>0</v>
      </c>
      <c r="AJ60" s="1923">
        <v>0</v>
      </c>
      <c r="AK60" s="1924">
        <v>0</v>
      </c>
      <c r="AL60" s="1924">
        <v>0</v>
      </c>
      <c r="AM60" s="1925">
        <v>0</v>
      </c>
      <c r="AN60" s="1923">
        <v>0</v>
      </c>
      <c r="AO60" s="1924">
        <v>0</v>
      </c>
      <c r="AP60" s="1924">
        <v>13448.612474000001</v>
      </c>
      <c r="AQ60" s="1924">
        <v>28409.974387000002</v>
      </c>
      <c r="AR60" s="1923">
        <v>2710.933</v>
      </c>
      <c r="AS60" s="1924">
        <v>0</v>
      </c>
      <c r="AT60" s="1924">
        <v>34817.274255000004</v>
      </c>
      <c r="AU60" s="1925">
        <v>54273.868644000002</v>
      </c>
      <c r="AV60" s="1923">
        <v>58482.095129000001</v>
      </c>
      <c r="AW60" s="1925">
        <v>4293.9582989999999</v>
      </c>
    </row>
    <row r="61" spans="1:49" s="1426" customFormat="1">
      <c r="A61" s="1425" t="s">
        <v>155</v>
      </c>
      <c r="B61" s="1924">
        <v>509.07000000000005</v>
      </c>
      <c r="C61" s="1924">
        <v>1563.42</v>
      </c>
      <c r="D61" s="1924">
        <v>1897.04</v>
      </c>
      <c r="E61" s="1924">
        <v>2204.5300000000002</v>
      </c>
      <c r="F61" s="1923">
        <v>1421.59</v>
      </c>
      <c r="G61" s="1924">
        <v>212.01</v>
      </c>
      <c r="H61" s="1924">
        <v>1098.3499999999999</v>
      </c>
      <c r="I61" s="1925">
        <v>1403.28</v>
      </c>
      <c r="J61" s="1923">
        <v>1084.8499999999999</v>
      </c>
      <c r="K61" s="1924">
        <v>1864.27</v>
      </c>
      <c r="L61" s="1924">
        <v>1776.3899999999999</v>
      </c>
      <c r="M61" s="1925">
        <v>4157.8500000000004</v>
      </c>
      <c r="N61" s="1425" t="s">
        <v>155</v>
      </c>
      <c r="O61" s="1923">
        <v>1470.1699999999998</v>
      </c>
      <c r="P61" s="1924">
        <v>3136.1800000000003</v>
      </c>
      <c r="Q61" s="1924">
        <v>1255.6199999999999</v>
      </c>
      <c r="R61" s="1925">
        <v>1119.52</v>
      </c>
      <c r="S61" s="1923">
        <v>1483.9</v>
      </c>
      <c r="T61" s="1924">
        <v>531.22500000000002</v>
      </c>
      <c r="U61" s="1924">
        <v>682.72299999999996</v>
      </c>
      <c r="V61" s="1925">
        <v>1378.511</v>
      </c>
      <c r="W61" s="1923">
        <v>551.12497399999995</v>
      </c>
      <c r="X61" s="1924">
        <v>0</v>
      </c>
      <c r="Y61" s="1924">
        <v>0</v>
      </c>
      <c r="Z61" s="1925">
        <v>0</v>
      </c>
      <c r="AA61" s="1923">
        <v>0</v>
      </c>
      <c r="AB61" s="1924">
        <v>0</v>
      </c>
      <c r="AC61" s="1924">
        <v>0</v>
      </c>
      <c r="AD61" s="1924">
        <v>0</v>
      </c>
      <c r="AE61" s="1067" t="s">
        <v>155</v>
      </c>
      <c r="AF61" s="1923">
        <v>0</v>
      </c>
      <c r="AG61" s="1924">
        <v>0</v>
      </c>
      <c r="AH61" s="1924">
        <v>0</v>
      </c>
      <c r="AI61" s="1925">
        <v>0</v>
      </c>
      <c r="AJ61" s="1923">
        <v>0</v>
      </c>
      <c r="AK61" s="1924">
        <v>0</v>
      </c>
      <c r="AL61" s="1924">
        <v>0</v>
      </c>
      <c r="AM61" s="1925">
        <v>0</v>
      </c>
      <c r="AN61" s="1923">
        <v>0</v>
      </c>
      <c r="AO61" s="1924">
        <v>0</v>
      </c>
      <c r="AP61" s="1924">
        <v>0</v>
      </c>
      <c r="AQ61" s="1924">
        <v>0</v>
      </c>
      <c r="AR61" s="1923">
        <v>0</v>
      </c>
      <c r="AS61" s="1924">
        <v>0</v>
      </c>
      <c r="AT61" s="1924">
        <v>0</v>
      </c>
      <c r="AU61" s="1925">
        <v>683.10400000000004</v>
      </c>
      <c r="AV61" s="1923">
        <v>1686.903</v>
      </c>
      <c r="AW61" s="1925"/>
    </row>
    <row r="62" spans="1:49" s="1426" customFormat="1">
      <c r="A62" s="1425" t="s">
        <v>156</v>
      </c>
      <c r="B62" s="1924">
        <v>3109.91</v>
      </c>
      <c r="C62" s="1924">
        <v>4917.66</v>
      </c>
      <c r="D62" s="1924">
        <v>2692.46</v>
      </c>
      <c r="E62" s="1924">
        <v>2255.48</v>
      </c>
      <c r="F62" s="1923">
        <v>2320</v>
      </c>
      <c r="G62" s="1924">
        <v>5674.14</v>
      </c>
      <c r="H62" s="1924">
        <v>5198.42</v>
      </c>
      <c r="I62" s="1925">
        <v>5462.45</v>
      </c>
      <c r="J62" s="1923">
        <v>2691.46</v>
      </c>
      <c r="K62" s="1924">
        <v>4832.28</v>
      </c>
      <c r="L62" s="1924">
        <v>5364.83</v>
      </c>
      <c r="M62" s="1925">
        <v>977.3</v>
      </c>
      <c r="N62" s="1425" t="s">
        <v>156</v>
      </c>
      <c r="O62" s="1923">
        <v>1442.89</v>
      </c>
      <c r="P62" s="1924">
        <v>1485.23</v>
      </c>
      <c r="Q62" s="1924">
        <v>1181.3499999999999</v>
      </c>
      <c r="R62" s="1925">
        <v>1161.93</v>
      </c>
      <c r="S62" s="1923">
        <v>1441.1</v>
      </c>
      <c r="T62" s="1924">
        <v>942.56799999999998</v>
      </c>
      <c r="U62" s="1924">
        <v>1666.694</v>
      </c>
      <c r="V62" s="1925">
        <v>736.30799999999999</v>
      </c>
      <c r="W62" s="1923">
        <v>0</v>
      </c>
      <c r="X62" s="1924">
        <v>0</v>
      </c>
      <c r="Y62" s="1924">
        <v>0</v>
      </c>
      <c r="Z62" s="1925">
        <v>552.63199999999995</v>
      </c>
      <c r="AA62" s="1923">
        <v>0</v>
      </c>
      <c r="AB62" s="1924">
        <v>0</v>
      </c>
      <c r="AC62" s="1924">
        <v>0</v>
      </c>
      <c r="AD62" s="1924">
        <v>0</v>
      </c>
      <c r="AE62" s="1067" t="s">
        <v>156</v>
      </c>
      <c r="AF62" s="1923">
        <v>0</v>
      </c>
      <c r="AG62" s="1924">
        <v>0</v>
      </c>
      <c r="AH62" s="1924">
        <v>0</v>
      </c>
      <c r="AI62" s="1925">
        <v>0</v>
      </c>
      <c r="AJ62" s="1923">
        <v>0</v>
      </c>
      <c r="AK62" s="1924">
        <v>0</v>
      </c>
      <c r="AL62" s="1924">
        <v>0</v>
      </c>
      <c r="AM62" s="1925">
        <v>31859.41347</v>
      </c>
      <c r="AN62" s="1923">
        <v>0</v>
      </c>
      <c r="AO62" s="1924">
        <v>3547.863816</v>
      </c>
      <c r="AP62" s="1924">
        <v>0</v>
      </c>
      <c r="AQ62" s="1924">
        <v>0</v>
      </c>
      <c r="AR62" s="1923">
        <v>52932.551061999999</v>
      </c>
      <c r="AS62" s="1924">
        <v>12992.575000000001</v>
      </c>
      <c r="AT62" s="1924">
        <v>0</v>
      </c>
      <c r="AU62" s="1925">
        <v>0</v>
      </c>
      <c r="AV62" s="1923">
        <v>281.62299999999999</v>
      </c>
      <c r="AW62" s="1925"/>
    </row>
    <row r="63" spans="1:49" s="1426" customFormat="1">
      <c r="A63" s="1425" t="s">
        <v>157</v>
      </c>
      <c r="B63" s="1924">
        <v>12647.720000000001</v>
      </c>
      <c r="C63" s="1924">
        <v>14120.699999999999</v>
      </c>
      <c r="D63" s="1924">
        <v>24817.25</v>
      </c>
      <c r="E63" s="1924">
        <v>14237.89</v>
      </c>
      <c r="F63" s="1923">
        <v>14398.84</v>
      </c>
      <c r="G63" s="1924">
        <v>15416.66</v>
      </c>
      <c r="H63" s="1924">
        <v>11069.85</v>
      </c>
      <c r="I63" s="1925">
        <v>14063.550000000001</v>
      </c>
      <c r="J63" s="1923">
        <v>13373.41</v>
      </c>
      <c r="K63" s="1924">
        <v>25319.119999999999</v>
      </c>
      <c r="L63" s="1924">
        <v>19492.53</v>
      </c>
      <c r="M63" s="1925">
        <v>16317.02</v>
      </c>
      <c r="N63" s="1425" t="s">
        <v>157</v>
      </c>
      <c r="O63" s="1923">
        <v>21389.420000000002</v>
      </c>
      <c r="P63" s="1924">
        <v>24573.530000000002</v>
      </c>
      <c r="Q63" s="1924">
        <v>16673.09</v>
      </c>
      <c r="R63" s="1925">
        <v>15946.13</v>
      </c>
      <c r="S63" s="1923">
        <v>19092</v>
      </c>
      <c r="T63" s="1924">
        <v>12714.653999999999</v>
      </c>
      <c r="U63" s="1924">
        <v>39209.432999999997</v>
      </c>
      <c r="V63" s="1925">
        <v>28814.625</v>
      </c>
      <c r="W63" s="1923">
        <v>22015.443292</v>
      </c>
      <c r="X63" s="1924">
        <v>15649.584999999999</v>
      </c>
      <c r="Y63" s="1924">
        <v>15255.803221</v>
      </c>
      <c r="Z63" s="1925">
        <v>35656.413868000003</v>
      </c>
      <c r="AA63" s="1923">
        <v>44649.624121999994</v>
      </c>
      <c r="AB63" s="1924">
        <v>48444.034431</v>
      </c>
      <c r="AC63" s="1924">
        <v>41171.501211000003</v>
      </c>
      <c r="AD63" s="1924">
        <v>54908.994722000003</v>
      </c>
      <c r="AE63" s="1067" t="s">
        <v>157</v>
      </c>
      <c r="AF63" s="1923">
        <v>48423.244392000001</v>
      </c>
      <c r="AG63" s="1924">
        <v>66225.321303999997</v>
      </c>
      <c r="AH63" s="1924">
        <v>65300.341182000004</v>
      </c>
      <c r="AI63" s="1925">
        <v>72375.834986000002</v>
      </c>
      <c r="AJ63" s="1923">
        <v>58692.984113999999</v>
      </c>
      <c r="AK63" s="1924">
        <v>70632.144469999999</v>
      </c>
      <c r="AL63" s="1924">
        <v>85068.5</v>
      </c>
      <c r="AM63" s="1925">
        <v>60203.776186000003</v>
      </c>
      <c r="AN63" s="1923">
        <v>65384.050582040007</v>
      </c>
      <c r="AO63" s="1924">
        <v>68969.587650000001</v>
      </c>
      <c r="AP63" s="1924">
        <v>72061.608945</v>
      </c>
      <c r="AQ63" s="1924">
        <v>72737.498093999995</v>
      </c>
      <c r="AR63" s="1923">
        <v>42500.130823</v>
      </c>
      <c r="AS63" s="1924">
        <v>75207.853801999998</v>
      </c>
      <c r="AT63" s="1924">
        <v>48241.294174999995</v>
      </c>
      <c r="AU63" s="1925">
        <v>51858.963606999998</v>
      </c>
      <c r="AV63" s="1923">
        <v>35384.772658020003</v>
      </c>
      <c r="AW63" s="1925">
        <v>58322.272954</v>
      </c>
    </row>
    <row r="64" spans="1:49" s="1424" customFormat="1">
      <c r="A64" s="1374" t="s">
        <v>158</v>
      </c>
      <c r="B64" s="1918">
        <v>69155.33</v>
      </c>
      <c r="C64" s="1918">
        <v>53201</v>
      </c>
      <c r="D64" s="1918">
        <v>82748.27</v>
      </c>
      <c r="E64" s="1918">
        <v>72044.740000000005</v>
      </c>
      <c r="F64" s="1917">
        <v>62526.61</v>
      </c>
      <c r="G64" s="1918">
        <v>74657.739999999991</v>
      </c>
      <c r="H64" s="1918">
        <v>78432.94</v>
      </c>
      <c r="I64" s="1922">
        <v>80753.320000000007</v>
      </c>
      <c r="J64" s="1917">
        <v>68744.600000000006</v>
      </c>
      <c r="K64" s="1918">
        <v>107056.34000000001</v>
      </c>
      <c r="L64" s="1918">
        <v>107662.31</v>
      </c>
      <c r="M64" s="1922">
        <v>97547.97</v>
      </c>
      <c r="N64" s="1374" t="s">
        <v>158</v>
      </c>
      <c r="O64" s="1917">
        <v>123248.26000000001</v>
      </c>
      <c r="P64" s="1918">
        <v>134705.09000000003</v>
      </c>
      <c r="Q64" s="1918">
        <v>145178.23000000001</v>
      </c>
      <c r="R64" s="1922">
        <v>124716.13999999998</v>
      </c>
      <c r="S64" s="1917">
        <v>134308</v>
      </c>
      <c r="T64" s="1918">
        <v>101535.283</v>
      </c>
      <c r="U64" s="1918">
        <v>238473.63</v>
      </c>
      <c r="V64" s="1922">
        <v>186968.94200000001</v>
      </c>
      <c r="W64" s="1917">
        <v>90631.830937999999</v>
      </c>
      <c r="X64" s="1918">
        <v>55712.538</v>
      </c>
      <c r="Y64" s="1918">
        <v>87089.815873</v>
      </c>
      <c r="Z64" s="1922">
        <v>184588.82913699999</v>
      </c>
      <c r="AA64" s="1917">
        <v>197943.81764899998</v>
      </c>
      <c r="AB64" s="1918">
        <v>273245.21238799999</v>
      </c>
      <c r="AC64" s="1918">
        <v>265719.111752</v>
      </c>
      <c r="AD64" s="1918">
        <v>268411.33336500003</v>
      </c>
      <c r="AE64" s="981" t="s">
        <v>158</v>
      </c>
      <c r="AF64" s="1917">
        <v>301041.332582</v>
      </c>
      <c r="AG64" s="1918">
        <v>316287.04549199995</v>
      </c>
      <c r="AH64" s="1918">
        <v>338472.35285999998</v>
      </c>
      <c r="AI64" s="1922">
        <v>363417.54458699998</v>
      </c>
      <c r="AJ64" s="1917">
        <v>396623.54168900003</v>
      </c>
      <c r="AK64" s="1918">
        <v>440159.57487200003</v>
      </c>
      <c r="AL64" s="1918">
        <v>505669.9</v>
      </c>
      <c r="AM64" s="1922">
        <v>495369.39546699997</v>
      </c>
      <c r="AN64" s="1917">
        <v>443623.42378668999</v>
      </c>
      <c r="AO64" s="1918">
        <v>505181.04556499998</v>
      </c>
      <c r="AP64" s="1918">
        <v>564806.54808500013</v>
      </c>
      <c r="AQ64" s="1918">
        <v>616199.53646000009</v>
      </c>
      <c r="AR64" s="1917">
        <v>720703.98348300008</v>
      </c>
      <c r="AS64" s="1918">
        <v>724726.18279700004</v>
      </c>
      <c r="AT64" s="1918">
        <v>719342.385564</v>
      </c>
      <c r="AU64" s="1922">
        <v>707267.89822199999</v>
      </c>
      <c r="AV64" s="1917">
        <v>829129.89752904</v>
      </c>
      <c r="AW64" s="1922">
        <v>836614.29560000007</v>
      </c>
    </row>
    <row r="65" spans="1:49" s="1426" customFormat="1">
      <c r="A65" s="1425" t="s">
        <v>159</v>
      </c>
      <c r="B65" s="1924">
        <v>30228.399999999998</v>
      </c>
      <c r="C65" s="1924">
        <v>38215.370000000003</v>
      </c>
      <c r="D65" s="1924">
        <v>39192.660000000003</v>
      </c>
      <c r="E65" s="1924">
        <v>33720.879999999997</v>
      </c>
      <c r="F65" s="1923">
        <v>33908.720000000001</v>
      </c>
      <c r="G65" s="1924">
        <v>41958.119999999995</v>
      </c>
      <c r="H65" s="1924">
        <v>37861.97</v>
      </c>
      <c r="I65" s="1925">
        <v>43175.94</v>
      </c>
      <c r="J65" s="1923">
        <v>44341.1</v>
      </c>
      <c r="K65" s="1924">
        <v>64898.86</v>
      </c>
      <c r="L65" s="1924">
        <v>65932.88</v>
      </c>
      <c r="M65" s="1925">
        <v>58401.55</v>
      </c>
      <c r="N65" s="1425" t="s">
        <v>159</v>
      </c>
      <c r="O65" s="1923">
        <v>75156.88</v>
      </c>
      <c r="P65" s="1924">
        <v>86482.8</v>
      </c>
      <c r="Q65" s="1924">
        <v>82600.86</v>
      </c>
      <c r="R65" s="1925">
        <v>66337.78</v>
      </c>
      <c r="S65" s="1923">
        <v>74638.399999999994</v>
      </c>
      <c r="T65" s="1924">
        <v>75833.701000000001</v>
      </c>
      <c r="U65" s="1924">
        <v>142386.943</v>
      </c>
      <c r="V65" s="1925">
        <v>121756.79300000001</v>
      </c>
      <c r="W65" s="1923">
        <v>67965.527065000002</v>
      </c>
      <c r="X65" s="1924">
        <v>53633.205999999998</v>
      </c>
      <c r="Y65" s="1924">
        <v>81434.659765000004</v>
      </c>
      <c r="Z65" s="1925">
        <v>160675.581447</v>
      </c>
      <c r="AA65" s="1923">
        <v>174147.787308</v>
      </c>
      <c r="AB65" s="1924">
        <v>240260.84616000002</v>
      </c>
      <c r="AC65" s="1924">
        <v>253403.03073700002</v>
      </c>
      <c r="AD65" s="1924">
        <v>239964.811281</v>
      </c>
      <c r="AE65" s="1067" t="s">
        <v>159</v>
      </c>
      <c r="AF65" s="1923">
        <v>266468.94870100002</v>
      </c>
      <c r="AG65" s="1924">
        <v>294153.01553699997</v>
      </c>
      <c r="AH65" s="1924">
        <v>298738.54733099998</v>
      </c>
      <c r="AI65" s="1925">
        <v>307272.89936699998</v>
      </c>
      <c r="AJ65" s="1923">
        <v>314997.32480400003</v>
      </c>
      <c r="AK65" s="1924">
        <v>374259.303251</v>
      </c>
      <c r="AL65" s="1924">
        <v>307839.3</v>
      </c>
      <c r="AM65" s="1925">
        <v>370872.43229299999</v>
      </c>
      <c r="AN65" s="1923">
        <v>351398.31139769003</v>
      </c>
      <c r="AO65" s="1924">
        <v>393086.34993999999</v>
      </c>
      <c r="AP65" s="1924">
        <v>323365.24511400005</v>
      </c>
      <c r="AQ65" s="1924">
        <v>481143.96448800003</v>
      </c>
      <c r="AR65" s="1923">
        <v>585997.81346500001</v>
      </c>
      <c r="AS65" s="1924">
        <v>586445.93277800002</v>
      </c>
      <c r="AT65" s="1924">
        <v>595891.90060199995</v>
      </c>
      <c r="AU65" s="1925">
        <v>580686.17621399998</v>
      </c>
      <c r="AV65" s="1923">
        <v>677495.38852014998</v>
      </c>
      <c r="AW65" s="1925">
        <v>688691.84859000007</v>
      </c>
    </row>
    <row r="66" spans="1:49" s="1426" customFormat="1">
      <c r="A66" s="1425" t="s">
        <v>160</v>
      </c>
      <c r="B66" s="1924">
        <v>0</v>
      </c>
      <c r="C66" s="1924">
        <v>0</v>
      </c>
      <c r="D66" s="1924">
        <v>0</v>
      </c>
      <c r="E66" s="1924">
        <v>0</v>
      </c>
      <c r="F66" s="1923">
        <v>0</v>
      </c>
      <c r="G66" s="1924">
        <v>0</v>
      </c>
      <c r="H66" s="1924">
        <v>0</v>
      </c>
      <c r="I66" s="1925">
        <v>0</v>
      </c>
      <c r="J66" s="1923">
        <v>0</v>
      </c>
      <c r="K66" s="1924">
        <v>0</v>
      </c>
      <c r="L66" s="1924">
        <v>0</v>
      </c>
      <c r="M66" s="1925">
        <v>0</v>
      </c>
      <c r="N66" s="1425" t="s">
        <v>160</v>
      </c>
      <c r="O66" s="1923">
        <v>0</v>
      </c>
      <c r="P66" s="1924">
        <v>0</v>
      </c>
      <c r="Q66" s="1924">
        <v>0</v>
      </c>
      <c r="R66" s="1925">
        <v>0</v>
      </c>
      <c r="S66" s="1923">
        <v>0</v>
      </c>
      <c r="T66" s="1924">
        <v>0</v>
      </c>
      <c r="U66" s="1924">
        <v>0</v>
      </c>
      <c r="V66" s="1925">
        <v>0</v>
      </c>
      <c r="W66" s="1923">
        <v>0</v>
      </c>
      <c r="X66" s="1924">
        <v>0</v>
      </c>
      <c r="Y66" s="1924">
        <v>0</v>
      </c>
      <c r="Z66" s="1925">
        <v>9.9999999999999995E-7</v>
      </c>
      <c r="AA66" s="1923">
        <v>1.9999999999999999E-6</v>
      </c>
      <c r="AB66" s="1924">
        <v>3.0000000000000001E-6</v>
      </c>
      <c r="AC66" s="1924">
        <v>3.9999999999999998E-6</v>
      </c>
      <c r="AD66" s="1924">
        <v>5.0000000000000004E-6</v>
      </c>
      <c r="AE66" s="1067" t="s">
        <v>160</v>
      </c>
      <c r="AF66" s="1923">
        <v>6.0000000000000002E-6</v>
      </c>
      <c r="AG66" s="1924">
        <v>6.9999999999999999E-6</v>
      </c>
      <c r="AH66" s="1924">
        <v>7.9999999999999996E-6</v>
      </c>
      <c r="AI66" s="1925">
        <v>9.0000000000000002E-6</v>
      </c>
      <c r="AJ66" s="1923">
        <v>1.0000000000000001E-5</v>
      </c>
      <c r="AK66" s="1924">
        <v>1.1E-5</v>
      </c>
      <c r="AL66" s="1924">
        <v>0</v>
      </c>
      <c r="AM66" s="1925">
        <v>1.2999999999999999E-5</v>
      </c>
      <c r="AN66" s="1923">
        <v>1.4E-5</v>
      </c>
      <c r="AO66" s="1924">
        <v>1.5E-5</v>
      </c>
      <c r="AP66" s="1924">
        <v>1.5999999999999999E-5</v>
      </c>
      <c r="AQ66" s="1924">
        <v>1.7E-5</v>
      </c>
      <c r="AR66" s="1923">
        <v>1.8E-5</v>
      </c>
      <c r="AS66" s="1924">
        <v>1.9000000000000001E-5</v>
      </c>
      <c r="AT66" s="1924">
        <v>2.0000000000000002E-5</v>
      </c>
      <c r="AU66" s="1925">
        <v>2.0999999999999999E-5</v>
      </c>
      <c r="AV66" s="1923">
        <v>2.1999999999999999E-5</v>
      </c>
      <c r="AW66" s="1925"/>
    </row>
    <row r="67" spans="1:49" s="1426" customFormat="1">
      <c r="A67" s="1425" t="s">
        <v>161</v>
      </c>
      <c r="B67" s="1924">
        <v>24048.04</v>
      </c>
      <c r="C67" s="1924">
        <v>0</v>
      </c>
      <c r="D67" s="1924">
        <v>26133.64</v>
      </c>
      <c r="E67" s="1924">
        <v>22855.06</v>
      </c>
      <c r="F67" s="1923">
        <v>17193.09</v>
      </c>
      <c r="G67" s="1924">
        <v>22807.96</v>
      </c>
      <c r="H67" s="1924">
        <v>22907.94</v>
      </c>
      <c r="I67" s="1925">
        <v>22928.880000000001</v>
      </c>
      <c r="J67" s="1923">
        <v>12395.2</v>
      </c>
      <c r="K67" s="1924">
        <v>30188.49</v>
      </c>
      <c r="L67" s="1924">
        <v>20610.900000000001</v>
      </c>
      <c r="M67" s="1925">
        <v>25178.87</v>
      </c>
      <c r="N67" s="1425" t="s">
        <v>161</v>
      </c>
      <c r="O67" s="1923">
        <v>26375.77</v>
      </c>
      <c r="P67" s="1924">
        <v>25917.65</v>
      </c>
      <c r="Q67" s="1924">
        <v>37261</v>
      </c>
      <c r="R67" s="1925">
        <v>32010.59</v>
      </c>
      <c r="S67" s="1923">
        <v>32495.4</v>
      </c>
      <c r="T67" s="1924">
        <v>13936.598</v>
      </c>
      <c r="U67" s="1924">
        <v>60235.13</v>
      </c>
      <c r="V67" s="1925">
        <v>32570.882000000001</v>
      </c>
      <c r="W67" s="1923">
        <v>20112.008970999999</v>
      </c>
      <c r="X67" s="1924">
        <v>0</v>
      </c>
      <c r="Y67" s="1924">
        <v>0</v>
      </c>
      <c r="Z67" s="1925">
        <v>17788.532403000001</v>
      </c>
      <c r="AA67" s="1923">
        <v>22936.176339000001</v>
      </c>
      <c r="AB67" s="1924">
        <v>32091.078225000001</v>
      </c>
      <c r="AC67" s="1924">
        <v>12316.081011</v>
      </c>
      <c r="AD67" s="1924">
        <v>28446.522078999998</v>
      </c>
      <c r="AE67" s="1067" t="s">
        <v>161</v>
      </c>
      <c r="AF67" s="1923">
        <v>34572.383875</v>
      </c>
      <c r="AG67" s="1924">
        <v>22134.029947999999</v>
      </c>
      <c r="AH67" s="1924">
        <v>39733.805521000002</v>
      </c>
      <c r="AI67" s="1925">
        <v>56144.645211000003</v>
      </c>
      <c r="AJ67" s="1923">
        <v>81626.216874999998</v>
      </c>
      <c r="AK67" s="1924">
        <v>65900.271609999996</v>
      </c>
      <c r="AL67" s="1924">
        <v>197830.6</v>
      </c>
      <c r="AM67" s="1925">
        <v>124496.96316100001</v>
      </c>
      <c r="AN67" s="1923">
        <v>92225.112374999997</v>
      </c>
      <c r="AO67" s="1924">
        <v>112094.69561</v>
      </c>
      <c r="AP67" s="1924">
        <v>241441.30295500002</v>
      </c>
      <c r="AQ67" s="1924">
        <v>135055.57195499999</v>
      </c>
      <c r="AR67" s="1923">
        <v>134706.17000000001</v>
      </c>
      <c r="AS67" s="1924">
        <v>138280.25</v>
      </c>
      <c r="AT67" s="1924">
        <v>123450.48494200001</v>
      </c>
      <c r="AU67" s="1925">
        <v>126581.721987</v>
      </c>
      <c r="AV67" s="1923">
        <v>151634.50898689</v>
      </c>
      <c r="AW67" s="1925">
        <v>70963.729000000007</v>
      </c>
    </row>
    <row r="68" spans="1:49" s="1426" customFormat="1">
      <c r="A68" s="1425" t="s">
        <v>162</v>
      </c>
      <c r="B68" s="1924">
        <v>14878.89</v>
      </c>
      <c r="C68" s="1924">
        <v>14985.63</v>
      </c>
      <c r="D68" s="1924">
        <v>17421.97</v>
      </c>
      <c r="E68" s="1924">
        <v>15468.8</v>
      </c>
      <c r="F68" s="1923">
        <v>11424.8</v>
      </c>
      <c r="G68" s="1924">
        <v>9891.66</v>
      </c>
      <c r="H68" s="1924">
        <v>17663.03</v>
      </c>
      <c r="I68" s="1925">
        <v>14648.5</v>
      </c>
      <c r="J68" s="1923">
        <v>12008.3</v>
      </c>
      <c r="K68" s="1924">
        <v>11968.990000000002</v>
      </c>
      <c r="L68" s="1924">
        <v>21118.53</v>
      </c>
      <c r="M68" s="1925">
        <v>13967.55</v>
      </c>
      <c r="N68" s="1425" t="s">
        <v>162</v>
      </c>
      <c r="O68" s="1923">
        <v>21715.61</v>
      </c>
      <c r="P68" s="1924">
        <v>22304.639999999999</v>
      </c>
      <c r="Q68" s="1924">
        <v>25316.37</v>
      </c>
      <c r="R68" s="1925">
        <v>26367.769999999997</v>
      </c>
      <c r="S68" s="1923">
        <v>27174.2</v>
      </c>
      <c r="T68" s="1924">
        <v>11764.983999999999</v>
      </c>
      <c r="U68" s="1924">
        <v>35851.557000000001</v>
      </c>
      <c r="V68" s="1925">
        <v>32641.267</v>
      </c>
      <c r="W68" s="1923">
        <v>2554.2949020000001</v>
      </c>
      <c r="X68" s="1924">
        <v>2079.3319999999999</v>
      </c>
      <c r="Y68" s="1924">
        <v>5655.1561080000001</v>
      </c>
      <c r="Z68" s="1925">
        <v>6124.7152859999997</v>
      </c>
      <c r="AA68" s="1923">
        <v>859.85400000000004</v>
      </c>
      <c r="AB68" s="1924">
        <v>893.28800000000001</v>
      </c>
      <c r="AC68" s="1924">
        <v>0</v>
      </c>
      <c r="AD68" s="1924">
        <v>0</v>
      </c>
      <c r="AE68" s="1067" t="s">
        <v>162</v>
      </c>
      <c r="AF68" s="1923">
        <v>0</v>
      </c>
      <c r="AG68" s="1924">
        <v>0</v>
      </c>
      <c r="AH68" s="1924">
        <v>0</v>
      </c>
      <c r="AI68" s="1925">
        <v>0</v>
      </c>
      <c r="AJ68" s="1923">
        <v>0</v>
      </c>
      <c r="AK68" s="1924">
        <v>0</v>
      </c>
      <c r="AL68" s="1924">
        <v>0</v>
      </c>
      <c r="AM68" s="1925">
        <v>0</v>
      </c>
      <c r="AN68" s="1923">
        <v>0</v>
      </c>
      <c r="AO68" s="1924">
        <v>0</v>
      </c>
      <c r="AP68" s="1924">
        <v>0</v>
      </c>
      <c r="AQ68" s="1924">
        <v>0</v>
      </c>
      <c r="AR68" s="1923">
        <v>0</v>
      </c>
      <c r="AS68" s="1924">
        <v>0</v>
      </c>
      <c r="AT68" s="1924">
        <v>0</v>
      </c>
      <c r="AU68" s="1925">
        <v>0</v>
      </c>
      <c r="AV68" s="1923">
        <v>0</v>
      </c>
      <c r="AW68" s="1925"/>
    </row>
    <row r="69" spans="1:49" s="1424" customFormat="1">
      <c r="A69" s="1374" t="s">
        <v>163</v>
      </c>
      <c r="B69" s="1918">
        <v>51800.74</v>
      </c>
      <c r="C69" s="1918">
        <v>6189</v>
      </c>
      <c r="D69" s="1918">
        <v>1259.72</v>
      </c>
      <c r="E69" s="1918">
        <v>9442.84</v>
      </c>
      <c r="F69" s="1917">
        <v>6182.5099999999993</v>
      </c>
      <c r="G69" s="1918">
        <v>3985.3</v>
      </c>
      <c r="H69" s="1918">
        <v>1060.97</v>
      </c>
      <c r="I69" s="1922">
        <v>3838.41</v>
      </c>
      <c r="J69" s="1917">
        <v>3357.2</v>
      </c>
      <c r="K69" s="1918">
        <v>6516.3700000000008</v>
      </c>
      <c r="L69" s="1918">
        <v>1412.01</v>
      </c>
      <c r="M69" s="1922">
        <v>1028.05</v>
      </c>
      <c r="N69" s="1374" t="s">
        <v>163</v>
      </c>
      <c r="O69" s="1917">
        <v>906.28</v>
      </c>
      <c r="P69" s="1918">
        <v>809.69</v>
      </c>
      <c r="Q69" s="1918">
        <v>565.55999999999995</v>
      </c>
      <c r="R69" s="1922">
        <v>434.03999999999996</v>
      </c>
      <c r="S69" s="1917">
        <v>453.5</v>
      </c>
      <c r="T69" s="1918">
        <v>3355.1790000000001</v>
      </c>
      <c r="U69" s="1918">
        <v>6603.4879999999994</v>
      </c>
      <c r="V69" s="1922">
        <v>8212.1290000000008</v>
      </c>
      <c r="W69" s="1917">
        <v>306.31876899999997</v>
      </c>
      <c r="X69" s="1918">
        <v>41.137999999999998</v>
      </c>
      <c r="Y69" s="1918">
        <v>1964.836</v>
      </c>
      <c r="Z69" s="1922">
        <v>16.193999999999999</v>
      </c>
      <c r="AA69" s="1917">
        <v>0</v>
      </c>
      <c r="AB69" s="1918">
        <v>0</v>
      </c>
      <c r="AC69" s="1918">
        <v>0</v>
      </c>
      <c r="AD69" s="1918">
        <v>0</v>
      </c>
      <c r="AE69" s="981" t="s">
        <v>163</v>
      </c>
      <c r="AF69" s="1917">
        <v>0</v>
      </c>
      <c r="AG69" s="1918">
        <v>0</v>
      </c>
      <c r="AH69" s="1918">
        <v>0</v>
      </c>
      <c r="AI69" s="1922">
        <v>0</v>
      </c>
      <c r="AJ69" s="1917">
        <v>0</v>
      </c>
      <c r="AK69" s="1918">
        <v>0</v>
      </c>
      <c r="AL69" s="1918">
        <v>0</v>
      </c>
      <c r="AM69" s="1922">
        <v>0</v>
      </c>
      <c r="AN69" s="1917">
        <v>0</v>
      </c>
      <c r="AO69" s="1918">
        <v>0</v>
      </c>
      <c r="AP69" s="1918">
        <v>0</v>
      </c>
      <c r="AQ69" s="1918">
        <v>0</v>
      </c>
      <c r="AR69" s="1917">
        <v>0</v>
      </c>
      <c r="AS69" s="1918">
        <v>0</v>
      </c>
      <c r="AT69" s="1918">
        <v>0</v>
      </c>
      <c r="AU69" s="1922">
        <v>17407.367032000002</v>
      </c>
      <c r="AV69" s="1917">
        <v>9316.2089999999989</v>
      </c>
      <c r="AW69" s="1922">
        <v>11905.288999999999</v>
      </c>
    </row>
    <row r="70" spans="1:49" s="1426" customFormat="1">
      <c r="A70" s="1425" t="s">
        <v>164</v>
      </c>
      <c r="B70" s="1924">
        <v>4490.6000000000004</v>
      </c>
      <c r="C70" s="1924">
        <v>807.21</v>
      </c>
      <c r="D70" s="1924">
        <v>677.43000000000006</v>
      </c>
      <c r="E70" s="1924">
        <v>507.85</v>
      </c>
      <c r="F70" s="1923">
        <v>1004.7</v>
      </c>
      <c r="G70" s="1924">
        <v>1124.97</v>
      </c>
      <c r="H70" s="1924">
        <v>457.85</v>
      </c>
      <c r="I70" s="1925">
        <v>364.27</v>
      </c>
      <c r="J70" s="1923">
        <v>244.7</v>
      </c>
      <c r="K70" s="1924">
        <v>658.93</v>
      </c>
      <c r="L70" s="1924">
        <v>413.66</v>
      </c>
      <c r="M70" s="1925">
        <v>299.13</v>
      </c>
      <c r="N70" s="1425" t="s">
        <v>164</v>
      </c>
      <c r="O70" s="1923">
        <v>460.47</v>
      </c>
      <c r="P70" s="1924">
        <v>625.63</v>
      </c>
      <c r="Q70" s="1924">
        <v>298.7</v>
      </c>
      <c r="R70" s="1925">
        <v>176.9</v>
      </c>
      <c r="S70" s="1923">
        <v>176.9</v>
      </c>
      <c r="T70" s="1924">
        <v>3320.384</v>
      </c>
      <c r="U70" s="1924">
        <v>6566.9619999999995</v>
      </c>
      <c r="V70" s="1925">
        <v>7964.6730000000007</v>
      </c>
      <c r="W70" s="1923">
        <v>254.155</v>
      </c>
      <c r="X70" s="1924">
        <v>0</v>
      </c>
      <c r="Y70" s="1924">
        <v>0</v>
      </c>
      <c r="Z70" s="1925">
        <v>16.193999999999999</v>
      </c>
      <c r="AA70" s="1923">
        <v>0</v>
      </c>
      <c r="AB70" s="1924">
        <v>0</v>
      </c>
      <c r="AC70" s="1924">
        <v>0</v>
      </c>
      <c r="AD70" s="1924">
        <v>0</v>
      </c>
      <c r="AE70" s="1067" t="s">
        <v>164</v>
      </c>
      <c r="AF70" s="1923">
        <v>0</v>
      </c>
      <c r="AG70" s="1924">
        <v>0</v>
      </c>
      <c r="AH70" s="1924">
        <v>0</v>
      </c>
      <c r="AI70" s="1925">
        <v>0</v>
      </c>
      <c r="AJ70" s="1923">
        <v>0</v>
      </c>
      <c r="AK70" s="1924">
        <v>0</v>
      </c>
      <c r="AL70" s="1924">
        <v>0</v>
      </c>
      <c r="AM70" s="1925">
        <v>0</v>
      </c>
      <c r="AN70" s="1923">
        <v>0</v>
      </c>
      <c r="AO70" s="1924">
        <v>0</v>
      </c>
      <c r="AP70" s="1924">
        <v>0</v>
      </c>
      <c r="AQ70" s="1924">
        <v>0</v>
      </c>
      <c r="AR70" s="1923">
        <v>0</v>
      </c>
      <c r="AS70" s="1924">
        <v>0</v>
      </c>
      <c r="AT70" s="1924">
        <v>0</v>
      </c>
      <c r="AU70" s="1925">
        <v>17407.367032000002</v>
      </c>
      <c r="AV70" s="1923">
        <v>17929.588042959997</v>
      </c>
      <c r="AW70" s="1925"/>
    </row>
    <row r="71" spans="1:49" s="1426" customFormat="1">
      <c r="A71" s="1425" t="s">
        <v>165</v>
      </c>
      <c r="B71" s="1924">
        <v>47310.14</v>
      </c>
      <c r="C71" s="1924">
        <v>5381.79</v>
      </c>
      <c r="D71" s="1924">
        <v>582.29</v>
      </c>
      <c r="E71" s="1924">
        <v>8934.99</v>
      </c>
      <c r="F71" s="1923">
        <v>5177.8099999999995</v>
      </c>
      <c r="G71" s="1924">
        <v>2860.33</v>
      </c>
      <c r="H71" s="1924">
        <v>603.12</v>
      </c>
      <c r="I71" s="1925">
        <v>3474.14</v>
      </c>
      <c r="J71" s="1923">
        <v>3112.5</v>
      </c>
      <c r="K71" s="1924">
        <v>5857.4400000000005</v>
      </c>
      <c r="L71" s="1924">
        <v>998.34999999999991</v>
      </c>
      <c r="M71" s="1925">
        <v>728.92</v>
      </c>
      <c r="N71" s="1425" t="s">
        <v>165</v>
      </c>
      <c r="O71" s="1923">
        <v>445.81</v>
      </c>
      <c r="P71" s="1924">
        <v>184.06</v>
      </c>
      <c r="Q71" s="1924">
        <v>266.86</v>
      </c>
      <c r="R71" s="1925">
        <v>257.14</v>
      </c>
      <c r="S71" s="1923">
        <v>276.60000000000002</v>
      </c>
      <c r="T71" s="1924">
        <v>34.795000000000002</v>
      </c>
      <c r="U71" s="1924">
        <v>36.526000000000003</v>
      </c>
      <c r="V71" s="1925">
        <v>247.45599999999999</v>
      </c>
      <c r="W71" s="1923">
        <v>52.163769000000002</v>
      </c>
      <c r="X71" s="1924">
        <v>41.137999999999998</v>
      </c>
      <c r="Y71" s="1924">
        <v>1964.836</v>
      </c>
      <c r="Z71" s="1925">
        <v>0</v>
      </c>
      <c r="AA71" s="1923">
        <v>0</v>
      </c>
      <c r="AB71" s="1924">
        <v>0</v>
      </c>
      <c r="AC71" s="1924">
        <v>0</v>
      </c>
      <c r="AD71" s="1924">
        <v>0</v>
      </c>
      <c r="AE71" s="1067" t="s">
        <v>165</v>
      </c>
      <c r="AF71" s="1923">
        <v>0</v>
      </c>
      <c r="AG71" s="1924">
        <v>0</v>
      </c>
      <c r="AH71" s="1924">
        <v>0</v>
      </c>
      <c r="AI71" s="1925">
        <v>0</v>
      </c>
      <c r="AJ71" s="1923">
        <v>0</v>
      </c>
      <c r="AK71" s="1924">
        <v>0</v>
      </c>
      <c r="AL71" s="1924">
        <v>0</v>
      </c>
      <c r="AM71" s="1925">
        <v>0</v>
      </c>
      <c r="AN71" s="1923">
        <v>0</v>
      </c>
      <c r="AO71" s="1924">
        <v>0</v>
      </c>
      <c r="AP71" s="1924">
        <v>0</v>
      </c>
      <c r="AQ71" s="1924">
        <v>0</v>
      </c>
      <c r="AR71" s="1923">
        <v>0</v>
      </c>
      <c r="AS71" s="1924">
        <v>0</v>
      </c>
      <c r="AT71" s="1924">
        <v>0</v>
      </c>
      <c r="AU71" s="1925">
        <v>0</v>
      </c>
      <c r="AV71" s="1923">
        <v>0</v>
      </c>
      <c r="AW71" s="1925"/>
    </row>
    <row r="72" spans="1:49" s="1405" customFormat="1">
      <c r="A72" s="1374" t="s">
        <v>166</v>
      </c>
      <c r="B72" s="1918">
        <v>10031.77</v>
      </c>
      <c r="C72" s="1918">
        <v>14688.07</v>
      </c>
      <c r="D72" s="1918">
        <v>12400.57</v>
      </c>
      <c r="E72" s="1918">
        <v>14118.27</v>
      </c>
      <c r="F72" s="1917">
        <v>31634.949999999997</v>
      </c>
      <c r="G72" s="1918">
        <v>15882.080000000002</v>
      </c>
      <c r="H72" s="1918">
        <v>44306.26</v>
      </c>
      <c r="I72" s="1922">
        <v>52111.28</v>
      </c>
      <c r="J72" s="1917">
        <v>9549.84</v>
      </c>
      <c r="K72" s="1918">
        <v>10597.84</v>
      </c>
      <c r="L72" s="1918">
        <v>16978.830000000002</v>
      </c>
      <c r="M72" s="1922">
        <v>12028.51</v>
      </c>
      <c r="N72" s="1374" t="s">
        <v>166</v>
      </c>
      <c r="O72" s="1917">
        <v>18190.32</v>
      </c>
      <c r="P72" s="1918">
        <v>18487.489999999998</v>
      </c>
      <c r="Q72" s="1918">
        <v>11776.529999999999</v>
      </c>
      <c r="R72" s="1922">
        <v>12924.66</v>
      </c>
      <c r="S72" s="1917">
        <v>14279</v>
      </c>
      <c r="T72" s="1918">
        <v>14221.432000000001</v>
      </c>
      <c r="U72" s="1918">
        <v>16244.763999999999</v>
      </c>
      <c r="V72" s="1922">
        <v>17469.215000000004</v>
      </c>
      <c r="W72" s="1917">
        <v>6831.0554779999993</v>
      </c>
      <c r="X72" s="1918">
        <v>6092.84</v>
      </c>
      <c r="Y72" s="1918">
        <v>5263.4099640000004</v>
      </c>
      <c r="Z72" s="1922">
        <v>8705.5011300000006</v>
      </c>
      <c r="AA72" s="1917">
        <v>8596.1880010000004</v>
      </c>
      <c r="AB72" s="1918">
        <v>10894.777114999999</v>
      </c>
      <c r="AC72" s="1918">
        <v>9538.992819000001</v>
      </c>
      <c r="AD72" s="1918">
        <v>9431.7928649999994</v>
      </c>
      <c r="AE72" s="981" t="s">
        <v>166</v>
      </c>
      <c r="AF72" s="1917">
        <v>13518.198784999999</v>
      </c>
      <c r="AG72" s="1918">
        <v>10166.409427999999</v>
      </c>
      <c r="AH72" s="1918">
        <v>11286.22075</v>
      </c>
      <c r="AI72" s="1922">
        <v>11554.584425999999</v>
      </c>
      <c r="AJ72" s="1917">
        <v>10684.027937999999</v>
      </c>
      <c r="AK72" s="1918">
        <v>11449.263503999999</v>
      </c>
      <c r="AL72" s="1918">
        <v>14437.4</v>
      </c>
      <c r="AM72" s="1922">
        <v>16412.396905000001</v>
      </c>
      <c r="AN72" s="1917">
        <v>11911.91692888</v>
      </c>
      <c r="AO72" s="1918">
        <v>11970.186416999999</v>
      </c>
      <c r="AP72" s="1918">
        <v>11262.365781</v>
      </c>
      <c r="AQ72" s="1918">
        <v>13928.485541</v>
      </c>
      <c r="AR72" s="1917">
        <v>15631.594290000001</v>
      </c>
      <c r="AS72" s="1918">
        <v>13859.779101</v>
      </c>
      <c r="AT72" s="1918">
        <v>14717.572661999999</v>
      </c>
      <c r="AU72" s="1922">
        <v>15100.220152000002</v>
      </c>
      <c r="AV72" s="1917">
        <v>21725.442118049999</v>
      </c>
      <c r="AW72" s="1922">
        <v>16745.067552</v>
      </c>
    </row>
    <row r="73" spans="1:49">
      <c r="A73" s="1425" t="s">
        <v>164</v>
      </c>
      <c r="B73" s="1924">
        <v>1811.84</v>
      </c>
      <c r="C73" s="1924">
        <v>4072.06</v>
      </c>
      <c r="D73" s="1924">
        <v>3271.15</v>
      </c>
      <c r="E73" s="1924">
        <v>3417.06</v>
      </c>
      <c r="F73" s="1923">
        <v>2402.12</v>
      </c>
      <c r="G73" s="1924">
        <v>1494.3</v>
      </c>
      <c r="H73" s="1924">
        <v>4041.43</v>
      </c>
      <c r="I73" s="1925">
        <v>4041.43</v>
      </c>
      <c r="J73" s="1923">
        <v>0</v>
      </c>
      <c r="K73" s="1924">
        <v>1378.06</v>
      </c>
      <c r="L73" s="1924">
        <v>6010.03</v>
      </c>
      <c r="M73" s="1925">
        <v>29.36</v>
      </c>
      <c r="N73" s="1425" t="s">
        <v>164</v>
      </c>
      <c r="O73" s="1923">
        <v>6575.1</v>
      </c>
      <c r="P73" s="1924">
        <v>5196.71</v>
      </c>
      <c r="Q73" s="1924">
        <v>5043.8</v>
      </c>
      <c r="R73" s="1925">
        <v>2065.92</v>
      </c>
      <c r="S73" s="1923">
        <v>6880.8</v>
      </c>
      <c r="T73" s="1924">
        <v>5172.9690000000001</v>
      </c>
      <c r="U73" s="1924">
        <v>2245.3270000000002</v>
      </c>
      <c r="V73" s="1925">
        <v>2455.0740000000001</v>
      </c>
      <c r="W73" s="1923">
        <v>1427.93084</v>
      </c>
      <c r="X73" s="1924">
        <v>1427.931</v>
      </c>
      <c r="Y73" s="1924">
        <v>0</v>
      </c>
      <c r="Z73" s="1925">
        <v>0</v>
      </c>
      <c r="AA73" s="1923">
        <v>0</v>
      </c>
      <c r="AB73" s="1924">
        <v>0</v>
      </c>
      <c r="AC73" s="1924">
        <v>0</v>
      </c>
      <c r="AD73" s="1924">
        <v>0</v>
      </c>
      <c r="AE73" s="1067" t="s">
        <v>164</v>
      </c>
      <c r="AF73" s="1923">
        <v>0</v>
      </c>
      <c r="AG73" s="1924">
        <v>0</v>
      </c>
      <c r="AH73" s="1924">
        <v>0</v>
      </c>
      <c r="AI73" s="1925">
        <v>0</v>
      </c>
      <c r="AJ73" s="1923">
        <v>0</v>
      </c>
      <c r="AK73" s="1924">
        <v>0</v>
      </c>
      <c r="AL73" s="1924">
        <v>0</v>
      </c>
      <c r="AM73" s="1925">
        <v>0</v>
      </c>
      <c r="AN73" s="1923">
        <v>0</v>
      </c>
      <c r="AO73" s="1924">
        <v>0</v>
      </c>
      <c r="AP73" s="1924">
        <v>0</v>
      </c>
      <c r="AQ73" s="1924">
        <v>0</v>
      </c>
      <c r="AR73" s="1923">
        <v>0</v>
      </c>
      <c r="AS73" s="1924">
        <v>0</v>
      </c>
      <c r="AT73" s="1924">
        <v>0</v>
      </c>
      <c r="AU73" s="1925">
        <v>0</v>
      </c>
      <c r="AV73" s="1923">
        <v>0</v>
      </c>
      <c r="AW73" s="1925"/>
    </row>
    <row r="74" spans="1:49">
      <c r="A74" s="1425" t="s">
        <v>165</v>
      </c>
      <c r="B74" s="1924">
        <v>1816.09</v>
      </c>
      <c r="C74" s="1924">
        <v>2244.6999999999998</v>
      </c>
      <c r="D74" s="1924">
        <v>1263.6100000000001</v>
      </c>
      <c r="E74" s="1924">
        <v>1172.06</v>
      </c>
      <c r="F74" s="1923">
        <v>3065.07</v>
      </c>
      <c r="G74" s="1924">
        <v>4786.5</v>
      </c>
      <c r="H74" s="1924">
        <v>2027.25</v>
      </c>
      <c r="I74" s="1925">
        <v>1024.06</v>
      </c>
      <c r="J74" s="1923">
        <v>1158.4000000000001</v>
      </c>
      <c r="K74" s="1924">
        <v>2091.9500000000003</v>
      </c>
      <c r="L74" s="1924">
        <v>845.63</v>
      </c>
      <c r="M74" s="1925">
        <v>3309.32</v>
      </c>
      <c r="N74" s="1425" t="s">
        <v>165</v>
      </c>
      <c r="O74" s="1923">
        <v>1023.54</v>
      </c>
      <c r="P74" s="1924">
        <v>1905.13</v>
      </c>
      <c r="Q74" s="1924">
        <v>2.2400000000000002</v>
      </c>
      <c r="R74" s="1925">
        <v>5054.97</v>
      </c>
      <c r="S74" s="1923">
        <v>999.5</v>
      </c>
      <c r="T74" s="1924">
        <v>1378.06</v>
      </c>
      <c r="U74" s="1924">
        <v>2746.8090000000002</v>
      </c>
      <c r="V74" s="1925">
        <v>3219.1880000000001</v>
      </c>
      <c r="W74" s="1923">
        <v>0</v>
      </c>
      <c r="X74" s="1924">
        <v>0</v>
      </c>
      <c r="Y74" s="1924">
        <v>0</v>
      </c>
      <c r="Z74" s="1925">
        <v>0</v>
      </c>
      <c r="AA74" s="1923">
        <v>0</v>
      </c>
      <c r="AB74" s="1924">
        <v>0</v>
      </c>
      <c r="AC74" s="1924">
        <v>0</v>
      </c>
      <c r="AD74" s="1924">
        <v>0</v>
      </c>
      <c r="AE74" s="1067" t="s">
        <v>165</v>
      </c>
      <c r="AF74" s="1923">
        <v>0</v>
      </c>
      <c r="AG74" s="1924">
        <v>0</v>
      </c>
      <c r="AH74" s="1924">
        <v>0</v>
      </c>
      <c r="AI74" s="1925">
        <v>0</v>
      </c>
      <c r="AJ74" s="1923">
        <v>0</v>
      </c>
      <c r="AK74" s="1924">
        <v>0</v>
      </c>
      <c r="AL74" s="1924">
        <v>0</v>
      </c>
      <c r="AM74" s="1925">
        <v>0</v>
      </c>
      <c r="AN74" s="1923">
        <v>0</v>
      </c>
      <c r="AO74" s="1924">
        <v>0</v>
      </c>
      <c r="AP74" s="1924">
        <v>0</v>
      </c>
      <c r="AQ74" s="1924">
        <v>0</v>
      </c>
      <c r="AR74" s="1923">
        <v>0</v>
      </c>
      <c r="AS74" s="1924">
        <v>0</v>
      </c>
      <c r="AT74" s="1924">
        <v>0</v>
      </c>
      <c r="AU74" s="1925">
        <v>0</v>
      </c>
      <c r="AV74" s="1923">
        <v>0</v>
      </c>
      <c r="AW74" s="1925"/>
    </row>
    <row r="75" spans="1:49">
      <c r="A75" s="1425" t="s">
        <v>167</v>
      </c>
      <c r="B75" s="1923">
        <v>6403.84</v>
      </c>
      <c r="C75" s="1924">
        <v>8371.31</v>
      </c>
      <c r="D75" s="1924">
        <v>7865.81</v>
      </c>
      <c r="E75" s="1924">
        <v>9529.15</v>
      </c>
      <c r="F75" s="1923">
        <v>26167.759999999998</v>
      </c>
      <c r="G75" s="1924">
        <v>9601.2800000000007</v>
      </c>
      <c r="H75" s="1924">
        <v>38237.58</v>
      </c>
      <c r="I75" s="1924">
        <v>47045.79</v>
      </c>
      <c r="J75" s="1923">
        <v>8391.44</v>
      </c>
      <c r="K75" s="1924">
        <v>7127.83</v>
      </c>
      <c r="L75" s="1924">
        <v>10123.17</v>
      </c>
      <c r="M75" s="1925">
        <v>8689.83</v>
      </c>
      <c r="N75" s="1425" t="s">
        <v>167</v>
      </c>
      <c r="O75" s="1923">
        <v>10591.68</v>
      </c>
      <c r="P75" s="1924">
        <v>11385.65</v>
      </c>
      <c r="Q75" s="1924">
        <v>6730.49</v>
      </c>
      <c r="R75" s="1925">
        <v>5803.77</v>
      </c>
      <c r="S75" s="1923">
        <v>6398.7</v>
      </c>
      <c r="T75" s="1924">
        <v>7670.4029999999993</v>
      </c>
      <c r="U75" s="1924">
        <v>11252.627999999999</v>
      </c>
      <c r="V75" s="1925">
        <v>11794.953000000001</v>
      </c>
      <c r="W75" s="1924">
        <v>5403.1246379999993</v>
      </c>
      <c r="X75" s="1924">
        <v>4664.9089999999997</v>
      </c>
      <c r="Y75" s="1924">
        <v>5263.4099640000004</v>
      </c>
      <c r="Z75" s="1925">
        <v>8705.5011300000006</v>
      </c>
      <c r="AA75" s="1923">
        <v>8596.1880010000004</v>
      </c>
      <c r="AB75" s="1924">
        <v>10894.777114999999</v>
      </c>
      <c r="AC75" s="1924">
        <v>9538.992819000001</v>
      </c>
      <c r="AD75" s="1924">
        <v>9431.7928649999994</v>
      </c>
      <c r="AE75" s="1067" t="s">
        <v>167</v>
      </c>
      <c r="AF75" s="1923">
        <v>13518.198784999999</v>
      </c>
      <c r="AG75" s="1924">
        <v>10166.409427999999</v>
      </c>
      <c r="AH75" s="1924">
        <v>11286.22075</v>
      </c>
      <c r="AI75" s="1925">
        <v>11554.584425999999</v>
      </c>
      <c r="AJ75" s="1923">
        <v>10684.027937999999</v>
      </c>
      <c r="AK75" s="1924">
        <v>11449.263503999999</v>
      </c>
      <c r="AL75" s="1924">
        <v>14437.4</v>
      </c>
      <c r="AM75" s="1925">
        <v>16412.396905000001</v>
      </c>
      <c r="AN75" s="1923">
        <v>11911.91692888</v>
      </c>
      <c r="AO75" s="1924">
        <v>11970.186416999999</v>
      </c>
      <c r="AP75" s="1924">
        <v>11262.365781</v>
      </c>
      <c r="AQ75" s="1924">
        <v>13928.485541</v>
      </c>
      <c r="AR75" s="1923">
        <v>15631.594290000001</v>
      </c>
      <c r="AS75" s="1924">
        <v>13859.779101</v>
      </c>
      <c r="AT75" s="1924">
        <v>14717.572661999999</v>
      </c>
      <c r="AU75" s="1925">
        <v>15100.220152000002</v>
      </c>
      <c r="AV75" s="1923">
        <v>17315.127118050001</v>
      </c>
      <c r="AW75" s="1925">
        <v>16745.067552</v>
      </c>
    </row>
    <row r="76" spans="1:49" s="1405" customFormat="1" ht="16.5" thickBot="1">
      <c r="A76" s="1374" t="s">
        <v>20</v>
      </c>
      <c r="B76" s="1917">
        <v>16771.55</v>
      </c>
      <c r="C76" s="1918">
        <v>21895.77</v>
      </c>
      <c r="D76" s="1918">
        <v>21389.63</v>
      </c>
      <c r="E76" s="1918">
        <v>21154.639999999999</v>
      </c>
      <c r="F76" s="1917">
        <v>15197.3</v>
      </c>
      <c r="G76" s="1926">
        <v>18901.919999999998</v>
      </c>
      <c r="H76" s="1926">
        <v>97284.61</v>
      </c>
      <c r="I76" s="1926">
        <v>68897.73</v>
      </c>
      <c r="J76" s="1928">
        <v>10734.2</v>
      </c>
      <c r="K76" s="1926">
        <v>13564.349999999999</v>
      </c>
      <c r="L76" s="1918">
        <v>20919.269999999997</v>
      </c>
      <c r="M76" s="1922">
        <v>2098.33</v>
      </c>
      <c r="N76" s="1374" t="s">
        <v>20</v>
      </c>
      <c r="O76" s="1928">
        <v>-15440.42</v>
      </c>
      <c r="P76" s="1926">
        <v>11266.71</v>
      </c>
      <c r="Q76" s="1918">
        <v>9449.01</v>
      </c>
      <c r="R76" s="1927">
        <v>26048.739999999998</v>
      </c>
      <c r="S76" s="1928">
        <v>26649</v>
      </c>
      <c r="T76" s="1918">
        <v>9858.0910000000003</v>
      </c>
      <c r="U76" s="1926">
        <v>34617.914000000004</v>
      </c>
      <c r="V76" s="1922">
        <v>13303.528999999999</v>
      </c>
      <c r="W76" s="1928">
        <v>35405.171242000004</v>
      </c>
      <c r="X76" s="1918">
        <v>24866.042000000001</v>
      </c>
      <c r="Y76" s="1926">
        <v>17916.108680000001</v>
      </c>
      <c r="Z76" s="1922">
        <v>37378.228305000004</v>
      </c>
      <c r="AA76" s="1917">
        <v>41470.033255000002</v>
      </c>
      <c r="AB76" s="1918">
        <v>62729.118746</v>
      </c>
      <c r="AC76" s="1918">
        <v>64440.253125000003</v>
      </c>
      <c r="AD76" s="1918">
        <v>65096.117918999997</v>
      </c>
      <c r="AE76" s="981" t="s">
        <v>20</v>
      </c>
      <c r="AF76" s="1917">
        <v>66745.014904000011</v>
      </c>
      <c r="AG76" s="1918">
        <v>67051.017881000007</v>
      </c>
      <c r="AH76" s="1918">
        <v>70226.970463999998</v>
      </c>
      <c r="AI76" s="1922">
        <v>23231.664887000003</v>
      </c>
      <c r="AJ76" s="1917">
        <v>28159.722218999999</v>
      </c>
      <c r="AK76" s="1918">
        <v>23692.010834000001</v>
      </c>
      <c r="AL76" s="1918">
        <v>24469.4</v>
      </c>
      <c r="AM76" s="1922">
        <v>24245.203847999997</v>
      </c>
      <c r="AN76" s="1917">
        <v>31280.158465820001</v>
      </c>
      <c r="AO76" s="1918">
        <v>47999.798138999999</v>
      </c>
      <c r="AP76" s="1918">
        <v>21953.853665000002</v>
      </c>
      <c r="AQ76" s="1918">
        <v>25233.492037</v>
      </c>
      <c r="AR76" s="1917">
        <v>39272.083173999999</v>
      </c>
      <c r="AS76" s="1918">
        <v>38491.125255999999</v>
      </c>
      <c r="AT76" s="1918">
        <v>27375.524499000003</v>
      </c>
      <c r="AU76" s="1922">
        <v>21226.293964</v>
      </c>
      <c r="AV76" s="1917">
        <v>53738.950224400003</v>
      </c>
      <c r="AW76" s="1922">
        <v>11905.288999999999</v>
      </c>
    </row>
    <row r="77" spans="1:49" s="1080" customFormat="1" ht="17.25" thickTop="1" thickBot="1">
      <c r="A77" s="1407" t="s">
        <v>26</v>
      </c>
      <c r="B77" s="1938">
        <v>481210.58</v>
      </c>
      <c r="C77" s="1939">
        <v>475222.88000000006</v>
      </c>
      <c r="D77" s="1939">
        <v>539209.22</v>
      </c>
      <c r="E77" s="1939">
        <v>498192.62000000005</v>
      </c>
      <c r="F77" s="1938">
        <v>439855.54000000004</v>
      </c>
      <c r="G77" s="1939">
        <v>442053.92</v>
      </c>
      <c r="H77" s="1939">
        <v>574270.20000000007</v>
      </c>
      <c r="I77" s="1939">
        <v>633797.96</v>
      </c>
      <c r="J77" s="1938">
        <v>383971.10000000003</v>
      </c>
      <c r="K77" s="1939">
        <v>588007.44999999995</v>
      </c>
      <c r="L77" s="1939">
        <v>528766.44000000006</v>
      </c>
      <c r="M77" s="1940">
        <v>358970.83999999997</v>
      </c>
      <c r="N77" s="1407" t="s">
        <v>26</v>
      </c>
      <c r="O77" s="1938">
        <v>465285.85000000009</v>
      </c>
      <c r="P77" s="1939">
        <v>491296.9</v>
      </c>
      <c r="Q77" s="1939">
        <v>440644.58999999997</v>
      </c>
      <c r="R77" s="1940">
        <v>393724.8899999999</v>
      </c>
      <c r="S77" s="1938">
        <v>459586</v>
      </c>
      <c r="T77" s="1939">
        <v>401925.91200000001</v>
      </c>
      <c r="U77" s="1939">
        <v>702676.77999999991</v>
      </c>
      <c r="V77" s="1940">
        <v>586389.11499999999</v>
      </c>
      <c r="W77" s="1938">
        <v>329417.780356</v>
      </c>
      <c r="X77" s="1939">
        <v>237361.46299999999</v>
      </c>
      <c r="Y77" s="1939">
        <v>273259.655914</v>
      </c>
      <c r="Z77" s="1940">
        <v>468902.27613399999</v>
      </c>
      <c r="AA77" s="1938">
        <v>517228.87107299996</v>
      </c>
      <c r="AB77" s="1939">
        <v>705112.760411</v>
      </c>
      <c r="AC77" s="1939">
        <v>690768.71334899997</v>
      </c>
      <c r="AD77" s="1939">
        <v>699141.37735600001</v>
      </c>
      <c r="AE77" s="1544" t="s">
        <v>26</v>
      </c>
      <c r="AF77" s="1938">
        <v>761942.39357999992</v>
      </c>
      <c r="AG77" s="1939">
        <v>792509.85166000004</v>
      </c>
      <c r="AH77" s="1939">
        <v>817586.35058099998</v>
      </c>
      <c r="AI77" s="1940">
        <v>802907.61637900001</v>
      </c>
      <c r="AJ77" s="1938">
        <v>836029.0537980001</v>
      </c>
      <c r="AK77" s="1939">
        <v>875985.54997200007</v>
      </c>
      <c r="AL77" s="1939">
        <v>1001366.4</v>
      </c>
      <c r="AM77" s="1940">
        <v>1005781.1460470001</v>
      </c>
      <c r="AN77" s="1938">
        <v>933411.46318841004</v>
      </c>
      <c r="AO77" s="1939">
        <v>992206.99633599992</v>
      </c>
      <c r="AP77" s="1939">
        <v>1034555.5753619999</v>
      </c>
      <c r="AQ77" s="1939">
        <v>1161701.3114749999</v>
      </c>
      <c r="AR77" s="1938">
        <v>1298221.882404</v>
      </c>
      <c r="AS77" s="1939">
        <v>1262940.088856</v>
      </c>
      <c r="AT77" s="1939">
        <v>1294450.7598530001</v>
      </c>
      <c r="AU77" s="1940">
        <v>1261448.5009579998</v>
      </c>
      <c r="AV77" s="1938">
        <v>1461292.7826938902</v>
      </c>
      <c r="AW77" s="1940">
        <v>1448292.8903270003</v>
      </c>
    </row>
    <row r="78" spans="1:49" s="1647" customFormat="1" ht="12.75">
      <c r="A78" s="1645"/>
    </row>
    <row r="79" spans="1:49" s="1647" customFormat="1" ht="12.75">
      <c r="A79" s="1649" t="s">
        <v>314</v>
      </c>
    </row>
  </sheetData>
  <mergeCells count="15">
    <mergeCell ref="AV3:AW3"/>
    <mergeCell ref="D2:F2"/>
    <mergeCell ref="G2:I2"/>
    <mergeCell ref="T2:V2"/>
    <mergeCell ref="B3:E3"/>
    <mergeCell ref="F3:I3"/>
    <mergeCell ref="J3:M3"/>
    <mergeCell ref="O3:R3"/>
    <mergeCell ref="S3:V3"/>
    <mergeCell ref="AR3:AU3"/>
    <mergeCell ref="W3:Z3"/>
    <mergeCell ref="AA3:AD3"/>
    <mergeCell ref="AF3:AI3"/>
    <mergeCell ref="AJ3:AM3"/>
    <mergeCell ref="AN3:AQ3"/>
  </mergeCells>
  <hyperlinks>
    <hyperlink ref="A1" location="Menu!A1" display="Return to Menu"/>
  </hyperlinks>
  <pageMargins left="0" right="0" top="0.98425196850393704" bottom="0.98425196850393704" header="0.511811023622047" footer="0.511811023622047"/>
  <pageSetup paperSize="9" scale="13" orientation="portrait" r:id="rId1"/>
  <headerFooter alignWithMargins="0"/>
  <colBreaks count="2" manualBreakCount="2">
    <brk id="13" max="78" man="1"/>
    <brk id="30" max="78"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32"/>
  <sheetViews>
    <sheetView zoomScale="120" zoomScaleNormal="120" zoomScaleSheetLayoutView="100" workbookViewId="0">
      <pane xSplit="1" ySplit="3" topLeftCell="B4" activePane="bottomRight" state="frozen"/>
      <selection activeCell="E35" sqref="E35"/>
      <selection pane="topRight" activeCell="E35" sqref="E35"/>
      <selection pane="bottomLeft" activeCell="E35" sqref="E35"/>
      <selection pane="bottomRight"/>
    </sheetView>
  </sheetViews>
  <sheetFormatPr defaultRowHeight="12.75"/>
  <cols>
    <col min="1" max="1" width="45.85546875" style="886" customWidth="1"/>
    <col min="2" max="19" width="10.42578125" style="886" customWidth="1"/>
    <col min="20" max="23" width="12.140625" style="886" customWidth="1"/>
    <col min="24" max="25" width="10.42578125" style="886" customWidth="1"/>
    <col min="26" max="26" width="12.140625" style="886" customWidth="1"/>
    <col min="27" max="43" width="10.42578125" style="886" customWidth="1"/>
    <col min="44" max="44" width="12.140625" style="886" customWidth="1"/>
    <col min="45" max="54" width="10.42578125" style="886" customWidth="1"/>
    <col min="55" max="55" width="12.140625" style="886" customWidth="1"/>
    <col min="56" max="113" width="10.42578125" style="886" customWidth="1"/>
    <col min="114" max="114" width="10.28515625" style="886" customWidth="1"/>
    <col min="115" max="115" width="10.140625" style="886" customWidth="1"/>
    <col min="116" max="118" width="10.5703125" style="886" customWidth="1"/>
    <col min="119" max="256" width="9.140625" style="886"/>
    <col min="257" max="257" width="45.85546875" style="886" customWidth="1"/>
    <col min="258" max="275" width="10.42578125" style="886" customWidth="1"/>
    <col min="276" max="279" width="12.140625" style="886" customWidth="1"/>
    <col min="280" max="281" width="10.42578125" style="886" customWidth="1"/>
    <col min="282" max="282" width="12.140625" style="886" customWidth="1"/>
    <col min="283" max="299" width="10.42578125" style="886" customWidth="1"/>
    <col min="300" max="300" width="12.140625" style="886" customWidth="1"/>
    <col min="301" max="310" width="10.42578125" style="886" customWidth="1"/>
    <col min="311" max="311" width="12.140625" style="886" customWidth="1"/>
    <col min="312" max="368" width="10.42578125" style="886" customWidth="1"/>
    <col min="369" max="512" width="9.140625" style="886"/>
    <col min="513" max="513" width="45.85546875" style="886" customWidth="1"/>
    <col min="514" max="531" width="10.42578125" style="886" customWidth="1"/>
    <col min="532" max="535" width="12.140625" style="886" customWidth="1"/>
    <col min="536" max="537" width="10.42578125" style="886" customWidth="1"/>
    <col min="538" max="538" width="12.140625" style="886" customWidth="1"/>
    <col min="539" max="555" width="10.42578125" style="886" customWidth="1"/>
    <col min="556" max="556" width="12.140625" style="886" customWidth="1"/>
    <col min="557" max="566" width="10.42578125" style="886" customWidth="1"/>
    <col min="567" max="567" width="12.140625" style="886" customWidth="1"/>
    <col min="568" max="624" width="10.42578125" style="886" customWidth="1"/>
    <col min="625" max="768" width="9.140625" style="886"/>
    <col min="769" max="769" width="45.85546875" style="886" customWidth="1"/>
    <col min="770" max="787" width="10.42578125" style="886" customWidth="1"/>
    <col min="788" max="791" width="12.140625" style="886" customWidth="1"/>
    <col min="792" max="793" width="10.42578125" style="886" customWidth="1"/>
    <col min="794" max="794" width="12.140625" style="886" customWidth="1"/>
    <col min="795" max="811" width="10.42578125" style="886" customWidth="1"/>
    <col min="812" max="812" width="12.140625" style="886" customWidth="1"/>
    <col min="813" max="822" width="10.42578125" style="886" customWidth="1"/>
    <col min="823" max="823" width="12.140625" style="886" customWidth="1"/>
    <col min="824" max="880" width="10.42578125" style="886" customWidth="1"/>
    <col min="881" max="1024" width="9.140625" style="886"/>
    <col min="1025" max="1025" width="45.85546875" style="886" customWidth="1"/>
    <col min="1026" max="1043" width="10.42578125" style="886" customWidth="1"/>
    <col min="1044" max="1047" width="12.140625" style="886" customWidth="1"/>
    <col min="1048" max="1049" width="10.42578125" style="886" customWidth="1"/>
    <col min="1050" max="1050" width="12.140625" style="886" customWidth="1"/>
    <col min="1051" max="1067" width="10.42578125" style="886" customWidth="1"/>
    <col min="1068" max="1068" width="12.140625" style="886" customWidth="1"/>
    <col min="1069" max="1078" width="10.42578125" style="886" customWidth="1"/>
    <col min="1079" max="1079" width="12.140625" style="886" customWidth="1"/>
    <col min="1080" max="1136" width="10.42578125" style="886" customWidth="1"/>
    <col min="1137" max="1280" width="9.140625" style="886"/>
    <col min="1281" max="1281" width="45.85546875" style="886" customWidth="1"/>
    <col min="1282" max="1299" width="10.42578125" style="886" customWidth="1"/>
    <col min="1300" max="1303" width="12.140625" style="886" customWidth="1"/>
    <col min="1304" max="1305" width="10.42578125" style="886" customWidth="1"/>
    <col min="1306" max="1306" width="12.140625" style="886" customWidth="1"/>
    <col min="1307" max="1323" width="10.42578125" style="886" customWidth="1"/>
    <col min="1324" max="1324" width="12.140625" style="886" customWidth="1"/>
    <col min="1325" max="1334" width="10.42578125" style="886" customWidth="1"/>
    <col min="1335" max="1335" width="12.140625" style="886" customWidth="1"/>
    <col min="1336" max="1392" width="10.42578125" style="886" customWidth="1"/>
    <col min="1393" max="1536" width="9.140625" style="886"/>
    <col min="1537" max="1537" width="45.85546875" style="886" customWidth="1"/>
    <col min="1538" max="1555" width="10.42578125" style="886" customWidth="1"/>
    <col min="1556" max="1559" width="12.140625" style="886" customWidth="1"/>
    <col min="1560" max="1561" width="10.42578125" style="886" customWidth="1"/>
    <col min="1562" max="1562" width="12.140625" style="886" customWidth="1"/>
    <col min="1563" max="1579" width="10.42578125" style="886" customWidth="1"/>
    <col min="1580" max="1580" width="12.140625" style="886" customWidth="1"/>
    <col min="1581" max="1590" width="10.42578125" style="886" customWidth="1"/>
    <col min="1591" max="1591" width="12.140625" style="886" customWidth="1"/>
    <col min="1592" max="1648" width="10.42578125" style="886" customWidth="1"/>
    <col min="1649" max="1792" width="9.140625" style="886"/>
    <col min="1793" max="1793" width="45.85546875" style="886" customWidth="1"/>
    <col min="1794" max="1811" width="10.42578125" style="886" customWidth="1"/>
    <col min="1812" max="1815" width="12.140625" style="886" customWidth="1"/>
    <col min="1816" max="1817" width="10.42578125" style="886" customWidth="1"/>
    <col min="1818" max="1818" width="12.140625" style="886" customWidth="1"/>
    <col min="1819" max="1835" width="10.42578125" style="886" customWidth="1"/>
    <col min="1836" max="1836" width="12.140625" style="886" customWidth="1"/>
    <col min="1837" max="1846" width="10.42578125" style="886" customWidth="1"/>
    <col min="1847" max="1847" width="12.140625" style="886" customWidth="1"/>
    <col min="1848" max="1904" width="10.42578125" style="886" customWidth="1"/>
    <col min="1905" max="2048" width="9.140625" style="886"/>
    <col min="2049" max="2049" width="45.85546875" style="886" customWidth="1"/>
    <col min="2050" max="2067" width="10.42578125" style="886" customWidth="1"/>
    <col min="2068" max="2071" width="12.140625" style="886" customWidth="1"/>
    <col min="2072" max="2073" width="10.42578125" style="886" customWidth="1"/>
    <col min="2074" max="2074" width="12.140625" style="886" customWidth="1"/>
    <col min="2075" max="2091" width="10.42578125" style="886" customWidth="1"/>
    <col min="2092" max="2092" width="12.140625" style="886" customWidth="1"/>
    <col min="2093" max="2102" width="10.42578125" style="886" customWidth="1"/>
    <col min="2103" max="2103" width="12.140625" style="886" customWidth="1"/>
    <col min="2104" max="2160" width="10.42578125" style="886" customWidth="1"/>
    <col min="2161" max="2304" width="9.140625" style="886"/>
    <col min="2305" max="2305" width="45.85546875" style="886" customWidth="1"/>
    <col min="2306" max="2323" width="10.42578125" style="886" customWidth="1"/>
    <col min="2324" max="2327" width="12.140625" style="886" customWidth="1"/>
    <col min="2328" max="2329" width="10.42578125" style="886" customWidth="1"/>
    <col min="2330" max="2330" width="12.140625" style="886" customWidth="1"/>
    <col min="2331" max="2347" width="10.42578125" style="886" customWidth="1"/>
    <col min="2348" max="2348" width="12.140625" style="886" customWidth="1"/>
    <col min="2349" max="2358" width="10.42578125" style="886" customWidth="1"/>
    <col min="2359" max="2359" width="12.140625" style="886" customWidth="1"/>
    <col min="2360" max="2416" width="10.42578125" style="886" customWidth="1"/>
    <col min="2417" max="2560" width="9.140625" style="886"/>
    <col min="2561" max="2561" width="45.85546875" style="886" customWidth="1"/>
    <col min="2562" max="2579" width="10.42578125" style="886" customWidth="1"/>
    <col min="2580" max="2583" width="12.140625" style="886" customWidth="1"/>
    <col min="2584" max="2585" width="10.42578125" style="886" customWidth="1"/>
    <col min="2586" max="2586" width="12.140625" style="886" customWidth="1"/>
    <col min="2587" max="2603" width="10.42578125" style="886" customWidth="1"/>
    <col min="2604" max="2604" width="12.140625" style="886" customWidth="1"/>
    <col min="2605" max="2614" width="10.42578125" style="886" customWidth="1"/>
    <col min="2615" max="2615" width="12.140625" style="886" customWidth="1"/>
    <col min="2616" max="2672" width="10.42578125" style="886" customWidth="1"/>
    <col min="2673" max="2816" width="9.140625" style="886"/>
    <col min="2817" max="2817" width="45.85546875" style="886" customWidth="1"/>
    <col min="2818" max="2835" width="10.42578125" style="886" customWidth="1"/>
    <col min="2836" max="2839" width="12.140625" style="886" customWidth="1"/>
    <col min="2840" max="2841" width="10.42578125" style="886" customWidth="1"/>
    <col min="2842" max="2842" width="12.140625" style="886" customWidth="1"/>
    <col min="2843" max="2859" width="10.42578125" style="886" customWidth="1"/>
    <col min="2860" max="2860" width="12.140625" style="886" customWidth="1"/>
    <col min="2861" max="2870" width="10.42578125" style="886" customWidth="1"/>
    <col min="2871" max="2871" width="12.140625" style="886" customWidth="1"/>
    <col min="2872" max="2928" width="10.42578125" style="886" customWidth="1"/>
    <col min="2929" max="3072" width="9.140625" style="886"/>
    <col min="3073" max="3073" width="45.85546875" style="886" customWidth="1"/>
    <col min="3074" max="3091" width="10.42578125" style="886" customWidth="1"/>
    <col min="3092" max="3095" width="12.140625" style="886" customWidth="1"/>
    <col min="3096" max="3097" width="10.42578125" style="886" customWidth="1"/>
    <col min="3098" max="3098" width="12.140625" style="886" customWidth="1"/>
    <col min="3099" max="3115" width="10.42578125" style="886" customWidth="1"/>
    <col min="3116" max="3116" width="12.140625" style="886" customWidth="1"/>
    <col min="3117" max="3126" width="10.42578125" style="886" customWidth="1"/>
    <col min="3127" max="3127" width="12.140625" style="886" customWidth="1"/>
    <col min="3128" max="3184" width="10.42578125" style="886" customWidth="1"/>
    <col min="3185" max="3328" width="9.140625" style="886"/>
    <col min="3329" max="3329" width="45.85546875" style="886" customWidth="1"/>
    <col min="3330" max="3347" width="10.42578125" style="886" customWidth="1"/>
    <col min="3348" max="3351" width="12.140625" style="886" customWidth="1"/>
    <col min="3352" max="3353" width="10.42578125" style="886" customWidth="1"/>
    <col min="3354" max="3354" width="12.140625" style="886" customWidth="1"/>
    <col min="3355" max="3371" width="10.42578125" style="886" customWidth="1"/>
    <col min="3372" max="3372" width="12.140625" style="886" customWidth="1"/>
    <col min="3373" max="3382" width="10.42578125" style="886" customWidth="1"/>
    <col min="3383" max="3383" width="12.140625" style="886" customWidth="1"/>
    <col min="3384" max="3440" width="10.42578125" style="886" customWidth="1"/>
    <col min="3441" max="3584" width="9.140625" style="886"/>
    <col min="3585" max="3585" width="45.85546875" style="886" customWidth="1"/>
    <col min="3586" max="3603" width="10.42578125" style="886" customWidth="1"/>
    <col min="3604" max="3607" width="12.140625" style="886" customWidth="1"/>
    <col min="3608" max="3609" width="10.42578125" style="886" customWidth="1"/>
    <col min="3610" max="3610" width="12.140625" style="886" customWidth="1"/>
    <col min="3611" max="3627" width="10.42578125" style="886" customWidth="1"/>
    <col min="3628" max="3628" width="12.140625" style="886" customWidth="1"/>
    <col min="3629" max="3638" width="10.42578125" style="886" customWidth="1"/>
    <col min="3639" max="3639" width="12.140625" style="886" customWidth="1"/>
    <col min="3640" max="3696" width="10.42578125" style="886" customWidth="1"/>
    <col min="3697" max="3840" width="9.140625" style="886"/>
    <col min="3841" max="3841" width="45.85546875" style="886" customWidth="1"/>
    <col min="3842" max="3859" width="10.42578125" style="886" customWidth="1"/>
    <col min="3860" max="3863" width="12.140625" style="886" customWidth="1"/>
    <col min="3864" max="3865" width="10.42578125" style="886" customWidth="1"/>
    <col min="3866" max="3866" width="12.140625" style="886" customWidth="1"/>
    <col min="3867" max="3883" width="10.42578125" style="886" customWidth="1"/>
    <col min="3884" max="3884" width="12.140625" style="886" customWidth="1"/>
    <col min="3885" max="3894" width="10.42578125" style="886" customWidth="1"/>
    <col min="3895" max="3895" width="12.140625" style="886" customWidth="1"/>
    <col min="3896" max="3952" width="10.42578125" style="886" customWidth="1"/>
    <col min="3953" max="4096" width="9.140625" style="886"/>
    <col min="4097" max="4097" width="45.85546875" style="886" customWidth="1"/>
    <col min="4098" max="4115" width="10.42578125" style="886" customWidth="1"/>
    <col min="4116" max="4119" width="12.140625" style="886" customWidth="1"/>
    <col min="4120" max="4121" width="10.42578125" style="886" customWidth="1"/>
    <col min="4122" max="4122" width="12.140625" style="886" customWidth="1"/>
    <col min="4123" max="4139" width="10.42578125" style="886" customWidth="1"/>
    <col min="4140" max="4140" width="12.140625" style="886" customWidth="1"/>
    <col min="4141" max="4150" width="10.42578125" style="886" customWidth="1"/>
    <col min="4151" max="4151" width="12.140625" style="886" customWidth="1"/>
    <col min="4152" max="4208" width="10.42578125" style="886" customWidth="1"/>
    <col min="4209" max="4352" width="9.140625" style="886"/>
    <col min="4353" max="4353" width="45.85546875" style="886" customWidth="1"/>
    <col min="4354" max="4371" width="10.42578125" style="886" customWidth="1"/>
    <col min="4372" max="4375" width="12.140625" style="886" customWidth="1"/>
    <col min="4376" max="4377" width="10.42578125" style="886" customWidth="1"/>
    <col min="4378" max="4378" width="12.140625" style="886" customWidth="1"/>
    <col min="4379" max="4395" width="10.42578125" style="886" customWidth="1"/>
    <col min="4396" max="4396" width="12.140625" style="886" customWidth="1"/>
    <col min="4397" max="4406" width="10.42578125" style="886" customWidth="1"/>
    <col min="4407" max="4407" width="12.140625" style="886" customWidth="1"/>
    <col min="4408" max="4464" width="10.42578125" style="886" customWidth="1"/>
    <col min="4465" max="4608" width="9.140625" style="886"/>
    <col min="4609" max="4609" width="45.85546875" style="886" customWidth="1"/>
    <col min="4610" max="4627" width="10.42578125" style="886" customWidth="1"/>
    <col min="4628" max="4631" width="12.140625" style="886" customWidth="1"/>
    <col min="4632" max="4633" width="10.42578125" style="886" customWidth="1"/>
    <col min="4634" max="4634" width="12.140625" style="886" customWidth="1"/>
    <col min="4635" max="4651" width="10.42578125" style="886" customWidth="1"/>
    <col min="4652" max="4652" width="12.140625" style="886" customWidth="1"/>
    <col min="4653" max="4662" width="10.42578125" style="886" customWidth="1"/>
    <col min="4663" max="4663" width="12.140625" style="886" customWidth="1"/>
    <col min="4664" max="4720" width="10.42578125" style="886" customWidth="1"/>
    <col min="4721" max="4864" width="9.140625" style="886"/>
    <col min="4865" max="4865" width="45.85546875" style="886" customWidth="1"/>
    <col min="4866" max="4883" width="10.42578125" style="886" customWidth="1"/>
    <col min="4884" max="4887" width="12.140625" style="886" customWidth="1"/>
    <col min="4888" max="4889" width="10.42578125" style="886" customWidth="1"/>
    <col min="4890" max="4890" width="12.140625" style="886" customWidth="1"/>
    <col min="4891" max="4907" width="10.42578125" style="886" customWidth="1"/>
    <col min="4908" max="4908" width="12.140625" style="886" customWidth="1"/>
    <col min="4909" max="4918" width="10.42578125" style="886" customWidth="1"/>
    <col min="4919" max="4919" width="12.140625" style="886" customWidth="1"/>
    <col min="4920" max="4976" width="10.42578125" style="886" customWidth="1"/>
    <col min="4977" max="5120" width="9.140625" style="886"/>
    <col min="5121" max="5121" width="45.85546875" style="886" customWidth="1"/>
    <col min="5122" max="5139" width="10.42578125" style="886" customWidth="1"/>
    <col min="5140" max="5143" width="12.140625" style="886" customWidth="1"/>
    <col min="5144" max="5145" width="10.42578125" style="886" customWidth="1"/>
    <col min="5146" max="5146" width="12.140625" style="886" customWidth="1"/>
    <col min="5147" max="5163" width="10.42578125" style="886" customWidth="1"/>
    <col min="5164" max="5164" width="12.140625" style="886" customWidth="1"/>
    <col min="5165" max="5174" width="10.42578125" style="886" customWidth="1"/>
    <col min="5175" max="5175" width="12.140625" style="886" customWidth="1"/>
    <col min="5176" max="5232" width="10.42578125" style="886" customWidth="1"/>
    <col min="5233" max="5376" width="9.140625" style="886"/>
    <col min="5377" max="5377" width="45.85546875" style="886" customWidth="1"/>
    <col min="5378" max="5395" width="10.42578125" style="886" customWidth="1"/>
    <col min="5396" max="5399" width="12.140625" style="886" customWidth="1"/>
    <col min="5400" max="5401" width="10.42578125" style="886" customWidth="1"/>
    <col min="5402" max="5402" width="12.140625" style="886" customWidth="1"/>
    <col min="5403" max="5419" width="10.42578125" style="886" customWidth="1"/>
    <col min="5420" max="5420" width="12.140625" style="886" customWidth="1"/>
    <col min="5421" max="5430" width="10.42578125" style="886" customWidth="1"/>
    <col min="5431" max="5431" width="12.140625" style="886" customWidth="1"/>
    <col min="5432" max="5488" width="10.42578125" style="886" customWidth="1"/>
    <col min="5489" max="5632" width="9.140625" style="886"/>
    <col min="5633" max="5633" width="45.85546875" style="886" customWidth="1"/>
    <col min="5634" max="5651" width="10.42578125" style="886" customWidth="1"/>
    <col min="5652" max="5655" width="12.140625" style="886" customWidth="1"/>
    <col min="5656" max="5657" width="10.42578125" style="886" customWidth="1"/>
    <col min="5658" max="5658" width="12.140625" style="886" customWidth="1"/>
    <col min="5659" max="5675" width="10.42578125" style="886" customWidth="1"/>
    <col min="5676" max="5676" width="12.140625" style="886" customWidth="1"/>
    <col min="5677" max="5686" width="10.42578125" style="886" customWidth="1"/>
    <col min="5687" max="5687" width="12.140625" style="886" customWidth="1"/>
    <col min="5688" max="5744" width="10.42578125" style="886" customWidth="1"/>
    <col min="5745" max="5888" width="9.140625" style="886"/>
    <col min="5889" max="5889" width="45.85546875" style="886" customWidth="1"/>
    <col min="5890" max="5907" width="10.42578125" style="886" customWidth="1"/>
    <col min="5908" max="5911" width="12.140625" style="886" customWidth="1"/>
    <col min="5912" max="5913" width="10.42578125" style="886" customWidth="1"/>
    <col min="5914" max="5914" width="12.140625" style="886" customWidth="1"/>
    <col min="5915" max="5931" width="10.42578125" style="886" customWidth="1"/>
    <col min="5932" max="5932" width="12.140625" style="886" customWidth="1"/>
    <col min="5933" max="5942" width="10.42578125" style="886" customWidth="1"/>
    <col min="5943" max="5943" width="12.140625" style="886" customWidth="1"/>
    <col min="5944" max="6000" width="10.42578125" style="886" customWidth="1"/>
    <col min="6001" max="6144" width="9.140625" style="886"/>
    <col min="6145" max="6145" width="45.85546875" style="886" customWidth="1"/>
    <col min="6146" max="6163" width="10.42578125" style="886" customWidth="1"/>
    <col min="6164" max="6167" width="12.140625" style="886" customWidth="1"/>
    <col min="6168" max="6169" width="10.42578125" style="886" customWidth="1"/>
    <col min="6170" max="6170" width="12.140625" style="886" customWidth="1"/>
    <col min="6171" max="6187" width="10.42578125" style="886" customWidth="1"/>
    <col min="6188" max="6188" width="12.140625" style="886" customWidth="1"/>
    <col min="6189" max="6198" width="10.42578125" style="886" customWidth="1"/>
    <col min="6199" max="6199" width="12.140625" style="886" customWidth="1"/>
    <col min="6200" max="6256" width="10.42578125" style="886" customWidth="1"/>
    <col min="6257" max="6400" width="9.140625" style="886"/>
    <col min="6401" max="6401" width="45.85546875" style="886" customWidth="1"/>
    <col min="6402" max="6419" width="10.42578125" style="886" customWidth="1"/>
    <col min="6420" max="6423" width="12.140625" style="886" customWidth="1"/>
    <col min="6424" max="6425" width="10.42578125" style="886" customWidth="1"/>
    <col min="6426" max="6426" width="12.140625" style="886" customWidth="1"/>
    <col min="6427" max="6443" width="10.42578125" style="886" customWidth="1"/>
    <col min="6444" max="6444" width="12.140625" style="886" customWidth="1"/>
    <col min="6445" max="6454" width="10.42578125" style="886" customWidth="1"/>
    <col min="6455" max="6455" width="12.140625" style="886" customWidth="1"/>
    <col min="6456" max="6512" width="10.42578125" style="886" customWidth="1"/>
    <col min="6513" max="6656" width="9.140625" style="886"/>
    <col min="6657" max="6657" width="45.85546875" style="886" customWidth="1"/>
    <col min="6658" max="6675" width="10.42578125" style="886" customWidth="1"/>
    <col min="6676" max="6679" width="12.140625" style="886" customWidth="1"/>
    <col min="6680" max="6681" width="10.42578125" style="886" customWidth="1"/>
    <col min="6682" max="6682" width="12.140625" style="886" customWidth="1"/>
    <col min="6683" max="6699" width="10.42578125" style="886" customWidth="1"/>
    <col min="6700" max="6700" width="12.140625" style="886" customWidth="1"/>
    <col min="6701" max="6710" width="10.42578125" style="886" customWidth="1"/>
    <col min="6711" max="6711" width="12.140625" style="886" customWidth="1"/>
    <col min="6712" max="6768" width="10.42578125" style="886" customWidth="1"/>
    <col min="6769" max="6912" width="9.140625" style="886"/>
    <col min="6913" max="6913" width="45.85546875" style="886" customWidth="1"/>
    <col min="6914" max="6931" width="10.42578125" style="886" customWidth="1"/>
    <col min="6932" max="6935" width="12.140625" style="886" customWidth="1"/>
    <col min="6936" max="6937" width="10.42578125" style="886" customWidth="1"/>
    <col min="6938" max="6938" width="12.140625" style="886" customWidth="1"/>
    <col min="6939" max="6955" width="10.42578125" style="886" customWidth="1"/>
    <col min="6956" max="6956" width="12.140625" style="886" customWidth="1"/>
    <col min="6957" max="6966" width="10.42578125" style="886" customWidth="1"/>
    <col min="6967" max="6967" width="12.140625" style="886" customWidth="1"/>
    <col min="6968" max="7024" width="10.42578125" style="886" customWidth="1"/>
    <col min="7025" max="7168" width="9.140625" style="886"/>
    <col min="7169" max="7169" width="45.85546875" style="886" customWidth="1"/>
    <col min="7170" max="7187" width="10.42578125" style="886" customWidth="1"/>
    <col min="7188" max="7191" width="12.140625" style="886" customWidth="1"/>
    <col min="7192" max="7193" width="10.42578125" style="886" customWidth="1"/>
    <col min="7194" max="7194" width="12.140625" style="886" customWidth="1"/>
    <col min="7195" max="7211" width="10.42578125" style="886" customWidth="1"/>
    <col min="7212" max="7212" width="12.140625" style="886" customWidth="1"/>
    <col min="7213" max="7222" width="10.42578125" style="886" customWidth="1"/>
    <col min="7223" max="7223" width="12.140625" style="886" customWidth="1"/>
    <col min="7224" max="7280" width="10.42578125" style="886" customWidth="1"/>
    <col min="7281" max="7424" width="9.140625" style="886"/>
    <col min="7425" max="7425" width="45.85546875" style="886" customWidth="1"/>
    <col min="7426" max="7443" width="10.42578125" style="886" customWidth="1"/>
    <col min="7444" max="7447" width="12.140625" style="886" customWidth="1"/>
    <col min="7448" max="7449" width="10.42578125" style="886" customWidth="1"/>
    <col min="7450" max="7450" width="12.140625" style="886" customWidth="1"/>
    <col min="7451" max="7467" width="10.42578125" style="886" customWidth="1"/>
    <col min="7468" max="7468" width="12.140625" style="886" customWidth="1"/>
    <col min="7469" max="7478" width="10.42578125" style="886" customWidth="1"/>
    <col min="7479" max="7479" width="12.140625" style="886" customWidth="1"/>
    <col min="7480" max="7536" width="10.42578125" style="886" customWidth="1"/>
    <col min="7537" max="7680" width="9.140625" style="886"/>
    <col min="7681" max="7681" width="45.85546875" style="886" customWidth="1"/>
    <col min="7682" max="7699" width="10.42578125" style="886" customWidth="1"/>
    <col min="7700" max="7703" width="12.140625" style="886" customWidth="1"/>
    <col min="7704" max="7705" width="10.42578125" style="886" customWidth="1"/>
    <col min="7706" max="7706" width="12.140625" style="886" customWidth="1"/>
    <col min="7707" max="7723" width="10.42578125" style="886" customWidth="1"/>
    <col min="7724" max="7724" width="12.140625" style="886" customWidth="1"/>
    <col min="7725" max="7734" width="10.42578125" style="886" customWidth="1"/>
    <col min="7735" max="7735" width="12.140625" style="886" customWidth="1"/>
    <col min="7736" max="7792" width="10.42578125" style="886" customWidth="1"/>
    <col min="7793" max="7936" width="9.140625" style="886"/>
    <col min="7937" max="7937" width="45.85546875" style="886" customWidth="1"/>
    <col min="7938" max="7955" width="10.42578125" style="886" customWidth="1"/>
    <col min="7956" max="7959" width="12.140625" style="886" customWidth="1"/>
    <col min="7960" max="7961" width="10.42578125" style="886" customWidth="1"/>
    <col min="7962" max="7962" width="12.140625" style="886" customWidth="1"/>
    <col min="7963" max="7979" width="10.42578125" style="886" customWidth="1"/>
    <col min="7980" max="7980" width="12.140625" style="886" customWidth="1"/>
    <col min="7981" max="7990" width="10.42578125" style="886" customWidth="1"/>
    <col min="7991" max="7991" width="12.140625" style="886" customWidth="1"/>
    <col min="7992" max="8048" width="10.42578125" style="886" customWidth="1"/>
    <col min="8049" max="8192" width="9.140625" style="886"/>
    <col min="8193" max="8193" width="45.85546875" style="886" customWidth="1"/>
    <col min="8194" max="8211" width="10.42578125" style="886" customWidth="1"/>
    <col min="8212" max="8215" width="12.140625" style="886" customWidth="1"/>
    <col min="8216" max="8217" width="10.42578125" style="886" customWidth="1"/>
    <col min="8218" max="8218" width="12.140625" style="886" customWidth="1"/>
    <col min="8219" max="8235" width="10.42578125" style="886" customWidth="1"/>
    <col min="8236" max="8236" width="12.140625" style="886" customWidth="1"/>
    <col min="8237" max="8246" width="10.42578125" style="886" customWidth="1"/>
    <col min="8247" max="8247" width="12.140625" style="886" customWidth="1"/>
    <col min="8248" max="8304" width="10.42578125" style="886" customWidth="1"/>
    <col min="8305" max="8448" width="9.140625" style="886"/>
    <col min="8449" max="8449" width="45.85546875" style="886" customWidth="1"/>
    <col min="8450" max="8467" width="10.42578125" style="886" customWidth="1"/>
    <col min="8468" max="8471" width="12.140625" style="886" customWidth="1"/>
    <col min="8472" max="8473" width="10.42578125" style="886" customWidth="1"/>
    <col min="8474" max="8474" width="12.140625" style="886" customWidth="1"/>
    <col min="8475" max="8491" width="10.42578125" style="886" customWidth="1"/>
    <col min="8492" max="8492" width="12.140625" style="886" customWidth="1"/>
    <col min="8493" max="8502" width="10.42578125" style="886" customWidth="1"/>
    <col min="8503" max="8503" width="12.140625" style="886" customWidth="1"/>
    <col min="8504" max="8560" width="10.42578125" style="886" customWidth="1"/>
    <col min="8561" max="8704" width="9.140625" style="886"/>
    <col min="8705" max="8705" width="45.85546875" style="886" customWidth="1"/>
    <col min="8706" max="8723" width="10.42578125" style="886" customWidth="1"/>
    <col min="8724" max="8727" width="12.140625" style="886" customWidth="1"/>
    <col min="8728" max="8729" width="10.42578125" style="886" customWidth="1"/>
    <col min="8730" max="8730" width="12.140625" style="886" customWidth="1"/>
    <col min="8731" max="8747" width="10.42578125" style="886" customWidth="1"/>
    <col min="8748" max="8748" width="12.140625" style="886" customWidth="1"/>
    <col min="8749" max="8758" width="10.42578125" style="886" customWidth="1"/>
    <col min="8759" max="8759" width="12.140625" style="886" customWidth="1"/>
    <col min="8760" max="8816" width="10.42578125" style="886" customWidth="1"/>
    <col min="8817" max="8960" width="9.140625" style="886"/>
    <col min="8961" max="8961" width="45.85546875" style="886" customWidth="1"/>
    <col min="8962" max="8979" width="10.42578125" style="886" customWidth="1"/>
    <col min="8980" max="8983" width="12.140625" style="886" customWidth="1"/>
    <col min="8984" max="8985" width="10.42578125" style="886" customWidth="1"/>
    <col min="8986" max="8986" width="12.140625" style="886" customWidth="1"/>
    <col min="8987" max="9003" width="10.42578125" style="886" customWidth="1"/>
    <col min="9004" max="9004" width="12.140625" style="886" customWidth="1"/>
    <col min="9005" max="9014" width="10.42578125" style="886" customWidth="1"/>
    <col min="9015" max="9015" width="12.140625" style="886" customWidth="1"/>
    <col min="9016" max="9072" width="10.42578125" style="886" customWidth="1"/>
    <col min="9073" max="9216" width="9.140625" style="886"/>
    <col min="9217" max="9217" width="45.85546875" style="886" customWidth="1"/>
    <col min="9218" max="9235" width="10.42578125" style="886" customWidth="1"/>
    <col min="9236" max="9239" width="12.140625" style="886" customWidth="1"/>
    <col min="9240" max="9241" width="10.42578125" style="886" customWidth="1"/>
    <col min="9242" max="9242" width="12.140625" style="886" customWidth="1"/>
    <col min="9243" max="9259" width="10.42578125" style="886" customWidth="1"/>
    <col min="9260" max="9260" width="12.140625" style="886" customWidth="1"/>
    <col min="9261" max="9270" width="10.42578125" style="886" customWidth="1"/>
    <col min="9271" max="9271" width="12.140625" style="886" customWidth="1"/>
    <col min="9272" max="9328" width="10.42578125" style="886" customWidth="1"/>
    <col min="9329" max="9472" width="9.140625" style="886"/>
    <col min="9473" max="9473" width="45.85546875" style="886" customWidth="1"/>
    <col min="9474" max="9491" width="10.42578125" style="886" customWidth="1"/>
    <col min="9492" max="9495" width="12.140625" style="886" customWidth="1"/>
    <col min="9496" max="9497" width="10.42578125" style="886" customWidth="1"/>
    <col min="9498" max="9498" width="12.140625" style="886" customWidth="1"/>
    <col min="9499" max="9515" width="10.42578125" style="886" customWidth="1"/>
    <col min="9516" max="9516" width="12.140625" style="886" customWidth="1"/>
    <col min="9517" max="9526" width="10.42578125" style="886" customWidth="1"/>
    <col min="9527" max="9527" width="12.140625" style="886" customWidth="1"/>
    <col min="9528" max="9584" width="10.42578125" style="886" customWidth="1"/>
    <col min="9585" max="9728" width="9.140625" style="886"/>
    <col min="9729" max="9729" width="45.85546875" style="886" customWidth="1"/>
    <col min="9730" max="9747" width="10.42578125" style="886" customWidth="1"/>
    <col min="9748" max="9751" width="12.140625" style="886" customWidth="1"/>
    <col min="9752" max="9753" width="10.42578125" style="886" customWidth="1"/>
    <col min="9754" max="9754" width="12.140625" style="886" customWidth="1"/>
    <col min="9755" max="9771" width="10.42578125" style="886" customWidth="1"/>
    <col min="9772" max="9772" width="12.140625" style="886" customWidth="1"/>
    <col min="9773" max="9782" width="10.42578125" style="886" customWidth="1"/>
    <col min="9783" max="9783" width="12.140625" style="886" customWidth="1"/>
    <col min="9784" max="9840" width="10.42578125" style="886" customWidth="1"/>
    <col min="9841" max="9984" width="9.140625" style="886"/>
    <col min="9985" max="9985" width="45.85546875" style="886" customWidth="1"/>
    <col min="9986" max="10003" width="10.42578125" style="886" customWidth="1"/>
    <col min="10004" max="10007" width="12.140625" style="886" customWidth="1"/>
    <col min="10008" max="10009" width="10.42578125" style="886" customWidth="1"/>
    <col min="10010" max="10010" width="12.140625" style="886" customWidth="1"/>
    <col min="10011" max="10027" width="10.42578125" style="886" customWidth="1"/>
    <col min="10028" max="10028" width="12.140625" style="886" customWidth="1"/>
    <col min="10029" max="10038" width="10.42578125" style="886" customWidth="1"/>
    <col min="10039" max="10039" width="12.140625" style="886" customWidth="1"/>
    <col min="10040" max="10096" width="10.42578125" style="886" customWidth="1"/>
    <col min="10097" max="10240" width="9.140625" style="886"/>
    <col min="10241" max="10241" width="45.85546875" style="886" customWidth="1"/>
    <col min="10242" max="10259" width="10.42578125" style="886" customWidth="1"/>
    <col min="10260" max="10263" width="12.140625" style="886" customWidth="1"/>
    <col min="10264" max="10265" width="10.42578125" style="886" customWidth="1"/>
    <col min="10266" max="10266" width="12.140625" style="886" customWidth="1"/>
    <col min="10267" max="10283" width="10.42578125" style="886" customWidth="1"/>
    <col min="10284" max="10284" width="12.140625" style="886" customWidth="1"/>
    <col min="10285" max="10294" width="10.42578125" style="886" customWidth="1"/>
    <col min="10295" max="10295" width="12.140625" style="886" customWidth="1"/>
    <col min="10296" max="10352" width="10.42578125" style="886" customWidth="1"/>
    <col min="10353" max="10496" width="9.140625" style="886"/>
    <col min="10497" max="10497" width="45.85546875" style="886" customWidth="1"/>
    <col min="10498" max="10515" width="10.42578125" style="886" customWidth="1"/>
    <col min="10516" max="10519" width="12.140625" style="886" customWidth="1"/>
    <col min="10520" max="10521" width="10.42578125" style="886" customWidth="1"/>
    <col min="10522" max="10522" width="12.140625" style="886" customWidth="1"/>
    <col min="10523" max="10539" width="10.42578125" style="886" customWidth="1"/>
    <col min="10540" max="10540" width="12.140625" style="886" customWidth="1"/>
    <col min="10541" max="10550" width="10.42578125" style="886" customWidth="1"/>
    <col min="10551" max="10551" width="12.140625" style="886" customWidth="1"/>
    <col min="10552" max="10608" width="10.42578125" style="886" customWidth="1"/>
    <col min="10609" max="10752" width="9.140625" style="886"/>
    <col min="10753" max="10753" width="45.85546875" style="886" customWidth="1"/>
    <col min="10754" max="10771" width="10.42578125" style="886" customWidth="1"/>
    <col min="10772" max="10775" width="12.140625" style="886" customWidth="1"/>
    <col min="10776" max="10777" width="10.42578125" style="886" customWidth="1"/>
    <col min="10778" max="10778" width="12.140625" style="886" customWidth="1"/>
    <col min="10779" max="10795" width="10.42578125" style="886" customWidth="1"/>
    <col min="10796" max="10796" width="12.140625" style="886" customWidth="1"/>
    <col min="10797" max="10806" width="10.42578125" style="886" customWidth="1"/>
    <col min="10807" max="10807" width="12.140625" style="886" customWidth="1"/>
    <col min="10808" max="10864" width="10.42578125" style="886" customWidth="1"/>
    <col min="10865" max="11008" width="9.140625" style="886"/>
    <col min="11009" max="11009" width="45.85546875" style="886" customWidth="1"/>
    <col min="11010" max="11027" width="10.42578125" style="886" customWidth="1"/>
    <col min="11028" max="11031" width="12.140625" style="886" customWidth="1"/>
    <col min="11032" max="11033" width="10.42578125" style="886" customWidth="1"/>
    <col min="11034" max="11034" width="12.140625" style="886" customWidth="1"/>
    <col min="11035" max="11051" width="10.42578125" style="886" customWidth="1"/>
    <col min="11052" max="11052" width="12.140625" style="886" customWidth="1"/>
    <col min="11053" max="11062" width="10.42578125" style="886" customWidth="1"/>
    <col min="11063" max="11063" width="12.140625" style="886" customWidth="1"/>
    <col min="11064" max="11120" width="10.42578125" style="886" customWidth="1"/>
    <col min="11121" max="11264" width="9.140625" style="886"/>
    <col min="11265" max="11265" width="45.85546875" style="886" customWidth="1"/>
    <col min="11266" max="11283" width="10.42578125" style="886" customWidth="1"/>
    <col min="11284" max="11287" width="12.140625" style="886" customWidth="1"/>
    <col min="11288" max="11289" width="10.42578125" style="886" customWidth="1"/>
    <col min="11290" max="11290" width="12.140625" style="886" customWidth="1"/>
    <col min="11291" max="11307" width="10.42578125" style="886" customWidth="1"/>
    <col min="11308" max="11308" width="12.140625" style="886" customWidth="1"/>
    <col min="11309" max="11318" width="10.42578125" style="886" customWidth="1"/>
    <col min="11319" max="11319" width="12.140625" style="886" customWidth="1"/>
    <col min="11320" max="11376" width="10.42578125" style="886" customWidth="1"/>
    <col min="11377" max="11520" width="9.140625" style="886"/>
    <col min="11521" max="11521" width="45.85546875" style="886" customWidth="1"/>
    <col min="11522" max="11539" width="10.42578125" style="886" customWidth="1"/>
    <col min="11540" max="11543" width="12.140625" style="886" customWidth="1"/>
    <col min="11544" max="11545" width="10.42578125" style="886" customWidth="1"/>
    <col min="11546" max="11546" width="12.140625" style="886" customWidth="1"/>
    <col min="11547" max="11563" width="10.42578125" style="886" customWidth="1"/>
    <col min="11564" max="11564" width="12.140625" style="886" customWidth="1"/>
    <col min="11565" max="11574" width="10.42578125" style="886" customWidth="1"/>
    <col min="11575" max="11575" width="12.140625" style="886" customWidth="1"/>
    <col min="11576" max="11632" width="10.42578125" style="886" customWidth="1"/>
    <col min="11633" max="11776" width="9.140625" style="886"/>
    <col min="11777" max="11777" width="45.85546875" style="886" customWidth="1"/>
    <col min="11778" max="11795" width="10.42578125" style="886" customWidth="1"/>
    <col min="11796" max="11799" width="12.140625" style="886" customWidth="1"/>
    <col min="11800" max="11801" width="10.42578125" style="886" customWidth="1"/>
    <col min="11802" max="11802" width="12.140625" style="886" customWidth="1"/>
    <col min="11803" max="11819" width="10.42578125" style="886" customWidth="1"/>
    <col min="11820" max="11820" width="12.140625" style="886" customWidth="1"/>
    <col min="11821" max="11830" width="10.42578125" style="886" customWidth="1"/>
    <col min="11831" max="11831" width="12.140625" style="886" customWidth="1"/>
    <col min="11832" max="11888" width="10.42578125" style="886" customWidth="1"/>
    <col min="11889" max="12032" width="9.140625" style="886"/>
    <col min="12033" max="12033" width="45.85546875" style="886" customWidth="1"/>
    <col min="12034" max="12051" width="10.42578125" style="886" customWidth="1"/>
    <col min="12052" max="12055" width="12.140625" style="886" customWidth="1"/>
    <col min="12056" max="12057" width="10.42578125" style="886" customWidth="1"/>
    <col min="12058" max="12058" width="12.140625" style="886" customWidth="1"/>
    <col min="12059" max="12075" width="10.42578125" style="886" customWidth="1"/>
    <col min="12076" max="12076" width="12.140625" style="886" customWidth="1"/>
    <col min="12077" max="12086" width="10.42578125" style="886" customWidth="1"/>
    <col min="12087" max="12087" width="12.140625" style="886" customWidth="1"/>
    <col min="12088" max="12144" width="10.42578125" style="886" customWidth="1"/>
    <col min="12145" max="12288" width="9.140625" style="886"/>
    <col min="12289" max="12289" width="45.85546875" style="886" customWidth="1"/>
    <col min="12290" max="12307" width="10.42578125" style="886" customWidth="1"/>
    <col min="12308" max="12311" width="12.140625" style="886" customWidth="1"/>
    <col min="12312" max="12313" width="10.42578125" style="886" customWidth="1"/>
    <col min="12314" max="12314" width="12.140625" style="886" customWidth="1"/>
    <col min="12315" max="12331" width="10.42578125" style="886" customWidth="1"/>
    <col min="12332" max="12332" width="12.140625" style="886" customWidth="1"/>
    <col min="12333" max="12342" width="10.42578125" style="886" customWidth="1"/>
    <col min="12343" max="12343" width="12.140625" style="886" customWidth="1"/>
    <col min="12344" max="12400" width="10.42578125" style="886" customWidth="1"/>
    <col min="12401" max="12544" width="9.140625" style="886"/>
    <col min="12545" max="12545" width="45.85546875" style="886" customWidth="1"/>
    <col min="12546" max="12563" width="10.42578125" style="886" customWidth="1"/>
    <col min="12564" max="12567" width="12.140625" style="886" customWidth="1"/>
    <col min="12568" max="12569" width="10.42578125" style="886" customWidth="1"/>
    <col min="12570" max="12570" width="12.140625" style="886" customWidth="1"/>
    <col min="12571" max="12587" width="10.42578125" style="886" customWidth="1"/>
    <col min="12588" max="12588" width="12.140625" style="886" customWidth="1"/>
    <col min="12589" max="12598" width="10.42578125" style="886" customWidth="1"/>
    <col min="12599" max="12599" width="12.140625" style="886" customWidth="1"/>
    <col min="12600" max="12656" width="10.42578125" style="886" customWidth="1"/>
    <col min="12657" max="12800" width="9.140625" style="886"/>
    <col min="12801" max="12801" width="45.85546875" style="886" customWidth="1"/>
    <col min="12802" max="12819" width="10.42578125" style="886" customWidth="1"/>
    <col min="12820" max="12823" width="12.140625" style="886" customWidth="1"/>
    <col min="12824" max="12825" width="10.42578125" style="886" customWidth="1"/>
    <col min="12826" max="12826" width="12.140625" style="886" customWidth="1"/>
    <col min="12827" max="12843" width="10.42578125" style="886" customWidth="1"/>
    <col min="12844" max="12844" width="12.140625" style="886" customWidth="1"/>
    <col min="12845" max="12854" width="10.42578125" style="886" customWidth="1"/>
    <col min="12855" max="12855" width="12.140625" style="886" customWidth="1"/>
    <col min="12856" max="12912" width="10.42578125" style="886" customWidth="1"/>
    <col min="12913" max="13056" width="9.140625" style="886"/>
    <col min="13057" max="13057" width="45.85546875" style="886" customWidth="1"/>
    <col min="13058" max="13075" width="10.42578125" style="886" customWidth="1"/>
    <col min="13076" max="13079" width="12.140625" style="886" customWidth="1"/>
    <col min="13080" max="13081" width="10.42578125" style="886" customWidth="1"/>
    <col min="13082" max="13082" width="12.140625" style="886" customWidth="1"/>
    <col min="13083" max="13099" width="10.42578125" style="886" customWidth="1"/>
    <col min="13100" max="13100" width="12.140625" style="886" customWidth="1"/>
    <col min="13101" max="13110" width="10.42578125" style="886" customWidth="1"/>
    <col min="13111" max="13111" width="12.140625" style="886" customWidth="1"/>
    <col min="13112" max="13168" width="10.42578125" style="886" customWidth="1"/>
    <col min="13169" max="13312" width="9.140625" style="886"/>
    <col min="13313" max="13313" width="45.85546875" style="886" customWidth="1"/>
    <col min="13314" max="13331" width="10.42578125" style="886" customWidth="1"/>
    <col min="13332" max="13335" width="12.140625" style="886" customWidth="1"/>
    <col min="13336" max="13337" width="10.42578125" style="886" customWidth="1"/>
    <col min="13338" max="13338" width="12.140625" style="886" customWidth="1"/>
    <col min="13339" max="13355" width="10.42578125" style="886" customWidth="1"/>
    <col min="13356" max="13356" width="12.140625" style="886" customWidth="1"/>
    <col min="13357" max="13366" width="10.42578125" style="886" customWidth="1"/>
    <col min="13367" max="13367" width="12.140625" style="886" customWidth="1"/>
    <col min="13368" max="13424" width="10.42578125" style="886" customWidth="1"/>
    <col min="13425" max="13568" width="9.140625" style="886"/>
    <col min="13569" max="13569" width="45.85546875" style="886" customWidth="1"/>
    <col min="13570" max="13587" width="10.42578125" style="886" customWidth="1"/>
    <col min="13588" max="13591" width="12.140625" style="886" customWidth="1"/>
    <col min="13592" max="13593" width="10.42578125" style="886" customWidth="1"/>
    <col min="13594" max="13594" width="12.140625" style="886" customWidth="1"/>
    <col min="13595" max="13611" width="10.42578125" style="886" customWidth="1"/>
    <col min="13612" max="13612" width="12.140625" style="886" customWidth="1"/>
    <col min="13613" max="13622" width="10.42578125" style="886" customWidth="1"/>
    <col min="13623" max="13623" width="12.140625" style="886" customWidth="1"/>
    <col min="13624" max="13680" width="10.42578125" style="886" customWidth="1"/>
    <col min="13681" max="13824" width="9.140625" style="886"/>
    <col min="13825" max="13825" width="45.85546875" style="886" customWidth="1"/>
    <col min="13826" max="13843" width="10.42578125" style="886" customWidth="1"/>
    <col min="13844" max="13847" width="12.140625" style="886" customWidth="1"/>
    <col min="13848" max="13849" width="10.42578125" style="886" customWidth="1"/>
    <col min="13850" max="13850" width="12.140625" style="886" customWidth="1"/>
    <col min="13851" max="13867" width="10.42578125" style="886" customWidth="1"/>
    <col min="13868" max="13868" width="12.140625" style="886" customWidth="1"/>
    <col min="13869" max="13878" width="10.42578125" style="886" customWidth="1"/>
    <col min="13879" max="13879" width="12.140625" style="886" customWidth="1"/>
    <col min="13880" max="13936" width="10.42578125" style="886" customWidth="1"/>
    <col min="13937" max="14080" width="9.140625" style="886"/>
    <col min="14081" max="14081" width="45.85546875" style="886" customWidth="1"/>
    <col min="14082" max="14099" width="10.42578125" style="886" customWidth="1"/>
    <col min="14100" max="14103" width="12.140625" style="886" customWidth="1"/>
    <col min="14104" max="14105" width="10.42578125" style="886" customWidth="1"/>
    <col min="14106" max="14106" width="12.140625" style="886" customWidth="1"/>
    <col min="14107" max="14123" width="10.42578125" style="886" customWidth="1"/>
    <col min="14124" max="14124" width="12.140625" style="886" customWidth="1"/>
    <col min="14125" max="14134" width="10.42578125" style="886" customWidth="1"/>
    <col min="14135" max="14135" width="12.140625" style="886" customWidth="1"/>
    <col min="14136" max="14192" width="10.42578125" style="886" customWidth="1"/>
    <col min="14193" max="14336" width="9.140625" style="886"/>
    <col min="14337" max="14337" width="45.85546875" style="886" customWidth="1"/>
    <col min="14338" max="14355" width="10.42578125" style="886" customWidth="1"/>
    <col min="14356" max="14359" width="12.140625" style="886" customWidth="1"/>
    <col min="14360" max="14361" width="10.42578125" style="886" customWidth="1"/>
    <col min="14362" max="14362" width="12.140625" style="886" customWidth="1"/>
    <col min="14363" max="14379" width="10.42578125" style="886" customWidth="1"/>
    <col min="14380" max="14380" width="12.140625" style="886" customWidth="1"/>
    <col min="14381" max="14390" width="10.42578125" style="886" customWidth="1"/>
    <col min="14391" max="14391" width="12.140625" style="886" customWidth="1"/>
    <col min="14392" max="14448" width="10.42578125" style="886" customWidth="1"/>
    <col min="14449" max="14592" width="9.140625" style="886"/>
    <col min="14593" max="14593" width="45.85546875" style="886" customWidth="1"/>
    <col min="14594" max="14611" width="10.42578125" style="886" customWidth="1"/>
    <col min="14612" max="14615" width="12.140625" style="886" customWidth="1"/>
    <col min="14616" max="14617" width="10.42578125" style="886" customWidth="1"/>
    <col min="14618" max="14618" width="12.140625" style="886" customWidth="1"/>
    <col min="14619" max="14635" width="10.42578125" style="886" customWidth="1"/>
    <col min="14636" max="14636" width="12.140625" style="886" customWidth="1"/>
    <col min="14637" max="14646" width="10.42578125" style="886" customWidth="1"/>
    <col min="14647" max="14647" width="12.140625" style="886" customWidth="1"/>
    <col min="14648" max="14704" width="10.42578125" style="886" customWidth="1"/>
    <col min="14705" max="14848" width="9.140625" style="886"/>
    <col min="14849" max="14849" width="45.85546875" style="886" customWidth="1"/>
    <col min="14850" max="14867" width="10.42578125" style="886" customWidth="1"/>
    <col min="14868" max="14871" width="12.140625" style="886" customWidth="1"/>
    <col min="14872" max="14873" width="10.42578125" style="886" customWidth="1"/>
    <col min="14874" max="14874" width="12.140625" style="886" customWidth="1"/>
    <col min="14875" max="14891" width="10.42578125" style="886" customWidth="1"/>
    <col min="14892" max="14892" width="12.140625" style="886" customWidth="1"/>
    <col min="14893" max="14902" width="10.42578125" style="886" customWidth="1"/>
    <col min="14903" max="14903" width="12.140625" style="886" customWidth="1"/>
    <col min="14904" max="14960" width="10.42578125" style="886" customWidth="1"/>
    <col min="14961" max="15104" width="9.140625" style="886"/>
    <col min="15105" max="15105" width="45.85546875" style="886" customWidth="1"/>
    <col min="15106" max="15123" width="10.42578125" style="886" customWidth="1"/>
    <col min="15124" max="15127" width="12.140625" style="886" customWidth="1"/>
    <col min="15128" max="15129" width="10.42578125" style="886" customWidth="1"/>
    <col min="15130" max="15130" width="12.140625" style="886" customWidth="1"/>
    <col min="15131" max="15147" width="10.42578125" style="886" customWidth="1"/>
    <col min="15148" max="15148" width="12.140625" style="886" customWidth="1"/>
    <col min="15149" max="15158" width="10.42578125" style="886" customWidth="1"/>
    <col min="15159" max="15159" width="12.140625" style="886" customWidth="1"/>
    <col min="15160" max="15216" width="10.42578125" style="886" customWidth="1"/>
    <col min="15217" max="15360" width="9.140625" style="886"/>
    <col min="15361" max="15361" width="45.85546875" style="886" customWidth="1"/>
    <col min="15362" max="15379" width="10.42578125" style="886" customWidth="1"/>
    <col min="15380" max="15383" width="12.140625" style="886" customWidth="1"/>
    <col min="15384" max="15385" width="10.42578125" style="886" customWidth="1"/>
    <col min="15386" max="15386" width="12.140625" style="886" customWidth="1"/>
    <col min="15387" max="15403" width="10.42578125" style="886" customWidth="1"/>
    <col min="15404" max="15404" width="12.140625" style="886" customWidth="1"/>
    <col min="15405" max="15414" width="10.42578125" style="886" customWidth="1"/>
    <col min="15415" max="15415" width="12.140625" style="886" customWidth="1"/>
    <col min="15416" max="15472" width="10.42578125" style="886" customWidth="1"/>
    <col min="15473" max="15616" width="9.140625" style="886"/>
    <col min="15617" max="15617" width="45.85546875" style="886" customWidth="1"/>
    <col min="15618" max="15635" width="10.42578125" style="886" customWidth="1"/>
    <col min="15636" max="15639" width="12.140625" style="886" customWidth="1"/>
    <col min="15640" max="15641" width="10.42578125" style="886" customWidth="1"/>
    <col min="15642" max="15642" width="12.140625" style="886" customWidth="1"/>
    <col min="15643" max="15659" width="10.42578125" style="886" customWidth="1"/>
    <col min="15660" max="15660" width="12.140625" style="886" customWidth="1"/>
    <col min="15661" max="15670" width="10.42578125" style="886" customWidth="1"/>
    <col min="15671" max="15671" width="12.140625" style="886" customWidth="1"/>
    <col min="15672" max="15728" width="10.42578125" style="886" customWidth="1"/>
    <col min="15729" max="15872" width="9.140625" style="886"/>
    <col min="15873" max="15873" width="45.85546875" style="886" customWidth="1"/>
    <col min="15874" max="15891" width="10.42578125" style="886" customWidth="1"/>
    <col min="15892" max="15895" width="12.140625" style="886" customWidth="1"/>
    <col min="15896" max="15897" width="10.42578125" style="886" customWidth="1"/>
    <col min="15898" max="15898" width="12.140625" style="886" customWidth="1"/>
    <col min="15899" max="15915" width="10.42578125" style="886" customWidth="1"/>
    <col min="15916" max="15916" width="12.140625" style="886" customWidth="1"/>
    <col min="15917" max="15926" width="10.42578125" style="886" customWidth="1"/>
    <col min="15927" max="15927" width="12.140625" style="886" customWidth="1"/>
    <col min="15928" max="15984" width="10.42578125" style="886" customWidth="1"/>
    <col min="15985" max="16128" width="9.140625" style="886"/>
    <col min="16129" max="16129" width="45.85546875" style="886" customWidth="1"/>
    <col min="16130" max="16147" width="10.42578125" style="886" customWidth="1"/>
    <col min="16148" max="16151" width="12.140625" style="886" customWidth="1"/>
    <col min="16152" max="16153" width="10.42578125" style="886" customWidth="1"/>
    <col min="16154" max="16154" width="12.140625" style="886" customWidth="1"/>
    <col min="16155" max="16171" width="10.42578125" style="886" customWidth="1"/>
    <col min="16172" max="16172" width="12.140625" style="886" customWidth="1"/>
    <col min="16173" max="16182" width="10.42578125" style="886" customWidth="1"/>
    <col min="16183" max="16183" width="12.140625" style="886" customWidth="1"/>
    <col min="16184" max="16240" width="10.42578125" style="886" customWidth="1"/>
    <col min="16241" max="16384" width="9.140625" style="886"/>
  </cols>
  <sheetData>
    <row r="1" spans="1:118" ht="25.5">
      <c r="A1" s="2059" t="s">
        <v>313</v>
      </c>
      <c r="BV1" s="910"/>
      <c r="BW1" s="910"/>
      <c r="BX1" s="910"/>
      <c r="BY1" s="910"/>
      <c r="BZ1" s="910"/>
      <c r="CA1" s="910"/>
      <c r="CB1" s="910"/>
      <c r="CC1" s="910"/>
      <c r="CD1" s="910"/>
      <c r="CE1" s="910"/>
      <c r="CF1" s="910"/>
      <c r="CG1" s="910"/>
      <c r="CH1" s="910"/>
      <c r="CI1" s="910"/>
      <c r="CJ1" s="910"/>
      <c r="CK1" s="910"/>
      <c r="CL1" s="910"/>
      <c r="CM1" s="910"/>
      <c r="CN1" s="910"/>
      <c r="CO1" s="910"/>
      <c r="CP1" s="910"/>
      <c r="CQ1" s="910"/>
      <c r="CR1" s="910"/>
      <c r="CS1" s="910"/>
      <c r="CT1" s="910"/>
      <c r="CU1" s="910"/>
      <c r="CV1" s="910"/>
      <c r="CW1" s="910"/>
      <c r="CX1" s="910"/>
      <c r="CY1" s="910"/>
      <c r="CZ1" s="910"/>
      <c r="DA1" s="910"/>
      <c r="DB1" s="910"/>
      <c r="DC1" s="910"/>
      <c r="DD1" s="910"/>
      <c r="DE1" s="910"/>
      <c r="DF1" s="910"/>
      <c r="DG1" s="910"/>
      <c r="DH1" s="910"/>
    </row>
    <row r="2" spans="1:118" ht="34.5" customHeight="1" thickBot="1">
      <c r="A2" s="2109" t="s">
        <v>399</v>
      </c>
    </row>
    <row r="3" spans="1:118" s="1579" customFormat="1" ht="21.75" customHeight="1" thickBot="1">
      <c r="A3" s="1575" t="s">
        <v>219</v>
      </c>
      <c r="B3" s="1577">
        <v>40179</v>
      </c>
      <c r="C3" s="1577">
        <v>40210</v>
      </c>
      <c r="D3" s="1577">
        <v>40238</v>
      </c>
      <c r="E3" s="1577">
        <v>40269</v>
      </c>
      <c r="F3" s="1577">
        <v>40299</v>
      </c>
      <c r="G3" s="1577">
        <v>40330</v>
      </c>
      <c r="H3" s="1577">
        <v>40360</v>
      </c>
      <c r="I3" s="1577">
        <v>40391</v>
      </c>
      <c r="J3" s="1577">
        <v>40422</v>
      </c>
      <c r="K3" s="1577">
        <v>40452</v>
      </c>
      <c r="L3" s="1577">
        <v>40483</v>
      </c>
      <c r="M3" s="1577">
        <v>40513</v>
      </c>
      <c r="N3" s="1577">
        <v>40544</v>
      </c>
      <c r="O3" s="1577">
        <v>40575</v>
      </c>
      <c r="P3" s="1577">
        <v>40603</v>
      </c>
      <c r="Q3" s="1577">
        <v>40634</v>
      </c>
      <c r="R3" s="1577">
        <v>40664</v>
      </c>
      <c r="S3" s="1577">
        <v>40695</v>
      </c>
      <c r="T3" s="1577">
        <v>40725</v>
      </c>
      <c r="U3" s="1577">
        <v>40756</v>
      </c>
      <c r="V3" s="1577">
        <v>40787</v>
      </c>
      <c r="W3" s="1577">
        <v>40817</v>
      </c>
      <c r="X3" s="1577">
        <v>40848</v>
      </c>
      <c r="Y3" s="1577">
        <v>40878</v>
      </c>
      <c r="Z3" s="1577">
        <v>40909</v>
      </c>
      <c r="AA3" s="1577">
        <v>40940</v>
      </c>
      <c r="AB3" s="1577">
        <v>40969</v>
      </c>
      <c r="AC3" s="1577">
        <v>41000</v>
      </c>
      <c r="AD3" s="1577">
        <v>41030</v>
      </c>
      <c r="AE3" s="1577">
        <v>41061</v>
      </c>
      <c r="AF3" s="1577">
        <v>41091</v>
      </c>
      <c r="AG3" s="1577">
        <v>41122</v>
      </c>
      <c r="AH3" s="1577">
        <v>41153</v>
      </c>
      <c r="AI3" s="1577">
        <v>41183</v>
      </c>
      <c r="AJ3" s="1577">
        <v>41214</v>
      </c>
      <c r="AK3" s="1577">
        <v>41244</v>
      </c>
      <c r="AL3" s="1577">
        <v>41275</v>
      </c>
      <c r="AM3" s="1577">
        <v>41306</v>
      </c>
      <c r="AN3" s="1577">
        <v>41334</v>
      </c>
      <c r="AO3" s="1577">
        <v>41365</v>
      </c>
      <c r="AP3" s="1577">
        <v>41395</v>
      </c>
      <c r="AQ3" s="1577">
        <v>41426</v>
      </c>
      <c r="AR3" s="1577">
        <v>41456</v>
      </c>
      <c r="AS3" s="1577">
        <v>41487</v>
      </c>
      <c r="AT3" s="1577">
        <v>41518</v>
      </c>
      <c r="AU3" s="1577">
        <v>41548</v>
      </c>
      <c r="AV3" s="1577">
        <v>41579</v>
      </c>
      <c r="AW3" s="1577">
        <v>41609</v>
      </c>
      <c r="AX3" s="1577">
        <v>41640</v>
      </c>
      <c r="AY3" s="1577">
        <v>41671</v>
      </c>
      <c r="AZ3" s="1577">
        <v>41699</v>
      </c>
      <c r="BA3" s="1577">
        <v>41730</v>
      </c>
      <c r="BB3" s="1577">
        <v>41760</v>
      </c>
      <c r="BC3" s="1577">
        <v>41791</v>
      </c>
      <c r="BD3" s="1577">
        <v>41821</v>
      </c>
      <c r="BE3" s="1577">
        <v>41852</v>
      </c>
      <c r="BF3" s="1577">
        <v>41883</v>
      </c>
      <c r="BG3" s="1577">
        <v>41913</v>
      </c>
      <c r="BH3" s="1577">
        <v>41944</v>
      </c>
      <c r="BI3" s="1577">
        <v>41974</v>
      </c>
      <c r="BJ3" s="1577">
        <v>42005</v>
      </c>
      <c r="BK3" s="1577">
        <v>42036</v>
      </c>
      <c r="BL3" s="1577">
        <v>42064</v>
      </c>
      <c r="BM3" s="1577">
        <v>42095</v>
      </c>
      <c r="BN3" s="1577">
        <v>42125</v>
      </c>
      <c r="BO3" s="1577">
        <v>42156</v>
      </c>
      <c r="BP3" s="1577">
        <v>42186</v>
      </c>
      <c r="BQ3" s="1577">
        <v>42217</v>
      </c>
      <c r="BR3" s="1577">
        <v>42248</v>
      </c>
      <c r="BS3" s="1577">
        <v>42278</v>
      </c>
      <c r="BT3" s="1577">
        <v>42309</v>
      </c>
      <c r="BU3" s="1577">
        <v>42339</v>
      </c>
      <c r="BV3" s="1577">
        <v>42370</v>
      </c>
      <c r="BW3" s="1577">
        <v>42401</v>
      </c>
      <c r="BX3" s="1577">
        <v>42430</v>
      </c>
      <c r="BY3" s="1577">
        <v>42461</v>
      </c>
      <c r="BZ3" s="1577">
        <v>42491</v>
      </c>
      <c r="CA3" s="1577">
        <v>42522</v>
      </c>
      <c r="CB3" s="1577">
        <v>42552</v>
      </c>
      <c r="CC3" s="1577">
        <v>42583</v>
      </c>
      <c r="CD3" s="1577">
        <v>42614</v>
      </c>
      <c r="CE3" s="1577">
        <v>42644</v>
      </c>
      <c r="CF3" s="1577">
        <v>42675</v>
      </c>
      <c r="CG3" s="1577">
        <v>42705</v>
      </c>
      <c r="CH3" s="1577">
        <v>42736</v>
      </c>
      <c r="CI3" s="1577">
        <v>42767</v>
      </c>
      <c r="CJ3" s="1577">
        <v>42795</v>
      </c>
      <c r="CK3" s="1577">
        <v>42826</v>
      </c>
      <c r="CL3" s="1577">
        <v>42856</v>
      </c>
      <c r="CM3" s="1577">
        <v>42887</v>
      </c>
      <c r="CN3" s="1577">
        <v>42917</v>
      </c>
      <c r="CO3" s="1577">
        <v>42948</v>
      </c>
      <c r="CP3" s="1577">
        <v>42995</v>
      </c>
      <c r="CQ3" s="1577">
        <v>43025</v>
      </c>
      <c r="CR3" s="1577">
        <v>43056</v>
      </c>
      <c r="CS3" s="1577">
        <v>43086</v>
      </c>
      <c r="CT3" s="1577">
        <v>43101</v>
      </c>
      <c r="CU3" s="1577">
        <v>43132</v>
      </c>
      <c r="CV3" s="1577">
        <v>43160</v>
      </c>
      <c r="CW3" s="1577">
        <v>43191</v>
      </c>
      <c r="CX3" s="1577">
        <v>43221</v>
      </c>
      <c r="CY3" s="1577">
        <v>43252</v>
      </c>
      <c r="CZ3" s="1578">
        <v>43282</v>
      </c>
      <c r="DA3" s="1577">
        <v>43313</v>
      </c>
      <c r="DB3" s="1577">
        <v>43360</v>
      </c>
      <c r="DC3" s="1578">
        <v>43390</v>
      </c>
      <c r="DD3" s="1577">
        <v>43421</v>
      </c>
      <c r="DE3" s="1577">
        <v>43451</v>
      </c>
      <c r="DF3" s="1677" t="s">
        <v>1249</v>
      </c>
      <c r="DG3" s="1677" t="s">
        <v>1250</v>
      </c>
      <c r="DH3" s="1677" t="s">
        <v>1251</v>
      </c>
      <c r="DI3" s="2050" t="s">
        <v>1259</v>
      </c>
      <c r="DJ3" s="1677" t="s">
        <v>1260</v>
      </c>
      <c r="DK3" s="2051" t="s">
        <v>1261</v>
      </c>
      <c r="DL3" s="2050" t="s">
        <v>1270</v>
      </c>
      <c r="DM3" s="1677">
        <v>43696</v>
      </c>
      <c r="DN3" s="2051">
        <v>43727</v>
      </c>
    </row>
    <row r="4" spans="1:118" s="1568" customFormat="1" ht="15.75">
      <c r="A4" s="1576" t="s">
        <v>400</v>
      </c>
      <c r="B4" s="3396">
        <v>481.18</v>
      </c>
      <c r="C4" s="3397">
        <v>555.27200000000005</v>
      </c>
      <c r="D4" s="3397">
        <v>463.73900000000003</v>
      </c>
      <c r="E4" s="3397">
        <v>555.79199999999992</v>
      </c>
      <c r="F4" s="3397">
        <v>596.51</v>
      </c>
      <c r="G4" s="3397">
        <v>515.94799999999998</v>
      </c>
      <c r="H4" s="3397">
        <v>686.14100000000008</v>
      </c>
      <c r="I4" s="3397">
        <v>626.69799999999998</v>
      </c>
      <c r="J4" s="3397">
        <v>630.85800000000006</v>
      </c>
      <c r="K4" s="3397">
        <v>599.55999999999995</v>
      </c>
      <c r="L4" s="3397">
        <v>569.02300000000002</v>
      </c>
      <c r="M4" s="3397">
        <v>681.505</v>
      </c>
      <c r="N4" s="3397">
        <v>708.46100000000001</v>
      </c>
      <c r="O4" s="3397">
        <v>741.3180000000001</v>
      </c>
      <c r="P4" s="3397">
        <v>850.76199999999994</v>
      </c>
      <c r="Q4" s="3397">
        <v>757.15199999999993</v>
      </c>
      <c r="R4" s="3397">
        <v>707.38999999999987</v>
      </c>
      <c r="S4" s="3397">
        <v>824.05899999999997</v>
      </c>
      <c r="T4" s="3397">
        <v>1021.6800000000001</v>
      </c>
      <c r="U4" s="3397">
        <v>1055.8088</v>
      </c>
      <c r="V4" s="3397">
        <v>1114.8630000000003</v>
      </c>
      <c r="W4" s="3397">
        <v>1076.5600000000002</v>
      </c>
      <c r="X4" s="3397">
        <v>926.35300000000007</v>
      </c>
      <c r="Y4" s="3397">
        <v>862.64900000000011</v>
      </c>
      <c r="Z4" s="3397">
        <v>1037.029</v>
      </c>
      <c r="AA4" s="3397">
        <v>806.59100000000001</v>
      </c>
      <c r="AB4" s="3397">
        <v>914.21600000000012</v>
      </c>
      <c r="AC4" s="3397">
        <v>875.44200000000001</v>
      </c>
      <c r="AD4" s="3397">
        <v>805.72</v>
      </c>
      <c r="AE4" s="3397">
        <v>734.45</v>
      </c>
      <c r="AF4" s="3397">
        <v>917.81699999999989</v>
      </c>
      <c r="AG4" s="3397">
        <v>974.32699999999988</v>
      </c>
      <c r="AH4" s="3397">
        <v>750.36400000000003</v>
      </c>
      <c r="AI4" s="3397">
        <v>746.01400000000001</v>
      </c>
      <c r="AJ4" s="3397">
        <v>800.49600000000009</v>
      </c>
      <c r="AK4" s="3397">
        <v>727.16100000000006</v>
      </c>
      <c r="AL4" s="3397">
        <v>733.577</v>
      </c>
      <c r="AM4" s="3397">
        <v>811.51900000000001</v>
      </c>
      <c r="AN4" s="3397">
        <v>729.35399999999993</v>
      </c>
      <c r="AO4" s="3397">
        <v>754.87</v>
      </c>
      <c r="AP4" s="3397">
        <v>771.90000000000009</v>
      </c>
      <c r="AQ4" s="3397">
        <v>760.93299999999999</v>
      </c>
      <c r="AR4" s="3397">
        <v>1009.511</v>
      </c>
      <c r="AS4" s="3397">
        <v>667.476</v>
      </c>
      <c r="AT4" s="3397">
        <v>712.73300000000006</v>
      </c>
      <c r="AU4" s="3397">
        <v>684.596</v>
      </c>
      <c r="AV4" s="3397">
        <v>683.41300000000001</v>
      </c>
      <c r="AW4" s="3397">
        <v>689.48</v>
      </c>
      <c r="AX4" s="3397">
        <v>639.95100000000002</v>
      </c>
      <c r="AY4" s="3397">
        <v>813.72199999999998</v>
      </c>
      <c r="AZ4" s="3397">
        <v>845.39200000000005</v>
      </c>
      <c r="BA4" s="3397">
        <v>772.95299999999997</v>
      </c>
      <c r="BB4" s="3397">
        <v>744.85699999999997</v>
      </c>
      <c r="BC4" s="3397">
        <v>1004.7270000000001</v>
      </c>
      <c r="BD4" s="3397">
        <v>931.10900000000004</v>
      </c>
      <c r="BE4" s="3397">
        <v>791.07500000000005</v>
      </c>
      <c r="BF4" s="3397">
        <v>758.44299999999998</v>
      </c>
      <c r="BG4" s="3397">
        <v>662.49399999999991</v>
      </c>
      <c r="BH4" s="3397">
        <v>699.18400000000008</v>
      </c>
      <c r="BI4" s="3397">
        <v>637.60500000000002</v>
      </c>
      <c r="BJ4" s="3397">
        <v>661.36699999999996</v>
      </c>
      <c r="BK4" s="3397">
        <v>528.03</v>
      </c>
      <c r="BL4" s="3397">
        <v>511.04999999999995</v>
      </c>
      <c r="BM4" s="3397">
        <v>437.03899999999999</v>
      </c>
      <c r="BN4" s="3397">
        <v>437.60399999999998</v>
      </c>
      <c r="BO4" s="3397">
        <v>434.97732857120002</v>
      </c>
      <c r="BP4" s="3397">
        <v>624.649</v>
      </c>
      <c r="BQ4" s="3397">
        <v>587.97800000000007</v>
      </c>
      <c r="BR4" s="3397">
        <v>474.20599999999996</v>
      </c>
      <c r="BS4" s="3397">
        <v>430.07299999999998</v>
      </c>
      <c r="BT4" s="3397">
        <v>545.20399999999995</v>
      </c>
      <c r="BU4" s="3397">
        <v>435.11500000000001</v>
      </c>
      <c r="BV4" s="3397">
        <v>414.40199999999999</v>
      </c>
      <c r="BW4" s="3397">
        <v>438.173</v>
      </c>
      <c r="BX4" s="3397">
        <v>380.113</v>
      </c>
      <c r="BY4" s="3397">
        <v>323.80700000000002</v>
      </c>
      <c r="BZ4" s="3397">
        <v>336.18799999999999</v>
      </c>
      <c r="CA4" s="3397">
        <v>331.05799999999999</v>
      </c>
      <c r="CB4" s="3397">
        <v>698.21100000000001</v>
      </c>
      <c r="CC4" s="3397">
        <v>449.54300000000001</v>
      </c>
      <c r="CD4" s="3397">
        <v>474.90499999999997</v>
      </c>
      <c r="CE4" s="3397">
        <v>396.928</v>
      </c>
      <c r="CF4" s="3397">
        <v>387.00099999999998</v>
      </c>
      <c r="CG4" s="3397">
        <v>422.98999999999995</v>
      </c>
      <c r="CH4" s="3397">
        <v>388.33600000000001</v>
      </c>
      <c r="CI4" s="3397">
        <v>481.48200000000003</v>
      </c>
      <c r="CJ4" s="3397">
        <v>453.79100000000005</v>
      </c>
      <c r="CK4" s="3397">
        <v>478.78499999999997</v>
      </c>
      <c r="CL4" s="3397">
        <v>419.16899999999998</v>
      </c>
      <c r="CM4" s="3397">
        <v>491.60699999999997</v>
      </c>
      <c r="CN4" s="3397">
        <v>782.93</v>
      </c>
      <c r="CO4" s="3397">
        <v>634.98619999999994</v>
      </c>
      <c r="CP4" s="3397">
        <v>805.66901540340996</v>
      </c>
      <c r="CQ4" s="3397">
        <v>626.38200000000006</v>
      </c>
      <c r="CR4" s="3397">
        <v>628.68200000000002</v>
      </c>
      <c r="CS4" s="3397">
        <v>684.11799999999994</v>
      </c>
      <c r="CT4" s="3397">
        <v>641.58141268830002</v>
      </c>
      <c r="CU4" s="3397">
        <v>667.64630985510007</v>
      </c>
      <c r="CV4" s="3397">
        <v>664.16599999999994</v>
      </c>
      <c r="CW4" s="3397">
        <v>664.54366199289007</v>
      </c>
      <c r="CX4" s="3397">
        <v>719.58255653947003</v>
      </c>
      <c r="CY4" s="3397">
        <v>762.66380379942996</v>
      </c>
      <c r="CZ4" s="3398">
        <v>893.05494659349006</v>
      </c>
      <c r="DA4" s="3397">
        <v>705.22161467307001</v>
      </c>
      <c r="DB4" s="3397">
        <v>767.45399999999995</v>
      </c>
      <c r="DC4" s="3398">
        <v>657.54700000000003</v>
      </c>
      <c r="DD4" s="3397">
        <v>866.54886271434998</v>
      </c>
      <c r="DE4" s="3397">
        <v>761.13699999999994</v>
      </c>
      <c r="DF4" s="3398">
        <v>711.31799999999998</v>
      </c>
      <c r="DG4" s="3397">
        <v>727.81</v>
      </c>
      <c r="DH4" s="3397">
        <v>706.43407122969006</v>
      </c>
      <c r="DI4" s="3397">
        <v>656.08150366428004</v>
      </c>
      <c r="DJ4" s="3397">
        <v>630.97799999999995</v>
      </c>
      <c r="DK4" s="3397">
        <v>676.90200000000004</v>
      </c>
      <c r="DL4" s="3397">
        <v>766.54499999999996</v>
      </c>
      <c r="DM4" s="3397">
        <v>817.37099999999998</v>
      </c>
      <c r="DN4" s="3399">
        <v>790.72500000000002</v>
      </c>
    </row>
    <row r="5" spans="1:118" s="1568" customFormat="1" ht="15.75">
      <c r="A5" s="3388" t="s">
        <v>532</v>
      </c>
      <c r="B5" s="2135">
        <v>365.49</v>
      </c>
      <c r="C5" s="2136">
        <v>434.95600000000007</v>
      </c>
      <c r="D5" s="2136">
        <v>356.28200000000004</v>
      </c>
      <c r="E5" s="2136">
        <v>396.89099999999996</v>
      </c>
      <c r="F5" s="2136">
        <v>478.27200000000005</v>
      </c>
      <c r="G5" s="2136">
        <v>413.44399999999996</v>
      </c>
      <c r="H5" s="2136">
        <v>536.21100000000001</v>
      </c>
      <c r="I5" s="2136">
        <v>491.048</v>
      </c>
      <c r="J5" s="2136">
        <v>473.02500000000003</v>
      </c>
      <c r="K5" s="2136">
        <v>461.30399999999997</v>
      </c>
      <c r="L5" s="2136">
        <v>446.82500000000005</v>
      </c>
      <c r="M5" s="2136">
        <v>538.68700000000001</v>
      </c>
      <c r="N5" s="2136">
        <v>580.11300000000006</v>
      </c>
      <c r="O5" s="2136">
        <v>617.03500000000008</v>
      </c>
      <c r="P5" s="2136">
        <v>738.52499999999998</v>
      </c>
      <c r="Q5" s="2136">
        <v>621.5329999999999</v>
      </c>
      <c r="R5" s="2136">
        <v>576.46399999999994</v>
      </c>
      <c r="S5" s="2136">
        <v>694.53</v>
      </c>
      <c r="T5" s="2136">
        <v>865.298</v>
      </c>
      <c r="U5" s="2136">
        <v>864.77279999999996</v>
      </c>
      <c r="V5" s="2136">
        <v>911.86900000000014</v>
      </c>
      <c r="W5" s="2136">
        <v>888.9430000000001</v>
      </c>
      <c r="X5" s="2136">
        <v>770.36300000000006</v>
      </c>
      <c r="Y5" s="2136">
        <v>718.35300000000007</v>
      </c>
      <c r="Z5" s="2136">
        <v>893.495</v>
      </c>
      <c r="AA5" s="2136">
        <v>680.87900000000002</v>
      </c>
      <c r="AB5" s="2136">
        <v>778.79500000000007</v>
      </c>
      <c r="AC5" s="2136">
        <v>723.29300000000001</v>
      </c>
      <c r="AD5" s="2136">
        <v>663.49599999999998</v>
      </c>
      <c r="AE5" s="2136">
        <v>571.94799999999998</v>
      </c>
      <c r="AF5" s="2136">
        <v>624.96499999999992</v>
      </c>
      <c r="AG5" s="2136">
        <v>741.49399999999991</v>
      </c>
      <c r="AH5" s="2136">
        <v>576.88900000000001</v>
      </c>
      <c r="AI5" s="2136">
        <v>599.19200000000001</v>
      </c>
      <c r="AJ5" s="2136">
        <v>623.32600000000002</v>
      </c>
      <c r="AK5" s="2136">
        <v>578.22500000000002</v>
      </c>
      <c r="AL5" s="2136">
        <v>591.38400000000001</v>
      </c>
      <c r="AM5" s="2136">
        <v>647.62599999999998</v>
      </c>
      <c r="AN5" s="2136">
        <v>581.64199999999994</v>
      </c>
      <c r="AO5" s="2136">
        <v>613.35400000000004</v>
      </c>
      <c r="AP5" s="2136">
        <v>641.0150000000001</v>
      </c>
      <c r="AQ5" s="2136">
        <v>559.39400000000001</v>
      </c>
      <c r="AR5" s="2136">
        <v>645.64800000000002</v>
      </c>
      <c r="AS5" s="2136">
        <v>457.23</v>
      </c>
      <c r="AT5" s="2136">
        <v>519.91600000000005</v>
      </c>
      <c r="AU5" s="2136">
        <v>526.35400000000004</v>
      </c>
      <c r="AV5" s="2136">
        <v>521.28</v>
      </c>
      <c r="AW5" s="2136">
        <v>490.76299999999998</v>
      </c>
      <c r="AX5" s="2136">
        <v>474.39800000000002</v>
      </c>
      <c r="AY5" s="2136">
        <v>630.13800000000003</v>
      </c>
      <c r="AZ5" s="2136">
        <v>680.98099999999999</v>
      </c>
      <c r="BA5" s="2136">
        <v>615.279</v>
      </c>
      <c r="BB5" s="2136">
        <v>570.16200000000003</v>
      </c>
      <c r="BC5" s="2136">
        <v>602.47</v>
      </c>
      <c r="BD5" s="2136">
        <v>597.11800000000005</v>
      </c>
      <c r="BE5" s="2136">
        <v>578.79300000000001</v>
      </c>
      <c r="BF5" s="2136">
        <v>537.197</v>
      </c>
      <c r="BG5" s="2136">
        <v>470.03599999999994</v>
      </c>
      <c r="BH5" s="2136">
        <v>515.3900000000001</v>
      </c>
      <c r="BI5" s="2136">
        <v>461.80599999999998</v>
      </c>
      <c r="BJ5" s="2136">
        <v>480.10599999999999</v>
      </c>
      <c r="BK5" s="2136">
        <v>353.39599999999996</v>
      </c>
      <c r="BL5" s="2136">
        <v>358.27199999999999</v>
      </c>
      <c r="BM5" s="2136">
        <v>279.38099999999997</v>
      </c>
      <c r="BN5" s="2136">
        <v>260.85199999999998</v>
      </c>
      <c r="BO5" s="2136">
        <v>279.26232857119999</v>
      </c>
      <c r="BP5" s="2136">
        <v>363.05799999999999</v>
      </c>
      <c r="BQ5" s="2136">
        <v>308.536</v>
      </c>
      <c r="BR5" s="2136">
        <v>258.86599999999999</v>
      </c>
      <c r="BS5" s="2136">
        <v>264.80599999999998</v>
      </c>
      <c r="BT5" s="2136">
        <v>271.92700000000002</v>
      </c>
      <c r="BU5" s="2136">
        <v>275.08199999999999</v>
      </c>
      <c r="BV5" s="2136">
        <v>252.10699999999997</v>
      </c>
      <c r="BW5" s="2136">
        <v>251.17200000000003</v>
      </c>
      <c r="BX5" s="2136">
        <v>221.35599999999999</v>
      </c>
      <c r="BY5" s="2136">
        <v>180.321</v>
      </c>
      <c r="BZ5" s="2136">
        <v>179.43</v>
      </c>
      <c r="CA5" s="2136">
        <v>158.447</v>
      </c>
      <c r="CB5" s="2136">
        <v>341.73</v>
      </c>
      <c r="CC5" s="2136">
        <v>214.15</v>
      </c>
      <c r="CD5" s="2136">
        <v>242.62</v>
      </c>
      <c r="CE5" s="2136">
        <v>188.35</v>
      </c>
      <c r="CF5" s="2136">
        <v>218.87</v>
      </c>
      <c r="CG5" s="2136">
        <v>246.89</v>
      </c>
      <c r="CH5" s="2136">
        <v>205.98400000000004</v>
      </c>
      <c r="CI5" s="2136">
        <v>286.48500000000001</v>
      </c>
      <c r="CJ5" s="2136">
        <v>306.01600000000002</v>
      </c>
      <c r="CK5" s="2136">
        <v>297.09699999999998</v>
      </c>
      <c r="CL5" s="2136">
        <v>238.08599999999996</v>
      </c>
      <c r="CM5" s="2136">
        <v>254.02699999999999</v>
      </c>
      <c r="CN5" s="2136">
        <v>362.43399999999997</v>
      </c>
      <c r="CO5" s="2136">
        <v>412.26719999999995</v>
      </c>
      <c r="CP5" s="2136">
        <v>495.91701540340989</v>
      </c>
      <c r="CQ5" s="2136">
        <v>398.06500000000005</v>
      </c>
      <c r="CR5" s="2136">
        <v>417.745</v>
      </c>
      <c r="CS5" s="2136">
        <v>410.23</v>
      </c>
      <c r="CT5" s="2136">
        <v>389.43841268829999</v>
      </c>
      <c r="CU5" s="2136">
        <v>436.88830985510003</v>
      </c>
      <c r="CV5" s="2136">
        <v>461.73199999999997</v>
      </c>
      <c r="CW5" s="2136">
        <v>460.76666199289002</v>
      </c>
      <c r="CX5" s="2136">
        <v>431.36755653947</v>
      </c>
      <c r="CY5" s="2136">
        <v>505.92680379942999</v>
      </c>
      <c r="CZ5" s="2137">
        <v>513.53794659349001</v>
      </c>
      <c r="DA5" s="2136">
        <v>403.58961467307006</v>
      </c>
      <c r="DB5" s="2136">
        <v>477.06399999999996</v>
      </c>
      <c r="DC5" s="2137">
        <v>422.12600000000003</v>
      </c>
      <c r="DD5" s="2136">
        <v>601.89786271435003</v>
      </c>
      <c r="DE5" s="2136">
        <v>441.28399999999999</v>
      </c>
      <c r="DF5" s="2136">
        <v>417.31900000000002</v>
      </c>
      <c r="DG5" s="2136">
        <v>452.74299999999999</v>
      </c>
      <c r="DH5" s="2136">
        <v>485.72403435964009</v>
      </c>
      <c r="DI5" s="2136">
        <v>425.69299999999998</v>
      </c>
      <c r="DJ5" s="2136">
        <v>380.82399999999996</v>
      </c>
      <c r="DK5" s="2136">
        <v>318.69200000000001</v>
      </c>
      <c r="DL5" s="2136">
        <v>341.05700000000002</v>
      </c>
      <c r="DM5" s="2136">
        <v>450.21899999999999</v>
      </c>
      <c r="DN5" s="2138">
        <v>430.29300000000001</v>
      </c>
    </row>
    <row r="6" spans="1:118" s="909" customFormat="1" ht="15.75">
      <c r="A6" s="3390" t="s">
        <v>401</v>
      </c>
      <c r="B6" s="1569">
        <v>288.06</v>
      </c>
      <c r="C6" s="1570">
        <v>341.13700000000006</v>
      </c>
      <c r="D6" s="1570">
        <v>285.11500000000007</v>
      </c>
      <c r="E6" s="1570">
        <v>334.45299999999997</v>
      </c>
      <c r="F6" s="1570">
        <v>368.90300000000002</v>
      </c>
      <c r="G6" s="1570">
        <v>300.91199999999998</v>
      </c>
      <c r="H6" s="1570">
        <v>411.99900000000002</v>
      </c>
      <c r="I6" s="1570">
        <v>381.32</v>
      </c>
      <c r="J6" s="1570">
        <v>352.06400000000002</v>
      </c>
      <c r="K6" s="1570">
        <v>332.303</v>
      </c>
      <c r="L6" s="1570">
        <v>326.3</v>
      </c>
      <c r="M6" s="1570">
        <v>350.19400000000002</v>
      </c>
      <c r="N6" s="1570">
        <v>383.07400000000001</v>
      </c>
      <c r="O6" s="1570">
        <v>380.28300000000002</v>
      </c>
      <c r="P6" s="1570">
        <v>483.74</v>
      </c>
      <c r="Q6" s="1570">
        <v>455.64099999999996</v>
      </c>
      <c r="R6" s="1570">
        <v>394.733</v>
      </c>
      <c r="S6" s="1570">
        <v>539.745</v>
      </c>
      <c r="T6" s="1570">
        <v>559.19500000000005</v>
      </c>
      <c r="U6" s="1570">
        <v>557.98979999999995</v>
      </c>
      <c r="V6" s="1570">
        <v>598.0920000000001</v>
      </c>
      <c r="W6" s="1570">
        <v>630.01600000000008</v>
      </c>
      <c r="X6" s="1570">
        <v>495.31300000000005</v>
      </c>
      <c r="Y6" s="1570">
        <v>454.73200000000008</v>
      </c>
      <c r="Z6" s="1570">
        <v>570.54399999999998</v>
      </c>
      <c r="AA6" s="1570">
        <v>420.02600000000001</v>
      </c>
      <c r="AB6" s="1570">
        <v>419.12100000000004</v>
      </c>
      <c r="AC6" s="1570">
        <v>507.07299999999998</v>
      </c>
      <c r="AD6" s="1570">
        <v>397.93699999999995</v>
      </c>
      <c r="AE6" s="1570">
        <v>373.15099999999995</v>
      </c>
      <c r="AF6" s="1570">
        <v>347.005</v>
      </c>
      <c r="AG6" s="1570">
        <v>439.99299999999994</v>
      </c>
      <c r="AH6" s="1570">
        <v>331.52800000000002</v>
      </c>
      <c r="AI6" s="1570">
        <v>349.33700000000005</v>
      </c>
      <c r="AJ6" s="1570">
        <v>333.61399999999998</v>
      </c>
      <c r="AK6" s="1570">
        <v>287.96800000000002</v>
      </c>
      <c r="AL6" s="1570">
        <v>357.60899999999998</v>
      </c>
      <c r="AM6" s="1570">
        <v>316.81200000000001</v>
      </c>
      <c r="AN6" s="1570">
        <v>332.00899999999996</v>
      </c>
      <c r="AO6" s="1570">
        <v>393.15100000000001</v>
      </c>
      <c r="AP6" s="1570">
        <v>393.78300000000007</v>
      </c>
      <c r="AQ6" s="1570">
        <v>301.255</v>
      </c>
      <c r="AR6" s="1570">
        <v>357.59300000000002</v>
      </c>
      <c r="AS6" s="1570">
        <v>314.26</v>
      </c>
      <c r="AT6" s="1570">
        <v>331.52800000000002</v>
      </c>
      <c r="AU6" s="1570">
        <v>337.23099999999999</v>
      </c>
      <c r="AV6" s="1570">
        <v>320.786</v>
      </c>
      <c r="AW6" s="1570">
        <v>303.61199999999997</v>
      </c>
      <c r="AX6" s="1570">
        <v>310.233</v>
      </c>
      <c r="AY6" s="1570">
        <v>439.09000000000003</v>
      </c>
      <c r="AZ6" s="1570">
        <v>412.77399999999994</v>
      </c>
      <c r="BA6" s="1570">
        <v>436.44600000000003</v>
      </c>
      <c r="BB6" s="1570">
        <v>392.95800000000003</v>
      </c>
      <c r="BC6" s="1570">
        <v>386.84</v>
      </c>
      <c r="BD6" s="1570">
        <v>350.68400000000003</v>
      </c>
      <c r="BE6" s="1570">
        <v>371.01800000000003</v>
      </c>
      <c r="BF6" s="1570">
        <v>343.80799999999999</v>
      </c>
      <c r="BG6" s="1570">
        <v>276.40099999999995</v>
      </c>
      <c r="BH6" s="1570">
        <v>321.23900000000003</v>
      </c>
      <c r="BI6" s="1570">
        <v>259.93399999999997</v>
      </c>
      <c r="BJ6" s="1570">
        <v>306.84800000000001</v>
      </c>
      <c r="BK6" s="1570">
        <v>233.69899999999998</v>
      </c>
      <c r="BL6" s="1570">
        <v>236.054</v>
      </c>
      <c r="BM6" s="1570">
        <v>203.31699999999998</v>
      </c>
      <c r="BN6" s="1570">
        <v>219.48799999999997</v>
      </c>
      <c r="BO6" s="1570">
        <v>182.19932857119997</v>
      </c>
      <c r="BP6" s="1570">
        <v>230.63600000000002</v>
      </c>
      <c r="BQ6" s="1570">
        <v>286.26100000000008</v>
      </c>
      <c r="BR6" s="1570">
        <v>151.386</v>
      </c>
      <c r="BS6" s="1570">
        <v>156.24699999999999</v>
      </c>
      <c r="BT6" s="1570">
        <v>203.94499999999999</v>
      </c>
      <c r="BU6" s="1570">
        <v>175.19799999999998</v>
      </c>
      <c r="BV6" s="1570">
        <v>161.22799999999998</v>
      </c>
      <c r="BW6" s="1570">
        <v>200.42300000000003</v>
      </c>
      <c r="BX6" s="1570">
        <v>149.63299999999998</v>
      </c>
      <c r="BY6" s="1570">
        <v>131.45699999999999</v>
      </c>
      <c r="BZ6" s="1570">
        <v>142.35900000000001</v>
      </c>
      <c r="CA6" s="1570">
        <v>124.05500000000001</v>
      </c>
      <c r="CB6" s="1570">
        <v>174.89999999999998</v>
      </c>
      <c r="CC6" s="1570">
        <v>154.703</v>
      </c>
      <c r="CD6" s="1570">
        <v>163.452</v>
      </c>
      <c r="CE6" s="1570">
        <v>119.15899999999999</v>
      </c>
      <c r="CF6" s="1570">
        <v>143.70600000000002</v>
      </c>
      <c r="CG6" s="1570">
        <v>172.821</v>
      </c>
      <c r="CH6" s="1570">
        <v>141.75700000000003</v>
      </c>
      <c r="CI6" s="1570">
        <v>203.506</v>
      </c>
      <c r="CJ6" s="1570">
        <v>234.15000000000003</v>
      </c>
      <c r="CK6" s="1570">
        <v>242.33199999999999</v>
      </c>
      <c r="CL6" s="1570">
        <v>179.57899999999995</v>
      </c>
      <c r="CM6" s="1570">
        <v>162.227</v>
      </c>
      <c r="CN6" s="1570">
        <v>262.32799999999997</v>
      </c>
      <c r="CO6" s="1570">
        <v>342.70219999999995</v>
      </c>
      <c r="CP6" s="1570">
        <v>303.36001540340993</v>
      </c>
      <c r="CQ6" s="1570">
        <v>284.11500000000007</v>
      </c>
      <c r="CR6" s="1570">
        <v>279.06299999999999</v>
      </c>
      <c r="CS6" s="1570">
        <v>243.67699999999999</v>
      </c>
      <c r="CT6" s="1570">
        <v>201.06741268829998</v>
      </c>
      <c r="CU6" s="1570">
        <v>255.99030985510004</v>
      </c>
      <c r="CV6" s="1570">
        <v>165.64499999999998</v>
      </c>
      <c r="CW6" s="1570">
        <v>292.97666199289</v>
      </c>
      <c r="CX6" s="1570">
        <v>233.77655653947002</v>
      </c>
      <c r="CY6" s="1570">
        <v>319.16580379943002</v>
      </c>
      <c r="CZ6" s="1571">
        <v>374.03794659348995</v>
      </c>
      <c r="DA6" s="1570">
        <v>242.96261467307002</v>
      </c>
      <c r="DB6" s="1570">
        <v>211.16599999999997</v>
      </c>
      <c r="DC6" s="1571">
        <v>222.48200000000003</v>
      </c>
      <c r="DD6" s="1570">
        <v>326.21386271435</v>
      </c>
      <c r="DE6" s="1570">
        <v>209.24600000000001</v>
      </c>
      <c r="DF6" s="1570">
        <v>227.06900000000002</v>
      </c>
      <c r="DG6" s="1570">
        <v>296.077</v>
      </c>
      <c r="DH6" s="1570">
        <v>306.91303435964005</v>
      </c>
      <c r="DI6" s="1570">
        <v>292.291</v>
      </c>
      <c r="DJ6" s="1570">
        <v>199.20399999999998</v>
      </c>
      <c r="DK6" s="1570">
        <v>231.38900000000001</v>
      </c>
      <c r="DL6" s="1570">
        <v>175.28000000000003</v>
      </c>
      <c r="DM6" s="1570">
        <v>284.149</v>
      </c>
      <c r="DN6" s="2054">
        <v>240.13700000000003</v>
      </c>
    </row>
    <row r="7" spans="1:118" s="909" customFormat="1" ht="15.75">
      <c r="A7" s="3390" t="s">
        <v>402</v>
      </c>
      <c r="B7" s="1565">
        <v>77.430000000000007</v>
      </c>
      <c r="C7" s="1566">
        <v>93.819000000000003</v>
      </c>
      <c r="D7" s="1566">
        <v>71.167000000000002</v>
      </c>
      <c r="E7" s="1566">
        <v>62.438000000000002</v>
      </c>
      <c r="F7" s="1566">
        <v>109.369</v>
      </c>
      <c r="G7" s="1566">
        <v>112.532</v>
      </c>
      <c r="H7" s="1566">
        <v>124.212</v>
      </c>
      <c r="I7" s="1566">
        <v>109.72799999999999</v>
      </c>
      <c r="J7" s="1566">
        <v>120.961</v>
      </c>
      <c r="K7" s="1566">
        <v>129.001</v>
      </c>
      <c r="L7" s="1566">
        <v>120.52500000000001</v>
      </c>
      <c r="M7" s="1566">
        <v>188.49299999999999</v>
      </c>
      <c r="N7" s="1566">
        <v>197.03899999999999</v>
      </c>
      <c r="O7" s="1566">
        <v>236.75200000000001</v>
      </c>
      <c r="P7" s="1566">
        <v>254.785</v>
      </c>
      <c r="Q7" s="1566">
        <v>165.892</v>
      </c>
      <c r="R7" s="1566">
        <v>181.73099999999999</v>
      </c>
      <c r="S7" s="1566">
        <v>154.785</v>
      </c>
      <c r="T7" s="1566">
        <v>306.10300000000001</v>
      </c>
      <c r="U7" s="1566">
        <v>306.78300000000002</v>
      </c>
      <c r="V7" s="1566">
        <v>313.77699999999999</v>
      </c>
      <c r="W7" s="1566">
        <v>258.92700000000002</v>
      </c>
      <c r="X7" s="1566">
        <v>275.05</v>
      </c>
      <c r="Y7" s="1566">
        <v>263.62099999999998</v>
      </c>
      <c r="Z7" s="1566">
        <v>322.95100000000002</v>
      </c>
      <c r="AA7" s="1566">
        <v>260.85300000000001</v>
      </c>
      <c r="AB7" s="1566">
        <v>359.67399999999998</v>
      </c>
      <c r="AC7" s="1566">
        <v>216.22</v>
      </c>
      <c r="AD7" s="1566">
        <v>265.55900000000003</v>
      </c>
      <c r="AE7" s="1566">
        <v>198.797</v>
      </c>
      <c r="AF7" s="1566">
        <v>277.95999999999998</v>
      </c>
      <c r="AG7" s="1566">
        <v>301.50099999999998</v>
      </c>
      <c r="AH7" s="1566">
        <v>245.36099999999999</v>
      </c>
      <c r="AI7" s="1566">
        <v>249.85499999999999</v>
      </c>
      <c r="AJ7" s="1566">
        <v>289.71199999999999</v>
      </c>
      <c r="AK7" s="1566">
        <v>290.25700000000001</v>
      </c>
      <c r="AL7" s="1566">
        <v>233.77500000000001</v>
      </c>
      <c r="AM7" s="1566">
        <v>330.81400000000002</v>
      </c>
      <c r="AN7" s="1566">
        <v>249.63300000000001</v>
      </c>
      <c r="AO7" s="1566">
        <v>220.203</v>
      </c>
      <c r="AP7" s="1566">
        <v>247.232</v>
      </c>
      <c r="AQ7" s="1566">
        <v>258.13900000000001</v>
      </c>
      <c r="AR7" s="1566">
        <v>288.05500000000001</v>
      </c>
      <c r="AS7" s="1566">
        <v>142.97</v>
      </c>
      <c r="AT7" s="1566">
        <v>188.38800000000001</v>
      </c>
      <c r="AU7" s="1566">
        <v>189.12299999999999</v>
      </c>
      <c r="AV7" s="1566">
        <v>200.494</v>
      </c>
      <c r="AW7" s="1566">
        <v>187.15100000000001</v>
      </c>
      <c r="AX7" s="1566">
        <v>164.16499999999999</v>
      </c>
      <c r="AY7" s="1566">
        <v>191.048</v>
      </c>
      <c r="AZ7" s="1566">
        <v>268.20699999999999</v>
      </c>
      <c r="BA7" s="1566">
        <v>178.833</v>
      </c>
      <c r="BB7" s="1566">
        <v>177.20400000000001</v>
      </c>
      <c r="BC7" s="1566">
        <v>215.63</v>
      </c>
      <c r="BD7" s="1566">
        <v>246.434</v>
      </c>
      <c r="BE7" s="1566">
        <v>207.77500000000001</v>
      </c>
      <c r="BF7" s="1566">
        <v>193.38900000000001</v>
      </c>
      <c r="BG7" s="1566">
        <v>193.63499999999999</v>
      </c>
      <c r="BH7" s="1566">
        <v>194.15100000000001</v>
      </c>
      <c r="BI7" s="1566">
        <v>201.87200000000001</v>
      </c>
      <c r="BJ7" s="1566">
        <v>173.25800000000001</v>
      </c>
      <c r="BK7" s="1566">
        <v>119.697</v>
      </c>
      <c r="BL7" s="1566">
        <v>122.218</v>
      </c>
      <c r="BM7" s="1566">
        <v>76.063999999999993</v>
      </c>
      <c r="BN7" s="1566">
        <v>41.363999999999997</v>
      </c>
      <c r="BO7" s="1566">
        <v>97.063000000000002</v>
      </c>
      <c r="BP7" s="1566">
        <v>132.422</v>
      </c>
      <c r="BQ7" s="1566">
        <v>99.879000000000005</v>
      </c>
      <c r="BR7" s="1566">
        <v>107.48</v>
      </c>
      <c r="BS7" s="1566">
        <v>108.559</v>
      </c>
      <c r="BT7" s="1566">
        <v>67.981999999999999</v>
      </c>
      <c r="BU7" s="1566">
        <v>99.884</v>
      </c>
      <c r="BV7" s="1566">
        <v>90.879000000000005</v>
      </c>
      <c r="BW7" s="1566">
        <v>50.749000000000002</v>
      </c>
      <c r="BX7" s="1566">
        <v>71.722999999999999</v>
      </c>
      <c r="BY7" s="1566">
        <v>48.863999999999997</v>
      </c>
      <c r="BZ7" s="1566">
        <v>37.070999999999998</v>
      </c>
      <c r="CA7" s="1566">
        <v>34.392000000000003</v>
      </c>
      <c r="CB7" s="1566">
        <v>166.82499999999999</v>
      </c>
      <c r="CC7" s="1566">
        <v>59.442</v>
      </c>
      <c r="CD7" s="1566">
        <v>79.171000000000006</v>
      </c>
      <c r="CE7" s="1566">
        <v>69.194000000000003</v>
      </c>
      <c r="CF7" s="1566">
        <v>75.159000000000006</v>
      </c>
      <c r="CG7" s="1566">
        <v>74.066999999999993</v>
      </c>
      <c r="CH7" s="1566">
        <v>64.227000000000004</v>
      </c>
      <c r="CI7" s="1566">
        <v>82.978999999999999</v>
      </c>
      <c r="CJ7" s="1566">
        <v>71.866</v>
      </c>
      <c r="CK7" s="1566">
        <v>54.765000000000001</v>
      </c>
      <c r="CL7" s="1566">
        <v>58.506999999999998</v>
      </c>
      <c r="CM7" s="1566">
        <v>91.8</v>
      </c>
      <c r="CN7" s="1566">
        <v>100.10599999999999</v>
      </c>
      <c r="CO7" s="1566">
        <v>69.564999999999998</v>
      </c>
      <c r="CP7" s="1566">
        <v>192.55699999999999</v>
      </c>
      <c r="CQ7" s="1566">
        <v>113.95</v>
      </c>
      <c r="CR7" s="1566">
        <v>138.68199999999999</v>
      </c>
      <c r="CS7" s="1566">
        <v>166.553</v>
      </c>
      <c r="CT7" s="1566">
        <v>188.37100000000001</v>
      </c>
      <c r="CU7" s="1566">
        <v>180.898</v>
      </c>
      <c r="CV7" s="1566">
        <v>296.08699999999999</v>
      </c>
      <c r="CW7" s="1566">
        <v>167.79</v>
      </c>
      <c r="CX7" s="1566">
        <v>197.59100000000001</v>
      </c>
      <c r="CY7" s="1566">
        <v>186.761</v>
      </c>
      <c r="CZ7" s="1567">
        <v>139.5</v>
      </c>
      <c r="DA7" s="1566">
        <v>160.62700000000001</v>
      </c>
      <c r="DB7" s="1566">
        <v>265.89800000000002</v>
      </c>
      <c r="DC7" s="1567">
        <v>199.64400000000001</v>
      </c>
      <c r="DD7" s="1566">
        <v>275.68400000000003</v>
      </c>
      <c r="DE7" s="1566">
        <v>232.03800000000001</v>
      </c>
      <c r="DF7" s="1566">
        <v>190.25</v>
      </c>
      <c r="DG7" s="1566">
        <v>156.666</v>
      </c>
      <c r="DH7" s="1566">
        <v>178.81100000000001</v>
      </c>
      <c r="DI7" s="1566">
        <v>133.40199999999999</v>
      </c>
      <c r="DJ7" s="1566">
        <v>181.62</v>
      </c>
      <c r="DK7" s="1566">
        <v>87.302999999999997</v>
      </c>
      <c r="DL7" s="1566">
        <v>165.77699999999999</v>
      </c>
      <c r="DM7" s="1566">
        <v>166.07</v>
      </c>
      <c r="DN7" s="2053">
        <v>190.15600000000001</v>
      </c>
    </row>
    <row r="8" spans="1:118" s="1568" customFormat="1" ht="15.75">
      <c r="A8" s="3391" t="s">
        <v>403</v>
      </c>
      <c r="B8" s="2135">
        <v>197.12799999999999</v>
      </c>
      <c r="C8" s="2136">
        <v>220.07599999999999</v>
      </c>
      <c r="D8" s="2136">
        <v>185.21299999999999</v>
      </c>
      <c r="E8" s="2136">
        <v>188.54300000000001</v>
      </c>
      <c r="F8" s="2136">
        <v>180.958</v>
      </c>
      <c r="G8" s="2136">
        <v>130.56899999999999</v>
      </c>
      <c r="H8" s="2136">
        <v>218.92000000000002</v>
      </c>
      <c r="I8" s="2136">
        <v>176.74099999999999</v>
      </c>
      <c r="J8" s="2136">
        <v>147.39500000000001</v>
      </c>
      <c r="K8" s="2136">
        <v>130.99700000000001</v>
      </c>
      <c r="L8" s="2136">
        <v>130.876</v>
      </c>
      <c r="M8" s="2136">
        <v>124.33799999999999</v>
      </c>
      <c r="N8" s="2136">
        <v>100.40299999999999</v>
      </c>
      <c r="O8" s="2136">
        <v>125.50299999999999</v>
      </c>
      <c r="P8" s="2136">
        <v>114.923</v>
      </c>
      <c r="Q8" s="2136">
        <v>115.483</v>
      </c>
      <c r="R8" s="2136">
        <v>132.51300000000001</v>
      </c>
      <c r="S8" s="2136">
        <v>179.589</v>
      </c>
      <c r="T8" s="2136">
        <v>178.05099999999999</v>
      </c>
      <c r="U8" s="2136">
        <v>172.61200000000002</v>
      </c>
      <c r="V8" s="2136">
        <v>169.76900000000001</v>
      </c>
      <c r="W8" s="2136">
        <v>183.44200000000001</v>
      </c>
      <c r="X8" s="2136">
        <v>164.255</v>
      </c>
      <c r="Y8" s="2136">
        <v>158.17400000000001</v>
      </c>
      <c r="Z8" s="2136">
        <v>521.524</v>
      </c>
      <c r="AA8" s="2136">
        <v>381.339</v>
      </c>
      <c r="AB8" s="2136">
        <v>447.25299999999999</v>
      </c>
      <c r="AC8" s="2136">
        <v>310.87799999999999</v>
      </c>
      <c r="AD8" s="2136">
        <v>300.50200000000001</v>
      </c>
      <c r="AE8" s="2136">
        <v>207.35899999999998</v>
      </c>
      <c r="AF8" s="2136">
        <v>302.93200000000002</v>
      </c>
      <c r="AG8" s="2136">
        <v>393.13499999999999</v>
      </c>
      <c r="AH8" s="2136">
        <v>113.569</v>
      </c>
      <c r="AI8" s="2136">
        <v>235.67400000000001</v>
      </c>
      <c r="AJ8" s="2136">
        <v>267.47000000000003</v>
      </c>
      <c r="AK8" s="2136">
        <v>256.57</v>
      </c>
      <c r="AL8" s="2136">
        <v>209.036</v>
      </c>
      <c r="AM8" s="2136">
        <v>282.76900000000001</v>
      </c>
      <c r="AN8" s="2136">
        <v>216.38499999999999</v>
      </c>
      <c r="AO8" s="2136">
        <v>190.214</v>
      </c>
      <c r="AP8" s="2136">
        <v>185.999</v>
      </c>
      <c r="AQ8" s="2136">
        <v>183.44299999999998</v>
      </c>
      <c r="AR8" s="2136">
        <v>243.87799999999999</v>
      </c>
      <c r="AS8" s="2136">
        <v>109.797</v>
      </c>
      <c r="AT8" s="2136">
        <v>113.569</v>
      </c>
      <c r="AU8" s="2136">
        <v>113.66499999999999</v>
      </c>
      <c r="AV8" s="2136">
        <v>158.87799999999999</v>
      </c>
      <c r="AW8" s="2136">
        <v>56.997999999999998</v>
      </c>
      <c r="AX8" s="2136">
        <v>101.619</v>
      </c>
      <c r="AY8" s="2136">
        <v>227.762</v>
      </c>
      <c r="AZ8" s="2136">
        <v>247.25900000000001</v>
      </c>
      <c r="BA8" s="2136">
        <v>174.73899999999998</v>
      </c>
      <c r="BB8" s="2136">
        <v>145.68799999999999</v>
      </c>
      <c r="BC8" s="2136">
        <v>196.69200000000001</v>
      </c>
      <c r="BD8" s="2136">
        <v>151.738</v>
      </c>
      <c r="BE8" s="2136">
        <v>172.03899999999999</v>
      </c>
      <c r="BF8" s="2136">
        <v>192.22499999999999</v>
      </c>
      <c r="BG8" s="2136">
        <v>133.614</v>
      </c>
      <c r="BH8" s="2136">
        <v>152.904</v>
      </c>
      <c r="BI8" s="2136">
        <v>153.005</v>
      </c>
      <c r="BJ8" s="2136">
        <v>116.211</v>
      </c>
      <c r="BK8" s="2136">
        <v>49.936999999999998</v>
      </c>
      <c r="BL8" s="2136">
        <v>53.875999999999998</v>
      </c>
      <c r="BM8" s="2136">
        <v>53.394999999999996</v>
      </c>
      <c r="BN8" s="2136">
        <v>83.091999999999999</v>
      </c>
      <c r="BO8" s="2136">
        <v>55.636999999999993</v>
      </c>
      <c r="BP8" s="2136">
        <v>100.721</v>
      </c>
      <c r="BQ8" s="2136">
        <v>91.545999999999992</v>
      </c>
      <c r="BR8" s="2136">
        <v>44.485999999999997</v>
      </c>
      <c r="BS8" s="2136">
        <v>53.231000000000002</v>
      </c>
      <c r="BT8" s="2136">
        <v>86.23</v>
      </c>
      <c r="BU8" s="2136">
        <v>78.072999999999993</v>
      </c>
      <c r="BV8" s="2136">
        <v>39.003</v>
      </c>
      <c r="BW8" s="2136">
        <v>79.016999999999996</v>
      </c>
      <c r="BX8" s="2136">
        <v>46.129999999999995</v>
      </c>
      <c r="BY8" s="2136">
        <v>28.396999999999998</v>
      </c>
      <c r="BZ8" s="2136">
        <v>58.31</v>
      </c>
      <c r="CA8" s="2136">
        <v>29.696999999999999</v>
      </c>
      <c r="CB8" s="2136">
        <v>219.92</v>
      </c>
      <c r="CC8" s="2136">
        <v>115.11</v>
      </c>
      <c r="CD8" s="2136">
        <v>86.53</v>
      </c>
      <c r="CE8" s="2136">
        <v>82.75</v>
      </c>
      <c r="CF8" s="2136">
        <v>79.88</v>
      </c>
      <c r="CG8" s="2136">
        <v>108.5</v>
      </c>
      <c r="CH8" s="2136">
        <v>86.727000000000004</v>
      </c>
      <c r="CI8" s="2136">
        <v>127.867</v>
      </c>
      <c r="CJ8" s="2136">
        <v>127.62800000000001</v>
      </c>
      <c r="CK8" s="2136">
        <v>103.816</v>
      </c>
      <c r="CL8" s="2136">
        <v>63.936000000000007</v>
      </c>
      <c r="CM8" s="2136">
        <v>96.298000000000002</v>
      </c>
      <c r="CN8" s="2136">
        <v>132.482</v>
      </c>
      <c r="CO8" s="2136">
        <v>169.26</v>
      </c>
      <c r="CP8" s="2136">
        <v>173.01900000000001</v>
      </c>
      <c r="CQ8" s="2136">
        <v>125.65299999999999</v>
      </c>
      <c r="CR8" s="2136">
        <v>133.53300000000002</v>
      </c>
      <c r="CS8" s="2136">
        <v>77.811999999999998</v>
      </c>
      <c r="CT8" s="2136">
        <v>22.216000000000001</v>
      </c>
      <c r="CU8" s="2136">
        <v>36.563000000000002</v>
      </c>
      <c r="CV8" s="2136">
        <v>20.526</v>
      </c>
      <c r="CW8" s="2136">
        <v>103.92</v>
      </c>
      <c r="CX8" s="2136">
        <v>48.629999999999995</v>
      </c>
      <c r="CY8" s="2136">
        <v>97.685000000000002</v>
      </c>
      <c r="CZ8" s="2137">
        <v>225.78300000000002</v>
      </c>
      <c r="DA8" s="2136">
        <v>57.710999999999999</v>
      </c>
      <c r="DB8" s="2136">
        <v>69.115000000000009</v>
      </c>
      <c r="DC8" s="2137">
        <v>17.802</v>
      </c>
      <c r="DD8" s="2136">
        <v>155.04</v>
      </c>
      <c r="DE8" s="2136">
        <v>72.957999999999998</v>
      </c>
      <c r="DF8" s="2136">
        <v>67.137</v>
      </c>
      <c r="DG8" s="2136">
        <v>130.29300000000001</v>
      </c>
      <c r="DH8" s="2136">
        <v>138.81959078449</v>
      </c>
      <c r="DI8" s="2136">
        <v>121.12791666667</v>
      </c>
      <c r="DJ8" s="2136">
        <v>25.008916666670004</v>
      </c>
      <c r="DK8" s="2136">
        <v>8.5389999999999997</v>
      </c>
      <c r="DL8" s="2136">
        <v>44.058999999999997</v>
      </c>
      <c r="DM8" s="2136">
        <v>120.87</v>
      </c>
      <c r="DN8" s="2138">
        <v>96.24799999999999</v>
      </c>
    </row>
    <row r="9" spans="1:118" s="1568" customFormat="1" ht="15.75">
      <c r="A9" s="3391" t="s">
        <v>404</v>
      </c>
      <c r="B9" s="2135">
        <v>168.36200000000002</v>
      </c>
      <c r="C9" s="2136">
        <v>214.88000000000008</v>
      </c>
      <c r="D9" s="2136">
        <v>171.06900000000005</v>
      </c>
      <c r="E9" s="2136">
        <v>208.34799999999996</v>
      </c>
      <c r="F9" s="2136">
        <v>297.31400000000008</v>
      </c>
      <c r="G9" s="2136">
        <v>282.875</v>
      </c>
      <c r="H9" s="2136">
        <v>317.291</v>
      </c>
      <c r="I9" s="2136">
        <v>314.30700000000002</v>
      </c>
      <c r="J9" s="2136">
        <v>325.63</v>
      </c>
      <c r="K9" s="2136">
        <v>330.30699999999996</v>
      </c>
      <c r="L9" s="2136">
        <v>315.94900000000007</v>
      </c>
      <c r="M9" s="2136">
        <v>414.34900000000005</v>
      </c>
      <c r="N9" s="2136">
        <v>479.71000000000004</v>
      </c>
      <c r="O9" s="2136">
        <v>491.5320000000001</v>
      </c>
      <c r="P9" s="2136">
        <v>623.60199999999998</v>
      </c>
      <c r="Q9" s="2136">
        <v>506.0499999999999</v>
      </c>
      <c r="R9" s="2136">
        <v>443.95099999999991</v>
      </c>
      <c r="S9" s="2136">
        <v>514.94100000000003</v>
      </c>
      <c r="T9" s="2136">
        <v>687.24700000000007</v>
      </c>
      <c r="U9" s="2136">
        <v>692.16079999999988</v>
      </c>
      <c r="V9" s="2136">
        <v>742.10000000000014</v>
      </c>
      <c r="W9" s="2136">
        <v>705.50100000000009</v>
      </c>
      <c r="X9" s="2136">
        <v>606.10800000000006</v>
      </c>
      <c r="Y9" s="2136">
        <v>560.17900000000009</v>
      </c>
      <c r="Z9" s="2136">
        <v>371.971</v>
      </c>
      <c r="AA9" s="2136">
        <v>299.54000000000002</v>
      </c>
      <c r="AB9" s="2136">
        <v>331.54200000000009</v>
      </c>
      <c r="AC9" s="2136">
        <v>412.41500000000002</v>
      </c>
      <c r="AD9" s="2136">
        <v>362.99399999999997</v>
      </c>
      <c r="AE9" s="2136">
        <v>364.589</v>
      </c>
      <c r="AF9" s="2136">
        <v>322.0329999999999</v>
      </c>
      <c r="AG9" s="2136">
        <v>348.35899999999992</v>
      </c>
      <c r="AH9" s="2136">
        <v>406.34699999999998</v>
      </c>
      <c r="AI9" s="2136">
        <v>363.51800000000003</v>
      </c>
      <c r="AJ9" s="2136">
        <v>355.85599999999999</v>
      </c>
      <c r="AK9" s="2136">
        <v>321.65500000000003</v>
      </c>
      <c r="AL9" s="2136">
        <v>382.34800000000001</v>
      </c>
      <c r="AM9" s="2136">
        <v>364.85699999999997</v>
      </c>
      <c r="AN9" s="2136">
        <v>365.25699999999995</v>
      </c>
      <c r="AO9" s="2136">
        <v>423.14000000000004</v>
      </c>
      <c r="AP9" s="2136">
        <v>455.01600000000008</v>
      </c>
      <c r="AQ9" s="2136">
        <v>375.95100000000002</v>
      </c>
      <c r="AR9" s="2136">
        <v>401.77000000000004</v>
      </c>
      <c r="AS9" s="2136">
        <v>347.43299999999999</v>
      </c>
      <c r="AT9" s="2136">
        <v>406.34700000000004</v>
      </c>
      <c r="AU9" s="2136">
        <v>412.68900000000008</v>
      </c>
      <c r="AV9" s="2136">
        <v>362.40199999999999</v>
      </c>
      <c r="AW9" s="2136">
        <v>433.76499999999999</v>
      </c>
      <c r="AX9" s="2136">
        <v>372.779</v>
      </c>
      <c r="AY9" s="2136">
        <v>402.37600000000003</v>
      </c>
      <c r="AZ9" s="2136">
        <v>433.72199999999998</v>
      </c>
      <c r="BA9" s="2136">
        <v>440.54</v>
      </c>
      <c r="BB9" s="2136">
        <v>424.47400000000005</v>
      </c>
      <c r="BC9" s="2136">
        <v>405.77800000000002</v>
      </c>
      <c r="BD9" s="2136">
        <v>445.38000000000005</v>
      </c>
      <c r="BE9" s="2136">
        <v>406.75400000000002</v>
      </c>
      <c r="BF9" s="2136">
        <v>344.97199999999998</v>
      </c>
      <c r="BG9" s="2136">
        <v>336.42199999999991</v>
      </c>
      <c r="BH9" s="2136">
        <v>362.48600000000005</v>
      </c>
      <c r="BI9" s="2136">
        <v>308.80099999999999</v>
      </c>
      <c r="BJ9" s="2136">
        <v>363.89499999999998</v>
      </c>
      <c r="BK9" s="2136">
        <v>303.459</v>
      </c>
      <c r="BL9" s="2136">
        <v>304.39600000000002</v>
      </c>
      <c r="BM9" s="2136">
        <v>225.45799999999997</v>
      </c>
      <c r="BN9" s="2136">
        <v>177.75999999999996</v>
      </c>
      <c r="BO9" s="2136">
        <v>223.62532857119999</v>
      </c>
      <c r="BP9" s="2136">
        <v>262.33699999999999</v>
      </c>
      <c r="BQ9" s="2136">
        <v>216.99</v>
      </c>
      <c r="BR9" s="2136">
        <v>214.38</v>
      </c>
      <c r="BS9" s="2136">
        <v>211.57499999999999</v>
      </c>
      <c r="BT9" s="2136">
        <v>185.697</v>
      </c>
      <c r="BU9" s="2136">
        <v>197.00899999999999</v>
      </c>
      <c r="BV9" s="2136">
        <v>213.10399999999998</v>
      </c>
      <c r="BW9" s="2136">
        <v>172.15500000000003</v>
      </c>
      <c r="BX9" s="2136">
        <v>175.226</v>
      </c>
      <c r="BY9" s="2136">
        <v>151.92400000000001</v>
      </c>
      <c r="BZ9" s="2136">
        <v>121.12</v>
      </c>
      <c r="CA9" s="2136">
        <v>128.75</v>
      </c>
      <c r="CB9" s="2136">
        <v>121.80099999999996</v>
      </c>
      <c r="CC9" s="2136">
        <v>99.03400000000002</v>
      </c>
      <c r="CD9" s="2136">
        <v>156.096</v>
      </c>
      <c r="CE9" s="2136">
        <v>105.604</v>
      </c>
      <c r="CF9" s="2136">
        <v>138.98100000000002</v>
      </c>
      <c r="CG9" s="2136">
        <v>138.38400000000001</v>
      </c>
      <c r="CH9" s="2136">
        <v>119.25700000000003</v>
      </c>
      <c r="CI9" s="2136">
        <v>158.61799999999999</v>
      </c>
      <c r="CJ9" s="2136">
        <v>178.38800000000003</v>
      </c>
      <c r="CK9" s="2136">
        <v>193.28100000000001</v>
      </c>
      <c r="CL9" s="2136">
        <v>174.14999999999995</v>
      </c>
      <c r="CM9" s="2136">
        <v>157.72899999999998</v>
      </c>
      <c r="CN9" s="2136">
        <v>229.95199999999997</v>
      </c>
      <c r="CO9" s="2136">
        <v>243.00719999999995</v>
      </c>
      <c r="CP9" s="2136">
        <v>322.89801540340989</v>
      </c>
      <c r="CQ9" s="2136">
        <v>272.41200000000009</v>
      </c>
      <c r="CR9" s="2136">
        <v>284.21199999999999</v>
      </c>
      <c r="CS9" s="2136">
        <v>332.41800000000001</v>
      </c>
      <c r="CT9" s="2136">
        <v>367.22241268829998</v>
      </c>
      <c r="CU9" s="2136">
        <v>400.32530985510004</v>
      </c>
      <c r="CV9" s="2136">
        <v>441.20599999999996</v>
      </c>
      <c r="CW9" s="2136">
        <v>356.84666199288995</v>
      </c>
      <c r="CX9" s="2136">
        <v>382.73755653947001</v>
      </c>
      <c r="CY9" s="2136">
        <v>408.24180379943004</v>
      </c>
      <c r="CZ9" s="2137">
        <v>287.75494659348993</v>
      </c>
      <c r="DA9" s="2136">
        <v>345.87861467307005</v>
      </c>
      <c r="DB9" s="2136">
        <v>407.94899999999996</v>
      </c>
      <c r="DC9" s="2137">
        <v>404.32400000000007</v>
      </c>
      <c r="DD9" s="2136">
        <v>446.85786271435006</v>
      </c>
      <c r="DE9" s="2136">
        <v>368.32600000000002</v>
      </c>
      <c r="DF9" s="2136">
        <v>350.18200000000002</v>
      </c>
      <c r="DG9" s="2136">
        <v>322.45</v>
      </c>
      <c r="DH9" s="2136">
        <v>346.90444357515003</v>
      </c>
      <c r="DI9" s="2136">
        <v>304.56508333332999</v>
      </c>
      <c r="DJ9" s="2136">
        <v>355.81508333332999</v>
      </c>
      <c r="DK9" s="2136">
        <v>310.15300000000002</v>
      </c>
      <c r="DL9" s="2136">
        <v>296.99800000000005</v>
      </c>
      <c r="DM9" s="2136">
        <v>329.34899999999999</v>
      </c>
      <c r="DN9" s="2138">
        <v>334.04500000000007</v>
      </c>
    </row>
    <row r="10" spans="1:118" s="909" customFormat="1" ht="15.75">
      <c r="A10" s="3390" t="s">
        <v>406</v>
      </c>
      <c r="B10" s="1565">
        <v>146.47494</v>
      </c>
      <c r="C10" s="1566">
        <v>186.94560000000007</v>
      </c>
      <c r="D10" s="1566">
        <v>148.83003000000002</v>
      </c>
      <c r="E10" s="1566">
        <v>181.26275999999996</v>
      </c>
      <c r="F10" s="1566">
        <v>258.66318000000007</v>
      </c>
      <c r="G10" s="1566">
        <v>246.10124999999999</v>
      </c>
      <c r="H10" s="1566">
        <v>276.04316999999998</v>
      </c>
      <c r="I10" s="1566">
        <v>273.44709</v>
      </c>
      <c r="J10" s="1566">
        <v>283.29809999999998</v>
      </c>
      <c r="K10" s="1566">
        <v>287.36708999999996</v>
      </c>
      <c r="L10" s="1566">
        <v>274.87563000000006</v>
      </c>
      <c r="M10" s="1566">
        <v>360.48363000000006</v>
      </c>
      <c r="N10" s="1566">
        <v>417.34770000000003</v>
      </c>
      <c r="O10" s="1566">
        <v>427.6328400000001</v>
      </c>
      <c r="P10" s="1566">
        <v>542.53373999999997</v>
      </c>
      <c r="Q10" s="1566">
        <v>440.26349999999991</v>
      </c>
      <c r="R10" s="1566">
        <v>386.23736999999988</v>
      </c>
      <c r="S10" s="1566">
        <v>447.99867</v>
      </c>
      <c r="T10" s="1566">
        <v>597.90489000000002</v>
      </c>
      <c r="U10" s="1566">
        <v>602.17989599999987</v>
      </c>
      <c r="V10" s="1566">
        <v>645.62700000000007</v>
      </c>
      <c r="W10" s="1566">
        <v>613.78587000000005</v>
      </c>
      <c r="X10" s="1566">
        <v>527.31396000000007</v>
      </c>
      <c r="Y10" s="1566">
        <v>487.35573000000011</v>
      </c>
      <c r="Z10" s="1566">
        <v>323.61477000000002</v>
      </c>
      <c r="AA10" s="1566">
        <v>260.59980000000002</v>
      </c>
      <c r="AB10" s="1566">
        <v>288.44154000000009</v>
      </c>
      <c r="AC10" s="1566">
        <v>358.80105000000003</v>
      </c>
      <c r="AD10" s="1566">
        <v>315.80477999999999</v>
      </c>
      <c r="AE10" s="1566">
        <v>317.19243</v>
      </c>
      <c r="AF10" s="1566">
        <v>280.16870999999992</v>
      </c>
      <c r="AG10" s="1566">
        <v>303.07232999999991</v>
      </c>
      <c r="AH10" s="1566">
        <v>353.52188999999998</v>
      </c>
      <c r="AI10" s="1566">
        <v>316.26066000000003</v>
      </c>
      <c r="AJ10" s="1566">
        <v>309.59472</v>
      </c>
      <c r="AK10" s="1566">
        <v>279.83985000000001</v>
      </c>
      <c r="AL10" s="1566">
        <v>332.64276000000001</v>
      </c>
      <c r="AM10" s="1566">
        <v>317.42558999999994</v>
      </c>
      <c r="AN10" s="1566">
        <v>317.77358999999996</v>
      </c>
      <c r="AO10" s="1566">
        <v>368.13180000000006</v>
      </c>
      <c r="AP10" s="1566">
        <v>395.86392000000006</v>
      </c>
      <c r="AQ10" s="1566">
        <v>327.07737000000003</v>
      </c>
      <c r="AR10" s="1566">
        <v>349.53990000000005</v>
      </c>
      <c r="AS10" s="1566">
        <v>302.26670999999999</v>
      </c>
      <c r="AT10" s="1566">
        <v>353.52189000000004</v>
      </c>
      <c r="AU10" s="1566">
        <v>359.0394300000001</v>
      </c>
      <c r="AV10" s="1566">
        <v>315.28973999999999</v>
      </c>
      <c r="AW10" s="1566">
        <v>377.37554999999998</v>
      </c>
      <c r="AX10" s="1566">
        <v>324.31772999999998</v>
      </c>
      <c r="AY10" s="1566">
        <v>350.06712000000005</v>
      </c>
      <c r="AZ10" s="1566">
        <v>377.33814000000001</v>
      </c>
      <c r="BA10" s="1566">
        <v>383.26980000000003</v>
      </c>
      <c r="BB10" s="1566">
        <v>369.29238000000004</v>
      </c>
      <c r="BC10" s="1566">
        <v>353.02686</v>
      </c>
      <c r="BD10" s="1566">
        <v>387.48060000000004</v>
      </c>
      <c r="BE10" s="1566">
        <v>353.87598000000003</v>
      </c>
      <c r="BF10" s="1566">
        <v>300.12563999999998</v>
      </c>
      <c r="BG10" s="1566">
        <v>292.68713999999994</v>
      </c>
      <c r="BH10" s="1566">
        <v>315.36282000000006</v>
      </c>
      <c r="BI10" s="1566">
        <v>268.65686999999997</v>
      </c>
      <c r="BJ10" s="1566">
        <v>316.58864999999997</v>
      </c>
      <c r="BK10" s="1566">
        <v>264.00932999999998</v>
      </c>
      <c r="BL10" s="1566">
        <v>264.82452000000001</v>
      </c>
      <c r="BM10" s="1566">
        <v>196.60781999999998</v>
      </c>
      <c r="BN10" s="1566">
        <v>154.65119999999996</v>
      </c>
      <c r="BO10" s="1566">
        <v>194.55403585694398</v>
      </c>
      <c r="BP10" s="1566">
        <v>228.23318999999998</v>
      </c>
      <c r="BQ10" s="1566">
        <v>188.78130000000002</v>
      </c>
      <c r="BR10" s="1566">
        <v>186.51060000000001</v>
      </c>
      <c r="BS10" s="1566">
        <v>184.07024999999999</v>
      </c>
      <c r="BT10" s="1566">
        <v>161.55638999999999</v>
      </c>
      <c r="BU10" s="1566">
        <v>171.39783</v>
      </c>
      <c r="BV10" s="1566">
        <v>185.40047999999999</v>
      </c>
      <c r="BW10" s="1566">
        <v>149.77485000000001</v>
      </c>
      <c r="BX10" s="1566">
        <v>152.44662</v>
      </c>
      <c r="BY10" s="1566">
        <v>132.17388</v>
      </c>
      <c r="BZ10" s="1566">
        <v>105.37440000000001</v>
      </c>
      <c r="CA10" s="1566">
        <v>112.0125</v>
      </c>
      <c r="CB10" s="1566">
        <v>105.96686999999997</v>
      </c>
      <c r="CC10" s="1566">
        <v>86.15958000000002</v>
      </c>
      <c r="CD10" s="1566">
        <v>135.80351999999999</v>
      </c>
      <c r="CE10" s="1566">
        <v>91.875479999999996</v>
      </c>
      <c r="CF10" s="1566">
        <v>120.91347000000002</v>
      </c>
      <c r="CG10" s="1566">
        <v>120.39408000000002</v>
      </c>
      <c r="CH10" s="1566">
        <v>103.75359000000003</v>
      </c>
      <c r="CI10" s="1566">
        <v>137.99766</v>
      </c>
      <c r="CJ10" s="1566">
        <v>155.19756000000004</v>
      </c>
      <c r="CK10" s="1566">
        <v>168.15447</v>
      </c>
      <c r="CL10" s="1566">
        <v>151.51049999999995</v>
      </c>
      <c r="CM10" s="1566">
        <v>137.22422999999998</v>
      </c>
      <c r="CN10" s="1566">
        <v>200.05823999999998</v>
      </c>
      <c r="CO10" s="1566">
        <v>211.41626399999996</v>
      </c>
      <c r="CP10" s="1566">
        <v>280.92127340096658</v>
      </c>
      <c r="CQ10" s="1566">
        <v>236.99844000000007</v>
      </c>
      <c r="CR10" s="1566">
        <v>247.26443999999998</v>
      </c>
      <c r="CS10" s="1566">
        <v>289.20366000000001</v>
      </c>
      <c r="CT10" s="1566">
        <v>319.48349903882098</v>
      </c>
      <c r="CU10" s="1566">
        <v>348.28301957393705</v>
      </c>
      <c r="CV10" s="1566">
        <v>383.84921999999995</v>
      </c>
      <c r="CW10" s="1566">
        <v>310.45659593381424</v>
      </c>
      <c r="CX10" s="1566">
        <v>332.98167418933889</v>
      </c>
      <c r="CY10" s="1566">
        <v>355.17036930550415</v>
      </c>
      <c r="CZ10" s="1567">
        <v>250.34680353633624</v>
      </c>
      <c r="DA10" s="1566">
        <v>300.91439476557093</v>
      </c>
      <c r="DB10" s="1566">
        <v>354.91562999999996</v>
      </c>
      <c r="DC10" s="1567">
        <v>351.76188000000008</v>
      </c>
      <c r="DD10" s="1566">
        <v>388.76634056148453</v>
      </c>
      <c r="DE10" s="1566">
        <v>320.44362000000001</v>
      </c>
      <c r="DF10" s="1566">
        <v>304.65834000000001</v>
      </c>
      <c r="DG10" s="1566">
        <v>280.53149999999999</v>
      </c>
      <c r="DH10" s="1566">
        <v>301.80686591038051</v>
      </c>
      <c r="DI10" s="1566">
        <v>264.97162249999712</v>
      </c>
      <c r="DJ10" s="1566">
        <v>309.5591224999971</v>
      </c>
      <c r="DK10" s="1566">
        <v>269.83311000000003</v>
      </c>
      <c r="DL10" s="1566">
        <v>258.38826000000006</v>
      </c>
      <c r="DM10" s="1566">
        <v>286.53363000000002</v>
      </c>
      <c r="DN10" s="2053">
        <v>290.61915000000005</v>
      </c>
    </row>
    <row r="11" spans="1:118" s="909" customFormat="1" ht="15.75">
      <c r="A11" s="3390" t="s">
        <v>405</v>
      </c>
      <c r="B11" s="1565">
        <v>21.887060000000005</v>
      </c>
      <c r="C11" s="1566">
        <v>27.934400000000007</v>
      </c>
      <c r="D11" s="1566">
        <v>22.238970000000009</v>
      </c>
      <c r="E11" s="1566">
        <v>27.085239999999995</v>
      </c>
      <c r="F11" s="1566">
        <v>38.650820000000003</v>
      </c>
      <c r="G11" s="1566">
        <v>36.77375</v>
      </c>
      <c r="H11" s="1566">
        <v>41.24783</v>
      </c>
      <c r="I11" s="1566">
        <v>40.859910000000006</v>
      </c>
      <c r="J11" s="1566">
        <v>42.331899999999997</v>
      </c>
      <c r="K11" s="1566">
        <v>42.939910000000005</v>
      </c>
      <c r="L11" s="1566">
        <v>41.073370000000004</v>
      </c>
      <c r="M11" s="1566">
        <v>53.865370000000006</v>
      </c>
      <c r="N11" s="1566">
        <v>62.362300000000005</v>
      </c>
      <c r="O11" s="1566">
        <v>63.899160000000009</v>
      </c>
      <c r="P11" s="1566">
        <v>81.068259999999995</v>
      </c>
      <c r="Q11" s="1566">
        <v>65.78649999999999</v>
      </c>
      <c r="R11" s="1566">
        <v>57.713630000000002</v>
      </c>
      <c r="S11" s="1566">
        <v>66.942330000000013</v>
      </c>
      <c r="T11" s="1566">
        <v>89.342110000000005</v>
      </c>
      <c r="U11" s="1566">
        <v>89.980903999999981</v>
      </c>
      <c r="V11" s="1566">
        <v>96.473000000000027</v>
      </c>
      <c r="W11" s="1566">
        <v>91.715130000000016</v>
      </c>
      <c r="X11" s="1566">
        <v>78.79404000000001</v>
      </c>
      <c r="Y11" s="1566">
        <v>72.823270000000008</v>
      </c>
      <c r="Z11" s="1566">
        <v>48.356230000000004</v>
      </c>
      <c r="AA11" s="1566">
        <v>38.940200000000004</v>
      </c>
      <c r="AB11" s="1566">
        <v>43.100460000000005</v>
      </c>
      <c r="AC11" s="1566">
        <v>53.613949999999996</v>
      </c>
      <c r="AD11" s="1566">
        <v>47.189219999999999</v>
      </c>
      <c r="AE11" s="1566">
        <v>47.396569999999997</v>
      </c>
      <c r="AF11" s="1566">
        <v>41.864289999999997</v>
      </c>
      <c r="AG11" s="1566">
        <v>45.286669999999994</v>
      </c>
      <c r="AH11" s="1566">
        <v>52.825110000000002</v>
      </c>
      <c r="AI11" s="1566">
        <v>47.257340000000006</v>
      </c>
      <c r="AJ11" s="1566">
        <v>46.261279999999992</v>
      </c>
      <c r="AK11" s="1566">
        <v>41.815150000000003</v>
      </c>
      <c r="AL11" s="1566">
        <v>49.705239999999996</v>
      </c>
      <c r="AM11" s="1566">
        <v>47.431410000000007</v>
      </c>
      <c r="AN11" s="1566">
        <v>47.483409999999992</v>
      </c>
      <c r="AO11" s="1566">
        <v>55.008200000000002</v>
      </c>
      <c r="AP11" s="1566">
        <v>59.152080000000012</v>
      </c>
      <c r="AQ11" s="1566">
        <v>48.873630000000006</v>
      </c>
      <c r="AR11" s="1566">
        <v>52.230100000000007</v>
      </c>
      <c r="AS11" s="1566">
        <v>45.166290000000004</v>
      </c>
      <c r="AT11" s="1566">
        <v>52.825110000000002</v>
      </c>
      <c r="AU11" s="1566">
        <v>53.649569999999997</v>
      </c>
      <c r="AV11" s="1566">
        <v>47.112260000000006</v>
      </c>
      <c r="AW11" s="1566">
        <v>56.389450000000004</v>
      </c>
      <c r="AX11" s="1566">
        <v>48.461269999999999</v>
      </c>
      <c r="AY11" s="1566">
        <v>52.308880000000009</v>
      </c>
      <c r="AZ11" s="1566">
        <v>56.383859999999991</v>
      </c>
      <c r="BA11" s="1566">
        <v>57.27020000000001</v>
      </c>
      <c r="BB11" s="1566">
        <v>55.181620000000009</v>
      </c>
      <c r="BC11" s="1566">
        <v>52.751139999999999</v>
      </c>
      <c r="BD11" s="1566">
        <v>57.8994</v>
      </c>
      <c r="BE11" s="1566">
        <v>52.878020000000006</v>
      </c>
      <c r="BF11" s="1566">
        <v>44.846359999999997</v>
      </c>
      <c r="BG11" s="1566">
        <v>43.734859999999991</v>
      </c>
      <c r="BH11" s="1566">
        <v>47.123180000000005</v>
      </c>
      <c r="BI11" s="1566">
        <v>40.144129999999997</v>
      </c>
      <c r="BJ11" s="1566">
        <v>47.306350000000002</v>
      </c>
      <c r="BK11" s="1566">
        <v>39.449670000000005</v>
      </c>
      <c r="BL11" s="1566">
        <v>39.571480000000001</v>
      </c>
      <c r="BM11" s="1566">
        <v>29.378179999999997</v>
      </c>
      <c r="BN11" s="1566">
        <v>23.108799999999995</v>
      </c>
      <c r="BO11" s="1566">
        <v>29.071292714256</v>
      </c>
      <c r="BP11" s="1566">
        <v>34.103810000000003</v>
      </c>
      <c r="BQ11" s="1566">
        <v>28.208700000000004</v>
      </c>
      <c r="BR11" s="1566">
        <v>27.869399999999999</v>
      </c>
      <c r="BS11" s="1566">
        <v>27.504749999999998</v>
      </c>
      <c r="BT11" s="1566">
        <v>24.140610000000002</v>
      </c>
      <c r="BU11" s="1566">
        <v>25.611169999999998</v>
      </c>
      <c r="BV11" s="1566">
        <v>27.703519999999997</v>
      </c>
      <c r="BW11" s="1566">
        <v>22.380150000000004</v>
      </c>
      <c r="BX11" s="1566">
        <v>22.77938</v>
      </c>
      <c r="BY11" s="1566">
        <v>19.750120000000003</v>
      </c>
      <c r="BZ11" s="1566">
        <v>15.745600000000001</v>
      </c>
      <c r="CA11" s="1566">
        <v>16.737500000000001</v>
      </c>
      <c r="CB11" s="1566">
        <v>15.834129999999995</v>
      </c>
      <c r="CC11" s="1566">
        <v>12.874420000000002</v>
      </c>
      <c r="CD11" s="1566">
        <v>20.292480000000001</v>
      </c>
      <c r="CE11" s="1566">
        <v>13.72852</v>
      </c>
      <c r="CF11" s="1566">
        <v>18.067530000000005</v>
      </c>
      <c r="CG11" s="1566">
        <v>17.989920000000001</v>
      </c>
      <c r="CH11" s="1566">
        <v>15.503410000000004</v>
      </c>
      <c r="CI11" s="1566">
        <v>20.620339999999999</v>
      </c>
      <c r="CJ11" s="1566">
        <v>23.190440000000006</v>
      </c>
      <c r="CK11" s="1566">
        <v>25.126530000000002</v>
      </c>
      <c r="CL11" s="1566">
        <v>22.639499999999995</v>
      </c>
      <c r="CM11" s="1566">
        <v>20.504769999999997</v>
      </c>
      <c r="CN11" s="1566">
        <v>29.893759999999997</v>
      </c>
      <c r="CO11" s="1566">
        <v>31.590935999999996</v>
      </c>
      <c r="CP11" s="1566">
        <v>41.976742002443288</v>
      </c>
      <c r="CQ11" s="1566">
        <v>35.413560000000011</v>
      </c>
      <c r="CR11" s="1566">
        <v>36.947560000000003</v>
      </c>
      <c r="CS11" s="1566">
        <v>43.21434</v>
      </c>
      <c r="CT11" s="1566">
        <v>47.738913649479002</v>
      </c>
      <c r="CU11" s="1566">
        <v>52.042290281163005</v>
      </c>
      <c r="CV11" s="1566">
        <v>57.356779999999993</v>
      </c>
      <c r="CW11" s="1566">
        <v>46.390066059075693</v>
      </c>
      <c r="CX11" s="1566">
        <v>49.755882350131102</v>
      </c>
      <c r="CY11" s="1566">
        <v>53.071434493925906</v>
      </c>
      <c r="CZ11" s="1567">
        <v>37.408143057153694</v>
      </c>
      <c r="DA11" s="1566">
        <v>44.964219907499107</v>
      </c>
      <c r="DB11" s="1566">
        <v>53.033369999999998</v>
      </c>
      <c r="DC11" s="1567">
        <v>52.562120000000007</v>
      </c>
      <c r="DD11" s="1566">
        <v>58.091522152865508</v>
      </c>
      <c r="DE11" s="1566">
        <v>47.882380000000005</v>
      </c>
      <c r="DF11" s="1566">
        <v>45.523660000000007</v>
      </c>
      <c r="DG11" s="1566">
        <v>41.918500000000002</v>
      </c>
      <c r="DH11" s="1566">
        <v>45.097577664769503</v>
      </c>
      <c r="DI11" s="1566">
        <v>39.593460833332898</v>
      </c>
      <c r="DJ11" s="1566">
        <v>46.2559608333329</v>
      </c>
      <c r="DK11" s="1566">
        <v>40.319890000000001</v>
      </c>
      <c r="DL11" s="1566">
        <v>38.609740000000009</v>
      </c>
      <c r="DM11" s="1566">
        <v>42.815370000000001</v>
      </c>
      <c r="DN11" s="2053">
        <v>43.425850000000011</v>
      </c>
    </row>
    <row r="12" spans="1:118" s="1568" customFormat="1" ht="15.75">
      <c r="A12" s="3388" t="s">
        <v>411</v>
      </c>
      <c r="B12" s="2135">
        <v>115.69</v>
      </c>
      <c r="C12" s="2136">
        <v>120.316</v>
      </c>
      <c r="D12" s="2136">
        <v>107.45699999999999</v>
      </c>
      <c r="E12" s="2136">
        <v>158.90100000000001</v>
      </c>
      <c r="F12" s="2136">
        <v>118.238</v>
      </c>
      <c r="G12" s="2136">
        <v>102.50399999999999</v>
      </c>
      <c r="H12" s="2136">
        <v>149.93</v>
      </c>
      <c r="I12" s="2136">
        <v>135.65</v>
      </c>
      <c r="J12" s="2136">
        <v>157.833</v>
      </c>
      <c r="K12" s="2136">
        <v>138.256</v>
      </c>
      <c r="L12" s="2136">
        <v>122.19799999999999</v>
      </c>
      <c r="M12" s="2136">
        <v>142.81800000000001</v>
      </c>
      <c r="N12" s="2136">
        <v>128.34800000000001</v>
      </c>
      <c r="O12" s="2136">
        <v>124.283</v>
      </c>
      <c r="P12" s="2136">
        <v>112.23699999999999</v>
      </c>
      <c r="Q12" s="2136">
        <v>135.619</v>
      </c>
      <c r="R12" s="2136">
        <v>130.92599999999999</v>
      </c>
      <c r="S12" s="2136">
        <v>129.529</v>
      </c>
      <c r="T12" s="2136">
        <v>156.38200000000001</v>
      </c>
      <c r="U12" s="2136">
        <v>191.036</v>
      </c>
      <c r="V12" s="2136">
        <v>202.99400000000003</v>
      </c>
      <c r="W12" s="2136">
        <v>187.61699999999999</v>
      </c>
      <c r="X12" s="2136">
        <v>155.99</v>
      </c>
      <c r="Y12" s="2136">
        <v>144.29599999999999</v>
      </c>
      <c r="Z12" s="2136">
        <v>143.53399999999999</v>
      </c>
      <c r="AA12" s="2136">
        <v>125.712</v>
      </c>
      <c r="AB12" s="2136">
        <v>135.42099999999999</v>
      </c>
      <c r="AC12" s="2136">
        <v>152.149</v>
      </c>
      <c r="AD12" s="2136">
        <v>142.22399999999999</v>
      </c>
      <c r="AE12" s="2136">
        <v>162.50200000000001</v>
      </c>
      <c r="AF12" s="2136">
        <v>292.85199999999998</v>
      </c>
      <c r="AG12" s="2136">
        <v>232.833</v>
      </c>
      <c r="AH12" s="2136">
        <v>173.47500000000002</v>
      </c>
      <c r="AI12" s="2136">
        <v>146.822</v>
      </c>
      <c r="AJ12" s="2136">
        <v>177.17000000000002</v>
      </c>
      <c r="AK12" s="2136">
        <v>148.93599999999998</v>
      </c>
      <c r="AL12" s="2136">
        <v>142.19299999999998</v>
      </c>
      <c r="AM12" s="2136">
        <v>163.893</v>
      </c>
      <c r="AN12" s="2136">
        <v>147.71199999999999</v>
      </c>
      <c r="AO12" s="2136">
        <v>141.51599999999999</v>
      </c>
      <c r="AP12" s="2136">
        <v>130.88499999999999</v>
      </c>
      <c r="AQ12" s="2136">
        <v>201.53899999999999</v>
      </c>
      <c r="AR12" s="2136">
        <v>363.863</v>
      </c>
      <c r="AS12" s="2136">
        <v>210.24600000000001</v>
      </c>
      <c r="AT12" s="2136">
        <v>192.81700000000001</v>
      </c>
      <c r="AU12" s="2136">
        <v>158.24200000000002</v>
      </c>
      <c r="AV12" s="2136">
        <v>162.13300000000001</v>
      </c>
      <c r="AW12" s="2136">
        <v>198.71699999999998</v>
      </c>
      <c r="AX12" s="2136">
        <v>165.553</v>
      </c>
      <c r="AY12" s="2136">
        <v>183.584</v>
      </c>
      <c r="AZ12" s="2136">
        <v>164.411</v>
      </c>
      <c r="BA12" s="2136">
        <v>157.67399999999998</v>
      </c>
      <c r="BB12" s="2136">
        <v>174.69499999999999</v>
      </c>
      <c r="BC12" s="2136">
        <v>402.25700000000001</v>
      </c>
      <c r="BD12" s="2136">
        <v>333.99099999999999</v>
      </c>
      <c r="BE12" s="2136">
        <v>212.28199999999998</v>
      </c>
      <c r="BF12" s="2136">
        <v>221.24600000000001</v>
      </c>
      <c r="BG12" s="2136">
        <v>192.458</v>
      </c>
      <c r="BH12" s="2136">
        <v>183.79399999999998</v>
      </c>
      <c r="BI12" s="2136">
        <v>175.79900000000001</v>
      </c>
      <c r="BJ12" s="2136">
        <v>181.261</v>
      </c>
      <c r="BK12" s="2136">
        <v>174.63400000000001</v>
      </c>
      <c r="BL12" s="2136">
        <v>152.77799999999999</v>
      </c>
      <c r="BM12" s="2136">
        <v>157.65800000000002</v>
      </c>
      <c r="BN12" s="2136">
        <v>176.75200000000001</v>
      </c>
      <c r="BO12" s="2136">
        <v>155.715</v>
      </c>
      <c r="BP12" s="2136">
        <v>261.59100000000001</v>
      </c>
      <c r="BQ12" s="2136">
        <v>279.44200000000001</v>
      </c>
      <c r="BR12" s="2136">
        <v>215.33999999999997</v>
      </c>
      <c r="BS12" s="2136">
        <v>165.267</v>
      </c>
      <c r="BT12" s="2136">
        <v>273.27699999999999</v>
      </c>
      <c r="BU12" s="2136">
        <v>160.03300000000002</v>
      </c>
      <c r="BV12" s="2136">
        <v>162.29500000000002</v>
      </c>
      <c r="BW12" s="2136">
        <v>187.001</v>
      </c>
      <c r="BX12" s="2136">
        <v>158.75700000000001</v>
      </c>
      <c r="BY12" s="2136">
        <v>143.48599999999999</v>
      </c>
      <c r="BZ12" s="2136">
        <v>156.75799999999998</v>
      </c>
      <c r="CA12" s="2136">
        <v>172.61099999999999</v>
      </c>
      <c r="CB12" s="2136">
        <v>356.48599999999999</v>
      </c>
      <c r="CC12" s="2136">
        <v>235.398</v>
      </c>
      <c r="CD12" s="2136">
        <v>232.28199999999998</v>
      </c>
      <c r="CE12" s="2136">
        <v>208.57499999999999</v>
      </c>
      <c r="CF12" s="2136">
        <v>168.13599999999997</v>
      </c>
      <c r="CG12" s="2136">
        <v>176.10199999999998</v>
      </c>
      <c r="CH12" s="2136">
        <v>182.35199999999998</v>
      </c>
      <c r="CI12" s="2136">
        <v>194.99700000000001</v>
      </c>
      <c r="CJ12" s="2136">
        <v>147.77500000000001</v>
      </c>
      <c r="CK12" s="2136">
        <v>181.68799999999999</v>
      </c>
      <c r="CL12" s="2136">
        <v>181.083</v>
      </c>
      <c r="CM12" s="2136">
        <v>237.57999999999998</v>
      </c>
      <c r="CN12" s="2136">
        <v>420.49599999999998</v>
      </c>
      <c r="CO12" s="2136">
        <v>222.71899999999999</v>
      </c>
      <c r="CP12" s="2136">
        <v>309.75200000000001</v>
      </c>
      <c r="CQ12" s="2136">
        <v>228.31699999999998</v>
      </c>
      <c r="CR12" s="2136">
        <v>210.93700000000001</v>
      </c>
      <c r="CS12" s="2136">
        <v>273.88799999999998</v>
      </c>
      <c r="CT12" s="2136">
        <v>252.143</v>
      </c>
      <c r="CU12" s="2136">
        <v>230.75799999999998</v>
      </c>
      <c r="CV12" s="2136">
        <v>202.434</v>
      </c>
      <c r="CW12" s="2136">
        <v>203.77699999999999</v>
      </c>
      <c r="CX12" s="2136">
        <v>288.21500000000003</v>
      </c>
      <c r="CY12" s="2136">
        <v>256.73699999999997</v>
      </c>
      <c r="CZ12" s="2137">
        <v>379.517</v>
      </c>
      <c r="DA12" s="2136">
        <v>301.63200000000001</v>
      </c>
      <c r="DB12" s="2136">
        <v>290.39</v>
      </c>
      <c r="DC12" s="2137">
        <v>235.42099999999999</v>
      </c>
      <c r="DD12" s="2136">
        <v>264.65099999999995</v>
      </c>
      <c r="DE12" s="2136">
        <v>319.85300000000001</v>
      </c>
      <c r="DF12" s="2136">
        <v>293.99900000000002</v>
      </c>
      <c r="DG12" s="2136">
        <v>275.06700000000001</v>
      </c>
      <c r="DH12" s="2136">
        <v>220.71003687004998</v>
      </c>
      <c r="DI12" s="2136">
        <v>230.38850366427999</v>
      </c>
      <c r="DJ12" s="2136">
        <v>250.154</v>
      </c>
      <c r="DK12" s="2136">
        <v>358.21000000000004</v>
      </c>
      <c r="DL12" s="2136">
        <v>425.48799999999994</v>
      </c>
      <c r="DM12" s="2136">
        <v>367.15199999999999</v>
      </c>
      <c r="DN12" s="2138">
        <v>360.43200000000002</v>
      </c>
    </row>
    <row r="13" spans="1:118" s="909" customFormat="1" ht="15.75">
      <c r="A13" s="3388" t="s">
        <v>407</v>
      </c>
      <c r="B13" s="1572">
        <v>110.23200000000001</v>
      </c>
      <c r="C13" s="1573">
        <v>114.82799999999999</v>
      </c>
      <c r="D13" s="1573">
        <v>102.50399999999999</v>
      </c>
      <c r="E13" s="1573">
        <v>153.28800000000001</v>
      </c>
      <c r="F13" s="1573">
        <v>112.851</v>
      </c>
      <c r="G13" s="1573">
        <v>97.798000000000002</v>
      </c>
      <c r="H13" s="1573">
        <v>143.124</v>
      </c>
      <c r="I13" s="1573">
        <v>129.41</v>
      </c>
      <c r="J13" s="1573">
        <v>150.791</v>
      </c>
      <c r="K13" s="1573">
        <v>131.886</v>
      </c>
      <c r="L13" s="1573">
        <v>116.383</v>
      </c>
      <c r="M13" s="1573">
        <v>136.24799999999999</v>
      </c>
      <c r="N13" s="1573">
        <v>122.24500000000002</v>
      </c>
      <c r="O13" s="1573">
        <v>118.372</v>
      </c>
      <c r="P13" s="1573">
        <v>106.91600000000001</v>
      </c>
      <c r="Q13" s="1573">
        <v>129.16800000000001</v>
      </c>
      <c r="R13" s="1573">
        <v>124.75599999999997</v>
      </c>
      <c r="S13" s="1573">
        <v>123.22</v>
      </c>
      <c r="T13" s="1573">
        <v>149.03100000000001</v>
      </c>
      <c r="U13" s="1573">
        <v>182.185</v>
      </c>
      <c r="V13" s="1573">
        <v>193.90900000000002</v>
      </c>
      <c r="W13" s="1573">
        <v>179.232</v>
      </c>
      <c r="X13" s="1573">
        <v>148.69300000000001</v>
      </c>
      <c r="Y13" s="1573">
        <v>137.34</v>
      </c>
      <c r="Z13" s="1573">
        <v>136.61199999999999</v>
      </c>
      <c r="AA13" s="1573">
        <v>119.75700000000001</v>
      </c>
      <c r="AB13" s="1573">
        <v>128.834</v>
      </c>
      <c r="AC13" s="1573">
        <v>144.84400000000002</v>
      </c>
      <c r="AD13" s="1573">
        <v>135.46299999999997</v>
      </c>
      <c r="AE13" s="1573">
        <v>154.76300000000001</v>
      </c>
      <c r="AF13" s="1573">
        <v>279.75299999999993</v>
      </c>
      <c r="AG13" s="1573">
        <v>222.34099999999998</v>
      </c>
      <c r="AH13" s="1573">
        <v>165.29200000000003</v>
      </c>
      <c r="AI13" s="1573">
        <v>139.76900000000001</v>
      </c>
      <c r="AJ13" s="1573">
        <v>168.892</v>
      </c>
      <c r="AK13" s="1573">
        <v>141.72200000000001</v>
      </c>
      <c r="AL13" s="1573">
        <v>135.31800000000001</v>
      </c>
      <c r="AM13" s="1573">
        <v>156.24800000000002</v>
      </c>
      <c r="AN13" s="1573">
        <v>140.78399999999999</v>
      </c>
      <c r="AO13" s="1573">
        <v>134.89699999999996</v>
      </c>
      <c r="AP13" s="1573">
        <v>124.803</v>
      </c>
      <c r="AQ13" s="1573">
        <v>192.36799999999997</v>
      </c>
      <c r="AR13" s="1573">
        <v>348.43699999999995</v>
      </c>
      <c r="AS13" s="1573">
        <v>200.845</v>
      </c>
      <c r="AT13" s="1573">
        <v>184.04300000000001</v>
      </c>
      <c r="AU13" s="1573">
        <v>150.626</v>
      </c>
      <c r="AV13" s="1573">
        <v>154.297</v>
      </c>
      <c r="AW13" s="1573">
        <v>189.49999999999997</v>
      </c>
      <c r="AX13" s="1573">
        <v>157.637</v>
      </c>
      <c r="AY13" s="1573">
        <v>175.04900000000001</v>
      </c>
      <c r="AZ13" s="1573">
        <v>156.67099999999999</v>
      </c>
      <c r="BA13" s="1573">
        <v>150.32999999999998</v>
      </c>
      <c r="BB13" s="1573">
        <v>166.29300000000001</v>
      </c>
      <c r="BC13" s="1573">
        <v>384.53200000000004</v>
      </c>
      <c r="BD13" s="1573">
        <v>319.09899999999999</v>
      </c>
      <c r="BE13" s="1573">
        <v>202.43799999999999</v>
      </c>
      <c r="BF13" s="1573">
        <v>210.93799999999999</v>
      </c>
      <c r="BG13" s="1573">
        <v>183.20499999999998</v>
      </c>
      <c r="BH13" s="1573">
        <v>174.79899999999998</v>
      </c>
      <c r="BI13" s="1573">
        <v>167.26300000000001</v>
      </c>
      <c r="BJ13" s="1573">
        <v>172.387</v>
      </c>
      <c r="BK13" s="1573">
        <v>166.29100000000003</v>
      </c>
      <c r="BL13" s="1573">
        <v>145.321</v>
      </c>
      <c r="BM13" s="1573">
        <v>149.80799999999999</v>
      </c>
      <c r="BN13" s="1573">
        <v>168.29599999999999</v>
      </c>
      <c r="BO13" s="1573">
        <v>148.16000000000003</v>
      </c>
      <c r="BP13" s="1573">
        <v>249.74000000000004</v>
      </c>
      <c r="BQ13" s="1573">
        <v>266.82400000000001</v>
      </c>
      <c r="BR13" s="1573">
        <v>193.268</v>
      </c>
      <c r="BS13" s="1573">
        <v>157.35999999999999</v>
      </c>
      <c r="BT13" s="1573">
        <v>260.68399999999997</v>
      </c>
      <c r="BU13" s="1573">
        <v>152.14500000000001</v>
      </c>
      <c r="BV13" s="1573">
        <v>154.309</v>
      </c>
      <c r="BW13" s="1573">
        <v>178.113</v>
      </c>
      <c r="BX13" s="1573">
        <v>151.20099999999999</v>
      </c>
      <c r="BY13" s="1573">
        <v>136.61500000000001</v>
      </c>
      <c r="BZ13" s="1573">
        <v>149.40700000000001</v>
      </c>
      <c r="CA13" s="1573">
        <v>164.678</v>
      </c>
      <c r="CB13" s="1573">
        <v>337.92199999999997</v>
      </c>
      <c r="CC13" s="1573">
        <v>223.42500000000001</v>
      </c>
      <c r="CD13" s="1573">
        <v>220.54699999999997</v>
      </c>
      <c r="CE13" s="1573">
        <v>198.27600000000001</v>
      </c>
      <c r="CF13" s="1573">
        <v>159.67899999999997</v>
      </c>
      <c r="CG13" s="1573">
        <v>167.29</v>
      </c>
      <c r="CH13" s="1573">
        <v>173.10899999999998</v>
      </c>
      <c r="CI13" s="1573">
        <v>185.416</v>
      </c>
      <c r="CJ13" s="1573">
        <v>134.441</v>
      </c>
      <c r="CK13" s="1573">
        <v>166.47399999999999</v>
      </c>
      <c r="CL13" s="1573">
        <v>166.01999999999998</v>
      </c>
      <c r="CM13" s="1573">
        <v>219.89999999999998</v>
      </c>
      <c r="CN13" s="1573">
        <v>400.13599999999997</v>
      </c>
      <c r="CO13" s="1573">
        <v>210.33600000000001</v>
      </c>
      <c r="CP13" s="1573">
        <v>294.07</v>
      </c>
      <c r="CQ13" s="1573">
        <v>216.08699999999999</v>
      </c>
      <c r="CR13" s="1573">
        <v>199.21100000000001</v>
      </c>
      <c r="CS13" s="1573">
        <v>259.202</v>
      </c>
      <c r="CT13" s="1573">
        <v>238.57099999999997</v>
      </c>
      <c r="CU13" s="1573">
        <v>217.85699999999994</v>
      </c>
      <c r="CV13" s="1573">
        <v>190.97499999999999</v>
      </c>
      <c r="CW13" s="1573">
        <v>192.04999999999998</v>
      </c>
      <c r="CX13" s="1573">
        <v>274.93300000000005</v>
      </c>
      <c r="CY13" s="1573">
        <v>244.70799999999997</v>
      </c>
      <c r="CZ13" s="1574">
        <v>362.49299999999999</v>
      </c>
      <c r="DA13" s="1573">
        <v>287.89300000000003</v>
      </c>
      <c r="DB13" s="1573">
        <v>276.85299999999995</v>
      </c>
      <c r="DC13" s="1574">
        <v>224.136</v>
      </c>
      <c r="DD13" s="1573">
        <v>252.05299999999994</v>
      </c>
      <c r="DE13" s="1573">
        <v>301.19499999999999</v>
      </c>
      <c r="DF13" s="1573">
        <v>276.50900000000007</v>
      </c>
      <c r="DG13" s="1573">
        <v>261.63800000000009</v>
      </c>
      <c r="DH13" s="1573">
        <v>210.31741623262997</v>
      </c>
      <c r="DI13" s="1573">
        <v>219.10524351770999</v>
      </c>
      <c r="DJ13" s="1573">
        <v>237.99299999999999</v>
      </c>
      <c r="DK13" s="1573">
        <v>337.63200000000001</v>
      </c>
      <c r="DL13" s="1573">
        <v>402.66499999999991</v>
      </c>
      <c r="DM13" s="1573">
        <v>346.31599999999997</v>
      </c>
      <c r="DN13" s="2055">
        <v>340.09300000000002</v>
      </c>
    </row>
    <row r="14" spans="1:118" s="909" customFormat="1" ht="15.75">
      <c r="A14" s="3388" t="s">
        <v>408</v>
      </c>
      <c r="B14" s="1572">
        <v>208.78300000000002</v>
      </c>
      <c r="C14" s="1573">
        <v>255.59799999999998</v>
      </c>
      <c r="D14" s="1573">
        <v>206.44800000000001</v>
      </c>
      <c r="E14" s="1573">
        <v>213.416</v>
      </c>
      <c r="F14" s="1573">
        <v>318.38800000000003</v>
      </c>
      <c r="G14" s="1573">
        <v>303.35700000000003</v>
      </c>
      <c r="H14" s="1573">
        <v>325.88899999999995</v>
      </c>
      <c r="I14" s="1573">
        <v>325.7</v>
      </c>
      <c r="J14" s="1573">
        <v>328.31200000000001</v>
      </c>
      <c r="K14" s="1573">
        <v>328.63299999999998</v>
      </c>
      <c r="L14" s="1573">
        <v>327.875</v>
      </c>
      <c r="M14" s="1573">
        <v>328.15599999999995</v>
      </c>
      <c r="N14" s="1573">
        <v>313.74299999999999</v>
      </c>
      <c r="O14" s="1573">
        <v>317.23599999999999</v>
      </c>
      <c r="P14" s="1573">
        <v>319.274</v>
      </c>
      <c r="Q14" s="1573">
        <v>320.505</v>
      </c>
      <c r="R14" s="1573">
        <v>280.33600000000001</v>
      </c>
      <c r="S14" s="1573">
        <v>350.38499999999999</v>
      </c>
      <c r="T14" s="1573">
        <v>422.298</v>
      </c>
      <c r="U14" s="1573">
        <v>482.149</v>
      </c>
      <c r="V14" s="1573">
        <v>497.84</v>
      </c>
      <c r="W14" s="1573">
        <v>494.911</v>
      </c>
      <c r="X14" s="1573">
        <v>396.06799999999998</v>
      </c>
      <c r="Y14" s="1573">
        <v>368.51299999999998</v>
      </c>
      <c r="Z14" s="1573">
        <v>405.38300000000004</v>
      </c>
      <c r="AA14" s="1573">
        <v>329.24599999999998</v>
      </c>
      <c r="AB14" s="1573">
        <v>359.09199999999998</v>
      </c>
      <c r="AC14" s="1573">
        <v>444.11700000000002</v>
      </c>
      <c r="AD14" s="1573">
        <v>393.97699999999998</v>
      </c>
      <c r="AE14" s="1573">
        <v>414.27300000000002</v>
      </c>
      <c r="AF14" s="1573">
        <v>414.411</v>
      </c>
      <c r="AG14" s="1573">
        <v>413.38399999999996</v>
      </c>
      <c r="AH14" s="1573">
        <v>471.28799999999995</v>
      </c>
      <c r="AI14" s="1573">
        <v>401.94099999999997</v>
      </c>
      <c r="AJ14" s="1573">
        <v>415.05600000000004</v>
      </c>
      <c r="AK14" s="1573">
        <v>361.34800000000001</v>
      </c>
      <c r="AL14" s="1573">
        <v>412.72700000000003</v>
      </c>
      <c r="AM14" s="1573">
        <v>410.99400000000003</v>
      </c>
      <c r="AN14" s="1573">
        <v>398.36</v>
      </c>
      <c r="AO14" s="1573">
        <v>441.39800000000002</v>
      </c>
      <c r="AP14" s="1573">
        <v>468.279</v>
      </c>
      <c r="AQ14" s="1573">
        <v>447.56700000000001</v>
      </c>
      <c r="AR14" s="1573">
        <v>558.15899999999999</v>
      </c>
      <c r="AS14" s="1573">
        <v>431.88299999999998</v>
      </c>
      <c r="AT14" s="1573">
        <v>471.28799999999995</v>
      </c>
      <c r="AU14" s="1573">
        <v>448.28</v>
      </c>
      <c r="AV14" s="1573">
        <v>405.89400000000001</v>
      </c>
      <c r="AW14" s="1573">
        <v>478.81499999999994</v>
      </c>
      <c r="AX14" s="1573">
        <v>419.81899999999996</v>
      </c>
      <c r="AY14" s="1573">
        <v>446.13200000000001</v>
      </c>
      <c r="AZ14" s="1573">
        <v>469.88</v>
      </c>
      <c r="BA14" s="1573">
        <v>472.82499999999999</v>
      </c>
      <c r="BB14" s="1573">
        <v>472.77799999999996</v>
      </c>
      <c r="BC14" s="1573">
        <v>515.072</v>
      </c>
      <c r="BD14" s="1573">
        <v>512.79999999999995</v>
      </c>
      <c r="BE14" s="1573">
        <v>488.46600000000001</v>
      </c>
      <c r="BF14" s="1573">
        <v>451.95299999999997</v>
      </c>
      <c r="BG14" s="1573">
        <v>413.38399999999996</v>
      </c>
      <c r="BH14" s="1573">
        <v>425.71000000000004</v>
      </c>
      <c r="BI14" s="1573">
        <v>372.70700000000005</v>
      </c>
      <c r="BJ14" s="1573">
        <v>418.44900000000001</v>
      </c>
      <c r="BK14" s="1573">
        <v>368.92299999999994</v>
      </c>
      <c r="BL14" s="1573">
        <v>354.21899999999999</v>
      </c>
      <c r="BM14" s="1573">
        <v>278.06799999999998</v>
      </c>
      <c r="BN14" s="1573">
        <v>250.79300000000001</v>
      </c>
      <c r="BO14" s="1573">
        <v>288.16600000000005</v>
      </c>
      <c r="BP14" s="1573">
        <v>415.58100000000002</v>
      </c>
      <c r="BQ14" s="1573">
        <v>383.65800000000002</v>
      </c>
      <c r="BR14" s="1573">
        <v>320.089</v>
      </c>
      <c r="BS14" s="1573">
        <v>287.28699999999998</v>
      </c>
      <c r="BT14" s="1573">
        <v>364.452</v>
      </c>
      <c r="BU14" s="1573">
        <v>264.81</v>
      </c>
      <c r="BV14" s="1573">
        <v>280.12</v>
      </c>
      <c r="BW14" s="1573">
        <v>260.95800000000003</v>
      </c>
      <c r="BX14" s="1573">
        <v>241.45800000000003</v>
      </c>
      <c r="BY14" s="1573">
        <v>207.12400000000002</v>
      </c>
      <c r="BZ14" s="1573">
        <v>192.13200000000001</v>
      </c>
      <c r="CA14" s="1573">
        <v>214.179</v>
      </c>
      <c r="CB14" s="1573">
        <v>379.18399999999997</v>
      </c>
      <c r="CC14" s="1573">
        <v>245.27699999999999</v>
      </c>
      <c r="CD14" s="1573">
        <v>283.428</v>
      </c>
      <c r="CE14" s="1573">
        <v>228.45699999999999</v>
      </c>
      <c r="CF14" s="1573">
        <v>183.51399999999998</v>
      </c>
      <c r="CG14" s="1573">
        <v>185.83300000000003</v>
      </c>
      <c r="CH14" s="1573">
        <v>200.76000000000002</v>
      </c>
      <c r="CI14" s="1573">
        <v>252.834</v>
      </c>
      <c r="CJ14" s="1573">
        <v>223.19799999999998</v>
      </c>
      <c r="CK14" s="1573">
        <v>259.12400000000002</v>
      </c>
      <c r="CL14" s="1573">
        <v>236.22400000000002</v>
      </c>
      <c r="CM14" s="1573">
        <v>280.33799999999997</v>
      </c>
      <c r="CN14" s="1573">
        <v>521.81600000000003</v>
      </c>
      <c r="CO14" s="1573">
        <v>344.44</v>
      </c>
      <c r="CP14" s="1573">
        <v>494.70100000000002</v>
      </c>
      <c r="CQ14" s="1573">
        <v>375.95600000000002</v>
      </c>
      <c r="CR14" s="1573">
        <v>363.428</v>
      </c>
      <c r="CS14" s="1573">
        <v>471.19799999999998</v>
      </c>
      <c r="CT14" s="1573">
        <v>477.45100000000002</v>
      </c>
      <c r="CU14" s="1573">
        <v>473.36</v>
      </c>
      <c r="CV14" s="1573">
        <v>488.95600000000002</v>
      </c>
      <c r="CW14" s="1573">
        <v>422.15600000000001</v>
      </c>
      <c r="CX14" s="1573">
        <v>524.51400000000001</v>
      </c>
      <c r="CY14" s="1573">
        <v>510.19299999999998</v>
      </c>
      <c r="CZ14" s="1574">
        <v>530.91100000000006</v>
      </c>
      <c r="DA14" s="1573">
        <v>512.19399999999996</v>
      </c>
      <c r="DB14" s="1573">
        <v>521.80899999999997</v>
      </c>
      <c r="DC14" s="1574">
        <v>499.90899999999999</v>
      </c>
      <c r="DD14" s="1573">
        <v>539.85500000000002</v>
      </c>
      <c r="DE14" s="1573">
        <v>533.24299999999994</v>
      </c>
      <c r="DF14" s="1573">
        <v>484.43799999999999</v>
      </c>
      <c r="DG14" s="1573">
        <v>441.88300000000004</v>
      </c>
      <c r="DH14" s="1573">
        <v>419.59225746843998</v>
      </c>
      <c r="DI14" s="1573">
        <v>395.58384333997998</v>
      </c>
      <c r="DJ14" s="1573">
        <v>454.92600000000004</v>
      </c>
      <c r="DK14" s="1573">
        <v>509.185</v>
      </c>
      <c r="DL14" s="1573">
        <v>556.76699999999994</v>
      </c>
      <c r="DM14" s="1573">
        <v>543.45699999999999</v>
      </c>
      <c r="DN14" s="2055">
        <v>546.15300000000002</v>
      </c>
    </row>
    <row r="15" spans="1:118" s="909" customFormat="1" ht="15.75">
      <c r="A15" s="3388" t="s">
        <v>409</v>
      </c>
      <c r="B15" s="1569">
        <v>44.710999999999999</v>
      </c>
      <c r="C15" s="1570">
        <v>48.097999999999999</v>
      </c>
      <c r="D15" s="1570">
        <v>46.436999999999998</v>
      </c>
      <c r="E15" s="1570">
        <v>51.145000000000003</v>
      </c>
      <c r="F15" s="1570">
        <v>49.755000000000003</v>
      </c>
      <c r="G15" s="1570">
        <v>42.231000000000002</v>
      </c>
      <c r="H15" s="1570">
        <v>54.195</v>
      </c>
      <c r="I15" s="1570">
        <v>44.625999999999998</v>
      </c>
      <c r="J15" s="1570">
        <v>48.523000000000003</v>
      </c>
      <c r="K15" s="1570">
        <v>48.52</v>
      </c>
      <c r="L15" s="1570">
        <v>39.912999999999997</v>
      </c>
      <c r="M15" s="1570">
        <v>44.703000000000003</v>
      </c>
      <c r="N15" s="1570">
        <v>47.460999999999999</v>
      </c>
      <c r="O15" s="1570">
        <v>50.793999999999997</v>
      </c>
      <c r="P15" s="1570">
        <v>49.155999999999999</v>
      </c>
      <c r="Q15" s="1570">
        <v>61.607999999999997</v>
      </c>
      <c r="R15" s="1570">
        <v>44.338000000000001</v>
      </c>
      <c r="S15" s="1570">
        <v>53.749000000000002</v>
      </c>
      <c r="T15" s="1570">
        <v>54.692999999999998</v>
      </c>
      <c r="U15" s="1570">
        <v>65.995000000000005</v>
      </c>
      <c r="V15" s="1570">
        <v>57.008000000000003</v>
      </c>
      <c r="W15" s="1570">
        <v>60.738999999999997</v>
      </c>
      <c r="X15" s="1570">
        <v>51.639000000000003</v>
      </c>
      <c r="Y15" s="1570">
        <v>52.316000000000003</v>
      </c>
      <c r="Z15" s="1570">
        <v>57.128</v>
      </c>
      <c r="AA15" s="1570">
        <v>53.241</v>
      </c>
      <c r="AB15" s="1570">
        <v>60.607999999999997</v>
      </c>
      <c r="AC15" s="1570">
        <v>62.008000000000003</v>
      </c>
      <c r="AD15" s="1570">
        <v>59.677999999999997</v>
      </c>
      <c r="AE15" s="1570">
        <v>60.084000000000003</v>
      </c>
      <c r="AF15" s="1570">
        <v>59.22</v>
      </c>
      <c r="AG15" s="1570">
        <v>53.91</v>
      </c>
      <c r="AH15" s="1570">
        <v>60.436999999999998</v>
      </c>
      <c r="AI15" s="1570">
        <v>56.341999999999999</v>
      </c>
      <c r="AJ15" s="1570">
        <v>64.766999999999996</v>
      </c>
      <c r="AK15" s="1570">
        <v>62.722999999999999</v>
      </c>
      <c r="AL15" s="1570">
        <v>57.534999999999997</v>
      </c>
      <c r="AM15" s="1570">
        <v>65.290000000000006</v>
      </c>
      <c r="AN15" s="1570">
        <v>62.707000000000001</v>
      </c>
      <c r="AO15" s="1570">
        <v>64.197999999999993</v>
      </c>
      <c r="AP15" s="1570">
        <v>54.570999999999998</v>
      </c>
      <c r="AQ15" s="1570">
        <v>74.873000000000005</v>
      </c>
      <c r="AR15" s="1570">
        <v>51.17</v>
      </c>
      <c r="AS15" s="1570">
        <v>74.197000000000003</v>
      </c>
      <c r="AT15" s="1570">
        <v>69.037999999999997</v>
      </c>
      <c r="AU15" s="1570">
        <v>63.942999999999998</v>
      </c>
      <c r="AV15" s="1570">
        <v>66.346000000000004</v>
      </c>
      <c r="AW15" s="1570">
        <v>91.73</v>
      </c>
      <c r="AX15" s="1570">
        <v>64.724999999999994</v>
      </c>
      <c r="AY15" s="1570">
        <v>82.275999999999996</v>
      </c>
      <c r="AZ15" s="1570">
        <v>66.801000000000002</v>
      </c>
      <c r="BA15" s="1570">
        <v>63.307000000000002</v>
      </c>
      <c r="BB15" s="1570">
        <v>65.424999999999997</v>
      </c>
      <c r="BC15" s="1570">
        <v>65.415000000000006</v>
      </c>
      <c r="BD15" s="1570">
        <v>66.414000000000001</v>
      </c>
      <c r="BE15" s="1570">
        <v>65.466999999999999</v>
      </c>
      <c r="BF15" s="1570">
        <v>61.512999999999998</v>
      </c>
      <c r="BG15" s="1570">
        <v>65.102000000000004</v>
      </c>
      <c r="BH15" s="1570">
        <v>67.137</v>
      </c>
      <c r="BI15" s="1570">
        <v>60.637999999999998</v>
      </c>
      <c r="BJ15" s="1570">
        <v>73.465000000000003</v>
      </c>
      <c r="BK15" s="1570">
        <v>63.935000000000002</v>
      </c>
      <c r="BL15" s="1570">
        <v>58.256</v>
      </c>
      <c r="BM15" s="1570">
        <v>71.197000000000003</v>
      </c>
      <c r="BN15" s="1570">
        <v>75.16</v>
      </c>
      <c r="BO15" s="1570">
        <v>56.820999999999998</v>
      </c>
      <c r="BP15" s="1570">
        <v>64.992000000000004</v>
      </c>
      <c r="BQ15" s="1570">
        <v>74.944999999999993</v>
      </c>
      <c r="BR15" s="1570">
        <v>62.176000000000002</v>
      </c>
      <c r="BS15" s="1570">
        <v>56.399000000000001</v>
      </c>
      <c r="BT15" s="1570">
        <v>60.197000000000003</v>
      </c>
      <c r="BU15" s="1570">
        <v>61.180999999999997</v>
      </c>
      <c r="BV15" s="1570">
        <v>62.070999999999998</v>
      </c>
      <c r="BW15" s="1570">
        <v>69.718999999999994</v>
      </c>
      <c r="BX15" s="1570">
        <v>64.781000000000006</v>
      </c>
      <c r="BY15" s="1570">
        <v>64.233999999999995</v>
      </c>
      <c r="BZ15" s="1570">
        <v>65.259</v>
      </c>
      <c r="CA15" s="1570">
        <v>65.116</v>
      </c>
      <c r="CB15" s="1570">
        <v>67.400999999999996</v>
      </c>
      <c r="CC15" s="1570">
        <v>66.986999999999995</v>
      </c>
      <c r="CD15" s="1570">
        <v>75.962000000000003</v>
      </c>
      <c r="CE15" s="1570">
        <v>64.265000000000001</v>
      </c>
      <c r="CF15" s="1570">
        <v>69.620999999999995</v>
      </c>
      <c r="CG15" s="1570">
        <v>75.578999999999994</v>
      </c>
      <c r="CH15" s="1570">
        <v>79.272999999999996</v>
      </c>
      <c r="CI15" s="1570">
        <v>73.521000000000001</v>
      </c>
      <c r="CJ15" s="1570">
        <v>69.207999999999998</v>
      </c>
      <c r="CK15" s="1570">
        <v>78.650999999999996</v>
      </c>
      <c r="CL15" s="1570">
        <v>84.673000000000002</v>
      </c>
      <c r="CM15" s="1570">
        <v>79.984999999999999</v>
      </c>
      <c r="CN15" s="1570">
        <v>81.644999999999996</v>
      </c>
      <c r="CO15" s="1570">
        <v>80.533000000000001</v>
      </c>
      <c r="CP15" s="1570">
        <v>83.244</v>
      </c>
      <c r="CQ15" s="1570">
        <v>79.981999999999999</v>
      </c>
      <c r="CR15" s="1570">
        <v>86.125</v>
      </c>
      <c r="CS15" s="1570">
        <v>80.426000000000002</v>
      </c>
      <c r="CT15" s="1570">
        <v>83.963999999999999</v>
      </c>
      <c r="CU15" s="1570">
        <v>96.646000000000001</v>
      </c>
      <c r="CV15" s="1570">
        <v>89.447000000000003</v>
      </c>
      <c r="CW15" s="1570">
        <v>83.7</v>
      </c>
      <c r="CX15" s="1570">
        <v>86.876000000000005</v>
      </c>
      <c r="CY15" s="1570">
        <v>93.423000000000002</v>
      </c>
      <c r="CZ15" s="1571">
        <v>85.343000000000004</v>
      </c>
      <c r="DA15" s="1570">
        <v>79.805999999999997</v>
      </c>
      <c r="DB15" s="1570">
        <v>114.542</v>
      </c>
      <c r="DC15" s="1571">
        <v>79.155000000000001</v>
      </c>
      <c r="DD15" s="1570">
        <v>105.172</v>
      </c>
      <c r="DE15" s="1570">
        <v>92.078999999999994</v>
      </c>
      <c r="DF15" s="1570">
        <v>100.759</v>
      </c>
      <c r="DG15" s="1570">
        <v>104.468</v>
      </c>
      <c r="DH15" s="1570">
        <v>96.389199431259996</v>
      </c>
      <c r="DI15" s="1570">
        <v>92.181503664280001</v>
      </c>
      <c r="DJ15" s="1570">
        <v>96.486000000000004</v>
      </c>
      <c r="DK15" s="1570">
        <v>102.553</v>
      </c>
      <c r="DL15" s="1570">
        <v>108.631</v>
      </c>
      <c r="DM15" s="1570">
        <v>94.159000000000006</v>
      </c>
      <c r="DN15" s="2054">
        <v>88.081999999999994</v>
      </c>
    </row>
    <row r="16" spans="1:118" s="909" customFormat="1" ht="16.5" thickBot="1">
      <c r="A16" s="3389" t="s">
        <v>410</v>
      </c>
      <c r="B16" s="3392">
        <v>42.923000000000002</v>
      </c>
      <c r="C16" s="3393">
        <v>46.173999999999999</v>
      </c>
      <c r="D16" s="3393">
        <v>44.579000000000001</v>
      </c>
      <c r="E16" s="3393">
        <v>49.099000000000004</v>
      </c>
      <c r="F16" s="3393">
        <v>47.765000000000001</v>
      </c>
      <c r="G16" s="3393">
        <v>40.542000000000002</v>
      </c>
      <c r="H16" s="3393">
        <v>52.027000000000001</v>
      </c>
      <c r="I16" s="3393">
        <v>42.841000000000001</v>
      </c>
      <c r="J16" s="3393">
        <v>46.582000000000001</v>
      </c>
      <c r="K16" s="3393">
        <v>46.579000000000001</v>
      </c>
      <c r="L16" s="3393">
        <v>38.315999999999995</v>
      </c>
      <c r="M16" s="3393">
        <v>42.915000000000006</v>
      </c>
      <c r="N16" s="3393">
        <v>45.562999999999995</v>
      </c>
      <c r="O16" s="3393">
        <v>48.762</v>
      </c>
      <c r="P16" s="3393">
        <v>47.19</v>
      </c>
      <c r="Q16" s="3393">
        <v>59.143999999999998</v>
      </c>
      <c r="R16" s="3393">
        <v>42.564</v>
      </c>
      <c r="S16" s="3393">
        <v>51.6</v>
      </c>
      <c r="T16" s="3393">
        <v>52.504999999999995</v>
      </c>
      <c r="U16" s="3393">
        <v>63.355000000000004</v>
      </c>
      <c r="V16" s="3393">
        <v>54.728000000000002</v>
      </c>
      <c r="W16" s="3393">
        <v>58.309999999999995</v>
      </c>
      <c r="X16" s="3393">
        <v>49.574000000000005</v>
      </c>
      <c r="Y16" s="3393">
        <v>50.222999999999999</v>
      </c>
      <c r="Z16" s="3393">
        <v>54.843000000000004</v>
      </c>
      <c r="AA16" s="3393">
        <v>51.110999999999997</v>
      </c>
      <c r="AB16" s="3393">
        <v>58.183999999999997</v>
      </c>
      <c r="AC16" s="3393">
        <v>59.528000000000006</v>
      </c>
      <c r="AD16" s="3393">
        <v>57.290999999999997</v>
      </c>
      <c r="AE16" s="3393">
        <v>57.681000000000004</v>
      </c>
      <c r="AF16" s="3393">
        <v>56.850999999999999</v>
      </c>
      <c r="AG16" s="3393">
        <v>51.753999999999998</v>
      </c>
      <c r="AH16" s="3393">
        <v>66.275999999999996</v>
      </c>
      <c r="AI16" s="3393">
        <v>54.088999999999999</v>
      </c>
      <c r="AJ16" s="3393">
        <v>62.175999999999995</v>
      </c>
      <c r="AK16" s="3393">
        <v>60.213999999999999</v>
      </c>
      <c r="AL16" s="3393">
        <v>55.233999999999995</v>
      </c>
      <c r="AM16" s="3393">
        <v>62.679000000000009</v>
      </c>
      <c r="AN16" s="3393">
        <v>60.198999999999998</v>
      </c>
      <c r="AO16" s="3393">
        <v>61.630999999999993</v>
      </c>
      <c r="AP16" s="3393">
        <v>52.387999999999998</v>
      </c>
      <c r="AQ16" s="3393">
        <v>71.878</v>
      </c>
      <c r="AR16" s="3393">
        <v>49.123000000000005</v>
      </c>
      <c r="AS16" s="3393">
        <v>71.228999999999999</v>
      </c>
      <c r="AT16" s="3393">
        <v>66.275999999999996</v>
      </c>
      <c r="AU16" s="3393">
        <v>61.384999999999998</v>
      </c>
      <c r="AV16" s="3393">
        <v>63.692000000000007</v>
      </c>
      <c r="AW16" s="3393">
        <v>88.061000000000007</v>
      </c>
      <c r="AX16" s="3393">
        <v>62.135999999999996</v>
      </c>
      <c r="AY16" s="3393">
        <v>78.984999999999999</v>
      </c>
      <c r="AZ16" s="3393">
        <v>64.129000000000005</v>
      </c>
      <c r="BA16" s="3393">
        <v>60.775000000000006</v>
      </c>
      <c r="BB16" s="3393">
        <v>62.808</v>
      </c>
      <c r="BC16" s="3393">
        <v>62.799000000000007</v>
      </c>
      <c r="BD16" s="3393">
        <v>63.757000000000005</v>
      </c>
      <c r="BE16" s="3393">
        <v>62.847999999999999</v>
      </c>
      <c r="BF16" s="3393">
        <v>59.052</v>
      </c>
      <c r="BG16" s="3393">
        <v>62.498000000000005</v>
      </c>
      <c r="BH16" s="3393">
        <v>64.451999999999998</v>
      </c>
      <c r="BI16" s="3393">
        <v>58.213000000000001</v>
      </c>
      <c r="BJ16" s="3393">
        <v>70.527000000000001</v>
      </c>
      <c r="BK16" s="3393">
        <v>61.378</v>
      </c>
      <c r="BL16" s="3393">
        <v>55.926000000000002</v>
      </c>
      <c r="BM16" s="3393">
        <v>68.349000000000004</v>
      </c>
      <c r="BN16" s="3393">
        <v>72.153999999999996</v>
      </c>
      <c r="BO16" s="3393">
        <v>54.547999999999995</v>
      </c>
      <c r="BP16" s="3393">
        <v>62.392000000000003</v>
      </c>
      <c r="BQ16" s="3393">
        <v>71.946999999999989</v>
      </c>
      <c r="BR16" s="3393">
        <v>59.689</v>
      </c>
      <c r="BS16" s="3393">
        <v>54.143000000000001</v>
      </c>
      <c r="BT16" s="3393">
        <v>57.789000000000001</v>
      </c>
      <c r="BU16" s="3393">
        <v>58.733999999999995</v>
      </c>
      <c r="BV16" s="3393">
        <v>59.588000000000001</v>
      </c>
      <c r="BW16" s="3393">
        <v>66.929999999999993</v>
      </c>
      <c r="BX16" s="3393">
        <v>62.190000000000005</v>
      </c>
      <c r="BY16" s="3393">
        <v>61.664999999999992</v>
      </c>
      <c r="BZ16" s="3393">
        <v>62.649000000000001</v>
      </c>
      <c r="CA16" s="3393">
        <v>62.511000000000003</v>
      </c>
      <c r="CB16" s="3393">
        <v>64.704999999999998</v>
      </c>
      <c r="CC16" s="3393">
        <v>64.307999999999993</v>
      </c>
      <c r="CD16" s="3393">
        <v>72.924000000000007</v>
      </c>
      <c r="CE16" s="3393">
        <v>61.694000000000003</v>
      </c>
      <c r="CF16" s="3393">
        <v>66.835999999999999</v>
      </c>
      <c r="CG16" s="3393">
        <v>72.555999999999997</v>
      </c>
      <c r="CH16" s="3393">
        <v>76.10199999999999</v>
      </c>
      <c r="CI16" s="3393">
        <v>70.58</v>
      </c>
      <c r="CJ16" s="3393">
        <v>66.44</v>
      </c>
      <c r="CK16" s="3393">
        <v>75.504999999999995</v>
      </c>
      <c r="CL16" s="3393">
        <v>81.305999999999997</v>
      </c>
      <c r="CM16" s="3393">
        <v>76.786000000000001</v>
      </c>
      <c r="CN16" s="3393">
        <v>78.378999999999991</v>
      </c>
      <c r="CO16" s="3393">
        <v>77.311999999999998</v>
      </c>
      <c r="CP16" s="3393">
        <v>80.290999999999997</v>
      </c>
      <c r="CQ16" s="3393">
        <v>77.13</v>
      </c>
      <c r="CR16" s="3393">
        <v>83.046999999999997</v>
      </c>
      <c r="CS16" s="3393">
        <v>77.209000000000003</v>
      </c>
      <c r="CT16" s="3393">
        <v>80.605000000000004</v>
      </c>
      <c r="CU16" s="3393">
        <v>92.78</v>
      </c>
      <c r="CV16" s="3393">
        <v>85.869</v>
      </c>
      <c r="CW16" s="3393">
        <v>80.352000000000004</v>
      </c>
      <c r="CX16" s="3393">
        <v>83.40100000000001</v>
      </c>
      <c r="CY16" s="3393">
        <v>89.686000000000007</v>
      </c>
      <c r="CZ16" s="3394">
        <v>81.929000000000002</v>
      </c>
      <c r="DA16" s="3393">
        <v>76.614000000000004</v>
      </c>
      <c r="DB16" s="3393">
        <v>109.96000000000001</v>
      </c>
      <c r="DC16" s="3394">
        <v>75.989000000000004</v>
      </c>
      <c r="DD16" s="3393">
        <v>100.965</v>
      </c>
      <c r="DE16" s="3393">
        <v>88.395999999999987</v>
      </c>
      <c r="DF16" s="3393">
        <v>96.728999999999999</v>
      </c>
      <c r="DG16" s="3393">
        <v>100.289</v>
      </c>
      <c r="DH16" s="3393">
        <v>92.533631454009992</v>
      </c>
      <c r="DI16" s="3393">
        <v>88.494243517710004</v>
      </c>
      <c r="DJ16" s="3393">
        <v>92.62700000000001</v>
      </c>
      <c r="DK16" s="3393">
        <v>98.28</v>
      </c>
      <c r="DL16" s="3393">
        <v>104.286</v>
      </c>
      <c r="DM16" s="3393">
        <v>90.393000000000001</v>
      </c>
      <c r="DN16" s="3395">
        <v>84.558999999999997</v>
      </c>
    </row>
    <row r="17" spans="1:112" ht="15.75">
      <c r="B17" s="912"/>
      <c r="C17" s="912"/>
      <c r="D17" s="912"/>
      <c r="E17" s="912"/>
      <c r="F17" s="912"/>
      <c r="G17" s="912"/>
      <c r="H17" s="912"/>
      <c r="I17" s="912"/>
      <c r="J17" s="912"/>
      <c r="K17" s="912"/>
      <c r="L17" s="912"/>
      <c r="M17" s="912"/>
      <c r="N17" s="912"/>
      <c r="O17" s="912"/>
      <c r="P17" s="912"/>
      <c r="Q17" s="912"/>
      <c r="R17" s="912"/>
      <c r="S17" s="912"/>
      <c r="T17" s="912"/>
      <c r="U17" s="912"/>
      <c r="V17" s="912"/>
      <c r="W17" s="912"/>
      <c r="X17" s="912"/>
      <c r="Y17" s="912"/>
      <c r="Z17" s="912"/>
      <c r="AA17" s="912"/>
      <c r="AB17" s="912"/>
      <c r="AC17" s="912"/>
      <c r="AD17" s="912"/>
      <c r="AE17" s="912"/>
      <c r="AF17" s="912"/>
      <c r="AG17" s="912"/>
      <c r="AH17" s="912"/>
      <c r="AI17" s="912"/>
      <c r="AJ17" s="912"/>
      <c r="AK17" s="912"/>
      <c r="AL17" s="912"/>
      <c r="AM17" s="912"/>
      <c r="AN17" s="912"/>
      <c r="AO17" s="912"/>
      <c r="AP17" s="912"/>
      <c r="AQ17" s="912"/>
      <c r="AR17" s="912"/>
      <c r="AS17" s="912"/>
      <c r="AT17" s="912"/>
      <c r="AU17" s="912"/>
      <c r="AV17" s="912"/>
      <c r="AW17" s="912"/>
      <c r="AX17" s="912"/>
      <c r="AY17" s="912"/>
      <c r="AZ17" s="912"/>
      <c r="BA17" s="912"/>
      <c r="BB17" s="912"/>
      <c r="BC17" s="912"/>
      <c r="BD17" s="912"/>
      <c r="BE17" s="912"/>
      <c r="BF17" s="912"/>
      <c r="BG17" s="912"/>
      <c r="BH17" s="912"/>
      <c r="BI17" s="912"/>
      <c r="BJ17" s="912"/>
      <c r="BK17" s="912"/>
      <c r="BL17" s="912"/>
      <c r="BM17" s="912"/>
      <c r="BN17" s="912"/>
      <c r="BO17" s="912"/>
      <c r="BP17" s="912"/>
      <c r="BQ17" s="912"/>
      <c r="BR17" s="912"/>
      <c r="BS17" s="912"/>
      <c r="BT17" s="912"/>
      <c r="BU17" s="912"/>
      <c r="BV17" s="912"/>
      <c r="BW17" s="912"/>
      <c r="BX17" s="912"/>
      <c r="BY17" s="912"/>
      <c r="BZ17" s="912"/>
      <c r="CA17" s="912"/>
      <c r="CB17" s="912"/>
      <c r="CC17" s="912"/>
      <c r="CD17" s="912"/>
      <c r="CE17" s="912"/>
      <c r="CF17" s="912"/>
      <c r="CG17" s="912"/>
      <c r="CH17" s="912"/>
      <c r="CI17" s="912"/>
      <c r="CJ17" s="912"/>
      <c r="CK17" s="912"/>
      <c r="CL17" s="912"/>
      <c r="CM17" s="912"/>
      <c r="CN17" s="912"/>
      <c r="CO17" s="912"/>
      <c r="CP17" s="912"/>
      <c r="CQ17" s="912"/>
      <c r="CR17" s="912"/>
      <c r="CS17" s="912"/>
      <c r="CT17" s="912"/>
      <c r="CU17" s="912"/>
      <c r="CV17" s="912"/>
      <c r="CW17" s="912"/>
      <c r="CX17" s="912"/>
      <c r="CY17" s="912"/>
      <c r="CZ17" s="912"/>
      <c r="DA17" s="912"/>
      <c r="DB17" s="912"/>
      <c r="DC17" s="912"/>
      <c r="DD17" s="912"/>
      <c r="DE17" s="912"/>
      <c r="DF17" s="912"/>
      <c r="DG17" s="912"/>
      <c r="DH17" s="912"/>
    </row>
    <row r="18" spans="1:112" ht="15">
      <c r="A18" s="1676" t="s">
        <v>1248</v>
      </c>
      <c r="B18" s="1678"/>
      <c r="C18" s="1678"/>
      <c r="D18" s="1678"/>
      <c r="E18" s="1678"/>
      <c r="F18" s="1678"/>
      <c r="G18" s="1678"/>
      <c r="H18" s="1678"/>
      <c r="I18" s="1678"/>
      <c r="J18" s="1678"/>
      <c r="K18" s="1678"/>
      <c r="L18" s="1678"/>
      <c r="M18" s="1678"/>
      <c r="N18" s="1678"/>
      <c r="O18" s="1678"/>
      <c r="P18" s="1678"/>
      <c r="Q18" s="1678"/>
      <c r="R18" s="1678"/>
      <c r="S18" s="1678"/>
      <c r="T18" s="1678"/>
      <c r="U18" s="1678"/>
      <c r="V18" s="1678"/>
      <c r="W18" s="1678"/>
      <c r="X18" s="1678"/>
      <c r="Y18" s="1678"/>
      <c r="Z18" s="1678"/>
      <c r="AA18" s="1678"/>
      <c r="AB18" s="1678"/>
      <c r="AC18" s="1678"/>
      <c r="AD18" s="1678"/>
      <c r="AE18" s="1678"/>
      <c r="AF18" s="1678"/>
      <c r="AG18" s="1678"/>
      <c r="AH18" s="1678"/>
      <c r="AI18" s="1678"/>
      <c r="AJ18" s="1678"/>
      <c r="AK18" s="1678"/>
      <c r="AL18" s="1678"/>
      <c r="AM18" s="1678"/>
      <c r="AN18" s="1678"/>
      <c r="AO18" s="1678"/>
      <c r="AP18" s="1678"/>
      <c r="AQ18" s="1678"/>
      <c r="AR18" s="1678"/>
      <c r="AS18" s="1678"/>
      <c r="AT18" s="1678"/>
      <c r="AU18" s="1678"/>
      <c r="AV18" s="1678"/>
      <c r="AW18" s="1678"/>
      <c r="AX18" s="1678"/>
      <c r="AY18" s="1678"/>
      <c r="AZ18" s="1678"/>
      <c r="BA18" s="1678"/>
      <c r="BB18" s="1678"/>
      <c r="BC18" s="1678"/>
      <c r="BD18" s="1678"/>
      <c r="BE18" s="1678"/>
      <c r="BF18" s="1678"/>
      <c r="BG18" s="1678"/>
      <c r="BH18" s="1678"/>
      <c r="BI18" s="1678"/>
      <c r="BJ18" s="1678"/>
      <c r="BK18" s="1678"/>
      <c r="BL18" s="1678"/>
      <c r="BM18" s="1678"/>
      <c r="BN18" s="1678"/>
      <c r="BO18" s="1678"/>
      <c r="BP18" s="1678"/>
      <c r="BQ18" s="1678"/>
      <c r="BR18" s="1678"/>
      <c r="BS18" s="1678"/>
      <c r="BT18" s="1678"/>
      <c r="BU18" s="1678"/>
      <c r="BV18" s="1678"/>
      <c r="BW18" s="1678"/>
      <c r="BX18" s="1678"/>
      <c r="BY18" s="1678"/>
      <c r="BZ18" s="1678"/>
      <c r="CA18" s="1678"/>
      <c r="CB18" s="1678"/>
      <c r="CC18" s="1678"/>
      <c r="CD18" s="1678"/>
      <c r="CE18" s="1678"/>
      <c r="CF18" s="1678"/>
      <c r="CG18" s="1678"/>
      <c r="CH18" s="1678"/>
      <c r="CI18" s="1678"/>
      <c r="CJ18" s="1678"/>
      <c r="CK18" s="1678"/>
      <c r="CL18" s="1678"/>
      <c r="CM18" s="1678"/>
      <c r="CN18" s="1678"/>
      <c r="CO18" s="1678"/>
      <c r="CP18" s="1678"/>
      <c r="CQ18" s="1678"/>
      <c r="CR18" s="1678"/>
      <c r="CS18" s="1678"/>
      <c r="CT18" s="1678"/>
      <c r="CU18" s="1678"/>
      <c r="CV18" s="1678"/>
      <c r="CW18" s="1678"/>
      <c r="CX18" s="1678"/>
      <c r="CY18" s="1678"/>
      <c r="CZ18" s="1678"/>
      <c r="DA18" s="1678"/>
      <c r="DB18" s="1678"/>
      <c r="DC18" s="1678"/>
      <c r="DD18" s="1678"/>
      <c r="DE18" s="1678"/>
      <c r="DF18" s="1678"/>
      <c r="DG18" s="1678"/>
      <c r="DH18" s="1678"/>
    </row>
    <row r="19" spans="1:112">
      <c r="A19" s="2060" t="s">
        <v>412</v>
      </c>
      <c r="B19" s="1679"/>
      <c r="C19" s="1679"/>
      <c r="D19" s="1679"/>
      <c r="E19" s="1679"/>
      <c r="F19" s="1679"/>
      <c r="G19" s="1679"/>
      <c r="H19" s="1679"/>
      <c r="I19" s="1679"/>
      <c r="J19" s="1679"/>
      <c r="K19" s="1679"/>
      <c r="L19" s="1679"/>
      <c r="M19" s="1679"/>
      <c r="N19" s="1679"/>
      <c r="O19" s="1679"/>
      <c r="P19" s="1679"/>
      <c r="Q19" s="1679"/>
      <c r="R19" s="1679"/>
      <c r="S19" s="1679"/>
      <c r="T19" s="1679"/>
      <c r="U19" s="1679"/>
      <c r="V19" s="1679"/>
      <c r="W19" s="1679"/>
      <c r="X19" s="1679"/>
      <c r="Y19" s="1679"/>
      <c r="Z19" s="1679"/>
      <c r="AA19" s="1679"/>
      <c r="AB19" s="1679"/>
      <c r="AC19" s="1679"/>
      <c r="AD19" s="1679"/>
      <c r="AE19" s="1679"/>
      <c r="AF19" s="1679"/>
      <c r="AG19" s="1679"/>
      <c r="AH19" s="1679"/>
      <c r="AI19" s="1679"/>
      <c r="AJ19" s="1679"/>
      <c r="AK19" s="1679"/>
      <c r="AL19" s="1679"/>
      <c r="AM19" s="1679"/>
      <c r="AN19" s="1679"/>
      <c r="AO19" s="1679"/>
      <c r="AP19" s="1679"/>
      <c r="AQ19" s="1679"/>
      <c r="AR19" s="1679"/>
      <c r="AS19" s="1679"/>
      <c r="AT19" s="1679"/>
      <c r="AU19" s="1679"/>
      <c r="AV19" s="1679"/>
      <c r="AW19" s="1679"/>
      <c r="AX19" s="1679"/>
      <c r="AY19" s="1679"/>
      <c r="AZ19" s="1679"/>
      <c r="BA19" s="1679"/>
      <c r="BB19" s="1679"/>
      <c r="BC19" s="1679"/>
      <c r="BD19" s="1679"/>
      <c r="BE19" s="1679"/>
      <c r="BF19" s="1679"/>
      <c r="BG19" s="1679"/>
      <c r="BH19" s="1679"/>
      <c r="BI19" s="1679"/>
      <c r="BJ19" s="1679"/>
      <c r="BK19" s="1679"/>
      <c r="BL19" s="1679"/>
      <c r="BM19" s="1679"/>
      <c r="BN19" s="1679"/>
      <c r="BO19" s="1679"/>
      <c r="BP19" s="1679"/>
      <c r="BQ19" s="1679"/>
      <c r="BR19" s="1679"/>
      <c r="BS19" s="1679"/>
      <c r="BT19" s="1679"/>
      <c r="BU19" s="1679"/>
      <c r="BV19" s="1679"/>
      <c r="BW19" s="1679"/>
      <c r="BX19" s="1679"/>
      <c r="BY19" s="1679"/>
      <c r="BZ19" s="1679"/>
      <c r="CA19" s="1679"/>
      <c r="CB19" s="1679"/>
      <c r="CC19" s="1679"/>
      <c r="CD19" s="1679"/>
      <c r="CE19" s="1679"/>
      <c r="CF19" s="1679"/>
      <c r="CG19" s="1679"/>
      <c r="CH19" s="1679"/>
      <c r="CI19" s="1679"/>
      <c r="CJ19" s="1679"/>
      <c r="CK19" s="1679"/>
      <c r="CL19" s="1679"/>
      <c r="CM19" s="1679"/>
      <c r="CN19" s="1679"/>
      <c r="CO19" s="1679"/>
      <c r="CP19" s="1679"/>
      <c r="CQ19" s="1679"/>
      <c r="CR19" s="1679"/>
      <c r="CS19" s="1679"/>
      <c r="CT19" s="1679"/>
      <c r="CU19" s="1679"/>
      <c r="CV19" s="1679"/>
      <c r="CW19" s="1679"/>
      <c r="CX19" s="1679"/>
      <c r="CY19" s="1679"/>
      <c r="CZ19" s="1679"/>
      <c r="DA19" s="1679"/>
      <c r="DB19" s="1679"/>
      <c r="DC19" s="1679"/>
      <c r="DD19" s="1679"/>
      <c r="DE19" s="1679"/>
      <c r="DF19" s="1679"/>
      <c r="DG19" s="1679"/>
      <c r="DH19" s="1679"/>
    </row>
    <row r="20" spans="1:112" ht="15.75">
      <c r="B20" s="912"/>
      <c r="C20" s="912"/>
      <c r="D20" s="912"/>
      <c r="E20" s="912"/>
      <c r="F20" s="912"/>
      <c r="G20" s="912"/>
      <c r="H20" s="912"/>
      <c r="I20" s="912"/>
      <c r="J20" s="912"/>
      <c r="K20" s="912"/>
      <c r="L20" s="912"/>
      <c r="M20" s="912"/>
      <c r="N20" s="912"/>
      <c r="O20" s="912"/>
      <c r="P20" s="912"/>
      <c r="Q20" s="912"/>
      <c r="R20" s="912"/>
      <c r="S20" s="912"/>
      <c r="T20" s="912"/>
      <c r="U20" s="912"/>
      <c r="V20" s="912"/>
      <c r="W20" s="912"/>
      <c r="X20" s="912"/>
      <c r="Y20" s="912"/>
      <c r="Z20" s="912"/>
      <c r="AA20" s="912"/>
      <c r="AB20" s="912"/>
      <c r="AC20" s="912"/>
      <c r="AD20" s="912"/>
      <c r="AE20" s="912"/>
      <c r="AF20" s="912"/>
      <c r="AG20" s="912"/>
      <c r="AH20" s="912"/>
      <c r="AI20" s="912"/>
      <c r="AJ20" s="912"/>
      <c r="AK20" s="912"/>
      <c r="AL20" s="912"/>
      <c r="AM20" s="912"/>
      <c r="AN20" s="912"/>
      <c r="AO20" s="912"/>
      <c r="AP20" s="912"/>
      <c r="AQ20" s="912"/>
      <c r="AR20" s="912"/>
      <c r="AS20" s="912"/>
      <c r="AT20" s="912"/>
      <c r="AU20" s="912"/>
      <c r="AV20" s="912"/>
      <c r="AW20" s="912"/>
      <c r="AX20" s="912"/>
      <c r="AY20" s="912"/>
      <c r="AZ20" s="912"/>
      <c r="BA20" s="912"/>
      <c r="BB20" s="912"/>
      <c r="BC20" s="912"/>
      <c r="BD20" s="912"/>
      <c r="BE20" s="912"/>
      <c r="BF20" s="912"/>
      <c r="BG20" s="912"/>
      <c r="BH20" s="912"/>
      <c r="BI20" s="912"/>
      <c r="BJ20" s="912"/>
      <c r="BK20" s="912"/>
      <c r="BL20" s="912"/>
      <c r="BM20" s="912"/>
      <c r="BN20" s="912"/>
      <c r="BO20" s="912"/>
      <c r="BP20" s="912"/>
      <c r="BQ20" s="912"/>
      <c r="BR20" s="912"/>
      <c r="BS20" s="912"/>
      <c r="BT20" s="912"/>
      <c r="BU20" s="912"/>
      <c r="BV20" s="912"/>
      <c r="BW20" s="912"/>
      <c r="BX20" s="912"/>
      <c r="BY20" s="912"/>
      <c r="BZ20" s="912"/>
      <c r="CA20" s="912"/>
      <c r="CB20" s="912"/>
      <c r="CC20" s="912"/>
      <c r="CD20" s="912"/>
      <c r="CE20" s="912"/>
      <c r="CF20" s="912"/>
      <c r="CG20" s="912"/>
      <c r="CH20" s="912"/>
      <c r="CI20" s="912"/>
      <c r="CJ20" s="912"/>
      <c r="CK20" s="912"/>
      <c r="CL20" s="912"/>
      <c r="CM20" s="912"/>
      <c r="CN20" s="912"/>
      <c r="CO20" s="912"/>
      <c r="CP20" s="912"/>
      <c r="CQ20" s="912"/>
      <c r="CR20" s="912"/>
      <c r="CS20" s="912"/>
      <c r="CT20" s="912"/>
      <c r="CU20" s="912"/>
      <c r="CV20" s="912"/>
      <c r="CW20" s="912"/>
      <c r="CX20" s="912"/>
      <c r="CY20" s="912"/>
      <c r="CZ20" s="912"/>
      <c r="DA20" s="912"/>
      <c r="DB20" s="912"/>
      <c r="DC20" s="912"/>
      <c r="DD20" s="912"/>
      <c r="DE20" s="912"/>
      <c r="DF20" s="912"/>
      <c r="DG20" s="912"/>
      <c r="DH20" s="912"/>
    </row>
    <row r="21" spans="1:112" ht="15.75">
      <c r="B21" s="912"/>
      <c r="C21" s="912"/>
      <c r="D21" s="912"/>
      <c r="E21" s="912"/>
      <c r="F21" s="912"/>
      <c r="G21" s="912"/>
      <c r="H21" s="912"/>
      <c r="I21" s="912"/>
      <c r="J21" s="912"/>
      <c r="K21" s="912"/>
      <c r="L21" s="912"/>
      <c r="M21" s="912"/>
      <c r="N21" s="912"/>
      <c r="O21" s="912"/>
      <c r="P21" s="912"/>
      <c r="Q21" s="912"/>
      <c r="R21" s="912"/>
      <c r="S21" s="912"/>
      <c r="T21" s="912"/>
      <c r="U21" s="912"/>
      <c r="V21" s="912"/>
      <c r="W21" s="912"/>
      <c r="X21" s="912"/>
      <c r="Y21" s="912"/>
      <c r="Z21" s="912"/>
      <c r="AA21" s="912"/>
      <c r="AB21" s="912"/>
      <c r="AC21" s="912"/>
      <c r="AD21" s="912"/>
      <c r="AE21" s="912"/>
      <c r="AF21" s="912"/>
      <c r="AG21" s="912"/>
      <c r="AH21" s="912"/>
      <c r="AI21" s="912"/>
      <c r="AJ21" s="912"/>
      <c r="AK21" s="912"/>
      <c r="AL21" s="912"/>
      <c r="AM21" s="912"/>
      <c r="AN21" s="912"/>
      <c r="AO21" s="912"/>
      <c r="AP21" s="912"/>
      <c r="AQ21" s="912"/>
      <c r="AR21" s="912"/>
      <c r="AS21" s="912"/>
      <c r="AT21" s="912"/>
      <c r="AU21" s="912"/>
      <c r="AV21" s="912"/>
      <c r="AW21" s="912"/>
      <c r="AX21" s="912"/>
      <c r="AY21" s="912"/>
      <c r="AZ21" s="912"/>
      <c r="BA21" s="912"/>
      <c r="BB21" s="912"/>
      <c r="BC21" s="912"/>
      <c r="BD21" s="912"/>
      <c r="BE21" s="912"/>
      <c r="BF21" s="912"/>
      <c r="BG21" s="912"/>
      <c r="BH21" s="912"/>
      <c r="BI21" s="912"/>
      <c r="BJ21" s="912"/>
      <c r="BK21" s="912"/>
      <c r="BL21" s="912"/>
      <c r="BM21" s="912"/>
      <c r="BN21" s="912"/>
      <c r="BO21" s="912"/>
      <c r="BP21" s="912"/>
      <c r="BQ21" s="912"/>
      <c r="BR21" s="912"/>
      <c r="BS21" s="912"/>
      <c r="BT21" s="912"/>
      <c r="BU21" s="912"/>
      <c r="BV21" s="912"/>
      <c r="BW21" s="912"/>
      <c r="BX21" s="912"/>
      <c r="BY21" s="912"/>
      <c r="BZ21" s="912"/>
      <c r="CA21" s="912"/>
      <c r="CB21" s="912"/>
      <c r="CC21" s="912"/>
      <c r="CD21" s="912"/>
      <c r="CE21" s="912"/>
      <c r="CF21" s="912"/>
      <c r="CG21" s="912"/>
      <c r="CH21" s="912"/>
      <c r="CI21" s="912"/>
      <c r="CJ21" s="912"/>
      <c r="CK21" s="912"/>
      <c r="CL21" s="912"/>
      <c r="CM21" s="912"/>
      <c r="CN21" s="912"/>
      <c r="CO21" s="912"/>
      <c r="CP21" s="912"/>
      <c r="CQ21" s="912"/>
      <c r="CR21" s="912"/>
      <c r="CS21" s="912"/>
      <c r="CT21" s="912"/>
      <c r="CU21" s="912"/>
      <c r="CV21" s="912"/>
      <c r="CW21" s="912"/>
      <c r="CX21" s="912"/>
      <c r="CY21" s="912"/>
      <c r="CZ21" s="912"/>
      <c r="DA21" s="912"/>
      <c r="DB21" s="912"/>
      <c r="DC21" s="912"/>
      <c r="DD21" s="912"/>
      <c r="DE21" s="912"/>
      <c r="DF21" s="912"/>
      <c r="DG21" s="912"/>
      <c r="DH21" s="912"/>
    </row>
    <row r="22" spans="1:112" ht="15.75">
      <c r="B22" s="912"/>
      <c r="C22" s="912"/>
      <c r="D22" s="912"/>
      <c r="E22" s="912"/>
      <c r="F22" s="912"/>
      <c r="G22" s="912"/>
      <c r="H22" s="912"/>
      <c r="I22" s="912"/>
      <c r="J22" s="912"/>
      <c r="K22" s="912"/>
      <c r="L22" s="912"/>
      <c r="M22" s="912"/>
      <c r="N22" s="912"/>
      <c r="O22" s="912"/>
      <c r="P22" s="912"/>
      <c r="Q22" s="912"/>
      <c r="R22" s="912"/>
      <c r="S22" s="912"/>
      <c r="T22" s="912"/>
      <c r="U22" s="912"/>
      <c r="V22" s="912"/>
      <c r="W22" s="912"/>
      <c r="X22" s="912"/>
      <c r="Y22" s="912"/>
      <c r="Z22" s="912"/>
      <c r="AA22" s="912"/>
      <c r="AB22" s="912"/>
      <c r="AC22" s="912"/>
      <c r="AD22" s="912"/>
      <c r="AE22" s="912"/>
      <c r="AF22" s="912"/>
      <c r="AG22" s="912"/>
      <c r="AH22" s="912"/>
      <c r="AI22" s="912"/>
      <c r="AJ22" s="912"/>
      <c r="AK22" s="912"/>
      <c r="AL22" s="912"/>
      <c r="AM22" s="912"/>
      <c r="AN22" s="912"/>
      <c r="AO22" s="912"/>
      <c r="AP22" s="912"/>
      <c r="AQ22" s="912"/>
      <c r="AR22" s="912"/>
      <c r="AS22" s="912"/>
      <c r="AT22" s="912"/>
      <c r="AU22" s="912"/>
      <c r="AV22" s="912"/>
      <c r="AW22" s="912"/>
      <c r="AX22" s="912"/>
      <c r="AY22" s="912"/>
      <c r="AZ22" s="912"/>
      <c r="BA22" s="912"/>
      <c r="BB22" s="912"/>
      <c r="BC22" s="912"/>
      <c r="BD22" s="912"/>
      <c r="BE22" s="912"/>
      <c r="BF22" s="912"/>
      <c r="BG22" s="912"/>
      <c r="BH22" s="912"/>
      <c r="BI22" s="912"/>
      <c r="BJ22" s="912"/>
      <c r="BK22" s="912"/>
      <c r="BL22" s="912"/>
      <c r="BM22" s="912"/>
      <c r="BN22" s="912"/>
      <c r="BO22" s="912"/>
      <c r="BP22" s="912"/>
      <c r="BQ22" s="912"/>
      <c r="BR22" s="912"/>
      <c r="BS22" s="912"/>
      <c r="BT22" s="912"/>
      <c r="BU22" s="912"/>
      <c r="BV22" s="912"/>
      <c r="BW22" s="912"/>
      <c r="BX22" s="912"/>
      <c r="BY22" s="912"/>
      <c r="BZ22" s="912"/>
      <c r="CA22" s="912"/>
      <c r="CB22" s="912"/>
      <c r="CC22" s="912"/>
      <c r="CD22" s="912"/>
      <c r="CE22" s="912"/>
      <c r="CF22" s="912"/>
      <c r="CG22" s="912"/>
      <c r="CH22" s="912"/>
      <c r="CI22" s="912"/>
      <c r="CJ22" s="912"/>
      <c r="CK22" s="912"/>
      <c r="CL22" s="912"/>
      <c r="CM22" s="912"/>
      <c r="CN22" s="912"/>
      <c r="CO22" s="912"/>
      <c r="CP22" s="912"/>
      <c r="CQ22" s="912"/>
      <c r="CR22" s="912"/>
      <c r="CS22" s="912"/>
      <c r="CT22" s="912"/>
      <c r="CU22" s="912"/>
      <c r="CV22" s="912"/>
      <c r="CW22" s="912"/>
      <c r="CX22" s="912"/>
      <c r="CY22" s="912"/>
      <c r="CZ22" s="912"/>
      <c r="DA22" s="912"/>
      <c r="DB22" s="912"/>
      <c r="DC22" s="912"/>
      <c r="DD22" s="912"/>
      <c r="DE22" s="912"/>
      <c r="DF22" s="912"/>
      <c r="DG22" s="912"/>
      <c r="DH22" s="912"/>
    </row>
    <row r="23" spans="1:112" ht="15.75">
      <c r="B23" s="912"/>
      <c r="C23" s="912"/>
      <c r="D23" s="912"/>
      <c r="E23" s="912"/>
      <c r="F23" s="912"/>
      <c r="G23" s="912"/>
      <c r="H23" s="912"/>
      <c r="I23" s="912"/>
      <c r="J23" s="912"/>
      <c r="K23" s="912"/>
      <c r="L23" s="912"/>
      <c r="M23" s="912"/>
      <c r="N23" s="912"/>
      <c r="O23" s="912"/>
      <c r="P23" s="912"/>
      <c r="Q23" s="912"/>
      <c r="R23" s="912"/>
      <c r="S23" s="912"/>
      <c r="T23" s="912"/>
      <c r="U23" s="912"/>
      <c r="V23" s="912"/>
      <c r="W23" s="912"/>
      <c r="X23" s="912"/>
      <c r="Y23" s="912"/>
      <c r="Z23" s="912"/>
      <c r="AA23" s="912"/>
      <c r="AB23" s="912"/>
      <c r="AC23" s="912"/>
      <c r="AD23" s="912"/>
      <c r="AE23" s="912"/>
      <c r="AF23" s="912"/>
      <c r="AG23" s="912"/>
      <c r="AH23" s="912"/>
      <c r="AI23" s="912"/>
      <c r="AJ23" s="912"/>
      <c r="AK23" s="912"/>
      <c r="AL23" s="912"/>
      <c r="AM23" s="912"/>
      <c r="AN23" s="912"/>
      <c r="AO23" s="912"/>
      <c r="AP23" s="912"/>
      <c r="AQ23" s="912"/>
      <c r="AR23" s="912"/>
      <c r="AS23" s="912"/>
      <c r="AT23" s="912"/>
      <c r="AU23" s="912"/>
      <c r="AV23" s="912"/>
      <c r="AW23" s="912"/>
      <c r="AX23" s="912"/>
      <c r="AY23" s="912"/>
      <c r="AZ23" s="912"/>
      <c r="BA23" s="912"/>
      <c r="BB23" s="912"/>
      <c r="BC23" s="912"/>
      <c r="BD23" s="912"/>
      <c r="BE23" s="912"/>
      <c r="BF23" s="912"/>
      <c r="BG23" s="912"/>
      <c r="BH23" s="912"/>
      <c r="BI23" s="912"/>
      <c r="BJ23" s="912"/>
      <c r="BK23" s="912"/>
      <c r="BL23" s="912"/>
      <c r="BM23" s="912"/>
      <c r="BN23" s="912"/>
      <c r="BO23" s="912"/>
      <c r="BP23" s="912"/>
      <c r="BQ23" s="912"/>
      <c r="BR23" s="912"/>
      <c r="BS23" s="912"/>
      <c r="BT23" s="912"/>
      <c r="BU23" s="912"/>
      <c r="BV23" s="912"/>
      <c r="BW23" s="912"/>
      <c r="BX23" s="912"/>
      <c r="BY23" s="912"/>
      <c r="BZ23" s="912"/>
      <c r="CA23" s="912"/>
      <c r="CB23" s="912"/>
      <c r="CC23" s="912"/>
      <c r="CD23" s="912"/>
      <c r="CE23" s="912"/>
      <c r="CF23" s="912"/>
      <c r="CG23" s="912"/>
      <c r="CH23" s="912"/>
      <c r="CI23" s="912"/>
      <c r="CJ23" s="912"/>
      <c r="CK23" s="912"/>
      <c r="CL23" s="912"/>
      <c r="CM23" s="912"/>
      <c r="CN23" s="912"/>
      <c r="CO23" s="912"/>
      <c r="CP23" s="912"/>
      <c r="CQ23" s="912"/>
      <c r="CR23" s="912"/>
      <c r="CS23" s="912"/>
      <c r="CT23" s="912"/>
      <c r="CU23" s="912"/>
      <c r="CV23" s="912"/>
      <c r="CW23" s="912"/>
      <c r="CX23" s="912"/>
      <c r="CY23" s="912"/>
      <c r="CZ23" s="912"/>
      <c r="DA23" s="912"/>
      <c r="DB23" s="912"/>
      <c r="DC23" s="912"/>
      <c r="DD23" s="912"/>
      <c r="DE23" s="912"/>
      <c r="DF23" s="912"/>
      <c r="DG23" s="912"/>
      <c r="DH23" s="912"/>
    </row>
    <row r="24" spans="1:112" ht="15.75">
      <c r="B24" s="912"/>
      <c r="C24" s="912"/>
      <c r="D24" s="912"/>
      <c r="E24" s="912"/>
      <c r="F24" s="912"/>
      <c r="G24" s="912"/>
      <c r="H24" s="912"/>
      <c r="I24" s="912"/>
      <c r="J24" s="912"/>
      <c r="K24" s="912"/>
      <c r="L24" s="912"/>
      <c r="M24" s="912"/>
      <c r="N24" s="912"/>
      <c r="O24" s="912"/>
      <c r="P24" s="912"/>
      <c r="Q24" s="912"/>
      <c r="R24" s="912"/>
      <c r="S24" s="912"/>
      <c r="T24" s="912"/>
      <c r="U24" s="912"/>
      <c r="V24" s="912"/>
      <c r="W24" s="912"/>
      <c r="X24" s="912"/>
      <c r="Y24" s="912"/>
      <c r="Z24" s="912"/>
      <c r="AA24" s="912"/>
      <c r="AB24" s="912"/>
      <c r="AC24" s="912"/>
      <c r="AD24" s="912"/>
      <c r="AE24" s="912"/>
      <c r="AF24" s="912"/>
      <c r="AG24" s="912"/>
      <c r="AH24" s="912"/>
      <c r="AI24" s="912"/>
      <c r="AJ24" s="912"/>
      <c r="AK24" s="912"/>
      <c r="AL24" s="912"/>
      <c r="AM24" s="912"/>
      <c r="AN24" s="912"/>
      <c r="AO24" s="912"/>
      <c r="AP24" s="912"/>
      <c r="AQ24" s="912"/>
      <c r="AR24" s="912"/>
      <c r="AS24" s="912"/>
      <c r="AT24" s="912"/>
      <c r="AU24" s="912"/>
      <c r="AV24" s="912"/>
      <c r="AW24" s="912"/>
      <c r="AX24" s="912"/>
      <c r="AY24" s="912"/>
      <c r="AZ24" s="912"/>
      <c r="BA24" s="912"/>
      <c r="BB24" s="912"/>
      <c r="BC24" s="912"/>
      <c r="BD24" s="912"/>
      <c r="BE24" s="912"/>
      <c r="BF24" s="912"/>
      <c r="BG24" s="912"/>
      <c r="BH24" s="912"/>
      <c r="BI24" s="912"/>
      <c r="BJ24" s="912"/>
      <c r="BK24" s="912"/>
      <c r="BL24" s="912"/>
      <c r="BM24" s="912"/>
      <c r="BN24" s="912"/>
      <c r="BO24" s="912"/>
      <c r="BP24" s="912"/>
      <c r="BQ24" s="912"/>
      <c r="BR24" s="912"/>
      <c r="BS24" s="912"/>
      <c r="BT24" s="912"/>
      <c r="BU24" s="912"/>
      <c r="BV24" s="912"/>
      <c r="BW24" s="912"/>
      <c r="BX24" s="912"/>
      <c r="BY24" s="912"/>
      <c r="BZ24" s="912"/>
      <c r="CA24" s="912"/>
      <c r="CB24" s="912"/>
      <c r="CC24" s="912"/>
      <c r="CD24" s="912"/>
      <c r="CE24" s="912"/>
      <c r="CF24" s="912"/>
      <c r="CG24" s="912"/>
      <c r="CH24" s="912"/>
      <c r="CI24" s="912"/>
      <c r="CJ24" s="912"/>
      <c r="CK24" s="912"/>
      <c r="CL24" s="912"/>
      <c r="CM24" s="912"/>
      <c r="CN24" s="912"/>
      <c r="CO24" s="912"/>
      <c r="CP24" s="912"/>
      <c r="CQ24" s="912"/>
      <c r="CR24" s="912"/>
      <c r="CS24" s="912"/>
      <c r="CT24" s="912"/>
      <c r="CU24" s="912"/>
      <c r="CV24" s="912"/>
      <c r="CW24" s="912"/>
      <c r="CX24" s="912"/>
      <c r="CY24" s="912"/>
      <c r="CZ24" s="912"/>
      <c r="DA24" s="912"/>
      <c r="DB24" s="912"/>
      <c r="DC24" s="912"/>
      <c r="DD24" s="912"/>
      <c r="DE24" s="912"/>
      <c r="DF24" s="912"/>
      <c r="DG24" s="912"/>
      <c r="DH24" s="912"/>
    </row>
    <row r="25" spans="1:112" ht="15.75">
      <c r="B25" s="912"/>
      <c r="C25" s="912"/>
      <c r="D25" s="912"/>
      <c r="E25" s="912"/>
      <c r="F25" s="912"/>
      <c r="G25" s="912"/>
      <c r="H25" s="912"/>
      <c r="I25" s="912"/>
      <c r="J25" s="912"/>
      <c r="K25" s="912"/>
      <c r="L25" s="912"/>
      <c r="M25" s="912"/>
      <c r="N25" s="912"/>
      <c r="O25" s="912"/>
      <c r="P25" s="912"/>
      <c r="Q25" s="912"/>
      <c r="R25" s="912"/>
      <c r="S25" s="912"/>
      <c r="T25" s="912"/>
      <c r="U25" s="912"/>
      <c r="V25" s="912"/>
      <c r="W25" s="912"/>
      <c r="X25" s="912"/>
      <c r="Y25" s="912"/>
      <c r="Z25" s="912"/>
      <c r="AA25" s="912"/>
      <c r="AB25" s="912"/>
      <c r="AC25" s="912"/>
      <c r="AD25" s="912"/>
      <c r="AE25" s="912"/>
      <c r="AF25" s="912"/>
      <c r="AG25" s="912"/>
      <c r="AH25" s="912"/>
      <c r="AI25" s="912"/>
      <c r="AJ25" s="912"/>
      <c r="AK25" s="912"/>
      <c r="AL25" s="912"/>
      <c r="AM25" s="912"/>
      <c r="AN25" s="912"/>
      <c r="AO25" s="912"/>
      <c r="AP25" s="912"/>
      <c r="AQ25" s="912"/>
      <c r="AR25" s="912"/>
      <c r="AS25" s="912"/>
      <c r="AT25" s="912"/>
      <c r="AU25" s="912"/>
      <c r="AV25" s="912"/>
      <c r="AW25" s="912"/>
      <c r="AX25" s="912"/>
      <c r="AY25" s="912"/>
      <c r="AZ25" s="912"/>
      <c r="BA25" s="912"/>
      <c r="BB25" s="912"/>
      <c r="BC25" s="912"/>
      <c r="BD25" s="912"/>
      <c r="BE25" s="912"/>
      <c r="BF25" s="912"/>
      <c r="BG25" s="912"/>
      <c r="BH25" s="912"/>
      <c r="BI25" s="912"/>
      <c r="BJ25" s="912"/>
      <c r="BK25" s="912"/>
      <c r="BL25" s="912"/>
      <c r="BM25" s="912"/>
      <c r="BN25" s="912"/>
      <c r="BO25" s="912"/>
      <c r="BP25" s="912"/>
      <c r="BQ25" s="912"/>
      <c r="BR25" s="912"/>
      <c r="BS25" s="912"/>
      <c r="BT25" s="912"/>
      <c r="BU25" s="912"/>
      <c r="BV25" s="912"/>
      <c r="BW25" s="912"/>
      <c r="BX25" s="912"/>
      <c r="BY25" s="912"/>
      <c r="BZ25" s="912"/>
      <c r="CA25" s="912"/>
      <c r="CB25" s="912"/>
      <c r="CC25" s="912"/>
      <c r="CD25" s="912"/>
      <c r="CE25" s="912"/>
      <c r="CF25" s="912"/>
      <c r="CG25" s="912"/>
      <c r="CH25" s="912"/>
      <c r="CI25" s="912"/>
      <c r="CJ25" s="912"/>
      <c r="CK25" s="912"/>
      <c r="CL25" s="912"/>
      <c r="CM25" s="912"/>
      <c r="CN25" s="912"/>
      <c r="CO25" s="912"/>
      <c r="CP25" s="912"/>
      <c r="CQ25" s="912"/>
      <c r="CR25" s="912"/>
      <c r="CS25" s="912"/>
      <c r="CT25" s="912"/>
      <c r="CU25" s="912"/>
      <c r="CV25" s="912"/>
      <c r="CW25" s="912"/>
      <c r="CX25" s="912"/>
      <c r="CY25" s="912"/>
      <c r="CZ25" s="912"/>
      <c r="DA25" s="912"/>
      <c r="DB25" s="912"/>
      <c r="DC25" s="912"/>
      <c r="DD25" s="912"/>
      <c r="DE25" s="912"/>
      <c r="DF25" s="912"/>
      <c r="DG25" s="912"/>
      <c r="DH25" s="912"/>
    </row>
    <row r="26" spans="1:112" ht="15.75">
      <c r="A26" s="886" t="s">
        <v>618</v>
      </c>
      <c r="B26" s="912"/>
      <c r="C26" s="912"/>
      <c r="D26" s="912"/>
      <c r="E26" s="912"/>
      <c r="F26" s="912"/>
      <c r="G26" s="912"/>
      <c r="H26" s="912"/>
      <c r="I26" s="912"/>
      <c r="J26" s="912"/>
      <c r="K26" s="912"/>
      <c r="L26" s="912"/>
      <c r="M26" s="912"/>
      <c r="N26" s="912"/>
      <c r="O26" s="912"/>
      <c r="P26" s="912"/>
      <c r="Q26" s="912"/>
      <c r="R26" s="912"/>
      <c r="S26" s="912"/>
      <c r="T26" s="912"/>
      <c r="U26" s="912"/>
      <c r="V26" s="912"/>
      <c r="W26" s="912"/>
      <c r="X26" s="912"/>
      <c r="Y26" s="912"/>
      <c r="Z26" s="912"/>
      <c r="AA26" s="912"/>
      <c r="AB26" s="912"/>
      <c r="AC26" s="912"/>
      <c r="AD26" s="912"/>
      <c r="AE26" s="912"/>
      <c r="AF26" s="912"/>
      <c r="AG26" s="912"/>
      <c r="AH26" s="912"/>
      <c r="AI26" s="912"/>
      <c r="AJ26" s="912"/>
      <c r="AK26" s="912"/>
      <c r="AL26" s="912"/>
      <c r="AM26" s="912"/>
      <c r="AN26" s="912"/>
      <c r="AO26" s="912"/>
      <c r="AP26" s="912"/>
      <c r="AQ26" s="912"/>
      <c r="AR26" s="912"/>
      <c r="AS26" s="912"/>
      <c r="AT26" s="912"/>
      <c r="AU26" s="912"/>
      <c r="AV26" s="912"/>
      <c r="AW26" s="912"/>
      <c r="AX26" s="912"/>
      <c r="AY26" s="912"/>
      <c r="AZ26" s="912"/>
      <c r="BA26" s="912"/>
      <c r="BB26" s="912"/>
      <c r="BC26" s="912"/>
      <c r="BD26" s="912"/>
      <c r="BE26" s="912"/>
      <c r="BF26" s="912"/>
      <c r="BG26" s="912"/>
      <c r="BH26" s="912"/>
      <c r="BI26" s="912"/>
      <c r="BJ26" s="912"/>
      <c r="BK26" s="912"/>
      <c r="BL26" s="912"/>
      <c r="BM26" s="912"/>
      <c r="BN26" s="912"/>
      <c r="BO26" s="912"/>
      <c r="BP26" s="912"/>
      <c r="BQ26" s="912"/>
      <c r="BR26" s="912"/>
      <c r="BS26" s="912"/>
      <c r="BT26" s="912"/>
      <c r="BU26" s="912"/>
      <c r="BV26" s="912"/>
      <c r="BW26" s="912"/>
      <c r="BX26" s="912"/>
      <c r="BY26" s="912"/>
      <c r="BZ26" s="912"/>
      <c r="CA26" s="912"/>
      <c r="CB26" s="912"/>
      <c r="CC26" s="912"/>
      <c r="CD26" s="912"/>
      <c r="CE26" s="912"/>
      <c r="CF26" s="912"/>
      <c r="CG26" s="912"/>
      <c r="CH26" s="912"/>
      <c r="CI26" s="912"/>
      <c r="CJ26" s="912"/>
      <c r="CK26" s="912"/>
      <c r="CL26" s="912"/>
      <c r="CM26" s="912"/>
      <c r="CN26" s="912"/>
      <c r="CO26" s="912"/>
      <c r="CP26" s="912"/>
      <c r="CQ26" s="912"/>
      <c r="CR26" s="912"/>
      <c r="CS26" s="912"/>
      <c r="CT26" s="912"/>
      <c r="CU26" s="912"/>
      <c r="CV26" s="912"/>
      <c r="CW26" s="912"/>
      <c r="CX26" s="912"/>
      <c r="CY26" s="912"/>
      <c r="CZ26" s="912"/>
      <c r="DA26" s="912"/>
      <c r="DB26" s="912"/>
      <c r="DC26" s="912"/>
      <c r="DD26" s="912"/>
      <c r="DE26" s="912"/>
      <c r="DF26" s="912"/>
      <c r="DG26" s="912"/>
      <c r="DH26" s="912"/>
    </row>
    <row r="27" spans="1:112" ht="15.75">
      <c r="B27" s="912"/>
      <c r="C27" s="912"/>
      <c r="D27" s="912"/>
      <c r="E27" s="912"/>
      <c r="F27" s="912"/>
      <c r="G27" s="912"/>
      <c r="H27" s="912"/>
      <c r="I27" s="912"/>
      <c r="J27" s="912"/>
      <c r="K27" s="912"/>
      <c r="L27" s="912"/>
      <c r="M27" s="912"/>
      <c r="N27" s="912"/>
      <c r="O27" s="912"/>
      <c r="P27" s="912"/>
      <c r="Q27" s="912"/>
      <c r="R27" s="912"/>
      <c r="S27" s="912"/>
      <c r="T27" s="912"/>
      <c r="U27" s="912"/>
      <c r="V27" s="912"/>
      <c r="W27" s="912"/>
      <c r="X27" s="912"/>
      <c r="Y27" s="912"/>
      <c r="Z27" s="912"/>
      <c r="AA27" s="912"/>
      <c r="AB27" s="912"/>
      <c r="AC27" s="912"/>
      <c r="AD27" s="912"/>
      <c r="AE27" s="912"/>
      <c r="AF27" s="912"/>
      <c r="AG27" s="912"/>
      <c r="AH27" s="912"/>
      <c r="AI27" s="912"/>
      <c r="AJ27" s="912"/>
      <c r="AK27" s="912"/>
      <c r="AL27" s="912"/>
      <c r="AM27" s="912"/>
      <c r="AN27" s="912"/>
      <c r="AO27" s="912"/>
      <c r="AP27" s="912"/>
      <c r="AQ27" s="912"/>
      <c r="AR27" s="912"/>
      <c r="AS27" s="912"/>
      <c r="AT27" s="912"/>
      <c r="AU27" s="912"/>
      <c r="AV27" s="912"/>
      <c r="AW27" s="912"/>
      <c r="AX27" s="912"/>
      <c r="AY27" s="912"/>
      <c r="AZ27" s="912"/>
      <c r="BA27" s="912"/>
      <c r="BB27" s="912"/>
      <c r="BC27" s="912"/>
      <c r="BD27" s="912"/>
      <c r="BE27" s="912"/>
      <c r="BF27" s="912"/>
      <c r="BG27" s="912"/>
      <c r="BH27" s="912"/>
      <c r="BI27" s="912"/>
      <c r="BJ27" s="912"/>
      <c r="BK27" s="912"/>
      <c r="BL27" s="912"/>
      <c r="BM27" s="912"/>
      <c r="BN27" s="912"/>
      <c r="BO27" s="912"/>
      <c r="BP27" s="912"/>
      <c r="BQ27" s="912"/>
      <c r="BR27" s="912"/>
      <c r="BS27" s="912"/>
      <c r="BT27" s="912"/>
      <c r="BU27" s="912"/>
      <c r="BV27" s="912"/>
      <c r="BW27" s="912"/>
      <c r="BX27" s="912"/>
      <c r="BY27" s="912"/>
      <c r="BZ27" s="912"/>
      <c r="CA27" s="912"/>
      <c r="CB27" s="912"/>
      <c r="CC27" s="912"/>
      <c r="CD27" s="912"/>
      <c r="CE27" s="912"/>
      <c r="CF27" s="912"/>
      <c r="CG27" s="912"/>
      <c r="CH27" s="912"/>
      <c r="CI27" s="912"/>
      <c r="CJ27" s="912"/>
      <c r="CK27" s="912"/>
      <c r="CL27" s="912"/>
      <c r="CM27" s="912"/>
      <c r="CN27" s="912"/>
      <c r="CO27" s="912"/>
      <c r="CP27" s="912"/>
      <c r="CQ27" s="912"/>
      <c r="CR27" s="912"/>
      <c r="CS27" s="912"/>
      <c r="CT27" s="912"/>
      <c r="CU27" s="912"/>
      <c r="CV27" s="912"/>
      <c r="CW27" s="912"/>
      <c r="CX27" s="912"/>
      <c r="CY27" s="912"/>
      <c r="CZ27" s="912"/>
      <c r="DA27" s="912"/>
      <c r="DB27" s="912"/>
      <c r="DC27" s="912"/>
      <c r="DD27" s="912"/>
      <c r="DE27" s="912"/>
      <c r="DF27" s="912"/>
      <c r="DG27" s="912"/>
      <c r="DH27" s="912"/>
    </row>
    <row r="28" spans="1:112" ht="15.75">
      <c r="B28" s="912"/>
      <c r="C28" s="912"/>
      <c r="D28" s="912"/>
      <c r="E28" s="912"/>
      <c r="F28" s="912"/>
      <c r="G28" s="912"/>
      <c r="H28" s="912"/>
      <c r="I28" s="912"/>
      <c r="J28" s="912"/>
      <c r="K28" s="912"/>
      <c r="L28" s="912"/>
      <c r="M28" s="912"/>
      <c r="N28" s="912"/>
      <c r="O28" s="912"/>
      <c r="P28" s="912"/>
      <c r="Q28" s="912"/>
      <c r="R28" s="912"/>
      <c r="S28" s="912"/>
      <c r="T28" s="912"/>
      <c r="U28" s="912"/>
      <c r="V28" s="912"/>
      <c r="W28" s="912"/>
      <c r="X28" s="912"/>
      <c r="Y28" s="912"/>
      <c r="Z28" s="912"/>
      <c r="AA28" s="912"/>
      <c r="AB28" s="912"/>
      <c r="AC28" s="912"/>
      <c r="AD28" s="912"/>
      <c r="AE28" s="912"/>
      <c r="AF28" s="912"/>
      <c r="AG28" s="912"/>
      <c r="AH28" s="912"/>
      <c r="AI28" s="912"/>
      <c r="AJ28" s="912"/>
      <c r="AK28" s="912"/>
      <c r="AL28" s="912"/>
      <c r="AM28" s="912"/>
      <c r="AN28" s="912"/>
      <c r="AO28" s="912"/>
      <c r="AP28" s="912"/>
      <c r="AQ28" s="912"/>
      <c r="AR28" s="912"/>
      <c r="AS28" s="912"/>
      <c r="AT28" s="912"/>
      <c r="AU28" s="912"/>
      <c r="AV28" s="912"/>
      <c r="AW28" s="912"/>
      <c r="AX28" s="912"/>
      <c r="AY28" s="912"/>
      <c r="AZ28" s="912"/>
      <c r="BA28" s="912"/>
      <c r="BB28" s="912"/>
      <c r="BC28" s="912"/>
      <c r="BD28" s="912"/>
      <c r="BE28" s="912"/>
      <c r="BF28" s="912"/>
      <c r="BG28" s="912"/>
      <c r="BH28" s="912"/>
      <c r="BI28" s="912"/>
      <c r="BJ28" s="912"/>
      <c r="BK28" s="912"/>
      <c r="BL28" s="912"/>
      <c r="BM28" s="912"/>
      <c r="BN28" s="912"/>
      <c r="BO28" s="912"/>
      <c r="BP28" s="912"/>
      <c r="BQ28" s="912"/>
      <c r="BR28" s="912"/>
      <c r="BS28" s="912"/>
      <c r="BT28" s="912"/>
      <c r="BU28" s="912"/>
      <c r="BV28" s="912"/>
      <c r="BW28" s="912"/>
      <c r="BX28" s="912"/>
      <c r="BY28" s="912"/>
      <c r="BZ28" s="912"/>
      <c r="CA28" s="912"/>
      <c r="CB28" s="912"/>
      <c r="CC28" s="912"/>
      <c r="CD28" s="912"/>
      <c r="CE28" s="912"/>
      <c r="CF28" s="912"/>
      <c r="CG28" s="912"/>
      <c r="CH28" s="912"/>
      <c r="CI28" s="912"/>
      <c r="CJ28" s="912"/>
      <c r="CK28" s="912"/>
      <c r="CL28" s="912"/>
      <c r="CM28" s="912"/>
      <c r="CN28" s="912"/>
      <c r="CO28" s="912"/>
      <c r="CP28" s="912"/>
      <c r="CQ28" s="912"/>
      <c r="CR28" s="912"/>
      <c r="CS28" s="912"/>
      <c r="CT28" s="912"/>
      <c r="CU28" s="912"/>
      <c r="CV28" s="912"/>
      <c r="CW28" s="912"/>
      <c r="CX28" s="912"/>
      <c r="CY28" s="912"/>
      <c r="CZ28" s="912"/>
      <c r="DA28" s="912"/>
      <c r="DB28" s="912"/>
      <c r="DC28" s="912"/>
      <c r="DD28" s="912"/>
      <c r="DE28" s="912"/>
      <c r="DF28" s="912"/>
      <c r="DG28" s="912"/>
      <c r="DH28" s="912"/>
    </row>
    <row r="29" spans="1:112" ht="15.75">
      <c r="B29" s="912"/>
      <c r="C29" s="912"/>
      <c r="D29" s="912"/>
      <c r="E29" s="912"/>
      <c r="F29" s="912"/>
      <c r="G29" s="912"/>
      <c r="H29" s="912"/>
      <c r="I29" s="912"/>
      <c r="J29" s="912"/>
      <c r="K29" s="912"/>
      <c r="L29" s="912"/>
      <c r="M29" s="912"/>
      <c r="N29" s="912"/>
      <c r="O29" s="912"/>
      <c r="P29" s="912"/>
      <c r="Q29" s="912"/>
      <c r="R29" s="912"/>
      <c r="S29" s="912"/>
      <c r="T29" s="912"/>
      <c r="U29" s="912"/>
      <c r="V29" s="912"/>
      <c r="W29" s="912"/>
      <c r="X29" s="912"/>
      <c r="Y29" s="912"/>
      <c r="Z29" s="912"/>
      <c r="AA29" s="912"/>
      <c r="AB29" s="912"/>
      <c r="AC29" s="912"/>
      <c r="AD29" s="912"/>
      <c r="AE29" s="912"/>
      <c r="AF29" s="912"/>
      <c r="AG29" s="912"/>
      <c r="AH29" s="912"/>
      <c r="AI29" s="912"/>
      <c r="AJ29" s="912"/>
      <c r="AK29" s="912"/>
      <c r="AL29" s="912"/>
      <c r="AM29" s="912"/>
      <c r="AN29" s="912"/>
      <c r="AO29" s="912"/>
      <c r="AP29" s="912"/>
      <c r="AQ29" s="912"/>
      <c r="AR29" s="912"/>
      <c r="AS29" s="912"/>
      <c r="AT29" s="912"/>
      <c r="AU29" s="912"/>
      <c r="AV29" s="912"/>
      <c r="AW29" s="912"/>
      <c r="AX29" s="912"/>
      <c r="AY29" s="912"/>
      <c r="AZ29" s="912"/>
      <c r="BA29" s="912"/>
      <c r="BB29" s="912"/>
      <c r="BC29" s="912"/>
      <c r="BD29" s="912"/>
      <c r="BE29" s="912"/>
      <c r="BF29" s="912"/>
      <c r="BG29" s="912"/>
      <c r="BH29" s="912"/>
      <c r="BI29" s="912"/>
      <c r="BJ29" s="912"/>
      <c r="BK29" s="912"/>
      <c r="BL29" s="912"/>
      <c r="BM29" s="912"/>
      <c r="BN29" s="912"/>
      <c r="BO29" s="912"/>
      <c r="BP29" s="912"/>
      <c r="BQ29" s="912"/>
      <c r="BR29" s="912"/>
      <c r="BS29" s="912"/>
      <c r="BT29" s="912"/>
      <c r="BU29" s="912"/>
      <c r="BV29" s="912"/>
      <c r="BW29" s="912"/>
      <c r="BX29" s="912"/>
      <c r="BY29" s="912"/>
      <c r="BZ29" s="912"/>
      <c r="CA29" s="912"/>
      <c r="CB29" s="912"/>
      <c r="CC29" s="912"/>
      <c r="CD29" s="912"/>
      <c r="CE29" s="912"/>
      <c r="CF29" s="912"/>
      <c r="CG29" s="912"/>
      <c r="CH29" s="912"/>
      <c r="CI29" s="912"/>
      <c r="CJ29" s="912"/>
      <c r="CK29" s="912"/>
      <c r="CL29" s="912"/>
      <c r="CM29" s="912"/>
      <c r="CN29" s="912"/>
      <c r="CO29" s="912"/>
      <c r="CP29" s="912"/>
      <c r="CQ29" s="912"/>
      <c r="CR29" s="912"/>
      <c r="CS29" s="912"/>
      <c r="CT29" s="912"/>
      <c r="CU29" s="912"/>
      <c r="CV29" s="912"/>
      <c r="CW29" s="912"/>
      <c r="CX29" s="912"/>
      <c r="CY29" s="912"/>
      <c r="CZ29" s="912"/>
      <c r="DA29" s="912"/>
      <c r="DB29" s="912"/>
      <c r="DC29" s="912"/>
      <c r="DD29" s="912"/>
      <c r="DE29" s="912"/>
      <c r="DF29" s="912"/>
      <c r="DG29" s="912"/>
      <c r="DH29" s="912"/>
    </row>
    <row r="30" spans="1:112" ht="15.75">
      <c r="B30" s="912"/>
      <c r="C30" s="912"/>
      <c r="D30" s="912"/>
      <c r="E30" s="912"/>
      <c r="F30" s="912"/>
      <c r="G30" s="912"/>
      <c r="H30" s="912"/>
      <c r="I30" s="912"/>
      <c r="J30" s="912"/>
      <c r="K30" s="912"/>
      <c r="L30" s="912"/>
      <c r="M30" s="912"/>
      <c r="N30" s="912"/>
      <c r="O30" s="912"/>
      <c r="P30" s="912"/>
      <c r="Q30" s="912"/>
      <c r="R30" s="912"/>
      <c r="S30" s="912"/>
      <c r="T30" s="912"/>
      <c r="U30" s="912"/>
      <c r="V30" s="912"/>
      <c r="W30" s="912"/>
      <c r="X30" s="912"/>
      <c r="Y30" s="912"/>
      <c r="Z30" s="912"/>
      <c r="AA30" s="912"/>
      <c r="AB30" s="912"/>
      <c r="AC30" s="912"/>
      <c r="AD30" s="912"/>
      <c r="AE30" s="912"/>
      <c r="AF30" s="912"/>
      <c r="AG30" s="912"/>
      <c r="AH30" s="912"/>
      <c r="AI30" s="912"/>
      <c r="AJ30" s="912"/>
      <c r="AK30" s="912"/>
      <c r="AL30" s="912"/>
      <c r="AM30" s="912"/>
      <c r="AN30" s="912"/>
      <c r="AO30" s="912"/>
      <c r="AP30" s="912"/>
      <c r="AQ30" s="912"/>
      <c r="AR30" s="912"/>
      <c r="AS30" s="912"/>
      <c r="AT30" s="912"/>
      <c r="AU30" s="912"/>
      <c r="AV30" s="912"/>
      <c r="AW30" s="912"/>
      <c r="AX30" s="912"/>
      <c r="AY30" s="912"/>
      <c r="AZ30" s="912"/>
      <c r="BA30" s="912"/>
      <c r="BB30" s="912"/>
      <c r="BC30" s="912"/>
      <c r="BD30" s="912"/>
      <c r="BE30" s="912"/>
      <c r="BF30" s="912"/>
      <c r="BG30" s="912"/>
      <c r="BH30" s="912"/>
      <c r="BI30" s="912"/>
      <c r="BJ30" s="912"/>
      <c r="BK30" s="912"/>
      <c r="BL30" s="912"/>
      <c r="BM30" s="912"/>
      <c r="BN30" s="912"/>
      <c r="BO30" s="912"/>
      <c r="BP30" s="912"/>
      <c r="BQ30" s="912"/>
      <c r="BR30" s="912"/>
      <c r="BS30" s="912"/>
      <c r="BT30" s="912"/>
      <c r="BU30" s="912"/>
      <c r="BV30" s="912"/>
      <c r="BW30" s="912"/>
      <c r="BX30" s="912"/>
      <c r="BY30" s="912"/>
      <c r="BZ30" s="912"/>
      <c r="CA30" s="912"/>
      <c r="CB30" s="912"/>
      <c r="CC30" s="912"/>
      <c r="CD30" s="912"/>
      <c r="CE30" s="912"/>
      <c r="CF30" s="912"/>
      <c r="CG30" s="912"/>
      <c r="CH30" s="912"/>
      <c r="CI30" s="912"/>
      <c r="CJ30" s="912"/>
      <c r="CK30" s="912"/>
      <c r="CL30" s="912"/>
      <c r="CM30" s="912"/>
      <c r="CN30" s="912"/>
      <c r="CO30" s="912"/>
      <c r="CP30" s="912"/>
      <c r="CQ30" s="912"/>
      <c r="CR30" s="912"/>
      <c r="CS30" s="912"/>
      <c r="CT30" s="912"/>
      <c r="CU30" s="912"/>
      <c r="CV30" s="912"/>
      <c r="CW30" s="912"/>
      <c r="CX30" s="912"/>
      <c r="CY30" s="912"/>
      <c r="CZ30" s="912"/>
      <c r="DA30" s="912"/>
      <c r="DB30" s="912"/>
      <c r="DC30" s="912"/>
      <c r="DD30" s="912"/>
      <c r="DE30" s="912"/>
      <c r="DF30" s="912"/>
      <c r="DG30" s="912"/>
      <c r="DH30" s="912"/>
    </row>
    <row r="31" spans="1:112" ht="15.75">
      <c r="B31" s="912"/>
      <c r="C31" s="912"/>
      <c r="D31" s="912"/>
      <c r="E31" s="912"/>
      <c r="F31" s="912"/>
      <c r="G31" s="912"/>
      <c r="H31" s="912"/>
      <c r="I31" s="912"/>
      <c r="J31" s="912"/>
      <c r="K31" s="912"/>
      <c r="L31" s="912"/>
      <c r="M31" s="912"/>
      <c r="N31" s="912"/>
      <c r="O31" s="912"/>
      <c r="P31" s="912"/>
      <c r="Q31" s="912"/>
      <c r="R31" s="912"/>
      <c r="S31" s="912"/>
      <c r="T31" s="912"/>
      <c r="U31" s="912"/>
      <c r="V31" s="912"/>
      <c r="W31" s="912"/>
      <c r="X31" s="912"/>
      <c r="Y31" s="912"/>
      <c r="Z31" s="912"/>
      <c r="AA31" s="912"/>
      <c r="AB31" s="912"/>
      <c r="AC31" s="912"/>
      <c r="AD31" s="912"/>
      <c r="AE31" s="912"/>
      <c r="AF31" s="912"/>
      <c r="AG31" s="912"/>
      <c r="AH31" s="912"/>
      <c r="AI31" s="912"/>
      <c r="AJ31" s="912"/>
      <c r="AK31" s="912"/>
      <c r="AL31" s="912"/>
      <c r="AM31" s="912"/>
      <c r="AN31" s="912"/>
      <c r="AO31" s="912"/>
      <c r="AP31" s="912"/>
      <c r="AQ31" s="912"/>
      <c r="AR31" s="912"/>
      <c r="AS31" s="912"/>
      <c r="AT31" s="912"/>
      <c r="AU31" s="912"/>
      <c r="AV31" s="912"/>
      <c r="AW31" s="912"/>
      <c r="AX31" s="912"/>
      <c r="AY31" s="912"/>
      <c r="AZ31" s="912"/>
      <c r="BA31" s="912"/>
      <c r="BB31" s="912"/>
      <c r="BC31" s="912"/>
      <c r="BD31" s="912"/>
      <c r="BE31" s="912"/>
      <c r="BF31" s="912"/>
      <c r="BG31" s="912"/>
      <c r="BH31" s="912"/>
      <c r="BI31" s="912"/>
      <c r="BJ31" s="912"/>
      <c r="BK31" s="912"/>
      <c r="BL31" s="912"/>
      <c r="BM31" s="912"/>
      <c r="BN31" s="912"/>
      <c r="BO31" s="912"/>
      <c r="BP31" s="912"/>
      <c r="BQ31" s="912"/>
      <c r="BR31" s="912"/>
      <c r="BS31" s="912"/>
      <c r="BT31" s="912"/>
      <c r="BU31" s="912"/>
      <c r="BV31" s="912"/>
      <c r="BW31" s="912"/>
      <c r="BX31" s="912"/>
      <c r="BY31" s="912"/>
      <c r="BZ31" s="912"/>
      <c r="CA31" s="912"/>
      <c r="CB31" s="912"/>
      <c r="CC31" s="912"/>
      <c r="CD31" s="912"/>
      <c r="CE31" s="912"/>
      <c r="CF31" s="912"/>
      <c r="CG31" s="912"/>
      <c r="CH31" s="912"/>
      <c r="CI31" s="912"/>
      <c r="CJ31" s="912"/>
      <c r="CK31" s="912"/>
      <c r="CL31" s="912"/>
      <c r="CM31" s="912"/>
      <c r="CN31" s="912"/>
      <c r="CO31" s="912"/>
      <c r="CP31" s="912"/>
      <c r="CQ31" s="912"/>
      <c r="CR31" s="912"/>
      <c r="CS31" s="912"/>
      <c r="CT31" s="912"/>
      <c r="CU31" s="912"/>
      <c r="CV31" s="912"/>
      <c r="CW31" s="912"/>
      <c r="CX31" s="912"/>
      <c r="CY31" s="912"/>
      <c r="CZ31" s="912"/>
      <c r="DA31" s="912"/>
      <c r="DB31" s="912"/>
      <c r="DC31" s="912"/>
      <c r="DD31" s="912"/>
      <c r="DE31" s="912"/>
      <c r="DF31" s="912"/>
      <c r="DG31" s="912"/>
      <c r="DH31" s="912"/>
    </row>
    <row r="32" spans="1:112" ht="15.75">
      <c r="B32" s="912"/>
      <c r="C32" s="912"/>
      <c r="D32" s="912"/>
      <c r="E32" s="912"/>
      <c r="F32" s="912"/>
      <c r="G32" s="912"/>
      <c r="H32" s="912"/>
      <c r="I32" s="912"/>
      <c r="J32" s="912"/>
      <c r="K32" s="912"/>
      <c r="L32" s="912"/>
      <c r="M32" s="912"/>
      <c r="N32" s="912"/>
      <c r="O32" s="912"/>
      <c r="P32" s="912"/>
      <c r="Q32" s="912"/>
      <c r="R32" s="912"/>
      <c r="S32" s="912"/>
      <c r="T32" s="912"/>
      <c r="U32" s="912"/>
      <c r="V32" s="912"/>
      <c r="W32" s="912"/>
      <c r="X32" s="912"/>
      <c r="Y32" s="912"/>
      <c r="Z32" s="912"/>
      <c r="AA32" s="912"/>
      <c r="AB32" s="912"/>
      <c r="AC32" s="912"/>
      <c r="AD32" s="912"/>
      <c r="AE32" s="912"/>
      <c r="AF32" s="912"/>
      <c r="AG32" s="912"/>
      <c r="AH32" s="912"/>
      <c r="AI32" s="912"/>
      <c r="AJ32" s="912"/>
      <c r="AK32" s="912"/>
      <c r="AL32" s="912"/>
      <c r="AM32" s="912"/>
      <c r="AN32" s="912"/>
      <c r="AO32" s="912"/>
      <c r="AP32" s="912"/>
      <c r="AQ32" s="912"/>
      <c r="AR32" s="912"/>
      <c r="AS32" s="912"/>
      <c r="AT32" s="912"/>
      <c r="AU32" s="912"/>
      <c r="AV32" s="912"/>
      <c r="AW32" s="912"/>
      <c r="AX32" s="912"/>
      <c r="AY32" s="912"/>
      <c r="AZ32" s="912"/>
      <c r="BA32" s="912"/>
      <c r="BB32" s="912"/>
      <c r="BC32" s="912"/>
      <c r="BD32" s="912"/>
      <c r="BE32" s="912"/>
      <c r="BF32" s="912"/>
      <c r="BG32" s="912"/>
      <c r="BH32" s="912"/>
      <c r="BI32" s="912"/>
      <c r="BJ32" s="912"/>
      <c r="BK32" s="912"/>
      <c r="BL32" s="912"/>
      <c r="BM32" s="912"/>
      <c r="BN32" s="912"/>
      <c r="BO32" s="912"/>
      <c r="BP32" s="912"/>
      <c r="BQ32" s="912"/>
      <c r="BR32" s="912"/>
      <c r="BS32" s="912"/>
      <c r="BT32" s="912"/>
      <c r="BU32" s="912"/>
      <c r="BV32" s="912"/>
      <c r="BW32" s="912"/>
      <c r="BX32" s="912"/>
      <c r="BY32" s="912"/>
      <c r="BZ32" s="912"/>
      <c r="CA32" s="912"/>
      <c r="CB32" s="912"/>
      <c r="CC32" s="912"/>
      <c r="CD32" s="912"/>
      <c r="CE32" s="912"/>
      <c r="CF32" s="912"/>
      <c r="CG32" s="912"/>
      <c r="CH32" s="912"/>
      <c r="CI32" s="912"/>
      <c r="CJ32" s="912"/>
      <c r="CK32" s="912"/>
      <c r="CL32" s="912"/>
      <c r="CM32" s="912"/>
      <c r="CN32" s="912"/>
      <c r="CO32" s="912"/>
      <c r="CP32" s="912"/>
      <c r="CQ32" s="912"/>
      <c r="CR32" s="912"/>
      <c r="CS32" s="912"/>
      <c r="CT32" s="912"/>
      <c r="CU32" s="912"/>
      <c r="CV32" s="912"/>
      <c r="CW32" s="912"/>
      <c r="CX32" s="912"/>
      <c r="CY32" s="912"/>
      <c r="CZ32" s="912"/>
      <c r="DA32" s="912"/>
      <c r="DB32" s="912"/>
      <c r="DC32" s="912"/>
      <c r="DD32" s="912"/>
      <c r="DE32" s="912"/>
      <c r="DF32" s="912"/>
      <c r="DG32" s="912"/>
      <c r="DH32" s="912"/>
    </row>
  </sheetData>
  <hyperlinks>
    <hyperlink ref="A1" location="Menu!A1" display="Return to Menu"/>
  </hyperlinks>
  <pageMargins left="0.19685039370078741" right="0.19685039370078741" top="0.74803149606299213" bottom="0.74803149606299213" header="0.31496062992125984" footer="0.31496062992125984"/>
  <pageSetup paperSize="9" scale="50" orientation="landscape" r:id="rId1"/>
  <colBreaks count="1" manualBreakCount="1">
    <brk id="91" max="18"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6"/>
  <sheetViews>
    <sheetView view="pageBreakPreview" zoomScaleNormal="90" zoomScaleSheetLayoutView="100" workbookViewId="0">
      <pane xSplit="1" ySplit="3" topLeftCell="BI4" activePane="bottomRight" state="frozen"/>
      <selection activeCell="E35" sqref="E35"/>
      <selection pane="topRight" activeCell="E35" sqref="E35"/>
      <selection pane="bottomLeft" activeCell="E35" sqref="E35"/>
      <selection pane="bottomRight"/>
    </sheetView>
  </sheetViews>
  <sheetFormatPr defaultRowHeight="12.75"/>
  <cols>
    <col min="1" max="1" width="50.42578125" style="909" customWidth="1"/>
    <col min="2" max="115" width="9.42578125" style="909" customWidth="1"/>
    <col min="116" max="256" width="9.140625" style="909"/>
    <col min="257" max="257" width="50.42578125" style="909" customWidth="1"/>
    <col min="258" max="352" width="9.42578125" style="909" customWidth="1"/>
    <col min="353" max="353" width="12.140625" style="909" customWidth="1"/>
    <col min="354" max="364" width="9.42578125" style="909" customWidth="1"/>
    <col min="365" max="365" width="9.28515625" style="909" customWidth="1"/>
    <col min="366" max="368" width="9.42578125" style="909" customWidth="1"/>
    <col min="369" max="369" width="4.28515625" style="909" customWidth="1"/>
    <col min="370" max="512" width="9.140625" style="909"/>
    <col min="513" max="513" width="50.42578125" style="909" customWidth="1"/>
    <col min="514" max="608" width="9.42578125" style="909" customWidth="1"/>
    <col min="609" max="609" width="12.140625" style="909" customWidth="1"/>
    <col min="610" max="620" width="9.42578125" style="909" customWidth="1"/>
    <col min="621" max="621" width="9.28515625" style="909" customWidth="1"/>
    <col min="622" max="624" width="9.42578125" style="909" customWidth="1"/>
    <col min="625" max="625" width="4.28515625" style="909" customWidth="1"/>
    <col min="626" max="768" width="9.140625" style="909"/>
    <col min="769" max="769" width="50.42578125" style="909" customWidth="1"/>
    <col min="770" max="864" width="9.42578125" style="909" customWidth="1"/>
    <col min="865" max="865" width="12.140625" style="909" customWidth="1"/>
    <col min="866" max="876" width="9.42578125" style="909" customWidth="1"/>
    <col min="877" max="877" width="9.28515625" style="909" customWidth="1"/>
    <col min="878" max="880" width="9.42578125" style="909" customWidth="1"/>
    <col min="881" max="881" width="4.28515625" style="909" customWidth="1"/>
    <col min="882" max="1024" width="9.140625" style="909"/>
    <col min="1025" max="1025" width="50.42578125" style="909" customWidth="1"/>
    <col min="1026" max="1120" width="9.42578125" style="909" customWidth="1"/>
    <col min="1121" max="1121" width="12.140625" style="909" customWidth="1"/>
    <col min="1122" max="1132" width="9.42578125" style="909" customWidth="1"/>
    <col min="1133" max="1133" width="9.28515625" style="909" customWidth="1"/>
    <col min="1134" max="1136" width="9.42578125" style="909" customWidth="1"/>
    <col min="1137" max="1137" width="4.28515625" style="909" customWidth="1"/>
    <col min="1138" max="1280" width="9.140625" style="909"/>
    <col min="1281" max="1281" width="50.42578125" style="909" customWidth="1"/>
    <col min="1282" max="1376" width="9.42578125" style="909" customWidth="1"/>
    <col min="1377" max="1377" width="12.140625" style="909" customWidth="1"/>
    <col min="1378" max="1388" width="9.42578125" style="909" customWidth="1"/>
    <col min="1389" max="1389" width="9.28515625" style="909" customWidth="1"/>
    <col min="1390" max="1392" width="9.42578125" style="909" customWidth="1"/>
    <col min="1393" max="1393" width="4.28515625" style="909" customWidth="1"/>
    <col min="1394" max="1536" width="9.140625" style="909"/>
    <col min="1537" max="1537" width="50.42578125" style="909" customWidth="1"/>
    <col min="1538" max="1632" width="9.42578125" style="909" customWidth="1"/>
    <col min="1633" max="1633" width="12.140625" style="909" customWidth="1"/>
    <col min="1634" max="1644" width="9.42578125" style="909" customWidth="1"/>
    <col min="1645" max="1645" width="9.28515625" style="909" customWidth="1"/>
    <col min="1646" max="1648" width="9.42578125" style="909" customWidth="1"/>
    <col min="1649" max="1649" width="4.28515625" style="909" customWidth="1"/>
    <col min="1650" max="1792" width="9.140625" style="909"/>
    <col min="1793" max="1793" width="50.42578125" style="909" customWidth="1"/>
    <col min="1794" max="1888" width="9.42578125" style="909" customWidth="1"/>
    <col min="1889" max="1889" width="12.140625" style="909" customWidth="1"/>
    <col min="1890" max="1900" width="9.42578125" style="909" customWidth="1"/>
    <col min="1901" max="1901" width="9.28515625" style="909" customWidth="1"/>
    <col min="1902" max="1904" width="9.42578125" style="909" customWidth="1"/>
    <col min="1905" max="1905" width="4.28515625" style="909" customWidth="1"/>
    <col min="1906" max="2048" width="9.140625" style="909"/>
    <col min="2049" max="2049" width="50.42578125" style="909" customWidth="1"/>
    <col min="2050" max="2144" width="9.42578125" style="909" customWidth="1"/>
    <col min="2145" max="2145" width="12.140625" style="909" customWidth="1"/>
    <col min="2146" max="2156" width="9.42578125" style="909" customWidth="1"/>
    <col min="2157" max="2157" width="9.28515625" style="909" customWidth="1"/>
    <col min="2158" max="2160" width="9.42578125" style="909" customWidth="1"/>
    <col min="2161" max="2161" width="4.28515625" style="909" customWidth="1"/>
    <col min="2162" max="2304" width="9.140625" style="909"/>
    <col min="2305" max="2305" width="50.42578125" style="909" customWidth="1"/>
    <col min="2306" max="2400" width="9.42578125" style="909" customWidth="1"/>
    <col min="2401" max="2401" width="12.140625" style="909" customWidth="1"/>
    <col min="2402" max="2412" width="9.42578125" style="909" customWidth="1"/>
    <col min="2413" max="2413" width="9.28515625" style="909" customWidth="1"/>
    <col min="2414" max="2416" width="9.42578125" style="909" customWidth="1"/>
    <col min="2417" max="2417" width="4.28515625" style="909" customWidth="1"/>
    <col min="2418" max="2560" width="9.140625" style="909"/>
    <col min="2561" max="2561" width="50.42578125" style="909" customWidth="1"/>
    <col min="2562" max="2656" width="9.42578125" style="909" customWidth="1"/>
    <col min="2657" max="2657" width="12.140625" style="909" customWidth="1"/>
    <col min="2658" max="2668" width="9.42578125" style="909" customWidth="1"/>
    <col min="2669" max="2669" width="9.28515625" style="909" customWidth="1"/>
    <col min="2670" max="2672" width="9.42578125" style="909" customWidth="1"/>
    <col min="2673" max="2673" width="4.28515625" style="909" customWidth="1"/>
    <col min="2674" max="2816" width="9.140625" style="909"/>
    <col min="2817" max="2817" width="50.42578125" style="909" customWidth="1"/>
    <col min="2818" max="2912" width="9.42578125" style="909" customWidth="1"/>
    <col min="2913" max="2913" width="12.140625" style="909" customWidth="1"/>
    <col min="2914" max="2924" width="9.42578125" style="909" customWidth="1"/>
    <col min="2925" max="2925" width="9.28515625" style="909" customWidth="1"/>
    <col min="2926" max="2928" width="9.42578125" style="909" customWidth="1"/>
    <col min="2929" max="2929" width="4.28515625" style="909" customWidth="1"/>
    <col min="2930" max="3072" width="9.140625" style="909"/>
    <col min="3073" max="3073" width="50.42578125" style="909" customWidth="1"/>
    <col min="3074" max="3168" width="9.42578125" style="909" customWidth="1"/>
    <col min="3169" max="3169" width="12.140625" style="909" customWidth="1"/>
    <col min="3170" max="3180" width="9.42578125" style="909" customWidth="1"/>
    <col min="3181" max="3181" width="9.28515625" style="909" customWidth="1"/>
    <col min="3182" max="3184" width="9.42578125" style="909" customWidth="1"/>
    <col min="3185" max="3185" width="4.28515625" style="909" customWidth="1"/>
    <col min="3186" max="3328" width="9.140625" style="909"/>
    <col min="3329" max="3329" width="50.42578125" style="909" customWidth="1"/>
    <col min="3330" max="3424" width="9.42578125" style="909" customWidth="1"/>
    <col min="3425" max="3425" width="12.140625" style="909" customWidth="1"/>
    <col min="3426" max="3436" width="9.42578125" style="909" customWidth="1"/>
    <col min="3437" max="3437" width="9.28515625" style="909" customWidth="1"/>
    <col min="3438" max="3440" width="9.42578125" style="909" customWidth="1"/>
    <col min="3441" max="3441" width="4.28515625" style="909" customWidth="1"/>
    <col min="3442" max="3584" width="9.140625" style="909"/>
    <col min="3585" max="3585" width="50.42578125" style="909" customWidth="1"/>
    <col min="3586" max="3680" width="9.42578125" style="909" customWidth="1"/>
    <col min="3681" max="3681" width="12.140625" style="909" customWidth="1"/>
    <col min="3682" max="3692" width="9.42578125" style="909" customWidth="1"/>
    <col min="3693" max="3693" width="9.28515625" style="909" customWidth="1"/>
    <col min="3694" max="3696" width="9.42578125" style="909" customWidth="1"/>
    <col min="3697" max="3697" width="4.28515625" style="909" customWidth="1"/>
    <col min="3698" max="3840" width="9.140625" style="909"/>
    <col min="3841" max="3841" width="50.42578125" style="909" customWidth="1"/>
    <col min="3842" max="3936" width="9.42578125" style="909" customWidth="1"/>
    <col min="3937" max="3937" width="12.140625" style="909" customWidth="1"/>
    <col min="3938" max="3948" width="9.42578125" style="909" customWidth="1"/>
    <col min="3949" max="3949" width="9.28515625" style="909" customWidth="1"/>
    <col min="3950" max="3952" width="9.42578125" style="909" customWidth="1"/>
    <col min="3953" max="3953" width="4.28515625" style="909" customWidth="1"/>
    <col min="3954" max="4096" width="9.140625" style="909"/>
    <col min="4097" max="4097" width="50.42578125" style="909" customWidth="1"/>
    <col min="4098" max="4192" width="9.42578125" style="909" customWidth="1"/>
    <col min="4193" max="4193" width="12.140625" style="909" customWidth="1"/>
    <col min="4194" max="4204" width="9.42578125" style="909" customWidth="1"/>
    <col min="4205" max="4205" width="9.28515625" style="909" customWidth="1"/>
    <col min="4206" max="4208" width="9.42578125" style="909" customWidth="1"/>
    <col min="4209" max="4209" width="4.28515625" style="909" customWidth="1"/>
    <col min="4210" max="4352" width="9.140625" style="909"/>
    <col min="4353" max="4353" width="50.42578125" style="909" customWidth="1"/>
    <col min="4354" max="4448" width="9.42578125" style="909" customWidth="1"/>
    <col min="4449" max="4449" width="12.140625" style="909" customWidth="1"/>
    <col min="4450" max="4460" width="9.42578125" style="909" customWidth="1"/>
    <col min="4461" max="4461" width="9.28515625" style="909" customWidth="1"/>
    <col min="4462" max="4464" width="9.42578125" style="909" customWidth="1"/>
    <col min="4465" max="4465" width="4.28515625" style="909" customWidth="1"/>
    <col min="4466" max="4608" width="9.140625" style="909"/>
    <col min="4609" max="4609" width="50.42578125" style="909" customWidth="1"/>
    <col min="4610" max="4704" width="9.42578125" style="909" customWidth="1"/>
    <col min="4705" max="4705" width="12.140625" style="909" customWidth="1"/>
    <col min="4706" max="4716" width="9.42578125" style="909" customWidth="1"/>
    <col min="4717" max="4717" width="9.28515625" style="909" customWidth="1"/>
    <col min="4718" max="4720" width="9.42578125" style="909" customWidth="1"/>
    <col min="4721" max="4721" width="4.28515625" style="909" customWidth="1"/>
    <col min="4722" max="4864" width="9.140625" style="909"/>
    <col min="4865" max="4865" width="50.42578125" style="909" customWidth="1"/>
    <col min="4866" max="4960" width="9.42578125" style="909" customWidth="1"/>
    <col min="4961" max="4961" width="12.140625" style="909" customWidth="1"/>
    <col min="4962" max="4972" width="9.42578125" style="909" customWidth="1"/>
    <col min="4973" max="4973" width="9.28515625" style="909" customWidth="1"/>
    <col min="4974" max="4976" width="9.42578125" style="909" customWidth="1"/>
    <col min="4977" max="4977" width="4.28515625" style="909" customWidth="1"/>
    <col min="4978" max="5120" width="9.140625" style="909"/>
    <col min="5121" max="5121" width="50.42578125" style="909" customWidth="1"/>
    <col min="5122" max="5216" width="9.42578125" style="909" customWidth="1"/>
    <col min="5217" max="5217" width="12.140625" style="909" customWidth="1"/>
    <col min="5218" max="5228" width="9.42578125" style="909" customWidth="1"/>
    <col min="5229" max="5229" width="9.28515625" style="909" customWidth="1"/>
    <col min="5230" max="5232" width="9.42578125" style="909" customWidth="1"/>
    <col min="5233" max="5233" width="4.28515625" style="909" customWidth="1"/>
    <col min="5234" max="5376" width="9.140625" style="909"/>
    <col min="5377" max="5377" width="50.42578125" style="909" customWidth="1"/>
    <col min="5378" max="5472" width="9.42578125" style="909" customWidth="1"/>
    <col min="5473" max="5473" width="12.140625" style="909" customWidth="1"/>
    <col min="5474" max="5484" width="9.42578125" style="909" customWidth="1"/>
    <col min="5485" max="5485" width="9.28515625" style="909" customWidth="1"/>
    <col min="5486" max="5488" width="9.42578125" style="909" customWidth="1"/>
    <col min="5489" max="5489" width="4.28515625" style="909" customWidth="1"/>
    <col min="5490" max="5632" width="9.140625" style="909"/>
    <col min="5633" max="5633" width="50.42578125" style="909" customWidth="1"/>
    <col min="5634" max="5728" width="9.42578125" style="909" customWidth="1"/>
    <col min="5729" max="5729" width="12.140625" style="909" customWidth="1"/>
    <col min="5730" max="5740" width="9.42578125" style="909" customWidth="1"/>
    <col min="5741" max="5741" width="9.28515625" style="909" customWidth="1"/>
    <col min="5742" max="5744" width="9.42578125" style="909" customWidth="1"/>
    <col min="5745" max="5745" width="4.28515625" style="909" customWidth="1"/>
    <col min="5746" max="5888" width="9.140625" style="909"/>
    <col min="5889" max="5889" width="50.42578125" style="909" customWidth="1"/>
    <col min="5890" max="5984" width="9.42578125" style="909" customWidth="1"/>
    <col min="5985" max="5985" width="12.140625" style="909" customWidth="1"/>
    <col min="5986" max="5996" width="9.42578125" style="909" customWidth="1"/>
    <col min="5997" max="5997" width="9.28515625" style="909" customWidth="1"/>
    <col min="5998" max="6000" width="9.42578125" style="909" customWidth="1"/>
    <col min="6001" max="6001" width="4.28515625" style="909" customWidth="1"/>
    <col min="6002" max="6144" width="9.140625" style="909"/>
    <col min="6145" max="6145" width="50.42578125" style="909" customWidth="1"/>
    <col min="6146" max="6240" width="9.42578125" style="909" customWidth="1"/>
    <col min="6241" max="6241" width="12.140625" style="909" customWidth="1"/>
    <col min="6242" max="6252" width="9.42578125" style="909" customWidth="1"/>
    <col min="6253" max="6253" width="9.28515625" style="909" customWidth="1"/>
    <col min="6254" max="6256" width="9.42578125" style="909" customWidth="1"/>
    <col min="6257" max="6257" width="4.28515625" style="909" customWidth="1"/>
    <col min="6258" max="6400" width="9.140625" style="909"/>
    <col min="6401" max="6401" width="50.42578125" style="909" customWidth="1"/>
    <col min="6402" max="6496" width="9.42578125" style="909" customWidth="1"/>
    <col min="6497" max="6497" width="12.140625" style="909" customWidth="1"/>
    <col min="6498" max="6508" width="9.42578125" style="909" customWidth="1"/>
    <col min="6509" max="6509" width="9.28515625" style="909" customWidth="1"/>
    <col min="6510" max="6512" width="9.42578125" style="909" customWidth="1"/>
    <col min="6513" max="6513" width="4.28515625" style="909" customWidth="1"/>
    <col min="6514" max="6656" width="9.140625" style="909"/>
    <col min="6657" max="6657" width="50.42578125" style="909" customWidth="1"/>
    <col min="6658" max="6752" width="9.42578125" style="909" customWidth="1"/>
    <col min="6753" max="6753" width="12.140625" style="909" customWidth="1"/>
    <col min="6754" max="6764" width="9.42578125" style="909" customWidth="1"/>
    <col min="6765" max="6765" width="9.28515625" style="909" customWidth="1"/>
    <col min="6766" max="6768" width="9.42578125" style="909" customWidth="1"/>
    <col min="6769" max="6769" width="4.28515625" style="909" customWidth="1"/>
    <col min="6770" max="6912" width="9.140625" style="909"/>
    <col min="6913" max="6913" width="50.42578125" style="909" customWidth="1"/>
    <col min="6914" max="7008" width="9.42578125" style="909" customWidth="1"/>
    <col min="7009" max="7009" width="12.140625" style="909" customWidth="1"/>
    <col min="7010" max="7020" width="9.42578125" style="909" customWidth="1"/>
    <col min="7021" max="7021" width="9.28515625" style="909" customWidth="1"/>
    <col min="7022" max="7024" width="9.42578125" style="909" customWidth="1"/>
    <col min="7025" max="7025" width="4.28515625" style="909" customWidth="1"/>
    <col min="7026" max="7168" width="9.140625" style="909"/>
    <col min="7169" max="7169" width="50.42578125" style="909" customWidth="1"/>
    <col min="7170" max="7264" width="9.42578125" style="909" customWidth="1"/>
    <col min="7265" max="7265" width="12.140625" style="909" customWidth="1"/>
    <col min="7266" max="7276" width="9.42578125" style="909" customWidth="1"/>
    <col min="7277" max="7277" width="9.28515625" style="909" customWidth="1"/>
    <col min="7278" max="7280" width="9.42578125" style="909" customWidth="1"/>
    <col min="7281" max="7281" width="4.28515625" style="909" customWidth="1"/>
    <col min="7282" max="7424" width="9.140625" style="909"/>
    <col min="7425" max="7425" width="50.42578125" style="909" customWidth="1"/>
    <col min="7426" max="7520" width="9.42578125" style="909" customWidth="1"/>
    <col min="7521" max="7521" width="12.140625" style="909" customWidth="1"/>
    <col min="7522" max="7532" width="9.42578125" style="909" customWidth="1"/>
    <col min="7533" max="7533" width="9.28515625" style="909" customWidth="1"/>
    <col min="7534" max="7536" width="9.42578125" style="909" customWidth="1"/>
    <col min="7537" max="7537" width="4.28515625" style="909" customWidth="1"/>
    <col min="7538" max="7680" width="9.140625" style="909"/>
    <col min="7681" max="7681" width="50.42578125" style="909" customWidth="1"/>
    <col min="7682" max="7776" width="9.42578125" style="909" customWidth="1"/>
    <col min="7777" max="7777" width="12.140625" style="909" customWidth="1"/>
    <col min="7778" max="7788" width="9.42578125" style="909" customWidth="1"/>
    <col min="7789" max="7789" width="9.28515625" style="909" customWidth="1"/>
    <col min="7790" max="7792" width="9.42578125" style="909" customWidth="1"/>
    <col min="7793" max="7793" width="4.28515625" style="909" customWidth="1"/>
    <col min="7794" max="7936" width="9.140625" style="909"/>
    <col min="7937" max="7937" width="50.42578125" style="909" customWidth="1"/>
    <col min="7938" max="8032" width="9.42578125" style="909" customWidth="1"/>
    <col min="8033" max="8033" width="12.140625" style="909" customWidth="1"/>
    <col min="8034" max="8044" width="9.42578125" style="909" customWidth="1"/>
    <col min="8045" max="8045" width="9.28515625" style="909" customWidth="1"/>
    <col min="8046" max="8048" width="9.42578125" style="909" customWidth="1"/>
    <col min="8049" max="8049" width="4.28515625" style="909" customWidth="1"/>
    <col min="8050" max="8192" width="9.140625" style="909"/>
    <col min="8193" max="8193" width="50.42578125" style="909" customWidth="1"/>
    <col min="8194" max="8288" width="9.42578125" style="909" customWidth="1"/>
    <col min="8289" max="8289" width="12.140625" style="909" customWidth="1"/>
    <col min="8290" max="8300" width="9.42578125" style="909" customWidth="1"/>
    <col min="8301" max="8301" width="9.28515625" style="909" customWidth="1"/>
    <col min="8302" max="8304" width="9.42578125" style="909" customWidth="1"/>
    <col min="8305" max="8305" width="4.28515625" style="909" customWidth="1"/>
    <col min="8306" max="8448" width="9.140625" style="909"/>
    <col min="8449" max="8449" width="50.42578125" style="909" customWidth="1"/>
    <col min="8450" max="8544" width="9.42578125" style="909" customWidth="1"/>
    <col min="8545" max="8545" width="12.140625" style="909" customWidth="1"/>
    <col min="8546" max="8556" width="9.42578125" style="909" customWidth="1"/>
    <col min="8557" max="8557" width="9.28515625" style="909" customWidth="1"/>
    <col min="8558" max="8560" width="9.42578125" style="909" customWidth="1"/>
    <col min="8561" max="8561" width="4.28515625" style="909" customWidth="1"/>
    <col min="8562" max="8704" width="9.140625" style="909"/>
    <col min="8705" max="8705" width="50.42578125" style="909" customWidth="1"/>
    <col min="8706" max="8800" width="9.42578125" style="909" customWidth="1"/>
    <col min="8801" max="8801" width="12.140625" style="909" customWidth="1"/>
    <col min="8802" max="8812" width="9.42578125" style="909" customWidth="1"/>
    <col min="8813" max="8813" width="9.28515625" style="909" customWidth="1"/>
    <col min="8814" max="8816" width="9.42578125" style="909" customWidth="1"/>
    <col min="8817" max="8817" width="4.28515625" style="909" customWidth="1"/>
    <col min="8818" max="8960" width="9.140625" style="909"/>
    <col min="8961" max="8961" width="50.42578125" style="909" customWidth="1"/>
    <col min="8962" max="9056" width="9.42578125" style="909" customWidth="1"/>
    <col min="9057" max="9057" width="12.140625" style="909" customWidth="1"/>
    <col min="9058" max="9068" width="9.42578125" style="909" customWidth="1"/>
    <col min="9069" max="9069" width="9.28515625" style="909" customWidth="1"/>
    <col min="9070" max="9072" width="9.42578125" style="909" customWidth="1"/>
    <col min="9073" max="9073" width="4.28515625" style="909" customWidth="1"/>
    <col min="9074" max="9216" width="9.140625" style="909"/>
    <col min="9217" max="9217" width="50.42578125" style="909" customWidth="1"/>
    <col min="9218" max="9312" width="9.42578125" style="909" customWidth="1"/>
    <col min="9313" max="9313" width="12.140625" style="909" customWidth="1"/>
    <col min="9314" max="9324" width="9.42578125" style="909" customWidth="1"/>
    <col min="9325" max="9325" width="9.28515625" style="909" customWidth="1"/>
    <col min="9326" max="9328" width="9.42578125" style="909" customWidth="1"/>
    <col min="9329" max="9329" width="4.28515625" style="909" customWidth="1"/>
    <col min="9330" max="9472" width="9.140625" style="909"/>
    <col min="9473" max="9473" width="50.42578125" style="909" customWidth="1"/>
    <col min="9474" max="9568" width="9.42578125" style="909" customWidth="1"/>
    <col min="9569" max="9569" width="12.140625" style="909" customWidth="1"/>
    <col min="9570" max="9580" width="9.42578125" style="909" customWidth="1"/>
    <col min="9581" max="9581" width="9.28515625" style="909" customWidth="1"/>
    <col min="9582" max="9584" width="9.42578125" style="909" customWidth="1"/>
    <col min="9585" max="9585" width="4.28515625" style="909" customWidth="1"/>
    <col min="9586" max="9728" width="9.140625" style="909"/>
    <col min="9729" max="9729" width="50.42578125" style="909" customWidth="1"/>
    <col min="9730" max="9824" width="9.42578125" style="909" customWidth="1"/>
    <col min="9825" max="9825" width="12.140625" style="909" customWidth="1"/>
    <col min="9826" max="9836" width="9.42578125" style="909" customWidth="1"/>
    <col min="9837" max="9837" width="9.28515625" style="909" customWidth="1"/>
    <col min="9838" max="9840" width="9.42578125" style="909" customWidth="1"/>
    <col min="9841" max="9841" width="4.28515625" style="909" customWidth="1"/>
    <col min="9842" max="9984" width="9.140625" style="909"/>
    <col min="9985" max="9985" width="50.42578125" style="909" customWidth="1"/>
    <col min="9986" max="10080" width="9.42578125" style="909" customWidth="1"/>
    <col min="10081" max="10081" width="12.140625" style="909" customWidth="1"/>
    <col min="10082" max="10092" width="9.42578125" style="909" customWidth="1"/>
    <col min="10093" max="10093" width="9.28515625" style="909" customWidth="1"/>
    <col min="10094" max="10096" width="9.42578125" style="909" customWidth="1"/>
    <col min="10097" max="10097" width="4.28515625" style="909" customWidth="1"/>
    <col min="10098" max="10240" width="9.140625" style="909"/>
    <col min="10241" max="10241" width="50.42578125" style="909" customWidth="1"/>
    <col min="10242" max="10336" width="9.42578125" style="909" customWidth="1"/>
    <col min="10337" max="10337" width="12.140625" style="909" customWidth="1"/>
    <col min="10338" max="10348" width="9.42578125" style="909" customWidth="1"/>
    <col min="10349" max="10349" width="9.28515625" style="909" customWidth="1"/>
    <col min="10350" max="10352" width="9.42578125" style="909" customWidth="1"/>
    <col min="10353" max="10353" width="4.28515625" style="909" customWidth="1"/>
    <col min="10354" max="10496" width="9.140625" style="909"/>
    <col min="10497" max="10497" width="50.42578125" style="909" customWidth="1"/>
    <col min="10498" max="10592" width="9.42578125" style="909" customWidth="1"/>
    <col min="10593" max="10593" width="12.140625" style="909" customWidth="1"/>
    <col min="10594" max="10604" width="9.42578125" style="909" customWidth="1"/>
    <col min="10605" max="10605" width="9.28515625" style="909" customWidth="1"/>
    <col min="10606" max="10608" width="9.42578125" style="909" customWidth="1"/>
    <col min="10609" max="10609" width="4.28515625" style="909" customWidth="1"/>
    <col min="10610" max="10752" width="9.140625" style="909"/>
    <col min="10753" max="10753" width="50.42578125" style="909" customWidth="1"/>
    <col min="10754" max="10848" width="9.42578125" style="909" customWidth="1"/>
    <col min="10849" max="10849" width="12.140625" style="909" customWidth="1"/>
    <col min="10850" max="10860" width="9.42578125" style="909" customWidth="1"/>
    <col min="10861" max="10861" width="9.28515625" style="909" customWidth="1"/>
    <col min="10862" max="10864" width="9.42578125" style="909" customWidth="1"/>
    <col min="10865" max="10865" width="4.28515625" style="909" customWidth="1"/>
    <col min="10866" max="11008" width="9.140625" style="909"/>
    <col min="11009" max="11009" width="50.42578125" style="909" customWidth="1"/>
    <col min="11010" max="11104" width="9.42578125" style="909" customWidth="1"/>
    <col min="11105" max="11105" width="12.140625" style="909" customWidth="1"/>
    <col min="11106" max="11116" width="9.42578125" style="909" customWidth="1"/>
    <col min="11117" max="11117" width="9.28515625" style="909" customWidth="1"/>
    <col min="11118" max="11120" width="9.42578125" style="909" customWidth="1"/>
    <col min="11121" max="11121" width="4.28515625" style="909" customWidth="1"/>
    <col min="11122" max="11264" width="9.140625" style="909"/>
    <col min="11265" max="11265" width="50.42578125" style="909" customWidth="1"/>
    <col min="11266" max="11360" width="9.42578125" style="909" customWidth="1"/>
    <col min="11361" max="11361" width="12.140625" style="909" customWidth="1"/>
    <col min="11362" max="11372" width="9.42578125" style="909" customWidth="1"/>
    <col min="11373" max="11373" width="9.28515625" style="909" customWidth="1"/>
    <col min="11374" max="11376" width="9.42578125" style="909" customWidth="1"/>
    <col min="11377" max="11377" width="4.28515625" style="909" customWidth="1"/>
    <col min="11378" max="11520" width="9.140625" style="909"/>
    <col min="11521" max="11521" width="50.42578125" style="909" customWidth="1"/>
    <col min="11522" max="11616" width="9.42578125" style="909" customWidth="1"/>
    <col min="11617" max="11617" width="12.140625" style="909" customWidth="1"/>
    <col min="11618" max="11628" width="9.42578125" style="909" customWidth="1"/>
    <col min="11629" max="11629" width="9.28515625" style="909" customWidth="1"/>
    <col min="11630" max="11632" width="9.42578125" style="909" customWidth="1"/>
    <col min="11633" max="11633" width="4.28515625" style="909" customWidth="1"/>
    <col min="11634" max="11776" width="9.140625" style="909"/>
    <col min="11777" max="11777" width="50.42578125" style="909" customWidth="1"/>
    <col min="11778" max="11872" width="9.42578125" style="909" customWidth="1"/>
    <col min="11873" max="11873" width="12.140625" style="909" customWidth="1"/>
    <col min="11874" max="11884" width="9.42578125" style="909" customWidth="1"/>
    <col min="11885" max="11885" width="9.28515625" style="909" customWidth="1"/>
    <col min="11886" max="11888" width="9.42578125" style="909" customWidth="1"/>
    <col min="11889" max="11889" width="4.28515625" style="909" customWidth="1"/>
    <col min="11890" max="12032" width="9.140625" style="909"/>
    <col min="12033" max="12033" width="50.42578125" style="909" customWidth="1"/>
    <col min="12034" max="12128" width="9.42578125" style="909" customWidth="1"/>
    <col min="12129" max="12129" width="12.140625" style="909" customWidth="1"/>
    <col min="12130" max="12140" width="9.42578125" style="909" customWidth="1"/>
    <col min="12141" max="12141" width="9.28515625" style="909" customWidth="1"/>
    <col min="12142" max="12144" width="9.42578125" style="909" customWidth="1"/>
    <col min="12145" max="12145" width="4.28515625" style="909" customWidth="1"/>
    <col min="12146" max="12288" width="9.140625" style="909"/>
    <col min="12289" max="12289" width="50.42578125" style="909" customWidth="1"/>
    <col min="12290" max="12384" width="9.42578125" style="909" customWidth="1"/>
    <col min="12385" max="12385" width="12.140625" style="909" customWidth="1"/>
    <col min="12386" max="12396" width="9.42578125" style="909" customWidth="1"/>
    <col min="12397" max="12397" width="9.28515625" style="909" customWidth="1"/>
    <col min="12398" max="12400" width="9.42578125" style="909" customWidth="1"/>
    <col min="12401" max="12401" width="4.28515625" style="909" customWidth="1"/>
    <col min="12402" max="12544" width="9.140625" style="909"/>
    <col min="12545" max="12545" width="50.42578125" style="909" customWidth="1"/>
    <col min="12546" max="12640" width="9.42578125" style="909" customWidth="1"/>
    <col min="12641" max="12641" width="12.140625" style="909" customWidth="1"/>
    <col min="12642" max="12652" width="9.42578125" style="909" customWidth="1"/>
    <col min="12653" max="12653" width="9.28515625" style="909" customWidth="1"/>
    <col min="12654" max="12656" width="9.42578125" style="909" customWidth="1"/>
    <col min="12657" max="12657" width="4.28515625" style="909" customWidth="1"/>
    <col min="12658" max="12800" width="9.140625" style="909"/>
    <col min="12801" max="12801" width="50.42578125" style="909" customWidth="1"/>
    <col min="12802" max="12896" width="9.42578125" style="909" customWidth="1"/>
    <col min="12897" max="12897" width="12.140625" style="909" customWidth="1"/>
    <col min="12898" max="12908" width="9.42578125" style="909" customWidth="1"/>
    <col min="12909" max="12909" width="9.28515625" style="909" customWidth="1"/>
    <col min="12910" max="12912" width="9.42578125" style="909" customWidth="1"/>
    <col min="12913" max="12913" width="4.28515625" style="909" customWidth="1"/>
    <col min="12914" max="13056" width="9.140625" style="909"/>
    <col min="13057" max="13057" width="50.42578125" style="909" customWidth="1"/>
    <col min="13058" max="13152" width="9.42578125" style="909" customWidth="1"/>
    <col min="13153" max="13153" width="12.140625" style="909" customWidth="1"/>
    <col min="13154" max="13164" width="9.42578125" style="909" customWidth="1"/>
    <col min="13165" max="13165" width="9.28515625" style="909" customWidth="1"/>
    <col min="13166" max="13168" width="9.42578125" style="909" customWidth="1"/>
    <col min="13169" max="13169" width="4.28515625" style="909" customWidth="1"/>
    <col min="13170" max="13312" width="9.140625" style="909"/>
    <col min="13313" max="13313" width="50.42578125" style="909" customWidth="1"/>
    <col min="13314" max="13408" width="9.42578125" style="909" customWidth="1"/>
    <col min="13409" max="13409" width="12.140625" style="909" customWidth="1"/>
    <col min="13410" max="13420" width="9.42578125" style="909" customWidth="1"/>
    <col min="13421" max="13421" width="9.28515625" style="909" customWidth="1"/>
    <col min="13422" max="13424" width="9.42578125" style="909" customWidth="1"/>
    <col min="13425" max="13425" width="4.28515625" style="909" customWidth="1"/>
    <col min="13426" max="13568" width="9.140625" style="909"/>
    <col min="13569" max="13569" width="50.42578125" style="909" customWidth="1"/>
    <col min="13570" max="13664" width="9.42578125" style="909" customWidth="1"/>
    <col min="13665" max="13665" width="12.140625" style="909" customWidth="1"/>
    <col min="13666" max="13676" width="9.42578125" style="909" customWidth="1"/>
    <col min="13677" max="13677" width="9.28515625" style="909" customWidth="1"/>
    <col min="13678" max="13680" width="9.42578125" style="909" customWidth="1"/>
    <col min="13681" max="13681" width="4.28515625" style="909" customWidth="1"/>
    <col min="13682" max="13824" width="9.140625" style="909"/>
    <col min="13825" max="13825" width="50.42578125" style="909" customWidth="1"/>
    <col min="13826" max="13920" width="9.42578125" style="909" customWidth="1"/>
    <col min="13921" max="13921" width="12.140625" style="909" customWidth="1"/>
    <col min="13922" max="13932" width="9.42578125" style="909" customWidth="1"/>
    <col min="13933" max="13933" width="9.28515625" style="909" customWidth="1"/>
    <col min="13934" max="13936" width="9.42578125" style="909" customWidth="1"/>
    <col min="13937" max="13937" width="4.28515625" style="909" customWidth="1"/>
    <col min="13938" max="14080" width="9.140625" style="909"/>
    <col min="14081" max="14081" width="50.42578125" style="909" customWidth="1"/>
    <col min="14082" max="14176" width="9.42578125" style="909" customWidth="1"/>
    <col min="14177" max="14177" width="12.140625" style="909" customWidth="1"/>
    <col min="14178" max="14188" width="9.42578125" style="909" customWidth="1"/>
    <col min="14189" max="14189" width="9.28515625" style="909" customWidth="1"/>
    <col min="14190" max="14192" width="9.42578125" style="909" customWidth="1"/>
    <col min="14193" max="14193" width="4.28515625" style="909" customWidth="1"/>
    <col min="14194" max="14336" width="9.140625" style="909"/>
    <col min="14337" max="14337" width="50.42578125" style="909" customWidth="1"/>
    <col min="14338" max="14432" width="9.42578125" style="909" customWidth="1"/>
    <col min="14433" max="14433" width="12.140625" style="909" customWidth="1"/>
    <col min="14434" max="14444" width="9.42578125" style="909" customWidth="1"/>
    <col min="14445" max="14445" width="9.28515625" style="909" customWidth="1"/>
    <col min="14446" max="14448" width="9.42578125" style="909" customWidth="1"/>
    <col min="14449" max="14449" width="4.28515625" style="909" customWidth="1"/>
    <col min="14450" max="14592" width="9.140625" style="909"/>
    <col min="14593" max="14593" width="50.42578125" style="909" customWidth="1"/>
    <col min="14594" max="14688" width="9.42578125" style="909" customWidth="1"/>
    <col min="14689" max="14689" width="12.140625" style="909" customWidth="1"/>
    <col min="14690" max="14700" width="9.42578125" style="909" customWidth="1"/>
    <col min="14701" max="14701" width="9.28515625" style="909" customWidth="1"/>
    <col min="14702" max="14704" width="9.42578125" style="909" customWidth="1"/>
    <col min="14705" max="14705" width="4.28515625" style="909" customWidth="1"/>
    <col min="14706" max="14848" width="9.140625" style="909"/>
    <col min="14849" max="14849" width="50.42578125" style="909" customWidth="1"/>
    <col min="14850" max="14944" width="9.42578125" style="909" customWidth="1"/>
    <col min="14945" max="14945" width="12.140625" style="909" customWidth="1"/>
    <col min="14946" max="14956" width="9.42578125" style="909" customWidth="1"/>
    <col min="14957" max="14957" width="9.28515625" style="909" customWidth="1"/>
    <col min="14958" max="14960" width="9.42578125" style="909" customWidth="1"/>
    <col min="14961" max="14961" width="4.28515625" style="909" customWidth="1"/>
    <col min="14962" max="15104" width="9.140625" style="909"/>
    <col min="15105" max="15105" width="50.42578125" style="909" customWidth="1"/>
    <col min="15106" max="15200" width="9.42578125" style="909" customWidth="1"/>
    <col min="15201" max="15201" width="12.140625" style="909" customWidth="1"/>
    <col min="15202" max="15212" width="9.42578125" style="909" customWidth="1"/>
    <col min="15213" max="15213" width="9.28515625" style="909" customWidth="1"/>
    <col min="15214" max="15216" width="9.42578125" style="909" customWidth="1"/>
    <col min="15217" max="15217" width="4.28515625" style="909" customWidth="1"/>
    <col min="15218" max="15360" width="9.140625" style="909"/>
    <col min="15361" max="15361" width="50.42578125" style="909" customWidth="1"/>
    <col min="15362" max="15456" width="9.42578125" style="909" customWidth="1"/>
    <col min="15457" max="15457" width="12.140625" style="909" customWidth="1"/>
    <col min="15458" max="15468" width="9.42578125" style="909" customWidth="1"/>
    <col min="15469" max="15469" width="9.28515625" style="909" customWidth="1"/>
    <col min="15470" max="15472" width="9.42578125" style="909" customWidth="1"/>
    <col min="15473" max="15473" width="4.28515625" style="909" customWidth="1"/>
    <col min="15474" max="15616" width="9.140625" style="909"/>
    <col min="15617" max="15617" width="50.42578125" style="909" customWidth="1"/>
    <col min="15618" max="15712" width="9.42578125" style="909" customWidth="1"/>
    <col min="15713" max="15713" width="12.140625" style="909" customWidth="1"/>
    <col min="15714" max="15724" width="9.42578125" style="909" customWidth="1"/>
    <col min="15725" max="15725" width="9.28515625" style="909" customWidth="1"/>
    <col min="15726" max="15728" width="9.42578125" style="909" customWidth="1"/>
    <col min="15729" max="15729" width="4.28515625" style="909" customWidth="1"/>
    <col min="15730" max="15872" width="9.140625" style="909"/>
    <col min="15873" max="15873" width="50.42578125" style="909" customWidth="1"/>
    <col min="15874" max="15968" width="9.42578125" style="909" customWidth="1"/>
    <col min="15969" max="15969" width="12.140625" style="909" customWidth="1"/>
    <col min="15970" max="15980" width="9.42578125" style="909" customWidth="1"/>
    <col min="15981" max="15981" width="9.28515625" style="909" customWidth="1"/>
    <col min="15982" max="15984" width="9.42578125" style="909" customWidth="1"/>
    <col min="15985" max="15985" width="4.28515625" style="909" customWidth="1"/>
    <col min="15986" max="16128" width="9.140625" style="909"/>
    <col min="16129" max="16129" width="50.42578125" style="909" customWidth="1"/>
    <col min="16130" max="16224" width="9.42578125" style="909" customWidth="1"/>
    <col min="16225" max="16225" width="12.140625" style="909" customWidth="1"/>
    <col min="16226" max="16236" width="9.42578125" style="909" customWidth="1"/>
    <col min="16237" max="16237" width="9.28515625" style="909" customWidth="1"/>
    <col min="16238" max="16240" width="9.42578125" style="909" customWidth="1"/>
    <col min="16241" max="16241" width="4.28515625" style="909" customWidth="1"/>
    <col min="16242" max="16384" width="9.140625" style="909"/>
  </cols>
  <sheetData>
    <row r="1" spans="1:118" ht="25.5">
      <c r="A1" s="1664" t="s">
        <v>313</v>
      </c>
      <c r="BV1" s="1669"/>
      <c r="BW1" s="1669"/>
      <c r="BX1" s="1669"/>
      <c r="BY1" s="1669"/>
      <c r="BZ1" s="1669"/>
      <c r="CA1" s="1669"/>
      <c r="CB1" s="1669"/>
      <c r="CC1" s="1669"/>
      <c r="CD1" s="1669"/>
      <c r="CE1" s="1669"/>
      <c r="CF1" s="1669"/>
      <c r="CG1" s="1669"/>
      <c r="CH1" s="1669"/>
      <c r="CI1" s="1669"/>
      <c r="CJ1" s="1669"/>
      <c r="CK1" s="1669"/>
      <c r="CL1" s="1669"/>
      <c r="CM1" s="1669"/>
      <c r="CN1" s="1669"/>
      <c r="CO1" s="1669"/>
      <c r="CP1" s="1669"/>
      <c r="CQ1" s="1669"/>
      <c r="CR1" s="1669"/>
      <c r="CS1" s="1669"/>
      <c r="CT1" s="1669"/>
      <c r="CU1" s="1669"/>
      <c r="CV1" s="1669"/>
      <c r="CW1" s="1669"/>
      <c r="CX1" s="1669"/>
      <c r="CY1" s="1669"/>
      <c r="CZ1" s="1669"/>
      <c r="DA1" s="1669"/>
      <c r="DB1" s="1669"/>
      <c r="DC1" s="1669"/>
      <c r="DD1" s="1669"/>
      <c r="DE1" s="1669"/>
      <c r="DF1" s="1669"/>
      <c r="DG1" s="1669"/>
      <c r="DH1" s="1669"/>
      <c r="DI1" s="1669"/>
      <c r="DJ1" s="1669"/>
      <c r="DK1" s="1669"/>
    </row>
    <row r="2" spans="1:118" ht="36.75" thickBot="1">
      <c r="A2" s="2110" t="s">
        <v>344</v>
      </c>
    </row>
    <row r="3" spans="1:118" s="1584" customFormat="1" ht="20.100000000000001" customHeight="1" thickBot="1">
      <c r="A3" s="2087"/>
      <c r="B3" s="1582">
        <v>40179</v>
      </c>
      <c r="C3" s="1583">
        <v>40210</v>
      </c>
      <c r="D3" s="1583">
        <v>40238</v>
      </c>
      <c r="E3" s="1583">
        <v>40269</v>
      </c>
      <c r="F3" s="1583">
        <v>40299</v>
      </c>
      <c r="G3" s="1583">
        <v>40330</v>
      </c>
      <c r="H3" s="1583">
        <v>40360</v>
      </c>
      <c r="I3" s="1583">
        <v>40391</v>
      </c>
      <c r="J3" s="1583">
        <v>40422</v>
      </c>
      <c r="K3" s="1583">
        <v>40452</v>
      </c>
      <c r="L3" s="1583">
        <v>40483</v>
      </c>
      <c r="M3" s="1583">
        <v>40513</v>
      </c>
      <c r="N3" s="1583">
        <v>40544</v>
      </c>
      <c r="O3" s="1583">
        <v>40575</v>
      </c>
      <c r="P3" s="1583">
        <v>40603</v>
      </c>
      <c r="Q3" s="1583">
        <v>40634</v>
      </c>
      <c r="R3" s="1583">
        <v>40664</v>
      </c>
      <c r="S3" s="1583">
        <v>40695</v>
      </c>
      <c r="T3" s="1583">
        <v>40725</v>
      </c>
      <c r="U3" s="1583">
        <v>40756</v>
      </c>
      <c r="V3" s="1583">
        <v>40787</v>
      </c>
      <c r="W3" s="1583">
        <v>40817</v>
      </c>
      <c r="X3" s="1583">
        <v>40848</v>
      </c>
      <c r="Y3" s="1583">
        <v>40878</v>
      </c>
      <c r="Z3" s="1583">
        <v>40909</v>
      </c>
      <c r="AA3" s="1583">
        <v>40940</v>
      </c>
      <c r="AB3" s="1583">
        <v>40969</v>
      </c>
      <c r="AC3" s="1583">
        <v>41000</v>
      </c>
      <c r="AD3" s="1583">
        <v>41030</v>
      </c>
      <c r="AE3" s="1583">
        <v>41061</v>
      </c>
      <c r="AF3" s="1583">
        <v>41091</v>
      </c>
      <c r="AG3" s="1583">
        <v>41122</v>
      </c>
      <c r="AH3" s="1583">
        <v>41153</v>
      </c>
      <c r="AI3" s="1583">
        <v>41183</v>
      </c>
      <c r="AJ3" s="1583">
        <v>41214</v>
      </c>
      <c r="AK3" s="1583">
        <v>41244</v>
      </c>
      <c r="AL3" s="1583">
        <v>41275</v>
      </c>
      <c r="AM3" s="1583">
        <v>41306</v>
      </c>
      <c r="AN3" s="1583">
        <v>41334</v>
      </c>
      <c r="AO3" s="1583">
        <v>41365</v>
      </c>
      <c r="AP3" s="1583">
        <v>41395</v>
      </c>
      <c r="AQ3" s="1583">
        <v>41426</v>
      </c>
      <c r="AR3" s="1583">
        <v>41456</v>
      </c>
      <c r="AS3" s="1583">
        <v>41487</v>
      </c>
      <c r="AT3" s="1583">
        <v>41518</v>
      </c>
      <c r="AU3" s="1583">
        <v>41548</v>
      </c>
      <c r="AV3" s="1583">
        <v>41579</v>
      </c>
      <c r="AW3" s="1583">
        <v>41609</v>
      </c>
      <c r="AX3" s="1583">
        <v>41640</v>
      </c>
      <c r="AY3" s="1583">
        <v>41671</v>
      </c>
      <c r="AZ3" s="1583">
        <v>41699</v>
      </c>
      <c r="BA3" s="1583">
        <v>41730</v>
      </c>
      <c r="BB3" s="1583">
        <v>41760</v>
      </c>
      <c r="BC3" s="1583">
        <v>41791</v>
      </c>
      <c r="BD3" s="1583">
        <v>41821</v>
      </c>
      <c r="BE3" s="1583">
        <v>41852</v>
      </c>
      <c r="BF3" s="1583">
        <v>41883</v>
      </c>
      <c r="BG3" s="1583">
        <v>41913</v>
      </c>
      <c r="BH3" s="1583">
        <v>41944</v>
      </c>
      <c r="BI3" s="1583">
        <v>41974</v>
      </c>
      <c r="BJ3" s="1583">
        <v>42005</v>
      </c>
      <c r="BK3" s="1583">
        <v>42036</v>
      </c>
      <c r="BL3" s="1583">
        <v>42064</v>
      </c>
      <c r="BM3" s="1583">
        <v>42095</v>
      </c>
      <c r="BN3" s="1583">
        <v>42125</v>
      </c>
      <c r="BO3" s="1583">
        <v>42156</v>
      </c>
      <c r="BP3" s="1583">
        <v>42186</v>
      </c>
      <c r="BQ3" s="1583">
        <v>42217</v>
      </c>
      <c r="BR3" s="1583">
        <v>42248</v>
      </c>
      <c r="BS3" s="1583">
        <v>42278</v>
      </c>
      <c r="BT3" s="1583">
        <v>42309</v>
      </c>
      <c r="BU3" s="1583">
        <v>42339</v>
      </c>
      <c r="BV3" s="1583">
        <v>42370</v>
      </c>
      <c r="BW3" s="1583">
        <v>42401</v>
      </c>
      <c r="BX3" s="1583">
        <v>42430</v>
      </c>
      <c r="BY3" s="1583">
        <v>42461</v>
      </c>
      <c r="BZ3" s="1583">
        <v>42491</v>
      </c>
      <c r="CA3" s="1583">
        <v>42522</v>
      </c>
      <c r="CB3" s="1583">
        <v>42552</v>
      </c>
      <c r="CC3" s="1583">
        <v>42583</v>
      </c>
      <c r="CD3" s="1583">
        <v>42614</v>
      </c>
      <c r="CE3" s="1583">
        <v>42644</v>
      </c>
      <c r="CF3" s="1583">
        <v>42675</v>
      </c>
      <c r="CG3" s="1583">
        <v>42705</v>
      </c>
      <c r="CH3" s="1583">
        <v>42736</v>
      </c>
      <c r="CI3" s="1583">
        <v>42767</v>
      </c>
      <c r="CJ3" s="1583">
        <v>42795</v>
      </c>
      <c r="CK3" s="1583">
        <v>42826</v>
      </c>
      <c r="CL3" s="1583">
        <v>42856</v>
      </c>
      <c r="CM3" s="1583">
        <v>42887</v>
      </c>
      <c r="CN3" s="1583">
        <v>42917</v>
      </c>
      <c r="CO3" s="1583">
        <v>42948</v>
      </c>
      <c r="CP3" s="1583">
        <v>42979</v>
      </c>
      <c r="CQ3" s="1583">
        <v>43009</v>
      </c>
      <c r="CR3" s="1583">
        <v>43040</v>
      </c>
      <c r="CS3" s="1583">
        <v>43070</v>
      </c>
      <c r="CT3" s="1583">
        <v>43101</v>
      </c>
      <c r="CU3" s="1583">
        <v>43132</v>
      </c>
      <c r="CV3" s="1583">
        <v>43160</v>
      </c>
      <c r="CW3" s="1583">
        <v>43191</v>
      </c>
      <c r="CX3" s="1583">
        <v>43221</v>
      </c>
      <c r="CY3" s="1583">
        <v>43252</v>
      </c>
      <c r="CZ3" s="1583">
        <v>43282</v>
      </c>
      <c r="DA3" s="1583">
        <v>43313</v>
      </c>
      <c r="DB3" s="1583">
        <v>43344</v>
      </c>
      <c r="DC3" s="1583">
        <v>43374</v>
      </c>
      <c r="DD3" s="1583">
        <v>43405</v>
      </c>
      <c r="DE3" s="1583">
        <v>43435</v>
      </c>
      <c r="DF3" s="1583" t="s">
        <v>1249</v>
      </c>
      <c r="DG3" s="1583" t="s">
        <v>1250</v>
      </c>
      <c r="DH3" s="1583" t="s">
        <v>1251</v>
      </c>
      <c r="DI3" s="1583" t="s">
        <v>1259</v>
      </c>
      <c r="DJ3" s="1583" t="s">
        <v>1260</v>
      </c>
      <c r="DK3" s="1583" t="s">
        <v>1261</v>
      </c>
      <c r="DL3" s="1677" t="s">
        <v>1270</v>
      </c>
      <c r="DM3" s="1677">
        <v>43696</v>
      </c>
      <c r="DN3" s="2051">
        <v>43727</v>
      </c>
    </row>
    <row r="4" spans="1:118" ht="20.100000000000001" customHeight="1">
      <c r="A4" s="1580" t="s">
        <v>413</v>
      </c>
      <c r="B4" s="2111">
        <v>170.8716</v>
      </c>
      <c r="C4" s="2111">
        <v>198.75909999999999</v>
      </c>
      <c r="D4" s="2111">
        <v>164.46390000000002</v>
      </c>
      <c r="E4" s="2111">
        <v>237.12029999999999</v>
      </c>
      <c r="F4" s="2111">
        <v>273.43919999999997</v>
      </c>
      <c r="G4" s="2111">
        <v>281.27199999999999</v>
      </c>
      <c r="H4" s="2111">
        <v>183.01049999999998</v>
      </c>
      <c r="I4" s="2111">
        <v>336.3218</v>
      </c>
      <c r="J4" s="2111">
        <v>353.83339999999998</v>
      </c>
      <c r="K4" s="2111">
        <v>226.66070000000002</v>
      </c>
      <c r="L4" s="2111">
        <v>235.06309999999999</v>
      </c>
      <c r="M4" s="2111">
        <v>280.81400000000002</v>
      </c>
      <c r="N4" s="2111">
        <v>181.65090000000004</v>
      </c>
      <c r="O4" s="2111">
        <v>179.56620000000001</v>
      </c>
      <c r="P4" s="2111">
        <v>174.65539999999999</v>
      </c>
      <c r="Q4" s="2111">
        <v>206.7963</v>
      </c>
      <c r="R4" s="2111">
        <v>210.00389999999999</v>
      </c>
      <c r="S4" s="2111">
        <v>260.45599999999996</v>
      </c>
      <c r="T4" s="2111">
        <v>553.36699999999996</v>
      </c>
      <c r="U4" s="2111">
        <v>280.35550000000001</v>
      </c>
      <c r="V4" s="2111">
        <v>258.02590000000004</v>
      </c>
      <c r="W4" s="2111">
        <v>261.56279999999998</v>
      </c>
      <c r="X4" s="2111">
        <v>303.22549999999995</v>
      </c>
      <c r="Y4" s="2111">
        <v>507.31610000000001</v>
      </c>
      <c r="Z4" s="2111">
        <v>266.08800000000002</v>
      </c>
      <c r="AA4" s="2111">
        <v>173.76500000000001</v>
      </c>
      <c r="AB4" s="2111">
        <v>338.64099999999996</v>
      </c>
      <c r="AC4" s="2111">
        <v>328.214</v>
      </c>
      <c r="AD4" s="2111">
        <v>206.79600000000002</v>
      </c>
      <c r="AE4" s="2111">
        <v>241.68059999999997</v>
      </c>
      <c r="AF4" s="2111">
        <v>243.33500000000001</v>
      </c>
      <c r="AG4" s="2111">
        <v>197.43899999999999</v>
      </c>
      <c r="AH4" s="2111">
        <v>199.077</v>
      </c>
      <c r="AI4" s="2111">
        <v>250.58500000000001</v>
      </c>
      <c r="AJ4" s="2111">
        <v>277.346</v>
      </c>
      <c r="AK4" s="2111">
        <v>433.041</v>
      </c>
      <c r="AL4" s="2111">
        <v>228.07</v>
      </c>
      <c r="AM4" s="2111">
        <v>238.13400000000001</v>
      </c>
      <c r="AN4" s="2111">
        <v>380.47999999999996</v>
      </c>
      <c r="AO4" s="2111">
        <v>276.71999999999997</v>
      </c>
      <c r="AP4" s="2111">
        <v>246.554</v>
      </c>
      <c r="AQ4" s="2111">
        <v>251.291</v>
      </c>
      <c r="AR4" s="2111">
        <v>417.07600000000002</v>
      </c>
      <c r="AS4" s="2111">
        <v>227.03800000000001</v>
      </c>
      <c r="AT4" s="2111">
        <v>377.197</v>
      </c>
      <c r="AU4" s="2111">
        <v>227.36199999999999</v>
      </c>
      <c r="AV4" s="2111">
        <v>222.80600000000004</v>
      </c>
      <c r="AW4" s="2111">
        <v>269.46699999999998</v>
      </c>
      <c r="AX4" s="2111">
        <v>230.40700000000001</v>
      </c>
      <c r="AY4" s="2111">
        <v>231.85699999999997</v>
      </c>
      <c r="AZ4" s="2111">
        <v>343.03399999999999</v>
      </c>
      <c r="BA4" s="2111">
        <v>244.8</v>
      </c>
      <c r="BB4" s="2111">
        <v>242.39099999999999</v>
      </c>
      <c r="BC4" s="2111">
        <v>337.65699999999998</v>
      </c>
      <c r="BD4" s="2111">
        <v>298.267</v>
      </c>
      <c r="BE4" s="2111">
        <v>247.57400000000001</v>
      </c>
      <c r="BF4" s="2111">
        <v>342.85699999999997</v>
      </c>
      <c r="BG4" s="2111">
        <v>277.01400000000001</v>
      </c>
      <c r="BH4" s="2111">
        <v>228.64699999999999</v>
      </c>
      <c r="BI4" s="2111">
        <v>263.26599999999996</v>
      </c>
      <c r="BJ4" s="2111">
        <v>264.95499999999998</v>
      </c>
      <c r="BK4" s="2111">
        <v>201.774</v>
      </c>
      <c r="BL4" s="2111">
        <v>503.28800000000001</v>
      </c>
      <c r="BM4" s="2111">
        <v>176.23799999999997</v>
      </c>
      <c r="BN4" s="2111">
        <v>153.65899999999999</v>
      </c>
      <c r="BO4" s="2111">
        <v>168.643</v>
      </c>
      <c r="BP4" s="2111">
        <v>388.43900000000002</v>
      </c>
      <c r="BQ4" s="2111">
        <v>211.251</v>
      </c>
      <c r="BR4" s="2111">
        <v>394.33000000000004</v>
      </c>
      <c r="BS4" s="2111">
        <v>327.25700000000006</v>
      </c>
      <c r="BT4" s="2111">
        <v>240.13800000000001</v>
      </c>
      <c r="BU4" s="2111">
        <v>179.59300000000002</v>
      </c>
      <c r="BV4" s="2111">
        <v>203.11399999999998</v>
      </c>
      <c r="BW4" s="2111">
        <v>164.405</v>
      </c>
      <c r="BX4" s="2111">
        <v>182.69699999999997</v>
      </c>
      <c r="BY4" s="2111">
        <v>319.81200000000001</v>
      </c>
      <c r="BZ4" s="2111">
        <v>119.22800000000001</v>
      </c>
      <c r="CA4" s="2111">
        <v>239.52199999999999</v>
      </c>
      <c r="CB4" s="2111">
        <v>342.04999999999995</v>
      </c>
      <c r="CC4" s="2111">
        <v>333.58600000000001</v>
      </c>
      <c r="CD4" s="2111">
        <v>263.06900000000002</v>
      </c>
      <c r="CE4" s="2111">
        <v>181.06700000000001</v>
      </c>
      <c r="CF4" s="2111">
        <v>211.86099999999999</v>
      </c>
      <c r="CG4" s="2111">
        <v>412.125</v>
      </c>
      <c r="CH4" s="2111">
        <v>676.32420073557</v>
      </c>
      <c r="CI4" s="2111">
        <v>199.04629145917002</v>
      </c>
      <c r="CJ4" s="2111">
        <v>175.92755997451002</v>
      </c>
      <c r="CK4" s="2111">
        <v>44.093999999999994</v>
      </c>
      <c r="CL4" s="2111">
        <v>410.31500000000005</v>
      </c>
      <c r="CM4" s="2111">
        <v>193.822</v>
      </c>
      <c r="CN4" s="2111">
        <v>354.36599999999999</v>
      </c>
      <c r="CO4" s="2111">
        <v>197.45800000000003</v>
      </c>
      <c r="CP4" s="2111">
        <v>279.108</v>
      </c>
      <c r="CQ4" s="2111">
        <v>226.43100000000001</v>
      </c>
      <c r="CR4" s="2111">
        <v>79.353000000000009</v>
      </c>
      <c r="CS4" s="2111">
        <v>635.95600000000013</v>
      </c>
      <c r="CT4" s="2111">
        <v>315.33072647671997</v>
      </c>
      <c r="CU4" s="2111">
        <v>250.65600000000001</v>
      </c>
      <c r="CV4" s="2111">
        <v>269.12886351184</v>
      </c>
      <c r="CW4" s="2111">
        <v>321.84076795293998</v>
      </c>
      <c r="CX4" s="2111">
        <v>470.76331109797997</v>
      </c>
      <c r="CY4" s="2111">
        <v>293.387</v>
      </c>
      <c r="CZ4" s="2111">
        <v>307.089</v>
      </c>
      <c r="DA4" s="2111">
        <v>312.45999999999998</v>
      </c>
      <c r="DB4" s="2111">
        <v>327.22999999999996</v>
      </c>
      <c r="DC4" s="2111">
        <v>390.45299999999997</v>
      </c>
      <c r="DD4" s="2111">
        <v>318.66899999999998</v>
      </c>
      <c r="DE4" s="2111">
        <v>338.62599999999998</v>
      </c>
      <c r="DF4" s="2111">
        <v>339.77154678585299</v>
      </c>
      <c r="DG4" s="2111">
        <v>329.00422173194198</v>
      </c>
      <c r="DH4" s="2111">
        <v>422.95665260193005</v>
      </c>
      <c r="DI4" s="2111">
        <v>315.95931661905297</v>
      </c>
      <c r="DJ4" s="2111">
        <v>265.435202845579</v>
      </c>
      <c r="DK4" s="2111">
        <v>334.39010979774798</v>
      </c>
      <c r="DL4" s="1669">
        <v>406.34999491315398</v>
      </c>
      <c r="DM4" s="1669">
        <v>363.11994878079997</v>
      </c>
      <c r="DN4" s="1669">
        <v>444.71849526043007</v>
      </c>
    </row>
    <row r="5" spans="1:118" ht="20.100000000000001" customHeight="1">
      <c r="A5" s="1580" t="s">
        <v>414</v>
      </c>
      <c r="B5" s="2111">
        <v>0</v>
      </c>
      <c r="C5" s="2111">
        <v>33.4908</v>
      </c>
      <c r="D5" s="2111">
        <v>19.5</v>
      </c>
      <c r="E5" s="2111">
        <v>0</v>
      </c>
      <c r="F5" s="2111">
        <v>19.698499999999999</v>
      </c>
      <c r="G5" s="2111">
        <v>3.1425999999999998</v>
      </c>
      <c r="H5" s="2111">
        <v>26.710100000000001</v>
      </c>
      <c r="I5" s="2111">
        <v>46.656799999999997</v>
      </c>
      <c r="J5" s="2111">
        <v>0</v>
      </c>
      <c r="K5" s="2111">
        <v>22.75</v>
      </c>
      <c r="L5" s="2111">
        <v>2.0598999999999998</v>
      </c>
      <c r="M5" s="2111">
        <v>27.314800000000002</v>
      </c>
      <c r="N5" s="2111">
        <v>1.73</v>
      </c>
      <c r="O5" s="2111">
        <v>23.238</v>
      </c>
      <c r="P5" s="2111">
        <v>17.342300000000002</v>
      </c>
      <c r="Q5" s="2111">
        <v>12.375</v>
      </c>
      <c r="R5" s="2111">
        <v>14.3475</v>
      </c>
      <c r="S5" s="2111">
        <v>39.559799999999996</v>
      </c>
      <c r="T5" s="2111">
        <v>57.143499999999996</v>
      </c>
      <c r="U5" s="2111">
        <v>37.257300000000001</v>
      </c>
      <c r="V5" s="2111">
        <v>0</v>
      </c>
      <c r="W5" s="2111">
        <v>50.545999999999999</v>
      </c>
      <c r="X5" s="2111">
        <v>15.987400000000001</v>
      </c>
      <c r="Y5" s="2111">
        <v>50.646899999999995</v>
      </c>
      <c r="Z5" s="2111">
        <v>37.646999999999998</v>
      </c>
      <c r="AA5" s="2111">
        <v>47.391999999999996</v>
      </c>
      <c r="AB5" s="2111">
        <v>0</v>
      </c>
      <c r="AC5" s="2111">
        <v>37.5</v>
      </c>
      <c r="AD5" s="2111">
        <v>33.574599999999997</v>
      </c>
      <c r="AE5" s="2111">
        <v>0</v>
      </c>
      <c r="AF5" s="2111">
        <v>26.041999999999998</v>
      </c>
      <c r="AG5" s="2111">
        <v>15.875</v>
      </c>
      <c r="AH5" s="2111">
        <v>8.968</v>
      </c>
      <c r="AI5" s="2111">
        <v>42.915999999999997</v>
      </c>
      <c r="AJ5" s="2111">
        <v>28.786999999999999</v>
      </c>
      <c r="AK5" s="2111">
        <v>0</v>
      </c>
      <c r="AL5" s="2111">
        <v>38.35</v>
      </c>
      <c r="AM5" s="2111">
        <v>16.724000000000004</v>
      </c>
      <c r="AN5" s="2111">
        <v>24.14</v>
      </c>
      <c r="AO5" s="2111">
        <v>50.648000000000003</v>
      </c>
      <c r="AP5" s="2111">
        <v>18.282</v>
      </c>
      <c r="AQ5" s="2111">
        <v>13.349</v>
      </c>
      <c r="AR5" s="2111">
        <v>43.968000000000004</v>
      </c>
      <c r="AS5" s="2111">
        <v>22.968999999999998</v>
      </c>
      <c r="AT5" s="2111">
        <v>8.968</v>
      </c>
      <c r="AU5" s="2111">
        <v>87.75800000000001</v>
      </c>
      <c r="AV5" s="2111">
        <v>12.837999999999999</v>
      </c>
      <c r="AW5" s="2111">
        <v>49.877000000000002</v>
      </c>
      <c r="AX5" s="2111">
        <v>43.195999999999998</v>
      </c>
      <c r="AY5" s="2111">
        <v>21.678999999999998</v>
      </c>
      <c r="AZ5" s="2111">
        <v>15.562999999999999</v>
      </c>
      <c r="BA5" s="2111">
        <v>37.744</v>
      </c>
      <c r="BB5" s="2111">
        <v>25.981000000000002</v>
      </c>
      <c r="BC5" s="2111">
        <v>21.180999999999997</v>
      </c>
      <c r="BD5" s="2111">
        <v>20.981999999999999</v>
      </c>
      <c r="BE5" s="2111">
        <v>58.216999999999999</v>
      </c>
      <c r="BF5" s="2111">
        <v>31.64</v>
      </c>
      <c r="BG5" s="2111">
        <v>0</v>
      </c>
      <c r="BH5" s="2111">
        <v>80.53</v>
      </c>
      <c r="BI5" s="2111">
        <v>20.652000000000001</v>
      </c>
      <c r="BJ5" s="2111">
        <v>0</v>
      </c>
      <c r="BK5" s="2111">
        <v>19.882999999999999</v>
      </c>
      <c r="BL5" s="2111">
        <v>44.334000000000003</v>
      </c>
      <c r="BM5" s="2111">
        <v>3.8149999999999999</v>
      </c>
      <c r="BN5" s="2111">
        <v>35.998000000000005</v>
      </c>
      <c r="BO5" s="2111">
        <v>8.2970000000000006</v>
      </c>
      <c r="BP5" s="2111">
        <v>27.35</v>
      </c>
      <c r="BQ5" s="2111">
        <v>29.036999999999999</v>
      </c>
      <c r="BR5" s="2111">
        <v>33.759</v>
      </c>
      <c r="BS5" s="2111">
        <v>21.934000000000001</v>
      </c>
      <c r="BT5" s="2111">
        <v>41.597000000000001</v>
      </c>
      <c r="BU5" s="2111">
        <v>72.543999999999997</v>
      </c>
      <c r="BV5" s="2111">
        <v>0</v>
      </c>
      <c r="BW5" s="2111">
        <v>25.692999999999998</v>
      </c>
      <c r="BX5" s="2111">
        <v>33.034999999999997</v>
      </c>
      <c r="BY5" s="2111">
        <v>54.543999999999997</v>
      </c>
      <c r="BZ5" s="2111">
        <v>29.280999999999999</v>
      </c>
      <c r="CA5" s="2111">
        <v>29.18</v>
      </c>
      <c r="CB5" s="2111">
        <v>29.280999999999999</v>
      </c>
      <c r="CC5" s="2111">
        <v>29.280999999999999</v>
      </c>
      <c r="CD5" s="2111">
        <v>29.280999999999999</v>
      </c>
      <c r="CE5" s="2111">
        <v>29.280999999999999</v>
      </c>
      <c r="CF5" s="2111">
        <v>29.280999999999999</v>
      </c>
      <c r="CG5" s="2111">
        <v>25.86</v>
      </c>
      <c r="CH5" s="2111">
        <v>23.447000000000003</v>
      </c>
      <c r="CI5" s="2111">
        <v>40.555999999999997</v>
      </c>
      <c r="CJ5" s="2111">
        <v>34.917999999999999</v>
      </c>
      <c r="CK5" s="2111">
        <v>34.917999999999999</v>
      </c>
      <c r="CL5" s="2111">
        <v>34.817999999999998</v>
      </c>
      <c r="CM5" s="2111">
        <v>40.362000000000002</v>
      </c>
      <c r="CN5" s="2111">
        <v>42.222999999999999</v>
      </c>
      <c r="CO5" s="2111">
        <v>37.130000000000003</v>
      </c>
      <c r="CP5" s="2111">
        <v>38.036000000000001</v>
      </c>
      <c r="CQ5" s="2111">
        <v>38.018999999999998</v>
      </c>
      <c r="CR5" s="2111">
        <v>38.018999999999998</v>
      </c>
      <c r="CS5" s="2111">
        <v>38.018999999999998</v>
      </c>
      <c r="CT5" s="2111">
        <v>38.037999999999997</v>
      </c>
      <c r="CU5" s="2111">
        <v>38.037999999999997</v>
      </c>
      <c r="CV5" s="2111">
        <v>38.037999999999997</v>
      </c>
      <c r="CW5" s="2111">
        <v>38.037999999999997</v>
      </c>
      <c r="CX5" s="2111">
        <v>38.037999999999997</v>
      </c>
      <c r="CY5" s="2111">
        <v>38.037999999999997</v>
      </c>
      <c r="CZ5" s="2111">
        <v>38.037999999999997</v>
      </c>
      <c r="DA5" s="2111">
        <v>38.037999999999997</v>
      </c>
      <c r="DB5" s="2111">
        <v>38.037999999999997</v>
      </c>
      <c r="DC5" s="2111">
        <v>38.037999999999997</v>
      </c>
      <c r="DD5" s="2111">
        <v>38.037999999999997</v>
      </c>
      <c r="DE5" s="2111">
        <v>38.037999999999997</v>
      </c>
      <c r="DF5" s="2111">
        <v>38.216000000000001</v>
      </c>
      <c r="DG5" s="2111">
        <v>38.216000000000001</v>
      </c>
      <c r="DH5" s="2111">
        <v>38.433</v>
      </c>
      <c r="DI5" s="2111">
        <v>38.433</v>
      </c>
      <c r="DJ5" s="2111">
        <v>38.433</v>
      </c>
      <c r="DK5" s="2111">
        <v>38.433</v>
      </c>
      <c r="DL5" s="1669">
        <v>38.433</v>
      </c>
      <c r="DM5" s="1669">
        <v>38.433</v>
      </c>
      <c r="DN5" s="1669">
        <v>39.94</v>
      </c>
    </row>
    <row r="6" spans="1:118" ht="20.100000000000001" customHeight="1">
      <c r="A6" s="1580" t="s">
        <v>419</v>
      </c>
      <c r="B6" s="2111">
        <v>167.74020000000002</v>
      </c>
      <c r="C6" s="2111">
        <v>326.80879999999996</v>
      </c>
      <c r="D6" s="2111">
        <v>266.4819</v>
      </c>
      <c r="E6" s="2111">
        <v>149.7081</v>
      </c>
      <c r="F6" s="2111">
        <v>347.32990000000001</v>
      </c>
      <c r="G6" s="2111">
        <v>445.18370000000004</v>
      </c>
      <c r="H6" s="2111">
        <v>279.55160000000001</v>
      </c>
      <c r="I6" s="2111">
        <v>392.66019999999997</v>
      </c>
      <c r="J6" s="2111">
        <v>162.5934</v>
      </c>
      <c r="K6" s="2111">
        <v>611.39799999999991</v>
      </c>
      <c r="L6" s="2111">
        <v>451.99199999999996</v>
      </c>
      <c r="M6" s="2111">
        <v>394.99801000000002</v>
      </c>
      <c r="N6" s="2111">
        <v>239.27219999999997</v>
      </c>
      <c r="O6" s="2111">
        <v>240.36769999999999</v>
      </c>
      <c r="P6" s="2111">
        <v>264.01440000000002</v>
      </c>
      <c r="Q6" s="2111">
        <v>257.56470000000002</v>
      </c>
      <c r="R6" s="2111">
        <v>449.47470000000004</v>
      </c>
      <c r="S6" s="2111">
        <v>313.26139999999998</v>
      </c>
      <c r="T6" s="2111">
        <v>245.53359999999998</v>
      </c>
      <c r="U6" s="2111">
        <v>577.7118999999999</v>
      </c>
      <c r="V6" s="2111">
        <v>429.6336</v>
      </c>
      <c r="W6" s="2111">
        <v>-34.360900000000022</v>
      </c>
      <c r="X6" s="2111">
        <v>570.29310000000009</v>
      </c>
      <c r="Y6" s="2111">
        <v>641.20180000000005</v>
      </c>
      <c r="Z6" s="2111">
        <v>159.17499999999998</v>
      </c>
      <c r="AA6" s="2111">
        <v>311.20100000000002</v>
      </c>
      <c r="AB6" s="2111">
        <v>394.66300000000001</v>
      </c>
      <c r="AC6" s="2111">
        <v>399.89699999999999</v>
      </c>
      <c r="AD6" s="2111">
        <v>299.93430000000001</v>
      </c>
      <c r="AE6" s="2111">
        <v>271.5693</v>
      </c>
      <c r="AF6" s="2111">
        <v>433.28700000000003</v>
      </c>
      <c r="AG6" s="2111">
        <v>291.637</v>
      </c>
      <c r="AH6" s="2111">
        <v>375.58600000000001</v>
      </c>
      <c r="AI6" s="2111">
        <v>384.80299999999994</v>
      </c>
      <c r="AJ6" s="2111">
        <v>299.55099999999999</v>
      </c>
      <c r="AK6" s="2111">
        <v>483.93400000000003</v>
      </c>
      <c r="AL6" s="1669">
        <v>80.911999999999992</v>
      </c>
      <c r="AM6" s="2111">
        <v>555.22500000000002</v>
      </c>
      <c r="AN6" s="2111">
        <v>319.43700000000001</v>
      </c>
      <c r="AO6" s="2111">
        <v>459.93800000000005</v>
      </c>
      <c r="AP6" s="2111">
        <v>319.39599999999996</v>
      </c>
      <c r="AQ6" s="2111">
        <v>299.73200000000003</v>
      </c>
      <c r="AR6" s="2111">
        <v>442.86970000000002</v>
      </c>
      <c r="AS6" s="2111">
        <v>209.85</v>
      </c>
      <c r="AT6" s="2111">
        <v>487.13600000000002</v>
      </c>
      <c r="AU6" s="2111">
        <v>425.21100000000001</v>
      </c>
      <c r="AV6" s="2111">
        <v>305.97400000000005</v>
      </c>
      <c r="AW6" s="2111">
        <v>610.00450000000001</v>
      </c>
      <c r="AX6" s="2111">
        <v>331.95000000000005</v>
      </c>
      <c r="AY6" s="2111">
        <v>261.46100000000001</v>
      </c>
      <c r="AZ6" s="2111">
        <v>414.589</v>
      </c>
      <c r="BA6" s="2111">
        <v>312.90700000000004</v>
      </c>
      <c r="BB6" s="2111">
        <v>266.99</v>
      </c>
      <c r="BC6" s="2111">
        <v>289.91099999999994</v>
      </c>
      <c r="BD6" s="2111">
        <v>433.78999999999996</v>
      </c>
      <c r="BE6" s="2111">
        <v>399.06499999999994</v>
      </c>
      <c r="BF6" s="2111">
        <v>319.62200000000001</v>
      </c>
      <c r="BG6" s="2111">
        <v>355.35399999999998</v>
      </c>
      <c r="BH6" s="2111">
        <v>319.18499999999995</v>
      </c>
      <c r="BI6" s="2111">
        <v>418.59100000000007</v>
      </c>
      <c r="BJ6" s="2111">
        <v>372.7240000000001</v>
      </c>
      <c r="BK6" s="2111">
        <v>188.28500000000003</v>
      </c>
      <c r="BL6" s="2111">
        <v>599.52500000000009</v>
      </c>
      <c r="BM6" s="2111">
        <v>217.33199999999999</v>
      </c>
      <c r="BN6" s="2111">
        <v>545.01099999999997</v>
      </c>
      <c r="BO6" s="2111">
        <v>222.14500000000001</v>
      </c>
      <c r="BP6" s="2111">
        <v>404.339</v>
      </c>
      <c r="BQ6" s="2111">
        <v>359.39300000000003</v>
      </c>
      <c r="BR6" s="2111">
        <v>375.79699999999997</v>
      </c>
      <c r="BS6" s="2111">
        <v>292.00400000000002</v>
      </c>
      <c r="BT6" s="2111">
        <v>426.05599999999998</v>
      </c>
      <c r="BU6" s="2111">
        <v>764.75399999999991</v>
      </c>
      <c r="BV6" s="2111">
        <v>119.333</v>
      </c>
      <c r="BW6" s="2111">
        <v>570.61800000000005</v>
      </c>
      <c r="BX6" s="2111">
        <v>392.49099999999999</v>
      </c>
      <c r="BY6" s="2111">
        <v>688.94199999999989</v>
      </c>
      <c r="BZ6" s="2111">
        <v>298.09699999999998</v>
      </c>
      <c r="CA6" s="2111">
        <v>420.34300000000002</v>
      </c>
      <c r="CB6" s="2111">
        <v>509.60699999999997</v>
      </c>
      <c r="CC6" s="2111">
        <v>427.25100000000003</v>
      </c>
      <c r="CD6" s="2111">
        <v>407.84899999999999</v>
      </c>
      <c r="CE6" s="2111">
        <v>340.85500000000002</v>
      </c>
      <c r="CF6" s="2111">
        <v>350.06299999999999</v>
      </c>
      <c r="CG6" s="2111">
        <v>794.96699999999998</v>
      </c>
      <c r="CH6" s="2111">
        <v>453.56200000000001</v>
      </c>
      <c r="CI6" s="2111">
        <v>416.399</v>
      </c>
      <c r="CJ6" s="2111">
        <v>972.58400000000006</v>
      </c>
      <c r="CK6" s="2111">
        <v>343.49000000000007</v>
      </c>
      <c r="CL6" s="2111">
        <v>547.1400000000001</v>
      </c>
      <c r="CM6" s="2111">
        <v>412.48700000000002</v>
      </c>
      <c r="CN6" s="2111">
        <v>580.58600000000001</v>
      </c>
      <c r="CO6" s="2111">
        <v>550.15800000000002</v>
      </c>
      <c r="CP6" s="2111">
        <v>461.75599999999997</v>
      </c>
      <c r="CQ6" s="2111">
        <v>403.21499999999997</v>
      </c>
      <c r="CR6" s="2111">
        <v>422.15499999999997</v>
      </c>
      <c r="CS6" s="2111">
        <v>1084.9850000000001</v>
      </c>
      <c r="CT6" s="2111">
        <v>722.88499999999999</v>
      </c>
      <c r="CU6" s="2111">
        <v>602.39400000000001</v>
      </c>
      <c r="CV6" s="2111">
        <v>823.1930000000001</v>
      </c>
      <c r="CW6" s="2111">
        <v>537.22</v>
      </c>
      <c r="CX6" s="2111">
        <v>606.99099999999999</v>
      </c>
      <c r="CY6" s="2111">
        <v>432.12599999999998</v>
      </c>
      <c r="CZ6" s="2111">
        <v>550.86700000000008</v>
      </c>
      <c r="DA6" s="2111">
        <v>531.80399999999997</v>
      </c>
      <c r="DB6" s="2111">
        <v>785.95100000000002</v>
      </c>
      <c r="DC6" s="2111">
        <v>734.35400000000004</v>
      </c>
      <c r="DD6" s="2111">
        <v>645.36200000000008</v>
      </c>
      <c r="DE6" s="2111">
        <v>564.87900000000002</v>
      </c>
      <c r="DF6" s="2111">
        <v>831.46699999999998</v>
      </c>
      <c r="DG6" s="2111">
        <v>891.03</v>
      </c>
      <c r="DH6" s="2111">
        <v>717.12599999999998</v>
      </c>
      <c r="DI6" s="2111">
        <v>835.11199999999985</v>
      </c>
      <c r="DJ6" s="2111">
        <v>683.36099999999999</v>
      </c>
      <c r="DK6" s="2111">
        <v>590.3069999999999</v>
      </c>
      <c r="DL6" s="1669">
        <v>745.42699999999991</v>
      </c>
      <c r="DM6" s="1669">
        <v>672.11500000000001</v>
      </c>
      <c r="DN6" s="1669">
        <v>934.89800000000014</v>
      </c>
    </row>
    <row r="7" spans="1:118" ht="20.100000000000001" customHeight="1">
      <c r="A7" s="2139" t="s">
        <v>531</v>
      </c>
      <c r="B7" s="1669">
        <v>167.1191</v>
      </c>
      <c r="C7" s="1669">
        <v>156.71029999999999</v>
      </c>
      <c r="D7" s="1669">
        <v>193.81450000000001</v>
      </c>
      <c r="E7" s="1669">
        <v>145.6765</v>
      </c>
      <c r="F7" s="1669">
        <v>322.42239999999998</v>
      </c>
      <c r="G7" s="1669">
        <v>247.16570000000002</v>
      </c>
      <c r="H7" s="1669">
        <v>247.10250000000002</v>
      </c>
      <c r="I7" s="1669">
        <v>265.26310000000001</v>
      </c>
      <c r="J7" s="1669">
        <v>119.30549999999999</v>
      </c>
      <c r="K7" s="1669">
        <v>430.98079999999993</v>
      </c>
      <c r="L7" s="1669">
        <v>352.40649999999994</v>
      </c>
      <c r="M7" s="1669">
        <v>313.88091000000003</v>
      </c>
      <c r="N7" s="1669">
        <v>225.85799999999998</v>
      </c>
      <c r="O7" s="1669">
        <v>216.54149999999998</v>
      </c>
      <c r="P7" s="1669">
        <v>160.8717</v>
      </c>
      <c r="Q7" s="1669">
        <v>243.36159999999998</v>
      </c>
      <c r="R7" s="1669">
        <v>345.40260000000001</v>
      </c>
      <c r="S7" s="1669">
        <v>268.3021</v>
      </c>
      <c r="T7" s="1669">
        <v>184.1191</v>
      </c>
      <c r="U7" s="1669">
        <v>318.21809999999994</v>
      </c>
      <c r="V7" s="1669">
        <v>309.74880000000002</v>
      </c>
      <c r="W7" s="1669">
        <v>-151.49120000000002</v>
      </c>
      <c r="X7" s="1669">
        <v>548.72840000000008</v>
      </c>
      <c r="Y7" s="1669">
        <v>394.17790000000002</v>
      </c>
      <c r="Z7" s="1669">
        <v>121.52799999999999</v>
      </c>
      <c r="AA7" s="1669">
        <v>263.80900000000003</v>
      </c>
      <c r="AB7" s="1669">
        <v>239.286</v>
      </c>
      <c r="AC7" s="1669">
        <v>292.47800000000001</v>
      </c>
      <c r="AD7" s="1669">
        <v>258.53870000000001</v>
      </c>
      <c r="AE7" s="1669">
        <v>245.43490000000003</v>
      </c>
      <c r="AF7" s="1669">
        <v>376.43600000000004</v>
      </c>
      <c r="AG7" s="1669">
        <v>260.33600000000001</v>
      </c>
      <c r="AH7" s="1669">
        <v>226.548</v>
      </c>
      <c r="AI7" s="1669">
        <v>274.42899999999997</v>
      </c>
      <c r="AJ7" s="1669">
        <v>242.11600000000001</v>
      </c>
      <c r="AK7" s="1669">
        <v>281.17700000000002</v>
      </c>
      <c r="AL7" s="1669">
        <v>42.561999999999991</v>
      </c>
      <c r="AM7" s="1669">
        <v>460.04200000000003</v>
      </c>
      <c r="AN7" s="1669">
        <v>204.541</v>
      </c>
      <c r="AO7" s="1669">
        <v>286.57800000000003</v>
      </c>
      <c r="AP7" s="1669">
        <v>261.64699999999999</v>
      </c>
      <c r="AQ7" s="1669">
        <v>215.84800000000001</v>
      </c>
      <c r="AR7" s="1669">
        <v>284.8877</v>
      </c>
      <c r="AS7" s="1669">
        <v>127.047</v>
      </c>
      <c r="AT7" s="1669">
        <v>309.34699999999998</v>
      </c>
      <c r="AU7" s="1669">
        <v>267.50099999999998</v>
      </c>
      <c r="AV7" s="1669">
        <v>252.13800000000001</v>
      </c>
      <c r="AW7" s="1669">
        <v>502.80250000000001</v>
      </c>
      <c r="AX7" s="1669">
        <v>191.62700000000001</v>
      </c>
      <c r="AY7" s="1669">
        <v>239.78200000000001</v>
      </c>
      <c r="AZ7" s="1669">
        <v>272.51600000000002</v>
      </c>
      <c r="BA7" s="1669">
        <v>246.78199999999998</v>
      </c>
      <c r="BB7" s="1669">
        <v>239.02699999999999</v>
      </c>
      <c r="BC7" s="1669">
        <v>267.33499999999998</v>
      </c>
      <c r="BD7" s="1669">
        <v>344.10199999999998</v>
      </c>
      <c r="BE7" s="1669">
        <v>267.76</v>
      </c>
      <c r="BF7" s="1669">
        <v>241.83600000000001</v>
      </c>
      <c r="BG7" s="1669">
        <v>313.44</v>
      </c>
      <c r="BH7" s="1669">
        <v>202.23599999999999</v>
      </c>
      <c r="BI7" s="1669">
        <v>331.99800000000005</v>
      </c>
      <c r="BJ7" s="1669">
        <v>330.74900000000008</v>
      </c>
      <c r="BK7" s="1669">
        <v>168.40200000000002</v>
      </c>
      <c r="BL7" s="1669">
        <v>476.58500000000004</v>
      </c>
      <c r="BM7" s="1669">
        <v>213.517</v>
      </c>
      <c r="BN7" s="1669">
        <v>347.27899999999994</v>
      </c>
      <c r="BO7" s="1669">
        <v>213.29000000000002</v>
      </c>
      <c r="BP7" s="1669">
        <v>371.34899999999999</v>
      </c>
      <c r="BQ7" s="1669">
        <v>324.59700000000004</v>
      </c>
      <c r="BR7" s="1669">
        <v>281.12899999999996</v>
      </c>
      <c r="BS7" s="1669">
        <v>112.18</v>
      </c>
      <c r="BT7" s="1669">
        <v>292.95699999999999</v>
      </c>
      <c r="BU7" s="1669">
        <v>478.41799999999995</v>
      </c>
      <c r="BV7" s="1669">
        <v>64.536000000000001</v>
      </c>
      <c r="BW7" s="1669">
        <v>515.67200000000003</v>
      </c>
      <c r="BX7" s="1669">
        <v>374.49</v>
      </c>
      <c r="BY7" s="1669">
        <v>448.42999999999989</v>
      </c>
      <c r="BZ7" s="1669">
        <v>272.50899999999996</v>
      </c>
      <c r="CA7" s="1669">
        <v>283.62200000000001</v>
      </c>
      <c r="CB7" s="1669">
        <v>442.76399999999995</v>
      </c>
      <c r="CC7" s="1669">
        <v>385.30600000000004</v>
      </c>
      <c r="CD7" s="1669">
        <v>352.89</v>
      </c>
      <c r="CE7" s="1669">
        <v>338.80900000000003</v>
      </c>
      <c r="CF7" s="1669">
        <v>349.71</v>
      </c>
      <c r="CG7" s="1669">
        <v>393.23900000000003</v>
      </c>
      <c r="CH7" s="1669">
        <v>384.46000000000004</v>
      </c>
      <c r="CI7" s="1669">
        <v>361.25900000000001</v>
      </c>
      <c r="CJ7" s="1669">
        <v>614.18799999999999</v>
      </c>
      <c r="CK7" s="1669">
        <v>263.48</v>
      </c>
      <c r="CL7" s="1669">
        <v>461.62200000000001</v>
      </c>
      <c r="CM7" s="1669">
        <v>405.93</v>
      </c>
      <c r="CN7" s="1669">
        <v>575.59500000000003</v>
      </c>
      <c r="CO7" s="1669">
        <v>434.81099999999998</v>
      </c>
      <c r="CP7" s="1669">
        <v>345.40899999999999</v>
      </c>
      <c r="CQ7" s="1669">
        <v>382.28899999999999</v>
      </c>
      <c r="CR7" s="1669">
        <v>348.53399999999999</v>
      </c>
      <c r="CS7" s="1669">
        <v>715.55700000000002</v>
      </c>
      <c r="CT7" s="1669">
        <v>526.23</v>
      </c>
      <c r="CU7" s="1669">
        <v>435.98699999999997</v>
      </c>
      <c r="CV7" s="1669">
        <v>550.97700000000009</v>
      </c>
      <c r="CW7" s="1669">
        <v>413.69799999999998</v>
      </c>
      <c r="CX7" s="1669">
        <v>501.10399999999998</v>
      </c>
      <c r="CY7" s="1669">
        <v>385.20499999999998</v>
      </c>
      <c r="CZ7" s="1669">
        <v>549.11400000000003</v>
      </c>
      <c r="DA7" s="1669">
        <v>490.03399999999999</v>
      </c>
      <c r="DB7" s="1669">
        <v>604.13599999999997</v>
      </c>
      <c r="DC7" s="1669">
        <v>579.71199999999999</v>
      </c>
      <c r="DD7" s="1669">
        <v>378.584</v>
      </c>
      <c r="DE7" s="1669">
        <v>441.14600000000002</v>
      </c>
      <c r="DF7" s="1669">
        <v>699.12400000000002</v>
      </c>
      <c r="DG7" s="1669">
        <v>691.00800000000004</v>
      </c>
      <c r="DH7" s="1669">
        <v>594.26499999999999</v>
      </c>
      <c r="DI7" s="1669">
        <v>556.81999999999994</v>
      </c>
      <c r="DJ7" s="1669">
        <v>464.76099999999997</v>
      </c>
      <c r="DK7" s="1669">
        <v>418.93999999999994</v>
      </c>
      <c r="DL7" s="1669">
        <v>644.16799999999989</v>
      </c>
      <c r="DM7" s="1669">
        <v>645.69899999999996</v>
      </c>
      <c r="DN7" s="1669">
        <v>756.45600000000002</v>
      </c>
    </row>
    <row r="8" spans="1:118" ht="20.100000000000001" customHeight="1">
      <c r="A8" s="2140" t="s">
        <v>363</v>
      </c>
      <c r="B8" s="2111"/>
      <c r="C8" s="2111"/>
      <c r="D8" s="2111"/>
      <c r="E8" s="2111"/>
      <c r="F8" s="2111"/>
      <c r="G8" s="2111"/>
      <c r="H8" s="2111"/>
      <c r="I8" s="2111"/>
      <c r="J8" s="2111"/>
      <c r="K8" s="2111"/>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c r="AP8" s="2111"/>
      <c r="AQ8" s="2111"/>
      <c r="AR8" s="2111"/>
      <c r="AS8" s="2111"/>
      <c r="AT8" s="2111"/>
      <c r="AU8" s="2111"/>
      <c r="AV8" s="2111"/>
      <c r="AW8" s="2111"/>
      <c r="AX8" s="2111"/>
      <c r="AY8" s="2111"/>
      <c r="AZ8" s="2111"/>
      <c r="BA8" s="2111"/>
      <c r="BB8" s="2111"/>
      <c r="BC8" s="2111"/>
      <c r="BD8" s="2111"/>
      <c r="BE8" s="2111"/>
      <c r="BF8" s="2111"/>
      <c r="BG8" s="2111"/>
      <c r="BH8" s="2111"/>
      <c r="BI8" s="2111"/>
      <c r="BJ8" s="2111"/>
      <c r="BK8" s="2111"/>
      <c r="BL8" s="2111"/>
      <c r="BM8" s="2111"/>
      <c r="BN8" s="2111"/>
      <c r="BO8" s="2111"/>
      <c r="BP8" s="2111"/>
      <c r="BQ8" s="2111"/>
      <c r="BR8" s="2111"/>
      <c r="BS8" s="2111"/>
      <c r="BT8" s="2111"/>
      <c r="BU8" s="2111"/>
      <c r="BV8" s="2111"/>
      <c r="BW8" s="2111"/>
      <c r="BX8" s="2111"/>
      <c r="BY8" s="2111"/>
      <c r="BZ8" s="2111"/>
      <c r="CA8" s="2111"/>
      <c r="CB8" s="2111"/>
      <c r="CC8" s="2111"/>
      <c r="CD8" s="2111"/>
      <c r="CE8" s="2111"/>
      <c r="CF8" s="2111"/>
      <c r="CG8" s="2111"/>
      <c r="CH8" s="2111"/>
      <c r="CI8" s="2111"/>
      <c r="CJ8" s="2111"/>
      <c r="CK8" s="2111"/>
      <c r="CL8" s="2111"/>
      <c r="CM8" s="2111"/>
      <c r="CN8" s="2111"/>
      <c r="CO8" s="2111"/>
      <c r="CP8" s="2111"/>
      <c r="CQ8" s="2111"/>
      <c r="CR8" s="2111"/>
      <c r="CS8" s="2111"/>
      <c r="CT8" s="2111"/>
      <c r="CU8" s="2111"/>
      <c r="CV8" s="2111"/>
      <c r="CW8" s="2111"/>
      <c r="CX8" s="2111"/>
      <c r="CY8" s="2111"/>
      <c r="CZ8" s="2111"/>
      <c r="DA8" s="2111"/>
      <c r="DB8" s="2111"/>
      <c r="DC8" s="2111"/>
      <c r="DD8" s="2111"/>
      <c r="DE8" s="2111"/>
      <c r="DF8" s="2111"/>
      <c r="DG8" s="2111"/>
      <c r="DH8" s="2111"/>
      <c r="DI8" s="2111"/>
      <c r="DJ8" s="2111"/>
      <c r="DK8" s="2111"/>
      <c r="DL8" s="1669"/>
      <c r="DM8" s="1669"/>
      <c r="DN8" s="1669"/>
    </row>
    <row r="9" spans="1:118" ht="20.100000000000001" customHeight="1">
      <c r="A9" s="2141" t="s">
        <v>415</v>
      </c>
      <c r="B9" s="1669">
        <v>80.977199999999996</v>
      </c>
      <c r="C9" s="1669">
        <v>84.566199999999995</v>
      </c>
      <c r="D9" s="1669">
        <v>93.777199999999993</v>
      </c>
      <c r="E9" s="1669">
        <v>89.374899999999997</v>
      </c>
      <c r="F9" s="1669">
        <v>93.996799999999993</v>
      </c>
      <c r="G9" s="1669">
        <v>97.517300000000006</v>
      </c>
      <c r="H9" s="1669">
        <v>95.694000000000003</v>
      </c>
      <c r="I9" s="1669">
        <v>96.452200000000005</v>
      </c>
      <c r="J9" s="1669">
        <v>68.059899999999999</v>
      </c>
      <c r="K9" s="1669">
        <v>281.28859999999997</v>
      </c>
      <c r="L9" s="1669">
        <v>140.44139999999999</v>
      </c>
      <c r="M9" s="1669">
        <v>158.33501000000001</v>
      </c>
      <c r="N9" s="1669">
        <v>141.4177</v>
      </c>
      <c r="O9" s="1669">
        <v>122.1006</v>
      </c>
      <c r="P9" s="1669">
        <v>120.476</v>
      </c>
      <c r="Q9" s="1669">
        <v>141.05549999999999</v>
      </c>
      <c r="R9" s="1669">
        <v>173.03479999999999</v>
      </c>
      <c r="S9" s="1669">
        <v>189.09559999999999</v>
      </c>
      <c r="T9" s="1669">
        <v>127.1515</v>
      </c>
      <c r="U9" s="1669">
        <v>164.32339999999999</v>
      </c>
      <c r="V9" s="1669">
        <v>135.57050000000001</v>
      </c>
      <c r="W9" s="1669">
        <v>101.7676</v>
      </c>
      <c r="X9" s="1669">
        <v>198.6857</v>
      </c>
      <c r="Y9" s="1669">
        <v>239.27760000000001</v>
      </c>
      <c r="Z9" s="1669">
        <v>49.87</v>
      </c>
      <c r="AA9" s="1669">
        <v>177.643</v>
      </c>
      <c r="AB9" s="1669">
        <v>194.852</v>
      </c>
      <c r="AC9" s="1669">
        <v>190.50800000000001</v>
      </c>
      <c r="AD9" s="1669">
        <v>146.70050000000001</v>
      </c>
      <c r="AE9" s="1669">
        <v>187.12700000000001</v>
      </c>
      <c r="AF9" s="1669">
        <v>191.542</v>
      </c>
      <c r="AG9" s="1669">
        <v>117.364</v>
      </c>
      <c r="AH9" s="1669">
        <v>126.81100000000001</v>
      </c>
      <c r="AI9" s="1669">
        <v>142.429</v>
      </c>
      <c r="AJ9" s="1669">
        <v>150.297</v>
      </c>
      <c r="AK9" s="1669">
        <v>135.51300000000001</v>
      </c>
      <c r="AL9" s="1669">
        <v>145.839</v>
      </c>
      <c r="AM9" s="1669">
        <v>141.48400000000001</v>
      </c>
      <c r="AN9" s="1669">
        <v>131.98699999999999</v>
      </c>
      <c r="AO9" s="1669">
        <v>136.17599999999999</v>
      </c>
      <c r="AP9" s="1669">
        <v>121.92100000000001</v>
      </c>
      <c r="AQ9" s="1669">
        <v>129.94900000000001</v>
      </c>
      <c r="AR9" s="1669">
        <v>123.39534999999999</v>
      </c>
      <c r="AS9" s="1669">
        <v>63.441000000000003</v>
      </c>
      <c r="AT9" s="1669">
        <v>200.91</v>
      </c>
      <c r="AU9" s="1669">
        <v>135.13499999999999</v>
      </c>
      <c r="AV9" s="1669">
        <v>136.96899999999999</v>
      </c>
      <c r="AW9" s="1669">
        <v>286.40204999999997</v>
      </c>
      <c r="AX9" s="1669">
        <v>99.340999999999994</v>
      </c>
      <c r="AY9" s="1669">
        <v>110.70699999999999</v>
      </c>
      <c r="AZ9" s="1669">
        <v>105.86499999999999</v>
      </c>
      <c r="BA9" s="1669">
        <v>175.38499999999999</v>
      </c>
      <c r="BB9" s="1669">
        <v>109.065</v>
      </c>
      <c r="BC9" s="1669">
        <v>152.76599999999999</v>
      </c>
      <c r="BD9" s="1669">
        <v>173.45400000000001</v>
      </c>
      <c r="BE9" s="1669">
        <v>161.46899999999999</v>
      </c>
      <c r="BF9" s="1669">
        <v>139.613</v>
      </c>
      <c r="BG9" s="1669">
        <v>139.68299999999999</v>
      </c>
      <c r="BH9" s="1669">
        <v>111.81399999999999</v>
      </c>
      <c r="BI9" s="1669">
        <v>177.01400000000001</v>
      </c>
      <c r="BJ9" s="1669">
        <v>143.46</v>
      </c>
      <c r="BK9" s="1669">
        <v>71.945999999999998</v>
      </c>
      <c r="BL9" s="1669">
        <v>274.00799999999998</v>
      </c>
      <c r="BM9" s="1669">
        <v>86.444999999999993</v>
      </c>
      <c r="BN9" s="1669">
        <v>208.83699999999999</v>
      </c>
      <c r="BO9" s="1669">
        <v>99.768000000000001</v>
      </c>
      <c r="BP9" s="1669">
        <v>155.59399999999999</v>
      </c>
      <c r="BQ9" s="1669">
        <v>221.905</v>
      </c>
      <c r="BR9" s="1669">
        <v>136.39699999999999</v>
      </c>
      <c r="BS9" s="1669">
        <v>0</v>
      </c>
      <c r="BT9" s="1669">
        <v>173.06700000000001</v>
      </c>
      <c r="BU9" s="1669">
        <v>297.91399999999999</v>
      </c>
      <c r="BV9" s="1669">
        <v>0</v>
      </c>
      <c r="BW9" s="1669">
        <v>181.52199999999999</v>
      </c>
      <c r="BX9" s="1669">
        <v>182.732</v>
      </c>
      <c r="BY9" s="1669">
        <v>268.27999999999997</v>
      </c>
      <c r="BZ9" s="1669">
        <v>125.047</v>
      </c>
      <c r="CA9" s="1669">
        <v>133.233</v>
      </c>
      <c r="CB9" s="1669">
        <v>151.10900000000001</v>
      </c>
      <c r="CC9" s="1669">
        <v>138.768</v>
      </c>
      <c r="CD9" s="1669">
        <v>128.06299999999999</v>
      </c>
      <c r="CE9" s="1669">
        <v>147.26500000000001</v>
      </c>
      <c r="CF9" s="1669">
        <v>124.018</v>
      </c>
      <c r="CG9" s="1669">
        <v>109.9</v>
      </c>
      <c r="CH9" s="1669">
        <v>145.87100000000001</v>
      </c>
      <c r="CI9" s="1669">
        <v>149.47800000000001</v>
      </c>
      <c r="CJ9" s="1669">
        <v>173.90600000000001</v>
      </c>
      <c r="CK9" s="1669">
        <v>89.957999999999998</v>
      </c>
      <c r="CL9" s="1669">
        <v>226.358</v>
      </c>
      <c r="CM9" s="1669">
        <v>152.518</v>
      </c>
      <c r="CN9" s="1669">
        <v>163.399</v>
      </c>
      <c r="CO9" s="1669">
        <v>148.71700000000001</v>
      </c>
      <c r="CP9" s="1669">
        <v>83.385999999999996</v>
      </c>
      <c r="CQ9" s="1669">
        <v>176.679</v>
      </c>
      <c r="CR9" s="1669">
        <v>155.197</v>
      </c>
      <c r="CS9" s="1669">
        <v>200.15100000000001</v>
      </c>
      <c r="CT9" s="1669">
        <v>187.333</v>
      </c>
      <c r="CU9" s="1669">
        <v>173.11500000000001</v>
      </c>
      <c r="CV9" s="1669">
        <v>173.23099999999999</v>
      </c>
      <c r="CW9" s="1669">
        <v>178.26</v>
      </c>
      <c r="CX9" s="1669">
        <v>164.57900000000001</v>
      </c>
      <c r="CY9" s="1669">
        <v>164.47399999999999</v>
      </c>
      <c r="CZ9" s="1669">
        <v>180.00800000000001</v>
      </c>
      <c r="DA9" s="1669">
        <v>170.71899999999999</v>
      </c>
      <c r="DB9" s="1669">
        <v>169.56700000000001</v>
      </c>
      <c r="DC9" s="1669">
        <v>178.90199999999999</v>
      </c>
      <c r="DD9" s="1669">
        <v>172.315</v>
      </c>
      <c r="DE9" s="1669">
        <v>177.79</v>
      </c>
      <c r="DF9" s="1669">
        <v>193.648</v>
      </c>
      <c r="DG9" s="1669">
        <v>188.98699999999999</v>
      </c>
      <c r="DH9" s="1669">
        <v>168.15799999999999</v>
      </c>
      <c r="DI9" s="1669">
        <v>197.22900000000001</v>
      </c>
      <c r="DJ9" s="1669">
        <v>187.69499999999999</v>
      </c>
      <c r="DK9" s="1669">
        <v>187.59</v>
      </c>
      <c r="DL9" s="1669">
        <v>212.458</v>
      </c>
      <c r="DM9" s="1669">
        <v>202.46799999999999</v>
      </c>
      <c r="DN9" s="1669">
        <v>201.267</v>
      </c>
    </row>
    <row r="10" spans="1:118" ht="20.100000000000001" customHeight="1">
      <c r="A10" s="2141" t="s">
        <v>416</v>
      </c>
      <c r="B10" s="1669">
        <v>13.7255</v>
      </c>
      <c r="C10" s="1669">
        <v>19.991399999999999</v>
      </c>
      <c r="D10" s="1669">
        <v>7.0904999999999996</v>
      </c>
      <c r="E10" s="1669">
        <v>11.980399999999999</v>
      </c>
      <c r="F10" s="1669">
        <v>35.160899999999998</v>
      </c>
      <c r="G10" s="1669">
        <v>9.7853999999999992</v>
      </c>
      <c r="H10" s="1669">
        <v>12.023</v>
      </c>
      <c r="I10" s="1669">
        <v>9.3048999999999999</v>
      </c>
      <c r="J10" s="1669">
        <v>19.898599999999998</v>
      </c>
      <c r="K10" s="1669">
        <v>11.588100000000001</v>
      </c>
      <c r="L10" s="1669">
        <v>14.306699999999999</v>
      </c>
      <c r="M10" s="1669">
        <v>18.625599999999999</v>
      </c>
      <c r="N10" s="1669"/>
      <c r="O10" s="1669"/>
      <c r="P10" s="1669"/>
      <c r="Q10" s="1669"/>
      <c r="R10" s="1669"/>
      <c r="S10" s="1669"/>
      <c r="T10" s="1669"/>
      <c r="U10" s="1669"/>
      <c r="V10" s="1669"/>
      <c r="W10" s="1669"/>
      <c r="X10" s="1669"/>
      <c r="Y10" s="1669"/>
      <c r="Z10" s="1669"/>
      <c r="AA10" s="1669"/>
      <c r="AB10" s="1669"/>
      <c r="AC10" s="1669"/>
      <c r="AD10" s="1669"/>
      <c r="AE10" s="1669"/>
      <c r="AF10" s="1669"/>
      <c r="AG10" s="1669"/>
      <c r="AH10" s="1669"/>
      <c r="AI10" s="1669"/>
      <c r="AJ10" s="1669"/>
      <c r="AK10" s="1669"/>
      <c r="AL10" s="1669">
        <v>0</v>
      </c>
      <c r="AM10" s="1669">
        <v>0</v>
      </c>
      <c r="AN10" s="1669">
        <v>0</v>
      </c>
      <c r="AO10" s="1669">
        <v>12.127000000000001</v>
      </c>
      <c r="AP10" s="1669">
        <v>11.922000000000001</v>
      </c>
      <c r="AQ10" s="1669">
        <v>9.9329999999999998</v>
      </c>
      <c r="AR10" s="1669">
        <v>11.891999999999999</v>
      </c>
      <c r="AS10" s="1669">
        <v>4.915</v>
      </c>
      <c r="AT10" s="1669">
        <v>11.602</v>
      </c>
      <c r="AU10" s="1669">
        <v>11.932</v>
      </c>
      <c r="AV10" s="1669">
        <v>11.127000000000001</v>
      </c>
      <c r="AW10" s="1669">
        <v>21.990449999999999</v>
      </c>
      <c r="AX10" s="1669">
        <v>12.711</v>
      </c>
      <c r="AY10" s="1669">
        <v>12.711</v>
      </c>
      <c r="AZ10" s="1669">
        <v>12.74</v>
      </c>
      <c r="BA10" s="1669">
        <v>12.321999999999999</v>
      </c>
      <c r="BB10" s="1669">
        <v>12.801</v>
      </c>
      <c r="BC10" s="1669">
        <v>10.596</v>
      </c>
      <c r="BD10" s="1669">
        <v>16.187999999999999</v>
      </c>
      <c r="BE10" s="1669">
        <v>12.617000000000001</v>
      </c>
      <c r="BF10" s="1669">
        <v>12.616</v>
      </c>
      <c r="BG10" s="1669">
        <v>25.233000000000001</v>
      </c>
      <c r="BH10" s="1669">
        <v>24.6</v>
      </c>
      <c r="BI10" s="1669">
        <v>17.675000000000001</v>
      </c>
      <c r="BJ10" s="1669">
        <v>17.981999999999999</v>
      </c>
      <c r="BK10" s="1669">
        <v>0</v>
      </c>
      <c r="BL10" s="1669">
        <v>37.999000000000002</v>
      </c>
      <c r="BM10" s="1669">
        <v>13.459</v>
      </c>
      <c r="BN10" s="1669">
        <v>18.327999999999999</v>
      </c>
      <c r="BO10" s="1669">
        <v>16.702999999999999</v>
      </c>
      <c r="BP10" s="1669">
        <v>19.952999999999999</v>
      </c>
      <c r="BQ10" s="1669">
        <v>0</v>
      </c>
      <c r="BR10" s="1669">
        <v>36.686</v>
      </c>
      <c r="BS10" s="1669">
        <v>1.083</v>
      </c>
      <c r="BT10" s="1669">
        <v>15.382</v>
      </c>
      <c r="BU10" s="1669">
        <v>30.532</v>
      </c>
      <c r="BV10" s="1669">
        <v>0</v>
      </c>
      <c r="BW10" s="1669">
        <v>15.893000000000001</v>
      </c>
      <c r="BX10" s="1669">
        <v>16.056000000000001</v>
      </c>
      <c r="BY10" s="1669">
        <v>16.244</v>
      </c>
      <c r="BZ10" s="1669">
        <v>15.492000000000001</v>
      </c>
      <c r="CA10" s="1669">
        <v>15.494</v>
      </c>
      <c r="CB10" s="1669">
        <v>10.462</v>
      </c>
      <c r="CC10" s="1669">
        <v>18.268000000000001</v>
      </c>
      <c r="CD10" s="1669">
        <v>30.373999999999999</v>
      </c>
      <c r="CE10" s="1669">
        <v>15.492000000000001</v>
      </c>
      <c r="CF10" s="1669">
        <v>15.493</v>
      </c>
      <c r="CG10" s="1669">
        <v>15.492000000000001</v>
      </c>
      <c r="CH10" s="1669">
        <v>15.955</v>
      </c>
      <c r="CI10" s="1669">
        <v>15.955</v>
      </c>
      <c r="CJ10" s="1669">
        <v>15.955</v>
      </c>
      <c r="CK10" s="1669">
        <v>15.955</v>
      </c>
      <c r="CL10" s="1669">
        <v>15.955</v>
      </c>
      <c r="CM10" s="1669">
        <v>15.955</v>
      </c>
      <c r="CN10" s="1669">
        <v>15.955</v>
      </c>
      <c r="CO10" s="1669">
        <v>15.955</v>
      </c>
      <c r="CP10" s="1669">
        <v>15.955</v>
      </c>
      <c r="CQ10" s="1669">
        <v>15.955</v>
      </c>
      <c r="CR10" s="1669">
        <v>15.955</v>
      </c>
      <c r="CS10" s="1669">
        <v>15.955</v>
      </c>
      <c r="CT10" s="1669">
        <v>15.835000000000001</v>
      </c>
      <c r="CU10" s="1669">
        <v>15.835000000000001</v>
      </c>
      <c r="CV10" s="1669">
        <v>15.835000000000001</v>
      </c>
      <c r="CW10" s="1669">
        <v>15.835000000000001</v>
      </c>
      <c r="CX10" s="1669">
        <v>15.835000000000001</v>
      </c>
      <c r="CY10" s="1669">
        <v>15.835000000000001</v>
      </c>
      <c r="CZ10" s="1669">
        <v>15.835000000000001</v>
      </c>
      <c r="DA10" s="1669">
        <v>15.835000000000001</v>
      </c>
      <c r="DB10" s="1669">
        <v>15.835000000000001</v>
      </c>
      <c r="DC10" s="1669">
        <v>18.190999999999999</v>
      </c>
      <c r="DD10" s="1669">
        <v>18.189</v>
      </c>
      <c r="DE10" s="1669">
        <v>18.878999999999998</v>
      </c>
      <c r="DF10" s="1669">
        <v>24.558</v>
      </c>
      <c r="DG10" s="1669">
        <v>24.562000000000001</v>
      </c>
      <c r="DH10" s="1669">
        <v>24.559000000000001</v>
      </c>
      <c r="DI10" s="1669">
        <v>24.559000000000001</v>
      </c>
      <c r="DJ10" s="1669">
        <v>24.562000000000001</v>
      </c>
      <c r="DK10" s="1669">
        <v>24.562000000000001</v>
      </c>
      <c r="DL10" s="1669">
        <v>24.167999999999999</v>
      </c>
      <c r="DM10" s="1669">
        <v>24.170999999999999</v>
      </c>
      <c r="DN10" s="1669">
        <v>24.170999999999999</v>
      </c>
    </row>
    <row r="11" spans="1:118" ht="20.100000000000001" customHeight="1">
      <c r="A11" s="2141" t="s">
        <v>417</v>
      </c>
      <c r="B11" s="1669">
        <v>51.8855</v>
      </c>
      <c r="C11" s="1669">
        <v>39.038800000000002</v>
      </c>
      <c r="D11" s="1669">
        <v>54.7239</v>
      </c>
      <c r="E11" s="1669">
        <v>26.782399999999999</v>
      </c>
      <c r="F11" s="1669">
        <v>103.1262</v>
      </c>
      <c r="G11" s="1669">
        <v>148.8449</v>
      </c>
      <c r="H11" s="1669">
        <v>118.3899</v>
      </c>
      <c r="I11" s="1669">
        <v>124.9739</v>
      </c>
      <c r="J11" s="1669">
        <v>57.6858</v>
      </c>
      <c r="K11" s="1669">
        <v>89.158600000000007</v>
      </c>
      <c r="L11" s="1669">
        <v>88.830299999999994</v>
      </c>
      <c r="M11" s="1669">
        <v>78.824200000000005</v>
      </c>
      <c r="N11" s="1669">
        <v>35.318199999999997</v>
      </c>
      <c r="O11" s="1669">
        <v>59.332599999999999</v>
      </c>
      <c r="P11" s="1669">
        <v>63.1477</v>
      </c>
      <c r="Q11" s="1669">
        <v>57.419199999999996</v>
      </c>
      <c r="R11" s="1669">
        <v>72.119900000000001</v>
      </c>
      <c r="S11" s="1669">
        <v>60.6723</v>
      </c>
      <c r="T11" s="1669">
        <v>67.215800000000002</v>
      </c>
      <c r="U11" s="1669">
        <v>67.515299999999996</v>
      </c>
      <c r="V11" s="1669">
        <v>56.743299999999998</v>
      </c>
      <c r="W11" s="1669">
        <v>21.072399999999998</v>
      </c>
      <c r="X11" s="1669">
        <v>17.688700000000001</v>
      </c>
      <c r="Y11" s="1669">
        <v>104.5535</v>
      </c>
      <c r="Z11" s="1669">
        <v>17.399000000000001</v>
      </c>
      <c r="AA11" s="1669">
        <v>27.401</v>
      </c>
      <c r="AB11" s="1669">
        <v>51.234999999999999</v>
      </c>
      <c r="AC11" s="1669">
        <v>7.609</v>
      </c>
      <c r="AD11" s="1669">
        <v>7.6032000000000002</v>
      </c>
      <c r="AE11" s="1669">
        <v>51.735900000000001</v>
      </c>
      <c r="AF11" s="1669">
        <v>94.748999999999995</v>
      </c>
      <c r="AG11" s="1669">
        <v>95.71</v>
      </c>
      <c r="AH11" s="1669">
        <v>55.323999999999998</v>
      </c>
      <c r="AI11" s="1669">
        <v>67.75</v>
      </c>
      <c r="AJ11" s="1669">
        <v>49.895000000000003</v>
      </c>
      <c r="AK11" s="1669">
        <v>63.232999999999997</v>
      </c>
      <c r="AL11" s="1669">
        <v>6.7450000000000001</v>
      </c>
      <c r="AM11" s="1669">
        <v>61.171999999999997</v>
      </c>
      <c r="AN11" s="1669">
        <v>50.445999999999998</v>
      </c>
      <c r="AO11" s="1669">
        <v>55.511000000000003</v>
      </c>
      <c r="AP11" s="1669">
        <v>35.692</v>
      </c>
      <c r="AQ11" s="1669">
        <v>29.709</v>
      </c>
      <c r="AR11" s="1669">
        <v>31.132349999999999</v>
      </c>
      <c r="AS11" s="1669">
        <v>32.683</v>
      </c>
      <c r="AT11" s="1669">
        <v>35.369999999999997</v>
      </c>
      <c r="AU11" s="1669">
        <v>34.783999999999999</v>
      </c>
      <c r="AV11" s="1669">
        <v>38.506</v>
      </c>
      <c r="AW11" s="1669">
        <v>114.04</v>
      </c>
      <c r="AX11" s="1669">
        <v>1.3640000000000001</v>
      </c>
      <c r="AY11" s="1669">
        <v>19.754000000000001</v>
      </c>
      <c r="AZ11" s="1669">
        <v>27.81</v>
      </c>
      <c r="BA11" s="1669">
        <v>19.856000000000002</v>
      </c>
      <c r="BB11" s="1669">
        <v>49.673999999999999</v>
      </c>
      <c r="BC11" s="1669">
        <v>33.798000000000002</v>
      </c>
      <c r="BD11" s="1669">
        <v>52.481999999999999</v>
      </c>
      <c r="BE11" s="1669">
        <v>34.323</v>
      </c>
      <c r="BF11" s="1669">
        <v>25.908000000000001</v>
      </c>
      <c r="BG11" s="1669">
        <v>51.511000000000003</v>
      </c>
      <c r="BH11" s="1669">
        <v>10.993</v>
      </c>
      <c r="BI11" s="1669">
        <v>50.311999999999998</v>
      </c>
      <c r="BJ11" s="1669">
        <v>31.515999999999998</v>
      </c>
      <c r="BK11" s="1669">
        <v>11.375999999999999</v>
      </c>
      <c r="BL11" s="1669">
        <v>69.700999999999993</v>
      </c>
      <c r="BM11" s="1669">
        <v>9.9890000000000008</v>
      </c>
      <c r="BN11" s="1669">
        <v>46.122999999999998</v>
      </c>
      <c r="BO11" s="1669">
        <v>18.940999999999999</v>
      </c>
      <c r="BP11" s="1669">
        <v>71.545000000000002</v>
      </c>
      <c r="BQ11" s="1669">
        <v>13.324</v>
      </c>
      <c r="BR11" s="1669">
        <v>0.38100000000000001</v>
      </c>
      <c r="BS11" s="1669">
        <v>37.112000000000002</v>
      </c>
      <c r="BT11" s="1669">
        <v>31.965</v>
      </c>
      <c r="BU11" s="1669">
        <v>72.835999999999999</v>
      </c>
      <c r="BV11" s="1669">
        <v>0</v>
      </c>
      <c r="BW11" s="1669">
        <v>29.292999999999999</v>
      </c>
      <c r="BX11" s="1669">
        <v>23.575000000000003</v>
      </c>
      <c r="BY11" s="1669">
        <v>27.204999999999998</v>
      </c>
      <c r="BZ11" s="1669">
        <v>27.060000000000002</v>
      </c>
      <c r="CA11" s="1669">
        <v>18.268999999999998</v>
      </c>
      <c r="CB11" s="1669">
        <v>57.087000000000003</v>
      </c>
      <c r="CC11" s="1669">
        <v>42.900999999999996</v>
      </c>
      <c r="CD11" s="1669">
        <v>9.2029999999999994</v>
      </c>
      <c r="CE11" s="1669">
        <v>28.587000000000003</v>
      </c>
      <c r="CF11" s="1669">
        <v>110.34400000000001</v>
      </c>
      <c r="CG11" s="1669">
        <v>162.24299999999999</v>
      </c>
      <c r="CH11" s="1669">
        <v>5.2489999999999997</v>
      </c>
      <c r="CI11" s="1669">
        <v>29.094000000000001</v>
      </c>
      <c r="CJ11" s="1669">
        <v>205.744</v>
      </c>
      <c r="CK11" s="1669">
        <v>15.324</v>
      </c>
      <c r="CL11" s="1669">
        <v>90.484999999999999</v>
      </c>
      <c r="CM11" s="1669">
        <v>101.583</v>
      </c>
      <c r="CN11" s="1669">
        <v>115.66499999999999</v>
      </c>
      <c r="CO11" s="1669">
        <v>68.36</v>
      </c>
      <c r="CP11" s="1669">
        <v>15.808999999999999</v>
      </c>
      <c r="CQ11" s="1669">
        <v>39.069000000000003</v>
      </c>
      <c r="CR11" s="1669">
        <v>24.486000000000001</v>
      </c>
      <c r="CS11" s="1669">
        <v>387.18599999999998</v>
      </c>
      <c r="CT11" s="1669">
        <v>21.303000000000001</v>
      </c>
      <c r="CU11" s="1669">
        <v>16.297999999999998</v>
      </c>
      <c r="CV11" s="1669">
        <v>19.707000000000001</v>
      </c>
      <c r="CW11" s="1669">
        <v>21.105</v>
      </c>
      <c r="CX11" s="1669">
        <v>124.90900000000001</v>
      </c>
      <c r="CY11" s="1669">
        <v>38.994999999999997</v>
      </c>
      <c r="CZ11" s="1669">
        <v>23.585000000000001</v>
      </c>
      <c r="DA11" s="1669">
        <v>48.701000000000001</v>
      </c>
      <c r="DB11" s="1669">
        <v>75.670999999999992</v>
      </c>
      <c r="DC11" s="1669">
        <v>168.59699999999998</v>
      </c>
      <c r="DD11" s="1669">
        <v>11.8</v>
      </c>
      <c r="DE11" s="1669">
        <v>82.123000000000005</v>
      </c>
      <c r="DF11" s="1669">
        <v>143.03800000000001</v>
      </c>
      <c r="DG11" s="1669">
        <v>233.18100000000001</v>
      </c>
      <c r="DH11" s="1669">
        <v>109.88300000000001</v>
      </c>
      <c r="DI11" s="1669">
        <v>151.84199999999998</v>
      </c>
      <c r="DJ11" s="1669">
        <v>100.346</v>
      </c>
      <c r="DK11" s="1669">
        <v>46.768999999999998</v>
      </c>
      <c r="DL11" s="1669">
        <v>95.840000000000018</v>
      </c>
      <c r="DM11" s="1669">
        <v>137.10399999999998</v>
      </c>
      <c r="DN11" s="1669">
        <v>179.92200000000003</v>
      </c>
    </row>
    <row r="12" spans="1:118" ht="20.100000000000001" customHeight="1" thickBot="1">
      <c r="A12" s="2139" t="s">
        <v>418</v>
      </c>
      <c r="B12" s="2111">
        <v>0.62109999999999999</v>
      </c>
      <c r="C12" s="2111">
        <v>136.60769999999999</v>
      </c>
      <c r="D12" s="2111">
        <v>53.167400000000001</v>
      </c>
      <c r="E12" s="2111">
        <v>4.0316000000000001</v>
      </c>
      <c r="F12" s="2111">
        <v>5.2089999999999996</v>
      </c>
      <c r="G12" s="2111">
        <v>194.87540000000001</v>
      </c>
      <c r="H12" s="2111">
        <v>5.7389999999999999</v>
      </c>
      <c r="I12" s="2111">
        <v>80.740300000000005</v>
      </c>
      <c r="J12" s="2111">
        <v>43.2879</v>
      </c>
      <c r="K12" s="2111">
        <v>157.66720000000001</v>
      </c>
      <c r="L12" s="2111">
        <v>97.525599999999997</v>
      </c>
      <c r="M12" s="2111">
        <v>53.802300000000002</v>
      </c>
      <c r="N12" s="2111">
        <v>11.684200000000001</v>
      </c>
      <c r="O12" s="2111">
        <v>0.58819999999999995</v>
      </c>
      <c r="P12" s="2111">
        <v>85.800399999999996</v>
      </c>
      <c r="Q12" s="2111">
        <v>1.8281000000000001</v>
      </c>
      <c r="R12" s="2111">
        <v>89.724599999999995</v>
      </c>
      <c r="S12" s="2111">
        <v>5.3994999999999997</v>
      </c>
      <c r="T12" s="2111">
        <v>4.2709999999999999</v>
      </c>
      <c r="U12" s="2111">
        <v>222.23650000000001</v>
      </c>
      <c r="V12" s="2111">
        <v>119.8848</v>
      </c>
      <c r="W12" s="2111">
        <v>66.584299999999999</v>
      </c>
      <c r="X12" s="2111">
        <v>5.5773000000000001</v>
      </c>
      <c r="Y12" s="2111">
        <v>196.37700000000001</v>
      </c>
      <c r="Z12" s="2111">
        <v>0</v>
      </c>
      <c r="AA12" s="2111">
        <v>0</v>
      </c>
      <c r="AB12" s="2111">
        <v>155.37700000000001</v>
      </c>
      <c r="AC12" s="2111">
        <v>69.918999999999997</v>
      </c>
      <c r="AD12" s="2111">
        <v>7.8209999999999997</v>
      </c>
      <c r="AE12" s="2111">
        <v>26.134399999999999</v>
      </c>
      <c r="AF12" s="2111">
        <v>30.809000000000001</v>
      </c>
      <c r="AG12" s="2111">
        <v>15.426</v>
      </c>
      <c r="AH12" s="2111">
        <v>140.07</v>
      </c>
      <c r="AI12" s="2111">
        <v>67.457999999999998</v>
      </c>
      <c r="AJ12" s="2111">
        <v>28.648</v>
      </c>
      <c r="AK12" s="2111">
        <v>202.75700000000001</v>
      </c>
      <c r="AL12" s="2111">
        <v>0</v>
      </c>
      <c r="AM12" s="2111">
        <v>78.459000000000003</v>
      </c>
      <c r="AN12" s="2111">
        <v>90.756</v>
      </c>
      <c r="AO12" s="2111">
        <v>122.712</v>
      </c>
      <c r="AP12" s="2111">
        <v>39.466999999999999</v>
      </c>
      <c r="AQ12" s="2111">
        <v>70.534999999999997</v>
      </c>
      <c r="AR12" s="2111">
        <v>114.014</v>
      </c>
      <c r="AS12" s="2111">
        <v>59.834000000000003</v>
      </c>
      <c r="AT12" s="2111">
        <v>168.821</v>
      </c>
      <c r="AU12" s="2111">
        <v>69.951999999999998</v>
      </c>
      <c r="AV12" s="2111">
        <v>40.997999999999998</v>
      </c>
      <c r="AW12" s="2111">
        <v>57.325000000000003</v>
      </c>
      <c r="AX12" s="2111">
        <v>97.126999999999995</v>
      </c>
      <c r="AY12" s="2111"/>
      <c r="AZ12" s="2111">
        <v>126.51</v>
      </c>
      <c r="BA12" s="2111">
        <v>28.381</v>
      </c>
      <c r="BB12" s="2111">
        <v>1.982</v>
      </c>
      <c r="BC12" s="2111">
        <v>1.395</v>
      </c>
      <c r="BD12" s="2111">
        <v>68.706000000000003</v>
      </c>
      <c r="BE12" s="2111">
        <v>73.087999999999994</v>
      </c>
      <c r="BF12" s="2111">
        <v>46.146000000000001</v>
      </c>
      <c r="BG12" s="2111">
        <v>41.914000000000001</v>
      </c>
      <c r="BH12" s="2111">
        <v>36.418999999999997</v>
      </c>
      <c r="BI12" s="2111">
        <v>65.941000000000003</v>
      </c>
      <c r="BJ12" s="2111">
        <v>41.975000000000001</v>
      </c>
      <c r="BK12" s="2111">
        <v>0</v>
      </c>
      <c r="BL12" s="2111">
        <v>78.605999999999995</v>
      </c>
      <c r="BM12" s="2111">
        <v>0</v>
      </c>
      <c r="BN12" s="2111">
        <v>161.73399999999998</v>
      </c>
      <c r="BO12" s="2111">
        <v>0.55800000000000005</v>
      </c>
      <c r="BP12" s="2111">
        <v>5.64</v>
      </c>
      <c r="BQ12" s="2111">
        <v>5.7590000000000003</v>
      </c>
      <c r="BR12" s="2111">
        <v>60.908999999999999</v>
      </c>
      <c r="BS12" s="2111">
        <v>157.88999999999999</v>
      </c>
      <c r="BT12" s="2111">
        <v>91.501999999999995</v>
      </c>
      <c r="BU12" s="2111">
        <v>213.792</v>
      </c>
      <c r="BV12" s="2111">
        <v>54.796999999999997</v>
      </c>
      <c r="BW12" s="2111">
        <v>54.945999999999998</v>
      </c>
      <c r="BX12" s="2111">
        <v>18.001000000000001</v>
      </c>
      <c r="BY12" s="2111">
        <v>240.512</v>
      </c>
      <c r="BZ12" s="2111">
        <v>25.588000000000001</v>
      </c>
      <c r="CA12" s="2111">
        <v>66.275999999999996</v>
      </c>
      <c r="CB12" s="2111">
        <v>49.756</v>
      </c>
      <c r="CC12" s="2111">
        <v>1.331</v>
      </c>
      <c r="CD12" s="2111">
        <v>3.456</v>
      </c>
      <c r="CE12" s="2111">
        <v>2.0459999999999998</v>
      </c>
      <c r="CF12" s="2111">
        <v>0.35299999999999998</v>
      </c>
      <c r="CG12" s="2111">
        <v>401.72799999999995</v>
      </c>
      <c r="CH12" s="2111">
        <v>36.143000000000001</v>
      </c>
      <c r="CI12" s="2111">
        <v>14.901999999999999</v>
      </c>
      <c r="CJ12" s="2111">
        <v>53.974000000000004</v>
      </c>
      <c r="CK12" s="2111">
        <v>8.0830000000000002</v>
      </c>
      <c r="CL12" s="2111">
        <v>0.19</v>
      </c>
      <c r="CM12" s="2111">
        <v>1.4E-2</v>
      </c>
      <c r="CN12" s="2111">
        <v>0</v>
      </c>
      <c r="CO12" s="2111">
        <v>0</v>
      </c>
      <c r="CP12" s="2111">
        <v>0</v>
      </c>
      <c r="CQ12" s="2111">
        <v>0</v>
      </c>
      <c r="CR12" s="2111">
        <v>0</v>
      </c>
      <c r="CS12" s="2111">
        <v>0</v>
      </c>
      <c r="CT12" s="2111">
        <v>40</v>
      </c>
      <c r="CU12" s="2111">
        <v>54.172999999999995</v>
      </c>
      <c r="CV12" s="2111">
        <v>33.942</v>
      </c>
      <c r="CW12" s="2111">
        <v>16.260000000000002</v>
      </c>
      <c r="CX12" s="2111">
        <v>19.390999999999998</v>
      </c>
      <c r="CY12" s="2111">
        <v>8.7479999999999993</v>
      </c>
      <c r="CZ12" s="2111">
        <v>1.7530000000000001</v>
      </c>
      <c r="DA12" s="2111">
        <v>41.769999999999996</v>
      </c>
      <c r="DB12" s="2111">
        <v>181.815</v>
      </c>
      <c r="DC12" s="2111">
        <v>154.64200000000002</v>
      </c>
      <c r="DD12" s="2111">
        <v>266.77800000000002</v>
      </c>
      <c r="DE12" s="2111">
        <v>123.733</v>
      </c>
      <c r="DF12" s="2111">
        <v>132.34299999999999</v>
      </c>
      <c r="DG12" s="2111">
        <v>200.02199999999999</v>
      </c>
      <c r="DH12" s="2111">
        <v>122.861</v>
      </c>
      <c r="DI12" s="2111">
        <v>278.29199999999997</v>
      </c>
      <c r="DJ12" s="2111">
        <v>218.6</v>
      </c>
      <c r="DK12" s="2111">
        <v>171.36699999999999</v>
      </c>
      <c r="DL12" s="1669">
        <v>101.259</v>
      </c>
      <c r="DM12" s="1669">
        <v>26.416</v>
      </c>
      <c r="DN12" s="1669">
        <v>178.44200000000001</v>
      </c>
    </row>
    <row r="13" spans="1:118" s="1580" customFormat="1" ht="20.100000000000001" customHeight="1" thickBot="1">
      <c r="A13" s="1581" t="s">
        <v>420</v>
      </c>
      <c r="B13" s="1585">
        <v>3.1313999999999851</v>
      </c>
      <c r="C13" s="1585">
        <v>-128.04969999999997</v>
      </c>
      <c r="D13" s="1585">
        <v>-102.01799999999997</v>
      </c>
      <c r="E13" s="1585">
        <v>87.412199999999984</v>
      </c>
      <c r="F13" s="1585">
        <v>-73.890700000000038</v>
      </c>
      <c r="G13" s="1585">
        <v>-163.91170000000005</v>
      </c>
      <c r="H13" s="1585">
        <v>-96.541100000000029</v>
      </c>
      <c r="I13" s="1585">
        <v>-56.338399999999979</v>
      </c>
      <c r="J13" s="1585">
        <v>191.23999999999998</v>
      </c>
      <c r="K13" s="1585">
        <v>-384.73729999999989</v>
      </c>
      <c r="L13" s="1585">
        <v>-216.92889999999997</v>
      </c>
      <c r="M13" s="1585">
        <v>-114.18401</v>
      </c>
      <c r="N13" s="1585">
        <v>-57.621299999999934</v>
      </c>
      <c r="O13" s="1585">
        <v>-60.801499999999976</v>
      </c>
      <c r="P13" s="1585">
        <v>-89.359000000000037</v>
      </c>
      <c r="Q13" s="1585">
        <v>-50.768400000000014</v>
      </c>
      <c r="R13" s="1585">
        <v>-239.47080000000005</v>
      </c>
      <c r="S13" s="1585">
        <v>-52.80540000000002</v>
      </c>
      <c r="T13" s="1585">
        <v>307.83339999999998</v>
      </c>
      <c r="U13" s="1585">
        <v>-297.35639999999989</v>
      </c>
      <c r="V13" s="1585">
        <v>-171.60769999999997</v>
      </c>
      <c r="W13" s="1585">
        <v>295.9237</v>
      </c>
      <c r="X13" s="1585">
        <v>-267.06760000000014</v>
      </c>
      <c r="Y13" s="1585">
        <v>-133.88570000000004</v>
      </c>
      <c r="Z13" s="1585">
        <v>106.91300000000004</v>
      </c>
      <c r="AA13" s="1585">
        <v>-137.43600000000001</v>
      </c>
      <c r="AB13" s="1585">
        <v>-56.022000000000048</v>
      </c>
      <c r="AC13" s="1585">
        <v>-71.682999999999993</v>
      </c>
      <c r="AD13" s="1585">
        <v>-93.138299999999987</v>
      </c>
      <c r="AE13" s="1585">
        <v>-29.888700000000028</v>
      </c>
      <c r="AF13" s="1585">
        <v>-189.95200000000003</v>
      </c>
      <c r="AG13" s="1585">
        <v>-94.198000000000008</v>
      </c>
      <c r="AH13" s="1585">
        <v>-176.50900000000001</v>
      </c>
      <c r="AI13" s="1585">
        <v>-134.21799999999993</v>
      </c>
      <c r="AJ13" s="1585">
        <v>-22.204999999999984</v>
      </c>
      <c r="AK13" s="1585">
        <v>-50.893000000000029</v>
      </c>
      <c r="AL13" s="1585">
        <v>147.15800000000002</v>
      </c>
      <c r="AM13" s="1585">
        <v>-317.09100000000001</v>
      </c>
      <c r="AN13" s="1585">
        <v>61.04299999999995</v>
      </c>
      <c r="AO13" s="1585">
        <v>-183.21800000000007</v>
      </c>
      <c r="AP13" s="1585">
        <v>-72.841999999999956</v>
      </c>
      <c r="AQ13" s="1585">
        <v>-48.441000000000031</v>
      </c>
      <c r="AR13" s="1585">
        <v>-25.793700000000001</v>
      </c>
      <c r="AS13" s="1585">
        <v>17.188000000000017</v>
      </c>
      <c r="AT13" s="1585">
        <v>-109.93900000000002</v>
      </c>
      <c r="AU13" s="1585">
        <v>-197.84900000000002</v>
      </c>
      <c r="AV13" s="1585">
        <v>-83.168000000000006</v>
      </c>
      <c r="AW13" s="1585">
        <v>-340.53750000000002</v>
      </c>
      <c r="AX13" s="1585">
        <v>-101.54300000000003</v>
      </c>
      <c r="AY13" s="1585">
        <v>-29.604000000000042</v>
      </c>
      <c r="AZ13" s="1585">
        <v>-71.555000000000007</v>
      </c>
      <c r="BA13" s="1585">
        <v>-68.107000000000028</v>
      </c>
      <c r="BB13" s="1585">
        <v>-24.599000000000018</v>
      </c>
      <c r="BC13" s="1585">
        <v>47.746000000000038</v>
      </c>
      <c r="BD13" s="1585">
        <v>-135.52299999999997</v>
      </c>
      <c r="BE13" s="1585">
        <v>-151.49099999999993</v>
      </c>
      <c r="BF13" s="1585">
        <v>23.234999999999957</v>
      </c>
      <c r="BG13" s="1585">
        <v>-78.339999999999975</v>
      </c>
      <c r="BH13" s="1585">
        <v>-90.537999999999954</v>
      </c>
      <c r="BI13" s="1585">
        <v>-155.3250000000001</v>
      </c>
      <c r="BJ13" s="1585">
        <v>-107.76900000000012</v>
      </c>
      <c r="BK13" s="1585">
        <v>13.488999999999976</v>
      </c>
      <c r="BL13" s="1585">
        <v>-96.23700000000008</v>
      </c>
      <c r="BM13" s="1585">
        <v>-41.094000000000023</v>
      </c>
      <c r="BN13" s="1585">
        <v>-391.35199999999998</v>
      </c>
      <c r="BO13" s="1585">
        <v>-53.50200000000001</v>
      </c>
      <c r="BP13" s="1585">
        <v>-15.899999999999977</v>
      </c>
      <c r="BQ13" s="1585">
        <v>-148.14200000000002</v>
      </c>
      <c r="BR13" s="1585">
        <v>18.533000000000072</v>
      </c>
      <c r="BS13" s="1585">
        <v>35.253000000000043</v>
      </c>
      <c r="BT13" s="1585">
        <v>-185.91799999999998</v>
      </c>
      <c r="BU13" s="1585">
        <v>-585.16099999999983</v>
      </c>
      <c r="BV13" s="1585">
        <v>83.780999999999977</v>
      </c>
      <c r="BW13" s="1585">
        <v>193.78699999999992</v>
      </c>
      <c r="BX13" s="1585">
        <v>-207.35899999999998</v>
      </c>
      <c r="BY13" s="1585">
        <v>-369.12999999999988</v>
      </c>
      <c r="BZ13" s="1585">
        <v>45.732000000000028</v>
      </c>
      <c r="CA13" s="1585">
        <v>-180.82100000000003</v>
      </c>
      <c r="CB13" s="1585">
        <v>-167.5569999999999</v>
      </c>
      <c r="CC13" s="1585">
        <v>-103.66500000000002</v>
      </c>
      <c r="CD13" s="1585">
        <v>205.22000000000003</v>
      </c>
      <c r="CE13" s="1585">
        <v>-159.78800000000001</v>
      </c>
      <c r="CF13" s="1585">
        <v>-138.202</v>
      </c>
      <c r="CG13" s="1585">
        <v>-382.84199999999998</v>
      </c>
      <c r="CH13" s="1585">
        <v>222.76220073556999</v>
      </c>
      <c r="CI13" s="1585">
        <v>-217.35270854082998</v>
      </c>
      <c r="CJ13" s="1585">
        <v>-796.65644002549004</v>
      </c>
      <c r="CK13" s="1585">
        <v>-299.39600000000007</v>
      </c>
      <c r="CL13" s="1585">
        <v>-136.82500000000005</v>
      </c>
      <c r="CM13" s="1585">
        <v>-218.66500000000002</v>
      </c>
      <c r="CN13" s="1585">
        <v>-226.22000000000003</v>
      </c>
      <c r="CO13" s="1585">
        <v>-352.7</v>
      </c>
      <c r="CP13" s="1585">
        <v>-182.64799999999997</v>
      </c>
      <c r="CQ13" s="1585">
        <v>-176.78399999999996</v>
      </c>
      <c r="CR13" s="1585">
        <v>-342.80199999999996</v>
      </c>
      <c r="CS13" s="1585">
        <v>-449.029</v>
      </c>
      <c r="CT13" s="1585">
        <v>-407.55427352328002</v>
      </c>
      <c r="CU13" s="1585">
        <v>-351.738</v>
      </c>
      <c r="CV13" s="1585">
        <v>-554.0641364881601</v>
      </c>
      <c r="CW13" s="1585">
        <v>-215.37923204706004</v>
      </c>
      <c r="CX13" s="1585">
        <v>-136.22768890202002</v>
      </c>
      <c r="CY13" s="1585">
        <v>-138.73899999999998</v>
      </c>
      <c r="CZ13" s="1585">
        <v>-243.77800000000008</v>
      </c>
      <c r="DA13" s="1585">
        <v>-219.34399999999999</v>
      </c>
      <c r="DB13" s="1585">
        <v>-458.72100000000006</v>
      </c>
      <c r="DC13" s="1585">
        <v>-343.90100000000007</v>
      </c>
      <c r="DD13" s="1585">
        <v>-326.6930000000001</v>
      </c>
      <c r="DE13" s="1585">
        <v>-226.25300000000004</v>
      </c>
      <c r="DF13" s="1585">
        <v>-491.69545321414699</v>
      </c>
      <c r="DG13" s="1585">
        <v>-562.02577826805805</v>
      </c>
      <c r="DH13" s="1585">
        <v>-294.16934739806993</v>
      </c>
      <c r="DI13" s="1585">
        <v>-519.15268338094688</v>
      </c>
      <c r="DJ13" s="1585">
        <v>-417.92579715442099</v>
      </c>
      <c r="DK13" s="1585">
        <v>-255.91689020225192</v>
      </c>
      <c r="DL13" s="2112">
        <v>-339.07700508684593</v>
      </c>
      <c r="DM13" s="2112">
        <v>-308.99505121920004</v>
      </c>
      <c r="DN13" s="2112">
        <v>-490.17950473957006</v>
      </c>
    </row>
    <row r="14" spans="1:118" ht="15" customHeight="1">
      <c r="A14" s="1676"/>
    </row>
    <row r="15" spans="1:118" ht="15" customHeight="1">
      <c r="A15" s="1676" t="s">
        <v>1248</v>
      </c>
    </row>
    <row r="16" spans="1:118">
      <c r="A16" s="871" t="s">
        <v>412</v>
      </c>
      <c r="AH16" s="1669"/>
      <c r="AU16" s="1669"/>
      <c r="AV16" s="1669"/>
      <c r="AW16" s="1669"/>
      <c r="BM16" s="1669"/>
      <c r="BN16" s="1669"/>
      <c r="BO16" s="1669"/>
      <c r="BP16" s="1669"/>
      <c r="BQ16" s="1669"/>
      <c r="BR16" s="1669"/>
      <c r="BS16" s="1669"/>
      <c r="BT16" s="1669"/>
      <c r="BU16" s="1669"/>
      <c r="BV16" s="1669"/>
      <c r="BW16" s="1669"/>
      <c r="BX16" s="1669"/>
      <c r="BY16" s="1669"/>
      <c r="BZ16" s="1669"/>
      <c r="CA16" s="1669"/>
      <c r="CB16" s="1669"/>
      <c r="CC16" s="1669"/>
      <c r="CD16" s="1669"/>
      <c r="CE16" s="1669"/>
      <c r="CF16" s="1669"/>
      <c r="CG16" s="1669"/>
      <c r="CH16" s="1669"/>
      <c r="CI16" s="1669"/>
      <c r="CJ16" s="1669"/>
      <c r="CK16" s="1669"/>
      <c r="CL16" s="1669"/>
      <c r="CM16" s="1669"/>
      <c r="CN16" s="1669"/>
      <c r="CO16" s="1669"/>
      <c r="CP16" s="1669"/>
      <c r="CQ16" s="1669"/>
      <c r="CR16" s="1669"/>
      <c r="CS16" s="1669"/>
      <c r="CT16" s="1669"/>
      <c r="CU16" s="1669"/>
      <c r="CV16" s="1669"/>
      <c r="CW16" s="1669"/>
      <c r="CX16" s="1669"/>
      <c r="CY16" s="1669"/>
      <c r="CZ16" s="1669"/>
      <c r="DA16" s="1669"/>
      <c r="DB16" s="1669"/>
      <c r="DC16" s="1669"/>
      <c r="DD16" s="1669"/>
      <c r="DE16" s="1669"/>
      <c r="DF16" s="1669"/>
      <c r="DG16" s="1669"/>
      <c r="DH16" s="1669"/>
      <c r="DI16" s="1669"/>
      <c r="DJ16" s="1669"/>
      <c r="DK16" s="1669"/>
    </row>
    <row r="17" spans="1:116">
      <c r="A17" s="1676"/>
      <c r="AR17" s="1669"/>
      <c r="AU17" s="1669"/>
      <c r="AV17" s="1669"/>
      <c r="AW17" s="1669"/>
    </row>
    <row r="18" spans="1:116">
      <c r="A18" s="1676"/>
    </row>
    <row r="19" spans="1:116">
      <c r="B19" s="1669"/>
      <c r="C19" s="1669"/>
      <c r="D19" s="1669"/>
      <c r="E19" s="1669"/>
      <c r="F19" s="1669"/>
      <c r="G19" s="1669"/>
      <c r="H19" s="1669"/>
      <c r="I19" s="1669"/>
      <c r="J19" s="1669"/>
      <c r="K19" s="1669"/>
      <c r="L19" s="1669"/>
      <c r="M19" s="1669"/>
      <c r="N19" s="1669"/>
      <c r="O19" s="1669"/>
      <c r="P19" s="1669"/>
      <c r="Q19" s="1669"/>
      <c r="R19" s="1669"/>
      <c r="S19" s="1669"/>
      <c r="T19" s="1669"/>
      <c r="U19" s="1669"/>
      <c r="V19" s="1669"/>
      <c r="W19" s="1669"/>
      <c r="X19" s="1669"/>
      <c r="Y19" s="1669"/>
      <c r="Z19" s="1669"/>
      <c r="AA19" s="1669"/>
      <c r="AB19" s="1669"/>
      <c r="AC19" s="1669"/>
      <c r="AD19" s="1669"/>
      <c r="AE19" s="1669"/>
      <c r="AF19" s="1669"/>
      <c r="AG19" s="1669"/>
      <c r="AH19" s="1669"/>
      <c r="AI19" s="1669"/>
      <c r="AJ19" s="1669"/>
      <c r="AK19" s="1669"/>
      <c r="AL19" s="1669"/>
      <c r="AM19" s="1669"/>
      <c r="AN19" s="1669"/>
      <c r="AO19" s="1669"/>
      <c r="AP19" s="1669"/>
      <c r="AQ19" s="1669"/>
      <c r="AR19" s="1669"/>
      <c r="AS19" s="1669"/>
      <c r="AT19" s="1669"/>
      <c r="AU19" s="1669"/>
      <c r="AV19" s="1669"/>
      <c r="AW19" s="1669"/>
      <c r="AX19" s="1669"/>
      <c r="AY19" s="1669"/>
      <c r="AZ19" s="1669"/>
      <c r="BA19" s="1669"/>
      <c r="BB19" s="1669"/>
      <c r="BC19" s="1669"/>
      <c r="BD19" s="1669"/>
      <c r="BE19" s="1669"/>
      <c r="BF19" s="1669"/>
      <c r="BG19" s="1669"/>
      <c r="BH19" s="1669"/>
      <c r="BI19" s="1669"/>
      <c r="BJ19" s="1669"/>
      <c r="BK19" s="1669"/>
      <c r="BL19" s="1669"/>
      <c r="BM19" s="1669"/>
      <c r="BN19" s="1669"/>
      <c r="BO19" s="1669"/>
      <c r="BP19" s="1669"/>
      <c r="BQ19" s="1669"/>
      <c r="BR19" s="1669"/>
      <c r="BS19" s="1669"/>
      <c r="BT19" s="1669"/>
      <c r="BU19" s="1669"/>
      <c r="BV19" s="1669"/>
      <c r="BW19" s="1669"/>
      <c r="BX19" s="1669"/>
      <c r="BY19" s="1669"/>
      <c r="BZ19" s="1669"/>
      <c r="CA19" s="1669"/>
      <c r="CB19" s="1669"/>
      <c r="CC19" s="1669"/>
      <c r="CD19" s="1669"/>
      <c r="CE19" s="1669"/>
      <c r="CF19" s="1669"/>
      <c r="CG19" s="1669"/>
      <c r="CH19" s="1669"/>
      <c r="CI19" s="1669"/>
      <c r="CJ19" s="1669"/>
      <c r="CK19" s="1669"/>
      <c r="CL19" s="1669"/>
      <c r="CM19" s="1669"/>
      <c r="CN19" s="1669"/>
      <c r="CO19" s="1669"/>
      <c r="CP19" s="1669"/>
      <c r="CQ19" s="1669"/>
      <c r="CR19" s="1669"/>
      <c r="CS19" s="1669"/>
      <c r="CT19" s="1669"/>
      <c r="CU19" s="1669"/>
      <c r="CV19" s="1669"/>
      <c r="CW19" s="1669"/>
      <c r="CX19" s="1669"/>
      <c r="CY19" s="1669"/>
      <c r="CZ19" s="1669"/>
      <c r="DA19" s="1669"/>
      <c r="DB19" s="1669"/>
      <c r="DC19" s="1669"/>
      <c r="DD19" s="1669"/>
      <c r="DE19" s="1669"/>
      <c r="DF19" s="1669"/>
      <c r="DG19" s="1669"/>
      <c r="DH19" s="1669"/>
      <c r="DI19" s="1669"/>
      <c r="DJ19" s="1669"/>
      <c r="DK19" s="1669"/>
    </row>
    <row r="20" spans="1:116">
      <c r="A20" s="1676"/>
      <c r="B20" s="1669"/>
      <c r="C20" s="1669"/>
      <c r="D20" s="1669"/>
      <c r="E20" s="1669"/>
      <c r="F20" s="1669"/>
      <c r="G20" s="1669"/>
      <c r="H20" s="1669"/>
      <c r="I20" s="1669"/>
      <c r="J20" s="1669"/>
      <c r="K20" s="1669"/>
      <c r="L20" s="1669"/>
      <c r="M20" s="1669"/>
      <c r="N20" s="1669"/>
      <c r="O20" s="1669"/>
      <c r="P20" s="1669"/>
      <c r="Q20" s="1669"/>
      <c r="R20" s="1669"/>
      <c r="S20" s="1669"/>
      <c r="T20" s="1669"/>
      <c r="U20" s="1669"/>
      <c r="V20" s="1669"/>
      <c r="W20" s="1669"/>
      <c r="X20" s="1669"/>
      <c r="Y20" s="1669"/>
      <c r="Z20" s="1669"/>
      <c r="AA20" s="1669"/>
      <c r="AB20" s="1669"/>
      <c r="AC20" s="1669"/>
      <c r="AD20" s="1669"/>
      <c r="AE20" s="1669"/>
      <c r="AF20" s="1669"/>
      <c r="AG20" s="1669"/>
      <c r="AH20" s="1669"/>
      <c r="AI20" s="1669"/>
      <c r="AJ20" s="1669"/>
      <c r="AK20" s="1669"/>
      <c r="AL20" s="1669"/>
      <c r="AM20" s="1669"/>
      <c r="AN20" s="1669"/>
      <c r="AO20" s="1669"/>
      <c r="AP20" s="1669"/>
      <c r="AQ20" s="1669"/>
      <c r="AR20" s="1669"/>
      <c r="AS20" s="1669"/>
      <c r="AT20" s="1669"/>
      <c r="AU20" s="1669"/>
      <c r="AV20" s="1669"/>
      <c r="AW20" s="1669"/>
      <c r="AX20" s="1669"/>
      <c r="AY20" s="1669"/>
      <c r="AZ20" s="1669"/>
      <c r="BA20" s="1669"/>
      <c r="BB20" s="1669"/>
      <c r="BC20" s="1669"/>
      <c r="BD20" s="1669"/>
      <c r="BE20" s="1669"/>
      <c r="BF20" s="1669"/>
      <c r="BG20" s="1669"/>
      <c r="BH20" s="1669"/>
      <c r="BI20" s="1669"/>
      <c r="BJ20" s="1669"/>
      <c r="BK20" s="1669"/>
      <c r="BL20" s="1669"/>
      <c r="BM20" s="1669"/>
      <c r="BN20" s="1669"/>
      <c r="BO20" s="1669"/>
      <c r="BP20" s="1669"/>
      <c r="BQ20" s="1669"/>
      <c r="BR20" s="1669"/>
      <c r="BS20" s="1669"/>
      <c r="BT20" s="1669"/>
      <c r="BU20" s="1669"/>
      <c r="BV20" s="1669"/>
      <c r="BW20" s="1669"/>
      <c r="BX20" s="1669"/>
      <c r="BY20" s="1669"/>
      <c r="BZ20" s="1669"/>
      <c r="CA20" s="1669"/>
      <c r="CB20" s="1669"/>
      <c r="CC20" s="1669"/>
      <c r="CD20" s="1669"/>
      <c r="CE20" s="1669"/>
      <c r="CF20" s="1669"/>
      <c r="CG20" s="1669"/>
      <c r="CH20" s="1669"/>
      <c r="CI20" s="1669"/>
      <c r="CJ20" s="1669"/>
      <c r="CK20" s="1669"/>
      <c r="CL20" s="1669"/>
      <c r="CM20" s="1669"/>
      <c r="CN20" s="1669"/>
      <c r="CO20" s="1669"/>
      <c r="CP20" s="1669"/>
      <c r="CQ20" s="1669"/>
      <c r="CR20" s="1669"/>
      <c r="CS20" s="1669"/>
      <c r="CT20" s="1669"/>
      <c r="CU20" s="1669"/>
      <c r="CV20" s="1669"/>
      <c r="CW20" s="1669"/>
      <c r="CX20" s="1669"/>
      <c r="CY20" s="1669"/>
      <c r="CZ20" s="1669"/>
      <c r="DA20" s="1669"/>
      <c r="DB20" s="1669"/>
      <c r="DC20" s="1669"/>
      <c r="DD20" s="1669"/>
      <c r="DE20" s="1669"/>
      <c r="DF20" s="1669"/>
      <c r="DG20" s="1669"/>
      <c r="DH20" s="1669"/>
      <c r="DI20" s="1669"/>
      <c r="DJ20" s="1669"/>
      <c r="DK20" s="1669"/>
      <c r="DL20" s="1669"/>
    </row>
    <row r="21" spans="1:116">
      <c r="A21" s="1676"/>
      <c r="B21" s="1669"/>
      <c r="C21" s="1669"/>
      <c r="D21" s="1669"/>
      <c r="E21" s="1669"/>
      <c r="F21" s="1669"/>
      <c r="G21" s="1669"/>
      <c r="H21" s="1669"/>
      <c r="I21" s="1669"/>
      <c r="J21" s="1669"/>
      <c r="K21" s="1669"/>
      <c r="L21" s="1669"/>
      <c r="M21" s="1669"/>
      <c r="N21" s="1669"/>
      <c r="O21" s="1669"/>
      <c r="P21" s="1669"/>
      <c r="Q21" s="1669"/>
      <c r="R21" s="1669"/>
      <c r="S21" s="1669"/>
      <c r="T21" s="1669"/>
      <c r="U21" s="1669"/>
      <c r="V21" s="1669"/>
      <c r="W21" s="1669"/>
      <c r="X21" s="1669"/>
      <c r="Y21" s="1669"/>
      <c r="Z21" s="1669"/>
      <c r="AA21" s="1669"/>
      <c r="AB21" s="1669"/>
      <c r="AC21" s="1669"/>
      <c r="AD21" s="1669"/>
      <c r="AE21" s="1669"/>
      <c r="AF21" s="1669"/>
      <c r="AG21" s="1669"/>
      <c r="AH21" s="1669"/>
      <c r="AI21" s="1669"/>
      <c r="AJ21" s="1669"/>
      <c r="AK21" s="1669"/>
      <c r="AL21" s="1669"/>
      <c r="AM21" s="1669"/>
      <c r="AN21" s="1669"/>
      <c r="AO21" s="1669"/>
      <c r="AP21" s="1669"/>
      <c r="AQ21" s="1669"/>
      <c r="AR21" s="1669"/>
      <c r="AS21" s="1669"/>
      <c r="AT21" s="1669"/>
      <c r="AU21" s="1669"/>
      <c r="AV21" s="1669"/>
      <c r="AW21" s="1669"/>
      <c r="AX21" s="1669"/>
      <c r="AY21" s="1669"/>
      <c r="AZ21" s="1669"/>
      <c r="BA21" s="1669"/>
      <c r="BB21" s="1669"/>
      <c r="BC21" s="1669"/>
      <c r="BD21" s="1669"/>
      <c r="BE21" s="1669"/>
      <c r="BF21" s="1669"/>
      <c r="BG21" s="1669"/>
      <c r="BH21" s="1669"/>
      <c r="BI21" s="1669"/>
      <c r="BJ21" s="1669"/>
      <c r="BK21" s="1669"/>
      <c r="BL21" s="1669"/>
      <c r="BM21" s="1669"/>
      <c r="BN21" s="1669"/>
      <c r="BO21" s="1669"/>
      <c r="BP21" s="1669"/>
      <c r="BQ21" s="1669"/>
      <c r="BR21" s="1669"/>
      <c r="BS21" s="1669"/>
      <c r="BT21" s="1669"/>
      <c r="BU21" s="1669"/>
      <c r="BV21" s="1669"/>
      <c r="BW21" s="1669"/>
      <c r="BX21" s="1669"/>
      <c r="BY21" s="1669"/>
      <c r="BZ21" s="1669"/>
      <c r="CA21" s="1669"/>
      <c r="CB21" s="1669"/>
      <c r="CC21" s="1669"/>
      <c r="CD21" s="1669"/>
      <c r="CE21" s="1669"/>
      <c r="CF21" s="1669"/>
      <c r="CG21" s="1669"/>
      <c r="CH21" s="1669"/>
      <c r="CI21" s="1669"/>
      <c r="CJ21" s="1669"/>
      <c r="CK21" s="1669"/>
      <c r="CL21" s="1669"/>
      <c r="CM21" s="1669"/>
      <c r="CN21" s="1669"/>
      <c r="CO21" s="1669"/>
      <c r="CP21" s="1669"/>
      <c r="CQ21" s="1669"/>
      <c r="CR21" s="1669"/>
      <c r="CS21" s="1669"/>
      <c r="CT21" s="1669"/>
      <c r="CU21" s="1669"/>
      <c r="CV21" s="1669"/>
      <c r="CW21" s="1669"/>
      <c r="CX21" s="1669"/>
      <c r="CY21" s="1669"/>
      <c r="CZ21" s="1669"/>
      <c r="DA21" s="1669"/>
      <c r="DB21" s="1669"/>
      <c r="DC21" s="1669"/>
      <c r="DD21" s="1669"/>
      <c r="DE21" s="1669"/>
      <c r="DF21" s="1669"/>
      <c r="DG21" s="1669"/>
      <c r="DH21" s="1669"/>
      <c r="DI21" s="1669"/>
      <c r="DJ21" s="1669"/>
      <c r="DK21" s="1669"/>
    </row>
    <row r="22" spans="1:116">
      <c r="B22" s="1669"/>
      <c r="C22" s="1669"/>
      <c r="D22" s="1669"/>
      <c r="E22" s="1669"/>
      <c r="F22" s="1669"/>
      <c r="G22" s="1669"/>
      <c r="H22" s="1669"/>
      <c r="I22" s="1669"/>
      <c r="J22" s="1669"/>
      <c r="K22" s="1669"/>
      <c r="L22" s="1669"/>
      <c r="M22" s="1669"/>
      <c r="N22" s="1669"/>
      <c r="O22" s="1669"/>
      <c r="P22" s="1669"/>
      <c r="Q22" s="1669"/>
      <c r="R22" s="1669"/>
      <c r="S22" s="1669"/>
      <c r="T22" s="1669"/>
      <c r="U22" s="1669"/>
      <c r="V22" s="1669"/>
      <c r="W22" s="1669"/>
      <c r="X22" s="1669"/>
      <c r="Y22" s="1669"/>
      <c r="Z22" s="1669"/>
      <c r="AA22" s="1669"/>
      <c r="AB22" s="1669"/>
      <c r="AC22" s="1669"/>
      <c r="AD22" s="1669"/>
      <c r="AE22" s="1669"/>
      <c r="AF22" s="1669"/>
      <c r="AG22" s="1669"/>
      <c r="AH22" s="1669"/>
      <c r="AI22" s="1669"/>
      <c r="AJ22" s="1669"/>
      <c r="AK22" s="1669"/>
      <c r="AL22" s="1669"/>
      <c r="AM22" s="1669"/>
      <c r="AN22" s="1669"/>
      <c r="AO22" s="1669"/>
      <c r="AP22" s="1669"/>
      <c r="AQ22" s="1669"/>
      <c r="AR22" s="1669"/>
      <c r="AS22" s="1669"/>
      <c r="AT22" s="1669"/>
      <c r="AU22" s="1669"/>
      <c r="AV22" s="1669"/>
      <c r="AW22" s="1669"/>
      <c r="AX22" s="1669"/>
      <c r="AY22" s="1669"/>
      <c r="AZ22" s="1669"/>
      <c r="BA22" s="1669"/>
      <c r="BB22" s="1669"/>
      <c r="BC22" s="1669"/>
      <c r="BD22" s="1669"/>
      <c r="BE22" s="1669"/>
      <c r="BF22" s="1669"/>
      <c r="BG22" s="1669"/>
      <c r="BH22" s="1669"/>
      <c r="BI22" s="1669"/>
      <c r="BJ22" s="1669"/>
      <c r="BK22" s="1669"/>
      <c r="BL22" s="1669"/>
      <c r="BM22" s="1669"/>
      <c r="BN22" s="1669"/>
      <c r="BO22" s="1669"/>
      <c r="BP22" s="1669"/>
      <c r="BQ22" s="1669"/>
      <c r="BR22" s="1669"/>
      <c r="BS22" s="1669"/>
      <c r="BT22" s="1669"/>
      <c r="BU22" s="1669"/>
      <c r="BV22" s="1669"/>
      <c r="BW22" s="1669"/>
      <c r="BX22" s="1669"/>
      <c r="BY22" s="1669"/>
      <c r="BZ22" s="1669"/>
      <c r="CA22" s="1669"/>
      <c r="CB22" s="1669"/>
      <c r="CC22" s="1669"/>
      <c r="CD22" s="1669"/>
      <c r="CE22" s="1669"/>
      <c r="CF22" s="1669"/>
      <c r="CG22" s="1669"/>
      <c r="CH22" s="1669"/>
      <c r="CI22" s="1669"/>
      <c r="CJ22" s="1669"/>
      <c r="CK22" s="1669"/>
      <c r="CL22" s="1669"/>
      <c r="CM22" s="1669"/>
      <c r="CN22" s="1669"/>
      <c r="CO22" s="1669"/>
      <c r="CP22" s="1669"/>
      <c r="CQ22" s="1669"/>
      <c r="CR22" s="1669"/>
      <c r="CS22" s="1669"/>
      <c r="CT22" s="1669"/>
      <c r="CU22" s="1669"/>
      <c r="CV22" s="1669"/>
      <c r="CW22" s="1669"/>
      <c r="CX22" s="1669"/>
      <c r="CY22" s="1669"/>
      <c r="CZ22" s="1669"/>
      <c r="DA22" s="1669"/>
      <c r="DB22" s="1669"/>
      <c r="DC22" s="1669"/>
      <c r="DD22" s="1669"/>
      <c r="DE22" s="1669"/>
      <c r="DF22" s="1669"/>
      <c r="DG22" s="1669"/>
      <c r="DH22" s="1669"/>
      <c r="DI22" s="1669"/>
      <c r="DJ22" s="1669"/>
      <c r="DK22" s="1669"/>
      <c r="DL22" s="1669"/>
    </row>
    <row r="23" spans="1:116">
      <c r="B23" s="1669"/>
      <c r="C23" s="1669"/>
      <c r="D23" s="1669"/>
      <c r="E23" s="1669"/>
      <c r="F23" s="1669"/>
      <c r="G23" s="1669"/>
      <c r="H23" s="1669"/>
      <c r="I23" s="1669"/>
      <c r="J23" s="1669"/>
      <c r="K23" s="1669"/>
      <c r="L23" s="1669"/>
      <c r="M23" s="1669"/>
      <c r="N23" s="1669"/>
      <c r="O23" s="1669"/>
      <c r="P23" s="1669"/>
      <c r="Q23" s="1669"/>
      <c r="R23" s="1669"/>
      <c r="S23" s="1669"/>
      <c r="T23" s="1669"/>
      <c r="U23" s="1669"/>
      <c r="V23" s="1669"/>
      <c r="W23" s="1669"/>
      <c r="X23" s="1669"/>
      <c r="Y23" s="1669"/>
      <c r="Z23" s="1669"/>
      <c r="AA23" s="1669"/>
      <c r="AB23" s="1669"/>
      <c r="AC23" s="1669"/>
      <c r="AD23" s="1669"/>
      <c r="AE23" s="1669"/>
      <c r="AF23" s="1669"/>
      <c r="AG23" s="1669"/>
      <c r="AH23" s="1669"/>
      <c r="AI23" s="1669"/>
      <c r="AJ23" s="1669"/>
      <c r="AK23" s="1669"/>
      <c r="AL23" s="1669"/>
      <c r="AM23" s="1669"/>
      <c r="AN23" s="1669"/>
      <c r="AO23" s="1669"/>
      <c r="AP23" s="1669"/>
      <c r="AQ23" s="1669"/>
      <c r="AR23" s="1669"/>
      <c r="AS23" s="1669"/>
      <c r="AT23" s="1669"/>
      <c r="AU23" s="1669"/>
      <c r="AV23" s="1669"/>
      <c r="AW23" s="1669"/>
      <c r="AX23" s="1669"/>
      <c r="AY23" s="1669"/>
      <c r="AZ23" s="1669"/>
      <c r="BA23" s="1669"/>
      <c r="BB23" s="1669"/>
      <c r="BC23" s="1669"/>
      <c r="BD23" s="1669"/>
      <c r="BE23" s="1669"/>
      <c r="BF23" s="1669"/>
      <c r="BG23" s="1669"/>
      <c r="BH23" s="1669"/>
      <c r="BI23" s="1669"/>
      <c r="BJ23" s="1669"/>
      <c r="BK23" s="1669"/>
      <c r="BL23" s="1669"/>
      <c r="BM23" s="1669"/>
      <c r="BN23" s="1669"/>
      <c r="BO23" s="1669"/>
      <c r="BP23" s="1669"/>
      <c r="BQ23" s="1669"/>
      <c r="BR23" s="1669"/>
      <c r="BS23" s="1669"/>
      <c r="BT23" s="1669"/>
      <c r="BU23" s="1669"/>
      <c r="BV23" s="1669"/>
      <c r="BW23" s="1669"/>
      <c r="BX23" s="1669"/>
      <c r="BY23" s="1669"/>
      <c r="BZ23" s="1669"/>
      <c r="CA23" s="1669"/>
      <c r="CB23" s="1669"/>
      <c r="CC23" s="1669"/>
      <c r="CD23" s="1669"/>
      <c r="CE23" s="1669"/>
      <c r="CF23" s="1669"/>
      <c r="CG23" s="1669"/>
      <c r="CH23" s="1669"/>
      <c r="CI23" s="1669"/>
      <c r="CJ23" s="1669"/>
      <c r="CK23" s="1669"/>
      <c r="CL23" s="1669"/>
      <c r="CM23" s="1669"/>
      <c r="CN23" s="1669"/>
      <c r="CO23" s="1669"/>
      <c r="CP23" s="1669"/>
      <c r="CQ23" s="1669"/>
      <c r="CR23" s="1669"/>
      <c r="CS23" s="1669"/>
      <c r="CT23" s="1669"/>
      <c r="CU23" s="1669"/>
      <c r="CV23" s="1669"/>
      <c r="CW23" s="1669"/>
      <c r="CX23" s="1669"/>
      <c r="CY23" s="1669"/>
      <c r="CZ23" s="1669"/>
      <c r="DA23" s="1669"/>
      <c r="DB23" s="1669"/>
      <c r="DC23" s="1669"/>
      <c r="DD23" s="1669"/>
      <c r="DE23" s="1669"/>
      <c r="DF23" s="1669"/>
      <c r="DG23" s="1669"/>
      <c r="DH23" s="1669"/>
      <c r="DI23" s="1669"/>
      <c r="DJ23" s="1669"/>
      <c r="DK23" s="1669"/>
    </row>
    <row r="24" spans="1:116">
      <c r="B24" s="1669"/>
      <c r="C24" s="1669"/>
      <c r="D24" s="1669"/>
      <c r="E24" s="1669"/>
      <c r="F24" s="1669"/>
      <c r="G24" s="1669"/>
      <c r="H24" s="1669"/>
      <c r="I24" s="1669"/>
      <c r="J24" s="1669"/>
      <c r="K24" s="1669"/>
      <c r="L24" s="1669"/>
      <c r="M24" s="1669"/>
      <c r="N24" s="1669"/>
      <c r="O24" s="1669"/>
      <c r="P24" s="1669"/>
      <c r="Q24" s="1669"/>
      <c r="R24" s="1669"/>
      <c r="S24" s="1669"/>
      <c r="T24" s="1669"/>
      <c r="U24" s="1669"/>
      <c r="V24" s="1669"/>
      <c r="W24" s="1669"/>
      <c r="X24" s="1669"/>
      <c r="Y24" s="1669"/>
      <c r="Z24" s="1669"/>
      <c r="AA24" s="1669"/>
      <c r="AB24" s="1669"/>
      <c r="AC24" s="1669"/>
      <c r="AD24" s="1669"/>
      <c r="AE24" s="1669"/>
      <c r="AF24" s="1669"/>
      <c r="AG24" s="1669"/>
      <c r="AH24" s="1669"/>
      <c r="AI24" s="1669"/>
      <c r="AJ24" s="1669"/>
      <c r="AK24" s="1669"/>
      <c r="AL24" s="1669"/>
      <c r="AM24" s="1669"/>
      <c r="AN24" s="1669"/>
      <c r="AO24" s="1669"/>
      <c r="AP24" s="1669"/>
      <c r="AQ24" s="1669"/>
      <c r="AR24" s="1669"/>
      <c r="AS24" s="1669"/>
      <c r="AT24" s="1669"/>
      <c r="AU24" s="1669"/>
      <c r="AV24" s="1669"/>
      <c r="AW24" s="1669"/>
      <c r="AX24" s="1669"/>
      <c r="AY24" s="1669"/>
      <c r="AZ24" s="1669"/>
      <c r="BA24" s="1669"/>
      <c r="BB24" s="1669"/>
      <c r="BC24" s="1669"/>
      <c r="BD24" s="1669"/>
      <c r="BE24" s="1669"/>
      <c r="BF24" s="1669"/>
      <c r="BG24" s="1669"/>
      <c r="BH24" s="1669"/>
      <c r="BI24" s="1669"/>
      <c r="BJ24" s="1669"/>
      <c r="BK24" s="1669"/>
      <c r="BL24" s="1669"/>
      <c r="BM24" s="1669"/>
      <c r="BN24" s="1669"/>
      <c r="BO24" s="1669"/>
      <c r="BP24" s="1669"/>
      <c r="BQ24" s="1669"/>
      <c r="BR24" s="1669"/>
      <c r="BS24" s="1669"/>
      <c r="BT24" s="1669"/>
      <c r="BU24" s="1669"/>
      <c r="BV24" s="1669"/>
      <c r="BW24" s="1669"/>
      <c r="BX24" s="1669"/>
      <c r="BY24" s="1669"/>
      <c r="BZ24" s="1669"/>
      <c r="CA24" s="1669"/>
      <c r="CB24" s="1669"/>
      <c r="CC24" s="1669"/>
      <c r="CD24" s="1669"/>
      <c r="CE24" s="1669"/>
      <c r="CF24" s="1669"/>
      <c r="CG24" s="1669"/>
      <c r="CH24" s="1669"/>
      <c r="CI24" s="1669"/>
      <c r="CJ24" s="1669"/>
      <c r="CK24" s="1669"/>
      <c r="CL24" s="1669"/>
      <c r="CM24" s="1669"/>
      <c r="CN24" s="1669"/>
      <c r="CO24" s="1669"/>
      <c r="CP24" s="1669"/>
      <c r="CQ24" s="1669"/>
      <c r="CR24" s="1669"/>
      <c r="CS24" s="1669"/>
      <c r="CT24" s="1669"/>
      <c r="CU24" s="1669"/>
      <c r="CV24" s="1669"/>
      <c r="CW24" s="1669"/>
      <c r="CX24" s="1669"/>
      <c r="CY24" s="1669"/>
      <c r="CZ24" s="1669"/>
      <c r="DA24" s="1669"/>
      <c r="DB24" s="1669"/>
      <c r="DC24" s="1669"/>
      <c r="DD24" s="1669"/>
      <c r="DE24" s="1669"/>
      <c r="DF24" s="1669"/>
      <c r="DG24" s="1669"/>
      <c r="DH24" s="1669"/>
      <c r="DI24" s="1669"/>
      <c r="DJ24" s="1669"/>
      <c r="DK24" s="1669"/>
      <c r="DL24" s="1669"/>
    </row>
    <row r="25" spans="1:116">
      <c r="B25" s="1669"/>
      <c r="C25" s="1669"/>
      <c r="D25" s="1669"/>
      <c r="E25" s="1669"/>
      <c r="F25" s="1669"/>
      <c r="G25" s="1669"/>
      <c r="H25" s="1669"/>
      <c r="I25" s="1669"/>
      <c r="J25" s="1669"/>
      <c r="K25" s="1669"/>
      <c r="L25" s="1669"/>
      <c r="M25" s="1669"/>
      <c r="N25" s="1669"/>
      <c r="O25" s="1669"/>
      <c r="P25" s="1669"/>
      <c r="Q25" s="1669"/>
      <c r="R25" s="1669"/>
      <c r="S25" s="1669"/>
      <c r="T25" s="1669"/>
      <c r="U25" s="1669"/>
      <c r="V25" s="1669"/>
      <c r="W25" s="1669"/>
      <c r="X25" s="1669"/>
      <c r="Y25" s="1669"/>
      <c r="Z25" s="1669"/>
      <c r="AA25" s="1669"/>
      <c r="AB25" s="1669"/>
      <c r="AC25" s="1669"/>
      <c r="AD25" s="1669"/>
      <c r="AE25" s="1669"/>
      <c r="AF25" s="1669"/>
      <c r="AG25" s="1669"/>
      <c r="AH25" s="1669"/>
      <c r="AI25" s="1669"/>
      <c r="AJ25" s="1669"/>
      <c r="AK25" s="1669"/>
      <c r="AL25" s="1669"/>
      <c r="AM25" s="1669"/>
      <c r="AN25" s="1669"/>
      <c r="AO25" s="1669"/>
      <c r="AP25" s="1669"/>
      <c r="AQ25" s="1669"/>
      <c r="AR25" s="1669"/>
      <c r="AS25" s="1669"/>
      <c r="AT25" s="1669"/>
      <c r="AU25" s="1669"/>
      <c r="AV25" s="1669"/>
      <c r="AW25" s="1669"/>
      <c r="AX25" s="1669"/>
      <c r="AY25" s="1669"/>
      <c r="AZ25" s="1669"/>
      <c r="BA25" s="1669"/>
      <c r="BB25" s="1669"/>
      <c r="BC25" s="1669"/>
      <c r="BD25" s="1669"/>
      <c r="BE25" s="1669"/>
      <c r="BF25" s="1669"/>
      <c r="BG25" s="1669"/>
      <c r="BH25" s="1669"/>
      <c r="BI25" s="1669"/>
      <c r="BJ25" s="1669"/>
      <c r="BK25" s="1669"/>
      <c r="BL25" s="1669"/>
      <c r="BM25" s="1669"/>
      <c r="BN25" s="1669"/>
      <c r="BO25" s="1669"/>
      <c r="BP25" s="1669"/>
      <c r="BQ25" s="1669"/>
      <c r="BR25" s="1669"/>
      <c r="BS25" s="1669"/>
      <c r="BT25" s="1669"/>
      <c r="BU25" s="1669"/>
      <c r="BV25" s="1669"/>
      <c r="BW25" s="1669"/>
      <c r="BX25" s="1669"/>
      <c r="BY25" s="1669"/>
      <c r="BZ25" s="1669"/>
      <c r="CA25" s="1669"/>
      <c r="CB25" s="1669"/>
      <c r="CC25" s="1669"/>
      <c r="CD25" s="1669"/>
      <c r="CE25" s="1669"/>
      <c r="CF25" s="1669"/>
      <c r="CG25" s="1669"/>
      <c r="CH25" s="1669"/>
      <c r="CI25" s="1669"/>
      <c r="CJ25" s="1669"/>
      <c r="CK25" s="1669"/>
      <c r="CL25" s="1669"/>
      <c r="CM25" s="1669"/>
      <c r="CN25" s="1669"/>
      <c r="CO25" s="1669"/>
      <c r="CP25" s="1669"/>
      <c r="CQ25" s="1669"/>
      <c r="CR25" s="1669"/>
      <c r="CS25" s="1669"/>
      <c r="CT25" s="1669"/>
      <c r="CU25" s="1669"/>
      <c r="CV25" s="1669"/>
      <c r="CW25" s="1669"/>
      <c r="CX25" s="1669"/>
      <c r="CY25" s="1669"/>
      <c r="CZ25" s="1669"/>
      <c r="DA25" s="1669"/>
      <c r="DB25" s="1669"/>
      <c r="DC25" s="1669"/>
      <c r="DD25" s="1669"/>
      <c r="DE25" s="1669"/>
      <c r="DF25" s="1669"/>
      <c r="DG25" s="1669"/>
      <c r="DH25" s="1669"/>
      <c r="DI25" s="1669"/>
      <c r="DJ25" s="1669"/>
      <c r="DK25" s="1669"/>
    </row>
    <row r="26" spans="1:116">
      <c r="B26" s="1669"/>
      <c r="C26" s="1669"/>
      <c r="D26" s="1669"/>
      <c r="E26" s="1669"/>
      <c r="F26" s="1669"/>
      <c r="G26" s="1669"/>
      <c r="H26" s="1669"/>
      <c r="I26" s="1669"/>
      <c r="J26" s="1669"/>
      <c r="K26" s="1669"/>
      <c r="L26" s="1669"/>
      <c r="M26" s="1669"/>
      <c r="N26" s="1669"/>
      <c r="O26" s="1669"/>
      <c r="P26" s="1669"/>
      <c r="Q26" s="1669"/>
      <c r="R26" s="1669"/>
      <c r="S26" s="1669"/>
      <c r="T26" s="1669"/>
      <c r="U26" s="1669"/>
      <c r="V26" s="1669"/>
      <c r="W26" s="1669"/>
      <c r="X26" s="1669"/>
      <c r="Y26" s="1669"/>
      <c r="Z26" s="1669"/>
      <c r="AA26" s="1669"/>
      <c r="AB26" s="1669"/>
      <c r="AC26" s="1669"/>
      <c r="AD26" s="1669"/>
      <c r="AE26" s="1669"/>
      <c r="AF26" s="1669"/>
      <c r="AG26" s="1669"/>
      <c r="AH26" s="1669"/>
      <c r="AI26" s="1669"/>
      <c r="AJ26" s="1669"/>
      <c r="AK26" s="1669"/>
      <c r="AL26" s="1669"/>
      <c r="AM26" s="1669"/>
      <c r="AN26" s="1669"/>
      <c r="AO26" s="1669"/>
      <c r="AP26" s="1669"/>
      <c r="AQ26" s="1669"/>
      <c r="AR26" s="1669"/>
      <c r="AS26" s="1669"/>
      <c r="AT26" s="1669"/>
      <c r="AU26" s="1669"/>
      <c r="AV26" s="1669"/>
      <c r="AW26" s="1669"/>
      <c r="AX26" s="1669"/>
      <c r="AY26" s="1669"/>
      <c r="AZ26" s="1669"/>
      <c r="BA26" s="1669"/>
      <c r="BB26" s="1669"/>
      <c r="BC26" s="1669"/>
      <c r="BD26" s="1669"/>
      <c r="BE26" s="1669"/>
      <c r="BF26" s="1669"/>
      <c r="BG26" s="1669"/>
      <c r="BH26" s="1669"/>
      <c r="BI26" s="1669"/>
      <c r="BJ26" s="1669"/>
      <c r="BK26" s="1669"/>
      <c r="BL26" s="1669"/>
      <c r="BM26" s="1669"/>
      <c r="BN26" s="1669"/>
      <c r="BO26" s="1669"/>
      <c r="BP26" s="1669"/>
      <c r="BQ26" s="1669"/>
      <c r="BR26" s="1669"/>
      <c r="BS26" s="1669"/>
      <c r="BT26" s="1669"/>
      <c r="BU26" s="1669"/>
      <c r="BV26" s="1669"/>
      <c r="BW26" s="1669"/>
      <c r="BX26" s="1669"/>
      <c r="BY26" s="1669"/>
      <c r="BZ26" s="1669"/>
      <c r="CA26" s="1669"/>
      <c r="CB26" s="1669"/>
      <c r="CC26" s="1669"/>
      <c r="CD26" s="1669"/>
      <c r="CE26" s="1669"/>
      <c r="CF26" s="1669"/>
      <c r="CG26" s="1669"/>
      <c r="CH26" s="1669"/>
      <c r="CI26" s="1669"/>
      <c r="CJ26" s="1669"/>
      <c r="CK26" s="1669"/>
      <c r="CL26" s="1669"/>
      <c r="CM26" s="1669"/>
      <c r="CN26" s="1669"/>
      <c r="CO26" s="1669"/>
      <c r="CP26" s="1669"/>
      <c r="CQ26" s="1669"/>
      <c r="CR26" s="1669"/>
      <c r="CS26" s="1669"/>
      <c r="CT26" s="1669"/>
      <c r="CU26" s="1669"/>
      <c r="CV26" s="1669"/>
      <c r="CW26" s="1669"/>
      <c r="CX26" s="1669"/>
      <c r="CY26" s="1669"/>
      <c r="CZ26" s="1669"/>
      <c r="DA26" s="1669"/>
      <c r="DB26" s="1669"/>
      <c r="DC26" s="1669"/>
      <c r="DD26" s="1669"/>
      <c r="DE26" s="1669"/>
      <c r="DF26" s="1669"/>
      <c r="DG26" s="1669"/>
      <c r="DH26" s="1669"/>
      <c r="DI26" s="1669"/>
      <c r="DJ26" s="1669"/>
      <c r="DK26" s="1669"/>
    </row>
  </sheetData>
  <hyperlinks>
    <hyperlink ref="A1" location="Menu!A1" display="Return to Menu"/>
  </hyperlinks>
  <pageMargins left="0.19685039370078741" right="0.19685039370078741" top="0.74803149606299213" bottom="0.74803149606299213" header="0.31496062992125984" footer="0.31496062992125984"/>
  <pageSetup scale="33" orientation="landscape" r:id="rId1"/>
  <colBreaks count="1" manualBreakCount="1">
    <brk id="81"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0"/>
  <sheetViews>
    <sheetView view="pageBreakPreview" zoomScaleNormal="100" zoomScaleSheetLayoutView="100" workbookViewId="0">
      <pane xSplit="1" ySplit="3" topLeftCell="B30" activePane="bottomRight" state="frozen"/>
      <selection activeCell="E35" sqref="E35"/>
      <selection pane="topRight" activeCell="E35" sqref="E35"/>
      <selection pane="bottomLeft" activeCell="E35" sqref="E35"/>
      <selection pane="bottomRight"/>
    </sheetView>
  </sheetViews>
  <sheetFormatPr defaultColWidth="16.7109375" defaultRowHeight="12.75"/>
  <cols>
    <col min="1" max="1" width="34.28515625" style="886" customWidth="1"/>
    <col min="2" max="2" width="18.140625" style="886" customWidth="1"/>
    <col min="3" max="3" width="20" style="886" customWidth="1"/>
    <col min="4" max="4" width="29.7109375" style="886" customWidth="1"/>
    <col min="5" max="6" width="10" style="886" customWidth="1"/>
    <col min="7" max="7" width="10.5703125" style="886" customWidth="1"/>
    <col min="8" max="11" width="9.28515625" style="886" customWidth="1"/>
    <col min="12" max="12" width="10.85546875" style="886" customWidth="1"/>
    <col min="13" max="15" width="9.28515625" style="886" customWidth="1"/>
    <col min="16" max="16" width="11.140625" style="886" customWidth="1"/>
    <col min="17" max="17" width="10.42578125" style="886" customWidth="1"/>
    <col min="18" max="27" width="9.28515625" style="886" customWidth="1"/>
    <col min="28" max="28" width="13.140625" style="886" customWidth="1"/>
    <col min="29" max="29" width="9.28515625" style="886" customWidth="1"/>
    <col min="30" max="30" width="10.42578125" style="886" customWidth="1"/>
    <col min="31" max="254" width="9.140625" style="886" customWidth="1"/>
    <col min="255" max="255" width="16.28515625" style="886" customWidth="1"/>
    <col min="256" max="256" width="16.7109375" style="886"/>
    <col min="257" max="257" width="34.28515625" style="886" customWidth="1"/>
    <col min="258" max="259" width="24" style="886" customWidth="1"/>
    <col min="260" max="260" width="29.7109375" style="886" customWidth="1"/>
    <col min="261" max="262" width="10" style="886" customWidth="1"/>
    <col min="263" max="263" width="10.5703125" style="886" customWidth="1"/>
    <col min="264" max="267" width="9.28515625" style="886" customWidth="1"/>
    <col min="268" max="268" width="10.85546875" style="886" customWidth="1"/>
    <col min="269" max="271" width="9.28515625" style="886" customWidth="1"/>
    <col min="272" max="272" width="11.140625" style="886" customWidth="1"/>
    <col min="273" max="273" width="10.42578125" style="886" customWidth="1"/>
    <col min="274" max="283" width="9.28515625" style="886" customWidth="1"/>
    <col min="284" max="284" width="13.140625" style="886" customWidth="1"/>
    <col min="285" max="285" width="9.28515625" style="886" customWidth="1"/>
    <col min="286" max="286" width="10.42578125" style="886" customWidth="1"/>
    <col min="287" max="510" width="9.140625" style="886" customWidth="1"/>
    <col min="511" max="511" width="16.28515625" style="886" customWidth="1"/>
    <col min="512" max="512" width="16.7109375" style="886"/>
    <col min="513" max="513" width="34.28515625" style="886" customWidth="1"/>
    <col min="514" max="515" width="24" style="886" customWidth="1"/>
    <col min="516" max="516" width="29.7109375" style="886" customWidth="1"/>
    <col min="517" max="518" width="10" style="886" customWidth="1"/>
    <col min="519" max="519" width="10.5703125" style="886" customWidth="1"/>
    <col min="520" max="523" width="9.28515625" style="886" customWidth="1"/>
    <col min="524" max="524" width="10.85546875" style="886" customWidth="1"/>
    <col min="525" max="527" width="9.28515625" style="886" customWidth="1"/>
    <col min="528" max="528" width="11.140625" style="886" customWidth="1"/>
    <col min="529" max="529" width="10.42578125" style="886" customWidth="1"/>
    <col min="530" max="539" width="9.28515625" style="886" customWidth="1"/>
    <col min="540" max="540" width="13.140625" style="886" customWidth="1"/>
    <col min="541" max="541" width="9.28515625" style="886" customWidth="1"/>
    <col min="542" max="542" width="10.42578125" style="886" customWidth="1"/>
    <col min="543" max="766" width="9.140625" style="886" customWidth="1"/>
    <col min="767" max="767" width="16.28515625" style="886" customWidth="1"/>
    <col min="768" max="768" width="16.7109375" style="886"/>
    <col min="769" max="769" width="34.28515625" style="886" customWidth="1"/>
    <col min="770" max="771" width="24" style="886" customWidth="1"/>
    <col min="772" max="772" width="29.7109375" style="886" customWidth="1"/>
    <col min="773" max="774" width="10" style="886" customWidth="1"/>
    <col min="775" max="775" width="10.5703125" style="886" customWidth="1"/>
    <col min="776" max="779" width="9.28515625" style="886" customWidth="1"/>
    <col min="780" max="780" width="10.85546875" style="886" customWidth="1"/>
    <col min="781" max="783" width="9.28515625" style="886" customWidth="1"/>
    <col min="784" max="784" width="11.140625" style="886" customWidth="1"/>
    <col min="785" max="785" width="10.42578125" style="886" customWidth="1"/>
    <col min="786" max="795" width="9.28515625" style="886" customWidth="1"/>
    <col min="796" max="796" width="13.140625" style="886" customWidth="1"/>
    <col min="797" max="797" width="9.28515625" style="886" customWidth="1"/>
    <col min="798" max="798" width="10.42578125" style="886" customWidth="1"/>
    <col min="799" max="1022" width="9.140625" style="886" customWidth="1"/>
    <col min="1023" max="1023" width="16.28515625" style="886" customWidth="1"/>
    <col min="1024" max="1024" width="16.7109375" style="886"/>
    <col min="1025" max="1025" width="34.28515625" style="886" customWidth="1"/>
    <col min="1026" max="1027" width="24" style="886" customWidth="1"/>
    <col min="1028" max="1028" width="29.7109375" style="886" customWidth="1"/>
    <col min="1029" max="1030" width="10" style="886" customWidth="1"/>
    <col min="1031" max="1031" width="10.5703125" style="886" customWidth="1"/>
    <col min="1032" max="1035" width="9.28515625" style="886" customWidth="1"/>
    <col min="1036" max="1036" width="10.85546875" style="886" customWidth="1"/>
    <col min="1037" max="1039" width="9.28515625" style="886" customWidth="1"/>
    <col min="1040" max="1040" width="11.140625" style="886" customWidth="1"/>
    <col min="1041" max="1041" width="10.42578125" style="886" customWidth="1"/>
    <col min="1042" max="1051" width="9.28515625" style="886" customWidth="1"/>
    <col min="1052" max="1052" width="13.140625" style="886" customWidth="1"/>
    <col min="1053" max="1053" width="9.28515625" style="886" customWidth="1"/>
    <col min="1054" max="1054" width="10.42578125" style="886" customWidth="1"/>
    <col min="1055" max="1278" width="9.140625" style="886" customWidth="1"/>
    <col min="1279" max="1279" width="16.28515625" style="886" customWidth="1"/>
    <col min="1280" max="1280" width="16.7109375" style="886"/>
    <col min="1281" max="1281" width="34.28515625" style="886" customWidth="1"/>
    <col min="1282" max="1283" width="24" style="886" customWidth="1"/>
    <col min="1284" max="1284" width="29.7109375" style="886" customWidth="1"/>
    <col min="1285" max="1286" width="10" style="886" customWidth="1"/>
    <col min="1287" max="1287" width="10.5703125" style="886" customWidth="1"/>
    <col min="1288" max="1291" width="9.28515625" style="886" customWidth="1"/>
    <col min="1292" max="1292" width="10.85546875" style="886" customWidth="1"/>
    <col min="1293" max="1295" width="9.28515625" style="886" customWidth="1"/>
    <col min="1296" max="1296" width="11.140625" style="886" customWidth="1"/>
    <col min="1297" max="1297" width="10.42578125" style="886" customWidth="1"/>
    <col min="1298" max="1307" width="9.28515625" style="886" customWidth="1"/>
    <col min="1308" max="1308" width="13.140625" style="886" customWidth="1"/>
    <col min="1309" max="1309" width="9.28515625" style="886" customWidth="1"/>
    <col min="1310" max="1310" width="10.42578125" style="886" customWidth="1"/>
    <col min="1311" max="1534" width="9.140625" style="886" customWidth="1"/>
    <col min="1535" max="1535" width="16.28515625" style="886" customWidth="1"/>
    <col min="1536" max="1536" width="16.7109375" style="886"/>
    <col min="1537" max="1537" width="34.28515625" style="886" customWidth="1"/>
    <col min="1538" max="1539" width="24" style="886" customWidth="1"/>
    <col min="1540" max="1540" width="29.7109375" style="886" customWidth="1"/>
    <col min="1541" max="1542" width="10" style="886" customWidth="1"/>
    <col min="1543" max="1543" width="10.5703125" style="886" customWidth="1"/>
    <col min="1544" max="1547" width="9.28515625" style="886" customWidth="1"/>
    <col min="1548" max="1548" width="10.85546875" style="886" customWidth="1"/>
    <col min="1549" max="1551" width="9.28515625" style="886" customWidth="1"/>
    <col min="1552" max="1552" width="11.140625" style="886" customWidth="1"/>
    <col min="1553" max="1553" width="10.42578125" style="886" customWidth="1"/>
    <col min="1554" max="1563" width="9.28515625" style="886" customWidth="1"/>
    <col min="1564" max="1564" width="13.140625" style="886" customWidth="1"/>
    <col min="1565" max="1565" width="9.28515625" style="886" customWidth="1"/>
    <col min="1566" max="1566" width="10.42578125" style="886" customWidth="1"/>
    <col min="1567" max="1790" width="9.140625" style="886" customWidth="1"/>
    <col min="1791" max="1791" width="16.28515625" style="886" customWidth="1"/>
    <col min="1792" max="1792" width="16.7109375" style="886"/>
    <col min="1793" max="1793" width="34.28515625" style="886" customWidth="1"/>
    <col min="1794" max="1795" width="24" style="886" customWidth="1"/>
    <col min="1796" max="1796" width="29.7109375" style="886" customWidth="1"/>
    <col min="1797" max="1798" width="10" style="886" customWidth="1"/>
    <col min="1799" max="1799" width="10.5703125" style="886" customWidth="1"/>
    <col min="1800" max="1803" width="9.28515625" style="886" customWidth="1"/>
    <col min="1804" max="1804" width="10.85546875" style="886" customWidth="1"/>
    <col min="1805" max="1807" width="9.28515625" style="886" customWidth="1"/>
    <col min="1808" max="1808" width="11.140625" style="886" customWidth="1"/>
    <col min="1809" max="1809" width="10.42578125" style="886" customWidth="1"/>
    <col min="1810" max="1819" width="9.28515625" style="886" customWidth="1"/>
    <col min="1820" max="1820" width="13.140625" style="886" customWidth="1"/>
    <col min="1821" max="1821" width="9.28515625" style="886" customWidth="1"/>
    <col min="1822" max="1822" width="10.42578125" style="886" customWidth="1"/>
    <col min="1823" max="2046" width="9.140625" style="886" customWidth="1"/>
    <col min="2047" max="2047" width="16.28515625" style="886" customWidth="1"/>
    <col min="2048" max="2048" width="16.7109375" style="886"/>
    <col min="2049" max="2049" width="34.28515625" style="886" customWidth="1"/>
    <col min="2050" max="2051" width="24" style="886" customWidth="1"/>
    <col min="2052" max="2052" width="29.7109375" style="886" customWidth="1"/>
    <col min="2053" max="2054" width="10" style="886" customWidth="1"/>
    <col min="2055" max="2055" width="10.5703125" style="886" customWidth="1"/>
    <col min="2056" max="2059" width="9.28515625" style="886" customWidth="1"/>
    <col min="2060" max="2060" width="10.85546875" style="886" customWidth="1"/>
    <col min="2061" max="2063" width="9.28515625" style="886" customWidth="1"/>
    <col min="2064" max="2064" width="11.140625" style="886" customWidth="1"/>
    <col min="2065" max="2065" width="10.42578125" style="886" customWidth="1"/>
    <col min="2066" max="2075" width="9.28515625" style="886" customWidth="1"/>
    <col min="2076" max="2076" width="13.140625" style="886" customWidth="1"/>
    <col min="2077" max="2077" width="9.28515625" style="886" customWidth="1"/>
    <col min="2078" max="2078" width="10.42578125" style="886" customWidth="1"/>
    <col min="2079" max="2302" width="9.140625" style="886" customWidth="1"/>
    <col min="2303" max="2303" width="16.28515625" style="886" customWidth="1"/>
    <col min="2304" max="2304" width="16.7109375" style="886"/>
    <col min="2305" max="2305" width="34.28515625" style="886" customWidth="1"/>
    <col min="2306" max="2307" width="24" style="886" customWidth="1"/>
    <col min="2308" max="2308" width="29.7109375" style="886" customWidth="1"/>
    <col min="2309" max="2310" width="10" style="886" customWidth="1"/>
    <col min="2311" max="2311" width="10.5703125" style="886" customWidth="1"/>
    <col min="2312" max="2315" width="9.28515625" style="886" customWidth="1"/>
    <col min="2316" max="2316" width="10.85546875" style="886" customWidth="1"/>
    <col min="2317" max="2319" width="9.28515625" style="886" customWidth="1"/>
    <col min="2320" max="2320" width="11.140625" style="886" customWidth="1"/>
    <col min="2321" max="2321" width="10.42578125" style="886" customWidth="1"/>
    <col min="2322" max="2331" width="9.28515625" style="886" customWidth="1"/>
    <col min="2332" max="2332" width="13.140625" style="886" customWidth="1"/>
    <col min="2333" max="2333" width="9.28515625" style="886" customWidth="1"/>
    <col min="2334" max="2334" width="10.42578125" style="886" customWidth="1"/>
    <col min="2335" max="2558" width="9.140625" style="886" customWidth="1"/>
    <col min="2559" max="2559" width="16.28515625" style="886" customWidth="1"/>
    <col min="2560" max="2560" width="16.7109375" style="886"/>
    <col min="2561" max="2561" width="34.28515625" style="886" customWidth="1"/>
    <col min="2562" max="2563" width="24" style="886" customWidth="1"/>
    <col min="2564" max="2564" width="29.7109375" style="886" customWidth="1"/>
    <col min="2565" max="2566" width="10" style="886" customWidth="1"/>
    <col min="2567" max="2567" width="10.5703125" style="886" customWidth="1"/>
    <col min="2568" max="2571" width="9.28515625" style="886" customWidth="1"/>
    <col min="2572" max="2572" width="10.85546875" style="886" customWidth="1"/>
    <col min="2573" max="2575" width="9.28515625" style="886" customWidth="1"/>
    <col min="2576" max="2576" width="11.140625" style="886" customWidth="1"/>
    <col min="2577" max="2577" width="10.42578125" style="886" customWidth="1"/>
    <col min="2578" max="2587" width="9.28515625" style="886" customWidth="1"/>
    <col min="2588" max="2588" width="13.140625" style="886" customWidth="1"/>
    <col min="2589" max="2589" width="9.28515625" style="886" customWidth="1"/>
    <col min="2590" max="2590" width="10.42578125" style="886" customWidth="1"/>
    <col min="2591" max="2814" width="9.140625" style="886" customWidth="1"/>
    <col min="2815" max="2815" width="16.28515625" style="886" customWidth="1"/>
    <col min="2816" max="2816" width="16.7109375" style="886"/>
    <col min="2817" max="2817" width="34.28515625" style="886" customWidth="1"/>
    <col min="2818" max="2819" width="24" style="886" customWidth="1"/>
    <col min="2820" max="2820" width="29.7109375" style="886" customWidth="1"/>
    <col min="2821" max="2822" width="10" style="886" customWidth="1"/>
    <col min="2823" max="2823" width="10.5703125" style="886" customWidth="1"/>
    <col min="2824" max="2827" width="9.28515625" style="886" customWidth="1"/>
    <col min="2828" max="2828" width="10.85546875" style="886" customWidth="1"/>
    <col min="2829" max="2831" width="9.28515625" style="886" customWidth="1"/>
    <col min="2832" max="2832" width="11.140625" style="886" customWidth="1"/>
    <col min="2833" max="2833" width="10.42578125" style="886" customWidth="1"/>
    <col min="2834" max="2843" width="9.28515625" style="886" customWidth="1"/>
    <col min="2844" max="2844" width="13.140625" style="886" customWidth="1"/>
    <col min="2845" max="2845" width="9.28515625" style="886" customWidth="1"/>
    <col min="2846" max="2846" width="10.42578125" style="886" customWidth="1"/>
    <col min="2847" max="3070" width="9.140625" style="886" customWidth="1"/>
    <col min="3071" max="3071" width="16.28515625" style="886" customWidth="1"/>
    <col min="3072" max="3072" width="16.7109375" style="886"/>
    <col min="3073" max="3073" width="34.28515625" style="886" customWidth="1"/>
    <col min="3074" max="3075" width="24" style="886" customWidth="1"/>
    <col min="3076" max="3076" width="29.7109375" style="886" customWidth="1"/>
    <col min="3077" max="3078" width="10" style="886" customWidth="1"/>
    <col min="3079" max="3079" width="10.5703125" style="886" customWidth="1"/>
    <col min="3080" max="3083" width="9.28515625" style="886" customWidth="1"/>
    <col min="3084" max="3084" width="10.85546875" style="886" customWidth="1"/>
    <col min="3085" max="3087" width="9.28515625" style="886" customWidth="1"/>
    <col min="3088" max="3088" width="11.140625" style="886" customWidth="1"/>
    <col min="3089" max="3089" width="10.42578125" style="886" customWidth="1"/>
    <col min="3090" max="3099" width="9.28515625" style="886" customWidth="1"/>
    <col min="3100" max="3100" width="13.140625" style="886" customWidth="1"/>
    <col min="3101" max="3101" width="9.28515625" style="886" customWidth="1"/>
    <col min="3102" max="3102" width="10.42578125" style="886" customWidth="1"/>
    <col min="3103" max="3326" width="9.140625" style="886" customWidth="1"/>
    <col min="3327" max="3327" width="16.28515625" style="886" customWidth="1"/>
    <col min="3328" max="3328" width="16.7109375" style="886"/>
    <col min="3329" max="3329" width="34.28515625" style="886" customWidth="1"/>
    <col min="3330" max="3331" width="24" style="886" customWidth="1"/>
    <col min="3332" max="3332" width="29.7109375" style="886" customWidth="1"/>
    <col min="3333" max="3334" width="10" style="886" customWidth="1"/>
    <col min="3335" max="3335" width="10.5703125" style="886" customWidth="1"/>
    <col min="3336" max="3339" width="9.28515625" style="886" customWidth="1"/>
    <col min="3340" max="3340" width="10.85546875" style="886" customWidth="1"/>
    <col min="3341" max="3343" width="9.28515625" style="886" customWidth="1"/>
    <col min="3344" max="3344" width="11.140625" style="886" customWidth="1"/>
    <col min="3345" max="3345" width="10.42578125" style="886" customWidth="1"/>
    <col min="3346" max="3355" width="9.28515625" style="886" customWidth="1"/>
    <col min="3356" max="3356" width="13.140625" style="886" customWidth="1"/>
    <col min="3357" max="3357" width="9.28515625" style="886" customWidth="1"/>
    <col min="3358" max="3358" width="10.42578125" style="886" customWidth="1"/>
    <col min="3359" max="3582" width="9.140625" style="886" customWidth="1"/>
    <col min="3583" max="3583" width="16.28515625" style="886" customWidth="1"/>
    <col min="3584" max="3584" width="16.7109375" style="886"/>
    <col min="3585" max="3585" width="34.28515625" style="886" customWidth="1"/>
    <col min="3586" max="3587" width="24" style="886" customWidth="1"/>
    <col min="3588" max="3588" width="29.7109375" style="886" customWidth="1"/>
    <col min="3589" max="3590" width="10" style="886" customWidth="1"/>
    <col min="3591" max="3591" width="10.5703125" style="886" customWidth="1"/>
    <col min="3592" max="3595" width="9.28515625" style="886" customWidth="1"/>
    <col min="3596" max="3596" width="10.85546875" style="886" customWidth="1"/>
    <col min="3597" max="3599" width="9.28515625" style="886" customWidth="1"/>
    <col min="3600" max="3600" width="11.140625" style="886" customWidth="1"/>
    <col min="3601" max="3601" width="10.42578125" style="886" customWidth="1"/>
    <col min="3602" max="3611" width="9.28515625" style="886" customWidth="1"/>
    <col min="3612" max="3612" width="13.140625" style="886" customWidth="1"/>
    <col min="3613" max="3613" width="9.28515625" style="886" customWidth="1"/>
    <col min="3614" max="3614" width="10.42578125" style="886" customWidth="1"/>
    <col min="3615" max="3838" width="9.140625" style="886" customWidth="1"/>
    <col min="3839" max="3839" width="16.28515625" style="886" customWidth="1"/>
    <col min="3840" max="3840" width="16.7109375" style="886"/>
    <col min="3841" max="3841" width="34.28515625" style="886" customWidth="1"/>
    <col min="3842" max="3843" width="24" style="886" customWidth="1"/>
    <col min="3844" max="3844" width="29.7109375" style="886" customWidth="1"/>
    <col min="3845" max="3846" width="10" style="886" customWidth="1"/>
    <col min="3847" max="3847" width="10.5703125" style="886" customWidth="1"/>
    <col min="3848" max="3851" width="9.28515625" style="886" customWidth="1"/>
    <col min="3852" max="3852" width="10.85546875" style="886" customWidth="1"/>
    <col min="3853" max="3855" width="9.28515625" style="886" customWidth="1"/>
    <col min="3856" max="3856" width="11.140625" style="886" customWidth="1"/>
    <col min="3857" max="3857" width="10.42578125" style="886" customWidth="1"/>
    <col min="3858" max="3867" width="9.28515625" style="886" customWidth="1"/>
    <col min="3868" max="3868" width="13.140625" style="886" customWidth="1"/>
    <col min="3869" max="3869" width="9.28515625" style="886" customWidth="1"/>
    <col min="3870" max="3870" width="10.42578125" style="886" customWidth="1"/>
    <col min="3871" max="4094" width="9.140625" style="886" customWidth="1"/>
    <col min="4095" max="4095" width="16.28515625" style="886" customWidth="1"/>
    <col min="4096" max="4096" width="16.7109375" style="886"/>
    <col min="4097" max="4097" width="34.28515625" style="886" customWidth="1"/>
    <col min="4098" max="4099" width="24" style="886" customWidth="1"/>
    <col min="4100" max="4100" width="29.7109375" style="886" customWidth="1"/>
    <col min="4101" max="4102" width="10" style="886" customWidth="1"/>
    <col min="4103" max="4103" width="10.5703125" style="886" customWidth="1"/>
    <col min="4104" max="4107" width="9.28515625" style="886" customWidth="1"/>
    <col min="4108" max="4108" width="10.85546875" style="886" customWidth="1"/>
    <col min="4109" max="4111" width="9.28515625" style="886" customWidth="1"/>
    <col min="4112" max="4112" width="11.140625" style="886" customWidth="1"/>
    <col min="4113" max="4113" width="10.42578125" style="886" customWidth="1"/>
    <col min="4114" max="4123" width="9.28515625" style="886" customWidth="1"/>
    <col min="4124" max="4124" width="13.140625" style="886" customWidth="1"/>
    <col min="4125" max="4125" width="9.28515625" style="886" customWidth="1"/>
    <col min="4126" max="4126" width="10.42578125" style="886" customWidth="1"/>
    <col min="4127" max="4350" width="9.140625" style="886" customWidth="1"/>
    <col min="4351" max="4351" width="16.28515625" style="886" customWidth="1"/>
    <col min="4352" max="4352" width="16.7109375" style="886"/>
    <col min="4353" max="4353" width="34.28515625" style="886" customWidth="1"/>
    <col min="4354" max="4355" width="24" style="886" customWidth="1"/>
    <col min="4356" max="4356" width="29.7109375" style="886" customWidth="1"/>
    <col min="4357" max="4358" width="10" style="886" customWidth="1"/>
    <col min="4359" max="4359" width="10.5703125" style="886" customWidth="1"/>
    <col min="4360" max="4363" width="9.28515625" style="886" customWidth="1"/>
    <col min="4364" max="4364" width="10.85546875" style="886" customWidth="1"/>
    <col min="4365" max="4367" width="9.28515625" style="886" customWidth="1"/>
    <col min="4368" max="4368" width="11.140625" style="886" customWidth="1"/>
    <col min="4369" max="4369" width="10.42578125" style="886" customWidth="1"/>
    <col min="4370" max="4379" width="9.28515625" style="886" customWidth="1"/>
    <col min="4380" max="4380" width="13.140625" style="886" customWidth="1"/>
    <col min="4381" max="4381" width="9.28515625" style="886" customWidth="1"/>
    <col min="4382" max="4382" width="10.42578125" style="886" customWidth="1"/>
    <col min="4383" max="4606" width="9.140625" style="886" customWidth="1"/>
    <col min="4607" max="4607" width="16.28515625" style="886" customWidth="1"/>
    <col min="4608" max="4608" width="16.7109375" style="886"/>
    <col min="4609" max="4609" width="34.28515625" style="886" customWidth="1"/>
    <col min="4610" max="4611" width="24" style="886" customWidth="1"/>
    <col min="4612" max="4612" width="29.7109375" style="886" customWidth="1"/>
    <col min="4613" max="4614" width="10" style="886" customWidth="1"/>
    <col min="4615" max="4615" width="10.5703125" style="886" customWidth="1"/>
    <col min="4616" max="4619" width="9.28515625" style="886" customWidth="1"/>
    <col min="4620" max="4620" width="10.85546875" style="886" customWidth="1"/>
    <col min="4621" max="4623" width="9.28515625" style="886" customWidth="1"/>
    <col min="4624" max="4624" width="11.140625" style="886" customWidth="1"/>
    <col min="4625" max="4625" width="10.42578125" style="886" customWidth="1"/>
    <col min="4626" max="4635" width="9.28515625" style="886" customWidth="1"/>
    <col min="4636" max="4636" width="13.140625" style="886" customWidth="1"/>
    <col min="4637" max="4637" width="9.28515625" style="886" customWidth="1"/>
    <col min="4638" max="4638" width="10.42578125" style="886" customWidth="1"/>
    <col min="4639" max="4862" width="9.140625" style="886" customWidth="1"/>
    <col min="4863" max="4863" width="16.28515625" style="886" customWidth="1"/>
    <col min="4864" max="4864" width="16.7109375" style="886"/>
    <col min="4865" max="4865" width="34.28515625" style="886" customWidth="1"/>
    <col min="4866" max="4867" width="24" style="886" customWidth="1"/>
    <col min="4868" max="4868" width="29.7109375" style="886" customWidth="1"/>
    <col min="4869" max="4870" width="10" style="886" customWidth="1"/>
    <col min="4871" max="4871" width="10.5703125" style="886" customWidth="1"/>
    <col min="4872" max="4875" width="9.28515625" style="886" customWidth="1"/>
    <col min="4876" max="4876" width="10.85546875" style="886" customWidth="1"/>
    <col min="4877" max="4879" width="9.28515625" style="886" customWidth="1"/>
    <col min="4880" max="4880" width="11.140625" style="886" customWidth="1"/>
    <col min="4881" max="4881" width="10.42578125" style="886" customWidth="1"/>
    <col min="4882" max="4891" width="9.28515625" style="886" customWidth="1"/>
    <col min="4892" max="4892" width="13.140625" style="886" customWidth="1"/>
    <col min="4893" max="4893" width="9.28515625" style="886" customWidth="1"/>
    <col min="4894" max="4894" width="10.42578125" style="886" customWidth="1"/>
    <col min="4895" max="5118" width="9.140625" style="886" customWidth="1"/>
    <col min="5119" max="5119" width="16.28515625" style="886" customWidth="1"/>
    <col min="5120" max="5120" width="16.7109375" style="886"/>
    <col min="5121" max="5121" width="34.28515625" style="886" customWidth="1"/>
    <col min="5122" max="5123" width="24" style="886" customWidth="1"/>
    <col min="5124" max="5124" width="29.7109375" style="886" customWidth="1"/>
    <col min="5125" max="5126" width="10" style="886" customWidth="1"/>
    <col min="5127" max="5127" width="10.5703125" style="886" customWidth="1"/>
    <col min="5128" max="5131" width="9.28515625" style="886" customWidth="1"/>
    <col min="5132" max="5132" width="10.85546875" style="886" customWidth="1"/>
    <col min="5133" max="5135" width="9.28515625" style="886" customWidth="1"/>
    <col min="5136" max="5136" width="11.140625" style="886" customWidth="1"/>
    <col min="5137" max="5137" width="10.42578125" style="886" customWidth="1"/>
    <col min="5138" max="5147" width="9.28515625" style="886" customWidth="1"/>
    <col min="5148" max="5148" width="13.140625" style="886" customWidth="1"/>
    <col min="5149" max="5149" width="9.28515625" style="886" customWidth="1"/>
    <col min="5150" max="5150" width="10.42578125" style="886" customWidth="1"/>
    <col min="5151" max="5374" width="9.140625" style="886" customWidth="1"/>
    <col min="5375" max="5375" width="16.28515625" style="886" customWidth="1"/>
    <col min="5376" max="5376" width="16.7109375" style="886"/>
    <col min="5377" max="5377" width="34.28515625" style="886" customWidth="1"/>
    <col min="5378" max="5379" width="24" style="886" customWidth="1"/>
    <col min="5380" max="5380" width="29.7109375" style="886" customWidth="1"/>
    <col min="5381" max="5382" width="10" style="886" customWidth="1"/>
    <col min="5383" max="5383" width="10.5703125" style="886" customWidth="1"/>
    <col min="5384" max="5387" width="9.28515625" style="886" customWidth="1"/>
    <col min="5388" max="5388" width="10.85546875" style="886" customWidth="1"/>
    <col min="5389" max="5391" width="9.28515625" style="886" customWidth="1"/>
    <col min="5392" max="5392" width="11.140625" style="886" customWidth="1"/>
    <col min="5393" max="5393" width="10.42578125" style="886" customWidth="1"/>
    <col min="5394" max="5403" width="9.28515625" style="886" customWidth="1"/>
    <col min="5404" max="5404" width="13.140625" style="886" customWidth="1"/>
    <col min="5405" max="5405" width="9.28515625" style="886" customWidth="1"/>
    <col min="5406" max="5406" width="10.42578125" style="886" customWidth="1"/>
    <col min="5407" max="5630" width="9.140625" style="886" customWidth="1"/>
    <col min="5631" max="5631" width="16.28515625" style="886" customWidth="1"/>
    <col min="5632" max="5632" width="16.7109375" style="886"/>
    <col min="5633" max="5633" width="34.28515625" style="886" customWidth="1"/>
    <col min="5634" max="5635" width="24" style="886" customWidth="1"/>
    <col min="5636" max="5636" width="29.7109375" style="886" customWidth="1"/>
    <col min="5637" max="5638" width="10" style="886" customWidth="1"/>
    <col min="5639" max="5639" width="10.5703125" style="886" customWidth="1"/>
    <col min="5640" max="5643" width="9.28515625" style="886" customWidth="1"/>
    <col min="5644" max="5644" width="10.85546875" style="886" customWidth="1"/>
    <col min="5645" max="5647" width="9.28515625" style="886" customWidth="1"/>
    <col min="5648" max="5648" width="11.140625" style="886" customWidth="1"/>
    <col min="5649" max="5649" width="10.42578125" style="886" customWidth="1"/>
    <col min="5650" max="5659" width="9.28515625" style="886" customWidth="1"/>
    <col min="5660" max="5660" width="13.140625" style="886" customWidth="1"/>
    <col min="5661" max="5661" width="9.28515625" style="886" customWidth="1"/>
    <col min="5662" max="5662" width="10.42578125" style="886" customWidth="1"/>
    <col min="5663" max="5886" width="9.140625" style="886" customWidth="1"/>
    <col min="5887" max="5887" width="16.28515625" style="886" customWidth="1"/>
    <col min="5888" max="5888" width="16.7109375" style="886"/>
    <col min="5889" max="5889" width="34.28515625" style="886" customWidth="1"/>
    <col min="5890" max="5891" width="24" style="886" customWidth="1"/>
    <col min="5892" max="5892" width="29.7109375" style="886" customWidth="1"/>
    <col min="5893" max="5894" width="10" style="886" customWidth="1"/>
    <col min="5895" max="5895" width="10.5703125" style="886" customWidth="1"/>
    <col min="5896" max="5899" width="9.28515625" style="886" customWidth="1"/>
    <col min="5900" max="5900" width="10.85546875" style="886" customWidth="1"/>
    <col min="5901" max="5903" width="9.28515625" style="886" customWidth="1"/>
    <col min="5904" max="5904" width="11.140625" style="886" customWidth="1"/>
    <col min="5905" max="5905" width="10.42578125" style="886" customWidth="1"/>
    <col min="5906" max="5915" width="9.28515625" style="886" customWidth="1"/>
    <col min="5916" max="5916" width="13.140625" style="886" customWidth="1"/>
    <col min="5917" max="5917" width="9.28515625" style="886" customWidth="1"/>
    <col min="5918" max="5918" width="10.42578125" style="886" customWidth="1"/>
    <col min="5919" max="6142" width="9.140625" style="886" customWidth="1"/>
    <col min="6143" max="6143" width="16.28515625" style="886" customWidth="1"/>
    <col min="6144" max="6144" width="16.7109375" style="886"/>
    <col min="6145" max="6145" width="34.28515625" style="886" customWidth="1"/>
    <col min="6146" max="6147" width="24" style="886" customWidth="1"/>
    <col min="6148" max="6148" width="29.7109375" style="886" customWidth="1"/>
    <col min="6149" max="6150" width="10" style="886" customWidth="1"/>
    <col min="6151" max="6151" width="10.5703125" style="886" customWidth="1"/>
    <col min="6152" max="6155" width="9.28515625" style="886" customWidth="1"/>
    <col min="6156" max="6156" width="10.85546875" style="886" customWidth="1"/>
    <col min="6157" max="6159" width="9.28515625" style="886" customWidth="1"/>
    <col min="6160" max="6160" width="11.140625" style="886" customWidth="1"/>
    <col min="6161" max="6161" width="10.42578125" style="886" customWidth="1"/>
    <col min="6162" max="6171" width="9.28515625" style="886" customWidth="1"/>
    <col min="6172" max="6172" width="13.140625" style="886" customWidth="1"/>
    <col min="6173" max="6173" width="9.28515625" style="886" customWidth="1"/>
    <col min="6174" max="6174" width="10.42578125" style="886" customWidth="1"/>
    <col min="6175" max="6398" width="9.140625" style="886" customWidth="1"/>
    <col min="6399" max="6399" width="16.28515625" style="886" customWidth="1"/>
    <col min="6400" max="6400" width="16.7109375" style="886"/>
    <col min="6401" max="6401" width="34.28515625" style="886" customWidth="1"/>
    <col min="6402" max="6403" width="24" style="886" customWidth="1"/>
    <col min="6404" max="6404" width="29.7109375" style="886" customWidth="1"/>
    <col min="6405" max="6406" width="10" style="886" customWidth="1"/>
    <col min="6407" max="6407" width="10.5703125" style="886" customWidth="1"/>
    <col min="6408" max="6411" width="9.28515625" style="886" customWidth="1"/>
    <col min="6412" max="6412" width="10.85546875" style="886" customWidth="1"/>
    <col min="6413" max="6415" width="9.28515625" style="886" customWidth="1"/>
    <col min="6416" max="6416" width="11.140625" style="886" customWidth="1"/>
    <col min="6417" max="6417" width="10.42578125" style="886" customWidth="1"/>
    <col min="6418" max="6427" width="9.28515625" style="886" customWidth="1"/>
    <col min="6428" max="6428" width="13.140625" style="886" customWidth="1"/>
    <col min="6429" max="6429" width="9.28515625" style="886" customWidth="1"/>
    <col min="6430" max="6430" width="10.42578125" style="886" customWidth="1"/>
    <col min="6431" max="6654" width="9.140625" style="886" customWidth="1"/>
    <col min="6655" max="6655" width="16.28515625" style="886" customWidth="1"/>
    <col min="6656" max="6656" width="16.7109375" style="886"/>
    <col min="6657" max="6657" width="34.28515625" style="886" customWidth="1"/>
    <col min="6658" max="6659" width="24" style="886" customWidth="1"/>
    <col min="6660" max="6660" width="29.7109375" style="886" customWidth="1"/>
    <col min="6661" max="6662" width="10" style="886" customWidth="1"/>
    <col min="6663" max="6663" width="10.5703125" style="886" customWidth="1"/>
    <col min="6664" max="6667" width="9.28515625" style="886" customWidth="1"/>
    <col min="6668" max="6668" width="10.85546875" style="886" customWidth="1"/>
    <col min="6669" max="6671" width="9.28515625" style="886" customWidth="1"/>
    <col min="6672" max="6672" width="11.140625" style="886" customWidth="1"/>
    <col min="6673" max="6673" width="10.42578125" style="886" customWidth="1"/>
    <col min="6674" max="6683" width="9.28515625" style="886" customWidth="1"/>
    <col min="6684" max="6684" width="13.140625" style="886" customWidth="1"/>
    <col min="6685" max="6685" width="9.28515625" style="886" customWidth="1"/>
    <col min="6686" max="6686" width="10.42578125" style="886" customWidth="1"/>
    <col min="6687" max="6910" width="9.140625" style="886" customWidth="1"/>
    <col min="6911" max="6911" width="16.28515625" style="886" customWidth="1"/>
    <col min="6912" max="6912" width="16.7109375" style="886"/>
    <col min="6913" max="6913" width="34.28515625" style="886" customWidth="1"/>
    <col min="6914" max="6915" width="24" style="886" customWidth="1"/>
    <col min="6916" max="6916" width="29.7109375" style="886" customWidth="1"/>
    <col min="6917" max="6918" width="10" style="886" customWidth="1"/>
    <col min="6919" max="6919" width="10.5703125" style="886" customWidth="1"/>
    <col min="6920" max="6923" width="9.28515625" style="886" customWidth="1"/>
    <col min="6924" max="6924" width="10.85546875" style="886" customWidth="1"/>
    <col min="6925" max="6927" width="9.28515625" style="886" customWidth="1"/>
    <col min="6928" max="6928" width="11.140625" style="886" customWidth="1"/>
    <col min="6929" max="6929" width="10.42578125" style="886" customWidth="1"/>
    <col min="6930" max="6939" width="9.28515625" style="886" customWidth="1"/>
    <col min="6940" max="6940" width="13.140625" style="886" customWidth="1"/>
    <col min="6941" max="6941" width="9.28515625" style="886" customWidth="1"/>
    <col min="6942" max="6942" width="10.42578125" style="886" customWidth="1"/>
    <col min="6943" max="7166" width="9.140625" style="886" customWidth="1"/>
    <col min="7167" max="7167" width="16.28515625" style="886" customWidth="1"/>
    <col min="7168" max="7168" width="16.7109375" style="886"/>
    <col min="7169" max="7169" width="34.28515625" style="886" customWidth="1"/>
    <col min="7170" max="7171" width="24" style="886" customWidth="1"/>
    <col min="7172" max="7172" width="29.7109375" style="886" customWidth="1"/>
    <col min="7173" max="7174" width="10" style="886" customWidth="1"/>
    <col min="7175" max="7175" width="10.5703125" style="886" customWidth="1"/>
    <col min="7176" max="7179" width="9.28515625" style="886" customWidth="1"/>
    <col min="7180" max="7180" width="10.85546875" style="886" customWidth="1"/>
    <col min="7181" max="7183" width="9.28515625" style="886" customWidth="1"/>
    <col min="7184" max="7184" width="11.140625" style="886" customWidth="1"/>
    <col min="7185" max="7185" width="10.42578125" style="886" customWidth="1"/>
    <col min="7186" max="7195" width="9.28515625" style="886" customWidth="1"/>
    <col min="7196" max="7196" width="13.140625" style="886" customWidth="1"/>
    <col min="7197" max="7197" width="9.28515625" style="886" customWidth="1"/>
    <col min="7198" max="7198" width="10.42578125" style="886" customWidth="1"/>
    <col min="7199" max="7422" width="9.140625" style="886" customWidth="1"/>
    <col min="7423" max="7423" width="16.28515625" style="886" customWidth="1"/>
    <col min="7424" max="7424" width="16.7109375" style="886"/>
    <col min="7425" max="7425" width="34.28515625" style="886" customWidth="1"/>
    <col min="7426" max="7427" width="24" style="886" customWidth="1"/>
    <col min="7428" max="7428" width="29.7109375" style="886" customWidth="1"/>
    <col min="7429" max="7430" width="10" style="886" customWidth="1"/>
    <col min="7431" max="7431" width="10.5703125" style="886" customWidth="1"/>
    <col min="7432" max="7435" width="9.28515625" style="886" customWidth="1"/>
    <col min="7436" max="7436" width="10.85546875" style="886" customWidth="1"/>
    <col min="7437" max="7439" width="9.28515625" style="886" customWidth="1"/>
    <col min="7440" max="7440" width="11.140625" style="886" customWidth="1"/>
    <col min="7441" max="7441" width="10.42578125" style="886" customWidth="1"/>
    <col min="7442" max="7451" width="9.28515625" style="886" customWidth="1"/>
    <col min="7452" max="7452" width="13.140625" style="886" customWidth="1"/>
    <col min="7453" max="7453" width="9.28515625" style="886" customWidth="1"/>
    <col min="7454" max="7454" width="10.42578125" style="886" customWidth="1"/>
    <col min="7455" max="7678" width="9.140625" style="886" customWidth="1"/>
    <col min="7679" max="7679" width="16.28515625" style="886" customWidth="1"/>
    <col min="7680" max="7680" width="16.7109375" style="886"/>
    <col min="7681" max="7681" width="34.28515625" style="886" customWidth="1"/>
    <col min="7682" max="7683" width="24" style="886" customWidth="1"/>
    <col min="7684" max="7684" width="29.7109375" style="886" customWidth="1"/>
    <col min="7685" max="7686" width="10" style="886" customWidth="1"/>
    <col min="7687" max="7687" width="10.5703125" style="886" customWidth="1"/>
    <col min="7688" max="7691" width="9.28515625" style="886" customWidth="1"/>
    <col min="7692" max="7692" width="10.85546875" style="886" customWidth="1"/>
    <col min="7693" max="7695" width="9.28515625" style="886" customWidth="1"/>
    <col min="7696" max="7696" width="11.140625" style="886" customWidth="1"/>
    <col min="7697" max="7697" width="10.42578125" style="886" customWidth="1"/>
    <col min="7698" max="7707" width="9.28515625" style="886" customWidth="1"/>
    <col min="7708" max="7708" width="13.140625" style="886" customWidth="1"/>
    <col min="7709" max="7709" width="9.28515625" style="886" customWidth="1"/>
    <col min="7710" max="7710" width="10.42578125" style="886" customWidth="1"/>
    <col min="7711" max="7934" width="9.140625" style="886" customWidth="1"/>
    <col min="7935" max="7935" width="16.28515625" style="886" customWidth="1"/>
    <col min="7936" max="7936" width="16.7109375" style="886"/>
    <col min="7937" max="7937" width="34.28515625" style="886" customWidth="1"/>
    <col min="7938" max="7939" width="24" style="886" customWidth="1"/>
    <col min="7940" max="7940" width="29.7109375" style="886" customWidth="1"/>
    <col min="7941" max="7942" width="10" style="886" customWidth="1"/>
    <col min="7943" max="7943" width="10.5703125" style="886" customWidth="1"/>
    <col min="7944" max="7947" width="9.28515625" style="886" customWidth="1"/>
    <col min="7948" max="7948" width="10.85546875" style="886" customWidth="1"/>
    <col min="7949" max="7951" width="9.28515625" style="886" customWidth="1"/>
    <col min="7952" max="7952" width="11.140625" style="886" customWidth="1"/>
    <col min="7953" max="7953" width="10.42578125" style="886" customWidth="1"/>
    <col min="7954" max="7963" width="9.28515625" style="886" customWidth="1"/>
    <col min="7964" max="7964" width="13.140625" style="886" customWidth="1"/>
    <col min="7965" max="7965" width="9.28515625" style="886" customWidth="1"/>
    <col min="7966" max="7966" width="10.42578125" style="886" customWidth="1"/>
    <col min="7967" max="8190" width="9.140625" style="886" customWidth="1"/>
    <col min="8191" max="8191" width="16.28515625" style="886" customWidth="1"/>
    <col min="8192" max="8192" width="16.7109375" style="886"/>
    <col min="8193" max="8193" width="34.28515625" style="886" customWidth="1"/>
    <col min="8194" max="8195" width="24" style="886" customWidth="1"/>
    <col min="8196" max="8196" width="29.7109375" style="886" customWidth="1"/>
    <col min="8197" max="8198" width="10" style="886" customWidth="1"/>
    <col min="8199" max="8199" width="10.5703125" style="886" customWidth="1"/>
    <col min="8200" max="8203" width="9.28515625" style="886" customWidth="1"/>
    <col min="8204" max="8204" width="10.85546875" style="886" customWidth="1"/>
    <col min="8205" max="8207" width="9.28515625" style="886" customWidth="1"/>
    <col min="8208" max="8208" width="11.140625" style="886" customWidth="1"/>
    <col min="8209" max="8209" width="10.42578125" style="886" customWidth="1"/>
    <col min="8210" max="8219" width="9.28515625" style="886" customWidth="1"/>
    <col min="8220" max="8220" width="13.140625" style="886" customWidth="1"/>
    <col min="8221" max="8221" width="9.28515625" style="886" customWidth="1"/>
    <col min="8222" max="8222" width="10.42578125" style="886" customWidth="1"/>
    <col min="8223" max="8446" width="9.140625" style="886" customWidth="1"/>
    <col min="8447" max="8447" width="16.28515625" style="886" customWidth="1"/>
    <col min="8448" max="8448" width="16.7109375" style="886"/>
    <col min="8449" max="8449" width="34.28515625" style="886" customWidth="1"/>
    <col min="8450" max="8451" width="24" style="886" customWidth="1"/>
    <col min="8452" max="8452" width="29.7109375" style="886" customWidth="1"/>
    <col min="8453" max="8454" width="10" style="886" customWidth="1"/>
    <col min="8455" max="8455" width="10.5703125" style="886" customWidth="1"/>
    <col min="8456" max="8459" width="9.28515625" style="886" customWidth="1"/>
    <col min="8460" max="8460" width="10.85546875" style="886" customWidth="1"/>
    <col min="8461" max="8463" width="9.28515625" style="886" customWidth="1"/>
    <col min="8464" max="8464" width="11.140625" style="886" customWidth="1"/>
    <col min="8465" max="8465" width="10.42578125" style="886" customWidth="1"/>
    <col min="8466" max="8475" width="9.28515625" style="886" customWidth="1"/>
    <col min="8476" max="8476" width="13.140625" style="886" customWidth="1"/>
    <col min="8477" max="8477" width="9.28515625" style="886" customWidth="1"/>
    <col min="8478" max="8478" width="10.42578125" style="886" customWidth="1"/>
    <col min="8479" max="8702" width="9.140625" style="886" customWidth="1"/>
    <col min="8703" max="8703" width="16.28515625" style="886" customWidth="1"/>
    <col min="8704" max="8704" width="16.7109375" style="886"/>
    <col min="8705" max="8705" width="34.28515625" style="886" customWidth="1"/>
    <col min="8706" max="8707" width="24" style="886" customWidth="1"/>
    <col min="8708" max="8708" width="29.7109375" style="886" customWidth="1"/>
    <col min="8709" max="8710" width="10" style="886" customWidth="1"/>
    <col min="8711" max="8711" width="10.5703125" style="886" customWidth="1"/>
    <col min="8712" max="8715" width="9.28515625" style="886" customWidth="1"/>
    <col min="8716" max="8716" width="10.85546875" style="886" customWidth="1"/>
    <col min="8717" max="8719" width="9.28515625" style="886" customWidth="1"/>
    <col min="8720" max="8720" width="11.140625" style="886" customWidth="1"/>
    <col min="8721" max="8721" width="10.42578125" style="886" customWidth="1"/>
    <col min="8722" max="8731" width="9.28515625" style="886" customWidth="1"/>
    <col min="8732" max="8732" width="13.140625" style="886" customWidth="1"/>
    <col min="8733" max="8733" width="9.28515625" style="886" customWidth="1"/>
    <col min="8734" max="8734" width="10.42578125" style="886" customWidth="1"/>
    <col min="8735" max="8958" width="9.140625" style="886" customWidth="1"/>
    <col min="8959" max="8959" width="16.28515625" style="886" customWidth="1"/>
    <col min="8960" max="8960" width="16.7109375" style="886"/>
    <col min="8961" max="8961" width="34.28515625" style="886" customWidth="1"/>
    <col min="8962" max="8963" width="24" style="886" customWidth="1"/>
    <col min="8964" max="8964" width="29.7109375" style="886" customWidth="1"/>
    <col min="8965" max="8966" width="10" style="886" customWidth="1"/>
    <col min="8967" max="8967" width="10.5703125" style="886" customWidth="1"/>
    <col min="8968" max="8971" width="9.28515625" style="886" customWidth="1"/>
    <col min="8972" max="8972" width="10.85546875" style="886" customWidth="1"/>
    <col min="8973" max="8975" width="9.28515625" style="886" customWidth="1"/>
    <col min="8976" max="8976" width="11.140625" style="886" customWidth="1"/>
    <col min="8977" max="8977" width="10.42578125" style="886" customWidth="1"/>
    <col min="8978" max="8987" width="9.28515625" style="886" customWidth="1"/>
    <col min="8988" max="8988" width="13.140625" style="886" customWidth="1"/>
    <col min="8989" max="8989" width="9.28515625" style="886" customWidth="1"/>
    <col min="8990" max="8990" width="10.42578125" style="886" customWidth="1"/>
    <col min="8991" max="9214" width="9.140625" style="886" customWidth="1"/>
    <col min="9215" max="9215" width="16.28515625" style="886" customWidth="1"/>
    <col min="9216" max="9216" width="16.7109375" style="886"/>
    <col min="9217" max="9217" width="34.28515625" style="886" customWidth="1"/>
    <col min="9218" max="9219" width="24" style="886" customWidth="1"/>
    <col min="9220" max="9220" width="29.7109375" style="886" customWidth="1"/>
    <col min="9221" max="9222" width="10" style="886" customWidth="1"/>
    <col min="9223" max="9223" width="10.5703125" style="886" customWidth="1"/>
    <col min="9224" max="9227" width="9.28515625" style="886" customWidth="1"/>
    <col min="9228" max="9228" width="10.85546875" style="886" customWidth="1"/>
    <col min="9229" max="9231" width="9.28515625" style="886" customWidth="1"/>
    <col min="9232" max="9232" width="11.140625" style="886" customWidth="1"/>
    <col min="9233" max="9233" width="10.42578125" style="886" customWidth="1"/>
    <col min="9234" max="9243" width="9.28515625" style="886" customWidth="1"/>
    <col min="9244" max="9244" width="13.140625" style="886" customWidth="1"/>
    <col min="9245" max="9245" width="9.28515625" style="886" customWidth="1"/>
    <col min="9246" max="9246" width="10.42578125" style="886" customWidth="1"/>
    <col min="9247" max="9470" width="9.140625" style="886" customWidth="1"/>
    <col min="9471" max="9471" width="16.28515625" style="886" customWidth="1"/>
    <col min="9472" max="9472" width="16.7109375" style="886"/>
    <col min="9473" max="9473" width="34.28515625" style="886" customWidth="1"/>
    <col min="9474" max="9475" width="24" style="886" customWidth="1"/>
    <col min="9476" max="9476" width="29.7109375" style="886" customWidth="1"/>
    <col min="9477" max="9478" width="10" style="886" customWidth="1"/>
    <col min="9479" max="9479" width="10.5703125" style="886" customWidth="1"/>
    <col min="9480" max="9483" width="9.28515625" style="886" customWidth="1"/>
    <col min="9484" max="9484" width="10.85546875" style="886" customWidth="1"/>
    <col min="9485" max="9487" width="9.28515625" style="886" customWidth="1"/>
    <col min="9488" max="9488" width="11.140625" style="886" customWidth="1"/>
    <col min="9489" max="9489" width="10.42578125" style="886" customWidth="1"/>
    <col min="9490" max="9499" width="9.28515625" style="886" customWidth="1"/>
    <col min="9500" max="9500" width="13.140625" style="886" customWidth="1"/>
    <col min="9501" max="9501" width="9.28515625" style="886" customWidth="1"/>
    <col min="9502" max="9502" width="10.42578125" style="886" customWidth="1"/>
    <col min="9503" max="9726" width="9.140625" style="886" customWidth="1"/>
    <col min="9727" max="9727" width="16.28515625" style="886" customWidth="1"/>
    <col min="9728" max="9728" width="16.7109375" style="886"/>
    <col min="9729" max="9729" width="34.28515625" style="886" customWidth="1"/>
    <col min="9730" max="9731" width="24" style="886" customWidth="1"/>
    <col min="9732" max="9732" width="29.7109375" style="886" customWidth="1"/>
    <col min="9733" max="9734" width="10" style="886" customWidth="1"/>
    <col min="9735" max="9735" width="10.5703125" style="886" customWidth="1"/>
    <col min="9736" max="9739" width="9.28515625" style="886" customWidth="1"/>
    <col min="9740" max="9740" width="10.85546875" style="886" customWidth="1"/>
    <col min="9741" max="9743" width="9.28515625" style="886" customWidth="1"/>
    <col min="9744" max="9744" width="11.140625" style="886" customWidth="1"/>
    <col min="9745" max="9745" width="10.42578125" style="886" customWidth="1"/>
    <col min="9746" max="9755" width="9.28515625" style="886" customWidth="1"/>
    <col min="9756" max="9756" width="13.140625" style="886" customWidth="1"/>
    <col min="9757" max="9757" width="9.28515625" style="886" customWidth="1"/>
    <col min="9758" max="9758" width="10.42578125" style="886" customWidth="1"/>
    <col min="9759" max="9982" width="9.140625" style="886" customWidth="1"/>
    <col min="9983" max="9983" width="16.28515625" style="886" customWidth="1"/>
    <col min="9984" max="9984" width="16.7109375" style="886"/>
    <col min="9985" max="9985" width="34.28515625" style="886" customWidth="1"/>
    <col min="9986" max="9987" width="24" style="886" customWidth="1"/>
    <col min="9988" max="9988" width="29.7109375" style="886" customWidth="1"/>
    <col min="9989" max="9990" width="10" style="886" customWidth="1"/>
    <col min="9991" max="9991" width="10.5703125" style="886" customWidth="1"/>
    <col min="9992" max="9995" width="9.28515625" style="886" customWidth="1"/>
    <col min="9996" max="9996" width="10.85546875" style="886" customWidth="1"/>
    <col min="9997" max="9999" width="9.28515625" style="886" customWidth="1"/>
    <col min="10000" max="10000" width="11.140625" style="886" customWidth="1"/>
    <col min="10001" max="10001" width="10.42578125" style="886" customWidth="1"/>
    <col min="10002" max="10011" width="9.28515625" style="886" customWidth="1"/>
    <col min="10012" max="10012" width="13.140625" style="886" customWidth="1"/>
    <col min="10013" max="10013" width="9.28515625" style="886" customWidth="1"/>
    <col min="10014" max="10014" width="10.42578125" style="886" customWidth="1"/>
    <col min="10015" max="10238" width="9.140625" style="886" customWidth="1"/>
    <col min="10239" max="10239" width="16.28515625" style="886" customWidth="1"/>
    <col min="10240" max="10240" width="16.7109375" style="886"/>
    <col min="10241" max="10241" width="34.28515625" style="886" customWidth="1"/>
    <col min="10242" max="10243" width="24" style="886" customWidth="1"/>
    <col min="10244" max="10244" width="29.7109375" style="886" customWidth="1"/>
    <col min="10245" max="10246" width="10" style="886" customWidth="1"/>
    <col min="10247" max="10247" width="10.5703125" style="886" customWidth="1"/>
    <col min="10248" max="10251" width="9.28515625" style="886" customWidth="1"/>
    <col min="10252" max="10252" width="10.85546875" style="886" customWidth="1"/>
    <col min="10253" max="10255" width="9.28515625" style="886" customWidth="1"/>
    <col min="10256" max="10256" width="11.140625" style="886" customWidth="1"/>
    <col min="10257" max="10257" width="10.42578125" style="886" customWidth="1"/>
    <col min="10258" max="10267" width="9.28515625" style="886" customWidth="1"/>
    <col min="10268" max="10268" width="13.140625" style="886" customWidth="1"/>
    <col min="10269" max="10269" width="9.28515625" style="886" customWidth="1"/>
    <col min="10270" max="10270" width="10.42578125" style="886" customWidth="1"/>
    <col min="10271" max="10494" width="9.140625" style="886" customWidth="1"/>
    <col min="10495" max="10495" width="16.28515625" style="886" customWidth="1"/>
    <col min="10496" max="10496" width="16.7109375" style="886"/>
    <col min="10497" max="10497" width="34.28515625" style="886" customWidth="1"/>
    <col min="10498" max="10499" width="24" style="886" customWidth="1"/>
    <col min="10500" max="10500" width="29.7109375" style="886" customWidth="1"/>
    <col min="10501" max="10502" width="10" style="886" customWidth="1"/>
    <col min="10503" max="10503" width="10.5703125" style="886" customWidth="1"/>
    <col min="10504" max="10507" width="9.28515625" style="886" customWidth="1"/>
    <col min="10508" max="10508" width="10.85546875" style="886" customWidth="1"/>
    <col min="10509" max="10511" width="9.28515625" style="886" customWidth="1"/>
    <col min="10512" max="10512" width="11.140625" style="886" customWidth="1"/>
    <col min="10513" max="10513" width="10.42578125" style="886" customWidth="1"/>
    <col min="10514" max="10523" width="9.28515625" style="886" customWidth="1"/>
    <col min="10524" max="10524" width="13.140625" style="886" customWidth="1"/>
    <col min="10525" max="10525" width="9.28515625" style="886" customWidth="1"/>
    <col min="10526" max="10526" width="10.42578125" style="886" customWidth="1"/>
    <col min="10527" max="10750" width="9.140625" style="886" customWidth="1"/>
    <col min="10751" max="10751" width="16.28515625" style="886" customWidth="1"/>
    <col min="10752" max="10752" width="16.7109375" style="886"/>
    <col min="10753" max="10753" width="34.28515625" style="886" customWidth="1"/>
    <col min="10754" max="10755" width="24" style="886" customWidth="1"/>
    <col min="10756" max="10756" width="29.7109375" style="886" customWidth="1"/>
    <col min="10757" max="10758" width="10" style="886" customWidth="1"/>
    <col min="10759" max="10759" width="10.5703125" style="886" customWidth="1"/>
    <col min="10760" max="10763" width="9.28515625" style="886" customWidth="1"/>
    <col min="10764" max="10764" width="10.85546875" style="886" customWidth="1"/>
    <col min="10765" max="10767" width="9.28515625" style="886" customWidth="1"/>
    <col min="10768" max="10768" width="11.140625" style="886" customWidth="1"/>
    <col min="10769" max="10769" width="10.42578125" style="886" customWidth="1"/>
    <col min="10770" max="10779" width="9.28515625" style="886" customWidth="1"/>
    <col min="10780" max="10780" width="13.140625" style="886" customWidth="1"/>
    <col min="10781" max="10781" width="9.28515625" style="886" customWidth="1"/>
    <col min="10782" max="10782" width="10.42578125" style="886" customWidth="1"/>
    <col min="10783" max="11006" width="9.140625" style="886" customWidth="1"/>
    <col min="11007" max="11007" width="16.28515625" style="886" customWidth="1"/>
    <col min="11008" max="11008" width="16.7109375" style="886"/>
    <col min="11009" max="11009" width="34.28515625" style="886" customWidth="1"/>
    <col min="11010" max="11011" width="24" style="886" customWidth="1"/>
    <col min="11012" max="11012" width="29.7109375" style="886" customWidth="1"/>
    <col min="11013" max="11014" width="10" style="886" customWidth="1"/>
    <col min="11015" max="11015" width="10.5703125" style="886" customWidth="1"/>
    <col min="11016" max="11019" width="9.28515625" style="886" customWidth="1"/>
    <col min="11020" max="11020" width="10.85546875" style="886" customWidth="1"/>
    <col min="11021" max="11023" width="9.28515625" style="886" customWidth="1"/>
    <col min="11024" max="11024" width="11.140625" style="886" customWidth="1"/>
    <col min="11025" max="11025" width="10.42578125" style="886" customWidth="1"/>
    <col min="11026" max="11035" width="9.28515625" style="886" customWidth="1"/>
    <col min="11036" max="11036" width="13.140625" style="886" customWidth="1"/>
    <col min="11037" max="11037" width="9.28515625" style="886" customWidth="1"/>
    <col min="11038" max="11038" width="10.42578125" style="886" customWidth="1"/>
    <col min="11039" max="11262" width="9.140625" style="886" customWidth="1"/>
    <col min="11263" max="11263" width="16.28515625" style="886" customWidth="1"/>
    <col min="11264" max="11264" width="16.7109375" style="886"/>
    <col min="11265" max="11265" width="34.28515625" style="886" customWidth="1"/>
    <col min="11266" max="11267" width="24" style="886" customWidth="1"/>
    <col min="11268" max="11268" width="29.7109375" style="886" customWidth="1"/>
    <col min="11269" max="11270" width="10" style="886" customWidth="1"/>
    <col min="11271" max="11271" width="10.5703125" style="886" customWidth="1"/>
    <col min="11272" max="11275" width="9.28515625" style="886" customWidth="1"/>
    <col min="11276" max="11276" width="10.85546875" style="886" customWidth="1"/>
    <col min="11277" max="11279" width="9.28515625" style="886" customWidth="1"/>
    <col min="11280" max="11280" width="11.140625" style="886" customWidth="1"/>
    <col min="11281" max="11281" width="10.42578125" style="886" customWidth="1"/>
    <col min="11282" max="11291" width="9.28515625" style="886" customWidth="1"/>
    <col min="11292" max="11292" width="13.140625" style="886" customWidth="1"/>
    <col min="11293" max="11293" width="9.28515625" style="886" customWidth="1"/>
    <col min="11294" max="11294" width="10.42578125" style="886" customWidth="1"/>
    <col min="11295" max="11518" width="9.140625" style="886" customWidth="1"/>
    <col min="11519" max="11519" width="16.28515625" style="886" customWidth="1"/>
    <col min="11520" max="11520" width="16.7109375" style="886"/>
    <col min="11521" max="11521" width="34.28515625" style="886" customWidth="1"/>
    <col min="11522" max="11523" width="24" style="886" customWidth="1"/>
    <col min="11524" max="11524" width="29.7109375" style="886" customWidth="1"/>
    <col min="11525" max="11526" width="10" style="886" customWidth="1"/>
    <col min="11527" max="11527" width="10.5703125" style="886" customWidth="1"/>
    <col min="11528" max="11531" width="9.28515625" style="886" customWidth="1"/>
    <col min="11532" max="11532" width="10.85546875" style="886" customWidth="1"/>
    <col min="11533" max="11535" width="9.28515625" style="886" customWidth="1"/>
    <col min="11536" max="11536" width="11.140625" style="886" customWidth="1"/>
    <col min="11537" max="11537" width="10.42578125" style="886" customWidth="1"/>
    <col min="11538" max="11547" width="9.28515625" style="886" customWidth="1"/>
    <col min="11548" max="11548" width="13.140625" style="886" customWidth="1"/>
    <col min="11549" max="11549" width="9.28515625" style="886" customWidth="1"/>
    <col min="11550" max="11550" width="10.42578125" style="886" customWidth="1"/>
    <col min="11551" max="11774" width="9.140625" style="886" customWidth="1"/>
    <col min="11775" max="11775" width="16.28515625" style="886" customWidth="1"/>
    <col min="11776" max="11776" width="16.7109375" style="886"/>
    <col min="11777" max="11777" width="34.28515625" style="886" customWidth="1"/>
    <col min="11778" max="11779" width="24" style="886" customWidth="1"/>
    <col min="11780" max="11780" width="29.7109375" style="886" customWidth="1"/>
    <col min="11781" max="11782" width="10" style="886" customWidth="1"/>
    <col min="11783" max="11783" width="10.5703125" style="886" customWidth="1"/>
    <col min="11784" max="11787" width="9.28515625" style="886" customWidth="1"/>
    <col min="11788" max="11788" width="10.85546875" style="886" customWidth="1"/>
    <col min="11789" max="11791" width="9.28515625" style="886" customWidth="1"/>
    <col min="11792" max="11792" width="11.140625" style="886" customWidth="1"/>
    <col min="11793" max="11793" width="10.42578125" style="886" customWidth="1"/>
    <col min="11794" max="11803" width="9.28515625" style="886" customWidth="1"/>
    <col min="11804" max="11804" width="13.140625" style="886" customWidth="1"/>
    <col min="11805" max="11805" width="9.28515625" style="886" customWidth="1"/>
    <col min="11806" max="11806" width="10.42578125" style="886" customWidth="1"/>
    <col min="11807" max="12030" width="9.140625" style="886" customWidth="1"/>
    <col min="12031" max="12031" width="16.28515625" style="886" customWidth="1"/>
    <col min="12032" max="12032" width="16.7109375" style="886"/>
    <col min="12033" max="12033" width="34.28515625" style="886" customWidth="1"/>
    <col min="12034" max="12035" width="24" style="886" customWidth="1"/>
    <col min="12036" max="12036" width="29.7109375" style="886" customWidth="1"/>
    <col min="12037" max="12038" width="10" style="886" customWidth="1"/>
    <col min="12039" max="12039" width="10.5703125" style="886" customWidth="1"/>
    <col min="12040" max="12043" width="9.28515625" style="886" customWidth="1"/>
    <col min="12044" max="12044" width="10.85546875" style="886" customWidth="1"/>
    <col min="12045" max="12047" width="9.28515625" style="886" customWidth="1"/>
    <col min="12048" max="12048" width="11.140625" style="886" customWidth="1"/>
    <col min="12049" max="12049" width="10.42578125" style="886" customWidth="1"/>
    <col min="12050" max="12059" width="9.28515625" style="886" customWidth="1"/>
    <col min="12060" max="12060" width="13.140625" style="886" customWidth="1"/>
    <col min="12061" max="12061" width="9.28515625" style="886" customWidth="1"/>
    <col min="12062" max="12062" width="10.42578125" style="886" customWidth="1"/>
    <col min="12063" max="12286" width="9.140625" style="886" customWidth="1"/>
    <col min="12287" max="12287" width="16.28515625" style="886" customWidth="1"/>
    <col min="12288" max="12288" width="16.7109375" style="886"/>
    <col min="12289" max="12289" width="34.28515625" style="886" customWidth="1"/>
    <col min="12290" max="12291" width="24" style="886" customWidth="1"/>
    <col min="12292" max="12292" width="29.7109375" style="886" customWidth="1"/>
    <col min="12293" max="12294" width="10" style="886" customWidth="1"/>
    <col min="12295" max="12295" width="10.5703125" style="886" customWidth="1"/>
    <col min="12296" max="12299" width="9.28515625" style="886" customWidth="1"/>
    <col min="12300" max="12300" width="10.85546875" style="886" customWidth="1"/>
    <col min="12301" max="12303" width="9.28515625" style="886" customWidth="1"/>
    <col min="12304" max="12304" width="11.140625" style="886" customWidth="1"/>
    <col min="12305" max="12305" width="10.42578125" style="886" customWidth="1"/>
    <col min="12306" max="12315" width="9.28515625" style="886" customWidth="1"/>
    <col min="12316" max="12316" width="13.140625" style="886" customWidth="1"/>
    <col min="12317" max="12317" width="9.28515625" style="886" customWidth="1"/>
    <col min="12318" max="12318" width="10.42578125" style="886" customWidth="1"/>
    <col min="12319" max="12542" width="9.140625" style="886" customWidth="1"/>
    <col min="12543" max="12543" width="16.28515625" style="886" customWidth="1"/>
    <col min="12544" max="12544" width="16.7109375" style="886"/>
    <col min="12545" max="12545" width="34.28515625" style="886" customWidth="1"/>
    <col min="12546" max="12547" width="24" style="886" customWidth="1"/>
    <col min="12548" max="12548" width="29.7109375" style="886" customWidth="1"/>
    <col min="12549" max="12550" width="10" style="886" customWidth="1"/>
    <col min="12551" max="12551" width="10.5703125" style="886" customWidth="1"/>
    <col min="12552" max="12555" width="9.28515625" style="886" customWidth="1"/>
    <col min="12556" max="12556" width="10.85546875" style="886" customWidth="1"/>
    <col min="12557" max="12559" width="9.28515625" style="886" customWidth="1"/>
    <col min="12560" max="12560" width="11.140625" style="886" customWidth="1"/>
    <col min="12561" max="12561" width="10.42578125" style="886" customWidth="1"/>
    <col min="12562" max="12571" width="9.28515625" style="886" customWidth="1"/>
    <col min="12572" max="12572" width="13.140625" style="886" customWidth="1"/>
    <col min="12573" max="12573" width="9.28515625" style="886" customWidth="1"/>
    <col min="12574" max="12574" width="10.42578125" style="886" customWidth="1"/>
    <col min="12575" max="12798" width="9.140625" style="886" customWidth="1"/>
    <col min="12799" max="12799" width="16.28515625" style="886" customWidth="1"/>
    <col min="12800" max="12800" width="16.7109375" style="886"/>
    <col min="12801" max="12801" width="34.28515625" style="886" customWidth="1"/>
    <col min="12802" max="12803" width="24" style="886" customWidth="1"/>
    <col min="12804" max="12804" width="29.7109375" style="886" customWidth="1"/>
    <col min="12805" max="12806" width="10" style="886" customWidth="1"/>
    <col min="12807" max="12807" width="10.5703125" style="886" customWidth="1"/>
    <col min="12808" max="12811" width="9.28515625" style="886" customWidth="1"/>
    <col min="12812" max="12812" width="10.85546875" style="886" customWidth="1"/>
    <col min="12813" max="12815" width="9.28515625" style="886" customWidth="1"/>
    <col min="12816" max="12816" width="11.140625" style="886" customWidth="1"/>
    <col min="12817" max="12817" width="10.42578125" style="886" customWidth="1"/>
    <col min="12818" max="12827" width="9.28515625" style="886" customWidth="1"/>
    <col min="12828" max="12828" width="13.140625" style="886" customWidth="1"/>
    <col min="12829" max="12829" width="9.28515625" style="886" customWidth="1"/>
    <col min="12830" max="12830" width="10.42578125" style="886" customWidth="1"/>
    <col min="12831" max="13054" width="9.140625" style="886" customWidth="1"/>
    <col min="13055" max="13055" width="16.28515625" style="886" customWidth="1"/>
    <col min="13056" max="13056" width="16.7109375" style="886"/>
    <col min="13057" max="13057" width="34.28515625" style="886" customWidth="1"/>
    <col min="13058" max="13059" width="24" style="886" customWidth="1"/>
    <col min="13060" max="13060" width="29.7109375" style="886" customWidth="1"/>
    <col min="13061" max="13062" width="10" style="886" customWidth="1"/>
    <col min="13063" max="13063" width="10.5703125" style="886" customWidth="1"/>
    <col min="13064" max="13067" width="9.28515625" style="886" customWidth="1"/>
    <col min="13068" max="13068" width="10.85546875" style="886" customWidth="1"/>
    <col min="13069" max="13071" width="9.28515625" style="886" customWidth="1"/>
    <col min="13072" max="13072" width="11.140625" style="886" customWidth="1"/>
    <col min="13073" max="13073" width="10.42578125" style="886" customWidth="1"/>
    <col min="13074" max="13083" width="9.28515625" style="886" customWidth="1"/>
    <col min="13084" max="13084" width="13.140625" style="886" customWidth="1"/>
    <col min="13085" max="13085" width="9.28515625" style="886" customWidth="1"/>
    <col min="13086" max="13086" width="10.42578125" style="886" customWidth="1"/>
    <col min="13087" max="13310" width="9.140625" style="886" customWidth="1"/>
    <col min="13311" max="13311" width="16.28515625" style="886" customWidth="1"/>
    <col min="13312" max="13312" width="16.7109375" style="886"/>
    <col min="13313" max="13313" width="34.28515625" style="886" customWidth="1"/>
    <col min="13314" max="13315" width="24" style="886" customWidth="1"/>
    <col min="13316" max="13316" width="29.7109375" style="886" customWidth="1"/>
    <col min="13317" max="13318" width="10" style="886" customWidth="1"/>
    <col min="13319" max="13319" width="10.5703125" style="886" customWidth="1"/>
    <col min="13320" max="13323" width="9.28515625" style="886" customWidth="1"/>
    <col min="13324" max="13324" width="10.85546875" style="886" customWidth="1"/>
    <col min="13325" max="13327" width="9.28515625" style="886" customWidth="1"/>
    <col min="13328" max="13328" width="11.140625" style="886" customWidth="1"/>
    <col min="13329" max="13329" width="10.42578125" style="886" customWidth="1"/>
    <col min="13330" max="13339" width="9.28515625" style="886" customWidth="1"/>
    <col min="13340" max="13340" width="13.140625" style="886" customWidth="1"/>
    <col min="13341" max="13341" width="9.28515625" style="886" customWidth="1"/>
    <col min="13342" max="13342" width="10.42578125" style="886" customWidth="1"/>
    <col min="13343" max="13566" width="9.140625" style="886" customWidth="1"/>
    <col min="13567" max="13567" width="16.28515625" style="886" customWidth="1"/>
    <col min="13568" max="13568" width="16.7109375" style="886"/>
    <col min="13569" max="13569" width="34.28515625" style="886" customWidth="1"/>
    <col min="13570" max="13571" width="24" style="886" customWidth="1"/>
    <col min="13572" max="13572" width="29.7109375" style="886" customWidth="1"/>
    <col min="13573" max="13574" width="10" style="886" customWidth="1"/>
    <col min="13575" max="13575" width="10.5703125" style="886" customWidth="1"/>
    <col min="13576" max="13579" width="9.28515625" style="886" customWidth="1"/>
    <col min="13580" max="13580" width="10.85546875" style="886" customWidth="1"/>
    <col min="13581" max="13583" width="9.28515625" style="886" customWidth="1"/>
    <col min="13584" max="13584" width="11.140625" style="886" customWidth="1"/>
    <col min="13585" max="13585" width="10.42578125" style="886" customWidth="1"/>
    <col min="13586" max="13595" width="9.28515625" style="886" customWidth="1"/>
    <col min="13596" max="13596" width="13.140625" style="886" customWidth="1"/>
    <col min="13597" max="13597" width="9.28515625" style="886" customWidth="1"/>
    <col min="13598" max="13598" width="10.42578125" style="886" customWidth="1"/>
    <col min="13599" max="13822" width="9.140625" style="886" customWidth="1"/>
    <col min="13823" max="13823" width="16.28515625" style="886" customWidth="1"/>
    <col min="13824" max="13824" width="16.7109375" style="886"/>
    <col min="13825" max="13825" width="34.28515625" style="886" customWidth="1"/>
    <col min="13826" max="13827" width="24" style="886" customWidth="1"/>
    <col min="13828" max="13828" width="29.7109375" style="886" customWidth="1"/>
    <col min="13829" max="13830" width="10" style="886" customWidth="1"/>
    <col min="13831" max="13831" width="10.5703125" style="886" customWidth="1"/>
    <col min="13832" max="13835" width="9.28515625" style="886" customWidth="1"/>
    <col min="13836" max="13836" width="10.85546875" style="886" customWidth="1"/>
    <col min="13837" max="13839" width="9.28515625" style="886" customWidth="1"/>
    <col min="13840" max="13840" width="11.140625" style="886" customWidth="1"/>
    <col min="13841" max="13841" width="10.42578125" style="886" customWidth="1"/>
    <col min="13842" max="13851" width="9.28515625" style="886" customWidth="1"/>
    <col min="13852" max="13852" width="13.140625" style="886" customWidth="1"/>
    <col min="13853" max="13853" width="9.28515625" style="886" customWidth="1"/>
    <col min="13854" max="13854" width="10.42578125" style="886" customWidth="1"/>
    <col min="13855" max="14078" width="9.140625" style="886" customWidth="1"/>
    <col min="14079" max="14079" width="16.28515625" style="886" customWidth="1"/>
    <col min="14080" max="14080" width="16.7109375" style="886"/>
    <col min="14081" max="14081" width="34.28515625" style="886" customWidth="1"/>
    <col min="14082" max="14083" width="24" style="886" customWidth="1"/>
    <col min="14084" max="14084" width="29.7109375" style="886" customWidth="1"/>
    <col min="14085" max="14086" width="10" style="886" customWidth="1"/>
    <col min="14087" max="14087" width="10.5703125" style="886" customWidth="1"/>
    <col min="14088" max="14091" width="9.28515625" style="886" customWidth="1"/>
    <col min="14092" max="14092" width="10.85546875" style="886" customWidth="1"/>
    <col min="14093" max="14095" width="9.28515625" style="886" customWidth="1"/>
    <col min="14096" max="14096" width="11.140625" style="886" customWidth="1"/>
    <col min="14097" max="14097" width="10.42578125" style="886" customWidth="1"/>
    <col min="14098" max="14107" width="9.28515625" style="886" customWidth="1"/>
    <col min="14108" max="14108" width="13.140625" style="886" customWidth="1"/>
    <col min="14109" max="14109" width="9.28515625" style="886" customWidth="1"/>
    <col min="14110" max="14110" width="10.42578125" style="886" customWidth="1"/>
    <col min="14111" max="14334" width="9.140625" style="886" customWidth="1"/>
    <col min="14335" max="14335" width="16.28515625" style="886" customWidth="1"/>
    <col min="14336" max="14336" width="16.7109375" style="886"/>
    <col min="14337" max="14337" width="34.28515625" style="886" customWidth="1"/>
    <col min="14338" max="14339" width="24" style="886" customWidth="1"/>
    <col min="14340" max="14340" width="29.7109375" style="886" customWidth="1"/>
    <col min="14341" max="14342" width="10" style="886" customWidth="1"/>
    <col min="14343" max="14343" width="10.5703125" style="886" customWidth="1"/>
    <col min="14344" max="14347" width="9.28515625" style="886" customWidth="1"/>
    <col min="14348" max="14348" width="10.85546875" style="886" customWidth="1"/>
    <col min="14349" max="14351" width="9.28515625" style="886" customWidth="1"/>
    <col min="14352" max="14352" width="11.140625" style="886" customWidth="1"/>
    <col min="14353" max="14353" width="10.42578125" style="886" customWidth="1"/>
    <col min="14354" max="14363" width="9.28515625" style="886" customWidth="1"/>
    <col min="14364" max="14364" width="13.140625" style="886" customWidth="1"/>
    <col min="14365" max="14365" width="9.28515625" style="886" customWidth="1"/>
    <col min="14366" max="14366" width="10.42578125" style="886" customWidth="1"/>
    <col min="14367" max="14590" width="9.140625" style="886" customWidth="1"/>
    <col min="14591" max="14591" width="16.28515625" style="886" customWidth="1"/>
    <col min="14592" max="14592" width="16.7109375" style="886"/>
    <col min="14593" max="14593" width="34.28515625" style="886" customWidth="1"/>
    <col min="14594" max="14595" width="24" style="886" customWidth="1"/>
    <col min="14596" max="14596" width="29.7109375" style="886" customWidth="1"/>
    <col min="14597" max="14598" width="10" style="886" customWidth="1"/>
    <col min="14599" max="14599" width="10.5703125" style="886" customWidth="1"/>
    <col min="14600" max="14603" width="9.28515625" style="886" customWidth="1"/>
    <col min="14604" max="14604" width="10.85546875" style="886" customWidth="1"/>
    <col min="14605" max="14607" width="9.28515625" style="886" customWidth="1"/>
    <col min="14608" max="14608" width="11.140625" style="886" customWidth="1"/>
    <col min="14609" max="14609" width="10.42578125" style="886" customWidth="1"/>
    <col min="14610" max="14619" width="9.28515625" style="886" customWidth="1"/>
    <col min="14620" max="14620" width="13.140625" style="886" customWidth="1"/>
    <col min="14621" max="14621" width="9.28515625" style="886" customWidth="1"/>
    <col min="14622" max="14622" width="10.42578125" style="886" customWidth="1"/>
    <col min="14623" max="14846" width="9.140625" style="886" customWidth="1"/>
    <col min="14847" max="14847" width="16.28515625" style="886" customWidth="1"/>
    <col min="14848" max="14848" width="16.7109375" style="886"/>
    <col min="14849" max="14849" width="34.28515625" style="886" customWidth="1"/>
    <col min="14850" max="14851" width="24" style="886" customWidth="1"/>
    <col min="14852" max="14852" width="29.7109375" style="886" customWidth="1"/>
    <col min="14853" max="14854" width="10" style="886" customWidth="1"/>
    <col min="14855" max="14855" width="10.5703125" style="886" customWidth="1"/>
    <col min="14856" max="14859" width="9.28515625" style="886" customWidth="1"/>
    <col min="14860" max="14860" width="10.85546875" style="886" customWidth="1"/>
    <col min="14861" max="14863" width="9.28515625" style="886" customWidth="1"/>
    <col min="14864" max="14864" width="11.140625" style="886" customWidth="1"/>
    <col min="14865" max="14865" width="10.42578125" style="886" customWidth="1"/>
    <col min="14866" max="14875" width="9.28515625" style="886" customWidth="1"/>
    <col min="14876" max="14876" width="13.140625" style="886" customWidth="1"/>
    <col min="14877" max="14877" width="9.28515625" style="886" customWidth="1"/>
    <col min="14878" max="14878" width="10.42578125" style="886" customWidth="1"/>
    <col min="14879" max="15102" width="9.140625" style="886" customWidth="1"/>
    <col min="15103" max="15103" width="16.28515625" style="886" customWidth="1"/>
    <col min="15104" max="15104" width="16.7109375" style="886"/>
    <col min="15105" max="15105" width="34.28515625" style="886" customWidth="1"/>
    <col min="15106" max="15107" width="24" style="886" customWidth="1"/>
    <col min="15108" max="15108" width="29.7109375" style="886" customWidth="1"/>
    <col min="15109" max="15110" width="10" style="886" customWidth="1"/>
    <col min="15111" max="15111" width="10.5703125" style="886" customWidth="1"/>
    <col min="15112" max="15115" width="9.28515625" style="886" customWidth="1"/>
    <col min="15116" max="15116" width="10.85546875" style="886" customWidth="1"/>
    <col min="15117" max="15119" width="9.28515625" style="886" customWidth="1"/>
    <col min="15120" max="15120" width="11.140625" style="886" customWidth="1"/>
    <col min="15121" max="15121" width="10.42578125" style="886" customWidth="1"/>
    <col min="15122" max="15131" width="9.28515625" style="886" customWidth="1"/>
    <col min="15132" max="15132" width="13.140625" style="886" customWidth="1"/>
    <col min="15133" max="15133" width="9.28515625" style="886" customWidth="1"/>
    <col min="15134" max="15134" width="10.42578125" style="886" customWidth="1"/>
    <col min="15135" max="15358" width="9.140625" style="886" customWidth="1"/>
    <col min="15359" max="15359" width="16.28515625" style="886" customWidth="1"/>
    <col min="15360" max="15360" width="16.7109375" style="886"/>
    <col min="15361" max="15361" width="34.28515625" style="886" customWidth="1"/>
    <col min="15362" max="15363" width="24" style="886" customWidth="1"/>
    <col min="15364" max="15364" width="29.7109375" style="886" customWidth="1"/>
    <col min="15365" max="15366" width="10" style="886" customWidth="1"/>
    <col min="15367" max="15367" width="10.5703125" style="886" customWidth="1"/>
    <col min="15368" max="15371" width="9.28515625" style="886" customWidth="1"/>
    <col min="15372" max="15372" width="10.85546875" style="886" customWidth="1"/>
    <col min="15373" max="15375" width="9.28515625" style="886" customWidth="1"/>
    <col min="15376" max="15376" width="11.140625" style="886" customWidth="1"/>
    <col min="15377" max="15377" width="10.42578125" style="886" customWidth="1"/>
    <col min="15378" max="15387" width="9.28515625" style="886" customWidth="1"/>
    <col min="15388" max="15388" width="13.140625" style="886" customWidth="1"/>
    <col min="15389" max="15389" width="9.28515625" style="886" customWidth="1"/>
    <col min="15390" max="15390" width="10.42578125" style="886" customWidth="1"/>
    <col min="15391" max="15614" width="9.140625" style="886" customWidth="1"/>
    <col min="15615" max="15615" width="16.28515625" style="886" customWidth="1"/>
    <col min="15616" max="15616" width="16.7109375" style="886"/>
    <col min="15617" max="15617" width="34.28515625" style="886" customWidth="1"/>
    <col min="15618" max="15619" width="24" style="886" customWidth="1"/>
    <col min="15620" max="15620" width="29.7109375" style="886" customWidth="1"/>
    <col min="15621" max="15622" width="10" style="886" customWidth="1"/>
    <col min="15623" max="15623" width="10.5703125" style="886" customWidth="1"/>
    <col min="15624" max="15627" width="9.28515625" style="886" customWidth="1"/>
    <col min="15628" max="15628" width="10.85546875" style="886" customWidth="1"/>
    <col min="15629" max="15631" width="9.28515625" style="886" customWidth="1"/>
    <col min="15632" max="15632" width="11.140625" style="886" customWidth="1"/>
    <col min="15633" max="15633" width="10.42578125" style="886" customWidth="1"/>
    <col min="15634" max="15643" width="9.28515625" style="886" customWidth="1"/>
    <col min="15644" max="15644" width="13.140625" style="886" customWidth="1"/>
    <col min="15645" max="15645" width="9.28515625" style="886" customWidth="1"/>
    <col min="15646" max="15646" width="10.42578125" style="886" customWidth="1"/>
    <col min="15647" max="15870" width="9.140625" style="886" customWidth="1"/>
    <col min="15871" max="15871" width="16.28515625" style="886" customWidth="1"/>
    <col min="15872" max="15872" width="16.7109375" style="886"/>
    <col min="15873" max="15873" width="34.28515625" style="886" customWidth="1"/>
    <col min="15874" max="15875" width="24" style="886" customWidth="1"/>
    <col min="15876" max="15876" width="29.7109375" style="886" customWidth="1"/>
    <col min="15877" max="15878" width="10" style="886" customWidth="1"/>
    <col min="15879" max="15879" width="10.5703125" style="886" customWidth="1"/>
    <col min="15880" max="15883" width="9.28515625" style="886" customWidth="1"/>
    <col min="15884" max="15884" width="10.85546875" style="886" customWidth="1"/>
    <col min="15885" max="15887" width="9.28515625" style="886" customWidth="1"/>
    <col min="15888" max="15888" width="11.140625" style="886" customWidth="1"/>
    <col min="15889" max="15889" width="10.42578125" style="886" customWidth="1"/>
    <col min="15890" max="15899" width="9.28515625" style="886" customWidth="1"/>
    <col min="15900" max="15900" width="13.140625" style="886" customWidth="1"/>
    <col min="15901" max="15901" width="9.28515625" style="886" customWidth="1"/>
    <col min="15902" max="15902" width="10.42578125" style="886" customWidth="1"/>
    <col min="15903" max="16126" width="9.140625" style="886" customWidth="1"/>
    <col min="16127" max="16127" width="16.28515625" style="886" customWidth="1"/>
    <col min="16128" max="16128" width="16.7109375" style="886"/>
    <col min="16129" max="16129" width="34.28515625" style="886" customWidth="1"/>
    <col min="16130" max="16131" width="24" style="886" customWidth="1"/>
    <col min="16132" max="16132" width="29.7109375" style="886" customWidth="1"/>
    <col min="16133" max="16134" width="10" style="886" customWidth="1"/>
    <col min="16135" max="16135" width="10.5703125" style="886" customWidth="1"/>
    <col min="16136" max="16139" width="9.28515625" style="886" customWidth="1"/>
    <col min="16140" max="16140" width="10.85546875" style="886" customWidth="1"/>
    <col min="16141" max="16143" width="9.28515625" style="886" customWidth="1"/>
    <col min="16144" max="16144" width="11.140625" style="886" customWidth="1"/>
    <col min="16145" max="16145" width="10.42578125" style="886" customWidth="1"/>
    <col min="16146" max="16155" width="9.28515625" style="886" customWidth="1"/>
    <col min="16156" max="16156" width="13.140625" style="886" customWidth="1"/>
    <col min="16157" max="16157" width="9.28515625" style="886" customWidth="1"/>
    <col min="16158" max="16158" width="10.42578125" style="886" customWidth="1"/>
    <col min="16159" max="16382" width="9.140625" style="886" customWidth="1"/>
    <col min="16383" max="16383" width="16.28515625" style="886" customWidth="1"/>
    <col min="16384" max="16384" width="16.7109375" style="886"/>
  </cols>
  <sheetData>
    <row r="1" spans="1:4" ht="25.5">
      <c r="A1" s="2059" t="s">
        <v>313</v>
      </c>
    </row>
    <row r="2" spans="1:4" ht="54" customHeight="1" thickBot="1">
      <c r="A2" s="2113" t="s">
        <v>421</v>
      </c>
    </row>
    <row r="3" spans="1:4" ht="31.5" customHeight="1" thickBot="1">
      <c r="A3" s="1675" t="s">
        <v>364</v>
      </c>
      <c r="B3" s="1675" t="s">
        <v>422</v>
      </c>
      <c r="C3" s="1675" t="s">
        <v>423</v>
      </c>
      <c r="D3" s="1675" t="s">
        <v>424</v>
      </c>
    </row>
    <row r="4" spans="1:4" ht="24" customHeight="1">
      <c r="A4" s="1589" t="s">
        <v>425</v>
      </c>
      <c r="B4" s="913">
        <v>778.49400000000003</v>
      </c>
      <c r="C4" s="914">
        <v>865.03899999999999</v>
      </c>
      <c r="D4" s="915">
        <v>-86.545000000000016</v>
      </c>
    </row>
    <row r="5" spans="1:4" ht="24" customHeight="1">
      <c r="A5" s="1589" t="s">
        <v>426</v>
      </c>
      <c r="B5" s="916">
        <v>776.6905999999999</v>
      </c>
      <c r="C5" s="917">
        <v>971.40060000000005</v>
      </c>
      <c r="D5" s="918">
        <v>-194.71</v>
      </c>
    </row>
    <row r="6" spans="1:4" ht="24" customHeight="1">
      <c r="A6" s="1589" t="s">
        <v>427</v>
      </c>
      <c r="B6" s="916">
        <v>817.971</v>
      </c>
      <c r="C6" s="917">
        <v>1100.51</v>
      </c>
      <c r="D6" s="918">
        <v>-282.53900000000004</v>
      </c>
    </row>
    <row r="7" spans="1:4" ht="24" customHeight="1" thickBot="1">
      <c r="A7" s="1589" t="s">
        <v>428</v>
      </c>
      <c r="B7" s="919">
        <v>960.97199999999998</v>
      </c>
      <c r="C7" s="920">
        <v>1168.288</v>
      </c>
      <c r="D7" s="921">
        <v>-207.31599999999995</v>
      </c>
    </row>
    <row r="8" spans="1:4" ht="24" customHeight="1" thickBot="1">
      <c r="A8" s="1588" t="s">
        <v>429</v>
      </c>
      <c r="B8" s="922">
        <v>3334.1275999999998</v>
      </c>
      <c r="C8" s="923">
        <v>4105.2376000000004</v>
      </c>
      <c r="D8" s="924">
        <v>-771.11</v>
      </c>
    </row>
    <row r="9" spans="1:4" ht="24" customHeight="1">
      <c r="A9" s="1589" t="s">
        <v>430</v>
      </c>
      <c r="B9" s="913">
        <v>846.68399999999997</v>
      </c>
      <c r="C9" s="914">
        <v>1000.699</v>
      </c>
      <c r="D9" s="915">
        <v>-154.01500000000004</v>
      </c>
    </row>
    <row r="10" spans="1:4" ht="24" customHeight="1">
      <c r="A10" s="1589" t="s">
        <v>431</v>
      </c>
      <c r="B10" s="916">
        <v>774.56500000000005</v>
      </c>
      <c r="C10" s="917">
        <v>1079.066</v>
      </c>
      <c r="D10" s="918">
        <v>-304.50100000000009</v>
      </c>
    </row>
    <row r="11" spans="1:4" ht="24" customHeight="1">
      <c r="A11" s="1589" t="s">
        <v>384</v>
      </c>
      <c r="B11" s="916">
        <v>1021.311</v>
      </c>
      <c r="C11" s="917">
        <v>1139.856</v>
      </c>
      <c r="D11" s="918">
        <v>-118.54499999999999</v>
      </c>
    </row>
    <row r="12" spans="1:4" ht="24" customHeight="1" thickBot="1">
      <c r="A12" s="1589" t="s">
        <v>385</v>
      </c>
      <c r="B12" s="925">
        <v>719.63499999999999</v>
      </c>
      <c r="C12" s="920">
        <v>1347.6529999999998</v>
      </c>
      <c r="D12" s="1553">
        <v>-628.01799999999992</v>
      </c>
    </row>
    <row r="13" spans="1:4" ht="24" customHeight="1" thickBot="1">
      <c r="A13" s="1588" t="s">
        <v>432</v>
      </c>
      <c r="B13" s="922">
        <v>3362.1949999999997</v>
      </c>
      <c r="C13" s="923">
        <v>4567.2739999999994</v>
      </c>
      <c r="D13" s="924">
        <v>-1205.0790000000002</v>
      </c>
    </row>
    <row r="14" spans="1:4" ht="24" customHeight="1">
      <c r="A14" s="1589" t="s">
        <v>433</v>
      </c>
      <c r="B14" s="1554">
        <v>805.298</v>
      </c>
      <c r="C14" s="914">
        <v>1008</v>
      </c>
      <c r="D14" s="915">
        <v>-202.70200000000008</v>
      </c>
    </row>
    <row r="15" spans="1:4" ht="24" customHeight="1">
      <c r="A15" s="1589" t="s">
        <v>434</v>
      </c>
      <c r="B15" s="916">
        <v>824.84799999999996</v>
      </c>
      <c r="C15" s="917">
        <v>869.80799999999999</v>
      </c>
      <c r="D15" s="918">
        <v>-44.960000000000008</v>
      </c>
    </row>
    <row r="16" spans="1:4" ht="24" customHeight="1">
      <c r="A16" s="1589" t="s">
        <v>435</v>
      </c>
      <c r="B16" s="1554">
        <v>888.69799999999998</v>
      </c>
      <c r="C16" s="926">
        <v>1152.4769999999999</v>
      </c>
      <c r="D16" s="927">
        <v>-263.77899999999994</v>
      </c>
    </row>
    <row r="17" spans="1:6" ht="24" customHeight="1" thickBot="1">
      <c r="A17" s="1589" t="s">
        <v>436</v>
      </c>
      <c r="B17" s="1554">
        <v>768.92699999999991</v>
      </c>
      <c r="C17" s="928">
        <v>1093.1300000000001</v>
      </c>
      <c r="D17" s="929">
        <v>-324.20300000000003</v>
      </c>
    </row>
    <row r="18" spans="1:6" ht="24" customHeight="1" thickBot="1">
      <c r="A18" s="1588" t="s">
        <v>437</v>
      </c>
      <c r="B18" s="922">
        <v>3287.7709999999997</v>
      </c>
      <c r="C18" s="923">
        <v>4123.415</v>
      </c>
      <c r="D18" s="924">
        <v>-835.64400000000001</v>
      </c>
    </row>
    <row r="19" spans="1:6" ht="24" customHeight="1">
      <c r="A19" s="1589" t="s">
        <v>438</v>
      </c>
      <c r="B19" s="930">
        <v>970.01700000000005</v>
      </c>
      <c r="C19" s="931">
        <v>1160.5340000000001</v>
      </c>
      <c r="D19" s="932">
        <v>-190.51700000000022</v>
      </c>
    </row>
    <row r="20" spans="1:6" ht="24" customHeight="1">
      <c r="A20" s="1589" t="s">
        <v>439</v>
      </c>
      <c r="B20" s="933">
        <v>498.53999999999996</v>
      </c>
      <c r="C20" s="934">
        <v>984.48799999999994</v>
      </c>
      <c r="D20" s="935">
        <v>-485.94800000000004</v>
      </c>
    </row>
    <row r="21" spans="1:6" ht="24" customHeight="1">
      <c r="A21" s="1589" t="s">
        <v>440</v>
      </c>
      <c r="B21" s="930">
        <v>994.0200000000001</v>
      </c>
      <c r="C21" s="928">
        <v>1139.529</v>
      </c>
      <c r="D21" s="929">
        <v>-145.50899999999993</v>
      </c>
    </row>
    <row r="22" spans="1:6" ht="24" customHeight="1" thickBot="1">
      <c r="A22" s="1589" t="s">
        <v>441</v>
      </c>
      <c r="B22" s="936">
        <v>746.98800000000006</v>
      </c>
      <c r="C22" s="928">
        <v>1482.8139999999999</v>
      </c>
      <c r="D22" s="937">
        <v>-735.82599999999979</v>
      </c>
    </row>
    <row r="23" spans="1:6" ht="24" customHeight="1" thickBot="1">
      <c r="A23" s="1588" t="s">
        <v>442</v>
      </c>
      <c r="B23" s="938">
        <v>3209.5650000000005</v>
      </c>
      <c r="C23" s="939">
        <v>4767.3649999999998</v>
      </c>
      <c r="D23" s="940">
        <v>-1557.8</v>
      </c>
    </row>
    <row r="24" spans="1:6" ht="24" customHeight="1">
      <c r="A24" s="1589" t="s">
        <v>443</v>
      </c>
      <c r="B24" s="941">
        <v>550.21600000000001</v>
      </c>
      <c r="C24" s="942">
        <v>1082.442</v>
      </c>
      <c r="D24" s="943">
        <v>-532.226</v>
      </c>
      <c r="F24" s="1555"/>
    </row>
    <row r="25" spans="1:6" ht="24" customHeight="1">
      <c r="A25" s="1589" t="s">
        <v>444</v>
      </c>
      <c r="B25" s="944">
        <v>678.56200000000001</v>
      </c>
      <c r="C25" s="928">
        <v>1407.3819999999998</v>
      </c>
      <c r="D25" s="929">
        <v>-728.81999999999982</v>
      </c>
      <c r="F25" s="1555"/>
    </row>
    <row r="26" spans="1:6" ht="24" customHeight="1">
      <c r="A26" s="1589" t="s">
        <v>445</v>
      </c>
      <c r="B26" s="945">
        <v>938.70499999999993</v>
      </c>
      <c r="C26" s="946">
        <v>1344.7069999999999</v>
      </c>
      <c r="D26" s="947">
        <v>-406.00199999999995</v>
      </c>
      <c r="F26" s="1555"/>
    </row>
    <row r="27" spans="1:6" ht="24" customHeight="1" thickBot="1">
      <c r="A27" s="1589" t="s">
        <v>446</v>
      </c>
      <c r="B27" s="941">
        <v>805.053</v>
      </c>
      <c r="C27" s="1554">
        <v>1485.885</v>
      </c>
      <c r="D27" s="943">
        <v>-680.83199999999999</v>
      </c>
      <c r="F27" s="1555"/>
    </row>
    <row r="28" spans="1:6" ht="24" customHeight="1" thickBot="1">
      <c r="A28" s="1588" t="s">
        <v>447</v>
      </c>
      <c r="B28" s="938">
        <v>2972.5360000000001</v>
      </c>
      <c r="C28" s="939">
        <v>5320.4159999999993</v>
      </c>
      <c r="D28" s="940">
        <v>-2347.8799999999992</v>
      </c>
      <c r="F28" s="1555"/>
    </row>
    <row r="29" spans="1:6" ht="24" customHeight="1">
      <c r="A29" s="1589" t="s">
        <v>1228</v>
      </c>
      <c r="B29" s="941">
        <v>1051.29805216925</v>
      </c>
      <c r="C29" s="942">
        <v>1842.5450000000001</v>
      </c>
      <c r="D29" s="943">
        <v>-791.24694783075006</v>
      </c>
      <c r="F29" s="1555"/>
    </row>
    <row r="30" spans="1:6" ht="24" customHeight="1">
      <c r="A30" s="1589" t="s">
        <v>1229</v>
      </c>
      <c r="B30" s="944">
        <v>648.23099999999999</v>
      </c>
      <c r="C30" s="928">
        <v>1303.1170000000002</v>
      </c>
      <c r="D30" s="929">
        <v>-654.88600000000019</v>
      </c>
      <c r="F30" s="1555"/>
    </row>
    <row r="31" spans="1:6" ht="24" customHeight="1">
      <c r="A31" s="1589" t="s">
        <v>1230</v>
      </c>
      <c r="B31" s="945">
        <v>830.93200000000002</v>
      </c>
      <c r="C31" s="946">
        <v>1592.5</v>
      </c>
      <c r="D31" s="947">
        <v>-761.56799999999998</v>
      </c>
      <c r="F31" s="1555"/>
    </row>
    <row r="32" spans="1:6" ht="24" customHeight="1" thickBot="1">
      <c r="A32" s="1589" t="s">
        <v>1231</v>
      </c>
      <c r="B32" s="941">
        <v>941.74000000000012</v>
      </c>
      <c r="C32" s="1554">
        <v>1910.355</v>
      </c>
      <c r="D32" s="943">
        <v>-968.6149999999999</v>
      </c>
      <c r="F32" s="1555"/>
    </row>
    <row r="33" spans="1:27" ht="24" customHeight="1" thickBot="1">
      <c r="A33" s="1588" t="s">
        <v>1232</v>
      </c>
      <c r="B33" s="938">
        <v>3472.2010521692505</v>
      </c>
      <c r="C33" s="939">
        <v>6648.5169999999998</v>
      </c>
      <c r="D33" s="940">
        <v>-3176.3159478307493</v>
      </c>
      <c r="F33" s="1555"/>
    </row>
    <row r="34" spans="1:27" ht="24" customHeight="1">
      <c r="A34" s="1589" t="s">
        <v>1271</v>
      </c>
      <c r="B34" s="941">
        <v>835.11558998855992</v>
      </c>
      <c r="C34" s="942">
        <v>2148.4720000000002</v>
      </c>
      <c r="D34" s="943">
        <v>-1313.3564100114399</v>
      </c>
      <c r="E34" s="956"/>
      <c r="F34" s="1555"/>
    </row>
    <row r="35" spans="1:27" ht="24" customHeight="1">
      <c r="A35" s="1589" t="s">
        <v>1272</v>
      </c>
      <c r="B35" s="944">
        <v>1085.99107905092</v>
      </c>
      <c r="C35" s="928">
        <v>1576.337</v>
      </c>
      <c r="D35" s="929">
        <v>-490.34592094907975</v>
      </c>
      <c r="E35" s="956"/>
      <c r="F35" s="1555"/>
    </row>
    <row r="36" spans="1:27" ht="24" customHeight="1">
      <c r="A36" s="1589" t="s">
        <v>1233</v>
      </c>
      <c r="B36" s="965">
        <v>946.779</v>
      </c>
      <c r="C36" s="934">
        <v>1868.6220000000001</v>
      </c>
      <c r="D36" s="1556">
        <v>-921.84300000000007</v>
      </c>
      <c r="E36" s="956"/>
      <c r="F36" s="1555"/>
    </row>
    <row r="37" spans="1:27" ht="24" customHeight="1" thickBot="1">
      <c r="A37" s="1589" t="s">
        <v>1234</v>
      </c>
      <c r="B37" s="941">
        <v>1047.748</v>
      </c>
      <c r="C37" s="1554">
        <v>1944.5950000000003</v>
      </c>
      <c r="D37" s="943">
        <v>-896.84699999999998</v>
      </c>
      <c r="E37" s="956"/>
      <c r="F37" s="1555"/>
    </row>
    <row r="38" spans="1:27" ht="24" customHeight="1" thickBot="1">
      <c r="A38" s="1588" t="s">
        <v>1273</v>
      </c>
      <c r="B38" s="938">
        <v>3915.6336690394801</v>
      </c>
      <c r="C38" s="939">
        <v>7538.0260000000007</v>
      </c>
      <c r="D38" s="940">
        <v>-3622.3923309605198</v>
      </c>
      <c r="F38" s="1555"/>
    </row>
    <row r="39" spans="1:27" ht="24" customHeight="1">
      <c r="A39" s="1589" t="s">
        <v>1274</v>
      </c>
      <c r="B39" s="2114">
        <v>1091.7324211197251</v>
      </c>
      <c r="C39" s="934">
        <v>2439.623</v>
      </c>
      <c r="D39" s="2115">
        <v>-1347.8905788802749</v>
      </c>
      <c r="E39" s="1555"/>
      <c r="F39" s="1555"/>
    </row>
    <row r="40" spans="1:27" ht="24" customHeight="1">
      <c r="A40" s="1589" t="s">
        <v>1275</v>
      </c>
      <c r="B40" s="2114">
        <v>915.78462926237989</v>
      </c>
      <c r="C40" s="934">
        <v>2108.7799999999997</v>
      </c>
      <c r="D40" s="2115">
        <v>-1192.9953707376199</v>
      </c>
      <c r="E40" s="1555"/>
      <c r="F40" s="1555"/>
    </row>
    <row r="41" spans="1:27" ht="18.75" thickBot="1">
      <c r="A41" s="1592" t="s">
        <v>1276</v>
      </c>
      <c r="B41" s="2114">
        <v>1214.1884389543841</v>
      </c>
      <c r="C41" s="934">
        <v>2352.44</v>
      </c>
      <c r="D41" s="2115">
        <v>-1138.251561045616</v>
      </c>
    </row>
    <row r="42" spans="1:27">
      <c r="A42" s="2060"/>
      <c r="B42" s="1557"/>
      <c r="C42" s="1557"/>
      <c r="D42" s="1557"/>
    </row>
    <row r="43" spans="1:27" ht="15">
      <c r="A43" s="2060" t="s">
        <v>379</v>
      </c>
    </row>
    <row r="44" spans="1:27" ht="15">
      <c r="A44" s="892" t="s">
        <v>380</v>
      </c>
    </row>
    <row r="45" spans="1:27">
      <c r="A45" s="2060" t="s">
        <v>412</v>
      </c>
    </row>
    <row r="46" spans="1:27" ht="14.25">
      <c r="E46" s="948"/>
      <c r="G46" s="948"/>
      <c r="H46" s="948"/>
      <c r="I46" s="948"/>
      <c r="J46" s="948"/>
      <c r="K46" s="948"/>
      <c r="L46" s="948"/>
      <c r="M46" s="948"/>
      <c r="N46" s="948"/>
      <c r="O46" s="948"/>
      <c r="P46" s="948"/>
      <c r="Q46" s="948"/>
      <c r="R46" s="948"/>
      <c r="S46" s="948"/>
      <c r="T46" s="948"/>
      <c r="U46" s="948"/>
      <c r="V46" s="948"/>
      <c r="W46" s="948"/>
      <c r="X46" s="948"/>
      <c r="Y46" s="948"/>
      <c r="Z46" s="948"/>
      <c r="AA46" s="948"/>
    </row>
    <row r="48" spans="1:27" ht="14.25">
      <c r="A48" s="948"/>
      <c r="B48" s="948"/>
      <c r="C48" s="948"/>
      <c r="D48" s="948"/>
    </row>
    <row r="50" spans="6:6" ht="14.25">
      <c r="F50" s="948"/>
    </row>
  </sheetData>
  <hyperlinks>
    <hyperlink ref="A1" location="Menu!A1" display="Return to Menu"/>
  </hyperlinks>
  <pageMargins left="0.70866141732283472" right="0.70866141732283472" top="0.74803149606299213" bottom="0.74803149606299213" header="0.31496062992125984" footer="0.31496062992125984"/>
  <pageSetup paperSize="9" scale="66" orientation="portrait" r:id="rId1"/>
  <rowBreaks count="1" manualBreakCount="1">
    <brk id="46" max="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5"/>
  <sheetViews>
    <sheetView view="pageBreakPreview" zoomScale="90" zoomScaleNormal="100" zoomScaleSheetLayoutView="90" workbookViewId="0">
      <pane xSplit="1" ySplit="3" topLeftCell="B39" activePane="bottomRight" state="frozen"/>
      <selection pane="topRight" activeCell="B1" sqref="B1"/>
      <selection pane="bottomLeft" activeCell="A4" sqref="A4"/>
      <selection pane="bottomRight"/>
    </sheetView>
  </sheetViews>
  <sheetFormatPr defaultColWidth="16.7109375" defaultRowHeight="12.75"/>
  <cols>
    <col min="1" max="1" width="23.42578125" style="886" customWidth="1"/>
    <col min="2" max="2" width="19.85546875" style="886" customWidth="1"/>
    <col min="3" max="4" width="21.42578125" style="886" customWidth="1"/>
    <col min="5" max="5" width="9.28515625" style="886" customWidth="1"/>
    <col min="6" max="6" width="10.140625" style="886" customWidth="1"/>
    <col min="7" max="10" width="9.28515625" style="886" customWidth="1"/>
    <col min="11" max="11" width="20.42578125" style="886" bestFit="1" customWidth="1"/>
    <col min="12" max="14" width="9.28515625" style="886" customWidth="1"/>
    <col min="15" max="15" width="11.140625" style="886" customWidth="1"/>
    <col min="16" max="16" width="10.42578125" style="886" customWidth="1"/>
    <col min="17" max="26" width="9.28515625" style="886" customWidth="1"/>
    <col min="27" max="27" width="13.140625" style="886" customWidth="1"/>
    <col min="28" max="28" width="9.28515625" style="886" customWidth="1"/>
    <col min="29" max="29" width="10.42578125" style="886" customWidth="1"/>
    <col min="30" max="253" width="9.140625" style="886" customWidth="1"/>
    <col min="254" max="254" width="16.28515625" style="886" customWidth="1"/>
    <col min="255" max="256" width="16.7109375" style="886"/>
    <col min="257" max="257" width="23.42578125" style="886" customWidth="1"/>
    <col min="258" max="258" width="24.7109375" style="886" customWidth="1"/>
    <col min="259" max="259" width="24.140625" style="886" customWidth="1"/>
    <col min="260" max="260" width="33.85546875" style="886" customWidth="1"/>
    <col min="261" max="261" width="9.28515625" style="886" customWidth="1"/>
    <col min="262" max="262" width="10.140625" style="886" customWidth="1"/>
    <col min="263" max="266" width="9.28515625" style="886" customWidth="1"/>
    <col min="267" max="267" width="10.85546875" style="886" customWidth="1"/>
    <col min="268" max="270" width="9.28515625" style="886" customWidth="1"/>
    <col min="271" max="271" width="11.140625" style="886" customWidth="1"/>
    <col min="272" max="272" width="10.42578125" style="886" customWidth="1"/>
    <col min="273" max="282" width="9.28515625" style="886" customWidth="1"/>
    <col min="283" max="283" width="13.140625" style="886" customWidth="1"/>
    <col min="284" max="284" width="9.28515625" style="886" customWidth="1"/>
    <col min="285" max="285" width="10.42578125" style="886" customWidth="1"/>
    <col min="286" max="509" width="9.140625" style="886" customWidth="1"/>
    <col min="510" max="510" width="16.28515625" style="886" customWidth="1"/>
    <col min="511" max="512" width="16.7109375" style="886"/>
    <col min="513" max="513" width="23.42578125" style="886" customWidth="1"/>
    <col min="514" max="514" width="24.7109375" style="886" customWidth="1"/>
    <col min="515" max="515" width="24.140625" style="886" customWidth="1"/>
    <col min="516" max="516" width="33.85546875" style="886" customWidth="1"/>
    <col min="517" max="517" width="9.28515625" style="886" customWidth="1"/>
    <col min="518" max="518" width="10.140625" style="886" customWidth="1"/>
    <col min="519" max="522" width="9.28515625" style="886" customWidth="1"/>
    <col min="523" max="523" width="10.85546875" style="886" customWidth="1"/>
    <col min="524" max="526" width="9.28515625" style="886" customWidth="1"/>
    <col min="527" max="527" width="11.140625" style="886" customWidth="1"/>
    <col min="528" max="528" width="10.42578125" style="886" customWidth="1"/>
    <col min="529" max="538" width="9.28515625" style="886" customWidth="1"/>
    <col min="539" max="539" width="13.140625" style="886" customWidth="1"/>
    <col min="540" max="540" width="9.28515625" style="886" customWidth="1"/>
    <col min="541" max="541" width="10.42578125" style="886" customWidth="1"/>
    <col min="542" max="765" width="9.140625" style="886" customWidth="1"/>
    <col min="766" max="766" width="16.28515625" style="886" customWidth="1"/>
    <col min="767" max="768" width="16.7109375" style="886"/>
    <col min="769" max="769" width="23.42578125" style="886" customWidth="1"/>
    <col min="770" max="770" width="24.7109375" style="886" customWidth="1"/>
    <col min="771" max="771" width="24.140625" style="886" customWidth="1"/>
    <col min="772" max="772" width="33.85546875" style="886" customWidth="1"/>
    <col min="773" max="773" width="9.28515625" style="886" customWidth="1"/>
    <col min="774" max="774" width="10.140625" style="886" customWidth="1"/>
    <col min="775" max="778" width="9.28515625" style="886" customWidth="1"/>
    <col min="779" max="779" width="10.85546875" style="886" customWidth="1"/>
    <col min="780" max="782" width="9.28515625" style="886" customWidth="1"/>
    <col min="783" max="783" width="11.140625" style="886" customWidth="1"/>
    <col min="784" max="784" width="10.42578125" style="886" customWidth="1"/>
    <col min="785" max="794" width="9.28515625" style="886" customWidth="1"/>
    <col min="795" max="795" width="13.140625" style="886" customWidth="1"/>
    <col min="796" max="796" width="9.28515625" style="886" customWidth="1"/>
    <col min="797" max="797" width="10.42578125" style="886" customWidth="1"/>
    <col min="798" max="1021" width="9.140625" style="886" customWidth="1"/>
    <col min="1022" max="1022" width="16.28515625" style="886" customWidth="1"/>
    <col min="1023" max="1024" width="16.7109375" style="886"/>
    <col min="1025" max="1025" width="23.42578125" style="886" customWidth="1"/>
    <col min="1026" max="1026" width="24.7109375" style="886" customWidth="1"/>
    <col min="1027" max="1027" width="24.140625" style="886" customWidth="1"/>
    <col min="1028" max="1028" width="33.85546875" style="886" customWidth="1"/>
    <col min="1029" max="1029" width="9.28515625" style="886" customWidth="1"/>
    <col min="1030" max="1030" width="10.140625" style="886" customWidth="1"/>
    <col min="1031" max="1034" width="9.28515625" style="886" customWidth="1"/>
    <col min="1035" max="1035" width="10.85546875" style="886" customWidth="1"/>
    <col min="1036" max="1038" width="9.28515625" style="886" customWidth="1"/>
    <col min="1039" max="1039" width="11.140625" style="886" customWidth="1"/>
    <col min="1040" max="1040" width="10.42578125" style="886" customWidth="1"/>
    <col min="1041" max="1050" width="9.28515625" style="886" customWidth="1"/>
    <col min="1051" max="1051" width="13.140625" style="886" customWidth="1"/>
    <col min="1052" max="1052" width="9.28515625" style="886" customWidth="1"/>
    <col min="1053" max="1053" width="10.42578125" style="886" customWidth="1"/>
    <col min="1054" max="1277" width="9.140625" style="886" customWidth="1"/>
    <col min="1278" max="1278" width="16.28515625" style="886" customWidth="1"/>
    <col min="1279" max="1280" width="16.7109375" style="886"/>
    <col min="1281" max="1281" width="23.42578125" style="886" customWidth="1"/>
    <col min="1282" max="1282" width="24.7109375" style="886" customWidth="1"/>
    <col min="1283" max="1283" width="24.140625" style="886" customWidth="1"/>
    <col min="1284" max="1284" width="33.85546875" style="886" customWidth="1"/>
    <col min="1285" max="1285" width="9.28515625" style="886" customWidth="1"/>
    <col min="1286" max="1286" width="10.140625" style="886" customWidth="1"/>
    <col min="1287" max="1290" width="9.28515625" style="886" customWidth="1"/>
    <col min="1291" max="1291" width="10.85546875" style="886" customWidth="1"/>
    <col min="1292" max="1294" width="9.28515625" style="886" customWidth="1"/>
    <col min="1295" max="1295" width="11.140625" style="886" customWidth="1"/>
    <col min="1296" max="1296" width="10.42578125" style="886" customWidth="1"/>
    <col min="1297" max="1306" width="9.28515625" style="886" customWidth="1"/>
    <col min="1307" max="1307" width="13.140625" style="886" customWidth="1"/>
    <col min="1308" max="1308" width="9.28515625" style="886" customWidth="1"/>
    <col min="1309" max="1309" width="10.42578125" style="886" customWidth="1"/>
    <col min="1310" max="1533" width="9.140625" style="886" customWidth="1"/>
    <col min="1534" max="1534" width="16.28515625" style="886" customWidth="1"/>
    <col min="1535" max="1536" width="16.7109375" style="886"/>
    <col min="1537" max="1537" width="23.42578125" style="886" customWidth="1"/>
    <col min="1538" max="1538" width="24.7109375" style="886" customWidth="1"/>
    <col min="1539" max="1539" width="24.140625" style="886" customWidth="1"/>
    <col min="1540" max="1540" width="33.85546875" style="886" customWidth="1"/>
    <col min="1541" max="1541" width="9.28515625" style="886" customWidth="1"/>
    <col min="1542" max="1542" width="10.140625" style="886" customWidth="1"/>
    <col min="1543" max="1546" width="9.28515625" style="886" customWidth="1"/>
    <col min="1547" max="1547" width="10.85546875" style="886" customWidth="1"/>
    <col min="1548" max="1550" width="9.28515625" style="886" customWidth="1"/>
    <col min="1551" max="1551" width="11.140625" style="886" customWidth="1"/>
    <col min="1552" max="1552" width="10.42578125" style="886" customWidth="1"/>
    <col min="1553" max="1562" width="9.28515625" style="886" customWidth="1"/>
    <col min="1563" max="1563" width="13.140625" style="886" customWidth="1"/>
    <col min="1564" max="1564" width="9.28515625" style="886" customWidth="1"/>
    <col min="1565" max="1565" width="10.42578125" style="886" customWidth="1"/>
    <col min="1566" max="1789" width="9.140625" style="886" customWidth="1"/>
    <col min="1790" max="1790" width="16.28515625" style="886" customWidth="1"/>
    <col min="1791" max="1792" width="16.7109375" style="886"/>
    <col min="1793" max="1793" width="23.42578125" style="886" customWidth="1"/>
    <col min="1794" max="1794" width="24.7109375" style="886" customWidth="1"/>
    <col min="1795" max="1795" width="24.140625" style="886" customWidth="1"/>
    <col min="1796" max="1796" width="33.85546875" style="886" customWidth="1"/>
    <col min="1797" max="1797" width="9.28515625" style="886" customWidth="1"/>
    <col min="1798" max="1798" width="10.140625" style="886" customWidth="1"/>
    <col min="1799" max="1802" width="9.28515625" style="886" customWidth="1"/>
    <col min="1803" max="1803" width="10.85546875" style="886" customWidth="1"/>
    <col min="1804" max="1806" width="9.28515625" style="886" customWidth="1"/>
    <col min="1807" max="1807" width="11.140625" style="886" customWidth="1"/>
    <col min="1808" max="1808" width="10.42578125" style="886" customWidth="1"/>
    <col min="1809" max="1818" width="9.28515625" style="886" customWidth="1"/>
    <col min="1819" max="1819" width="13.140625" style="886" customWidth="1"/>
    <col min="1820" max="1820" width="9.28515625" style="886" customWidth="1"/>
    <col min="1821" max="1821" width="10.42578125" style="886" customWidth="1"/>
    <col min="1822" max="2045" width="9.140625" style="886" customWidth="1"/>
    <col min="2046" max="2046" width="16.28515625" style="886" customWidth="1"/>
    <col min="2047" max="2048" width="16.7109375" style="886"/>
    <col min="2049" max="2049" width="23.42578125" style="886" customWidth="1"/>
    <col min="2050" max="2050" width="24.7109375" style="886" customWidth="1"/>
    <col min="2051" max="2051" width="24.140625" style="886" customWidth="1"/>
    <col min="2052" max="2052" width="33.85546875" style="886" customWidth="1"/>
    <col min="2053" max="2053" width="9.28515625" style="886" customWidth="1"/>
    <col min="2054" max="2054" width="10.140625" style="886" customWidth="1"/>
    <col min="2055" max="2058" width="9.28515625" style="886" customWidth="1"/>
    <col min="2059" max="2059" width="10.85546875" style="886" customWidth="1"/>
    <col min="2060" max="2062" width="9.28515625" style="886" customWidth="1"/>
    <col min="2063" max="2063" width="11.140625" style="886" customWidth="1"/>
    <col min="2064" max="2064" width="10.42578125" style="886" customWidth="1"/>
    <col min="2065" max="2074" width="9.28515625" style="886" customWidth="1"/>
    <col min="2075" max="2075" width="13.140625" style="886" customWidth="1"/>
    <col min="2076" max="2076" width="9.28515625" style="886" customWidth="1"/>
    <col min="2077" max="2077" width="10.42578125" style="886" customWidth="1"/>
    <col min="2078" max="2301" width="9.140625" style="886" customWidth="1"/>
    <col min="2302" max="2302" width="16.28515625" style="886" customWidth="1"/>
    <col min="2303" max="2304" width="16.7109375" style="886"/>
    <col min="2305" max="2305" width="23.42578125" style="886" customWidth="1"/>
    <col min="2306" max="2306" width="24.7109375" style="886" customWidth="1"/>
    <col min="2307" max="2307" width="24.140625" style="886" customWidth="1"/>
    <col min="2308" max="2308" width="33.85546875" style="886" customWidth="1"/>
    <col min="2309" max="2309" width="9.28515625" style="886" customWidth="1"/>
    <col min="2310" max="2310" width="10.140625" style="886" customWidth="1"/>
    <col min="2311" max="2314" width="9.28515625" style="886" customWidth="1"/>
    <col min="2315" max="2315" width="10.85546875" style="886" customWidth="1"/>
    <col min="2316" max="2318" width="9.28515625" style="886" customWidth="1"/>
    <col min="2319" max="2319" width="11.140625" style="886" customWidth="1"/>
    <col min="2320" max="2320" width="10.42578125" style="886" customWidth="1"/>
    <col min="2321" max="2330" width="9.28515625" style="886" customWidth="1"/>
    <col min="2331" max="2331" width="13.140625" style="886" customWidth="1"/>
    <col min="2332" max="2332" width="9.28515625" style="886" customWidth="1"/>
    <col min="2333" max="2333" width="10.42578125" style="886" customWidth="1"/>
    <col min="2334" max="2557" width="9.140625" style="886" customWidth="1"/>
    <col min="2558" max="2558" width="16.28515625" style="886" customWidth="1"/>
    <col min="2559" max="2560" width="16.7109375" style="886"/>
    <col min="2561" max="2561" width="23.42578125" style="886" customWidth="1"/>
    <col min="2562" max="2562" width="24.7109375" style="886" customWidth="1"/>
    <col min="2563" max="2563" width="24.140625" style="886" customWidth="1"/>
    <col min="2564" max="2564" width="33.85546875" style="886" customWidth="1"/>
    <col min="2565" max="2565" width="9.28515625" style="886" customWidth="1"/>
    <col min="2566" max="2566" width="10.140625" style="886" customWidth="1"/>
    <col min="2567" max="2570" width="9.28515625" style="886" customWidth="1"/>
    <col min="2571" max="2571" width="10.85546875" style="886" customWidth="1"/>
    <col min="2572" max="2574" width="9.28515625" style="886" customWidth="1"/>
    <col min="2575" max="2575" width="11.140625" style="886" customWidth="1"/>
    <col min="2576" max="2576" width="10.42578125" style="886" customWidth="1"/>
    <col min="2577" max="2586" width="9.28515625" style="886" customWidth="1"/>
    <col min="2587" max="2587" width="13.140625" style="886" customWidth="1"/>
    <col min="2588" max="2588" width="9.28515625" style="886" customWidth="1"/>
    <col min="2589" max="2589" width="10.42578125" style="886" customWidth="1"/>
    <col min="2590" max="2813" width="9.140625" style="886" customWidth="1"/>
    <col min="2814" max="2814" width="16.28515625" style="886" customWidth="1"/>
    <col min="2815" max="2816" width="16.7109375" style="886"/>
    <col min="2817" max="2817" width="23.42578125" style="886" customWidth="1"/>
    <col min="2818" max="2818" width="24.7109375" style="886" customWidth="1"/>
    <col min="2819" max="2819" width="24.140625" style="886" customWidth="1"/>
    <col min="2820" max="2820" width="33.85546875" style="886" customWidth="1"/>
    <col min="2821" max="2821" width="9.28515625" style="886" customWidth="1"/>
    <col min="2822" max="2822" width="10.140625" style="886" customWidth="1"/>
    <col min="2823" max="2826" width="9.28515625" style="886" customWidth="1"/>
    <col min="2827" max="2827" width="10.85546875" style="886" customWidth="1"/>
    <col min="2828" max="2830" width="9.28515625" style="886" customWidth="1"/>
    <col min="2831" max="2831" width="11.140625" style="886" customWidth="1"/>
    <col min="2832" max="2832" width="10.42578125" style="886" customWidth="1"/>
    <col min="2833" max="2842" width="9.28515625" style="886" customWidth="1"/>
    <col min="2843" max="2843" width="13.140625" style="886" customWidth="1"/>
    <col min="2844" max="2844" width="9.28515625" style="886" customWidth="1"/>
    <col min="2845" max="2845" width="10.42578125" style="886" customWidth="1"/>
    <col min="2846" max="3069" width="9.140625" style="886" customWidth="1"/>
    <col min="3070" max="3070" width="16.28515625" style="886" customWidth="1"/>
    <col min="3071" max="3072" width="16.7109375" style="886"/>
    <col min="3073" max="3073" width="23.42578125" style="886" customWidth="1"/>
    <col min="3074" max="3074" width="24.7109375" style="886" customWidth="1"/>
    <col min="3075" max="3075" width="24.140625" style="886" customWidth="1"/>
    <col min="3076" max="3076" width="33.85546875" style="886" customWidth="1"/>
    <col min="3077" max="3077" width="9.28515625" style="886" customWidth="1"/>
    <col min="3078" max="3078" width="10.140625" style="886" customWidth="1"/>
    <col min="3079" max="3082" width="9.28515625" style="886" customWidth="1"/>
    <col min="3083" max="3083" width="10.85546875" style="886" customWidth="1"/>
    <col min="3084" max="3086" width="9.28515625" style="886" customWidth="1"/>
    <col min="3087" max="3087" width="11.140625" style="886" customWidth="1"/>
    <col min="3088" max="3088" width="10.42578125" style="886" customWidth="1"/>
    <col min="3089" max="3098" width="9.28515625" style="886" customWidth="1"/>
    <col min="3099" max="3099" width="13.140625" style="886" customWidth="1"/>
    <col min="3100" max="3100" width="9.28515625" style="886" customWidth="1"/>
    <col min="3101" max="3101" width="10.42578125" style="886" customWidth="1"/>
    <col min="3102" max="3325" width="9.140625" style="886" customWidth="1"/>
    <col min="3326" max="3326" width="16.28515625" style="886" customWidth="1"/>
    <col min="3327" max="3328" width="16.7109375" style="886"/>
    <col min="3329" max="3329" width="23.42578125" style="886" customWidth="1"/>
    <col min="3330" max="3330" width="24.7109375" style="886" customWidth="1"/>
    <col min="3331" max="3331" width="24.140625" style="886" customWidth="1"/>
    <col min="3332" max="3332" width="33.85546875" style="886" customWidth="1"/>
    <col min="3333" max="3333" width="9.28515625" style="886" customWidth="1"/>
    <col min="3334" max="3334" width="10.140625" style="886" customWidth="1"/>
    <col min="3335" max="3338" width="9.28515625" style="886" customWidth="1"/>
    <col min="3339" max="3339" width="10.85546875" style="886" customWidth="1"/>
    <col min="3340" max="3342" width="9.28515625" style="886" customWidth="1"/>
    <col min="3343" max="3343" width="11.140625" style="886" customWidth="1"/>
    <col min="3344" max="3344" width="10.42578125" style="886" customWidth="1"/>
    <col min="3345" max="3354" width="9.28515625" style="886" customWidth="1"/>
    <col min="3355" max="3355" width="13.140625" style="886" customWidth="1"/>
    <col min="3356" max="3356" width="9.28515625" style="886" customWidth="1"/>
    <col min="3357" max="3357" width="10.42578125" style="886" customWidth="1"/>
    <col min="3358" max="3581" width="9.140625" style="886" customWidth="1"/>
    <col min="3582" max="3582" width="16.28515625" style="886" customWidth="1"/>
    <col min="3583" max="3584" width="16.7109375" style="886"/>
    <col min="3585" max="3585" width="23.42578125" style="886" customWidth="1"/>
    <col min="3586" max="3586" width="24.7109375" style="886" customWidth="1"/>
    <col min="3587" max="3587" width="24.140625" style="886" customWidth="1"/>
    <col min="3588" max="3588" width="33.85546875" style="886" customWidth="1"/>
    <col min="3589" max="3589" width="9.28515625" style="886" customWidth="1"/>
    <col min="3590" max="3590" width="10.140625" style="886" customWidth="1"/>
    <col min="3591" max="3594" width="9.28515625" style="886" customWidth="1"/>
    <col min="3595" max="3595" width="10.85546875" style="886" customWidth="1"/>
    <col min="3596" max="3598" width="9.28515625" style="886" customWidth="1"/>
    <col min="3599" max="3599" width="11.140625" style="886" customWidth="1"/>
    <col min="3600" max="3600" width="10.42578125" style="886" customWidth="1"/>
    <col min="3601" max="3610" width="9.28515625" style="886" customWidth="1"/>
    <col min="3611" max="3611" width="13.140625" style="886" customWidth="1"/>
    <col min="3612" max="3612" width="9.28515625" style="886" customWidth="1"/>
    <col min="3613" max="3613" width="10.42578125" style="886" customWidth="1"/>
    <col min="3614" max="3837" width="9.140625" style="886" customWidth="1"/>
    <col min="3838" max="3838" width="16.28515625" style="886" customWidth="1"/>
    <col min="3839" max="3840" width="16.7109375" style="886"/>
    <col min="3841" max="3841" width="23.42578125" style="886" customWidth="1"/>
    <col min="3842" max="3842" width="24.7109375" style="886" customWidth="1"/>
    <col min="3843" max="3843" width="24.140625" style="886" customWidth="1"/>
    <col min="3844" max="3844" width="33.85546875" style="886" customWidth="1"/>
    <col min="3845" max="3845" width="9.28515625" style="886" customWidth="1"/>
    <col min="3846" max="3846" width="10.140625" style="886" customWidth="1"/>
    <col min="3847" max="3850" width="9.28515625" style="886" customWidth="1"/>
    <col min="3851" max="3851" width="10.85546875" style="886" customWidth="1"/>
    <col min="3852" max="3854" width="9.28515625" style="886" customWidth="1"/>
    <col min="3855" max="3855" width="11.140625" style="886" customWidth="1"/>
    <col min="3856" max="3856" width="10.42578125" style="886" customWidth="1"/>
    <col min="3857" max="3866" width="9.28515625" style="886" customWidth="1"/>
    <col min="3867" max="3867" width="13.140625" style="886" customWidth="1"/>
    <col min="3868" max="3868" width="9.28515625" style="886" customWidth="1"/>
    <col min="3869" max="3869" width="10.42578125" style="886" customWidth="1"/>
    <col min="3870" max="4093" width="9.140625" style="886" customWidth="1"/>
    <col min="4094" max="4094" width="16.28515625" style="886" customWidth="1"/>
    <col min="4095" max="4096" width="16.7109375" style="886"/>
    <col min="4097" max="4097" width="23.42578125" style="886" customWidth="1"/>
    <col min="4098" max="4098" width="24.7109375" style="886" customWidth="1"/>
    <col min="4099" max="4099" width="24.140625" style="886" customWidth="1"/>
    <col min="4100" max="4100" width="33.85546875" style="886" customWidth="1"/>
    <col min="4101" max="4101" width="9.28515625" style="886" customWidth="1"/>
    <col min="4102" max="4102" width="10.140625" style="886" customWidth="1"/>
    <col min="4103" max="4106" width="9.28515625" style="886" customWidth="1"/>
    <col min="4107" max="4107" width="10.85546875" style="886" customWidth="1"/>
    <col min="4108" max="4110" width="9.28515625" style="886" customWidth="1"/>
    <col min="4111" max="4111" width="11.140625" style="886" customWidth="1"/>
    <col min="4112" max="4112" width="10.42578125" style="886" customWidth="1"/>
    <col min="4113" max="4122" width="9.28515625" style="886" customWidth="1"/>
    <col min="4123" max="4123" width="13.140625" style="886" customWidth="1"/>
    <col min="4124" max="4124" width="9.28515625" style="886" customWidth="1"/>
    <col min="4125" max="4125" width="10.42578125" style="886" customWidth="1"/>
    <col min="4126" max="4349" width="9.140625" style="886" customWidth="1"/>
    <col min="4350" max="4350" width="16.28515625" style="886" customWidth="1"/>
    <col min="4351" max="4352" width="16.7109375" style="886"/>
    <col min="4353" max="4353" width="23.42578125" style="886" customWidth="1"/>
    <col min="4354" max="4354" width="24.7109375" style="886" customWidth="1"/>
    <col min="4355" max="4355" width="24.140625" style="886" customWidth="1"/>
    <col min="4356" max="4356" width="33.85546875" style="886" customWidth="1"/>
    <col min="4357" max="4357" width="9.28515625" style="886" customWidth="1"/>
    <col min="4358" max="4358" width="10.140625" style="886" customWidth="1"/>
    <col min="4359" max="4362" width="9.28515625" style="886" customWidth="1"/>
    <col min="4363" max="4363" width="10.85546875" style="886" customWidth="1"/>
    <col min="4364" max="4366" width="9.28515625" style="886" customWidth="1"/>
    <col min="4367" max="4367" width="11.140625" style="886" customWidth="1"/>
    <col min="4368" max="4368" width="10.42578125" style="886" customWidth="1"/>
    <col min="4369" max="4378" width="9.28515625" style="886" customWidth="1"/>
    <col min="4379" max="4379" width="13.140625" style="886" customWidth="1"/>
    <col min="4380" max="4380" width="9.28515625" style="886" customWidth="1"/>
    <col min="4381" max="4381" width="10.42578125" style="886" customWidth="1"/>
    <col min="4382" max="4605" width="9.140625" style="886" customWidth="1"/>
    <col min="4606" max="4606" width="16.28515625" style="886" customWidth="1"/>
    <col min="4607" max="4608" width="16.7109375" style="886"/>
    <col min="4609" max="4609" width="23.42578125" style="886" customWidth="1"/>
    <col min="4610" max="4610" width="24.7109375" style="886" customWidth="1"/>
    <col min="4611" max="4611" width="24.140625" style="886" customWidth="1"/>
    <col min="4612" max="4612" width="33.85546875" style="886" customWidth="1"/>
    <col min="4613" max="4613" width="9.28515625" style="886" customWidth="1"/>
    <col min="4614" max="4614" width="10.140625" style="886" customWidth="1"/>
    <col min="4615" max="4618" width="9.28515625" style="886" customWidth="1"/>
    <col min="4619" max="4619" width="10.85546875" style="886" customWidth="1"/>
    <col min="4620" max="4622" width="9.28515625" style="886" customWidth="1"/>
    <col min="4623" max="4623" width="11.140625" style="886" customWidth="1"/>
    <col min="4624" max="4624" width="10.42578125" style="886" customWidth="1"/>
    <col min="4625" max="4634" width="9.28515625" style="886" customWidth="1"/>
    <col min="4635" max="4635" width="13.140625" style="886" customWidth="1"/>
    <col min="4636" max="4636" width="9.28515625" style="886" customWidth="1"/>
    <col min="4637" max="4637" width="10.42578125" style="886" customWidth="1"/>
    <col min="4638" max="4861" width="9.140625" style="886" customWidth="1"/>
    <col min="4862" max="4862" width="16.28515625" style="886" customWidth="1"/>
    <col min="4863" max="4864" width="16.7109375" style="886"/>
    <col min="4865" max="4865" width="23.42578125" style="886" customWidth="1"/>
    <col min="4866" max="4866" width="24.7109375" style="886" customWidth="1"/>
    <col min="4867" max="4867" width="24.140625" style="886" customWidth="1"/>
    <col min="4868" max="4868" width="33.85546875" style="886" customWidth="1"/>
    <col min="4869" max="4869" width="9.28515625" style="886" customWidth="1"/>
    <col min="4870" max="4870" width="10.140625" style="886" customWidth="1"/>
    <col min="4871" max="4874" width="9.28515625" style="886" customWidth="1"/>
    <col min="4875" max="4875" width="10.85546875" style="886" customWidth="1"/>
    <col min="4876" max="4878" width="9.28515625" style="886" customWidth="1"/>
    <col min="4879" max="4879" width="11.140625" style="886" customWidth="1"/>
    <col min="4880" max="4880" width="10.42578125" style="886" customWidth="1"/>
    <col min="4881" max="4890" width="9.28515625" style="886" customWidth="1"/>
    <col min="4891" max="4891" width="13.140625" style="886" customWidth="1"/>
    <col min="4892" max="4892" width="9.28515625" style="886" customWidth="1"/>
    <col min="4893" max="4893" width="10.42578125" style="886" customWidth="1"/>
    <col min="4894" max="5117" width="9.140625" style="886" customWidth="1"/>
    <col min="5118" max="5118" width="16.28515625" style="886" customWidth="1"/>
    <col min="5119" max="5120" width="16.7109375" style="886"/>
    <col min="5121" max="5121" width="23.42578125" style="886" customWidth="1"/>
    <col min="5122" max="5122" width="24.7109375" style="886" customWidth="1"/>
    <col min="5123" max="5123" width="24.140625" style="886" customWidth="1"/>
    <col min="5124" max="5124" width="33.85546875" style="886" customWidth="1"/>
    <col min="5125" max="5125" width="9.28515625" style="886" customWidth="1"/>
    <col min="5126" max="5126" width="10.140625" style="886" customWidth="1"/>
    <col min="5127" max="5130" width="9.28515625" style="886" customWidth="1"/>
    <col min="5131" max="5131" width="10.85546875" style="886" customWidth="1"/>
    <col min="5132" max="5134" width="9.28515625" style="886" customWidth="1"/>
    <col min="5135" max="5135" width="11.140625" style="886" customWidth="1"/>
    <col min="5136" max="5136" width="10.42578125" style="886" customWidth="1"/>
    <col min="5137" max="5146" width="9.28515625" style="886" customWidth="1"/>
    <col min="5147" max="5147" width="13.140625" style="886" customWidth="1"/>
    <col min="5148" max="5148" width="9.28515625" style="886" customWidth="1"/>
    <col min="5149" max="5149" width="10.42578125" style="886" customWidth="1"/>
    <col min="5150" max="5373" width="9.140625" style="886" customWidth="1"/>
    <col min="5374" max="5374" width="16.28515625" style="886" customWidth="1"/>
    <col min="5375" max="5376" width="16.7109375" style="886"/>
    <col min="5377" max="5377" width="23.42578125" style="886" customWidth="1"/>
    <col min="5378" max="5378" width="24.7109375" style="886" customWidth="1"/>
    <col min="5379" max="5379" width="24.140625" style="886" customWidth="1"/>
    <col min="5380" max="5380" width="33.85546875" style="886" customWidth="1"/>
    <col min="5381" max="5381" width="9.28515625" style="886" customWidth="1"/>
    <col min="5382" max="5382" width="10.140625" style="886" customWidth="1"/>
    <col min="5383" max="5386" width="9.28515625" style="886" customWidth="1"/>
    <col min="5387" max="5387" width="10.85546875" style="886" customWidth="1"/>
    <col min="5388" max="5390" width="9.28515625" style="886" customWidth="1"/>
    <col min="5391" max="5391" width="11.140625" style="886" customWidth="1"/>
    <col min="5392" max="5392" width="10.42578125" style="886" customWidth="1"/>
    <col min="5393" max="5402" width="9.28515625" style="886" customWidth="1"/>
    <col min="5403" max="5403" width="13.140625" style="886" customWidth="1"/>
    <col min="5404" max="5404" width="9.28515625" style="886" customWidth="1"/>
    <col min="5405" max="5405" width="10.42578125" style="886" customWidth="1"/>
    <col min="5406" max="5629" width="9.140625" style="886" customWidth="1"/>
    <col min="5630" max="5630" width="16.28515625" style="886" customWidth="1"/>
    <col min="5631" max="5632" width="16.7109375" style="886"/>
    <col min="5633" max="5633" width="23.42578125" style="886" customWidth="1"/>
    <col min="5634" max="5634" width="24.7109375" style="886" customWidth="1"/>
    <col min="5635" max="5635" width="24.140625" style="886" customWidth="1"/>
    <col min="5636" max="5636" width="33.85546875" style="886" customWidth="1"/>
    <col min="5637" max="5637" width="9.28515625" style="886" customWidth="1"/>
    <col min="5638" max="5638" width="10.140625" style="886" customWidth="1"/>
    <col min="5639" max="5642" width="9.28515625" style="886" customWidth="1"/>
    <col min="5643" max="5643" width="10.85546875" style="886" customWidth="1"/>
    <col min="5644" max="5646" width="9.28515625" style="886" customWidth="1"/>
    <col min="5647" max="5647" width="11.140625" style="886" customWidth="1"/>
    <col min="5648" max="5648" width="10.42578125" style="886" customWidth="1"/>
    <col min="5649" max="5658" width="9.28515625" style="886" customWidth="1"/>
    <col min="5659" max="5659" width="13.140625" style="886" customWidth="1"/>
    <col min="5660" max="5660" width="9.28515625" style="886" customWidth="1"/>
    <col min="5661" max="5661" width="10.42578125" style="886" customWidth="1"/>
    <col min="5662" max="5885" width="9.140625" style="886" customWidth="1"/>
    <col min="5886" max="5886" width="16.28515625" style="886" customWidth="1"/>
    <col min="5887" max="5888" width="16.7109375" style="886"/>
    <col min="5889" max="5889" width="23.42578125" style="886" customWidth="1"/>
    <col min="5890" max="5890" width="24.7109375" style="886" customWidth="1"/>
    <col min="5891" max="5891" width="24.140625" style="886" customWidth="1"/>
    <col min="5892" max="5892" width="33.85546875" style="886" customWidth="1"/>
    <col min="5893" max="5893" width="9.28515625" style="886" customWidth="1"/>
    <col min="5894" max="5894" width="10.140625" style="886" customWidth="1"/>
    <col min="5895" max="5898" width="9.28515625" style="886" customWidth="1"/>
    <col min="5899" max="5899" width="10.85546875" style="886" customWidth="1"/>
    <col min="5900" max="5902" width="9.28515625" style="886" customWidth="1"/>
    <col min="5903" max="5903" width="11.140625" style="886" customWidth="1"/>
    <col min="5904" max="5904" width="10.42578125" style="886" customWidth="1"/>
    <col min="5905" max="5914" width="9.28515625" style="886" customWidth="1"/>
    <col min="5915" max="5915" width="13.140625" style="886" customWidth="1"/>
    <col min="5916" max="5916" width="9.28515625" style="886" customWidth="1"/>
    <col min="5917" max="5917" width="10.42578125" style="886" customWidth="1"/>
    <col min="5918" max="6141" width="9.140625" style="886" customWidth="1"/>
    <col min="6142" max="6142" width="16.28515625" style="886" customWidth="1"/>
    <col min="6143" max="6144" width="16.7109375" style="886"/>
    <col min="6145" max="6145" width="23.42578125" style="886" customWidth="1"/>
    <col min="6146" max="6146" width="24.7109375" style="886" customWidth="1"/>
    <col min="6147" max="6147" width="24.140625" style="886" customWidth="1"/>
    <col min="6148" max="6148" width="33.85546875" style="886" customWidth="1"/>
    <col min="6149" max="6149" width="9.28515625" style="886" customWidth="1"/>
    <col min="6150" max="6150" width="10.140625" style="886" customWidth="1"/>
    <col min="6151" max="6154" width="9.28515625" style="886" customWidth="1"/>
    <col min="6155" max="6155" width="10.85546875" style="886" customWidth="1"/>
    <col min="6156" max="6158" width="9.28515625" style="886" customWidth="1"/>
    <col min="6159" max="6159" width="11.140625" style="886" customWidth="1"/>
    <col min="6160" max="6160" width="10.42578125" style="886" customWidth="1"/>
    <col min="6161" max="6170" width="9.28515625" style="886" customWidth="1"/>
    <col min="6171" max="6171" width="13.140625" style="886" customWidth="1"/>
    <col min="6172" max="6172" width="9.28515625" style="886" customWidth="1"/>
    <col min="6173" max="6173" width="10.42578125" style="886" customWidth="1"/>
    <col min="6174" max="6397" width="9.140625" style="886" customWidth="1"/>
    <col min="6398" max="6398" width="16.28515625" style="886" customWidth="1"/>
    <col min="6399" max="6400" width="16.7109375" style="886"/>
    <col min="6401" max="6401" width="23.42578125" style="886" customWidth="1"/>
    <col min="6402" max="6402" width="24.7109375" style="886" customWidth="1"/>
    <col min="6403" max="6403" width="24.140625" style="886" customWidth="1"/>
    <col min="6404" max="6404" width="33.85546875" style="886" customWidth="1"/>
    <col min="6405" max="6405" width="9.28515625" style="886" customWidth="1"/>
    <col min="6406" max="6406" width="10.140625" style="886" customWidth="1"/>
    <col min="6407" max="6410" width="9.28515625" style="886" customWidth="1"/>
    <col min="6411" max="6411" width="10.85546875" style="886" customWidth="1"/>
    <col min="6412" max="6414" width="9.28515625" style="886" customWidth="1"/>
    <col min="6415" max="6415" width="11.140625" style="886" customWidth="1"/>
    <col min="6416" max="6416" width="10.42578125" style="886" customWidth="1"/>
    <col min="6417" max="6426" width="9.28515625" style="886" customWidth="1"/>
    <col min="6427" max="6427" width="13.140625" style="886" customWidth="1"/>
    <col min="6428" max="6428" width="9.28515625" style="886" customWidth="1"/>
    <col min="6429" max="6429" width="10.42578125" style="886" customWidth="1"/>
    <col min="6430" max="6653" width="9.140625" style="886" customWidth="1"/>
    <col min="6654" max="6654" width="16.28515625" style="886" customWidth="1"/>
    <col min="6655" max="6656" width="16.7109375" style="886"/>
    <col min="6657" max="6657" width="23.42578125" style="886" customWidth="1"/>
    <col min="6658" max="6658" width="24.7109375" style="886" customWidth="1"/>
    <col min="6659" max="6659" width="24.140625" style="886" customWidth="1"/>
    <col min="6660" max="6660" width="33.85546875" style="886" customWidth="1"/>
    <col min="6661" max="6661" width="9.28515625" style="886" customWidth="1"/>
    <col min="6662" max="6662" width="10.140625" style="886" customWidth="1"/>
    <col min="6663" max="6666" width="9.28515625" style="886" customWidth="1"/>
    <col min="6667" max="6667" width="10.85546875" style="886" customWidth="1"/>
    <col min="6668" max="6670" width="9.28515625" style="886" customWidth="1"/>
    <col min="6671" max="6671" width="11.140625" style="886" customWidth="1"/>
    <col min="6672" max="6672" width="10.42578125" style="886" customWidth="1"/>
    <col min="6673" max="6682" width="9.28515625" style="886" customWidth="1"/>
    <col min="6683" max="6683" width="13.140625" style="886" customWidth="1"/>
    <col min="6684" max="6684" width="9.28515625" style="886" customWidth="1"/>
    <col min="6685" max="6685" width="10.42578125" style="886" customWidth="1"/>
    <col min="6686" max="6909" width="9.140625" style="886" customWidth="1"/>
    <col min="6910" max="6910" width="16.28515625" style="886" customWidth="1"/>
    <col min="6911" max="6912" width="16.7109375" style="886"/>
    <col min="6913" max="6913" width="23.42578125" style="886" customWidth="1"/>
    <col min="6914" max="6914" width="24.7109375" style="886" customWidth="1"/>
    <col min="6915" max="6915" width="24.140625" style="886" customWidth="1"/>
    <col min="6916" max="6916" width="33.85546875" style="886" customWidth="1"/>
    <col min="6917" max="6917" width="9.28515625" style="886" customWidth="1"/>
    <col min="6918" max="6918" width="10.140625" style="886" customWidth="1"/>
    <col min="6919" max="6922" width="9.28515625" style="886" customWidth="1"/>
    <col min="6923" max="6923" width="10.85546875" style="886" customWidth="1"/>
    <col min="6924" max="6926" width="9.28515625" style="886" customWidth="1"/>
    <col min="6927" max="6927" width="11.140625" style="886" customWidth="1"/>
    <col min="6928" max="6928" width="10.42578125" style="886" customWidth="1"/>
    <col min="6929" max="6938" width="9.28515625" style="886" customWidth="1"/>
    <col min="6939" max="6939" width="13.140625" style="886" customWidth="1"/>
    <col min="6940" max="6940" width="9.28515625" style="886" customWidth="1"/>
    <col min="6941" max="6941" width="10.42578125" style="886" customWidth="1"/>
    <col min="6942" max="7165" width="9.140625" style="886" customWidth="1"/>
    <col min="7166" max="7166" width="16.28515625" style="886" customWidth="1"/>
    <col min="7167" max="7168" width="16.7109375" style="886"/>
    <col min="7169" max="7169" width="23.42578125" style="886" customWidth="1"/>
    <col min="7170" max="7170" width="24.7109375" style="886" customWidth="1"/>
    <col min="7171" max="7171" width="24.140625" style="886" customWidth="1"/>
    <col min="7172" max="7172" width="33.85546875" style="886" customWidth="1"/>
    <col min="7173" max="7173" width="9.28515625" style="886" customWidth="1"/>
    <col min="7174" max="7174" width="10.140625" style="886" customWidth="1"/>
    <col min="7175" max="7178" width="9.28515625" style="886" customWidth="1"/>
    <col min="7179" max="7179" width="10.85546875" style="886" customWidth="1"/>
    <col min="7180" max="7182" width="9.28515625" style="886" customWidth="1"/>
    <col min="7183" max="7183" width="11.140625" style="886" customWidth="1"/>
    <col min="7184" max="7184" width="10.42578125" style="886" customWidth="1"/>
    <col min="7185" max="7194" width="9.28515625" style="886" customWidth="1"/>
    <col min="7195" max="7195" width="13.140625" style="886" customWidth="1"/>
    <col min="7196" max="7196" width="9.28515625" style="886" customWidth="1"/>
    <col min="7197" max="7197" width="10.42578125" style="886" customWidth="1"/>
    <col min="7198" max="7421" width="9.140625" style="886" customWidth="1"/>
    <col min="7422" max="7422" width="16.28515625" style="886" customWidth="1"/>
    <col min="7423" max="7424" width="16.7109375" style="886"/>
    <col min="7425" max="7425" width="23.42578125" style="886" customWidth="1"/>
    <col min="7426" max="7426" width="24.7109375" style="886" customWidth="1"/>
    <col min="7427" max="7427" width="24.140625" style="886" customWidth="1"/>
    <col min="7428" max="7428" width="33.85546875" style="886" customWidth="1"/>
    <col min="7429" max="7429" width="9.28515625" style="886" customWidth="1"/>
    <col min="7430" max="7430" width="10.140625" style="886" customWidth="1"/>
    <col min="7431" max="7434" width="9.28515625" style="886" customWidth="1"/>
    <col min="7435" max="7435" width="10.85546875" style="886" customWidth="1"/>
    <col min="7436" max="7438" width="9.28515625" style="886" customWidth="1"/>
    <col min="7439" max="7439" width="11.140625" style="886" customWidth="1"/>
    <col min="7440" max="7440" width="10.42578125" style="886" customWidth="1"/>
    <col min="7441" max="7450" width="9.28515625" style="886" customWidth="1"/>
    <col min="7451" max="7451" width="13.140625" style="886" customWidth="1"/>
    <col min="7452" max="7452" width="9.28515625" style="886" customWidth="1"/>
    <col min="7453" max="7453" width="10.42578125" style="886" customWidth="1"/>
    <col min="7454" max="7677" width="9.140625" style="886" customWidth="1"/>
    <col min="7678" max="7678" width="16.28515625" style="886" customWidth="1"/>
    <col min="7679" max="7680" width="16.7109375" style="886"/>
    <col min="7681" max="7681" width="23.42578125" style="886" customWidth="1"/>
    <col min="7682" max="7682" width="24.7109375" style="886" customWidth="1"/>
    <col min="7683" max="7683" width="24.140625" style="886" customWidth="1"/>
    <col min="7684" max="7684" width="33.85546875" style="886" customWidth="1"/>
    <col min="7685" max="7685" width="9.28515625" style="886" customWidth="1"/>
    <col min="7686" max="7686" width="10.140625" style="886" customWidth="1"/>
    <col min="7687" max="7690" width="9.28515625" style="886" customWidth="1"/>
    <col min="7691" max="7691" width="10.85546875" style="886" customWidth="1"/>
    <col min="7692" max="7694" width="9.28515625" style="886" customWidth="1"/>
    <col min="7695" max="7695" width="11.140625" style="886" customWidth="1"/>
    <col min="7696" max="7696" width="10.42578125" style="886" customWidth="1"/>
    <col min="7697" max="7706" width="9.28515625" style="886" customWidth="1"/>
    <col min="7707" max="7707" width="13.140625" style="886" customWidth="1"/>
    <col min="7708" max="7708" width="9.28515625" style="886" customWidth="1"/>
    <col min="7709" max="7709" width="10.42578125" style="886" customWidth="1"/>
    <col min="7710" max="7933" width="9.140625" style="886" customWidth="1"/>
    <col min="7934" max="7934" width="16.28515625" style="886" customWidth="1"/>
    <col min="7935" max="7936" width="16.7109375" style="886"/>
    <col min="7937" max="7937" width="23.42578125" style="886" customWidth="1"/>
    <col min="7938" max="7938" width="24.7109375" style="886" customWidth="1"/>
    <col min="7939" max="7939" width="24.140625" style="886" customWidth="1"/>
    <col min="7940" max="7940" width="33.85546875" style="886" customWidth="1"/>
    <col min="7941" max="7941" width="9.28515625" style="886" customWidth="1"/>
    <col min="7942" max="7942" width="10.140625" style="886" customWidth="1"/>
    <col min="7943" max="7946" width="9.28515625" style="886" customWidth="1"/>
    <col min="7947" max="7947" width="10.85546875" style="886" customWidth="1"/>
    <col min="7948" max="7950" width="9.28515625" style="886" customWidth="1"/>
    <col min="7951" max="7951" width="11.140625" style="886" customWidth="1"/>
    <col min="7952" max="7952" width="10.42578125" style="886" customWidth="1"/>
    <col min="7953" max="7962" width="9.28515625" style="886" customWidth="1"/>
    <col min="7963" max="7963" width="13.140625" style="886" customWidth="1"/>
    <col min="7964" max="7964" width="9.28515625" style="886" customWidth="1"/>
    <col min="7965" max="7965" width="10.42578125" style="886" customWidth="1"/>
    <col min="7966" max="8189" width="9.140625" style="886" customWidth="1"/>
    <col min="8190" max="8190" width="16.28515625" style="886" customWidth="1"/>
    <col min="8191" max="8192" width="16.7109375" style="886"/>
    <col min="8193" max="8193" width="23.42578125" style="886" customWidth="1"/>
    <col min="8194" max="8194" width="24.7109375" style="886" customWidth="1"/>
    <col min="8195" max="8195" width="24.140625" style="886" customWidth="1"/>
    <col min="8196" max="8196" width="33.85546875" style="886" customWidth="1"/>
    <col min="8197" max="8197" width="9.28515625" style="886" customWidth="1"/>
    <col min="8198" max="8198" width="10.140625" style="886" customWidth="1"/>
    <col min="8199" max="8202" width="9.28515625" style="886" customWidth="1"/>
    <col min="8203" max="8203" width="10.85546875" style="886" customWidth="1"/>
    <col min="8204" max="8206" width="9.28515625" style="886" customWidth="1"/>
    <col min="8207" max="8207" width="11.140625" style="886" customWidth="1"/>
    <col min="8208" max="8208" width="10.42578125" style="886" customWidth="1"/>
    <col min="8209" max="8218" width="9.28515625" style="886" customWidth="1"/>
    <col min="8219" max="8219" width="13.140625" style="886" customWidth="1"/>
    <col min="8220" max="8220" width="9.28515625" style="886" customWidth="1"/>
    <col min="8221" max="8221" width="10.42578125" style="886" customWidth="1"/>
    <col min="8222" max="8445" width="9.140625" style="886" customWidth="1"/>
    <col min="8446" max="8446" width="16.28515625" style="886" customWidth="1"/>
    <col min="8447" max="8448" width="16.7109375" style="886"/>
    <col min="8449" max="8449" width="23.42578125" style="886" customWidth="1"/>
    <col min="8450" max="8450" width="24.7109375" style="886" customWidth="1"/>
    <col min="8451" max="8451" width="24.140625" style="886" customWidth="1"/>
    <col min="8452" max="8452" width="33.85546875" style="886" customWidth="1"/>
    <col min="8453" max="8453" width="9.28515625" style="886" customWidth="1"/>
    <col min="8454" max="8454" width="10.140625" style="886" customWidth="1"/>
    <col min="8455" max="8458" width="9.28515625" style="886" customWidth="1"/>
    <col min="8459" max="8459" width="10.85546875" style="886" customWidth="1"/>
    <col min="8460" max="8462" width="9.28515625" style="886" customWidth="1"/>
    <col min="8463" max="8463" width="11.140625" style="886" customWidth="1"/>
    <col min="8464" max="8464" width="10.42578125" style="886" customWidth="1"/>
    <col min="8465" max="8474" width="9.28515625" style="886" customWidth="1"/>
    <col min="8475" max="8475" width="13.140625" style="886" customWidth="1"/>
    <col min="8476" max="8476" width="9.28515625" style="886" customWidth="1"/>
    <col min="8477" max="8477" width="10.42578125" style="886" customWidth="1"/>
    <col min="8478" max="8701" width="9.140625" style="886" customWidth="1"/>
    <col min="8702" max="8702" width="16.28515625" style="886" customWidth="1"/>
    <col min="8703" max="8704" width="16.7109375" style="886"/>
    <col min="8705" max="8705" width="23.42578125" style="886" customWidth="1"/>
    <col min="8706" max="8706" width="24.7109375" style="886" customWidth="1"/>
    <col min="8707" max="8707" width="24.140625" style="886" customWidth="1"/>
    <col min="8708" max="8708" width="33.85546875" style="886" customWidth="1"/>
    <col min="8709" max="8709" width="9.28515625" style="886" customWidth="1"/>
    <col min="8710" max="8710" width="10.140625" style="886" customWidth="1"/>
    <col min="8711" max="8714" width="9.28515625" style="886" customWidth="1"/>
    <col min="8715" max="8715" width="10.85546875" style="886" customWidth="1"/>
    <col min="8716" max="8718" width="9.28515625" style="886" customWidth="1"/>
    <col min="8719" max="8719" width="11.140625" style="886" customWidth="1"/>
    <col min="8720" max="8720" width="10.42578125" style="886" customWidth="1"/>
    <col min="8721" max="8730" width="9.28515625" style="886" customWidth="1"/>
    <col min="8731" max="8731" width="13.140625" style="886" customWidth="1"/>
    <col min="8732" max="8732" width="9.28515625" style="886" customWidth="1"/>
    <col min="8733" max="8733" width="10.42578125" style="886" customWidth="1"/>
    <col min="8734" max="8957" width="9.140625" style="886" customWidth="1"/>
    <col min="8958" max="8958" width="16.28515625" style="886" customWidth="1"/>
    <col min="8959" max="8960" width="16.7109375" style="886"/>
    <col min="8961" max="8961" width="23.42578125" style="886" customWidth="1"/>
    <col min="8962" max="8962" width="24.7109375" style="886" customWidth="1"/>
    <col min="8963" max="8963" width="24.140625" style="886" customWidth="1"/>
    <col min="8964" max="8964" width="33.85546875" style="886" customWidth="1"/>
    <col min="8965" max="8965" width="9.28515625" style="886" customWidth="1"/>
    <col min="8966" max="8966" width="10.140625" style="886" customWidth="1"/>
    <col min="8967" max="8970" width="9.28515625" style="886" customWidth="1"/>
    <col min="8971" max="8971" width="10.85546875" style="886" customWidth="1"/>
    <col min="8972" max="8974" width="9.28515625" style="886" customWidth="1"/>
    <col min="8975" max="8975" width="11.140625" style="886" customWidth="1"/>
    <col min="8976" max="8976" width="10.42578125" style="886" customWidth="1"/>
    <col min="8977" max="8986" width="9.28515625" style="886" customWidth="1"/>
    <col min="8987" max="8987" width="13.140625" style="886" customWidth="1"/>
    <col min="8988" max="8988" width="9.28515625" style="886" customWidth="1"/>
    <col min="8989" max="8989" width="10.42578125" style="886" customWidth="1"/>
    <col min="8990" max="9213" width="9.140625" style="886" customWidth="1"/>
    <col min="9214" max="9214" width="16.28515625" style="886" customWidth="1"/>
    <col min="9215" max="9216" width="16.7109375" style="886"/>
    <col min="9217" max="9217" width="23.42578125" style="886" customWidth="1"/>
    <col min="9218" max="9218" width="24.7109375" style="886" customWidth="1"/>
    <col min="9219" max="9219" width="24.140625" style="886" customWidth="1"/>
    <col min="9220" max="9220" width="33.85546875" style="886" customWidth="1"/>
    <col min="9221" max="9221" width="9.28515625" style="886" customWidth="1"/>
    <col min="9222" max="9222" width="10.140625" style="886" customWidth="1"/>
    <col min="9223" max="9226" width="9.28515625" style="886" customWidth="1"/>
    <col min="9227" max="9227" width="10.85546875" style="886" customWidth="1"/>
    <col min="9228" max="9230" width="9.28515625" style="886" customWidth="1"/>
    <col min="9231" max="9231" width="11.140625" style="886" customWidth="1"/>
    <col min="9232" max="9232" width="10.42578125" style="886" customWidth="1"/>
    <col min="9233" max="9242" width="9.28515625" style="886" customWidth="1"/>
    <col min="9243" max="9243" width="13.140625" style="886" customWidth="1"/>
    <col min="9244" max="9244" width="9.28515625" style="886" customWidth="1"/>
    <col min="9245" max="9245" width="10.42578125" style="886" customWidth="1"/>
    <col min="9246" max="9469" width="9.140625" style="886" customWidth="1"/>
    <col min="9470" max="9470" width="16.28515625" style="886" customWidth="1"/>
    <col min="9471" max="9472" width="16.7109375" style="886"/>
    <col min="9473" max="9473" width="23.42578125" style="886" customWidth="1"/>
    <col min="9474" max="9474" width="24.7109375" style="886" customWidth="1"/>
    <col min="9475" max="9475" width="24.140625" style="886" customWidth="1"/>
    <col min="9476" max="9476" width="33.85546875" style="886" customWidth="1"/>
    <col min="9477" max="9477" width="9.28515625" style="886" customWidth="1"/>
    <col min="9478" max="9478" width="10.140625" style="886" customWidth="1"/>
    <col min="9479" max="9482" width="9.28515625" style="886" customWidth="1"/>
    <col min="9483" max="9483" width="10.85546875" style="886" customWidth="1"/>
    <col min="9484" max="9486" width="9.28515625" style="886" customWidth="1"/>
    <col min="9487" max="9487" width="11.140625" style="886" customWidth="1"/>
    <col min="9488" max="9488" width="10.42578125" style="886" customWidth="1"/>
    <col min="9489" max="9498" width="9.28515625" style="886" customWidth="1"/>
    <col min="9499" max="9499" width="13.140625" style="886" customWidth="1"/>
    <col min="9500" max="9500" width="9.28515625" style="886" customWidth="1"/>
    <col min="9501" max="9501" width="10.42578125" style="886" customWidth="1"/>
    <col min="9502" max="9725" width="9.140625" style="886" customWidth="1"/>
    <col min="9726" max="9726" width="16.28515625" style="886" customWidth="1"/>
    <col min="9727" max="9728" width="16.7109375" style="886"/>
    <col min="9729" max="9729" width="23.42578125" style="886" customWidth="1"/>
    <col min="9730" max="9730" width="24.7109375" style="886" customWidth="1"/>
    <col min="9731" max="9731" width="24.140625" style="886" customWidth="1"/>
    <col min="9732" max="9732" width="33.85546875" style="886" customWidth="1"/>
    <col min="9733" max="9733" width="9.28515625" style="886" customWidth="1"/>
    <col min="9734" max="9734" width="10.140625" style="886" customWidth="1"/>
    <col min="9735" max="9738" width="9.28515625" style="886" customWidth="1"/>
    <col min="9739" max="9739" width="10.85546875" style="886" customWidth="1"/>
    <col min="9740" max="9742" width="9.28515625" style="886" customWidth="1"/>
    <col min="9743" max="9743" width="11.140625" style="886" customWidth="1"/>
    <col min="9744" max="9744" width="10.42578125" style="886" customWidth="1"/>
    <col min="9745" max="9754" width="9.28515625" style="886" customWidth="1"/>
    <col min="9755" max="9755" width="13.140625" style="886" customWidth="1"/>
    <col min="9756" max="9756" width="9.28515625" style="886" customWidth="1"/>
    <col min="9757" max="9757" width="10.42578125" style="886" customWidth="1"/>
    <col min="9758" max="9981" width="9.140625" style="886" customWidth="1"/>
    <col min="9982" max="9982" width="16.28515625" style="886" customWidth="1"/>
    <col min="9983" max="9984" width="16.7109375" style="886"/>
    <col min="9985" max="9985" width="23.42578125" style="886" customWidth="1"/>
    <col min="9986" max="9986" width="24.7109375" style="886" customWidth="1"/>
    <col min="9987" max="9987" width="24.140625" style="886" customWidth="1"/>
    <col min="9988" max="9988" width="33.85546875" style="886" customWidth="1"/>
    <col min="9989" max="9989" width="9.28515625" style="886" customWidth="1"/>
    <col min="9990" max="9990" width="10.140625" style="886" customWidth="1"/>
    <col min="9991" max="9994" width="9.28515625" style="886" customWidth="1"/>
    <col min="9995" max="9995" width="10.85546875" style="886" customWidth="1"/>
    <col min="9996" max="9998" width="9.28515625" style="886" customWidth="1"/>
    <col min="9999" max="9999" width="11.140625" style="886" customWidth="1"/>
    <col min="10000" max="10000" width="10.42578125" style="886" customWidth="1"/>
    <col min="10001" max="10010" width="9.28515625" style="886" customWidth="1"/>
    <col min="10011" max="10011" width="13.140625" style="886" customWidth="1"/>
    <col min="10012" max="10012" width="9.28515625" style="886" customWidth="1"/>
    <col min="10013" max="10013" width="10.42578125" style="886" customWidth="1"/>
    <col min="10014" max="10237" width="9.140625" style="886" customWidth="1"/>
    <col min="10238" max="10238" width="16.28515625" style="886" customWidth="1"/>
    <col min="10239" max="10240" width="16.7109375" style="886"/>
    <col min="10241" max="10241" width="23.42578125" style="886" customWidth="1"/>
    <col min="10242" max="10242" width="24.7109375" style="886" customWidth="1"/>
    <col min="10243" max="10243" width="24.140625" style="886" customWidth="1"/>
    <col min="10244" max="10244" width="33.85546875" style="886" customWidth="1"/>
    <col min="10245" max="10245" width="9.28515625" style="886" customWidth="1"/>
    <col min="10246" max="10246" width="10.140625" style="886" customWidth="1"/>
    <col min="10247" max="10250" width="9.28515625" style="886" customWidth="1"/>
    <col min="10251" max="10251" width="10.85546875" style="886" customWidth="1"/>
    <col min="10252" max="10254" width="9.28515625" style="886" customWidth="1"/>
    <col min="10255" max="10255" width="11.140625" style="886" customWidth="1"/>
    <col min="10256" max="10256" width="10.42578125" style="886" customWidth="1"/>
    <col min="10257" max="10266" width="9.28515625" style="886" customWidth="1"/>
    <col min="10267" max="10267" width="13.140625" style="886" customWidth="1"/>
    <col min="10268" max="10268" width="9.28515625" style="886" customWidth="1"/>
    <col min="10269" max="10269" width="10.42578125" style="886" customWidth="1"/>
    <col min="10270" max="10493" width="9.140625" style="886" customWidth="1"/>
    <col min="10494" max="10494" width="16.28515625" style="886" customWidth="1"/>
    <col min="10495" max="10496" width="16.7109375" style="886"/>
    <col min="10497" max="10497" width="23.42578125" style="886" customWidth="1"/>
    <col min="10498" max="10498" width="24.7109375" style="886" customWidth="1"/>
    <col min="10499" max="10499" width="24.140625" style="886" customWidth="1"/>
    <col min="10500" max="10500" width="33.85546875" style="886" customWidth="1"/>
    <col min="10501" max="10501" width="9.28515625" style="886" customWidth="1"/>
    <col min="10502" max="10502" width="10.140625" style="886" customWidth="1"/>
    <col min="10503" max="10506" width="9.28515625" style="886" customWidth="1"/>
    <col min="10507" max="10507" width="10.85546875" style="886" customWidth="1"/>
    <col min="10508" max="10510" width="9.28515625" style="886" customWidth="1"/>
    <col min="10511" max="10511" width="11.140625" style="886" customWidth="1"/>
    <col min="10512" max="10512" width="10.42578125" style="886" customWidth="1"/>
    <col min="10513" max="10522" width="9.28515625" style="886" customWidth="1"/>
    <col min="10523" max="10523" width="13.140625" style="886" customWidth="1"/>
    <col min="10524" max="10524" width="9.28515625" style="886" customWidth="1"/>
    <col min="10525" max="10525" width="10.42578125" style="886" customWidth="1"/>
    <col min="10526" max="10749" width="9.140625" style="886" customWidth="1"/>
    <col min="10750" max="10750" width="16.28515625" style="886" customWidth="1"/>
    <col min="10751" max="10752" width="16.7109375" style="886"/>
    <col min="10753" max="10753" width="23.42578125" style="886" customWidth="1"/>
    <col min="10754" max="10754" width="24.7109375" style="886" customWidth="1"/>
    <col min="10755" max="10755" width="24.140625" style="886" customWidth="1"/>
    <col min="10756" max="10756" width="33.85546875" style="886" customWidth="1"/>
    <col min="10757" max="10757" width="9.28515625" style="886" customWidth="1"/>
    <col min="10758" max="10758" width="10.140625" style="886" customWidth="1"/>
    <col min="10759" max="10762" width="9.28515625" style="886" customWidth="1"/>
    <col min="10763" max="10763" width="10.85546875" style="886" customWidth="1"/>
    <col min="10764" max="10766" width="9.28515625" style="886" customWidth="1"/>
    <col min="10767" max="10767" width="11.140625" style="886" customWidth="1"/>
    <col min="10768" max="10768" width="10.42578125" style="886" customWidth="1"/>
    <col min="10769" max="10778" width="9.28515625" style="886" customWidth="1"/>
    <col min="10779" max="10779" width="13.140625" style="886" customWidth="1"/>
    <col min="10780" max="10780" width="9.28515625" style="886" customWidth="1"/>
    <col min="10781" max="10781" width="10.42578125" style="886" customWidth="1"/>
    <col min="10782" max="11005" width="9.140625" style="886" customWidth="1"/>
    <col min="11006" max="11006" width="16.28515625" style="886" customWidth="1"/>
    <col min="11007" max="11008" width="16.7109375" style="886"/>
    <col min="11009" max="11009" width="23.42578125" style="886" customWidth="1"/>
    <col min="11010" max="11010" width="24.7109375" style="886" customWidth="1"/>
    <col min="11011" max="11011" width="24.140625" style="886" customWidth="1"/>
    <col min="11012" max="11012" width="33.85546875" style="886" customWidth="1"/>
    <col min="11013" max="11013" width="9.28515625" style="886" customWidth="1"/>
    <col min="11014" max="11014" width="10.140625" style="886" customWidth="1"/>
    <col min="11015" max="11018" width="9.28515625" style="886" customWidth="1"/>
    <col min="11019" max="11019" width="10.85546875" style="886" customWidth="1"/>
    <col min="11020" max="11022" width="9.28515625" style="886" customWidth="1"/>
    <col min="11023" max="11023" width="11.140625" style="886" customWidth="1"/>
    <col min="11024" max="11024" width="10.42578125" style="886" customWidth="1"/>
    <col min="11025" max="11034" width="9.28515625" style="886" customWidth="1"/>
    <col min="11035" max="11035" width="13.140625" style="886" customWidth="1"/>
    <col min="11036" max="11036" width="9.28515625" style="886" customWidth="1"/>
    <col min="11037" max="11037" width="10.42578125" style="886" customWidth="1"/>
    <col min="11038" max="11261" width="9.140625" style="886" customWidth="1"/>
    <col min="11262" max="11262" width="16.28515625" style="886" customWidth="1"/>
    <col min="11263" max="11264" width="16.7109375" style="886"/>
    <col min="11265" max="11265" width="23.42578125" style="886" customWidth="1"/>
    <col min="11266" max="11266" width="24.7109375" style="886" customWidth="1"/>
    <col min="11267" max="11267" width="24.140625" style="886" customWidth="1"/>
    <col min="11268" max="11268" width="33.85546875" style="886" customWidth="1"/>
    <col min="11269" max="11269" width="9.28515625" style="886" customWidth="1"/>
    <col min="11270" max="11270" width="10.140625" style="886" customWidth="1"/>
    <col min="11271" max="11274" width="9.28515625" style="886" customWidth="1"/>
    <col min="11275" max="11275" width="10.85546875" style="886" customWidth="1"/>
    <col min="11276" max="11278" width="9.28515625" style="886" customWidth="1"/>
    <col min="11279" max="11279" width="11.140625" style="886" customWidth="1"/>
    <col min="11280" max="11280" width="10.42578125" style="886" customWidth="1"/>
    <col min="11281" max="11290" width="9.28515625" style="886" customWidth="1"/>
    <col min="11291" max="11291" width="13.140625" style="886" customWidth="1"/>
    <col min="11292" max="11292" width="9.28515625" style="886" customWidth="1"/>
    <col min="11293" max="11293" width="10.42578125" style="886" customWidth="1"/>
    <col min="11294" max="11517" width="9.140625" style="886" customWidth="1"/>
    <col min="11518" max="11518" width="16.28515625" style="886" customWidth="1"/>
    <col min="11519" max="11520" width="16.7109375" style="886"/>
    <col min="11521" max="11521" width="23.42578125" style="886" customWidth="1"/>
    <col min="11522" max="11522" width="24.7109375" style="886" customWidth="1"/>
    <col min="11523" max="11523" width="24.140625" style="886" customWidth="1"/>
    <col min="11524" max="11524" width="33.85546875" style="886" customWidth="1"/>
    <col min="11525" max="11525" width="9.28515625" style="886" customWidth="1"/>
    <col min="11526" max="11526" width="10.140625" style="886" customWidth="1"/>
    <col min="11527" max="11530" width="9.28515625" style="886" customWidth="1"/>
    <col min="11531" max="11531" width="10.85546875" style="886" customWidth="1"/>
    <col min="11532" max="11534" width="9.28515625" style="886" customWidth="1"/>
    <col min="11535" max="11535" width="11.140625" style="886" customWidth="1"/>
    <col min="11536" max="11536" width="10.42578125" style="886" customWidth="1"/>
    <col min="11537" max="11546" width="9.28515625" style="886" customWidth="1"/>
    <col min="11547" max="11547" width="13.140625" style="886" customWidth="1"/>
    <col min="11548" max="11548" width="9.28515625" style="886" customWidth="1"/>
    <col min="11549" max="11549" width="10.42578125" style="886" customWidth="1"/>
    <col min="11550" max="11773" width="9.140625" style="886" customWidth="1"/>
    <col min="11774" max="11774" width="16.28515625" style="886" customWidth="1"/>
    <col min="11775" max="11776" width="16.7109375" style="886"/>
    <col min="11777" max="11777" width="23.42578125" style="886" customWidth="1"/>
    <col min="11778" max="11778" width="24.7109375" style="886" customWidth="1"/>
    <col min="11779" max="11779" width="24.140625" style="886" customWidth="1"/>
    <col min="11780" max="11780" width="33.85546875" style="886" customWidth="1"/>
    <col min="11781" max="11781" width="9.28515625" style="886" customWidth="1"/>
    <col min="11782" max="11782" width="10.140625" style="886" customWidth="1"/>
    <col min="11783" max="11786" width="9.28515625" style="886" customWidth="1"/>
    <col min="11787" max="11787" width="10.85546875" style="886" customWidth="1"/>
    <col min="11788" max="11790" width="9.28515625" style="886" customWidth="1"/>
    <col min="11791" max="11791" width="11.140625" style="886" customWidth="1"/>
    <col min="11792" max="11792" width="10.42578125" style="886" customWidth="1"/>
    <col min="11793" max="11802" width="9.28515625" style="886" customWidth="1"/>
    <col min="11803" max="11803" width="13.140625" style="886" customWidth="1"/>
    <col min="11804" max="11804" width="9.28515625" style="886" customWidth="1"/>
    <col min="11805" max="11805" width="10.42578125" style="886" customWidth="1"/>
    <col min="11806" max="12029" width="9.140625" style="886" customWidth="1"/>
    <col min="12030" max="12030" width="16.28515625" style="886" customWidth="1"/>
    <col min="12031" max="12032" width="16.7109375" style="886"/>
    <col min="12033" max="12033" width="23.42578125" style="886" customWidth="1"/>
    <col min="12034" max="12034" width="24.7109375" style="886" customWidth="1"/>
    <col min="12035" max="12035" width="24.140625" style="886" customWidth="1"/>
    <col min="12036" max="12036" width="33.85546875" style="886" customWidth="1"/>
    <col min="12037" max="12037" width="9.28515625" style="886" customWidth="1"/>
    <col min="12038" max="12038" width="10.140625" style="886" customWidth="1"/>
    <col min="12039" max="12042" width="9.28515625" style="886" customWidth="1"/>
    <col min="12043" max="12043" width="10.85546875" style="886" customWidth="1"/>
    <col min="12044" max="12046" width="9.28515625" style="886" customWidth="1"/>
    <col min="12047" max="12047" width="11.140625" style="886" customWidth="1"/>
    <col min="12048" max="12048" width="10.42578125" style="886" customWidth="1"/>
    <col min="12049" max="12058" width="9.28515625" style="886" customWidth="1"/>
    <col min="12059" max="12059" width="13.140625" style="886" customWidth="1"/>
    <col min="12060" max="12060" width="9.28515625" style="886" customWidth="1"/>
    <col min="12061" max="12061" width="10.42578125" style="886" customWidth="1"/>
    <col min="12062" max="12285" width="9.140625" style="886" customWidth="1"/>
    <col min="12286" max="12286" width="16.28515625" style="886" customWidth="1"/>
    <col min="12287" max="12288" width="16.7109375" style="886"/>
    <col min="12289" max="12289" width="23.42578125" style="886" customWidth="1"/>
    <col min="12290" max="12290" width="24.7109375" style="886" customWidth="1"/>
    <col min="12291" max="12291" width="24.140625" style="886" customWidth="1"/>
    <col min="12292" max="12292" width="33.85546875" style="886" customWidth="1"/>
    <col min="12293" max="12293" width="9.28515625" style="886" customWidth="1"/>
    <col min="12294" max="12294" width="10.140625" style="886" customWidth="1"/>
    <col min="12295" max="12298" width="9.28515625" style="886" customWidth="1"/>
    <col min="12299" max="12299" width="10.85546875" style="886" customWidth="1"/>
    <col min="12300" max="12302" width="9.28515625" style="886" customWidth="1"/>
    <col min="12303" max="12303" width="11.140625" style="886" customWidth="1"/>
    <col min="12304" max="12304" width="10.42578125" style="886" customWidth="1"/>
    <col min="12305" max="12314" width="9.28515625" style="886" customWidth="1"/>
    <col min="12315" max="12315" width="13.140625" style="886" customWidth="1"/>
    <col min="12316" max="12316" width="9.28515625" style="886" customWidth="1"/>
    <col min="12317" max="12317" width="10.42578125" style="886" customWidth="1"/>
    <col min="12318" max="12541" width="9.140625" style="886" customWidth="1"/>
    <col min="12542" max="12542" width="16.28515625" style="886" customWidth="1"/>
    <col min="12543" max="12544" width="16.7109375" style="886"/>
    <col min="12545" max="12545" width="23.42578125" style="886" customWidth="1"/>
    <col min="12546" max="12546" width="24.7109375" style="886" customWidth="1"/>
    <col min="12547" max="12547" width="24.140625" style="886" customWidth="1"/>
    <col min="12548" max="12548" width="33.85546875" style="886" customWidth="1"/>
    <col min="12549" max="12549" width="9.28515625" style="886" customWidth="1"/>
    <col min="12550" max="12550" width="10.140625" style="886" customWidth="1"/>
    <col min="12551" max="12554" width="9.28515625" style="886" customWidth="1"/>
    <col min="12555" max="12555" width="10.85546875" style="886" customWidth="1"/>
    <col min="12556" max="12558" width="9.28515625" style="886" customWidth="1"/>
    <col min="12559" max="12559" width="11.140625" style="886" customWidth="1"/>
    <col min="12560" max="12560" width="10.42578125" style="886" customWidth="1"/>
    <col min="12561" max="12570" width="9.28515625" style="886" customWidth="1"/>
    <col min="12571" max="12571" width="13.140625" style="886" customWidth="1"/>
    <col min="12572" max="12572" width="9.28515625" style="886" customWidth="1"/>
    <col min="12573" max="12573" width="10.42578125" style="886" customWidth="1"/>
    <col min="12574" max="12797" width="9.140625" style="886" customWidth="1"/>
    <col min="12798" max="12798" width="16.28515625" style="886" customWidth="1"/>
    <col min="12799" max="12800" width="16.7109375" style="886"/>
    <col min="12801" max="12801" width="23.42578125" style="886" customWidth="1"/>
    <col min="12802" max="12802" width="24.7109375" style="886" customWidth="1"/>
    <col min="12803" max="12803" width="24.140625" style="886" customWidth="1"/>
    <col min="12804" max="12804" width="33.85546875" style="886" customWidth="1"/>
    <col min="12805" max="12805" width="9.28515625" style="886" customWidth="1"/>
    <col min="12806" max="12806" width="10.140625" style="886" customWidth="1"/>
    <col min="12807" max="12810" width="9.28515625" style="886" customWidth="1"/>
    <col min="12811" max="12811" width="10.85546875" style="886" customWidth="1"/>
    <col min="12812" max="12814" width="9.28515625" style="886" customWidth="1"/>
    <col min="12815" max="12815" width="11.140625" style="886" customWidth="1"/>
    <col min="12816" max="12816" width="10.42578125" style="886" customWidth="1"/>
    <col min="12817" max="12826" width="9.28515625" style="886" customWidth="1"/>
    <col min="12827" max="12827" width="13.140625" style="886" customWidth="1"/>
    <col min="12828" max="12828" width="9.28515625" style="886" customWidth="1"/>
    <col min="12829" max="12829" width="10.42578125" style="886" customWidth="1"/>
    <col min="12830" max="13053" width="9.140625" style="886" customWidth="1"/>
    <col min="13054" max="13054" width="16.28515625" style="886" customWidth="1"/>
    <col min="13055" max="13056" width="16.7109375" style="886"/>
    <col min="13057" max="13057" width="23.42578125" style="886" customWidth="1"/>
    <col min="13058" max="13058" width="24.7109375" style="886" customWidth="1"/>
    <col min="13059" max="13059" width="24.140625" style="886" customWidth="1"/>
    <col min="13060" max="13060" width="33.85546875" style="886" customWidth="1"/>
    <col min="13061" max="13061" width="9.28515625" style="886" customWidth="1"/>
    <col min="13062" max="13062" width="10.140625" style="886" customWidth="1"/>
    <col min="13063" max="13066" width="9.28515625" style="886" customWidth="1"/>
    <col min="13067" max="13067" width="10.85546875" style="886" customWidth="1"/>
    <col min="13068" max="13070" width="9.28515625" style="886" customWidth="1"/>
    <col min="13071" max="13071" width="11.140625" style="886" customWidth="1"/>
    <col min="13072" max="13072" width="10.42578125" style="886" customWidth="1"/>
    <col min="13073" max="13082" width="9.28515625" style="886" customWidth="1"/>
    <col min="13083" max="13083" width="13.140625" style="886" customWidth="1"/>
    <col min="13084" max="13084" width="9.28515625" style="886" customWidth="1"/>
    <col min="13085" max="13085" width="10.42578125" style="886" customWidth="1"/>
    <col min="13086" max="13309" width="9.140625" style="886" customWidth="1"/>
    <col min="13310" max="13310" width="16.28515625" style="886" customWidth="1"/>
    <col min="13311" max="13312" width="16.7109375" style="886"/>
    <col min="13313" max="13313" width="23.42578125" style="886" customWidth="1"/>
    <col min="13314" max="13314" width="24.7109375" style="886" customWidth="1"/>
    <col min="13315" max="13315" width="24.140625" style="886" customWidth="1"/>
    <col min="13316" max="13316" width="33.85546875" style="886" customWidth="1"/>
    <col min="13317" max="13317" width="9.28515625" style="886" customWidth="1"/>
    <col min="13318" max="13318" width="10.140625" style="886" customWidth="1"/>
    <col min="13319" max="13322" width="9.28515625" style="886" customWidth="1"/>
    <col min="13323" max="13323" width="10.85546875" style="886" customWidth="1"/>
    <col min="13324" max="13326" width="9.28515625" style="886" customWidth="1"/>
    <col min="13327" max="13327" width="11.140625" style="886" customWidth="1"/>
    <col min="13328" max="13328" width="10.42578125" style="886" customWidth="1"/>
    <col min="13329" max="13338" width="9.28515625" style="886" customWidth="1"/>
    <col min="13339" max="13339" width="13.140625" style="886" customWidth="1"/>
    <col min="13340" max="13340" width="9.28515625" style="886" customWidth="1"/>
    <col min="13341" max="13341" width="10.42578125" style="886" customWidth="1"/>
    <col min="13342" max="13565" width="9.140625" style="886" customWidth="1"/>
    <col min="13566" max="13566" width="16.28515625" style="886" customWidth="1"/>
    <col min="13567" max="13568" width="16.7109375" style="886"/>
    <col min="13569" max="13569" width="23.42578125" style="886" customWidth="1"/>
    <col min="13570" max="13570" width="24.7109375" style="886" customWidth="1"/>
    <col min="13571" max="13571" width="24.140625" style="886" customWidth="1"/>
    <col min="13572" max="13572" width="33.85546875" style="886" customWidth="1"/>
    <col min="13573" max="13573" width="9.28515625" style="886" customWidth="1"/>
    <col min="13574" max="13574" width="10.140625" style="886" customWidth="1"/>
    <col min="13575" max="13578" width="9.28515625" style="886" customWidth="1"/>
    <col min="13579" max="13579" width="10.85546875" style="886" customWidth="1"/>
    <col min="13580" max="13582" width="9.28515625" style="886" customWidth="1"/>
    <col min="13583" max="13583" width="11.140625" style="886" customWidth="1"/>
    <col min="13584" max="13584" width="10.42578125" style="886" customWidth="1"/>
    <col min="13585" max="13594" width="9.28515625" style="886" customWidth="1"/>
    <col min="13595" max="13595" width="13.140625" style="886" customWidth="1"/>
    <col min="13596" max="13596" width="9.28515625" style="886" customWidth="1"/>
    <col min="13597" max="13597" width="10.42578125" style="886" customWidth="1"/>
    <col min="13598" max="13821" width="9.140625" style="886" customWidth="1"/>
    <col min="13822" max="13822" width="16.28515625" style="886" customWidth="1"/>
    <col min="13823" max="13824" width="16.7109375" style="886"/>
    <col min="13825" max="13825" width="23.42578125" style="886" customWidth="1"/>
    <col min="13826" max="13826" width="24.7109375" style="886" customWidth="1"/>
    <col min="13827" max="13827" width="24.140625" style="886" customWidth="1"/>
    <col min="13828" max="13828" width="33.85546875" style="886" customWidth="1"/>
    <col min="13829" max="13829" width="9.28515625" style="886" customWidth="1"/>
    <col min="13830" max="13830" width="10.140625" style="886" customWidth="1"/>
    <col min="13831" max="13834" width="9.28515625" style="886" customWidth="1"/>
    <col min="13835" max="13835" width="10.85546875" style="886" customWidth="1"/>
    <col min="13836" max="13838" width="9.28515625" style="886" customWidth="1"/>
    <col min="13839" max="13839" width="11.140625" style="886" customWidth="1"/>
    <col min="13840" max="13840" width="10.42578125" style="886" customWidth="1"/>
    <col min="13841" max="13850" width="9.28515625" style="886" customWidth="1"/>
    <col min="13851" max="13851" width="13.140625" style="886" customWidth="1"/>
    <col min="13852" max="13852" width="9.28515625" style="886" customWidth="1"/>
    <col min="13853" max="13853" width="10.42578125" style="886" customWidth="1"/>
    <col min="13854" max="14077" width="9.140625" style="886" customWidth="1"/>
    <col min="14078" max="14078" width="16.28515625" style="886" customWidth="1"/>
    <col min="14079" max="14080" width="16.7109375" style="886"/>
    <col min="14081" max="14081" width="23.42578125" style="886" customWidth="1"/>
    <col min="14082" max="14082" width="24.7109375" style="886" customWidth="1"/>
    <col min="14083" max="14083" width="24.140625" style="886" customWidth="1"/>
    <col min="14084" max="14084" width="33.85546875" style="886" customWidth="1"/>
    <col min="14085" max="14085" width="9.28515625" style="886" customWidth="1"/>
    <col min="14086" max="14086" width="10.140625" style="886" customWidth="1"/>
    <col min="14087" max="14090" width="9.28515625" style="886" customWidth="1"/>
    <col min="14091" max="14091" width="10.85546875" style="886" customWidth="1"/>
    <col min="14092" max="14094" width="9.28515625" style="886" customWidth="1"/>
    <col min="14095" max="14095" width="11.140625" style="886" customWidth="1"/>
    <col min="14096" max="14096" width="10.42578125" style="886" customWidth="1"/>
    <col min="14097" max="14106" width="9.28515625" style="886" customWidth="1"/>
    <col min="14107" max="14107" width="13.140625" style="886" customWidth="1"/>
    <col min="14108" max="14108" width="9.28515625" style="886" customWidth="1"/>
    <col min="14109" max="14109" width="10.42578125" style="886" customWidth="1"/>
    <col min="14110" max="14333" width="9.140625" style="886" customWidth="1"/>
    <col min="14334" max="14334" width="16.28515625" style="886" customWidth="1"/>
    <col min="14335" max="14336" width="16.7109375" style="886"/>
    <col min="14337" max="14337" width="23.42578125" style="886" customWidth="1"/>
    <col min="14338" max="14338" width="24.7109375" style="886" customWidth="1"/>
    <col min="14339" max="14339" width="24.140625" style="886" customWidth="1"/>
    <col min="14340" max="14340" width="33.85546875" style="886" customWidth="1"/>
    <col min="14341" max="14341" width="9.28515625" style="886" customWidth="1"/>
    <col min="14342" max="14342" width="10.140625" style="886" customWidth="1"/>
    <col min="14343" max="14346" width="9.28515625" style="886" customWidth="1"/>
    <col min="14347" max="14347" width="10.85546875" style="886" customWidth="1"/>
    <col min="14348" max="14350" width="9.28515625" style="886" customWidth="1"/>
    <col min="14351" max="14351" width="11.140625" style="886" customWidth="1"/>
    <col min="14352" max="14352" width="10.42578125" style="886" customWidth="1"/>
    <col min="14353" max="14362" width="9.28515625" style="886" customWidth="1"/>
    <col min="14363" max="14363" width="13.140625" style="886" customWidth="1"/>
    <col min="14364" max="14364" width="9.28515625" style="886" customWidth="1"/>
    <col min="14365" max="14365" width="10.42578125" style="886" customWidth="1"/>
    <col min="14366" max="14589" width="9.140625" style="886" customWidth="1"/>
    <col min="14590" max="14590" width="16.28515625" style="886" customWidth="1"/>
    <col min="14591" max="14592" width="16.7109375" style="886"/>
    <col min="14593" max="14593" width="23.42578125" style="886" customWidth="1"/>
    <col min="14594" max="14594" width="24.7109375" style="886" customWidth="1"/>
    <col min="14595" max="14595" width="24.140625" style="886" customWidth="1"/>
    <col min="14596" max="14596" width="33.85546875" style="886" customWidth="1"/>
    <col min="14597" max="14597" width="9.28515625" style="886" customWidth="1"/>
    <col min="14598" max="14598" width="10.140625" style="886" customWidth="1"/>
    <col min="14599" max="14602" width="9.28515625" style="886" customWidth="1"/>
    <col min="14603" max="14603" width="10.85546875" style="886" customWidth="1"/>
    <col min="14604" max="14606" width="9.28515625" style="886" customWidth="1"/>
    <col min="14607" max="14607" width="11.140625" style="886" customWidth="1"/>
    <col min="14608" max="14608" width="10.42578125" style="886" customWidth="1"/>
    <col min="14609" max="14618" width="9.28515625" style="886" customWidth="1"/>
    <col min="14619" max="14619" width="13.140625" style="886" customWidth="1"/>
    <col min="14620" max="14620" width="9.28515625" style="886" customWidth="1"/>
    <col min="14621" max="14621" width="10.42578125" style="886" customWidth="1"/>
    <col min="14622" max="14845" width="9.140625" style="886" customWidth="1"/>
    <col min="14846" max="14846" width="16.28515625" style="886" customWidth="1"/>
    <col min="14847" max="14848" width="16.7109375" style="886"/>
    <col min="14849" max="14849" width="23.42578125" style="886" customWidth="1"/>
    <col min="14850" max="14850" width="24.7109375" style="886" customWidth="1"/>
    <col min="14851" max="14851" width="24.140625" style="886" customWidth="1"/>
    <col min="14852" max="14852" width="33.85546875" style="886" customWidth="1"/>
    <col min="14853" max="14853" width="9.28515625" style="886" customWidth="1"/>
    <col min="14854" max="14854" width="10.140625" style="886" customWidth="1"/>
    <col min="14855" max="14858" width="9.28515625" style="886" customWidth="1"/>
    <col min="14859" max="14859" width="10.85546875" style="886" customWidth="1"/>
    <col min="14860" max="14862" width="9.28515625" style="886" customWidth="1"/>
    <col min="14863" max="14863" width="11.140625" style="886" customWidth="1"/>
    <col min="14864" max="14864" width="10.42578125" style="886" customWidth="1"/>
    <col min="14865" max="14874" width="9.28515625" style="886" customWidth="1"/>
    <col min="14875" max="14875" width="13.140625" style="886" customWidth="1"/>
    <col min="14876" max="14876" width="9.28515625" style="886" customWidth="1"/>
    <col min="14877" max="14877" width="10.42578125" style="886" customWidth="1"/>
    <col min="14878" max="15101" width="9.140625" style="886" customWidth="1"/>
    <col min="15102" max="15102" width="16.28515625" style="886" customWidth="1"/>
    <col min="15103" max="15104" width="16.7109375" style="886"/>
    <col min="15105" max="15105" width="23.42578125" style="886" customWidth="1"/>
    <col min="15106" max="15106" width="24.7109375" style="886" customWidth="1"/>
    <col min="15107" max="15107" width="24.140625" style="886" customWidth="1"/>
    <col min="15108" max="15108" width="33.85546875" style="886" customWidth="1"/>
    <col min="15109" max="15109" width="9.28515625" style="886" customWidth="1"/>
    <col min="15110" max="15110" width="10.140625" style="886" customWidth="1"/>
    <col min="15111" max="15114" width="9.28515625" style="886" customWidth="1"/>
    <col min="15115" max="15115" width="10.85546875" style="886" customWidth="1"/>
    <col min="15116" max="15118" width="9.28515625" style="886" customWidth="1"/>
    <col min="15119" max="15119" width="11.140625" style="886" customWidth="1"/>
    <col min="15120" max="15120" width="10.42578125" style="886" customWidth="1"/>
    <col min="15121" max="15130" width="9.28515625" style="886" customWidth="1"/>
    <col min="15131" max="15131" width="13.140625" style="886" customWidth="1"/>
    <col min="15132" max="15132" width="9.28515625" style="886" customWidth="1"/>
    <col min="15133" max="15133" width="10.42578125" style="886" customWidth="1"/>
    <col min="15134" max="15357" width="9.140625" style="886" customWidth="1"/>
    <col min="15358" max="15358" width="16.28515625" style="886" customWidth="1"/>
    <col min="15359" max="15360" width="16.7109375" style="886"/>
    <col min="15361" max="15361" width="23.42578125" style="886" customWidth="1"/>
    <col min="15362" max="15362" width="24.7109375" style="886" customWidth="1"/>
    <col min="15363" max="15363" width="24.140625" style="886" customWidth="1"/>
    <col min="15364" max="15364" width="33.85546875" style="886" customWidth="1"/>
    <col min="15365" max="15365" width="9.28515625" style="886" customWidth="1"/>
    <col min="15366" max="15366" width="10.140625" style="886" customWidth="1"/>
    <col min="15367" max="15370" width="9.28515625" style="886" customWidth="1"/>
    <col min="15371" max="15371" width="10.85546875" style="886" customWidth="1"/>
    <col min="15372" max="15374" width="9.28515625" style="886" customWidth="1"/>
    <col min="15375" max="15375" width="11.140625" style="886" customWidth="1"/>
    <col min="15376" max="15376" width="10.42578125" style="886" customWidth="1"/>
    <col min="15377" max="15386" width="9.28515625" style="886" customWidth="1"/>
    <col min="15387" max="15387" width="13.140625" style="886" customWidth="1"/>
    <col min="15388" max="15388" width="9.28515625" style="886" customWidth="1"/>
    <col min="15389" max="15389" width="10.42578125" style="886" customWidth="1"/>
    <col min="15390" max="15613" width="9.140625" style="886" customWidth="1"/>
    <col min="15614" max="15614" width="16.28515625" style="886" customWidth="1"/>
    <col min="15615" max="15616" width="16.7109375" style="886"/>
    <col min="15617" max="15617" width="23.42578125" style="886" customWidth="1"/>
    <col min="15618" max="15618" width="24.7109375" style="886" customWidth="1"/>
    <col min="15619" max="15619" width="24.140625" style="886" customWidth="1"/>
    <col min="15620" max="15620" width="33.85546875" style="886" customWidth="1"/>
    <col min="15621" max="15621" width="9.28515625" style="886" customWidth="1"/>
    <col min="15622" max="15622" width="10.140625" style="886" customWidth="1"/>
    <col min="15623" max="15626" width="9.28515625" style="886" customWidth="1"/>
    <col min="15627" max="15627" width="10.85546875" style="886" customWidth="1"/>
    <col min="15628" max="15630" width="9.28515625" style="886" customWidth="1"/>
    <col min="15631" max="15631" width="11.140625" style="886" customWidth="1"/>
    <col min="15632" max="15632" width="10.42578125" style="886" customWidth="1"/>
    <col min="15633" max="15642" width="9.28515625" style="886" customWidth="1"/>
    <col min="15643" max="15643" width="13.140625" style="886" customWidth="1"/>
    <col min="15644" max="15644" width="9.28515625" style="886" customWidth="1"/>
    <col min="15645" max="15645" width="10.42578125" style="886" customWidth="1"/>
    <col min="15646" max="15869" width="9.140625" style="886" customWidth="1"/>
    <col min="15870" max="15870" width="16.28515625" style="886" customWidth="1"/>
    <col min="15871" max="15872" width="16.7109375" style="886"/>
    <col min="15873" max="15873" width="23.42578125" style="886" customWidth="1"/>
    <col min="15874" max="15874" width="24.7109375" style="886" customWidth="1"/>
    <col min="15875" max="15875" width="24.140625" style="886" customWidth="1"/>
    <col min="15876" max="15876" width="33.85546875" style="886" customWidth="1"/>
    <col min="15877" max="15877" width="9.28515625" style="886" customWidth="1"/>
    <col min="15878" max="15878" width="10.140625" style="886" customWidth="1"/>
    <col min="15879" max="15882" width="9.28515625" style="886" customWidth="1"/>
    <col min="15883" max="15883" width="10.85546875" style="886" customWidth="1"/>
    <col min="15884" max="15886" width="9.28515625" style="886" customWidth="1"/>
    <col min="15887" max="15887" width="11.140625" style="886" customWidth="1"/>
    <col min="15888" max="15888" width="10.42578125" style="886" customWidth="1"/>
    <col min="15889" max="15898" width="9.28515625" style="886" customWidth="1"/>
    <col min="15899" max="15899" width="13.140625" style="886" customWidth="1"/>
    <col min="15900" max="15900" width="9.28515625" style="886" customWidth="1"/>
    <col min="15901" max="15901" width="10.42578125" style="886" customWidth="1"/>
    <col min="15902" max="16125" width="9.140625" style="886" customWidth="1"/>
    <col min="16126" max="16126" width="16.28515625" style="886" customWidth="1"/>
    <col min="16127" max="16128" width="16.7109375" style="886"/>
    <col min="16129" max="16129" width="23.42578125" style="886" customWidth="1"/>
    <col min="16130" max="16130" width="24.7109375" style="886" customWidth="1"/>
    <col min="16131" max="16131" width="24.140625" style="886" customWidth="1"/>
    <col min="16132" max="16132" width="33.85546875" style="886" customWidth="1"/>
    <col min="16133" max="16133" width="9.28515625" style="886" customWidth="1"/>
    <col min="16134" max="16134" width="10.140625" style="886" customWidth="1"/>
    <col min="16135" max="16138" width="9.28515625" style="886" customWidth="1"/>
    <col min="16139" max="16139" width="10.85546875" style="886" customWidth="1"/>
    <col min="16140" max="16142" width="9.28515625" style="886" customWidth="1"/>
    <col min="16143" max="16143" width="11.140625" style="886" customWidth="1"/>
    <col min="16144" max="16144" width="10.42578125" style="886" customWidth="1"/>
    <col min="16145" max="16154" width="9.28515625" style="886" customWidth="1"/>
    <col min="16155" max="16155" width="13.140625" style="886" customWidth="1"/>
    <col min="16156" max="16156" width="9.28515625" style="886" customWidth="1"/>
    <col min="16157" max="16157" width="10.42578125" style="886" customWidth="1"/>
    <col min="16158" max="16381" width="9.140625" style="886" customWidth="1"/>
    <col min="16382" max="16382" width="16.28515625" style="886" customWidth="1"/>
    <col min="16383" max="16384" width="16.7109375" style="886"/>
  </cols>
  <sheetData>
    <row r="1" spans="1:4" ht="25.5">
      <c r="A1" s="1558" t="s">
        <v>313</v>
      </c>
    </row>
    <row r="2" spans="1:4" ht="25.5" customHeight="1" thickBot="1">
      <c r="A2" s="2116" t="s">
        <v>450</v>
      </c>
    </row>
    <row r="3" spans="1:4" s="1559" customFormat="1" ht="31.5" customHeight="1" thickBot="1">
      <c r="A3" s="1674" t="s">
        <v>364</v>
      </c>
      <c r="B3" s="1672" t="s">
        <v>451</v>
      </c>
      <c r="C3" s="1672" t="s">
        <v>452</v>
      </c>
      <c r="D3" s="1673" t="s">
        <v>453</v>
      </c>
    </row>
    <row r="4" spans="1:4" s="899" customFormat="1" ht="22.5" customHeight="1">
      <c r="A4" s="1591" t="s">
        <v>390</v>
      </c>
      <c r="B4" s="951">
        <v>463.02965174484063</v>
      </c>
      <c r="C4" s="904">
        <v>597.54386281359689</v>
      </c>
      <c r="D4" s="905">
        <v>-134.51421106875628</v>
      </c>
    </row>
    <row r="5" spans="1:4" s="899" customFormat="1" ht="22.5" customHeight="1">
      <c r="A5" s="1591" t="s">
        <v>454</v>
      </c>
      <c r="B5" s="951">
        <v>617.67135108704838</v>
      </c>
      <c r="C5" s="904">
        <v>565.59630815757271</v>
      </c>
      <c r="D5" s="905">
        <v>52.075042929475586</v>
      </c>
    </row>
    <row r="6" spans="1:4" s="899" customFormat="1" ht="22.5" customHeight="1">
      <c r="A6" s="1591" t="s">
        <v>455</v>
      </c>
      <c r="B6" s="951">
        <v>779.77951809273361</v>
      </c>
      <c r="C6" s="904">
        <v>558.06089201692748</v>
      </c>
      <c r="D6" s="905">
        <v>221.71862607580616</v>
      </c>
    </row>
    <row r="7" spans="1:4" s="899" customFormat="1" ht="22.5" customHeight="1" thickBot="1">
      <c r="A7" s="1591" t="s">
        <v>456</v>
      </c>
      <c r="B7" s="951">
        <v>563.70023712339912</v>
      </c>
      <c r="C7" s="904">
        <v>756.85175004613131</v>
      </c>
      <c r="D7" s="905">
        <v>-193.15151292273217</v>
      </c>
    </row>
    <row r="8" spans="1:4" s="899" customFormat="1" ht="22.5" customHeight="1" thickBot="1">
      <c r="A8" s="1590" t="s">
        <v>457</v>
      </c>
      <c r="B8" s="952">
        <v>2424.1807580480213</v>
      </c>
      <c r="C8" s="907">
        <v>2478.0528130342291</v>
      </c>
      <c r="D8" s="908">
        <v>-53.872054986207516</v>
      </c>
    </row>
    <row r="9" spans="1:4" s="899" customFormat="1" ht="22.5" customHeight="1">
      <c r="A9" s="1591" t="s">
        <v>391</v>
      </c>
      <c r="B9" s="951">
        <v>639.76437821215552</v>
      </c>
      <c r="C9" s="904">
        <v>731.95332660692736</v>
      </c>
      <c r="D9" s="905">
        <v>-92.188948394771856</v>
      </c>
    </row>
    <row r="10" spans="1:4" s="899" customFormat="1" ht="22.5" customHeight="1">
      <c r="A10" s="1591" t="s">
        <v>458</v>
      </c>
      <c r="B10" s="951">
        <v>574.40272122340491</v>
      </c>
      <c r="C10" s="904">
        <v>752.62701949322513</v>
      </c>
      <c r="D10" s="905">
        <v>-178.2242982698202</v>
      </c>
    </row>
    <row r="11" spans="1:4" s="899" customFormat="1" ht="22.5" customHeight="1">
      <c r="A11" s="1591" t="s">
        <v>459</v>
      </c>
      <c r="B11" s="951">
        <v>684.61118958994848</v>
      </c>
      <c r="C11" s="904">
        <v>647.59248910264853</v>
      </c>
      <c r="D11" s="905">
        <v>37.018700487299924</v>
      </c>
    </row>
    <row r="12" spans="1:4" s="899" customFormat="1" ht="22.5" customHeight="1" thickBot="1">
      <c r="A12" s="1591" t="s">
        <v>460</v>
      </c>
      <c r="B12" s="951">
        <v>691.89487111575511</v>
      </c>
      <c r="C12" s="904">
        <v>644.74011962053851</v>
      </c>
      <c r="D12" s="905">
        <v>47.154751495216672</v>
      </c>
    </row>
    <row r="13" spans="1:4" s="899" customFormat="1" ht="22.5" customHeight="1" thickBot="1">
      <c r="A13" s="1590" t="s">
        <v>461</v>
      </c>
      <c r="B13" s="952">
        <v>2590.6731601412644</v>
      </c>
      <c r="C13" s="907">
        <v>2776.9129548233395</v>
      </c>
      <c r="D13" s="908">
        <v>-186.2397946820752</v>
      </c>
    </row>
    <row r="14" spans="1:4" s="899" customFormat="1" ht="22.5" customHeight="1">
      <c r="A14" s="1591" t="s">
        <v>392</v>
      </c>
      <c r="B14" s="951">
        <v>776.5069434587914</v>
      </c>
      <c r="C14" s="904">
        <v>815.40683264033453</v>
      </c>
      <c r="D14" s="905">
        <v>-38.899889181543088</v>
      </c>
    </row>
    <row r="15" spans="1:4" s="899" customFormat="1" ht="22.5" customHeight="1">
      <c r="A15" s="1591" t="s">
        <v>462</v>
      </c>
      <c r="B15" s="951">
        <v>814.83800393089246</v>
      </c>
      <c r="C15" s="904">
        <v>839.38877407099164</v>
      </c>
      <c r="D15" s="905">
        <v>-24.550770140099242</v>
      </c>
    </row>
    <row r="16" spans="1:4" s="899" customFormat="1" ht="22.5" customHeight="1">
      <c r="A16" s="1591" t="s">
        <v>463</v>
      </c>
      <c r="B16" s="951">
        <v>838.52260137881547</v>
      </c>
      <c r="C16" s="904">
        <v>810.96246581232253</v>
      </c>
      <c r="D16" s="905">
        <v>27.560135566492921</v>
      </c>
    </row>
    <row r="17" spans="1:4" s="899" customFormat="1" ht="22.5" customHeight="1" thickBot="1">
      <c r="A17" s="1591" t="s">
        <v>464</v>
      </c>
      <c r="B17" s="951">
        <v>732.6711531767553</v>
      </c>
      <c r="C17" s="904">
        <v>800.47664412138658</v>
      </c>
      <c r="D17" s="905">
        <v>-67.805490944631345</v>
      </c>
    </row>
    <row r="18" spans="1:4" s="899" customFormat="1" ht="22.5" customHeight="1" thickBot="1">
      <c r="A18" s="1590" t="s">
        <v>465</v>
      </c>
      <c r="B18" s="952">
        <v>3162.5387019452546</v>
      </c>
      <c r="C18" s="907">
        <v>3266.234716645035</v>
      </c>
      <c r="D18" s="908">
        <v>-103.69601469978076</v>
      </c>
    </row>
    <row r="19" spans="1:4" s="899" customFormat="1" ht="22.5" customHeight="1">
      <c r="A19" s="1591" t="s">
        <v>393</v>
      </c>
      <c r="B19" s="951">
        <v>612.0121481442701</v>
      </c>
      <c r="C19" s="904">
        <v>809.78687288757601</v>
      </c>
      <c r="D19" s="905">
        <v>-197.77472474330591</v>
      </c>
    </row>
    <row r="20" spans="1:4" s="899" customFormat="1" ht="22.5" customHeight="1">
      <c r="A20" s="1591" t="s">
        <v>466</v>
      </c>
      <c r="B20" s="951">
        <v>713.08043344367979</v>
      </c>
      <c r="C20" s="904">
        <v>741.51217256609345</v>
      </c>
      <c r="D20" s="905">
        <v>-28.431739122413695</v>
      </c>
    </row>
    <row r="21" spans="1:4" s="899" customFormat="1" ht="22.5" customHeight="1">
      <c r="A21" s="1591" t="s">
        <v>467</v>
      </c>
      <c r="B21" s="951">
        <v>1069.1997803907873</v>
      </c>
      <c r="C21" s="904">
        <v>818.95208215262971</v>
      </c>
      <c r="D21" s="905">
        <v>250.2476982381576</v>
      </c>
    </row>
    <row r="22" spans="1:4" s="899" customFormat="1" ht="22.5" customHeight="1" thickBot="1">
      <c r="A22" s="1591" t="s">
        <v>468</v>
      </c>
      <c r="B22" s="951">
        <v>1015.8076380212626</v>
      </c>
      <c r="C22" s="904">
        <v>1171.6488723937007</v>
      </c>
      <c r="D22" s="905">
        <v>-155.84123437243812</v>
      </c>
    </row>
    <row r="23" spans="1:4" s="899" customFormat="1" ht="22.5" customHeight="1" thickBot="1">
      <c r="A23" s="1590" t="s">
        <v>469</v>
      </c>
      <c r="B23" s="952">
        <v>3410.1</v>
      </c>
      <c r="C23" s="907">
        <v>3541.9</v>
      </c>
      <c r="D23" s="908">
        <v>-131.80000000000001</v>
      </c>
    </row>
    <row r="24" spans="1:4" s="899" customFormat="1" ht="22.5" customHeight="1">
      <c r="A24" s="1591" t="s">
        <v>394</v>
      </c>
      <c r="B24" s="951">
        <v>966.35365650476501</v>
      </c>
      <c r="C24" s="904">
        <v>886.22579513855851</v>
      </c>
      <c r="D24" s="905">
        <v>80.127861366206545</v>
      </c>
    </row>
    <row r="25" spans="1:4" s="899" customFormat="1" ht="22.5" customHeight="1">
      <c r="A25" s="1591" t="s">
        <v>470</v>
      </c>
      <c r="B25" s="951">
        <v>775.88714562247037</v>
      </c>
      <c r="C25" s="904">
        <v>924.93677987614387</v>
      </c>
      <c r="D25" s="905">
        <v>-149.04963425367359</v>
      </c>
    </row>
    <row r="26" spans="1:4" s="899" customFormat="1" ht="22.5" customHeight="1">
      <c r="A26" s="1591" t="s">
        <v>471</v>
      </c>
      <c r="B26" s="951">
        <v>810.62190035170147</v>
      </c>
      <c r="C26" s="904">
        <v>895.38683157720413</v>
      </c>
      <c r="D26" s="905">
        <v>-84.764931225502679</v>
      </c>
    </row>
    <row r="27" spans="1:4" s="899" customFormat="1" ht="22.5" customHeight="1" thickBot="1">
      <c r="A27" s="1591" t="s">
        <v>381</v>
      </c>
      <c r="B27" s="951">
        <v>1021.5290359668835</v>
      </c>
      <c r="C27" s="904">
        <v>1137.8123403190868</v>
      </c>
      <c r="D27" s="905">
        <v>-116.28330435220337</v>
      </c>
    </row>
    <row r="28" spans="1:4" s="899" customFormat="1" ht="22.5" customHeight="1" thickBot="1">
      <c r="A28" s="1590" t="s">
        <v>429</v>
      </c>
      <c r="B28" s="952">
        <v>3574.3917384458205</v>
      </c>
      <c r="C28" s="907">
        <v>3844.3617469109931</v>
      </c>
      <c r="D28" s="908">
        <v>-269.97000846517284</v>
      </c>
    </row>
    <row r="29" spans="1:4" s="899" customFormat="1" ht="22.5" customHeight="1">
      <c r="A29" s="1591" t="s">
        <v>382</v>
      </c>
      <c r="B29" s="951">
        <v>955.04187721340531</v>
      </c>
      <c r="C29" s="904">
        <v>1018.0748492667417</v>
      </c>
      <c r="D29" s="905">
        <v>-63.032972053336422</v>
      </c>
    </row>
    <row r="30" spans="1:4" s="899" customFormat="1" ht="22.5" customHeight="1">
      <c r="A30" s="1591" t="s">
        <v>383</v>
      </c>
      <c r="B30" s="951">
        <v>997.55335842399609</v>
      </c>
      <c r="C30" s="904">
        <v>986.47577827212262</v>
      </c>
      <c r="D30" s="905">
        <v>11.077580151873413</v>
      </c>
    </row>
    <row r="31" spans="1:4" s="899" customFormat="1" ht="22.5" customHeight="1">
      <c r="A31" s="1591" t="s">
        <v>384</v>
      </c>
      <c r="B31" s="951">
        <v>897.75507239110982</v>
      </c>
      <c r="C31" s="904">
        <v>975.87283030342121</v>
      </c>
      <c r="D31" s="905">
        <v>-78.117757912311404</v>
      </c>
    </row>
    <row r="32" spans="1:4" s="899" customFormat="1" ht="22.5" customHeight="1" thickBot="1">
      <c r="A32" s="1591" t="s">
        <v>385</v>
      </c>
      <c r="B32" s="951">
        <v>1044.0482852415187</v>
      </c>
      <c r="C32" s="904">
        <v>1015.1742732323352</v>
      </c>
      <c r="D32" s="905">
        <v>28.87401200918347</v>
      </c>
    </row>
    <row r="33" spans="1:26" s="899" customFormat="1" ht="22.5" customHeight="1" thickBot="1">
      <c r="A33" s="1590" t="s">
        <v>432</v>
      </c>
      <c r="B33" s="952">
        <v>3894.3985932700298</v>
      </c>
      <c r="C33" s="907">
        <v>3995.5977310746212</v>
      </c>
      <c r="D33" s="908">
        <v>-101.1991378045913</v>
      </c>
    </row>
    <row r="34" spans="1:26" s="899" customFormat="1" ht="22.5" customHeight="1">
      <c r="A34" s="1591" t="s">
        <v>386</v>
      </c>
      <c r="B34" s="951">
        <v>884.45411075371726</v>
      </c>
      <c r="C34" s="904">
        <v>976.01777037211764</v>
      </c>
      <c r="D34" s="905">
        <v>-91.563659618400393</v>
      </c>
    </row>
    <row r="35" spans="1:26" s="899" customFormat="1" ht="22.5" customHeight="1">
      <c r="A35" s="1591" t="s">
        <v>387</v>
      </c>
      <c r="B35" s="951">
        <v>975.10066673959261</v>
      </c>
      <c r="C35" s="904">
        <v>1009.2807983775139</v>
      </c>
      <c r="D35" s="905">
        <v>-34.180131637921264</v>
      </c>
    </row>
    <row r="36" spans="1:26" s="899" customFormat="1" ht="22.5" customHeight="1">
      <c r="A36" s="1591" t="s">
        <v>388</v>
      </c>
      <c r="B36" s="951">
        <v>935.70536226460047</v>
      </c>
      <c r="C36" s="904">
        <v>1009.3605622390355</v>
      </c>
      <c r="D36" s="905">
        <v>-73.655199974435064</v>
      </c>
    </row>
    <row r="37" spans="1:26" s="899" customFormat="1" ht="22.5" customHeight="1" thickBot="1">
      <c r="A37" s="1591" t="s">
        <v>389</v>
      </c>
      <c r="B37" s="951">
        <v>876.76644995374431</v>
      </c>
      <c r="C37" s="904">
        <v>988.3386782120856</v>
      </c>
      <c r="D37" s="905">
        <v>-111.57222825834131</v>
      </c>
      <c r="F37" s="906"/>
      <c r="G37" s="906"/>
      <c r="H37" s="906"/>
      <c r="I37" s="906"/>
      <c r="J37" s="906"/>
      <c r="K37" s="906"/>
      <c r="L37" s="906"/>
      <c r="M37" s="906"/>
      <c r="N37" s="906"/>
      <c r="O37" s="906"/>
      <c r="P37" s="906"/>
      <c r="Q37" s="906"/>
      <c r="R37" s="906"/>
      <c r="S37" s="906"/>
      <c r="T37" s="906"/>
      <c r="U37" s="906"/>
      <c r="V37" s="906"/>
      <c r="W37" s="906"/>
      <c r="X37" s="906"/>
      <c r="Y37" s="906"/>
      <c r="Z37" s="906"/>
    </row>
    <row r="38" spans="1:26" s="899" customFormat="1" ht="22.5" customHeight="1" thickBot="1">
      <c r="A38" s="1590" t="s">
        <v>437</v>
      </c>
      <c r="B38" s="952">
        <v>3672.0265897116547</v>
      </c>
      <c r="C38" s="907">
        <v>3982.9978092007523</v>
      </c>
      <c r="D38" s="908">
        <v>-310.97121948909768</v>
      </c>
    </row>
    <row r="39" spans="1:26" s="899" customFormat="1" ht="22.5" customHeight="1">
      <c r="A39" s="1591" t="s">
        <v>395</v>
      </c>
      <c r="B39" s="951">
        <v>765.4268414955028</v>
      </c>
      <c r="C39" s="904">
        <v>769.45260417525799</v>
      </c>
      <c r="D39" s="905">
        <v>-4.0257626797551271</v>
      </c>
    </row>
    <row r="40" spans="1:26" s="899" customFormat="1" ht="22.5" customHeight="1">
      <c r="A40" s="1591" t="s">
        <v>472</v>
      </c>
      <c r="B40" s="951">
        <v>628.6618881149692</v>
      </c>
      <c r="C40" s="904">
        <v>857.53221707131081</v>
      </c>
      <c r="D40" s="905">
        <v>-228.87032895634155</v>
      </c>
    </row>
    <row r="41" spans="1:26" s="899" customFormat="1" ht="22.5" customHeight="1">
      <c r="A41" s="1591" t="s">
        <v>473</v>
      </c>
      <c r="B41" s="951">
        <v>801.29258898778517</v>
      </c>
      <c r="C41" s="904">
        <v>1043.7992909208715</v>
      </c>
      <c r="D41" s="905">
        <v>-242.50670193308642</v>
      </c>
      <c r="E41" s="906"/>
    </row>
    <row r="42" spans="1:26" s="899" customFormat="1" ht="22.5" customHeight="1" thickBot="1">
      <c r="A42" s="1591" t="s">
        <v>474</v>
      </c>
      <c r="B42" s="951">
        <v>646.66214536521488</v>
      </c>
      <c r="C42" s="904">
        <v>1036.8040600141414</v>
      </c>
      <c r="D42" s="905">
        <v>-390.1419146489265</v>
      </c>
    </row>
    <row r="43" spans="1:26" s="899" customFormat="1" ht="22.5" customHeight="1" thickBot="1">
      <c r="A43" s="1590" t="s">
        <v>442</v>
      </c>
      <c r="B43" s="952">
        <v>2842.0434639634723</v>
      </c>
      <c r="C43" s="907">
        <v>3707.5881721815822</v>
      </c>
      <c r="D43" s="908">
        <v>-865.54470821810992</v>
      </c>
    </row>
    <row r="44" spans="1:26" s="899" customFormat="1" ht="22.5" customHeight="1">
      <c r="A44" s="1591" t="s">
        <v>396</v>
      </c>
      <c r="B44" s="951">
        <v>597.15908105360404</v>
      </c>
      <c r="C44" s="904">
        <v>815.38628044820189</v>
      </c>
      <c r="D44" s="905">
        <v>-218.22719939459785</v>
      </c>
    </row>
    <row r="45" spans="1:26" s="899" customFormat="1" ht="22.5" customHeight="1">
      <c r="A45" s="1591" t="s">
        <v>475</v>
      </c>
      <c r="B45" s="951">
        <v>500.744389489816</v>
      </c>
      <c r="C45" s="904">
        <v>703.81856519794894</v>
      </c>
      <c r="D45" s="905">
        <v>-203.07417570813294</v>
      </c>
    </row>
    <row r="46" spans="1:26" s="899" customFormat="1" ht="22.5" customHeight="1">
      <c r="A46" s="1591" t="s">
        <v>476</v>
      </c>
      <c r="B46" s="951">
        <v>712.96830276750404</v>
      </c>
      <c r="C46" s="904">
        <v>745.87995907876302</v>
      </c>
      <c r="D46" s="905">
        <v>-32.91165631125898</v>
      </c>
    </row>
    <row r="47" spans="1:26" s="899" customFormat="1" ht="22.5" customHeight="1" thickBot="1">
      <c r="A47" s="1591" t="s">
        <v>477</v>
      </c>
      <c r="B47" s="951">
        <v>666.77723072057108</v>
      </c>
      <c r="C47" s="904">
        <v>898.10573488219302</v>
      </c>
      <c r="D47" s="905">
        <v>-231.32850416162194</v>
      </c>
    </row>
    <row r="48" spans="1:26" s="899" customFormat="1" ht="22.5" customHeight="1" thickBot="1">
      <c r="A48" s="1590" t="s">
        <v>447</v>
      </c>
      <c r="B48" s="952">
        <v>2477.6490040314952</v>
      </c>
      <c r="C48" s="907">
        <v>3163.190539607107</v>
      </c>
      <c r="D48" s="908">
        <v>-685.54153557561176</v>
      </c>
    </row>
    <row r="49" spans="1:11" s="899" customFormat="1" ht="22.5" customHeight="1">
      <c r="A49" s="1591" t="s">
        <v>397</v>
      </c>
      <c r="B49" s="951">
        <v>861.70793646289701</v>
      </c>
      <c r="C49" s="904">
        <v>869.40285981460602</v>
      </c>
      <c r="D49" s="905">
        <v>-7.6949233517090079</v>
      </c>
      <c r="F49" s="1560"/>
    </row>
    <row r="50" spans="1:11" s="899" customFormat="1" ht="22.5" customHeight="1">
      <c r="A50" s="1591" t="s">
        <v>478</v>
      </c>
      <c r="B50" s="951">
        <v>793.38136925635899</v>
      </c>
      <c r="C50" s="904">
        <v>833.74138849294002</v>
      </c>
      <c r="D50" s="905">
        <v>-40.360019236581024</v>
      </c>
      <c r="F50" s="1560"/>
    </row>
    <row r="51" spans="1:11" s="899" customFormat="1" ht="22.5" customHeight="1">
      <c r="A51" s="1591" t="s">
        <v>479</v>
      </c>
      <c r="B51" s="951">
        <v>939.04407693596397</v>
      </c>
      <c r="C51" s="904">
        <v>952.15438788644201</v>
      </c>
      <c r="D51" s="905">
        <v>-13.110310950478038</v>
      </c>
      <c r="F51" s="1560"/>
    </row>
    <row r="52" spans="1:11" s="899" customFormat="1" ht="22.5" customHeight="1" thickBot="1">
      <c r="A52" s="1591" t="s">
        <v>480</v>
      </c>
      <c r="B52" s="951">
        <v>984.349096247224</v>
      </c>
      <c r="C52" s="904">
        <v>999.66499671523206</v>
      </c>
      <c r="D52" s="905">
        <v>-15.315900468008067</v>
      </c>
      <c r="F52" s="1560"/>
    </row>
    <row r="53" spans="1:11" s="899" customFormat="1" ht="22.5" customHeight="1" thickBot="1">
      <c r="A53" s="1590" t="s">
        <v>481</v>
      </c>
      <c r="B53" s="952">
        <v>3578.4824789024442</v>
      </c>
      <c r="C53" s="907">
        <v>3654.9636329092205</v>
      </c>
      <c r="D53" s="908">
        <v>-76.481154006776251</v>
      </c>
      <c r="F53" s="1560"/>
    </row>
    <row r="54" spans="1:11" s="899" customFormat="1" ht="22.5" customHeight="1">
      <c r="A54" s="1591" t="s">
        <v>398</v>
      </c>
      <c r="B54" s="951">
        <v>936.77938816330811</v>
      </c>
      <c r="C54" s="904">
        <v>991.75219409927297</v>
      </c>
      <c r="D54" s="905">
        <v>-54.972805935964857</v>
      </c>
      <c r="F54" s="1560"/>
    </row>
    <row r="55" spans="1:11" s="899" customFormat="1" ht="22.5" customHeight="1">
      <c r="A55" s="1591" t="s">
        <v>519</v>
      </c>
      <c r="B55" s="951">
        <v>956.75499094892791</v>
      </c>
      <c r="C55" s="904">
        <v>1009.8735544085455</v>
      </c>
      <c r="D55" s="905">
        <v>-53.118563459617576</v>
      </c>
      <c r="F55" s="1560"/>
    </row>
    <row r="56" spans="1:11" s="899" customFormat="1" ht="22.5" customHeight="1">
      <c r="A56" s="1591" t="s">
        <v>536</v>
      </c>
      <c r="B56" s="951">
        <v>993.77478504498254</v>
      </c>
      <c r="C56" s="904">
        <v>1022.0492010524224</v>
      </c>
      <c r="D56" s="905">
        <v>-28.274416007439868</v>
      </c>
      <c r="F56" s="1560"/>
      <c r="K56" s="1101"/>
    </row>
    <row r="57" spans="1:11" s="899" customFormat="1" ht="22.5" customHeight="1" thickBot="1">
      <c r="A57" s="1591" t="s">
        <v>1236</v>
      </c>
      <c r="B57" s="951">
        <v>1071.521084995539</v>
      </c>
      <c r="C57" s="904">
        <v>1183.0444597556752</v>
      </c>
      <c r="D57" s="905">
        <v>-111.52337476013622</v>
      </c>
      <c r="F57" s="1560"/>
    </row>
    <row r="58" spans="1:11" s="899" customFormat="1" ht="22.5" customHeight="1" thickBot="1">
      <c r="A58" s="1590" t="s">
        <v>1262</v>
      </c>
      <c r="B58" s="952">
        <v>3958.8302491527575</v>
      </c>
      <c r="C58" s="907">
        <v>4206.719409315916</v>
      </c>
      <c r="D58" s="908">
        <v>-247.88916016315852</v>
      </c>
      <c r="F58" s="1560"/>
    </row>
    <row r="59" spans="1:11" ht="15.75">
      <c r="A59" s="1591" t="s">
        <v>1256</v>
      </c>
      <c r="B59" s="951">
        <v>1041.6300000000001</v>
      </c>
      <c r="C59" s="904">
        <v>1089.23</v>
      </c>
      <c r="D59" s="905">
        <f>B59-C59</f>
        <v>-47.599999999999909</v>
      </c>
    </row>
    <row r="60" spans="1:11" ht="16.5" thickBot="1">
      <c r="A60" s="2143" t="s">
        <v>1277</v>
      </c>
      <c r="B60" s="2144">
        <v>1128.43</v>
      </c>
      <c r="C60" s="2145">
        <v>1124.96</v>
      </c>
      <c r="D60" s="2146">
        <f>B60-C60</f>
        <v>3.4700000000000273</v>
      </c>
    </row>
    <row r="63" spans="1:11">
      <c r="G63" s="909"/>
      <c r="H63" s="909"/>
      <c r="I63" s="909"/>
    </row>
    <row r="64" spans="1:11">
      <c r="A64" s="886" t="s">
        <v>1279</v>
      </c>
      <c r="G64" s="909"/>
      <c r="H64" s="2142"/>
      <c r="I64" s="2142"/>
    </row>
    <row r="65" spans="1:9">
      <c r="A65" s="886" t="s">
        <v>483</v>
      </c>
      <c r="G65" s="909"/>
      <c r="H65" s="2142"/>
      <c r="I65" s="2142"/>
    </row>
  </sheetData>
  <hyperlinks>
    <hyperlink ref="A1" location="Menu!A1" display="Return to Menu"/>
  </hyperlinks>
  <pageMargins left="0.7" right="0.7" top="0.75" bottom="0.75" header="0.3" footer="0.3"/>
  <pageSetup scale="73" orientation="portrait" r:id="rId1"/>
  <colBreaks count="1" manualBreakCount="1">
    <brk id="4" max="54"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4"/>
  <sheetViews>
    <sheetView view="pageBreakPreview" zoomScaleNormal="100" zoomScaleSheetLayoutView="100" workbookViewId="0">
      <pane xSplit="1" ySplit="3" topLeftCell="C4" activePane="bottomRight" state="frozen"/>
      <selection activeCell="E35" sqref="E35"/>
      <selection pane="topRight" activeCell="E35" sqref="E35"/>
      <selection pane="bottomLeft" activeCell="E35" sqref="E35"/>
      <selection pane="bottomRight"/>
    </sheetView>
  </sheetViews>
  <sheetFormatPr defaultRowHeight="12.75"/>
  <cols>
    <col min="1" max="1" width="16.7109375" style="909" customWidth="1"/>
    <col min="2" max="4" width="27.42578125" style="909" customWidth="1"/>
    <col min="5" max="5" width="22.5703125" style="909" customWidth="1"/>
    <col min="6" max="6" width="21" style="909" customWidth="1"/>
    <col min="7" max="8" width="19.85546875" style="909" bestFit="1" customWidth="1"/>
    <col min="9" max="9" width="10.85546875" style="909" customWidth="1"/>
    <col min="10" max="10" width="9.140625" style="909"/>
    <col min="11" max="11" width="19.85546875" style="909" bestFit="1" customWidth="1"/>
    <col min="12" max="256" width="9.140625" style="909"/>
    <col min="257" max="257" width="16.7109375" style="909" customWidth="1"/>
    <col min="258" max="260" width="27.42578125" style="909" customWidth="1"/>
    <col min="261" max="261" width="22.5703125" style="909" customWidth="1"/>
    <col min="262" max="262" width="21" style="909" customWidth="1"/>
    <col min="263" max="263" width="18.42578125" style="909" customWidth="1"/>
    <col min="264" max="264" width="10.7109375" style="909" customWidth="1"/>
    <col min="265" max="265" width="10.85546875" style="909" customWidth="1"/>
    <col min="266" max="512" width="9.140625" style="909"/>
    <col min="513" max="513" width="16.7109375" style="909" customWidth="1"/>
    <col min="514" max="516" width="27.42578125" style="909" customWidth="1"/>
    <col min="517" max="517" width="22.5703125" style="909" customWidth="1"/>
    <col min="518" max="518" width="21" style="909" customWidth="1"/>
    <col min="519" max="519" width="18.42578125" style="909" customWidth="1"/>
    <col min="520" max="520" width="10.7109375" style="909" customWidth="1"/>
    <col min="521" max="521" width="10.85546875" style="909" customWidth="1"/>
    <col min="522" max="768" width="9.140625" style="909"/>
    <col min="769" max="769" width="16.7109375" style="909" customWidth="1"/>
    <col min="770" max="772" width="27.42578125" style="909" customWidth="1"/>
    <col min="773" max="773" width="22.5703125" style="909" customWidth="1"/>
    <col min="774" max="774" width="21" style="909" customWidth="1"/>
    <col min="775" max="775" width="18.42578125" style="909" customWidth="1"/>
    <col min="776" max="776" width="10.7109375" style="909" customWidth="1"/>
    <col min="777" max="777" width="10.85546875" style="909" customWidth="1"/>
    <col min="778" max="1024" width="9.140625" style="909"/>
    <col min="1025" max="1025" width="16.7109375" style="909" customWidth="1"/>
    <col min="1026" max="1028" width="27.42578125" style="909" customWidth="1"/>
    <col min="1029" max="1029" width="22.5703125" style="909" customWidth="1"/>
    <col min="1030" max="1030" width="21" style="909" customWidth="1"/>
    <col min="1031" max="1031" width="18.42578125" style="909" customWidth="1"/>
    <col min="1032" max="1032" width="10.7109375" style="909" customWidth="1"/>
    <col min="1033" max="1033" width="10.85546875" style="909" customWidth="1"/>
    <col min="1034" max="1280" width="9.140625" style="909"/>
    <col min="1281" max="1281" width="16.7109375" style="909" customWidth="1"/>
    <col min="1282" max="1284" width="27.42578125" style="909" customWidth="1"/>
    <col min="1285" max="1285" width="22.5703125" style="909" customWidth="1"/>
    <col min="1286" max="1286" width="21" style="909" customWidth="1"/>
    <col min="1287" max="1287" width="18.42578125" style="909" customWidth="1"/>
    <col min="1288" max="1288" width="10.7109375" style="909" customWidth="1"/>
    <col min="1289" max="1289" width="10.85546875" style="909" customWidth="1"/>
    <col min="1290" max="1536" width="9.140625" style="909"/>
    <col min="1537" max="1537" width="16.7109375" style="909" customWidth="1"/>
    <col min="1538" max="1540" width="27.42578125" style="909" customWidth="1"/>
    <col min="1541" max="1541" width="22.5703125" style="909" customWidth="1"/>
    <col min="1542" max="1542" width="21" style="909" customWidth="1"/>
    <col min="1543" max="1543" width="18.42578125" style="909" customWidth="1"/>
    <col min="1544" max="1544" width="10.7109375" style="909" customWidth="1"/>
    <col min="1545" max="1545" width="10.85546875" style="909" customWidth="1"/>
    <col min="1546" max="1792" width="9.140625" style="909"/>
    <col min="1793" max="1793" width="16.7109375" style="909" customWidth="1"/>
    <col min="1794" max="1796" width="27.42578125" style="909" customWidth="1"/>
    <col min="1797" max="1797" width="22.5703125" style="909" customWidth="1"/>
    <col min="1798" max="1798" width="21" style="909" customWidth="1"/>
    <col min="1799" max="1799" width="18.42578125" style="909" customWidth="1"/>
    <col min="1800" max="1800" width="10.7109375" style="909" customWidth="1"/>
    <col min="1801" max="1801" width="10.85546875" style="909" customWidth="1"/>
    <col min="1802" max="2048" width="9.140625" style="909"/>
    <col min="2049" max="2049" width="16.7109375" style="909" customWidth="1"/>
    <col min="2050" max="2052" width="27.42578125" style="909" customWidth="1"/>
    <col min="2053" max="2053" width="22.5703125" style="909" customWidth="1"/>
    <col min="2054" max="2054" width="21" style="909" customWidth="1"/>
    <col min="2055" max="2055" width="18.42578125" style="909" customWidth="1"/>
    <col min="2056" max="2056" width="10.7109375" style="909" customWidth="1"/>
    <col min="2057" max="2057" width="10.85546875" style="909" customWidth="1"/>
    <col min="2058" max="2304" width="9.140625" style="909"/>
    <col min="2305" max="2305" width="16.7109375" style="909" customWidth="1"/>
    <col min="2306" max="2308" width="27.42578125" style="909" customWidth="1"/>
    <col min="2309" max="2309" width="22.5703125" style="909" customWidth="1"/>
    <col min="2310" max="2310" width="21" style="909" customWidth="1"/>
    <col min="2311" max="2311" width="18.42578125" style="909" customWidth="1"/>
    <col min="2312" max="2312" width="10.7109375" style="909" customWidth="1"/>
    <col min="2313" max="2313" width="10.85546875" style="909" customWidth="1"/>
    <col min="2314" max="2560" width="9.140625" style="909"/>
    <col min="2561" max="2561" width="16.7109375" style="909" customWidth="1"/>
    <col min="2562" max="2564" width="27.42578125" style="909" customWidth="1"/>
    <col min="2565" max="2565" width="22.5703125" style="909" customWidth="1"/>
    <col min="2566" max="2566" width="21" style="909" customWidth="1"/>
    <col min="2567" max="2567" width="18.42578125" style="909" customWidth="1"/>
    <col min="2568" max="2568" width="10.7109375" style="909" customWidth="1"/>
    <col min="2569" max="2569" width="10.85546875" style="909" customWidth="1"/>
    <col min="2570" max="2816" width="9.140625" style="909"/>
    <col min="2817" max="2817" width="16.7109375" style="909" customWidth="1"/>
    <col min="2818" max="2820" width="27.42578125" style="909" customWidth="1"/>
    <col min="2821" max="2821" width="22.5703125" style="909" customWidth="1"/>
    <col min="2822" max="2822" width="21" style="909" customWidth="1"/>
    <col min="2823" max="2823" width="18.42578125" style="909" customWidth="1"/>
    <col min="2824" max="2824" width="10.7109375" style="909" customWidth="1"/>
    <col min="2825" max="2825" width="10.85546875" style="909" customWidth="1"/>
    <col min="2826" max="3072" width="9.140625" style="909"/>
    <col min="3073" max="3073" width="16.7109375" style="909" customWidth="1"/>
    <col min="3074" max="3076" width="27.42578125" style="909" customWidth="1"/>
    <col min="3077" max="3077" width="22.5703125" style="909" customWidth="1"/>
    <col min="3078" max="3078" width="21" style="909" customWidth="1"/>
    <col min="3079" max="3079" width="18.42578125" style="909" customWidth="1"/>
    <col min="3080" max="3080" width="10.7109375" style="909" customWidth="1"/>
    <col min="3081" max="3081" width="10.85546875" style="909" customWidth="1"/>
    <col min="3082" max="3328" width="9.140625" style="909"/>
    <col min="3329" max="3329" width="16.7109375" style="909" customWidth="1"/>
    <col min="3330" max="3332" width="27.42578125" style="909" customWidth="1"/>
    <col min="3333" max="3333" width="22.5703125" style="909" customWidth="1"/>
    <col min="3334" max="3334" width="21" style="909" customWidth="1"/>
    <col min="3335" max="3335" width="18.42578125" style="909" customWidth="1"/>
    <col min="3336" max="3336" width="10.7109375" style="909" customWidth="1"/>
    <col min="3337" max="3337" width="10.85546875" style="909" customWidth="1"/>
    <col min="3338" max="3584" width="9.140625" style="909"/>
    <col min="3585" max="3585" width="16.7109375" style="909" customWidth="1"/>
    <col min="3586" max="3588" width="27.42578125" style="909" customWidth="1"/>
    <col min="3589" max="3589" width="22.5703125" style="909" customWidth="1"/>
    <col min="3590" max="3590" width="21" style="909" customWidth="1"/>
    <col min="3591" max="3591" width="18.42578125" style="909" customWidth="1"/>
    <col min="3592" max="3592" width="10.7109375" style="909" customWidth="1"/>
    <col min="3593" max="3593" width="10.85546875" style="909" customWidth="1"/>
    <col min="3594" max="3840" width="9.140625" style="909"/>
    <col min="3841" max="3841" width="16.7109375" style="909" customWidth="1"/>
    <col min="3842" max="3844" width="27.42578125" style="909" customWidth="1"/>
    <col min="3845" max="3845" width="22.5703125" style="909" customWidth="1"/>
    <col min="3846" max="3846" width="21" style="909" customWidth="1"/>
    <col min="3847" max="3847" width="18.42578125" style="909" customWidth="1"/>
    <col min="3848" max="3848" width="10.7109375" style="909" customWidth="1"/>
    <col min="3849" max="3849" width="10.85546875" style="909" customWidth="1"/>
    <col min="3850" max="4096" width="9.140625" style="909"/>
    <col min="4097" max="4097" width="16.7109375" style="909" customWidth="1"/>
    <col min="4098" max="4100" width="27.42578125" style="909" customWidth="1"/>
    <col min="4101" max="4101" width="22.5703125" style="909" customWidth="1"/>
    <col min="4102" max="4102" width="21" style="909" customWidth="1"/>
    <col min="4103" max="4103" width="18.42578125" style="909" customWidth="1"/>
    <col min="4104" max="4104" width="10.7109375" style="909" customWidth="1"/>
    <col min="4105" max="4105" width="10.85546875" style="909" customWidth="1"/>
    <col min="4106" max="4352" width="9.140625" style="909"/>
    <col min="4353" max="4353" width="16.7109375" style="909" customWidth="1"/>
    <col min="4354" max="4356" width="27.42578125" style="909" customWidth="1"/>
    <col min="4357" max="4357" width="22.5703125" style="909" customWidth="1"/>
    <col min="4358" max="4358" width="21" style="909" customWidth="1"/>
    <col min="4359" max="4359" width="18.42578125" style="909" customWidth="1"/>
    <col min="4360" max="4360" width="10.7109375" style="909" customWidth="1"/>
    <col min="4361" max="4361" width="10.85546875" style="909" customWidth="1"/>
    <col min="4362" max="4608" width="9.140625" style="909"/>
    <col min="4609" max="4609" width="16.7109375" style="909" customWidth="1"/>
    <col min="4610" max="4612" width="27.42578125" style="909" customWidth="1"/>
    <col min="4613" max="4613" width="22.5703125" style="909" customWidth="1"/>
    <col min="4614" max="4614" width="21" style="909" customWidth="1"/>
    <col min="4615" max="4615" width="18.42578125" style="909" customWidth="1"/>
    <col min="4616" max="4616" width="10.7109375" style="909" customWidth="1"/>
    <col min="4617" max="4617" width="10.85546875" style="909" customWidth="1"/>
    <col min="4618" max="4864" width="9.140625" style="909"/>
    <col min="4865" max="4865" width="16.7109375" style="909" customWidth="1"/>
    <col min="4866" max="4868" width="27.42578125" style="909" customWidth="1"/>
    <col min="4869" max="4869" width="22.5703125" style="909" customWidth="1"/>
    <col min="4870" max="4870" width="21" style="909" customWidth="1"/>
    <col min="4871" max="4871" width="18.42578125" style="909" customWidth="1"/>
    <col min="4872" max="4872" width="10.7109375" style="909" customWidth="1"/>
    <col min="4873" max="4873" width="10.85546875" style="909" customWidth="1"/>
    <col min="4874" max="5120" width="9.140625" style="909"/>
    <col min="5121" max="5121" width="16.7109375" style="909" customWidth="1"/>
    <col min="5122" max="5124" width="27.42578125" style="909" customWidth="1"/>
    <col min="5125" max="5125" width="22.5703125" style="909" customWidth="1"/>
    <col min="5126" max="5126" width="21" style="909" customWidth="1"/>
    <col min="5127" max="5127" width="18.42578125" style="909" customWidth="1"/>
    <col min="5128" max="5128" width="10.7109375" style="909" customWidth="1"/>
    <col min="5129" max="5129" width="10.85546875" style="909" customWidth="1"/>
    <col min="5130" max="5376" width="9.140625" style="909"/>
    <col min="5377" max="5377" width="16.7109375" style="909" customWidth="1"/>
    <col min="5378" max="5380" width="27.42578125" style="909" customWidth="1"/>
    <col min="5381" max="5381" width="22.5703125" style="909" customWidth="1"/>
    <col min="5382" max="5382" width="21" style="909" customWidth="1"/>
    <col min="5383" max="5383" width="18.42578125" style="909" customWidth="1"/>
    <col min="5384" max="5384" width="10.7109375" style="909" customWidth="1"/>
    <col min="5385" max="5385" width="10.85546875" style="909" customWidth="1"/>
    <col min="5386" max="5632" width="9.140625" style="909"/>
    <col min="5633" max="5633" width="16.7109375" style="909" customWidth="1"/>
    <col min="5634" max="5636" width="27.42578125" style="909" customWidth="1"/>
    <col min="5637" max="5637" width="22.5703125" style="909" customWidth="1"/>
    <col min="5638" max="5638" width="21" style="909" customWidth="1"/>
    <col min="5639" max="5639" width="18.42578125" style="909" customWidth="1"/>
    <col min="5640" max="5640" width="10.7109375" style="909" customWidth="1"/>
    <col min="5641" max="5641" width="10.85546875" style="909" customWidth="1"/>
    <col min="5642" max="5888" width="9.140625" style="909"/>
    <col min="5889" max="5889" width="16.7109375" style="909" customWidth="1"/>
    <col min="5890" max="5892" width="27.42578125" style="909" customWidth="1"/>
    <col min="5893" max="5893" width="22.5703125" style="909" customWidth="1"/>
    <col min="5894" max="5894" width="21" style="909" customWidth="1"/>
    <col min="5895" max="5895" width="18.42578125" style="909" customWidth="1"/>
    <col min="5896" max="5896" width="10.7109375" style="909" customWidth="1"/>
    <col min="5897" max="5897" width="10.85546875" style="909" customWidth="1"/>
    <col min="5898" max="6144" width="9.140625" style="909"/>
    <col min="6145" max="6145" width="16.7109375" style="909" customWidth="1"/>
    <col min="6146" max="6148" width="27.42578125" style="909" customWidth="1"/>
    <col min="6149" max="6149" width="22.5703125" style="909" customWidth="1"/>
    <col min="6150" max="6150" width="21" style="909" customWidth="1"/>
    <col min="6151" max="6151" width="18.42578125" style="909" customWidth="1"/>
    <col min="6152" max="6152" width="10.7109375" style="909" customWidth="1"/>
    <col min="6153" max="6153" width="10.85546875" style="909" customWidth="1"/>
    <col min="6154" max="6400" width="9.140625" style="909"/>
    <col min="6401" max="6401" width="16.7109375" style="909" customWidth="1"/>
    <col min="6402" max="6404" width="27.42578125" style="909" customWidth="1"/>
    <col min="6405" max="6405" width="22.5703125" style="909" customWidth="1"/>
    <col min="6406" max="6406" width="21" style="909" customWidth="1"/>
    <col min="6407" max="6407" width="18.42578125" style="909" customWidth="1"/>
    <col min="6408" max="6408" width="10.7109375" style="909" customWidth="1"/>
    <col min="6409" max="6409" width="10.85546875" style="909" customWidth="1"/>
    <col min="6410" max="6656" width="9.140625" style="909"/>
    <col min="6657" max="6657" width="16.7109375" style="909" customWidth="1"/>
    <col min="6658" max="6660" width="27.42578125" style="909" customWidth="1"/>
    <col min="6661" max="6661" width="22.5703125" style="909" customWidth="1"/>
    <col min="6662" max="6662" width="21" style="909" customWidth="1"/>
    <col min="6663" max="6663" width="18.42578125" style="909" customWidth="1"/>
    <col min="6664" max="6664" width="10.7109375" style="909" customWidth="1"/>
    <col min="6665" max="6665" width="10.85546875" style="909" customWidth="1"/>
    <col min="6666" max="6912" width="9.140625" style="909"/>
    <col min="6913" max="6913" width="16.7109375" style="909" customWidth="1"/>
    <col min="6914" max="6916" width="27.42578125" style="909" customWidth="1"/>
    <col min="6917" max="6917" width="22.5703125" style="909" customWidth="1"/>
    <col min="6918" max="6918" width="21" style="909" customWidth="1"/>
    <col min="6919" max="6919" width="18.42578125" style="909" customWidth="1"/>
    <col min="6920" max="6920" width="10.7109375" style="909" customWidth="1"/>
    <col min="6921" max="6921" width="10.85546875" style="909" customWidth="1"/>
    <col min="6922" max="7168" width="9.140625" style="909"/>
    <col min="7169" max="7169" width="16.7109375" style="909" customWidth="1"/>
    <col min="7170" max="7172" width="27.42578125" style="909" customWidth="1"/>
    <col min="7173" max="7173" width="22.5703125" style="909" customWidth="1"/>
    <col min="7174" max="7174" width="21" style="909" customWidth="1"/>
    <col min="7175" max="7175" width="18.42578125" style="909" customWidth="1"/>
    <col min="7176" max="7176" width="10.7109375" style="909" customWidth="1"/>
    <col min="7177" max="7177" width="10.85546875" style="909" customWidth="1"/>
    <col min="7178" max="7424" width="9.140625" style="909"/>
    <col min="7425" max="7425" width="16.7109375" style="909" customWidth="1"/>
    <col min="7426" max="7428" width="27.42578125" style="909" customWidth="1"/>
    <col min="7429" max="7429" width="22.5703125" style="909" customWidth="1"/>
    <col min="7430" max="7430" width="21" style="909" customWidth="1"/>
    <col min="7431" max="7431" width="18.42578125" style="909" customWidth="1"/>
    <col min="7432" max="7432" width="10.7109375" style="909" customWidth="1"/>
    <col min="7433" max="7433" width="10.85546875" style="909" customWidth="1"/>
    <col min="7434" max="7680" width="9.140625" style="909"/>
    <col min="7681" max="7681" width="16.7109375" style="909" customWidth="1"/>
    <col min="7682" max="7684" width="27.42578125" style="909" customWidth="1"/>
    <col min="7685" max="7685" width="22.5703125" style="909" customWidth="1"/>
    <col min="7686" max="7686" width="21" style="909" customWidth="1"/>
    <col min="7687" max="7687" width="18.42578125" style="909" customWidth="1"/>
    <col min="7688" max="7688" width="10.7109375" style="909" customWidth="1"/>
    <col min="7689" max="7689" width="10.85546875" style="909" customWidth="1"/>
    <col min="7690" max="7936" width="9.140625" style="909"/>
    <col min="7937" max="7937" width="16.7109375" style="909" customWidth="1"/>
    <col min="7938" max="7940" width="27.42578125" style="909" customWidth="1"/>
    <col min="7941" max="7941" width="22.5703125" style="909" customWidth="1"/>
    <col min="7942" max="7942" width="21" style="909" customWidth="1"/>
    <col min="7943" max="7943" width="18.42578125" style="909" customWidth="1"/>
    <col min="7944" max="7944" width="10.7109375" style="909" customWidth="1"/>
    <col min="7945" max="7945" width="10.85546875" style="909" customWidth="1"/>
    <col min="7946" max="8192" width="9.140625" style="909"/>
    <col min="8193" max="8193" width="16.7109375" style="909" customWidth="1"/>
    <col min="8194" max="8196" width="27.42578125" style="909" customWidth="1"/>
    <col min="8197" max="8197" width="22.5703125" style="909" customWidth="1"/>
    <col min="8198" max="8198" width="21" style="909" customWidth="1"/>
    <col min="8199" max="8199" width="18.42578125" style="909" customWidth="1"/>
    <col min="8200" max="8200" width="10.7109375" style="909" customWidth="1"/>
    <col min="8201" max="8201" width="10.85546875" style="909" customWidth="1"/>
    <col min="8202" max="8448" width="9.140625" style="909"/>
    <col min="8449" max="8449" width="16.7109375" style="909" customWidth="1"/>
    <col min="8450" max="8452" width="27.42578125" style="909" customWidth="1"/>
    <col min="8453" max="8453" width="22.5703125" style="909" customWidth="1"/>
    <col min="8454" max="8454" width="21" style="909" customWidth="1"/>
    <col min="8455" max="8455" width="18.42578125" style="909" customWidth="1"/>
    <col min="8456" max="8456" width="10.7109375" style="909" customWidth="1"/>
    <col min="8457" max="8457" width="10.85546875" style="909" customWidth="1"/>
    <col min="8458" max="8704" width="9.140625" style="909"/>
    <col min="8705" max="8705" width="16.7109375" style="909" customWidth="1"/>
    <col min="8706" max="8708" width="27.42578125" style="909" customWidth="1"/>
    <col min="8709" max="8709" width="22.5703125" style="909" customWidth="1"/>
    <col min="8710" max="8710" width="21" style="909" customWidth="1"/>
    <col min="8711" max="8711" width="18.42578125" style="909" customWidth="1"/>
    <col min="8712" max="8712" width="10.7109375" style="909" customWidth="1"/>
    <col min="8713" max="8713" width="10.85546875" style="909" customWidth="1"/>
    <col min="8714" max="8960" width="9.140625" style="909"/>
    <col min="8961" max="8961" width="16.7109375" style="909" customWidth="1"/>
    <col min="8962" max="8964" width="27.42578125" style="909" customWidth="1"/>
    <col min="8965" max="8965" width="22.5703125" style="909" customWidth="1"/>
    <col min="8966" max="8966" width="21" style="909" customWidth="1"/>
    <col min="8967" max="8967" width="18.42578125" style="909" customWidth="1"/>
    <col min="8968" max="8968" width="10.7109375" style="909" customWidth="1"/>
    <col min="8969" max="8969" width="10.85546875" style="909" customWidth="1"/>
    <col min="8970" max="9216" width="9.140625" style="909"/>
    <col min="9217" max="9217" width="16.7109375" style="909" customWidth="1"/>
    <col min="9218" max="9220" width="27.42578125" style="909" customWidth="1"/>
    <col min="9221" max="9221" width="22.5703125" style="909" customWidth="1"/>
    <col min="9222" max="9222" width="21" style="909" customWidth="1"/>
    <col min="9223" max="9223" width="18.42578125" style="909" customWidth="1"/>
    <col min="9224" max="9224" width="10.7109375" style="909" customWidth="1"/>
    <col min="9225" max="9225" width="10.85546875" style="909" customWidth="1"/>
    <col min="9226" max="9472" width="9.140625" style="909"/>
    <col min="9473" max="9473" width="16.7109375" style="909" customWidth="1"/>
    <col min="9474" max="9476" width="27.42578125" style="909" customWidth="1"/>
    <col min="9477" max="9477" width="22.5703125" style="909" customWidth="1"/>
    <col min="9478" max="9478" width="21" style="909" customWidth="1"/>
    <col min="9479" max="9479" width="18.42578125" style="909" customWidth="1"/>
    <col min="9480" max="9480" width="10.7109375" style="909" customWidth="1"/>
    <col min="9481" max="9481" width="10.85546875" style="909" customWidth="1"/>
    <col min="9482" max="9728" width="9.140625" style="909"/>
    <col min="9729" max="9729" width="16.7109375" style="909" customWidth="1"/>
    <col min="9730" max="9732" width="27.42578125" style="909" customWidth="1"/>
    <col min="9733" max="9733" width="22.5703125" style="909" customWidth="1"/>
    <col min="9734" max="9734" width="21" style="909" customWidth="1"/>
    <col min="9735" max="9735" width="18.42578125" style="909" customWidth="1"/>
    <col min="9736" max="9736" width="10.7109375" style="909" customWidth="1"/>
    <col min="9737" max="9737" width="10.85546875" style="909" customWidth="1"/>
    <col min="9738" max="9984" width="9.140625" style="909"/>
    <col min="9985" max="9985" width="16.7109375" style="909" customWidth="1"/>
    <col min="9986" max="9988" width="27.42578125" style="909" customWidth="1"/>
    <col min="9989" max="9989" width="22.5703125" style="909" customWidth="1"/>
    <col min="9990" max="9990" width="21" style="909" customWidth="1"/>
    <col min="9991" max="9991" width="18.42578125" style="909" customWidth="1"/>
    <col min="9992" max="9992" width="10.7109375" style="909" customWidth="1"/>
    <col min="9993" max="9993" width="10.85546875" style="909" customWidth="1"/>
    <col min="9994" max="10240" width="9.140625" style="909"/>
    <col min="10241" max="10241" width="16.7109375" style="909" customWidth="1"/>
    <col min="10242" max="10244" width="27.42578125" style="909" customWidth="1"/>
    <col min="10245" max="10245" width="22.5703125" style="909" customWidth="1"/>
    <col min="10246" max="10246" width="21" style="909" customWidth="1"/>
    <col min="10247" max="10247" width="18.42578125" style="909" customWidth="1"/>
    <col min="10248" max="10248" width="10.7109375" style="909" customWidth="1"/>
    <col min="10249" max="10249" width="10.85546875" style="909" customWidth="1"/>
    <col min="10250" max="10496" width="9.140625" style="909"/>
    <col min="10497" max="10497" width="16.7109375" style="909" customWidth="1"/>
    <col min="10498" max="10500" width="27.42578125" style="909" customWidth="1"/>
    <col min="10501" max="10501" width="22.5703125" style="909" customWidth="1"/>
    <col min="10502" max="10502" width="21" style="909" customWidth="1"/>
    <col min="10503" max="10503" width="18.42578125" style="909" customWidth="1"/>
    <col min="10504" max="10504" width="10.7109375" style="909" customWidth="1"/>
    <col min="10505" max="10505" width="10.85546875" style="909" customWidth="1"/>
    <col min="10506" max="10752" width="9.140625" style="909"/>
    <col min="10753" max="10753" width="16.7109375" style="909" customWidth="1"/>
    <col min="10754" max="10756" width="27.42578125" style="909" customWidth="1"/>
    <col min="10757" max="10757" width="22.5703125" style="909" customWidth="1"/>
    <col min="10758" max="10758" width="21" style="909" customWidth="1"/>
    <col min="10759" max="10759" width="18.42578125" style="909" customWidth="1"/>
    <col min="10760" max="10760" width="10.7109375" style="909" customWidth="1"/>
    <col min="10761" max="10761" width="10.85546875" style="909" customWidth="1"/>
    <col min="10762" max="11008" width="9.140625" style="909"/>
    <col min="11009" max="11009" width="16.7109375" style="909" customWidth="1"/>
    <col min="11010" max="11012" width="27.42578125" style="909" customWidth="1"/>
    <col min="11013" max="11013" width="22.5703125" style="909" customWidth="1"/>
    <col min="11014" max="11014" width="21" style="909" customWidth="1"/>
    <col min="11015" max="11015" width="18.42578125" style="909" customWidth="1"/>
    <col min="11016" max="11016" width="10.7109375" style="909" customWidth="1"/>
    <col min="11017" max="11017" width="10.85546875" style="909" customWidth="1"/>
    <col min="11018" max="11264" width="9.140625" style="909"/>
    <col min="11265" max="11265" width="16.7109375" style="909" customWidth="1"/>
    <col min="11266" max="11268" width="27.42578125" style="909" customWidth="1"/>
    <col min="11269" max="11269" width="22.5703125" style="909" customWidth="1"/>
    <col min="11270" max="11270" width="21" style="909" customWidth="1"/>
    <col min="11271" max="11271" width="18.42578125" style="909" customWidth="1"/>
    <col min="11272" max="11272" width="10.7109375" style="909" customWidth="1"/>
    <col min="11273" max="11273" width="10.85546875" style="909" customWidth="1"/>
    <col min="11274" max="11520" width="9.140625" style="909"/>
    <col min="11521" max="11521" width="16.7109375" style="909" customWidth="1"/>
    <col min="11522" max="11524" width="27.42578125" style="909" customWidth="1"/>
    <col min="11525" max="11525" width="22.5703125" style="909" customWidth="1"/>
    <col min="11526" max="11526" width="21" style="909" customWidth="1"/>
    <col min="11527" max="11527" width="18.42578125" style="909" customWidth="1"/>
    <col min="11528" max="11528" width="10.7109375" style="909" customWidth="1"/>
    <col min="11529" max="11529" width="10.85546875" style="909" customWidth="1"/>
    <col min="11530" max="11776" width="9.140625" style="909"/>
    <col min="11777" max="11777" width="16.7109375" style="909" customWidth="1"/>
    <col min="11778" max="11780" width="27.42578125" style="909" customWidth="1"/>
    <col min="11781" max="11781" width="22.5703125" style="909" customWidth="1"/>
    <col min="11782" max="11782" width="21" style="909" customWidth="1"/>
    <col min="11783" max="11783" width="18.42578125" style="909" customWidth="1"/>
    <col min="11784" max="11784" width="10.7109375" style="909" customWidth="1"/>
    <col min="11785" max="11785" width="10.85546875" style="909" customWidth="1"/>
    <col min="11786" max="12032" width="9.140625" style="909"/>
    <col min="12033" max="12033" width="16.7109375" style="909" customWidth="1"/>
    <col min="12034" max="12036" width="27.42578125" style="909" customWidth="1"/>
    <col min="12037" max="12037" width="22.5703125" style="909" customWidth="1"/>
    <col min="12038" max="12038" width="21" style="909" customWidth="1"/>
    <col min="12039" max="12039" width="18.42578125" style="909" customWidth="1"/>
    <col min="12040" max="12040" width="10.7109375" style="909" customWidth="1"/>
    <col min="12041" max="12041" width="10.85546875" style="909" customWidth="1"/>
    <col min="12042" max="12288" width="9.140625" style="909"/>
    <col min="12289" max="12289" width="16.7109375" style="909" customWidth="1"/>
    <col min="12290" max="12292" width="27.42578125" style="909" customWidth="1"/>
    <col min="12293" max="12293" width="22.5703125" style="909" customWidth="1"/>
    <col min="12294" max="12294" width="21" style="909" customWidth="1"/>
    <col min="12295" max="12295" width="18.42578125" style="909" customWidth="1"/>
    <col min="12296" max="12296" width="10.7109375" style="909" customWidth="1"/>
    <col min="12297" max="12297" width="10.85546875" style="909" customWidth="1"/>
    <col min="12298" max="12544" width="9.140625" style="909"/>
    <col min="12545" max="12545" width="16.7109375" style="909" customWidth="1"/>
    <col min="12546" max="12548" width="27.42578125" style="909" customWidth="1"/>
    <col min="12549" max="12549" width="22.5703125" style="909" customWidth="1"/>
    <col min="12550" max="12550" width="21" style="909" customWidth="1"/>
    <col min="12551" max="12551" width="18.42578125" style="909" customWidth="1"/>
    <col min="12552" max="12552" width="10.7109375" style="909" customWidth="1"/>
    <col min="12553" max="12553" width="10.85546875" style="909" customWidth="1"/>
    <col min="12554" max="12800" width="9.140625" style="909"/>
    <col min="12801" max="12801" width="16.7109375" style="909" customWidth="1"/>
    <col min="12802" max="12804" width="27.42578125" style="909" customWidth="1"/>
    <col min="12805" max="12805" width="22.5703125" style="909" customWidth="1"/>
    <col min="12806" max="12806" width="21" style="909" customWidth="1"/>
    <col min="12807" max="12807" width="18.42578125" style="909" customWidth="1"/>
    <col min="12808" max="12808" width="10.7109375" style="909" customWidth="1"/>
    <col min="12809" max="12809" width="10.85546875" style="909" customWidth="1"/>
    <col min="12810" max="13056" width="9.140625" style="909"/>
    <col min="13057" max="13057" width="16.7109375" style="909" customWidth="1"/>
    <col min="13058" max="13060" width="27.42578125" style="909" customWidth="1"/>
    <col min="13061" max="13061" width="22.5703125" style="909" customWidth="1"/>
    <col min="13062" max="13062" width="21" style="909" customWidth="1"/>
    <col min="13063" max="13063" width="18.42578125" style="909" customWidth="1"/>
    <col min="13064" max="13064" width="10.7109375" style="909" customWidth="1"/>
    <col min="13065" max="13065" width="10.85546875" style="909" customWidth="1"/>
    <col min="13066" max="13312" width="9.140625" style="909"/>
    <col min="13313" max="13313" width="16.7109375" style="909" customWidth="1"/>
    <col min="13314" max="13316" width="27.42578125" style="909" customWidth="1"/>
    <col min="13317" max="13317" width="22.5703125" style="909" customWidth="1"/>
    <col min="13318" max="13318" width="21" style="909" customWidth="1"/>
    <col min="13319" max="13319" width="18.42578125" style="909" customWidth="1"/>
    <col min="13320" max="13320" width="10.7109375" style="909" customWidth="1"/>
    <col min="13321" max="13321" width="10.85546875" style="909" customWidth="1"/>
    <col min="13322" max="13568" width="9.140625" style="909"/>
    <col min="13569" max="13569" width="16.7109375" style="909" customWidth="1"/>
    <col min="13570" max="13572" width="27.42578125" style="909" customWidth="1"/>
    <col min="13573" max="13573" width="22.5703125" style="909" customWidth="1"/>
    <col min="13574" max="13574" width="21" style="909" customWidth="1"/>
    <col min="13575" max="13575" width="18.42578125" style="909" customWidth="1"/>
    <col min="13576" max="13576" width="10.7109375" style="909" customWidth="1"/>
    <col min="13577" max="13577" width="10.85546875" style="909" customWidth="1"/>
    <col min="13578" max="13824" width="9.140625" style="909"/>
    <col min="13825" max="13825" width="16.7109375" style="909" customWidth="1"/>
    <col min="13826" max="13828" width="27.42578125" style="909" customWidth="1"/>
    <col min="13829" max="13829" width="22.5703125" style="909" customWidth="1"/>
    <col min="13830" max="13830" width="21" style="909" customWidth="1"/>
    <col min="13831" max="13831" width="18.42578125" style="909" customWidth="1"/>
    <col min="13832" max="13832" width="10.7109375" style="909" customWidth="1"/>
    <col min="13833" max="13833" width="10.85546875" style="909" customWidth="1"/>
    <col min="13834" max="14080" width="9.140625" style="909"/>
    <col min="14081" max="14081" width="16.7109375" style="909" customWidth="1"/>
    <col min="14082" max="14084" width="27.42578125" style="909" customWidth="1"/>
    <col min="14085" max="14085" width="22.5703125" style="909" customWidth="1"/>
    <col min="14086" max="14086" width="21" style="909" customWidth="1"/>
    <col min="14087" max="14087" width="18.42578125" style="909" customWidth="1"/>
    <col min="14088" max="14088" width="10.7109375" style="909" customWidth="1"/>
    <col min="14089" max="14089" width="10.85546875" style="909" customWidth="1"/>
    <col min="14090" max="14336" width="9.140625" style="909"/>
    <col min="14337" max="14337" width="16.7109375" style="909" customWidth="1"/>
    <col min="14338" max="14340" width="27.42578125" style="909" customWidth="1"/>
    <col min="14341" max="14341" width="22.5703125" style="909" customWidth="1"/>
    <col min="14342" max="14342" width="21" style="909" customWidth="1"/>
    <col min="14343" max="14343" width="18.42578125" style="909" customWidth="1"/>
    <col min="14344" max="14344" width="10.7109375" style="909" customWidth="1"/>
    <col min="14345" max="14345" width="10.85546875" style="909" customWidth="1"/>
    <col min="14346" max="14592" width="9.140625" style="909"/>
    <col min="14593" max="14593" width="16.7109375" style="909" customWidth="1"/>
    <col min="14594" max="14596" width="27.42578125" style="909" customWidth="1"/>
    <col min="14597" max="14597" width="22.5703125" style="909" customWidth="1"/>
    <col min="14598" max="14598" width="21" style="909" customWidth="1"/>
    <col min="14599" max="14599" width="18.42578125" style="909" customWidth="1"/>
    <col min="14600" max="14600" width="10.7109375" style="909" customWidth="1"/>
    <col min="14601" max="14601" width="10.85546875" style="909" customWidth="1"/>
    <col min="14602" max="14848" width="9.140625" style="909"/>
    <col min="14849" max="14849" width="16.7109375" style="909" customWidth="1"/>
    <col min="14850" max="14852" width="27.42578125" style="909" customWidth="1"/>
    <col min="14853" max="14853" width="22.5703125" style="909" customWidth="1"/>
    <col min="14854" max="14854" width="21" style="909" customWidth="1"/>
    <col min="14855" max="14855" width="18.42578125" style="909" customWidth="1"/>
    <col min="14856" max="14856" width="10.7109375" style="909" customWidth="1"/>
    <col min="14857" max="14857" width="10.85546875" style="909" customWidth="1"/>
    <col min="14858" max="15104" width="9.140625" style="909"/>
    <col min="15105" max="15105" width="16.7109375" style="909" customWidth="1"/>
    <col min="15106" max="15108" width="27.42578125" style="909" customWidth="1"/>
    <col min="15109" max="15109" width="22.5703125" style="909" customWidth="1"/>
    <col min="15110" max="15110" width="21" style="909" customWidth="1"/>
    <col min="15111" max="15111" width="18.42578125" style="909" customWidth="1"/>
    <col min="15112" max="15112" width="10.7109375" style="909" customWidth="1"/>
    <col min="15113" max="15113" width="10.85546875" style="909" customWidth="1"/>
    <col min="15114" max="15360" width="9.140625" style="909"/>
    <col min="15361" max="15361" width="16.7109375" style="909" customWidth="1"/>
    <col min="15362" max="15364" width="27.42578125" style="909" customWidth="1"/>
    <col min="15365" max="15365" width="22.5703125" style="909" customWidth="1"/>
    <col min="15366" max="15366" width="21" style="909" customWidth="1"/>
    <col min="15367" max="15367" width="18.42578125" style="909" customWidth="1"/>
    <col min="15368" max="15368" width="10.7109375" style="909" customWidth="1"/>
    <col min="15369" max="15369" width="10.85546875" style="909" customWidth="1"/>
    <col min="15370" max="15616" width="9.140625" style="909"/>
    <col min="15617" max="15617" width="16.7109375" style="909" customWidth="1"/>
    <col min="15618" max="15620" width="27.42578125" style="909" customWidth="1"/>
    <col min="15621" max="15621" width="22.5703125" style="909" customWidth="1"/>
    <col min="15622" max="15622" width="21" style="909" customWidth="1"/>
    <col min="15623" max="15623" width="18.42578125" style="909" customWidth="1"/>
    <col min="15624" max="15624" width="10.7109375" style="909" customWidth="1"/>
    <col min="15625" max="15625" width="10.85546875" style="909" customWidth="1"/>
    <col min="15626" max="15872" width="9.140625" style="909"/>
    <col min="15873" max="15873" width="16.7109375" style="909" customWidth="1"/>
    <col min="15874" max="15876" width="27.42578125" style="909" customWidth="1"/>
    <col min="15877" max="15877" width="22.5703125" style="909" customWidth="1"/>
    <col min="15878" max="15878" width="21" style="909" customWidth="1"/>
    <col min="15879" max="15879" width="18.42578125" style="909" customWidth="1"/>
    <col min="15880" max="15880" width="10.7109375" style="909" customWidth="1"/>
    <col min="15881" max="15881" width="10.85546875" style="909" customWidth="1"/>
    <col min="15882" max="16128" width="9.140625" style="909"/>
    <col min="16129" max="16129" width="16.7109375" style="909" customWidth="1"/>
    <col min="16130" max="16132" width="27.42578125" style="909" customWidth="1"/>
    <col min="16133" max="16133" width="22.5703125" style="909" customWidth="1"/>
    <col min="16134" max="16134" width="21" style="909" customWidth="1"/>
    <col min="16135" max="16135" width="18.42578125" style="909" customWidth="1"/>
    <col min="16136" max="16136" width="10.7109375" style="909" customWidth="1"/>
    <col min="16137" max="16137" width="10.85546875" style="909" customWidth="1"/>
    <col min="16138" max="16384" width="9.140625" style="909"/>
  </cols>
  <sheetData>
    <row r="1" spans="1:4" ht="25.5">
      <c r="A1" s="1664" t="s">
        <v>313</v>
      </c>
    </row>
    <row r="2" spans="1:4" ht="21" customHeight="1" thickBot="1">
      <c r="A2" s="2117" t="s">
        <v>484</v>
      </c>
    </row>
    <row r="3" spans="1:4" ht="33.75" customHeight="1" thickBot="1">
      <c r="A3" s="1665" t="s">
        <v>485</v>
      </c>
      <c r="B3" s="1666" t="s">
        <v>422</v>
      </c>
      <c r="C3" s="1666" t="s">
        <v>423</v>
      </c>
      <c r="D3" s="1667" t="s">
        <v>486</v>
      </c>
    </row>
    <row r="4" spans="1:4" ht="17.25" customHeight="1">
      <c r="A4" s="1598" t="s">
        <v>425</v>
      </c>
      <c r="B4" s="1586">
        <v>423.57189309559743</v>
      </c>
      <c r="C4" s="1586">
        <v>447.56356751011509</v>
      </c>
      <c r="D4" s="1668">
        <v>-23.991674414517661</v>
      </c>
    </row>
    <row r="5" spans="1:4" ht="17.25" customHeight="1">
      <c r="A5" s="1598" t="s">
        <v>426</v>
      </c>
      <c r="B5" s="1586">
        <v>366.47924140554591</v>
      </c>
      <c r="C5" s="1586">
        <v>382.30847004621177</v>
      </c>
      <c r="D5" s="1668">
        <v>-15.82922864066586</v>
      </c>
    </row>
    <row r="6" spans="1:4" ht="17.25" customHeight="1">
      <c r="A6" s="1598" t="s">
        <v>427</v>
      </c>
      <c r="B6" s="1586">
        <v>387.07753276326935</v>
      </c>
      <c r="C6" s="1586">
        <v>447.56356751011509</v>
      </c>
      <c r="D6" s="1668">
        <v>-60.486034746845746</v>
      </c>
    </row>
    <row r="7" spans="1:4" ht="17.25" customHeight="1">
      <c r="A7" s="1598" t="s">
        <v>428</v>
      </c>
      <c r="B7" s="1586">
        <v>455.53156113721116</v>
      </c>
      <c r="C7" s="1586">
        <v>402.78351907800345</v>
      </c>
      <c r="D7" s="1668">
        <v>52.748042059207705</v>
      </c>
    </row>
    <row r="8" spans="1:4" ht="17.25" customHeight="1">
      <c r="A8" s="1598" t="s">
        <v>429</v>
      </c>
      <c r="B8" s="1586">
        <v>1632.660228401624</v>
      </c>
      <c r="C8" s="1586">
        <v>1680.2191241444452</v>
      </c>
      <c r="D8" s="1668">
        <v>-47.558895742821278</v>
      </c>
    </row>
    <row r="9" spans="1:4" ht="17.25" customHeight="1">
      <c r="A9" s="1598" t="s">
        <v>430</v>
      </c>
      <c r="B9" s="1586">
        <v>455.22831531649501</v>
      </c>
      <c r="C9" s="1586">
        <v>459.405428095133</v>
      </c>
      <c r="D9" s="1668">
        <v>-4.1771127786379907</v>
      </c>
    </row>
    <row r="10" spans="1:4" ht="17.25" customHeight="1">
      <c r="A10" s="1598" t="s">
        <v>431</v>
      </c>
      <c r="B10" s="1586">
        <v>475.11407289853202</v>
      </c>
      <c r="C10" s="1586">
        <v>446.29749462683901</v>
      </c>
      <c r="D10" s="1668">
        <v>28.816578271693004</v>
      </c>
    </row>
    <row r="11" spans="1:4" ht="17.25" customHeight="1">
      <c r="A11" s="1598" t="s">
        <v>487</v>
      </c>
      <c r="B11" s="1586">
        <v>448.79878207188699</v>
      </c>
      <c r="C11" s="1586">
        <v>455.96401794368802</v>
      </c>
      <c r="D11" s="1668">
        <v>-7.1652358718010305</v>
      </c>
    </row>
    <row r="12" spans="1:4" ht="17.25" customHeight="1">
      <c r="A12" s="1598" t="s">
        <v>488</v>
      </c>
      <c r="B12" s="1586">
        <v>427.57118439511999</v>
      </c>
      <c r="C12" s="1586">
        <v>445.23801780247499</v>
      </c>
      <c r="D12" s="1668">
        <v>-17.666833407355</v>
      </c>
    </row>
    <row r="13" spans="1:4" ht="17.25" customHeight="1">
      <c r="A13" s="1598" t="s">
        <v>432</v>
      </c>
      <c r="B13" s="1586">
        <v>1806.7123546820339</v>
      </c>
      <c r="C13" s="1586">
        <v>1806.9049584681352</v>
      </c>
      <c r="D13" s="1668">
        <v>-0.19260378610101725</v>
      </c>
    </row>
    <row r="14" spans="1:4" ht="17.25" customHeight="1">
      <c r="A14" s="1598" t="s">
        <v>433</v>
      </c>
      <c r="B14" s="1586">
        <v>388.94012677058703</v>
      </c>
      <c r="C14" s="1586">
        <v>381.49</v>
      </c>
      <c r="D14" s="1668">
        <v>7.4501267705870191</v>
      </c>
    </row>
    <row r="15" spans="1:4" ht="17.25" customHeight="1">
      <c r="A15" s="1598" t="s">
        <v>434</v>
      </c>
      <c r="B15" s="1586">
        <v>436.99864054345602</v>
      </c>
      <c r="C15" s="1586">
        <v>431.29</v>
      </c>
      <c r="D15" s="1668">
        <v>5.7086405434559992</v>
      </c>
    </row>
    <row r="16" spans="1:4" ht="17.25" customHeight="1">
      <c r="A16" s="1598" t="s">
        <v>435</v>
      </c>
      <c r="B16" s="1586">
        <v>416.410948146615</v>
      </c>
      <c r="C16" s="1586">
        <v>431.54</v>
      </c>
      <c r="D16" s="1668">
        <v>-15.129051853385022</v>
      </c>
    </row>
    <row r="17" spans="1:7" ht="17.25" customHeight="1">
      <c r="A17" s="1598" t="s">
        <v>436</v>
      </c>
      <c r="B17" s="1586">
        <v>372.45819876467698</v>
      </c>
      <c r="C17" s="1586">
        <v>369.5</v>
      </c>
      <c r="D17" s="1668">
        <v>2.958198764676979</v>
      </c>
    </row>
    <row r="18" spans="1:7" ht="17.25" customHeight="1">
      <c r="A18" s="1598" t="s">
        <v>437</v>
      </c>
      <c r="B18" s="1586">
        <v>1614.807914225335</v>
      </c>
      <c r="C18" s="1586">
        <v>1613.82</v>
      </c>
      <c r="D18" s="1668">
        <v>0.98791422533508921</v>
      </c>
    </row>
    <row r="19" spans="1:7" ht="17.25" customHeight="1">
      <c r="A19" s="1598" t="s">
        <v>438</v>
      </c>
      <c r="B19" s="1586">
        <v>335.91</v>
      </c>
      <c r="C19" s="1586">
        <v>331.22</v>
      </c>
      <c r="D19" s="1668">
        <v>4.6899999999999977</v>
      </c>
    </row>
    <row r="20" spans="1:7" ht="17.25" customHeight="1">
      <c r="A20" s="1598" t="s">
        <v>439</v>
      </c>
      <c r="B20" s="1586">
        <v>264</v>
      </c>
      <c r="C20" s="1586">
        <v>299.91000000000003</v>
      </c>
      <c r="D20" s="1668">
        <v>-35.910000000000025</v>
      </c>
    </row>
    <row r="21" spans="1:7" ht="17.25" customHeight="1">
      <c r="A21" s="1598" t="s">
        <v>440</v>
      </c>
      <c r="B21" s="1586">
        <v>383.6</v>
      </c>
      <c r="C21" s="1586">
        <v>307.08999999999997</v>
      </c>
      <c r="D21" s="1668">
        <v>76.510000000000048</v>
      </c>
    </row>
    <row r="22" spans="1:7" ht="17.25" customHeight="1">
      <c r="A22" s="1598" t="s">
        <v>441</v>
      </c>
      <c r="B22" s="1586">
        <v>262.12</v>
      </c>
      <c r="C22" s="1586">
        <v>308.10000000000002</v>
      </c>
      <c r="D22" s="1668">
        <v>-45.980000000000018</v>
      </c>
    </row>
    <row r="23" spans="1:7" ht="17.25" customHeight="1">
      <c r="A23" s="1598" t="s">
        <v>442</v>
      </c>
      <c r="B23" s="1586">
        <v>1245.6300000000001</v>
      </c>
      <c r="C23" s="1586">
        <v>1246.32</v>
      </c>
      <c r="D23" s="1668">
        <v>-0.6899999999998272</v>
      </c>
    </row>
    <row r="24" spans="1:7" ht="17.25" customHeight="1">
      <c r="A24" s="1598" t="s">
        <v>443</v>
      </c>
      <c r="B24" s="1586">
        <v>251.48048842329098</v>
      </c>
      <c r="C24" s="1586">
        <v>258.67770551518578</v>
      </c>
      <c r="D24" s="1668">
        <v>-7.1972170918947995</v>
      </c>
    </row>
    <row r="25" spans="1:7" ht="17.25" customHeight="1">
      <c r="A25" s="1598" t="s">
        <v>489</v>
      </c>
      <c r="B25" s="1586">
        <v>207.63117777303898</v>
      </c>
      <c r="C25" s="1586">
        <v>261.16086859589336</v>
      </c>
      <c r="D25" s="1668">
        <v>-53.529690822854377</v>
      </c>
      <c r="G25" s="2142"/>
    </row>
    <row r="26" spans="1:7" ht="17.25" customHeight="1">
      <c r="A26" s="1598" t="s">
        <v>445</v>
      </c>
      <c r="B26" s="1586">
        <v>337.74661091809008</v>
      </c>
      <c r="C26" s="1586">
        <v>283.83157564356145</v>
      </c>
      <c r="D26" s="1668">
        <v>53.915035274528634</v>
      </c>
    </row>
    <row r="27" spans="1:7" ht="17.25" customHeight="1">
      <c r="A27" s="1598" t="s">
        <v>446</v>
      </c>
      <c r="B27" s="1586">
        <v>272.93425077746224</v>
      </c>
      <c r="C27" s="1586">
        <v>280.82815210311702</v>
      </c>
      <c r="D27" s="1668">
        <v>-7.893901325654781</v>
      </c>
    </row>
    <row r="28" spans="1:7" ht="17.25" customHeight="1">
      <c r="A28" s="1598" t="s">
        <v>447</v>
      </c>
      <c r="B28" s="1586">
        <v>1069.7925278918824</v>
      </c>
      <c r="C28" s="1586">
        <v>1084.4983018577577</v>
      </c>
      <c r="D28" s="1668">
        <v>-14.705773965875323</v>
      </c>
    </row>
    <row r="29" spans="1:7" ht="17.25" customHeight="1">
      <c r="A29" s="1598" t="s">
        <v>448</v>
      </c>
      <c r="B29" s="1586">
        <v>294.66919102823903</v>
      </c>
      <c r="C29" s="1586">
        <v>294.06626086325656</v>
      </c>
      <c r="D29" s="1668">
        <v>0.60293016498246743</v>
      </c>
      <c r="E29" s="1669"/>
    </row>
    <row r="30" spans="1:7" ht="17.25" customHeight="1">
      <c r="A30" s="1598" t="s">
        <v>449</v>
      </c>
      <c r="B30" s="1586">
        <v>303.12338095034005</v>
      </c>
      <c r="C30" s="1586">
        <v>299.22410811041584</v>
      </c>
      <c r="D30" s="1668">
        <v>3.8992728399242083</v>
      </c>
      <c r="E30" s="1669"/>
    </row>
    <row r="31" spans="1:7" ht="17.25" customHeight="1">
      <c r="A31" s="1598" t="s">
        <v>490</v>
      </c>
      <c r="B31" s="1586">
        <v>385.828707004291</v>
      </c>
      <c r="C31" s="1586">
        <v>378.40341712239513</v>
      </c>
      <c r="D31" s="1668">
        <v>7.4252898818958784</v>
      </c>
      <c r="E31" s="1669"/>
    </row>
    <row r="32" spans="1:7" ht="17.25" customHeight="1">
      <c r="A32" s="1598" t="s">
        <v>491</v>
      </c>
      <c r="B32" s="1586">
        <v>369.96261320019397</v>
      </c>
      <c r="C32" s="1586">
        <v>381.92261301005095</v>
      </c>
      <c r="D32" s="1668">
        <v>-11.959999809856981</v>
      </c>
      <c r="E32" s="1669"/>
    </row>
    <row r="33" spans="1:11" ht="17.25" customHeight="1">
      <c r="A33" s="1598" t="s">
        <v>481</v>
      </c>
      <c r="B33" s="1586">
        <v>1353.5838921830641</v>
      </c>
      <c r="C33" s="1586">
        <v>1353.6163991061185</v>
      </c>
      <c r="D33" s="1668">
        <v>-3.2506923054370418E-2</v>
      </c>
      <c r="E33" s="1669"/>
      <c r="G33" s="2142"/>
      <c r="H33" s="2142"/>
      <c r="K33" s="2142"/>
    </row>
    <row r="34" spans="1:11" ht="17.25" customHeight="1">
      <c r="A34" s="1598" t="s">
        <v>533</v>
      </c>
      <c r="B34" s="1586">
        <v>424.2289328152649</v>
      </c>
      <c r="C34" s="1586">
        <v>425.07277059682411</v>
      </c>
      <c r="D34" s="1668">
        <f>B34-C34</f>
        <v>-0.84383778155921618</v>
      </c>
      <c r="E34" s="1669"/>
      <c r="G34" s="2142"/>
      <c r="H34" s="2142"/>
      <c r="K34" s="2142"/>
    </row>
    <row r="35" spans="1:11" ht="17.25" customHeight="1">
      <c r="A35" s="1598" t="s">
        <v>534</v>
      </c>
      <c r="B35" s="1586">
        <v>428.04537080763009</v>
      </c>
      <c r="C35" s="1586">
        <v>413.34541417300102</v>
      </c>
      <c r="D35" s="1668">
        <f t="shared" ref="D35:D38" si="0">B35-C35</f>
        <v>14.699956634629075</v>
      </c>
      <c r="E35" s="1669"/>
      <c r="G35" s="1669"/>
      <c r="H35" s="1669"/>
    </row>
    <row r="36" spans="1:11" ht="17.25" customHeight="1">
      <c r="A36" s="1612" t="s">
        <v>535</v>
      </c>
      <c r="B36" s="2052">
        <v>457.04386201699128</v>
      </c>
      <c r="C36" s="1586">
        <v>430.74773743428506</v>
      </c>
      <c r="D36" s="1668">
        <f t="shared" si="0"/>
        <v>26.296124582706227</v>
      </c>
      <c r="E36" s="1669"/>
    </row>
    <row r="37" spans="1:11" ht="17.25" customHeight="1">
      <c r="A37" s="1612" t="s">
        <v>1235</v>
      </c>
      <c r="B37" s="2052">
        <v>471.10635066211171</v>
      </c>
      <c r="C37" s="1586">
        <v>462.11500522537528</v>
      </c>
      <c r="D37" s="1668">
        <f t="shared" si="0"/>
        <v>8.9913454367364238</v>
      </c>
      <c r="E37" s="1669"/>
    </row>
    <row r="38" spans="1:11" ht="17.25" customHeight="1">
      <c r="A38" s="1612" t="s">
        <v>1262</v>
      </c>
      <c r="B38" s="2052">
        <v>1780.424516301998</v>
      </c>
      <c r="C38" s="1586">
        <v>1731.2809274294855</v>
      </c>
      <c r="D38" s="1668">
        <f t="shared" si="0"/>
        <v>49.14358887251251</v>
      </c>
      <c r="E38" s="1669"/>
    </row>
    <row r="39" spans="1:11" ht="20.100000000000001" customHeight="1">
      <c r="A39" s="1598" t="s">
        <v>1255</v>
      </c>
      <c r="B39" s="1670"/>
      <c r="C39" s="2147">
        <v>437.10680690390996</v>
      </c>
      <c r="D39" s="1668">
        <v>426.20324230184002</v>
      </c>
    </row>
    <row r="40" spans="1:11" ht="17.25" customHeight="1" thickBot="1">
      <c r="A40" s="2118" t="s">
        <v>1280</v>
      </c>
      <c r="B40" s="2119"/>
      <c r="C40" s="2120">
        <v>427.31038646959001</v>
      </c>
      <c r="D40" s="2121">
        <v>414.00280735682003</v>
      </c>
      <c r="E40" s="1669"/>
    </row>
    <row r="41" spans="1:11" ht="20.100000000000001" customHeight="1">
      <c r="B41" s="1670"/>
      <c r="C41" s="1670"/>
    </row>
    <row r="42" spans="1:11" ht="20.100000000000001" customHeight="1">
      <c r="B42" s="1670"/>
      <c r="C42" s="1670"/>
    </row>
    <row r="43" spans="1:11" ht="20.100000000000001" customHeight="1">
      <c r="A43" s="909" t="s">
        <v>482</v>
      </c>
      <c r="B43" s="1671"/>
      <c r="C43" s="1671"/>
    </row>
    <row r="44" spans="1:11">
      <c r="A44" s="909" t="s">
        <v>483</v>
      </c>
    </row>
  </sheetData>
  <hyperlinks>
    <hyperlink ref="A1" location="Menu!A1" display="Return to Menu"/>
  </hyperlinks>
  <pageMargins left="0.70866141732283472" right="0.70866141732283472" top="0.74803149606299213" bottom="0.74803149606299213" header="0.31496062992125984" footer="0.31496062992125984"/>
  <pageSetup paperSize="9" scale="73"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view="pageBreakPreview" zoomScaleNormal="82" zoomScaleSheetLayoutView="100" workbookViewId="0">
      <pane xSplit="1" ySplit="4" topLeftCell="B26" activePane="bottomRight" state="frozen"/>
      <selection activeCell="E35" sqref="E35"/>
      <selection pane="topRight" activeCell="E35" sqref="E35"/>
      <selection pane="bottomLeft" activeCell="E35" sqref="E35"/>
      <selection pane="bottomRight"/>
    </sheetView>
  </sheetViews>
  <sheetFormatPr defaultRowHeight="12.75"/>
  <cols>
    <col min="1" max="1" width="15.7109375" style="886" customWidth="1"/>
    <col min="2" max="6" width="20.5703125" style="956" customWidth="1"/>
    <col min="7" max="7" width="11.5703125" style="886" customWidth="1"/>
    <col min="8" max="8" width="12.42578125" style="886" customWidth="1"/>
    <col min="9" max="9" width="13.85546875" style="886" customWidth="1"/>
    <col min="10" max="10" width="11" style="886" customWidth="1"/>
    <col min="11" max="11" width="11.28515625" style="886" customWidth="1"/>
    <col min="12" max="16" width="6.42578125" style="886" customWidth="1"/>
    <col min="17" max="256" width="9.140625" style="886"/>
    <col min="257" max="257" width="15.7109375" style="886" customWidth="1"/>
    <col min="258" max="262" width="16.5703125" style="886" customWidth="1"/>
    <col min="263" max="263" width="11.5703125" style="886" customWidth="1"/>
    <col min="264" max="264" width="12.42578125" style="886" customWidth="1"/>
    <col min="265" max="265" width="13.85546875" style="886" customWidth="1"/>
    <col min="266" max="266" width="11" style="886" customWidth="1"/>
    <col min="267" max="267" width="11.28515625" style="886" customWidth="1"/>
    <col min="268" max="272" width="6.42578125" style="886" customWidth="1"/>
    <col min="273" max="512" width="9.140625" style="886"/>
    <col min="513" max="513" width="15.7109375" style="886" customWidth="1"/>
    <col min="514" max="518" width="16.5703125" style="886" customWidth="1"/>
    <col min="519" max="519" width="11.5703125" style="886" customWidth="1"/>
    <col min="520" max="520" width="12.42578125" style="886" customWidth="1"/>
    <col min="521" max="521" width="13.85546875" style="886" customWidth="1"/>
    <col min="522" max="522" width="11" style="886" customWidth="1"/>
    <col min="523" max="523" width="11.28515625" style="886" customWidth="1"/>
    <col min="524" max="528" width="6.42578125" style="886" customWidth="1"/>
    <col min="529" max="768" width="9.140625" style="886"/>
    <col min="769" max="769" width="15.7109375" style="886" customWidth="1"/>
    <col min="770" max="774" width="16.5703125" style="886" customWidth="1"/>
    <col min="775" max="775" width="11.5703125" style="886" customWidth="1"/>
    <col min="776" max="776" width="12.42578125" style="886" customWidth="1"/>
    <col min="777" max="777" width="13.85546875" style="886" customWidth="1"/>
    <col min="778" max="778" width="11" style="886" customWidth="1"/>
    <col min="779" max="779" width="11.28515625" style="886" customWidth="1"/>
    <col min="780" max="784" width="6.42578125" style="886" customWidth="1"/>
    <col min="785" max="1024" width="9.140625" style="886"/>
    <col min="1025" max="1025" width="15.7109375" style="886" customWidth="1"/>
    <col min="1026" max="1030" width="16.5703125" style="886" customWidth="1"/>
    <col min="1031" max="1031" width="11.5703125" style="886" customWidth="1"/>
    <col min="1032" max="1032" width="12.42578125" style="886" customWidth="1"/>
    <col min="1033" max="1033" width="13.85546875" style="886" customWidth="1"/>
    <col min="1034" max="1034" width="11" style="886" customWidth="1"/>
    <col min="1035" max="1035" width="11.28515625" style="886" customWidth="1"/>
    <col min="1036" max="1040" width="6.42578125" style="886" customWidth="1"/>
    <col min="1041" max="1280" width="9.140625" style="886"/>
    <col min="1281" max="1281" width="15.7109375" style="886" customWidth="1"/>
    <col min="1282" max="1286" width="16.5703125" style="886" customWidth="1"/>
    <col min="1287" max="1287" width="11.5703125" style="886" customWidth="1"/>
    <col min="1288" max="1288" width="12.42578125" style="886" customWidth="1"/>
    <col min="1289" max="1289" width="13.85546875" style="886" customWidth="1"/>
    <col min="1290" max="1290" width="11" style="886" customWidth="1"/>
    <col min="1291" max="1291" width="11.28515625" style="886" customWidth="1"/>
    <col min="1292" max="1296" width="6.42578125" style="886" customWidth="1"/>
    <col min="1297" max="1536" width="9.140625" style="886"/>
    <col min="1537" max="1537" width="15.7109375" style="886" customWidth="1"/>
    <col min="1538" max="1542" width="16.5703125" style="886" customWidth="1"/>
    <col min="1543" max="1543" width="11.5703125" style="886" customWidth="1"/>
    <col min="1544" max="1544" width="12.42578125" style="886" customWidth="1"/>
    <col min="1545" max="1545" width="13.85546875" style="886" customWidth="1"/>
    <col min="1546" max="1546" width="11" style="886" customWidth="1"/>
    <col min="1547" max="1547" width="11.28515625" style="886" customWidth="1"/>
    <col min="1548" max="1552" width="6.42578125" style="886" customWidth="1"/>
    <col min="1553" max="1792" width="9.140625" style="886"/>
    <col min="1793" max="1793" width="15.7109375" style="886" customWidth="1"/>
    <col min="1794" max="1798" width="16.5703125" style="886" customWidth="1"/>
    <col min="1799" max="1799" width="11.5703125" style="886" customWidth="1"/>
    <col min="1800" max="1800" width="12.42578125" style="886" customWidth="1"/>
    <col min="1801" max="1801" width="13.85546875" style="886" customWidth="1"/>
    <col min="1802" max="1802" width="11" style="886" customWidth="1"/>
    <col min="1803" max="1803" width="11.28515625" style="886" customWidth="1"/>
    <col min="1804" max="1808" width="6.42578125" style="886" customWidth="1"/>
    <col min="1809" max="2048" width="9.140625" style="886"/>
    <col min="2049" max="2049" width="15.7109375" style="886" customWidth="1"/>
    <col min="2050" max="2054" width="16.5703125" style="886" customWidth="1"/>
    <col min="2055" max="2055" width="11.5703125" style="886" customWidth="1"/>
    <col min="2056" max="2056" width="12.42578125" style="886" customWidth="1"/>
    <col min="2057" max="2057" width="13.85546875" style="886" customWidth="1"/>
    <col min="2058" max="2058" width="11" style="886" customWidth="1"/>
    <col min="2059" max="2059" width="11.28515625" style="886" customWidth="1"/>
    <col min="2060" max="2064" width="6.42578125" style="886" customWidth="1"/>
    <col min="2065" max="2304" width="9.140625" style="886"/>
    <col min="2305" max="2305" width="15.7109375" style="886" customWidth="1"/>
    <col min="2306" max="2310" width="16.5703125" style="886" customWidth="1"/>
    <col min="2311" max="2311" width="11.5703125" style="886" customWidth="1"/>
    <col min="2312" max="2312" width="12.42578125" style="886" customWidth="1"/>
    <col min="2313" max="2313" width="13.85546875" style="886" customWidth="1"/>
    <col min="2314" max="2314" width="11" style="886" customWidth="1"/>
    <col min="2315" max="2315" width="11.28515625" style="886" customWidth="1"/>
    <col min="2316" max="2320" width="6.42578125" style="886" customWidth="1"/>
    <col min="2321" max="2560" width="9.140625" style="886"/>
    <col min="2561" max="2561" width="15.7109375" style="886" customWidth="1"/>
    <col min="2562" max="2566" width="16.5703125" style="886" customWidth="1"/>
    <col min="2567" max="2567" width="11.5703125" style="886" customWidth="1"/>
    <col min="2568" max="2568" width="12.42578125" style="886" customWidth="1"/>
    <col min="2569" max="2569" width="13.85546875" style="886" customWidth="1"/>
    <col min="2570" max="2570" width="11" style="886" customWidth="1"/>
    <col min="2571" max="2571" width="11.28515625" style="886" customWidth="1"/>
    <col min="2572" max="2576" width="6.42578125" style="886" customWidth="1"/>
    <col min="2577" max="2816" width="9.140625" style="886"/>
    <col min="2817" max="2817" width="15.7109375" style="886" customWidth="1"/>
    <col min="2818" max="2822" width="16.5703125" style="886" customWidth="1"/>
    <col min="2823" max="2823" width="11.5703125" style="886" customWidth="1"/>
    <col min="2824" max="2824" width="12.42578125" style="886" customWidth="1"/>
    <col min="2825" max="2825" width="13.85546875" style="886" customWidth="1"/>
    <col min="2826" max="2826" width="11" style="886" customWidth="1"/>
    <col min="2827" max="2827" width="11.28515625" style="886" customWidth="1"/>
    <col min="2828" max="2832" width="6.42578125" style="886" customWidth="1"/>
    <col min="2833" max="3072" width="9.140625" style="886"/>
    <col min="3073" max="3073" width="15.7109375" style="886" customWidth="1"/>
    <col min="3074" max="3078" width="16.5703125" style="886" customWidth="1"/>
    <col min="3079" max="3079" width="11.5703125" style="886" customWidth="1"/>
    <col min="3080" max="3080" width="12.42578125" style="886" customWidth="1"/>
    <col min="3081" max="3081" width="13.85546875" style="886" customWidth="1"/>
    <col min="3082" max="3082" width="11" style="886" customWidth="1"/>
    <col min="3083" max="3083" width="11.28515625" style="886" customWidth="1"/>
    <col min="3084" max="3088" width="6.42578125" style="886" customWidth="1"/>
    <col min="3089" max="3328" width="9.140625" style="886"/>
    <col min="3329" max="3329" width="15.7109375" style="886" customWidth="1"/>
    <col min="3330" max="3334" width="16.5703125" style="886" customWidth="1"/>
    <col min="3335" max="3335" width="11.5703125" style="886" customWidth="1"/>
    <col min="3336" max="3336" width="12.42578125" style="886" customWidth="1"/>
    <col min="3337" max="3337" width="13.85546875" style="886" customWidth="1"/>
    <col min="3338" max="3338" width="11" style="886" customWidth="1"/>
    <col min="3339" max="3339" width="11.28515625" style="886" customWidth="1"/>
    <col min="3340" max="3344" width="6.42578125" style="886" customWidth="1"/>
    <col min="3345" max="3584" width="9.140625" style="886"/>
    <col min="3585" max="3585" width="15.7109375" style="886" customWidth="1"/>
    <col min="3586" max="3590" width="16.5703125" style="886" customWidth="1"/>
    <col min="3591" max="3591" width="11.5703125" style="886" customWidth="1"/>
    <col min="3592" max="3592" width="12.42578125" style="886" customWidth="1"/>
    <col min="3593" max="3593" width="13.85546875" style="886" customWidth="1"/>
    <col min="3594" max="3594" width="11" style="886" customWidth="1"/>
    <col min="3595" max="3595" width="11.28515625" style="886" customWidth="1"/>
    <col min="3596" max="3600" width="6.42578125" style="886" customWidth="1"/>
    <col min="3601" max="3840" width="9.140625" style="886"/>
    <col min="3841" max="3841" width="15.7109375" style="886" customWidth="1"/>
    <col min="3842" max="3846" width="16.5703125" style="886" customWidth="1"/>
    <col min="3847" max="3847" width="11.5703125" style="886" customWidth="1"/>
    <col min="3848" max="3848" width="12.42578125" style="886" customWidth="1"/>
    <col min="3849" max="3849" width="13.85546875" style="886" customWidth="1"/>
    <col min="3850" max="3850" width="11" style="886" customWidth="1"/>
    <col min="3851" max="3851" width="11.28515625" style="886" customWidth="1"/>
    <col min="3852" max="3856" width="6.42578125" style="886" customWidth="1"/>
    <col min="3857" max="4096" width="9.140625" style="886"/>
    <col min="4097" max="4097" width="15.7109375" style="886" customWidth="1"/>
    <col min="4098" max="4102" width="16.5703125" style="886" customWidth="1"/>
    <col min="4103" max="4103" width="11.5703125" style="886" customWidth="1"/>
    <col min="4104" max="4104" width="12.42578125" style="886" customWidth="1"/>
    <col min="4105" max="4105" width="13.85546875" style="886" customWidth="1"/>
    <col min="4106" max="4106" width="11" style="886" customWidth="1"/>
    <col min="4107" max="4107" width="11.28515625" style="886" customWidth="1"/>
    <col min="4108" max="4112" width="6.42578125" style="886" customWidth="1"/>
    <col min="4113" max="4352" width="9.140625" style="886"/>
    <col min="4353" max="4353" width="15.7109375" style="886" customWidth="1"/>
    <col min="4354" max="4358" width="16.5703125" style="886" customWidth="1"/>
    <col min="4359" max="4359" width="11.5703125" style="886" customWidth="1"/>
    <col min="4360" max="4360" width="12.42578125" style="886" customWidth="1"/>
    <col min="4361" max="4361" width="13.85546875" style="886" customWidth="1"/>
    <col min="4362" max="4362" width="11" style="886" customWidth="1"/>
    <col min="4363" max="4363" width="11.28515625" style="886" customWidth="1"/>
    <col min="4364" max="4368" width="6.42578125" style="886" customWidth="1"/>
    <col min="4369" max="4608" width="9.140625" style="886"/>
    <col min="4609" max="4609" width="15.7109375" style="886" customWidth="1"/>
    <col min="4610" max="4614" width="16.5703125" style="886" customWidth="1"/>
    <col min="4615" max="4615" width="11.5703125" style="886" customWidth="1"/>
    <col min="4616" max="4616" width="12.42578125" style="886" customWidth="1"/>
    <col min="4617" max="4617" width="13.85546875" style="886" customWidth="1"/>
    <col min="4618" max="4618" width="11" style="886" customWidth="1"/>
    <col min="4619" max="4619" width="11.28515625" style="886" customWidth="1"/>
    <col min="4620" max="4624" width="6.42578125" style="886" customWidth="1"/>
    <col min="4625" max="4864" width="9.140625" style="886"/>
    <col min="4865" max="4865" width="15.7109375" style="886" customWidth="1"/>
    <col min="4866" max="4870" width="16.5703125" style="886" customWidth="1"/>
    <col min="4871" max="4871" width="11.5703125" style="886" customWidth="1"/>
    <col min="4872" max="4872" width="12.42578125" style="886" customWidth="1"/>
    <col min="4873" max="4873" width="13.85546875" style="886" customWidth="1"/>
    <col min="4874" max="4874" width="11" style="886" customWidth="1"/>
    <col min="4875" max="4875" width="11.28515625" style="886" customWidth="1"/>
    <col min="4876" max="4880" width="6.42578125" style="886" customWidth="1"/>
    <col min="4881" max="5120" width="9.140625" style="886"/>
    <col min="5121" max="5121" width="15.7109375" style="886" customWidth="1"/>
    <col min="5122" max="5126" width="16.5703125" style="886" customWidth="1"/>
    <col min="5127" max="5127" width="11.5703125" style="886" customWidth="1"/>
    <col min="5128" max="5128" width="12.42578125" style="886" customWidth="1"/>
    <col min="5129" max="5129" width="13.85546875" style="886" customWidth="1"/>
    <col min="5130" max="5130" width="11" style="886" customWidth="1"/>
    <col min="5131" max="5131" width="11.28515625" style="886" customWidth="1"/>
    <col min="5132" max="5136" width="6.42578125" style="886" customWidth="1"/>
    <col min="5137" max="5376" width="9.140625" style="886"/>
    <col min="5377" max="5377" width="15.7109375" style="886" customWidth="1"/>
    <col min="5378" max="5382" width="16.5703125" style="886" customWidth="1"/>
    <col min="5383" max="5383" width="11.5703125" style="886" customWidth="1"/>
    <col min="5384" max="5384" width="12.42578125" style="886" customWidth="1"/>
    <col min="5385" max="5385" width="13.85546875" style="886" customWidth="1"/>
    <col min="5386" max="5386" width="11" style="886" customWidth="1"/>
    <col min="5387" max="5387" width="11.28515625" style="886" customWidth="1"/>
    <col min="5388" max="5392" width="6.42578125" style="886" customWidth="1"/>
    <col min="5393" max="5632" width="9.140625" style="886"/>
    <col min="5633" max="5633" width="15.7109375" style="886" customWidth="1"/>
    <col min="5634" max="5638" width="16.5703125" style="886" customWidth="1"/>
    <col min="5639" max="5639" width="11.5703125" style="886" customWidth="1"/>
    <col min="5640" max="5640" width="12.42578125" style="886" customWidth="1"/>
    <col min="5641" max="5641" width="13.85546875" style="886" customWidth="1"/>
    <col min="5642" max="5642" width="11" style="886" customWidth="1"/>
    <col min="5643" max="5643" width="11.28515625" style="886" customWidth="1"/>
    <col min="5644" max="5648" width="6.42578125" style="886" customWidth="1"/>
    <col min="5649" max="5888" width="9.140625" style="886"/>
    <col min="5889" max="5889" width="15.7109375" style="886" customWidth="1"/>
    <col min="5890" max="5894" width="16.5703125" style="886" customWidth="1"/>
    <col min="5895" max="5895" width="11.5703125" style="886" customWidth="1"/>
    <col min="5896" max="5896" width="12.42578125" style="886" customWidth="1"/>
    <col min="5897" max="5897" width="13.85546875" style="886" customWidth="1"/>
    <col min="5898" max="5898" width="11" style="886" customWidth="1"/>
    <col min="5899" max="5899" width="11.28515625" style="886" customWidth="1"/>
    <col min="5900" max="5904" width="6.42578125" style="886" customWidth="1"/>
    <col min="5905" max="6144" width="9.140625" style="886"/>
    <col min="6145" max="6145" width="15.7109375" style="886" customWidth="1"/>
    <col min="6146" max="6150" width="16.5703125" style="886" customWidth="1"/>
    <col min="6151" max="6151" width="11.5703125" style="886" customWidth="1"/>
    <col min="6152" max="6152" width="12.42578125" style="886" customWidth="1"/>
    <col min="6153" max="6153" width="13.85546875" style="886" customWidth="1"/>
    <col min="6154" max="6154" width="11" style="886" customWidth="1"/>
    <col min="6155" max="6155" width="11.28515625" style="886" customWidth="1"/>
    <col min="6156" max="6160" width="6.42578125" style="886" customWidth="1"/>
    <col min="6161" max="6400" width="9.140625" style="886"/>
    <col min="6401" max="6401" width="15.7109375" style="886" customWidth="1"/>
    <col min="6402" max="6406" width="16.5703125" style="886" customWidth="1"/>
    <col min="6407" max="6407" width="11.5703125" style="886" customWidth="1"/>
    <col min="6408" max="6408" width="12.42578125" style="886" customWidth="1"/>
    <col min="6409" max="6409" width="13.85546875" style="886" customWidth="1"/>
    <col min="6410" max="6410" width="11" style="886" customWidth="1"/>
    <col min="6411" max="6411" width="11.28515625" style="886" customWidth="1"/>
    <col min="6412" max="6416" width="6.42578125" style="886" customWidth="1"/>
    <col min="6417" max="6656" width="9.140625" style="886"/>
    <col min="6657" max="6657" width="15.7109375" style="886" customWidth="1"/>
    <col min="6658" max="6662" width="16.5703125" style="886" customWidth="1"/>
    <col min="6663" max="6663" width="11.5703125" style="886" customWidth="1"/>
    <col min="6664" max="6664" width="12.42578125" style="886" customWidth="1"/>
    <col min="6665" max="6665" width="13.85546875" style="886" customWidth="1"/>
    <col min="6666" max="6666" width="11" style="886" customWidth="1"/>
    <col min="6667" max="6667" width="11.28515625" style="886" customWidth="1"/>
    <col min="6668" max="6672" width="6.42578125" style="886" customWidth="1"/>
    <col min="6673" max="6912" width="9.140625" style="886"/>
    <col min="6913" max="6913" width="15.7109375" style="886" customWidth="1"/>
    <col min="6914" max="6918" width="16.5703125" style="886" customWidth="1"/>
    <col min="6919" max="6919" width="11.5703125" style="886" customWidth="1"/>
    <col min="6920" max="6920" width="12.42578125" style="886" customWidth="1"/>
    <col min="6921" max="6921" width="13.85546875" style="886" customWidth="1"/>
    <col min="6922" max="6922" width="11" style="886" customWidth="1"/>
    <col min="6923" max="6923" width="11.28515625" style="886" customWidth="1"/>
    <col min="6924" max="6928" width="6.42578125" style="886" customWidth="1"/>
    <col min="6929" max="7168" width="9.140625" style="886"/>
    <col min="7169" max="7169" width="15.7109375" style="886" customWidth="1"/>
    <col min="7170" max="7174" width="16.5703125" style="886" customWidth="1"/>
    <col min="7175" max="7175" width="11.5703125" style="886" customWidth="1"/>
    <col min="7176" max="7176" width="12.42578125" style="886" customWidth="1"/>
    <col min="7177" max="7177" width="13.85546875" style="886" customWidth="1"/>
    <col min="7178" max="7178" width="11" style="886" customWidth="1"/>
    <col min="7179" max="7179" width="11.28515625" style="886" customWidth="1"/>
    <col min="7180" max="7184" width="6.42578125" style="886" customWidth="1"/>
    <col min="7185" max="7424" width="9.140625" style="886"/>
    <col min="7425" max="7425" width="15.7109375" style="886" customWidth="1"/>
    <col min="7426" max="7430" width="16.5703125" style="886" customWidth="1"/>
    <col min="7431" max="7431" width="11.5703125" style="886" customWidth="1"/>
    <col min="7432" max="7432" width="12.42578125" style="886" customWidth="1"/>
    <col min="7433" max="7433" width="13.85546875" style="886" customWidth="1"/>
    <col min="7434" max="7434" width="11" style="886" customWidth="1"/>
    <col min="7435" max="7435" width="11.28515625" style="886" customWidth="1"/>
    <col min="7436" max="7440" width="6.42578125" style="886" customWidth="1"/>
    <col min="7441" max="7680" width="9.140625" style="886"/>
    <col min="7681" max="7681" width="15.7109375" style="886" customWidth="1"/>
    <col min="7682" max="7686" width="16.5703125" style="886" customWidth="1"/>
    <col min="7687" max="7687" width="11.5703125" style="886" customWidth="1"/>
    <col min="7688" max="7688" width="12.42578125" style="886" customWidth="1"/>
    <col min="7689" max="7689" width="13.85546875" style="886" customWidth="1"/>
    <col min="7690" max="7690" width="11" style="886" customWidth="1"/>
    <col min="7691" max="7691" width="11.28515625" style="886" customWidth="1"/>
    <col min="7692" max="7696" width="6.42578125" style="886" customWidth="1"/>
    <col min="7697" max="7936" width="9.140625" style="886"/>
    <col min="7937" max="7937" width="15.7109375" style="886" customWidth="1"/>
    <col min="7938" max="7942" width="16.5703125" style="886" customWidth="1"/>
    <col min="7943" max="7943" width="11.5703125" style="886" customWidth="1"/>
    <col min="7944" max="7944" width="12.42578125" style="886" customWidth="1"/>
    <col min="7945" max="7945" width="13.85546875" style="886" customWidth="1"/>
    <col min="7946" max="7946" width="11" style="886" customWidth="1"/>
    <col min="7947" max="7947" width="11.28515625" style="886" customWidth="1"/>
    <col min="7948" max="7952" width="6.42578125" style="886" customWidth="1"/>
    <col min="7953" max="8192" width="9.140625" style="886"/>
    <col min="8193" max="8193" width="15.7109375" style="886" customWidth="1"/>
    <col min="8194" max="8198" width="16.5703125" style="886" customWidth="1"/>
    <col min="8199" max="8199" width="11.5703125" style="886" customWidth="1"/>
    <col min="8200" max="8200" width="12.42578125" style="886" customWidth="1"/>
    <col min="8201" max="8201" width="13.85546875" style="886" customWidth="1"/>
    <col min="8202" max="8202" width="11" style="886" customWidth="1"/>
    <col min="8203" max="8203" width="11.28515625" style="886" customWidth="1"/>
    <col min="8204" max="8208" width="6.42578125" style="886" customWidth="1"/>
    <col min="8209" max="8448" width="9.140625" style="886"/>
    <col min="8449" max="8449" width="15.7109375" style="886" customWidth="1"/>
    <col min="8450" max="8454" width="16.5703125" style="886" customWidth="1"/>
    <col min="8455" max="8455" width="11.5703125" style="886" customWidth="1"/>
    <col min="8456" max="8456" width="12.42578125" style="886" customWidth="1"/>
    <col min="8457" max="8457" width="13.85546875" style="886" customWidth="1"/>
    <col min="8458" max="8458" width="11" style="886" customWidth="1"/>
    <col min="8459" max="8459" width="11.28515625" style="886" customWidth="1"/>
    <col min="8460" max="8464" width="6.42578125" style="886" customWidth="1"/>
    <col min="8465" max="8704" width="9.140625" style="886"/>
    <col min="8705" max="8705" width="15.7109375" style="886" customWidth="1"/>
    <col min="8706" max="8710" width="16.5703125" style="886" customWidth="1"/>
    <col min="8711" max="8711" width="11.5703125" style="886" customWidth="1"/>
    <col min="8712" max="8712" width="12.42578125" style="886" customWidth="1"/>
    <col min="8713" max="8713" width="13.85546875" style="886" customWidth="1"/>
    <col min="8714" max="8714" width="11" style="886" customWidth="1"/>
    <col min="8715" max="8715" width="11.28515625" style="886" customWidth="1"/>
    <col min="8716" max="8720" width="6.42578125" style="886" customWidth="1"/>
    <col min="8721" max="8960" width="9.140625" style="886"/>
    <col min="8961" max="8961" width="15.7109375" style="886" customWidth="1"/>
    <col min="8962" max="8966" width="16.5703125" style="886" customWidth="1"/>
    <col min="8967" max="8967" width="11.5703125" style="886" customWidth="1"/>
    <col min="8968" max="8968" width="12.42578125" style="886" customWidth="1"/>
    <col min="8969" max="8969" width="13.85546875" style="886" customWidth="1"/>
    <col min="8970" max="8970" width="11" style="886" customWidth="1"/>
    <col min="8971" max="8971" width="11.28515625" style="886" customWidth="1"/>
    <col min="8972" max="8976" width="6.42578125" style="886" customWidth="1"/>
    <col min="8977" max="9216" width="9.140625" style="886"/>
    <col min="9217" max="9217" width="15.7109375" style="886" customWidth="1"/>
    <col min="9218" max="9222" width="16.5703125" style="886" customWidth="1"/>
    <col min="9223" max="9223" width="11.5703125" style="886" customWidth="1"/>
    <col min="9224" max="9224" width="12.42578125" style="886" customWidth="1"/>
    <col min="9225" max="9225" width="13.85546875" style="886" customWidth="1"/>
    <col min="9226" max="9226" width="11" style="886" customWidth="1"/>
    <col min="9227" max="9227" width="11.28515625" style="886" customWidth="1"/>
    <col min="9228" max="9232" width="6.42578125" style="886" customWidth="1"/>
    <col min="9233" max="9472" width="9.140625" style="886"/>
    <col min="9473" max="9473" width="15.7109375" style="886" customWidth="1"/>
    <col min="9474" max="9478" width="16.5703125" style="886" customWidth="1"/>
    <col min="9479" max="9479" width="11.5703125" style="886" customWidth="1"/>
    <col min="9480" max="9480" width="12.42578125" style="886" customWidth="1"/>
    <col min="9481" max="9481" width="13.85546875" style="886" customWidth="1"/>
    <col min="9482" max="9482" width="11" style="886" customWidth="1"/>
    <col min="9483" max="9483" width="11.28515625" style="886" customWidth="1"/>
    <col min="9484" max="9488" width="6.42578125" style="886" customWidth="1"/>
    <col min="9489" max="9728" width="9.140625" style="886"/>
    <col min="9729" max="9729" width="15.7109375" style="886" customWidth="1"/>
    <col min="9730" max="9734" width="16.5703125" style="886" customWidth="1"/>
    <col min="9735" max="9735" width="11.5703125" style="886" customWidth="1"/>
    <col min="9736" max="9736" width="12.42578125" style="886" customWidth="1"/>
    <col min="9737" max="9737" width="13.85546875" style="886" customWidth="1"/>
    <col min="9738" max="9738" width="11" style="886" customWidth="1"/>
    <col min="9739" max="9739" width="11.28515625" style="886" customWidth="1"/>
    <col min="9740" max="9744" width="6.42578125" style="886" customWidth="1"/>
    <col min="9745" max="9984" width="9.140625" style="886"/>
    <col min="9985" max="9985" width="15.7109375" style="886" customWidth="1"/>
    <col min="9986" max="9990" width="16.5703125" style="886" customWidth="1"/>
    <col min="9991" max="9991" width="11.5703125" style="886" customWidth="1"/>
    <col min="9992" max="9992" width="12.42578125" style="886" customWidth="1"/>
    <col min="9993" max="9993" width="13.85546875" style="886" customWidth="1"/>
    <col min="9994" max="9994" width="11" style="886" customWidth="1"/>
    <col min="9995" max="9995" width="11.28515625" style="886" customWidth="1"/>
    <col min="9996" max="10000" width="6.42578125" style="886" customWidth="1"/>
    <col min="10001" max="10240" width="9.140625" style="886"/>
    <col min="10241" max="10241" width="15.7109375" style="886" customWidth="1"/>
    <col min="10242" max="10246" width="16.5703125" style="886" customWidth="1"/>
    <col min="10247" max="10247" width="11.5703125" style="886" customWidth="1"/>
    <col min="10248" max="10248" width="12.42578125" style="886" customWidth="1"/>
    <col min="10249" max="10249" width="13.85546875" style="886" customWidth="1"/>
    <col min="10250" max="10250" width="11" style="886" customWidth="1"/>
    <col min="10251" max="10251" width="11.28515625" style="886" customWidth="1"/>
    <col min="10252" max="10256" width="6.42578125" style="886" customWidth="1"/>
    <col min="10257" max="10496" width="9.140625" style="886"/>
    <col min="10497" max="10497" width="15.7109375" style="886" customWidth="1"/>
    <col min="10498" max="10502" width="16.5703125" style="886" customWidth="1"/>
    <col min="10503" max="10503" width="11.5703125" style="886" customWidth="1"/>
    <col min="10504" max="10504" width="12.42578125" style="886" customWidth="1"/>
    <col min="10505" max="10505" width="13.85546875" style="886" customWidth="1"/>
    <col min="10506" max="10506" width="11" style="886" customWidth="1"/>
    <col min="10507" max="10507" width="11.28515625" style="886" customWidth="1"/>
    <col min="10508" max="10512" width="6.42578125" style="886" customWidth="1"/>
    <col min="10513" max="10752" width="9.140625" style="886"/>
    <col min="10753" max="10753" width="15.7109375" style="886" customWidth="1"/>
    <col min="10754" max="10758" width="16.5703125" style="886" customWidth="1"/>
    <col min="10759" max="10759" width="11.5703125" style="886" customWidth="1"/>
    <col min="10760" max="10760" width="12.42578125" style="886" customWidth="1"/>
    <col min="10761" max="10761" width="13.85546875" style="886" customWidth="1"/>
    <col min="10762" max="10762" width="11" style="886" customWidth="1"/>
    <col min="10763" max="10763" width="11.28515625" style="886" customWidth="1"/>
    <col min="10764" max="10768" width="6.42578125" style="886" customWidth="1"/>
    <col min="10769" max="11008" width="9.140625" style="886"/>
    <col min="11009" max="11009" width="15.7109375" style="886" customWidth="1"/>
    <col min="11010" max="11014" width="16.5703125" style="886" customWidth="1"/>
    <col min="11015" max="11015" width="11.5703125" style="886" customWidth="1"/>
    <col min="11016" max="11016" width="12.42578125" style="886" customWidth="1"/>
    <col min="11017" max="11017" width="13.85546875" style="886" customWidth="1"/>
    <col min="11018" max="11018" width="11" style="886" customWidth="1"/>
    <col min="11019" max="11019" width="11.28515625" style="886" customWidth="1"/>
    <col min="11020" max="11024" width="6.42578125" style="886" customWidth="1"/>
    <col min="11025" max="11264" width="9.140625" style="886"/>
    <col min="11265" max="11265" width="15.7109375" style="886" customWidth="1"/>
    <col min="11266" max="11270" width="16.5703125" style="886" customWidth="1"/>
    <col min="11271" max="11271" width="11.5703125" style="886" customWidth="1"/>
    <col min="11272" max="11272" width="12.42578125" style="886" customWidth="1"/>
    <col min="11273" max="11273" width="13.85546875" style="886" customWidth="1"/>
    <col min="11274" max="11274" width="11" style="886" customWidth="1"/>
    <col min="11275" max="11275" width="11.28515625" style="886" customWidth="1"/>
    <col min="11276" max="11280" width="6.42578125" style="886" customWidth="1"/>
    <col min="11281" max="11520" width="9.140625" style="886"/>
    <col min="11521" max="11521" width="15.7109375" style="886" customWidth="1"/>
    <col min="11522" max="11526" width="16.5703125" style="886" customWidth="1"/>
    <col min="11527" max="11527" width="11.5703125" style="886" customWidth="1"/>
    <col min="11528" max="11528" width="12.42578125" style="886" customWidth="1"/>
    <col min="11529" max="11529" width="13.85546875" style="886" customWidth="1"/>
    <col min="11530" max="11530" width="11" style="886" customWidth="1"/>
    <col min="11531" max="11531" width="11.28515625" style="886" customWidth="1"/>
    <col min="11532" max="11536" width="6.42578125" style="886" customWidth="1"/>
    <col min="11537" max="11776" width="9.140625" style="886"/>
    <col min="11777" max="11777" width="15.7109375" style="886" customWidth="1"/>
    <col min="11778" max="11782" width="16.5703125" style="886" customWidth="1"/>
    <col min="11783" max="11783" width="11.5703125" style="886" customWidth="1"/>
    <col min="11784" max="11784" width="12.42578125" style="886" customWidth="1"/>
    <col min="11785" max="11785" width="13.85546875" style="886" customWidth="1"/>
    <col min="11786" max="11786" width="11" style="886" customWidth="1"/>
    <col min="11787" max="11787" width="11.28515625" style="886" customWidth="1"/>
    <col min="11788" max="11792" width="6.42578125" style="886" customWidth="1"/>
    <col min="11793" max="12032" width="9.140625" style="886"/>
    <col min="12033" max="12033" width="15.7109375" style="886" customWidth="1"/>
    <col min="12034" max="12038" width="16.5703125" style="886" customWidth="1"/>
    <col min="12039" max="12039" width="11.5703125" style="886" customWidth="1"/>
    <col min="12040" max="12040" width="12.42578125" style="886" customWidth="1"/>
    <col min="12041" max="12041" width="13.85546875" style="886" customWidth="1"/>
    <col min="12042" max="12042" width="11" style="886" customWidth="1"/>
    <col min="12043" max="12043" width="11.28515625" style="886" customWidth="1"/>
    <col min="12044" max="12048" width="6.42578125" style="886" customWidth="1"/>
    <col min="12049" max="12288" width="9.140625" style="886"/>
    <col min="12289" max="12289" width="15.7109375" style="886" customWidth="1"/>
    <col min="12290" max="12294" width="16.5703125" style="886" customWidth="1"/>
    <col min="12295" max="12295" width="11.5703125" style="886" customWidth="1"/>
    <col min="12296" max="12296" width="12.42578125" style="886" customWidth="1"/>
    <col min="12297" max="12297" width="13.85546875" style="886" customWidth="1"/>
    <col min="12298" max="12298" width="11" style="886" customWidth="1"/>
    <col min="12299" max="12299" width="11.28515625" style="886" customWidth="1"/>
    <col min="12300" max="12304" width="6.42578125" style="886" customWidth="1"/>
    <col min="12305" max="12544" width="9.140625" style="886"/>
    <col min="12545" max="12545" width="15.7109375" style="886" customWidth="1"/>
    <col min="12546" max="12550" width="16.5703125" style="886" customWidth="1"/>
    <col min="12551" max="12551" width="11.5703125" style="886" customWidth="1"/>
    <col min="12552" max="12552" width="12.42578125" style="886" customWidth="1"/>
    <col min="12553" max="12553" width="13.85546875" style="886" customWidth="1"/>
    <col min="12554" max="12554" width="11" style="886" customWidth="1"/>
    <col min="12555" max="12555" width="11.28515625" style="886" customWidth="1"/>
    <col min="12556" max="12560" width="6.42578125" style="886" customWidth="1"/>
    <col min="12561" max="12800" width="9.140625" style="886"/>
    <col min="12801" max="12801" width="15.7109375" style="886" customWidth="1"/>
    <col min="12802" max="12806" width="16.5703125" style="886" customWidth="1"/>
    <col min="12807" max="12807" width="11.5703125" style="886" customWidth="1"/>
    <col min="12808" max="12808" width="12.42578125" style="886" customWidth="1"/>
    <col min="12809" max="12809" width="13.85546875" style="886" customWidth="1"/>
    <col min="12810" max="12810" width="11" style="886" customWidth="1"/>
    <col min="12811" max="12811" width="11.28515625" style="886" customWidth="1"/>
    <col min="12812" max="12816" width="6.42578125" style="886" customWidth="1"/>
    <col min="12817" max="13056" width="9.140625" style="886"/>
    <col min="13057" max="13057" width="15.7109375" style="886" customWidth="1"/>
    <col min="13058" max="13062" width="16.5703125" style="886" customWidth="1"/>
    <col min="13063" max="13063" width="11.5703125" style="886" customWidth="1"/>
    <col min="13064" max="13064" width="12.42578125" style="886" customWidth="1"/>
    <col min="13065" max="13065" width="13.85546875" style="886" customWidth="1"/>
    <col min="13066" max="13066" width="11" style="886" customWidth="1"/>
    <col min="13067" max="13067" width="11.28515625" style="886" customWidth="1"/>
    <col min="13068" max="13072" width="6.42578125" style="886" customWidth="1"/>
    <col min="13073" max="13312" width="9.140625" style="886"/>
    <col min="13313" max="13313" width="15.7109375" style="886" customWidth="1"/>
    <col min="13314" max="13318" width="16.5703125" style="886" customWidth="1"/>
    <col min="13319" max="13319" width="11.5703125" style="886" customWidth="1"/>
    <col min="13320" max="13320" width="12.42578125" style="886" customWidth="1"/>
    <col min="13321" max="13321" width="13.85546875" style="886" customWidth="1"/>
    <col min="13322" max="13322" width="11" style="886" customWidth="1"/>
    <col min="13323" max="13323" width="11.28515625" style="886" customWidth="1"/>
    <col min="13324" max="13328" width="6.42578125" style="886" customWidth="1"/>
    <col min="13329" max="13568" width="9.140625" style="886"/>
    <col min="13569" max="13569" width="15.7109375" style="886" customWidth="1"/>
    <col min="13570" max="13574" width="16.5703125" style="886" customWidth="1"/>
    <col min="13575" max="13575" width="11.5703125" style="886" customWidth="1"/>
    <col min="13576" max="13576" width="12.42578125" style="886" customWidth="1"/>
    <col min="13577" max="13577" width="13.85546875" style="886" customWidth="1"/>
    <col min="13578" max="13578" width="11" style="886" customWidth="1"/>
    <col min="13579" max="13579" width="11.28515625" style="886" customWidth="1"/>
    <col min="13580" max="13584" width="6.42578125" style="886" customWidth="1"/>
    <col min="13585" max="13824" width="9.140625" style="886"/>
    <col min="13825" max="13825" width="15.7109375" style="886" customWidth="1"/>
    <col min="13826" max="13830" width="16.5703125" style="886" customWidth="1"/>
    <col min="13831" max="13831" width="11.5703125" style="886" customWidth="1"/>
    <col min="13832" max="13832" width="12.42578125" style="886" customWidth="1"/>
    <col min="13833" max="13833" width="13.85546875" style="886" customWidth="1"/>
    <col min="13834" max="13834" width="11" style="886" customWidth="1"/>
    <col min="13835" max="13835" width="11.28515625" style="886" customWidth="1"/>
    <col min="13836" max="13840" width="6.42578125" style="886" customWidth="1"/>
    <col min="13841" max="14080" width="9.140625" style="886"/>
    <col min="14081" max="14081" width="15.7109375" style="886" customWidth="1"/>
    <col min="14082" max="14086" width="16.5703125" style="886" customWidth="1"/>
    <col min="14087" max="14087" width="11.5703125" style="886" customWidth="1"/>
    <col min="14088" max="14088" width="12.42578125" style="886" customWidth="1"/>
    <col min="14089" max="14089" width="13.85546875" style="886" customWidth="1"/>
    <col min="14090" max="14090" width="11" style="886" customWidth="1"/>
    <col min="14091" max="14091" width="11.28515625" style="886" customWidth="1"/>
    <col min="14092" max="14096" width="6.42578125" style="886" customWidth="1"/>
    <col min="14097" max="14336" width="9.140625" style="886"/>
    <col min="14337" max="14337" width="15.7109375" style="886" customWidth="1"/>
    <col min="14338" max="14342" width="16.5703125" style="886" customWidth="1"/>
    <col min="14343" max="14343" width="11.5703125" style="886" customWidth="1"/>
    <col min="14344" max="14344" width="12.42578125" style="886" customWidth="1"/>
    <col min="14345" max="14345" width="13.85546875" style="886" customWidth="1"/>
    <col min="14346" max="14346" width="11" style="886" customWidth="1"/>
    <col min="14347" max="14347" width="11.28515625" style="886" customWidth="1"/>
    <col min="14348" max="14352" width="6.42578125" style="886" customWidth="1"/>
    <col min="14353" max="14592" width="9.140625" style="886"/>
    <col min="14593" max="14593" width="15.7109375" style="886" customWidth="1"/>
    <col min="14594" max="14598" width="16.5703125" style="886" customWidth="1"/>
    <col min="14599" max="14599" width="11.5703125" style="886" customWidth="1"/>
    <col min="14600" max="14600" width="12.42578125" style="886" customWidth="1"/>
    <col min="14601" max="14601" width="13.85546875" style="886" customWidth="1"/>
    <col min="14602" max="14602" width="11" style="886" customWidth="1"/>
    <col min="14603" max="14603" width="11.28515625" style="886" customWidth="1"/>
    <col min="14604" max="14608" width="6.42578125" style="886" customWidth="1"/>
    <col min="14609" max="14848" width="9.140625" style="886"/>
    <col min="14849" max="14849" width="15.7109375" style="886" customWidth="1"/>
    <col min="14850" max="14854" width="16.5703125" style="886" customWidth="1"/>
    <col min="14855" max="14855" width="11.5703125" style="886" customWidth="1"/>
    <col min="14856" max="14856" width="12.42578125" style="886" customWidth="1"/>
    <col min="14857" max="14857" width="13.85546875" style="886" customWidth="1"/>
    <col min="14858" max="14858" width="11" style="886" customWidth="1"/>
    <col min="14859" max="14859" width="11.28515625" style="886" customWidth="1"/>
    <col min="14860" max="14864" width="6.42578125" style="886" customWidth="1"/>
    <col min="14865" max="15104" width="9.140625" style="886"/>
    <col min="15105" max="15105" width="15.7109375" style="886" customWidth="1"/>
    <col min="15106" max="15110" width="16.5703125" style="886" customWidth="1"/>
    <col min="15111" max="15111" width="11.5703125" style="886" customWidth="1"/>
    <col min="15112" max="15112" width="12.42578125" style="886" customWidth="1"/>
    <col min="15113" max="15113" width="13.85546875" style="886" customWidth="1"/>
    <col min="15114" max="15114" width="11" style="886" customWidth="1"/>
    <col min="15115" max="15115" width="11.28515625" style="886" customWidth="1"/>
    <col min="15116" max="15120" width="6.42578125" style="886" customWidth="1"/>
    <col min="15121" max="15360" width="9.140625" style="886"/>
    <col min="15361" max="15361" width="15.7109375" style="886" customWidth="1"/>
    <col min="15362" max="15366" width="16.5703125" style="886" customWidth="1"/>
    <col min="15367" max="15367" width="11.5703125" style="886" customWidth="1"/>
    <col min="15368" max="15368" width="12.42578125" style="886" customWidth="1"/>
    <col min="15369" max="15369" width="13.85546875" style="886" customWidth="1"/>
    <col min="15370" max="15370" width="11" style="886" customWidth="1"/>
    <col min="15371" max="15371" width="11.28515625" style="886" customWidth="1"/>
    <col min="15372" max="15376" width="6.42578125" style="886" customWidth="1"/>
    <col min="15377" max="15616" width="9.140625" style="886"/>
    <col min="15617" max="15617" width="15.7109375" style="886" customWidth="1"/>
    <col min="15618" max="15622" width="16.5703125" style="886" customWidth="1"/>
    <col min="15623" max="15623" width="11.5703125" style="886" customWidth="1"/>
    <col min="15624" max="15624" width="12.42578125" style="886" customWidth="1"/>
    <col min="15625" max="15625" width="13.85546875" style="886" customWidth="1"/>
    <col min="15626" max="15626" width="11" style="886" customWidth="1"/>
    <col min="15627" max="15627" width="11.28515625" style="886" customWidth="1"/>
    <col min="15628" max="15632" width="6.42578125" style="886" customWidth="1"/>
    <col min="15633" max="15872" width="9.140625" style="886"/>
    <col min="15873" max="15873" width="15.7109375" style="886" customWidth="1"/>
    <col min="15874" max="15878" width="16.5703125" style="886" customWidth="1"/>
    <col min="15879" max="15879" width="11.5703125" style="886" customWidth="1"/>
    <col min="15880" max="15880" width="12.42578125" style="886" customWidth="1"/>
    <col min="15881" max="15881" width="13.85546875" style="886" customWidth="1"/>
    <col min="15882" max="15882" width="11" style="886" customWidth="1"/>
    <col min="15883" max="15883" width="11.28515625" style="886" customWidth="1"/>
    <col min="15884" max="15888" width="6.42578125" style="886" customWidth="1"/>
    <col min="15889" max="16128" width="9.140625" style="886"/>
    <col min="16129" max="16129" width="15.7109375" style="886" customWidth="1"/>
    <col min="16130" max="16134" width="16.5703125" style="886" customWidth="1"/>
    <col min="16135" max="16135" width="11.5703125" style="886" customWidth="1"/>
    <col min="16136" max="16136" width="12.42578125" style="886" customWidth="1"/>
    <col min="16137" max="16137" width="13.85546875" style="886" customWidth="1"/>
    <col min="16138" max="16138" width="11" style="886" customWidth="1"/>
    <col min="16139" max="16139" width="11.28515625" style="886" customWidth="1"/>
    <col min="16140" max="16144" width="6.42578125" style="886" customWidth="1"/>
    <col min="16145" max="16384" width="9.140625" style="886"/>
  </cols>
  <sheetData>
    <row r="1" spans="1:6" ht="25.5">
      <c r="A1" s="2059" t="s">
        <v>313</v>
      </c>
    </row>
    <row r="2" spans="1:6" ht="18.75" thickBot="1">
      <c r="A2" s="2122" t="s">
        <v>346</v>
      </c>
    </row>
    <row r="3" spans="1:6" s="1559" customFormat="1" ht="16.5" thickBot="1">
      <c r="A3" s="3443" t="s">
        <v>485</v>
      </c>
      <c r="B3" s="3445" t="s">
        <v>492</v>
      </c>
      <c r="C3" s="3446"/>
      <c r="D3" s="3443" t="s">
        <v>493</v>
      </c>
      <c r="E3" s="3447" t="s">
        <v>494</v>
      </c>
      <c r="F3" s="3443" t="s">
        <v>318</v>
      </c>
    </row>
    <row r="4" spans="1:6" s="1559" customFormat="1" ht="16.5" thickBot="1">
      <c r="A4" s="3444"/>
      <c r="B4" s="2123" t="s">
        <v>40</v>
      </c>
      <c r="C4" s="2124" t="s">
        <v>495</v>
      </c>
      <c r="D4" s="3444"/>
      <c r="E4" s="3448"/>
      <c r="F4" s="3444"/>
    </row>
    <row r="5" spans="1:6" s="899" customFormat="1" ht="20.100000000000001" customHeight="1">
      <c r="A5" s="1589" t="s">
        <v>496</v>
      </c>
      <c r="B5" s="898">
        <v>270.56</v>
      </c>
      <c r="C5" s="898">
        <v>1656.5</v>
      </c>
      <c r="D5" s="898">
        <v>425.6</v>
      </c>
      <c r="E5" s="898">
        <v>135.16999999999999</v>
      </c>
      <c r="F5" s="903">
        <v>2487.83</v>
      </c>
    </row>
    <row r="6" spans="1:6" s="899" customFormat="1" ht="20.100000000000001" customHeight="1">
      <c r="A6" s="1589" t="s">
        <v>497</v>
      </c>
      <c r="B6" s="898">
        <v>286.95</v>
      </c>
      <c r="C6" s="898">
        <v>1697.19</v>
      </c>
      <c r="D6" s="898">
        <v>699.69</v>
      </c>
      <c r="E6" s="898">
        <v>128.96</v>
      </c>
      <c r="F6" s="903">
        <v>2812.79</v>
      </c>
    </row>
    <row r="7" spans="1:6" s="899" customFormat="1" ht="20.100000000000001" customHeight="1">
      <c r="A7" s="1589" t="s">
        <v>498</v>
      </c>
      <c r="B7" s="898">
        <v>270.56</v>
      </c>
      <c r="C7" s="898">
        <v>1656.5</v>
      </c>
      <c r="D7" s="898">
        <v>425.6</v>
      </c>
      <c r="E7" s="898">
        <v>135.16999999999999</v>
      </c>
      <c r="F7" s="903">
        <v>2487.83</v>
      </c>
    </row>
    <row r="8" spans="1:6" s="899" customFormat="1" ht="20.100000000000001" customHeight="1">
      <c r="A8" s="1589" t="s">
        <v>499</v>
      </c>
      <c r="B8" s="898">
        <v>323.18</v>
      </c>
      <c r="C8" s="898">
        <v>1274.58</v>
      </c>
      <c r="D8" s="898">
        <v>1345.55</v>
      </c>
      <c r="E8" s="898">
        <v>284.72000000000003</v>
      </c>
      <c r="F8" s="903">
        <v>3228.0299999999997</v>
      </c>
    </row>
    <row r="9" spans="1:6" s="899" customFormat="1" ht="20.100000000000001" customHeight="1">
      <c r="A9" s="1589" t="s">
        <v>500</v>
      </c>
      <c r="B9" s="898">
        <v>314.82</v>
      </c>
      <c r="C9" s="898">
        <v>2134.0700000000002</v>
      </c>
      <c r="D9" s="898">
        <v>871.05</v>
      </c>
      <c r="E9" s="898">
        <v>146.41999999999999</v>
      </c>
      <c r="F9" s="903">
        <v>3466.3600000000006</v>
      </c>
    </row>
    <row r="10" spans="1:6" s="899" customFormat="1" ht="20.100000000000001" customHeight="1">
      <c r="A10" s="1589" t="s">
        <v>501</v>
      </c>
      <c r="B10" s="898">
        <v>311.8</v>
      </c>
      <c r="C10" s="898">
        <v>2378.6999999999998</v>
      </c>
      <c r="D10" s="898">
        <v>928.12</v>
      </c>
      <c r="E10" s="898">
        <v>146.13999999999999</v>
      </c>
      <c r="F10" s="903">
        <v>3764.7599999999998</v>
      </c>
    </row>
    <row r="11" spans="1:6" s="899" customFormat="1" ht="20.100000000000001" customHeight="1">
      <c r="A11" s="1589" t="s">
        <v>502</v>
      </c>
      <c r="B11" s="898">
        <v>329.99</v>
      </c>
      <c r="C11" s="898">
        <v>2692.6</v>
      </c>
      <c r="D11" s="898">
        <v>1067.9100000000001</v>
      </c>
      <c r="E11" s="898">
        <v>139.12</v>
      </c>
      <c r="F11" s="903">
        <v>4229.62</v>
      </c>
    </row>
    <row r="12" spans="1:6" s="899" customFormat="1" ht="20.100000000000001" customHeight="1">
      <c r="A12" s="1589" t="s">
        <v>503</v>
      </c>
      <c r="B12" s="898">
        <v>343.1</v>
      </c>
      <c r="C12" s="898">
        <v>2605</v>
      </c>
      <c r="D12" s="898">
        <v>1459.3</v>
      </c>
      <c r="E12" s="898">
        <v>144.4</v>
      </c>
      <c r="F12" s="903">
        <v>4551.7999999999993</v>
      </c>
    </row>
    <row r="13" spans="1:6" s="899" customFormat="1" ht="20.100000000000001" customHeight="1">
      <c r="A13" s="1589" t="s">
        <v>504</v>
      </c>
      <c r="B13" s="898">
        <v>324.56</v>
      </c>
      <c r="C13" s="898">
        <v>3209.26</v>
      </c>
      <c r="D13" s="898">
        <v>1183.9000000000001</v>
      </c>
      <c r="E13" s="898">
        <v>151.30000000000001</v>
      </c>
      <c r="F13" s="903">
        <v>4869.0200000000004</v>
      </c>
    </row>
    <row r="14" spans="1:6" s="899" customFormat="1" ht="20.100000000000001" customHeight="1">
      <c r="A14" s="1589" t="s">
        <v>505</v>
      </c>
      <c r="B14" s="898">
        <v>313.32</v>
      </c>
      <c r="C14" s="898">
        <v>3604.05</v>
      </c>
      <c r="D14" s="898">
        <v>1141.76</v>
      </c>
      <c r="E14" s="898">
        <v>151.30000000000001</v>
      </c>
      <c r="F14" s="903">
        <v>5210.43</v>
      </c>
    </row>
    <row r="15" spans="1:6" s="899" customFormat="1" ht="20.100000000000001" customHeight="1">
      <c r="A15" s="1589" t="s">
        <v>506</v>
      </c>
      <c r="B15" s="898">
        <v>282.58</v>
      </c>
      <c r="C15" s="898">
        <v>3817.06</v>
      </c>
      <c r="D15" s="898">
        <v>1071.8699999999999</v>
      </c>
      <c r="E15" s="898">
        <v>146.49</v>
      </c>
      <c r="F15" s="903">
        <v>5318</v>
      </c>
    </row>
    <row r="16" spans="1:6" s="899" customFormat="1" ht="20.100000000000001" customHeight="1">
      <c r="A16" s="1589" t="s">
        <v>507</v>
      </c>
      <c r="B16" s="898">
        <v>348.84</v>
      </c>
      <c r="C16" s="898">
        <v>3790.9</v>
      </c>
      <c r="D16" s="898">
        <v>1336.61</v>
      </c>
      <c r="E16" s="898">
        <v>146.49</v>
      </c>
      <c r="F16" s="903">
        <v>5622.8399999999992</v>
      </c>
    </row>
    <row r="17" spans="1:6" s="899" customFormat="1" ht="20.100000000000001" customHeight="1">
      <c r="A17" s="1589" t="s">
        <v>425</v>
      </c>
      <c r="B17" s="898">
        <v>432.29629314099998</v>
      </c>
      <c r="C17" s="898">
        <v>3795.7572288000001</v>
      </c>
      <c r="D17" s="898">
        <v>1581.0860482000001</v>
      </c>
      <c r="E17" s="898">
        <v>157.62988685900001</v>
      </c>
      <c r="F17" s="903">
        <v>5966.7694570000003</v>
      </c>
    </row>
    <row r="18" spans="1:6" s="899" customFormat="1" ht="20.100000000000001" customHeight="1">
      <c r="A18" s="1589" t="s">
        <v>426</v>
      </c>
      <c r="B18" s="898">
        <v>439.62</v>
      </c>
      <c r="C18" s="898">
        <v>3385.19</v>
      </c>
      <c r="D18" s="898">
        <v>2166.11</v>
      </c>
      <c r="E18" s="898">
        <v>161.94999999999999</v>
      </c>
      <c r="F18" s="903">
        <v>6152.87</v>
      </c>
    </row>
    <row r="19" spans="1:6" s="899" customFormat="1" ht="20.100000000000001" customHeight="1">
      <c r="A19" s="1589" t="s">
        <v>427</v>
      </c>
      <c r="B19" s="898">
        <v>404.91</v>
      </c>
      <c r="C19" s="898">
        <v>3679.26</v>
      </c>
      <c r="D19" s="898">
        <v>2108.17</v>
      </c>
      <c r="E19" s="898">
        <v>153.69</v>
      </c>
      <c r="F19" s="903">
        <v>6346.03</v>
      </c>
    </row>
    <row r="20" spans="1:6" s="899" customFormat="1" ht="20.100000000000001" customHeight="1">
      <c r="A20" s="1589" t="s">
        <v>428</v>
      </c>
      <c r="B20" s="898">
        <v>398.27</v>
      </c>
      <c r="C20" s="898">
        <v>3580.42</v>
      </c>
      <c r="D20" s="898">
        <v>2398.52</v>
      </c>
      <c r="E20" s="898">
        <v>106.32</v>
      </c>
      <c r="F20" s="903">
        <v>6483.53</v>
      </c>
    </row>
    <row r="21" spans="1:6" s="899" customFormat="1" ht="20.100000000000001" customHeight="1">
      <c r="A21" s="1589" t="s">
        <v>430</v>
      </c>
      <c r="B21" s="898">
        <v>249.42</v>
      </c>
      <c r="C21" s="898">
        <v>3606.69</v>
      </c>
      <c r="D21" s="898">
        <v>2474.9499999999998</v>
      </c>
      <c r="E21" s="898">
        <v>162.25</v>
      </c>
      <c r="F21" s="903">
        <v>6493.3099999999995</v>
      </c>
    </row>
    <row r="22" spans="1:6" s="899" customFormat="1" ht="20.100000000000001" customHeight="1">
      <c r="A22" s="1589" t="s">
        <v>431</v>
      </c>
      <c r="B22" s="898">
        <v>243.74</v>
      </c>
      <c r="C22" s="898">
        <v>3684.71</v>
      </c>
      <c r="D22" s="898">
        <v>2760.05</v>
      </c>
      <c r="E22" s="898">
        <v>162.25</v>
      </c>
      <c r="F22" s="903">
        <v>6850.75</v>
      </c>
    </row>
    <row r="23" spans="1:6" s="899" customFormat="1" ht="20.100000000000001" customHeight="1">
      <c r="A23" s="1589" t="s">
        <v>487</v>
      </c>
      <c r="B23" s="898">
        <v>243.74</v>
      </c>
      <c r="C23" s="898">
        <v>3730.52</v>
      </c>
      <c r="D23" s="898">
        <v>2896.37</v>
      </c>
      <c r="E23" s="898">
        <v>162.25</v>
      </c>
      <c r="F23" s="903">
        <v>7032.88</v>
      </c>
    </row>
    <row r="24" spans="1:6" s="899" customFormat="1" ht="20.100000000000001" customHeight="1">
      <c r="A24" s="1589" t="s">
        <v>488</v>
      </c>
      <c r="B24" s="898">
        <v>468.86</v>
      </c>
      <c r="C24" s="898">
        <v>3293.83</v>
      </c>
      <c r="D24" s="898">
        <v>3197.69</v>
      </c>
      <c r="E24" s="898">
        <v>158.59</v>
      </c>
      <c r="F24" s="903">
        <v>7118.97</v>
      </c>
    </row>
    <row r="25" spans="1:6" s="899" customFormat="1" ht="20.100000000000001" customHeight="1">
      <c r="A25" s="1589" t="s">
        <v>433</v>
      </c>
      <c r="B25" s="898">
        <v>447.41</v>
      </c>
      <c r="C25" s="898">
        <v>3376.77</v>
      </c>
      <c r="D25" s="898">
        <v>3181.89</v>
      </c>
      <c r="E25" s="898">
        <v>177.1</v>
      </c>
      <c r="F25" s="903">
        <v>7183.17</v>
      </c>
    </row>
    <row r="26" spans="1:6" s="899" customFormat="1" ht="20.100000000000001" customHeight="1">
      <c r="A26" s="1589" t="s">
        <v>434</v>
      </c>
      <c r="B26" s="898">
        <v>363.82</v>
      </c>
      <c r="C26" s="898">
        <v>3314.44</v>
      </c>
      <c r="D26" s="898">
        <v>3560.26</v>
      </c>
      <c r="E26" s="898">
        <v>182.57</v>
      </c>
      <c r="F26" s="903">
        <v>7421.09</v>
      </c>
    </row>
    <row r="27" spans="1:6" s="899" customFormat="1" ht="20.100000000000001" customHeight="1">
      <c r="A27" s="1589" t="s">
        <v>435</v>
      </c>
      <c r="B27" s="898">
        <v>193.35</v>
      </c>
      <c r="C27" s="898">
        <v>3936.84</v>
      </c>
      <c r="D27" s="898">
        <v>3338.34</v>
      </c>
      <c r="E27" s="898">
        <v>182.57</v>
      </c>
      <c r="F27" s="903">
        <v>7651.1</v>
      </c>
    </row>
    <row r="28" spans="1:6" s="899" customFormat="1" ht="20.100000000000001" customHeight="1">
      <c r="A28" s="1589" t="s">
        <v>436</v>
      </c>
      <c r="B28" s="898">
        <v>180.21</v>
      </c>
      <c r="C28" s="898">
        <v>3982.72</v>
      </c>
      <c r="D28" s="898">
        <v>3564.32</v>
      </c>
      <c r="E28" s="898">
        <v>176.77</v>
      </c>
      <c r="F28" s="903">
        <v>7904.02</v>
      </c>
    </row>
    <row r="29" spans="1:6" s="899" customFormat="1" ht="20.100000000000001" customHeight="1">
      <c r="A29" s="1589" t="s">
        <v>438</v>
      </c>
      <c r="B29" s="898">
        <v>673.29</v>
      </c>
      <c r="C29" s="898">
        <v>3137.18</v>
      </c>
      <c r="D29" s="898">
        <v>4533.75</v>
      </c>
      <c r="E29" s="898">
        <v>163.32</v>
      </c>
      <c r="F29" s="903">
        <v>8507.5399999999991</v>
      </c>
    </row>
    <row r="30" spans="1:6" s="899" customFormat="1" ht="20.100000000000001" customHeight="1">
      <c r="A30" s="1589" t="s">
        <v>439</v>
      </c>
      <c r="B30" s="898">
        <v>850.39</v>
      </c>
      <c r="C30" s="898">
        <v>3148.79</v>
      </c>
      <c r="D30" s="898">
        <v>4231.78</v>
      </c>
      <c r="E30" s="898">
        <v>165.62</v>
      </c>
      <c r="F30" s="903">
        <v>8396.58</v>
      </c>
    </row>
    <row r="31" spans="1:6" s="899" customFormat="1" ht="20.100000000000001" customHeight="1">
      <c r="A31" s="1589" t="s">
        <v>440</v>
      </c>
      <c r="B31" s="898">
        <v>1465.64</v>
      </c>
      <c r="C31" s="898">
        <v>3261.49</v>
      </c>
      <c r="D31" s="898">
        <v>3719.48</v>
      </c>
      <c r="E31" s="898">
        <v>165.62</v>
      </c>
      <c r="F31" s="903">
        <v>8612.2300000000014</v>
      </c>
    </row>
    <row r="32" spans="1:6" s="899" customFormat="1" ht="20.100000000000001" customHeight="1">
      <c r="A32" s="1589" t="s">
        <v>441</v>
      </c>
      <c r="B32" s="898">
        <v>877.3</v>
      </c>
      <c r="C32" s="898">
        <v>3284.01</v>
      </c>
      <c r="D32" s="898">
        <v>4513.49</v>
      </c>
      <c r="E32" s="898">
        <v>162.19999999999999</v>
      </c>
      <c r="F32" s="903">
        <v>8837</v>
      </c>
    </row>
    <row r="33" spans="1:6" s="899" customFormat="1" ht="20.100000000000001" customHeight="1">
      <c r="A33" s="1589" t="s">
        <v>443</v>
      </c>
      <c r="B33" s="898">
        <v>1695.45</v>
      </c>
      <c r="C33" s="898">
        <v>3396.79</v>
      </c>
      <c r="D33" s="898">
        <v>4738.4799999999996</v>
      </c>
      <c r="E33" s="898">
        <v>139.32</v>
      </c>
      <c r="F33" s="903">
        <v>9970.0399999999991</v>
      </c>
    </row>
    <row r="34" spans="1:6" s="899" customFormat="1" ht="20.100000000000001" customHeight="1">
      <c r="A34" s="1589" t="s">
        <v>489</v>
      </c>
      <c r="B34" s="898">
        <v>1700.46</v>
      </c>
      <c r="C34" s="898">
        <v>3610.16</v>
      </c>
      <c r="D34" s="898">
        <v>5148.5600000000004</v>
      </c>
      <c r="E34" s="898">
        <v>147.15</v>
      </c>
      <c r="F34" s="903">
        <v>10606.33</v>
      </c>
    </row>
    <row r="35" spans="1:6" s="899" customFormat="1" ht="20.100000000000001" customHeight="1">
      <c r="A35" s="1589" t="s">
        <v>445</v>
      </c>
      <c r="B35" s="898">
        <v>1688.4</v>
      </c>
      <c r="C35" s="898">
        <v>3627.13</v>
      </c>
      <c r="D35" s="898">
        <v>5382.53</v>
      </c>
      <c r="E35" s="898">
        <v>147.15</v>
      </c>
      <c r="F35" s="903">
        <v>10845.210000000001</v>
      </c>
    </row>
    <row r="36" spans="1:6" s="899" customFormat="1" ht="20.100000000000001" customHeight="1">
      <c r="A36" s="1589" t="s">
        <v>446</v>
      </c>
      <c r="B36" s="898">
        <v>1688.2</v>
      </c>
      <c r="C36" s="898">
        <v>3736.02</v>
      </c>
      <c r="D36" s="898">
        <v>5493.54</v>
      </c>
      <c r="E36" s="898">
        <v>140.44999999999999</v>
      </c>
      <c r="F36" s="903">
        <v>11058.210000000001</v>
      </c>
    </row>
    <row r="37" spans="1:6" s="899" customFormat="1" ht="20.100000000000001" customHeight="1">
      <c r="A37" s="1589" t="s">
        <v>448</v>
      </c>
      <c r="B37" s="898">
        <v>1706.43</v>
      </c>
      <c r="C37" s="898">
        <v>5043.72</v>
      </c>
      <c r="D37" s="898">
        <v>5103.79</v>
      </c>
      <c r="E37" s="898">
        <v>117.38</v>
      </c>
      <c r="F37" s="903">
        <v>11971.32</v>
      </c>
    </row>
    <row r="38" spans="1:6" s="899" customFormat="1" ht="20.100000000000001" customHeight="1">
      <c r="A38" s="1589" t="s">
        <v>449</v>
      </c>
      <c r="B38" s="898">
        <v>1686.29</v>
      </c>
      <c r="C38" s="898">
        <v>5052.82</v>
      </c>
      <c r="D38" s="898">
        <v>5176.95</v>
      </c>
      <c r="E38" s="898">
        <v>117.38</v>
      </c>
      <c r="F38" s="903">
        <v>12033.44</v>
      </c>
    </row>
    <row r="39" spans="1:6" s="899" customFormat="1" ht="20.100000000000001" customHeight="1">
      <c r="A39" s="1589" t="s">
        <v>490</v>
      </c>
      <c r="B39" s="898">
        <v>1888.45</v>
      </c>
      <c r="C39" s="898">
        <v>4378.9799999999996</v>
      </c>
      <c r="D39" s="898">
        <v>6110.97</v>
      </c>
      <c r="E39" s="898">
        <v>117.38</v>
      </c>
      <c r="F39" s="903">
        <v>12495.78</v>
      </c>
    </row>
    <row r="40" spans="1:6" s="899" customFormat="1" ht="20.100000000000001" customHeight="1">
      <c r="A40" s="1589" t="s">
        <v>491</v>
      </c>
      <c r="B40" s="898">
        <v>1703.81</v>
      </c>
      <c r="C40" s="898">
        <v>5325.04</v>
      </c>
      <c r="D40" s="898">
        <v>5442.29</v>
      </c>
      <c r="E40" s="898">
        <v>118.35</v>
      </c>
      <c r="F40" s="903">
        <v>12589.49</v>
      </c>
    </row>
    <row r="41" spans="1:6" s="899" customFormat="1" ht="20.100000000000001" customHeight="1">
      <c r="A41" s="1589" t="s">
        <v>533</v>
      </c>
      <c r="B41" s="898">
        <v>1754.77</v>
      </c>
      <c r="C41" s="898">
        <v>4323.17</v>
      </c>
      <c r="D41" s="898">
        <v>6380.47</v>
      </c>
      <c r="E41" s="898">
        <v>118.35</v>
      </c>
      <c r="F41" s="903">
        <v>12576.76</v>
      </c>
    </row>
    <row r="42" spans="1:6" s="899" customFormat="1" ht="20.100000000000001" customHeight="1">
      <c r="A42" s="1589" t="s">
        <v>534</v>
      </c>
      <c r="B42" s="898">
        <v>1788.41</v>
      </c>
      <c r="C42" s="898">
        <v>4067.53</v>
      </c>
      <c r="D42" s="898">
        <v>6200.41</v>
      </c>
      <c r="E42" s="898">
        <v>95.08</v>
      </c>
      <c r="F42" s="903">
        <v>12151.43</v>
      </c>
    </row>
    <row r="43" spans="1:6" s="899" customFormat="1" ht="20.100000000000001" customHeight="1">
      <c r="A43" s="1589" t="s">
        <v>535</v>
      </c>
      <c r="B43" s="898">
        <v>1731.32</v>
      </c>
      <c r="C43" s="898">
        <v>3819.26</v>
      </c>
      <c r="D43" s="898">
        <v>6641.14</v>
      </c>
      <c r="E43" s="898">
        <v>95.08</v>
      </c>
      <c r="F43" s="903">
        <v>12286.800000000001</v>
      </c>
    </row>
    <row r="44" spans="1:6" s="899" customFormat="1" ht="20.100000000000001" customHeight="1">
      <c r="A44" s="1589" t="s">
        <v>1235</v>
      </c>
      <c r="B44" s="898">
        <v>2005.44</v>
      </c>
      <c r="C44" s="898">
        <v>3768.58</v>
      </c>
      <c r="D44" s="898">
        <v>6905.3</v>
      </c>
      <c r="E44" s="898">
        <v>95.08</v>
      </c>
      <c r="F44" s="903">
        <v>12774.4</v>
      </c>
    </row>
    <row r="45" spans="1:6" ht="19.5" customHeight="1" thickBot="1">
      <c r="A45" s="1592" t="s">
        <v>1255</v>
      </c>
      <c r="B45" s="2125">
        <v>1984.5</v>
      </c>
      <c r="C45" s="2125">
        <v>3857.47</v>
      </c>
      <c r="D45" s="2125">
        <v>7163.02</v>
      </c>
      <c r="E45" s="2125">
        <v>108.43</v>
      </c>
      <c r="F45" s="2126">
        <v>13113.42</v>
      </c>
    </row>
    <row r="47" spans="1:6">
      <c r="A47" s="886" t="s">
        <v>508</v>
      </c>
    </row>
  </sheetData>
  <mergeCells count="5">
    <mergeCell ref="A3:A4"/>
    <mergeCell ref="B3:C3"/>
    <mergeCell ref="D3:D4"/>
    <mergeCell ref="E3:E4"/>
    <mergeCell ref="F3:F4"/>
  </mergeCells>
  <hyperlinks>
    <hyperlink ref="A1" location="Menu!A1" display="Return to Menu"/>
  </hyperlinks>
  <pageMargins left="0.70866141732283472" right="0.70866141732283472" top="0.74803149606299213" bottom="0.74803149606299213" header="0.31496062992125984" footer="0.31496062992125984"/>
  <pageSetup scale="74"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2"/>
  <sheetViews>
    <sheetView view="pageBreakPreview" zoomScale="89" zoomScaleNormal="100" zoomScaleSheetLayoutView="89" workbookViewId="0">
      <pane xSplit="1" ySplit="3" topLeftCell="B16" activePane="bottomRight" state="frozen"/>
      <selection activeCell="E35" sqref="E35"/>
      <selection pane="topRight" activeCell="E35" sqref="E35"/>
      <selection pane="bottomLeft" activeCell="E35" sqref="E35"/>
      <selection pane="bottomRight"/>
    </sheetView>
  </sheetViews>
  <sheetFormatPr defaultRowHeight="12.75"/>
  <cols>
    <col min="1" max="1" width="15.28515625" style="910" customWidth="1"/>
    <col min="2" max="3" width="16.7109375" style="910" customWidth="1"/>
    <col min="4" max="4" width="20.7109375" style="910" customWidth="1"/>
    <col min="5" max="5" width="16.7109375" style="910" customWidth="1"/>
    <col min="6" max="6" width="17.42578125" style="910" customWidth="1"/>
    <col min="7" max="7" width="11.5703125" style="910" customWidth="1"/>
    <col min="8" max="8" width="16.85546875" style="910" customWidth="1"/>
    <col min="9" max="9" width="11.5703125" style="910" customWidth="1"/>
    <col min="10" max="10" width="9.140625" style="910"/>
    <col min="11" max="11" width="12.85546875" style="910" customWidth="1"/>
    <col min="12" max="12" width="10.85546875" style="910" customWidth="1"/>
    <col min="13" max="13" width="11.5703125" style="910" customWidth="1"/>
    <col min="14" max="256" width="9.140625" style="910"/>
    <col min="257" max="257" width="15.28515625" style="910" customWidth="1"/>
    <col min="258" max="259" width="16.7109375" style="910" customWidth="1"/>
    <col min="260" max="260" width="20.7109375" style="910" customWidth="1"/>
    <col min="261" max="261" width="16.7109375" style="910" customWidth="1"/>
    <col min="262" max="262" width="17.42578125" style="910" customWidth="1"/>
    <col min="263" max="263" width="11.5703125" style="910" customWidth="1"/>
    <col min="264" max="264" width="16.85546875" style="910" customWidth="1"/>
    <col min="265" max="265" width="11.5703125" style="910" customWidth="1"/>
    <col min="266" max="266" width="9.140625" style="910"/>
    <col min="267" max="267" width="12.85546875" style="910" customWidth="1"/>
    <col min="268" max="268" width="10.85546875" style="910" customWidth="1"/>
    <col min="269" max="269" width="11.5703125" style="910" customWidth="1"/>
    <col min="270" max="512" width="9.140625" style="910"/>
    <col min="513" max="513" width="15.28515625" style="910" customWidth="1"/>
    <col min="514" max="515" width="16.7109375" style="910" customWidth="1"/>
    <col min="516" max="516" width="20.7109375" style="910" customWidth="1"/>
    <col min="517" max="517" width="16.7109375" style="910" customWidth="1"/>
    <col min="518" max="518" width="17.42578125" style="910" customWidth="1"/>
    <col min="519" max="519" width="11.5703125" style="910" customWidth="1"/>
    <col min="520" max="520" width="16.85546875" style="910" customWidth="1"/>
    <col min="521" max="521" width="11.5703125" style="910" customWidth="1"/>
    <col min="522" max="522" width="9.140625" style="910"/>
    <col min="523" max="523" width="12.85546875" style="910" customWidth="1"/>
    <col min="524" max="524" width="10.85546875" style="910" customWidth="1"/>
    <col min="525" max="525" width="11.5703125" style="910" customWidth="1"/>
    <col min="526" max="768" width="9.140625" style="910"/>
    <col min="769" max="769" width="15.28515625" style="910" customWidth="1"/>
    <col min="770" max="771" width="16.7109375" style="910" customWidth="1"/>
    <col min="772" max="772" width="20.7109375" style="910" customWidth="1"/>
    <col min="773" max="773" width="16.7109375" style="910" customWidth="1"/>
    <col min="774" max="774" width="17.42578125" style="910" customWidth="1"/>
    <col min="775" max="775" width="11.5703125" style="910" customWidth="1"/>
    <col min="776" max="776" width="16.85546875" style="910" customWidth="1"/>
    <col min="777" max="777" width="11.5703125" style="910" customWidth="1"/>
    <col min="778" max="778" width="9.140625" style="910"/>
    <col min="779" max="779" width="12.85546875" style="910" customWidth="1"/>
    <col min="780" max="780" width="10.85546875" style="910" customWidth="1"/>
    <col min="781" max="781" width="11.5703125" style="910" customWidth="1"/>
    <col min="782" max="1024" width="9.140625" style="910"/>
    <col min="1025" max="1025" width="15.28515625" style="910" customWidth="1"/>
    <col min="1026" max="1027" width="16.7109375" style="910" customWidth="1"/>
    <col min="1028" max="1028" width="20.7109375" style="910" customWidth="1"/>
    <col min="1029" max="1029" width="16.7109375" style="910" customWidth="1"/>
    <col min="1030" max="1030" width="17.42578125" style="910" customWidth="1"/>
    <col min="1031" max="1031" width="11.5703125" style="910" customWidth="1"/>
    <col min="1032" max="1032" width="16.85546875" style="910" customWidth="1"/>
    <col min="1033" max="1033" width="11.5703125" style="910" customWidth="1"/>
    <col min="1034" max="1034" width="9.140625" style="910"/>
    <col min="1035" max="1035" width="12.85546875" style="910" customWidth="1"/>
    <col min="1036" max="1036" width="10.85546875" style="910" customWidth="1"/>
    <col min="1037" max="1037" width="11.5703125" style="910" customWidth="1"/>
    <col min="1038" max="1280" width="9.140625" style="910"/>
    <col min="1281" max="1281" width="15.28515625" style="910" customWidth="1"/>
    <col min="1282" max="1283" width="16.7109375" style="910" customWidth="1"/>
    <col min="1284" max="1284" width="20.7109375" style="910" customWidth="1"/>
    <col min="1285" max="1285" width="16.7109375" style="910" customWidth="1"/>
    <col min="1286" max="1286" width="17.42578125" style="910" customWidth="1"/>
    <col min="1287" max="1287" width="11.5703125" style="910" customWidth="1"/>
    <col min="1288" max="1288" width="16.85546875" style="910" customWidth="1"/>
    <col min="1289" max="1289" width="11.5703125" style="910" customWidth="1"/>
    <col min="1290" max="1290" width="9.140625" style="910"/>
    <col min="1291" max="1291" width="12.85546875" style="910" customWidth="1"/>
    <col min="1292" max="1292" width="10.85546875" style="910" customWidth="1"/>
    <col min="1293" max="1293" width="11.5703125" style="910" customWidth="1"/>
    <col min="1294" max="1536" width="9.140625" style="910"/>
    <col min="1537" max="1537" width="15.28515625" style="910" customWidth="1"/>
    <col min="1538" max="1539" width="16.7109375" style="910" customWidth="1"/>
    <col min="1540" max="1540" width="20.7109375" style="910" customWidth="1"/>
    <col min="1541" max="1541" width="16.7109375" style="910" customWidth="1"/>
    <col min="1542" max="1542" width="17.42578125" style="910" customWidth="1"/>
    <col min="1543" max="1543" width="11.5703125" style="910" customWidth="1"/>
    <col min="1544" max="1544" width="16.85546875" style="910" customWidth="1"/>
    <col min="1545" max="1545" width="11.5703125" style="910" customWidth="1"/>
    <col min="1546" max="1546" width="9.140625" style="910"/>
    <col min="1547" max="1547" width="12.85546875" style="910" customWidth="1"/>
    <col min="1548" max="1548" width="10.85546875" style="910" customWidth="1"/>
    <col min="1549" max="1549" width="11.5703125" style="910" customWidth="1"/>
    <col min="1550" max="1792" width="9.140625" style="910"/>
    <col min="1793" max="1793" width="15.28515625" style="910" customWidth="1"/>
    <col min="1794" max="1795" width="16.7109375" style="910" customWidth="1"/>
    <col min="1796" max="1796" width="20.7109375" style="910" customWidth="1"/>
    <col min="1797" max="1797" width="16.7109375" style="910" customWidth="1"/>
    <col min="1798" max="1798" width="17.42578125" style="910" customWidth="1"/>
    <col min="1799" max="1799" width="11.5703125" style="910" customWidth="1"/>
    <col min="1800" max="1800" width="16.85546875" style="910" customWidth="1"/>
    <col min="1801" max="1801" width="11.5703125" style="910" customWidth="1"/>
    <col min="1802" max="1802" width="9.140625" style="910"/>
    <col min="1803" max="1803" width="12.85546875" style="910" customWidth="1"/>
    <col min="1804" max="1804" width="10.85546875" style="910" customWidth="1"/>
    <col min="1805" max="1805" width="11.5703125" style="910" customWidth="1"/>
    <col min="1806" max="2048" width="9.140625" style="910"/>
    <col min="2049" max="2049" width="15.28515625" style="910" customWidth="1"/>
    <col min="2050" max="2051" width="16.7109375" style="910" customWidth="1"/>
    <col min="2052" max="2052" width="20.7109375" style="910" customWidth="1"/>
    <col min="2053" max="2053" width="16.7109375" style="910" customWidth="1"/>
    <col min="2054" max="2054" width="17.42578125" style="910" customWidth="1"/>
    <col min="2055" max="2055" width="11.5703125" style="910" customWidth="1"/>
    <col min="2056" max="2056" width="16.85546875" style="910" customWidth="1"/>
    <col min="2057" max="2057" width="11.5703125" style="910" customWidth="1"/>
    <col min="2058" max="2058" width="9.140625" style="910"/>
    <col min="2059" max="2059" width="12.85546875" style="910" customWidth="1"/>
    <col min="2060" max="2060" width="10.85546875" style="910" customWidth="1"/>
    <col min="2061" max="2061" width="11.5703125" style="910" customWidth="1"/>
    <col min="2062" max="2304" width="9.140625" style="910"/>
    <col min="2305" max="2305" width="15.28515625" style="910" customWidth="1"/>
    <col min="2306" max="2307" width="16.7109375" style="910" customWidth="1"/>
    <col min="2308" max="2308" width="20.7109375" style="910" customWidth="1"/>
    <col min="2309" max="2309" width="16.7109375" style="910" customWidth="1"/>
    <col min="2310" max="2310" width="17.42578125" style="910" customWidth="1"/>
    <col min="2311" max="2311" width="11.5703125" style="910" customWidth="1"/>
    <col min="2312" max="2312" width="16.85546875" style="910" customWidth="1"/>
    <col min="2313" max="2313" width="11.5703125" style="910" customWidth="1"/>
    <col min="2314" max="2314" width="9.140625" style="910"/>
    <col min="2315" max="2315" width="12.85546875" style="910" customWidth="1"/>
    <col min="2316" max="2316" width="10.85546875" style="910" customWidth="1"/>
    <col min="2317" max="2317" width="11.5703125" style="910" customWidth="1"/>
    <col min="2318" max="2560" width="9.140625" style="910"/>
    <col min="2561" max="2561" width="15.28515625" style="910" customWidth="1"/>
    <col min="2562" max="2563" width="16.7109375" style="910" customWidth="1"/>
    <col min="2564" max="2564" width="20.7109375" style="910" customWidth="1"/>
    <col min="2565" max="2565" width="16.7109375" style="910" customWidth="1"/>
    <col min="2566" max="2566" width="17.42578125" style="910" customWidth="1"/>
    <col min="2567" max="2567" width="11.5703125" style="910" customWidth="1"/>
    <col min="2568" max="2568" width="16.85546875" style="910" customWidth="1"/>
    <col min="2569" max="2569" width="11.5703125" style="910" customWidth="1"/>
    <col min="2570" max="2570" width="9.140625" style="910"/>
    <col min="2571" max="2571" width="12.85546875" style="910" customWidth="1"/>
    <col min="2572" max="2572" width="10.85546875" style="910" customWidth="1"/>
    <col min="2573" max="2573" width="11.5703125" style="910" customWidth="1"/>
    <col min="2574" max="2816" width="9.140625" style="910"/>
    <col min="2817" max="2817" width="15.28515625" style="910" customWidth="1"/>
    <col min="2818" max="2819" width="16.7109375" style="910" customWidth="1"/>
    <col min="2820" max="2820" width="20.7109375" style="910" customWidth="1"/>
    <col min="2821" max="2821" width="16.7109375" style="910" customWidth="1"/>
    <col min="2822" max="2822" width="17.42578125" style="910" customWidth="1"/>
    <col min="2823" max="2823" width="11.5703125" style="910" customWidth="1"/>
    <col min="2824" max="2824" width="16.85546875" style="910" customWidth="1"/>
    <col min="2825" max="2825" width="11.5703125" style="910" customWidth="1"/>
    <col min="2826" max="2826" width="9.140625" style="910"/>
    <col min="2827" max="2827" width="12.85546875" style="910" customWidth="1"/>
    <col min="2828" max="2828" width="10.85546875" style="910" customWidth="1"/>
    <col min="2829" max="2829" width="11.5703125" style="910" customWidth="1"/>
    <col min="2830" max="3072" width="9.140625" style="910"/>
    <col min="3073" max="3073" width="15.28515625" style="910" customWidth="1"/>
    <col min="3074" max="3075" width="16.7109375" style="910" customWidth="1"/>
    <col min="3076" max="3076" width="20.7109375" style="910" customWidth="1"/>
    <col min="3077" max="3077" width="16.7109375" style="910" customWidth="1"/>
    <col min="3078" max="3078" width="17.42578125" style="910" customWidth="1"/>
    <col min="3079" max="3079" width="11.5703125" style="910" customWidth="1"/>
    <col min="3080" max="3080" width="16.85546875" style="910" customWidth="1"/>
    <col min="3081" max="3081" width="11.5703125" style="910" customWidth="1"/>
    <col min="3082" max="3082" width="9.140625" style="910"/>
    <col min="3083" max="3083" width="12.85546875" style="910" customWidth="1"/>
    <col min="3084" max="3084" width="10.85546875" style="910" customWidth="1"/>
    <col min="3085" max="3085" width="11.5703125" style="910" customWidth="1"/>
    <col min="3086" max="3328" width="9.140625" style="910"/>
    <col min="3329" max="3329" width="15.28515625" style="910" customWidth="1"/>
    <col min="3330" max="3331" width="16.7109375" style="910" customWidth="1"/>
    <col min="3332" max="3332" width="20.7109375" style="910" customWidth="1"/>
    <col min="3333" max="3333" width="16.7109375" style="910" customWidth="1"/>
    <col min="3334" max="3334" width="17.42578125" style="910" customWidth="1"/>
    <col min="3335" max="3335" width="11.5703125" style="910" customWidth="1"/>
    <col min="3336" max="3336" width="16.85546875" style="910" customWidth="1"/>
    <col min="3337" max="3337" width="11.5703125" style="910" customWidth="1"/>
    <col min="3338" max="3338" width="9.140625" style="910"/>
    <col min="3339" max="3339" width="12.85546875" style="910" customWidth="1"/>
    <col min="3340" max="3340" width="10.85546875" style="910" customWidth="1"/>
    <col min="3341" max="3341" width="11.5703125" style="910" customWidth="1"/>
    <col min="3342" max="3584" width="9.140625" style="910"/>
    <col min="3585" max="3585" width="15.28515625" style="910" customWidth="1"/>
    <col min="3586" max="3587" width="16.7109375" style="910" customWidth="1"/>
    <col min="3588" max="3588" width="20.7109375" style="910" customWidth="1"/>
    <col min="3589" max="3589" width="16.7109375" style="910" customWidth="1"/>
    <col min="3590" max="3590" width="17.42578125" style="910" customWidth="1"/>
    <col min="3591" max="3591" width="11.5703125" style="910" customWidth="1"/>
    <col min="3592" max="3592" width="16.85546875" style="910" customWidth="1"/>
    <col min="3593" max="3593" width="11.5703125" style="910" customWidth="1"/>
    <col min="3594" max="3594" width="9.140625" style="910"/>
    <col min="3595" max="3595" width="12.85546875" style="910" customWidth="1"/>
    <col min="3596" max="3596" width="10.85546875" style="910" customWidth="1"/>
    <col min="3597" max="3597" width="11.5703125" style="910" customWidth="1"/>
    <col min="3598" max="3840" width="9.140625" style="910"/>
    <col min="3841" max="3841" width="15.28515625" style="910" customWidth="1"/>
    <col min="3842" max="3843" width="16.7109375" style="910" customWidth="1"/>
    <col min="3844" max="3844" width="20.7109375" style="910" customWidth="1"/>
    <col min="3845" max="3845" width="16.7109375" style="910" customWidth="1"/>
    <col min="3846" max="3846" width="17.42578125" style="910" customWidth="1"/>
    <col min="3847" max="3847" width="11.5703125" style="910" customWidth="1"/>
    <col min="3848" max="3848" width="16.85546875" style="910" customWidth="1"/>
    <col min="3849" max="3849" width="11.5703125" style="910" customWidth="1"/>
    <col min="3850" max="3850" width="9.140625" style="910"/>
    <col min="3851" max="3851" width="12.85546875" style="910" customWidth="1"/>
    <col min="3852" max="3852" width="10.85546875" style="910" customWidth="1"/>
    <col min="3853" max="3853" width="11.5703125" style="910" customWidth="1"/>
    <col min="3854" max="4096" width="9.140625" style="910"/>
    <col min="4097" max="4097" width="15.28515625" style="910" customWidth="1"/>
    <col min="4098" max="4099" width="16.7109375" style="910" customWidth="1"/>
    <col min="4100" max="4100" width="20.7109375" style="910" customWidth="1"/>
    <col min="4101" max="4101" width="16.7109375" style="910" customWidth="1"/>
    <col min="4102" max="4102" width="17.42578125" style="910" customWidth="1"/>
    <col min="4103" max="4103" width="11.5703125" style="910" customWidth="1"/>
    <col min="4104" max="4104" width="16.85546875" style="910" customWidth="1"/>
    <col min="4105" max="4105" width="11.5703125" style="910" customWidth="1"/>
    <col min="4106" max="4106" width="9.140625" style="910"/>
    <col min="4107" max="4107" width="12.85546875" style="910" customWidth="1"/>
    <col min="4108" max="4108" width="10.85546875" style="910" customWidth="1"/>
    <col min="4109" max="4109" width="11.5703125" style="910" customWidth="1"/>
    <col min="4110" max="4352" width="9.140625" style="910"/>
    <col min="4353" max="4353" width="15.28515625" style="910" customWidth="1"/>
    <col min="4354" max="4355" width="16.7109375" style="910" customWidth="1"/>
    <col min="4356" max="4356" width="20.7109375" style="910" customWidth="1"/>
    <col min="4357" max="4357" width="16.7109375" style="910" customWidth="1"/>
    <col min="4358" max="4358" width="17.42578125" style="910" customWidth="1"/>
    <col min="4359" max="4359" width="11.5703125" style="910" customWidth="1"/>
    <col min="4360" max="4360" width="16.85546875" style="910" customWidth="1"/>
    <col min="4361" max="4361" width="11.5703125" style="910" customWidth="1"/>
    <col min="4362" max="4362" width="9.140625" style="910"/>
    <col min="4363" max="4363" width="12.85546875" style="910" customWidth="1"/>
    <col min="4364" max="4364" width="10.85546875" style="910" customWidth="1"/>
    <col min="4365" max="4365" width="11.5703125" style="910" customWidth="1"/>
    <col min="4366" max="4608" width="9.140625" style="910"/>
    <col min="4609" max="4609" width="15.28515625" style="910" customWidth="1"/>
    <col min="4610" max="4611" width="16.7109375" style="910" customWidth="1"/>
    <col min="4612" max="4612" width="20.7109375" style="910" customWidth="1"/>
    <col min="4613" max="4613" width="16.7109375" style="910" customWidth="1"/>
    <col min="4614" max="4614" width="17.42578125" style="910" customWidth="1"/>
    <col min="4615" max="4615" width="11.5703125" style="910" customWidth="1"/>
    <col min="4616" max="4616" width="16.85546875" style="910" customWidth="1"/>
    <col min="4617" max="4617" width="11.5703125" style="910" customWidth="1"/>
    <col min="4618" max="4618" width="9.140625" style="910"/>
    <col min="4619" max="4619" width="12.85546875" style="910" customWidth="1"/>
    <col min="4620" max="4620" width="10.85546875" style="910" customWidth="1"/>
    <col min="4621" max="4621" width="11.5703125" style="910" customWidth="1"/>
    <col min="4622" max="4864" width="9.140625" style="910"/>
    <col min="4865" max="4865" width="15.28515625" style="910" customWidth="1"/>
    <col min="4866" max="4867" width="16.7109375" style="910" customWidth="1"/>
    <col min="4868" max="4868" width="20.7109375" style="910" customWidth="1"/>
    <col min="4869" max="4869" width="16.7109375" style="910" customWidth="1"/>
    <col min="4870" max="4870" width="17.42578125" style="910" customWidth="1"/>
    <col min="4871" max="4871" width="11.5703125" style="910" customWidth="1"/>
    <col min="4872" max="4872" width="16.85546875" style="910" customWidth="1"/>
    <col min="4873" max="4873" width="11.5703125" style="910" customWidth="1"/>
    <col min="4874" max="4874" width="9.140625" style="910"/>
    <col min="4875" max="4875" width="12.85546875" style="910" customWidth="1"/>
    <col min="4876" max="4876" width="10.85546875" style="910" customWidth="1"/>
    <col min="4877" max="4877" width="11.5703125" style="910" customWidth="1"/>
    <col min="4878" max="5120" width="9.140625" style="910"/>
    <col min="5121" max="5121" width="15.28515625" style="910" customWidth="1"/>
    <col min="5122" max="5123" width="16.7109375" style="910" customWidth="1"/>
    <col min="5124" max="5124" width="20.7109375" style="910" customWidth="1"/>
    <col min="5125" max="5125" width="16.7109375" style="910" customWidth="1"/>
    <col min="5126" max="5126" width="17.42578125" style="910" customWidth="1"/>
    <col min="5127" max="5127" width="11.5703125" style="910" customWidth="1"/>
    <col min="5128" max="5128" width="16.85546875" style="910" customWidth="1"/>
    <col min="5129" max="5129" width="11.5703125" style="910" customWidth="1"/>
    <col min="5130" max="5130" width="9.140625" style="910"/>
    <col min="5131" max="5131" width="12.85546875" style="910" customWidth="1"/>
    <col min="5132" max="5132" width="10.85546875" style="910" customWidth="1"/>
    <col min="5133" max="5133" width="11.5703125" style="910" customWidth="1"/>
    <col min="5134" max="5376" width="9.140625" style="910"/>
    <col min="5377" max="5377" width="15.28515625" style="910" customWidth="1"/>
    <col min="5378" max="5379" width="16.7109375" style="910" customWidth="1"/>
    <col min="5380" max="5380" width="20.7109375" style="910" customWidth="1"/>
    <col min="5381" max="5381" width="16.7109375" style="910" customWidth="1"/>
    <col min="5382" max="5382" width="17.42578125" style="910" customWidth="1"/>
    <col min="5383" max="5383" width="11.5703125" style="910" customWidth="1"/>
    <col min="5384" max="5384" width="16.85546875" style="910" customWidth="1"/>
    <col min="5385" max="5385" width="11.5703125" style="910" customWidth="1"/>
    <col min="5386" max="5386" width="9.140625" style="910"/>
    <col min="5387" max="5387" width="12.85546875" style="910" customWidth="1"/>
    <col min="5388" max="5388" width="10.85546875" style="910" customWidth="1"/>
    <col min="5389" max="5389" width="11.5703125" style="910" customWidth="1"/>
    <col min="5390" max="5632" width="9.140625" style="910"/>
    <col min="5633" max="5633" width="15.28515625" style="910" customWidth="1"/>
    <col min="5634" max="5635" width="16.7109375" style="910" customWidth="1"/>
    <col min="5636" max="5636" width="20.7109375" style="910" customWidth="1"/>
    <col min="5637" max="5637" width="16.7109375" style="910" customWidth="1"/>
    <col min="5638" max="5638" width="17.42578125" style="910" customWidth="1"/>
    <col min="5639" max="5639" width="11.5703125" style="910" customWidth="1"/>
    <col min="5640" max="5640" width="16.85546875" style="910" customWidth="1"/>
    <col min="5641" max="5641" width="11.5703125" style="910" customWidth="1"/>
    <col min="5642" max="5642" width="9.140625" style="910"/>
    <col min="5643" max="5643" width="12.85546875" style="910" customWidth="1"/>
    <col min="5644" max="5644" width="10.85546875" style="910" customWidth="1"/>
    <col min="5645" max="5645" width="11.5703125" style="910" customWidth="1"/>
    <col min="5646" max="5888" width="9.140625" style="910"/>
    <col min="5889" max="5889" width="15.28515625" style="910" customWidth="1"/>
    <col min="5890" max="5891" width="16.7109375" style="910" customWidth="1"/>
    <col min="5892" max="5892" width="20.7109375" style="910" customWidth="1"/>
    <col min="5893" max="5893" width="16.7109375" style="910" customWidth="1"/>
    <col min="5894" max="5894" width="17.42578125" style="910" customWidth="1"/>
    <col min="5895" max="5895" width="11.5703125" style="910" customWidth="1"/>
    <col min="5896" max="5896" width="16.85546875" style="910" customWidth="1"/>
    <col min="5897" max="5897" width="11.5703125" style="910" customWidth="1"/>
    <col min="5898" max="5898" width="9.140625" style="910"/>
    <col min="5899" max="5899" width="12.85546875" style="910" customWidth="1"/>
    <col min="5900" max="5900" width="10.85546875" style="910" customWidth="1"/>
    <col min="5901" max="5901" width="11.5703125" style="910" customWidth="1"/>
    <col min="5902" max="6144" width="9.140625" style="910"/>
    <col min="6145" max="6145" width="15.28515625" style="910" customWidth="1"/>
    <col min="6146" max="6147" width="16.7109375" style="910" customWidth="1"/>
    <col min="6148" max="6148" width="20.7109375" style="910" customWidth="1"/>
    <col min="6149" max="6149" width="16.7109375" style="910" customWidth="1"/>
    <col min="6150" max="6150" width="17.42578125" style="910" customWidth="1"/>
    <col min="6151" max="6151" width="11.5703125" style="910" customWidth="1"/>
    <col min="6152" max="6152" width="16.85546875" style="910" customWidth="1"/>
    <col min="6153" max="6153" width="11.5703125" style="910" customWidth="1"/>
    <col min="6154" max="6154" width="9.140625" style="910"/>
    <col min="6155" max="6155" width="12.85546875" style="910" customWidth="1"/>
    <col min="6156" max="6156" width="10.85546875" style="910" customWidth="1"/>
    <col min="6157" max="6157" width="11.5703125" style="910" customWidth="1"/>
    <col min="6158" max="6400" width="9.140625" style="910"/>
    <col min="6401" max="6401" width="15.28515625" style="910" customWidth="1"/>
    <col min="6402" max="6403" width="16.7109375" style="910" customWidth="1"/>
    <col min="6404" max="6404" width="20.7109375" style="910" customWidth="1"/>
    <col min="6405" max="6405" width="16.7109375" style="910" customWidth="1"/>
    <col min="6406" max="6406" width="17.42578125" style="910" customWidth="1"/>
    <col min="6407" max="6407" width="11.5703125" style="910" customWidth="1"/>
    <col min="6408" max="6408" width="16.85546875" style="910" customWidth="1"/>
    <col min="6409" max="6409" width="11.5703125" style="910" customWidth="1"/>
    <col min="6410" max="6410" width="9.140625" style="910"/>
    <col min="6411" max="6411" width="12.85546875" style="910" customWidth="1"/>
    <col min="6412" max="6412" width="10.85546875" style="910" customWidth="1"/>
    <col min="6413" max="6413" width="11.5703125" style="910" customWidth="1"/>
    <col min="6414" max="6656" width="9.140625" style="910"/>
    <col min="6657" max="6657" width="15.28515625" style="910" customWidth="1"/>
    <col min="6658" max="6659" width="16.7109375" style="910" customWidth="1"/>
    <col min="6660" max="6660" width="20.7109375" style="910" customWidth="1"/>
    <col min="6661" max="6661" width="16.7109375" style="910" customWidth="1"/>
    <col min="6662" max="6662" width="17.42578125" style="910" customWidth="1"/>
    <col min="6663" max="6663" width="11.5703125" style="910" customWidth="1"/>
    <col min="6664" max="6664" width="16.85546875" style="910" customWidth="1"/>
    <col min="6665" max="6665" width="11.5703125" style="910" customWidth="1"/>
    <col min="6666" max="6666" width="9.140625" style="910"/>
    <col min="6667" max="6667" width="12.85546875" style="910" customWidth="1"/>
    <col min="6668" max="6668" width="10.85546875" style="910" customWidth="1"/>
    <col min="6669" max="6669" width="11.5703125" style="910" customWidth="1"/>
    <col min="6670" max="6912" width="9.140625" style="910"/>
    <col min="6913" max="6913" width="15.28515625" style="910" customWidth="1"/>
    <col min="6914" max="6915" width="16.7109375" style="910" customWidth="1"/>
    <col min="6916" max="6916" width="20.7109375" style="910" customWidth="1"/>
    <col min="6917" max="6917" width="16.7109375" style="910" customWidth="1"/>
    <col min="6918" max="6918" width="17.42578125" style="910" customWidth="1"/>
    <col min="6919" max="6919" width="11.5703125" style="910" customWidth="1"/>
    <col min="6920" max="6920" width="16.85546875" style="910" customWidth="1"/>
    <col min="6921" max="6921" width="11.5703125" style="910" customWidth="1"/>
    <col min="6922" max="6922" width="9.140625" style="910"/>
    <col min="6923" max="6923" width="12.85546875" style="910" customWidth="1"/>
    <col min="6924" max="6924" width="10.85546875" style="910" customWidth="1"/>
    <col min="6925" max="6925" width="11.5703125" style="910" customWidth="1"/>
    <col min="6926" max="7168" width="9.140625" style="910"/>
    <col min="7169" max="7169" width="15.28515625" style="910" customWidth="1"/>
    <col min="7170" max="7171" width="16.7109375" style="910" customWidth="1"/>
    <col min="7172" max="7172" width="20.7109375" style="910" customWidth="1"/>
    <col min="7173" max="7173" width="16.7109375" style="910" customWidth="1"/>
    <col min="7174" max="7174" width="17.42578125" style="910" customWidth="1"/>
    <col min="7175" max="7175" width="11.5703125" style="910" customWidth="1"/>
    <col min="7176" max="7176" width="16.85546875" style="910" customWidth="1"/>
    <col min="7177" max="7177" width="11.5703125" style="910" customWidth="1"/>
    <col min="7178" max="7178" width="9.140625" style="910"/>
    <col min="7179" max="7179" width="12.85546875" style="910" customWidth="1"/>
    <col min="7180" max="7180" width="10.85546875" style="910" customWidth="1"/>
    <col min="7181" max="7181" width="11.5703125" style="910" customWidth="1"/>
    <col min="7182" max="7424" width="9.140625" style="910"/>
    <col min="7425" max="7425" width="15.28515625" style="910" customWidth="1"/>
    <col min="7426" max="7427" width="16.7109375" style="910" customWidth="1"/>
    <col min="7428" max="7428" width="20.7109375" style="910" customWidth="1"/>
    <col min="7429" max="7429" width="16.7109375" style="910" customWidth="1"/>
    <col min="7430" max="7430" width="17.42578125" style="910" customWidth="1"/>
    <col min="7431" max="7431" width="11.5703125" style="910" customWidth="1"/>
    <col min="7432" max="7432" width="16.85546875" style="910" customWidth="1"/>
    <col min="7433" max="7433" width="11.5703125" style="910" customWidth="1"/>
    <col min="7434" max="7434" width="9.140625" style="910"/>
    <col min="7435" max="7435" width="12.85546875" style="910" customWidth="1"/>
    <col min="7436" max="7436" width="10.85546875" style="910" customWidth="1"/>
    <col min="7437" max="7437" width="11.5703125" style="910" customWidth="1"/>
    <col min="7438" max="7680" width="9.140625" style="910"/>
    <col min="7681" max="7681" width="15.28515625" style="910" customWidth="1"/>
    <col min="7682" max="7683" width="16.7109375" style="910" customWidth="1"/>
    <col min="7684" max="7684" width="20.7109375" style="910" customWidth="1"/>
    <col min="7685" max="7685" width="16.7109375" style="910" customWidth="1"/>
    <col min="7686" max="7686" width="17.42578125" style="910" customWidth="1"/>
    <col min="7687" max="7687" width="11.5703125" style="910" customWidth="1"/>
    <col min="7688" max="7688" width="16.85546875" style="910" customWidth="1"/>
    <col min="7689" max="7689" width="11.5703125" style="910" customWidth="1"/>
    <col min="7690" max="7690" width="9.140625" style="910"/>
    <col min="7691" max="7691" width="12.85546875" style="910" customWidth="1"/>
    <col min="7692" max="7692" width="10.85546875" style="910" customWidth="1"/>
    <col min="7693" max="7693" width="11.5703125" style="910" customWidth="1"/>
    <col min="7694" max="7936" width="9.140625" style="910"/>
    <col min="7937" max="7937" width="15.28515625" style="910" customWidth="1"/>
    <col min="7938" max="7939" width="16.7109375" style="910" customWidth="1"/>
    <col min="7940" max="7940" width="20.7109375" style="910" customWidth="1"/>
    <col min="7941" max="7941" width="16.7109375" style="910" customWidth="1"/>
    <col min="7942" max="7942" width="17.42578125" style="910" customWidth="1"/>
    <col min="7943" max="7943" width="11.5703125" style="910" customWidth="1"/>
    <col min="7944" max="7944" width="16.85546875" style="910" customWidth="1"/>
    <col min="7945" max="7945" width="11.5703125" style="910" customWidth="1"/>
    <col min="7946" max="7946" width="9.140625" style="910"/>
    <col min="7947" max="7947" width="12.85546875" style="910" customWidth="1"/>
    <col min="7948" max="7948" width="10.85546875" style="910" customWidth="1"/>
    <col min="7949" max="7949" width="11.5703125" style="910" customWidth="1"/>
    <col min="7950" max="8192" width="9.140625" style="910"/>
    <col min="8193" max="8193" width="15.28515625" style="910" customWidth="1"/>
    <col min="8194" max="8195" width="16.7109375" style="910" customWidth="1"/>
    <col min="8196" max="8196" width="20.7109375" style="910" customWidth="1"/>
    <col min="8197" max="8197" width="16.7109375" style="910" customWidth="1"/>
    <col min="8198" max="8198" width="17.42578125" style="910" customWidth="1"/>
    <col min="8199" max="8199" width="11.5703125" style="910" customWidth="1"/>
    <col min="8200" max="8200" width="16.85546875" style="910" customWidth="1"/>
    <col min="8201" max="8201" width="11.5703125" style="910" customWidth="1"/>
    <col min="8202" max="8202" width="9.140625" style="910"/>
    <col min="8203" max="8203" width="12.85546875" style="910" customWidth="1"/>
    <col min="8204" max="8204" width="10.85546875" style="910" customWidth="1"/>
    <col min="8205" max="8205" width="11.5703125" style="910" customWidth="1"/>
    <col min="8206" max="8448" width="9.140625" style="910"/>
    <col min="8449" max="8449" width="15.28515625" style="910" customWidth="1"/>
    <col min="8450" max="8451" width="16.7109375" style="910" customWidth="1"/>
    <col min="8452" max="8452" width="20.7109375" style="910" customWidth="1"/>
    <col min="8453" max="8453" width="16.7109375" style="910" customWidth="1"/>
    <col min="8454" max="8454" width="17.42578125" style="910" customWidth="1"/>
    <col min="8455" max="8455" width="11.5703125" style="910" customWidth="1"/>
    <col min="8456" max="8456" width="16.85546875" style="910" customWidth="1"/>
    <col min="8457" max="8457" width="11.5703125" style="910" customWidth="1"/>
    <col min="8458" max="8458" width="9.140625" style="910"/>
    <col min="8459" max="8459" width="12.85546875" style="910" customWidth="1"/>
    <col min="8460" max="8460" width="10.85546875" style="910" customWidth="1"/>
    <col min="8461" max="8461" width="11.5703125" style="910" customWidth="1"/>
    <col min="8462" max="8704" width="9.140625" style="910"/>
    <col min="8705" max="8705" width="15.28515625" style="910" customWidth="1"/>
    <col min="8706" max="8707" width="16.7109375" style="910" customWidth="1"/>
    <col min="8708" max="8708" width="20.7109375" style="910" customWidth="1"/>
    <col min="8709" max="8709" width="16.7109375" style="910" customWidth="1"/>
    <col min="8710" max="8710" width="17.42578125" style="910" customWidth="1"/>
    <col min="8711" max="8711" width="11.5703125" style="910" customWidth="1"/>
    <col min="8712" max="8712" width="16.85546875" style="910" customWidth="1"/>
    <col min="8713" max="8713" width="11.5703125" style="910" customWidth="1"/>
    <col min="8714" max="8714" width="9.140625" style="910"/>
    <col min="8715" max="8715" width="12.85546875" style="910" customWidth="1"/>
    <col min="8716" max="8716" width="10.85546875" style="910" customWidth="1"/>
    <col min="8717" max="8717" width="11.5703125" style="910" customWidth="1"/>
    <col min="8718" max="8960" width="9.140625" style="910"/>
    <col min="8961" max="8961" width="15.28515625" style="910" customWidth="1"/>
    <col min="8962" max="8963" width="16.7109375" style="910" customWidth="1"/>
    <col min="8964" max="8964" width="20.7109375" style="910" customWidth="1"/>
    <col min="8965" max="8965" width="16.7109375" style="910" customWidth="1"/>
    <col min="8966" max="8966" width="17.42578125" style="910" customWidth="1"/>
    <col min="8967" max="8967" width="11.5703125" style="910" customWidth="1"/>
    <col min="8968" max="8968" width="16.85546875" style="910" customWidth="1"/>
    <col min="8969" max="8969" width="11.5703125" style="910" customWidth="1"/>
    <col min="8970" max="8970" width="9.140625" style="910"/>
    <col min="8971" max="8971" width="12.85546875" style="910" customWidth="1"/>
    <col min="8972" max="8972" width="10.85546875" style="910" customWidth="1"/>
    <col min="8973" max="8973" width="11.5703125" style="910" customWidth="1"/>
    <col min="8974" max="9216" width="9.140625" style="910"/>
    <col min="9217" max="9217" width="15.28515625" style="910" customWidth="1"/>
    <col min="9218" max="9219" width="16.7109375" style="910" customWidth="1"/>
    <col min="9220" max="9220" width="20.7109375" style="910" customWidth="1"/>
    <col min="9221" max="9221" width="16.7109375" style="910" customWidth="1"/>
    <col min="9222" max="9222" width="17.42578125" style="910" customWidth="1"/>
    <col min="9223" max="9223" width="11.5703125" style="910" customWidth="1"/>
    <col min="9224" max="9224" width="16.85546875" style="910" customWidth="1"/>
    <col min="9225" max="9225" width="11.5703125" style="910" customWidth="1"/>
    <col min="9226" max="9226" width="9.140625" style="910"/>
    <col min="9227" max="9227" width="12.85546875" style="910" customWidth="1"/>
    <col min="9228" max="9228" width="10.85546875" style="910" customWidth="1"/>
    <col min="9229" max="9229" width="11.5703125" style="910" customWidth="1"/>
    <col min="9230" max="9472" width="9.140625" style="910"/>
    <col min="9473" max="9473" width="15.28515625" style="910" customWidth="1"/>
    <col min="9474" max="9475" width="16.7109375" style="910" customWidth="1"/>
    <col min="9476" max="9476" width="20.7109375" style="910" customWidth="1"/>
    <col min="9477" max="9477" width="16.7109375" style="910" customWidth="1"/>
    <col min="9478" max="9478" width="17.42578125" style="910" customWidth="1"/>
    <col min="9479" max="9479" width="11.5703125" style="910" customWidth="1"/>
    <col min="9480" max="9480" width="16.85546875" style="910" customWidth="1"/>
    <col min="9481" max="9481" width="11.5703125" style="910" customWidth="1"/>
    <col min="9482" max="9482" width="9.140625" style="910"/>
    <col min="9483" max="9483" width="12.85546875" style="910" customWidth="1"/>
    <col min="9484" max="9484" width="10.85546875" style="910" customWidth="1"/>
    <col min="9485" max="9485" width="11.5703125" style="910" customWidth="1"/>
    <col min="9486" max="9728" width="9.140625" style="910"/>
    <col min="9729" max="9729" width="15.28515625" style="910" customWidth="1"/>
    <col min="9730" max="9731" width="16.7109375" style="910" customWidth="1"/>
    <col min="9732" max="9732" width="20.7109375" style="910" customWidth="1"/>
    <col min="9733" max="9733" width="16.7109375" style="910" customWidth="1"/>
    <col min="9734" max="9734" width="17.42578125" style="910" customWidth="1"/>
    <col min="9735" max="9735" width="11.5703125" style="910" customWidth="1"/>
    <col min="9736" max="9736" width="16.85546875" style="910" customWidth="1"/>
    <col min="9737" max="9737" width="11.5703125" style="910" customWidth="1"/>
    <col min="9738" max="9738" width="9.140625" style="910"/>
    <col min="9739" max="9739" width="12.85546875" style="910" customWidth="1"/>
    <col min="9740" max="9740" width="10.85546875" style="910" customWidth="1"/>
    <col min="9741" max="9741" width="11.5703125" style="910" customWidth="1"/>
    <col min="9742" max="9984" width="9.140625" style="910"/>
    <col min="9985" max="9985" width="15.28515625" style="910" customWidth="1"/>
    <col min="9986" max="9987" width="16.7109375" style="910" customWidth="1"/>
    <col min="9988" max="9988" width="20.7109375" style="910" customWidth="1"/>
    <col min="9989" max="9989" width="16.7109375" style="910" customWidth="1"/>
    <col min="9990" max="9990" width="17.42578125" style="910" customWidth="1"/>
    <col min="9991" max="9991" width="11.5703125" style="910" customWidth="1"/>
    <col min="9992" max="9992" width="16.85546875" style="910" customWidth="1"/>
    <col min="9993" max="9993" width="11.5703125" style="910" customWidth="1"/>
    <col min="9994" max="9994" width="9.140625" style="910"/>
    <col min="9995" max="9995" width="12.85546875" style="910" customWidth="1"/>
    <col min="9996" max="9996" width="10.85546875" style="910" customWidth="1"/>
    <col min="9997" max="9997" width="11.5703125" style="910" customWidth="1"/>
    <col min="9998" max="10240" width="9.140625" style="910"/>
    <col min="10241" max="10241" width="15.28515625" style="910" customWidth="1"/>
    <col min="10242" max="10243" width="16.7109375" style="910" customWidth="1"/>
    <col min="10244" max="10244" width="20.7109375" style="910" customWidth="1"/>
    <col min="10245" max="10245" width="16.7109375" style="910" customWidth="1"/>
    <col min="10246" max="10246" width="17.42578125" style="910" customWidth="1"/>
    <col min="10247" max="10247" width="11.5703125" style="910" customWidth="1"/>
    <col min="10248" max="10248" width="16.85546875" style="910" customWidth="1"/>
    <col min="10249" max="10249" width="11.5703125" style="910" customWidth="1"/>
    <col min="10250" max="10250" width="9.140625" style="910"/>
    <col min="10251" max="10251" width="12.85546875" style="910" customWidth="1"/>
    <col min="10252" max="10252" width="10.85546875" style="910" customWidth="1"/>
    <col min="10253" max="10253" width="11.5703125" style="910" customWidth="1"/>
    <col min="10254" max="10496" width="9.140625" style="910"/>
    <col min="10497" max="10497" width="15.28515625" style="910" customWidth="1"/>
    <col min="10498" max="10499" width="16.7109375" style="910" customWidth="1"/>
    <col min="10500" max="10500" width="20.7109375" style="910" customWidth="1"/>
    <col min="10501" max="10501" width="16.7109375" style="910" customWidth="1"/>
    <col min="10502" max="10502" width="17.42578125" style="910" customWidth="1"/>
    <col min="10503" max="10503" width="11.5703125" style="910" customWidth="1"/>
    <col min="10504" max="10504" width="16.85546875" style="910" customWidth="1"/>
    <col min="10505" max="10505" width="11.5703125" style="910" customWidth="1"/>
    <col min="10506" max="10506" width="9.140625" style="910"/>
    <col min="10507" max="10507" width="12.85546875" style="910" customWidth="1"/>
    <col min="10508" max="10508" width="10.85546875" style="910" customWidth="1"/>
    <col min="10509" max="10509" width="11.5703125" style="910" customWidth="1"/>
    <col min="10510" max="10752" width="9.140625" style="910"/>
    <col min="10753" max="10753" width="15.28515625" style="910" customWidth="1"/>
    <col min="10754" max="10755" width="16.7109375" style="910" customWidth="1"/>
    <col min="10756" max="10756" width="20.7109375" style="910" customWidth="1"/>
    <col min="10757" max="10757" width="16.7109375" style="910" customWidth="1"/>
    <col min="10758" max="10758" width="17.42578125" style="910" customWidth="1"/>
    <col min="10759" max="10759" width="11.5703125" style="910" customWidth="1"/>
    <col min="10760" max="10760" width="16.85546875" style="910" customWidth="1"/>
    <col min="10761" max="10761" width="11.5703125" style="910" customWidth="1"/>
    <col min="10762" max="10762" width="9.140625" style="910"/>
    <col min="10763" max="10763" width="12.85546875" style="910" customWidth="1"/>
    <col min="10764" max="10764" width="10.85546875" style="910" customWidth="1"/>
    <col min="10765" max="10765" width="11.5703125" style="910" customWidth="1"/>
    <col min="10766" max="11008" width="9.140625" style="910"/>
    <col min="11009" max="11009" width="15.28515625" style="910" customWidth="1"/>
    <col min="11010" max="11011" width="16.7109375" style="910" customWidth="1"/>
    <col min="11012" max="11012" width="20.7109375" style="910" customWidth="1"/>
    <col min="11013" max="11013" width="16.7109375" style="910" customWidth="1"/>
    <col min="11014" max="11014" width="17.42578125" style="910" customWidth="1"/>
    <col min="11015" max="11015" width="11.5703125" style="910" customWidth="1"/>
    <col min="11016" max="11016" width="16.85546875" style="910" customWidth="1"/>
    <col min="11017" max="11017" width="11.5703125" style="910" customWidth="1"/>
    <col min="11018" max="11018" width="9.140625" style="910"/>
    <col min="11019" max="11019" width="12.85546875" style="910" customWidth="1"/>
    <col min="11020" max="11020" width="10.85546875" style="910" customWidth="1"/>
    <col min="11021" max="11021" width="11.5703125" style="910" customWidth="1"/>
    <col min="11022" max="11264" width="9.140625" style="910"/>
    <col min="11265" max="11265" width="15.28515625" style="910" customWidth="1"/>
    <col min="11266" max="11267" width="16.7109375" style="910" customWidth="1"/>
    <col min="11268" max="11268" width="20.7109375" style="910" customWidth="1"/>
    <col min="11269" max="11269" width="16.7109375" style="910" customWidth="1"/>
    <col min="11270" max="11270" width="17.42578125" style="910" customWidth="1"/>
    <col min="11271" max="11271" width="11.5703125" style="910" customWidth="1"/>
    <col min="11272" max="11272" width="16.85546875" style="910" customWidth="1"/>
    <col min="11273" max="11273" width="11.5703125" style="910" customWidth="1"/>
    <col min="11274" max="11274" width="9.140625" style="910"/>
    <col min="11275" max="11275" width="12.85546875" style="910" customWidth="1"/>
    <col min="11276" max="11276" width="10.85546875" style="910" customWidth="1"/>
    <col min="11277" max="11277" width="11.5703125" style="910" customWidth="1"/>
    <col min="11278" max="11520" width="9.140625" style="910"/>
    <col min="11521" max="11521" width="15.28515625" style="910" customWidth="1"/>
    <col min="11522" max="11523" width="16.7109375" style="910" customWidth="1"/>
    <col min="11524" max="11524" width="20.7109375" style="910" customWidth="1"/>
    <col min="11525" max="11525" width="16.7109375" style="910" customWidth="1"/>
    <col min="11526" max="11526" width="17.42578125" style="910" customWidth="1"/>
    <col min="11527" max="11527" width="11.5703125" style="910" customWidth="1"/>
    <col min="11528" max="11528" width="16.85546875" style="910" customWidth="1"/>
    <col min="11529" max="11529" width="11.5703125" style="910" customWidth="1"/>
    <col min="11530" max="11530" width="9.140625" style="910"/>
    <col min="11531" max="11531" width="12.85546875" style="910" customWidth="1"/>
    <col min="11532" max="11532" width="10.85546875" style="910" customWidth="1"/>
    <col min="11533" max="11533" width="11.5703125" style="910" customWidth="1"/>
    <col min="11534" max="11776" width="9.140625" style="910"/>
    <col min="11777" max="11777" width="15.28515625" style="910" customWidth="1"/>
    <col min="11778" max="11779" width="16.7109375" style="910" customWidth="1"/>
    <col min="11780" max="11780" width="20.7109375" style="910" customWidth="1"/>
    <col min="11781" max="11781" width="16.7109375" style="910" customWidth="1"/>
    <col min="11782" max="11782" width="17.42578125" style="910" customWidth="1"/>
    <col min="11783" max="11783" width="11.5703125" style="910" customWidth="1"/>
    <col min="11784" max="11784" width="16.85546875" style="910" customWidth="1"/>
    <col min="11785" max="11785" width="11.5703125" style="910" customWidth="1"/>
    <col min="11786" max="11786" width="9.140625" style="910"/>
    <col min="11787" max="11787" width="12.85546875" style="910" customWidth="1"/>
    <col min="11788" max="11788" width="10.85546875" style="910" customWidth="1"/>
    <col min="11789" max="11789" width="11.5703125" style="910" customWidth="1"/>
    <col min="11790" max="12032" width="9.140625" style="910"/>
    <col min="12033" max="12033" width="15.28515625" style="910" customWidth="1"/>
    <col min="12034" max="12035" width="16.7109375" style="910" customWidth="1"/>
    <col min="12036" max="12036" width="20.7109375" style="910" customWidth="1"/>
    <col min="12037" max="12037" width="16.7109375" style="910" customWidth="1"/>
    <col min="12038" max="12038" width="17.42578125" style="910" customWidth="1"/>
    <col min="12039" max="12039" width="11.5703125" style="910" customWidth="1"/>
    <col min="12040" max="12040" width="16.85546875" style="910" customWidth="1"/>
    <col min="12041" max="12041" width="11.5703125" style="910" customWidth="1"/>
    <col min="12042" max="12042" width="9.140625" style="910"/>
    <col min="12043" max="12043" width="12.85546875" style="910" customWidth="1"/>
    <col min="12044" max="12044" width="10.85546875" style="910" customWidth="1"/>
    <col min="12045" max="12045" width="11.5703125" style="910" customWidth="1"/>
    <col min="12046" max="12288" width="9.140625" style="910"/>
    <col min="12289" max="12289" width="15.28515625" style="910" customWidth="1"/>
    <col min="12290" max="12291" width="16.7109375" style="910" customWidth="1"/>
    <col min="12292" max="12292" width="20.7109375" style="910" customWidth="1"/>
    <col min="12293" max="12293" width="16.7109375" style="910" customWidth="1"/>
    <col min="12294" max="12294" width="17.42578125" style="910" customWidth="1"/>
    <col min="12295" max="12295" width="11.5703125" style="910" customWidth="1"/>
    <col min="12296" max="12296" width="16.85546875" style="910" customWidth="1"/>
    <col min="12297" max="12297" width="11.5703125" style="910" customWidth="1"/>
    <col min="12298" max="12298" width="9.140625" style="910"/>
    <col min="12299" max="12299" width="12.85546875" style="910" customWidth="1"/>
    <col min="12300" max="12300" width="10.85546875" style="910" customWidth="1"/>
    <col min="12301" max="12301" width="11.5703125" style="910" customWidth="1"/>
    <col min="12302" max="12544" width="9.140625" style="910"/>
    <col min="12545" max="12545" width="15.28515625" style="910" customWidth="1"/>
    <col min="12546" max="12547" width="16.7109375" style="910" customWidth="1"/>
    <col min="12548" max="12548" width="20.7109375" style="910" customWidth="1"/>
    <col min="12549" max="12549" width="16.7109375" style="910" customWidth="1"/>
    <col min="12550" max="12550" width="17.42578125" style="910" customWidth="1"/>
    <col min="12551" max="12551" width="11.5703125" style="910" customWidth="1"/>
    <col min="12552" max="12552" width="16.85546875" style="910" customWidth="1"/>
    <col min="12553" max="12553" width="11.5703125" style="910" customWidth="1"/>
    <col min="12554" max="12554" width="9.140625" style="910"/>
    <col min="12555" max="12555" width="12.85546875" style="910" customWidth="1"/>
    <col min="12556" max="12556" width="10.85546875" style="910" customWidth="1"/>
    <col min="12557" max="12557" width="11.5703125" style="910" customWidth="1"/>
    <col min="12558" max="12800" width="9.140625" style="910"/>
    <col min="12801" max="12801" width="15.28515625" style="910" customWidth="1"/>
    <col min="12802" max="12803" width="16.7109375" style="910" customWidth="1"/>
    <col min="12804" max="12804" width="20.7109375" style="910" customWidth="1"/>
    <col min="12805" max="12805" width="16.7109375" style="910" customWidth="1"/>
    <col min="12806" max="12806" width="17.42578125" style="910" customWidth="1"/>
    <col min="12807" max="12807" width="11.5703125" style="910" customWidth="1"/>
    <col min="12808" max="12808" width="16.85546875" style="910" customWidth="1"/>
    <col min="12809" max="12809" width="11.5703125" style="910" customWidth="1"/>
    <col min="12810" max="12810" width="9.140625" style="910"/>
    <col min="12811" max="12811" width="12.85546875" style="910" customWidth="1"/>
    <col min="12812" max="12812" width="10.85546875" style="910" customWidth="1"/>
    <col min="12813" max="12813" width="11.5703125" style="910" customWidth="1"/>
    <col min="12814" max="13056" width="9.140625" style="910"/>
    <col min="13057" max="13057" width="15.28515625" style="910" customWidth="1"/>
    <col min="13058" max="13059" width="16.7109375" style="910" customWidth="1"/>
    <col min="13060" max="13060" width="20.7109375" style="910" customWidth="1"/>
    <col min="13061" max="13061" width="16.7109375" style="910" customWidth="1"/>
    <col min="13062" max="13062" width="17.42578125" style="910" customWidth="1"/>
    <col min="13063" max="13063" width="11.5703125" style="910" customWidth="1"/>
    <col min="13064" max="13064" width="16.85546875" style="910" customWidth="1"/>
    <col min="13065" max="13065" width="11.5703125" style="910" customWidth="1"/>
    <col min="13066" max="13066" width="9.140625" style="910"/>
    <col min="13067" max="13067" width="12.85546875" style="910" customWidth="1"/>
    <col min="13068" max="13068" width="10.85546875" style="910" customWidth="1"/>
    <col min="13069" max="13069" width="11.5703125" style="910" customWidth="1"/>
    <col min="13070" max="13312" width="9.140625" style="910"/>
    <col min="13313" max="13313" width="15.28515625" style="910" customWidth="1"/>
    <col min="13314" max="13315" width="16.7109375" style="910" customWidth="1"/>
    <col min="13316" max="13316" width="20.7109375" style="910" customWidth="1"/>
    <col min="13317" max="13317" width="16.7109375" style="910" customWidth="1"/>
    <col min="13318" max="13318" width="17.42578125" style="910" customWidth="1"/>
    <col min="13319" max="13319" width="11.5703125" style="910" customWidth="1"/>
    <col min="13320" max="13320" width="16.85546875" style="910" customWidth="1"/>
    <col min="13321" max="13321" width="11.5703125" style="910" customWidth="1"/>
    <col min="13322" max="13322" width="9.140625" style="910"/>
    <col min="13323" max="13323" width="12.85546875" style="910" customWidth="1"/>
    <col min="13324" max="13324" width="10.85546875" style="910" customWidth="1"/>
    <col min="13325" max="13325" width="11.5703125" style="910" customWidth="1"/>
    <col min="13326" max="13568" width="9.140625" style="910"/>
    <col min="13569" max="13569" width="15.28515625" style="910" customWidth="1"/>
    <col min="13570" max="13571" width="16.7109375" style="910" customWidth="1"/>
    <col min="13572" max="13572" width="20.7109375" style="910" customWidth="1"/>
    <col min="13573" max="13573" width="16.7109375" style="910" customWidth="1"/>
    <col min="13574" max="13574" width="17.42578125" style="910" customWidth="1"/>
    <col min="13575" max="13575" width="11.5703125" style="910" customWidth="1"/>
    <col min="13576" max="13576" width="16.85546875" style="910" customWidth="1"/>
    <col min="13577" max="13577" width="11.5703125" style="910" customWidth="1"/>
    <col min="13578" max="13578" width="9.140625" style="910"/>
    <col min="13579" max="13579" width="12.85546875" style="910" customWidth="1"/>
    <col min="13580" max="13580" width="10.85546875" style="910" customWidth="1"/>
    <col min="13581" max="13581" width="11.5703125" style="910" customWidth="1"/>
    <col min="13582" max="13824" width="9.140625" style="910"/>
    <col min="13825" max="13825" width="15.28515625" style="910" customWidth="1"/>
    <col min="13826" max="13827" width="16.7109375" style="910" customWidth="1"/>
    <col min="13828" max="13828" width="20.7109375" style="910" customWidth="1"/>
    <col min="13829" max="13829" width="16.7109375" style="910" customWidth="1"/>
    <col min="13830" max="13830" width="17.42578125" style="910" customWidth="1"/>
    <col min="13831" max="13831" width="11.5703125" style="910" customWidth="1"/>
    <col min="13832" max="13832" width="16.85546875" style="910" customWidth="1"/>
    <col min="13833" max="13833" width="11.5703125" style="910" customWidth="1"/>
    <col min="13834" max="13834" width="9.140625" style="910"/>
    <col min="13835" max="13835" width="12.85546875" style="910" customWidth="1"/>
    <col min="13836" max="13836" width="10.85546875" style="910" customWidth="1"/>
    <col min="13837" max="13837" width="11.5703125" style="910" customWidth="1"/>
    <col min="13838" max="14080" width="9.140625" style="910"/>
    <col min="14081" max="14081" width="15.28515625" style="910" customWidth="1"/>
    <col min="14082" max="14083" width="16.7109375" style="910" customWidth="1"/>
    <col min="14084" max="14084" width="20.7109375" style="910" customWidth="1"/>
    <col min="14085" max="14085" width="16.7109375" style="910" customWidth="1"/>
    <col min="14086" max="14086" width="17.42578125" style="910" customWidth="1"/>
    <col min="14087" max="14087" width="11.5703125" style="910" customWidth="1"/>
    <col min="14088" max="14088" width="16.85546875" style="910" customWidth="1"/>
    <col min="14089" max="14089" width="11.5703125" style="910" customWidth="1"/>
    <col min="14090" max="14090" width="9.140625" style="910"/>
    <col min="14091" max="14091" width="12.85546875" style="910" customWidth="1"/>
    <col min="14092" max="14092" width="10.85546875" style="910" customWidth="1"/>
    <col min="14093" max="14093" width="11.5703125" style="910" customWidth="1"/>
    <col min="14094" max="14336" width="9.140625" style="910"/>
    <col min="14337" max="14337" width="15.28515625" style="910" customWidth="1"/>
    <col min="14338" max="14339" width="16.7109375" style="910" customWidth="1"/>
    <col min="14340" max="14340" width="20.7109375" style="910" customWidth="1"/>
    <col min="14341" max="14341" width="16.7109375" style="910" customWidth="1"/>
    <col min="14342" max="14342" width="17.42578125" style="910" customWidth="1"/>
    <col min="14343" max="14343" width="11.5703125" style="910" customWidth="1"/>
    <col min="14344" max="14344" width="16.85546875" style="910" customWidth="1"/>
    <col min="14345" max="14345" width="11.5703125" style="910" customWidth="1"/>
    <col min="14346" max="14346" width="9.140625" style="910"/>
    <col min="14347" max="14347" width="12.85546875" style="910" customWidth="1"/>
    <col min="14348" max="14348" width="10.85546875" style="910" customWidth="1"/>
    <col min="14349" max="14349" width="11.5703125" style="910" customWidth="1"/>
    <col min="14350" max="14592" width="9.140625" style="910"/>
    <col min="14593" max="14593" width="15.28515625" style="910" customWidth="1"/>
    <col min="14594" max="14595" width="16.7109375" style="910" customWidth="1"/>
    <col min="14596" max="14596" width="20.7109375" style="910" customWidth="1"/>
    <col min="14597" max="14597" width="16.7109375" style="910" customWidth="1"/>
    <col min="14598" max="14598" width="17.42578125" style="910" customWidth="1"/>
    <col min="14599" max="14599" width="11.5703125" style="910" customWidth="1"/>
    <col min="14600" max="14600" width="16.85546875" style="910" customWidth="1"/>
    <col min="14601" max="14601" width="11.5703125" style="910" customWidth="1"/>
    <col min="14602" max="14602" width="9.140625" style="910"/>
    <col min="14603" max="14603" width="12.85546875" style="910" customWidth="1"/>
    <col min="14604" max="14604" width="10.85546875" style="910" customWidth="1"/>
    <col min="14605" max="14605" width="11.5703125" style="910" customWidth="1"/>
    <col min="14606" max="14848" width="9.140625" style="910"/>
    <col min="14849" max="14849" width="15.28515625" style="910" customWidth="1"/>
    <col min="14850" max="14851" width="16.7109375" style="910" customWidth="1"/>
    <col min="14852" max="14852" width="20.7109375" style="910" customWidth="1"/>
    <col min="14853" max="14853" width="16.7109375" style="910" customWidth="1"/>
    <col min="14854" max="14854" width="17.42578125" style="910" customWidth="1"/>
    <col min="14855" max="14855" width="11.5703125" style="910" customWidth="1"/>
    <col min="14856" max="14856" width="16.85546875" style="910" customWidth="1"/>
    <col min="14857" max="14857" width="11.5703125" style="910" customWidth="1"/>
    <col min="14858" max="14858" width="9.140625" style="910"/>
    <col min="14859" max="14859" width="12.85546875" style="910" customWidth="1"/>
    <col min="14860" max="14860" width="10.85546875" style="910" customWidth="1"/>
    <col min="14861" max="14861" width="11.5703125" style="910" customWidth="1"/>
    <col min="14862" max="15104" width="9.140625" style="910"/>
    <col min="15105" max="15105" width="15.28515625" style="910" customWidth="1"/>
    <col min="15106" max="15107" width="16.7109375" style="910" customWidth="1"/>
    <col min="15108" max="15108" width="20.7109375" style="910" customWidth="1"/>
    <col min="15109" max="15109" width="16.7109375" style="910" customWidth="1"/>
    <col min="15110" max="15110" width="17.42578125" style="910" customWidth="1"/>
    <col min="15111" max="15111" width="11.5703125" style="910" customWidth="1"/>
    <col min="15112" max="15112" width="16.85546875" style="910" customWidth="1"/>
    <col min="15113" max="15113" width="11.5703125" style="910" customWidth="1"/>
    <col min="15114" max="15114" width="9.140625" style="910"/>
    <col min="15115" max="15115" width="12.85546875" style="910" customWidth="1"/>
    <col min="15116" max="15116" width="10.85546875" style="910" customWidth="1"/>
    <col min="15117" max="15117" width="11.5703125" style="910" customWidth="1"/>
    <col min="15118" max="15360" width="9.140625" style="910"/>
    <col min="15361" max="15361" width="15.28515625" style="910" customWidth="1"/>
    <col min="15362" max="15363" width="16.7109375" style="910" customWidth="1"/>
    <col min="15364" max="15364" width="20.7109375" style="910" customWidth="1"/>
    <col min="15365" max="15365" width="16.7109375" style="910" customWidth="1"/>
    <col min="15366" max="15366" width="17.42578125" style="910" customWidth="1"/>
    <col min="15367" max="15367" width="11.5703125" style="910" customWidth="1"/>
    <col min="15368" max="15368" width="16.85546875" style="910" customWidth="1"/>
    <col min="15369" max="15369" width="11.5703125" style="910" customWidth="1"/>
    <col min="15370" max="15370" width="9.140625" style="910"/>
    <col min="15371" max="15371" width="12.85546875" style="910" customWidth="1"/>
    <col min="15372" max="15372" width="10.85546875" style="910" customWidth="1"/>
    <col min="15373" max="15373" width="11.5703125" style="910" customWidth="1"/>
    <col min="15374" max="15616" width="9.140625" style="910"/>
    <col min="15617" max="15617" width="15.28515625" style="910" customWidth="1"/>
    <col min="15618" max="15619" width="16.7109375" style="910" customWidth="1"/>
    <col min="15620" max="15620" width="20.7109375" style="910" customWidth="1"/>
    <col min="15621" max="15621" width="16.7109375" style="910" customWidth="1"/>
    <col min="15622" max="15622" width="17.42578125" style="910" customWidth="1"/>
    <col min="15623" max="15623" width="11.5703125" style="910" customWidth="1"/>
    <col min="15624" max="15624" width="16.85546875" style="910" customWidth="1"/>
    <col min="15625" max="15625" width="11.5703125" style="910" customWidth="1"/>
    <col min="15626" max="15626" width="9.140625" style="910"/>
    <col min="15627" max="15627" width="12.85546875" style="910" customWidth="1"/>
    <col min="15628" max="15628" width="10.85546875" style="910" customWidth="1"/>
    <col min="15629" max="15629" width="11.5703125" style="910" customWidth="1"/>
    <col min="15630" max="15872" width="9.140625" style="910"/>
    <col min="15873" max="15873" width="15.28515625" style="910" customWidth="1"/>
    <col min="15874" max="15875" width="16.7109375" style="910" customWidth="1"/>
    <col min="15876" max="15876" width="20.7109375" style="910" customWidth="1"/>
    <col min="15877" max="15877" width="16.7109375" style="910" customWidth="1"/>
    <col min="15878" max="15878" width="17.42578125" style="910" customWidth="1"/>
    <col min="15879" max="15879" width="11.5703125" style="910" customWidth="1"/>
    <col min="15880" max="15880" width="16.85546875" style="910" customWidth="1"/>
    <col min="15881" max="15881" width="11.5703125" style="910" customWidth="1"/>
    <col min="15882" max="15882" width="9.140625" style="910"/>
    <col min="15883" max="15883" width="12.85546875" style="910" customWidth="1"/>
    <col min="15884" max="15884" width="10.85546875" style="910" customWidth="1"/>
    <col min="15885" max="15885" width="11.5703125" style="910" customWidth="1"/>
    <col min="15886" max="16128" width="9.140625" style="910"/>
    <col min="16129" max="16129" width="15.28515625" style="910" customWidth="1"/>
    <col min="16130" max="16131" width="16.7109375" style="910" customWidth="1"/>
    <col min="16132" max="16132" width="20.7109375" style="910" customWidth="1"/>
    <col min="16133" max="16133" width="16.7109375" style="910" customWidth="1"/>
    <col min="16134" max="16134" width="17.42578125" style="910" customWidth="1"/>
    <col min="16135" max="16135" width="11.5703125" style="910" customWidth="1"/>
    <col min="16136" max="16136" width="16.85546875" style="910" customWidth="1"/>
    <col min="16137" max="16137" width="11.5703125" style="910" customWidth="1"/>
    <col min="16138" max="16138" width="9.140625" style="910"/>
    <col min="16139" max="16139" width="12.85546875" style="910" customWidth="1"/>
    <col min="16140" max="16140" width="10.85546875" style="910" customWidth="1"/>
    <col min="16141" max="16141" width="11.5703125" style="910" customWidth="1"/>
    <col min="16142" max="16384" width="9.140625" style="910"/>
  </cols>
  <sheetData>
    <row r="1" spans="1:6" ht="25.5">
      <c r="A1" s="2059" t="s">
        <v>313</v>
      </c>
    </row>
    <row r="2" spans="1:6" ht="18.75" thickBot="1">
      <c r="A2" s="2122" t="s">
        <v>347</v>
      </c>
    </row>
    <row r="3" spans="1:6" ht="21" customHeight="1" thickBot="1">
      <c r="A3" s="1593" t="s">
        <v>485</v>
      </c>
      <c r="B3" s="1594" t="s">
        <v>509</v>
      </c>
      <c r="C3" s="1594" t="s">
        <v>510</v>
      </c>
      <c r="D3" s="1594" t="s">
        <v>511</v>
      </c>
      <c r="E3" s="1595" t="s">
        <v>318</v>
      </c>
      <c r="F3" s="897"/>
    </row>
    <row r="4" spans="1:6" ht="21" customHeight="1">
      <c r="A4" s="957" t="s">
        <v>500</v>
      </c>
      <c r="B4" s="1605">
        <v>1229.150887</v>
      </c>
      <c r="C4" s="1605">
        <v>876.66167800000005</v>
      </c>
      <c r="D4" s="1605">
        <v>1360.5511429999999</v>
      </c>
      <c r="E4" s="1607">
        <v>3466.3637079999999</v>
      </c>
      <c r="F4" s="897"/>
    </row>
    <row r="5" spans="1:6" ht="21" customHeight="1">
      <c r="A5" s="958" t="s">
        <v>501</v>
      </c>
      <c r="B5" s="1605">
        <v>1267.191049</v>
      </c>
      <c r="C5" s="1605">
        <v>986.553316</v>
      </c>
      <c r="D5" s="1605">
        <v>1511.0193429999999</v>
      </c>
      <c r="E5" s="1607">
        <v>3764.763708</v>
      </c>
      <c r="F5" s="897"/>
    </row>
    <row r="6" spans="1:6" ht="21" customHeight="1">
      <c r="A6" s="958" t="s">
        <v>502</v>
      </c>
      <c r="B6" s="1605">
        <v>1480.1407349999999</v>
      </c>
      <c r="C6" s="1605">
        <v>1026.1950899999999</v>
      </c>
      <c r="D6" s="1605">
        <v>1723.2895189999999</v>
      </c>
      <c r="E6" s="1607">
        <v>4229.625344</v>
      </c>
      <c r="F6" s="897"/>
    </row>
    <row r="7" spans="1:6" ht="21" customHeight="1">
      <c r="A7" s="958" t="s">
        <v>503</v>
      </c>
      <c r="B7" s="1605">
        <v>1520.16146</v>
      </c>
      <c r="C7" s="1605">
        <v>1349.664282</v>
      </c>
      <c r="D7" s="1605">
        <v>1681.9966460000001</v>
      </c>
      <c r="E7" s="1607">
        <v>4551.8223880000005</v>
      </c>
      <c r="F7" s="897"/>
    </row>
    <row r="8" spans="1:6" ht="21" customHeight="1">
      <c r="A8" s="958" t="s">
        <v>504</v>
      </c>
      <c r="B8" s="1605">
        <v>1810.862973</v>
      </c>
      <c r="C8" s="1605">
        <v>1321.164282</v>
      </c>
      <c r="D8" s="1605">
        <v>1736.9966460000001</v>
      </c>
      <c r="E8" s="1607">
        <v>4869.0239010000005</v>
      </c>
      <c r="F8" s="897"/>
    </row>
    <row r="9" spans="1:6" ht="21" customHeight="1">
      <c r="A9" s="958" t="s">
        <v>505</v>
      </c>
      <c r="B9" s="1605">
        <v>2143.276335</v>
      </c>
      <c r="C9" s="1605">
        <v>1270.164282</v>
      </c>
      <c r="D9" s="1605">
        <v>1796.9966460000001</v>
      </c>
      <c r="E9" s="1607">
        <v>5210.4372629999998</v>
      </c>
      <c r="F9" s="897"/>
    </row>
    <row r="10" spans="1:6" ht="21" customHeight="1">
      <c r="A10" s="958" t="s">
        <v>506</v>
      </c>
      <c r="B10" s="1605">
        <v>2083.005017</v>
      </c>
      <c r="C10" s="1605">
        <v>1412.9942820000001</v>
      </c>
      <c r="D10" s="1605">
        <v>1821.9966460000001</v>
      </c>
      <c r="E10" s="1607">
        <v>5317.9959450000006</v>
      </c>
      <c r="F10" s="897"/>
    </row>
    <row r="11" spans="1:6" ht="21" customHeight="1">
      <c r="A11" s="958" t="s">
        <v>507</v>
      </c>
      <c r="B11" s="1605">
        <v>2203.0843639999998</v>
      </c>
      <c r="C11" s="1605">
        <v>1420.9942820000001</v>
      </c>
      <c r="D11" s="1605">
        <v>1998.7650659999999</v>
      </c>
      <c r="E11" s="1607">
        <v>5622.8437119999999</v>
      </c>
      <c r="F11" s="897"/>
    </row>
    <row r="12" spans="1:6" ht="21" customHeight="1">
      <c r="A12" s="958" t="s">
        <v>425</v>
      </c>
      <c r="B12" s="1605">
        <v>2902.3505650000002</v>
      </c>
      <c r="C12" s="1605">
        <v>780.99881500000004</v>
      </c>
      <c r="D12" s="1605">
        <v>2283.4200770000002</v>
      </c>
      <c r="E12" s="1607">
        <v>5966.7694570000003</v>
      </c>
      <c r="F12" s="897"/>
    </row>
    <row r="13" spans="1:6" ht="21" customHeight="1">
      <c r="A13" s="958" t="s">
        <v>426</v>
      </c>
      <c r="B13" s="1605">
        <v>2789.7558490000001</v>
      </c>
      <c r="C13" s="1605">
        <v>800.99881500000004</v>
      </c>
      <c r="D13" s="1605">
        <v>2562.120077</v>
      </c>
      <c r="E13" s="1607">
        <v>6152.8747409999996</v>
      </c>
      <c r="F13" s="897"/>
    </row>
    <row r="14" spans="1:6" ht="21" customHeight="1">
      <c r="A14" s="958" t="s">
        <v>427</v>
      </c>
      <c r="B14" s="1605">
        <v>2854.7512390000002</v>
      </c>
      <c r="C14" s="1605">
        <v>1219.17</v>
      </c>
      <c r="D14" s="1605">
        <v>2272.120077</v>
      </c>
      <c r="E14" s="1607">
        <v>6346.0413160000007</v>
      </c>
      <c r="F14" s="897"/>
    </row>
    <row r="15" spans="1:6" ht="21" customHeight="1">
      <c r="A15" s="958" t="s">
        <v>428</v>
      </c>
      <c r="B15" s="1605">
        <v>3044.7512390000002</v>
      </c>
      <c r="C15" s="1605">
        <v>1044.17</v>
      </c>
      <c r="D15" s="1605">
        <v>2448.6150659999998</v>
      </c>
      <c r="E15" s="1607">
        <v>6537.5363049999996</v>
      </c>
      <c r="F15" s="897"/>
    </row>
    <row r="16" spans="1:6" ht="21" customHeight="1">
      <c r="A16" s="958" t="s">
        <v>430</v>
      </c>
      <c r="B16" s="1605">
        <v>2975.0338139999999</v>
      </c>
      <c r="C16" s="1605">
        <v>689.17</v>
      </c>
      <c r="D16" s="1605">
        <v>2829.1150659999998</v>
      </c>
      <c r="E16" s="1607">
        <v>6493.3188799999998</v>
      </c>
      <c r="F16" s="897"/>
    </row>
    <row r="17" spans="1:6" ht="21" customHeight="1">
      <c r="A17" s="958" t="s">
        <v>431</v>
      </c>
      <c r="B17" s="1605">
        <v>3133.0545590000002</v>
      </c>
      <c r="C17" s="1605">
        <v>659.17240000000004</v>
      </c>
      <c r="D17" s="1605">
        <v>3058.521776</v>
      </c>
      <c r="E17" s="1607">
        <v>6850.7487350000001</v>
      </c>
      <c r="F17" s="897"/>
    </row>
    <row r="18" spans="1:6" ht="21" customHeight="1">
      <c r="A18" s="958" t="s">
        <v>487</v>
      </c>
      <c r="B18" s="1605">
        <v>3232.455105</v>
      </c>
      <c r="C18" s="1605">
        <v>614.65</v>
      </c>
      <c r="D18" s="1605">
        <v>3185.78</v>
      </c>
      <c r="E18" s="1607">
        <v>7032.8851050000003</v>
      </c>
      <c r="F18" s="897"/>
    </row>
    <row r="19" spans="1:6" ht="21" customHeight="1">
      <c r="A19" s="958" t="s">
        <v>488</v>
      </c>
      <c r="B19" s="1605">
        <v>3100.7206430000001</v>
      </c>
      <c r="C19" s="1605">
        <v>802.70960400000001</v>
      </c>
      <c r="D19" s="1605">
        <v>3215.5486059999998</v>
      </c>
      <c r="E19" s="1607">
        <v>7118.9788530000005</v>
      </c>
      <c r="F19" s="897"/>
    </row>
    <row r="20" spans="1:6" ht="21" customHeight="1">
      <c r="A20" s="958" t="s">
        <v>433</v>
      </c>
      <c r="B20" s="1605">
        <v>2735.7485360000001</v>
      </c>
      <c r="C20" s="1605">
        <v>1811.572803</v>
      </c>
      <c r="D20" s="1605">
        <v>2635.855407</v>
      </c>
      <c r="E20" s="1607">
        <v>7183.1767460000001</v>
      </c>
      <c r="F20" s="897"/>
    </row>
    <row r="21" spans="1:6" ht="21" customHeight="1">
      <c r="A21" s="958" t="s">
        <v>434</v>
      </c>
      <c r="B21" s="1605">
        <v>3415.0414940000001</v>
      </c>
      <c r="C21" s="1605">
        <v>1018.302903</v>
      </c>
      <c r="D21" s="1605">
        <v>2987.7529070000001</v>
      </c>
      <c r="E21" s="1607">
        <v>7421.0973039999999</v>
      </c>
      <c r="F21" s="897"/>
    </row>
    <row r="22" spans="1:6" ht="21" customHeight="1">
      <c r="A22" s="958" t="s">
        <v>435</v>
      </c>
      <c r="B22" s="1605">
        <v>3315.0414940000001</v>
      </c>
      <c r="C22" s="1605">
        <v>1186.6402860000001</v>
      </c>
      <c r="D22" s="1605">
        <v>3149.4170349999999</v>
      </c>
      <c r="E22" s="1607">
        <v>7651.0988149999994</v>
      </c>
      <c r="F22" s="897"/>
    </row>
    <row r="23" spans="1:6" ht="21" customHeight="1">
      <c r="A23" s="958" t="s">
        <v>436</v>
      </c>
      <c r="B23" s="1605">
        <v>3375.526253</v>
      </c>
      <c r="C23" s="1605">
        <v>1222.7522859999999</v>
      </c>
      <c r="D23" s="1605">
        <v>3305.7470349999999</v>
      </c>
      <c r="E23" s="1607">
        <v>7904.0255739999993</v>
      </c>
      <c r="F23" s="897"/>
    </row>
    <row r="24" spans="1:6" ht="21" customHeight="1">
      <c r="A24" s="958" t="s">
        <v>438</v>
      </c>
      <c r="B24" s="1605">
        <v>3545.76</v>
      </c>
      <c r="C24" s="1605">
        <v>1307.51</v>
      </c>
      <c r="D24" s="1605">
        <v>3654.28</v>
      </c>
      <c r="E24" s="1606">
        <v>8507.5500000000011</v>
      </c>
      <c r="F24" s="897"/>
    </row>
    <row r="25" spans="1:6" ht="21" customHeight="1">
      <c r="A25" s="958" t="s">
        <v>439</v>
      </c>
      <c r="B25" s="1605">
        <v>2849.95</v>
      </c>
      <c r="C25" s="1605">
        <v>1561.75</v>
      </c>
      <c r="D25" s="1605">
        <v>3984.89</v>
      </c>
      <c r="E25" s="1606">
        <v>8396.59</v>
      </c>
      <c r="F25" s="897"/>
    </row>
    <row r="26" spans="1:6" ht="21" customHeight="1">
      <c r="A26" s="958" t="s">
        <v>440</v>
      </c>
      <c r="B26" s="1605">
        <v>3379.25</v>
      </c>
      <c r="C26" s="1605">
        <v>980.37</v>
      </c>
      <c r="D26" s="1605">
        <v>4252.6099999999997</v>
      </c>
      <c r="E26" s="1606">
        <v>8612.23</v>
      </c>
      <c r="F26" s="897"/>
    </row>
    <row r="27" spans="1:6" ht="21" customHeight="1">
      <c r="A27" s="958" t="s">
        <v>441</v>
      </c>
      <c r="B27" s="1605">
        <v>3379.25</v>
      </c>
      <c r="C27" s="1605">
        <v>980.13</v>
      </c>
      <c r="D27" s="1605">
        <v>4477.6099999999997</v>
      </c>
      <c r="E27" s="1606">
        <v>8836.99</v>
      </c>
      <c r="F27" s="897"/>
    </row>
    <row r="28" spans="1:6" ht="21" customHeight="1">
      <c r="A28" s="958" t="s">
        <v>443</v>
      </c>
      <c r="B28" s="1605">
        <v>3431.1937499999999</v>
      </c>
      <c r="C28" s="1605">
        <v>940.13308199999994</v>
      </c>
      <c r="D28" s="1605">
        <v>5598.7263835929998</v>
      </c>
      <c r="E28" s="1606">
        <v>9970.0532155929995</v>
      </c>
      <c r="F28" s="897"/>
    </row>
    <row r="29" spans="1:6" ht="21" customHeight="1">
      <c r="A29" s="958" t="s">
        <v>489</v>
      </c>
      <c r="B29" s="1605">
        <v>3988.3268320000002</v>
      </c>
      <c r="C29" s="1605">
        <v>460</v>
      </c>
      <c r="D29" s="1605">
        <v>6158.0069999999996</v>
      </c>
      <c r="E29" s="1606">
        <v>10606.333832</v>
      </c>
    </row>
    <row r="30" spans="1:6" ht="21" customHeight="1">
      <c r="A30" s="958" t="s">
        <v>476</v>
      </c>
      <c r="B30" s="1605">
        <v>3766.63</v>
      </c>
      <c r="C30" s="1605">
        <v>851.3</v>
      </c>
      <c r="D30" s="1605">
        <v>6227.29</v>
      </c>
      <c r="E30" s="1606">
        <v>10845.220000000001</v>
      </c>
    </row>
    <row r="31" spans="1:6" ht="21" customHeight="1">
      <c r="A31" s="958" t="s">
        <v>477</v>
      </c>
      <c r="B31" s="1605">
        <v>3782.41</v>
      </c>
      <c r="C31" s="1605">
        <v>836.3</v>
      </c>
      <c r="D31" s="1605">
        <v>6439.49</v>
      </c>
      <c r="E31" s="1606">
        <v>11058.2</v>
      </c>
    </row>
    <row r="32" spans="1:6" ht="21" customHeight="1">
      <c r="A32" s="958" t="s">
        <v>448</v>
      </c>
      <c r="B32" s="1605">
        <v>4200.67</v>
      </c>
      <c r="C32" s="1605">
        <v>1322.73</v>
      </c>
      <c r="D32" s="1605">
        <v>6445.87</v>
      </c>
      <c r="E32" s="1606">
        <v>11969.27</v>
      </c>
    </row>
    <row r="33" spans="1:6" ht="21" customHeight="1">
      <c r="A33" s="958" t="s">
        <v>449</v>
      </c>
      <c r="B33" s="1605">
        <v>4348.38</v>
      </c>
      <c r="C33" s="1605">
        <v>1261.3800000000001</v>
      </c>
      <c r="D33" s="1605">
        <v>6423.69</v>
      </c>
      <c r="E33" s="1606">
        <v>12033.45</v>
      </c>
    </row>
    <row r="34" spans="1:6" ht="21" customHeight="1">
      <c r="A34" s="958" t="s">
        <v>479</v>
      </c>
      <c r="B34" s="1605">
        <v>4303.38</v>
      </c>
      <c r="C34" s="1605">
        <v>1262.93</v>
      </c>
      <c r="D34" s="1605">
        <v>6929.48</v>
      </c>
      <c r="E34" s="1606">
        <v>12495.79</v>
      </c>
    </row>
    <row r="35" spans="1:6" ht="21" customHeight="1">
      <c r="A35" s="958" t="s">
        <v>480</v>
      </c>
      <c r="B35" s="1605">
        <v>4105.3426300000001</v>
      </c>
      <c r="C35" s="1605">
        <v>1248.8240310000001</v>
      </c>
      <c r="D35" s="1605">
        <v>7235.3194645920003</v>
      </c>
      <c r="E35" s="1606">
        <v>12589.486125592</v>
      </c>
    </row>
    <row r="36" spans="1:6" ht="21" customHeight="1">
      <c r="A36" s="958" t="s">
        <v>398</v>
      </c>
      <c r="B36" s="1605">
        <v>3840.4237589999998</v>
      </c>
      <c r="C36" s="1605">
        <v>1256.24422</v>
      </c>
      <c r="D36" s="1605">
        <v>7480.090198592</v>
      </c>
      <c r="E36" s="1606">
        <v>12576.758177592001</v>
      </c>
    </row>
    <row r="37" spans="1:6" ht="21" customHeight="1">
      <c r="A37" s="958" t="s">
        <v>519</v>
      </c>
      <c r="B37" s="1605">
        <v>3530.424188</v>
      </c>
      <c r="C37" s="1605">
        <v>873.84801900000002</v>
      </c>
      <c r="D37" s="1605">
        <v>7747.1654545920001</v>
      </c>
      <c r="E37" s="1606">
        <v>12151.437661592001</v>
      </c>
    </row>
    <row r="38" spans="1:6" ht="21" customHeight="1">
      <c r="A38" s="958" t="s">
        <v>536</v>
      </c>
      <c r="B38" s="1605">
        <v>3628.35718</v>
      </c>
      <c r="C38" s="1605">
        <v>1198.6071019999999</v>
      </c>
      <c r="D38" s="1605">
        <v>7459.8480635919996</v>
      </c>
      <c r="E38" s="1606">
        <v>12286.812345591999</v>
      </c>
    </row>
    <row r="39" spans="1:6" ht="21" customHeight="1">
      <c r="A39" s="958" t="s">
        <v>1236</v>
      </c>
      <c r="B39" s="1604">
        <v>3728.1428289659998</v>
      </c>
      <c r="C39" s="1605">
        <v>1353.065956439</v>
      </c>
      <c r="D39" s="1605">
        <v>7693.196916592</v>
      </c>
      <c r="E39" s="1606">
        <v>12774.405701996999</v>
      </c>
    </row>
    <row r="40" spans="1:6" ht="21" customHeight="1" thickBot="1">
      <c r="A40" s="966" t="s">
        <v>1256</v>
      </c>
      <c r="B40" s="2127">
        <v>3060.7019663440001</v>
      </c>
      <c r="C40" s="2128">
        <v>1409.54106701</v>
      </c>
      <c r="D40" s="2128">
        <v>8643.1777485919993</v>
      </c>
      <c r="E40" s="2129">
        <v>13113.420781945999</v>
      </c>
    </row>
    <row r="41" spans="1:6">
      <c r="F41" s="897"/>
    </row>
    <row r="42" spans="1:6" s="909" customFormat="1">
      <c r="A42" s="909" t="s">
        <v>508</v>
      </c>
      <c r="F42" s="1587"/>
    </row>
  </sheetData>
  <hyperlinks>
    <hyperlink ref="A1" location="Menu!A1" display="Return to Menu"/>
  </hyperlinks>
  <pageMargins left="0.70866141732283472" right="0.70866141732283472" top="0.74803149606299213" bottom="0.74803149606299213" header="0.31496062992125984" footer="0.31496062992125984"/>
  <pageSetup scale="81"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5"/>
  <sheetViews>
    <sheetView view="pageBreakPreview" zoomScaleNormal="100" zoomScaleSheetLayoutView="100" workbookViewId="0">
      <pane xSplit="1" ySplit="3" topLeftCell="B28" activePane="bottomRight" state="frozen"/>
      <selection activeCell="E35" sqref="E35"/>
      <selection pane="topRight" activeCell="E35" sqref="E35"/>
      <selection pane="bottomLeft" activeCell="E35" sqref="E35"/>
      <selection pane="bottomRight"/>
    </sheetView>
  </sheetViews>
  <sheetFormatPr defaultRowHeight="14.25"/>
  <cols>
    <col min="1" max="1" width="15.28515625" style="910" customWidth="1"/>
    <col min="2" max="9" width="23.140625" style="910" customWidth="1"/>
    <col min="10" max="10" width="23.140625" style="900" customWidth="1"/>
    <col min="11" max="11" width="13.42578125" style="910" customWidth="1"/>
    <col min="12" max="12" width="10.42578125" style="910" customWidth="1"/>
    <col min="13" max="16" width="9.140625" style="910"/>
    <col min="17" max="17" width="12.28515625" style="910" customWidth="1"/>
    <col min="18" max="256" width="9.140625" style="910"/>
    <col min="257" max="257" width="15.28515625" style="910" customWidth="1"/>
    <col min="258" max="258" width="16" style="910" customWidth="1"/>
    <col min="259" max="259" width="18.140625" style="910" customWidth="1"/>
    <col min="260" max="260" width="12.7109375" style="910" customWidth="1"/>
    <col min="261" max="261" width="20.42578125" style="910" customWidth="1"/>
    <col min="262" max="262" width="12.7109375" style="910" customWidth="1"/>
    <col min="263" max="263" width="13.7109375" style="910" customWidth="1"/>
    <col min="264" max="264" width="21.85546875" style="910" customWidth="1"/>
    <col min="265" max="265" width="19" style="910" customWidth="1"/>
    <col min="266" max="266" width="23" style="910" customWidth="1"/>
    <col min="267" max="267" width="13.42578125" style="910" customWidth="1"/>
    <col min="268" max="268" width="10.42578125" style="910" customWidth="1"/>
    <col min="269" max="272" width="9.140625" style="910"/>
    <col min="273" max="273" width="12.28515625" style="910" customWidth="1"/>
    <col min="274" max="512" width="9.140625" style="910"/>
    <col min="513" max="513" width="15.28515625" style="910" customWidth="1"/>
    <col min="514" max="514" width="16" style="910" customWidth="1"/>
    <col min="515" max="515" width="18.140625" style="910" customWidth="1"/>
    <col min="516" max="516" width="12.7109375" style="910" customWidth="1"/>
    <col min="517" max="517" width="20.42578125" style="910" customWidth="1"/>
    <col min="518" max="518" width="12.7109375" style="910" customWidth="1"/>
    <col min="519" max="519" width="13.7109375" style="910" customWidth="1"/>
    <col min="520" max="520" width="21.85546875" style="910" customWidth="1"/>
    <col min="521" max="521" width="19" style="910" customWidth="1"/>
    <col min="522" max="522" width="23" style="910" customWidth="1"/>
    <col min="523" max="523" width="13.42578125" style="910" customWidth="1"/>
    <col min="524" max="524" width="10.42578125" style="910" customWidth="1"/>
    <col min="525" max="528" width="9.140625" style="910"/>
    <col min="529" max="529" width="12.28515625" style="910" customWidth="1"/>
    <col min="530" max="768" width="9.140625" style="910"/>
    <col min="769" max="769" width="15.28515625" style="910" customWidth="1"/>
    <col min="770" max="770" width="16" style="910" customWidth="1"/>
    <col min="771" max="771" width="18.140625" style="910" customWidth="1"/>
    <col min="772" max="772" width="12.7109375" style="910" customWidth="1"/>
    <col min="773" max="773" width="20.42578125" style="910" customWidth="1"/>
    <col min="774" max="774" width="12.7109375" style="910" customWidth="1"/>
    <col min="775" max="775" width="13.7109375" style="910" customWidth="1"/>
    <col min="776" max="776" width="21.85546875" style="910" customWidth="1"/>
    <col min="777" max="777" width="19" style="910" customWidth="1"/>
    <col min="778" max="778" width="23" style="910" customWidth="1"/>
    <col min="779" max="779" width="13.42578125" style="910" customWidth="1"/>
    <col min="780" max="780" width="10.42578125" style="910" customWidth="1"/>
    <col min="781" max="784" width="9.140625" style="910"/>
    <col min="785" max="785" width="12.28515625" style="910" customWidth="1"/>
    <col min="786" max="1024" width="9.140625" style="910"/>
    <col min="1025" max="1025" width="15.28515625" style="910" customWidth="1"/>
    <col min="1026" max="1026" width="16" style="910" customWidth="1"/>
    <col min="1027" max="1027" width="18.140625" style="910" customWidth="1"/>
    <col min="1028" max="1028" width="12.7109375" style="910" customWidth="1"/>
    <col min="1029" max="1029" width="20.42578125" style="910" customWidth="1"/>
    <col min="1030" max="1030" width="12.7109375" style="910" customWidth="1"/>
    <col min="1031" max="1031" width="13.7109375" style="910" customWidth="1"/>
    <col min="1032" max="1032" width="21.85546875" style="910" customWidth="1"/>
    <col min="1033" max="1033" width="19" style="910" customWidth="1"/>
    <col min="1034" max="1034" width="23" style="910" customWidth="1"/>
    <col min="1035" max="1035" width="13.42578125" style="910" customWidth="1"/>
    <col min="1036" max="1036" width="10.42578125" style="910" customWidth="1"/>
    <col min="1037" max="1040" width="9.140625" style="910"/>
    <col min="1041" max="1041" width="12.28515625" style="910" customWidth="1"/>
    <col min="1042" max="1280" width="9.140625" style="910"/>
    <col min="1281" max="1281" width="15.28515625" style="910" customWidth="1"/>
    <col min="1282" max="1282" width="16" style="910" customWidth="1"/>
    <col min="1283" max="1283" width="18.140625" style="910" customWidth="1"/>
    <col min="1284" max="1284" width="12.7109375" style="910" customWidth="1"/>
    <col min="1285" max="1285" width="20.42578125" style="910" customWidth="1"/>
    <col min="1286" max="1286" width="12.7109375" style="910" customWidth="1"/>
    <col min="1287" max="1287" width="13.7109375" style="910" customWidth="1"/>
    <col min="1288" max="1288" width="21.85546875" style="910" customWidth="1"/>
    <col min="1289" max="1289" width="19" style="910" customWidth="1"/>
    <col min="1290" max="1290" width="23" style="910" customWidth="1"/>
    <col min="1291" max="1291" width="13.42578125" style="910" customWidth="1"/>
    <col min="1292" max="1292" width="10.42578125" style="910" customWidth="1"/>
    <col min="1293" max="1296" width="9.140625" style="910"/>
    <col min="1297" max="1297" width="12.28515625" style="910" customWidth="1"/>
    <col min="1298" max="1536" width="9.140625" style="910"/>
    <col min="1537" max="1537" width="15.28515625" style="910" customWidth="1"/>
    <col min="1538" max="1538" width="16" style="910" customWidth="1"/>
    <col min="1539" max="1539" width="18.140625" style="910" customWidth="1"/>
    <col min="1540" max="1540" width="12.7109375" style="910" customWidth="1"/>
    <col min="1541" max="1541" width="20.42578125" style="910" customWidth="1"/>
    <col min="1542" max="1542" width="12.7109375" style="910" customWidth="1"/>
    <col min="1543" max="1543" width="13.7109375" style="910" customWidth="1"/>
    <col min="1544" max="1544" width="21.85546875" style="910" customWidth="1"/>
    <col min="1545" max="1545" width="19" style="910" customWidth="1"/>
    <col min="1546" max="1546" width="23" style="910" customWidth="1"/>
    <col min="1547" max="1547" width="13.42578125" style="910" customWidth="1"/>
    <col min="1548" max="1548" width="10.42578125" style="910" customWidth="1"/>
    <col min="1549" max="1552" width="9.140625" style="910"/>
    <col min="1553" max="1553" width="12.28515625" style="910" customWidth="1"/>
    <col min="1554" max="1792" width="9.140625" style="910"/>
    <col min="1793" max="1793" width="15.28515625" style="910" customWidth="1"/>
    <col min="1794" max="1794" width="16" style="910" customWidth="1"/>
    <col min="1795" max="1795" width="18.140625" style="910" customWidth="1"/>
    <col min="1796" max="1796" width="12.7109375" style="910" customWidth="1"/>
    <col min="1797" max="1797" width="20.42578125" style="910" customWidth="1"/>
    <col min="1798" max="1798" width="12.7109375" style="910" customWidth="1"/>
    <col min="1799" max="1799" width="13.7109375" style="910" customWidth="1"/>
    <col min="1800" max="1800" width="21.85546875" style="910" customWidth="1"/>
    <col min="1801" max="1801" width="19" style="910" customWidth="1"/>
    <col min="1802" max="1802" width="23" style="910" customWidth="1"/>
    <col min="1803" max="1803" width="13.42578125" style="910" customWidth="1"/>
    <col min="1804" max="1804" width="10.42578125" style="910" customWidth="1"/>
    <col min="1805" max="1808" width="9.140625" style="910"/>
    <col min="1809" max="1809" width="12.28515625" style="910" customWidth="1"/>
    <col min="1810" max="2048" width="9.140625" style="910"/>
    <col min="2049" max="2049" width="15.28515625" style="910" customWidth="1"/>
    <col min="2050" max="2050" width="16" style="910" customWidth="1"/>
    <col min="2051" max="2051" width="18.140625" style="910" customWidth="1"/>
    <col min="2052" max="2052" width="12.7109375" style="910" customWidth="1"/>
    <col min="2053" max="2053" width="20.42578125" style="910" customWidth="1"/>
    <col min="2054" max="2054" width="12.7109375" style="910" customWidth="1"/>
    <col min="2055" max="2055" width="13.7109375" style="910" customWidth="1"/>
    <col min="2056" max="2056" width="21.85546875" style="910" customWidth="1"/>
    <col min="2057" max="2057" width="19" style="910" customWidth="1"/>
    <col min="2058" max="2058" width="23" style="910" customWidth="1"/>
    <col min="2059" max="2059" width="13.42578125" style="910" customWidth="1"/>
    <col min="2060" max="2060" width="10.42578125" style="910" customWidth="1"/>
    <col min="2061" max="2064" width="9.140625" style="910"/>
    <col min="2065" max="2065" width="12.28515625" style="910" customWidth="1"/>
    <col min="2066" max="2304" width="9.140625" style="910"/>
    <col min="2305" max="2305" width="15.28515625" style="910" customWidth="1"/>
    <col min="2306" max="2306" width="16" style="910" customWidth="1"/>
    <col min="2307" max="2307" width="18.140625" style="910" customWidth="1"/>
    <col min="2308" max="2308" width="12.7109375" style="910" customWidth="1"/>
    <col min="2309" max="2309" width="20.42578125" style="910" customWidth="1"/>
    <col min="2310" max="2310" width="12.7109375" style="910" customWidth="1"/>
    <col min="2311" max="2311" width="13.7109375" style="910" customWidth="1"/>
    <col min="2312" max="2312" width="21.85546875" style="910" customWidth="1"/>
    <col min="2313" max="2313" width="19" style="910" customWidth="1"/>
    <col min="2314" max="2314" width="23" style="910" customWidth="1"/>
    <col min="2315" max="2315" width="13.42578125" style="910" customWidth="1"/>
    <col min="2316" max="2316" width="10.42578125" style="910" customWidth="1"/>
    <col min="2317" max="2320" width="9.140625" style="910"/>
    <col min="2321" max="2321" width="12.28515625" style="910" customWidth="1"/>
    <col min="2322" max="2560" width="9.140625" style="910"/>
    <col min="2561" max="2561" width="15.28515625" style="910" customWidth="1"/>
    <col min="2562" max="2562" width="16" style="910" customWidth="1"/>
    <col min="2563" max="2563" width="18.140625" style="910" customWidth="1"/>
    <col min="2564" max="2564" width="12.7109375" style="910" customWidth="1"/>
    <col min="2565" max="2565" width="20.42578125" style="910" customWidth="1"/>
    <col min="2566" max="2566" width="12.7109375" style="910" customWidth="1"/>
    <col min="2567" max="2567" width="13.7109375" style="910" customWidth="1"/>
    <col min="2568" max="2568" width="21.85546875" style="910" customWidth="1"/>
    <col min="2569" max="2569" width="19" style="910" customWidth="1"/>
    <col min="2570" max="2570" width="23" style="910" customWidth="1"/>
    <col min="2571" max="2571" width="13.42578125" style="910" customWidth="1"/>
    <col min="2572" max="2572" width="10.42578125" style="910" customWidth="1"/>
    <col min="2573" max="2576" width="9.140625" style="910"/>
    <col min="2577" max="2577" width="12.28515625" style="910" customWidth="1"/>
    <col min="2578" max="2816" width="9.140625" style="910"/>
    <col min="2817" max="2817" width="15.28515625" style="910" customWidth="1"/>
    <col min="2818" max="2818" width="16" style="910" customWidth="1"/>
    <col min="2819" max="2819" width="18.140625" style="910" customWidth="1"/>
    <col min="2820" max="2820" width="12.7109375" style="910" customWidth="1"/>
    <col min="2821" max="2821" width="20.42578125" style="910" customWidth="1"/>
    <col min="2822" max="2822" width="12.7109375" style="910" customWidth="1"/>
    <col min="2823" max="2823" width="13.7109375" style="910" customWidth="1"/>
    <col min="2824" max="2824" width="21.85546875" style="910" customWidth="1"/>
    <col min="2825" max="2825" width="19" style="910" customWidth="1"/>
    <col min="2826" max="2826" width="23" style="910" customWidth="1"/>
    <col min="2827" max="2827" width="13.42578125" style="910" customWidth="1"/>
    <col min="2828" max="2828" width="10.42578125" style="910" customWidth="1"/>
    <col min="2829" max="2832" width="9.140625" style="910"/>
    <col min="2833" max="2833" width="12.28515625" style="910" customWidth="1"/>
    <col min="2834" max="3072" width="9.140625" style="910"/>
    <col min="3073" max="3073" width="15.28515625" style="910" customWidth="1"/>
    <col min="3074" max="3074" width="16" style="910" customWidth="1"/>
    <col min="3075" max="3075" width="18.140625" style="910" customWidth="1"/>
    <col min="3076" max="3076" width="12.7109375" style="910" customWidth="1"/>
    <col min="3077" max="3077" width="20.42578125" style="910" customWidth="1"/>
    <col min="3078" max="3078" width="12.7109375" style="910" customWidth="1"/>
    <col min="3079" max="3079" width="13.7109375" style="910" customWidth="1"/>
    <col min="3080" max="3080" width="21.85546875" style="910" customWidth="1"/>
    <col min="3081" max="3081" width="19" style="910" customWidth="1"/>
    <col min="3082" max="3082" width="23" style="910" customWidth="1"/>
    <col min="3083" max="3083" width="13.42578125" style="910" customWidth="1"/>
    <col min="3084" max="3084" width="10.42578125" style="910" customWidth="1"/>
    <col min="3085" max="3088" width="9.140625" style="910"/>
    <col min="3089" max="3089" width="12.28515625" style="910" customWidth="1"/>
    <col min="3090" max="3328" width="9.140625" style="910"/>
    <col min="3329" max="3329" width="15.28515625" style="910" customWidth="1"/>
    <col min="3330" max="3330" width="16" style="910" customWidth="1"/>
    <col min="3331" max="3331" width="18.140625" style="910" customWidth="1"/>
    <col min="3332" max="3332" width="12.7109375" style="910" customWidth="1"/>
    <col min="3333" max="3333" width="20.42578125" style="910" customWidth="1"/>
    <col min="3334" max="3334" width="12.7109375" style="910" customWidth="1"/>
    <col min="3335" max="3335" width="13.7109375" style="910" customWidth="1"/>
    <col min="3336" max="3336" width="21.85546875" style="910" customWidth="1"/>
    <col min="3337" max="3337" width="19" style="910" customWidth="1"/>
    <col min="3338" max="3338" width="23" style="910" customWidth="1"/>
    <col min="3339" max="3339" width="13.42578125" style="910" customWidth="1"/>
    <col min="3340" max="3340" width="10.42578125" style="910" customWidth="1"/>
    <col min="3341" max="3344" width="9.140625" style="910"/>
    <col min="3345" max="3345" width="12.28515625" style="910" customWidth="1"/>
    <col min="3346" max="3584" width="9.140625" style="910"/>
    <col min="3585" max="3585" width="15.28515625" style="910" customWidth="1"/>
    <col min="3586" max="3586" width="16" style="910" customWidth="1"/>
    <col min="3587" max="3587" width="18.140625" style="910" customWidth="1"/>
    <col min="3588" max="3588" width="12.7109375" style="910" customWidth="1"/>
    <col min="3589" max="3589" width="20.42578125" style="910" customWidth="1"/>
    <col min="3590" max="3590" width="12.7109375" style="910" customWidth="1"/>
    <col min="3591" max="3591" width="13.7109375" style="910" customWidth="1"/>
    <col min="3592" max="3592" width="21.85546875" style="910" customWidth="1"/>
    <col min="3593" max="3593" width="19" style="910" customWidth="1"/>
    <col min="3594" max="3594" width="23" style="910" customWidth="1"/>
    <col min="3595" max="3595" width="13.42578125" style="910" customWidth="1"/>
    <col min="3596" max="3596" width="10.42578125" style="910" customWidth="1"/>
    <col min="3597" max="3600" width="9.140625" style="910"/>
    <col min="3601" max="3601" width="12.28515625" style="910" customWidth="1"/>
    <col min="3602" max="3840" width="9.140625" style="910"/>
    <col min="3841" max="3841" width="15.28515625" style="910" customWidth="1"/>
    <col min="3842" max="3842" width="16" style="910" customWidth="1"/>
    <col min="3843" max="3843" width="18.140625" style="910" customWidth="1"/>
    <col min="3844" max="3844" width="12.7109375" style="910" customWidth="1"/>
    <col min="3845" max="3845" width="20.42578125" style="910" customWidth="1"/>
    <col min="3846" max="3846" width="12.7109375" style="910" customWidth="1"/>
    <col min="3847" max="3847" width="13.7109375" style="910" customWidth="1"/>
    <col min="3848" max="3848" width="21.85546875" style="910" customWidth="1"/>
    <col min="3849" max="3849" width="19" style="910" customWidth="1"/>
    <col min="3850" max="3850" width="23" style="910" customWidth="1"/>
    <col min="3851" max="3851" width="13.42578125" style="910" customWidth="1"/>
    <col min="3852" max="3852" width="10.42578125" style="910" customWidth="1"/>
    <col min="3853" max="3856" width="9.140625" style="910"/>
    <col min="3857" max="3857" width="12.28515625" style="910" customWidth="1"/>
    <col min="3858" max="4096" width="9.140625" style="910"/>
    <col min="4097" max="4097" width="15.28515625" style="910" customWidth="1"/>
    <col min="4098" max="4098" width="16" style="910" customWidth="1"/>
    <col min="4099" max="4099" width="18.140625" style="910" customWidth="1"/>
    <col min="4100" max="4100" width="12.7109375" style="910" customWidth="1"/>
    <col min="4101" max="4101" width="20.42578125" style="910" customWidth="1"/>
    <col min="4102" max="4102" width="12.7109375" style="910" customWidth="1"/>
    <col min="4103" max="4103" width="13.7109375" style="910" customWidth="1"/>
    <col min="4104" max="4104" width="21.85546875" style="910" customWidth="1"/>
    <col min="4105" max="4105" width="19" style="910" customWidth="1"/>
    <col min="4106" max="4106" width="23" style="910" customWidth="1"/>
    <col min="4107" max="4107" width="13.42578125" style="910" customWidth="1"/>
    <col min="4108" max="4108" width="10.42578125" style="910" customWidth="1"/>
    <col min="4109" max="4112" width="9.140625" style="910"/>
    <col min="4113" max="4113" width="12.28515625" style="910" customWidth="1"/>
    <col min="4114" max="4352" width="9.140625" style="910"/>
    <col min="4353" max="4353" width="15.28515625" style="910" customWidth="1"/>
    <col min="4354" max="4354" width="16" style="910" customWidth="1"/>
    <col min="4355" max="4355" width="18.140625" style="910" customWidth="1"/>
    <col min="4356" max="4356" width="12.7109375" style="910" customWidth="1"/>
    <col min="4357" max="4357" width="20.42578125" style="910" customWidth="1"/>
    <col min="4358" max="4358" width="12.7109375" style="910" customWidth="1"/>
    <col min="4359" max="4359" width="13.7109375" style="910" customWidth="1"/>
    <col min="4360" max="4360" width="21.85546875" style="910" customWidth="1"/>
    <col min="4361" max="4361" width="19" style="910" customWidth="1"/>
    <col min="4362" max="4362" width="23" style="910" customWidth="1"/>
    <col min="4363" max="4363" width="13.42578125" style="910" customWidth="1"/>
    <col min="4364" max="4364" width="10.42578125" style="910" customWidth="1"/>
    <col min="4365" max="4368" width="9.140625" style="910"/>
    <col min="4369" max="4369" width="12.28515625" style="910" customWidth="1"/>
    <col min="4370" max="4608" width="9.140625" style="910"/>
    <col min="4609" max="4609" width="15.28515625" style="910" customWidth="1"/>
    <col min="4610" max="4610" width="16" style="910" customWidth="1"/>
    <col min="4611" max="4611" width="18.140625" style="910" customWidth="1"/>
    <col min="4612" max="4612" width="12.7109375" style="910" customWidth="1"/>
    <col min="4613" max="4613" width="20.42578125" style="910" customWidth="1"/>
    <col min="4614" max="4614" width="12.7109375" style="910" customWidth="1"/>
    <col min="4615" max="4615" width="13.7109375" style="910" customWidth="1"/>
    <col min="4616" max="4616" width="21.85546875" style="910" customWidth="1"/>
    <col min="4617" max="4617" width="19" style="910" customWidth="1"/>
    <col min="4618" max="4618" width="23" style="910" customWidth="1"/>
    <col min="4619" max="4619" width="13.42578125" style="910" customWidth="1"/>
    <col min="4620" max="4620" width="10.42578125" style="910" customWidth="1"/>
    <col min="4621" max="4624" width="9.140625" style="910"/>
    <col min="4625" max="4625" width="12.28515625" style="910" customWidth="1"/>
    <col min="4626" max="4864" width="9.140625" style="910"/>
    <col min="4865" max="4865" width="15.28515625" style="910" customWidth="1"/>
    <col min="4866" max="4866" width="16" style="910" customWidth="1"/>
    <col min="4867" max="4867" width="18.140625" style="910" customWidth="1"/>
    <col min="4868" max="4868" width="12.7109375" style="910" customWidth="1"/>
    <col min="4869" max="4869" width="20.42578125" style="910" customWidth="1"/>
    <col min="4870" max="4870" width="12.7109375" style="910" customWidth="1"/>
    <col min="4871" max="4871" width="13.7109375" style="910" customWidth="1"/>
    <col min="4872" max="4872" width="21.85546875" style="910" customWidth="1"/>
    <col min="4873" max="4873" width="19" style="910" customWidth="1"/>
    <col min="4874" max="4874" width="23" style="910" customWidth="1"/>
    <col min="4875" max="4875" width="13.42578125" style="910" customWidth="1"/>
    <col min="4876" max="4876" width="10.42578125" style="910" customWidth="1"/>
    <col min="4877" max="4880" width="9.140625" style="910"/>
    <col min="4881" max="4881" width="12.28515625" style="910" customWidth="1"/>
    <col min="4882" max="5120" width="9.140625" style="910"/>
    <col min="5121" max="5121" width="15.28515625" style="910" customWidth="1"/>
    <col min="5122" max="5122" width="16" style="910" customWidth="1"/>
    <col min="5123" max="5123" width="18.140625" style="910" customWidth="1"/>
    <col min="5124" max="5124" width="12.7109375" style="910" customWidth="1"/>
    <col min="5125" max="5125" width="20.42578125" style="910" customWidth="1"/>
    <col min="5126" max="5126" width="12.7109375" style="910" customWidth="1"/>
    <col min="5127" max="5127" width="13.7109375" style="910" customWidth="1"/>
    <col min="5128" max="5128" width="21.85546875" style="910" customWidth="1"/>
    <col min="5129" max="5129" width="19" style="910" customWidth="1"/>
    <col min="5130" max="5130" width="23" style="910" customWidth="1"/>
    <col min="5131" max="5131" width="13.42578125" style="910" customWidth="1"/>
    <col min="5132" max="5132" width="10.42578125" style="910" customWidth="1"/>
    <col min="5133" max="5136" width="9.140625" style="910"/>
    <col min="5137" max="5137" width="12.28515625" style="910" customWidth="1"/>
    <col min="5138" max="5376" width="9.140625" style="910"/>
    <col min="5377" max="5377" width="15.28515625" style="910" customWidth="1"/>
    <col min="5378" max="5378" width="16" style="910" customWidth="1"/>
    <col min="5379" max="5379" width="18.140625" style="910" customWidth="1"/>
    <col min="5380" max="5380" width="12.7109375" style="910" customWidth="1"/>
    <col min="5381" max="5381" width="20.42578125" style="910" customWidth="1"/>
    <col min="5382" max="5382" width="12.7109375" style="910" customWidth="1"/>
    <col min="5383" max="5383" width="13.7109375" style="910" customWidth="1"/>
    <col min="5384" max="5384" width="21.85546875" style="910" customWidth="1"/>
    <col min="5385" max="5385" width="19" style="910" customWidth="1"/>
    <col min="5386" max="5386" width="23" style="910" customWidth="1"/>
    <col min="5387" max="5387" width="13.42578125" style="910" customWidth="1"/>
    <col min="5388" max="5388" width="10.42578125" style="910" customWidth="1"/>
    <col min="5389" max="5392" width="9.140625" style="910"/>
    <col min="5393" max="5393" width="12.28515625" style="910" customWidth="1"/>
    <col min="5394" max="5632" width="9.140625" style="910"/>
    <col min="5633" max="5633" width="15.28515625" style="910" customWidth="1"/>
    <col min="5634" max="5634" width="16" style="910" customWidth="1"/>
    <col min="5635" max="5635" width="18.140625" style="910" customWidth="1"/>
    <col min="5636" max="5636" width="12.7109375" style="910" customWidth="1"/>
    <col min="5637" max="5637" width="20.42578125" style="910" customWidth="1"/>
    <col min="5638" max="5638" width="12.7109375" style="910" customWidth="1"/>
    <col min="5639" max="5639" width="13.7109375" style="910" customWidth="1"/>
    <col min="5640" max="5640" width="21.85546875" style="910" customWidth="1"/>
    <col min="5641" max="5641" width="19" style="910" customWidth="1"/>
    <col min="5642" max="5642" width="23" style="910" customWidth="1"/>
    <col min="5643" max="5643" width="13.42578125" style="910" customWidth="1"/>
    <col min="5644" max="5644" width="10.42578125" style="910" customWidth="1"/>
    <col min="5645" max="5648" width="9.140625" style="910"/>
    <col min="5649" max="5649" width="12.28515625" style="910" customWidth="1"/>
    <col min="5650" max="5888" width="9.140625" style="910"/>
    <col min="5889" max="5889" width="15.28515625" style="910" customWidth="1"/>
    <col min="5890" max="5890" width="16" style="910" customWidth="1"/>
    <col min="5891" max="5891" width="18.140625" style="910" customWidth="1"/>
    <col min="5892" max="5892" width="12.7109375" style="910" customWidth="1"/>
    <col min="5893" max="5893" width="20.42578125" style="910" customWidth="1"/>
    <col min="5894" max="5894" width="12.7109375" style="910" customWidth="1"/>
    <col min="5895" max="5895" width="13.7109375" style="910" customWidth="1"/>
    <col min="5896" max="5896" width="21.85546875" style="910" customWidth="1"/>
    <col min="5897" max="5897" width="19" style="910" customWidth="1"/>
    <col min="5898" max="5898" width="23" style="910" customWidth="1"/>
    <col min="5899" max="5899" width="13.42578125" style="910" customWidth="1"/>
    <col min="5900" max="5900" width="10.42578125" style="910" customWidth="1"/>
    <col min="5901" max="5904" width="9.140625" style="910"/>
    <col min="5905" max="5905" width="12.28515625" style="910" customWidth="1"/>
    <col min="5906" max="6144" width="9.140625" style="910"/>
    <col min="6145" max="6145" width="15.28515625" style="910" customWidth="1"/>
    <col min="6146" max="6146" width="16" style="910" customWidth="1"/>
    <col min="6147" max="6147" width="18.140625" style="910" customWidth="1"/>
    <col min="6148" max="6148" width="12.7109375" style="910" customWidth="1"/>
    <col min="6149" max="6149" width="20.42578125" style="910" customWidth="1"/>
    <col min="6150" max="6150" width="12.7109375" style="910" customWidth="1"/>
    <col min="6151" max="6151" width="13.7109375" style="910" customWidth="1"/>
    <col min="6152" max="6152" width="21.85546875" style="910" customWidth="1"/>
    <col min="6153" max="6153" width="19" style="910" customWidth="1"/>
    <col min="6154" max="6154" width="23" style="910" customWidth="1"/>
    <col min="6155" max="6155" width="13.42578125" style="910" customWidth="1"/>
    <col min="6156" max="6156" width="10.42578125" style="910" customWidth="1"/>
    <col min="6157" max="6160" width="9.140625" style="910"/>
    <col min="6161" max="6161" width="12.28515625" style="910" customWidth="1"/>
    <col min="6162" max="6400" width="9.140625" style="910"/>
    <col min="6401" max="6401" width="15.28515625" style="910" customWidth="1"/>
    <col min="6402" max="6402" width="16" style="910" customWidth="1"/>
    <col min="6403" max="6403" width="18.140625" style="910" customWidth="1"/>
    <col min="6404" max="6404" width="12.7109375" style="910" customWidth="1"/>
    <col min="6405" max="6405" width="20.42578125" style="910" customWidth="1"/>
    <col min="6406" max="6406" width="12.7109375" style="910" customWidth="1"/>
    <col min="6407" max="6407" width="13.7109375" style="910" customWidth="1"/>
    <col min="6408" max="6408" width="21.85546875" style="910" customWidth="1"/>
    <col min="6409" max="6409" width="19" style="910" customWidth="1"/>
    <col min="6410" max="6410" width="23" style="910" customWidth="1"/>
    <col min="6411" max="6411" width="13.42578125" style="910" customWidth="1"/>
    <col min="6412" max="6412" width="10.42578125" style="910" customWidth="1"/>
    <col min="6413" max="6416" width="9.140625" style="910"/>
    <col min="6417" max="6417" width="12.28515625" style="910" customWidth="1"/>
    <col min="6418" max="6656" width="9.140625" style="910"/>
    <col min="6657" max="6657" width="15.28515625" style="910" customWidth="1"/>
    <col min="6658" max="6658" width="16" style="910" customWidth="1"/>
    <col min="6659" max="6659" width="18.140625" style="910" customWidth="1"/>
    <col min="6660" max="6660" width="12.7109375" style="910" customWidth="1"/>
    <col min="6661" max="6661" width="20.42578125" style="910" customWidth="1"/>
    <col min="6662" max="6662" width="12.7109375" style="910" customWidth="1"/>
    <col min="6663" max="6663" width="13.7109375" style="910" customWidth="1"/>
    <col min="6664" max="6664" width="21.85546875" style="910" customWidth="1"/>
    <col min="6665" max="6665" width="19" style="910" customWidth="1"/>
    <col min="6666" max="6666" width="23" style="910" customWidth="1"/>
    <col min="6667" max="6667" width="13.42578125" style="910" customWidth="1"/>
    <col min="6668" max="6668" width="10.42578125" style="910" customWidth="1"/>
    <col min="6669" max="6672" width="9.140625" style="910"/>
    <col min="6673" max="6673" width="12.28515625" style="910" customWidth="1"/>
    <col min="6674" max="6912" width="9.140625" style="910"/>
    <col min="6913" max="6913" width="15.28515625" style="910" customWidth="1"/>
    <col min="6914" max="6914" width="16" style="910" customWidth="1"/>
    <col min="6915" max="6915" width="18.140625" style="910" customWidth="1"/>
    <col min="6916" max="6916" width="12.7109375" style="910" customWidth="1"/>
    <col min="6917" max="6917" width="20.42578125" style="910" customWidth="1"/>
    <col min="6918" max="6918" width="12.7109375" style="910" customWidth="1"/>
    <col min="6919" max="6919" width="13.7109375" style="910" customWidth="1"/>
    <col min="6920" max="6920" width="21.85546875" style="910" customWidth="1"/>
    <col min="6921" max="6921" width="19" style="910" customWidth="1"/>
    <col min="6922" max="6922" width="23" style="910" customWidth="1"/>
    <col min="6923" max="6923" width="13.42578125" style="910" customWidth="1"/>
    <col min="6924" max="6924" width="10.42578125" style="910" customWidth="1"/>
    <col min="6925" max="6928" width="9.140625" style="910"/>
    <col min="6929" max="6929" width="12.28515625" style="910" customWidth="1"/>
    <col min="6930" max="7168" width="9.140625" style="910"/>
    <col min="7169" max="7169" width="15.28515625" style="910" customWidth="1"/>
    <col min="7170" max="7170" width="16" style="910" customWidth="1"/>
    <col min="7171" max="7171" width="18.140625" style="910" customWidth="1"/>
    <col min="7172" max="7172" width="12.7109375" style="910" customWidth="1"/>
    <col min="7173" max="7173" width="20.42578125" style="910" customWidth="1"/>
    <col min="7174" max="7174" width="12.7109375" style="910" customWidth="1"/>
    <col min="7175" max="7175" width="13.7109375" style="910" customWidth="1"/>
    <col min="7176" max="7176" width="21.85546875" style="910" customWidth="1"/>
    <col min="7177" max="7177" width="19" style="910" customWidth="1"/>
    <col min="7178" max="7178" width="23" style="910" customWidth="1"/>
    <col min="7179" max="7179" width="13.42578125" style="910" customWidth="1"/>
    <col min="7180" max="7180" width="10.42578125" style="910" customWidth="1"/>
    <col min="7181" max="7184" width="9.140625" style="910"/>
    <col min="7185" max="7185" width="12.28515625" style="910" customWidth="1"/>
    <col min="7186" max="7424" width="9.140625" style="910"/>
    <col min="7425" max="7425" width="15.28515625" style="910" customWidth="1"/>
    <col min="7426" max="7426" width="16" style="910" customWidth="1"/>
    <col min="7427" max="7427" width="18.140625" style="910" customWidth="1"/>
    <col min="7428" max="7428" width="12.7109375" style="910" customWidth="1"/>
    <col min="7429" max="7429" width="20.42578125" style="910" customWidth="1"/>
    <col min="7430" max="7430" width="12.7109375" style="910" customWidth="1"/>
    <col min="7431" max="7431" width="13.7109375" style="910" customWidth="1"/>
    <col min="7432" max="7432" width="21.85546875" style="910" customWidth="1"/>
    <col min="7433" max="7433" width="19" style="910" customWidth="1"/>
    <col min="7434" max="7434" width="23" style="910" customWidth="1"/>
    <col min="7435" max="7435" width="13.42578125" style="910" customWidth="1"/>
    <col min="7436" max="7436" width="10.42578125" style="910" customWidth="1"/>
    <col min="7437" max="7440" width="9.140625" style="910"/>
    <col min="7441" max="7441" width="12.28515625" style="910" customWidth="1"/>
    <col min="7442" max="7680" width="9.140625" style="910"/>
    <col min="7681" max="7681" width="15.28515625" style="910" customWidth="1"/>
    <col min="7682" max="7682" width="16" style="910" customWidth="1"/>
    <col min="7683" max="7683" width="18.140625" style="910" customWidth="1"/>
    <col min="7684" max="7684" width="12.7109375" style="910" customWidth="1"/>
    <col min="7685" max="7685" width="20.42578125" style="910" customWidth="1"/>
    <col min="7686" max="7686" width="12.7109375" style="910" customWidth="1"/>
    <col min="7687" max="7687" width="13.7109375" style="910" customWidth="1"/>
    <col min="7688" max="7688" width="21.85546875" style="910" customWidth="1"/>
    <col min="7689" max="7689" width="19" style="910" customWidth="1"/>
    <col min="7690" max="7690" width="23" style="910" customWidth="1"/>
    <col min="7691" max="7691" width="13.42578125" style="910" customWidth="1"/>
    <col min="7692" max="7692" width="10.42578125" style="910" customWidth="1"/>
    <col min="7693" max="7696" width="9.140625" style="910"/>
    <col min="7697" max="7697" width="12.28515625" style="910" customWidth="1"/>
    <col min="7698" max="7936" width="9.140625" style="910"/>
    <col min="7937" max="7937" width="15.28515625" style="910" customWidth="1"/>
    <col min="7938" max="7938" width="16" style="910" customWidth="1"/>
    <col min="7939" max="7939" width="18.140625" style="910" customWidth="1"/>
    <col min="7940" max="7940" width="12.7109375" style="910" customWidth="1"/>
    <col min="7941" max="7941" width="20.42578125" style="910" customWidth="1"/>
    <col min="7942" max="7942" width="12.7109375" style="910" customWidth="1"/>
    <col min="7943" max="7943" width="13.7109375" style="910" customWidth="1"/>
    <col min="7944" max="7944" width="21.85546875" style="910" customWidth="1"/>
    <col min="7945" max="7945" width="19" style="910" customWidth="1"/>
    <col min="7946" max="7946" width="23" style="910" customWidth="1"/>
    <col min="7947" max="7947" width="13.42578125" style="910" customWidth="1"/>
    <col min="7948" max="7948" width="10.42578125" style="910" customWidth="1"/>
    <col min="7949" max="7952" width="9.140625" style="910"/>
    <col min="7953" max="7953" width="12.28515625" style="910" customWidth="1"/>
    <col min="7954" max="8192" width="9.140625" style="910"/>
    <col min="8193" max="8193" width="15.28515625" style="910" customWidth="1"/>
    <col min="8194" max="8194" width="16" style="910" customWidth="1"/>
    <col min="8195" max="8195" width="18.140625" style="910" customWidth="1"/>
    <col min="8196" max="8196" width="12.7109375" style="910" customWidth="1"/>
    <col min="8197" max="8197" width="20.42578125" style="910" customWidth="1"/>
    <col min="8198" max="8198" width="12.7109375" style="910" customWidth="1"/>
    <col min="8199" max="8199" width="13.7109375" style="910" customWidth="1"/>
    <col min="8200" max="8200" width="21.85546875" style="910" customWidth="1"/>
    <col min="8201" max="8201" width="19" style="910" customWidth="1"/>
    <col min="8202" max="8202" width="23" style="910" customWidth="1"/>
    <col min="8203" max="8203" width="13.42578125" style="910" customWidth="1"/>
    <col min="8204" max="8204" width="10.42578125" style="910" customWidth="1"/>
    <col min="8205" max="8208" width="9.140625" style="910"/>
    <col min="8209" max="8209" width="12.28515625" style="910" customWidth="1"/>
    <col min="8210" max="8448" width="9.140625" style="910"/>
    <col min="8449" max="8449" width="15.28515625" style="910" customWidth="1"/>
    <col min="8450" max="8450" width="16" style="910" customWidth="1"/>
    <col min="8451" max="8451" width="18.140625" style="910" customWidth="1"/>
    <col min="8452" max="8452" width="12.7109375" style="910" customWidth="1"/>
    <col min="8453" max="8453" width="20.42578125" style="910" customWidth="1"/>
    <col min="8454" max="8454" width="12.7109375" style="910" customWidth="1"/>
    <col min="8455" max="8455" width="13.7109375" style="910" customWidth="1"/>
    <col min="8456" max="8456" width="21.85546875" style="910" customWidth="1"/>
    <col min="8457" max="8457" width="19" style="910" customWidth="1"/>
    <col min="8458" max="8458" width="23" style="910" customWidth="1"/>
    <col min="8459" max="8459" width="13.42578125" style="910" customWidth="1"/>
    <col min="8460" max="8460" width="10.42578125" style="910" customWidth="1"/>
    <col min="8461" max="8464" width="9.140625" style="910"/>
    <col min="8465" max="8465" width="12.28515625" style="910" customWidth="1"/>
    <col min="8466" max="8704" width="9.140625" style="910"/>
    <col min="8705" max="8705" width="15.28515625" style="910" customWidth="1"/>
    <col min="8706" max="8706" width="16" style="910" customWidth="1"/>
    <col min="8707" max="8707" width="18.140625" style="910" customWidth="1"/>
    <col min="8708" max="8708" width="12.7109375" style="910" customWidth="1"/>
    <col min="8709" max="8709" width="20.42578125" style="910" customWidth="1"/>
    <col min="8710" max="8710" width="12.7109375" style="910" customWidth="1"/>
    <col min="8711" max="8711" width="13.7109375" style="910" customWidth="1"/>
    <col min="8712" max="8712" width="21.85546875" style="910" customWidth="1"/>
    <col min="8713" max="8713" width="19" style="910" customWidth="1"/>
    <col min="8714" max="8714" width="23" style="910" customWidth="1"/>
    <col min="8715" max="8715" width="13.42578125" style="910" customWidth="1"/>
    <col min="8716" max="8716" width="10.42578125" style="910" customWidth="1"/>
    <col min="8717" max="8720" width="9.140625" style="910"/>
    <col min="8721" max="8721" width="12.28515625" style="910" customWidth="1"/>
    <col min="8722" max="8960" width="9.140625" style="910"/>
    <col min="8961" max="8961" width="15.28515625" style="910" customWidth="1"/>
    <col min="8962" max="8962" width="16" style="910" customWidth="1"/>
    <col min="8963" max="8963" width="18.140625" style="910" customWidth="1"/>
    <col min="8964" max="8964" width="12.7109375" style="910" customWidth="1"/>
    <col min="8965" max="8965" width="20.42578125" style="910" customWidth="1"/>
    <col min="8966" max="8966" width="12.7109375" style="910" customWidth="1"/>
    <col min="8967" max="8967" width="13.7109375" style="910" customWidth="1"/>
    <col min="8968" max="8968" width="21.85546875" style="910" customWidth="1"/>
    <col min="8969" max="8969" width="19" style="910" customWidth="1"/>
    <col min="8970" max="8970" width="23" style="910" customWidth="1"/>
    <col min="8971" max="8971" width="13.42578125" style="910" customWidth="1"/>
    <col min="8972" max="8972" width="10.42578125" style="910" customWidth="1"/>
    <col min="8973" max="8976" width="9.140625" style="910"/>
    <col min="8977" max="8977" width="12.28515625" style="910" customWidth="1"/>
    <col min="8978" max="9216" width="9.140625" style="910"/>
    <col min="9217" max="9217" width="15.28515625" style="910" customWidth="1"/>
    <col min="9218" max="9218" width="16" style="910" customWidth="1"/>
    <col min="9219" max="9219" width="18.140625" style="910" customWidth="1"/>
    <col min="9220" max="9220" width="12.7109375" style="910" customWidth="1"/>
    <col min="9221" max="9221" width="20.42578125" style="910" customWidth="1"/>
    <col min="9222" max="9222" width="12.7109375" style="910" customWidth="1"/>
    <col min="9223" max="9223" width="13.7109375" style="910" customWidth="1"/>
    <col min="9224" max="9224" width="21.85546875" style="910" customWidth="1"/>
    <col min="9225" max="9225" width="19" style="910" customWidth="1"/>
    <col min="9226" max="9226" width="23" style="910" customWidth="1"/>
    <col min="9227" max="9227" width="13.42578125" style="910" customWidth="1"/>
    <col min="9228" max="9228" width="10.42578125" style="910" customWidth="1"/>
    <col min="9229" max="9232" width="9.140625" style="910"/>
    <col min="9233" max="9233" width="12.28515625" style="910" customWidth="1"/>
    <col min="9234" max="9472" width="9.140625" style="910"/>
    <col min="9473" max="9473" width="15.28515625" style="910" customWidth="1"/>
    <col min="9474" max="9474" width="16" style="910" customWidth="1"/>
    <col min="9475" max="9475" width="18.140625" style="910" customWidth="1"/>
    <col min="9476" max="9476" width="12.7109375" style="910" customWidth="1"/>
    <col min="9477" max="9477" width="20.42578125" style="910" customWidth="1"/>
    <col min="9478" max="9478" width="12.7109375" style="910" customWidth="1"/>
    <col min="9479" max="9479" width="13.7109375" style="910" customWidth="1"/>
    <col min="9480" max="9480" width="21.85546875" style="910" customWidth="1"/>
    <col min="9481" max="9481" width="19" style="910" customWidth="1"/>
    <col min="9482" max="9482" width="23" style="910" customWidth="1"/>
    <col min="9483" max="9483" width="13.42578125" style="910" customWidth="1"/>
    <col min="9484" max="9484" width="10.42578125" style="910" customWidth="1"/>
    <col min="9485" max="9488" width="9.140625" style="910"/>
    <col min="9489" max="9489" width="12.28515625" style="910" customWidth="1"/>
    <col min="9490" max="9728" width="9.140625" style="910"/>
    <col min="9729" max="9729" width="15.28515625" style="910" customWidth="1"/>
    <col min="9730" max="9730" width="16" style="910" customWidth="1"/>
    <col min="9731" max="9731" width="18.140625" style="910" customWidth="1"/>
    <col min="9732" max="9732" width="12.7109375" style="910" customWidth="1"/>
    <col min="9733" max="9733" width="20.42578125" style="910" customWidth="1"/>
    <col min="9734" max="9734" width="12.7109375" style="910" customWidth="1"/>
    <col min="9735" max="9735" width="13.7109375" style="910" customWidth="1"/>
    <col min="9736" max="9736" width="21.85546875" style="910" customWidth="1"/>
    <col min="9737" max="9737" width="19" style="910" customWidth="1"/>
    <col min="9738" max="9738" width="23" style="910" customWidth="1"/>
    <col min="9739" max="9739" width="13.42578125" style="910" customWidth="1"/>
    <col min="9740" max="9740" width="10.42578125" style="910" customWidth="1"/>
    <col min="9741" max="9744" width="9.140625" style="910"/>
    <col min="9745" max="9745" width="12.28515625" style="910" customWidth="1"/>
    <col min="9746" max="9984" width="9.140625" style="910"/>
    <col min="9985" max="9985" width="15.28515625" style="910" customWidth="1"/>
    <col min="9986" max="9986" width="16" style="910" customWidth="1"/>
    <col min="9987" max="9987" width="18.140625" style="910" customWidth="1"/>
    <col min="9988" max="9988" width="12.7109375" style="910" customWidth="1"/>
    <col min="9989" max="9989" width="20.42578125" style="910" customWidth="1"/>
    <col min="9990" max="9990" width="12.7109375" style="910" customWidth="1"/>
    <col min="9991" max="9991" width="13.7109375" style="910" customWidth="1"/>
    <col min="9992" max="9992" width="21.85546875" style="910" customWidth="1"/>
    <col min="9993" max="9993" width="19" style="910" customWidth="1"/>
    <col min="9994" max="9994" width="23" style="910" customWidth="1"/>
    <col min="9995" max="9995" width="13.42578125" style="910" customWidth="1"/>
    <col min="9996" max="9996" width="10.42578125" style="910" customWidth="1"/>
    <col min="9997" max="10000" width="9.140625" style="910"/>
    <col min="10001" max="10001" width="12.28515625" style="910" customWidth="1"/>
    <col min="10002" max="10240" width="9.140625" style="910"/>
    <col min="10241" max="10241" width="15.28515625" style="910" customWidth="1"/>
    <col min="10242" max="10242" width="16" style="910" customWidth="1"/>
    <col min="10243" max="10243" width="18.140625" style="910" customWidth="1"/>
    <col min="10244" max="10244" width="12.7109375" style="910" customWidth="1"/>
    <col min="10245" max="10245" width="20.42578125" style="910" customWidth="1"/>
    <col min="10246" max="10246" width="12.7109375" style="910" customWidth="1"/>
    <col min="10247" max="10247" width="13.7109375" style="910" customWidth="1"/>
    <col min="10248" max="10248" width="21.85546875" style="910" customWidth="1"/>
    <col min="10249" max="10249" width="19" style="910" customWidth="1"/>
    <col min="10250" max="10250" width="23" style="910" customWidth="1"/>
    <col min="10251" max="10251" width="13.42578125" style="910" customWidth="1"/>
    <col min="10252" max="10252" width="10.42578125" style="910" customWidth="1"/>
    <col min="10253" max="10256" width="9.140625" style="910"/>
    <col min="10257" max="10257" width="12.28515625" style="910" customWidth="1"/>
    <col min="10258" max="10496" width="9.140625" style="910"/>
    <col min="10497" max="10497" width="15.28515625" style="910" customWidth="1"/>
    <col min="10498" max="10498" width="16" style="910" customWidth="1"/>
    <col min="10499" max="10499" width="18.140625" style="910" customWidth="1"/>
    <col min="10500" max="10500" width="12.7109375" style="910" customWidth="1"/>
    <col min="10501" max="10501" width="20.42578125" style="910" customWidth="1"/>
    <col min="10502" max="10502" width="12.7109375" style="910" customWidth="1"/>
    <col min="10503" max="10503" width="13.7109375" style="910" customWidth="1"/>
    <col min="10504" max="10504" width="21.85546875" style="910" customWidth="1"/>
    <col min="10505" max="10505" width="19" style="910" customWidth="1"/>
    <col min="10506" max="10506" width="23" style="910" customWidth="1"/>
    <col min="10507" max="10507" width="13.42578125" style="910" customWidth="1"/>
    <col min="10508" max="10508" width="10.42578125" style="910" customWidth="1"/>
    <col min="10509" max="10512" width="9.140625" style="910"/>
    <col min="10513" max="10513" width="12.28515625" style="910" customWidth="1"/>
    <col min="10514" max="10752" width="9.140625" style="910"/>
    <col min="10753" max="10753" width="15.28515625" style="910" customWidth="1"/>
    <col min="10754" max="10754" width="16" style="910" customWidth="1"/>
    <col min="10755" max="10755" width="18.140625" style="910" customWidth="1"/>
    <col min="10756" max="10756" width="12.7109375" style="910" customWidth="1"/>
    <col min="10757" max="10757" width="20.42578125" style="910" customWidth="1"/>
    <col min="10758" max="10758" width="12.7109375" style="910" customWidth="1"/>
    <col min="10759" max="10759" width="13.7109375" style="910" customWidth="1"/>
    <col min="10760" max="10760" width="21.85546875" style="910" customWidth="1"/>
    <col min="10761" max="10761" width="19" style="910" customWidth="1"/>
    <col min="10762" max="10762" width="23" style="910" customWidth="1"/>
    <col min="10763" max="10763" width="13.42578125" style="910" customWidth="1"/>
    <col min="10764" max="10764" width="10.42578125" style="910" customWidth="1"/>
    <col min="10765" max="10768" width="9.140625" style="910"/>
    <col min="10769" max="10769" width="12.28515625" style="910" customWidth="1"/>
    <col min="10770" max="11008" width="9.140625" style="910"/>
    <col min="11009" max="11009" width="15.28515625" style="910" customWidth="1"/>
    <col min="11010" max="11010" width="16" style="910" customWidth="1"/>
    <col min="11011" max="11011" width="18.140625" style="910" customWidth="1"/>
    <col min="11012" max="11012" width="12.7109375" style="910" customWidth="1"/>
    <col min="11013" max="11013" width="20.42578125" style="910" customWidth="1"/>
    <col min="11014" max="11014" width="12.7109375" style="910" customWidth="1"/>
    <col min="11015" max="11015" width="13.7109375" style="910" customWidth="1"/>
    <col min="11016" max="11016" width="21.85546875" style="910" customWidth="1"/>
    <col min="11017" max="11017" width="19" style="910" customWidth="1"/>
    <col min="11018" max="11018" width="23" style="910" customWidth="1"/>
    <col min="11019" max="11019" width="13.42578125" style="910" customWidth="1"/>
    <col min="11020" max="11020" width="10.42578125" style="910" customWidth="1"/>
    <col min="11021" max="11024" width="9.140625" style="910"/>
    <col min="11025" max="11025" width="12.28515625" style="910" customWidth="1"/>
    <col min="11026" max="11264" width="9.140625" style="910"/>
    <col min="11265" max="11265" width="15.28515625" style="910" customWidth="1"/>
    <col min="11266" max="11266" width="16" style="910" customWidth="1"/>
    <col min="11267" max="11267" width="18.140625" style="910" customWidth="1"/>
    <col min="11268" max="11268" width="12.7109375" style="910" customWidth="1"/>
    <col min="11269" max="11269" width="20.42578125" style="910" customWidth="1"/>
    <col min="11270" max="11270" width="12.7109375" style="910" customWidth="1"/>
    <col min="11271" max="11271" width="13.7109375" style="910" customWidth="1"/>
    <col min="11272" max="11272" width="21.85546875" style="910" customWidth="1"/>
    <col min="11273" max="11273" width="19" style="910" customWidth="1"/>
    <col min="11274" max="11274" width="23" style="910" customWidth="1"/>
    <col min="11275" max="11275" width="13.42578125" style="910" customWidth="1"/>
    <col min="11276" max="11276" width="10.42578125" style="910" customWidth="1"/>
    <col min="11277" max="11280" width="9.140625" style="910"/>
    <col min="11281" max="11281" width="12.28515625" style="910" customWidth="1"/>
    <col min="11282" max="11520" width="9.140625" style="910"/>
    <col min="11521" max="11521" width="15.28515625" style="910" customWidth="1"/>
    <col min="11522" max="11522" width="16" style="910" customWidth="1"/>
    <col min="11523" max="11523" width="18.140625" style="910" customWidth="1"/>
    <col min="11524" max="11524" width="12.7109375" style="910" customWidth="1"/>
    <col min="11525" max="11525" width="20.42578125" style="910" customWidth="1"/>
    <col min="11526" max="11526" width="12.7109375" style="910" customWidth="1"/>
    <col min="11527" max="11527" width="13.7109375" style="910" customWidth="1"/>
    <col min="11528" max="11528" width="21.85546875" style="910" customWidth="1"/>
    <col min="11529" max="11529" width="19" style="910" customWidth="1"/>
    <col min="11530" max="11530" width="23" style="910" customWidth="1"/>
    <col min="11531" max="11531" width="13.42578125" style="910" customWidth="1"/>
    <col min="11532" max="11532" width="10.42578125" style="910" customWidth="1"/>
    <col min="11533" max="11536" width="9.140625" style="910"/>
    <col min="11537" max="11537" width="12.28515625" style="910" customWidth="1"/>
    <col min="11538" max="11776" width="9.140625" style="910"/>
    <col min="11777" max="11777" width="15.28515625" style="910" customWidth="1"/>
    <col min="11778" max="11778" width="16" style="910" customWidth="1"/>
    <col min="11779" max="11779" width="18.140625" style="910" customWidth="1"/>
    <col min="11780" max="11780" width="12.7109375" style="910" customWidth="1"/>
    <col min="11781" max="11781" width="20.42578125" style="910" customWidth="1"/>
    <col min="11782" max="11782" width="12.7109375" style="910" customWidth="1"/>
    <col min="11783" max="11783" width="13.7109375" style="910" customWidth="1"/>
    <col min="11784" max="11784" width="21.85546875" style="910" customWidth="1"/>
    <col min="11785" max="11785" width="19" style="910" customWidth="1"/>
    <col min="11786" max="11786" width="23" style="910" customWidth="1"/>
    <col min="11787" max="11787" width="13.42578125" style="910" customWidth="1"/>
    <col min="11788" max="11788" width="10.42578125" style="910" customWidth="1"/>
    <col min="11789" max="11792" width="9.140625" style="910"/>
    <col min="11793" max="11793" width="12.28515625" style="910" customWidth="1"/>
    <col min="11794" max="12032" width="9.140625" style="910"/>
    <col min="12033" max="12033" width="15.28515625" style="910" customWidth="1"/>
    <col min="12034" max="12034" width="16" style="910" customWidth="1"/>
    <col min="12035" max="12035" width="18.140625" style="910" customWidth="1"/>
    <col min="12036" max="12036" width="12.7109375" style="910" customWidth="1"/>
    <col min="12037" max="12037" width="20.42578125" style="910" customWidth="1"/>
    <col min="12038" max="12038" width="12.7109375" style="910" customWidth="1"/>
    <col min="12039" max="12039" width="13.7109375" style="910" customWidth="1"/>
    <col min="12040" max="12040" width="21.85546875" style="910" customWidth="1"/>
    <col min="12041" max="12041" width="19" style="910" customWidth="1"/>
    <col min="12042" max="12042" width="23" style="910" customWidth="1"/>
    <col min="12043" max="12043" width="13.42578125" style="910" customWidth="1"/>
    <col min="12044" max="12044" width="10.42578125" style="910" customWidth="1"/>
    <col min="12045" max="12048" width="9.140625" style="910"/>
    <col min="12049" max="12049" width="12.28515625" style="910" customWidth="1"/>
    <col min="12050" max="12288" width="9.140625" style="910"/>
    <col min="12289" max="12289" width="15.28515625" style="910" customWidth="1"/>
    <col min="12290" max="12290" width="16" style="910" customWidth="1"/>
    <col min="12291" max="12291" width="18.140625" style="910" customWidth="1"/>
    <col min="12292" max="12292" width="12.7109375" style="910" customWidth="1"/>
    <col min="12293" max="12293" width="20.42578125" style="910" customWidth="1"/>
    <col min="12294" max="12294" width="12.7109375" style="910" customWidth="1"/>
    <col min="12295" max="12295" width="13.7109375" style="910" customWidth="1"/>
    <col min="12296" max="12296" width="21.85546875" style="910" customWidth="1"/>
    <col min="12297" max="12297" width="19" style="910" customWidth="1"/>
    <col min="12298" max="12298" width="23" style="910" customWidth="1"/>
    <col min="12299" max="12299" width="13.42578125" style="910" customWidth="1"/>
    <col min="12300" max="12300" width="10.42578125" style="910" customWidth="1"/>
    <col min="12301" max="12304" width="9.140625" style="910"/>
    <col min="12305" max="12305" width="12.28515625" style="910" customWidth="1"/>
    <col min="12306" max="12544" width="9.140625" style="910"/>
    <col min="12545" max="12545" width="15.28515625" style="910" customWidth="1"/>
    <col min="12546" max="12546" width="16" style="910" customWidth="1"/>
    <col min="12547" max="12547" width="18.140625" style="910" customWidth="1"/>
    <col min="12548" max="12548" width="12.7109375" style="910" customWidth="1"/>
    <col min="12549" max="12549" width="20.42578125" style="910" customWidth="1"/>
    <col min="12550" max="12550" width="12.7109375" style="910" customWidth="1"/>
    <col min="12551" max="12551" width="13.7109375" style="910" customWidth="1"/>
    <col min="12552" max="12552" width="21.85546875" style="910" customWidth="1"/>
    <col min="12553" max="12553" width="19" style="910" customWidth="1"/>
    <col min="12554" max="12554" width="23" style="910" customWidth="1"/>
    <col min="12555" max="12555" width="13.42578125" style="910" customWidth="1"/>
    <col min="12556" max="12556" width="10.42578125" style="910" customWidth="1"/>
    <col min="12557" max="12560" width="9.140625" style="910"/>
    <col min="12561" max="12561" width="12.28515625" style="910" customWidth="1"/>
    <col min="12562" max="12800" width="9.140625" style="910"/>
    <col min="12801" max="12801" width="15.28515625" style="910" customWidth="1"/>
    <col min="12802" max="12802" width="16" style="910" customWidth="1"/>
    <col min="12803" max="12803" width="18.140625" style="910" customWidth="1"/>
    <col min="12804" max="12804" width="12.7109375" style="910" customWidth="1"/>
    <col min="12805" max="12805" width="20.42578125" style="910" customWidth="1"/>
    <col min="12806" max="12806" width="12.7109375" style="910" customWidth="1"/>
    <col min="12807" max="12807" width="13.7109375" style="910" customWidth="1"/>
    <col min="12808" max="12808" width="21.85546875" style="910" customWidth="1"/>
    <col min="12809" max="12809" width="19" style="910" customWidth="1"/>
    <col min="12810" max="12810" width="23" style="910" customWidth="1"/>
    <col min="12811" max="12811" width="13.42578125" style="910" customWidth="1"/>
    <col min="12812" max="12812" width="10.42578125" style="910" customWidth="1"/>
    <col min="12813" max="12816" width="9.140625" style="910"/>
    <col min="12817" max="12817" width="12.28515625" style="910" customWidth="1"/>
    <col min="12818" max="13056" width="9.140625" style="910"/>
    <col min="13057" max="13057" width="15.28515625" style="910" customWidth="1"/>
    <col min="13058" max="13058" width="16" style="910" customWidth="1"/>
    <col min="13059" max="13059" width="18.140625" style="910" customWidth="1"/>
    <col min="13060" max="13060" width="12.7109375" style="910" customWidth="1"/>
    <col min="13061" max="13061" width="20.42578125" style="910" customWidth="1"/>
    <col min="13062" max="13062" width="12.7109375" style="910" customWidth="1"/>
    <col min="13063" max="13063" width="13.7109375" style="910" customWidth="1"/>
    <col min="13064" max="13064" width="21.85546875" style="910" customWidth="1"/>
    <col min="13065" max="13065" width="19" style="910" customWidth="1"/>
    <col min="13066" max="13066" width="23" style="910" customWidth="1"/>
    <col min="13067" max="13067" width="13.42578125" style="910" customWidth="1"/>
    <col min="13068" max="13068" width="10.42578125" style="910" customWidth="1"/>
    <col min="13069" max="13072" width="9.140625" style="910"/>
    <col min="13073" max="13073" width="12.28515625" style="910" customWidth="1"/>
    <col min="13074" max="13312" width="9.140625" style="910"/>
    <col min="13313" max="13313" width="15.28515625" style="910" customWidth="1"/>
    <col min="13314" max="13314" width="16" style="910" customWidth="1"/>
    <col min="13315" max="13315" width="18.140625" style="910" customWidth="1"/>
    <col min="13316" max="13316" width="12.7109375" style="910" customWidth="1"/>
    <col min="13317" max="13317" width="20.42578125" style="910" customWidth="1"/>
    <col min="13318" max="13318" width="12.7109375" style="910" customWidth="1"/>
    <col min="13319" max="13319" width="13.7109375" style="910" customWidth="1"/>
    <col min="13320" max="13320" width="21.85546875" style="910" customWidth="1"/>
    <col min="13321" max="13321" width="19" style="910" customWidth="1"/>
    <col min="13322" max="13322" width="23" style="910" customWidth="1"/>
    <col min="13323" max="13323" width="13.42578125" style="910" customWidth="1"/>
    <col min="13324" max="13324" width="10.42578125" style="910" customWidth="1"/>
    <col min="13325" max="13328" width="9.140625" style="910"/>
    <col min="13329" max="13329" width="12.28515625" style="910" customWidth="1"/>
    <col min="13330" max="13568" width="9.140625" style="910"/>
    <col min="13569" max="13569" width="15.28515625" style="910" customWidth="1"/>
    <col min="13570" max="13570" width="16" style="910" customWidth="1"/>
    <col min="13571" max="13571" width="18.140625" style="910" customWidth="1"/>
    <col min="13572" max="13572" width="12.7109375" style="910" customWidth="1"/>
    <col min="13573" max="13573" width="20.42578125" style="910" customWidth="1"/>
    <col min="13574" max="13574" width="12.7109375" style="910" customWidth="1"/>
    <col min="13575" max="13575" width="13.7109375" style="910" customWidth="1"/>
    <col min="13576" max="13576" width="21.85546875" style="910" customWidth="1"/>
    <col min="13577" max="13577" width="19" style="910" customWidth="1"/>
    <col min="13578" max="13578" width="23" style="910" customWidth="1"/>
    <col min="13579" max="13579" width="13.42578125" style="910" customWidth="1"/>
    <col min="13580" max="13580" width="10.42578125" style="910" customWidth="1"/>
    <col min="13581" max="13584" width="9.140625" style="910"/>
    <col min="13585" max="13585" width="12.28515625" style="910" customWidth="1"/>
    <col min="13586" max="13824" width="9.140625" style="910"/>
    <col min="13825" max="13825" width="15.28515625" style="910" customWidth="1"/>
    <col min="13826" max="13826" width="16" style="910" customWidth="1"/>
    <col min="13827" max="13827" width="18.140625" style="910" customWidth="1"/>
    <col min="13828" max="13828" width="12.7109375" style="910" customWidth="1"/>
    <col min="13829" max="13829" width="20.42578125" style="910" customWidth="1"/>
    <col min="13830" max="13830" width="12.7109375" style="910" customWidth="1"/>
    <col min="13831" max="13831" width="13.7109375" style="910" customWidth="1"/>
    <col min="13832" max="13832" width="21.85546875" style="910" customWidth="1"/>
    <col min="13833" max="13833" width="19" style="910" customWidth="1"/>
    <col min="13834" max="13834" width="23" style="910" customWidth="1"/>
    <col min="13835" max="13835" width="13.42578125" style="910" customWidth="1"/>
    <col min="13836" max="13836" width="10.42578125" style="910" customWidth="1"/>
    <col min="13837" max="13840" width="9.140625" style="910"/>
    <col min="13841" max="13841" width="12.28515625" style="910" customWidth="1"/>
    <col min="13842" max="14080" width="9.140625" style="910"/>
    <col min="14081" max="14081" width="15.28515625" style="910" customWidth="1"/>
    <col min="14082" max="14082" width="16" style="910" customWidth="1"/>
    <col min="14083" max="14083" width="18.140625" style="910" customWidth="1"/>
    <col min="14084" max="14084" width="12.7109375" style="910" customWidth="1"/>
    <col min="14085" max="14085" width="20.42578125" style="910" customWidth="1"/>
    <col min="14086" max="14086" width="12.7109375" style="910" customWidth="1"/>
    <col min="14087" max="14087" width="13.7109375" style="910" customWidth="1"/>
    <col min="14088" max="14088" width="21.85546875" style="910" customWidth="1"/>
    <col min="14089" max="14089" width="19" style="910" customWidth="1"/>
    <col min="14090" max="14090" width="23" style="910" customWidth="1"/>
    <col min="14091" max="14091" width="13.42578125" style="910" customWidth="1"/>
    <col min="14092" max="14092" width="10.42578125" style="910" customWidth="1"/>
    <col min="14093" max="14096" width="9.140625" style="910"/>
    <col min="14097" max="14097" width="12.28515625" style="910" customWidth="1"/>
    <col min="14098" max="14336" width="9.140625" style="910"/>
    <col min="14337" max="14337" width="15.28515625" style="910" customWidth="1"/>
    <col min="14338" max="14338" width="16" style="910" customWidth="1"/>
    <col min="14339" max="14339" width="18.140625" style="910" customWidth="1"/>
    <col min="14340" max="14340" width="12.7109375" style="910" customWidth="1"/>
    <col min="14341" max="14341" width="20.42578125" style="910" customWidth="1"/>
    <col min="14342" max="14342" width="12.7109375" style="910" customWidth="1"/>
    <col min="14343" max="14343" width="13.7109375" style="910" customWidth="1"/>
    <col min="14344" max="14344" width="21.85546875" style="910" customWidth="1"/>
    <col min="14345" max="14345" width="19" style="910" customWidth="1"/>
    <col min="14346" max="14346" width="23" style="910" customWidth="1"/>
    <col min="14347" max="14347" width="13.42578125" style="910" customWidth="1"/>
    <col min="14348" max="14348" width="10.42578125" style="910" customWidth="1"/>
    <col min="14349" max="14352" width="9.140625" style="910"/>
    <col min="14353" max="14353" width="12.28515625" style="910" customWidth="1"/>
    <col min="14354" max="14592" width="9.140625" style="910"/>
    <col min="14593" max="14593" width="15.28515625" style="910" customWidth="1"/>
    <col min="14594" max="14594" width="16" style="910" customWidth="1"/>
    <col min="14595" max="14595" width="18.140625" style="910" customWidth="1"/>
    <col min="14596" max="14596" width="12.7109375" style="910" customWidth="1"/>
    <col min="14597" max="14597" width="20.42578125" style="910" customWidth="1"/>
    <col min="14598" max="14598" width="12.7109375" style="910" customWidth="1"/>
    <col min="14599" max="14599" width="13.7109375" style="910" customWidth="1"/>
    <col min="14600" max="14600" width="21.85546875" style="910" customWidth="1"/>
    <col min="14601" max="14601" width="19" style="910" customWidth="1"/>
    <col min="14602" max="14602" width="23" style="910" customWidth="1"/>
    <col min="14603" max="14603" width="13.42578125" style="910" customWidth="1"/>
    <col min="14604" max="14604" width="10.42578125" style="910" customWidth="1"/>
    <col min="14605" max="14608" width="9.140625" style="910"/>
    <col min="14609" max="14609" width="12.28515625" style="910" customWidth="1"/>
    <col min="14610" max="14848" width="9.140625" style="910"/>
    <col min="14849" max="14849" width="15.28515625" style="910" customWidth="1"/>
    <col min="14850" max="14850" width="16" style="910" customWidth="1"/>
    <col min="14851" max="14851" width="18.140625" style="910" customWidth="1"/>
    <col min="14852" max="14852" width="12.7109375" style="910" customWidth="1"/>
    <col min="14853" max="14853" width="20.42578125" style="910" customWidth="1"/>
    <col min="14854" max="14854" width="12.7109375" style="910" customWidth="1"/>
    <col min="14855" max="14855" width="13.7109375" style="910" customWidth="1"/>
    <col min="14856" max="14856" width="21.85546875" style="910" customWidth="1"/>
    <col min="14857" max="14857" width="19" style="910" customWidth="1"/>
    <col min="14858" max="14858" width="23" style="910" customWidth="1"/>
    <col min="14859" max="14859" width="13.42578125" style="910" customWidth="1"/>
    <col min="14860" max="14860" width="10.42578125" style="910" customWidth="1"/>
    <col min="14861" max="14864" width="9.140625" style="910"/>
    <col min="14865" max="14865" width="12.28515625" style="910" customWidth="1"/>
    <col min="14866" max="15104" width="9.140625" style="910"/>
    <col min="15105" max="15105" width="15.28515625" style="910" customWidth="1"/>
    <col min="15106" max="15106" width="16" style="910" customWidth="1"/>
    <col min="15107" max="15107" width="18.140625" style="910" customWidth="1"/>
    <col min="15108" max="15108" width="12.7109375" style="910" customWidth="1"/>
    <col min="15109" max="15109" width="20.42578125" style="910" customWidth="1"/>
    <col min="15110" max="15110" width="12.7109375" style="910" customWidth="1"/>
    <col min="15111" max="15111" width="13.7109375" style="910" customWidth="1"/>
    <col min="15112" max="15112" width="21.85546875" style="910" customWidth="1"/>
    <col min="15113" max="15113" width="19" style="910" customWidth="1"/>
    <col min="15114" max="15114" width="23" style="910" customWidth="1"/>
    <col min="15115" max="15115" width="13.42578125" style="910" customWidth="1"/>
    <col min="15116" max="15116" width="10.42578125" style="910" customWidth="1"/>
    <col min="15117" max="15120" width="9.140625" style="910"/>
    <col min="15121" max="15121" width="12.28515625" style="910" customWidth="1"/>
    <col min="15122" max="15360" width="9.140625" style="910"/>
    <col min="15361" max="15361" width="15.28515625" style="910" customWidth="1"/>
    <col min="15362" max="15362" width="16" style="910" customWidth="1"/>
    <col min="15363" max="15363" width="18.140625" style="910" customWidth="1"/>
    <col min="15364" max="15364" width="12.7109375" style="910" customWidth="1"/>
    <col min="15365" max="15365" width="20.42578125" style="910" customWidth="1"/>
    <col min="15366" max="15366" width="12.7109375" style="910" customWidth="1"/>
    <col min="15367" max="15367" width="13.7109375" style="910" customWidth="1"/>
    <col min="15368" max="15368" width="21.85546875" style="910" customWidth="1"/>
    <col min="15369" max="15369" width="19" style="910" customWidth="1"/>
    <col min="15370" max="15370" width="23" style="910" customWidth="1"/>
    <col min="15371" max="15371" width="13.42578125" style="910" customWidth="1"/>
    <col min="15372" max="15372" width="10.42578125" style="910" customWidth="1"/>
    <col min="15373" max="15376" width="9.140625" style="910"/>
    <col min="15377" max="15377" width="12.28515625" style="910" customWidth="1"/>
    <col min="15378" max="15616" width="9.140625" style="910"/>
    <col min="15617" max="15617" width="15.28515625" style="910" customWidth="1"/>
    <col min="15618" max="15618" width="16" style="910" customWidth="1"/>
    <col min="15619" max="15619" width="18.140625" style="910" customWidth="1"/>
    <col min="15620" max="15620" width="12.7109375" style="910" customWidth="1"/>
    <col min="15621" max="15621" width="20.42578125" style="910" customWidth="1"/>
    <col min="15622" max="15622" width="12.7109375" style="910" customWidth="1"/>
    <col min="15623" max="15623" width="13.7109375" style="910" customWidth="1"/>
    <col min="15624" max="15624" width="21.85546875" style="910" customWidth="1"/>
    <col min="15625" max="15625" width="19" style="910" customWidth="1"/>
    <col min="15626" max="15626" width="23" style="910" customWidth="1"/>
    <col min="15627" max="15627" width="13.42578125" style="910" customWidth="1"/>
    <col min="15628" max="15628" width="10.42578125" style="910" customWidth="1"/>
    <col min="15629" max="15632" width="9.140625" style="910"/>
    <col min="15633" max="15633" width="12.28515625" style="910" customWidth="1"/>
    <col min="15634" max="15872" width="9.140625" style="910"/>
    <col min="15873" max="15873" width="15.28515625" style="910" customWidth="1"/>
    <col min="15874" max="15874" width="16" style="910" customWidth="1"/>
    <col min="15875" max="15875" width="18.140625" style="910" customWidth="1"/>
    <col min="15876" max="15876" width="12.7109375" style="910" customWidth="1"/>
    <col min="15877" max="15877" width="20.42578125" style="910" customWidth="1"/>
    <col min="15878" max="15878" width="12.7109375" style="910" customWidth="1"/>
    <col min="15879" max="15879" width="13.7109375" style="910" customWidth="1"/>
    <col min="15880" max="15880" width="21.85546875" style="910" customWidth="1"/>
    <col min="15881" max="15881" width="19" style="910" customWidth="1"/>
    <col min="15882" max="15882" width="23" style="910" customWidth="1"/>
    <col min="15883" max="15883" width="13.42578125" style="910" customWidth="1"/>
    <col min="15884" max="15884" width="10.42578125" style="910" customWidth="1"/>
    <col min="15885" max="15888" width="9.140625" style="910"/>
    <col min="15889" max="15889" width="12.28515625" style="910" customWidth="1"/>
    <col min="15890" max="16128" width="9.140625" style="910"/>
    <col min="16129" max="16129" width="15.28515625" style="910" customWidth="1"/>
    <col min="16130" max="16130" width="16" style="910" customWidth="1"/>
    <col min="16131" max="16131" width="18.140625" style="910" customWidth="1"/>
    <col min="16132" max="16132" width="12.7109375" style="910" customWidth="1"/>
    <col min="16133" max="16133" width="20.42578125" style="910" customWidth="1"/>
    <col min="16134" max="16134" width="12.7109375" style="910" customWidth="1"/>
    <col min="16135" max="16135" width="13.7109375" style="910" customWidth="1"/>
    <col min="16136" max="16136" width="21.85546875" style="910" customWidth="1"/>
    <col min="16137" max="16137" width="19" style="910" customWidth="1"/>
    <col min="16138" max="16138" width="23" style="910" customWidth="1"/>
    <col min="16139" max="16139" width="13.42578125" style="910" customWidth="1"/>
    <col min="16140" max="16140" width="10.42578125" style="910" customWidth="1"/>
    <col min="16141" max="16144" width="9.140625" style="910"/>
    <col min="16145" max="16145" width="12.28515625" style="910" customWidth="1"/>
    <col min="16146" max="16384" width="9.140625" style="910"/>
  </cols>
  <sheetData>
    <row r="1" spans="1:22" ht="25.5">
      <c r="A1" s="1558" t="s">
        <v>313</v>
      </c>
    </row>
    <row r="2" spans="1:22" ht="18.75" thickBot="1">
      <c r="A2" s="2122" t="s">
        <v>348</v>
      </c>
      <c r="J2" s="910"/>
    </row>
    <row r="3" spans="1:22" ht="22.5" customHeight="1" thickBot="1">
      <c r="A3" s="1596" t="s">
        <v>485</v>
      </c>
      <c r="B3" s="1608" t="s">
        <v>33</v>
      </c>
      <c r="C3" s="1608" t="s">
        <v>512</v>
      </c>
      <c r="D3" s="1608" t="s">
        <v>339</v>
      </c>
      <c r="E3" s="1608" t="s">
        <v>513</v>
      </c>
      <c r="F3" s="1608" t="s">
        <v>514</v>
      </c>
      <c r="G3" s="1608" t="s">
        <v>515</v>
      </c>
      <c r="H3" s="1608" t="s">
        <v>516</v>
      </c>
      <c r="I3" s="1608" t="s">
        <v>517</v>
      </c>
      <c r="J3" s="1609" t="s">
        <v>518</v>
      </c>
    </row>
    <row r="4" spans="1:22" s="899" customFormat="1" ht="22.5" customHeight="1">
      <c r="A4" s="1597" t="s">
        <v>500</v>
      </c>
      <c r="B4" s="949">
        <v>837.32</v>
      </c>
      <c r="C4" s="959">
        <v>392.07</v>
      </c>
      <c r="D4" s="959">
        <v>2173.42</v>
      </c>
      <c r="E4" s="959"/>
      <c r="F4" s="959"/>
      <c r="G4" s="959"/>
      <c r="H4" s="959">
        <v>0.52</v>
      </c>
      <c r="I4" s="959">
        <v>63.03</v>
      </c>
      <c r="J4" s="950">
        <v>3466.36</v>
      </c>
      <c r="Q4" s="906"/>
      <c r="R4" s="906"/>
      <c r="S4" s="906"/>
      <c r="T4" s="906"/>
      <c r="U4" s="906"/>
      <c r="V4" s="906"/>
    </row>
    <row r="5" spans="1:22" s="899" customFormat="1" ht="22.5" customHeight="1">
      <c r="A5" s="1598" t="s">
        <v>501</v>
      </c>
      <c r="B5" s="951">
        <v>901.016616</v>
      </c>
      <c r="C5" s="898">
        <v>392.07049999999998</v>
      </c>
      <c r="D5" s="898">
        <v>2408.4265919999998</v>
      </c>
      <c r="E5" s="898"/>
      <c r="F5" s="898"/>
      <c r="G5" s="898"/>
      <c r="H5" s="898">
        <v>0.22</v>
      </c>
      <c r="I5" s="898">
        <v>63.03</v>
      </c>
      <c r="J5" s="905">
        <v>3764.7637079999995</v>
      </c>
      <c r="Q5" s="906"/>
      <c r="R5" s="906"/>
      <c r="S5" s="906"/>
      <c r="T5" s="906"/>
      <c r="U5" s="906"/>
      <c r="V5" s="906"/>
    </row>
    <row r="6" spans="1:22" s="899" customFormat="1" ht="22.5" customHeight="1">
      <c r="A6" s="1598" t="s">
        <v>502</v>
      </c>
      <c r="B6" s="951">
        <v>1064.2708339999999</v>
      </c>
      <c r="C6" s="898">
        <v>372.90050000000002</v>
      </c>
      <c r="D6" s="898">
        <v>2792.2340100000001</v>
      </c>
      <c r="E6" s="898"/>
      <c r="F6" s="898"/>
      <c r="G6" s="898"/>
      <c r="H6" s="898">
        <v>0.22</v>
      </c>
      <c r="I6" s="898">
        <v>0</v>
      </c>
      <c r="J6" s="905">
        <v>4229.625344</v>
      </c>
      <c r="Q6" s="906"/>
      <c r="R6" s="906"/>
      <c r="S6" s="906"/>
      <c r="T6" s="906"/>
      <c r="U6" s="906"/>
      <c r="V6" s="906"/>
    </row>
    <row r="7" spans="1:22" s="899" customFormat="1" ht="22.5" customHeight="1">
      <c r="A7" s="1598" t="s">
        <v>503</v>
      </c>
      <c r="B7" s="951">
        <v>1277.101559</v>
      </c>
      <c r="C7" s="898">
        <v>372.90050000000002</v>
      </c>
      <c r="D7" s="898">
        <v>2901.6003289999999</v>
      </c>
      <c r="E7" s="898"/>
      <c r="F7" s="898"/>
      <c r="G7" s="898"/>
      <c r="H7" s="898">
        <v>0.22</v>
      </c>
      <c r="I7" s="898">
        <v>0</v>
      </c>
      <c r="J7" s="905">
        <v>4551.8223879999996</v>
      </c>
      <c r="Q7" s="906"/>
      <c r="R7" s="906"/>
      <c r="S7" s="906"/>
      <c r="T7" s="906"/>
      <c r="U7" s="906"/>
      <c r="V7" s="906"/>
    </row>
    <row r="8" spans="1:22" s="899" customFormat="1" ht="22.5" customHeight="1">
      <c r="A8" s="1598" t="s">
        <v>504</v>
      </c>
      <c r="B8" s="951">
        <v>1439.5913149999999</v>
      </c>
      <c r="C8" s="898">
        <v>372.90050000000002</v>
      </c>
      <c r="D8" s="898">
        <v>3056.5320860000002</v>
      </c>
      <c r="E8" s="898"/>
      <c r="F8" s="898"/>
      <c r="G8" s="898"/>
      <c r="H8" s="898">
        <v>0</v>
      </c>
      <c r="I8" s="898">
        <v>0</v>
      </c>
      <c r="J8" s="905">
        <v>4869.0239010000005</v>
      </c>
      <c r="Q8" s="906"/>
      <c r="R8" s="906"/>
      <c r="S8" s="906"/>
      <c r="T8" s="906"/>
      <c r="U8" s="906"/>
      <c r="V8" s="906"/>
    </row>
    <row r="9" spans="1:22" s="899" customFormat="1" ht="22.5" customHeight="1">
      <c r="A9" s="1598" t="s">
        <v>505</v>
      </c>
      <c r="B9" s="951">
        <v>1561.424839</v>
      </c>
      <c r="C9" s="898">
        <v>372.90050000000002</v>
      </c>
      <c r="D9" s="898">
        <v>3276.1119239999998</v>
      </c>
      <c r="E9" s="898"/>
      <c r="F9" s="898"/>
      <c r="G9" s="898"/>
      <c r="H9" s="898">
        <v>0</v>
      </c>
      <c r="I9" s="898">
        <v>0</v>
      </c>
      <c r="J9" s="905">
        <v>5210.4372629999998</v>
      </c>
      <c r="K9" s="910"/>
      <c r="Q9" s="906"/>
      <c r="R9" s="906"/>
      <c r="S9" s="906"/>
      <c r="T9" s="906"/>
      <c r="U9" s="906"/>
      <c r="V9" s="906"/>
    </row>
    <row r="10" spans="1:22" s="899" customFormat="1" ht="22.5" customHeight="1">
      <c r="A10" s="1598" t="s">
        <v>506</v>
      </c>
      <c r="B10" s="951">
        <v>1607.8350170000001</v>
      </c>
      <c r="C10" s="898">
        <v>353.73050000000001</v>
      </c>
      <c r="D10" s="898">
        <v>3356.4304280000001</v>
      </c>
      <c r="E10" s="898"/>
      <c r="F10" s="898"/>
      <c r="G10" s="898"/>
      <c r="H10" s="898">
        <v>0</v>
      </c>
      <c r="I10" s="898">
        <v>0</v>
      </c>
      <c r="J10" s="905">
        <v>5317.9959450000006</v>
      </c>
      <c r="Q10" s="906"/>
      <c r="R10" s="906"/>
      <c r="S10" s="906"/>
      <c r="T10" s="906"/>
      <c r="U10" s="906"/>
      <c r="V10" s="906"/>
    </row>
    <row r="11" spans="1:22" s="899" customFormat="1" ht="22.5" customHeight="1">
      <c r="A11" s="1598" t="s">
        <v>507</v>
      </c>
      <c r="B11" s="951">
        <v>1727.914364</v>
      </c>
      <c r="C11" s="898">
        <v>353.73050000000001</v>
      </c>
      <c r="D11" s="898">
        <v>3541.198848</v>
      </c>
      <c r="E11" s="898"/>
      <c r="F11" s="898"/>
      <c r="G11" s="898"/>
      <c r="H11" s="898">
        <v>0</v>
      </c>
      <c r="I11" s="898">
        <v>0</v>
      </c>
      <c r="J11" s="905">
        <v>5622.8437119999999</v>
      </c>
      <c r="Q11" s="906"/>
      <c r="R11" s="906"/>
      <c r="S11" s="906"/>
      <c r="T11" s="906"/>
      <c r="U11" s="906"/>
      <c r="V11" s="906"/>
    </row>
    <row r="12" spans="1:22" s="899" customFormat="1" ht="22.5" customHeight="1">
      <c r="A12" s="1598" t="s">
        <v>425</v>
      </c>
      <c r="B12" s="951">
        <v>1947.1850979999999</v>
      </c>
      <c r="C12" s="898">
        <v>353.73050000000001</v>
      </c>
      <c r="D12" s="898">
        <v>3665.8538589999998</v>
      </c>
      <c r="E12" s="898"/>
      <c r="F12" s="898"/>
      <c r="G12" s="898"/>
      <c r="H12" s="898">
        <v>0</v>
      </c>
      <c r="I12" s="898">
        <v>0</v>
      </c>
      <c r="J12" s="905">
        <v>5966.7694570000003</v>
      </c>
      <c r="Q12" s="906"/>
      <c r="R12" s="906"/>
      <c r="S12" s="906"/>
      <c r="T12" s="906"/>
      <c r="U12" s="906"/>
      <c r="V12" s="906"/>
    </row>
    <row r="13" spans="1:22" s="899" customFormat="1" ht="22.5" customHeight="1">
      <c r="A13" s="1598" t="s">
        <v>426</v>
      </c>
      <c r="B13" s="951">
        <v>2084.5903819999999</v>
      </c>
      <c r="C13" s="898">
        <v>353.73050000000001</v>
      </c>
      <c r="D13" s="898">
        <v>3714.5538590000001</v>
      </c>
      <c r="E13" s="898"/>
      <c r="F13" s="898"/>
      <c r="G13" s="898"/>
      <c r="H13" s="898">
        <v>0</v>
      </c>
      <c r="I13" s="898">
        <v>0</v>
      </c>
      <c r="J13" s="905">
        <v>6152.8747409999996</v>
      </c>
      <c r="Q13" s="906"/>
      <c r="R13" s="906"/>
      <c r="S13" s="906"/>
      <c r="T13" s="906"/>
      <c r="U13" s="906"/>
      <c r="V13" s="906"/>
    </row>
    <row r="14" spans="1:22" s="899" customFormat="1" ht="22.5" customHeight="1">
      <c r="A14" s="1598" t="s">
        <v>427</v>
      </c>
      <c r="B14" s="951">
        <v>2132.9269570000001</v>
      </c>
      <c r="C14" s="898">
        <v>334.56049999999999</v>
      </c>
      <c r="D14" s="898">
        <v>3878.5538590000001</v>
      </c>
      <c r="E14" s="898"/>
      <c r="F14" s="898"/>
      <c r="G14" s="898"/>
      <c r="H14" s="898">
        <v>0</v>
      </c>
      <c r="I14" s="898">
        <v>0</v>
      </c>
      <c r="J14" s="905">
        <v>6346.0413160000007</v>
      </c>
      <c r="Q14" s="906"/>
      <c r="R14" s="906"/>
      <c r="S14" s="906"/>
      <c r="T14" s="906"/>
      <c r="U14" s="906"/>
      <c r="V14" s="906"/>
    </row>
    <row r="15" spans="1:22" s="899" customFormat="1" ht="22.5" customHeight="1">
      <c r="A15" s="1598" t="s">
        <v>428</v>
      </c>
      <c r="B15" s="951">
        <v>2122.9269570000001</v>
      </c>
      <c r="C15" s="898">
        <v>334.56049999999999</v>
      </c>
      <c r="D15" s="898">
        <v>4080.0488479999999</v>
      </c>
      <c r="E15" s="898"/>
      <c r="F15" s="898"/>
      <c r="G15" s="898"/>
      <c r="H15" s="898">
        <v>0</v>
      </c>
      <c r="I15" s="898">
        <v>0</v>
      </c>
      <c r="J15" s="905">
        <v>6537.5363049999996</v>
      </c>
      <c r="Q15" s="906"/>
      <c r="R15" s="906"/>
      <c r="S15" s="906"/>
      <c r="T15" s="906"/>
      <c r="U15" s="906"/>
      <c r="V15" s="906"/>
    </row>
    <row r="16" spans="1:22" s="899" customFormat="1" ht="22.5" customHeight="1">
      <c r="A16" s="1598" t="s">
        <v>430</v>
      </c>
      <c r="B16" s="951">
        <v>2338.204999</v>
      </c>
      <c r="C16" s="898">
        <v>334.56049999999999</v>
      </c>
      <c r="D16" s="898">
        <v>3820.5533810000002</v>
      </c>
      <c r="E16" s="898"/>
      <c r="F16" s="898"/>
      <c r="G16" s="898"/>
      <c r="H16" s="898">
        <v>0</v>
      </c>
      <c r="I16" s="898">
        <v>0</v>
      </c>
      <c r="J16" s="905">
        <v>6493.3188800000007</v>
      </c>
      <c r="Q16" s="906"/>
      <c r="R16" s="906"/>
      <c r="S16" s="906"/>
      <c r="T16" s="906"/>
      <c r="U16" s="906"/>
      <c r="V16" s="906"/>
    </row>
    <row r="17" spans="1:22" s="899" customFormat="1" ht="22.5" customHeight="1">
      <c r="A17" s="1598" t="s">
        <v>431</v>
      </c>
      <c r="B17" s="951">
        <v>2483.2851049999999</v>
      </c>
      <c r="C17" s="898">
        <v>334.56049999999999</v>
      </c>
      <c r="D17" s="898">
        <v>4032.9031300000001</v>
      </c>
      <c r="E17" s="898"/>
      <c r="F17" s="898"/>
      <c r="G17" s="898"/>
      <c r="H17" s="898">
        <v>0</v>
      </c>
      <c r="I17" s="898">
        <v>0</v>
      </c>
      <c r="J17" s="905">
        <v>6850.7487350000001</v>
      </c>
      <c r="Q17" s="906"/>
      <c r="R17" s="906"/>
      <c r="S17" s="906"/>
      <c r="T17" s="906"/>
      <c r="U17" s="906"/>
      <c r="V17" s="906"/>
    </row>
    <row r="18" spans="1:22" s="899" customFormat="1" ht="22.5" customHeight="1">
      <c r="A18" s="1598" t="s">
        <v>487</v>
      </c>
      <c r="B18" s="951">
        <v>2483.2851049999999</v>
      </c>
      <c r="C18" s="898">
        <v>334.56049999999999</v>
      </c>
      <c r="D18" s="898">
        <v>4215.0377099999996</v>
      </c>
      <c r="E18" s="898"/>
      <c r="F18" s="898"/>
      <c r="G18" s="898"/>
      <c r="H18" s="898">
        <v>0</v>
      </c>
      <c r="I18" s="898">
        <v>0</v>
      </c>
      <c r="J18" s="905">
        <v>7032.8833149999991</v>
      </c>
      <c r="Q18" s="906"/>
      <c r="R18" s="906"/>
      <c r="S18" s="906"/>
      <c r="T18" s="906"/>
      <c r="U18" s="906"/>
      <c r="V18" s="906"/>
    </row>
    <row r="19" spans="1:22" s="899" customFormat="1" ht="22.5" customHeight="1">
      <c r="A19" s="1598" t="s">
        <v>488</v>
      </c>
      <c r="B19" s="951">
        <v>2581.550643</v>
      </c>
      <c r="C19" s="898">
        <v>315.39049999999997</v>
      </c>
      <c r="D19" s="898">
        <v>4222.0377099999996</v>
      </c>
      <c r="E19" s="898"/>
      <c r="F19" s="898"/>
      <c r="G19" s="898"/>
      <c r="H19" s="898">
        <v>0</v>
      </c>
      <c r="I19" s="898">
        <v>0</v>
      </c>
      <c r="J19" s="905">
        <v>7118.9788529999996</v>
      </c>
      <c r="Q19" s="906"/>
      <c r="R19" s="906"/>
      <c r="S19" s="906"/>
      <c r="T19" s="906"/>
      <c r="U19" s="906"/>
      <c r="V19" s="906"/>
    </row>
    <row r="20" spans="1:22" s="899" customFormat="1" ht="22.5" customHeight="1">
      <c r="A20" s="1598" t="s">
        <v>433</v>
      </c>
      <c r="B20" s="951">
        <v>2735.7485360000001</v>
      </c>
      <c r="C20" s="898">
        <v>315.39049999999997</v>
      </c>
      <c r="D20" s="898">
        <v>4132.0377099999996</v>
      </c>
      <c r="E20" s="898"/>
      <c r="F20" s="898"/>
      <c r="G20" s="898"/>
      <c r="H20" s="898">
        <v>0</v>
      </c>
      <c r="I20" s="898">
        <v>0</v>
      </c>
      <c r="J20" s="905">
        <v>7183.1767459999992</v>
      </c>
      <c r="Q20" s="906"/>
      <c r="R20" s="906"/>
      <c r="S20" s="906"/>
      <c r="T20" s="906"/>
      <c r="U20" s="906"/>
      <c r="V20" s="906"/>
    </row>
    <row r="21" spans="1:22" s="899" customFormat="1" ht="22.5" customHeight="1">
      <c r="A21" s="1598" t="s">
        <v>434</v>
      </c>
      <c r="B21" s="951">
        <v>2735.8690940000001</v>
      </c>
      <c r="C21" s="898">
        <v>315.39049999999997</v>
      </c>
      <c r="D21" s="898">
        <v>4369.8377099999998</v>
      </c>
      <c r="E21" s="898"/>
      <c r="F21" s="898"/>
      <c r="G21" s="898"/>
      <c r="H21" s="898">
        <v>0</v>
      </c>
      <c r="I21" s="898">
        <v>0</v>
      </c>
      <c r="J21" s="905">
        <v>7421.0973039999999</v>
      </c>
      <c r="Q21" s="906"/>
      <c r="R21" s="906"/>
      <c r="S21" s="906"/>
      <c r="T21" s="906"/>
      <c r="U21" s="906"/>
      <c r="V21" s="906"/>
    </row>
    <row r="22" spans="1:22" s="899" customFormat="1" ht="22.5" customHeight="1">
      <c r="A22" s="1598" t="s">
        <v>435</v>
      </c>
      <c r="B22" s="951">
        <v>2735.8690000000001</v>
      </c>
      <c r="C22" s="898">
        <v>315.39049999999997</v>
      </c>
      <c r="D22" s="898">
        <v>4599.8389999999999</v>
      </c>
      <c r="E22" s="898"/>
      <c r="F22" s="898"/>
      <c r="G22" s="898"/>
      <c r="H22" s="898">
        <v>0</v>
      </c>
      <c r="I22" s="898">
        <v>0</v>
      </c>
      <c r="J22" s="905">
        <v>7651.0985000000001</v>
      </c>
      <c r="Q22" s="906"/>
      <c r="R22" s="906"/>
      <c r="S22" s="906"/>
      <c r="T22" s="906"/>
      <c r="U22" s="906"/>
      <c r="V22" s="906"/>
    </row>
    <row r="23" spans="1:22" s="899" customFormat="1" ht="22.5" customHeight="1">
      <c r="A23" s="1598" t="s">
        <v>436</v>
      </c>
      <c r="B23" s="951">
        <v>2815.5237529999999</v>
      </c>
      <c r="C23" s="898">
        <v>296.22050000000002</v>
      </c>
      <c r="D23" s="898">
        <v>4792.2812210000002</v>
      </c>
      <c r="E23" s="898"/>
      <c r="F23" s="898"/>
      <c r="G23" s="898"/>
      <c r="H23" s="898">
        <v>0</v>
      </c>
      <c r="I23" s="898">
        <v>0</v>
      </c>
      <c r="J23" s="905">
        <v>7904.025474</v>
      </c>
      <c r="Q23" s="906"/>
      <c r="R23" s="906"/>
      <c r="S23" s="906"/>
      <c r="T23" s="906"/>
      <c r="U23" s="906"/>
      <c r="V23" s="906"/>
    </row>
    <row r="24" spans="1:22" s="899" customFormat="1" ht="22.5" customHeight="1">
      <c r="A24" s="1598" t="s">
        <v>438</v>
      </c>
      <c r="B24" s="951">
        <v>2865.52</v>
      </c>
      <c r="C24" s="898">
        <v>271.22000000000003</v>
      </c>
      <c r="D24" s="898">
        <v>5370.8</v>
      </c>
      <c r="E24" s="898"/>
      <c r="F24" s="898"/>
      <c r="G24" s="898"/>
      <c r="H24" s="898">
        <v>0</v>
      </c>
      <c r="I24" s="898">
        <v>0</v>
      </c>
      <c r="J24" s="905">
        <v>8507.5400000000009</v>
      </c>
      <c r="Q24" s="906"/>
      <c r="R24" s="906"/>
      <c r="S24" s="906"/>
      <c r="T24" s="906"/>
      <c r="U24" s="906"/>
      <c r="V24" s="906"/>
    </row>
    <row r="25" spans="1:22" s="899" customFormat="1" ht="22.5" customHeight="1">
      <c r="A25" s="1598" t="s">
        <v>439</v>
      </c>
      <c r="B25" s="951">
        <v>2824.95</v>
      </c>
      <c r="C25" s="898">
        <v>271.22000000000003</v>
      </c>
      <c r="D25" s="898">
        <v>5300.42</v>
      </c>
      <c r="E25" s="898"/>
      <c r="F25" s="898"/>
      <c r="G25" s="898"/>
      <c r="H25" s="898">
        <v>0</v>
      </c>
      <c r="I25" s="898">
        <v>0</v>
      </c>
      <c r="J25" s="905">
        <v>8396.59</v>
      </c>
      <c r="Q25" s="906"/>
      <c r="R25" s="906"/>
      <c r="S25" s="906"/>
      <c r="T25" s="906"/>
      <c r="U25" s="906"/>
      <c r="V25" s="906"/>
    </row>
    <row r="26" spans="1:22" s="899" customFormat="1" ht="22.5" customHeight="1">
      <c r="A26" s="1598" t="s">
        <v>440</v>
      </c>
      <c r="B26" s="951">
        <v>2772.8670379999999</v>
      </c>
      <c r="C26" s="898">
        <v>271.22050000000002</v>
      </c>
      <c r="D26" s="898">
        <v>5568.140821</v>
      </c>
      <c r="E26" s="898"/>
      <c r="F26" s="898"/>
      <c r="G26" s="898"/>
      <c r="H26" s="898">
        <v>0</v>
      </c>
      <c r="I26" s="898">
        <v>0</v>
      </c>
      <c r="J26" s="905">
        <f>B26+C26+D26+H26+I26</f>
        <v>8612.2283590000006</v>
      </c>
      <c r="Q26" s="906"/>
      <c r="R26" s="906"/>
      <c r="S26" s="906"/>
      <c r="T26" s="906"/>
      <c r="U26" s="906"/>
      <c r="V26" s="906"/>
    </row>
    <row r="27" spans="1:22" s="899" customFormat="1" ht="22.5" customHeight="1">
      <c r="A27" s="1598" t="s">
        <v>441</v>
      </c>
      <c r="B27" s="951">
        <v>2772.8670379999999</v>
      </c>
      <c r="C27" s="898">
        <v>255.988</v>
      </c>
      <c r="D27" s="898">
        <v>5808.140821</v>
      </c>
      <c r="E27" s="898"/>
      <c r="F27" s="898"/>
      <c r="G27" s="898"/>
      <c r="H27" s="898">
        <v>0</v>
      </c>
      <c r="I27" s="898">
        <v>0</v>
      </c>
      <c r="J27" s="905">
        <f>B27+C27+D27+H27+I27</f>
        <v>8836.9958589999987</v>
      </c>
      <c r="Q27" s="906"/>
      <c r="R27" s="906"/>
      <c r="S27" s="906"/>
      <c r="T27" s="906"/>
      <c r="U27" s="906"/>
      <c r="V27" s="906"/>
    </row>
    <row r="28" spans="1:22" s="899" customFormat="1" ht="22.5" customHeight="1">
      <c r="A28" s="1598" t="s">
        <v>443</v>
      </c>
      <c r="B28" s="951">
        <v>2824.8070459999999</v>
      </c>
      <c r="C28" s="898">
        <v>230.988</v>
      </c>
      <c r="D28" s="898">
        <v>6914.2581695925101</v>
      </c>
      <c r="E28" s="898"/>
      <c r="F28" s="898"/>
      <c r="G28" s="898"/>
      <c r="H28" s="898">
        <v>0</v>
      </c>
      <c r="I28" s="898">
        <v>0</v>
      </c>
      <c r="J28" s="905">
        <v>9970.0532155925102</v>
      </c>
      <c r="Q28" s="906"/>
      <c r="R28" s="906"/>
      <c r="S28" s="906"/>
      <c r="T28" s="906"/>
      <c r="U28" s="906"/>
      <c r="V28" s="906"/>
    </row>
    <row r="29" spans="1:22" s="899" customFormat="1" ht="22.5" customHeight="1">
      <c r="A29" s="1598" t="s">
        <v>489</v>
      </c>
      <c r="B29" s="951">
        <v>2901.8070459999999</v>
      </c>
      <c r="C29" s="898">
        <v>230.988</v>
      </c>
      <c r="D29" s="898">
        <v>7473.53916959251</v>
      </c>
      <c r="E29" s="898"/>
      <c r="F29" s="898"/>
      <c r="G29" s="898"/>
      <c r="H29" s="898">
        <v>0</v>
      </c>
      <c r="I29" s="898">
        <v>0</v>
      </c>
      <c r="J29" s="905">
        <v>10606.3342155925</v>
      </c>
      <c r="Q29" s="906"/>
      <c r="R29" s="906"/>
      <c r="S29" s="906"/>
      <c r="T29" s="906"/>
      <c r="U29" s="906"/>
      <c r="V29" s="906"/>
    </row>
    <row r="30" spans="1:22" s="899" customFormat="1" ht="22.5" customHeight="1">
      <c r="A30" s="1598" t="s">
        <v>476</v>
      </c>
      <c r="B30" s="951">
        <v>3261.49</v>
      </c>
      <c r="C30" s="898">
        <v>230.99</v>
      </c>
      <c r="D30" s="898">
        <v>7352.74</v>
      </c>
      <c r="E30" s="898"/>
      <c r="F30" s="898"/>
      <c r="G30" s="898"/>
      <c r="H30" s="898">
        <v>0</v>
      </c>
      <c r="I30" s="898">
        <v>0</v>
      </c>
      <c r="J30" s="905">
        <v>10845.22</v>
      </c>
      <c r="Q30" s="906"/>
      <c r="R30" s="906"/>
      <c r="S30" s="906"/>
      <c r="T30" s="906"/>
      <c r="U30" s="906"/>
      <c r="V30" s="906"/>
    </row>
    <row r="31" spans="1:22" s="899" customFormat="1" ht="22.5" customHeight="1">
      <c r="A31" s="1598" t="s">
        <v>477</v>
      </c>
      <c r="B31" s="1561">
        <v>3277.28</v>
      </c>
      <c r="C31" s="963">
        <v>215.99</v>
      </c>
      <c r="D31" s="963">
        <v>7564.94</v>
      </c>
      <c r="E31" s="963"/>
      <c r="F31" s="963"/>
      <c r="G31" s="963"/>
      <c r="H31" s="963">
        <v>0</v>
      </c>
      <c r="I31" s="963">
        <v>0</v>
      </c>
      <c r="J31" s="1562">
        <v>11058.21</v>
      </c>
      <c r="Q31" s="906"/>
      <c r="R31" s="906"/>
      <c r="S31" s="906"/>
      <c r="T31" s="906"/>
      <c r="U31" s="906"/>
      <c r="V31" s="906"/>
    </row>
    <row r="32" spans="1:22" s="899" customFormat="1" ht="22.5" customHeight="1">
      <c r="A32" s="1598" t="s">
        <v>397</v>
      </c>
      <c r="B32" s="1561">
        <v>3600.53424</v>
      </c>
      <c r="C32" s="963">
        <v>190.988</v>
      </c>
      <c r="D32" s="963">
        <v>8177.7463249346802</v>
      </c>
      <c r="E32" s="963">
        <v>2.0679609999999999</v>
      </c>
      <c r="F32" s="963"/>
      <c r="G32" s="963"/>
      <c r="H32" s="963">
        <v>0</v>
      </c>
      <c r="I32" s="963">
        <v>0</v>
      </c>
      <c r="J32" s="1562">
        <v>11971.336525934599</v>
      </c>
      <c r="K32" s="1560"/>
      <c r="Q32" s="906"/>
      <c r="R32" s="906"/>
      <c r="S32" s="906"/>
      <c r="T32" s="906"/>
      <c r="U32" s="906"/>
      <c r="V32" s="906"/>
    </row>
    <row r="33" spans="1:22" s="899" customFormat="1" ht="22.5" customHeight="1">
      <c r="A33" s="1598" t="s">
        <v>478</v>
      </c>
      <c r="B33" s="1561">
        <v>3702.8316789999999</v>
      </c>
      <c r="C33" s="963">
        <v>190.988</v>
      </c>
      <c r="D33" s="963">
        <v>8134.8762610255199</v>
      </c>
      <c r="E33" s="963">
        <v>4.7540750000000003</v>
      </c>
      <c r="F33" s="963"/>
      <c r="G33" s="963"/>
      <c r="H33" s="963">
        <v>0</v>
      </c>
      <c r="I33" s="963">
        <v>0</v>
      </c>
      <c r="J33" s="1562">
        <v>12033.450015025521</v>
      </c>
      <c r="K33" s="1560"/>
      <c r="Q33" s="906"/>
      <c r="R33" s="906"/>
      <c r="S33" s="906"/>
      <c r="T33" s="906"/>
      <c r="U33" s="906"/>
      <c r="V33" s="906"/>
    </row>
    <row r="34" spans="1:22" s="899" customFormat="1" ht="22.5" customHeight="1">
      <c r="A34" s="1598" t="s">
        <v>479</v>
      </c>
      <c r="B34" s="1561">
        <v>3777.8316789999999</v>
      </c>
      <c r="C34" s="963">
        <v>190.988</v>
      </c>
      <c r="D34" s="963">
        <v>8420.6588665920008</v>
      </c>
      <c r="E34" s="963">
        <v>6.31</v>
      </c>
      <c r="F34" s="963">
        <v>100</v>
      </c>
      <c r="G34" s="963"/>
      <c r="H34" s="963">
        <v>0</v>
      </c>
      <c r="I34" s="963">
        <v>0</v>
      </c>
      <c r="J34" s="1562">
        <v>12495.784036592</v>
      </c>
      <c r="K34" s="1560"/>
      <c r="Q34" s="906"/>
      <c r="R34" s="906"/>
      <c r="S34" s="906"/>
      <c r="T34" s="906"/>
      <c r="U34" s="906"/>
      <c r="V34" s="906"/>
    </row>
    <row r="35" spans="1:22" s="899" customFormat="1" ht="22.5" customHeight="1">
      <c r="A35" s="1598" t="s">
        <v>480</v>
      </c>
      <c r="B35" s="1561">
        <v>3579.7991379999999</v>
      </c>
      <c r="C35" s="963">
        <v>175.988</v>
      </c>
      <c r="D35" s="963">
        <v>8715.8116545920002</v>
      </c>
      <c r="E35" s="963">
        <v>7.1973330000000004</v>
      </c>
      <c r="F35" s="963">
        <v>100</v>
      </c>
      <c r="G35" s="963">
        <v>10.69</v>
      </c>
      <c r="H35" s="963">
        <v>0</v>
      </c>
      <c r="I35" s="963">
        <v>0</v>
      </c>
      <c r="J35" s="1562">
        <v>12589.486125592</v>
      </c>
      <c r="K35" s="1560"/>
      <c r="Q35" s="906"/>
      <c r="R35" s="906"/>
      <c r="S35" s="906"/>
      <c r="T35" s="906"/>
      <c r="U35" s="906"/>
      <c r="V35" s="906"/>
    </row>
    <row r="36" spans="1:22" s="899" customFormat="1" ht="22.5" customHeight="1">
      <c r="A36" s="1598" t="s">
        <v>398</v>
      </c>
      <c r="B36" s="1561">
        <v>3312.8123059999998</v>
      </c>
      <c r="C36" s="963">
        <v>175.988</v>
      </c>
      <c r="D36" s="963">
        <v>8969.4873915919998</v>
      </c>
      <c r="E36" s="963">
        <v>7.7804799999999998</v>
      </c>
      <c r="F36" s="963">
        <v>100</v>
      </c>
      <c r="G36" s="963">
        <v>10.69</v>
      </c>
      <c r="H36" s="963">
        <v>0</v>
      </c>
      <c r="I36" s="963">
        <v>0</v>
      </c>
      <c r="J36" s="1562">
        <v>12576.758177591999</v>
      </c>
      <c r="K36" s="1560"/>
      <c r="Q36" s="906"/>
      <c r="R36" s="906"/>
      <c r="S36" s="906"/>
      <c r="T36" s="906"/>
      <c r="U36" s="906"/>
      <c r="V36" s="906"/>
    </row>
    <row r="37" spans="1:22" s="899" customFormat="1" ht="22.5" customHeight="1">
      <c r="A37" s="1598" t="s">
        <v>519</v>
      </c>
      <c r="B37" s="1561">
        <v>2953.580696</v>
      </c>
      <c r="C37" s="963">
        <v>150.988</v>
      </c>
      <c r="D37" s="963">
        <v>8927.657644592</v>
      </c>
      <c r="E37" s="963">
        <v>8.5213210000000004</v>
      </c>
      <c r="F37" s="963">
        <v>100</v>
      </c>
      <c r="G37" s="963">
        <v>10.69</v>
      </c>
      <c r="H37" s="963">
        <v>0</v>
      </c>
      <c r="I37" s="963">
        <v>0</v>
      </c>
      <c r="J37" s="1562">
        <v>12151.437661592001</v>
      </c>
      <c r="K37" s="1560"/>
      <c r="Q37" s="906"/>
      <c r="R37" s="906"/>
      <c r="S37" s="906"/>
      <c r="T37" s="906"/>
      <c r="U37" s="906"/>
      <c r="V37" s="906"/>
    </row>
    <row r="38" spans="1:22" ht="15.75">
      <c r="A38" s="1598" t="s">
        <v>536</v>
      </c>
      <c r="B38" s="1561">
        <v>2814.0140419999998</v>
      </c>
      <c r="C38" s="963">
        <v>150.988</v>
      </c>
      <c r="D38" s="963">
        <v>9201.3891295920002</v>
      </c>
      <c r="E38" s="963">
        <v>9.7311739999999993</v>
      </c>
      <c r="F38" s="963">
        <v>100</v>
      </c>
      <c r="G38" s="963">
        <v>10.69</v>
      </c>
      <c r="H38" s="963">
        <v>0</v>
      </c>
      <c r="I38" s="963">
        <v>0</v>
      </c>
      <c r="J38" s="1562">
        <v>12286.812345591999</v>
      </c>
      <c r="K38" s="1560"/>
    </row>
    <row r="39" spans="1:22" s="899" customFormat="1" ht="22.5" customHeight="1">
      <c r="A39" s="1598" t="s">
        <v>1236</v>
      </c>
      <c r="B39" s="1561">
        <v>2735.9675379999999</v>
      </c>
      <c r="C39" s="963">
        <v>150.988</v>
      </c>
      <c r="D39" s="963">
        <v>9334.7379825919998</v>
      </c>
      <c r="E39" s="963">
        <v>10.750443000000001</v>
      </c>
      <c r="F39" s="963">
        <v>200</v>
      </c>
      <c r="G39" s="963">
        <v>10.69</v>
      </c>
      <c r="H39" s="963">
        <v>0</v>
      </c>
      <c r="I39" s="963">
        <v>331.27173840500001</v>
      </c>
      <c r="J39" s="1562">
        <v>12774.405701997001</v>
      </c>
      <c r="K39" s="1560"/>
      <c r="Q39" s="906"/>
      <c r="R39" s="906"/>
      <c r="S39" s="906"/>
      <c r="T39" s="906"/>
      <c r="U39" s="906"/>
      <c r="V39" s="906"/>
    </row>
    <row r="40" spans="1:22" ht="15.75">
      <c r="A40" s="1598" t="s">
        <v>1256</v>
      </c>
      <c r="B40" s="1561">
        <v>2651.5140419999998</v>
      </c>
      <c r="C40" s="963">
        <v>150.988</v>
      </c>
      <c r="D40" s="963">
        <v>9723.6699385920001</v>
      </c>
      <c r="E40" s="963">
        <v>9.7055159999999994</v>
      </c>
      <c r="F40" s="963">
        <v>200</v>
      </c>
      <c r="G40" s="963">
        <v>10.69</v>
      </c>
      <c r="H40" s="963">
        <v>0</v>
      </c>
      <c r="I40" s="963">
        <v>366.85328535399998</v>
      </c>
      <c r="J40" s="1562">
        <v>13113.420781945</v>
      </c>
    </row>
    <row r="41" spans="1:22" ht="16.5" thickBot="1">
      <c r="A41" s="1617" t="s">
        <v>1277</v>
      </c>
      <c r="B41" s="2148">
        <v>2651.5140424199999</v>
      </c>
      <c r="C41" s="2149">
        <v>125.988</v>
      </c>
      <c r="D41" s="2149">
        <v>9691.4170435920005</v>
      </c>
      <c r="E41" s="2149">
        <v>10.431836000000001</v>
      </c>
      <c r="F41" s="2149">
        <v>200</v>
      </c>
      <c r="G41" s="2149">
        <v>25.69</v>
      </c>
      <c r="H41" s="2149"/>
      <c r="I41" s="2149">
        <v>707.75516602899995</v>
      </c>
      <c r="J41" s="2150">
        <v>13412.796088040999</v>
      </c>
    </row>
    <row r="42" spans="1:22">
      <c r="H42" s="1563"/>
    </row>
    <row r="43" spans="1:22" s="909" customFormat="1" ht="12.75">
      <c r="A43" s="909" t="s">
        <v>520</v>
      </c>
      <c r="J43" s="1663"/>
    </row>
    <row r="44" spans="1:22" s="909" customFormat="1" ht="12.75">
      <c r="A44" s="909" t="s">
        <v>521</v>
      </c>
      <c r="J44" s="1663"/>
    </row>
    <row r="45" spans="1:22" s="909" customFormat="1" ht="12.75">
      <c r="A45" s="909" t="s">
        <v>508</v>
      </c>
      <c r="J45" s="1663"/>
    </row>
  </sheetData>
  <hyperlinks>
    <hyperlink ref="A1" location="Menu!A1" display="Return to Menu"/>
  </hyperlinks>
  <pageMargins left="0.7" right="0.7" top="0.75" bottom="0.75" header="0.3" footer="0.3"/>
  <pageSetup scale="3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A59"/>
  <sheetViews>
    <sheetView view="pageBreakPreview" zoomScaleSheetLayoutView="100" workbookViewId="0">
      <pane xSplit="1" ySplit="3" topLeftCell="FN38" activePane="bottomRight" state="frozen"/>
      <selection activeCell="E24" sqref="E24"/>
      <selection pane="topRight" activeCell="E24" sqref="E24"/>
      <selection pane="bottomLeft" activeCell="E24" sqref="E24"/>
      <selection pane="bottomRight"/>
    </sheetView>
  </sheetViews>
  <sheetFormatPr defaultColWidth="6" defaultRowHeight="15.75"/>
  <cols>
    <col min="1" max="1" width="59.85546875" style="989" customWidth="1"/>
    <col min="2" max="148" width="11.42578125" style="967" customWidth="1"/>
    <col min="149" max="149" width="12.42578125" style="967" customWidth="1"/>
    <col min="150" max="150" width="11.42578125" style="967" customWidth="1"/>
    <col min="151" max="151" width="12.42578125" style="967" customWidth="1"/>
    <col min="152" max="183" width="11.42578125" style="967" customWidth="1"/>
    <col min="184" max="256" width="6" style="967"/>
    <col min="257" max="257" width="59.85546875" style="967" customWidth="1"/>
    <col min="258" max="404" width="11.42578125" style="967" customWidth="1"/>
    <col min="405" max="405" width="12.42578125" style="967" bestFit="1" customWidth="1"/>
    <col min="406" max="406" width="11.42578125" style="967" customWidth="1"/>
    <col min="407" max="407" width="12.42578125" style="967" bestFit="1" customWidth="1"/>
    <col min="408" max="439" width="11.42578125" style="967" customWidth="1"/>
    <col min="440" max="512" width="6" style="967"/>
    <col min="513" max="513" width="59.85546875" style="967" customWidth="1"/>
    <col min="514" max="660" width="11.42578125" style="967" customWidth="1"/>
    <col min="661" max="661" width="12.42578125" style="967" bestFit="1" customWidth="1"/>
    <col min="662" max="662" width="11.42578125" style="967" customWidth="1"/>
    <col min="663" max="663" width="12.42578125" style="967" bestFit="1" customWidth="1"/>
    <col min="664" max="695" width="11.42578125" style="967" customWidth="1"/>
    <col min="696" max="768" width="6" style="967"/>
    <col min="769" max="769" width="59.85546875" style="967" customWidth="1"/>
    <col min="770" max="916" width="11.42578125" style="967" customWidth="1"/>
    <col min="917" max="917" width="12.42578125" style="967" bestFit="1" customWidth="1"/>
    <col min="918" max="918" width="11.42578125" style="967" customWidth="1"/>
    <col min="919" max="919" width="12.42578125" style="967" bestFit="1" customWidth="1"/>
    <col min="920" max="951" width="11.42578125" style="967" customWidth="1"/>
    <col min="952" max="1024" width="6" style="967"/>
    <col min="1025" max="1025" width="59.85546875" style="967" customWidth="1"/>
    <col min="1026" max="1172" width="11.42578125" style="967" customWidth="1"/>
    <col min="1173" max="1173" width="12.42578125" style="967" bestFit="1" customWidth="1"/>
    <col min="1174" max="1174" width="11.42578125" style="967" customWidth="1"/>
    <col min="1175" max="1175" width="12.42578125" style="967" bestFit="1" customWidth="1"/>
    <col min="1176" max="1207" width="11.42578125" style="967" customWidth="1"/>
    <col min="1208" max="1280" width="6" style="967"/>
    <col min="1281" max="1281" width="59.85546875" style="967" customWidth="1"/>
    <col min="1282" max="1428" width="11.42578125" style="967" customWidth="1"/>
    <col min="1429" max="1429" width="12.42578125" style="967" bestFit="1" customWidth="1"/>
    <col min="1430" max="1430" width="11.42578125" style="967" customWidth="1"/>
    <col min="1431" max="1431" width="12.42578125" style="967" bestFit="1" customWidth="1"/>
    <col min="1432" max="1463" width="11.42578125" style="967" customWidth="1"/>
    <col min="1464" max="1536" width="6" style="967"/>
    <col min="1537" max="1537" width="59.85546875" style="967" customWidth="1"/>
    <col min="1538" max="1684" width="11.42578125" style="967" customWidth="1"/>
    <col min="1685" max="1685" width="12.42578125" style="967" bestFit="1" customWidth="1"/>
    <col min="1686" max="1686" width="11.42578125" style="967" customWidth="1"/>
    <col min="1687" max="1687" width="12.42578125" style="967" bestFit="1" customWidth="1"/>
    <col min="1688" max="1719" width="11.42578125" style="967" customWidth="1"/>
    <col min="1720" max="1792" width="6" style="967"/>
    <col min="1793" max="1793" width="59.85546875" style="967" customWidth="1"/>
    <col min="1794" max="1940" width="11.42578125" style="967" customWidth="1"/>
    <col min="1941" max="1941" width="12.42578125" style="967" bestFit="1" customWidth="1"/>
    <col min="1942" max="1942" width="11.42578125" style="967" customWidth="1"/>
    <col min="1943" max="1943" width="12.42578125" style="967" bestFit="1" customWidth="1"/>
    <col min="1944" max="1975" width="11.42578125" style="967" customWidth="1"/>
    <col min="1976" max="2048" width="6" style="967"/>
    <col min="2049" max="2049" width="59.85546875" style="967" customWidth="1"/>
    <col min="2050" max="2196" width="11.42578125" style="967" customWidth="1"/>
    <col min="2197" max="2197" width="12.42578125" style="967" bestFit="1" customWidth="1"/>
    <col min="2198" max="2198" width="11.42578125" style="967" customWidth="1"/>
    <col min="2199" max="2199" width="12.42578125" style="967" bestFit="1" customWidth="1"/>
    <col min="2200" max="2231" width="11.42578125" style="967" customWidth="1"/>
    <col min="2232" max="2304" width="6" style="967"/>
    <col min="2305" max="2305" width="59.85546875" style="967" customWidth="1"/>
    <col min="2306" max="2452" width="11.42578125" style="967" customWidth="1"/>
    <col min="2453" max="2453" width="12.42578125" style="967" bestFit="1" customWidth="1"/>
    <col min="2454" max="2454" width="11.42578125" style="967" customWidth="1"/>
    <col min="2455" max="2455" width="12.42578125" style="967" bestFit="1" customWidth="1"/>
    <col min="2456" max="2487" width="11.42578125" style="967" customWidth="1"/>
    <col min="2488" max="2560" width="6" style="967"/>
    <col min="2561" max="2561" width="59.85546875" style="967" customWidth="1"/>
    <col min="2562" max="2708" width="11.42578125" style="967" customWidth="1"/>
    <col min="2709" max="2709" width="12.42578125" style="967" bestFit="1" customWidth="1"/>
    <col min="2710" max="2710" width="11.42578125" style="967" customWidth="1"/>
    <col min="2711" max="2711" width="12.42578125" style="967" bestFit="1" customWidth="1"/>
    <col min="2712" max="2743" width="11.42578125" style="967" customWidth="1"/>
    <col min="2744" max="2816" width="6" style="967"/>
    <col min="2817" max="2817" width="59.85546875" style="967" customWidth="1"/>
    <col min="2818" max="2964" width="11.42578125" style="967" customWidth="1"/>
    <col min="2965" max="2965" width="12.42578125" style="967" bestFit="1" customWidth="1"/>
    <col min="2966" max="2966" width="11.42578125" style="967" customWidth="1"/>
    <col min="2967" max="2967" width="12.42578125" style="967" bestFit="1" customWidth="1"/>
    <col min="2968" max="2999" width="11.42578125" style="967" customWidth="1"/>
    <col min="3000" max="3072" width="6" style="967"/>
    <col min="3073" max="3073" width="59.85546875" style="967" customWidth="1"/>
    <col min="3074" max="3220" width="11.42578125" style="967" customWidth="1"/>
    <col min="3221" max="3221" width="12.42578125" style="967" bestFit="1" customWidth="1"/>
    <col min="3222" max="3222" width="11.42578125" style="967" customWidth="1"/>
    <col min="3223" max="3223" width="12.42578125" style="967" bestFit="1" customWidth="1"/>
    <col min="3224" max="3255" width="11.42578125" style="967" customWidth="1"/>
    <col min="3256" max="3328" width="6" style="967"/>
    <col min="3329" max="3329" width="59.85546875" style="967" customWidth="1"/>
    <col min="3330" max="3476" width="11.42578125" style="967" customWidth="1"/>
    <col min="3477" max="3477" width="12.42578125" style="967" bestFit="1" customWidth="1"/>
    <col min="3478" max="3478" width="11.42578125" style="967" customWidth="1"/>
    <col min="3479" max="3479" width="12.42578125" style="967" bestFit="1" customWidth="1"/>
    <col min="3480" max="3511" width="11.42578125" style="967" customWidth="1"/>
    <col min="3512" max="3584" width="6" style="967"/>
    <col min="3585" max="3585" width="59.85546875" style="967" customWidth="1"/>
    <col min="3586" max="3732" width="11.42578125" style="967" customWidth="1"/>
    <col min="3733" max="3733" width="12.42578125" style="967" bestFit="1" customWidth="1"/>
    <col min="3734" max="3734" width="11.42578125" style="967" customWidth="1"/>
    <col min="3735" max="3735" width="12.42578125" style="967" bestFit="1" customWidth="1"/>
    <col min="3736" max="3767" width="11.42578125" style="967" customWidth="1"/>
    <col min="3768" max="3840" width="6" style="967"/>
    <col min="3841" max="3841" width="59.85546875" style="967" customWidth="1"/>
    <col min="3842" max="3988" width="11.42578125" style="967" customWidth="1"/>
    <col min="3989" max="3989" width="12.42578125" style="967" bestFit="1" customWidth="1"/>
    <col min="3990" max="3990" width="11.42578125" style="967" customWidth="1"/>
    <col min="3991" max="3991" width="12.42578125" style="967" bestFit="1" customWidth="1"/>
    <col min="3992" max="4023" width="11.42578125" style="967" customWidth="1"/>
    <col min="4024" max="4096" width="6" style="967"/>
    <col min="4097" max="4097" width="59.85546875" style="967" customWidth="1"/>
    <col min="4098" max="4244" width="11.42578125" style="967" customWidth="1"/>
    <col min="4245" max="4245" width="12.42578125" style="967" bestFit="1" customWidth="1"/>
    <col min="4246" max="4246" width="11.42578125" style="967" customWidth="1"/>
    <col min="4247" max="4247" width="12.42578125" style="967" bestFit="1" customWidth="1"/>
    <col min="4248" max="4279" width="11.42578125" style="967" customWidth="1"/>
    <col min="4280" max="4352" width="6" style="967"/>
    <col min="4353" max="4353" width="59.85546875" style="967" customWidth="1"/>
    <col min="4354" max="4500" width="11.42578125" style="967" customWidth="1"/>
    <col min="4501" max="4501" width="12.42578125" style="967" bestFit="1" customWidth="1"/>
    <col min="4502" max="4502" width="11.42578125" style="967" customWidth="1"/>
    <col min="4503" max="4503" width="12.42578125" style="967" bestFit="1" customWidth="1"/>
    <col min="4504" max="4535" width="11.42578125" style="967" customWidth="1"/>
    <col min="4536" max="4608" width="6" style="967"/>
    <col min="4609" max="4609" width="59.85546875" style="967" customWidth="1"/>
    <col min="4610" max="4756" width="11.42578125" style="967" customWidth="1"/>
    <col min="4757" max="4757" width="12.42578125" style="967" bestFit="1" customWidth="1"/>
    <col min="4758" max="4758" width="11.42578125" style="967" customWidth="1"/>
    <col min="4759" max="4759" width="12.42578125" style="967" bestFit="1" customWidth="1"/>
    <col min="4760" max="4791" width="11.42578125" style="967" customWidth="1"/>
    <col min="4792" max="4864" width="6" style="967"/>
    <col min="4865" max="4865" width="59.85546875" style="967" customWidth="1"/>
    <col min="4866" max="5012" width="11.42578125" style="967" customWidth="1"/>
    <col min="5013" max="5013" width="12.42578125" style="967" bestFit="1" customWidth="1"/>
    <col min="5014" max="5014" width="11.42578125" style="967" customWidth="1"/>
    <col min="5015" max="5015" width="12.42578125" style="967" bestFit="1" customWidth="1"/>
    <col min="5016" max="5047" width="11.42578125" style="967" customWidth="1"/>
    <col min="5048" max="5120" width="6" style="967"/>
    <col min="5121" max="5121" width="59.85546875" style="967" customWidth="1"/>
    <col min="5122" max="5268" width="11.42578125" style="967" customWidth="1"/>
    <col min="5269" max="5269" width="12.42578125" style="967" bestFit="1" customWidth="1"/>
    <col min="5270" max="5270" width="11.42578125" style="967" customWidth="1"/>
    <col min="5271" max="5271" width="12.42578125" style="967" bestFit="1" customWidth="1"/>
    <col min="5272" max="5303" width="11.42578125" style="967" customWidth="1"/>
    <col min="5304" max="5376" width="6" style="967"/>
    <col min="5377" max="5377" width="59.85546875" style="967" customWidth="1"/>
    <col min="5378" max="5524" width="11.42578125" style="967" customWidth="1"/>
    <col min="5525" max="5525" width="12.42578125" style="967" bestFit="1" customWidth="1"/>
    <col min="5526" max="5526" width="11.42578125" style="967" customWidth="1"/>
    <col min="5527" max="5527" width="12.42578125" style="967" bestFit="1" customWidth="1"/>
    <col min="5528" max="5559" width="11.42578125" style="967" customWidth="1"/>
    <col min="5560" max="5632" width="6" style="967"/>
    <col min="5633" max="5633" width="59.85546875" style="967" customWidth="1"/>
    <col min="5634" max="5780" width="11.42578125" style="967" customWidth="1"/>
    <col min="5781" max="5781" width="12.42578125" style="967" bestFit="1" customWidth="1"/>
    <col min="5782" max="5782" width="11.42578125" style="967" customWidth="1"/>
    <col min="5783" max="5783" width="12.42578125" style="967" bestFit="1" customWidth="1"/>
    <col min="5784" max="5815" width="11.42578125" style="967" customWidth="1"/>
    <col min="5816" max="5888" width="6" style="967"/>
    <col min="5889" max="5889" width="59.85546875" style="967" customWidth="1"/>
    <col min="5890" max="6036" width="11.42578125" style="967" customWidth="1"/>
    <col min="6037" max="6037" width="12.42578125" style="967" bestFit="1" customWidth="1"/>
    <col min="6038" max="6038" width="11.42578125" style="967" customWidth="1"/>
    <col min="6039" max="6039" width="12.42578125" style="967" bestFit="1" customWidth="1"/>
    <col min="6040" max="6071" width="11.42578125" style="967" customWidth="1"/>
    <col min="6072" max="6144" width="6" style="967"/>
    <col min="6145" max="6145" width="59.85546875" style="967" customWidth="1"/>
    <col min="6146" max="6292" width="11.42578125" style="967" customWidth="1"/>
    <col min="6293" max="6293" width="12.42578125" style="967" bestFit="1" customWidth="1"/>
    <col min="6294" max="6294" width="11.42578125" style="967" customWidth="1"/>
    <col min="6295" max="6295" width="12.42578125" style="967" bestFit="1" customWidth="1"/>
    <col min="6296" max="6327" width="11.42578125" style="967" customWidth="1"/>
    <col min="6328" max="6400" width="6" style="967"/>
    <col min="6401" max="6401" width="59.85546875" style="967" customWidth="1"/>
    <col min="6402" max="6548" width="11.42578125" style="967" customWidth="1"/>
    <col min="6549" max="6549" width="12.42578125" style="967" bestFit="1" customWidth="1"/>
    <col min="6550" max="6550" width="11.42578125" style="967" customWidth="1"/>
    <col min="6551" max="6551" width="12.42578125" style="967" bestFit="1" customWidth="1"/>
    <col min="6552" max="6583" width="11.42578125" style="967" customWidth="1"/>
    <col min="6584" max="6656" width="6" style="967"/>
    <col min="6657" max="6657" width="59.85546875" style="967" customWidth="1"/>
    <col min="6658" max="6804" width="11.42578125" style="967" customWidth="1"/>
    <col min="6805" max="6805" width="12.42578125" style="967" bestFit="1" customWidth="1"/>
    <col min="6806" max="6806" width="11.42578125" style="967" customWidth="1"/>
    <col min="6807" max="6807" width="12.42578125" style="967" bestFit="1" customWidth="1"/>
    <col min="6808" max="6839" width="11.42578125" style="967" customWidth="1"/>
    <col min="6840" max="6912" width="6" style="967"/>
    <col min="6913" max="6913" width="59.85546875" style="967" customWidth="1"/>
    <col min="6914" max="7060" width="11.42578125" style="967" customWidth="1"/>
    <col min="7061" max="7061" width="12.42578125" style="967" bestFit="1" customWidth="1"/>
    <col min="7062" max="7062" width="11.42578125" style="967" customWidth="1"/>
    <col min="7063" max="7063" width="12.42578125" style="967" bestFit="1" customWidth="1"/>
    <col min="7064" max="7095" width="11.42578125" style="967" customWidth="1"/>
    <col min="7096" max="7168" width="6" style="967"/>
    <col min="7169" max="7169" width="59.85546875" style="967" customWidth="1"/>
    <col min="7170" max="7316" width="11.42578125" style="967" customWidth="1"/>
    <col min="7317" max="7317" width="12.42578125" style="967" bestFit="1" customWidth="1"/>
    <col min="7318" max="7318" width="11.42578125" style="967" customWidth="1"/>
    <col min="7319" max="7319" width="12.42578125" style="967" bestFit="1" customWidth="1"/>
    <col min="7320" max="7351" width="11.42578125" style="967" customWidth="1"/>
    <col min="7352" max="7424" width="6" style="967"/>
    <col min="7425" max="7425" width="59.85546875" style="967" customWidth="1"/>
    <col min="7426" max="7572" width="11.42578125" style="967" customWidth="1"/>
    <col min="7573" max="7573" width="12.42578125" style="967" bestFit="1" customWidth="1"/>
    <col min="7574" max="7574" width="11.42578125" style="967" customWidth="1"/>
    <col min="7575" max="7575" width="12.42578125" style="967" bestFit="1" customWidth="1"/>
    <col min="7576" max="7607" width="11.42578125" style="967" customWidth="1"/>
    <col min="7608" max="7680" width="6" style="967"/>
    <col min="7681" max="7681" width="59.85546875" style="967" customWidth="1"/>
    <col min="7682" max="7828" width="11.42578125" style="967" customWidth="1"/>
    <col min="7829" max="7829" width="12.42578125" style="967" bestFit="1" customWidth="1"/>
    <col min="7830" max="7830" width="11.42578125" style="967" customWidth="1"/>
    <col min="7831" max="7831" width="12.42578125" style="967" bestFit="1" customWidth="1"/>
    <col min="7832" max="7863" width="11.42578125" style="967" customWidth="1"/>
    <col min="7864" max="7936" width="6" style="967"/>
    <col min="7937" max="7937" width="59.85546875" style="967" customWidth="1"/>
    <col min="7938" max="8084" width="11.42578125" style="967" customWidth="1"/>
    <col min="8085" max="8085" width="12.42578125" style="967" bestFit="1" customWidth="1"/>
    <col min="8086" max="8086" width="11.42578125" style="967" customWidth="1"/>
    <col min="8087" max="8087" width="12.42578125" style="967" bestFit="1" customWidth="1"/>
    <col min="8088" max="8119" width="11.42578125" style="967" customWidth="1"/>
    <col min="8120" max="8192" width="6" style="967"/>
    <col min="8193" max="8193" width="59.85546875" style="967" customWidth="1"/>
    <col min="8194" max="8340" width="11.42578125" style="967" customWidth="1"/>
    <col min="8341" max="8341" width="12.42578125" style="967" bestFit="1" customWidth="1"/>
    <col min="8342" max="8342" width="11.42578125" style="967" customWidth="1"/>
    <col min="8343" max="8343" width="12.42578125" style="967" bestFit="1" customWidth="1"/>
    <col min="8344" max="8375" width="11.42578125" style="967" customWidth="1"/>
    <col min="8376" max="8448" width="6" style="967"/>
    <col min="8449" max="8449" width="59.85546875" style="967" customWidth="1"/>
    <col min="8450" max="8596" width="11.42578125" style="967" customWidth="1"/>
    <col min="8597" max="8597" width="12.42578125" style="967" bestFit="1" customWidth="1"/>
    <col min="8598" max="8598" width="11.42578125" style="967" customWidth="1"/>
    <col min="8599" max="8599" width="12.42578125" style="967" bestFit="1" customWidth="1"/>
    <col min="8600" max="8631" width="11.42578125" style="967" customWidth="1"/>
    <col min="8632" max="8704" width="6" style="967"/>
    <col min="8705" max="8705" width="59.85546875" style="967" customWidth="1"/>
    <col min="8706" max="8852" width="11.42578125" style="967" customWidth="1"/>
    <col min="8853" max="8853" width="12.42578125" style="967" bestFit="1" customWidth="1"/>
    <col min="8854" max="8854" width="11.42578125" style="967" customWidth="1"/>
    <col min="8855" max="8855" width="12.42578125" style="967" bestFit="1" customWidth="1"/>
    <col min="8856" max="8887" width="11.42578125" style="967" customWidth="1"/>
    <col min="8888" max="8960" width="6" style="967"/>
    <col min="8961" max="8961" width="59.85546875" style="967" customWidth="1"/>
    <col min="8962" max="9108" width="11.42578125" style="967" customWidth="1"/>
    <col min="9109" max="9109" width="12.42578125" style="967" bestFit="1" customWidth="1"/>
    <col min="9110" max="9110" width="11.42578125" style="967" customWidth="1"/>
    <col min="9111" max="9111" width="12.42578125" style="967" bestFit="1" customWidth="1"/>
    <col min="9112" max="9143" width="11.42578125" style="967" customWidth="1"/>
    <col min="9144" max="9216" width="6" style="967"/>
    <col min="9217" max="9217" width="59.85546875" style="967" customWidth="1"/>
    <col min="9218" max="9364" width="11.42578125" style="967" customWidth="1"/>
    <col min="9365" max="9365" width="12.42578125" style="967" bestFit="1" customWidth="1"/>
    <col min="9366" max="9366" width="11.42578125" style="967" customWidth="1"/>
    <col min="9367" max="9367" width="12.42578125" style="967" bestFit="1" customWidth="1"/>
    <col min="9368" max="9399" width="11.42578125" style="967" customWidth="1"/>
    <col min="9400" max="9472" width="6" style="967"/>
    <col min="9473" max="9473" width="59.85546875" style="967" customWidth="1"/>
    <col min="9474" max="9620" width="11.42578125" style="967" customWidth="1"/>
    <col min="9621" max="9621" width="12.42578125" style="967" bestFit="1" customWidth="1"/>
    <col min="9622" max="9622" width="11.42578125" style="967" customWidth="1"/>
    <col min="9623" max="9623" width="12.42578125" style="967" bestFit="1" customWidth="1"/>
    <col min="9624" max="9655" width="11.42578125" style="967" customWidth="1"/>
    <col min="9656" max="9728" width="6" style="967"/>
    <col min="9729" max="9729" width="59.85546875" style="967" customWidth="1"/>
    <col min="9730" max="9876" width="11.42578125" style="967" customWidth="1"/>
    <col min="9877" max="9877" width="12.42578125" style="967" bestFit="1" customWidth="1"/>
    <col min="9878" max="9878" width="11.42578125" style="967" customWidth="1"/>
    <col min="9879" max="9879" width="12.42578125" style="967" bestFit="1" customWidth="1"/>
    <col min="9880" max="9911" width="11.42578125" style="967" customWidth="1"/>
    <col min="9912" max="9984" width="6" style="967"/>
    <col min="9985" max="9985" width="59.85546875" style="967" customWidth="1"/>
    <col min="9986" max="10132" width="11.42578125" style="967" customWidth="1"/>
    <col min="10133" max="10133" width="12.42578125" style="967" bestFit="1" customWidth="1"/>
    <col min="10134" max="10134" width="11.42578125" style="967" customWidth="1"/>
    <col min="10135" max="10135" width="12.42578125" style="967" bestFit="1" customWidth="1"/>
    <col min="10136" max="10167" width="11.42578125" style="967" customWidth="1"/>
    <col min="10168" max="10240" width="6" style="967"/>
    <col min="10241" max="10241" width="59.85546875" style="967" customWidth="1"/>
    <col min="10242" max="10388" width="11.42578125" style="967" customWidth="1"/>
    <col min="10389" max="10389" width="12.42578125" style="967" bestFit="1" customWidth="1"/>
    <col min="10390" max="10390" width="11.42578125" style="967" customWidth="1"/>
    <col min="10391" max="10391" width="12.42578125" style="967" bestFit="1" customWidth="1"/>
    <col min="10392" max="10423" width="11.42578125" style="967" customWidth="1"/>
    <col min="10424" max="10496" width="6" style="967"/>
    <col min="10497" max="10497" width="59.85546875" style="967" customWidth="1"/>
    <col min="10498" max="10644" width="11.42578125" style="967" customWidth="1"/>
    <col min="10645" max="10645" width="12.42578125" style="967" bestFit="1" customWidth="1"/>
    <col min="10646" max="10646" width="11.42578125" style="967" customWidth="1"/>
    <col min="10647" max="10647" width="12.42578125" style="967" bestFit="1" customWidth="1"/>
    <col min="10648" max="10679" width="11.42578125" style="967" customWidth="1"/>
    <col min="10680" max="10752" width="6" style="967"/>
    <col min="10753" max="10753" width="59.85546875" style="967" customWidth="1"/>
    <col min="10754" max="10900" width="11.42578125" style="967" customWidth="1"/>
    <col min="10901" max="10901" width="12.42578125" style="967" bestFit="1" customWidth="1"/>
    <col min="10902" max="10902" width="11.42578125" style="967" customWidth="1"/>
    <col min="10903" max="10903" width="12.42578125" style="967" bestFit="1" customWidth="1"/>
    <col min="10904" max="10935" width="11.42578125" style="967" customWidth="1"/>
    <col min="10936" max="11008" width="6" style="967"/>
    <col min="11009" max="11009" width="59.85546875" style="967" customWidth="1"/>
    <col min="11010" max="11156" width="11.42578125" style="967" customWidth="1"/>
    <col min="11157" max="11157" width="12.42578125" style="967" bestFit="1" customWidth="1"/>
    <col min="11158" max="11158" width="11.42578125" style="967" customWidth="1"/>
    <col min="11159" max="11159" width="12.42578125" style="967" bestFit="1" customWidth="1"/>
    <col min="11160" max="11191" width="11.42578125" style="967" customWidth="1"/>
    <col min="11192" max="11264" width="6" style="967"/>
    <col min="11265" max="11265" width="59.85546875" style="967" customWidth="1"/>
    <col min="11266" max="11412" width="11.42578125" style="967" customWidth="1"/>
    <col min="11413" max="11413" width="12.42578125" style="967" bestFit="1" customWidth="1"/>
    <col min="11414" max="11414" width="11.42578125" style="967" customWidth="1"/>
    <col min="11415" max="11415" width="12.42578125" style="967" bestFit="1" customWidth="1"/>
    <col min="11416" max="11447" width="11.42578125" style="967" customWidth="1"/>
    <col min="11448" max="11520" width="6" style="967"/>
    <col min="11521" max="11521" width="59.85546875" style="967" customWidth="1"/>
    <col min="11522" max="11668" width="11.42578125" style="967" customWidth="1"/>
    <col min="11669" max="11669" width="12.42578125" style="967" bestFit="1" customWidth="1"/>
    <col min="11670" max="11670" width="11.42578125" style="967" customWidth="1"/>
    <col min="11671" max="11671" width="12.42578125" style="967" bestFit="1" customWidth="1"/>
    <col min="11672" max="11703" width="11.42578125" style="967" customWidth="1"/>
    <col min="11704" max="11776" width="6" style="967"/>
    <col min="11777" max="11777" width="59.85546875" style="967" customWidth="1"/>
    <col min="11778" max="11924" width="11.42578125" style="967" customWidth="1"/>
    <col min="11925" max="11925" width="12.42578125" style="967" bestFit="1" customWidth="1"/>
    <col min="11926" max="11926" width="11.42578125" style="967" customWidth="1"/>
    <col min="11927" max="11927" width="12.42578125" style="967" bestFit="1" customWidth="1"/>
    <col min="11928" max="11959" width="11.42578125" style="967" customWidth="1"/>
    <col min="11960" max="12032" width="6" style="967"/>
    <col min="12033" max="12033" width="59.85546875" style="967" customWidth="1"/>
    <col min="12034" max="12180" width="11.42578125" style="967" customWidth="1"/>
    <col min="12181" max="12181" width="12.42578125" style="967" bestFit="1" customWidth="1"/>
    <col min="12182" max="12182" width="11.42578125" style="967" customWidth="1"/>
    <col min="12183" max="12183" width="12.42578125" style="967" bestFit="1" customWidth="1"/>
    <col min="12184" max="12215" width="11.42578125" style="967" customWidth="1"/>
    <col min="12216" max="12288" width="6" style="967"/>
    <col min="12289" max="12289" width="59.85546875" style="967" customWidth="1"/>
    <col min="12290" max="12436" width="11.42578125" style="967" customWidth="1"/>
    <col min="12437" max="12437" width="12.42578125" style="967" bestFit="1" customWidth="1"/>
    <col min="12438" max="12438" width="11.42578125" style="967" customWidth="1"/>
    <col min="12439" max="12439" width="12.42578125" style="967" bestFit="1" customWidth="1"/>
    <col min="12440" max="12471" width="11.42578125" style="967" customWidth="1"/>
    <col min="12472" max="12544" width="6" style="967"/>
    <col min="12545" max="12545" width="59.85546875" style="967" customWidth="1"/>
    <col min="12546" max="12692" width="11.42578125" style="967" customWidth="1"/>
    <col min="12693" max="12693" width="12.42578125" style="967" bestFit="1" customWidth="1"/>
    <col min="12694" max="12694" width="11.42578125" style="967" customWidth="1"/>
    <col min="12695" max="12695" width="12.42578125" style="967" bestFit="1" customWidth="1"/>
    <col min="12696" max="12727" width="11.42578125" style="967" customWidth="1"/>
    <col min="12728" max="12800" width="6" style="967"/>
    <col min="12801" max="12801" width="59.85546875" style="967" customWidth="1"/>
    <col min="12802" max="12948" width="11.42578125" style="967" customWidth="1"/>
    <col min="12949" max="12949" width="12.42578125" style="967" bestFit="1" customWidth="1"/>
    <col min="12950" max="12950" width="11.42578125" style="967" customWidth="1"/>
    <col min="12951" max="12951" width="12.42578125" style="967" bestFit="1" customWidth="1"/>
    <col min="12952" max="12983" width="11.42578125" style="967" customWidth="1"/>
    <col min="12984" max="13056" width="6" style="967"/>
    <col min="13057" max="13057" width="59.85546875" style="967" customWidth="1"/>
    <col min="13058" max="13204" width="11.42578125" style="967" customWidth="1"/>
    <col min="13205" max="13205" width="12.42578125" style="967" bestFit="1" customWidth="1"/>
    <col min="13206" max="13206" width="11.42578125" style="967" customWidth="1"/>
    <col min="13207" max="13207" width="12.42578125" style="967" bestFit="1" customWidth="1"/>
    <col min="13208" max="13239" width="11.42578125" style="967" customWidth="1"/>
    <col min="13240" max="13312" width="6" style="967"/>
    <col min="13313" max="13313" width="59.85546875" style="967" customWidth="1"/>
    <col min="13314" max="13460" width="11.42578125" style="967" customWidth="1"/>
    <col min="13461" max="13461" width="12.42578125" style="967" bestFit="1" customWidth="1"/>
    <col min="13462" max="13462" width="11.42578125" style="967" customWidth="1"/>
    <col min="13463" max="13463" width="12.42578125" style="967" bestFit="1" customWidth="1"/>
    <col min="13464" max="13495" width="11.42578125" style="967" customWidth="1"/>
    <col min="13496" max="13568" width="6" style="967"/>
    <col min="13569" max="13569" width="59.85546875" style="967" customWidth="1"/>
    <col min="13570" max="13716" width="11.42578125" style="967" customWidth="1"/>
    <col min="13717" max="13717" width="12.42578125" style="967" bestFit="1" customWidth="1"/>
    <col min="13718" max="13718" width="11.42578125" style="967" customWidth="1"/>
    <col min="13719" max="13719" width="12.42578125" style="967" bestFit="1" customWidth="1"/>
    <col min="13720" max="13751" width="11.42578125" style="967" customWidth="1"/>
    <col min="13752" max="13824" width="6" style="967"/>
    <col min="13825" max="13825" width="59.85546875" style="967" customWidth="1"/>
    <col min="13826" max="13972" width="11.42578125" style="967" customWidth="1"/>
    <col min="13973" max="13973" width="12.42578125" style="967" bestFit="1" customWidth="1"/>
    <col min="13974" max="13974" width="11.42578125" style="967" customWidth="1"/>
    <col min="13975" max="13975" width="12.42578125" style="967" bestFit="1" customWidth="1"/>
    <col min="13976" max="14007" width="11.42578125" style="967" customWidth="1"/>
    <col min="14008" max="14080" width="6" style="967"/>
    <col min="14081" max="14081" width="59.85546875" style="967" customWidth="1"/>
    <col min="14082" max="14228" width="11.42578125" style="967" customWidth="1"/>
    <col min="14229" max="14229" width="12.42578125" style="967" bestFit="1" customWidth="1"/>
    <col min="14230" max="14230" width="11.42578125" style="967" customWidth="1"/>
    <col min="14231" max="14231" width="12.42578125" style="967" bestFit="1" customWidth="1"/>
    <col min="14232" max="14263" width="11.42578125" style="967" customWidth="1"/>
    <col min="14264" max="14336" width="6" style="967"/>
    <col min="14337" max="14337" width="59.85546875" style="967" customWidth="1"/>
    <col min="14338" max="14484" width="11.42578125" style="967" customWidth="1"/>
    <col min="14485" max="14485" width="12.42578125" style="967" bestFit="1" customWidth="1"/>
    <col min="14486" max="14486" width="11.42578125" style="967" customWidth="1"/>
    <col min="14487" max="14487" width="12.42578125" style="967" bestFit="1" customWidth="1"/>
    <col min="14488" max="14519" width="11.42578125" style="967" customWidth="1"/>
    <col min="14520" max="14592" width="6" style="967"/>
    <col min="14593" max="14593" width="59.85546875" style="967" customWidth="1"/>
    <col min="14594" max="14740" width="11.42578125" style="967" customWidth="1"/>
    <col min="14741" max="14741" width="12.42578125" style="967" bestFit="1" customWidth="1"/>
    <col min="14742" max="14742" width="11.42578125" style="967" customWidth="1"/>
    <col min="14743" max="14743" width="12.42578125" style="967" bestFit="1" customWidth="1"/>
    <col min="14744" max="14775" width="11.42578125" style="967" customWidth="1"/>
    <col min="14776" max="14848" width="6" style="967"/>
    <col min="14849" max="14849" width="59.85546875" style="967" customWidth="1"/>
    <col min="14850" max="14996" width="11.42578125" style="967" customWidth="1"/>
    <col min="14997" max="14997" width="12.42578125" style="967" bestFit="1" customWidth="1"/>
    <col min="14998" max="14998" width="11.42578125" style="967" customWidth="1"/>
    <col min="14999" max="14999" width="12.42578125" style="967" bestFit="1" customWidth="1"/>
    <col min="15000" max="15031" width="11.42578125" style="967" customWidth="1"/>
    <col min="15032" max="15104" width="6" style="967"/>
    <col min="15105" max="15105" width="59.85546875" style="967" customWidth="1"/>
    <col min="15106" max="15252" width="11.42578125" style="967" customWidth="1"/>
    <col min="15253" max="15253" width="12.42578125" style="967" bestFit="1" customWidth="1"/>
    <col min="15254" max="15254" width="11.42578125" style="967" customWidth="1"/>
    <col min="15255" max="15255" width="12.42578125" style="967" bestFit="1" customWidth="1"/>
    <col min="15256" max="15287" width="11.42578125" style="967" customWidth="1"/>
    <col min="15288" max="15360" width="6" style="967"/>
    <col min="15361" max="15361" width="59.85546875" style="967" customWidth="1"/>
    <col min="15362" max="15508" width="11.42578125" style="967" customWidth="1"/>
    <col min="15509" max="15509" width="12.42578125" style="967" bestFit="1" customWidth="1"/>
    <col min="15510" max="15510" width="11.42578125" style="967" customWidth="1"/>
    <col min="15511" max="15511" width="12.42578125" style="967" bestFit="1" customWidth="1"/>
    <col min="15512" max="15543" width="11.42578125" style="967" customWidth="1"/>
    <col min="15544" max="15616" width="6" style="967"/>
    <col min="15617" max="15617" width="59.85546875" style="967" customWidth="1"/>
    <col min="15618" max="15764" width="11.42578125" style="967" customWidth="1"/>
    <col min="15765" max="15765" width="12.42578125" style="967" bestFit="1" customWidth="1"/>
    <col min="15766" max="15766" width="11.42578125" style="967" customWidth="1"/>
    <col min="15767" max="15767" width="12.42578125" style="967" bestFit="1" customWidth="1"/>
    <col min="15768" max="15799" width="11.42578125" style="967" customWidth="1"/>
    <col min="15800" max="15872" width="6" style="967"/>
    <col min="15873" max="15873" width="59.85546875" style="967" customWidth="1"/>
    <col min="15874" max="16020" width="11.42578125" style="967" customWidth="1"/>
    <col min="16021" max="16021" width="12.42578125" style="967" bestFit="1" customWidth="1"/>
    <col min="16022" max="16022" width="11.42578125" style="967" customWidth="1"/>
    <col min="16023" max="16023" width="12.42578125" style="967" bestFit="1" customWidth="1"/>
    <col min="16024" max="16055" width="11.42578125" style="967" customWidth="1"/>
    <col min="16056" max="16128" width="6" style="967"/>
    <col min="16129" max="16129" width="59.85546875" style="967" customWidth="1"/>
    <col min="16130" max="16276" width="11.42578125" style="967" customWidth="1"/>
    <col min="16277" max="16277" width="12.42578125" style="967" bestFit="1" customWidth="1"/>
    <col min="16278" max="16278" width="11.42578125" style="967" customWidth="1"/>
    <col min="16279" max="16279" width="12.42578125" style="967" bestFit="1" customWidth="1"/>
    <col min="16280" max="16311" width="11.42578125" style="967" customWidth="1"/>
    <col min="16312" max="16384" width="6" style="967"/>
  </cols>
  <sheetData>
    <row r="1" spans="1:183" ht="25.5">
      <c r="A1" s="883" t="s">
        <v>313</v>
      </c>
    </row>
    <row r="2" spans="1:183" s="1001" customFormat="1" ht="40.5" customHeight="1" thickBot="1">
      <c r="A2" s="968" t="s">
        <v>606</v>
      </c>
      <c r="B2" s="969"/>
      <c r="C2" s="969"/>
      <c r="D2" s="969"/>
      <c r="E2" s="969"/>
      <c r="F2" s="969"/>
      <c r="G2" s="969"/>
      <c r="H2" s="969"/>
      <c r="I2" s="969"/>
      <c r="J2" s="969"/>
      <c r="K2" s="969"/>
      <c r="L2" s="969"/>
      <c r="M2" s="969"/>
      <c r="N2" s="969"/>
      <c r="O2" s="969"/>
      <c r="P2" s="969"/>
      <c r="Q2" s="969"/>
      <c r="R2" s="969"/>
      <c r="S2" s="969"/>
      <c r="T2" s="969"/>
      <c r="U2" s="969"/>
      <c r="V2" s="969"/>
      <c r="W2" s="969"/>
      <c r="X2" s="969"/>
      <c r="Y2" s="969"/>
      <c r="Z2" s="999"/>
      <c r="AA2" s="999"/>
      <c r="AB2" s="999"/>
      <c r="AC2" s="999"/>
      <c r="AD2" s="999"/>
      <c r="AE2" s="999"/>
      <c r="AF2" s="999"/>
      <c r="AG2" s="999"/>
      <c r="AH2" s="999"/>
      <c r="AI2" s="999"/>
      <c r="AJ2" s="999"/>
      <c r="AK2" s="999"/>
      <c r="AL2" s="969"/>
      <c r="AM2" s="969"/>
      <c r="AN2" s="969"/>
      <c r="AO2" s="969"/>
      <c r="AP2" s="969"/>
      <c r="AQ2" s="969"/>
      <c r="AR2" s="969"/>
      <c r="AS2" s="969"/>
      <c r="AT2" s="969"/>
      <c r="AU2" s="969"/>
      <c r="AV2" s="969"/>
      <c r="AW2" s="969"/>
      <c r="AX2" s="969"/>
      <c r="AY2" s="969"/>
      <c r="AZ2" s="969"/>
      <c r="BA2" s="969"/>
      <c r="BB2" s="969"/>
      <c r="BC2" s="969"/>
      <c r="BD2" s="969"/>
      <c r="BE2" s="969"/>
      <c r="BF2" s="969"/>
      <c r="BG2" s="969"/>
      <c r="BH2" s="969"/>
      <c r="BI2" s="969"/>
      <c r="BJ2" s="969"/>
      <c r="BK2" s="969"/>
      <c r="BL2" s="969"/>
      <c r="BM2" s="969"/>
      <c r="BN2" s="969"/>
      <c r="BO2" s="969"/>
      <c r="BP2" s="969"/>
      <c r="BQ2" s="969"/>
      <c r="BR2" s="969"/>
      <c r="BS2" s="969"/>
      <c r="BT2" s="969"/>
      <c r="BU2" s="969"/>
      <c r="BV2" s="969"/>
      <c r="BW2" s="969"/>
      <c r="BX2" s="969"/>
      <c r="BY2" s="969"/>
      <c r="BZ2" s="969"/>
      <c r="CA2" s="969"/>
      <c r="CB2" s="969"/>
      <c r="CC2" s="969"/>
      <c r="CD2" s="969"/>
      <c r="CE2" s="969"/>
      <c r="CF2" s="969"/>
      <c r="CG2" s="969"/>
      <c r="CH2" s="969"/>
      <c r="CI2" s="969"/>
      <c r="CJ2" s="969"/>
      <c r="CK2" s="969"/>
      <c r="CL2" s="969"/>
      <c r="CM2" s="969"/>
      <c r="CN2" s="969"/>
      <c r="CO2" s="969"/>
      <c r="CP2" s="969"/>
      <c r="CQ2" s="969"/>
      <c r="CR2" s="969"/>
      <c r="CS2" s="969"/>
      <c r="CT2" s="969"/>
      <c r="CU2" s="969"/>
      <c r="CV2" s="969"/>
      <c r="CW2" s="969"/>
      <c r="CX2" s="969"/>
      <c r="CY2" s="969"/>
      <c r="CZ2" s="969"/>
      <c r="DA2" s="969"/>
      <c r="DB2" s="969"/>
      <c r="DC2" s="969"/>
      <c r="DD2" s="969"/>
      <c r="DE2" s="969"/>
      <c r="DF2" s="969"/>
      <c r="DG2" s="969"/>
      <c r="DH2" s="969"/>
      <c r="DI2" s="969"/>
      <c r="DJ2" s="969"/>
      <c r="DK2" s="969"/>
      <c r="DL2" s="969"/>
      <c r="DM2" s="969"/>
      <c r="DN2" s="969"/>
      <c r="DO2" s="969"/>
      <c r="DP2" s="969"/>
      <c r="DQ2" s="969"/>
      <c r="DR2" s="969"/>
      <c r="DS2" s="969"/>
      <c r="DT2" s="969"/>
      <c r="DU2" s="969"/>
      <c r="DV2" s="969"/>
      <c r="DW2" s="969"/>
      <c r="DX2" s="969"/>
      <c r="DY2" s="969"/>
      <c r="DZ2" s="969"/>
      <c r="EA2" s="969"/>
      <c r="EB2" s="969"/>
      <c r="EC2" s="969"/>
      <c r="ED2" s="969"/>
      <c r="EE2" s="969"/>
      <c r="EF2" s="969"/>
      <c r="EG2" s="969"/>
      <c r="EH2" s="969"/>
      <c r="EI2" s="969"/>
      <c r="EJ2" s="969"/>
      <c r="EK2" s="969"/>
      <c r="EL2" s="969"/>
      <c r="EM2" s="969"/>
      <c r="EN2" s="969"/>
      <c r="EO2" s="969"/>
      <c r="EP2" s="969"/>
      <c r="EQ2" s="969"/>
      <c r="ER2" s="969"/>
      <c r="ES2" s="969"/>
      <c r="ET2" s="969"/>
      <c r="EU2" s="969"/>
      <c r="EV2" s="969"/>
      <c r="EW2" s="969"/>
      <c r="EX2" s="969"/>
      <c r="EY2" s="969"/>
      <c r="EZ2" s="969"/>
      <c r="FA2" s="969"/>
      <c r="FB2" s="969"/>
      <c r="FC2" s="969"/>
      <c r="FD2" s="969"/>
      <c r="FE2" s="969"/>
      <c r="FF2" s="969"/>
      <c r="FG2" s="969"/>
      <c r="FH2" s="969"/>
      <c r="FI2" s="969"/>
      <c r="FJ2" s="969"/>
      <c r="FK2" s="969"/>
      <c r="FL2" s="969"/>
      <c r="FM2" s="1000"/>
      <c r="FN2" s="1000"/>
      <c r="FO2" s="1000"/>
      <c r="FP2" s="1000"/>
      <c r="FQ2" s="1000"/>
      <c r="FR2" s="1000"/>
      <c r="FS2" s="1000"/>
      <c r="FT2" s="1000"/>
      <c r="FU2" s="1000"/>
      <c r="FV2" s="1000"/>
      <c r="FW2" s="1000"/>
      <c r="FX2" s="1000"/>
      <c r="FY2" s="1000"/>
      <c r="FZ2" s="1000"/>
      <c r="GA2" s="1000"/>
    </row>
    <row r="3" spans="1:183" s="974" customFormat="1" ht="17.100000000000001" customHeight="1" thickBot="1">
      <c r="A3" s="1002" t="s">
        <v>607</v>
      </c>
      <c r="B3" s="1003">
        <v>36531</v>
      </c>
      <c r="C3" s="1003">
        <v>36562</v>
      </c>
      <c r="D3" s="1003">
        <v>36591</v>
      </c>
      <c r="E3" s="1003">
        <v>36622</v>
      </c>
      <c r="F3" s="1003">
        <v>36652</v>
      </c>
      <c r="G3" s="1003">
        <v>36683</v>
      </c>
      <c r="H3" s="1003">
        <v>36713</v>
      </c>
      <c r="I3" s="1003">
        <v>36744</v>
      </c>
      <c r="J3" s="1003">
        <v>36775</v>
      </c>
      <c r="K3" s="1003">
        <v>36805</v>
      </c>
      <c r="L3" s="1003">
        <v>36836</v>
      </c>
      <c r="M3" s="1003">
        <v>36866</v>
      </c>
      <c r="N3" s="1003">
        <v>36897</v>
      </c>
      <c r="O3" s="1003">
        <v>36928</v>
      </c>
      <c r="P3" s="1003">
        <v>36956</v>
      </c>
      <c r="Q3" s="1003">
        <v>36987</v>
      </c>
      <c r="R3" s="1003">
        <v>37017</v>
      </c>
      <c r="S3" s="1003">
        <v>37048</v>
      </c>
      <c r="T3" s="1003">
        <v>37078</v>
      </c>
      <c r="U3" s="1003">
        <v>37109</v>
      </c>
      <c r="V3" s="1003">
        <v>37140</v>
      </c>
      <c r="W3" s="1003">
        <v>37170</v>
      </c>
      <c r="X3" s="1003">
        <v>37201</v>
      </c>
      <c r="Y3" s="1003">
        <v>37231</v>
      </c>
      <c r="Z3" s="1003">
        <v>37262</v>
      </c>
      <c r="AA3" s="1003">
        <v>37293</v>
      </c>
      <c r="AB3" s="1003">
        <v>37321</v>
      </c>
      <c r="AC3" s="1003">
        <v>37352</v>
      </c>
      <c r="AD3" s="1003">
        <v>37382</v>
      </c>
      <c r="AE3" s="1003">
        <v>37413</v>
      </c>
      <c r="AF3" s="1003">
        <v>37443</v>
      </c>
      <c r="AG3" s="1003">
        <v>37474</v>
      </c>
      <c r="AH3" s="1003">
        <v>37505</v>
      </c>
      <c r="AI3" s="1003">
        <v>37535</v>
      </c>
      <c r="AJ3" s="1003">
        <v>37566</v>
      </c>
      <c r="AK3" s="1003">
        <v>37596</v>
      </c>
      <c r="AL3" s="1003">
        <v>37627</v>
      </c>
      <c r="AM3" s="1003">
        <v>37658</v>
      </c>
      <c r="AN3" s="1003">
        <v>37686</v>
      </c>
      <c r="AO3" s="1003">
        <v>37717</v>
      </c>
      <c r="AP3" s="1003">
        <v>37747</v>
      </c>
      <c r="AQ3" s="1003">
        <v>37778</v>
      </c>
      <c r="AR3" s="1003">
        <v>37808</v>
      </c>
      <c r="AS3" s="1003">
        <v>37839</v>
      </c>
      <c r="AT3" s="1003">
        <v>37870</v>
      </c>
      <c r="AU3" s="1003">
        <v>37900</v>
      </c>
      <c r="AV3" s="1003">
        <v>37931</v>
      </c>
      <c r="AW3" s="1003">
        <v>37961</v>
      </c>
      <c r="AX3" s="1003">
        <v>37992</v>
      </c>
      <c r="AY3" s="1003">
        <v>38023</v>
      </c>
      <c r="AZ3" s="1003">
        <v>38052</v>
      </c>
      <c r="BA3" s="1003">
        <v>38083</v>
      </c>
      <c r="BB3" s="1003">
        <v>38113</v>
      </c>
      <c r="BC3" s="1003">
        <v>38144</v>
      </c>
      <c r="BD3" s="1003">
        <v>38174</v>
      </c>
      <c r="BE3" s="1003">
        <v>38205</v>
      </c>
      <c r="BF3" s="1003">
        <v>38236</v>
      </c>
      <c r="BG3" s="1003">
        <v>38266</v>
      </c>
      <c r="BH3" s="1003">
        <v>38297</v>
      </c>
      <c r="BI3" s="1003">
        <v>38327</v>
      </c>
      <c r="BJ3" s="1003">
        <v>38358</v>
      </c>
      <c r="BK3" s="1003">
        <v>38389</v>
      </c>
      <c r="BL3" s="1003">
        <v>38417</v>
      </c>
      <c r="BM3" s="1003">
        <v>38448</v>
      </c>
      <c r="BN3" s="1003">
        <v>38478</v>
      </c>
      <c r="BO3" s="1003">
        <v>38509</v>
      </c>
      <c r="BP3" s="1003">
        <v>38539</v>
      </c>
      <c r="BQ3" s="1003">
        <v>38570</v>
      </c>
      <c r="BR3" s="1003">
        <v>38601</v>
      </c>
      <c r="BS3" s="1003">
        <v>38631</v>
      </c>
      <c r="BT3" s="1003">
        <v>38662</v>
      </c>
      <c r="BU3" s="1003">
        <v>38692</v>
      </c>
      <c r="BV3" s="1003">
        <v>38723</v>
      </c>
      <c r="BW3" s="1003">
        <v>38754</v>
      </c>
      <c r="BX3" s="1003">
        <v>38782</v>
      </c>
      <c r="BY3" s="1003">
        <v>38813</v>
      </c>
      <c r="BZ3" s="1003">
        <v>38843</v>
      </c>
      <c r="CA3" s="1003">
        <v>38874</v>
      </c>
      <c r="CB3" s="1003">
        <v>38904</v>
      </c>
      <c r="CC3" s="1003">
        <v>38935</v>
      </c>
      <c r="CD3" s="1003">
        <v>38966</v>
      </c>
      <c r="CE3" s="1003">
        <v>38996</v>
      </c>
      <c r="CF3" s="1003">
        <v>39027</v>
      </c>
      <c r="CG3" s="1003">
        <v>39057</v>
      </c>
      <c r="CH3" s="1003">
        <v>39088</v>
      </c>
      <c r="CI3" s="1003">
        <v>39119</v>
      </c>
      <c r="CJ3" s="1003">
        <v>39147</v>
      </c>
      <c r="CK3" s="1003">
        <v>39178</v>
      </c>
      <c r="CL3" s="1003">
        <v>39208</v>
      </c>
      <c r="CM3" s="1003">
        <v>39239</v>
      </c>
      <c r="CN3" s="1003">
        <v>39269</v>
      </c>
      <c r="CO3" s="1003">
        <v>39300</v>
      </c>
      <c r="CP3" s="1003">
        <v>39331</v>
      </c>
      <c r="CQ3" s="1003">
        <v>39361</v>
      </c>
      <c r="CR3" s="1003">
        <v>39392</v>
      </c>
      <c r="CS3" s="1003">
        <v>39422</v>
      </c>
      <c r="CT3" s="1003">
        <v>39453</v>
      </c>
      <c r="CU3" s="1003">
        <v>39484</v>
      </c>
      <c r="CV3" s="1003">
        <v>39513</v>
      </c>
      <c r="CW3" s="1003">
        <v>39544</v>
      </c>
      <c r="CX3" s="1003">
        <v>39574</v>
      </c>
      <c r="CY3" s="1003">
        <v>39605</v>
      </c>
      <c r="CZ3" s="1003">
        <v>39635</v>
      </c>
      <c r="DA3" s="1003">
        <v>39666</v>
      </c>
      <c r="DB3" s="1003">
        <v>39697</v>
      </c>
      <c r="DC3" s="1003">
        <v>39727</v>
      </c>
      <c r="DD3" s="1003">
        <v>39758</v>
      </c>
      <c r="DE3" s="1003">
        <v>39788</v>
      </c>
      <c r="DF3" s="1003">
        <v>39819</v>
      </c>
      <c r="DG3" s="1003">
        <v>39850</v>
      </c>
      <c r="DH3" s="1003">
        <v>39878</v>
      </c>
      <c r="DI3" s="1003">
        <v>39909</v>
      </c>
      <c r="DJ3" s="1003">
        <v>39939</v>
      </c>
      <c r="DK3" s="1003">
        <v>39970</v>
      </c>
      <c r="DL3" s="1003">
        <v>40000</v>
      </c>
      <c r="DM3" s="1003">
        <v>40031</v>
      </c>
      <c r="DN3" s="1003">
        <v>40062</v>
      </c>
      <c r="DO3" s="1003">
        <v>40092</v>
      </c>
      <c r="DP3" s="1003">
        <v>40123</v>
      </c>
      <c r="DQ3" s="1003">
        <v>40153</v>
      </c>
      <c r="DR3" s="1003">
        <v>40184</v>
      </c>
      <c r="DS3" s="1003">
        <v>40215</v>
      </c>
      <c r="DT3" s="1003">
        <v>40243</v>
      </c>
      <c r="DU3" s="1003">
        <v>40274</v>
      </c>
      <c r="DV3" s="1003">
        <v>40304</v>
      </c>
      <c r="DW3" s="1003">
        <v>40335</v>
      </c>
      <c r="DX3" s="1003">
        <v>40365</v>
      </c>
      <c r="DY3" s="1003">
        <v>40396</v>
      </c>
      <c r="DZ3" s="1003">
        <v>40427</v>
      </c>
      <c r="EA3" s="1003">
        <v>40457</v>
      </c>
      <c r="EB3" s="1003">
        <v>40497</v>
      </c>
      <c r="EC3" s="1003">
        <v>40537</v>
      </c>
      <c r="ED3" s="1003">
        <v>40569</v>
      </c>
      <c r="EE3" s="1003">
        <v>40600</v>
      </c>
      <c r="EF3" s="1003">
        <v>40628</v>
      </c>
      <c r="EG3" s="1003">
        <v>40659</v>
      </c>
      <c r="EH3" s="1003">
        <v>40689</v>
      </c>
      <c r="EI3" s="1003">
        <v>40720</v>
      </c>
      <c r="EJ3" s="1003">
        <v>40750</v>
      </c>
      <c r="EK3" s="1003">
        <v>40781</v>
      </c>
      <c r="EL3" s="1003">
        <v>40812</v>
      </c>
      <c r="EM3" s="1003">
        <v>40842</v>
      </c>
      <c r="EN3" s="1003">
        <v>40873</v>
      </c>
      <c r="EO3" s="1003">
        <v>40903</v>
      </c>
      <c r="EP3" s="1003">
        <v>40935</v>
      </c>
      <c r="EQ3" s="1003">
        <v>40967</v>
      </c>
      <c r="ER3" s="1003">
        <v>40999</v>
      </c>
      <c r="ES3" s="1003">
        <v>41029</v>
      </c>
      <c r="ET3" s="1003">
        <v>41060</v>
      </c>
      <c r="EU3" s="1003">
        <v>41090</v>
      </c>
      <c r="EV3" s="1003">
        <v>41121</v>
      </c>
      <c r="EW3" s="1003">
        <v>41152</v>
      </c>
      <c r="EX3" s="1003">
        <v>41182</v>
      </c>
      <c r="EY3" s="1003">
        <v>41213</v>
      </c>
      <c r="EZ3" s="1003">
        <v>41243</v>
      </c>
      <c r="FA3" s="1003">
        <v>41273</v>
      </c>
      <c r="FB3" s="1003">
        <v>41304</v>
      </c>
      <c r="FC3" s="1003">
        <v>41333</v>
      </c>
      <c r="FD3" s="1003">
        <v>41362</v>
      </c>
      <c r="FE3" s="1003">
        <v>41391</v>
      </c>
      <c r="FF3" s="1003">
        <v>41420</v>
      </c>
      <c r="FG3" s="1003">
        <v>41449</v>
      </c>
      <c r="FH3" s="1003">
        <v>41478</v>
      </c>
      <c r="FI3" s="1003">
        <v>41507</v>
      </c>
      <c r="FJ3" s="1003">
        <v>41536</v>
      </c>
      <c r="FK3" s="1003">
        <v>41565</v>
      </c>
      <c r="FL3" s="1003">
        <v>41594</v>
      </c>
      <c r="FM3" s="1003">
        <v>41623</v>
      </c>
      <c r="FN3" s="1003">
        <v>41652</v>
      </c>
      <c r="FO3" s="1003">
        <v>41681</v>
      </c>
      <c r="FP3" s="1003">
        <v>41710</v>
      </c>
      <c r="FQ3" s="1003">
        <v>41739</v>
      </c>
      <c r="FR3" s="1003">
        <v>41768</v>
      </c>
      <c r="FS3" s="1003">
        <v>41797</v>
      </c>
      <c r="FT3" s="1003">
        <v>41827</v>
      </c>
      <c r="FU3" s="1003">
        <v>41858</v>
      </c>
      <c r="FV3" s="1003">
        <v>41889</v>
      </c>
      <c r="FW3" s="1003">
        <v>41919</v>
      </c>
      <c r="FX3" s="1003">
        <v>41950</v>
      </c>
      <c r="FY3" s="1003">
        <v>41980</v>
      </c>
      <c r="FZ3" s="1003">
        <v>42011</v>
      </c>
      <c r="GA3" s="1004" t="s">
        <v>608</v>
      </c>
    </row>
    <row r="4" spans="1:183" ht="15.6" customHeight="1">
      <c r="A4" s="975"/>
      <c r="B4" s="1005"/>
      <c r="C4" s="1005"/>
      <c r="D4" s="1005"/>
      <c r="E4" s="1005"/>
      <c r="F4" s="1005"/>
      <c r="G4" s="1005"/>
      <c r="H4" s="1005"/>
      <c r="I4" s="1005"/>
      <c r="J4" s="1005"/>
      <c r="K4" s="1005"/>
      <c r="L4" s="1005"/>
      <c r="M4" s="1005"/>
      <c r="N4" s="1005"/>
      <c r="O4" s="1005"/>
      <c r="P4" s="1005"/>
      <c r="Q4" s="1005"/>
      <c r="R4" s="1005"/>
      <c r="S4" s="1005"/>
      <c r="T4" s="1005"/>
      <c r="U4" s="1005"/>
      <c r="V4" s="1005"/>
      <c r="W4" s="1005"/>
      <c r="X4" s="1005"/>
      <c r="Y4" s="1005"/>
      <c r="Z4" s="1005"/>
      <c r="AA4" s="1005"/>
      <c r="AB4" s="1005"/>
      <c r="AC4" s="1005"/>
      <c r="AD4" s="1005"/>
      <c r="AE4" s="1005"/>
      <c r="AF4" s="1005"/>
      <c r="AG4" s="1005"/>
      <c r="AH4" s="1005"/>
      <c r="AI4" s="1005"/>
      <c r="AJ4" s="1005"/>
      <c r="AK4" s="1005"/>
      <c r="AL4" s="1005"/>
      <c r="AM4" s="1005"/>
      <c r="AN4" s="1005"/>
      <c r="AO4" s="1005"/>
      <c r="AP4" s="1005"/>
      <c r="AQ4" s="1005"/>
      <c r="AR4" s="1005"/>
      <c r="AS4" s="1005"/>
      <c r="AT4" s="1005"/>
      <c r="AU4" s="1005"/>
      <c r="AV4" s="1005"/>
      <c r="AW4" s="1005"/>
      <c r="AX4" s="1005"/>
      <c r="AY4" s="1005"/>
      <c r="AZ4" s="1005"/>
      <c r="BA4" s="1005"/>
      <c r="BB4" s="1005"/>
      <c r="BC4" s="1005"/>
      <c r="BD4" s="1005"/>
      <c r="BE4" s="1005"/>
      <c r="BF4" s="1005"/>
      <c r="BG4" s="1005"/>
      <c r="BH4" s="1005"/>
      <c r="BI4" s="1005"/>
      <c r="BJ4" s="1005"/>
      <c r="BK4" s="1005"/>
      <c r="BL4" s="1005"/>
      <c r="BM4" s="1005"/>
      <c r="BN4" s="1005"/>
      <c r="BO4" s="1005"/>
      <c r="BP4" s="1005"/>
      <c r="BQ4" s="1005"/>
      <c r="BR4" s="1005"/>
      <c r="BS4" s="1005"/>
      <c r="BT4" s="1005"/>
      <c r="BU4" s="1005"/>
      <c r="BV4" s="1005"/>
      <c r="BW4" s="1005"/>
      <c r="BX4" s="1005"/>
      <c r="BY4" s="1005"/>
      <c r="BZ4" s="1005"/>
      <c r="CA4" s="1005"/>
      <c r="CB4" s="1005"/>
      <c r="CC4" s="1005"/>
      <c r="CD4" s="1005"/>
      <c r="CE4" s="1005"/>
      <c r="CF4" s="1005"/>
      <c r="CG4" s="1005"/>
      <c r="CH4" s="1005"/>
      <c r="CI4" s="1005"/>
      <c r="CJ4" s="1005"/>
      <c r="CK4" s="1005"/>
      <c r="CL4" s="1005"/>
      <c r="CM4" s="1005"/>
      <c r="CN4" s="1005"/>
      <c r="CO4" s="1005"/>
      <c r="CP4" s="1005"/>
      <c r="CQ4" s="1005"/>
      <c r="CR4" s="1005"/>
      <c r="CS4" s="1005"/>
      <c r="CT4" s="1005"/>
      <c r="CU4" s="1005"/>
      <c r="CV4" s="1005"/>
      <c r="CW4" s="1005"/>
      <c r="CX4" s="1005"/>
      <c r="CY4" s="1005"/>
      <c r="CZ4" s="1005"/>
      <c r="DA4" s="1005"/>
      <c r="DB4" s="1005"/>
      <c r="DC4" s="1005"/>
      <c r="DD4" s="1005"/>
      <c r="DE4" s="1005"/>
      <c r="DF4" s="1005"/>
      <c r="DG4" s="1005"/>
      <c r="DH4" s="1005"/>
      <c r="DI4" s="1005"/>
      <c r="DJ4" s="1005"/>
      <c r="DK4" s="1005"/>
      <c r="DL4" s="1005"/>
      <c r="DM4" s="1005"/>
      <c r="DN4" s="1005"/>
      <c r="DO4" s="1005"/>
      <c r="DP4" s="1005"/>
      <c r="DQ4" s="1005"/>
      <c r="DR4" s="1005"/>
      <c r="DS4" s="1005"/>
      <c r="DT4" s="1005"/>
      <c r="DU4" s="1005"/>
      <c r="DV4" s="1005"/>
      <c r="DW4" s="1005"/>
      <c r="DX4" s="1005"/>
      <c r="DY4" s="1005"/>
      <c r="DZ4" s="1005"/>
      <c r="EA4" s="1005"/>
      <c r="EB4" s="1005"/>
      <c r="EC4" s="1005"/>
      <c r="ED4" s="1005"/>
      <c r="EE4" s="1005"/>
      <c r="EF4" s="1005"/>
      <c r="EG4" s="1005"/>
      <c r="EH4" s="1005"/>
      <c r="EI4" s="1005"/>
      <c r="EJ4" s="1005"/>
      <c r="EK4" s="1005"/>
      <c r="EL4" s="1005"/>
      <c r="EM4" s="1005"/>
      <c r="EN4" s="1005"/>
      <c r="EO4" s="1005"/>
      <c r="EP4" s="1005"/>
      <c r="EQ4" s="1005"/>
      <c r="ER4" s="1005"/>
      <c r="ES4" s="1005"/>
      <c r="ET4" s="1005"/>
      <c r="EU4" s="1005"/>
      <c r="EV4" s="1005"/>
      <c r="EW4" s="1005"/>
      <c r="EX4" s="1005"/>
      <c r="EY4" s="1005"/>
      <c r="EZ4" s="1005"/>
      <c r="FA4" s="1005"/>
      <c r="FB4" s="1005"/>
      <c r="FC4" s="1005"/>
      <c r="FD4" s="1005"/>
      <c r="FE4" s="1005"/>
      <c r="FF4" s="1005"/>
      <c r="FG4" s="1005"/>
      <c r="FH4" s="1005"/>
      <c r="FI4" s="1005"/>
      <c r="FJ4" s="1005"/>
      <c r="FK4" s="1005"/>
      <c r="FL4" s="1005"/>
      <c r="FM4" s="1005"/>
      <c r="FN4" s="1005"/>
      <c r="FO4" s="1005"/>
      <c r="FP4" s="1005"/>
      <c r="FQ4" s="1005"/>
      <c r="FR4" s="1005"/>
      <c r="FS4" s="1005"/>
      <c r="FT4" s="1005"/>
      <c r="FU4" s="1005"/>
      <c r="FV4" s="1005"/>
      <c r="FW4" s="1005"/>
      <c r="FX4" s="1005"/>
      <c r="FY4" s="1005"/>
      <c r="FZ4" s="1005"/>
      <c r="GA4" s="1005"/>
    </row>
    <row r="5" spans="1:183" s="979" customFormat="1" ht="15.6" customHeight="1">
      <c r="A5" s="975" t="s">
        <v>541</v>
      </c>
      <c r="B5" s="982">
        <v>6.6760350642126234</v>
      </c>
      <c r="C5" s="982">
        <v>19.67569576889862</v>
      </c>
      <c r="D5" s="982">
        <v>16.292627599315431</v>
      </c>
      <c r="E5" s="982">
        <v>21.736606988936341</v>
      </c>
      <c r="F5" s="982">
        <v>24.046213360633004</v>
      </c>
      <c r="G5" s="982">
        <v>33.377715264254263</v>
      </c>
      <c r="H5" s="982">
        <v>39.202873656661133</v>
      </c>
      <c r="I5" s="982">
        <v>33.052259231410574</v>
      </c>
      <c r="J5" s="982">
        <v>38.14233855096694</v>
      </c>
      <c r="K5" s="982">
        <v>50.780988789320332</v>
      </c>
      <c r="L5" s="982">
        <v>66.197045378447982</v>
      </c>
      <c r="M5" s="982">
        <v>91.366053342842974</v>
      </c>
      <c r="N5" s="982">
        <v>-6.429718696277674</v>
      </c>
      <c r="O5" s="982">
        <v>-4.9637145986064937</v>
      </c>
      <c r="P5" s="982">
        <v>-0.92382304893369704</v>
      </c>
      <c r="Q5" s="982">
        <v>5.6576426555601067</v>
      </c>
      <c r="R5" s="982">
        <v>8.3455364395562128</v>
      </c>
      <c r="S5" s="982">
        <v>9.6752286185383163</v>
      </c>
      <c r="T5" s="982">
        <v>11.004073749924418</v>
      </c>
      <c r="U5" s="982">
        <v>9.0020924428531259</v>
      </c>
      <c r="V5" s="982">
        <v>12.982008316909372</v>
      </c>
      <c r="W5" s="982">
        <v>0.9832418691862046</v>
      </c>
      <c r="X5" s="982">
        <v>8.1332098421597436</v>
      </c>
      <c r="Y5" s="982">
        <v>5.6891699447591604</v>
      </c>
      <c r="Z5" s="982">
        <v>-6.2066848498033584</v>
      </c>
      <c r="AA5" s="982">
        <v>-10.476329462993874</v>
      </c>
      <c r="AB5" s="982">
        <v>-1.5878818887750947</v>
      </c>
      <c r="AC5" s="982">
        <v>-5.1247993312965416</v>
      </c>
      <c r="AD5" s="982">
        <v>-5.5845060608421955</v>
      </c>
      <c r="AE5" s="982">
        <v>-7.3197676158566738</v>
      </c>
      <c r="AF5" s="982">
        <v>-8.5656984136838332</v>
      </c>
      <c r="AG5" s="982">
        <v>-27.940903356081972</v>
      </c>
      <c r="AH5" s="982">
        <v>-11.57195839312204</v>
      </c>
      <c r="AI5" s="982">
        <v>0.83328128219427144</v>
      </c>
      <c r="AJ5" s="982">
        <v>4.1514840537029478</v>
      </c>
      <c r="AK5" s="982">
        <v>-4.8487289213953826</v>
      </c>
      <c r="AL5" s="982">
        <v>-5.3446865990935146</v>
      </c>
      <c r="AM5" s="982">
        <v>1.5064550381741604</v>
      </c>
      <c r="AN5" s="982">
        <v>5.0156467458083407</v>
      </c>
      <c r="AO5" s="982">
        <v>5.2045619476601388</v>
      </c>
      <c r="AP5" s="982">
        <v>1.0940516629225034</v>
      </c>
      <c r="AQ5" s="982">
        <v>3.4032266806944844</v>
      </c>
      <c r="AR5" s="982">
        <v>-7.0574376928059328</v>
      </c>
      <c r="AS5" s="982">
        <v>-5.5305289945410747</v>
      </c>
      <c r="AT5" s="982">
        <v>-8.4474879612670417</v>
      </c>
      <c r="AU5" s="982">
        <v>-7.2458958731976022</v>
      </c>
      <c r="AV5" s="982">
        <v>5.4601118142777016</v>
      </c>
      <c r="AW5" s="982">
        <v>8.2683683047038539</v>
      </c>
      <c r="AX5" s="982">
        <v>1.7584646044491661</v>
      </c>
      <c r="AY5" s="982">
        <v>11.153661580635761</v>
      </c>
      <c r="AZ5" s="982">
        <v>13.134228542771384</v>
      </c>
      <c r="BA5" s="982">
        <v>11.704977216373781</v>
      </c>
      <c r="BB5" s="982">
        <v>16.569245133128035</v>
      </c>
      <c r="BC5" s="982">
        <v>31.799845242206299</v>
      </c>
      <c r="BD5" s="982">
        <v>42.553739867160701</v>
      </c>
      <c r="BE5" s="982">
        <v>49.28330516084538</v>
      </c>
      <c r="BF5" s="982">
        <v>44.834522830376251</v>
      </c>
      <c r="BG5" s="982">
        <v>62.369868821807955</v>
      </c>
      <c r="BH5" s="982">
        <v>81.01685033169484</v>
      </c>
      <c r="BI5" s="982">
        <v>90.506289142960668</v>
      </c>
      <c r="BJ5" s="982">
        <v>3.9205344052207067</v>
      </c>
      <c r="BK5" s="982">
        <v>13.809618233849145</v>
      </c>
      <c r="BL5" s="982">
        <v>18.747566704664784</v>
      </c>
      <c r="BM5" s="982">
        <v>18.769967397221922</v>
      </c>
      <c r="BN5" s="982">
        <v>19.789273114352618</v>
      </c>
      <c r="BO5" s="982">
        <v>28.479665474057075</v>
      </c>
      <c r="BP5" s="982">
        <v>32.110901850060635</v>
      </c>
      <c r="BQ5" s="982">
        <v>34.418081451870094</v>
      </c>
      <c r="BR5" s="982">
        <v>51.396488666794667</v>
      </c>
      <c r="BS5" s="982">
        <v>17.946676483959575</v>
      </c>
      <c r="BT5" s="982">
        <v>35.938949952743556</v>
      </c>
      <c r="BU5" s="982">
        <v>54.970853468417765</v>
      </c>
      <c r="BV5" s="982">
        <v>14.080688147217579</v>
      </c>
      <c r="BW5" s="982">
        <v>7.4863551911427431</v>
      </c>
      <c r="BX5" s="982">
        <v>24.655240464808845</v>
      </c>
      <c r="BY5" s="982">
        <v>14.274841755958365</v>
      </c>
      <c r="BZ5" s="982">
        <v>32.441074250638053</v>
      </c>
      <c r="CA5" s="982">
        <v>35.875277489096305</v>
      </c>
      <c r="CB5" s="982">
        <v>39.541164836840331</v>
      </c>
      <c r="CC5" s="982">
        <v>34.206021422350354</v>
      </c>
      <c r="CD5" s="982">
        <v>39.532550058636346</v>
      </c>
      <c r="CE5" s="982">
        <v>59.262450474277607</v>
      </c>
      <c r="CF5" s="982">
        <v>63.343789218544188</v>
      </c>
      <c r="CG5" s="982">
        <v>53.907590267465423</v>
      </c>
      <c r="CH5" s="982">
        <v>12.229366855765026</v>
      </c>
      <c r="CI5" s="982">
        <v>7.0418918204641265</v>
      </c>
      <c r="CJ5" s="982">
        <v>10.940027184589354</v>
      </c>
      <c r="CK5" s="982">
        <v>12.460632098016076</v>
      </c>
      <c r="CL5" s="982">
        <v>16.079729550620289</v>
      </c>
      <c r="CM5" s="982">
        <v>21.01431423104734</v>
      </c>
      <c r="CN5" s="982">
        <v>11.066389414318559</v>
      </c>
      <c r="CO5" s="982">
        <v>6.680694071726891</v>
      </c>
      <c r="CP5" s="982">
        <v>10.612342344192255</v>
      </c>
      <c r="CQ5" s="982">
        <v>13.916831746810706</v>
      </c>
      <c r="CR5" s="982">
        <v>12.528223466311958</v>
      </c>
      <c r="CS5" s="982">
        <v>15.197752316257986</v>
      </c>
      <c r="CT5" s="982">
        <v>2.4767614142215213</v>
      </c>
      <c r="CU5" s="982">
        <v>5.4062245599441914</v>
      </c>
      <c r="CV5" s="982">
        <v>9.9787999672975651</v>
      </c>
      <c r="CW5" s="982">
        <v>12.256121615559273</v>
      </c>
      <c r="CX5" s="982">
        <v>12.135529180264715</v>
      </c>
      <c r="CY5" s="982">
        <v>14.446066019162462</v>
      </c>
      <c r="CZ5" s="982">
        <v>10.541665425556218</v>
      </c>
      <c r="DA5" s="982">
        <v>16.440619442586176</v>
      </c>
      <c r="DB5" s="982">
        <v>17.298104817371872</v>
      </c>
      <c r="DC5" s="982">
        <v>9.7601552418892972</v>
      </c>
      <c r="DD5" s="982">
        <v>5.0533167034772841</v>
      </c>
      <c r="DE5" s="982">
        <v>17.668975252661333</v>
      </c>
      <c r="DF5" s="982">
        <v>-7.785929173418296</v>
      </c>
      <c r="DG5" s="982">
        <v>-1.5109379730379109</v>
      </c>
      <c r="DH5" s="982">
        <v>-5.2055636731028141</v>
      </c>
      <c r="DI5" s="982">
        <v>-6.8609243371520661</v>
      </c>
      <c r="DJ5" s="982">
        <v>-10.724381420317826</v>
      </c>
      <c r="DK5" s="982">
        <v>-10.605585307236135</v>
      </c>
      <c r="DL5" s="982">
        <v>-11.653638607846663</v>
      </c>
      <c r="DM5" s="982">
        <v>-12.1134263147769</v>
      </c>
      <c r="DN5" s="982">
        <v>-19.45593027628691</v>
      </c>
      <c r="DO5" s="982">
        <v>-15.137244494706328</v>
      </c>
      <c r="DP5" s="982">
        <v>-12.550822819949866</v>
      </c>
      <c r="DQ5" s="982">
        <v>-11.193688031493926</v>
      </c>
      <c r="DR5" s="982">
        <v>-2.3186814406246974</v>
      </c>
      <c r="DS5" s="982">
        <v>-3.887428381965881</v>
      </c>
      <c r="DT5" s="982">
        <v>-4.5262136147883263</v>
      </c>
      <c r="DU5" s="982">
        <v>-7.697069016480925</v>
      </c>
      <c r="DV5" s="982">
        <v>-13.062904940632006</v>
      </c>
      <c r="DW5" s="982">
        <v>-14.599181197177819</v>
      </c>
      <c r="DX5" s="982">
        <v>-13.304812242953226</v>
      </c>
      <c r="DY5" s="982">
        <v>-14.043967898890536</v>
      </c>
      <c r="DZ5" s="982">
        <v>-15.004735403218243</v>
      </c>
      <c r="EA5" s="982">
        <v>-17.720386178214227</v>
      </c>
      <c r="EB5" s="982">
        <v>-16.675462030855705</v>
      </c>
      <c r="EC5" s="982">
        <v>-14.311302141822688</v>
      </c>
      <c r="ED5" s="982">
        <v>-1.6301437452538958</v>
      </c>
      <c r="EE5" s="982">
        <v>3.3639044226659922</v>
      </c>
      <c r="EF5" s="982">
        <v>7.3995348921695836</v>
      </c>
      <c r="EG5" s="982">
        <v>-3.5669355234192022</v>
      </c>
      <c r="EH5" s="982">
        <v>-2.2981666709368178</v>
      </c>
      <c r="EI5" s="982">
        <v>-0.8134536656330863</v>
      </c>
      <c r="EJ5" s="982">
        <v>15.359926672402505</v>
      </c>
      <c r="EK5" s="982">
        <v>7.2195369835841969</v>
      </c>
      <c r="EL5" s="982">
        <v>2.5074077817614739</v>
      </c>
      <c r="EM5" s="982">
        <v>3.3488245906750085</v>
      </c>
      <c r="EN5" s="982">
        <v>1.7922520766312307</v>
      </c>
      <c r="EO5" s="982">
        <v>9.7140193306744003</v>
      </c>
      <c r="EP5" s="982">
        <v>3.8514777563151288</v>
      </c>
      <c r="EQ5" s="982">
        <v>1.3437198957704715</v>
      </c>
      <c r="ER5" s="982">
        <v>2.3540836090457651</v>
      </c>
      <c r="ES5" s="982">
        <v>7.7519419206038247</v>
      </c>
      <c r="ET5" s="982">
        <v>11.852871595472573</v>
      </c>
      <c r="EU5" s="982">
        <v>5.3732993623459437</v>
      </c>
      <c r="EV5" s="982">
        <v>9.486303776067718</v>
      </c>
      <c r="EW5" s="982">
        <v>13.038485531474153</v>
      </c>
      <c r="EX5" s="982">
        <v>16.289501326245652</v>
      </c>
      <c r="EY5" s="982">
        <v>22.75675590057805</v>
      </c>
      <c r="EZ5" s="982">
        <v>22.323528591131417</v>
      </c>
      <c r="FA5" s="982">
        <v>26.685715487012967</v>
      </c>
      <c r="FB5" s="982">
        <v>2.5214613200486053</v>
      </c>
      <c r="FC5" s="982">
        <v>7.8393800091392052</v>
      </c>
      <c r="FD5" s="982">
        <v>7.1010534326525576</v>
      </c>
      <c r="FE5" s="982">
        <v>5.6852023633165771</v>
      </c>
      <c r="FF5" s="982">
        <v>3.9910956706509029</v>
      </c>
      <c r="FG5" s="982">
        <v>1.3352029268997585</v>
      </c>
      <c r="FH5" s="982">
        <v>-1.5035761857280294</v>
      </c>
      <c r="FI5" s="982">
        <v>-0.55476390868798842</v>
      </c>
      <c r="FJ5" s="982">
        <v>-1.3285766637256295</v>
      </c>
      <c r="FK5" s="982">
        <v>-1.6212636212888487</v>
      </c>
      <c r="FL5" s="982">
        <v>-4.0117546685511636</v>
      </c>
      <c r="FM5" s="982">
        <v>-4.2574373180644605</v>
      </c>
      <c r="FN5" s="982">
        <v>-14.479073776951569</v>
      </c>
      <c r="FO5" s="982">
        <v>-22.327532314833565</v>
      </c>
      <c r="FP5" s="982">
        <v>-21.949769572730919</v>
      </c>
      <c r="FQ5" s="982">
        <v>-20.55589995293564</v>
      </c>
      <c r="FR5" s="982">
        <v>-20.793476303443182</v>
      </c>
      <c r="FS5" s="982">
        <v>-9.4864142786848564</v>
      </c>
      <c r="FT5" s="982">
        <v>-5.5839501467494745</v>
      </c>
      <c r="FU5" s="982">
        <v>-10.012296803854571</v>
      </c>
      <c r="FV5" s="982">
        <v>-10.474740700502215</v>
      </c>
      <c r="FW5" s="982">
        <v>-18.448957092475748</v>
      </c>
      <c r="FX5" s="982">
        <v>-17.042339619763478</v>
      </c>
      <c r="FY5" s="982">
        <v>-16.681372727536246</v>
      </c>
      <c r="FZ5" s="982">
        <v>-11.055363629309037</v>
      </c>
      <c r="GA5" s="982">
        <v>-3.3595075703454769</v>
      </c>
    </row>
    <row r="6" spans="1:183" ht="15.6" customHeight="1">
      <c r="A6" s="975" t="s">
        <v>609</v>
      </c>
      <c r="B6" s="982"/>
      <c r="C6" s="982"/>
      <c r="D6" s="982"/>
      <c r="E6" s="982"/>
      <c r="F6" s="982"/>
      <c r="G6" s="982"/>
      <c r="H6" s="982"/>
      <c r="I6" s="982"/>
      <c r="J6" s="982"/>
      <c r="K6" s="982"/>
      <c r="L6" s="982"/>
      <c r="M6" s="982"/>
      <c r="N6" s="982"/>
      <c r="O6" s="982"/>
      <c r="P6" s="982"/>
      <c r="Q6" s="982"/>
      <c r="R6" s="982"/>
      <c r="S6" s="982"/>
      <c r="T6" s="982"/>
      <c r="U6" s="982"/>
      <c r="V6" s="982"/>
      <c r="W6" s="982"/>
      <c r="X6" s="982"/>
      <c r="Y6" s="982"/>
      <c r="Z6" s="982"/>
      <c r="AA6" s="982"/>
      <c r="AB6" s="982"/>
      <c r="AC6" s="982"/>
      <c r="AD6" s="982"/>
      <c r="AE6" s="982"/>
      <c r="AF6" s="982"/>
      <c r="AG6" s="982"/>
      <c r="AH6" s="982"/>
      <c r="AI6" s="982"/>
      <c r="AJ6" s="982"/>
      <c r="AK6" s="982"/>
      <c r="AL6" s="982"/>
      <c r="AM6" s="982"/>
      <c r="AN6" s="982"/>
      <c r="AO6" s="982"/>
      <c r="AP6" s="982"/>
      <c r="AQ6" s="982"/>
      <c r="AR6" s="982"/>
      <c r="AS6" s="982"/>
      <c r="AT6" s="982"/>
      <c r="AU6" s="982"/>
      <c r="AV6" s="982"/>
      <c r="AW6" s="982"/>
      <c r="AX6" s="982"/>
      <c r="AY6" s="982"/>
      <c r="AZ6" s="982"/>
      <c r="BA6" s="982"/>
      <c r="BB6" s="982"/>
      <c r="BC6" s="982"/>
      <c r="BD6" s="982"/>
      <c r="BE6" s="982"/>
      <c r="BF6" s="982"/>
      <c r="BG6" s="982"/>
      <c r="BH6" s="982"/>
      <c r="BI6" s="982"/>
      <c r="BJ6" s="982"/>
      <c r="BK6" s="982"/>
      <c r="BL6" s="982"/>
      <c r="BM6" s="982"/>
      <c r="BN6" s="982"/>
      <c r="BO6" s="982"/>
      <c r="BP6" s="982"/>
      <c r="BQ6" s="982"/>
      <c r="BR6" s="982"/>
      <c r="BS6" s="982"/>
      <c r="BT6" s="982"/>
      <c r="BU6" s="982"/>
      <c r="BV6" s="982"/>
      <c r="BW6" s="982"/>
      <c r="BX6" s="982"/>
      <c r="BY6" s="982"/>
      <c r="BZ6" s="982"/>
      <c r="CA6" s="982"/>
      <c r="CB6" s="982"/>
      <c r="CC6" s="982"/>
      <c r="CD6" s="982"/>
      <c r="CE6" s="982"/>
      <c r="CF6" s="982"/>
      <c r="CG6" s="982"/>
      <c r="CH6" s="982"/>
      <c r="CI6" s="982"/>
      <c r="CJ6" s="982"/>
      <c r="CK6" s="982"/>
      <c r="CL6" s="982"/>
      <c r="CM6" s="982"/>
      <c r="CN6" s="982"/>
      <c r="CO6" s="982"/>
      <c r="CP6" s="982"/>
      <c r="CQ6" s="982"/>
      <c r="CR6" s="982"/>
      <c r="CS6" s="982"/>
      <c r="CT6" s="982"/>
      <c r="CU6" s="982"/>
      <c r="CV6" s="982"/>
      <c r="CW6" s="982"/>
      <c r="CX6" s="982"/>
      <c r="CY6" s="982"/>
      <c r="CZ6" s="982"/>
      <c r="DA6" s="982"/>
      <c r="DB6" s="982"/>
      <c r="DC6" s="982"/>
      <c r="DD6" s="982"/>
      <c r="DE6" s="982"/>
      <c r="DF6" s="982"/>
      <c r="DG6" s="982"/>
      <c r="DH6" s="982"/>
      <c r="DI6" s="982"/>
      <c r="DJ6" s="982"/>
      <c r="DK6" s="982"/>
      <c r="DL6" s="982"/>
      <c r="DM6" s="982"/>
      <c r="DN6" s="982"/>
      <c r="DO6" s="982"/>
      <c r="DP6" s="982"/>
      <c r="DQ6" s="982"/>
      <c r="DR6" s="982"/>
      <c r="DS6" s="982"/>
      <c r="DT6" s="982"/>
      <c r="DU6" s="982"/>
      <c r="DV6" s="982"/>
      <c r="DW6" s="982"/>
      <c r="DX6" s="982"/>
      <c r="DY6" s="982"/>
      <c r="DZ6" s="982"/>
      <c r="EA6" s="982"/>
      <c r="EB6" s="982"/>
      <c r="EC6" s="982"/>
      <c r="ED6" s="982"/>
      <c r="EE6" s="982"/>
      <c r="EF6" s="982"/>
      <c r="EG6" s="982"/>
      <c r="EH6" s="982"/>
      <c r="EI6" s="982"/>
      <c r="EJ6" s="982"/>
      <c r="EK6" s="982"/>
      <c r="EL6" s="982"/>
      <c r="EM6" s="982"/>
      <c r="EN6" s="982"/>
      <c r="EO6" s="982"/>
      <c r="EP6" s="982"/>
      <c r="EQ6" s="982"/>
      <c r="ER6" s="982"/>
      <c r="ES6" s="982"/>
      <c r="ET6" s="982"/>
      <c r="EU6" s="982"/>
      <c r="EV6" s="982"/>
      <c r="EW6" s="982"/>
      <c r="EX6" s="982"/>
      <c r="EY6" s="982"/>
      <c r="EZ6" s="982"/>
      <c r="FA6" s="982"/>
      <c r="FB6" s="982"/>
      <c r="FC6" s="982"/>
      <c r="FD6" s="982"/>
      <c r="FE6" s="982"/>
      <c r="FF6" s="982"/>
      <c r="FG6" s="982"/>
      <c r="FH6" s="982"/>
      <c r="FI6" s="982"/>
      <c r="FJ6" s="982"/>
      <c r="FK6" s="982"/>
      <c r="FL6" s="982"/>
      <c r="FM6" s="982"/>
      <c r="FN6" s="982"/>
      <c r="FO6" s="982"/>
      <c r="FP6" s="982"/>
      <c r="FQ6" s="982"/>
      <c r="FR6" s="982"/>
      <c r="FS6" s="982"/>
      <c r="FT6" s="982"/>
      <c r="FU6" s="982"/>
      <c r="FV6" s="982"/>
      <c r="FW6" s="982"/>
      <c r="FX6" s="982"/>
      <c r="FY6" s="982"/>
      <c r="FZ6" s="982"/>
      <c r="GA6" s="982"/>
    </row>
    <row r="7" spans="1:183" s="979" customFormat="1" ht="15.6" customHeight="1">
      <c r="A7" s="975" t="s">
        <v>547</v>
      </c>
      <c r="B7" s="982">
        <v>-25.107389983952778</v>
      </c>
      <c r="C7" s="982">
        <v>-31.874033787994854</v>
      </c>
      <c r="D7" s="982">
        <v>-21.119553614507105</v>
      </c>
      <c r="E7" s="982">
        <v>-26.004823918505416</v>
      </c>
      <c r="F7" s="982">
        <v>-24.06360380610532</v>
      </c>
      <c r="G7" s="982">
        <v>-21.533860270949805</v>
      </c>
      <c r="H7" s="982">
        <v>-13.328634284350846</v>
      </c>
      <c r="I7" s="982">
        <v>-2.4981829522392167</v>
      </c>
      <c r="J7" s="982">
        <v>-3.1043069747461263</v>
      </c>
      <c r="K7" s="982">
        <v>-2.4209445620599936</v>
      </c>
      <c r="L7" s="982">
        <v>-13.331145180480487</v>
      </c>
      <c r="M7" s="982">
        <v>-25.315797959557919</v>
      </c>
      <c r="N7" s="982">
        <v>27.256654866817925</v>
      </c>
      <c r="O7" s="982">
        <v>48.906075845153829</v>
      </c>
      <c r="P7" s="982">
        <v>56.648913575659229</v>
      </c>
      <c r="Q7" s="982">
        <v>50.811833689715733</v>
      </c>
      <c r="R7" s="982">
        <v>54.701970311329148</v>
      </c>
      <c r="S7" s="982">
        <v>45.898968182356484</v>
      </c>
      <c r="T7" s="982">
        <v>51.152990487312081</v>
      </c>
      <c r="U7" s="982">
        <v>46.035744452944712</v>
      </c>
      <c r="V7" s="982">
        <v>70.5749031221048</v>
      </c>
      <c r="W7" s="982">
        <v>72.492652194850251</v>
      </c>
      <c r="X7" s="982">
        <v>88.361496123930834</v>
      </c>
      <c r="Y7" s="982">
        <v>79.866897004180188</v>
      </c>
      <c r="Z7" s="982">
        <v>3.3311120860380417</v>
      </c>
      <c r="AA7" s="982">
        <v>11.532960221914273</v>
      </c>
      <c r="AB7" s="982">
        <v>18.357376178907618</v>
      </c>
      <c r="AC7" s="982">
        <v>19.957684217729401</v>
      </c>
      <c r="AD7" s="982">
        <v>23.387030150787457</v>
      </c>
      <c r="AE7" s="982">
        <v>25.555481995980077</v>
      </c>
      <c r="AF7" s="982">
        <v>31.073797356787203</v>
      </c>
      <c r="AG7" s="982">
        <v>33.20177771615645</v>
      </c>
      <c r="AH7" s="982">
        <v>39.009848185012153</v>
      </c>
      <c r="AI7" s="982">
        <v>36.970749616103603</v>
      </c>
      <c r="AJ7" s="982">
        <v>24.400065834642064</v>
      </c>
      <c r="AK7" s="982">
        <v>56.585698098124489</v>
      </c>
      <c r="AL7" s="982">
        <v>12.119049379596687</v>
      </c>
      <c r="AM7" s="982">
        <v>18.279694776889436</v>
      </c>
      <c r="AN7" s="982">
        <v>9.4464177220227104</v>
      </c>
      <c r="AO7" s="982">
        <v>7.4584175598444427</v>
      </c>
      <c r="AP7" s="982">
        <v>12.698039335451242</v>
      </c>
      <c r="AQ7" s="982">
        <v>25.701885502895191</v>
      </c>
      <c r="AR7" s="982">
        <v>36.785716999073202</v>
      </c>
      <c r="AS7" s="982">
        <v>33.777227387997939</v>
      </c>
      <c r="AT7" s="982">
        <v>27.182499370205257</v>
      </c>
      <c r="AU7" s="982">
        <v>41.115084662547005</v>
      </c>
      <c r="AV7" s="982">
        <v>35.749664153329796</v>
      </c>
      <c r="AW7" s="982">
        <v>35.695525497079011</v>
      </c>
      <c r="AX7" s="982">
        <v>6.8524591487087037</v>
      </c>
      <c r="AY7" s="982">
        <v>5.624196369312191</v>
      </c>
      <c r="AZ7" s="982">
        <v>0.95091512231953257</v>
      </c>
      <c r="BA7" s="982">
        <v>9.0272183843472433</v>
      </c>
      <c r="BB7" s="982">
        <v>11.099217995331692</v>
      </c>
      <c r="BC7" s="982">
        <v>2.4195495575620605</v>
      </c>
      <c r="BD7" s="982">
        <v>7.1518929297174099</v>
      </c>
      <c r="BE7" s="982">
        <v>4.7614339401272492</v>
      </c>
      <c r="BF7" s="982">
        <v>7.6739618468501032</v>
      </c>
      <c r="BG7" s="982">
        <v>8.0737150357178624</v>
      </c>
      <c r="BH7" s="982">
        <v>11.178843788252459</v>
      </c>
      <c r="BI7" s="982">
        <v>11.986843252237916</v>
      </c>
      <c r="BJ7" s="982">
        <v>5.8523364998804741</v>
      </c>
      <c r="BK7" s="982">
        <v>6.4713966536795837</v>
      </c>
      <c r="BL7" s="982">
        <v>11.870752810854086</v>
      </c>
      <c r="BM7" s="982">
        <v>14.021558872123846</v>
      </c>
      <c r="BN7" s="982">
        <v>17.940485016105612</v>
      </c>
      <c r="BO7" s="982">
        <v>8.0349994813861549</v>
      </c>
      <c r="BP7" s="982">
        <v>19.305610466642698</v>
      </c>
      <c r="BQ7" s="982">
        <v>24.549378388668536</v>
      </c>
      <c r="BR7" s="982">
        <v>28.170647050978644</v>
      </c>
      <c r="BS7" s="982">
        <v>21.266785787767319</v>
      </c>
      <c r="BT7" s="982">
        <v>17.289545815256119</v>
      </c>
      <c r="BU7" s="982">
        <v>14.514319565012876</v>
      </c>
      <c r="BV7" s="982">
        <v>3.7179168998096253</v>
      </c>
      <c r="BW7" s="982">
        <v>-44.077394877846061</v>
      </c>
      <c r="BX7" s="982">
        <v>12.339532572603098</v>
      </c>
      <c r="BY7" s="982">
        <v>16.572857545554555</v>
      </c>
      <c r="BZ7" s="982">
        <v>2.0082874391673564</v>
      </c>
      <c r="CA7" s="982">
        <v>15.176970507995986</v>
      </c>
      <c r="CB7" s="982">
        <v>-3.6086299446596857</v>
      </c>
      <c r="CC7" s="982">
        <v>6.2678713017461902</v>
      </c>
      <c r="CD7" s="982">
        <v>1.000509088332193</v>
      </c>
      <c r="CE7" s="982">
        <v>-24.790879815150042</v>
      </c>
      <c r="CF7" s="982">
        <v>-54.071219094082061</v>
      </c>
      <c r="CG7" s="982">
        <v>-69.127279923451383</v>
      </c>
      <c r="CH7" s="982">
        <v>-136.7320850645213</v>
      </c>
      <c r="CI7" s="982">
        <v>-113.68838272867428</v>
      </c>
      <c r="CJ7" s="982">
        <v>-24.347320018891839</v>
      </c>
      <c r="CK7" s="982">
        <v>-36.033411883644419</v>
      </c>
      <c r="CL7" s="982">
        <v>38.432682289406884</v>
      </c>
      <c r="CM7" s="982">
        <v>24.433469167136952</v>
      </c>
      <c r="CN7" s="982">
        <v>52.167516981511255</v>
      </c>
      <c r="CO7" s="982">
        <v>97.985085613250519</v>
      </c>
      <c r="CP7" s="982">
        <v>143.6704793337563</v>
      </c>
      <c r="CQ7" s="982">
        <v>150.60926042037775</v>
      </c>
      <c r="CR7" s="982">
        <v>252.20839138646204</v>
      </c>
      <c r="CS7" s="982">
        <v>276.3952670753248</v>
      </c>
      <c r="CT7" s="982">
        <v>8.5786340745924079</v>
      </c>
      <c r="CU7" s="982">
        <v>22.123104501813675</v>
      </c>
      <c r="CV7" s="982">
        <v>28.795604994503474</v>
      </c>
      <c r="CW7" s="982">
        <v>33.880446462890561</v>
      </c>
      <c r="CX7" s="982">
        <v>37.384402780377947</v>
      </c>
      <c r="CY7" s="982">
        <v>50.218787057896712</v>
      </c>
      <c r="CZ7" s="982">
        <v>82.540682483301808</v>
      </c>
      <c r="DA7" s="982">
        <v>65.105775328270781</v>
      </c>
      <c r="DB7" s="982">
        <v>57.89634140448068</v>
      </c>
      <c r="DC7" s="982">
        <v>58.271182852647804</v>
      </c>
      <c r="DD7" s="982">
        <v>61.34291654288721</v>
      </c>
      <c r="DE7" s="982">
        <v>84.204786784143323</v>
      </c>
      <c r="DF7" s="982">
        <v>1.0054412017581371</v>
      </c>
      <c r="DG7" s="982">
        <v>-12.661950875420716</v>
      </c>
      <c r="DH7" s="982">
        <v>-6.691265854954664</v>
      </c>
      <c r="DI7" s="982">
        <v>1.7438040680726727</v>
      </c>
      <c r="DJ7" s="982">
        <v>5.9530917183748535</v>
      </c>
      <c r="DK7" s="982">
        <v>9.1898026205415597</v>
      </c>
      <c r="DL7" s="982">
        <v>15.591229115055507</v>
      </c>
      <c r="DM7" s="982">
        <v>29.127540651754707</v>
      </c>
      <c r="DN7" s="982">
        <v>38.417705328818414</v>
      </c>
      <c r="DO7" s="982">
        <v>44.016476893396259</v>
      </c>
      <c r="DP7" s="982">
        <v>49.938377361210229</v>
      </c>
      <c r="DQ7" s="982">
        <v>59.880144075668731</v>
      </c>
      <c r="DR7" s="982">
        <v>-1.4515220079171516</v>
      </c>
      <c r="DS7" s="982">
        <v>2.3176260623270393</v>
      </c>
      <c r="DT7" s="982">
        <v>5.1608879425799472</v>
      </c>
      <c r="DU7" s="982">
        <v>3.8463543002803902</v>
      </c>
      <c r="DV7" s="982">
        <v>8.8843466026703499</v>
      </c>
      <c r="DW7" s="982">
        <v>8.321048930805258</v>
      </c>
      <c r="DX7" s="982">
        <v>6.1194468049728661</v>
      </c>
      <c r="DY7" s="982">
        <v>16.504168457956393</v>
      </c>
      <c r="DZ7" s="982">
        <v>14.619477591498537</v>
      </c>
      <c r="EA7" s="982">
        <v>18.474541469917547</v>
      </c>
      <c r="EB7" s="982">
        <v>18.612261262746365</v>
      </c>
      <c r="EC7" s="982">
        <v>8.0889486272148012</v>
      </c>
      <c r="ED7" s="982">
        <v>0.96713750176317403</v>
      </c>
      <c r="EE7" s="982">
        <v>-2.2070327947658148</v>
      </c>
      <c r="EF7" s="982">
        <v>-5.9094015294543034</v>
      </c>
      <c r="EG7" s="982">
        <v>4.7808856739382133</v>
      </c>
      <c r="EH7" s="982">
        <v>3.0571151453217222</v>
      </c>
      <c r="EI7" s="982">
        <v>2.3190784909395328</v>
      </c>
      <c r="EJ7" s="982">
        <v>-6.8021492146073834</v>
      </c>
      <c r="EK7" s="982">
        <v>14.016761741692592</v>
      </c>
      <c r="EL7" s="982">
        <v>16.42890556670805</v>
      </c>
      <c r="EM7" s="982">
        <v>14.956166926454948</v>
      </c>
      <c r="EN7" s="982">
        <v>27.638657389782363</v>
      </c>
      <c r="EO7" s="982">
        <v>54.764281719769627</v>
      </c>
      <c r="EP7" s="982">
        <v>7.1595515554936706E-2</v>
      </c>
      <c r="EQ7" s="982">
        <v>-2.3038439470013659</v>
      </c>
      <c r="ER7" s="982">
        <v>0.85198034981640736</v>
      </c>
      <c r="ES7" s="982">
        <v>-1.6463251325491184</v>
      </c>
      <c r="ET7" s="982">
        <v>-4.1343891431075317</v>
      </c>
      <c r="EU7" s="982">
        <v>-1.0143446266080074</v>
      </c>
      <c r="EV7" s="982">
        <v>-2.3316553749493374</v>
      </c>
      <c r="EW7" s="982">
        <v>-3.24913909609019</v>
      </c>
      <c r="EX7" s="982">
        <v>-2.0244536521454042</v>
      </c>
      <c r="EY7" s="982">
        <v>-0.45049082827383297</v>
      </c>
      <c r="EZ7" s="982">
        <v>5.1315383543052375</v>
      </c>
      <c r="FA7" s="982">
        <v>-3.4567669307286986</v>
      </c>
      <c r="FB7" s="982">
        <v>-1.6400287517000274</v>
      </c>
      <c r="FC7" s="982">
        <v>0.86995246276690019</v>
      </c>
      <c r="FD7" s="982">
        <v>0.33676252793593314</v>
      </c>
      <c r="FE7" s="982">
        <v>3.9943112338689528</v>
      </c>
      <c r="FF7" s="982">
        <v>4.2328617961115151</v>
      </c>
      <c r="FG7" s="982">
        <v>3.5530804326998702</v>
      </c>
      <c r="FH7" s="982">
        <v>8.8411584088132855</v>
      </c>
      <c r="FI7" s="982">
        <v>3.8546778447044749</v>
      </c>
      <c r="FJ7" s="982">
        <v>3.0689549319569247</v>
      </c>
      <c r="FK7" s="982">
        <v>7.316721151534038</v>
      </c>
      <c r="FL7" s="982">
        <v>10.983436934807314</v>
      </c>
      <c r="FM7" s="982">
        <v>14.466608930287784</v>
      </c>
      <c r="FN7" s="982">
        <v>7.2275421025916957</v>
      </c>
      <c r="FO7" s="982">
        <v>7.88679037570222</v>
      </c>
      <c r="FP7" s="982">
        <v>9.3595845619089602</v>
      </c>
      <c r="FQ7" s="982">
        <v>8.9619917253566665</v>
      </c>
      <c r="FR7" s="982">
        <v>8.4514754196549688</v>
      </c>
      <c r="FS7" s="982">
        <v>3.2555931371580376</v>
      </c>
      <c r="FT7" s="982">
        <v>7.3423783660541622</v>
      </c>
      <c r="FU7" s="982">
        <v>7.7990684675999065</v>
      </c>
      <c r="FV7" s="982">
        <v>10.737595877800086</v>
      </c>
      <c r="FW7" s="982">
        <v>12.125597526785917</v>
      </c>
      <c r="FX7" s="982">
        <v>12.693910414561762</v>
      </c>
      <c r="FY7" s="982">
        <v>13.730700599589039</v>
      </c>
      <c r="FZ7" s="982">
        <v>4.5672738325889997</v>
      </c>
      <c r="GA7" s="982">
        <v>6.2363260707150028</v>
      </c>
    </row>
    <row r="8" spans="1:183" ht="15.6" customHeight="1">
      <c r="A8" s="977" t="s">
        <v>548</v>
      </c>
      <c r="B8" s="985">
        <v>-81.64271313593116</v>
      </c>
      <c r="C8" s="985">
        <v>-119.27560584709475</v>
      </c>
      <c r="D8" s="985">
        <v>-88.494238143773131</v>
      </c>
      <c r="E8" s="985">
        <v>-118.06490925845952</v>
      </c>
      <c r="F8" s="985">
        <v>-113.70864549481381</v>
      </c>
      <c r="G8" s="985">
        <v>-114.93956066911619</v>
      </c>
      <c r="H8" s="985">
        <v>-99.142750002969365</v>
      </c>
      <c r="I8" s="985">
        <v>-72.014230168722762</v>
      </c>
      <c r="J8" s="985">
        <v>-72.747149985741373</v>
      </c>
      <c r="K8" s="985">
        <v>-83.903760585820862</v>
      </c>
      <c r="L8" s="985">
        <v>-125.72069061738667</v>
      </c>
      <c r="M8" s="985">
        <v>-170.12803378186919</v>
      </c>
      <c r="N8" s="985">
        <v>64.144066689356706</v>
      </c>
      <c r="O8" s="985">
        <v>111.17938733670027</v>
      </c>
      <c r="P8" s="985">
        <v>120.84784393554952</v>
      </c>
      <c r="Q8" s="985">
        <v>101.079798499554</v>
      </c>
      <c r="R8" s="985">
        <v>91.136770927931167</v>
      </c>
      <c r="S8" s="985">
        <v>43.612861703140091</v>
      </c>
      <c r="T8" s="985">
        <v>48.500521817117217</v>
      </c>
      <c r="U8" s="985">
        <v>19.665569264568539</v>
      </c>
      <c r="V8" s="985">
        <v>77.880277248612387</v>
      </c>
      <c r="W8" s="985">
        <v>92.053943146936277</v>
      </c>
      <c r="X8" s="985">
        <v>136.55776523552746</v>
      </c>
      <c r="Y8" s="985">
        <v>95.155628336911519</v>
      </c>
      <c r="Z8" s="985">
        <v>485.29920894315012</v>
      </c>
      <c r="AA8" s="985">
        <v>1283.9937308523436</v>
      </c>
      <c r="AB8" s="985">
        <v>1964.1921515628007</v>
      </c>
      <c r="AC8" s="985">
        <v>2047.4332694249176</v>
      </c>
      <c r="AD8" s="985">
        <v>2253.1611474892811</v>
      </c>
      <c r="AE8" s="985">
        <v>2207.254417676083</v>
      </c>
      <c r="AF8" s="985">
        <v>2503.4105954624201</v>
      </c>
      <c r="AG8" s="985">
        <v>3805.5158458573646</v>
      </c>
      <c r="AH8" s="985">
        <v>3622.1369900970722</v>
      </c>
      <c r="AI8" s="985">
        <v>3187.5530592180389</v>
      </c>
      <c r="AJ8" s="985">
        <v>1092.6601947755423</v>
      </c>
      <c r="AK8" s="985">
        <v>6320.5533480886679</v>
      </c>
      <c r="AL8" s="985">
        <v>23.319822973606673</v>
      </c>
      <c r="AM8" s="985">
        <v>42.88690801179321</v>
      </c>
      <c r="AN8" s="985">
        <v>15.259962016833374</v>
      </c>
      <c r="AO8" s="985">
        <v>0.90523157099150875</v>
      </c>
      <c r="AP8" s="985">
        <v>20.869223571830805</v>
      </c>
      <c r="AQ8" s="985">
        <v>61.933142989279503</v>
      </c>
      <c r="AR8" s="985">
        <v>90.88080158612911</v>
      </c>
      <c r="AS8" s="985">
        <v>76.23049187558486</v>
      </c>
      <c r="AT8" s="985">
        <v>67.449962423642958</v>
      </c>
      <c r="AU8" s="985">
        <v>86.411749623701198</v>
      </c>
      <c r="AV8" s="985">
        <v>56.50544696595005</v>
      </c>
      <c r="AW8" s="985">
        <v>58.426819241664155</v>
      </c>
      <c r="AX8" s="985">
        <v>12.549635126389344</v>
      </c>
      <c r="AY8" s="985">
        <v>3.83287492902629</v>
      </c>
      <c r="AZ8" s="985">
        <v>-15.5350829224419</v>
      </c>
      <c r="BA8" s="985">
        <v>1.0766377332207231</v>
      </c>
      <c r="BB8" s="985">
        <v>1.22697272228305</v>
      </c>
      <c r="BC8" s="985">
        <v>-23.336697527094454</v>
      </c>
      <c r="BD8" s="985">
        <v>-20.600522312303816</v>
      </c>
      <c r="BE8" s="985">
        <v>-28.311124333066918</v>
      </c>
      <c r="BF8" s="985">
        <v>-23.468340877112315</v>
      </c>
      <c r="BG8" s="985">
        <v>-28.145906196980896</v>
      </c>
      <c r="BH8" s="985">
        <v>-21.870336874373528</v>
      </c>
      <c r="BI8" s="985">
        <v>-17.944103332174453</v>
      </c>
      <c r="BJ8" s="985">
        <v>9.3091088933451118</v>
      </c>
      <c r="BK8" s="985">
        <v>8.6270982132174865</v>
      </c>
      <c r="BL8" s="985">
        <v>22.131317317365077</v>
      </c>
      <c r="BM8" s="985">
        <v>19.518403401888069</v>
      </c>
      <c r="BN8" s="985">
        <v>22.179227090472352</v>
      </c>
      <c r="BO8" s="985">
        <v>-29.645900218317596</v>
      </c>
      <c r="BP8" s="985">
        <v>3.4405785898151802</v>
      </c>
      <c r="BQ8" s="985">
        <v>18.51363842972189</v>
      </c>
      <c r="BR8" s="985">
        <v>24.156125437376506</v>
      </c>
      <c r="BS8" s="985">
        <v>5.5674259002742508</v>
      </c>
      <c r="BT8" s="985">
        <v>-30.436701761984398</v>
      </c>
      <c r="BU8" s="985">
        <v>-36.994891097972911</v>
      </c>
      <c r="BV8" s="985">
        <v>36.485715704800718</v>
      </c>
      <c r="BW8" s="985">
        <v>-41.244444909174483</v>
      </c>
      <c r="BX8" s="985">
        <v>54.19710253734992</v>
      </c>
      <c r="BY8" s="985">
        <v>70.904818847954161</v>
      </c>
      <c r="BZ8" s="985">
        <v>-97.137136357353612</v>
      </c>
      <c r="CA8" s="985">
        <v>17.892733731352887</v>
      </c>
      <c r="CB8" s="985">
        <v>-150.61212050116347</v>
      </c>
      <c r="CC8" s="985">
        <v>-127.58448514680987</v>
      </c>
      <c r="CD8" s="985">
        <v>-176.8366547522464</v>
      </c>
      <c r="CE8" s="985">
        <v>-392.16589908122984</v>
      </c>
      <c r="CF8" s="985">
        <v>-619.45474197756846</v>
      </c>
      <c r="CG8" s="985">
        <v>-732.81499080110279</v>
      </c>
      <c r="CH8" s="985">
        <v>-34.18018939100336</v>
      </c>
      <c r="CI8" s="985">
        <v>-27.493184498986079</v>
      </c>
      <c r="CJ8" s="985">
        <v>-29.536620589877899</v>
      </c>
      <c r="CK8" s="985">
        <v>-42.242878174662586</v>
      </c>
      <c r="CL8" s="985">
        <v>-25.818408465010393</v>
      </c>
      <c r="CM8" s="985">
        <v>-35.029988988535543</v>
      </c>
      <c r="CN8" s="985">
        <v>-41.61084731361219</v>
      </c>
      <c r="CO8" s="985">
        <v>-28.855137980600713</v>
      </c>
      <c r="CP8" s="985">
        <v>-27.173446943433444</v>
      </c>
      <c r="CQ8" s="985">
        <v>-35.581401403822369</v>
      </c>
      <c r="CR8" s="985">
        <v>-13.457017620541173</v>
      </c>
      <c r="CS8" s="985">
        <v>-22.300172467567247</v>
      </c>
      <c r="CT8" s="985">
        <v>-2.1574958701643996</v>
      </c>
      <c r="CU8" s="985">
        <v>-3.7137000300993166</v>
      </c>
      <c r="CV8" s="985">
        <v>-5.6370199091958355</v>
      </c>
      <c r="CW8" s="985">
        <v>-22.23793292970781</v>
      </c>
      <c r="CX8" s="985">
        <v>-30.642245074511809</v>
      </c>
      <c r="CY8" s="985">
        <v>-14.691290505235481</v>
      </c>
      <c r="CZ8" s="985">
        <v>-2.7658467848077959</v>
      </c>
      <c r="DA8" s="985">
        <v>-26.099994063029801</v>
      </c>
      <c r="DB8" s="985">
        <v>-36.375789391506011</v>
      </c>
      <c r="DC8" s="985">
        <v>-45.201365657504041</v>
      </c>
      <c r="DD8" s="985">
        <v>-53.515568022413106</v>
      </c>
      <c r="DE8" s="985">
        <v>-31.210009287625322</v>
      </c>
      <c r="DF8" s="985">
        <v>-12.846928769686521</v>
      </c>
      <c r="DG8" s="985">
        <v>-33.318373077094307</v>
      </c>
      <c r="DH8" s="985">
        <v>-16.032358564465522</v>
      </c>
      <c r="DI8" s="985">
        <v>-7.5300138787987692</v>
      </c>
      <c r="DJ8" s="985">
        <v>-4.9879051456029488</v>
      </c>
      <c r="DK8" s="985">
        <v>-1.3620909638820253</v>
      </c>
      <c r="DL8" s="985">
        <v>-6.2576958616268294</v>
      </c>
      <c r="DM8" s="985">
        <v>-5.5704946224241247</v>
      </c>
      <c r="DN8" s="985">
        <v>4.8452976203741809</v>
      </c>
      <c r="DO8" s="985">
        <v>12.406879632438592</v>
      </c>
      <c r="DP8" s="985">
        <v>17.454971020114652</v>
      </c>
      <c r="DQ8" s="985">
        <v>25.916171527433274</v>
      </c>
      <c r="DR8" s="985">
        <v>0.98484684337635864</v>
      </c>
      <c r="DS8" s="985">
        <v>14.091838023174423</v>
      </c>
      <c r="DT8" s="985">
        <v>24.375084103157054</v>
      </c>
      <c r="DU8" s="985">
        <v>18.77782284069507</v>
      </c>
      <c r="DV8" s="985">
        <v>37.803427021653121</v>
      </c>
      <c r="DW8" s="985">
        <v>32.705672172968889</v>
      </c>
      <c r="DX8" s="985">
        <v>33.512218829089306</v>
      </c>
      <c r="DY8" s="985">
        <v>59.566404224626439</v>
      </c>
      <c r="DZ8" s="985">
        <v>43.819779311671176</v>
      </c>
      <c r="EA8" s="985">
        <v>48.26917980719977</v>
      </c>
      <c r="EB8" s="985">
        <v>39.647567487981547</v>
      </c>
      <c r="EC8" s="985">
        <v>43.492992409869558</v>
      </c>
      <c r="ED8" s="985">
        <v>37.232984438626723</v>
      </c>
      <c r="EE8" s="985">
        <v>34.879284132999146</v>
      </c>
      <c r="EF8" s="985">
        <v>-8.9225490763191146</v>
      </c>
      <c r="EG8" s="985">
        <v>25.277545995838057</v>
      </c>
      <c r="EH8" s="985">
        <v>18.090350521805043</v>
      </c>
      <c r="EI8" s="985">
        <v>5.2177366108834375</v>
      </c>
      <c r="EJ8" s="985">
        <v>-52.531513202728867</v>
      </c>
      <c r="EK8" s="985">
        <v>10.314106276915817</v>
      </c>
      <c r="EL8" s="985">
        <v>8.6987957283075747</v>
      </c>
      <c r="EM8" s="985">
        <v>-40.325183019794167</v>
      </c>
      <c r="EN8" s="985">
        <v>-16.793279271062232</v>
      </c>
      <c r="EO8" s="985">
        <v>22.600845362545648</v>
      </c>
      <c r="EP8" s="985">
        <v>-43.517265897170347</v>
      </c>
      <c r="EQ8" s="985">
        <v>-12.636001351891732</v>
      </c>
      <c r="ER8" s="985">
        <v>17.052655626938169</v>
      </c>
      <c r="ES8" s="985">
        <v>-21.884638733164547</v>
      </c>
      <c r="ET8" s="985">
        <v>-80.796433291677076</v>
      </c>
      <c r="EU8" s="985">
        <v>-63.148117264754596</v>
      </c>
      <c r="EV8" s="985">
        <v>-93.960391149129222</v>
      </c>
      <c r="EW8" s="985">
        <v>-92.337663365023687</v>
      </c>
      <c r="EX8" s="985">
        <v>-81.174247982688939</v>
      </c>
      <c r="EY8" s="985">
        <v>-79.243247749851449</v>
      </c>
      <c r="EZ8" s="985">
        <v>-38.227317196048695</v>
      </c>
      <c r="FA8" s="985">
        <v>-138.04239600653992</v>
      </c>
      <c r="FB8" s="985">
        <v>-2.0054676335146504</v>
      </c>
      <c r="FC8" s="985">
        <v>7.216557883175664</v>
      </c>
      <c r="FD8" s="985">
        <v>-2.7474865389153584</v>
      </c>
      <c r="FE8" s="985">
        <v>10.221589834510397</v>
      </c>
      <c r="FF8" s="985">
        <v>8.3156699632455755</v>
      </c>
      <c r="FG8" s="985">
        <v>-3.6313539817913565</v>
      </c>
      <c r="FH8" s="985">
        <v>19.474426947527284</v>
      </c>
      <c r="FI8" s="985">
        <v>-18.747302239538552</v>
      </c>
      <c r="FJ8" s="985">
        <v>-30.070843150161558</v>
      </c>
      <c r="FK8" s="985">
        <v>-7.9713502294000982</v>
      </c>
      <c r="FL8" s="985">
        <v>3.8586345335678431</v>
      </c>
      <c r="FM8" s="985">
        <v>32.495343868686106</v>
      </c>
      <c r="FN8" s="985">
        <v>71.108942788567248</v>
      </c>
      <c r="FO8" s="985">
        <v>56.98190913575359</v>
      </c>
      <c r="FP8" s="985">
        <v>62.651281924125122</v>
      </c>
      <c r="FQ8" s="985">
        <v>43.341899359280717</v>
      </c>
      <c r="FR8" s="985">
        <v>41.336200352817251</v>
      </c>
      <c r="FS8" s="985">
        <v>-19.159890325208284</v>
      </c>
      <c r="FT8" s="985">
        <v>-0.53635495188755844</v>
      </c>
      <c r="FU8" s="985">
        <v>-5.432133600646682</v>
      </c>
      <c r="FV8" s="985">
        <v>4.2999856822253832</v>
      </c>
      <c r="FW8" s="985">
        <v>5.1020072306010924</v>
      </c>
      <c r="FX8" s="985">
        <v>-5.5510631701612363</v>
      </c>
      <c r="FY8" s="985">
        <v>1.8903212676338523</v>
      </c>
      <c r="FZ8" s="985">
        <v>44.542112202550953</v>
      </c>
      <c r="GA8" s="985">
        <v>31.300987740734524</v>
      </c>
    </row>
    <row r="9" spans="1:183" ht="15.6" customHeight="1">
      <c r="A9" s="977" t="s">
        <v>610</v>
      </c>
      <c r="B9" s="985">
        <v>-3.1486730001546426</v>
      </c>
      <c r="C9" s="985">
        <v>2.0733512764814606</v>
      </c>
      <c r="D9" s="985">
        <v>5.049247534355934</v>
      </c>
      <c r="E9" s="985">
        <v>9.7519604559306732</v>
      </c>
      <c r="F9" s="985">
        <v>10.755160635223431</v>
      </c>
      <c r="G9" s="985">
        <v>14.745570452442136</v>
      </c>
      <c r="H9" s="985">
        <v>20.002171993520715</v>
      </c>
      <c r="I9" s="985">
        <v>24.502338519188747</v>
      </c>
      <c r="J9" s="985">
        <v>23.945462874707943</v>
      </c>
      <c r="K9" s="985">
        <v>29.22755387884191</v>
      </c>
      <c r="L9" s="985">
        <v>30.32174442187392</v>
      </c>
      <c r="M9" s="985">
        <v>30.930292536201272</v>
      </c>
      <c r="N9" s="985">
        <v>8.2420094580298873</v>
      </c>
      <c r="O9" s="985">
        <v>15.602511067505695</v>
      </c>
      <c r="P9" s="985">
        <v>19.723205394617292</v>
      </c>
      <c r="Q9" s="985">
        <v>19.212887887027126</v>
      </c>
      <c r="R9" s="985">
        <v>24.362270900324916</v>
      </c>
      <c r="S9" s="985">
        <v>27.277297120896506</v>
      </c>
      <c r="T9" s="985">
        <v>30.421467060066128</v>
      </c>
      <c r="U9" s="985">
        <v>32.36748565230122</v>
      </c>
      <c r="V9" s="985">
        <v>39.690873261225022</v>
      </c>
      <c r="W9" s="985">
        <v>38.261027866540616</v>
      </c>
      <c r="X9" s="985">
        <v>41.570163833480272</v>
      </c>
      <c r="Y9" s="985">
        <v>43.455901541019628</v>
      </c>
      <c r="Z9" s="985"/>
      <c r="AA9" s="985"/>
      <c r="AB9" s="985"/>
      <c r="AC9" s="985"/>
      <c r="AD9" s="985"/>
      <c r="AE9" s="985"/>
      <c r="AF9" s="985"/>
      <c r="AG9" s="985"/>
      <c r="AH9" s="985"/>
      <c r="AI9" s="985"/>
      <c r="AJ9" s="985"/>
      <c r="AK9" s="985"/>
      <c r="AL9" s="985">
        <v>7.7402943682324477</v>
      </c>
      <c r="AM9" s="985">
        <v>8.6599165210673448</v>
      </c>
      <c r="AN9" s="985">
        <v>7.1737098593886719</v>
      </c>
      <c r="AO9" s="985">
        <v>10.020275966163572</v>
      </c>
      <c r="AP9" s="985">
        <v>9.5036515886118718</v>
      </c>
      <c r="AQ9" s="985">
        <v>11.537881654859531</v>
      </c>
      <c r="AR9" s="985">
        <v>15.638148865706228</v>
      </c>
      <c r="AS9" s="985">
        <v>17.18083401716812</v>
      </c>
      <c r="AT9" s="985">
        <v>11.440608494519738</v>
      </c>
      <c r="AU9" s="985">
        <v>23.407111455873835</v>
      </c>
      <c r="AV9" s="985">
        <v>27.635538174196306</v>
      </c>
      <c r="AW9" s="985">
        <v>26.80910657578908</v>
      </c>
      <c r="AX9" s="985">
        <v>4.0699248703817359</v>
      </c>
      <c r="AY9" s="985">
        <v>6.4990883036011526</v>
      </c>
      <c r="AZ9" s="985">
        <v>9.0027735960076374</v>
      </c>
      <c r="BA9" s="985">
        <v>12.910328767637356</v>
      </c>
      <c r="BB9" s="985">
        <v>15.920880689958947</v>
      </c>
      <c r="BC9" s="985">
        <v>14.999052222545993</v>
      </c>
      <c r="BD9" s="985">
        <v>20.706335871240483</v>
      </c>
      <c r="BE9" s="985">
        <v>20.914266049869006</v>
      </c>
      <c r="BF9" s="985">
        <v>22.884045785794655</v>
      </c>
      <c r="BG9" s="985">
        <v>25.763591216975136</v>
      </c>
      <c r="BH9" s="985">
        <v>27.320258135403392</v>
      </c>
      <c r="BI9" s="985">
        <v>26.605293723168721</v>
      </c>
      <c r="BJ9" s="985">
        <v>4.7581040137883921</v>
      </c>
      <c r="BK9" s="985">
        <v>5.7890148222273927</v>
      </c>
      <c r="BL9" s="985">
        <v>8.6227972816169842</v>
      </c>
      <c r="BM9" s="985">
        <v>12.281546753640949</v>
      </c>
      <c r="BN9" s="985">
        <v>16.598722021612154</v>
      </c>
      <c r="BO9" s="985">
        <v>19.962792191876822</v>
      </c>
      <c r="BP9" s="985">
        <v>24.327645850092232</v>
      </c>
      <c r="BQ9" s="985">
        <v>26.459976481030608</v>
      </c>
      <c r="BR9" s="985">
        <v>29.441433630398013</v>
      </c>
      <c r="BS9" s="985">
        <v>26.23637812547047</v>
      </c>
      <c r="BT9" s="985">
        <v>32.39716777990251</v>
      </c>
      <c r="BU9" s="985">
        <v>30.819428847579204</v>
      </c>
      <c r="BV9" s="985">
        <v>-1.2777055141125853</v>
      </c>
      <c r="BW9" s="985">
        <v>-44.509292926452872</v>
      </c>
      <c r="BX9" s="985">
        <v>5.9581269752165751</v>
      </c>
      <c r="BY9" s="985">
        <v>8.2896657056047029</v>
      </c>
      <c r="BZ9" s="985">
        <v>17.123526161893892</v>
      </c>
      <c r="CA9" s="985">
        <v>14.762938191994294</v>
      </c>
      <c r="CB9" s="985">
        <v>18.80282151472278</v>
      </c>
      <c r="CC9" s="985">
        <v>26.674363541586771</v>
      </c>
      <c r="CD9" s="985">
        <v>28.112715403973581</v>
      </c>
      <c r="CE9" s="985">
        <v>31.21736448233327</v>
      </c>
      <c r="CF9" s="985">
        <v>32.124457832157525</v>
      </c>
      <c r="CG9" s="985">
        <v>32.055384924945187</v>
      </c>
      <c r="CH9" s="985">
        <v>-11.86837527837735</v>
      </c>
      <c r="CI9" s="985">
        <v>-10.545093028583794</v>
      </c>
      <c r="CJ9" s="985">
        <v>15.018774334138737</v>
      </c>
      <c r="CK9" s="985">
        <v>21.153048223525115</v>
      </c>
      <c r="CL9" s="985">
        <v>29.217047947227062</v>
      </c>
      <c r="CM9" s="985">
        <v>32.174989078081339</v>
      </c>
      <c r="CN9" s="985">
        <v>44.455110474021069</v>
      </c>
      <c r="CO9" s="985">
        <v>47.480686521769734</v>
      </c>
      <c r="CP9" s="985">
        <v>58.561017829763749</v>
      </c>
      <c r="CQ9" s="985">
        <v>66.57313573992252</v>
      </c>
      <c r="CR9" s="985">
        <v>77.783340055764668</v>
      </c>
      <c r="CS9" s="985">
        <v>90.760524033847119</v>
      </c>
      <c r="CT9" s="985">
        <v>5.5710791971852727</v>
      </c>
      <c r="CU9" s="985">
        <v>13.500444087670271</v>
      </c>
      <c r="CV9" s="985">
        <v>17.948506970801994</v>
      </c>
      <c r="CW9" s="985">
        <v>28.427285785262452</v>
      </c>
      <c r="CX9" s="985">
        <v>34.226487680755497</v>
      </c>
      <c r="CY9" s="985">
        <v>33.578295584696953</v>
      </c>
      <c r="CZ9" s="985">
        <v>45.175469562965496</v>
      </c>
      <c r="DA9" s="985">
        <v>46.836112854653074</v>
      </c>
      <c r="DB9" s="985">
        <v>47.816470965547879</v>
      </c>
      <c r="DC9" s="985">
        <v>52.149496758900838</v>
      </c>
      <c r="DD9" s="985">
        <v>57.676716023533267</v>
      </c>
      <c r="DE9" s="985">
        <v>59.382909966907548</v>
      </c>
      <c r="DF9" s="985">
        <v>5.5714108555403854</v>
      </c>
      <c r="DG9" s="985">
        <v>5.0676428630279382</v>
      </c>
      <c r="DH9" s="985">
        <v>2.0707565622313298</v>
      </c>
      <c r="DI9" s="985">
        <v>3.9749138213563482</v>
      </c>
      <c r="DJ9" s="985">
        <v>5.580924574995783</v>
      </c>
      <c r="DK9" s="985">
        <v>6.1715083667295092</v>
      </c>
      <c r="DL9" s="985">
        <v>11.992303781286946</v>
      </c>
      <c r="DM9" s="985">
        <v>20.04415845963943</v>
      </c>
      <c r="DN9" s="985">
        <v>21.735885796911095</v>
      </c>
      <c r="DO9" s="985">
        <v>22.260144998131736</v>
      </c>
      <c r="DP9" s="985">
        <v>23.952116613926595</v>
      </c>
      <c r="DQ9" s="985">
        <v>26.797866937525182</v>
      </c>
      <c r="DR9" s="985">
        <v>-1.343901426374646</v>
      </c>
      <c r="DS9" s="985">
        <v>-1.4665823161503864</v>
      </c>
      <c r="DT9" s="985">
        <v>-1.6504419277664828</v>
      </c>
      <c r="DU9" s="985">
        <v>-1.3710373370663445</v>
      </c>
      <c r="DV9" s="985">
        <v>-1.882383084603487</v>
      </c>
      <c r="DW9" s="985">
        <v>-1.1401778913145908</v>
      </c>
      <c r="DX9" s="985">
        <v>-3.0200644163560209</v>
      </c>
      <c r="DY9" s="985">
        <v>-1.038567672917623</v>
      </c>
      <c r="DZ9" s="985">
        <v>1.1427226863604152</v>
      </c>
      <c r="EA9" s="985">
        <v>3.0826829697494134</v>
      </c>
      <c r="EB9" s="985">
        <v>5.176884522932049</v>
      </c>
      <c r="EC9" s="985">
        <v>-3.8064315286264137</v>
      </c>
      <c r="ED9" s="985">
        <v>-4.2077589930681167</v>
      </c>
      <c r="EE9" s="985">
        <v>-6.6330793710649099</v>
      </c>
      <c r="EF9" s="985">
        <v>-3.9001459223361001</v>
      </c>
      <c r="EG9" s="985">
        <v>0.7089281830490276</v>
      </c>
      <c r="EH9" s="985">
        <v>0.19230895108625709</v>
      </c>
      <c r="EI9" s="985">
        <v>1.2980807539826378</v>
      </c>
      <c r="EJ9" s="985">
        <v>1.2356670559299396</v>
      </c>
      <c r="EK9" s="985">
        <v>10.720706199718723</v>
      </c>
      <c r="EL9" s="985">
        <v>13.02490456488777</v>
      </c>
      <c r="EM9" s="985">
        <v>18.392858376382801</v>
      </c>
      <c r="EN9" s="985">
        <v>26.169455032280357</v>
      </c>
      <c r="EO9" s="985">
        <v>44.283777872551703</v>
      </c>
      <c r="EP9" s="985">
        <v>3.2287958016749951</v>
      </c>
      <c r="EQ9" s="985">
        <v>-1.2181642132570731</v>
      </c>
      <c r="ER9" s="985">
        <v>-0.44915095583852799</v>
      </c>
      <c r="ES9" s="985">
        <v>6.3671863629107373E-2</v>
      </c>
      <c r="ET9" s="985">
        <v>2.0375404078974384</v>
      </c>
      <c r="EU9" s="985">
        <v>3.6483465290865027</v>
      </c>
      <c r="EV9" s="985">
        <v>4.6658952248350172</v>
      </c>
      <c r="EW9" s="985">
        <v>3.6971613621307289</v>
      </c>
      <c r="EX9" s="985">
        <v>4.0216025439967575</v>
      </c>
      <c r="EY9" s="985">
        <v>5.3408594266713711</v>
      </c>
      <c r="EZ9" s="985">
        <v>7.5366112076115712</v>
      </c>
      <c r="FA9" s="985">
        <v>6.8259883769287661</v>
      </c>
      <c r="FB9" s="985">
        <v>-1.0497057634065106</v>
      </c>
      <c r="FC9" s="985">
        <v>-0.4395133679068301</v>
      </c>
      <c r="FD9" s="985">
        <v>0.72713619772863969</v>
      </c>
      <c r="FE9" s="985">
        <v>1.692300118453604</v>
      </c>
      <c r="FF9" s="985">
        <v>2.2008513415342903</v>
      </c>
      <c r="FG9" s="985">
        <v>3.5657554350922611</v>
      </c>
      <c r="FH9" s="985">
        <v>4.2559554085775106</v>
      </c>
      <c r="FI9" s="985">
        <v>6.2662722086291121</v>
      </c>
      <c r="FJ9" s="985">
        <v>7.4414281586994875</v>
      </c>
      <c r="FK9" s="985">
        <v>7.4227266313466265</v>
      </c>
      <c r="FL9" s="985">
        <v>8.5800287138549436</v>
      </c>
      <c r="FM9" s="985">
        <v>6.8619599653823817</v>
      </c>
      <c r="FN9" s="985">
        <v>-0.78568955000118001</v>
      </c>
      <c r="FO9" s="985">
        <v>1.2512116040741965</v>
      </c>
      <c r="FP9" s="985">
        <v>1.993415969352514</v>
      </c>
      <c r="FQ9" s="985">
        <v>3.6116981019509438</v>
      </c>
      <c r="FR9" s="985">
        <v>3.3585716473792191</v>
      </c>
      <c r="FS9" s="985">
        <v>4.8824828018730235</v>
      </c>
      <c r="FT9" s="985">
        <v>6.6461734964271386</v>
      </c>
      <c r="FU9" s="985">
        <v>7.5569488802601432</v>
      </c>
      <c r="FV9" s="985">
        <v>9.1993646857486926</v>
      </c>
      <c r="FW9" s="985">
        <v>10.36334347706619</v>
      </c>
      <c r="FX9" s="985">
        <v>11.963251007160578</v>
      </c>
      <c r="FY9" s="985">
        <v>12.132787863956407</v>
      </c>
      <c r="FZ9" s="985">
        <v>0.17198564159727445</v>
      </c>
      <c r="GA9" s="985">
        <v>2.8767379056550895</v>
      </c>
    </row>
    <row r="10" spans="1:183" ht="15.6" customHeight="1">
      <c r="A10" s="977" t="s">
        <v>611</v>
      </c>
      <c r="B10" s="985">
        <v>-23.665429631744221</v>
      </c>
      <c r="C10" s="985">
        <v>-25.877819012275193</v>
      </c>
      <c r="D10" s="985">
        <v>59.606051955466718</v>
      </c>
      <c r="E10" s="985">
        <v>222.27614425730326</v>
      </c>
      <c r="F10" s="985">
        <v>151.02769055095632</v>
      </c>
      <c r="G10" s="985">
        <v>192.61109525168902</v>
      </c>
      <c r="H10" s="985">
        <v>351.36073841469215</v>
      </c>
      <c r="I10" s="985">
        <v>389.98001712817575</v>
      </c>
      <c r="J10" s="985">
        <v>310.03901417832338</v>
      </c>
      <c r="K10" s="985">
        <v>224.67408887620132</v>
      </c>
      <c r="L10" s="985">
        <v>254.02512132457892</v>
      </c>
      <c r="M10" s="985">
        <v>259.89627937957937</v>
      </c>
      <c r="N10" s="985">
        <v>112.53123223563317</v>
      </c>
      <c r="O10" s="985">
        <v>50.836164615364289</v>
      </c>
      <c r="P10" s="985">
        <v>197.82795499914067</v>
      </c>
      <c r="Q10" s="985">
        <v>173.90637600306701</v>
      </c>
      <c r="R10" s="985">
        <v>269.00308025858305</v>
      </c>
      <c r="S10" s="985">
        <v>276.53715479290884</v>
      </c>
      <c r="T10" s="985">
        <v>176.50146080932805</v>
      </c>
      <c r="U10" s="985">
        <v>130.50381396824557</v>
      </c>
      <c r="V10" s="985">
        <v>158.19970122813746</v>
      </c>
      <c r="W10" s="985">
        <v>155.36269053316238</v>
      </c>
      <c r="X10" s="985">
        <v>125.18408841531932</v>
      </c>
      <c r="Y10" s="985">
        <v>254.24824504580727</v>
      </c>
      <c r="Z10" s="985">
        <v>-27.914197429505446</v>
      </c>
      <c r="AA10" s="985">
        <v>-2.3189682196115817</v>
      </c>
      <c r="AB10" s="985">
        <v>-38.530922064157863</v>
      </c>
      <c r="AC10" s="985">
        <v>-23.797972862026231</v>
      </c>
      <c r="AD10" s="985">
        <v>-22.006687465480425</v>
      </c>
      <c r="AE10" s="985">
        <v>-54.304682718574135</v>
      </c>
      <c r="AF10" s="985">
        <v>-51.287859563224906</v>
      </c>
      <c r="AG10" s="985">
        <v>-23.500918033765721</v>
      </c>
      <c r="AH10" s="985">
        <v>-18.221104327446952</v>
      </c>
      <c r="AI10" s="985">
        <v>-30.623516591780977</v>
      </c>
      <c r="AJ10" s="985">
        <v>-42.460181218372611</v>
      </c>
      <c r="AK10" s="985">
        <v>-35.339821767103039</v>
      </c>
      <c r="AL10" s="985">
        <v>-3.9875105329377827</v>
      </c>
      <c r="AM10" s="985">
        <v>-2.2589544399939854</v>
      </c>
      <c r="AN10" s="985">
        <v>-21.955259543130211</v>
      </c>
      <c r="AO10" s="985">
        <v>-30.73944109057749</v>
      </c>
      <c r="AP10" s="985">
        <v>-20.984497824154765</v>
      </c>
      <c r="AQ10" s="985">
        <v>-1.8001223552225933</v>
      </c>
      <c r="AR10" s="985">
        <v>-10.328627659206068</v>
      </c>
      <c r="AS10" s="985">
        <v>36.278900649867843</v>
      </c>
      <c r="AT10" s="985">
        <v>-11.065067583946055</v>
      </c>
      <c r="AU10" s="985">
        <v>-42.031904701441711</v>
      </c>
      <c r="AV10" s="985">
        <v>-2.91863377696719</v>
      </c>
      <c r="AW10" s="985">
        <v>16.785174240762775</v>
      </c>
      <c r="AX10" s="985">
        <v>5.6832502260945192</v>
      </c>
      <c r="AY10" s="985">
        <v>7.8092800063256895</v>
      </c>
      <c r="AZ10" s="985">
        <v>-13.961027729319145</v>
      </c>
      <c r="BA10" s="985">
        <v>-15.159946429189183</v>
      </c>
      <c r="BB10" s="985">
        <v>-11.123356181646557</v>
      </c>
      <c r="BC10" s="985">
        <v>1.6135488685389912</v>
      </c>
      <c r="BD10" s="985">
        <v>1.0061823878546399</v>
      </c>
      <c r="BE10" s="985">
        <v>15.684782232677202</v>
      </c>
      <c r="BF10" s="985">
        <v>17.418420649471944</v>
      </c>
      <c r="BG10" s="985">
        <v>26.553627643329094</v>
      </c>
      <c r="BH10" s="985">
        <v>7.8147161587158784</v>
      </c>
      <c r="BI10" s="985">
        <v>21.729289494882607</v>
      </c>
      <c r="BJ10" s="985">
        <v>9.4609407351472381</v>
      </c>
      <c r="BK10" s="985">
        <v>5.5948002176048783</v>
      </c>
      <c r="BL10" s="985">
        <v>-13.029904432481601</v>
      </c>
      <c r="BM10" s="985">
        <v>14.248654178744536</v>
      </c>
      <c r="BN10" s="985">
        <v>11.272826184038506</v>
      </c>
      <c r="BO10" s="985">
        <v>-16.793332196591411</v>
      </c>
      <c r="BP10" s="985">
        <v>44.40032803124415</v>
      </c>
      <c r="BQ10" s="985">
        <v>34.85900340210619</v>
      </c>
      <c r="BR10" s="985">
        <v>84.635308828425025</v>
      </c>
      <c r="BS10" s="985">
        <v>129.79725395626787</v>
      </c>
      <c r="BT10" s="985">
        <v>116.9471983371089</v>
      </c>
      <c r="BU10" s="985">
        <v>121.36668858954681</v>
      </c>
      <c r="BV10" s="985">
        <v>19.911037915439433</v>
      </c>
      <c r="BW10" s="985">
        <v>-49.877131528465007</v>
      </c>
      <c r="BX10" s="985">
        <v>48.182712657675332</v>
      </c>
      <c r="BY10" s="985">
        <v>27.779327887673173</v>
      </c>
      <c r="BZ10" s="985">
        <v>12.608981671331064</v>
      </c>
      <c r="CA10" s="985">
        <v>-22.604877252570308</v>
      </c>
      <c r="CB10" s="985">
        <v>-16.53504528065201</v>
      </c>
      <c r="CC10" s="985">
        <v>-11.559495732358153</v>
      </c>
      <c r="CD10" s="985">
        <v>29.7176167228472</v>
      </c>
      <c r="CE10" s="985">
        <v>39.923714297242086</v>
      </c>
      <c r="CF10" s="985">
        <v>68.984197254184195</v>
      </c>
      <c r="CG10" s="985">
        <v>47.913799411534931</v>
      </c>
      <c r="CH10" s="985">
        <v>-11.790745935705235</v>
      </c>
      <c r="CI10" s="985">
        <v>-39.361676830722786</v>
      </c>
      <c r="CJ10" s="985">
        <v>-33.695778153219997</v>
      </c>
      <c r="CK10" s="985">
        <v>-36.812448739404488</v>
      </c>
      <c r="CL10" s="985">
        <v>-57.380563909807151</v>
      </c>
      <c r="CM10" s="985">
        <v>-50.05821341112371</v>
      </c>
      <c r="CN10" s="985">
        <v>-41.056500183032448</v>
      </c>
      <c r="CO10" s="985">
        <v>-31.120910515203065</v>
      </c>
      <c r="CP10" s="985">
        <v>-26.850484356745348</v>
      </c>
      <c r="CQ10" s="985">
        <v>-23.391683301176286</v>
      </c>
      <c r="CR10" s="985">
        <v>13.932229069684476</v>
      </c>
      <c r="CS10" s="985">
        <v>8.8047444339550012</v>
      </c>
      <c r="CT10" s="985">
        <v>19.129444364754875</v>
      </c>
      <c r="CU10" s="985">
        <v>8.1844874165812556</v>
      </c>
      <c r="CV10" s="985">
        <v>16.234176909220068</v>
      </c>
      <c r="CW10" s="985">
        <v>-5.9768620977845304</v>
      </c>
      <c r="CX10" s="985">
        <v>24.589420890168654</v>
      </c>
      <c r="CY10" s="985">
        <v>13.271603010043295</v>
      </c>
      <c r="CZ10" s="985">
        <v>45.356029287923036</v>
      </c>
      <c r="DA10" s="985">
        <v>13.502469357734654</v>
      </c>
      <c r="DB10" s="985">
        <v>9.5570904677049029</v>
      </c>
      <c r="DC10" s="985">
        <v>31.077007346170635</v>
      </c>
      <c r="DD10" s="985">
        <v>69.831386505268213</v>
      </c>
      <c r="DE10" s="985">
        <v>70.665520764749985</v>
      </c>
      <c r="DF10" s="985">
        <v>76.468264005706146</v>
      </c>
      <c r="DG10" s="985">
        <v>73.773151937631468</v>
      </c>
      <c r="DH10" s="985">
        <v>40.800296876778134</v>
      </c>
      <c r="DI10" s="985">
        <v>42.670024464602989</v>
      </c>
      <c r="DJ10" s="985">
        <v>66.974372359968584</v>
      </c>
      <c r="DK10" s="985">
        <v>68.03721202462188</v>
      </c>
      <c r="DL10" s="985">
        <v>83.179356041290035</v>
      </c>
      <c r="DM10" s="985">
        <v>87.237296834875266</v>
      </c>
      <c r="DN10" s="985">
        <v>96.942804275393115</v>
      </c>
      <c r="DO10" s="985">
        <v>88.890964629805993</v>
      </c>
      <c r="DP10" s="985">
        <v>102.06321654221341</v>
      </c>
      <c r="DQ10" s="985">
        <v>107.20727931677267</v>
      </c>
      <c r="DR10" s="985">
        <v>-2.3577003005038979E-2</v>
      </c>
      <c r="DS10" s="985">
        <v>-1.8145544550486365</v>
      </c>
      <c r="DT10" s="985">
        <v>3.7026271491905494</v>
      </c>
      <c r="DU10" s="985">
        <v>6.7754987566169733</v>
      </c>
      <c r="DV10" s="985">
        <v>1.752885231951274</v>
      </c>
      <c r="DW10" s="985">
        <v>2.8495485465770467</v>
      </c>
      <c r="DX10" s="985">
        <v>-7.6136468302795599</v>
      </c>
      <c r="DY10" s="985">
        <v>-5.0267938964039178</v>
      </c>
      <c r="DZ10" s="985">
        <v>9.962782088593519</v>
      </c>
      <c r="EA10" s="985">
        <v>24.00938962484209</v>
      </c>
      <c r="EB10" s="985">
        <v>17.829009267452346</v>
      </c>
      <c r="EC10" s="985">
        <v>19.168837169457817</v>
      </c>
      <c r="ED10" s="985">
        <v>5.7418258393368822</v>
      </c>
      <c r="EE10" s="985">
        <v>-3.8558430860464772</v>
      </c>
      <c r="EF10" s="985">
        <v>1.8825470941555411</v>
      </c>
      <c r="EG10" s="985">
        <v>-1.5187201581147847</v>
      </c>
      <c r="EH10" s="985">
        <v>2.5736679004469099</v>
      </c>
      <c r="EI10" s="985">
        <v>13.636231383433621</v>
      </c>
      <c r="EJ10" s="985">
        <v>2.5436524567192947E-2</v>
      </c>
      <c r="EK10" s="985">
        <v>11.374491690954731</v>
      </c>
      <c r="EL10" s="985">
        <v>8.2071919427539992</v>
      </c>
      <c r="EM10" s="985">
        <v>17.040211120695105</v>
      </c>
      <c r="EN10" s="985">
        <v>9.6555435324884886</v>
      </c>
      <c r="EO10" s="985">
        <v>38.779075849611424</v>
      </c>
      <c r="EP10" s="985">
        <v>-3.7155760310275521</v>
      </c>
      <c r="EQ10" s="985">
        <v>-0.9915878849297175</v>
      </c>
      <c r="ER10" s="985">
        <v>4.8508900742046182</v>
      </c>
      <c r="ES10" s="985">
        <v>7.5793406272155837</v>
      </c>
      <c r="ET10" s="985">
        <v>11.479248531336221</v>
      </c>
      <c r="EU10" s="985">
        <v>14.23467259748608</v>
      </c>
      <c r="EV10" s="985">
        <v>15.428080747560108</v>
      </c>
      <c r="EW10" s="985">
        <v>13.133937147468064</v>
      </c>
      <c r="EX10" s="985">
        <v>16.720375509499789</v>
      </c>
      <c r="EY10" s="985">
        <v>19.880307780455389</v>
      </c>
      <c r="EZ10" s="985">
        <v>25.647573199719602</v>
      </c>
      <c r="FA10" s="985">
        <v>29.745725841015073</v>
      </c>
      <c r="FB10" s="985">
        <v>2.2235400027819252</v>
      </c>
      <c r="FC10" s="985">
        <v>-2.4397135453140297</v>
      </c>
      <c r="FD10" s="985">
        <v>-0.5804269351011726</v>
      </c>
      <c r="FE10" s="985">
        <v>3.7532362315590126</v>
      </c>
      <c r="FF10" s="985">
        <v>-2.0628701893976844</v>
      </c>
      <c r="FG10" s="985">
        <v>-0.72751219937802147</v>
      </c>
      <c r="FH10" s="985">
        <v>8.6380259757594526</v>
      </c>
      <c r="FI10" s="985">
        <v>8.8669161622409476</v>
      </c>
      <c r="FJ10" s="985">
        <v>5.8632568171367403</v>
      </c>
      <c r="FK10" s="985">
        <v>6.387654098051982</v>
      </c>
      <c r="FL10" s="985">
        <v>9.9602637926621469</v>
      </c>
      <c r="FM10" s="985">
        <v>17.007236176011929</v>
      </c>
      <c r="FN10" s="985">
        <v>1.5540653598979286</v>
      </c>
      <c r="FO10" s="985">
        <v>-3.9166616022622991</v>
      </c>
      <c r="FP10" s="985">
        <v>-2.8750666363616353</v>
      </c>
      <c r="FQ10" s="985">
        <v>-2.6907522792407867</v>
      </c>
      <c r="FR10" s="985">
        <v>-2.3822185762331261</v>
      </c>
      <c r="FS10" s="985">
        <v>-5.8637141353489595</v>
      </c>
      <c r="FT10" s="985">
        <v>-4.9258548953935311</v>
      </c>
      <c r="FU10" s="985">
        <v>-5.6093317913673717</v>
      </c>
      <c r="FV10" s="985">
        <v>-6.7994970281113734</v>
      </c>
      <c r="FW10" s="985">
        <v>-1.9503987049450833</v>
      </c>
      <c r="FX10" s="985">
        <v>-6.6108310742386296</v>
      </c>
      <c r="FY10" s="985">
        <v>-5.7669774339082212</v>
      </c>
      <c r="FZ10" s="985">
        <v>-3.8451036404570087</v>
      </c>
      <c r="GA10" s="985">
        <v>-3.3180341584192772</v>
      </c>
    </row>
    <row r="11" spans="1:183" ht="15.6" customHeight="1">
      <c r="A11" s="977" t="s">
        <v>612</v>
      </c>
      <c r="B11" s="985">
        <v>1121.3040088762098</v>
      </c>
      <c r="C11" s="985">
        <v>1092.8906775790845</v>
      </c>
      <c r="D11" s="985">
        <v>582.81357588184312</v>
      </c>
      <c r="E11" s="985">
        <v>585.27647920121342</v>
      </c>
      <c r="F11" s="985">
        <v>575.94484131879244</v>
      </c>
      <c r="G11" s="985">
        <v>556.49178504694498</v>
      </c>
      <c r="H11" s="985">
        <v>9.0621752578362003</v>
      </c>
      <c r="I11" s="985">
        <v>-3.0366033367037368</v>
      </c>
      <c r="J11" s="985">
        <v>400.11831379748673</v>
      </c>
      <c r="K11" s="985">
        <v>47.676890005777864</v>
      </c>
      <c r="L11" s="985">
        <v>8.3947692676585373</v>
      </c>
      <c r="M11" s="985">
        <v>37.368192979922007</v>
      </c>
      <c r="N11" s="985">
        <v>4.2797055730809719</v>
      </c>
      <c r="O11" s="985">
        <v>-34.773922187171401</v>
      </c>
      <c r="P11" s="985">
        <v>-29.978969505783386</v>
      </c>
      <c r="Q11" s="985">
        <v>-7.5814931650893813</v>
      </c>
      <c r="R11" s="985">
        <v>-65.667718191377503</v>
      </c>
      <c r="S11" s="985">
        <v>-25.394321766561511</v>
      </c>
      <c r="T11" s="985">
        <v>-13.385909568874862</v>
      </c>
      <c r="U11" s="985">
        <v>95.888538380651951</v>
      </c>
      <c r="V11" s="985">
        <v>170.32597266035754</v>
      </c>
      <c r="W11" s="985">
        <v>164.18506834910622</v>
      </c>
      <c r="X11" s="985">
        <v>-6.6140904311251285</v>
      </c>
      <c r="Y11" s="985">
        <v>13.570071564668782</v>
      </c>
      <c r="Z11" s="985">
        <v>-67.094158075225451</v>
      </c>
      <c r="AA11" s="985">
        <v>-55.400269962960316</v>
      </c>
      <c r="AB11" s="985">
        <v>331.60909599473558</v>
      </c>
      <c r="AC11" s="985">
        <v>-78.778787368716024</v>
      </c>
      <c r="AD11" s="985">
        <v>-78.889893194010696</v>
      </c>
      <c r="AE11" s="985">
        <v>66.316161647362193</v>
      </c>
      <c r="AF11" s="985">
        <v>64.594021355294643</v>
      </c>
      <c r="AG11" s="985">
        <v>61.575646434789142</v>
      </c>
      <c r="AH11" s="985">
        <v>91.064984231752263</v>
      </c>
      <c r="AI11" s="985">
        <v>65.371762132357418</v>
      </c>
      <c r="AJ11" s="985">
        <v>63.538516014995174</v>
      </c>
      <c r="AK11" s="985">
        <v>-84.787760753403319</v>
      </c>
      <c r="AL11" s="985">
        <v>308.70359099208787</v>
      </c>
      <c r="AM11" s="985">
        <v>47.5958612294584</v>
      </c>
      <c r="AN11" s="985">
        <v>0.30432136335975996</v>
      </c>
      <c r="AO11" s="985">
        <v>360.86427267194182</v>
      </c>
      <c r="AP11" s="985">
        <v>351.12598904443121</v>
      </c>
      <c r="AQ11" s="985">
        <v>775.95861229458365</v>
      </c>
      <c r="AR11" s="985">
        <v>1210.5295191722466</v>
      </c>
      <c r="AS11" s="985">
        <v>1682.5928180158262</v>
      </c>
      <c r="AT11" s="985">
        <v>2243.0310407790639</v>
      </c>
      <c r="AU11" s="985">
        <v>2476.2629336579448</v>
      </c>
      <c r="AV11" s="985">
        <v>2555.264759586124</v>
      </c>
      <c r="AW11" s="985">
        <v>29.032258064516206</v>
      </c>
      <c r="AX11" s="985">
        <v>297.7358490566038</v>
      </c>
      <c r="AY11" s="985">
        <v>24.386792452830186</v>
      </c>
      <c r="AZ11" s="985">
        <v>29.528301886792462</v>
      </c>
      <c r="BA11" s="985">
        <v>21.650943396226406</v>
      </c>
      <c r="BB11" s="985">
        <v>-3.5849056603773559</v>
      </c>
      <c r="BC11" s="985">
        <v>47.735849056603762</v>
      </c>
      <c r="BD11" s="985">
        <v>-15.141509433962263</v>
      </c>
      <c r="BE11" s="985">
        <v>528.16037735849045</v>
      </c>
      <c r="BF11" s="985">
        <v>568.49056603773101</v>
      </c>
      <c r="BG11" s="985">
        <v>828.39622641509982</v>
      </c>
      <c r="BH11" s="985">
        <v>639.90566037736119</v>
      </c>
      <c r="BI11" s="985">
        <v>810.75471698113211</v>
      </c>
      <c r="BJ11" s="985">
        <v>21.229542158690858</v>
      </c>
      <c r="BK11" s="985">
        <v>22.51854153718681</v>
      </c>
      <c r="BL11" s="985">
        <v>27.698363372694949</v>
      </c>
      <c r="BM11" s="985">
        <v>81.603480422623349</v>
      </c>
      <c r="BN11" s="985">
        <v>62.264346384918312</v>
      </c>
      <c r="BO11" s="985">
        <v>85.964367101719517</v>
      </c>
      <c r="BP11" s="985">
        <v>70.789310130515858</v>
      </c>
      <c r="BQ11" s="985">
        <v>72.534700642220827</v>
      </c>
      <c r="BR11" s="985">
        <v>66.625388440024864</v>
      </c>
      <c r="BS11" s="985">
        <v>68.733167598922734</v>
      </c>
      <c r="BT11" s="985">
        <v>143.8833644085353</v>
      </c>
      <c r="BU11" s="985">
        <v>26.859332918997314</v>
      </c>
      <c r="BV11" s="985">
        <v>20.000000000000004</v>
      </c>
      <c r="BW11" s="985">
        <v>56.000000000000007</v>
      </c>
      <c r="BX11" s="985">
        <v>118.39999999999998</v>
      </c>
      <c r="BY11" s="985">
        <v>132.26504450069405</v>
      </c>
      <c r="BZ11" s="985">
        <v>138.1072915816118</v>
      </c>
      <c r="CA11" s="985">
        <v>65.175144933453083</v>
      </c>
      <c r="CB11" s="985">
        <v>21.201110476034934</v>
      </c>
      <c r="CC11" s="985">
        <v>84.64521923736423</v>
      </c>
      <c r="CD11" s="985">
        <v>164.2486847942354</v>
      </c>
      <c r="CE11" s="985">
        <v>1355.8326151212539</v>
      </c>
      <c r="CF11" s="985">
        <v>967.01131589532122</v>
      </c>
      <c r="CG11" s="985">
        <v>440.9228157916225</v>
      </c>
      <c r="CH11" s="985">
        <v>0</v>
      </c>
      <c r="CI11" s="985">
        <v>0</v>
      </c>
      <c r="CJ11" s="985">
        <v>0</v>
      </c>
      <c r="CK11" s="985">
        <v>0</v>
      </c>
      <c r="CL11" s="985">
        <v>0</v>
      </c>
      <c r="CM11" s="985">
        <v>-99.999999999999986</v>
      </c>
      <c r="CN11" s="985">
        <v>-99.999999999999986</v>
      </c>
      <c r="CO11" s="985">
        <v>-99.999999999999986</v>
      </c>
      <c r="CP11" s="985">
        <v>-99.999999999999986</v>
      </c>
      <c r="CQ11" s="985">
        <v>-99.999999999999986</v>
      </c>
      <c r="CR11" s="985">
        <v>-99.999999999999986</v>
      </c>
      <c r="CS11" s="985">
        <v>-99.999999999999986</v>
      </c>
      <c r="CT11" s="985"/>
      <c r="CU11" s="985"/>
      <c r="CV11" s="985"/>
      <c r="CW11" s="985"/>
      <c r="CX11" s="985"/>
      <c r="CY11" s="985"/>
      <c r="CZ11" s="985"/>
      <c r="DA11" s="985"/>
      <c r="DB11" s="985"/>
      <c r="DC11" s="985"/>
      <c r="DD11" s="985"/>
      <c r="DE11" s="985"/>
      <c r="DF11" s="985"/>
      <c r="DG11" s="985"/>
      <c r="DH11" s="985"/>
      <c r="DI11" s="985"/>
      <c r="DJ11" s="985"/>
      <c r="DK11" s="985"/>
      <c r="DL11" s="985"/>
      <c r="DM11" s="985"/>
      <c r="DN11" s="985"/>
      <c r="DO11" s="985"/>
      <c r="DP11" s="985"/>
      <c r="DQ11" s="985"/>
      <c r="DR11" s="985"/>
      <c r="DS11" s="985"/>
      <c r="DT11" s="985"/>
      <c r="DU11" s="985"/>
      <c r="DV11" s="985"/>
      <c r="DW11" s="985"/>
      <c r="DX11" s="985"/>
      <c r="DY11" s="985"/>
      <c r="DZ11" s="985"/>
      <c r="EA11" s="985"/>
      <c r="EB11" s="985"/>
      <c r="EC11" s="985"/>
      <c r="ED11" s="985"/>
      <c r="EE11" s="985"/>
      <c r="EF11" s="985"/>
      <c r="EG11" s="985"/>
      <c r="EH11" s="985"/>
      <c r="EI11" s="985"/>
      <c r="EJ11" s="985"/>
      <c r="EK11" s="985"/>
      <c r="EL11" s="985"/>
      <c r="EM11" s="985"/>
      <c r="EN11" s="985"/>
      <c r="EO11" s="985"/>
      <c r="EP11" s="985"/>
      <c r="EQ11" s="985"/>
      <c r="ER11" s="985"/>
      <c r="ES11" s="985"/>
      <c r="ET11" s="985"/>
      <c r="EU11" s="985"/>
      <c r="EV11" s="985"/>
      <c r="EW11" s="985"/>
      <c r="EX11" s="985"/>
      <c r="EY11" s="985"/>
      <c r="EZ11" s="985"/>
      <c r="FA11" s="985"/>
      <c r="FB11" s="985"/>
      <c r="FC11" s="985"/>
      <c r="FD11" s="985"/>
      <c r="FE11" s="985"/>
      <c r="FF11" s="985"/>
      <c r="FG11" s="985"/>
      <c r="FH11" s="985"/>
      <c r="FI11" s="985"/>
      <c r="FJ11" s="985"/>
      <c r="FK11" s="985"/>
      <c r="FL11" s="985"/>
      <c r="FM11" s="985"/>
      <c r="FN11" s="985"/>
      <c r="FO11" s="985"/>
      <c r="FP11" s="985"/>
      <c r="FQ11" s="985"/>
      <c r="FR11" s="985"/>
      <c r="FS11" s="985"/>
      <c r="FT11" s="985"/>
      <c r="FU11" s="985"/>
      <c r="FV11" s="985"/>
      <c r="FW11" s="985"/>
      <c r="FX11" s="985"/>
      <c r="FY11" s="985"/>
      <c r="FZ11" s="985"/>
      <c r="GA11" s="985"/>
    </row>
    <row r="12" spans="1:183" ht="15.6" customHeight="1">
      <c r="A12" s="977" t="s">
        <v>613</v>
      </c>
      <c r="B12" s="985">
        <v>-4.7740453055086309</v>
      </c>
      <c r="C12" s="985">
        <v>0.53398792910474024</v>
      </c>
      <c r="D12" s="985">
        <v>3.9116677180179651</v>
      </c>
      <c r="E12" s="985">
        <v>7.8839272581574793</v>
      </c>
      <c r="F12" s="985">
        <v>9.2386071746338772</v>
      </c>
      <c r="G12" s="985">
        <v>13.090242666747143</v>
      </c>
      <c r="H12" s="985">
        <v>18.479495659620195</v>
      </c>
      <c r="I12" s="985">
        <v>22.846552939538871</v>
      </c>
      <c r="J12" s="985">
        <v>22.040699948193147</v>
      </c>
      <c r="K12" s="985">
        <v>28.291321318106483</v>
      </c>
      <c r="L12" s="985">
        <v>29.316022606748593</v>
      </c>
      <c r="M12" s="985">
        <v>29.856716601338913</v>
      </c>
      <c r="N12" s="985">
        <v>6.9056260385350496</v>
      </c>
      <c r="O12" s="985">
        <v>15.230400305573136</v>
      </c>
      <c r="P12" s="985">
        <v>17.51043684089942</v>
      </c>
      <c r="Q12" s="985">
        <v>17.264473616571767</v>
      </c>
      <c r="R12" s="985">
        <v>21.358084666499412</v>
      </c>
      <c r="S12" s="985">
        <v>24.153163087064854</v>
      </c>
      <c r="T12" s="985">
        <v>28.611497597730821</v>
      </c>
      <c r="U12" s="985">
        <v>31.001085642522348</v>
      </c>
      <c r="V12" s="985">
        <v>37.953521291223538</v>
      </c>
      <c r="W12" s="985">
        <v>36.549420224679331</v>
      </c>
      <c r="X12" s="985">
        <v>40.571574276978765</v>
      </c>
      <c r="Y12" s="985">
        <v>-98.394332727744072</v>
      </c>
      <c r="Z12" s="985">
        <v>0.8869209873588203</v>
      </c>
      <c r="AA12" s="985">
        <v>2.661070931414657</v>
      </c>
      <c r="AB12" s="985">
        <v>5.3941715045433938</v>
      </c>
      <c r="AC12" s="985">
        <v>6.4908767570596702</v>
      </c>
      <c r="AD12" s="985">
        <v>8.4590244795754188</v>
      </c>
      <c r="AE12" s="985">
        <v>11.874937749580639</v>
      </c>
      <c r="AF12" s="985">
        <v>16.381112247677432</v>
      </c>
      <c r="AG12" s="985">
        <v>7.1251476939637906</v>
      </c>
      <c r="AH12" s="985">
        <v>14.208919871848256</v>
      </c>
      <c r="AI12" s="985">
        <v>15.707185775851915</v>
      </c>
      <c r="AJ12" s="985">
        <v>18.40300047407289</v>
      </c>
      <c r="AK12" s="985">
        <v>13.437946150384326</v>
      </c>
      <c r="AL12" s="985">
        <v>7.9041645954815882</v>
      </c>
      <c r="AM12" s="985">
        <v>8.8547319794106727</v>
      </c>
      <c r="AN12" s="985">
        <v>7.7128233286921946</v>
      </c>
      <c r="AO12" s="985">
        <v>10.711529886028709</v>
      </c>
      <c r="AP12" s="985">
        <v>10.00684023979424</v>
      </c>
      <c r="AQ12" s="985">
        <v>11.650330949090222</v>
      </c>
      <c r="AR12" s="985">
        <v>15.908428181532173</v>
      </c>
      <c r="AS12" s="985">
        <v>16.53653016313411</v>
      </c>
      <c r="AT12" s="985">
        <v>11.465437711399463</v>
      </c>
      <c r="AU12" s="985">
        <v>24.186024253968402</v>
      </c>
      <c r="AV12" s="985">
        <v>27.75715592677259</v>
      </c>
      <c r="AW12" s="985">
        <v>26.993824386808416</v>
      </c>
      <c r="AX12" s="985">
        <v>3.9902782474755214</v>
      </c>
      <c r="AY12" s="985">
        <v>6.4736559836088077</v>
      </c>
      <c r="AZ12" s="985">
        <v>9.3890940788143169</v>
      </c>
      <c r="BA12" s="985">
        <v>13.385464409244053</v>
      </c>
      <c r="BB12" s="985">
        <v>16.383617699915526</v>
      </c>
      <c r="BC12" s="985">
        <v>15.220540956153059</v>
      </c>
      <c r="BD12" s="985">
        <v>21.047262881427837</v>
      </c>
      <c r="BE12" s="985">
        <v>20.91282414765724</v>
      </c>
      <c r="BF12" s="985">
        <v>22.879788961316905</v>
      </c>
      <c r="BG12" s="985">
        <v>25.607370347818915</v>
      </c>
      <c r="BH12" s="985">
        <v>27.542510972799029</v>
      </c>
      <c r="BI12" s="985">
        <v>26.548582364521796</v>
      </c>
      <c r="BJ12" s="985">
        <v>4.6601904667800547</v>
      </c>
      <c r="BK12" s="985">
        <v>5.7707657438011166</v>
      </c>
      <c r="BL12" s="985">
        <v>8.9520756126871035</v>
      </c>
      <c r="BM12" s="985">
        <v>12.16064883065425</v>
      </c>
      <c r="BN12" s="985">
        <v>16.627248871123122</v>
      </c>
      <c r="BO12" s="985">
        <v>20.47870260394825</v>
      </c>
      <c r="BP12" s="985">
        <v>23.94025927543035</v>
      </c>
      <c r="BQ12" s="985">
        <v>26.263778366669559</v>
      </c>
      <c r="BR12" s="985">
        <v>28.492210642261419</v>
      </c>
      <c r="BS12" s="985">
        <v>24.490261365602841</v>
      </c>
      <c r="BT12" s="985">
        <v>30.873260639187617</v>
      </c>
      <c r="BU12" s="985">
        <v>29.345380378400126</v>
      </c>
      <c r="BV12" s="985">
        <v>-1.8967991578173702</v>
      </c>
      <c r="BW12" s="985">
        <v>-44.485450121197417</v>
      </c>
      <c r="BX12" s="985">
        <v>4.6364468639754381</v>
      </c>
      <c r="BY12" s="985">
        <v>7.5890994401285239</v>
      </c>
      <c r="BZ12" s="985">
        <v>17.097800468423635</v>
      </c>
      <c r="CA12" s="985">
        <v>15.744316407047318</v>
      </c>
      <c r="CB12" s="985">
        <v>19.78774729119171</v>
      </c>
      <c r="CC12" s="985">
        <v>27.670461079729584</v>
      </c>
      <c r="CD12" s="985">
        <v>27.896879877292314</v>
      </c>
      <c r="CE12" s="985">
        <v>29.310433221768566</v>
      </c>
      <c r="CF12" s="985">
        <v>29.919888192122489</v>
      </c>
      <c r="CG12" s="985">
        <v>31.098553189212129</v>
      </c>
      <c r="CH12" s="985">
        <v>-11.932323084840705</v>
      </c>
      <c r="CI12" s="985">
        <v>-9.6907799798182168</v>
      </c>
      <c r="CJ12" s="985">
        <v>16.633190720686777</v>
      </c>
      <c r="CK12" s="985">
        <v>23.091051531210145</v>
      </c>
      <c r="CL12" s="985">
        <v>32.099973632230117</v>
      </c>
      <c r="CM12" s="985">
        <v>35.453753252385049</v>
      </c>
      <c r="CN12" s="985">
        <v>47.900917501457947</v>
      </c>
      <c r="CO12" s="985">
        <v>50.724210316017903</v>
      </c>
      <c r="CP12" s="985">
        <v>62.076760689197549</v>
      </c>
      <c r="CQ12" s="985">
        <v>70.274019819773599</v>
      </c>
      <c r="CR12" s="985">
        <v>80.718613763837624</v>
      </c>
      <c r="CS12" s="985">
        <v>94.334114137030852</v>
      </c>
      <c r="CT12" s="985">
        <v>5.3316339990058976</v>
      </c>
      <c r="CU12" s="985">
        <v>13.594325634810351</v>
      </c>
      <c r="CV12" s="985">
        <v>17.978782604793764</v>
      </c>
      <c r="CW12" s="985">
        <v>29.03487437770962</v>
      </c>
      <c r="CX12" s="985">
        <v>34.396681456997719</v>
      </c>
      <c r="CY12" s="985">
        <v>33.936918469374497</v>
      </c>
      <c r="CZ12" s="985">
        <v>45.172280818703832</v>
      </c>
      <c r="DA12" s="985">
        <v>47.424795986764835</v>
      </c>
      <c r="DB12" s="985">
        <v>48.492144236794338</v>
      </c>
      <c r="DC12" s="985">
        <v>52.521643868172724</v>
      </c>
      <c r="DD12" s="985">
        <v>57.462060536213485</v>
      </c>
      <c r="DE12" s="985">
        <v>59.183655341067237</v>
      </c>
      <c r="DF12" s="985">
        <v>4.229038247524513</v>
      </c>
      <c r="DG12" s="985">
        <v>3.7667615219875108</v>
      </c>
      <c r="DH12" s="985">
        <v>1.3374451142721964</v>
      </c>
      <c r="DI12" s="985">
        <v>3.242254270422301</v>
      </c>
      <c r="DJ12" s="985">
        <v>4.4184909978151126</v>
      </c>
      <c r="DK12" s="985">
        <v>5.0001330196448954</v>
      </c>
      <c r="DL12" s="985">
        <v>10.644436495882632</v>
      </c>
      <c r="DM12" s="985">
        <v>18.771912592668585</v>
      </c>
      <c r="DN12" s="985">
        <v>20.311905707344025</v>
      </c>
      <c r="DO12" s="985">
        <v>20.998546166181367</v>
      </c>
      <c r="DP12" s="985">
        <v>22.47314827800297</v>
      </c>
      <c r="DQ12" s="985">
        <v>25.107875964836953</v>
      </c>
      <c r="DR12" s="985">
        <v>-1.3871052272494444</v>
      </c>
      <c r="DS12" s="985">
        <v>-1.4576337466865383</v>
      </c>
      <c r="DT12" s="985">
        <v>-1.8205202379074956</v>
      </c>
      <c r="DU12" s="985">
        <v>-1.6283427489448365</v>
      </c>
      <c r="DV12" s="985">
        <v>-1.9989028947415919</v>
      </c>
      <c r="DW12" s="985">
        <v>-1.1329302670350847</v>
      </c>
      <c r="DX12" s="985">
        <v>-2.7461671264492495</v>
      </c>
      <c r="DY12" s="985">
        <v>-0.78100092326629578</v>
      </c>
      <c r="DZ12" s="985">
        <v>1.0015509669080724</v>
      </c>
      <c r="EA12" s="985">
        <v>2.5644525604546238</v>
      </c>
      <c r="EB12" s="985">
        <v>4.9209431930528789</v>
      </c>
      <c r="EC12" s="985">
        <v>-4.3981272120210386</v>
      </c>
      <c r="ED12" s="985">
        <v>-4.5966856772628244</v>
      </c>
      <c r="EE12" s="985">
        <v>-6.7416408153615119</v>
      </c>
      <c r="EF12" s="985">
        <v>-4.1261898888436246</v>
      </c>
      <c r="EG12" s="985">
        <v>0.79600637751388992</v>
      </c>
      <c r="EH12" s="985">
        <v>9.9222248911943756E-2</v>
      </c>
      <c r="EI12" s="985">
        <v>0.81578565381136769</v>
      </c>
      <c r="EJ12" s="985">
        <v>1.2829746527395238</v>
      </c>
      <c r="EK12" s="985">
        <v>10.69514989485133</v>
      </c>
      <c r="EL12" s="985">
        <v>13.213227698675919</v>
      </c>
      <c r="EM12" s="985">
        <v>18.445733005917731</v>
      </c>
      <c r="EN12" s="985">
        <v>26.81497953917042</v>
      </c>
      <c r="EO12" s="985">
        <v>44.498955243399287</v>
      </c>
      <c r="EP12" s="985">
        <v>3.4895042067066879</v>
      </c>
      <c r="EQ12" s="985">
        <v>-1.2266704330562326</v>
      </c>
      <c r="ER12" s="985">
        <v>-0.64812723142301121</v>
      </c>
      <c r="ES12" s="985">
        <v>-0.21848440094097119</v>
      </c>
      <c r="ET12" s="985">
        <v>1.6830759977337202</v>
      </c>
      <c r="EU12" s="985">
        <v>3.2509104108993263</v>
      </c>
      <c r="EV12" s="985">
        <v>4.26185692016481</v>
      </c>
      <c r="EW12" s="985">
        <v>3.342882123791131</v>
      </c>
      <c r="EX12" s="985">
        <v>3.5448600933542038</v>
      </c>
      <c r="EY12" s="985">
        <v>4.7948141841914325</v>
      </c>
      <c r="EZ12" s="985">
        <v>6.8562835086845482</v>
      </c>
      <c r="FA12" s="985">
        <v>5.9655263593467778</v>
      </c>
      <c r="FB12" s="985">
        <v>-1.200168563907851</v>
      </c>
      <c r="FC12" s="985">
        <v>-0.34756924218162594</v>
      </c>
      <c r="FD12" s="985">
        <v>0.78724155640047266</v>
      </c>
      <c r="FE12" s="985">
        <v>1.5975641159097826</v>
      </c>
      <c r="FF12" s="985">
        <v>2.3968437991519203</v>
      </c>
      <c r="FG12" s="985">
        <v>3.7631060521026845</v>
      </c>
      <c r="FH12" s="985">
        <v>4.0545227461286881</v>
      </c>
      <c r="FI12" s="985">
        <v>6.1467272064147034</v>
      </c>
      <c r="FJ12" s="985">
        <v>7.5139726899336692</v>
      </c>
      <c r="FK12" s="985">
        <v>7.4703062887283584</v>
      </c>
      <c r="FL12" s="985">
        <v>8.5165828102650689</v>
      </c>
      <c r="FM12" s="985">
        <v>6.2328400497858656</v>
      </c>
      <c r="FN12" s="985">
        <v>-0.96664295931046562</v>
      </c>
      <c r="FO12" s="985">
        <v>1.4989988827288767</v>
      </c>
      <c r="FP12" s="985">
        <v>2.242898156819356</v>
      </c>
      <c r="FQ12" s="985">
        <v>3.9362609890523381</v>
      </c>
      <c r="FR12" s="985">
        <v>3.6543100740093464</v>
      </c>
      <c r="FS12" s="985">
        <v>5.4339778429409815</v>
      </c>
      <c r="FT12" s="985">
        <v>7.2421823327692136</v>
      </c>
      <c r="FU12" s="985">
        <v>8.2350695315541333</v>
      </c>
      <c r="FV12" s="985">
        <v>10.023414237208714</v>
      </c>
      <c r="FW12" s="985">
        <v>11.002600337782805</v>
      </c>
      <c r="FX12" s="985">
        <v>12.921917681254047</v>
      </c>
      <c r="FY12" s="985">
        <v>13.044560404645816</v>
      </c>
      <c r="FZ12" s="985">
        <v>0.34179095500202544</v>
      </c>
      <c r="GA12" s="985">
        <v>3.1424298343879093</v>
      </c>
    </row>
    <row r="13" spans="1:183" ht="15.6" customHeight="1">
      <c r="A13" s="977" t="s">
        <v>614</v>
      </c>
      <c r="B13" s="985"/>
      <c r="C13" s="985"/>
      <c r="D13" s="985"/>
      <c r="E13" s="985"/>
      <c r="F13" s="985"/>
      <c r="G13" s="985"/>
      <c r="H13" s="985"/>
      <c r="I13" s="985"/>
      <c r="J13" s="985"/>
      <c r="K13" s="985"/>
      <c r="L13" s="985"/>
      <c r="M13" s="985"/>
      <c r="N13" s="985"/>
      <c r="O13" s="985"/>
      <c r="P13" s="985"/>
      <c r="Q13" s="985"/>
      <c r="R13" s="985"/>
      <c r="S13" s="985"/>
      <c r="T13" s="985"/>
      <c r="U13" s="985"/>
      <c r="V13" s="985"/>
      <c r="W13" s="985"/>
      <c r="X13" s="985"/>
      <c r="Y13" s="985"/>
      <c r="Z13" s="985"/>
      <c r="AA13" s="985"/>
      <c r="AB13" s="985"/>
      <c r="AC13" s="985"/>
      <c r="AD13" s="985"/>
      <c r="AE13" s="985"/>
      <c r="AF13" s="985"/>
      <c r="AG13" s="985"/>
      <c r="AH13" s="985"/>
      <c r="AI13" s="985"/>
      <c r="AJ13" s="985"/>
      <c r="AK13" s="985"/>
      <c r="AL13" s="985"/>
      <c r="AM13" s="985"/>
      <c r="AN13" s="985"/>
      <c r="AO13" s="985"/>
      <c r="AP13" s="985"/>
      <c r="AQ13" s="985"/>
      <c r="AR13" s="985"/>
      <c r="AS13" s="985"/>
      <c r="AT13" s="985"/>
      <c r="AU13" s="985"/>
      <c r="AV13" s="985"/>
      <c r="AW13" s="985"/>
      <c r="AX13" s="985"/>
      <c r="AY13" s="985"/>
      <c r="AZ13" s="985"/>
      <c r="BA13" s="985"/>
      <c r="BB13" s="985"/>
      <c r="BC13" s="985"/>
      <c r="BD13" s="985"/>
      <c r="BE13" s="985"/>
      <c r="BF13" s="985"/>
      <c r="BG13" s="985"/>
      <c r="BH13" s="985"/>
      <c r="BI13" s="985"/>
      <c r="BJ13" s="985"/>
      <c r="BK13" s="985"/>
      <c r="BL13" s="985"/>
      <c r="BM13" s="985"/>
      <c r="BN13" s="985"/>
      <c r="BO13" s="985"/>
      <c r="BP13" s="985"/>
      <c r="BQ13" s="985"/>
      <c r="BR13" s="985"/>
      <c r="BS13" s="985"/>
      <c r="BT13" s="985"/>
      <c r="BU13" s="985"/>
      <c r="BV13" s="985"/>
      <c r="BW13" s="985"/>
      <c r="BX13" s="985"/>
      <c r="BY13" s="985"/>
      <c r="BZ13" s="985"/>
      <c r="CA13" s="985"/>
      <c r="CB13" s="985"/>
      <c r="CC13" s="985"/>
      <c r="CD13" s="985"/>
      <c r="CE13" s="985"/>
      <c r="CF13" s="985"/>
      <c r="CG13" s="985"/>
      <c r="CH13" s="985"/>
      <c r="CI13" s="985"/>
      <c r="CJ13" s="985"/>
      <c r="CK13" s="985"/>
      <c r="CL13" s="985"/>
      <c r="CM13" s="985"/>
      <c r="CN13" s="985"/>
      <c r="CO13" s="985"/>
      <c r="CP13" s="985"/>
      <c r="CQ13" s="985"/>
      <c r="CR13" s="985"/>
      <c r="CS13" s="985"/>
      <c r="CT13" s="985"/>
      <c r="CU13" s="985"/>
      <c r="CV13" s="985"/>
      <c r="CW13" s="985"/>
      <c r="CX13" s="985"/>
      <c r="CY13" s="985"/>
      <c r="CZ13" s="985"/>
      <c r="DA13" s="985"/>
      <c r="DB13" s="985"/>
      <c r="DC13" s="985"/>
      <c r="DD13" s="985"/>
      <c r="DE13" s="985"/>
      <c r="DF13" s="985"/>
      <c r="DG13" s="985"/>
      <c r="DH13" s="985"/>
      <c r="DI13" s="985"/>
      <c r="DJ13" s="985"/>
      <c r="DK13" s="985"/>
      <c r="DL13" s="985"/>
      <c r="DM13" s="985"/>
      <c r="DN13" s="985"/>
      <c r="DO13" s="985"/>
      <c r="DP13" s="985"/>
      <c r="DQ13" s="985"/>
      <c r="DR13" s="985"/>
      <c r="DS13" s="985"/>
      <c r="DT13" s="985"/>
      <c r="DU13" s="985"/>
      <c r="DV13" s="985"/>
      <c r="DW13" s="985"/>
      <c r="DX13" s="985"/>
      <c r="DY13" s="985"/>
      <c r="DZ13" s="985"/>
      <c r="EA13" s="985"/>
      <c r="EB13" s="985"/>
      <c r="EC13" s="985"/>
      <c r="ED13" s="985">
        <v>-4.6080646519581192</v>
      </c>
      <c r="EE13" s="985">
        <v>-7.2641181763952689</v>
      </c>
      <c r="EF13" s="985">
        <v>-4.4985059152381801</v>
      </c>
      <c r="EG13" s="985">
        <v>-5.0555016736917162</v>
      </c>
      <c r="EH13" s="985">
        <v>-5.762280000692269</v>
      </c>
      <c r="EI13" s="985">
        <v>-4.4840966345217819</v>
      </c>
      <c r="EJ13" s="985">
        <v>-3.9767709798865978</v>
      </c>
      <c r="EK13" s="985">
        <v>-1.7892020078304627</v>
      </c>
      <c r="EL13" s="985">
        <v>0.51941818481509261</v>
      </c>
      <c r="EM13" s="985">
        <v>1.7532362910711501</v>
      </c>
      <c r="EN13" s="985">
        <v>3.1259620520842546</v>
      </c>
      <c r="EO13" s="985">
        <v>4.5118373632112935E-2</v>
      </c>
      <c r="EP13" s="985">
        <v>-0.27254092000972768</v>
      </c>
      <c r="EQ13" s="985">
        <v>-2.2820502501794442</v>
      </c>
      <c r="ER13" s="985">
        <v>-1.4548451562815174</v>
      </c>
      <c r="ES13" s="985">
        <v>0.52942128717340697</v>
      </c>
      <c r="ET13" s="985">
        <v>3.6814602770121345</v>
      </c>
      <c r="EU13" s="985">
        <v>6.4835235034330898</v>
      </c>
      <c r="EV13" s="985">
        <v>6.5784706994248365</v>
      </c>
      <c r="EW13" s="985">
        <v>5.5446938789377302</v>
      </c>
      <c r="EX13" s="985">
        <v>5.9001385152325181</v>
      </c>
      <c r="EY13" s="985">
        <v>6.5398117132760003</v>
      </c>
      <c r="EZ13" s="985">
        <v>9.2101930144307911</v>
      </c>
      <c r="FA13" s="985">
        <v>8.6631729420877939</v>
      </c>
      <c r="FB13" s="985">
        <v>-1.4331454671948274</v>
      </c>
      <c r="FC13" s="985">
        <v>0.4393622210115839</v>
      </c>
      <c r="FD13" s="985">
        <v>2.1566865753568498</v>
      </c>
      <c r="FE13" s="985">
        <v>3.7769266741099554</v>
      </c>
      <c r="FF13" s="985">
        <v>4.6073989795414922</v>
      </c>
      <c r="FG13" s="985">
        <v>6.8380422989987393</v>
      </c>
      <c r="FH13" s="985">
        <v>7.194212968719933</v>
      </c>
      <c r="FI13" s="985">
        <v>10.559546598187049</v>
      </c>
      <c r="FJ13" s="985">
        <v>12.422555400937258</v>
      </c>
      <c r="FK13" s="985">
        <v>12.759738002359681</v>
      </c>
      <c r="FL13" s="985">
        <v>14.675210881617945</v>
      </c>
      <c r="FM13" s="985">
        <v>16.280713644894366</v>
      </c>
      <c r="FN13" s="985">
        <v>-3.3986203371652389E-2</v>
      </c>
      <c r="FO13" s="985">
        <v>2.7434718019561113</v>
      </c>
      <c r="FP13" s="985">
        <v>3.7136567704963808</v>
      </c>
      <c r="FQ13" s="985">
        <v>6.007064623443962</v>
      </c>
      <c r="FR13" s="985">
        <v>3.7871326664645224</v>
      </c>
      <c r="FS13" s="985">
        <v>5.9537976322035115</v>
      </c>
      <c r="FT13" s="985">
        <v>8.2473782476463757</v>
      </c>
      <c r="FU13" s="985">
        <v>9.4313691212782018</v>
      </c>
      <c r="FV13" s="985">
        <v>12.170390967945808</v>
      </c>
      <c r="FW13" s="985">
        <v>18.62806402426498</v>
      </c>
      <c r="FX13" s="985">
        <v>22.688935764972275</v>
      </c>
      <c r="FY13" s="985">
        <v>23.103936798771766</v>
      </c>
      <c r="FZ13" s="985">
        <v>0.19763141895198896</v>
      </c>
      <c r="GA13" s="985">
        <v>4.7045727475672683</v>
      </c>
    </row>
    <row r="14" spans="1:183" ht="15.6" customHeight="1">
      <c r="A14" s="977" t="s">
        <v>550</v>
      </c>
      <c r="B14" s="985"/>
      <c r="C14" s="985"/>
      <c r="D14" s="985"/>
      <c r="E14" s="985"/>
      <c r="F14" s="985"/>
      <c r="G14" s="985"/>
      <c r="H14" s="985"/>
      <c r="I14" s="985"/>
      <c r="J14" s="985"/>
      <c r="K14" s="985"/>
      <c r="L14" s="985"/>
      <c r="M14" s="985"/>
      <c r="N14" s="985"/>
      <c r="O14" s="985"/>
      <c r="P14" s="985"/>
      <c r="Q14" s="985"/>
      <c r="R14" s="985"/>
      <c r="S14" s="985"/>
      <c r="T14" s="985"/>
      <c r="U14" s="985"/>
      <c r="V14" s="985"/>
      <c r="W14" s="985"/>
      <c r="X14" s="985"/>
      <c r="Y14" s="985"/>
      <c r="Z14" s="985"/>
      <c r="AA14" s="985"/>
      <c r="AB14" s="985"/>
      <c r="AC14" s="985"/>
      <c r="AD14" s="985"/>
      <c r="AE14" s="985"/>
      <c r="AF14" s="985"/>
      <c r="AG14" s="985"/>
      <c r="AH14" s="985"/>
      <c r="AI14" s="985"/>
      <c r="AJ14" s="985"/>
      <c r="AK14" s="985"/>
      <c r="AL14" s="985"/>
      <c r="AM14" s="985"/>
      <c r="AN14" s="985"/>
      <c r="AO14" s="985"/>
      <c r="AP14" s="985"/>
      <c r="AQ14" s="985"/>
      <c r="AR14" s="985"/>
      <c r="AS14" s="985"/>
      <c r="AT14" s="985"/>
      <c r="AU14" s="985"/>
      <c r="AV14" s="985"/>
      <c r="AW14" s="985"/>
      <c r="AX14" s="985"/>
      <c r="AY14" s="985"/>
      <c r="AZ14" s="985"/>
      <c r="BA14" s="985"/>
      <c r="BB14" s="985"/>
      <c r="BC14" s="985"/>
      <c r="BD14" s="985"/>
      <c r="BE14" s="985"/>
      <c r="BF14" s="985"/>
      <c r="BG14" s="985"/>
      <c r="BH14" s="985"/>
      <c r="BI14" s="985"/>
      <c r="BJ14" s="985"/>
      <c r="BK14" s="985"/>
      <c r="BL14" s="985"/>
      <c r="BM14" s="985"/>
      <c r="BN14" s="985"/>
      <c r="BO14" s="985"/>
      <c r="BP14" s="985"/>
      <c r="BQ14" s="985"/>
      <c r="BR14" s="985"/>
      <c r="BS14" s="985"/>
      <c r="BT14" s="985"/>
      <c r="BU14" s="985"/>
      <c r="BV14" s="985"/>
      <c r="BW14" s="985"/>
      <c r="BX14" s="985"/>
      <c r="BY14" s="985"/>
      <c r="BZ14" s="985"/>
      <c r="CA14" s="985"/>
      <c r="CB14" s="985"/>
      <c r="CC14" s="985"/>
      <c r="CD14" s="985"/>
      <c r="CE14" s="985"/>
      <c r="CF14" s="985"/>
      <c r="CG14" s="985"/>
      <c r="CH14" s="985"/>
      <c r="CI14" s="985"/>
      <c r="CJ14" s="985"/>
      <c r="CK14" s="985"/>
      <c r="CL14" s="985"/>
      <c r="CM14" s="985"/>
      <c r="CN14" s="985"/>
      <c r="CO14" s="985"/>
      <c r="CP14" s="985"/>
      <c r="CQ14" s="985"/>
      <c r="CR14" s="985"/>
      <c r="CS14" s="985"/>
      <c r="CT14" s="985"/>
      <c r="CU14" s="985"/>
      <c r="CV14" s="985"/>
      <c r="CW14" s="985"/>
      <c r="CX14" s="985"/>
      <c r="CY14" s="985"/>
      <c r="CZ14" s="985"/>
      <c r="DA14" s="985"/>
      <c r="DB14" s="985"/>
      <c r="DC14" s="985"/>
      <c r="DD14" s="985"/>
      <c r="DE14" s="985"/>
      <c r="DF14" s="985"/>
      <c r="DG14" s="985"/>
      <c r="DH14" s="985"/>
      <c r="DI14" s="985"/>
      <c r="DJ14" s="985"/>
      <c r="DK14" s="985"/>
      <c r="DL14" s="985"/>
      <c r="DM14" s="985"/>
      <c r="DN14" s="985"/>
      <c r="DO14" s="985"/>
      <c r="DP14" s="985"/>
      <c r="DQ14" s="985"/>
      <c r="DR14" s="985">
        <v>-9.4474927206478529</v>
      </c>
      <c r="DS14" s="985">
        <v>-6.1963343528935937</v>
      </c>
      <c r="DT14" s="985">
        <v>27.799772086241319</v>
      </c>
      <c r="DU14" s="985">
        <v>9.1770192208423254</v>
      </c>
      <c r="DV14" s="985">
        <v>46.652687126103416</v>
      </c>
      <c r="DW14" s="985">
        <v>15.097434018114699</v>
      </c>
      <c r="DX14" s="985">
        <v>26.958310077606797</v>
      </c>
      <c r="DY14" s="985">
        <v>69.790674657968211</v>
      </c>
      <c r="DZ14" s="985">
        <v>6.9040876032291436</v>
      </c>
      <c r="EA14" s="985">
        <v>29.703247118234408</v>
      </c>
      <c r="EB14" s="985">
        <v>36.544252172641649</v>
      </c>
      <c r="EC14" s="985">
        <v>83.461794979833499</v>
      </c>
      <c r="ED14" s="985">
        <v>31.418736615119943</v>
      </c>
      <c r="EE14" s="985">
        <v>43.421393414018091</v>
      </c>
      <c r="EF14" s="985">
        <v>35.259829596435054</v>
      </c>
      <c r="EG14" s="985">
        <v>12.574638331607433</v>
      </c>
      <c r="EH14" s="985">
        <v>3.0234003438038655</v>
      </c>
      <c r="EI14" s="985">
        <v>0.70025381842377987</v>
      </c>
      <c r="EJ14" s="985">
        <v>-14.298491497831014</v>
      </c>
      <c r="EK14" s="985">
        <v>12.062469745663984</v>
      </c>
      <c r="EL14" s="985">
        <v>27.608592141003506</v>
      </c>
      <c r="EM14" s="985">
        <v>33.082004657570266</v>
      </c>
      <c r="EN14" s="985">
        <v>4.8257680365676059</v>
      </c>
      <c r="EO14" s="985">
        <v>56.109028284690574</v>
      </c>
      <c r="EP14" s="985">
        <v>-20.711840449711492</v>
      </c>
      <c r="EQ14" s="985">
        <v>-9.4442103897570941</v>
      </c>
      <c r="ER14" s="985">
        <v>-8.8950405078098349</v>
      </c>
      <c r="ES14" s="985">
        <v>-21.725168557338687</v>
      </c>
      <c r="ET14" s="985">
        <v>-37.142635041159885</v>
      </c>
      <c r="EU14" s="985">
        <v>-36.01849616272527</v>
      </c>
      <c r="EV14" s="985">
        <v>-38.85771087038529</v>
      </c>
      <c r="EW14" s="985">
        <v>-47.778882281060071</v>
      </c>
      <c r="EX14" s="985">
        <v>-44.335857673744755</v>
      </c>
      <c r="EY14" s="985">
        <v>-17.902967134172197</v>
      </c>
      <c r="EZ14" s="985">
        <v>-14.925519348867182</v>
      </c>
      <c r="FA14" s="985">
        <v>-78.098473748532925</v>
      </c>
      <c r="FB14" s="985">
        <v>-19.773407954440451</v>
      </c>
      <c r="FC14" s="985">
        <v>28.287117239129945</v>
      </c>
      <c r="FD14" s="985">
        <v>-87.278131682105922</v>
      </c>
      <c r="FE14" s="985">
        <v>-91.369590600204788</v>
      </c>
      <c r="FF14" s="985">
        <v>-131.39766171042854</v>
      </c>
      <c r="FG14" s="985">
        <v>-97.584940028740832</v>
      </c>
      <c r="FH14" s="985">
        <v>-111.48244181616904</v>
      </c>
      <c r="FI14" s="985">
        <v>-295.4226371558434</v>
      </c>
      <c r="FJ14" s="985">
        <v>-334.43777367942835</v>
      </c>
      <c r="FK14" s="985">
        <v>-244.80142069806666</v>
      </c>
      <c r="FL14" s="985">
        <v>-193.78447531308481</v>
      </c>
      <c r="FM14" s="985">
        <v>-63.892058049839022</v>
      </c>
      <c r="FN14" s="985">
        <v>5.5836700035317328</v>
      </c>
      <c r="FO14" s="985">
        <v>-52.319842970321695</v>
      </c>
      <c r="FP14" s="985">
        <v>51.894798633181495</v>
      </c>
      <c r="FQ14" s="985">
        <v>77.520248414564747</v>
      </c>
      <c r="FR14" s="985">
        <v>197.61511327701044</v>
      </c>
      <c r="FS14" s="985">
        <v>105.10023812884914</v>
      </c>
      <c r="FT14" s="985">
        <v>275.05532097158539</v>
      </c>
      <c r="FU14" s="985">
        <v>139.82741645443173</v>
      </c>
      <c r="FV14" s="985">
        <v>237.040075410036</v>
      </c>
      <c r="FW14" s="985">
        <v>199.89679507617691</v>
      </c>
      <c r="FX14" s="985">
        <v>144.28733700594103</v>
      </c>
      <c r="FY14" s="985">
        <v>127.31705834953094</v>
      </c>
      <c r="FZ14" s="985">
        <v>86.419994470514595</v>
      </c>
      <c r="GA14" s="985">
        <v>33.420716269521471</v>
      </c>
    </row>
    <row r="15" spans="1:183" ht="15.6" customHeight="1">
      <c r="A15" s="977" t="s">
        <v>551</v>
      </c>
      <c r="B15" s="985"/>
      <c r="C15" s="985"/>
      <c r="D15" s="985"/>
      <c r="E15" s="985"/>
      <c r="F15" s="985"/>
      <c r="G15" s="985"/>
      <c r="H15" s="985"/>
      <c r="I15" s="985"/>
      <c r="J15" s="985"/>
      <c r="K15" s="985"/>
      <c r="L15" s="985"/>
      <c r="M15" s="985"/>
      <c r="N15" s="985"/>
      <c r="O15" s="985"/>
      <c r="P15" s="985"/>
      <c r="Q15" s="985"/>
      <c r="R15" s="985"/>
      <c r="S15" s="985"/>
      <c r="T15" s="985"/>
      <c r="U15" s="985"/>
      <c r="V15" s="985"/>
      <c r="W15" s="985"/>
      <c r="X15" s="985"/>
      <c r="Y15" s="985"/>
      <c r="Z15" s="985"/>
      <c r="AA15" s="985"/>
      <c r="AB15" s="985"/>
      <c r="AC15" s="985"/>
      <c r="AD15" s="985"/>
      <c r="AE15" s="985"/>
      <c r="AF15" s="985"/>
      <c r="AG15" s="985"/>
      <c r="AH15" s="985"/>
      <c r="AI15" s="985"/>
      <c r="AJ15" s="985"/>
      <c r="AK15" s="985"/>
      <c r="AL15" s="985"/>
      <c r="AM15" s="985"/>
      <c r="AN15" s="985"/>
      <c r="AO15" s="985"/>
      <c r="AP15" s="985"/>
      <c r="AQ15" s="985"/>
      <c r="AR15" s="985"/>
      <c r="AS15" s="985"/>
      <c r="AT15" s="985"/>
      <c r="AU15" s="985"/>
      <c r="AV15" s="985"/>
      <c r="AW15" s="985"/>
      <c r="AX15" s="985"/>
      <c r="AY15" s="985"/>
      <c r="AZ15" s="985"/>
      <c r="BA15" s="985"/>
      <c r="BB15" s="985"/>
      <c r="BC15" s="985"/>
      <c r="BD15" s="985"/>
      <c r="BE15" s="985"/>
      <c r="BF15" s="985"/>
      <c r="BG15" s="985"/>
      <c r="BH15" s="985"/>
      <c r="BI15" s="985"/>
      <c r="BJ15" s="985"/>
      <c r="BK15" s="985"/>
      <c r="BL15" s="985"/>
      <c r="BM15" s="985"/>
      <c r="BN15" s="985"/>
      <c r="BO15" s="985"/>
      <c r="BP15" s="985"/>
      <c r="BQ15" s="985"/>
      <c r="BR15" s="985"/>
      <c r="BS15" s="985"/>
      <c r="BT15" s="985"/>
      <c r="BU15" s="985"/>
      <c r="BV15" s="985"/>
      <c r="BW15" s="985"/>
      <c r="BX15" s="985"/>
      <c r="BY15" s="985"/>
      <c r="BZ15" s="985"/>
      <c r="CA15" s="985"/>
      <c r="CB15" s="985"/>
      <c r="CC15" s="985"/>
      <c r="CD15" s="985"/>
      <c r="CE15" s="985"/>
      <c r="CF15" s="985"/>
      <c r="CG15" s="985"/>
      <c r="CH15" s="985"/>
      <c r="CI15" s="985"/>
      <c r="CJ15" s="985"/>
      <c r="CK15" s="985"/>
      <c r="CL15" s="985"/>
      <c r="CM15" s="985"/>
      <c r="CN15" s="985"/>
      <c r="CO15" s="985"/>
      <c r="CP15" s="985"/>
      <c r="CQ15" s="985"/>
      <c r="CR15" s="985"/>
      <c r="CS15" s="985"/>
      <c r="CT15" s="985"/>
      <c r="CU15" s="985"/>
      <c r="CV15" s="985"/>
      <c r="CW15" s="985"/>
      <c r="CX15" s="985"/>
      <c r="CY15" s="985"/>
      <c r="CZ15" s="985"/>
      <c r="DA15" s="985"/>
      <c r="DB15" s="985"/>
      <c r="DC15" s="985"/>
      <c r="DD15" s="985"/>
      <c r="DE15" s="985"/>
      <c r="DF15" s="985"/>
      <c r="DG15" s="985"/>
      <c r="DH15" s="985"/>
      <c r="DI15" s="985"/>
      <c r="DJ15" s="985"/>
      <c r="DK15" s="985"/>
      <c r="DL15" s="985"/>
      <c r="DM15" s="985"/>
      <c r="DN15" s="985"/>
      <c r="DO15" s="985"/>
      <c r="DP15" s="985"/>
      <c r="DQ15" s="985"/>
      <c r="DR15" s="985">
        <v>3.0689906194985594</v>
      </c>
      <c r="DS15" s="985">
        <v>12.147367573576549</v>
      </c>
      <c r="DT15" s="985">
        <v>11.525686482815512</v>
      </c>
      <c r="DU15" s="985">
        <v>11.893225406279335</v>
      </c>
      <c r="DV15" s="985">
        <v>17.003940996927195</v>
      </c>
      <c r="DW15" s="985">
        <v>20.932930208776312</v>
      </c>
      <c r="DX15" s="985">
        <v>18.619798859326568</v>
      </c>
      <c r="DY15" s="985">
        <v>27.708903064784497</v>
      </c>
      <c r="DZ15" s="985">
        <v>31.327725045821996</v>
      </c>
      <c r="EA15" s="985">
        <v>29.066468191647516</v>
      </c>
      <c r="EB15" s="985">
        <v>20.883376118046641</v>
      </c>
      <c r="EC15" s="985">
        <v>12.22711719490948</v>
      </c>
      <c r="ED15" s="985">
        <v>1.8936624724936466</v>
      </c>
      <c r="EE15" s="985">
        <v>-5.4269574517396126</v>
      </c>
      <c r="EF15" s="985">
        <v>-22.479989759912097</v>
      </c>
      <c r="EG15" s="985">
        <v>5.792666250117394</v>
      </c>
      <c r="EH15" s="985">
        <v>7.2217862920994964</v>
      </c>
      <c r="EI15" s="985">
        <v>2.171377889445846</v>
      </c>
      <c r="EJ15" s="985">
        <v>-18.129942246302257</v>
      </c>
      <c r="EK15" s="985">
        <v>-1.2045128111987207</v>
      </c>
      <c r="EL15" s="985">
        <v>-9.9908809464891259</v>
      </c>
      <c r="EM15" s="985">
        <v>-36.596667430208825</v>
      </c>
      <c r="EN15" s="985">
        <v>-10.632854941451937</v>
      </c>
      <c r="EO15" s="985">
        <v>-17.916034972554591</v>
      </c>
      <c r="EP15" s="985">
        <v>0.25447463830923339</v>
      </c>
      <c r="EQ15" s="985">
        <v>2.4115270086024609</v>
      </c>
      <c r="ER15" s="985">
        <v>11.493291147315059</v>
      </c>
      <c r="ES15" s="985">
        <v>7.8351764424181498</v>
      </c>
      <c r="ET15" s="985">
        <v>-0.42168433937819477</v>
      </c>
      <c r="EU15" s="985">
        <v>4.4333192460864534</v>
      </c>
      <c r="EV15" s="985">
        <v>-3.4456723452409741</v>
      </c>
      <c r="EW15" s="985">
        <v>3.1508998359775666</v>
      </c>
      <c r="EX15" s="985">
        <v>4.3601162929670911</v>
      </c>
      <c r="EY15" s="985">
        <v>-13.038700407369808</v>
      </c>
      <c r="EZ15" s="985">
        <v>-2.0039863372383815</v>
      </c>
      <c r="FA15" s="985">
        <v>9.256276015093011</v>
      </c>
      <c r="FB15" s="985">
        <v>1.5767764428727782</v>
      </c>
      <c r="FC15" s="985">
        <v>1.3768243586771627</v>
      </c>
      <c r="FD15" s="985">
        <v>12.060152923138718</v>
      </c>
      <c r="FE15" s="985">
        <v>23.56901651315674</v>
      </c>
      <c r="FF15" s="985">
        <v>28.560504645627422</v>
      </c>
      <c r="FG15" s="985">
        <v>13.016955899442596</v>
      </c>
      <c r="FH15" s="985">
        <v>34.608135981874433</v>
      </c>
      <c r="FI15" s="985">
        <v>32.928157305330323</v>
      </c>
      <c r="FJ15" s="985">
        <v>29.884448304468474</v>
      </c>
      <c r="FK15" s="985">
        <v>33.605349066671117</v>
      </c>
      <c r="FL15" s="985">
        <v>35.098113143822808</v>
      </c>
      <c r="FM15" s="985">
        <v>37.659554157653766</v>
      </c>
      <c r="FN15" s="985">
        <v>63.802498374808579</v>
      </c>
      <c r="FO15" s="985">
        <v>56.537757788565408</v>
      </c>
      <c r="FP15" s="985">
        <v>51.738567649092566</v>
      </c>
      <c r="FQ15" s="985">
        <v>31.827458368321761</v>
      </c>
      <c r="FR15" s="985">
        <v>18.571498159611846</v>
      </c>
      <c r="FS15" s="985">
        <v>-27.347359121304343</v>
      </c>
      <c r="FT15" s="985">
        <v>-26.689559187903143</v>
      </c>
      <c r="FU15" s="985">
        <v>-18.235865640712422</v>
      </c>
      <c r="FV15" s="985">
        <v>-18.692290587770074</v>
      </c>
      <c r="FW15" s="985">
        <v>-14.428066128640113</v>
      </c>
      <c r="FX15" s="985">
        <v>-18.768357979258631</v>
      </c>
      <c r="FY15" s="985">
        <v>-10.419163344389771</v>
      </c>
      <c r="FZ15" s="985">
        <v>18.856745012898916</v>
      </c>
      <c r="GA15" s="985">
        <v>18.607233991083682</v>
      </c>
    </row>
    <row r="16" spans="1:183" s="979" customFormat="1" ht="15.6" customHeight="1">
      <c r="A16" s="975" t="s">
        <v>552</v>
      </c>
      <c r="B16" s="982"/>
      <c r="C16" s="982"/>
      <c r="D16" s="982"/>
      <c r="E16" s="982"/>
      <c r="F16" s="982"/>
      <c r="G16" s="982"/>
      <c r="H16" s="982"/>
      <c r="I16" s="982"/>
      <c r="J16" s="982"/>
      <c r="K16" s="982"/>
      <c r="L16" s="982"/>
      <c r="M16" s="982"/>
      <c r="N16" s="982"/>
      <c r="O16" s="982"/>
      <c r="P16" s="982"/>
      <c r="Q16" s="982"/>
      <c r="R16" s="982"/>
      <c r="S16" s="982"/>
      <c r="T16" s="982"/>
      <c r="U16" s="982"/>
      <c r="V16" s="982"/>
      <c r="W16" s="982"/>
      <c r="X16" s="982"/>
      <c r="Y16" s="982"/>
      <c r="Z16" s="982"/>
      <c r="AA16" s="982"/>
      <c r="AB16" s="982"/>
      <c r="AC16" s="982"/>
      <c r="AD16" s="982"/>
      <c r="AE16" s="982"/>
      <c r="AF16" s="982"/>
      <c r="AG16" s="982"/>
      <c r="AH16" s="982"/>
      <c r="AI16" s="982"/>
      <c r="AJ16" s="982"/>
      <c r="AK16" s="982"/>
      <c r="AL16" s="982"/>
      <c r="AM16" s="982"/>
      <c r="AN16" s="982"/>
      <c r="AO16" s="982"/>
      <c r="AP16" s="982"/>
      <c r="AQ16" s="982"/>
      <c r="AR16" s="982"/>
      <c r="AS16" s="982"/>
      <c r="AT16" s="982"/>
      <c r="AU16" s="982"/>
      <c r="AV16" s="982"/>
      <c r="AW16" s="982"/>
      <c r="AX16" s="982"/>
      <c r="AY16" s="982"/>
      <c r="AZ16" s="982"/>
      <c r="BA16" s="982"/>
      <c r="BB16" s="982"/>
      <c r="BC16" s="982"/>
      <c r="BD16" s="982"/>
      <c r="BE16" s="982"/>
      <c r="BF16" s="982"/>
      <c r="BG16" s="982"/>
      <c r="BH16" s="982"/>
      <c r="BI16" s="982"/>
      <c r="BJ16" s="982"/>
      <c r="BK16" s="982"/>
      <c r="BL16" s="982"/>
      <c r="BM16" s="982"/>
      <c r="BN16" s="982"/>
      <c r="BO16" s="982"/>
      <c r="BP16" s="982"/>
      <c r="BQ16" s="982"/>
      <c r="BR16" s="982"/>
      <c r="BS16" s="982"/>
      <c r="BT16" s="982"/>
      <c r="BU16" s="982"/>
      <c r="BV16" s="982"/>
      <c r="BW16" s="982"/>
      <c r="BX16" s="982"/>
      <c r="BY16" s="982"/>
      <c r="BZ16" s="982"/>
      <c r="CA16" s="982"/>
      <c r="CB16" s="982"/>
      <c r="CC16" s="982"/>
      <c r="CD16" s="982"/>
      <c r="CE16" s="982"/>
      <c r="CF16" s="982"/>
      <c r="CG16" s="982"/>
      <c r="CH16" s="982"/>
      <c r="CI16" s="982"/>
      <c r="CJ16" s="982"/>
      <c r="CK16" s="982"/>
      <c r="CL16" s="982"/>
      <c r="CM16" s="982"/>
      <c r="CN16" s="982"/>
      <c r="CO16" s="982"/>
      <c r="CP16" s="982"/>
      <c r="CQ16" s="982"/>
      <c r="CR16" s="982"/>
      <c r="CS16" s="982"/>
      <c r="CT16" s="982"/>
      <c r="CU16" s="982"/>
      <c r="CV16" s="982"/>
      <c r="CW16" s="982"/>
      <c r="CX16" s="982"/>
      <c r="CY16" s="982"/>
      <c r="CZ16" s="982"/>
      <c r="DA16" s="982"/>
      <c r="DB16" s="982"/>
      <c r="DC16" s="982"/>
      <c r="DD16" s="982"/>
      <c r="DE16" s="982"/>
      <c r="DF16" s="982"/>
      <c r="DG16" s="982"/>
      <c r="DH16" s="982"/>
      <c r="DI16" s="982"/>
      <c r="DJ16" s="982"/>
      <c r="DK16" s="982"/>
      <c r="DL16" s="982"/>
      <c r="DM16" s="982"/>
      <c r="DN16" s="982"/>
      <c r="DO16" s="982"/>
      <c r="DP16" s="982"/>
      <c r="DQ16" s="982"/>
      <c r="DR16" s="982">
        <v>-42.418758890205602</v>
      </c>
      <c r="DS16" s="982">
        <v>-37.309979143377248</v>
      </c>
      <c r="DT16" s="982">
        <v>-10.443366905335578</v>
      </c>
      <c r="DU16" s="982">
        <v>-10.62724672363297</v>
      </c>
      <c r="DV16" s="982">
        <v>25.784007115636648</v>
      </c>
      <c r="DW16" s="982">
        <v>-32.35716416634542</v>
      </c>
      <c r="DX16" s="982">
        <v>-19.956279110833858</v>
      </c>
      <c r="DY16" s="982">
        <v>19.367755395598465</v>
      </c>
      <c r="DZ16" s="982">
        <v>-47.164984324509348</v>
      </c>
      <c r="EA16" s="982">
        <v>-11.904007934053203</v>
      </c>
      <c r="EB16" s="982">
        <v>16.956277561383825</v>
      </c>
      <c r="EC16" s="982">
        <v>76.922384640924108</v>
      </c>
      <c r="ED16" s="982">
        <v>6.3299479682517594</v>
      </c>
      <c r="EE16" s="982">
        <v>47.975661809824189</v>
      </c>
      <c r="EF16" s="982">
        <v>71.291656202066278</v>
      </c>
      <c r="EG16" s="982">
        <v>129.44657741938795</v>
      </c>
      <c r="EH16" s="982">
        <v>-23.358656459272979</v>
      </c>
      <c r="EI16" s="982">
        <v>65.077735518882733</v>
      </c>
      <c r="EJ16" s="982">
        <v>-59.684570725965024</v>
      </c>
      <c r="EK16" s="982">
        <v>-54.297142579991032</v>
      </c>
      <c r="EL16" s="982">
        <v>-64.62317644294113</v>
      </c>
      <c r="EM16" s="982">
        <v>-74.427983128590057</v>
      </c>
      <c r="EN16" s="982">
        <v>-354.32985678611516</v>
      </c>
      <c r="EO16" s="982">
        <v>-99.392491225570524</v>
      </c>
      <c r="EP16" s="982">
        <v>-14.412629460072614</v>
      </c>
      <c r="EQ16" s="982">
        <v>61.615210348113095</v>
      </c>
      <c r="ER16" s="982">
        <v>-21.598271895405084</v>
      </c>
      <c r="ES16" s="982">
        <v>-83.925354489716028</v>
      </c>
      <c r="ET16" s="982">
        <v>-169.03680671141936</v>
      </c>
      <c r="EU16" s="982">
        <v>-126.47873572874722</v>
      </c>
      <c r="EV16" s="982">
        <v>-97.412114856714979</v>
      </c>
      <c r="EW16" s="982">
        <v>-38.052402905748266</v>
      </c>
      <c r="EX16" s="982">
        <v>-13.99075361705809</v>
      </c>
      <c r="EY16" s="982">
        <v>-64.042480106508023</v>
      </c>
      <c r="EZ16" s="982">
        <v>-47.72965327142996</v>
      </c>
      <c r="FA16" s="982">
        <v>-129.15285232505209</v>
      </c>
      <c r="FB16" s="982">
        <v>-1.5962168791393316</v>
      </c>
      <c r="FC16" s="982">
        <v>28.630038748555972</v>
      </c>
      <c r="FD16" s="982">
        <v>-24.40103771062471</v>
      </c>
      <c r="FE16" s="982">
        <v>-24.997230141680888</v>
      </c>
      <c r="FF16" s="982">
        <v>-44.895436639018719</v>
      </c>
      <c r="FG16" s="982">
        <v>-51.394480244461377</v>
      </c>
      <c r="FH16" s="982">
        <v>-46.513378808910943</v>
      </c>
      <c r="FI16" s="982">
        <v>-62.686006129195356</v>
      </c>
      <c r="FJ16" s="982">
        <v>-46.060998878376097</v>
      </c>
      <c r="FK16" s="982">
        <v>-23.175949196975324</v>
      </c>
      <c r="FL16" s="982">
        <v>-9.8342622025920576</v>
      </c>
      <c r="FM16" s="982">
        <v>28.123297037253337</v>
      </c>
      <c r="FN16" s="982">
        <v>3.790416064826537</v>
      </c>
      <c r="FO16" s="982">
        <v>-11.488671150623118</v>
      </c>
      <c r="FP16" s="982">
        <v>13.124611420480688</v>
      </c>
      <c r="FQ16" s="982">
        <v>34.976871711256081</v>
      </c>
      <c r="FR16" s="982">
        <v>20.604721124084751</v>
      </c>
      <c r="FS16" s="982">
        <v>-27.078726725799395</v>
      </c>
      <c r="FT16" s="982">
        <v>-21.835333418124275</v>
      </c>
      <c r="FU16" s="982">
        <v>-25.476695085187288</v>
      </c>
      <c r="FV16" s="982">
        <v>11.312847801535872</v>
      </c>
      <c r="FW16" s="982">
        <v>5.5787611345763075</v>
      </c>
      <c r="FX16" s="982">
        <v>15.231106993211498</v>
      </c>
      <c r="FY16" s="982">
        <v>73.764643094273737</v>
      </c>
      <c r="FZ16" s="982">
        <v>19.470614611682112</v>
      </c>
      <c r="GA16" s="982">
        <v>35.316438091625649</v>
      </c>
    </row>
    <row r="17" spans="1:183" ht="15.6" customHeight="1">
      <c r="A17" s="981" t="s">
        <v>615</v>
      </c>
      <c r="B17" s="982">
        <v>10.521051817877465</v>
      </c>
      <c r="C17" s="982">
        <v>15.603136385260955</v>
      </c>
      <c r="D17" s="982">
        <v>20.168804816115692</v>
      </c>
      <c r="E17" s="982">
        <v>20.212662133832325</v>
      </c>
      <c r="F17" s="982">
        <v>16.745219795800676</v>
      </c>
      <c r="G17" s="982">
        <v>19.736150165081327</v>
      </c>
      <c r="H17" s="982">
        <v>11.018255343388748</v>
      </c>
      <c r="I17" s="982">
        <v>7.4503907773134603</v>
      </c>
      <c r="J17" s="982">
        <v>4.761207820792821</v>
      </c>
      <c r="K17" s="982">
        <v>-6.4318776058541847</v>
      </c>
      <c r="L17" s="982">
        <v>-11.658456755784636</v>
      </c>
      <c r="M17" s="982">
        <v>-18.779060976781288</v>
      </c>
      <c r="N17" s="982">
        <v>1.4066126534234209</v>
      </c>
      <c r="O17" s="982">
        <v>0.16092572590639423</v>
      </c>
      <c r="P17" s="982">
        <v>-2.4839612287293238</v>
      </c>
      <c r="Q17" s="982">
        <v>-8.2838560453905927</v>
      </c>
      <c r="R17" s="982">
        <v>-13.66481791734458</v>
      </c>
      <c r="S17" s="982">
        <v>-15.884062586196393</v>
      </c>
      <c r="T17" s="982">
        <v>-20.542455149039508</v>
      </c>
      <c r="U17" s="982">
        <v>-15.950804354348291</v>
      </c>
      <c r="V17" s="982">
        <v>-29.129989755947371</v>
      </c>
      <c r="W17" s="982">
        <v>-11.406329932761723</v>
      </c>
      <c r="X17" s="982">
        <v>-32.652239098410853</v>
      </c>
      <c r="Y17" s="982">
        <v>-23.873626121519763</v>
      </c>
      <c r="Z17" s="982">
        <v>9.8508180839117809</v>
      </c>
      <c r="AA17" s="982">
        <v>12.400954346334876</v>
      </c>
      <c r="AB17" s="982">
        <v>-3.0634189542045145</v>
      </c>
      <c r="AC17" s="982">
        <v>2.1742930671368113</v>
      </c>
      <c r="AD17" s="982">
        <v>0.37069490257987675</v>
      </c>
      <c r="AE17" s="982">
        <v>7.7053584751232149</v>
      </c>
      <c r="AF17" s="982">
        <v>9.4941725828033476</v>
      </c>
      <c r="AG17" s="982">
        <v>34.876320296780854</v>
      </c>
      <c r="AH17" s="982">
        <v>12.978361470944542</v>
      </c>
      <c r="AI17" s="982">
        <v>5.7495935316062976</v>
      </c>
      <c r="AJ17" s="982">
        <v>3.6326233227438673</v>
      </c>
      <c r="AK17" s="982">
        <v>-14.925285492058686</v>
      </c>
      <c r="AL17" s="982">
        <v>5.3468948709948361</v>
      </c>
      <c r="AM17" s="982">
        <v>-8.2164930282133621</v>
      </c>
      <c r="AN17" s="982">
        <v>12.798743076675898</v>
      </c>
      <c r="AO17" s="982">
        <v>19.84044021561823</v>
      </c>
      <c r="AP17" s="982">
        <v>7.4683570817832319</v>
      </c>
      <c r="AQ17" s="982">
        <v>13.783236846301799</v>
      </c>
      <c r="AR17" s="982">
        <v>-4.5060507515792274</v>
      </c>
      <c r="AS17" s="982">
        <v>-0.49373484743244961</v>
      </c>
      <c r="AT17" s="982">
        <v>12.698506168523931</v>
      </c>
      <c r="AU17" s="982">
        <v>1.8572786961890386</v>
      </c>
      <c r="AV17" s="982">
        <v>-6.4404179383942202</v>
      </c>
      <c r="AW17" s="982">
        <v>-19.252403244660293</v>
      </c>
      <c r="AX17" s="982">
        <v>-17.872221932309262</v>
      </c>
      <c r="AY17" s="982">
        <v>-14.816454765044186</v>
      </c>
      <c r="AZ17" s="982">
        <v>-6.4989436158879608</v>
      </c>
      <c r="BA17" s="982">
        <v>-18.299715328878509</v>
      </c>
      <c r="BB17" s="982">
        <v>-25.640615553385658</v>
      </c>
      <c r="BC17" s="982">
        <v>-29.579097809775309</v>
      </c>
      <c r="BD17" s="982">
        <v>-48.210552779402271</v>
      </c>
      <c r="BE17" s="982">
        <v>-50.817397861149551</v>
      </c>
      <c r="BF17" s="982">
        <v>-48.815823762672217</v>
      </c>
      <c r="BG17" s="982">
        <v>-63.356693795823922</v>
      </c>
      <c r="BH17" s="982">
        <v>-86.362260509824267</v>
      </c>
      <c r="BI17" s="982">
        <v>-98.947623779052861</v>
      </c>
      <c r="BJ17" s="982">
        <v>-5.6474674436042864</v>
      </c>
      <c r="BK17" s="982">
        <v>-13.135951998325057</v>
      </c>
      <c r="BL17" s="982">
        <v>-17.954926096352594</v>
      </c>
      <c r="BM17" s="982">
        <v>-22.457538870058471</v>
      </c>
      <c r="BN17" s="982">
        <v>-24.290502997012887</v>
      </c>
      <c r="BO17" s="982">
        <v>-20.314591700171757</v>
      </c>
      <c r="BP17" s="982">
        <v>-29.121956136633788</v>
      </c>
      <c r="BQ17" s="982">
        <v>-37.23414270627763</v>
      </c>
      <c r="BR17" s="982">
        <v>-59.092338535179621</v>
      </c>
      <c r="BS17" s="982">
        <v>-19.491659300763597</v>
      </c>
      <c r="BT17" s="982">
        <v>-37.425775320082572</v>
      </c>
      <c r="BU17" s="982">
        <v>-49.797036364786713</v>
      </c>
      <c r="BV17" s="982">
        <v>-14.20093301932431</v>
      </c>
      <c r="BW17" s="982">
        <v>3.4884935674634052</v>
      </c>
      <c r="BX17" s="982">
        <v>-22.327620780495398</v>
      </c>
      <c r="BY17" s="982">
        <v>-6.7441310742155514</v>
      </c>
      <c r="BZ17" s="982">
        <v>-14.080829550305825</v>
      </c>
      <c r="CA17" s="982">
        <v>-20.140732792974145</v>
      </c>
      <c r="CB17" s="982">
        <v>-6.7305155004055139</v>
      </c>
      <c r="CC17" s="982">
        <v>-4.8016741459680512</v>
      </c>
      <c r="CD17" s="982">
        <v>-3.824000519110454</v>
      </c>
      <c r="CE17" s="982">
        <v>1.6811470906273902</v>
      </c>
      <c r="CF17" s="982">
        <v>11.049742682107944</v>
      </c>
      <c r="CG17" s="982">
        <v>16.759743134776897</v>
      </c>
      <c r="CH17" s="982">
        <v>2.5840328183718517</v>
      </c>
      <c r="CI17" s="982">
        <v>15.430575301160706</v>
      </c>
      <c r="CJ17" s="982">
        <v>8.4906555365937688</v>
      </c>
      <c r="CK17" s="982">
        <v>16.576088152401631</v>
      </c>
      <c r="CL17" s="982">
        <v>-13.608350006491033</v>
      </c>
      <c r="CM17" s="982">
        <v>-13.750537682759765</v>
      </c>
      <c r="CN17" s="982">
        <v>1.0561482467531864</v>
      </c>
      <c r="CO17" s="982">
        <v>13.404837281455659</v>
      </c>
      <c r="CP17" s="982">
        <v>-1.6964223130466116</v>
      </c>
      <c r="CQ17" s="982">
        <v>-13.232012246871101</v>
      </c>
      <c r="CR17" s="982">
        <v>-24.644365095073894</v>
      </c>
      <c r="CS17" s="982">
        <v>-38.433402885924728</v>
      </c>
      <c r="CT17" s="982">
        <v>7.4128870147573087</v>
      </c>
      <c r="CU17" s="982">
        <v>5.2854236616540211</v>
      </c>
      <c r="CV17" s="982">
        <v>16.627614440960954</v>
      </c>
      <c r="CW17" s="982">
        <v>4.677723068277305</v>
      </c>
      <c r="CX17" s="982">
        <v>-3.6262116719184214</v>
      </c>
      <c r="CY17" s="982">
        <v>-6.3012651790389311</v>
      </c>
      <c r="CZ17" s="982">
        <v>-17.542800241791941</v>
      </c>
      <c r="DA17" s="982">
        <v>-10.118230944635773</v>
      </c>
      <c r="DB17" s="982">
        <v>8.1328858089269733</v>
      </c>
      <c r="DC17" s="982">
        <v>6.1183036652229594</v>
      </c>
      <c r="DD17" s="982">
        <v>13.536748817351441</v>
      </c>
      <c r="DE17" s="982">
        <v>-4.5967864628993489</v>
      </c>
      <c r="DF17" s="982">
        <v>17.141060982892526</v>
      </c>
      <c r="DG17" s="982">
        <v>15.622937769537273</v>
      </c>
      <c r="DH17" s="982">
        <v>14.010574102575511</v>
      </c>
      <c r="DI17" s="982">
        <v>7.7145437423977343</v>
      </c>
      <c r="DJ17" s="982">
        <v>4.058122561865944</v>
      </c>
      <c r="DK17" s="982">
        <v>8.3485629100937313</v>
      </c>
      <c r="DL17" s="982">
        <v>-1.2246954360943962</v>
      </c>
      <c r="DM17" s="982">
        <v>-2.2630954856386238</v>
      </c>
      <c r="DN17" s="982">
        <v>1.2185476993328084</v>
      </c>
      <c r="DO17" s="982">
        <v>-3.2434628841370983</v>
      </c>
      <c r="DP17" s="982">
        <v>-7.5426053836686808</v>
      </c>
      <c r="DQ17" s="982">
        <v>-9.094333513219377</v>
      </c>
      <c r="DR17" s="982">
        <v>-0.25702835663432949</v>
      </c>
      <c r="DS17" s="982">
        <v>2.6730988122805752</v>
      </c>
      <c r="DT17" s="982">
        <v>3.8626887925897577</v>
      </c>
      <c r="DU17" s="982">
        <v>10.136140710273217</v>
      </c>
      <c r="DV17" s="982">
        <v>5.8188672639788139</v>
      </c>
      <c r="DW17" s="982">
        <v>12.013578580614455</v>
      </c>
      <c r="DX17" s="982">
        <v>14.75691164026469</v>
      </c>
      <c r="DY17" s="982">
        <v>10.881734012717805</v>
      </c>
      <c r="DZ17" s="982">
        <v>9.2836828784614998</v>
      </c>
      <c r="EA17" s="982">
        <v>7.2071641137404834</v>
      </c>
      <c r="EB17" s="982">
        <v>3.5255294787462534</v>
      </c>
      <c r="EC17" s="982">
        <v>25.572523271315706</v>
      </c>
      <c r="ED17" s="982">
        <v>6.2470684931119882</v>
      </c>
      <c r="EE17" s="982">
        <v>2.4912757746857852</v>
      </c>
      <c r="EF17" s="982">
        <v>6.759726534587867</v>
      </c>
      <c r="EG17" s="982">
        <v>5.7246501177268776</v>
      </c>
      <c r="EH17" s="982">
        <v>10.070424735449265</v>
      </c>
      <c r="EI17" s="982">
        <v>14.438009318977324</v>
      </c>
      <c r="EJ17" s="982">
        <v>14.941786938141037</v>
      </c>
      <c r="EK17" s="982">
        <v>-10.60745495573048</v>
      </c>
      <c r="EL17" s="982">
        <v>-0.93255835440167667</v>
      </c>
      <c r="EM17" s="982">
        <v>-8.7339786370134433</v>
      </c>
      <c r="EN17" s="982">
        <v>-23.788815650706098</v>
      </c>
      <c r="EO17" s="982">
        <v>-71.989077638295271</v>
      </c>
      <c r="EP17" s="982">
        <v>1.5989174541755551</v>
      </c>
      <c r="EQ17" s="982">
        <v>5.9010700626479853</v>
      </c>
      <c r="ER17" s="982">
        <v>9.5971005533025764</v>
      </c>
      <c r="ES17" s="982">
        <v>7.7781017294515937</v>
      </c>
      <c r="ET17" s="982">
        <v>11.315056131135693</v>
      </c>
      <c r="EU17" s="982">
        <v>8.2558808385063411</v>
      </c>
      <c r="EV17" s="982">
        <v>0.62158010857696167</v>
      </c>
      <c r="EW17" s="982">
        <v>-1.2414308249110326</v>
      </c>
      <c r="EX17" s="982">
        <v>-0.89776477720978465</v>
      </c>
      <c r="EY17" s="982">
        <v>7.0409094893818347</v>
      </c>
      <c r="EZ17" s="982">
        <v>7.8645496319583073</v>
      </c>
      <c r="FA17" s="982">
        <v>12.21439485625476</v>
      </c>
      <c r="FB17" s="982">
        <v>3.1150959237619569</v>
      </c>
      <c r="FC17" s="982">
        <v>0.13210979099079767</v>
      </c>
      <c r="FD17" s="982">
        <v>5.1979941359767761</v>
      </c>
      <c r="FE17" s="982">
        <v>5.3853135713371136</v>
      </c>
      <c r="FF17" s="982">
        <v>7.9256606472090985</v>
      </c>
      <c r="FG17" s="982">
        <v>13.661154988221114</v>
      </c>
      <c r="FH17" s="982">
        <v>11.61264513812068</v>
      </c>
      <c r="FI17" s="982">
        <v>11.97090464127376</v>
      </c>
      <c r="FJ17" s="982">
        <v>8.3137272881460316</v>
      </c>
      <c r="FK17" s="982">
        <v>7.4101856265853341</v>
      </c>
      <c r="FL17" s="982">
        <v>9.4658280115571269</v>
      </c>
      <c r="FM17" s="982">
        <v>20.118091329543002</v>
      </c>
      <c r="FN17" s="982">
        <v>-4.6018091237479473</v>
      </c>
      <c r="FO17" s="982">
        <v>-2.6085892119055663</v>
      </c>
      <c r="FP17" s="982">
        <v>-3.0842824379901894</v>
      </c>
      <c r="FQ17" s="982">
        <v>-1.79529316851301</v>
      </c>
      <c r="FR17" s="982">
        <v>1.6518687421496172</v>
      </c>
      <c r="FS17" s="982">
        <v>7.0717420769085004</v>
      </c>
      <c r="FT17" s="982">
        <v>-0.98293684848702478</v>
      </c>
      <c r="FU17" s="982">
        <v>-0.22765433579179614</v>
      </c>
      <c r="FV17" s="982">
        <v>0.17400875765215801</v>
      </c>
      <c r="FW17" s="982">
        <v>-3.7535467558439368</v>
      </c>
      <c r="FX17" s="982">
        <v>-7.8489611473681782</v>
      </c>
      <c r="FY17" s="982">
        <v>-22.215855265992875</v>
      </c>
      <c r="FZ17" s="982">
        <v>7.8496751359748629</v>
      </c>
      <c r="GA17" s="982">
        <v>-15.520683053736333</v>
      </c>
    </row>
    <row r="18" spans="1:183" s="979" customFormat="1" ht="15.6" customHeight="1">
      <c r="A18" s="975"/>
      <c r="B18" s="982"/>
      <c r="C18" s="982"/>
      <c r="D18" s="982"/>
      <c r="E18" s="982"/>
      <c r="F18" s="982"/>
      <c r="G18" s="982"/>
      <c r="H18" s="982"/>
      <c r="I18" s="982"/>
      <c r="J18" s="982"/>
      <c r="K18" s="982"/>
      <c r="L18" s="982"/>
      <c r="M18" s="982"/>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c r="AL18" s="982"/>
      <c r="AM18" s="982"/>
      <c r="AN18" s="982"/>
      <c r="AO18" s="982"/>
      <c r="AP18" s="982"/>
      <c r="AQ18" s="982"/>
      <c r="AR18" s="982"/>
      <c r="AS18" s="982"/>
      <c r="AT18" s="982"/>
      <c r="AU18" s="982"/>
      <c r="AV18" s="982"/>
      <c r="AW18" s="982"/>
      <c r="AX18" s="982"/>
      <c r="AY18" s="982"/>
      <c r="AZ18" s="982"/>
      <c r="BA18" s="982"/>
      <c r="BB18" s="982"/>
      <c r="BC18" s="982"/>
      <c r="BD18" s="982"/>
      <c r="BE18" s="982"/>
      <c r="BF18" s="982"/>
      <c r="BG18" s="982"/>
      <c r="BH18" s="982"/>
      <c r="BI18" s="982"/>
      <c r="BJ18" s="982"/>
      <c r="BK18" s="982"/>
      <c r="BL18" s="982"/>
      <c r="BM18" s="982"/>
      <c r="BN18" s="982"/>
      <c r="BO18" s="982"/>
      <c r="BP18" s="982"/>
      <c r="BQ18" s="982"/>
      <c r="BR18" s="982"/>
      <c r="BS18" s="982"/>
      <c r="BT18" s="982"/>
      <c r="BU18" s="982"/>
      <c r="BV18" s="982"/>
      <c r="BW18" s="982"/>
      <c r="BX18" s="982"/>
      <c r="BY18" s="982"/>
      <c r="BZ18" s="982"/>
      <c r="CA18" s="982"/>
      <c r="CB18" s="982"/>
      <c r="CC18" s="982"/>
      <c r="CD18" s="982"/>
      <c r="CE18" s="982"/>
      <c r="CF18" s="982"/>
      <c r="CG18" s="982"/>
      <c r="CH18" s="982"/>
      <c r="CI18" s="982"/>
      <c r="CJ18" s="982"/>
      <c r="CK18" s="982"/>
      <c r="CL18" s="982"/>
      <c r="CM18" s="982"/>
      <c r="CN18" s="982"/>
      <c r="CO18" s="982"/>
      <c r="CP18" s="982"/>
      <c r="CQ18" s="982"/>
      <c r="CR18" s="982"/>
      <c r="CS18" s="982"/>
      <c r="CT18" s="982"/>
      <c r="CU18" s="982"/>
      <c r="CV18" s="982"/>
      <c r="CW18" s="982"/>
      <c r="CX18" s="982"/>
      <c r="CY18" s="982"/>
      <c r="CZ18" s="982"/>
      <c r="DA18" s="982"/>
      <c r="DB18" s="982"/>
      <c r="DC18" s="982"/>
      <c r="DD18" s="982"/>
      <c r="DE18" s="982"/>
      <c r="DF18" s="982"/>
      <c r="DG18" s="982"/>
      <c r="DH18" s="982"/>
      <c r="DI18" s="982"/>
      <c r="DJ18" s="982"/>
      <c r="DK18" s="982"/>
      <c r="DL18" s="982"/>
      <c r="DM18" s="982"/>
      <c r="DN18" s="982"/>
      <c r="DO18" s="982"/>
      <c r="DP18" s="982"/>
      <c r="DQ18" s="982"/>
      <c r="DR18" s="982"/>
      <c r="DS18" s="982"/>
      <c r="DT18" s="982"/>
      <c r="DU18" s="982"/>
      <c r="DV18" s="982"/>
      <c r="DW18" s="982"/>
      <c r="DX18" s="982"/>
      <c r="DY18" s="982"/>
      <c r="DZ18" s="982"/>
      <c r="EA18" s="982"/>
      <c r="EB18" s="982"/>
      <c r="EC18" s="982"/>
      <c r="ED18" s="982"/>
      <c r="EE18" s="982"/>
      <c r="EF18" s="982"/>
      <c r="EG18" s="982"/>
      <c r="EH18" s="982"/>
      <c r="EI18" s="982"/>
      <c r="EJ18" s="982"/>
      <c r="EK18" s="982"/>
      <c r="EL18" s="982"/>
      <c r="EM18" s="982"/>
      <c r="EN18" s="982"/>
      <c r="EO18" s="982"/>
      <c r="EP18" s="982"/>
      <c r="EQ18" s="982"/>
      <c r="ER18" s="982"/>
      <c r="ES18" s="982"/>
      <c r="ET18" s="982"/>
      <c r="EU18" s="982"/>
      <c r="EV18" s="982"/>
      <c r="EW18" s="982"/>
      <c r="EX18" s="982"/>
      <c r="EY18" s="982"/>
      <c r="EZ18" s="982"/>
      <c r="FA18" s="982"/>
      <c r="FB18" s="982"/>
      <c r="FC18" s="982"/>
      <c r="FD18" s="982"/>
      <c r="FE18" s="982"/>
      <c r="FF18" s="982"/>
      <c r="FG18" s="982"/>
      <c r="FH18" s="982"/>
      <c r="FI18" s="982"/>
      <c r="FJ18" s="982"/>
      <c r="FK18" s="982"/>
      <c r="FL18" s="982"/>
      <c r="FM18" s="982"/>
      <c r="FN18" s="982"/>
      <c r="FO18" s="982"/>
      <c r="FP18" s="982"/>
      <c r="FQ18" s="982"/>
      <c r="FR18" s="982"/>
      <c r="FS18" s="982"/>
      <c r="FT18" s="982"/>
      <c r="FU18" s="982"/>
      <c r="FV18" s="982"/>
      <c r="FW18" s="982"/>
      <c r="FX18" s="982"/>
      <c r="FY18" s="982"/>
      <c r="FZ18" s="982"/>
      <c r="GA18" s="982"/>
    </row>
    <row r="19" spans="1:183" ht="15.6" customHeight="1">
      <c r="A19" s="975" t="s">
        <v>565</v>
      </c>
      <c r="B19" s="982">
        <v>0.9954965396582125</v>
      </c>
      <c r="C19" s="982">
        <v>5.2840204681173502</v>
      </c>
      <c r="D19" s="982">
        <v>20.699263228856399</v>
      </c>
      <c r="E19" s="982">
        <v>19.339105983220168</v>
      </c>
      <c r="F19" s="982">
        <v>19.242193146290251</v>
      </c>
      <c r="G19" s="982">
        <v>28.500994029777221</v>
      </c>
      <c r="H19" s="982">
        <v>36.791919025182722</v>
      </c>
      <c r="I19" s="982">
        <v>33.5130114896021</v>
      </c>
      <c r="J19" s="982">
        <v>37.966146602983933</v>
      </c>
      <c r="K19" s="982">
        <v>43.430082332863023</v>
      </c>
      <c r="L19" s="982">
        <v>46.535392569642546</v>
      </c>
      <c r="M19" s="982">
        <v>62.240013961577169</v>
      </c>
      <c r="N19" s="982">
        <v>0.8029873405891641</v>
      </c>
      <c r="O19" s="982">
        <v>15.781604503841834</v>
      </c>
      <c r="P19" s="982">
        <v>19.020054063538698</v>
      </c>
      <c r="Q19" s="982">
        <v>23.467571206735879</v>
      </c>
      <c r="R19" s="982">
        <v>24.325503335183129</v>
      </c>
      <c r="S19" s="982">
        <v>17.783514086109335</v>
      </c>
      <c r="T19" s="982">
        <v>18.762202439241246</v>
      </c>
      <c r="U19" s="982">
        <v>12.225419146094655</v>
      </c>
      <c r="V19" s="982">
        <v>21.324050214894644</v>
      </c>
      <c r="W19" s="982">
        <v>20.221861533803196</v>
      </c>
      <c r="X19" s="982">
        <v>25.343612691932382</v>
      </c>
      <c r="Y19" s="982">
        <v>28.064578693938564</v>
      </c>
      <c r="Z19" s="982">
        <v>-1.5239781909537871</v>
      </c>
      <c r="AA19" s="982">
        <v>-0.65216071364073736</v>
      </c>
      <c r="AB19" s="982">
        <v>2.3527823780176518</v>
      </c>
      <c r="AC19" s="982">
        <v>3.9842229624769172</v>
      </c>
      <c r="AD19" s="982">
        <v>4.6653724563524444</v>
      </c>
      <c r="AE19" s="982">
        <v>6.781674425100352</v>
      </c>
      <c r="AF19" s="982">
        <v>7.1049112665315972</v>
      </c>
      <c r="AG19" s="982">
        <v>8.326756077682882</v>
      </c>
      <c r="AH19" s="982">
        <v>14.306851919122971</v>
      </c>
      <c r="AI19" s="982">
        <v>22.764982598222836</v>
      </c>
      <c r="AJ19" s="982">
        <v>13.667994180628478</v>
      </c>
      <c r="AK19" s="982">
        <v>15.861949395649214</v>
      </c>
      <c r="AL19" s="982">
        <v>11.225692821817075</v>
      </c>
      <c r="AM19" s="982">
        <v>13.769852768824924</v>
      </c>
      <c r="AN19" s="982">
        <v>18.525280860285452</v>
      </c>
      <c r="AO19" s="982">
        <v>22.356685851802506</v>
      </c>
      <c r="AP19" s="982">
        <v>12.52949791250423</v>
      </c>
      <c r="AQ19" s="982">
        <v>39.468856862231611</v>
      </c>
      <c r="AR19" s="982">
        <v>19.540326090241791</v>
      </c>
      <c r="AS19" s="982">
        <v>25.339037090910324</v>
      </c>
      <c r="AT19" s="982">
        <v>33.58243151358824</v>
      </c>
      <c r="AU19" s="982">
        <v>36.3447993951726</v>
      </c>
      <c r="AV19" s="982">
        <v>38.821736334051749</v>
      </c>
      <c r="AW19" s="982">
        <v>29.517033492297095</v>
      </c>
      <c r="AX19" s="982">
        <v>-8.5132339325100652</v>
      </c>
      <c r="AY19" s="982">
        <v>-3.0606949814644282</v>
      </c>
      <c r="AZ19" s="982">
        <v>-1.9598506863967298</v>
      </c>
      <c r="BA19" s="982">
        <v>-3.8423544035790775</v>
      </c>
      <c r="BB19" s="982">
        <v>-3.1398506758382934</v>
      </c>
      <c r="BC19" s="982">
        <v>-0.87506436540677557</v>
      </c>
      <c r="BD19" s="982">
        <v>6.7427743214805144E-2</v>
      </c>
      <c r="BE19" s="982">
        <v>1.4243020741616053</v>
      </c>
      <c r="BF19" s="982">
        <v>3.0478383211822879</v>
      </c>
      <c r="BG19" s="982">
        <v>5.2950979403949034</v>
      </c>
      <c r="BH19" s="982">
        <v>8.0884429118047567</v>
      </c>
      <c r="BI19" s="982">
        <v>8.5755494898858871</v>
      </c>
      <c r="BJ19" s="982">
        <v>3.1883719844591698</v>
      </c>
      <c r="BK19" s="982">
        <v>4.833227658610987</v>
      </c>
      <c r="BL19" s="982">
        <v>10.440110293209083</v>
      </c>
      <c r="BM19" s="982">
        <v>5.5787762247521426</v>
      </c>
      <c r="BN19" s="982">
        <v>8.4212350871896344</v>
      </c>
      <c r="BO19" s="982">
        <v>9.2867432720875343</v>
      </c>
      <c r="BP19" s="982">
        <v>13.853863271498124</v>
      </c>
      <c r="BQ19" s="982">
        <v>15.338783789385133</v>
      </c>
      <c r="BR19" s="982">
        <v>17.010333028577048</v>
      </c>
      <c r="BS19" s="982">
        <v>13.817042209966262</v>
      </c>
      <c r="BT19" s="982">
        <v>11.255765539965704</v>
      </c>
      <c r="BU19" s="982">
        <v>29.664878895631919</v>
      </c>
      <c r="BV19" s="982">
        <v>-0.27573946351478057</v>
      </c>
      <c r="BW19" s="982">
        <v>-19.173001417339858</v>
      </c>
      <c r="BX19" s="982">
        <v>6.4955896029398694</v>
      </c>
      <c r="BY19" s="982">
        <v>17.426607930579596</v>
      </c>
      <c r="BZ19" s="982">
        <v>20.469295396460897</v>
      </c>
      <c r="CA19" s="982">
        <v>28.488287622509386</v>
      </c>
      <c r="CB19" s="982">
        <v>30.703309823183115</v>
      </c>
      <c r="CC19" s="982">
        <v>29.627119478366552</v>
      </c>
      <c r="CD19" s="982">
        <v>34.983122995477999</v>
      </c>
      <c r="CE19" s="982">
        <v>48.85477602554915</v>
      </c>
      <c r="CF19" s="982">
        <v>41.1409373844361</v>
      </c>
      <c r="CG19" s="982">
        <v>32.181203532987901</v>
      </c>
      <c r="CH19" s="982">
        <v>-4.5351027986593175</v>
      </c>
      <c r="CI19" s="982">
        <v>-1.2125380295788317</v>
      </c>
      <c r="CJ19" s="982">
        <v>14.109294670738629</v>
      </c>
      <c r="CK19" s="982">
        <v>24.938536796315521</v>
      </c>
      <c r="CL19" s="982">
        <v>12.191205178560814</v>
      </c>
      <c r="CM19" s="982">
        <v>15.715354117926227</v>
      </c>
      <c r="CN19" s="982">
        <v>20.601925088732052</v>
      </c>
      <c r="CO19" s="982">
        <v>25.940768050649762</v>
      </c>
      <c r="CP19" s="982">
        <v>33.234355755451304</v>
      </c>
      <c r="CQ19" s="982">
        <v>28.861268423409864</v>
      </c>
      <c r="CR19" s="982">
        <v>29.572926266434447</v>
      </c>
      <c r="CS19" s="982">
        <v>36.639712457960961</v>
      </c>
      <c r="CT19" s="982">
        <v>11.418626874341324</v>
      </c>
      <c r="CU19" s="982">
        <v>21.406340985498137</v>
      </c>
      <c r="CV19" s="982">
        <v>45.883877549151798</v>
      </c>
      <c r="CW19" s="982">
        <v>30.142582728943232</v>
      </c>
      <c r="CX19" s="982">
        <v>28.142615493556278</v>
      </c>
      <c r="CY19" s="982">
        <v>38.900309852830901</v>
      </c>
      <c r="CZ19" s="982">
        <v>31.534152746412474</v>
      </c>
      <c r="DA19" s="982">
        <v>36.857771932950108</v>
      </c>
      <c r="DB19" s="982">
        <v>45.102549824714977</v>
      </c>
      <c r="DC19" s="982">
        <v>35.925579155775431</v>
      </c>
      <c r="DD19" s="982">
        <v>36.990086221108363</v>
      </c>
      <c r="DE19" s="982">
        <v>55.86932156770451</v>
      </c>
      <c r="DF19" s="982">
        <v>-2.7263176587735458</v>
      </c>
      <c r="DG19" s="982">
        <v>-4.0825966780389376</v>
      </c>
      <c r="DH19" s="982">
        <v>-3.92392447776112</v>
      </c>
      <c r="DI19" s="982">
        <v>-5.9219512801561613</v>
      </c>
      <c r="DJ19" s="982">
        <v>-11.011352197610169</v>
      </c>
      <c r="DK19" s="982">
        <v>-7.672896097953041</v>
      </c>
      <c r="DL19" s="982">
        <v>-11.395677844258408</v>
      </c>
      <c r="DM19" s="982">
        <v>-7.0401533810888948</v>
      </c>
      <c r="DN19" s="982">
        <v>-10.783991974072171</v>
      </c>
      <c r="DO19" s="982">
        <v>-9.6074918144300643</v>
      </c>
      <c r="DP19" s="982">
        <v>-2.7878708148045095</v>
      </c>
      <c r="DQ19" s="982">
        <v>3.2899609818766509</v>
      </c>
      <c r="DR19" s="982">
        <v>-7.4982701101684173</v>
      </c>
      <c r="DS19" s="982">
        <v>-4.3132210396923698</v>
      </c>
      <c r="DT19" s="982">
        <v>-1.0097845335264415</v>
      </c>
      <c r="DU19" s="982">
        <v>0.52166940455974786</v>
      </c>
      <c r="DV19" s="982">
        <v>2.3003087317046811E-2</v>
      </c>
      <c r="DW19" s="982">
        <v>-1.9757567041410318</v>
      </c>
      <c r="DX19" s="982">
        <v>-1.171315039521859</v>
      </c>
      <c r="DY19" s="982">
        <v>8.0800673365268452</v>
      </c>
      <c r="DZ19" s="982">
        <v>4.7592057806655506</v>
      </c>
      <c r="EA19" s="982">
        <v>6.2911417948177819</v>
      </c>
      <c r="EB19" s="982">
        <v>5.1249806695132882</v>
      </c>
      <c r="EC19" s="982">
        <v>11.045269244111681</v>
      </c>
      <c r="ED19" s="982">
        <v>-7.5297552653447702E-2</v>
      </c>
      <c r="EE19" s="982">
        <v>-3.2692758065619305</v>
      </c>
      <c r="EF19" s="982">
        <v>-2.6340976530759157</v>
      </c>
      <c r="EG19" s="982">
        <v>0.81404075653271257</v>
      </c>
      <c r="EH19" s="982">
        <v>-0.36225932446453046</v>
      </c>
      <c r="EI19" s="982">
        <v>1.1845530728791878</v>
      </c>
      <c r="EJ19" s="982">
        <v>5.3317856981622969</v>
      </c>
      <c r="EK19" s="982">
        <v>5.384083598382027</v>
      </c>
      <c r="EL19" s="982">
        <v>7.7359426395927189</v>
      </c>
      <c r="EM19" s="982">
        <v>4.0731914098870341</v>
      </c>
      <c r="EN19" s="982">
        <v>3.6248838541365735</v>
      </c>
      <c r="EO19" s="982">
        <v>21.544667964068594</v>
      </c>
      <c r="EP19" s="982">
        <v>0.81700123155842597</v>
      </c>
      <c r="EQ19" s="982">
        <v>-5.1831088581416367</v>
      </c>
      <c r="ER19" s="982">
        <v>-3.6718322720129861</v>
      </c>
      <c r="ES19" s="982">
        <v>-1.5174750670336414</v>
      </c>
      <c r="ET19" s="982">
        <v>-3.5010716522747338</v>
      </c>
      <c r="EU19" s="982">
        <v>-2.5427878737766378</v>
      </c>
      <c r="EV19" s="982">
        <v>-5.4314332507736331</v>
      </c>
      <c r="EW19" s="982">
        <v>-7.7858196299935916</v>
      </c>
      <c r="EX19" s="982">
        <v>-5.5987898872266406</v>
      </c>
      <c r="EY19" s="982">
        <v>-3.388890093948373</v>
      </c>
      <c r="EZ19" s="982">
        <v>1.6105957702994349</v>
      </c>
      <c r="FA19" s="982">
        <v>9.5895574342665171</v>
      </c>
      <c r="FB19" s="982">
        <v>-4.6112748623491884</v>
      </c>
      <c r="FC19" s="982">
        <v>-6.8259059756157967</v>
      </c>
      <c r="FD19" s="982">
        <v>-6.5007033059957706</v>
      </c>
      <c r="FE19" s="982">
        <v>-8.6884980444528708</v>
      </c>
      <c r="FF19" s="982">
        <v>-9.1146281794434234</v>
      </c>
      <c r="FG19" s="982">
        <v>-6.487002622278804</v>
      </c>
      <c r="FH19" s="982">
        <v>-12.106182152222713</v>
      </c>
      <c r="FI19" s="982">
        <v>-15.504814382153624</v>
      </c>
      <c r="FJ19" s="982">
        <v>-15.193068725135317</v>
      </c>
      <c r="FK19" s="982">
        <v>-12.94903612936</v>
      </c>
      <c r="FL19" s="982">
        <v>-14.053563123128374</v>
      </c>
      <c r="FM19" s="982">
        <v>-5.2298915127832801</v>
      </c>
      <c r="FN19" s="982">
        <v>-3.566448923264224</v>
      </c>
      <c r="FO19" s="982">
        <v>-4.1723549639586741</v>
      </c>
      <c r="FP19" s="982">
        <v>-1.4524254882188379</v>
      </c>
      <c r="FQ19" s="982">
        <v>1.7181428852859846</v>
      </c>
      <c r="FR19" s="982">
        <v>-0.6046030311460413</v>
      </c>
      <c r="FS19" s="982">
        <v>-2.8766521927315618</v>
      </c>
      <c r="FT19" s="982">
        <v>-0.61963142990505105</v>
      </c>
      <c r="FU19" s="982">
        <v>-4.3412618683576678</v>
      </c>
      <c r="FV19" s="982">
        <v>-2.4488738652172266</v>
      </c>
      <c r="FW19" s="982">
        <v>-3.9618013263959528</v>
      </c>
      <c r="FX19" s="982">
        <v>-5.0419106792253645</v>
      </c>
      <c r="FY19" s="982">
        <v>-11.103797148292958</v>
      </c>
      <c r="FZ19" s="982">
        <v>1.7894993996578032</v>
      </c>
      <c r="GA19" s="982">
        <v>-3.3666109881424062</v>
      </c>
    </row>
    <row r="20" spans="1:183" ht="15.6" customHeight="1">
      <c r="A20" s="977" t="s">
        <v>616</v>
      </c>
      <c r="B20" s="985">
        <v>-8.9616291803642536</v>
      </c>
      <c r="C20" s="985">
        <v>-10.163981892146115</v>
      </c>
      <c r="D20" s="985">
        <v>-5.6656602486002159</v>
      </c>
      <c r="E20" s="985">
        <v>-4.2738000587645404</v>
      </c>
      <c r="F20" s="985">
        <v>-5.454926900110495</v>
      </c>
      <c r="G20" s="985">
        <v>-3.6073593371411894</v>
      </c>
      <c r="H20" s="985">
        <v>1.3546631016593722</v>
      </c>
      <c r="I20" s="985">
        <v>7.2587938185469909</v>
      </c>
      <c r="J20" s="985">
        <v>9.8721863314132943</v>
      </c>
      <c r="K20" s="985">
        <v>14.631197421311185</v>
      </c>
      <c r="L20" s="985">
        <v>25.179104599009953</v>
      </c>
      <c r="M20" s="985">
        <v>46.95724460462521</v>
      </c>
      <c r="N20" s="985">
        <v>-4.4181502467422726</v>
      </c>
      <c r="O20" s="985">
        <v>-5.2747229486742446</v>
      </c>
      <c r="P20" s="985">
        <v>2.8429922054110444</v>
      </c>
      <c r="Q20" s="985">
        <v>4.6300398597718662</v>
      </c>
      <c r="R20" s="985">
        <v>4.825798709976918</v>
      </c>
      <c r="S20" s="985">
        <v>5.7520402495377967</v>
      </c>
      <c r="T20" s="985">
        <v>4.4436602087656594</v>
      </c>
      <c r="U20" s="985">
        <v>1.3371745472620404</v>
      </c>
      <c r="V20" s="985">
        <v>4.0977976764402628</v>
      </c>
      <c r="W20" s="985">
        <v>5.4060682323968541</v>
      </c>
      <c r="X20" s="985">
        <v>11.804433843070314</v>
      </c>
      <c r="Y20" s="985">
        <v>23.597837186707395</v>
      </c>
      <c r="Z20" s="985">
        <v>-4.6524701283230359</v>
      </c>
      <c r="AA20" s="985">
        <v>-7.4726688041040683</v>
      </c>
      <c r="AB20" s="985">
        <v>-6.6441069999214459</v>
      </c>
      <c r="AC20" s="985">
        <v>-7.6845262199128559</v>
      </c>
      <c r="AD20" s="985">
        <v>-12.890903758935075</v>
      </c>
      <c r="AE20" s="985">
        <v>-14.343994650472645</v>
      </c>
      <c r="AF20" s="985">
        <v>-16.984077613858751</v>
      </c>
      <c r="AG20" s="985">
        <v>-13.046777668071591</v>
      </c>
      <c r="AH20" s="985">
        <v>-9.4305561250029069</v>
      </c>
      <c r="AI20" s="985">
        <v>-5.7045230517052259</v>
      </c>
      <c r="AJ20" s="985">
        <v>1.1043823658104286</v>
      </c>
      <c r="AK20" s="985">
        <v>14.253095115133798</v>
      </c>
      <c r="AL20" s="985">
        <v>-5.311670499710158</v>
      </c>
      <c r="AM20" s="985">
        <v>-6.0085961136841313</v>
      </c>
      <c r="AN20" s="985">
        <v>-4.8055485275194663</v>
      </c>
      <c r="AO20" s="985">
        <v>4.1839054556712947</v>
      </c>
      <c r="AP20" s="985">
        <v>-3.6917390525667435</v>
      </c>
      <c r="AQ20" s="985">
        <v>-1.1452611926894678</v>
      </c>
      <c r="AR20" s="985">
        <v>-6.6961921712875441</v>
      </c>
      <c r="AS20" s="985">
        <v>-4.4231659345592442</v>
      </c>
      <c r="AT20" s="985">
        <v>-6.3463467292151705</v>
      </c>
      <c r="AU20" s="985">
        <v>-4.9704568355540317</v>
      </c>
      <c r="AV20" s="985">
        <v>-5.5046191641492825</v>
      </c>
      <c r="AW20" s="985">
        <v>6.5159327372582485</v>
      </c>
      <c r="AX20" s="985">
        <v>-1.5136045839043213</v>
      </c>
      <c r="AY20" s="985">
        <v>-7.3277008272611868</v>
      </c>
      <c r="AZ20" s="985">
        <v>-6.7494963062457929</v>
      </c>
      <c r="BA20" s="985">
        <v>-6.4581497455327597</v>
      </c>
      <c r="BB20" s="985">
        <v>-9.0671184058820646</v>
      </c>
      <c r="BC20" s="985">
        <v>-9.4826900157998786</v>
      </c>
      <c r="BD20" s="985">
        <v>-9.8339897203771756</v>
      </c>
      <c r="BE20" s="985">
        <v>-7.7192038338955902</v>
      </c>
      <c r="BF20" s="985">
        <v>-6.4290102369204742</v>
      </c>
      <c r="BG20" s="985">
        <v>-5.6397444457815755</v>
      </c>
      <c r="BH20" s="985">
        <v>-1.0965044235763586</v>
      </c>
      <c r="BI20" s="985">
        <v>11.265489310822717</v>
      </c>
      <c r="BJ20" s="985">
        <v>-5.8972952758094728</v>
      </c>
      <c r="BK20" s="985">
        <v>-7.9896595298814947</v>
      </c>
      <c r="BL20" s="985">
        <v>-6.4381310832307586</v>
      </c>
      <c r="BM20" s="985">
        <v>-5.6821559291431338</v>
      </c>
      <c r="BN20" s="985">
        <v>-8.3450777552326603</v>
      </c>
      <c r="BO20" s="985">
        <v>-9.2932085876928383</v>
      </c>
      <c r="BP20" s="985">
        <v>-5.2226352062260863</v>
      </c>
      <c r="BQ20" s="985">
        <v>-6.9946236969470368</v>
      </c>
      <c r="BR20" s="985">
        <v>-3.0429373738651271</v>
      </c>
      <c r="BS20" s="985">
        <v>-3.576926054299459</v>
      </c>
      <c r="BT20" s="985">
        <v>1.5760167383906776</v>
      </c>
      <c r="BU20" s="985">
        <v>22.819140990849053</v>
      </c>
      <c r="BV20" s="985">
        <v>-15.052397768592689</v>
      </c>
      <c r="BW20" s="985">
        <v>-6.8695407931367418</v>
      </c>
      <c r="BX20" s="985">
        <v>-14.783390680927223</v>
      </c>
      <c r="BY20" s="985">
        <v>-6.4291061232316231</v>
      </c>
      <c r="BZ20" s="985">
        <v>-7.5581145957615998</v>
      </c>
      <c r="CA20" s="985">
        <v>-8.6328289230725499</v>
      </c>
      <c r="CB20" s="985">
        <v>-9.2429833532185679</v>
      </c>
      <c r="CC20" s="985">
        <v>-10.373423917675137</v>
      </c>
      <c r="CD20" s="985">
        <v>-6.9030289472189024</v>
      </c>
      <c r="CE20" s="985">
        <v>-7.5148710924148467</v>
      </c>
      <c r="CF20" s="985">
        <v>0.71757179043982222</v>
      </c>
      <c r="CG20" s="985">
        <v>15.572908483539658</v>
      </c>
      <c r="CH20" s="985">
        <v>-7.6094850064181392</v>
      </c>
      <c r="CI20" s="985">
        <v>-7.1936622511300756</v>
      </c>
      <c r="CJ20" s="985">
        <v>-8.8550458976195436</v>
      </c>
      <c r="CK20" s="985">
        <v>-6.3687189352860223</v>
      </c>
      <c r="CL20" s="985">
        <v>-13.149155428961395</v>
      </c>
      <c r="CM20" s="985">
        <v>-19.233790544452223</v>
      </c>
      <c r="CN20" s="985">
        <v>-20.252029293111381</v>
      </c>
      <c r="CO20" s="985">
        <v>-19.501930901865009</v>
      </c>
      <c r="CP20" s="985">
        <v>-16.523276769451019</v>
      </c>
      <c r="CQ20" s="985">
        <v>-12.227761821047682</v>
      </c>
      <c r="CR20" s="985">
        <v>-2.5880794437944847</v>
      </c>
      <c r="CS20" s="985">
        <v>13.35347940498648</v>
      </c>
      <c r="CT20" s="985">
        <v>-9.4704771929805833</v>
      </c>
      <c r="CU20" s="985">
        <v>-6.8189904062913769</v>
      </c>
      <c r="CV20" s="985">
        <v>-10.174943907597337</v>
      </c>
      <c r="CW20" s="985">
        <v>-8.5512832029931864</v>
      </c>
      <c r="CX20" s="985">
        <v>-10.531972762125184</v>
      </c>
      <c r="CY20" s="985">
        <v>-8.7836693723656811</v>
      </c>
      <c r="CZ20" s="985">
        <v>-4.4429150976705456</v>
      </c>
      <c r="DA20" s="985">
        <v>-1.4722942801421759</v>
      </c>
      <c r="DB20" s="985">
        <v>2.563984562045956</v>
      </c>
      <c r="DC20" s="985">
        <v>0.7163764396285438</v>
      </c>
      <c r="DD20" s="985">
        <v>0.87771410075983902</v>
      </c>
      <c r="DE20" s="985">
        <v>20.980517772923204</v>
      </c>
      <c r="DF20" s="985">
        <v>-5.9907012620947402</v>
      </c>
      <c r="DG20" s="985">
        <v>-8.7091308952674034</v>
      </c>
      <c r="DH20" s="985">
        <v>-9.9254792511643135</v>
      </c>
      <c r="DI20" s="985">
        <v>-7.718709970975989</v>
      </c>
      <c r="DJ20" s="985">
        <v>-14.370946972930644</v>
      </c>
      <c r="DK20" s="985">
        <v>-16.379048506535966</v>
      </c>
      <c r="DL20" s="985">
        <v>-14.0919744228353</v>
      </c>
      <c r="DM20" s="985">
        <v>-14.878187606037171</v>
      </c>
      <c r="DN20" s="985">
        <v>-12.765110727911797</v>
      </c>
      <c r="DO20" s="985">
        <v>-12.473923364632624</v>
      </c>
      <c r="DP20" s="985">
        <v>-4.6244305566892168</v>
      </c>
      <c r="DQ20" s="985">
        <v>3.8716031171476479</v>
      </c>
      <c r="DR20" s="985">
        <v>-11.508218405669702</v>
      </c>
      <c r="DS20" s="985">
        <v>-12.413639036186208</v>
      </c>
      <c r="DT20" s="985">
        <v>-10.103038880582046</v>
      </c>
      <c r="DU20" s="985">
        <v>-10.347578414722221</v>
      </c>
      <c r="DV20" s="985">
        <v>-11.842159776724172</v>
      </c>
      <c r="DW20" s="985">
        <v>-14.216909856262422</v>
      </c>
      <c r="DX20" s="985">
        <v>-13.109519589200977</v>
      </c>
      <c r="DY20" s="985">
        <v>-11.324709712784253</v>
      </c>
      <c r="DZ20" s="985">
        <v>-5.0011275126394032</v>
      </c>
      <c r="EA20" s="985">
        <v>-5.6449866771689194</v>
      </c>
      <c r="EB20" s="985">
        <v>-3.7645565801445353</v>
      </c>
      <c r="EC20" s="985">
        <v>16.722662629134319</v>
      </c>
      <c r="ED20" s="985">
        <v>-4.5132917570802746</v>
      </c>
      <c r="EE20" s="985">
        <v>-5.3261149893517405</v>
      </c>
      <c r="EF20" s="985">
        <v>2.8078370446881551</v>
      </c>
      <c r="EG20" s="985">
        <v>5.4301743177743331</v>
      </c>
      <c r="EH20" s="985">
        <v>-2.5022193427759314</v>
      </c>
      <c r="EI20" s="985">
        <v>-6.0838443078514617</v>
      </c>
      <c r="EJ20" s="985">
        <v>-3.8800354687595178</v>
      </c>
      <c r="EK20" s="985">
        <v>-1.9590765867279256</v>
      </c>
      <c r="EL20" s="985">
        <v>-6.5175248525900171</v>
      </c>
      <c r="EM20" s="985">
        <v>-4.1293311699814126</v>
      </c>
      <c r="EN20" s="985">
        <v>-1.1917194076032798</v>
      </c>
      <c r="EO20" s="985">
        <v>15.045831005952735</v>
      </c>
      <c r="EP20" s="985">
        <v>-12.159427015154259</v>
      </c>
      <c r="EQ20" s="985">
        <v>-13.127442153148859</v>
      </c>
      <c r="ER20" s="985">
        <v>-8.3352356676261827</v>
      </c>
      <c r="ES20" s="985">
        <v>-10.764855916367083</v>
      </c>
      <c r="ET20" s="985">
        <v>-9.9227718140410506</v>
      </c>
      <c r="EU20" s="985">
        <v>-12.593761441233601</v>
      </c>
      <c r="EV20" s="985">
        <v>-13.517655895147188</v>
      </c>
      <c r="EW20" s="985">
        <v>-13.198192657648486</v>
      </c>
      <c r="EX20" s="985">
        <v>-14.05170378857647</v>
      </c>
      <c r="EY20" s="985">
        <v>-7.3552384471502679</v>
      </c>
      <c r="EZ20" s="985">
        <v>-8.3956269076387944</v>
      </c>
      <c r="FA20" s="985">
        <v>4.4995332060184623</v>
      </c>
      <c r="FB20" s="985">
        <v>-11.177756309283625</v>
      </c>
      <c r="FC20" s="985">
        <v>-10.56280932171722</v>
      </c>
      <c r="FD20" s="985">
        <v>-4.4980192515301773</v>
      </c>
      <c r="FE20" s="985">
        <v>-8.9036400518381864</v>
      </c>
      <c r="FF20" s="985">
        <v>-10.801951139596838</v>
      </c>
      <c r="FG20" s="985">
        <v>-13.323163184042832</v>
      </c>
      <c r="FH20" s="985">
        <v>-12.265335723717275</v>
      </c>
      <c r="FI20" s="985">
        <v>-11.41928717002968</v>
      </c>
      <c r="FJ20" s="985">
        <v>-10.22040860182409</v>
      </c>
      <c r="FK20" s="985">
        <v>-3.9691849282411305</v>
      </c>
      <c r="FL20" s="985">
        <v>-0.20188407051127852</v>
      </c>
      <c r="FM20" s="985">
        <v>11.182306229778662</v>
      </c>
      <c r="FN20" s="985">
        <v>-7.8645950646173599</v>
      </c>
      <c r="FO20" s="985">
        <v>-13.046438700048988</v>
      </c>
      <c r="FP20" s="985">
        <v>-15.242402921575954</v>
      </c>
      <c r="FQ20" s="985">
        <v>-15.135248150588627</v>
      </c>
      <c r="FR20" s="985">
        <v>-16.721610490094648</v>
      </c>
      <c r="FS20" s="985">
        <v>-19.678431869341129</v>
      </c>
      <c r="FT20" s="985">
        <v>-14.523027286046004</v>
      </c>
      <c r="FU20" s="985">
        <v>-16.046075101293091</v>
      </c>
      <c r="FV20" s="985">
        <v>-14.091926653021874</v>
      </c>
      <c r="FW20" s="985">
        <v>-18.071294261188275</v>
      </c>
      <c r="FX20" s="985">
        <v>-14.907053188350428</v>
      </c>
      <c r="FY20" s="985">
        <v>-5.5298303009378866</v>
      </c>
      <c r="FZ20" s="985">
        <v>-3.3912414878467629</v>
      </c>
      <c r="GA20" s="985">
        <v>-9.7637909957749436</v>
      </c>
    </row>
    <row r="21" spans="1:183" ht="15.6" customHeight="1">
      <c r="A21" s="977" t="s">
        <v>617</v>
      </c>
      <c r="B21" s="985">
        <v>9.9807868041039036</v>
      </c>
      <c r="C21" s="985">
        <v>19.224266791781943</v>
      </c>
      <c r="D21" s="985">
        <v>44.490917256933898</v>
      </c>
      <c r="E21" s="985">
        <v>40.647345001200271</v>
      </c>
      <c r="F21" s="985">
        <v>41.528824705690766</v>
      </c>
      <c r="G21" s="985">
        <v>57.47550766226184</v>
      </c>
      <c r="H21" s="985">
        <v>68.770427643188441</v>
      </c>
      <c r="I21" s="985">
        <v>57.204764820184451</v>
      </c>
      <c r="J21" s="985">
        <v>63.318079963658434</v>
      </c>
      <c r="K21" s="985">
        <v>69.418138273777132</v>
      </c>
      <c r="L21" s="985">
        <v>65.807263969373196</v>
      </c>
      <c r="M21" s="985">
        <v>76.031202752068012</v>
      </c>
      <c r="N21" s="985">
        <v>4.7363278296582596</v>
      </c>
      <c r="O21" s="985">
        <v>31.644482055731793</v>
      </c>
      <c r="P21" s="985">
        <v>31.207085878556246</v>
      </c>
      <c r="Q21" s="985">
        <v>37.658878820721192</v>
      </c>
      <c r="R21" s="985">
        <v>39.015662021892631</v>
      </c>
      <c r="S21" s="985">
        <v>26.84744828860395</v>
      </c>
      <c r="T21" s="985">
        <v>29.549109948680393</v>
      </c>
      <c r="U21" s="985">
        <v>20.428097831137421</v>
      </c>
      <c r="V21" s="985">
        <v>34.30149405890127</v>
      </c>
      <c r="W21" s="985">
        <v>31.383375041171728</v>
      </c>
      <c r="X21" s="985">
        <v>35.543381375704328</v>
      </c>
      <c r="Y21" s="985">
        <v>31.429583903936155</v>
      </c>
      <c r="Z21" s="985">
        <v>0.69244274168389319</v>
      </c>
      <c r="AA21" s="985">
        <v>4.1799172349569425</v>
      </c>
      <c r="AB21" s="985">
        <v>8.7267460464866726</v>
      </c>
      <c r="AC21" s="985">
        <v>12.25110057102067</v>
      </c>
      <c r="AD21" s="985">
        <v>17.103345410009307</v>
      </c>
      <c r="AE21" s="985">
        <v>21.748430322975654</v>
      </c>
      <c r="AF21" s="985">
        <v>24.171069744622578</v>
      </c>
      <c r="AG21" s="985">
        <v>23.469114935210854</v>
      </c>
      <c r="AH21" s="985">
        <v>31.123928366442886</v>
      </c>
      <c r="AI21" s="985">
        <v>42.934575337339318</v>
      </c>
      <c r="AJ21" s="985">
        <v>22.568848897010689</v>
      </c>
      <c r="AK21" s="985">
        <v>17.001763202520237</v>
      </c>
      <c r="AL21" s="985">
        <v>22.666562490892812</v>
      </c>
      <c r="AM21" s="985">
        <v>27.45296848212022</v>
      </c>
      <c r="AN21" s="985">
        <v>34.666002516309824</v>
      </c>
      <c r="AO21" s="985">
        <v>34.928968869024786</v>
      </c>
      <c r="AP21" s="985">
        <v>23.751665218158568</v>
      </c>
      <c r="AQ21" s="985">
        <v>67.566493852884378</v>
      </c>
      <c r="AR21" s="985">
        <v>37.691259837324885</v>
      </c>
      <c r="AS21" s="985">
        <v>45.929108147505048</v>
      </c>
      <c r="AT21" s="985">
        <v>61.205937089394439</v>
      </c>
      <c r="AU21" s="985">
        <v>64.927497416017687</v>
      </c>
      <c r="AV21" s="985">
        <v>69.487571407039823</v>
      </c>
      <c r="AW21" s="985">
        <v>45.429642465525887</v>
      </c>
      <c r="AX21" s="985">
        <v>-12.059974743206769</v>
      </c>
      <c r="AY21" s="985">
        <v>-0.89858567266462552</v>
      </c>
      <c r="AZ21" s="985">
        <v>0.46708233286051248</v>
      </c>
      <c r="BA21" s="985">
        <v>-2.5169202084691165</v>
      </c>
      <c r="BB21" s="985">
        <v>-0.13647988188915613</v>
      </c>
      <c r="BC21" s="985">
        <v>3.4864547461058879</v>
      </c>
      <c r="BD21" s="985">
        <v>5.0845164564709853</v>
      </c>
      <c r="BE21" s="985">
        <v>6.0573539033148727</v>
      </c>
      <c r="BF21" s="985">
        <v>7.8497962340695615</v>
      </c>
      <c r="BG21" s="985">
        <v>10.835827287344294</v>
      </c>
      <c r="BH21" s="985">
        <v>12.74249328162683</v>
      </c>
      <c r="BI21" s="985">
        <v>7.2125459841166322</v>
      </c>
      <c r="BJ21" s="985">
        <v>7.9661515582037401</v>
      </c>
      <c r="BK21" s="985">
        <v>11.576257832467352</v>
      </c>
      <c r="BL21" s="985">
        <v>19.315684819443756</v>
      </c>
      <c r="BM21" s="985">
        <v>11.500438342126836</v>
      </c>
      <c r="BN21" s="985">
        <v>17.237950990471333</v>
      </c>
      <c r="BO21" s="985">
        <v>19.057177510308936</v>
      </c>
      <c r="BP21" s="985">
        <v>23.885410999864447</v>
      </c>
      <c r="BQ21" s="985">
        <v>27.083006315222686</v>
      </c>
      <c r="BR21" s="985">
        <v>27.555525029448525</v>
      </c>
      <c r="BS21" s="985">
        <v>22.963816343197387</v>
      </c>
      <c r="BT21" s="985">
        <v>16.345948217619277</v>
      </c>
      <c r="BU21" s="985">
        <v>33.264771538818323</v>
      </c>
      <c r="BV21" s="985">
        <v>6.8856321235090405</v>
      </c>
      <c r="BW21" s="985">
        <v>-25.135760487565921</v>
      </c>
      <c r="BX21" s="985">
        <v>16.808251752903733</v>
      </c>
      <c r="BY21" s="985">
        <v>28.988060410970302</v>
      </c>
      <c r="BZ21" s="985">
        <v>34.052521957719044</v>
      </c>
      <c r="CA21" s="985">
        <v>46.478695454893071</v>
      </c>
      <c r="CB21" s="985">
        <v>50.06291353426716</v>
      </c>
      <c r="CC21" s="985">
        <v>49.013015059608136</v>
      </c>
      <c r="CD21" s="985">
        <v>55.282861422068834</v>
      </c>
      <c r="CE21" s="985">
        <v>76.1738072237209</v>
      </c>
      <c r="CF21" s="985">
        <v>60.731749856376474</v>
      </c>
      <c r="CG21" s="985">
        <v>40.230261027614716</v>
      </c>
      <c r="CH21" s="985">
        <v>-3.3071204153336331</v>
      </c>
      <c r="CI21" s="985">
        <v>1.1764672014596202</v>
      </c>
      <c r="CJ21" s="985">
        <v>23.281806010241848</v>
      </c>
      <c r="CK21" s="985">
        <v>37.443409616505242</v>
      </c>
      <c r="CL21" s="985">
        <v>22.312756212334552</v>
      </c>
      <c r="CM21" s="985">
        <v>29.674885190345062</v>
      </c>
      <c r="CN21" s="985">
        <v>36.919979539959741</v>
      </c>
      <c r="CO21" s="985">
        <v>44.091677727276846</v>
      </c>
      <c r="CP21" s="985">
        <v>53.108753942628645</v>
      </c>
      <c r="CQ21" s="985">
        <v>45.273217842318125</v>
      </c>
      <c r="CR21" s="985">
        <v>42.418807413719364</v>
      </c>
      <c r="CS21" s="985">
        <v>45.94079541729603</v>
      </c>
      <c r="CT21" s="985">
        <v>17.899182434479737</v>
      </c>
      <c r="CU21" s="985">
        <v>30.162859584778666</v>
      </c>
      <c r="CV21" s="985">
        <v>63.27535139673833</v>
      </c>
      <c r="CW21" s="985">
        <v>42.146819349159813</v>
      </c>
      <c r="CX21" s="985">
        <v>40.140871481399252</v>
      </c>
      <c r="CY21" s="985">
        <v>53.693604754395849</v>
      </c>
      <c r="CZ21" s="985">
        <v>42.695540343651842</v>
      </c>
      <c r="DA21" s="985">
        <v>48.749144723146301</v>
      </c>
      <c r="DB21" s="985">
        <v>58.299551225294572</v>
      </c>
      <c r="DC21" s="985">
        <v>46.848747219604178</v>
      </c>
      <c r="DD21" s="985">
        <v>48.193450098279939</v>
      </c>
      <c r="DE21" s="985">
        <v>66.693090298530464</v>
      </c>
      <c r="DF21" s="985">
        <v>-1.9913106955352613</v>
      </c>
      <c r="DG21" s="985">
        <v>-3.0408885706144746</v>
      </c>
      <c r="DH21" s="985">
        <v>-2.5726174364503338</v>
      </c>
      <c r="DI21" s="985">
        <v>-5.5173940008989382</v>
      </c>
      <c r="DJ21" s="985">
        <v>-10.25490753497699</v>
      </c>
      <c r="DK21" s="985">
        <v>-5.7126232192350361</v>
      </c>
      <c r="DL21" s="985">
        <v>-10.788581068562895</v>
      </c>
      <c r="DM21" s="985">
        <v>-5.2753455540995038</v>
      </c>
      <c r="DN21" s="985">
        <v>-10.337924276148255</v>
      </c>
      <c r="DO21" s="985">
        <v>-8.9620875344608457</v>
      </c>
      <c r="DP21" s="985">
        <v>-2.3743519509935935</v>
      </c>
      <c r="DQ21" s="985">
        <v>3.1589987324945557</v>
      </c>
      <c r="DR21" s="985">
        <v>-6.5891552540285305</v>
      </c>
      <c r="DS21" s="985">
        <v>-2.476735928446093</v>
      </c>
      <c r="DT21" s="985">
        <v>1.0517913293946124</v>
      </c>
      <c r="DU21" s="985">
        <v>2.9858893743436807</v>
      </c>
      <c r="DV21" s="985">
        <v>2.7130117944918304</v>
      </c>
      <c r="DW21" s="985">
        <v>0.79949458759313574</v>
      </c>
      <c r="DX21" s="985">
        <v>1.5352533029992106</v>
      </c>
      <c r="DY21" s="985">
        <v>12.479418598836752</v>
      </c>
      <c r="DZ21" s="985">
        <v>6.9720183517840137</v>
      </c>
      <c r="EA21" s="985">
        <v>8.9972394596807774</v>
      </c>
      <c r="EB21" s="985">
        <v>7.1403708397405419</v>
      </c>
      <c r="EC21" s="985">
        <v>9.7581198122187764</v>
      </c>
      <c r="ED21" s="985">
        <v>0.99470604963247589</v>
      </c>
      <c r="EE21" s="985">
        <v>-2.7733703967007295</v>
      </c>
      <c r="EF21" s="985">
        <v>-3.9461520321023782</v>
      </c>
      <c r="EG21" s="985">
        <v>-0.29891237311188262</v>
      </c>
      <c r="EH21" s="985">
        <v>0.15368657876739003</v>
      </c>
      <c r="EI21" s="985">
        <v>2.9369689215681483</v>
      </c>
      <c r="EJ21" s="985">
        <v>7.5527624228250039</v>
      </c>
      <c r="EK21" s="985">
        <v>7.154524813107523</v>
      </c>
      <c r="EL21" s="985">
        <v>11.172463928081054</v>
      </c>
      <c r="EM21" s="985">
        <v>6.0508255175512913</v>
      </c>
      <c r="EN21" s="985">
        <v>4.7861703731011387</v>
      </c>
      <c r="EO21" s="985">
        <v>23.11154224004591</v>
      </c>
      <c r="EP21" s="985">
        <v>3.7406540036261577</v>
      </c>
      <c r="EQ21" s="985">
        <v>-3.3932116985698824</v>
      </c>
      <c r="ER21" s="985">
        <v>-2.6211446709538486</v>
      </c>
      <c r="ES21" s="985">
        <v>0.56600508177917552</v>
      </c>
      <c r="ET21" s="985">
        <v>-2.0542311872113235</v>
      </c>
      <c r="EU21" s="985">
        <v>-0.2782543539369951</v>
      </c>
      <c r="EV21" s="985">
        <v>-3.6095677265860679</v>
      </c>
      <c r="EW21" s="985">
        <v>-6.5663855064491274</v>
      </c>
      <c r="EX21" s="985">
        <v>-3.6943070287796802</v>
      </c>
      <c r="EY21" s="985">
        <v>-2.4952524043350848</v>
      </c>
      <c r="EZ21" s="985">
        <v>3.8650466957836564</v>
      </c>
      <c r="FA21" s="985">
        <v>10.736364796190559</v>
      </c>
      <c r="FB21" s="985">
        <v>-3.2151398062263601</v>
      </c>
      <c r="FC21" s="985">
        <v>-6.0313827891883705</v>
      </c>
      <c r="FD21" s="985">
        <v>-6.9265047702004532</v>
      </c>
      <c r="FE21" s="985">
        <v>-8.6427555412595556</v>
      </c>
      <c r="FF21" s="985">
        <v>-8.7558773393308869</v>
      </c>
      <c r="FG21" s="985">
        <v>-5.0335296342421394</v>
      </c>
      <c r="FH21" s="985">
        <v>-12.072343652522926</v>
      </c>
      <c r="FI21" s="985">
        <v>-16.373460370067416</v>
      </c>
      <c r="FJ21" s="985">
        <v>-16.250332828665215</v>
      </c>
      <c r="FK21" s="985">
        <v>-14.858290752549651</v>
      </c>
      <c r="FL21" s="985">
        <v>-16.998643356401427</v>
      </c>
      <c r="FM21" s="985">
        <v>-8.7193774424370982</v>
      </c>
      <c r="FN21" s="985">
        <v>-2.4533520231446113</v>
      </c>
      <c r="FO21" s="985">
        <v>-1.8742211236480681</v>
      </c>
      <c r="FP21" s="985">
        <v>2.1187841982338149</v>
      </c>
      <c r="FQ21" s="985">
        <v>6.0826890644045175</v>
      </c>
      <c r="FR21" s="985">
        <v>3.5692408661470365</v>
      </c>
      <c r="FS21" s="985">
        <v>1.4745281207045093</v>
      </c>
      <c r="FT21" s="985">
        <v>2.9809503836612996</v>
      </c>
      <c r="FU21" s="985">
        <v>-1.3100500627120983</v>
      </c>
      <c r="FV21" s="985">
        <v>0.56634375182603713</v>
      </c>
      <c r="FW21" s="985">
        <v>-0.30784626496270512</v>
      </c>
      <c r="FX21" s="985">
        <v>-2.4871209664008398</v>
      </c>
      <c r="FY21" s="985">
        <v>-12.547295115816052</v>
      </c>
      <c r="FZ21" s="985">
        <v>3.2388221720275627</v>
      </c>
      <c r="GA21" s="985">
        <v>-1.5769869043800802</v>
      </c>
    </row>
    <row r="22" spans="1:183" s="979" customFormat="1" ht="15.6" customHeight="1">
      <c r="A22" s="975"/>
      <c r="B22" s="985"/>
      <c r="C22" s="985"/>
      <c r="D22" s="985"/>
      <c r="E22" s="985"/>
      <c r="F22" s="985"/>
      <c r="G22" s="985"/>
      <c r="H22" s="985"/>
      <c r="I22" s="985"/>
      <c r="J22" s="985"/>
      <c r="K22" s="985"/>
      <c r="L22" s="985"/>
      <c r="M22" s="985"/>
      <c r="N22" s="985"/>
      <c r="O22" s="985"/>
      <c r="P22" s="985"/>
      <c r="Q22" s="985"/>
      <c r="R22" s="985"/>
      <c r="S22" s="985"/>
      <c r="T22" s="985"/>
      <c r="U22" s="985"/>
      <c r="V22" s="985"/>
      <c r="W22" s="985"/>
      <c r="X22" s="985"/>
      <c r="Y22" s="985"/>
      <c r="Z22" s="985"/>
      <c r="AA22" s="985"/>
      <c r="AB22" s="985"/>
      <c r="AC22" s="985"/>
      <c r="AD22" s="985"/>
      <c r="AE22" s="985"/>
      <c r="AF22" s="985"/>
      <c r="AG22" s="985"/>
      <c r="AH22" s="985"/>
      <c r="AI22" s="985"/>
      <c r="AJ22" s="985"/>
      <c r="AK22" s="985"/>
      <c r="AL22" s="985"/>
      <c r="AM22" s="985"/>
      <c r="AN22" s="985"/>
      <c r="AO22" s="985"/>
      <c r="AP22" s="985"/>
      <c r="AQ22" s="985"/>
      <c r="AR22" s="985"/>
      <c r="AS22" s="985"/>
      <c r="AT22" s="985"/>
      <c r="AU22" s="985"/>
      <c r="AV22" s="985"/>
      <c r="AW22" s="985"/>
      <c r="AX22" s="985"/>
      <c r="AY22" s="985"/>
      <c r="AZ22" s="985"/>
      <c r="BA22" s="985"/>
      <c r="BB22" s="985"/>
      <c r="BC22" s="985"/>
      <c r="BD22" s="985"/>
      <c r="BE22" s="985"/>
      <c r="BF22" s="985"/>
      <c r="BG22" s="985"/>
      <c r="BH22" s="985"/>
      <c r="BI22" s="985"/>
      <c r="BJ22" s="985"/>
      <c r="BK22" s="985"/>
      <c r="BL22" s="985"/>
      <c r="BM22" s="985"/>
      <c r="BN22" s="985"/>
      <c r="BO22" s="985"/>
      <c r="BP22" s="985"/>
      <c r="BQ22" s="985"/>
      <c r="BR22" s="985"/>
      <c r="BS22" s="985"/>
      <c r="BT22" s="985"/>
      <c r="BU22" s="985"/>
      <c r="BV22" s="985"/>
      <c r="BW22" s="985"/>
      <c r="BX22" s="985"/>
      <c r="BY22" s="985"/>
      <c r="BZ22" s="985"/>
      <c r="CA22" s="985"/>
      <c r="CB22" s="985"/>
      <c r="CC22" s="985"/>
      <c r="CD22" s="985"/>
      <c r="CE22" s="985"/>
      <c r="CF22" s="985"/>
      <c r="CG22" s="985"/>
      <c r="CH22" s="985"/>
      <c r="CI22" s="985"/>
      <c r="CJ22" s="985"/>
      <c r="CK22" s="985"/>
      <c r="CL22" s="985"/>
      <c r="CM22" s="985"/>
      <c r="CN22" s="985"/>
      <c r="CO22" s="985"/>
      <c r="CP22" s="985"/>
      <c r="CQ22" s="985"/>
      <c r="CR22" s="985"/>
      <c r="CS22" s="985"/>
      <c r="CT22" s="985"/>
      <c r="CU22" s="985"/>
      <c r="CV22" s="985"/>
      <c r="CW22" s="985"/>
      <c r="CX22" s="985"/>
      <c r="CY22" s="985"/>
      <c r="CZ22" s="985"/>
      <c r="DA22" s="985"/>
      <c r="DB22" s="985"/>
      <c r="DC22" s="985"/>
      <c r="DD22" s="985"/>
      <c r="DE22" s="985"/>
      <c r="DF22" s="985"/>
      <c r="DG22" s="985"/>
      <c r="DH22" s="985"/>
      <c r="DI22" s="985"/>
      <c r="DJ22" s="985"/>
      <c r="DK22" s="985"/>
      <c r="DL22" s="985"/>
      <c r="DM22" s="985"/>
      <c r="DN22" s="985"/>
      <c r="DO22" s="985"/>
      <c r="DP22" s="985"/>
      <c r="DQ22" s="985"/>
      <c r="DR22" s="985"/>
      <c r="DS22" s="985"/>
      <c r="DT22" s="985"/>
      <c r="DU22" s="985"/>
      <c r="DV22" s="985"/>
      <c r="DW22" s="985"/>
      <c r="DX22" s="985"/>
      <c r="DY22" s="985"/>
      <c r="DZ22" s="985"/>
      <c r="EA22" s="985"/>
      <c r="EB22" s="985"/>
      <c r="EC22" s="985"/>
      <c r="ED22" s="985"/>
      <c r="EE22" s="985"/>
      <c r="EF22" s="985"/>
      <c r="EG22" s="985"/>
      <c r="EH22" s="985"/>
      <c r="EI22" s="985"/>
      <c r="EJ22" s="985"/>
      <c r="EK22" s="985"/>
      <c r="EL22" s="985"/>
      <c r="EM22" s="985"/>
      <c r="EN22" s="985"/>
      <c r="EO22" s="985"/>
      <c r="EP22" s="985"/>
      <c r="EQ22" s="985"/>
      <c r="ER22" s="985"/>
      <c r="ES22" s="985"/>
      <c r="ET22" s="985"/>
      <c r="EU22" s="985"/>
      <c r="EV22" s="985"/>
      <c r="EW22" s="985"/>
      <c r="EX22" s="985"/>
      <c r="EY22" s="985"/>
      <c r="EZ22" s="985"/>
      <c r="FA22" s="985"/>
      <c r="FB22" s="985"/>
      <c r="FC22" s="985"/>
      <c r="FD22" s="985"/>
      <c r="FE22" s="985"/>
      <c r="FF22" s="985"/>
      <c r="FG22" s="985"/>
      <c r="FH22" s="985"/>
      <c r="FI22" s="985"/>
      <c r="FJ22" s="985"/>
      <c r="FK22" s="985"/>
      <c r="FL22" s="985"/>
      <c r="FM22" s="985"/>
      <c r="FN22" s="985"/>
      <c r="FO22" s="985"/>
      <c r="FP22" s="985"/>
      <c r="FQ22" s="985"/>
      <c r="FR22" s="985"/>
      <c r="FS22" s="985"/>
      <c r="FT22" s="985"/>
      <c r="FU22" s="985"/>
      <c r="FV22" s="985"/>
      <c r="FW22" s="985"/>
      <c r="FX22" s="985"/>
      <c r="FY22" s="985"/>
      <c r="FZ22" s="985"/>
      <c r="GA22" s="985"/>
    </row>
    <row r="23" spans="1:183" s="979" customFormat="1" ht="15.6" customHeight="1">
      <c r="A23" s="975" t="s">
        <v>577</v>
      </c>
      <c r="B23" s="982">
        <v>-17.981189930439726</v>
      </c>
      <c r="C23" s="982">
        <v>0.73969142511663377</v>
      </c>
      <c r="D23" s="982">
        <v>4.7059088245451042</v>
      </c>
      <c r="E23" s="982">
        <v>8.294731308712155</v>
      </c>
      <c r="F23" s="982">
        <v>10.669909399784574</v>
      </c>
      <c r="G23" s="982">
        <v>30.127971214547678</v>
      </c>
      <c r="H23" s="982">
        <v>32.051501541309136</v>
      </c>
      <c r="I23" s="982">
        <v>38.24840235717739</v>
      </c>
      <c r="J23" s="982">
        <v>37.101380085561956</v>
      </c>
      <c r="K23" s="982">
        <v>37.118695967356132</v>
      </c>
      <c r="L23" s="982">
        <v>33.945519866142682</v>
      </c>
      <c r="M23" s="982">
        <v>29.901201643932641</v>
      </c>
      <c r="N23" s="982">
        <v>12.941912155289179</v>
      </c>
      <c r="O23" s="982">
        <v>17.084040001164809</v>
      </c>
      <c r="P23" s="982">
        <v>29.284440454637188</v>
      </c>
      <c r="Q23" s="982">
        <v>25.96209750057989</v>
      </c>
      <c r="R23" s="982">
        <v>28.197828835260786</v>
      </c>
      <c r="S23" s="982">
        <v>28.535498071537361</v>
      </c>
      <c r="T23" s="982">
        <v>29.133567500208351</v>
      </c>
      <c r="U23" s="982">
        <v>35.322069826312855</v>
      </c>
      <c r="V23" s="982">
        <v>39.050012501619179</v>
      </c>
      <c r="W23" s="982">
        <v>36.313940259330771</v>
      </c>
      <c r="X23" s="982">
        <v>31.884526208715787</v>
      </c>
      <c r="Y23" s="982">
        <v>25.307770785573624</v>
      </c>
      <c r="Z23" s="982">
        <v>8.783309610216337</v>
      </c>
      <c r="AA23" s="982">
        <v>14.279646967965277</v>
      </c>
      <c r="AB23" s="982">
        <v>17.681852466586466</v>
      </c>
      <c r="AC23" s="982">
        <v>17.427005087531793</v>
      </c>
      <c r="AD23" s="982">
        <v>17.722140028828342</v>
      </c>
      <c r="AE23" s="982">
        <v>26.203803778937285</v>
      </c>
      <c r="AF23" s="982">
        <v>26.000282473708413</v>
      </c>
      <c r="AG23" s="982">
        <v>28.94948829186545</v>
      </c>
      <c r="AH23" s="982">
        <v>34.598982493641842</v>
      </c>
      <c r="AI23" s="982">
        <v>38.027772574607617</v>
      </c>
      <c r="AJ23" s="982">
        <v>36.754136687224495</v>
      </c>
      <c r="AK23" s="982">
        <v>30.867705141522325</v>
      </c>
      <c r="AL23" s="982">
        <v>6.1958737446443983</v>
      </c>
      <c r="AM23" s="982">
        <v>7.4808355627293786</v>
      </c>
      <c r="AN23" s="982">
        <v>22.064591149486628</v>
      </c>
      <c r="AO23" s="982">
        <v>23.749971679679742</v>
      </c>
      <c r="AP23" s="982">
        <v>21.410789766475247</v>
      </c>
      <c r="AQ23" s="982">
        <v>23.168425384069465</v>
      </c>
      <c r="AR23" s="982">
        <v>25.722581490573486</v>
      </c>
      <c r="AS23" s="982">
        <v>20.41403695908954</v>
      </c>
      <c r="AT23" s="982">
        <v>9.7665303413195801</v>
      </c>
      <c r="AU23" s="982">
        <v>19.680402889468716</v>
      </c>
      <c r="AV23" s="982">
        <v>17.257025429504449</v>
      </c>
      <c r="AW23" s="982">
        <v>16.286679407238864</v>
      </c>
      <c r="AX23" s="982">
        <v>4.8242143404870177</v>
      </c>
      <c r="AY23" s="982">
        <v>15.135595172665717</v>
      </c>
      <c r="AZ23" s="982">
        <v>19.096852754456943</v>
      </c>
      <c r="BA23" s="982">
        <v>19.951002622978866</v>
      </c>
      <c r="BB23" s="982">
        <v>20.963623857589045</v>
      </c>
      <c r="BC23" s="982">
        <v>18.273836361661726</v>
      </c>
      <c r="BD23" s="982">
        <v>18.040697310870716</v>
      </c>
      <c r="BE23" s="982">
        <v>18.331140386963437</v>
      </c>
      <c r="BF23" s="982">
        <v>17.67844319457107</v>
      </c>
      <c r="BG23" s="982">
        <v>23.944104550555693</v>
      </c>
      <c r="BH23" s="982">
        <v>24.335293711103716</v>
      </c>
      <c r="BI23" s="982">
        <v>22.813347243568447</v>
      </c>
      <c r="BJ23" s="982">
        <v>4.7030425966532601</v>
      </c>
      <c r="BK23" s="982">
        <v>12.456538812500533</v>
      </c>
      <c r="BL23" s="982">
        <v>17.745734648287133</v>
      </c>
      <c r="BM23" s="982">
        <v>17.811205791302033</v>
      </c>
      <c r="BN23" s="982">
        <v>20.414702023227669</v>
      </c>
      <c r="BO23" s="982">
        <v>32.599902179166456</v>
      </c>
      <c r="BP23" s="982">
        <v>38.115845978171322</v>
      </c>
      <c r="BQ23" s="982">
        <v>33.013298638343834</v>
      </c>
      <c r="BR23" s="982">
        <v>30.340526047985794</v>
      </c>
      <c r="BS23" s="982">
        <v>27.049636408987119</v>
      </c>
      <c r="BT23" s="982">
        <v>26.934622433127618</v>
      </c>
      <c r="BU23" s="982">
        <v>16.777267664533486</v>
      </c>
      <c r="BV23" s="982">
        <v>14.415616837511841</v>
      </c>
      <c r="BW23" s="982">
        <v>-23.549780353445779</v>
      </c>
      <c r="BX23" s="982">
        <v>34.948556165408476</v>
      </c>
      <c r="BY23" s="982">
        <v>39.026979918716428</v>
      </c>
      <c r="BZ23" s="982">
        <v>47.398404817519527</v>
      </c>
      <c r="CA23" s="982">
        <v>55.572954738237328</v>
      </c>
      <c r="CB23" s="982">
        <v>70.241913655756719</v>
      </c>
      <c r="CC23" s="982">
        <v>79.216315222756194</v>
      </c>
      <c r="CD23" s="982">
        <v>82.815062198157392</v>
      </c>
      <c r="CE23" s="982">
        <v>98.478885791832525</v>
      </c>
      <c r="CF23" s="982">
        <v>94.806267129510488</v>
      </c>
      <c r="CG23" s="982">
        <v>60.379302785391936</v>
      </c>
      <c r="CH23" s="982">
        <v>-1.3928826655587707</v>
      </c>
      <c r="CI23" s="982">
        <v>6.9763260412148878</v>
      </c>
      <c r="CJ23" s="982">
        <v>25.676432771001036</v>
      </c>
      <c r="CK23" s="982">
        <v>26.109623543379531</v>
      </c>
      <c r="CL23" s="982">
        <v>34.527363611842318</v>
      </c>
      <c r="CM23" s="982">
        <v>41.776037174210273</v>
      </c>
      <c r="CN23" s="982">
        <v>36.194012065871334</v>
      </c>
      <c r="CO23" s="982">
        <v>53.281857496969288</v>
      </c>
      <c r="CP23" s="982">
        <v>50.751773231493445</v>
      </c>
      <c r="CQ23" s="982">
        <v>51.458029576225961</v>
      </c>
      <c r="CR23" s="982">
        <v>67.488935593055686</v>
      </c>
      <c r="CS23" s="982">
        <v>54.15939771662552</v>
      </c>
      <c r="CT23" s="982">
        <v>13.439901349269093</v>
      </c>
      <c r="CU23" s="982">
        <v>20.0316057906212</v>
      </c>
      <c r="CV23" s="982">
        <v>28.16129735755792</v>
      </c>
      <c r="CW23" s="982">
        <v>39.202556438099116</v>
      </c>
      <c r="CX23" s="982">
        <v>31.909759925199804</v>
      </c>
      <c r="CY23" s="982">
        <v>34.389610600494436</v>
      </c>
      <c r="CZ23" s="982">
        <v>47.337999134573643</v>
      </c>
      <c r="DA23" s="982">
        <v>51.117422446916024</v>
      </c>
      <c r="DB23" s="982">
        <v>64.782173769064741</v>
      </c>
      <c r="DC23" s="982">
        <v>52.337914976845973</v>
      </c>
      <c r="DD23" s="982">
        <v>52.889910948205703</v>
      </c>
      <c r="DE23" s="982">
        <v>59.99391574955667</v>
      </c>
      <c r="DF23" s="982">
        <v>6.0244810663047916</v>
      </c>
      <c r="DG23" s="982">
        <v>2.7714467573305543</v>
      </c>
      <c r="DH23" s="982">
        <v>0.50073321297557249</v>
      </c>
      <c r="DI23" s="982">
        <v>2.8267733889570446</v>
      </c>
      <c r="DJ23" s="982">
        <v>2.0559555326684138</v>
      </c>
      <c r="DK23" s="982">
        <v>6.564247226191041</v>
      </c>
      <c r="DL23" s="982">
        <v>6.4055156458960454</v>
      </c>
      <c r="DM23" s="982">
        <v>15.093359174893891</v>
      </c>
      <c r="DN23" s="982">
        <v>18.922444399950461</v>
      </c>
      <c r="DO23" s="982">
        <v>28.109419356407262</v>
      </c>
      <c r="DP23" s="982">
        <v>28.034161232396798</v>
      </c>
      <c r="DQ23" s="982">
        <v>33.738957673957181</v>
      </c>
      <c r="DR23" s="982">
        <v>0.72774557942481977</v>
      </c>
      <c r="DS23" s="982">
        <v>3.963162780389232</v>
      </c>
      <c r="DT23" s="982">
        <v>5.0897426545603519</v>
      </c>
      <c r="DU23" s="982">
        <v>2.8747702925535146</v>
      </c>
      <c r="DV23" s="982">
        <v>-0.3898073252402956</v>
      </c>
      <c r="DW23" s="982">
        <v>2.8454348744385731</v>
      </c>
      <c r="DX23" s="982">
        <v>3.8097330680826356</v>
      </c>
      <c r="DY23" s="982">
        <v>5.8060300352856844</v>
      </c>
      <c r="DZ23" s="982">
        <v>3.5635872788373337</v>
      </c>
      <c r="EA23" s="982">
        <v>2.2268762325619544</v>
      </c>
      <c r="EB23" s="982">
        <v>1.8200362199754796</v>
      </c>
      <c r="EC23" s="982">
        <v>3.3096012091880347</v>
      </c>
      <c r="ED23" s="982">
        <v>0.6749896512402499</v>
      </c>
      <c r="EE23" s="982">
        <v>4.2369349318754184</v>
      </c>
      <c r="EF23" s="982">
        <v>4.6159578667617334</v>
      </c>
      <c r="EG23" s="982">
        <v>5.5099018435349549</v>
      </c>
      <c r="EH23" s="982">
        <v>8.0763509771190414</v>
      </c>
      <c r="EI23" s="982">
        <v>9.7505261106996066</v>
      </c>
      <c r="EJ23" s="982">
        <v>9.5174930245501184</v>
      </c>
      <c r="EK23" s="982">
        <v>11.462763896037963</v>
      </c>
      <c r="EL23" s="982">
        <v>11.110695533240374</v>
      </c>
      <c r="EM23" s="982">
        <v>7.0544654341088071</v>
      </c>
      <c r="EN23" s="982">
        <v>8.1106623777582154</v>
      </c>
      <c r="EO23" s="982">
        <v>9.7014996406505016</v>
      </c>
      <c r="EP23" s="982">
        <v>6.0698117454734231</v>
      </c>
      <c r="EQ23" s="982">
        <v>3.0813550990178946</v>
      </c>
      <c r="ER23" s="982">
        <v>3.3086849432642866</v>
      </c>
      <c r="ES23" s="982">
        <v>1.5928927775771398</v>
      </c>
      <c r="ET23" s="982">
        <v>8.2169306458838278</v>
      </c>
      <c r="EU23" s="982">
        <v>5.3851278920468255</v>
      </c>
      <c r="EV23" s="982">
        <v>6.9922213246083693</v>
      </c>
      <c r="EW23" s="982">
        <v>15.214392472787608</v>
      </c>
      <c r="EX23" s="982">
        <v>17.466540852303329</v>
      </c>
      <c r="EY23" s="982">
        <v>20.289402643892419</v>
      </c>
      <c r="EZ23" s="982">
        <v>25.263237068991657</v>
      </c>
      <c r="FA23" s="982">
        <v>23.438590450908283</v>
      </c>
      <c r="FB23" s="982">
        <v>2.0680584217294684</v>
      </c>
      <c r="FC23" s="982">
        <v>7.0734338047282685</v>
      </c>
      <c r="FD23" s="982">
        <v>8.281576117345109</v>
      </c>
      <c r="FE23" s="982">
        <v>9.8637357944707755</v>
      </c>
      <c r="FF23" s="982">
        <v>7.6473308232544426</v>
      </c>
      <c r="FG23" s="982">
        <v>7.3264191590962788</v>
      </c>
      <c r="FH23" s="982">
        <v>2.8026577649632363</v>
      </c>
      <c r="FI23" s="982">
        <v>3.5496605943349766</v>
      </c>
      <c r="FJ23" s="982">
        <v>7.5320165076527806E-2</v>
      </c>
      <c r="FK23" s="982">
        <v>8.1874672946354282E-2</v>
      </c>
      <c r="FL23" s="982">
        <v>3.6456185623045747</v>
      </c>
      <c r="FM23" s="982">
        <v>7.3574440353019925</v>
      </c>
      <c r="FN23" s="982">
        <v>0.64172538132133017</v>
      </c>
      <c r="FO23" s="982">
        <v>0.33094049552190064</v>
      </c>
      <c r="FP23" s="982">
        <v>1.7570357436375805</v>
      </c>
      <c r="FQ23" s="982">
        <v>2.6713018335518246</v>
      </c>
      <c r="FR23" s="982">
        <v>5.8935296049628851</v>
      </c>
      <c r="FS23" s="982">
        <v>7.9131220727118388</v>
      </c>
      <c r="FT23" s="982">
        <v>11.82763897929965</v>
      </c>
      <c r="FU23" s="982">
        <v>11.457665534733501</v>
      </c>
      <c r="FV23" s="982">
        <v>14.991847153423439</v>
      </c>
      <c r="FW23" s="982">
        <v>13.259366599439215</v>
      </c>
      <c r="FX23" s="982">
        <v>15.737869953360136</v>
      </c>
      <c r="FY23" s="982">
        <v>22.070330026725696</v>
      </c>
      <c r="FZ23" s="982">
        <v>-1.2178678521173443</v>
      </c>
      <c r="GA23" s="982">
        <v>-0.63456055488775087</v>
      </c>
    </row>
    <row r="24" spans="1:183" ht="15.6" customHeight="1">
      <c r="A24" s="975" t="s">
        <v>583</v>
      </c>
      <c r="B24" s="982">
        <v>-7.3209442603478987</v>
      </c>
      <c r="C24" s="982">
        <v>3.2924903070739866</v>
      </c>
      <c r="D24" s="982">
        <v>13.690253236171134</v>
      </c>
      <c r="E24" s="982">
        <v>14.498962352330633</v>
      </c>
      <c r="F24" s="982">
        <v>15.485431373838354</v>
      </c>
      <c r="G24" s="982">
        <v>29.214008889427497</v>
      </c>
      <c r="H24" s="982">
        <v>34.714454056044467</v>
      </c>
      <c r="I24" s="982">
        <v>35.588273568529019</v>
      </c>
      <c r="J24" s="982">
        <v>37.58716687123259</v>
      </c>
      <c r="K24" s="982">
        <v>40.664147871258734</v>
      </c>
      <c r="L24" s="982">
        <v>41.017941923911934</v>
      </c>
      <c r="M24" s="982">
        <v>48.06768632123908</v>
      </c>
      <c r="N24" s="982">
        <v>5.4701207774113909</v>
      </c>
      <c r="O24" s="982">
        <v>16.282360571751486</v>
      </c>
      <c r="P24" s="982">
        <v>22.966471202258116</v>
      </c>
      <c r="Q24" s="982">
        <v>24.426658379014359</v>
      </c>
      <c r="R24" s="982">
        <v>25.814322163501924</v>
      </c>
      <c r="S24" s="982">
        <v>21.917401126071884</v>
      </c>
      <c r="T24" s="982">
        <v>22.74975038112423</v>
      </c>
      <c r="U24" s="982">
        <v>21.105542576607291</v>
      </c>
      <c r="V24" s="982">
        <v>28.139269235613675</v>
      </c>
      <c r="W24" s="982">
        <v>26.408890437461611</v>
      </c>
      <c r="X24" s="982">
        <v>27.858441364779452</v>
      </c>
      <c r="Y24" s="982">
        <v>27.004650358898147</v>
      </c>
      <c r="Z24" s="982">
        <v>2.3859859979476177</v>
      </c>
      <c r="AA24" s="982">
        <v>5.0120677853456321</v>
      </c>
      <c r="AB24" s="982">
        <v>8.1677083072868033</v>
      </c>
      <c r="AC24" s="982">
        <v>9.0836048485829401</v>
      </c>
      <c r="AD24" s="982">
        <v>9.6183236706761885</v>
      </c>
      <c r="AE24" s="982">
        <v>14.149260516670646</v>
      </c>
      <c r="AF24" s="982">
        <v>14.249878424128005</v>
      </c>
      <c r="AG24" s="982">
        <v>16.149778582749963</v>
      </c>
      <c r="AH24" s="982">
        <v>22.004464074075418</v>
      </c>
      <c r="AI24" s="982">
        <v>28.554765844947834</v>
      </c>
      <c r="AJ24" s="982">
        <v>22.425486180649834</v>
      </c>
      <c r="AK24" s="982">
        <v>21.554229336363075</v>
      </c>
      <c r="AL24" s="982">
        <v>9.1714907946547619</v>
      </c>
      <c r="AM24" s="982">
        <v>11.201388238509844</v>
      </c>
      <c r="AN24" s="982">
        <v>19.970752011291605</v>
      </c>
      <c r="AO24" s="982">
        <v>22.925710408775387</v>
      </c>
      <c r="AP24" s="982">
        <v>16.156659734893783</v>
      </c>
      <c r="AQ24" s="982">
        <v>32.811683140411972</v>
      </c>
      <c r="AR24" s="982">
        <v>22.06518859144634</v>
      </c>
      <c r="AS24" s="982">
        <v>23.327643619428297</v>
      </c>
      <c r="AT24" s="982">
        <v>23.855904233749847</v>
      </c>
      <c r="AU24" s="982">
        <v>29.538980625505094</v>
      </c>
      <c r="AV24" s="982">
        <v>30.014605863627175</v>
      </c>
      <c r="AW24" s="982">
        <v>24.113693975584539</v>
      </c>
      <c r="AX24" s="982">
        <v>-3.4096671099895648</v>
      </c>
      <c r="AY24" s="982">
        <v>3.902104860210756</v>
      </c>
      <c r="AZ24" s="982">
        <v>6.0974846353803587</v>
      </c>
      <c r="BA24" s="982">
        <v>5.2621598207028271</v>
      </c>
      <c r="BB24" s="982">
        <v>6.0833298320344351</v>
      </c>
      <c r="BC24" s="982">
        <v>6.4522513578162615</v>
      </c>
      <c r="BD24" s="982">
        <v>6.9448888872192098</v>
      </c>
      <c r="BE24" s="982">
        <v>7.8936939188989683</v>
      </c>
      <c r="BF24" s="982">
        <v>8.6462307645409417</v>
      </c>
      <c r="BG24" s="982">
        <v>12.431129470599666</v>
      </c>
      <c r="BH24" s="982">
        <v>14.305290918452009</v>
      </c>
      <c r="BI24" s="982">
        <v>14.023634517406887</v>
      </c>
      <c r="BJ24" s="982">
        <v>3.8126383617913078</v>
      </c>
      <c r="BK24" s="982">
        <v>7.9751496045453196</v>
      </c>
      <c r="BL24" s="982">
        <v>13.451098697934059</v>
      </c>
      <c r="BM24" s="982">
        <v>10.620330758129624</v>
      </c>
      <c r="BN24" s="982">
        <v>13.36430197944803</v>
      </c>
      <c r="BO24" s="982">
        <v>18.895182980314974</v>
      </c>
      <c r="BP24" s="982">
        <v>23.853357504274129</v>
      </c>
      <c r="BQ24" s="982">
        <v>22.623275392400959</v>
      </c>
      <c r="BR24" s="982">
        <v>22.504327061583506</v>
      </c>
      <c r="BS24" s="982">
        <v>19.270811218769484</v>
      </c>
      <c r="BT24" s="982">
        <v>17.717753456417828</v>
      </c>
      <c r="BU24" s="982">
        <v>24.35329345194998</v>
      </c>
      <c r="BV24" s="982">
        <v>5.4103626485896976</v>
      </c>
      <c r="BW24" s="982">
        <v>-20.866977891865016</v>
      </c>
      <c r="BX24" s="982">
        <v>17.507947478651129</v>
      </c>
      <c r="BY24" s="982">
        <v>25.786756460596827</v>
      </c>
      <c r="BZ24" s="982">
        <v>30.891863797819056</v>
      </c>
      <c r="CA24" s="982">
        <v>38.971062645917229</v>
      </c>
      <c r="CB24" s="982">
        <v>46.006222240217646</v>
      </c>
      <c r="CC24" s="982">
        <v>48.8199853296993</v>
      </c>
      <c r="CD24" s="982">
        <v>53.495865110881077</v>
      </c>
      <c r="CE24" s="982">
        <v>68.061154903832175</v>
      </c>
      <c r="CF24" s="982">
        <v>61.911418921864119</v>
      </c>
      <c r="CG24" s="982">
        <v>43.094918266407163</v>
      </c>
      <c r="CH24" s="982">
        <v>-3.1720474849097884</v>
      </c>
      <c r="CI24" s="982">
        <v>2.3396875346607073</v>
      </c>
      <c r="CJ24" s="982">
        <v>19.126972740568743</v>
      </c>
      <c r="CK24" s="982">
        <v>25.446539401426488</v>
      </c>
      <c r="CL24" s="982">
        <v>21.880347934830375</v>
      </c>
      <c r="CM24" s="982">
        <v>27.020148503785833</v>
      </c>
      <c r="CN24" s="982">
        <v>27.365575026161299</v>
      </c>
      <c r="CO24" s="982">
        <v>37.80098651877271</v>
      </c>
      <c r="CP24" s="982">
        <v>40.833189688937502</v>
      </c>
      <c r="CQ24" s="982">
        <v>38.66345734022601</v>
      </c>
      <c r="CR24" s="982">
        <v>46.020411101887838</v>
      </c>
      <c r="CS24" s="982">
        <v>44.239530126839036</v>
      </c>
      <c r="CT24" s="982">
        <v>12.355731045214233</v>
      </c>
      <c r="CU24" s="982">
        <v>20.768985643141171</v>
      </c>
      <c r="CV24" s="982">
        <v>37.667327039965869</v>
      </c>
      <c r="CW24" s="982">
        <v>34.342971768710953</v>
      </c>
      <c r="CX24" s="982">
        <v>29.889140670103583</v>
      </c>
      <c r="CY24" s="982">
        <v>36.809057459674889</v>
      </c>
      <c r="CZ24" s="982">
        <v>38.861139036441116</v>
      </c>
      <c r="DA24" s="982">
        <v>43.468837445121579</v>
      </c>
      <c r="DB24" s="982">
        <v>54.226425828798767</v>
      </c>
      <c r="DC24" s="982">
        <v>43.534673587268536</v>
      </c>
      <c r="DD24" s="982">
        <v>44.36157003131359</v>
      </c>
      <c r="DE24" s="982">
        <v>57.781567756391901</v>
      </c>
      <c r="DF24" s="982">
        <v>1.3876178060183451</v>
      </c>
      <c r="DG24" s="982">
        <v>-0.86036597066562703</v>
      </c>
      <c r="DH24" s="982">
        <v>-1.8437993640020998</v>
      </c>
      <c r="DI24" s="982">
        <v>-1.8089908729171951</v>
      </c>
      <c r="DJ24" s="982">
        <v>-4.8681346022973537</v>
      </c>
      <c r="DK24" s="982">
        <v>-0.97971406067599043</v>
      </c>
      <c r="DL24" s="982">
        <v>-3.0269604830768349</v>
      </c>
      <c r="DM24" s="982">
        <v>3.3652787543255549</v>
      </c>
      <c r="DN24" s="982">
        <v>3.1816317331033108</v>
      </c>
      <c r="DO24" s="982">
        <v>8.1240254290685741</v>
      </c>
      <c r="DP24" s="982">
        <v>11.702218001036464</v>
      </c>
      <c r="DQ24" s="982">
        <v>17.604677991638418</v>
      </c>
      <c r="DR24" s="982">
        <v>-3.1004987135589941</v>
      </c>
      <c r="DS24" s="982">
        <v>0.11147803757326506</v>
      </c>
      <c r="DT24" s="982">
        <v>2.2511290378572362</v>
      </c>
      <c r="DU24" s="982">
        <v>1.7796781622681792</v>
      </c>
      <c r="DV24" s="982">
        <v>-0.197692556001974</v>
      </c>
      <c r="DW24" s="982">
        <v>0.60173636442617739</v>
      </c>
      <c r="DX24" s="982">
        <v>1.4916401163346029</v>
      </c>
      <c r="DY24" s="982">
        <v>6.8643273506582148</v>
      </c>
      <c r="DZ24" s="982">
        <v>4.1200072856700807</v>
      </c>
      <c r="EA24" s="982">
        <v>4.1183145705121751</v>
      </c>
      <c r="EB24" s="982">
        <v>3.3580997497567457</v>
      </c>
      <c r="EC24" s="982">
        <v>6.9096462522067084</v>
      </c>
      <c r="ED24" s="982">
        <v>0.31231197970476871</v>
      </c>
      <c r="EE24" s="982">
        <v>0.60854433885554426</v>
      </c>
      <c r="EF24" s="982">
        <v>1.1113888953172739</v>
      </c>
      <c r="EG24" s="982">
        <v>3.2399924594354976</v>
      </c>
      <c r="EH24" s="982">
        <v>3.9972523075817255</v>
      </c>
      <c r="EI24" s="982">
        <v>5.6098621893773073</v>
      </c>
      <c r="EJ24" s="982">
        <v>7.4941843782275077</v>
      </c>
      <c r="EK24" s="982">
        <v>8.5244202791917214</v>
      </c>
      <c r="EL24" s="982">
        <v>9.4793901942662462</v>
      </c>
      <c r="EM24" s="982">
        <v>5.6133619264083627</v>
      </c>
      <c r="EN24" s="982">
        <v>5.9423037791735149</v>
      </c>
      <c r="EO24" s="982">
        <v>15.426311004684639</v>
      </c>
      <c r="EP24" s="982">
        <v>3.3960906080146276</v>
      </c>
      <c r="EQ24" s="982">
        <v>-1.1253209106131272</v>
      </c>
      <c r="ER24" s="982">
        <v>-0.24445225432546183</v>
      </c>
      <c r="ES24" s="982">
        <v>9.6915123920083626E-3</v>
      </c>
      <c r="ET24" s="982">
        <v>2.2523769368968809</v>
      </c>
      <c r="EU24" s="982">
        <v>1.3497575121477385</v>
      </c>
      <c r="EV24" s="982">
        <v>0.66848515428759137</v>
      </c>
      <c r="EW24" s="982">
        <v>3.507106801177156</v>
      </c>
      <c r="EX24" s="982">
        <v>5.7261092914481653</v>
      </c>
      <c r="EY24" s="982">
        <v>8.2369686898420085</v>
      </c>
      <c r="EZ24" s="982">
        <v>13.223859895663887</v>
      </c>
      <c r="FA24" s="982">
        <v>16.389325640790084</v>
      </c>
      <c r="FB24" s="982">
        <v>-1.1331467534293647</v>
      </c>
      <c r="FC24" s="982">
        <v>0.41189491398462047</v>
      </c>
      <c r="FD24" s="982">
        <v>1.1968705968943252</v>
      </c>
      <c r="FE24" s="982">
        <v>0.97220359357217012</v>
      </c>
      <c r="FF24" s="982">
        <v>-0.38617605880829686</v>
      </c>
      <c r="FG24" s="982">
        <v>0.70605820202370617</v>
      </c>
      <c r="FH24" s="982">
        <v>-4.3427044244448023</v>
      </c>
      <c r="FI24" s="982">
        <v>-5.5825808001867472</v>
      </c>
      <c r="FJ24" s="982">
        <v>-7.2423631204979744</v>
      </c>
      <c r="FK24" s="982">
        <v>-6.1634521169011043</v>
      </c>
      <c r="FL24" s="982">
        <v>-4.8370711909587119</v>
      </c>
      <c r="FM24" s="982">
        <v>1.3247096313996569</v>
      </c>
      <c r="FN24" s="982">
        <v>-2.0860248010325821</v>
      </c>
      <c r="FO24" s="982">
        <v>-4.718517247515992</v>
      </c>
      <c r="FP24" s="982">
        <v>-3.5245482445920566</v>
      </c>
      <c r="FQ24" s="982">
        <v>-2.9086857025396395</v>
      </c>
      <c r="FR24" s="982">
        <v>-2.6460388622506086</v>
      </c>
      <c r="FS24" s="982">
        <v>-0.27057395048974403</v>
      </c>
      <c r="FT24" s="982">
        <v>2.8556176119307923</v>
      </c>
      <c r="FU24" s="982">
        <v>1.3535083111867141</v>
      </c>
      <c r="FV24" s="982">
        <v>3.4798205176671528</v>
      </c>
      <c r="FW24" s="982">
        <v>3.9589470197696028E-2</v>
      </c>
      <c r="FX24" s="982">
        <v>0.21078966657062587</v>
      </c>
      <c r="FY24" s="982">
        <v>-2.0053229549024012</v>
      </c>
      <c r="FZ24" s="982">
        <v>1.9342101509071117</v>
      </c>
      <c r="GA24" s="982">
        <v>-4.0385357069159404E-2</v>
      </c>
    </row>
    <row r="25" spans="1:183" ht="15.6" customHeight="1">
      <c r="A25" s="975" t="s">
        <v>585</v>
      </c>
      <c r="B25" s="985"/>
      <c r="C25" s="985"/>
      <c r="D25" s="985"/>
      <c r="E25" s="985"/>
      <c r="F25" s="985"/>
      <c r="G25" s="985"/>
      <c r="H25" s="985"/>
      <c r="I25" s="985"/>
      <c r="J25" s="985"/>
      <c r="K25" s="985"/>
      <c r="L25" s="985"/>
      <c r="M25" s="985"/>
      <c r="N25" s="985"/>
      <c r="O25" s="985"/>
      <c r="P25" s="985"/>
      <c r="Q25" s="985"/>
      <c r="R25" s="985"/>
      <c r="S25" s="985"/>
      <c r="T25" s="985"/>
      <c r="U25" s="985"/>
      <c r="V25" s="985"/>
      <c r="W25" s="985"/>
      <c r="X25" s="985"/>
      <c r="Y25" s="985"/>
      <c r="Z25" s="985"/>
      <c r="AA25" s="985"/>
      <c r="AB25" s="985"/>
      <c r="AC25" s="985"/>
      <c r="AD25" s="985"/>
      <c r="AE25" s="985"/>
      <c r="AF25" s="985"/>
      <c r="AG25" s="985"/>
      <c r="AH25" s="985"/>
      <c r="AI25" s="985"/>
      <c r="AJ25" s="985"/>
      <c r="AK25" s="985"/>
      <c r="AL25" s="985"/>
      <c r="AM25" s="985"/>
      <c r="AN25" s="985"/>
      <c r="AO25" s="985"/>
      <c r="AP25" s="985"/>
      <c r="AQ25" s="985"/>
      <c r="AR25" s="985"/>
      <c r="AS25" s="985"/>
      <c r="AT25" s="985"/>
      <c r="AU25" s="985"/>
      <c r="AV25" s="985"/>
      <c r="AW25" s="985"/>
      <c r="AX25" s="985"/>
      <c r="AY25" s="985"/>
      <c r="AZ25" s="985"/>
      <c r="BA25" s="985"/>
      <c r="BB25" s="985"/>
      <c r="BC25" s="985"/>
      <c r="BD25" s="985"/>
      <c r="BE25" s="985"/>
      <c r="BF25" s="985"/>
      <c r="BG25" s="985"/>
      <c r="BH25" s="985"/>
      <c r="BI25" s="985"/>
      <c r="BJ25" s="985"/>
      <c r="BK25" s="985"/>
      <c r="BL25" s="985"/>
      <c r="BM25" s="985"/>
      <c r="BN25" s="985"/>
      <c r="BO25" s="985"/>
      <c r="BP25" s="985"/>
      <c r="BQ25" s="985"/>
      <c r="BR25" s="985"/>
      <c r="BS25" s="985"/>
      <c r="BT25" s="985"/>
      <c r="BU25" s="985"/>
      <c r="BV25" s="985"/>
      <c r="BW25" s="985"/>
      <c r="BX25" s="985"/>
      <c r="BY25" s="985"/>
      <c r="BZ25" s="985"/>
      <c r="CA25" s="985"/>
      <c r="CB25" s="985"/>
      <c r="CC25" s="985"/>
      <c r="CD25" s="985"/>
      <c r="CE25" s="985"/>
      <c r="CF25" s="985"/>
      <c r="CG25" s="985"/>
      <c r="CH25" s="985"/>
      <c r="CI25" s="985"/>
      <c r="CJ25" s="985"/>
      <c r="CK25" s="985"/>
      <c r="CL25" s="985"/>
      <c r="CM25" s="985"/>
      <c r="CN25" s="985"/>
      <c r="CO25" s="985"/>
      <c r="CP25" s="985"/>
      <c r="CQ25" s="985"/>
      <c r="CR25" s="985"/>
      <c r="CS25" s="985"/>
      <c r="CT25" s="985"/>
      <c r="CU25" s="985"/>
      <c r="CV25" s="985"/>
      <c r="CW25" s="985"/>
      <c r="CX25" s="985"/>
      <c r="CY25" s="985"/>
      <c r="CZ25" s="985"/>
      <c r="DA25" s="985"/>
      <c r="DB25" s="985"/>
      <c r="DC25" s="985"/>
      <c r="DD25" s="985"/>
      <c r="DE25" s="985"/>
      <c r="DF25" s="985"/>
      <c r="DG25" s="985"/>
      <c r="DH25" s="985"/>
      <c r="DI25" s="985"/>
      <c r="DJ25" s="985"/>
      <c r="DK25" s="985"/>
      <c r="DL25" s="985"/>
      <c r="DM25" s="985"/>
      <c r="DN25" s="985"/>
      <c r="DO25" s="985"/>
      <c r="DP25" s="985"/>
      <c r="DQ25" s="985"/>
      <c r="DR25" s="985" t="s">
        <v>618</v>
      </c>
      <c r="DS25" s="985" t="s">
        <v>618</v>
      </c>
      <c r="DT25" s="985" t="s">
        <v>618</v>
      </c>
      <c r="DU25" s="985" t="s">
        <v>618</v>
      </c>
      <c r="DV25" s="985" t="s">
        <v>618</v>
      </c>
      <c r="DW25" s="985" t="s">
        <v>618</v>
      </c>
      <c r="DX25" s="985" t="s">
        <v>618</v>
      </c>
      <c r="DY25" s="985" t="s">
        <v>618</v>
      </c>
      <c r="DZ25" s="985" t="s">
        <v>618</v>
      </c>
      <c r="EA25" s="985" t="s">
        <v>618</v>
      </c>
      <c r="EB25" s="985" t="s">
        <v>618</v>
      </c>
      <c r="EC25" s="985" t="s">
        <v>618</v>
      </c>
      <c r="ED25" s="985" t="s">
        <v>618</v>
      </c>
      <c r="EE25" s="985" t="s">
        <v>618</v>
      </c>
      <c r="EF25" s="985" t="s">
        <v>618</v>
      </c>
      <c r="EG25" s="985" t="s">
        <v>618</v>
      </c>
      <c r="EH25" s="985" t="s">
        <v>618</v>
      </c>
      <c r="EI25" s="985" t="s">
        <v>618</v>
      </c>
      <c r="EJ25" s="985" t="s">
        <v>618</v>
      </c>
      <c r="EK25" s="985" t="s">
        <v>618</v>
      </c>
      <c r="EL25" s="985" t="s">
        <v>618</v>
      </c>
      <c r="EM25" s="985" t="s">
        <v>618</v>
      </c>
      <c r="EN25" s="985" t="s">
        <v>618</v>
      </c>
      <c r="EO25" s="985" t="s">
        <v>618</v>
      </c>
      <c r="EP25" s="985">
        <v>-7.1511210422394971</v>
      </c>
      <c r="EQ25" s="985">
        <v>29.480619677715932</v>
      </c>
      <c r="ER25" s="985">
        <v>88.409146866833581</v>
      </c>
      <c r="ES25" s="985">
        <v>79.843655282932744</v>
      </c>
      <c r="ET25" s="985">
        <v>67.76561468106371</v>
      </c>
      <c r="EU25" s="985">
        <v>56.284858195227464</v>
      </c>
      <c r="EV25" s="985">
        <v>31.774141828158065</v>
      </c>
      <c r="EW25" s="985">
        <v>-3.7322095661698249</v>
      </c>
      <c r="EX25" s="985">
        <v>8.0813348935298421</v>
      </c>
      <c r="EY25" s="985">
        <v>88.793915564482646</v>
      </c>
      <c r="EZ25" s="985">
        <v>97.677984923606431</v>
      </c>
      <c r="FA25" s="985">
        <v>9.8824964195507986E-2</v>
      </c>
      <c r="FB25" s="985">
        <v>35.736520859431273</v>
      </c>
      <c r="FC25" s="985">
        <v>75.935377048470428</v>
      </c>
      <c r="FD25" s="985">
        <v>76.943823501922097</v>
      </c>
      <c r="FE25" s="985">
        <v>114.88425909218192</v>
      </c>
      <c r="FF25" s="985">
        <v>136.87775715022019</v>
      </c>
      <c r="FG25" s="985">
        <v>117.53035658470671</v>
      </c>
      <c r="FH25" s="985">
        <v>225.95479129899752</v>
      </c>
      <c r="FI25" s="985">
        <v>192.43974549665492</v>
      </c>
      <c r="FJ25" s="985">
        <v>181.99489681248326</v>
      </c>
      <c r="FK25" s="985">
        <v>211.70722193941987</v>
      </c>
      <c r="FL25" s="985">
        <v>226.84674540308066</v>
      </c>
      <c r="FM25" s="985">
        <v>229.40035500026218</v>
      </c>
      <c r="FN25" s="985">
        <v>-6.0762959770842793</v>
      </c>
      <c r="FO25" s="985">
        <v>-19.092327873874734</v>
      </c>
      <c r="FP25" s="985">
        <v>-21.749874850605885</v>
      </c>
      <c r="FQ25" s="985">
        <v>-27.346018264644293</v>
      </c>
      <c r="FR25" s="985">
        <v>-29.331151742675395</v>
      </c>
      <c r="FS25" s="985">
        <v>-16.144090983572969</v>
      </c>
      <c r="FT25" s="985">
        <v>-13.232858885387444</v>
      </c>
      <c r="FU25" s="985">
        <v>-12.9787791782736</v>
      </c>
      <c r="FV25" s="985">
        <v>-14.039065146615624</v>
      </c>
      <c r="FW25" s="985">
        <v>-26.045250399933515</v>
      </c>
      <c r="FX25" s="985">
        <v>-29.251243056713562</v>
      </c>
      <c r="FY25" s="985">
        <v>-45.660093981238148</v>
      </c>
      <c r="FZ25" s="985">
        <v>20.965770235646485</v>
      </c>
      <c r="GA25" s="985">
        <v>15.020551468301445</v>
      </c>
    </row>
    <row r="26" spans="1:183" ht="15.6" customHeight="1">
      <c r="A26" s="975" t="s">
        <v>586</v>
      </c>
      <c r="B26" s="982"/>
      <c r="C26" s="982"/>
      <c r="D26" s="982"/>
      <c r="E26" s="982"/>
      <c r="F26" s="982"/>
      <c r="G26" s="982"/>
      <c r="H26" s="982"/>
      <c r="I26" s="982"/>
      <c r="J26" s="982"/>
      <c r="K26" s="982"/>
      <c r="L26" s="982"/>
      <c r="M26" s="982"/>
      <c r="N26" s="982"/>
      <c r="O26" s="982"/>
      <c r="P26" s="982"/>
      <c r="Q26" s="982"/>
      <c r="R26" s="982"/>
      <c r="S26" s="982"/>
      <c r="T26" s="982"/>
      <c r="U26" s="982"/>
      <c r="V26" s="982"/>
      <c r="W26" s="982"/>
      <c r="X26" s="982"/>
      <c r="Y26" s="982"/>
      <c r="Z26" s="982"/>
      <c r="AA26" s="982"/>
      <c r="AB26" s="982"/>
      <c r="AC26" s="982"/>
      <c r="AD26" s="982"/>
      <c r="AE26" s="982"/>
      <c r="AF26" s="982"/>
      <c r="AG26" s="982"/>
      <c r="AH26" s="982"/>
      <c r="AI26" s="982"/>
      <c r="AJ26" s="982"/>
      <c r="AK26" s="982"/>
      <c r="AL26" s="982"/>
      <c r="AM26" s="982"/>
      <c r="AN26" s="982"/>
      <c r="AO26" s="982"/>
      <c r="AP26" s="982"/>
      <c r="AQ26" s="982"/>
      <c r="AR26" s="982"/>
      <c r="AS26" s="982"/>
      <c r="AT26" s="982"/>
      <c r="AU26" s="982"/>
      <c r="AV26" s="982"/>
      <c r="AW26" s="982"/>
      <c r="AX26" s="982"/>
      <c r="AY26" s="982"/>
      <c r="AZ26" s="982"/>
      <c r="BA26" s="982"/>
      <c r="BB26" s="982"/>
      <c r="BC26" s="982"/>
      <c r="BD26" s="982"/>
      <c r="BE26" s="982"/>
      <c r="BF26" s="982"/>
      <c r="BG26" s="982"/>
      <c r="BH26" s="982"/>
      <c r="BI26" s="982"/>
      <c r="BJ26" s="982"/>
      <c r="BK26" s="982"/>
      <c r="BL26" s="982"/>
      <c r="BM26" s="982"/>
      <c r="BN26" s="982"/>
      <c r="BO26" s="982"/>
      <c r="BP26" s="982"/>
      <c r="BQ26" s="982"/>
      <c r="BR26" s="982"/>
      <c r="BS26" s="982"/>
      <c r="BT26" s="982"/>
      <c r="BU26" s="982"/>
      <c r="BV26" s="982"/>
      <c r="BW26" s="982"/>
      <c r="BX26" s="982"/>
      <c r="BY26" s="982"/>
      <c r="BZ26" s="982"/>
      <c r="CA26" s="982"/>
      <c r="CB26" s="982"/>
      <c r="CC26" s="982"/>
      <c r="CD26" s="982"/>
      <c r="CE26" s="982"/>
      <c r="CF26" s="982"/>
      <c r="CG26" s="982"/>
      <c r="CH26" s="982"/>
      <c r="CI26" s="982"/>
      <c r="CJ26" s="982"/>
      <c r="CK26" s="982"/>
      <c r="CL26" s="982"/>
      <c r="CM26" s="982"/>
      <c r="CN26" s="982"/>
      <c r="CO26" s="982"/>
      <c r="CP26" s="982"/>
      <c r="CQ26" s="982"/>
      <c r="CR26" s="982"/>
      <c r="CS26" s="982"/>
      <c r="CT26" s="982"/>
      <c r="CU26" s="982"/>
      <c r="CV26" s="982"/>
      <c r="CW26" s="982"/>
      <c r="CX26" s="982"/>
      <c r="CY26" s="982"/>
      <c r="CZ26" s="982"/>
      <c r="DA26" s="982"/>
      <c r="DB26" s="982"/>
      <c r="DC26" s="982"/>
      <c r="DD26" s="982"/>
      <c r="DE26" s="982"/>
      <c r="DF26" s="982"/>
      <c r="DG26" s="982"/>
      <c r="DH26" s="982"/>
      <c r="DI26" s="982"/>
      <c r="DJ26" s="982"/>
      <c r="DK26" s="982"/>
      <c r="DL26" s="982"/>
      <c r="DM26" s="982"/>
      <c r="DN26" s="982"/>
      <c r="DO26" s="982"/>
      <c r="DP26" s="982"/>
      <c r="DQ26" s="982">
        <v>17.604677991638418</v>
      </c>
      <c r="DR26" s="982">
        <v>-2.8032678378587859</v>
      </c>
      <c r="DS26" s="982">
        <v>0.11147803757326506</v>
      </c>
      <c r="DT26" s="982">
        <v>2.2511290378572362</v>
      </c>
      <c r="DU26" s="982">
        <v>1.7796781622681792</v>
      </c>
      <c r="DV26" s="982">
        <v>-0.197692556001974</v>
      </c>
      <c r="DW26" s="982">
        <v>0.99592164424941432</v>
      </c>
      <c r="DX26" s="982">
        <v>1.4916401163346029</v>
      </c>
      <c r="DY26" s="982">
        <v>6.8643273506582148</v>
      </c>
      <c r="DZ26" s="982">
        <v>4.1200072856700807</v>
      </c>
      <c r="EA26" s="982">
        <v>4.1183145705121751</v>
      </c>
      <c r="EB26" s="982">
        <v>3.3580997497567457</v>
      </c>
      <c r="EC26" s="982">
        <v>6.9096462522067084</v>
      </c>
      <c r="ED26" s="982">
        <v>1.6789489316214843</v>
      </c>
      <c r="EE26" s="982">
        <v>1.0237993410640396</v>
      </c>
      <c r="EF26" s="982">
        <v>1.8607466432776887</v>
      </c>
      <c r="EG26" s="982">
        <v>3.2399924594354976</v>
      </c>
      <c r="EH26" s="982">
        <v>3.9972523075817255</v>
      </c>
      <c r="EI26" s="982">
        <v>5.6098621893773073</v>
      </c>
      <c r="EJ26" s="982">
        <v>8.1667024891005617</v>
      </c>
      <c r="EK26" s="982">
        <v>11.208781110501342</v>
      </c>
      <c r="EL26" s="982">
        <v>13.248253689642455</v>
      </c>
      <c r="EM26" s="982">
        <v>10.281936453690859</v>
      </c>
      <c r="EN26" s="982">
        <v>14.209663760617953</v>
      </c>
      <c r="EO26" s="982">
        <v>24.131192941881736</v>
      </c>
      <c r="EP26" s="982">
        <v>2.6564519240854434</v>
      </c>
      <c r="EQ26" s="982">
        <v>1.0209655552150885</v>
      </c>
      <c r="ER26" s="982">
        <v>5.9725113900874884</v>
      </c>
      <c r="ES26" s="982">
        <v>5.6081652942914548</v>
      </c>
      <c r="ET26" s="982">
        <v>6.8465888055728161</v>
      </c>
      <c r="EU26" s="982">
        <v>5.2021620071092718</v>
      </c>
      <c r="EV26" s="982">
        <v>2.8498149434228899</v>
      </c>
      <c r="EW26" s="982">
        <v>2.9994391248238013</v>
      </c>
      <c r="EX26" s="982">
        <v>5.8912729406139528</v>
      </c>
      <c r="EY26" s="982">
        <v>13.886142722134791</v>
      </c>
      <c r="EZ26" s="982">
        <v>19.146329260972603</v>
      </c>
      <c r="FA26" s="982">
        <v>15.246930391644444</v>
      </c>
      <c r="FB26" s="982">
        <v>1.1125483454012297</v>
      </c>
      <c r="FC26" s="982">
        <v>5.0119557405941499</v>
      </c>
      <c r="FD26" s="982">
        <v>5.8105428077834205</v>
      </c>
      <c r="FE26" s="982">
        <v>7.9104745705992476</v>
      </c>
      <c r="FF26" s="982">
        <v>7.9744347633571291</v>
      </c>
      <c r="FG26" s="982">
        <v>7.8217110214920789</v>
      </c>
      <c r="FH26" s="982">
        <v>9.6844889543936556</v>
      </c>
      <c r="FI26" s="982">
        <v>6.4787638339247104</v>
      </c>
      <c r="FJ26" s="982">
        <v>4.2838917839371149</v>
      </c>
      <c r="FK26" s="982">
        <v>7.1068358077053206</v>
      </c>
      <c r="FL26" s="982">
        <v>9.2745616251211178</v>
      </c>
      <c r="FM26" s="982">
        <v>15.216572296004223</v>
      </c>
      <c r="FN26" s="982">
        <v>-2.0860248010325821</v>
      </c>
      <c r="FO26" s="982">
        <v>-4.718517247515992</v>
      </c>
      <c r="FP26" s="982">
        <v>-3.5245482445920566</v>
      </c>
      <c r="FQ26" s="982">
        <v>-2.9086857025396395</v>
      </c>
      <c r="FR26" s="982">
        <v>-2.6460388622506086</v>
      </c>
      <c r="FS26" s="982">
        <v>-0.27057395048974403</v>
      </c>
      <c r="FT26" s="982">
        <v>2.8556176119307923</v>
      </c>
      <c r="FU26" s="982">
        <v>1.3535083111867141</v>
      </c>
      <c r="FV26" s="982">
        <v>3.4798205176671528</v>
      </c>
      <c r="FW26" s="982">
        <v>3.9589470197696028E-2</v>
      </c>
      <c r="FX26" s="982">
        <v>0.21078966657062587</v>
      </c>
      <c r="FY26" s="982">
        <v>-2.0053229549024012</v>
      </c>
      <c r="FZ26" s="982">
        <v>1.9342101509071117</v>
      </c>
      <c r="GA26" s="982">
        <v>-4.0385357069159404E-2</v>
      </c>
    </row>
    <row r="27" spans="1:183" ht="15.6" customHeight="1">
      <c r="A27" s="1006" t="s">
        <v>619</v>
      </c>
      <c r="B27" s="982"/>
      <c r="C27" s="982"/>
      <c r="D27" s="982"/>
      <c r="E27" s="982"/>
      <c r="F27" s="982"/>
      <c r="G27" s="982"/>
      <c r="H27" s="982"/>
      <c r="I27" s="982"/>
      <c r="J27" s="982"/>
      <c r="K27" s="982"/>
      <c r="L27" s="982"/>
      <c r="M27" s="982"/>
      <c r="N27" s="982"/>
      <c r="O27" s="982"/>
      <c r="P27" s="982"/>
      <c r="Q27" s="982"/>
      <c r="R27" s="982"/>
      <c r="S27" s="982"/>
      <c r="T27" s="982"/>
      <c r="U27" s="982"/>
      <c r="V27" s="982"/>
      <c r="W27" s="982"/>
      <c r="X27" s="982"/>
      <c r="Y27" s="982"/>
      <c r="Z27" s="982"/>
      <c r="AA27" s="982"/>
      <c r="AB27" s="982"/>
      <c r="AC27" s="982"/>
      <c r="AD27" s="982"/>
      <c r="AE27" s="982"/>
      <c r="AF27" s="982"/>
      <c r="AG27" s="982"/>
      <c r="AH27" s="982"/>
      <c r="AI27" s="982"/>
      <c r="AJ27" s="982"/>
      <c r="AK27" s="982"/>
      <c r="AL27" s="982"/>
      <c r="AM27" s="982"/>
      <c r="AN27" s="982"/>
      <c r="AO27" s="982"/>
      <c r="AP27" s="982"/>
      <c r="AQ27" s="982"/>
      <c r="AR27" s="982"/>
      <c r="AS27" s="982"/>
      <c r="AT27" s="982"/>
      <c r="AU27" s="982"/>
      <c r="AV27" s="982"/>
      <c r="AW27" s="982"/>
      <c r="AX27" s="982"/>
      <c r="AY27" s="982"/>
      <c r="AZ27" s="982"/>
      <c r="BA27" s="982"/>
      <c r="BB27" s="982"/>
      <c r="BC27" s="982"/>
      <c r="BD27" s="982"/>
      <c r="BE27" s="982"/>
      <c r="BF27" s="982"/>
      <c r="BG27" s="982"/>
      <c r="BH27" s="982"/>
      <c r="BI27" s="982"/>
      <c r="BJ27" s="982"/>
      <c r="BK27" s="982"/>
      <c r="BL27" s="982"/>
      <c r="BM27" s="982"/>
      <c r="BN27" s="982"/>
      <c r="BO27" s="982"/>
      <c r="BP27" s="982"/>
      <c r="BQ27" s="982"/>
      <c r="BR27" s="982"/>
      <c r="BS27" s="982"/>
      <c r="BT27" s="982"/>
      <c r="BU27" s="982"/>
      <c r="BV27" s="982"/>
      <c r="BW27" s="982"/>
      <c r="BX27" s="982"/>
      <c r="BY27" s="982"/>
      <c r="BZ27" s="982"/>
      <c r="CA27" s="982"/>
      <c r="CB27" s="982"/>
      <c r="CC27" s="982"/>
      <c r="CD27" s="982"/>
      <c r="CE27" s="982"/>
      <c r="CF27" s="982"/>
      <c r="CG27" s="982"/>
      <c r="CH27" s="982"/>
      <c r="CI27" s="982"/>
      <c r="CJ27" s="982"/>
      <c r="CK27" s="982"/>
      <c r="CL27" s="982"/>
      <c r="CM27" s="982"/>
      <c r="CN27" s="982"/>
      <c r="CO27" s="982"/>
      <c r="CP27" s="982"/>
      <c r="CQ27" s="982"/>
      <c r="CR27" s="982"/>
      <c r="CS27" s="982"/>
      <c r="CT27" s="982"/>
      <c r="CU27" s="982"/>
      <c r="CV27" s="982"/>
      <c r="CW27" s="982"/>
      <c r="CX27" s="982"/>
      <c r="CY27" s="982"/>
      <c r="CZ27" s="982"/>
      <c r="DA27" s="982"/>
      <c r="DB27" s="982"/>
      <c r="DC27" s="982"/>
      <c r="DD27" s="982"/>
      <c r="DE27" s="982"/>
      <c r="DF27" s="982"/>
      <c r="DG27" s="982"/>
      <c r="DH27" s="982"/>
      <c r="DI27" s="982"/>
      <c r="DJ27" s="982"/>
      <c r="DK27" s="982"/>
      <c r="DL27" s="982"/>
      <c r="DM27" s="982"/>
      <c r="DN27" s="982"/>
      <c r="DO27" s="982"/>
      <c r="DP27" s="982"/>
      <c r="DQ27" s="982">
        <v>6.5184642442148029</v>
      </c>
      <c r="DR27" s="982">
        <v>6.3590113515578333</v>
      </c>
      <c r="DS27" s="982">
        <v>6.2071594869947857</v>
      </c>
      <c r="DT27" s="982">
        <v>6.0872350162879938</v>
      </c>
      <c r="DU27" s="982">
        <v>7.2351799419614613</v>
      </c>
      <c r="DV27" s="982">
        <v>7.0102912682255969</v>
      </c>
      <c r="DW27" s="982">
        <v>7.0926364132284974</v>
      </c>
      <c r="DX27" s="982">
        <v>6.5956675970324872</v>
      </c>
      <c r="DY27" s="982">
        <v>6.5721626850876866</v>
      </c>
      <c r="DZ27" s="982">
        <v>8.3497613941672739</v>
      </c>
      <c r="EA27" s="982">
        <v>7.8037901417431721</v>
      </c>
      <c r="EB27" s="982">
        <v>7.6802254663848482</v>
      </c>
      <c r="EC27" s="982">
        <v>6.2444816023103522</v>
      </c>
      <c r="ED27" s="982">
        <v>6.9143206536002024</v>
      </c>
      <c r="EE27" s="982">
        <v>6.3944115465092084</v>
      </c>
      <c r="EF27" s="982">
        <v>6.8819263233376269</v>
      </c>
      <c r="EG27" s="982">
        <v>7.0149156484928676</v>
      </c>
      <c r="EH27" s="982">
        <v>6.8457221171841693</v>
      </c>
      <c r="EI27" s="982">
        <v>5.8943170139188465</v>
      </c>
      <c r="EJ27" s="982">
        <v>5.7452438676379858</v>
      </c>
      <c r="EK27" s="982">
        <v>6.9564703986552043</v>
      </c>
      <c r="EL27" s="982">
        <v>6.8400547857143481</v>
      </c>
      <c r="EM27" s="982">
        <v>5.373104892979689</v>
      </c>
      <c r="EN27" s="982">
        <v>5.6200614835018907</v>
      </c>
      <c r="EO27" s="982">
        <v>5.1388082168743621</v>
      </c>
      <c r="EP27" s="982">
        <v>5.4610842351261946</v>
      </c>
      <c r="EQ27" s="982">
        <v>5.2366212155898584</v>
      </c>
      <c r="ER27" s="982">
        <v>5.9982696610298154</v>
      </c>
      <c r="ES27" s="982">
        <v>5.8346884278120266</v>
      </c>
      <c r="ET27" s="982">
        <v>6.0981985689803633</v>
      </c>
      <c r="EU27" s="982">
        <v>5.9917150173777927</v>
      </c>
      <c r="EV27" s="982">
        <v>4.9801419471623056</v>
      </c>
      <c r="EW27" s="982">
        <v>4.7993774843630499</v>
      </c>
      <c r="EX27" s="982">
        <v>4.8590603188287771</v>
      </c>
      <c r="EY27" s="982">
        <v>5.3576468205163739</v>
      </c>
      <c r="EZ27" s="982">
        <v>5.7198746545310621</v>
      </c>
      <c r="FA27" s="982">
        <v>4.4508559972084498</v>
      </c>
      <c r="FB27" s="982">
        <v>4.9012626629875706</v>
      </c>
      <c r="FC27" s="982">
        <v>4.6007986144326329</v>
      </c>
      <c r="FD27" s="982">
        <v>4.4602641041935973</v>
      </c>
      <c r="FE27" s="982">
        <v>5.1787900584254603</v>
      </c>
      <c r="FF27" s="982">
        <v>5.1872561216090727</v>
      </c>
      <c r="FG27" s="982">
        <v>5.4934908570016159</v>
      </c>
      <c r="FH27" s="982">
        <v>4.6683448527574756</v>
      </c>
      <c r="FI27" s="982">
        <v>4.1527878767353492</v>
      </c>
      <c r="FJ27" s="982">
        <v>3.6977390601584115</v>
      </c>
      <c r="FK27" s="982">
        <v>3.914410782973929</v>
      </c>
      <c r="FL27" s="982">
        <v>4.0369659124534518</v>
      </c>
      <c r="FM27" s="982">
        <v>3.7320503929598767</v>
      </c>
      <c r="FN27" s="982">
        <v>3.7797463994757816</v>
      </c>
      <c r="FO27" s="982">
        <v>3.8248630991318437</v>
      </c>
      <c r="FP27" s="982">
        <v>3.9280626652713413</v>
      </c>
      <c r="FQ27" s="982">
        <v>3.4522413749784597</v>
      </c>
      <c r="FR27" s="982">
        <v>3.6099907320882227</v>
      </c>
      <c r="FS27" s="982">
        <v>3.9582615289747505</v>
      </c>
      <c r="FT27" s="982">
        <v>4.0426997662665167</v>
      </c>
      <c r="FU27" s="982">
        <v>4.0181518490979009</v>
      </c>
      <c r="FV27" s="982">
        <v>3.976920338781667</v>
      </c>
      <c r="FW27" s="982">
        <v>3.6938145827319904</v>
      </c>
      <c r="FX27" s="982">
        <v>3.7107729360292736</v>
      </c>
      <c r="FY27" s="982">
        <v>3.1388075172665841</v>
      </c>
      <c r="FZ27" s="982">
        <v>3.4860053447013764</v>
      </c>
      <c r="GA27" s="982">
        <v>3.27879539149267</v>
      </c>
    </row>
    <row r="28" spans="1:183" ht="15.6" customHeight="1">
      <c r="A28" s="1006" t="s">
        <v>620</v>
      </c>
      <c r="B28" s="982"/>
      <c r="C28" s="982"/>
      <c r="D28" s="982"/>
      <c r="E28" s="982"/>
      <c r="F28" s="982"/>
      <c r="G28" s="982"/>
      <c r="H28" s="982"/>
      <c r="I28" s="982"/>
      <c r="J28" s="982"/>
      <c r="K28" s="982"/>
      <c r="L28" s="982"/>
      <c r="M28" s="982"/>
      <c r="N28" s="982"/>
      <c r="O28" s="982"/>
      <c r="P28" s="982"/>
      <c r="Q28" s="982"/>
      <c r="R28" s="982"/>
      <c r="S28" s="982"/>
      <c r="T28" s="982"/>
      <c r="U28" s="982"/>
      <c r="V28" s="982"/>
      <c r="W28" s="982"/>
      <c r="X28" s="982"/>
      <c r="Y28" s="982"/>
      <c r="Z28" s="982">
        <v>2.0231026715157499</v>
      </c>
      <c r="AA28" s="982">
        <v>1.7558987780312989</v>
      </c>
      <c r="AB28" s="982">
        <v>2.2095922079784951</v>
      </c>
      <c r="AC28" s="982">
        <v>2.2891809617128476</v>
      </c>
      <c r="AD28" s="982">
        <v>2.4682442150123816</v>
      </c>
      <c r="AE28" s="982">
        <v>2.5191907688953363</v>
      </c>
      <c r="AF28" s="982">
        <v>2.4912108354378044</v>
      </c>
      <c r="AG28" s="982">
        <v>2.653620216681714</v>
      </c>
      <c r="AH28" s="982">
        <v>2.553298071498812</v>
      </c>
      <c r="AI28" s="982">
        <v>3.0366252062802177</v>
      </c>
      <c r="AJ28" s="982">
        <v>2.8370323995192246</v>
      </c>
      <c r="AK28" s="982">
        <v>2.7038636389377286</v>
      </c>
      <c r="AL28" s="982">
        <v>2.9235399269597235</v>
      </c>
      <c r="AM28" s="982">
        <v>3.0476043121473233</v>
      </c>
      <c r="AN28" s="982">
        <v>3.141412757347164</v>
      </c>
      <c r="AO28" s="982">
        <v>2.9016896059012831</v>
      </c>
      <c r="AP28" s="982">
        <v>2.6452814349721643</v>
      </c>
      <c r="AQ28" s="982">
        <v>3.2486863815088518</v>
      </c>
      <c r="AR28" s="982">
        <v>3.0758909708588278</v>
      </c>
      <c r="AS28" s="982">
        <v>3.1645757662824643</v>
      </c>
      <c r="AT28" s="982">
        <v>3.0846771430991571</v>
      </c>
      <c r="AU28" s="982">
        <v>3.0872569922127546</v>
      </c>
      <c r="AV28" s="982">
        <v>3.1006362816994648</v>
      </c>
      <c r="AW28" s="982">
        <v>2.8827191571661852</v>
      </c>
      <c r="AX28" s="982">
        <v>2.8911821287717423</v>
      </c>
      <c r="AY28" s="982">
        <v>3.2645910239958162</v>
      </c>
      <c r="AZ28" s="982">
        <v>3.3168908096469965</v>
      </c>
      <c r="BA28" s="982">
        <v>3.1795251715324455</v>
      </c>
      <c r="BB28" s="982">
        <v>3.3252798675671946</v>
      </c>
      <c r="BC28" s="982">
        <v>3.2288081341074109</v>
      </c>
      <c r="BD28" s="982">
        <v>3.254814587465293</v>
      </c>
      <c r="BE28" s="982">
        <v>3.2590325349891192</v>
      </c>
      <c r="BF28" s="982">
        <v>3.3156685622909587</v>
      </c>
      <c r="BG28" s="982">
        <v>3.4584075859022363</v>
      </c>
      <c r="BH28" s="982">
        <v>3.3011185237761405</v>
      </c>
      <c r="BI28" s="982">
        <v>3.0910228503507926</v>
      </c>
      <c r="BJ28" s="982">
        <v>3.314319020213353</v>
      </c>
      <c r="BK28" s="982">
        <v>3.4060391704362711</v>
      </c>
      <c r="BL28" s="982">
        <v>3.4859596230807011</v>
      </c>
      <c r="BM28" s="982">
        <v>3.492638852913891</v>
      </c>
      <c r="BN28" s="982">
        <v>3.5587868146986281</v>
      </c>
      <c r="BO28" s="982">
        <v>3.5983330926687138</v>
      </c>
      <c r="BP28" s="982">
        <v>3.5027696258916592</v>
      </c>
      <c r="BQ28" s="982">
        <v>3.3777914505667628</v>
      </c>
      <c r="BR28" s="982">
        <v>3.4294264817187488</v>
      </c>
      <c r="BS28" s="982">
        <v>4.0361934074361381</v>
      </c>
      <c r="BT28" s="982">
        <v>3.7986447080961829</v>
      </c>
      <c r="BU28" s="982">
        <v>3.6902076056781175</v>
      </c>
      <c r="BV28" s="982">
        <v>4.2055572388096634</v>
      </c>
      <c r="BW28" s="982">
        <v>3.0911002460650647</v>
      </c>
      <c r="BX28" s="982">
        <v>4.537960119641312</v>
      </c>
      <c r="BY28" s="982">
        <v>4.3955829225604184</v>
      </c>
      <c r="BZ28" s="982">
        <v>4.3226041464286817</v>
      </c>
      <c r="CA28" s="982">
        <v>4.9042419466215597</v>
      </c>
      <c r="CB28" s="982">
        <v>5.1622862324351839</v>
      </c>
      <c r="CC28" s="982">
        <v>4.997969962453066</v>
      </c>
      <c r="CD28" s="982">
        <v>5.2952650682836016</v>
      </c>
      <c r="CE28" s="982">
        <v>6.1320573414809756</v>
      </c>
      <c r="CF28" s="982">
        <v>5.6970966122453364</v>
      </c>
      <c r="CG28" s="982">
        <v>4.1315883645120888</v>
      </c>
      <c r="CH28" s="982">
        <v>4.7109247768488629</v>
      </c>
      <c r="CI28" s="982">
        <v>5.143863479007682</v>
      </c>
      <c r="CJ28" s="982">
        <v>5.7037900125251513</v>
      </c>
      <c r="CK28" s="982">
        <v>5.6392298624582819</v>
      </c>
      <c r="CL28" s="982">
        <v>4.7592993085470887</v>
      </c>
      <c r="CM28" s="982">
        <v>5.9608991653740633</v>
      </c>
      <c r="CN28" s="982">
        <v>5.4846038623141968</v>
      </c>
      <c r="CO28" s="982">
        <v>5.891108531855985</v>
      </c>
      <c r="CP28" s="982">
        <v>5.8645278701654062</v>
      </c>
      <c r="CQ28" s="982">
        <v>5.9368093321351703</v>
      </c>
      <c r="CR28" s="982">
        <v>5.3906399560670888</v>
      </c>
      <c r="CS28" s="982">
        <v>4.8606733785197855</v>
      </c>
      <c r="CT28" s="982">
        <v>6.2150279378211879</v>
      </c>
      <c r="CU28" s="982">
        <v>6.582591930834357</v>
      </c>
      <c r="CV28" s="982">
        <v>6.6649551063418651</v>
      </c>
      <c r="CW28" s="982">
        <v>6.7352685646086936</v>
      </c>
      <c r="CX28" s="982">
        <v>6.0743641986469123</v>
      </c>
      <c r="CY28" s="982">
        <v>5.2368749743140066</v>
      </c>
      <c r="CZ28" s="982">
        <v>6.3066057463817451</v>
      </c>
      <c r="DA28" s="982">
        <v>6.543556925700643</v>
      </c>
      <c r="DB28" s="982">
        <v>7.1842684972916047</v>
      </c>
      <c r="DC28" s="982">
        <v>6.6610082466056548</v>
      </c>
      <c r="DD28" s="982">
        <v>6.5294170515586307</v>
      </c>
      <c r="DE28" s="982">
        <v>5.9175498948027663</v>
      </c>
      <c r="DF28" s="982">
        <v>6.2509307350672447</v>
      </c>
      <c r="DG28" s="982">
        <v>6.7050751040846981</v>
      </c>
      <c r="DH28" s="982">
        <v>6.5011233078399995</v>
      </c>
      <c r="DI28" s="982">
        <v>5.9766812727055241</v>
      </c>
      <c r="DJ28" s="982">
        <v>6.3130476116622667</v>
      </c>
      <c r="DK28" s="982">
        <v>7.0283192701770476</v>
      </c>
      <c r="DL28" s="982">
        <v>7.341690443421081</v>
      </c>
      <c r="DM28" s="982">
        <v>7.6444239064178392</v>
      </c>
      <c r="DN28" s="982">
        <v>7.494998510564816</v>
      </c>
      <c r="DO28" s="982">
        <v>5.5219182516092058</v>
      </c>
      <c r="DP28" s="982">
        <v>7.4011428210465349</v>
      </c>
      <c r="DQ28" s="982">
        <v>6.5184642442148029</v>
      </c>
      <c r="DR28" s="982">
        <v>6.3395652809897598</v>
      </c>
      <c r="DS28" s="982">
        <v>6.2071594869947857</v>
      </c>
      <c r="DT28" s="982">
        <v>6.0872350162879938</v>
      </c>
      <c r="DU28" s="982">
        <v>7.2351799419614613</v>
      </c>
      <c r="DV28" s="982">
        <v>7.0102912682255969</v>
      </c>
      <c r="DW28" s="982">
        <v>7.0649539798815253</v>
      </c>
      <c r="DX28" s="982">
        <v>6.5956675970324872</v>
      </c>
      <c r="DY28" s="982">
        <v>6.5721626850876866</v>
      </c>
      <c r="DZ28" s="982">
        <v>8.3497613941672739</v>
      </c>
      <c r="EA28" s="982">
        <v>7.8037901417431721</v>
      </c>
      <c r="EB28" s="982">
        <v>7.6802254663848482</v>
      </c>
      <c r="EC28" s="982">
        <v>6.2444816023103522</v>
      </c>
      <c r="ED28" s="982">
        <v>6.8213872961855264</v>
      </c>
      <c r="EE28" s="982">
        <v>6.3681275283057044</v>
      </c>
      <c r="EF28" s="982">
        <v>6.8312981374934179</v>
      </c>
      <c r="EG28" s="982">
        <v>7.0149156484928676</v>
      </c>
      <c r="EH28" s="982">
        <v>6.8457221171841693</v>
      </c>
      <c r="EI28" s="982">
        <v>5.8943170139188465</v>
      </c>
      <c r="EJ28" s="982">
        <v>5.7095232580284039</v>
      </c>
      <c r="EK28" s="982">
        <v>6.7885549114441721</v>
      </c>
      <c r="EL28" s="982">
        <v>6.6124200809982794</v>
      </c>
      <c r="EM28" s="982">
        <v>5.1456447898800723</v>
      </c>
      <c r="EN28" s="982">
        <v>5.2132388918572223</v>
      </c>
      <c r="EO28" s="982">
        <v>4.7784417548624036</v>
      </c>
      <c r="EP28" s="982">
        <v>5.1147054806748224</v>
      </c>
      <c r="EQ28" s="982">
        <v>4.765940536856867</v>
      </c>
      <c r="ER28" s="982">
        <v>5.2504158712870828</v>
      </c>
      <c r="ES28" s="982">
        <v>5.1379059048936089</v>
      </c>
      <c r="ET28" s="982">
        <v>5.4267298138261086</v>
      </c>
      <c r="EU28" s="982">
        <v>5.3675127484155594</v>
      </c>
      <c r="EV28" s="982">
        <v>4.5326859228712566</v>
      </c>
      <c r="EW28" s="982">
        <v>4.4848105934454283</v>
      </c>
      <c r="EX28" s="982">
        <v>4.5112641631597841</v>
      </c>
      <c r="EY28" s="982">
        <v>4.7348116230327308</v>
      </c>
      <c r="EZ28" s="982">
        <v>5.0543776479574278</v>
      </c>
      <c r="FA28" s="982">
        <v>4.1797587472010953</v>
      </c>
      <c r="FB28" s="982">
        <v>4.5005055831445535</v>
      </c>
      <c r="FC28" s="982">
        <v>4.1313055059329775</v>
      </c>
      <c r="FD28" s="982">
        <v>4.0059579612684146</v>
      </c>
      <c r="FE28" s="982">
        <v>4.550658121705097</v>
      </c>
      <c r="FF28" s="982">
        <v>4.4941135013373916</v>
      </c>
      <c r="FG28" s="982">
        <v>4.8184289106716234</v>
      </c>
      <c r="FH28" s="982">
        <v>3.8233449635644146</v>
      </c>
      <c r="FI28" s="982">
        <v>3.4580920122365693</v>
      </c>
      <c r="FJ28" s="982">
        <v>3.0887046252068218</v>
      </c>
      <c r="FK28" s="982">
        <v>3.2205415303879565</v>
      </c>
      <c r="FL28" s="982">
        <v>3.301501364536084</v>
      </c>
      <c r="FM28" s="982">
        <v>3.0821628983721276</v>
      </c>
      <c r="FN28" s="982">
        <v>3.1483765024690653</v>
      </c>
      <c r="FO28" s="982">
        <v>3.2592912624363035</v>
      </c>
      <c r="FP28" s="982">
        <v>3.3732615717725389</v>
      </c>
      <c r="FQ28" s="982">
        <v>3.0023881124799017</v>
      </c>
      <c r="FR28" s="982">
        <v>3.1536689978202124</v>
      </c>
      <c r="FS28" s="982">
        <v>3.3786920353429966</v>
      </c>
      <c r="FT28" s="982">
        <v>3.4488324257667284</v>
      </c>
      <c r="FU28" s="982">
        <v>3.4173885252732359</v>
      </c>
      <c r="FV28" s="982">
        <v>3.4016353580499241</v>
      </c>
      <c r="FW28" s="982">
        <v>3.2183042675413165</v>
      </c>
      <c r="FX28" s="982">
        <v>3.2545686190080794</v>
      </c>
      <c r="FY28" s="982">
        <v>2.8357174096386975</v>
      </c>
      <c r="FZ28" s="982">
        <v>3.0865413326885034</v>
      </c>
      <c r="GA28" s="982">
        <v>2.914484406881789</v>
      </c>
    </row>
    <row r="29" spans="1:183" ht="24" customHeight="1" thickBot="1">
      <c r="A29" s="1007" t="s">
        <v>621</v>
      </c>
      <c r="B29" s="1008"/>
      <c r="C29" s="1008"/>
      <c r="D29" s="1008"/>
      <c r="E29" s="1008"/>
      <c r="F29" s="1008"/>
      <c r="G29" s="1008"/>
      <c r="H29" s="1008"/>
      <c r="I29" s="1008"/>
      <c r="J29" s="1008"/>
      <c r="K29" s="1008"/>
      <c r="L29" s="1008"/>
      <c r="M29" s="1008"/>
      <c r="N29" s="1008"/>
      <c r="O29" s="1008"/>
      <c r="P29" s="1008"/>
      <c r="Q29" s="1008"/>
      <c r="R29" s="1008"/>
      <c r="S29" s="1008"/>
      <c r="T29" s="1008"/>
      <c r="U29" s="1008"/>
      <c r="V29" s="1008"/>
      <c r="W29" s="1008"/>
      <c r="X29" s="1008"/>
      <c r="Y29" s="1008"/>
      <c r="Z29" s="1008">
        <v>1.2077076578786416</v>
      </c>
      <c r="AA29" s="1008">
        <v>1.0310331051301742</v>
      </c>
      <c r="AB29" s="1008">
        <v>1.2976813762154076</v>
      </c>
      <c r="AC29" s="1008">
        <v>1.3543846168812796</v>
      </c>
      <c r="AD29" s="1008">
        <v>1.4627224005229187</v>
      </c>
      <c r="AE29" s="1008">
        <v>1.4626438796132462</v>
      </c>
      <c r="AF29" s="1008">
        <v>1.4494994035940323</v>
      </c>
      <c r="AG29" s="1008">
        <v>1.5360665671227172</v>
      </c>
      <c r="AH29" s="1008">
        <v>1.4847453626796365</v>
      </c>
      <c r="AI29" s="1008">
        <v>1.7998297879673633</v>
      </c>
      <c r="AJ29" s="1008">
        <v>1.6348750731950004</v>
      </c>
      <c r="AK29" s="1008">
        <v>1.599592872324294</v>
      </c>
      <c r="AL29" s="1008">
        <v>1.7620960714189444</v>
      </c>
      <c r="AM29" s="1008">
        <v>1.8445916620875331</v>
      </c>
      <c r="AN29" s="1008">
        <v>1.8360533225941646</v>
      </c>
      <c r="AO29" s="1008">
        <v>1.7086794928821027</v>
      </c>
      <c r="AP29" s="1008">
        <v>1.5160685029436083</v>
      </c>
      <c r="AQ29" s="1008">
        <v>2.018242853378629</v>
      </c>
      <c r="AR29" s="1008">
        <v>1.7820431746979997</v>
      </c>
      <c r="AS29" s="1008">
        <v>1.9026814893030954</v>
      </c>
      <c r="AT29" s="1008">
        <v>1.9681899970851509</v>
      </c>
      <c r="AU29" s="1008">
        <v>1.9223637120291137</v>
      </c>
      <c r="AV29" s="1008">
        <v>1.9585778004408867</v>
      </c>
      <c r="AW29" s="1008">
        <v>1.7796483487159862</v>
      </c>
      <c r="AX29" s="1008">
        <v>1.6905652036180197</v>
      </c>
      <c r="AY29" s="1008">
        <v>1.8803392005530628</v>
      </c>
      <c r="AZ29" s="1008">
        <v>1.8921776700899005</v>
      </c>
      <c r="BA29" s="1008">
        <v>1.7931048019346871</v>
      </c>
      <c r="BB29" s="1008">
        <v>1.8743817870786434</v>
      </c>
      <c r="BC29" s="1008">
        <v>1.8561034071078102</v>
      </c>
      <c r="BD29" s="1008">
        <v>1.8801427232615033</v>
      </c>
      <c r="BE29" s="1008">
        <v>1.8913265692723853</v>
      </c>
      <c r="BF29" s="1008">
        <v>1.9414544024033276</v>
      </c>
      <c r="BG29" s="1008">
        <v>1.9995377888954986</v>
      </c>
      <c r="BH29" s="1008">
        <v>1.9271073445029081</v>
      </c>
      <c r="BI29" s="1008">
        <v>1.8170682218628147</v>
      </c>
      <c r="BJ29" s="1008">
        <v>1.9366175301811044</v>
      </c>
      <c r="BK29" s="1008">
        <v>1.9439889796566803</v>
      </c>
      <c r="BL29" s="1008">
        <v>1.9948465578788963</v>
      </c>
      <c r="BM29" s="1008">
        <v>1.9595861873304496</v>
      </c>
      <c r="BN29" s="1008">
        <v>2.0008246187386498</v>
      </c>
      <c r="BO29" s="1008">
        <v>1.9443462425835187</v>
      </c>
      <c r="BP29" s="1008">
        <v>1.8928690930040173</v>
      </c>
      <c r="BQ29" s="1008">
        <v>1.8676878990665848</v>
      </c>
      <c r="BR29" s="1008">
        <v>1.9255876911356586</v>
      </c>
      <c r="BS29" s="1008">
        <v>2.2641964676419839</v>
      </c>
      <c r="BT29" s="1008">
        <v>2.1104654851045481</v>
      </c>
      <c r="BU29" s="1008">
        <v>2.2619598094359117</v>
      </c>
      <c r="BV29" s="1008">
        <v>2.4387941798305444</v>
      </c>
      <c r="BW29" s="1008">
        <v>1.9352892062048357</v>
      </c>
      <c r="BX29" s="1008">
        <v>2.5209204495243243</v>
      </c>
      <c r="BY29" s="1008">
        <v>2.5152557997543594</v>
      </c>
      <c r="BZ29" s="1008">
        <v>2.4386151563616019</v>
      </c>
      <c r="CA29" s="1008">
        <v>2.7793621248372071</v>
      </c>
      <c r="CB29" s="1008">
        <v>2.8326400214336878</v>
      </c>
      <c r="CC29" s="1008">
        <v>2.6684700895184754</v>
      </c>
      <c r="CD29" s="1008">
        <v>2.8543326160018943</v>
      </c>
      <c r="CE29" s="1008">
        <v>3.3291680783786459</v>
      </c>
      <c r="CF29" s="1008">
        <v>3.0441299469244387</v>
      </c>
      <c r="CG29" s="1008">
        <v>2.3393576372151412</v>
      </c>
      <c r="CH29" s="1008">
        <v>2.6298362394325681</v>
      </c>
      <c r="CI29" s="1008">
        <v>2.8114266043072487</v>
      </c>
      <c r="CJ29" s="1008">
        <v>3.0935277714524294</v>
      </c>
      <c r="CK29" s="1008">
        <v>3.1800730986246393</v>
      </c>
      <c r="CL29" s="1008">
        <v>2.4805484924120749</v>
      </c>
      <c r="CM29" s="1008">
        <v>3.0747493855159758</v>
      </c>
      <c r="CN29" s="1008">
        <v>2.9405395170673412</v>
      </c>
      <c r="CO29" s="1008">
        <v>3.048530960883161</v>
      </c>
      <c r="CP29" s="1008">
        <v>3.1414043489905783</v>
      </c>
      <c r="CQ29" s="1008">
        <v>3.1238707324723181</v>
      </c>
      <c r="CR29" s="1008">
        <v>2.7084486218165105</v>
      </c>
      <c r="CS29" s="1008">
        <v>2.6071658253585137</v>
      </c>
      <c r="CT29" s="1008">
        <v>3.3058098792296464</v>
      </c>
      <c r="CU29" s="1008">
        <v>3.5494012723631836</v>
      </c>
      <c r="CV29" s="1008">
        <v>3.788313070132165</v>
      </c>
      <c r="CW29" s="1008">
        <v>3.4997063358233165</v>
      </c>
      <c r="CX29" s="1008">
        <v>3.2143545865040792</v>
      </c>
      <c r="CY29" s="1008">
        <v>2.8518900975781101</v>
      </c>
      <c r="CZ29" s="1008">
        <v>3.2042449348921536</v>
      </c>
      <c r="DA29" s="1008">
        <v>3.348096655008685</v>
      </c>
      <c r="DB29" s="1008">
        <v>3.6255259744531254</v>
      </c>
      <c r="DC29" s="1008">
        <v>3.3834249952393209</v>
      </c>
      <c r="DD29" s="1008">
        <v>3.3234118748732362</v>
      </c>
      <c r="DE29" s="1008">
        <v>3.1355845974936836</v>
      </c>
      <c r="DF29" s="1008">
        <v>3.1778377385354695</v>
      </c>
      <c r="DG29" s="1008">
        <v>3.4374021353844908</v>
      </c>
      <c r="DH29" s="1008">
        <v>3.3718054839254212</v>
      </c>
      <c r="DI29" s="1008">
        <v>3.0342633256282179</v>
      </c>
      <c r="DJ29" s="1008">
        <v>3.1291346639304494</v>
      </c>
      <c r="DK29" s="1008">
        <v>3.4724269042568041</v>
      </c>
      <c r="DL29" s="1008">
        <v>3.5544839866965736</v>
      </c>
      <c r="DM29" s="1008">
        <v>3.6428565882934354</v>
      </c>
      <c r="DN29" s="1008">
        <v>3.4339070873937234</v>
      </c>
      <c r="DO29" s="1008">
        <v>2.4461145908153639</v>
      </c>
      <c r="DP29" s="1008">
        <v>3.4129823125213834</v>
      </c>
      <c r="DQ29" s="1009">
        <v>3.0335796190498669</v>
      </c>
      <c r="DR29" s="1009">
        <v>2.81642312343509</v>
      </c>
      <c r="DS29" s="1009">
        <v>2.76102968988075</v>
      </c>
      <c r="DT29" s="1009">
        <v>2.7425486297498467</v>
      </c>
      <c r="DU29" s="1009">
        <v>3.3255085300982161</v>
      </c>
      <c r="DV29" s="1009">
        <v>3.2696817273068639</v>
      </c>
      <c r="DW29" s="1009">
        <v>3.2036677494938255</v>
      </c>
      <c r="DX29" s="1009">
        <v>2.9889704145502214</v>
      </c>
      <c r="DY29" s="1009">
        <v>3.0933656999451444</v>
      </c>
      <c r="DZ29" s="1009">
        <v>3.9096887330718602</v>
      </c>
      <c r="EA29" s="1009">
        <v>3.7075382067515927</v>
      </c>
      <c r="EB29" s="1009">
        <v>3.6353438308841128</v>
      </c>
      <c r="EC29" s="1009">
        <v>3.0184895007125059</v>
      </c>
      <c r="ED29" s="1009">
        <v>3.2846160512511386</v>
      </c>
      <c r="EE29" s="1009">
        <v>2.9596108103042056</v>
      </c>
      <c r="EF29" s="1009">
        <v>3.1798258518235825</v>
      </c>
      <c r="EG29" s="1009">
        <v>3.3112257472233342</v>
      </c>
      <c r="EH29" s="1009">
        <v>3.1704035929677397</v>
      </c>
      <c r="EI29" s="1009">
        <v>2.7298357111170932</v>
      </c>
      <c r="EJ29" s="1009">
        <v>2.7043793035763657</v>
      </c>
      <c r="EK29" s="1009">
        <v>3.1865311126121396</v>
      </c>
      <c r="EL29" s="1009">
        <v>3.1454440278024789</v>
      </c>
      <c r="EM29" s="1009">
        <v>2.4510551722199745</v>
      </c>
      <c r="EN29" s="1009">
        <v>2.4648786878396867</v>
      </c>
      <c r="EO29" s="1009">
        <v>2.4322637738875974</v>
      </c>
      <c r="EP29" s="1009">
        <v>2.5384853567959973</v>
      </c>
      <c r="EQ29" s="1009">
        <v>2.3263423070893658</v>
      </c>
      <c r="ER29" s="1009">
        <v>2.580680978754764</v>
      </c>
      <c r="ES29" s="1009">
        <v>2.5752986973481793</v>
      </c>
      <c r="ET29" s="1009">
        <v>2.6068236493792902</v>
      </c>
      <c r="EU29" s="1009">
        <v>2.6271733451214558</v>
      </c>
      <c r="EV29" s="1009">
        <v>2.1673710869508782</v>
      </c>
      <c r="EW29" s="1009">
        <v>2.0337427698974984</v>
      </c>
      <c r="EX29" s="1009">
        <v>2.0503025143598843</v>
      </c>
      <c r="EY29" s="1009">
        <v>2.1511888119158713</v>
      </c>
      <c r="EZ29" s="1009">
        <v>2.3088361000263777</v>
      </c>
      <c r="FA29" s="1009">
        <v>2.003233670694307</v>
      </c>
      <c r="FB29" s="1009">
        <v>2.0810764455199546</v>
      </c>
      <c r="FC29" s="1009">
        <v>1.8372900516333901</v>
      </c>
      <c r="FD29" s="1009">
        <v>1.7738955527262352</v>
      </c>
      <c r="FE29" s="1009">
        <v>1.9723239912026937</v>
      </c>
      <c r="FF29" s="1009">
        <v>1.9651640416672773</v>
      </c>
      <c r="FG29" s="1009">
        <v>2.1443823910578552</v>
      </c>
      <c r="FH29" s="1009">
        <v>1.683697671393199</v>
      </c>
      <c r="FI29" s="1009">
        <v>1.4831899694320507</v>
      </c>
      <c r="FJ29" s="1009">
        <v>1.3534382532664722</v>
      </c>
      <c r="FK29" s="1009">
        <v>1.4318939753809854</v>
      </c>
      <c r="FL29" s="1009">
        <v>1.4290649050355009</v>
      </c>
      <c r="FM29" s="1009">
        <v>1.3816307619229278</v>
      </c>
      <c r="FN29" s="1009">
        <v>1.3781314180039606</v>
      </c>
      <c r="FO29" s="1009">
        <v>1.424107254676751</v>
      </c>
      <c r="FP29" s="1009">
        <v>1.4854294205870815</v>
      </c>
      <c r="FQ29" s="1009">
        <v>1.3389479374430586</v>
      </c>
      <c r="FR29" s="1009">
        <v>1.364467600165828</v>
      </c>
      <c r="FS29" s="1009">
        <v>1.4270832364067445</v>
      </c>
      <c r="FT29" s="1009">
        <v>1.4460675182418903</v>
      </c>
      <c r="FU29" s="1009">
        <v>1.4039663582839261</v>
      </c>
      <c r="FV29" s="1009">
        <v>1.3879314192210259</v>
      </c>
      <c r="FW29" s="1009">
        <v>1.3127792127496047</v>
      </c>
      <c r="FX29" s="1009">
        <v>1.3017463195337915</v>
      </c>
      <c r="FY29" s="1009">
        <v>1.0541196368465062</v>
      </c>
      <c r="FZ29" s="1009">
        <v>1.1690586098913789</v>
      </c>
      <c r="GA29" s="1009">
        <v>1.0644914397493466</v>
      </c>
    </row>
    <row r="30" spans="1:183" ht="17.25" thickTop="1" thickBot="1"/>
    <row r="31" spans="1:183" s="974" customFormat="1" ht="15.6" customHeight="1" thickBot="1">
      <c r="A31" s="1002" t="s">
        <v>622</v>
      </c>
      <c r="B31" s="1003">
        <v>36531</v>
      </c>
      <c r="C31" s="1003">
        <v>36562</v>
      </c>
      <c r="D31" s="1003">
        <v>36591</v>
      </c>
      <c r="E31" s="1003">
        <v>36622</v>
      </c>
      <c r="F31" s="1003">
        <v>36652</v>
      </c>
      <c r="G31" s="1003">
        <v>36683</v>
      </c>
      <c r="H31" s="1003">
        <v>36713</v>
      </c>
      <c r="I31" s="1003">
        <v>36744</v>
      </c>
      <c r="J31" s="1003">
        <v>36775</v>
      </c>
      <c r="K31" s="1003">
        <v>36805</v>
      </c>
      <c r="L31" s="1003">
        <v>36836</v>
      </c>
      <c r="M31" s="1003">
        <v>36866</v>
      </c>
      <c r="N31" s="1003">
        <v>36897</v>
      </c>
      <c r="O31" s="1003">
        <v>36928</v>
      </c>
      <c r="P31" s="1003">
        <v>36956</v>
      </c>
      <c r="Q31" s="1003">
        <v>36987</v>
      </c>
      <c r="R31" s="1003">
        <v>37017</v>
      </c>
      <c r="S31" s="1003">
        <v>37048</v>
      </c>
      <c r="T31" s="1003">
        <v>37078</v>
      </c>
      <c r="U31" s="1003">
        <v>37109</v>
      </c>
      <c r="V31" s="1003">
        <v>37140</v>
      </c>
      <c r="W31" s="1003">
        <v>37170</v>
      </c>
      <c r="X31" s="1003">
        <v>37201</v>
      </c>
      <c r="Y31" s="1003">
        <v>37231</v>
      </c>
      <c r="Z31" s="1003">
        <v>37262</v>
      </c>
      <c r="AA31" s="1003">
        <v>37293</v>
      </c>
      <c r="AB31" s="1003">
        <v>37321</v>
      </c>
      <c r="AC31" s="1003">
        <v>37352</v>
      </c>
      <c r="AD31" s="1003">
        <v>37382</v>
      </c>
      <c r="AE31" s="1003">
        <v>37413</v>
      </c>
      <c r="AF31" s="1003">
        <v>37443</v>
      </c>
      <c r="AG31" s="1003">
        <v>37474</v>
      </c>
      <c r="AH31" s="1003">
        <v>37505</v>
      </c>
      <c r="AI31" s="1003">
        <v>37535</v>
      </c>
      <c r="AJ31" s="1003">
        <v>37566</v>
      </c>
      <c r="AK31" s="1003">
        <v>37596</v>
      </c>
      <c r="AL31" s="1003">
        <v>37627</v>
      </c>
      <c r="AM31" s="1003">
        <v>37658</v>
      </c>
      <c r="AN31" s="1003">
        <v>37686</v>
      </c>
      <c r="AO31" s="1003">
        <v>37717</v>
      </c>
      <c r="AP31" s="1003">
        <v>37747</v>
      </c>
      <c r="AQ31" s="1003">
        <v>37778</v>
      </c>
      <c r="AR31" s="1003">
        <v>37808</v>
      </c>
      <c r="AS31" s="1003">
        <v>37839</v>
      </c>
      <c r="AT31" s="1003">
        <v>37870</v>
      </c>
      <c r="AU31" s="1003">
        <v>37900</v>
      </c>
      <c r="AV31" s="1003">
        <v>37931</v>
      </c>
      <c r="AW31" s="1003">
        <v>37961</v>
      </c>
      <c r="AX31" s="1003">
        <v>37992</v>
      </c>
      <c r="AY31" s="1003">
        <v>38023</v>
      </c>
      <c r="AZ31" s="1003">
        <v>38052</v>
      </c>
      <c r="BA31" s="1003">
        <v>38083</v>
      </c>
      <c r="BB31" s="1003">
        <v>38113</v>
      </c>
      <c r="BC31" s="1003">
        <v>38144</v>
      </c>
      <c r="BD31" s="1003">
        <v>38174</v>
      </c>
      <c r="BE31" s="1003">
        <v>38205</v>
      </c>
      <c r="BF31" s="1003">
        <v>38236</v>
      </c>
      <c r="BG31" s="1003">
        <v>38266</v>
      </c>
      <c r="BH31" s="1003">
        <v>38297</v>
      </c>
      <c r="BI31" s="1003">
        <v>38327</v>
      </c>
      <c r="BJ31" s="1003">
        <v>38358</v>
      </c>
      <c r="BK31" s="1003">
        <v>38389</v>
      </c>
      <c r="BL31" s="1003">
        <v>38417</v>
      </c>
      <c r="BM31" s="1003">
        <v>38448</v>
      </c>
      <c r="BN31" s="1003">
        <v>38478</v>
      </c>
      <c r="BO31" s="1003">
        <v>38509</v>
      </c>
      <c r="BP31" s="1003">
        <v>38539</v>
      </c>
      <c r="BQ31" s="1003">
        <v>38570</v>
      </c>
      <c r="BR31" s="1003">
        <v>38601</v>
      </c>
      <c r="BS31" s="1003">
        <v>38631</v>
      </c>
      <c r="BT31" s="1003">
        <v>38662</v>
      </c>
      <c r="BU31" s="1003">
        <v>38692</v>
      </c>
      <c r="BV31" s="1003">
        <v>38723</v>
      </c>
      <c r="BW31" s="1003">
        <v>38754</v>
      </c>
      <c r="BX31" s="1003">
        <v>38782</v>
      </c>
      <c r="BY31" s="1003">
        <v>38813</v>
      </c>
      <c r="BZ31" s="1003">
        <v>38843</v>
      </c>
      <c r="CA31" s="1003">
        <v>38874</v>
      </c>
      <c r="CB31" s="1003">
        <v>38904</v>
      </c>
      <c r="CC31" s="1003">
        <v>38935</v>
      </c>
      <c r="CD31" s="1003">
        <v>38966</v>
      </c>
      <c r="CE31" s="1003">
        <v>38996</v>
      </c>
      <c r="CF31" s="1003">
        <v>39027</v>
      </c>
      <c r="CG31" s="1003">
        <v>39057</v>
      </c>
      <c r="CH31" s="1003">
        <v>39088</v>
      </c>
      <c r="CI31" s="1003">
        <v>39119</v>
      </c>
      <c r="CJ31" s="1003">
        <v>39147</v>
      </c>
      <c r="CK31" s="1003">
        <v>39178</v>
      </c>
      <c r="CL31" s="1003">
        <v>39208</v>
      </c>
      <c r="CM31" s="1003">
        <v>39239</v>
      </c>
      <c r="CN31" s="1003">
        <v>39269</v>
      </c>
      <c r="CO31" s="1003">
        <v>39300</v>
      </c>
      <c r="CP31" s="1003">
        <v>39331</v>
      </c>
      <c r="CQ31" s="1003">
        <v>39361</v>
      </c>
      <c r="CR31" s="1003">
        <v>39392</v>
      </c>
      <c r="CS31" s="1003">
        <v>39422</v>
      </c>
      <c r="CT31" s="1003">
        <v>39453</v>
      </c>
      <c r="CU31" s="1003">
        <v>39484</v>
      </c>
      <c r="CV31" s="1003">
        <v>39513</v>
      </c>
      <c r="CW31" s="1003">
        <v>39544</v>
      </c>
      <c r="CX31" s="1003">
        <v>39574</v>
      </c>
      <c r="CY31" s="1003">
        <v>39605</v>
      </c>
      <c r="CZ31" s="1003">
        <v>39635</v>
      </c>
      <c r="DA31" s="1003">
        <v>39666</v>
      </c>
      <c r="DB31" s="1003">
        <v>39697</v>
      </c>
      <c r="DC31" s="1003">
        <v>39727</v>
      </c>
      <c r="DD31" s="1003">
        <v>39758</v>
      </c>
      <c r="DE31" s="1003">
        <v>39788</v>
      </c>
      <c r="DF31" s="1003">
        <v>39819</v>
      </c>
      <c r="DG31" s="1003">
        <v>39850</v>
      </c>
      <c r="DH31" s="1003">
        <v>39878</v>
      </c>
      <c r="DI31" s="1003">
        <v>39909</v>
      </c>
      <c r="DJ31" s="1003">
        <v>39939</v>
      </c>
      <c r="DK31" s="1003">
        <v>39970</v>
      </c>
      <c r="DL31" s="1003">
        <v>40000</v>
      </c>
      <c r="DM31" s="1003">
        <v>40031</v>
      </c>
      <c r="DN31" s="1003">
        <v>40062</v>
      </c>
      <c r="DO31" s="1003">
        <v>40092</v>
      </c>
      <c r="DP31" s="1003">
        <v>40123</v>
      </c>
      <c r="DQ31" s="1003">
        <v>40153</v>
      </c>
      <c r="DR31" s="1003">
        <v>40184</v>
      </c>
      <c r="DS31" s="1003">
        <v>40215</v>
      </c>
      <c r="DT31" s="1003">
        <v>40243</v>
      </c>
      <c r="DU31" s="1003">
        <v>40274</v>
      </c>
      <c r="DV31" s="1003">
        <v>40304</v>
      </c>
      <c r="DW31" s="1003">
        <v>40335</v>
      </c>
      <c r="DX31" s="1003">
        <v>40365</v>
      </c>
      <c r="DY31" s="1003">
        <v>40396</v>
      </c>
      <c r="DZ31" s="1003">
        <v>40427</v>
      </c>
      <c r="EA31" s="1003">
        <v>40457</v>
      </c>
      <c r="EB31" s="1003">
        <v>40497</v>
      </c>
      <c r="EC31" s="1003">
        <v>40537</v>
      </c>
      <c r="ED31" s="1003">
        <v>40569</v>
      </c>
      <c r="EE31" s="1003">
        <v>40600</v>
      </c>
      <c r="EF31" s="1003">
        <v>40628</v>
      </c>
      <c r="EG31" s="1003">
        <v>40659</v>
      </c>
      <c r="EH31" s="1003">
        <v>40689</v>
      </c>
      <c r="EI31" s="1003">
        <v>40720</v>
      </c>
      <c r="EJ31" s="1003">
        <v>40750</v>
      </c>
      <c r="EK31" s="1003">
        <v>40781</v>
      </c>
      <c r="EL31" s="1003">
        <v>40812</v>
      </c>
      <c r="EM31" s="1003">
        <v>40842</v>
      </c>
      <c r="EN31" s="1003">
        <v>40873</v>
      </c>
      <c r="EO31" s="1003">
        <v>40903</v>
      </c>
      <c r="EP31" s="1003">
        <v>40935</v>
      </c>
      <c r="EQ31" s="1003">
        <v>40967</v>
      </c>
      <c r="ER31" s="1003">
        <v>40999</v>
      </c>
      <c r="ES31" s="1003">
        <v>41029</v>
      </c>
      <c r="ET31" s="1003">
        <v>41060</v>
      </c>
      <c r="EU31" s="1003">
        <v>41090</v>
      </c>
      <c r="EV31" s="1003">
        <v>41121</v>
      </c>
      <c r="EW31" s="1003">
        <v>41152</v>
      </c>
      <c r="EX31" s="1003">
        <v>41182</v>
      </c>
      <c r="EY31" s="1003">
        <v>41213</v>
      </c>
      <c r="EZ31" s="1003">
        <v>41243</v>
      </c>
      <c r="FA31" s="1003">
        <v>41273</v>
      </c>
      <c r="FB31" s="1003">
        <v>41304</v>
      </c>
      <c r="FC31" s="1003">
        <v>41333</v>
      </c>
      <c r="FD31" s="1003">
        <v>41362</v>
      </c>
      <c r="FE31" s="1003">
        <v>41391</v>
      </c>
      <c r="FF31" s="1003">
        <v>41420</v>
      </c>
      <c r="FG31" s="1003">
        <v>41449</v>
      </c>
      <c r="FH31" s="1003">
        <v>41478</v>
      </c>
      <c r="FI31" s="1003">
        <v>41507</v>
      </c>
      <c r="FJ31" s="1003">
        <v>41536</v>
      </c>
      <c r="FK31" s="1003">
        <v>41565</v>
      </c>
      <c r="FL31" s="1003">
        <v>41594</v>
      </c>
      <c r="FM31" s="1003">
        <v>41623</v>
      </c>
      <c r="FN31" s="1003">
        <v>41652</v>
      </c>
      <c r="FO31" s="1003">
        <v>41681</v>
      </c>
      <c r="FP31" s="1003">
        <v>41710</v>
      </c>
      <c r="FQ31" s="1003">
        <v>41739</v>
      </c>
      <c r="FR31" s="1003">
        <v>41768</v>
      </c>
      <c r="FS31" s="1003">
        <v>41797</v>
      </c>
      <c r="FT31" s="1003">
        <v>41827</v>
      </c>
      <c r="FU31" s="1003">
        <v>41858</v>
      </c>
      <c r="FV31" s="1003">
        <v>41889</v>
      </c>
      <c r="FW31" s="1003">
        <v>41919</v>
      </c>
      <c r="FX31" s="1003">
        <v>41950</v>
      </c>
      <c r="FY31" s="1003">
        <v>41980</v>
      </c>
      <c r="FZ31" s="1003">
        <v>42011</v>
      </c>
      <c r="GA31" s="1003">
        <v>42042</v>
      </c>
    </row>
    <row r="32" spans="1:183" s="979" customFormat="1" ht="15.6" customHeight="1">
      <c r="A32" s="975"/>
      <c r="B32" s="1005"/>
      <c r="C32" s="1005"/>
      <c r="D32" s="1005"/>
      <c r="E32" s="1005"/>
      <c r="F32" s="1005"/>
      <c r="G32" s="1005"/>
      <c r="H32" s="1005"/>
      <c r="I32" s="1005"/>
      <c r="J32" s="1005"/>
      <c r="K32" s="1005"/>
      <c r="L32" s="1005"/>
      <c r="M32" s="1005"/>
      <c r="N32" s="1005"/>
      <c r="O32" s="1005"/>
      <c r="P32" s="1005"/>
      <c r="Q32" s="1005"/>
      <c r="R32" s="1005"/>
      <c r="S32" s="1005"/>
      <c r="T32" s="1005"/>
      <c r="U32" s="1005"/>
      <c r="V32" s="1005"/>
      <c r="W32" s="1005"/>
      <c r="X32" s="1005"/>
      <c r="Y32" s="1005"/>
      <c r="Z32" s="1005"/>
      <c r="AA32" s="1005"/>
      <c r="AB32" s="1005"/>
      <c r="AC32" s="1005"/>
      <c r="AD32" s="1005"/>
      <c r="AE32" s="1005"/>
      <c r="AF32" s="1005"/>
      <c r="AG32" s="1005"/>
      <c r="AH32" s="1005"/>
      <c r="AI32" s="1005"/>
      <c r="AJ32" s="1005"/>
      <c r="AK32" s="1005"/>
      <c r="AL32" s="1005"/>
      <c r="AM32" s="1005"/>
      <c r="AN32" s="1005"/>
      <c r="AO32" s="1005"/>
      <c r="AP32" s="1005"/>
      <c r="AQ32" s="1005"/>
      <c r="AR32" s="1005"/>
      <c r="AS32" s="1005"/>
      <c r="AT32" s="1005"/>
      <c r="AU32" s="1005"/>
      <c r="AV32" s="1005"/>
      <c r="AW32" s="1005"/>
      <c r="AX32" s="1005"/>
      <c r="AY32" s="1005"/>
      <c r="AZ32" s="1005"/>
      <c r="BA32" s="1005"/>
      <c r="BB32" s="1005"/>
      <c r="BC32" s="1005"/>
      <c r="BD32" s="1005"/>
      <c r="BE32" s="1005"/>
      <c r="BF32" s="1005"/>
      <c r="BG32" s="1005"/>
      <c r="BH32" s="1005"/>
      <c r="BI32" s="1005"/>
      <c r="BJ32" s="1005"/>
      <c r="BK32" s="1005"/>
      <c r="BL32" s="1005"/>
      <c r="BM32" s="1005"/>
      <c r="BN32" s="1005"/>
      <c r="BO32" s="1005"/>
      <c r="BP32" s="1005"/>
      <c r="BQ32" s="1005"/>
      <c r="BR32" s="1005"/>
      <c r="BS32" s="1005"/>
      <c r="BT32" s="1005"/>
      <c r="BU32" s="1005"/>
      <c r="BV32" s="1005"/>
      <c r="BW32" s="1005"/>
      <c r="BX32" s="1005"/>
      <c r="BY32" s="1005"/>
      <c r="BZ32" s="1005"/>
      <c r="CA32" s="1005"/>
      <c r="CB32" s="1005"/>
      <c r="CC32" s="1005"/>
      <c r="CD32" s="1005"/>
      <c r="CE32" s="1005"/>
      <c r="CF32" s="1005"/>
      <c r="CG32" s="1005"/>
      <c r="CH32" s="1005"/>
      <c r="CI32" s="1005"/>
      <c r="CJ32" s="1005"/>
      <c r="CK32" s="1005"/>
      <c r="CL32" s="1005"/>
      <c r="CM32" s="1005"/>
      <c r="CN32" s="1005"/>
      <c r="CO32" s="1005"/>
      <c r="CP32" s="1005"/>
      <c r="CQ32" s="1005"/>
      <c r="CR32" s="1005"/>
      <c r="CS32" s="1005"/>
      <c r="CT32" s="1005"/>
      <c r="CU32" s="1005"/>
      <c r="CV32" s="1005"/>
      <c r="CW32" s="1005"/>
      <c r="CX32" s="1005"/>
      <c r="CY32" s="1005"/>
      <c r="CZ32" s="1005"/>
      <c r="DA32" s="1005"/>
      <c r="DB32" s="1005"/>
      <c r="DC32" s="1005"/>
      <c r="DD32" s="1005"/>
      <c r="DE32" s="1005"/>
      <c r="DF32" s="1005"/>
      <c r="DG32" s="1005"/>
      <c r="DH32" s="1005"/>
      <c r="DI32" s="1005"/>
      <c r="DJ32" s="1005"/>
      <c r="DK32" s="1005"/>
      <c r="DL32" s="1005"/>
      <c r="DM32" s="1005"/>
      <c r="DN32" s="1005"/>
      <c r="DO32" s="1005"/>
      <c r="DP32" s="1005"/>
      <c r="DQ32" s="1005"/>
      <c r="DR32" s="1005"/>
      <c r="DS32" s="1005"/>
      <c r="DT32" s="1005"/>
      <c r="DU32" s="1005"/>
      <c r="DV32" s="1005"/>
      <c r="DW32" s="1005"/>
      <c r="DX32" s="1005"/>
      <c r="DY32" s="1005"/>
      <c r="DZ32" s="1005"/>
      <c r="EA32" s="1005"/>
      <c r="EB32" s="1005"/>
      <c r="EC32" s="1005"/>
      <c r="ED32" s="1005"/>
      <c r="EE32" s="1005"/>
      <c r="EF32" s="1005"/>
      <c r="EG32" s="1005"/>
      <c r="EH32" s="1005"/>
      <c r="EI32" s="1005"/>
      <c r="EJ32" s="1005"/>
      <c r="EK32" s="1005"/>
      <c r="EL32" s="1005"/>
      <c r="EM32" s="1005"/>
      <c r="EN32" s="1005"/>
      <c r="EO32" s="1005"/>
      <c r="EP32" s="1005"/>
      <c r="EQ32" s="1005"/>
      <c r="ER32" s="1005"/>
      <c r="ES32" s="1005"/>
      <c r="ET32" s="1005"/>
      <c r="EU32" s="1005"/>
      <c r="EV32" s="1005"/>
      <c r="EW32" s="1005"/>
      <c r="EX32" s="1005"/>
      <c r="EY32" s="1005"/>
      <c r="EZ32" s="1005"/>
      <c r="FA32" s="1005"/>
      <c r="FB32" s="1005"/>
      <c r="FC32" s="1005"/>
      <c r="FD32" s="1005"/>
      <c r="FE32" s="1005"/>
      <c r="FF32" s="1005"/>
      <c r="FG32" s="1005"/>
      <c r="FH32" s="1005"/>
      <c r="FI32" s="1005"/>
      <c r="FJ32" s="1005"/>
      <c r="FK32" s="1005"/>
      <c r="FL32" s="1005"/>
      <c r="FM32" s="1005"/>
      <c r="FN32" s="1005"/>
      <c r="FO32" s="1005"/>
      <c r="FP32" s="1005"/>
      <c r="FQ32" s="1005"/>
      <c r="FR32" s="1005"/>
      <c r="FS32" s="1005"/>
      <c r="FT32" s="1005"/>
      <c r="FU32" s="1005"/>
      <c r="FV32" s="1005"/>
      <c r="FW32" s="1005"/>
      <c r="FX32" s="1005"/>
      <c r="FY32" s="1005"/>
      <c r="FZ32" s="1005"/>
      <c r="GA32" s="1005"/>
    </row>
    <row r="33" spans="1:183" ht="15.6" customHeight="1">
      <c r="A33" s="975" t="s">
        <v>541</v>
      </c>
      <c r="B33" s="1010">
        <v>7.0342430183869817</v>
      </c>
      <c r="C33" s="1010">
        <v>21.645203289286105</v>
      </c>
      <c r="D33" s="1010">
        <v>22.037767918343274</v>
      </c>
      <c r="E33" s="1010">
        <v>36.622584690321787</v>
      </c>
      <c r="F33" s="1010">
        <v>37.391539191691322</v>
      </c>
      <c r="G33" s="1010">
        <v>46.058182775872893</v>
      </c>
      <c r="H33" s="1010">
        <v>56.068148455115185</v>
      </c>
      <c r="I33" s="1010">
        <v>50.089521319049133</v>
      </c>
      <c r="J33" s="1010">
        <v>47.501117729289682</v>
      </c>
      <c r="K33" s="1010">
        <v>54.154876238615415</v>
      </c>
      <c r="L33" s="1010">
        <v>75.743125599320479</v>
      </c>
      <c r="M33" s="1010">
        <v>91.366053342842974</v>
      </c>
      <c r="N33" s="1010">
        <v>67.855652232429691</v>
      </c>
      <c r="O33" s="1010">
        <v>51.966685840276448</v>
      </c>
      <c r="P33" s="1010">
        <v>63.03541638725784</v>
      </c>
      <c r="Q33" s="1010">
        <v>66.090435577365199</v>
      </c>
      <c r="R33" s="1010">
        <v>67.14462412063466</v>
      </c>
      <c r="S33" s="1010">
        <v>57.35848832483785</v>
      </c>
      <c r="T33" s="1010">
        <v>52.600380584775522</v>
      </c>
      <c r="U33" s="1010">
        <v>56.775242730911344</v>
      </c>
      <c r="V33" s="1010">
        <v>56.511908348636176</v>
      </c>
      <c r="W33" s="1010">
        <v>28.164462943491813</v>
      </c>
      <c r="X33" s="1010">
        <v>24.508986039236738</v>
      </c>
      <c r="Y33" s="1010">
        <v>5.6891699447591604</v>
      </c>
      <c r="Z33" s="1010">
        <v>5.9410903384463758</v>
      </c>
      <c r="AA33" s="1010">
        <v>-0.44136942535073681</v>
      </c>
      <c r="AB33" s="1010">
        <v>4.9807874683947277</v>
      </c>
      <c r="AC33" s="1010">
        <v>-5.0964894256984064</v>
      </c>
      <c r="AD33" s="1010">
        <v>-7.8993421208363284</v>
      </c>
      <c r="AE33" s="1010">
        <v>-10.688156711881208</v>
      </c>
      <c r="AF33" s="1010">
        <v>-12.943596458385731</v>
      </c>
      <c r="AG33" s="1010">
        <v>-30.131009959669612</v>
      </c>
      <c r="AH33" s="1010">
        <v>-17.279870870618851</v>
      </c>
      <c r="AI33" s="1010">
        <v>5.5322210325412557</v>
      </c>
      <c r="AJ33" s="1010">
        <v>1.7974396045249974</v>
      </c>
      <c r="AK33" s="1010">
        <v>-4.8487289213953826</v>
      </c>
      <c r="AL33" s="1010">
        <v>-3.974250510101021</v>
      </c>
      <c r="AM33" s="1010">
        <v>7.8873125021500261</v>
      </c>
      <c r="AN33" s="1010">
        <v>1.5359943753274461</v>
      </c>
      <c r="AO33" s="1010">
        <v>5.5106890107456898</v>
      </c>
      <c r="AP33" s="1010">
        <v>1.881874604309288</v>
      </c>
      <c r="AQ33" s="1010">
        <v>6.1601616568724697</v>
      </c>
      <c r="AR33" s="1010">
        <v>-3.2791546782544203</v>
      </c>
      <c r="AS33" s="1010">
        <v>24.743310184856256</v>
      </c>
      <c r="AT33" s="1010">
        <v>-1.4867033960512135</v>
      </c>
      <c r="AU33" s="1010">
        <v>-12.472640053012114</v>
      </c>
      <c r="AV33" s="1010">
        <v>-3.6531857573322419</v>
      </c>
      <c r="AW33" s="1010">
        <v>8.2683683047038539</v>
      </c>
      <c r="AX33" s="1010">
        <v>16.393074282612481</v>
      </c>
      <c r="AY33" s="1010">
        <v>18.558229286037253</v>
      </c>
      <c r="AZ33" s="1010">
        <v>16.638412496623697</v>
      </c>
      <c r="BA33" s="1010">
        <v>14.958091083044476</v>
      </c>
      <c r="BB33" s="1010">
        <v>24.841786014830724</v>
      </c>
      <c r="BC33" s="1010">
        <v>38.00105320939992</v>
      </c>
      <c r="BD33" s="1010">
        <v>66.060203506526861</v>
      </c>
      <c r="BE33" s="1010">
        <v>71.088709324559943</v>
      </c>
      <c r="BF33" s="1010">
        <v>71.278724218960619</v>
      </c>
      <c r="BG33" s="1010">
        <v>89.528225458933022</v>
      </c>
      <c r="BH33" s="1010">
        <v>85.837077961603924</v>
      </c>
      <c r="BI33" s="1010">
        <v>90.506289142960668</v>
      </c>
      <c r="BJ33" s="1010">
        <v>94.553990690091098</v>
      </c>
      <c r="BK33" s="1010">
        <v>95.058333933326665</v>
      </c>
      <c r="BL33" s="1010">
        <v>99.958567526797367</v>
      </c>
      <c r="BM33" s="1010">
        <v>102.55521566104913</v>
      </c>
      <c r="BN33" s="1010">
        <v>95.76870274904536</v>
      </c>
      <c r="BO33" s="1010">
        <v>85.707230951691301</v>
      </c>
      <c r="BP33" s="1010">
        <v>76.550665666420372</v>
      </c>
      <c r="BQ33" s="1010">
        <v>71.536193303874128</v>
      </c>
      <c r="BR33" s="1010">
        <v>99.137489333007991</v>
      </c>
      <c r="BS33" s="1010">
        <v>38.385180802009387</v>
      </c>
      <c r="BT33" s="1010">
        <v>43.065271868523887</v>
      </c>
      <c r="BU33" s="1010">
        <v>49.124380812106757</v>
      </c>
      <c r="BV33" s="1010">
        <v>48.880369485029817</v>
      </c>
      <c r="BW33" s="1010">
        <v>40.248015261899504</v>
      </c>
      <c r="BX33" s="1010">
        <v>61.265933934677861</v>
      </c>
      <c r="BY33" s="1010">
        <v>37.837140932353613</v>
      </c>
      <c r="BZ33" s="1010">
        <v>55.358157604508442</v>
      </c>
      <c r="CA33" s="1010">
        <v>56.650857461337417</v>
      </c>
      <c r="CB33" s="1010">
        <v>42.835633766486524</v>
      </c>
      <c r="CC33" s="1010">
        <v>76.334105380670607</v>
      </c>
      <c r="CD33" s="1010">
        <v>59.067569498871123</v>
      </c>
      <c r="CE33" s="1010">
        <v>67.612927867006235</v>
      </c>
      <c r="CF33" s="1010">
        <v>63.343789218544188</v>
      </c>
      <c r="CG33" s="1010">
        <v>45.284837511009158</v>
      </c>
      <c r="CH33" s="1010">
        <v>51.40995106659895</v>
      </c>
      <c r="CI33" s="1010">
        <v>53.271171940491236</v>
      </c>
      <c r="CJ33" s="1010">
        <v>36.973882401739246</v>
      </c>
      <c r="CK33" s="1010">
        <v>51.464177243187038</v>
      </c>
      <c r="CL33" s="1010">
        <v>34.89434116356842</v>
      </c>
      <c r="CM33" s="1010">
        <v>37.074395249459279</v>
      </c>
      <c r="CN33" s="1010">
        <v>22.501201523241942</v>
      </c>
      <c r="CO33" s="1010">
        <v>22.341519245020955</v>
      </c>
      <c r="CP33" s="1010">
        <v>22.007940490447982</v>
      </c>
      <c r="CQ33" s="1010">
        <v>10.08662125218042</v>
      </c>
      <c r="CR33" s="1010">
        <v>6.0275863173910835</v>
      </c>
      <c r="CS33" s="1010">
        <v>15.197752316257986</v>
      </c>
      <c r="CT33" s="1010">
        <v>5.1871975250419693</v>
      </c>
      <c r="CU33" s="1010">
        <v>13.437458390724387</v>
      </c>
      <c r="CV33" s="1010">
        <v>14.199634524985198</v>
      </c>
      <c r="CW33" s="1010">
        <v>14.988264360654075</v>
      </c>
      <c r="CX33" s="1010">
        <v>11.283520097515824</v>
      </c>
      <c r="CY33" s="1010">
        <v>8.9452074378084419</v>
      </c>
      <c r="CZ33" s="1010">
        <v>14.653510044490663</v>
      </c>
      <c r="DA33" s="1010">
        <v>25.736880087037871</v>
      </c>
      <c r="DB33" s="1010">
        <v>22.160671581036731</v>
      </c>
      <c r="DC33" s="1010">
        <v>10.994336691629265</v>
      </c>
      <c r="DD33" s="1010">
        <v>7.5455168918718583</v>
      </c>
      <c r="DE33" s="1010">
        <v>17.668975252661333</v>
      </c>
      <c r="DF33" s="1010">
        <v>5.8848373845502717</v>
      </c>
      <c r="DG33" s="1010">
        <v>9.9470837769902278</v>
      </c>
      <c r="DH33" s="1010">
        <v>1.422857728547863</v>
      </c>
      <c r="DI33" s="1010">
        <v>-2.3698714021102352</v>
      </c>
      <c r="DJ33" s="1010">
        <v>-6.3189817704318161</v>
      </c>
      <c r="DK33" s="1010">
        <v>-8.0881542188814191</v>
      </c>
      <c r="DL33" s="1010">
        <v>-5.9573983050142099</v>
      </c>
      <c r="DM33" s="1010">
        <v>-11.186292949026708</v>
      </c>
      <c r="DN33" s="1010">
        <v>-19.201267899218447</v>
      </c>
      <c r="DO33" s="1010">
        <v>-9.0224184229828488</v>
      </c>
      <c r="DP33" s="1010">
        <v>-2.0492128343786735</v>
      </c>
      <c r="DQ33" s="1010">
        <v>-11.193688031493926</v>
      </c>
      <c r="DR33" s="1010">
        <v>-5.9284817195346697</v>
      </c>
      <c r="DS33" s="1010">
        <v>-13.336538661827314</v>
      </c>
      <c r="DT33" s="1010">
        <v>-10.557252228379383</v>
      </c>
      <c r="DU33" s="1010">
        <v>-11.990935853794406</v>
      </c>
      <c r="DV33" s="1010">
        <v>-13.519918334847702</v>
      </c>
      <c r="DW33" s="1010">
        <v>-15.16101108738293</v>
      </c>
      <c r="DX33" s="1010">
        <v>-12.853458039480573</v>
      </c>
      <c r="DY33" s="1010">
        <v>-13.144432849479649</v>
      </c>
      <c r="DZ33" s="1010">
        <v>-6.2858878435184273</v>
      </c>
      <c r="EA33" s="1010">
        <v>-13.89686782855042</v>
      </c>
      <c r="EB33" s="1010">
        <v>-15.382338037509076</v>
      </c>
      <c r="EC33" s="1010">
        <v>-14.311302141822688</v>
      </c>
      <c r="ED33" s="1010">
        <v>-13.707298229787742</v>
      </c>
      <c r="EE33" s="1010">
        <v>-7.8464114901131721</v>
      </c>
      <c r="EF33" s="1010">
        <v>-3.6078211211557187</v>
      </c>
      <c r="EG33" s="1010">
        <v>-10.477125293591342</v>
      </c>
      <c r="EH33" s="1010">
        <v>-3.7011431011466036</v>
      </c>
      <c r="EI33" s="1010">
        <v>-0.47910406965787944</v>
      </c>
      <c r="EJ33" s="1010">
        <v>14.020652787265123</v>
      </c>
      <c r="EK33" s="1010">
        <v>6.8860705235069588</v>
      </c>
      <c r="EL33" s="1010">
        <v>3.3437137387171352</v>
      </c>
      <c r="EM33" s="1010">
        <v>7.6308673923709485</v>
      </c>
      <c r="EN33" s="1010">
        <v>4.680394816324851</v>
      </c>
      <c r="EO33" s="1010">
        <v>9.7140193306744003</v>
      </c>
      <c r="EP33" s="1010">
        <v>15.827789852297661</v>
      </c>
      <c r="EQ33" s="1010">
        <v>7.5697256773597514</v>
      </c>
      <c r="ER33" s="1010">
        <v>4.5598374232350407</v>
      </c>
      <c r="ES33" s="1010">
        <v>22.591755254919168</v>
      </c>
      <c r="ET33" s="1010">
        <v>25.604890903993319</v>
      </c>
      <c r="EU33" s="1010">
        <v>16.557422658960395</v>
      </c>
      <c r="EV33" s="1010">
        <v>4.1278613416911201</v>
      </c>
      <c r="EW33" s="1010">
        <v>15.668346792143883</v>
      </c>
      <c r="EX33" s="1010">
        <v>24.465039869365036</v>
      </c>
      <c r="EY33" s="1010">
        <v>30.317273981479865</v>
      </c>
      <c r="EZ33" s="1010">
        <v>31.843099122518638</v>
      </c>
      <c r="FA33" s="1010">
        <v>26.685715487012967</v>
      </c>
      <c r="FB33" s="1010">
        <v>25.063263043598742</v>
      </c>
      <c r="FC33" s="1010">
        <v>34.805679406522827</v>
      </c>
      <c r="FD33" s="1010">
        <v>32.561135863945914</v>
      </c>
      <c r="FE33" s="1010">
        <v>24.255816082200642</v>
      </c>
      <c r="FF33" s="1010">
        <v>17.781387025633347</v>
      </c>
      <c r="FG33" s="1010">
        <v>21.830888512572979</v>
      </c>
      <c r="FH33" s="1010">
        <v>13.969414378482794</v>
      </c>
      <c r="FI33" s="1010">
        <v>11.451341786554194</v>
      </c>
      <c r="FJ33" s="1010">
        <v>7.4925915144212043</v>
      </c>
      <c r="FK33" s="1010">
        <v>1.5274517105951426</v>
      </c>
      <c r="FL33" s="1010">
        <v>-0.58871193289657053</v>
      </c>
      <c r="FM33" s="1010">
        <v>-4.2574373180644605</v>
      </c>
      <c r="FN33" s="1010">
        <v>-20.133867249839966</v>
      </c>
      <c r="FO33" s="1010">
        <v>-31.040394470207225</v>
      </c>
      <c r="FP33" s="1010">
        <v>-30.227305525791724</v>
      </c>
      <c r="FQ33" s="1010">
        <v>-28.029832385445385</v>
      </c>
      <c r="FR33" s="1010">
        <v>-27.076106748089064</v>
      </c>
      <c r="FS33" s="1010">
        <v>-14.481814767360158</v>
      </c>
      <c r="FT33" s="1010">
        <v>-8.2237281192968439</v>
      </c>
      <c r="FU33" s="1010">
        <v>-13.362835139238333</v>
      </c>
      <c r="FV33" s="1010">
        <v>-13.132116064777376</v>
      </c>
      <c r="FW33" s="1010">
        <v>-20.634212994013797</v>
      </c>
      <c r="FX33" s="1010">
        <v>-17.254670387236764</v>
      </c>
      <c r="FY33" s="1010">
        <v>-16.681372727536246</v>
      </c>
      <c r="FZ33" s="1010">
        <v>-13.345828524747887</v>
      </c>
      <c r="GA33" s="1010">
        <v>3.6654738563362095</v>
      </c>
    </row>
    <row r="34" spans="1:183" s="979" customFormat="1" ht="15.6" customHeight="1">
      <c r="A34" s="975"/>
      <c r="B34" s="1005"/>
      <c r="C34" s="1005"/>
      <c r="D34" s="1005"/>
      <c r="E34" s="1005"/>
      <c r="F34" s="1005"/>
      <c r="G34" s="1005"/>
      <c r="H34" s="1005"/>
      <c r="I34" s="1005"/>
      <c r="J34" s="1005"/>
      <c r="K34" s="1005"/>
      <c r="L34" s="1005"/>
      <c r="M34" s="1005"/>
      <c r="N34" s="1005"/>
      <c r="O34" s="1005"/>
      <c r="P34" s="1005"/>
      <c r="Q34" s="1005"/>
      <c r="R34" s="1005"/>
      <c r="S34" s="1005"/>
      <c r="T34" s="1005"/>
      <c r="U34" s="1005"/>
      <c r="V34" s="1005"/>
      <c r="W34" s="1005"/>
      <c r="X34" s="1005"/>
      <c r="Y34" s="1005"/>
      <c r="Z34" s="1005"/>
      <c r="AA34" s="1005"/>
      <c r="AB34" s="1005"/>
      <c r="AC34" s="1005"/>
      <c r="AD34" s="1005"/>
      <c r="AE34" s="1005"/>
      <c r="AF34" s="1005"/>
      <c r="AG34" s="1005"/>
      <c r="AH34" s="1005"/>
      <c r="AI34" s="1005"/>
      <c r="AJ34" s="1005"/>
      <c r="AK34" s="1005"/>
      <c r="AL34" s="1005"/>
      <c r="AM34" s="1005"/>
      <c r="AN34" s="1005"/>
      <c r="AO34" s="1005"/>
      <c r="AP34" s="1005"/>
      <c r="AQ34" s="1005"/>
      <c r="AR34" s="1005"/>
      <c r="AS34" s="1005"/>
      <c r="AT34" s="1005"/>
      <c r="AU34" s="1005"/>
      <c r="AV34" s="1005"/>
      <c r="AW34" s="1005"/>
      <c r="AX34" s="1005"/>
      <c r="AY34" s="1005"/>
      <c r="AZ34" s="1005"/>
      <c r="BA34" s="1005"/>
      <c r="BB34" s="1005"/>
      <c r="BC34" s="1005"/>
      <c r="BD34" s="1005"/>
      <c r="BE34" s="1005"/>
      <c r="BF34" s="1005"/>
      <c r="BG34" s="1005"/>
      <c r="BH34" s="1005"/>
      <c r="BI34" s="1005"/>
      <c r="BJ34" s="1005"/>
      <c r="BK34" s="1005"/>
      <c r="BL34" s="1005"/>
      <c r="BM34" s="1005"/>
      <c r="BN34" s="1005"/>
      <c r="BO34" s="1005"/>
      <c r="BP34" s="1005"/>
      <c r="BQ34" s="1005"/>
      <c r="BR34" s="1005"/>
      <c r="BS34" s="1005"/>
      <c r="BT34" s="1005"/>
      <c r="BU34" s="1005"/>
      <c r="BV34" s="1005"/>
      <c r="BW34" s="1005"/>
      <c r="BX34" s="1005"/>
      <c r="BY34" s="1005"/>
      <c r="BZ34" s="1005"/>
      <c r="CA34" s="1005"/>
      <c r="CB34" s="1005"/>
      <c r="CC34" s="1005"/>
      <c r="CD34" s="1005"/>
      <c r="CE34" s="1005"/>
      <c r="CF34" s="1005"/>
      <c r="CG34" s="1005"/>
      <c r="CH34" s="1005"/>
      <c r="CI34" s="1005"/>
      <c r="CJ34" s="1005"/>
      <c r="CK34" s="1005"/>
      <c r="CL34" s="1005"/>
      <c r="CM34" s="1005"/>
      <c r="CN34" s="1005"/>
      <c r="CO34" s="1005"/>
      <c r="CP34" s="1005"/>
      <c r="CQ34" s="1005"/>
      <c r="CR34" s="1005"/>
      <c r="CS34" s="1005"/>
      <c r="CT34" s="1005"/>
      <c r="CU34" s="1005"/>
      <c r="CV34" s="1005"/>
      <c r="CW34" s="1005"/>
      <c r="CX34" s="1005"/>
      <c r="CY34" s="1005"/>
      <c r="CZ34" s="1005"/>
      <c r="DA34" s="1005"/>
      <c r="DB34" s="1005"/>
      <c r="DC34" s="1005"/>
      <c r="DD34" s="1005"/>
      <c r="DE34" s="1005"/>
      <c r="DF34" s="1005"/>
      <c r="DG34" s="1005"/>
      <c r="DH34" s="1005"/>
      <c r="DI34" s="1005"/>
      <c r="DJ34" s="1005"/>
      <c r="DK34" s="1005"/>
      <c r="DL34" s="1005"/>
      <c r="DM34" s="1005"/>
      <c r="DN34" s="1005"/>
      <c r="DO34" s="1005"/>
      <c r="DP34" s="1005"/>
      <c r="DQ34" s="1005"/>
      <c r="DR34" s="1005"/>
      <c r="DS34" s="1005"/>
      <c r="DT34" s="1005"/>
      <c r="DU34" s="1005"/>
      <c r="DV34" s="1005"/>
      <c r="DW34" s="1005"/>
      <c r="DX34" s="1005"/>
      <c r="DY34" s="1005"/>
      <c r="DZ34" s="1005"/>
      <c r="EA34" s="1005"/>
      <c r="EB34" s="1005"/>
      <c r="EC34" s="1005"/>
      <c r="ED34" s="1005"/>
      <c r="EE34" s="1005"/>
      <c r="EF34" s="1005"/>
      <c r="EG34" s="1005"/>
      <c r="EH34" s="1005"/>
      <c r="EI34" s="1005"/>
      <c r="EJ34" s="1005"/>
      <c r="EK34" s="1005"/>
      <c r="EL34" s="1005"/>
      <c r="EM34" s="1005"/>
      <c r="EN34" s="1005"/>
      <c r="EO34" s="1005"/>
      <c r="EP34" s="1005"/>
      <c r="EQ34" s="1005"/>
      <c r="ER34" s="1005"/>
      <c r="ES34" s="1005"/>
      <c r="ET34" s="1005"/>
      <c r="EU34" s="1005"/>
      <c r="EV34" s="1005"/>
      <c r="EW34" s="1005"/>
      <c r="EX34" s="1005"/>
      <c r="EY34" s="1005"/>
      <c r="EZ34" s="1005"/>
      <c r="FA34" s="1005"/>
      <c r="FB34" s="1005"/>
      <c r="FC34" s="1005"/>
      <c r="FD34" s="1005"/>
      <c r="FE34" s="1005"/>
      <c r="FF34" s="1005"/>
      <c r="FG34" s="1005"/>
      <c r="FH34" s="1005"/>
      <c r="FI34" s="1005"/>
      <c r="FJ34" s="1005"/>
      <c r="FK34" s="1005"/>
      <c r="FL34" s="1005"/>
      <c r="FM34" s="1005"/>
      <c r="FN34" s="1005"/>
      <c r="FO34" s="1005"/>
      <c r="FP34" s="1005"/>
      <c r="FQ34" s="1005"/>
      <c r="FR34" s="1005"/>
      <c r="FS34" s="1005"/>
      <c r="FT34" s="1005"/>
      <c r="FU34" s="1005"/>
      <c r="FV34" s="1005"/>
      <c r="FW34" s="1005"/>
      <c r="FX34" s="1005"/>
      <c r="FY34" s="1005"/>
      <c r="FZ34" s="1005"/>
      <c r="GA34" s="1005"/>
    </row>
    <row r="35" spans="1:183" ht="15.6" customHeight="1">
      <c r="A35" s="975" t="s">
        <v>547</v>
      </c>
      <c r="B35" s="1010">
        <v>71.712179610988755</v>
      </c>
      <c r="C35" s="1010">
        <v>44.833508855858987</v>
      </c>
      <c r="D35" s="1010">
        <v>35.425529228383837</v>
      </c>
      <c r="E35" s="1010">
        <v>5.807901487425708</v>
      </c>
      <c r="F35" s="1010">
        <v>-18.643927242971696</v>
      </c>
      <c r="G35" s="1010">
        <v>-13.023205718403002</v>
      </c>
      <c r="H35" s="1010">
        <v>1.3166955840168634E-3</v>
      </c>
      <c r="I35" s="1010">
        <v>10.428705186351104</v>
      </c>
      <c r="J35" s="1010">
        <v>15.047846363375115</v>
      </c>
      <c r="K35" s="1010">
        <v>16.016538093918925</v>
      </c>
      <c r="L35" s="1010">
        <v>-9.7956517321808345</v>
      </c>
      <c r="M35" s="1010">
        <v>-25.315797959557919</v>
      </c>
      <c r="N35" s="1010">
        <v>26.902530450304823</v>
      </c>
      <c r="O35" s="1010">
        <v>63.24071527823898</v>
      </c>
      <c r="P35" s="1010">
        <v>48.315579424153896</v>
      </c>
      <c r="Q35" s="1010">
        <v>52.216158590763904</v>
      </c>
      <c r="R35" s="1010">
        <v>52.150928749430278</v>
      </c>
      <c r="S35" s="1010">
        <v>38.86688009438334</v>
      </c>
      <c r="T35" s="1010">
        <v>30.247635852508203</v>
      </c>
      <c r="U35" s="1010">
        <v>11.860100396975838</v>
      </c>
      <c r="V35" s="1010">
        <v>31.473857403340784</v>
      </c>
      <c r="W35" s="1010">
        <v>32.020914008591916</v>
      </c>
      <c r="X35" s="1010">
        <v>62.314686890166392</v>
      </c>
      <c r="Y35" s="1010">
        <v>79.866897004180188</v>
      </c>
      <c r="Z35" s="1010">
        <v>46.050094703165492</v>
      </c>
      <c r="AA35" s="1010">
        <v>34.723095447547323</v>
      </c>
      <c r="AB35" s="1010">
        <v>35.899914687723026</v>
      </c>
      <c r="AC35" s="1010">
        <v>43.068457588296397</v>
      </c>
      <c r="AD35" s="1010">
        <v>43.458045163359536</v>
      </c>
      <c r="AE35" s="1010">
        <v>54.787077865106781</v>
      </c>
      <c r="AF35" s="1010">
        <v>55.973342856878553</v>
      </c>
      <c r="AG35" s="1010">
        <v>64.059768538143729</v>
      </c>
      <c r="AH35" s="1010">
        <v>46.582349386778752</v>
      </c>
      <c r="AI35" s="1010">
        <v>42.826395213375825</v>
      </c>
      <c r="AJ35" s="1010">
        <v>18.789955958255192</v>
      </c>
      <c r="AK35" s="1010">
        <v>56.585698098124489</v>
      </c>
      <c r="AL35" s="1010">
        <v>69.902745289183954</v>
      </c>
      <c r="AM35" s="1010">
        <v>66.057715500617434</v>
      </c>
      <c r="AN35" s="1010">
        <v>44.796583674148522</v>
      </c>
      <c r="AO35" s="1010">
        <v>40.269891335907438</v>
      </c>
      <c r="AP35" s="1010">
        <v>43.020714106383764</v>
      </c>
      <c r="AQ35" s="1010">
        <v>56.768284274131133</v>
      </c>
      <c r="AR35" s="1010">
        <v>63.409372567806194</v>
      </c>
      <c r="AS35" s="1010">
        <v>57.262169464577646</v>
      </c>
      <c r="AT35" s="1010">
        <v>43.262946544927395</v>
      </c>
      <c r="AU35" s="1010">
        <v>61.323524226832234</v>
      </c>
      <c r="AV35" s="1010">
        <v>70.871741790636108</v>
      </c>
      <c r="AW35" s="1010">
        <v>35.695525497079011</v>
      </c>
      <c r="AX35" s="1010">
        <v>29.321472801193604</v>
      </c>
      <c r="AY35" s="1010">
        <v>21.176596359808517</v>
      </c>
      <c r="AZ35" s="1010">
        <v>25.162501999165496</v>
      </c>
      <c r="BA35" s="1010">
        <v>37.676563903517525</v>
      </c>
      <c r="BB35" s="1010">
        <v>33.770444074165383</v>
      </c>
      <c r="BC35" s="1010">
        <v>10.562180851833057</v>
      </c>
      <c r="BD35" s="1010">
        <v>6.2978850284731562</v>
      </c>
      <c r="BE35" s="1010">
        <v>6.2636601751583223</v>
      </c>
      <c r="BF35" s="1010">
        <v>14.881173962709651</v>
      </c>
      <c r="BG35" s="1010">
        <v>3.9231177110687474</v>
      </c>
      <c r="BH35" s="1010">
        <v>11.134504281088647</v>
      </c>
      <c r="BI35" s="1010">
        <v>11.986843252237916</v>
      </c>
      <c r="BJ35" s="1010">
        <v>10.938663554740579</v>
      </c>
      <c r="BK35" s="1010">
        <v>12.885077640852563</v>
      </c>
      <c r="BL35" s="1010">
        <v>24.100434794068615</v>
      </c>
      <c r="BM35" s="1010">
        <v>17.116758824157532</v>
      </c>
      <c r="BN35" s="1010">
        <v>18.882768456088638</v>
      </c>
      <c r="BO35" s="1010">
        <v>18.126847901024707</v>
      </c>
      <c r="BP35" s="1010">
        <v>24.68896566488036</v>
      </c>
      <c r="BQ35" s="1010">
        <v>33.139564725191939</v>
      </c>
      <c r="BR35" s="1010">
        <v>33.304523346614005</v>
      </c>
      <c r="BS35" s="1010">
        <v>25.657608117100352</v>
      </c>
      <c r="BT35" s="1010">
        <v>18.141955202875941</v>
      </c>
      <c r="BU35" s="1010">
        <v>8.1830815941811395</v>
      </c>
      <c r="BV35" s="1010">
        <v>6.1688277056975664</v>
      </c>
      <c r="BW35" s="1010">
        <v>-43.835717234418489</v>
      </c>
      <c r="BX35" s="1010">
        <v>9.0760745222177732</v>
      </c>
      <c r="BY35" s="1010">
        <v>23.564229422506383</v>
      </c>
      <c r="BZ35" s="1010">
        <v>-2.0883462194381162</v>
      </c>
      <c r="CA35" s="1010">
        <v>5.8970552717161091</v>
      </c>
      <c r="CB35" s="1010">
        <v>-13.878938682143668</v>
      </c>
      <c r="CC35" s="1010">
        <v>0.35058565038161615</v>
      </c>
      <c r="CD35" s="1010">
        <v>-1.3892969439238485</v>
      </c>
      <c r="CE35" s="1010">
        <v>-29.329709860281795</v>
      </c>
      <c r="CF35" s="1010">
        <v>-54.071219094082061</v>
      </c>
      <c r="CG35" s="1010">
        <v>-72.308802249048114</v>
      </c>
      <c r="CH35" s="1010">
        <v>-110.93368835319349</v>
      </c>
      <c r="CI35" s="1010">
        <v>-107.55682978931199</v>
      </c>
      <c r="CJ35" s="1010">
        <v>-79.209420240483865</v>
      </c>
      <c r="CK35" s="1010">
        <v>-83.059327782229218</v>
      </c>
      <c r="CL35" s="1010">
        <v>-58.103468286188757</v>
      </c>
      <c r="CM35" s="1010">
        <v>-66.646112978946903</v>
      </c>
      <c r="CN35" s="1010">
        <v>-51.263010850281148</v>
      </c>
      <c r="CO35" s="1010">
        <v>-42.481786333015975</v>
      </c>
      <c r="CP35" s="1010">
        <v>-25.517499195867615</v>
      </c>
      <c r="CQ35" s="1010">
        <v>2.8730229330315797</v>
      </c>
      <c r="CR35" s="1010">
        <v>136.74983009367551</v>
      </c>
      <c r="CS35" s="1010">
        <v>276.3952670753248</v>
      </c>
      <c r="CT35" s="1010">
        <v>1212.6099675363682</v>
      </c>
      <c r="CU35" s="1010">
        <v>3458.0708142195404</v>
      </c>
      <c r="CV35" s="1010">
        <v>540.79760495120615</v>
      </c>
      <c r="CW35" s="1010">
        <v>687.78574700436025</v>
      </c>
      <c r="CX35" s="1010">
        <v>273.54501929246629</v>
      </c>
      <c r="CY35" s="1010">
        <v>354.39254288122908</v>
      </c>
      <c r="CZ35" s="1010">
        <v>351.52507117378133</v>
      </c>
      <c r="DA35" s="1010">
        <v>213.88744363178378</v>
      </c>
      <c r="DB35" s="1010">
        <v>143.90084410575125</v>
      </c>
      <c r="DC35" s="1010">
        <v>137.71078546826885</v>
      </c>
      <c r="DD35" s="1010">
        <v>72.422666943891898</v>
      </c>
      <c r="DE35" s="1010">
        <v>84.204786784143323</v>
      </c>
      <c r="DF35" s="1010">
        <v>71.356785975280076</v>
      </c>
      <c r="DG35" s="1010">
        <v>31.736633970824379</v>
      </c>
      <c r="DH35" s="1010">
        <v>33.451102458192636</v>
      </c>
      <c r="DI35" s="1010">
        <v>39.988297246692163</v>
      </c>
      <c r="DJ35" s="1010">
        <v>42.061735350729094</v>
      </c>
      <c r="DK35" s="1010">
        <v>33.89326797697796</v>
      </c>
      <c r="DL35" s="1010">
        <v>16.644998931696335</v>
      </c>
      <c r="DM35" s="1010">
        <v>44.064682452355463</v>
      </c>
      <c r="DN35" s="1010">
        <v>61.480650345973331</v>
      </c>
      <c r="DO35" s="1010">
        <v>67.614368840914693</v>
      </c>
      <c r="DP35" s="1010">
        <v>71.184254161170671</v>
      </c>
      <c r="DQ35" s="1010">
        <v>59.880144075668731</v>
      </c>
      <c r="DR35" s="1010">
        <v>55.290206175793337</v>
      </c>
      <c r="DS35" s="1010">
        <v>88.690469802794993</v>
      </c>
      <c r="DT35" s="1010">
        <v>81.823763430020023</v>
      </c>
      <c r="DU35" s="1010">
        <v>69.247197791728283</v>
      </c>
      <c r="DV35" s="1010">
        <v>69.553438912388927</v>
      </c>
      <c r="DW35" s="1010">
        <v>59.294563277657588</v>
      </c>
      <c r="DX35" s="1010">
        <v>50.160069742995873</v>
      </c>
      <c r="DY35" s="1010">
        <v>45.852182406169781</v>
      </c>
      <c r="DZ35" s="1010">
        <v>35.825736544948604</v>
      </c>
      <c r="EA35" s="1010">
        <v>32.654450718736385</v>
      </c>
      <c r="EB35" s="1010">
        <v>28.587135128494481</v>
      </c>
      <c r="EC35" s="1010">
        <v>8.0889486272148012</v>
      </c>
      <c r="ED35" s="1010">
        <v>10.741758379482755</v>
      </c>
      <c r="EE35" s="1010">
        <v>3.3090721036716699</v>
      </c>
      <c r="EF35" s="1010">
        <v>-3.2895778710063093</v>
      </c>
      <c r="EG35" s="1010">
        <v>9.0616598438814435</v>
      </c>
      <c r="EH35" s="1010">
        <v>2.3042849791822317</v>
      </c>
      <c r="EI35" s="1010">
        <v>2.0998386532971476</v>
      </c>
      <c r="EJ35" s="1010">
        <v>-5.0724630686910883</v>
      </c>
      <c r="EK35" s="1010">
        <v>5.7812099400256596</v>
      </c>
      <c r="EL35" s="1010">
        <v>9.7952831138725269</v>
      </c>
      <c r="EM35" s="1010">
        <v>4.8789981976856645</v>
      </c>
      <c r="EN35" s="1010">
        <v>16.314520392538839</v>
      </c>
      <c r="EO35" s="1010">
        <v>54.764281719769627</v>
      </c>
      <c r="EP35" s="1010">
        <v>53.391578524702886</v>
      </c>
      <c r="EQ35" s="1010">
        <v>54.611071229625132</v>
      </c>
      <c r="ER35" s="1010">
        <v>65.88569477259415</v>
      </c>
      <c r="ES35" s="1010">
        <v>45.27111264098447</v>
      </c>
      <c r="ET35" s="1010">
        <v>43.964561641112638</v>
      </c>
      <c r="EU35" s="1010">
        <v>49.722261775258467</v>
      </c>
      <c r="EV35" s="1010">
        <v>62.187980466004802</v>
      </c>
      <c r="EW35" s="1010">
        <v>31.3278614901018</v>
      </c>
      <c r="EX35" s="1010">
        <v>30.234970283560678</v>
      </c>
      <c r="EY35" s="1010">
        <v>34.022459990115259</v>
      </c>
      <c r="EZ35" s="1010">
        <v>27.4739749871495</v>
      </c>
      <c r="FA35" s="1010">
        <v>-3.4567669307286986</v>
      </c>
      <c r="FB35" s="1010">
        <v>-5.1080420973660807</v>
      </c>
      <c r="FC35" s="1010">
        <v>-0.32042483824706275</v>
      </c>
      <c r="FD35" s="1010">
        <v>-3.9499728557558265</v>
      </c>
      <c r="FE35" s="1010">
        <v>2.0800396208923391</v>
      </c>
      <c r="FF35" s="1010">
        <v>4.9696275850271556</v>
      </c>
      <c r="FG35" s="1010">
        <v>0.9979591643184238</v>
      </c>
      <c r="FH35" s="1010">
        <v>7.5873392154985373</v>
      </c>
      <c r="FI35" s="1010">
        <v>3.6318051831434399</v>
      </c>
      <c r="FJ35" s="1010">
        <v>1.5621806575414838</v>
      </c>
      <c r="FK35" s="1010">
        <v>4.0758845379136437</v>
      </c>
      <c r="FL35" s="1010">
        <v>1.9170839364693675</v>
      </c>
      <c r="FM35" s="1010">
        <v>14.466608930287784</v>
      </c>
      <c r="FN35" s="1010">
        <v>24.7862618567558</v>
      </c>
      <c r="FO35" s="1010">
        <v>22.42927394297983</v>
      </c>
      <c r="FP35" s="1010">
        <v>24.760062846770456</v>
      </c>
      <c r="FQ35" s="1010">
        <v>19.934538217602022</v>
      </c>
      <c r="FR35" s="1010">
        <v>19.09941270784028</v>
      </c>
      <c r="FS35" s="1010">
        <v>14.137769249437856</v>
      </c>
      <c r="FT35" s="1010">
        <v>12.890364506439969</v>
      </c>
      <c r="FU35" s="1010">
        <v>18.814039669752425</v>
      </c>
      <c r="FV35" s="1010">
        <v>22.983269691562807</v>
      </c>
      <c r="FW35" s="1010">
        <v>19.595872716336544</v>
      </c>
      <c r="FX35" s="1010">
        <v>16.230764954827649</v>
      </c>
      <c r="FY35" s="1010">
        <v>13.730700599589039</v>
      </c>
      <c r="FZ35" s="1010">
        <v>10.909091820747593</v>
      </c>
      <c r="GA35" s="1010">
        <v>11.990835495926774</v>
      </c>
    </row>
    <row r="36" spans="1:183" ht="15.6" customHeight="1">
      <c r="A36" s="977" t="s">
        <v>548</v>
      </c>
      <c r="B36" s="1011">
        <v>128.14785109558841</v>
      </c>
      <c r="C36" s="1011">
        <v>68.112967068192859</v>
      </c>
      <c r="D36" s="1011">
        <v>161.21914910910448</v>
      </c>
      <c r="E36" s="1011">
        <v>-209.700863703095</v>
      </c>
      <c r="F36" s="1011">
        <v>-115.72113746088341</v>
      </c>
      <c r="G36" s="1011">
        <v>-118.50232340765821</v>
      </c>
      <c r="H36" s="1011">
        <v>-98.650316027788634</v>
      </c>
      <c r="I36" s="1011">
        <v>-54.925604164617468</v>
      </c>
      <c r="J36" s="1011">
        <v>-47.229223074974279</v>
      </c>
      <c r="K36" s="1011">
        <v>-61.367827369694908</v>
      </c>
      <c r="L36" s="1011">
        <v>-131.68635918860627</v>
      </c>
      <c r="M36" s="1011">
        <v>-170.12803378186919</v>
      </c>
      <c r="N36" s="1011">
        <v>-236.97591158805415</v>
      </c>
      <c r="O36" s="1011">
        <v>140.67257128143035</v>
      </c>
      <c r="P36" s="1011">
        <v>27.068361231561184</v>
      </c>
      <c r="Q36" s="1011">
        <v>104.19178112499368</v>
      </c>
      <c r="R36" s="1011">
        <v>54.65920918170697</v>
      </c>
      <c r="S36" s="1011">
        <v>-164.68777944184743</v>
      </c>
      <c r="T36" s="1011">
        <v>-4312.9567317208339</v>
      </c>
      <c r="U36" s="1011">
        <v>-301.3057245316611</v>
      </c>
      <c r="V36" s="1011">
        <v>-156.9192823335284</v>
      </c>
      <c r="W36" s="1011">
        <v>-134.61934984226397</v>
      </c>
      <c r="X36" s="1011">
        <v>199.67555823301601</v>
      </c>
      <c r="Y36" s="1011">
        <v>95.155628336911519</v>
      </c>
      <c r="Z36" s="1011">
        <v>152.05644916403705</v>
      </c>
      <c r="AA36" s="1011">
        <v>413.06082402083268</v>
      </c>
      <c r="AB36" s="1011">
        <v>333.17858966621884</v>
      </c>
      <c r="AC36" s="1011">
        <v>8636.8991066893741</v>
      </c>
      <c r="AD36" s="1011">
        <v>1276.8524500659721</v>
      </c>
      <c r="AE36" s="1011">
        <v>281.03993031468531</v>
      </c>
      <c r="AF36" s="1011">
        <v>326.08023603809306</v>
      </c>
      <c r="AG36" s="1011">
        <v>323.4520839503445</v>
      </c>
      <c r="AH36" s="1011">
        <v>871.37226447703324</v>
      </c>
      <c r="AI36" s="1011">
        <v>1982.3492991484241</v>
      </c>
      <c r="AJ36" s="1011">
        <v>31.540177241831106</v>
      </c>
      <c r="AK36" s="1011">
        <v>6320.5533480886679</v>
      </c>
      <c r="AL36" s="1011">
        <v>1890.9657738159462</v>
      </c>
      <c r="AM36" s="1011">
        <v>650.70974690966909</v>
      </c>
      <c r="AN36" s="1011">
        <v>284.60667373978691</v>
      </c>
      <c r="AO36" s="1011">
        <v>222.31470312405162</v>
      </c>
      <c r="AP36" s="1011">
        <v>249.19516091369221</v>
      </c>
      <c r="AQ36" s="1011">
        <v>378.02189727966828</v>
      </c>
      <c r="AR36" s="1011">
        <v>394.0413475892118</v>
      </c>
      <c r="AS36" s="1011">
        <v>195.84306797596128</v>
      </c>
      <c r="AT36" s="1011">
        <v>195.73847562442648</v>
      </c>
      <c r="AU36" s="1011">
        <v>275.56738653698147</v>
      </c>
      <c r="AV36" s="1011">
        <v>880.74898866906904</v>
      </c>
      <c r="AW36" s="1011">
        <v>58.426819241664155</v>
      </c>
      <c r="AX36" s="1011">
        <v>44.590547325874489</v>
      </c>
      <c r="AY36" s="1011">
        <v>15.125397677199871</v>
      </c>
      <c r="AZ36" s="1011">
        <v>16.098495227285607</v>
      </c>
      <c r="BA36" s="1011">
        <v>58.695936438638135</v>
      </c>
      <c r="BB36" s="1011">
        <v>32.681147739179544</v>
      </c>
      <c r="BC36" s="1011">
        <v>-24.99668110469452</v>
      </c>
      <c r="BD36" s="1011">
        <v>-34.100199732054776</v>
      </c>
      <c r="BE36" s="1011">
        <v>-35.553487787224327</v>
      </c>
      <c r="BF36" s="1011">
        <v>-27.592295927476105</v>
      </c>
      <c r="BG36" s="1011">
        <v>-38.932950558728486</v>
      </c>
      <c r="BH36" s="1011">
        <v>-20.91116151306408</v>
      </c>
      <c r="BI36" s="1011">
        <v>-17.944103332174453</v>
      </c>
      <c r="BJ36" s="1011">
        <v>-20.306654622806843</v>
      </c>
      <c r="BK36" s="1011">
        <v>-14.155377548755897</v>
      </c>
      <c r="BL36" s="1011">
        <v>18.6480150628338</v>
      </c>
      <c r="BM36" s="1011">
        <v>-2.9727345567857113</v>
      </c>
      <c r="BN36" s="1011">
        <v>-0.95993425985684611</v>
      </c>
      <c r="BO36" s="1011">
        <v>-24.697103364625985</v>
      </c>
      <c r="BP36" s="1011">
        <v>6.9013257418600951</v>
      </c>
      <c r="BQ36" s="1011">
        <v>35.65204891618761</v>
      </c>
      <c r="BR36" s="1011">
        <v>33.118010459023104</v>
      </c>
      <c r="BS36" s="1011">
        <v>20.555828244225431</v>
      </c>
      <c r="BT36" s="1011">
        <v>-26.940951954271338</v>
      </c>
      <c r="BU36" s="1011">
        <v>-42.360605131725734</v>
      </c>
      <c r="BV36" s="1011">
        <v>-29.589743479092085</v>
      </c>
      <c r="BW36" s="1011">
        <v>-69.026526110387834</v>
      </c>
      <c r="BX36" s="1011">
        <v>-20.483985133178422</v>
      </c>
      <c r="BY36" s="1011">
        <v>53.052583386194058</v>
      </c>
      <c r="BZ36" s="1011">
        <v>-98.256244908568704</v>
      </c>
      <c r="CA36" s="1011">
        <v>-37.324981108345156</v>
      </c>
      <c r="CB36" s="1011">
        <v>-125.68396970109012</v>
      </c>
      <c r="CC36" s="1011">
        <v>-116.46306591128685</v>
      </c>
      <c r="CD36" s="1011">
        <v>-169.59275829286557</v>
      </c>
      <c r="CE36" s="1011">
        <v>-296.60746073508324</v>
      </c>
      <c r="CF36" s="1011">
        <v>-619.45474197756846</v>
      </c>
      <c r="CG36" s="1011">
        <v>-421.52472136329618</v>
      </c>
      <c r="CH36" s="1011">
        <v>-722.12543544709843</v>
      </c>
      <c r="CI36" s="1011">
        <v>-1473.1399227054026</v>
      </c>
      <c r="CJ36" s="1011">
        <v>-631.60995905959999</v>
      </c>
      <c r="CK36" s="1011">
        <v>-626.68746411242012</v>
      </c>
      <c r="CL36" s="1011">
        <v>-27911.235508861188</v>
      </c>
      <c r="CM36" s="1011">
        <v>-824.80295040379133</v>
      </c>
      <c r="CN36" s="1011">
        <v>-1670.5930151264822</v>
      </c>
      <c r="CO36" s="1011">
        <v>-2856.0625301465484</v>
      </c>
      <c r="CP36" s="1011">
        <v>-947.38114793188015</v>
      </c>
      <c r="CQ36" s="1011">
        <v>-193.6617296952455</v>
      </c>
      <c r="CR36" s="1011">
        <v>-38.21666405148293</v>
      </c>
      <c r="CS36" s="1011">
        <v>-22.300172467567247</v>
      </c>
      <c r="CT36" s="1011">
        <v>6.8873026600930087</v>
      </c>
      <c r="CU36" s="1011">
        <v>0.51073356763196409</v>
      </c>
      <c r="CV36" s="1011">
        <v>0.26429827316322219</v>
      </c>
      <c r="CW36" s="1011">
        <v>-5.0999562946494388</v>
      </c>
      <c r="CX36" s="1011">
        <v>-26.989121060184775</v>
      </c>
      <c r="CY36" s="1011">
        <v>-3.8788843455291402</v>
      </c>
      <c r="CZ36" s="1011">
        <v>11.247753798663476</v>
      </c>
      <c r="DA36" s="1011">
        <v>-19.685184958550568</v>
      </c>
      <c r="DB36" s="1011">
        <v>-31.149882022152855</v>
      </c>
      <c r="DC36" s="1011">
        <v>-30.97778809312701</v>
      </c>
      <c r="DD36" s="1011">
        <v>-65.480997468053488</v>
      </c>
      <c r="DE36" s="1011">
        <v>-31.210009287625322</v>
      </c>
      <c r="DF36" s="1011">
        <v>-44.939404062613839</v>
      </c>
      <c r="DG36" s="1011">
        <v>-68.663397068853868</v>
      </c>
      <c r="DH36" s="1011">
        <v>-44.12188887944265</v>
      </c>
      <c r="DI36" s="1011">
        <v>-15.422551589194249</v>
      </c>
      <c r="DJ36" s="1011">
        <v>-5.4441769688361781</v>
      </c>
      <c r="DK36" s="1011">
        <v>-15.961036258258614</v>
      </c>
      <c r="DL36" s="1011">
        <v>-35.668353807082383</v>
      </c>
      <c r="DM36" s="1011">
        <v>-9.8485823320795269</v>
      </c>
      <c r="DN36" s="1011">
        <v>8.4496636925090822</v>
      </c>
      <c r="DO36" s="1011">
        <v>20.847203571973775</v>
      </c>
      <c r="DP36" s="1011">
        <v>29.448627532571923</v>
      </c>
      <c r="DQ36" s="1011">
        <v>25.916171527433274</v>
      </c>
      <c r="DR36" s="1011">
        <v>33.989914457400751</v>
      </c>
      <c r="DS36" s="1011">
        <v>53.926849127893057</v>
      </c>
      <c r="DT36" s="1011">
        <v>54.25661567093276</v>
      </c>
      <c r="DU36" s="1011">
        <v>53.550735124427327</v>
      </c>
      <c r="DV36" s="1011">
        <v>65.332514727297948</v>
      </c>
      <c r="DW36" s="1011">
        <v>52.702573393440915</v>
      </c>
      <c r="DX36" s="1011">
        <v>60.157300845307461</v>
      </c>
      <c r="DY36" s="1011">
        <v>76.008959284751981</v>
      </c>
      <c r="DZ36" s="1011">
        <v>65.294606947106544</v>
      </c>
      <c r="EA36" s="1011">
        <v>60.541046920179063</v>
      </c>
      <c r="EB36" s="1011">
        <v>53.177129983362661</v>
      </c>
      <c r="EC36" s="1011">
        <v>43.492992409869558</v>
      </c>
      <c r="ED36" s="1011">
        <v>64.17946029810193</v>
      </c>
      <c r="EE36" s="1011">
        <v>57.16615626389499</v>
      </c>
      <c r="EF36" s="1011">
        <v>18.612969886967324</v>
      </c>
      <c r="EG36" s="1011">
        <v>48.014908941866075</v>
      </c>
      <c r="EH36" s="1011">
        <v>25.583212014259338</v>
      </c>
      <c r="EI36" s="1011">
        <v>20.411389047455732</v>
      </c>
      <c r="EJ36" s="1011">
        <v>-29.634336151552233</v>
      </c>
      <c r="EK36" s="1011">
        <v>-25.338382109082364</v>
      </c>
      <c r="EL36" s="1011">
        <v>8.167718468212346</v>
      </c>
      <c r="EM36" s="1011">
        <v>-53.281083741439332</v>
      </c>
      <c r="EN36" s="1011">
        <v>-9.3516606299489276</v>
      </c>
      <c r="EO36" s="1011">
        <v>22.600845362545648</v>
      </c>
      <c r="EP36" s="1011">
        <v>-76.973764914125653</v>
      </c>
      <c r="EQ36" s="1011">
        <v>-33.873394515266583</v>
      </c>
      <c r="ER36" s="1011">
        <v>41.05853757243203</v>
      </c>
      <c r="ES36" s="1011">
        <v>-26.250778657684506</v>
      </c>
      <c r="ET36" s="1011">
        <v>-70.840568692311393</v>
      </c>
      <c r="EU36" s="1011">
        <v>-33.226680873230151</v>
      </c>
      <c r="EV36" s="1011">
        <v>1.5785656820979743</v>
      </c>
      <c r="EW36" s="1011">
        <v>-65.987893206046223</v>
      </c>
      <c r="EX36" s="1011">
        <v>-53.587608704569263</v>
      </c>
      <c r="EY36" s="1011">
        <v>1.1348102189658951</v>
      </c>
      <c r="EZ36" s="1011">
        <v>8.3964628311602851</v>
      </c>
      <c r="FA36" s="1011">
        <v>-138.04239600653992</v>
      </c>
      <c r="FB36" s="1011">
        <v>-69.189579870111871</v>
      </c>
      <c r="FC36" s="1011">
        <v>-96.08644310997667</v>
      </c>
      <c r="FD36" s="1011">
        <v>-194.86486956556794</v>
      </c>
      <c r="FE36" s="1011">
        <v>-75.338484714530509</v>
      </c>
      <c r="FF36" s="1011">
        <v>-20.714536237524872</v>
      </c>
      <c r="FG36" s="1011">
        <v>-51.204048301676252</v>
      </c>
      <c r="FH36" s="1011">
        <v>1.1731197506593254</v>
      </c>
      <c r="FI36" s="1011">
        <v>-46.964935779462174</v>
      </c>
      <c r="FJ36" s="1011">
        <v>-70.898323016711117</v>
      </c>
      <c r="FK36" s="1011">
        <v>-43.390388376228096</v>
      </c>
      <c r="FL36" s="1011">
        <v>-65.565833550187179</v>
      </c>
      <c r="FM36" s="1011">
        <v>32.495343868686106</v>
      </c>
      <c r="FN36" s="1011">
        <v>80.880624072673669</v>
      </c>
      <c r="FO36" s="1011">
        <v>68.702158866231542</v>
      </c>
      <c r="FP36" s="1011">
        <v>75.462053081927039</v>
      </c>
      <c r="FQ36" s="1011">
        <v>57.398604032360986</v>
      </c>
      <c r="FR36" s="1011">
        <v>56.807454218710575</v>
      </c>
      <c r="FS36" s="1011">
        <v>22.380176346421042</v>
      </c>
      <c r="FT36" s="1011">
        <v>15.720288444262284</v>
      </c>
      <c r="FU36" s="1011">
        <v>40.064660083430148</v>
      </c>
      <c r="FV36" s="1011">
        <v>50.333246084788165</v>
      </c>
      <c r="FW36" s="1011">
        <v>40.668924155902182</v>
      </c>
      <c r="FX36" s="1011">
        <v>25.888422854945922</v>
      </c>
      <c r="FY36" s="1011">
        <v>1.8903212676338523</v>
      </c>
      <c r="FZ36" s="1011">
        <v>-88.326633918756102</v>
      </c>
      <c r="GA36" s="1011">
        <v>-56.679152574603485</v>
      </c>
    </row>
    <row r="37" spans="1:183" ht="15.6" customHeight="1">
      <c r="A37" s="977" t="s">
        <v>610</v>
      </c>
      <c r="B37" s="1011">
        <v>12.766604441359842</v>
      </c>
      <c r="C37" s="1011">
        <v>14.96535907679668</v>
      </c>
      <c r="D37" s="1011">
        <v>19.144613148691057</v>
      </c>
      <c r="E37" s="1011">
        <v>21.005324518727548</v>
      </c>
      <c r="F37" s="1011">
        <v>15.70386703377123</v>
      </c>
      <c r="G37" s="1011">
        <v>22.208151620933965</v>
      </c>
      <c r="H37" s="1011">
        <v>25.441401875215146</v>
      </c>
      <c r="I37" s="1011">
        <v>26.433634872592947</v>
      </c>
      <c r="J37" s="1011">
        <v>27.942770956519613</v>
      </c>
      <c r="K37" s="1011">
        <v>28.465939369924055</v>
      </c>
      <c r="L37" s="1011">
        <v>27.92836507987877</v>
      </c>
      <c r="M37" s="1011">
        <v>30.930292536201272</v>
      </c>
      <c r="N37" s="1011">
        <v>46.329001388579286</v>
      </c>
      <c r="O37" s="1011">
        <v>48.284252478299834</v>
      </c>
      <c r="P37" s="1011">
        <v>49.219482039244284</v>
      </c>
      <c r="Q37" s="1011">
        <v>42.216851710828685</v>
      </c>
      <c r="R37" s="1011">
        <v>47.016070547483288</v>
      </c>
      <c r="S37" s="1011">
        <v>45.229603892751548</v>
      </c>
      <c r="T37" s="1011">
        <v>42.298431365867181</v>
      </c>
      <c r="U37" s="1011">
        <v>39.201510789824404</v>
      </c>
      <c r="V37" s="1011">
        <v>47.56302067481149</v>
      </c>
      <c r="W37" s="1011">
        <v>40.082794122174612</v>
      </c>
      <c r="X37" s="1011">
        <v>42.231237368277263</v>
      </c>
      <c r="Y37" s="1011">
        <v>43.455901541019628</v>
      </c>
      <c r="Z37" s="1011">
        <v>32.397895598365601</v>
      </c>
      <c r="AA37" s="1011">
        <v>27.111637031858258</v>
      </c>
      <c r="AB37" s="1011">
        <v>25.130652688149883</v>
      </c>
      <c r="AC37" s="1011">
        <v>26.874813690323556</v>
      </c>
      <c r="AD37" s="1011">
        <v>23.882293736786668</v>
      </c>
      <c r="AE37" s="1011">
        <v>23.835440838646583</v>
      </c>
      <c r="AF37" s="1011">
        <v>25.746574196087312</v>
      </c>
      <c r="AG37" s="1011">
        <v>15.133306342581578</v>
      </c>
      <c r="AH37" s="1011">
        <v>16.34306825084137</v>
      </c>
      <c r="AI37" s="1011">
        <v>18.613138863289986</v>
      </c>
      <c r="AJ37" s="1011">
        <v>18.105011577340157</v>
      </c>
      <c r="AK37" s="1011">
        <v>11.785129184083171</v>
      </c>
      <c r="AL37" s="1011">
        <v>20.560122772793751</v>
      </c>
      <c r="AM37" s="1011">
        <v>18.582127973843956</v>
      </c>
      <c r="AN37" s="1011">
        <v>14.722518021612068</v>
      </c>
      <c r="AO37" s="1011">
        <v>16.647800953787147</v>
      </c>
      <c r="AP37" s="1011">
        <v>13.981186142531897</v>
      </c>
      <c r="AQ37" s="1011">
        <v>13.482513331605972</v>
      </c>
      <c r="AR37" s="1011">
        <v>13.072850294686466</v>
      </c>
      <c r="AS37" s="1011">
        <v>23.303879431117945</v>
      </c>
      <c r="AT37" s="1011">
        <v>9.9606710746309925</v>
      </c>
      <c r="AU37" s="1011">
        <v>20.672985974974278</v>
      </c>
      <c r="AV37" s="1011">
        <v>22.414821852617195</v>
      </c>
      <c r="AW37" s="1011">
        <v>26.80910657578908</v>
      </c>
      <c r="AX37" s="1011">
        <v>22.489123234786522</v>
      </c>
      <c r="AY37" s="1011">
        <v>24.287360705797397</v>
      </c>
      <c r="AZ37" s="1011">
        <v>28.97327480897922</v>
      </c>
      <c r="BA37" s="1011">
        <v>30.140174512979662</v>
      </c>
      <c r="BB37" s="1011">
        <v>34.240485139228753</v>
      </c>
      <c r="BC37" s="1011">
        <v>30.744163803726085</v>
      </c>
      <c r="BD37" s="1011">
        <v>32.366894143602877</v>
      </c>
      <c r="BE37" s="1011">
        <v>30.849299534808889</v>
      </c>
      <c r="BF37" s="1011">
        <v>39.830679938195857</v>
      </c>
      <c r="BG37" s="1011">
        <v>29.230548011731248</v>
      </c>
      <c r="BH37" s="1011">
        <v>26.495867954223161</v>
      </c>
      <c r="BI37" s="1011">
        <v>26.605293723168721</v>
      </c>
      <c r="BJ37" s="1011">
        <v>27.442491623461958</v>
      </c>
      <c r="BK37" s="1011">
        <v>25.761163852140349</v>
      </c>
      <c r="BL37" s="1011">
        <v>26.163956211248397</v>
      </c>
      <c r="BM37" s="1011">
        <v>25.900246342306978</v>
      </c>
      <c r="BN37" s="1011">
        <v>27.345611605338604</v>
      </c>
      <c r="BO37" s="1011">
        <v>32.069997515391407</v>
      </c>
      <c r="BP37" s="1011">
        <v>30.403578297262928</v>
      </c>
      <c r="BQ37" s="1011">
        <v>32.412022085157702</v>
      </c>
      <c r="BR37" s="1011">
        <v>33.361256295966065</v>
      </c>
      <c r="BS37" s="1011">
        <v>27.081244869595917</v>
      </c>
      <c r="BT37" s="1011">
        <v>31.653694081140266</v>
      </c>
      <c r="BU37" s="1011">
        <v>24.877621716369156</v>
      </c>
      <c r="BV37" s="1011">
        <v>18.89579814155617</v>
      </c>
      <c r="BW37" s="1011">
        <v>-35.3476789766938</v>
      </c>
      <c r="BX37" s="1011">
        <v>18.881077016331542</v>
      </c>
      <c r="BY37" s="1011">
        <v>18.089884028739345</v>
      </c>
      <c r="BZ37" s="1011">
        <v>23.239145182463798</v>
      </c>
      <c r="CA37" s="1011">
        <v>18.71915877984334</v>
      </c>
      <c r="CB37" s="1011">
        <v>20.067561213931992</v>
      </c>
      <c r="CC37" s="1011">
        <v>31.273315459590158</v>
      </c>
      <c r="CD37" s="1011">
        <v>26.586033057153863</v>
      </c>
      <c r="CE37" s="1011">
        <v>31.228111905078276</v>
      </c>
      <c r="CF37" s="1011">
        <v>32.124457832157525</v>
      </c>
      <c r="CG37" s="1011">
        <v>34.092721984917738</v>
      </c>
      <c r="CH37" s="1011">
        <v>17.888828326801203</v>
      </c>
      <c r="CI37" s="1011">
        <v>112.88253108540553</v>
      </c>
      <c r="CJ37" s="1011">
        <v>43.347650169795308</v>
      </c>
      <c r="CK37" s="1011">
        <v>47.741821103064012</v>
      </c>
      <c r="CL37" s="1011">
        <v>45.69068712932819</v>
      </c>
      <c r="CM37" s="1011">
        <v>52.091078663007373</v>
      </c>
      <c r="CN37" s="1011">
        <v>60.569210182085691</v>
      </c>
      <c r="CO37" s="1011">
        <v>53.74554316378071</v>
      </c>
      <c r="CP37" s="1011">
        <v>63.440734025305836</v>
      </c>
      <c r="CQ37" s="1011">
        <v>67.636956016230698</v>
      </c>
      <c r="CR37" s="1011">
        <v>77.690397292910191</v>
      </c>
      <c r="CS37" s="1011">
        <v>90.760524033847119</v>
      </c>
      <c r="CT37" s="1011">
        <v>128.50814851178941</v>
      </c>
      <c r="CU37" s="1011">
        <v>142.03707683868794</v>
      </c>
      <c r="CV37" s="1011">
        <v>95.619533671920323</v>
      </c>
      <c r="CW37" s="1011">
        <v>102.21411426183333</v>
      </c>
      <c r="CX37" s="1011">
        <v>98.15585896731605</v>
      </c>
      <c r="CY37" s="1011">
        <v>92.785835225088917</v>
      </c>
      <c r="CZ37" s="1011">
        <v>91.711795863889407</v>
      </c>
      <c r="DA37" s="1011">
        <v>89.926793099868576</v>
      </c>
      <c r="DB37" s="1011">
        <v>77.834046779995205</v>
      </c>
      <c r="DC37" s="1011">
        <v>74.242488768000342</v>
      </c>
      <c r="DD37" s="1011">
        <v>69.186229526066342</v>
      </c>
      <c r="DE37" s="1011">
        <v>59.382909966907548</v>
      </c>
      <c r="DF37" s="1011">
        <v>59.383410678600129</v>
      </c>
      <c r="DG37" s="1011">
        <v>47.5411554331735</v>
      </c>
      <c r="DH37" s="1011">
        <v>37.92742800414981</v>
      </c>
      <c r="DI37" s="1011">
        <v>29.036631328604258</v>
      </c>
      <c r="DJ37" s="1011">
        <v>25.368660735447879</v>
      </c>
      <c r="DK37" s="1011">
        <v>26.681687956825797</v>
      </c>
      <c r="DL37" s="1011">
        <v>22.952309534756928</v>
      </c>
      <c r="DM37" s="1011">
        <v>30.301646698893737</v>
      </c>
      <c r="DN37" s="1011">
        <v>31.261554270451086</v>
      </c>
      <c r="DO37" s="1011">
        <v>28.072574000402263</v>
      </c>
      <c r="DP37" s="1011">
        <v>25.293382185461834</v>
      </c>
      <c r="DQ37" s="1011">
        <v>26.797866937525182</v>
      </c>
      <c r="DR37" s="1011">
        <v>18.492144399123784</v>
      </c>
      <c r="DS37" s="1011">
        <v>18.912224962198941</v>
      </c>
      <c r="DT37" s="1011">
        <v>22.175190993165089</v>
      </c>
      <c r="DU37" s="1011">
        <v>20.278455872613502</v>
      </c>
      <c r="DV37" s="1011">
        <v>17.834775400440883</v>
      </c>
      <c r="DW37" s="1011">
        <v>18.065710490862791</v>
      </c>
      <c r="DX37" s="1011">
        <v>9.8008394555355345</v>
      </c>
      <c r="DY37" s="1011">
        <v>4.5290223961638691</v>
      </c>
      <c r="DZ37" s="1011">
        <v>5.3484057632704118</v>
      </c>
      <c r="EA37" s="1011">
        <v>6.9086276558981101</v>
      </c>
      <c r="EB37" s="1011">
        <v>7.5915843388172171</v>
      </c>
      <c r="EC37" s="1011">
        <v>-3.8064315286264137</v>
      </c>
      <c r="ED37" s="1011">
        <v>-6.5988050657615789</v>
      </c>
      <c r="EE37" s="1011">
        <v>-8.8502410289085685</v>
      </c>
      <c r="EF37" s="1011">
        <v>-6.0068181849956623</v>
      </c>
      <c r="EG37" s="1011">
        <v>-1.7778255261371751</v>
      </c>
      <c r="EH37" s="1011">
        <v>-1.7724233997475904</v>
      </c>
      <c r="EI37" s="1011">
        <v>-1.4339328234450353</v>
      </c>
      <c r="EJ37" s="1011">
        <v>0.41479211223731</v>
      </c>
      <c r="EK37" s="1011">
        <v>7.6239458400277078</v>
      </c>
      <c r="EL37" s="1011">
        <v>7.494326902267332</v>
      </c>
      <c r="EM37" s="1011">
        <v>10.480550182151507</v>
      </c>
      <c r="EN37" s="1011">
        <v>15.393131929072783</v>
      </c>
      <c r="EO37" s="1011">
        <v>44.283777872551703</v>
      </c>
      <c r="EP37" s="1011">
        <v>55.484833499427893</v>
      </c>
      <c r="EQ37" s="1011">
        <v>52.651671025340697</v>
      </c>
      <c r="ER37" s="1011">
        <v>49.465082214419169</v>
      </c>
      <c r="ES37" s="1011">
        <v>43.35933133993818</v>
      </c>
      <c r="ET37" s="1011">
        <v>46.941037381043181</v>
      </c>
      <c r="EU37" s="1011">
        <v>47.631375601082354</v>
      </c>
      <c r="EV37" s="1011">
        <v>49.172630720244577</v>
      </c>
      <c r="EW37" s="1011">
        <v>35.131166604009891</v>
      </c>
      <c r="EX37" s="1011">
        <v>32.790466430240699</v>
      </c>
      <c r="EY37" s="1011">
        <v>28.377482990591123</v>
      </c>
      <c r="EZ37" s="1011">
        <v>22.97579093669129</v>
      </c>
      <c r="FA37" s="1011">
        <v>6.8259883769287661</v>
      </c>
      <c r="FB37" s="1011">
        <v>2.398394749466803</v>
      </c>
      <c r="FC37" s="1011">
        <v>7.668047501388104</v>
      </c>
      <c r="FD37" s="1011">
        <v>8.0882381618517858</v>
      </c>
      <c r="FE37" s="1011">
        <v>8.5646795500582744</v>
      </c>
      <c r="FF37" s="1011">
        <v>6.9969632145108518</v>
      </c>
      <c r="FG37" s="1011">
        <v>6.7408652124739357</v>
      </c>
      <c r="FH37" s="1011">
        <v>6.407588228984741</v>
      </c>
      <c r="FI37" s="1011">
        <v>9.4726163252932594</v>
      </c>
      <c r="FJ37" s="1011">
        <v>10.338011287870168</v>
      </c>
      <c r="FK37" s="1011">
        <v>8.9372064077989304</v>
      </c>
      <c r="FL37" s="1011">
        <v>7.8625107774630774</v>
      </c>
      <c r="FM37" s="1011">
        <v>6.8619599653823817</v>
      </c>
      <c r="FN37" s="1011">
        <v>7.1470858484815603</v>
      </c>
      <c r="FO37" s="1011">
        <v>8.6766777352538327</v>
      </c>
      <c r="FP37" s="1011">
        <v>8.2053629783958222</v>
      </c>
      <c r="FQ37" s="1011">
        <v>8.8789330324799938</v>
      </c>
      <c r="FR37" s="1011">
        <v>8.0724808108582824</v>
      </c>
      <c r="FS37" s="1011">
        <v>8.2205950331527813</v>
      </c>
      <c r="FT37" s="1011">
        <v>9.3119244648809421</v>
      </c>
      <c r="FU37" s="1011">
        <v>8.1598716728835701</v>
      </c>
      <c r="FV37" s="1011">
        <v>8.6104153423691461</v>
      </c>
      <c r="FW37" s="1011">
        <v>9.7872262427802923</v>
      </c>
      <c r="FX37" s="1011">
        <v>10.191649315658664</v>
      </c>
      <c r="FY37" s="1011">
        <v>12.132787863956407</v>
      </c>
      <c r="FZ37" s="1011">
        <v>13.215159838473161</v>
      </c>
      <c r="GA37" s="1011">
        <v>13.933011219852698</v>
      </c>
    </row>
    <row r="38" spans="1:183" ht="15.6" customHeight="1">
      <c r="A38" s="977" t="s">
        <v>611</v>
      </c>
      <c r="B38" s="1011">
        <v>29.847694636056048</v>
      </c>
      <c r="C38" s="1011">
        <v>-12.511933509294096</v>
      </c>
      <c r="D38" s="1011">
        <v>-22.042498455013678</v>
      </c>
      <c r="E38" s="1011">
        <v>464.84322881921287</v>
      </c>
      <c r="F38" s="1011">
        <v>478.83708173340648</v>
      </c>
      <c r="G38" s="1011">
        <v>327.8925763584499</v>
      </c>
      <c r="H38" s="1011">
        <v>542.73035230352309</v>
      </c>
      <c r="I38" s="1011">
        <v>544.61692538808211</v>
      </c>
      <c r="J38" s="1011">
        <v>202.44604316546764</v>
      </c>
      <c r="K38" s="1011">
        <v>259.34702474986835</v>
      </c>
      <c r="L38" s="1011">
        <v>295.20395156150414</v>
      </c>
      <c r="M38" s="1011">
        <v>259.89627937957937</v>
      </c>
      <c r="N38" s="1011">
        <v>902.02567938170034</v>
      </c>
      <c r="O38" s="1011">
        <v>632.37691764554847</v>
      </c>
      <c r="P38" s="1011">
        <v>571.57336195075425</v>
      </c>
      <c r="Q38" s="1011">
        <v>205.88018188260298</v>
      </c>
      <c r="R38" s="1011">
        <v>429.03659900305149</v>
      </c>
      <c r="S38" s="1011">
        <v>363.12092486301037</v>
      </c>
      <c r="T38" s="1011">
        <v>120.47076433322441</v>
      </c>
      <c r="U38" s="1011">
        <v>69.3078536471685</v>
      </c>
      <c r="V38" s="1011">
        <v>126.62504931424195</v>
      </c>
      <c r="W38" s="1011">
        <v>183.06565064478312</v>
      </c>
      <c r="X38" s="1011">
        <v>128.91854479968822</v>
      </c>
      <c r="Y38" s="1011">
        <v>254.24824504580727</v>
      </c>
      <c r="Z38" s="1011">
        <v>20.153018380866492</v>
      </c>
      <c r="AA38" s="1011">
        <v>129.41006336713497</v>
      </c>
      <c r="AB38" s="1011">
        <v>-26.886269009170562</v>
      </c>
      <c r="AC38" s="1011">
        <v>-1.4464914016535328</v>
      </c>
      <c r="AD38" s="1011">
        <v>-25.125302283922966</v>
      </c>
      <c r="AE38" s="1011">
        <v>-57.009591888324017</v>
      </c>
      <c r="AF38" s="1011">
        <v>-37.590961683735429</v>
      </c>
      <c r="AG38" s="1011">
        <v>17.567102546455608</v>
      </c>
      <c r="AH38" s="1011">
        <v>12.200092161179677</v>
      </c>
      <c r="AI38" s="1011">
        <v>-3.7584643101198982</v>
      </c>
      <c r="AJ38" s="1011">
        <v>-9.4812605673492296</v>
      </c>
      <c r="AK38" s="1011">
        <v>-35.339821767103039</v>
      </c>
      <c r="AL38" s="1011">
        <v>-13.877844732973021</v>
      </c>
      <c r="AM38" s="1011">
        <v>-35.300095510983759</v>
      </c>
      <c r="AN38" s="1011">
        <v>-17.903651762134597</v>
      </c>
      <c r="AO38" s="1011">
        <v>-41.229908812208002</v>
      </c>
      <c r="AP38" s="1011">
        <v>-34.492377771610677</v>
      </c>
      <c r="AQ38" s="1011">
        <v>38.955629782681484</v>
      </c>
      <c r="AR38" s="1011">
        <v>19.029196129655023</v>
      </c>
      <c r="AS38" s="1011">
        <v>15.188545782721109</v>
      </c>
      <c r="AT38" s="1011">
        <v>-29.681753050589126</v>
      </c>
      <c r="AU38" s="1011">
        <v>-45.972652551854729</v>
      </c>
      <c r="AV38" s="1011">
        <v>9.0948594554628901</v>
      </c>
      <c r="AW38" s="1011">
        <v>16.785174240762775</v>
      </c>
      <c r="AX38" s="1011">
        <v>28.548242634815491</v>
      </c>
      <c r="AY38" s="1011">
        <v>28.815130615522683</v>
      </c>
      <c r="AZ38" s="1011">
        <v>28.747642817526355</v>
      </c>
      <c r="BA38" s="1011">
        <v>43.054872713636925</v>
      </c>
      <c r="BB38" s="1011">
        <v>31.359974289115996</v>
      </c>
      <c r="BC38" s="1011">
        <v>20.844916454595126</v>
      </c>
      <c r="BD38" s="1011">
        <v>31.547274248567934</v>
      </c>
      <c r="BE38" s="1011">
        <v>-0.86310217046055804</v>
      </c>
      <c r="BF38" s="1011">
        <v>54.188352564019354</v>
      </c>
      <c r="BG38" s="1011">
        <v>154.96072242853873</v>
      </c>
      <c r="BH38" s="1011">
        <v>29.696984109054799</v>
      </c>
      <c r="BI38" s="1011">
        <v>21.729289494882607</v>
      </c>
      <c r="BJ38" s="1011">
        <v>26.080552165312902</v>
      </c>
      <c r="BK38" s="1011">
        <v>19.228882746354603</v>
      </c>
      <c r="BL38" s="1011">
        <v>23.046657361616077</v>
      </c>
      <c r="BM38" s="1011">
        <v>63.925020241971659</v>
      </c>
      <c r="BN38" s="1011">
        <v>52.404068037877884</v>
      </c>
      <c r="BO38" s="1011">
        <v>-0.3214761640744237</v>
      </c>
      <c r="BP38" s="1011">
        <v>74.026469652861039</v>
      </c>
      <c r="BQ38" s="1011">
        <v>41.905359973001474</v>
      </c>
      <c r="BR38" s="1011">
        <v>91.413960731496871</v>
      </c>
      <c r="BS38" s="1011">
        <v>121.03717588253669</v>
      </c>
      <c r="BT38" s="1011">
        <v>144.94641596611692</v>
      </c>
      <c r="BU38" s="1011">
        <v>102.23349726654352</v>
      </c>
      <c r="BV38" s="1011">
        <v>205.21191468703171</v>
      </c>
      <c r="BW38" s="1011">
        <v>-2.8825897695574207</v>
      </c>
      <c r="BX38" s="1011">
        <v>194.79539194045643</v>
      </c>
      <c r="BY38" s="1011">
        <v>239.94975921308787</v>
      </c>
      <c r="BZ38" s="1011">
        <v>72.6303376030409</v>
      </c>
      <c r="CA38" s="1011">
        <v>27.041588647187385</v>
      </c>
      <c r="CB38" s="1011">
        <v>6.9487015985397554E-2</v>
      </c>
      <c r="CC38" s="1011">
        <v>-14.804110014981484</v>
      </c>
      <c r="CD38" s="1011">
        <v>32.360129495864371</v>
      </c>
      <c r="CE38" s="1011">
        <v>39.923714297242086</v>
      </c>
      <c r="CF38" s="1011">
        <v>68.984197254184195</v>
      </c>
      <c r="CG38" s="1011">
        <v>53.020507276903047</v>
      </c>
      <c r="CH38" s="1011">
        <v>8.808714683198259</v>
      </c>
      <c r="CI38" s="1011">
        <v>78.945161029759817</v>
      </c>
      <c r="CJ38" s="1011">
        <v>-33.816103143968554</v>
      </c>
      <c r="CK38" s="1011">
        <v>-26.855846427038212</v>
      </c>
      <c r="CL38" s="1011">
        <v>-44.018650845481865</v>
      </c>
      <c r="CM38" s="1011">
        <v>-4.553683209888578</v>
      </c>
      <c r="CN38" s="1011">
        <v>4.4576976990767854</v>
      </c>
      <c r="CO38" s="1011">
        <v>15.197984340654795</v>
      </c>
      <c r="CP38" s="1011">
        <v>-16.589411236063771</v>
      </c>
      <c r="CQ38" s="1011">
        <v>-19.017106954625088</v>
      </c>
      <c r="CR38" s="1011">
        <v>-0.27381760571647529</v>
      </c>
      <c r="CS38" s="1011">
        <v>8.8047444339550012</v>
      </c>
      <c r="CT38" s="1011">
        <v>46.944318781093699</v>
      </c>
      <c r="CU38" s="1011">
        <v>94.117925593354613</v>
      </c>
      <c r="CV38" s="1011">
        <v>90.739436507133732</v>
      </c>
      <c r="CW38" s="1011">
        <v>61.901565834356212</v>
      </c>
      <c r="CX38" s="1011">
        <v>218.06896906007177</v>
      </c>
      <c r="CY38" s="1011">
        <v>146.77707104449576</v>
      </c>
      <c r="CZ38" s="1011">
        <v>168.31500789259709</v>
      </c>
      <c r="DA38" s="1011">
        <v>79.293995659117201</v>
      </c>
      <c r="DB38" s="1011">
        <v>62.958443735991175</v>
      </c>
      <c r="DC38" s="1011">
        <v>86.165169788761617</v>
      </c>
      <c r="DD38" s="1011">
        <v>62.188177625033077</v>
      </c>
      <c r="DE38" s="1011">
        <v>70.665520764749985</v>
      </c>
      <c r="DF38" s="1011">
        <v>152.80944048367886</v>
      </c>
      <c r="DG38" s="1011">
        <v>174.13436231544605</v>
      </c>
      <c r="DH38" s="1011">
        <v>106.7357177491281</v>
      </c>
      <c r="DI38" s="1011">
        <v>158.96661785627725</v>
      </c>
      <c r="DJ38" s="1011">
        <v>128.72542475578678</v>
      </c>
      <c r="DK38" s="1011">
        <v>153.18047538795787</v>
      </c>
      <c r="DL38" s="1011">
        <v>115.07467110437756</v>
      </c>
      <c r="DM38" s="1011">
        <v>181.5352912736474</v>
      </c>
      <c r="DN38" s="1011">
        <v>206.79297988876499</v>
      </c>
      <c r="DO38" s="1011">
        <v>145.94072979683122</v>
      </c>
      <c r="DP38" s="1011">
        <v>103.05565884023184</v>
      </c>
      <c r="DQ38" s="1011">
        <v>107.20727931677267</v>
      </c>
      <c r="DR38" s="1011">
        <v>17.39132087999856</v>
      </c>
      <c r="DS38" s="1011">
        <v>17.076422986080125</v>
      </c>
      <c r="DT38" s="1011">
        <v>52.6128829713385</v>
      </c>
      <c r="DU38" s="1011">
        <v>55.07574683664027</v>
      </c>
      <c r="DV38" s="1011">
        <v>26.27050614744056</v>
      </c>
      <c r="DW38" s="1011">
        <v>26.82414137037642</v>
      </c>
      <c r="DX38" s="1011">
        <v>4.5048159355973612</v>
      </c>
      <c r="DY38" s="1011">
        <v>5.1026690588911015</v>
      </c>
      <c r="DZ38" s="1011">
        <v>15.693939600957901</v>
      </c>
      <c r="EA38" s="1011">
        <v>36.034289857411785</v>
      </c>
      <c r="EB38" s="1011">
        <v>20.828663686045022</v>
      </c>
      <c r="EC38" s="1011">
        <v>19.168837169457817</v>
      </c>
      <c r="ED38" s="1011">
        <v>26.041020949787953</v>
      </c>
      <c r="EE38" s="1011">
        <v>16.691301001718184</v>
      </c>
      <c r="EF38" s="1011">
        <v>17.077310371377681</v>
      </c>
      <c r="EG38" s="1011">
        <v>9.9119155459823425</v>
      </c>
      <c r="EH38" s="1011">
        <v>20.130104419526472</v>
      </c>
      <c r="EI38" s="1011">
        <v>31.667058782961696</v>
      </c>
      <c r="EJ38" s="1011">
        <v>29.022464347113441</v>
      </c>
      <c r="EK38" s="1011">
        <v>39.74855866899042</v>
      </c>
      <c r="EL38" s="1011">
        <v>17.266269480170912</v>
      </c>
      <c r="EM38" s="1011">
        <v>12.471691889749039</v>
      </c>
      <c r="EN38" s="1011">
        <v>10.902431355341353</v>
      </c>
      <c r="EO38" s="1011">
        <v>38.779075849611424</v>
      </c>
      <c r="EP38" s="1011">
        <v>26.36686827621708</v>
      </c>
      <c r="EQ38" s="1011">
        <v>42.913478839531834</v>
      </c>
      <c r="ER38" s="1011">
        <v>42.82239737351474</v>
      </c>
      <c r="ES38" s="1011">
        <v>51.599994402243098</v>
      </c>
      <c r="ET38" s="1011">
        <v>50.828057573249609</v>
      </c>
      <c r="EU38" s="1011">
        <v>39.509926544195672</v>
      </c>
      <c r="EV38" s="1011">
        <v>60.149287319593917</v>
      </c>
      <c r="EW38" s="1011">
        <v>40.971446928082962</v>
      </c>
      <c r="EX38" s="1011">
        <v>49.69749750642805</v>
      </c>
      <c r="EY38" s="1011">
        <v>42.146687595959399</v>
      </c>
      <c r="EZ38" s="1011">
        <v>59.018445667885636</v>
      </c>
      <c r="FA38" s="1011">
        <v>29.745725841015073</v>
      </c>
      <c r="FB38" s="1011">
        <v>37.748836717068485</v>
      </c>
      <c r="FC38" s="1011">
        <v>27.848027343465255</v>
      </c>
      <c r="FD38" s="1011">
        <v>23.02484662724482</v>
      </c>
      <c r="FE38" s="1011">
        <v>25.13126465298679</v>
      </c>
      <c r="FF38" s="1011">
        <v>13.984657785798257</v>
      </c>
      <c r="FG38" s="1011">
        <v>12.751940307293898</v>
      </c>
      <c r="FH38" s="1011">
        <v>22.113435854367729</v>
      </c>
      <c r="FI38" s="1011">
        <v>24.852165616150877</v>
      </c>
      <c r="FJ38" s="1011">
        <v>17.677012566801469</v>
      </c>
      <c r="FK38" s="1011">
        <v>15.142709065725434</v>
      </c>
      <c r="FL38" s="1011">
        <v>13.546755230766985</v>
      </c>
      <c r="FM38" s="1011">
        <v>17.007236176011929</v>
      </c>
      <c r="FN38" s="1011">
        <v>16.240941273177935</v>
      </c>
      <c r="FO38" s="1011">
        <v>15.235884159745401</v>
      </c>
      <c r="FP38" s="1011">
        <v>14.306666849597978</v>
      </c>
      <c r="FQ38" s="1011">
        <v>9.7400576957582743</v>
      </c>
      <c r="FR38" s="1011">
        <v>16.625704961107591</v>
      </c>
      <c r="FS38" s="1011">
        <v>10.953466332177353</v>
      </c>
      <c r="FT38" s="1011">
        <v>2.3984267991882651</v>
      </c>
      <c r="FU38" s="1011">
        <v>1.4485538603844474</v>
      </c>
      <c r="FV38" s="1011">
        <v>3.0115036210523325</v>
      </c>
      <c r="FW38" s="1011">
        <v>7.836881571997778</v>
      </c>
      <c r="FX38" s="1011">
        <v>-0.62584275550612156</v>
      </c>
      <c r="FY38" s="1011">
        <v>-5.7669774339082212</v>
      </c>
      <c r="FZ38" s="1011">
        <v>-10.776919797569608</v>
      </c>
      <c r="GA38" s="1011">
        <v>-5.1798780016338162</v>
      </c>
    </row>
    <row r="39" spans="1:183" ht="15.6" customHeight="1">
      <c r="A39" s="977" t="s">
        <v>612</v>
      </c>
      <c r="B39" s="1011">
        <v>754.98364609514499</v>
      </c>
      <c r="C39" s="1011">
        <v>661.72496593866163</v>
      </c>
      <c r="D39" s="1011">
        <v>186.54075734823809</v>
      </c>
      <c r="E39" s="1011">
        <v>451.2796979171161</v>
      </c>
      <c r="F39" s="1011">
        <v>482.73858130673</v>
      </c>
      <c r="G39" s="1011">
        <v>519.2822166552213</v>
      </c>
      <c r="H39" s="1011">
        <v>-1.8092695726992432</v>
      </c>
      <c r="I39" s="1011">
        <v>-4.4646346471454867</v>
      </c>
      <c r="J39" s="1011">
        <v>355.23855770855238</v>
      </c>
      <c r="K39" s="1011">
        <v>45.573780315235702</v>
      </c>
      <c r="L39" s="1011">
        <v>2.8604182193333587</v>
      </c>
      <c r="M39" s="1011">
        <v>37.368192979922007</v>
      </c>
      <c r="N39" s="1011">
        <v>-88.270967248987091</v>
      </c>
      <c r="O39" s="1011">
        <v>-92.488843602583998</v>
      </c>
      <c r="P39" s="1011">
        <v>-85.91319392389029</v>
      </c>
      <c r="Q39" s="1011">
        <v>-81.474100356381001</v>
      </c>
      <c r="R39" s="1011">
        <v>-93.022857451317293</v>
      </c>
      <c r="S39" s="1011">
        <v>-84.389070147715415</v>
      </c>
      <c r="T39" s="1011">
        <v>9.0939279451821875</v>
      </c>
      <c r="U39" s="1011">
        <v>177.51559319099346</v>
      </c>
      <c r="V39" s="1011">
        <v>-25.749189031038178</v>
      </c>
      <c r="W39" s="1011">
        <v>145.74342979442508</v>
      </c>
      <c r="X39" s="1011">
        <v>18.34753405476625</v>
      </c>
      <c r="Y39" s="1011">
        <v>13.570071564668782</v>
      </c>
      <c r="Z39" s="1011">
        <v>-64.162549158011501</v>
      </c>
      <c r="AA39" s="1011">
        <v>-22.344027083669189</v>
      </c>
      <c r="AB39" s="1011">
        <v>600.04505180958097</v>
      </c>
      <c r="AC39" s="1011">
        <v>-73.921947889407221</v>
      </c>
      <c r="AD39" s="1011">
        <v>-30.168453292496171</v>
      </c>
      <c r="AE39" s="1011">
        <v>153.1782945736434</v>
      </c>
      <c r="AF39" s="1011">
        <v>115.81886609202378</v>
      </c>
      <c r="AG39" s="1011">
        <v>-6.3234741532020067</v>
      </c>
      <c r="AH39" s="1011">
        <v>-19.729267154193256</v>
      </c>
      <c r="AI39" s="1011">
        <v>-28.908613278140422</v>
      </c>
      <c r="AJ39" s="1011">
        <v>98.885260668843586</v>
      </c>
      <c r="AK39" s="1011"/>
      <c r="AL39" s="1011"/>
      <c r="AM39" s="1011"/>
      <c r="AN39" s="1011"/>
      <c r="AO39" s="1011"/>
      <c r="AP39" s="1011"/>
      <c r="AQ39" s="1011"/>
      <c r="AR39" s="1011"/>
      <c r="AS39" s="1011"/>
      <c r="AT39" s="1011"/>
      <c r="AU39" s="1011"/>
      <c r="AV39" s="1011"/>
      <c r="AW39" s="1011"/>
      <c r="AX39" s="1011"/>
      <c r="AY39" s="1011"/>
      <c r="AZ39" s="1011"/>
      <c r="BA39" s="1011"/>
      <c r="BB39" s="1011"/>
      <c r="BC39" s="1011"/>
      <c r="BD39" s="1011"/>
      <c r="BE39" s="1011"/>
      <c r="BF39" s="1011"/>
      <c r="BG39" s="1011"/>
      <c r="BH39" s="1011"/>
      <c r="BI39" s="1011"/>
      <c r="BJ39" s="1011"/>
      <c r="BK39" s="1011"/>
      <c r="BL39" s="1011"/>
      <c r="BM39" s="1011"/>
      <c r="BN39" s="1011"/>
      <c r="BO39" s="1011"/>
      <c r="BP39" s="1011"/>
      <c r="BQ39" s="1011"/>
      <c r="BR39" s="1011"/>
      <c r="BS39" s="1011"/>
      <c r="BT39" s="1011"/>
      <c r="BU39" s="1011"/>
      <c r="BV39" s="1011"/>
      <c r="BW39" s="1011"/>
      <c r="BX39" s="1011"/>
      <c r="BY39" s="1011"/>
      <c r="BZ39" s="1011"/>
      <c r="CA39" s="1011"/>
      <c r="CB39" s="1011"/>
      <c r="CC39" s="1011"/>
      <c r="CD39" s="1011"/>
      <c r="CE39" s="1011"/>
      <c r="CF39" s="1011"/>
      <c r="CG39" s="1011"/>
      <c r="CH39" s="1011"/>
      <c r="CI39" s="1011"/>
      <c r="CJ39" s="1011"/>
      <c r="CK39" s="1011"/>
      <c r="CL39" s="1011"/>
      <c r="CM39" s="1011"/>
      <c r="CN39" s="1011"/>
      <c r="CO39" s="1011"/>
      <c r="CP39" s="1011"/>
      <c r="CQ39" s="1011"/>
      <c r="CR39" s="1011"/>
      <c r="CS39" s="1011"/>
      <c r="CT39" s="1011"/>
      <c r="CU39" s="1011"/>
      <c r="CV39" s="1011"/>
      <c r="CW39" s="1011"/>
      <c r="CX39" s="1011"/>
      <c r="CY39" s="1011"/>
      <c r="CZ39" s="1011"/>
      <c r="DA39" s="1011"/>
      <c r="DB39" s="1011"/>
      <c r="DC39" s="1011"/>
      <c r="DD39" s="1011"/>
      <c r="DE39" s="1011"/>
      <c r="DF39" s="1011"/>
      <c r="DG39" s="1011"/>
      <c r="DH39" s="1011"/>
      <c r="DI39" s="1011"/>
      <c r="DJ39" s="1011"/>
      <c r="DK39" s="1011"/>
      <c r="DL39" s="1011"/>
      <c r="DM39" s="1011"/>
      <c r="DN39" s="1011"/>
      <c r="DO39" s="1011"/>
      <c r="DP39" s="1011"/>
      <c r="DQ39" s="1011"/>
      <c r="DR39" s="1011"/>
      <c r="DS39" s="1011"/>
      <c r="DT39" s="1011"/>
      <c r="DU39" s="1011"/>
      <c r="DV39" s="1011"/>
      <c r="DW39" s="1011"/>
      <c r="DX39" s="1011"/>
      <c r="DY39" s="1011"/>
      <c r="DZ39" s="1011"/>
      <c r="EA39" s="1011"/>
      <c r="EB39" s="1011"/>
      <c r="EC39" s="1011"/>
      <c r="ED39" s="1011"/>
      <c r="EE39" s="1011"/>
      <c r="EF39" s="1011"/>
      <c r="EG39" s="1011"/>
      <c r="EH39" s="1011"/>
      <c r="EI39" s="1011"/>
      <c r="EJ39" s="1011"/>
      <c r="EK39" s="1011"/>
      <c r="EL39" s="1011"/>
      <c r="EM39" s="1011"/>
      <c r="EN39" s="1011"/>
      <c r="EO39" s="1011"/>
      <c r="EP39" s="1011"/>
      <c r="EQ39" s="1011"/>
      <c r="ER39" s="1011"/>
      <c r="ES39" s="1011"/>
      <c r="ET39" s="1011"/>
      <c r="EU39" s="1011"/>
      <c r="EV39" s="1011"/>
      <c r="EW39" s="1011"/>
      <c r="EX39" s="1011"/>
      <c r="EY39" s="1011"/>
      <c r="EZ39" s="1011"/>
      <c r="FA39" s="1011"/>
      <c r="FB39" s="1011"/>
      <c r="FC39" s="1011"/>
      <c r="FD39" s="1011"/>
      <c r="FE39" s="1011"/>
      <c r="FF39" s="1011"/>
      <c r="FG39" s="1011"/>
      <c r="FH39" s="1011"/>
      <c r="FI39" s="1011"/>
      <c r="FJ39" s="1011"/>
      <c r="FK39" s="1011"/>
      <c r="FL39" s="1011"/>
      <c r="FM39" s="1011"/>
      <c r="FN39" s="1011"/>
      <c r="FO39" s="1011"/>
      <c r="FP39" s="1011"/>
      <c r="FQ39" s="1011"/>
      <c r="FR39" s="1011"/>
      <c r="FS39" s="1011"/>
      <c r="FT39" s="1011"/>
      <c r="FU39" s="1011"/>
      <c r="FV39" s="1011"/>
      <c r="FW39" s="1011"/>
      <c r="FX39" s="1011"/>
      <c r="FY39" s="1011"/>
      <c r="FZ39" s="1011"/>
      <c r="GA39" s="1011"/>
    </row>
    <row r="40" spans="1:183" ht="15.6" customHeight="1">
      <c r="A40" s="977" t="s">
        <v>613</v>
      </c>
      <c r="B40" s="1011">
        <v>10.82415935817478</v>
      </c>
      <c r="C40" s="1011">
        <v>13.339950121964597</v>
      </c>
      <c r="D40" s="1011">
        <v>18.894426074428623</v>
      </c>
      <c r="E40" s="1011">
        <v>18.8083739403042</v>
      </c>
      <c r="F40" s="1011">
        <v>13.867116669284702</v>
      </c>
      <c r="G40" s="1011">
        <v>20.317062454892429</v>
      </c>
      <c r="H40" s="1011">
        <v>23.727352937640259</v>
      </c>
      <c r="I40" s="1011">
        <v>24.625952179407136</v>
      </c>
      <c r="J40" s="1011">
        <v>26.236740402295915</v>
      </c>
      <c r="K40" s="1011">
        <v>27.476579657467763</v>
      </c>
      <c r="L40" s="1011">
        <v>26.876687485013957</v>
      </c>
      <c r="M40" s="1011">
        <v>29.856716601338913</v>
      </c>
      <c r="N40" s="1011">
        <v>45.783926536762074</v>
      </c>
      <c r="O40" s="1011">
        <v>48.839628712348222</v>
      </c>
      <c r="P40" s="1011">
        <v>46.850876611445791</v>
      </c>
      <c r="Q40" s="1011">
        <v>41.147804912533282</v>
      </c>
      <c r="R40" s="1011">
        <v>44.263670284861675</v>
      </c>
      <c r="S40" s="1011">
        <v>42.559797680028431</v>
      </c>
      <c r="T40" s="1011">
        <v>40.961663469625286</v>
      </c>
      <c r="U40" s="1011">
        <v>38.476582742384338</v>
      </c>
      <c r="V40" s="1011">
        <v>46.788664159381639</v>
      </c>
      <c r="W40" s="1011">
        <v>38.21557983821873</v>
      </c>
      <c r="X40" s="1011">
        <v>41.159329796283636</v>
      </c>
      <c r="Y40" s="1011">
        <v>-98.394332727744072</v>
      </c>
      <c r="Z40" s="1011">
        <v>-98.489481348631756</v>
      </c>
      <c r="AA40" s="1011">
        <v>-98.614487917871983</v>
      </c>
      <c r="AB40" s="1011">
        <v>-98.644745853453344</v>
      </c>
      <c r="AC40" s="1011">
        <v>-98.6419031964287</v>
      </c>
      <c r="AD40" s="1011">
        <v>-98.745262720874322</v>
      </c>
      <c r="AE40" s="1011">
        <v>-98.982454615389145</v>
      </c>
      <c r="AF40" s="1011">
        <v>-99.038043619241918</v>
      </c>
      <c r="AG40" s="1011">
        <v>-99.057409740710028</v>
      </c>
      <c r="AH40" s="1011">
        <v>-99.110070985797037</v>
      </c>
      <c r="AI40" s="1011">
        <v>-99.101131999267025</v>
      </c>
      <c r="AJ40" s="1011">
        <v>-99.129587791125289</v>
      </c>
      <c r="AK40" s="1011">
        <v>13.437946150384326</v>
      </c>
      <c r="AL40" s="1011">
        <v>21.328183009155158</v>
      </c>
      <c r="AM40" s="1011">
        <v>20.281788534472568</v>
      </c>
      <c r="AN40" s="1011">
        <v>15.93355949422036</v>
      </c>
      <c r="AO40" s="1011">
        <v>17.933939017977096</v>
      </c>
      <c r="AP40" s="1011">
        <v>15.056815965053215</v>
      </c>
      <c r="AQ40" s="1011">
        <v>13.210201360965325</v>
      </c>
      <c r="AR40" s="1011">
        <v>12.977215808441741</v>
      </c>
      <c r="AS40" s="1011">
        <v>23.403933789331315</v>
      </c>
      <c r="AT40" s="1011">
        <v>10.712984020186974</v>
      </c>
      <c r="AU40" s="1011">
        <v>21.750498359212802</v>
      </c>
      <c r="AV40" s="1011">
        <v>22.399848959241169</v>
      </c>
      <c r="AW40" s="1011">
        <v>26.993824386808416</v>
      </c>
      <c r="AX40" s="1011">
        <v>22.387520288982866</v>
      </c>
      <c r="AY40" s="1011">
        <v>24.215975951889657</v>
      </c>
      <c r="AZ40" s="1011">
        <v>28.970153914594984</v>
      </c>
      <c r="BA40" s="1011">
        <v>30.061013247919856</v>
      </c>
      <c r="BB40" s="1011">
        <v>34.35528804815133</v>
      </c>
      <c r="BC40" s="1011">
        <v>31.054668799958435</v>
      </c>
      <c r="BD40" s="1011">
        <v>32.624133430507165</v>
      </c>
      <c r="BE40" s="1011">
        <v>31.7628209319912</v>
      </c>
      <c r="BF40" s="1011">
        <v>39.998322892205827</v>
      </c>
      <c r="BG40" s="1011">
        <v>28.447306590781622</v>
      </c>
      <c r="BH40" s="1011">
        <v>26.780461907089027</v>
      </c>
      <c r="BI40" s="1011">
        <v>26.548582364521796</v>
      </c>
      <c r="BJ40" s="1011">
        <v>27.363816664211896</v>
      </c>
      <c r="BK40" s="1011">
        <v>25.713166668650359</v>
      </c>
      <c r="BL40" s="1011">
        <v>26.043010325359734</v>
      </c>
      <c r="BM40" s="1011">
        <v>25.181575791535664</v>
      </c>
      <c r="BN40" s="1011">
        <v>26.813492323031799</v>
      </c>
      <c r="BO40" s="1011">
        <v>32.323706286437769</v>
      </c>
      <c r="BP40" s="1011">
        <v>29.573058785812794</v>
      </c>
      <c r="BQ40" s="1011">
        <v>32.14894506787352</v>
      </c>
      <c r="BR40" s="1011">
        <v>32.328572819901098</v>
      </c>
      <c r="BS40" s="1011">
        <v>25.423102564613117</v>
      </c>
      <c r="BT40" s="1011">
        <v>29.853375764602124</v>
      </c>
      <c r="BU40" s="1011">
        <v>23.586035723349212</v>
      </c>
      <c r="BV40" s="1011">
        <v>16.465847556492825</v>
      </c>
      <c r="BW40" s="1011">
        <v>-35.979769683296503</v>
      </c>
      <c r="BX40" s="1011">
        <v>16.046988607447389</v>
      </c>
      <c r="BY40" s="1011">
        <v>15.507161771153475</v>
      </c>
      <c r="BZ40" s="1011">
        <v>22.204517173095645</v>
      </c>
      <c r="CA40" s="1011">
        <v>18.569179743946243</v>
      </c>
      <c r="CB40" s="1011">
        <v>20.583120646807888</v>
      </c>
      <c r="CC40" s="1011">
        <v>32.649607851222022</v>
      </c>
      <c r="CD40" s="1011">
        <v>26.403747382339315</v>
      </c>
      <c r="CE40" s="1011">
        <v>29.32133388176932</v>
      </c>
      <c r="CF40" s="1011">
        <v>29.919888192122489</v>
      </c>
      <c r="CG40" s="1011">
        <v>32.980650453815535</v>
      </c>
      <c r="CH40" s="1011">
        <v>17.687750523915437</v>
      </c>
      <c r="CI40" s="1011">
        <v>113.26675817672023</v>
      </c>
      <c r="CJ40" s="1011">
        <v>46.129221849444498</v>
      </c>
      <c r="CK40" s="1011">
        <v>49.987859832030651</v>
      </c>
      <c r="CL40" s="1011">
        <v>47.89445532060536</v>
      </c>
      <c r="CM40" s="1011">
        <v>53.422575092032766</v>
      </c>
      <c r="CN40" s="1011">
        <v>61.866273790624369</v>
      </c>
      <c r="CO40" s="1011">
        <v>54.771320914057135</v>
      </c>
      <c r="CP40" s="1011">
        <v>66.13406716671976</v>
      </c>
      <c r="CQ40" s="1011">
        <v>72.628589108505693</v>
      </c>
      <c r="CR40" s="1011">
        <v>82.358137221947501</v>
      </c>
      <c r="CS40" s="1011">
        <v>94.334114137030852</v>
      </c>
      <c r="CT40" s="1011">
        <v>132.42954169805407</v>
      </c>
      <c r="CU40" s="1011">
        <v>144.44074080477091</v>
      </c>
      <c r="CV40" s="1011">
        <v>96.576138085549388</v>
      </c>
      <c r="CW40" s="1011">
        <v>103.71812323511745</v>
      </c>
      <c r="CX40" s="1011">
        <v>97.712833059416027</v>
      </c>
      <c r="CY40" s="1011">
        <v>92.157926790642932</v>
      </c>
      <c r="CZ40" s="1011">
        <v>90.74882743629351</v>
      </c>
      <c r="DA40" s="1011">
        <v>90.080061257920974</v>
      </c>
      <c r="DB40" s="1011">
        <v>78.045817203261578</v>
      </c>
      <c r="DC40" s="1011">
        <v>74.073288333814233</v>
      </c>
      <c r="DD40" s="1011">
        <v>69.325391597375017</v>
      </c>
      <c r="DE40" s="1011">
        <v>59.183655341067237</v>
      </c>
      <c r="DF40" s="1011">
        <v>57.517344704644437</v>
      </c>
      <c r="DG40" s="1011">
        <v>45.411950021849833</v>
      </c>
      <c r="DH40" s="1011">
        <v>36.730220299452142</v>
      </c>
      <c r="DI40" s="1011">
        <v>27.364633008522048</v>
      </c>
      <c r="DJ40" s="1011">
        <v>23.676543959524075</v>
      </c>
      <c r="DK40" s="1011">
        <v>24.792366259995713</v>
      </c>
      <c r="DL40" s="1011">
        <v>21.323339037172246</v>
      </c>
      <c r="DM40" s="1011">
        <v>28.245367896239571</v>
      </c>
      <c r="DN40" s="1011">
        <v>28.974425078032532</v>
      </c>
      <c r="DO40" s="1011">
        <v>26.283656412300793</v>
      </c>
      <c r="DP40" s="1011">
        <v>23.812195506849577</v>
      </c>
      <c r="DQ40" s="1011">
        <v>25.107875964836953</v>
      </c>
      <c r="DR40" s="1011">
        <v>18.366724045405938</v>
      </c>
      <c r="DS40" s="1011">
        <v>18.809009298114802</v>
      </c>
      <c r="DT40" s="1011">
        <v>21.209155830969021</v>
      </c>
      <c r="DU40" s="1011">
        <v>19.205737813362475</v>
      </c>
      <c r="DV40" s="1011">
        <v>17.418945475080253</v>
      </c>
      <c r="DW40" s="1011">
        <v>17.800318356210894</v>
      </c>
      <c r="DX40" s="1011">
        <v>9.9668527906682787</v>
      </c>
      <c r="DY40" s="1011">
        <v>4.5118998160638597</v>
      </c>
      <c r="DZ40" s="1011">
        <v>5.027756283414659</v>
      </c>
      <c r="EA40" s="1011">
        <v>6.0477271496436389</v>
      </c>
      <c r="EB40" s="1011">
        <v>7.1780756163329817</v>
      </c>
      <c r="EC40" s="1011">
        <v>-4.3981272120210386</v>
      </c>
      <c r="ED40" s="1011">
        <v>-7.5097071184021287</v>
      </c>
      <c r="EE40" s="1011">
        <v>-9.524460085860067</v>
      </c>
      <c r="EF40" s="1011">
        <v>-6.6432637435450852</v>
      </c>
      <c r="EG40" s="1011">
        <v>-2.0420388502091913</v>
      </c>
      <c r="EH40" s="1011">
        <v>-2.3513675429799181</v>
      </c>
      <c r="EI40" s="1011">
        <v>-2.5137698413832585</v>
      </c>
      <c r="EJ40" s="1011">
        <v>-0.43742470357014623</v>
      </c>
      <c r="EK40" s="1011">
        <v>6.6596492301786823</v>
      </c>
      <c r="EL40" s="1011">
        <v>7.1606969274310002</v>
      </c>
      <c r="EM40" s="1011">
        <v>10.405053763009864</v>
      </c>
      <c r="EN40" s="1011">
        <v>15.55128244707463</v>
      </c>
      <c r="EO40" s="1011">
        <v>44.498955243399287</v>
      </c>
      <c r="EP40" s="1011">
        <v>56.74639128299679</v>
      </c>
      <c r="EQ40" s="1011">
        <v>53.04411371936645</v>
      </c>
      <c r="ER40" s="1011">
        <v>49.741016862580501</v>
      </c>
      <c r="ES40" s="1011">
        <v>43.044603400909104</v>
      </c>
      <c r="ET40" s="1011">
        <v>46.785338761884375</v>
      </c>
      <c r="EU40" s="1011">
        <v>47.989212061858588</v>
      </c>
      <c r="EV40" s="1011">
        <v>48.748883495525327</v>
      </c>
      <c r="EW40" s="1011">
        <v>34.90147050628952</v>
      </c>
      <c r="EX40" s="1011">
        <v>32.158798123274593</v>
      </c>
      <c r="EY40" s="1011">
        <v>27.845391980353305</v>
      </c>
      <c r="EZ40" s="1011">
        <v>21.757077786131081</v>
      </c>
      <c r="FA40" s="1011">
        <v>5.9655263593467778</v>
      </c>
      <c r="FB40" s="1011">
        <v>1.1636515470113531</v>
      </c>
      <c r="FC40" s="1011">
        <v>6.9086394529579502</v>
      </c>
      <c r="FD40" s="1011">
        <v>7.4964447495394086</v>
      </c>
      <c r="FE40" s="1011">
        <v>7.8941254172670394</v>
      </c>
      <c r="FF40" s="1011">
        <v>6.7093549663542893</v>
      </c>
      <c r="FG40" s="1011">
        <v>6.491188365648541</v>
      </c>
      <c r="FH40" s="1011">
        <v>5.7548042838629208</v>
      </c>
      <c r="FI40" s="1011">
        <v>8.8405276550758156</v>
      </c>
      <c r="FJ40" s="1011">
        <v>10.027428660406057</v>
      </c>
      <c r="FK40" s="1011">
        <v>8.6709076450010816</v>
      </c>
      <c r="FL40" s="1011">
        <v>7.6119853566947144</v>
      </c>
      <c r="FM40" s="1011">
        <v>6.2328400497858656</v>
      </c>
      <c r="FN40" s="1011">
        <v>6.4839344883099894</v>
      </c>
      <c r="FO40" s="1011">
        <v>8.2013437256408555</v>
      </c>
      <c r="FP40" s="1011">
        <v>7.7671466982437325</v>
      </c>
      <c r="FQ40" s="1011">
        <v>8.6782373682298584</v>
      </c>
      <c r="FR40" s="1011">
        <v>7.537413596085301</v>
      </c>
      <c r="FS40" s="1011">
        <v>7.9434813601056922</v>
      </c>
      <c r="FT40" s="1011">
        <v>9.4872313252804066</v>
      </c>
      <c r="FU40" s="1011">
        <v>8.3228765684278461</v>
      </c>
      <c r="FV40" s="1011">
        <v>8.7123791816415785</v>
      </c>
      <c r="FW40" s="1011">
        <v>9.7244615188257075</v>
      </c>
      <c r="FX40" s="1011">
        <v>10.5454641906858</v>
      </c>
      <c r="FY40" s="1011">
        <v>13.044560404645816</v>
      </c>
      <c r="FZ40" s="1011">
        <v>14.538111073651349</v>
      </c>
      <c r="GA40" s="1011">
        <v>14.874932443096501</v>
      </c>
    </row>
    <row r="41" spans="1:183" ht="15.6" customHeight="1">
      <c r="A41" s="977" t="s">
        <v>614</v>
      </c>
      <c r="B41" s="1011"/>
      <c r="C41" s="1011"/>
      <c r="D41" s="1011"/>
      <c r="E41" s="1011"/>
      <c r="F41" s="1011"/>
      <c r="G41" s="1011"/>
      <c r="H41" s="1011"/>
      <c r="I41" s="1011"/>
      <c r="J41" s="1011"/>
      <c r="K41" s="1011"/>
      <c r="L41" s="1011"/>
      <c r="M41" s="1011"/>
      <c r="N41" s="1011"/>
      <c r="O41" s="1011"/>
      <c r="P41" s="1011"/>
      <c r="Q41" s="1011"/>
      <c r="R41" s="1011"/>
      <c r="S41" s="1011"/>
      <c r="T41" s="1011"/>
      <c r="U41" s="1011"/>
      <c r="V41" s="1011"/>
      <c r="W41" s="1011"/>
      <c r="X41" s="1011"/>
      <c r="Y41" s="1011"/>
      <c r="Z41" s="1011"/>
      <c r="AA41" s="1011"/>
      <c r="AB41" s="1011"/>
      <c r="AC41" s="1011"/>
      <c r="AD41" s="1011"/>
      <c r="AE41" s="1011"/>
      <c r="AF41" s="1011"/>
      <c r="AG41" s="1011"/>
      <c r="AH41" s="1011"/>
      <c r="AI41" s="1011"/>
      <c r="AJ41" s="1011"/>
      <c r="AK41" s="1011"/>
      <c r="AL41" s="1011"/>
      <c r="AM41" s="1011"/>
      <c r="AN41" s="1011"/>
      <c r="AO41" s="1011"/>
      <c r="AP41" s="1011"/>
      <c r="AQ41" s="1011"/>
      <c r="AR41" s="1011"/>
      <c r="AS41" s="1011"/>
      <c r="AT41" s="1011"/>
      <c r="AU41" s="1011"/>
      <c r="AV41" s="1011"/>
      <c r="AW41" s="1011"/>
      <c r="AX41" s="1011"/>
      <c r="AY41" s="1011"/>
      <c r="AZ41" s="1011"/>
      <c r="BA41" s="1011"/>
      <c r="BB41" s="1011"/>
      <c r="BC41" s="1011"/>
      <c r="BD41" s="1011"/>
      <c r="BE41" s="1011"/>
      <c r="BF41" s="1011"/>
      <c r="BG41" s="1011"/>
      <c r="BH41" s="1011"/>
      <c r="BI41" s="1011"/>
      <c r="BJ41" s="1011"/>
      <c r="BK41" s="1011"/>
      <c r="BL41" s="1011"/>
      <c r="BM41" s="1011"/>
      <c r="BN41" s="1011"/>
      <c r="BO41" s="1011"/>
      <c r="BP41" s="1011"/>
      <c r="BQ41" s="1011"/>
      <c r="BR41" s="1011"/>
      <c r="BS41" s="1011"/>
      <c r="BT41" s="1011"/>
      <c r="BU41" s="1011"/>
      <c r="BV41" s="1011"/>
      <c r="BW41" s="1011"/>
      <c r="BX41" s="1011"/>
      <c r="BY41" s="1011"/>
      <c r="BZ41" s="1011"/>
      <c r="CA41" s="1011"/>
      <c r="CB41" s="1011"/>
      <c r="CC41" s="1011"/>
      <c r="CD41" s="1011"/>
      <c r="CE41" s="1011"/>
      <c r="CF41" s="1011"/>
      <c r="CG41" s="1011"/>
      <c r="CH41" s="1011"/>
      <c r="CI41" s="1011"/>
      <c r="CJ41" s="1011"/>
      <c r="CK41" s="1011"/>
      <c r="CL41" s="1011"/>
      <c r="CM41" s="1011"/>
      <c r="CN41" s="1011"/>
      <c r="CO41" s="1011"/>
      <c r="CP41" s="1011"/>
      <c r="CQ41" s="1011"/>
      <c r="CR41" s="1011"/>
      <c r="CS41" s="1011"/>
      <c r="CT41" s="1011"/>
      <c r="CU41" s="1011"/>
      <c r="CV41" s="1011"/>
      <c r="CW41" s="1011"/>
      <c r="CX41" s="1011"/>
      <c r="CY41" s="1011"/>
      <c r="CZ41" s="1011"/>
      <c r="DA41" s="1011"/>
      <c r="DB41" s="1011"/>
      <c r="DC41" s="1011"/>
      <c r="DD41" s="1011"/>
      <c r="DE41" s="1011"/>
      <c r="DF41" s="1011"/>
      <c r="DG41" s="1011"/>
      <c r="DH41" s="1011"/>
      <c r="DI41" s="1011"/>
      <c r="DJ41" s="1011"/>
      <c r="DK41" s="1011"/>
      <c r="DL41" s="1011"/>
      <c r="DM41" s="1011"/>
      <c r="DN41" s="1011"/>
      <c r="DO41" s="1011"/>
      <c r="DP41" s="1011"/>
      <c r="DQ41" s="1011"/>
      <c r="DR41" s="1011"/>
      <c r="DS41" s="1011"/>
      <c r="DT41" s="1011"/>
      <c r="DU41" s="1011"/>
      <c r="DV41" s="1011"/>
      <c r="DW41" s="1011"/>
      <c r="DX41" s="1011"/>
      <c r="DY41" s="1011"/>
      <c r="DZ41" s="1011"/>
      <c r="EA41" s="1011"/>
      <c r="EB41" s="1011"/>
      <c r="EC41" s="1011"/>
      <c r="ED41" s="1011"/>
      <c r="EE41" s="1011"/>
      <c r="EF41" s="1011"/>
      <c r="EG41" s="1011"/>
      <c r="EH41" s="1011"/>
      <c r="EI41" s="1011"/>
      <c r="EJ41" s="1011"/>
      <c r="EK41" s="1011"/>
      <c r="EL41" s="1011"/>
      <c r="EM41" s="1011"/>
      <c r="EN41" s="1011"/>
      <c r="EO41" s="1011">
        <v>4.5118373632112935E-2</v>
      </c>
      <c r="EP41" s="1011">
        <v>4.5921273360975299</v>
      </c>
      <c r="EQ41" s="1011">
        <v>5.4198618453318517</v>
      </c>
      <c r="ER41" s="1011">
        <v>3.233585777594798</v>
      </c>
      <c r="ES41" s="1011">
        <v>5.9300752545148478</v>
      </c>
      <c r="ET41" s="1011">
        <v>10.0708290336493</v>
      </c>
      <c r="EU41" s="1011">
        <v>11.532805934730989</v>
      </c>
      <c r="EV41" s="1011">
        <v>11.042461558663039</v>
      </c>
      <c r="EW41" s="1011">
        <v>7.5159922198065221</v>
      </c>
      <c r="EX41" s="1011">
        <v>5.4004498320999108</v>
      </c>
      <c r="EY41" s="1011">
        <v>4.7513421968130913</v>
      </c>
      <c r="EZ41" s="1011">
        <v>5.9475855577253993</v>
      </c>
      <c r="FA41" s="1011">
        <v>8.6631729420877939</v>
      </c>
      <c r="FB41" s="1011">
        <v>7.3985766735015011</v>
      </c>
      <c r="FC41" s="1011">
        <v>11.68940624682747</v>
      </c>
      <c r="FD41" s="1011">
        <v>12.645514821434618</v>
      </c>
      <c r="FE41" s="1011">
        <v>12.173431282111409</v>
      </c>
      <c r="FF41" s="1011">
        <v>9.6336013783569179</v>
      </c>
      <c r="FG41" s="1011">
        <v>9.024948510047178</v>
      </c>
      <c r="FH41" s="1011">
        <v>9.2909592882145251</v>
      </c>
      <c r="FI41" s="1011">
        <v>13.826197138604348</v>
      </c>
      <c r="FJ41" s="1011">
        <v>15.355765831848581</v>
      </c>
      <c r="FK41" s="1011">
        <v>15.007063692117313</v>
      </c>
      <c r="FL41" s="1011">
        <v>14.100817224570546</v>
      </c>
      <c r="FM41" s="1011">
        <v>16.280713644894366</v>
      </c>
      <c r="FN41" s="1011">
        <v>17.931321635495053</v>
      </c>
      <c r="FO41" s="1011">
        <v>18.94822865558028</v>
      </c>
      <c r="FP41" s="1011">
        <v>18.052948155271764</v>
      </c>
      <c r="FQ41" s="1011">
        <v>18.779554577903173</v>
      </c>
      <c r="FR41" s="1011">
        <v>15.368912441596015</v>
      </c>
      <c r="FS41" s="1011">
        <v>15.318316743200063</v>
      </c>
      <c r="FT41" s="1011">
        <v>17.423152278734854</v>
      </c>
      <c r="FU41" s="1011">
        <v>15.094155937581837</v>
      </c>
      <c r="FV41" s="1011">
        <v>16.019895340955852</v>
      </c>
      <c r="FW41" s="1011">
        <v>22.332280895908841</v>
      </c>
      <c r="FX41" s="1011">
        <v>24.40663415749977</v>
      </c>
      <c r="FY41" s="1011">
        <v>23.103936798771766</v>
      </c>
      <c r="FZ41" s="1011">
        <v>23.389164148118898</v>
      </c>
      <c r="GA41" s="1011">
        <v>25.453665133141044</v>
      </c>
    </row>
    <row r="42" spans="1:183" ht="15.6" customHeight="1">
      <c r="A42" s="977" t="s">
        <v>550</v>
      </c>
      <c r="B42" s="1011"/>
      <c r="C42" s="1011"/>
      <c r="D42" s="1011"/>
      <c r="E42" s="1011"/>
      <c r="F42" s="1011"/>
      <c r="G42" s="1011"/>
      <c r="H42" s="1011"/>
      <c r="I42" s="1011"/>
      <c r="J42" s="1011"/>
      <c r="K42" s="1011"/>
      <c r="L42" s="1011"/>
      <c r="M42" s="1011"/>
      <c r="N42" s="1011"/>
      <c r="O42" s="1011"/>
      <c r="P42" s="1011"/>
      <c r="Q42" s="1011"/>
      <c r="R42" s="1011"/>
      <c r="S42" s="1011"/>
      <c r="T42" s="1011"/>
      <c r="U42" s="1011"/>
      <c r="V42" s="1011"/>
      <c r="W42" s="1011"/>
      <c r="X42" s="1011"/>
      <c r="Y42" s="1011"/>
      <c r="Z42" s="1011"/>
      <c r="AA42" s="1011"/>
      <c r="AB42" s="1011"/>
      <c r="AC42" s="1011"/>
      <c r="AD42" s="1011"/>
      <c r="AE42" s="1011"/>
      <c r="AF42" s="1011"/>
      <c r="AG42" s="1011"/>
      <c r="AH42" s="1011"/>
      <c r="AI42" s="1011"/>
      <c r="AJ42" s="1011"/>
      <c r="AK42" s="1011"/>
      <c r="AL42" s="1011"/>
      <c r="AM42" s="1011"/>
      <c r="AN42" s="1011"/>
      <c r="AO42" s="1011"/>
      <c r="AP42" s="1011"/>
      <c r="AQ42" s="1011"/>
      <c r="AR42" s="1011"/>
      <c r="AS42" s="1011"/>
      <c r="AT42" s="1011"/>
      <c r="AU42" s="1011"/>
      <c r="AV42" s="1011"/>
      <c r="AW42" s="1011"/>
      <c r="AX42" s="1011"/>
      <c r="AY42" s="1011"/>
      <c r="AZ42" s="1011"/>
      <c r="BA42" s="1011"/>
      <c r="BB42" s="1011"/>
      <c r="BC42" s="1011"/>
      <c r="BD42" s="1011"/>
      <c r="BE42" s="1011"/>
      <c r="BF42" s="1011"/>
      <c r="BG42" s="1011"/>
      <c r="BH42" s="1011"/>
      <c r="BI42" s="1011"/>
      <c r="BJ42" s="1011"/>
      <c r="BK42" s="1011"/>
      <c r="BL42" s="1011"/>
      <c r="BM42" s="1011"/>
      <c r="BN42" s="1011"/>
      <c r="BO42" s="1011"/>
      <c r="BP42" s="1011"/>
      <c r="BQ42" s="1011"/>
      <c r="BR42" s="1011"/>
      <c r="BS42" s="1011"/>
      <c r="BT42" s="1011"/>
      <c r="BU42" s="1011"/>
      <c r="BV42" s="1011"/>
      <c r="BW42" s="1011"/>
      <c r="BX42" s="1011"/>
      <c r="BY42" s="1011"/>
      <c r="BZ42" s="1011"/>
      <c r="CA42" s="1011"/>
      <c r="CB42" s="1011"/>
      <c r="CC42" s="1011"/>
      <c r="CD42" s="1011"/>
      <c r="CE42" s="1011"/>
      <c r="CF42" s="1011"/>
      <c r="CG42" s="1011"/>
      <c r="CH42" s="1011"/>
      <c r="CI42" s="1011"/>
      <c r="CJ42" s="1011"/>
      <c r="CK42" s="1011"/>
      <c r="CL42" s="1011"/>
      <c r="CM42" s="1011"/>
      <c r="CN42" s="1011"/>
      <c r="CO42" s="1011"/>
      <c r="CP42" s="1011"/>
      <c r="CQ42" s="1011"/>
      <c r="CR42" s="1011"/>
      <c r="CS42" s="1011"/>
      <c r="CT42" s="1011"/>
      <c r="CU42" s="1011"/>
      <c r="CV42" s="1011"/>
      <c r="CW42" s="1011"/>
      <c r="CX42" s="1011"/>
      <c r="CY42" s="1011"/>
      <c r="CZ42" s="1011"/>
      <c r="DA42" s="1011"/>
      <c r="DB42" s="1011"/>
      <c r="DC42" s="1011"/>
      <c r="DD42" s="1011"/>
      <c r="DE42" s="1011"/>
      <c r="DF42" s="1011"/>
      <c r="DG42" s="1011"/>
      <c r="DH42" s="1011"/>
      <c r="DI42" s="1011"/>
      <c r="DJ42" s="1011"/>
      <c r="DK42" s="1011"/>
      <c r="DL42" s="1011"/>
      <c r="DM42" s="1011"/>
      <c r="DN42" s="1011"/>
      <c r="DO42" s="1011"/>
      <c r="DP42" s="1011"/>
      <c r="DQ42" s="1011"/>
      <c r="DR42" s="1011"/>
      <c r="DS42" s="1011"/>
      <c r="DT42" s="1011"/>
      <c r="DU42" s="1011"/>
      <c r="DV42" s="1011"/>
      <c r="DW42" s="1011"/>
      <c r="DX42" s="1011"/>
      <c r="DY42" s="1011"/>
      <c r="DZ42" s="1011"/>
      <c r="EA42" s="1011"/>
      <c r="EB42" s="1011"/>
      <c r="EC42" s="1011">
        <v>83.461794979833499</v>
      </c>
      <c r="ED42" s="1011">
        <v>166.25786560511423</v>
      </c>
      <c r="EE42" s="1011">
        <v>180.5044567579358</v>
      </c>
      <c r="EF42" s="1011">
        <v>94.171012368338324</v>
      </c>
      <c r="EG42" s="1011">
        <v>89.17117690990689</v>
      </c>
      <c r="EH42" s="1011">
        <v>28.881770408665073</v>
      </c>
      <c r="EI42" s="1011">
        <v>60.513129402565234</v>
      </c>
      <c r="EJ42" s="1011">
        <v>23.843429962767242</v>
      </c>
      <c r="EK42" s="1011">
        <v>21.085459438970215</v>
      </c>
      <c r="EL42" s="1011">
        <v>118.99350992010912</v>
      </c>
      <c r="EM42" s="1011">
        <v>88.240957697349273</v>
      </c>
      <c r="EN42" s="1011">
        <v>40.844621857921211</v>
      </c>
      <c r="EO42" s="1011">
        <v>56.109028284690574</v>
      </c>
      <c r="EP42" s="1011">
        <v>-5.815579568941124</v>
      </c>
      <c r="EQ42" s="1011">
        <v>-1.4332800351514257</v>
      </c>
      <c r="ER42" s="1011">
        <v>5.1480453633275207</v>
      </c>
      <c r="ES42" s="1011">
        <v>8.5449445519646368</v>
      </c>
      <c r="ET42" s="1011">
        <v>-4.7536566302934213</v>
      </c>
      <c r="EU42" s="1011">
        <v>-0.81365226506736854</v>
      </c>
      <c r="EV42" s="1011">
        <v>11.373341145846746</v>
      </c>
      <c r="EW42" s="1011">
        <v>-27.253183322246194</v>
      </c>
      <c r="EX42" s="1011">
        <v>-31.903682792373399</v>
      </c>
      <c r="EY42" s="1011">
        <v>-3.6978135494921678</v>
      </c>
      <c r="EZ42" s="1011">
        <v>26.694941091584695</v>
      </c>
      <c r="FA42" s="1011">
        <v>-78.098473748532925</v>
      </c>
      <c r="FB42" s="1011">
        <v>-77.839253405331846</v>
      </c>
      <c r="FC42" s="1011">
        <v>-68.972898607246748</v>
      </c>
      <c r="FD42" s="1011">
        <v>-96.941677659645421</v>
      </c>
      <c r="FE42" s="1011">
        <v>-97.58518626553689</v>
      </c>
      <c r="FF42" s="1011">
        <v>-110.93995449277776</v>
      </c>
      <c r="FG42" s="1011">
        <v>-99.173300154151988</v>
      </c>
      <c r="FH42" s="1011">
        <v>-104.11307794405037</v>
      </c>
      <c r="FI42" s="1011">
        <v>-181.96021465559917</v>
      </c>
      <c r="FJ42" s="1011">
        <v>-192.24151922580995</v>
      </c>
      <c r="FK42" s="1011">
        <v>-138.62955829172839</v>
      </c>
      <c r="FL42" s="1011">
        <v>-124.14382235811208</v>
      </c>
      <c r="FM42" s="1011">
        <v>-63.892058049839022</v>
      </c>
      <c r="FN42" s="1011">
        <v>-52.479484293593536</v>
      </c>
      <c r="FO42" s="1011">
        <v>-86.579850110802454</v>
      </c>
      <c r="FP42" s="1011">
        <v>331.11659659799153</v>
      </c>
      <c r="FQ42" s="1011">
        <v>642.70993736211005</v>
      </c>
      <c r="FR42" s="1011">
        <v>442.26336129125093</v>
      </c>
      <c r="FS42" s="1011">
        <v>2966.4859591289642</v>
      </c>
      <c r="FT42" s="1011">
        <v>1279.4073050447439</v>
      </c>
      <c r="FU42" s="1011">
        <v>144.31254514536042</v>
      </c>
      <c r="FV42" s="1011">
        <v>151.91067670871396</v>
      </c>
      <c r="FW42" s="1011">
        <v>174.78280265101358</v>
      </c>
      <c r="FX42" s="1011">
        <v>194.05301841614357</v>
      </c>
      <c r="FY42" s="1011">
        <v>127.31705834953094</v>
      </c>
      <c r="FZ42" s="1011">
        <v>301.35415598980148</v>
      </c>
      <c r="GA42" s="1011">
        <v>536.08860865112081</v>
      </c>
    </row>
    <row r="43" spans="1:183" ht="15.6" customHeight="1">
      <c r="A43" s="977" t="s">
        <v>551</v>
      </c>
      <c r="B43" s="1011"/>
      <c r="C43" s="1011"/>
      <c r="D43" s="1011"/>
      <c r="E43" s="1011"/>
      <c r="F43" s="1011"/>
      <c r="G43" s="1011"/>
      <c r="H43" s="1011"/>
      <c r="I43" s="1011"/>
      <c r="J43" s="1011"/>
      <c r="K43" s="1011"/>
      <c r="L43" s="1011"/>
      <c r="M43" s="1011"/>
      <c r="N43" s="1011"/>
      <c r="O43" s="1011"/>
      <c r="P43" s="1011"/>
      <c r="Q43" s="1011"/>
      <c r="R43" s="1011"/>
      <c r="S43" s="1011"/>
      <c r="T43" s="1011"/>
      <c r="U43" s="1011"/>
      <c r="V43" s="1011"/>
      <c r="W43" s="1011"/>
      <c r="X43" s="1011"/>
      <c r="Y43" s="1011"/>
      <c r="Z43" s="1011"/>
      <c r="AA43" s="1011"/>
      <c r="AB43" s="1011"/>
      <c r="AC43" s="1011"/>
      <c r="AD43" s="1011"/>
      <c r="AE43" s="1011"/>
      <c r="AF43" s="1011"/>
      <c r="AG43" s="1011"/>
      <c r="AH43" s="1011"/>
      <c r="AI43" s="1011"/>
      <c r="AJ43" s="1011"/>
      <c r="AK43" s="1011"/>
      <c r="AL43" s="1011"/>
      <c r="AM43" s="1011"/>
      <c r="AN43" s="1011"/>
      <c r="AO43" s="1011"/>
      <c r="AP43" s="1011"/>
      <c r="AQ43" s="1011"/>
      <c r="AR43" s="1011"/>
      <c r="AS43" s="1011"/>
      <c r="AT43" s="1011"/>
      <c r="AU43" s="1011"/>
      <c r="AV43" s="1011"/>
      <c r="AW43" s="1011"/>
      <c r="AX43" s="1011"/>
      <c r="AY43" s="1011"/>
      <c r="AZ43" s="1011"/>
      <c r="BA43" s="1011"/>
      <c r="BB43" s="1011"/>
      <c r="BC43" s="1011"/>
      <c r="BD43" s="1011"/>
      <c r="BE43" s="1011"/>
      <c r="BF43" s="1011"/>
      <c r="BG43" s="1011"/>
      <c r="BH43" s="1011"/>
      <c r="BI43" s="1011"/>
      <c r="BJ43" s="1011"/>
      <c r="BK43" s="1011"/>
      <c r="BL43" s="1011"/>
      <c r="BM43" s="1011"/>
      <c r="BN43" s="1011"/>
      <c r="BO43" s="1011"/>
      <c r="BP43" s="1011"/>
      <c r="BQ43" s="1011"/>
      <c r="BR43" s="1011"/>
      <c r="BS43" s="1011"/>
      <c r="BT43" s="1011"/>
      <c r="BU43" s="1011"/>
      <c r="BV43" s="1011"/>
      <c r="BW43" s="1011"/>
      <c r="BX43" s="1011"/>
      <c r="BY43" s="1011"/>
      <c r="BZ43" s="1011"/>
      <c r="CA43" s="1011"/>
      <c r="CB43" s="1011"/>
      <c r="CC43" s="1011"/>
      <c r="CD43" s="1011"/>
      <c r="CE43" s="1011"/>
      <c r="CF43" s="1011"/>
      <c r="CG43" s="1011"/>
      <c r="CH43" s="1011"/>
      <c r="CI43" s="1011"/>
      <c r="CJ43" s="1011"/>
      <c r="CK43" s="1011"/>
      <c r="CL43" s="1011"/>
      <c r="CM43" s="1011"/>
      <c r="CN43" s="1011"/>
      <c r="CO43" s="1011"/>
      <c r="CP43" s="1011"/>
      <c r="CQ43" s="1011"/>
      <c r="CR43" s="1011"/>
      <c r="CS43" s="1011"/>
      <c r="CT43" s="1011"/>
      <c r="CU43" s="1011"/>
      <c r="CV43" s="1011"/>
      <c r="CW43" s="1011"/>
      <c r="CX43" s="1011"/>
      <c r="CY43" s="1011"/>
      <c r="CZ43" s="1011"/>
      <c r="DA43" s="1011"/>
      <c r="DB43" s="1011"/>
      <c r="DC43" s="1011"/>
      <c r="DD43" s="1011"/>
      <c r="DE43" s="1011"/>
      <c r="DF43" s="1011"/>
      <c r="DG43" s="1011"/>
      <c r="DH43" s="1011"/>
      <c r="DI43" s="1011"/>
      <c r="DJ43" s="1011"/>
      <c r="DK43" s="1011"/>
      <c r="DL43" s="1011"/>
      <c r="DM43" s="1011"/>
      <c r="DN43" s="1011"/>
      <c r="DO43" s="1011"/>
      <c r="DP43" s="1011"/>
      <c r="DQ43" s="1011"/>
      <c r="DR43" s="1011"/>
      <c r="DS43" s="1011"/>
      <c r="DT43" s="1011"/>
      <c r="DU43" s="1011"/>
      <c r="DV43" s="1011"/>
      <c r="DW43" s="1011"/>
      <c r="DX43" s="1011"/>
      <c r="DY43" s="1011"/>
      <c r="DZ43" s="1011"/>
      <c r="EA43" s="1011"/>
      <c r="EB43" s="1011"/>
      <c r="EC43" s="1011">
        <v>12.22711719490948</v>
      </c>
      <c r="ED43" s="1011">
        <v>11.162835079579127</v>
      </c>
      <c r="EE43" s="1011">
        <v>-5.3312544579550964</v>
      </c>
      <c r="EF43" s="1011">
        <v>-21.50895960416107</v>
      </c>
      <c r="EG43" s="1011">
        <v>6.1496768808307687</v>
      </c>
      <c r="EH43" s="1011">
        <v>1.8819522701951927</v>
      </c>
      <c r="EI43" s="1011">
        <v>-8.6002074715340751</v>
      </c>
      <c r="EJ43" s="1011">
        <v>-27.409436585609772</v>
      </c>
      <c r="EK43" s="1011">
        <v>-22.878365648320987</v>
      </c>
      <c r="EL43" s="1011">
        <v>-40.583906815184001</v>
      </c>
      <c r="EM43" s="1011">
        <v>-69.024197389616972</v>
      </c>
      <c r="EN43" s="1011">
        <v>-22.737348166642857</v>
      </c>
      <c r="EO43" s="1011">
        <v>-17.916034972554591</v>
      </c>
      <c r="EP43" s="1011">
        <v>-19.886208713145841</v>
      </c>
      <c r="EQ43" s="1011">
        <v>-9.1489887625696085</v>
      </c>
      <c r="ER43" s="1011">
        <v>14.791304303368401</v>
      </c>
      <c r="ES43" s="1011">
        <v>-15.359496180080429</v>
      </c>
      <c r="ET43" s="1011">
        <v>-27.630468073525883</v>
      </c>
      <c r="EU43" s="1011">
        <v>-15.189643142011507</v>
      </c>
      <c r="EV43" s="1011">
        <v>-3.2583550459043811</v>
      </c>
      <c r="EW43" s="1011">
        <v>-12.841429347186502</v>
      </c>
      <c r="EX43" s="1011">
        <v>-2.5310077974197713</v>
      </c>
      <c r="EY43" s="1011">
        <v>2.42020101041083</v>
      </c>
      <c r="EZ43" s="1011">
        <v>-8.7191108522606129</v>
      </c>
      <c r="FA43" s="1011">
        <v>9.256276015093011</v>
      </c>
      <c r="FB43" s="1011">
        <v>10.459243161167551</v>
      </c>
      <c r="FC43" s="1011">
        <v>8.2941462799597456</v>
      </c>
      <c r="FD43" s="1011">
        <v>9.8374652739609942</v>
      </c>
      <c r="FE43" s="1011">
        <v>24.747514271625434</v>
      </c>
      <c r="FF43" s="1011">
        <v>35.445358333666334</v>
      </c>
      <c r="FG43" s="1011">
        <v>17.406722897983034</v>
      </c>
      <c r="FH43" s="1011">
        <v>42.637510832589733</v>
      </c>
      <c r="FI43" s="1011">
        <v>37.156372435712456</v>
      </c>
      <c r="FJ43" s="1011">
        <v>33.473922975494808</v>
      </c>
      <c r="FK43" s="1011">
        <v>46.700573726912403</v>
      </c>
      <c r="FL43" s="1011">
        <v>42.262659348377248</v>
      </c>
      <c r="FM43" s="1011">
        <v>37.659554157653766</v>
      </c>
      <c r="FN43" s="1011">
        <v>77.072805501196385</v>
      </c>
      <c r="FO43" s="1011">
        <v>72.527192121426481</v>
      </c>
      <c r="FP43" s="1011">
        <v>65.787531935139853</v>
      </c>
      <c r="FQ43" s="1011">
        <v>44.395499761476891</v>
      </c>
      <c r="FR43" s="1011">
        <v>28.942819601070916</v>
      </c>
      <c r="FS43" s="1011">
        <v>8.7305896619383034</v>
      </c>
      <c r="FT43" s="1011">
        <v>-20.777771393013477</v>
      </c>
      <c r="FU43" s="1011">
        <v>-9.8952448966119704</v>
      </c>
      <c r="FV43" s="1011">
        <v>-5.5305154756767392</v>
      </c>
      <c r="FW43" s="1011">
        <v>-7.4408338481981433</v>
      </c>
      <c r="FX43" s="1011">
        <v>-14.081003604684307</v>
      </c>
      <c r="FY43" s="1011">
        <v>-10.419163344389771</v>
      </c>
      <c r="FZ43" s="1011">
        <v>-147.52455071320975</v>
      </c>
      <c r="GA43" s="1011">
        <v>-106.78457133593832</v>
      </c>
    </row>
    <row r="44" spans="1:183" s="979" customFormat="1" ht="15.6" customHeight="1">
      <c r="A44" s="975" t="s">
        <v>552</v>
      </c>
      <c r="B44" s="1010"/>
      <c r="C44" s="1010"/>
      <c r="D44" s="1010"/>
      <c r="E44" s="1010"/>
      <c r="F44" s="1010"/>
      <c r="G44" s="1010"/>
      <c r="H44" s="1010"/>
      <c r="I44" s="1010"/>
      <c r="J44" s="1010"/>
      <c r="K44" s="1010"/>
      <c r="L44" s="1010"/>
      <c r="M44" s="1010"/>
      <c r="N44" s="1010"/>
      <c r="O44" s="1010"/>
      <c r="P44" s="1010"/>
      <c r="Q44" s="1010"/>
      <c r="R44" s="1010"/>
      <c r="S44" s="1010"/>
      <c r="T44" s="1010"/>
      <c r="U44" s="1010"/>
      <c r="V44" s="1010"/>
      <c r="W44" s="1010"/>
      <c r="X44" s="1010"/>
      <c r="Y44" s="1010"/>
      <c r="Z44" s="1010"/>
      <c r="AA44" s="1010"/>
      <c r="AB44" s="1010"/>
      <c r="AC44" s="1010"/>
      <c r="AD44" s="1010"/>
      <c r="AE44" s="1010"/>
      <c r="AF44" s="1010"/>
      <c r="AG44" s="1010"/>
      <c r="AH44" s="1010"/>
      <c r="AI44" s="1010"/>
      <c r="AJ44" s="1010"/>
      <c r="AK44" s="1010"/>
      <c r="AL44" s="1010"/>
      <c r="AM44" s="1010"/>
      <c r="AN44" s="1010"/>
      <c r="AO44" s="1010"/>
      <c r="AP44" s="1010"/>
      <c r="AQ44" s="1010"/>
      <c r="AR44" s="1010"/>
      <c r="AS44" s="1010"/>
      <c r="AT44" s="1010"/>
      <c r="AU44" s="1010"/>
      <c r="AV44" s="1010"/>
      <c r="AW44" s="1010"/>
      <c r="AX44" s="1010"/>
      <c r="AY44" s="1010"/>
      <c r="AZ44" s="1010"/>
      <c r="BA44" s="1010"/>
      <c r="BB44" s="1010"/>
      <c r="BC44" s="1010"/>
      <c r="BD44" s="1010"/>
      <c r="BE44" s="1010"/>
      <c r="BF44" s="1010"/>
      <c r="BG44" s="1010"/>
      <c r="BH44" s="1010"/>
      <c r="BI44" s="1010"/>
      <c r="BJ44" s="1010"/>
      <c r="BK44" s="1010"/>
      <c r="BL44" s="1010"/>
      <c r="BM44" s="1010"/>
      <c r="BN44" s="1010"/>
      <c r="BO44" s="1010"/>
      <c r="BP44" s="1010"/>
      <c r="BQ44" s="1010"/>
      <c r="BR44" s="1010"/>
      <c r="BS44" s="1010"/>
      <c r="BT44" s="1010"/>
      <c r="BU44" s="1010"/>
      <c r="BV44" s="1010"/>
      <c r="BW44" s="1010"/>
      <c r="BX44" s="1010"/>
      <c r="BY44" s="1010"/>
      <c r="BZ44" s="1010"/>
      <c r="CA44" s="1010"/>
      <c r="CB44" s="1010"/>
      <c r="CC44" s="1010"/>
      <c r="CD44" s="1010"/>
      <c r="CE44" s="1010"/>
      <c r="CF44" s="1010"/>
      <c r="CG44" s="1010"/>
      <c r="CH44" s="1010"/>
      <c r="CI44" s="1010"/>
      <c r="CJ44" s="1010"/>
      <c r="CK44" s="1010"/>
      <c r="CL44" s="1010"/>
      <c r="CM44" s="1010"/>
      <c r="CN44" s="1010"/>
      <c r="CO44" s="1010"/>
      <c r="CP44" s="1010"/>
      <c r="CQ44" s="1010"/>
      <c r="CR44" s="1010"/>
      <c r="CS44" s="1010"/>
      <c r="CT44" s="1010"/>
      <c r="CU44" s="1010"/>
      <c r="CV44" s="1010"/>
      <c r="CW44" s="1010"/>
      <c r="CX44" s="1010"/>
      <c r="CY44" s="1010"/>
      <c r="CZ44" s="1010"/>
      <c r="DA44" s="1010"/>
      <c r="DB44" s="1010"/>
      <c r="DC44" s="1010"/>
      <c r="DD44" s="1010"/>
      <c r="DE44" s="1010"/>
      <c r="DF44" s="1010"/>
      <c r="DG44" s="1010"/>
      <c r="DH44" s="1010"/>
      <c r="DI44" s="1010"/>
      <c r="DJ44" s="1010"/>
      <c r="DK44" s="1010"/>
      <c r="DL44" s="1010"/>
      <c r="DM44" s="1010"/>
      <c r="DN44" s="1010"/>
      <c r="DO44" s="1010"/>
      <c r="DP44" s="1010"/>
      <c r="DQ44" s="1010"/>
      <c r="DR44" s="1010"/>
      <c r="DS44" s="1010"/>
      <c r="DT44" s="1010"/>
      <c r="DU44" s="1010"/>
      <c r="DV44" s="1010"/>
      <c r="DW44" s="1010"/>
      <c r="DX44" s="1010"/>
      <c r="DY44" s="1010"/>
      <c r="DZ44" s="1010"/>
      <c r="EA44" s="1010"/>
      <c r="EB44" s="1010"/>
      <c r="EC44" s="1010">
        <v>76.922384640924108</v>
      </c>
      <c r="ED44" s="1010">
        <v>84.821652370107998</v>
      </c>
      <c r="EE44" s="1010">
        <v>91.256297076487698</v>
      </c>
      <c r="EF44" s="1010">
        <v>94.001268393667388</v>
      </c>
      <c r="EG44" s="1010">
        <v>106.14276145752358</v>
      </c>
      <c r="EH44" s="1010">
        <v>61.641372508279332</v>
      </c>
      <c r="EI44" s="1010">
        <v>93.911001401100847</v>
      </c>
      <c r="EJ44" s="1010">
        <v>69.279314686077583</v>
      </c>
      <c r="EK44" s="1010">
        <v>55.838881517740262</v>
      </c>
      <c r="EL44" s="1010">
        <v>74.184685558337918</v>
      </c>
      <c r="EM44" s="1010">
        <v>64.028259784285808</v>
      </c>
      <c r="EN44" s="1010">
        <v>-26.256980939217183</v>
      </c>
      <c r="EO44" s="1010">
        <v>-99.392491225570524</v>
      </c>
      <c r="EP44" s="1010">
        <v>-143.54656286493579</v>
      </c>
      <c r="EQ44" s="1010">
        <v>-47.116505468675648</v>
      </c>
      <c r="ER44" s="1010">
        <v>-744.55524611956855</v>
      </c>
      <c r="ES44" s="1010">
        <v>-1345.4192590512914</v>
      </c>
      <c r="ET44" s="1010">
        <v>-334.86140868657088</v>
      </c>
      <c r="EU44" s="1010">
        <v>-1193.1051292790564</v>
      </c>
      <c r="EV44" s="1010">
        <v>-146.50154489214182</v>
      </c>
      <c r="EW44" s="1010">
        <v>-78.400014898415478</v>
      </c>
      <c r="EX44" s="1010">
        <v>-38.066223915095762</v>
      </c>
      <c r="EY44" s="1010">
        <v>-87.520592674309881</v>
      </c>
      <c r="EZ44" s="1010">
        <v>35.165644181849878</v>
      </c>
      <c r="FA44" s="1010">
        <v>-129.15285232505209</v>
      </c>
      <c r="FB44" s="1010">
        <v>-103.48333040815164</v>
      </c>
      <c r="FC44" s="1010">
        <v>-326.07059565566459</v>
      </c>
      <c r="FD44" s="1010">
        <v>-134.43468545430233</v>
      </c>
      <c r="FE44" s="1010">
        <v>-55.734221087494035</v>
      </c>
      <c r="FF44" s="1010">
        <v>-23.415093275063317</v>
      </c>
      <c r="FG44" s="1010">
        <v>-53.182049796666696</v>
      </c>
      <c r="FH44" s="1010">
        <v>-70.070406683051488</v>
      </c>
      <c r="FI44" s="1010">
        <v>-170.04211120706071</v>
      </c>
      <c r="FJ44" s="1010">
        <v>-193.62288996585309</v>
      </c>
      <c r="FK44" s="1010">
        <v>-72.06591901077212</v>
      </c>
      <c r="FL44" s="1010">
        <v>-70.370903264071572</v>
      </c>
      <c r="FM44" s="1010">
        <v>28.123297037253337</v>
      </c>
      <c r="FN44" s="1010">
        <v>31.934200907260312</v>
      </c>
      <c r="FO44" s="1010">
        <v>-12.280264126422596</v>
      </c>
      <c r="FP44" s="1010">
        <v>49.804948458480624</v>
      </c>
      <c r="FQ44" s="1010">
        <v>62.60998685793944</v>
      </c>
      <c r="FR44" s="1010">
        <v>60.615247734642239</v>
      </c>
      <c r="FS44" s="1010">
        <v>39.667550104829544</v>
      </c>
      <c r="FT44" s="1010">
        <v>40.229881109470988</v>
      </c>
      <c r="FU44" s="1010">
        <v>44.562833915641669</v>
      </c>
      <c r="FV44" s="1010">
        <v>56.357000539966577</v>
      </c>
      <c r="FW44" s="1010">
        <v>44.902496115927953</v>
      </c>
      <c r="FX44" s="1010">
        <v>44.526339769176332</v>
      </c>
      <c r="FY44" s="1010">
        <v>73.764643094273737</v>
      </c>
      <c r="FZ44" s="1010">
        <v>78.040470807099041</v>
      </c>
      <c r="GA44" s="1010">
        <v>84.778755409980903</v>
      </c>
    </row>
    <row r="45" spans="1:183" ht="15.6" customHeight="1">
      <c r="A45" s="981" t="s">
        <v>615</v>
      </c>
      <c r="B45" s="1010">
        <v>-32.672899555417438</v>
      </c>
      <c r="C45" s="1010">
        <v>-26.368731550048143</v>
      </c>
      <c r="D45" s="1010">
        <v>-21.27664565145103</v>
      </c>
      <c r="E45" s="1010">
        <v>-6.9189484369859837</v>
      </c>
      <c r="F45" s="1010">
        <v>1.3363081791498488</v>
      </c>
      <c r="G45" s="1010">
        <v>11.63237793750363</v>
      </c>
      <c r="H45" s="1010">
        <v>-2.2859799549271882</v>
      </c>
      <c r="I45" s="1010">
        <v>-6.7862971173840618</v>
      </c>
      <c r="J45" s="1010">
        <v>-13.856478857550675</v>
      </c>
      <c r="K45" s="1010">
        <v>-13.928971586728197</v>
      </c>
      <c r="L45" s="1010">
        <v>-26.339462767582887</v>
      </c>
      <c r="M45" s="1010">
        <v>-18.779060976781288</v>
      </c>
      <c r="N45" s="1010">
        <v>-30.878046797226478</v>
      </c>
      <c r="O45" s="1010">
        <v>-40.51222975775304</v>
      </c>
      <c r="P45" s="1010">
        <v>-52.483608091924303</v>
      </c>
      <c r="Q45" s="1010">
        <v>-61.201702976861498</v>
      </c>
      <c r="R45" s="1010">
        <v>-62.164866752456227</v>
      </c>
      <c r="S45" s="1010">
        <v>-71.49190033213047</v>
      </c>
      <c r="T45" s="1010">
        <v>-60.908506409858084</v>
      </c>
      <c r="U45" s="1010">
        <v>-48.812380477733392</v>
      </c>
      <c r="V45" s="1010">
        <v>-61.047180210895625</v>
      </c>
      <c r="W45" s="1010">
        <v>-24.330600511317719</v>
      </c>
      <c r="X45" s="1010">
        <v>-41.111643975505991</v>
      </c>
      <c r="Y45" s="1010">
        <v>-23.873626121519763</v>
      </c>
      <c r="Z45" s="1010">
        <v>-13.264249828232863</v>
      </c>
      <c r="AA45" s="1010">
        <v>-8.6870196744176251</v>
      </c>
      <c r="AB45" s="1010">
        <v>-24.574023810857103</v>
      </c>
      <c r="AC45" s="1010">
        <v>-11.909803439168311</v>
      </c>
      <c r="AD45" s="1010">
        <v>-8.5775133987296162</v>
      </c>
      <c r="AE45" s="1010">
        <v>1.3421547180542717</v>
      </c>
      <c r="AF45" s="1010">
        <v>6.9930588900408406</v>
      </c>
      <c r="AG45" s="1010">
        <v>30.426473570973133</v>
      </c>
      <c r="AH45" s="1010">
        <v>16.520663124007008</v>
      </c>
      <c r="AI45" s="1010">
        <v>-4.7978119350443871</v>
      </c>
      <c r="AJ45" s="1010">
        <v>10.009989503651754</v>
      </c>
      <c r="AK45" s="1010">
        <v>-14.925285492058686</v>
      </c>
      <c r="AL45" s="1010">
        <v>-20.667042101237804</v>
      </c>
      <c r="AM45" s="1010">
        <v>-41.974279096457778</v>
      </c>
      <c r="AN45" s="1010">
        <v>2.762498577381562</v>
      </c>
      <c r="AO45" s="1010">
        <v>5.8288400669552765</v>
      </c>
      <c r="AP45" s="1010">
        <v>-6.7379268481986365</v>
      </c>
      <c r="AQ45" s="1010">
        <v>-7.3571114848446753</v>
      </c>
      <c r="AR45" s="1010">
        <v>-32.702921579950896</v>
      </c>
      <c r="AS45" s="1010">
        <v>-77.343651650776195</v>
      </c>
      <c r="AT45" s="1010">
        <v>-15.294876907145829</v>
      </c>
      <c r="AU45" s="1010">
        <v>-19.671423046757848</v>
      </c>
      <c r="AV45" s="1010">
        <v>-26.938138623743036</v>
      </c>
      <c r="AW45" s="1010">
        <v>-19.252403244660293</v>
      </c>
      <c r="AX45" s="1010">
        <v>-48.505912426832751</v>
      </c>
      <c r="AY45" s="1010">
        <v>-26.525428607205367</v>
      </c>
      <c r="AZ45" s="1010">
        <v>-45.643026457514495</v>
      </c>
      <c r="BA45" s="1010">
        <v>-75.993049289133452</v>
      </c>
      <c r="BB45" s="1010">
        <v>-61.922396245814213</v>
      </c>
      <c r="BC45" s="1010">
        <v>-79.229865038464681</v>
      </c>
      <c r="BD45" s="1010">
        <v>-69.123839988721443</v>
      </c>
      <c r="BE45" s="1010">
        <v>-78.969735509911615</v>
      </c>
      <c r="BF45" s="1010">
        <v>-103.27996516061943</v>
      </c>
      <c r="BG45" s="1010">
        <v>-98.493358065236762</v>
      </c>
      <c r="BH45" s="1010">
        <v>-108.79425194259315</v>
      </c>
      <c r="BI45" s="1010">
        <v>-98.947623779052861</v>
      </c>
      <c r="BJ45" s="1010">
        <v>-78.314383674299052</v>
      </c>
      <c r="BK45" s="1010">
        <v>-96.035741219387887</v>
      </c>
      <c r="BL45" s="1010">
        <v>-120.34821626533257</v>
      </c>
      <c r="BM45" s="1010">
        <v>-105.93994080459039</v>
      </c>
      <c r="BN45" s="1010">
        <v>-96.809766655848193</v>
      </c>
      <c r="BO45" s="1010">
        <v>-84.723481867693607</v>
      </c>
      <c r="BP45" s="1010">
        <v>-73.324408210806396</v>
      </c>
      <c r="BQ45" s="1010">
        <v>-81.029556138512675</v>
      </c>
      <c r="BR45" s="1010">
        <v>-112.68600282388603</v>
      </c>
      <c r="BS45" s="1010">
        <v>-45.525604901234885</v>
      </c>
      <c r="BT45" s="1010">
        <v>-46.70637376435532</v>
      </c>
      <c r="BU45" s="1010">
        <v>-41.789519417254297</v>
      </c>
      <c r="BV45" s="1010">
        <v>-45.029647192642997</v>
      </c>
      <c r="BW45" s="1010">
        <v>-18.058371678004381</v>
      </c>
      <c r="BX45" s="1010">
        <v>-47.431337202924517</v>
      </c>
      <c r="BY45" s="1010">
        <v>-32.901207229289049</v>
      </c>
      <c r="BZ45" s="1010">
        <v>-32.347516131098992</v>
      </c>
      <c r="CA45" s="1010">
        <v>-31.138835891587725</v>
      </c>
      <c r="CB45" s="1010">
        <v>-0.49456220741463641</v>
      </c>
      <c r="CC45" s="1010">
        <v>-31.381389169760919</v>
      </c>
      <c r="CD45" s="1010">
        <v>-13.170382667115804</v>
      </c>
      <c r="CE45" s="1010">
        <v>5.0631382831095051</v>
      </c>
      <c r="CF45" s="1010">
        <v>11.049742682107944</v>
      </c>
      <c r="CG45" s="1010">
        <v>27.475136451058095</v>
      </c>
      <c r="CH45" s="1010">
        <v>28.99418667971187</v>
      </c>
      <c r="CI45" s="1010">
        <v>27.059675109347413</v>
      </c>
      <c r="CJ45" s="1010">
        <v>37.730650771255284</v>
      </c>
      <c r="CK45" s="1010">
        <v>34.945108634893167</v>
      </c>
      <c r="CL45" s="1010">
        <v>17.104492719310411</v>
      </c>
      <c r="CM45" s="1010">
        <v>21.187229716781868</v>
      </c>
      <c r="CN45" s="1010">
        <v>22.832644473233824</v>
      </c>
      <c r="CO45" s="1010">
        <v>31.220530142125241</v>
      </c>
      <c r="CP45" s="1010">
        <v>18.465515937675267</v>
      </c>
      <c r="CQ45" s="1010">
        <v>4.1337291283926136</v>
      </c>
      <c r="CR45" s="1010">
        <v>-16.643046126743645</v>
      </c>
      <c r="CS45" s="1010">
        <v>-38.433402885924728</v>
      </c>
      <c r="CT45" s="1010">
        <v>-31.571337684649542</v>
      </c>
      <c r="CU45" s="1010">
        <v>-55.040206931854392</v>
      </c>
      <c r="CV45" s="1010">
        <v>-26.123983373855957</v>
      </c>
      <c r="CW45" s="1010">
        <v>-58.17751618504019</v>
      </c>
      <c r="CX45" s="1010">
        <v>-26.270024246467589</v>
      </c>
      <c r="CY45" s="1010">
        <v>-29.367703833225466</v>
      </c>
      <c r="CZ45" s="1010">
        <v>-64.455390950330568</v>
      </c>
      <c r="DA45" s="1010">
        <v>-76.038025114531706</v>
      </c>
      <c r="DB45" s="1010">
        <v>-25.053339552423402</v>
      </c>
      <c r="DC45" s="1010">
        <v>-14.776399663297138</v>
      </c>
      <c r="DD45" s="1010">
        <v>3.9715748348134325</v>
      </c>
      <c r="DE45" s="1010">
        <v>-4.5967864628993489</v>
      </c>
      <c r="DF45" s="1010">
        <v>6.3932498651710494</v>
      </c>
      <c r="DG45" s="1010">
        <v>6.8193101665875799</v>
      </c>
      <c r="DH45" s="1010">
        <v>-7.880055948394098</v>
      </c>
      <c r="DI45" s="1010">
        <v>-1.2644942243850243</v>
      </c>
      <c r="DJ45" s="1010">
        <v>3.1595201123655254</v>
      </c>
      <c r="DK45" s="1010">
        <v>9.8181401870926415</v>
      </c>
      <c r="DL45" s="1010">
        <v>9.9240631368186563</v>
      </c>
      <c r="DM45" s="1010">
        <v>2.8644842022184096</v>
      </c>
      <c r="DN45" s="1010">
        <v>-12.469217780131093</v>
      </c>
      <c r="DO45" s="1010">
        <v>-15.027048536425543</v>
      </c>
      <c r="DP45" s="1010">
        <v>-30.097015519546108</v>
      </c>
      <c r="DQ45" s="1010">
        <v>-9.094333513219377</v>
      </c>
      <c r="DR45" s="1010">
        <v>-31.891456574835978</v>
      </c>
      <c r="DS45" s="1010">
        <v>-27.553891197144154</v>
      </c>
      <c r="DT45" s="1010">
        <v>-24.12762314650907</v>
      </c>
      <c r="DU45" s="1010">
        <v>-14.056686966333263</v>
      </c>
      <c r="DV45" s="1010">
        <v>-13.906794631864145</v>
      </c>
      <c r="DW45" s="1010">
        <v>-7.0137983327322067</v>
      </c>
      <c r="DX45" s="1010">
        <v>3.4614056692153832</v>
      </c>
      <c r="DY45" s="1010">
        <v>2.2824621391001401</v>
      </c>
      <c r="DZ45" s="1010">
        <v>-5.9866534214062161</v>
      </c>
      <c r="EA45" s="1010">
        <v>-0.16352730128545992</v>
      </c>
      <c r="EB45" s="1010">
        <v>-1.4851928550161015</v>
      </c>
      <c r="EC45" s="1010">
        <v>25.572523271315706</v>
      </c>
      <c r="ED45" s="1010">
        <v>30.400948019789407</v>
      </c>
      <c r="EE45" s="1010">
        <v>25.433480214009034</v>
      </c>
      <c r="EF45" s="1010">
        <v>27.815348730200235</v>
      </c>
      <c r="EG45" s="1010">
        <v>21.918817365396666</v>
      </c>
      <c r="EH45" s="1010">
        <v>28.932354328513277</v>
      </c>
      <c r="EI45" s="1010">
        <v>27.623342698323942</v>
      </c>
      <c r="EJ45" s="1010">
        <v>25.733941659541301</v>
      </c>
      <c r="EK45" s="1010">
        <v>7.6257410471673177</v>
      </c>
      <c r="EL45" s="1010">
        <v>17.190689873087759</v>
      </c>
      <c r="EM45" s="1010">
        <v>12.786417320586168</v>
      </c>
      <c r="EN45" s="1010">
        <v>4.500235696192906</v>
      </c>
      <c r="EO45" s="1010">
        <v>-71.989077638295271</v>
      </c>
      <c r="EP45" s="1010">
        <v>-80.516077243117522</v>
      </c>
      <c r="EQ45" s="1010">
        <v>-65.974770926950782</v>
      </c>
      <c r="ER45" s="1010">
        <v>-66.755316278997768</v>
      </c>
      <c r="ES45" s="1010">
        <v>-68.242910171227479</v>
      </c>
      <c r="ET45" s="1010">
        <v>-69.608737187291794</v>
      </c>
      <c r="EU45" s="1010">
        <v>-84.415840582153095</v>
      </c>
      <c r="EV45" s="1010">
        <v>-100.9447666370187</v>
      </c>
      <c r="EW45" s="1010">
        <v>-57.425377098920414</v>
      </c>
      <c r="EX45" s="1010">
        <v>-71.929789383379969</v>
      </c>
      <c r="EY45" s="1010">
        <v>-47.037277909130687</v>
      </c>
      <c r="EZ45" s="1010">
        <v>-28.010685321538055</v>
      </c>
      <c r="FA45" s="1010">
        <v>12.21439485625476</v>
      </c>
      <c r="FB45" s="1010">
        <v>13.567008476095545</v>
      </c>
      <c r="FC45" s="1010">
        <v>6.83248808181198</v>
      </c>
      <c r="FD45" s="1010">
        <v>7.9426489133674565</v>
      </c>
      <c r="FE45" s="1010">
        <v>9.9367107011895097</v>
      </c>
      <c r="FF45" s="1010">
        <v>8.8593706475464931</v>
      </c>
      <c r="FG45" s="1010">
        <v>17.386445844779711</v>
      </c>
      <c r="FH45" s="1010">
        <v>21.923316530063989</v>
      </c>
      <c r="FI45" s="1010">
        <v>23.670701378305719</v>
      </c>
      <c r="FJ45" s="1010">
        <v>20.22880832735197</v>
      </c>
      <c r="FK45" s="1010">
        <v>12.563119537095423</v>
      </c>
      <c r="FL45" s="1010">
        <v>13.740074613559511</v>
      </c>
      <c r="FM45" s="1010">
        <v>20.118091329543002</v>
      </c>
      <c r="FN45" s="1010">
        <v>13.755478803873352</v>
      </c>
      <c r="FO45" s="1010">
        <v>17.925872519429102</v>
      </c>
      <c r="FP45" s="1010">
        <v>13.139293203540804</v>
      </c>
      <c r="FQ45" s="1010">
        <v>14.055601525450525</v>
      </c>
      <c r="FR45" s="1010">
        <v>14.675071314409731</v>
      </c>
      <c r="FS45" s="1010">
        <v>14.021474212397258</v>
      </c>
      <c r="FT45" s="1010">
        <v>8.7345723694185651</v>
      </c>
      <c r="FU45" s="1010">
        <v>9.0485219996959874</v>
      </c>
      <c r="FV45" s="1010">
        <v>13.026339936184497</v>
      </c>
      <c r="FW45" s="1010">
        <v>10.486575631735366</v>
      </c>
      <c r="FX45" s="1010">
        <v>4.8405626808239912</v>
      </c>
      <c r="FY45" s="1010">
        <v>-22.215855265992875</v>
      </c>
      <c r="FZ45" s="1010">
        <v>-7.6676480133557749</v>
      </c>
      <c r="GA45" s="1010">
        <v>-37.595294787328832</v>
      </c>
    </row>
    <row r="46" spans="1:183" s="979" customFormat="1" ht="16.5" customHeight="1">
      <c r="A46" s="975"/>
      <c r="B46" s="1010"/>
      <c r="C46" s="1010"/>
      <c r="D46" s="1010"/>
      <c r="E46" s="1010"/>
      <c r="F46" s="1010"/>
      <c r="G46" s="1010"/>
      <c r="H46" s="1010"/>
      <c r="I46" s="1010"/>
      <c r="J46" s="1010"/>
      <c r="K46" s="1010"/>
      <c r="L46" s="1010"/>
      <c r="M46" s="1010"/>
      <c r="N46" s="1010"/>
      <c r="O46" s="1010"/>
      <c r="P46" s="1010"/>
      <c r="Q46" s="1010"/>
      <c r="R46" s="1010"/>
      <c r="S46" s="1010"/>
      <c r="T46" s="1010"/>
      <c r="U46" s="1010"/>
      <c r="V46" s="1010"/>
      <c r="W46" s="1010"/>
      <c r="X46" s="1010"/>
      <c r="Y46" s="1010"/>
      <c r="Z46" s="1010"/>
      <c r="AA46" s="1010"/>
      <c r="AB46" s="1010"/>
      <c r="AC46" s="1010"/>
      <c r="AD46" s="1010"/>
      <c r="AE46" s="1010"/>
      <c r="AF46" s="1010"/>
      <c r="AG46" s="1010"/>
      <c r="AH46" s="1010"/>
      <c r="AI46" s="1010"/>
      <c r="AJ46" s="1010"/>
      <c r="AK46" s="1010"/>
      <c r="AL46" s="1010"/>
      <c r="AM46" s="1010"/>
      <c r="AN46" s="1010"/>
      <c r="AO46" s="1010"/>
      <c r="AP46" s="1010"/>
      <c r="AQ46" s="1010"/>
      <c r="AR46" s="1010"/>
      <c r="AS46" s="1010"/>
      <c r="AT46" s="1010"/>
      <c r="AU46" s="1010"/>
      <c r="AV46" s="1010"/>
      <c r="AW46" s="1010"/>
      <c r="AX46" s="1010"/>
      <c r="AY46" s="1010"/>
      <c r="AZ46" s="1010"/>
      <c r="BA46" s="1010"/>
      <c r="BB46" s="1010"/>
      <c r="BC46" s="1010"/>
      <c r="BD46" s="1010"/>
      <c r="BE46" s="1010"/>
      <c r="BF46" s="1010"/>
      <c r="BG46" s="1010"/>
      <c r="BH46" s="1010"/>
      <c r="BI46" s="1010"/>
      <c r="BJ46" s="1010"/>
      <c r="BK46" s="1010"/>
      <c r="BL46" s="1010"/>
      <c r="BM46" s="1010"/>
      <c r="BN46" s="1010"/>
      <c r="BO46" s="1010"/>
      <c r="BP46" s="1010"/>
      <c r="BQ46" s="1010"/>
      <c r="BR46" s="1010"/>
      <c r="BS46" s="1010"/>
      <c r="BT46" s="1010"/>
      <c r="BU46" s="1010"/>
      <c r="BV46" s="1010"/>
      <c r="BW46" s="1010"/>
      <c r="BX46" s="1010"/>
      <c r="BY46" s="1010"/>
      <c r="BZ46" s="1010"/>
      <c r="CA46" s="1010"/>
      <c r="CB46" s="1010"/>
      <c r="CC46" s="1010"/>
      <c r="CD46" s="1010"/>
      <c r="CE46" s="1010"/>
      <c r="CF46" s="1010"/>
      <c r="CG46" s="1010"/>
      <c r="CH46" s="1010"/>
      <c r="CI46" s="1010"/>
      <c r="CJ46" s="1010"/>
      <c r="CK46" s="1010"/>
      <c r="CL46" s="1010"/>
      <c r="CM46" s="1010"/>
      <c r="CN46" s="1010"/>
      <c r="CO46" s="1010"/>
      <c r="CP46" s="1010"/>
      <c r="CQ46" s="1010"/>
      <c r="CR46" s="1010"/>
      <c r="CS46" s="1010"/>
      <c r="CT46" s="1010"/>
      <c r="CU46" s="1010"/>
      <c r="CV46" s="1010"/>
      <c r="CW46" s="1010"/>
      <c r="CX46" s="1010"/>
      <c r="CY46" s="1010"/>
      <c r="CZ46" s="1010"/>
      <c r="DA46" s="1010"/>
      <c r="DB46" s="1010"/>
      <c r="DC46" s="1010"/>
      <c r="DD46" s="1010"/>
      <c r="DE46" s="1010"/>
      <c r="DF46" s="1010"/>
      <c r="DG46" s="1010"/>
      <c r="DH46" s="1010"/>
      <c r="DI46" s="1010"/>
      <c r="DJ46" s="1010"/>
      <c r="DK46" s="1010"/>
      <c r="DL46" s="1010"/>
      <c r="DM46" s="1010"/>
      <c r="DN46" s="1010"/>
      <c r="DO46" s="1010"/>
      <c r="DP46" s="1010"/>
      <c r="DQ46" s="1010"/>
      <c r="DR46" s="1010"/>
      <c r="DS46" s="1010"/>
      <c r="DT46" s="1010"/>
      <c r="DU46" s="1010"/>
      <c r="DV46" s="1010"/>
      <c r="DW46" s="1010"/>
      <c r="DX46" s="1010"/>
      <c r="DY46" s="1010"/>
      <c r="DZ46" s="1010"/>
      <c r="EA46" s="1010"/>
      <c r="EB46" s="1010"/>
      <c r="EC46" s="1010"/>
      <c r="ED46" s="1010"/>
      <c r="EE46" s="1010"/>
      <c r="EF46" s="1010"/>
      <c r="EG46" s="1010"/>
      <c r="EH46" s="1010"/>
      <c r="EI46" s="1010"/>
      <c r="EJ46" s="1010"/>
      <c r="EK46" s="1010"/>
      <c r="EL46" s="1010"/>
      <c r="EM46" s="1010"/>
      <c r="EN46" s="1010"/>
      <c r="EO46" s="1010"/>
      <c r="EP46" s="1010"/>
      <c r="EQ46" s="1010"/>
      <c r="ER46" s="1010"/>
      <c r="ES46" s="1010"/>
      <c r="ET46" s="1010"/>
      <c r="EU46" s="1010"/>
      <c r="EV46" s="1010"/>
      <c r="EW46" s="1010"/>
      <c r="EX46" s="1010"/>
      <c r="EY46" s="1010"/>
      <c r="EZ46" s="1010"/>
      <c r="FA46" s="1010"/>
      <c r="FB46" s="1010"/>
      <c r="FC46" s="1010"/>
      <c r="FD46" s="1010"/>
      <c r="FE46" s="1010"/>
      <c r="FF46" s="1010"/>
      <c r="FG46" s="1010"/>
      <c r="FH46" s="1010"/>
      <c r="FI46" s="1010"/>
      <c r="FJ46" s="1010"/>
      <c r="FK46" s="1010"/>
      <c r="FL46" s="1010"/>
      <c r="FM46" s="1010"/>
      <c r="FN46" s="1010"/>
      <c r="FO46" s="1010"/>
      <c r="FP46" s="1010"/>
      <c r="FQ46" s="1010"/>
      <c r="FR46" s="1010"/>
      <c r="FS46" s="1010"/>
      <c r="FT46" s="1010"/>
      <c r="FU46" s="1010"/>
      <c r="FV46" s="1010"/>
      <c r="FW46" s="1010"/>
      <c r="FX46" s="1010"/>
      <c r="FY46" s="1010"/>
      <c r="FZ46" s="1010"/>
      <c r="GA46" s="1010"/>
    </row>
    <row r="47" spans="1:183" ht="15.6" customHeight="1">
      <c r="A47" s="975" t="s">
        <v>565</v>
      </c>
      <c r="B47" s="1010">
        <v>24.043356329122744</v>
      </c>
      <c r="C47" s="1010">
        <v>26.746618089158471</v>
      </c>
      <c r="D47" s="1010">
        <v>29.076285817955817</v>
      </c>
      <c r="E47" s="1010">
        <v>29.704266337826834</v>
      </c>
      <c r="F47" s="1010">
        <v>10.16713046637572</v>
      </c>
      <c r="G47" s="1010">
        <v>38.407641462590249</v>
      </c>
      <c r="H47" s="1010">
        <v>55.864600504327655</v>
      </c>
      <c r="I47" s="1010">
        <v>54.410092692583909</v>
      </c>
      <c r="J47" s="1010">
        <v>53.223873010722833</v>
      </c>
      <c r="K47" s="1010">
        <v>54.574435076167305</v>
      </c>
      <c r="L47" s="1010">
        <v>46.95576345153529</v>
      </c>
      <c r="M47" s="1010">
        <v>62.240013961577169</v>
      </c>
      <c r="N47" s="1010">
        <v>61.930765567195245</v>
      </c>
      <c r="O47" s="1010">
        <v>78.416525581728678</v>
      </c>
      <c r="P47" s="1010">
        <v>59.982875755944619</v>
      </c>
      <c r="Q47" s="1010">
        <v>67.852610519802212</v>
      </c>
      <c r="R47" s="1010">
        <v>69.156326839227944</v>
      </c>
      <c r="S47" s="1010">
        <v>48.708569253136446</v>
      </c>
      <c r="T47" s="1010">
        <v>40.856137695553585</v>
      </c>
      <c r="U47" s="1010">
        <v>36.372128573582728</v>
      </c>
      <c r="V47" s="1010">
        <v>42.669894647285005</v>
      </c>
      <c r="W47" s="1010">
        <v>35.988184462347235</v>
      </c>
      <c r="X47" s="1010">
        <v>38.777049807054922</v>
      </c>
      <c r="Y47" s="1010">
        <v>28.064578693938564</v>
      </c>
      <c r="Z47" s="1010">
        <v>25.108298644166943</v>
      </c>
      <c r="AA47" s="1010">
        <v>9.8873973709575562</v>
      </c>
      <c r="AB47" s="1010">
        <v>10.130734324785687</v>
      </c>
      <c r="AC47" s="1010">
        <v>7.8558165059269784</v>
      </c>
      <c r="AD47" s="1010">
        <v>7.8131716171683703</v>
      </c>
      <c r="AE47" s="1010">
        <v>16.102412579457337</v>
      </c>
      <c r="AF47" s="1010">
        <v>15.494198117598284</v>
      </c>
      <c r="AG47" s="1010">
        <v>23.615669996383957</v>
      </c>
      <c r="AH47" s="1010">
        <v>20.657518496326581</v>
      </c>
      <c r="AI47" s="1010">
        <v>30.773601192238576</v>
      </c>
      <c r="AJ47" s="1010">
        <v>16.135505217205083</v>
      </c>
      <c r="AK47" s="1010">
        <v>15.861949395649214</v>
      </c>
      <c r="AL47" s="1010">
        <v>30.862573004889434</v>
      </c>
      <c r="AM47" s="1010">
        <v>32.681264322795649</v>
      </c>
      <c r="AN47" s="1010">
        <v>34.168996426704403</v>
      </c>
      <c r="AO47" s="1010">
        <v>36.33302957407804</v>
      </c>
      <c r="AP47" s="1010">
        <v>24.567339576357394</v>
      </c>
      <c r="AQ47" s="1010">
        <v>51.328715559479171</v>
      </c>
      <c r="AR47" s="1010">
        <v>29.314100057846147</v>
      </c>
      <c r="AS47" s="1010">
        <v>34.057602189365582</v>
      </c>
      <c r="AT47" s="1010">
        <v>35.399765283763287</v>
      </c>
      <c r="AU47" s="1010">
        <v>28.678177714433314</v>
      </c>
      <c r="AV47" s="1010">
        <v>41.501194827040905</v>
      </c>
      <c r="AW47" s="1010">
        <v>29.517033492297095</v>
      </c>
      <c r="AX47" s="1010">
        <v>6.5319913434679622</v>
      </c>
      <c r="AY47" s="1010">
        <v>10.356925927622024</v>
      </c>
      <c r="AZ47" s="1010">
        <v>7.1321595703087501</v>
      </c>
      <c r="BA47" s="1010">
        <v>1.784818038765269</v>
      </c>
      <c r="BB47" s="1010">
        <v>11.482228542782382</v>
      </c>
      <c r="BC47" s="1010">
        <v>-7.9481405573629917</v>
      </c>
      <c r="BD47" s="1010">
        <v>8.4189479349592133</v>
      </c>
      <c r="BE47" s="1010">
        <v>4.8051352041597184</v>
      </c>
      <c r="BF47" s="1010">
        <v>-8.8281251297944799E-2</v>
      </c>
      <c r="BG47" s="1010">
        <v>2.2214173309176719E-2</v>
      </c>
      <c r="BH47" s="1010">
        <v>0.84367801776698648</v>
      </c>
      <c r="BI47" s="1010">
        <v>8.5755494898858871</v>
      </c>
      <c r="BJ47" s="1010">
        <v>22.462894588648897</v>
      </c>
      <c r="BK47" s="1010">
        <v>17.417030126795311</v>
      </c>
      <c r="BL47" s="1010">
        <v>22.308011001213252</v>
      </c>
      <c r="BM47" s="1010">
        <v>19.213335268046929</v>
      </c>
      <c r="BN47" s="1010">
        <v>21.534968282639412</v>
      </c>
      <c r="BO47" s="1010">
        <v>19.706188223601437</v>
      </c>
      <c r="BP47" s="1010">
        <v>23.534161365384442</v>
      </c>
      <c r="BQ47" s="1010">
        <v>23.471116599558332</v>
      </c>
      <c r="BR47" s="1010">
        <v>23.287022916237103</v>
      </c>
      <c r="BS47" s="1010">
        <v>17.362993538940014</v>
      </c>
      <c r="BT47" s="1010">
        <v>11.757145833584964</v>
      </c>
      <c r="BU47" s="1010">
        <v>25.658421004219623</v>
      </c>
      <c r="BV47" s="1010">
        <v>17.083676674079769</v>
      </c>
      <c r="BW47" s="1010">
        <v>-0.73361941222250759</v>
      </c>
      <c r="BX47" s="1010">
        <v>27.361929770302613</v>
      </c>
      <c r="BY47" s="1010">
        <v>39.322542154408673</v>
      </c>
      <c r="BZ47" s="1010">
        <v>37.199003611980544</v>
      </c>
      <c r="CA47" s="1010">
        <v>44.447667182815344</v>
      </c>
      <c r="CB47" s="1010">
        <v>44.838736894648719</v>
      </c>
      <c r="CC47" s="1010">
        <v>47.676344617574557</v>
      </c>
      <c r="CD47" s="1010">
        <v>57.318321537911707</v>
      </c>
      <c r="CE47" s="1010">
        <v>66.596475774876595</v>
      </c>
      <c r="CF47" s="1010">
        <v>41.1409373844361</v>
      </c>
      <c r="CG47" s="1010">
        <v>47.422279401049856</v>
      </c>
      <c r="CH47" s="1010">
        <v>26.535558542542432</v>
      </c>
      <c r="CI47" s="1010">
        <v>61.553018746150109</v>
      </c>
      <c r="CJ47" s="1010">
        <v>41.631254027652396</v>
      </c>
      <c r="CK47" s="1010">
        <v>40.63700257058057</v>
      </c>
      <c r="CL47" s="1010">
        <v>23.098325407439962</v>
      </c>
      <c r="CM47" s="1010">
        <v>19.041159763061799</v>
      </c>
      <c r="CN47" s="1010">
        <v>21.965600015710606</v>
      </c>
      <c r="CO47" s="1010">
        <v>28.42221875941609</v>
      </c>
      <c r="CP47" s="1010">
        <v>30.468736423351285</v>
      </c>
      <c r="CQ47" s="1010">
        <v>14.427215597504295</v>
      </c>
      <c r="CR47" s="1010">
        <v>21.347538542542278</v>
      </c>
      <c r="CS47" s="1010">
        <v>36.639712457960961</v>
      </c>
      <c r="CT47" s="1010">
        <v>59.474420283113609</v>
      </c>
      <c r="CU47" s="1010">
        <v>67.925434988892249</v>
      </c>
      <c r="CV47" s="1010">
        <v>74.688057954319291</v>
      </c>
      <c r="CW47" s="1010">
        <v>42.331145686537404</v>
      </c>
      <c r="CX47" s="1010">
        <v>56.067225650915248</v>
      </c>
      <c r="CY47" s="1010">
        <v>64.017113746811646</v>
      </c>
      <c r="CZ47" s="1010">
        <v>49.025720745734027</v>
      </c>
      <c r="DA47" s="1010">
        <v>48.484139758738145</v>
      </c>
      <c r="DB47" s="1010">
        <v>48.811247463511613</v>
      </c>
      <c r="DC47" s="1010">
        <v>44.130445701502126</v>
      </c>
      <c r="DD47" s="1010">
        <v>44.461397378292077</v>
      </c>
      <c r="DE47" s="1010">
        <v>55.86932156770451</v>
      </c>
      <c r="DF47" s="1010">
        <v>36.081221769311078</v>
      </c>
      <c r="DG47" s="1010">
        <v>23.144972997051195</v>
      </c>
      <c r="DH47" s="1010">
        <v>2.6522804447213253</v>
      </c>
      <c r="DI47" s="1010">
        <v>12.675508053478314</v>
      </c>
      <c r="DJ47" s="1010">
        <v>8.2434606688934977</v>
      </c>
      <c r="DK47" s="1010">
        <v>3.6064142892890998</v>
      </c>
      <c r="DL47" s="1010">
        <v>4.9970315238788849</v>
      </c>
      <c r="DM47" s="1010">
        <v>5.8733312758177805</v>
      </c>
      <c r="DN47" s="1010">
        <v>-4.1640642374730454</v>
      </c>
      <c r="DO47" s="1010">
        <v>3.6553900538543926</v>
      </c>
      <c r="DP47" s="1010">
        <v>10.609380884627001</v>
      </c>
      <c r="DQ47" s="1010">
        <v>3.2899609818766509</v>
      </c>
      <c r="DR47" s="1010">
        <v>-1.7771318910231415</v>
      </c>
      <c r="DS47" s="1010">
        <v>3.0416099997645323</v>
      </c>
      <c r="DT47" s="1010">
        <v>6.4229095281154578</v>
      </c>
      <c r="DU47" s="1010">
        <v>10.364526602261728</v>
      </c>
      <c r="DV47" s="1010">
        <v>16.097641006088551</v>
      </c>
      <c r="DW47" s="1010">
        <v>9.6635748051746262</v>
      </c>
      <c r="DX47" s="1010">
        <v>15.208951043213689</v>
      </c>
      <c r="DY47" s="1010">
        <v>20.090408322999714</v>
      </c>
      <c r="DZ47" s="1010">
        <v>21.28512042852973</v>
      </c>
      <c r="EA47" s="1010">
        <v>21.457055557824205</v>
      </c>
      <c r="EB47" s="1010">
        <v>11.697534480380376</v>
      </c>
      <c r="EC47" s="1010">
        <v>11.045269244111681</v>
      </c>
      <c r="ED47" s="1010">
        <v>19.956302445573062</v>
      </c>
      <c r="EE47" s="1010">
        <v>12.25677600344323</v>
      </c>
      <c r="EF47" s="1010">
        <v>9.2231468570945161</v>
      </c>
      <c r="EG47" s="1010">
        <v>11.368248912987237</v>
      </c>
      <c r="EH47" s="1010">
        <v>10.617551949835143</v>
      </c>
      <c r="EI47" s="1010">
        <v>14.625377983383471</v>
      </c>
      <c r="EJ47" s="1010">
        <v>18.352242645877613</v>
      </c>
      <c r="EK47" s="1010">
        <v>8.2753205620121761</v>
      </c>
      <c r="EL47" s="1010">
        <v>14.200624837972489</v>
      </c>
      <c r="EM47" s="1010">
        <v>8.7281156835623488</v>
      </c>
      <c r="EN47" s="1010">
        <v>9.4606919752756138</v>
      </c>
      <c r="EO47" s="1010">
        <v>21.544667964068594</v>
      </c>
      <c r="EP47" s="1010">
        <v>22.630026807232746</v>
      </c>
      <c r="EQ47" s="1010">
        <v>19.139887014349462</v>
      </c>
      <c r="ER47" s="1010">
        <v>20.249233868011967</v>
      </c>
      <c r="ES47" s="1010">
        <v>18.733717083598293</v>
      </c>
      <c r="ET47" s="1010">
        <v>17.715738287435638</v>
      </c>
      <c r="EU47" s="1010">
        <v>17.067320345367804</v>
      </c>
      <c r="EV47" s="1010">
        <v>9.1247525064327792</v>
      </c>
      <c r="EW47" s="1010">
        <v>6.3551681804750331</v>
      </c>
      <c r="EX47" s="1010">
        <v>6.5007968320003933</v>
      </c>
      <c r="EY47" s="1010">
        <v>12.829875937249584</v>
      </c>
      <c r="EZ47" s="1010">
        <v>19.182050345325738</v>
      </c>
      <c r="FA47" s="1010">
        <v>9.5895574342665171</v>
      </c>
      <c r="FB47" s="1010">
        <v>3.6889417891333403</v>
      </c>
      <c r="FC47" s="1010">
        <v>7.6908091533412462</v>
      </c>
      <c r="FD47" s="1010">
        <v>6.371238930293579</v>
      </c>
      <c r="FE47" s="1010">
        <v>1.6097738637168837</v>
      </c>
      <c r="FF47" s="1010">
        <v>3.2144900011041213</v>
      </c>
      <c r="FG47" s="1010">
        <v>5.1543315614575338</v>
      </c>
      <c r="FH47" s="1010">
        <v>1.854611212290012</v>
      </c>
      <c r="FI47" s="1010">
        <v>0.41611778179211301</v>
      </c>
      <c r="FJ47" s="1010">
        <v>-1.5483588116301246</v>
      </c>
      <c r="FK47" s="1010">
        <v>-1.2548700238853867</v>
      </c>
      <c r="FL47" s="1010">
        <v>-7.3046279378120733</v>
      </c>
      <c r="FM47" s="1010">
        <v>-5.2298915127832801</v>
      </c>
      <c r="FN47" s="1010">
        <v>-4.1918414973915068</v>
      </c>
      <c r="FO47" s="1010">
        <v>-2.5308868174943084</v>
      </c>
      <c r="FP47" s="1010">
        <v>-0.11299915764528352</v>
      </c>
      <c r="FQ47" s="1010">
        <v>5.5709218434463459</v>
      </c>
      <c r="FR47" s="1010">
        <v>3.6438798145258642</v>
      </c>
      <c r="FS47" s="1010">
        <v>-1.5710065290946158</v>
      </c>
      <c r="FT47" s="1010">
        <v>7.1552987628657956</v>
      </c>
      <c r="FU47" s="1010">
        <v>7.2911897192310517</v>
      </c>
      <c r="FV47" s="1010">
        <v>9.0115002142939726</v>
      </c>
      <c r="FW47" s="1010">
        <v>4.5542760530425523</v>
      </c>
      <c r="FX47" s="1010">
        <v>4.7069402023148772</v>
      </c>
      <c r="FY47" s="1010">
        <v>-11.103797148292958</v>
      </c>
      <c r="FZ47" s="1010">
        <v>-6.1664754043403018</v>
      </c>
      <c r="GA47" s="1010">
        <v>-10.356334556534971</v>
      </c>
    </row>
    <row r="48" spans="1:183">
      <c r="A48" s="977" t="s">
        <v>616</v>
      </c>
      <c r="B48" s="1011">
        <v>15.112818600218676</v>
      </c>
      <c r="C48" s="1011">
        <v>15.7865310891105</v>
      </c>
      <c r="D48" s="1011">
        <v>17.049157344307904</v>
      </c>
      <c r="E48" s="1011">
        <v>25.220725299531139</v>
      </c>
      <c r="F48" s="1011">
        <v>16.111537337494148</v>
      </c>
      <c r="G48" s="1011">
        <v>22.299767310290576</v>
      </c>
      <c r="H48" s="1011">
        <v>30.089357868168705</v>
      </c>
      <c r="I48" s="1011">
        <v>39.646916025778246</v>
      </c>
      <c r="J48" s="1011">
        <v>36.6836849269596</v>
      </c>
      <c r="K48" s="1011">
        <v>39.497200711950327</v>
      </c>
      <c r="L48" s="1011">
        <v>44.020480017073218</v>
      </c>
      <c r="M48" s="1011">
        <v>46.95724460462521</v>
      </c>
      <c r="N48" s="1011">
        <v>54.291483332678482</v>
      </c>
      <c r="O48" s="1011">
        <v>54.955284117335211</v>
      </c>
      <c r="P48" s="1011">
        <v>60.212312941723766</v>
      </c>
      <c r="Q48" s="1011">
        <v>60.626269193839391</v>
      </c>
      <c r="R48" s="1011">
        <v>62.937211182031305</v>
      </c>
      <c r="S48" s="1011">
        <v>61.226296318051098</v>
      </c>
      <c r="T48" s="1011">
        <v>51.436076555323751</v>
      </c>
      <c r="U48" s="1011">
        <v>38.843925213975794</v>
      </c>
      <c r="V48" s="1011">
        <v>39.233831843442843</v>
      </c>
      <c r="W48" s="1011">
        <v>35.130624999999917</v>
      </c>
      <c r="X48" s="1011">
        <v>31.255704255034829</v>
      </c>
      <c r="Y48" s="1011">
        <v>23.597837186707395</v>
      </c>
      <c r="Z48" s="1011">
        <v>23.294835825591338</v>
      </c>
      <c r="AA48" s="1011">
        <v>20.729950573534257</v>
      </c>
      <c r="AB48" s="1011">
        <v>12.19613719909141</v>
      </c>
      <c r="AC48" s="1011">
        <v>9.0508319921980451</v>
      </c>
      <c r="AD48" s="1011">
        <v>2.7084556204736474</v>
      </c>
      <c r="AE48" s="1011">
        <v>0.1105697655879638</v>
      </c>
      <c r="AF48" s="1011">
        <v>-1.7595856131679115</v>
      </c>
      <c r="AG48" s="1011">
        <v>6.0541727619307215</v>
      </c>
      <c r="AH48" s="1011">
        <v>7.5352949631712267</v>
      </c>
      <c r="AI48" s="1011">
        <v>10.569696818613975</v>
      </c>
      <c r="AJ48" s="1011">
        <v>11.769118280693057</v>
      </c>
      <c r="AK48" s="1011">
        <v>14.253095115133798</v>
      </c>
      <c r="AL48" s="1011">
        <v>13.463188099887702</v>
      </c>
      <c r="AM48" s="1011">
        <v>16.060937556842944</v>
      </c>
      <c r="AN48" s="1011">
        <v>16.503204768328391</v>
      </c>
      <c r="AO48" s="1011">
        <v>28.941911600312032</v>
      </c>
      <c r="AP48" s="1011">
        <v>26.318804501761612</v>
      </c>
      <c r="AQ48" s="1011">
        <v>31.858353999176785</v>
      </c>
      <c r="AR48" s="1011">
        <v>28.412098836568255</v>
      </c>
      <c r="AS48" s="1011">
        <v>25.584179866241254</v>
      </c>
      <c r="AT48" s="1011">
        <v>18.143816470763152</v>
      </c>
      <c r="AU48" s="1011">
        <v>15.142526293903028</v>
      </c>
      <c r="AV48" s="1011">
        <v>6.7845871954029429</v>
      </c>
      <c r="AW48" s="1011">
        <v>6.5159327372582485</v>
      </c>
      <c r="AX48" s="1011">
        <v>10.78841843591459</v>
      </c>
      <c r="AY48" s="1011">
        <v>5.0210548746537285</v>
      </c>
      <c r="AZ48" s="1011">
        <v>4.3407911440172295</v>
      </c>
      <c r="BA48" s="1011">
        <v>-4.3643316475314764</v>
      </c>
      <c r="BB48" s="1011">
        <v>0.57081920283884158</v>
      </c>
      <c r="BC48" s="1011">
        <v>-2.4676427436819939</v>
      </c>
      <c r="BD48" s="1011">
        <v>2.9338127738850774</v>
      </c>
      <c r="BE48" s="1011">
        <v>2.8426519195992141</v>
      </c>
      <c r="BF48" s="1011">
        <v>6.4219163233858945</v>
      </c>
      <c r="BG48" s="1011">
        <v>5.7657471455048261</v>
      </c>
      <c r="BH48" s="1011">
        <v>11.484794167856823</v>
      </c>
      <c r="BI48" s="1011">
        <v>11.265489310822717</v>
      </c>
      <c r="BJ48" s="1011">
        <v>6.3129932045187589</v>
      </c>
      <c r="BK48" s="1011">
        <v>10.470719356822565</v>
      </c>
      <c r="BL48" s="1011">
        <v>11.637006916849993</v>
      </c>
      <c r="BM48" s="1011">
        <v>12.188512871377538</v>
      </c>
      <c r="BN48" s="1011">
        <v>12.148978373177554</v>
      </c>
      <c r="BO48" s="1011">
        <v>11.498403256424096</v>
      </c>
      <c r="BP48" s="1011">
        <v>16.95593313562448</v>
      </c>
      <c r="BQ48" s="1011">
        <v>12.139135473750994</v>
      </c>
      <c r="BR48" s="1011">
        <v>15.291876708283032</v>
      </c>
      <c r="BS48" s="1011">
        <v>13.697874602061587</v>
      </c>
      <c r="BT48" s="1011">
        <v>14.272050131011508</v>
      </c>
      <c r="BU48" s="1011">
        <v>30.516058333099682</v>
      </c>
      <c r="BV48" s="1011">
        <v>11.511149318478619</v>
      </c>
      <c r="BW48" s="1011">
        <v>21.272948004168054</v>
      </c>
      <c r="BX48" s="1011">
        <v>14.191693128830593</v>
      </c>
      <c r="BY48" s="1011">
        <v>26.697203470161629</v>
      </c>
      <c r="BZ48" s="1011">
        <v>19.792663381467079</v>
      </c>
      <c r="CA48" s="1011">
        <v>20.655793379805083</v>
      </c>
      <c r="CB48" s="1011">
        <v>14.965310638910379</v>
      </c>
      <c r="CC48" s="1011">
        <v>14.162084176875094</v>
      </c>
      <c r="CD48" s="1011">
        <v>12.566828083060654</v>
      </c>
      <c r="CE48" s="1011">
        <v>-7.5128677562880481</v>
      </c>
      <c r="CF48" s="1011">
        <v>0.71757179043982222</v>
      </c>
      <c r="CG48" s="1011">
        <v>23.09606812791084</v>
      </c>
      <c r="CH48" s="1011">
        <v>25.699139865215205</v>
      </c>
      <c r="CI48" s="1011">
        <v>15.170680684801878</v>
      </c>
      <c r="CJ48" s="1011">
        <v>23.613078757560867</v>
      </c>
      <c r="CK48" s="1011">
        <v>15.647494956500005</v>
      </c>
      <c r="CL48" s="1011">
        <v>8.582864438921904</v>
      </c>
      <c r="CM48" s="1011">
        <v>2.163453502453792</v>
      </c>
      <c r="CN48" s="1011">
        <v>1.5536347578046665</v>
      </c>
      <c r="CO48" s="1011">
        <v>3.8017559036835427</v>
      </c>
      <c r="CP48" s="1011">
        <v>3.6300922074070079</v>
      </c>
      <c r="CQ48" s="1011">
        <v>9.6835023129814264</v>
      </c>
      <c r="CR48" s="1011">
        <v>11.779690271651377</v>
      </c>
      <c r="CS48" s="1011">
        <v>13.35347940498648</v>
      </c>
      <c r="CT48" s="1011">
        <v>11.070237023374025</v>
      </c>
      <c r="CU48" s="1011">
        <v>13.811102863445477</v>
      </c>
      <c r="CV48" s="1011">
        <v>11.711972934725468</v>
      </c>
      <c r="CW48" s="1011">
        <v>10.711186669521179</v>
      </c>
      <c r="CX48" s="1011">
        <v>16.769298364370933</v>
      </c>
      <c r="CY48" s="1011">
        <v>28.019979207873515</v>
      </c>
      <c r="CZ48" s="1011">
        <v>35.82449759491</v>
      </c>
      <c r="DA48" s="1011">
        <v>38.741939853501748</v>
      </c>
      <c r="DB48" s="1011">
        <v>39.272171472737014</v>
      </c>
      <c r="DC48" s="1011">
        <v>30.070190066452874</v>
      </c>
      <c r="DD48" s="1011">
        <v>17.386453551594112</v>
      </c>
      <c r="DE48" s="1011">
        <v>20.980517772923204</v>
      </c>
      <c r="DF48" s="1011">
        <v>25.630769765852996</v>
      </c>
      <c r="DG48" s="1011">
        <v>18.52647508743458</v>
      </c>
      <c r="DH48" s="1011">
        <v>21.316508248345396</v>
      </c>
      <c r="DI48" s="1011">
        <v>22.081956308325523</v>
      </c>
      <c r="DJ48" s="1011">
        <v>15.789377406037698</v>
      </c>
      <c r="DK48" s="1011">
        <v>10.90674157505457</v>
      </c>
      <c r="DL48" s="1011">
        <v>8.764278711494617</v>
      </c>
      <c r="DM48" s="1011">
        <v>4.519646143711249</v>
      </c>
      <c r="DN48" s="1011">
        <v>2.898908589265984</v>
      </c>
      <c r="DO48" s="1011">
        <v>5.1363288107027412</v>
      </c>
      <c r="DP48" s="1011">
        <v>14.381911574780812</v>
      </c>
      <c r="DQ48" s="1011">
        <v>3.8716031171476479</v>
      </c>
      <c r="DR48" s="1011">
        <v>-2.2247443572367458</v>
      </c>
      <c r="DS48" s="1011">
        <v>-0.34342082918273742</v>
      </c>
      <c r="DT48" s="1011">
        <v>3.6668459538213605</v>
      </c>
      <c r="DU48" s="1011">
        <v>0.91255497694372556</v>
      </c>
      <c r="DV48" s="1011">
        <v>6.9391271726694077</v>
      </c>
      <c r="DW48" s="1011">
        <v>6.5573511713660091</v>
      </c>
      <c r="DX48" s="1011">
        <v>5.0594916511254713</v>
      </c>
      <c r="DY48" s="1011">
        <v>8.2078059661333143</v>
      </c>
      <c r="DZ48" s="1011">
        <v>13.116268753503368</v>
      </c>
      <c r="EA48" s="1011">
        <v>11.97584620195345</v>
      </c>
      <c r="EB48" s="1011">
        <v>4.8080744687079706</v>
      </c>
      <c r="EC48" s="1011">
        <v>16.722662629134319</v>
      </c>
      <c r="ED48" s="1011">
        <v>25.94912918465857</v>
      </c>
      <c r="EE48" s="1011">
        <v>26.167908088485284</v>
      </c>
      <c r="EF48" s="1011">
        <v>33.486208316402411</v>
      </c>
      <c r="EG48" s="1011">
        <v>37.264453655819963</v>
      </c>
      <c r="EH48" s="1011">
        <v>29.088921982662761</v>
      </c>
      <c r="EI48" s="1011">
        <v>27.789098503117703</v>
      </c>
      <c r="EJ48" s="1011">
        <v>29.120913348178018</v>
      </c>
      <c r="EK48" s="1011">
        <v>29.050579821625547</v>
      </c>
      <c r="EL48" s="1011">
        <v>14.859504356952497</v>
      </c>
      <c r="EM48" s="1011">
        <v>18.597617018914789</v>
      </c>
      <c r="EN48" s="1011">
        <v>19.843221901460264</v>
      </c>
      <c r="EO48" s="1011">
        <v>15.045831005952735</v>
      </c>
      <c r="EP48" s="1011">
        <v>5.8334913941276287</v>
      </c>
      <c r="EQ48" s="1011">
        <v>5.5658126629069606</v>
      </c>
      <c r="ER48" s="1011">
        <v>2.5763141189208749</v>
      </c>
      <c r="ES48" s="1011">
        <v>-2.6262512371970685</v>
      </c>
      <c r="ET48" s="1011">
        <v>6.2896970732085258</v>
      </c>
      <c r="EU48" s="1011">
        <v>7.071283699685071</v>
      </c>
      <c r="EV48" s="1011">
        <v>3.5105786129564054</v>
      </c>
      <c r="EW48" s="1011">
        <v>1.8573235629845348</v>
      </c>
      <c r="EX48" s="1011">
        <v>5.7737628961673364</v>
      </c>
      <c r="EY48" s="1011">
        <v>11.174707668865556</v>
      </c>
      <c r="EZ48" s="1011">
        <v>6.6580772684853553</v>
      </c>
      <c r="FA48" s="1011">
        <v>4.4995332060184623</v>
      </c>
      <c r="FB48" s="1011">
        <v>5.6673777115774344</v>
      </c>
      <c r="FC48" s="1011">
        <v>7.5845457850414251</v>
      </c>
      <c r="FD48" s="1011">
        <v>8.8740311629273467</v>
      </c>
      <c r="FE48" s="1011">
        <v>6.6791250141139358</v>
      </c>
      <c r="FF48" s="1011">
        <v>3.479588088088168</v>
      </c>
      <c r="FG48" s="1011">
        <v>3.6274885682438445</v>
      </c>
      <c r="FH48" s="1011">
        <v>6.0127539066535158</v>
      </c>
      <c r="FI48" s="1011">
        <v>6.6411336952871896</v>
      </c>
      <c r="FJ48" s="1011">
        <v>9.1577821328526312</v>
      </c>
      <c r="FK48" s="1011">
        <v>8.3188642313862644</v>
      </c>
      <c r="FL48" s="1011">
        <v>13.846710341619469</v>
      </c>
      <c r="FM48" s="1011">
        <v>11.182306229778662</v>
      </c>
      <c r="FN48" s="1011">
        <v>15.329520855157691</v>
      </c>
      <c r="FO48" s="1011">
        <v>8.0948250599345268</v>
      </c>
      <c r="FP48" s="1011">
        <v>-1.3261815114287647</v>
      </c>
      <c r="FQ48" s="1011">
        <v>3.5766833450278108</v>
      </c>
      <c r="FR48" s="1011">
        <v>3.8036540384840216</v>
      </c>
      <c r="FS48" s="1011">
        <v>3.0302617494097817</v>
      </c>
      <c r="FT48" s="1011">
        <v>8.3212323688842389</v>
      </c>
      <c r="FU48" s="1011">
        <v>5.374981630558171</v>
      </c>
      <c r="FV48" s="1011">
        <v>6.3878501753581087</v>
      </c>
      <c r="FW48" s="1011">
        <v>-5.1447970773205727</v>
      </c>
      <c r="FX48" s="1011">
        <v>-5.2003138306585077</v>
      </c>
      <c r="FY48" s="1011">
        <v>-5.5298303009378866</v>
      </c>
      <c r="FZ48" s="1011">
        <v>-0.94311934202034753</v>
      </c>
      <c r="GA48" s="1011">
        <v>-1.9634175968594798</v>
      </c>
    </row>
    <row r="49" spans="1:183">
      <c r="A49" s="977" t="s">
        <v>617</v>
      </c>
      <c r="B49" s="1011">
        <v>31.673972997243499</v>
      </c>
      <c r="C49" s="1011">
        <v>35.465667834088215</v>
      </c>
      <c r="D49" s="1011">
        <v>37.393690541583979</v>
      </c>
      <c r="E49" s="1011">
        <v>32.620710636723679</v>
      </c>
      <c r="F49" s="1011">
        <v>6.8689323050681859</v>
      </c>
      <c r="G49" s="1011">
        <v>49.267032649600587</v>
      </c>
      <c r="H49" s="1011">
        <v>74.613912694462826</v>
      </c>
      <c r="I49" s="1011">
        <v>65.160369256219255</v>
      </c>
      <c r="J49" s="1011">
        <v>65.372846627874296</v>
      </c>
      <c r="K49" s="1011">
        <v>65.495996426434118</v>
      </c>
      <c r="L49" s="1011">
        <v>49.025005739222166</v>
      </c>
      <c r="M49" s="1011">
        <v>76.031202752068012</v>
      </c>
      <c r="N49" s="1011">
        <v>67.637114585560226</v>
      </c>
      <c r="O49" s="1011">
        <v>94.369293563488213</v>
      </c>
      <c r="P49" s="1011">
        <v>59.847702369594913</v>
      </c>
      <c r="Q49" s="1011">
        <v>72.290902527210449</v>
      </c>
      <c r="R49" s="1011">
        <v>72.905372725141973</v>
      </c>
      <c r="S49" s="1011">
        <v>41.7941698982359</v>
      </c>
      <c r="T49" s="1011">
        <v>35.122520919004771</v>
      </c>
      <c r="U49" s="1011">
        <v>34.850256801102745</v>
      </c>
      <c r="V49" s="1011">
        <v>44.755887014155213</v>
      </c>
      <c r="W49" s="1011">
        <v>36.511791274377522</v>
      </c>
      <c r="X49" s="1011">
        <v>43.901201174483667</v>
      </c>
      <c r="Y49" s="1011">
        <v>31.429583903936155</v>
      </c>
      <c r="Z49" s="1011">
        <v>26.355068256106627</v>
      </c>
      <c r="AA49" s="1011">
        <v>4.0098525932916953</v>
      </c>
      <c r="AB49" s="1011">
        <v>8.9111224171631562</v>
      </c>
      <c r="AC49" s="1011">
        <v>7.171550191264628</v>
      </c>
      <c r="AD49" s="1011">
        <v>10.713021375768692</v>
      </c>
      <c r="AE49" s="1011">
        <v>26.146373097704824</v>
      </c>
      <c r="AF49" s="1011">
        <v>25.973478597477744</v>
      </c>
      <c r="AG49" s="1011">
        <v>34.748407499352808</v>
      </c>
      <c r="AH49" s="1011">
        <v>28.319967442007087</v>
      </c>
      <c r="AI49" s="1011">
        <v>42.984846874160354</v>
      </c>
      <c r="AJ49" s="1011">
        <v>18.848833831779043</v>
      </c>
      <c r="AK49" s="1011">
        <v>17.001763202520237</v>
      </c>
      <c r="AL49" s="1011">
        <v>42.535067246761464</v>
      </c>
      <c r="AM49" s="1011">
        <v>43.139123485496476</v>
      </c>
      <c r="AN49" s="1011">
        <v>44.915214616159403</v>
      </c>
      <c r="AO49" s="1011">
        <v>40.639398495568052</v>
      </c>
      <c r="AP49" s="1011">
        <v>23.644315873959261</v>
      </c>
      <c r="AQ49" s="1011">
        <v>61.033494907834488</v>
      </c>
      <c r="AR49" s="1011">
        <v>29.741333562450407</v>
      </c>
      <c r="AS49" s="1011">
        <v>38.285294786382309</v>
      </c>
      <c r="AT49" s="1011">
        <v>43.843912496757447</v>
      </c>
      <c r="AU49" s="1011">
        <v>35.004479865776702</v>
      </c>
      <c r="AV49" s="1011">
        <v>61.789434052687369</v>
      </c>
      <c r="AW49" s="1011">
        <v>45.429642465525887</v>
      </c>
      <c r="AX49" s="1011">
        <v>4.2589453214217334</v>
      </c>
      <c r="AY49" s="1011">
        <v>13.079227773923211</v>
      </c>
      <c r="AZ49" s="1011">
        <v>8.4972568444131635</v>
      </c>
      <c r="BA49" s="1011">
        <v>5.0695751946505858</v>
      </c>
      <c r="BB49" s="1011">
        <v>17.356934151336802</v>
      </c>
      <c r="BC49" s="1011">
        <v>-10.184919623822863</v>
      </c>
      <c r="BD49" s="1011">
        <v>10.990368415414435</v>
      </c>
      <c r="BE49" s="1011">
        <v>5.6943556689757679</v>
      </c>
      <c r="BF49" s="1011">
        <v>-2.7048408421650709</v>
      </c>
      <c r="BG49" s="1011">
        <v>-2.2672690284585224</v>
      </c>
      <c r="BH49" s="1011">
        <v>-3.2607503163626328</v>
      </c>
      <c r="BI49" s="1011">
        <v>7.2125459841166322</v>
      </c>
      <c r="BJ49" s="1011">
        <v>31.62750357258793</v>
      </c>
      <c r="BK49" s="1011">
        <v>20.708415261228517</v>
      </c>
      <c r="BL49" s="1011">
        <v>27.326663104925871</v>
      </c>
      <c r="BM49" s="1011">
        <v>22.628931077770417</v>
      </c>
      <c r="BN49" s="1011">
        <v>25.865573302277255</v>
      </c>
      <c r="BO49" s="1011">
        <v>23.343901865025945</v>
      </c>
      <c r="BP49" s="1011">
        <v>26.39417082045545</v>
      </c>
      <c r="BQ49" s="1011">
        <v>28.467212851562046</v>
      </c>
      <c r="BR49" s="1011">
        <v>26.801839876149966</v>
      </c>
      <c r="BS49" s="1011">
        <v>18.944064719250242</v>
      </c>
      <c r="BT49" s="1011">
        <v>10.639253756684067</v>
      </c>
      <c r="BU49" s="1011">
        <v>23.431991985910773</v>
      </c>
      <c r="BV49" s="1011">
        <v>19.381532841023326</v>
      </c>
      <c r="BW49" s="1011">
        <v>-10.522631808502005</v>
      </c>
      <c r="BX49" s="1011">
        <v>32.776330976346316</v>
      </c>
      <c r="BY49" s="1011">
        <v>44.380748488807754</v>
      </c>
      <c r="BZ49" s="1011">
        <v>44.201634144939</v>
      </c>
      <c r="CA49" s="1011">
        <v>53.603935341921527</v>
      </c>
      <c r="CB49" s="1011">
        <v>56.779566263214654</v>
      </c>
      <c r="CC49" s="1011">
        <v>61.496170164433643</v>
      </c>
      <c r="CD49" s="1011">
        <v>77.863822232978762</v>
      </c>
      <c r="CE49" s="1011">
        <v>109.2565069823797</v>
      </c>
      <c r="CF49" s="1011">
        <v>60.731749856376474</v>
      </c>
      <c r="CG49" s="1011">
        <v>60.05616621061268</v>
      </c>
      <c r="CH49" s="1011">
        <v>26.857721419483273</v>
      </c>
      <c r="CI49" s="1011">
        <v>89.516416621798697</v>
      </c>
      <c r="CJ49" s="1011">
        <v>48.001871249153574</v>
      </c>
      <c r="CK49" s="1011">
        <v>49.422552332670705</v>
      </c>
      <c r="CL49" s="1011">
        <v>27.949474431167381</v>
      </c>
      <c r="CM49" s="1011">
        <v>24.143261533673197</v>
      </c>
      <c r="CN49" s="1011">
        <v>27.948498523586167</v>
      </c>
      <c r="CO49" s="1011">
        <v>35.598984904239181</v>
      </c>
      <c r="CP49" s="1011">
        <v>38.266904244052391</v>
      </c>
      <c r="CQ49" s="1011">
        <v>15.634109175378375</v>
      </c>
      <c r="CR49" s="1011">
        <v>24.253151954813728</v>
      </c>
      <c r="CS49" s="1011">
        <v>45.94079541729603</v>
      </c>
      <c r="CT49" s="1011">
        <v>77.947957879056247</v>
      </c>
      <c r="CU49" s="1011">
        <v>87.751873405186146</v>
      </c>
      <c r="CV49" s="1011">
        <v>93.285087443470047</v>
      </c>
      <c r="CW49" s="1011">
        <v>50.934991643017639</v>
      </c>
      <c r="CX49" s="1011">
        <v>67.212896576080652</v>
      </c>
      <c r="CY49" s="1011">
        <v>72.97232918682451</v>
      </c>
      <c r="CZ49" s="1011">
        <v>52.096872423031982</v>
      </c>
      <c r="DA49" s="1011">
        <v>50.65803133770423</v>
      </c>
      <c r="DB49" s="1011">
        <v>50.888579686809877</v>
      </c>
      <c r="DC49" s="1011">
        <v>47.523564863306497</v>
      </c>
      <c r="DD49" s="1011">
        <v>51.858243835378047</v>
      </c>
      <c r="DE49" s="1011">
        <v>66.693090298530464</v>
      </c>
      <c r="DF49" s="1011">
        <v>38.570692000760438</v>
      </c>
      <c r="DG49" s="1011">
        <v>24.170704057379833</v>
      </c>
      <c r="DH49" s="1011">
        <v>-0.53323211197397646</v>
      </c>
      <c r="DI49" s="1011">
        <v>10.798100482026159</v>
      </c>
      <c r="DJ49" s="1011">
        <v>6.7489208821400535</v>
      </c>
      <c r="DK49" s="1011">
        <v>2.2622524655053304</v>
      </c>
      <c r="DL49" s="1011">
        <v>4.2143789202144086</v>
      </c>
      <c r="DM49" s="1011">
        <v>6.1515036367840814</v>
      </c>
      <c r="DN49" s="1011">
        <v>-5.5837595918498319</v>
      </c>
      <c r="DO49" s="1011">
        <v>3.3402820966110967</v>
      </c>
      <c r="DP49" s="1011">
        <v>9.8126870984729386</v>
      </c>
      <c r="DQ49" s="1011">
        <v>3.1589987324945557</v>
      </c>
      <c r="DR49" s="1011">
        <v>-1.6804603435101191</v>
      </c>
      <c r="DS49" s="1011">
        <v>3.759225166508096</v>
      </c>
      <c r="DT49" s="1011">
        <v>6.9966300989942232</v>
      </c>
      <c r="DU49" s="1011">
        <v>12.443143572202311</v>
      </c>
      <c r="DV49" s="1011">
        <v>18.065190669319843</v>
      </c>
      <c r="DW49" s="1011">
        <v>10.283850176208594</v>
      </c>
      <c r="DX49" s="1011">
        <v>17.40957819354437</v>
      </c>
      <c r="DY49" s="1011">
        <v>22.494658529433067</v>
      </c>
      <c r="DZ49" s="1011">
        <v>23.07462454417087</v>
      </c>
      <c r="EA49" s="1011">
        <v>23.509489428625205</v>
      </c>
      <c r="EB49" s="1011">
        <v>13.213009086583767</v>
      </c>
      <c r="EC49" s="1011">
        <v>9.7581198122187764</v>
      </c>
      <c r="ED49" s="1011">
        <v>18.669187471120047</v>
      </c>
      <c r="EE49" s="1011">
        <v>9.4242708396983517</v>
      </c>
      <c r="EF49" s="1011">
        <v>4.3295681846901299</v>
      </c>
      <c r="EG49" s="1011">
        <v>6.2573133818726863</v>
      </c>
      <c r="EH49" s="1011">
        <v>7.0232499183444341</v>
      </c>
      <c r="EI49" s="1011">
        <v>12.085563665026031</v>
      </c>
      <c r="EJ49" s="1011">
        <v>16.262958924344662</v>
      </c>
      <c r="EK49" s="1011">
        <v>4.5620551685538038</v>
      </c>
      <c r="EL49" s="1011">
        <v>14.067966592072736</v>
      </c>
      <c r="EM49" s="1011">
        <v>6.7911377484549815</v>
      </c>
      <c r="EN49" s="1011">
        <v>7.3463994228438878</v>
      </c>
      <c r="EO49" s="1011">
        <v>23.11154224004591</v>
      </c>
      <c r="EP49" s="1011">
        <v>26.458825486367029</v>
      </c>
      <c r="EQ49" s="1011">
        <v>22.326678885957172</v>
      </c>
      <c r="ER49" s="1011">
        <v>24.80979486772749</v>
      </c>
      <c r="ES49" s="1011">
        <v>24.179547858805652</v>
      </c>
      <c r="ET49" s="1011">
        <v>20.397511727598832</v>
      </c>
      <c r="EU49" s="1011">
        <v>19.266168704760158</v>
      </c>
      <c r="EV49" s="1011">
        <v>10.33444894434715</v>
      </c>
      <c r="EW49" s="1011">
        <v>7.3473695807561086</v>
      </c>
      <c r="EX49" s="1011">
        <v>6.6481929900672947</v>
      </c>
      <c r="EY49" s="1011">
        <v>13.190630941784367</v>
      </c>
      <c r="EZ49" s="1011">
        <v>22.029329233266463</v>
      </c>
      <c r="FA49" s="1011">
        <v>10.736364796190559</v>
      </c>
      <c r="FB49" s="1011">
        <v>3.311509726855939</v>
      </c>
      <c r="FC49" s="1011">
        <v>7.7123384164504509</v>
      </c>
      <c r="FD49" s="1011">
        <v>5.840436158313798</v>
      </c>
      <c r="FE49" s="1011">
        <v>0.5963112577769899</v>
      </c>
      <c r="FF49" s="1011">
        <v>3.1595603866548871</v>
      </c>
      <c r="FG49" s="1011">
        <v>5.4558525595200695</v>
      </c>
      <c r="FH49" s="1011">
        <v>1.0140612436476057</v>
      </c>
      <c r="FI49" s="1011">
        <v>-0.88685908921468171</v>
      </c>
      <c r="FJ49" s="1011">
        <v>-3.701085477720147</v>
      </c>
      <c r="FK49" s="1011">
        <v>-3.3043661248753722</v>
      </c>
      <c r="FL49" s="1011">
        <v>-11.507587968596553</v>
      </c>
      <c r="FM49" s="1011">
        <v>-8.7193774424370982</v>
      </c>
      <c r="FN49" s="1011">
        <v>-8.0009131810099685</v>
      </c>
      <c r="FO49" s="1011">
        <v>-4.6811323754521847</v>
      </c>
      <c r="FP49" s="1011">
        <v>0.15167232541756906</v>
      </c>
      <c r="FQ49" s="1011">
        <v>5.9937168393084344</v>
      </c>
      <c r="FR49" s="1011">
        <v>3.6106711139564296</v>
      </c>
      <c r="FS49" s="1011">
        <v>-2.463911052835388</v>
      </c>
      <c r="FT49" s="1011">
        <v>6.9079474317163498</v>
      </c>
      <c r="FU49" s="1011">
        <v>7.7227410139775241</v>
      </c>
      <c r="FV49" s="1011">
        <v>9.609491906691856</v>
      </c>
      <c r="FW49" s="1011">
        <v>6.8801876010139065</v>
      </c>
      <c r="FX49" s="1011">
        <v>7.2396484287313232</v>
      </c>
      <c r="FY49" s="1011">
        <v>-12.547295115816052</v>
      </c>
      <c r="FZ49" s="1011">
        <v>-7.4441363670103513</v>
      </c>
      <c r="GA49" s="1011">
        <v>-12.282390859699225</v>
      </c>
    </row>
    <row r="50" spans="1:183" s="979" customFormat="1">
      <c r="A50" s="975"/>
      <c r="B50" s="1010"/>
      <c r="C50" s="1010"/>
      <c r="D50" s="1010"/>
      <c r="E50" s="1010"/>
      <c r="F50" s="1010"/>
      <c r="G50" s="1010"/>
      <c r="H50" s="1010"/>
      <c r="I50" s="1010"/>
      <c r="J50" s="1010"/>
      <c r="K50" s="1010"/>
      <c r="L50" s="1010"/>
      <c r="M50" s="1010"/>
      <c r="N50" s="1010"/>
      <c r="O50" s="1010"/>
      <c r="P50" s="1010"/>
      <c r="Q50" s="1010"/>
      <c r="R50" s="1010"/>
      <c r="S50" s="1010"/>
      <c r="T50" s="1010"/>
      <c r="U50" s="1010"/>
      <c r="V50" s="1010"/>
      <c r="W50" s="1010"/>
      <c r="X50" s="1010"/>
      <c r="Y50" s="1010"/>
      <c r="Z50" s="1010"/>
      <c r="AA50" s="1010"/>
      <c r="AB50" s="1010"/>
      <c r="AC50" s="1010"/>
      <c r="AD50" s="1010"/>
      <c r="AE50" s="1010"/>
      <c r="AF50" s="1010"/>
      <c r="AG50" s="1010"/>
      <c r="AH50" s="1010"/>
      <c r="AI50" s="1010"/>
      <c r="AJ50" s="1010"/>
      <c r="AK50" s="1010"/>
      <c r="AL50" s="1010"/>
      <c r="AM50" s="1010"/>
      <c r="AN50" s="1010"/>
      <c r="AO50" s="1010"/>
      <c r="AP50" s="1010"/>
      <c r="AQ50" s="1010"/>
      <c r="AR50" s="1010"/>
      <c r="AS50" s="1010"/>
      <c r="AT50" s="1010"/>
      <c r="AU50" s="1010"/>
      <c r="AV50" s="1010"/>
      <c r="AW50" s="1010"/>
      <c r="AX50" s="1010"/>
      <c r="AY50" s="1010"/>
      <c r="AZ50" s="1010"/>
      <c r="BA50" s="1010"/>
      <c r="BB50" s="1010"/>
      <c r="BC50" s="1010"/>
      <c r="BD50" s="1010"/>
      <c r="BE50" s="1010"/>
      <c r="BF50" s="1010"/>
      <c r="BG50" s="1010"/>
      <c r="BH50" s="1010"/>
      <c r="BI50" s="1010"/>
      <c r="BJ50" s="1010"/>
      <c r="BK50" s="1010"/>
      <c r="BL50" s="1010"/>
      <c r="BM50" s="1010"/>
      <c r="BN50" s="1010"/>
      <c r="BO50" s="1010"/>
      <c r="BP50" s="1010"/>
      <c r="BQ50" s="1010"/>
      <c r="BR50" s="1010"/>
      <c r="BS50" s="1010"/>
      <c r="BT50" s="1010"/>
      <c r="BU50" s="1010"/>
      <c r="BV50" s="1010"/>
      <c r="BW50" s="1010"/>
      <c r="BX50" s="1010"/>
      <c r="BY50" s="1010"/>
      <c r="BZ50" s="1010"/>
      <c r="CA50" s="1010"/>
      <c r="CB50" s="1010"/>
      <c r="CC50" s="1010"/>
      <c r="CD50" s="1010"/>
      <c r="CE50" s="1010"/>
      <c r="CF50" s="1010"/>
      <c r="CG50" s="1010"/>
      <c r="CH50" s="1010"/>
      <c r="CI50" s="1010"/>
      <c r="CJ50" s="1010"/>
      <c r="CK50" s="1010"/>
      <c r="CL50" s="1010"/>
      <c r="CM50" s="1010"/>
      <c r="CN50" s="1010"/>
      <c r="CO50" s="1010"/>
      <c r="CP50" s="1010"/>
      <c r="CQ50" s="1010"/>
      <c r="CR50" s="1010"/>
      <c r="CS50" s="1010"/>
      <c r="CT50" s="1010"/>
      <c r="CU50" s="1010"/>
      <c r="CV50" s="1010"/>
      <c r="CW50" s="1010"/>
      <c r="CX50" s="1010"/>
      <c r="CY50" s="1010"/>
      <c r="CZ50" s="1010"/>
      <c r="DA50" s="1010"/>
      <c r="DB50" s="1010"/>
      <c r="DC50" s="1010"/>
      <c r="DD50" s="1010"/>
      <c r="DE50" s="1010"/>
      <c r="DF50" s="1010"/>
      <c r="DG50" s="1010"/>
      <c r="DH50" s="1010"/>
      <c r="DI50" s="1010"/>
      <c r="DJ50" s="1010"/>
      <c r="DK50" s="1010"/>
      <c r="DL50" s="1010"/>
      <c r="DM50" s="1010"/>
      <c r="DN50" s="1010"/>
      <c r="DO50" s="1010"/>
      <c r="DP50" s="1010"/>
      <c r="DQ50" s="1010"/>
      <c r="DR50" s="1010"/>
      <c r="DS50" s="1010"/>
      <c r="DT50" s="1010"/>
      <c r="DU50" s="1010"/>
      <c r="DV50" s="1010"/>
      <c r="DW50" s="1010"/>
      <c r="DX50" s="1010"/>
      <c r="DY50" s="1010"/>
      <c r="DZ50" s="1010"/>
      <c r="EA50" s="1010"/>
      <c r="EB50" s="1010"/>
      <c r="EC50" s="1010"/>
      <c r="ED50" s="1010"/>
      <c r="EE50" s="1010"/>
      <c r="EF50" s="1010"/>
      <c r="EG50" s="1010"/>
      <c r="EH50" s="1010"/>
      <c r="EI50" s="1010"/>
      <c r="EJ50" s="1010"/>
      <c r="EK50" s="1010"/>
      <c r="EL50" s="1010"/>
      <c r="EM50" s="1010"/>
      <c r="EN50" s="1010"/>
      <c r="EO50" s="1010"/>
      <c r="EP50" s="1010"/>
      <c r="EQ50" s="1010"/>
      <c r="ER50" s="1010"/>
      <c r="ES50" s="1010"/>
      <c r="ET50" s="1010"/>
      <c r="EU50" s="1010"/>
      <c r="EV50" s="1010"/>
      <c r="EW50" s="1010"/>
      <c r="EX50" s="1010"/>
      <c r="EY50" s="1010"/>
      <c r="EZ50" s="1010"/>
      <c r="FA50" s="1010"/>
      <c r="FB50" s="1010"/>
      <c r="FC50" s="1010"/>
      <c r="FD50" s="1010"/>
      <c r="FE50" s="1010"/>
      <c r="FF50" s="1010"/>
      <c r="FG50" s="1010"/>
      <c r="FH50" s="1010"/>
      <c r="FI50" s="1010"/>
      <c r="FJ50" s="1010"/>
      <c r="FK50" s="1010"/>
      <c r="FL50" s="1010"/>
      <c r="FM50" s="1010"/>
      <c r="FN50" s="1010"/>
      <c r="FO50" s="1010"/>
      <c r="FP50" s="1010"/>
      <c r="FQ50" s="1010"/>
      <c r="FR50" s="1010"/>
      <c r="FS50" s="1010"/>
      <c r="FT50" s="1010"/>
      <c r="FU50" s="1010"/>
      <c r="FV50" s="1010"/>
      <c r="FW50" s="1010"/>
      <c r="FX50" s="1010"/>
      <c r="FY50" s="1010"/>
      <c r="FZ50" s="1010"/>
      <c r="GA50" s="1010"/>
    </row>
    <row r="51" spans="1:183" s="979" customFormat="1">
      <c r="A51" s="975" t="s">
        <v>577</v>
      </c>
      <c r="B51" s="1010">
        <v>16.457626255376884</v>
      </c>
      <c r="C51" s="1010">
        <v>36.389211182987111</v>
      </c>
      <c r="D51" s="1010">
        <v>32.975706322319866</v>
      </c>
      <c r="E51" s="1010">
        <v>46.079479747809295</v>
      </c>
      <c r="F51" s="1010">
        <v>30.061459962496279</v>
      </c>
      <c r="G51" s="1010">
        <v>47.797503348227522</v>
      </c>
      <c r="H51" s="1010">
        <v>46.525972075775925</v>
      </c>
      <c r="I51" s="1010">
        <v>46.17021019840675</v>
      </c>
      <c r="J51" s="1010">
        <v>39.362918019375591</v>
      </c>
      <c r="K51" s="1010">
        <v>62.122484482970009</v>
      </c>
      <c r="L51" s="1010">
        <v>29.832152439039799</v>
      </c>
      <c r="M51" s="1010">
        <v>29.901201643932641</v>
      </c>
      <c r="N51" s="1010">
        <v>78.877139189081177</v>
      </c>
      <c r="O51" s="1010">
        <v>50.976812359835712</v>
      </c>
      <c r="P51" s="1010">
        <v>60.394044208744212</v>
      </c>
      <c r="Q51" s="1010">
        <v>51.093480072185024</v>
      </c>
      <c r="R51" s="1010">
        <v>50.474976478800571</v>
      </c>
      <c r="S51" s="1010">
        <v>28.311503649474069</v>
      </c>
      <c r="T51" s="1010">
        <v>27.030782649581759</v>
      </c>
      <c r="U51" s="1010">
        <v>27.151556037273672</v>
      </c>
      <c r="V51" s="1010">
        <v>31.74749737232122</v>
      </c>
      <c r="W51" s="1010">
        <v>29.138805730196736</v>
      </c>
      <c r="X51" s="1010">
        <v>27.902437124239661</v>
      </c>
      <c r="Y51" s="1010">
        <v>25.307770785573624</v>
      </c>
      <c r="Z51" s="1010">
        <v>20.69384841997919</v>
      </c>
      <c r="AA51" s="1010">
        <v>22.306403226055433</v>
      </c>
      <c r="AB51" s="1010">
        <v>14.062067659865729</v>
      </c>
      <c r="AC51" s="1010">
        <v>16.817015034836821</v>
      </c>
      <c r="AD51" s="1010">
        <v>15.068243145333419</v>
      </c>
      <c r="AE51" s="1010">
        <v>23.034628981614176</v>
      </c>
      <c r="AF51" s="1010">
        <v>22.267314539323859</v>
      </c>
      <c r="AG51" s="1010">
        <v>19.406782223576016</v>
      </c>
      <c r="AH51" s="1010">
        <v>21.296633799930863</v>
      </c>
      <c r="AI51" s="1010">
        <v>26.883225992275563</v>
      </c>
      <c r="AJ51" s="1010">
        <v>29.934545822777885</v>
      </c>
      <c r="AK51" s="1010">
        <v>30.867705141522325</v>
      </c>
      <c r="AL51" s="1010">
        <v>27.754986884084165</v>
      </c>
      <c r="AM51" s="1010">
        <v>23.082024402215851</v>
      </c>
      <c r="AN51" s="1010">
        <v>35.741514838127614</v>
      </c>
      <c r="AO51" s="1010">
        <v>37.914398761819498</v>
      </c>
      <c r="AP51" s="1010">
        <v>34.968251785666894</v>
      </c>
      <c r="AQ51" s="1010">
        <v>27.720153380972249</v>
      </c>
      <c r="AR51" s="1010">
        <v>30.579276499419905</v>
      </c>
      <c r="AS51" s="1010">
        <v>22.205282800308613</v>
      </c>
      <c r="AT51" s="1010">
        <v>6.7236442726774683</v>
      </c>
      <c r="AU51" s="1010">
        <v>13.472088873213588</v>
      </c>
      <c r="AV51" s="1010">
        <v>12.209825614100854</v>
      </c>
      <c r="AW51" s="1010">
        <v>16.286679407238864</v>
      </c>
      <c r="AX51" s="1010">
        <v>14.78468397405738</v>
      </c>
      <c r="AY51" s="1010">
        <v>24.568589126675583</v>
      </c>
      <c r="AZ51" s="1010">
        <v>13.459418527916927</v>
      </c>
      <c r="BA51" s="1010">
        <v>12.716824070882971</v>
      </c>
      <c r="BB51" s="1010">
        <v>15.858386017594393</v>
      </c>
      <c r="BC51" s="1010">
        <v>11.665564030436004</v>
      </c>
      <c r="BD51" s="1010">
        <v>9.1813464411351227</v>
      </c>
      <c r="BE51" s="1010">
        <v>14.275176994081201</v>
      </c>
      <c r="BF51" s="1010">
        <v>24.668561121119847</v>
      </c>
      <c r="BG51" s="1010">
        <v>20.429477193513378</v>
      </c>
      <c r="BH51" s="1010">
        <v>23.306372354469719</v>
      </c>
      <c r="BI51" s="1010">
        <v>22.813347243568447</v>
      </c>
      <c r="BJ51" s="1010">
        <v>22.671380928388388</v>
      </c>
      <c r="BK51" s="1010">
        <v>19.955639524659894</v>
      </c>
      <c r="BL51" s="1010">
        <v>21.420066621097124</v>
      </c>
      <c r="BM51" s="1010">
        <v>20.622489263452902</v>
      </c>
      <c r="BN51" s="1010">
        <v>22.256031534075746</v>
      </c>
      <c r="BO51" s="1010">
        <v>37.689266973603871</v>
      </c>
      <c r="BP51" s="1010">
        <v>43.700179161803781</v>
      </c>
      <c r="BQ51" s="1010">
        <v>38.051643720008549</v>
      </c>
      <c r="BR51" s="1010">
        <v>36.027940639676508</v>
      </c>
      <c r="BS51" s="1010">
        <v>25.890546952974017</v>
      </c>
      <c r="BT51" s="1010">
        <v>25.38085845788099</v>
      </c>
      <c r="BU51" s="1010">
        <v>11.531876026175928</v>
      </c>
      <c r="BV51" s="1010">
        <v>13.474540307954937</v>
      </c>
      <c r="BW51" s="1010">
        <v>-24.220724992043461</v>
      </c>
      <c r="BX51" s="1010">
        <v>30.872089532974002</v>
      </c>
      <c r="BY51" s="1010">
        <v>22.43742702481779</v>
      </c>
      <c r="BZ51" s="1010">
        <v>24.625692662528774</v>
      </c>
      <c r="CA51" s="1010">
        <v>36.583219593896835</v>
      </c>
      <c r="CB51" s="1010">
        <v>52.526509762447908</v>
      </c>
      <c r="CC51" s="1010">
        <v>64.726103939788956</v>
      </c>
      <c r="CD51" s="1010">
        <v>68.186134265058939</v>
      </c>
      <c r="CE51" s="1010">
        <v>140.00829634249007</v>
      </c>
      <c r="CF51" s="1010">
        <v>94.806267129510488</v>
      </c>
      <c r="CG51" s="1010">
        <v>40.294698555567102</v>
      </c>
      <c r="CH51" s="1010">
        <v>38.220123833568564</v>
      </c>
      <c r="CI51" s="1010">
        <v>124.41778014964937</v>
      </c>
      <c r="CJ51" s="1010">
        <v>49.359868953788144</v>
      </c>
      <c r="CK51" s="1010">
        <v>45.478046852779457</v>
      </c>
      <c r="CL51" s="1010">
        <v>46.374750855239647</v>
      </c>
      <c r="CM51" s="1010">
        <v>46.156136405160346</v>
      </c>
      <c r="CN51" s="1010">
        <v>28.303895495661862</v>
      </c>
      <c r="CO51" s="1010">
        <v>37.170755935128447</v>
      </c>
      <c r="CP51" s="1010">
        <v>32.250942530774218</v>
      </c>
      <c r="CQ51" s="1010">
        <v>22.38446970203599</v>
      </c>
      <c r="CR51" s="1010">
        <v>37.889602375181994</v>
      </c>
      <c r="CS51" s="1010">
        <v>54.15939771662552</v>
      </c>
      <c r="CT51" s="1010">
        <v>77.348525560523996</v>
      </c>
      <c r="CU51" s="1010">
        <v>72.972850539964583</v>
      </c>
      <c r="CV51" s="1010">
        <v>57.207425255479812</v>
      </c>
      <c r="CW51" s="1010">
        <v>70.16450971904041</v>
      </c>
      <c r="CX51" s="1010">
        <v>51.159798252549599</v>
      </c>
      <c r="CY51" s="1010">
        <v>46.127807226598463</v>
      </c>
      <c r="CZ51" s="1010">
        <v>66.773390862242763</v>
      </c>
      <c r="DA51" s="1010">
        <v>51.982571253522657</v>
      </c>
      <c r="DB51" s="1010">
        <v>68.506944350612031</v>
      </c>
      <c r="DC51" s="1010">
        <v>55.054976536703641</v>
      </c>
      <c r="DD51" s="1010">
        <v>40.722230428343117</v>
      </c>
      <c r="DE51" s="1010">
        <v>59.99391574955667</v>
      </c>
      <c r="DF51" s="1010">
        <v>49.535319489434052</v>
      </c>
      <c r="DG51" s="1010">
        <v>36.987305015602573</v>
      </c>
      <c r="DH51" s="1010">
        <v>25.463038951495488</v>
      </c>
      <c r="DI51" s="1010">
        <v>18.185028632770166</v>
      </c>
      <c r="DJ51" s="1010">
        <v>23.784107866569752</v>
      </c>
      <c r="DK51" s="1010">
        <v>26.867182042116948</v>
      </c>
      <c r="DL51" s="1010">
        <v>15.545447919299175</v>
      </c>
      <c r="DM51" s="1010">
        <v>21.853833350220917</v>
      </c>
      <c r="DN51" s="1010">
        <v>15.466783298552441</v>
      </c>
      <c r="DO51" s="1010">
        <v>34.547775912181613</v>
      </c>
      <c r="DP51" s="1010">
        <v>33.98324767303199</v>
      </c>
      <c r="DQ51" s="1010">
        <v>33.738957673957181</v>
      </c>
      <c r="DR51" s="1010">
        <v>27.05767165429738</v>
      </c>
      <c r="DS51" s="1010">
        <v>35.289766422845915</v>
      </c>
      <c r="DT51" s="1010">
        <v>39.845672718243627</v>
      </c>
      <c r="DU51" s="1010">
        <v>33.801383593267985</v>
      </c>
      <c r="DV51" s="1010">
        <v>30.533914189457292</v>
      </c>
      <c r="DW51" s="1010">
        <v>29.071819298243348</v>
      </c>
      <c r="DX51" s="1010">
        <v>30.476370634199977</v>
      </c>
      <c r="DY51" s="1010">
        <v>22.947042939600255</v>
      </c>
      <c r="DZ51" s="1010">
        <v>16.466544944760372</v>
      </c>
      <c r="EA51" s="1010">
        <v>6.7190526839561819</v>
      </c>
      <c r="EB51" s="1010">
        <v>6.3568143322867128</v>
      </c>
      <c r="EC51" s="1010">
        <v>3.3096012091880347</v>
      </c>
      <c r="ED51" s="1010">
        <v>3.2554930399758986</v>
      </c>
      <c r="EE51" s="1010">
        <v>3.5816522995532312</v>
      </c>
      <c r="EF51" s="1010">
        <v>2.8438419804558186</v>
      </c>
      <c r="EG51" s="1010">
        <v>5.9558709300483219</v>
      </c>
      <c r="EH51" s="1010">
        <v>12.090182939878972</v>
      </c>
      <c r="EI51" s="1010">
        <v>10.245856793134108</v>
      </c>
      <c r="EJ51" s="1010">
        <v>8.9898624667109779</v>
      </c>
      <c r="EK51" s="1010">
        <v>8.8328678803402951</v>
      </c>
      <c r="EL51" s="1010">
        <v>10.838200444995644</v>
      </c>
      <c r="EM51" s="1010">
        <v>8.1883213030993769</v>
      </c>
      <c r="EN51" s="1010">
        <v>9.6922553884950791</v>
      </c>
      <c r="EO51" s="1010">
        <v>9.7014996406505016</v>
      </c>
      <c r="EP51" s="1010">
        <v>15.580020970348029</v>
      </c>
      <c r="EQ51" s="1010">
        <v>8.4853391625837489</v>
      </c>
      <c r="ER51" s="1010">
        <v>8.3306781802196443</v>
      </c>
      <c r="ES51" s="1010">
        <v>5.6288793355077784</v>
      </c>
      <c r="ET51" s="1010">
        <v>9.8441932118439635</v>
      </c>
      <c r="EU51" s="1010">
        <v>5.3380514815792406</v>
      </c>
      <c r="EV51" s="1010">
        <v>7.1719850870110688</v>
      </c>
      <c r="EW51" s="1010">
        <v>13.39384735013328</v>
      </c>
      <c r="EX51" s="1010">
        <v>15.976734978157896</v>
      </c>
      <c r="EY51" s="1010">
        <v>23.263684587122793</v>
      </c>
      <c r="EZ51" s="1010">
        <v>27.106472701972656</v>
      </c>
      <c r="FA51" s="1010">
        <v>23.438590450908283</v>
      </c>
      <c r="FB51" s="1010">
        <v>18.781555791503685</v>
      </c>
      <c r="FC51" s="1010">
        <v>28.219053105174165</v>
      </c>
      <c r="FD51" s="1010">
        <v>29.380459494458837</v>
      </c>
      <c r="FE51" s="1010">
        <v>33.487927328058639</v>
      </c>
      <c r="FF51" s="1010">
        <v>22.788871420745298</v>
      </c>
      <c r="FG51" s="1010">
        <v>25.712443151497229</v>
      </c>
      <c r="FH51" s="1010">
        <v>18.605025786070929</v>
      </c>
      <c r="FI51" s="1010">
        <v>10.941210304551552</v>
      </c>
      <c r="FJ51" s="1010">
        <v>5.1631926033529671</v>
      </c>
      <c r="FK51" s="1010">
        <v>2.702027508490719</v>
      </c>
      <c r="FL51" s="1010">
        <v>2.1358649281660305</v>
      </c>
      <c r="FM51" s="1010">
        <v>7.3574440353019925</v>
      </c>
      <c r="FN51" s="1010">
        <v>5.857195358790289</v>
      </c>
      <c r="FO51" s="1010">
        <v>0.59706639184627386</v>
      </c>
      <c r="FP51" s="1010">
        <v>0.88858753041250371</v>
      </c>
      <c r="FQ51" s="1010">
        <v>0.3290891295349615</v>
      </c>
      <c r="FR51" s="1010">
        <v>5.6083656819248704</v>
      </c>
      <c r="FS51" s="1010">
        <v>7.9443165472830533</v>
      </c>
      <c r="FT51" s="1010">
        <v>16.782287095808833</v>
      </c>
      <c r="FU51" s="1010">
        <v>15.556246358234693</v>
      </c>
      <c r="FV51" s="1010">
        <v>23.35939345410954</v>
      </c>
      <c r="FW51" s="1010">
        <v>21.492889206039955</v>
      </c>
      <c r="FX51" s="1010">
        <v>19.882751134469586</v>
      </c>
      <c r="FY51" s="1010">
        <v>22.070330026725696</v>
      </c>
      <c r="FZ51" s="1010">
        <v>19.814792784481089</v>
      </c>
      <c r="GA51" s="1010">
        <v>20.895627275185987</v>
      </c>
    </row>
    <row r="52" spans="1:183" ht="15.6" customHeight="1">
      <c r="A52" s="975" t="s">
        <v>583</v>
      </c>
      <c r="B52" s="1010">
        <v>20.986909696346469</v>
      </c>
      <c r="C52" s="1010">
        <v>30.695962232983831</v>
      </c>
      <c r="D52" s="1010">
        <v>30.622288087353112</v>
      </c>
      <c r="E52" s="1010">
        <v>36.024571029300233</v>
      </c>
      <c r="F52" s="1010">
        <v>17.730012821156809</v>
      </c>
      <c r="G52" s="1010">
        <v>42.400479880330558</v>
      </c>
      <c r="H52" s="1010">
        <v>51.710933918284894</v>
      </c>
      <c r="I52" s="1010">
        <v>50.616166780455409</v>
      </c>
      <c r="J52" s="1010">
        <v>46.845814328210601</v>
      </c>
      <c r="K52" s="1010">
        <v>57.711217831831618</v>
      </c>
      <c r="L52" s="1010">
        <v>39.30757188707215</v>
      </c>
      <c r="M52" s="1010">
        <v>48.06768632123908</v>
      </c>
      <c r="N52" s="1010">
        <v>68.503192386879746</v>
      </c>
      <c r="O52" s="1010">
        <v>66.688401437952024</v>
      </c>
      <c r="P52" s="1010">
        <v>60.148828661530928</v>
      </c>
      <c r="Q52" s="1010">
        <v>60.905977175336901</v>
      </c>
      <c r="R52" s="1010">
        <v>61.310698390350147</v>
      </c>
      <c r="S52" s="1010">
        <v>39.706427052221407</v>
      </c>
      <c r="T52" s="1010">
        <v>34.917011413499452</v>
      </c>
      <c r="U52" s="1010">
        <v>32.25197886256332</v>
      </c>
      <c r="V52" s="1010">
        <v>37.9001076486202</v>
      </c>
      <c r="W52" s="1010">
        <v>33.062135737960261</v>
      </c>
      <c r="X52" s="1010">
        <v>34.250318301606967</v>
      </c>
      <c r="Y52" s="1010">
        <v>27.004650358898147</v>
      </c>
      <c r="Z52" s="1010">
        <v>23.290807457815543</v>
      </c>
      <c r="AA52" s="1010">
        <v>14.695134214386602</v>
      </c>
      <c r="AB52" s="1010">
        <v>11.719900875206754</v>
      </c>
      <c r="AC52" s="1010">
        <v>11.343704590069596</v>
      </c>
      <c r="AD52" s="1010">
        <v>10.655421666782765</v>
      </c>
      <c r="AE52" s="1010">
        <v>18.912368429302607</v>
      </c>
      <c r="AF52" s="1010">
        <v>18.210145582783248</v>
      </c>
      <c r="AG52" s="1010">
        <v>21.807488776446821</v>
      </c>
      <c r="AH52" s="1010">
        <v>20.924166294887414</v>
      </c>
      <c r="AI52" s="1010">
        <v>29.160639189259552</v>
      </c>
      <c r="AJ52" s="1010">
        <v>21.607974424085608</v>
      </c>
      <c r="AK52" s="1010">
        <v>21.554229336363075</v>
      </c>
      <c r="AL52" s="1010">
        <v>29.61008579154695</v>
      </c>
      <c r="AM52" s="1010">
        <v>28.718530484475064</v>
      </c>
      <c r="AN52" s="1010">
        <v>34.817983405996678</v>
      </c>
      <c r="AO52" s="1010">
        <v>36.978788105733784</v>
      </c>
      <c r="AP52" s="1010">
        <v>28.804498952014246</v>
      </c>
      <c r="AQ52" s="1010">
        <v>41.427300693203684</v>
      </c>
      <c r="AR52" s="1010">
        <v>29.869196647631558</v>
      </c>
      <c r="AS52" s="1010">
        <v>29.06608052936604</v>
      </c>
      <c r="AT52" s="1010">
        <v>23.398837101165665</v>
      </c>
      <c r="AU52" s="1010">
        <v>22.48484803700611</v>
      </c>
      <c r="AV52" s="1010">
        <v>29.089340065223233</v>
      </c>
      <c r="AW52" s="1010">
        <v>24.113693975584539</v>
      </c>
      <c r="AX52" s="1010">
        <v>9.8105643703232914</v>
      </c>
      <c r="AY52" s="1010">
        <v>15.966844032378974</v>
      </c>
      <c r="AZ52" s="1010">
        <v>9.761341984215445</v>
      </c>
      <c r="BA52" s="1010">
        <v>6.2794385954847254</v>
      </c>
      <c r="BB52" s="1010">
        <v>13.350314693397632</v>
      </c>
      <c r="BC52" s="1010">
        <v>-0.51942844465160309</v>
      </c>
      <c r="BD52" s="1010">
        <v>8.7396444864161609</v>
      </c>
      <c r="BE52" s="1010">
        <v>8.5813732910409879</v>
      </c>
      <c r="BF52" s="1010">
        <v>8.8723635755149335</v>
      </c>
      <c r="BG52" s="1010">
        <v>7.7223452667487091</v>
      </c>
      <c r="BH52" s="1010">
        <v>9.1173703339420129</v>
      </c>
      <c r="BI52" s="1010">
        <v>14.023634517406887</v>
      </c>
      <c r="BJ52" s="1010">
        <v>22.54947240250004</v>
      </c>
      <c r="BK52" s="1010">
        <v>18.49345123503625</v>
      </c>
      <c r="BL52" s="1010">
        <v>21.926609834232416</v>
      </c>
      <c r="BM52" s="1010">
        <v>19.827791734887636</v>
      </c>
      <c r="BN52" s="1010">
        <v>21.849585195827302</v>
      </c>
      <c r="BO52" s="1010">
        <v>27.351565768761329</v>
      </c>
      <c r="BP52" s="1010">
        <v>32.051284701543196</v>
      </c>
      <c r="BQ52" s="1010">
        <v>29.590071753223587</v>
      </c>
      <c r="BR52" s="1010">
        <v>28.567632005046629</v>
      </c>
      <c r="BS52" s="1010">
        <v>20.9601953750707</v>
      </c>
      <c r="BT52" s="1010">
        <v>17.427688503945017</v>
      </c>
      <c r="BU52" s="1010">
        <v>19.786275943179138</v>
      </c>
      <c r="BV52" s="1010">
        <v>15.539874974831255</v>
      </c>
      <c r="BW52" s="1010">
        <v>-11.043007623357983</v>
      </c>
      <c r="BX52" s="1010">
        <v>28.898604063192217</v>
      </c>
      <c r="BY52" s="1010">
        <v>31.561237776162461</v>
      </c>
      <c r="BZ52" s="1010">
        <v>31.42021078242594</v>
      </c>
      <c r="CA52" s="1010">
        <v>40.931721805956713</v>
      </c>
      <c r="CB52" s="1010">
        <v>48.209904380937708</v>
      </c>
      <c r="CC52" s="1010">
        <v>55.161645318856394</v>
      </c>
      <c r="CD52" s="1010">
        <v>62.148153505674003</v>
      </c>
      <c r="CE52" s="1010">
        <v>93.674133516145474</v>
      </c>
      <c r="CF52" s="1010">
        <v>61.911418921864119</v>
      </c>
      <c r="CG52" s="1010">
        <v>44.243402409390974</v>
      </c>
      <c r="CH52" s="1010">
        <v>31.444267934465397</v>
      </c>
      <c r="CI52" s="1010">
        <v>85.059142606364176</v>
      </c>
      <c r="CJ52" s="1010">
        <v>45.066480977664973</v>
      </c>
      <c r="CK52" s="1010">
        <v>42.707887599231427</v>
      </c>
      <c r="CL52" s="1010">
        <v>33.243258365967407</v>
      </c>
      <c r="CM52" s="1010">
        <v>30.789370263695808</v>
      </c>
      <c r="CN52" s="1010">
        <v>24.825957885117404</v>
      </c>
      <c r="CO52" s="1010">
        <v>32.499817542979592</v>
      </c>
      <c r="CP52" s="1010">
        <v>31.290271260260479</v>
      </c>
      <c r="CQ52" s="1010">
        <v>18.064380231059779</v>
      </c>
      <c r="CR52" s="1010">
        <v>29.050680495458455</v>
      </c>
      <c r="CS52" s="1010">
        <v>44.239530126839036</v>
      </c>
      <c r="CT52" s="1010">
        <v>67.370448636653222</v>
      </c>
      <c r="CU52" s="1010">
        <v>70.214138451047248</v>
      </c>
      <c r="CV52" s="1010">
        <v>66.688283175857336</v>
      </c>
      <c r="CW52" s="1010">
        <v>54.468726010481895</v>
      </c>
      <c r="CX52" s="1010">
        <v>53.717551158061632</v>
      </c>
      <c r="CY52" s="1010">
        <v>55.355464448154692</v>
      </c>
      <c r="CZ52" s="1010">
        <v>57.258077336673246</v>
      </c>
      <c r="DA52" s="1010">
        <v>50.172202853635213</v>
      </c>
      <c r="DB52" s="1010">
        <v>57.956709237518048</v>
      </c>
      <c r="DC52" s="1010">
        <v>49.306632563897686</v>
      </c>
      <c r="DD52" s="1010">
        <v>42.600920464195525</v>
      </c>
      <c r="DE52" s="1010">
        <v>57.781567756391901</v>
      </c>
      <c r="DF52" s="1010">
        <v>42.379005856691833</v>
      </c>
      <c r="DG52" s="1010">
        <v>29.523377220082633</v>
      </c>
      <c r="DH52" s="1010">
        <v>12.497566084526632</v>
      </c>
      <c r="DI52" s="1010">
        <v>15.322232013194407</v>
      </c>
      <c r="DJ52" s="1010">
        <v>15.560506356436457</v>
      </c>
      <c r="DK52" s="1010">
        <v>14.199865456991937</v>
      </c>
      <c r="DL52" s="1010">
        <v>10.186034129155313</v>
      </c>
      <c r="DM52" s="1010">
        <v>13.67720003775997</v>
      </c>
      <c r="DN52" s="1010">
        <v>5.560117411939113</v>
      </c>
      <c r="DO52" s="1010">
        <v>18.856146866548048</v>
      </c>
      <c r="DP52" s="1010">
        <v>22.086169291777843</v>
      </c>
      <c r="DQ52" s="1010">
        <v>17.604677991638418</v>
      </c>
      <c r="DR52" s="1010">
        <v>12.39868233363101</v>
      </c>
      <c r="DS52" s="1010">
        <v>18.757530761028505</v>
      </c>
      <c r="DT52" s="1010">
        <v>22.510967487147536</v>
      </c>
      <c r="DU52" s="1010">
        <v>21.902874639717599</v>
      </c>
      <c r="DV52" s="1010">
        <v>23.378409334306291</v>
      </c>
      <c r="DW52" s="1010">
        <v>19.482939261433636</v>
      </c>
      <c r="DX52" s="1010">
        <v>23.084639959561141</v>
      </c>
      <c r="DY52" s="1010">
        <v>21.585748699403293</v>
      </c>
      <c r="DZ52" s="1010">
        <v>18.674222568916463</v>
      </c>
      <c r="EA52" s="1010">
        <v>13.247733882512742</v>
      </c>
      <c r="EB52" s="1010">
        <v>8.8196479570799369</v>
      </c>
      <c r="EC52" s="1010">
        <v>6.9096462522067084</v>
      </c>
      <c r="ED52" s="1010">
        <v>10.67501531085667</v>
      </c>
      <c r="EE52" s="1010">
        <v>7.4404663287421542</v>
      </c>
      <c r="EF52" s="1010">
        <v>5.7179800417214057</v>
      </c>
      <c r="EG52" s="1010">
        <v>8.4435642970082618</v>
      </c>
      <c r="EH52" s="1010">
        <v>11.403330645875663</v>
      </c>
      <c r="EI52" s="1010">
        <v>12.231790577753312</v>
      </c>
      <c r="EJ52" s="1010">
        <v>13.232628942373131</v>
      </c>
      <c r="EK52" s="1010">
        <v>8.5704431910480015</v>
      </c>
      <c r="EL52" s="1010">
        <v>12.412620616356564</v>
      </c>
      <c r="EM52" s="1010">
        <v>8.4447746742185075</v>
      </c>
      <c r="EN52" s="1010">
        <v>9.5826475873451695</v>
      </c>
      <c r="EO52" s="1010">
        <v>15.426311004684639</v>
      </c>
      <c r="EP52" s="1010">
        <v>18.974720805995062</v>
      </c>
      <c r="EQ52" s="1010">
        <v>13.4370796641404</v>
      </c>
      <c r="ER52" s="1010">
        <v>13.878515608721488</v>
      </c>
      <c r="ES52" s="1010">
        <v>11.814709406605559</v>
      </c>
      <c r="ET52" s="1010">
        <v>13.489677846287238</v>
      </c>
      <c r="EU52" s="1010">
        <v>10.770229108614593</v>
      </c>
      <c r="EV52" s="1010">
        <v>8.09693513189554</v>
      </c>
      <c r="EW52" s="1010">
        <v>10.089908520972438</v>
      </c>
      <c r="EX52" s="1010">
        <v>11.46915187173842</v>
      </c>
      <c r="EY52" s="1010">
        <v>18.293687297857662</v>
      </c>
      <c r="EZ52" s="1010">
        <v>23.359715611894117</v>
      </c>
      <c r="FA52" s="1010">
        <v>16.389325640790084</v>
      </c>
      <c r="FB52" s="1010">
        <v>11.290923186058629</v>
      </c>
      <c r="FC52" s="1010">
        <v>18.198843657304057</v>
      </c>
      <c r="FD52" s="1010">
        <v>18.070982435576273</v>
      </c>
      <c r="FE52" s="1010">
        <v>17.509478401543191</v>
      </c>
      <c r="FF52" s="1010">
        <v>13.385978305137117</v>
      </c>
      <c r="FG52" s="1010">
        <v>15.650106026852695</v>
      </c>
      <c r="FH52" s="1010">
        <v>10.595566304559753</v>
      </c>
      <c r="FI52" s="1010">
        <v>6.1683597293347781</v>
      </c>
      <c r="FJ52" s="1010">
        <v>2.1128922343856043</v>
      </c>
      <c r="FK52" s="1010">
        <v>0.9042719948103416</v>
      </c>
      <c r="FL52" s="1010">
        <v>-2.1765454711281733</v>
      </c>
      <c r="FM52" s="1010">
        <v>1.3247096313996569</v>
      </c>
      <c r="FN52" s="1010">
        <v>1.2104254536744699</v>
      </c>
      <c r="FO52" s="1010">
        <v>-0.79400897288841898</v>
      </c>
      <c r="FP52" s="1010">
        <v>0.44507060167944018</v>
      </c>
      <c r="FQ52" s="1010">
        <v>2.6009786327712066</v>
      </c>
      <c r="FR52" s="1010">
        <v>4.749344879306677</v>
      </c>
      <c r="FS52" s="1010">
        <v>3.7096393052841421</v>
      </c>
      <c r="FT52" s="1010">
        <v>12.542821917235337</v>
      </c>
      <c r="FU52" s="1010">
        <v>12.011329375002225</v>
      </c>
      <c r="FV52" s="1010">
        <v>17.072295812570101</v>
      </c>
      <c r="FW52" s="1010">
        <v>13.961765046878941</v>
      </c>
      <c r="FX52" s="1010">
        <v>13.313855225003937</v>
      </c>
      <c r="FY52" s="1010">
        <v>7.1994759816143779</v>
      </c>
      <c r="FZ52" s="1010">
        <v>8.442073561566799</v>
      </c>
      <c r="GA52" s="1010">
        <v>7.2404666946103724</v>
      </c>
    </row>
    <row r="53" spans="1:183">
      <c r="A53" s="975" t="s">
        <v>585</v>
      </c>
      <c r="B53" s="1011"/>
      <c r="C53" s="1011"/>
      <c r="D53" s="1011"/>
      <c r="E53" s="1011"/>
      <c r="F53" s="1011"/>
      <c r="G53" s="1011"/>
      <c r="H53" s="1011"/>
      <c r="I53" s="1011"/>
      <c r="J53" s="1011"/>
      <c r="K53" s="1011"/>
      <c r="L53" s="1011"/>
      <c r="M53" s="1011"/>
      <c r="N53" s="1011"/>
      <c r="O53" s="1011"/>
      <c r="P53" s="1011"/>
      <c r="Q53" s="1011"/>
      <c r="R53" s="1011"/>
      <c r="S53" s="1011"/>
      <c r="T53" s="1011"/>
      <c r="U53" s="1011"/>
      <c r="V53" s="1011"/>
      <c r="W53" s="1011"/>
      <c r="X53" s="1011"/>
      <c r="Y53" s="1011"/>
      <c r="Z53" s="1011"/>
      <c r="AA53" s="1011"/>
      <c r="AB53" s="1011"/>
      <c r="AC53" s="1011"/>
      <c r="AD53" s="1011"/>
      <c r="AE53" s="1011"/>
      <c r="AF53" s="1011"/>
      <c r="AG53" s="1011"/>
      <c r="AH53" s="1011"/>
      <c r="AI53" s="1011"/>
      <c r="AJ53" s="1011"/>
      <c r="AK53" s="1011"/>
      <c r="AL53" s="1011"/>
      <c r="AM53" s="1011"/>
      <c r="AN53" s="1011"/>
      <c r="AO53" s="1011"/>
      <c r="AP53" s="1011"/>
      <c r="AQ53" s="1011"/>
      <c r="AR53" s="1011"/>
      <c r="AS53" s="1011"/>
      <c r="AT53" s="1011"/>
      <c r="AU53" s="1011"/>
      <c r="AV53" s="1011"/>
      <c r="AW53" s="1011"/>
      <c r="AX53" s="1011"/>
      <c r="AY53" s="1011"/>
      <c r="AZ53" s="1011"/>
      <c r="BA53" s="1011"/>
      <c r="BB53" s="1011"/>
      <c r="BC53" s="1011"/>
      <c r="BD53" s="1011"/>
      <c r="BE53" s="1011"/>
      <c r="BF53" s="1011"/>
      <c r="BG53" s="1011"/>
      <c r="BH53" s="1011"/>
      <c r="BI53" s="1011"/>
      <c r="BJ53" s="1011"/>
      <c r="BK53" s="1011"/>
      <c r="BL53" s="1011"/>
      <c r="BM53" s="1011"/>
      <c r="BN53" s="1011"/>
      <c r="BO53" s="1011"/>
      <c r="BP53" s="1011"/>
      <c r="BQ53" s="1011"/>
      <c r="BR53" s="1011"/>
      <c r="BS53" s="1011"/>
      <c r="BT53" s="1011"/>
      <c r="BU53" s="1011"/>
      <c r="BV53" s="1011"/>
      <c r="BW53" s="1011"/>
      <c r="BX53" s="1011"/>
      <c r="BY53" s="1011"/>
      <c r="BZ53" s="1011"/>
      <c r="CA53" s="1011"/>
      <c r="CB53" s="1011"/>
      <c r="CC53" s="1011"/>
      <c r="CD53" s="1011"/>
      <c r="CE53" s="1011"/>
      <c r="CF53" s="1011"/>
      <c r="CG53" s="1011"/>
      <c r="CH53" s="1011"/>
      <c r="CI53" s="1011"/>
      <c r="CJ53" s="1011"/>
      <c r="CK53" s="1011"/>
      <c r="CL53" s="1011"/>
      <c r="CM53" s="1011"/>
      <c r="CN53" s="1011"/>
      <c r="CO53" s="1011"/>
      <c r="CP53" s="1011"/>
      <c r="CQ53" s="1011"/>
      <c r="CR53" s="1011"/>
      <c r="CS53" s="1011"/>
      <c r="CT53" s="1011"/>
      <c r="CU53" s="1011"/>
      <c r="CV53" s="1011"/>
      <c r="CW53" s="1011"/>
      <c r="CX53" s="1011"/>
      <c r="CY53" s="1011"/>
      <c r="CZ53" s="1011"/>
      <c r="DA53" s="1011"/>
      <c r="DB53" s="1011"/>
      <c r="DC53" s="1011"/>
      <c r="DD53" s="1011"/>
      <c r="DE53" s="1011"/>
      <c r="DF53" s="1011"/>
      <c r="DG53" s="1011"/>
      <c r="DH53" s="1011"/>
      <c r="DI53" s="1011"/>
      <c r="DJ53" s="1011"/>
      <c r="DK53" s="1011"/>
      <c r="DL53" s="1011"/>
      <c r="DM53" s="1011"/>
      <c r="DN53" s="1011"/>
      <c r="DO53" s="1011"/>
      <c r="DP53" s="1011"/>
      <c r="DQ53" s="1011"/>
      <c r="DR53" s="1011">
        <v>-115.92342580301802</v>
      </c>
      <c r="DS53" s="1011">
        <v>-99.366770368499715</v>
      </c>
      <c r="DT53" s="1011">
        <v>-87.212892851965591</v>
      </c>
      <c r="DU53" s="1011">
        <v>-89.890879213391671</v>
      </c>
      <c r="DV53" s="1011">
        <v>-101.12295468338513</v>
      </c>
      <c r="DW53" s="1011">
        <v>-94.342857933996626</v>
      </c>
      <c r="DX53" s="1011">
        <v>-91.527024140725104</v>
      </c>
      <c r="DY53" s="1011">
        <v>-61.008503797010533</v>
      </c>
      <c r="DZ53" s="1011">
        <v>-76.597088071551582</v>
      </c>
      <c r="EA53" s="1011">
        <v>-76.606703215655386</v>
      </c>
      <c r="EB53" s="1011">
        <v>-80.924957835913148</v>
      </c>
      <c r="EC53" s="1011">
        <v>-60.751078460574284</v>
      </c>
      <c r="ED53" s="1011">
        <v>-75.701376447668579</v>
      </c>
      <c r="EE53" s="1011">
        <v>-85.183042608916878</v>
      </c>
      <c r="EF53" s="1011">
        <v>-73.070305260802186</v>
      </c>
      <c r="EG53" s="1011">
        <v>-53.109141319633359</v>
      </c>
      <c r="EH53" s="1011">
        <v>-42.149682318322192</v>
      </c>
      <c r="EI53" s="1011">
        <v>-18.811152053034466</v>
      </c>
      <c r="EJ53" s="1011">
        <v>18.192772697913327</v>
      </c>
      <c r="EK53" s="1011">
        <v>62.21931921509924</v>
      </c>
      <c r="EL53" s="1011">
        <v>91.73562880171194</v>
      </c>
      <c r="EM53" s="1011">
        <v>48.805540521081738</v>
      </c>
      <c r="EN53" s="1011">
        <v>105.64965617566695</v>
      </c>
      <c r="EO53" s="1011">
        <v>249.23919490343002</v>
      </c>
      <c r="EP53" s="1011">
        <v>-88.9916261890437</v>
      </c>
      <c r="EQ53" s="1011">
        <v>-95.769104504389773</v>
      </c>
      <c r="ER53" s="1011">
        <v>-75.249829527815479</v>
      </c>
      <c r="ES53" s="1011">
        <v>-76.759684828684925</v>
      </c>
      <c r="ET53" s="1011">
        <v>-71.62764053123135</v>
      </c>
      <c r="EU53" s="1011">
        <v>-78.442168111463403</v>
      </c>
      <c r="EV53" s="1011">
        <v>-88.190327140947957</v>
      </c>
      <c r="EW53" s="1011">
        <v>-87.570282447089383</v>
      </c>
      <c r="EX53" s="1011">
        <v>-75.586482795099826</v>
      </c>
      <c r="EY53" s="1011">
        <v>-42.455630952110077</v>
      </c>
      <c r="EZ53" s="1011">
        <v>-20.65734459508414</v>
      </c>
      <c r="FA53" s="1011">
        <v>-36.816507876897788</v>
      </c>
      <c r="FB53" s="1011">
        <v>-92.703132257946663</v>
      </c>
      <c r="FC53" s="1011">
        <v>-67.12809980859636</v>
      </c>
      <c r="FD53" s="1011">
        <v>-61.890409029691064</v>
      </c>
      <c r="FE53" s="1011">
        <v>-48.117592411031723</v>
      </c>
      <c r="FF53" s="1011">
        <v>-47.698096872487561</v>
      </c>
      <c r="FG53" s="1011">
        <v>-48.699765653954195</v>
      </c>
      <c r="FH53" s="1011">
        <v>-36.482369200682477</v>
      </c>
      <c r="FI53" s="1011">
        <v>-57.507749642018609</v>
      </c>
      <c r="FJ53" s="1011">
        <v>-71.903250858384226</v>
      </c>
      <c r="FK53" s="1011">
        <v>-53.388415732520315</v>
      </c>
      <c r="FL53" s="1011">
        <v>-39.170958436304517</v>
      </c>
      <c r="FM53" s="1011">
        <v>-0.1991095575333475</v>
      </c>
      <c r="FN53" s="1011">
        <v>-113.70890079877161</v>
      </c>
      <c r="FO53" s="1011">
        <v>-131.00906798014586</v>
      </c>
      <c r="FP53" s="1011">
        <v>-123.16256365776661</v>
      </c>
      <c r="FQ53" s="1011">
        <v>-119.1152491241634</v>
      </c>
      <c r="FR53" s="1011">
        <v>-117.38919127631289</v>
      </c>
      <c r="FS53" s="1011">
        <v>-101.77815309010685</v>
      </c>
      <c r="FT53" s="1011">
        <v>-81.233502812715187</v>
      </c>
      <c r="FU53" s="1011">
        <v>-91.105038080474031</v>
      </c>
      <c r="FV53" s="1011">
        <v>-77.131377224942227</v>
      </c>
      <c r="FW53" s="1011">
        <v>-99.739826621741287</v>
      </c>
      <c r="FX53" s="1011">
        <v>-98.614736206879016</v>
      </c>
      <c r="FY53" s="1011">
        <v>-113.17854583734989</v>
      </c>
      <c r="FZ53" s="1011">
        <v>196.45379793706346</v>
      </c>
      <c r="GA53" s="1011">
        <v>97.98609211696153</v>
      </c>
    </row>
    <row r="54" spans="1:183" ht="16.5" thickBot="1">
      <c r="A54" s="987" t="s">
        <v>586</v>
      </c>
      <c r="B54" s="1012"/>
      <c r="C54" s="1012"/>
      <c r="D54" s="1012"/>
      <c r="E54" s="1012"/>
      <c r="F54" s="1012"/>
      <c r="G54" s="1012"/>
      <c r="H54" s="1012"/>
      <c r="I54" s="1012"/>
      <c r="J54" s="1012"/>
      <c r="K54" s="1012"/>
      <c r="L54" s="1012"/>
      <c r="M54" s="1012"/>
      <c r="N54" s="1012"/>
      <c r="O54" s="1012"/>
      <c r="P54" s="1012"/>
      <c r="Q54" s="1012"/>
      <c r="R54" s="1012"/>
      <c r="S54" s="1012"/>
      <c r="T54" s="1012"/>
      <c r="U54" s="1012"/>
      <c r="V54" s="1012"/>
      <c r="W54" s="1012"/>
      <c r="X54" s="1012"/>
      <c r="Y54" s="1012"/>
      <c r="Z54" s="1012"/>
      <c r="AA54" s="1012"/>
      <c r="AB54" s="1012"/>
      <c r="AC54" s="1012"/>
      <c r="AD54" s="1012"/>
      <c r="AE54" s="1012"/>
      <c r="AF54" s="1012"/>
      <c r="AG54" s="1012"/>
      <c r="AH54" s="1012"/>
      <c r="AI54" s="1012"/>
      <c r="AJ54" s="1012"/>
      <c r="AK54" s="1012"/>
      <c r="AL54" s="1012"/>
      <c r="AM54" s="1012"/>
      <c r="AN54" s="1012"/>
      <c r="AO54" s="1012"/>
      <c r="AP54" s="1012"/>
      <c r="AQ54" s="1012"/>
      <c r="AR54" s="1012"/>
      <c r="AS54" s="1012"/>
      <c r="AT54" s="1012"/>
      <c r="AU54" s="1012"/>
      <c r="AV54" s="1012"/>
      <c r="AW54" s="1012"/>
      <c r="AX54" s="1012"/>
      <c r="AY54" s="1012"/>
      <c r="AZ54" s="1012"/>
      <c r="BA54" s="1012"/>
      <c r="BB54" s="1012"/>
      <c r="BC54" s="1012"/>
      <c r="BD54" s="1012"/>
      <c r="BE54" s="1012"/>
      <c r="BF54" s="1012"/>
      <c r="BG54" s="1012"/>
      <c r="BH54" s="1012"/>
      <c r="BI54" s="1012"/>
      <c r="BJ54" s="1012"/>
      <c r="BK54" s="1012"/>
      <c r="BL54" s="1012"/>
      <c r="BM54" s="1012"/>
      <c r="BN54" s="1012"/>
      <c r="BO54" s="1012"/>
      <c r="BP54" s="1012"/>
      <c r="BQ54" s="1012"/>
      <c r="BR54" s="1012"/>
      <c r="BS54" s="1012"/>
      <c r="BT54" s="1012"/>
      <c r="BU54" s="1012"/>
      <c r="BV54" s="1012"/>
      <c r="BW54" s="1012"/>
      <c r="BX54" s="1012"/>
      <c r="BY54" s="1012"/>
      <c r="BZ54" s="1012"/>
      <c r="CA54" s="1012"/>
      <c r="CB54" s="1012"/>
      <c r="CC54" s="1012"/>
      <c r="CD54" s="1012"/>
      <c r="CE54" s="1012"/>
      <c r="CF54" s="1012"/>
      <c r="CG54" s="1012"/>
      <c r="CH54" s="1012"/>
      <c r="CI54" s="1012"/>
      <c r="CJ54" s="1012"/>
      <c r="CK54" s="1012"/>
      <c r="CL54" s="1012"/>
      <c r="CM54" s="1012"/>
      <c r="CN54" s="1012"/>
      <c r="CO54" s="1012"/>
      <c r="CP54" s="1012"/>
      <c r="CQ54" s="1012"/>
      <c r="CR54" s="1012"/>
      <c r="CS54" s="1012"/>
      <c r="CT54" s="1012"/>
      <c r="CU54" s="1012"/>
      <c r="CV54" s="1012"/>
      <c r="CW54" s="1012"/>
      <c r="CX54" s="1012"/>
      <c r="CY54" s="1012"/>
      <c r="CZ54" s="1012"/>
      <c r="DA54" s="1012"/>
      <c r="DB54" s="1012"/>
      <c r="DC54" s="1012"/>
      <c r="DD54" s="1012"/>
      <c r="DE54" s="1012"/>
      <c r="DF54" s="1012"/>
      <c r="DG54" s="1012"/>
      <c r="DH54" s="1012"/>
      <c r="DI54" s="1012"/>
      <c r="DJ54" s="1012"/>
      <c r="DK54" s="1012"/>
      <c r="DL54" s="1012"/>
      <c r="DM54" s="1012"/>
      <c r="DN54" s="1012"/>
      <c r="DO54" s="1012"/>
      <c r="DP54" s="1012"/>
      <c r="DQ54" s="1012"/>
      <c r="DR54" s="1012"/>
      <c r="DS54" s="1012"/>
      <c r="DT54" s="1012"/>
      <c r="DU54" s="1012"/>
      <c r="DV54" s="1012"/>
      <c r="DW54" s="1012"/>
      <c r="DX54" s="1012"/>
      <c r="DY54" s="1012"/>
      <c r="DZ54" s="1012"/>
      <c r="EA54" s="1012"/>
      <c r="EB54" s="1012"/>
      <c r="EC54" s="1012">
        <v>6.9096462522067084</v>
      </c>
      <c r="ED54" s="1012">
        <v>11.839773002265215</v>
      </c>
      <c r="EE54" s="1012">
        <v>7.8839196296104888</v>
      </c>
      <c r="EF54" s="1012">
        <v>6.5014782045743278</v>
      </c>
      <c r="EG54" s="1012">
        <v>8.4435642970082618</v>
      </c>
      <c r="EH54" s="1012">
        <v>11.403330645875663</v>
      </c>
      <c r="EI54" s="1012">
        <v>11.793751901995819</v>
      </c>
      <c r="EJ54" s="1012">
        <v>13.941048603827282</v>
      </c>
      <c r="EK54" s="1012">
        <v>11.255942403024498</v>
      </c>
      <c r="EL54" s="1012">
        <v>16.28246151982508</v>
      </c>
      <c r="EM54" s="1012">
        <v>13.238510082563197</v>
      </c>
      <c r="EN54" s="1012">
        <v>18.134087031334705</v>
      </c>
      <c r="EO54" s="1012">
        <v>24.131192941881736</v>
      </c>
      <c r="EP54" s="1012">
        <v>25.324543323979114</v>
      </c>
      <c r="EQ54" s="1012">
        <v>24.127710978025036</v>
      </c>
      <c r="ER54" s="1012">
        <v>29.141938297060797</v>
      </c>
      <c r="ES54" s="1012">
        <v>26.978579037911629</v>
      </c>
      <c r="ET54" s="1012">
        <v>27.532162974651463</v>
      </c>
      <c r="EU54" s="1012">
        <v>23.651992335627707</v>
      </c>
      <c r="EV54" s="1012">
        <v>18.029577762762198</v>
      </c>
      <c r="EW54" s="1012">
        <v>14.967929000183856</v>
      </c>
      <c r="EX54" s="1012">
        <v>16.067220500151361</v>
      </c>
      <c r="EY54" s="1012">
        <v>28.188017097290185</v>
      </c>
      <c r="EZ54" s="1012">
        <v>29.496712439412725</v>
      </c>
      <c r="FA54" s="1012">
        <v>15.246930391644444</v>
      </c>
      <c r="FB54" s="1012">
        <v>13.513672082701428</v>
      </c>
      <c r="FC54" s="1012">
        <v>19.79993941863421</v>
      </c>
      <c r="FD54" s="1012">
        <v>15.07078677019417</v>
      </c>
      <c r="FE54" s="1012">
        <v>17.75936942670667</v>
      </c>
      <c r="FF54" s="1012">
        <v>16.463448261258325</v>
      </c>
      <c r="FG54" s="1012">
        <v>18.116595588236837</v>
      </c>
      <c r="FH54" s="1012">
        <v>22.905429343978241</v>
      </c>
      <c r="FI54" s="1012">
        <v>19.139975790403714</v>
      </c>
      <c r="FJ54" s="1012">
        <v>13.497534628121359</v>
      </c>
      <c r="FK54" s="1012">
        <v>8.3866197919862504</v>
      </c>
      <c r="FL54" s="1012">
        <v>5.6982441280540721</v>
      </c>
      <c r="FM54" s="1012">
        <v>15.216572296004223</v>
      </c>
      <c r="FN54" s="1012">
        <v>11.571835414175744</v>
      </c>
      <c r="FO54" s="1012">
        <v>4.5405332050045715</v>
      </c>
      <c r="FP54" s="1012">
        <v>5.0516382111307507</v>
      </c>
      <c r="FQ54" s="1012">
        <v>3.6648988671507152</v>
      </c>
      <c r="FR54" s="1012">
        <v>3.8837547639238705</v>
      </c>
      <c r="FS54" s="1012">
        <v>6.5692847721736651</v>
      </c>
      <c r="FT54" s="1012">
        <v>8.0432777287465704</v>
      </c>
      <c r="FU54" s="1012">
        <v>9.6707305505829062</v>
      </c>
      <c r="FV54" s="1012">
        <v>14.328205611595516</v>
      </c>
      <c r="FW54" s="1012">
        <v>7.6142200050541833</v>
      </c>
      <c r="FX54" s="1012">
        <v>5.6599406188220449</v>
      </c>
      <c r="FY54" s="1012">
        <v>-2.0053229549024012</v>
      </c>
      <c r="FZ54" s="1012">
        <v>2.0182255218108436</v>
      </c>
      <c r="GA54" s="1012">
        <v>2.8060213959154163</v>
      </c>
    </row>
    <row r="55" spans="1:183" ht="16.5" thickTop="1"/>
    <row r="56" spans="1:183" ht="14.25">
      <c r="A56" s="998" t="s">
        <v>623</v>
      </c>
    </row>
    <row r="57" spans="1:183" ht="14.25">
      <c r="A57" s="1515" t="s">
        <v>1222</v>
      </c>
    </row>
    <row r="58" spans="1:183" ht="14.25">
      <c r="A58" s="998" t="s">
        <v>314</v>
      </c>
    </row>
    <row r="59" spans="1:183" ht="14.25">
      <c r="A59" s="998"/>
    </row>
  </sheetData>
  <hyperlinks>
    <hyperlink ref="A1" location="Menu!A1" display="Return to Menu"/>
  </hyperlinks>
  <pageMargins left="0.45866141700000002" right="0.118110236220472" top="0.29370078740157501" bottom="0.196850393700787" header="0.23622047244094499" footer="0.511811023622047"/>
  <pageSetup paperSize="9" scale="50" firstPageNumber="175" fitToWidth="4" fitToHeight="4" orientation="landscape" useFirstPageNumber="1" r:id="rId1"/>
  <headerFooter alignWithMargins="0"/>
  <colBreaks count="4" manualBreakCount="4">
    <brk id="115" max="55" man="1"/>
    <brk id="132" max="55" man="1"/>
    <brk id="150" max="55" man="1"/>
    <brk id="166" max="5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9"/>
  <sheetViews>
    <sheetView view="pageBreakPreview" zoomScale="80" zoomScaleNormal="100" zoomScaleSheetLayoutView="80" workbookViewId="0">
      <pane xSplit="1" ySplit="3" topLeftCell="B12" activePane="bottomRight" state="frozen"/>
      <selection activeCell="E35" sqref="E35"/>
      <selection pane="topRight" activeCell="E35" sqref="E35"/>
      <selection pane="bottomLeft" activeCell="E35" sqref="E35"/>
      <selection pane="bottomRight"/>
    </sheetView>
  </sheetViews>
  <sheetFormatPr defaultRowHeight="12.75"/>
  <cols>
    <col min="1" max="1" width="15.140625" style="910" customWidth="1"/>
    <col min="2" max="3" width="19.42578125" style="910" customWidth="1"/>
    <col min="4" max="4" width="23.7109375" style="910" customWidth="1"/>
    <col min="5" max="9" width="19.42578125" style="910" customWidth="1"/>
    <col min="10" max="10" width="10.5703125" style="910" customWidth="1"/>
    <col min="11" max="256" width="9.140625" style="910"/>
    <col min="257" max="257" width="15.140625" style="910" customWidth="1"/>
    <col min="258" max="259" width="19.42578125" style="910" customWidth="1"/>
    <col min="260" max="260" width="23.7109375" style="910" customWidth="1"/>
    <col min="261" max="265" width="19.42578125" style="910" customWidth="1"/>
    <col min="266" max="266" width="10.5703125" style="910" customWidth="1"/>
    <col min="267" max="512" width="9.140625" style="910"/>
    <col min="513" max="513" width="15.140625" style="910" customWidth="1"/>
    <col min="514" max="515" width="19.42578125" style="910" customWidth="1"/>
    <col min="516" max="516" width="23.7109375" style="910" customWidth="1"/>
    <col min="517" max="521" width="19.42578125" style="910" customWidth="1"/>
    <col min="522" max="522" width="10.5703125" style="910" customWidth="1"/>
    <col min="523" max="768" width="9.140625" style="910"/>
    <col min="769" max="769" width="15.140625" style="910" customWidth="1"/>
    <col min="770" max="771" width="19.42578125" style="910" customWidth="1"/>
    <col min="772" max="772" width="23.7109375" style="910" customWidth="1"/>
    <col min="773" max="777" width="19.42578125" style="910" customWidth="1"/>
    <col min="778" max="778" width="10.5703125" style="910" customWidth="1"/>
    <col min="779" max="1024" width="9.140625" style="910"/>
    <col min="1025" max="1025" width="15.140625" style="910" customWidth="1"/>
    <col min="1026" max="1027" width="19.42578125" style="910" customWidth="1"/>
    <col min="1028" max="1028" width="23.7109375" style="910" customWidth="1"/>
    <col min="1029" max="1033" width="19.42578125" style="910" customWidth="1"/>
    <col min="1034" max="1034" width="10.5703125" style="910" customWidth="1"/>
    <col min="1035" max="1280" width="9.140625" style="910"/>
    <col min="1281" max="1281" width="15.140625" style="910" customWidth="1"/>
    <col min="1282" max="1283" width="19.42578125" style="910" customWidth="1"/>
    <col min="1284" max="1284" width="23.7109375" style="910" customWidth="1"/>
    <col min="1285" max="1289" width="19.42578125" style="910" customWidth="1"/>
    <col min="1290" max="1290" width="10.5703125" style="910" customWidth="1"/>
    <col min="1291" max="1536" width="9.140625" style="910"/>
    <col min="1537" max="1537" width="15.140625" style="910" customWidth="1"/>
    <col min="1538" max="1539" width="19.42578125" style="910" customWidth="1"/>
    <col min="1540" max="1540" width="23.7109375" style="910" customWidth="1"/>
    <col min="1541" max="1545" width="19.42578125" style="910" customWidth="1"/>
    <col min="1546" max="1546" width="10.5703125" style="910" customWidth="1"/>
    <col min="1547" max="1792" width="9.140625" style="910"/>
    <col min="1793" max="1793" width="15.140625" style="910" customWidth="1"/>
    <col min="1794" max="1795" width="19.42578125" style="910" customWidth="1"/>
    <col min="1796" max="1796" width="23.7109375" style="910" customWidth="1"/>
    <col min="1797" max="1801" width="19.42578125" style="910" customWidth="1"/>
    <col min="1802" max="1802" width="10.5703125" style="910" customWidth="1"/>
    <col min="1803" max="2048" width="9.140625" style="910"/>
    <col min="2049" max="2049" width="15.140625" style="910" customWidth="1"/>
    <col min="2050" max="2051" width="19.42578125" style="910" customWidth="1"/>
    <col min="2052" max="2052" width="23.7109375" style="910" customWidth="1"/>
    <col min="2053" max="2057" width="19.42578125" style="910" customWidth="1"/>
    <col min="2058" max="2058" width="10.5703125" style="910" customWidth="1"/>
    <col min="2059" max="2304" width="9.140625" style="910"/>
    <col min="2305" max="2305" width="15.140625" style="910" customWidth="1"/>
    <col min="2306" max="2307" width="19.42578125" style="910" customWidth="1"/>
    <col min="2308" max="2308" width="23.7109375" style="910" customWidth="1"/>
    <col min="2309" max="2313" width="19.42578125" style="910" customWidth="1"/>
    <col min="2314" max="2314" width="10.5703125" style="910" customWidth="1"/>
    <col min="2315" max="2560" width="9.140625" style="910"/>
    <col min="2561" max="2561" width="15.140625" style="910" customWidth="1"/>
    <col min="2562" max="2563" width="19.42578125" style="910" customWidth="1"/>
    <col min="2564" max="2564" width="23.7109375" style="910" customWidth="1"/>
    <col min="2565" max="2569" width="19.42578125" style="910" customWidth="1"/>
    <col min="2570" max="2570" width="10.5703125" style="910" customWidth="1"/>
    <col min="2571" max="2816" width="9.140625" style="910"/>
    <col min="2817" max="2817" width="15.140625" style="910" customWidth="1"/>
    <col min="2818" max="2819" width="19.42578125" style="910" customWidth="1"/>
    <col min="2820" max="2820" width="23.7109375" style="910" customWidth="1"/>
    <col min="2821" max="2825" width="19.42578125" style="910" customWidth="1"/>
    <col min="2826" max="2826" width="10.5703125" style="910" customWidth="1"/>
    <col min="2827" max="3072" width="9.140625" style="910"/>
    <col min="3073" max="3073" width="15.140625" style="910" customWidth="1"/>
    <col min="3074" max="3075" width="19.42578125" style="910" customWidth="1"/>
    <col min="3076" max="3076" width="23.7109375" style="910" customWidth="1"/>
    <col min="3077" max="3081" width="19.42578125" style="910" customWidth="1"/>
    <col min="3082" max="3082" width="10.5703125" style="910" customWidth="1"/>
    <col min="3083" max="3328" width="9.140625" style="910"/>
    <col min="3329" max="3329" width="15.140625" style="910" customWidth="1"/>
    <col min="3330" max="3331" width="19.42578125" style="910" customWidth="1"/>
    <col min="3332" max="3332" width="23.7109375" style="910" customWidth="1"/>
    <col min="3333" max="3337" width="19.42578125" style="910" customWidth="1"/>
    <col min="3338" max="3338" width="10.5703125" style="910" customWidth="1"/>
    <col min="3339" max="3584" width="9.140625" style="910"/>
    <col min="3585" max="3585" width="15.140625" style="910" customWidth="1"/>
    <col min="3586" max="3587" width="19.42578125" style="910" customWidth="1"/>
    <col min="3588" max="3588" width="23.7109375" style="910" customWidth="1"/>
    <col min="3589" max="3593" width="19.42578125" style="910" customWidth="1"/>
    <col min="3594" max="3594" width="10.5703125" style="910" customWidth="1"/>
    <col min="3595" max="3840" width="9.140625" style="910"/>
    <col min="3841" max="3841" width="15.140625" style="910" customWidth="1"/>
    <col min="3842" max="3843" width="19.42578125" style="910" customWidth="1"/>
    <col min="3844" max="3844" width="23.7109375" style="910" customWidth="1"/>
    <col min="3845" max="3849" width="19.42578125" style="910" customWidth="1"/>
    <col min="3850" max="3850" width="10.5703125" style="910" customWidth="1"/>
    <col min="3851" max="4096" width="9.140625" style="910"/>
    <col min="4097" max="4097" width="15.140625" style="910" customWidth="1"/>
    <col min="4098" max="4099" width="19.42578125" style="910" customWidth="1"/>
    <col min="4100" max="4100" width="23.7109375" style="910" customWidth="1"/>
    <col min="4101" max="4105" width="19.42578125" style="910" customWidth="1"/>
    <col min="4106" max="4106" width="10.5703125" style="910" customWidth="1"/>
    <col min="4107" max="4352" width="9.140625" style="910"/>
    <col min="4353" max="4353" width="15.140625" style="910" customWidth="1"/>
    <col min="4354" max="4355" width="19.42578125" style="910" customWidth="1"/>
    <col min="4356" max="4356" width="23.7109375" style="910" customWidth="1"/>
    <col min="4357" max="4361" width="19.42578125" style="910" customWidth="1"/>
    <col min="4362" max="4362" width="10.5703125" style="910" customWidth="1"/>
    <col min="4363" max="4608" width="9.140625" style="910"/>
    <col min="4609" max="4609" width="15.140625" style="910" customWidth="1"/>
    <col min="4610" max="4611" width="19.42578125" style="910" customWidth="1"/>
    <col min="4612" max="4612" width="23.7109375" style="910" customWidth="1"/>
    <col min="4613" max="4617" width="19.42578125" style="910" customWidth="1"/>
    <col min="4618" max="4618" width="10.5703125" style="910" customWidth="1"/>
    <col min="4619" max="4864" width="9.140625" style="910"/>
    <col min="4865" max="4865" width="15.140625" style="910" customWidth="1"/>
    <col min="4866" max="4867" width="19.42578125" style="910" customWidth="1"/>
    <col min="4868" max="4868" width="23.7109375" style="910" customWidth="1"/>
    <col min="4869" max="4873" width="19.42578125" style="910" customWidth="1"/>
    <col min="4874" max="4874" width="10.5703125" style="910" customWidth="1"/>
    <col min="4875" max="5120" width="9.140625" style="910"/>
    <col min="5121" max="5121" width="15.140625" style="910" customWidth="1"/>
    <col min="5122" max="5123" width="19.42578125" style="910" customWidth="1"/>
    <col min="5124" max="5124" width="23.7109375" style="910" customWidth="1"/>
    <col min="5125" max="5129" width="19.42578125" style="910" customWidth="1"/>
    <col min="5130" max="5130" width="10.5703125" style="910" customWidth="1"/>
    <col min="5131" max="5376" width="9.140625" style="910"/>
    <col min="5377" max="5377" width="15.140625" style="910" customWidth="1"/>
    <col min="5378" max="5379" width="19.42578125" style="910" customWidth="1"/>
    <col min="5380" max="5380" width="23.7109375" style="910" customWidth="1"/>
    <col min="5381" max="5385" width="19.42578125" style="910" customWidth="1"/>
    <col min="5386" max="5386" width="10.5703125" style="910" customWidth="1"/>
    <col min="5387" max="5632" width="9.140625" style="910"/>
    <col min="5633" max="5633" width="15.140625" style="910" customWidth="1"/>
    <col min="5634" max="5635" width="19.42578125" style="910" customWidth="1"/>
    <col min="5636" max="5636" width="23.7109375" style="910" customWidth="1"/>
    <col min="5637" max="5641" width="19.42578125" style="910" customWidth="1"/>
    <col min="5642" max="5642" width="10.5703125" style="910" customWidth="1"/>
    <col min="5643" max="5888" width="9.140625" style="910"/>
    <col min="5889" max="5889" width="15.140625" style="910" customWidth="1"/>
    <col min="5890" max="5891" width="19.42578125" style="910" customWidth="1"/>
    <col min="5892" max="5892" width="23.7109375" style="910" customWidth="1"/>
    <col min="5893" max="5897" width="19.42578125" style="910" customWidth="1"/>
    <col min="5898" max="5898" width="10.5703125" style="910" customWidth="1"/>
    <col min="5899" max="6144" width="9.140625" style="910"/>
    <col min="6145" max="6145" width="15.140625" style="910" customWidth="1"/>
    <col min="6146" max="6147" width="19.42578125" style="910" customWidth="1"/>
    <col min="6148" max="6148" width="23.7109375" style="910" customWidth="1"/>
    <col min="6149" max="6153" width="19.42578125" style="910" customWidth="1"/>
    <col min="6154" max="6154" width="10.5703125" style="910" customWidth="1"/>
    <col min="6155" max="6400" width="9.140625" style="910"/>
    <col min="6401" max="6401" width="15.140625" style="910" customWidth="1"/>
    <col min="6402" max="6403" width="19.42578125" style="910" customWidth="1"/>
    <col min="6404" max="6404" width="23.7109375" style="910" customWidth="1"/>
    <col min="6405" max="6409" width="19.42578125" style="910" customWidth="1"/>
    <col min="6410" max="6410" width="10.5703125" style="910" customWidth="1"/>
    <col min="6411" max="6656" width="9.140625" style="910"/>
    <col min="6657" max="6657" width="15.140625" style="910" customWidth="1"/>
    <col min="6658" max="6659" width="19.42578125" style="910" customWidth="1"/>
    <col min="6660" max="6660" width="23.7109375" style="910" customWidth="1"/>
    <col min="6661" max="6665" width="19.42578125" style="910" customWidth="1"/>
    <col min="6666" max="6666" width="10.5703125" style="910" customWidth="1"/>
    <col min="6667" max="6912" width="9.140625" style="910"/>
    <col min="6913" max="6913" width="15.140625" style="910" customWidth="1"/>
    <col min="6914" max="6915" width="19.42578125" style="910" customWidth="1"/>
    <col min="6916" max="6916" width="23.7109375" style="910" customWidth="1"/>
    <col min="6917" max="6921" width="19.42578125" style="910" customWidth="1"/>
    <col min="6922" max="6922" width="10.5703125" style="910" customWidth="1"/>
    <col min="6923" max="7168" width="9.140625" style="910"/>
    <col min="7169" max="7169" width="15.140625" style="910" customWidth="1"/>
    <col min="7170" max="7171" width="19.42578125" style="910" customWidth="1"/>
    <col min="7172" max="7172" width="23.7109375" style="910" customWidth="1"/>
    <col min="7173" max="7177" width="19.42578125" style="910" customWidth="1"/>
    <col min="7178" max="7178" width="10.5703125" style="910" customWidth="1"/>
    <col min="7179" max="7424" width="9.140625" style="910"/>
    <col min="7425" max="7425" width="15.140625" style="910" customWidth="1"/>
    <col min="7426" max="7427" width="19.42578125" style="910" customWidth="1"/>
    <col min="7428" max="7428" width="23.7109375" style="910" customWidth="1"/>
    <col min="7429" max="7433" width="19.42578125" style="910" customWidth="1"/>
    <col min="7434" max="7434" width="10.5703125" style="910" customWidth="1"/>
    <col min="7435" max="7680" width="9.140625" style="910"/>
    <col min="7681" max="7681" width="15.140625" style="910" customWidth="1"/>
    <col min="7682" max="7683" width="19.42578125" style="910" customWidth="1"/>
    <col min="7684" max="7684" width="23.7109375" style="910" customWidth="1"/>
    <col min="7685" max="7689" width="19.42578125" style="910" customWidth="1"/>
    <col min="7690" max="7690" width="10.5703125" style="910" customWidth="1"/>
    <col min="7691" max="7936" width="9.140625" style="910"/>
    <col min="7937" max="7937" width="15.140625" style="910" customWidth="1"/>
    <col min="7938" max="7939" width="19.42578125" style="910" customWidth="1"/>
    <col min="7940" max="7940" width="23.7109375" style="910" customWidth="1"/>
    <col min="7941" max="7945" width="19.42578125" style="910" customWidth="1"/>
    <col min="7946" max="7946" width="10.5703125" style="910" customWidth="1"/>
    <col min="7947" max="8192" width="9.140625" style="910"/>
    <col min="8193" max="8193" width="15.140625" style="910" customWidth="1"/>
    <col min="8194" max="8195" width="19.42578125" style="910" customWidth="1"/>
    <col min="8196" max="8196" width="23.7109375" style="910" customWidth="1"/>
    <col min="8197" max="8201" width="19.42578125" style="910" customWidth="1"/>
    <col min="8202" max="8202" width="10.5703125" style="910" customWidth="1"/>
    <col min="8203" max="8448" width="9.140625" style="910"/>
    <col min="8449" max="8449" width="15.140625" style="910" customWidth="1"/>
    <col min="8450" max="8451" width="19.42578125" style="910" customWidth="1"/>
    <col min="8452" max="8452" width="23.7109375" style="910" customWidth="1"/>
    <col min="8453" max="8457" width="19.42578125" style="910" customWidth="1"/>
    <col min="8458" max="8458" width="10.5703125" style="910" customWidth="1"/>
    <col min="8459" max="8704" width="9.140625" style="910"/>
    <col min="8705" max="8705" width="15.140625" style="910" customWidth="1"/>
    <col min="8706" max="8707" width="19.42578125" style="910" customWidth="1"/>
    <col min="8708" max="8708" width="23.7109375" style="910" customWidth="1"/>
    <col min="8709" max="8713" width="19.42578125" style="910" customWidth="1"/>
    <col min="8714" max="8714" width="10.5703125" style="910" customWidth="1"/>
    <col min="8715" max="8960" width="9.140625" style="910"/>
    <col min="8961" max="8961" width="15.140625" style="910" customWidth="1"/>
    <col min="8962" max="8963" width="19.42578125" style="910" customWidth="1"/>
    <col min="8964" max="8964" width="23.7109375" style="910" customWidth="1"/>
    <col min="8965" max="8969" width="19.42578125" style="910" customWidth="1"/>
    <col min="8970" max="8970" width="10.5703125" style="910" customWidth="1"/>
    <col min="8971" max="9216" width="9.140625" style="910"/>
    <col min="9217" max="9217" width="15.140625" style="910" customWidth="1"/>
    <col min="9218" max="9219" width="19.42578125" style="910" customWidth="1"/>
    <col min="9220" max="9220" width="23.7109375" style="910" customWidth="1"/>
    <col min="9221" max="9225" width="19.42578125" style="910" customWidth="1"/>
    <col min="9226" max="9226" width="10.5703125" style="910" customWidth="1"/>
    <col min="9227" max="9472" width="9.140625" style="910"/>
    <col min="9473" max="9473" width="15.140625" style="910" customWidth="1"/>
    <col min="9474" max="9475" width="19.42578125" style="910" customWidth="1"/>
    <col min="9476" max="9476" width="23.7109375" style="910" customWidth="1"/>
    <col min="9477" max="9481" width="19.42578125" style="910" customWidth="1"/>
    <col min="9482" max="9482" width="10.5703125" style="910" customWidth="1"/>
    <col min="9483" max="9728" width="9.140625" style="910"/>
    <col min="9729" max="9729" width="15.140625" style="910" customWidth="1"/>
    <col min="9730" max="9731" width="19.42578125" style="910" customWidth="1"/>
    <col min="9732" max="9732" width="23.7109375" style="910" customWidth="1"/>
    <col min="9733" max="9737" width="19.42578125" style="910" customWidth="1"/>
    <col min="9738" max="9738" width="10.5703125" style="910" customWidth="1"/>
    <col min="9739" max="9984" width="9.140625" style="910"/>
    <col min="9985" max="9985" width="15.140625" style="910" customWidth="1"/>
    <col min="9986" max="9987" width="19.42578125" style="910" customWidth="1"/>
    <col min="9988" max="9988" width="23.7109375" style="910" customWidth="1"/>
    <col min="9989" max="9993" width="19.42578125" style="910" customWidth="1"/>
    <col min="9994" max="9994" width="10.5703125" style="910" customWidth="1"/>
    <col min="9995" max="10240" width="9.140625" style="910"/>
    <col min="10241" max="10241" width="15.140625" style="910" customWidth="1"/>
    <col min="10242" max="10243" width="19.42578125" style="910" customWidth="1"/>
    <col min="10244" max="10244" width="23.7109375" style="910" customWidth="1"/>
    <col min="10245" max="10249" width="19.42578125" style="910" customWidth="1"/>
    <col min="10250" max="10250" width="10.5703125" style="910" customWidth="1"/>
    <col min="10251" max="10496" width="9.140625" style="910"/>
    <col min="10497" max="10497" width="15.140625" style="910" customWidth="1"/>
    <col min="10498" max="10499" width="19.42578125" style="910" customWidth="1"/>
    <col min="10500" max="10500" width="23.7109375" style="910" customWidth="1"/>
    <col min="10501" max="10505" width="19.42578125" style="910" customWidth="1"/>
    <col min="10506" max="10506" width="10.5703125" style="910" customWidth="1"/>
    <col min="10507" max="10752" width="9.140625" style="910"/>
    <col min="10753" max="10753" width="15.140625" style="910" customWidth="1"/>
    <col min="10754" max="10755" width="19.42578125" style="910" customWidth="1"/>
    <col min="10756" max="10756" width="23.7109375" style="910" customWidth="1"/>
    <col min="10757" max="10761" width="19.42578125" style="910" customWidth="1"/>
    <col min="10762" max="10762" width="10.5703125" style="910" customWidth="1"/>
    <col min="10763" max="11008" width="9.140625" style="910"/>
    <col min="11009" max="11009" width="15.140625" style="910" customWidth="1"/>
    <col min="11010" max="11011" width="19.42578125" style="910" customWidth="1"/>
    <col min="11012" max="11012" width="23.7109375" style="910" customWidth="1"/>
    <col min="11013" max="11017" width="19.42578125" style="910" customWidth="1"/>
    <col min="11018" max="11018" width="10.5703125" style="910" customWidth="1"/>
    <col min="11019" max="11264" width="9.140625" style="910"/>
    <col min="11265" max="11265" width="15.140625" style="910" customWidth="1"/>
    <col min="11266" max="11267" width="19.42578125" style="910" customWidth="1"/>
    <col min="11268" max="11268" width="23.7109375" style="910" customWidth="1"/>
    <col min="11269" max="11273" width="19.42578125" style="910" customWidth="1"/>
    <col min="11274" max="11274" width="10.5703125" style="910" customWidth="1"/>
    <col min="11275" max="11520" width="9.140625" style="910"/>
    <col min="11521" max="11521" width="15.140625" style="910" customWidth="1"/>
    <col min="11522" max="11523" width="19.42578125" style="910" customWidth="1"/>
    <col min="11524" max="11524" width="23.7109375" style="910" customWidth="1"/>
    <col min="11525" max="11529" width="19.42578125" style="910" customWidth="1"/>
    <col min="11530" max="11530" width="10.5703125" style="910" customWidth="1"/>
    <col min="11531" max="11776" width="9.140625" style="910"/>
    <col min="11777" max="11777" width="15.140625" style="910" customWidth="1"/>
    <col min="11778" max="11779" width="19.42578125" style="910" customWidth="1"/>
    <col min="11780" max="11780" width="23.7109375" style="910" customWidth="1"/>
    <col min="11781" max="11785" width="19.42578125" style="910" customWidth="1"/>
    <col min="11786" max="11786" width="10.5703125" style="910" customWidth="1"/>
    <col min="11787" max="12032" width="9.140625" style="910"/>
    <col min="12033" max="12033" width="15.140625" style="910" customWidth="1"/>
    <col min="12034" max="12035" width="19.42578125" style="910" customWidth="1"/>
    <col min="12036" max="12036" width="23.7109375" style="910" customWidth="1"/>
    <col min="12037" max="12041" width="19.42578125" style="910" customWidth="1"/>
    <col min="12042" max="12042" width="10.5703125" style="910" customWidth="1"/>
    <col min="12043" max="12288" width="9.140625" style="910"/>
    <col min="12289" max="12289" width="15.140625" style="910" customWidth="1"/>
    <col min="12290" max="12291" width="19.42578125" style="910" customWidth="1"/>
    <col min="12292" max="12292" width="23.7109375" style="910" customWidth="1"/>
    <col min="12293" max="12297" width="19.42578125" style="910" customWidth="1"/>
    <col min="12298" max="12298" width="10.5703125" style="910" customWidth="1"/>
    <col min="12299" max="12544" width="9.140625" style="910"/>
    <col min="12545" max="12545" width="15.140625" style="910" customWidth="1"/>
    <col min="12546" max="12547" width="19.42578125" style="910" customWidth="1"/>
    <col min="12548" max="12548" width="23.7109375" style="910" customWidth="1"/>
    <col min="12549" max="12553" width="19.42578125" style="910" customWidth="1"/>
    <col min="12554" max="12554" width="10.5703125" style="910" customWidth="1"/>
    <col min="12555" max="12800" width="9.140625" style="910"/>
    <col min="12801" max="12801" width="15.140625" style="910" customWidth="1"/>
    <col min="12802" max="12803" width="19.42578125" style="910" customWidth="1"/>
    <col min="12804" max="12804" width="23.7109375" style="910" customWidth="1"/>
    <col min="12805" max="12809" width="19.42578125" style="910" customWidth="1"/>
    <col min="12810" max="12810" width="10.5703125" style="910" customWidth="1"/>
    <col min="12811" max="13056" width="9.140625" style="910"/>
    <col min="13057" max="13057" width="15.140625" style="910" customWidth="1"/>
    <col min="13058" max="13059" width="19.42578125" style="910" customWidth="1"/>
    <col min="13060" max="13060" width="23.7109375" style="910" customWidth="1"/>
    <col min="13061" max="13065" width="19.42578125" style="910" customWidth="1"/>
    <col min="13066" max="13066" width="10.5703125" style="910" customWidth="1"/>
    <col min="13067" max="13312" width="9.140625" style="910"/>
    <col min="13313" max="13313" width="15.140625" style="910" customWidth="1"/>
    <col min="13314" max="13315" width="19.42578125" style="910" customWidth="1"/>
    <col min="13316" max="13316" width="23.7109375" style="910" customWidth="1"/>
    <col min="13317" max="13321" width="19.42578125" style="910" customWidth="1"/>
    <col min="13322" max="13322" width="10.5703125" style="910" customWidth="1"/>
    <col min="13323" max="13568" width="9.140625" style="910"/>
    <col min="13569" max="13569" width="15.140625" style="910" customWidth="1"/>
    <col min="13570" max="13571" width="19.42578125" style="910" customWidth="1"/>
    <col min="13572" max="13572" width="23.7109375" style="910" customWidth="1"/>
    <col min="13573" max="13577" width="19.42578125" style="910" customWidth="1"/>
    <col min="13578" max="13578" width="10.5703125" style="910" customWidth="1"/>
    <col min="13579" max="13824" width="9.140625" style="910"/>
    <col min="13825" max="13825" width="15.140625" style="910" customWidth="1"/>
    <col min="13826" max="13827" width="19.42578125" style="910" customWidth="1"/>
    <col min="13828" max="13828" width="23.7109375" style="910" customWidth="1"/>
    <col min="13829" max="13833" width="19.42578125" style="910" customWidth="1"/>
    <col min="13834" max="13834" width="10.5703125" style="910" customWidth="1"/>
    <col min="13835" max="14080" width="9.140625" style="910"/>
    <col min="14081" max="14081" width="15.140625" style="910" customWidth="1"/>
    <col min="14082" max="14083" width="19.42578125" style="910" customWidth="1"/>
    <col min="14084" max="14084" width="23.7109375" style="910" customWidth="1"/>
    <col min="14085" max="14089" width="19.42578125" style="910" customWidth="1"/>
    <col min="14090" max="14090" width="10.5703125" style="910" customWidth="1"/>
    <col min="14091" max="14336" width="9.140625" style="910"/>
    <col min="14337" max="14337" width="15.140625" style="910" customWidth="1"/>
    <col min="14338" max="14339" width="19.42578125" style="910" customWidth="1"/>
    <col min="14340" max="14340" width="23.7109375" style="910" customWidth="1"/>
    <col min="14341" max="14345" width="19.42578125" style="910" customWidth="1"/>
    <col min="14346" max="14346" width="10.5703125" style="910" customWidth="1"/>
    <col min="14347" max="14592" width="9.140625" style="910"/>
    <col min="14593" max="14593" width="15.140625" style="910" customWidth="1"/>
    <col min="14594" max="14595" width="19.42578125" style="910" customWidth="1"/>
    <col min="14596" max="14596" width="23.7109375" style="910" customWidth="1"/>
    <col min="14597" max="14601" width="19.42578125" style="910" customWidth="1"/>
    <col min="14602" max="14602" width="10.5703125" style="910" customWidth="1"/>
    <col min="14603" max="14848" width="9.140625" style="910"/>
    <col min="14849" max="14849" width="15.140625" style="910" customWidth="1"/>
    <col min="14850" max="14851" width="19.42578125" style="910" customWidth="1"/>
    <col min="14852" max="14852" width="23.7109375" style="910" customWidth="1"/>
    <col min="14853" max="14857" width="19.42578125" style="910" customWidth="1"/>
    <col min="14858" max="14858" width="10.5703125" style="910" customWidth="1"/>
    <col min="14859" max="15104" width="9.140625" style="910"/>
    <col min="15105" max="15105" width="15.140625" style="910" customWidth="1"/>
    <col min="15106" max="15107" width="19.42578125" style="910" customWidth="1"/>
    <col min="15108" max="15108" width="23.7109375" style="910" customWidth="1"/>
    <col min="15109" max="15113" width="19.42578125" style="910" customWidth="1"/>
    <col min="15114" max="15114" width="10.5703125" style="910" customWidth="1"/>
    <col min="15115" max="15360" width="9.140625" style="910"/>
    <col min="15361" max="15361" width="15.140625" style="910" customWidth="1"/>
    <col min="15362" max="15363" width="19.42578125" style="910" customWidth="1"/>
    <col min="15364" max="15364" width="23.7109375" style="910" customWidth="1"/>
    <col min="15365" max="15369" width="19.42578125" style="910" customWidth="1"/>
    <col min="15370" max="15370" width="10.5703125" style="910" customWidth="1"/>
    <col min="15371" max="15616" width="9.140625" style="910"/>
    <col min="15617" max="15617" width="15.140625" style="910" customWidth="1"/>
    <col min="15618" max="15619" width="19.42578125" style="910" customWidth="1"/>
    <col min="15620" max="15620" width="23.7109375" style="910" customWidth="1"/>
    <col min="15621" max="15625" width="19.42578125" style="910" customWidth="1"/>
    <col min="15626" max="15626" width="10.5703125" style="910" customWidth="1"/>
    <col min="15627" max="15872" width="9.140625" style="910"/>
    <col min="15873" max="15873" width="15.140625" style="910" customWidth="1"/>
    <col min="15874" max="15875" width="19.42578125" style="910" customWidth="1"/>
    <col min="15876" max="15876" width="23.7109375" style="910" customWidth="1"/>
    <col min="15877" max="15881" width="19.42578125" style="910" customWidth="1"/>
    <col min="15882" max="15882" width="10.5703125" style="910" customWidth="1"/>
    <col min="15883" max="16128" width="9.140625" style="910"/>
    <col min="16129" max="16129" width="15.140625" style="910" customWidth="1"/>
    <col min="16130" max="16131" width="19.42578125" style="910" customWidth="1"/>
    <col min="16132" max="16132" width="23.7109375" style="910" customWidth="1"/>
    <col min="16133" max="16137" width="19.42578125" style="910" customWidth="1"/>
    <col min="16138" max="16138" width="10.5703125" style="910" customWidth="1"/>
    <col min="16139" max="16384" width="9.140625" style="910"/>
  </cols>
  <sheetData>
    <row r="1" spans="1:9" ht="25.5">
      <c r="A1" s="2059" t="s">
        <v>313</v>
      </c>
    </row>
    <row r="2" spans="1:9" ht="18.75" thickBot="1">
      <c r="A2" s="2122" t="s">
        <v>349</v>
      </c>
    </row>
    <row r="3" spans="1:9" ht="33.75" customHeight="1" thickBot="1">
      <c r="A3" s="1596" t="s">
        <v>485</v>
      </c>
      <c r="B3" s="1599" t="s">
        <v>33</v>
      </c>
      <c r="C3" s="1599" t="s">
        <v>512</v>
      </c>
      <c r="D3" s="1599" t="s">
        <v>522</v>
      </c>
      <c r="E3" s="1599" t="s">
        <v>339</v>
      </c>
      <c r="F3" s="1599" t="s">
        <v>513</v>
      </c>
      <c r="G3" s="1599" t="s">
        <v>514</v>
      </c>
      <c r="H3" s="1599" t="s">
        <v>1237</v>
      </c>
      <c r="I3" s="1600" t="s">
        <v>318</v>
      </c>
    </row>
    <row r="4" spans="1:9" ht="20.100000000000001" customHeight="1">
      <c r="A4" s="1597" t="s">
        <v>500</v>
      </c>
      <c r="B4" s="1601">
        <v>7.4982291437700006</v>
      </c>
      <c r="C4" s="1602">
        <v>9.375</v>
      </c>
      <c r="D4" s="1602">
        <v>1.375E-2</v>
      </c>
      <c r="E4" s="1602">
        <v>40.949616736129997</v>
      </c>
      <c r="F4" s="1602"/>
      <c r="G4" s="1602"/>
      <c r="H4" s="1602"/>
      <c r="I4" s="1603">
        <v>57.836595879900003</v>
      </c>
    </row>
    <row r="5" spans="1:9" ht="20.100000000000001" customHeight="1">
      <c r="A5" s="1598" t="s">
        <v>501</v>
      </c>
      <c r="B5" s="1604">
        <v>6.7287389813300003</v>
      </c>
      <c r="C5" s="1605">
        <v>9.375</v>
      </c>
      <c r="D5" s="1605">
        <v>0.31874999999999998</v>
      </c>
      <c r="E5" s="1605">
        <v>70.921629746139999</v>
      </c>
      <c r="F5" s="1605"/>
      <c r="G5" s="1605"/>
      <c r="H5" s="1605"/>
      <c r="I5" s="1606">
        <v>87.344118727470004</v>
      </c>
    </row>
    <row r="6" spans="1:9" ht="20.100000000000001" customHeight="1">
      <c r="A6" s="1598" t="s">
        <v>502</v>
      </c>
      <c r="B6" s="1604">
        <v>15.70177245166</v>
      </c>
      <c r="C6" s="1605">
        <v>31.420500000000001</v>
      </c>
      <c r="D6" s="1605">
        <v>1.375E-2</v>
      </c>
      <c r="E6" s="1605">
        <v>43.77257797731</v>
      </c>
      <c r="F6" s="1605"/>
      <c r="G6" s="1605"/>
      <c r="H6" s="1605"/>
      <c r="I6" s="1606">
        <v>90.908600428970004</v>
      </c>
    </row>
    <row r="7" spans="1:9" ht="20.100000000000001" customHeight="1">
      <c r="A7" s="1598" t="s">
        <v>503</v>
      </c>
      <c r="B7" s="1604">
        <v>35.141458903150003</v>
      </c>
      <c r="C7" s="1605">
        <v>7.4271250000000002</v>
      </c>
      <c r="D7" s="1605">
        <v>0</v>
      </c>
      <c r="E7" s="1605">
        <v>75.469097197460002</v>
      </c>
      <c r="F7" s="1605"/>
      <c r="G7" s="1605"/>
      <c r="H7" s="1605"/>
      <c r="I7" s="1606">
        <v>118.03768110061</v>
      </c>
    </row>
    <row r="8" spans="1:9" ht="20.100000000000001" customHeight="1">
      <c r="A8" s="1598" t="s">
        <v>504</v>
      </c>
      <c r="B8" s="1604">
        <v>9.375</v>
      </c>
      <c r="C8" s="1605">
        <v>1.375E-2</v>
      </c>
      <c r="D8" s="1605">
        <v>64.584599378929994</v>
      </c>
      <c r="E8" s="1605">
        <v>34.189350400800002</v>
      </c>
      <c r="F8" s="1605"/>
      <c r="G8" s="1605"/>
      <c r="H8" s="1605"/>
      <c r="I8" s="1606">
        <v>108.16269977972999</v>
      </c>
    </row>
    <row r="9" spans="1:9" ht="20.100000000000001" customHeight="1">
      <c r="A9" s="1598" t="s">
        <v>505</v>
      </c>
      <c r="B9" s="1604">
        <v>18.75</v>
      </c>
      <c r="C9" s="1605">
        <v>0</v>
      </c>
      <c r="D9" s="1605">
        <v>136.239</v>
      </c>
      <c r="E9" s="1605">
        <v>73.382300000000001</v>
      </c>
      <c r="F9" s="1605"/>
      <c r="G9" s="1605"/>
      <c r="H9" s="1605"/>
      <c r="I9" s="1606">
        <v>228.37130000000002</v>
      </c>
    </row>
    <row r="10" spans="1:9" ht="20.100000000000001" customHeight="1">
      <c r="A10" s="1598" t="s">
        <v>506</v>
      </c>
      <c r="B10" s="1604">
        <v>33.440867431080001</v>
      </c>
      <c r="C10" s="1605">
        <v>11.292</v>
      </c>
      <c r="D10" s="1605">
        <v>0</v>
      </c>
      <c r="E10" s="1605">
        <v>77.226480157769998</v>
      </c>
      <c r="F10" s="1605"/>
      <c r="G10" s="1605"/>
      <c r="H10" s="1605"/>
      <c r="I10" s="1606">
        <v>121.95934758884999</v>
      </c>
    </row>
    <row r="11" spans="1:9" ht="20.100000000000001" customHeight="1">
      <c r="A11" s="1598" t="s">
        <v>507</v>
      </c>
      <c r="B11" s="1604">
        <v>79.899878598889998</v>
      </c>
      <c r="C11" s="1605">
        <v>7.4271250000000002</v>
      </c>
      <c r="D11" s="1605">
        <v>0</v>
      </c>
      <c r="E11" s="1605">
        <v>80.328967881129998</v>
      </c>
      <c r="F11" s="1605"/>
      <c r="G11" s="1605"/>
      <c r="H11" s="1605"/>
      <c r="I11" s="1606">
        <v>167.65597148002001</v>
      </c>
    </row>
    <row r="12" spans="1:9" ht="20.100000000000001" customHeight="1">
      <c r="A12" s="1598" t="s">
        <v>425</v>
      </c>
      <c r="B12" s="1604">
        <v>83.652529661320003</v>
      </c>
      <c r="C12" s="1605">
        <v>9.375</v>
      </c>
      <c r="D12" s="1605">
        <v>0</v>
      </c>
      <c r="E12" s="1605">
        <v>69.508444936090001</v>
      </c>
      <c r="F12" s="1605"/>
      <c r="G12" s="1605"/>
      <c r="H12" s="1605"/>
      <c r="I12" s="1606">
        <v>162.53597459741002</v>
      </c>
    </row>
    <row r="13" spans="1:9" ht="20.100000000000001" customHeight="1">
      <c r="A13" s="1598" t="s">
        <v>426</v>
      </c>
      <c r="B13" s="1604">
        <v>89.946862635860001</v>
      </c>
      <c r="C13" s="1605">
        <v>9.375</v>
      </c>
      <c r="D13" s="1605">
        <v>87.044649849789991</v>
      </c>
      <c r="E13" s="1605">
        <v>0</v>
      </c>
      <c r="F13" s="1605"/>
      <c r="G13" s="1605"/>
      <c r="H13" s="1605"/>
      <c r="I13" s="1606">
        <v>186.36651248564999</v>
      </c>
    </row>
    <row r="14" spans="1:9" ht="20.100000000000001" customHeight="1">
      <c r="A14" s="1598" t="s">
        <v>427</v>
      </c>
      <c r="B14" s="1604">
        <v>69.1908129097</v>
      </c>
      <c r="C14" s="1605">
        <v>10.333500000000001</v>
      </c>
      <c r="D14" s="1605">
        <v>0</v>
      </c>
      <c r="E14" s="1605">
        <v>0</v>
      </c>
      <c r="F14" s="1605"/>
      <c r="G14" s="1605"/>
      <c r="H14" s="1605"/>
      <c r="I14" s="1606">
        <v>79.524312909700001</v>
      </c>
    </row>
    <row r="15" spans="1:9" ht="20.100000000000001" customHeight="1">
      <c r="A15" s="1598" t="s">
        <v>428</v>
      </c>
      <c r="B15" s="1604">
        <v>68.002507689379996</v>
      </c>
      <c r="C15" s="1605">
        <v>7.4271250000000002</v>
      </c>
      <c r="D15" s="1605">
        <v>0</v>
      </c>
      <c r="E15" s="1605">
        <v>106.81001228149999</v>
      </c>
      <c r="F15" s="1605"/>
      <c r="G15" s="1605"/>
      <c r="H15" s="1605"/>
      <c r="I15" s="1606">
        <v>182.23964497087999</v>
      </c>
    </row>
    <row r="16" spans="1:9" ht="20.100000000000001" customHeight="1">
      <c r="A16" s="1598" t="s">
        <v>430</v>
      </c>
      <c r="B16" s="1604">
        <v>80.105782178369992</v>
      </c>
      <c r="C16" s="1605">
        <v>9.375</v>
      </c>
      <c r="D16" s="1605">
        <v>0</v>
      </c>
      <c r="E16" s="1605">
        <v>101.76725111346001</v>
      </c>
      <c r="F16" s="1605"/>
      <c r="G16" s="1605"/>
      <c r="H16" s="1605"/>
      <c r="I16" s="1606">
        <v>191.24803329182998</v>
      </c>
    </row>
    <row r="17" spans="1:9" ht="20.100000000000001" customHeight="1">
      <c r="A17" s="1598" t="s">
        <v>431</v>
      </c>
      <c r="B17" s="1604">
        <v>90.238684452369995</v>
      </c>
      <c r="C17" s="1605">
        <v>9.375</v>
      </c>
      <c r="D17" s="1605">
        <v>0</v>
      </c>
      <c r="E17" s="1605">
        <v>132.35879036680998</v>
      </c>
      <c r="F17" s="1605"/>
      <c r="G17" s="1605"/>
      <c r="H17" s="1605"/>
      <c r="I17" s="1606">
        <v>231.97247481917998</v>
      </c>
    </row>
    <row r="18" spans="1:9" ht="20.100000000000001" customHeight="1">
      <c r="A18" s="1598" t="s">
        <v>487</v>
      </c>
      <c r="B18" s="1604">
        <v>59.27</v>
      </c>
      <c r="C18" s="1605">
        <v>9.3800000000000008</v>
      </c>
      <c r="D18" s="1605">
        <v>0</v>
      </c>
      <c r="E18" s="1605">
        <v>94.82</v>
      </c>
      <c r="F18" s="1605"/>
      <c r="G18" s="1605"/>
      <c r="H18" s="1605"/>
      <c r="I18" s="1606">
        <v>163.47</v>
      </c>
    </row>
    <row r="19" spans="1:9" ht="20.100000000000001" customHeight="1">
      <c r="A19" s="1598" t="s">
        <v>488</v>
      </c>
      <c r="B19" s="1604">
        <v>64.269255817000001</v>
      </c>
      <c r="C19" s="1605">
        <v>7.4271250000000002</v>
      </c>
      <c r="D19" s="1605">
        <v>19.170000000000002</v>
      </c>
      <c r="E19" s="1605">
        <v>135.72178862000001</v>
      </c>
      <c r="F19" s="1605"/>
      <c r="G19" s="1605"/>
      <c r="H19" s="1605"/>
      <c r="I19" s="1606">
        <v>226.58816943700003</v>
      </c>
    </row>
    <row r="20" spans="1:9" ht="20.100000000000001" customHeight="1">
      <c r="A20" s="1598" t="s">
        <v>433</v>
      </c>
      <c r="B20" s="1604">
        <v>80.179794619479992</v>
      </c>
      <c r="C20" s="1605">
        <v>9.375</v>
      </c>
      <c r="D20" s="1605">
        <v>0</v>
      </c>
      <c r="E20" s="1605">
        <v>125.11235649219999</v>
      </c>
      <c r="F20" s="1605"/>
      <c r="G20" s="1605"/>
      <c r="H20" s="1605"/>
      <c r="I20" s="1606">
        <v>214.66715111167997</v>
      </c>
    </row>
    <row r="21" spans="1:9" ht="20.100000000000001" customHeight="1">
      <c r="A21" s="1598" t="s">
        <v>434</v>
      </c>
      <c r="B21" s="1604">
        <v>92.900667398780001</v>
      </c>
      <c r="C21" s="1605">
        <v>9.375</v>
      </c>
      <c r="D21" s="1605">
        <v>0</v>
      </c>
      <c r="E21" s="1605">
        <v>122.23592830567</v>
      </c>
      <c r="F21" s="1605"/>
      <c r="G21" s="1605"/>
      <c r="H21" s="1605"/>
      <c r="I21" s="1606">
        <v>224.51159570445</v>
      </c>
    </row>
    <row r="22" spans="1:9" ht="20.100000000000001" customHeight="1">
      <c r="A22" s="1598" t="s">
        <v>435</v>
      </c>
      <c r="B22" s="1604">
        <v>64.035832847359998</v>
      </c>
      <c r="C22" s="1605">
        <v>9.375</v>
      </c>
      <c r="D22" s="1605">
        <v>0</v>
      </c>
      <c r="E22" s="1605">
        <v>142.91087360827001</v>
      </c>
      <c r="F22" s="1605"/>
      <c r="G22" s="1605"/>
      <c r="H22" s="1605"/>
      <c r="I22" s="1606">
        <v>216.32170645563002</v>
      </c>
    </row>
    <row r="23" spans="1:9" ht="20.100000000000001" customHeight="1">
      <c r="A23" s="1598" t="s">
        <v>436</v>
      </c>
      <c r="B23" s="1604">
        <v>63.15</v>
      </c>
      <c r="C23" s="1605">
        <v>6.4686250000000003</v>
      </c>
      <c r="D23" s="1605">
        <v>0</v>
      </c>
      <c r="E23" s="1605">
        <v>121.51907877228001</v>
      </c>
      <c r="F23" s="1605"/>
      <c r="G23" s="1605"/>
      <c r="H23" s="1605"/>
      <c r="I23" s="1606">
        <v>191.13770377228002</v>
      </c>
    </row>
    <row r="24" spans="1:9" ht="20.100000000000001" customHeight="1">
      <c r="A24" s="1598" t="s">
        <v>438</v>
      </c>
      <c r="B24" s="1604">
        <v>44.24</v>
      </c>
      <c r="C24" s="1605">
        <v>3.13</v>
      </c>
      <c r="D24" s="1605">
        <v>0</v>
      </c>
      <c r="E24" s="1605">
        <v>35.19</v>
      </c>
      <c r="F24" s="1605"/>
      <c r="G24" s="1605"/>
      <c r="H24" s="1605"/>
      <c r="I24" s="1606">
        <v>82.56</v>
      </c>
    </row>
    <row r="25" spans="1:9" ht="20.100000000000001" customHeight="1">
      <c r="A25" s="1598" t="s">
        <v>439</v>
      </c>
      <c r="B25" s="1604">
        <v>85.9</v>
      </c>
      <c r="C25" s="1605">
        <v>9.3800000000000008</v>
      </c>
      <c r="D25" s="1605">
        <v>0</v>
      </c>
      <c r="E25" s="1605">
        <v>122.23</v>
      </c>
      <c r="F25" s="1605"/>
      <c r="G25" s="1605"/>
      <c r="H25" s="1605"/>
      <c r="I25" s="1606">
        <v>217.51</v>
      </c>
    </row>
    <row r="26" spans="1:9" ht="20.100000000000001" customHeight="1">
      <c r="A26" s="1598" t="s">
        <v>440</v>
      </c>
      <c r="B26" s="1604">
        <v>57.59</v>
      </c>
      <c r="C26" s="1605">
        <v>9.3800000000000008</v>
      </c>
      <c r="D26" s="1605">
        <v>0</v>
      </c>
      <c r="E26" s="1605">
        <v>220.46</v>
      </c>
      <c r="F26" s="1605"/>
      <c r="G26" s="1605"/>
      <c r="H26" s="1605"/>
      <c r="I26" s="1606">
        <v>287.43</v>
      </c>
    </row>
    <row r="27" spans="1:9" ht="20.100000000000001" customHeight="1">
      <c r="A27" s="1598" t="s">
        <v>441</v>
      </c>
      <c r="B27" s="1604">
        <v>75.430000000000007</v>
      </c>
      <c r="C27" s="1605">
        <v>5.51</v>
      </c>
      <c r="D27" s="1605">
        <v>0</v>
      </c>
      <c r="E27" s="1605">
        <v>121.23</v>
      </c>
      <c r="F27" s="1605"/>
      <c r="G27" s="1605"/>
      <c r="H27" s="1605"/>
      <c r="I27" s="1606">
        <v>202.17000000000002</v>
      </c>
    </row>
    <row r="28" spans="1:9" ht="20.100000000000001" customHeight="1">
      <c r="A28" s="1598" t="s">
        <v>443</v>
      </c>
      <c r="B28" s="1604">
        <v>132.696822158</v>
      </c>
      <c r="C28" s="1605">
        <v>6.25</v>
      </c>
      <c r="D28" s="1605">
        <v>0</v>
      </c>
      <c r="E28" s="1605">
        <v>260.68584675480002</v>
      </c>
      <c r="F28" s="1605"/>
      <c r="G28" s="1605"/>
      <c r="H28" s="1605"/>
      <c r="I28" s="1606">
        <v>399.6326689128</v>
      </c>
    </row>
    <row r="29" spans="1:9" ht="20.100000000000001" customHeight="1">
      <c r="A29" s="1598" t="s">
        <v>489</v>
      </c>
      <c r="B29" s="1604">
        <v>87.234239093569997</v>
      </c>
      <c r="C29" s="1605">
        <v>9.375</v>
      </c>
      <c r="D29" s="1605">
        <v>0</v>
      </c>
      <c r="E29" s="1605">
        <v>120.44241867752</v>
      </c>
      <c r="F29" s="1605"/>
      <c r="G29" s="1605"/>
      <c r="H29" s="1605"/>
      <c r="I29" s="1606">
        <v>217.05165777108999</v>
      </c>
    </row>
    <row r="30" spans="1:9" ht="20.100000000000001" customHeight="1">
      <c r="A30" s="1598" t="s">
        <v>476</v>
      </c>
      <c r="B30" s="1604">
        <v>62.63</v>
      </c>
      <c r="C30" s="1605">
        <v>9.3800000000000008</v>
      </c>
      <c r="D30" s="1605">
        <v>0</v>
      </c>
      <c r="E30" s="1605">
        <v>330.42</v>
      </c>
      <c r="F30" s="1605"/>
      <c r="G30" s="1605"/>
      <c r="H30" s="1605"/>
      <c r="I30" s="1606">
        <v>402.43</v>
      </c>
    </row>
    <row r="31" spans="1:9" ht="20.100000000000001" customHeight="1">
      <c r="A31" s="1598" t="s">
        <v>477</v>
      </c>
      <c r="B31" s="1604">
        <v>53.03</v>
      </c>
      <c r="C31" s="1605">
        <v>4</v>
      </c>
      <c r="D31" s="1605">
        <v>0</v>
      </c>
      <c r="E31" s="1605">
        <v>127.63</v>
      </c>
      <c r="F31" s="1605"/>
      <c r="G31" s="1605"/>
      <c r="H31" s="1605"/>
      <c r="I31" s="1606">
        <v>184.66</v>
      </c>
    </row>
    <row r="32" spans="1:9" ht="20.100000000000001" customHeight="1">
      <c r="A32" s="1598" t="s">
        <v>397</v>
      </c>
      <c r="B32" s="1604">
        <v>102.30615944581</v>
      </c>
      <c r="C32" s="1605">
        <v>25.241406125000001</v>
      </c>
      <c r="D32" s="1605">
        <v>0</v>
      </c>
      <c r="E32" s="1605">
        <v>346.5127816355</v>
      </c>
      <c r="F32" s="1605"/>
      <c r="G32" s="1605"/>
      <c r="H32" s="1605"/>
      <c r="I32" s="1606">
        <v>474.06034720630998</v>
      </c>
    </row>
    <row r="33" spans="1:13" ht="20.100000000000001" customHeight="1">
      <c r="A33" s="1598" t="s">
        <v>478</v>
      </c>
      <c r="B33" s="1604">
        <v>99.268134761870002</v>
      </c>
      <c r="C33" s="1605">
        <f>9.375+0.06781325699</f>
        <v>9.4428132569900001</v>
      </c>
      <c r="D33" s="1605">
        <v>0</v>
      </c>
      <c r="E33" s="1605">
        <v>126.67903086432</v>
      </c>
      <c r="F33" s="1605">
        <v>6.7813256000000002E-2</v>
      </c>
      <c r="G33" s="1605"/>
      <c r="H33" s="1605"/>
      <c r="I33" s="1606">
        <v>235.38997888317999</v>
      </c>
    </row>
    <row r="34" spans="1:13" ht="20.100000000000001" customHeight="1">
      <c r="A34" s="1598" t="s">
        <v>523</v>
      </c>
      <c r="B34" s="1604">
        <v>143.84339130606</v>
      </c>
      <c r="C34" s="1605">
        <v>9.5346051071600009</v>
      </c>
      <c r="D34" s="1605">
        <v>0</v>
      </c>
      <c r="E34" s="1605">
        <v>377.28597143072</v>
      </c>
      <c r="F34" s="1605">
        <v>0.15960510716000001</v>
      </c>
      <c r="G34" s="1605"/>
      <c r="H34" s="1605"/>
      <c r="I34" s="1606">
        <v>530.66396784393999</v>
      </c>
    </row>
    <row r="35" spans="1:13" ht="20.100000000000001" customHeight="1">
      <c r="A35" s="1598" t="s">
        <v>524</v>
      </c>
      <c r="B35" s="1604">
        <v>99.712751736800001</v>
      </c>
      <c r="C35" s="1605">
        <v>4.2130811717699999</v>
      </c>
      <c r="D35" s="1605">
        <v>0</v>
      </c>
      <c r="E35" s="1605">
        <v>132.18170808510999</v>
      </c>
      <c r="F35" s="1605">
        <v>0.21458117177</v>
      </c>
      <c r="G35" s="1605"/>
      <c r="H35" s="1605"/>
      <c r="I35" s="1606">
        <f>B35+C35+E35</f>
        <v>236.10754099368</v>
      </c>
    </row>
    <row r="36" spans="1:13" ht="20.100000000000001" customHeight="1">
      <c r="A36" s="1598" t="s">
        <v>398</v>
      </c>
      <c r="B36" s="1604">
        <v>223.42468828685</v>
      </c>
      <c r="C36" s="1605">
        <v>0</v>
      </c>
      <c r="D36" s="1605">
        <v>0</v>
      </c>
      <c r="E36" s="1605">
        <v>411.79757962510001</v>
      </c>
      <c r="F36" s="1605">
        <v>0.2418592957</v>
      </c>
      <c r="G36" s="1605">
        <v>8.1673150684899998</v>
      </c>
      <c r="H36" s="1605"/>
      <c r="I36" s="1606">
        <v>643.63144227613998</v>
      </c>
    </row>
    <row r="37" spans="1:13" ht="20.100000000000001" customHeight="1">
      <c r="A37" s="1598" t="s">
        <v>519</v>
      </c>
      <c r="B37" s="1604">
        <v>156.08272699394001</v>
      </c>
      <c r="C37" s="1605">
        <v>9.375</v>
      </c>
      <c r="D37" s="1605">
        <v>0</v>
      </c>
      <c r="E37" s="1605">
        <v>130.93380257564999</v>
      </c>
      <c r="F37" s="1605">
        <v>0.25768593137000001</v>
      </c>
      <c r="G37" s="1605"/>
      <c r="H37" s="1605">
        <v>0.71853201095999997</v>
      </c>
      <c r="I37" s="1606">
        <v>297.36774751192007</v>
      </c>
    </row>
    <row r="38" spans="1:13" ht="20.100000000000001" customHeight="1">
      <c r="A38" s="1598" t="s">
        <v>537</v>
      </c>
      <c r="B38" s="1604">
        <v>168.60392497552999</v>
      </c>
      <c r="C38" s="1605">
        <v>9.375</v>
      </c>
      <c r="D38" s="1605">
        <v>0</v>
      </c>
      <c r="E38" s="1605">
        <v>447.01332534856999</v>
      </c>
      <c r="F38" s="1605">
        <v>0.28135133954000002</v>
      </c>
      <c r="G38" s="1605">
        <v>8.3026849315100009</v>
      </c>
      <c r="H38" s="1605">
        <v>0</v>
      </c>
      <c r="I38" s="1606">
        <v>633.57628659515012</v>
      </c>
    </row>
    <row r="39" spans="1:13" ht="20.100000000000001" customHeight="1">
      <c r="A39" s="1598" t="s">
        <v>1238</v>
      </c>
      <c r="B39" s="1604">
        <v>92.572414317910003</v>
      </c>
      <c r="C39" s="1605">
        <v>3.2484999999999999</v>
      </c>
      <c r="D39" s="1605"/>
      <c r="E39" s="1605">
        <v>126.46510274053</v>
      </c>
      <c r="F39" s="1605">
        <v>0.31664530497000004</v>
      </c>
      <c r="G39" s="1605"/>
      <c r="H39" s="1605">
        <v>0.72247998903999999</v>
      </c>
      <c r="I39" s="1606">
        <v>223.32514235245</v>
      </c>
      <c r="M39" s="896"/>
    </row>
    <row r="40" spans="1:13" ht="20.100000000000001" customHeight="1">
      <c r="A40" s="1598" t="s">
        <v>1257</v>
      </c>
      <c r="B40" s="1604">
        <v>120.92</v>
      </c>
      <c r="C40" s="1605"/>
      <c r="D40" s="1605"/>
      <c r="E40" s="1605">
        <v>480.85</v>
      </c>
      <c r="F40" s="1605">
        <v>0.34791531750999999</v>
      </c>
      <c r="G40" s="1605">
        <v>8.1673150684899998</v>
      </c>
      <c r="H40" s="1605"/>
      <c r="I40" s="1606">
        <v>610.28523038599997</v>
      </c>
      <c r="M40" s="896"/>
    </row>
    <row r="41" spans="1:13" ht="16.5" thickBot="1">
      <c r="A41" s="1598" t="s">
        <v>1278</v>
      </c>
      <c r="B41" s="2131">
        <v>45.711748182489998</v>
      </c>
      <c r="C41" s="2130">
        <v>6.25</v>
      </c>
      <c r="D41" s="2130">
        <v>0</v>
      </c>
      <c r="E41" s="2130">
        <v>128.99112151597001</v>
      </c>
      <c r="F41" s="2130">
        <v>0.31062062470000001</v>
      </c>
      <c r="G41" s="2130">
        <v>7.8499342465800002</v>
      </c>
      <c r="H41" s="2130">
        <v>0.71853201095999997</v>
      </c>
      <c r="I41" s="2130">
        <v>189.83195658069999</v>
      </c>
    </row>
    <row r="42" spans="1:13" s="909" customFormat="1" ht="15">
      <c r="A42" s="871" t="s">
        <v>1246</v>
      </c>
      <c r="C42" s="1660"/>
      <c r="D42" s="1660"/>
      <c r="E42" s="1660"/>
      <c r="F42" s="1660"/>
      <c r="G42" s="1660"/>
      <c r="H42" s="1660"/>
      <c r="I42" s="1660"/>
      <c r="J42" s="1661"/>
    </row>
    <row r="43" spans="1:13" s="909" customFormat="1" ht="15">
      <c r="A43" s="1662" t="s">
        <v>1247</v>
      </c>
    </row>
    <row r="44" spans="1:13" s="909" customFormat="1">
      <c r="A44" s="909" t="s">
        <v>508</v>
      </c>
    </row>
    <row r="45" spans="1:13" ht="14.25">
      <c r="A45" s="2060"/>
      <c r="C45" s="902"/>
      <c r="D45" s="902"/>
      <c r="E45" s="902"/>
      <c r="F45" s="902"/>
      <c r="G45" s="902"/>
      <c r="H45" s="902"/>
      <c r="I45" s="902"/>
      <c r="J45" s="901"/>
    </row>
    <row r="46" spans="1:13">
      <c r="A46" s="892"/>
    </row>
    <row r="47" spans="1:13">
      <c r="D47" s="1563"/>
    </row>
    <row r="48" spans="1:13" ht="14.25">
      <c r="A48" s="2060"/>
      <c r="C48" s="902"/>
      <c r="D48" s="902"/>
      <c r="E48" s="902"/>
      <c r="F48" s="902"/>
      <c r="G48" s="902"/>
      <c r="H48" s="902"/>
      <c r="I48" s="902"/>
      <c r="J48" s="901"/>
    </row>
    <row r="49" spans="1:1">
      <c r="A49" s="892"/>
    </row>
  </sheetData>
  <hyperlinks>
    <hyperlink ref="A1" location="Menu!A1" display="Return to Menu"/>
  </hyperlinks>
  <pageMargins left="0.70866141732283472" right="0.70866141732283472" top="0.74803149606299213" bottom="0.74803149606299213" header="0.31496062992125984" footer="0.31496062992125984"/>
  <pageSetup scale="52" orientation="portrait" r:id="rId1"/>
  <rowBreaks count="1" manualBreakCount="1">
    <brk id="44" max="5"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4"/>
  <sheetViews>
    <sheetView view="pageBreakPreview" zoomScaleNormal="100" zoomScaleSheetLayoutView="100" workbookViewId="0">
      <pane xSplit="1" ySplit="3" topLeftCell="B16" activePane="bottomRight" state="frozen"/>
      <selection activeCell="E35" sqref="E35"/>
      <selection pane="topRight" activeCell="E35" sqref="E35"/>
      <selection pane="bottomLeft" activeCell="E35" sqref="E35"/>
      <selection pane="bottomRight"/>
    </sheetView>
  </sheetViews>
  <sheetFormatPr defaultRowHeight="12.75"/>
  <cols>
    <col min="1" max="1" width="16.42578125" style="910" customWidth="1"/>
    <col min="2" max="6" width="19" style="910" customWidth="1"/>
    <col min="7" max="7" width="20.5703125" style="910" customWidth="1"/>
    <col min="8" max="8" width="9.85546875" style="910" customWidth="1"/>
    <col min="9" max="9" width="12.85546875" style="910" bestFit="1" customWidth="1"/>
    <col min="10" max="10" width="10.42578125" style="910" customWidth="1"/>
    <col min="11" max="11" width="16" style="910" bestFit="1" customWidth="1"/>
    <col min="12" max="256" width="9.140625" style="910"/>
    <col min="257" max="257" width="16.42578125" style="910" customWidth="1"/>
    <col min="258" max="262" width="19" style="910" customWidth="1"/>
    <col min="263" max="263" width="20.5703125" style="910" customWidth="1"/>
    <col min="264" max="264" width="9.85546875" style="910" customWidth="1"/>
    <col min="265" max="265" width="9.140625" style="910"/>
    <col min="266" max="266" width="10.42578125" style="910" customWidth="1"/>
    <col min="267" max="512" width="9.140625" style="910"/>
    <col min="513" max="513" width="16.42578125" style="910" customWidth="1"/>
    <col min="514" max="518" width="19" style="910" customWidth="1"/>
    <col min="519" max="519" width="20.5703125" style="910" customWidth="1"/>
    <col min="520" max="520" width="9.85546875" style="910" customWidth="1"/>
    <col min="521" max="521" width="9.140625" style="910"/>
    <col min="522" max="522" width="10.42578125" style="910" customWidth="1"/>
    <col min="523" max="768" width="9.140625" style="910"/>
    <col min="769" max="769" width="16.42578125" style="910" customWidth="1"/>
    <col min="770" max="774" width="19" style="910" customWidth="1"/>
    <col min="775" max="775" width="20.5703125" style="910" customWidth="1"/>
    <col min="776" max="776" width="9.85546875" style="910" customWidth="1"/>
    <col min="777" max="777" width="9.140625" style="910"/>
    <col min="778" max="778" width="10.42578125" style="910" customWidth="1"/>
    <col min="779" max="1024" width="9.140625" style="910"/>
    <col min="1025" max="1025" width="16.42578125" style="910" customWidth="1"/>
    <col min="1026" max="1030" width="19" style="910" customWidth="1"/>
    <col min="1031" max="1031" width="20.5703125" style="910" customWidth="1"/>
    <col min="1032" max="1032" width="9.85546875" style="910" customWidth="1"/>
    <col min="1033" max="1033" width="9.140625" style="910"/>
    <col min="1034" max="1034" width="10.42578125" style="910" customWidth="1"/>
    <col min="1035" max="1280" width="9.140625" style="910"/>
    <col min="1281" max="1281" width="16.42578125" style="910" customWidth="1"/>
    <col min="1282" max="1286" width="19" style="910" customWidth="1"/>
    <col min="1287" max="1287" width="20.5703125" style="910" customWidth="1"/>
    <col min="1288" max="1288" width="9.85546875" style="910" customWidth="1"/>
    <col min="1289" max="1289" width="9.140625" style="910"/>
    <col min="1290" max="1290" width="10.42578125" style="910" customWidth="1"/>
    <col min="1291" max="1536" width="9.140625" style="910"/>
    <col min="1537" max="1537" width="16.42578125" style="910" customWidth="1"/>
    <col min="1538" max="1542" width="19" style="910" customWidth="1"/>
    <col min="1543" max="1543" width="20.5703125" style="910" customWidth="1"/>
    <col min="1544" max="1544" width="9.85546875" style="910" customWidth="1"/>
    <col min="1545" max="1545" width="9.140625" style="910"/>
    <col min="1546" max="1546" width="10.42578125" style="910" customWidth="1"/>
    <col min="1547" max="1792" width="9.140625" style="910"/>
    <col min="1793" max="1793" width="16.42578125" style="910" customWidth="1"/>
    <col min="1794" max="1798" width="19" style="910" customWidth="1"/>
    <col min="1799" max="1799" width="20.5703125" style="910" customWidth="1"/>
    <col min="1800" max="1800" width="9.85546875" style="910" customWidth="1"/>
    <col min="1801" max="1801" width="9.140625" style="910"/>
    <col min="1802" max="1802" width="10.42578125" style="910" customWidth="1"/>
    <col min="1803" max="2048" width="9.140625" style="910"/>
    <col min="2049" max="2049" width="16.42578125" style="910" customWidth="1"/>
    <col min="2050" max="2054" width="19" style="910" customWidth="1"/>
    <col min="2055" max="2055" width="20.5703125" style="910" customWidth="1"/>
    <col min="2056" max="2056" width="9.85546875" style="910" customWidth="1"/>
    <col min="2057" max="2057" width="9.140625" style="910"/>
    <col min="2058" max="2058" width="10.42578125" style="910" customWidth="1"/>
    <col min="2059" max="2304" width="9.140625" style="910"/>
    <col min="2305" max="2305" width="16.42578125" style="910" customWidth="1"/>
    <col min="2306" max="2310" width="19" style="910" customWidth="1"/>
    <col min="2311" max="2311" width="20.5703125" style="910" customWidth="1"/>
    <col min="2312" max="2312" width="9.85546875" style="910" customWidth="1"/>
    <col min="2313" max="2313" width="9.140625" style="910"/>
    <col min="2314" max="2314" width="10.42578125" style="910" customWidth="1"/>
    <col min="2315" max="2560" width="9.140625" style="910"/>
    <col min="2561" max="2561" width="16.42578125" style="910" customWidth="1"/>
    <col min="2562" max="2566" width="19" style="910" customWidth="1"/>
    <col min="2567" max="2567" width="20.5703125" style="910" customWidth="1"/>
    <col min="2568" max="2568" width="9.85546875" style="910" customWidth="1"/>
    <col min="2569" max="2569" width="9.140625" style="910"/>
    <col min="2570" max="2570" width="10.42578125" style="910" customWidth="1"/>
    <col min="2571" max="2816" width="9.140625" style="910"/>
    <col min="2817" max="2817" width="16.42578125" style="910" customWidth="1"/>
    <col min="2818" max="2822" width="19" style="910" customWidth="1"/>
    <col min="2823" max="2823" width="20.5703125" style="910" customWidth="1"/>
    <col min="2824" max="2824" width="9.85546875" style="910" customWidth="1"/>
    <col min="2825" max="2825" width="9.140625" style="910"/>
    <col min="2826" max="2826" width="10.42578125" style="910" customWidth="1"/>
    <col min="2827" max="3072" width="9.140625" style="910"/>
    <col min="3073" max="3073" width="16.42578125" style="910" customWidth="1"/>
    <col min="3074" max="3078" width="19" style="910" customWidth="1"/>
    <col min="3079" max="3079" width="20.5703125" style="910" customWidth="1"/>
    <col min="3080" max="3080" width="9.85546875" style="910" customWidth="1"/>
    <col min="3081" max="3081" width="9.140625" style="910"/>
    <col min="3082" max="3082" width="10.42578125" style="910" customWidth="1"/>
    <col min="3083" max="3328" width="9.140625" style="910"/>
    <col min="3329" max="3329" width="16.42578125" style="910" customWidth="1"/>
    <col min="3330" max="3334" width="19" style="910" customWidth="1"/>
    <col min="3335" max="3335" width="20.5703125" style="910" customWidth="1"/>
    <col min="3336" max="3336" width="9.85546875" style="910" customWidth="1"/>
    <col min="3337" max="3337" width="9.140625" style="910"/>
    <col min="3338" max="3338" width="10.42578125" style="910" customWidth="1"/>
    <col min="3339" max="3584" width="9.140625" style="910"/>
    <col min="3585" max="3585" width="16.42578125" style="910" customWidth="1"/>
    <col min="3586" max="3590" width="19" style="910" customWidth="1"/>
    <col min="3591" max="3591" width="20.5703125" style="910" customWidth="1"/>
    <col min="3592" max="3592" width="9.85546875" style="910" customWidth="1"/>
    <col min="3593" max="3593" width="9.140625" style="910"/>
    <col min="3594" max="3594" width="10.42578125" style="910" customWidth="1"/>
    <col min="3595" max="3840" width="9.140625" style="910"/>
    <col min="3841" max="3841" width="16.42578125" style="910" customWidth="1"/>
    <col min="3842" max="3846" width="19" style="910" customWidth="1"/>
    <col min="3847" max="3847" width="20.5703125" style="910" customWidth="1"/>
    <col min="3848" max="3848" width="9.85546875" style="910" customWidth="1"/>
    <col min="3849" max="3849" width="9.140625" style="910"/>
    <col min="3850" max="3850" width="10.42578125" style="910" customWidth="1"/>
    <col min="3851" max="4096" width="9.140625" style="910"/>
    <col min="4097" max="4097" width="16.42578125" style="910" customWidth="1"/>
    <col min="4098" max="4102" width="19" style="910" customWidth="1"/>
    <col min="4103" max="4103" width="20.5703125" style="910" customWidth="1"/>
    <col min="4104" max="4104" width="9.85546875" style="910" customWidth="1"/>
    <col min="4105" max="4105" width="9.140625" style="910"/>
    <col min="4106" max="4106" width="10.42578125" style="910" customWidth="1"/>
    <col min="4107" max="4352" width="9.140625" style="910"/>
    <col min="4353" max="4353" width="16.42578125" style="910" customWidth="1"/>
    <col min="4354" max="4358" width="19" style="910" customWidth="1"/>
    <col min="4359" max="4359" width="20.5703125" style="910" customWidth="1"/>
    <col min="4360" max="4360" width="9.85546875" style="910" customWidth="1"/>
    <col min="4361" max="4361" width="9.140625" style="910"/>
    <col min="4362" max="4362" width="10.42578125" style="910" customWidth="1"/>
    <col min="4363" max="4608" width="9.140625" style="910"/>
    <col min="4609" max="4609" width="16.42578125" style="910" customWidth="1"/>
    <col min="4610" max="4614" width="19" style="910" customWidth="1"/>
    <col min="4615" max="4615" width="20.5703125" style="910" customWidth="1"/>
    <col min="4616" max="4616" width="9.85546875" style="910" customWidth="1"/>
    <col min="4617" max="4617" width="9.140625" style="910"/>
    <col min="4618" max="4618" width="10.42578125" style="910" customWidth="1"/>
    <col min="4619" max="4864" width="9.140625" style="910"/>
    <col min="4865" max="4865" width="16.42578125" style="910" customWidth="1"/>
    <col min="4866" max="4870" width="19" style="910" customWidth="1"/>
    <col min="4871" max="4871" width="20.5703125" style="910" customWidth="1"/>
    <col min="4872" max="4872" width="9.85546875" style="910" customWidth="1"/>
    <col min="4873" max="4873" width="9.140625" style="910"/>
    <col min="4874" max="4874" width="10.42578125" style="910" customWidth="1"/>
    <col min="4875" max="5120" width="9.140625" style="910"/>
    <col min="5121" max="5121" width="16.42578125" style="910" customWidth="1"/>
    <col min="5122" max="5126" width="19" style="910" customWidth="1"/>
    <col min="5127" max="5127" width="20.5703125" style="910" customWidth="1"/>
    <col min="5128" max="5128" width="9.85546875" style="910" customWidth="1"/>
    <col min="5129" max="5129" width="9.140625" style="910"/>
    <col min="5130" max="5130" width="10.42578125" style="910" customWidth="1"/>
    <col min="5131" max="5376" width="9.140625" style="910"/>
    <col min="5377" max="5377" width="16.42578125" style="910" customWidth="1"/>
    <col min="5378" max="5382" width="19" style="910" customWidth="1"/>
    <col min="5383" max="5383" width="20.5703125" style="910" customWidth="1"/>
    <col min="5384" max="5384" width="9.85546875" style="910" customWidth="1"/>
    <col min="5385" max="5385" width="9.140625" style="910"/>
    <col min="5386" max="5386" width="10.42578125" style="910" customWidth="1"/>
    <col min="5387" max="5632" width="9.140625" style="910"/>
    <col min="5633" max="5633" width="16.42578125" style="910" customWidth="1"/>
    <col min="5634" max="5638" width="19" style="910" customWidth="1"/>
    <col min="5639" max="5639" width="20.5703125" style="910" customWidth="1"/>
    <col min="5640" max="5640" width="9.85546875" style="910" customWidth="1"/>
    <col min="5641" max="5641" width="9.140625" style="910"/>
    <col min="5642" max="5642" width="10.42578125" style="910" customWidth="1"/>
    <col min="5643" max="5888" width="9.140625" style="910"/>
    <col min="5889" max="5889" width="16.42578125" style="910" customWidth="1"/>
    <col min="5890" max="5894" width="19" style="910" customWidth="1"/>
    <col min="5895" max="5895" width="20.5703125" style="910" customWidth="1"/>
    <col min="5896" max="5896" width="9.85546875" style="910" customWidth="1"/>
    <col min="5897" max="5897" width="9.140625" style="910"/>
    <col min="5898" max="5898" width="10.42578125" style="910" customWidth="1"/>
    <col min="5899" max="6144" width="9.140625" style="910"/>
    <col min="6145" max="6145" width="16.42578125" style="910" customWidth="1"/>
    <col min="6146" max="6150" width="19" style="910" customWidth="1"/>
    <col min="6151" max="6151" width="20.5703125" style="910" customWidth="1"/>
    <col min="6152" max="6152" width="9.85546875" style="910" customWidth="1"/>
    <col min="6153" max="6153" width="9.140625" style="910"/>
    <col min="6154" max="6154" width="10.42578125" style="910" customWidth="1"/>
    <col min="6155" max="6400" width="9.140625" style="910"/>
    <col min="6401" max="6401" width="16.42578125" style="910" customWidth="1"/>
    <col min="6402" max="6406" width="19" style="910" customWidth="1"/>
    <col min="6407" max="6407" width="20.5703125" style="910" customWidth="1"/>
    <col min="6408" max="6408" width="9.85546875" style="910" customWidth="1"/>
    <col min="6409" max="6409" width="9.140625" style="910"/>
    <col min="6410" max="6410" width="10.42578125" style="910" customWidth="1"/>
    <col min="6411" max="6656" width="9.140625" style="910"/>
    <col min="6657" max="6657" width="16.42578125" style="910" customWidth="1"/>
    <col min="6658" max="6662" width="19" style="910" customWidth="1"/>
    <col min="6663" max="6663" width="20.5703125" style="910" customWidth="1"/>
    <col min="6664" max="6664" width="9.85546875" style="910" customWidth="1"/>
    <col min="6665" max="6665" width="9.140625" style="910"/>
    <col min="6666" max="6666" width="10.42578125" style="910" customWidth="1"/>
    <col min="6667" max="6912" width="9.140625" style="910"/>
    <col min="6913" max="6913" width="16.42578125" style="910" customWidth="1"/>
    <col min="6914" max="6918" width="19" style="910" customWidth="1"/>
    <col min="6919" max="6919" width="20.5703125" style="910" customWidth="1"/>
    <col min="6920" max="6920" width="9.85546875" style="910" customWidth="1"/>
    <col min="6921" max="6921" width="9.140625" style="910"/>
    <col min="6922" max="6922" width="10.42578125" style="910" customWidth="1"/>
    <col min="6923" max="7168" width="9.140625" style="910"/>
    <col min="7169" max="7169" width="16.42578125" style="910" customWidth="1"/>
    <col min="7170" max="7174" width="19" style="910" customWidth="1"/>
    <col min="7175" max="7175" width="20.5703125" style="910" customWidth="1"/>
    <col min="7176" max="7176" width="9.85546875" style="910" customWidth="1"/>
    <col min="7177" max="7177" width="9.140625" style="910"/>
    <col min="7178" max="7178" width="10.42578125" style="910" customWidth="1"/>
    <col min="7179" max="7424" width="9.140625" style="910"/>
    <col min="7425" max="7425" width="16.42578125" style="910" customWidth="1"/>
    <col min="7426" max="7430" width="19" style="910" customWidth="1"/>
    <col min="7431" max="7431" width="20.5703125" style="910" customWidth="1"/>
    <col min="7432" max="7432" width="9.85546875" style="910" customWidth="1"/>
    <col min="7433" max="7433" width="9.140625" style="910"/>
    <col min="7434" max="7434" width="10.42578125" style="910" customWidth="1"/>
    <col min="7435" max="7680" width="9.140625" style="910"/>
    <col min="7681" max="7681" width="16.42578125" style="910" customWidth="1"/>
    <col min="7682" max="7686" width="19" style="910" customWidth="1"/>
    <col min="7687" max="7687" width="20.5703125" style="910" customWidth="1"/>
    <col min="7688" max="7688" width="9.85546875" style="910" customWidth="1"/>
    <col min="7689" max="7689" width="9.140625" style="910"/>
    <col min="7690" max="7690" width="10.42578125" style="910" customWidth="1"/>
    <col min="7691" max="7936" width="9.140625" style="910"/>
    <col min="7937" max="7937" width="16.42578125" style="910" customWidth="1"/>
    <col min="7938" max="7942" width="19" style="910" customWidth="1"/>
    <col min="7943" max="7943" width="20.5703125" style="910" customWidth="1"/>
    <col min="7944" max="7944" width="9.85546875" style="910" customWidth="1"/>
    <col min="7945" max="7945" width="9.140625" style="910"/>
    <col min="7946" max="7946" width="10.42578125" style="910" customWidth="1"/>
    <col min="7947" max="8192" width="9.140625" style="910"/>
    <col min="8193" max="8193" width="16.42578125" style="910" customWidth="1"/>
    <col min="8194" max="8198" width="19" style="910" customWidth="1"/>
    <col min="8199" max="8199" width="20.5703125" style="910" customWidth="1"/>
    <col min="8200" max="8200" width="9.85546875" style="910" customWidth="1"/>
    <col min="8201" max="8201" width="9.140625" style="910"/>
    <col min="8202" max="8202" width="10.42578125" style="910" customWidth="1"/>
    <col min="8203" max="8448" width="9.140625" style="910"/>
    <col min="8449" max="8449" width="16.42578125" style="910" customWidth="1"/>
    <col min="8450" max="8454" width="19" style="910" customWidth="1"/>
    <col min="8455" max="8455" width="20.5703125" style="910" customWidth="1"/>
    <col min="8456" max="8456" width="9.85546875" style="910" customWidth="1"/>
    <col min="8457" max="8457" width="9.140625" style="910"/>
    <col min="8458" max="8458" width="10.42578125" style="910" customWidth="1"/>
    <col min="8459" max="8704" width="9.140625" style="910"/>
    <col min="8705" max="8705" width="16.42578125" style="910" customWidth="1"/>
    <col min="8706" max="8710" width="19" style="910" customWidth="1"/>
    <col min="8711" max="8711" width="20.5703125" style="910" customWidth="1"/>
    <col min="8712" max="8712" width="9.85546875" style="910" customWidth="1"/>
    <col min="8713" max="8713" width="9.140625" style="910"/>
    <col min="8714" max="8714" width="10.42578125" style="910" customWidth="1"/>
    <col min="8715" max="8960" width="9.140625" style="910"/>
    <col min="8961" max="8961" width="16.42578125" style="910" customWidth="1"/>
    <col min="8962" max="8966" width="19" style="910" customWidth="1"/>
    <col min="8967" max="8967" width="20.5703125" style="910" customWidth="1"/>
    <col min="8968" max="8968" width="9.85546875" style="910" customWidth="1"/>
    <col min="8969" max="8969" width="9.140625" style="910"/>
    <col min="8970" max="8970" width="10.42578125" style="910" customWidth="1"/>
    <col min="8971" max="9216" width="9.140625" style="910"/>
    <col min="9217" max="9217" width="16.42578125" style="910" customWidth="1"/>
    <col min="9218" max="9222" width="19" style="910" customWidth="1"/>
    <col min="9223" max="9223" width="20.5703125" style="910" customWidth="1"/>
    <col min="9224" max="9224" width="9.85546875" style="910" customWidth="1"/>
    <col min="9225" max="9225" width="9.140625" style="910"/>
    <col min="9226" max="9226" width="10.42578125" style="910" customWidth="1"/>
    <col min="9227" max="9472" width="9.140625" style="910"/>
    <col min="9473" max="9473" width="16.42578125" style="910" customWidth="1"/>
    <col min="9474" max="9478" width="19" style="910" customWidth="1"/>
    <col min="9479" max="9479" width="20.5703125" style="910" customWidth="1"/>
    <col min="9480" max="9480" width="9.85546875" style="910" customWidth="1"/>
    <col min="9481" max="9481" width="9.140625" style="910"/>
    <col min="9482" max="9482" width="10.42578125" style="910" customWidth="1"/>
    <col min="9483" max="9728" width="9.140625" style="910"/>
    <col min="9729" max="9729" width="16.42578125" style="910" customWidth="1"/>
    <col min="9730" max="9734" width="19" style="910" customWidth="1"/>
    <col min="9735" max="9735" width="20.5703125" style="910" customWidth="1"/>
    <col min="9736" max="9736" width="9.85546875" style="910" customWidth="1"/>
    <col min="9737" max="9737" width="9.140625" style="910"/>
    <col min="9738" max="9738" width="10.42578125" style="910" customWidth="1"/>
    <col min="9739" max="9984" width="9.140625" style="910"/>
    <col min="9985" max="9985" width="16.42578125" style="910" customWidth="1"/>
    <col min="9986" max="9990" width="19" style="910" customWidth="1"/>
    <col min="9991" max="9991" width="20.5703125" style="910" customWidth="1"/>
    <col min="9992" max="9992" width="9.85546875" style="910" customWidth="1"/>
    <col min="9993" max="9993" width="9.140625" style="910"/>
    <col min="9994" max="9994" width="10.42578125" style="910" customWidth="1"/>
    <col min="9995" max="10240" width="9.140625" style="910"/>
    <col min="10241" max="10241" width="16.42578125" style="910" customWidth="1"/>
    <col min="10242" max="10246" width="19" style="910" customWidth="1"/>
    <col min="10247" max="10247" width="20.5703125" style="910" customWidth="1"/>
    <col min="10248" max="10248" width="9.85546875" style="910" customWidth="1"/>
    <col min="10249" max="10249" width="9.140625" style="910"/>
    <col min="10250" max="10250" width="10.42578125" style="910" customWidth="1"/>
    <col min="10251" max="10496" width="9.140625" style="910"/>
    <col min="10497" max="10497" width="16.42578125" style="910" customWidth="1"/>
    <col min="10498" max="10502" width="19" style="910" customWidth="1"/>
    <col min="10503" max="10503" width="20.5703125" style="910" customWidth="1"/>
    <col min="10504" max="10504" width="9.85546875" style="910" customWidth="1"/>
    <col min="10505" max="10505" width="9.140625" style="910"/>
    <col min="10506" max="10506" width="10.42578125" style="910" customWidth="1"/>
    <col min="10507" max="10752" width="9.140625" style="910"/>
    <col min="10753" max="10753" width="16.42578125" style="910" customWidth="1"/>
    <col min="10754" max="10758" width="19" style="910" customWidth="1"/>
    <col min="10759" max="10759" width="20.5703125" style="910" customWidth="1"/>
    <col min="10760" max="10760" width="9.85546875" style="910" customWidth="1"/>
    <col min="10761" max="10761" width="9.140625" style="910"/>
    <col min="10762" max="10762" width="10.42578125" style="910" customWidth="1"/>
    <col min="10763" max="11008" width="9.140625" style="910"/>
    <col min="11009" max="11009" width="16.42578125" style="910" customWidth="1"/>
    <col min="11010" max="11014" width="19" style="910" customWidth="1"/>
    <col min="11015" max="11015" width="20.5703125" style="910" customWidth="1"/>
    <col min="11016" max="11016" width="9.85546875" style="910" customWidth="1"/>
    <col min="11017" max="11017" width="9.140625" style="910"/>
    <col min="11018" max="11018" width="10.42578125" style="910" customWidth="1"/>
    <col min="11019" max="11264" width="9.140625" style="910"/>
    <col min="11265" max="11265" width="16.42578125" style="910" customWidth="1"/>
    <col min="11266" max="11270" width="19" style="910" customWidth="1"/>
    <col min="11271" max="11271" width="20.5703125" style="910" customWidth="1"/>
    <col min="11272" max="11272" width="9.85546875" style="910" customWidth="1"/>
    <col min="11273" max="11273" width="9.140625" style="910"/>
    <col min="11274" max="11274" width="10.42578125" style="910" customWidth="1"/>
    <col min="11275" max="11520" width="9.140625" style="910"/>
    <col min="11521" max="11521" width="16.42578125" style="910" customWidth="1"/>
    <col min="11522" max="11526" width="19" style="910" customWidth="1"/>
    <col min="11527" max="11527" width="20.5703125" style="910" customWidth="1"/>
    <col min="11528" max="11528" width="9.85546875" style="910" customWidth="1"/>
    <col min="11529" max="11529" width="9.140625" style="910"/>
    <col min="11530" max="11530" width="10.42578125" style="910" customWidth="1"/>
    <col min="11531" max="11776" width="9.140625" style="910"/>
    <col min="11777" max="11777" width="16.42578125" style="910" customWidth="1"/>
    <col min="11778" max="11782" width="19" style="910" customWidth="1"/>
    <col min="11783" max="11783" width="20.5703125" style="910" customWidth="1"/>
    <col min="11784" max="11784" width="9.85546875" style="910" customWidth="1"/>
    <col min="11785" max="11785" width="9.140625" style="910"/>
    <col min="11786" max="11786" width="10.42578125" style="910" customWidth="1"/>
    <col min="11787" max="12032" width="9.140625" style="910"/>
    <col min="12033" max="12033" width="16.42578125" style="910" customWidth="1"/>
    <col min="12034" max="12038" width="19" style="910" customWidth="1"/>
    <col min="12039" max="12039" width="20.5703125" style="910" customWidth="1"/>
    <col min="12040" max="12040" width="9.85546875" style="910" customWidth="1"/>
    <col min="12041" max="12041" width="9.140625" style="910"/>
    <col min="12042" max="12042" width="10.42578125" style="910" customWidth="1"/>
    <col min="12043" max="12288" width="9.140625" style="910"/>
    <col min="12289" max="12289" width="16.42578125" style="910" customWidth="1"/>
    <col min="12290" max="12294" width="19" style="910" customWidth="1"/>
    <col min="12295" max="12295" width="20.5703125" style="910" customWidth="1"/>
    <col min="12296" max="12296" width="9.85546875" style="910" customWidth="1"/>
    <col min="12297" max="12297" width="9.140625" style="910"/>
    <col min="12298" max="12298" width="10.42578125" style="910" customWidth="1"/>
    <col min="12299" max="12544" width="9.140625" style="910"/>
    <col min="12545" max="12545" width="16.42578125" style="910" customWidth="1"/>
    <col min="12546" max="12550" width="19" style="910" customWidth="1"/>
    <col min="12551" max="12551" width="20.5703125" style="910" customWidth="1"/>
    <col min="12552" max="12552" width="9.85546875" style="910" customWidth="1"/>
    <col min="12553" max="12553" width="9.140625" style="910"/>
    <col min="12554" max="12554" width="10.42578125" style="910" customWidth="1"/>
    <col min="12555" max="12800" width="9.140625" style="910"/>
    <col min="12801" max="12801" width="16.42578125" style="910" customWidth="1"/>
    <col min="12802" max="12806" width="19" style="910" customWidth="1"/>
    <col min="12807" max="12807" width="20.5703125" style="910" customWidth="1"/>
    <col min="12808" max="12808" width="9.85546875" style="910" customWidth="1"/>
    <col min="12809" max="12809" width="9.140625" style="910"/>
    <col min="12810" max="12810" width="10.42578125" style="910" customWidth="1"/>
    <col min="12811" max="13056" width="9.140625" style="910"/>
    <col min="13057" max="13057" width="16.42578125" style="910" customWidth="1"/>
    <col min="13058" max="13062" width="19" style="910" customWidth="1"/>
    <col min="13063" max="13063" width="20.5703125" style="910" customWidth="1"/>
    <col min="13064" max="13064" width="9.85546875" style="910" customWidth="1"/>
    <col min="13065" max="13065" width="9.140625" style="910"/>
    <col min="13066" max="13066" width="10.42578125" style="910" customWidth="1"/>
    <col min="13067" max="13312" width="9.140625" style="910"/>
    <col min="13313" max="13313" width="16.42578125" style="910" customWidth="1"/>
    <col min="13314" max="13318" width="19" style="910" customWidth="1"/>
    <col min="13319" max="13319" width="20.5703125" style="910" customWidth="1"/>
    <col min="13320" max="13320" width="9.85546875" style="910" customWidth="1"/>
    <col min="13321" max="13321" width="9.140625" style="910"/>
    <col min="13322" max="13322" width="10.42578125" style="910" customWidth="1"/>
    <col min="13323" max="13568" width="9.140625" style="910"/>
    <col min="13569" max="13569" width="16.42578125" style="910" customWidth="1"/>
    <col min="13570" max="13574" width="19" style="910" customWidth="1"/>
    <col min="13575" max="13575" width="20.5703125" style="910" customWidth="1"/>
    <col min="13576" max="13576" width="9.85546875" style="910" customWidth="1"/>
    <col min="13577" max="13577" width="9.140625" style="910"/>
    <col min="13578" max="13578" width="10.42578125" style="910" customWidth="1"/>
    <col min="13579" max="13824" width="9.140625" style="910"/>
    <col min="13825" max="13825" width="16.42578125" style="910" customWidth="1"/>
    <col min="13826" max="13830" width="19" style="910" customWidth="1"/>
    <col min="13831" max="13831" width="20.5703125" style="910" customWidth="1"/>
    <col min="13832" max="13832" width="9.85546875" style="910" customWidth="1"/>
    <col min="13833" max="13833" width="9.140625" style="910"/>
    <col min="13834" max="13834" width="10.42578125" style="910" customWidth="1"/>
    <col min="13835" max="14080" width="9.140625" style="910"/>
    <col min="14081" max="14081" width="16.42578125" style="910" customWidth="1"/>
    <col min="14082" max="14086" width="19" style="910" customWidth="1"/>
    <col min="14087" max="14087" width="20.5703125" style="910" customWidth="1"/>
    <col min="14088" max="14088" width="9.85546875" style="910" customWidth="1"/>
    <col min="14089" max="14089" width="9.140625" style="910"/>
    <col min="14090" max="14090" width="10.42578125" style="910" customWidth="1"/>
    <col min="14091" max="14336" width="9.140625" style="910"/>
    <col min="14337" max="14337" width="16.42578125" style="910" customWidth="1"/>
    <col min="14338" max="14342" width="19" style="910" customWidth="1"/>
    <col min="14343" max="14343" width="20.5703125" style="910" customWidth="1"/>
    <col min="14344" max="14344" width="9.85546875" style="910" customWidth="1"/>
    <col min="14345" max="14345" width="9.140625" style="910"/>
    <col min="14346" max="14346" width="10.42578125" style="910" customWidth="1"/>
    <col min="14347" max="14592" width="9.140625" style="910"/>
    <col min="14593" max="14593" width="16.42578125" style="910" customWidth="1"/>
    <col min="14594" max="14598" width="19" style="910" customWidth="1"/>
    <col min="14599" max="14599" width="20.5703125" style="910" customWidth="1"/>
    <col min="14600" max="14600" width="9.85546875" style="910" customWidth="1"/>
    <col min="14601" max="14601" width="9.140625" style="910"/>
    <col min="14602" max="14602" width="10.42578125" style="910" customWidth="1"/>
    <col min="14603" max="14848" width="9.140625" style="910"/>
    <col min="14849" max="14849" width="16.42578125" style="910" customWidth="1"/>
    <col min="14850" max="14854" width="19" style="910" customWidth="1"/>
    <col min="14855" max="14855" width="20.5703125" style="910" customWidth="1"/>
    <col min="14856" max="14856" width="9.85546875" style="910" customWidth="1"/>
    <col min="14857" max="14857" width="9.140625" style="910"/>
    <col min="14858" max="14858" width="10.42578125" style="910" customWidth="1"/>
    <col min="14859" max="15104" width="9.140625" style="910"/>
    <col min="15105" max="15105" width="16.42578125" style="910" customWidth="1"/>
    <col min="15106" max="15110" width="19" style="910" customWidth="1"/>
    <col min="15111" max="15111" width="20.5703125" style="910" customWidth="1"/>
    <col min="15112" max="15112" width="9.85546875" style="910" customWidth="1"/>
    <col min="15113" max="15113" width="9.140625" style="910"/>
    <col min="15114" max="15114" width="10.42578125" style="910" customWidth="1"/>
    <col min="15115" max="15360" width="9.140625" style="910"/>
    <col min="15361" max="15361" width="16.42578125" style="910" customWidth="1"/>
    <col min="15362" max="15366" width="19" style="910" customWidth="1"/>
    <col min="15367" max="15367" width="20.5703125" style="910" customWidth="1"/>
    <col min="15368" max="15368" width="9.85546875" style="910" customWidth="1"/>
    <col min="15369" max="15369" width="9.140625" style="910"/>
    <col min="15370" max="15370" width="10.42578125" style="910" customWidth="1"/>
    <col min="15371" max="15616" width="9.140625" style="910"/>
    <col min="15617" max="15617" width="16.42578125" style="910" customWidth="1"/>
    <col min="15618" max="15622" width="19" style="910" customWidth="1"/>
    <col min="15623" max="15623" width="20.5703125" style="910" customWidth="1"/>
    <col min="15624" max="15624" width="9.85546875" style="910" customWidth="1"/>
    <col min="15625" max="15625" width="9.140625" style="910"/>
    <col min="15626" max="15626" width="10.42578125" style="910" customWidth="1"/>
    <col min="15627" max="15872" width="9.140625" style="910"/>
    <col min="15873" max="15873" width="16.42578125" style="910" customWidth="1"/>
    <col min="15874" max="15878" width="19" style="910" customWidth="1"/>
    <col min="15879" max="15879" width="20.5703125" style="910" customWidth="1"/>
    <col min="15880" max="15880" width="9.85546875" style="910" customWidth="1"/>
    <col min="15881" max="15881" width="9.140625" style="910"/>
    <col min="15882" max="15882" width="10.42578125" style="910" customWidth="1"/>
    <col min="15883" max="16128" width="9.140625" style="910"/>
    <col min="16129" max="16129" width="16.42578125" style="910" customWidth="1"/>
    <col min="16130" max="16134" width="19" style="910" customWidth="1"/>
    <col min="16135" max="16135" width="20.5703125" style="910" customWidth="1"/>
    <col min="16136" max="16136" width="9.85546875" style="910" customWidth="1"/>
    <col min="16137" max="16137" width="9.140625" style="910"/>
    <col min="16138" max="16138" width="10.42578125" style="910" customWidth="1"/>
    <col min="16139" max="16384" width="9.140625" style="910"/>
  </cols>
  <sheetData>
    <row r="1" spans="1:7" ht="25.5">
      <c r="A1" s="2059" t="s">
        <v>313</v>
      </c>
    </row>
    <row r="2" spans="1:7" ht="18.75" thickBot="1">
      <c r="A2" s="2122" t="s">
        <v>350</v>
      </c>
    </row>
    <row r="3" spans="1:7" ht="32.25" thickBot="1">
      <c r="A3" s="1596" t="s">
        <v>364</v>
      </c>
      <c r="B3" s="1610" t="s">
        <v>525</v>
      </c>
      <c r="C3" s="1610" t="s">
        <v>526</v>
      </c>
      <c r="D3" s="1610" t="s">
        <v>530</v>
      </c>
      <c r="E3" s="1610" t="s">
        <v>527</v>
      </c>
      <c r="F3" s="1611" t="s">
        <v>528</v>
      </c>
    </row>
    <row r="4" spans="1:7" s="1554" customFormat="1" ht="20.100000000000001" customHeight="1">
      <c r="A4" s="1597" t="s">
        <v>500</v>
      </c>
      <c r="B4" s="960">
        <v>644.99255893999998</v>
      </c>
      <c r="C4" s="959">
        <v>3466.36</v>
      </c>
      <c r="D4" s="959"/>
      <c r="E4" s="959">
        <v>3466.36</v>
      </c>
      <c r="F4" s="961">
        <v>4111.3525589399997</v>
      </c>
    </row>
    <row r="5" spans="1:7" s="1554" customFormat="1" ht="20.100000000000001" customHeight="1">
      <c r="A5" s="1598" t="s">
        <v>501</v>
      </c>
      <c r="B5" s="962">
        <v>640.39245434999998</v>
      </c>
      <c r="C5" s="898">
        <v>3764.763708</v>
      </c>
      <c r="D5" s="898"/>
      <c r="E5" s="898">
        <v>3764.763708</v>
      </c>
      <c r="F5" s="903">
        <v>4405.1561623500002</v>
      </c>
    </row>
    <row r="6" spans="1:7" s="1554" customFormat="1" ht="20.100000000000001" customHeight="1">
      <c r="A6" s="1598" t="s">
        <v>502</v>
      </c>
      <c r="B6" s="962">
        <v>686.24285521499996</v>
      </c>
      <c r="C6" s="898">
        <v>4229.625344</v>
      </c>
      <c r="D6" s="898"/>
      <c r="E6" s="898">
        <v>4229.625344</v>
      </c>
      <c r="F6" s="903">
        <v>4915.8681992149995</v>
      </c>
    </row>
    <row r="7" spans="1:7" s="1554" customFormat="1" ht="20.100000000000001" customHeight="1">
      <c r="A7" s="1598" t="s">
        <v>503</v>
      </c>
      <c r="B7" s="962">
        <v>689.84527210900001</v>
      </c>
      <c r="C7" s="898">
        <v>4551.8223879999996</v>
      </c>
      <c r="D7" s="898"/>
      <c r="E7" s="898">
        <v>4551.8223879999996</v>
      </c>
      <c r="F7" s="903">
        <v>5241.6676601089994</v>
      </c>
    </row>
    <row r="8" spans="1:7" s="1554" customFormat="1" ht="20.100000000000001" customHeight="1">
      <c r="A8" s="1598" t="s">
        <v>504</v>
      </c>
      <c r="B8" s="962">
        <v>799.92264216000001</v>
      </c>
      <c r="C8" s="898">
        <v>4869.0239009999996</v>
      </c>
      <c r="D8" s="898"/>
      <c r="E8" s="898">
        <v>4869.0239009999996</v>
      </c>
      <c r="F8" s="903">
        <v>5668.9465431599992</v>
      </c>
    </row>
    <row r="9" spans="1:7" s="1554" customFormat="1" ht="20.100000000000001" customHeight="1">
      <c r="A9" s="1598" t="s">
        <v>505</v>
      </c>
      <c r="B9" s="962">
        <v>827.56217651599991</v>
      </c>
      <c r="C9" s="898">
        <v>5210.4372629999998</v>
      </c>
      <c r="D9" s="898"/>
      <c r="E9" s="898">
        <v>5210.4372629999998</v>
      </c>
      <c r="F9" s="903">
        <v>6037.9994395159993</v>
      </c>
    </row>
    <row r="10" spans="1:7" s="1554" customFormat="1" ht="20.100000000000001" customHeight="1">
      <c r="A10" s="1598" t="s">
        <v>506</v>
      </c>
      <c r="B10" s="962">
        <v>879.68128165999997</v>
      </c>
      <c r="C10" s="898">
        <v>5317.9959449999997</v>
      </c>
      <c r="D10" s="898"/>
      <c r="E10" s="898">
        <v>5317.9959449999997</v>
      </c>
      <c r="F10" s="903">
        <v>6197.6772266600001</v>
      </c>
    </row>
    <row r="11" spans="1:7" s="1554" customFormat="1" ht="20.100000000000001" customHeight="1">
      <c r="A11" s="1598" t="s">
        <v>507</v>
      </c>
      <c r="B11" s="962">
        <v>896.83261685999992</v>
      </c>
      <c r="C11" s="898">
        <v>5622.8437119999999</v>
      </c>
      <c r="D11" s="898">
        <v>1233.29465</v>
      </c>
      <c r="E11" s="898">
        <v>6856.1383619999997</v>
      </c>
      <c r="F11" s="903">
        <v>7752.9709788599994</v>
      </c>
      <c r="G11" s="2151"/>
    </row>
    <row r="12" spans="1:7" s="1554" customFormat="1" ht="24" customHeight="1">
      <c r="A12" s="1598" t="s">
        <v>425</v>
      </c>
      <c r="B12" s="962">
        <v>931.6174592399999</v>
      </c>
      <c r="C12" s="898">
        <v>5966.7694570000003</v>
      </c>
      <c r="D12" s="898">
        <v>1233.29465</v>
      </c>
      <c r="E12" s="898">
        <v>7200.0641070000001</v>
      </c>
      <c r="F12" s="903">
        <v>8131.6815662400004</v>
      </c>
      <c r="G12" s="2151"/>
    </row>
    <row r="13" spans="1:7" s="1554" customFormat="1" ht="24" customHeight="1">
      <c r="A13" s="1598" t="s">
        <v>426</v>
      </c>
      <c r="B13" s="962">
        <v>950.61282860400001</v>
      </c>
      <c r="C13" s="898">
        <v>6152.8747409999996</v>
      </c>
      <c r="D13" s="898">
        <v>1233.29465</v>
      </c>
      <c r="E13" s="898">
        <v>7386.1693909999995</v>
      </c>
      <c r="F13" s="903">
        <v>8336.7822196039997</v>
      </c>
      <c r="G13" s="2151"/>
    </row>
    <row r="14" spans="1:7" s="1554" customFormat="1" ht="24" customHeight="1">
      <c r="A14" s="1598" t="s">
        <v>427</v>
      </c>
      <c r="B14" s="962">
        <v>990.62553622599989</v>
      </c>
      <c r="C14" s="898">
        <v>6346.0413159999998</v>
      </c>
      <c r="D14" s="898">
        <v>1233.29465</v>
      </c>
      <c r="E14" s="898">
        <v>7579.3359659999996</v>
      </c>
      <c r="F14" s="903">
        <v>8569.9615022260004</v>
      </c>
      <c r="G14" s="2151"/>
    </row>
    <row r="15" spans="1:7" s="1554" customFormat="1" ht="24" customHeight="1">
      <c r="A15" s="1598" t="s">
        <v>428</v>
      </c>
      <c r="B15" s="962">
        <v>1026.8889108389999</v>
      </c>
      <c r="C15" s="898">
        <v>6537.5363049999996</v>
      </c>
      <c r="D15" s="898">
        <v>1551.65</v>
      </c>
      <c r="E15" s="898">
        <v>8089.1863049999993</v>
      </c>
      <c r="F15" s="903">
        <v>9116.0752158389987</v>
      </c>
      <c r="G15" s="2151"/>
    </row>
    <row r="16" spans="1:7" s="1554" customFormat="1" ht="24" customHeight="1">
      <c r="A16" s="1598" t="s">
        <v>430</v>
      </c>
      <c r="B16" s="962">
        <v>1049.3542864000001</v>
      </c>
      <c r="C16" s="898">
        <v>6493.3188799999998</v>
      </c>
      <c r="D16" s="898">
        <v>1551.65</v>
      </c>
      <c r="E16" s="898">
        <v>8044.9688800000004</v>
      </c>
      <c r="F16" s="903">
        <v>9094.3231664000014</v>
      </c>
      <c r="G16" s="2151"/>
    </row>
    <row r="17" spans="1:11" s="1554" customFormat="1" ht="24" customHeight="1">
      <c r="A17" s="1598" t="s">
        <v>431</v>
      </c>
      <c r="B17" s="962">
        <v>1088.5836307500001</v>
      </c>
      <c r="C17" s="898">
        <v>6850.7487350000001</v>
      </c>
      <c r="D17" s="898">
        <v>1551.65</v>
      </c>
      <c r="E17" s="898">
        <v>8402.3987350000007</v>
      </c>
      <c r="F17" s="903">
        <v>9490.9823657500001</v>
      </c>
      <c r="G17" s="2151"/>
    </row>
    <row r="18" spans="1:11" s="1554" customFormat="1" ht="24" customHeight="1">
      <c r="A18" s="1598" t="s">
        <v>487</v>
      </c>
      <c r="B18" s="962">
        <v>1300.0426645500002</v>
      </c>
      <c r="C18" s="898">
        <v>7032.883315</v>
      </c>
      <c r="D18" s="898">
        <v>1551.65</v>
      </c>
      <c r="E18" s="898">
        <v>8584.5333150000006</v>
      </c>
      <c r="F18" s="903">
        <v>9884.5759795500016</v>
      </c>
      <c r="G18" s="2151"/>
    </row>
    <row r="19" spans="1:11" s="1554" customFormat="1" ht="24" customHeight="1">
      <c r="A19" s="1598" t="s">
        <v>488</v>
      </c>
      <c r="B19" s="962">
        <v>1387.3055282999999</v>
      </c>
      <c r="C19" s="898">
        <v>7118.8788530000002</v>
      </c>
      <c r="D19" s="898">
        <v>1551.65</v>
      </c>
      <c r="E19" s="898">
        <v>8670.5288529999998</v>
      </c>
      <c r="F19" s="903">
        <v>10057.834381299999</v>
      </c>
      <c r="G19" s="2151"/>
    </row>
    <row r="20" spans="1:11" s="1554" customFormat="1" ht="24" customHeight="1">
      <c r="A20" s="1598" t="s">
        <v>433</v>
      </c>
      <c r="B20" s="962">
        <v>1441.7911143480001</v>
      </c>
      <c r="C20" s="898">
        <v>7183.1767460000001</v>
      </c>
      <c r="D20" s="898">
        <v>1551.65</v>
      </c>
      <c r="E20" s="898">
        <v>8734.8267460000006</v>
      </c>
      <c r="F20" s="903">
        <v>10176.617860348</v>
      </c>
      <c r="G20" s="2151"/>
    </row>
    <row r="21" spans="1:11" s="1554" customFormat="1" ht="24" customHeight="1">
      <c r="A21" s="1598" t="s">
        <v>434</v>
      </c>
      <c r="B21" s="962">
        <v>1460.3</v>
      </c>
      <c r="C21" s="898">
        <v>7421.0973039999999</v>
      </c>
      <c r="D21" s="898">
        <v>1551.65</v>
      </c>
      <c r="E21" s="898">
        <v>8972.7473040000004</v>
      </c>
      <c r="F21" s="903">
        <v>10433.047304</v>
      </c>
      <c r="G21" s="2151"/>
    </row>
    <row r="22" spans="1:11" s="1554" customFormat="1" ht="24" customHeight="1">
      <c r="A22" s="1598" t="s">
        <v>435</v>
      </c>
      <c r="B22" s="962">
        <v>1497.4022271250003</v>
      </c>
      <c r="C22" s="898">
        <v>7651.0988150000003</v>
      </c>
      <c r="D22" s="898">
        <v>1551.65</v>
      </c>
      <c r="E22" s="898">
        <v>9202.7488150000008</v>
      </c>
      <c r="F22" s="903">
        <v>10700.151042125</v>
      </c>
      <c r="G22" s="2151"/>
    </row>
    <row r="23" spans="1:11" s="1554" customFormat="1" ht="24" customHeight="1">
      <c r="A23" s="1598" t="s">
        <v>436</v>
      </c>
      <c r="B23" s="962">
        <v>1647.8388360000001</v>
      </c>
      <c r="C23" s="898">
        <v>7904.025474</v>
      </c>
      <c r="D23" s="898">
        <v>1707.57114</v>
      </c>
      <c r="E23" s="898">
        <v>9611.596614</v>
      </c>
      <c r="F23" s="903">
        <v>11259.435450000001</v>
      </c>
      <c r="G23" s="2151"/>
    </row>
    <row r="24" spans="1:11" s="1554" customFormat="1" ht="24" customHeight="1">
      <c r="A24" s="1598" t="s">
        <v>438</v>
      </c>
      <c r="B24" s="962">
        <v>1864.42967</v>
      </c>
      <c r="C24" s="898">
        <v>8507.5454740000005</v>
      </c>
      <c r="D24" s="898">
        <v>1690.3600899999999</v>
      </c>
      <c r="E24" s="898">
        <v>10197.905559999999</v>
      </c>
      <c r="F24" s="903">
        <v>12062.335229999999</v>
      </c>
      <c r="G24" s="2151"/>
    </row>
    <row r="25" spans="1:11" s="1554" customFormat="1" ht="24" customHeight="1">
      <c r="A25" s="1598" t="s">
        <v>439</v>
      </c>
      <c r="B25" s="962">
        <v>2031.8978</v>
      </c>
      <c r="C25" s="898">
        <v>8396.5915700000005</v>
      </c>
      <c r="D25" s="898">
        <v>1690.3600899999999</v>
      </c>
      <c r="E25" s="898">
        <v>10086.951660000001</v>
      </c>
      <c r="F25" s="903">
        <v>12118.849460000001</v>
      </c>
      <c r="G25" s="2151"/>
    </row>
    <row r="26" spans="1:11" s="1554" customFormat="1" ht="24" customHeight="1">
      <c r="A26" s="1598" t="s">
        <v>440</v>
      </c>
      <c r="B26" s="962">
        <v>2091.0870799999998</v>
      </c>
      <c r="C26" s="898">
        <v>8612.2283599999992</v>
      </c>
      <c r="D26" s="898">
        <v>1655.1787099999999</v>
      </c>
      <c r="E26" s="898">
        <v>10267.407069999999</v>
      </c>
      <c r="F26" s="903">
        <v>12358.494149999999</v>
      </c>
      <c r="G26" s="2151"/>
    </row>
    <row r="27" spans="1:11" s="1554" customFormat="1" ht="24" customHeight="1">
      <c r="A27" s="1598" t="s">
        <v>441</v>
      </c>
      <c r="B27" s="962">
        <v>2111.53071</v>
      </c>
      <c r="C27" s="898">
        <v>8836.9958600000009</v>
      </c>
      <c r="D27" s="898">
        <v>1655.1787099999999</v>
      </c>
      <c r="E27" s="898">
        <v>10492.174570000001</v>
      </c>
      <c r="F27" s="903">
        <v>12603.705280000002</v>
      </c>
      <c r="G27" s="2151"/>
    </row>
    <row r="28" spans="1:11" s="1554" customFormat="1" ht="24" customHeight="1">
      <c r="A28" s="1598" t="s">
        <v>443</v>
      </c>
      <c r="B28" s="962">
        <v>2205.3460500000001</v>
      </c>
      <c r="C28" s="898">
        <v>9970.0532199999998</v>
      </c>
      <c r="D28" s="898">
        <v>1655.1787099999999</v>
      </c>
      <c r="E28" s="898">
        <v>11625.23193</v>
      </c>
      <c r="F28" s="903">
        <v>13830.57798</v>
      </c>
      <c r="G28" s="2151"/>
      <c r="H28" s="910"/>
    </row>
    <row r="29" spans="1:11" s="1554" customFormat="1" ht="24" customHeight="1">
      <c r="A29" s="1598" t="s">
        <v>489</v>
      </c>
      <c r="B29" s="962">
        <v>3187.1148699999999</v>
      </c>
      <c r="C29" s="898">
        <v>10606.334220000001</v>
      </c>
      <c r="D29" s="898">
        <v>2503.2604200000001</v>
      </c>
      <c r="E29" s="898">
        <v>13109.594640000001</v>
      </c>
      <c r="F29" s="903">
        <v>16296.709510000001</v>
      </c>
      <c r="G29" s="2151"/>
      <c r="H29" s="910"/>
      <c r="I29" s="904"/>
      <c r="K29" s="2151"/>
    </row>
    <row r="30" spans="1:11" s="1554" customFormat="1" ht="24" customHeight="1">
      <c r="A30" s="1598" t="s">
        <v>476</v>
      </c>
      <c r="B30" s="962">
        <v>3535.5855999999999</v>
      </c>
      <c r="C30" s="898">
        <v>10845.21831</v>
      </c>
      <c r="D30" s="898">
        <v>2503.2604200000001</v>
      </c>
      <c r="E30" s="898">
        <v>13348.478730000001</v>
      </c>
      <c r="F30" s="903">
        <v>16884.064330000001</v>
      </c>
      <c r="G30" s="2151"/>
      <c r="H30" s="910"/>
      <c r="I30" s="904"/>
      <c r="K30" s="2151"/>
    </row>
    <row r="31" spans="1:11" s="1554" customFormat="1" ht="24" customHeight="1">
      <c r="A31" s="1598" t="s">
        <v>477</v>
      </c>
      <c r="B31" s="962">
        <v>3478.9153999999999</v>
      </c>
      <c r="C31" s="898">
        <v>11058.204299999999</v>
      </c>
      <c r="D31" s="898">
        <v>2822.8898800000002</v>
      </c>
      <c r="E31" s="898">
        <v>13881.09418</v>
      </c>
      <c r="F31" s="903">
        <v>17360.009580000002</v>
      </c>
      <c r="G31" s="2151"/>
      <c r="H31" s="910"/>
      <c r="J31" s="2152"/>
      <c r="K31" s="2151"/>
    </row>
    <row r="32" spans="1:11" s="1554" customFormat="1" ht="24" customHeight="1">
      <c r="A32" s="1598" t="s">
        <v>397</v>
      </c>
      <c r="B32" s="962">
        <v>4229.9552000000003</v>
      </c>
      <c r="C32" s="898">
        <v>11971.33653</v>
      </c>
      <c r="D32" s="898">
        <v>2958.5174299999999</v>
      </c>
      <c r="E32" s="898">
        <v>14929.85396</v>
      </c>
      <c r="F32" s="903">
        <v>19159.809160000001</v>
      </c>
      <c r="G32" s="2151"/>
      <c r="H32" s="910"/>
      <c r="J32" s="2152"/>
      <c r="K32" s="2151"/>
    </row>
    <row r="33" spans="1:11" s="1554" customFormat="1" ht="24" customHeight="1">
      <c r="A33" s="1598" t="s">
        <v>478</v>
      </c>
      <c r="B33" s="962">
        <v>4602.8773000000001</v>
      </c>
      <c r="C33" s="898">
        <v>12033.450015025501</v>
      </c>
      <c r="D33" s="898">
        <v>3000.6553399999998</v>
      </c>
      <c r="E33" s="898">
        <v>15034.1053550255</v>
      </c>
      <c r="F33" s="903">
        <v>19636.982655025502</v>
      </c>
      <c r="G33" s="2151"/>
      <c r="I33" s="1564"/>
      <c r="J33" s="2152"/>
      <c r="K33" s="2151"/>
    </row>
    <row r="34" spans="1:11" s="1554" customFormat="1" ht="24" customHeight="1">
      <c r="A34" s="1598" t="s">
        <v>479</v>
      </c>
      <c r="B34" s="962">
        <v>4693.9137499999997</v>
      </c>
      <c r="C34" s="898">
        <v>12495.78404</v>
      </c>
      <c r="D34" s="898">
        <v>3183.7307999999998</v>
      </c>
      <c r="E34" s="898">
        <v>15679.51484</v>
      </c>
      <c r="F34" s="903">
        <v>20373.42859</v>
      </c>
      <c r="G34" s="2151"/>
      <c r="H34" s="1564"/>
      <c r="J34" s="2152"/>
      <c r="K34" s="2151"/>
    </row>
    <row r="35" spans="1:11" s="1554" customFormat="1" ht="24" customHeight="1">
      <c r="A35" s="1598" t="s">
        <v>480</v>
      </c>
      <c r="B35" s="962">
        <v>5787.5126399999999</v>
      </c>
      <c r="C35" s="898">
        <v>12589.486130000001</v>
      </c>
      <c r="D35" s="898">
        <v>3348.7742599999997</v>
      </c>
      <c r="E35" s="898">
        <v>15938.260390000001</v>
      </c>
      <c r="F35" s="903">
        <v>21725.77303</v>
      </c>
      <c r="G35" s="2151"/>
      <c r="I35" s="904"/>
      <c r="K35" s="2151"/>
    </row>
    <row r="36" spans="1:11" s="1554" customFormat="1" ht="24" customHeight="1">
      <c r="A36" s="1598" t="s">
        <v>398</v>
      </c>
      <c r="B36" s="962">
        <v>6746.2792914999991</v>
      </c>
      <c r="C36" s="898">
        <v>12576.758180000001</v>
      </c>
      <c r="D36" s="898">
        <v>3384.1663199999998</v>
      </c>
      <c r="E36" s="898">
        <v>15960.924500000001</v>
      </c>
      <c r="F36" s="903">
        <v>22707.2037915</v>
      </c>
      <c r="G36" s="2151"/>
      <c r="I36" s="904"/>
      <c r="K36" s="2151"/>
    </row>
    <row r="37" spans="1:11" s="1554" customFormat="1" ht="24" customHeight="1">
      <c r="A37" s="1612" t="s">
        <v>519</v>
      </c>
      <c r="B37" s="962">
        <v>6752.0117799999989</v>
      </c>
      <c r="C37" s="898">
        <v>12151.43766</v>
      </c>
      <c r="D37" s="898">
        <v>3477.3209999999999</v>
      </c>
      <c r="E37" s="898">
        <v>15628.75866</v>
      </c>
      <c r="F37" s="903">
        <v>22380.77044</v>
      </c>
      <c r="G37" s="2151"/>
      <c r="H37" s="1564"/>
    </row>
    <row r="38" spans="1:11" s="1554" customFormat="1" ht="24" customHeight="1">
      <c r="A38" s="1598" t="s">
        <v>536</v>
      </c>
      <c r="B38" s="962">
        <v>6614.6111680000004</v>
      </c>
      <c r="C38" s="963">
        <v>12286.81235</v>
      </c>
      <c r="D38" s="898">
        <v>3527.3794200000002</v>
      </c>
      <c r="E38" s="898">
        <v>15814.191769999999</v>
      </c>
      <c r="F38" s="903">
        <v>22428.802938000001</v>
      </c>
      <c r="G38" s="2151"/>
      <c r="H38" s="1564"/>
    </row>
    <row r="39" spans="1:11" s="1554" customFormat="1" ht="24" customHeight="1">
      <c r="A39" s="1598" t="s">
        <v>1239</v>
      </c>
      <c r="B39" s="962">
        <v>7759.2285200000006</v>
      </c>
      <c r="C39" s="898">
        <v>12774.405699999999</v>
      </c>
      <c r="D39" s="898">
        <v>3853.4360499999998</v>
      </c>
      <c r="E39" s="898">
        <v>16627.84175</v>
      </c>
      <c r="F39" s="903">
        <v>24387.07027</v>
      </c>
      <c r="G39" s="2151"/>
    </row>
    <row r="40" spans="1:11" s="1554" customFormat="1" ht="24" customHeight="1">
      <c r="A40" s="1598" t="s">
        <v>1258</v>
      </c>
      <c r="B40" s="962">
        <v>7859.5954469999997</v>
      </c>
      <c r="C40" s="898">
        <v>13113.42029</v>
      </c>
      <c r="D40" s="898">
        <v>3972.7843699999999</v>
      </c>
      <c r="E40" s="898">
        <v>17086.204659999999</v>
      </c>
      <c r="F40" s="903">
        <v>24945.800106999999</v>
      </c>
      <c r="G40" s="2151"/>
    </row>
    <row r="41" spans="1:11" s="1554" customFormat="1" ht="24" customHeight="1" thickBot="1">
      <c r="A41" s="2132" t="s">
        <v>1281</v>
      </c>
      <c r="B41" s="2133">
        <v>8338.9304799999991</v>
      </c>
      <c r="C41" s="2134">
        <v>13412.8</v>
      </c>
      <c r="D41" s="2134">
        <v>3966.2190000000001</v>
      </c>
      <c r="E41" s="2134">
        <v>17379.019</v>
      </c>
      <c r="F41" s="2134">
        <v>25717.949479999999</v>
      </c>
      <c r="G41" s="904"/>
    </row>
    <row r="42" spans="1:11" ht="18" customHeight="1"/>
    <row r="43" spans="1:11" s="1658" customFormat="1">
      <c r="A43" s="1658" t="s">
        <v>529</v>
      </c>
      <c r="D43" s="1659"/>
      <c r="E43" s="1659"/>
    </row>
    <row r="44" spans="1:11" s="1658" customFormat="1">
      <c r="A44" s="1658" t="s">
        <v>508</v>
      </c>
    </row>
  </sheetData>
  <hyperlinks>
    <hyperlink ref="A1" location="Menu!A1" display="Return to Menu"/>
  </hyperlinks>
  <pageMargins left="0.70866141732283472" right="0.70866141732283472" top="0.74803149606299213" bottom="0.74803149606299213" header="0.31496062992125984" footer="0.31496062992125984"/>
  <pageSetup scale="71"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267"/>
  <sheetViews>
    <sheetView view="pageBreakPreview" zoomScaleNormal="100" zoomScaleSheetLayoutView="100" workbookViewId="0">
      <pane xSplit="1" ySplit="5" topLeftCell="B226" activePane="bottomRight" state="frozen"/>
      <selection activeCell="C255" sqref="C255"/>
      <selection pane="topRight" activeCell="C255" sqref="C255"/>
      <selection pane="bottomLeft" activeCell="C255" sqref="C255"/>
      <selection pane="bottomRight"/>
    </sheetView>
  </sheetViews>
  <sheetFormatPr defaultColWidth="16.28515625" defaultRowHeight="15.75"/>
  <cols>
    <col min="1" max="1" width="25.85546875" style="884" customWidth="1"/>
    <col min="2" max="2" width="19" style="884" customWidth="1"/>
    <col min="3" max="3" width="16.28515625" style="884" customWidth="1"/>
    <col min="4" max="4" width="22" style="884" customWidth="1"/>
    <col min="5" max="5" width="11.7109375" style="884" customWidth="1"/>
    <col min="6" max="6" width="10.7109375" style="884" customWidth="1"/>
    <col min="7" max="7" width="16.7109375" style="884" customWidth="1"/>
    <col min="8" max="8" width="21.7109375" style="884" customWidth="1"/>
    <col min="9" max="9" width="8.7109375" style="884" customWidth="1"/>
    <col min="10" max="10" width="10.7109375" style="884" customWidth="1"/>
    <col min="11" max="11" width="16.7109375" style="884" customWidth="1"/>
    <col min="12" max="12" width="22.7109375" style="884" customWidth="1"/>
    <col min="13" max="13" width="8.7109375" style="884" customWidth="1"/>
    <col min="14" max="14" width="10.7109375" style="884" customWidth="1"/>
    <col min="15" max="15" width="16.7109375" style="884" customWidth="1"/>
    <col min="16" max="16" width="22.7109375" style="884" customWidth="1"/>
    <col min="17" max="17" width="8.7109375" style="884" customWidth="1"/>
    <col min="18" max="245" width="9.140625" style="884" customWidth="1"/>
    <col min="246" max="246" width="13.7109375" style="884" customWidth="1"/>
    <col min="247" max="247" width="11.7109375" style="884" customWidth="1"/>
    <col min="248" max="248" width="16.28515625" style="884" customWidth="1"/>
    <col min="249" max="249" width="22" style="884" customWidth="1"/>
    <col min="250" max="253" width="11.7109375" style="884" customWidth="1"/>
    <col min="254" max="254" width="14" style="884" customWidth="1"/>
    <col min="255" max="255" width="19" style="884" customWidth="1"/>
    <col min="256" max="256" width="16.28515625" style="884"/>
    <col min="257" max="257" width="14" style="884" customWidth="1"/>
    <col min="258" max="258" width="19" style="884" customWidth="1"/>
    <col min="259" max="259" width="16.28515625" style="884" customWidth="1"/>
    <col min="260" max="260" width="22" style="884" customWidth="1"/>
    <col min="261" max="261" width="11.7109375" style="884" customWidth="1"/>
    <col min="262" max="262" width="10.7109375" style="884" customWidth="1"/>
    <col min="263" max="263" width="16.7109375" style="884" customWidth="1"/>
    <col min="264" max="264" width="21.7109375" style="884" customWidth="1"/>
    <col min="265" max="265" width="8.7109375" style="884" customWidth="1"/>
    <col min="266" max="266" width="10.7109375" style="884" customWidth="1"/>
    <col min="267" max="267" width="16.7109375" style="884" customWidth="1"/>
    <col min="268" max="268" width="22.7109375" style="884" customWidth="1"/>
    <col min="269" max="269" width="8.7109375" style="884" customWidth="1"/>
    <col min="270" max="270" width="10.7109375" style="884" customWidth="1"/>
    <col min="271" max="271" width="16.7109375" style="884" customWidth="1"/>
    <col min="272" max="272" width="22.7109375" style="884" customWidth="1"/>
    <col min="273" max="273" width="8.7109375" style="884" customWidth="1"/>
    <col min="274" max="501" width="9.140625" style="884" customWidth="1"/>
    <col min="502" max="502" width="13.7109375" style="884" customWidth="1"/>
    <col min="503" max="503" width="11.7109375" style="884" customWidth="1"/>
    <col min="504" max="504" width="16.28515625" style="884" customWidth="1"/>
    <col min="505" max="505" width="22" style="884" customWidth="1"/>
    <col min="506" max="509" width="11.7109375" style="884" customWidth="1"/>
    <col min="510" max="510" width="14" style="884" customWidth="1"/>
    <col min="511" max="511" width="19" style="884" customWidth="1"/>
    <col min="512" max="512" width="16.28515625" style="884"/>
    <col min="513" max="513" width="14" style="884" customWidth="1"/>
    <col min="514" max="514" width="19" style="884" customWidth="1"/>
    <col min="515" max="515" width="16.28515625" style="884" customWidth="1"/>
    <col min="516" max="516" width="22" style="884" customWidth="1"/>
    <col min="517" max="517" width="11.7109375" style="884" customWidth="1"/>
    <col min="518" max="518" width="10.7109375" style="884" customWidth="1"/>
    <col min="519" max="519" width="16.7109375" style="884" customWidth="1"/>
    <col min="520" max="520" width="21.7109375" style="884" customWidth="1"/>
    <col min="521" max="521" width="8.7109375" style="884" customWidth="1"/>
    <col min="522" max="522" width="10.7109375" style="884" customWidth="1"/>
    <col min="523" max="523" width="16.7109375" style="884" customWidth="1"/>
    <col min="524" max="524" width="22.7109375" style="884" customWidth="1"/>
    <col min="525" max="525" width="8.7109375" style="884" customWidth="1"/>
    <col min="526" max="526" width="10.7109375" style="884" customWidth="1"/>
    <col min="527" max="527" width="16.7109375" style="884" customWidth="1"/>
    <col min="528" max="528" width="22.7109375" style="884" customWidth="1"/>
    <col min="529" max="529" width="8.7109375" style="884" customWidth="1"/>
    <col min="530" max="757" width="9.140625" style="884" customWidth="1"/>
    <col min="758" max="758" width="13.7109375" style="884" customWidth="1"/>
    <col min="759" max="759" width="11.7109375" style="884" customWidth="1"/>
    <col min="760" max="760" width="16.28515625" style="884" customWidth="1"/>
    <col min="761" max="761" width="22" style="884" customWidth="1"/>
    <col min="762" max="765" width="11.7109375" style="884" customWidth="1"/>
    <col min="766" max="766" width="14" style="884" customWidth="1"/>
    <col min="767" max="767" width="19" style="884" customWidth="1"/>
    <col min="768" max="768" width="16.28515625" style="884"/>
    <col min="769" max="769" width="14" style="884" customWidth="1"/>
    <col min="770" max="770" width="19" style="884" customWidth="1"/>
    <col min="771" max="771" width="16.28515625" style="884" customWidth="1"/>
    <col min="772" max="772" width="22" style="884" customWidth="1"/>
    <col min="773" max="773" width="11.7109375" style="884" customWidth="1"/>
    <col min="774" max="774" width="10.7109375" style="884" customWidth="1"/>
    <col min="775" max="775" width="16.7109375" style="884" customWidth="1"/>
    <col min="776" max="776" width="21.7109375" style="884" customWidth="1"/>
    <col min="777" max="777" width="8.7109375" style="884" customWidth="1"/>
    <col min="778" max="778" width="10.7109375" style="884" customWidth="1"/>
    <col min="779" max="779" width="16.7109375" style="884" customWidth="1"/>
    <col min="780" max="780" width="22.7109375" style="884" customWidth="1"/>
    <col min="781" max="781" width="8.7109375" style="884" customWidth="1"/>
    <col min="782" max="782" width="10.7109375" style="884" customWidth="1"/>
    <col min="783" max="783" width="16.7109375" style="884" customWidth="1"/>
    <col min="784" max="784" width="22.7109375" style="884" customWidth="1"/>
    <col min="785" max="785" width="8.7109375" style="884" customWidth="1"/>
    <col min="786" max="1013" width="9.140625" style="884" customWidth="1"/>
    <col min="1014" max="1014" width="13.7109375" style="884" customWidth="1"/>
    <col min="1015" max="1015" width="11.7109375" style="884" customWidth="1"/>
    <col min="1016" max="1016" width="16.28515625" style="884" customWidth="1"/>
    <col min="1017" max="1017" width="22" style="884" customWidth="1"/>
    <col min="1018" max="1021" width="11.7109375" style="884" customWidth="1"/>
    <col min="1022" max="1022" width="14" style="884" customWidth="1"/>
    <col min="1023" max="1023" width="19" style="884" customWidth="1"/>
    <col min="1024" max="1024" width="16.28515625" style="884"/>
    <col min="1025" max="1025" width="14" style="884" customWidth="1"/>
    <col min="1026" max="1026" width="19" style="884" customWidth="1"/>
    <col min="1027" max="1027" width="16.28515625" style="884" customWidth="1"/>
    <col min="1028" max="1028" width="22" style="884" customWidth="1"/>
    <col min="1029" max="1029" width="11.7109375" style="884" customWidth="1"/>
    <col min="1030" max="1030" width="10.7109375" style="884" customWidth="1"/>
    <col min="1031" max="1031" width="16.7109375" style="884" customWidth="1"/>
    <col min="1032" max="1032" width="21.7109375" style="884" customWidth="1"/>
    <col min="1033" max="1033" width="8.7109375" style="884" customWidth="1"/>
    <col min="1034" max="1034" width="10.7109375" style="884" customWidth="1"/>
    <col min="1035" max="1035" width="16.7109375" style="884" customWidth="1"/>
    <col min="1036" max="1036" width="22.7109375" style="884" customWidth="1"/>
    <col min="1037" max="1037" width="8.7109375" style="884" customWidth="1"/>
    <col min="1038" max="1038" width="10.7109375" style="884" customWidth="1"/>
    <col min="1039" max="1039" width="16.7109375" style="884" customWidth="1"/>
    <col min="1040" max="1040" width="22.7109375" style="884" customWidth="1"/>
    <col min="1041" max="1041" width="8.7109375" style="884" customWidth="1"/>
    <col min="1042" max="1269" width="9.140625" style="884" customWidth="1"/>
    <col min="1270" max="1270" width="13.7109375" style="884" customWidth="1"/>
    <col min="1271" max="1271" width="11.7109375" style="884" customWidth="1"/>
    <col min="1272" max="1272" width="16.28515625" style="884" customWidth="1"/>
    <col min="1273" max="1273" width="22" style="884" customWidth="1"/>
    <col min="1274" max="1277" width="11.7109375" style="884" customWidth="1"/>
    <col min="1278" max="1278" width="14" style="884" customWidth="1"/>
    <col min="1279" max="1279" width="19" style="884" customWidth="1"/>
    <col min="1280" max="1280" width="16.28515625" style="884"/>
    <col min="1281" max="1281" width="14" style="884" customWidth="1"/>
    <col min="1282" max="1282" width="19" style="884" customWidth="1"/>
    <col min="1283" max="1283" width="16.28515625" style="884" customWidth="1"/>
    <col min="1284" max="1284" width="22" style="884" customWidth="1"/>
    <col min="1285" max="1285" width="11.7109375" style="884" customWidth="1"/>
    <col min="1286" max="1286" width="10.7109375" style="884" customWidth="1"/>
    <col min="1287" max="1287" width="16.7109375" style="884" customWidth="1"/>
    <col min="1288" max="1288" width="21.7109375" style="884" customWidth="1"/>
    <col min="1289" max="1289" width="8.7109375" style="884" customWidth="1"/>
    <col min="1290" max="1290" width="10.7109375" style="884" customWidth="1"/>
    <col min="1291" max="1291" width="16.7109375" style="884" customWidth="1"/>
    <col min="1292" max="1292" width="22.7109375" style="884" customWidth="1"/>
    <col min="1293" max="1293" width="8.7109375" style="884" customWidth="1"/>
    <col min="1294" max="1294" width="10.7109375" style="884" customWidth="1"/>
    <col min="1295" max="1295" width="16.7109375" style="884" customWidth="1"/>
    <col min="1296" max="1296" width="22.7109375" style="884" customWidth="1"/>
    <col min="1297" max="1297" width="8.7109375" style="884" customWidth="1"/>
    <col min="1298" max="1525" width="9.140625" style="884" customWidth="1"/>
    <col min="1526" max="1526" width="13.7109375" style="884" customWidth="1"/>
    <col min="1527" max="1527" width="11.7109375" style="884" customWidth="1"/>
    <col min="1528" max="1528" width="16.28515625" style="884" customWidth="1"/>
    <col min="1529" max="1529" width="22" style="884" customWidth="1"/>
    <col min="1530" max="1533" width="11.7109375" style="884" customWidth="1"/>
    <col min="1534" max="1534" width="14" style="884" customWidth="1"/>
    <col min="1535" max="1535" width="19" style="884" customWidth="1"/>
    <col min="1536" max="1536" width="16.28515625" style="884"/>
    <col min="1537" max="1537" width="14" style="884" customWidth="1"/>
    <col min="1538" max="1538" width="19" style="884" customWidth="1"/>
    <col min="1539" max="1539" width="16.28515625" style="884" customWidth="1"/>
    <col min="1540" max="1540" width="22" style="884" customWidth="1"/>
    <col min="1541" max="1541" width="11.7109375" style="884" customWidth="1"/>
    <col min="1542" max="1542" width="10.7109375" style="884" customWidth="1"/>
    <col min="1543" max="1543" width="16.7109375" style="884" customWidth="1"/>
    <col min="1544" max="1544" width="21.7109375" style="884" customWidth="1"/>
    <col min="1545" max="1545" width="8.7109375" style="884" customWidth="1"/>
    <col min="1546" max="1546" width="10.7109375" style="884" customWidth="1"/>
    <col min="1547" max="1547" width="16.7109375" style="884" customWidth="1"/>
    <col min="1548" max="1548" width="22.7109375" style="884" customWidth="1"/>
    <col min="1549" max="1549" width="8.7109375" style="884" customWidth="1"/>
    <col min="1550" max="1550" width="10.7109375" style="884" customWidth="1"/>
    <col min="1551" max="1551" width="16.7109375" style="884" customWidth="1"/>
    <col min="1552" max="1552" width="22.7109375" style="884" customWidth="1"/>
    <col min="1553" max="1553" width="8.7109375" style="884" customWidth="1"/>
    <col min="1554" max="1781" width="9.140625" style="884" customWidth="1"/>
    <col min="1782" max="1782" width="13.7109375" style="884" customWidth="1"/>
    <col min="1783" max="1783" width="11.7109375" style="884" customWidth="1"/>
    <col min="1784" max="1784" width="16.28515625" style="884" customWidth="1"/>
    <col min="1785" max="1785" width="22" style="884" customWidth="1"/>
    <col min="1786" max="1789" width="11.7109375" style="884" customWidth="1"/>
    <col min="1790" max="1790" width="14" style="884" customWidth="1"/>
    <col min="1791" max="1791" width="19" style="884" customWidth="1"/>
    <col min="1792" max="1792" width="16.28515625" style="884"/>
    <col min="1793" max="1793" width="14" style="884" customWidth="1"/>
    <col min="1794" max="1794" width="19" style="884" customWidth="1"/>
    <col min="1795" max="1795" width="16.28515625" style="884" customWidth="1"/>
    <col min="1796" max="1796" width="22" style="884" customWidth="1"/>
    <col min="1797" max="1797" width="11.7109375" style="884" customWidth="1"/>
    <col min="1798" max="1798" width="10.7109375" style="884" customWidth="1"/>
    <col min="1799" max="1799" width="16.7109375" style="884" customWidth="1"/>
    <col min="1800" max="1800" width="21.7109375" style="884" customWidth="1"/>
    <col min="1801" max="1801" width="8.7109375" style="884" customWidth="1"/>
    <col min="1802" max="1802" width="10.7109375" style="884" customWidth="1"/>
    <col min="1803" max="1803" width="16.7109375" style="884" customWidth="1"/>
    <col min="1804" max="1804" width="22.7109375" style="884" customWidth="1"/>
    <col min="1805" max="1805" width="8.7109375" style="884" customWidth="1"/>
    <col min="1806" max="1806" width="10.7109375" style="884" customWidth="1"/>
    <col min="1807" max="1807" width="16.7109375" style="884" customWidth="1"/>
    <col min="1808" max="1808" width="22.7109375" style="884" customWidth="1"/>
    <col min="1809" max="1809" width="8.7109375" style="884" customWidth="1"/>
    <col min="1810" max="2037" width="9.140625" style="884" customWidth="1"/>
    <col min="2038" max="2038" width="13.7109375" style="884" customWidth="1"/>
    <col min="2039" max="2039" width="11.7109375" style="884" customWidth="1"/>
    <col min="2040" max="2040" width="16.28515625" style="884" customWidth="1"/>
    <col min="2041" max="2041" width="22" style="884" customWidth="1"/>
    <col min="2042" max="2045" width="11.7109375" style="884" customWidth="1"/>
    <col min="2046" max="2046" width="14" style="884" customWidth="1"/>
    <col min="2047" max="2047" width="19" style="884" customWidth="1"/>
    <col min="2048" max="2048" width="16.28515625" style="884"/>
    <col min="2049" max="2049" width="14" style="884" customWidth="1"/>
    <col min="2050" max="2050" width="19" style="884" customWidth="1"/>
    <col min="2051" max="2051" width="16.28515625" style="884" customWidth="1"/>
    <col min="2052" max="2052" width="22" style="884" customWidth="1"/>
    <col min="2053" max="2053" width="11.7109375" style="884" customWidth="1"/>
    <col min="2054" max="2054" width="10.7109375" style="884" customWidth="1"/>
    <col min="2055" max="2055" width="16.7109375" style="884" customWidth="1"/>
    <col min="2056" max="2056" width="21.7109375" style="884" customWidth="1"/>
    <col min="2057" max="2057" width="8.7109375" style="884" customWidth="1"/>
    <col min="2058" max="2058" width="10.7109375" style="884" customWidth="1"/>
    <col min="2059" max="2059" width="16.7109375" style="884" customWidth="1"/>
    <col min="2060" max="2060" width="22.7109375" style="884" customWidth="1"/>
    <col min="2061" max="2061" width="8.7109375" style="884" customWidth="1"/>
    <col min="2062" max="2062" width="10.7109375" style="884" customWidth="1"/>
    <col min="2063" max="2063" width="16.7109375" style="884" customWidth="1"/>
    <col min="2064" max="2064" width="22.7109375" style="884" customWidth="1"/>
    <col min="2065" max="2065" width="8.7109375" style="884" customWidth="1"/>
    <col min="2066" max="2293" width="9.140625" style="884" customWidth="1"/>
    <col min="2294" max="2294" width="13.7109375" style="884" customWidth="1"/>
    <col min="2295" max="2295" width="11.7109375" style="884" customWidth="1"/>
    <col min="2296" max="2296" width="16.28515625" style="884" customWidth="1"/>
    <col min="2297" max="2297" width="22" style="884" customWidth="1"/>
    <col min="2298" max="2301" width="11.7109375" style="884" customWidth="1"/>
    <col min="2302" max="2302" width="14" style="884" customWidth="1"/>
    <col min="2303" max="2303" width="19" style="884" customWidth="1"/>
    <col min="2304" max="2304" width="16.28515625" style="884"/>
    <col min="2305" max="2305" width="14" style="884" customWidth="1"/>
    <col min="2306" max="2306" width="19" style="884" customWidth="1"/>
    <col min="2307" max="2307" width="16.28515625" style="884" customWidth="1"/>
    <col min="2308" max="2308" width="22" style="884" customWidth="1"/>
    <col min="2309" max="2309" width="11.7109375" style="884" customWidth="1"/>
    <col min="2310" max="2310" width="10.7109375" style="884" customWidth="1"/>
    <col min="2311" max="2311" width="16.7109375" style="884" customWidth="1"/>
    <col min="2312" max="2312" width="21.7109375" style="884" customWidth="1"/>
    <col min="2313" max="2313" width="8.7109375" style="884" customWidth="1"/>
    <col min="2314" max="2314" width="10.7109375" style="884" customWidth="1"/>
    <col min="2315" max="2315" width="16.7109375" style="884" customWidth="1"/>
    <col min="2316" max="2316" width="22.7109375" style="884" customWidth="1"/>
    <col min="2317" max="2317" width="8.7109375" style="884" customWidth="1"/>
    <col min="2318" max="2318" width="10.7109375" style="884" customWidth="1"/>
    <col min="2319" max="2319" width="16.7109375" style="884" customWidth="1"/>
    <col min="2320" max="2320" width="22.7109375" style="884" customWidth="1"/>
    <col min="2321" max="2321" width="8.7109375" style="884" customWidth="1"/>
    <col min="2322" max="2549" width="9.140625" style="884" customWidth="1"/>
    <col min="2550" max="2550" width="13.7109375" style="884" customWidth="1"/>
    <col min="2551" max="2551" width="11.7109375" style="884" customWidth="1"/>
    <col min="2552" max="2552" width="16.28515625" style="884" customWidth="1"/>
    <col min="2553" max="2553" width="22" style="884" customWidth="1"/>
    <col min="2554" max="2557" width="11.7109375" style="884" customWidth="1"/>
    <col min="2558" max="2558" width="14" style="884" customWidth="1"/>
    <col min="2559" max="2559" width="19" style="884" customWidth="1"/>
    <col min="2560" max="2560" width="16.28515625" style="884"/>
    <col min="2561" max="2561" width="14" style="884" customWidth="1"/>
    <col min="2562" max="2562" width="19" style="884" customWidth="1"/>
    <col min="2563" max="2563" width="16.28515625" style="884" customWidth="1"/>
    <col min="2564" max="2564" width="22" style="884" customWidth="1"/>
    <col min="2565" max="2565" width="11.7109375" style="884" customWidth="1"/>
    <col min="2566" max="2566" width="10.7109375" style="884" customWidth="1"/>
    <col min="2567" max="2567" width="16.7109375" style="884" customWidth="1"/>
    <col min="2568" max="2568" width="21.7109375" style="884" customWidth="1"/>
    <col min="2569" max="2569" width="8.7109375" style="884" customWidth="1"/>
    <col min="2570" max="2570" width="10.7109375" style="884" customWidth="1"/>
    <col min="2571" max="2571" width="16.7109375" style="884" customWidth="1"/>
    <col min="2572" max="2572" width="22.7109375" style="884" customWidth="1"/>
    <col min="2573" max="2573" width="8.7109375" style="884" customWidth="1"/>
    <col min="2574" max="2574" width="10.7109375" style="884" customWidth="1"/>
    <col min="2575" max="2575" width="16.7109375" style="884" customWidth="1"/>
    <col min="2576" max="2576" width="22.7109375" style="884" customWidth="1"/>
    <col min="2577" max="2577" width="8.7109375" style="884" customWidth="1"/>
    <col min="2578" max="2805" width="9.140625" style="884" customWidth="1"/>
    <col min="2806" max="2806" width="13.7109375" style="884" customWidth="1"/>
    <col min="2807" max="2807" width="11.7109375" style="884" customWidth="1"/>
    <col min="2808" max="2808" width="16.28515625" style="884" customWidth="1"/>
    <col min="2809" max="2809" width="22" style="884" customWidth="1"/>
    <col min="2810" max="2813" width="11.7109375" style="884" customWidth="1"/>
    <col min="2814" max="2814" width="14" style="884" customWidth="1"/>
    <col min="2815" max="2815" width="19" style="884" customWidth="1"/>
    <col min="2816" max="2816" width="16.28515625" style="884"/>
    <col min="2817" max="2817" width="14" style="884" customWidth="1"/>
    <col min="2818" max="2818" width="19" style="884" customWidth="1"/>
    <col min="2819" max="2819" width="16.28515625" style="884" customWidth="1"/>
    <col min="2820" max="2820" width="22" style="884" customWidth="1"/>
    <col min="2821" max="2821" width="11.7109375" style="884" customWidth="1"/>
    <col min="2822" max="2822" width="10.7109375" style="884" customWidth="1"/>
    <col min="2823" max="2823" width="16.7109375" style="884" customWidth="1"/>
    <col min="2824" max="2824" width="21.7109375" style="884" customWidth="1"/>
    <col min="2825" max="2825" width="8.7109375" style="884" customWidth="1"/>
    <col min="2826" max="2826" width="10.7109375" style="884" customWidth="1"/>
    <col min="2827" max="2827" width="16.7109375" style="884" customWidth="1"/>
    <col min="2828" max="2828" width="22.7109375" style="884" customWidth="1"/>
    <col min="2829" max="2829" width="8.7109375" style="884" customWidth="1"/>
    <col min="2830" max="2830" width="10.7109375" style="884" customWidth="1"/>
    <col min="2831" max="2831" width="16.7109375" style="884" customWidth="1"/>
    <col min="2832" max="2832" width="22.7109375" style="884" customWidth="1"/>
    <col min="2833" max="2833" width="8.7109375" style="884" customWidth="1"/>
    <col min="2834" max="3061" width="9.140625" style="884" customWidth="1"/>
    <col min="3062" max="3062" width="13.7109375" style="884" customWidth="1"/>
    <col min="3063" max="3063" width="11.7109375" style="884" customWidth="1"/>
    <col min="3064" max="3064" width="16.28515625" style="884" customWidth="1"/>
    <col min="3065" max="3065" width="22" style="884" customWidth="1"/>
    <col min="3066" max="3069" width="11.7109375" style="884" customWidth="1"/>
    <col min="3070" max="3070" width="14" style="884" customWidth="1"/>
    <col min="3071" max="3071" width="19" style="884" customWidth="1"/>
    <col min="3072" max="3072" width="16.28515625" style="884"/>
    <col min="3073" max="3073" width="14" style="884" customWidth="1"/>
    <col min="3074" max="3074" width="19" style="884" customWidth="1"/>
    <col min="3075" max="3075" width="16.28515625" style="884" customWidth="1"/>
    <col min="3076" max="3076" width="22" style="884" customWidth="1"/>
    <col min="3077" max="3077" width="11.7109375" style="884" customWidth="1"/>
    <col min="3078" max="3078" width="10.7109375" style="884" customWidth="1"/>
    <col min="3079" max="3079" width="16.7109375" style="884" customWidth="1"/>
    <col min="3080" max="3080" width="21.7109375" style="884" customWidth="1"/>
    <col min="3081" max="3081" width="8.7109375" style="884" customWidth="1"/>
    <col min="3082" max="3082" width="10.7109375" style="884" customWidth="1"/>
    <col min="3083" max="3083" width="16.7109375" style="884" customWidth="1"/>
    <col min="3084" max="3084" width="22.7109375" style="884" customWidth="1"/>
    <col min="3085" max="3085" width="8.7109375" style="884" customWidth="1"/>
    <col min="3086" max="3086" width="10.7109375" style="884" customWidth="1"/>
    <col min="3087" max="3087" width="16.7109375" style="884" customWidth="1"/>
    <col min="3088" max="3088" width="22.7109375" style="884" customWidth="1"/>
    <col min="3089" max="3089" width="8.7109375" style="884" customWidth="1"/>
    <col min="3090" max="3317" width="9.140625" style="884" customWidth="1"/>
    <col min="3318" max="3318" width="13.7109375" style="884" customWidth="1"/>
    <col min="3319" max="3319" width="11.7109375" style="884" customWidth="1"/>
    <col min="3320" max="3320" width="16.28515625" style="884" customWidth="1"/>
    <col min="3321" max="3321" width="22" style="884" customWidth="1"/>
    <col min="3322" max="3325" width="11.7109375" style="884" customWidth="1"/>
    <col min="3326" max="3326" width="14" style="884" customWidth="1"/>
    <col min="3327" max="3327" width="19" style="884" customWidth="1"/>
    <col min="3328" max="3328" width="16.28515625" style="884"/>
    <col min="3329" max="3329" width="14" style="884" customWidth="1"/>
    <col min="3330" max="3330" width="19" style="884" customWidth="1"/>
    <col min="3331" max="3331" width="16.28515625" style="884" customWidth="1"/>
    <col min="3332" max="3332" width="22" style="884" customWidth="1"/>
    <col min="3333" max="3333" width="11.7109375" style="884" customWidth="1"/>
    <col min="3334" max="3334" width="10.7109375" style="884" customWidth="1"/>
    <col min="3335" max="3335" width="16.7109375" style="884" customWidth="1"/>
    <col min="3336" max="3336" width="21.7109375" style="884" customWidth="1"/>
    <col min="3337" max="3337" width="8.7109375" style="884" customWidth="1"/>
    <col min="3338" max="3338" width="10.7109375" style="884" customWidth="1"/>
    <col min="3339" max="3339" width="16.7109375" style="884" customWidth="1"/>
    <col min="3340" max="3340" width="22.7109375" style="884" customWidth="1"/>
    <col min="3341" max="3341" width="8.7109375" style="884" customWidth="1"/>
    <col min="3342" max="3342" width="10.7109375" style="884" customWidth="1"/>
    <col min="3343" max="3343" width="16.7109375" style="884" customWidth="1"/>
    <col min="3344" max="3344" width="22.7109375" style="884" customWidth="1"/>
    <col min="3345" max="3345" width="8.7109375" style="884" customWidth="1"/>
    <col min="3346" max="3573" width="9.140625" style="884" customWidth="1"/>
    <col min="3574" max="3574" width="13.7109375" style="884" customWidth="1"/>
    <col min="3575" max="3575" width="11.7109375" style="884" customWidth="1"/>
    <col min="3576" max="3576" width="16.28515625" style="884" customWidth="1"/>
    <col min="3577" max="3577" width="22" style="884" customWidth="1"/>
    <col min="3578" max="3581" width="11.7109375" style="884" customWidth="1"/>
    <col min="3582" max="3582" width="14" style="884" customWidth="1"/>
    <col min="3583" max="3583" width="19" style="884" customWidth="1"/>
    <col min="3584" max="3584" width="16.28515625" style="884"/>
    <col min="3585" max="3585" width="14" style="884" customWidth="1"/>
    <col min="3586" max="3586" width="19" style="884" customWidth="1"/>
    <col min="3587" max="3587" width="16.28515625" style="884" customWidth="1"/>
    <col min="3588" max="3588" width="22" style="884" customWidth="1"/>
    <col min="3589" max="3589" width="11.7109375" style="884" customWidth="1"/>
    <col min="3590" max="3590" width="10.7109375" style="884" customWidth="1"/>
    <col min="3591" max="3591" width="16.7109375" style="884" customWidth="1"/>
    <col min="3592" max="3592" width="21.7109375" style="884" customWidth="1"/>
    <col min="3593" max="3593" width="8.7109375" style="884" customWidth="1"/>
    <col min="3594" max="3594" width="10.7109375" style="884" customWidth="1"/>
    <col min="3595" max="3595" width="16.7109375" style="884" customWidth="1"/>
    <col min="3596" max="3596" width="22.7109375" style="884" customWidth="1"/>
    <col min="3597" max="3597" width="8.7109375" style="884" customWidth="1"/>
    <col min="3598" max="3598" width="10.7109375" style="884" customWidth="1"/>
    <col min="3599" max="3599" width="16.7109375" style="884" customWidth="1"/>
    <col min="3600" max="3600" width="22.7109375" style="884" customWidth="1"/>
    <col min="3601" max="3601" width="8.7109375" style="884" customWidth="1"/>
    <col min="3602" max="3829" width="9.140625" style="884" customWidth="1"/>
    <col min="3830" max="3830" width="13.7109375" style="884" customWidth="1"/>
    <col min="3831" max="3831" width="11.7109375" style="884" customWidth="1"/>
    <col min="3832" max="3832" width="16.28515625" style="884" customWidth="1"/>
    <col min="3833" max="3833" width="22" style="884" customWidth="1"/>
    <col min="3834" max="3837" width="11.7109375" style="884" customWidth="1"/>
    <col min="3838" max="3838" width="14" style="884" customWidth="1"/>
    <col min="3839" max="3839" width="19" style="884" customWidth="1"/>
    <col min="3840" max="3840" width="16.28515625" style="884"/>
    <col min="3841" max="3841" width="14" style="884" customWidth="1"/>
    <col min="3842" max="3842" width="19" style="884" customWidth="1"/>
    <col min="3843" max="3843" width="16.28515625" style="884" customWidth="1"/>
    <col min="3844" max="3844" width="22" style="884" customWidth="1"/>
    <col min="3845" max="3845" width="11.7109375" style="884" customWidth="1"/>
    <col min="3846" max="3846" width="10.7109375" style="884" customWidth="1"/>
    <col min="3847" max="3847" width="16.7109375" style="884" customWidth="1"/>
    <col min="3848" max="3848" width="21.7109375" style="884" customWidth="1"/>
    <col min="3849" max="3849" width="8.7109375" style="884" customWidth="1"/>
    <col min="3850" max="3850" width="10.7109375" style="884" customWidth="1"/>
    <col min="3851" max="3851" width="16.7109375" style="884" customWidth="1"/>
    <col min="3852" max="3852" width="22.7109375" style="884" customWidth="1"/>
    <col min="3853" max="3853" width="8.7109375" style="884" customWidth="1"/>
    <col min="3854" max="3854" width="10.7109375" style="884" customWidth="1"/>
    <col min="3855" max="3855" width="16.7109375" style="884" customWidth="1"/>
    <col min="3856" max="3856" width="22.7109375" style="884" customWidth="1"/>
    <col min="3857" max="3857" width="8.7109375" style="884" customWidth="1"/>
    <col min="3858" max="4085" width="9.140625" style="884" customWidth="1"/>
    <col min="4086" max="4086" width="13.7109375" style="884" customWidth="1"/>
    <col min="4087" max="4087" width="11.7109375" style="884" customWidth="1"/>
    <col min="4088" max="4088" width="16.28515625" style="884" customWidth="1"/>
    <col min="4089" max="4089" width="22" style="884" customWidth="1"/>
    <col min="4090" max="4093" width="11.7109375" style="884" customWidth="1"/>
    <col min="4094" max="4094" width="14" style="884" customWidth="1"/>
    <col min="4095" max="4095" width="19" style="884" customWidth="1"/>
    <col min="4096" max="4096" width="16.28515625" style="884"/>
    <col min="4097" max="4097" width="14" style="884" customWidth="1"/>
    <col min="4098" max="4098" width="19" style="884" customWidth="1"/>
    <col min="4099" max="4099" width="16.28515625" style="884" customWidth="1"/>
    <col min="4100" max="4100" width="22" style="884" customWidth="1"/>
    <col min="4101" max="4101" width="11.7109375" style="884" customWidth="1"/>
    <col min="4102" max="4102" width="10.7109375" style="884" customWidth="1"/>
    <col min="4103" max="4103" width="16.7109375" style="884" customWidth="1"/>
    <col min="4104" max="4104" width="21.7109375" style="884" customWidth="1"/>
    <col min="4105" max="4105" width="8.7109375" style="884" customWidth="1"/>
    <col min="4106" max="4106" width="10.7109375" style="884" customWidth="1"/>
    <col min="4107" max="4107" width="16.7109375" style="884" customWidth="1"/>
    <col min="4108" max="4108" width="22.7109375" style="884" customWidth="1"/>
    <col min="4109" max="4109" width="8.7109375" style="884" customWidth="1"/>
    <col min="4110" max="4110" width="10.7109375" style="884" customWidth="1"/>
    <col min="4111" max="4111" width="16.7109375" style="884" customWidth="1"/>
    <col min="4112" max="4112" width="22.7109375" style="884" customWidth="1"/>
    <col min="4113" max="4113" width="8.7109375" style="884" customWidth="1"/>
    <col min="4114" max="4341" width="9.140625" style="884" customWidth="1"/>
    <col min="4342" max="4342" width="13.7109375" style="884" customWidth="1"/>
    <col min="4343" max="4343" width="11.7109375" style="884" customWidth="1"/>
    <col min="4344" max="4344" width="16.28515625" style="884" customWidth="1"/>
    <col min="4345" max="4345" width="22" style="884" customWidth="1"/>
    <col min="4346" max="4349" width="11.7109375" style="884" customWidth="1"/>
    <col min="4350" max="4350" width="14" style="884" customWidth="1"/>
    <col min="4351" max="4351" width="19" style="884" customWidth="1"/>
    <col min="4352" max="4352" width="16.28515625" style="884"/>
    <col min="4353" max="4353" width="14" style="884" customWidth="1"/>
    <col min="4354" max="4354" width="19" style="884" customWidth="1"/>
    <col min="4355" max="4355" width="16.28515625" style="884" customWidth="1"/>
    <col min="4356" max="4356" width="22" style="884" customWidth="1"/>
    <col min="4357" max="4357" width="11.7109375" style="884" customWidth="1"/>
    <col min="4358" max="4358" width="10.7109375" style="884" customWidth="1"/>
    <col min="4359" max="4359" width="16.7109375" style="884" customWidth="1"/>
    <col min="4360" max="4360" width="21.7109375" style="884" customWidth="1"/>
    <col min="4361" max="4361" width="8.7109375" style="884" customWidth="1"/>
    <col min="4362" max="4362" width="10.7109375" style="884" customWidth="1"/>
    <col min="4363" max="4363" width="16.7109375" style="884" customWidth="1"/>
    <col min="4364" max="4364" width="22.7109375" style="884" customWidth="1"/>
    <col min="4365" max="4365" width="8.7109375" style="884" customWidth="1"/>
    <col min="4366" max="4366" width="10.7109375" style="884" customWidth="1"/>
    <col min="4367" max="4367" width="16.7109375" style="884" customWidth="1"/>
    <col min="4368" max="4368" width="22.7109375" style="884" customWidth="1"/>
    <col min="4369" max="4369" width="8.7109375" style="884" customWidth="1"/>
    <col min="4370" max="4597" width="9.140625" style="884" customWidth="1"/>
    <col min="4598" max="4598" width="13.7109375" style="884" customWidth="1"/>
    <col min="4599" max="4599" width="11.7109375" style="884" customWidth="1"/>
    <col min="4600" max="4600" width="16.28515625" style="884" customWidth="1"/>
    <col min="4601" max="4601" width="22" style="884" customWidth="1"/>
    <col min="4602" max="4605" width="11.7109375" style="884" customWidth="1"/>
    <col min="4606" max="4606" width="14" style="884" customWidth="1"/>
    <col min="4607" max="4607" width="19" style="884" customWidth="1"/>
    <col min="4608" max="4608" width="16.28515625" style="884"/>
    <col min="4609" max="4609" width="14" style="884" customWidth="1"/>
    <col min="4610" max="4610" width="19" style="884" customWidth="1"/>
    <col min="4611" max="4611" width="16.28515625" style="884" customWidth="1"/>
    <col min="4612" max="4612" width="22" style="884" customWidth="1"/>
    <col min="4613" max="4613" width="11.7109375" style="884" customWidth="1"/>
    <col min="4614" max="4614" width="10.7109375" style="884" customWidth="1"/>
    <col min="4615" max="4615" width="16.7109375" style="884" customWidth="1"/>
    <col min="4616" max="4616" width="21.7109375" style="884" customWidth="1"/>
    <col min="4617" max="4617" width="8.7109375" style="884" customWidth="1"/>
    <col min="4618" max="4618" width="10.7109375" style="884" customWidth="1"/>
    <col min="4619" max="4619" width="16.7109375" style="884" customWidth="1"/>
    <col min="4620" max="4620" width="22.7109375" style="884" customWidth="1"/>
    <col min="4621" max="4621" width="8.7109375" style="884" customWidth="1"/>
    <col min="4622" max="4622" width="10.7109375" style="884" customWidth="1"/>
    <col min="4623" max="4623" width="16.7109375" style="884" customWidth="1"/>
    <col min="4624" max="4624" width="22.7109375" style="884" customWidth="1"/>
    <col min="4625" max="4625" width="8.7109375" style="884" customWidth="1"/>
    <col min="4626" max="4853" width="9.140625" style="884" customWidth="1"/>
    <col min="4854" max="4854" width="13.7109375" style="884" customWidth="1"/>
    <col min="4855" max="4855" width="11.7109375" style="884" customWidth="1"/>
    <col min="4856" max="4856" width="16.28515625" style="884" customWidth="1"/>
    <col min="4857" max="4857" width="22" style="884" customWidth="1"/>
    <col min="4858" max="4861" width="11.7109375" style="884" customWidth="1"/>
    <col min="4862" max="4862" width="14" style="884" customWidth="1"/>
    <col min="4863" max="4863" width="19" style="884" customWidth="1"/>
    <col min="4864" max="4864" width="16.28515625" style="884"/>
    <col min="4865" max="4865" width="14" style="884" customWidth="1"/>
    <col min="4866" max="4866" width="19" style="884" customWidth="1"/>
    <col min="4867" max="4867" width="16.28515625" style="884" customWidth="1"/>
    <col min="4868" max="4868" width="22" style="884" customWidth="1"/>
    <col min="4869" max="4869" width="11.7109375" style="884" customWidth="1"/>
    <col min="4870" max="4870" width="10.7109375" style="884" customWidth="1"/>
    <col min="4871" max="4871" width="16.7109375" style="884" customWidth="1"/>
    <col min="4872" max="4872" width="21.7109375" style="884" customWidth="1"/>
    <col min="4873" max="4873" width="8.7109375" style="884" customWidth="1"/>
    <col min="4874" max="4874" width="10.7109375" style="884" customWidth="1"/>
    <col min="4875" max="4875" width="16.7109375" style="884" customWidth="1"/>
    <col min="4876" max="4876" width="22.7109375" style="884" customWidth="1"/>
    <col min="4877" max="4877" width="8.7109375" style="884" customWidth="1"/>
    <col min="4878" max="4878" width="10.7109375" style="884" customWidth="1"/>
    <col min="4879" max="4879" width="16.7109375" style="884" customWidth="1"/>
    <col min="4880" max="4880" width="22.7109375" style="884" customWidth="1"/>
    <col min="4881" max="4881" width="8.7109375" style="884" customWidth="1"/>
    <col min="4882" max="5109" width="9.140625" style="884" customWidth="1"/>
    <col min="5110" max="5110" width="13.7109375" style="884" customWidth="1"/>
    <col min="5111" max="5111" width="11.7109375" style="884" customWidth="1"/>
    <col min="5112" max="5112" width="16.28515625" style="884" customWidth="1"/>
    <col min="5113" max="5113" width="22" style="884" customWidth="1"/>
    <col min="5114" max="5117" width="11.7109375" style="884" customWidth="1"/>
    <col min="5118" max="5118" width="14" style="884" customWidth="1"/>
    <col min="5119" max="5119" width="19" style="884" customWidth="1"/>
    <col min="5120" max="5120" width="16.28515625" style="884"/>
    <col min="5121" max="5121" width="14" style="884" customWidth="1"/>
    <col min="5122" max="5122" width="19" style="884" customWidth="1"/>
    <col min="5123" max="5123" width="16.28515625" style="884" customWidth="1"/>
    <col min="5124" max="5124" width="22" style="884" customWidth="1"/>
    <col min="5125" max="5125" width="11.7109375" style="884" customWidth="1"/>
    <col min="5126" max="5126" width="10.7109375" style="884" customWidth="1"/>
    <col min="5127" max="5127" width="16.7109375" style="884" customWidth="1"/>
    <col min="5128" max="5128" width="21.7109375" style="884" customWidth="1"/>
    <col min="5129" max="5129" width="8.7109375" style="884" customWidth="1"/>
    <col min="5130" max="5130" width="10.7109375" style="884" customWidth="1"/>
    <col min="5131" max="5131" width="16.7109375" style="884" customWidth="1"/>
    <col min="5132" max="5132" width="22.7109375" style="884" customWidth="1"/>
    <col min="5133" max="5133" width="8.7109375" style="884" customWidth="1"/>
    <col min="5134" max="5134" width="10.7109375" style="884" customWidth="1"/>
    <col min="5135" max="5135" width="16.7109375" style="884" customWidth="1"/>
    <col min="5136" max="5136" width="22.7109375" style="884" customWidth="1"/>
    <col min="5137" max="5137" width="8.7109375" style="884" customWidth="1"/>
    <col min="5138" max="5365" width="9.140625" style="884" customWidth="1"/>
    <col min="5366" max="5366" width="13.7109375" style="884" customWidth="1"/>
    <col min="5367" max="5367" width="11.7109375" style="884" customWidth="1"/>
    <col min="5368" max="5368" width="16.28515625" style="884" customWidth="1"/>
    <col min="5369" max="5369" width="22" style="884" customWidth="1"/>
    <col min="5370" max="5373" width="11.7109375" style="884" customWidth="1"/>
    <col min="5374" max="5374" width="14" style="884" customWidth="1"/>
    <col min="5375" max="5375" width="19" style="884" customWidth="1"/>
    <col min="5376" max="5376" width="16.28515625" style="884"/>
    <col min="5377" max="5377" width="14" style="884" customWidth="1"/>
    <col min="5378" max="5378" width="19" style="884" customWidth="1"/>
    <col min="5379" max="5379" width="16.28515625" style="884" customWidth="1"/>
    <col min="5380" max="5380" width="22" style="884" customWidth="1"/>
    <col min="5381" max="5381" width="11.7109375" style="884" customWidth="1"/>
    <col min="5382" max="5382" width="10.7109375" style="884" customWidth="1"/>
    <col min="5383" max="5383" width="16.7109375" style="884" customWidth="1"/>
    <col min="5384" max="5384" width="21.7109375" style="884" customWidth="1"/>
    <col min="5385" max="5385" width="8.7109375" style="884" customWidth="1"/>
    <col min="5386" max="5386" width="10.7109375" style="884" customWidth="1"/>
    <col min="5387" max="5387" width="16.7109375" style="884" customWidth="1"/>
    <col min="5388" max="5388" width="22.7109375" style="884" customWidth="1"/>
    <col min="5389" max="5389" width="8.7109375" style="884" customWidth="1"/>
    <col min="5390" max="5390" width="10.7109375" style="884" customWidth="1"/>
    <col min="5391" max="5391" width="16.7109375" style="884" customWidth="1"/>
    <col min="5392" max="5392" width="22.7109375" style="884" customWidth="1"/>
    <col min="5393" max="5393" width="8.7109375" style="884" customWidth="1"/>
    <col min="5394" max="5621" width="9.140625" style="884" customWidth="1"/>
    <col min="5622" max="5622" width="13.7109375" style="884" customWidth="1"/>
    <col min="5623" max="5623" width="11.7109375" style="884" customWidth="1"/>
    <col min="5624" max="5624" width="16.28515625" style="884" customWidth="1"/>
    <col min="5625" max="5625" width="22" style="884" customWidth="1"/>
    <col min="5626" max="5629" width="11.7109375" style="884" customWidth="1"/>
    <col min="5630" max="5630" width="14" style="884" customWidth="1"/>
    <col min="5631" max="5631" width="19" style="884" customWidth="1"/>
    <col min="5632" max="5632" width="16.28515625" style="884"/>
    <col min="5633" max="5633" width="14" style="884" customWidth="1"/>
    <col min="5634" max="5634" width="19" style="884" customWidth="1"/>
    <col min="5635" max="5635" width="16.28515625" style="884" customWidth="1"/>
    <col min="5636" max="5636" width="22" style="884" customWidth="1"/>
    <col min="5637" max="5637" width="11.7109375" style="884" customWidth="1"/>
    <col min="5638" max="5638" width="10.7109375" style="884" customWidth="1"/>
    <col min="5639" max="5639" width="16.7109375" style="884" customWidth="1"/>
    <col min="5640" max="5640" width="21.7109375" style="884" customWidth="1"/>
    <col min="5641" max="5641" width="8.7109375" style="884" customWidth="1"/>
    <col min="5642" max="5642" width="10.7109375" style="884" customWidth="1"/>
    <col min="5643" max="5643" width="16.7109375" style="884" customWidth="1"/>
    <col min="5644" max="5644" width="22.7109375" style="884" customWidth="1"/>
    <col min="5645" max="5645" width="8.7109375" style="884" customWidth="1"/>
    <col min="5646" max="5646" width="10.7109375" style="884" customWidth="1"/>
    <col min="5647" max="5647" width="16.7109375" style="884" customWidth="1"/>
    <col min="5648" max="5648" width="22.7109375" style="884" customWidth="1"/>
    <col min="5649" max="5649" width="8.7109375" style="884" customWidth="1"/>
    <col min="5650" max="5877" width="9.140625" style="884" customWidth="1"/>
    <col min="5878" max="5878" width="13.7109375" style="884" customWidth="1"/>
    <col min="5879" max="5879" width="11.7109375" style="884" customWidth="1"/>
    <col min="5880" max="5880" width="16.28515625" style="884" customWidth="1"/>
    <col min="5881" max="5881" width="22" style="884" customWidth="1"/>
    <col min="5882" max="5885" width="11.7109375" style="884" customWidth="1"/>
    <col min="5886" max="5886" width="14" style="884" customWidth="1"/>
    <col min="5887" max="5887" width="19" style="884" customWidth="1"/>
    <col min="5888" max="5888" width="16.28515625" style="884"/>
    <col min="5889" max="5889" width="14" style="884" customWidth="1"/>
    <col min="5890" max="5890" width="19" style="884" customWidth="1"/>
    <col min="5891" max="5891" width="16.28515625" style="884" customWidth="1"/>
    <col min="5892" max="5892" width="22" style="884" customWidth="1"/>
    <col min="5893" max="5893" width="11.7109375" style="884" customWidth="1"/>
    <col min="5894" max="5894" width="10.7109375" style="884" customWidth="1"/>
    <col min="5895" max="5895" width="16.7109375" style="884" customWidth="1"/>
    <col min="5896" max="5896" width="21.7109375" style="884" customWidth="1"/>
    <col min="5897" max="5897" width="8.7109375" style="884" customWidth="1"/>
    <col min="5898" max="5898" width="10.7109375" style="884" customWidth="1"/>
    <col min="5899" max="5899" width="16.7109375" style="884" customWidth="1"/>
    <col min="5900" max="5900" width="22.7109375" style="884" customWidth="1"/>
    <col min="5901" max="5901" width="8.7109375" style="884" customWidth="1"/>
    <col min="5902" max="5902" width="10.7109375" style="884" customWidth="1"/>
    <col min="5903" max="5903" width="16.7109375" style="884" customWidth="1"/>
    <col min="5904" max="5904" width="22.7109375" style="884" customWidth="1"/>
    <col min="5905" max="5905" width="8.7109375" style="884" customWidth="1"/>
    <col min="5906" max="6133" width="9.140625" style="884" customWidth="1"/>
    <col min="6134" max="6134" width="13.7109375" style="884" customWidth="1"/>
    <col min="6135" max="6135" width="11.7109375" style="884" customWidth="1"/>
    <col min="6136" max="6136" width="16.28515625" style="884" customWidth="1"/>
    <col min="6137" max="6137" width="22" style="884" customWidth="1"/>
    <col min="6138" max="6141" width="11.7109375" style="884" customWidth="1"/>
    <col min="6142" max="6142" width="14" style="884" customWidth="1"/>
    <col min="6143" max="6143" width="19" style="884" customWidth="1"/>
    <col min="6144" max="6144" width="16.28515625" style="884"/>
    <col min="6145" max="6145" width="14" style="884" customWidth="1"/>
    <col min="6146" max="6146" width="19" style="884" customWidth="1"/>
    <col min="6147" max="6147" width="16.28515625" style="884" customWidth="1"/>
    <col min="6148" max="6148" width="22" style="884" customWidth="1"/>
    <col min="6149" max="6149" width="11.7109375" style="884" customWidth="1"/>
    <col min="6150" max="6150" width="10.7109375" style="884" customWidth="1"/>
    <col min="6151" max="6151" width="16.7109375" style="884" customWidth="1"/>
    <col min="6152" max="6152" width="21.7109375" style="884" customWidth="1"/>
    <col min="6153" max="6153" width="8.7109375" style="884" customWidth="1"/>
    <col min="6154" max="6154" width="10.7109375" style="884" customWidth="1"/>
    <col min="6155" max="6155" width="16.7109375" style="884" customWidth="1"/>
    <col min="6156" max="6156" width="22.7109375" style="884" customWidth="1"/>
    <col min="6157" max="6157" width="8.7109375" style="884" customWidth="1"/>
    <col min="6158" max="6158" width="10.7109375" style="884" customWidth="1"/>
    <col min="6159" max="6159" width="16.7109375" style="884" customWidth="1"/>
    <col min="6160" max="6160" width="22.7109375" style="884" customWidth="1"/>
    <col min="6161" max="6161" width="8.7109375" style="884" customWidth="1"/>
    <col min="6162" max="6389" width="9.140625" style="884" customWidth="1"/>
    <col min="6390" max="6390" width="13.7109375" style="884" customWidth="1"/>
    <col min="6391" max="6391" width="11.7109375" style="884" customWidth="1"/>
    <col min="6392" max="6392" width="16.28515625" style="884" customWidth="1"/>
    <col min="6393" max="6393" width="22" style="884" customWidth="1"/>
    <col min="6394" max="6397" width="11.7109375" style="884" customWidth="1"/>
    <col min="6398" max="6398" width="14" style="884" customWidth="1"/>
    <col min="6399" max="6399" width="19" style="884" customWidth="1"/>
    <col min="6400" max="6400" width="16.28515625" style="884"/>
    <col min="6401" max="6401" width="14" style="884" customWidth="1"/>
    <col min="6402" max="6402" width="19" style="884" customWidth="1"/>
    <col min="6403" max="6403" width="16.28515625" style="884" customWidth="1"/>
    <col min="6404" max="6404" width="22" style="884" customWidth="1"/>
    <col min="6405" max="6405" width="11.7109375" style="884" customWidth="1"/>
    <col min="6406" max="6406" width="10.7109375" style="884" customWidth="1"/>
    <col min="6407" max="6407" width="16.7109375" style="884" customWidth="1"/>
    <col min="6408" max="6408" width="21.7109375" style="884" customWidth="1"/>
    <col min="6409" max="6409" width="8.7109375" style="884" customWidth="1"/>
    <col min="6410" max="6410" width="10.7109375" style="884" customWidth="1"/>
    <col min="6411" max="6411" width="16.7109375" style="884" customWidth="1"/>
    <col min="6412" max="6412" width="22.7109375" style="884" customWidth="1"/>
    <col min="6413" max="6413" width="8.7109375" style="884" customWidth="1"/>
    <col min="6414" max="6414" width="10.7109375" style="884" customWidth="1"/>
    <col min="6415" max="6415" width="16.7109375" style="884" customWidth="1"/>
    <col min="6416" max="6416" width="22.7109375" style="884" customWidth="1"/>
    <col min="6417" max="6417" width="8.7109375" style="884" customWidth="1"/>
    <col min="6418" max="6645" width="9.140625" style="884" customWidth="1"/>
    <col min="6646" max="6646" width="13.7109375" style="884" customWidth="1"/>
    <col min="6647" max="6647" width="11.7109375" style="884" customWidth="1"/>
    <col min="6648" max="6648" width="16.28515625" style="884" customWidth="1"/>
    <col min="6649" max="6649" width="22" style="884" customWidth="1"/>
    <col min="6650" max="6653" width="11.7109375" style="884" customWidth="1"/>
    <col min="6654" max="6654" width="14" style="884" customWidth="1"/>
    <col min="6655" max="6655" width="19" style="884" customWidth="1"/>
    <col min="6656" max="6656" width="16.28515625" style="884"/>
    <col min="6657" max="6657" width="14" style="884" customWidth="1"/>
    <col min="6658" max="6658" width="19" style="884" customWidth="1"/>
    <col min="6659" max="6659" width="16.28515625" style="884" customWidth="1"/>
    <col min="6660" max="6660" width="22" style="884" customWidth="1"/>
    <col min="6661" max="6661" width="11.7109375" style="884" customWidth="1"/>
    <col min="6662" max="6662" width="10.7109375" style="884" customWidth="1"/>
    <col min="6663" max="6663" width="16.7109375" style="884" customWidth="1"/>
    <col min="6664" max="6664" width="21.7109375" style="884" customWidth="1"/>
    <col min="6665" max="6665" width="8.7109375" style="884" customWidth="1"/>
    <col min="6666" max="6666" width="10.7109375" style="884" customWidth="1"/>
    <col min="6667" max="6667" width="16.7109375" style="884" customWidth="1"/>
    <col min="6668" max="6668" width="22.7109375" style="884" customWidth="1"/>
    <col min="6669" max="6669" width="8.7109375" style="884" customWidth="1"/>
    <col min="6670" max="6670" width="10.7109375" style="884" customWidth="1"/>
    <col min="6671" max="6671" width="16.7109375" style="884" customWidth="1"/>
    <col min="6672" max="6672" width="22.7109375" style="884" customWidth="1"/>
    <col min="6673" max="6673" width="8.7109375" style="884" customWidth="1"/>
    <col min="6674" max="6901" width="9.140625" style="884" customWidth="1"/>
    <col min="6902" max="6902" width="13.7109375" style="884" customWidth="1"/>
    <col min="6903" max="6903" width="11.7109375" style="884" customWidth="1"/>
    <col min="6904" max="6904" width="16.28515625" style="884" customWidth="1"/>
    <col min="6905" max="6905" width="22" style="884" customWidth="1"/>
    <col min="6906" max="6909" width="11.7109375" style="884" customWidth="1"/>
    <col min="6910" max="6910" width="14" style="884" customWidth="1"/>
    <col min="6911" max="6911" width="19" style="884" customWidth="1"/>
    <col min="6912" max="6912" width="16.28515625" style="884"/>
    <col min="6913" max="6913" width="14" style="884" customWidth="1"/>
    <col min="6914" max="6914" width="19" style="884" customWidth="1"/>
    <col min="6915" max="6915" width="16.28515625" style="884" customWidth="1"/>
    <col min="6916" max="6916" width="22" style="884" customWidth="1"/>
    <col min="6917" max="6917" width="11.7109375" style="884" customWidth="1"/>
    <col min="6918" max="6918" width="10.7109375" style="884" customWidth="1"/>
    <col min="6919" max="6919" width="16.7109375" style="884" customWidth="1"/>
    <col min="6920" max="6920" width="21.7109375" style="884" customWidth="1"/>
    <col min="6921" max="6921" width="8.7109375" style="884" customWidth="1"/>
    <col min="6922" max="6922" width="10.7109375" style="884" customWidth="1"/>
    <col min="6923" max="6923" width="16.7109375" style="884" customWidth="1"/>
    <col min="6924" max="6924" width="22.7109375" style="884" customWidth="1"/>
    <col min="6925" max="6925" width="8.7109375" style="884" customWidth="1"/>
    <col min="6926" max="6926" width="10.7109375" style="884" customWidth="1"/>
    <col min="6927" max="6927" width="16.7109375" style="884" customWidth="1"/>
    <col min="6928" max="6928" width="22.7109375" style="884" customWidth="1"/>
    <col min="6929" max="6929" width="8.7109375" style="884" customWidth="1"/>
    <col min="6930" max="7157" width="9.140625" style="884" customWidth="1"/>
    <col min="7158" max="7158" width="13.7109375" style="884" customWidth="1"/>
    <col min="7159" max="7159" width="11.7109375" style="884" customWidth="1"/>
    <col min="7160" max="7160" width="16.28515625" style="884" customWidth="1"/>
    <col min="7161" max="7161" width="22" style="884" customWidth="1"/>
    <col min="7162" max="7165" width="11.7109375" style="884" customWidth="1"/>
    <col min="7166" max="7166" width="14" style="884" customWidth="1"/>
    <col min="7167" max="7167" width="19" style="884" customWidth="1"/>
    <col min="7168" max="7168" width="16.28515625" style="884"/>
    <col min="7169" max="7169" width="14" style="884" customWidth="1"/>
    <col min="7170" max="7170" width="19" style="884" customWidth="1"/>
    <col min="7171" max="7171" width="16.28515625" style="884" customWidth="1"/>
    <col min="7172" max="7172" width="22" style="884" customWidth="1"/>
    <col min="7173" max="7173" width="11.7109375" style="884" customWidth="1"/>
    <col min="7174" max="7174" width="10.7109375" style="884" customWidth="1"/>
    <col min="7175" max="7175" width="16.7109375" style="884" customWidth="1"/>
    <col min="7176" max="7176" width="21.7109375" style="884" customWidth="1"/>
    <col min="7177" max="7177" width="8.7109375" style="884" customWidth="1"/>
    <col min="7178" max="7178" width="10.7109375" style="884" customWidth="1"/>
    <col min="7179" max="7179" width="16.7109375" style="884" customWidth="1"/>
    <col min="7180" max="7180" width="22.7109375" style="884" customWidth="1"/>
    <col min="7181" max="7181" width="8.7109375" style="884" customWidth="1"/>
    <col min="7182" max="7182" width="10.7109375" style="884" customWidth="1"/>
    <col min="7183" max="7183" width="16.7109375" style="884" customWidth="1"/>
    <col min="7184" max="7184" width="22.7109375" style="884" customWidth="1"/>
    <col min="7185" max="7185" width="8.7109375" style="884" customWidth="1"/>
    <col min="7186" max="7413" width="9.140625" style="884" customWidth="1"/>
    <col min="7414" max="7414" width="13.7109375" style="884" customWidth="1"/>
    <col min="7415" max="7415" width="11.7109375" style="884" customWidth="1"/>
    <col min="7416" max="7416" width="16.28515625" style="884" customWidth="1"/>
    <col min="7417" max="7417" width="22" style="884" customWidth="1"/>
    <col min="7418" max="7421" width="11.7109375" style="884" customWidth="1"/>
    <col min="7422" max="7422" width="14" style="884" customWidth="1"/>
    <col min="7423" max="7423" width="19" style="884" customWidth="1"/>
    <col min="7424" max="7424" width="16.28515625" style="884"/>
    <col min="7425" max="7425" width="14" style="884" customWidth="1"/>
    <col min="7426" max="7426" width="19" style="884" customWidth="1"/>
    <col min="7427" max="7427" width="16.28515625" style="884" customWidth="1"/>
    <col min="7428" max="7428" width="22" style="884" customWidth="1"/>
    <col min="7429" max="7429" width="11.7109375" style="884" customWidth="1"/>
    <col min="7430" max="7430" width="10.7109375" style="884" customWidth="1"/>
    <col min="7431" max="7431" width="16.7109375" style="884" customWidth="1"/>
    <col min="7432" max="7432" width="21.7109375" style="884" customWidth="1"/>
    <col min="7433" max="7433" width="8.7109375" style="884" customWidth="1"/>
    <col min="7434" max="7434" width="10.7109375" style="884" customWidth="1"/>
    <col min="7435" max="7435" width="16.7109375" style="884" customWidth="1"/>
    <col min="7436" max="7436" width="22.7109375" style="884" customWidth="1"/>
    <col min="7437" max="7437" width="8.7109375" style="884" customWidth="1"/>
    <col min="7438" max="7438" width="10.7109375" style="884" customWidth="1"/>
    <col min="7439" max="7439" width="16.7109375" style="884" customWidth="1"/>
    <col min="7440" max="7440" width="22.7109375" style="884" customWidth="1"/>
    <col min="7441" max="7441" width="8.7109375" style="884" customWidth="1"/>
    <col min="7442" max="7669" width="9.140625" style="884" customWidth="1"/>
    <col min="7670" max="7670" width="13.7109375" style="884" customWidth="1"/>
    <col min="7671" max="7671" width="11.7109375" style="884" customWidth="1"/>
    <col min="7672" max="7672" width="16.28515625" style="884" customWidth="1"/>
    <col min="7673" max="7673" width="22" style="884" customWidth="1"/>
    <col min="7674" max="7677" width="11.7109375" style="884" customWidth="1"/>
    <col min="7678" max="7678" width="14" style="884" customWidth="1"/>
    <col min="7679" max="7679" width="19" style="884" customWidth="1"/>
    <col min="7680" max="7680" width="16.28515625" style="884"/>
    <col min="7681" max="7681" width="14" style="884" customWidth="1"/>
    <col min="7682" max="7682" width="19" style="884" customWidth="1"/>
    <col min="7683" max="7683" width="16.28515625" style="884" customWidth="1"/>
    <col min="7684" max="7684" width="22" style="884" customWidth="1"/>
    <col min="7685" max="7685" width="11.7109375" style="884" customWidth="1"/>
    <col min="7686" max="7686" width="10.7109375" style="884" customWidth="1"/>
    <col min="7687" max="7687" width="16.7109375" style="884" customWidth="1"/>
    <col min="7688" max="7688" width="21.7109375" style="884" customWidth="1"/>
    <col min="7689" max="7689" width="8.7109375" style="884" customWidth="1"/>
    <col min="7690" max="7690" width="10.7109375" style="884" customWidth="1"/>
    <col min="7691" max="7691" width="16.7109375" style="884" customWidth="1"/>
    <col min="7692" max="7692" width="22.7109375" style="884" customWidth="1"/>
    <col min="7693" max="7693" width="8.7109375" style="884" customWidth="1"/>
    <col min="7694" max="7694" width="10.7109375" style="884" customWidth="1"/>
    <col min="7695" max="7695" width="16.7109375" style="884" customWidth="1"/>
    <col min="7696" max="7696" width="22.7109375" style="884" customWidth="1"/>
    <col min="7697" max="7697" width="8.7109375" style="884" customWidth="1"/>
    <col min="7698" max="7925" width="9.140625" style="884" customWidth="1"/>
    <col min="7926" max="7926" width="13.7109375" style="884" customWidth="1"/>
    <col min="7927" max="7927" width="11.7109375" style="884" customWidth="1"/>
    <col min="7928" max="7928" width="16.28515625" style="884" customWidth="1"/>
    <col min="7929" max="7929" width="22" style="884" customWidth="1"/>
    <col min="7930" max="7933" width="11.7109375" style="884" customWidth="1"/>
    <col min="7934" max="7934" width="14" style="884" customWidth="1"/>
    <col min="7935" max="7935" width="19" style="884" customWidth="1"/>
    <col min="7936" max="7936" width="16.28515625" style="884"/>
    <col min="7937" max="7937" width="14" style="884" customWidth="1"/>
    <col min="7938" max="7938" width="19" style="884" customWidth="1"/>
    <col min="7939" max="7939" width="16.28515625" style="884" customWidth="1"/>
    <col min="7940" max="7940" width="22" style="884" customWidth="1"/>
    <col min="7941" max="7941" width="11.7109375" style="884" customWidth="1"/>
    <col min="7942" max="7942" width="10.7109375" style="884" customWidth="1"/>
    <col min="7943" max="7943" width="16.7109375" style="884" customWidth="1"/>
    <col min="7944" max="7944" width="21.7109375" style="884" customWidth="1"/>
    <col min="7945" max="7945" width="8.7109375" style="884" customWidth="1"/>
    <col min="7946" max="7946" width="10.7109375" style="884" customWidth="1"/>
    <col min="7947" max="7947" width="16.7109375" style="884" customWidth="1"/>
    <col min="7948" max="7948" width="22.7109375" style="884" customWidth="1"/>
    <col min="7949" max="7949" width="8.7109375" style="884" customWidth="1"/>
    <col min="7950" max="7950" width="10.7109375" style="884" customWidth="1"/>
    <col min="7951" max="7951" width="16.7109375" style="884" customWidth="1"/>
    <col min="7952" max="7952" width="22.7109375" style="884" customWidth="1"/>
    <col min="7953" max="7953" width="8.7109375" style="884" customWidth="1"/>
    <col min="7954" max="8181" width="9.140625" style="884" customWidth="1"/>
    <col min="8182" max="8182" width="13.7109375" style="884" customWidth="1"/>
    <col min="8183" max="8183" width="11.7109375" style="884" customWidth="1"/>
    <col min="8184" max="8184" width="16.28515625" style="884" customWidth="1"/>
    <col min="8185" max="8185" width="22" style="884" customWidth="1"/>
    <col min="8186" max="8189" width="11.7109375" style="884" customWidth="1"/>
    <col min="8190" max="8190" width="14" style="884" customWidth="1"/>
    <col min="8191" max="8191" width="19" style="884" customWidth="1"/>
    <col min="8192" max="8192" width="16.28515625" style="884"/>
    <col min="8193" max="8193" width="14" style="884" customWidth="1"/>
    <col min="8194" max="8194" width="19" style="884" customWidth="1"/>
    <col min="8195" max="8195" width="16.28515625" style="884" customWidth="1"/>
    <col min="8196" max="8196" width="22" style="884" customWidth="1"/>
    <col min="8197" max="8197" width="11.7109375" style="884" customWidth="1"/>
    <col min="8198" max="8198" width="10.7109375" style="884" customWidth="1"/>
    <col min="8199" max="8199" width="16.7109375" style="884" customWidth="1"/>
    <col min="8200" max="8200" width="21.7109375" style="884" customWidth="1"/>
    <col min="8201" max="8201" width="8.7109375" style="884" customWidth="1"/>
    <col min="8202" max="8202" width="10.7109375" style="884" customWidth="1"/>
    <col min="8203" max="8203" width="16.7109375" style="884" customWidth="1"/>
    <col min="8204" max="8204" width="22.7109375" style="884" customWidth="1"/>
    <col min="8205" max="8205" width="8.7109375" style="884" customWidth="1"/>
    <col min="8206" max="8206" width="10.7109375" style="884" customWidth="1"/>
    <col min="8207" max="8207" width="16.7109375" style="884" customWidth="1"/>
    <col min="8208" max="8208" width="22.7109375" style="884" customWidth="1"/>
    <col min="8209" max="8209" width="8.7109375" style="884" customWidth="1"/>
    <col min="8210" max="8437" width="9.140625" style="884" customWidth="1"/>
    <col min="8438" max="8438" width="13.7109375" style="884" customWidth="1"/>
    <col min="8439" max="8439" width="11.7109375" style="884" customWidth="1"/>
    <col min="8440" max="8440" width="16.28515625" style="884" customWidth="1"/>
    <col min="8441" max="8441" width="22" style="884" customWidth="1"/>
    <col min="8442" max="8445" width="11.7109375" style="884" customWidth="1"/>
    <col min="8446" max="8446" width="14" style="884" customWidth="1"/>
    <col min="8447" max="8447" width="19" style="884" customWidth="1"/>
    <col min="8448" max="8448" width="16.28515625" style="884"/>
    <col min="8449" max="8449" width="14" style="884" customWidth="1"/>
    <col min="8450" max="8450" width="19" style="884" customWidth="1"/>
    <col min="8451" max="8451" width="16.28515625" style="884" customWidth="1"/>
    <col min="8452" max="8452" width="22" style="884" customWidth="1"/>
    <col min="8453" max="8453" width="11.7109375" style="884" customWidth="1"/>
    <col min="8454" max="8454" width="10.7109375" style="884" customWidth="1"/>
    <col min="8455" max="8455" width="16.7109375" style="884" customWidth="1"/>
    <col min="8456" max="8456" width="21.7109375" style="884" customWidth="1"/>
    <col min="8457" max="8457" width="8.7109375" style="884" customWidth="1"/>
    <col min="8458" max="8458" width="10.7109375" style="884" customWidth="1"/>
    <col min="8459" max="8459" width="16.7109375" style="884" customWidth="1"/>
    <col min="8460" max="8460" width="22.7109375" style="884" customWidth="1"/>
    <col min="8461" max="8461" width="8.7109375" style="884" customWidth="1"/>
    <col min="8462" max="8462" width="10.7109375" style="884" customWidth="1"/>
    <col min="8463" max="8463" width="16.7109375" style="884" customWidth="1"/>
    <col min="8464" max="8464" width="22.7109375" style="884" customWidth="1"/>
    <col min="8465" max="8465" width="8.7109375" style="884" customWidth="1"/>
    <col min="8466" max="8693" width="9.140625" style="884" customWidth="1"/>
    <col min="8694" max="8694" width="13.7109375" style="884" customWidth="1"/>
    <col min="8695" max="8695" width="11.7109375" style="884" customWidth="1"/>
    <col min="8696" max="8696" width="16.28515625" style="884" customWidth="1"/>
    <col min="8697" max="8697" width="22" style="884" customWidth="1"/>
    <col min="8698" max="8701" width="11.7109375" style="884" customWidth="1"/>
    <col min="8702" max="8702" width="14" style="884" customWidth="1"/>
    <col min="8703" max="8703" width="19" style="884" customWidth="1"/>
    <col min="8704" max="8704" width="16.28515625" style="884"/>
    <col min="8705" max="8705" width="14" style="884" customWidth="1"/>
    <col min="8706" max="8706" width="19" style="884" customWidth="1"/>
    <col min="8707" max="8707" width="16.28515625" style="884" customWidth="1"/>
    <col min="8708" max="8708" width="22" style="884" customWidth="1"/>
    <col min="8709" max="8709" width="11.7109375" style="884" customWidth="1"/>
    <col min="8710" max="8710" width="10.7109375" style="884" customWidth="1"/>
    <col min="8711" max="8711" width="16.7109375" style="884" customWidth="1"/>
    <col min="8712" max="8712" width="21.7109375" style="884" customWidth="1"/>
    <col min="8713" max="8713" width="8.7109375" style="884" customWidth="1"/>
    <col min="8714" max="8714" width="10.7109375" style="884" customWidth="1"/>
    <col min="8715" max="8715" width="16.7109375" style="884" customWidth="1"/>
    <col min="8716" max="8716" width="22.7109375" style="884" customWidth="1"/>
    <col min="8717" max="8717" width="8.7109375" style="884" customWidth="1"/>
    <col min="8718" max="8718" width="10.7109375" style="884" customWidth="1"/>
    <col min="8719" max="8719" width="16.7109375" style="884" customWidth="1"/>
    <col min="8720" max="8720" width="22.7109375" style="884" customWidth="1"/>
    <col min="8721" max="8721" width="8.7109375" style="884" customWidth="1"/>
    <col min="8722" max="8949" width="9.140625" style="884" customWidth="1"/>
    <col min="8950" max="8950" width="13.7109375" style="884" customWidth="1"/>
    <col min="8951" max="8951" width="11.7109375" style="884" customWidth="1"/>
    <col min="8952" max="8952" width="16.28515625" style="884" customWidth="1"/>
    <col min="8953" max="8953" width="22" style="884" customWidth="1"/>
    <col min="8954" max="8957" width="11.7109375" style="884" customWidth="1"/>
    <col min="8958" max="8958" width="14" style="884" customWidth="1"/>
    <col min="8959" max="8959" width="19" style="884" customWidth="1"/>
    <col min="8960" max="8960" width="16.28515625" style="884"/>
    <col min="8961" max="8961" width="14" style="884" customWidth="1"/>
    <col min="8962" max="8962" width="19" style="884" customWidth="1"/>
    <col min="8963" max="8963" width="16.28515625" style="884" customWidth="1"/>
    <col min="8964" max="8964" width="22" style="884" customWidth="1"/>
    <col min="8965" max="8965" width="11.7109375" style="884" customWidth="1"/>
    <col min="8966" max="8966" width="10.7109375" style="884" customWidth="1"/>
    <col min="8967" max="8967" width="16.7109375" style="884" customWidth="1"/>
    <col min="8968" max="8968" width="21.7109375" style="884" customWidth="1"/>
    <col min="8969" max="8969" width="8.7109375" style="884" customWidth="1"/>
    <col min="8970" max="8970" width="10.7109375" style="884" customWidth="1"/>
    <col min="8971" max="8971" width="16.7109375" style="884" customWidth="1"/>
    <col min="8972" max="8972" width="22.7109375" style="884" customWidth="1"/>
    <col min="8973" max="8973" width="8.7109375" style="884" customWidth="1"/>
    <col min="8974" max="8974" width="10.7109375" style="884" customWidth="1"/>
    <col min="8975" max="8975" width="16.7109375" style="884" customWidth="1"/>
    <col min="8976" max="8976" width="22.7109375" style="884" customWidth="1"/>
    <col min="8977" max="8977" width="8.7109375" style="884" customWidth="1"/>
    <col min="8978" max="9205" width="9.140625" style="884" customWidth="1"/>
    <col min="9206" max="9206" width="13.7109375" style="884" customWidth="1"/>
    <col min="9207" max="9207" width="11.7109375" style="884" customWidth="1"/>
    <col min="9208" max="9208" width="16.28515625" style="884" customWidth="1"/>
    <col min="9209" max="9209" width="22" style="884" customWidth="1"/>
    <col min="9210" max="9213" width="11.7109375" style="884" customWidth="1"/>
    <col min="9214" max="9214" width="14" style="884" customWidth="1"/>
    <col min="9215" max="9215" width="19" style="884" customWidth="1"/>
    <col min="9216" max="9216" width="16.28515625" style="884"/>
    <col min="9217" max="9217" width="14" style="884" customWidth="1"/>
    <col min="9218" max="9218" width="19" style="884" customWidth="1"/>
    <col min="9219" max="9219" width="16.28515625" style="884" customWidth="1"/>
    <col min="9220" max="9220" width="22" style="884" customWidth="1"/>
    <col min="9221" max="9221" width="11.7109375" style="884" customWidth="1"/>
    <col min="9222" max="9222" width="10.7109375" style="884" customWidth="1"/>
    <col min="9223" max="9223" width="16.7109375" style="884" customWidth="1"/>
    <col min="9224" max="9224" width="21.7109375" style="884" customWidth="1"/>
    <col min="9225" max="9225" width="8.7109375" style="884" customWidth="1"/>
    <col min="9226" max="9226" width="10.7109375" style="884" customWidth="1"/>
    <col min="9227" max="9227" width="16.7109375" style="884" customWidth="1"/>
    <col min="9228" max="9228" width="22.7109375" style="884" customWidth="1"/>
    <col min="9229" max="9229" width="8.7109375" style="884" customWidth="1"/>
    <col min="9230" max="9230" width="10.7109375" style="884" customWidth="1"/>
    <col min="9231" max="9231" width="16.7109375" style="884" customWidth="1"/>
    <col min="9232" max="9232" width="22.7109375" style="884" customWidth="1"/>
    <col min="9233" max="9233" width="8.7109375" style="884" customWidth="1"/>
    <col min="9234" max="9461" width="9.140625" style="884" customWidth="1"/>
    <col min="9462" max="9462" width="13.7109375" style="884" customWidth="1"/>
    <col min="9463" max="9463" width="11.7109375" style="884" customWidth="1"/>
    <col min="9464" max="9464" width="16.28515625" style="884" customWidth="1"/>
    <col min="9465" max="9465" width="22" style="884" customWidth="1"/>
    <col min="9466" max="9469" width="11.7109375" style="884" customWidth="1"/>
    <col min="9470" max="9470" width="14" style="884" customWidth="1"/>
    <col min="9471" max="9471" width="19" style="884" customWidth="1"/>
    <col min="9472" max="9472" width="16.28515625" style="884"/>
    <col min="9473" max="9473" width="14" style="884" customWidth="1"/>
    <col min="9474" max="9474" width="19" style="884" customWidth="1"/>
    <col min="9475" max="9475" width="16.28515625" style="884" customWidth="1"/>
    <col min="9476" max="9476" width="22" style="884" customWidth="1"/>
    <col min="9477" max="9477" width="11.7109375" style="884" customWidth="1"/>
    <col min="9478" max="9478" width="10.7109375" style="884" customWidth="1"/>
    <col min="9479" max="9479" width="16.7109375" style="884" customWidth="1"/>
    <col min="9480" max="9480" width="21.7109375" style="884" customWidth="1"/>
    <col min="9481" max="9481" width="8.7109375" style="884" customWidth="1"/>
    <col min="9482" max="9482" width="10.7109375" style="884" customWidth="1"/>
    <col min="9483" max="9483" width="16.7109375" style="884" customWidth="1"/>
    <col min="9484" max="9484" width="22.7109375" style="884" customWidth="1"/>
    <col min="9485" max="9485" width="8.7109375" style="884" customWidth="1"/>
    <col min="9486" max="9486" width="10.7109375" style="884" customWidth="1"/>
    <col min="9487" max="9487" width="16.7109375" style="884" customWidth="1"/>
    <col min="9488" max="9488" width="22.7109375" style="884" customWidth="1"/>
    <col min="9489" max="9489" width="8.7109375" style="884" customWidth="1"/>
    <col min="9490" max="9717" width="9.140625" style="884" customWidth="1"/>
    <col min="9718" max="9718" width="13.7109375" style="884" customWidth="1"/>
    <col min="9719" max="9719" width="11.7109375" style="884" customWidth="1"/>
    <col min="9720" max="9720" width="16.28515625" style="884" customWidth="1"/>
    <col min="9721" max="9721" width="22" style="884" customWidth="1"/>
    <col min="9722" max="9725" width="11.7109375" style="884" customWidth="1"/>
    <col min="9726" max="9726" width="14" style="884" customWidth="1"/>
    <col min="9727" max="9727" width="19" style="884" customWidth="1"/>
    <col min="9728" max="9728" width="16.28515625" style="884"/>
    <col min="9729" max="9729" width="14" style="884" customWidth="1"/>
    <col min="9730" max="9730" width="19" style="884" customWidth="1"/>
    <col min="9731" max="9731" width="16.28515625" style="884" customWidth="1"/>
    <col min="9732" max="9732" width="22" style="884" customWidth="1"/>
    <col min="9733" max="9733" width="11.7109375" style="884" customWidth="1"/>
    <col min="9734" max="9734" width="10.7109375" style="884" customWidth="1"/>
    <col min="9735" max="9735" width="16.7109375" style="884" customWidth="1"/>
    <col min="9736" max="9736" width="21.7109375" style="884" customWidth="1"/>
    <col min="9737" max="9737" width="8.7109375" style="884" customWidth="1"/>
    <col min="9738" max="9738" width="10.7109375" style="884" customWidth="1"/>
    <col min="9739" max="9739" width="16.7109375" style="884" customWidth="1"/>
    <col min="9740" max="9740" width="22.7109375" style="884" customWidth="1"/>
    <col min="9741" max="9741" width="8.7109375" style="884" customWidth="1"/>
    <col min="9742" max="9742" width="10.7109375" style="884" customWidth="1"/>
    <col min="9743" max="9743" width="16.7109375" style="884" customWidth="1"/>
    <col min="9744" max="9744" width="22.7109375" style="884" customWidth="1"/>
    <col min="9745" max="9745" width="8.7109375" style="884" customWidth="1"/>
    <col min="9746" max="9973" width="9.140625" style="884" customWidth="1"/>
    <col min="9974" max="9974" width="13.7109375" style="884" customWidth="1"/>
    <col min="9975" max="9975" width="11.7109375" style="884" customWidth="1"/>
    <col min="9976" max="9976" width="16.28515625" style="884" customWidth="1"/>
    <col min="9977" max="9977" width="22" style="884" customWidth="1"/>
    <col min="9978" max="9981" width="11.7109375" style="884" customWidth="1"/>
    <col min="9982" max="9982" width="14" style="884" customWidth="1"/>
    <col min="9983" max="9983" width="19" style="884" customWidth="1"/>
    <col min="9984" max="9984" width="16.28515625" style="884"/>
    <col min="9985" max="9985" width="14" style="884" customWidth="1"/>
    <col min="9986" max="9986" width="19" style="884" customWidth="1"/>
    <col min="9987" max="9987" width="16.28515625" style="884" customWidth="1"/>
    <col min="9988" max="9988" width="22" style="884" customWidth="1"/>
    <col min="9989" max="9989" width="11.7109375" style="884" customWidth="1"/>
    <col min="9990" max="9990" width="10.7109375" style="884" customWidth="1"/>
    <col min="9991" max="9991" width="16.7109375" style="884" customWidth="1"/>
    <col min="9992" max="9992" width="21.7109375" style="884" customWidth="1"/>
    <col min="9993" max="9993" width="8.7109375" style="884" customWidth="1"/>
    <col min="9994" max="9994" width="10.7109375" style="884" customWidth="1"/>
    <col min="9995" max="9995" width="16.7109375" style="884" customWidth="1"/>
    <col min="9996" max="9996" width="22.7109375" style="884" customWidth="1"/>
    <col min="9997" max="9997" width="8.7109375" style="884" customWidth="1"/>
    <col min="9998" max="9998" width="10.7109375" style="884" customWidth="1"/>
    <col min="9999" max="9999" width="16.7109375" style="884" customWidth="1"/>
    <col min="10000" max="10000" width="22.7109375" style="884" customWidth="1"/>
    <col min="10001" max="10001" width="8.7109375" style="884" customWidth="1"/>
    <col min="10002" max="10229" width="9.140625" style="884" customWidth="1"/>
    <col min="10230" max="10230" width="13.7109375" style="884" customWidth="1"/>
    <col min="10231" max="10231" width="11.7109375" style="884" customWidth="1"/>
    <col min="10232" max="10232" width="16.28515625" style="884" customWidth="1"/>
    <col min="10233" max="10233" width="22" style="884" customWidth="1"/>
    <col min="10234" max="10237" width="11.7109375" style="884" customWidth="1"/>
    <col min="10238" max="10238" width="14" style="884" customWidth="1"/>
    <col min="10239" max="10239" width="19" style="884" customWidth="1"/>
    <col min="10240" max="10240" width="16.28515625" style="884"/>
    <col min="10241" max="10241" width="14" style="884" customWidth="1"/>
    <col min="10242" max="10242" width="19" style="884" customWidth="1"/>
    <col min="10243" max="10243" width="16.28515625" style="884" customWidth="1"/>
    <col min="10244" max="10244" width="22" style="884" customWidth="1"/>
    <col min="10245" max="10245" width="11.7109375" style="884" customWidth="1"/>
    <col min="10246" max="10246" width="10.7109375" style="884" customWidth="1"/>
    <col min="10247" max="10247" width="16.7109375" style="884" customWidth="1"/>
    <col min="10248" max="10248" width="21.7109375" style="884" customWidth="1"/>
    <col min="10249" max="10249" width="8.7109375" style="884" customWidth="1"/>
    <col min="10250" max="10250" width="10.7109375" style="884" customWidth="1"/>
    <col min="10251" max="10251" width="16.7109375" style="884" customWidth="1"/>
    <col min="10252" max="10252" width="22.7109375" style="884" customWidth="1"/>
    <col min="10253" max="10253" width="8.7109375" style="884" customWidth="1"/>
    <col min="10254" max="10254" width="10.7109375" style="884" customWidth="1"/>
    <col min="10255" max="10255" width="16.7109375" style="884" customWidth="1"/>
    <col min="10256" max="10256" width="22.7109375" style="884" customWidth="1"/>
    <col min="10257" max="10257" width="8.7109375" style="884" customWidth="1"/>
    <col min="10258" max="10485" width="9.140625" style="884" customWidth="1"/>
    <col min="10486" max="10486" width="13.7109375" style="884" customWidth="1"/>
    <col min="10487" max="10487" width="11.7109375" style="884" customWidth="1"/>
    <col min="10488" max="10488" width="16.28515625" style="884" customWidth="1"/>
    <col min="10489" max="10489" width="22" style="884" customWidth="1"/>
    <col min="10490" max="10493" width="11.7109375" style="884" customWidth="1"/>
    <col min="10494" max="10494" width="14" style="884" customWidth="1"/>
    <col min="10495" max="10495" width="19" style="884" customWidth="1"/>
    <col min="10496" max="10496" width="16.28515625" style="884"/>
    <col min="10497" max="10497" width="14" style="884" customWidth="1"/>
    <col min="10498" max="10498" width="19" style="884" customWidth="1"/>
    <col min="10499" max="10499" width="16.28515625" style="884" customWidth="1"/>
    <col min="10500" max="10500" width="22" style="884" customWidth="1"/>
    <col min="10501" max="10501" width="11.7109375" style="884" customWidth="1"/>
    <col min="10502" max="10502" width="10.7109375" style="884" customWidth="1"/>
    <col min="10503" max="10503" width="16.7109375" style="884" customWidth="1"/>
    <col min="10504" max="10504" width="21.7109375" style="884" customWidth="1"/>
    <col min="10505" max="10505" width="8.7109375" style="884" customWidth="1"/>
    <col min="10506" max="10506" width="10.7109375" style="884" customWidth="1"/>
    <col min="10507" max="10507" width="16.7109375" style="884" customWidth="1"/>
    <col min="10508" max="10508" width="22.7109375" style="884" customWidth="1"/>
    <col min="10509" max="10509" width="8.7109375" style="884" customWidth="1"/>
    <col min="10510" max="10510" width="10.7109375" style="884" customWidth="1"/>
    <col min="10511" max="10511" width="16.7109375" style="884" customWidth="1"/>
    <col min="10512" max="10512" width="22.7109375" style="884" customWidth="1"/>
    <col min="10513" max="10513" width="8.7109375" style="884" customWidth="1"/>
    <col min="10514" max="10741" width="9.140625" style="884" customWidth="1"/>
    <col min="10742" max="10742" width="13.7109375" style="884" customWidth="1"/>
    <col min="10743" max="10743" width="11.7109375" style="884" customWidth="1"/>
    <col min="10744" max="10744" width="16.28515625" style="884" customWidth="1"/>
    <col min="10745" max="10745" width="22" style="884" customWidth="1"/>
    <col min="10746" max="10749" width="11.7109375" style="884" customWidth="1"/>
    <col min="10750" max="10750" width="14" style="884" customWidth="1"/>
    <col min="10751" max="10751" width="19" style="884" customWidth="1"/>
    <col min="10752" max="10752" width="16.28515625" style="884"/>
    <col min="10753" max="10753" width="14" style="884" customWidth="1"/>
    <col min="10754" max="10754" width="19" style="884" customWidth="1"/>
    <col min="10755" max="10755" width="16.28515625" style="884" customWidth="1"/>
    <col min="10756" max="10756" width="22" style="884" customWidth="1"/>
    <col min="10757" max="10757" width="11.7109375" style="884" customWidth="1"/>
    <col min="10758" max="10758" width="10.7109375" style="884" customWidth="1"/>
    <col min="10759" max="10759" width="16.7109375" style="884" customWidth="1"/>
    <col min="10760" max="10760" width="21.7109375" style="884" customWidth="1"/>
    <col min="10761" max="10761" width="8.7109375" style="884" customWidth="1"/>
    <col min="10762" max="10762" width="10.7109375" style="884" customWidth="1"/>
    <col min="10763" max="10763" width="16.7109375" style="884" customWidth="1"/>
    <col min="10764" max="10764" width="22.7109375" style="884" customWidth="1"/>
    <col min="10765" max="10765" width="8.7109375" style="884" customWidth="1"/>
    <col min="10766" max="10766" width="10.7109375" style="884" customWidth="1"/>
    <col min="10767" max="10767" width="16.7109375" style="884" customWidth="1"/>
    <col min="10768" max="10768" width="22.7109375" style="884" customWidth="1"/>
    <col min="10769" max="10769" width="8.7109375" style="884" customWidth="1"/>
    <col min="10770" max="10997" width="9.140625" style="884" customWidth="1"/>
    <col min="10998" max="10998" width="13.7109375" style="884" customWidth="1"/>
    <col min="10999" max="10999" width="11.7109375" style="884" customWidth="1"/>
    <col min="11000" max="11000" width="16.28515625" style="884" customWidth="1"/>
    <col min="11001" max="11001" width="22" style="884" customWidth="1"/>
    <col min="11002" max="11005" width="11.7109375" style="884" customWidth="1"/>
    <col min="11006" max="11006" width="14" style="884" customWidth="1"/>
    <col min="11007" max="11007" width="19" style="884" customWidth="1"/>
    <col min="11008" max="11008" width="16.28515625" style="884"/>
    <col min="11009" max="11009" width="14" style="884" customWidth="1"/>
    <col min="11010" max="11010" width="19" style="884" customWidth="1"/>
    <col min="11011" max="11011" width="16.28515625" style="884" customWidth="1"/>
    <col min="11012" max="11012" width="22" style="884" customWidth="1"/>
    <col min="11013" max="11013" width="11.7109375" style="884" customWidth="1"/>
    <col min="11014" max="11014" width="10.7109375" style="884" customWidth="1"/>
    <col min="11015" max="11015" width="16.7109375" style="884" customWidth="1"/>
    <col min="11016" max="11016" width="21.7109375" style="884" customWidth="1"/>
    <col min="11017" max="11017" width="8.7109375" style="884" customWidth="1"/>
    <col min="11018" max="11018" width="10.7109375" style="884" customWidth="1"/>
    <col min="11019" max="11019" width="16.7109375" style="884" customWidth="1"/>
    <col min="11020" max="11020" width="22.7109375" style="884" customWidth="1"/>
    <col min="11021" max="11021" width="8.7109375" style="884" customWidth="1"/>
    <col min="11022" max="11022" width="10.7109375" style="884" customWidth="1"/>
    <col min="11023" max="11023" width="16.7109375" style="884" customWidth="1"/>
    <col min="11024" max="11024" width="22.7109375" style="884" customWidth="1"/>
    <col min="11025" max="11025" width="8.7109375" style="884" customWidth="1"/>
    <col min="11026" max="11253" width="9.140625" style="884" customWidth="1"/>
    <col min="11254" max="11254" width="13.7109375" style="884" customWidth="1"/>
    <col min="11255" max="11255" width="11.7109375" style="884" customWidth="1"/>
    <col min="11256" max="11256" width="16.28515625" style="884" customWidth="1"/>
    <col min="11257" max="11257" width="22" style="884" customWidth="1"/>
    <col min="11258" max="11261" width="11.7109375" style="884" customWidth="1"/>
    <col min="11262" max="11262" width="14" style="884" customWidth="1"/>
    <col min="11263" max="11263" width="19" style="884" customWidth="1"/>
    <col min="11264" max="11264" width="16.28515625" style="884"/>
    <col min="11265" max="11265" width="14" style="884" customWidth="1"/>
    <col min="11266" max="11266" width="19" style="884" customWidth="1"/>
    <col min="11267" max="11267" width="16.28515625" style="884" customWidth="1"/>
    <col min="11268" max="11268" width="22" style="884" customWidth="1"/>
    <col min="11269" max="11269" width="11.7109375" style="884" customWidth="1"/>
    <col min="11270" max="11270" width="10.7109375" style="884" customWidth="1"/>
    <col min="11271" max="11271" width="16.7109375" style="884" customWidth="1"/>
    <col min="11272" max="11272" width="21.7109375" style="884" customWidth="1"/>
    <col min="11273" max="11273" width="8.7109375" style="884" customWidth="1"/>
    <col min="11274" max="11274" width="10.7109375" style="884" customWidth="1"/>
    <col min="11275" max="11275" width="16.7109375" style="884" customWidth="1"/>
    <col min="11276" max="11276" width="22.7109375" style="884" customWidth="1"/>
    <col min="11277" max="11277" width="8.7109375" style="884" customWidth="1"/>
    <col min="11278" max="11278" width="10.7109375" style="884" customWidth="1"/>
    <col min="11279" max="11279" width="16.7109375" style="884" customWidth="1"/>
    <col min="11280" max="11280" width="22.7109375" style="884" customWidth="1"/>
    <col min="11281" max="11281" width="8.7109375" style="884" customWidth="1"/>
    <col min="11282" max="11509" width="9.140625" style="884" customWidth="1"/>
    <col min="11510" max="11510" width="13.7109375" style="884" customWidth="1"/>
    <col min="11511" max="11511" width="11.7109375" style="884" customWidth="1"/>
    <col min="11512" max="11512" width="16.28515625" style="884" customWidth="1"/>
    <col min="11513" max="11513" width="22" style="884" customWidth="1"/>
    <col min="11514" max="11517" width="11.7109375" style="884" customWidth="1"/>
    <col min="11518" max="11518" width="14" style="884" customWidth="1"/>
    <col min="11519" max="11519" width="19" style="884" customWidth="1"/>
    <col min="11520" max="11520" width="16.28515625" style="884"/>
    <col min="11521" max="11521" width="14" style="884" customWidth="1"/>
    <col min="11522" max="11522" width="19" style="884" customWidth="1"/>
    <col min="11523" max="11523" width="16.28515625" style="884" customWidth="1"/>
    <col min="11524" max="11524" width="22" style="884" customWidth="1"/>
    <col min="11525" max="11525" width="11.7109375" style="884" customWidth="1"/>
    <col min="11526" max="11526" width="10.7109375" style="884" customWidth="1"/>
    <col min="11527" max="11527" width="16.7109375" style="884" customWidth="1"/>
    <col min="11528" max="11528" width="21.7109375" style="884" customWidth="1"/>
    <col min="11529" max="11529" width="8.7109375" style="884" customWidth="1"/>
    <col min="11530" max="11530" width="10.7109375" style="884" customWidth="1"/>
    <col min="11531" max="11531" width="16.7109375" style="884" customWidth="1"/>
    <col min="11532" max="11532" width="22.7109375" style="884" customWidth="1"/>
    <col min="11533" max="11533" width="8.7109375" style="884" customWidth="1"/>
    <col min="11534" max="11534" width="10.7109375" style="884" customWidth="1"/>
    <col min="11535" max="11535" width="16.7109375" style="884" customWidth="1"/>
    <col min="11536" max="11536" width="22.7109375" style="884" customWidth="1"/>
    <col min="11537" max="11537" width="8.7109375" style="884" customWidth="1"/>
    <col min="11538" max="11765" width="9.140625" style="884" customWidth="1"/>
    <col min="11766" max="11766" width="13.7109375" style="884" customWidth="1"/>
    <col min="11767" max="11767" width="11.7109375" style="884" customWidth="1"/>
    <col min="11768" max="11768" width="16.28515625" style="884" customWidth="1"/>
    <col min="11769" max="11769" width="22" style="884" customWidth="1"/>
    <col min="11770" max="11773" width="11.7109375" style="884" customWidth="1"/>
    <col min="11774" max="11774" width="14" style="884" customWidth="1"/>
    <col min="11775" max="11775" width="19" style="884" customWidth="1"/>
    <col min="11776" max="11776" width="16.28515625" style="884"/>
    <col min="11777" max="11777" width="14" style="884" customWidth="1"/>
    <col min="11778" max="11778" width="19" style="884" customWidth="1"/>
    <col min="11779" max="11779" width="16.28515625" style="884" customWidth="1"/>
    <col min="11780" max="11780" width="22" style="884" customWidth="1"/>
    <col min="11781" max="11781" width="11.7109375" style="884" customWidth="1"/>
    <col min="11782" max="11782" width="10.7109375" style="884" customWidth="1"/>
    <col min="11783" max="11783" width="16.7109375" style="884" customWidth="1"/>
    <col min="11784" max="11784" width="21.7109375" style="884" customWidth="1"/>
    <col min="11785" max="11785" width="8.7109375" style="884" customWidth="1"/>
    <col min="11786" max="11786" width="10.7109375" style="884" customWidth="1"/>
    <col min="11787" max="11787" width="16.7109375" style="884" customWidth="1"/>
    <col min="11788" max="11788" width="22.7109375" style="884" customWidth="1"/>
    <col min="11789" max="11789" width="8.7109375" style="884" customWidth="1"/>
    <col min="11790" max="11790" width="10.7109375" style="884" customWidth="1"/>
    <col min="11791" max="11791" width="16.7109375" style="884" customWidth="1"/>
    <col min="11792" max="11792" width="22.7109375" style="884" customWidth="1"/>
    <col min="11793" max="11793" width="8.7109375" style="884" customWidth="1"/>
    <col min="11794" max="12021" width="9.140625" style="884" customWidth="1"/>
    <col min="12022" max="12022" width="13.7109375" style="884" customWidth="1"/>
    <col min="12023" max="12023" width="11.7109375" style="884" customWidth="1"/>
    <col min="12024" max="12024" width="16.28515625" style="884" customWidth="1"/>
    <col min="12025" max="12025" width="22" style="884" customWidth="1"/>
    <col min="12026" max="12029" width="11.7109375" style="884" customWidth="1"/>
    <col min="12030" max="12030" width="14" style="884" customWidth="1"/>
    <col min="12031" max="12031" width="19" style="884" customWidth="1"/>
    <col min="12032" max="12032" width="16.28515625" style="884"/>
    <col min="12033" max="12033" width="14" style="884" customWidth="1"/>
    <col min="12034" max="12034" width="19" style="884" customWidth="1"/>
    <col min="12035" max="12035" width="16.28515625" style="884" customWidth="1"/>
    <col min="12036" max="12036" width="22" style="884" customWidth="1"/>
    <col min="12037" max="12037" width="11.7109375" style="884" customWidth="1"/>
    <col min="12038" max="12038" width="10.7109375" style="884" customWidth="1"/>
    <col min="12039" max="12039" width="16.7109375" style="884" customWidth="1"/>
    <col min="12040" max="12040" width="21.7109375" style="884" customWidth="1"/>
    <col min="12041" max="12041" width="8.7109375" style="884" customWidth="1"/>
    <col min="12042" max="12042" width="10.7109375" style="884" customWidth="1"/>
    <col min="12043" max="12043" width="16.7109375" style="884" customWidth="1"/>
    <col min="12044" max="12044" width="22.7109375" style="884" customWidth="1"/>
    <col min="12045" max="12045" width="8.7109375" style="884" customWidth="1"/>
    <col min="12046" max="12046" width="10.7109375" style="884" customWidth="1"/>
    <col min="12047" max="12047" width="16.7109375" style="884" customWidth="1"/>
    <col min="12048" max="12048" width="22.7109375" style="884" customWidth="1"/>
    <col min="12049" max="12049" width="8.7109375" style="884" customWidth="1"/>
    <col min="12050" max="12277" width="9.140625" style="884" customWidth="1"/>
    <col min="12278" max="12278" width="13.7109375" style="884" customWidth="1"/>
    <col min="12279" max="12279" width="11.7109375" style="884" customWidth="1"/>
    <col min="12280" max="12280" width="16.28515625" style="884" customWidth="1"/>
    <col min="12281" max="12281" width="22" style="884" customWidth="1"/>
    <col min="12282" max="12285" width="11.7109375" style="884" customWidth="1"/>
    <col min="12286" max="12286" width="14" style="884" customWidth="1"/>
    <col min="12287" max="12287" width="19" style="884" customWidth="1"/>
    <col min="12288" max="12288" width="16.28515625" style="884"/>
    <col min="12289" max="12289" width="14" style="884" customWidth="1"/>
    <col min="12290" max="12290" width="19" style="884" customWidth="1"/>
    <col min="12291" max="12291" width="16.28515625" style="884" customWidth="1"/>
    <col min="12292" max="12292" width="22" style="884" customWidth="1"/>
    <col min="12293" max="12293" width="11.7109375" style="884" customWidth="1"/>
    <col min="12294" max="12294" width="10.7109375" style="884" customWidth="1"/>
    <col min="12295" max="12295" width="16.7109375" style="884" customWidth="1"/>
    <col min="12296" max="12296" width="21.7109375" style="884" customWidth="1"/>
    <col min="12297" max="12297" width="8.7109375" style="884" customWidth="1"/>
    <col min="12298" max="12298" width="10.7109375" style="884" customWidth="1"/>
    <col min="12299" max="12299" width="16.7109375" style="884" customWidth="1"/>
    <col min="12300" max="12300" width="22.7109375" style="884" customWidth="1"/>
    <col min="12301" max="12301" width="8.7109375" style="884" customWidth="1"/>
    <col min="12302" max="12302" width="10.7109375" style="884" customWidth="1"/>
    <col min="12303" max="12303" width="16.7109375" style="884" customWidth="1"/>
    <col min="12304" max="12304" width="22.7109375" style="884" customWidth="1"/>
    <col min="12305" max="12305" width="8.7109375" style="884" customWidth="1"/>
    <col min="12306" max="12533" width="9.140625" style="884" customWidth="1"/>
    <col min="12534" max="12534" width="13.7109375" style="884" customWidth="1"/>
    <col min="12535" max="12535" width="11.7109375" style="884" customWidth="1"/>
    <col min="12536" max="12536" width="16.28515625" style="884" customWidth="1"/>
    <col min="12537" max="12537" width="22" style="884" customWidth="1"/>
    <col min="12538" max="12541" width="11.7109375" style="884" customWidth="1"/>
    <col min="12542" max="12542" width="14" style="884" customWidth="1"/>
    <col min="12543" max="12543" width="19" style="884" customWidth="1"/>
    <col min="12544" max="12544" width="16.28515625" style="884"/>
    <col min="12545" max="12545" width="14" style="884" customWidth="1"/>
    <col min="12546" max="12546" width="19" style="884" customWidth="1"/>
    <col min="12547" max="12547" width="16.28515625" style="884" customWidth="1"/>
    <col min="12548" max="12548" width="22" style="884" customWidth="1"/>
    <col min="12549" max="12549" width="11.7109375" style="884" customWidth="1"/>
    <col min="12550" max="12550" width="10.7109375" style="884" customWidth="1"/>
    <col min="12551" max="12551" width="16.7109375" style="884" customWidth="1"/>
    <col min="12552" max="12552" width="21.7109375" style="884" customWidth="1"/>
    <col min="12553" max="12553" width="8.7109375" style="884" customWidth="1"/>
    <col min="12554" max="12554" width="10.7109375" style="884" customWidth="1"/>
    <col min="12555" max="12555" width="16.7109375" style="884" customWidth="1"/>
    <col min="12556" max="12556" width="22.7109375" style="884" customWidth="1"/>
    <col min="12557" max="12557" width="8.7109375" style="884" customWidth="1"/>
    <col min="12558" max="12558" width="10.7109375" style="884" customWidth="1"/>
    <col min="12559" max="12559" width="16.7109375" style="884" customWidth="1"/>
    <col min="12560" max="12560" width="22.7109375" style="884" customWidth="1"/>
    <col min="12561" max="12561" width="8.7109375" style="884" customWidth="1"/>
    <col min="12562" max="12789" width="9.140625" style="884" customWidth="1"/>
    <col min="12790" max="12790" width="13.7109375" style="884" customWidth="1"/>
    <col min="12791" max="12791" width="11.7109375" style="884" customWidth="1"/>
    <col min="12792" max="12792" width="16.28515625" style="884" customWidth="1"/>
    <col min="12793" max="12793" width="22" style="884" customWidth="1"/>
    <col min="12794" max="12797" width="11.7109375" style="884" customWidth="1"/>
    <col min="12798" max="12798" width="14" style="884" customWidth="1"/>
    <col min="12799" max="12799" width="19" style="884" customWidth="1"/>
    <col min="12800" max="12800" width="16.28515625" style="884"/>
    <col min="12801" max="12801" width="14" style="884" customWidth="1"/>
    <col min="12802" max="12802" width="19" style="884" customWidth="1"/>
    <col min="12803" max="12803" width="16.28515625" style="884" customWidth="1"/>
    <col min="12804" max="12804" width="22" style="884" customWidth="1"/>
    <col min="12805" max="12805" width="11.7109375" style="884" customWidth="1"/>
    <col min="12806" max="12806" width="10.7109375" style="884" customWidth="1"/>
    <col min="12807" max="12807" width="16.7109375" style="884" customWidth="1"/>
    <col min="12808" max="12808" width="21.7109375" style="884" customWidth="1"/>
    <col min="12809" max="12809" width="8.7109375" style="884" customWidth="1"/>
    <col min="12810" max="12810" width="10.7109375" style="884" customWidth="1"/>
    <col min="12811" max="12811" width="16.7109375" style="884" customWidth="1"/>
    <col min="12812" max="12812" width="22.7109375" style="884" customWidth="1"/>
    <col min="12813" max="12813" width="8.7109375" style="884" customWidth="1"/>
    <col min="12814" max="12814" width="10.7109375" style="884" customWidth="1"/>
    <col min="12815" max="12815" width="16.7109375" style="884" customWidth="1"/>
    <col min="12816" max="12816" width="22.7109375" style="884" customWidth="1"/>
    <col min="12817" max="12817" width="8.7109375" style="884" customWidth="1"/>
    <col min="12818" max="13045" width="9.140625" style="884" customWidth="1"/>
    <col min="13046" max="13046" width="13.7109375" style="884" customWidth="1"/>
    <col min="13047" max="13047" width="11.7109375" style="884" customWidth="1"/>
    <col min="13048" max="13048" width="16.28515625" style="884" customWidth="1"/>
    <col min="13049" max="13049" width="22" style="884" customWidth="1"/>
    <col min="13050" max="13053" width="11.7109375" style="884" customWidth="1"/>
    <col min="13054" max="13054" width="14" style="884" customWidth="1"/>
    <col min="13055" max="13055" width="19" style="884" customWidth="1"/>
    <col min="13056" max="13056" width="16.28515625" style="884"/>
    <col min="13057" max="13057" width="14" style="884" customWidth="1"/>
    <col min="13058" max="13058" width="19" style="884" customWidth="1"/>
    <col min="13059" max="13059" width="16.28515625" style="884" customWidth="1"/>
    <col min="13060" max="13060" width="22" style="884" customWidth="1"/>
    <col min="13061" max="13061" width="11.7109375" style="884" customWidth="1"/>
    <col min="13062" max="13062" width="10.7109375" style="884" customWidth="1"/>
    <col min="13063" max="13063" width="16.7109375" style="884" customWidth="1"/>
    <col min="13064" max="13064" width="21.7109375" style="884" customWidth="1"/>
    <col min="13065" max="13065" width="8.7109375" style="884" customWidth="1"/>
    <col min="13066" max="13066" width="10.7109375" style="884" customWidth="1"/>
    <col min="13067" max="13067" width="16.7109375" style="884" customWidth="1"/>
    <col min="13068" max="13068" width="22.7109375" style="884" customWidth="1"/>
    <col min="13069" max="13069" width="8.7109375" style="884" customWidth="1"/>
    <col min="13070" max="13070" width="10.7109375" style="884" customWidth="1"/>
    <col min="13071" max="13071" width="16.7109375" style="884" customWidth="1"/>
    <col min="13072" max="13072" width="22.7109375" style="884" customWidth="1"/>
    <col min="13073" max="13073" width="8.7109375" style="884" customWidth="1"/>
    <col min="13074" max="13301" width="9.140625" style="884" customWidth="1"/>
    <col min="13302" max="13302" width="13.7109375" style="884" customWidth="1"/>
    <col min="13303" max="13303" width="11.7109375" style="884" customWidth="1"/>
    <col min="13304" max="13304" width="16.28515625" style="884" customWidth="1"/>
    <col min="13305" max="13305" width="22" style="884" customWidth="1"/>
    <col min="13306" max="13309" width="11.7109375" style="884" customWidth="1"/>
    <col min="13310" max="13310" width="14" style="884" customWidth="1"/>
    <col min="13311" max="13311" width="19" style="884" customWidth="1"/>
    <col min="13312" max="13312" width="16.28515625" style="884"/>
    <col min="13313" max="13313" width="14" style="884" customWidth="1"/>
    <col min="13314" max="13314" width="19" style="884" customWidth="1"/>
    <col min="13315" max="13315" width="16.28515625" style="884" customWidth="1"/>
    <col min="13316" max="13316" width="22" style="884" customWidth="1"/>
    <col min="13317" max="13317" width="11.7109375" style="884" customWidth="1"/>
    <col min="13318" max="13318" width="10.7109375" style="884" customWidth="1"/>
    <col min="13319" max="13319" width="16.7109375" style="884" customWidth="1"/>
    <col min="13320" max="13320" width="21.7109375" style="884" customWidth="1"/>
    <col min="13321" max="13321" width="8.7109375" style="884" customWidth="1"/>
    <col min="13322" max="13322" width="10.7109375" style="884" customWidth="1"/>
    <col min="13323" max="13323" width="16.7109375" style="884" customWidth="1"/>
    <col min="13324" max="13324" width="22.7109375" style="884" customWidth="1"/>
    <col min="13325" max="13325" width="8.7109375" style="884" customWidth="1"/>
    <col min="13326" max="13326" width="10.7109375" style="884" customWidth="1"/>
    <col min="13327" max="13327" width="16.7109375" style="884" customWidth="1"/>
    <col min="13328" max="13328" width="22.7109375" style="884" customWidth="1"/>
    <col min="13329" max="13329" width="8.7109375" style="884" customWidth="1"/>
    <col min="13330" max="13557" width="9.140625" style="884" customWidth="1"/>
    <col min="13558" max="13558" width="13.7109375" style="884" customWidth="1"/>
    <col min="13559" max="13559" width="11.7109375" style="884" customWidth="1"/>
    <col min="13560" max="13560" width="16.28515625" style="884" customWidth="1"/>
    <col min="13561" max="13561" width="22" style="884" customWidth="1"/>
    <col min="13562" max="13565" width="11.7109375" style="884" customWidth="1"/>
    <col min="13566" max="13566" width="14" style="884" customWidth="1"/>
    <col min="13567" max="13567" width="19" style="884" customWidth="1"/>
    <col min="13568" max="13568" width="16.28515625" style="884"/>
    <col min="13569" max="13569" width="14" style="884" customWidth="1"/>
    <col min="13570" max="13570" width="19" style="884" customWidth="1"/>
    <col min="13571" max="13571" width="16.28515625" style="884" customWidth="1"/>
    <col min="13572" max="13572" width="22" style="884" customWidth="1"/>
    <col min="13573" max="13573" width="11.7109375" style="884" customWidth="1"/>
    <col min="13574" max="13574" width="10.7109375" style="884" customWidth="1"/>
    <col min="13575" max="13575" width="16.7109375" style="884" customWidth="1"/>
    <col min="13576" max="13576" width="21.7109375" style="884" customWidth="1"/>
    <col min="13577" max="13577" width="8.7109375" style="884" customWidth="1"/>
    <col min="13578" max="13578" width="10.7109375" style="884" customWidth="1"/>
    <col min="13579" max="13579" width="16.7109375" style="884" customWidth="1"/>
    <col min="13580" max="13580" width="22.7109375" style="884" customWidth="1"/>
    <col min="13581" max="13581" width="8.7109375" style="884" customWidth="1"/>
    <col min="13582" max="13582" width="10.7109375" style="884" customWidth="1"/>
    <col min="13583" max="13583" width="16.7109375" style="884" customWidth="1"/>
    <col min="13584" max="13584" width="22.7109375" style="884" customWidth="1"/>
    <col min="13585" max="13585" width="8.7109375" style="884" customWidth="1"/>
    <col min="13586" max="13813" width="9.140625" style="884" customWidth="1"/>
    <col min="13814" max="13814" width="13.7109375" style="884" customWidth="1"/>
    <col min="13815" max="13815" width="11.7109375" style="884" customWidth="1"/>
    <col min="13816" max="13816" width="16.28515625" style="884" customWidth="1"/>
    <col min="13817" max="13817" width="22" style="884" customWidth="1"/>
    <col min="13818" max="13821" width="11.7109375" style="884" customWidth="1"/>
    <col min="13822" max="13822" width="14" style="884" customWidth="1"/>
    <col min="13823" max="13823" width="19" style="884" customWidth="1"/>
    <col min="13824" max="13824" width="16.28515625" style="884"/>
    <col min="13825" max="13825" width="14" style="884" customWidth="1"/>
    <col min="13826" max="13826" width="19" style="884" customWidth="1"/>
    <col min="13827" max="13827" width="16.28515625" style="884" customWidth="1"/>
    <col min="13828" max="13828" width="22" style="884" customWidth="1"/>
    <col min="13829" max="13829" width="11.7109375" style="884" customWidth="1"/>
    <col min="13830" max="13830" width="10.7109375" style="884" customWidth="1"/>
    <col min="13831" max="13831" width="16.7109375" style="884" customWidth="1"/>
    <col min="13832" max="13832" width="21.7109375" style="884" customWidth="1"/>
    <col min="13833" max="13833" width="8.7109375" style="884" customWidth="1"/>
    <col min="13834" max="13834" width="10.7109375" style="884" customWidth="1"/>
    <col min="13835" max="13835" width="16.7109375" style="884" customWidth="1"/>
    <col min="13836" max="13836" width="22.7109375" style="884" customWidth="1"/>
    <col min="13837" max="13837" width="8.7109375" style="884" customWidth="1"/>
    <col min="13838" max="13838" width="10.7109375" style="884" customWidth="1"/>
    <col min="13839" max="13839" width="16.7109375" style="884" customWidth="1"/>
    <col min="13840" max="13840" width="22.7109375" style="884" customWidth="1"/>
    <col min="13841" max="13841" width="8.7109375" style="884" customWidth="1"/>
    <col min="13842" max="14069" width="9.140625" style="884" customWidth="1"/>
    <col min="14070" max="14070" width="13.7109375" style="884" customWidth="1"/>
    <col min="14071" max="14071" width="11.7109375" style="884" customWidth="1"/>
    <col min="14072" max="14072" width="16.28515625" style="884" customWidth="1"/>
    <col min="14073" max="14073" width="22" style="884" customWidth="1"/>
    <col min="14074" max="14077" width="11.7109375" style="884" customWidth="1"/>
    <col min="14078" max="14078" width="14" style="884" customWidth="1"/>
    <col min="14079" max="14079" width="19" style="884" customWidth="1"/>
    <col min="14080" max="14080" width="16.28515625" style="884"/>
    <col min="14081" max="14081" width="14" style="884" customWidth="1"/>
    <col min="14082" max="14082" width="19" style="884" customWidth="1"/>
    <col min="14083" max="14083" width="16.28515625" style="884" customWidth="1"/>
    <col min="14084" max="14084" width="22" style="884" customWidth="1"/>
    <col min="14085" max="14085" width="11.7109375" style="884" customWidth="1"/>
    <col min="14086" max="14086" width="10.7109375" style="884" customWidth="1"/>
    <col min="14087" max="14087" width="16.7109375" style="884" customWidth="1"/>
    <col min="14088" max="14088" width="21.7109375" style="884" customWidth="1"/>
    <col min="14089" max="14089" width="8.7109375" style="884" customWidth="1"/>
    <col min="14090" max="14090" width="10.7109375" style="884" customWidth="1"/>
    <col min="14091" max="14091" width="16.7109375" style="884" customWidth="1"/>
    <col min="14092" max="14092" width="22.7109375" style="884" customWidth="1"/>
    <col min="14093" max="14093" width="8.7109375" style="884" customWidth="1"/>
    <col min="14094" max="14094" width="10.7109375" style="884" customWidth="1"/>
    <col min="14095" max="14095" width="16.7109375" style="884" customWidth="1"/>
    <col min="14096" max="14096" width="22.7109375" style="884" customWidth="1"/>
    <col min="14097" max="14097" width="8.7109375" style="884" customWidth="1"/>
    <col min="14098" max="14325" width="9.140625" style="884" customWidth="1"/>
    <col min="14326" max="14326" width="13.7109375" style="884" customWidth="1"/>
    <col min="14327" max="14327" width="11.7109375" style="884" customWidth="1"/>
    <col min="14328" max="14328" width="16.28515625" style="884" customWidth="1"/>
    <col min="14329" max="14329" width="22" style="884" customWidth="1"/>
    <col min="14330" max="14333" width="11.7109375" style="884" customWidth="1"/>
    <col min="14334" max="14334" width="14" style="884" customWidth="1"/>
    <col min="14335" max="14335" width="19" style="884" customWidth="1"/>
    <col min="14336" max="14336" width="16.28515625" style="884"/>
    <col min="14337" max="14337" width="14" style="884" customWidth="1"/>
    <col min="14338" max="14338" width="19" style="884" customWidth="1"/>
    <col min="14339" max="14339" width="16.28515625" style="884" customWidth="1"/>
    <col min="14340" max="14340" width="22" style="884" customWidth="1"/>
    <col min="14341" max="14341" width="11.7109375" style="884" customWidth="1"/>
    <col min="14342" max="14342" width="10.7109375" style="884" customWidth="1"/>
    <col min="14343" max="14343" width="16.7109375" style="884" customWidth="1"/>
    <col min="14344" max="14344" width="21.7109375" style="884" customWidth="1"/>
    <col min="14345" max="14345" width="8.7109375" style="884" customWidth="1"/>
    <col min="14346" max="14346" width="10.7109375" style="884" customWidth="1"/>
    <col min="14347" max="14347" width="16.7109375" style="884" customWidth="1"/>
    <col min="14348" max="14348" width="22.7109375" style="884" customWidth="1"/>
    <col min="14349" max="14349" width="8.7109375" style="884" customWidth="1"/>
    <col min="14350" max="14350" width="10.7109375" style="884" customWidth="1"/>
    <col min="14351" max="14351" width="16.7109375" style="884" customWidth="1"/>
    <col min="14352" max="14352" width="22.7109375" style="884" customWidth="1"/>
    <col min="14353" max="14353" width="8.7109375" style="884" customWidth="1"/>
    <col min="14354" max="14581" width="9.140625" style="884" customWidth="1"/>
    <col min="14582" max="14582" width="13.7109375" style="884" customWidth="1"/>
    <col min="14583" max="14583" width="11.7109375" style="884" customWidth="1"/>
    <col min="14584" max="14584" width="16.28515625" style="884" customWidth="1"/>
    <col min="14585" max="14585" width="22" style="884" customWidth="1"/>
    <col min="14586" max="14589" width="11.7109375" style="884" customWidth="1"/>
    <col min="14590" max="14590" width="14" style="884" customWidth="1"/>
    <col min="14591" max="14591" width="19" style="884" customWidth="1"/>
    <col min="14592" max="14592" width="16.28515625" style="884"/>
    <col min="14593" max="14593" width="14" style="884" customWidth="1"/>
    <col min="14594" max="14594" width="19" style="884" customWidth="1"/>
    <col min="14595" max="14595" width="16.28515625" style="884" customWidth="1"/>
    <col min="14596" max="14596" width="22" style="884" customWidth="1"/>
    <col min="14597" max="14597" width="11.7109375" style="884" customWidth="1"/>
    <col min="14598" max="14598" width="10.7109375" style="884" customWidth="1"/>
    <col min="14599" max="14599" width="16.7109375" style="884" customWidth="1"/>
    <col min="14600" max="14600" width="21.7109375" style="884" customWidth="1"/>
    <col min="14601" max="14601" width="8.7109375" style="884" customWidth="1"/>
    <col min="14602" max="14602" width="10.7109375" style="884" customWidth="1"/>
    <col min="14603" max="14603" width="16.7109375" style="884" customWidth="1"/>
    <col min="14604" max="14604" width="22.7109375" style="884" customWidth="1"/>
    <col min="14605" max="14605" width="8.7109375" style="884" customWidth="1"/>
    <col min="14606" max="14606" width="10.7109375" style="884" customWidth="1"/>
    <col min="14607" max="14607" width="16.7109375" style="884" customWidth="1"/>
    <col min="14608" max="14608" width="22.7109375" style="884" customWidth="1"/>
    <col min="14609" max="14609" width="8.7109375" style="884" customWidth="1"/>
    <col min="14610" max="14837" width="9.140625" style="884" customWidth="1"/>
    <col min="14838" max="14838" width="13.7109375" style="884" customWidth="1"/>
    <col min="14839" max="14839" width="11.7109375" style="884" customWidth="1"/>
    <col min="14840" max="14840" width="16.28515625" style="884" customWidth="1"/>
    <col min="14841" max="14841" width="22" style="884" customWidth="1"/>
    <col min="14842" max="14845" width="11.7109375" style="884" customWidth="1"/>
    <col min="14846" max="14846" width="14" style="884" customWidth="1"/>
    <col min="14847" max="14847" width="19" style="884" customWidth="1"/>
    <col min="14848" max="14848" width="16.28515625" style="884"/>
    <col min="14849" max="14849" width="14" style="884" customWidth="1"/>
    <col min="14850" max="14850" width="19" style="884" customWidth="1"/>
    <col min="14851" max="14851" width="16.28515625" style="884" customWidth="1"/>
    <col min="14852" max="14852" width="22" style="884" customWidth="1"/>
    <col min="14853" max="14853" width="11.7109375" style="884" customWidth="1"/>
    <col min="14854" max="14854" width="10.7109375" style="884" customWidth="1"/>
    <col min="14855" max="14855" width="16.7109375" style="884" customWidth="1"/>
    <col min="14856" max="14856" width="21.7109375" style="884" customWidth="1"/>
    <col min="14857" max="14857" width="8.7109375" style="884" customWidth="1"/>
    <col min="14858" max="14858" width="10.7109375" style="884" customWidth="1"/>
    <col min="14859" max="14859" width="16.7109375" style="884" customWidth="1"/>
    <col min="14860" max="14860" width="22.7109375" style="884" customWidth="1"/>
    <col min="14861" max="14861" width="8.7109375" style="884" customWidth="1"/>
    <col min="14862" max="14862" width="10.7109375" style="884" customWidth="1"/>
    <col min="14863" max="14863" width="16.7109375" style="884" customWidth="1"/>
    <col min="14864" max="14864" width="22.7109375" style="884" customWidth="1"/>
    <col min="14865" max="14865" width="8.7109375" style="884" customWidth="1"/>
    <col min="14866" max="15093" width="9.140625" style="884" customWidth="1"/>
    <col min="15094" max="15094" width="13.7109375" style="884" customWidth="1"/>
    <col min="15095" max="15095" width="11.7109375" style="884" customWidth="1"/>
    <col min="15096" max="15096" width="16.28515625" style="884" customWidth="1"/>
    <col min="15097" max="15097" width="22" style="884" customWidth="1"/>
    <col min="15098" max="15101" width="11.7109375" style="884" customWidth="1"/>
    <col min="15102" max="15102" width="14" style="884" customWidth="1"/>
    <col min="15103" max="15103" width="19" style="884" customWidth="1"/>
    <col min="15104" max="15104" width="16.28515625" style="884"/>
    <col min="15105" max="15105" width="14" style="884" customWidth="1"/>
    <col min="15106" max="15106" width="19" style="884" customWidth="1"/>
    <col min="15107" max="15107" width="16.28515625" style="884" customWidth="1"/>
    <col min="15108" max="15108" width="22" style="884" customWidth="1"/>
    <col min="15109" max="15109" width="11.7109375" style="884" customWidth="1"/>
    <col min="15110" max="15110" width="10.7109375" style="884" customWidth="1"/>
    <col min="15111" max="15111" width="16.7109375" style="884" customWidth="1"/>
    <col min="15112" max="15112" width="21.7109375" style="884" customWidth="1"/>
    <col min="15113" max="15113" width="8.7109375" style="884" customWidth="1"/>
    <col min="15114" max="15114" width="10.7109375" style="884" customWidth="1"/>
    <col min="15115" max="15115" width="16.7109375" style="884" customWidth="1"/>
    <col min="15116" max="15116" width="22.7109375" style="884" customWidth="1"/>
    <col min="15117" max="15117" width="8.7109375" style="884" customWidth="1"/>
    <col min="15118" max="15118" width="10.7109375" style="884" customWidth="1"/>
    <col min="15119" max="15119" width="16.7109375" style="884" customWidth="1"/>
    <col min="15120" max="15120" width="22.7109375" style="884" customWidth="1"/>
    <col min="15121" max="15121" width="8.7109375" style="884" customWidth="1"/>
    <col min="15122" max="15349" width="9.140625" style="884" customWidth="1"/>
    <col min="15350" max="15350" width="13.7109375" style="884" customWidth="1"/>
    <col min="15351" max="15351" width="11.7109375" style="884" customWidth="1"/>
    <col min="15352" max="15352" width="16.28515625" style="884" customWidth="1"/>
    <col min="15353" max="15353" width="22" style="884" customWidth="1"/>
    <col min="15354" max="15357" width="11.7109375" style="884" customWidth="1"/>
    <col min="15358" max="15358" width="14" style="884" customWidth="1"/>
    <col min="15359" max="15359" width="19" style="884" customWidth="1"/>
    <col min="15360" max="15360" width="16.28515625" style="884"/>
    <col min="15361" max="15361" width="14" style="884" customWidth="1"/>
    <col min="15362" max="15362" width="19" style="884" customWidth="1"/>
    <col min="15363" max="15363" width="16.28515625" style="884" customWidth="1"/>
    <col min="15364" max="15364" width="22" style="884" customWidth="1"/>
    <col min="15365" max="15365" width="11.7109375" style="884" customWidth="1"/>
    <col min="15366" max="15366" width="10.7109375" style="884" customWidth="1"/>
    <col min="15367" max="15367" width="16.7109375" style="884" customWidth="1"/>
    <col min="15368" max="15368" width="21.7109375" style="884" customWidth="1"/>
    <col min="15369" max="15369" width="8.7109375" style="884" customWidth="1"/>
    <col min="15370" max="15370" width="10.7109375" style="884" customWidth="1"/>
    <col min="15371" max="15371" width="16.7109375" style="884" customWidth="1"/>
    <col min="15372" max="15372" width="22.7109375" style="884" customWidth="1"/>
    <col min="15373" max="15373" width="8.7109375" style="884" customWidth="1"/>
    <col min="15374" max="15374" width="10.7109375" style="884" customWidth="1"/>
    <col min="15375" max="15375" width="16.7109375" style="884" customWidth="1"/>
    <col min="15376" max="15376" width="22.7109375" style="884" customWidth="1"/>
    <col min="15377" max="15377" width="8.7109375" style="884" customWidth="1"/>
    <col min="15378" max="15605" width="9.140625" style="884" customWidth="1"/>
    <col min="15606" max="15606" width="13.7109375" style="884" customWidth="1"/>
    <col min="15607" max="15607" width="11.7109375" style="884" customWidth="1"/>
    <col min="15608" max="15608" width="16.28515625" style="884" customWidth="1"/>
    <col min="15609" max="15609" width="22" style="884" customWidth="1"/>
    <col min="15610" max="15613" width="11.7109375" style="884" customWidth="1"/>
    <col min="15614" max="15614" width="14" style="884" customWidth="1"/>
    <col min="15615" max="15615" width="19" style="884" customWidth="1"/>
    <col min="15616" max="15616" width="16.28515625" style="884"/>
    <col min="15617" max="15617" width="14" style="884" customWidth="1"/>
    <col min="15618" max="15618" width="19" style="884" customWidth="1"/>
    <col min="15619" max="15619" width="16.28515625" style="884" customWidth="1"/>
    <col min="15620" max="15620" width="22" style="884" customWidth="1"/>
    <col min="15621" max="15621" width="11.7109375" style="884" customWidth="1"/>
    <col min="15622" max="15622" width="10.7109375" style="884" customWidth="1"/>
    <col min="15623" max="15623" width="16.7109375" style="884" customWidth="1"/>
    <col min="15624" max="15624" width="21.7109375" style="884" customWidth="1"/>
    <col min="15625" max="15625" width="8.7109375" style="884" customWidth="1"/>
    <col min="15626" max="15626" width="10.7109375" style="884" customWidth="1"/>
    <col min="15627" max="15627" width="16.7109375" style="884" customWidth="1"/>
    <col min="15628" max="15628" width="22.7109375" style="884" customWidth="1"/>
    <col min="15629" max="15629" width="8.7109375" style="884" customWidth="1"/>
    <col min="15630" max="15630" width="10.7109375" style="884" customWidth="1"/>
    <col min="15631" max="15631" width="16.7109375" style="884" customWidth="1"/>
    <col min="15632" max="15632" width="22.7109375" style="884" customWidth="1"/>
    <col min="15633" max="15633" width="8.7109375" style="884" customWidth="1"/>
    <col min="15634" max="15861" width="9.140625" style="884" customWidth="1"/>
    <col min="15862" max="15862" width="13.7109375" style="884" customWidth="1"/>
    <col min="15863" max="15863" width="11.7109375" style="884" customWidth="1"/>
    <col min="15864" max="15864" width="16.28515625" style="884" customWidth="1"/>
    <col min="15865" max="15865" width="22" style="884" customWidth="1"/>
    <col min="15866" max="15869" width="11.7109375" style="884" customWidth="1"/>
    <col min="15870" max="15870" width="14" style="884" customWidth="1"/>
    <col min="15871" max="15871" width="19" style="884" customWidth="1"/>
    <col min="15872" max="15872" width="16.28515625" style="884"/>
    <col min="15873" max="15873" width="14" style="884" customWidth="1"/>
    <col min="15874" max="15874" width="19" style="884" customWidth="1"/>
    <col min="15875" max="15875" width="16.28515625" style="884" customWidth="1"/>
    <col min="15876" max="15876" width="22" style="884" customWidth="1"/>
    <col min="15877" max="15877" width="11.7109375" style="884" customWidth="1"/>
    <col min="15878" max="15878" width="10.7109375" style="884" customWidth="1"/>
    <col min="15879" max="15879" width="16.7109375" style="884" customWidth="1"/>
    <col min="15880" max="15880" width="21.7109375" style="884" customWidth="1"/>
    <col min="15881" max="15881" width="8.7109375" style="884" customWidth="1"/>
    <col min="15882" max="15882" width="10.7109375" style="884" customWidth="1"/>
    <col min="15883" max="15883" width="16.7109375" style="884" customWidth="1"/>
    <col min="15884" max="15884" width="22.7109375" style="884" customWidth="1"/>
    <col min="15885" max="15885" width="8.7109375" style="884" customWidth="1"/>
    <col min="15886" max="15886" width="10.7109375" style="884" customWidth="1"/>
    <col min="15887" max="15887" width="16.7109375" style="884" customWidth="1"/>
    <col min="15888" max="15888" width="22.7109375" style="884" customWidth="1"/>
    <col min="15889" max="15889" width="8.7109375" style="884" customWidth="1"/>
    <col min="15890" max="16117" width="9.140625" style="884" customWidth="1"/>
    <col min="16118" max="16118" width="13.7109375" style="884" customWidth="1"/>
    <col min="16119" max="16119" width="11.7109375" style="884" customWidth="1"/>
    <col min="16120" max="16120" width="16.28515625" style="884" customWidth="1"/>
    <col min="16121" max="16121" width="22" style="884" customWidth="1"/>
    <col min="16122" max="16125" width="11.7109375" style="884" customWidth="1"/>
    <col min="16126" max="16126" width="14" style="884" customWidth="1"/>
    <col min="16127" max="16127" width="19" style="884" customWidth="1"/>
    <col min="16128" max="16128" width="16.28515625" style="884"/>
    <col min="16129" max="16129" width="14" style="884" customWidth="1"/>
    <col min="16130" max="16130" width="19" style="884" customWidth="1"/>
    <col min="16131" max="16131" width="16.28515625" style="884" customWidth="1"/>
    <col min="16132" max="16132" width="22" style="884" customWidth="1"/>
    <col min="16133" max="16133" width="11.7109375" style="884" customWidth="1"/>
    <col min="16134" max="16134" width="10.7109375" style="884" customWidth="1"/>
    <col min="16135" max="16135" width="16.7109375" style="884" customWidth="1"/>
    <col min="16136" max="16136" width="21.7109375" style="884" customWidth="1"/>
    <col min="16137" max="16137" width="8.7109375" style="884" customWidth="1"/>
    <col min="16138" max="16138" width="10.7109375" style="884" customWidth="1"/>
    <col min="16139" max="16139" width="16.7109375" style="884" customWidth="1"/>
    <col min="16140" max="16140" width="22.7109375" style="884" customWidth="1"/>
    <col min="16141" max="16141" width="8.7109375" style="884" customWidth="1"/>
    <col min="16142" max="16142" width="10.7109375" style="884" customWidth="1"/>
    <col min="16143" max="16143" width="16.7109375" style="884" customWidth="1"/>
    <col min="16144" max="16144" width="22.7109375" style="884" customWidth="1"/>
    <col min="16145" max="16145" width="8.7109375" style="884" customWidth="1"/>
    <col min="16146" max="16373" width="9.140625" style="884" customWidth="1"/>
    <col min="16374" max="16374" width="13.7109375" style="884" customWidth="1"/>
    <col min="16375" max="16375" width="11.7109375" style="884" customWidth="1"/>
    <col min="16376" max="16376" width="16.28515625" style="884" customWidth="1"/>
    <col min="16377" max="16377" width="22" style="884" customWidth="1"/>
    <col min="16378" max="16381" width="11.7109375" style="884" customWidth="1"/>
    <col min="16382" max="16382" width="14" style="884" customWidth="1"/>
    <col min="16383" max="16383" width="19" style="884" customWidth="1"/>
    <col min="16384" max="16384" width="16.28515625" style="884"/>
  </cols>
  <sheetData>
    <row r="1" spans="1:19" ht="38.25" customHeight="1">
      <c r="A1" s="2059" t="s">
        <v>313</v>
      </c>
    </row>
    <row r="2" spans="1:19" s="2153" customFormat="1" ht="19.5" customHeight="1" thickBot="1">
      <c r="A2" s="2153" t="s">
        <v>333</v>
      </c>
    </row>
    <row r="3" spans="1:19" s="885" customFormat="1" ht="16.5" customHeight="1">
      <c r="A3" s="3449" t="s">
        <v>315</v>
      </c>
      <c r="B3" s="3451" t="s">
        <v>1282</v>
      </c>
      <c r="C3" s="3451"/>
      <c r="D3" s="3451"/>
      <c r="E3" s="3451"/>
      <c r="F3" s="3451" t="s">
        <v>1283</v>
      </c>
      <c r="G3" s="3451"/>
      <c r="H3" s="3451"/>
      <c r="I3" s="3451"/>
      <c r="J3" s="3451" t="s">
        <v>1284</v>
      </c>
      <c r="K3" s="3451"/>
      <c r="L3" s="3451"/>
      <c r="M3" s="3451"/>
      <c r="N3" s="3451" t="s">
        <v>1285</v>
      </c>
      <c r="O3" s="3451"/>
      <c r="P3" s="3451"/>
      <c r="Q3" s="3452"/>
    </row>
    <row r="4" spans="1:19" s="885" customFormat="1" ht="50.25" customHeight="1">
      <c r="A4" s="3450"/>
      <c r="B4" s="2154" t="s">
        <v>1286</v>
      </c>
      <c r="C4" s="2155" t="s">
        <v>1287</v>
      </c>
      <c r="D4" s="2155" t="s">
        <v>1288</v>
      </c>
      <c r="E4" s="2156" t="s">
        <v>1289</v>
      </c>
      <c r="F4" s="2157" t="s">
        <v>1286</v>
      </c>
      <c r="G4" s="2155" t="s">
        <v>1287</v>
      </c>
      <c r="H4" s="2155" t="s">
        <v>1288</v>
      </c>
      <c r="I4" s="2158" t="s">
        <v>1289</v>
      </c>
      <c r="J4" s="2159" t="s">
        <v>1286</v>
      </c>
      <c r="K4" s="2160" t="s">
        <v>1287</v>
      </c>
      <c r="L4" s="2160" t="s">
        <v>1288</v>
      </c>
      <c r="M4" s="2161" t="s">
        <v>1289</v>
      </c>
      <c r="N4" s="2159" t="s">
        <v>1286</v>
      </c>
      <c r="O4" s="2160" t="s">
        <v>1287</v>
      </c>
      <c r="P4" s="2160" t="s">
        <v>1288</v>
      </c>
      <c r="Q4" s="2162" t="s">
        <v>1289</v>
      </c>
    </row>
    <row r="5" spans="1:19" s="885" customFormat="1" ht="33.75" customHeight="1" thickBot="1">
      <c r="A5" s="3450"/>
      <c r="B5" s="2163" t="s">
        <v>1290</v>
      </c>
      <c r="C5" s="2164" t="s">
        <v>1291</v>
      </c>
      <c r="D5" s="2164" t="s">
        <v>1292</v>
      </c>
      <c r="E5" s="2165" t="s">
        <v>1293</v>
      </c>
      <c r="F5" s="2166"/>
      <c r="G5" s="2167"/>
      <c r="H5" s="2167"/>
      <c r="I5" s="2168"/>
      <c r="J5" s="2169"/>
      <c r="K5" s="2170"/>
      <c r="L5" s="2170"/>
      <c r="M5" s="2171"/>
      <c r="N5" s="2169"/>
      <c r="O5" s="2170"/>
      <c r="P5" s="2170"/>
      <c r="Q5" s="2172"/>
    </row>
    <row r="6" spans="1:19" ht="15.75" customHeight="1">
      <c r="A6" s="2173">
        <v>36526</v>
      </c>
      <c r="B6" s="2174">
        <v>29.379318433645835</v>
      </c>
      <c r="C6" s="2175">
        <v>31.173797862937064</v>
      </c>
      <c r="D6" s="2175">
        <v>37.060538496546805</v>
      </c>
      <c r="E6" s="2176">
        <v>29.133241153398991</v>
      </c>
      <c r="F6" s="2177">
        <v>-0.83286035333452446</v>
      </c>
      <c r="G6" s="2178">
        <v>-0.35768003385886971</v>
      </c>
      <c r="H6" s="2178">
        <v>0.19621527829644947</v>
      </c>
      <c r="I6" s="2179">
        <v>-21.235885370837806</v>
      </c>
      <c r="J6" s="2180">
        <v>-2.4861186988434412</v>
      </c>
      <c r="K6" s="2181">
        <v>-2.5376106748392004</v>
      </c>
      <c r="L6" s="2181">
        <v>4.9458695317365482</v>
      </c>
      <c r="M6" s="2182">
        <v>-17.502188334200554</v>
      </c>
      <c r="N6" s="2180">
        <v>5.2291037797570254</v>
      </c>
      <c r="O6" s="2181">
        <v>12.930032798188165</v>
      </c>
      <c r="P6" s="2183">
        <v>-55.625608794633202</v>
      </c>
      <c r="Q6" s="2184">
        <v>3.4134451814324507</v>
      </c>
      <c r="R6" s="2185"/>
      <c r="S6" s="910"/>
    </row>
    <row r="7" spans="1:19" ht="15.75" customHeight="1">
      <c r="A7" s="2173">
        <v>36557</v>
      </c>
      <c r="B7" s="2174">
        <v>29.737676471621498</v>
      </c>
      <c r="C7" s="2175">
        <v>31.305520273265554</v>
      </c>
      <c r="D7" s="2175">
        <v>37.24587984016879</v>
      </c>
      <c r="E7" s="2176">
        <v>29.593304036221518</v>
      </c>
      <c r="F7" s="2177">
        <v>1.2197629389702342</v>
      </c>
      <c r="G7" s="2178">
        <v>0.42254206852703646</v>
      </c>
      <c r="H7" s="2178">
        <v>0.50010429189866556</v>
      </c>
      <c r="I7" s="2186">
        <v>1.5791682099499269</v>
      </c>
      <c r="J7" s="2180">
        <v>-1.7338018512489128</v>
      </c>
      <c r="K7" s="2181">
        <v>-2.0734460934832271</v>
      </c>
      <c r="L7" s="2181">
        <v>5.9390819632691034</v>
      </c>
      <c r="M7" s="2182">
        <v>-15.827268000899878</v>
      </c>
      <c r="N7" s="2180">
        <v>3.9241049997105648</v>
      </c>
      <c r="O7" s="2181">
        <v>10.367728191327203</v>
      </c>
      <c r="P7" s="2183">
        <v>-53.304762277342725</v>
      </c>
      <c r="Q7" s="2184">
        <v>1.741311953433609</v>
      </c>
      <c r="R7" s="2185"/>
      <c r="S7" s="910"/>
    </row>
    <row r="8" spans="1:19" ht="15.75" customHeight="1">
      <c r="A8" s="2173">
        <v>36586</v>
      </c>
      <c r="B8" s="2174">
        <v>30.057797395336767</v>
      </c>
      <c r="C8" s="2175">
        <v>31.862035094743934</v>
      </c>
      <c r="D8" s="2175">
        <v>37.705835011616074</v>
      </c>
      <c r="E8" s="2176">
        <v>29.781349560148396</v>
      </c>
      <c r="F8" s="2177">
        <v>1.076482636499037</v>
      </c>
      <c r="G8" s="2178">
        <v>1.7776890996238564</v>
      </c>
      <c r="H8" s="2178">
        <v>1.2349155756853065</v>
      </c>
      <c r="I8" s="2186">
        <v>0.63543267658357649</v>
      </c>
      <c r="J8" s="2180">
        <v>-1.4269514854515393</v>
      </c>
      <c r="K8" s="2181">
        <v>0.17552176373325779</v>
      </c>
      <c r="L8" s="2181">
        <v>6.731162557834125</v>
      </c>
      <c r="M8" s="2182">
        <v>-15.700101585957555</v>
      </c>
      <c r="N8" s="2180">
        <v>2.7214865470417919</v>
      </c>
      <c r="O8" s="2181">
        <v>8.2637533277495407</v>
      </c>
      <c r="P8" s="2183">
        <v>-50.696157984014199</v>
      </c>
      <c r="Q8" s="2184">
        <v>9.6894534545697297E-3</v>
      </c>
      <c r="R8" s="2185"/>
      <c r="S8" s="910"/>
    </row>
    <row r="9" spans="1:19" ht="15.75" customHeight="1">
      <c r="A9" s="2173">
        <v>36617</v>
      </c>
      <c r="B9" s="2174">
        <v>30.65724796139655</v>
      </c>
      <c r="C9" s="2175">
        <v>32.460987520769649</v>
      </c>
      <c r="D9" s="2175">
        <v>37.881241139173696</v>
      </c>
      <c r="E9" s="2176">
        <v>30.332513856978842</v>
      </c>
      <c r="F9" s="2177">
        <v>1.9943263246320981</v>
      </c>
      <c r="G9" s="2178">
        <v>1.8798310410640369</v>
      </c>
      <c r="H9" s="2178">
        <v>0.46519624218264255</v>
      </c>
      <c r="I9" s="2186">
        <v>1.8507028894620134</v>
      </c>
      <c r="J9" s="2180">
        <v>-4.8009711393333987E-2</v>
      </c>
      <c r="K9" s="2181">
        <v>2.0079247494422674</v>
      </c>
      <c r="L9" s="2181">
        <v>7.2196891777187204</v>
      </c>
      <c r="M9" s="2182">
        <v>-14.146352919759195</v>
      </c>
      <c r="N9" s="2180">
        <v>1.7931880582854802</v>
      </c>
      <c r="O9" s="2181">
        <v>6.4433526474484211</v>
      </c>
      <c r="P9" s="2183">
        <v>-47.714602663943261</v>
      </c>
      <c r="Q9" s="2184">
        <v>-1.57098149886572</v>
      </c>
      <c r="R9" s="2185"/>
      <c r="S9" s="910"/>
    </row>
    <row r="10" spans="1:19" ht="15.75" customHeight="1">
      <c r="A10" s="2173">
        <v>36647</v>
      </c>
      <c r="B10" s="2174">
        <v>31.624031239991403</v>
      </c>
      <c r="C10" s="2175">
        <v>33.766913760806169</v>
      </c>
      <c r="D10" s="2175">
        <v>38.312350651925243</v>
      </c>
      <c r="E10" s="2176">
        <v>31.037797060598528</v>
      </c>
      <c r="F10" s="2177">
        <v>3.153522716103609</v>
      </c>
      <c r="G10" s="2178">
        <v>4.0230638060562569</v>
      </c>
      <c r="H10" s="2178">
        <v>1.1380554062832289</v>
      </c>
      <c r="I10" s="2186">
        <v>2.3251722786484947</v>
      </c>
      <c r="J10" s="2180">
        <v>2.172049685214958</v>
      </c>
      <c r="K10" s="2181">
        <v>5.8481554219329723</v>
      </c>
      <c r="L10" s="2181">
        <v>6.5897248602657044</v>
      </c>
      <c r="M10" s="2182">
        <v>-13.648988050496612</v>
      </c>
      <c r="N10" s="2180">
        <v>1.0810621178673188</v>
      </c>
      <c r="O10" s="2181">
        <v>5.1342081372432631</v>
      </c>
      <c r="P10" s="2183">
        <v>-44.34882149856216</v>
      </c>
      <c r="Q10" s="2184">
        <v>-3.1992135249736009</v>
      </c>
      <c r="R10" s="2185"/>
      <c r="S10" s="910"/>
    </row>
    <row r="11" spans="1:19" ht="15.75" customHeight="1">
      <c r="A11" s="2173">
        <v>36678</v>
      </c>
      <c r="B11" s="2174">
        <v>32.988716892655631</v>
      </c>
      <c r="C11" s="2175">
        <v>36.292253023262425</v>
      </c>
      <c r="D11" s="2175">
        <v>38.698649163259482</v>
      </c>
      <c r="E11" s="2176">
        <v>31.580581095088757</v>
      </c>
      <c r="F11" s="2177">
        <v>4.3153437406754875</v>
      </c>
      <c r="G11" s="2178">
        <v>7.4787387451069378</v>
      </c>
      <c r="H11" s="2178">
        <v>1.0082871574334575</v>
      </c>
      <c r="I11" s="2186">
        <v>1.7487840178556695</v>
      </c>
      <c r="J11" s="2180">
        <v>5.8705197479064708</v>
      </c>
      <c r="K11" s="2181">
        <v>13.877977477715334</v>
      </c>
      <c r="L11" s="2181">
        <v>6.591225213732983</v>
      </c>
      <c r="M11" s="2182">
        <v>-13.014720031027636</v>
      </c>
      <c r="N11" s="2180">
        <v>0.92003986932552095</v>
      </c>
      <c r="O11" s="2181">
        <v>4.9487330780453078</v>
      </c>
      <c r="P11" s="2183">
        <v>-40.34583781682106</v>
      </c>
      <c r="Q11" s="2184">
        <v>-4.7911762245292238</v>
      </c>
      <c r="R11" s="2185"/>
      <c r="S11" s="910"/>
    </row>
    <row r="12" spans="1:19" ht="15.75" customHeight="1">
      <c r="A12" s="2173">
        <v>36708</v>
      </c>
      <c r="B12" s="2174">
        <v>32.831087563097434</v>
      </c>
      <c r="C12" s="2175">
        <v>35.991111570057384</v>
      </c>
      <c r="D12" s="2175">
        <v>38.909412350565489</v>
      </c>
      <c r="E12" s="2176">
        <v>31.567233881577543</v>
      </c>
      <c r="F12" s="2177">
        <v>-0.47782801031976874</v>
      </c>
      <c r="G12" s="2178">
        <v>-0.82976786536789859</v>
      </c>
      <c r="H12" s="2178">
        <v>0.54462672951929392</v>
      </c>
      <c r="I12" s="2186">
        <v>-4.2263989604961694E-2</v>
      </c>
      <c r="J12" s="2180">
        <v>6.6681441277135889</v>
      </c>
      <c r="K12" s="2181">
        <v>14.098913567369891</v>
      </c>
      <c r="L12" s="2181">
        <v>7.2280989035690197</v>
      </c>
      <c r="M12" s="2182">
        <v>-13.005767183818776</v>
      </c>
      <c r="N12" s="2180">
        <v>1.1594096027633327</v>
      </c>
      <c r="O12" s="2181">
        <v>4.8962746310130285</v>
      </c>
      <c r="P12" s="2183">
        <v>-35.569626069453278</v>
      </c>
      <c r="Q12" s="2184">
        <v>-6.4805228028547219</v>
      </c>
      <c r="R12" s="2185"/>
      <c r="S12" s="910"/>
    </row>
    <row r="13" spans="1:19" ht="15.75" customHeight="1">
      <c r="A13" s="2173">
        <v>36739</v>
      </c>
      <c r="B13" s="2174">
        <v>33.587883066960373</v>
      </c>
      <c r="C13" s="2175">
        <v>37.533519073467147</v>
      </c>
      <c r="D13" s="2175">
        <v>39.404841824395071</v>
      </c>
      <c r="E13" s="2176">
        <v>31.797209432937269</v>
      </c>
      <c r="F13" s="2177">
        <v>2.3051185934930345</v>
      </c>
      <c r="G13" s="2178">
        <v>4.2855233865379176</v>
      </c>
      <c r="H13" s="2178">
        <v>1.2732895304762479</v>
      </c>
      <c r="I13" s="2186">
        <v>0.72852614271641869</v>
      </c>
      <c r="J13" s="2180">
        <v>13.097124372606089</v>
      </c>
      <c r="K13" s="2181">
        <v>20.502831233836588</v>
      </c>
      <c r="L13" s="2181">
        <v>8.879925117349984</v>
      </c>
      <c r="M13" s="2182">
        <v>-12.140802457032748</v>
      </c>
      <c r="N13" s="2180">
        <v>2.174845169489231</v>
      </c>
      <c r="O13" s="2181">
        <v>5.5972888575962259</v>
      </c>
      <c r="P13" s="2183">
        <v>-29.819194749267837</v>
      </c>
      <c r="Q13" s="2184">
        <v>-7.919775595556402</v>
      </c>
      <c r="R13" s="2185"/>
      <c r="S13" s="910"/>
    </row>
    <row r="14" spans="1:19" ht="15.75" customHeight="1">
      <c r="A14" s="2173">
        <v>36770</v>
      </c>
      <c r="B14" s="2174">
        <v>34.055040150686388</v>
      </c>
      <c r="C14" s="2175">
        <v>39.360157578154585</v>
      </c>
      <c r="D14" s="2175">
        <v>39.56595853361511</v>
      </c>
      <c r="E14" s="2176">
        <v>31.409890928402785</v>
      </c>
      <c r="F14" s="2177">
        <v>1.3908500359927274</v>
      </c>
      <c r="G14" s="2178">
        <v>4.8666859643829952</v>
      </c>
      <c r="H14" s="2178">
        <v>0.4088754116513087</v>
      </c>
      <c r="I14" s="2186">
        <v>-1.2180896105092813</v>
      </c>
      <c r="J14" s="2180">
        <v>15.51302812800968</v>
      </c>
      <c r="K14" s="2181">
        <v>29.208395009737217</v>
      </c>
      <c r="L14" s="2181">
        <v>9.3786800524240448</v>
      </c>
      <c r="M14" s="2182">
        <v>-13.168477709937122</v>
      </c>
      <c r="N14" s="2180">
        <v>3.258291534005366</v>
      </c>
      <c r="O14" s="2181">
        <v>7.2900032170944371</v>
      </c>
      <c r="P14" s="2183">
        <v>-22.888731826674359</v>
      </c>
      <c r="Q14" s="2184">
        <v>-9.4269924227052115</v>
      </c>
      <c r="R14" s="2185"/>
      <c r="S14" s="910"/>
    </row>
    <row r="15" spans="1:19" ht="15.75" customHeight="1">
      <c r="A15" s="2173">
        <v>36800</v>
      </c>
      <c r="B15" s="2174">
        <v>34.262571549149747</v>
      </c>
      <c r="C15" s="2175">
        <v>39.929789565129454</v>
      </c>
      <c r="D15" s="2175">
        <v>39.878097467592625</v>
      </c>
      <c r="E15" s="2176">
        <v>31.435476140611907</v>
      </c>
      <c r="F15" s="2177">
        <v>0.60939995238614131</v>
      </c>
      <c r="G15" s="2178">
        <v>1.4472299452658319</v>
      </c>
      <c r="H15" s="2178">
        <v>0.78890780242902281</v>
      </c>
      <c r="I15" s="2186">
        <v>8.1455909119341641E-2</v>
      </c>
      <c r="J15" s="2180">
        <v>17.082670883821677</v>
      </c>
      <c r="K15" s="2181">
        <v>31.048983713127285</v>
      </c>
      <c r="L15" s="2181">
        <v>9.7069886648574197</v>
      </c>
      <c r="M15" s="2182">
        <v>-13.519158544734395</v>
      </c>
      <c r="N15" s="2180">
        <v>4.5186325041482291</v>
      </c>
      <c r="O15" s="2181">
        <v>9.2548121272402142</v>
      </c>
      <c r="P15" s="2183">
        <v>-14.666767745732628</v>
      </c>
      <c r="Q15" s="2184">
        <v>-10.962578388248474</v>
      </c>
      <c r="R15" s="2185"/>
      <c r="S15" s="910"/>
    </row>
    <row r="16" spans="1:19" ht="15.75" customHeight="1">
      <c r="A16" s="2173">
        <v>36831</v>
      </c>
      <c r="B16" s="2174">
        <v>33.794157744411024</v>
      </c>
      <c r="C16" s="2175">
        <v>38.721327501278616</v>
      </c>
      <c r="D16" s="2175">
        <v>39.977848505147648</v>
      </c>
      <c r="E16" s="2176">
        <v>31.420696981539098</v>
      </c>
      <c r="F16" s="2177">
        <v>-1.3671297382532543</v>
      </c>
      <c r="G16" s="2178">
        <v>-3.0264673994329883</v>
      </c>
      <c r="H16" s="2178">
        <v>0.25013991110304801</v>
      </c>
      <c r="I16" s="2186">
        <v>-4.7014268232175027E-2</v>
      </c>
      <c r="J16" s="2180">
        <v>15.376358240079725</v>
      </c>
      <c r="K16" s="2181">
        <v>26.563491906140541</v>
      </c>
      <c r="L16" s="2181">
        <v>9.1674375262774248</v>
      </c>
      <c r="M16" s="2182">
        <v>-14.19956043100737</v>
      </c>
      <c r="N16" s="2180">
        <v>5.767222853639268</v>
      </c>
      <c r="O16" s="2181">
        <v>11.488377050627491</v>
      </c>
      <c r="P16" s="2183">
        <v>-4.7530060045763349</v>
      </c>
      <c r="Q16" s="2184">
        <v>-12.587920249999925</v>
      </c>
      <c r="R16" s="2185"/>
      <c r="S16" s="910"/>
    </row>
    <row r="17" spans="1:19" ht="15.75" customHeight="1">
      <c r="A17" s="2173">
        <v>36861</v>
      </c>
      <c r="B17" s="2174">
        <v>33.929831562809845</v>
      </c>
      <c r="C17" s="2175">
        <v>38.396679971013455</v>
      </c>
      <c r="D17" s="2175">
        <v>40.748936996822067</v>
      </c>
      <c r="E17" s="2176">
        <v>31.784861953448392</v>
      </c>
      <c r="F17" s="2177">
        <v>0.401471222999362</v>
      </c>
      <c r="G17" s="2178">
        <v>-0.83842045512112406</v>
      </c>
      <c r="H17" s="2178">
        <v>1.9287893683801656</v>
      </c>
      <c r="I17" s="2186">
        <v>1.1589971162105428</v>
      </c>
      <c r="J17" s="2180">
        <v>14.526970813715195</v>
      </c>
      <c r="K17" s="2181">
        <v>22.729167877807683</v>
      </c>
      <c r="L17" s="2181">
        <v>10.168104116343457</v>
      </c>
      <c r="M17" s="2182">
        <v>-14.06701035454752</v>
      </c>
      <c r="N17" s="2180">
        <v>6.9374264172323166</v>
      </c>
      <c r="O17" s="2181">
        <v>13.251253971265655</v>
      </c>
      <c r="P17" s="2183">
        <v>7.7318445995365295</v>
      </c>
      <c r="Q17" s="2184">
        <v>-14.147291196299989</v>
      </c>
      <c r="R17" s="2185"/>
      <c r="S17" s="910"/>
    </row>
    <row r="18" spans="1:19" ht="15.75" customHeight="1">
      <c r="A18" s="2173">
        <v>36892</v>
      </c>
      <c r="B18" s="2174">
        <v>34.56255830615396</v>
      </c>
      <c r="C18" s="2175">
        <v>38.606109043025057</v>
      </c>
      <c r="D18" s="2175">
        <v>41.177582931205656</v>
      </c>
      <c r="E18" s="2176">
        <v>32.686484964081373</v>
      </c>
      <c r="F18" s="2177">
        <v>1.8648095619715548</v>
      </c>
      <c r="G18" s="2178">
        <v>0.54543536620796829</v>
      </c>
      <c r="H18" s="2178">
        <v>1.0519193038508519</v>
      </c>
      <c r="I18" s="2186">
        <v>2.8366428394544556</v>
      </c>
      <c r="J18" s="2180">
        <v>17.642478276732817</v>
      </c>
      <c r="K18" s="2181">
        <v>23.841532599800303</v>
      </c>
      <c r="L18" s="2181">
        <v>11.108970893778206</v>
      </c>
      <c r="M18" s="2182">
        <v>12.196527643364604</v>
      </c>
      <c r="N18" s="2180">
        <v>8.5948489816270381</v>
      </c>
      <c r="O18" s="2181">
        <v>15.472144975602944</v>
      </c>
      <c r="P18" s="2183">
        <v>8.2472322949564045</v>
      </c>
      <c r="Q18" s="2184">
        <v>-12.066646462237458</v>
      </c>
      <c r="R18" s="2185"/>
      <c r="S18" s="910"/>
    </row>
    <row r="19" spans="1:19" ht="15.75" customHeight="1">
      <c r="A19" s="2173">
        <v>36923</v>
      </c>
      <c r="B19" s="2174">
        <v>35.266938793145286</v>
      </c>
      <c r="C19" s="2175">
        <v>38.907610017821106</v>
      </c>
      <c r="D19" s="2175">
        <v>41.210840751297958</v>
      </c>
      <c r="E19" s="2176">
        <v>33.685423835279266</v>
      </c>
      <c r="F19" s="2177">
        <v>2.0379871210688378</v>
      </c>
      <c r="G19" s="2178">
        <v>0.78096700825260257</v>
      </c>
      <c r="H19" s="2178">
        <v>8.0766809814619478E-2</v>
      </c>
      <c r="I19" s="2186">
        <v>3.0561220403344294</v>
      </c>
      <c r="J19" s="2180">
        <v>18.593457786792229</v>
      </c>
      <c r="K19" s="2181">
        <v>24.283543854876058</v>
      </c>
      <c r="L19" s="2181">
        <v>10.645367831673695</v>
      </c>
      <c r="M19" s="2182">
        <v>13.827857119465563</v>
      </c>
      <c r="N19" s="2180">
        <v>10.286530652692605</v>
      </c>
      <c r="O19" s="2181">
        <v>17.701209159861975</v>
      </c>
      <c r="P19" s="2183">
        <v>8.6383773652409275</v>
      </c>
      <c r="Q19" s="2184">
        <v>-9.9285553387637719</v>
      </c>
      <c r="R19" s="2185"/>
      <c r="S19" s="910"/>
    </row>
    <row r="20" spans="1:19" ht="15.75" customHeight="1">
      <c r="A20" s="2173">
        <v>36951</v>
      </c>
      <c r="B20" s="2174">
        <v>35.528102975693557</v>
      </c>
      <c r="C20" s="2175">
        <v>38.036249150557992</v>
      </c>
      <c r="D20" s="2175">
        <v>41.868657347491848</v>
      </c>
      <c r="E20" s="2176">
        <v>34.626513787762789</v>
      </c>
      <c r="F20" s="2177">
        <v>0.7405354461868825</v>
      </c>
      <c r="G20" s="2178">
        <v>-2.2395641029197151</v>
      </c>
      <c r="H20" s="2178">
        <v>1.5962222177502383</v>
      </c>
      <c r="I20" s="2186">
        <v>2.7937601648874164</v>
      </c>
      <c r="J20" s="2180">
        <v>18.199289550090143</v>
      </c>
      <c r="K20" s="2181">
        <v>19.377965147093107</v>
      </c>
      <c r="L20" s="2181">
        <v>11.040260306112643</v>
      </c>
      <c r="M20" s="2182">
        <v>16.269122451381122</v>
      </c>
      <c r="N20" s="2180">
        <v>11.938916236786227</v>
      </c>
      <c r="O20" s="2181">
        <v>19.328246685933564</v>
      </c>
      <c r="P20" s="2183">
        <v>8.9988115983752266</v>
      </c>
      <c r="Q20" s="2184">
        <v>-7.5555016157881028</v>
      </c>
      <c r="R20" s="2185"/>
      <c r="S20" s="910"/>
    </row>
    <row r="21" spans="1:19" ht="15.75" customHeight="1">
      <c r="A21" s="2173">
        <v>36982</v>
      </c>
      <c r="B21" s="2174">
        <v>37.779266522972158</v>
      </c>
      <c r="C21" s="2175">
        <v>37.722087052650686</v>
      </c>
      <c r="D21" s="2175">
        <v>42.341645764112272</v>
      </c>
      <c r="E21" s="2176">
        <v>38.432746524584324</v>
      </c>
      <c r="F21" s="2177">
        <v>6.3362897501696835</v>
      </c>
      <c r="G21" s="2178">
        <v>-0.82595446428949515</v>
      </c>
      <c r="H21" s="2178">
        <v>1.1296956878622382</v>
      </c>
      <c r="I21" s="2186">
        <v>10.992249350169004</v>
      </c>
      <c r="J21" s="2180">
        <v>23.231108580077446</v>
      </c>
      <c r="K21" s="2181">
        <v>16.207453727385229</v>
      </c>
      <c r="L21" s="2181">
        <v>11.774705608380899</v>
      </c>
      <c r="M21" s="2182">
        <v>26.704785187930597</v>
      </c>
      <c r="N21" s="2180">
        <v>13.921382944734304</v>
      </c>
      <c r="O21" s="2181">
        <v>20.524450181766625</v>
      </c>
      <c r="P21" s="2183">
        <v>9.3800043872517307</v>
      </c>
      <c r="Q21" s="2184">
        <v>-4.4506413619844238</v>
      </c>
      <c r="R21" s="2185"/>
      <c r="S21" s="910"/>
    </row>
    <row r="22" spans="1:19" ht="15.75" customHeight="1">
      <c r="A22" s="2173">
        <v>37012</v>
      </c>
      <c r="B22" s="2174">
        <v>38.884688784339311</v>
      </c>
      <c r="C22" s="2175">
        <v>37.590421369753521</v>
      </c>
      <c r="D22" s="2175">
        <v>43.003529311504636</v>
      </c>
      <c r="E22" s="2176">
        <v>40.413883147924402</v>
      </c>
      <c r="F22" s="2177">
        <v>2.9260024428875226</v>
      </c>
      <c r="G22" s="2178">
        <v>-0.34904135265206548</v>
      </c>
      <c r="H22" s="2178">
        <v>1.563197498462273</v>
      </c>
      <c r="I22" s="2186">
        <v>5.1548140648048673</v>
      </c>
      <c r="J22" s="2180">
        <v>22.959304236855687</v>
      </c>
      <c r="K22" s="2181">
        <v>11.323236811133626</v>
      </c>
      <c r="L22" s="2181">
        <v>12.244559730097521</v>
      </c>
      <c r="M22" s="2182">
        <v>30.208606844808941</v>
      </c>
      <c r="N22" s="2180">
        <v>15.721716888304172</v>
      </c>
      <c r="O22" s="2181">
        <v>20.941170284707326</v>
      </c>
      <c r="P22" s="2183">
        <v>9.85400822023459</v>
      </c>
      <c r="Q22" s="2184">
        <v>-0.97634918231563006</v>
      </c>
      <c r="R22" s="2185"/>
      <c r="S22" s="910"/>
    </row>
    <row r="23" spans="1:19" ht="15.75" customHeight="1">
      <c r="A23" s="2173">
        <v>37043</v>
      </c>
      <c r="B23" s="2174">
        <v>38.285999348141843</v>
      </c>
      <c r="C23" s="2175">
        <v>34.930307906402902</v>
      </c>
      <c r="D23" s="2175">
        <v>42.738706188279629</v>
      </c>
      <c r="E23" s="2176">
        <v>41.198288983912761</v>
      </c>
      <c r="F23" s="2177">
        <v>-1.5396534083579638</v>
      </c>
      <c r="G23" s="2178">
        <v>-7.0765726119022219</v>
      </c>
      <c r="H23" s="2178">
        <v>-0.61581718399601471</v>
      </c>
      <c r="I23" s="2186">
        <v>1.9409316177741402</v>
      </c>
      <c r="J23" s="2180">
        <v>16.057861458278055</v>
      </c>
      <c r="K23" s="2181">
        <v>-3.7527158095876558</v>
      </c>
      <c r="L23" s="2181">
        <v>10.439788241641736</v>
      </c>
      <c r="M23" s="2182">
        <v>30.454499427560251</v>
      </c>
      <c r="N23" s="2180">
        <v>16.598887067242444</v>
      </c>
      <c r="O23" s="2181">
        <v>19.18604776084058</v>
      </c>
      <c r="P23" s="2183">
        <v>10.170780410433238</v>
      </c>
      <c r="Q23" s="2184">
        <v>2.5972059568976107</v>
      </c>
      <c r="R23" s="2185"/>
      <c r="S23" s="910"/>
    </row>
    <row r="24" spans="1:19" ht="15.75" customHeight="1">
      <c r="A24" s="2173">
        <v>37073</v>
      </c>
      <c r="B24" s="2174">
        <v>39.068982237167731</v>
      </c>
      <c r="C24" s="2175">
        <v>36.414477075851401</v>
      </c>
      <c r="D24" s="2175">
        <v>43.634534275645656</v>
      </c>
      <c r="E24" s="2176">
        <v>41.970204399706724</v>
      </c>
      <c r="F24" s="2177">
        <v>2.0450893338477982</v>
      </c>
      <c r="G24" s="2178">
        <v>4.2489438496373708</v>
      </c>
      <c r="H24" s="2178">
        <v>2.0960580402681757</v>
      </c>
      <c r="I24" s="2186">
        <v>1.8736589184453294</v>
      </c>
      <c r="J24" s="2180">
        <v>18.999963562223769</v>
      </c>
      <c r="K24" s="2181">
        <v>1.1763057247340782</v>
      </c>
      <c r="L24" s="2181">
        <v>12.143904622634309</v>
      </c>
      <c r="M24" s="2182">
        <v>32.954963862704147</v>
      </c>
      <c r="N24" s="2180">
        <v>17.653324396129676</v>
      </c>
      <c r="O24" s="2181">
        <v>17.925168694508912</v>
      </c>
      <c r="P24" s="2183">
        <v>10.58037189582835</v>
      </c>
      <c r="Q24" s="2184">
        <v>6.4532670647528505</v>
      </c>
      <c r="R24" s="2185"/>
      <c r="S24" s="910"/>
    </row>
    <row r="25" spans="1:19" ht="15.75" customHeight="1">
      <c r="A25" s="2173">
        <v>37104</v>
      </c>
      <c r="B25" s="2174">
        <v>39.872590647803229</v>
      </c>
      <c r="C25" s="2175">
        <v>37.572998127071081</v>
      </c>
      <c r="D25" s="2175">
        <v>43.866101750090181</v>
      </c>
      <c r="E25" s="2176">
        <v>42.57421792095672</v>
      </c>
      <c r="F25" s="2177">
        <v>2.0568961990286851</v>
      </c>
      <c r="G25" s="2178">
        <v>3.1814847946504301</v>
      </c>
      <c r="H25" s="2178">
        <v>0.53069771062909865</v>
      </c>
      <c r="I25" s="2186">
        <v>1.4391483908384686</v>
      </c>
      <c r="J25" s="2180">
        <v>18.711234549416943</v>
      </c>
      <c r="K25" s="2181">
        <v>0.10518345888819169</v>
      </c>
      <c r="L25" s="2181">
        <v>11.321603435375806</v>
      </c>
      <c r="M25" s="2182">
        <v>33.892938028882611</v>
      </c>
      <c r="N25" s="2180">
        <v>18.116913158638482</v>
      </c>
      <c r="O25" s="2181">
        <v>16.019935099927693</v>
      </c>
      <c r="P25" s="2183">
        <v>10.781433311217256</v>
      </c>
      <c r="Q25" s="2184">
        <v>10.406267430897614</v>
      </c>
      <c r="R25" s="2185"/>
      <c r="S25" s="910"/>
    </row>
    <row r="26" spans="1:19" ht="15.75" customHeight="1">
      <c r="A26" s="2173">
        <v>37135</v>
      </c>
      <c r="B26" s="2174">
        <v>40.565028289373259</v>
      </c>
      <c r="C26" s="2175">
        <v>37.215193420144736</v>
      </c>
      <c r="D26" s="2175">
        <v>43.048284985381208</v>
      </c>
      <c r="E26" s="2176">
        <v>43.827688294678481</v>
      </c>
      <c r="F26" s="2177">
        <v>1.7366256626923757</v>
      </c>
      <c r="G26" s="2178">
        <v>-0.95229213733824736</v>
      </c>
      <c r="H26" s="2178">
        <v>-1.8643479408499957</v>
      </c>
      <c r="I26" s="2186">
        <v>2.9442005864886482</v>
      </c>
      <c r="J26" s="2180">
        <v>19.116078295258347</v>
      </c>
      <c r="K26" s="2181">
        <v>-5.449582242527228</v>
      </c>
      <c r="L26" s="2181">
        <v>8.8013195707302998</v>
      </c>
      <c r="M26" s="2182">
        <v>39.534672038758174</v>
      </c>
      <c r="N26" s="2180">
        <v>18.413867198883608</v>
      </c>
      <c r="O26" s="2181">
        <v>12.919187168519215</v>
      </c>
      <c r="P26" s="2183">
        <v>10.720733571907104</v>
      </c>
      <c r="Q26" s="2184">
        <v>14.98352650391233</v>
      </c>
      <c r="R26" s="2185"/>
      <c r="S26" s="910"/>
    </row>
    <row r="27" spans="1:19" ht="15.75" customHeight="1">
      <c r="A27" s="2173">
        <v>37165</v>
      </c>
      <c r="B27" s="2174">
        <v>40.886148378370081</v>
      </c>
      <c r="C27" s="2175">
        <v>38.803584147680731</v>
      </c>
      <c r="D27" s="2175">
        <v>43.488205803718699</v>
      </c>
      <c r="E27" s="2176">
        <v>43.089798523349664</v>
      </c>
      <c r="F27" s="2177">
        <v>0.79161805756942272</v>
      </c>
      <c r="G27" s="2178">
        <v>4.2681243372933579</v>
      </c>
      <c r="H27" s="2178">
        <v>1.0219241451474375</v>
      </c>
      <c r="I27" s="2186">
        <v>-1.683615540859833</v>
      </c>
      <c r="J27" s="2180">
        <v>19.3318146587999</v>
      </c>
      <c r="K27" s="2181">
        <v>-2.8204641940618558</v>
      </c>
      <c r="L27" s="2181">
        <v>9.052860004316571</v>
      </c>
      <c r="M27" s="2182">
        <v>37.073789913687307</v>
      </c>
      <c r="N27" s="2180">
        <v>18.600080394932036</v>
      </c>
      <c r="O27" s="2181">
        <v>10.049872173174876</v>
      </c>
      <c r="P27" s="2183">
        <v>10.656006953766678</v>
      </c>
      <c r="Q27" s="2184">
        <v>19.522167160292184</v>
      </c>
      <c r="R27" s="2185"/>
      <c r="S27" s="910"/>
    </row>
    <row r="28" spans="1:19" ht="15.75" customHeight="1">
      <c r="A28" s="2173">
        <v>37196</v>
      </c>
      <c r="B28" s="2174">
        <v>39.684193011697154</v>
      </c>
      <c r="C28" s="2175">
        <v>38.322337090694901</v>
      </c>
      <c r="D28" s="2175">
        <v>44.353400348963113</v>
      </c>
      <c r="E28" s="2176">
        <v>41.314956712370851</v>
      </c>
      <c r="F28" s="2177">
        <v>-2.9397617881482603</v>
      </c>
      <c r="G28" s="2178">
        <v>-1.2402129018656467</v>
      </c>
      <c r="H28" s="2178">
        <v>1.9894923905332291</v>
      </c>
      <c r="I28" s="2186">
        <v>-4.1189373629051858</v>
      </c>
      <c r="J28" s="2180">
        <v>17.429152434669689</v>
      </c>
      <c r="K28" s="2181">
        <v>-1.0304151131454375</v>
      </c>
      <c r="L28" s="2181">
        <v>10.944940779522085</v>
      </c>
      <c r="M28" s="2182">
        <v>31.489625251295422</v>
      </c>
      <c r="N28" s="2180">
        <v>18.743450102042033</v>
      </c>
      <c r="O28" s="2181">
        <v>7.823746044046942</v>
      </c>
      <c r="P28" s="2183">
        <v>10.799116289436171</v>
      </c>
      <c r="Q28" s="2184">
        <v>23.805697071162342</v>
      </c>
      <c r="R28" s="2185"/>
      <c r="S28" s="910"/>
    </row>
    <row r="29" spans="1:19" ht="15.75" customHeight="1">
      <c r="A29" s="2173">
        <v>37226</v>
      </c>
      <c r="B29" s="2174">
        <v>39.526506525042123</v>
      </c>
      <c r="C29" s="2175">
        <v>38.452516850850458</v>
      </c>
      <c r="D29" s="2175">
        <v>45.034564460569783</v>
      </c>
      <c r="E29" s="2176">
        <v>40.966328823602574</v>
      </c>
      <c r="F29" s="2177">
        <v>-0.3973533910807987</v>
      </c>
      <c r="G29" s="2178">
        <v>0.3396968192400891</v>
      </c>
      <c r="H29" s="2178">
        <v>1.5357652541798643</v>
      </c>
      <c r="I29" s="2186">
        <v>-0.84382973264470706</v>
      </c>
      <c r="J29" s="2180">
        <v>16.494850414662054</v>
      </c>
      <c r="K29" s="2181">
        <v>0.14542111421913262</v>
      </c>
      <c r="L29" s="2181">
        <v>10.517151561725257</v>
      </c>
      <c r="M29" s="2182">
        <v>28.886288333110315</v>
      </c>
      <c r="N29" s="2180">
        <v>18.869121839548512</v>
      </c>
      <c r="O29" s="2181">
        <v>6.0403362869430879</v>
      </c>
      <c r="P29" s="2183">
        <v>10.824579024104921</v>
      </c>
      <c r="Q29" s="2184">
        <v>28.01823155738478</v>
      </c>
      <c r="R29" s="2185"/>
      <c r="S29" s="910"/>
    </row>
    <row r="30" spans="1:19" ht="15.75" customHeight="1">
      <c r="A30" s="2173">
        <v>37257</v>
      </c>
      <c r="B30" s="2174">
        <v>40.974600080736373</v>
      </c>
      <c r="C30" s="2175">
        <v>40.496723231417604</v>
      </c>
      <c r="D30" s="2175">
        <v>44.161747757603628</v>
      </c>
      <c r="E30" s="2176">
        <v>42.256899800352038</v>
      </c>
      <c r="F30" s="2177">
        <v>3.6636011704621581</v>
      </c>
      <c r="G30" s="2178">
        <v>5.316183563474425</v>
      </c>
      <c r="H30" s="2178">
        <v>-1.9381040172606845</v>
      </c>
      <c r="I30" s="2186">
        <v>3.1503212853330069</v>
      </c>
      <c r="J30" s="2180">
        <v>18.551988304178082</v>
      </c>
      <c r="K30" s="2181">
        <v>4.8971891632112658</v>
      </c>
      <c r="L30" s="2181">
        <v>7.2470616630984352</v>
      </c>
      <c r="M30" s="2182">
        <v>29.279424957401886</v>
      </c>
      <c r="N30" s="2180">
        <v>18.933079336745863</v>
      </c>
      <c r="O30" s="2181">
        <v>4.6607256676842042</v>
      </c>
      <c r="P30" s="2183">
        <v>10.488368154898936</v>
      </c>
      <c r="Q30" s="2184">
        <v>29.35937671619692</v>
      </c>
      <c r="R30" s="2185"/>
      <c r="S30" s="910"/>
    </row>
    <row r="31" spans="1:19" ht="15.75" customHeight="1">
      <c r="A31" s="2173">
        <v>37288</v>
      </c>
      <c r="B31" s="2174">
        <v>41.61297891537798</v>
      </c>
      <c r="C31" s="2175">
        <v>40.641523322426238</v>
      </c>
      <c r="D31" s="2175">
        <v>44.793577837695821</v>
      </c>
      <c r="E31" s="2176">
        <v>43.047103384944762</v>
      </c>
      <c r="F31" s="2177">
        <v>1.5579867366215723</v>
      </c>
      <c r="G31" s="2178">
        <v>0.35756001832834272</v>
      </c>
      <c r="H31" s="2178">
        <v>1.4307180131552002</v>
      </c>
      <c r="I31" s="2186">
        <v>1.8699989547887839</v>
      </c>
      <c r="J31" s="2180">
        <v>17.994303842062294</v>
      </c>
      <c r="K31" s="2181">
        <v>4.4564888560642402</v>
      </c>
      <c r="L31" s="2181">
        <v>8.6936762780920134</v>
      </c>
      <c r="M31" s="2182">
        <v>27.791485110722761</v>
      </c>
      <c r="N31" s="2180">
        <v>18.875214275032064</v>
      </c>
      <c r="O31" s="2181">
        <v>3.2523762569045971</v>
      </c>
      <c r="P31" s="2183">
        <v>10.319808196885404</v>
      </c>
      <c r="Q31" s="2184">
        <v>30.43412680740721</v>
      </c>
      <c r="R31" s="2185"/>
      <c r="S31" s="910"/>
    </row>
    <row r="32" spans="1:19" ht="15.75" customHeight="1">
      <c r="A32" s="2173">
        <v>37316</v>
      </c>
      <c r="B32" s="2174">
        <v>41.703765383492012</v>
      </c>
      <c r="C32" s="2175">
        <v>40.722764840806455</v>
      </c>
      <c r="D32" s="2175">
        <v>45.436283699860702</v>
      </c>
      <c r="E32" s="2176">
        <v>43.295716685127772</v>
      </c>
      <c r="F32" s="2177">
        <v>0.21816863507572748</v>
      </c>
      <c r="G32" s="2178">
        <v>0.19989781813958984</v>
      </c>
      <c r="H32" s="2178">
        <v>1.4348169831256854</v>
      </c>
      <c r="I32" s="2186">
        <v>0.57753781470452736</v>
      </c>
      <c r="J32" s="2180">
        <v>17.382471594454458</v>
      </c>
      <c r="K32" s="2181">
        <v>7.063040521199909</v>
      </c>
      <c r="L32" s="2181">
        <v>8.5209953659585835</v>
      </c>
      <c r="M32" s="2182">
        <v>25.036314514655913</v>
      </c>
      <c r="N32" s="2180">
        <v>18.794047151191506</v>
      </c>
      <c r="O32" s="2181">
        <v>2.4290537694394203</v>
      </c>
      <c r="P32" s="2183">
        <v>10.105252623365061</v>
      </c>
      <c r="Q32" s="2184">
        <v>31.046978054078579</v>
      </c>
      <c r="R32" s="2185"/>
      <c r="S32" s="910"/>
    </row>
    <row r="33" spans="1:19" ht="15.75" customHeight="1">
      <c r="A33" s="2173">
        <v>37347</v>
      </c>
      <c r="B33" s="2174">
        <v>42.60157261218054</v>
      </c>
      <c r="C33" s="2175">
        <v>41.166317875499288</v>
      </c>
      <c r="D33" s="2175">
        <v>44.473422914957453</v>
      </c>
      <c r="E33" s="2176">
        <v>44.130578402994608</v>
      </c>
      <c r="F33" s="2177">
        <v>2.1528205437389971</v>
      </c>
      <c r="G33" s="2178">
        <v>1.0892016699425255</v>
      </c>
      <c r="H33" s="2178">
        <v>-2.1191451115668656</v>
      </c>
      <c r="I33" s="2186">
        <v>1.9282778569955212</v>
      </c>
      <c r="J33" s="2180">
        <v>12.764424863241103</v>
      </c>
      <c r="K33" s="2181">
        <v>9.1305415260860627</v>
      </c>
      <c r="L33" s="2181">
        <v>5.0347054593046181</v>
      </c>
      <c r="M33" s="2182">
        <v>14.825461081126591</v>
      </c>
      <c r="N33" s="2180">
        <v>17.907129146750506</v>
      </c>
      <c r="O33" s="2181">
        <v>2.0000180480394363</v>
      </c>
      <c r="P33" s="2183">
        <v>9.5287347889108105</v>
      </c>
      <c r="Q33" s="2184">
        <v>29.790855719867636</v>
      </c>
      <c r="R33" s="2185"/>
      <c r="S33" s="910"/>
    </row>
    <row r="34" spans="1:19" ht="15.75" customHeight="1">
      <c r="A34" s="2173">
        <v>37377</v>
      </c>
      <c r="B34" s="2174">
        <v>42.843580061802008</v>
      </c>
      <c r="C34" s="2175">
        <v>40.921991077154487</v>
      </c>
      <c r="D34" s="2175">
        <v>44.832540555033766</v>
      </c>
      <c r="E34" s="2176">
        <v>44.890355567114881</v>
      </c>
      <c r="F34" s="2177">
        <v>0.56807163393838778</v>
      </c>
      <c r="G34" s="2178">
        <v>-0.59351142136084434</v>
      </c>
      <c r="H34" s="2178">
        <v>0.80748819528241711</v>
      </c>
      <c r="I34" s="2186">
        <v>1.721656936335819</v>
      </c>
      <c r="J34" s="2180">
        <v>10.181105728836727</v>
      </c>
      <c r="K34" s="2181">
        <v>8.8628155418381596</v>
      </c>
      <c r="L34" s="2181">
        <v>4.2531654327260497</v>
      </c>
      <c r="M34" s="2182">
        <v>11.076570897197684</v>
      </c>
      <c r="N34" s="2180">
        <v>16.804790706266729</v>
      </c>
      <c r="O34" s="2181">
        <v>1.8756635264317651</v>
      </c>
      <c r="P34" s="2183">
        <v>8.8489335245856182</v>
      </c>
      <c r="Q34" s="2184">
        <v>27.871683306048411</v>
      </c>
      <c r="R34" s="2185"/>
      <c r="S34" s="910"/>
    </row>
    <row r="35" spans="1:19" ht="15.75" customHeight="1">
      <c r="A35" s="2173">
        <v>37408</v>
      </c>
      <c r="B35" s="2174">
        <v>42.965796068827942</v>
      </c>
      <c r="C35" s="2175">
        <v>41.804121218623834</v>
      </c>
      <c r="D35" s="2175">
        <v>45.383325138036064</v>
      </c>
      <c r="E35" s="2176">
        <v>45.44647201355663</v>
      </c>
      <c r="F35" s="2177">
        <v>0.2852609582337351</v>
      </c>
      <c r="G35" s="2178">
        <v>2.1556383701031905</v>
      </c>
      <c r="H35" s="2178">
        <v>1.2285375224859081</v>
      </c>
      <c r="I35" s="2186">
        <v>1.2388327947420805</v>
      </c>
      <c r="J35" s="2180">
        <v>12.223258633350071</v>
      </c>
      <c r="K35" s="2181">
        <v>19.678650788420128</v>
      </c>
      <c r="L35" s="2181">
        <v>6.1878778878001555</v>
      </c>
      <c r="M35" s="2182">
        <v>10.311552092133525</v>
      </c>
      <c r="N35" s="2180">
        <v>16.448168986101024</v>
      </c>
      <c r="O35" s="2181">
        <v>3.6884447504670561</v>
      </c>
      <c r="P35" s="2183">
        <v>8.4917927397206654</v>
      </c>
      <c r="Q35" s="2184">
        <v>25.910428315934908</v>
      </c>
      <c r="R35" s="2185"/>
      <c r="S35" s="910"/>
    </row>
    <row r="36" spans="1:19" ht="15.75" customHeight="1">
      <c r="A36" s="2173">
        <v>37438</v>
      </c>
      <c r="B36" s="2174">
        <v>45.152932782364417</v>
      </c>
      <c r="C36" s="2175">
        <v>41.283388925923717</v>
      </c>
      <c r="D36" s="2175">
        <v>45.355505427289259</v>
      </c>
      <c r="E36" s="2176">
        <v>48.3100889287321</v>
      </c>
      <c r="F36" s="2177">
        <v>5.0904135699774997</v>
      </c>
      <c r="G36" s="2178">
        <v>-1.2456482220421208</v>
      </c>
      <c r="H36" s="2178">
        <v>-6.1299410438067525E-2</v>
      </c>
      <c r="I36" s="2186">
        <v>6.3010763834896864</v>
      </c>
      <c r="J36" s="2180">
        <v>15.572329241299769</v>
      </c>
      <c r="K36" s="2181">
        <v>13.370813591337225</v>
      </c>
      <c r="L36" s="2181">
        <v>3.9440575686495976</v>
      </c>
      <c r="M36" s="2182">
        <v>15.105679421160218</v>
      </c>
      <c r="N36" s="2180">
        <v>16.173123059432015</v>
      </c>
      <c r="O36" s="2181">
        <v>4.6596040234488072</v>
      </c>
      <c r="P36" s="2183">
        <v>7.8045986673101311</v>
      </c>
      <c r="Q36" s="2184">
        <v>24.30454673731623</v>
      </c>
      <c r="R36" s="2185"/>
      <c r="S36" s="910"/>
    </row>
    <row r="37" spans="1:19" ht="15.75" customHeight="1">
      <c r="A37" s="2173">
        <v>37469</v>
      </c>
      <c r="B37" s="2174">
        <v>44.76958220632207</v>
      </c>
      <c r="C37" s="2175">
        <v>42.52742763035414</v>
      </c>
      <c r="D37" s="2175">
        <v>46.969836445376608</v>
      </c>
      <c r="E37" s="2176">
        <v>47.031295921197781</v>
      </c>
      <c r="F37" s="2177">
        <v>-0.84900482077229356</v>
      </c>
      <c r="G37" s="2178">
        <v>3.0134122628901565</v>
      </c>
      <c r="H37" s="2178">
        <v>3.5592834935448678</v>
      </c>
      <c r="I37" s="2186">
        <v>-2.6470516529597319</v>
      </c>
      <c r="J37" s="2180">
        <v>12.281598659525869</v>
      </c>
      <c r="K37" s="2181">
        <v>13.186143641045845</v>
      </c>
      <c r="L37" s="2181">
        <v>7.0754741621873052</v>
      </c>
      <c r="M37" s="2182">
        <v>10.468960365909879</v>
      </c>
      <c r="N37" s="2180">
        <v>15.620814141457259</v>
      </c>
      <c r="O37" s="2181">
        <v>5.73659609107942</v>
      </c>
      <c r="P37" s="2183">
        <v>7.4634654219614163</v>
      </c>
      <c r="Q37" s="2184">
        <v>22.233547596443131</v>
      </c>
      <c r="R37" s="2185"/>
      <c r="S37" s="910"/>
    </row>
    <row r="38" spans="1:19" ht="15.75" customHeight="1">
      <c r="A38" s="2173">
        <v>37500</v>
      </c>
      <c r="B38" s="2174">
        <v>44.611267128888798</v>
      </c>
      <c r="C38" s="2175">
        <v>43.229064901096308</v>
      </c>
      <c r="D38" s="2175">
        <v>48.305039169980887</v>
      </c>
      <c r="E38" s="2176">
        <v>46.334825341608898</v>
      </c>
      <c r="F38" s="2177">
        <v>-0.35362196748603481</v>
      </c>
      <c r="G38" s="2178">
        <v>1.6498464869325176</v>
      </c>
      <c r="H38" s="2178">
        <v>2.8426812304468001</v>
      </c>
      <c r="I38" s="2186">
        <v>-1.480866231617</v>
      </c>
      <c r="J38" s="2180">
        <v>9.9746974429585862</v>
      </c>
      <c r="K38" s="2181">
        <v>16.159721146837413</v>
      </c>
      <c r="L38" s="2181">
        <v>12.211297584525909</v>
      </c>
      <c r="M38" s="2182">
        <v>5.7204409917162735</v>
      </c>
      <c r="N38" s="2180">
        <v>14.83297874081255</v>
      </c>
      <c r="O38" s="2181">
        <v>7.5606257546288873</v>
      </c>
      <c r="P38" s="2183">
        <v>7.7642680526287506</v>
      </c>
      <c r="Q38" s="2184">
        <v>19.379951808510114</v>
      </c>
      <c r="R38" s="2185"/>
      <c r="S38" s="910"/>
    </row>
    <row r="39" spans="1:19" ht="15.75" customHeight="1">
      <c r="A39" s="2173">
        <v>37530</v>
      </c>
      <c r="B39" s="2174">
        <v>43.0821751614845</v>
      </c>
      <c r="C39" s="2175">
        <v>43.777276926299415</v>
      </c>
      <c r="D39" s="2175">
        <v>47.061800165597695</v>
      </c>
      <c r="E39" s="2176">
        <v>43.39484792602191</v>
      </c>
      <c r="F39" s="2177">
        <v>-3.4275914265930112</v>
      </c>
      <c r="G39" s="2178">
        <v>1.2681561039022284</v>
      </c>
      <c r="H39" s="2178">
        <v>-2.5737252794855436</v>
      </c>
      <c r="I39" s="2186">
        <v>-6.3450706761311011</v>
      </c>
      <c r="J39" s="2180">
        <v>5.3710776637404507</v>
      </c>
      <c r="K39" s="2181">
        <v>12.817611795058781</v>
      </c>
      <c r="L39" s="2181">
        <v>8.217387440650441</v>
      </c>
      <c r="M39" s="2182">
        <v>0.70793880019408562</v>
      </c>
      <c r="N39" s="2180">
        <v>13.626526756298205</v>
      </c>
      <c r="O39" s="2181">
        <v>8.9262282295520947</v>
      </c>
      <c r="P39" s="2183">
        <v>7.7017933105554448</v>
      </c>
      <c r="Q39" s="2184">
        <v>16.393874945019249</v>
      </c>
      <c r="R39" s="2185"/>
      <c r="S39" s="910"/>
    </row>
    <row r="40" spans="1:19" ht="15.75" customHeight="1">
      <c r="A40" s="2173">
        <v>37561</v>
      </c>
      <c r="B40" s="2174">
        <v>44.50611287155791</v>
      </c>
      <c r="C40" s="2175">
        <v>45.86912784260349</v>
      </c>
      <c r="D40" s="2175">
        <v>48.918820483083167</v>
      </c>
      <c r="E40" s="2176">
        <v>44.314020273520477</v>
      </c>
      <c r="F40" s="2177">
        <v>3.3051667069642576</v>
      </c>
      <c r="G40" s="2178">
        <v>4.7783943250416741</v>
      </c>
      <c r="H40" s="2178">
        <v>3.9459185814208553</v>
      </c>
      <c r="I40" s="2186">
        <v>2.1181600845002038</v>
      </c>
      <c r="J40" s="2180">
        <v>12.150731800038031</v>
      </c>
      <c r="K40" s="2181">
        <v>19.692929306602849</v>
      </c>
      <c r="L40" s="2181">
        <v>10.293281007093697</v>
      </c>
      <c r="M40" s="2182">
        <v>7.2590262699019519</v>
      </c>
      <c r="N40" s="2180">
        <v>13.214758401163749</v>
      </c>
      <c r="O40" s="2181">
        <v>10.690002266859764</v>
      </c>
      <c r="P40" s="2183">
        <v>7.6730282471644244</v>
      </c>
      <c r="Q40" s="2184">
        <v>14.56458886054773</v>
      </c>
      <c r="R40" s="2185"/>
      <c r="S40" s="910"/>
    </row>
    <row r="41" spans="1:19" ht="15.75" customHeight="1">
      <c r="A41" s="2173">
        <v>37591</v>
      </c>
      <c r="B41" s="2174">
        <v>44.336303562751148</v>
      </c>
      <c r="C41" s="2175">
        <v>46.533164879904504</v>
      </c>
      <c r="D41" s="2175">
        <v>51.786163642714087</v>
      </c>
      <c r="E41" s="2176">
        <v>44.709563739662414</v>
      </c>
      <c r="F41" s="2177">
        <v>-0.38154154081445313</v>
      </c>
      <c r="G41" s="2178">
        <v>1.4476774870880718</v>
      </c>
      <c r="H41" s="2178">
        <v>5.8614315130972869</v>
      </c>
      <c r="I41" s="2186">
        <v>0.89259214961883515</v>
      </c>
      <c r="J41" s="2180">
        <v>12.168535650024538</v>
      </c>
      <c r="K41" s="2181">
        <v>21.014614102887592</v>
      </c>
      <c r="L41" s="2181">
        <v>14.992038366565524</v>
      </c>
      <c r="M41" s="2182">
        <v>9.1373452870963376</v>
      </c>
      <c r="N41" s="2180">
        <v>12.882853970392944</v>
      </c>
      <c r="O41" s="2181">
        <v>12.461832754761872</v>
      </c>
      <c r="P41" s="2183">
        <v>8.0873894282268708</v>
      </c>
      <c r="Q41" s="2184">
        <v>13.137531784888196</v>
      </c>
      <c r="R41" s="2185"/>
      <c r="S41" s="910"/>
    </row>
    <row r="42" spans="1:19" ht="15.75" customHeight="1">
      <c r="A42" s="2173">
        <v>37622</v>
      </c>
      <c r="B42" s="2174">
        <v>45.314301015006272</v>
      </c>
      <c r="C42" s="2175">
        <v>47.004092527347439</v>
      </c>
      <c r="D42" s="2175">
        <v>50.141094959961173</v>
      </c>
      <c r="E42" s="2176">
        <v>45.446570163300088</v>
      </c>
      <c r="F42" s="2177">
        <v>2.2058615032507731</v>
      </c>
      <c r="G42" s="2178">
        <v>1.0120258285855499</v>
      </c>
      <c r="H42" s="2178">
        <v>-3.1766567882932151</v>
      </c>
      <c r="I42" s="2186">
        <v>1.648431257189543</v>
      </c>
      <c r="J42" s="2180">
        <v>10.591197780378451</v>
      </c>
      <c r="K42" s="2181">
        <v>16.068878607149557</v>
      </c>
      <c r="L42" s="2181">
        <v>13.539652540875807</v>
      </c>
      <c r="M42" s="2182">
        <v>7.5482829502827826</v>
      </c>
      <c r="N42" s="2180">
        <v>12.261311705640068</v>
      </c>
      <c r="O42" s="2181">
        <v>13.425857420470706</v>
      </c>
      <c r="P42" s="2183">
        <v>8.6182501865958727</v>
      </c>
      <c r="Q42" s="2184">
        <v>11.560583058853496</v>
      </c>
      <c r="R42" s="2185"/>
      <c r="S42" s="910"/>
    </row>
    <row r="43" spans="1:19" ht="15.75" customHeight="1">
      <c r="A43" s="2173">
        <v>37653</v>
      </c>
      <c r="B43" s="2174">
        <v>44.638925123131258</v>
      </c>
      <c r="C43" s="2175">
        <v>46.405223339179528</v>
      </c>
      <c r="D43" s="2175">
        <v>50.201745759660056</v>
      </c>
      <c r="E43" s="2176">
        <v>44.544475871163478</v>
      </c>
      <c r="F43" s="2177">
        <v>-1.4904254876431935</v>
      </c>
      <c r="G43" s="2178">
        <v>-1.2740788215823642</v>
      </c>
      <c r="H43" s="2178">
        <v>0.12096026173205132</v>
      </c>
      <c r="I43" s="2186">
        <v>-1.9849557158992894</v>
      </c>
      <c r="J43" s="2180">
        <v>7.2716404511839556</v>
      </c>
      <c r="K43" s="2181">
        <v>14.181801137293618</v>
      </c>
      <c r="L43" s="2181">
        <v>12.073534160544369</v>
      </c>
      <c r="M43" s="2182">
        <v>3.4784512045528402</v>
      </c>
      <c r="N43" s="2180">
        <v>11.394277706871733</v>
      </c>
      <c r="O43" s="2181">
        <v>14.258169376859925</v>
      </c>
      <c r="P43" s="2183">
        <v>8.9086131769072381</v>
      </c>
      <c r="Q43" s="2184">
        <v>9.7485040214514811</v>
      </c>
      <c r="R43" s="2185"/>
      <c r="S43" s="910"/>
    </row>
    <row r="44" spans="1:19" ht="15.75" customHeight="1">
      <c r="A44" s="2173">
        <v>37681</v>
      </c>
      <c r="B44" s="2174">
        <v>44.148444718740706</v>
      </c>
      <c r="C44" s="2175">
        <v>46.987479615927704</v>
      </c>
      <c r="D44" s="2175">
        <v>51.732892297355249</v>
      </c>
      <c r="E44" s="2176">
        <v>43.343613759936019</v>
      </c>
      <c r="F44" s="2177">
        <v>-1.0987728827197714</v>
      </c>
      <c r="G44" s="2178">
        <v>1.2547214189497993</v>
      </c>
      <c r="H44" s="2178">
        <v>3.0499866379658016</v>
      </c>
      <c r="I44" s="2186">
        <v>-2.6958721317110701</v>
      </c>
      <c r="J44" s="2180">
        <v>5.8620110504851368</v>
      </c>
      <c r="K44" s="2181">
        <v>15.38381492418624</v>
      </c>
      <c r="L44" s="2181">
        <v>13.858106528007809</v>
      </c>
      <c r="M44" s="2182">
        <v>0.11062774444081924</v>
      </c>
      <c r="N44" s="2180">
        <v>10.468162256111867</v>
      </c>
      <c r="O44" s="2181">
        <v>14.954455283772532</v>
      </c>
      <c r="P44" s="2183">
        <v>9.3670945506651719</v>
      </c>
      <c r="Q44" s="2184">
        <v>7.864218059486916</v>
      </c>
      <c r="R44" s="2185"/>
      <c r="S44" s="910"/>
    </row>
    <row r="45" spans="1:19" ht="15.75" customHeight="1">
      <c r="A45" s="2173">
        <v>37712</v>
      </c>
      <c r="B45" s="2174">
        <v>46.123656541328501</v>
      </c>
      <c r="C45" s="2175">
        <v>48.140898227336947</v>
      </c>
      <c r="D45" s="2175">
        <v>52.295446258881064</v>
      </c>
      <c r="E45" s="2176">
        <v>45.60380605232227</v>
      </c>
      <c r="F45" s="2177">
        <v>4.4740235701877964</v>
      </c>
      <c r="G45" s="2178">
        <v>2.4547360719008822</v>
      </c>
      <c r="H45" s="2178">
        <v>1.0874202785576159</v>
      </c>
      <c r="I45" s="2186">
        <v>5.214591254214767</v>
      </c>
      <c r="J45" s="2180">
        <v>8.267497449474277</v>
      </c>
      <c r="K45" s="2181">
        <v>16.942443997374568</v>
      </c>
      <c r="L45" s="2181">
        <v>17.588084818389092</v>
      </c>
      <c r="M45" s="2182">
        <v>3.3383375034751168</v>
      </c>
      <c r="N45" s="2180">
        <v>10.094965659353932</v>
      </c>
      <c r="O45" s="2181">
        <v>15.60664939076328</v>
      </c>
      <c r="P45" s="2183">
        <v>10.406909727650088</v>
      </c>
      <c r="Q45" s="2184">
        <v>6.9445514611527841</v>
      </c>
      <c r="R45" s="2185"/>
      <c r="S45" s="910"/>
    </row>
    <row r="46" spans="1:19" ht="15.75" customHeight="1">
      <c r="A46" s="2173">
        <v>37742</v>
      </c>
      <c r="B46" s="2174">
        <v>46.559269950647177</v>
      </c>
      <c r="C46" s="2175">
        <v>48.120879649679992</v>
      </c>
      <c r="D46" s="2175">
        <v>51.757155426737746</v>
      </c>
      <c r="E46" s="2176">
        <v>46.371435195919311</v>
      </c>
      <c r="F46" s="2177">
        <v>0.94444682400309432</v>
      </c>
      <c r="G46" s="2178">
        <v>-4.1583307320976814E-2</v>
      </c>
      <c r="H46" s="2178">
        <v>-1.029326395798563</v>
      </c>
      <c r="I46" s="2186">
        <v>1.6832567499219806</v>
      </c>
      <c r="J46" s="2180">
        <v>8.6726876780261364</v>
      </c>
      <c r="K46" s="2181">
        <v>17.591735844310932</v>
      </c>
      <c r="L46" s="2181">
        <v>15.44551075173564</v>
      </c>
      <c r="M46" s="2182">
        <v>3.2993270160003334</v>
      </c>
      <c r="N46" s="2180">
        <v>9.9631330303659098</v>
      </c>
      <c r="O46" s="2181">
        <v>16.325493005938625</v>
      </c>
      <c r="P46" s="2183">
        <v>11.332672644430247</v>
      </c>
      <c r="Q46" s="2184">
        <v>6.299505040573834</v>
      </c>
      <c r="R46" s="2185"/>
      <c r="S46" s="910"/>
    </row>
    <row r="47" spans="1:19" ht="15.75" customHeight="1">
      <c r="A47" s="2173">
        <v>37773</v>
      </c>
      <c r="B47" s="2174">
        <v>48.975696061085763</v>
      </c>
      <c r="C47" s="2175">
        <v>51.094750012030218</v>
      </c>
      <c r="D47" s="2175">
        <v>53.397857253765338</v>
      </c>
      <c r="E47" s="2176">
        <v>48.283097749280721</v>
      </c>
      <c r="F47" s="2177">
        <v>5.1899999999999835</v>
      </c>
      <c r="G47" s="2178">
        <v>6.1800000000000068</v>
      </c>
      <c r="H47" s="2178">
        <v>3.1700000000000017</v>
      </c>
      <c r="I47" s="2186">
        <v>4.1225002963238779</v>
      </c>
      <c r="J47" s="2180">
        <v>13.987637940259319</v>
      </c>
      <c r="K47" s="2181">
        <v>22.22419350670954</v>
      </c>
      <c r="L47" s="2181">
        <v>17.659640608863711</v>
      </c>
      <c r="M47" s="2182">
        <v>6.2416852398970093</v>
      </c>
      <c r="N47" s="2180">
        <v>10.138603032982147</v>
      </c>
      <c r="O47" s="2181">
        <v>16.599469072741527</v>
      </c>
      <c r="P47" s="2183">
        <v>12.284813513719371</v>
      </c>
      <c r="Q47" s="2184">
        <v>5.9745943854833854</v>
      </c>
      <c r="R47" s="2185"/>
      <c r="S47" s="910"/>
    </row>
    <row r="48" spans="1:19" ht="15.75" customHeight="1">
      <c r="A48" s="2173">
        <v>37803</v>
      </c>
      <c r="B48" s="2174">
        <v>50.987056522953722</v>
      </c>
      <c r="C48" s="2175">
        <v>58.298445695587318</v>
      </c>
      <c r="D48" s="2175">
        <v>55.328399151182651</v>
      </c>
      <c r="E48" s="2176">
        <v>48.370044052863435</v>
      </c>
      <c r="F48" s="2177">
        <v>4.1068542637132879</v>
      </c>
      <c r="G48" s="2178">
        <v>14.098700320210966</v>
      </c>
      <c r="H48" s="2178">
        <v>3.6153920713385617</v>
      </c>
      <c r="I48" s="2186">
        <v>0.18007606726932579</v>
      </c>
      <c r="J48" s="2180">
        <v>12.92080797654846</v>
      </c>
      <c r="K48" s="2181">
        <v>41.215261664187352</v>
      </c>
      <c r="L48" s="2181">
        <v>21.988276020606207</v>
      </c>
      <c r="M48" s="2182">
        <v>0.124104768715668</v>
      </c>
      <c r="N48" s="2180">
        <v>9.9647121175594719</v>
      </c>
      <c r="O48" s="2181">
        <v>18.974385123792487</v>
      </c>
      <c r="P48" s="2183">
        <v>13.789886276318811</v>
      </c>
      <c r="Q48" s="2184">
        <v>4.7017836849168759</v>
      </c>
      <c r="R48" s="2185"/>
      <c r="S48" s="910"/>
    </row>
    <row r="49" spans="1:19" ht="15.75" customHeight="1">
      <c r="A49" s="2173">
        <v>37834</v>
      </c>
      <c r="B49" s="2174">
        <v>50.339882670639724</v>
      </c>
      <c r="C49" s="2175">
        <v>55.656609402819882</v>
      </c>
      <c r="D49" s="2175">
        <v>56.37906940634543</v>
      </c>
      <c r="E49" s="2176">
        <v>47.461163923023413</v>
      </c>
      <c r="F49" s="2177">
        <v>-1.2692904757556533</v>
      </c>
      <c r="G49" s="2178">
        <v>-4.5315724308708383</v>
      </c>
      <c r="H49" s="2178">
        <v>1.898971000935461</v>
      </c>
      <c r="I49" s="2186">
        <v>-1.8790144760809255</v>
      </c>
      <c r="J49" s="2180">
        <v>12.442154225712329</v>
      </c>
      <c r="K49" s="2181">
        <v>30.872268801639734</v>
      </c>
      <c r="L49" s="2181">
        <v>20.032501011391119</v>
      </c>
      <c r="M49" s="2182">
        <v>0.91400416128419693</v>
      </c>
      <c r="N49" s="2180">
        <v>10.001537608943778</v>
      </c>
      <c r="O49" s="2181">
        <v>20.474242364661649</v>
      </c>
      <c r="P49" s="2183">
        <v>14.883718590660649</v>
      </c>
      <c r="Q49" s="2184">
        <v>3.898767445243621</v>
      </c>
      <c r="R49" s="2185"/>
      <c r="S49" s="910"/>
    </row>
    <row r="50" spans="1:19" ht="15.75" customHeight="1">
      <c r="A50" s="2173">
        <v>37865</v>
      </c>
      <c r="B50" s="2174">
        <v>52.80752397802403</v>
      </c>
      <c r="C50" s="2175">
        <v>58.899956691208324</v>
      </c>
      <c r="D50" s="2175">
        <v>59.153252937218568</v>
      </c>
      <c r="E50" s="2176">
        <v>49.22327846046835</v>
      </c>
      <c r="F50" s="2177">
        <v>4.9019607843137294</v>
      </c>
      <c r="G50" s="2178">
        <v>5.8274252118278014</v>
      </c>
      <c r="H50" s="2178">
        <v>4.9205912053612337</v>
      </c>
      <c r="I50" s="2186">
        <v>3.7127503663898551</v>
      </c>
      <c r="J50" s="2180">
        <v>18.372616104929236</v>
      </c>
      <c r="K50" s="2181">
        <v>36.250822972843423</v>
      </c>
      <c r="L50" s="2181">
        <v>22.457726882414562</v>
      </c>
      <c r="M50" s="2182">
        <v>6.2338707388319534</v>
      </c>
      <c r="N50" s="2180">
        <v>10.739777084325297</v>
      </c>
      <c r="O50" s="2181">
        <v>22.19951117780046</v>
      </c>
      <c r="P50" s="2183">
        <v>15.770038222032028</v>
      </c>
      <c r="Q50" s="2184">
        <v>3.9522594119174101</v>
      </c>
      <c r="R50" s="2185"/>
      <c r="S50" s="910"/>
    </row>
    <row r="51" spans="1:19" ht="15.75" customHeight="1">
      <c r="A51" s="2173">
        <v>37895</v>
      </c>
      <c r="B51" s="2174">
        <v>53.249837042555171</v>
      </c>
      <c r="C51" s="2175">
        <v>61.609162215485306</v>
      </c>
      <c r="D51" s="2175">
        <v>60.152166036954604</v>
      </c>
      <c r="E51" s="2176">
        <v>49.121261303037336</v>
      </c>
      <c r="F51" s="2177">
        <v>0.83759478046199831</v>
      </c>
      <c r="G51" s="2178">
        <v>4.5996732026143832</v>
      </c>
      <c r="H51" s="2178">
        <v>1.6886866742497091</v>
      </c>
      <c r="I51" s="2186">
        <v>-0.20725388601034922</v>
      </c>
      <c r="J51" s="2180">
        <v>23.6006233273026</v>
      </c>
      <c r="K51" s="2181">
        <v>40.73319891323186</v>
      </c>
      <c r="L51" s="2181">
        <v>27.815268063047881</v>
      </c>
      <c r="M51" s="2182">
        <v>13.196067392095998</v>
      </c>
      <c r="N51" s="2180">
        <v>12.258000281981822</v>
      </c>
      <c r="O51" s="2181">
        <v>24.582031769309069</v>
      </c>
      <c r="P51" s="2183">
        <v>17.409337548185505</v>
      </c>
      <c r="Q51" s="2184">
        <v>4.9720763571054079</v>
      </c>
      <c r="R51" s="2185"/>
      <c r="S51" s="910"/>
    </row>
    <row r="52" spans="1:19" ht="15.75" customHeight="1">
      <c r="A52" s="2173">
        <v>37926</v>
      </c>
      <c r="B52" s="2174">
        <v>53.980817580780325</v>
      </c>
      <c r="C52" s="2175">
        <v>62.244357826861076</v>
      </c>
      <c r="D52" s="2175">
        <v>62.54334661766989</v>
      </c>
      <c r="E52" s="2176">
        <v>49.789009969858569</v>
      </c>
      <c r="F52" s="2177">
        <v>1.3727376060155478</v>
      </c>
      <c r="G52" s="2178">
        <v>1.0310083574162263</v>
      </c>
      <c r="H52" s="2178">
        <v>3.975219411461012</v>
      </c>
      <c r="I52" s="2186">
        <v>1.3593882752761033</v>
      </c>
      <c r="J52" s="2180">
        <v>21.288546893694971</v>
      </c>
      <c r="K52" s="2181">
        <v>35.699893925273585</v>
      </c>
      <c r="L52" s="2181">
        <v>27.851297312653472</v>
      </c>
      <c r="M52" s="2182">
        <v>12.354983056253261</v>
      </c>
      <c r="N52" s="2180">
        <v>13.047677939363339</v>
      </c>
      <c r="O52" s="2181">
        <v>25.974204398598005</v>
      </c>
      <c r="P52" s="2183">
        <v>18.909954848827539</v>
      </c>
      <c r="Q52" s="2184">
        <v>5.4082836241352794</v>
      </c>
      <c r="R52" s="2185"/>
      <c r="S52" s="910"/>
    </row>
    <row r="53" spans="1:19" ht="15.75" customHeight="1">
      <c r="A53" s="2173">
        <v>37956</v>
      </c>
      <c r="B53" s="2174">
        <v>54.893379271813025</v>
      </c>
      <c r="C53" s="2175">
        <v>62.715942447427942</v>
      </c>
      <c r="D53" s="2175">
        <v>64.768904301019617</v>
      </c>
      <c r="E53" s="2176">
        <v>51.611407373058192</v>
      </c>
      <c r="F53" s="2177">
        <v>1.6905295842677646</v>
      </c>
      <c r="G53" s="2178">
        <v>0.75763432547353204</v>
      </c>
      <c r="H53" s="2178">
        <v>3.5584243627937866</v>
      </c>
      <c r="I53" s="2186">
        <v>3.6602402905839568</v>
      </c>
      <c r="J53" s="2180">
        <v>23.811357422072803</v>
      </c>
      <c r="K53" s="2181">
        <v>34.77686851794607</v>
      </c>
      <c r="L53" s="2181">
        <v>25.0699023543755</v>
      </c>
      <c r="M53" s="2182">
        <v>15.4370632502349</v>
      </c>
      <c r="N53" s="2180">
        <v>14.03382965912661</v>
      </c>
      <c r="O53" s="2181">
        <v>27.153686761824574</v>
      </c>
      <c r="P53" s="2183">
        <v>19.798674503637656</v>
      </c>
      <c r="Q53" s="2184">
        <v>5.9586139217377081</v>
      </c>
      <c r="R53" s="2185"/>
      <c r="S53" s="910"/>
    </row>
    <row r="54" spans="1:19" ht="15.75" customHeight="1">
      <c r="A54" s="2173">
        <v>37987</v>
      </c>
      <c r="B54" s="2174">
        <v>55.461402365210908</v>
      </c>
      <c r="C54" s="2175">
        <v>64.862133679803662</v>
      </c>
      <c r="D54" s="2175">
        <v>63.361109673412351</v>
      </c>
      <c r="E54" s="2176">
        <v>50.855552979364717</v>
      </c>
      <c r="F54" s="2177">
        <v>1.0347752332484816</v>
      </c>
      <c r="G54" s="2178">
        <v>3.4220824061996353</v>
      </c>
      <c r="H54" s="2178">
        <v>-2.1735656065206967</v>
      </c>
      <c r="I54" s="2186">
        <v>-1.4645103324348412</v>
      </c>
      <c r="J54" s="2180">
        <v>22.392712946944343</v>
      </c>
      <c r="K54" s="2181">
        <v>37.992524038340378</v>
      </c>
      <c r="L54" s="2181">
        <v>26.365628281567581</v>
      </c>
      <c r="M54" s="2182">
        <v>11.901850451263755</v>
      </c>
      <c r="N54" s="2180">
        <v>15.026832625150703</v>
      </c>
      <c r="O54" s="2181">
        <v>29.012861959898146</v>
      </c>
      <c r="P54" s="2183">
        <v>20.873615734125877</v>
      </c>
      <c r="Q54" s="2184">
        <v>6.3341569788668579</v>
      </c>
      <c r="R54" s="2185"/>
      <c r="S54" s="910"/>
    </row>
    <row r="55" spans="1:19" ht="15.75" customHeight="1">
      <c r="A55" s="2173">
        <v>38018</v>
      </c>
      <c r="B55" s="2174">
        <v>55.731446130924667</v>
      </c>
      <c r="C55" s="2175">
        <v>65.473268851354604</v>
      </c>
      <c r="D55" s="2175">
        <v>63.46462398426582</v>
      </c>
      <c r="E55" s="2176">
        <v>51.017853002550432</v>
      </c>
      <c r="F55" s="2177">
        <v>0.48690396239088329</v>
      </c>
      <c r="G55" s="2178">
        <v>0.94220639513318361</v>
      </c>
      <c r="H55" s="2178">
        <v>0.16337199803953695</v>
      </c>
      <c r="I55" s="2186">
        <v>0.31913923588948023</v>
      </c>
      <c r="J55" s="2180">
        <v>24.849435727217852</v>
      </c>
      <c r="K55" s="2181">
        <v>41.090300056968147</v>
      </c>
      <c r="L55" s="2181">
        <v>26.419157389668385</v>
      </c>
      <c r="M55" s="2182">
        <v>14.532390391369688</v>
      </c>
      <c r="N55" s="2180">
        <v>16.472509835576844</v>
      </c>
      <c r="O55" s="2181">
        <v>31.244471726941924</v>
      </c>
      <c r="P55" s="2183">
        <v>22.055939004893332</v>
      </c>
      <c r="Q55" s="2184">
        <v>7.2349910535637747</v>
      </c>
      <c r="R55" s="2185"/>
      <c r="S55" s="910"/>
    </row>
    <row r="56" spans="1:19" ht="15.75" customHeight="1">
      <c r="A56" s="2173">
        <v>38047</v>
      </c>
      <c r="B56" s="2174">
        <v>54.064624266691496</v>
      </c>
      <c r="C56" s="2175">
        <v>62.326163322265536</v>
      </c>
      <c r="D56" s="2175">
        <v>65.959318875834583</v>
      </c>
      <c r="E56" s="2176">
        <v>50.099698585671227</v>
      </c>
      <c r="F56" s="2177">
        <v>-2.9908103592314035</v>
      </c>
      <c r="G56" s="2178">
        <v>-4.8067029251800619</v>
      </c>
      <c r="H56" s="2178">
        <v>3.9308432555863675</v>
      </c>
      <c r="I56" s="2186">
        <v>-1.7996727867660525</v>
      </c>
      <c r="J56" s="2180">
        <v>22.460994064738699</v>
      </c>
      <c r="K56" s="2181">
        <v>32.644193371755904</v>
      </c>
      <c r="L56" s="2181">
        <v>27.499770352500931</v>
      </c>
      <c r="M56" s="2182">
        <v>15.587267049661847</v>
      </c>
      <c r="N56" s="2180">
        <v>17.808840231404744</v>
      </c>
      <c r="O56" s="2181">
        <v>32.593566482736662</v>
      </c>
      <c r="P56" s="2183">
        <v>23.19319071887125</v>
      </c>
      <c r="Q56" s="2184">
        <v>8.4722605006735989</v>
      </c>
      <c r="R56" s="2185"/>
      <c r="S56" s="910"/>
    </row>
    <row r="57" spans="1:19" ht="15.75" customHeight="1">
      <c r="A57" s="2173">
        <v>38078</v>
      </c>
      <c r="B57" s="2174">
        <v>54.213613930533569</v>
      </c>
      <c r="C57" s="2175">
        <v>58.972138010682826</v>
      </c>
      <c r="D57" s="2175">
        <v>60.354018943118881</v>
      </c>
      <c r="E57" s="2176">
        <v>52.163227451889639</v>
      </c>
      <c r="F57" s="2177">
        <v>0.27557698932139374</v>
      </c>
      <c r="G57" s="2178">
        <v>-5.3814082767140405</v>
      </c>
      <c r="H57" s="2178">
        <v>-8.498116760828637</v>
      </c>
      <c r="I57" s="2186">
        <v>4.1188448722695483</v>
      </c>
      <c r="J57" s="2180">
        <v>17.539713881869218</v>
      </c>
      <c r="K57" s="2181">
        <v>22.499039656878111</v>
      </c>
      <c r="L57" s="2181">
        <v>15.409702489859285</v>
      </c>
      <c r="M57" s="2182">
        <v>14.383495517987257</v>
      </c>
      <c r="N57" s="2180">
        <v>18.548874483250358</v>
      </c>
      <c r="O57" s="2181">
        <v>32.88981429341581</v>
      </c>
      <c r="P57" s="2183">
        <v>22.922578337946447</v>
      </c>
      <c r="Q57" s="2184">
        <v>9.385336057738499</v>
      </c>
      <c r="R57" s="2185"/>
      <c r="S57" s="910"/>
    </row>
    <row r="58" spans="1:19" ht="15.75" customHeight="1">
      <c r="A58" s="2173">
        <v>38108</v>
      </c>
      <c r="B58" s="2174">
        <v>55.768693546885181</v>
      </c>
      <c r="C58" s="2175">
        <v>59.395601751600026</v>
      </c>
      <c r="D58" s="2175">
        <v>60.83018477304487</v>
      </c>
      <c r="E58" s="2176">
        <v>54.741479248782746</v>
      </c>
      <c r="F58" s="2177">
        <v>2.8684300927516233</v>
      </c>
      <c r="G58" s="2178">
        <v>0.71807425540598047</v>
      </c>
      <c r="H58" s="2178">
        <v>0.78895463510848174</v>
      </c>
      <c r="I58" s="2186">
        <v>4.9426615699173198</v>
      </c>
      <c r="J58" s="2180">
        <v>19.779999999999973</v>
      </c>
      <c r="K58" s="2181">
        <v>23.430000000000021</v>
      </c>
      <c r="L58" s="2181">
        <v>17.53</v>
      </c>
      <c r="M58" s="2182">
        <v>18.049999999999983</v>
      </c>
      <c r="N58" s="2180">
        <v>19.444890242080717</v>
      </c>
      <c r="O58" s="2181">
        <v>33.20515281071971</v>
      </c>
      <c r="P58" s="2183">
        <v>23.017697139715395</v>
      </c>
      <c r="Q58" s="2184">
        <v>10.624199514989698</v>
      </c>
      <c r="R58" s="2185"/>
      <c r="S58" s="910"/>
    </row>
    <row r="59" spans="1:19" ht="15.75" customHeight="1">
      <c r="A59" s="2173">
        <v>38139</v>
      </c>
      <c r="B59" s="2174">
        <v>55.88043579476674</v>
      </c>
      <c r="C59" s="2175">
        <v>58.596795149415328</v>
      </c>
      <c r="D59" s="2175">
        <v>61.171781998861341</v>
      </c>
      <c r="E59" s="2176">
        <v>55.302573614653369</v>
      </c>
      <c r="F59" s="2177">
        <v>0.20036734012356305</v>
      </c>
      <c r="G59" s="2178">
        <v>-1.3448918415296305</v>
      </c>
      <c r="H59" s="2178">
        <v>0.56155875095720376</v>
      </c>
      <c r="I59" s="2186">
        <v>1.0249894112664037</v>
      </c>
      <c r="J59" s="2180">
        <v>14.098298317330531</v>
      </c>
      <c r="K59" s="2181">
        <v>14.682614428329259</v>
      </c>
      <c r="L59" s="2181">
        <v>14.558495686730623</v>
      </c>
      <c r="M59" s="2182">
        <v>14.538163855647014</v>
      </c>
      <c r="N59" s="2180">
        <v>19.394397934764427</v>
      </c>
      <c r="O59" s="2181">
        <v>32.320617064181505</v>
      </c>
      <c r="P59" s="2183">
        <v>22.668928677207575</v>
      </c>
      <c r="Q59" s="2184">
        <v>11.332902991564907</v>
      </c>
      <c r="R59" s="2185"/>
      <c r="S59" s="910"/>
    </row>
    <row r="60" spans="1:19" ht="15.75" customHeight="1">
      <c r="A60" s="2173">
        <v>38169</v>
      </c>
      <c r="B60" s="2174">
        <v>56.43449110717944</v>
      </c>
      <c r="C60" s="2175">
        <v>61.700591886819687</v>
      </c>
      <c r="D60" s="2175">
        <v>61.264944878629471</v>
      </c>
      <c r="E60" s="2176">
        <v>54.287039183862738</v>
      </c>
      <c r="F60" s="2177">
        <v>0.99150141643058021</v>
      </c>
      <c r="G60" s="2178">
        <v>5.2968711505296824</v>
      </c>
      <c r="H60" s="2178">
        <v>0.1522971486589455</v>
      </c>
      <c r="I60" s="2186">
        <v>-1.8363239979875914</v>
      </c>
      <c r="J60" s="2180">
        <v>10.683955803122998</v>
      </c>
      <c r="K60" s="2181">
        <v>5.8357408171687837</v>
      </c>
      <c r="L60" s="2181">
        <v>10.729653882132823</v>
      </c>
      <c r="M60" s="2182">
        <v>12.232767711628796</v>
      </c>
      <c r="N60" s="2180">
        <v>19.117384049254028</v>
      </c>
      <c r="O60" s="2181">
        <v>28.955706608576236</v>
      </c>
      <c r="P60" s="2183">
        <v>21.633045308744101</v>
      </c>
      <c r="Q60" s="2184">
        <v>12.400957948452685</v>
      </c>
      <c r="R60" s="2185"/>
      <c r="S60" s="910"/>
    </row>
    <row r="61" spans="1:19" ht="15.75" customHeight="1">
      <c r="A61" s="2173">
        <v>38200</v>
      </c>
      <c r="B61" s="2174">
        <v>56.890771952695786</v>
      </c>
      <c r="C61" s="2175">
        <v>60.704489678071319</v>
      </c>
      <c r="D61" s="2175">
        <v>62.771078101547538</v>
      </c>
      <c r="E61" s="2176">
        <v>55.214467887781126</v>
      </c>
      <c r="F61" s="2177">
        <v>0.80851414899760243</v>
      </c>
      <c r="G61" s="2178">
        <v>-1.6144127281235257</v>
      </c>
      <c r="H61" s="2178">
        <v>2.4583931739460922</v>
      </c>
      <c r="I61" s="2186">
        <v>1.7083796019475699</v>
      </c>
      <c r="J61" s="2180">
        <v>13.013318534961172</v>
      </c>
      <c r="K61" s="2181">
        <v>9.0696870136607259</v>
      </c>
      <c r="L61" s="2181">
        <v>11.337556228770779</v>
      </c>
      <c r="M61" s="2182">
        <v>16.3361016121153</v>
      </c>
      <c r="N61" s="2180">
        <v>19.102155834238616</v>
      </c>
      <c r="O61" s="2181">
        <v>26.910860461394066</v>
      </c>
      <c r="P61" s="2183">
        <v>20.814531942739308</v>
      </c>
      <c r="Q61" s="2184">
        <v>13.727194193025298</v>
      </c>
      <c r="R61" s="2185"/>
      <c r="S61" s="910"/>
    </row>
    <row r="62" spans="1:19" ht="15.75" customHeight="1">
      <c r="A62" s="2173">
        <v>38231</v>
      </c>
      <c r="B62" s="2174">
        <v>57.626408417916011</v>
      </c>
      <c r="C62" s="2175">
        <v>60.998027043934364</v>
      </c>
      <c r="D62" s="2175">
        <v>63.04539102530925</v>
      </c>
      <c r="E62" s="2176">
        <v>56.387665198237883</v>
      </c>
      <c r="F62" s="2177">
        <v>1.2930681725181898</v>
      </c>
      <c r="G62" s="2178">
        <v>0.48355132778436882</v>
      </c>
      <c r="H62" s="2178">
        <v>0.43700527704486092</v>
      </c>
      <c r="I62" s="2186">
        <v>2.124800537498956</v>
      </c>
      <c r="J62" s="2180">
        <v>9.1253747134544057</v>
      </c>
      <c r="K62" s="2181">
        <v>3.5620915032679648</v>
      </c>
      <c r="L62" s="2181">
        <v>6.5797532592527688</v>
      </c>
      <c r="M62" s="2182">
        <v>14.554875176636827</v>
      </c>
      <c r="N62" s="2180">
        <v>18.222329573150304</v>
      </c>
      <c r="O62" s="2181">
        <v>23.92990305312604</v>
      </c>
      <c r="P62" s="2183">
        <v>19.347680655855328</v>
      </c>
      <c r="Q62" s="2184">
        <v>14.43118076327994</v>
      </c>
      <c r="R62" s="2185"/>
      <c r="S62" s="910"/>
    </row>
    <row r="63" spans="1:19" ht="15.75" customHeight="1">
      <c r="A63" s="2173">
        <v>38261</v>
      </c>
      <c r="B63" s="2174">
        <v>58.962659465499577</v>
      </c>
      <c r="C63" s="2175">
        <v>63.692796304316445</v>
      </c>
      <c r="D63" s="2175">
        <v>63.971844107447851</v>
      </c>
      <c r="E63" s="2176">
        <v>56.670530952932985</v>
      </c>
      <c r="F63" s="2177">
        <v>2.318817160862892</v>
      </c>
      <c r="G63" s="2178">
        <v>4.4177974124329609</v>
      </c>
      <c r="H63" s="2178">
        <v>1.469501682948831</v>
      </c>
      <c r="I63" s="2186">
        <v>0.50164473684208133</v>
      </c>
      <c r="J63" s="2180">
        <v>10.728337850835004</v>
      </c>
      <c r="K63" s="2181">
        <v>3.3820198391002094</v>
      </c>
      <c r="L63" s="2181">
        <v>6.3500258131130636</v>
      </c>
      <c r="M63" s="2182">
        <v>15.368639667705054</v>
      </c>
      <c r="N63" s="2180">
        <v>17.11957300612012</v>
      </c>
      <c r="O63" s="2181">
        <v>20.673352518140149</v>
      </c>
      <c r="P63" s="2183">
        <v>17.506982136197053</v>
      </c>
      <c r="Q63" s="2184">
        <v>14.610146448065194</v>
      </c>
      <c r="R63" s="2185"/>
      <c r="S63" s="910"/>
    </row>
    <row r="64" spans="1:19" ht="15.75" customHeight="1">
      <c r="A64" s="2173">
        <v>38292</v>
      </c>
      <c r="B64" s="2174">
        <v>59.404972530030733</v>
      </c>
      <c r="C64" s="2175">
        <v>64.250998508252735</v>
      </c>
      <c r="D64" s="2175">
        <v>65.431395890481852</v>
      </c>
      <c r="E64" s="2176">
        <v>57.291908184558302</v>
      </c>
      <c r="F64" s="2177">
        <v>0.75015792798484426</v>
      </c>
      <c r="G64" s="2178">
        <v>0.87639770323360722</v>
      </c>
      <c r="H64" s="2178">
        <v>2.2815533980582501</v>
      </c>
      <c r="I64" s="2186">
        <v>1.0964732836920064</v>
      </c>
      <c r="J64" s="2180">
        <v>10.048300845264819</v>
      </c>
      <c r="K64" s="2181">
        <v>3.2238113645148871</v>
      </c>
      <c r="L64" s="2181">
        <v>4.6176762661370248</v>
      </c>
      <c r="M64" s="2182">
        <v>15.069386234516145</v>
      </c>
      <c r="N64" s="2180">
        <v>16.1440008221375</v>
      </c>
      <c r="O64" s="2181">
        <v>17.859717266181718</v>
      </c>
      <c r="P64" s="2183">
        <v>15.503264073716977</v>
      </c>
      <c r="Q64" s="2184">
        <v>14.828548702918653</v>
      </c>
      <c r="R64" s="2185"/>
      <c r="S64" s="910"/>
    </row>
    <row r="65" spans="1:19" ht="15.75" customHeight="1">
      <c r="A65" s="2173">
        <v>38322</v>
      </c>
      <c r="B65" s="2174">
        <v>60.387373125989377</v>
      </c>
      <c r="C65" s="2175">
        <v>66.406813916558391</v>
      </c>
      <c r="D65" s="2175">
        <v>63.614719735003355</v>
      </c>
      <c r="E65" s="2176">
        <v>57.862276837468116</v>
      </c>
      <c r="F65" s="2177">
        <v>1.6537346187005113</v>
      </c>
      <c r="G65" s="2178">
        <v>3.3553025763930435</v>
      </c>
      <c r="H65" s="2178">
        <v>-2.7764594209777016</v>
      </c>
      <c r="I65" s="2186">
        <v>0.99554836098747046</v>
      </c>
      <c r="J65" s="2180">
        <v>10.00848176420692</v>
      </c>
      <c r="K65" s="2181">
        <v>5.8850609990025191</v>
      </c>
      <c r="L65" s="2181">
        <v>-1.78200415534603</v>
      </c>
      <c r="M65" s="2182">
        <v>12.111410601976644</v>
      </c>
      <c r="N65" s="2180">
        <v>15.000892469326473</v>
      </c>
      <c r="O65" s="2181">
        <v>15.482919966644971</v>
      </c>
      <c r="P65" s="2183">
        <v>13.085110053907087</v>
      </c>
      <c r="Q65" s="2184">
        <v>14.534362453936794</v>
      </c>
      <c r="R65" s="2185"/>
      <c r="S65" s="910"/>
    </row>
    <row r="66" spans="1:19" ht="15.75" customHeight="1">
      <c r="A66" s="2173">
        <v>38353</v>
      </c>
      <c r="B66" s="2174">
        <v>60.91814880342676</v>
      </c>
      <c r="C66" s="2175">
        <v>66.12771281459024</v>
      </c>
      <c r="D66" s="2175">
        <v>64.137467004813402</v>
      </c>
      <c r="E66" s="2176">
        <v>58.534662647808958</v>
      </c>
      <c r="F66" s="2177">
        <v>0.87895142636855894</v>
      </c>
      <c r="G66" s="2178">
        <v>-0.4202898550724683</v>
      </c>
      <c r="H66" s="2178">
        <v>0.82173948417540998</v>
      </c>
      <c r="I66" s="2186">
        <v>1.1620451995512298</v>
      </c>
      <c r="J66" s="2180">
        <v>9.8388179986568218</v>
      </c>
      <c r="K66" s="2181">
        <v>1.9511833222048978</v>
      </c>
      <c r="L66" s="2181">
        <v>1.2252899852964987</v>
      </c>
      <c r="M66" s="2182">
        <v>15.099844989513997</v>
      </c>
      <c r="N66" s="2180">
        <v>13.969198253727782</v>
      </c>
      <c r="O66" s="2181">
        <v>12.572188377841286</v>
      </c>
      <c r="P66" s="2183">
        <v>11.004048949516275</v>
      </c>
      <c r="Q66" s="2184">
        <v>14.792632924780406</v>
      </c>
      <c r="R66" s="2185"/>
      <c r="S66" s="910"/>
    </row>
    <row r="67" spans="1:19" ht="15.75" customHeight="1">
      <c r="A67" s="2173">
        <v>38384</v>
      </c>
      <c r="B67" s="2174">
        <v>61.826054567464382</v>
      </c>
      <c r="C67" s="2175">
        <v>65.194167749386452</v>
      </c>
      <c r="D67" s="2175">
        <v>65.452098752652546</v>
      </c>
      <c r="E67" s="2176">
        <v>60.556457222351035</v>
      </c>
      <c r="F67" s="2177">
        <v>1.4903699174564338</v>
      </c>
      <c r="G67" s="2178">
        <v>-1.4117304613593262</v>
      </c>
      <c r="H67" s="2178">
        <v>2.0497094899935462</v>
      </c>
      <c r="I67" s="2186">
        <v>3.4540125168343536</v>
      </c>
      <c r="J67" s="2180">
        <v>10.935672514619881</v>
      </c>
      <c r="K67" s="2181">
        <v>-0.42628252241658515</v>
      </c>
      <c r="L67" s="2181">
        <v>3.1316261621269064</v>
      </c>
      <c r="M67" s="2182">
        <v>18.696600618069439</v>
      </c>
      <c r="N67" s="2180">
        <v>12.901549007481975</v>
      </c>
      <c r="O67" s="2181">
        <v>9.3936627599575502</v>
      </c>
      <c r="P67" s="2183">
        <v>9.1699384246422255</v>
      </c>
      <c r="Q67" s="2184">
        <v>15.155362232788832</v>
      </c>
      <c r="R67" s="2185"/>
      <c r="S67" s="910"/>
    </row>
    <row r="68" spans="1:19" ht="15.75" customHeight="1">
      <c r="A68" s="2173">
        <v>38412</v>
      </c>
      <c r="B68" s="2174">
        <v>62.859670360368746</v>
      </c>
      <c r="C68" s="2175">
        <v>64.597468841730432</v>
      </c>
      <c r="D68" s="2175">
        <v>66.394078981419185</v>
      </c>
      <c r="E68" s="2176">
        <v>62.629260375608617</v>
      </c>
      <c r="F68" s="2177">
        <v>1.6718126364936978</v>
      </c>
      <c r="G68" s="2178">
        <v>-0.91526424564509057</v>
      </c>
      <c r="H68" s="2178">
        <v>1.4391902577890505</v>
      </c>
      <c r="I68" s="2186">
        <v>3.4229267172064937</v>
      </c>
      <c r="J68" s="2180">
        <v>16.267654150878414</v>
      </c>
      <c r="K68" s="2181">
        <v>3.6442248301420648</v>
      </c>
      <c r="L68" s="2181">
        <v>0.6591337099811625</v>
      </c>
      <c r="M68" s="2182">
        <v>25.009255831173618</v>
      </c>
      <c r="N68" s="2180">
        <v>12.516348094661652</v>
      </c>
      <c r="O68" s="2181">
        <v>7.3194049052927284</v>
      </c>
      <c r="P68" s="2183">
        <v>7.0393909504347931</v>
      </c>
      <c r="Q68" s="2184">
        <v>15.963376243875999</v>
      </c>
      <c r="R68" s="2185"/>
      <c r="S68" s="910"/>
    </row>
    <row r="69" spans="1:19" ht="15.75" customHeight="1">
      <c r="A69" s="2173">
        <v>38443</v>
      </c>
      <c r="B69" s="2174">
        <v>63.935189496228695</v>
      </c>
      <c r="C69" s="2175">
        <v>67.119002935373658</v>
      </c>
      <c r="D69" s="2175">
        <v>68.940531028414668</v>
      </c>
      <c r="E69" s="2176">
        <v>62.740551820078835</v>
      </c>
      <c r="F69" s="2177">
        <v>1.7109843715280419</v>
      </c>
      <c r="G69" s="2178">
        <v>3.9034564958283511</v>
      </c>
      <c r="H69" s="2178">
        <v>3.8353601496725673</v>
      </c>
      <c r="I69" s="2186">
        <v>0.17769880053310771</v>
      </c>
      <c r="J69" s="2180">
        <v>17.93198213672278</v>
      </c>
      <c r="K69" s="2181">
        <v>13.814769481844166</v>
      </c>
      <c r="L69" s="2181">
        <v>14.226910213532278</v>
      </c>
      <c r="M69" s="2182">
        <v>20.277357987376661</v>
      </c>
      <c r="N69" s="2180">
        <v>12.614413311403354</v>
      </c>
      <c r="O69" s="2181">
        <v>6.8298532540209749</v>
      </c>
      <c r="P69" s="2183">
        <v>7.0339019774949634</v>
      </c>
      <c r="Q69" s="2184">
        <v>16.463201722242943</v>
      </c>
      <c r="R69" s="2185"/>
      <c r="S69" s="910"/>
    </row>
    <row r="70" spans="1:19" ht="15.75" customHeight="1">
      <c r="A70" s="2173">
        <v>38473</v>
      </c>
      <c r="B70" s="2174">
        <v>65.150386441940583</v>
      </c>
      <c r="C70" s="2175">
        <v>69.241133727924549</v>
      </c>
      <c r="D70" s="2175">
        <v>70.0998913099736</v>
      </c>
      <c r="E70" s="2176">
        <v>63.357291908184557</v>
      </c>
      <c r="F70" s="2177">
        <v>1.9006699679580521</v>
      </c>
      <c r="G70" s="2178">
        <v>3.1617436191568657</v>
      </c>
      <c r="H70" s="2178">
        <v>1.6816816816816953</v>
      </c>
      <c r="I70" s="2186">
        <v>0.98300073909828711</v>
      </c>
      <c r="J70" s="2180">
        <v>16.822507931207213</v>
      </c>
      <c r="K70" s="2181">
        <v>16.576197034756518</v>
      </c>
      <c r="L70" s="2181">
        <v>15.238662469156822</v>
      </c>
      <c r="M70" s="2182">
        <v>15.739093604404928</v>
      </c>
      <c r="N70" s="2180">
        <v>12.459926868807287</v>
      </c>
      <c r="O70" s="2181">
        <v>6.5250591883690703</v>
      </c>
      <c r="P70" s="2183">
        <v>6.9730620279436124</v>
      </c>
      <c r="Q70" s="2184">
        <v>16.275357191223179</v>
      </c>
      <c r="R70" s="2185"/>
      <c r="S70" s="910"/>
    </row>
    <row r="71" spans="1:19" ht="15.75" customHeight="1">
      <c r="A71" s="2173">
        <v>38504</v>
      </c>
      <c r="B71" s="2174">
        <v>66.258497066765997</v>
      </c>
      <c r="C71" s="2175">
        <v>68.110293056157062</v>
      </c>
      <c r="D71" s="2175">
        <v>72.051136069561622</v>
      </c>
      <c r="E71" s="2176">
        <v>65.277069325295628</v>
      </c>
      <c r="F71" s="2177">
        <v>1.7008504252126215</v>
      </c>
      <c r="G71" s="2178">
        <v>-1.633192021683243</v>
      </c>
      <c r="H71" s="2178">
        <v>2.7835203780271769</v>
      </c>
      <c r="I71" s="2186">
        <v>3.0300812413086646</v>
      </c>
      <c r="J71" s="2180">
        <v>18.571904682552926</v>
      </c>
      <c r="K71" s="2181">
        <v>16.235525991623547</v>
      </c>
      <c r="L71" s="2181">
        <v>17.784922582282775</v>
      </c>
      <c r="M71" s="2182">
        <v>18.036223377494579</v>
      </c>
      <c r="N71" s="2180">
        <v>12.863553982911853</v>
      </c>
      <c r="O71" s="2181">
        <v>6.7338156088288201</v>
      </c>
      <c r="P71" s="2183">
        <v>7.3225462731012669</v>
      </c>
      <c r="Q71" s="2184">
        <v>16.572619283009104</v>
      </c>
      <c r="R71" s="2185"/>
      <c r="S71" s="910"/>
    </row>
    <row r="72" spans="1:19" ht="15.75" customHeight="1">
      <c r="A72" s="2173">
        <v>38534</v>
      </c>
      <c r="B72" s="2174">
        <v>71.17515597355434</v>
      </c>
      <c r="C72" s="2175">
        <v>68.331649102545583</v>
      </c>
      <c r="D72" s="2175">
        <v>71.621551679519683</v>
      </c>
      <c r="E72" s="2176">
        <v>73.65175052167865</v>
      </c>
      <c r="F72" s="2177">
        <v>7.4204202094020104</v>
      </c>
      <c r="G72" s="2178">
        <v>0.32499646742969901</v>
      </c>
      <c r="H72" s="2178">
        <v>-0.59622153580922088</v>
      </c>
      <c r="I72" s="2180">
        <v>12.829438090502236</v>
      </c>
      <c r="J72" s="2180">
        <v>26.119957099249234</v>
      </c>
      <c r="K72" s="2181">
        <v>10.747153330213678</v>
      </c>
      <c r="L72" s="2181">
        <v>16.904621103320068</v>
      </c>
      <c r="M72" s="2182">
        <v>35.670966088664926</v>
      </c>
      <c r="N72" s="2180">
        <v>14.179753804898226</v>
      </c>
      <c r="O72" s="2181">
        <v>7.1433733435823115</v>
      </c>
      <c r="P72" s="2183">
        <v>7.8615427691446342</v>
      </c>
      <c r="Q72" s="2184">
        <v>18.59757475333285</v>
      </c>
      <c r="R72" s="2185"/>
      <c r="S72" s="910"/>
    </row>
    <row r="73" spans="1:19" ht="15.75" customHeight="1">
      <c r="A73" s="2173">
        <v>38565</v>
      </c>
      <c r="B73" s="2174">
        <v>72.939752304683864</v>
      </c>
      <c r="C73" s="2175">
        <v>68.066984264472353</v>
      </c>
      <c r="D73" s="2175">
        <v>70.995290098856159</v>
      </c>
      <c r="E73" s="2176">
        <v>76.46649663807095</v>
      </c>
      <c r="F73" s="2177">
        <v>2.479230718911495</v>
      </c>
      <c r="G73" s="2178">
        <v>-0.38732394366195422</v>
      </c>
      <c r="H73" s="2178">
        <v>-0.8744038155802798</v>
      </c>
      <c r="I73" s="2180">
        <v>3.8216961531196887</v>
      </c>
      <c r="J73" s="2180">
        <v>28.21016449791307</v>
      </c>
      <c r="K73" s="2181">
        <v>12.128418549346009</v>
      </c>
      <c r="L73" s="2181">
        <v>13.101912928759887</v>
      </c>
      <c r="M73" s="2182">
        <v>38.489963886789297</v>
      </c>
      <c r="N73" s="2180">
        <v>15.479342752840353</v>
      </c>
      <c r="O73" s="2181">
        <v>7.4083257209969844</v>
      </c>
      <c r="P73" s="2183">
        <v>8.039834831187747</v>
      </c>
      <c r="Q73" s="2184">
        <v>20.531530325344761</v>
      </c>
      <c r="R73" s="2185"/>
      <c r="S73" s="910"/>
    </row>
    <row r="74" spans="1:19" ht="15.75" customHeight="1">
      <c r="A74" s="2173">
        <v>38596</v>
      </c>
      <c r="B74" s="2174">
        <v>71.640748673060813</v>
      </c>
      <c r="C74" s="2175">
        <v>69.910013955055092</v>
      </c>
      <c r="D74" s="2175">
        <v>72.31509756223798</v>
      </c>
      <c r="E74" s="2176">
        <v>73.002550428935777</v>
      </c>
      <c r="F74" s="2177">
        <v>-1.7809268479509655</v>
      </c>
      <c r="G74" s="2178">
        <v>2.7076705549664126</v>
      </c>
      <c r="H74" s="2178">
        <v>1.8590070715171123</v>
      </c>
      <c r="I74" s="2180">
        <v>-4.530018192844139</v>
      </c>
      <c r="J74" s="2180">
        <v>24.31930193100105</v>
      </c>
      <c r="K74" s="2181">
        <v>14.610287156831788</v>
      </c>
      <c r="L74" s="2181">
        <v>14.703226336097202</v>
      </c>
      <c r="M74" s="2182">
        <v>29.465460526315809</v>
      </c>
      <c r="N74" s="2180">
        <v>16.751486092418119</v>
      </c>
      <c r="O74" s="2181">
        <v>8.3086092025817209</v>
      </c>
      <c r="P74" s="2183">
        <v>8.7154031495301609</v>
      </c>
      <c r="Q74" s="2184">
        <v>21.796936471868662</v>
      </c>
      <c r="R74" s="2185"/>
      <c r="S74" s="910"/>
    </row>
    <row r="75" spans="1:19" ht="15.75" customHeight="1">
      <c r="A75" s="2173">
        <v>38626</v>
      </c>
      <c r="B75" s="2174">
        <v>69.932023465872049</v>
      </c>
      <c r="C75" s="2175">
        <v>69.707906260526457</v>
      </c>
      <c r="D75" s="2175">
        <v>72.516950468402257</v>
      </c>
      <c r="E75" s="2176">
        <v>70.59123579874796</v>
      </c>
      <c r="F75" s="2177">
        <v>-2.3851303048027717</v>
      </c>
      <c r="G75" s="2178">
        <v>-0.28909691629952761</v>
      </c>
      <c r="H75" s="2178">
        <v>0.27912968794731796</v>
      </c>
      <c r="I75" s="2180">
        <v>-3.3030553261767324</v>
      </c>
      <c r="J75" s="2180">
        <v>18.603916614024001</v>
      </c>
      <c r="K75" s="2181">
        <v>9.4439407676035358</v>
      </c>
      <c r="L75" s="2181">
        <v>13.357605177993534</v>
      </c>
      <c r="M75" s="2182">
        <v>24.564274609279096</v>
      </c>
      <c r="N75" s="2180">
        <v>17.39329872187821</v>
      </c>
      <c r="O75" s="2181">
        <v>8.8153429919094037</v>
      </c>
      <c r="P75" s="2183">
        <v>9.2983480440979207</v>
      </c>
      <c r="Q75" s="2184">
        <v>22.5375140791338</v>
      </c>
      <c r="R75" s="2185"/>
      <c r="S75" s="910"/>
    </row>
    <row r="76" spans="1:19" ht="15.75" customHeight="1">
      <c r="A76" s="2173">
        <v>38657</v>
      </c>
      <c r="B76" s="2174">
        <v>68.386255703510571</v>
      </c>
      <c r="C76" s="2175">
        <v>68.629998556373621</v>
      </c>
      <c r="D76" s="2175">
        <v>70.441488535790057</v>
      </c>
      <c r="E76" s="2176">
        <v>68.583352654764667</v>
      </c>
      <c r="F76" s="2177">
        <v>-2.2103861517975929</v>
      </c>
      <c r="G76" s="2178">
        <v>-1.5463205853928059</v>
      </c>
      <c r="H76" s="2178">
        <v>-2.8620369709514222</v>
      </c>
      <c r="I76" s="2180">
        <v>-2.8443802141496235</v>
      </c>
      <c r="J76" s="2180">
        <v>15.118739713143654</v>
      </c>
      <c r="K76" s="2181">
        <v>6.8154583582984003</v>
      </c>
      <c r="L76" s="2181">
        <v>7.6570162948900418</v>
      </c>
      <c r="M76" s="2182">
        <v>19.708619991906147</v>
      </c>
      <c r="N76" s="2180">
        <v>17.780320997187133</v>
      </c>
      <c r="O76" s="2181">
        <v>9.1105560803903103</v>
      </c>
      <c r="P76" s="2183">
        <v>9.5433924307014166</v>
      </c>
      <c r="Q76" s="2184">
        <v>22.862396127354884</v>
      </c>
      <c r="R76" s="2185"/>
      <c r="S76" s="910"/>
    </row>
    <row r="77" spans="1:19" ht="15.75" customHeight="1">
      <c r="A77" s="2173">
        <v>38687</v>
      </c>
      <c r="B77" s="2174">
        <v>67.371263618586454</v>
      </c>
      <c r="C77" s="2175">
        <v>67.994802944997829</v>
      </c>
      <c r="D77" s="2175">
        <v>69.416696858340671</v>
      </c>
      <c r="E77" s="2176">
        <v>66.835149547878501</v>
      </c>
      <c r="F77" s="2177">
        <v>-1.4842047930283258</v>
      </c>
      <c r="G77" s="2178">
        <v>-0.92553639040809799</v>
      </c>
      <c r="H77" s="2178">
        <v>-1.4548126377663237</v>
      </c>
      <c r="I77" s="2180">
        <v>-2.5490196078431495</v>
      </c>
      <c r="J77" s="2180">
        <v>11.56515034695451</v>
      </c>
      <c r="K77" s="2181">
        <v>2.3913043478260789</v>
      </c>
      <c r="L77" s="2181">
        <v>9.1204946708974433</v>
      </c>
      <c r="M77" s="2182">
        <v>15.507292835390274</v>
      </c>
      <c r="N77" s="2180">
        <v>17.855677435238078</v>
      </c>
      <c r="O77" s="2181">
        <v>8.7841970730074195</v>
      </c>
      <c r="P77" s="2183">
        <v>10.479029605263122</v>
      </c>
      <c r="Q77" s="2184">
        <v>23.060726556220217</v>
      </c>
      <c r="R77" s="2185"/>
      <c r="S77" s="910"/>
    </row>
    <row r="78" spans="1:19" ht="15.75" customHeight="1">
      <c r="A78" s="2173">
        <v>38718</v>
      </c>
      <c r="B78" s="2174">
        <v>67.441102523512427</v>
      </c>
      <c r="C78" s="2175">
        <v>68.952408450026454</v>
      </c>
      <c r="D78" s="2175">
        <v>71.631903110605037</v>
      </c>
      <c r="E78" s="2176">
        <v>67.141201020171565</v>
      </c>
      <c r="F78" s="2177">
        <v>0.10366275051832474</v>
      </c>
      <c r="G78" s="2178">
        <v>1.4083510261854144</v>
      </c>
      <c r="H78" s="2178">
        <v>3.1911720847002556</v>
      </c>
      <c r="I78" s="2180">
        <v>0.45791993339345538</v>
      </c>
      <c r="J78" s="2180">
        <v>10.707734637725451</v>
      </c>
      <c r="K78" s="2181">
        <v>4.2715761897831612</v>
      </c>
      <c r="L78" s="2181">
        <v>11.684958037443536</v>
      </c>
      <c r="M78" s="2182">
        <v>14.70331933771682</v>
      </c>
      <c r="N78" s="2180">
        <v>17.869063772048818</v>
      </c>
      <c r="O78" s="2181">
        <v>8.9776058003805019</v>
      </c>
      <c r="P78" s="2183">
        <v>11.356883685903995</v>
      </c>
      <c r="Q78" s="2184">
        <v>22.932851508397917</v>
      </c>
      <c r="R78" s="2185"/>
      <c r="S78" s="910"/>
    </row>
    <row r="79" spans="1:19" ht="15.75" customHeight="1">
      <c r="A79" s="2173">
        <v>38749</v>
      </c>
      <c r="B79" s="2174">
        <v>68.525933513362517</v>
      </c>
      <c r="C79" s="2175">
        <v>72.426735960733353</v>
      </c>
      <c r="D79" s="2175">
        <v>73.236374928833897</v>
      </c>
      <c r="E79" s="2176">
        <v>66.918618131231156</v>
      </c>
      <c r="F79" s="2177">
        <v>1.6085605799102751</v>
      </c>
      <c r="G79" s="2178">
        <v>5.0387326401005055</v>
      </c>
      <c r="H79" s="2178">
        <v>2.2398843930635763</v>
      </c>
      <c r="I79" s="2180">
        <v>-0.33151460736237937</v>
      </c>
      <c r="J79" s="2180">
        <v>10.836659387002044</v>
      </c>
      <c r="K79" s="2181">
        <v>11.093888396811337</v>
      </c>
      <c r="L79" s="2181">
        <v>11.893088723707095</v>
      </c>
      <c r="M79" s="2182">
        <v>10.506164331112615</v>
      </c>
      <c r="N79" s="2180">
        <v>17.799191709983901</v>
      </c>
      <c r="O79" s="2181">
        <v>9.9846963052508215</v>
      </c>
      <c r="P79" s="2183">
        <v>12.091851366299338</v>
      </c>
      <c r="Q79" s="2184">
        <v>22.131204346681074</v>
      </c>
      <c r="R79" s="2185"/>
      <c r="S79" s="910"/>
    </row>
    <row r="80" spans="1:19" ht="15.75" customHeight="1">
      <c r="A80" s="2173">
        <v>38777</v>
      </c>
      <c r="B80" s="2174">
        <v>70.425551727348918</v>
      </c>
      <c r="C80" s="2175">
        <v>75.135941485010335</v>
      </c>
      <c r="D80" s="2175">
        <v>74.281869468454019</v>
      </c>
      <c r="E80" s="2176">
        <v>68.430326918618121</v>
      </c>
      <c r="F80" s="2177">
        <v>2.7721157766000886</v>
      </c>
      <c r="G80" s="2178">
        <v>3.740615241512188</v>
      </c>
      <c r="H80" s="2178">
        <v>1.4275618374558547</v>
      </c>
      <c r="I80" s="2180">
        <v>2.259025708544101</v>
      </c>
      <c r="J80" s="2180">
        <v>12.03614547070589</v>
      </c>
      <c r="K80" s="2181">
        <v>16.314064362336083</v>
      </c>
      <c r="L80" s="2181">
        <v>11.880261927034624</v>
      </c>
      <c r="M80" s="2182">
        <v>9.262549977787657</v>
      </c>
      <c r="N80" s="2180">
        <v>17.400629490431442</v>
      </c>
      <c r="O80" s="2181">
        <v>11.055836912622567</v>
      </c>
      <c r="P80" s="2183">
        <v>13.067600212914087</v>
      </c>
      <c r="Q80" s="2184">
        <v>20.737298974121757</v>
      </c>
      <c r="R80" s="2185"/>
      <c r="S80" s="910"/>
    </row>
    <row r="81" spans="1:19" ht="15.75" customHeight="1">
      <c r="A81" s="2173">
        <v>38808</v>
      </c>
      <c r="B81" s="2174">
        <v>71.96666356271534</v>
      </c>
      <c r="C81" s="2175">
        <v>78.273422838169481</v>
      </c>
      <c r="D81" s="2175">
        <v>76.843848662077534</v>
      </c>
      <c r="E81" s="2176">
        <v>68.787386969626709</v>
      </c>
      <c r="F81" s="2177">
        <v>2.1882850720613476</v>
      </c>
      <c r="G81" s="2178">
        <v>4.1757397207634313</v>
      </c>
      <c r="H81" s="2178">
        <v>3.4489966555183855</v>
      </c>
      <c r="I81" s="2180">
        <v>0.52178627092229135</v>
      </c>
      <c r="J81" s="2180">
        <v>12.561899213515886</v>
      </c>
      <c r="K81" s="2181">
        <v>16.618870088901645</v>
      </c>
      <c r="L81" s="2181">
        <v>11.463963963963991</v>
      </c>
      <c r="M81" s="2182">
        <v>9.6378418329637725</v>
      </c>
      <c r="N81" s="2180">
        <v>16.924930903946617</v>
      </c>
      <c r="O81" s="2181">
        <v>11.333498221114496</v>
      </c>
      <c r="P81" s="2183">
        <v>12.832243567683548</v>
      </c>
      <c r="Q81" s="2184">
        <v>19.76593849018937</v>
      </c>
      <c r="R81" s="2185"/>
      <c r="S81" s="910"/>
    </row>
    <row r="82" spans="1:19" ht="15.75" customHeight="1">
      <c r="A82" s="2173">
        <v>38838</v>
      </c>
      <c r="B82" s="2174">
        <v>72.022534686656115</v>
      </c>
      <c r="C82" s="2175">
        <v>79.2935854867427</v>
      </c>
      <c r="D82" s="2175">
        <v>79.535220744267889</v>
      </c>
      <c r="E82" s="2176">
        <v>68.824484117783442</v>
      </c>
      <c r="F82" s="2177">
        <v>7.7634728601921665E-2</v>
      </c>
      <c r="G82" s="2178">
        <v>1.3033321037747498</v>
      </c>
      <c r="H82" s="2178">
        <v>3.5023910554320707</v>
      </c>
      <c r="I82" s="2180">
        <v>5.3930160442220654E-2</v>
      </c>
      <c r="J82" s="2180">
        <v>10.548131208461385</v>
      </c>
      <c r="K82" s="2181">
        <v>14.518034609771348</v>
      </c>
      <c r="L82" s="2181">
        <v>13.459834613112818</v>
      </c>
      <c r="M82" s="2182">
        <v>8.6291444045963459</v>
      </c>
      <c r="N82" s="2180">
        <v>16.356067510875818</v>
      </c>
      <c r="O82" s="2181">
        <v>11.215245822612047</v>
      </c>
      <c r="P82" s="2183">
        <v>12.700349361282264</v>
      </c>
      <c r="Q82" s="2184">
        <v>19.073675852714445</v>
      </c>
      <c r="R82" s="2185"/>
      <c r="S82" s="910"/>
    </row>
    <row r="83" spans="1:19" ht="15.75" customHeight="1">
      <c r="A83" s="2173">
        <v>38869</v>
      </c>
      <c r="B83" s="2174">
        <v>71.882856876804169</v>
      </c>
      <c r="C83" s="2175">
        <v>77.387998652615366</v>
      </c>
      <c r="D83" s="2175">
        <v>82.133429946690129</v>
      </c>
      <c r="E83" s="2176">
        <v>69.353118479016928</v>
      </c>
      <c r="F83" s="2177">
        <v>-0.19393625961600947</v>
      </c>
      <c r="G83" s="2178">
        <v>-2.4032042723631548</v>
      </c>
      <c r="H83" s="2178">
        <v>3.2667404177783652</v>
      </c>
      <c r="I83" s="2180">
        <v>0.76809055383372993</v>
      </c>
      <c r="J83" s="2180">
        <v>8.488510997118965</v>
      </c>
      <c r="K83" s="2181">
        <v>13.621591069662301</v>
      </c>
      <c r="L83" s="2181">
        <v>13.993247611522136</v>
      </c>
      <c r="M83" s="2182">
        <v>6.2442281736165199</v>
      </c>
      <c r="N83" s="2180">
        <v>15.473140890843069</v>
      </c>
      <c r="O83" s="2181">
        <v>11.047827538866841</v>
      </c>
      <c r="P83" s="2183">
        <v>12.423564994411223</v>
      </c>
      <c r="Q83" s="2184">
        <v>17.976201349112102</v>
      </c>
      <c r="R83" s="2185"/>
      <c r="S83" s="910"/>
    </row>
    <row r="84" spans="1:19" ht="15.75" customHeight="1">
      <c r="A84" s="2173">
        <v>38899</v>
      </c>
      <c r="B84" s="2174">
        <v>73.31222646428904</v>
      </c>
      <c r="C84" s="2175">
        <v>77.618978874933845</v>
      </c>
      <c r="D84" s="2175">
        <v>82.511257181305311</v>
      </c>
      <c r="E84" s="2176">
        <v>70.934384419197769</v>
      </c>
      <c r="F84" s="2177">
        <v>1.9884707558779837</v>
      </c>
      <c r="G84" s="2178">
        <v>0.29847033951003255</v>
      </c>
      <c r="H84" s="2178">
        <v>0.46001638414519164</v>
      </c>
      <c r="I84" s="2180">
        <v>2.2800213960951936</v>
      </c>
      <c r="J84" s="2180">
        <v>3.0025511872833022</v>
      </c>
      <c r="K84" s="2181">
        <v>13.591549295774684</v>
      </c>
      <c r="L84" s="2181">
        <v>15.204509322156397</v>
      </c>
      <c r="M84" s="2182">
        <v>-3.6894793175093099</v>
      </c>
      <c r="N84" s="2180">
        <v>13.476289226464161</v>
      </c>
      <c r="O84" s="2181">
        <v>11.292953324667025</v>
      </c>
      <c r="P84" s="2183">
        <v>12.329078271930243</v>
      </c>
      <c r="Q84" s="2184">
        <v>14.475238470234061</v>
      </c>
      <c r="R84" s="2185"/>
      <c r="S84" s="910"/>
    </row>
    <row r="85" spans="1:19" ht="15.75" customHeight="1">
      <c r="A85" s="2173">
        <v>38930</v>
      </c>
      <c r="B85" s="2174">
        <v>75.672781450786857</v>
      </c>
      <c r="C85" s="2175">
        <v>77.926952504691783</v>
      </c>
      <c r="D85" s="2175">
        <v>79.436882148957082</v>
      </c>
      <c r="E85" s="2176">
        <v>74.727567818223974</v>
      </c>
      <c r="F85" s="2177">
        <v>3.2198653626317935</v>
      </c>
      <c r="G85" s="2178">
        <v>0.39677619342836579</v>
      </c>
      <c r="H85" s="2178">
        <v>-3.7260067745577743</v>
      </c>
      <c r="I85" s="2180">
        <v>5.3474537491011347</v>
      </c>
      <c r="J85" s="2180">
        <v>3.7469679560832532</v>
      </c>
      <c r="K85" s="2181">
        <v>14.485683987274655</v>
      </c>
      <c r="L85" s="2181">
        <v>11.890355033899553</v>
      </c>
      <c r="M85" s="2182">
        <v>-2.2741055184960572</v>
      </c>
      <c r="N85" s="2180">
        <v>11.44347358187143</v>
      </c>
      <c r="O85" s="2181">
        <v>11.503274326606487</v>
      </c>
      <c r="P85" s="2183">
        <v>12.230215827338142</v>
      </c>
      <c r="Q85" s="2184">
        <v>11.006201980931223</v>
      </c>
      <c r="R85" s="2185"/>
      <c r="S85" s="910"/>
    </row>
    <row r="86" spans="1:19" ht="15.75" customHeight="1">
      <c r="A86" s="2173">
        <v>38961</v>
      </c>
      <c r="B86" s="2174">
        <v>76.119750442313077</v>
      </c>
      <c r="C86" s="2175">
        <v>77.306193157210913</v>
      </c>
      <c r="D86" s="2175">
        <v>80.275348066870237</v>
      </c>
      <c r="E86" s="2176">
        <v>76.109436587062362</v>
      </c>
      <c r="F86" s="2177">
        <v>0.59066018581187052</v>
      </c>
      <c r="G86" s="2178">
        <v>-0.79659133012226846</v>
      </c>
      <c r="H86" s="2178">
        <v>1.0555121188428558</v>
      </c>
      <c r="I86" s="2180">
        <v>1.8492088116661449</v>
      </c>
      <c r="J86" s="2180">
        <v>6.252030935205056</v>
      </c>
      <c r="K86" s="2181">
        <v>10.57957048458151</v>
      </c>
      <c r="L86" s="2181">
        <v>11.007729745204671</v>
      </c>
      <c r="M86" s="2182">
        <v>4.2558597471892057</v>
      </c>
      <c r="N86" s="2180">
        <v>10.00702479090738</v>
      </c>
      <c r="O86" s="2181">
        <v>11.186068025903211</v>
      </c>
      <c r="P86" s="2183">
        <v>11.930450686158125</v>
      </c>
      <c r="Q86" s="2184">
        <v>9.009346245803826</v>
      </c>
      <c r="R86" s="2185"/>
      <c r="S86" s="910"/>
    </row>
    <row r="87" spans="1:19" ht="15.75" customHeight="1">
      <c r="A87" s="2173">
        <v>38991</v>
      </c>
      <c r="B87" s="2174">
        <v>74.215476301331591</v>
      </c>
      <c r="C87" s="2175">
        <v>75.98768105480967</v>
      </c>
      <c r="D87" s="2175">
        <v>81.988509911495257</v>
      </c>
      <c r="E87" s="2176">
        <v>73.911430558775777</v>
      </c>
      <c r="F87" s="2177">
        <v>-2.5016820600648515</v>
      </c>
      <c r="G87" s="2178">
        <v>-1.7055711173358361</v>
      </c>
      <c r="H87" s="2178">
        <v>2.1341070277240561</v>
      </c>
      <c r="I87" s="2180">
        <v>-2.8879546700786136</v>
      </c>
      <c r="J87" s="2180">
        <v>6.1251664447403442</v>
      </c>
      <c r="K87" s="2181">
        <v>9.0086980532927896</v>
      </c>
      <c r="L87" s="2181">
        <v>13.061166226536287</v>
      </c>
      <c r="M87" s="2182">
        <v>4.7034093148525074</v>
      </c>
      <c r="N87" s="2180">
        <v>9.0172814947693638</v>
      </c>
      <c r="O87" s="2181">
        <v>11.135490948985179</v>
      </c>
      <c r="P87" s="2183">
        <v>11.919156370583607</v>
      </c>
      <c r="Q87" s="2184">
        <v>7.4933285892190042</v>
      </c>
      <c r="R87" s="2185"/>
      <c r="S87" s="910"/>
    </row>
    <row r="88" spans="1:19" ht="15.75" customHeight="1">
      <c r="A88" s="2173">
        <v>39022</v>
      </c>
      <c r="B88" s="2174">
        <v>73.694012477884357</v>
      </c>
      <c r="C88" s="2175">
        <v>76.945286559838308</v>
      </c>
      <c r="D88" s="2175">
        <v>83.31349309041974</v>
      </c>
      <c r="E88" s="2176">
        <v>72.283793183399027</v>
      </c>
      <c r="F88" s="2177">
        <v>-0.70263488080298941</v>
      </c>
      <c r="G88" s="2178">
        <v>1.2602115128870821</v>
      </c>
      <c r="H88" s="2178">
        <v>1.616059592197459</v>
      </c>
      <c r="I88" s="2180">
        <v>-2.2021456804065309</v>
      </c>
      <c r="J88" s="2180">
        <v>7.7614379084967453</v>
      </c>
      <c r="K88" s="2181">
        <v>12.116112747160273</v>
      </c>
      <c r="L88" s="2181">
        <v>18.273328434974289</v>
      </c>
      <c r="M88" s="2182">
        <v>5.3955375253549818</v>
      </c>
      <c r="N88" s="2180">
        <v>8.4536227303059235</v>
      </c>
      <c r="O88" s="2181">
        <v>11.560494822862452</v>
      </c>
      <c r="P88" s="2183">
        <v>12.795927290898874</v>
      </c>
      <c r="Q88" s="2184">
        <v>6.4297196971911035</v>
      </c>
      <c r="R88" s="2185"/>
      <c r="S88" s="910"/>
    </row>
    <row r="89" spans="1:19" ht="15.75" customHeight="1">
      <c r="A89" s="2173">
        <v>39052</v>
      </c>
      <c r="B89" s="2174">
        <v>73.130645311481516</v>
      </c>
      <c r="C89" s="2175">
        <v>79.736297579519743</v>
      </c>
      <c r="D89" s="2175">
        <v>85.10946638372755</v>
      </c>
      <c r="E89" s="2176">
        <v>69.427312775330392</v>
      </c>
      <c r="F89" s="2177">
        <v>-0.76446803133688945</v>
      </c>
      <c r="G89" s="2178">
        <v>3.6272670419011774</v>
      </c>
      <c r="H89" s="2178">
        <v>2.1556811828291131</v>
      </c>
      <c r="I89" s="2180">
        <v>-3.9517577623813196</v>
      </c>
      <c r="J89" s="2180">
        <v>8.5487214927436099</v>
      </c>
      <c r="K89" s="2181">
        <v>17.268223637650394</v>
      </c>
      <c r="L89" s="2181">
        <v>22.606620936474783</v>
      </c>
      <c r="M89" s="2182">
        <v>3.8784430722264744</v>
      </c>
      <c r="N89" s="2180">
        <v>8.2274367812090503</v>
      </c>
      <c r="O89" s="2181">
        <v>12.786761050214281</v>
      </c>
      <c r="P89" s="2183">
        <v>13.892352258840916</v>
      </c>
      <c r="Q89" s="2184">
        <v>5.5624277456647491</v>
      </c>
      <c r="R89" s="2185"/>
      <c r="S89" s="910"/>
    </row>
    <row r="90" spans="1:19" ht="15.75" customHeight="1">
      <c r="A90" s="2173">
        <v>39083</v>
      </c>
      <c r="B90" s="2174">
        <v>72.818698202812186</v>
      </c>
      <c r="C90" s="2175">
        <v>82.286704200952784</v>
      </c>
      <c r="D90" s="2175">
        <v>81.051705398271295</v>
      </c>
      <c r="E90" s="2176">
        <v>67.053095293299322</v>
      </c>
      <c r="F90" s="2177">
        <v>-0.42656140574266033</v>
      </c>
      <c r="G90" s="2178">
        <v>3.1985515992758025</v>
      </c>
      <c r="H90" s="2178">
        <v>-4.7676964242276938</v>
      </c>
      <c r="I90" s="2180">
        <v>-3.4197168047021052</v>
      </c>
      <c r="J90" s="2180">
        <v>7.973765964791184</v>
      </c>
      <c r="K90" s="2181">
        <v>19.338404633959101</v>
      </c>
      <c r="L90" s="2181">
        <v>13.150289017341038</v>
      </c>
      <c r="M90" s="2182">
        <v>-0.13122453208094953</v>
      </c>
      <c r="N90" s="2180">
        <v>8.0195005151405496</v>
      </c>
      <c r="O90" s="2181">
        <v>14.030658888895459</v>
      </c>
      <c r="P90" s="2183">
        <v>13.997381024105664</v>
      </c>
      <c r="Q90" s="2184">
        <v>4.4310747129066499</v>
      </c>
      <c r="R90" s="2185"/>
      <c r="S90" s="910"/>
    </row>
    <row r="91" spans="1:19" ht="15.75" customHeight="1">
      <c r="A91" s="2173">
        <v>39114</v>
      </c>
      <c r="B91" s="2174">
        <v>73.377409442219943</v>
      </c>
      <c r="C91" s="2175">
        <v>80.409989894615279</v>
      </c>
      <c r="D91" s="2175">
        <v>79.809533668029601</v>
      </c>
      <c r="E91" s="2176">
        <v>69.139809877115681</v>
      </c>
      <c r="F91" s="2177">
        <v>0.76726342710995254</v>
      </c>
      <c r="G91" s="2178">
        <v>-2.2807017543859445</v>
      </c>
      <c r="H91" s="2178">
        <v>-1.5325670498084207</v>
      </c>
      <c r="I91" s="2180">
        <v>3.1120331950207287</v>
      </c>
      <c r="J91" s="2180">
        <v>7.079766272591371</v>
      </c>
      <c r="K91" s="2181">
        <v>11.02252342037076</v>
      </c>
      <c r="L91" s="2181">
        <v>8.9752650176678515</v>
      </c>
      <c r="M91" s="2182">
        <v>3.3192432956828952</v>
      </c>
      <c r="N91" s="2180">
        <v>7.7269976823574069</v>
      </c>
      <c r="O91" s="2181">
        <v>13.998573483156591</v>
      </c>
      <c r="P91" s="2183">
        <v>13.726601000225386</v>
      </c>
      <c r="Q91" s="2184">
        <v>3.8898472433438513</v>
      </c>
      <c r="R91" s="2185"/>
      <c r="S91" s="910"/>
    </row>
    <row r="92" spans="1:19" ht="15.75" customHeight="1">
      <c r="A92" s="2173">
        <v>39142</v>
      </c>
      <c r="B92" s="2174">
        <v>74.122357761430294</v>
      </c>
      <c r="C92" s="2175">
        <v>81.805495404455996</v>
      </c>
      <c r="D92" s="2175">
        <v>81.87981988509911</v>
      </c>
      <c r="E92" s="2176">
        <v>69.603524229074893</v>
      </c>
      <c r="F92" s="2177">
        <v>1.0152284263959359</v>
      </c>
      <c r="G92" s="2178">
        <v>1.7354877318970665</v>
      </c>
      <c r="H92" s="2178">
        <v>2.5940337224383825</v>
      </c>
      <c r="I92" s="2180">
        <v>0.6706908115359056</v>
      </c>
      <c r="J92" s="2180">
        <v>5.2492397196879352</v>
      </c>
      <c r="K92" s="2181">
        <v>8.8766491610093681</v>
      </c>
      <c r="L92" s="2181">
        <v>10.228539576365648</v>
      </c>
      <c r="M92" s="2182">
        <v>1.7144406044589147</v>
      </c>
      <c r="N92" s="2180">
        <v>7.185964039071763</v>
      </c>
      <c r="O92" s="2181">
        <v>13.357500750421394</v>
      </c>
      <c r="P92" s="2183">
        <v>13.566544146493058</v>
      </c>
      <c r="Q92" s="2184">
        <v>3.3001087452599904</v>
      </c>
      <c r="R92" s="2185"/>
      <c r="S92" s="910"/>
    </row>
    <row r="93" spans="1:19" ht="15.75" customHeight="1">
      <c r="A93" s="2173">
        <v>39173</v>
      </c>
      <c r="B93" s="2174">
        <v>75.006983890492592</v>
      </c>
      <c r="C93" s="2175">
        <v>82.479187719551518</v>
      </c>
      <c r="D93" s="2175">
        <v>81.828062729672368</v>
      </c>
      <c r="E93" s="2176">
        <v>70.206352886621843</v>
      </c>
      <c r="F93" s="2177">
        <v>1.1934673366834119</v>
      </c>
      <c r="G93" s="2178">
        <v>0.82352941176471006</v>
      </c>
      <c r="H93" s="2178">
        <v>-6.3211125158034065E-2</v>
      </c>
      <c r="I93" s="2180">
        <v>0.86608927381746525</v>
      </c>
      <c r="J93" s="2180">
        <v>4.2246231480882273</v>
      </c>
      <c r="K93" s="2181">
        <v>5.3731710315996679</v>
      </c>
      <c r="L93" s="2181">
        <v>6.4861588199636202</v>
      </c>
      <c r="M93" s="2182">
        <v>2.0628286369151994</v>
      </c>
      <c r="N93" s="2180">
        <v>6.5160647069367741</v>
      </c>
      <c r="O93" s="2181">
        <v>12.358590519156493</v>
      </c>
      <c r="P93" s="2183">
        <v>13.10536199122086</v>
      </c>
      <c r="Q93" s="2184">
        <v>2.7178199269505257</v>
      </c>
      <c r="R93" s="2185"/>
      <c r="S93" s="910"/>
    </row>
    <row r="94" spans="1:19" ht="15.75" customHeight="1">
      <c r="A94" s="2173">
        <v>39203</v>
      </c>
      <c r="B94" s="2174">
        <v>75.360834342117528</v>
      </c>
      <c r="C94" s="2175">
        <v>82.970020691978235</v>
      </c>
      <c r="D94" s="2175">
        <v>81.703845556648218</v>
      </c>
      <c r="E94" s="2176">
        <v>70.45212149316022</v>
      </c>
      <c r="F94" s="2177">
        <v>0.47175667287402234</v>
      </c>
      <c r="G94" s="2178">
        <v>0.59509918319717769</v>
      </c>
      <c r="H94" s="2178">
        <v>-0.15180265654646519</v>
      </c>
      <c r="I94" s="2180">
        <v>0.35006605019816561</v>
      </c>
      <c r="J94" s="2180">
        <v>4.635076604822558</v>
      </c>
      <c r="K94" s="2181">
        <v>4.6364850103167754</v>
      </c>
      <c r="L94" s="2181">
        <v>2.7266219821696041</v>
      </c>
      <c r="M94" s="2182">
        <v>2.3649103894354084</v>
      </c>
      <c r="N94" s="2180">
        <v>6.0409768671807456</v>
      </c>
      <c r="O94" s="2181">
        <v>11.467381208378598</v>
      </c>
      <c r="P94" s="2183">
        <v>12.133438241331746</v>
      </c>
      <c r="Q94" s="2184">
        <v>2.2399173158778041</v>
      </c>
      <c r="R94" s="2185"/>
      <c r="S94" s="910"/>
    </row>
    <row r="95" spans="1:19" ht="15.75" customHeight="1">
      <c r="A95" s="2173">
        <v>39234</v>
      </c>
      <c r="B95" s="2174">
        <v>76.506192382903436</v>
      </c>
      <c r="C95" s="2175">
        <v>84.846734998315767</v>
      </c>
      <c r="D95" s="2175">
        <v>81.87981988509911</v>
      </c>
      <c r="E95" s="2176">
        <v>71.574310224901467</v>
      </c>
      <c r="F95" s="2177">
        <v>1.5198319535400913</v>
      </c>
      <c r="G95" s="2178">
        <v>2.2619185709314564</v>
      </c>
      <c r="H95" s="2178">
        <v>0.21538071709106532</v>
      </c>
      <c r="I95" s="2180">
        <v>1.5928388073454869</v>
      </c>
      <c r="J95" s="2180">
        <v>6.431763715266527</v>
      </c>
      <c r="K95" s="2181">
        <v>9.63810471334412</v>
      </c>
      <c r="L95" s="2181">
        <v>-0.30877812086458789</v>
      </c>
      <c r="M95" s="2182">
        <v>3.2027280021396081</v>
      </c>
      <c r="N95" s="2180">
        <v>5.8820607906761211</v>
      </c>
      <c r="O95" s="2181">
        <v>11.13375767802151</v>
      </c>
      <c r="P95" s="2183">
        <v>10.827265549609592</v>
      </c>
      <c r="Q95" s="2184">
        <v>2.0078411422188651</v>
      </c>
      <c r="R95" s="2185"/>
      <c r="S95" s="910"/>
    </row>
    <row r="96" spans="1:19" ht="15.75" customHeight="1">
      <c r="A96" s="2173">
        <v>39264</v>
      </c>
      <c r="B96" s="2174">
        <v>76.855386907533287</v>
      </c>
      <c r="C96" s="2175">
        <v>85.327943794812569</v>
      </c>
      <c r="D96" s="2175">
        <v>82.164484239946162</v>
      </c>
      <c r="E96" s="2176">
        <v>71.731973104567587</v>
      </c>
      <c r="F96" s="2177">
        <v>0.45642648490749593</v>
      </c>
      <c r="G96" s="2178">
        <v>0.56715063520871922</v>
      </c>
      <c r="H96" s="2178">
        <v>0.34766118836915894</v>
      </c>
      <c r="I96" s="2180">
        <v>0.2202785876255291</v>
      </c>
      <c r="J96" s="2180">
        <v>4.8329734535755193</v>
      </c>
      <c r="K96" s="2181">
        <v>9.9318040917544721</v>
      </c>
      <c r="L96" s="2181">
        <v>-0.4202734914063484</v>
      </c>
      <c r="M96" s="2182">
        <v>1.1244034778061121</v>
      </c>
      <c r="N96" s="2180">
        <v>6.0334340648755074</v>
      </c>
      <c r="O96" s="2181">
        <v>10.834651048754566</v>
      </c>
      <c r="P96" s="2183">
        <v>9.4413856455349361</v>
      </c>
      <c r="Q96" s="2184">
        <v>2.4348839144545167</v>
      </c>
      <c r="R96" s="2185"/>
      <c r="S96" s="910"/>
    </row>
    <row r="97" spans="1:19" ht="15.75" customHeight="1">
      <c r="A97" s="2173">
        <v>39295</v>
      </c>
      <c r="B97" s="2174">
        <v>78.857435515411126</v>
      </c>
      <c r="C97" s="2175">
        <v>86.680140512968578</v>
      </c>
      <c r="D97" s="2175">
        <v>83.903524662284568</v>
      </c>
      <c r="E97" s="2176">
        <v>73.85114769302109</v>
      </c>
      <c r="F97" s="2177">
        <v>2.6049554734355382</v>
      </c>
      <c r="G97" s="2178">
        <v>1.5847056169636886</v>
      </c>
      <c r="H97" s="2178">
        <v>2.1165354330708936</v>
      </c>
      <c r="I97" s="2180">
        <v>2.9542956881504949</v>
      </c>
      <c r="J97" s="2180">
        <v>4.2084538239094371</v>
      </c>
      <c r="K97" s="2181">
        <v>11.232555267382978</v>
      </c>
      <c r="L97" s="2181">
        <v>5.6228824602554397</v>
      </c>
      <c r="M97" s="2182">
        <v>-1.1728203537077349</v>
      </c>
      <c r="N97" s="2180">
        <v>6.0672233866277452</v>
      </c>
      <c r="O97" s="2181">
        <v>10.58839553255244</v>
      </c>
      <c r="P97" s="2183">
        <v>8.9136904761904674</v>
      </c>
      <c r="Q97" s="2184">
        <v>2.5433622414943358</v>
      </c>
      <c r="R97" s="2185"/>
      <c r="S97" s="910"/>
    </row>
    <row r="98" spans="1:19" ht="15.75" customHeight="1">
      <c r="A98" s="2173">
        <v>39326</v>
      </c>
      <c r="B98" s="2174">
        <v>79.253189309991626</v>
      </c>
      <c r="C98" s="2175">
        <v>85.414561378182</v>
      </c>
      <c r="D98" s="2175">
        <v>83.215154495108948</v>
      </c>
      <c r="E98" s="2176">
        <v>75.506607929515425</v>
      </c>
      <c r="F98" s="2177">
        <v>0.50185983350061747</v>
      </c>
      <c r="G98" s="2178">
        <v>-1.4600566257702638</v>
      </c>
      <c r="H98" s="2178">
        <v>-0.82043057183395263</v>
      </c>
      <c r="I98" s="2180">
        <v>2.2416174808489444</v>
      </c>
      <c r="J98" s="2180">
        <v>4.1164597223071695</v>
      </c>
      <c r="K98" s="2181">
        <v>10.488639900404607</v>
      </c>
      <c r="L98" s="2181">
        <v>3.662153449387489</v>
      </c>
      <c r="M98" s="2182">
        <v>-0.7920550782915825</v>
      </c>
      <c r="N98" s="2180">
        <v>5.8776334461303463</v>
      </c>
      <c r="O98" s="2181">
        <v>10.580429743850161</v>
      </c>
      <c r="P98" s="2183">
        <v>8.285581363682752</v>
      </c>
      <c r="Q98" s="2184">
        <v>2.0908335641096869</v>
      </c>
      <c r="R98" s="2185"/>
      <c r="S98" s="910"/>
    </row>
    <row r="99" spans="1:19" ht="15.75" customHeight="1">
      <c r="A99" s="2173">
        <v>39356</v>
      </c>
      <c r="B99" s="2174">
        <v>77.595679299748582</v>
      </c>
      <c r="C99" s="2175">
        <v>84.1056734517107</v>
      </c>
      <c r="D99" s="2175">
        <v>81.232855442264878</v>
      </c>
      <c r="E99" s="2176">
        <v>73.85114769302109</v>
      </c>
      <c r="F99" s="2177">
        <v>-2.0914111150276256</v>
      </c>
      <c r="G99" s="2178">
        <v>-1.5323943661971811</v>
      </c>
      <c r="H99" s="2178">
        <v>-2.3821370817265972</v>
      </c>
      <c r="I99" s="2180">
        <v>-2.1924706749370699</v>
      </c>
      <c r="J99" s="2180">
        <v>4.554579673776658</v>
      </c>
      <c r="K99" s="2181">
        <v>10.683300614273989</v>
      </c>
      <c r="L99" s="2181">
        <v>-0.92165898617511743</v>
      </c>
      <c r="M99" s="2182">
        <v>-8.1560951126164127E-2</v>
      </c>
      <c r="N99" s="2180">
        <v>5.7429130009775093</v>
      </c>
      <c r="O99" s="2181">
        <v>10.711296622172611</v>
      </c>
      <c r="P99" s="2183">
        <v>7.0908764206459409</v>
      </c>
      <c r="Q99" s="2184">
        <v>1.6804033850805098</v>
      </c>
      <c r="R99" s="2185"/>
      <c r="S99" s="910"/>
    </row>
    <row r="100" spans="1:19" ht="15.75" customHeight="1">
      <c r="A100" s="2173">
        <v>39387</v>
      </c>
      <c r="B100" s="2174">
        <v>77.497904832852214</v>
      </c>
      <c r="C100" s="2175">
        <v>82.609114094605644</v>
      </c>
      <c r="D100" s="2175">
        <v>79.700843641633455</v>
      </c>
      <c r="E100" s="2176">
        <v>74.583816369116633</v>
      </c>
      <c r="F100" s="2177">
        <v>-0.12600504020161907</v>
      </c>
      <c r="G100" s="2178">
        <v>-1.7793797917381937</v>
      </c>
      <c r="H100" s="2178">
        <v>-1.8859509397897227</v>
      </c>
      <c r="I100" s="2180">
        <v>0.99208840889113503</v>
      </c>
      <c r="J100" s="2180">
        <v>5.1617386909274359</v>
      </c>
      <c r="K100" s="2181">
        <v>7.3608505315822441</v>
      </c>
      <c r="L100" s="2181">
        <v>-4.3362117164688954</v>
      </c>
      <c r="M100" s="2182">
        <v>3.1819348216576913</v>
      </c>
      <c r="N100" s="2180">
        <v>5.533246977547492</v>
      </c>
      <c r="O100" s="2181">
        <v>10.320008505209444</v>
      </c>
      <c r="P100" s="2183">
        <v>5.2294060639623439</v>
      </c>
      <c r="Q100" s="2184">
        <v>1.5071623165480617</v>
      </c>
      <c r="R100" s="2185"/>
      <c r="S100" s="910"/>
    </row>
    <row r="101" spans="1:19" ht="15.75" customHeight="1" thickBot="1">
      <c r="A101" s="2173">
        <v>39417</v>
      </c>
      <c r="B101" s="2174">
        <v>77.930906043393236</v>
      </c>
      <c r="C101" s="2175">
        <v>82.628362446465516</v>
      </c>
      <c r="D101" s="2175">
        <v>79.555923606438597</v>
      </c>
      <c r="E101" s="2176">
        <v>75.140273591467661</v>
      </c>
      <c r="F101" s="2177">
        <v>0.55872634424751766</v>
      </c>
      <c r="G101" s="2178">
        <v>2.330051843652825E-2</v>
      </c>
      <c r="H101" s="2178">
        <v>-0.18182998896031677</v>
      </c>
      <c r="I101" s="2180">
        <v>0.74608306391444046</v>
      </c>
      <c r="J101" s="2180">
        <v>6.5639523779206712</v>
      </c>
      <c r="K101" s="2181">
        <v>3.6270368135184157</v>
      </c>
      <c r="L101" s="2181">
        <v>-6.5251763561177256</v>
      </c>
      <c r="M101" s="2182">
        <v>8.2286935613144578</v>
      </c>
      <c r="N101" s="2180">
        <v>5.3861042157014936</v>
      </c>
      <c r="O101" s="2181">
        <v>9.2228169605373438</v>
      </c>
      <c r="P101" s="2183">
        <v>2.9072965627672005</v>
      </c>
      <c r="Q101" s="2184">
        <v>1.8710677187430065</v>
      </c>
      <c r="R101" s="2185"/>
      <c r="S101" s="910"/>
    </row>
    <row r="102" spans="1:19" ht="15.75" customHeight="1">
      <c r="A102" s="2173">
        <v>39448</v>
      </c>
      <c r="B102" s="2174">
        <v>79.057640376198904</v>
      </c>
      <c r="C102" s="2175">
        <v>84.379962465713859</v>
      </c>
      <c r="D102" s="2175">
        <v>82.211065679830227</v>
      </c>
      <c r="E102" s="2176">
        <v>75.534430790632968</v>
      </c>
      <c r="F102" s="2177">
        <v>1.4458119249611769</v>
      </c>
      <c r="G102" s="2178">
        <v>2.1198532409294728</v>
      </c>
      <c r="H102" s="2178">
        <v>3.3374536464771012</v>
      </c>
      <c r="I102" s="2179">
        <v>0.52456183658355826</v>
      </c>
      <c r="J102" s="2180">
        <v>8.5677749360613831</v>
      </c>
      <c r="K102" s="2181">
        <v>2.5438596491228083</v>
      </c>
      <c r="L102" s="2181">
        <v>1.4303959131545412</v>
      </c>
      <c r="M102" s="2182">
        <v>12.648686030428763</v>
      </c>
      <c r="N102" s="2180">
        <v>5.4515324608892541</v>
      </c>
      <c r="O102" s="2181">
        <v>7.8823365109578845</v>
      </c>
      <c r="P102" s="2183">
        <v>2.0180448370517623</v>
      </c>
      <c r="Q102" s="2184">
        <v>2.8832884274167441</v>
      </c>
      <c r="R102" s="2185"/>
      <c r="S102" s="910"/>
    </row>
    <row r="103" spans="1:19" ht="15.75" customHeight="1">
      <c r="A103" s="2173">
        <v>39479</v>
      </c>
      <c r="B103" s="2174">
        <v>79.267157090976809</v>
      </c>
      <c r="C103" s="2175">
        <v>85.544487753236126</v>
      </c>
      <c r="D103" s="2175">
        <v>84.917964908648614</v>
      </c>
      <c r="E103" s="2176">
        <v>75.154185022026425</v>
      </c>
      <c r="F103" s="2177">
        <v>0.26501766784451775</v>
      </c>
      <c r="G103" s="2178">
        <v>1.3800969489592489</v>
      </c>
      <c r="H103" s="2178">
        <v>3.2926215059179071</v>
      </c>
      <c r="I103" s="2187">
        <v>-0.50340720731783506</v>
      </c>
      <c r="J103" s="2180">
        <v>8.0266497461928878</v>
      </c>
      <c r="K103" s="2181">
        <v>6.385397965290224</v>
      </c>
      <c r="L103" s="2181">
        <v>6.4007782101167265</v>
      </c>
      <c r="M103" s="2182">
        <v>8.6988598256204028</v>
      </c>
      <c r="N103" s="2180">
        <v>5.5395996057526276</v>
      </c>
      <c r="O103" s="2181">
        <v>7.511667264987949</v>
      </c>
      <c r="P103" s="2183">
        <v>1.8527346449059079</v>
      </c>
      <c r="Q103" s="2184">
        <v>3.3225367729391024</v>
      </c>
      <c r="R103" s="2185"/>
      <c r="S103" s="910"/>
    </row>
    <row r="104" spans="1:19" ht="15.75" customHeight="1">
      <c r="A104" s="2173">
        <v>39508</v>
      </c>
      <c r="B104" s="2174">
        <v>79.886395381320426</v>
      </c>
      <c r="C104" s="2175">
        <v>82.243395409268089</v>
      </c>
      <c r="D104" s="2175">
        <v>80.767041043424257</v>
      </c>
      <c r="E104" s="2176">
        <v>78.242522606074644</v>
      </c>
      <c r="F104" s="2177">
        <v>0.78120411160060144</v>
      </c>
      <c r="G104" s="2178">
        <v>-3.8589188276987016</v>
      </c>
      <c r="H104" s="2178">
        <v>-4.888157493752658</v>
      </c>
      <c r="I104" s="2187">
        <v>4.1093354723267623</v>
      </c>
      <c r="J104" s="2180">
        <v>7.7763819095477515</v>
      </c>
      <c r="K104" s="2181">
        <v>0.53529411764705515</v>
      </c>
      <c r="L104" s="2181">
        <v>-1.3590391908975903</v>
      </c>
      <c r="M104" s="2182">
        <v>12.411725516322434</v>
      </c>
      <c r="N104" s="2180">
        <v>5.7506807100492097</v>
      </c>
      <c r="O104" s="2181">
        <v>6.7992015317554149</v>
      </c>
      <c r="P104" s="2183">
        <v>0.943852469906731</v>
      </c>
      <c r="Q104" s="2184">
        <v>4.1961207836977366</v>
      </c>
      <c r="R104" s="2185"/>
      <c r="S104" s="910"/>
    </row>
    <row r="105" spans="1:19" ht="15.75" customHeight="1">
      <c r="A105" s="2173">
        <v>39539</v>
      </c>
      <c r="B105" s="2174">
        <v>81.134183815997758</v>
      </c>
      <c r="C105" s="2175">
        <v>83.465665752369944</v>
      </c>
      <c r="D105" s="2175">
        <v>83.013301588944671</v>
      </c>
      <c r="E105" s="2176">
        <v>79.434268490609782</v>
      </c>
      <c r="F105" s="2177">
        <v>1.5619536076465721</v>
      </c>
      <c r="G105" s="2178">
        <v>1.486162307647291</v>
      </c>
      <c r="H105" s="2178">
        <v>2.7811598846523538</v>
      </c>
      <c r="I105" s="2187">
        <v>1.5231434836721576</v>
      </c>
      <c r="J105" s="2180">
        <v>8.1688392302917521</v>
      </c>
      <c r="K105" s="2181">
        <v>1.1960326721119969</v>
      </c>
      <c r="L105" s="2181">
        <v>1.4484503478811064</v>
      </c>
      <c r="M105" s="2182">
        <v>13.143989431968279</v>
      </c>
      <c r="N105" s="2180">
        <v>6.0795851935991294</v>
      </c>
      <c r="O105" s="2181">
        <v>6.4299112801013933</v>
      </c>
      <c r="P105" s="2183">
        <v>0.55094962142040405</v>
      </c>
      <c r="Q105" s="2184">
        <v>5.1061304058984689</v>
      </c>
      <c r="R105" s="2185"/>
      <c r="S105" s="910"/>
    </row>
    <row r="106" spans="1:19" ht="15.75" customHeight="1">
      <c r="A106" s="2173">
        <v>39569</v>
      </c>
      <c r="B106" s="2174">
        <v>82.670639724369124</v>
      </c>
      <c r="C106" s="2175">
        <v>85.717722919974975</v>
      </c>
      <c r="D106" s="2175">
        <v>84.752342011283048</v>
      </c>
      <c r="E106" s="2176">
        <v>80.783677254811039</v>
      </c>
      <c r="F106" s="2177">
        <v>1.8937220245610149</v>
      </c>
      <c r="G106" s="2178">
        <v>2.6981839146728248</v>
      </c>
      <c r="H106" s="2178">
        <v>2.0948936966144913</v>
      </c>
      <c r="I106" s="2187">
        <v>1.6987740805604261</v>
      </c>
      <c r="J106" s="2180">
        <v>9.6997405164957087</v>
      </c>
      <c r="K106" s="2181">
        <v>3.3116807794919509</v>
      </c>
      <c r="L106" s="2181">
        <v>3.7311541872544893</v>
      </c>
      <c r="M106" s="2182">
        <v>14.66464819324689</v>
      </c>
      <c r="N106" s="2180">
        <v>6.5036305912677506</v>
      </c>
      <c r="O106" s="2181">
        <v>6.307634813700048</v>
      </c>
      <c r="P106" s="2183">
        <v>0.6394192469413954</v>
      </c>
      <c r="Q106" s="2184">
        <v>6.1165370421700942</v>
      </c>
      <c r="R106" s="2185"/>
      <c r="S106" s="910"/>
    </row>
    <row r="107" spans="1:19" ht="15.75" customHeight="1">
      <c r="A107" s="2173">
        <v>39600</v>
      </c>
      <c r="B107" s="2174">
        <v>85.724927833131588</v>
      </c>
      <c r="C107" s="2175">
        <v>87.873538328280645</v>
      </c>
      <c r="D107" s="2175">
        <v>88.385694322240056</v>
      </c>
      <c r="E107" s="2176">
        <v>84.498029214004163</v>
      </c>
      <c r="F107" s="2177">
        <v>3.6945257940977854</v>
      </c>
      <c r="G107" s="2178">
        <v>2.5150171223263982</v>
      </c>
      <c r="H107" s="2178">
        <v>4.2870229007633753</v>
      </c>
      <c r="I107" s="2187">
        <v>4.5978990873084058</v>
      </c>
      <c r="J107" s="2180">
        <v>12.049659201557958</v>
      </c>
      <c r="K107" s="2181">
        <v>3.5673774954628072</v>
      </c>
      <c r="L107" s="2181">
        <v>7.9456384323641061</v>
      </c>
      <c r="M107" s="2182">
        <v>18.056365403304156</v>
      </c>
      <c r="N107" s="2180">
        <v>6.9843801304001261</v>
      </c>
      <c r="O107" s="2181">
        <v>5.7971377603174972</v>
      </c>
      <c r="P107" s="2183">
        <v>1.3287739184582548</v>
      </c>
      <c r="Q107" s="2184">
        <v>7.3517932260722887</v>
      </c>
      <c r="R107" s="2185"/>
      <c r="S107" s="910"/>
    </row>
    <row r="108" spans="1:19" ht="15.75" customHeight="1">
      <c r="A108" s="2173">
        <v>39630</v>
      </c>
      <c r="B108" s="2174">
        <v>87.577986777167325</v>
      </c>
      <c r="C108" s="2175">
        <v>89.389346037245559</v>
      </c>
      <c r="D108" s="2175">
        <v>87.604161275296306</v>
      </c>
      <c r="E108" s="2176">
        <v>86.709946672849526</v>
      </c>
      <c r="F108" s="2177">
        <v>2.1616337171409725</v>
      </c>
      <c r="G108" s="2178">
        <v>1.7249876786594314</v>
      </c>
      <c r="H108" s="2178">
        <v>-0.88423025121508658</v>
      </c>
      <c r="I108" s="2187">
        <v>2.617714850181116</v>
      </c>
      <c r="J108" s="2180">
        <v>13.951656872841809</v>
      </c>
      <c r="K108" s="2181">
        <v>4.7597563726595951</v>
      </c>
      <c r="L108" s="2181">
        <v>6.6204724409448801</v>
      </c>
      <c r="M108" s="2182">
        <v>20.880470618656673</v>
      </c>
      <c r="N108" s="2180">
        <v>7.7572781261680461</v>
      </c>
      <c r="O108" s="2181">
        <v>5.3741685970790485</v>
      </c>
      <c r="P108" s="2183">
        <v>1.9194324054669092</v>
      </c>
      <c r="Q108" s="2184">
        <v>9.0011048287515649</v>
      </c>
      <c r="R108" s="2185"/>
      <c r="S108" s="910"/>
    </row>
    <row r="109" spans="1:19" ht="15.75" customHeight="1">
      <c r="A109" s="2173">
        <v>39661</v>
      </c>
      <c r="B109" s="2174">
        <v>88.602290716081583</v>
      </c>
      <c r="C109" s="2175">
        <v>90.029353736586302</v>
      </c>
      <c r="D109" s="2175">
        <v>89.436364577402827</v>
      </c>
      <c r="E109" s="2176">
        <v>87.716206816600973</v>
      </c>
      <c r="F109" s="2177">
        <v>1.169590643274887</v>
      </c>
      <c r="G109" s="2178">
        <v>0.71597760551249223</v>
      </c>
      <c r="H109" s="2178">
        <v>2.0914569301666148</v>
      </c>
      <c r="I109" s="2187">
        <v>1.160489865768227</v>
      </c>
      <c r="J109" s="2180">
        <v>12.357560370785862</v>
      </c>
      <c r="K109" s="2181">
        <v>3.8638760894909296</v>
      </c>
      <c r="L109" s="2181">
        <v>6.5942878292517264</v>
      </c>
      <c r="M109" s="2182">
        <v>18.774331282180086</v>
      </c>
      <c r="N109" s="2180">
        <v>8.4586893997392849</v>
      </c>
      <c r="O109" s="2181">
        <v>4.7727664605759372</v>
      </c>
      <c r="P109" s="2183">
        <v>2.0189811554752133</v>
      </c>
      <c r="Q109" s="2184">
        <v>10.733783307581817</v>
      </c>
      <c r="R109" s="2185"/>
      <c r="S109" s="910"/>
    </row>
    <row r="110" spans="1:19" ht="15.75" customHeight="1">
      <c r="A110" s="2173">
        <v>39692</v>
      </c>
      <c r="B110" s="2174">
        <v>89.57537945805008</v>
      </c>
      <c r="C110" s="2175">
        <v>91.309369135267787</v>
      </c>
      <c r="D110" s="2175">
        <v>90.150613322291804</v>
      </c>
      <c r="E110" s="2176">
        <v>88.45351263621609</v>
      </c>
      <c r="F110" s="2177">
        <v>1.0982658959537162</v>
      </c>
      <c r="G110" s="2178">
        <v>1.4217756160136901</v>
      </c>
      <c r="H110" s="2178">
        <v>0.79861111111110006</v>
      </c>
      <c r="I110" s="2187">
        <v>0.84055825755973501</v>
      </c>
      <c r="J110" s="2180">
        <v>13.024321466337653</v>
      </c>
      <c r="K110" s="2181">
        <v>6.9014084507042099</v>
      </c>
      <c r="L110" s="2181">
        <v>8.3343699465107619</v>
      </c>
      <c r="M110" s="2182">
        <v>17.146717435362021</v>
      </c>
      <c r="N110" s="2180">
        <v>9.2252653500971746</v>
      </c>
      <c r="O110" s="2181">
        <v>4.5087213563297439</v>
      </c>
      <c r="P110" s="2183">
        <v>2.4174534480410079</v>
      </c>
      <c r="Q110" s="2184">
        <v>12.326597043265977</v>
      </c>
      <c r="R110" s="2185"/>
      <c r="S110" s="910"/>
    </row>
    <row r="111" spans="1:19" ht="15.75" customHeight="1">
      <c r="A111" s="2173">
        <v>39722</v>
      </c>
      <c r="B111" s="2174">
        <v>89.035291926622591</v>
      </c>
      <c r="C111" s="2175">
        <v>90.765603195226404</v>
      </c>
      <c r="D111" s="2175">
        <v>90.502561979193629</v>
      </c>
      <c r="E111" s="2176">
        <v>88.017621145374449</v>
      </c>
      <c r="F111" s="2177">
        <v>-0.60294194084930552</v>
      </c>
      <c r="G111" s="2178">
        <v>-0.59552042160737528</v>
      </c>
      <c r="H111" s="2178">
        <v>0.39040073487197446</v>
      </c>
      <c r="I111" s="2187">
        <v>-0.49279161205765831</v>
      </c>
      <c r="J111" s="2180">
        <v>14.742589703588152</v>
      </c>
      <c r="K111" s="2181">
        <v>7.9185261471564274</v>
      </c>
      <c r="L111" s="2181">
        <v>11.411277476903493</v>
      </c>
      <c r="M111" s="2182">
        <v>19.182468918749223</v>
      </c>
      <c r="N111" s="2180">
        <v>10.079860308656237</v>
      </c>
      <c r="O111" s="2181">
        <v>4.3250289546756306</v>
      </c>
      <c r="P111" s="2183">
        <v>3.4349503974496232</v>
      </c>
      <c r="Q111" s="2184">
        <v>13.992035244585296</v>
      </c>
      <c r="R111" s="2185"/>
      <c r="S111" s="910"/>
    </row>
    <row r="112" spans="1:19" ht="15.75" customHeight="1">
      <c r="A112" s="2173">
        <v>39753</v>
      </c>
      <c r="B112" s="2174">
        <v>88.993388583666999</v>
      </c>
      <c r="C112" s="2175">
        <v>90.33251527837929</v>
      </c>
      <c r="D112" s="2175">
        <v>90.098856166865076</v>
      </c>
      <c r="E112" s="2176">
        <v>88.11963830280547</v>
      </c>
      <c r="F112" s="2177">
        <v>-4.7063745228271614E-2</v>
      </c>
      <c r="G112" s="2178">
        <v>-0.47714982504504633</v>
      </c>
      <c r="H112" s="2178">
        <v>-0.44607114262838365</v>
      </c>
      <c r="I112" s="2187">
        <v>0.11590537906327825</v>
      </c>
      <c r="J112" s="2180">
        <v>14.833283268248735</v>
      </c>
      <c r="K112" s="2181">
        <v>9.3493330226597635</v>
      </c>
      <c r="L112" s="2181">
        <v>13.046301707903126</v>
      </c>
      <c r="M112" s="2182">
        <v>18.148470529718949</v>
      </c>
      <c r="N112" s="2180">
        <v>10.882617678947696</v>
      </c>
      <c r="O112" s="2181">
        <v>4.5067314271396839</v>
      </c>
      <c r="P112" s="2183">
        <v>4.8721700049469128</v>
      </c>
      <c r="Q112" s="2184">
        <v>15.265572918921279</v>
      </c>
      <c r="R112" s="2185"/>
      <c r="S112" s="910"/>
    </row>
    <row r="113" spans="1:29" ht="15.75" customHeight="1">
      <c r="A113" s="2173">
        <v>39783</v>
      </c>
      <c r="B113" s="2174">
        <v>89.663842070956335</v>
      </c>
      <c r="C113" s="2175">
        <v>91.237187815793263</v>
      </c>
      <c r="D113" s="2175">
        <v>91.724030847264629</v>
      </c>
      <c r="E113" s="2176">
        <v>88.643635520519354</v>
      </c>
      <c r="F113" s="2177">
        <v>0.75337448990271128</v>
      </c>
      <c r="G113" s="2178">
        <v>1.0014915832090168</v>
      </c>
      <c r="H113" s="2178">
        <v>1.8037683823529278</v>
      </c>
      <c r="I113" s="2187">
        <v>0.59464295111297361</v>
      </c>
      <c r="J113" s="2180">
        <v>15.055562193810502</v>
      </c>
      <c r="K113" s="2181">
        <v>10.418729252809953</v>
      </c>
      <c r="L113" s="2181">
        <v>15.29503610695464</v>
      </c>
      <c r="M113" s="2182">
        <v>17.970871389780285</v>
      </c>
      <c r="N113" s="2180">
        <v>11.583054796680983</v>
      </c>
      <c r="O113" s="2181">
        <v>5.0645014053378787</v>
      </c>
      <c r="P113" s="2183">
        <v>6.7120061393527273</v>
      </c>
      <c r="Q113" s="2184">
        <v>16.067512362932717</v>
      </c>
      <c r="R113" s="2188"/>
      <c r="S113" s="910"/>
      <c r="T113" s="886"/>
      <c r="U113" s="886"/>
    </row>
    <row r="114" spans="1:29" ht="15.75" customHeight="1">
      <c r="A114" s="2173">
        <v>39814</v>
      </c>
      <c r="B114" s="2174">
        <v>90.152714405438118</v>
      </c>
      <c r="C114" s="2175">
        <v>91.140946056493917</v>
      </c>
      <c r="D114" s="2175">
        <v>92.562496765177784</v>
      </c>
      <c r="E114" s="2176">
        <v>89.459772779967523</v>
      </c>
      <c r="F114" s="2177">
        <v>0.54522795721257467</v>
      </c>
      <c r="G114" s="2178">
        <v>-0.10548523206749394</v>
      </c>
      <c r="H114" s="2178">
        <v>0.91411804536734564</v>
      </c>
      <c r="I114" s="2187">
        <v>0.92069470600542047</v>
      </c>
      <c r="J114" s="2180">
        <v>14.034157832744398</v>
      </c>
      <c r="K114" s="2181">
        <v>8.0125463358996569</v>
      </c>
      <c r="L114" s="2181">
        <v>12.591286829513976</v>
      </c>
      <c r="M114" s="2182">
        <v>18.43575418994412</v>
      </c>
      <c r="N114" s="2180">
        <v>12.031651869855423</v>
      </c>
      <c r="O114" s="2181">
        <v>5.5190104041808326</v>
      </c>
      <c r="P114" s="2183">
        <v>7.6429013210409806</v>
      </c>
      <c r="Q114" s="2184">
        <v>16.535990504021413</v>
      </c>
      <c r="R114" s="2188"/>
      <c r="S114" s="910"/>
      <c r="T114" s="886"/>
      <c r="U114" s="886"/>
    </row>
    <row r="115" spans="1:29" ht="15.75" customHeight="1">
      <c r="A115" s="2173">
        <v>39845</v>
      </c>
      <c r="B115" s="2174">
        <v>90.827823819722511</v>
      </c>
      <c r="C115" s="2175">
        <v>91.684711996535299</v>
      </c>
      <c r="D115" s="2175">
        <v>92.645308213860574</v>
      </c>
      <c r="E115" s="2176">
        <v>90.215627173661034</v>
      </c>
      <c r="F115" s="2177">
        <v>0.74885090120334041</v>
      </c>
      <c r="G115" s="2178">
        <v>0.59662090813093016</v>
      </c>
      <c r="H115" s="2178">
        <v>8.9465443972287062E-2</v>
      </c>
      <c r="I115" s="2187">
        <v>0.8449098071739769</v>
      </c>
      <c r="J115" s="2180">
        <v>14.584434654919249</v>
      </c>
      <c r="K115" s="2181">
        <v>7.1778140293637875</v>
      </c>
      <c r="L115" s="2181">
        <v>9.0997744864996832</v>
      </c>
      <c r="M115" s="2182">
        <v>20.040723144320367</v>
      </c>
      <c r="N115" s="2180">
        <v>12.566777795629804</v>
      </c>
      <c r="O115" s="2181">
        <v>5.5906161603151929</v>
      </c>
      <c r="P115" s="2183">
        <v>7.8693283409411316</v>
      </c>
      <c r="Q115" s="2184">
        <v>17.453982216677375</v>
      </c>
      <c r="R115" s="2188"/>
      <c r="S115" s="910"/>
      <c r="T115" s="886"/>
      <c r="U115" s="886"/>
    </row>
    <row r="116" spans="1:29" ht="15.75" customHeight="1">
      <c r="A116" s="2173">
        <v>39873</v>
      </c>
      <c r="B116" s="2174">
        <v>91.363255424154943</v>
      </c>
      <c r="C116" s="2175">
        <v>91.983061450363309</v>
      </c>
      <c r="D116" s="2175">
        <v>93.137001190414566</v>
      </c>
      <c r="E116" s="2176">
        <v>90.94365870623696</v>
      </c>
      <c r="F116" s="2177">
        <v>0.58950174287471668</v>
      </c>
      <c r="G116" s="2178">
        <v>0.32540807221958801</v>
      </c>
      <c r="H116" s="2178">
        <v>0.53072625698322895</v>
      </c>
      <c r="I116" s="2187">
        <v>0.80699049087638741</v>
      </c>
      <c r="J116" s="2180">
        <v>14.366476279286616</v>
      </c>
      <c r="K116" s="2181">
        <v>11.842490199520199</v>
      </c>
      <c r="L116" s="2181">
        <v>15.31560397308553</v>
      </c>
      <c r="M116" s="2182">
        <v>16.233035026373528</v>
      </c>
      <c r="N116" s="2180">
        <v>13.101404149576325</v>
      </c>
      <c r="O116" s="2181">
        <v>6.5098603906011334</v>
      </c>
      <c r="P116" s="2183">
        <v>9.2497143849932559</v>
      </c>
      <c r="Q116" s="2184">
        <v>17.742332316035743</v>
      </c>
      <c r="R116" s="2188"/>
      <c r="S116" s="910"/>
      <c r="T116" s="886"/>
      <c r="U116" s="886"/>
    </row>
    <row r="117" spans="1:29" ht="15.75" customHeight="1">
      <c r="A117" s="2173">
        <v>39904</v>
      </c>
      <c r="B117" s="2174">
        <v>91.898687028587389</v>
      </c>
      <c r="C117" s="2175">
        <v>92.522015302439726</v>
      </c>
      <c r="D117" s="2175">
        <v>94.063454272553187</v>
      </c>
      <c r="E117" s="2176">
        <v>91.620681660097375</v>
      </c>
      <c r="F117" s="2177">
        <v>0.58604698568007052</v>
      </c>
      <c r="G117" s="2178">
        <v>0.58592728223906931</v>
      </c>
      <c r="H117" s="2178">
        <v>0.99472075576549912</v>
      </c>
      <c r="I117" s="2187">
        <v>0.74444217825819692</v>
      </c>
      <c r="J117" s="2180">
        <v>13.267531275106165</v>
      </c>
      <c r="K117" s="2181">
        <v>10.850389161141564</v>
      </c>
      <c r="L117" s="2181">
        <v>13.311303697237989</v>
      </c>
      <c r="M117" s="2182">
        <v>15.341506129597192</v>
      </c>
      <c r="N117" s="2180">
        <v>13.50968164107033</v>
      </c>
      <c r="O117" s="2181">
        <v>7.3023297909332854</v>
      </c>
      <c r="P117" s="2183">
        <v>10.240837145711753</v>
      </c>
      <c r="Q117" s="2184">
        <v>17.889948657904114</v>
      </c>
      <c r="R117" s="2188"/>
      <c r="S117" s="910"/>
      <c r="T117" s="886"/>
      <c r="U117" s="886"/>
    </row>
    <row r="118" spans="1:29" ht="15.75" customHeight="1">
      <c r="A118" s="2173">
        <v>39934</v>
      </c>
      <c r="B118" s="2174">
        <v>93.593444454790955</v>
      </c>
      <c r="C118" s="2175">
        <v>94.186997738318638</v>
      </c>
      <c r="D118" s="2175">
        <v>95.419491744733705</v>
      </c>
      <c r="E118" s="2176">
        <v>93.498724785532104</v>
      </c>
      <c r="F118" s="2177">
        <v>1.8441584760360712</v>
      </c>
      <c r="G118" s="2178">
        <v>1.7995527123316037</v>
      </c>
      <c r="H118" s="2178">
        <v>1.4416198965555083</v>
      </c>
      <c r="I118" s="2187">
        <v>2.04980261160037</v>
      </c>
      <c r="J118" s="2180">
        <v>13.212435233160619</v>
      </c>
      <c r="K118" s="2181">
        <v>9.8804244091393656</v>
      </c>
      <c r="L118" s="2181">
        <v>12.586259541984731</v>
      </c>
      <c r="M118" s="2182">
        <v>15.739624591010838</v>
      </c>
      <c r="N118" s="2180">
        <v>13.787064911555774</v>
      </c>
      <c r="O118" s="2181">
        <v>7.8473568198228634</v>
      </c>
      <c r="P118" s="2183">
        <v>10.980871151557729</v>
      </c>
      <c r="Q118" s="2184">
        <v>17.949059396559221</v>
      </c>
      <c r="R118" s="2188"/>
      <c r="S118" s="910"/>
      <c r="T118" s="886"/>
      <c r="U118" s="886"/>
    </row>
    <row r="119" spans="1:29" ht="15.75" customHeight="1">
      <c r="A119" s="2173">
        <v>39965</v>
      </c>
      <c r="B119" s="2174">
        <v>95.320793369959958</v>
      </c>
      <c r="C119" s="2175">
        <v>95.317838410086139</v>
      </c>
      <c r="D119" s="2175">
        <v>96.625433466176688</v>
      </c>
      <c r="E119" s="2176">
        <v>95.599350799907256</v>
      </c>
      <c r="F119" s="2177">
        <v>1.8455875037309681</v>
      </c>
      <c r="G119" s="2178">
        <v>1.2006335257753307</v>
      </c>
      <c r="H119" s="2178">
        <v>1.2638316337600202</v>
      </c>
      <c r="I119" s="2187">
        <v>2.2466894807320301</v>
      </c>
      <c r="J119" s="2180">
        <v>11.193786660873315</v>
      </c>
      <c r="K119" s="2181">
        <v>8.471606155194138</v>
      </c>
      <c r="L119" s="2181">
        <v>9.3224805293669704</v>
      </c>
      <c r="M119" s="2182">
        <v>13.137965097135336</v>
      </c>
      <c r="N119" s="2180">
        <v>13.693538329630897</v>
      </c>
      <c r="O119" s="2181">
        <v>8.2587752743530984</v>
      </c>
      <c r="P119" s="2183">
        <v>11.083451379051743</v>
      </c>
      <c r="Q119" s="2184">
        <v>17.498005393013301</v>
      </c>
      <c r="R119" s="2188"/>
      <c r="S119" s="910"/>
      <c r="T119" s="886"/>
      <c r="U119" s="886"/>
    </row>
    <row r="120" spans="1:29" ht="15.75" customHeight="1">
      <c r="A120" s="2173">
        <v>39995</v>
      </c>
      <c r="B120" s="2174">
        <v>97.290250488872346</v>
      </c>
      <c r="C120" s="2175">
        <v>96.795149415331309</v>
      </c>
      <c r="D120" s="2175">
        <v>98.447285337197869</v>
      </c>
      <c r="E120" s="2176">
        <v>97.866913980987718</v>
      </c>
      <c r="F120" s="2177">
        <v>2.066135886289274</v>
      </c>
      <c r="G120" s="2178">
        <v>1.5498788368335994</v>
      </c>
      <c r="H120" s="2178">
        <v>1.8854786008891864</v>
      </c>
      <c r="I120" s="2187">
        <v>2.3719441210710244</v>
      </c>
      <c r="J120" s="2180">
        <v>11.089845826687949</v>
      </c>
      <c r="K120" s="2181">
        <v>8.2848837209302388</v>
      </c>
      <c r="L120" s="2181">
        <v>12.377407538697867</v>
      </c>
      <c r="M120" s="2182">
        <v>12.866998235199745</v>
      </c>
      <c r="N120" s="2180">
        <v>13.437070938215086</v>
      </c>
      <c r="O120" s="2181">
        <v>8.5537581907470894</v>
      </c>
      <c r="P120" s="2183">
        <v>11.563861250239555</v>
      </c>
      <c r="Q120" s="2184">
        <v>16.807774862866637</v>
      </c>
      <c r="R120" s="2188"/>
      <c r="S120" s="910"/>
      <c r="T120" s="886"/>
      <c r="U120" s="886"/>
    </row>
    <row r="121" spans="1:29" ht="15.75" customHeight="1">
      <c r="A121" s="2173">
        <v>40026</v>
      </c>
      <c r="B121" s="2174">
        <v>98.389049259707605</v>
      </c>
      <c r="C121" s="2175">
        <v>97.271546123863146</v>
      </c>
      <c r="D121" s="2175">
        <v>97.707158014595521</v>
      </c>
      <c r="E121" s="2176">
        <v>98.89635984233712</v>
      </c>
      <c r="F121" s="2177">
        <v>1.1294027565084122</v>
      </c>
      <c r="G121" s="2178">
        <v>0.49217002237136853</v>
      </c>
      <c r="H121" s="2178">
        <v>-0.75180064139634339</v>
      </c>
      <c r="I121" s="2187">
        <v>1.0518834399431398</v>
      </c>
      <c r="J121" s="2180">
        <v>11.045717288491844</v>
      </c>
      <c r="K121" s="2181">
        <v>8.0442567748142579</v>
      </c>
      <c r="L121" s="2181">
        <v>9.2476851851851904</v>
      </c>
      <c r="M121" s="2182">
        <v>12.74582364136181</v>
      </c>
      <c r="N121" s="2180">
        <v>13.307228570883467</v>
      </c>
      <c r="O121" s="2181">
        <v>8.9061611017853295</v>
      </c>
      <c r="P121" s="2183">
        <v>11.772674825895246</v>
      </c>
      <c r="Q121" s="2184">
        <v>16.278261380438067</v>
      </c>
      <c r="R121" s="2188"/>
      <c r="S121" s="910"/>
      <c r="T121" s="886"/>
      <c r="U121" s="886"/>
    </row>
    <row r="122" spans="1:29" ht="15.75" customHeight="1">
      <c r="A122" s="2173">
        <v>40057</v>
      </c>
      <c r="B122" s="2174">
        <v>98.882577521184473</v>
      </c>
      <c r="C122" s="2175">
        <v>98.09441316587268</v>
      </c>
      <c r="D122" s="2175">
        <v>98.51974535479529</v>
      </c>
      <c r="E122" s="2176">
        <v>99.485277069325278</v>
      </c>
      <c r="F122" s="2177">
        <v>0.50160893431763043</v>
      </c>
      <c r="G122" s="2178">
        <v>0.84594835262690538</v>
      </c>
      <c r="H122" s="2178">
        <v>0.831655895751652</v>
      </c>
      <c r="I122" s="2187">
        <v>0.59548928588174022</v>
      </c>
      <c r="J122" s="2180">
        <v>10.390352928946427</v>
      </c>
      <c r="K122" s="2181">
        <v>7.4308300395257163</v>
      </c>
      <c r="L122" s="2181">
        <v>9.2834998277643734</v>
      </c>
      <c r="M122" s="2182">
        <v>12.47182175622541</v>
      </c>
      <c r="N122" s="2180">
        <v>13.065106071689797</v>
      </c>
      <c r="O122" s="2181">
        <v>8.9416450831704424</v>
      </c>
      <c r="P122" s="2183">
        <v>11.833677791647053</v>
      </c>
      <c r="Q122" s="2184">
        <v>15.859277648445257</v>
      </c>
      <c r="R122" s="2188"/>
      <c r="S122" s="910"/>
      <c r="T122" s="886"/>
      <c r="U122" s="886"/>
    </row>
    <row r="123" spans="1:29" ht="15.75" customHeight="1">
      <c r="A123" s="2173">
        <v>40087</v>
      </c>
      <c r="B123" s="2174">
        <v>99.352826147686002</v>
      </c>
      <c r="C123" s="2175">
        <v>98.873971416197477</v>
      </c>
      <c r="D123" s="2175">
        <v>99.073546917861393</v>
      </c>
      <c r="E123" s="2176">
        <v>99.921168560166933</v>
      </c>
      <c r="F123" s="2177">
        <v>0.47556267068461011</v>
      </c>
      <c r="G123" s="2178">
        <v>0.79470198675495851</v>
      </c>
      <c r="H123" s="2178">
        <v>0.56212240609406194</v>
      </c>
      <c r="I123" s="2187">
        <v>0.43814673254405534</v>
      </c>
      <c r="J123" s="2180">
        <v>11.588139936202467</v>
      </c>
      <c r="K123" s="2181">
        <v>8.9333050577881323</v>
      </c>
      <c r="L123" s="2181">
        <v>9.4704334896488405</v>
      </c>
      <c r="M123" s="2182">
        <v>13.52405036615562</v>
      </c>
      <c r="N123" s="2180">
        <v>12.802903770609547</v>
      </c>
      <c r="O123" s="2181">
        <v>9.0239778523053076</v>
      </c>
      <c r="P123" s="2183">
        <v>11.657803890159007</v>
      </c>
      <c r="Q123" s="2184">
        <v>15.396404586365577</v>
      </c>
      <c r="R123" s="2188"/>
      <c r="S123" s="910"/>
      <c r="T123" s="886"/>
      <c r="U123" s="886"/>
    </row>
    <row r="124" spans="1:29" ht="15.75" customHeight="1">
      <c r="A124" s="2173">
        <v>40118</v>
      </c>
      <c r="B124" s="2174">
        <v>100</v>
      </c>
      <c r="C124" s="2175">
        <v>100</v>
      </c>
      <c r="D124" s="2175">
        <v>100</v>
      </c>
      <c r="E124" s="2176">
        <v>100</v>
      </c>
      <c r="F124" s="2177">
        <v>0.65138947467077912</v>
      </c>
      <c r="G124" s="2178">
        <v>1.1388523872098375</v>
      </c>
      <c r="H124" s="2178">
        <v>0.93511649775363992</v>
      </c>
      <c r="I124" s="2187">
        <v>7.8893632819770687E-2</v>
      </c>
      <c r="J124" s="2180">
        <v>12.367897875902486</v>
      </c>
      <c r="K124" s="2181">
        <v>10.702109524824195</v>
      </c>
      <c r="L124" s="2181">
        <v>10.989200367647058</v>
      </c>
      <c r="M124" s="2182">
        <v>13.4820817765616</v>
      </c>
      <c r="N124" s="2180">
        <v>12.608677603996085</v>
      </c>
      <c r="O124" s="2181">
        <v>9.1434710240816202</v>
      </c>
      <c r="P124" s="2183">
        <v>11.492101407093681</v>
      </c>
      <c r="Q124" s="2184">
        <v>15.017838700591483</v>
      </c>
      <c r="R124" s="2188"/>
      <c r="S124" s="910"/>
      <c r="T124" s="886"/>
      <c r="U124" s="886"/>
    </row>
    <row r="125" spans="1:29" ht="15.75" customHeight="1">
      <c r="A125" s="2173">
        <v>40148</v>
      </c>
      <c r="B125" s="2174">
        <v>102.15362108067139</v>
      </c>
      <c r="C125" s="2175">
        <v>101.5002136658521</v>
      </c>
      <c r="D125" s="2175">
        <v>101.94063652598481</v>
      </c>
      <c r="E125" s="2176">
        <v>102.39933802299254</v>
      </c>
      <c r="F125" s="2177">
        <v>2.1536210806713854</v>
      </c>
      <c r="G125" s="2178">
        <v>1.5002136658520868</v>
      </c>
      <c r="H125" s="2178">
        <v>1.9406365259848144</v>
      </c>
      <c r="I125" s="2187">
        <v>2.3993380229925521</v>
      </c>
      <c r="J125" s="2180">
        <v>13.929560368192952</v>
      </c>
      <c r="K125" s="2181">
        <v>11.24873102268316</v>
      </c>
      <c r="L125" s="2181">
        <v>11.138417690923873</v>
      </c>
      <c r="M125" s="2182">
        <v>15.51798098272829</v>
      </c>
      <c r="N125" s="2189">
        <v>12.537924295109484</v>
      </c>
      <c r="O125" s="2183">
        <v>9.2258681345464044</v>
      </c>
      <c r="P125" s="2183">
        <v>11.17109830686643</v>
      </c>
      <c r="Q125" s="2190">
        <v>14.840513330427305</v>
      </c>
      <c r="R125" s="2188"/>
      <c r="S125" s="910"/>
      <c r="T125" s="886"/>
      <c r="U125" s="886"/>
      <c r="V125" s="2185"/>
      <c r="W125" s="2185"/>
      <c r="X125" s="2185"/>
      <c r="Y125" s="2185"/>
      <c r="Z125" s="886"/>
      <c r="AA125" s="886"/>
      <c r="AB125" s="886"/>
      <c r="AC125" s="886"/>
    </row>
    <row r="126" spans="1:29" ht="15.75" customHeight="1">
      <c r="A126" s="2173">
        <v>40179</v>
      </c>
      <c r="B126" s="2174">
        <v>103.132596576434</v>
      </c>
      <c r="C126" s="2175">
        <v>102.13569513840858</v>
      </c>
      <c r="D126" s="2175">
        <v>102.55253242965945</v>
      </c>
      <c r="E126" s="2176">
        <v>103.70029585141806</v>
      </c>
      <c r="F126" s="2177">
        <v>0.95833655763364334</v>
      </c>
      <c r="G126" s="2178">
        <v>0.62608880277686296</v>
      </c>
      <c r="H126" s="2178">
        <v>0.60024728560397023</v>
      </c>
      <c r="I126" s="2187">
        <v>1.2704748424578867</v>
      </c>
      <c r="J126" s="2180">
        <v>14.397660965173259</v>
      </c>
      <c r="K126" s="2181">
        <v>12.063457268810367</v>
      </c>
      <c r="L126" s="2181">
        <v>10.792746537321094</v>
      </c>
      <c r="M126" s="2182">
        <v>15.91835372360724</v>
      </c>
      <c r="N126" s="2189">
        <v>12.585751837228642</v>
      </c>
      <c r="O126" s="2183">
        <v>9.5667405221774917</v>
      </c>
      <c r="P126" s="2183">
        <v>11.027086375539614</v>
      </c>
      <c r="Q126" s="2190">
        <v>14.668000111912985</v>
      </c>
      <c r="R126" s="2188"/>
      <c r="S126" s="910"/>
      <c r="T126" s="886"/>
      <c r="U126" s="886"/>
      <c r="V126" s="2185"/>
      <c r="W126" s="2185"/>
      <c r="X126" s="2185"/>
      <c r="Y126" s="2185"/>
      <c r="Z126" s="886"/>
      <c r="AA126" s="886"/>
      <c r="AB126" s="886"/>
      <c r="AC126" s="886"/>
    </row>
    <row r="127" spans="1:29" ht="15.75" customHeight="1">
      <c r="A127" s="2173">
        <v>40210</v>
      </c>
      <c r="B127" s="2174">
        <v>105.04121347791509</v>
      </c>
      <c r="C127" s="2175">
        <v>104.50033080933909</v>
      </c>
      <c r="D127" s="2175">
        <v>104.99290010397803</v>
      </c>
      <c r="E127" s="2176">
        <v>104.838226363372</v>
      </c>
      <c r="F127" s="2177">
        <v>1.8506437002840102</v>
      </c>
      <c r="G127" s="2178">
        <v>2.3151902649960903</v>
      </c>
      <c r="H127" s="2178">
        <v>2.3796269253442546</v>
      </c>
      <c r="I127" s="2187">
        <v>1.097326196238015</v>
      </c>
      <c r="J127" s="2180">
        <v>15.648717607066857</v>
      </c>
      <c r="K127" s="2181">
        <v>13.977923400455339</v>
      </c>
      <c r="L127" s="2181">
        <v>13.327811335696055</v>
      </c>
      <c r="M127" s="2182">
        <v>16.208499178931746</v>
      </c>
      <c r="N127" s="2189">
        <v>12.700493610164173</v>
      </c>
      <c r="O127" s="2183">
        <v>10.138279771636842</v>
      </c>
      <c r="P127" s="2183">
        <v>11.382021939844773</v>
      </c>
      <c r="Q127" s="2190">
        <v>14.410980840243322</v>
      </c>
      <c r="R127" s="2188"/>
      <c r="S127" s="910"/>
      <c r="T127" s="886"/>
      <c r="U127" s="886"/>
      <c r="V127" s="2185"/>
      <c r="W127" s="2185"/>
      <c r="X127" s="2185"/>
      <c r="Y127" s="2185"/>
      <c r="Z127" s="886"/>
      <c r="AA127" s="886"/>
      <c r="AB127" s="886"/>
      <c r="AC127" s="886"/>
    </row>
    <row r="128" spans="1:29" ht="15.75" customHeight="1">
      <c r="A128" s="2173">
        <v>40238</v>
      </c>
      <c r="B128" s="2174">
        <v>104.89575369643057</v>
      </c>
      <c r="C128" s="2175">
        <v>104.11051714143548</v>
      </c>
      <c r="D128" s="2175">
        <v>104.58998688168296</v>
      </c>
      <c r="E128" s="2176">
        <v>105.30331664178183</v>
      </c>
      <c r="F128" s="2177">
        <v>-0.13847877101599693</v>
      </c>
      <c r="G128" s="2178">
        <v>-0.37302625253390431</v>
      </c>
      <c r="H128" s="2178">
        <v>-0.38375282699692548</v>
      </c>
      <c r="I128" s="2187">
        <v>0.44362661840331441</v>
      </c>
      <c r="J128" s="2180">
        <v>14.811751408649855</v>
      </c>
      <c r="K128" s="2181">
        <v>13.184444505161963</v>
      </c>
      <c r="L128" s="2181">
        <v>12.296923397665836</v>
      </c>
      <c r="M128" s="2182">
        <v>15.789619792985164</v>
      </c>
      <c r="N128" s="2189">
        <v>12.757160723058583</v>
      </c>
      <c r="O128" s="2183">
        <v>10.268553959944594</v>
      </c>
      <c r="P128" s="2183">
        <v>11.165550946180691</v>
      </c>
      <c r="Q128" s="2190">
        <v>14.394505559295236</v>
      </c>
      <c r="R128" s="2188"/>
      <c r="S128" s="910"/>
      <c r="T128" s="886"/>
      <c r="U128" s="886"/>
      <c r="V128" s="2185"/>
      <c r="W128" s="2185"/>
      <c r="X128" s="2185"/>
      <c r="Y128" s="2185"/>
      <c r="Z128" s="886"/>
      <c r="AA128" s="886"/>
      <c r="AB128" s="886"/>
      <c r="AC128" s="886"/>
    </row>
    <row r="129" spans="1:29" ht="15.75" customHeight="1">
      <c r="A129" s="2173">
        <v>40269</v>
      </c>
      <c r="B129" s="2174">
        <v>105.7237498214395</v>
      </c>
      <c r="C129" s="2175">
        <v>104.40582860383073</v>
      </c>
      <c r="D129" s="2175">
        <v>105.13842681274497</v>
      </c>
      <c r="E129" s="2176">
        <v>106.55992390589984</v>
      </c>
      <c r="F129" s="2177">
        <v>0.78935142351438969</v>
      </c>
      <c r="G129" s="2178">
        <v>0.28365190232804594</v>
      </c>
      <c r="H129" s="2178">
        <v>0.52437135467128826</v>
      </c>
      <c r="I129" s="2187">
        <v>1.1933216390445693</v>
      </c>
      <c r="J129" s="2180">
        <v>15.043808828902499</v>
      </c>
      <c r="K129" s="2181">
        <v>12.8443087437565</v>
      </c>
      <c r="L129" s="2181">
        <v>11.773937737924811</v>
      </c>
      <c r="M129" s="2182">
        <v>16.305534924118319</v>
      </c>
      <c r="N129" s="2189">
        <v>12.915432592673362</v>
      </c>
      <c r="O129" s="2183">
        <v>10.443603149840843</v>
      </c>
      <c r="P129" s="2183">
        <v>11.05412970159556</v>
      </c>
      <c r="Q129" s="2190">
        <v>14.489148487974207</v>
      </c>
      <c r="R129" s="2188"/>
      <c r="S129" s="910"/>
      <c r="T129" s="886"/>
      <c r="U129" s="886"/>
      <c r="V129" s="2185"/>
      <c r="W129" s="2185"/>
      <c r="X129" s="2185"/>
      <c r="Y129" s="2185"/>
      <c r="Z129" s="886"/>
      <c r="AA129" s="886"/>
      <c r="AB129" s="886"/>
      <c r="AC129" s="886"/>
    </row>
    <row r="130" spans="1:29" ht="15.75" customHeight="1">
      <c r="A130" s="2173">
        <v>40299</v>
      </c>
      <c r="B130" s="2174">
        <v>105.68100672692285</v>
      </c>
      <c r="C130" s="2175">
        <v>105.21735171405254</v>
      </c>
      <c r="D130" s="2175">
        <v>106.52185325320949</v>
      </c>
      <c r="E130" s="2176">
        <v>105.67515786037292</v>
      </c>
      <c r="F130" s="2177">
        <v>-4.0429037551959368E-2</v>
      </c>
      <c r="G130" s="2178">
        <v>0.77727759175319022</v>
      </c>
      <c r="H130" s="2178">
        <v>1.3158142863678677</v>
      </c>
      <c r="I130" s="2187">
        <v>-0.83029905906110457</v>
      </c>
      <c r="J130" s="2180">
        <v>12.914966793396118</v>
      </c>
      <c r="K130" s="2181">
        <v>11.711121747801883</v>
      </c>
      <c r="L130" s="2181">
        <v>11.635318220072705</v>
      </c>
      <c r="M130" s="2182">
        <v>13.023100692304837</v>
      </c>
      <c r="N130" s="2189">
        <v>12.892594349626659</v>
      </c>
      <c r="O130" s="2183">
        <v>10.597072377302396</v>
      </c>
      <c r="P130" s="2183">
        <v>10.986234438307189</v>
      </c>
      <c r="Q130" s="2190">
        <v>14.266194734065788</v>
      </c>
      <c r="R130" s="2188"/>
      <c r="S130" s="910"/>
      <c r="T130" s="886"/>
      <c r="U130" s="886"/>
      <c r="V130" s="2185"/>
      <c r="W130" s="2185"/>
      <c r="X130" s="2185"/>
      <c r="Y130" s="2185"/>
      <c r="Z130" s="886"/>
      <c r="AA130" s="886"/>
      <c r="AB130" s="886"/>
      <c r="AC130" s="886"/>
    </row>
    <row r="131" spans="1:29" ht="15.75" customHeight="1">
      <c r="A131" s="2173">
        <v>40330</v>
      </c>
      <c r="B131" s="2174">
        <v>108.76</v>
      </c>
      <c r="C131" s="2175">
        <v>107.41</v>
      </c>
      <c r="D131" s="2175">
        <v>108.61</v>
      </c>
      <c r="E131" s="2176">
        <v>109.99</v>
      </c>
      <c r="F131" s="2177">
        <v>2.9134783708421708</v>
      </c>
      <c r="G131" s="2178">
        <v>2.0839227087813299</v>
      </c>
      <c r="H131" s="2178">
        <v>1.9602989274199274</v>
      </c>
      <c r="I131" s="2187">
        <v>4.0831187073580963</v>
      </c>
      <c r="J131" s="2180">
        <v>14.098924437063459</v>
      </c>
      <c r="K131" s="2181">
        <v>12.686147516155089</v>
      </c>
      <c r="L131" s="2181">
        <v>12.403118003106755</v>
      </c>
      <c r="M131" s="2182">
        <v>15.05308255723709</v>
      </c>
      <c r="N131" s="2189">
        <v>13.132440965441194</v>
      </c>
      <c r="O131" s="2183">
        <v>10.947921303374569</v>
      </c>
      <c r="P131" s="2183">
        <v>11.243450749637873</v>
      </c>
      <c r="Q131" s="2190">
        <v>14.42426646939429</v>
      </c>
      <c r="R131" s="2188"/>
      <c r="S131" s="910"/>
      <c r="T131" s="886"/>
      <c r="U131" s="886"/>
      <c r="V131" s="2185"/>
      <c r="W131" s="2185"/>
      <c r="X131" s="2185"/>
      <c r="Y131" s="2185"/>
      <c r="Z131" s="886"/>
      <c r="AA131" s="886"/>
      <c r="AB131" s="886"/>
      <c r="AC131" s="886"/>
    </row>
    <row r="132" spans="1:29" ht="15.75" customHeight="1">
      <c r="A132" s="2173">
        <v>40360</v>
      </c>
      <c r="B132" s="2174">
        <v>109.94</v>
      </c>
      <c r="C132" s="2175">
        <v>107.72</v>
      </c>
      <c r="D132" s="2175">
        <v>108.84</v>
      </c>
      <c r="E132" s="2176">
        <v>111.61</v>
      </c>
      <c r="F132" s="2177">
        <v>1.0849577050386046</v>
      </c>
      <c r="G132" s="2178">
        <v>0.28861372311703803</v>
      </c>
      <c r="H132" s="2178">
        <v>0.21176687229538516</v>
      </c>
      <c r="I132" s="2187">
        <v>1.472861169197202</v>
      </c>
      <c r="J132" s="2180">
        <v>13.002073124042866</v>
      </c>
      <c r="K132" s="2181">
        <v>11.286568232662191</v>
      </c>
      <c r="L132" s="2181">
        <v>10.556628989012154</v>
      </c>
      <c r="M132" s="2182">
        <v>14.042627339492995</v>
      </c>
      <c r="N132" s="2189">
        <v>13.284042031179066</v>
      </c>
      <c r="O132" s="2183">
        <v>11.192503084678677</v>
      </c>
      <c r="P132" s="2183">
        <v>11.093690129188337</v>
      </c>
      <c r="Q132" s="2190">
        <v>14.513869113783025</v>
      </c>
      <c r="R132" s="2188"/>
      <c r="S132" s="910"/>
      <c r="T132" s="886"/>
      <c r="U132" s="886"/>
      <c r="V132" s="2185"/>
      <c r="W132" s="2185"/>
      <c r="X132" s="2185"/>
      <c r="Y132" s="2185"/>
      <c r="Z132" s="886"/>
      <c r="AA132" s="886"/>
      <c r="AB132" s="886"/>
      <c r="AC132" s="886"/>
    </row>
    <row r="133" spans="1:29" ht="15.75" customHeight="1">
      <c r="A133" s="2173">
        <v>40391</v>
      </c>
      <c r="B133" s="2174">
        <v>111.87</v>
      </c>
      <c r="C133" s="2175">
        <v>109.3</v>
      </c>
      <c r="D133" s="2175">
        <v>110.42</v>
      </c>
      <c r="E133" s="2176">
        <v>113.82</v>
      </c>
      <c r="F133" s="2177">
        <v>1.7555030016372655</v>
      </c>
      <c r="G133" s="2178">
        <v>1.4667656888228748</v>
      </c>
      <c r="H133" s="2178">
        <v>1.4516721793458345</v>
      </c>
      <c r="I133" s="2187">
        <v>1.9801093092016657</v>
      </c>
      <c r="J133" s="2180">
        <v>13.701678023850093</v>
      </c>
      <c r="K133" s="2181">
        <v>12.365850400712361</v>
      </c>
      <c r="L133" s="2181">
        <v>13.011167496556837</v>
      </c>
      <c r="M133" s="2182">
        <v>15.090181460120974</v>
      </c>
      <c r="N133" s="2189">
        <v>13.500487794938007</v>
      </c>
      <c r="O133" s="2183">
        <v>11.54921115438759</v>
      </c>
      <c r="P133" s="2183">
        <v>11.407514680315129</v>
      </c>
      <c r="Q133" s="2190">
        <v>14.706436624789898</v>
      </c>
      <c r="R133" s="2188"/>
      <c r="S133" s="910"/>
      <c r="T133" s="886"/>
      <c r="U133" s="886"/>
      <c r="V133" s="2185"/>
      <c r="W133" s="2185"/>
      <c r="X133" s="2185"/>
      <c r="Y133" s="2185"/>
      <c r="Z133" s="886"/>
      <c r="AA133" s="886"/>
      <c r="AB133" s="886"/>
      <c r="AC133" s="886"/>
    </row>
    <row r="134" spans="1:29" ht="15.75" customHeight="1">
      <c r="A134" s="2173">
        <v>40422</v>
      </c>
      <c r="B134" s="2174">
        <v>112.38</v>
      </c>
      <c r="C134" s="2175">
        <v>110.68</v>
      </c>
      <c r="D134" s="2175">
        <v>111.71</v>
      </c>
      <c r="E134" s="2176">
        <v>113.98</v>
      </c>
      <c r="F134" s="2177">
        <v>0.45588629659425806</v>
      </c>
      <c r="G134" s="2178">
        <v>1.2625800548947836</v>
      </c>
      <c r="H134" s="2178">
        <v>1.1682666183662178</v>
      </c>
      <c r="I134" s="2187">
        <v>0.14057283429977474</v>
      </c>
      <c r="J134" s="2180">
        <v>13.64995008946228</v>
      </c>
      <c r="K134" s="2181">
        <v>12.830075055187635</v>
      </c>
      <c r="L134" s="2181">
        <v>13.38843761491988</v>
      </c>
      <c r="M134" s="2182">
        <v>14.569716602964505</v>
      </c>
      <c r="N134" s="2189">
        <v>13.76350357708726</v>
      </c>
      <c r="O134" s="2183">
        <v>11.99661868439439</v>
      </c>
      <c r="P134" s="2183">
        <v>11.749235746158707</v>
      </c>
      <c r="Q134" s="2190">
        <v>14.871901675396575</v>
      </c>
      <c r="R134" s="2188"/>
      <c r="S134" s="910"/>
      <c r="T134" s="886"/>
      <c r="U134" s="886"/>
      <c r="V134" s="2185"/>
      <c r="W134" s="2185"/>
      <c r="X134" s="2185"/>
      <c r="Y134" s="2185"/>
      <c r="Z134" s="886"/>
      <c r="AA134" s="886"/>
      <c r="AB134" s="886"/>
      <c r="AC134" s="886"/>
    </row>
    <row r="135" spans="1:29" ht="15.75" customHeight="1">
      <c r="A135" s="2173">
        <v>40452</v>
      </c>
      <c r="B135" s="2174">
        <v>112.72</v>
      </c>
      <c r="C135" s="2175">
        <v>111.89</v>
      </c>
      <c r="D135" s="2175">
        <v>111.99</v>
      </c>
      <c r="E135" s="2176">
        <v>114.09</v>
      </c>
      <c r="F135" s="2177">
        <v>0.30254493682149075</v>
      </c>
      <c r="G135" s="2178">
        <v>1.0932417780990136</v>
      </c>
      <c r="H135" s="2178">
        <v>0.2506490018798786</v>
      </c>
      <c r="I135" s="2187">
        <v>9.65081593262056E-2</v>
      </c>
      <c r="J135" s="2180">
        <v>13.454246215848926</v>
      </c>
      <c r="K135" s="2181">
        <v>13.164261936049073</v>
      </c>
      <c r="L135" s="2181">
        <v>13.037236965834296</v>
      </c>
      <c r="M135" s="2182">
        <v>14.180009745684046</v>
      </c>
      <c r="N135" s="2189">
        <v>13.908261857507668</v>
      </c>
      <c r="O135" s="2183">
        <v>12.345015156267221</v>
      </c>
      <c r="P135" s="2183">
        <v>12.0420755002918</v>
      </c>
      <c r="Q135" s="2190">
        <v>14.915930227377631</v>
      </c>
      <c r="R135" s="2188"/>
      <c r="S135" s="910"/>
      <c r="T135" s="886"/>
      <c r="U135" s="886"/>
      <c r="V135" s="2185"/>
      <c r="W135" s="2185"/>
      <c r="X135" s="2185"/>
      <c r="Y135" s="2185"/>
      <c r="Z135" s="886"/>
      <c r="AA135" s="886"/>
      <c r="AB135" s="886"/>
      <c r="AC135" s="886"/>
    </row>
    <row r="136" spans="1:29" ht="15.75" customHeight="1">
      <c r="A136" s="2173">
        <v>40483</v>
      </c>
      <c r="B136" s="2174">
        <v>112.77</v>
      </c>
      <c r="C136" s="2175">
        <v>111.75</v>
      </c>
      <c r="D136" s="2175">
        <v>111.33</v>
      </c>
      <c r="E136" s="2176">
        <v>114.35</v>
      </c>
      <c r="F136" s="2177">
        <v>4.4357700496803432E-2</v>
      </c>
      <c r="G136" s="2178">
        <v>-0.1251228885512603</v>
      </c>
      <c r="H136" s="2178">
        <v>-0.58933833377979283</v>
      </c>
      <c r="I136" s="2187">
        <v>0.22789026207379948</v>
      </c>
      <c r="J136" s="2180">
        <v>12.769999999999996</v>
      </c>
      <c r="K136" s="2181">
        <v>11.75</v>
      </c>
      <c r="L136" s="2181">
        <v>11.329999999999998</v>
      </c>
      <c r="M136" s="2182">
        <v>14.349999999999994</v>
      </c>
      <c r="N136" s="2189">
        <v>13.928720468550365</v>
      </c>
      <c r="O136" s="2183">
        <v>12.423064204295073</v>
      </c>
      <c r="P136" s="2183">
        <v>12.062646664579411</v>
      </c>
      <c r="Q136" s="2190">
        <v>14.977328028935336</v>
      </c>
      <c r="R136" s="2188"/>
      <c r="S136" s="910"/>
      <c r="T136" s="886"/>
      <c r="U136" s="886"/>
      <c r="V136" s="2185"/>
      <c r="W136" s="2185"/>
      <c r="X136" s="2185"/>
      <c r="Y136" s="2185"/>
      <c r="Z136" s="886"/>
      <c r="AA136" s="886"/>
      <c r="AB136" s="886"/>
      <c r="AC136" s="886"/>
    </row>
    <row r="137" spans="1:29" ht="15.75" customHeight="1">
      <c r="A137" s="2173">
        <v>40513</v>
      </c>
      <c r="B137" s="2174">
        <v>114.22</v>
      </c>
      <c r="C137" s="2175">
        <v>112.58</v>
      </c>
      <c r="D137" s="2175">
        <v>112.49</v>
      </c>
      <c r="E137" s="2176">
        <v>115.4</v>
      </c>
      <c r="F137" s="2177">
        <v>1.2858029617806181</v>
      </c>
      <c r="G137" s="2178">
        <v>0.7427293064876892</v>
      </c>
      <c r="H137" s="2178">
        <v>1.0419473636935237</v>
      </c>
      <c r="I137" s="2187">
        <v>0.91823349365982665</v>
      </c>
      <c r="J137" s="2180">
        <v>11.811993340695892</v>
      </c>
      <c r="K137" s="2181">
        <v>10.916022670280825</v>
      </c>
      <c r="L137" s="2181">
        <v>10.348536004408928</v>
      </c>
      <c r="M137" s="2182">
        <v>12.696041036992185</v>
      </c>
      <c r="N137" s="2189">
        <v>13.74050089319713</v>
      </c>
      <c r="O137" s="2183">
        <v>12.383197019505243</v>
      </c>
      <c r="P137" s="2183">
        <v>11.98510136480188</v>
      </c>
      <c r="Q137" s="2190">
        <v>14.73250148888107</v>
      </c>
      <c r="R137" s="2188"/>
      <c r="S137" s="910"/>
      <c r="T137" s="886"/>
      <c r="U137" s="886"/>
      <c r="V137" s="2185"/>
      <c r="W137" s="2185"/>
      <c r="X137" s="2185"/>
      <c r="Y137" s="2185"/>
      <c r="Z137" s="886"/>
      <c r="AA137" s="886"/>
      <c r="AB137" s="886"/>
      <c r="AC137" s="886"/>
    </row>
    <row r="138" spans="1:29" ht="15.75" customHeight="1">
      <c r="A138" s="2173">
        <v>40544</v>
      </c>
      <c r="B138" s="2174">
        <v>115.59</v>
      </c>
      <c r="C138" s="2175">
        <v>114.51</v>
      </c>
      <c r="D138" s="2175">
        <v>113.01</v>
      </c>
      <c r="E138" s="2176">
        <v>114.33</v>
      </c>
      <c r="F138" s="2177">
        <v>1.1994396778147518</v>
      </c>
      <c r="G138" s="2178">
        <v>1.7143364718422447</v>
      </c>
      <c r="H138" s="2178">
        <v>0.46226331229443929</v>
      </c>
      <c r="I138" s="2187">
        <v>-0.92720970537261849</v>
      </c>
      <c r="J138" s="2180">
        <v>12.079016564208715</v>
      </c>
      <c r="K138" s="2181">
        <v>12.115553572942801</v>
      </c>
      <c r="L138" s="2181">
        <v>10.197181212968403</v>
      </c>
      <c r="M138" s="2182">
        <v>10.250408700677369</v>
      </c>
      <c r="N138" s="2189">
        <v>13.542086695913365</v>
      </c>
      <c r="O138" s="2183">
        <v>12.384752937644098</v>
      </c>
      <c r="P138" s="2183">
        <v>11.922725133018751</v>
      </c>
      <c r="Q138" s="2190">
        <v>14.242116490057871</v>
      </c>
      <c r="R138" s="886"/>
      <c r="S138" s="910"/>
      <c r="T138" s="886"/>
      <c r="U138" s="886"/>
      <c r="V138" s="2185"/>
      <c r="W138" s="2185"/>
      <c r="X138" s="2185"/>
      <c r="Y138" s="2185"/>
      <c r="Z138" s="886"/>
      <c r="AA138" s="886"/>
      <c r="AB138" s="886"/>
      <c r="AC138" s="886"/>
    </row>
    <row r="139" spans="1:29" ht="15.75" customHeight="1">
      <c r="A139" s="2173">
        <v>40575</v>
      </c>
      <c r="B139" s="2174">
        <v>116.7</v>
      </c>
      <c r="C139" s="2175">
        <v>115.54</v>
      </c>
      <c r="D139" s="2175">
        <v>115.5</v>
      </c>
      <c r="E139" s="2176">
        <v>117.65</v>
      </c>
      <c r="F139" s="2177">
        <v>0.96029068258501127</v>
      </c>
      <c r="G139" s="2178">
        <v>0.89948476115621645</v>
      </c>
      <c r="H139" s="2178">
        <v>2.2033448367401149</v>
      </c>
      <c r="I139" s="2187">
        <v>2.9038747485349461</v>
      </c>
      <c r="J139" s="2180">
        <v>11.099249652648169</v>
      </c>
      <c r="K139" s="2181">
        <v>10.564243294887547</v>
      </c>
      <c r="L139" s="2181">
        <v>10.007438489284908</v>
      </c>
      <c r="M139" s="2182">
        <v>12.220517344715518</v>
      </c>
      <c r="N139" s="2189">
        <v>13.161321399285386</v>
      </c>
      <c r="O139" s="2183">
        <v>12.098085178564617</v>
      </c>
      <c r="P139" s="2183">
        <v>11.642579699871188</v>
      </c>
      <c r="Q139" s="2190">
        <v>13.911823627332431</v>
      </c>
      <c r="R139" s="886"/>
      <c r="S139" s="910"/>
      <c r="T139" s="886"/>
      <c r="U139" s="886"/>
      <c r="V139" s="2185"/>
      <c r="W139" s="2185"/>
      <c r="X139" s="2185"/>
      <c r="Y139" s="2185"/>
      <c r="Z139" s="886"/>
      <c r="AA139" s="886"/>
      <c r="AB139" s="886"/>
      <c r="AC139" s="886"/>
    </row>
    <row r="140" spans="1:29" ht="15.75" customHeight="1">
      <c r="A140" s="2173">
        <v>40603</v>
      </c>
      <c r="B140" s="2174">
        <v>118.3</v>
      </c>
      <c r="C140" s="2175">
        <v>117.45</v>
      </c>
      <c r="D140" s="2175">
        <v>117.47</v>
      </c>
      <c r="E140" s="2176">
        <v>118.12</v>
      </c>
      <c r="F140" s="2177">
        <v>1.3710368466152545</v>
      </c>
      <c r="G140" s="2178">
        <v>1.6531071490393003</v>
      </c>
      <c r="H140" s="2178">
        <v>1.7056277056277054</v>
      </c>
      <c r="I140" s="2187">
        <v>0.39949001274968055</v>
      </c>
      <c r="J140" s="2180">
        <v>12.778635770482623</v>
      </c>
      <c r="K140" s="2181">
        <v>12.812810102981871</v>
      </c>
      <c r="L140" s="2181">
        <v>12.314766931644698</v>
      </c>
      <c r="M140" s="2182">
        <v>12.17120577675405</v>
      </c>
      <c r="N140" s="2189">
        <v>13.000868753793668</v>
      </c>
      <c r="O140" s="2183">
        <v>12.076558064613735</v>
      </c>
      <c r="P140" s="2183">
        <v>11.650419713081144</v>
      </c>
      <c r="Q140" s="2190">
        <v>13.615069217433225</v>
      </c>
      <c r="R140" s="886"/>
      <c r="S140" s="910"/>
      <c r="T140" s="886"/>
      <c r="U140" s="886"/>
      <c r="V140" s="2185"/>
      <c r="W140" s="2185"/>
      <c r="X140" s="2185"/>
      <c r="Y140" s="2185"/>
      <c r="Z140" s="886"/>
      <c r="AA140" s="886"/>
      <c r="AB140" s="886"/>
      <c r="AC140" s="886"/>
    </row>
    <row r="141" spans="1:29" ht="15.75" customHeight="1">
      <c r="A141" s="2173">
        <v>40634</v>
      </c>
      <c r="B141" s="2174">
        <v>117.66</v>
      </c>
      <c r="C141" s="2175">
        <v>117.86</v>
      </c>
      <c r="D141" s="2175">
        <v>117.94</v>
      </c>
      <c r="E141" s="2176">
        <v>118.95</v>
      </c>
      <c r="F141" s="2177">
        <v>-0.54099746407439397</v>
      </c>
      <c r="G141" s="2178">
        <v>0.34908471690080489</v>
      </c>
      <c r="H141" s="2178">
        <v>0.40010215374137204</v>
      </c>
      <c r="I141" s="2187">
        <v>0.70267524551303495</v>
      </c>
      <c r="J141" s="2180">
        <v>11.290036721852985</v>
      </c>
      <c r="K141" s="2181">
        <v>12.886417909886333</v>
      </c>
      <c r="L141" s="2181">
        <v>12.175922329573226</v>
      </c>
      <c r="M141" s="2182">
        <v>11.627331964915342</v>
      </c>
      <c r="N141" s="2189">
        <v>12.694649717764293</v>
      </c>
      <c r="O141" s="2183">
        <v>12.087851359631983</v>
      </c>
      <c r="P141" s="2183">
        <v>11.686628615687528</v>
      </c>
      <c r="Q141" s="2190">
        <v>13.235690662131283</v>
      </c>
      <c r="R141" s="886"/>
      <c r="S141" s="910"/>
      <c r="T141" s="886"/>
      <c r="U141" s="886"/>
      <c r="V141" s="2185"/>
      <c r="W141" s="2185"/>
      <c r="X141" s="2185"/>
      <c r="Y141" s="2185"/>
      <c r="Z141" s="886"/>
      <c r="AA141" s="886"/>
      <c r="AB141" s="886"/>
      <c r="AC141" s="886"/>
    </row>
    <row r="142" spans="1:29" ht="15.75" customHeight="1">
      <c r="A142" s="2173">
        <v>40664</v>
      </c>
      <c r="B142" s="2174">
        <v>118.7348597766138</v>
      </c>
      <c r="C142" s="2175">
        <v>118.90230911538464</v>
      </c>
      <c r="D142" s="2175">
        <v>118.97927844870489</v>
      </c>
      <c r="E142" s="2176">
        <v>118.54535336977506</v>
      </c>
      <c r="F142" s="2177">
        <v>0.91353032178633953</v>
      </c>
      <c r="G142" s="2178">
        <v>0.8843620527614604</v>
      </c>
      <c r="H142" s="2178">
        <v>0.88119251204416571</v>
      </c>
      <c r="I142" s="2187">
        <v>-0.34018211872630388</v>
      </c>
      <c r="J142" s="2180">
        <v>12.352127836387666</v>
      </c>
      <c r="K142" s="2181">
        <v>13.006369366265247</v>
      </c>
      <c r="L142" s="2181">
        <v>11.694713164521531</v>
      </c>
      <c r="M142" s="2182">
        <v>12.179017065115104</v>
      </c>
      <c r="N142" s="2189">
        <v>12.64791890125408</v>
      </c>
      <c r="O142" s="2183">
        <v>12.197207893192138</v>
      </c>
      <c r="P142" s="2183">
        <v>11.691362723077653</v>
      </c>
      <c r="Q142" s="2190">
        <v>13.160470330680809</v>
      </c>
      <c r="R142" s="886"/>
      <c r="S142" s="910"/>
      <c r="T142" s="886"/>
      <c r="U142" s="886"/>
      <c r="V142" s="2185"/>
      <c r="W142" s="2185"/>
      <c r="X142" s="2185"/>
      <c r="Y142" s="2185"/>
      <c r="Z142" s="886"/>
      <c r="AA142" s="886"/>
      <c r="AB142" s="886"/>
      <c r="AC142" s="886"/>
    </row>
    <row r="143" spans="1:29" ht="15.75" customHeight="1">
      <c r="A143" s="2173">
        <v>40695</v>
      </c>
      <c r="B143" s="2174">
        <v>119.88634664478221</v>
      </c>
      <c r="C143" s="2175">
        <v>119.78742322282244</v>
      </c>
      <c r="D143" s="2175">
        <v>119.80818916385616</v>
      </c>
      <c r="E143" s="2176">
        <v>120.13102797681256</v>
      </c>
      <c r="F143" s="2177">
        <v>0.96979679795367701</v>
      </c>
      <c r="G143" s="2178">
        <v>0.74440447290125178</v>
      </c>
      <c r="H143" s="2178">
        <v>0.69668494040216444</v>
      </c>
      <c r="I143" s="2187">
        <v>1.3376100892722036</v>
      </c>
      <c r="J143" s="2180">
        <v>10.230182645073739</v>
      </c>
      <c r="K143" s="2181">
        <v>11.523529673980491</v>
      </c>
      <c r="L143" s="2181">
        <v>10.31045867218134</v>
      </c>
      <c r="M143" s="2182">
        <v>9.2199545202405346</v>
      </c>
      <c r="N143" s="2189">
        <v>12.321502948455173</v>
      </c>
      <c r="O143" s="2183">
        <v>12.09972122473096</v>
      </c>
      <c r="P143" s="2183">
        <v>11.513238215781712</v>
      </c>
      <c r="Q143" s="2190">
        <v>12.662874403571015</v>
      </c>
      <c r="R143" s="886"/>
      <c r="S143" s="910"/>
      <c r="T143" s="886"/>
      <c r="U143" s="886"/>
      <c r="V143" s="2185"/>
      <c r="W143" s="2185"/>
      <c r="X143" s="2185"/>
      <c r="Y143" s="2185"/>
      <c r="Z143" s="886"/>
      <c r="AA143" s="886"/>
      <c r="AB143" s="886"/>
      <c r="AC143" s="886"/>
    </row>
    <row r="144" spans="1:29" ht="15.75" customHeight="1">
      <c r="A144" s="2173">
        <v>40725</v>
      </c>
      <c r="B144" s="2174">
        <v>120.27148330226029</v>
      </c>
      <c r="C144" s="2175">
        <v>120.07733759161698</v>
      </c>
      <c r="D144" s="2175">
        <v>119.9</v>
      </c>
      <c r="E144" s="2176">
        <v>120.40148406481944</v>
      </c>
      <c r="F144" s="2177">
        <v>0.32125147546553023</v>
      </c>
      <c r="G144" s="2178">
        <v>0.24202404642703357</v>
      </c>
      <c r="H144" s="2178">
        <v>1.3870594720958991</v>
      </c>
      <c r="I144" s="2187">
        <v>0.2251342492957491</v>
      </c>
      <c r="J144" s="2180">
        <v>9.3973833929964457</v>
      </c>
      <c r="K144" s="2181">
        <v>11.471720749737258</v>
      </c>
      <c r="L144" s="2181">
        <v>11.60418963616317</v>
      </c>
      <c r="M144" s="2182">
        <v>7.8769680716955719</v>
      </c>
      <c r="N144" s="2189">
        <v>12.009340784621807</v>
      </c>
      <c r="O144" s="2183">
        <v>12.108704895978105</v>
      </c>
      <c r="P144" s="2183">
        <v>11.470504400219527</v>
      </c>
      <c r="Q144" s="2190">
        <v>12.126829554029706</v>
      </c>
      <c r="R144" s="886"/>
      <c r="S144" s="910"/>
      <c r="T144" s="886"/>
      <c r="U144" s="886"/>
      <c r="V144" s="2185"/>
      <c r="W144" s="2185"/>
      <c r="X144" s="2185"/>
      <c r="Y144" s="2185"/>
      <c r="Z144" s="886"/>
      <c r="AA144" s="886"/>
      <c r="AB144" s="886"/>
      <c r="AC144" s="886"/>
    </row>
    <row r="145" spans="1:29" ht="15.75" customHeight="1">
      <c r="A145" s="2173">
        <v>40756</v>
      </c>
      <c r="B145" s="2174">
        <v>122.27</v>
      </c>
      <c r="C145" s="2175">
        <v>121.17</v>
      </c>
      <c r="D145" s="2175">
        <v>121.1</v>
      </c>
      <c r="E145" s="2176">
        <v>123.68</v>
      </c>
      <c r="F145" s="2177">
        <v>1.6616712813935663</v>
      </c>
      <c r="G145" s="2178">
        <v>0.90996555245017419</v>
      </c>
      <c r="H145" s="2178">
        <v>0.82324853873383574</v>
      </c>
      <c r="I145" s="2187">
        <v>2.7229863158626273</v>
      </c>
      <c r="J145" s="2180">
        <v>9.2965048717261141</v>
      </c>
      <c r="K145" s="2181">
        <v>10.860018298261664</v>
      </c>
      <c r="L145" s="2181">
        <v>10.912878101793154</v>
      </c>
      <c r="M145" s="2182">
        <v>8.6628009137234443</v>
      </c>
      <c r="N145" s="2189">
        <v>11.634974110816533</v>
      </c>
      <c r="O145" s="2183">
        <v>11.978809857922478</v>
      </c>
      <c r="P145" s="2183">
        <v>11.191486647510278</v>
      </c>
      <c r="Q145" s="2190">
        <v>11.582747400197697</v>
      </c>
      <c r="R145" s="886"/>
      <c r="S145" s="910"/>
      <c r="T145" s="886"/>
      <c r="U145" s="886"/>
      <c r="V145" s="2185"/>
      <c r="W145" s="2185"/>
      <c r="X145" s="2185"/>
      <c r="Y145" s="2185"/>
      <c r="Z145" s="886"/>
      <c r="AA145" s="886"/>
      <c r="AB145" s="886"/>
      <c r="AC145" s="886"/>
    </row>
    <row r="146" spans="1:29" ht="15.75" customHeight="1">
      <c r="A146" s="2173">
        <v>40787</v>
      </c>
      <c r="B146" s="2174">
        <v>124</v>
      </c>
      <c r="C146" s="2175">
        <v>123.48</v>
      </c>
      <c r="D146" s="2175">
        <v>122.67</v>
      </c>
      <c r="E146" s="2176">
        <v>124.78</v>
      </c>
      <c r="F146" s="2177">
        <v>1.4149014476159323</v>
      </c>
      <c r="G146" s="2178">
        <v>1.9064124783362217</v>
      </c>
      <c r="H146" s="2178">
        <v>0.16330529925696169</v>
      </c>
      <c r="I146" s="2187">
        <v>0.889391979301422</v>
      </c>
      <c r="J146" s="2180">
        <v>10.339918134899449</v>
      </c>
      <c r="K146" s="2181">
        <v>11.564871702204556</v>
      </c>
      <c r="L146" s="2181">
        <v>9.8111180735833869</v>
      </c>
      <c r="M146" s="2182">
        <v>9.4753465520266644</v>
      </c>
      <c r="N146" s="2189">
        <v>11.363261565255721</v>
      </c>
      <c r="O146" s="2183">
        <v>11.875836865463008</v>
      </c>
      <c r="P146" s="2183">
        <v>10.898346036164916</v>
      </c>
      <c r="Q146" s="2190">
        <v>11.162210470033163</v>
      </c>
      <c r="R146" s="886"/>
      <c r="S146" s="910"/>
      <c r="T146" s="886"/>
      <c r="U146" s="886"/>
      <c r="V146" s="2185"/>
      <c r="W146" s="2185"/>
      <c r="X146" s="2185"/>
      <c r="Y146" s="2185"/>
      <c r="Z146" s="886"/>
      <c r="AA146" s="886"/>
      <c r="AB146" s="886"/>
      <c r="AC146" s="886"/>
    </row>
    <row r="147" spans="1:29" ht="15.75" customHeight="1">
      <c r="A147" s="2173">
        <v>40817</v>
      </c>
      <c r="B147" s="2174">
        <v>124.60065849033249</v>
      </c>
      <c r="C147" s="2175">
        <v>124.80487811752866</v>
      </c>
      <c r="D147" s="2175">
        <v>123.95405516319239</v>
      </c>
      <c r="E147" s="2176">
        <v>124.98067740430355</v>
      </c>
      <c r="F147" s="2177">
        <v>0.48440200833266545</v>
      </c>
      <c r="G147" s="2178">
        <v>1.0729495606807973</v>
      </c>
      <c r="H147" s="2178">
        <v>1.0467556559814</v>
      </c>
      <c r="I147" s="2187">
        <v>0.16082497539953522</v>
      </c>
      <c r="J147" s="2180">
        <v>10.539973820380141</v>
      </c>
      <c r="K147" s="2181">
        <v>11.542477538232788</v>
      </c>
      <c r="L147" s="2181">
        <v>10.683145962311286</v>
      </c>
      <c r="M147" s="2182">
        <v>9.7456897224152321</v>
      </c>
      <c r="N147" s="2189">
        <v>11.128880600137075</v>
      </c>
      <c r="O147" s="2183">
        <v>11.74604320110622</v>
      </c>
      <c r="P147" s="2183">
        <v>10.713576133682913</v>
      </c>
      <c r="Q147" s="2190">
        <v>10.786062192981307</v>
      </c>
      <c r="R147" s="886"/>
      <c r="S147" s="910"/>
      <c r="T147" s="886"/>
      <c r="U147" s="886"/>
      <c r="V147" s="2185"/>
      <c r="W147" s="2185"/>
      <c r="X147" s="2185"/>
      <c r="Y147" s="2185"/>
      <c r="Z147" s="886"/>
      <c r="AA147" s="886"/>
      <c r="AB147" s="886"/>
      <c r="AC147" s="886"/>
    </row>
    <row r="148" spans="1:29" ht="15.75" customHeight="1">
      <c r="A148" s="2173">
        <v>40848</v>
      </c>
      <c r="B148" s="2174">
        <v>124.65154628571642</v>
      </c>
      <c r="C148" s="2175">
        <v>124.55101204957529</v>
      </c>
      <c r="D148" s="2175">
        <v>123.49124309156679</v>
      </c>
      <c r="E148" s="2176">
        <v>125.35433161364863</v>
      </c>
      <c r="F148" s="2177">
        <v>4.0840711438036692E-2</v>
      </c>
      <c r="G148" s="2178">
        <v>-0.20341037288166319</v>
      </c>
      <c r="H148" s="2178">
        <v>-0.37337388519988224</v>
      </c>
      <c r="I148" s="2187">
        <v>0.29896958242299831</v>
      </c>
      <c r="J148" s="2180">
        <v>10.536087865315608</v>
      </c>
      <c r="K148" s="2181">
        <v>11.455044339664681</v>
      </c>
      <c r="L148" s="2181">
        <v>10.92359929180526</v>
      </c>
      <c r="M148" s="2182">
        <v>9.6233770123730977</v>
      </c>
      <c r="N148" s="2189">
        <v>10.950541557595418</v>
      </c>
      <c r="O148" s="2183">
        <v>11.720340959791217</v>
      </c>
      <c r="P148" s="2183">
        <v>10.683885438667701</v>
      </c>
      <c r="Q148" s="2190">
        <v>10.411461610721307</v>
      </c>
      <c r="R148" s="886"/>
      <c r="S148" s="910"/>
      <c r="T148" s="886"/>
      <c r="U148" s="886"/>
      <c r="V148" s="2185"/>
      <c r="W148" s="2185"/>
      <c r="X148" s="2185"/>
      <c r="Y148" s="2185"/>
      <c r="Z148" s="886"/>
      <c r="AA148" s="886"/>
      <c r="AB148" s="886"/>
      <c r="AC148" s="886"/>
    </row>
    <row r="149" spans="1:29" ht="15.75" customHeight="1">
      <c r="A149" s="2173">
        <v>40878</v>
      </c>
      <c r="B149" s="2174">
        <v>125.97</v>
      </c>
      <c r="C149" s="2175">
        <v>124.76</v>
      </c>
      <c r="D149" s="2175">
        <v>123.6</v>
      </c>
      <c r="E149" s="2176">
        <v>128.12</v>
      </c>
      <c r="F149" s="2177">
        <v>1.0577114793758966</v>
      </c>
      <c r="G149" s="2178">
        <v>0.16779305682521795</v>
      </c>
      <c r="H149" s="2178">
        <v>2.4121199478286144</v>
      </c>
      <c r="I149" s="2187">
        <v>2.2062806691637746</v>
      </c>
      <c r="J149" s="2180">
        <v>10.287165119943964</v>
      </c>
      <c r="K149" s="2181">
        <v>10.818973174631381</v>
      </c>
      <c r="L149" s="2181">
        <v>12.427771357454006</v>
      </c>
      <c r="M149" s="2182">
        <v>11.022530329289438</v>
      </c>
      <c r="N149" s="2189">
        <v>10.825251238769424</v>
      </c>
      <c r="O149" s="2183">
        <v>11.704983282884443</v>
      </c>
      <c r="P149" s="2183">
        <v>10.640285406561901</v>
      </c>
      <c r="Q149" s="2190">
        <v>10.287592896363263</v>
      </c>
      <c r="R149" s="886"/>
      <c r="S149" s="910"/>
      <c r="T149" s="886"/>
      <c r="U149" s="886"/>
      <c r="V149" s="2185"/>
      <c r="W149" s="2185"/>
      <c r="X149" s="2185"/>
      <c r="Y149" s="2185"/>
      <c r="Z149" s="886"/>
      <c r="AA149" s="886"/>
      <c r="AB149" s="886"/>
      <c r="AC149" s="886"/>
    </row>
    <row r="150" spans="1:29" ht="15.75" customHeight="1">
      <c r="A150" s="2173">
        <v>40909</v>
      </c>
      <c r="B150" s="2174">
        <v>130.18511156183197</v>
      </c>
      <c r="C150" s="2175">
        <v>129.11000000000001</v>
      </c>
      <c r="D150" s="2175">
        <v>129.22203906172373</v>
      </c>
      <c r="E150" s="2176">
        <v>129.2584023633375</v>
      </c>
      <c r="F150" s="2177">
        <v>3.3461233324061084</v>
      </c>
      <c r="G150" s="2178">
        <v>3.486694453350438</v>
      </c>
      <c r="H150" s="2178">
        <v>4.5</v>
      </c>
      <c r="I150" s="2187">
        <v>0.88854383651069213</v>
      </c>
      <c r="J150" s="2180">
        <v>12.626621301005244</v>
      </c>
      <c r="K150" s="2181">
        <v>12.749978167845597</v>
      </c>
      <c r="L150" s="2183">
        <v>14.345667694649791</v>
      </c>
      <c r="M150" s="2182">
        <v>13.057292367128042</v>
      </c>
      <c r="N150" s="2189">
        <v>10.885054805709936</v>
      </c>
      <c r="O150" s="2183">
        <v>11.764587630961074</v>
      </c>
      <c r="P150" s="2183">
        <v>10.994722952023286</v>
      </c>
      <c r="Q150" s="2190">
        <v>10.528591855732218</v>
      </c>
      <c r="R150" s="886"/>
      <c r="S150" s="910"/>
      <c r="T150" s="886"/>
      <c r="U150" s="886"/>
      <c r="V150" s="2185"/>
      <c r="W150" s="2185"/>
      <c r="X150" s="2185"/>
      <c r="Y150" s="2185"/>
      <c r="Z150" s="886"/>
      <c r="AA150" s="886"/>
      <c r="AB150" s="886"/>
      <c r="AC150" s="886"/>
    </row>
    <row r="151" spans="1:29" ht="15.75" customHeight="1" thickBot="1">
      <c r="A151" s="2173">
        <v>40940</v>
      </c>
      <c r="B151" s="2191">
        <v>130.54794573240349</v>
      </c>
      <c r="C151" s="2192">
        <v>129.30000000000001</v>
      </c>
      <c r="D151" s="2192">
        <v>129.4</v>
      </c>
      <c r="E151" s="2193">
        <v>129.1</v>
      </c>
      <c r="F151" s="2194">
        <v>0.27870634838238573</v>
      </c>
      <c r="G151" s="2195">
        <v>0.14716133529549325</v>
      </c>
      <c r="H151" s="2195">
        <v>0.2</v>
      </c>
      <c r="I151" s="2196">
        <v>-0.12254705337626604</v>
      </c>
      <c r="J151" s="2197">
        <v>11.866277405658508</v>
      </c>
      <c r="K151" s="2192">
        <v>11.909295482084133</v>
      </c>
      <c r="L151" s="2198">
        <v>12.03463203463204</v>
      </c>
      <c r="M151" s="2199">
        <v>9.7322566935826416</v>
      </c>
      <c r="N151" s="2200">
        <v>10.95416981454024</v>
      </c>
      <c r="O151" s="2201">
        <v>11.872681650206854</v>
      </c>
      <c r="P151" s="2201">
        <v>11.164224381984875</v>
      </c>
      <c r="Q151" s="2202">
        <v>10.326718384263165</v>
      </c>
      <c r="R151" s="886"/>
      <c r="S151" s="910"/>
      <c r="T151" s="886"/>
      <c r="U151" s="886"/>
      <c r="V151" s="2185"/>
      <c r="W151" s="2185"/>
      <c r="X151" s="2185"/>
      <c r="Y151" s="2185"/>
      <c r="Z151" s="886"/>
      <c r="AA151" s="886"/>
      <c r="AB151" s="886"/>
      <c r="AC151" s="886"/>
    </row>
    <row r="152" spans="1:29" ht="15.75" customHeight="1">
      <c r="A152" s="2173">
        <v>40969</v>
      </c>
      <c r="B152" s="2174">
        <v>132.63</v>
      </c>
      <c r="C152" s="2175">
        <v>135.06</v>
      </c>
      <c r="D152" s="2175">
        <v>134.5</v>
      </c>
      <c r="E152" s="2176">
        <v>132.11000000000001</v>
      </c>
      <c r="F152" s="2177">
        <v>1.5948579320154863</v>
      </c>
      <c r="G152" s="2178">
        <v>4.4547563805104318</v>
      </c>
      <c r="H152" s="2178">
        <v>3.9</v>
      </c>
      <c r="I152" s="2187">
        <v>2.3315259488768447</v>
      </c>
      <c r="J152" s="2203">
        <v>12.113271344040569</v>
      </c>
      <c r="K152" s="2175">
        <v>14.993614303959134</v>
      </c>
      <c r="L152" s="2204">
        <v>14.497318464288755</v>
      </c>
      <c r="M152" s="2182">
        <v>11.843887571960735</v>
      </c>
      <c r="N152" s="2189">
        <v>10.913819664929004</v>
      </c>
      <c r="O152" s="2183">
        <v>12.07492910970792</v>
      </c>
      <c r="P152" s="2183">
        <v>11.367673122593413</v>
      </c>
      <c r="Q152" s="2190">
        <v>10.315636286573037</v>
      </c>
      <c r="R152" s="886"/>
      <c r="S152" s="910"/>
      <c r="T152" s="886"/>
      <c r="U152" s="886"/>
      <c r="V152" s="2185"/>
      <c r="W152" s="2185"/>
      <c r="X152" s="2185"/>
      <c r="Y152" s="2185"/>
      <c r="Z152" s="886"/>
      <c r="AA152" s="886"/>
      <c r="AB152" s="886"/>
      <c r="AC152" s="886"/>
    </row>
    <row r="153" spans="1:29" ht="15.75" customHeight="1">
      <c r="A153" s="2173">
        <v>41000</v>
      </c>
      <c r="B153" s="2174">
        <v>132.80000000000001</v>
      </c>
      <c r="C153" s="2174">
        <v>135.19999999999999</v>
      </c>
      <c r="D153" s="2174">
        <v>134.69999999999999</v>
      </c>
      <c r="E153" s="2176">
        <v>132.19999999999999</v>
      </c>
      <c r="F153" s="2177">
        <v>0.1</v>
      </c>
      <c r="G153" s="2174">
        <v>0.1</v>
      </c>
      <c r="H153" s="2178">
        <v>0.1</v>
      </c>
      <c r="I153" s="2187">
        <v>0.2</v>
      </c>
      <c r="J153" s="2203">
        <v>12.9</v>
      </c>
      <c r="K153" s="2175">
        <v>14.7</v>
      </c>
      <c r="L153" s="2204">
        <v>14.210615567237571</v>
      </c>
      <c r="M153" s="2182">
        <v>11.2</v>
      </c>
      <c r="N153" s="2189">
        <v>11.05395394215552</v>
      </c>
      <c r="O153" s="2183">
        <v>12.243439025281182</v>
      </c>
      <c r="P153" s="2183">
        <v>11.553668558220643</v>
      </c>
      <c r="Q153" s="2190">
        <v>10.285065969983139</v>
      </c>
      <c r="R153" s="886"/>
      <c r="S153" s="910"/>
      <c r="T153" s="886"/>
      <c r="U153" s="886"/>
      <c r="V153" s="2185"/>
      <c r="W153" s="2185"/>
      <c r="X153" s="2185"/>
      <c r="Y153" s="2185"/>
      <c r="Z153" s="886"/>
      <c r="AA153" s="886"/>
      <c r="AB153" s="886"/>
      <c r="AC153" s="886"/>
    </row>
    <row r="154" spans="1:29" ht="15.75" customHeight="1">
      <c r="A154" s="2173">
        <v>41030</v>
      </c>
      <c r="B154" s="2174">
        <v>133.80000000000001</v>
      </c>
      <c r="C154" s="2174">
        <v>136.69999999999999</v>
      </c>
      <c r="D154" s="2174">
        <v>136.30000000000001</v>
      </c>
      <c r="E154" s="2176">
        <v>133.9</v>
      </c>
      <c r="F154" s="2177">
        <v>0.8</v>
      </c>
      <c r="G154" s="2174">
        <v>1.1000000000000001</v>
      </c>
      <c r="H154" s="2178">
        <v>1.2</v>
      </c>
      <c r="I154" s="2187">
        <v>1.2</v>
      </c>
      <c r="J154" s="2205">
        <v>12.7</v>
      </c>
      <c r="K154" s="2175">
        <v>14.9</v>
      </c>
      <c r="L154" s="2204">
        <v>14.557763147607711</v>
      </c>
      <c r="M154" s="2182">
        <v>12.9</v>
      </c>
      <c r="N154" s="2189">
        <v>11.095447929874219</v>
      </c>
      <c r="O154" s="2183">
        <v>12.423229368721978</v>
      </c>
      <c r="P154" s="2183">
        <v>11.805750849684708</v>
      </c>
      <c r="Q154" s="2190">
        <v>10.369126898708812</v>
      </c>
      <c r="R154" s="886"/>
      <c r="S154" s="910"/>
      <c r="T154" s="886"/>
      <c r="U154" s="886"/>
      <c r="V154" s="2185"/>
      <c r="W154" s="2185"/>
      <c r="X154" s="2185"/>
      <c r="Y154" s="2185"/>
      <c r="Z154" s="886"/>
      <c r="AA154" s="886"/>
      <c r="AB154" s="886"/>
      <c r="AC154" s="886"/>
    </row>
    <row r="155" spans="1:29" ht="15.75" customHeight="1">
      <c r="A155" s="2173">
        <v>41061</v>
      </c>
      <c r="B155" s="2174">
        <v>135.30000000000001</v>
      </c>
      <c r="C155" s="2174">
        <v>138</v>
      </c>
      <c r="D155" s="2174">
        <v>136.19999999999999</v>
      </c>
      <c r="E155" s="2176">
        <v>134.5</v>
      </c>
      <c r="F155" s="2177">
        <v>1.2</v>
      </c>
      <c r="G155" s="2174">
        <v>1</v>
      </c>
      <c r="H155" s="2178">
        <v>-0.1</v>
      </c>
      <c r="I155" s="2187">
        <v>0.5</v>
      </c>
      <c r="J155" s="2205">
        <v>12.9</v>
      </c>
      <c r="K155" s="2175">
        <v>15.2</v>
      </c>
      <c r="L155" s="2204">
        <v>13.681711534530837</v>
      </c>
      <c r="M155" s="2182">
        <v>12</v>
      </c>
      <c r="N155" s="2189">
        <v>11.316540946426766</v>
      </c>
      <c r="O155" s="2183">
        <v>12.737379439140636</v>
      </c>
      <c r="P155" s="2183">
        <v>12.088454521787355</v>
      </c>
      <c r="Q155" s="2190">
        <v>10.597485052680589</v>
      </c>
      <c r="R155" s="886"/>
      <c r="S155" s="910"/>
      <c r="T155" s="886"/>
      <c r="U155" s="886"/>
      <c r="V155" s="2185"/>
      <c r="W155" s="2185"/>
      <c r="X155" s="2185"/>
      <c r="Y155" s="2185"/>
      <c r="Z155" s="886"/>
      <c r="AA155" s="886"/>
      <c r="AB155" s="886"/>
      <c r="AC155" s="886"/>
    </row>
    <row r="156" spans="1:29" ht="15.75" customHeight="1">
      <c r="A156" s="2173">
        <v>41091</v>
      </c>
      <c r="B156" s="2174">
        <v>135.69999999999999</v>
      </c>
      <c r="C156" s="2174">
        <v>138.1</v>
      </c>
      <c r="D156" s="2174">
        <v>136.5</v>
      </c>
      <c r="E156" s="2176">
        <v>135</v>
      </c>
      <c r="F156" s="2177">
        <v>0.24</v>
      </c>
      <c r="G156" s="2174">
        <v>0.1</v>
      </c>
      <c r="H156" s="2178">
        <v>0.2</v>
      </c>
      <c r="I156" s="2187">
        <v>0.3</v>
      </c>
      <c r="J156" s="2205">
        <v>12.8</v>
      </c>
      <c r="K156" s="2175">
        <v>15</v>
      </c>
      <c r="L156" s="2204">
        <v>13.844870725604666</v>
      </c>
      <c r="M156" s="2182">
        <v>12.1</v>
      </c>
      <c r="N156" s="2189">
        <v>11.598897302015917</v>
      </c>
      <c r="O156" s="2183">
        <v>13.033781931584249</v>
      </c>
      <c r="P156" s="2183">
        <v>12.392900187618668</v>
      </c>
      <c r="Q156" s="2190">
        <v>10.945782494074535</v>
      </c>
      <c r="R156" s="886"/>
      <c r="S156" s="910"/>
      <c r="T156" s="886"/>
      <c r="U156" s="886"/>
      <c r="V156" s="2185"/>
      <c r="W156" s="2185"/>
      <c r="X156" s="2185"/>
      <c r="Y156" s="2185"/>
      <c r="Z156" s="886"/>
      <c r="AA156" s="886"/>
      <c r="AB156" s="886"/>
      <c r="AC156" s="886"/>
    </row>
    <row r="157" spans="1:29" ht="15.75" customHeight="1">
      <c r="A157" s="2173">
        <v>41122</v>
      </c>
      <c r="B157" s="2174">
        <v>136.6</v>
      </c>
      <c r="C157" s="2174">
        <v>139</v>
      </c>
      <c r="D157" s="2174">
        <v>137.1</v>
      </c>
      <c r="E157" s="2176">
        <v>135.9</v>
      </c>
      <c r="F157" s="2177">
        <v>0.67</v>
      </c>
      <c r="G157" s="2174">
        <v>6</v>
      </c>
      <c r="H157" s="2178">
        <v>0.4</v>
      </c>
      <c r="I157" s="2187">
        <v>0.7</v>
      </c>
      <c r="J157" s="2205">
        <v>11.7</v>
      </c>
      <c r="K157" s="2175">
        <v>14.7</v>
      </c>
      <c r="L157" s="2204">
        <v>13.212221304706853</v>
      </c>
      <c r="M157" s="2182">
        <v>9.9</v>
      </c>
      <c r="N157" s="2189">
        <v>11.793239753197913</v>
      </c>
      <c r="O157" s="2183">
        <v>13.350755022537777</v>
      </c>
      <c r="P157" s="2183">
        <v>12.680160060859974</v>
      </c>
      <c r="Q157" s="2190">
        <v>11.036639512264276</v>
      </c>
      <c r="R157" s="886"/>
      <c r="S157" s="910"/>
      <c r="T157" s="886"/>
      <c r="U157" s="886"/>
      <c r="V157" s="2185"/>
      <c r="W157" s="2185"/>
      <c r="X157" s="2185"/>
      <c r="Y157" s="2185"/>
      <c r="Z157" s="886"/>
      <c r="AA157" s="886"/>
      <c r="AB157" s="886"/>
      <c r="AC157" s="886"/>
    </row>
    <row r="158" spans="1:29" ht="15.75" customHeight="1">
      <c r="A158" s="2173">
        <v>41153</v>
      </c>
      <c r="B158" s="2174">
        <v>138</v>
      </c>
      <c r="C158" s="2174">
        <v>139.69999999999999</v>
      </c>
      <c r="D158" s="2174">
        <v>137.69999999999999</v>
      </c>
      <c r="E158" s="2176">
        <v>137.5</v>
      </c>
      <c r="F158" s="2177">
        <v>1.01</v>
      </c>
      <c r="G158" s="2174">
        <v>0.5</v>
      </c>
      <c r="H158" s="2178">
        <v>0.4</v>
      </c>
      <c r="I158" s="2187">
        <v>1.1000000000000001</v>
      </c>
      <c r="J158" s="2205">
        <v>11.3</v>
      </c>
      <c r="K158" s="2175">
        <v>13.1</v>
      </c>
      <c r="L158" s="2204">
        <v>12.252384446074824</v>
      </c>
      <c r="M158" s="2182">
        <v>10.199999999999999</v>
      </c>
      <c r="N158" s="2189">
        <v>11.864686170980331</v>
      </c>
      <c r="O158" s="2183">
        <v>13.472541992328438</v>
      </c>
      <c r="P158" s="2183">
        <v>12.87130814335519</v>
      </c>
      <c r="Q158" s="2190">
        <v>11.087894697437974</v>
      </c>
      <c r="R158" s="886"/>
      <c r="S158" s="910"/>
      <c r="T158" s="886"/>
      <c r="U158" s="886"/>
      <c r="V158" s="2185"/>
      <c r="W158" s="2185"/>
      <c r="X158" s="2185"/>
      <c r="Y158" s="2185"/>
      <c r="Z158" s="886"/>
      <c r="AA158" s="886"/>
      <c r="AB158" s="886"/>
      <c r="AC158" s="886"/>
    </row>
    <row r="159" spans="1:29" ht="15.75" customHeight="1">
      <c r="A159" s="2173">
        <v>41183</v>
      </c>
      <c r="B159" s="2174">
        <v>139.19999999999999</v>
      </c>
      <c r="C159" s="2174">
        <v>140.30000000000001</v>
      </c>
      <c r="D159" s="2174">
        <v>138.1</v>
      </c>
      <c r="E159" s="2176">
        <v>138.80000000000001</v>
      </c>
      <c r="F159" s="2177">
        <v>0.88</v>
      </c>
      <c r="G159" s="2174">
        <v>0.4</v>
      </c>
      <c r="H159" s="2206">
        <v>0.2904865649963731</v>
      </c>
      <c r="I159" s="2187">
        <v>1</v>
      </c>
      <c r="J159" s="2205">
        <v>11.7</v>
      </c>
      <c r="K159" s="2175">
        <v>12.4</v>
      </c>
      <c r="L159" s="2204">
        <v>11.412248528846982</v>
      </c>
      <c r="M159" s="2182">
        <v>11.1</v>
      </c>
      <c r="N159" s="2189">
        <v>11.956551230529271</v>
      </c>
      <c r="O159" s="2183">
        <v>13.531803880096419</v>
      </c>
      <c r="P159" s="2183">
        <v>12.91670350988989</v>
      </c>
      <c r="Q159" s="2190">
        <v>11.208140351880488</v>
      </c>
      <c r="R159" s="886"/>
      <c r="S159" s="910"/>
      <c r="T159" s="886"/>
      <c r="U159" s="886"/>
      <c r="V159" s="2185"/>
      <c r="W159" s="2185"/>
      <c r="X159" s="2185"/>
      <c r="Y159" s="2185"/>
      <c r="Z159" s="886"/>
      <c r="AA159" s="886"/>
      <c r="AB159" s="886"/>
      <c r="AC159" s="886"/>
    </row>
    <row r="160" spans="1:29" ht="15.75" customHeight="1">
      <c r="A160" s="2173">
        <v>41214</v>
      </c>
      <c r="B160" s="2174">
        <v>140</v>
      </c>
      <c r="C160" s="2174">
        <v>140.9</v>
      </c>
      <c r="D160" s="2174">
        <v>138.69999999999999</v>
      </c>
      <c r="E160" s="2176">
        <v>139.80000000000001</v>
      </c>
      <c r="F160" s="2177">
        <v>0.6</v>
      </c>
      <c r="G160" s="2174">
        <v>0.4</v>
      </c>
      <c r="H160" s="2206">
        <v>0.43446777697320377</v>
      </c>
      <c r="I160" s="2187">
        <v>0.7</v>
      </c>
      <c r="J160" s="2205">
        <v>12.3</v>
      </c>
      <c r="K160" s="2175">
        <v>13.1</v>
      </c>
      <c r="L160" s="2204">
        <v>12.315656177463653</v>
      </c>
      <c r="M160" s="2182">
        <v>11.6</v>
      </c>
      <c r="N160" s="2189">
        <v>12.098962377571688</v>
      </c>
      <c r="O160" s="2183">
        <v>13.658717391490807</v>
      </c>
      <c r="P160" s="2183">
        <v>13.020234946959658</v>
      </c>
      <c r="Q160" s="2190">
        <v>11.361223678769568</v>
      </c>
      <c r="R160" s="886"/>
      <c r="S160" s="910"/>
      <c r="T160" s="886"/>
      <c r="U160" s="886"/>
      <c r="V160" s="2185"/>
      <c r="W160" s="2185"/>
      <c r="X160" s="2185"/>
      <c r="Y160" s="2185"/>
      <c r="Z160" s="886"/>
      <c r="AA160" s="886"/>
      <c r="AB160" s="886"/>
      <c r="AC160" s="886"/>
    </row>
    <row r="161" spans="1:29" ht="15.75" customHeight="1">
      <c r="A161" s="2173">
        <v>41244</v>
      </c>
      <c r="B161" s="2174">
        <v>141.1</v>
      </c>
      <c r="C161" s="2174">
        <v>141.80000000000001</v>
      </c>
      <c r="D161" s="2174">
        <v>139.6</v>
      </c>
      <c r="E161" s="2176">
        <v>141.19999999999999</v>
      </c>
      <c r="F161" s="2177">
        <v>0.75</v>
      </c>
      <c r="G161" s="2174">
        <v>0.7</v>
      </c>
      <c r="H161" s="2206">
        <v>0.64888248017303951</v>
      </c>
      <c r="I161" s="2187">
        <v>1</v>
      </c>
      <c r="J161" s="2205">
        <v>12</v>
      </c>
      <c r="K161" s="2175">
        <v>13.7</v>
      </c>
      <c r="L161" s="2204">
        <v>12.944983818770229</v>
      </c>
      <c r="M161" s="2182">
        <v>10.199999999999999</v>
      </c>
      <c r="N161" s="2189">
        <v>12.234149782491382</v>
      </c>
      <c r="O161" s="2183">
        <v>13.880242363204722</v>
      </c>
      <c r="P161" s="2183">
        <v>13.259792297737727</v>
      </c>
      <c r="Q161" s="2190">
        <v>11.286645281733339</v>
      </c>
      <c r="R161" s="886"/>
      <c r="S161" s="910"/>
      <c r="T161" s="886"/>
      <c r="U161" s="886"/>
      <c r="V161" s="2185"/>
      <c r="W161" s="2185"/>
      <c r="X161" s="2185"/>
      <c r="Y161" s="2185"/>
      <c r="Z161" s="886"/>
      <c r="AA161" s="886"/>
      <c r="AB161" s="886"/>
      <c r="AC161" s="886"/>
    </row>
    <row r="162" spans="1:29" ht="15.75" customHeight="1">
      <c r="A162" s="2173">
        <v>41275</v>
      </c>
      <c r="B162" s="2174">
        <v>141.94242593503455</v>
      </c>
      <c r="C162" s="2174">
        <v>143.75443037638993</v>
      </c>
      <c r="D162" s="2174">
        <v>140.33909342088904</v>
      </c>
      <c r="E162" s="2176">
        <v>142.32078961641432</v>
      </c>
      <c r="F162" s="2177">
        <v>0.62451284791420392</v>
      </c>
      <c r="G162" s="2174">
        <v>1.3505590076693892</v>
      </c>
      <c r="H162" s="2206">
        <v>0.51921708607053496</v>
      </c>
      <c r="I162" s="2187">
        <v>0.80058570337251922</v>
      </c>
      <c r="J162" s="2205">
        <v>9.0312280967846306</v>
      </c>
      <c r="K162" s="2175">
        <v>11.341955655435527</v>
      </c>
      <c r="L162" s="2204">
        <v>8.6030637187633108</v>
      </c>
      <c r="M162" s="2182">
        <v>10.105638793491536</v>
      </c>
      <c r="N162" s="2189">
        <v>11.918178610572246</v>
      </c>
      <c r="O162" s="2183">
        <v>13.744249595973351</v>
      </c>
      <c r="P162" s="2183">
        <v>12.761409389953329</v>
      </c>
      <c r="Q162" s="2190">
        <v>11.045080634362238</v>
      </c>
      <c r="R162" s="886"/>
      <c r="S162" s="910"/>
      <c r="T162" s="886"/>
      <c r="U162" s="886"/>
      <c r="V162" s="2185"/>
      <c r="W162" s="2185"/>
      <c r="X162" s="2185"/>
      <c r="Y162" s="2185"/>
      <c r="Z162" s="886"/>
      <c r="AA162" s="886"/>
      <c r="AB162" s="886"/>
      <c r="AC162" s="886"/>
    </row>
    <row r="163" spans="1:29" ht="15.75" customHeight="1">
      <c r="A163" s="2173">
        <v>41306</v>
      </c>
      <c r="B163" s="2174">
        <v>143.00478978985183</v>
      </c>
      <c r="C163" s="2174">
        <v>143.75506692145842</v>
      </c>
      <c r="D163" s="2174">
        <v>140.50702038679532</v>
      </c>
      <c r="E163" s="2176">
        <v>143.26219436598842</v>
      </c>
      <c r="F163" s="2177">
        <v>0.74844701844358497</v>
      </c>
      <c r="G163" s="2174">
        <v>4.4280031357857297E-4</v>
      </c>
      <c r="H163" s="2206">
        <v>0.11965800962006215</v>
      </c>
      <c r="I163" s="2187">
        <v>0.66146678367327638</v>
      </c>
      <c r="J163" s="2205">
        <v>9.5419690324354889</v>
      </c>
      <c r="K163" s="2175">
        <v>11.183606825300359</v>
      </c>
      <c r="L163" s="2204">
        <v>8.5834778877861755</v>
      </c>
      <c r="M163" s="2182">
        <v>10.972668210029738</v>
      </c>
      <c r="N163" s="2189">
        <v>11.712263643285342</v>
      </c>
      <c r="O163" s="2183">
        <v>13.662948701063405</v>
      </c>
      <c r="P163" s="2183">
        <v>12.450219801599491</v>
      </c>
      <c r="Q163" s="2190">
        <v>11.142793057967204</v>
      </c>
      <c r="R163" s="886"/>
      <c r="S163" s="910"/>
      <c r="T163" s="886"/>
      <c r="U163" s="886"/>
      <c r="V163" s="2185"/>
      <c r="W163" s="2185"/>
      <c r="X163" s="2185"/>
      <c r="Y163" s="2185"/>
      <c r="Z163" s="886"/>
      <c r="AA163" s="886"/>
      <c r="AB163" s="886"/>
      <c r="AC163" s="886"/>
    </row>
    <row r="164" spans="1:29" ht="15.75" customHeight="1">
      <c r="A164" s="2173">
        <v>41334</v>
      </c>
      <c r="B164" s="2174">
        <v>144.02484802931767</v>
      </c>
      <c r="C164" s="2174">
        <v>144.76009600274347</v>
      </c>
      <c r="D164" s="2174">
        <v>142.9078684776818</v>
      </c>
      <c r="E164" s="2176">
        <v>144.63922651698022</v>
      </c>
      <c r="F164" s="2177">
        <v>0.71330354805935769</v>
      </c>
      <c r="G164" s="2174">
        <v>0.69912602234336418</v>
      </c>
      <c r="H164" s="2206">
        <v>1.7087032977265475</v>
      </c>
      <c r="I164" s="2187">
        <v>0.96119716515994469</v>
      </c>
      <c r="J164" s="2205">
        <v>8.5932798883678601</v>
      </c>
      <c r="K164" s="2175">
        <v>7.1788245171007929</v>
      </c>
      <c r="L164" s="2204">
        <v>6.2512033291314513</v>
      </c>
      <c r="M164" s="2182">
        <v>9.4821347682967314</v>
      </c>
      <c r="N164" s="2189">
        <v>11.402923777877254</v>
      </c>
      <c r="O164" s="2183">
        <v>12.970074370786422</v>
      </c>
      <c r="P164" s="2183">
        <v>11.726613535381702</v>
      </c>
      <c r="Q164" s="2190">
        <v>10.940865315499877</v>
      </c>
      <c r="R164" s="886"/>
      <c r="S164" s="910"/>
      <c r="T164" s="886"/>
      <c r="U164" s="886"/>
      <c r="V164" s="2185"/>
      <c r="W164" s="2185"/>
      <c r="X164" s="2185"/>
      <c r="Y164" s="2185"/>
      <c r="Z164" s="886"/>
      <c r="AA164" s="886"/>
      <c r="AB164" s="886"/>
      <c r="AC164" s="886"/>
    </row>
    <row r="165" spans="1:29">
      <c r="A165" s="2173">
        <v>41365</v>
      </c>
      <c r="B165" s="2207">
        <v>144.81957672026283</v>
      </c>
      <c r="C165" s="2207">
        <v>144.47595790720226</v>
      </c>
      <c r="D165" s="2174">
        <v>142.28207249346912</v>
      </c>
      <c r="E165" s="2208">
        <v>145.56955657499083</v>
      </c>
      <c r="F165" s="2209">
        <v>0.55179970804995548</v>
      </c>
      <c r="G165" s="2210">
        <v>-0.19628205796148279</v>
      </c>
      <c r="H165" s="2206">
        <v>-0.43790169910092691</v>
      </c>
      <c r="I165" s="2187">
        <v>0.64320729612128635</v>
      </c>
      <c r="J165" s="2209">
        <v>9.051524170137057</v>
      </c>
      <c r="K165" s="2211">
        <v>6.8739690083773581</v>
      </c>
      <c r="L165" s="2204">
        <v>5.6264375821713788</v>
      </c>
      <c r="M165" s="2212">
        <v>10.006312869185095</v>
      </c>
      <c r="N165" s="2189">
        <v>11.081206441636034</v>
      </c>
      <c r="O165" s="2183">
        <v>12.285368971719333</v>
      </c>
      <c r="P165" s="2183">
        <v>10.984381881146991</v>
      </c>
      <c r="Q165" s="2190">
        <v>10.852700523324641</v>
      </c>
      <c r="R165" s="886"/>
      <c r="S165" s="910"/>
      <c r="T165" s="886"/>
      <c r="U165" s="886"/>
      <c r="V165" s="2185"/>
      <c r="W165" s="2185"/>
      <c r="X165" s="2185"/>
      <c r="Y165" s="2185"/>
      <c r="Z165" s="886"/>
      <c r="AA165" s="886"/>
      <c r="AB165" s="886"/>
      <c r="AC165" s="886"/>
    </row>
    <row r="166" spans="1:29">
      <c r="A166" s="2173">
        <v>41395</v>
      </c>
      <c r="B166" s="2207">
        <v>145.80000000000001</v>
      </c>
      <c r="C166" s="2207">
        <v>145.19999999999999</v>
      </c>
      <c r="D166" s="2174">
        <v>141.8603462839323</v>
      </c>
      <c r="E166" s="2208">
        <v>146.4</v>
      </c>
      <c r="F166" s="2209">
        <v>0.67</v>
      </c>
      <c r="G166" s="2210">
        <v>0.5</v>
      </c>
      <c r="H166" s="2206">
        <v>-0.2964015087397408</v>
      </c>
      <c r="I166" s="2187">
        <v>0.5</v>
      </c>
      <c r="J166" s="2209">
        <v>9</v>
      </c>
      <c r="K166" s="2211">
        <v>6.2</v>
      </c>
      <c r="L166" s="2204">
        <v>4.0794910373677844</v>
      </c>
      <c r="M166" s="2212">
        <v>9.3000000000000007</v>
      </c>
      <c r="N166" s="2189">
        <v>10.770053788106717</v>
      </c>
      <c r="O166" s="2183">
        <v>11.531812674296484</v>
      </c>
      <c r="P166" s="2183">
        <v>10.084701921018771</v>
      </c>
      <c r="Q166" s="2190">
        <v>10.556047425680887</v>
      </c>
      <c r="R166" s="886"/>
      <c r="S166" s="910"/>
      <c r="T166" s="886"/>
      <c r="U166" s="886"/>
      <c r="V166" s="2185"/>
      <c r="W166" s="2185"/>
      <c r="X166" s="2185"/>
      <c r="Y166" s="2185"/>
      <c r="Z166" s="886"/>
      <c r="AA166" s="886"/>
      <c r="AB166" s="886"/>
      <c r="AC166" s="886"/>
    </row>
    <row r="167" spans="1:29">
      <c r="A167" s="2173">
        <v>41426</v>
      </c>
      <c r="B167" s="2207">
        <v>146.6</v>
      </c>
      <c r="C167" s="2207">
        <v>145.5</v>
      </c>
      <c r="D167" s="2174">
        <v>142.18427834353349</v>
      </c>
      <c r="E167" s="2208">
        <v>147.5</v>
      </c>
      <c r="F167" s="2209">
        <v>0.59</v>
      </c>
      <c r="G167" s="2211">
        <v>0.3</v>
      </c>
      <c r="H167" s="2206">
        <v>0.22834574148919914</v>
      </c>
      <c r="I167" s="2187">
        <v>0.7</v>
      </c>
      <c r="J167" s="2209">
        <v>8.4</v>
      </c>
      <c r="K167" s="2211">
        <v>5.5</v>
      </c>
      <c r="L167" s="2204">
        <v>4.3751827748394669</v>
      </c>
      <c r="M167" s="2212">
        <v>9.6</v>
      </c>
      <c r="N167" s="2189">
        <v>10.394412171611149</v>
      </c>
      <c r="O167" s="2183">
        <v>10.701005572939632</v>
      </c>
      <c r="P167" s="2183">
        <v>9.2990143379417045</v>
      </c>
      <c r="Q167" s="2190">
        <v>10.368463191522046</v>
      </c>
      <c r="R167" s="886"/>
      <c r="S167" s="910"/>
      <c r="T167" s="886"/>
      <c r="U167" s="886"/>
      <c r="V167" s="2185"/>
      <c r="W167" s="2185"/>
      <c r="X167" s="2185"/>
      <c r="Y167" s="2185"/>
      <c r="Z167" s="886"/>
      <c r="AA167" s="886"/>
      <c r="AB167" s="886"/>
      <c r="AC167" s="886"/>
    </row>
    <row r="168" spans="1:29">
      <c r="A168" s="2173">
        <v>41456</v>
      </c>
      <c r="B168" s="2186">
        <v>147.4</v>
      </c>
      <c r="C168" s="2175">
        <v>147.19999999999999</v>
      </c>
      <c r="D168" s="2207">
        <v>145.08657285304582</v>
      </c>
      <c r="E168" s="2208">
        <v>148.4</v>
      </c>
      <c r="F168" s="2213">
        <v>0.54</v>
      </c>
      <c r="G168" s="2211">
        <v>1.2</v>
      </c>
      <c r="H168" s="2210">
        <v>2.0412204101075471</v>
      </c>
      <c r="I168" s="2187">
        <v>0.7</v>
      </c>
      <c r="J168" s="2209">
        <v>8.6999999999999993</v>
      </c>
      <c r="K168" s="2211">
        <v>6.6</v>
      </c>
      <c r="L168" s="2186">
        <v>6.2832212564112453</v>
      </c>
      <c r="M168" s="2212">
        <v>10</v>
      </c>
      <c r="N168" s="2186">
        <v>10.05094202818438</v>
      </c>
      <c r="O168" s="2183">
        <v>10.005516603259952</v>
      </c>
      <c r="P168" s="2183">
        <v>8.6830802341915732</v>
      </c>
      <c r="Q168" s="2214">
        <v>10.193821423519148</v>
      </c>
      <c r="R168" s="886"/>
      <c r="S168" s="910"/>
      <c r="T168" s="886"/>
      <c r="U168" s="886"/>
      <c r="V168" s="2185"/>
      <c r="W168" s="2185"/>
      <c r="X168" s="2185"/>
      <c r="Y168" s="2185"/>
      <c r="Z168" s="886"/>
      <c r="AA168" s="886"/>
      <c r="AB168" s="886"/>
      <c r="AC168" s="886"/>
    </row>
    <row r="169" spans="1:29">
      <c r="A169" s="2173">
        <v>41487</v>
      </c>
      <c r="B169" s="2186">
        <v>147.80000000000001</v>
      </c>
      <c r="C169" s="2175">
        <v>149.1</v>
      </c>
      <c r="D169" s="2207">
        <v>146.32468685333399</v>
      </c>
      <c r="E169" s="2208">
        <v>149.19999999999999</v>
      </c>
      <c r="F169" s="2213">
        <v>0.25</v>
      </c>
      <c r="G169" s="2211">
        <v>1.3</v>
      </c>
      <c r="H169" s="2211">
        <v>0.85336222087361246</v>
      </c>
      <c r="I169" s="2187">
        <v>0.5</v>
      </c>
      <c r="J169" s="2209">
        <v>8.1999999999999993</v>
      </c>
      <c r="K169" s="2211">
        <v>7.2</v>
      </c>
      <c r="L169" s="2186">
        <v>6.7284368003894883</v>
      </c>
      <c r="M169" s="2212">
        <v>9.6999999999999993</v>
      </c>
      <c r="N169" s="2186">
        <v>9.7592428334523795</v>
      </c>
      <c r="O169" s="2183">
        <v>9.4026277334324977</v>
      </c>
      <c r="P169" s="2183">
        <v>8.1622578609433631</v>
      </c>
      <c r="Q169" s="2214">
        <v>10.183235899826215</v>
      </c>
      <c r="R169" s="886"/>
      <c r="S169" s="910"/>
      <c r="T169" s="886"/>
      <c r="U169" s="886"/>
      <c r="V169" s="2185"/>
      <c r="W169" s="2185"/>
      <c r="X169" s="2185"/>
      <c r="Y169" s="2185"/>
      <c r="Z169" s="886"/>
      <c r="AA169" s="886"/>
      <c r="AB169" s="886"/>
      <c r="AC169" s="886"/>
    </row>
    <row r="170" spans="1:29">
      <c r="A170" s="2173">
        <v>41518</v>
      </c>
      <c r="B170" s="2215">
        <v>148.9</v>
      </c>
      <c r="C170" s="2175">
        <v>150</v>
      </c>
      <c r="D170" s="2215">
        <v>147.84627331683799</v>
      </c>
      <c r="E170" s="2176">
        <v>150.4</v>
      </c>
      <c r="F170" s="2209">
        <v>0.75</v>
      </c>
      <c r="G170" s="2213">
        <v>0.6</v>
      </c>
      <c r="H170" s="2206">
        <v>1.0398699605823476</v>
      </c>
      <c r="I170" s="2187">
        <v>0.9</v>
      </c>
      <c r="J170" s="2209">
        <v>8</v>
      </c>
      <c r="K170" s="2211">
        <v>7.4</v>
      </c>
      <c r="L170" s="2186">
        <v>7.3683902083064652</v>
      </c>
      <c r="M170" s="2182">
        <v>9.4</v>
      </c>
      <c r="N170" s="2186">
        <v>9.4767064191873835</v>
      </c>
      <c r="O170" s="2183">
        <v>8.9356408357699433</v>
      </c>
      <c r="P170" s="2186">
        <v>7.7761682579303688</v>
      </c>
      <c r="Q170" s="2190">
        <v>10.112553913716296</v>
      </c>
      <c r="R170" s="886"/>
      <c r="S170" s="910"/>
      <c r="T170" s="886"/>
      <c r="U170" s="886"/>
      <c r="V170" s="2185"/>
      <c r="W170" s="2185"/>
      <c r="X170" s="2185"/>
      <c r="Y170" s="2185"/>
      <c r="Z170" s="886"/>
      <c r="AA170" s="886"/>
      <c r="AB170" s="886"/>
      <c r="AC170" s="886"/>
    </row>
    <row r="171" spans="1:29">
      <c r="A171" s="2173">
        <v>41548</v>
      </c>
      <c r="B171" s="2186">
        <v>150.03608402171807</v>
      </c>
      <c r="C171" s="2178">
        <v>150.90930930539631</v>
      </c>
      <c r="D171" s="2215">
        <v>148.61669593888786</v>
      </c>
      <c r="E171" s="2176">
        <v>151.64634416067074</v>
      </c>
      <c r="F171" s="2209">
        <v>0.74777971038821534</v>
      </c>
      <c r="G171" s="2213">
        <v>0.60023814802896425</v>
      </c>
      <c r="H171" s="2206">
        <v>0.51839574092446972</v>
      </c>
      <c r="I171" s="2187">
        <v>0.80198092372165775</v>
      </c>
      <c r="J171" s="2209">
        <v>7.8072485215443947</v>
      </c>
      <c r="K171" s="2211">
        <v>7.5786965789537533</v>
      </c>
      <c r="L171" s="2186">
        <v>7.6152758427862892</v>
      </c>
      <c r="M171" s="2212">
        <v>9.248566325940061</v>
      </c>
      <c r="N171" s="2186">
        <v>9.1541011859159784</v>
      </c>
      <c r="O171" s="2178">
        <v>8.5461219528521966</v>
      </c>
      <c r="P171" s="2178">
        <v>7.4799995434688586</v>
      </c>
      <c r="Q171" s="2214">
        <v>9.9636313000032466</v>
      </c>
      <c r="R171" s="886"/>
      <c r="S171" s="910"/>
      <c r="T171" s="886"/>
      <c r="U171" s="886"/>
      <c r="V171" s="2185"/>
      <c r="W171" s="2185"/>
      <c r="X171" s="2185"/>
      <c r="Y171" s="2185"/>
      <c r="Z171" s="886"/>
      <c r="AA171" s="886"/>
      <c r="AB171" s="886"/>
      <c r="AC171" s="886"/>
    </row>
    <row r="172" spans="1:29">
      <c r="A172" s="2173">
        <v>41579</v>
      </c>
      <c r="B172" s="2186">
        <v>151.11334979203559</v>
      </c>
      <c r="C172" s="2175">
        <v>151.7732064515896</v>
      </c>
      <c r="D172" s="2215">
        <v>149.54165350503933</v>
      </c>
      <c r="E172" s="2176">
        <v>152.85965673474306</v>
      </c>
      <c r="F172" s="2209">
        <v>0.71800445695555482</v>
      </c>
      <c r="G172" s="2213">
        <v>0.57246113587665093</v>
      </c>
      <c r="H172" s="2206">
        <v>0.61852837953293538</v>
      </c>
      <c r="I172" s="2187">
        <v>0.80009352074243623</v>
      </c>
      <c r="J172" s="2209">
        <v>7.9313972675466147</v>
      </c>
      <c r="K172" s="2211">
        <v>7.7501411100481192</v>
      </c>
      <c r="L172" s="2186">
        <v>7.8166211283628968</v>
      </c>
      <c r="M172" s="2212">
        <v>9.3133370566831815</v>
      </c>
      <c r="N172" s="2186">
        <v>8.8039427980822111</v>
      </c>
      <c r="O172" s="2178">
        <v>8.1234628821053469</v>
      </c>
      <c r="P172" s="2178">
        <v>7.1385204434736877</v>
      </c>
      <c r="Q172" s="2214">
        <v>9.7877288476951421</v>
      </c>
      <c r="R172" s="886"/>
      <c r="S172" s="910"/>
      <c r="T172" s="886"/>
      <c r="U172" s="886"/>
      <c r="V172" s="2185"/>
      <c r="W172" s="2185"/>
      <c r="X172" s="2185"/>
      <c r="Y172" s="2185"/>
      <c r="Z172" s="886"/>
      <c r="AA172" s="886"/>
      <c r="AB172" s="886"/>
      <c r="AC172" s="886"/>
    </row>
    <row r="173" spans="1:29">
      <c r="A173" s="2173">
        <v>41609</v>
      </c>
      <c r="B173" s="2186">
        <v>152.28557258334132</v>
      </c>
      <c r="C173" s="2178">
        <v>153.00408716793399</v>
      </c>
      <c r="D173" s="2215">
        <v>150.81234341827101</v>
      </c>
      <c r="E173" s="2176">
        <v>154.25423833233339</v>
      </c>
      <c r="F173" s="2209">
        <v>0.77572417851827424</v>
      </c>
      <c r="G173" s="2213">
        <v>0.81100000792102378</v>
      </c>
      <c r="H173" s="2206">
        <v>0.84256360217643356</v>
      </c>
      <c r="I173" s="2187">
        <v>0.91232809714492191</v>
      </c>
      <c r="J173" s="2209">
        <v>7.9568807847335847</v>
      </c>
      <c r="K173" s="2211">
        <v>7.8718041894529449</v>
      </c>
      <c r="L173" s="2186">
        <v>8.0317646262686395</v>
      </c>
      <c r="M173" s="2212">
        <v>9.2526089339060036</v>
      </c>
      <c r="N173" s="2186">
        <v>8.4794096869855444</v>
      </c>
      <c r="O173" s="2178">
        <v>7.6840591133427187</v>
      </c>
      <c r="P173" s="2178">
        <v>6.7742858256117575</v>
      </c>
      <c r="Q173" s="2214">
        <v>9.7070753501626328</v>
      </c>
      <c r="R173" s="886"/>
      <c r="S173" s="910"/>
      <c r="T173" s="886"/>
      <c r="U173" s="886"/>
      <c r="V173" s="2185"/>
      <c r="W173" s="2185"/>
      <c r="X173" s="2185"/>
      <c r="Y173" s="2185"/>
      <c r="Z173" s="886"/>
      <c r="AA173" s="886"/>
      <c r="AB173" s="886"/>
      <c r="AC173" s="886"/>
    </row>
    <row r="174" spans="1:29">
      <c r="A174" s="2173">
        <v>41640</v>
      </c>
      <c r="B174" s="2186">
        <v>153.26452754872915</v>
      </c>
      <c r="C174" s="2178">
        <v>153.26452754872915</v>
      </c>
      <c r="D174" s="2186">
        <v>150.70415520167356</v>
      </c>
      <c r="E174" s="2208">
        <v>155.51554559442602</v>
      </c>
      <c r="F174" s="2177">
        <v>0.64284156980929197</v>
      </c>
      <c r="G174" s="2186">
        <v>0.20027760584792986</v>
      </c>
      <c r="H174" s="2206">
        <v>-7.173697732247275E-2</v>
      </c>
      <c r="I174" s="2187">
        <v>0.81768078188892446</v>
      </c>
      <c r="J174" s="2177">
        <v>7.9765450950349361</v>
      </c>
      <c r="K174" s="2178">
        <v>6.6475097074593918</v>
      </c>
      <c r="L174" s="2186">
        <v>7.3857266198084952</v>
      </c>
      <c r="M174" s="2216">
        <v>9.2711374167993625</v>
      </c>
      <c r="N174" s="2186">
        <v>8.3919557423365223</v>
      </c>
      <c r="O174" s="2178">
        <v>7.3064764493069516</v>
      </c>
      <c r="P174" s="2178">
        <v>6.6824636232068304</v>
      </c>
      <c r="Q174" s="2214">
        <v>9.6375056860066124</v>
      </c>
      <c r="R174" s="886"/>
      <c r="S174" s="910"/>
      <c r="T174" s="886"/>
      <c r="U174" s="886"/>
      <c r="V174" s="2185"/>
      <c r="W174" s="2185"/>
      <c r="X174" s="2185"/>
      <c r="Y174" s="2185"/>
      <c r="Z174" s="886"/>
      <c r="AA174" s="886"/>
      <c r="AB174" s="886"/>
      <c r="AC174" s="886"/>
    </row>
    <row r="175" spans="1:29">
      <c r="A175" s="2173">
        <v>41671</v>
      </c>
      <c r="B175" s="2186">
        <v>154.02624160570301</v>
      </c>
      <c r="C175" s="2178">
        <v>154.02624160570301</v>
      </c>
      <c r="D175" s="2186">
        <v>151.78113986848416</v>
      </c>
      <c r="E175" s="2208">
        <v>156.45276013182755</v>
      </c>
      <c r="F175" s="2177">
        <v>0.49699305452899978</v>
      </c>
      <c r="G175" s="2186">
        <v>0.4869971191681941</v>
      </c>
      <c r="H175" s="2206">
        <v>0.71463501810508989</v>
      </c>
      <c r="I175" s="2187">
        <v>0.60265006550903877</v>
      </c>
      <c r="J175" s="2177">
        <v>7.707050814205175</v>
      </c>
      <c r="K175" s="2178">
        <v>7.1664054742198573</v>
      </c>
      <c r="L175" s="2186">
        <v>8.0238833978920319</v>
      </c>
      <c r="M175" s="2216">
        <v>9.2072900490002922</v>
      </c>
      <c r="N175" s="2186">
        <v>8.2416133790732431</v>
      </c>
      <c r="O175" s="2178">
        <v>6.9931269379974124</v>
      </c>
      <c r="P175" s="2178">
        <v>6.647612851721024</v>
      </c>
      <c r="Q175" s="2214">
        <v>9.4955973444488233</v>
      </c>
      <c r="R175" s="886"/>
      <c r="S175" s="910"/>
      <c r="T175" s="886"/>
      <c r="U175" s="886"/>
      <c r="V175" s="2185"/>
      <c r="W175" s="2185"/>
      <c r="X175" s="2185"/>
      <c r="Y175" s="2185"/>
      <c r="Z175" s="886"/>
      <c r="AA175" s="886"/>
      <c r="AB175" s="886"/>
      <c r="AC175" s="886"/>
    </row>
    <row r="176" spans="1:29">
      <c r="A176" s="2173">
        <v>41699</v>
      </c>
      <c r="B176" s="2186">
        <v>155.23484011939189</v>
      </c>
      <c r="C176" s="2178">
        <v>155.23484011939189</v>
      </c>
      <c r="D176" s="2178">
        <v>152.54231913775499</v>
      </c>
      <c r="E176" s="2217">
        <v>158.0243080490805</v>
      </c>
      <c r="F176" s="2177">
        <v>0.78467052178213237</v>
      </c>
      <c r="G176" s="2207">
        <v>0.38847287122578678</v>
      </c>
      <c r="H176" s="2206">
        <v>0.50149792650811265</v>
      </c>
      <c r="I176" s="2187">
        <v>1.0044871793433146</v>
      </c>
      <c r="J176" s="2218">
        <v>7.7833736632669996</v>
      </c>
      <c r="K176" s="2178">
        <v>6.8358010005809859</v>
      </c>
      <c r="L176" s="2178">
        <v>6.7417216159639342</v>
      </c>
      <c r="M176" s="2217">
        <v>9.254115812441043</v>
      </c>
      <c r="N176" s="2218">
        <v>8.1739640165908156</v>
      </c>
      <c r="O176" s="2178">
        <v>6.9988528493164184</v>
      </c>
      <c r="P176" s="2178">
        <v>6.6878659511645191</v>
      </c>
      <c r="Q176" s="2214">
        <v>9.4754728468264666</v>
      </c>
      <c r="R176" s="886"/>
      <c r="S176" s="910"/>
      <c r="T176" s="886"/>
      <c r="U176" s="886"/>
      <c r="V176" s="2185"/>
      <c r="W176" s="2185"/>
      <c r="X176" s="2185"/>
      <c r="Y176" s="2185"/>
      <c r="Z176" s="886"/>
      <c r="AA176" s="886"/>
      <c r="AB176" s="886"/>
      <c r="AC176" s="886"/>
    </row>
    <row r="177" spans="1:29">
      <c r="A177" s="2173">
        <v>41730</v>
      </c>
      <c r="B177" s="2186">
        <v>156.189702184791</v>
      </c>
      <c r="C177" s="2178">
        <v>155.32255157597601</v>
      </c>
      <c r="D177" s="2178">
        <v>153.11479224160399</v>
      </c>
      <c r="E177" s="2186">
        <v>159.27353222306417</v>
      </c>
      <c r="F177" s="2177">
        <v>0.6151080934310329</v>
      </c>
      <c r="G177" s="2186">
        <v>0.43124429204711134</v>
      </c>
      <c r="H177" s="2206">
        <v>0.3752880558555205</v>
      </c>
      <c r="I177" s="2187">
        <v>0.7905265901216012</v>
      </c>
      <c r="J177" s="2218">
        <v>7.8512351175359356</v>
      </c>
      <c r="K177" s="2178">
        <v>7.5075423107702051</v>
      </c>
      <c r="L177" s="2211">
        <v>7.6135521210039485</v>
      </c>
      <c r="M177" s="2217">
        <v>9.4140395632885401</v>
      </c>
      <c r="N177" s="2218">
        <v>8.0764477163999047</v>
      </c>
      <c r="O177" s="2178">
        <v>7.0533348916563847</v>
      </c>
      <c r="P177" s="2178">
        <v>6.852522597629104</v>
      </c>
      <c r="Q177" s="2214">
        <v>9.41971978416022</v>
      </c>
      <c r="R177" s="886"/>
      <c r="S177" s="910"/>
      <c r="T177" s="886"/>
      <c r="U177" s="886"/>
      <c r="V177" s="2185"/>
      <c r="W177" s="2185"/>
      <c r="X177" s="2185"/>
      <c r="Y177" s="2185"/>
      <c r="Z177" s="886"/>
      <c r="AA177" s="886"/>
      <c r="AB177" s="886"/>
      <c r="AC177" s="886"/>
    </row>
    <row r="178" spans="1:29">
      <c r="A178" s="2173">
        <v>41760</v>
      </c>
      <c r="B178" s="2186">
        <v>157.40589757982508</v>
      </c>
      <c r="C178" s="2178">
        <v>156.326331795436</v>
      </c>
      <c r="D178" s="2178">
        <v>154.009003185213</v>
      </c>
      <c r="E178" s="2186">
        <v>160.56318962777993</v>
      </c>
      <c r="F178" s="2177">
        <v>0.77866554454092807</v>
      </c>
      <c r="G178" s="2207">
        <v>0.64625529858682285</v>
      </c>
      <c r="H178" s="2206">
        <v>0.58401342582108384</v>
      </c>
      <c r="I178" s="2187">
        <v>0.8097123148556733</v>
      </c>
      <c r="J178" s="2218">
        <v>7.9645877813976824</v>
      </c>
      <c r="K178" s="2178">
        <v>7.6931811808476596</v>
      </c>
      <c r="L178" s="2211">
        <v>8.5638144975095827</v>
      </c>
      <c r="M178" s="2217">
        <v>9.6983877568137586</v>
      </c>
      <c r="N178" s="2218">
        <v>7.9955647198067537</v>
      </c>
      <c r="O178" s="2178">
        <v>7.1725761703410136</v>
      </c>
      <c r="P178" s="2178">
        <v>7.2238170105007677</v>
      </c>
      <c r="Q178" s="2214">
        <v>9.4485480248966116</v>
      </c>
      <c r="R178" s="886"/>
      <c r="S178" s="910"/>
      <c r="T178" s="886"/>
      <c r="U178" s="886"/>
      <c r="V178" s="2185"/>
      <c r="W178" s="2185"/>
      <c r="X178" s="2185"/>
      <c r="Y178" s="2185"/>
      <c r="Z178" s="886"/>
      <c r="AA178" s="886"/>
      <c r="AB178" s="886"/>
      <c r="AC178" s="886"/>
    </row>
    <row r="179" spans="1:29">
      <c r="A179" s="2173">
        <v>41791</v>
      </c>
      <c r="B179" s="2186">
        <v>158.62361686868786</v>
      </c>
      <c r="C179" s="2178">
        <v>157.36643181357721</v>
      </c>
      <c r="D179" s="2178">
        <v>154.99254640073906</v>
      </c>
      <c r="E179" s="2186">
        <v>161.87508081884627</v>
      </c>
      <c r="F179" s="2177">
        <v>0.77361732157794449</v>
      </c>
      <c r="G179" s="2186">
        <v>0.66533897789034313</v>
      </c>
      <c r="H179" s="2206">
        <v>0.63862709009501373</v>
      </c>
      <c r="I179" s="2187">
        <v>0.81705601022723329</v>
      </c>
      <c r="J179" s="2218">
        <v>8.1666705518737643</v>
      </c>
      <c r="K179" s="2178">
        <v>8.1218070880157569</v>
      </c>
      <c r="L179" s="2211">
        <v>9.0082168059814052</v>
      </c>
      <c r="M179" s="2217">
        <v>9.7759505009851893</v>
      </c>
      <c r="N179" s="2218">
        <v>7.9849634214292964</v>
      </c>
      <c r="O179" s="2178">
        <v>7.3968256110903869</v>
      </c>
      <c r="P179" s="2178">
        <v>7.6047783885396107</v>
      </c>
      <c r="Q179" s="2214">
        <v>9.4571922493669529</v>
      </c>
      <c r="R179" s="886"/>
      <c r="S179" s="910"/>
      <c r="T179" s="886"/>
      <c r="U179" s="886"/>
      <c r="V179" s="2185"/>
      <c r="W179" s="2185"/>
      <c r="X179" s="2185"/>
      <c r="Y179" s="2185"/>
      <c r="Z179" s="886"/>
      <c r="AA179" s="886"/>
      <c r="AB179" s="886"/>
      <c r="AC179" s="886"/>
    </row>
    <row r="180" spans="1:29">
      <c r="A180" s="2173">
        <v>41821</v>
      </c>
      <c r="B180" s="2186">
        <v>159.65091163132766</v>
      </c>
      <c r="C180" s="2178">
        <v>157.70929396317399</v>
      </c>
      <c r="D180" s="2178">
        <v>155.35471568288401</v>
      </c>
      <c r="E180" s="2186">
        <v>163.11365149947358</v>
      </c>
      <c r="F180" s="2177">
        <v>0.64763039887698426</v>
      </c>
      <c r="G180" s="2207">
        <v>0.21787502305635087</v>
      </c>
      <c r="H180" s="2206">
        <v>0.233668837989498</v>
      </c>
      <c r="I180" s="2187">
        <v>0.76513980679544602</v>
      </c>
      <c r="J180" s="2218">
        <v>8.2811839207383287</v>
      </c>
      <c r="K180" s="2178">
        <v>7.1162154412634777</v>
      </c>
      <c r="L180" s="2178">
        <v>7.0772523107555401</v>
      </c>
      <c r="M180" s="2217">
        <v>9.8780298726256746</v>
      </c>
      <c r="N180" s="2218">
        <v>7.9625267246437659</v>
      </c>
      <c r="O180" s="2178">
        <v>7.4397180712972784</v>
      </c>
      <c r="P180" s="2178">
        <v>7.6657722283316145</v>
      </c>
      <c r="Q180" s="2214">
        <v>9.4599029348824839</v>
      </c>
      <c r="R180" s="886"/>
      <c r="S180" s="910"/>
      <c r="T180" s="886"/>
      <c r="U180" s="886"/>
      <c r="V180" s="2185"/>
      <c r="W180" s="2185"/>
      <c r="X180" s="2185"/>
      <c r="Y180" s="2185"/>
      <c r="Z180" s="886"/>
      <c r="AA180" s="886"/>
      <c r="AB180" s="886"/>
      <c r="AC180" s="886"/>
    </row>
    <row r="181" spans="1:29">
      <c r="A181" s="2173">
        <v>41852</v>
      </c>
      <c r="B181" s="2186">
        <v>160.42283833484777</v>
      </c>
      <c r="C181" s="2178">
        <v>158.41206963642375</v>
      </c>
      <c r="D181" s="2178">
        <v>156.03804851234372</v>
      </c>
      <c r="E181" s="2186">
        <v>164.01229601924089</v>
      </c>
      <c r="F181" s="2177">
        <v>0.48350911099252869</v>
      </c>
      <c r="G181" s="2186">
        <v>0.44561462142735309</v>
      </c>
      <c r="H181" s="2206">
        <v>0.43985329087439595</v>
      </c>
      <c r="I181" s="2187">
        <v>0.55093152014332247</v>
      </c>
      <c r="J181" s="2218">
        <v>8.53433023109082</v>
      </c>
      <c r="K181" s="2178">
        <v>6.2639699359672534</v>
      </c>
      <c r="L181" s="2178">
        <v>6.6382248053233468</v>
      </c>
      <c r="M181" s="2217">
        <v>9.959344472785034</v>
      </c>
      <c r="N181" s="2218">
        <v>7.9934064084887639</v>
      </c>
      <c r="O181" s="2178">
        <v>7.3505555785849639</v>
      </c>
      <c r="P181" s="2178">
        <v>7.6528877204356931</v>
      </c>
      <c r="Q181" s="2214">
        <v>9.4746385339821284</v>
      </c>
      <c r="R181" s="886"/>
      <c r="S181" s="910"/>
      <c r="T181" s="886"/>
      <c r="U181" s="886"/>
      <c r="V181" s="2185"/>
      <c r="W181" s="2185"/>
      <c r="X181" s="2185"/>
      <c r="Y181" s="2185"/>
      <c r="Z181" s="886"/>
      <c r="AA181" s="886"/>
      <c r="AB181" s="886"/>
      <c r="AC181" s="886"/>
    </row>
    <row r="182" spans="1:29">
      <c r="A182" s="2173">
        <v>41883</v>
      </c>
      <c r="B182" s="2186">
        <v>161.30793708717633</v>
      </c>
      <c r="C182" s="2178">
        <v>159.42580045152499</v>
      </c>
      <c r="D182" s="2178">
        <v>157.066903179722</v>
      </c>
      <c r="E182" s="2186">
        <v>164.99705859325221</v>
      </c>
      <c r="F182" s="2177">
        <v>0.55172864507053987</v>
      </c>
      <c r="G182" s="2207">
        <v>0.63993281410176905</v>
      </c>
      <c r="H182" s="2206">
        <v>0.65936140395712073</v>
      </c>
      <c r="I182" s="2187">
        <v>0.60041996722964086</v>
      </c>
      <c r="J182" s="2218">
        <v>8.3167200554472771</v>
      </c>
      <c r="K182" s="2178">
        <v>6.2775621078934591</v>
      </c>
      <c r="L182" s="2178">
        <v>6.2366332650969127</v>
      </c>
      <c r="M182" s="2217">
        <v>9.676434633764714</v>
      </c>
      <c r="N182" s="2218">
        <v>8.0301947399333784</v>
      </c>
      <c r="O182" s="2178">
        <v>7.2566266336146397</v>
      </c>
      <c r="P182" s="2178">
        <v>7.5530994676840795</v>
      </c>
      <c r="Q182" s="2214">
        <v>9.5019670215966308</v>
      </c>
      <c r="R182" s="886"/>
      <c r="S182" s="910"/>
      <c r="T182" s="886"/>
      <c r="U182" s="886"/>
      <c r="V182" s="2185"/>
      <c r="W182" s="2185"/>
      <c r="X182" s="2185"/>
      <c r="Y182" s="2185"/>
      <c r="Z182" s="886"/>
      <c r="AA182" s="886"/>
      <c r="AB182" s="886"/>
      <c r="AC182" s="886"/>
    </row>
    <row r="183" spans="1:29">
      <c r="A183" s="2173">
        <v>41913</v>
      </c>
      <c r="B183" s="2186">
        <v>162.129385758122</v>
      </c>
      <c r="C183" s="2178">
        <v>160.34419605521992</v>
      </c>
      <c r="D183" s="2178">
        <v>157.99015838921468</v>
      </c>
      <c r="E183" s="2186">
        <v>165.81503205697547</v>
      </c>
      <c r="F183" s="2177">
        <v>0.5092425616364693</v>
      </c>
      <c r="G183" s="2186">
        <v>0.57606460252597458</v>
      </c>
      <c r="H183" s="2206">
        <v>0.58781015656509794</v>
      </c>
      <c r="I183" s="2187">
        <v>0.49575033076179409</v>
      </c>
      <c r="J183" s="2218">
        <v>8.0602621797656298</v>
      </c>
      <c r="K183" s="2178">
        <v>6.2520243404800055</v>
      </c>
      <c r="L183" s="2211">
        <v>6.3071395788406335</v>
      </c>
      <c r="M183" s="2217">
        <v>9.343243963265536</v>
      </c>
      <c r="N183" s="2218">
        <v>8.0524212762469354</v>
      </c>
      <c r="O183" s="2178">
        <v>7.1453555595924891</v>
      </c>
      <c r="P183" s="2178">
        <v>7.4402042337598004</v>
      </c>
      <c r="Q183" s="2214">
        <v>9.50777666199434</v>
      </c>
      <c r="R183" s="886"/>
      <c r="S183" s="910"/>
      <c r="T183" s="886"/>
      <c r="U183" s="886"/>
      <c r="V183" s="2185"/>
      <c r="W183" s="2185"/>
      <c r="X183" s="2185"/>
      <c r="Y183" s="2185"/>
      <c r="Z183" s="886"/>
      <c r="AA183" s="886"/>
      <c r="AB183" s="886"/>
      <c r="AC183" s="886"/>
    </row>
    <row r="184" spans="1:29">
      <c r="A184" s="2173">
        <v>41944</v>
      </c>
      <c r="B184" s="2186">
        <v>163.09214364355299</v>
      </c>
      <c r="C184" s="2178">
        <v>161.26730035009115</v>
      </c>
      <c r="D184" s="2178">
        <v>158.93484606991115</v>
      </c>
      <c r="E184" s="2186">
        <v>166.83757748338886</v>
      </c>
      <c r="F184" s="2177">
        <v>0.59382071974745543</v>
      </c>
      <c r="G184" s="2207">
        <v>0.57570172016285426</v>
      </c>
      <c r="H184" s="2206">
        <v>0.59794084032070316</v>
      </c>
      <c r="I184" s="2187">
        <v>0.61667836367334417</v>
      </c>
      <c r="J184" s="2218">
        <v>7.9270255526747206</v>
      </c>
      <c r="K184" s="2178">
        <v>6.255447928175542</v>
      </c>
      <c r="L184" s="2211">
        <v>6.2813218556228492</v>
      </c>
      <c r="M184" s="2217">
        <v>9.1442837483938888</v>
      </c>
      <c r="N184" s="2218">
        <v>8.050740877190508</v>
      </c>
      <c r="O184" s="2178">
        <v>7.0227297264999642</v>
      </c>
      <c r="P184" s="2178">
        <v>7.3096323738509996</v>
      </c>
      <c r="Q184" s="2214">
        <v>9.4894359910955846</v>
      </c>
      <c r="R184" s="886"/>
      <c r="S184" s="910"/>
      <c r="T184" s="886"/>
      <c r="U184" s="886"/>
      <c r="V184" s="2185"/>
      <c r="W184" s="2185"/>
      <c r="X184" s="2185"/>
      <c r="Y184" s="2185"/>
      <c r="Z184" s="886"/>
      <c r="AA184" s="886"/>
      <c r="AB184" s="886"/>
      <c r="AC184" s="886"/>
    </row>
    <row r="185" spans="1:29">
      <c r="A185" s="2173">
        <v>41974</v>
      </c>
      <c r="B185" s="2207">
        <v>164.435367926396</v>
      </c>
      <c r="C185" s="2207">
        <v>162.52846580918103</v>
      </c>
      <c r="D185" s="2178">
        <v>160.23897917639394</v>
      </c>
      <c r="E185" s="2187">
        <v>168.3720166236846</v>
      </c>
      <c r="F185" s="2177">
        <v>0.82359839832548687</v>
      </c>
      <c r="G185" s="2207">
        <v>0.7820342105014646</v>
      </c>
      <c r="H185" s="2206">
        <v>0.82054573854064472</v>
      </c>
      <c r="I185" s="2187">
        <v>0.91972034324732022</v>
      </c>
      <c r="J185" s="2218">
        <v>7.9782970487276117</v>
      </c>
      <c r="K185" s="2178">
        <v>6.2249177898060282</v>
      </c>
      <c r="L185" s="2178">
        <v>6.2505730926669401</v>
      </c>
      <c r="M185" s="2217">
        <v>9.1522790193518944</v>
      </c>
      <c r="N185" s="2218">
        <v>8.054352621420346</v>
      </c>
      <c r="O185" s="2178">
        <v>6.8833323904081398</v>
      </c>
      <c r="P185" s="2178">
        <v>7.1597574732170237</v>
      </c>
      <c r="Q185" s="2214">
        <v>9.4795717430870585</v>
      </c>
      <c r="R185" s="886"/>
      <c r="S185" s="910"/>
      <c r="T185" s="886"/>
      <c r="U185" s="886"/>
      <c r="V185" s="2185"/>
      <c r="W185" s="2185"/>
      <c r="X185" s="2185"/>
      <c r="Y185" s="2185"/>
      <c r="Z185" s="886"/>
      <c r="AA185" s="886"/>
      <c r="AB185" s="886"/>
      <c r="AC185" s="886"/>
    </row>
    <row r="186" spans="1:29">
      <c r="A186" s="2173">
        <v>42005</v>
      </c>
      <c r="B186" s="2186">
        <v>165.76640124921758</v>
      </c>
      <c r="C186" s="2187">
        <v>163.71595922454026</v>
      </c>
      <c r="D186" s="2178">
        <v>161.41384439229896</v>
      </c>
      <c r="E186" s="2186">
        <v>169.84578002615112</v>
      </c>
      <c r="F186" s="2177">
        <v>0.8094568337739787</v>
      </c>
      <c r="G186" s="2186">
        <v>0.73063718988981918</v>
      </c>
      <c r="H186" s="2206">
        <v>0.73319564437046836</v>
      </c>
      <c r="I186" s="2186">
        <v>0.87530186548778488</v>
      </c>
      <c r="J186" s="2218">
        <v>8.157056235020562</v>
      </c>
      <c r="K186" s="2178">
        <v>6.7871657651608928</v>
      </c>
      <c r="L186" s="2178">
        <v>7.1064325839547138</v>
      </c>
      <c r="M186" s="2217">
        <v>9.21466363825607</v>
      </c>
      <c r="N186" s="2218">
        <v>8.0694423534009498</v>
      </c>
      <c r="O186" s="2178">
        <v>6.8994499964877702</v>
      </c>
      <c r="P186" s="2178">
        <v>7.1370267708049786</v>
      </c>
      <c r="Q186" s="2219">
        <v>9.4731275716461951</v>
      </c>
      <c r="R186" s="886"/>
      <c r="S186" s="910"/>
      <c r="T186" s="886"/>
      <c r="U186" s="886"/>
      <c r="V186" s="2185"/>
      <c r="W186" s="2185"/>
      <c r="X186" s="2185"/>
      <c r="Y186" s="2185"/>
      <c r="Z186" s="886"/>
      <c r="AA186" s="886"/>
      <c r="AB186" s="886"/>
      <c r="AC186" s="886"/>
    </row>
    <row r="187" spans="1:29">
      <c r="A187" s="2173">
        <v>42036</v>
      </c>
      <c r="B187" s="2186">
        <v>166.901129082572</v>
      </c>
      <c r="C187" s="2187">
        <v>164.83151317131615</v>
      </c>
      <c r="D187" s="2178">
        <v>162.53376319165505</v>
      </c>
      <c r="E187" s="2186">
        <v>171.09529254132349</v>
      </c>
      <c r="F187" s="2177">
        <v>0.68453427522290156</v>
      </c>
      <c r="G187" s="2186">
        <v>0.68139596900623189</v>
      </c>
      <c r="H187" s="2206">
        <v>0.69381830509796316</v>
      </c>
      <c r="I187" s="2186">
        <v>0.73567474857485138</v>
      </c>
      <c r="J187" s="2218">
        <v>8.3588921878830575</v>
      </c>
      <c r="K187" s="2178">
        <v>6.9937527146902028</v>
      </c>
      <c r="L187" s="2178">
        <v>7.084294749985304</v>
      </c>
      <c r="M187" s="2217">
        <v>9.3590757984442803</v>
      </c>
      <c r="N187" s="2218">
        <v>8.1234192889137251</v>
      </c>
      <c r="O187" s="2178">
        <v>6.8896938836905202</v>
      </c>
      <c r="P187" s="2178">
        <v>7.0616760775527103</v>
      </c>
      <c r="Q187" s="2219">
        <v>9.4843547366315111</v>
      </c>
      <c r="R187" s="886"/>
      <c r="S187" s="910"/>
      <c r="T187" s="886"/>
      <c r="U187" s="886"/>
      <c r="V187" s="2185"/>
      <c r="W187" s="2185"/>
      <c r="X187" s="2185"/>
      <c r="Y187" s="2185"/>
      <c r="Z187" s="886"/>
      <c r="AA187" s="886"/>
      <c r="AB187" s="886"/>
      <c r="AC187" s="886"/>
    </row>
    <row r="188" spans="1:29">
      <c r="A188" s="2173">
        <v>42064</v>
      </c>
      <c r="B188" s="2207">
        <v>168.41986231233099</v>
      </c>
      <c r="C188" s="2207">
        <v>166.1934481276011</v>
      </c>
      <c r="D188" s="2178">
        <v>163.93042232762349</v>
      </c>
      <c r="E188" s="2178">
        <v>172.84126444979478</v>
      </c>
      <c r="F188" s="2177">
        <v>0.90995982957528554</v>
      </c>
      <c r="G188" s="2207">
        <v>0.82625884461148758</v>
      </c>
      <c r="H188" s="2206">
        <v>0.85930400462181922</v>
      </c>
      <c r="I188" s="2187">
        <v>1.0204675315947753</v>
      </c>
      <c r="J188" s="2218">
        <v>8.493597302511759</v>
      </c>
      <c r="K188" s="2178">
        <v>7.4603437767783305</v>
      </c>
      <c r="L188" s="2204">
        <v>7.4655369436099619</v>
      </c>
      <c r="M188" s="2216">
        <v>9.3763779659217477</v>
      </c>
      <c r="N188" s="2189">
        <v>8.1826418546350173</v>
      </c>
      <c r="O188" s="2183">
        <v>6.8764797104172661</v>
      </c>
      <c r="P188" s="2183">
        <v>7.1223287348748689</v>
      </c>
      <c r="Q188" s="2190">
        <v>9.4932956159790116</v>
      </c>
      <c r="R188" s="886"/>
      <c r="S188" s="910"/>
      <c r="T188" s="886"/>
      <c r="U188" s="886"/>
      <c r="V188" s="2185"/>
      <c r="W188" s="2185"/>
      <c r="X188" s="2185"/>
      <c r="Y188" s="2185"/>
      <c r="Z188" s="886"/>
      <c r="AA188" s="886"/>
      <c r="AB188" s="886"/>
      <c r="AC188" s="886"/>
    </row>
    <row r="189" spans="1:29">
      <c r="A189" s="2173">
        <v>42095</v>
      </c>
      <c r="B189" s="2186">
        <v>169.70818437657499</v>
      </c>
      <c r="C189" s="2183">
        <v>167.22169746019057</v>
      </c>
      <c r="D189" s="2183">
        <v>164.86972197254423</v>
      </c>
      <c r="E189" s="2186">
        <v>174.38843689422998</v>
      </c>
      <c r="F189" s="2218">
        <v>0.76494663192090684</v>
      </c>
      <c r="G189" s="2183">
        <v>0.61870629930007226</v>
      </c>
      <c r="H189" s="2220">
        <v>0.57298677791696662</v>
      </c>
      <c r="I189" s="2186">
        <v>0.89514066525740077</v>
      </c>
      <c r="J189" s="2218">
        <v>8.655168684418129</v>
      </c>
      <c r="K189" s="2183">
        <v>7.6609260944274951</v>
      </c>
      <c r="L189" s="2183">
        <v>7.6772005884263592</v>
      </c>
      <c r="M189" s="2217">
        <v>9.4899036018095302</v>
      </c>
      <c r="N189" s="2218">
        <v>8.2499837874589392</v>
      </c>
      <c r="O189" s="2221">
        <v>6.89341881640257</v>
      </c>
      <c r="P189" s="2221">
        <v>7.1307912590431162</v>
      </c>
      <c r="Q189" s="2214">
        <v>9.4993051530055901</v>
      </c>
      <c r="R189" s="886"/>
      <c r="S189" s="910"/>
      <c r="T189" s="886"/>
      <c r="U189" s="886"/>
      <c r="V189" s="2185"/>
      <c r="W189" s="2185"/>
      <c r="X189" s="2185"/>
      <c r="Y189" s="2185"/>
      <c r="Z189" s="886"/>
      <c r="AA189" s="886"/>
      <c r="AB189" s="886"/>
      <c r="AC189" s="886"/>
    </row>
    <row r="190" spans="1:29">
      <c r="A190" s="2173">
        <v>42125</v>
      </c>
      <c r="B190" s="2186">
        <v>171.57735565776201</v>
      </c>
      <c r="C190" s="2183">
        <v>169.22838782299254</v>
      </c>
      <c r="D190" s="2183">
        <v>166.74948727897197</v>
      </c>
      <c r="E190" s="2186">
        <v>176.26940598508219</v>
      </c>
      <c r="F190" s="2218">
        <v>1.1014031456723501</v>
      </c>
      <c r="G190" s="2183">
        <v>1.2000179362368328</v>
      </c>
      <c r="H190" s="2220">
        <v>1.1401519235537876</v>
      </c>
      <c r="I190" s="2186">
        <v>1.0786088368881082</v>
      </c>
      <c r="J190" s="2218">
        <v>9.0031303120330648</v>
      </c>
      <c r="K190" s="2183">
        <v>8.2532839345579987</v>
      </c>
      <c r="L190" s="2183">
        <v>8.2725579870399599</v>
      </c>
      <c r="M190" s="2217">
        <v>9.7819533815394664</v>
      </c>
      <c r="N190" s="2218">
        <v>8.3383271654818323</v>
      </c>
      <c r="O190" s="2221">
        <v>6.9487935282527431</v>
      </c>
      <c r="P190" s="2221">
        <v>7.1154797730867845</v>
      </c>
      <c r="Q190" s="2214">
        <v>9.5100216675434552</v>
      </c>
      <c r="R190" s="886"/>
      <c r="S190" s="910"/>
      <c r="T190" s="886"/>
      <c r="U190" s="886"/>
      <c r="V190" s="2185"/>
      <c r="W190" s="2185"/>
      <c r="X190" s="2185"/>
      <c r="Y190" s="2185"/>
      <c r="Z190" s="886"/>
      <c r="AA190" s="886"/>
      <c r="AB190" s="886"/>
      <c r="AC190" s="886"/>
    </row>
    <row r="191" spans="1:29">
      <c r="A191" s="2173">
        <v>42156</v>
      </c>
      <c r="B191" s="2186">
        <v>173.16578467426601</v>
      </c>
      <c r="C191" s="2183">
        <v>170.59016376627943</v>
      </c>
      <c r="D191" s="2183">
        <v>167.94814370893042</v>
      </c>
      <c r="E191" s="2186">
        <v>178.12916143519053</v>
      </c>
      <c r="F191" s="2218">
        <v>0.92578010100142194</v>
      </c>
      <c r="G191" s="2183">
        <v>0.80469710833106944</v>
      </c>
      <c r="H191" s="2220">
        <v>0.71883665102554062</v>
      </c>
      <c r="I191" s="2186">
        <v>1.0550642295043247</v>
      </c>
      <c r="J191" s="2218">
        <v>9.1677192165000747</v>
      </c>
      <c r="K191" s="2183">
        <v>8.4031465925131954</v>
      </c>
      <c r="L191" s="2183">
        <v>8.3588518345225111</v>
      </c>
      <c r="M191" s="2217">
        <v>10.041125869480865</v>
      </c>
      <c r="N191" s="2218">
        <v>8.4210646599697121</v>
      </c>
      <c r="O191" s="2221">
        <v>6.9778482484722213</v>
      </c>
      <c r="P191" s="2221">
        <v>7.0731593873204339</v>
      </c>
      <c r="Q191" s="2214">
        <v>9.5375673351640931</v>
      </c>
      <c r="R191" s="886"/>
      <c r="S191" s="910"/>
      <c r="T191" s="886"/>
      <c r="U191" s="886"/>
      <c r="V191" s="2185"/>
      <c r="W191" s="2185"/>
      <c r="X191" s="2185"/>
      <c r="Y191" s="2185"/>
      <c r="Z191" s="886"/>
      <c r="AA191" s="886"/>
      <c r="AB191" s="886"/>
      <c r="AC191" s="886"/>
    </row>
    <row r="192" spans="1:29">
      <c r="A192" s="2173">
        <v>42186</v>
      </c>
      <c r="B192" s="2186">
        <v>174.36741071215195</v>
      </c>
      <c r="C192" s="2183">
        <v>171.63542412745153</v>
      </c>
      <c r="D192" s="2183">
        <v>168.93316421475186</v>
      </c>
      <c r="E192" s="2186">
        <v>179.50497260588975</v>
      </c>
      <c r="F192" s="2177">
        <v>0.69391654947672521</v>
      </c>
      <c r="G192" s="2186">
        <v>0.61273190557702151</v>
      </c>
      <c r="H192" s="2220">
        <v>0.5865027645250791</v>
      </c>
      <c r="I192" s="2186">
        <v>0.77236717425395796</v>
      </c>
      <c r="J192" s="2189">
        <v>9.2179236124928678</v>
      </c>
      <c r="K192" s="2186">
        <v>8.8302533188243046</v>
      </c>
      <c r="L192" s="2183">
        <v>8.740287330308476</v>
      </c>
      <c r="M192" s="2186">
        <v>10.049018555917172</v>
      </c>
      <c r="N192" s="2189">
        <v>8.4988042294673161</v>
      </c>
      <c r="O192" s="2186">
        <v>7.1233721114071891</v>
      </c>
      <c r="P192" s="2178">
        <v>7.2154796232357157</v>
      </c>
      <c r="Q192" s="2214">
        <v>9.5522133080897991</v>
      </c>
      <c r="R192" s="886"/>
      <c r="S192" s="910"/>
      <c r="T192" s="886"/>
      <c r="U192" s="886"/>
      <c r="V192" s="2185"/>
      <c r="W192" s="2185"/>
      <c r="X192" s="2185"/>
      <c r="Y192" s="2185"/>
      <c r="Z192" s="886"/>
      <c r="AA192" s="886"/>
      <c r="AB192" s="886"/>
      <c r="AC192" s="886"/>
    </row>
    <row r="193" spans="1:29">
      <c r="A193" s="2173">
        <v>42217</v>
      </c>
      <c r="B193" s="2186">
        <v>175.399354897905</v>
      </c>
      <c r="C193" s="2183">
        <v>172.68520132796178</v>
      </c>
      <c r="D193" s="2183">
        <v>169.83866364326065</v>
      </c>
      <c r="E193" s="2186">
        <v>180.62890460997045</v>
      </c>
      <c r="F193" s="2177">
        <v>0.59182170655536481</v>
      </c>
      <c r="G193" s="2186">
        <v>0.61163201352346164</v>
      </c>
      <c r="H193" s="2220">
        <v>0.5360104587620782</v>
      </c>
      <c r="I193" s="2186">
        <v>0.62612861792321439</v>
      </c>
      <c r="J193" s="2189">
        <v>9.3356511569736824</v>
      </c>
      <c r="K193" s="2186">
        <v>9.0101289152377859</v>
      </c>
      <c r="L193" s="2183">
        <v>8.8443910075081362</v>
      </c>
      <c r="M193" s="2186">
        <v>10.131318805987704</v>
      </c>
      <c r="N193" s="2189">
        <v>8.5677747186157234</v>
      </c>
      <c r="O193" s="2186">
        <v>7.3552620002752427</v>
      </c>
      <c r="P193" s="2178">
        <v>7.4009991675236391</v>
      </c>
      <c r="Q193" s="2214">
        <v>9.5728389647666443</v>
      </c>
      <c r="R193" s="886"/>
      <c r="S193" s="910"/>
      <c r="T193" s="886"/>
      <c r="U193" s="886"/>
      <c r="V193" s="2185"/>
      <c r="W193" s="2185"/>
      <c r="X193" s="2185"/>
      <c r="Y193" s="2185"/>
      <c r="Z193" s="886"/>
      <c r="AA193" s="886"/>
      <c r="AB193" s="886"/>
      <c r="AC193" s="886"/>
    </row>
    <row r="194" spans="1:29">
      <c r="A194" s="2173">
        <v>42248</v>
      </c>
      <c r="B194" s="2186">
        <v>176.46129071508099</v>
      </c>
      <c r="C194" s="2183">
        <v>173.65891572632145</v>
      </c>
      <c r="D194" s="2183">
        <v>170.84887956960131</v>
      </c>
      <c r="E194" s="2186">
        <v>181.78372292524139</v>
      </c>
      <c r="F194" s="2177">
        <v>0.60543883858301228</v>
      </c>
      <c r="G194" s="2186">
        <v>0.56386673025350831</v>
      </c>
      <c r="H194" s="2220">
        <v>0.59480915868637396</v>
      </c>
      <c r="I194" s="2186">
        <v>0.63933195950257016</v>
      </c>
      <c r="J194" s="2189">
        <v>9.394053325296241</v>
      </c>
      <c r="K194" s="2186">
        <v>8.9277364356870095</v>
      </c>
      <c r="L194" s="2183">
        <v>8.7745897518011446</v>
      </c>
      <c r="M194" s="2186">
        <v>10.173917326230253</v>
      </c>
      <c r="N194" s="2189">
        <v>8.6577601203504422</v>
      </c>
      <c r="O194" s="2186">
        <v>7.5761165418016363</v>
      </c>
      <c r="P194" s="2178">
        <v>7.6124339267043704</v>
      </c>
      <c r="Q194" s="2214">
        <v>9.6144797701773808</v>
      </c>
      <c r="R194" s="886"/>
      <c r="S194" s="910"/>
      <c r="T194" s="886"/>
      <c r="U194" s="886"/>
      <c r="V194" s="2185"/>
      <c r="W194" s="2185"/>
      <c r="X194" s="2185"/>
      <c r="Y194" s="2185"/>
      <c r="Z194" s="886"/>
      <c r="AA194" s="886"/>
      <c r="AB194" s="886"/>
      <c r="AC194" s="886"/>
    </row>
    <row r="195" spans="1:29" ht="20.25" customHeight="1">
      <c r="A195" s="2173">
        <v>42278</v>
      </c>
      <c r="B195" s="2186">
        <v>177.20070684553821</v>
      </c>
      <c r="C195" s="2183">
        <v>174.36165738493401</v>
      </c>
      <c r="D195" s="2183">
        <v>171.529640323065</v>
      </c>
      <c r="E195" s="2222">
        <v>182.60998274323873</v>
      </c>
      <c r="F195" s="2223">
        <v>0.41902455063139143</v>
      </c>
      <c r="G195" s="2224">
        <v>0.4046677682359956</v>
      </c>
      <c r="H195" s="2225">
        <v>0.39845783898533682</v>
      </c>
      <c r="I195" s="2222">
        <v>0.4545290440207026</v>
      </c>
      <c r="J195" s="2223">
        <v>9.2958602272760373</v>
      </c>
      <c r="K195" s="2224">
        <v>8.7421070887322259</v>
      </c>
      <c r="L195" s="2225">
        <v>8.5698261663206239</v>
      </c>
      <c r="M195" s="2226">
        <v>10.128726254741707</v>
      </c>
      <c r="N195" s="2227">
        <v>8.7603831027591479</v>
      </c>
      <c r="O195" s="2225">
        <v>7.7827054092663435</v>
      </c>
      <c r="P195" s="2225">
        <v>7.799666498455335</v>
      </c>
      <c r="Q195" s="2214">
        <v>9.6804254058174539</v>
      </c>
      <c r="R195" s="886"/>
      <c r="S195" s="910"/>
      <c r="T195" s="886"/>
      <c r="U195" s="886"/>
      <c r="V195" s="2185"/>
      <c r="W195" s="2185"/>
      <c r="X195" s="2185"/>
      <c r="Y195" s="2185"/>
      <c r="Z195" s="886"/>
      <c r="AA195" s="886"/>
      <c r="AB195" s="886"/>
      <c r="AC195" s="886"/>
    </row>
    <row r="196" spans="1:29">
      <c r="A196" s="2173">
        <v>42309</v>
      </c>
      <c r="B196" s="2186">
        <v>178.37088002796099</v>
      </c>
      <c r="C196" s="2183">
        <v>175.34873311617434</v>
      </c>
      <c r="D196" s="2183">
        <v>172.42091544720483</v>
      </c>
      <c r="E196" s="2222">
        <v>184.05674665593131</v>
      </c>
      <c r="F196" s="2223">
        <v>0.66036597892514237</v>
      </c>
      <c r="G196" s="2224">
        <v>0.5661082522639731</v>
      </c>
      <c r="H196" s="2225">
        <v>0.51960414681752809</v>
      </c>
      <c r="I196" s="2222">
        <v>0.79226989179821317</v>
      </c>
      <c r="J196" s="2228">
        <v>9.3681620972500923</v>
      </c>
      <c r="K196" s="2224">
        <v>8.7317346638247102</v>
      </c>
      <c r="L196" s="2225">
        <v>8.4852816803695248</v>
      </c>
      <c r="M196" s="2226">
        <v>10.320917764618628</v>
      </c>
      <c r="N196" s="2227">
        <v>8.8792315580593559</v>
      </c>
      <c r="O196" s="2225">
        <v>7.9872244079416959</v>
      </c>
      <c r="P196" s="2225">
        <v>7.9809736173752182</v>
      </c>
      <c r="Q196" s="2214">
        <v>9.7782185750514152</v>
      </c>
      <c r="R196" s="886"/>
      <c r="S196" s="910"/>
      <c r="T196" s="886"/>
      <c r="U196" s="886"/>
      <c r="V196" s="2185"/>
      <c r="W196" s="2185"/>
      <c r="X196" s="2185"/>
      <c r="Y196" s="2185"/>
      <c r="Z196" s="886"/>
      <c r="AA196" s="886"/>
      <c r="AB196" s="886"/>
      <c r="AC196" s="886"/>
    </row>
    <row r="197" spans="1:29">
      <c r="A197" s="2173">
        <v>42339</v>
      </c>
      <c r="B197" s="2186">
        <v>180.14536694823201</v>
      </c>
      <c r="C197" s="2183">
        <v>176.7128149524645</v>
      </c>
      <c r="D197" s="2183">
        <v>173.76017123811039</v>
      </c>
      <c r="E197" s="2222">
        <v>186.19942795273664</v>
      </c>
      <c r="F197" s="2223">
        <v>0.99482994084732468</v>
      </c>
      <c r="G197" s="2224">
        <v>0.77792511645145623</v>
      </c>
      <c r="H197" s="2225">
        <v>0.77673627206533524</v>
      </c>
      <c r="I197" s="2222">
        <v>1.1641416768116528</v>
      </c>
      <c r="J197" s="2228">
        <v>9.5539051117446121</v>
      </c>
      <c r="K197" s="2224">
        <v>8.7273014438817142</v>
      </c>
      <c r="L197" s="2229">
        <v>8.4381416626675474</v>
      </c>
      <c r="M197" s="2230">
        <v>10.58810821806378</v>
      </c>
      <c r="N197" s="2231">
        <v>9.0094349800770335</v>
      </c>
      <c r="O197" s="2232">
        <v>8.1933992796080126</v>
      </c>
      <c r="P197" s="2232">
        <v>8.1603958371996317</v>
      </c>
      <c r="Q197" s="2214">
        <v>9.8979791408982063</v>
      </c>
      <c r="R197" s="886"/>
      <c r="S197" s="910"/>
      <c r="T197" s="886"/>
      <c r="U197" s="886"/>
      <c r="V197" s="2185"/>
      <c r="W197" s="2185"/>
      <c r="X197" s="2185"/>
      <c r="Y197" s="2185"/>
      <c r="Z197" s="886"/>
      <c r="AA197" s="886"/>
      <c r="AB197" s="886"/>
      <c r="AC197" s="886"/>
    </row>
    <row r="198" spans="1:29">
      <c r="A198" s="2173">
        <v>42370</v>
      </c>
      <c r="B198" s="2186">
        <v>181.70766619327526</v>
      </c>
      <c r="C198" s="2183">
        <v>178.19002580692074</v>
      </c>
      <c r="D198" s="2183">
        <v>175.17643334665553</v>
      </c>
      <c r="E198" s="2222">
        <v>187.92069184717352</v>
      </c>
      <c r="F198" s="2223">
        <v>0.86724364412447186</v>
      </c>
      <c r="G198" s="2224">
        <v>0.8359387262625031</v>
      </c>
      <c r="H198" s="2224">
        <v>0.81506716899143761</v>
      </c>
      <c r="I198" s="2226">
        <v>0.92441953950244427</v>
      </c>
      <c r="J198" s="2228">
        <v>9.6167044853022787</v>
      </c>
      <c r="K198" s="2224">
        <v>8.8409625127193419</v>
      </c>
      <c r="L198" s="2224">
        <v>8.5262754295772076</v>
      </c>
      <c r="M198" s="2230">
        <v>10.641955200911914</v>
      </c>
      <c r="N198" s="2227">
        <v>9.1300136594079149</v>
      </c>
      <c r="O198" s="2225">
        <v>8.3598998601862764</v>
      </c>
      <c r="P198" s="2225">
        <v>8.2767007818722682</v>
      </c>
      <c r="Q198" s="2214">
        <v>10.016716115727322</v>
      </c>
      <c r="R198" s="886"/>
      <c r="S198" s="910"/>
      <c r="T198" s="886"/>
      <c r="U198" s="886"/>
      <c r="V198" s="2185"/>
      <c r="W198" s="2185"/>
      <c r="X198" s="2185"/>
      <c r="Y198" s="2185"/>
      <c r="Z198" s="886"/>
      <c r="AA198" s="886"/>
      <c r="AB198" s="886"/>
      <c r="AC198" s="886"/>
    </row>
    <row r="199" spans="1:29">
      <c r="A199" s="2173">
        <v>42401</v>
      </c>
      <c r="B199" s="2186">
        <v>185.89287684069549</v>
      </c>
      <c r="C199" s="2183">
        <v>183.03095599238657</v>
      </c>
      <c r="D199" s="2183">
        <v>177.94660726826709</v>
      </c>
      <c r="E199" s="2222">
        <v>190.51062538361171</v>
      </c>
      <c r="F199" s="2223">
        <v>2.3032658638456076</v>
      </c>
      <c r="G199" s="2224">
        <v>2.7167234324951788</v>
      </c>
      <c r="H199" s="2224">
        <v>1.5813622121930517</v>
      </c>
      <c r="I199" s="2226">
        <v>1.3782056201370623</v>
      </c>
      <c r="J199" s="2228">
        <v>11.379040910338954</v>
      </c>
      <c r="K199" s="2224">
        <v>11.041239912755636</v>
      </c>
      <c r="L199" s="2224">
        <v>9.4828568378359996</v>
      </c>
      <c r="M199" s="2230">
        <v>11.347672138670308</v>
      </c>
      <c r="N199" s="2231">
        <v>9.3858899646981211</v>
      </c>
      <c r="O199" s="2232">
        <v>8.6992940100999547</v>
      </c>
      <c r="P199" s="2232">
        <v>8.4767962296540063</v>
      </c>
      <c r="Q199" s="2214">
        <v>10.184213226064239</v>
      </c>
      <c r="R199" s="886"/>
      <c r="S199" s="910"/>
      <c r="T199" s="886"/>
      <c r="U199" s="886"/>
      <c r="V199" s="2185"/>
      <c r="W199" s="2185"/>
      <c r="X199" s="2185"/>
      <c r="Y199" s="2185"/>
      <c r="Z199" s="886"/>
      <c r="AA199" s="886"/>
      <c r="AB199" s="886"/>
      <c r="AC199" s="886"/>
    </row>
    <row r="200" spans="1:29">
      <c r="A200" s="2173">
        <v>42430</v>
      </c>
      <c r="B200" s="2222">
        <v>189.93501093282194</v>
      </c>
      <c r="C200" s="2233">
        <v>186.41869712065781</v>
      </c>
      <c r="D200" s="2233">
        <v>180.83720467078339</v>
      </c>
      <c r="E200" s="2222">
        <v>194.86921181476683</v>
      </c>
      <c r="F200" s="2223">
        <v>2.1744427009919431</v>
      </c>
      <c r="G200" s="2224">
        <v>1.8509115629665194</v>
      </c>
      <c r="H200" s="2224">
        <v>1.6244183841946063</v>
      </c>
      <c r="I200" s="2226">
        <v>2.2878442724014363</v>
      </c>
      <c r="J200" s="2228">
        <v>12.774709778940188</v>
      </c>
      <c r="K200" s="2224">
        <v>12.169702970196536</v>
      </c>
      <c r="L200" s="2224">
        <v>10.313389121496202</v>
      </c>
      <c r="M200" s="2230">
        <v>12.744611325943239</v>
      </c>
      <c r="N200" s="2231">
        <v>9.7506706001445966</v>
      </c>
      <c r="O200" s="2232">
        <v>9.1315042648519764</v>
      </c>
      <c r="P200" s="2232">
        <v>8.7169993083765434</v>
      </c>
      <c r="Q200" s="2214">
        <v>10.470941615821831</v>
      </c>
      <c r="R200" s="886"/>
      <c r="S200" s="910"/>
      <c r="T200" s="886"/>
      <c r="U200" s="886"/>
      <c r="V200" s="2185"/>
      <c r="W200" s="2185"/>
      <c r="X200" s="2185"/>
      <c r="Y200" s="2185"/>
      <c r="Z200" s="886"/>
      <c r="AA200" s="886"/>
      <c r="AB200" s="886"/>
      <c r="AC200" s="886"/>
    </row>
    <row r="201" spans="1:29">
      <c r="A201" s="2173">
        <v>42461</v>
      </c>
      <c r="B201" s="2222">
        <v>192.99391978523843</v>
      </c>
      <c r="C201" s="2183">
        <v>189.54878923224828</v>
      </c>
      <c r="D201" s="2183">
        <v>182.65927174646839</v>
      </c>
      <c r="E201" s="2222">
        <v>197.3975376000611</v>
      </c>
      <c r="F201" s="2223">
        <v>1.6105028964346118</v>
      </c>
      <c r="G201" s="2224">
        <v>1.6790655443560727</v>
      </c>
      <c r="H201" s="2224">
        <v>1.0075731257857565</v>
      </c>
      <c r="I201" s="2226">
        <v>1.297447535066532</v>
      </c>
      <c r="J201" s="2234">
        <v>13.72104444709244</v>
      </c>
      <c r="K201" s="2226">
        <v>13.351791131873295</v>
      </c>
      <c r="L201" s="2224">
        <v>10.790064762095408</v>
      </c>
      <c r="M201" s="2230">
        <v>13.194166491547021</v>
      </c>
      <c r="N201" s="2235">
        <v>10.182218038939022</v>
      </c>
      <c r="O201" s="2236">
        <v>9.6141772199498785</v>
      </c>
      <c r="P201" s="2236">
        <v>8.9796612535992697</v>
      </c>
      <c r="Q201" s="2214">
        <v>10.785926127906505</v>
      </c>
      <c r="R201" s="886"/>
      <c r="S201" s="910"/>
      <c r="T201" s="886"/>
      <c r="U201" s="886"/>
      <c r="V201" s="2185"/>
      <c r="W201" s="2185"/>
      <c r="X201" s="2185"/>
      <c r="Y201" s="2185"/>
      <c r="Z201" s="886"/>
      <c r="AA201" s="886"/>
      <c r="AB201" s="886"/>
      <c r="AC201" s="886"/>
    </row>
    <row r="202" spans="1:29">
      <c r="A202" s="2173">
        <v>42491</v>
      </c>
      <c r="B202" s="2222">
        <v>198.30441521333407</v>
      </c>
      <c r="C202" s="2183">
        <v>194.70369096825874</v>
      </c>
      <c r="D202" s="2183">
        <v>187.26070218198652</v>
      </c>
      <c r="E202" s="2186">
        <v>202.46480043783089</v>
      </c>
      <c r="F202" s="2223">
        <v>2.7516387220929537</v>
      </c>
      <c r="G202" s="2237">
        <v>2.7195645811772065</v>
      </c>
      <c r="H202" s="2224">
        <v>2.5191332427433109</v>
      </c>
      <c r="I202" s="2213">
        <v>2.5670344723531247</v>
      </c>
      <c r="J202" s="2234">
        <v>15.577265107689019</v>
      </c>
      <c r="K202" s="2237">
        <v>15.053800058600419</v>
      </c>
      <c r="L202" s="2224">
        <v>12.300616474279934</v>
      </c>
      <c r="M202" s="2230">
        <v>14.860998881998636</v>
      </c>
      <c r="N202" s="2218">
        <v>10.745728928053076</v>
      </c>
      <c r="O202" s="2221">
        <v>10.195871161063677</v>
      </c>
      <c r="P202" s="2221">
        <v>9.3247803684047916</v>
      </c>
      <c r="Q202" s="2214">
        <v>11.221443771344383</v>
      </c>
      <c r="R202" s="886"/>
      <c r="S202" s="910"/>
      <c r="T202" s="886"/>
      <c r="U202" s="886"/>
      <c r="V202" s="2185"/>
      <c r="W202" s="2185"/>
      <c r="X202" s="2185"/>
      <c r="Y202" s="2185"/>
      <c r="Z202" s="886"/>
      <c r="AA202" s="886"/>
      <c r="AB202" s="886"/>
      <c r="AC202" s="886"/>
    </row>
    <row r="203" spans="1:29">
      <c r="A203" s="2173">
        <v>42522</v>
      </c>
      <c r="B203" s="2222">
        <v>201.70378740537373</v>
      </c>
      <c r="C203" s="2183">
        <v>198.26752468701923</v>
      </c>
      <c r="D203" s="2183">
        <v>190.319139677816</v>
      </c>
      <c r="E203" s="2186">
        <v>205.3865605977017</v>
      </c>
      <c r="F203" s="2223">
        <v>1.7142191152842716</v>
      </c>
      <c r="G203" s="2237">
        <v>1.8303883717034828</v>
      </c>
      <c r="H203" s="2224">
        <v>1.6332511093850237</v>
      </c>
      <c r="I203" s="2213">
        <v>1.4430953694432302</v>
      </c>
      <c r="J203" s="2234">
        <v>16.480162512928992</v>
      </c>
      <c r="K203" s="2237">
        <v>16.224476435030414</v>
      </c>
      <c r="L203" s="2237">
        <v>13.320180547905652</v>
      </c>
      <c r="M203" s="2230">
        <v>15.302042036743293</v>
      </c>
      <c r="N203" s="2218">
        <v>11.371587936007407</v>
      </c>
      <c r="O203" s="2221">
        <v>10.864011162268888</v>
      </c>
      <c r="P203" s="2221">
        <v>9.7493548415577944</v>
      </c>
      <c r="Q203" s="2214">
        <v>11.672359893195384</v>
      </c>
      <c r="R203" s="886"/>
      <c r="S203" s="910"/>
      <c r="T203" s="886"/>
      <c r="U203" s="886"/>
      <c r="V203" s="2185"/>
      <c r="W203" s="2185"/>
      <c r="X203" s="2185"/>
      <c r="Y203" s="2185"/>
      <c r="Z203" s="886"/>
      <c r="AA203" s="886"/>
      <c r="AB203" s="886"/>
      <c r="AC203" s="886"/>
    </row>
    <row r="204" spans="1:29">
      <c r="A204" s="2173">
        <v>42552</v>
      </c>
      <c r="B204" s="2222">
        <v>204.23072924860281</v>
      </c>
      <c r="C204" s="2183">
        <v>200.69130231574101</v>
      </c>
      <c r="D204" s="2183">
        <v>191.9604723626818</v>
      </c>
      <c r="E204" s="2186">
        <v>207.86530021115183</v>
      </c>
      <c r="F204" s="2223">
        <v>1.2527984108451897</v>
      </c>
      <c r="G204" s="2237">
        <v>1.2224783824521448</v>
      </c>
      <c r="H204" s="2224">
        <v>0.86241073159764747</v>
      </c>
      <c r="I204" s="2213">
        <v>1.2068655350363116</v>
      </c>
      <c r="J204" s="2234">
        <v>17.126662840540558</v>
      </c>
      <c r="K204" s="2237">
        <v>16.928835254145103</v>
      </c>
      <c r="L204" s="2237">
        <v>13.631016890595312</v>
      </c>
      <c r="M204" s="2230">
        <v>15.799187729204753</v>
      </c>
      <c r="N204" s="2218">
        <v>12.044818414014316</v>
      </c>
      <c r="O204" s="2221">
        <v>11.553332318046698</v>
      </c>
      <c r="P204" s="2221">
        <v>10.166741582614478</v>
      </c>
      <c r="Q204" s="2214">
        <v>12.162380450782807</v>
      </c>
      <c r="R204" s="886"/>
      <c r="S204" s="910"/>
      <c r="T204" s="886"/>
      <c r="U204" s="886"/>
      <c r="V204" s="2185"/>
      <c r="W204" s="2185"/>
      <c r="X204" s="2185"/>
      <c r="Y204" s="2185"/>
      <c r="Z204" s="886"/>
      <c r="AA204" s="886"/>
      <c r="AB204" s="886"/>
      <c r="AC204" s="886"/>
    </row>
    <row r="205" spans="1:29">
      <c r="A205" s="2173">
        <v>42583</v>
      </c>
      <c r="B205" s="2222">
        <v>206.2859888822054</v>
      </c>
      <c r="C205" s="2183">
        <v>202.40038381835998</v>
      </c>
      <c r="D205" s="2183">
        <v>193.40915112582806</v>
      </c>
      <c r="E205" s="2186">
        <v>210.30152097749595</v>
      </c>
      <c r="F205" s="2209">
        <v>1.0063420138410191</v>
      </c>
      <c r="G205" s="2213">
        <v>0.85159719574201076</v>
      </c>
      <c r="H205" s="2224">
        <v>0.75467555654332363</v>
      </c>
      <c r="I205" s="2213">
        <v>1.1720189776116463</v>
      </c>
      <c r="J205" s="2238">
        <v>17.609320172402366</v>
      </c>
      <c r="K205" s="2213">
        <v>17.207718010510622</v>
      </c>
      <c r="L205" s="2237">
        <v>13.878163532937521</v>
      </c>
      <c r="M205" s="2213">
        <v>16.427390971338273</v>
      </c>
      <c r="N205" s="2189">
        <v>12.744438057020426</v>
      </c>
      <c r="O205" s="2186">
        <v>12.246565135207781</v>
      </c>
      <c r="P205" s="2178">
        <v>10.593521535879015</v>
      </c>
      <c r="Q205" s="2214">
        <v>12.695802396075987</v>
      </c>
      <c r="R205" s="886"/>
      <c r="S205" s="910"/>
      <c r="T205" s="886"/>
      <c r="U205" s="886"/>
      <c r="V205" s="2185"/>
      <c r="W205" s="2185"/>
      <c r="X205" s="2185"/>
      <c r="Y205" s="2185"/>
      <c r="Z205" s="886"/>
      <c r="AA205" s="886"/>
      <c r="AB205" s="886"/>
      <c r="AC205" s="886"/>
    </row>
    <row r="206" spans="1:29">
      <c r="A206" s="2173">
        <v>42614</v>
      </c>
      <c r="B206" s="2222">
        <v>207.963228351157</v>
      </c>
      <c r="C206" s="2183">
        <v>204.33775857793793</v>
      </c>
      <c r="D206" s="2183">
        <v>194.9660996736489</v>
      </c>
      <c r="E206" s="2186">
        <v>212.00003575253353</v>
      </c>
      <c r="F206" s="2209">
        <v>0.81306514225226634</v>
      </c>
      <c r="G206" s="2213">
        <v>0.95719915299992997</v>
      </c>
      <c r="H206" s="2224">
        <v>0.80500252379884485</v>
      </c>
      <c r="I206" s="2213">
        <v>0.80765691429275766</v>
      </c>
      <c r="J206" s="2238">
        <v>17.852038545348655</v>
      </c>
      <c r="K206" s="2213">
        <v>17.666149027421625</v>
      </c>
      <c r="L206" s="2237">
        <v>14.116112534541141</v>
      </c>
      <c r="M206" s="2213">
        <v>16.622122344649419</v>
      </c>
      <c r="N206" s="2189">
        <v>13.454155800653997</v>
      </c>
      <c r="O206" s="2186">
        <v>12.980267161573092</v>
      </c>
      <c r="P206" s="2178">
        <v>11.043076387383529</v>
      </c>
      <c r="Q206" s="2214">
        <v>13.237561403225662</v>
      </c>
      <c r="R206" s="886"/>
      <c r="S206" s="910"/>
      <c r="T206" s="886"/>
      <c r="U206" s="886"/>
      <c r="V206" s="2185"/>
      <c r="W206" s="2185"/>
      <c r="X206" s="2185"/>
      <c r="Y206" s="2185"/>
      <c r="Z206" s="886"/>
      <c r="AA206" s="886"/>
      <c r="AB206" s="886"/>
      <c r="AC206" s="886"/>
    </row>
    <row r="207" spans="1:29">
      <c r="A207" s="2173">
        <v>42644</v>
      </c>
      <c r="B207" s="2222">
        <v>209.68099241244283</v>
      </c>
      <c r="C207" s="2183">
        <v>205.86335637947795</v>
      </c>
      <c r="D207" s="2183">
        <v>196.53086967600694</v>
      </c>
      <c r="E207" s="2186">
        <v>213.81759524456302</v>
      </c>
      <c r="F207" s="2209">
        <v>0.82599413122463072</v>
      </c>
      <c r="G207" s="2213">
        <v>0.74660591960938383</v>
      </c>
      <c r="H207" s="2224">
        <v>0.80258568283270415</v>
      </c>
      <c r="I207" s="2213">
        <v>0.8573392384476366</v>
      </c>
      <c r="J207" s="2238">
        <v>18.329659144766815</v>
      </c>
      <c r="K207" s="2213">
        <v>18.066872881919448</v>
      </c>
      <c r="L207" s="2237">
        <v>14.575457224683586</v>
      </c>
      <c r="M207" s="2213">
        <v>17.089762581711749</v>
      </c>
      <c r="N207" s="2189">
        <v>14.205745495160748</v>
      </c>
      <c r="O207" s="2186">
        <v>13.756549086429553</v>
      </c>
      <c r="P207" s="2178">
        <v>11.544471131922922</v>
      </c>
      <c r="Q207" s="2214">
        <v>13.817373138530911</v>
      </c>
      <c r="R207" s="886"/>
      <c r="S207" s="910"/>
      <c r="T207" s="886"/>
      <c r="U207" s="886"/>
      <c r="V207" s="2185"/>
      <c r="W207" s="2185"/>
      <c r="X207" s="2185"/>
      <c r="Y207" s="2185"/>
      <c r="Z207" s="886"/>
      <c r="AA207" s="886"/>
      <c r="AB207" s="886"/>
      <c r="AC207" s="886"/>
    </row>
    <row r="208" spans="1:29">
      <c r="A208" s="2173">
        <v>42675</v>
      </c>
      <c r="B208" s="2222">
        <v>211.32697763747194</v>
      </c>
      <c r="C208" s="2183">
        <v>207.33480501381513</v>
      </c>
      <c r="D208" s="2183">
        <v>198.05486160130658</v>
      </c>
      <c r="E208" s="2222">
        <v>215.69709663708446</v>
      </c>
      <c r="F208" s="2223">
        <v>0.78499496119870149</v>
      </c>
      <c r="G208" s="2224">
        <v>0.71476957347610026</v>
      </c>
      <c r="H208" s="2224">
        <v>0.77544658903307828</v>
      </c>
      <c r="I208" s="2226">
        <v>0.87902091985071362</v>
      </c>
      <c r="J208" s="2223">
        <v>18.476164721699433</v>
      </c>
      <c r="K208" s="2224">
        <v>18.241404616507239</v>
      </c>
      <c r="L208" s="2224">
        <v>14.867074616565787</v>
      </c>
      <c r="M208" s="2226">
        <v>17.190540719651217</v>
      </c>
      <c r="N208" s="2227">
        <v>14.957860172211475</v>
      </c>
      <c r="O208" s="2225">
        <v>14.542352399571129</v>
      </c>
      <c r="P208" s="2225">
        <v>12.073687952458373</v>
      </c>
      <c r="Q208" s="2214">
        <v>14.385516474737114</v>
      </c>
      <c r="R208" s="886"/>
      <c r="S208" s="910"/>
      <c r="T208" s="886"/>
      <c r="U208" s="886"/>
      <c r="V208" s="2185"/>
      <c r="W208" s="2185"/>
      <c r="X208" s="2185"/>
      <c r="Y208" s="2185"/>
      <c r="Z208" s="886"/>
      <c r="AA208" s="886"/>
      <c r="AB208" s="886"/>
      <c r="AC208" s="886"/>
    </row>
    <row r="209" spans="1:29">
      <c r="A209" s="2173">
        <v>42705</v>
      </c>
      <c r="B209" s="2222">
        <v>213.55686290408624</v>
      </c>
      <c r="C209" s="2225">
        <v>208.61381084902683</v>
      </c>
      <c r="D209" s="2225">
        <v>199.30570338384553</v>
      </c>
      <c r="E209" s="2222">
        <v>218.57612682789915</v>
      </c>
      <c r="F209" s="2223">
        <v>1.0551824909168179</v>
      </c>
      <c r="G209" s="2224">
        <v>0.61687946465451526</v>
      </c>
      <c r="H209" s="2224">
        <v>0.63156328121697047</v>
      </c>
      <c r="I209" s="2226">
        <v>1.3347561166568349</v>
      </c>
      <c r="J209" s="2228">
        <v>18.546963778122379</v>
      </c>
      <c r="K209" s="2224">
        <v>18.052451886493721</v>
      </c>
      <c r="L209" s="2224">
        <v>14.701603919766567</v>
      </c>
      <c r="M209" s="2226">
        <v>17.388183858105485</v>
      </c>
      <c r="N209" s="2227">
        <v>15.696812638797253</v>
      </c>
      <c r="O209" s="2225">
        <v>15.30738180828064</v>
      </c>
      <c r="P209" s="2225">
        <v>12.589468829911487</v>
      </c>
      <c r="Q209" s="2214">
        <v>14.946243776133414</v>
      </c>
      <c r="R209" s="886"/>
      <c r="S209" s="910"/>
      <c r="T209" s="886"/>
      <c r="U209" s="886"/>
      <c r="V209" s="2185"/>
      <c r="W209" s="2185"/>
      <c r="X209" s="2185"/>
      <c r="Y209" s="2185"/>
      <c r="Z209" s="886"/>
      <c r="AA209" s="886"/>
      <c r="AB209" s="886"/>
      <c r="AC209" s="886"/>
    </row>
    <row r="210" spans="1:29">
      <c r="A210" s="2173">
        <v>42736</v>
      </c>
      <c r="B210" s="2239">
        <v>215.72123489309226</v>
      </c>
      <c r="C210" s="2225">
        <v>210.02688249934673</v>
      </c>
      <c r="D210" s="2225">
        <v>200.64220388054929</v>
      </c>
      <c r="E210" s="2222">
        <v>221.4048522263096</v>
      </c>
      <c r="F210" s="2240">
        <v>1.0134874429102696</v>
      </c>
      <c r="G210" s="2224">
        <v>0.6773624644355537</v>
      </c>
      <c r="H210" s="2224">
        <v>0.67057814905064672</v>
      </c>
      <c r="I210" s="2226">
        <v>1.2941602724243146</v>
      </c>
      <c r="J210" s="2240">
        <v>18.718840769017479</v>
      </c>
      <c r="K210" s="2224">
        <v>17.866800651863123</v>
      </c>
      <c r="L210" s="2224">
        <v>14.537212596114291</v>
      </c>
      <c r="M210" s="2226">
        <v>17.818240264018968</v>
      </c>
      <c r="N210" s="2227">
        <v>16.440571470445722</v>
      </c>
      <c r="O210" s="2225">
        <v>16.042447481555708</v>
      </c>
      <c r="P210" s="2225">
        <v>13.080982315040737</v>
      </c>
      <c r="Q210" s="2241">
        <v>15.535812442414921</v>
      </c>
      <c r="R210" s="886"/>
      <c r="S210" s="910"/>
      <c r="T210" s="886"/>
      <c r="U210" s="886"/>
      <c r="V210" s="2185"/>
      <c r="W210" s="2185"/>
      <c r="X210" s="2185"/>
      <c r="Y210" s="2185"/>
      <c r="Z210" s="886"/>
      <c r="AA210" s="886"/>
      <c r="AB210" s="886"/>
      <c r="AC210" s="886"/>
    </row>
    <row r="211" spans="1:29">
      <c r="A211" s="2173">
        <v>42767</v>
      </c>
      <c r="B211" s="2239">
        <v>218.94537805712932</v>
      </c>
      <c r="C211" s="2225">
        <v>212.33690267756802</v>
      </c>
      <c r="D211" s="2225">
        <v>202.80955493496893</v>
      </c>
      <c r="E211" s="2222">
        <v>225.80871668341865</v>
      </c>
      <c r="F211" s="2240">
        <v>1.4945877561079646</v>
      </c>
      <c r="G211" s="2224">
        <v>1.0998688123785672</v>
      </c>
      <c r="H211" s="2224">
        <v>1.0802069616968299</v>
      </c>
      <c r="I211" s="2226">
        <v>1.9890550784350602</v>
      </c>
      <c r="J211" s="2240">
        <v>17.780402228515086</v>
      </c>
      <c r="K211" s="2224">
        <v>16.011470041384953</v>
      </c>
      <c r="L211" s="2224">
        <v>13.972139198596349</v>
      </c>
      <c r="M211" s="2226">
        <v>18.528148353264179</v>
      </c>
      <c r="N211" s="2227">
        <v>16.958386037357588</v>
      </c>
      <c r="O211" s="2225">
        <v>16.436263224123788</v>
      </c>
      <c r="P211" s="2225">
        <v>13.444687102222073</v>
      </c>
      <c r="Q211" s="2241">
        <v>16.127414996253794</v>
      </c>
      <c r="R211" s="886"/>
      <c r="S211" s="910"/>
      <c r="T211" s="886"/>
      <c r="U211" s="886"/>
      <c r="V211" s="2185"/>
      <c r="W211" s="2185"/>
      <c r="X211" s="2185"/>
      <c r="Y211" s="2185"/>
      <c r="Z211" s="886"/>
      <c r="AA211" s="886"/>
      <c r="AB211" s="886"/>
      <c r="AC211" s="886"/>
    </row>
    <row r="212" spans="1:29">
      <c r="A212" s="2173">
        <v>42795</v>
      </c>
      <c r="B212" s="2239">
        <v>222.70933114132129</v>
      </c>
      <c r="C212" s="2225">
        <v>215.13554276290378</v>
      </c>
      <c r="D212" s="2225">
        <v>205.40024384217952</v>
      </c>
      <c r="E212" s="2222">
        <v>230.79548831671607</v>
      </c>
      <c r="F212" s="2240">
        <v>1.7191288154115962</v>
      </c>
      <c r="G212" s="2224">
        <v>1.318018700491961</v>
      </c>
      <c r="H212" s="2224">
        <v>1.2773998286428359</v>
      </c>
      <c r="I212" s="2226">
        <v>2.2084052850310565</v>
      </c>
      <c r="J212" s="2240">
        <v>17.255544434665225</v>
      </c>
      <c r="K212" s="2224">
        <v>15.404487900513143</v>
      </c>
      <c r="L212" s="2224">
        <v>13.582956679801303</v>
      </c>
      <c r="M212" s="2226">
        <v>18.436096788906301</v>
      </c>
      <c r="N212" s="2227">
        <v>17.315030486428281</v>
      </c>
      <c r="O212" s="2225">
        <v>16.682433684652676</v>
      </c>
      <c r="P212" s="2225">
        <v>13.705898216508633</v>
      </c>
      <c r="Q212" s="2241">
        <v>16.598347940452573</v>
      </c>
      <c r="R212" s="886"/>
      <c r="S212" s="910"/>
      <c r="T212" s="886"/>
      <c r="U212" s="886"/>
      <c r="V212" s="2185"/>
      <c r="W212" s="2185"/>
      <c r="X212" s="2185"/>
      <c r="Y212" s="2185"/>
      <c r="Z212" s="886"/>
      <c r="AA212" s="886"/>
      <c r="AB212" s="886"/>
      <c r="AC212" s="886"/>
    </row>
    <row r="213" spans="1:29">
      <c r="A213" s="2173">
        <v>42826</v>
      </c>
      <c r="B213" s="2239">
        <v>226.27459961675038</v>
      </c>
      <c r="C213" s="2225">
        <v>217.50775478215658</v>
      </c>
      <c r="D213" s="2225">
        <v>207.7509040614346</v>
      </c>
      <c r="E213" s="2222">
        <v>235.50132431776521</v>
      </c>
      <c r="F213" s="2240">
        <v>1.6008617407982513</v>
      </c>
      <c r="G213" s="2224">
        <v>1.1026592764669942</v>
      </c>
      <c r="H213" s="2224">
        <v>1.1444291278744743</v>
      </c>
      <c r="I213" s="2242">
        <v>2.0389636016590771</v>
      </c>
      <c r="J213" s="2240">
        <v>17.244418823425292</v>
      </c>
      <c r="K213" s="2224">
        <v>14.750273881017023</v>
      </c>
      <c r="L213" s="2224">
        <v>13.736851173803785</v>
      </c>
      <c r="M213" s="2242">
        <v>19.303070940481845</v>
      </c>
      <c r="N213" s="2243">
        <v>17.591451936488326</v>
      </c>
      <c r="O213" s="2225">
        <v>16.772334821599074</v>
      </c>
      <c r="P213" s="2225">
        <v>13.939889906922502</v>
      </c>
      <c r="Q213" s="2241">
        <v>17.106283208569948</v>
      </c>
      <c r="R213" s="886"/>
      <c r="S213" s="910"/>
      <c r="T213" s="886"/>
      <c r="U213" s="886"/>
      <c r="V213" s="2185"/>
      <c r="W213" s="2185"/>
      <c r="X213" s="2185"/>
      <c r="Y213" s="2185"/>
      <c r="Z213" s="886"/>
      <c r="AA213" s="886"/>
      <c r="AB213" s="886"/>
      <c r="AC213" s="886"/>
    </row>
    <row r="214" spans="1:29">
      <c r="A214" s="2173">
        <v>42856</v>
      </c>
      <c r="B214" s="2239">
        <v>230.53162702560988</v>
      </c>
      <c r="C214" s="2225">
        <v>220.04716407978111</v>
      </c>
      <c r="D214" s="2225">
        <v>210.10457529549973</v>
      </c>
      <c r="E214" s="2222">
        <v>241.47200723910046</v>
      </c>
      <c r="F214" s="2240">
        <v>1.8813545206000981</v>
      </c>
      <c r="G214" s="2224">
        <v>1.1675028783078858</v>
      </c>
      <c r="H214" s="2224">
        <v>1.1329294785495279</v>
      </c>
      <c r="I214" s="2242">
        <v>2.5353075778372016</v>
      </c>
      <c r="J214" s="2240">
        <v>16.251383902676125</v>
      </c>
      <c r="K214" s="2224">
        <v>13.01643178179603</v>
      </c>
      <c r="L214" s="2224">
        <v>12.198967988122106</v>
      </c>
      <c r="M214" s="2242">
        <v>19.266167114933722</v>
      </c>
      <c r="N214" s="2243">
        <v>17.628013046615195</v>
      </c>
      <c r="O214" s="2225">
        <v>16.567170919878649</v>
      </c>
      <c r="P214" s="2225">
        <v>13.914804510078653</v>
      </c>
      <c r="Q214" s="2241">
        <v>17.47718583072168</v>
      </c>
      <c r="R214" s="886"/>
      <c r="S214" s="910"/>
      <c r="T214" s="886"/>
      <c r="U214" s="886"/>
      <c r="V214" s="2185"/>
      <c r="W214" s="2185"/>
      <c r="X214" s="2185"/>
      <c r="Y214" s="2185"/>
      <c r="Z214" s="886"/>
      <c r="AA214" s="886"/>
      <c r="AB214" s="886"/>
      <c r="AC214" s="886"/>
    </row>
    <row r="215" spans="1:29">
      <c r="A215" s="2173">
        <v>42887</v>
      </c>
      <c r="B215" s="2239">
        <v>234.17486502637016</v>
      </c>
      <c r="C215" s="2244">
        <v>222.96182251835228</v>
      </c>
      <c r="D215" s="2244">
        <v>213.19409647553249</v>
      </c>
      <c r="E215" s="2239">
        <v>246.28873945585389</v>
      </c>
      <c r="F215" s="2245">
        <v>1.5803636350319721</v>
      </c>
      <c r="G215" s="2246">
        <v>1.3245607825758725</v>
      </c>
      <c r="H215" s="2246">
        <v>1.4704683016481397</v>
      </c>
      <c r="I215" s="2242">
        <v>1.9947373079911586</v>
      </c>
      <c r="J215" s="2245">
        <v>16.098397575320561</v>
      </c>
      <c r="K215" s="2246">
        <v>12.455039154957376</v>
      </c>
      <c r="L215" s="2246">
        <v>12.019262401270112</v>
      </c>
      <c r="M215" s="2242">
        <v>19.9147299312679</v>
      </c>
      <c r="N215" s="2243">
        <v>17.578403259316858</v>
      </c>
      <c r="O215" s="2244">
        <v>16.219127622831692</v>
      </c>
      <c r="P215" s="2244">
        <v>13.791831063951861</v>
      </c>
      <c r="Q215" s="2247">
        <v>17.867843629996557</v>
      </c>
      <c r="R215" s="886"/>
      <c r="S215" s="910"/>
      <c r="T215" s="886"/>
      <c r="U215" s="886"/>
      <c r="V215" s="2185"/>
      <c r="W215" s="2185"/>
      <c r="X215" s="2185"/>
      <c r="Y215" s="2185"/>
      <c r="Z215" s="886"/>
      <c r="AA215" s="886"/>
      <c r="AB215" s="886"/>
      <c r="AC215" s="886"/>
    </row>
    <row r="216" spans="1:29">
      <c r="A216" s="2173">
        <v>42917</v>
      </c>
      <c r="B216" s="2248">
        <v>237.01570360511272</v>
      </c>
      <c r="C216" s="2244">
        <v>225.18891456711501</v>
      </c>
      <c r="D216" s="2244">
        <v>215.66181396415158</v>
      </c>
      <c r="E216" s="2239">
        <v>250.02798552700477</v>
      </c>
      <c r="F216" s="2245">
        <v>1.2131270272847701</v>
      </c>
      <c r="G216" s="2246">
        <v>0.99886699149107017</v>
      </c>
      <c r="H216" s="2246">
        <v>1.1574980402434818</v>
      </c>
      <c r="I216" s="2249">
        <v>1.5182367165515984</v>
      </c>
      <c r="J216" s="2245">
        <v>16.052909607252047</v>
      </c>
      <c r="K216" s="2246">
        <v>12.206613823668704</v>
      </c>
      <c r="L216" s="2246">
        <v>12.346990664145423</v>
      </c>
      <c r="M216" s="2249">
        <v>20.283657384384796</v>
      </c>
      <c r="N216" s="2243">
        <v>17.474590612488655</v>
      </c>
      <c r="O216" s="2244">
        <v>15.798416110956097</v>
      </c>
      <c r="P216" s="2244">
        <v>13.675170480912556</v>
      </c>
      <c r="Q216" s="2250">
        <v>18.247345882256852</v>
      </c>
      <c r="R216" s="886"/>
      <c r="S216" s="910"/>
      <c r="T216" s="886"/>
      <c r="U216" s="886"/>
      <c r="V216" s="2185"/>
      <c r="W216" s="2185"/>
      <c r="X216" s="2185"/>
      <c r="Y216" s="2185"/>
      <c r="Z216" s="886"/>
      <c r="AA216" s="886"/>
      <c r="AB216" s="886"/>
      <c r="AC216" s="886"/>
    </row>
    <row r="217" spans="1:29">
      <c r="A217" s="2173">
        <v>42948</v>
      </c>
      <c r="B217" s="2248">
        <v>239.31547329535923</v>
      </c>
      <c r="C217" s="2244">
        <v>227.28678947658159</v>
      </c>
      <c r="D217" s="2244">
        <v>217.97800869481753</v>
      </c>
      <c r="E217" s="2239">
        <v>252.889444986472</v>
      </c>
      <c r="F217" s="2245">
        <v>0.97030266571623258</v>
      </c>
      <c r="G217" s="2246">
        <v>0.93160665279610555</v>
      </c>
      <c r="H217" s="2246">
        <v>1.0739939018833127</v>
      </c>
      <c r="I217" s="2249">
        <v>1.1444556710065399</v>
      </c>
      <c r="J217" s="2245">
        <v>16.011501601310641</v>
      </c>
      <c r="K217" s="2246">
        <v>12.295631652830934</v>
      </c>
      <c r="L217" s="2246">
        <v>12.703048137058133</v>
      </c>
      <c r="M217" s="2249">
        <v>20.250887302680681</v>
      </c>
      <c r="N217" s="2243">
        <v>17.331426100507258</v>
      </c>
      <c r="O217" s="2244">
        <v>15.371999498838008</v>
      </c>
      <c r="P217" s="2244">
        <v>13.572550448533846</v>
      </c>
      <c r="Q217" s="2250">
        <v>18.569081820974404</v>
      </c>
      <c r="R217" s="886"/>
      <c r="S217" s="910"/>
      <c r="T217" s="886"/>
      <c r="U217" s="886"/>
      <c r="V217" s="2185"/>
      <c r="W217" s="2185"/>
      <c r="X217" s="2185"/>
      <c r="Y217" s="2185"/>
      <c r="Z217" s="886"/>
      <c r="AA217" s="886"/>
      <c r="AB217" s="886"/>
      <c r="AC217" s="886"/>
    </row>
    <row r="218" spans="1:29">
      <c r="A218" s="2173">
        <v>42979</v>
      </c>
      <c r="B218" s="2248">
        <v>241.19367322882204</v>
      </c>
      <c r="C218" s="2244">
        <v>229.11050478887711</v>
      </c>
      <c r="D218" s="2244">
        <v>219.77547702522506</v>
      </c>
      <c r="E218" s="2239">
        <v>255.0799652013244</v>
      </c>
      <c r="F218" s="2245">
        <v>0.78482177002602782</v>
      </c>
      <c r="G218" s="2246">
        <v>0.80238509087806165</v>
      </c>
      <c r="H218" s="2246">
        <v>0.82460994169557011</v>
      </c>
      <c r="I218" s="2249">
        <v>0.86619677423452401</v>
      </c>
      <c r="J218" s="2245">
        <v>15.979000297857311</v>
      </c>
      <c r="K218" s="2246">
        <v>12.123430531558085</v>
      </c>
      <c r="L218" s="2246">
        <v>12.724969824551152</v>
      </c>
      <c r="M218" s="2249">
        <v>20.320718011141196</v>
      </c>
      <c r="N218" s="2243">
        <v>17.16953206560197</v>
      </c>
      <c r="O218" s="2244">
        <v>14.902830314081996</v>
      </c>
      <c r="P218" s="2244">
        <v>13.454809791568863</v>
      </c>
      <c r="Q218" s="2250">
        <v>18.87619473985491</v>
      </c>
      <c r="R218" s="886"/>
      <c r="S218" s="910"/>
      <c r="T218" s="886"/>
      <c r="U218" s="886"/>
      <c r="V218" s="2185"/>
      <c r="W218" s="2185"/>
      <c r="X218" s="2185"/>
      <c r="Y218" s="2185"/>
      <c r="Z218" s="886"/>
      <c r="AA218" s="886"/>
      <c r="AB218" s="886"/>
      <c r="AC218" s="886"/>
    </row>
    <row r="219" spans="1:29">
      <c r="A219" s="2173">
        <v>43009</v>
      </c>
      <c r="B219" s="2239">
        <v>243.03124944763937</v>
      </c>
      <c r="C219" s="2244">
        <v>230.85835135756278</v>
      </c>
      <c r="D219" s="2244">
        <v>221.52419882510532</v>
      </c>
      <c r="E219" s="2239">
        <v>257.23575663374453</v>
      </c>
      <c r="F219" s="2245">
        <v>0.76186750432462702</v>
      </c>
      <c r="G219" s="2246">
        <v>0.76288364442140733</v>
      </c>
      <c r="H219" s="2246">
        <v>0.79568558947072177</v>
      </c>
      <c r="I219" s="2242">
        <v>0.84514337718317734</v>
      </c>
      <c r="J219" s="2245">
        <v>15.905236164466714</v>
      </c>
      <c r="K219" s="2246">
        <v>12.141546420728872</v>
      </c>
      <c r="L219" s="2246">
        <v>12.717253625499851</v>
      </c>
      <c r="M219" s="2242">
        <v>20.30616860110139</v>
      </c>
      <c r="N219" s="2243">
        <v>16.968149571713383</v>
      </c>
      <c r="O219" s="2244">
        <v>14.414863409815766</v>
      </c>
      <c r="P219" s="2244">
        <v>13.302739769581365</v>
      </c>
      <c r="Q219" s="2250">
        <v>19.140310647835548</v>
      </c>
      <c r="R219" s="886"/>
      <c r="S219" s="910"/>
      <c r="T219" s="886"/>
      <c r="U219" s="886"/>
      <c r="V219" s="2185"/>
      <c r="W219" s="2185"/>
      <c r="X219" s="2185"/>
      <c r="Y219" s="2185"/>
      <c r="Z219" s="886"/>
      <c r="AA219" s="886"/>
      <c r="AB219" s="886"/>
      <c r="AC219" s="886"/>
    </row>
    <row r="220" spans="1:29">
      <c r="A220" s="2173">
        <v>43040</v>
      </c>
      <c r="B220" s="2239">
        <v>244.93089946343028</v>
      </c>
      <c r="C220" s="2244">
        <v>232.64236121160997</v>
      </c>
      <c r="D220" s="2244">
        <v>223.30095681530275</v>
      </c>
      <c r="E220" s="2239">
        <v>259.50114556473659</v>
      </c>
      <c r="F220" s="2245">
        <v>0.78164845883334522</v>
      </c>
      <c r="G220" s="2246">
        <v>0.77277250034764222</v>
      </c>
      <c r="H220" s="2246">
        <v>0.80206045191486908</v>
      </c>
      <c r="I220" s="2242">
        <v>0.88066642081084012</v>
      </c>
      <c r="J220" s="2245">
        <v>15.901387604002622</v>
      </c>
      <c r="K220" s="2246">
        <v>12.206130174867909</v>
      </c>
      <c r="L220" s="2246">
        <v>12.747021209112106</v>
      </c>
      <c r="M220" s="2242">
        <v>20.308130990447907</v>
      </c>
      <c r="N220" s="2243">
        <v>16.759547922183188</v>
      </c>
      <c r="O220" s="2244">
        <v>13.929825224405718</v>
      </c>
      <c r="P220" s="2244">
        <v>13.133409871303741</v>
      </c>
      <c r="Q220" s="2247">
        <v>19.392231167344676</v>
      </c>
      <c r="R220" s="886"/>
      <c r="S220" s="910"/>
      <c r="T220" s="886"/>
      <c r="U220" s="886"/>
      <c r="V220" s="2185"/>
      <c r="W220" s="2185"/>
      <c r="X220" s="2185"/>
      <c r="Y220" s="2185"/>
      <c r="Z220" s="886"/>
      <c r="AA220" s="886"/>
      <c r="AB220" s="886"/>
      <c r="AC220" s="886"/>
    </row>
    <row r="221" spans="1:29">
      <c r="A221" s="2173">
        <v>43070</v>
      </c>
      <c r="B221" s="2248">
        <v>246.38399653542567</v>
      </c>
      <c r="C221" s="2244">
        <v>233.83305064311548</v>
      </c>
      <c r="D221" s="2244">
        <v>224.40917884048142</v>
      </c>
      <c r="E221" s="2239">
        <v>261.01310127457185</v>
      </c>
      <c r="F221" s="2245">
        <v>0.59326817285148081</v>
      </c>
      <c r="G221" s="2246">
        <v>0.51181110151408404</v>
      </c>
      <c r="H221" s="2246">
        <v>0.4962907642600527</v>
      </c>
      <c r="I221" s="2249">
        <v>0.58263931997097984</v>
      </c>
      <c r="J221" s="2245">
        <v>15.371612592980881</v>
      </c>
      <c r="K221" s="2246">
        <v>12.088959830343995</v>
      </c>
      <c r="L221" s="2246">
        <v>12.595462663850014</v>
      </c>
      <c r="M221" s="2249">
        <v>19.415191888767609</v>
      </c>
      <c r="N221" s="2243">
        <v>16.502266213964063</v>
      </c>
      <c r="O221" s="2244">
        <v>13.458285685320234</v>
      </c>
      <c r="P221" s="2244">
        <v>12.966022649296562</v>
      </c>
      <c r="Q221" s="2250">
        <v>19.546159055136698</v>
      </c>
      <c r="R221" s="886"/>
      <c r="S221" s="910"/>
      <c r="T221" s="886"/>
      <c r="U221" s="886"/>
      <c r="V221" s="2185"/>
      <c r="W221" s="2185"/>
      <c r="X221" s="2185"/>
      <c r="Y221" s="2185"/>
      <c r="Z221" s="886"/>
      <c r="AA221" s="886"/>
      <c r="AB221" s="886"/>
      <c r="AC221" s="886"/>
    </row>
    <row r="222" spans="1:29">
      <c r="A222" s="2173">
        <v>43101</v>
      </c>
      <c r="B222" s="2248">
        <v>248.35283031764737</v>
      </c>
      <c r="C222" s="2244">
        <v>235.41999475393362</v>
      </c>
      <c r="D222" s="2244">
        <v>226.08440330926871</v>
      </c>
      <c r="E222" s="2239">
        <v>263.29262280865856</v>
      </c>
      <c r="F222" s="2245">
        <v>0.79909158464302266</v>
      </c>
      <c r="G222" s="2246">
        <v>0.6786654437657802</v>
      </c>
      <c r="H222" s="2246">
        <v>0.74650443330487803</v>
      </c>
      <c r="I222" s="2249">
        <v>0.87333605974390593</v>
      </c>
      <c r="J222" s="2245">
        <v>15.126742362997675</v>
      </c>
      <c r="K222" s="2246">
        <v>12.090410500030103</v>
      </c>
      <c r="L222" s="2246">
        <v>12.680382759285408</v>
      </c>
      <c r="M222" s="2249">
        <v>18.919084275322589</v>
      </c>
      <c r="N222" s="2243">
        <v>16.215303860044443</v>
      </c>
      <c r="O222" s="2244">
        <v>13.009629392821708</v>
      </c>
      <c r="P222" s="2244">
        <v>12.821052081196967</v>
      </c>
      <c r="Q222" s="2250">
        <v>19.620798635828123</v>
      </c>
      <c r="R222" s="886"/>
      <c r="S222" s="910"/>
      <c r="T222" s="886"/>
      <c r="U222" s="886"/>
      <c r="V222" s="2185"/>
      <c r="W222" s="2185"/>
      <c r="X222" s="2185"/>
      <c r="Y222" s="2185"/>
      <c r="Z222" s="886"/>
      <c r="AA222" s="886"/>
      <c r="AB222" s="886"/>
      <c r="AC222" s="886"/>
    </row>
    <row r="223" spans="1:29">
      <c r="A223" s="2173">
        <v>43132</v>
      </c>
      <c r="B223" s="2248">
        <v>250.31940419591601</v>
      </c>
      <c r="C223" s="2244">
        <v>237.19580750725171</v>
      </c>
      <c r="D223" s="2244">
        <v>227.84523928273882</v>
      </c>
      <c r="E223" s="2239">
        <v>265.52302003180125</v>
      </c>
      <c r="F223" s="2245">
        <v>0.79184677531290504</v>
      </c>
      <c r="G223" s="2246">
        <v>0.75431687744884357</v>
      </c>
      <c r="H223" s="2246">
        <v>0.77884009144204924</v>
      </c>
      <c r="I223" s="2249">
        <v>0.84711724899469232</v>
      </c>
      <c r="J223" s="2245">
        <v>14.329613357081357</v>
      </c>
      <c r="K223" s="2246">
        <v>11.707293699876445</v>
      </c>
      <c r="L223" s="2246">
        <v>12.344430397176126</v>
      </c>
      <c r="M223" s="2249">
        <v>17.587586489879243</v>
      </c>
      <c r="N223" s="2243">
        <v>15.93043782143306</v>
      </c>
      <c r="O223" s="2244">
        <v>12.668398775390145</v>
      </c>
      <c r="P223" s="2244">
        <v>12.691027370403816</v>
      </c>
      <c r="Q223" s="2250">
        <v>19.521433497046914</v>
      </c>
      <c r="R223" s="886"/>
      <c r="S223" s="910"/>
      <c r="T223" s="886"/>
      <c r="U223" s="886"/>
      <c r="V223" s="2185"/>
      <c r="W223" s="2185"/>
      <c r="X223" s="2185"/>
      <c r="Y223" s="2185"/>
      <c r="Z223" s="886"/>
      <c r="AA223" s="886"/>
      <c r="AB223" s="886"/>
      <c r="AC223" s="886"/>
    </row>
    <row r="224" spans="1:29">
      <c r="A224" s="2173">
        <v>43160</v>
      </c>
      <c r="B224" s="2239">
        <v>252.41246722004092</v>
      </c>
      <c r="C224" s="2244">
        <v>239.19</v>
      </c>
      <c r="D224" s="2244">
        <v>229.74</v>
      </c>
      <c r="E224" s="2239">
        <v>267.90648300386152</v>
      </c>
      <c r="F224" s="2245">
        <v>0.83615692153324517</v>
      </c>
      <c r="G224" s="2246">
        <v>0.84073682149178808</v>
      </c>
      <c r="H224" s="2246">
        <v>0.83159987157333148</v>
      </c>
      <c r="I224" s="2249">
        <v>0.89764833639462438</v>
      </c>
      <c r="J224" s="2245">
        <v>13.337176276584188</v>
      </c>
      <c r="K224" s="2246">
        <v>11.181070746457777</v>
      </c>
      <c r="L224" s="2246">
        <v>11.849915902009386</v>
      </c>
      <c r="M224" s="2249">
        <v>16.07960145053562</v>
      </c>
      <c r="N224" s="2243">
        <v>15.599200258211638</v>
      </c>
      <c r="O224" s="2244">
        <v>12.329506604453982</v>
      </c>
      <c r="P224" s="2244">
        <v>12.548469482524865</v>
      </c>
      <c r="Q224" s="2250">
        <v>19.29388829223177</v>
      </c>
      <c r="R224" s="886"/>
      <c r="S224" s="910"/>
      <c r="T224" s="886"/>
      <c r="U224" s="886"/>
      <c r="V224" s="2185"/>
      <c r="W224" s="2185"/>
      <c r="X224" s="2185"/>
      <c r="Y224" s="2185"/>
      <c r="Z224" s="886"/>
      <c r="AA224" s="886"/>
      <c r="AB224" s="886"/>
      <c r="AC224" s="886"/>
    </row>
    <row r="225" spans="1:29">
      <c r="A225" s="2173">
        <v>43191</v>
      </c>
      <c r="B225" s="2239">
        <v>254.51896318281376</v>
      </c>
      <c r="C225" s="2244">
        <v>241.26</v>
      </c>
      <c r="D225" s="2244">
        <v>231.94</v>
      </c>
      <c r="E225" s="2239">
        <v>270.35346221860635</v>
      </c>
      <c r="F225" s="2245">
        <v>0.83454513399155417</v>
      </c>
      <c r="G225" s="2246">
        <v>0.86542079518375203</v>
      </c>
      <c r="H225" s="2246">
        <v>0.95760424828065993</v>
      </c>
      <c r="I225" s="2249">
        <v>0.91337066102634878</v>
      </c>
      <c r="J225" s="2245">
        <v>12.482339429128103</v>
      </c>
      <c r="K225" s="2246">
        <v>10.920183163874924</v>
      </c>
      <c r="L225" s="2246">
        <v>11.643316811469745</v>
      </c>
      <c r="M225" s="2249">
        <v>14.799126077870667</v>
      </c>
      <c r="N225" s="2243">
        <v>15.196006268224821</v>
      </c>
      <c r="O225" s="2244">
        <v>12.020534300192523</v>
      </c>
      <c r="P225" s="2244">
        <v>12.377420029085215</v>
      </c>
      <c r="Q225" s="2250">
        <v>18.886007400631755</v>
      </c>
      <c r="R225" s="886"/>
      <c r="S225" s="910"/>
      <c r="T225" s="886"/>
      <c r="U225" s="886"/>
      <c r="V225" s="2185"/>
      <c r="W225" s="2185"/>
      <c r="X225" s="2185"/>
      <c r="Y225" s="2185"/>
      <c r="Z225" s="886"/>
      <c r="AA225" s="886"/>
      <c r="AB225" s="886"/>
      <c r="AC225" s="886"/>
    </row>
    <row r="226" spans="1:29">
      <c r="A226" s="2173">
        <v>43221</v>
      </c>
      <c r="B226" s="2239">
        <v>257.29136415807073</v>
      </c>
      <c r="C226" s="2244">
        <v>243.61471433470018</v>
      </c>
      <c r="D226" s="2244">
        <v>234.47074739593864</v>
      </c>
      <c r="E226" s="2239">
        <v>273.94470720353547</v>
      </c>
      <c r="F226" s="2245">
        <v>1.0892708899122852</v>
      </c>
      <c r="G226" s="2246">
        <v>0.97600693637578217</v>
      </c>
      <c r="H226" s="2246">
        <v>1.0911215814170134</v>
      </c>
      <c r="I226" s="2249">
        <v>1.3283517641898186</v>
      </c>
      <c r="J226" s="2245">
        <v>11.607837708744455</v>
      </c>
      <c r="K226" s="2246">
        <v>10.710226761374813</v>
      </c>
      <c r="L226" s="2246">
        <v>11.597163967595336</v>
      </c>
      <c r="M226" s="2249">
        <v>13.447811336690975</v>
      </c>
      <c r="N226" s="2243">
        <v>14.792541758447271</v>
      </c>
      <c r="O226" s="2244">
        <v>11.827838117450668</v>
      </c>
      <c r="P226" s="2244">
        <v>12.322838489040208</v>
      </c>
      <c r="Q226" s="2250">
        <v>18.359164736791953</v>
      </c>
      <c r="R226" s="886"/>
      <c r="S226" s="910"/>
      <c r="T226" s="886"/>
      <c r="U226" s="886"/>
      <c r="V226" s="2185"/>
      <c r="W226" s="2185"/>
      <c r="X226" s="2185"/>
      <c r="Y226" s="2185"/>
      <c r="Z226" s="886"/>
      <c r="AA226" s="886"/>
      <c r="AB226" s="886"/>
      <c r="AC226" s="886"/>
    </row>
    <row r="227" spans="1:29">
      <c r="A227" s="2173">
        <v>43252</v>
      </c>
      <c r="B227" s="2239">
        <v>260.47459160597731</v>
      </c>
      <c r="C227" s="2244">
        <v>246.12</v>
      </c>
      <c r="D227" s="2244">
        <v>237.06</v>
      </c>
      <c r="E227" s="2239">
        <v>278.24840740232156</v>
      </c>
      <c r="F227" s="2245">
        <v>1.2372072643491094</v>
      </c>
      <c r="G227" s="2246">
        <v>1.0283802733925995</v>
      </c>
      <c r="H227" s="2246">
        <v>1.1042966480117116</v>
      </c>
      <c r="I227" s="2242">
        <v>1.5710105308180005</v>
      </c>
      <c r="J227" s="2245">
        <v>11.230806763418258</v>
      </c>
      <c r="K227" s="2246">
        <v>10.386611133725168</v>
      </c>
      <c r="L227" s="2246">
        <v>11.194448588873811</v>
      </c>
      <c r="M227" s="2242">
        <v>12.976503926683307</v>
      </c>
      <c r="N227" s="2243">
        <v>14.370667340824255</v>
      </c>
      <c r="O227" s="2244">
        <v>11.651484028260214</v>
      </c>
      <c r="P227" s="2244">
        <v>12.247121845334561</v>
      </c>
      <c r="Q227" s="2247">
        <v>17.745183305231819</v>
      </c>
      <c r="R227" s="886"/>
      <c r="S227" s="910"/>
      <c r="T227" s="886"/>
      <c r="U227" s="886"/>
      <c r="V227" s="2185"/>
      <c r="W227" s="2185"/>
      <c r="X227" s="2185"/>
      <c r="Y227" s="2185"/>
      <c r="Z227" s="886"/>
      <c r="AA227" s="886"/>
      <c r="AB227" s="886"/>
      <c r="AC227" s="886"/>
    </row>
    <row r="228" spans="1:29">
      <c r="A228" s="2173">
        <v>43282</v>
      </c>
      <c r="B228" s="2239">
        <v>263.42359387672201</v>
      </c>
      <c r="C228" s="2244">
        <v>248.12</v>
      </c>
      <c r="D228" s="2244">
        <v>238.97</v>
      </c>
      <c r="E228" s="2239">
        <v>282.15654383483906</v>
      </c>
      <c r="F228" s="2245">
        <v>1.1321650424950747</v>
      </c>
      <c r="G228" s="2246">
        <v>0.812611734113446</v>
      </c>
      <c r="H228" s="2246">
        <v>0.80570319750275132</v>
      </c>
      <c r="I228" s="2242">
        <v>1.4045494344435525</v>
      </c>
      <c r="J228" s="2245">
        <v>11.141831477802413</v>
      </c>
      <c r="K228" s="2246">
        <v>10.183043635591858</v>
      </c>
      <c r="L228" s="2246">
        <v>10.807748301571294</v>
      </c>
      <c r="M228" s="2242">
        <v>12.849984868739497</v>
      </c>
      <c r="N228" s="2243">
        <v>13.949721349772062</v>
      </c>
      <c r="O228" s="2244">
        <v>11.478236125284866</v>
      </c>
      <c r="P228" s="2244">
        <v>12.111924245617018</v>
      </c>
      <c r="Q228" s="2247">
        <v>17.101613934008313</v>
      </c>
      <c r="R228" s="886"/>
      <c r="S228" s="910"/>
      <c r="T228" s="886"/>
      <c r="U228" s="886"/>
      <c r="V228" s="2185"/>
      <c r="W228" s="2185"/>
      <c r="X228" s="2185"/>
      <c r="Y228" s="2185"/>
      <c r="Z228" s="886"/>
      <c r="AA228" s="886"/>
      <c r="AB228" s="886"/>
      <c r="AC228" s="886"/>
    </row>
    <row r="229" spans="1:29">
      <c r="A229" s="2173">
        <v>43313</v>
      </c>
      <c r="B229" s="2239">
        <v>266.18446411039935</v>
      </c>
      <c r="C229" s="2244">
        <v>250.05015514918205</v>
      </c>
      <c r="D229" s="2244">
        <v>241.12800989291242</v>
      </c>
      <c r="E229" s="2239">
        <v>286.16548151499541</v>
      </c>
      <c r="F229" s="2245">
        <v>1.0480724953473128</v>
      </c>
      <c r="G229" s="2246">
        <v>0.77791195759391485</v>
      </c>
      <c r="H229" s="2246">
        <v>0.90304636268669469</v>
      </c>
      <c r="I229" s="2242">
        <v>1.4208203806547175</v>
      </c>
      <c r="J229" s="2245">
        <v>11.227435671022761</v>
      </c>
      <c r="K229" s="2246">
        <v>10.01526121470684</v>
      </c>
      <c r="L229" s="2246">
        <v>10.620337958269133</v>
      </c>
      <c r="M229" s="2242">
        <v>13.158333488494733</v>
      </c>
      <c r="N229" s="2243">
        <v>13.546004008133153</v>
      </c>
      <c r="O229" s="2244">
        <v>11.284978336722389</v>
      </c>
      <c r="P229" s="2244">
        <v>11.933455284948806</v>
      </c>
      <c r="Q229" s="2247">
        <v>16.501272675174491</v>
      </c>
      <c r="R229" s="886"/>
      <c r="S229" s="910"/>
      <c r="T229" s="886"/>
      <c r="U229" s="886"/>
      <c r="V229" s="2185"/>
      <c r="W229" s="2185"/>
      <c r="X229" s="2185"/>
      <c r="Y229" s="2185"/>
      <c r="Z229" s="886"/>
      <c r="AA229" s="886"/>
      <c r="AB229" s="886"/>
      <c r="AC229" s="886"/>
    </row>
    <row r="230" spans="1:29">
      <c r="A230" s="2173">
        <v>43344</v>
      </c>
      <c r="B230" s="2239">
        <v>268.410499925762</v>
      </c>
      <c r="C230" s="2244">
        <v>251.65</v>
      </c>
      <c r="D230" s="2244">
        <v>242.8</v>
      </c>
      <c r="E230" s="2239">
        <v>289.02836360772011</v>
      </c>
      <c r="F230" s="2245">
        <v>0.83627563419305773</v>
      </c>
      <c r="G230" s="2246">
        <v>0.6398095813471798</v>
      </c>
      <c r="H230" s="2246">
        <v>0.6934035194957886</v>
      </c>
      <c r="I230" s="2242">
        <v>1.0004288698861359</v>
      </c>
      <c r="J230" s="2245">
        <v>11.284220822458792</v>
      </c>
      <c r="K230" s="2246">
        <v>9.837827048520893</v>
      </c>
      <c r="L230" s="2246">
        <v>10.476384029020807</v>
      </c>
      <c r="M230" s="2242">
        <v>13.30892388181158</v>
      </c>
      <c r="N230" s="2243">
        <v>13.156623410382423</v>
      </c>
      <c r="O230" s="2244">
        <v>11.091666178062226</v>
      </c>
      <c r="P230" s="2244">
        <v>11.742660235533918</v>
      </c>
      <c r="Q230" s="2247">
        <v>15.922783579667254</v>
      </c>
      <c r="R230" s="886"/>
      <c r="S230" s="910"/>
      <c r="T230" s="886"/>
      <c r="U230" s="886"/>
      <c r="V230" s="2185"/>
      <c r="W230" s="2185"/>
      <c r="X230" s="2185"/>
      <c r="Y230" s="2185"/>
      <c r="Z230" s="886"/>
      <c r="AA230" s="886"/>
      <c r="AB230" s="886"/>
      <c r="AC230" s="886"/>
    </row>
    <row r="231" spans="1:29" s="2254" customFormat="1">
      <c r="A231" s="2173">
        <v>43374</v>
      </c>
      <c r="B231" s="2239">
        <v>270.39488319983968</v>
      </c>
      <c r="C231" s="2244">
        <v>253.67291292966667</v>
      </c>
      <c r="D231" s="2244">
        <v>244.77219805011288</v>
      </c>
      <c r="E231" s="2251">
        <v>291.39010763683422</v>
      </c>
      <c r="F231" s="2245">
        <v>0.73930910848365272</v>
      </c>
      <c r="G231" s="2246">
        <v>0.80385969786078704</v>
      </c>
      <c r="H231" s="2246">
        <v>0.81227267302837447</v>
      </c>
      <c r="I231" s="2242">
        <v>0.8171322702153816</v>
      </c>
      <c r="J231" s="2245">
        <v>11.259306700019977</v>
      </c>
      <c r="K231" s="2246">
        <v>9.8824935021595905</v>
      </c>
      <c r="L231" s="2246">
        <v>10.494564182291432</v>
      </c>
      <c r="M231" s="2242">
        <v>13.277450790684227</v>
      </c>
      <c r="N231" s="2243">
        <v>12.777136890386643</v>
      </c>
      <c r="O231" s="2244">
        <v>10.903089518925867</v>
      </c>
      <c r="P231" s="2244">
        <v>11.556361032102105</v>
      </c>
      <c r="Q231" s="2247">
        <v>15.3553176783346</v>
      </c>
      <c r="R231" s="2252"/>
      <c r="S231" s="897"/>
      <c r="T231" s="2252"/>
      <c r="U231" s="2252"/>
      <c r="V231" s="2253"/>
      <c r="W231" s="2253"/>
      <c r="X231" s="2253"/>
      <c r="Y231" s="2253"/>
      <c r="Z231" s="2252"/>
      <c r="AA231" s="2252"/>
      <c r="AB231" s="2252"/>
      <c r="AC231" s="2252"/>
    </row>
    <row r="232" spans="1:29">
      <c r="A232" s="2173">
        <v>43405</v>
      </c>
      <c r="B232" s="2239">
        <v>272.56078866015395</v>
      </c>
      <c r="C232" s="2244">
        <v>255.41</v>
      </c>
      <c r="D232" s="2244">
        <v>246.61</v>
      </c>
      <c r="E232" s="2251">
        <v>294.01823722668382</v>
      </c>
      <c r="F232" s="2245">
        <v>0.80101569773918868</v>
      </c>
      <c r="G232" s="2246">
        <v>0.68477436170527994</v>
      </c>
      <c r="H232" s="2246">
        <v>0.75082136146478717</v>
      </c>
      <c r="I232" s="2242">
        <v>0.90192821271925538</v>
      </c>
      <c r="J232" s="2245">
        <v>11.280687433579189</v>
      </c>
      <c r="K232" s="2246">
        <v>9.7865404519689889</v>
      </c>
      <c r="L232" s="2246">
        <v>10.43839825727961</v>
      </c>
      <c r="M232" s="2242">
        <v>13.301325351311945</v>
      </c>
      <c r="N232" s="2243">
        <v>12.406115412074925</v>
      </c>
      <c r="O232" s="2244">
        <v>10.703248309881047</v>
      </c>
      <c r="P232" s="2244">
        <v>11.365043517752186</v>
      </c>
      <c r="Q232" s="2247">
        <v>14.802104447288045</v>
      </c>
      <c r="R232" s="886"/>
      <c r="S232" s="910"/>
      <c r="T232" s="886"/>
      <c r="U232" s="886"/>
      <c r="V232" s="2185"/>
      <c r="W232" s="2185"/>
      <c r="X232" s="2185"/>
      <c r="Y232" s="2185"/>
      <c r="Z232" s="886"/>
      <c r="AA232" s="886"/>
      <c r="AB232" s="886"/>
      <c r="AC232" s="886"/>
    </row>
    <row r="233" spans="1:29">
      <c r="A233" s="2173">
        <v>43435</v>
      </c>
      <c r="B233" s="2239">
        <v>274.57474400131753</v>
      </c>
      <c r="C233" s="2244">
        <v>256.68</v>
      </c>
      <c r="D233" s="2244">
        <v>247.81</v>
      </c>
      <c r="E233" s="2251">
        <v>296.40309126905026</v>
      </c>
      <c r="F233" s="2245">
        <v>0.73890134786583417</v>
      </c>
      <c r="G233" s="2246">
        <v>0.49723973219528261</v>
      </c>
      <c r="H233" s="2246">
        <v>0.48659827257613131</v>
      </c>
      <c r="I233" s="2242">
        <v>0.81112452916576672</v>
      </c>
      <c r="J233" s="2245">
        <v>11.441793242378282</v>
      </c>
      <c r="K233" s="2246">
        <v>9.7706245092591217</v>
      </c>
      <c r="L233" s="2246">
        <v>10.427746886482206</v>
      </c>
      <c r="M233" s="2242">
        <v>13.558702540854469</v>
      </c>
      <c r="N233" s="2243">
        <v>12.095106517343154</v>
      </c>
      <c r="O233" s="2244">
        <v>10.513794089987073</v>
      </c>
      <c r="P233" s="2244">
        <v>11.187264623627701</v>
      </c>
      <c r="Q233" s="2247">
        <v>14.348292201652171</v>
      </c>
      <c r="R233" s="886"/>
      <c r="S233" s="910"/>
      <c r="T233" s="886"/>
      <c r="U233" s="886"/>
      <c r="V233" s="2185"/>
      <c r="W233" s="2185"/>
      <c r="X233" s="2185"/>
      <c r="Y233" s="2185"/>
      <c r="Z233" s="886"/>
      <c r="AA233" s="886"/>
      <c r="AB233" s="886"/>
      <c r="AC233" s="886"/>
    </row>
    <row r="234" spans="1:29">
      <c r="A234" s="2173">
        <v>43466</v>
      </c>
      <c r="B234" s="2239">
        <v>276.60068818514202</v>
      </c>
      <c r="C234" s="2244">
        <v>258.75</v>
      </c>
      <c r="D234" s="2244">
        <v>250.1</v>
      </c>
      <c r="E234" s="2251">
        <v>298.85091447566856</v>
      </c>
      <c r="F234" s="2245">
        <v>0.73784797330623064</v>
      </c>
      <c r="G234" s="2246">
        <v>0.80645161290323131</v>
      </c>
      <c r="H234" s="2246">
        <v>0.92409507283805681</v>
      </c>
      <c r="I234" s="2242">
        <v>0.82584267125484701</v>
      </c>
      <c r="J234" s="2245">
        <v>11.374083327886851</v>
      </c>
      <c r="K234" s="2246">
        <v>9.9099506269428872</v>
      </c>
      <c r="L234" s="2246">
        <v>10.622403111053842</v>
      </c>
      <c r="M234" s="2242">
        <v>13.505236602413689</v>
      </c>
      <c r="N234" s="2243">
        <v>11.801037453586034</v>
      </c>
      <c r="O234" s="2244">
        <v>10.338653081066369</v>
      </c>
      <c r="P234" s="2244">
        <v>11.022160304034045</v>
      </c>
      <c r="Q234" s="2247">
        <v>13.934057667202467</v>
      </c>
      <c r="R234" s="886"/>
      <c r="S234" s="910"/>
      <c r="T234" s="886"/>
      <c r="U234" s="886"/>
      <c r="V234" s="2185"/>
      <c r="W234" s="2185"/>
      <c r="X234" s="2185"/>
      <c r="Y234" s="2185"/>
      <c r="Z234" s="886"/>
      <c r="AA234" s="886"/>
      <c r="AB234" s="886"/>
      <c r="AC234" s="886"/>
    </row>
    <row r="235" spans="1:29">
      <c r="A235" s="2173">
        <v>43497</v>
      </c>
      <c r="B235" s="2239">
        <v>278.62014783441202</v>
      </c>
      <c r="C235" s="2244">
        <v>260.44</v>
      </c>
      <c r="D235" s="2244">
        <v>251.84</v>
      </c>
      <c r="E235" s="2251">
        <v>301.2974570936164</v>
      </c>
      <c r="F235" s="2245">
        <v>0.73009928591294226</v>
      </c>
      <c r="G235" s="2246">
        <v>0.65314009661835826</v>
      </c>
      <c r="H235" s="2246">
        <v>0.69572171131547123</v>
      </c>
      <c r="I235" s="2242">
        <v>0.8186498683600405</v>
      </c>
      <c r="J235" s="2245">
        <v>11.305852907969552</v>
      </c>
      <c r="K235" s="2246">
        <v>9.7995798226904469</v>
      </c>
      <c r="L235" s="2246">
        <v>10.531166151549698</v>
      </c>
      <c r="M235" s="2242">
        <v>13.473196055667984</v>
      </c>
      <c r="N235" s="2243">
        <v>11.56447354516439</v>
      </c>
      <c r="O235" s="2244">
        <v>10.185206080810417</v>
      </c>
      <c r="P235" s="2244">
        <v>10.876720021806733</v>
      </c>
      <c r="Q235" s="2247">
        <v>13.620216298300463</v>
      </c>
      <c r="R235" s="886"/>
      <c r="S235" s="910"/>
      <c r="T235" s="886"/>
      <c r="U235" s="886"/>
      <c r="V235" s="2185"/>
      <c r="W235" s="2185"/>
      <c r="X235" s="2185"/>
      <c r="Y235" s="2185"/>
      <c r="Z235" s="886"/>
      <c r="AA235" s="886"/>
      <c r="AB235" s="886"/>
      <c r="AC235" s="886"/>
    </row>
    <row r="236" spans="1:29">
      <c r="A236" s="2173">
        <v>43525</v>
      </c>
      <c r="B236" s="2239">
        <v>280.81177143961298</v>
      </c>
      <c r="C236" s="2244">
        <v>261.82</v>
      </c>
      <c r="D236" s="2244">
        <v>253.26</v>
      </c>
      <c r="E236" s="2251">
        <v>303.94271101084166</v>
      </c>
      <c r="F236" s="2245">
        <v>0.7865991107374839</v>
      </c>
      <c r="G236" s="2246">
        <v>0.5298725234218864</v>
      </c>
      <c r="H236" s="2246">
        <v>0.56385006353238509</v>
      </c>
      <c r="I236" s="2242">
        <v>0.87795427905099643</v>
      </c>
      <c r="J236" s="2245">
        <v>11.251149569729819</v>
      </c>
      <c r="K236" s="2246">
        <v>9.4610978719846202</v>
      </c>
      <c r="L236" s="2246">
        <v>10.237659963436926</v>
      </c>
      <c r="M236" s="2242">
        <v>13.451047396438227</v>
      </c>
      <c r="N236" s="2243">
        <v>11.400722795973749</v>
      </c>
      <c r="O236" s="2244">
        <v>10.044380499051471</v>
      </c>
      <c r="P236" s="2244">
        <v>10.745258573564769</v>
      </c>
      <c r="Q236" s="2247">
        <v>13.419630473454518</v>
      </c>
      <c r="R236" s="886"/>
      <c r="S236" s="910"/>
      <c r="T236" s="886"/>
      <c r="U236" s="886"/>
      <c r="V236" s="2185"/>
      <c r="W236" s="2185"/>
      <c r="X236" s="2185"/>
      <c r="Y236" s="2185"/>
      <c r="Z236" s="886"/>
      <c r="AA236" s="886"/>
      <c r="AB236" s="886"/>
      <c r="AC236" s="886"/>
    </row>
    <row r="237" spans="1:29">
      <c r="A237" s="2173">
        <v>43556</v>
      </c>
      <c r="B237" s="2239">
        <v>283.46303284788502</v>
      </c>
      <c r="C237" s="2244">
        <v>263.64999999999998</v>
      </c>
      <c r="D237" s="2244">
        <v>255</v>
      </c>
      <c r="E237" s="2251">
        <v>307.39590043253162</v>
      </c>
      <c r="F237" s="2245">
        <v>0.9441418337557792</v>
      </c>
      <c r="G237" s="2246">
        <v>0.69895347948971676</v>
      </c>
      <c r="H237" s="2246">
        <v>0.68704098554846382</v>
      </c>
      <c r="I237" s="2242">
        <v>1.1361316776459205</v>
      </c>
      <c r="J237" s="2245">
        <v>11.3720680389074</v>
      </c>
      <c r="K237" s="2246">
        <v>9.2804443339136213</v>
      </c>
      <c r="L237" s="2246">
        <v>9.9422264378718523</v>
      </c>
      <c r="M237" s="2242">
        <v>13.701484682290825</v>
      </c>
      <c r="N237" s="2243">
        <v>11.314473677076649</v>
      </c>
      <c r="O237" s="2244">
        <v>9.9093167808277798</v>
      </c>
      <c r="P237" s="2244">
        <v>10.605179833372986</v>
      </c>
      <c r="Q237" s="2247">
        <v>13.339169045472616</v>
      </c>
      <c r="R237" s="886"/>
      <c r="S237" s="910"/>
      <c r="T237" s="886"/>
      <c r="U237" s="886"/>
      <c r="V237" s="2185"/>
      <c r="W237" s="2185"/>
      <c r="X237" s="2185"/>
      <c r="Y237" s="2185"/>
      <c r="Z237" s="886"/>
      <c r="AA237" s="886"/>
      <c r="AB237" s="886"/>
      <c r="AC237" s="886"/>
    </row>
    <row r="238" spans="1:29">
      <c r="A238" s="2173">
        <v>43586</v>
      </c>
      <c r="B238" s="2239">
        <v>286.61332946309398</v>
      </c>
      <c r="C238" s="2244">
        <v>265.62</v>
      </c>
      <c r="D238" s="2244">
        <v>257.07</v>
      </c>
      <c r="E238" s="2251">
        <v>311.73303821063098</v>
      </c>
      <c r="F238" s="2245">
        <v>1.1113606538244909</v>
      </c>
      <c r="G238" s="2246">
        <v>0.74720273089323541</v>
      </c>
      <c r="H238" s="2246">
        <v>0.81176470588235361</v>
      </c>
      <c r="I238" s="2242">
        <v>1.4109289590383867</v>
      </c>
      <c r="J238" s="2245">
        <v>11.396404772842999</v>
      </c>
      <c r="K238" s="2246">
        <v>9.0328228840344025</v>
      </c>
      <c r="L238" s="2246">
        <v>9.6384102729451229</v>
      </c>
      <c r="M238" s="2242">
        <v>13.794145319631795</v>
      </c>
      <c r="N238" s="2243">
        <v>11.298688510172354</v>
      </c>
      <c r="O238" s="2244">
        <v>9.7700435623498691</v>
      </c>
      <c r="P238" s="2244">
        <v>10.443187324622571</v>
      </c>
      <c r="Q238" s="2247">
        <v>13.370678008618199</v>
      </c>
      <c r="R238" s="886"/>
      <c r="S238" s="910"/>
      <c r="T238" s="886"/>
      <c r="U238" s="886"/>
      <c r="V238" s="2185"/>
      <c r="W238" s="2185"/>
      <c r="X238" s="2185"/>
      <c r="Y238" s="2185"/>
      <c r="Z238" s="886"/>
      <c r="AA238" s="886"/>
      <c r="AB238" s="886"/>
      <c r="AC238" s="886"/>
    </row>
    <row r="239" spans="1:29" s="2258" customFormat="1" ht="16.5" thickBot="1">
      <c r="A239" s="2173">
        <v>43617</v>
      </c>
      <c r="B239" s="2239">
        <v>289.69284937490198</v>
      </c>
      <c r="C239" s="2244">
        <v>267.88</v>
      </c>
      <c r="D239" s="2244">
        <v>259.23</v>
      </c>
      <c r="E239" s="2251">
        <v>315.97469138231781</v>
      </c>
      <c r="F239" s="2245">
        <v>1.0744510444007602</v>
      </c>
      <c r="G239" s="2246">
        <v>0.85083954521496707</v>
      </c>
      <c r="H239" s="2246">
        <v>0.84023806745246077</v>
      </c>
      <c r="I239" s="2242">
        <v>1.3606684732661734</v>
      </c>
      <c r="J239" s="2245">
        <v>11.217315895871891</v>
      </c>
      <c r="K239" s="2246">
        <v>8.8412156671542306</v>
      </c>
      <c r="L239" s="2246">
        <v>9.3520627689192679</v>
      </c>
      <c r="M239" s="2242">
        <v>13.558490534484008</v>
      </c>
      <c r="N239" s="2243">
        <v>11.296907377054907</v>
      </c>
      <c r="O239" s="2244">
        <v>9.6403091848809481</v>
      </c>
      <c r="P239" s="2244">
        <v>10.288626842116201</v>
      </c>
      <c r="Q239" s="2247">
        <v>13.418011895088824</v>
      </c>
      <c r="R239" s="2255"/>
      <c r="S239" s="2256"/>
      <c r="T239" s="2255"/>
      <c r="U239" s="2255"/>
      <c r="V239" s="2257"/>
      <c r="W239" s="2257"/>
      <c r="X239" s="2257"/>
      <c r="Y239" s="2257"/>
      <c r="Z239" s="2255"/>
      <c r="AA239" s="2255"/>
      <c r="AB239" s="2255"/>
      <c r="AC239" s="2255"/>
    </row>
    <row r="240" spans="1:29" s="2254" customFormat="1">
      <c r="A240" s="2173">
        <v>43647</v>
      </c>
      <c r="B240" s="2244">
        <v>292.62266893094159</v>
      </c>
      <c r="C240" s="2244">
        <v>269.95</v>
      </c>
      <c r="D240" s="2251">
        <v>261.48</v>
      </c>
      <c r="E240" s="2245">
        <v>319.94159982794832</v>
      </c>
      <c r="F240" s="2246">
        <v>1.0113537708512865</v>
      </c>
      <c r="G240" s="2246">
        <v>0.77273406002686329</v>
      </c>
      <c r="H240" s="2242">
        <v>0.86795509778960422</v>
      </c>
      <c r="I240" s="2245">
        <v>1.2554513237361391</v>
      </c>
      <c r="J240" s="2246">
        <v>11.084457023953703</v>
      </c>
      <c r="K240" s="2246">
        <v>8.7981621795905056</v>
      </c>
      <c r="L240" s="2242">
        <v>9.4195924174582615</v>
      </c>
      <c r="M240" s="2243">
        <v>13.391522124408667</v>
      </c>
      <c r="N240" s="2244">
        <v>11.290507889533657</v>
      </c>
      <c r="O240" s="2244">
        <v>9.5238902533588004</v>
      </c>
      <c r="P240" s="2259">
        <v>10.171679770517116</v>
      </c>
      <c r="Q240" s="2247">
        <v>13.460227861205041</v>
      </c>
      <c r="R240" s="2252"/>
      <c r="S240" s="897"/>
      <c r="T240" s="2252"/>
      <c r="U240" s="2252"/>
      <c r="V240" s="2253"/>
      <c r="W240" s="2253"/>
      <c r="X240" s="2253"/>
      <c r="Y240" s="2253"/>
      <c r="Z240" s="2252"/>
      <c r="AA240" s="2252"/>
      <c r="AB240" s="2252"/>
      <c r="AC240" s="2252"/>
    </row>
    <row r="241" spans="1:29" s="2254" customFormat="1">
      <c r="A241" s="2173">
        <v>43678</v>
      </c>
      <c r="B241" s="2244">
        <v>295.50710354432698</v>
      </c>
      <c r="C241" s="2244">
        <v>271.75</v>
      </c>
      <c r="D241" s="2251">
        <v>263.37</v>
      </c>
      <c r="E241" s="2245">
        <v>323.85485486119404</v>
      </c>
      <c r="F241" s="2246">
        <v>0.98571810035198837</v>
      </c>
      <c r="G241" s="2246">
        <v>0.66679014632340738</v>
      </c>
      <c r="H241" s="2242">
        <v>0.72280862781090605</v>
      </c>
      <c r="I241" s="2245">
        <v>1.2231154171105345</v>
      </c>
      <c r="J241" s="2246">
        <v>11.015909411514784</v>
      </c>
      <c r="K241" s="2246">
        <v>8.6781969152835075</v>
      </c>
      <c r="L241" s="2242">
        <v>9.2241420301878208</v>
      </c>
      <c r="M241" s="2243">
        <v>13.170482039506098</v>
      </c>
      <c r="N241" s="2244">
        <v>11.271356707166987</v>
      </c>
      <c r="O241" s="2244">
        <v>9.4111936658639337</v>
      </c>
      <c r="P241" s="2259">
        <v>10.053303092166118</v>
      </c>
      <c r="Q241" s="2247">
        <v>13.458187956222773</v>
      </c>
      <c r="R241" s="2252"/>
      <c r="S241" s="897"/>
      <c r="T241" s="2252"/>
      <c r="U241" s="2252"/>
      <c r="V241" s="2253"/>
      <c r="W241" s="2253"/>
      <c r="X241" s="2253"/>
      <c r="Y241" s="2253"/>
      <c r="Z241" s="2252"/>
      <c r="AA241" s="2252"/>
      <c r="AB241" s="2252"/>
      <c r="AC241" s="2252"/>
    </row>
    <row r="242" spans="1:29" s="2254" customFormat="1" ht="16.5" thickBot="1">
      <c r="A242" s="2173">
        <v>43709</v>
      </c>
      <c r="B242" s="2260">
        <v>298.58991833402899</v>
      </c>
      <c r="C242" s="2260">
        <v>274.16000000000003</v>
      </c>
      <c r="D242" s="2261">
        <v>265.7</v>
      </c>
      <c r="E242" s="2262">
        <v>328.06709929260671</v>
      </c>
      <c r="F242" s="2263">
        <v>1.0432286576960621</v>
      </c>
      <c r="G242" s="2263">
        <v>0.88684452621896526</v>
      </c>
      <c r="H242" s="2264">
        <v>0.88468694232449252</v>
      </c>
      <c r="I242" s="2262">
        <v>1.3006581090834857</v>
      </c>
      <c r="J242" s="2263">
        <v>11.24375477733328</v>
      </c>
      <c r="K242" s="2263">
        <v>8.9449632425988597</v>
      </c>
      <c r="L242" s="2264">
        <v>9.4316309719933997</v>
      </c>
      <c r="M242" s="2265">
        <v>13.506887420181158</v>
      </c>
      <c r="N242" s="2260">
        <v>11.267916816819508</v>
      </c>
      <c r="O242" s="2260">
        <v>9.3367727431416228</v>
      </c>
      <c r="P242" s="2266">
        <v>9.9655373963134934</v>
      </c>
      <c r="Q242" s="2267">
        <v>13.474212506530094</v>
      </c>
      <c r="R242" s="2252"/>
      <c r="S242" s="897"/>
      <c r="T242" s="2252"/>
      <c r="U242" s="2252"/>
      <c r="V242" s="2253"/>
      <c r="W242" s="2253"/>
      <c r="X242" s="2253"/>
      <c r="Y242" s="2253"/>
      <c r="Z242" s="2252"/>
      <c r="AA242" s="2252"/>
      <c r="AB242" s="2252"/>
      <c r="AC242" s="2252"/>
    </row>
    <row r="244" spans="1:29">
      <c r="A244" s="2060" t="s">
        <v>1294</v>
      </c>
      <c r="B244" s="2239"/>
      <c r="C244" s="2239"/>
      <c r="D244" s="2239"/>
      <c r="E244" s="2239"/>
      <c r="F244" s="2239"/>
      <c r="G244" s="2239"/>
      <c r="H244" s="2239"/>
      <c r="I244" s="2239"/>
      <c r="J244" s="2239"/>
      <c r="K244" s="2239"/>
      <c r="L244" s="2239"/>
      <c r="M244" s="2239"/>
      <c r="N244" s="2239"/>
      <c r="O244" s="2239"/>
      <c r="P244" s="2239"/>
      <c r="Q244" s="2239"/>
      <c r="R244" s="2185"/>
      <c r="S244" s="910"/>
    </row>
    <row r="245" spans="1:29">
      <c r="B245" s="2185"/>
      <c r="C245" s="2268"/>
      <c r="D245" s="2269"/>
      <c r="E245" s="2268"/>
      <c r="F245" s="2270"/>
      <c r="G245" s="2270"/>
      <c r="H245" s="2270"/>
      <c r="I245" s="2270"/>
      <c r="J245" s="886"/>
      <c r="K245" s="886"/>
      <c r="L245" s="886"/>
      <c r="M245" s="886"/>
      <c r="N245" s="2270"/>
      <c r="O245" s="2270"/>
      <c r="P245" s="2271"/>
      <c r="S245" s="910"/>
    </row>
    <row r="246" spans="1:29">
      <c r="B246" s="2185"/>
      <c r="C246" s="2268"/>
      <c r="D246" s="2185"/>
      <c r="E246" s="2268"/>
      <c r="F246" s="2270"/>
      <c r="G246" s="2270"/>
      <c r="H246" s="2270"/>
      <c r="I246" s="2270"/>
      <c r="J246" s="2188"/>
      <c r="K246" s="886"/>
      <c r="L246" s="886"/>
      <c r="M246" s="886"/>
      <c r="N246" s="2270"/>
      <c r="O246" s="2270"/>
      <c r="P246" s="2271"/>
    </row>
    <row r="247" spans="1:29">
      <c r="B247" s="2185"/>
      <c r="C247" s="2268"/>
      <c r="D247" s="2185"/>
      <c r="E247" s="2268"/>
      <c r="F247" s="2270"/>
      <c r="G247" s="2270"/>
      <c r="H247" s="2270"/>
      <c r="I247" s="2270"/>
      <c r="J247" s="2188"/>
      <c r="K247" s="886"/>
      <c r="L247" s="886"/>
      <c r="M247" s="886"/>
      <c r="N247" s="2270"/>
      <c r="O247" s="2270"/>
      <c r="P247" s="2271"/>
    </row>
    <row r="248" spans="1:29">
      <c r="B248" s="2185"/>
      <c r="C248" s="2268"/>
      <c r="D248" s="2185"/>
      <c r="E248" s="2268"/>
      <c r="F248" s="2270"/>
      <c r="G248" s="2270"/>
      <c r="H248" s="2270"/>
      <c r="I248" s="2270"/>
      <c r="J248" s="2188"/>
      <c r="K248" s="886"/>
      <c r="L248" s="886"/>
      <c r="M248" s="886"/>
      <c r="N248" s="2270"/>
      <c r="O248" s="2270"/>
      <c r="P248" s="2271"/>
    </row>
    <row r="249" spans="1:29">
      <c r="B249" s="2185"/>
      <c r="C249" s="2268"/>
      <c r="D249" s="2185"/>
      <c r="E249" s="2268"/>
      <c r="F249" s="2270"/>
      <c r="G249" s="2270"/>
      <c r="H249" s="2270"/>
      <c r="I249" s="2270"/>
      <c r="J249" s="2188"/>
      <c r="K249" s="886"/>
      <c r="L249" s="886"/>
      <c r="M249" s="886"/>
    </row>
    <row r="250" spans="1:29">
      <c r="B250" s="2185"/>
      <c r="C250" s="2268"/>
      <c r="D250" s="2185"/>
      <c r="E250" s="2268"/>
      <c r="F250" s="2270"/>
      <c r="G250" s="2270"/>
      <c r="H250" s="2270"/>
      <c r="I250" s="2270"/>
      <c r="J250" s="2188"/>
      <c r="K250" s="886"/>
      <c r="L250" s="886"/>
      <c r="M250" s="886"/>
    </row>
    <row r="251" spans="1:29">
      <c r="B251" s="2185"/>
      <c r="C251" s="2268"/>
      <c r="D251" s="2185"/>
      <c r="E251" s="2268"/>
      <c r="F251" s="2270"/>
      <c r="G251" s="2270"/>
      <c r="H251" s="2270"/>
      <c r="I251" s="2270"/>
      <c r="J251" s="2188"/>
      <c r="K251" s="886"/>
      <c r="L251" s="886"/>
      <c r="M251" s="886"/>
    </row>
    <row r="252" spans="1:29">
      <c r="D252" s="2269"/>
      <c r="E252" s="2185"/>
      <c r="F252" s="2270"/>
      <c r="G252" s="2270"/>
      <c r="H252" s="2270"/>
      <c r="I252" s="2270"/>
      <c r="J252" s="2188"/>
      <c r="K252" s="886"/>
      <c r="L252" s="886"/>
      <c r="M252" s="886"/>
    </row>
    <row r="253" spans="1:29">
      <c r="D253" s="2269"/>
      <c r="E253" s="2185"/>
      <c r="F253" s="2270"/>
      <c r="G253" s="2270"/>
      <c r="H253" s="2270"/>
      <c r="I253" s="2270"/>
      <c r="J253" s="2188"/>
      <c r="K253" s="886"/>
      <c r="L253" s="886"/>
      <c r="M253" s="886"/>
    </row>
    <row r="254" spans="1:29">
      <c r="D254" s="2269"/>
      <c r="E254" s="2185"/>
      <c r="F254" s="2270"/>
      <c r="G254" s="2270"/>
      <c r="H254" s="2270"/>
      <c r="I254" s="2270"/>
      <c r="J254" s="2188"/>
      <c r="K254" s="886"/>
      <c r="L254" s="886"/>
      <c r="M254" s="886"/>
    </row>
    <row r="255" spans="1:29">
      <c r="D255" s="2269"/>
      <c r="E255" s="2185"/>
      <c r="F255" s="2270"/>
      <c r="G255" s="2270"/>
      <c r="H255" s="2270"/>
      <c r="I255" s="2270"/>
      <c r="J255" s="2188"/>
      <c r="K255" s="886"/>
      <c r="L255" s="886"/>
      <c r="M255" s="886"/>
    </row>
    <row r="256" spans="1:29">
      <c r="D256" s="2269"/>
      <c r="E256" s="2185"/>
      <c r="F256" s="2270"/>
      <c r="G256" s="2270"/>
      <c r="H256" s="2270"/>
      <c r="I256" s="2270"/>
      <c r="J256" s="2188"/>
      <c r="K256" s="886"/>
      <c r="L256" s="886"/>
      <c r="M256" s="886"/>
    </row>
    <row r="257" spans="4:13">
      <c r="D257" s="2269"/>
      <c r="E257" s="2185"/>
      <c r="F257" s="2270"/>
      <c r="G257" s="2270"/>
      <c r="H257" s="2270"/>
      <c r="I257" s="2270"/>
      <c r="J257" s="2188"/>
      <c r="K257" s="886"/>
      <c r="L257" s="886"/>
      <c r="M257" s="886"/>
    </row>
    <row r="258" spans="4:13">
      <c r="D258" s="2269"/>
      <c r="F258" s="2270"/>
      <c r="G258" s="2270"/>
      <c r="H258" s="2270"/>
      <c r="I258" s="2270"/>
      <c r="J258" s="2188"/>
      <c r="K258" s="886"/>
      <c r="L258" s="886"/>
      <c r="M258" s="886"/>
    </row>
    <row r="259" spans="4:13">
      <c r="D259" s="2269"/>
      <c r="F259" s="2270"/>
      <c r="G259" s="2270"/>
      <c r="H259" s="2270"/>
      <c r="I259" s="2270"/>
      <c r="J259" s="2188"/>
      <c r="K259" s="886"/>
      <c r="L259" s="886"/>
      <c r="M259" s="886"/>
    </row>
    <row r="260" spans="4:13">
      <c r="D260" s="2269"/>
      <c r="G260" s="2185"/>
      <c r="H260" s="2185"/>
      <c r="I260" s="2185"/>
      <c r="J260" s="2185"/>
    </row>
    <row r="261" spans="4:13">
      <c r="D261" s="2269"/>
      <c r="G261" s="2185"/>
      <c r="H261" s="2185"/>
      <c r="I261" s="2185"/>
    </row>
    <row r="262" spans="4:13">
      <c r="D262" s="2269"/>
      <c r="G262" s="2185"/>
      <c r="H262" s="2185"/>
      <c r="I262" s="2185"/>
    </row>
    <row r="263" spans="4:13">
      <c r="D263" s="2269"/>
      <c r="G263" s="2185"/>
      <c r="H263" s="2185"/>
      <c r="I263" s="2185"/>
    </row>
    <row r="264" spans="4:13">
      <c r="G264" s="2185"/>
      <c r="H264" s="2185"/>
      <c r="I264" s="2185"/>
    </row>
    <row r="265" spans="4:13">
      <c r="G265" s="2185"/>
      <c r="H265" s="2185"/>
      <c r="I265" s="2185"/>
    </row>
    <row r="266" spans="4:13">
      <c r="G266" s="2185"/>
      <c r="H266" s="2185"/>
      <c r="I266" s="2185"/>
    </row>
    <row r="267" spans="4:13">
      <c r="G267" s="2185"/>
      <c r="H267" s="2185"/>
      <c r="I267" s="2185"/>
    </row>
  </sheetData>
  <mergeCells count="5">
    <mergeCell ref="A3:A5"/>
    <mergeCell ref="B3:E3"/>
    <mergeCell ref="F3:I3"/>
    <mergeCell ref="J3:M3"/>
    <mergeCell ref="N3:Q3"/>
  </mergeCells>
  <hyperlinks>
    <hyperlink ref="A1" location="Menu!A1" display="Return to Menu"/>
  </hyperlinks>
  <pageMargins left="0.196850393700787" right="0.118110236220472" top="0.74803149606299202" bottom="0.70866141732283505" header="0.23622047244094499" footer="0.511811023622047"/>
  <pageSetup paperSize="9" scale="42" firstPageNumber="215" fitToWidth="2" fitToHeight="2" orientation="landscape" useFirstPageNumber="1" r:id="rId1"/>
  <headerFooter alignWithMargins="0"/>
  <rowBreaks count="1" manualBreakCount="1">
    <brk id="151" max="16" man="1"/>
  </rowBreaks>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71"/>
  <sheetViews>
    <sheetView view="pageBreakPreview" zoomScaleSheetLayoutView="100" workbookViewId="0">
      <pane xSplit="1" ySplit="3" topLeftCell="B4" activePane="bottomRight" state="frozen"/>
      <selection activeCell="C255" sqref="C255"/>
      <selection pane="topRight" activeCell="C255" sqref="C255"/>
      <selection pane="bottomLeft" activeCell="C255" sqref="C255"/>
      <selection pane="bottomRight"/>
    </sheetView>
  </sheetViews>
  <sheetFormatPr defaultColWidth="15.5703125" defaultRowHeight="14.25"/>
  <cols>
    <col min="1" max="1" width="51.28515625" style="888" customWidth="1"/>
    <col min="2" max="35" width="15.5703125" style="888" customWidth="1"/>
    <col min="36" max="36" width="18.5703125" style="888" customWidth="1"/>
    <col min="37" max="40" width="15.5703125" style="888" customWidth="1"/>
    <col min="41" max="41" width="16.85546875" style="888" customWidth="1"/>
    <col min="42" max="45" width="15.5703125" style="888" customWidth="1"/>
    <col min="46" max="48" width="16.85546875" style="888" customWidth="1"/>
    <col min="49" max="49" width="15.5703125" style="888" customWidth="1"/>
    <col min="50" max="50" width="16" style="888" customWidth="1"/>
    <col min="51" max="55" width="9.140625" style="888" customWidth="1"/>
    <col min="56" max="57" width="15.5703125" style="888" customWidth="1"/>
    <col min="58" max="68" width="9.140625" style="888" customWidth="1"/>
    <col min="69" max="69" width="45.7109375" style="888" customWidth="1"/>
    <col min="70" max="90" width="16.7109375" style="888" customWidth="1"/>
    <col min="91" max="91" width="16.85546875" style="888" customWidth="1"/>
    <col min="92" max="93" width="9.140625" style="888" customWidth="1"/>
    <col min="94" max="94" width="17.5703125" style="888" customWidth="1"/>
    <col min="95" max="95" width="16" style="888" customWidth="1"/>
    <col min="96" max="201" width="9.140625" style="888" customWidth="1"/>
    <col min="202" max="202" width="51.28515625" style="888" customWidth="1"/>
    <col min="203" max="237" width="15.5703125" style="888"/>
    <col min="238" max="238" width="51.28515625" style="888" customWidth="1"/>
    <col min="239" max="253" width="15.5703125" style="888"/>
    <col min="254" max="254" width="51.28515625" style="888" customWidth="1"/>
    <col min="255" max="288" width="15.5703125" style="888" customWidth="1"/>
    <col min="289" max="289" width="18.5703125" style="888" customWidth="1"/>
    <col min="290" max="293" width="15.5703125" style="888" customWidth="1"/>
    <col min="294" max="294" width="16.85546875" style="888" customWidth="1"/>
    <col min="295" max="298" width="15.5703125" style="888" customWidth="1"/>
    <col min="299" max="300" width="16.85546875" style="888" customWidth="1"/>
    <col min="301" max="302" width="15.5703125" style="888" customWidth="1"/>
    <col min="303" max="304" width="16" style="888" customWidth="1"/>
    <col min="305" max="324" width="9.140625" style="888" customWidth="1"/>
    <col min="325" max="325" width="45.7109375" style="888" customWidth="1"/>
    <col min="326" max="346" width="16.7109375" style="888" customWidth="1"/>
    <col min="347" max="347" width="16.85546875" style="888" customWidth="1"/>
    <col min="348" max="349" width="9.140625" style="888" customWidth="1"/>
    <col min="350" max="350" width="17.5703125" style="888" customWidth="1"/>
    <col min="351" max="351" width="16" style="888" customWidth="1"/>
    <col min="352" max="457" width="9.140625" style="888" customWidth="1"/>
    <col min="458" max="458" width="51.28515625" style="888" customWidth="1"/>
    <col min="459" max="493" width="15.5703125" style="888"/>
    <col min="494" max="494" width="51.28515625" style="888" customWidth="1"/>
    <col min="495" max="509" width="15.5703125" style="888"/>
    <col min="510" max="510" width="51.28515625" style="888" customWidth="1"/>
    <col min="511" max="544" width="15.5703125" style="888" customWidth="1"/>
    <col min="545" max="545" width="18.5703125" style="888" customWidth="1"/>
    <col min="546" max="549" width="15.5703125" style="888" customWidth="1"/>
    <col min="550" max="550" width="16.85546875" style="888" customWidth="1"/>
    <col min="551" max="554" width="15.5703125" style="888" customWidth="1"/>
    <col min="555" max="556" width="16.85546875" style="888" customWidth="1"/>
    <col min="557" max="558" width="15.5703125" style="888" customWidth="1"/>
    <col min="559" max="560" width="16" style="888" customWidth="1"/>
    <col min="561" max="580" width="9.140625" style="888" customWidth="1"/>
    <col min="581" max="581" width="45.7109375" style="888" customWidth="1"/>
    <col min="582" max="602" width="16.7109375" style="888" customWidth="1"/>
    <col min="603" max="603" width="16.85546875" style="888" customWidth="1"/>
    <col min="604" max="605" width="9.140625" style="888" customWidth="1"/>
    <col min="606" max="606" width="17.5703125" style="888" customWidth="1"/>
    <col min="607" max="607" width="16" style="888" customWidth="1"/>
    <col min="608" max="713" width="9.140625" style="888" customWidth="1"/>
    <col min="714" max="714" width="51.28515625" style="888" customWidth="1"/>
    <col min="715" max="749" width="15.5703125" style="888"/>
    <col min="750" max="750" width="51.28515625" style="888" customWidth="1"/>
    <col min="751" max="765" width="15.5703125" style="888"/>
    <col min="766" max="766" width="51.28515625" style="888" customWidth="1"/>
    <col min="767" max="800" width="15.5703125" style="888" customWidth="1"/>
    <col min="801" max="801" width="18.5703125" style="888" customWidth="1"/>
    <col min="802" max="805" width="15.5703125" style="888" customWidth="1"/>
    <col min="806" max="806" width="16.85546875" style="888" customWidth="1"/>
    <col min="807" max="810" width="15.5703125" style="888" customWidth="1"/>
    <col min="811" max="812" width="16.85546875" style="888" customWidth="1"/>
    <col min="813" max="814" width="15.5703125" style="888" customWidth="1"/>
    <col min="815" max="816" width="16" style="888" customWidth="1"/>
    <col min="817" max="836" width="9.140625" style="888" customWidth="1"/>
    <col min="837" max="837" width="45.7109375" style="888" customWidth="1"/>
    <col min="838" max="858" width="16.7109375" style="888" customWidth="1"/>
    <col min="859" max="859" width="16.85546875" style="888" customWidth="1"/>
    <col min="860" max="861" width="9.140625" style="888" customWidth="1"/>
    <col min="862" max="862" width="17.5703125" style="888" customWidth="1"/>
    <col min="863" max="863" width="16" style="888" customWidth="1"/>
    <col min="864" max="969" width="9.140625" style="888" customWidth="1"/>
    <col min="970" max="970" width="51.28515625" style="888" customWidth="1"/>
    <col min="971" max="1005" width="15.5703125" style="888"/>
    <col min="1006" max="1006" width="51.28515625" style="888" customWidth="1"/>
    <col min="1007" max="1021" width="15.5703125" style="888"/>
    <col min="1022" max="1022" width="51.28515625" style="888" customWidth="1"/>
    <col min="1023" max="1056" width="15.5703125" style="888" customWidth="1"/>
    <col min="1057" max="1057" width="18.5703125" style="888" customWidth="1"/>
    <col min="1058" max="1061" width="15.5703125" style="888" customWidth="1"/>
    <col min="1062" max="1062" width="16.85546875" style="888" customWidth="1"/>
    <col min="1063" max="1066" width="15.5703125" style="888" customWidth="1"/>
    <col min="1067" max="1068" width="16.85546875" style="888" customWidth="1"/>
    <col min="1069" max="1070" width="15.5703125" style="888" customWidth="1"/>
    <col min="1071" max="1072" width="16" style="888" customWidth="1"/>
    <col min="1073" max="1092" width="9.140625" style="888" customWidth="1"/>
    <col min="1093" max="1093" width="45.7109375" style="888" customWidth="1"/>
    <col min="1094" max="1114" width="16.7109375" style="888" customWidth="1"/>
    <col min="1115" max="1115" width="16.85546875" style="888" customWidth="1"/>
    <col min="1116" max="1117" width="9.140625" style="888" customWidth="1"/>
    <col min="1118" max="1118" width="17.5703125" style="888" customWidth="1"/>
    <col min="1119" max="1119" width="16" style="888" customWidth="1"/>
    <col min="1120" max="1225" width="9.140625" style="888" customWidth="1"/>
    <col min="1226" max="1226" width="51.28515625" style="888" customWidth="1"/>
    <col min="1227" max="1261" width="15.5703125" style="888"/>
    <col min="1262" max="1262" width="51.28515625" style="888" customWidth="1"/>
    <col min="1263" max="1277" width="15.5703125" style="888"/>
    <col min="1278" max="1278" width="51.28515625" style="888" customWidth="1"/>
    <col min="1279" max="1312" width="15.5703125" style="888" customWidth="1"/>
    <col min="1313" max="1313" width="18.5703125" style="888" customWidth="1"/>
    <col min="1314" max="1317" width="15.5703125" style="888" customWidth="1"/>
    <col min="1318" max="1318" width="16.85546875" style="888" customWidth="1"/>
    <col min="1319" max="1322" width="15.5703125" style="888" customWidth="1"/>
    <col min="1323" max="1324" width="16.85546875" style="888" customWidth="1"/>
    <col min="1325" max="1326" width="15.5703125" style="888" customWidth="1"/>
    <col min="1327" max="1328" width="16" style="888" customWidth="1"/>
    <col min="1329" max="1348" width="9.140625" style="888" customWidth="1"/>
    <col min="1349" max="1349" width="45.7109375" style="888" customWidth="1"/>
    <col min="1350" max="1370" width="16.7109375" style="888" customWidth="1"/>
    <col min="1371" max="1371" width="16.85546875" style="888" customWidth="1"/>
    <col min="1372" max="1373" width="9.140625" style="888" customWidth="1"/>
    <col min="1374" max="1374" width="17.5703125" style="888" customWidth="1"/>
    <col min="1375" max="1375" width="16" style="888" customWidth="1"/>
    <col min="1376" max="1481" width="9.140625" style="888" customWidth="1"/>
    <col min="1482" max="1482" width="51.28515625" style="888" customWidth="1"/>
    <col min="1483" max="1517" width="15.5703125" style="888"/>
    <col min="1518" max="1518" width="51.28515625" style="888" customWidth="1"/>
    <col min="1519" max="1533" width="15.5703125" style="888"/>
    <col min="1534" max="1534" width="51.28515625" style="888" customWidth="1"/>
    <col min="1535" max="1568" width="15.5703125" style="888" customWidth="1"/>
    <col min="1569" max="1569" width="18.5703125" style="888" customWidth="1"/>
    <col min="1570" max="1573" width="15.5703125" style="888" customWidth="1"/>
    <col min="1574" max="1574" width="16.85546875" style="888" customWidth="1"/>
    <col min="1575" max="1578" width="15.5703125" style="888" customWidth="1"/>
    <col min="1579" max="1580" width="16.85546875" style="888" customWidth="1"/>
    <col min="1581" max="1582" width="15.5703125" style="888" customWidth="1"/>
    <col min="1583" max="1584" width="16" style="888" customWidth="1"/>
    <col min="1585" max="1604" width="9.140625" style="888" customWidth="1"/>
    <col min="1605" max="1605" width="45.7109375" style="888" customWidth="1"/>
    <col min="1606" max="1626" width="16.7109375" style="888" customWidth="1"/>
    <col min="1627" max="1627" width="16.85546875" style="888" customWidth="1"/>
    <col min="1628" max="1629" width="9.140625" style="888" customWidth="1"/>
    <col min="1630" max="1630" width="17.5703125" style="888" customWidth="1"/>
    <col min="1631" max="1631" width="16" style="888" customWidth="1"/>
    <col min="1632" max="1737" width="9.140625" style="888" customWidth="1"/>
    <col min="1738" max="1738" width="51.28515625" style="888" customWidth="1"/>
    <col min="1739" max="1773" width="15.5703125" style="888"/>
    <col min="1774" max="1774" width="51.28515625" style="888" customWidth="1"/>
    <col min="1775" max="1789" width="15.5703125" style="888"/>
    <col min="1790" max="1790" width="51.28515625" style="888" customWidth="1"/>
    <col min="1791" max="1824" width="15.5703125" style="888" customWidth="1"/>
    <col min="1825" max="1825" width="18.5703125" style="888" customWidth="1"/>
    <col min="1826" max="1829" width="15.5703125" style="888" customWidth="1"/>
    <col min="1830" max="1830" width="16.85546875" style="888" customWidth="1"/>
    <col min="1831" max="1834" width="15.5703125" style="888" customWidth="1"/>
    <col min="1835" max="1836" width="16.85546875" style="888" customWidth="1"/>
    <col min="1837" max="1838" width="15.5703125" style="888" customWidth="1"/>
    <col min="1839" max="1840" width="16" style="888" customWidth="1"/>
    <col min="1841" max="1860" width="9.140625" style="888" customWidth="1"/>
    <col min="1861" max="1861" width="45.7109375" style="888" customWidth="1"/>
    <col min="1862" max="1882" width="16.7109375" style="888" customWidth="1"/>
    <col min="1883" max="1883" width="16.85546875" style="888" customWidth="1"/>
    <col min="1884" max="1885" width="9.140625" style="888" customWidth="1"/>
    <col min="1886" max="1886" width="17.5703125" style="888" customWidth="1"/>
    <col min="1887" max="1887" width="16" style="888" customWidth="1"/>
    <col min="1888" max="1993" width="9.140625" style="888" customWidth="1"/>
    <col min="1994" max="1994" width="51.28515625" style="888" customWidth="1"/>
    <col min="1995" max="2029" width="15.5703125" style="888"/>
    <col min="2030" max="2030" width="51.28515625" style="888" customWidth="1"/>
    <col min="2031" max="2045" width="15.5703125" style="888"/>
    <col min="2046" max="2046" width="51.28515625" style="888" customWidth="1"/>
    <col min="2047" max="2080" width="15.5703125" style="888" customWidth="1"/>
    <col min="2081" max="2081" width="18.5703125" style="888" customWidth="1"/>
    <col min="2082" max="2085" width="15.5703125" style="888" customWidth="1"/>
    <col min="2086" max="2086" width="16.85546875" style="888" customWidth="1"/>
    <col min="2087" max="2090" width="15.5703125" style="888" customWidth="1"/>
    <col min="2091" max="2092" width="16.85546875" style="888" customWidth="1"/>
    <col min="2093" max="2094" width="15.5703125" style="888" customWidth="1"/>
    <col min="2095" max="2096" width="16" style="888" customWidth="1"/>
    <col min="2097" max="2116" width="9.140625" style="888" customWidth="1"/>
    <col min="2117" max="2117" width="45.7109375" style="888" customWidth="1"/>
    <col min="2118" max="2138" width="16.7109375" style="888" customWidth="1"/>
    <col min="2139" max="2139" width="16.85546875" style="888" customWidth="1"/>
    <col min="2140" max="2141" width="9.140625" style="888" customWidth="1"/>
    <col min="2142" max="2142" width="17.5703125" style="888" customWidth="1"/>
    <col min="2143" max="2143" width="16" style="888" customWidth="1"/>
    <col min="2144" max="2249" width="9.140625" style="888" customWidth="1"/>
    <col min="2250" max="2250" width="51.28515625" style="888" customWidth="1"/>
    <col min="2251" max="2285" width="15.5703125" style="888"/>
    <col min="2286" max="2286" width="51.28515625" style="888" customWidth="1"/>
    <col min="2287" max="2301" width="15.5703125" style="888"/>
    <col min="2302" max="2302" width="51.28515625" style="888" customWidth="1"/>
    <col min="2303" max="2336" width="15.5703125" style="888" customWidth="1"/>
    <col min="2337" max="2337" width="18.5703125" style="888" customWidth="1"/>
    <col min="2338" max="2341" width="15.5703125" style="888" customWidth="1"/>
    <col min="2342" max="2342" width="16.85546875" style="888" customWidth="1"/>
    <col min="2343" max="2346" width="15.5703125" style="888" customWidth="1"/>
    <col min="2347" max="2348" width="16.85546875" style="888" customWidth="1"/>
    <col min="2349" max="2350" width="15.5703125" style="888" customWidth="1"/>
    <col min="2351" max="2352" width="16" style="888" customWidth="1"/>
    <col min="2353" max="2372" width="9.140625" style="888" customWidth="1"/>
    <col min="2373" max="2373" width="45.7109375" style="888" customWidth="1"/>
    <col min="2374" max="2394" width="16.7109375" style="888" customWidth="1"/>
    <col min="2395" max="2395" width="16.85546875" style="888" customWidth="1"/>
    <col min="2396" max="2397" width="9.140625" style="888" customWidth="1"/>
    <col min="2398" max="2398" width="17.5703125" style="888" customWidth="1"/>
    <col min="2399" max="2399" width="16" style="888" customWidth="1"/>
    <col min="2400" max="2505" width="9.140625" style="888" customWidth="1"/>
    <col min="2506" max="2506" width="51.28515625" style="888" customWidth="1"/>
    <col min="2507" max="2541" width="15.5703125" style="888"/>
    <col min="2542" max="2542" width="51.28515625" style="888" customWidth="1"/>
    <col min="2543" max="2557" width="15.5703125" style="888"/>
    <col min="2558" max="2558" width="51.28515625" style="888" customWidth="1"/>
    <col min="2559" max="2592" width="15.5703125" style="888" customWidth="1"/>
    <col min="2593" max="2593" width="18.5703125" style="888" customWidth="1"/>
    <col min="2594" max="2597" width="15.5703125" style="888" customWidth="1"/>
    <col min="2598" max="2598" width="16.85546875" style="888" customWidth="1"/>
    <col min="2599" max="2602" width="15.5703125" style="888" customWidth="1"/>
    <col min="2603" max="2604" width="16.85546875" style="888" customWidth="1"/>
    <col min="2605" max="2606" width="15.5703125" style="888" customWidth="1"/>
    <col min="2607" max="2608" width="16" style="888" customWidth="1"/>
    <col min="2609" max="2628" width="9.140625" style="888" customWidth="1"/>
    <col min="2629" max="2629" width="45.7109375" style="888" customWidth="1"/>
    <col min="2630" max="2650" width="16.7109375" style="888" customWidth="1"/>
    <col min="2651" max="2651" width="16.85546875" style="888" customWidth="1"/>
    <col min="2652" max="2653" width="9.140625" style="888" customWidth="1"/>
    <col min="2654" max="2654" width="17.5703125" style="888" customWidth="1"/>
    <col min="2655" max="2655" width="16" style="888" customWidth="1"/>
    <col min="2656" max="2761" width="9.140625" style="888" customWidth="1"/>
    <col min="2762" max="2762" width="51.28515625" style="888" customWidth="1"/>
    <col min="2763" max="2797" width="15.5703125" style="888"/>
    <col min="2798" max="2798" width="51.28515625" style="888" customWidth="1"/>
    <col min="2799" max="2813" width="15.5703125" style="888"/>
    <col min="2814" max="2814" width="51.28515625" style="888" customWidth="1"/>
    <col min="2815" max="2848" width="15.5703125" style="888" customWidth="1"/>
    <col min="2849" max="2849" width="18.5703125" style="888" customWidth="1"/>
    <col min="2850" max="2853" width="15.5703125" style="888" customWidth="1"/>
    <col min="2854" max="2854" width="16.85546875" style="888" customWidth="1"/>
    <col min="2855" max="2858" width="15.5703125" style="888" customWidth="1"/>
    <col min="2859" max="2860" width="16.85546875" style="888" customWidth="1"/>
    <col min="2861" max="2862" width="15.5703125" style="888" customWidth="1"/>
    <col min="2863" max="2864" width="16" style="888" customWidth="1"/>
    <col min="2865" max="2884" width="9.140625" style="888" customWidth="1"/>
    <col min="2885" max="2885" width="45.7109375" style="888" customWidth="1"/>
    <col min="2886" max="2906" width="16.7109375" style="888" customWidth="1"/>
    <col min="2907" max="2907" width="16.85546875" style="888" customWidth="1"/>
    <col min="2908" max="2909" width="9.140625" style="888" customWidth="1"/>
    <col min="2910" max="2910" width="17.5703125" style="888" customWidth="1"/>
    <col min="2911" max="2911" width="16" style="888" customWidth="1"/>
    <col min="2912" max="3017" width="9.140625" style="888" customWidth="1"/>
    <col min="3018" max="3018" width="51.28515625" style="888" customWidth="1"/>
    <col min="3019" max="3053" width="15.5703125" style="888"/>
    <col min="3054" max="3054" width="51.28515625" style="888" customWidth="1"/>
    <col min="3055" max="3069" width="15.5703125" style="888"/>
    <col min="3070" max="3070" width="51.28515625" style="888" customWidth="1"/>
    <col min="3071" max="3104" width="15.5703125" style="888" customWidth="1"/>
    <col min="3105" max="3105" width="18.5703125" style="888" customWidth="1"/>
    <col min="3106" max="3109" width="15.5703125" style="888" customWidth="1"/>
    <col min="3110" max="3110" width="16.85546875" style="888" customWidth="1"/>
    <col min="3111" max="3114" width="15.5703125" style="888" customWidth="1"/>
    <col min="3115" max="3116" width="16.85546875" style="888" customWidth="1"/>
    <col min="3117" max="3118" width="15.5703125" style="888" customWidth="1"/>
    <col min="3119" max="3120" width="16" style="888" customWidth="1"/>
    <col min="3121" max="3140" width="9.140625" style="888" customWidth="1"/>
    <col min="3141" max="3141" width="45.7109375" style="888" customWidth="1"/>
    <col min="3142" max="3162" width="16.7109375" style="888" customWidth="1"/>
    <col min="3163" max="3163" width="16.85546875" style="888" customWidth="1"/>
    <col min="3164" max="3165" width="9.140625" style="888" customWidth="1"/>
    <col min="3166" max="3166" width="17.5703125" style="888" customWidth="1"/>
    <col min="3167" max="3167" width="16" style="888" customWidth="1"/>
    <col min="3168" max="3273" width="9.140625" style="888" customWidth="1"/>
    <col min="3274" max="3274" width="51.28515625" style="888" customWidth="1"/>
    <col min="3275" max="3309" width="15.5703125" style="888"/>
    <col min="3310" max="3310" width="51.28515625" style="888" customWidth="1"/>
    <col min="3311" max="3325" width="15.5703125" style="888"/>
    <col min="3326" max="3326" width="51.28515625" style="888" customWidth="1"/>
    <col min="3327" max="3360" width="15.5703125" style="888" customWidth="1"/>
    <col min="3361" max="3361" width="18.5703125" style="888" customWidth="1"/>
    <col min="3362" max="3365" width="15.5703125" style="888" customWidth="1"/>
    <col min="3366" max="3366" width="16.85546875" style="888" customWidth="1"/>
    <col min="3367" max="3370" width="15.5703125" style="888" customWidth="1"/>
    <col min="3371" max="3372" width="16.85546875" style="888" customWidth="1"/>
    <col min="3373" max="3374" width="15.5703125" style="888" customWidth="1"/>
    <col min="3375" max="3376" width="16" style="888" customWidth="1"/>
    <col min="3377" max="3396" width="9.140625" style="888" customWidth="1"/>
    <col min="3397" max="3397" width="45.7109375" style="888" customWidth="1"/>
    <col min="3398" max="3418" width="16.7109375" style="888" customWidth="1"/>
    <col min="3419" max="3419" width="16.85546875" style="888" customWidth="1"/>
    <col min="3420" max="3421" width="9.140625" style="888" customWidth="1"/>
    <col min="3422" max="3422" width="17.5703125" style="888" customWidth="1"/>
    <col min="3423" max="3423" width="16" style="888" customWidth="1"/>
    <col min="3424" max="3529" width="9.140625" style="888" customWidth="1"/>
    <col min="3530" max="3530" width="51.28515625" style="888" customWidth="1"/>
    <col min="3531" max="3565" width="15.5703125" style="888"/>
    <col min="3566" max="3566" width="51.28515625" style="888" customWidth="1"/>
    <col min="3567" max="3581" width="15.5703125" style="888"/>
    <col min="3582" max="3582" width="51.28515625" style="888" customWidth="1"/>
    <col min="3583" max="3616" width="15.5703125" style="888" customWidth="1"/>
    <col min="3617" max="3617" width="18.5703125" style="888" customWidth="1"/>
    <col min="3618" max="3621" width="15.5703125" style="888" customWidth="1"/>
    <col min="3622" max="3622" width="16.85546875" style="888" customWidth="1"/>
    <col min="3623" max="3626" width="15.5703125" style="888" customWidth="1"/>
    <col min="3627" max="3628" width="16.85546875" style="888" customWidth="1"/>
    <col min="3629" max="3630" width="15.5703125" style="888" customWidth="1"/>
    <col min="3631" max="3632" width="16" style="888" customWidth="1"/>
    <col min="3633" max="3652" width="9.140625" style="888" customWidth="1"/>
    <col min="3653" max="3653" width="45.7109375" style="888" customWidth="1"/>
    <col min="3654" max="3674" width="16.7109375" style="888" customWidth="1"/>
    <col min="3675" max="3675" width="16.85546875" style="888" customWidth="1"/>
    <col min="3676" max="3677" width="9.140625" style="888" customWidth="1"/>
    <col min="3678" max="3678" width="17.5703125" style="888" customWidth="1"/>
    <col min="3679" max="3679" width="16" style="888" customWidth="1"/>
    <col min="3680" max="3785" width="9.140625" style="888" customWidth="1"/>
    <col min="3786" max="3786" width="51.28515625" style="888" customWidth="1"/>
    <col min="3787" max="3821" width="15.5703125" style="888"/>
    <col min="3822" max="3822" width="51.28515625" style="888" customWidth="1"/>
    <col min="3823" max="3837" width="15.5703125" style="888"/>
    <col min="3838" max="3838" width="51.28515625" style="888" customWidth="1"/>
    <col min="3839" max="3872" width="15.5703125" style="888" customWidth="1"/>
    <col min="3873" max="3873" width="18.5703125" style="888" customWidth="1"/>
    <col min="3874" max="3877" width="15.5703125" style="888" customWidth="1"/>
    <col min="3878" max="3878" width="16.85546875" style="888" customWidth="1"/>
    <col min="3879" max="3882" width="15.5703125" style="888" customWidth="1"/>
    <col min="3883" max="3884" width="16.85546875" style="888" customWidth="1"/>
    <col min="3885" max="3886" width="15.5703125" style="888" customWidth="1"/>
    <col min="3887" max="3888" width="16" style="888" customWidth="1"/>
    <col min="3889" max="3908" width="9.140625" style="888" customWidth="1"/>
    <col min="3909" max="3909" width="45.7109375" style="888" customWidth="1"/>
    <col min="3910" max="3930" width="16.7109375" style="888" customWidth="1"/>
    <col min="3931" max="3931" width="16.85546875" style="888" customWidth="1"/>
    <col min="3932" max="3933" width="9.140625" style="888" customWidth="1"/>
    <col min="3934" max="3934" width="17.5703125" style="888" customWidth="1"/>
    <col min="3935" max="3935" width="16" style="888" customWidth="1"/>
    <col min="3936" max="4041" width="9.140625" style="888" customWidth="1"/>
    <col min="4042" max="4042" width="51.28515625" style="888" customWidth="1"/>
    <col min="4043" max="4077" width="15.5703125" style="888"/>
    <col min="4078" max="4078" width="51.28515625" style="888" customWidth="1"/>
    <col min="4079" max="4093" width="15.5703125" style="888"/>
    <col min="4094" max="4094" width="51.28515625" style="888" customWidth="1"/>
    <col min="4095" max="4128" width="15.5703125" style="888" customWidth="1"/>
    <col min="4129" max="4129" width="18.5703125" style="888" customWidth="1"/>
    <col min="4130" max="4133" width="15.5703125" style="888" customWidth="1"/>
    <col min="4134" max="4134" width="16.85546875" style="888" customWidth="1"/>
    <col min="4135" max="4138" width="15.5703125" style="888" customWidth="1"/>
    <col min="4139" max="4140" width="16.85546875" style="888" customWidth="1"/>
    <col min="4141" max="4142" width="15.5703125" style="888" customWidth="1"/>
    <col min="4143" max="4144" width="16" style="888" customWidth="1"/>
    <col min="4145" max="4164" width="9.140625" style="888" customWidth="1"/>
    <col min="4165" max="4165" width="45.7109375" style="888" customWidth="1"/>
    <col min="4166" max="4186" width="16.7109375" style="888" customWidth="1"/>
    <col min="4187" max="4187" width="16.85546875" style="888" customWidth="1"/>
    <col min="4188" max="4189" width="9.140625" style="888" customWidth="1"/>
    <col min="4190" max="4190" width="17.5703125" style="888" customWidth="1"/>
    <col min="4191" max="4191" width="16" style="888" customWidth="1"/>
    <col min="4192" max="4297" width="9.140625" style="888" customWidth="1"/>
    <col min="4298" max="4298" width="51.28515625" style="888" customWidth="1"/>
    <col min="4299" max="4333" width="15.5703125" style="888"/>
    <col min="4334" max="4334" width="51.28515625" style="888" customWidth="1"/>
    <col min="4335" max="4349" width="15.5703125" style="888"/>
    <col min="4350" max="4350" width="51.28515625" style="888" customWidth="1"/>
    <col min="4351" max="4384" width="15.5703125" style="888" customWidth="1"/>
    <col min="4385" max="4385" width="18.5703125" style="888" customWidth="1"/>
    <col min="4386" max="4389" width="15.5703125" style="888" customWidth="1"/>
    <col min="4390" max="4390" width="16.85546875" style="888" customWidth="1"/>
    <col min="4391" max="4394" width="15.5703125" style="888" customWidth="1"/>
    <col min="4395" max="4396" width="16.85546875" style="888" customWidth="1"/>
    <col min="4397" max="4398" width="15.5703125" style="888" customWidth="1"/>
    <col min="4399" max="4400" width="16" style="888" customWidth="1"/>
    <col min="4401" max="4420" width="9.140625" style="888" customWidth="1"/>
    <col min="4421" max="4421" width="45.7109375" style="888" customWidth="1"/>
    <col min="4422" max="4442" width="16.7109375" style="888" customWidth="1"/>
    <col min="4443" max="4443" width="16.85546875" style="888" customWidth="1"/>
    <col min="4444" max="4445" width="9.140625" style="888" customWidth="1"/>
    <col min="4446" max="4446" width="17.5703125" style="888" customWidth="1"/>
    <col min="4447" max="4447" width="16" style="888" customWidth="1"/>
    <col min="4448" max="4553" width="9.140625" style="888" customWidth="1"/>
    <col min="4554" max="4554" width="51.28515625" style="888" customWidth="1"/>
    <col min="4555" max="4589" width="15.5703125" style="888"/>
    <col min="4590" max="4590" width="51.28515625" style="888" customWidth="1"/>
    <col min="4591" max="4605" width="15.5703125" style="888"/>
    <col min="4606" max="4606" width="51.28515625" style="888" customWidth="1"/>
    <col min="4607" max="4640" width="15.5703125" style="888" customWidth="1"/>
    <col min="4641" max="4641" width="18.5703125" style="888" customWidth="1"/>
    <col min="4642" max="4645" width="15.5703125" style="888" customWidth="1"/>
    <col min="4646" max="4646" width="16.85546875" style="888" customWidth="1"/>
    <col min="4647" max="4650" width="15.5703125" style="888" customWidth="1"/>
    <col min="4651" max="4652" width="16.85546875" style="888" customWidth="1"/>
    <col min="4653" max="4654" width="15.5703125" style="888" customWidth="1"/>
    <col min="4655" max="4656" width="16" style="888" customWidth="1"/>
    <col min="4657" max="4676" width="9.140625" style="888" customWidth="1"/>
    <col min="4677" max="4677" width="45.7109375" style="888" customWidth="1"/>
    <col min="4678" max="4698" width="16.7109375" style="888" customWidth="1"/>
    <col min="4699" max="4699" width="16.85546875" style="888" customWidth="1"/>
    <col min="4700" max="4701" width="9.140625" style="888" customWidth="1"/>
    <col min="4702" max="4702" width="17.5703125" style="888" customWidth="1"/>
    <col min="4703" max="4703" width="16" style="888" customWidth="1"/>
    <col min="4704" max="4809" width="9.140625" style="888" customWidth="1"/>
    <col min="4810" max="4810" width="51.28515625" style="888" customWidth="1"/>
    <col min="4811" max="4845" width="15.5703125" style="888"/>
    <col min="4846" max="4846" width="51.28515625" style="888" customWidth="1"/>
    <col min="4847" max="4861" width="15.5703125" style="888"/>
    <col min="4862" max="4862" width="51.28515625" style="888" customWidth="1"/>
    <col min="4863" max="4896" width="15.5703125" style="888" customWidth="1"/>
    <col min="4897" max="4897" width="18.5703125" style="888" customWidth="1"/>
    <col min="4898" max="4901" width="15.5703125" style="888" customWidth="1"/>
    <col min="4902" max="4902" width="16.85546875" style="888" customWidth="1"/>
    <col min="4903" max="4906" width="15.5703125" style="888" customWidth="1"/>
    <col min="4907" max="4908" width="16.85546875" style="888" customWidth="1"/>
    <col min="4909" max="4910" width="15.5703125" style="888" customWidth="1"/>
    <col min="4911" max="4912" width="16" style="888" customWidth="1"/>
    <col min="4913" max="4932" width="9.140625" style="888" customWidth="1"/>
    <col min="4933" max="4933" width="45.7109375" style="888" customWidth="1"/>
    <col min="4934" max="4954" width="16.7109375" style="888" customWidth="1"/>
    <col min="4955" max="4955" width="16.85546875" style="888" customWidth="1"/>
    <col min="4956" max="4957" width="9.140625" style="888" customWidth="1"/>
    <col min="4958" max="4958" width="17.5703125" style="888" customWidth="1"/>
    <col min="4959" max="4959" width="16" style="888" customWidth="1"/>
    <col min="4960" max="5065" width="9.140625" style="888" customWidth="1"/>
    <col min="5066" max="5066" width="51.28515625" style="888" customWidth="1"/>
    <col min="5067" max="5101" width="15.5703125" style="888"/>
    <col min="5102" max="5102" width="51.28515625" style="888" customWidth="1"/>
    <col min="5103" max="5117" width="15.5703125" style="888"/>
    <col min="5118" max="5118" width="51.28515625" style="888" customWidth="1"/>
    <col min="5119" max="5152" width="15.5703125" style="888" customWidth="1"/>
    <col min="5153" max="5153" width="18.5703125" style="888" customWidth="1"/>
    <col min="5154" max="5157" width="15.5703125" style="888" customWidth="1"/>
    <col min="5158" max="5158" width="16.85546875" style="888" customWidth="1"/>
    <col min="5159" max="5162" width="15.5703125" style="888" customWidth="1"/>
    <col min="5163" max="5164" width="16.85546875" style="888" customWidth="1"/>
    <col min="5165" max="5166" width="15.5703125" style="888" customWidth="1"/>
    <col min="5167" max="5168" width="16" style="888" customWidth="1"/>
    <col min="5169" max="5188" width="9.140625" style="888" customWidth="1"/>
    <col min="5189" max="5189" width="45.7109375" style="888" customWidth="1"/>
    <col min="5190" max="5210" width="16.7109375" style="888" customWidth="1"/>
    <col min="5211" max="5211" width="16.85546875" style="888" customWidth="1"/>
    <col min="5212" max="5213" width="9.140625" style="888" customWidth="1"/>
    <col min="5214" max="5214" width="17.5703125" style="888" customWidth="1"/>
    <col min="5215" max="5215" width="16" style="888" customWidth="1"/>
    <col min="5216" max="5321" width="9.140625" style="888" customWidth="1"/>
    <col min="5322" max="5322" width="51.28515625" style="888" customWidth="1"/>
    <col min="5323" max="5357" width="15.5703125" style="888"/>
    <col min="5358" max="5358" width="51.28515625" style="888" customWidth="1"/>
    <col min="5359" max="5373" width="15.5703125" style="888"/>
    <col min="5374" max="5374" width="51.28515625" style="888" customWidth="1"/>
    <col min="5375" max="5408" width="15.5703125" style="888" customWidth="1"/>
    <col min="5409" max="5409" width="18.5703125" style="888" customWidth="1"/>
    <col min="5410" max="5413" width="15.5703125" style="888" customWidth="1"/>
    <col min="5414" max="5414" width="16.85546875" style="888" customWidth="1"/>
    <col min="5415" max="5418" width="15.5703125" style="888" customWidth="1"/>
    <col min="5419" max="5420" width="16.85546875" style="888" customWidth="1"/>
    <col min="5421" max="5422" width="15.5703125" style="888" customWidth="1"/>
    <col min="5423" max="5424" width="16" style="888" customWidth="1"/>
    <col min="5425" max="5444" width="9.140625" style="888" customWidth="1"/>
    <col min="5445" max="5445" width="45.7109375" style="888" customWidth="1"/>
    <col min="5446" max="5466" width="16.7109375" style="888" customWidth="1"/>
    <col min="5467" max="5467" width="16.85546875" style="888" customWidth="1"/>
    <col min="5468" max="5469" width="9.140625" style="888" customWidth="1"/>
    <col min="5470" max="5470" width="17.5703125" style="888" customWidth="1"/>
    <col min="5471" max="5471" width="16" style="888" customWidth="1"/>
    <col min="5472" max="5577" width="9.140625" style="888" customWidth="1"/>
    <col min="5578" max="5578" width="51.28515625" style="888" customWidth="1"/>
    <col min="5579" max="5613" width="15.5703125" style="888"/>
    <col min="5614" max="5614" width="51.28515625" style="888" customWidth="1"/>
    <col min="5615" max="5629" width="15.5703125" style="888"/>
    <col min="5630" max="5630" width="51.28515625" style="888" customWidth="1"/>
    <col min="5631" max="5664" width="15.5703125" style="888" customWidth="1"/>
    <col min="5665" max="5665" width="18.5703125" style="888" customWidth="1"/>
    <col min="5666" max="5669" width="15.5703125" style="888" customWidth="1"/>
    <col min="5670" max="5670" width="16.85546875" style="888" customWidth="1"/>
    <col min="5671" max="5674" width="15.5703125" style="888" customWidth="1"/>
    <col min="5675" max="5676" width="16.85546875" style="888" customWidth="1"/>
    <col min="5677" max="5678" width="15.5703125" style="888" customWidth="1"/>
    <col min="5679" max="5680" width="16" style="888" customWidth="1"/>
    <col min="5681" max="5700" width="9.140625" style="888" customWidth="1"/>
    <col min="5701" max="5701" width="45.7109375" style="888" customWidth="1"/>
    <col min="5702" max="5722" width="16.7109375" style="888" customWidth="1"/>
    <col min="5723" max="5723" width="16.85546875" style="888" customWidth="1"/>
    <col min="5724" max="5725" width="9.140625" style="888" customWidth="1"/>
    <col min="5726" max="5726" width="17.5703125" style="888" customWidth="1"/>
    <col min="5727" max="5727" width="16" style="888" customWidth="1"/>
    <col min="5728" max="5833" width="9.140625" style="888" customWidth="1"/>
    <col min="5834" max="5834" width="51.28515625" style="888" customWidth="1"/>
    <col min="5835" max="5869" width="15.5703125" style="888"/>
    <col min="5870" max="5870" width="51.28515625" style="888" customWidth="1"/>
    <col min="5871" max="5885" width="15.5703125" style="888"/>
    <col min="5886" max="5886" width="51.28515625" style="888" customWidth="1"/>
    <col min="5887" max="5920" width="15.5703125" style="888" customWidth="1"/>
    <col min="5921" max="5921" width="18.5703125" style="888" customWidth="1"/>
    <col min="5922" max="5925" width="15.5703125" style="888" customWidth="1"/>
    <col min="5926" max="5926" width="16.85546875" style="888" customWidth="1"/>
    <col min="5927" max="5930" width="15.5703125" style="888" customWidth="1"/>
    <col min="5931" max="5932" width="16.85546875" style="888" customWidth="1"/>
    <col min="5933" max="5934" width="15.5703125" style="888" customWidth="1"/>
    <col min="5935" max="5936" width="16" style="888" customWidth="1"/>
    <col min="5937" max="5956" width="9.140625" style="888" customWidth="1"/>
    <col min="5957" max="5957" width="45.7109375" style="888" customWidth="1"/>
    <col min="5958" max="5978" width="16.7109375" style="888" customWidth="1"/>
    <col min="5979" max="5979" width="16.85546875" style="888" customWidth="1"/>
    <col min="5980" max="5981" width="9.140625" style="888" customWidth="1"/>
    <col min="5982" max="5982" width="17.5703125" style="888" customWidth="1"/>
    <col min="5983" max="5983" width="16" style="888" customWidth="1"/>
    <col min="5984" max="6089" width="9.140625" style="888" customWidth="1"/>
    <col min="6090" max="6090" width="51.28515625" style="888" customWidth="1"/>
    <col min="6091" max="6125" width="15.5703125" style="888"/>
    <col min="6126" max="6126" width="51.28515625" style="888" customWidth="1"/>
    <col min="6127" max="6141" width="15.5703125" style="888"/>
    <col min="6142" max="6142" width="51.28515625" style="888" customWidth="1"/>
    <col min="6143" max="6176" width="15.5703125" style="888" customWidth="1"/>
    <col min="6177" max="6177" width="18.5703125" style="888" customWidth="1"/>
    <col min="6178" max="6181" width="15.5703125" style="888" customWidth="1"/>
    <col min="6182" max="6182" width="16.85546875" style="888" customWidth="1"/>
    <col min="6183" max="6186" width="15.5703125" style="888" customWidth="1"/>
    <col min="6187" max="6188" width="16.85546875" style="888" customWidth="1"/>
    <col min="6189" max="6190" width="15.5703125" style="888" customWidth="1"/>
    <col min="6191" max="6192" width="16" style="888" customWidth="1"/>
    <col min="6193" max="6212" width="9.140625" style="888" customWidth="1"/>
    <col min="6213" max="6213" width="45.7109375" style="888" customWidth="1"/>
    <col min="6214" max="6234" width="16.7109375" style="888" customWidth="1"/>
    <col min="6235" max="6235" width="16.85546875" style="888" customWidth="1"/>
    <col min="6236" max="6237" width="9.140625" style="888" customWidth="1"/>
    <col min="6238" max="6238" width="17.5703125" style="888" customWidth="1"/>
    <col min="6239" max="6239" width="16" style="888" customWidth="1"/>
    <col min="6240" max="6345" width="9.140625" style="888" customWidth="1"/>
    <col min="6346" max="6346" width="51.28515625" style="888" customWidth="1"/>
    <col min="6347" max="6381" width="15.5703125" style="888"/>
    <col min="6382" max="6382" width="51.28515625" style="888" customWidth="1"/>
    <col min="6383" max="6397" width="15.5703125" style="888"/>
    <col min="6398" max="6398" width="51.28515625" style="888" customWidth="1"/>
    <col min="6399" max="6432" width="15.5703125" style="888" customWidth="1"/>
    <col min="6433" max="6433" width="18.5703125" style="888" customWidth="1"/>
    <col min="6434" max="6437" width="15.5703125" style="888" customWidth="1"/>
    <col min="6438" max="6438" width="16.85546875" style="888" customWidth="1"/>
    <col min="6439" max="6442" width="15.5703125" style="888" customWidth="1"/>
    <col min="6443" max="6444" width="16.85546875" style="888" customWidth="1"/>
    <col min="6445" max="6446" width="15.5703125" style="888" customWidth="1"/>
    <col min="6447" max="6448" width="16" style="888" customWidth="1"/>
    <col min="6449" max="6468" width="9.140625" style="888" customWidth="1"/>
    <col min="6469" max="6469" width="45.7109375" style="888" customWidth="1"/>
    <col min="6470" max="6490" width="16.7109375" style="888" customWidth="1"/>
    <col min="6491" max="6491" width="16.85546875" style="888" customWidth="1"/>
    <col min="6492" max="6493" width="9.140625" style="888" customWidth="1"/>
    <col min="6494" max="6494" width="17.5703125" style="888" customWidth="1"/>
    <col min="6495" max="6495" width="16" style="888" customWidth="1"/>
    <col min="6496" max="6601" width="9.140625" style="888" customWidth="1"/>
    <col min="6602" max="6602" width="51.28515625" style="888" customWidth="1"/>
    <col min="6603" max="6637" width="15.5703125" style="888"/>
    <col min="6638" max="6638" width="51.28515625" style="888" customWidth="1"/>
    <col min="6639" max="6653" width="15.5703125" style="888"/>
    <col min="6654" max="6654" width="51.28515625" style="888" customWidth="1"/>
    <col min="6655" max="6688" width="15.5703125" style="888" customWidth="1"/>
    <col min="6689" max="6689" width="18.5703125" style="888" customWidth="1"/>
    <col min="6690" max="6693" width="15.5703125" style="888" customWidth="1"/>
    <col min="6694" max="6694" width="16.85546875" style="888" customWidth="1"/>
    <col min="6695" max="6698" width="15.5703125" style="888" customWidth="1"/>
    <col min="6699" max="6700" width="16.85546875" style="888" customWidth="1"/>
    <col min="6701" max="6702" width="15.5703125" style="888" customWidth="1"/>
    <col min="6703" max="6704" width="16" style="888" customWidth="1"/>
    <col min="6705" max="6724" width="9.140625" style="888" customWidth="1"/>
    <col min="6725" max="6725" width="45.7109375" style="888" customWidth="1"/>
    <col min="6726" max="6746" width="16.7109375" style="888" customWidth="1"/>
    <col min="6747" max="6747" width="16.85546875" style="888" customWidth="1"/>
    <col min="6748" max="6749" width="9.140625" style="888" customWidth="1"/>
    <col min="6750" max="6750" width="17.5703125" style="888" customWidth="1"/>
    <col min="6751" max="6751" width="16" style="888" customWidth="1"/>
    <col min="6752" max="6857" width="9.140625" style="888" customWidth="1"/>
    <col min="6858" max="6858" width="51.28515625" style="888" customWidth="1"/>
    <col min="6859" max="6893" width="15.5703125" style="888"/>
    <col min="6894" max="6894" width="51.28515625" style="888" customWidth="1"/>
    <col min="6895" max="6909" width="15.5703125" style="888"/>
    <col min="6910" max="6910" width="51.28515625" style="888" customWidth="1"/>
    <col min="6911" max="6944" width="15.5703125" style="888" customWidth="1"/>
    <col min="6945" max="6945" width="18.5703125" style="888" customWidth="1"/>
    <col min="6946" max="6949" width="15.5703125" style="888" customWidth="1"/>
    <col min="6950" max="6950" width="16.85546875" style="888" customWidth="1"/>
    <col min="6951" max="6954" width="15.5703125" style="888" customWidth="1"/>
    <col min="6955" max="6956" width="16.85546875" style="888" customWidth="1"/>
    <col min="6957" max="6958" width="15.5703125" style="888" customWidth="1"/>
    <col min="6959" max="6960" width="16" style="888" customWidth="1"/>
    <col min="6961" max="6980" width="9.140625" style="888" customWidth="1"/>
    <col min="6981" max="6981" width="45.7109375" style="888" customWidth="1"/>
    <col min="6982" max="7002" width="16.7109375" style="888" customWidth="1"/>
    <col min="7003" max="7003" width="16.85546875" style="888" customWidth="1"/>
    <col min="7004" max="7005" width="9.140625" style="888" customWidth="1"/>
    <col min="7006" max="7006" width="17.5703125" style="888" customWidth="1"/>
    <col min="7007" max="7007" width="16" style="888" customWidth="1"/>
    <col min="7008" max="7113" width="9.140625" style="888" customWidth="1"/>
    <col min="7114" max="7114" width="51.28515625" style="888" customWidth="1"/>
    <col min="7115" max="7149" width="15.5703125" style="888"/>
    <col min="7150" max="7150" width="51.28515625" style="888" customWidth="1"/>
    <col min="7151" max="7165" width="15.5703125" style="888"/>
    <col min="7166" max="7166" width="51.28515625" style="888" customWidth="1"/>
    <col min="7167" max="7200" width="15.5703125" style="888" customWidth="1"/>
    <col min="7201" max="7201" width="18.5703125" style="888" customWidth="1"/>
    <col min="7202" max="7205" width="15.5703125" style="888" customWidth="1"/>
    <col min="7206" max="7206" width="16.85546875" style="888" customWidth="1"/>
    <col min="7207" max="7210" width="15.5703125" style="888" customWidth="1"/>
    <col min="7211" max="7212" width="16.85546875" style="888" customWidth="1"/>
    <col min="7213" max="7214" width="15.5703125" style="888" customWidth="1"/>
    <col min="7215" max="7216" width="16" style="888" customWidth="1"/>
    <col min="7217" max="7236" width="9.140625" style="888" customWidth="1"/>
    <col min="7237" max="7237" width="45.7109375" style="888" customWidth="1"/>
    <col min="7238" max="7258" width="16.7109375" style="888" customWidth="1"/>
    <col min="7259" max="7259" width="16.85546875" style="888" customWidth="1"/>
    <col min="7260" max="7261" width="9.140625" style="888" customWidth="1"/>
    <col min="7262" max="7262" width="17.5703125" style="888" customWidth="1"/>
    <col min="7263" max="7263" width="16" style="888" customWidth="1"/>
    <col min="7264" max="7369" width="9.140625" style="888" customWidth="1"/>
    <col min="7370" max="7370" width="51.28515625" style="888" customWidth="1"/>
    <col min="7371" max="7405" width="15.5703125" style="888"/>
    <col min="7406" max="7406" width="51.28515625" style="888" customWidth="1"/>
    <col min="7407" max="7421" width="15.5703125" style="888"/>
    <col min="7422" max="7422" width="51.28515625" style="888" customWidth="1"/>
    <col min="7423" max="7456" width="15.5703125" style="888" customWidth="1"/>
    <col min="7457" max="7457" width="18.5703125" style="888" customWidth="1"/>
    <col min="7458" max="7461" width="15.5703125" style="888" customWidth="1"/>
    <col min="7462" max="7462" width="16.85546875" style="888" customWidth="1"/>
    <col min="7463" max="7466" width="15.5703125" style="888" customWidth="1"/>
    <col min="7467" max="7468" width="16.85546875" style="888" customWidth="1"/>
    <col min="7469" max="7470" width="15.5703125" style="888" customWidth="1"/>
    <col min="7471" max="7472" width="16" style="888" customWidth="1"/>
    <col min="7473" max="7492" width="9.140625" style="888" customWidth="1"/>
    <col min="7493" max="7493" width="45.7109375" style="888" customWidth="1"/>
    <col min="7494" max="7514" width="16.7109375" style="888" customWidth="1"/>
    <col min="7515" max="7515" width="16.85546875" style="888" customWidth="1"/>
    <col min="7516" max="7517" width="9.140625" style="888" customWidth="1"/>
    <col min="7518" max="7518" width="17.5703125" style="888" customWidth="1"/>
    <col min="7519" max="7519" width="16" style="888" customWidth="1"/>
    <col min="7520" max="7625" width="9.140625" style="888" customWidth="1"/>
    <col min="7626" max="7626" width="51.28515625" style="888" customWidth="1"/>
    <col min="7627" max="7661" width="15.5703125" style="888"/>
    <col min="7662" max="7662" width="51.28515625" style="888" customWidth="1"/>
    <col min="7663" max="7677" width="15.5703125" style="888"/>
    <col min="7678" max="7678" width="51.28515625" style="888" customWidth="1"/>
    <col min="7679" max="7712" width="15.5703125" style="888" customWidth="1"/>
    <col min="7713" max="7713" width="18.5703125" style="888" customWidth="1"/>
    <col min="7714" max="7717" width="15.5703125" style="888" customWidth="1"/>
    <col min="7718" max="7718" width="16.85546875" style="888" customWidth="1"/>
    <col min="7719" max="7722" width="15.5703125" style="888" customWidth="1"/>
    <col min="7723" max="7724" width="16.85546875" style="888" customWidth="1"/>
    <col min="7725" max="7726" width="15.5703125" style="888" customWidth="1"/>
    <col min="7727" max="7728" width="16" style="888" customWidth="1"/>
    <col min="7729" max="7748" width="9.140625" style="888" customWidth="1"/>
    <col min="7749" max="7749" width="45.7109375" style="888" customWidth="1"/>
    <col min="7750" max="7770" width="16.7109375" style="888" customWidth="1"/>
    <col min="7771" max="7771" width="16.85546875" style="888" customWidth="1"/>
    <col min="7772" max="7773" width="9.140625" style="888" customWidth="1"/>
    <col min="7774" max="7774" width="17.5703125" style="888" customWidth="1"/>
    <col min="7775" max="7775" width="16" style="888" customWidth="1"/>
    <col min="7776" max="7881" width="9.140625" style="888" customWidth="1"/>
    <col min="7882" max="7882" width="51.28515625" style="888" customWidth="1"/>
    <col min="7883" max="7917" width="15.5703125" style="888"/>
    <col min="7918" max="7918" width="51.28515625" style="888" customWidth="1"/>
    <col min="7919" max="7933" width="15.5703125" style="888"/>
    <col min="7934" max="7934" width="51.28515625" style="888" customWidth="1"/>
    <col min="7935" max="7968" width="15.5703125" style="888" customWidth="1"/>
    <col min="7969" max="7969" width="18.5703125" style="888" customWidth="1"/>
    <col min="7970" max="7973" width="15.5703125" style="888" customWidth="1"/>
    <col min="7974" max="7974" width="16.85546875" style="888" customWidth="1"/>
    <col min="7975" max="7978" width="15.5703125" style="888" customWidth="1"/>
    <col min="7979" max="7980" width="16.85546875" style="888" customWidth="1"/>
    <col min="7981" max="7982" width="15.5703125" style="888" customWidth="1"/>
    <col min="7983" max="7984" width="16" style="888" customWidth="1"/>
    <col min="7985" max="8004" width="9.140625" style="888" customWidth="1"/>
    <col min="8005" max="8005" width="45.7109375" style="888" customWidth="1"/>
    <col min="8006" max="8026" width="16.7109375" style="888" customWidth="1"/>
    <col min="8027" max="8027" width="16.85546875" style="888" customWidth="1"/>
    <col min="8028" max="8029" width="9.140625" style="888" customWidth="1"/>
    <col min="8030" max="8030" width="17.5703125" style="888" customWidth="1"/>
    <col min="8031" max="8031" width="16" style="888" customWidth="1"/>
    <col min="8032" max="8137" width="9.140625" style="888" customWidth="1"/>
    <col min="8138" max="8138" width="51.28515625" style="888" customWidth="1"/>
    <col min="8139" max="8173" width="15.5703125" style="888"/>
    <col min="8174" max="8174" width="51.28515625" style="888" customWidth="1"/>
    <col min="8175" max="8189" width="15.5703125" style="888"/>
    <col min="8190" max="8190" width="51.28515625" style="888" customWidth="1"/>
    <col min="8191" max="8224" width="15.5703125" style="888" customWidth="1"/>
    <col min="8225" max="8225" width="18.5703125" style="888" customWidth="1"/>
    <col min="8226" max="8229" width="15.5703125" style="888" customWidth="1"/>
    <col min="8230" max="8230" width="16.85546875" style="888" customWidth="1"/>
    <col min="8231" max="8234" width="15.5703125" style="888" customWidth="1"/>
    <col min="8235" max="8236" width="16.85546875" style="888" customWidth="1"/>
    <col min="8237" max="8238" width="15.5703125" style="888" customWidth="1"/>
    <col min="8239" max="8240" width="16" style="888" customWidth="1"/>
    <col min="8241" max="8260" width="9.140625" style="888" customWidth="1"/>
    <col min="8261" max="8261" width="45.7109375" style="888" customWidth="1"/>
    <col min="8262" max="8282" width="16.7109375" style="888" customWidth="1"/>
    <col min="8283" max="8283" width="16.85546875" style="888" customWidth="1"/>
    <col min="8284" max="8285" width="9.140625" style="888" customWidth="1"/>
    <col min="8286" max="8286" width="17.5703125" style="888" customWidth="1"/>
    <col min="8287" max="8287" width="16" style="888" customWidth="1"/>
    <col min="8288" max="8393" width="9.140625" style="888" customWidth="1"/>
    <col min="8394" max="8394" width="51.28515625" style="888" customWidth="1"/>
    <col min="8395" max="8429" width="15.5703125" style="888"/>
    <col min="8430" max="8430" width="51.28515625" style="888" customWidth="1"/>
    <col min="8431" max="8445" width="15.5703125" style="888"/>
    <col min="8446" max="8446" width="51.28515625" style="888" customWidth="1"/>
    <col min="8447" max="8480" width="15.5703125" style="888" customWidth="1"/>
    <col min="8481" max="8481" width="18.5703125" style="888" customWidth="1"/>
    <col min="8482" max="8485" width="15.5703125" style="888" customWidth="1"/>
    <col min="8486" max="8486" width="16.85546875" style="888" customWidth="1"/>
    <col min="8487" max="8490" width="15.5703125" style="888" customWidth="1"/>
    <col min="8491" max="8492" width="16.85546875" style="888" customWidth="1"/>
    <col min="8493" max="8494" width="15.5703125" style="888" customWidth="1"/>
    <col min="8495" max="8496" width="16" style="888" customWidth="1"/>
    <col min="8497" max="8516" width="9.140625" style="888" customWidth="1"/>
    <col min="8517" max="8517" width="45.7109375" style="888" customWidth="1"/>
    <col min="8518" max="8538" width="16.7109375" style="888" customWidth="1"/>
    <col min="8539" max="8539" width="16.85546875" style="888" customWidth="1"/>
    <col min="8540" max="8541" width="9.140625" style="888" customWidth="1"/>
    <col min="8542" max="8542" width="17.5703125" style="888" customWidth="1"/>
    <col min="8543" max="8543" width="16" style="888" customWidth="1"/>
    <col min="8544" max="8649" width="9.140625" style="888" customWidth="1"/>
    <col min="8650" max="8650" width="51.28515625" style="888" customWidth="1"/>
    <col min="8651" max="8685" width="15.5703125" style="888"/>
    <col min="8686" max="8686" width="51.28515625" style="888" customWidth="1"/>
    <col min="8687" max="8701" width="15.5703125" style="888"/>
    <col min="8702" max="8702" width="51.28515625" style="888" customWidth="1"/>
    <col min="8703" max="8736" width="15.5703125" style="888" customWidth="1"/>
    <col min="8737" max="8737" width="18.5703125" style="888" customWidth="1"/>
    <col min="8738" max="8741" width="15.5703125" style="888" customWidth="1"/>
    <col min="8742" max="8742" width="16.85546875" style="888" customWidth="1"/>
    <col min="8743" max="8746" width="15.5703125" style="888" customWidth="1"/>
    <col min="8747" max="8748" width="16.85546875" style="888" customWidth="1"/>
    <col min="8749" max="8750" width="15.5703125" style="888" customWidth="1"/>
    <col min="8751" max="8752" width="16" style="888" customWidth="1"/>
    <col min="8753" max="8772" width="9.140625" style="888" customWidth="1"/>
    <col min="8773" max="8773" width="45.7109375" style="888" customWidth="1"/>
    <col min="8774" max="8794" width="16.7109375" style="888" customWidth="1"/>
    <col min="8795" max="8795" width="16.85546875" style="888" customWidth="1"/>
    <col min="8796" max="8797" width="9.140625" style="888" customWidth="1"/>
    <col min="8798" max="8798" width="17.5703125" style="888" customWidth="1"/>
    <col min="8799" max="8799" width="16" style="888" customWidth="1"/>
    <col min="8800" max="8905" width="9.140625" style="888" customWidth="1"/>
    <col min="8906" max="8906" width="51.28515625" style="888" customWidth="1"/>
    <col min="8907" max="8941" width="15.5703125" style="888"/>
    <col min="8942" max="8942" width="51.28515625" style="888" customWidth="1"/>
    <col min="8943" max="8957" width="15.5703125" style="888"/>
    <col min="8958" max="8958" width="51.28515625" style="888" customWidth="1"/>
    <col min="8959" max="8992" width="15.5703125" style="888" customWidth="1"/>
    <col min="8993" max="8993" width="18.5703125" style="888" customWidth="1"/>
    <col min="8994" max="8997" width="15.5703125" style="888" customWidth="1"/>
    <col min="8998" max="8998" width="16.85546875" style="888" customWidth="1"/>
    <col min="8999" max="9002" width="15.5703125" style="888" customWidth="1"/>
    <col min="9003" max="9004" width="16.85546875" style="888" customWidth="1"/>
    <col min="9005" max="9006" width="15.5703125" style="888" customWidth="1"/>
    <col min="9007" max="9008" width="16" style="888" customWidth="1"/>
    <col min="9009" max="9028" width="9.140625" style="888" customWidth="1"/>
    <col min="9029" max="9029" width="45.7109375" style="888" customWidth="1"/>
    <col min="9030" max="9050" width="16.7109375" style="888" customWidth="1"/>
    <col min="9051" max="9051" width="16.85546875" style="888" customWidth="1"/>
    <col min="9052" max="9053" width="9.140625" style="888" customWidth="1"/>
    <col min="9054" max="9054" width="17.5703125" style="888" customWidth="1"/>
    <col min="9055" max="9055" width="16" style="888" customWidth="1"/>
    <col min="9056" max="9161" width="9.140625" style="888" customWidth="1"/>
    <col min="9162" max="9162" width="51.28515625" style="888" customWidth="1"/>
    <col min="9163" max="9197" width="15.5703125" style="888"/>
    <col min="9198" max="9198" width="51.28515625" style="888" customWidth="1"/>
    <col min="9199" max="9213" width="15.5703125" style="888"/>
    <col min="9214" max="9214" width="51.28515625" style="888" customWidth="1"/>
    <col min="9215" max="9248" width="15.5703125" style="888" customWidth="1"/>
    <col min="9249" max="9249" width="18.5703125" style="888" customWidth="1"/>
    <col min="9250" max="9253" width="15.5703125" style="888" customWidth="1"/>
    <col min="9254" max="9254" width="16.85546875" style="888" customWidth="1"/>
    <col min="9255" max="9258" width="15.5703125" style="888" customWidth="1"/>
    <col min="9259" max="9260" width="16.85546875" style="888" customWidth="1"/>
    <col min="9261" max="9262" width="15.5703125" style="888" customWidth="1"/>
    <col min="9263" max="9264" width="16" style="888" customWidth="1"/>
    <col min="9265" max="9284" width="9.140625" style="888" customWidth="1"/>
    <col min="9285" max="9285" width="45.7109375" style="888" customWidth="1"/>
    <col min="9286" max="9306" width="16.7109375" style="888" customWidth="1"/>
    <col min="9307" max="9307" width="16.85546875" style="888" customWidth="1"/>
    <col min="9308" max="9309" width="9.140625" style="888" customWidth="1"/>
    <col min="9310" max="9310" width="17.5703125" style="888" customWidth="1"/>
    <col min="9311" max="9311" width="16" style="888" customWidth="1"/>
    <col min="9312" max="9417" width="9.140625" style="888" customWidth="1"/>
    <col min="9418" max="9418" width="51.28515625" style="888" customWidth="1"/>
    <col min="9419" max="9453" width="15.5703125" style="888"/>
    <col min="9454" max="9454" width="51.28515625" style="888" customWidth="1"/>
    <col min="9455" max="9469" width="15.5703125" style="888"/>
    <col min="9470" max="9470" width="51.28515625" style="888" customWidth="1"/>
    <col min="9471" max="9504" width="15.5703125" style="888" customWidth="1"/>
    <col min="9505" max="9505" width="18.5703125" style="888" customWidth="1"/>
    <col min="9506" max="9509" width="15.5703125" style="888" customWidth="1"/>
    <col min="9510" max="9510" width="16.85546875" style="888" customWidth="1"/>
    <col min="9511" max="9514" width="15.5703125" style="888" customWidth="1"/>
    <col min="9515" max="9516" width="16.85546875" style="888" customWidth="1"/>
    <col min="9517" max="9518" width="15.5703125" style="888" customWidth="1"/>
    <col min="9519" max="9520" width="16" style="888" customWidth="1"/>
    <col min="9521" max="9540" width="9.140625" style="888" customWidth="1"/>
    <col min="9541" max="9541" width="45.7109375" style="888" customWidth="1"/>
    <col min="9542" max="9562" width="16.7109375" style="888" customWidth="1"/>
    <col min="9563" max="9563" width="16.85546875" style="888" customWidth="1"/>
    <col min="9564" max="9565" width="9.140625" style="888" customWidth="1"/>
    <col min="9566" max="9566" width="17.5703125" style="888" customWidth="1"/>
    <col min="9567" max="9567" width="16" style="888" customWidth="1"/>
    <col min="9568" max="9673" width="9.140625" style="888" customWidth="1"/>
    <col min="9674" max="9674" width="51.28515625" style="888" customWidth="1"/>
    <col min="9675" max="9709" width="15.5703125" style="888"/>
    <col min="9710" max="9710" width="51.28515625" style="888" customWidth="1"/>
    <col min="9711" max="9725" width="15.5703125" style="888"/>
    <col min="9726" max="9726" width="51.28515625" style="888" customWidth="1"/>
    <col min="9727" max="9760" width="15.5703125" style="888" customWidth="1"/>
    <col min="9761" max="9761" width="18.5703125" style="888" customWidth="1"/>
    <col min="9762" max="9765" width="15.5703125" style="888" customWidth="1"/>
    <col min="9766" max="9766" width="16.85546875" style="888" customWidth="1"/>
    <col min="9767" max="9770" width="15.5703125" style="888" customWidth="1"/>
    <col min="9771" max="9772" width="16.85546875" style="888" customWidth="1"/>
    <col min="9773" max="9774" width="15.5703125" style="888" customWidth="1"/>
    <col min="9775" max="9776" width="16" style="888" customWidth="1"/>
    <col min="9777" max="9796" width="9.140625" style="888" customWidth="1"/>
    <col min="9797" max="9797" width="45.7109375" style="888" customWidth="1"/>
    <col min="9798" max="9818" width="16.7109375" style="888" customWidth="1"/>
    <col min="9819" max="9819" width="16.85546875" style="888" customWidth="1"/>
    <col min="9820" max="9821" width="9.140625" style="888" customWidth="1"/>
    <col min="9822" max="9822" width="17.5703125" style="888" customWidth="1"/>
    <col min="9823" max="9823" width="16" style="888" customWidth="1"/>
    <col min="9824" max="9929" width="9.140625" style="888" customWidth="1"/>
    <col min="9930" max="9930" width="51.28515625" style="888" customWidth="1"/>
    <col min="9931" max="9965" width="15.5703125" style="888"/>
    <col min="9966" max="9966" width="51.28515625" style="888" customWidth="1"/>
    <col min="9967" max="9981" width="15.5703125" style="888"/>
    <col min="9982" max="9982" width="51.28515625" style="888" customWidth="1"/>
    <col min="9983" max="10016" width="15.5703125" style="888" customWidth="1"/>
    <col min="10017" max="10017" width="18.5703125" style="888" customWidth="1"/>
    <col min="10018" max="10021" width="15.5703125" style="888" customWidth="1"/>
    <col min="10022" max="10022" width="16.85546875" style="888" customWidth="1"/>
    <col min="10023" max="10026" width="15.5703125" style="888" customWidth="1"/>
    <col min="10027" max="10028" width="16.85546875" style="888" customWidth="1"/>
    <col min="10029" max="10030" width="15.5703125" style="888" customWidth="1"/>
    <col min="10031" max="10032" width="16" style="888" customWidth="1"/>
    <col min="10033" max="10052" width="9.140625" style="888" customWidth="1"/>
    <col min="10053" max="10053" width="45.7109375" style="888" customWidth="1"/>
    <col min="10054" max="10074" width="16.7109375" style="888" customWidth="1"/>
    <col min="10075" max="10075" width="16.85546875" style="888" customWidth="1"/>
    <col min="10076" max="10077" width="9.140625" style="888" customWidth="1"/>
    <col min="10078" max="10078" width="17.5703125" style="888" customWidth="1"/>
    <col min="10079" max="10079" width="16" style="888" customWidth="1"/>
    <col min="10080" max="10185" width="9.140625" style="888" customWidth="1"/>
    <col min="10186" max="10186" width="51.28515625" style="888" customWidth="1"/>
    <col min="10187" max="10221" width="15.5703125" style="888"/>
    <col min="10222" max="10222" width="51.28515625" style="888" customWidth="1"/>
    <col min="10223" max="10237" width="15.5703125" style="888"/>
    <col min="10238" max="10238" width="51.28515625" style="888" customWidth="1"/>
    <col min="10239" max="10272" width="15.5703125" style="888" customWidth="1"/>
    <col min="10273" max="10273" width="18.5703125" style="888" customWidth="1"/>
    <col min="10274" max="10277" width="15.5703125" style="888" customWidth="1"/>
    <col min="10278" max="10278" width="16.85546875" style="888" customWidth="1"/>
    <col min="10279" max="10282" width="15.5703125" style="888" customWidth="1"/>
    <col min="10283" max="10284" width="16.85546875" style="888" customWidth="1"/>
    <col min="10285" max="10286" width="15.5703125" style="888" customWidth="1"/>
    <col min="10287" max="10288" width="16" style="888" customWidth="1"/>
    <col min="10289" max="10308" width="9.140625" style="888" customWidth="1"/>
    <col min="10309" max="10309" width="45.7109375" style="888" customWidth="1"/>
    <col min="10310" max="10330" width="16.7109375" style="888" customWidth="1"/>
    <col min="10331" max="10331" width="16.85546875" style="888" customWidth="1"/>
    <col min="10332" max="10333" width="9.140625" style="888" customWidth="1"/>
    <col min="10334" max="10334" width="17.5703125" style="888" customWidth="1"/>
    <col min="10335" max="10335" width="16" style="888" customWidth="1"/>
    <col min="10336" max="10441" width="9.140625" style="888" customWidth="1"/>
    <col min="10442" max="10442" width="51.28515625" style="888" customWidth="1"/>
    <col min="10443" max="10477" width="15.5703125" style="888"/>
    <col min="10478" max="10478" width="51.28515625" style="888" customWidth="1"/>
    <col min="10479" max="10493" width="15.5703125" style="888"/>
    <col min="10494" max="10494" width="51.28515625" style="888" customWidth="1"/>
    <col min="10495" max="10528" width="15.5703125" style="888" customWidth="1"/>
    <col min="10529" max="10529" width="18.5703125" style="888" customWidth="1"/>
    <col min="10530" max="10533" width="15.5703125" style="888" customWidth="1"/>
    <col min="10534" max="10534" width="16.85546875" style="888" customWidth="1"/>
    <col min="10535" max="10538" width="15.5703125" style="888" customWidth="1"/>
    <col min="10539" max="10540" width="16.85546875" style="888" customWidth="1"/>
    <col min="10541" max="10542" width="15.5703125" style="888" customWidth="1"/>
    <col min="10543" max="10544" width="16" style="888" customWidth="1"/>
    <col min="10545" max="10564" width="9.140625" style="888" customWidth="1"/>
    <col min="10565" max="10565" width="45.7109375" style="888" customWidth="1"/>
    <col min="10566" max="10586" width="16.7109375" style="888" customWidth="1"/>
    <col min="10587" max="10587" width="16.85546875" style="888" customWidth="1"/>
    <col min="10588" max="10589" width="9.140625" style="888" customWidth="1"/>
    <col min="10590" max="10590" width="17.5703125" style="888" customWidth="1"/>
    <col min="10591" max="10591" width="16" style="888" customWidth="1"/>
    <col min="10592" max="10697" width="9.140625" style="888" customWidth="1"/>
    <col min="10698" max="10698" width="51.28515625" style="888" customWidth="1"/>
    <col min="10699" max="10733" width="15.5703125" style="888"/>
    <col min="10734" max="10734" width="51.28515625" style="888" customWidth="1"/>
    <col min="10735" max="10749" width="15.5703125" style="888"/>
    <col min="10750" max="10750" width="51.28515625" style="888" customWidth="1"/>
    <col min="10751" max="10784" width="15.5703125" style="888" customWidth="1"/>
    <col min="10785" max="10785" width="18.5703125" style="888" customWidth="1"/>
    <col min="10786" max="10789" width="15.5703125" style="888" customWidth="1"/>
    <col min="10790" max="10790" width="16.85546875" style="888" customWidth="1"/>
    <col min="10791" max="10794" width="15.5703125" style="888" customWidth="1"/>
    <col min="10795" max="10796" width="16.85546875" style="888" customWidth="1"/>
    <col min="10797" max="10798" width="15.5703125" style="888" customWidth="1"/>
    <col min="10799" max="10800" width="16" style="888" customWidth="1"/>
    <col min="10801" max="10820" width="9.140625" style="888" customWidth="1"/>
    <col min="10821" max="10821" width="45.7109375" style="888" customWidth="1"/>
    <col min="10822" max="10842" width="16.7109375" style="888" customWidth="1"/>
    <col min="10843" max="10843" width="16.85546875" style="888" customWidth="1"/>
    <col min="10844" max="10845" width="9.140625" style="888" customWidth="1"/>
    <col min="10846" max="10846" width="17.5703125" style="888" customWidth="1"/>
    <col min="10847" max="10847" width="16" style="888" customWidth="1"/>
    <col min="10848" max="10953" width="9.140625" style="888" customWidth="1"/>
    <col min="10954" max="10954" width="51.28515625" style="888" customWidth="1"/>
    <col min="10955" max="10989" width="15.5703125" style="888"/>
    <col min="10990" max="10990" width="51.28515625" style="888" customWidth="1"/>
    <col min="10991" max="11005" width="15.5703125" style="888"/>
    <col min="11006" max="11006" width="51.28515625" style="888" customWidth="1"/>
    <col min="11007" max="11040" width="15.5703125" style="888" customWidth="1"/>
    <col min="11041" max="11041" width="18.5703125" style="888" customWidth="1"/>
    <col min="11042" max="11045" width="15.5703125" style="888" customWidth="1"/>
    <col min="11046" max="11046" width="16.85546875" style="888" customWidth="1"/>
    <col min="11047" max="11050" width="15.5703125" style="888" customWidth="1"/>
    <col min="11051" max="11052" width="16.85546875" style="888" customWidth="1"/>
    <col min="11053" max="11054" width="15.5703125" style="888" customWidth="1"/>
    <col min="11055" max="11056" width="16" style="888" customWidth="1"/>
    <col min="11057" max="11076" width="9.140625" style="888" customWidth="1"/>
    <col min="11077" max="11077" width="45.7109375" style="888" customWidth="1"/>
    <col min="11078" max="11098" width="16.7109375" style="888" customWidth="1"/>
    <col min="11099" max="11099" width="16.85546875" style="888" customWidth="1"/>
    <col min="11100" max="11101" width="9.140625" style="888" customWidth="1"/>
    <col min="11102" max="11102" width="17.5703125" style="888" customWidth="1"/>
    <col min="11103" max="11103" width="16" style="888" customWidth="1"/>
    <col min="11104" max="11209" width="9.140625" style="888" customWidth="1"/>
    <col min="11210" max="11210" width="51.28515625" style="888" customWidth="1"/>
    <col min="11211" max="11245" width="15.5703125" style="888"/>
    <col min="11246" max="11246" width="51.28515625" style="888" customWidth="1"/>
    <col min="11247" max="11261" width="15.5703125" style="888"/>
    <col min="11262" max="11262" width="51.28515625" style="888" customWidth="1"/>
    <col min="11263" max="11296" width="15.5703125" style="888" customWidth="1"/>
    <col min="11297" max="11297" width="18.5703125" style="888" customWidth="1"/>
    <col min="11298" max="11301" width="15.5703125" style="888" customWidth="1"/>
    <col min="11302" max="11302" width="16.85546875" style="888" customWidth="1"/>
    <col min="11303" max="11306" width="15.5703125" style="888" customWidth="1"/>
    <col min="11307" max="11308" width="16.85546875" style="888" customWidth="1"/>
    <col min="11309" max="11310" width="15.5703125" style="888" customWidth="1"/>
    <col min="11311" max="11312" width="16" style="888" customWidth="1"/>
    <col min="11313" max="11332" width="9.140625" style="888" customWidth="1"/>
    <col min="11333" max="11333" width="45.7109375" style="888" customWidth="1"/>
    <col min="11334" max="11354" width="16.7109375" style="888" customWidth="1"/>
    <col min="11355" max="11355" width="16.85546875" style="888" customWidth="1"/>
    <col min="11356" max="11357" width="9.140625" style="888" customWidth="1"/>
    <col min="11358" max="11358" width="17.5703125" style="888" customWidth="1"/>
    <col min="11359" max="11359" width="16" style="888" customWidth="1"/>
    <col min="11360" max="11465" width="9.140625" style="888" customWidth="1"/>
    <col min="11466" max="11466" width="51.28515625" style="888" customWidth="1"/>
    <col min="11467" max="11501" width="15.5703125" style="888"/>
    <col min="11502" max="11502" width="51.28515625" style="888" customWidth="1"/>
    <col min="11503" max="11517" width="15.5703125" style="888"/>
    <col min="11518" max="11518" width="51.28515625" style="888" customWidth="1"/>
    <col min="11519" max="11552" width="15.5703125" style="888" customWidth="1"/>
    <col min="11553" max="11553" width="18.5703125" style="888" customWidth="1"/>
    <col min="11554" max="11557" width="15.5703125" style="888" customWidth="1"/>
    <col min="11558" max="11558" width="16.85546875" style="888" customWidth="1"/>
    <col min="11559" max="11562" width="15.5703125" style="888" customWidth="1"/>
    <col min="11563" max="11564" width="16.85546875" style="888" customWidth="1"/>
    <col min="11565" max="11566" width="15.5703125" style="888" customWidth="1"/>
    <col min="11567" max="11568" width="16" style="888" customWidth="1"/>
    <col min="11569" max="11588" width="9.140625" style="888" customWidth="1"/>
    <col min="11589" max="11589" width="45.7109375" style="888" customWidth="1"/>
    <col min="11590" max="11610" width="16.7109375" style="888" customWidth="1"/>
    <col min="11611" max="11611" width="16.85546875" style="888" customWidth="1"/>
    <col min="11612" max="11613" width="9.140625" style="888" customWidth="1"/>
    <col min="11614" max="11614" width="17.5703125" style="888" customWidth="1"/>
    <col min="11615" max="11615" width="16" style="888" customWidth="1"/>
    <col min="11616" max="11721" width="9.140625" style="888" customWidth="1"/>
    <col min="11722" max="11722" width="51.28515625" style="888" customWidth="1"/>
    <col min="11723" max="11757" width="15.5703125" style="888"/>
    <col min="11758" max="11758" width="51.28515625" style="888" customWidth="1"/>
    <col min="11759" max="11773" width="15.5703125" style="888"/>
    <col min="11774" max="11774" width="51.28515625" style="888" customWidth="1"/>
    <col min="11775" max="11808" width="15.5703125" style="888" customWidth="1"/>
    <col min="11809" max="11809" width="18.5703125" style="888" customWidth="1"/>
    <col min="11810" max="11813" width="15.5703125" style="888" customWidth="1"/>
    <col min="11814" max="11814" width="16.85546875" style="888" customWidth="1"/>
    <col min="11815" max="11818" width="15.5703125" style="888" customWidth="1"/>
    <col min="11819" max="11820" width="16.85546875" style="888" customWidth="1"/>
    <col min="11821" max="11822" width="15.5703125" style="888" customWidth="1"/>
    <col min="11823" max="11824" width="16" style="888" customWidth="1"/>
    <col min="11825" max="11844" width="9.140625" style="888" customWidth="1"/>
    <col min="11845" max="11845" width="45.7109375" style="888" customWidth="1"/>
    <col min="11846" max="11866" width="16.7109375" style="888" customWidth="1"/>
    <col min="11867" max="11867" width="16.85546875" style="888" customWidth="1"/>
    <col min="11868" max="11869" width="9.140625" style="888" customWidth="1"/>
    <col min="11870" max="11870" width="17.5703125" style="888" customWidth="1"/>
    <col min="11871" max="11871" width="16" style="888" customWidth="1"/>
    <col min="11872" max="11977" width="9.140625" style="888" customWidth="1"/>
    <col min="11978" max="11978" width="51.28515625" style="888" customWidth="1"/>
    <col min="11979" max="12013" width="15.5703125" style="888"/>
    <col min="12014" max="12014" width="51.28515625" style="888" customWidth="1"/>
    <col min="12015" max="12029" width="15.5703125" style="888"/>
    <col min="12030" max="12030" width="51.28515625" style="888" customWidth="1"/>
    <col min="12031" max="12064" width="15.5703125" style="888" customWidth="1"/>
    <col min="12065" max="12065" width="18.5703125" style="888" customWidth="1"/>
    <col min="12066" max="12069" width="15.5703125" style="888" customWidth="1"/>
    <col min="12070" max="12070" width="16.85546875" style="888" customWidth="1"/>
    <col min="12071" max="12074" width="15.5703125" style="888" customWidth="1"/>
    <col min="12075" max="12076" width="16.85546875" style="888" customWidth="1"/>
    <col min="12077" max="12078" width="15.5703125" style="888" customWidth="1"/>
    <col min="12079" max="12080" width="16" style="888" customWidth="1"/>
    <col min="12081" max="12100" width="9.140625" style="888" customWidth="1"/>
    <col min="12101" max="12101" width="45.7109375" style="888" customWidth="1"/>
    <col min="12102" max="12122" width="16.7109375" style="888" customWidth="1"/>
    <col min="12123" max="12123" width="16.85546875" style="888" customWidth="1"/>
    <col min="12124" max="12125" width="9.140625" style="888" customWidth="1"/>
    <col min="12126" max="12126" width="17.5703125" style="888" customWidth="1"/>
    <col min="12127" max="12127" width="16" style="888" customWidth="1"/>
    <col min="12128" max="12233" width="9.140625" style="888" customWidth="1"/>
    <col min="12234" max="12234" width="51.28515625" style="888" customWidth="1"/>
    <col min="12235" max="12269" width="15.5703125" style="888"/>
    <col min="12270" max="12270" width="51.28515625" style="888" customWidth="1"/>
    <col min="12271" max="12285" width="15.5703125" style="888"/>
    <col min="12286" max="12286" width="51.28515625" style="888" customWidth="1"/>
    <col min="12287" max="12320" width="15.5703125" style="888" customWidth="1"/>
    <col min="12321" max="12321" width="18.5703125" style="888" customWidth="1"/>
    <col min="12322" max="12325" width="15.5703125" style="888" customWidth="1"/>
    <col min="12326" max="12326" width="16.85546875" style="888" customWidth="1"/>
    <col min="12327" max="12330" width="15.5703125" style="888" customWidth="1"/>
    <col min="12331" max="12332" width="16.85546875" style="888" customWidth="1"/>
    <col min="12333" max="12334" width="15.5703125" style="888" customWidth="1"/>
    <col min="12335" max="12336" width="16" style="888" customWidth="1"/>
    <col min="12337" max="12356" width="9.140625" style="888" customWidth="1"/>
    <col min="12357" max="12357" width="45.7109375" style="888" customWidth="1"/>
    <col min="12358" max="12378" width="16.7109375" style="888" customWidth="1"/>
    <col min="12379" max="12379" width="16.85546875" style="888" customWidth="1"/>
    <col min="12380" max="12381" width="9.140625" style="888" customWidth="1"/>
    <col min="12382" max="12382" width="17.5703125" style="888" customWidth="1"/>
    <col min="12383" max="12383" width="16" style="888" customWidth="1"/>
    <col min="12384" max="12489" width="9.140625" style="888" customWidth="1"/>
    <col min="12490" max="12490" width="51.28515625" style="888" customWidth="1"/>
    <col min="12491" max="12525" width="15.5703125" style="888"/>
    <col min="12526" max="12526" width="51.28515625" style="888" customWidth="1"/>
    <col min="12527" max="12541" width="15.5703125" style="888"/>
    <col min="12542" max="12542" width="51.28515625" style="888" customWidth="1"/>
    <col min="12543" max="12576" width="15.5703125" style="888" customWidth="1"/>
    <col min="12577" max="12577" width="18.5703125" style="888" customWidth="1"/>
    <col min="12578" max="12581" width="15.5703125" style="888" customWidth="1"/>
    <col min="12582" max="12582" width="16.85546875" style="888" customWidth="1"/>
    <col min="12583" max="12586" width="15.5703125" style="888" customWidth="1"/>
    <col min="12587" max="12588" width="16.85546875" style="888" customWidth="1"/>
    <col min="12589" max="12590" width="15.5703125" style="888" customWidth="1"/>
    <col min="12591" max="12592" width="16" style="888" customWidth="1"/>
    <col min="12593" max="12612" width="9.140625" style="888" customWidth="1"/>
    <col min="12613" max="12613" width="45.7109375" style="888" customWidth="1"/>
    <col min="12614" max="12634" width="16.7109375" style="888" customWidth="1"/>
    <col min="12635" max="12635" width="16.85546875" style="888" customWidth="1"/>
    <col min="12636" max="12637" width="9.140625" style="888" customWidth="1"/>
    <col min="12638" max="12638" width="17.5703125" style="888" customWidth="1"/>
    <col min="12639" max="12639" width="16" style="888" customWidth="1"/>
    <col min="12640" max="12745" width="9.140625" style="888" customWidth="1"/>
    <col min="12746" max="12746" width="51.28515625" style="888" customWidth="1"/>
    <col min="12747" max="12781" width="15.5703125" style="888"/>
    <col min="12782" max="12782" width="51.28515625" style="888" customWidth="1"/>
    <col min="12783" max="12797" width="15.5703125" style="888"/>
    <col min="12798" max="12798" width="51.28515625" style="888" customWidth="1"/>
    <col min="12799" max="12832" width="15.5703125" style="888" customWidth="1"/>
    <col min="12833" max="12833" width="18.5703125" style="888" customWidth="1"/>
    <col min="12834" max="12837" width="15.5703125" style="888" customWidth="1"/>
    <col min="12838" max="12838" width="16.85546875" style="888" customWidth="1"/>
    <col min="12839" max="12842" width="15.5703125" style="888" customWidth="1"/>
    <col min="12843" max="12844" width="16.85546875" style="888" customWidth="1"/>
    <col min="12845" max="12846" width="15.5703125" style="888" customWidth="1"/>
    <col min="12847" max="12848" width="16" style="888" customWidth="1"/>
    <col min="12849" max="12868" width="9.140625" style="888" customWidth="1"/>
    <col min="12869" max="12869" width="45.7109375" style="888" customWidth="1"/>
    <col min="12870" max="12890" width="16.7109375" style="888" customWidth="1"/>
    <col min="12891" max="12891" width="16.85546875" style="888" customWidth="1"/>
    <col min="12892" max="12893" width="9.140625" style="888" customWidth="1"/>
    <col min="12894" max="12894" width="17.5703125" style="888" customWidth="1"/>
    <col min="12895" max="12895" width="16" style="888" customWidth="1"/>
    <col min="12896" max="13001" width="9.140625" style="888" customWidth="1"/>
    <col min="13002" max="13002" width="51.28515625" style="888" customWidth="1"/>
    <col min="13003" max="13037" width="15.5703125" style="888"/>
    <col min="13038" max="13038" width="51.28515625" style="888" customWidth="1"/>
    <col min="13039" max="13053" width="15.5703125" style="888"/>
    <col min="13054" max="13054" width="51.28515625" style="888" customWidth="1"/>
    <col min="13055" max="13088" width="15.5703125" style="888" customWidth="1"/>
    <col min="13089" max="13089" width="18.5703125" style="888" customWidth="1"/>
    <col min="13090" max="13093" width="15.5703125" style="888" customWidth="1"/>
    <col min="13094" max="13094" width="16.85546875" style="888" customWidth="1"/>
    <col min="13095" max="13098" width="15.5703125" style="888" customWidth="1"/>
    <col min="13099" max="13100" width="16.85546875" style="888" customWidth="1"/>
    <col min="13101" max="13102" width="15.5703125" style="888" customWidth="1"/>
    <col min="13103" max="13104" width="16" style="888" customWidth="1"/>
    <col min="13105" max="13124" width="9.140625" style="888" customWidth="1"/>
    <col min="13125" max="13125" width="45.7109375" style="888" customWidth="1"/>
    <col min="13126" max="13146" width="16.7109375" style="888" customWidth="1"/>
    <col min="13147" max="13147" width="16.85546875" style="888" customWidth="1"/>
    <col min="13148" max="13149" width="9.140625" style="888" customWidth="1"/>
    <col min="13150" max="13150" width="17.5703125" style="888" customWidth="1"/>
    <col min="13151" max="13151" width="16" style="888" customWidth="1"/>
    <col min="13152" max="13257" width="9.140625" style="888" customWidth="1"/>
    <col min="13258" max="13258" width="51.28515625" style="888" customWidth="1"/>
    <col min="13259" max="13293" width="15.5703125" style="888"/>
    <col min="13294" max="13294" width="51.28515625" style="888" customWidth="1"/>
    <col min="13295" max="13309" width="15.5703125" style="888"/>
    <col min="13310" max="13310" width="51.28515625" style="888" customWidth="1"/>
    <col min="13311" max="13344" width="15.5703125" style="888" customWidth="1"/>
    <col min="13345" max="13345" width="18.5703125" style="888" customWidth="1"/>
    <col min="13346" max="13349" width="15.5703125" style="888" customWidth="1"/>
    <col min="13350" max="13350" width="16.85546875" style="888" customWidth="1"/>
    <col min="13351" max="13354" width="15.5703125" style="888" customWidth="1"/>
    <col min="13355" max="13356" width="16.85546875" style="888" customWidth="1"/>
    <col min="13357" max="13358" width="15.5703125" style="888" customWidth="1"/>
    <col min="13359" max="13360" width="16" style="888" customWidth="1"/>
    <col min="13361" max="13380" width="9.140625" style="888" customWidth="1"/>
    <col min="13381" max="13381" width="45.7109375" style="888" customWidth="1"/>
    <col min="13382" max="13402" width="16.7109375" style="888" customWidth="1"/>
    <col min="13403" max="13403" width="16.85546875" style="888" customWidth="1"/>
    <col min="13404" max="13405" width="9.140625" style="888" customWidth="1"/>
    <col min="13406" max="13406" width="17.5703125" style="888" customWidth="1"/>
    <col min="13407" max="13407" width="16" style="888" customWidth="1"/>
    <col min="13408" max="13513" width="9.140625" style="888" customWidth="1"/>
    <col min="13514" max="13514" width="51.28515625" style="888" customWidth="1"/>
    <col min="13515" max="13549" width="15.5703125" style="888"/>
    <col min="13550" max="13550" width="51.28515625" style="888" customWidth="1"/>
    <col min="13551" max="13565" width="15.5703125" style="888"/>
    <col min="13566" max="13566" width="51.28515625" style="888" customWidth="1"/>
    <col min="13567" max="13600" width="15.5703125" style="888" customWidth="1"/>
    <col min="13601" max="13601" width="18.5703125" style="888" customWidth="1"/>
    <col min="13602" max="13605" width="15.5703125" style="888" customWidth="1"/>
    <col min="13606" max="13606" width="16.85546875" style="888" customWidth="1"/>
    <col min="13607" max="13610" width="15.5703125" style="888" customWidth="1"/>
    <col min="13611" max="13612" width="16.85546875" style="888" customWidth="1"/>
    <col min="13613" max="13614" width="15.5703125" style="888" customWidth="1"/>
    <col min="13615" max="13616" width="16" style="888" customWidth="1"/>
    <col min="13617" max="13636" width="9.140625" style="888" customWidth="1"/>
    <col min="13637" max="13637" width="45.7109375" style="888" customWidth="1"/>
    <col min="13638" max="13658" width="16.7109375" style="888" customWidth="1"/>
    <col min="13659" max="13659" width="16.85546875" style="888" customWidth="1"/>
    <col min="13660" max="13661" width="9.140625" style="888" customWidth="1"/>
    <col min="13662" max="13662" width="17.5703125" style="888" customWidth="1"/>
    <col min="13663" max="13663" width="16" style="888" customWidth="1"/>
    <col min="13664" max="13769" width="9.140625" style="888" customWidth="1"/>
    <col min="13770" max="13770" width="51.28515625" style="888" customWidth="1"/>
    <col min="13771" max="13805" width="15.5703125" style="888"/>
    <col min="13806" max="13806" width="51.28515625" style="888" customWidth="1"/>
    <col min="13807" max="13821" width="15.5703125" style="888"/>
    <col min="13822" max="13822" width="51.28515625" style="888" customWidth="1"/>
    <col min="13823" max="13856" width="15.5703125" style="888" customWidth="1"/>
    <col min="13857" max="13857" width="18.5703125" style="888" customWidth="1"/>
    <col min="13858" max="13861" width="15.5703125" style="888" customWidth="1"/>
    <col min="13862" max="13862" width="16.85546875" style="888" customWidth="1"/>
    <col min="13863" max="13866" width="15.5703125" style="888" customWidth="1"/>
    <col min="13867" max="13868" width="16.85546875" style="888" customWidth="1"/>
    <col min="13869" max="13870" width="15.5703125" style="888" customWidth="1"/>
    <col min="13871" max="13872" width="16" style="888" customWidth="1"/>
    <col min="13873" max="13892" width="9.140625" style="888" customWidth="1"/>
    <col min="13893" max="13893" width="45.7109375" style="888" customWidth="1"/>
    <col min="13894" max="13914" width="16.7109375" style="888" customWidth="1"/>
    <col min="13915" max="13915" width="16.85546875" style="888" customWidth="1"/>
    <col min="13916" max="13917" width="9.140625" style="888" customWidth="1"/>
    <col min="13918" max="13918" width="17.5703125" style="888" customWidth="1"/>
    <col min="13919" max="13919" width="16" style="888" customWidth="1"/>
    <col min="13920" max="14025" width="9.140625" style="888" customWidth="1"/>
    <col min="14026" max="14026" width="51.28515625" style="888" customWidth="1"/>
    <col min="14027" max="14061" width="15.5703125" style="888"/>
    <col min="14062" max="14062" width="51.28515625" style="888" customWidth="1"/>
    <col min="14063" max="14077" width="15.5703125" style="888"/>
    <col min="14078" max="14078" width="51.28515625" style="888" customWidth="1"/>
    <col min="14079" max="14112" width="15.5703125" style="888" customWidth="1"/>
    <col min="14113" max="14113" width="18.5703125" style="888" customWidth="1"/>
    <col min="14114" max="14117" width="15.5703125" style="888" customWidth="1"/>
    <col min="14118" max="14118" width="16.85546875" style="888" customWidth="1"/>
    <col min="14119" max="14122" width="15.5703125" style="888" customWidth="1"/>
    <col min="14123" max="14124" width="16.85546875" style="888" customWidth="1"/>
    <col min="14125" max="14126" width="15.5703125" style="888" customWidth="1"/>
    <col min="14127" max="14128" width="16" style="888" customWidth="1"/>
    <col min="14129" max="14148" width="9.140625" style="888" customWidth="1"/>
    <col min="14149" max="14149" width="45.7109375" style="888" customWidth="1"/>
    <col min="14150" max="14170" width="16.7109375" style="888" customWidth="1"/>
    <col min="14171" max="14171" width="16.85546875" style="888" customWidth="1"/>
    <col min="14172" max="14173" width="9.140625" style="888" customWidth="1"/>
    <col min="14174" max="14174" width="17.5703125" style="888" customWidth="1"/>
    <col min="14175" max="14175" width="16" style="888" customWidth="1"/>
    <col min="14176" max="14281" width="9.140625" style="888" customWidth="1"/>
    <col min="14282" max="14282" width="51.28515625" style="888" customWidth="1"/>
    <col min="14283" max="14317" width="15.5703125" style="888"/>
    <col min="14318" max="14318" width="51.28515625" style="888" customWidth="1"/>
    <col min="14319" max="14333" width="15.5703125" style="888"/>
    <col min="14334" max="14334" width="51.28515625" style="888" customWidth="1"/>
    <col min="14335" max="14368" width="15.5703125" style="888" customWidth="1"/>
    <col min="14369" max="14369" width="18.5703125" style="888" customWidth="1"/>
    <col min="14370" max="14373" width="15.5703125" style="888" customWidth="1"/>
    <col min="14374" max="14374" width="16.85546875" style="888" customWidth="1"/>
    <col min="14375" max="14378" width="15.5703125" style="888" customWidth="1"/>
    <col min="14379" max="14380" width="16.85546875" style="888" customWidth="1"/>
    <col min="14381" max="14382" width="15.5703125" style="888" customWidth="1"/>
    <col min="14383" max="14384" width="16" style="888" customWidth="1"/>
    <col min="14385" max="14404" width="9.140625" style="888" customWidth="1"/>
    <col min="14405" max="14405" width="45.7109375" style="888" customWidth="1"/>
    <col min="14406" max="14426" width="16.7109375" style="888" customWidth="1"/>
    <col min="14427" max="14427" width="16.85546875" style="888" customWidth="1"/>
    <col min="14428" max="14429" width="9.140625" style="888" customWidth="1"/>
    <col min="14430" max="14430" width="17.5703125" style="888" customWidth="1"/>
    <col min="14431" max="14431" width="16" style="888" customWidth="1"/>
    <col min="14432" max="14537" width="9.140625" style="888" customWidth="1"/>
    <col min="14538" max="14538" width="51.28515625" style="888" customWidth="1"/>
    <col min="14539" max="14573" width="15.5703125" style="888"/>
    <col min="14574" max="14574" width="51.28515625" style="888" customWidth="1"/>
    <col min="14575" max="14589" width="15.5703125" style="888"/>
    <col min="14590" max="14590" width="51.28515625" style="888" customWidth="1"/>
    <col min="14591" max="14624" width="15.5703125" style="888" customWidth="1"/>
    <col min="14625" max="14625" width="18.5703125" style="888" customWidth="1"/>
    <col min="14626" max="14629" width="15.5703125" style="888" customWidth="1"/>
    <col min="14630" max="14630" width="16.85546875" style="888" customWidth="1"/>
    <col min="14631" max="14634" width="15.5703125" style="888" customWidth="1"/>
    <col min="14635" max="14636" width="16.85546875" style="888" customWidth="1"/>
    <col min="14637" max="14638" width="15.5703125" style="888" customWidth="1"/>
    <col min="14639" max="14640" width="16" style="888" customWidth="1"/>
    <col min="14641" max="14660" width="9.140625" style="888" customWidth="1"/>
    <col min="14661" max="14661" width="45.7109375" style="888" customWidth="1"/>
    <col min="14662" max="14682" width="16.7109375" style="888" customWidth="1"/>
    <col min="14683" max="14683" width="16.85546875" style="888" customWidth="1"/>
    <col min="14684" max="14685" width="9.140625" style="888" customWidth="1"/>
    <col min="14686" max="14686" width="17.5703125" style="888" customWidth="1"/>
    <col min="14687" max="14687" width="16" style="888" customWidth="1"/>
    <col min="14688" max="14793" width="9.140625" style="888" customWidth="1"/>
    <col min="14794" max="14794" width="51.28515625" style="888" customWidth="1"/>
    <col min="14795" max="14829" width="15.5703125" style="888"/>
    <col min="14830" max="14830" width="51.28515625" style="888" customWidth="1"/>
    <col min="14831" max="14845" width="15.5703125" style="888"/>
    <col min="14846" max="14846" width="51.28515625" style="888" customWidth="1"/>
    <col min="14847" max="14880" width="15.5703125" style="888" customWidth="1"/>
    <col min="14881" max="14881" width="18.5703125" style="888" customWidth="1"/>
    <col min="14882" max="14885" width="15.5703125" style="888" customWidth="1"/>
    <col min="14886" max="14886" width="16.85546875" style="888" customWidth="1"/>
    <col min="14887" max="14890" width="15.5703125" style="888" customWidth="1"/>
    <col min="14891" max="14892" width="16.85546875" style="888" customWidth="1"/>
    <col min="14893" max="14894" width="15.5703125" style="888" customWidth="1"/>
    <col min="14895" max="14896" width="16" style="888" customWidth="1"/>
    <col min="14897" max="14916" width="9.140625" style="888" customWidth="1"/>
    <col min="14917" max="14917" width="45.7109375" style="888" customWidth="1"/>
    <col min="14918" max="14938" width="16.7109375" style="888" customWidth="1"/>
    <col min="14939" max="14939" width="16.85546875" style="888" customWidth="1"/>
    <col min="14940" max="14941" width="9.140625" style="888" customWidth="1"/>
    <col min="14942" max="14942" width="17.5703125" style="888" customWidth="1"/>
    <col min="14943" max="14943" width="16" style="888" customWidth="1"/>
    <col min="14944" max="15049" width="9.140625" style="888" customWidth="1"/>
    <col min="15050" max="15050" width="51.28515625" style="888" customWidth="1"/>
    <col min="15051" max="15085" width="15.5703125" style="888"/>
    <col min="15086" max="15086" width="51.28515625" style="888" customWidth="1"/>
    <col min="15087" max="15101" width="15.5703125" style="888"/>
    <col min="15102" max="15102" width="51.28515625" style="888" customWidth="1"/>
    <col min="15103" max="15136" width="15.5703125" style="888" customWidth="1"/>
    <col min="15137" max="15137" width="18.5703125" style="888" customWidth="1"/>
    <col min="15138" max="15141" width="15.5703125" style="888" customWidth="1"/>
    <col min="15142" max="15142" width="16.85546875" style="888" customWidth="1"/>
    <col min="15143" max="15146" width="15.5703125" style="888" customWidth="1"/>
    <col min="15147" max="15148" width="16.85546875" style="888" customWidth="1"/>
    <col min="15149" max="15150" width="15.5703125" style="888" customWidth="1"/>
    <col min="15151" max="15152" width="16" style="888" customWidth="1"/>
    <col min="15153" max="15172" width="9.140625" style="888" customWidth="1"/>
    <col min="15173" max="15173" width="45.7109375" style="888" customWidth="1"/>
    <col min="15174" max="15194" width="16.7109375" style="888" customWidth="1"/>
    <col min="15195" max="15195" width="16.85546875" style="888" customWidth="1"/>
    <col min="15196" max="15197" width="9.140625" style="888" customWidth="1"/>
    <col min="15198" max="15198" width="17.5703125" style="888" customWidth="1"/>
    <col min="15199" max="15199" width="16" style="888" customWidth="1"/>
    <col min="15200" max="15305" width="9.140625" style="888" customWidth="1"/>
    <col min="15306" max="15306" width="51.28515625" style="888" customWidth="1"/>
    <col min="15307" max="15341" width="15.5703125" style="888"/>
    <col min="15342" max="15342" width="51.28515625" style="888" customWidth="1"/>
    <col min="15343" max="15357" width="15.5703125" style="888"/>
    <col min="15358" max="15358" width="51.28515625" style="888" customWidth="1"/>
    <col min="15359" max="15392" width="15.5703125" style="888" customWidth="1"/>
    <col min="15393" max="15393" width="18.5703125" style="888" customWidth="1"/>
    <col min="15394" max="15397" width="15.5703125" style="888" customWidth="1"/>
    <col min="15398" max="15398" width="16.85546875" style="888" customWidth="1"/>
    <col min="15399" max="15402" width="15.5703125" style="888" customWidth="1"/>
    <col min="15403" max="15404" width="16.85546875" style="888" customWidth="1"/>
    <col min="15405" max="15406" width="15.5703125" style="888" customWidth="1"/>
    <col min="15407" max="15408" width="16" style="888" customWidth="1"/>
    <col min="15409" max="15428" width="9.140625" style="888" customWidth="1"/>
    <col min="15429" max="15429" width="45.7109375" style="888" customWidth="1"/>
    <col min="15430" max="15450" width="16.7109375" style="888" customWidth="1"/>
    <col min="15451" max="15451" width="16.85546875" style="888" customWidth="1"/>
    <col min="15452" max="15453" width="9.140625" style="888" customWidth="1"/>
    <col min="15454" max="15454" width="17.5703125" style="888" customWidth="1"/>
    <col min="15455" max="15455" width="16" style="888" customWidth="1"/>
    <col min="15456" max="15561" width="9.140625" style="888" customWidth="1"/>
    <col min="15562" max="15562" width="51.28515625" style="888" customWidth="1"/>
    <col min="15563" max="15597" width="15.5703125" style="888"/>
    <col min="15598" max="15598" width="51.28515625" style="888" customWidth="1"/>
    <col min="15599" max="15613" width="15.5703125" style="888"/>
    <col min="15614" max="15614" width="51.28515625" style="888" customWidth="1"/>
    <col min="15615" max="15648" width="15.5703125" style="888" customWidth="1"/>
    <col min="15649" max="15649" width="18.5703125" style="888" customWidth="1"/>
    <col min="15650" max="15653" width="15.5703125" style="888" customWidth="1"/>
    <col min="15654" max="15654" width="16.85546875" style="888" customWidth="1"/>
    <col min="15655" max="15658" width="15.5703125" style="888" customWidth="1"/>
    <col min="15659" max="15660" width="16.85546875" style="888" customWidth="1"/>
    <col min="15661" max="15662" width="15.5703125" style="888" customWidth="1"/>
    <col min="15663" max="15664" width="16" style="888" customWidth="1"/>
    <col min="15665" max="15684" width="9.140625" style="888" customWidth="1"/>
    <col min="15685" max="15685" width="45.7109375" style="888" customWidth="1"/>
    <col min="15686" max="15706" width="16.7109375" style="888" customWidth="1"/>
    <col min="15707" max="15707" width="16.85546875" style="888" customWidth="1"/>
    <col min="15708" max="15709" width="9.140625" style="888" customWidth="1"/>
    <col min="15710" max="15710" width="17.5703125" style="888" customWidth="1"/>
    <col min="15711" max="15711" width="16" style="888" customWidth="1"/>
    <col min="15712" max="15817" width="9.140625" style="888" customWidth="1"/>
    <col min="15818" max="15818" width="51.28515625" style="888" customWidth="1"/>
    <col min="15819" max="15853" width="15.5703125" style="888"/>
    <col min="15854" max="15854" width="51.28515625" style="888" customWidth="1"/>
    <col min="15855" max="15869" width="15.5703125" style="888"/>
    <col min="15870" max="15870" width="51.28515625" style="888" customWidth="1"/>
    <col min="15871" max="15904" width="15.5703125" style="888" customWidth="1"/>
    <col min="15905" max="15905" width="18.5703125" style="888" customWidth="1"/>
    <col min="15906" max="15909" width="15.5703125" style="888" customWidth="1"/>
    <col min="15910" max="15910" width="16.85546875" style="888" customWidth="1"/>
    <col min="15911" max="15914" width="15.5703125" style="888" customWidth="1"/>
    <col min="15915" max="15916" width="16.85546875" style="888" customWidth="1"/>
    <col min="15917" max="15918" width="15.5703125" style="888" customWidth="1"/>
    <col min="15919" max="15920" width="16" style="888" customWidth="1"/>
    <col min="15921" max="15940" width="9.140625" style="888" customWidth="1"/>
    <col min="15941" max="15941" width="45.7109375" style="888" customWidth="1"/>
    <col min="15942" max="15962" width="16.7109375" style="888" customWidth="1"/>
    <col min="15963" max="15963" width="16.85546875" style="888" customWidth="1"/>
    <col min="15964" max="15965" width="9.140625" style="888" customWidth="1"/>
    <col min="15966" max="15966" width="17.5703125" style="888" customWidth="1"/>
    <col min="15967" max="15967" width="16" style="888" customWidth="1"/>
    <col min="15968" max="16073" width="9.140625" style="888" customWidth="1"/>
    <col min="16074" max="16074" width="51.28515625" style="888" customWidth="1"/>
    <col min="16075" max="16109" width="15.5703125" style="888"/>
    <col min="16110" max="16110" width="51.28515625" style="888" customWidth="1"/>
    <col min="16111" max="16125" width="15.5703125" style="888"/>
    <col min="16126" max="16126" width="51.28515625" style="888" customWidth="1"/>
    <col min="16127" max="16160" width="15.5703125" style="888" customWidth="1"/>
    <col min="16161" max="16161" width="18.5703125" style="888" customWidth="1"/>
    <col min="16162" max="16165" width="15.5703125" style="888" customWidth="1"/>
    <col min="16166" max="16166" width="16.85546875" style="888" customWidth="1"/>
    <col min="16167" max="16170" width="15.5703125" style="888" customWidth="1"/>
    <col min="16171" max="16172" width="16.85546875" style="888" customWidth="1"/>
    <col min="16173" max="16174" width="15.5703125" style="888" customWidth="1"/>
    <col min="16175" max="16176" width="16" style="888" customWidth="1"/>
    <col min="16177" max="16196" width="9.140625" style="888" customWidth="1"/>
    <col min="16197" max="16197" width="45.7109375" style="888" customWidth="1"/>
    <col min="16198" max="16218" width="16.7109375" style="888" customWidth="1"/>
    <col min="16219" max="16219" width="16.85546875" style="888" customWidth="1"/>
    <col min="16220" max="16221" width="9.140625" style="888" customWidth="1"/>
    <col min="16222" max="16222" width="17.5703125" style="888" customWidth="1"/>
    <col min="16223" max="16223" width="16" style="888" customWidth="1"/>
    <col min="16224" max="16329" width="9.140625" style="888" customWidth="1"/>
    <col min="16330" max="16330" width="51.28515625" style="888" customWidth="1"/>
    <col min="16331" max="16365" width="15.5703125" style="888"/>
    <col min="16366" max="16366" width="51.28515625" style="888" customWidth="1"/>
    <col min="16367" max="16384" width="15.5703125" style="888"/>
  </cols>
  <sheetData>
    <row r="1" spans="1:57" ht="25.5">
      <c r="A1" s="2059" t="s">
        <v>313</v>
      </c>
    </row>
    <row r="2" spans="1:57" s="2273" customFormat="1" ht="40.5" customHeight="1" thickBot="1">
      <c r="A2" s="2272" t="s">
        <v>1295</v>
      </c>
    </row>
    <row r="3" spans="1:57" s="2277" customFormat="1" ht="20.25" customHeight="1" thickBot="1">
      <c r="A3" s="2274" t="s">
        <v>1296</v>
      </c>
      <c r="B3" s="2275" t="s">
        <v>1297</v>
      </c>
      <c r="C3" s="2276" t="s">
        <v>1298</v>
      </c>
      <c r="D3" s="2276" t="s">
        <v>1299</v>
      </c>
      <c r="E3" s="2276" t="s">
        <v>1300</v>
      </c>
      <c r="F3" s="2276" t="s">
        <v>1301</v>
      </c>
      <c r="G3" s="2276" t="s">
        <v>1302</v>
      </c>
      <c r="H3" s="2276" t="s">
        <v>1303</v>
      </c>
      <c r="I3" s="2276" t="s">
        <v>1304</v>
      </c>
      <c r="J3" s="2276" t="s">
        <v>1305</v>
      </c>
      <c r="K3" s="2276" t="s">
        <v>1306</v>
      </c>
      <c r="L3" s="2276" t="s">
        <v>1307</v>
      </c>
      <c r="M3" s="2276" t="s">
        <v>1308</v>
      </c>
      <c r="N3" s="2276" t="s">
        <v>1309</v>
      </c>
      <c r="O3" s="2276" t="s">
        <v>1310</v>
      </c>
      <c r="P3" s="2276" t="s">
        <v>1311</v>
      </c>
      <c r="Q3" s="2276" t="s">
        <v>1312</v>
      </c>
      <c r="R3" s="2276" t="s">
        <v>1313</v>
      </c>
      <c r="S3" s="2276" t="s">
        <v>1314</v>
      </c>
      <c r="T3" s="2276" t="s">
        <v>1315</v>
      </c>
      <c r="U3" s="2276" t="s">
        <v>1316</v>
      </c>
      <c r="V3" s="2276" t="s">
        <v>1317</v>
      </c>
      <c r="W3" s="2276" t="s">
        <v>1318</v>
      </c>
      <c r="X3" s="2276" t="s">
        <v>1319</v>
      </c>
      <c r="Y3" s="2276" t="s">
        <v>1320</v>
      </c>
      <c r="Z3" s="2276" t="s">
        <v>1321</v>
      </c>
      <c r="AA3" s="2276" t="s">
        <v>1322</v>
      </c>
      <c r="AB3" s="2276" t="s">
        <v>1323</v>
      </c>
      <c r="AC3" s="2276" t="s">
        <v>1324</v>
      </c>
      <c r="AD3" s="2276" t="s">
        <v>1325</v>
      </c>
      <c r="AE3" s="2276" t="s">
        <v>1326</v>
      </c>
      <c r="AF3" s="2276" t="s">
        <v>1327</v>
      </c>
      <c r="AG3" s="2276" t="s">
        <v>1328</v>
      </c>
      <c r="AH3" s="2276" t="s">
        <v>1329</v>
      </c>
      <c r="AI3" s="2276" t="s">
        <v>1330</v>
      </c>
      <c r="AJ3" s="2276" t="s">
        <v>1331</v>
      </c>
      <c r="AK3" s="2276" t="s">
        <v>1332</v>
      </c>
      <c r="AL3" s="2276" t="s">
        <v>1333</v>
      </c>
      <c r="AM3" s="2276" t="s">
        <v>1334</v>
      </c>
      <c r="AN3" s="2276" t="s">
        <v>1335</v>
      </c>
      <c r="AO3" s="2276" t="s">
        <v>1336</v>
      </c>
      <c r="AP3" s="2276" t="s">
        <v>1337</v>
      </c>
      <c r="AQ3" s="2276" t="s">
        <v>1338</v>
      </c>
      <c r="AR3" s="2276" t="s">
        <v>1339</v>
      </c>
      <c r="AS3" s="2276" t="s">
        <v>1340</v>
      </c>
      <c r="AT3" s="2276" t="s">
        <v>1341</v>
      </c>
      <c r="AU3" s="2276" t="s">
        <v>1342</v>
      </c>
      <c r="AV3" s="2276" t="s">
        <v>1343</v>
      </c>
      <c r="AW3" s="2276" t="s">
        <v>1344</v>
      </c>
    </row>
    <row r="4" spans="1:57" s="2282" customFormat="1" ht="15.75" customHeight="1">
      <c r="A4" s="3374" t="s">
        <v>2517</v>
      </c>
      <c r="B4" s="2279">
        <v>2594759.8643887825</v>
      </c>
      <c r="C4" s="2280">
        <v>2873377.5676302873</v>
      </c>
      <c r="D4" s="2280">
        <v>4000028.6401259801</v>
      </c>
      <c r="E4" s="2280">
        <v>3580726.7278425982</v>
      </c>
      <c r="F4" s="2280">
        <v>13048892.799987648</v>
      </c>
      <c r="G4" s="2280">
        <v>2768465.722174353</v>
      </c>
      <c r="H4" s="2280">
        <v>3000700.3969051926</v>
      </c>
      <c r="I4" s="2280">
        <v>4283257.9221202508</v>
      </c>
      <c r="J4" s="2280">
        <v>3985401.7964854324</v>
      </c>
      <c r="K4" s="2280">
        <v>14037825.837685226</v>
      </c>
      <c r="L4" s="2280">
        <v>3107507.7960303784</v>
      </c>
      <c r="M4" s="2280">
        <v>3309863.6335788434</v>
      </c>
      <c r="N4" s="2280">
        <v>4676895.9766910197</v>
      </c>
      <c r="O4" s="2280">
        <v>4721730.1056758175</v>
      </c>
      <c r="P4" s="2280">
        <v>15815997.511976058</v>
      </c>
      <c r="Q4" s="2280">
        <v>3286113.308153552</v>
      </c>
      <c r="R4" s="2280">
        <v>3511130.8416151963</v>
      </c>
      <c r="S4" s="2280">
        <v>4992204.6937770713</v>
      </c>
      <c r="T4" s="2280">
        <v>5027104.1685865596</v>
      </c>
      <c r="U4" s="2280">
        <v>16816553.012132376</v>
      </c>
      <c r="V4" s="2280">
        <v>3479964.4604017278</v>
      </c>
      <c r="W4" s="2280">
        <v>3745274.7729031486</v>
      </c>
      <c r="X4" s="2280">
        <v>5450751.0516044367</v>
      </c>
      <c r="Y4" s="2280">
        <v>5342622.5877364026</v>
      </c>
      <c r="Z4" s="2280">
        <v>18018612.872645713</v>
      </c>
      <c r="AA4" s="2280">
        <v>3738860.2193404739</v>
      </c>
      <c r="AB4" s="2280">
        <v>4088642.5328631592</v>
      </c>
      <c r="AC4" s="2280">
        <v>5959467.917454239</v>
      </c>
      <c r="AD4" s="2280">
        <v>5849998.3735022563</v>
      </c>
      <c r="AE4" s="2280">
        <v>19636969.043160126</v>
      </c>
      <c r="AF4" s="2280">
        <v>4267891.0597776063</v>
      </c>
      <c r="AG4" s="2280">
        <v>4629859.1211924041</v>
      </c>
      <c r="AH4" s="2280">
        <v>6398462.723956597</v>
      </c>
      <c r="AI4" s="2280">
        <v>6227299.5937306816</v>
      </c>
      <c r="AJ4" s="2280">
        <v>21523512.498657286</v>
      </c>
      <c r="AK4" s="2280">
        <v>4686221.5263077635</v>
      </c>
      <c r="AL4" s="2280">
        <v>5210147.047938168</v>
      </c>
      <c r="AM4" s="2280">
        <v>7198210.1360479305</v>
      </c>
      <c r="AN4" s="2280">
        <v>6857975.4930617567</v>
      </c>
      <c r="AO4" s="2280">
        <v>23952554.203355622</v>
      </c>
      <c r="AP4" s="2280">
        <v>4957858.2977602594</v>
      </c>
      <c r="AQ4" s="2280">
        <v>5764580.8468061173</v>
      </c>
      <c r="AR4" s="2280">
        <v>8516631.9158067908</v>
      </c>
      <c r="AS4" s="2280">
        <v>8132224.6971452627</v>
      </c>
      <c r="AT4" s="2280">
        <v>27371295.757518433</v>
      </c>
      <c r="AU4" s="2280">
        <v>6077201.9447666882</v>
      </c>
      <c r="AV4" s="2280">
        <v>6788601.6600000001</v>
      </c>
      <c r="AW4" s="2280">
        <v>9783542.8800000008</v>
      </c>
      <c r="AX4" s="2281"/>
      <c r="AZ4" s="2281"/>
      <c r="BA4" s="2281"/>
      <c r="BB4" s="2281"/>
      <c r="BC4" s="2281"/>
      <c r="BD4" s="2281"/>
    </row>
    <row r="5" spans="1:57" ht="15.75" customHeight="1">
      <c r="A5" s="3373" t="s">
        <v>2518</v>
      </c>
      <c r="B5" s="2284">
        <v>2262178.08498313</v>
      </c>
      <c r="C5" s="2285">
        <v>2561460.0538645401</v>
      </c>
      <c r="D5" s="2285">
        <v>3660097.2260672171</v>
      </c>
      <c r="E5" s="2285">
        <v>3200161.005085113</v>
      </c>
      <c r="F5" s="2285">
        <v>11683896.369999999</v>
      </c>
      <c r="G5" s="2285">
        <v>2389946.1110574696</v>
      </c>
      <c r="H5" s="2285">
        <v>2610176.5100844912</v>
      </c>
      <c r="I5" s="2285">
        <v>3925045.6530481819</v>
      </c>
      <c r="J5" s="2285">
        <v>3559680.9167731577</v>
      </c>
      <c r="K5" s="2285">
        <v>12484849.1909633</v>
      </c>
      <c r="L5" s="2285">
        <v>2688310.8157381159</v>
      </c>
      <c r="M5" s="2285">
        <v>2901387.1532357279</v>
      </c>
      <c r="N5" s="2285">
        <v>4259362.9030699311</v>
      </c>
      <c r="O5" s="2285">
        <v>4222174.5971592255</v>
      </c>
      <c r="P5" s="2285">
        <v>14071235.469202999</v>
      </c>
      <c r="Q5" s="2285">
        <v>2815222.2983634798</v>
      </c>
      <c r="R5" s="2285">
        <v>3049063.1386439502</v>
      </c>
      <c r="S5" s="2285">
        <v>4528683.1036455501</v>
      </c>
      <c r="T5" s="2285">
        <v>4469356.3317180201</v>
      </c>
      <c r="U5" s="2285">
        <v>14862324.872370999</v>
      </c>
      <c r="V5" s="2285">
        <v>2950435.1731857792</v>
      </c>
      <c r="W5" s="2285">
        <v>3223236.228380614</v>
      </c>
      <c r="X5" s="2285">
        <v>4926152.5927938577</v>
      </c>
      <c r="Y5" s="2285">
        <v>4712746.6060480103</v>
      </c>
      <c r="Z5" s="2285">
        <v>15812570.600408262</v>
      </c>
      <c r="AA5" s="2285">
        <v>3141324.5804974632</v>
      </c>
      <c r="AB5" s="2285">
        <v>3511300.3671391406</v>
      </c>
      <c r="AC5" s="2285">
        <v>5383132.6425441829</v>
      </c>
      <c r="AD5" s="2285">
        <v>5154215.4532744745</v>
      </c>
      <c r="AE5" s="2285">
        <v>17189973.043455262</v>
      </c>
      <c r="AF5" s="2285">
        <v>3583980.1730421921</v>
      </c>
      <c r="AG5" s="2285">
        <v>4017083.559107529</v>
      </c>
      <c r="AH5" s="2285">
        <v>5801028.1296285177</v>
      </c>
      <c r="AI5" s="2285">
        <v>5480989.6372464597</v>
      </c>
      <c r="AJ5" s="2285">
        <v>18883081.499024697</v>
      </c>
      <c r="AK5" s="2285">
        <v>3969515.2608288992</v>
      </c>
      <c r="AL5" s="2285">
        <v>4530128.4330697423</v>
      </c>
      <c r="AM5" s="2285">
        <v>6536584.7788939355</v>
      </c>
      <c r="AN5" s="2285">
        <v>6059876.7814427782</v>
      </c>
      <c r="AO5" s="2285">
        <v>21096105.254235357</v>
      </c>
      <c r="AP5" s="2285">
        <v>4201158.9399249759</v>
      </c>
      <c r="AQ5" s="2285">
        <v>5040537.3966826499</v>
      </c>
      <c r="AR5" s="2285">
        <v>7761398.0463111708</v>
      </c>
      <c r="AS5" s="2285">
        <v>7204703.5514916508</v>
      </c>
      <c r="AT5" s="2285">
        <v>24207797.934410449</v>
      </c>
      <c r="AU5" s="2285">
        <v>5174393.3349283459</v>
      </c>
      <c r="AV5" s="2285">
        <v>5947453.5700000003</v>
      </c>
      <c r="AW5" s="2285">
        <v>8963201.8900000006</v>
      </c>
      <c r="AX5" s="2281"/>
      <c r="AZ5" s="2281"/>
      <c r="BA5" s="2282"/>
      <c r="BB5" s="2281"/>
      <c r="BC5" s="2281"/>
      <c r="BD5" s="2281"/>
      <c r="BE5" s="2282"/>
    </row>
    <row r="6" spans="1:57" ht="15.75" customHeight="1">
      <c r="A6" s="3375" t="s">
        <v>2519</v>
      </c>
      <c r="B6" s="2284">
        <v>237297.50991917684</v>
      </c>
      <c r="C6" s="2285">
        <v>216103.69715101353</v>
      </c>
      <c r="D6" s="2285">
        <v>247970.42956409958</v>
      </c>
      <c r="E6" s="2285">
        <v>278192.41590582608</v>
      </c>
      <c r="F6" s="2285">
        <v>979564.05254011601</v>
      </c>
      <c r="G6" s="2285">
        <v>270206.85584794567</v>
      </c>
      <c r="H6" s="2285">
        <v>278130.48131346668</v>
      </c>
      <c r="I6" s="2285">
        <v>257178.66168686879</v>
      </c>
      <c r="J6" s="2285">
        <v>310085.91572482348</v>
      </c>
      <c r="K6" s="2285">
        <v>1115601.9145731046</v>
      </c>
      <c r="L6" s="2285">
        <v>298223.76608892932</v>
      </c>
      <c r="M6" s="2285">
        <v>284662.24144134147</v>
      </c>
      <c r="N6" s="2285">
        <v>304191.42742039351</v>
      </c>
      <c r="O6" s="2285">
        <v>364853.91766933905</v>
      </c>
      <c r="P6" s="2285">
        <v>1251931.3526200035</v>
      </c>
      <c r="Q6" s="2285">
        <v>334454.45518009557</v>
      </c>
      <c r="R6" s="2285">
        <v>321465.66403466114</v>
      </c>
      <c r="S6" s="2285">
        <v>337663.26617092907</v>
      </c>
      <c r="T6" s="2285">
        <v>405901.34254734998</v>
      </c>
      <c r="U6" s="2285">
        <v>1399484.7279330357</v>
      </c>
      <c r="V6" s="2285">
        <v>375065.10812710435</v>
      </c>
      <c r="W6" s="2285">
        <v>361153.76884713612</v>
      </c>
      <c r="X6" s="2285">
        <v>379386.96047955379</v>
      </c>
      <c r="Y6" s="2285">
        <v>457446.7488520483</v>
      </c>
      <c r="Z6" s="2285">
        <v>1573052.5863058425</v>
      </c>
      <c r="AA6" s="2285">
        <v>420993.05970186944</v>
      </c>
      <c r="AB6" s="2285">
        <v>400924.9078828101</v>
      </c>
      <c r="AC6" s="2285">
        <v>418847.85008707974</v>
      </c>
      <c r="AD6" s="2285">
        <v>507259.22376690235</v>
      </c>
      <c r="AE6" s="2285">
        <v>1748025.0414386615</v>
      </c>
      <c r="AF6" s="2285">
        <v>464969.1074338677</v>
      </c>
      <c r="AG6" s="2285">
        <v>437827.8722090309</v>
      </c>
      <c r="AH6" s="2285">
        <v>433401.3881091309</v>
      </c>
      <c r="AI6" s="2285">
        <v>539584.9866901635</v>
      </c>
      <c r="AJ6" s="2285">
        <v>1875783.3544421932</v>
      </c>
      <c r="AK6" s="2285">
        <v>487870.92041557771</v>
      </c>
      <c r="AL6" s="2285">
        <v>474213.64313724468</v>
      </c>
      <c r="AM6" s="2285">
        <v>465642.40926531272</v>
      </c>
      <c r="AN6" s="2285">
        <v>546720.78319848457</v>
      </c>
      <c r="AO6" s="2285">
        <v>1974447.75601662</v>
      </c>
      <c r="AP6" s="2285">
        <v>479988.0021126481</v>
      </c>
      <c r="AQ6" s="2285">
        <v>481746.01168137492</v>
      </c>
      <c r="AR6" s="2285">
        <v>495605.98061264755</v>
      </c>
      <c r="AS6" s="2285">
        <v>591262.16157758492</v>
      </c>
      <c r="AT6" s="2285">
        <v>2048602.1559842557</v>
      </c>
      <c r="AU6" s="2285">
        <v>514932.00920524896</v>
      </c>
      <c r="AV6" s="2285">
        <v>500680.74</v>
      </c>
      <c r="AW6" s="2285">
        <v>497422.38</v>
      </c>
      <c r="AX6" s="2281"/>
      <c r="AZ6" s="2281"/>
      <c r="BA6" s="2282"/>
      <c r="BB6" s="2281"/>
      <c r="BC6" s="2281"/>
      <c r="BD6" s="2281"/>
      <c r="BE6" s="2282"/>
    </row>
    <row r="7" spans="1:57" ht="15.75" customHeight="1">
      <c r="A7" s="3375" t="s">
        <v>2520</v>
      </c>
      <c r="B7" s="2284">
        <v>30420.966488845341</v>
      </c>
      <c r="C7" s="2285">
        <v>34382.27258948618</v>
      </c>
      <c r="D7" s="2285">
        <v>33750.811829930324</v>
      </c>
      <c r="E7" s="2285">
        <v>37166.851039270528</v>
      </c>
      <c r="F7" s="2285">
        <v>135720.90194753237</v>
      </c>
      <c r="G7" s="2285">
        <v>32302.81254440932</v>
      </c>
      <c r="H7" s="2285">
        <v>40386.839774819127</v>
      </c>
      <c r="I7" s="2285">
        <v>37897.558856045478</v>
      </c>
      <c r="J7" s="2285">
        <v>42458.099682747015</v>
      </c>
      <c r="K7" s="2285">
        <v>153045.31085802094</v>
      </c>
      <c r="L7" s="2285">
        <v>38367.070591276803</v>
      </c>
      <c r="M7" s="2285">
        <v>42733.140116518414</v>
      </c>
      <c r="N7" s="2285">
        <v>41480.153835713973</v>
      </c>
      <c r="O7" s="2285">
        <v>47579.29760284815</v>
      </c>
      <c r="P7" s="2285">
        <v>170159.66214635735</v>
      </c>
      <c r="Q7" s="2285">
        <v>41800.109770937212</v>
      </c>
      <c r="R7" s="2285">
        <v>47550.556773663528</v>
      </c>
      <c r="S7" s="2285">
        <v>45665.858715598639</v>
      </c>
      <c r="T7" s="2285">
        <v>52933.657785310323</v>
      </c>
      <c r="U7" s="2285">
        <v>187950.18304550971</v>
      </c>
      <c r="V7" s="2285">
        <v>46245.350804549482</v>
      </c>
      <c r="W7" s="2285">
        <v>52523.33160270151</v>
      </c>
      <c r="X7" s="2285">
        <v>49973.1346880649</v>
      </c>
      <c r="Y7" s="2285">
        <v>58997.76177946369</v>
      </c>
      <c r="Z7" s="2285">
        <v>207739.57887477957</v>
      </c>
      <c r="AA7" s="2285">
        <v>51584.656137620019</v>
      </c>
      <c r="AB7" s="2285">
        <v>56572.97787696329</v>
      </c>
      <c r="AC7" s="2285">
        <v>52315.730412828962</v>
      </c>
      <c r="AD7" s="2285">
        <v>62353.383485385311</v>
      </c>
      <c r="AE7" s="2285">
        <v>222826.74791279758</v>
      </c>
      <c r="AF7" s="2285">
        <v>53486.948756139485</v>
      </c>
      <c r="AG7" s="2285">
        <v>59790.6849018871</v>
      </c>
      <c r="AH7" s="2285">
        <v>54677.387372121026</v>
      </c>
      <c r="AI7" s="2285">
        <v>68299.963384107483</v>
      </c>
      <c r="AJ7" s="2285">
        <v>236254.9844142551</v>
      </c>
      <c r="AK7" s="2285">
        <v>58244.179981109708</v>
      </c>
      <c r="AL7" s="2285">
        <v>66980.173677175495</v>
      </c>
      <c r="AM7" s="2285">
        <v>60618.560641572614</v>
      </c>
      <c r="AN7" s="2285">
        <v>71366.540892685793</v>
      </c>
      <c r="AO7" s="2285">
        <v>257209.4551925436</v>
      </c>
      <c r="AP7" s="2285">
        <v>60024.069791924339</v>
      </c>
      <c r="AQ7" s="2285">
        <v>70007.686742332269</v>
      </c>
      <c r="AR7" s="2285">
        <v>65263.977453763684</v>
      </c>
      <c r="AS7" s="2285">
        <v>77494.902832301523</v>
      </c>
      <c r="AT7" s="2285">
        <v>272790.63682032184</v>
      </c>
      <c r="AU7" s="2285">
        <v>65980.46654758857</v>
      </c>
      <c r="AV7" s="2285">
        <v>77863.37</v>
      </c>
      <c r="AW7" s="2285">
        <v>66570.45</v>
      </c>
      <c r="AX7" s="2281"/>
      <c r="AZ7" s="2281"/>
      <c r="BA7" s="2282"/>
      <c r="BB7" s="2281"/>
      <c r="BC7" s="2281"/>
      <c r="BD7" s="2281"/>
      <c r="BE7" s="2282"/>
    </row>
    <row r="8" spans="1:57" ht="15.75" customHeight="1">
      <c r="A8" s="3375" t="s">
        <v>2521</v>
      </c>
      <c r="B8" s="2284">
        <v>64863.302997630955</v>
      </c>
      <c r="C8" s="2285">
        <v>61431.544025247465</v>
      </c>
      <c r="D8" s="2285">
        <v>58210.172664733313</v>
      </c>
      <c r="E8" s="2285">
        <v>65206.45581238834</v>
      </c>
      <c r="F8" s="2285">
        <v>249711.47550000006</v>
      </c>
      <c r="G8" s="2285">
        <v>76009.942724528053</v>
      </c>
      <c r="H8" s="2285">
        <v>72006.565732415358</v>
      </c>
      <c r="I8" s="2285">
        <v>63136.048529154592</v>
      </c>
      <c r="J8" s="2285">
        <v>73176.864304703879</v>
      </c>
      <c r="K8" s="2285">
        <v>284329.4212908019</v>
      </c>
      <c r="L8" s="2285">
        <v>82606.143612056287</v>
      </c>
      <c r="M8" s="2285">
        <v>81081.098785255745</v>
      </c>
      <c r="N8" s="2285">
        <v>71861.492364980571</v>
      </c>
      <c r="O8" s="2285">
        <v>87122.29324440482</v>
      </c>
      <c r="P8" s="2285">
        <v>322671.02800669742</v>
      </c>
      <c r="Q8" s="2285">
        <v>94636.444839039672</v>
      </c>
      <c r="R8" s="2285">
        <v>93051.482162921253</v>
      </c>
      <c r="S8" s="2285">
        <v>80192.465244993698</v>
      </c>
      <c r="T8" s="2285">
        <v>98912.83653587864</v>
      </c>
      <c r="U8" s="2285">
        <v>366793.22878283326</v>
      </c>
      <c r="V8" s="2285">
        <v>108218.82828429487</v>
      </c>
      <c r="W8" s="2285">
        <v>108361.44407269706</v>
      </c>
      <c r="X8" s="2285">
        <v>95238.363642960103</v>
      </c>
      <c r="Y8" s="2285">
        <v>113431.47105688008</v>
      </c>
      <c r="Z8" s="2285">
        <v>425250.10705683212</v>
      </c>
      <c r="AA8" s="2285">
        <v>124957.92300352162</v>
      </c>
      <c r="AB8" s="2285">
        <v>119844.27996424503</v>
      </c>
      <c r="AC8" s="2285">
        <v>105171.69441014709</v>
      </c>
      <c r="AD8" s="2285">
        <v>126170.31297549422</v>
      </c>
      <c r="AE8" s="2285">
        <v>476144.21035340789</v>
      </c>
      <c r="AF8" s="2285">
        <v>165454.83054540725</v>
      </c>
      <c r="AG8" s="2285">
        <v>115157.00497395691</v>
      </c>
      <c r="AH8" s="2285">
        <v>109355.81884682772</v>
      </c>
      <c r="AI8" s="2285">
        <v>138425.00640995067</v>
      </c>
      <c r="AJ8" s="2285">
        <v>528392.6607761425</v>
      </c>
      <c r="AK8" s="2285">
        <v>170591.16508217732</v>
      </c>
      <c r="AL8" s="2285">
        <v>138824.79805400537</v>
      </c>
      <c r="AM8" s="2285">
        <v>135364.3872471097</v>
      </c>
      <c r="AN8" s="2285">
        <v>180011.38752780869</v>
      </c>
      <c r="AO8" s="2285">
        <v>624791.73791110108</v>
      </c>
      <c r="AP8" s="2285">
        <v>216687.28593071047</v>
      </c>
      <c r="AQ8" s="2285">
        <v>172289.75169976053</v>
      </c>
      <c r="AR8" s="2285">
        <v>194363.91142920981</v>
      </c>
      <c r="AS8" s="2285">
        <v>258764.08124372488</v>
      </c>
      <c r="AT8" s="2285">
        <v>842105.03030340571</v>
      </c>
      <c r="AU8" s="2285">
        <v>321896.1340855044</v>
      </c>
      <c r="AV8" s="2285">
        <v>262603.99</v>
      </c>
      <c r="AW8" s="2285">
        <v>256348.16</v>
      </c>
      <c r="AX8" s="2281"/>
      <c r="AZ8" s="2281"/>
      <c r="BA8" s="2282"/>
      <c r="BB8" s="2281"/>
      <c r="BC8" s="2281"/>
      <c r="BD8" s="2281"/>
      <c r="BE8" s="2282"/>
    </row>
    <row r="9" spans="1:57" s="2282" customFormat="1" ht="15.75" customHeight="1">
      <c r="A9" s="3376" t="s">
        <v>2522</v>
      </c>
      <c r="B9" s="2279">
        <v>3284290.8650471843</v>
      </c>
      <c r="C9" s="2279">
        <v>3314212.8850145079</v>
      </c>
      <c r="D9" s="2279">
        <v>3422531.013207118</v>
      </c>
      <c r="E9" s="2279">
        <v>3805399.1356534739</v>
      </c>
      <c r="F9" s="2279">
        <v>13826433.898922283</v>
      </c>
      <c r="G9" s="2279">
        <v>4437657.0712005859</v>
      </c>
      <c r="H9" s="2279">
        <v>4455240.8629859434</v>
      </c>
      <c r="I9" s="2279">
        <v>4373707.182937379</v>
      </c>
      <c r="J9" s="2279">
        <v>4586508.8728674892</v>
      </c>
      <c r="K9" s="2279">
        <v>17853113.989991397</v>
      </c>
      <c r="L9" s="2279">
        <v>5009251.6827732725</v>
      </c>
      <c r="M9" s="2279">
        <v>4806505.3354205135</v>
      </c>
      <c r="N9" s="2279">
        <v>5172063.9209354743</v>
      </c>
      <c r="O9" s="2279">
        <v>4599900.3820864409</v>
      </c>
      <c r="P9" s="2279">
        <v>19587721.321215697</v>
      </c>
      <c r="Q9" s="2279">
        <v>5285800.5560971946</v>
      </c>
      <c r="R9" s="2279">
        <v>5007033.197868227</v>
      </c>
      <c r="S9" s="2279">
        <v>5352699.7919098474</v>
      </c>
      <c r="T9" s="2279">
        <v>5208311.7803368289</v>
      </c>
      <c r="U9" s="2279">
        <v>20853845.326212101</v>
      </c>
      <c r="V9" s="2279">
        <v>5657615.3117275545</v>
      </c>
      <c r="W9" s="2279">
        <v>5777521.8599361219</v>
      </c>
      <c r="X9" s="2279">
        <v>5464577.013504508</v>
      </c>
      <c r="Y9" s="2279">
        <v>5313291.5088094603</v>
      </c>
      <c r="Z9" s="2279">
        <v>22213005.693977647</v>
      </c>
      <c r="AA9" s="2279">
        <v>4575754.4504367113</v>
      </c>
      <c r="AB9" s="2279">
        <v>4999550.6184662646</v>
      </c>
      <c r="AC9" s="2279">
        <v>4832377.1989589967</v>
      </c>
      <c r="AD9" s="2279">
        <v>4780894.3904232206</v>
      </c>
      <c r="AE9" s="2279">
        <v>19188576.658285193</v>
      </c>
      <c r="AF9" s="2279">
        <v>3968690.434511384</v>
      </c>
      <c r="AG9" s="2279">
        <v>4233407.9594176682</v>
      </c>
      <c r="AH9" s="2279">
        <v>4866470.1386937937</v>
      </c>
      <c r="AI9" s="2279">
        <v>5572597.3054648582</v>
      </c>
      <c r="AJ9" s="2279">
        <v>18641165.838087704</v>
      </c>
      <c r="AK9" s="2279">
        <v>5767039.8677534498</v>
      </c>
      <c r="AL9" s="2279">
        <v>6284630.4826242672</v>
      </c>
      <c r="AM9" s="2279">
        <v>6852060.49257401</v>
      </c>
      <c r="AN9" s="2279">
        <v>6736171.4281466529</v>
      </c>
      <c r="AO9" s="2279">
        <v>25639902.271098375</v>
      </c>
      <c r="AP9" s="2279">
        <v>7877599.9928888353</v>
      </c>
      <c r="AQ9" s="2279">
        <v>8661571.2502006274</v>
      </c>
      <c r="AR9" s="2279">
        <v>8560736.6243826598</v>
      </c>
      <c r="AS9" s="2279">
        <v>8118421.7867746837</v>
      </c>
      <c r="AT9" s="2279">
        <v>33218329.654246803</v>
      </c>
      <c r="AU9" s="2279">
        <v>8916938.0128724389</v>
      </c>
      <c r="AV9" s="2279">
        <v>9946136.9700000007</v>
      </c>
      <c r="AW9" s="2279">
        <v>10830869.310000001</v>
      </c>
      <c r="AX9" s="2281"/>
      <c r="AZ9" s="2281"/>
      <c r="BB9" s="2281"/>
      <c r="BC9" s="2281"/>
      <c r="BD9" s="2281"/>
    </row>
    <row r="10" spans="1:57" ht="15.75" customHeight="1">
      <c r="A10" s="3377" t="s">
        <v>2523</v>
      </c>
      <c r="B10" s="2284">
        <v>1952213.0757472923</v>
      </c>
      <c r="C10" s="2284">
        <v>1993683.3700909317</v>
      </c>
      <c r="D10" s="2284">
        <v>2104918.1235224288</v>
      </c>
      <c r="E10" s="2284">
        <v>2403739.626372973</v>
      </c>
      <c r="F10" s="2284">
        <v>8454554.1957336254</v>
      </c>
      <c r="G10" s="2284">
        <v>2899235.6069615553</v>
      </c>
      <c r="H10" s="2284">
        <v>2842967.3090914977</v>
      </c>
      <c r="I10" s="2284">
        <v>2681997.6917724097</v>
      </c>
      <c r="J10" s="2284">
        <v>2674777.0645443662</v>
      </c>
      <c r="K10" s="2284">
        <v>11098977.672369827</v>
      </c>
      <c r="L10" s="2284">
        <v>3036490.8489358299</v>
      </c>
      <c r="M10" s="2284">
        <v>2732269.61435341</v>
      </c>
      <c r="N10" s="2284">
        <v>3100994.1503048385</v>
      </c>
      <c r="O10" s="2284">
        <v>2516768.0592168951</v>
      </c>
      <c r="P10" s="2284">
        <v>11386522.672810974</v>
      </c>
      <c r="Q10" s="2284">
        <v>2776831.4554551537</v>
      </c>
      <c r="R10" s="2284">
        <v>2346272.3077764236</v>
      </c>
      <c r="S10" s="2284">
        <v>2756998.8841184103</v>
      </c>
      <c r="T10" s="2284">
        <v>2500868.9859031122</v>
      </c>
      <c r="U10" s="2284">
        <v>10380971.633253099</v>
      </c>
      <c r="V10" s="2284">
        <v>2636133.8095828015</v>
      </c>
      <c r="W10" s="2284">
        <v>2656629.3631380163</v>
      </c>
      <c r="X10" s="2284">
        <v>2352354.307191405</v>
      </c>
      <c r="Y10" s="2284">
        <v>2071643.3317411337</v>
      </c>
      <c r="Z10" s="2284">
        <v>9716760.8116533589</v>
      </c>
      <c r="AA10" s="2284">
        <v>1418292.8774857162</v>
      </c>
      <c r="AB10" s="2284">
        <v>1771881.0464061981</v>
      </c>
      <c r="AC10" s="2284">
        <v>1565850.8392721193</v>
      </c>
      <c r="AD10" s="2284">
        <v>1343984.0475807525</v>
      </c>
      <c r="AE10" s="2284">
        <v>6100008.8107447857</v>
      </c>
      <c r="AF10" s="2284">
        <v>894875.81650505215</v>
      </c>
      <c r="AG10" s="2284">
        <v>986631.22809647629</v>
      </c>
      <c r="AH10" s="2284">
        <v>1633051.613165098</v>
      </c>
      <c r="AI10" s="2284">
        <v>1954986.5248271681</v>
      </c>
      <c r="AJ10" s="2284">
        <v>5469545.1825937955</v>
      </c>
      <c r="AK10" s="2284">
        <v>2153730.6712287567</v>
      </c>
      <c r="AL10" s="2284">
        <v>2455642.6357000349</v>
      </c>
      <c r="AM10" s="2284">
        <v>3214624.1121192798</v>
      </c>
      <c r="AN10" s="2284">
        <v>2657975.0823858771</v>
      </c>
      <c r="AO10" s="2284">
        <v>10481972.501433946</v>
      </c>
      <c r="AP10" s="2284">
        <v>3937558.7466862812</v>
      </c>
      <c r="AQ10" s="2284">
        <v>3781731.2298833383</v>
      </c>
      <c r="AR10" s="2284">
        <v>3521380.5957246949</v>
      </c>
      <c r="AS10" s="2284">
        <v>2407993.9013081868</v>
      </c>
      <c r="AT10" s="2284">
        <v>13648664.473602502</v>
      </c>
      <c r="AU10" s="2284">
        <v>3176732.3031666158</v>
      </c>
      <c r="AV10" s="2284">
        <v>3145659.9499999997</v>
      </c>
      <c r="AW10" s="2284">
        <v>3732094.9899999998</v>
      </c>
      <c r="AX10" s="2281"/>
      <c r="AZ10" s="2281"/>
      <c r="BA10" s="2282"/>
      <c r="BB10" s="2281"/>
      <c r="BC10" s="2281"/>
      <c r="BD10" s="2281"/>
      <c r="BE10" s="2282"/>
    </row>
    <row r="11" spans="1:57" ht="15.75" customHeight="1">
      <c r="A11" s="3378" t="s">
        <v>2524</v>
      </c>
      <c r="B11" s="2284">
        <v>1937631.7697026792</v>
      </c>
      <c r="C11" s="2285">
        <v>1983894.9685183235</v>
      </c>
      <c r="D11" s="2285">
        <v>2092028.9718011669</v>
      </c>
      <c r="E11" s="2285">
        <v>2389120.6901653679</v>
      </c>
      <c r="F11" s="2285">
        <v>8402676.4001875371</v>
      </c>
      <c r="G11" s="2285">
        <v>2882729.60743252</v>
      </c>
      <c r="H11" s="2285">
        <v>2830853.8790643108</v>
      </c>
      <c r="I11" s="2285">
        <v>2667517.2256313078</v>
      </c>
      <c r="J11" s="2285">
        <v>2658307.6248782519</v>
      </c>
      <c r="K11" s="2285">
        <v>11039408.33700639</v>
      </c>
      <c r="L11" s="2285">
        <v>3018571.0651592654</v>
      </c>
      <c r="M11" s="2285">
        <v>2717007.1331393425</v>
      </c>
      <c r="N11" s="2285">
        <v>3083257.1285760631</v>
      </c>
      <c r="O11" s="2285">
        <v>2496197.9519099286</v>
      </c>
      <c r="P11" s="2285">
        <v>11315033.278784599</v>
      </c>
      <c r="Q11" s="2285">
        <v>2756313.2642587465</v>
      </c>
      <c r="R11" s="2285">
        <v>2327587.2529479973</v>
      </c>
      <c r="S11" s="2285">
        <v>2736082.041900258</v>
      </c>
      <c r="T11" s="2285">
        <v>2476344.6398261054</v>
      </c>
      <c r="U11" s="2285">
        <v>10296327.198933108</v>
      </c>
      <c r="V11" s="2285">
        <v>2612066.2085691765</v>
      </c>
      <c r="W11" s="2285">
        <v>2633328.6085798079</v>
      </c>
      <c r="X11" s="2285">
        <v>2328257.7914481526</v>
      </c>
      <c r="Y11" s="2285">
        <v>2042836.9065928934</v>
      </c>
      <c r="Z11" s="2285">
        <v>9616489.5151900314</v>
      </c>
      <c r="AA11" s="2285">
        <v>1391091.7406378323</v>
      </c>
      <c r="AB11" s="2285">
        <v>1746400.5739557687</v>
      </c>
      <c r="AC11" s="2285">
        <v>1539681.3913237371</v>
      </c>
      <c r="AD11" s="2285">
        <v>1313243.3516387362</v>
      </c>
      <c r="AE11" s="2285">
        <v>5990417.0575560741</v>
      </c>
      <c r="AF11" s="2285">
        <v>887489.92699807719</v>
      </c>
      <c r="AG11" s="2285">
        <v>959563.14493626799</v>
      </c>
      <c r="AH11" s="2285">
        <v>1602716.1850891556</v>
      </c>
      <c r="AI11" s="2285">
        <v>1917553.425134016</v>
      </c>
      <c r="AJ11" s="2285">
        <v>5367322.6821575165</v>
      </c>
      <c r="AK11" s="2285">
        <v>2141964.1435427843</v>
      </c>
      <c r="AL11" s="2285">
        <v>2420354.4248687392</v>
      </c>
      <c r="AM11" s="2285">
        <v>3176458.0002020099</v>
      </c>
      <c r="AN11" s="2285">
        <v>2617169.5673025702</v>
      </c>
      <c r="AO11" s="2285">
        <v>10355946.135916103</v>
      </c>
      <c r="AP11" s="2285">
        <v>3921287.2373156832</v>
      </c>
      <c r="AQ11" s="2285">
        <v>3728989.913018439</v>
      </c>
      <c r="AR11" s="2285">
        <v>3452485.7477144497</v>
      </c>
      <c r="AS11" s="2285">
        <v>2321111.0796447303</v>
      </c>
      <c r="AT11" s="2285">
        <v>13423873.977693303</v>
      </c>
      <c r="AU11" s="2285">
        <v>3148350.0021293615</v>
      </c>
      <c r="AV11" s="2285">
        <v>3059667.28</v>
      </c>
      <c r="AW11" s="2285">
        <v>3624334.4</v>
      </c>
      <c r="AX11" s="2281"/>
      <c r="AZ11" s="2281"/>
      <c r="BA11" s="2282"/>
      <c r="BB11" s="2281"/>
      <c r="BC11" s="2281"/>
      <c r="BD11" s="2281"/>
      <c r="BE11" s="2282"/>
    </row>
    <row r="12" spans="1:57" ht="15" customHeight="1">
      <c r="A12" s="3378" t="s">
        <v>2525</v>
      </c>
      <c r="B12" s="2284">
        <v>1112.3513746139324</v>
      </c>
      <c r="C12" s="2285">
        <v>861.30543579457776</v>
      </c>
      <c r="D12" s="2285">
        <v>400.53817989395225</v>
      </c>
      <c r="E12" s="2285">
        <v>844.03584951757375</v>
      </c>
      <c r="F12" s="2285">
        <v>3218.2308398200362</v>
      </c>
      <c r="G12" s="2285">
        <v>1301.6235952700049</v>
      </c>
      <c r="H12" s="2285">
        <v>1061.6989912767835</v>
      </c>
      <c r="I12" s="2285">
        <v>487.31220283105381</v>
      </c>
      <c r="J12" s="2285">
        <v>1033.7454064471251</v>
      </c>
      <c r="K12" s="2285">
        <v>3884.3801958249669</v>
      </c>
      <c r="L12" s="2285">
        <v>1447.5755219649725</v>
      </c>
      <c r="M12" s="2285">
        <v>1333.6192204468587</v>
      </c>
      <c r="N12" s="2285">
        <v>577.33258421740265</v>
      </c>
      <c r="O12" s="2285">
        <v>1241.0172625878363</v>
      </c>
      <c r="P12" s="2285">
        <v>4599.5445892170701</v>
      </c>
      <c r="Q12" s="2285">
        <v>1730.0023615720677</v>
      </c>
      <c r="R12" s="2285">
        <v>1640.0416201998014</v>
      </c>
      <c r="S12" s="2285">
        <v>683.65228865904157</v>
      </c>
      <c r="T12" s="2285">
        <v>1481.6344597916275</v>
      </c>
      <c r="U12" s="2285">
        <v>5535.3307302225376</v>
      </c>
      <c r="V12" s="2285">
        <v>2062.7598388088832</v>
      </c>
      <c r="W12" s="2285">
        <v>2066.0711877527406</v>
      </c>
      <c r="X12" s="2285">
        <v>874.18459225008269</v>
      </c>
      <c r="Y12" s="2285">
        <v>1924.3370769993426</v>
      </c>
      <c r="Z12" s="2285">
        <v>6927.3526958110488</v>
      </c>
      <c r="AA12" s="2285">
        <v>2438.9309729274901</v>
      </c>
      <c r="AB12" s="2285">
        <v>2440.3448656020796</v>
      </c>
      <c r="AC12" s="2285">
        <v>966.93840509235065</v>
      </c>
      <c r="AD12" s="2285">
        <v>2137.1886235250558</v>
      </c>
      <c r="AE12" s="2285">
        <v>7983.402867146976</v>
      </c>
      <c r="AF12" s="2285">
        <v>2611.1446778133181</v>
      </c>
      <c r="AG12" s="2285">
        <v>2466.2377139612772</v>
      </c>
      <c r="AH12" s="2285">
        <v>977.19793432883159</v>
      </c>
      <c r="AI12" s="2285">
        <v>2439.7470441104756</v>
      </c>
      <c r="AJ12" s="2285">
        <v>8494.3273702139031</v>
      </c>
      <c r="AK12" s="2285">
        <v>3114.7004912842108</v>
      </c>
      <c r="AL12" s="2285">
        <v>3003.2170853401667</v>
      </c>
      <c r="AM12" s="2285">
        <v>666.51472978308129</v>
      </c>
      <c r="AN12" s="2285">
        <v>2650.7948905082094</v>
      </c>
      <c r="AO12" s="2285">
        <v>9435.2271969156682</v>
      </c>
      <c r="AP12" s="2285">
        <v>3277.2812888286762</v>
      </c>
      <c r="AQ12" s="2285">
        <v>3199.7761195439748</v>
      </c>
      <c r="AR12" s="2285">
        <v>779.7006713903121</v>
      </c>
      <c r="AS12" s="2285">
        <v>2525.3443290769387</v>
      </c>
      <c r="AT12" s="2285">
        <v>9782.1024088399026</v>
      </c>
      <c r="AU12" s="2285">
        <v>5157.0304359497313</v>
      </c>
      <c r="AV12" s="2285">
        <v>4119.97</v>
      </c>
      <c r="AW12" s="2285">
        <v>1120.29</v>
      </c>
      <c r="AX12" s="2281"/>
      <c r="AZ12" s="2281"/>
      <c r="BA12" s="2282"/>
      <c r="BB12" s="2281"/>
      <c r="BC12" s="2281"/>
      <c r="BD12" s="2281"/>
      <c r="BE12" s="2282"/>
    </row>
    <row r="13" spans="1:57" ht="15.75" customHeight="1">
      <c r="A13" s="3378" t="s">
        <v>2526</v>
      </c>
      <c r="B13" s="2284">
        <v>814.47509669772865</v>
      </c>
      <c r="C13" s="2285">
        <v>664.27173852358567</v>
      </c>
      <c r="D13" s="2285">
        <v>547.1212503353504</v>
      </c>
      <c r="E13" s="2285">
        <v>328.97520933771114</v>
      </c>
      <c r="F13" s="2285">
        <v>2354.843294894376</v>
      </c>
      <c r="G13" s="2285">
        <v>903.24642242764469</v>
      </c>
      <c r="H13" s="2285">
        <v>817.30155194175461</v>
      </c>
      <c r="I13" s="2285">
        <v>621.64277455825527</v>
      </c>
      <c r="J13" s="2285">
        <v>371.54557707278968</v>
      </c>
      <c r="K13" s="2285">
        <v>2713.736326000444</v>
      </c>
      <c r="L13" s="2285">
        <v>925.7231137949401</v>
      </c>
      <c r="M13" s="2285">
        <v>923.65788084152189</v>
      </c>
      <c r="N13" s="2285">
        <v>657.48639497778777</v>
      </c>
      <c r="O13" s="2285">
        <v>397.18215027598575</v>
      </c>
      <c r="P13" s="2285">
        <v>2904.0495398902358</v>
      </c>
      <c r="Q13" s="2285">
        <v>1028.3154903001453</v>
      </c>
      <c r="R13" s="2285">
        <v>1115.1494040821424</v>
      </c>
      <c r="S13" s="2285">
        <v>751.7810585015369</v>
      </c>
      <c r="T13" s="2285">
        <v>454.73320768213227</v>
      </c>
      <c r="U13" s="2285">
        <v>3349.9791605659566</v>
      </c>
      <c r="V13" s="2285">
        <v>1164.4805029375332</v>
      </c>
      <c r="W13" s="2285">
        <v>1396.5518942004899</v>
      </c>
      <c r="X13" s="2285">
        <v>941.98925345316832</v>
      </c>
      <c r="Y13" s="2285">
        <v>576.40167062230296</v>
      </c>
      <c r="Z13" s="2285">
        <v>4079.4233212134941</v>
      </c>
      <c r="AA13" s="2285">
        <v>1303.3397672345118</v>
      </c>
      <c r="AB13" s="2285">
        <v>1513.7205964120051</v>
      </c>
      <c r="AC13" s="2285">
        <v>1022.1190041611105</v>
      </c>
      <c r="AD13" s="2285">
        <v>622.33676287015828</v>
      </c>
      <c r="AE13" s="2285">
        <v>4461.5161306777854</v>
      </c>
      <c r="AF13" s="2285">
        <v>2120.4366536919747</v>
      </c>
      <c r="AG13" s="2285">
        <v>1652.1002480889313</v>
      </c>
      <c r="AH13" s="2285">
        <v>1196.9955004020442</v>
      </c>
      <c r="AI13" s="2285">
        <v>773.20101462101343</v>
      </c>
      <c r="AJ13" s="2285">
        <v>5742.7334168039633</v>
      </c>
      <c r="AK13" s="2285">
        <v>3490.3129137954065</v>
      </c>
      <c r="AL13" s="2285">
        <v>1896.6653962491901</v>
      </c>
      <c r="AM13" s="2285">
        <v>1469.2603526603104</v>
      </c>
      <c r="AN13" s="2285">
        <v>1076.9571209611022</v>
      </c>
      <c r="AO13" s="2285">
        <v>7933.1957836660094</v>
      </c>
      <c r="AP13" s="2285">
        <v>5230.868350624256</v>
      </c>
      <c r="AQ13" s="2285">
        <v>2256.5376867675632</v>
      </c>
      <c r="AR13" s="2285">
        <v>2047.2357055394918</v>
      </c>
      <c r="AS13" s="2285">
        <v>1369.3772963652734</v>
      </c>
      <c r="AT13" s="2285">
        <v>10904.019039296585</v>
      </c>
      <c r="AU13" s="2285">
        <v>4794.3457241398173</v>
      </c>
      <c r="AV13" s="2285">
        <v>2597.7600000000002</v>
      </c>
      <c r="AW13" s="2285">
        <v>2231.5100000000002</v>
      </c>
      <c r="AX13" s="2281"/>
      <c r="AZ13" s="2281"/>
      <c r="BA13" s="2282"/>
      <c r="BB13" s="2281"/>
      <c r="BC13" s="2281"/>
      <c r="BD13" s="2281"/>
      <c r="BE13" s="2282"/>
    </row>
    <row r="14" spans="1:57" ht="15.75" customHeight="1">
      <c r="A14" s="3378" t="s">
        <v>2527</v>
      </c>
      <c r="B14" s="2284">
        <v>12654.479573301414</v>
      </c>
      <c r="C14" s="2285">
        <v>8262.8243982898603</v>
      </c>
      <c r="D14" s="2285">
        <v>11941.492291032573</v>
      </c>
      <c r="E14" s="2285">
        <v>13445.925148749531</v>
      </c>
      <c r="F14" s="2285">
        <v>46304.721411373379</v>
      </c>
      <c r="G14" s="2285">
        <v>14301.129511337911</v>
      </c>
      <c r="H14" s="2285">
        <v>10234.429483968408</v>
      </c>
      <c r="I14" s="2285">
        <v>13371.511163712252</v>
      </c>
      <c r="J14" s="2285">
        <v>15064.148682594354</v>
      </c>
      <c r="K14" s="2285">
        <v>52971.218841612921</v>
      </c>
      <c r="L14" s="2285">
        <v>15546.485140804625</v>
      </c>
      <c r="M14" s="2285">
        <v>13005.204112778674</v>
      </c>
      <c r="N14" s="2285">
        <v>16502.20274958048</v>
      </c>
      <c r="O14" s="2285">
        <v>18931.907894102831</v>
      </c>
      <c r="P14" s="2285">
        <v>63985.79989726661</v>
      </c>
      <c r="Q14" s="2285">
        <v>17759.873344535026</v>
      </c>
      <c r="R14" s="2285">
        <v>15929.863804144596</v>
      </c>
      <c r="S14" s="2285">
        <v>19481.408870991709</v>
      </c>
      <c r="T14" s="2285">
        <v>22587.978409532745</v>
      </c>
      <c r="U14" s="2285">
        <v>75759.124429204079</v>
      </c>
      <c r="V14" s="2285">
        <v>20840.36067187865</v>
      </c>
      <c r="W14" s="2285">
        <v>19838.131476255159</v>
      </c>
      <c r="X14" s="2285">
        <v>22280.341897548922</v>
      </c>
      <c r="Y14" s="2285">
        <v>26305.686400618724</v>
      </c>
      <c r="Z14" s="2285">
        <v>89264.520446301452</v>
      </c>
      <c r="AA14" s="2285">
        <v>23458.866107721977</v>
      </c>
      <c r="AB14" s="2285">
        <v>21526.406988415332</v>
      </c>
      <c r="AC14" s="2285">
        <v>24180.390539128883</v>
      </c>
      <c r="AD14" s="2285">
        <v>27981.170555621233</v>
      </c>
      <c r="AE14" s="2285">
        <v>97146.834190887428</v>
      </c>
      <c r="AF14" s="2285">
        <v>2654.3081754697432</v>
      </c>
      <c r="AG14" s="2285">
        <v>22949.745198158071</v>
      </c>
      <c r="AH14" s="2285">
        <v>28161.234641211671</v>
      </c>
      <c r="AI14" s="2285">
        <v>34220.151634420727</v>
      </c>
      <c r="AJ14" s="2285">
        <v>87985.439649260225</v>
      </c>
      <c r="AK14" s="2285">
        <v>5161.5142808928094</v>
      </c>
      <c r="AL14" s="2285">
        <v>30388.32834970604</v>
      </c>
      <c r="AM14" s="2285">
        <v>36030.336834826303</v>
      </c>
      <c r="AN14" s="2285">
        <v>37077.763071837697</v>
      </c>
      <c r="AO14" s="2285">
        <v>108657.94253726283</v>
      </c>
      <c r="AP14" s="2285">
        <v>7763.3597311450085</v>
      </c>
      <c r="AQ14" s="2285">
        <v>47285.003058587834</v>
      </c>
      <c r="AR14" s="2285">
        <v>66067.911633315671</v>
      </c>
      <c r="AS14" s="2285">
        <v>82988.100038014367</v>
      </c>
      <c r="AT14" s="2285">
        <v>204104.37446106289</v>
      </c>
      <c r="AU14" s="2285">
        <v>18430.924877164933</v>
      </c>
      <c r="AV14" s="2285">
        <v>79274.94</v>
      </c>
      <c r="AW14" s="2285">
        <v>104408.79</v>
      </c>
      <c r="AX14" s="2281"/>
      <c r="AZ14" s="2281"/>
      <c r="BA14" s="2282"/>
      <c r="BB14" s="2281"/>
      <c r="BC14" s="2281"/>
      <c r="BD14" s="2281"/>
      <c r="BE14" s="2282"/>
    </row>
    <row r="15" spans="1:57" ht="15.75" customHeight="1">
      <c r="A15" s="3376" t="s">
        <v>2528</v>
      </c>
      <c r="B15" s="2284">
        <v>875408.17055381171</v>
      </c>
      <c r="C15" s="2285">
        <v>880636.78366162337</v>
      </c>
      <c r="D15" s="2285">
        <v>892146.45308960555</v>
      </c>
      <c r="E15" s="2285">
        <v>930450.31070416386</v>
      </c>
      <c r="F15" s="2285">
        <v>3578641.7180092046</v>
      </c>
      <c r="G15" s="2285">
        <v>1020306.0809578758</v>
      </c>
      <c r="H15" s="2285">
        <v>1106825.9475144814</v>
      </c>
      <c r="I15" s="2285">
        <v>1177458.1208913908</v>
      </c>
      <c r="J15" s="2285">
        <v>1222854.9094657067</v>
      </c>
      <c r="K15" s="2285">
        <v>4527445.0588294547</v>
      </c>
      <c r="L15" s="2285">
        <v>1368914.0348003658</v>
      </c>
      <c r="M15" s="2285">
        <v>1361341.0782192063</v>
      </c>
      <c r="N15" s="2285">
        <v>1460303.5850754837</v>
      </c>
      <c r="O15" s="2285">
        <v>1398262.9957409201</v>
      </c>
      <c r="P15" s="2285">
        <v>5588821.6938359737</v>
      </c>
      <c r="Q15" s="2285">
        <v>1761411.0191616104</v>
      </c>
      <c r="R15" s="2285">
        <v>1775973.9642590575</v>
      </c>
      <c r="S15" s="2285">
        <v>1844653.7552230419</v>
      </c>
      <c r="T15" s="2285">
        <v>1851283.7457730866</v>
      </c>
      <c r="U15" s="2285">
        <v>7233322.4844167968</v>
      </c>
      <c r="V15" s="2285">
        <v>2114527.4408771158</v>
      </c>
      <c r="W15" s="2285">
        <v>2122922.9754768303</v>
      </c>
      <c r="X15" s="2285">
        <v>2242770.1372153135</v>
      </c>
      <c r="Y15" s="2285">
        <v>2205209.4721956099</v>
      </c>
      <c r="Z15" s="2285">
        <v>8685430.0257648695</v>
      </c>
      <c r="AA15" s="2285">
        <v>2140886.8086879374</v>
      </c>
      <c r="AB15" s="2285">
        <v>2124509.6658272943</v>
      </c>
      <c r="AC15" s="2285">
        <v>2350341.74295865</v>
      </c>
      <c r="AD15" s="2285">
        <v>2358034.9359041923</v>
      </c>
      <c r="AE15" s="2285">
        <v>8973773.1533780731</v>
      </c>
      <c r="AF15" s="2285">
        <v>2077044.0742189121</v>
      </c>
      <c r="AG15" s="2285">
        <v>2102864.4991842406</v>
      </c>
      <c r="AH15" s="2285">
        <v>2281441.1793604204</v>
      </c>
      <c r="AI15" s="2285">
        <v>2441886.5311824996</v>
      </c>
      <c r="AJ15" s="2285">
        <v>8903236.2839460727</v>
      </c>
      <c r="AK15" s="2285">
        <v>2422504.7204716522</v>
      </c>
      <c r="AL15" s="2285">
        <v>2438589.0109260455</v>
      </c>
      <c r="AM15" s="2285">
        <v>2516862.3082482489</v>
      </c>
      <c r="AN15" s="2285">
        <v>2666528.9092635443</v>
      </c>
      <c r="AO15" s="2285">
        <v>10044484.948909489</v>
      </c>
      <c r="AP15" s="2285">
        <v>2638822.6499098879</v>
      </c>
      <c r="AQ15" s="2285">
        <v>2914506.102203541</v>
      </c>
      <c r="AR15" s="2285">
        <v>3340582.5189438611</v>
      </c>
      <c r="AS15" s="2285">
        <v>3561616.6342128101</v>
      </c>
      <c r="AT15" s="2285">
        <v>12455527.905270098</v>
      </c>
      <c r="AU15" s="2285">
        <v>3600595.9925486711</v>
      </c>
      <c r="AV15" s="2285">
        <v>4015809.43</v>
      </c>
      <c r="AW15" s="2285">
        <v>4666587.41</v>
      </c>
      <c r="AX15" s="2281"/>
      <c r="AZ15" s="2281"/>
      <c r="BA15" s="2282"/>
      <c r="BB15" s="2281"/>
      <c r="BC15" s="2281"/>
      <c r="BD15" s="2281"/>
      <c r="BE15" s="2282"/>
    </row>
    <row r="16" spans="1:57" ht="15.75" customHeight="1">
      <c r="A16" s="3378" t="s">
        <v>2529</v>
      </c>
      <c r="B16" s="2284">
        <v>63518.775649032694</v>
      </c>
      <c r="C16" s="2285">
        <v>63469.45982942939</v>
      </c>
      <c r="D16" s="2285">
        <v>63617.407288239257</v>
      </c>
      <c r="E16" s="2285">
        <v>64554.407860701685</v>
      </c>
      <c r="F16" s="2285">
        <v>255160.05062740305</v>
      </c>
      <c r="G16" s="2285">
        <v>72793.589685401676</v>
      </c>
      <c r="H16" s="2285">
        <v>72736.31699485454</v>
      </c>
      <c r="I16" s="2285">
        <v>72736.31699485454</v>
      </c>
      <c r="J16" s="2285">
        <v>73480.861971967228</v>
      </c>
      <c r="K16" s="2285">
        <v>291747.085647078</v>
      </c>
      <c r="L16" s="2285">
        <v>62951.053241990208</v>
      </c>
      <c r="M16" s="2285">
        <v>63915.625831988444</v>
      </c>
      <c r="N16" s="2285">
        <v>63509.490004620755</v>
      </c>
      <c r="O16" s="2285">
        <v>64321.761659356125</v>
      </c>
      <c r="P16" s="2285">
        <v>254697.93073795552</v>
      </c>
      <c r="Q16" s="2285">
        <v>102471.12482311322</v>
      </c>
      <c r="R16" s="2285">
        <v>102938.06022502689</v>
      </c>
      <c r="S16" s="2285">
        <v>102798.59885918933</v>
      </c>
      <c r="T16" s="2285">
        <v>104092.31218255636</v>
      </c>
      <c r="U16" s="2285">
        <v>412300.0960898858</v>
      </c>
      <c r="V16" s="2285">
        <v>91953.170910781933</v>
      </c>
      <c r="W16" s="2285">
        <v>100319.60249996345</v>
      </c>
      <c r="X16" s="2285">
        <v>115331.92959595397</v>
      </c>
      <c r="Y16" s="2285">
        <v>78210.40972530545</v>
      </c>
      <c r="Z16" s="2285">
        <v>385815.11273200478</v>
      </c>
      <c r="AA16" s="2285">
        <v>41503.638742409894</v>
      </c>
      <c r="AB16" s="2285">
        <v>35240.716072905641</v>
      </c>
      <c r="AC16" s="2285">
        <v>101946.91490395326</v>
      </c>
      <c r="AD16" s="2285">
        <v>69328.791444604547</v>
      </c>
      <c r="AE16" s="2285">
        <v>248020.06116387335</v>
      </c>
      <c r="AF16" s="2285">
        <v>33885.207384712354</v>
      </c>
      <c r="AG16" s="2285">
        <v>56267.446555787901</v>
      </c>
      <c r="AH16" s="2285">
        <v>108535.67919433108</v>
      </c>
      <c r="AI16" s="2285">
        <v>77903.660990384466</v>
      </c>
      <c r="AJ16" s="2285">
        <v>276591.9941252158</v>
      </c>
      <c r="AK16" s="2285">
        <v>38598.23624927154</v>
      </c>
      <c r="AL16" s="2285">
        <v>67406.557327068309</v>
      </c>
      <c r="AM16" s="2285">
        <v>63142.016333288542</v>
      </c>
      <c r="AN16" s="2285">
        <v>42693.410756215657</v>
      </c>
      <c r="AO16" s="2285">
        <v>211840.22066584404</v>
      </c>
      <c r="AP16" s="2285">
        <v>41551.210017812053</v>
      </c>
      <c r="AQ16" s="2285">
        <v>54296.688517285678</v>
      </c>
      <c r="AR16" s="2285">
        <v>55485.439148643258</v>
      </c>
      <c r="AS16" s="2285">
        <v>59326.004748455387</v>
      </c>
      <c r="AT16" s="2285">
        <v>210659.3424321964</v>
      </c>
      <c r="AU16" s="2285">
        <v>21915.321360207134</v>
      </c>
      <c r="AV16" s="2285">
        <v>42651.71</v>
      </c>
      <c r="AW16" s="2285">
        <v>38764.6</v>
      </c>
      <c r="AX16" s="2281"/>
      <c r="AZ16" s="2281"/>
      <c r="BA16" s="2282"/>
      <c r="BB16" s="2281"/>
      <c r="BC16" s="2281"/>
      <c r="BD16" s="2281"/>
      <c r="BE16" s="2282"/>
    </row>
    <row r="17" spans="1:57" ht="15.75" customHeight="1">
      <c r="A17" s="3378" t="s">
        <v>2530</v>
      </c>
      <c r="B17" s="2284">
        <v>54473.171403683315</v>
      </c>
      <c r="C17" s="2285">
        <v>54901.787201566367</v>
      </c>
      <c r="D17" s="2285">
        <v>55564.193434658366</v>
      </c>
      <c r="E17" s="2285">
        <v>56148.669522680713</v>
      </c>
      <c r="F17" s="2285">
        <v>221087.82156258877</v>
      </c>
      <c r="G17" s="2285">
        <v>55261.992043789745</v>
      </c>
      <c r="H17" s="2285">
        <v>60635.744373565147</v>
      </c>
      <c r="I17" s="2285">
        <v>66314.390452547683</v>
      </c>
      <c r="J17" s="2285">
        <v>68867.875602157277</v>
      </c>
      <c r="K17" s="2285">
        <v>251080.00247205986</v>
      </c>
      <c r="L17" s="2285">
        <v>72203.529348337543</v>
      </c>
      <c r="M17" s="2285">
        <v>74986.534762192066</v>
      </c>
      <c r="N17" s="2285">
        <v>76493.996028029971</v>
      </c>
      <c r="O17" s="2285">
        <v>76996.483116642572</v>
      </c>
      <c r="P17" s="2285">
        <v>300680.54325520212</v>
      </c>
      <c r="Q17" s="2285">
        <v>106170.24264823124</v>
      </c>
      <c r="R17" s="2285">
        <v>111067.96967308594</v>
      </c>
      <c r="S17" s="2285">
        <v>115669.64060876705</v>
      </c>
      <c r="T17" s="2285">
        <v>117846.00187472625</v>
      </c>
      <c r="U17" s="2285">
        <v>450753.85480481049</v>
      </c>
      <c r="V17" s="2285">
        <v>144282.55357326282</v>
      </c>
      <c r="W17" s="2285">
        <v>147117.06723607518</v>
      </c>
      <c r="X17" s="2285">
        <v>153473.98886078305</v>
      </c>
      <c r="Y17" s="2285">
        <v>159738.83629586475</v>
      </c>
      <c r="Z17" s="2285">
        <v>604612.44596598577</v>
      </c>
      <c r="AA17" s="2285">
        <v>180791.3129808676</v>
      </c>
      <c r="AB17" s="2285">
        <v>184269.5036605963</v>
      </c>
      <c r="AC17" s="2285">
        <v>189064.61503071093</v>
      </c>
      <c r="AD17" s="2285">
        <v>195804.9742670194</v>
      </c>
      <c r="AE17" s="2285">
        <v>749930.40593919426</v>
      </c>
      <c r="AF17" s="2285">
        <v>150194.68800244533</v>
      </c>
      <c r="AG17" s="2285">
        <v>154003.07862085721</v>
      </c>
      <c r="AH17" s="2285">
        <v>161657.38051385534</v>
      </c>
      <c r="AI17" s="2285">
        <v>183745.56714778341</v>
      </c>
      <c r="AJ17" s="2285">
        <v>649600.71428494132</v>
      </c>
      <c r="AK17" s="2285">
        <v>207456.89152889128</v>
      </c>
      <c r="AL17" s="2285">
        <v>202365.46917296795</v>
      </c>
      <c r="AM17" s="2285">
        <v>207723.54565970344</v>
      </c>
      <c r="AN17" s="2285">
        <v>228807.22653735697</v>
      </c>
      <c r="AO17" s="2285">
        <v>846353.13289891963</v>
      </c>
      <c r="AP17" s="2285">
        <v>251811.33098157603</v>
      </c>
      <c r="AQ17" s="2285">
        <v>304027.70732250006</v>
      </c>
      <c r="AR17" s="2285">
        <v>386990.78719029156</v>
      </c>
      <c r="AS17" s="2285">
        <v>402920.84156715043</v>
      </c>
      <c r="AT17" s="2285">
        <v>1345750.6670615179</v>
      </c>
      <c r="AU17" s="2285">
        <v>469994.42221966607</v>
      </c>
      <c r="AV17" s="2285">
        <v>481080.24</v>
      </c>
      <c r="AW17" s="2285">
        <v>652102.92000000004</v>
      </c>
      <c r="AX17" s="2281"/>
      <c r="AZ17" s="2281"/>
      <c r="BA17" s="2282"/>
      <c r="BB17" s="2281"/>
      <c r="BC17" s="2281"/>
      <c r="BD17" s="2281"/>
      <c r="BE17" s="2282"/>
    </row>
    <row r="18" spans="1:57" ht="15.75" customHeight="1">
      <c r="A18" s="3378" t="s">
        <v>2531</v>
      </c>
      <c r="B18" s="2284">
        <v>565177.53983766097</v>
      </c>
      <c r="C18" s="2285">
        <v>568086.2128455349</v>
      </c>
      <c r="D18" s="2285">
        <v>574127.3029388116</v>
      </c>
      <c r="E18" s="2285">
        <v>591131.85283099767</v>
      </c>
      <c r="F18" s="2285">
        <v>2298522.9084530049</v>
      </c>
      <c r="G18" s="2285">
        <v>627026.4082624478</v>
      </c>
      <c r="H18" s="2285">
        <v>655793.56074105157</v>
      </c>
      <c r="I18" s="2285">
        <v>677734.60924168152</v>
      </c>
      <c r="J18" s="2285">
        <v>706989.34057585476</v>
      </c>
      <c r="K18" s="2285">
        <v>2667543.9188210359</v>
      </c>
      <c r="L18" s="2285">
        <v>754153.62342390302</v>
      </c>
      <c r="M18" s="2285">
        <v>765614.92469174357</v>
      </c>
      <c r="N18" s="2285">
        <v>858069.42158565682</v>
      </c>
      <c r="O18" s="2285">
        <v>781151.35529926082</v>
      </c>
      <c r="P18" s="2285">
        <v>3158989.3250005641</v>
      </c>
      <c r="Q18" s="2285">
        <v>915068.99137757823</v>
      </c>
      <c r="R18" s="2285">
        <v>935003.2220727005</v>
      </c>
      <c r="S18" s="2285">
        <v>986016.45290286059</v>
      </c>
      <c r="T18" s="2285">
        <v>978407.8068797997</v>
      </c>
      <c r="U18" s="2285">
        <v>3814496.4732329389</v>
      </c>
      <c r="V18" s="2285">
        <v>1010559.7065090587</v>
      </c>
      <c r="W18" s="2285">
        <v>1037031.1052850916</v>
      </c>
      <c r="X18" s="2285">
        <v>1107509.9692420054</v>
      </c>
      <c r="Y18" s="2285">
        <v>1086682.8604475837</v>
      </c>
      <c r="Z18" s="2285">
        <v>4241783.641483739</v>
      </c>
      <c r="AA18" s="2285">
        <v>1010459.8969918207</v>
      </c>
      <c r="AB18" s="2285">
        <v>1010655.1109586732</v>
      </c>
      <c r="AC18" s="2285">
        <v>1129378.4829906439</v>
      </c>
      <c r="AD18" s="2285">
        <v>1141029.538329113</v>
      </c>
      <c r="AE18" s="2285">
        <v>4291523.0292702513</v>
      </c>
      <c r="AF18" s="2285">
        <v>963392.70531538909</v>
      </c>
      <c r="AG18" s="2285">
        <v>989801.9276001309</v>
      </c>
      <c r="AH18" s="2285">
        <v>1028338.7741450863</v>
      </c>
      <c r="AI18" s="2285">
        <v>1120140.1465469836</v>
      </c>
      <c r="AJ18" s="2285">
        <v>4101673.55360759</v>
      </c>
      <c r="AK18" s="2285">
        <v>1100504.4747933024</v>
      </c>
      <c r="AL18" s="2285">
        <v>1124771.8756715651</v>
      </c>
      <c r="AM18" s="2285">
        <v>1135903.5724339813</v>
      </c>
      <c r="AN18" s="2285">
        <v>1207663.9291995049</v>
      </c>
      <c r="AO18" s="2285">
        <v>4568843.8520983532</v>
      </c>
      <c r="AP18" s="2285">
        <v>1193619.1480907062</v>
      </c>
      <c r="AQ18" s="2285">
        <v>1269942.4091773611</v>
      </c>
      <c r="AR18" s="2285">
        <v>1394538.3024339082</v>
      </c>
      <c r="AS18" s="2285">
        <v>1474258.9282463687</v>
      </c>
      <c r="AT18" s="2285">
        <v>5332358.7879483439</v>
      </c>
      <c r="AU18" s="2285">
        <v>1469652.3697977825</v>
      </c>
      <c r="AV18" s="2285">
        <v>1512871.82</v>
      </c>
      <c r="AW18" s="2285">
        <v>1674423.89</v>
      </c>
      <c r="AX18" s="2281"/>
      <c r="AZ18" s="2281"/>
      <c r="BA18" s="2282"/>
      <c r="BB18" s="2281"/>
      <c r="BC18" s="2281"/>
      <c r="BD18" s="2281"/>
      <c r="BE18" s="2282"/>
    </row>
    <row r="19" spans="1:57" ht="15.75" customHeight="1">
      <c r="A19" s="3378" t="s">
        <v>2532</v>
      </c>
      <c r="B19" s="2284">
        <v>80301.015473552296</v>
      </c>
      <c r="C19" s="2285">
        <v>81383.545129578895</v>
      </c>
      <c r="D19" s="2285">
        <v>87400.870405901995</v>
      </c>
      <c r="E19" s="2285">
        <v>103458.393636963</v>
      </c>
      <c r="F19" s="2285">
        <v>352543.82464599615</v>
      </c>
      <c r="G19" s="2285">
        <v>106773.2240415766</v>
      </c>
      <c r="H19" s="2285">
        <v>145294.7729276024</v>
      </c>
      <c r="I19" s="2285">
        <v>172248.95600081779</v>
      </c>
      <c r="J19" s="2285">
        <v>185361.39826797883</v>
      </c>
      <c r="K19" s="2285">
        <v>609678.35123797564</v>
      </c>
      <c r="L19" s="2285">
        <v>236137.66177039352</v>
      </c>
      <c r="M19" s="2285">
        <v>227454.05978229927</v>
      </c>
      <c r="N19" s="2285">
        <v>229808.73361129645</v>
      </c>
      <c r="O19" s="2285">
        <v>235043.82139897972</v>
      </c>
      <c r="P19" s="2285">
        <v>928444.27656296897</v>
      </c>
      <c r="Q19" s="2285">
        <v>331573.74257827585</v>
      </c>
      <c r="R19" s="2285">
        <v>319380.62442564435</v>
      </c>
      <c r="S19" s="2285">
        <v>322686.95010100771</v>
      </c>
      <c r="T19" s="2285">
        <v>330037.82178100152</v>
      </c>
      <c r="U19" s="2285">
        <v>1303679.1388859299</v>
      </c>
      <c r="V19" s="2285">
        <v>465960.99276903382</v>
      </c>
      <c r="W19" s="2285">
        <v>439297.5994213667</v>
      </c>
      <c r="X19" s="2285">
        <v>448488.92832415615</v>
      </c>
      <c r="Y19" s="2285">
        <v>461983.50280192314</v>
      </c>
      <c r="Z19" s="2285">
        <v>1815731.0233164798</v>
      </c>
      <c r="AA19" s="2285">
        <v>457216.6647599992</v>
      </c>
      <c r="AB19" s="2285">
        <v>456773.39992151759</v>
      </c>
      <c r="AC19" s="2285">
        <v>466752.94018931326</v>
      </c>
      <c r="AD19" s="2285">
        <v>490836.83191240893</v>
      </c>
      <c r="AE19" s="2285">
        <v>1871579.8367832392</v>
      </c>
      <c r="AF19" s="2285">
        <v>467483.61286819406</v>
      </c>
      <c r="AG19" s="2285">
        <v>465097.89106463245</v>
      </c>
      <c r="AH19" s="2285">
        <v>519538.7877534703</v>
      </c>
      <c r="AI19" s="2285">
        <v>574892.90749117709</v>
      </c>
      <c r="AJ19" s="2285">
        <v>2027013.1991774738</v>
      </c>
      <c r="AK19" s="2285">
        <v>565538.32647392247</v>
      </c>
      <c r="AL19" s="2285">
        <v>545746.64944685716</v>
      </c>
      <c r="AM19" s="2285">
        <v>590960.28968575655</v>
      </c>
      <c r="AN19" s="2285">
        <v>642554.36794803129</v>
      </c>
      <c r="AO19" s="2285">
        <v>2344799.6335545676</v>
      </c>
      <c r="AP19" s="2285">
        <v>610644.01882217068</v>
      </c>
      <c r="AQ19" s="2285">
        <v>681231.74220716138</v>
      </c>
      <c r="AR19" s="2285">
        <v>799453.42686995969</v>
      </c>
      <c r="AS19" s="2285">
        <v>874360.0864372662</v>
      </c>
      <c r="AT19" s="2285">
        <v>2965689.2743365578</v>
      </c>
      <c r="AU19" s="2285">
        <v>858939.4089269659</v>
      </c>
      <c r="AV19" s="2285">
        <v>893764.81</v>
      </c>
      <c r="AW19" s="2285">
        <v>1053410.96</v>
      </c>
      <c r="AX19" s="2281"/>
      <c r="AZ19" s="2281"/>
      <c r="BA19" s="2282"/>
      <c r="BB19" s="2281"/>
      <c r="BC19" s="2281"/>
      <c r="BD19" s="2281"/>
      <c r="BE19" s="2282"/>
    </row>
    <row r="20" spans="1:57" ht="15.75" customHeight="1">
      <c r="A20" s="3378" t="s">
        <v>2533</v>
      </c>
      <c r="B20" s="2284">
        <v>30764.360528319954</v>
      </c>
      <c r="C20" s="2285">
        <v>30951.949729292806</v>
      </c>
      <c r="D20" s="2285">
        <v>29919.902299345395</v>
      </c>
      <c r="E20" s="2285">
        <v>31747.88311893963</v>
      </c>
      <c r="F20" s="2285">
        <v>123384.09567589778</v>
      </c>
      <c r="G20" s="2285">
        <v>32381.277614815666</v>
      </c>
      <c r="H20" s="2285">
        <v>33876.728929442797</v>
      </c>
      <c r="I20" s="2285">
        <v>36599.176014273835</v>
      </c>
      <c r="J20" s="2285">
        <v>36553.972406705325</v>
      </c>
      <c r="K20" s="2285">
        <v>139411.15496523763</v>
      </c>
      <c r="L20" s="2285">
        <v>45008.323961494316</v>
      </c>
      <c r="M20" s="2285">
        <v>43875.81061576902</v>
      </c>
      <c r="N20" s="2285">
        <v>45334.594951790044</v>
      </c>
      <c r="O20" s="2285">
        <v>44302.092487026712</v>
      </c>
      <c r="P20" s="2285">
        <v>178520.82201608008</v>
      </c>
      <c r="Q20" s="2285">
        <v>49914.943459407128</v>
      </c>
      <c r="R20" s="2285">
        <v>50316.54771430148</v>
      </c>
      <c r="S20" s="2285">
        <v>51631.905329671215</v>
      </c>
      <c r="T20" s="2285">
        <v>52224.267647114786</v>
      </c>
      <c r="U20" s="2285">
        <v>204087.66415049462</v>
      </c>
      <c r="V20" s="2285">
        <v>57519.663241881011</v>
      </c>
      <c r="W20" s="2285">
        <v>59100.169252879299</v>
      </c>
      <c r="X20" s="2285">
        <v>60370.669623164205</v>
      </c>
      <c r="Y20" s="2285">
        <v>61556.495878629779</v>
      </c>
      <c r="Z20" s="2285">
        <v>238546.9979965543</v>
      </c>
      <c r="AA20" s="2285">
        <v>63471.147748372008</v>
      </c>
      <c r="AB20" s="2285">
        <v>64300.804035584479</v>
      </c>
      <c r="AC20" s="2285">
        <v>65261.423623110772</v>
      </c>
      <c r="AD20" s="2285">
        <v>66225.271615277918</v>
      </c>
      <c r="AE20" s="2285">
        <v>259258.64702234519</v>
      </c>
      <c r="AF20" s="2285">
        <v>66381.006548561694</v>
      </c>
      <c r="AG20" s="2285">
        <v>66657.131345261369</v>
      </c>
      <c r="AH20" s="2285">
        <v>67652.953201285694</v>
      </c>
      <c r="AI20" s="2285">
        <v>74410.344328116305</v>
      </c>
      <c r="AJ20" s="2285">
        <v>275101.43542322505</v>
      </c>
      <c r="AK20" s="2285">
        <v>78831.872563290381</v>
      </c>
      <c r="AL20" s="2285">
        <v>71976.151076178343</v>
      </c>
      <c r="AM20" s="2285">
        <v>75465.899198394589</v>
      </c>
      <c r="AN20" s="2285">
        <v>78851.905466699129</v>
      </c>
      <c r="AO20" s="2285">
        <v>305125.82830456243</v>
      </c>
      <c r="AP20" s="2285">
        <v>82187.104313471849</v>
      </c>
      <c r="AQ20" s="2285">
        <v>81682.716564999078</v>
      </c>
      <c r="AR20" s="2285">
        <v>90935.08186921716</v>
      </c>
      <c r="AS20" s="2285">
        <v>95550.454338853364</v>
      </c>
      <c r="AT20" s="2285">
        <v>350355.35708654148</v>
      </c>
      <c r="AU20" s="2285">
        <v>100006.97012439914</v>
      </c>
      <c r="AV20" s="2285">
        <v>106250.34</v>
      </c>
      <c r="AW20" s="2285">
        <v>118772.89</v>
      </c>
      <c r="AX20" s="2281"/>
      <c r="AZ20" s="2281"/>
      <c r="BA20" s="2282"/>
      <c r="BB20" s="2281"/>
      <c r="BC20" s="2281"/>
      <c r="BD20" s="2281"/>
      <c r="BE20" s="2282"/>
    </row>
    <row r="21" spans="1:57" ht="15.75" customHeight="1">
      <c r="A21" s="3378" t="s">
        <v>2534</v>
      </c>
      <c r="B21" s="2284">
        <v>5982.1355720392257</v>
      </c>
      <c r="C21" s="2285">
        <v>6046.7417185676277</v>
      </c>
      <c r="D21" s="2285">
        <v>6177.4413451881892</v>
      </c>
      <c r="E21" s="2285">
        <v>6148.8941778573253</v>
      </c>
      <c r="F21" s="2285">
        <v>24355.212813652368</v>
      </c>
      <c r="G21" s="2285">
        <v>6895.0735308303792</v>
      </c>
      <c r="H21" s="2285">
        <v>7317.1004365223544</v>
      </c>
      <c r="I21" s="2285">
        <v>8009.505820410187</v>
      </c>
      <c r="J21" s="2285">
        <v>8224.754027547282</v>
      </c>
      <c r="K21" s="2285">
        <v>30446.433815310203</v>
      </c>
      <c r="L21" s="2285">
        <v>8833.9033401200286</v>
      </c>
      <c r="M21" s="2285">
        <v>8213.6616228209859</v>
      </c>
      <c r="N21" s="2285">
        <v>8191.8164533591435</v>
      </c>
      <c r="O21" s="2285">
        <v>8308.5664201379404</v>
      </c>
      <c r="P21" s="2285">
        <v>33547.947836438099</v>
      </c>
      <c r="Q21" s="2285">
        <v>12414.333332963111</v>
      </c>
      <c r="R21" s="2285">
        <v>12381.006036740628</v>
      </c>
      <c r="S21" s="2285">
        <v>12844.504234279804</v>
      </c>
      <c r="T21" s="2285">
        <v>13002.808267352199</v>
      </c>
      <c r="U21" s="2285">
        <v>50642.651871335744</v>
      </c>
      <c r="V21" s="2285">
        <v>14058.425567914082</v>
      </c>
      <c r="W21" s="2285">
        <v>14567.340944518535</v>
      </c>
      <c r="X21" s="2285">
        <v>15437.524052909677</v>
      </c>
      <c r="Y21" s="2285">
        <v>15865.867709138203</v>
      </c>
      <c r="Z21" s="2285">
        <v>59929.158274480498</v>
      </c>
      <c r="AA21" s="2285">
        <v>15484.963862234876</v>
      </c>
      <c r="AB21" s="2285">
        <v>16171.892940792874</v>
      </c>
      <c r="AC21" s="2285">
        <v>17138.210950520228</v>
      </c>
      <c r="AD21" s="2285">
        <v>17295.860996025891</v>
      </c>
      <c r="AE21" s="2285">
        <v>66090.928749573868</v>
      </c>
      <c r="AF21" s="2285">
        <v>16106.378029142717</v>
      </c>
      <c r="AG21" s="2285">
        <v>16495.541302316546</v>
      </c>
      <c r="AH21" s="2285">
        <v>18354.4853018004</v>
      </c>
      <c r="AI21" s="2285">
        <v>19756.29680000884</v>
      </c>
      <c r="AJ21" s="2285">
        <v>70712.701433268507</v>
      </c>
      <c r="AK21" s="2285">
        <v>20429.230532441321</v>
      </c>
      <c r="AL21" s="2285">
        <v>20198.637692639324</v>
      </c>
      <c r="AM21" s="2285">
        <v>21885.680305324742</v>
      </c>
      <c r="AN21" s="2285">
        <v>23678.959869391048</v>
      </c>
      <c r="AO21" s="2285">
        <v>86192.508399796439</v>
      </c>
      <c r="AP21" s="2285">
        <v>23769.274302301939</v>
      </c>
      <c r="AQ21" s="2285">
        <v>29575.654542504944</v>
      </c>
      <c r="AR21" s="2285">
        <v>35607.382322040263</v>
      </c>
      <c r="AS21" s="2285">
        <v>39634.876008717525</v>
      </c>
      <c r="AT21" s="2285">
        <v>128587.18717556469</v>
      </c>
      <c r="AU21" s="2285">
        <v>41235.672355455768</v>
      </c>
      <c r="AV21" s="2285">
        <v>48417.01</v>
      </c>
      <c r="AW21" s="2285">
        <v>58777.08</v>
      </c>
      <c r="AX21" s="2281"/>
      <c r="AZ21" s="2281"/>
      <c r="BA21" s="2282"/>
      <c r="BB21" s="2281"/>
      <c r="BC21" s="2281"/>
      <c r="BD21" s="2281"/>
      <c r="BE21" s="2282"/>
    </row>
    <row r="22" spans="1:57" ht="15.75" customHeight="1">
      <c r="A22" s="3378" t="s">
        <v>2535</v>
      </c>
      <c r="B22" s="2284">
        <v>6249.3298015977671</v>
      </c>
      <c r="C22" s="2285">
        <v>6267.5920160968835</v>
      </c>
      <c r="D22" s="2285">
        <v>6313.2475523446765</v>
      </c>
      <c r="E22" s="2285">
        <v>6336.9884311935275</v>
      </c>
      <c r="F22" s="2285">
        <v>25167.157801232854</v>
      </c>
      <c r="G22" s="2285">
        <v>5196.1265960825722</v>
      </c>
      <c r="H22" s="2285">
        <v>11822.28673162053</v>
      </c>
      <c r="I22" s="2285">
        <v>12194.16306575787</v>
      </c>
      <c r="J22" s="2285">
        <v>12238.112087065007</v>
      </c>
      <c r="K22" s="2285">
        <v>41450.688480525976</v>
      </c>
      <c r="L22" s="2285">
        <v>11377.364781411254</v>
      </c>
      <c r="M22" s="2285">
        <v>17402.954202411456</v>
      </c>
      <c r="N22" s="2285">
        <v>17068.069129214251</v>
      </c>
      <c r="O22" s="2285">
        <v>23838.732072436389</v>
      </c>
      <c r="P22" s="2285">
        <v>69687.120185473352</v>
      </c>
      <c r="Q22" s="2285">
        <v>22649.721141238682</v>
      </c>
      <c r="R22" s="2285">
        <v>28490.521033806181</v>
      </c>
      <c r="S22" s="2285">
        <v>28865.104691447435</v>
      </c>
      <c r="T22" s="2285">
        <v>29019.876056018096</v>
      </c>
      <c r="U22" s="2285">
        <v>109025.22292251039</v>
      </c>
      <c r="V22" s="2285">
        <v>32462.565602492923</v>
      </c>
      <c r="W22" s="2285">
        <v>40314.043294081312</v>
      </c>
      <c r="X22" s="2285">
        <v>41629.249531321424</v>
      </c>
      <c r="Y22" s="2285">
        <v>40212.099980389532</v>
      </c>
      <c r="Z22" s="2285">
        <v>154617.95840828519</v>
      </c>
      <c r="AA22" s="2285">
        <v>42409.220902912894</v>
      </c>
      <c r="AB22" s="2285">
        <v>48416.705125538341</v>
      </c>
      <c r="AC22" s="2285">
        <v>49755.874861110657</v>
      </c>
      <c r="AD22" s="2285">
        <v>49546.717830243964</v>
      </c>
      <c r="AE22" s="2285">
        <v>190128.51871980584</v>
      </c>
      <c r="AF22" s="2285">
        <v>46277.502221602415</v>
      </c>
      <c r="AG22" s="2285">
        <v>50384.712686940737</v>
      </c>
      <c r="AH22" s="2285">
        <v>49434.192325661512</v>
      </c>
      <c r="AI22" s="2285">
        <v>51631.122042952462</v>
      </c>
      <c r="AJ22" s="2285">
        <v>197727.52927715713</v>
      </c>
      <c r="AK22" s="2285">
        <v>51561.695527318305</v>
      </c>
      <c r="AL22" s="2285">
        <v>57459.038371982082</v>
      </c>
      <c r="AM22" s="2285">
        <v>57193.089380114463</v>
      </c>
      <c r="AN22" s="2285">
        <v>58911.989526363395</v>
      </c>
      <c r="AO22" s="2285">
        <v>225125.81280577823</v>
      </c>
      <c r="AP22" s="2285">
        <v>55229.446964551556</v>
      </c>
      <c r="AQ22" s="2285">
        <v>68122.844144892253</v>
      </c>
      <c r="AR22" s="2285">
        <v>77178.012463222782</v>
      </c>
      <c r="AS22" s="2285">
        <v>79403.688189322682</v>
      </c>
      <c r="AT22" s="2285">
        <v>279933.99176198931</v>
      </c>
      <c r="AU22" s="2285">
        <v>77164.286863328758</v>
      </c>
      <c r="AV22" s="2285">
        <v>134497.15</v>
      </c>
      <c r="AW22" s="2285">
        <v>148526.78</v>
      </c>
      <c r="AX22" s="2281"/>
      <c r="AZ22" s="2281"/>
      <c r="BA22" s="2282"/>
      <c r="BB22" s="2281"/>
      <c r="BC22" s="2281"/>
      <c r="BD22" s="2281"/>
      <c r="BE22" s="2282"/>
    </row>
    <row r="23" spans="1:57" ht="15.75" customHeight="1">
      <c r="A23" s="3378" t="s">
        <v>2536</v>
      </c>
      <c r="B23" s="2284">
        <v>14947.498599662893</v>
      </c>
      <c r="C23" s="2285">
        <v>15076.601845483563</v>
      </c>
      <c r="D23" s="2285">
        <v>13973.944579956658</v>
      </c>
      <c r="E23" s="2285">
        <v>15550.358398447603</v>
      </c>
      <c r="F23" s="2285">
        <v>59548.403423550713</v>
      </c>
      <c r="G23" s="2285">
        <v>23707.259874555843</v>
      </c>
      <c r="H23" s="2285">
        <v>24826.960696635771</v>
      </c>
      <c r="I23" s="2285">
        <v>27690.312291551512</v>
      </c>
      <c r="J23" s="2285">
        <v>26966.990540700503</v>
      </c>
      <c r="K23" s="2285">
        <v>103191.52340344363</v>
      </c>
      <c r="L23" s="2285">
        <v>33064.000749414998</v>
      </c>
      <c r="M23" s="2285">
        <v>30626.713339905957</v>
      </c>
      <c r="N23" s="2285">
        <v>32483.44206001284</v>
      </c>
      <c r="O23" s="2285">
        <v>30707.4213464557</v>
      </c>
      <c r="P23" s="2285">
        <v>126881.5774957895</v>
      </c>
      <c r="Q23" s="2285">
        <v>45075.262448043337</v>
      </c>
      <c r="R23" s="2285">
        <v>44698.872827508894</v>
      </c>
      <c r="S23" s="2285">
        <v>46149.884003452666</v>
      </c>
      <c r="T23" s="2285">
        <v>46482.218415027302</v>
      </c>
      <c r="U23" s="2285">
        <v>182406.2376940322</v>
      </c>
      <c r="V23" s="2285">
        <v>63661.792243261174</v>
      </c>
      <c r="W23" s="2285">
        <v>63130.268728387928</v>
      </c>
      <c r="X23" s="2285">
        <v>66655.759960082258</v>
      </c>
      <c r="Y23" s="2285">
        <v>65835.292540092662</v>
      </c>
      <c r="Z23" s="2285">
        <v>259283.11347182404</v>
      </c>
      <c r="AA23" s="2285">
        <v>80480.203437064163</v>
      </c>
      <c r="AB23" s="2285">
        <v>76227.652392119882</v>
      </c>
      <c r="AC23" s="2285">
        <v>81067.606764843236</v>
      </c>
      <c r="AD23" s="2285">
        <v>77819.591621285392</v>
      </c>
      <c r="AE23" s="2285">
        <v>315595.0542153127</v>
      </c>
      <c r="AF23" s="2285">
        <v>88691.966281720132</v>
      </c>
      <c r="AG23" s="2285">
        <v>80878.456554956458</v>
      </c>
      <c r="AH23" s="2285">
        <v>87443.92495966774</v>
      </c>
      <c r="AI23" s="2285">
        <v>87076.500914262273</v>
      </c>
      <c r="AJ23" s="2285">
        <v>344090.84871060657</v>
      </c>
      <c r="AK23" s="2285">
        <v>103797.45726049803</v>
      </c>
      <c r="AL23" s="2285">
        <v>102818.52180791565</v>
      </c>
      <c r="AM23" s="2285">
        <v>107446.39895088653</v>
      </c>
      <c r="AN23" s="2285">
        <v>104177.73595818043</v>
      </c>
      <c r="AO23" s="2285">
        <v>418240.11397748062</v>
      </c>
      <c r="AP23" s="2285">
        <v>110213.67037414279</v>
      </c>
      <c r="AQ23" s="2285">
        <v>141043.78805932452</v>
      </c>
      <c r="AR23" s="2285">
        <v>168800.40927137289</v>
      </c>
      <c r="AS23" s="2285">
        <v>170158.67227606184</v>
      </c>
      <c r="AT23" s="2285">
        <v>590216.5399809021</v>
      </c>
      <c r="AU23" s="2285">
        <v>190183.62762105654</v>
      </c>
      <c r="AV23" s="2285">
        <v>220420.51</v>
      </c>
      <c r="AW23" s="2285">
        <v>266762.86</v>
      </c>
      <c r="AX23" s="2281"/>
      <c r="AZ23" s="2281"/>
      <c r="BA23" s="2282"/>
      <c r="BB23" s="2281"/>
      <c r="BC23" s="2281"/>
      <c r="BD23" s="2281"/>
      <c r="BE23" s="2282"/>
    </row>
    <row r="24" spans="1:57" ht="15.75" customHeight="1">
      <c r="A24" s="3378" t="s">
        <v>2537</v>
      </c>
      <c r="B24" s="2284">
        <v>8385.7221802479726</v>
      </c>
      <c r="C24" s="2285">
        <v>8415.2712930076759</v>
      </c>
      <c r="D24" s="2285">
        <v>8475.8112199693023</v>
      </c>
      <c r="E24" s="2285">
        <v>8582.737025813436</v>
      </c>
      <c r="F24" s="2285">
        <v>33859.541719038389</v>
      </c>
      <c r="G24" s="2285">
        <v>19252.916422394399</v>
      </c>
      <c r="H24" s="2285">
        <v>20122.329623670197</v>
      </c>
      <c r="I24" s="2285">
        <v>21049.576163827423</v>
      </c>
      <c r="J24" s="2285">
        <v>21571.153717032288</v>
      </c>
      <c r="K24" s="2285">
        <v>81995.975926924308</v>
      </c>
      <c r="L24" s="2285">
        <v>29302.957296271554</v>
      </c>
      <c r="M24" s="2285">
        <v>30087.275341494995</v>
      </c>
      <c r="N24" s="2285">
        <v>30292.869057112515</v>
      </c>
      <c r="O24" s="2285">
        <v>30585.140298030365</v>
      </c>
      <c r="P24" s="2285">
        <v>120268.24199290943</v>
      </c>
      <c r="Q24" s="2285">
        <v>39206.071509356276</v>
      </c>
      <c r="R24" s="2285">
        <v>40177.82317345561</v>
      </c>
      <c r="S24" s="2285">
        <v>40977.259304755789</v>
      </c>
      <c r="T24" s="2285">
        <v>41622.445264475733</v>
      </c>
      <c r="U24" s="2285">
        <v>161983.59925204341</v>
      </c>
      <c r="V24" s="2285">
        <v>53149.410693697486</v>
      </c>
      <c r="W24" s="2285">
        <v>54861.078783771285</v>
      </c>
      <c r="X24" s="2285">
        <v>56811.237130345784</v>
      </c>
      <c r="Y24" s="2285">
        <v>57129.447355988246</v>
      </c>
      <c r="Z24" s="2285">
        <v>221951.17396380281</v>
      </c>
      <c r="AA24" s="2285">
        <v>67128.846960233379</v>
      </c>
      <c r="AB24" s="2285">
        <v>65409.540392906834</v>
      </c>
      <c r="AC24" s="2285">
        <v>67657.795247984177</v>
      </c>
      <c r="AD24" s="2285">
        <v>66963.913963850719</v>
      </c>
      <c r="AE24" s="2285">
        <v>267160.0965649751</v>
      </c>
      <c r="AF24" s="2285">
        <v>73238.12345387954</v>
      </c>
      <c r="AG24" s="2285">
        <v>69020.20075232166</v>
      </c>
      <c r="AH24" s="2285">
        <v>72756.24396529654</v>
      </c>
      <c r="AI24" s="2285">
        <v>76428.016317559974</v>
      </c>
      <c r="AJ24" s="2285">
        <v>291442.58448905771</v>
      </c>
      <c r="AK24" s="2285">
        <v>80457.123203384806</v>
      </c>
      <c r="AL24" s="2285">
        <v>80225.34689947858</v>
      </c>
      <c r="AM24" s="2285">
        <v>81954.615804676534</v>
      </c>
      <c r="AN24" s="2285">
        <v>84593.484527103414</v>
      </c>
      <c r="AO24" s="2285">
        <v>327230.57043464336</v>
      </c>
      <c r="AP24" s="2285">
        <v>83997.973049915847</v>
      </c>
      <c r="AQ24" s="2285">
        <v>93637.399155469699</v>
      </c>
      <c r="AR24" s="2285">
        <v>103396.29984201364</v>
      </c>
      <c r="AS24" s="2285">
        <v>108795.93614848863</v>
      </c>
      <c r="AT24" s="2285">
        <v>389827.60819588776</v>
      </c>
      <c r="AU24" s="2285">
        <v>111996.49475991113</v>
      </c>
      <c r="AV24" s="2285">
        <v>196787.56</v>
      </c>
      <c r="AW24" s="2285">
        <v>206665.22</v>
      </c>
      <c r="AX24" s="2281"/>
      <c r="AZ24" s="2281"/>
      <c r="BA24" s="2282"/>
      <c r="BB24" s="2281"/>
      <c r="BC24" s="2281"/>
      <c r="BD24" s="2281"/>
      <c r="BE24" s="2282"/>
    </row>
    <row r="25" spans="1:57" ht="15.75" customHeight="1">
      <c r="A25" s="3378" t="s">
        <v>2538</v>
      </c>
      <c r="B25" s="2284">
        <v>620.33342667439933</v>
      </c>
      <c r="C25" s="2285">
        <v>622.01454707189089</v>
      </c>
      <c r="D25" s="2285">
        <v>627.05790826436566</v>
      </c>
      <c r="E25" s="2285">
        <v>637.14463064931522</v>
      </c>
      <c r="F25" s="2285">
        <v>2506.5505126599714</v>
      </c>
      <c r="G25" s="2285">
        <v>1026.6268676148686</v>
      </c>
      <c r="H25" s="2285">
        <v>1120.9655527470456</v>
      </c>
      <c r="I25" s="2285">
        <v>1270.7975820746212</v>
      </c>
      <c r="J25" s="2285">
        <v>1356.8122655774882</v>
      </c>
      <c r="K25" s="2285">
        <v>4775.2022680140235</v>
      </c>
      <c r="L25" s="2285">
        <v>1167.486688208684</v>
      </c>
      <c r="M25" s="2285">
        <v>1218.4315618759722</v>
      </c>
      <c r="N25" s="2285">
        <v>1229.0450772233237</v>
      </c>
      <c r="O25" s="2285">
        <v>1233.290483362264</v>
      </c>
      <c r="P25" s="2285">
        <v>4848.2538106702441</v>
      </c>
      <c r="Q25" s="2285">
        <v>1224.3126896128492</v>
      </c>
      <c r="R25" s="2285">
        <v>1278.1652630191052</v>
      </c>
      <c r="S25" s="2285">
        <v>1340.1020137670528</v>
      </c>
      <c r="T25" s="2285">
        <v>1379.9895361016279</v>
      </c>
      <c r="U25" s="2285">
        <v>5222.5695025006353</v>
      </c>
      <c r="V25" s="2285">
        <v>1349.6385207941244</v>
      </c>
      <c r="W25" s="2285">
        <v>1387.6373493853159</v>
      </c>
      <c r="X25" s="2285">
        <v>1496.1580410385743</v>
      </c>
      <c r="Y25" s="2285">
        <v>1521.8381573856525</v>
      </c>
      <c r="Z25" s="2285">
        <v>5755.2720686036664</v>
      </c>
      <c r="AA25" s="2285">
        <v>1432.0055608730497</v>
      </c>
      <c r="AB25" s="2285">
        <v>1431.0555363191318</v>
      </c>
      <c r="AC25" s="2285">
        <v>1561.3413513106022</v>
      </c>
      <c r="AD25" s="2285">
        <v>1596.1022295165321</v>
      </c>
      <c r="AE25" s="2285">
        <v>6020.5046780193161</v>
      </c>
      <c r="AF25" s="2285">
        <v>1473.2457872909574</v>
      </c>
      <c r="AG25" s="2285">
        <v>1449.4873783551498</v>
      </c>
      <c r="AH25" s="2285">
        <v>1581.4512606895785</v>
      </c>
      <c r="AI25" s="2285">
        <v>1695.3008645823543</v>
      </c>
      <c r="AJ25" s="2285">
        <v>6199.4852909180408</v>
      </c>
      <c r="AK25" s="2285">
        <v>1181.5834419956495</v>
      </c>
      <c r="AL25" s="2285">
        <v>1686.4520548853825</v>
      </c>
      <c r="AM25" s="2285">
        <v>1857.0971988131841</v>
      </c>
      <c r="AN25" s="2285">
        <v>1904.627774978178</v>
      </c>
      <c r="AO25" s="2285">
        <v>6629.7604706723941</v>
      </c>
      <c r="AP25" s="2285">
        <v>1400.1471383545643</v>
      </c>
      <c r="AQ25" s="2285">
        <v>2202.0443747226327</v>
      </c>
      <c r="AR25" s="2285">
        <v>2696.4618873459212</v>
      </c>
      <c r="AS25" s="2285">
        <v>2709.1582474883985</v>
      </c>
      <c r="AT25" s="2285">
        <v>9007.811647911516</v>
      </c>
      <c r="AU25" s="2285">
        <v>2094.146138420544</v>
      </c>
      <c r="AV25" s="2285">
        <v>4421.72</v>
      </c>
      <c r="AW25" s="2285">
        <v>5171.13</v>
      </c>
      <c r="AX25" s="2281"/>
      <c r="AZ25" s="2281"/>
      <c r="BA25" s="2282"/>
      <c r="BB25" s="2281"/>
      <c r="BC25" s="2281"/>
      <c r="BD25" s="2281"/>
      <c r="BE25" s="2282"/>
    </row>
    <row r="26" spans="1:57" ht="15.75" customHeight="1">
      <c r="A26" s="3378" t="s">
        <v>2539</v>
      </c>
      <c r="B26" s="2284">
        <v>10988.539082528556</v>
      </c>
      <c r="C26" s="2285">
        <v>11033.759407971058</v>
      </c>
      <c r="D26" s="2285">
        <v>11101.589896134816</v>
      </c>
      <c r="E26" s="2285">
        <v>11350.301686068591</v>
      </c>
      <c r="F26" s="2285">
        <v>44474.190072703015</v>
      </c>
      <c r="G26" s="2285">
        <v>23865.463827280601</v>
      </c>
      <c r="H26" s="2285">
        <v>25148.060731625817</v>
      </c>
      <c r="I26" s="2285">
        <v>26888.727958951458</v>
      </c>
      <c r="J26" s="2285">
        <v>30141.027252112544</v>
      </c>
      <c r="K26" s="2285">
        <v>106043.27976997042</v>
      </c>
      <c r="L26" s="2285">
        <v>33576.00193727421</v>
      </c>
      <c r="M26" s="2285">
        <v>34025.680534648411</v>
      </c>
      <c r="N26" s="2285">
        <v>34225.537689036952</v>
      </c>
      <c r="O26" s="2285">
        <v>34525.323420619752</v>
      </c>
      <c r="P26" s="2285">
        <v>136352.54358157935</v>
      </c>
      <c r="Q26" s="2285">
        <v>38829.279476603733</v>
      </c>
      <c r="R26" s="2285">
        <v>39716.250481157847</v>
      </c>
      <c r="S26" s="2285">
        <v>40765.152928128315</v>
      </c>
      <c r="T26" s="2285">
        <v>42843.999001894685</v>
      </c>
      <c r="U26" s="2285">
        <v>162154.68188778457</v>
      </c>
      <c r="V26" s="2285">
        <v>45910.351302017232</v>
      </c>
      <c r="W26" s="2285">
        <v>47355.856958509314</v>
      </c>
      <c r="X26" s="2285">
        <v>49416.030580399463</v>
      </c>
      <c r="Y26" s="2285">
        <v>53080.957746681946</v>
      </c>
      <c r="Z26" s="2285">
        <v>195763.19658760796</v>
      </c>
      <c r="AA26" s="2285">
        <v>49486.875829737808</v>
      </c>
      <c r="AB26" s="2285">
        <v>50035.71959472623</v>
      </c>
      <c r="AC26" s="2285">
        <v>52451.936983716005</v>
      </c>
      <c r="AD26" s="2285">
        <v>55328.706871473078</v>
      </c>
      <c r="AE26" s="2285">
        <v>207303.23927965312</v>
      </c>
      <c r="AF26" s="2285">
        <v>51087.562362017183</v>
      </c>
      <c r="AG26" s="2285">
        <v>52104.480326847188</v>
      </c>
      <c r="AH26" s="2285">
        <v>54896.208773515653</v>
      </c>
      <c r="AI26" s="2285">
        <v>61482.123203471696</v>
      </c>
      <c r="AJ26" s="2285">
        <v>219570.3746658517</v>
      </c>
      <c r="AK26" s="2285">
        <v>56220.980838089308</v>
      </c>
      <c r="AL26" s="2285">
        <v>59318.508836969944</v>
      </c>
      <c r="AM26" s="2285">
        <v>61156.698489219925</v>
      </c>
      <c r="AN26" s="2285">
        <v>66682.027174435207</v>
      </c>
      <c r="AO26" s="2285">
        <v>243378.21533871436</v>
      </c>
      <c r="AP26" s="2285">
        <v>58821.561656572012</v>
      </c>
      <c r="AQ26" s="2285">
        <v>65186.209658648251</v>
      </c>
      <c r="AR26" s="2285">
        <v>75615.456110616913</v>
      </c>
      <c r="AS26" s="2285">
        <v>82683.13730465238</v>
      </c>
      <c r="AT26" s="2285">
        <v>282306.36473048956</v>
      </c>
      <c r="AU26" s="2285">
        <v>75445.245362431029</v>
      </c>
      <c r="AV26" s="2285">
        <v>133595.31</v>
      </c>
      <c r="AW26" s="2285">
        <v>145846.56</v>
      </c>
      <c r="AX26" s="2281"/>
      <c r="AZ26" s="2281"/>
      <c r="BA26" s="2282"/>
      <c r="BB26" s="2281"/>
      <c r="BC26" s="2281"/>
      <c r="BD26" s="2281"/>
      <c r="BE26" s="2282"/>
    </row>
    <row r="27" spans="1:57" ht="15.75" customHeight="1">
      <c r="A27" s="3378" t="s">
        <v>2540</v>
      </c>
      <c r="B27" s="2284">
        <v>5264.8627633110027</v>
      </c>
      <c r="C27" s="2285">
        <v>5416.8197530839861</v>
      </c>
      <c r="D27" s="2285">
        <v>5792.2429042878266</v>
      </c>
      <c r="E27" s="2285">
        <v>5416.8197530839861</v>
      </c>
      <c r="F27" s="2285">
        <v>21890.745173766802</v>
      </c>
      <c r="G27" s="2285">
        <v>6585.7414024243371</v>
      </c>
      <c r="H27" s="2285">
        <v>6983.3326016419069</v>
      </c>
      <c r="I27" s="2285">
        <v>7146.4469397824469</v>
      </c>
      <c r="J27" s="2285">
        <v>7166.8362320500155</v>
      </c>
      <c r="K27" s="2285">
        <v>27882.357175898709</v>
      </c>
      <c r="L27" s="2285">
        <v>10517.568374124699</v>
      </c>
      <c r="M27" s="2285">
        <v>9811.594606546465</v>
      </c>
      <c r="N27" s="2285">
        <v>9581.0725599903071</v>
      </c>
      <c r="O27" s="2285">
        <v>9364.95814134391</v>
      </c>
      <c r="P27" s="2285">
        <v>39275.193682005382</v>
      </c>
      <c r="Q27" s="2285">
        <v>12682.383527372518</v>
      </c>
      <c r="R27" s="2285">
        <v>12737.340605140907</v>
      </c>
      <c r="S27" s="2285">
        <v>13029.15719896265</v>
      </c>
      <c r="T27" s="2285">
        <v>12655.732996465424</v>
      </c>
      <c r="U27" s="2285">
        <v>51104.614327941497</v>
      </c>
      <c r="V27" s="2285">
        <v>17202.682335986308</v>
      </c>
      <c r="W27" s="2285">
        <v>16342.319235537414</v>
      </c>
      <c r="X27" s="2285">
        <v>16904.762107265356</v>
      </c>
      <c r="Y27" s="2285">
        <v>16693.011802539597</v>
      </c>
      <c r="Z27" s="2285">
        <v>67142.775481328674</v>
      </c>
      <c r="AA27" s="2285">
        <v>18305.982005104419</v>
      </c>
      <c r="AB27" s="2285">
        <v>17097.752743850095</v>
      </c>
      <c r="AC27" s="2285">
        <v>17806.888550830015</v>
      </c>
      <c r="AD27" s="2285">
        <v>16845.713874410743</v>
      </c>
      <c r="AE27" s="2285">
        <v>70056.337174195272</v>
      </c>
      <c r="AF27" s="2285">
        <v>15108.021181866821</v>
      </c>
      <c r="AG27" s="2285">
        <v>12857.942724533177</v>
      </c>
      <c r="AH27" s="2285">
        <v>12684.660091697273</v>
      </c>
      <c r="AI27" s="2285">
        <v>12142.925824235961</v>
      </c>
      <c r="AJ27" s="2285">
        <v>52793.54982233324</v>
      </c>
      <c r="AK27" s="2285">
        <v>14413.413664567332</v>
      </c>
      <c r="AL27" s="2285">
        <v>15756.584445967017</v>
      </c>
      <c r="AM27" s="2285">
        <v>13647.395235324047</v>
      </c>
      <c r="AN27" s="2285">
        <v>16479.380254055177</v>
      </c>
      <c r="AO27" s="2285">
        <v>60296.773599913569</v>
      </c>
      <c r="AP27" s="2285">
        <v>19639.592547840879</v>
      </c>
      <c r="AQ27" s="2285">
        <v>27612.267941195241</v>
      </c>
      <c r="AR27" s="2285">
        <v>29317.901933096611</v>
      </c>
      <c r="AS27" s="2285">
        <v>37449.115758265827</v>
      </c>
      <c r="AT27" s="2285">
        <v>114018.87818039855</v>
      </c>
      <c r="AU27" s="2285">
        <v>54394.967379385205</v>
      </c>
      <c r="AV27" s="2285">
        <v>32686.74</v>
      </c>
      <c r="AW27" s="2285">
        <v>43763.33</v>
      </c>
      <c r="AX27" s="2281"/>
      <c r="AZ27" s="2281"/>
      <c r="BA27" s="2282"/>
      <c r="BB27" s="2281"/>
      <c r="BC27" s="2281"/>
      <c r="BD27" s="2281"/>
      <c r="BE27" s="2282"/>
    </row>
    <row r="28" spans="1:57" ht="15.75" customHeight="1">
      <c r="A28" s="3378" t="s">
        <v>2541</v>
      </c>
      <c r="B28" s="2284">
        <v>28734.8862355007</v>
      </c>
      <c r="C28" s="2285">
        <v>28965.028344938342</v>
      </c>
      <c r="D28" s="2285">
        <v>29055.44131650314</v>
      </c>
      <c r="E28" s="2285">
        <v>29385.859630767187</v>
      </c>
      <c r="F28" s="2285">
        <v>116141.21552770937</v>
      </c>
      <c r="G28" s="2285">
        <v>39540.380788661525</v>
      </c>
      <c r="H28" s="2285">
        <v>41147.787173501463</v>
      </c>
      <c r="I28" s="2285">
        <v>47575.142364860025</v>
      </c>
      <c r="J28" s="2285">
        <v>43935.7745189583</v>
      </c>
      <c r="K28" s="2285">
        <v>172199.0848459813</v>
      </c>
      <c r="L28" s="2285">
        <v>70620.559887421157</v>
      </c>
      <c r="M28" s="2285">
        <v>54107.811325509443</v>
      </c>
      <c r="N28" s="2285">
        <v>54015.496868140268</v>
      </c>
      <c r="O28" s="2285">
        <v>57884.049597267382</v>
      </c>
      <c r="P28" s="2285">
        <v>236627.91767833824</v>
      </c>
      <c r="Q28" s="2285">
        <v>84130.610149814485</v>
      </c>
      <c r="R28" s="2285">
        <v>77787.560727469012</v>
      </c>
      <c r="S28" s="2285">
        <v>81879.043046752282</v>
      </c>
      <c r="T28" s="2285">
        <v>81668.465870552667</v>
      </c>
      <c r="U28" s="2285">
        <v>325465.67979458848</v>
      </c>
      <c r="V28" s="2285">
        <v>116456.48760693372</v>
      </c>
      <c r="W28" s="2285">
        <v>102098.88648726307</v>
      </c>
      <c r="X28" s="2285">
        <v>109243.93016588775</v>
      </c>
      <c r="Y28" s="2285">
        <v>106698.85175408726</v>
      </c>
      <c r="Z28" s="2285">
        <v>434498.15601417178</v>
      </c>
      <c r="AA28" s="2285">
        <v>112716.04890630755</v>
      </c>
      <c r="AB28" s="2285">
        <v>98479.81245176369</v>
      </c>
      <c r="AC28" s="2285">
        <v>110497.71151060257</v>
      </c>
      <c r="AD28" s="2285">
        <v>109412.92094896284</v>
      </c>
      <c r="AE28" s="2285">
        <v>431106.49381763668</v>
      </c>
      <c r="AF28" s="2285">
        <v>103724.05478208938</v>
      </c>
      <c r="AG28" s="2285">
        <v>87846.20227130015</v>
      </c>
      <c r="AH28" s="2285">
        <v>98566.437874063238</v>
      </c>
      <c r="AI28" s="2285">
        <v>100581.61871098136</v>
      </c>
      <c r="AJ28" s="2285">
        <v>390718.31363843416</v>
      </c>
      <c r="AK28" s="2285">
        <v>103513.43439467894</v>
      </c>
      <c r="AL28" s="2285">
        <v>88859.218121570651</v>
      </c>
      <c r="AM28" s="2285">
        <v>98526.009572764946</v>
      </c>
      <c r="AN28" s="2285">
        <v>109529.86427122967</v>
      </c>
      <c r="AO28" s="2285">
        <v>400428.5263602442</v>
      </c>
      <c r="AP28" s="2285">
        <v>105938.17165047051</v>
      </c>
      <c r="AQ28" s="2285">
        <v>95944.630537475707</v>
      </c>
      <c r="AR28" s="2285">
        <v>120567.55760213207</v>
      </c>
      <c r="AS28" s="2285">
        <v>134365.73494171893</v>
      </c>
      <c r="AT28" s="2285">
        <v>456816.09473179723</v>
      </c>
      <c r="AU28" s="2285">
        <v>127573.05963966124</v>
      </c>
      <c r="AV28" s="2285">
        <v>208364.51</v>
      </c>
      <c r="AW28" s="2285">
        <v>253599.2</v>
      </c>
      <c r="AX28" s="2281"/>
      <c r="AZ28" s="2281"/>
      <c r="BA28" s="2282"/>
      <c r="BB28" s="2281"/>
      <c r="BC28" s="2281"/>
      <c r="BD28" s="2281"/>
      <c r="BE28" s="2282"/>
    </row>
    <row r="29" spans="1:57" s="2282" customFormat="1" ht="15.75" customHeight="1">
      <c r="A29" s="3375" t="s">
        <v>2542</v>
      </c>
      <c r="B29" s="2284">
        <v>44515.528112932865</v>
      </c>
      <c r="C29" s="2285">
        <v>40134.743498559787</v>
      </c>
      <c r="D29" s="2285">
        <v>44529.066185117052</v>
      </c>
      <c r="E29" s="2285">
        <v>50292.852529422438</v>
      </c>
      <c r="F29" s="2285">
        <v>179472.19032603214</v>
      </c>
      <c r="G29" s="2285">
        <v>69133.162924708842</v>
      </c>
      <c r="H29" s="2285">
        <v>64524.865208682852</v>
      </c>
      <c r="I29" s="2285">
        <v>66365.135679156941</v>
      </c>
      <c r="J29" s="2285">
        <v>75830.373024879678</v>
      </c>
      <c r="K29" s="2285">
        <v>275853.53683742828</v>
      </c>
      <c r="L29" s="2285">
        <v>86350.310992116225</v>
      </c>
      <c r="M29" s="2285">
        <v>92960.580228683801</v>
      </c>
      <c r="N29" s="2285">
        <v>91276.780555356891</v>
      </c>
      <c r="O29" s="2285">
        <v>105256.37830648778</v>
      </c>
      <c r="P29" s="2285">
        <v>375844.05008264468</v>
      </c>
      <c r="Q29" s="2285">
        <v>112712.00579363035</v>
      </c>
      <c r="R29" s="2285">
        <v>124897.83041361443</v>
      </c>
      <c r="S29" s="2285">
        <v>117663.41298378386</v>
      </c>
      <c r="T29" s="2285">
        <v>137401.96074712952</v>
      </c>
      <c r="U29" s="2285">
        <v>492675.20993815816</v>
      </c>
      <c r="V29" s="2285">
        <v>122532.11520356806</v>
      </c>
      <c r="W29" s="2285">
        <v>111696.12973889538</v>
      </c>
      <c r="X29" s="2285">
        <v>117641.02695837746</v>
      </c>
      <c r="Y29" s="2285">
        <v>180085.31476214618</v>
      </c>
      <c r="Z29" s="2285">
        <v>531954.58666298713</v>
      </c>
      <c r="AA29" s="2285">
        <v>114085.3134484023</v>
      </c>
      <c r="AB29" s="2285">
        <v>116412.98029952028</v>
      </c>
      <c r="AC29" s="2285">
        <v>121706.9631084521</v>
      </c>
      <c r="AD29" s="2285">
        <v>184467.81213273003</v>
      </c>
      <c r="AE29" s="2285">
        <v>536673.06898910471</v>
      </c>
      <c r="AF29" s="2285">
        <v>81605.502343932792</v>
      </c>
      <c r="AG29" s="2285">
        <v>111451.86708353883</v>
      </c>
      <c r="AH29" s="2285">
        <v>126536.15977089079</v>
      </c>
      <c r="AI29" s="2285">
        <v>205083.38259291853</v>
      </c>
      <c r="AJ29" s="2285">
        <v>524676.91179128096</v>
      </c>
      <c r="AK29" s="2285">
        <v>74078.409959404627</v>
      </c>
      <c r="AL29" s="2285">
        <v>177267.07485226379</v>
      </c>
      <c r="AM29" s="2285">
        <v>159286.12688435902</v>
      </c>
      <c r="AN29" s="2285">
        <v>257286.1953259178</v>
      </c>
      <c r="AO29" s="2285">
        <v>667917.80702194525</v>
      </c>
      <c r="AP29" s="2285">
        <v>81146.875993718379</v>
      </c>
      <c r="AQ29" s="2285">
        <v>222463.19526790958</v>
      </c>
      <c r="AR29" s="2285">
        <v>239671.93227191002</v>
      </c>
      <c r="AS29" s="2285">
        <v>328271.06928607618</v>
      </c>
      <c r="AT29" s="2285">
        <v>871553.07281961408</v>
      </c>
      <c r="AU29" s="2285">
        <v>114709.87194627342</v>
      </c>
      <c r="AV29" s="2285">
        <v>288647.51</v>
      </c>
      <c r="AW29" s="2285">
        <v>270419.56</v>
      </c>
      <c r="AX29" s="2281"/>
      <c r="AZ29" s="2281"/>
      <c r="BB29" s="2281"/>
      <c r="BC29" s="2281"/>
      <c r="BD29" s="2281"/>
    </row>
    <row r="30" spans="1:57" s="2282" customFormat="1" ht="15.75" customHeight="1">
      <c r="A30" s="3375" t="s">
        <v>2543</v>
      </c>
      <c r="B30" s="2284">
        <v>10770.56961715016</v>
      </c>
      <c r="C30" s="2285">
        <v>11207.689789855238</v>
      </c>
      <c r="D30" s="2285">
        <v>11746.455516418626</v>
      </c>
      <c r="E30" s="2285">
        <v>9067.6114262179744</v>
      </c>
      <c r="F30" s="2285">
        <v>42792.326349641997</v>
      </c>
      <c r="G30" s="2285">
        <v>11127.967050541025</v>
      </c>
      <c r="H30" s="2285">
        <v>12671.198581689587</v>
      </c>
      <c r="I30" s="2285">
        <v>12161.111540240918</v>
      </c>
      <c r="J30" s="2285">
        <v>9302.5422609507623</v>
      </c>
      <c r="K30" s="2285">
        <v>45262.819433422294</v>
      </c>
      <c r="L30" s="2285">
        <v>10864.753896009319</v>
      </c>
      <c r="M30" s="2285">
        <v>13822.759586381608</v>
      </c>
      <c r="N30" s="2285">
        <v>13029.147730507835</v>
      </c>
      <c r="O30" s="2285">
        <v>10097.656381525883</v>
      </c>
      <c r="P30" s="2285">
        <v>47814.317594424647</v>
      </c>
      <c r="Q30" s="2285">
        <v>15548.889763175654</v>
      </c>
      <c r="R30" s="2285">
        <v>21093.136844232144</v>
      </c>
      <c r="S30" s="2285">
        <v>19142.354717393533</v>
      </c>
      <c r="T30" s="2285">
        <v>14807.143195706483</v>
      </c>
      <c r="U30" s="2285">
        <v>70591.52452050781</v>
      </c>
      <c r="V30" s="2285">
        <v>18757.31663623542</v>
      </c>
      <c r="W30" s="2285">
        <v>26719.632945792047</v>
      </c>
      <c r="X30" s="2285">
        <v>24823.00404346659</v>
      </c>
      <c r="Y30" s="2285">
        <v>19737.415282198159</v>
      </c>
      <c r="Z30" s="2285">
        <v>90037.368907692216</v>
      </c>
      <c r="AA30" s="2285">
        <v>23445.434683541556</v>
      </c>
      <c r="AB30" s="2285">
        <v>30600.220853786883</v>
      </c>
      <c r="AC30" s="2285">
        <v>28659.841749869385</v>
      </c>
      <c r="AD30" s="2285">
        <v>23160.992951398344</v>
      </c>
      <c r="AE30" s="2285">
        <v>105866.49023859616</v>
      </c>
      <c r="AF30" s="2285">
        <v>26105.465342438172</v>
      </c>
      <c r="AG30" s="2285">
        <v>40303.313262414362</v>
      </c>
      <c r="AH30" s="2285">
        <v>38104.46428167753</v>
      </c>
      <c r="AI30" s="2285">
        <v>32634.038851507903</v>
      </c>
      <c r="AJ30" s="2285">
        <v>137147.28173803797</v>
      </c>
      <c r="AK30" s="2285">
        <v>38739.464796969231</v>
      </c>
      <c r="AL30" s="2285">
        <v>46684.04845419609</v>
      </c>
      <c r="AM30" s="2285">
        <v>42555.448906037003</v>
      </c>
      <c r="AN30" s="2285">
        <v>35771.94458648529</v>
      </c>
      <c r="AO30" s="2285">
        <v>163750.90674368764</v>
      </c>
      <c r="AP30" s="2285">
        <v>45463.504810557926</v>
      </c>
      <c r="AQ30" s="2285">
        <v>62184.233366452027</v>
      </c>
      <c r="AR30" s="2285">
        <v>56445.533059509369</v>
      </c>
      <c r="AS30" s="2285">
        <v>47430.158800088342</v>
      </c>
      <c r="AT30" s="2285">
        <v>211523.43003660766</v>
      </c>
      <c r="AU30" s="2285">
        <v>63475.578143840467</v>
      </c>
      <c r="AV30" s="2285">
        <v>95959.65</v>
      </c>
      <c r="AW30" s="2285">
        <v>74628.41</v>
      </c>
      <c r="AX30" s="2281"/>
      <c r="AZ30" s="2281"/>
      <c r="BB30" s="2281"/>
      <c r="BC30" s="2281"/>
      <c r="BD30" s="2281"/>
    </row>
    <row r="31" spans="1:57" s="2282" customFormat="1" ht="15.75" customHeight="1">
      <c r="A31" s="3375" t="s">
        <v>2544</v>
      </c>
      <c r="B31" s="2284">
        <v>401383.52101599699</v>
      </c>
      <c r="C31" s="2285">
        <v>388550.29797353793</v>
      </c>
      <c r="D31" s="2285">
        <v>369190.91489354783</v>
      </c>
      <c r="E31" s="2285">
        <v>411848.73462069698</v>
      </c>
      <c r="F31" s="2285">
        <v>1570973.4685037797</v>
      </c>
      <c r="G31" s="2285">
        <v>437854.2533059048</v>
      </c>
      <c r="H31" s="2285">
        <v>428251.54258959199</v>
      </c>
      <c r="I31" s="2285">
        <v>435725.12305418064</v>
      </c>
      <c r="J31" s="2285">
        <v>603743.9835715862</v>
      </c>
      <c r="K31" s="2285">
        <v>1905574.9025212638</v>
      </c>
      <c r="L31" s="2285">
        <v>506631.73414895154</v>
      </c>
      <c r="M31" s="2285">
        <v>606111.30303283175</v>
      </c>
      <c r="N31" s="2285">
        <v>506460.25726928702</v>
      </c>
      <c r="O31" s="2285">
        <v>569515.29244061152</v>
      </c>
      <c r="P31" s="2285">
        <v>2188718.5868916819</v>
      </c>
      <c r="Q31" s="2285">
        <v>619297.18592362513</v>
      </c>
      <c r="R31" s="2285">
        <v>738795.95857489924</v>
      </c>
      <c r="S31" s="2285">
        <v>614241.38486721856</v>
      </c>
      <c r="T31" s="2285">
        <v>703949.94471779419</v>
      </c>
      <c r="U31" s="2285">
        <v>2676284.4740835372</v>
      </c>
      <c r="V31" s="2285">
        <v>765664.62942783418</v>
      </c>
      <c r="W31" s="2285">
        <v>859553.75863658788</v>
      </c>
      <c r="X31" s="2285">
        <v>726988.53809594654</v>
      </c>
      <c r="Y31" s="2285">
        <v>836615.97482837166</v>
      </c>
      <c r="Z31" s="2285">
        <v>3188822.9009887404</v>
      </c>
      <c r="AA31" s="2285">
        <v>879044.01613111398</v>
      </c>
      <c r="AB31" s="2285">
        <v>956146.70507946517</v>
      </c>
      <c r="AC31" s="2285">
        <v>765817.8118699058</v>
      </c>
      <c r="AD31" s="2285">
        <v>871246.60185414739</v>
      </c>
      <c r="AE31" s="2285">
        <v>3472255.1349346321</v>
      </c>
      <c r="AF31" s="2285">
        <v>889059.57610104908</v>
      </c>
      <c r="AG31" s="2285">
        <v>992157.05179099797</v>
      </c>
      <c r="AH31" s="2285">
        <v>787336.7221157063</v>
      </c>
      <c r="AI31" s="2285">
        <v>938006.82801076409</v>
      </c>
      <c r="AJ31" s="2285">
        <v>3606560.1780185173</v>
      </c>
      <c r="AK31" s="2285">
        <v>1077986.6012966656</v>
      </c>
      <c r="AL31" s="2285">
        <v>1166447.7126917271</v>
      </c>
      <c r="AM31" s="2285">
        <v>918732.49641608493</v>
      </c>
      <c r="AN31" s="2285">
        <v>1118609.296584829</v>
      </c>
      <c r="AO31" s="2285">
        <v>4281776.1069893064</v>
      </c>
      <c r="AP31" s="2285">
        <v>1174608.2154883901</v>
      </c>
      <c r="AQ31" s="2285">
        <v>1680686.4894793862</v>
      </c>
      <c r="AR31" s="2285">
        <v>1402656.0443826851</v>
      </c>
      <c r="AS31" s="2285">
        <v>1773110.0231675222</v>
      </c>
      <c r="AT31" s="2285">
        <v>6031060.7725179829</v>
      </c>
      <c r="AU31" s="2285">
        <v>1961424.2670670385</v>
      </c>
      <c r="AV31" s="2285">
        <v>2400060.4300000002</v>
      </c>
      <c r="AW31" s="2285">
        <v>2087138.94</v>
      </c>
      <c r="AX31" s="2281"/>
      <c r="AZ31" s="2281"/>
      <c r="BB31" s="2281"/>
      <c r="BC31" s="2281"/>
      <c r="BD31" s="2281"/>
    </row>
    <row r="32" spans="1:57" s="2282" customFormat="1" ht="15.75" customHeight="1">
      <c r="A32" s="3379" t="s">
        <v>2545</v>
      </c>
      <c r="B32" s="2279">
        <v>6704427.5979273962</v>
      </c>
      <c r="C32" s="2279">
        <v>6746940.217325775</v>
      </c>
      <c r="D32" s="2279">
        <v>6881878.7847515456</v>
      </c>
      <c r="E32" s="2279">
        <v>7403690.8776633004</v>
      </c>
      <c r="F32" s="2279">
        <v>27736937.477668017</v>
      </c>
      <c r="G32" s="2279">
        <v>7295325.3467349373</v>
      </c>
      <c r="H32" s="2279">
        <v>7599019.9408352645</v>
      </c>
      <c r="I32" s="2279">
        <v>7506677.071769191</v>
      </c>
      <c r="J32" s="2279">
        <v>8688435.0379684344</v>
      </c>
      <c r="K32" s="2279">
        <v>31089457.397307828</v>
      </c>
      <c r="L32" s="2279">
        <v>8333600.1039613159</v>
      </c>
      <c r="M32" s="2279">
        <v>9627263.5480382647</v>
      </c>
      <c r="N32" s="2279">
        <v>8672640.6668362711</v>
      </c>
      <c r="O32" s="2279">
        <v>9676711.9101439808</v>
      </c>
      <c r="P32" s="2279">
        <v>36310216.228979833</v>
      </c>
      <c r="Q32" s="2279">
        <v>9723718.0421178192</v>
      </c>
      <c r="R32" s="2279">
        <v>11412851.670948558</v>
      </c>
      <c r="S32" s="2279">
        <v>10119491.49975254</v>
      </c>
      <c r="T32" s="2279">
        <v>11166103.828962702</v>
      </c>
      <c r="U32" s="2279">
        <v>42422165.041781619</v>
      </c>
      <c r="V32" s="2279">
        <v>11032198.271298122</v>
      </c>
      <c r="W32" s="2279">
        <v>12212033.229596771</v>
      </c>
      <c r="X32" s="2279">
        <v>12017815.947864646</v>
      </c>
      <c r="Y32" s="2279">
        <v>13549949.240807345</v>
      </c>
      <c r="Z32" s="2279">
        <v>48811996.68956688</v>
      </c>
      <c r="AA32" s="2279">
        <v>12727086.427122645</v>
      </c>
      <c r="AB32" s="2279">
        <v>13770959.858966701</v>
      </c>
      <c r="AC32" s="2279">
        <v>13521791.822155356</v>
      </c>
      <c r="AD32" s="2279">
        <v>15299576.642779462</v>
      </c>
      <c r="AE32" s="2279">
        <v>55319414.751024157</v>
      </c>
      <c r="AF32" s="2279">
        <v>13998733.791824883</v>
      </c>
      <c r="AG32" s="2279">
        <v>14684199.830266898</v>
      </c>
      <c r="AH32" s="2279">
        <v>15272718.148728874</v>
      </c>
      <c r="AI32" s="2279">
        <v>17369162.094402622</v>
      </c>
      <c r="AJ32" s="2279">
        <v>61324813.865223274</v>
      </c>
      <c r="AK32" s="2279">
        <v>15575094.636701345</v>
      </c>
      <c r="AL32" s="2279">
        <v>15535472.935902018</v>
      </c>
      <c r="AM32" s="2279">
        <v>15327403.402411245</v>
      </c>
      <c r="AN32" s="2279">
        <v>17681207.158362314</v>
      </c>
      <c r="AO32" s="2279">
        <v>64119178.133376926</v>
      </c>
      <c r="AP32" s="2279">
        <v>15603145.944316242</v>
      </c>
      <c r="AQ32" s="2279">
        <v>16273414.705342157</v>
      </c>
      <c r="AR32" s="2279">
        <v>16290680.598327374</v>
      </c>
      <c r="AS32" s="2279">
        <v>18979961.150445603</v>
      </c>
      <c r="AT32" s="2279">
        <v>67147202.398431376</v>
      </c>
      <c r="AU32" s="2279">
        <v>16830209.709458102</v>
      </c>
      <c r="AV32" s="2279">
        <v>18267139.330000002</v>
      </c>
      <c r="AW32" s="2279">
        <v>17192512.23</v>
      </c>
      <c r="AX32" s="2281"/>
      <c r="AZ32" s="2281"/>
      <c r="BB32" s="2281"/>
      <c r="BC32" s="2281"/>
      <c r="BD32" s="2281"/>
    </row>
    <row r="33" spans="1:57" ht="15.75" customHeight="1">
      <c r="A33" s="3373" t="s">
        <v>2546</v>
      </c>
      <c r="B33" s="2284">
        <v>2191342.8310958273</v>
      </c>
      <c r="C33" s="2285">
        <v>2234196.3429467101</v>
      </c>
      <c r="D33" s="2285">
        <v>2230757.6577532883</v>
      </c>
      <c r="E33" s="2285">
        <v>2336353.1443826701</v>
      </c>
      <c r="F33" s="2285">
        <v>8992649.9761784971</v>
      </c>
      <c r="G33" s="2285">
        <v>2517339.4752348727</v>
      </c>
      <c r="H33" s="2285">
        <v>2542081.6815432701</v>
      </c>
      <c r="I33" s="2285">
        <v>2492964.6812924091</v>
      </c>
      <c r="J33" s="2285">
        <v>2773179.4646495394</v>
      </c>
      <c r="K33" s="2285">
        <v>10325565.302720092</v>
      </c>
      <c r="L33" s="2285">
        <v>2912955.7216052576</v>
      </c>
      <c r="M33" s="2285">
        <v>3187843.1513132299</v>
      </c>
      <c r="N33" s="2285">
        <v>2771809.8066338515</v>
      </c>
      <c r="O33" s="2285">
        <v>2970920.4940454601</v>
      </c>
      <c r="P33" s="2285">
        <v>11843529.1735978</v>
      </c>
      <c r="Q33" s="2285">
        <v>3381125.0160232163</v>
      </c>
      <c r="R33" s="2285">
        <v>3662073.3037124001</v>
      </c>
      <c r="S33" s="2285">
        <v>3215823.6180994725</v>
      </c>
      <c r="T33" s="2285">
        <v>3443813.1868023113</v>
      </c>
      <c r="U33" s="2285">
        <v>13702835.124637401</v>
      </c>
      <c r="V33" s="2285">
        <v>3663744.3753660754</v>
      </c>
      <c r="W33" s="2285">
        <v>3767402.1197416624</v>
      </c>
      <c r="X33" s="2285">
        <v>3981637.2661246499</v>
      </c>
      <c r="Y33" s="2285">
        <v>4291343.6867413661</v>
      </c>
      <c r="Z33" s="2285">
        <v>15704127.447973754</v>
      </c>
      <c r="AA33" s="2285">
        <v>4225946.4445767337</v>
      </c>
      <c r="AB33" s="2285">
        <v>4312540.3553481521</v>
      </c>
      <c r="AC33" s="2285">
        <v>4565943.2305153366</v>
      </c>
      <c r="AD33" s="2285">
        <v>4924465.2270944426</v>
      </c>
      <c r="AE33" s="2285">
        <v>18028895.257534664</v>
      </c>
      <c r="AF33" s="2285">
        <v>4796793.52504199</v>
      </c>
      <c r="AG33" s="2285">
        <v>4969298.2915551551</v>
      </c>
      <c r="AH33" s="2285">
        <v>5267421.1634751931</v>
      </c>
      <c r="AI33" s="2285">
        <v>5642347.0263738474</v>
      </c>
      <c r="AJ33" s="2285">
        <v>20675860.006446186</v>
      </c>
      <c r="AK33" s="2285">
        <v>5256545.0046970984</v>
      </c>
      <c r="AL33" s="2285">
        <v>5208659.4739896813</v>
      </c>
      <c r="AM33" s="2285">
        <v>5290494.8399520852</v>
      </c>
      <c r="AN33" s="2285">
        <v>5818029.9268053584</v>
      </c>
      <c r="AO33" s="2285">
        <v>21573729.245444223</v>
      </c>
      <c r="AP33" s="2285">
        <v>5144977.5564112226</v>
      </c>
      <c r="AQ33" s="2285">
        <v>5208238.2043007202</v>
      </c>
      <c r="AR33" s="2285">
        <v>5490402.8564027222</v>
      </c>
      <c r="AS33" s="2285">
        <v>6074826.0427144794</v>
      </c>
      <c r="AT33" s="2285">
        <v>21918444.659829147</v>
      </c>
      <c r="AU33" s="2285">
        <v>5392759.48806566</v>
      </c>
      <c r="AV33" s="2285">
        <v>5365910.12</v>
      </c>
      <c r="AW33" s="2285">
        <v>5552617.0599999996</v>
      </c>
      <c r="AX33" s="2281"/>
      <c r="AZ33" s="2281"/>
      <c r="BA33" s="2282"/>
      <c r="BB33" s="2281"/>
      <c r="BC33" s="2281"/>
      <c r="BD33" s="2281"/>
      <c r="BE33" s="2282"/>
    </row>
    <row r="34" spans="1:57" ht="15.75" customHeight="1">
      <c r="A34" s="3373" t="s">
        <v>2547</v>
      </c>
      <c r="B34" s="2284">
        <v>63135.755393419786</v>
      </c>
      <c r="C34" s="2285">
        <v>52906.461085885756</v>
      </c>
      <c r="D34" s="2285">
        <v>65717.166013475668</v>
      </c>
      <c r="E34" s="2285">
        <v>64001.193424518038</v>
      </c>
      <c r="F34" s="2285">
        <v>245760.57591729925</v>
      </c>
      <c r="G34" s="2285">
        <v>67473.019138311007</v>
      </c>
      <c r="H34" s="2285">
        <v>56840.518738038394</v>
      </c>
      <c r="I34" s="2285">
        <v>75140.118771254827</v>
      </c>
      <c r="J34" s="2285">
        <v>83922.77061874661</v>
      </c>
      <c r="K34" s="2285">
        <v>283376.42726635083</v>
      </c>
      <c r="L34" s="2285">
        <v>85472.29105177254</v>
      </c>
      <c r="M34" s="2285">
        <v>66720.170304858591</v>
      </c>
      <c r="N34" s="2285">
        <v>94551.678478163434</v>
      </c>
      <c r="O34" s="2285">
        <v>106478.66270296213</v>
      </c>
      <c r="P34" s="2285">
        <v>353222.80253775668</v>
      </c>
      <c r="Q34" s="2285">
        <v>153931.72430308178</v>
      </c>
      <c r="R34" s="2285">
        <v>150905.98374011976</v>
      </c>
      <c r="S34" s="2285">
        <v>173298.98152017855</v>
      </c>
      <c r="T34" s="2285">
        <v>170255.56370621934</v>
      </c>
      <c r="U34" s="2285">
        <v>648392.2532695994</v>
      </c>
      <c r="V34" s="2285">
        <v>195084.36167300228</v>
      </c>
      <c r="W34" s="2285">
        <v>160126.74189483863</v>
      </c>
      <c r="X34" s="2285">
        <v>220207.7638588367</v>
      </c>
      <c r="Y34" s="2285">
        <v>244365.91675698233</v>
      </c>
      <c r="Z34" s="2285">
        <v>819784.78418365994</v>
      </c>
      <c r="AA34" s="2285">
        <v>267984.37658567954</v>
      </c>
      <c r="AB34" s="2285">
        <v>156499.10424042639</v>
      </c>
      <c r="AC34" s="2285">
        <v>222359.95389173648</v>
      </c>
      <c r="AD34" s="2285">
        <v>246826.12793287975</v>
      </c>
      <c r="AE34" s="2285">
        <v>893669.5626507221</v>
      </c>
      <c r="AF34" s="2285">
        <v>270155.23155395733</v>
      </c>
      <c r="AG34" s="2285">
        <v>156591.85772691993</v>
      </c>
      <c r="AH34" s="2285">
        <v>228424.31145756037</v>
      </c>
      <c r="AI34" s="2285">
        <v>269892.85337000608</v>
      </c>
      <c r="AJ34" s="2285">
        <v>925064.25410844374</v>
      </c>
      <c r="AK34" s="2285">
        <v>280471.9253245836</v>
      </c>
      <c r="AL34" s="2285">
        <v>166111.19081694854</v>
      </c>
      <c r="AM34" s="2285">
        <v>248398.40323286678</v>
      </c>
      <c r="AN34" s="2285">
        <v>289221.6850047615</v>
      </c>
      <c r="AO34" s="2285">
        <v>984203.20437916042</v>
      </c>
      <c r="AP34" s="2285">
        <v>291126.93139944045</v>
      </c>
      <c r="AQ34" s="2285">
        <v>193615.37617102143</v>
      </c>
      <c r="AR34" s="2285">
        <v>300286.74524400342</v>
      </c>
      <c r="AS34" s="2285">
        <v>359336.81876724673</v>
      </c>
      <c r="AT34" s="2285">
        <v>1144365.871581712</v>
      </c>
      <c r="AU34" s="2285">
        <v>379311.54867100308</v>
      </c>
      <c r="AV34" s="2285">
        <v>232683.86</v>
      </c>
      <c r="AW34" s="2285">
        <v>358633.23</v>
      </c>
      <c r="AX34" s="2281"/>
      <c r="AZ34" s="2281"/>
      <c r="BA34" s="2282"/>
      <c r="BB34" s="2281"/>
      <c r="BC34" s="2281"/>
      <c r="BD34" s="2281"/>
      <c r="BE34" s="2282"/>
    </row>
    <row r="35" spans="1:57" ht="15.75" customHeight="1">
      <c r="A35" s="3375" t="s">
        <v>2548</v>
      </c>
      <c r="B35" s="2284">
        <v>144848.60403692879</v>
      </c>
      <c r="C35" s="2285">
        <v>176507.23529134813</v>
      </c>
      <c r="D35" s="2285">
        <v>177674.28938618605</v>
      </c>
      <c r="E35" s="2285">
        <v>195741.68353819288</v>
      </c>
      <c r="F35" s="2285">
        <v>694771.81225265586</v>
      </c>
      <c r="G35" s="2285">
        <v>115847.31924477821</v>
      </c>
      <c r="H35" s="2285">
        <v>150175.93636519069</v>
      </c>
      <c r="I35" s="2285">
        <v>194969.55319977776</v>
      </c>
      <c r="J35" s="2285">
        <v>318360.88920118607</v>
      </c>
      <c r="K35" s="2285">
        <v>779353.69801093265</v>
      </c>
      <c r="L35" s="2285">
        <v>151768.55625401917</v>
      </c>
      <c r="M35" s="2285">
        <v>268591.4174792695</v>
      </c>
      <c r="N35" s="2285">
        <v>231764.00918335156</v>
      </c>
      <c r="O35" s="2285">
        <v>265191.75913263205</v>
      </c>
      <c r="P35" s="2285">
        <v>917315.74204927206</v>
      </c>
      <c r="Q35" s="2285">
        <v>173378.6057690162</v>
      </c>
      <c r="R35" s="2285">
        <v>302304.53930083598</v>
      </c>
      <c r="S35" s="2285">
        <v>265245.87064231106</v>
      </c>
      <c r="T35" s="2285">
        <v>310292.4968090633</v>
      </c>
      <c r="U35" s="2285">
        <v>1051221.5125212267</v>
      </c>
      <c r="V35" s="2285">
        <v>238226.19824942091</v>
      </c>
      <c r="W35" s="2285">
        <v>312480.44437057019</v>
      </c>
      <c r="X35" s="2285">
        <v>307174.70549665304</v>
      </c>
      <c r="Y35" s="2285">
        <v>339554.31179475156</v>
      </c>
      <c r="Z35" s="2285">
        <v>1197435.6599113957</v>
      </c>
      <c r="AA35" s="2285">
        <v>265581.78427697276</v>
      </c>
      <c r="AB35" s="2285">
        <v>348994.99918637006</v>
      </c>
      <c r="AC35" s="2285">
        <v>349847.62616748089</v>
      </c>
      <c r="AD35" s="2285">
        <v>396640.85828331648</v>
      </c>
      <c r="AE35" s="2285">
        <v>1361065.2679141401</v>
      </c>
      <c r="AF35" s="2285">
        <v>345733.60542366054</v>
      </c>
      <c r="AG35" s="2285">
        <v>370575.49263330834</v>
      </c>
      <c r="AH35" s="2285">
        <v>418741.66335377702</v>
      </c>
      <c r="AI35" s="2285">
        <v>438469.36352049524</v>
      </c>
      <c r="AJ35" s="2285">
        <v>1573520.1249312409</v>
      </c>
      <c r="AK35" s="2285">
        <v>443591.29929701204</v>
      </c>
      <c r="AL35" s="2285">
        <v>378606.49528382567</v>
      </c>
      <c r="AM35" s="2285">
        <v>421159.81346300174</v>
      </c>
      <c r="AN35" s="2285">
        <v>544133.28398587031</v>
      </c>
      <c r="AO35" s="2285">
        <v>1787490.8920297099</v>
      </c>
      <c r="AP35" s="2285">
        <v>526693.3113712084</v>
      </c>
      <c r="AQ35" s="2285">
        <v>524603.87679162575</v>
      </c>
      <c r="AR35" s="2285">
        <v>553963.98274620995</v>
      </c>
      <c r="AS35" s="2285">
        <v>723106.61666950746</v>
      </c>
      <c r="AT35" s="2285">
        <v>2328367.7875785516</v>
      </c>
      <c r="AU35" s="2285">
        <v>792085.09346277325</v>
      </c>
      <c r="AV35" s="2285">
        <v>658669.78</v>
      </c>
      <c r="AW35" s="2285">
        <v>767788.81</v>
      </c>
      <c r="AX35" s="2281"/>
      <c r="AZ35" s="2281"/>
      <c r="BA35" s="2282"/>
      <c r="BB35" s="2281"/>
      <c r="BC35" s="2281"/>
      <c r="BD35" s="2281"/>
      <c r="BE35" s="2282"/>
    </row>
    <row r="36" spans="1:57" ht="15.75" customHeight="1">
      <c r="A36" s="3378" t="s">
        <v>2549</v>
      </c>
      <c r="B36" s="2284">
        <v>129027.93663193707</v>
      </c>
      <c r="C36" s="2285">
        <v>158931.11887929498</v>
      </c>
      <c r="D36" s="2285">
        <v>157501.95796885039</v>
      </c>
      <c r="E36" s="2285">
        <v>173675.8471308634</v>
      </c>
      <c r="F36" s="2285">
        <v>619136.86061094585</v>
      </c>
      <c r="G36" s="2285">
        <v>93651.649825506116</v>
      </c>
      <c r="H36" s="2285">
        <v>123987.69865171571</v>
      </c>
      <c r="I36" s="2285">
        <v>164726.68958986388</v>
      </c>
      <c r="J36" s="2285">
        <v>288438.04966413433</v>
      </c>
      <c r="K36" s="2285">
        <v>670804.08773122006</v>
      </c>
      <c r="L36" s="2285">
        <v>126783.66781261751</v>
      </c>
      <c r="M36" s="2285">
        <v>235428.26817074162</v>
      </c>
      <c r="N36" s="2285">
        <v>194587.5946783112</v>
      </c>
      <c r="O36" s="2285">
        <v>228011.21085273271</v>
      </c>
      <c r="P36" s="2285">
        <v>784810.74151440291</v>
      </c>
      <c r="Q36" s="2285">
        <v>144499.76842813299</v>
      </c>
      <c r="R36" s="2285">
        <v>262437.308628909</v>
      </c>
      <c r="S36" s="2285">
        <v>220264.36427060587</v>
      </c>
      <c r="T36" s="2285">
        <v>265926.39323561639</v>
      </c>
      <c r="U36" s="2285">
        <v>893127.83456326427</v>
      </c>
      <c r="V36" s="2285">
        <v>204767.3272447871</v>
      </c>
      <c r="W36" s="2285">
        <v>268497.92143937148</v>
      </c>
      <c r="X36" s="2285">
        <v>257538.18139440761</v>
      </c>
      <c r="Y36" s="2285">
        <v>286352.94056256232</v>
      </c>
      <c r="Z36" s="2285">
        <v>1017156.3706411285</v>
      </c>
      <c r="AA36" s="2285">
        <v>227449.02073206243</v>
      </c>
      <c r="AB36" s="2285">
        <v>300102.83734345803</v>
      </c>
      <c r="AC36" s="2285">
        <v>294291.44320616056</v>
      </c>
      <c r="AD36" s="2285">
        <v>334450.02484776627</v>
      </c>
      <c r="AE36" s="2285">
        <v>1156293.3261294472</v>
      </c>
      <c r="AF36" s="2285">
        <v>303508.8468400889</v>
      </c>
      <c r="AG36" s="2285">
        <v>321487.88173899625</v>
      </c>
      <c r="AH36" s="2285">
        <v>358720.45903160691</v>
      </c>
      <c r="AI36" s="2285">
        <v>374965.78425930557</v>
      </c>
      <c r="AJ36" s="2285">
        <v>1358682.9718699977</v>
      </c>
      <c r="AK36" s="2285">
        <v>396619.76710939599</v>
      </c>
      <c r="AL36" s="2285">
        <v>330356.6412784587</v>
      </c>
      <c r="AM36" s="2285">
        <v>360765.60724095488</v>
      </c>
      <c r="AN36" s="2285">
        <v>477071.70483730047</v>
      </c>
      <c r="AO36" s="2285">
        <v>1564813.7204661099</v>
      </c>
      <c r="AP36" s="2285">
        <v>475445.71083539585</v>
      </c>
      <c r="AQ36" s="2285">
        <v>466019.90583923861</v>
      </c>
      <c r="AR36" s="2285">
        <v>479054.5837136546</v>
      </c>
      <c r="AS36" s="2285">
        <v>638418.06535098935</v>
      </c>
      <c r="AT36" s="2285">
        <v>2058938.2657392784</v>
      </c>
      <c r="AU36" s="2285">
        <v>728473.03387816891</v>
      </c>
      <c r="AV36" s="2285">
        <v>592299.55000000005</v>
      </c>
      <c r="AW36" s="2285">
        <v>676237.25</v>
      </c>
      <c r="AX36" s="2281"/>
      <c r="AZ36" s="2281"/>
      <c r="BA36" s="2282"/>
      <c r="BB36" s="2281"/>
      <c r="BC36" s="2281"/>
      <c r="BD36" s="2281"/>
      <c r="BE36" s="2282"/>
    </row>
    <row r="37" spans="1:57" ht="15.75" customHeight="1">
      <c r="A37" s="3378" t="s">
        <v>2550</v>
      </c>
      <c r="B37" s="2284">
        <v>15.146439352727382</v>
      </c>
      <c r="C37" s="2285">
        <v>30.195690104374485</v>
      </c>
      <c r="D37" s="2285">
        <v>23.630384361791517</v>
      </c>
      <c r="E37" s="2285">
        <v>38.793624931106777</v>
      </c>
      <c r="F37" s="2285">
        <v>107.76613875000017</v>
      </c>
      <c r="G37" s="2285">
        <v>18.043833562380222</v>
      </c>
      <c r="H37" s="2285">
        <v>40.506358256864303</v>
      </c>
      <c r="I37" s="2285">
        <v>28.40948387032449</v>
      </c>
      <c r="J37" s="2285">
        <v>48.650689226558441</v>
      </c>
      <c r="K37" s="2285">
        <v>135.61036491612745</v>
      </c>
      <c r="L37" s="2285">
        <v>21.922570032458861</v>
      </c>
      <c r="M37" s="2285">
        <v>57.807833332835486</v>
      </c>
      <c r="N37" s="2285">
        <v>38.591278080128987</v>
      </c>
      <c r="O37" s="2285">
        <v>67.174061243501356</v>
      </c>
      <c r="P37" s="2285">
        <v>185.49574268892468</v>
      </c>
      <c r="Q37" s="2285">
        <v>24.40896657686195</v>
      </c>
      <c r="R37" s="2285">
        <v>69.818625010412575</v>
      </c>
      <c r="S37" s="2285">
        <v>43.817269808090899</v>
      </c>
      <c r="T37" s="2285">
        <v>78.388150896704119</v>
      </c>
      <c r="U37" s="2285">
        <v>216.43301229206958</v>
      </c>
      <c r="V37" s="2285">
        <v>27.642042453734085</v>
      </c>
      <c r="W37" s="2285">
        <v>80.794655901854341</v>
      </c>
      <c r="X37" s="2285">
        <v>50.684346412893639</v>
      </c>
      <c r="Y37" s="2285">
        <v>93.378676760155429</v>
      </c>
      <c r="Z37" s="2285">
        <v>252.49972152863748</v>
      </c>
      <c r="AA37" s="2285">
        <v>31.122516864430615</v>
      </c>
      <c r="AB37" s="2285">
        <v>89.179901066941113</v>
      </c>
      <c r="AC37" s="2285">
        <v>56.785650238652167</v>
      </c>
      <c r="AD37" s="2285">
        <v>105.00715871766688</v>
      </c>
      <c r="AE37" s="2285">
        <v>282.09522688769079</v>
      </c>
      <c r="AF37" s="2285">
        <v>33.651075201624167</v>
      </c>
      <c r="AG37" s="2285">
        <v>96.60969738649986</v>
      </c>
      <c r="AH37" s="2285">
        <v>63.660339953373644</v>
      </c>
      <c r="AI37" s="2285">
        <v>115.80740230474221</v>
      </c>
      <c r="AJ37" s="2285">
        <v>309.72851484623988</v>
      </c>
      <c r="AK37" s="2285">
        <v>37.872105643850595</v>
      </c>
      <c r="AL37" s="2285">
        <v>105.49545490326058</v>
      </c>
      <c r="AM37" s="2285">
        <v>66.782944846510006</v>
      </c>
      <c r="AN37" s="2285">
        <v>118.35504480658037</v>
      </c>
      <c r="AO37" s="2285">
        <v>328.50555020020158</v>
      </c>
      <c r="AP37" s="2285">
        <v>38.20122187729293</v>
      </c>
      <c r="AQ37" s="2285">
        <v>107.403461704316</v>
      </c>
      <c r="AR37" s="2285">
        <v>71.139184293012534</v>
      </c>
      <c r="AS37" s="2285">
        <v>127.0965054295134</v>
      </c>
      <c r="AT37" s="2285">
        <v>343.84037330413486</v>
      </c>
      <c r="AU37" s="2285">
        <v>36.871909290755013</v>
      </c>
      <c r="AV37" s="2285">
        <v>112.28</v>
      </c>
      <c r="AW37" s="2285">
        <v>75.36</v>
      </c>
      <c r="AX37" s="2281"/>
      <c r="AZ37" s="2281"/>
      <c r="BA37" s="2282"/>
      <c r="BB37" s="2281"/>
      <c r="BC37" s="2281"/>
      <c r="BD37" s="2281"/>
      <c r="BE37" s="2282"/>
    </row>
    <row r="38" spans="1:57" ht="15.75" customHeight="1">
      <c r="A38" s="3378" t="s">
        <v>2551</v>
      </c>
      <c r="B38" s="2284">
        <v>833.74207605099389</v>
      </c>
      <c r="C38" s="2285">
        <v>1118.3185583984425</v>
      </c>
      <c r="D38" s="2285">
        <v>1290.9098940920901</v>
      </c>
      <c r="E38" s="2285">
        <v>982.78312255053265</v>
      </c>
      <c r="F38" s="2285">
        <v>4225.753651092059</v>
      </c>
      <c r="G38" s="2285">
        <v>920.2133611505144</v>
      </c>
      <c r="H38" s="2285">
        <v>1388.832307237933</v>
      </c>
      <c r="I38" s="2285">
        <v>1593.6547811069106</v>
      </c>
      <c r="J38" s="2285">
        <v>1138.3639010055363</v>
      </c>
      <c r="K38" s="2285">
        <v>5041.0643505008939</v>
      </c>
      <c r="L38" s="2285">
        <v>915.95353424634607</v>
      </c>
      <c r="M38" s="2285">
        <v>1608.2952896237707</v>
      </c>
      <c r="N38" s="2285">
        <v>1774.6389790834519</v>
      </c>
      <c r="O38" s="2285">
        <v>1271.4682074599855</v>
      </c>
      <c r="P38" s="2285">
        <v>5570.356010413554</v>
      </c>
      <c r="Q38" s="2285">
        <v>948.4703507507561</v>
      </c>
      <c r="R38" s="2285">
        <v>1837.2659084872489</v>
      </c>
      <c r="S38" s="2285">
        <v>2032.7404665946806</v>
      </c>
      <c r="T38" s="2285">
        <v>1401.9870232447608</v>
      </c>
      <c r="U38" s="2285">
        <v>6220.4637490774467</v>
      </c>
      <c r="V38" s="2285">
        <v>1093.8191102981561</v>
      </c>
      <c r="W38" s="2285">
        <v>2069.2533458622365</v>
      </c>
      <c r="X38" s="2285">
        <v>2332.9002634444191</v>
      </c>
      <c r="Y38" s="2285">
        <v>1652.8774733238331</v>
      </c>
      <c r="Z38" s="2285">
        <v>7148.8501929286449</v>
      </c>
      <c r="AA38" s="2285">
        <v>1257.627158147305</v>
      </c>
      <c r="AB38" s="2285">
        <v>2324.0292698119279</v>
      </c>
      <c r="AC38" s="2285">
        <v>2627.9008964879972</v>
      </c>
      <c r="AD38" s="2285">
        <v>1862.4200618497748</v>
      </c>
      <c r="AE38" s="2285">
        <v>8071.9773862970051</v>
      </c>
      <c r="AF38" s="2285">
        <v>1384.9075462505728</v>
      </c>
      <c r="AG38" s="2285">
        <v>2535.5439791556246</v>
      </c>
      <c r="AH38" s="2285">
        <v>2904.7116132902534</v>
      </c>
      <c r="AI38" s="2285">
        <v>2099.7346934587163</v>
      </c>
      <c r="AJ38" s="2285">
        <v>8924.8978321551676</v>
      </c>
      <c r="AK38" s="2285">
        <v>1536.5766892866729</v>
      </c>
      <c r="AL38" s="2285">
        <v>2692.0072028829491</v>
      </c>
      <c r="AM38" s="2285">
        <v>3011.6267966380065</v>
      </c>
      <c r="AN38" s="2285">
        <v>2189.4193474052463</v>
      </c>
      <c r="AO38" s="2285">
        <v>9429.630036212875</v>
      </c>
      <c r="AP38" s="2285">
        <v>1578.8424172722371</v>
      </c>
      <c r="AQ38" s="2285">
        <v>2851.0516045880358</v>
      </c>
      <c r="AR38" s="2285">
        <v>3144.4883070884307</v>
      </c>
      <c r="AS38" s="2285">
        <v>2284.1457268513464</v>
      </c>
      <c r="AT38" s="2285">
        <v>9858.5280558000504</v>
      </c>
      <c r="AU38" s="2285">
        <v>1628.9140889549451</v>
      </c>
      <c r="AV38" s="2285">
        <v>2887.41</v>
      </c>
      <c r="AW38" s="2285">
        <v>3239.54</v>
      </c>
      <c r="AX38" s="2281"/>
      <c r="AZ38" s="2281"/>
      <c r="BA38" s="2282"/>
      <c r="BB38" s="2281"/>
      <c r="BC38" s="2281"/>
      <c r="BD38" s="2281"/>
      <c r="BE38" s="2282"/>
    </row>
    <row r="39" spans="1:57" ht="15.75" customHeight="1">
      <c r="A39" s="3378" t="s">
        <v>2552</v>
      </c>
      <c r="B39" s="2284">
        <v>7223.9121867778176</v>
      </c>
      <c r="C39" s="2285">
        <v>7772.9290305565773</v>
      </c>
      <c r="D39" s="2285">
        <v>8708.8963635569398</v>
      </c>
      <c r="E39" s="2285">
        <v>8968.1620647964864</v>
      </c>
      <c r="F39" s="2285">
        <v>32673.899645687827</v>
      </c>
      <c r="G39" s="2285">
        <v>12408.187403190897</v>
      </c>
      <c r="H39" s="2285">
        <v>13655.629357794087</v>
      </c>
      <c r="I39" s="2285">
        <v>15789.851769196612</v>
      </c>
      <c r="J39" s="2285">
        <v>14641.115657665283</v>
      </c>
      <c r="K39" s="2285">
        <v>56494.784187846875</v>
      </c>
      <c r="L39" s="2285">
        <v>13445.151376628461</v>
      </c>
      <c r="M39" s="2285">
        <v>16438.764912217324</v>
      </c>
      <c r="N39" s="2285">
        <v>18393.434940508185</v>
      </c>
      <c r="O39" s="2285">
        <v>17331.47129384357</v>
      </c>
      <c r="P39" s="2285">
        <v>65608.822523197538</v>
      </c>
      <c r="Q39" s="2285">
        <v>15532.823657202669</v>
      </c>
      <c r="R39" s="2285">
        <v>19064.900781642311</v>
      </c>
      <c r="S39" s="2285">
        <v>21979.729032156771</v>
      </c>
      <c r="T39" s="2285">
        <v>20336.651005529711</v>
      </c>
      <c r="U39" s="2285">
        <v>76914.104476531458</v>
      </c>
      <c r="V39" s="2285">
        <v>18206.557613418885</v>
      </c>
      <c r="W39" s="2285">
        <v>19677.008420713195</v>
      </c>
      <c r="X39" s="2285">
        <v>22375.361500343944</v>
      </c>
      <c r="Y39" s="2285">
        <v>24148.882689809565</v>
      </c>
      <c r="Z39" s="2285">
        <v>84407.810224285582</v>
      </c>
      <c r="AA39" s="2285">
        <v>20599.272289873967</v>
      </c>
      <c r="AB39" s="2285">
        <v>21760.225588969399</v>
      </c>
      <c r="AC39" s="2285">
        <v>24615.135185552808</v>
      </c>
      <c r="AD39" s="2285">
        <v>28761.343432433805</v>
      </c>
      <c r="AE39" s="2285">
        <v>95735.976496829971</v>
      </c>
      <c r="AF39" s="2285">
        <v>22187.702796017504</v>
      </c>
      <c r="AG39" s="2285">
        <v>19473.227352178543</v>
      </c>
      <c r="AH39" s="2285">
        <v>25813.972067180715</v>
      </c>
      <c r="AI39" s="2285">
        <v>27025.686481107157</v>
      </c>
      <c r="AJ39" s="2285">
        <v>94500.588696483916</v>
      </c>
      <c r="AK39" s="2285">
        <v>25492.713537354266</v>
      </c>
      <c r="AL39" s="2285">
        <v>21909.994659606022</v>
      </c>
      <c r="AM39" s="2285">
        <v>28170.554092203762</v>
      </c>
      <c r="AN39" s="2285">
        <v>30289.234800039729</v>
      </c>
      <c r="AO39" s="2285">
        <v>105862.49708920378</v>
      </c>
      <c r="AP39" s="2285">
        <v>29228.691295110901</v>
      </c>
      <c r="AQ39" s="2285">
        <v>31449.124538747117</v>
      </c>
      <c r="AR39" s="2285">
        <v>42027.742987153324</v>
      </c>
      <c r="AS39" s="2285">
        <v>46647.142972379181</v>
      </c>
      <c r="AT39" s="2285">
        <v>149352.7017933905</v>
      </c>
      <c r="AU39" s="2285">
        <v>40878.709708191716</v>
      </c>
      <c r="AV39" s="2285">
        <v>36426.97</v>
      </c>
      <c r="AW39" s="2285">
        <v>57562.27</v>
      </c>
      <c r="AX39" s="2281"/>
      <c r="AZ39" s="2281"/>
      <c r="BA39" s="2282"/>
      <c r="BB39" s="2281"/>
      <c r="BC39" s="2281"/>
      <c r="BD39" s="2281"/>
      <c r="BE39" s="2282"/>
    </row>
    <row r="40" spans="1:57" ht="15.75" customHeight="1">
      <c r="A40" s="3378" t="s">
        <v>2553</v>
      </c>
      <c r="B40" s="2284">
        <v>3979.7852895613655</v>
      </c>
      <c r="C40" s="2285">
        <v>5080.0304547323049</v>
      </c>
      <c r="D40" s="2285">
        <v>6285.6418423099522</v>
      </c>
      <c r="E40" s="2285">
        <v>7300.7993577970174</v>
      </c>
      <c r="F40" s="2285">
        <v>22646.256944400637</v>
      </c>
      <c r="G40" s="2285">
        <v>4957.8479932414375</v>
      </c>
      <c r="H40" s="2285">
        <v>7018.4086038463402</v>
      </c>
      <c r="I40" s="2285">
        <v>8836.6401263269327</v>
      </c>
      <c r="J40" s="2285">
        <v>9200.9573165087186</v>
      </c>
      <c r="K40" s="2285">
        <v>30013.854039923426</v>
      </c>
      <c r="L40" s="2285">
        <v>6297.9224033547462</v>
      </c>
      <c r="M40" s="2285">
        <v>10379.362892648018</v>
      </c>
      <c r="N40" s="2285">
        <v>12509.500358164685</v>
      </c>
      <c r="O40" s="2285">
        <v>12990.754564980842</v>
      </c>
      <c r="P40" s="2285">
        <v>42177.540219148286</v>
      </c>
      <c r="Q40" s="2285">
        <v>7544.6489375346864</v>
      </c>
      <c r="R40" s="2285">
        <v>13324.549635978605</v>
      </c>
      <c r="S40" s="2285">
        <v>15885.898441577247</v>
      </c>
      <c r="T40" s="2285">
        <v>16298.145828664385</v>
      </c>
      <c r="U40" s="2285">
        <v>53053.242843754917</v>
      </c>
      <c r="V40" s="2285">
        <v>8557.551517916756</v>
      </c>
      <c r="W40" s="2285">
        <v>15750.144891981032</v>
      </c>
      <c r="X40" s="2285">
        <v>19154.597413604592</v>
      </c>
      <c r="Y40" s="2285">
        <v>20083.676130412292</v>
      </c>
      <c r="Z40" s="2285">
        <v>63545.969953914668</v>
      </c>
      <c r="AA40" s="2285">
        <v>9858.6101818063635</v>
      </c>
      <c r="AB40" s="2285">
        <v>17673.785145631413</v>
      </c>
      <c r="AC40" s="2285">
        <v>21943.764934997558</v>
      </c>
      <c r="AD40" s="2285">
        <v>23476.500420663491</v>
      </c>
      <c r="AE40" s="2285">
        <v>72952.660683098831</v>
      </c>
      <c r="AF40" s="2285">
        <v>11265.328803919994</v>
      </c>
      <c r="AG40" s="2285">
        <v>19339.874038576378</v>
      </c>
      <c r="AH40" s="2285">
        <v>24390.993399624112</v>
      </c>
      <c r="AI40" s="2285">
        <v>27249.702559773545</v>
      </c>
      <c r="AJ40" s="2285">
        <v>82245.898801894029</v>
      </c>
      <c r="AK40" s="2285">
        <v>11876.8761602944</v>
      </c>
      <c r="AL40" s="2285">
        <v>20944.65176582463</v>
      </c>
      <c r="AM40" s="2285">
        <v>25354.373992533187</v>
      </c>
      <c r="AN40" s="2285">
        <v>28252.886341730842</v>
      </c>
      <c r="AO40" s="2285">
        <v>86428.788260383066</v>
      </c>
      <c r="AP40" s="2285">
        <v>12101.722434843932</v>
      </c>
      <c r="AQ40" s="2285">
        <v>21041.464402275007</v>
      </c>
      <c r="AR40" s="2285">
        <v>26620.629454596066</v>
      </c>
      <c r="AS40" s="2285">
        <v>29244.579158048211</v>
      </c>
      <c r="AT40" s="2285">
        <v>89008.395449763222</v>
      </c>
      <c r="AU40" s="2285">
        <v>12602.842598970099</v>
      </c>
      <c r="AV40" s="2285">
        <v>22569.55</v>
      </c>
      <c r="AW40" s="2285">
        <v>27611.79</v>
      </c>
      <c r="AX40" s="2281"/>
      <c r="AZ40" s="2281"/>
      <c r="BA40" s="2282"/>
      <c r="BB40" s="2281"/>
      <c r="BC40" s="2281"/>
      <c r="BD40" s="2281"/>
      <c r="BE40" s="2282"/>
    </row>
    <row r="41" spans="1:57" ht="15.75" customHeight="1">
      <c r="A41" s="3378" t="s">
        <v>2554</v>
      </c>
      <c r="B41" s="2284">
        <v>3768.0814132488449</v>
      </c>
      <c r="C41" s="2285">
        <v>3574.6426782614462</v>
      </c>
      <c r="D41" s="2285">
        <v>3863.2529330149196</v>
      </c>
      <c r="E41" s="2285">
        <v>4775.2982372543293</v>
      </c>
      <c r="F41" s="2285">
        <v>15981.275261779541</v>
      </c>
      <c r="G41" s="2285">
        <v>3891.3768281268699</v>
      </c>
      <c r="H41" s="2285">
        <v>4084.861086339748</v>
      </c>
      <c r="I41" s="2285">
        <v>3994.307449413107</v>
      </c>
      <c r="J41" s="2285">
        <v>4893.7519726456103</v>
      </c>
      <c r="K41" s="2285">
        <v>16864.297336525335</v>
      </c>
      <c r="L41" s="2285">
        <v>4303.9385571396833</v>
      </c>
      <c r="M41" s="2285">
        <v>4678.9183807059017</v>
      </c>
      <c r="N41" s="2285">
        <v>4460.248949203944</v>
      </c>
      <c r="O41" s="2285">
        <v>5519.6801523714266</v>
      </c>
      <c r="P41" s="2285">
        <v>18962.786039420957</v>
      </c>
      <c r="Q41" s="2285">
        <v>4828.4854288182387</v>
      </c>
      <c r="R41" s="2285">
        <v>5570.6957208083631</v>
      </c>
      <c r="S41" s="2285">
        <v>5039.3211615683258</v>
      </c>
      <c r="T41" s="2285">
        <v>6250.9315651113584</v>
      </c>
      <c r="U41" s="2285">
        <v>21689.433876306284</v>
      </c>
      <c r="V41" s="2285">
        <v>5573.3007205463282</v>
      </c>
      <c r="W41" s="2285">
        <v>6405.3216167403561</v>
      </c>
      <c r="X41" s="2285">
        <v>5722.9805784395376</v>
      </c>
      <c r="Y41" s="2285">
        <v>7222.5562618834501</v>
      </c>
      <c r="Z41" s="2285">
        <v>24924.159177609676</v>
      </c>
      <c r="AA41" s="2285">
        <v>6386.1313982182937</v>
      </c>
      <c r="AB41" s="2285">
        <v>7044.9419374323907</v>
      </c>
      <c r="AC41" s="2285">
        <v>6312.5962940433301</v>
      </c>
      <c r="AD41" s="2285">
        <v>7985.5623618854788</v>
      </c>
      <c r="AE41" s="2285">
        <v>27729.231991579494</v>
      </c>
      <c r="AF41" s="2285">
        <v>7353.1683621819202</v>
      </c>
      <c r="AG41" s="2285">
        <v>7642.3558270150024</v>
      </c>
      <c r="AH41" s="2285">
        <v>6847.8669021216037</v>
      </c>
      <c r="AI41" s="2285">
        <v>7012.6481245454679</v>
      </c>
      <c r="AJ41" s="2285">
        <v>28856.039215863995</v>
      </c>
      <c r="AK41" s="2285">
        <v>8027.4936950368901</v>
      </c>
      <c r="AL41" s="2285">
        <v>2597.7049221500897</v>
      </c>
      <c r="AM41" s="2285">
        <v>3790.8683958254323</v>
      </c>
      <c r="AN41" s="2285">
        <v>6211.6836145875659</v>
      </c>
      <c r="AO41" s="2285">
        <v>20627.750627599977</v>
      </c>
      <c r="AP41" s="2285">
        <v>8300.1431667082197</v>
      </c>
      <c r="AQ41" s="2285">
        <v>3134.9269450727529</v>
      </c>
      <c r="AR41" s="2285">
        <v>3045.3990994244982</v>
      </c>
      <c r="AS41" s="2285">
        <v>6385.586955810003</v>
      </c>
      <c r="AT41" s="2285">
        <v>20866.056167015475</v>
      </c>
      <c r="AU41" s="2285">
        <v>8464.7212791965812</v>
      </c>
      <c r="AV41" s="2285">
        <v>4374.0200000000004</v>
      </c>
      <c r="AW41" s="2285">
        <v>3062.58</v>
      </c>
      <c r="AX41" s="2281"/>
      <c r="AZ41" s="2281"/>
      <c r="BA41" s="2282"/>
      <c r="BB41" s="2281"/>
      <c r="BC41" s="2281"/>
      <c r="BD41" s="2281"/>
      <c r="BE41" s="2282"/>
    </row>
    <row r="42" spans="1:57" ht="15.75" customHeight="1">
      <c r="A42" s="3376" t="s">
        <v>2555</v>
      </c>
      <c r="B42" s="2284">
        <v>1448814.2555673991</v>
      </c>
      <c r="C42" s="2285">
        <v>1432940.4097616838</v>
      </c>
      <c r="D42" s="2285">
        <v>1489945.8753991607</v>
      </c>
      <c r="E42" s="2285">
        <v>1583359.1320688783</v>
      </c>
      <c r="F42" s="2285">
        <v>5955059.672797122</v>
      </c>
      <c r="G42" s="2285">
        <v>1494643.1912224262</v>
      </c>
      <c r="H42" s="2285">
        <v>1607981.859276535</v>
      </c>
      <c r="I42" s="2285">
        <v>1483368.3384864542</v>
      </c>
      <c r="J42" s="2285">
        <v>1793566.7142659856</v>
      </c>
      <c r="K42" s="2285">
        <v>6379560.1032514004</v>
      </c>
      <c r="L42" s="2285">
        <v>1682212.4885945916</v>
      </c>
      <c r="M42" s="2285">
        <v>2112809.3338955506</v>
      </c>
      <c r="N42" s="2285">
        <v>1654747.0915366334</v>
      </c>
      <c r="O42" s="2285">
        <v>1816953.7674105531</v>
      </c>
      <c r="P42" s="2285">
        <v>7266722.6814373285</v>
      </c>
      <c r="Q42" s="2285">
        <v>1903150.9445512593</v>
      </c>
      <c r="R42" s="2285">
        <v>2559729.9480235009</v>
      </c>
      <c r="S42" s="2285">
        <v>1852885.212946798</v>
      </c>
      <c r="T42" s="2285">
        <v>2043640.7571691151</v>
      </c>
      <c r="U42" s="2285">
        <v>8359406.8626906741</v>
      </c>
      <c r="V42" s="2285">
        <v>2142094.1841507321</v>
      </c>
      <c r="W42" s="2285">
        <v>2844107.4877102263</v>
      </c>
      <c r="X42" s="2285">
        <v>2180070.7137299217</v>
      </c>
      <c r="Y42" s="2285">
        <v>2422303.4021586073</v>
      </c>
      <c r="Z42" s="2285">
        <v>9588575.7877494879</v>
      </c>
      <c r="AA42" s="2285">
        <v>2509764.2398074996</v>
      </c>
      <c r="AB42" s="2285">
        <v>3175246.4628247009</v>
      </c>
      <c r="AC42" s="2285">
        <v>2406988.6628147936</v>
      </c>
      <c r="AD42" s="2285">
        <v>2689077.5085731684</v>
      </c>
      <c r="AE42" s="2285">
        <v>10781076.874020163</v>
      </c>
      <c r="AF42" s="2285">
        <v>2728033.9757311256</v>
      </c>
      <c r="AG42" s="2285">
        <v>2963871.6514332481</v>
      </c>
      <c r="AH42" s="2285">
        <v>2629802.920339372</v>
      </c>
      <c r="AI42" s="2285">
        <v>3157787.0526591092</v>
      </c>
      <c r="AJ42" s="2285">
        <v>11479495.600162854</v>
      </c>
      <c r="AK42" s="2285">
        <v>2974666.6875482015</v>
      </c>
      <c r="AL42" s="2285">
        <v>3042611.0361839687</v>
      </c>
      <c r="AM42" s="2285">
        <v>2559896.7643080545</v>
      </c>
      <c r="AN42" s="2285">
        <v>3140380.9704708145</v>
      </c>
      <c r="AO42" s="2285">
        <v>11717555.45851104</v>
      </c>
      <c r="AP42" s="2285">
        <v>3027928.8202336766</v>
      </c>
      <c r="AQ42" s="2285">
        <v>3443244.5242072353</v>
      </c>
      <c r="AR42" s="2285">
        <v>2903028.5988951223</v>
      </c>
      <c r="AS42" s="2285">
        <v>3605671.1491889874</v>
      </c>
      <c r="AT42" s="2285">
        <v>12979873.09252502</v>
      </c>
      <c r="AU42" s="2285">
        <v>3374478.9500497472</v>
      </c>
      <c r="AV42" s="2285">
        <v>4839196.7300000004</v>
      </c>
      <c r="AW42" s="2285">
        <v>3227863.6</v>
      </c>
      <c r="AX42" s="2281"/>
      <c r="AZ42" s="2281"/>
      <c r="BA42" s="2282"/>
      <c r="BB42" s="2281"/>
      <c r="BC42" s="2281"/>
      <c r="BD42" s="2281"/>
      <c r="BE42" s="2282"/>
    </row>
    <row r="43" spans="1:57" ht="15.75" customHeight="1">
      <c r="A43" s="3378" t="s">
        <v>2556</v>
      </c>
      <c r="B43" s="2284">
        <v>1172490.8278684693</v>
      </c>
      <c r="C43" s="2285">
        <v>1204108.9681366887</v>
      </c>
      <c r="D43" s="2285">
        <v>1243493.1423474937</v>
      </c>
      <c r="E43" s="2285">
        <v>1311898.2016473478</v>
      </c>
      <c r="F43" s="2285">
        <v>4931991.1399999987</v>
      </c>
      <c r="G43" s="2285">
        <v>1191316.6754379105</v>
      </c>
      <c r="H43" s="2285">
        <v>1313621.2825604437</v>
      </c>
      <c r="I43" s="2285">
        <v>1219027.2012599355</v>
      </c>
      <c r="J43" s="2285">
        <v>1488720.2798672286</v>
      </c>
      <c r="K43" s="2285">
        <v>5212685.4391255174</v>
      </c>
      <c r="L43" s="2285">
        <v>1349101.6303229125</v>
      </c>
      <c r="M43" s="2285">
        <v>1778684.6670995068</v>
      </c>
      <c r="N43" s="2285">
        <v>1363220.4942632322</v>
      </c>
      <c r="O43" s="2285">
        <v>1469894.8223038861</v>
      </c>
      <c r="P43" s="2285">
        <v>5960901.6139895376</v>
      </c>
      <c r="Q43" s="2285">
        <v>1464402.3856116354</v>
      </c>
      <c r="R43" s="2285">
        <v>2106446.5290578334</v>
      </c>
      <c r="S43" s="2285">
        <v>1468434.3857429465</v>
      </c>
      <c r="T43" s="2285">
        <v>1582450.8605585615</v>
      </c>
      <c r="U43" s="2285">
        <v>6621734.1609709766</v>
      </c>
      <c r="V43" s="2285">
        <v>1604007.444543964</v>
      </c>
      <c r="W43" s="2285">
        <v>2289299.2106302176</v>
      </c>
      <c r="X43" s="2285">
        <v>1698595.4839887042</v>
      </c>
      <c r="Y43" s="2285">
        <v>1832672.8937053224</v>
      </c>
      <c r="Z43" s="2285">
        <v>7424575.0328682084</v>
      </c>
      <c r="AA43" s="2285">
        <v>1798703.8426703068</v>
      </c>
      <c r="AB43" s="2285">
        <v>2504952.90151142</v>
      </c>
      <c r="AC43" s="2285">
        <v>1841866.5245806177</v>
      </c>
      <c r="AD43" s="2285">
        <v>2002084.7221320989</v>
      </c>
      <c r="AE43" s="2285">
        <v>8147607.9908944434</v>
      </c>
      <c r="AF43" s="2285">
        <v>1935952.6831985849</v>
      </c>
      <c r="AG43" s="2285">
        <v>2214081.3584584384</v>
      </c>
      <c r="AH43" s="2285">
        <v>1993611.1482967779</v>
      </c>
      <c r="AI43" s="2285">
        <v>2385747.3319488782</v>
      </c>
      <c r="AJ43" s="2285">
        <v>8529392.5219026804</v>
      </c>
      <c r="AK43" s="2285">
        <v>2093280.6784560322</v>
      </c>
      <c r="AL43" s="2285">
        <v>2236521.2922430118</v>
      </c>
      <c r="AM43" s="2285">
        <v>1905116.9611239505</v>
      </c>
      <c r="AN43" s="2285">
        <v>2323196.5228601755</v>
      </c>
      <c r="AO43" s="2285">
        <v>8558115.4546831697</v>
      </c>
      <c r="AP43" s="2285">
        <v>2138814.1343023265</v>
      </c>
      <c r="AQ43" s="2285">
        <v>2529674.6829156987</v>
      </c>
      <c r="AR43" s="2285">
        <v>2229516.1473677494</v>
      </c>
      <c r="AS43" s="2285">
        <v>2769302.852029332</v>
      </c>
      <c r="AT43" s="2285">
        <v>9667307.8166151065</v>
      </c>
      <c r="AU43" s="2285">
        <v>2460192.2749003456</v>
      </c>
      <c r="AV43" s="2285">
        <v>3782643.68</v>
      </c>
      <c r="AW43" s="2285">
        <v>2542880.08</v>
      </c>
      <c r="AX43" s="2281"/>
      <c r="AZ43" s="2281"/>
      <c r="BA43" s="2282"/>
      <c r="BB43" s="2281"/>
      <c r="BC43" s="2281"/>
      <c r="BD43" s="2281"/>
      <c r="BE43" s="2282"/>
    </row>
    <row r="44" spans="1:57" ht="15.75" customHeight="1">
      <c r="A44" s="3378" t="s">
        <v>2557</v>
      </c>
      <c r="B44" s="2284">
        <v>2159.4887250174056</v>
      </c>
      <c r="C44" s="2285">
        <v>1709.5190567843158</v>
      </c>
      <c r="D44" s="2285">
        <v>2258.5294330540569</v>
      </c>
      <c r="E44" s="2285">
        <v>2648.3511818021843</v>
      </c>
      <c r="F44" s="2285">
        <v>8775.8883966579633</v>
      </c>
      <c r="G44" s="2285">
        <v>2609.3223533528817</v>
      </c>
      <c r="H44" s="2285">
        <v>2117.8620540728884</v>
      </c>
      <c r="I44" s="2285">
        <v>3584.3743722152794</v>
      </c>
      <c r="J44" s="2285">
        <v>4000.5411797460406</v>
      </c>
      <c r="K44" s="2285">
        <v>12312.099959387089</v>
      </c>
      <c r="L44" s="2285">
        <v>3496.2577008291964</v>
      </c>
      <c r="M44" s="2285">
        <v>3826.1896959671176</v>
      </c>
      <c r="N44" s="2285">
        <v>3326.8481596888278</v>
      </c>
      <c r="O44" s="2285">
        <v>3565.8295726286042</v>
      </c>
      <c r="P44" s="2285">
        <v>14215.125129113745</v>
      </c>
      <c r="Q44" s="2285">
        <v>4250.3932374606911</v>
      </c>
      <c r="R44" s="2285">
        <v>4639.4797999307966</v>
      </c>
      <c r="S44" s="2285">
        <v>4021.4665790401673</v>
      </c>
      <c r="T44" s="2285">
        <v>4337.210370523133</v>
      </c>
      <c r="U44" s="2285">
        <v>17248.549986954786</v>
      </c>
      <c r="V44" s="2285">
        <v>5034.6989346525261</v>
      </c>
      <c r="W44" s="2285">
        <v>5583.4552107820855</v>
      </c>
      <c r="X44" s="2285">
        <v>4926.5673921270618</v>
      </c>
      <c r="Y44" s="2285">
        <v>5432.9098054532478</v>
      </c>
      <c r="Z44" s="2285">
        <v>20977.63134301492</v>
      </c>
      <c r="AA44" s="2285">
        <v>6364.515098392475</v>
      </c>
      <c r="AB44" s="2285">
        <v>6764.1194034649234</v>
      </c>
      <c r="AC44" s="2285">
        <v>5696.4825409571858</v>
      </c>
      <c r="AD44" s="2285">
        <v>6317.3097083036628</v>
      </c>
      <c r="AE44" s="2285">
        <v>25142.426751118248</v>
      </c>
      <c r="AF44" s="2285">
        <v>7415.2506254718337</v>
      </c>
      <c r="AG44" s="2285">
        <v>7742.3036787055789</v>
      </c>
      <c r="AH44" s="2285">
        <v>6914.2907142552667</v>
      </c>
      <c r="AI44" s="2285">
        <v>7749.1165109311878</v>
      </c>
      <c r="AJ44" s="2285">
        <v>29820.961529363867</v>
      </c>
      <c r="AK44" s="2285">
        <v>8130.3779135038812</v>
      </c>
      <c r="AL44" s="2285">
        <v>8703.4286059170026</v>
      </c>
      <c r="AM44" s="2285">
        <v>7335.019465469205</v>
      </c>
      <c r="AN44" s="2285">
        <v>8063.0537132947475</v>
      </c>
      <c r="AO44" s="2285">
        <v>32231.879698184835</v>
      </c>
      <c r="AP44" s="2285">
        <v>9362.3611993097657</v>
      </c>
      <c r="AQ44" s="2285">
        <v>9098.5033387604017</v>
      </c>
      <c r="AR44" s="2285">
        <v>7761.3628952431573</v>
      </c>
      <c r="AS44" s="2285">
        <v>8511.3528617439297</v>
      </c>
      <c r="AT44" s="2285">
        <v>34733.580295057254</v>
      </c>
      <c r="AU44" s="2285">
        <v>9545.8061687022382</v>
      </c>
      <c r="AV44" s="2285">
        <v>10583.2</v>
      </c>
      <c r="AW44" s="2285">
        <v>8096.68</v>
      </c>
      <c r="AX44" s="2281"/>
      <c r="AZ44" s="2281"/>
      <c r="BA44" s="2282"/>
      <c r="BB44" s="2281"/>
      <c r="BC44" s="2281"/>
      <c r="BD44" s="2281"/>
      <c r="BE44" s="2282"/>
    </row>
    <row r="45" spans="1:57" ht="15.75" customHeight="1">
      <c r="A45" s="3378" t="s">
        <v>2558</v>
      </c>
      <c r="B45" s="2284">
        <v>124068.9021970919</v>
      </c>
      <c r="C45" s="2285">
        <v>108982.61220436946</v>
      </c>
      <c r="D45" s="2285">
        <v>125340.92335180128</v>
      </c>
      <c r="E45" s="2285">
        <v>120802.01144720311</v>
      </c>
      <c r="F45" s="2285">
        <v>479194.44920046575</v>
      </c>
      <c r="G45" s="2285">
        <v>125409.05652065553</v>
      </c>
      <c r="H45" s="2285">
        <v>143003.32935979572</v>
      </c>
      <c r="I45" s="2285">
        <v>124088.44969256051</v>
      </c>
      <c r="J45" s="2285">
        <v>123016.50248941312</v>
      </c>
      <c r="K45" s="2285">
        <v>515517.33806242485</v>
      </c>
      <c r="L45" s="2285">
        <v>144778.08020971069</v>
      </c>
      <c r="M45" s="2285">
        <v>158440.38000085569</v>
      </c>
      <c r="N45" s="2285">
        <v>137762.92565468643</v>
      </c>
      <c r="O45" s="2285">
        <v>147659.01259445041</v>
      </c>
      <c r="P45" s="2285">
        <v>588640.3984597032</v>
      </c>
      <c r="Q45" s="2285">
        <v>192092.98167899094</v>
      </c>
      <c r="R45" s="2285">
        <v>209677.42475060749</v>
      </c>
      <c r="S45" s="2285">
        <v>181746.83205353218</v>
      </c>
      <c r="T45" s="2285">
        <v>196016.60968681946</v>
      </c>
      <c r="U45" s="2285">
        <v>779533.84816995019</v>
      </c>
      <c r="V45" s="2285">
        <v>244654.47266608261</v>
      </c>
      <c r="W45" s="2285">
        <v>268476.11940949084</v>
      </c>
      <c r="X45" s="2285">
        <v>235685.61218610333</v>
      </c>
      <c r="Y45" s="2285">
        <v>259360.69888827781</v>
      </c>
      <c r="Z45" s="2285">
        <v>1008176.9031499545</v>
      </c>
      <c r="AA45" s="2285">
        <v>314128.40551536856</v>
      </c>
      <c r="AB45" s="2285">
        <v>287176.41772198485</v>
      </c>
      <c r="AC45" s="2285">
        <v>256815.64952248873</v>
      </c>
      <c r="AD45" s="2285">
        <v>278571.13696670614</v>
      </c>
      <c r="AE45" s="2285">
        <v>1136691.6097265482</v>
      </c>
      <c r="AF45" s="2285">
        <v>326908.47931183659</v>
      </c>
      <c r="AG45" s="2285">
        <v>296731.27222414501</v>
      </c>
      <c r="AH45" s="2285">
        <v>273585.92156229337</v>
      </c>
      <c r="AI45" s="2285">
        <v>302753.04639652284</v>
      </c>
      <c r="AJ45" s="2285">
        <v>1199978.7194947978</v>
      </c>
      <c r="AK45" s="2285">
        <v>366113.40465164959</v>
      </c>
      <c r="AL45" s="2285">
        <v>300071.12429348496</v>
      </c>
      <c r="AM45" s="2285">
        <v>275218.31617790984</v>
      </c>
      <c r="AN45" s="2285">
        <v>307703.32165054942</v>
      </c>
      <c r="AO45" s="2285">
        <v>1249106.1667735938</v>
      </c>
      <c r="AP45" s="2285">
        <v>367473.23881752073</v>
      </c>
      <c r="AQ45" s="2285">
        <v>294808.01400665013</v>
      </c>
      <c r="AR45" s="2285">
        <v>275889.64504579111</v>
      </c>
      <c r="AS45" s="2285">
        <v>312010.7192720201</v>
      </c>
      <c r="AT45" s="2285">
        <v>1250181.6171419821</v>
      </c>
      <c r="AU45" s="2285">
        <v>375329.69956190174</v>
      </c>
      <c r="AV45" s="2285">
        <v>328295.51</v>
      </c>
      <c r="AW45" s="2285">
        <v>280579.99</v>
      </c>
      <c r="AX45" s="2281"/>
      <c r="AZ45" s="2281"/>
      <c r="BA45" s="2282"/>
      <c r="BB45" s="2281"/>
      <c r="BC45" s="2281"/>
      <c r="BD45" s="2281"/>
      <c r="BE45" s="2282"/>
    </row>
    <row r="46" spans="1:57" ht="15.75" customHeight="1">
      <c r="A46" s="3378" t="s">
        <v>2559</v>
      </c>
      <c r="B46" s="2284">
        <v>150095.03677682078</v>
      </c>
      <c r="C46" s="2285">
        <v>118139.31036384148</v>
      </c>
      <c r="D46" s="2285">
        <v>118853.28026681195</v>
      </c>
      <c r="E46" s="2285">
        <v>148010.56779252531</v>
      </c>
      <c r="F46" s="2285">
        <v>535098.19519999949</v>
      </c>
      <c r="G46" s="2285">
        <v>175308.13691050734</v>
      </c>
      <c r="H46" s="2285">
        <v>149239.38530222265</v>
      </c>
      <c r="I46" s="2285">
        <v>136668.3131617429</v>
      </c>
      <c r="J46" s="2285">
        <v>177829.39072959786</v>
      </c>
      <c r="K46" s="2285">
        <v>639045.22610407078</v>
      </c>
      <c r="L46" s="2285">
        <v>184836.52036113921</v>
      </c>
      <c r="M46" s="2285">
        <v>171858.09709922102</v>
      </c>
      <c r="N46" s="2285">
        <v>150436.82345902603</v>
      </c>
      <c r="O46" s="2285">
        <v>195834.10293958799</v>
      </c>
      <c r="P46" s="2285">
        <v>702965.54385897424</v>
      </c>
      <c r="Q46" s="2285">
        <v>242405.18402317216</v>
      </c>
      <c r="R46" s="2285">
        <v>238966.51441512941</v>
      </c>
      <c r="S46" s="2285">
        <v>198682.52857127911</v>
      </c>
      <c r="T46" s="2285">
        <v>260836.07655321123</v>
      </c>
      <c r="U46" s="2285">
        <v>940890.30356279202</v>
      </c>
      <c r="V46" s="2285">
        <v>288397.56800603267</v>
      </c>
      <c r="W46" s="2285">
        <v>280748.70245973585</v>
      </c>
      <c r="X46" s="2285">
        <v>240863.05016298741</v>
      </c>
      <c r="Y46" s="2285">
        <v>324836.89975955372</v>
      </c>
      <c r="Z46" s="2285">
        <v>1134846.2203883096</v>
      </c>
      <c r="AA46" s="2285">
        <v>390567.47652343154</v>
      </c>
      <c r="AB46" s="2285">
        <v>376353.02418783098</v>
      </c>
      <c r="AC46" s="2285">
        <v>302610.00617073028</v>
      </c>
      <c r="AD46" s="2285">
        <v>402104.33976605971</v>
      </c>
      <c r="AE46" s="2285">
        <v>1471634.8466480526</v>
      </c>
      <c r="AF46" s="2285">
        <v>457757.56259523216</v>
      </c>
      <c r="AG46" s="2285">
        <v>445316.71707195922</v>
      </c>
      <c r="AH46" s="2285">
        <v>355691.559766046</v>
      </c>
      <c r="AI46" s="2285">
        <v>461537.55780277692</v>
      </c>
      <c r="AJ46" s="2285">
        <v>1720303.3972360143</v>
      </c>
      <c r="AK46" s="2285">
        <v>507142.22652701638</v>
      </c>
      <c r="AL46" s="2285">
        <v>497315.19104155508</v>
      </c>
      <c r="AM46" s="2285">
        <v>372226.46754072467</v>
      </c>
      <c r="AN46" s="2285">
        <v>501418.07224679523</v>
      </c>
      <c r="AO46" s="2285">
        <v>1878101.9573560914</v>
      </c>
      <c r="AP46" s="2285">
        <v>512279.08591451956</v>
      </c>
      <c r="AQ46" s="2285">
        <v>609663.32394612592</v>
      </c>
      <c r="AR46" s="2285">
        <v>389861.44358633854</v>
      </c>
      <c r="AS46" s="2285">
        <v>515846.2250258915</v>
      </c>
      <c r="AT46" s="2285">
        <v>2027650.0784728755</v>
      </c>
      <c r="AU46" s="2285">
        <v>529411.1694187976</v>
      </c>
      <c r="AV46" s="2285">
        <v>717674.34</v>
      </c>
      <c r="AW46" s="2285">
        <v>396306.85</v>
      </c>
      <c r="AX46" s="2281"/>
      <c r="AZ46" s="2281"/>
      <c r="BA46" s="2282"/>
      <c r="BB46" s="2281"/>
      <c r="BC46" s="2281"/>
      <c r="BD46" s="2281"/>
      <c r="BE46" s="2282"/>
    </row>
    <row r="47" spans="1:57" ht="15.75" customHeight="1">
      <c r="A47" s="3380" t="s">
        <v>2560</v>
      </c>
      <c r="B47" s="2284">
        <v>7612.1781948117869</v>
      </c>
      <c r="C47" s="2285">
        <v>6026.0391901624271</v>
      </c>
      <c r="D47" s="2285">
        <v>7961.2957935198965</v>
      </c>
      <c r="E47" s="2285">
        <v>9335.4139268109047</v>
      </c>
      <c r="F47" s="2285">
        <v>30934.927105305018</v>
      </c>
      <c r="G47" s="2285">
        <v>20004.254295534418</v>
      </c>
      <c r="H47" s="2285">
        <v>22810.752628142516</v>
      </c>
      <c r="I47" s="2285">
        <v>19793.601607869223</v>
      </c>
      <c r="J47" s="2285">
        <v>19622.613123958454</v>
      </c>
      <c r="K47" s="2285">
        <v>82231.221655504603</v>
      </c>
      <c r="L47" s="2285">
        <v>28795.301095877177</v>
      </c>
      <c r="M47" s="2285">
        <v>31512.632584029987</v>
      </c>
      <c r="N47" s="2285">
        <v>27400.038171037748</v>
      </c>
      <c r="O47" s="2285">
        <v>29368.297473058581</v>
      </c>
      <c r="P47" s="2285">
        <v>117076.2693240035</v>
      </c>
      <c r="Q47" s="2285">
        <v>35359.177156108453</v>
      </c>
      <c r="R47" s="2285">
        <v>38596.002532684906</v>
      </c>
      <c r="S47" s="2285">
        <v>33454.727892566145</v>
      </c>
      <c r="T47" s="2285">
        <v>36081.412068653684</v>
      </c>
      <c r="U47" s="2285">
        <v>143491.31965001317</v>
      </c>
      <c r="V47" s="2285">
        <v>43653.149506965296</v>
      </c>
      <c r="W47" s="2285">
        <v>46599.13361461457</v>
      </c>
      <c r="X47" s="2285">
        <v>41263.772375909</v>
      </c>
      <c r="Y47" s="2285">
        <v>45477.859638487469</v>
      </c>
      <c r="Z47" s="2285">
        <v>176993.91513597633</v>
      </c>
      <c r="AA47" s="2285">
        <v>55624.414058296032</v>
      </c>
      <c r="AB47" s="2285">
        <v>54304.156307520316</v>
      </c>
      <c r="AC47" s="2285">
        <v>47970.566863301836</v>
      </c>
      <c r="AD47" s="2285">
        <v>52516.124339354981</v>
      </c>
      <c r="AE47" s="2285">
        <v>210415.26156847319</v>
      </c>
      <c r="AF47" s="2285">
        <v>66140.349334795217</v>
      </c>
      <c r="AG47" s="2285">
        <v>60249.171394819961</v>
      </c>
      <c r="AH47" s="2285">
        <v>54113.274538520462</v>
      </c>
      <c r="AI47" s="2285">
        <v>58875.402660674692</v>
      </c>
      <c r="AJ47" s="2285">
        <v>239378.19792881032</v>
      </c>
      <c r="AK47" s="2285">
        <v>80344.172676927585</v>
      </c>
      <c r="AL47" s="2285">
        <v>63426.484067481906</v>
      </c>
      <c r="AM47" s="2285">
        <v>55982.249889538194</v>
      </c>
      <c r="AN47" s="2285">
        <v>61333.592678171393</v>
      </c>
      <c r="AO47" s="2285">
        <v>261086.49931211909</v>
      </c>
      <c r="AP47" s="2285">
        <v>80673.940751287708</v>
      </c>
      <c r="AQ47" s="2285">
        <v>65993.58030935617</v>
      </c>
      <c r="AR47" s="2285">
        <v>57970.077605519815</v>
      </c>
      <c r="AS47" s="2285">
        <v>64438.062971483872</v>
      </c>
      <c r="AT47" s="2285">
        <v>269075.66163764754</v>
      </c>
      <c r="AU47" s="2285">
        <v>87277.20627712048</v>
      </c>
      <c r="AV47" s="2285">
        <v>75886.960000000006</v>
      </c>
      <c r="AW47" s="2285">
        <v>60042.01</v>
      </c>
      <c r="AX47" s="2281"/>
      <c r="AZ47" s="2281"/>
      <c r="BA47" s="2282"/>
      <c r="BB47" s="2281"/>
      <c r="BC47" s="2281"/>
      <c r="BD47" s="2281"/>
      <c r="BE47" s="2282"/>
    </row>
    <row r="48" spans="1:57" ht="15.75" customHeight="1">
      <c r="A48" s="3376" t="s">
        <v>2561</v>
      </c>
      <c r="B48" s="2284">
        <v>489146.92141700757</v>
      </c>
      <c r="C48" s="2285">
        <v>480998.85236466606</v>
      </c>
      <c r="D48" s="2285">
        <v>453038.02832517249</v>
      </c>
      <c r="E48" s="2285">
        <v>485621.32198603969</v>
      </c>
      <c r="F48" s="2285">
        <v>1908805.1240928858</v>
      </c>
      <c r="G48" s="2285">
        <v>364729.71176838421</v>
      </c>
      <c r="H48" s="2285">
        <v>399923.89160723699</v>
      </c>
      <c r="I48" s="2285">
        <v>346473.23767796933</v>
      </c>
      <c r="J48" s="2285">
        <v>382615.86082014261</v>
      </c>
      <c r="K48" s="2285">
        <v>1493742.7018737332</v>
      </c>
      <c r="L48" s="2285">
        <v>516199.02614063438</v>
      </c>
      <c r="M48" s="2285">
        <v>528940.19191923237</v>
      </c>
      <c r="N48" s="2285">
        <v>476178.93714430009</v>
      </c>
      <c r="O48" s="2285">
        <v>507443.21119928989</v>
      </c>
      <c r="P48" s="2285">
        <v>2028761.3664034563</v>
      </c>
      <c r="Q48" s="2285">
        <v>603729.2045421839</v>
      </c>
      <c r="R48" s="2285">
        <v>625959.94400917552</v>
      </c>
      <c r="S48" s="2285">
        <v>564106.34556956042</v>
      </c>
      <c r="T48" s="2285">
        <v>597371.51087719901</v>
      </c>
      <c r="U48" s="2285">
        <v>2391167.0049981195</v>
      </c>
      <c r="V48" s="2285">
        <v>708217.31250897993</v>
      </c>
      <c r="W48" s="2285">
        <v>722798.36268650962</v>
      </c>
      <c r="X48" s="2285">
        <v>663233.78892272734</v>
      </c>
      <c r="Y48" s="2285">
        <v>697144.17200457456</v>
      </c>
      <c r="Z48" s="2285">
        <v>2791393.6361227916</v>
      </c>
      <c r="AA48" s="2285">
        <v>836357.61569820216</v>
      </c>
      <c r="AB48" s="2285">
        <v>837879.94758581882</v>
      </c>
      <c r="AC48" s="2285">
        <v>772619.68898038438</v>
      </c>
      <c r="AD48" s="2285">
        <v>813638.90710228507</v>
      </c>
      <c r="AE48" s="2285">
        <v>3260496.1593666901</v>
      </c>
      <c r="AF48" s="2285">
        <v>825589.28106918582</v>
      </c>
      <c r="AG48" s="2285">
        <v>861337.2909447602</v>
      </c>
      <c r="AH48" s="2285">
        <v>932150.01872181799</v>
      </c>
      <c r="AI48" s="2285">
        <v>974250.79862811952</v>
      </c>
      <c r="AJ48" s="2285">
        <v>3593327.389363884</v>
      </c>
      <c r="AK48" s="2285">
        <v>939747.13803385163</v>
      </c>
      <c r="AL48" s="2285">
        <v>1013586.1538058909</v>
      </c>
      <c r="AM48" s="2285">
        <v>895973.70434225257</v>
      </c>
      <c r="AN48" s="2285">
        <v>986469.76556161093</v>
      </c>
      <c r="AO48" s="2285">
        <v>3835776.7617436061</v>
      </c>
      <c r="AP48" s="2285">
        <v>1069635.9776276657</v>
      </c>
      <c r="AQ48" s="2285">
        <v>1048916.5906249781</v>
      </c>
      <c r="AR48" s="2285">
        <v>876549.2100093239</v>
      </c>
      <c r="AS48" s="2285">
        <v>1001653.2786145556</v>
      </c>
      <c r="AT48" s="2285">
        <v>3996755.0568765234</v>
      </c>
      <c r="AU48" s="2285">
        <v>1027277.7908815886</v>
      </c>
      <c r="AV48" s="2285">
        <v>1059156.6299999999</v>
      </c>
      <c r="AW48" s="2285">
        <v>909138.14</v>
      </c>
      <c r="AX48" s="2281"/>
      <c r="AZ48" s="2281"/>
      <c r="BA48" s="2282"/>
      <c r="BB48" s="2281"/>
      <c r="BC48" s="2281"/>
      <c r="BD48" s="2281"/>
      <c r="BE48" s="2282"/>
    </row>
    <row r="49" spans="1:57" ht="15.75" customHeight="1">
      <c r="A49" s="3378" t="s">
        <v>2562</v>
      </c>
      <c r="B49" s="2284">
        <v>428145.9762109142</v>
      </c>
      <c r="C49" s="2285">
        <v>412563.80438178958</v>
      </c>
      <c r="D49" s="2285">
        <v>390911.44471344305</v>
      </c>
      <c r="E49" s="2285">
        <v>417115.61766626581</v>
      </c>
      <c r="F49" s="2285">
        <v>1648736.8429724127</v>
      </c>
      <c r="G49" s="2285">
        <v>298786.06850822718</v>
      </c>
      <c r="H49" s="2285">
        <v>322541.78410467203</v>
      </c>
      <c r="I49" s="2285">
        <v>279485.24554184172</v>
      </c>
      <c r="J49" s="2285">
        <v>308966.02498230472</v>
      </c>
      <c r="K49" s="2285">
        <v>1209779.1231370457</v>
      </c>
      <c r="L49" s="2285">
        <v>453406.54308577016</v>
      </c>
      <c r="M49" s="2285">
        <v>452951.47681033483</v>
      </c>
      <c r="N49" s="2285">
        <v>412876.80174058565</v>
      </c>
      <c r="O49" s="2285">
        <v>437645.86140646908</v>
      </c>
      <c r="P49" s="2285">
        <v>1756880.6830431595</v>
      </c>
      <c r="Q49" s="2285">
        <v>531017.31129032769</v>
      </c>
      <c r="R49" s="2285">
        <v>535953.26097226539</v>
      </c>
      <c r="S49" s="2285">
        <v>491986.23040896456</v>
      </c>
      <c r="T49" s="2285">
        <v>517255.82121110428</v>
      </c>
      <c r="U49" s="2285">
        <v>2076212.6238826623</v>
      </c>
      <c r="V49" s="2285">
        <v>625721.77952846012</v>
      </c>
      <c r="W49" s="2285">
        <v>618086.23582934693</v>
      </c>
      <c r="X49" s="2285">
        <v>578908.06586180092</v>
      </c>
      <c r="Y49" s="2285">
        <v>603938.59211094677</v>
      </c>
      <c r="Z49" s="2285">
        <v>2426654.6733305547</v>
      </c>
      <c r="AA49" s="2285">
        <v>742419.94000765926</v>
      </c>
      <c r="AB49" s="2285">
        <v>718052.14225991676</v>
      </c>
      <c r="AC49" s="2285">
        <v>675686.1280352883</v>
      </c>
      <c r="AD49" s="2285">
        <v>706232.19427760725</v>
      </c>
      <c r="AE49" s="2285">
        <v>2842390.4045804716</v>
      </c>
      <c r="AF49" s="2285">
        <v>717338.92773383099</v>
      </c>
      <c r="AG49" s="2285">
        <v>718080.14629346493</v>
      </c>
      <c r="AH49" s="2285">
        <v>816822.29401613143</v>
      </c>
      <c r="AI49" s="2285">
        <v>847631.02898394538</v>
      </c>
      <c r="AJ49" s="2285">
        <v>3099872.3970273728</v>
      </c>
      <c r="AK49" s="2285">
        <v>815974.45866378304</v>
      </c>
      <c r="AL49" s="2285">
        <v>855185.39878573525</v>
      </c>
      <c r="AM49" s="2285">
        <v>780280.3169404061</v>
      </c>
      <c r="AN49" s="2285">
        <v>878646.78031787532</v>
      </c>
      <c r="AO49" s="2285">
        <v>3330086.9547077995</v>
      </c>
      <c r="AP49" s="2285">
        <v>922832.18519238895</v>
      </c>
      <c r="AQ49" s="2285">
        <v>880896.47876831156</v>
      </c>
      <c r="AR49" s="2285">
        <v>756430.88707557996</v>
      </c>
      <c r="AS49" s="2285">
        <v>888840.51584768877</v>
      </c>
      <c r="AT49" s="2285">
        <v>3449000.0668839691</v>
      </c>
      <c r="AU49" s="2285">
        <v>870767.54437452415</v>
      </c>
      <c r="AV49" s="2285">
        <v>877839.42</v>
      </c>
      <c r="AW49" s="2285">
        <v>780986.57</v>
      </c>
      <c r="AX49" s="2281"/>
      <c r="AZ49" s="2281"/>
      <c r="BA49" s="2282"/>
      <c r="BB49" s="2281"/>
      <c r="BC49" s="2281"/>
      <c r="BD49" s="2281"/>
      <c r="BE49" s="2282"/>
    </row>
    <row r="50" spans="1:57" ht="15.75" customHeight="1">
      <c r="A50" s="3378" t="s">
        <v>2563</v>
      </c>
      <c r="B50" s="2284">
        <v>61000.945206093347</v>
      </c>
      <c r="C50" s="2285">
        <v>68435.04798287648</v>
      </c>
      <c r="D50" s="2285">
        <v>62126.583611729402</v>
      </c>
      <c r="E50" s="2285">
        <v>68505.704319773911</v>
      </c>
      <c r="F50" s="2285">
        <v>260068.28112047317</v>
      </c>
      <c r="G50" s="2285">
        <v>65943.643260157056</v>
      </c>
      <c r="H50" s="2285">
        <v>77382.107502564992</v>
      </c>
      <c r="I50" s="2285">
        <v>66987.992136127621</v>
      </c>
      <c r="J50" s="2285">
        <v>73649.835837837891</v>
      </c>
      <c r="K50" s="2285">
        <v>283963.57873668754</v>
      </c>
      <c r="L50" s="2285">
        <v>62792.483054864148</v>
      </c>
      <c r="M50" s="2285">
        <v>75988.715108897537</v>
      </c>
      <c r="N50" s="2285">
        <v>63302.135403714419</v>
      </c>
      <c r="O50" s="2285">
        <v>69797.34979282078</v>
      </c>
      <c r="P50" s="2285">
        <v>271880.68336029688</v>
      </c>
      <c r="Q50" s="2285">
        <v>72711.893251856134</v>
      </c>
      <c r="R50" s="2285">
        <v>90006.683036910137</v>
      </c>
      <c r="S50" s="2285">
        <v>72120.115160595844</v>
      </c>
      <c r="T50" s="2285">
        <v>80115.689666094811</v>
      </c>
      <c r="U50" s="2285">
        <v>314954.38111545693</v>
      </c>
      <c r="V50" s="2285">
        <v>82495.532980519754</v>
      </c>
      <c r="W50" s="2285">
        <v>104712.12685716256</v>
      </c>
      <c r="X50" s="2285">
        <v>84325.723060926466</v>
      </c>
      <c r="Y50" s="2285">
        <v>93205.579893627801</v>
      </c>
      <c r="Z50" s="2285">
        <v>364738.96279223659</v>
      </c>
      <c r="AA50" s="2285">
        <v>93937.675690542819</v>
      </c>
      <c r="AB50" s="2285">
        <v>119827.8053259021</v>
      </c>
      <c r="AC50" s="2285">
        <v>96933.56094509596</v>
      </c>
      <c r="AD50" s="2285">
        <v>107406.71282467782</v>
      </c>
      <c r="AE50" s="2285">
        <v>418105.75478621869</v>
      </c>
      <c r="AF50" s="2285">
        <v>108250.3533353548</v>
      </c>
      <c r="AG50" s="2285">
        <v>143257.14465129524</v>
      </c>
      <c r="AH50" s="2285">
        <v>115327.72470568657</v>
      </c>
      <c r="AI50" s="2285">
        <v>126619.76964417411</v>
      </c>
      <c r="AJ50" s="2285">
        <v>493454.99233651068</v>
      </c>
      <c r="AK50" s="2285">
        <v>123772.6793700687</v>
      </c>
      <c r="AL50" s="2285">
        <v>158400.75502015569</v>
      </c>
      <c r="AM50" s="2285">
        <v>115693.38740184641</v>
      </c>
      <c r="AN50" s="2285">
        <v>107822.98524373565</v>
      </c>
      <c r="AO50" s="2285">
        <v>505689.80703580647</v>
      </c>
      <c r="AP50" s="2285">
        <v>146803.79243527664</v>
      </c>
      <c r="AQ50" s="2285">
        <v>168020.11185666636</v>
      </c>
      <c r="AR50" s="2285">
        <v>120118.32293374406</v>
      </c>
      <c r="AS50" s="2285">
        <v>112812.76276686687</v>
      </c>
      <c r="AT50" s="2285">
        <v>547754.98999255395</v>
      </c>
      <c r="AU50" s="2285">
        <v>156510.24650706441</v>
      </c>
      <c r="AV50" s="2285">
        <v>181317.21</v>
      </c>
      <c r="AW50" s="2285">
        <v>128151.57</v>
      </c>
      <c r="AX50" s="2281"/>
      <c r="AZ50" s="2281"/>
      <c r="BA50" s="2282"/>
      <c r="BB50" s="2281"/>
      <c r="BC50" s="2281"/>
      <c r="BD50" s="2281"/>
      <c r="BE50" s="2282"/>
    </row>
    <row r="51" spans="1:57" ht="15.75" customHeight="1">
      <c r="A51" s="3376" t="s">
        <v>2564</v>
      </c>
      <c r="B51" s="2284">
        <v>888228.37312672113</v>
      </c>
      <c r="C51" s="2285">
        <v>972279.83124124701</v>
      </c>
      <c r="D51" s="2285">
        <v>1062695.8605676927</v>
      </c>
      <c r="E51" s="2285">
        <v>1204784.1435921311</v>
      </c>
      <c r="F51" s="2285">
        <v>4127988.2085277922</v>
      </c>
      <c r="G51" s="2285">
        <v>975752.85800917214</v>
      </c>
      <c r="H51" s="2285">
        <v>1144869.5751632231</v>
      </c>
      <c r="I51" s="2285">
        <v>1167915.855909982</v>
      </c>
      <c r="J51" s="2285">
        <v>1296425.7181757188</v>
      </c>
      <c r="K51" s="2285">
        <v>4584964.0072580958</v>
      </c>
      <c r="L51" s="2285">
        <v>1053784.791314112</v>
      </c>
      <c r="M51" s="2285">
        <v>1444439.4583544163</v>
      </c>
      <c r="N51" s="2285">
        <v>1433726.3344062909</v>
      </c>
      <c r="O51" s="2285">
        <v>1613045.5383039007</v>
      </c>
      <c r="P51" s="2285">
        <v>5544996.12237872</v>
      </c>
      <c r="Q51" s="2285">
        <v>1212909.3780372101</v>
      </c>
      <c r="R51" s="2285">
        <v>1793158.7111539131</v>
      </c>
      <c r="S51" s="2285">
        <v>1721352.236261558</v>
      </c>
      <c r="T51" s="2285">
        <v>1949676.6818568895</v>
      </c>
      <c r="U51" s="2285">
        <v>6677097.00730957</v>
      </c>
      <c r="V51" s="2285">
        <v>1483914.9965278583</v>
      </c>
      <c r="W51" s="2285">
        <v>1794993.8594467726</v>
      </c>
      <c r="X51" s="2285">
        <v>1946067.029784498</v>
      </c>
      <c r="Y51" s="2285">
        <v>2250559.2816364062</v>
      </c>
      <c r="Z51" s="2285">
        <v>7475535.1673955359</v>
      </c>
      <c r="AA51" s="2285">
        <v>1639315.3747679184</v>
      </c>
      <c r="AB51" s="2285">
        <v>1986894.8776977479</v>
      </c>
      <c r="AC51" s="2285">
        <v>2124672.7627235651</v>
      </c>
      <c r="AD51" s="2285">
        <v>2436665.2531367489</v>
      </c>
      <c r="AE51" s="2285">
        <v>8187548.2683259808</v>
      </c>
      <c r="AF51" s="2285">
        <v>1649385.1861897015</v>
      </c>
      <c r="AG51" s="2285">
        <v>2029084.5559422055</v>
      </c>
      <c r="AH51" s="2285">
        <v>2179118.8106939099</v>
      </c>
      <c r="AI51" s="2285">
        <v>2482836.6497500949</v>
      </c>
      <c r="AJ51" s="2285">
        <v>8340425.2025759118</v>
      </c>
      <c r="AK51" s="2285">
        <v>1823650.6376843601</v>
      </c>
      <c r="AL51" s="2285">
        <v>2154258.5377685498</v>
      </c>
      <c r="AM51" s="2285">
        <v>2213792.2508198684</v>
      </c>
      <c r="AN51" s="2285">
        <v>2399842.661445505</v>
      </c>
      <c r="AO51" s="2285">
        <v>8591544.0877182819</v>
      </c>
      <c r="AP51" s="2285">
        <v>1670919.8019187003</v>
      </c>
      <c r="AQ51" s="2285">
        <v>2176477.6836785977</v>
      </c>
      <c r="AR51" s="2285">
        <v>2294971.0657076905</v>
      </c>
      <c r="AS51" s="2285">
        <v>2490448.5614123307</v>
      </c>
      <c r="AT51" s="2285">
        <v>8632817.1127173193</v>
      </c>
      <c r="AU51" s="2285">
        <v>1842549.4161774747</v>
      </c>
      <c r="AV51" s="2285">
        <v>2221912.3199999998</v>
      </c>
      <c r="AW51" s="2285">
        <v>2380177</v>
      </c>
      <c r="AX51" s="2281"/>
      <c r="AZ51" s="2281"/>
      <c r="BA51" s="2282"/>
      <c r="BB51" s="2281"/>
      <c r="BC51" s="2281"/>
      <c r="BD51" s="2281"/>
      <c r="BE51" s="2282"/>
    </row>
    <row r="52" spans="1:57" ht="15.75" customHeight="1">
      <c r="A52" s="3376" t="s">
        <v>2565</v>
      </c>
      <c r="B52" s="2284">
        <v>406164.444858587</v>
      </c>
      <c r="C52" s="2285">
        <v>425057.74834899697</v>
      </c>
      <c r="D52" s="2285">
        <v>438721.27337148902</v>
      </c>
      <c r="E52" s="2285">
        <v>441754.53974842414</v>
      </c>
      <c r="F52" s="2285">
        <v>1711698.0063274973</v>
      </c>
      <c r="G52" s="2285">
        <v>475861.49889395363</v>
      </c>
      <c r="H52" s="2285">
        <v>525224.182892796</v>
      </c>
      <c r="I52" s="2285">
        <v>560081.88501147367</v>
      </c>
      <c r="J52" s="2285">
        <v>614565.17284613044</v>
      </c>
      <c r="K52" s="2285">
        <v>2175732.7396443537</v>
      </c>
      <c r="L52" s="2285">
        <v>582870.10065243521</v>
      </c>
      <c r="M52" s="2285">
        <v>669514.84723158425</v>
      </c>
      <c r="N52" s="2285">
        <v>690715.65753793402</v>
      </c>
      <c r="O52" s="2285">
        <v>689234.83124885173</v>
      </c>
      <c r="P52" s="2285">
        <v>2632335.4366708053</v>
      </c>
      <c r="Q52" s="2285">
        <v>633120.03382667038</v>
      </c>
      <c r="R52" s="2285">
        <v>761573.41786503571</v>
      </c>
      <c r="S52" s="2285">
        <v>783653.35633538431</v>
      </c>
      <c r="T52" s="2285">
        <v>775472.07397746365</v>
      </c>
      <c r="U52" s="2285">
        <v>2953818.8820045544</v>
      </c>
      <c r="V52" s="2285">
        <v>735902.95603821042</v>
      </c>
      <c r="W52" s="2285">
        <v>822806.82322760019</v>
      </c>
      <c r="X52" s="2285">
        <v>898423.38763289945</v>
      </c>
      <c r="Y52" s="2285">
        <v>944420.6839836383</v>
      </c>
      <c r="Z52" s="2285">
        <v>3401553.8508823486</v>
      </c>
      <c r="AA52" s="2285">
        <v>852402.24541518011</v>
      </c>
      <c r="AB52" s="2285">
        <v>946760.25500488398</v>
      </c>
      <c r="AC52" s="2285">
        <v>1035000.8017677348</v>
      </c>
      <c r="AD52" s="2285">
        <v>1093134.4976493663</v>
      </c>
      <c r="AE52" s="2285">
        <v>3927297.7998371655</v>
      </c>
      <c r="AF52" s="2285">
        <v>939622.99759070959</v>
      </c>
      <c r="AG52" s="2285">
        <v>1040119.5373296948</v>
      </c>
      <c r="AH52" s="2285">
        <v>1233523.5438807013</v>
      </c>
      <c r="AI52" s="2285">
        <v>1294497.7339311021</v>
      </c>
      <c r="AJ52" s="2285">
        <v>4507763.8127322076</v>
      </c>
      <c r="AK52" s="2285">
        <v>1078130.368184509</v>
      </c>
      <c r="AL52" s="2285">
        <v>1089087.7828400577</v>
      </c>
      <c r="AM52" s="2285">
        <v>1243454.3868638445</v>
      </c>
      <c r="AN52" s="2285">
        <v>1316130.3097154666</v>
      </c>
      <c r="AO52" s="2285">
        <v>4726802.847603878</v>
      </c>
      <c r="AP52" s="2285">
        <v>1057575.8716152015</v>
      </c>
      <c r="AQ52" s="2285">
        <v>1135846.1698400604</v>
      </c>
      <c r="AR52" s="2285">
        <v>1302500.6318937829</v>
      </c>
      <c r="AS52" s="2285">
        <v>1366565.8741252101</v>
      </c>
      <c r="AT52" s="2285">
        <v>4862488.5474742549</v>
      </c>
      <c r="AU52" s="2285">
        <v>1118243.2174323332</v>
      </c>
      <c r="AV52" s="2285">
        <v>1187336.05</v>
      </c>
      <c r="AW52" s="2285">
        <v>1301697.4099999999</v>
      </c>
      <c r="AX52" s="2281"/>
      <c r="AZ52" s="2281"/>
      <c r="BA52" s="2282"/>
      <c r="BB52" s="2281"/>
      <c r="BC52" s="2281"/>
      <c r="BD52" s="2281"/>
      <c r="BE52" s="2282"/>
    </row>
    <row r="53" spans="1:57" ht="15.75" customHeight="1">
      <c r="A53" s="3376" t="s">
        <v>2566</v>
      </c>
      <c r="B53" s="2284">
        <v>3201.7207632114801</v>
      </c>
      <c r="C53" s="2285">
        <v>3423.1411088576092</v>
      </c>
      <c r="D53" s="2285">
        <v>3313.7443345258639</v>
      </c>
      <c r="E53" s="2285">
        <v>3201.5324536970447</v>
      </c>
      <c r="F53" s="2285">
        <v>13140.138660291999</v>
      </c>
      <c r="G53" s="2285">
        <v>3557.8812233458443</v>
      </c>
      <c r="H53" s="2285">
        <v>3594.5569472790371</v>
      </c>
      <c r="I53" s="2285">
        <v>3815.6504935597764</v>
      </c>
      <c r="J53" s="2285">
        <v>3838.6788864271452</v>
      </c>
      <c r="K53" s="2285">
        <v>14806.767550611803</v>
      </c>
      <c r="L53" s="2285">
        <v>3558.4202853205311</v>
      </c>
      <c r="M53" s="2285">
        <v>4087.3862135755312</v>
      </c>
      <c r="N53" s="2285">
        <v>4216.817099419397</v>
      </c>
      <c r="O53" s="2285">
        <v>4207.7766591905902</v>
      </c>
      <c r="P53" s="2285">
        <v>16070.400257506048</v>
      </c>
      <c r="Q53" s="2285">
        <v>3834.9305980498743</v>
      </c>
      <c r="R53" s="2285">
        <v>4612.9976099154937</v>
      </c>
      <c r="S53" s="2285">
        <v>4746.7400712481594</v>
      </c>
      <c r="T53" s="2285">
        <v>4697.1844603538984</v>
      </c>
      <c r="U53" s="2285">
        <v>17891.852739567425</v>
      </c>
      <c r="V53" s="2285">
        <v>4300.2744990743395</v>
      </c>
      <c r="W53" s="2285">
        <v>4943.0823444279649</v>
      </c>
      <c r="X53" s="2285">
        <v>5216.1926215747017</v>
      </c>
      <c r="Y53" s="2285">
        <v>5263.4965806382579</v>
      </c>
      <c r="Z53" s="2285">
        <v>19723.046045715262</v>
      </c>
      <c r="AA53" s="2285">
        <v>4911.1560841934006</v>
      </c>
      <c r="AB53" s="2285">
        <v>5547.9573831749494</v>
      </c>
      <c r="AC53" s="2285">
        <v>5863.6450317621257</v>
      </c>
      <c r="AD53" s="2285">
        <v>5928.8675854410276</v>
      </c>
      <c r="AE53" s="2285">
        <v>22251.626084571504</v>
      </c>
      <c r="AF53" s="2285">
        <v>5416.5761283381289</v>
      </c>
      <c r="AG53" s="2285">
        <v>6135.5562030896663</v>
      </c>
      <c r="AH53" s="2285">
        <v>6892.8188749034152</v>
      </c>
      <c r="AI53" s="2285">
        <v>7079.856938396556</v>
      </c>
      <c r="AJ53" s="2285">
        <v>25524.808144727765</v>
      </c>
      <c r="AK53" s="2285">
        <v>6199.4184822327479</v>
      </c>
      <c r="AL53" s="2285">
        <v>6431.1509380104544</v>
      </c>
      <c r="AM53" s="2285">
        <v>7093.2117894930507</v>
      </c>
      <c r="AN53" s="2285">
        <v>7307.0709430775241</v>
      </c>
      <c r="AO53" s="2285">
        <v>27030.852152813779</v>
      </c>
      <c r="AP53" s="2285">
        <v>6195.1654213070242</v>
      </c>
      <c r="AQ53" s="2285">
        <v>6347.3592397676766</v>
      </c>
      <c r="AR53" s="2285">
        <v>7437.144994029215</v>
      </c>
      <c r="AS53" s="2285">
        <v>7615.2512305139599</v>
      </c>
      <c r="AT53" s="2285">
        <v>27594.920885617878</v>
      </c>
      <c r="AU53" s="2285">
        <v>6531.2072636487101</v>
      </c>
      <c r="AV53" s="2285">
        <v>6689.04</v>
      </c>
      <c r="AW53" s="2285">
        <v>7864.81</v>
      </c>
      <c r="AX53" s="2281"/>
      <c r="AZ53" s="2281"/>
      <c r="BA53" s="2282"/>
      <c r="BB53" s="2281"/>
      <c r="BC53" s="2281"/>
      <c r="BD53" s="2281"/>
      <c r="BE53" s="2282"/>
    </row>
    <row r="54" spans="1:57" ht="15.75" customHeight="1">
      <c r="A54" s="3376" t="s">
        <v>2567</v>
      </c>
      <c r="B54" s="2284">
        <v>497144.68149091996</v>
      </c>
      <c r="C54" s="2285">
        <v>479664.73465927591</v>
      </c>
      <c r="D54" s="2285">
        <v>471731.97088928509</v>
      </c>
      <c r="E54" s="2285">
        <v>549929.49133728305</v>
      </c>
      <c r="F54" s="2285">
        <v>1998470.878376764</v>
      </c>
      <c r="G54" s="2285">
        <v>617915.39099645428</v>
      </c>
      <c r="H54" s="2285">
        <v>589601.317597216</v>
      </c>
      <c r="I54" s="2285">
        <v>582192.63576313294</v>
      </c>
      <c r="J54" s="2285">
        <v>681529.29390539753</v>
      </c>
      <c r="K54" s="2285">
        <v>2471238.6382622006</v>
      </c>
      <c r="L54" s="2285">
        <v>501808.0018678371</v>
      </c>
      <c r="M54" s="2285">
        <v>549985.35293221171</v>
      </c>
      <c r="N54" s="2285">
        <v>529430.07172339049</v>
      </c>
      <c r="O54" s="2285">
        <v>628822.32836513186</v>
      </c>
      <c r="P54" s="2285">
        <v>2210045.7548885709</v>
      </c>
      <c r="Q54" s="2285">
        <v>527628.6462650398</v>
      </c>
      <c r="R54" s="2285">
        <v>600227.30729572836</v>
      </c>
      <c r="S54" s="2285">
        <v>572513.70764598029</v>
      </c>
      <c r="T54" s="2285">
        <v>684533.91287541983</v>
      </c>
      <c r="U54" s="2285">
        <v>2384903.5740821683</v>
      </c>
      <c r="V54" s="2285">
        <v>609222.98682372749</v>
      </c>
      <c r="W54" s="2285">
        <v>656691.70081580023</v>
      </c>
      <c r="X54" s="2285">
        <v>629179.73700183653</v>
      </c>
      <c r="Y54" s="2285">
        <v>749137.87253681896</v>
      </c>
      <c r="Z54" s="2285">
        <v>2644232.2971781832</v>
      </c>
      <c r="AA54" s="2285">
        <v>577331.09614963853</v>
      </c>
      <c r="AB54" s="2285">
        <v>639275.34628189635</v>
      </c>
      <c r="AC54" s="2285">
        <v>599909.44232093054</v>
      </c>
      <c r="AD54" s="2285">
        <v>735933.84983335843</v>
      </c>
      <c r="AE54" s="2285">
        <v>2552449.734585824</v>
      </c>
      <c r="AF54" s="2285">
        <v>614130.4212906796</v>
      </c>
      <c r="AG54" s="2285">
        <v>691747.57190531876</v>
      </c>
      <c r="AH54" s="2285">
        <v>679962.99536623328</v>
      </c>
      <c r="AI54" s="2285">
        <v>797987.73802993109</v>
      </c>
      <c r="AJ54" s="2285">
        <v>2783828.7265921631</v>
      </c>
      <c r="AK54" s="2285">
        <v>680037.72514483123</v>
      </c>
      <c r="AL54" s="2285">
        <v>748997.22692346468</v>
      </c>
      <c r="AM54" s="2285">
        <v>689995.70379616867</v>
      </c>
      <c r="AN54" s="2285">
        <v>802554.70804619987</v>
      </c>
      <c r="AO54" s="2285">
        <v>2921585.3639106643</v>
      </c>
      <c r="AP54" s="2285">
        <v>671401.66350790812</v>
      </c>
      <c r="AQ54" s="2285">
        <v>725467.13578011305</v>
      </c>
      <c r="AR54" s="2285">
        <v>702381.88023864245</v>
      </c>
      <c r="AS54" s="2285">
        <v>826844.30560251104</v>
      </c>
      <c r="AT54" s="2285">
        <v>2926094.9851291743</v>
      </c>
      <c r="AU54" s="2285">
        <v>598654.41542308661</v>
      </c>
      <c r="AV54" s="2285">
        <v>723874.69</v>
      </c>
      <c r="AW54" s="2285">
        <v>725172.65</v>
      </c>
      <c r="AX54" s="2281"/>
      <c r="AZ54" s="2281"/>
      <c r="BA54" s="2282"/>
      <c r="BB54" s="2281"/>
      <c r="BC54" s="2281"/>
      <c r="BD54" s="2281"/>
      <c r="BE54" s="2282"/>
    </row>
    <row r="55" spans="1:57" ht="15.75" customHeight="1">
      <c r="A55" s="3376" t="s">
        <v>2568</v>
      </c>
      <c r="B55" s="2284">
        <v>205686.65822870278</v>
      </c>
      <c r="C55" s="2285">
        <v>212773.6708730252</v>
      </c>
      <c r="D55" s="2285">
        <v>203304.79343114441</v>
      </c>
      <c r="E55" s="2285">
        <v>204906.50203638009</v>
      </c>
      <c r="F55" s="2285">
        <v>826671.62456925248</v>
      </c>
      <c r="G55" s="2285">
        <v>242293.09463625305</v>
      </c>
      <c r="H55" s="2285">
        <v>231668.60283428684</v>
      </c>
      <c r="I55" s="2285">
        <v>275525.8505334183</v>
      </c>
      <c r="J55" s="2285">
        <v>361233.50592804735</v>
      </c>
      <c r="K55" s="2285">
        <v>1110721.0539320055</v>
      </c>
      <c r="L55" s="2285">
        <v>275013.15986494697</v>
      </c>
      <c r="M55" s="2285">
        <v>262147.27542838088</v>
      </c>
      <c r="N55" s="2285">
        <v>311196.82765634602</v>
      </c>
      <c r="O55" s="2285">
        <v>404364.3874935683</v>
      </c>
      <c r="P55" s="2285">
        <v>1252721.6504432422</v>
      </c>
      <c r="Q55" s="2285">
        <v>330269.48569895927</v>
      </c>
      <c r="R55" s="2285">
        <v>313322.37130884972</v>
      </c>
      <c r="S55" s="2285">
        <v>406309.75005448132</v>
      </c>
      <c r="T55" s="2285">
        <v>500032.32777504629</v>
      </c>
      <c r="U55" s="2285">
        <v>1549933.9348373367</v>
      </c>
      <c r="V55" s="2285">
        <v>387189.28480751783</v>
      </c>
      <c r="W55" s="2285">
        <v>351207.94974585855</v>
      </c>
      <c r="X55" s="2285">
        <v>472169.13334807585</v>
      </c>
      <c r="Y55" s="2285">
        <v>593838.62052038906</v>
      </c>
      <c r="Z55" s="2285">
        <v>1804404.9884218415</v>
      </c>
      <c r="AA55" s="2285">
        <v>444946.86387843249</v>
      </c>
      <c r="AB55" s="2285">
        <v>408548.0681562401</v>
      </c>
      <c r="AC55" s="2285">
        <v>558701.41458779864</v>
      </c>
      <c r="AD55" s="2285">
        <v>704152.11361744371</v>
      </c>
      <c r="AE55" s="2285">
        <v>2116348.4602399152</v>
      </c>
      <c r="AF55" s="2285">
        <v>515975.60069430916</v>
      </c>
      <c r="AG55" s="2285">
        <v>473766.312323105</v>
      </c>
      <c r="AH55" s="2285">
        <v>646096.43038022087</v>
      </c>
      <c r="AI55" s="2285">
        <v>810113.12915159483</v>
      </c>
      <c r="AJ55" s="2285">
        <v>2445951.4725492299</v>
      </c>
      <c r="AK55" s="2285">
        <v>587788.15749753488</v>
      </c>
      <c r="AL55" s="2285">
        <v>513997.20003682695</v>
      </c>
      <c r="AM55" s="2285">
        <v>667850.52926007623</v>
      </c>
      <c r="AN55" s="2285">
        <v>821220.12785791024</v>
      </c>
      <c r="AO55" s="2285">
        <v>2590856.0146523481</v>
      </c>
      <c r="AP55" s="2285">
        <v>597242.17039469827</v>
      </c>
      <c r="AQ55" s="2285">
        <v>537206.62136225204</v>
      </c>
      <c r="AR55" s="2285">
        <v>709266.80274952436</v>
      </c>
      <c r="AS55" s="2285">
        <v>890811.51148461271</v>
      </c>
      <c r="AT55" s="2285">
        <v>2734527.1059910874</v>
      </c>
      <c r="AU55" s="2285">
        <v>654821.0249059163</v>
      </c>
      <c r="AV55" s="2285">
        <v>596797.81000000006</v>
      </c>
      <c r="AW55" s="2285">
        <v>762886.33</v>
      </c>
      <c r="AX55" s="2281"/>
      <c r="AZ55" s="2281"/>
      <c r="BA55" s="2282"/>
      <c r="BB55" s="2281"/>
      <c r="BC55" s="2281"/>
      <c r="BD55" s="2281"/>
      <c r="BE55" s="2282"/>
    </row>
    <row r="56" spans="1:57" ht="15.75" customHeight="1">
      <c r="A56" s="3376" t="s">
        <v>2569</v>
      </c>
      <c r="B56" s="2284">
        <v>85595.799654584436</v>
      </c>
      <c r="C56" s="2285">
        <v>81771.554221130049</v>
      </c>
      <c r="D56" s="2285">
        <v>79487.785245797393</v>
      </c>
      <c r="E56" s="2285">
        <v>84108.521849017896</v>
      </c>
      <c r="F56" s="2285">
        <v>330963.66097052977</v>
      </c>
      <c r="G56" s="2285">
        <v>99421.020404110706</v>
      </c>
      <c r="H56" s="2285">
        <v>102046.98787107054</v>
      </c>
      <c r="I56" s="2285">
        <v>90575.3795563897</v>
      </c>
      <c r="J56" s="2285">
        <v>95151.214485241682</v>
      </c>
      <c r="K56" s="2285">
        <v>387194.60231681261</v>
      </c>
      <c r="L56" s="2285">
        <v>104019.52631919848</v>
      </c>
      <c r="M56" s="2285">
        <v>120724.3733432794</v>
      </c>
      <c r="N56" s="2285">
        <v>106043.2749158724</v>
      </c>
      <c r="O56" s="2285">
        <v>112152.14178179456</v>
      </c>
      <c r="P56" s="2285">
        <v>442939.31636014482</v>
      </c>
      <c r="Q56" s="2285">
        <v>117498.89134961434</v>
      </c>
      <c r="R56" s="2285">
        <v>143650.72007499551</v>
      </c>
      <c r="S56" s="2285">
        <v>125181.76519324008</v>
      </c>
      <c r="T56" s="2285">
        <v>132404.51890546372</v>
      </c>
      <c r="U56" s="2285">
        <v>518735.89552331361</v>
      </c>
      <c r="V56" s="2285">
        <v>137752.93899434112</v>
      </c>
      <c r="W56" s="2285">
        <v>153870.01887398298</v>
      </c>
      <c r="X56" s="2285">
        <v>155532.85667852708</v>
      </c>
      <c r="Y56" s="2285">
        <v>167869.90904762861</v>
      </c>
      <c r="Z56" s="2285">
        <v>615025.72359447984</v>
      </c>
      <c r="AA56" s="2285">
        <v>151254.29632314446</v>
      </c>
      <c r="AB56" s="2285">
        <v>170860.34618261328</v>
      </c>
      <c r="AC56" s="2285">
        <v>173202.04243341717</v>
      </c>
      <c r="AD56" s="2285">
        <v>187380.35490101975</v>
      </c>
      <c r="AE56" s="2285">
        <v>682697.03984019463</v>
      </c>
      <c r="AF56" s="2285">
        <v>165052.25837289798</v>
      </c>
      <c r="AG56" s="2285">
        <v>186446.84276317162</v>
      </c>
      <c r="AH56" s="2285">
        <v>191163.52083360124</v>
      </c>
      <c r="AI56" s="2285">
        <v>202919.54541545318</v>
      </c>
      <c r="AJ56" s="2285">
        <v>745582.16738512402</v>
      </c>
      <c r="AK56" s="2285">
        <v>186243.84845464761</v>
      </c>
      <c r="AL56" s="2285">
        <v>195759.21338378926</v>
      </c>
      <c r="AM56" s="2285">
        <v>195998.93295794495</v>
      </c>
      <c r="AN56" s="2285">
        <v>206800.80408124856</v>
      </c>
      <c r="AO56" s="2285">
        <v>784802.79887763038</v>
      </c>
      <c r="AP56" s="2285">
        <v>187570.39699883648</v>
      </c>
      <c r="AQ56" s="2285">
        <v>206193.50036472682</v>
      </c>
      <c r="AR56" s="2285">
        <v>206827.74380891971</v>
      </c>
      <c r="AS56" s="2285">
        <v>221099.49290755909</v>
      </c>
      <c r="AT56" s="2285">
        <v>821691.13408004213</v>
      </c>
      <c r="AU56" s="2285">
        <v>203886.34138605732</v>
      </c>
      <c r="AV56" s="2285">
        <v>238498.35</v>
      </c>
      <c r="AW56" s="2285">
        <v>220949.72</v>
      </c>
      <c r="AX56" s="2281"/>
      <c r="AZ56" s="2281"/>
      <c r="BA56" s="2282"/>
      <c r="BB56" s="2281"/>
      <c r="BC56" s="2281"/>
      <c r="BD56" s="2281"/>
      <c r="BE56" s="2282"/>
    </row>
    <row r="57" spans="1:57" ht="15.75" customHeight="1" thickBot="1">
      <c r="A57" s="3376" t="s">
        <v>2570</v>
      </c>
      <c r="B57" s="2284">
        <v>273505.37409927568</v>
      </c>
      <c r="C57" s="2285">
        <v>188394.19623278559</v>
      </c>
      <c r="D57" s="2285">
        <v>197529.04424080902</v>
      </c>
      <c r="E57" s="2285">
        <v>240594.25731925626</v>
      </c>
      <c r="F57" s="2285">
        <v>900022.87189212651</v>
      </c>
      <c r="G57" s="2285">
        <v>300486.63166734099</v>
      </c>
      <c r="H57" s="2285">
        <v>222200.07737097848</v>
      </c>
      <c r="I57" s="2285">
        <v>213860.28346549987</v>
      </c>
      <c r="J57" s="2285">
        <v>264423.1410619141</v>
      </c>
      <c r="K57" s="2285">
        <v>1000970.1335657334</v>
      </c>
      <c r="L57" s="2285">
        <v>435142.7189153136</v>
      </c>
      <c r="M57" s="2285">
        <v>379947.95703864499</v>
      </c>
      <c r="N57" s="2285">
        <v>340860.12234967988</v>
      </c>
      <c r="O57" s="2285">
        <v>528528.71432758612</v>
      </c>
      <c r="P57" s="2285">
        <v>1684479.5126312247</v>
      </c>
      <c r="Q57" s="2285">
        <v>647782.00399740983</v>
      </c>
      <c r="R57" s="2285">
        <v>456736.42432140221</v>
      </c>
      <c r="S57" s="2285">
        <v>400919.18751975993</v>
      </c>
      <c r="T57" s="2285">
        <v>517832.20167950448</v>
      </c>
      <c r="U57" s="2285">
        <v>2023269.8175180764</v>
      </c>
      <c r="V57" s="2285">
        <v>682895.25215221616</v>
      </c>
      <c r="W57" s="2285">
        <v>574005.50512390607</v>
      </c>
      <c r="X57" s="2285">
        <v>517639.60028853716</v>
      </c>
      <c r="Y57" s="2285">
        <v>798670.027407057</v>
      </c>
      <c r="Z57" s="2285">
        <v>2573210.3849717164</v>
      </c>
      <c r="AA57" s="2285">
        <v>895666.51950075524</v>
      </c>
      <c r="AB57" s="2285">
        <v>727607.98276715644</v>
      </c>
      <c r="AC57" s="2285">
        <v>658711.98405711225</v>
      </c>
      <c r="AD57" s="2285">
        <v>1013216.9527306359</v>
      </c>
      <c r="AE57" s="2285">
        <v>3295203.4390556598</v>
      </c>
      <c r="AF57" s="2285">
        <v>1076704.783403533</v>
      </c>
      <c r="AG57" s="2285">
        <v>874975.69811210025</v>
      </c>
      <c r="AH57" s="2285">
        <v>805306.67681305914</v>
      </c>
      <c r="AI57" s="2285">
        <v>1232104.9439737969</v>
      </c>
      <c r="AJ57" s="2285">
        <v>3989092.1023024893</v>
      </c>
      <c r="AK57" s="2285">
        <v>1237678.2536755553</v>
      </c>
      <c r="AL57" s="2285">
        <v>953940.98986352293</v>
      </c>
      <c r="AM57" s="2285">
        <v>837312.61173605069</v>
      </c>
      <c r="AN57" s="2285">
        <v>1287782.2517663189</v>
      </c>
      <c r="AO57" s="2285">
        <v>4316714.1070414484</v>
      </c>
      <c r="AP57" s="2285">
        <v>1271204.3366650888</v>
      </c>
      <c r="AQ57" s="2285">
        <v>1001264.0826717012</v>
      </c>
      <c r="AR57" s="2285">
        <v>885093.85803188337</v>
      </c>
      <c r="AS57" s="2285">
        <v>1347544.1847566029</v>
      </c>
      <c r="AT57" s="2285">
        <v>4505106.4621252762</v>
      </c>
      <c r="AU57" s="2285">
        <v>1352334.0094616907</v>
      </c>
      <c r="AV57" s="2285">
        <v>1060526.99</v>
      </c>
      <c r="AW57" s="2285">
        <v>917681.46</v>
      </c>
      <c r="AX57" s="2281"/>
      <c r="AZ57" s="2281"/>
      <c r="BA57" s="2282"/>
      <c r="BB57" s="2281"/>
      <c r="BC57" s="2281"/>
      <c r="BD57" s="2281"/>
      <c r="BE57" s="2282"/>
    </row>
    <row r="58" spans="1:57" ht="15.75" customHeight="1" thickBot="1">
      <c r="A58" s="3381" t="s">
        <v>2571</v>
      </c>
      <c r="B58" s="2287">
        <v>12583478.327363363</v>
      </c>
      <c r="C58" s="2288">
        <v>12934530.669970568</v>
      </c>
      <c r="D58" s="2288">
        <v>14304438.438084641</v>
      </c>
      <c r="E58" s="2288">
        <v>14789816.741159372</v>
      </c>
      <c r="F58" s="2288">
        <v>54612264.176577948</v>
      </c>
      <c r="G58" s="2288">
        <v>14501448.140109874</v>
      </c>
      <c r="H58" s="2288">
        <v>15054961.200726401</v>
      </c>
      <c r="I58" s="2288">
        <v>16163642.176826822</v>
      </c>
      <c r="J58" s="2288">
        <v>17260345.707321357</v>
      </c>
      <c r="K58" s="2288">
        <v>62980397.224984452</v>
      </c>
      <c r="L58" s="2288">
        <v>16450359.582764966</v>
      </c>
      <c r="M58" s="2288">
        <v>17743632.517037623</v>
      </c>
      <c r="N58" s="2288">
        <v>18521600.564462766</v>
      </c>
      <c r="O58" s="2288">
        <v>18998342.39790624</v>
      </c>
      <c r="P58" s="2288">
        <v>71713935.062171578</v>
      </c>
      <c r="Q58" s="2288">
        <v>18295631.906368565</v>
      </c>
      <c r="R58" s="2288">
        <v>19931015.710431986</v>
      </c>
      <c r="S58" s="2288">
        <v>20464395.985439461</v>
      </c>
      <c r="T58" s="2288">
        <v>21401519.777886093</v>
      </c>
      <c r="U58" s="2288">
        <v>80092563.380126104</v>
      </c>
      <c r="V58" s="2288">
        <v>20169778.043427404</v>
      </c>
      <c r="W58" s="2288">
        <v>21734829.862436045</v>
      </c>
      <c r="X58" s="2288">
        <v>22933144.012973592</v>
      </c>
      <c r="Y58" s="2288">
        <v>24205863.337353207</v>
      </c>
      <c r="Z58" s="2288">
        <v>89043615.25619024</v>
      </c>
      <c r="AA58" s="2288">
        <v>21041701.09689983</v>
      </c>
      <c r="AB58" s="2288">
        <v>22859153.010296125</v>
      </c>
      <c r="AC58" s="2288">
        <v>24313636.938568592</v>
      </c>
      <c r="AD58" s="2288">
        <v>25930469.406704944</v>
      </c>
      <c r="AE58" s="2288">
        <v>94144960.452469498</v>
      </c>
      <c r="AF58" s="2288">
        <v>22235315.286113873</v>
      </c>
      <c r="AG58" s="2288">
        <v>23547466.910876967</v>
      </c>
      <c r="AH58" s="2288">
        <v>26537651.011379261</v>
      </c>
      <c r="AI58" s="2288">
        <v>29169058.993598163</v>
      </c>
      <c r="AJ58" s="2288">
        <v>101489492.20196827</v>
      </c>
      <c r="AK58" s="2288">
        <v>26028356.030762557</v>
      </c>
      <c r="AL58" s="2288">
        <v>27030250.466464452</v>
      </c>
      <c r="AM58" s="2288">
        <v>29377674.031033184</v>
      </c>
      <c r="AN58" s="2288">
        <v>31275354.079570722</v>
      </c>
      <c r="AO58" s="2288">
        <v>113711634.60783093</v>
      </c>
      <c r="AP58" s="2288">
        <v>28438604.234965336</v>
      </c>
      <c r="AQ58" s="2288">
        <v>30699566.802348901</v>
      </c>
      <c r="AR58" s="2288">
        <v>33368049.138516828</v>
      </c>
      <c r="AS58" s="2288">
        <v>35230607.634365544</v>
      </c>
      <c r="AT58" s="2288">
        <v>127736827.81019661</v>
      </c>
      <c r="AU58" s="2288">
        <v>31824349.667097222</v>
      </c>
      <c r="AV58" s="2288">
        <v>35001877.950000003</v>
      </c>
      <c r="AW58" s="2288">
        <v>37806924.409999996</v>
      </c>
      <c r="AX58" s="2281"/>
      <c r="AZ58" s="2281"/>
      <c r="BA58" s="2282"/>
      <c r="BB58" s="2281"/>
      <c r="BC58" s="2281"/>
      <c r="BD58" s="2281"/>
      <c r="BE58" s="2282"/>
    </row>
    <row r="59" spans="1:57" s="955" customFormat="1" ht="16.5" customHeight="1" thickTop="1" thickBot="1">
      <c r="A59" s="2289"/>
      <c r="B59" s="2290"/>
      <c r="C59" s="2290"/>
      <c r="D59" s="2290"/>
      <c r="E59" s="2290"/>
      <c r="F59" s="2290"/>
      <c r="G59" s="2290"/>
      <c r="H59" s="2290"/>
      <c r="I59" s="2290"/>
      <c r="J59" s="2290"/>
      <c r="K59" s="2290"/>
      <c r="L59" s="2290"/>
      <c r="M59" s="2290"/>
      <c r="N59" s="2290"/>
      <c r="O59" s="2290"/>
      <c r="P59" s="2290"/>
      <c r="Q59" s="2290"/>
      <c r="R59" s="2290"/>
      <c r="S59" s="2290"/>
      <c r="T59" s="2290"/>
      <c r="U59" s="2290"/>
      <c r="V59" s="2290"/>
      <c r="W59" s="2290"/>
      <c r="X59" s="2290"/>
      <c r="Y59" s="2290"/>
      <c r="Z59" s="2290"/>
      <c r="AA59" s="2290"/>
      <c r="AB59" s="2290"/>
      <c r="AC59" s="2290"/>
      <c r="AD59" s="2290"/>
      <c r="AE59" s="2290"/>
      <c r="AF59" s="2290"/>
      <c r="AG59" s="2290"/>
      <c r="AH59" s="2290"/>
      <c r="AI59" s="2290"/>
      <c r="AJ59" s="2290"/>
      <c r="AK59" s="2290"/>
      <c r="AL59" s="2290"/>
      <c r="AM59" s="2290"/>
      <c r="AN59" s="2290"/>
      <c r="AO59" s="2290"/>
      <c r="AP59" s="2290"/>
      <c r="AQ59" s="2290"/>
      <c r="AR59" s="2290"/>
      <c r="AS59" s="2290"/>
      <c r="AT59" s="2290"/>
      <c r="AU59" s="2290"/>
      <c r="AV59" s="2290"/>
      <c r="AW59" s="2282"/>
      <c r="AX59" s="2281"/>
      <c r="AZ59" s="2281"/>
      <c r="BA59" s="2282"/>
      <c r="BB59" s="2281"/>
      <c r="BC59" s="2281"/>
      <c r="BD59" s="2281"/>
      <c r="BE59" s="2282"/>
    </row>
    <row r="60" spans="1:57" s="2282" customFormat="1" ht="16.5" customHeight="1" thickBot="1">
      <c r="A60" s="2291" t="s">
        <v>1348</v>
      </c>
      <c r="B60" s="2292" t="s">
        <v>1297</v>
      </c>
      <c r="C60" s="2293" t="s">
        <v>1298</v>
      </c>
      <c r="D60" s="2293" t="s">
        <v>1299</v>
      </c>
      <c r="E60" s="2293" t="s">
        <v>1300</v>
      </c>
      <c r="F60" s="2293" t="s">
        <v>1301</v>
      </c>
      <c r="G60" s="2293" t="s">
        <v>1302</v>
      </c>
      <c r="H60" s="2293" t="s">
        <v>1303</v>
      </c>
      <c r="I60" s="2293" t="s">
        <v>1304</v>
      </c>
      <c r="J60" s="2293" t="s">
        <v>1305</v>
      </c>
      <c r="K60" s="2293" t="s">
        <v>1306</v>
      </c>
      <c r="L60" s="2293" t="s">
        <v>1307</v>
      </c>
      <c r="M60" s="2293" t="s">
        <v>1308</v>
      </c>
      <c r="N60" s="2293" t="s">
        <v>1309</v>
      </c>
      <c r="O60" s="2293" t="s">
        <v>1310</v>
      </c>
      <c r="P60" s="2293" t="s">
        <v>1311</v>
      </c>
      <c r="Q60" s="2293" t="s">
        <v>1312</v>
      </c>
      <c r="R60" s="2293" t="s">
        <v>1313</v>
      </c>
      <c r="S60" s="2293" t="s">
        <v>1349</v>
      </c>
      <c r="T60" s="2293" t="s">
        <v>1315</v>
      </c>
      <c r="U60" s="2293" t="s">
        <v>1316</v>
      </c>
      <c r="V60" s="2293" t="s">
        <v>1317</v>
      </c>
      <c r="W60" s="2293" t="s">
        <v>1318</v>
      </c>
      <c r="X60" s="2293" t="s">
        <v>1319</v>
      </c>
      <c r="Y60" s="2293" t="s">
        <v>1320</v>
      </c>
      <c r="Z60" s="2293" t="s">
        <v>1321</v>
      </c>
      <c r="AA60" s="2293" t="s">
        <v>1322</v>
      </c>
      <c r="AB60" s="2293" t="s">
        <v>1323</v>
      </c>
      <c r="AC60" s="2293" t="s">
        <v>1324</v>
      </c>
      <c r="AD60" s="2293" t="s">
        <v>1325</v>
      </c>
      <c r="AE60" s="2293" t="s">
        <v>1350</v>
      </c>
      <c r="AF60" s="2293" t="s">
        <v>1327</v>
      </c>
      <c r="AG60" s="2293" t="s">
        <v>1328</v>
      </c>
      <c r="AH60" s="2293" t="s">
        <v>1329</v>
      </c>
      <c r="AI60" s="2293" t="s">
        <v>1330</v>
      </c>
      <c r="AJ60" s="2293" t="s">
        <v>1351</v>
      </c>
      <c r="AK60" s="2293" t="s">
        <v>1332</v>
      </c>
      <c r="AL60" s="2293" t="s">
        <v>1333</v>
      </c>
      <c r="AM60" s="2293" t="s">
        <v>1334</v>
      </c>
      <c r="AN60" s="2293" t="s">
        <v>1335</v>
      </c>
      <c r="AO60" s="2293" t="s">
        <v>1352</v>
      </c>
      <c r="AP60" s="2293" t="s">
        <v>1337</v>
      </c>
      <c r="AQ60" s="2293" t="s">
        <v>1338</v>
      </c>
      <c r="AR60" s="2293" t="s">
        <v>1339</v>
      </c>
      <c r="AS60" s="2293" t="s">
        <v>1340</v>
      </c>
      <c r="AT60" s="2293" t="s">
        <v>1353</v>
      </c>
      <c r="AU60" s="2293" t="s">
        <v>1342</v>
      </c>
      <c r="AV60" s="2293" t="s">
        <v>1343</v>
      </c>
      <c r="AW60" s="2293" t="s">
        <v>1344</v>
      </c>
    </row>
    <row r="61" spans="1:57" s="2294" customFormat="1" ht="20.25" customHeight="1">
      <c r="A61" s="2295" t="s">
        <v>1354</v>
      </c>
      <c r="B61" s="2296" t="s">
        <v>340</v>
      </c>
      <c r="C61" s="2297" t="s">
        <v>340</v>
      </c>
      <c r="D61" s="2297" t="s">
        <v>340</v>
      </c>
      <c r="E61" s="2297" t="s">
        <v>340</v>
      </c>
      <c r="F61" s="2297" t="s">
        <v>340</v>
      </c>
      <c r="G61" s="2297">
        <v>15.241968578559051</v>
      </c>
      <c r="H61" s="2297">
        <v>16.393563746991816</v>
      </c>
      <c r="I61" s="2297">
        <v>12.997390612637897</v>
      </c>
      <c r="J61" s="2297">
        <v>16.704256782889122</v>
      </c>
      <c r="K61" s="2297">
        <v>15.32280921616764</v>
      </c>
      <c r="L61" s="2297">
        <v>13.439426351252157</v>
      </c>
      <c r="M61" s="2297">
        <v>17.859038495439584</v>
      </c>
      <c r="N61" s="2297">
        <v>14.588038771462392</v>
      </c>
      <c r="O61" s="2297">
        <v>10.069304057146859</v>
      </c>
      <c r="P61" s="2297">
        <v>13.86707328311755</v>
      </c>
      <c r="Q61" s="2297">
        <v>11.217215735131342</v>
      </c>
      <c r="R61" s="2297">
        <v>12.327707932938841</v>
      </c>
      <c r="S61" s="2297">
        <v>10.48934952578731</v>
      </c>
      <c r="T61" s="2297">
        <v>12.64940556205946</v>
      </c>
      <c r="U61" s="2297">
        <v>11.683403386929987</v>
      </c>
      <c r="V61" s="2297">
        <v>10.243680823106546</v>
      </c>
      <c r="W61" s="2297">
        <v>9.0502871414623129</v>
      </c>
      <c r="X61" s="2297">
        <v>12.063625182442033</v>
      </c>
      <c r="Y61" s="2297">
        <v>13.103478578025124</v>
      </c>
      <c r="Z61" s="2297">
        <v>11.17588387523781</v>
      </c>
      <c r="AA61" s="2297">
        <v>4.3229184356669448</v>
      </c>
      <c r="AB61" s="2297">
        <v>5.1729098179104316</v>
      </c>
      <c r="AC61" s="2297">
        <v>6.0196409389573313</v>
      </c>
      <c r="AD61" s="2297">
        <v>7.1247451302032916</v>
      </c>
      <c r="AE61" s="2297">
        <v>5.7290409667240194</v>
      </c>
      <c r="AF61" s="2297">
        <v>5.6726126073043783</v>
      </c>
      <c r="AG61" s="2297">
        <v>3.0111085055111841</v>
      </c>
      <c r="AH61" s="2297">
        <v>9.1471879687515134</v>
      </c>
      <c r="AI61" s="2297">
        <v>12.48951392316795</v>
      </c>
      <c r="AJ61" s="2297">
        <v>7.8013010087850443</v>
      </c>
      <c r="AK61" s="2297">
        <v>17.058632611418229</v>
      </c>
      <c r="AL61" s="2297">
        <v>14.790480728858057</v>
      </c>
      <c r="AM61" s="2297">
        <v>10.701862868104381</v>
      </c>
      <c r="AN61" s="2297">
        <v>7.220990867188533</v>
      </c>
      <c r="AO61" s="2297">
        <v>12.042766340322299</v>
      </c>
      <c r="AP61" s="2297">
        <v>9.26</v>
      </c>
      <c r="AQ61" s="2297">
        <v>13.574851407451243</v>
      </c>
      <c r="AR61" s="2297">
        <v>13.58301921135212</v>
      </c>
      <c r="AS61" s="2297">
        <v>12.646550842340165</v>
      </c>
      <c r="AT61" s="2297">
        <v>12.334000166944946</v>
      </c>
      <c r="AU61" s="2297">
        <v>11.905455711392159</v>
      </c>
      <c r="AV61" s="2297">
        <v>14.0142405739903</v>
      </c>
      <c r="AW61" s="2297">
        <v>13.302771333283303</v>
      </c>
    </row>
    <row r="62" spans="1:57" s="2282" customFormat="1" ht="16.5" customHeight="1">
      <c r="A62" s="2295" t="s">
        <v>1355</v>
      </c>
      <c r="B62" s="2298" t="s">
        <v>340</v>
      </c>
      <c r="C62" s="2299" t="s">
        <v>340</v>
      </c>
      <c r="D62" s="2299" t="s">
        <v>340</v>
      </c>
      <c r="E62" s="2299" t="s">
        <v>340</v>
      </c>
      <c r="F62" s="2299" t="s">
        <v>340</v>
      </c>
      <c r="G62" s="2299">
        <v>48.775925978694175</v>
      </c>
      <c r="H62" s="2299">
        <v>42.691721284949899</v>
      </c>
      <c r="I62" s="2299">
        <v>27.508617786237672</v>
      </c>
      <c r="J62" s="2299">
        <v>11.267196999338349</v>
      </c>
      <c r="K62" s="2299">
        <v>31.379667753955211</v>
      </c>
      <c r="L62" s="2299">
        <v>4.71225110313872</v>
      </c>
      <c r="M62" s="2299">
        <v>-4.0216397874481009</v>
      </c>
      <c r="N62" s="2299">
        <v>15.585275287073891</v>
      </c>
      <c r="O62" s="2299">
        <v>-6.0982284913600928</v>
      </c>
      <c r="P62" s="2299">
        <v>2.4967365402569359</v>
      </c>
      <c r="Q62" s="2299">
        <v>-8.6881440005680854</v>
      </c>
      <c r="R62" s="2299">
        <v>-14.332677873443542</v>
      </c>
      <c r="S62" s="2299">
        <v>-11.260010832639848</v>
      </c>
      <c r="T62" s="2299">
        <v>-0.79534205484916276</v>
      </c>
      <c r="U62" s="2299">
        <v>-9.0031204924650066</v>
      </c>
      <c r="V62" s="2299">
        <v>-5.233333146853405</v>
      </c>
      <c r="W62" s="2299">
        <v>13.13554863494698</v>
      </c>
      <c r="X62" s="2299">
        <v>-14.90541015242599</v>
      </c>
      <c r="Y62" s="2299">
        <v>-17.505953180396318</v>
      </c>
      <c r="Z62" s="2299">
        <v>-6.6027202769306017</v>
      </c>
      <c r="AA62" s="2299">
        <v>-46.743626326384849</v>
      </c>
      <c r="AB62" s="2299">
        <v>-33.680871871983051</v>
      </c>
      <c r="AC62" s="2299">
        <v>-33.869806128037439</v>
      </c>
      <c r="AD62" s="2299">
        <v>-35.71472360811201</v>
      </c>
      <c r="AE62" s="2299">
        <v>-37.706820684474096</v>
      </c>
      <c r="AF62" s="2299">
        <v>-36.201912420876539</v>
      </c>
      <c r="AG62" s="2299">
        <v>-45.054808201146926</v>
      </c>
      <c r="AH62" s="2299">
        <v>4.0940154320644524</v>
      </c>
      <c r="AI62" s="2299">
        <v>46.016610153875057</v>
      </c>
      <c r="AJ62" s="2299">
        <v>-10.401519116479731</v>
      </c>
      <c r="AK62" s="2299">
        <v>141.3508118101069</v>
      </c>
      <c r="AL62" s="2299">
        <v>152.23503399867383</v>
      </c>
      <c r="AM62" s="2299">
        <v>98.192170875550914</v>
      </c>
      <c r="AN62" s="2299">
        <v>36.484831817379934</v>
      </c>
      <c r="AO62" s="2299">
        <v>92.944355112879038</v>
      </c>
      <c r="AP62" s="2299">
        <v>83.06969559396633</v>
      </c>
      <c r="AQ62" s="2299">
        <v>54.067928015157122</v>
      </c>
      <c r="AR62" s="2299">
        <v>8.6897968584784415</v>
      </c>
      <c r="AS62" s="2299">
        <v>-11.312163008336263</v>
      </c>
      <c r="AT62" s="2299">
        <v>29.624795277151311</v>
      </c>
      <c r="AU62" s="2299">
        <v>-19.711313872416948</v>
      </c>
      <c r="AV62" s="2299">
        <v>-17.949167214184893</v>
      </c>
      <c r="AW62" s="2299">
        <v>4.9775340050346211</v>
      </c>
    </row>
    <row r="63" spans="1:57" ht="15.75">
      <c r="A63" s="2295" t="s">
        <v>1356</v>
      </c>
      <c r="B63" s="2298" t="s">
        <v>340</v>
      </c>
      <c r="C63" s="2299" t="s">
        <v>340</v>
      </c>
      <c r="D63" s="2299" t="s">
        <v>340</v>
      </c>
      <c r="E63" s="2299" t="s">
        <v>340</v>
      </c>
      <c r="F63" s="2299" t="s">
        <v>340</v>
      </c>
      <c r="G63" s="2299">
        <v>9.1385120924610597</v>
      </c>
      <c r="H63" s="2299">
        <v>11.629202677621375</v>
      </c>
      <c r="I63" s="2299">
        <v>10.511566030079255</v>
      </c>
      <c r="J63" s="2299">
        <v>17.751761855921377</v>
      </c>
      <c r="K63" s="2299">
        <v>12.403056134848178</v>
      </c>
      <c r="L63" s="2299">
        <v>22.926157211250132</v>
      </c>
      <c r="M63" s="2299">
        <v>14.390934373493213</v>
      </c>
      <c r="N63" s="2299">
        <v>13.012610656301572</v>
      </c>
      <c r="O63" s="2299">
        <v>16.283696318624628</v>
      </c>
      <c r="P63" s="2299">
        <v>15.60473282685293</v>
      </c>
      <c r="Q63" s="2299">
        <v>15.690614259907987</v>
      </c>
      <c r="R63" s="2299">
        <v>17.148248577134705</v>
      </c>
      <c r="S63" s="2299">
        <v>14.833006644543367</v>
      </c>
      <c r="T63" s="2299">
        <v>14.683126183952089</v>
      </c>
      <c r="U63" s="2299">
        <v>15.558783554555976</v>
      </c>
      <c r="V63" s="2299">
        <v>8.5101194917252432</v>
      </c>
      <c r="W63" s="2299">
        <v>16.225864947718605</v>
      </c>
      <c r="X63" s="2299">
        <v>17.108699227774938</v>
      </c>
      <c r="Y63" s="2299">
        <v>13.798580105100712</v>
      </c>
      <c r="Z63" s="2299">
        <v>12.988942689409688</v>
      </c>
      <c r="AA63" s="2299">
        <v>11.920104060761716</v>
      </c>
      <c r="AB63" s="2299">
        <v>10.529283304777337</v>
      </c>
      <c r="AC63" s="2299">
        <v>10.526965800245236</v>
      </c>
      <c r="AD63" s="2299">
        <v>11.073395738497481</v>
      </c>
      <c r="AE63" s="2299">
        <v>10.987956032013546</v>
      </c>
      <c r="AF63" s="2299">
        <v>6.9870157102834396</v>
      </c>
      <c r="AG63" s="2299">
        <v>9.4888183765980507</v>
      </c>
      <c r="AH63" s="2299">
        <v>10.700960000551408</v>
      </c>
      <c r="AI63" s="2299">
        <v>9.0382478520750773</v>
      </c>
      <c r="AJ63" s="2299">
        <v>8.6369637301499047</v>
      </c>
      <c r="AK63" s="2299">
        <v>11.891452573739446</v>
      </c>
      <c r="AL63" s="2299">
        <v>8.9516596874468881</v>
      </c>
      <c r="AM63" s="2299">
        <v>5.0783417456778945</v>
      </c>
      <c r="AN63" s="2299">
        <v>5.1618393716633459</v>
      </c>
      <c r="AO63" s="2299">
        <v>7.5253388351926631</v>
      </c>
      <c r="AP63" s="2299">
        <v>2.6413579472509108</v>
      </c>
      <c r="AQ63" s="2299">
        <v>9.5924047941719142</v>
      </c>
      <c r="AR63" s="2299">
        <v>14.17624035312144</v>
      </c>
      <c r="AS63" s="2299">
        <v>14.834547668686904</v>
      </c>
      <c r="AT63" s="2299">
        <v>10.601511656096175</v>
      </c>
      <c r="AU63" s="2299">
        <v>16.962225792148818</v>
      </c>
      <c r="AV63" s="2299">
        <v>18.433546312865712</v>
      </c>
      <c r="AW63" s="2299">
        <v>14.263567653467501</v>
      </c>
    </row>
    <row r="64" spans="1:57" ht="15.75">
      <c r="A64" s="2295" t="s">
        <v>1357</v>
      </c>
      <c r="B64" s="2298" t="s">
        <v>340</v>
      </c>
      <c r="C64" s="2299" t="s">
        <v>340</v>
      </c>
      <c r="D64" s="2299" t="s">
        <v>340</v>
      </c>
      <c r="E64" s="2299" t="s">
        <v>340</v>
      </c>
      <c r="F64" s="2299" t="s">
        <v>340</v>
      </c>
      <c r="G64" s="2299">
        <v>6.6944868451820421</v>
      </c>
      <c r="H64" s="2299">
        <v>4.4311207378120585</v>
      </c>
      <c r="I64" s="2299">
        <v>7.0806813519552803</v>
      </c>
      <c r="J64" s="2299">
        <v>11.301478705320037</v>
      </c>
      <c r="K64" s="2299">
        <v>7.5786739369834804</v>
      </c>
      <c r="L64" s="2299">
        <v>12.246569323233009</v>
      </c>
      <c r="M64" s="2299">
        <v>10.303035817654768</v>
      </c>
      <c r="N64" s="2299">
        <v>9.1901552913235403</v>
      </c>
      <c r="O64" s="2299">
        <v>18.475635501537731</v>
      </c>
      <c r="P64" s="2299">
        <v>12.667001962064836</v>
      </c>
      <c r="Q64" s="2299">
        <v>5.7475483199536779</v>
      </c>
      <c r="R64" s="2299">
        <v>6.0808308231940504</v>
      </c>
      <c r="S64" s="2299">
        <v>6.7418372924586123</v>
      </c>
      <c r="T64" s="2299">
        <v>6.4674188502147389</v>
      </c>
      <c r="U64" s="2299">
        <v>6.3262244407833679</v>
      </c>
      <c r="V64" s="2299">
        <v>5.8991012807498144</v>
      </c>
      <c r="W64" s="2299">
        <v>6.6686187969070581</v>
      </c>
      <c r="X64" s="2299">
        <v>9.1852475199776382</v>
      </c>
      <c r="Y64" s="2299">
        <v>6.2763453584562434</v>
      </c>
      <c r="Z64" s="2299">
        <v>7.1480752306736521</v>
      </c>
      <c r="AA64" s="2299">
        <v>7.4396092800573914</v>
      </c>
      <c r="AB64" s="2299">
        <v>9.1680258667336485</v>
      </c>
      <c r="AC64" s="2299">
        <v>9.332968264989109</v>
      </c>
      <c r="AD64" s="2299">
        <v>9.4967551503731062</v>
      </c>
      <c r="AE64" s="2299">
        <v>8.9815802245868746</v>
      </c>
      <c r="AF64" s="2299">
        <v>14.149521763358466</v>
      </c>
      <c r="AG64" s="2299">
        <v>13.237072793210084</v>
      </c>
      <c r="AH64" s="2299">
        <v>7.3663423074502852</v>
      </c>
      <c r="AI64" s="2299">
        <v>6.4495953013837148</v>
      </c>
      <c r="AJ64" s="2299">
        <v>9.6071010314816085</v>
      </c>
      <c r="AK64" s="2299">
        <v>9.8018075126771365</v>
      </c>
      <c r="AL64" s="2299">
        <v>12.533597925033902</v>
      </c>
      <c r="AM64" s="2299">
        <v>12.499055579350101</v>
      </c>
      <c r="AN64" s="2299">
        <v>10.127598485321093</v>
      </c>
      <c r="AO64" s="2299">
        <v>11.285526490389836</v>
      </c>
      <c r="AP64" s="2299">
        <v>5.7964987341690764</v>
      </c>
      <c r="AQ64" s="2299">
        <v>10.641423241352811</v>
      </c>
      <c r="AR64" s="2299">
        <v>18.315966814532601</v>
      </c>
      <c r="AS64" s="2299">
        <v>18.580544730331415</v>
      </c>
      <c r="AT64" s="2299">
        <v>14.272972832617006</v>
      </c>
      <c r="AU64" s="2299">
        <v>22.577160938869497</v>
      </c>
      <c r="AV64" s="2299">
        <v>17.764011690212349</v>
      </c>
      <c r="AW64" s="2299">
        <v>14.875727585896076</v>
      </c>
    </row>
    <row r="65" spans="1:49" ht="15.75">
      <c r="A65" s="2295" t="s">
        <v>1358</v>
      </c>
      <c r="B65" s="2298" t="s">
        <v>340</v>
      </c>
      <c r="C65" s="2299" t="s">
        <v>340</v>
      </c>
      <c r="D65" s="2299" t="s">
        <v>340</v>
      </c>
      <c r="E65" s="2299" t="s">
        <v>340</v>
      </c>
      <c r="F65" s="2299" t="s">
        <v>340</v>
      </c>
      <c r="G65" s="2299">
        <v>35.117663250475587</v>
      </c>
      <c r="H65" s="2299">
        <v>34.428324840890255</v>
      </c>
      <c r="I65" s="2299">
        <v>27.791601188120467</v>
      </c>
      <c r="J65" s="2299">
        <v>20.52635503844148</v>
      </c>
      <c r="K65" s="2299">
        <v>29.123056028083838</v>
      </c>
      <c r="L65" s="2299">
        <v>12.880549407078105</v>
      </c>
      <c r="M65" s="2299">
        <v>7.8842981386902933</v>
      </c>
      <c r="N65" s="2299">
        <v>18.253547953841746</v>
      </c>
      <c r="O65" s="2299">
        <v>0.29197608878884179</v>
      </c>
      <c r="P65" s="2299">
        <v>9.7159931438108504</v>
      </c>
      <c r="Q65" s="2299">
        <v>5.5207621983732365</v>
      </c>
      <c r="R65" s="2299">
        <v>4.1720095673246487</v>
      </c>
      <c r="S65" s="2299">
        <v>3.4925297470357122</v>
      </c>
      <c r="T65" s="2299">
        <v>13.226621181183546</v>
      </c>
      <c r="U65" s="2299">
        <v>6.4638657260507877</v>
      </c>
      <c r="V65" s="2299">
        <v>7.0342184061687689</v>
      </c>
      <c r="W65" s="2299">
        <v>15.388127691982046</v>
      </c>
      <c r="X65" s="2299">
        <v>2.0901082807549471</v>
      </c>
      <c r="Y65" s="2299">
        <v>2.0156191276598698</v>
      </c>
      <c r="Z65" s="2299">
        <v>6.517552741494435</v>
      </c>
      <c r="AA65" s="2299">
        <v>-19.1222061183318</v>
      </c>
      <c r="AB65" s="2299">
        <v>-13.465483304609405</v>
      </c>
      <c r="AC65" s="2299">
        <v>-11.569053066379475</v>
      </c>
      <c r="AD65" s="2299">
        <v>-10.020099923061307</v>
      </c>
      <c r="AE65" s="2299">
        <v>-13.61557763662948</v>
      </c>
      <c r="AF65" s="2299">
        <v>-13.266970999009549</v>
      </c>
      <c r="AG65" s="2299">
        <v>-15.324230466209974</v>
      </c>
      <c r="AH65" s="2299">
        <v>0.70551073169829093</v>
      </c>
      <c r="AI65" s="2299">
        <v>16.559723984439518</v>
      </c>
      <c r="AJ65" s="2299">
        <v>-2.8527953372775543</v>
      </c>
      <c r="AK65" s="2299">
        <v>45.313421717243976</v>
      </c>
      <c r="AL65" s="2299">
        <v>48.453221207831753</v>
      </c>
      <c r="AM65" s="2299">
        <v>40.801449454967113</v>
      </c>
      <c r="AN65" s="2299">
        <v>20.880283625388056</v>
      </c>
      <c r="AO65" s="2299">
        <v>37.544521055173625</v>
      </c>
      <c r="AP65" s="2299">
        <v>36.596940085963965</v>
      </c>
      <c r="AQ65" s="2299">
        <v>37.821488059610203</v>
      </c>
      <c r="AR65" s="2299">
        <v>24.936676108747797</v>
      </c>
      <c r="AS65" s="2299">
        <v>20.519821583702395</v>
      </c>
      <c r="AT65" s="2299">
        <v>29.557161735717408</v>
      </c>
      <c r="AU65" s="2299">
        <v>13.1935871448388</v>
      </c>
      <c r="AV65" s="2299">
        <v>14.830631564332153</v>
      </c>
      <c r="AW65" s="2299">
        <v>26.517959671268905</v>
      </c>
    </row>
    <row r="66" spans="1:49" ht="16.5" thickBot="1">
      <c r="A66" s="2300" t="s">
        <v>1359</v>
      </c>
      <c r="B66" s="2301" t="s">
        <v>340</v>
      </c>
      <c r="C66" s="2302" t="s">
        <v>340</v>
      </c>
      <c r="D66" s="2302" t="s">
        <v>340</v>
      </c>
      <c r="E66" s="2302" t="s">
        <v>340</v>
      </c>
      <c r="F66" s="2302" t="s">
        <v>340</v>
      </c>
      <c r="G66" s="2302">
        <v>8.8135450816145884</v>
      </c>
      <c r="H66" s="2302">
        <v>12.629128109382016</v>
      </c>
      <c r="I66" s="2302">
        <v>9.0788911946841591</v>
      </c>
      <c r="J66" s="2302">
        <v>17.352752586972077</v>
      </c>
      <c r="K66" s="2302">
        <v>12.08684240045983</v>
      </c>
      <c r="L66" s="2302">
        <v>14.232055568173724</v>
      </c>
      <c r="M66" s="2302">
        <v>26.690857807909119</v>
      </c>
      <c r="N66" s="2302">
        <v>15.532353182635084</v>
      </c>
      <c r="O66" s="2302">
        <v>11.374624634433928</v>
      </c>
      <c r="P66" s="2302">
        <v>16.79269845386267</v>
      </c>
      <c r="Q66" s="2302">
        <v>16.680881261577703</v>
      </c>
      <c r="R66" s="2302">
        <v>18.547203096711108</v>
      </c>
      <c r="S66" s="2302">
        <v>16.682933013112738</v>
      </c>
      <c r="T66" s="2302">
        <v>15.391508320687009</v>
      </c>
      <c r="U66" s="2302">
        <v>16.832587209777426</v>
      </c>
      <c r="V66" s="2302">
        <v>13.456583412977249</v>
      </c>
      <c r="W66" s="2302">
        <v>7.0024703876817433</v>
      </c>
      <c r="X66" s="2302">
        <v>18.759089309561919</v>
      </c>
      <c r="Y66" s="2302">
        <v>21.348945418736044</v>
      </c>
      <c r="Z66" s="2302">
        <v>15.062483589632711</v>
      </c>
      <c r="AA66" s="2302">
        <v>15.363104561255239</v>
      </c>
      <c r="AB66" s="2302">
        <v>12.765496130421219</v>
      </c>
      <c r="AC66" s="2302">
        <v>12.514552401328299</v>
      </c>
      <c r="AD66" s="2302">
        <v>12.912427721152623</v>
      </c>
      <c r="AE66" s="2302">
        <v>13.331595719886169</v>
      </c>
      <c r="AF66" s="2302">
        <v>9.9916612650027652</v>
      </c>
      <c r="AG66" s="2302">
        <v>6.6316362886321158</v>
      </c>
      <c r="AH66" s="2302">
        <v>12.948922373620908</v>
      </c>
      <c r="AI66" s="2302">
        <v>13.527076597899773</v>
      </c>
      <c r="AJ66" s="2302">
        <v>10.855861619700045</v>
      </c>
      <c r="AK66" s="2302">
        <v>11.260738780510572</v>
      </c>
      <c r="AL66" s="2302">
        <v>5.797204583667444</v>
      </c>
      <c r="AM66" s="2302">
        <v>0.3580584225403427</v>
      </c>
      <c r="AN66" s="2302">
        <v>1.7965464440006069</v>
      </c>
      <c r="AO66" s="2302">
        <v>4.5566616382969736</v>
      </c>
      <c r="AP66" s="2302">
        <v>0.18010360944321968</v>
      </c>
      <c r="AQ66" s="2302">
        <v>4.7500438028814509</v>
      </c>
      <c r="AR66" s="2302">
        <v>6.2846730827518407</v>
      </c>
      <c r="AS66" s="2302">
        <v>7.3453920903191499</v>
      </c>
      <c r="AT66" s="2302">
        <v>4.7224938828063774</v>
      </c>
      <c r="AU66" s="2302">
        <v>7.864207445863455</v>
      </c>
      <c r="AV66" s="2302">
        <v>12.251421479496587</v>
      </c>
      <c r="AW66" s="2302">
        <v>5.535874491119916</v>
      </c>
    </row>
    <row r="67" spans="1:49" ht="15" thickTop="1"/>
    <row r="68" spans="1:49" ht="13.5" customHeight="1">
      <c r="A68" s="2060" t="s">
        <v>1360</v>
      </c>
      <c r="AK68" s="889"/>
      <c r="AL68" s="889"/>
      <c r="AM68" s="889"/>
      <c r="AN68" s="889"/>
      <c r="AO68" s="889"/>
      <c r="AP68" s="889"/>
      <c r="AQ68" s="889"/>
    </row>
    <row r="69" spans="1:49" ht="13.5" customHeight="1">
      <c r="A69" s="2060" t="s">
        <v>1361</v>
      </c>
      <c r="AP69" s="889"/>
      <c r="AQ69" s="889"/>
      <c r="AR69" s="889"/>
      <c r="AS69" s="889"/>
      <c r="AT69" s="889"/>
      <c r="AU69" s="889"/>
      <c r="AV69" s="889"/>
    </row>
    <row r="70" spans="1:49" ht="13.5" customHeight="1">
      <c r="A70" s="2060" t="s">
        <v>1294</v>
      </c>
    </row>
    <row r="71" spans="1:49" ht="13.5" customHeight="1"/>
  </sheetData>
  <hyperlinks>
    <hyperlink ref="A1" location="Menu!A1" display="Return to Menu"/>
  </hyperlinks>
  <pageMargins left="0.45866141700000002" right="0.118110236220472" top="0.143700787" bottom="0.196850393700787" header="0.23622047244094499" footer="0.511811023622047"/>
  <pageSetup paperSize="9" scale="46" firstPageNumber="217" fitToWidth="5" fitToHeight="5" orientation="landscape" useFirstPageNumber="1" r:id="rId1"/>
  <headerFooter alignWithMargins="0"/>
  <colBreaks count="1" manualBreakCount="1">
    <brk id="33" max="72"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94"/>
  <sheetViews>
    <sheetView view="pageBreakPreview" zoomScaleSheetLayoutView="100" workbookViewId="0">
      <pane xSplit="1" ySplit="3" topLeftCell="B4" activePane="bottomRight" state="frozen"/>
      <selection activeCell="C255" sqref="C255"/>
      <selection pane="topRight" activeCell="C255" sqref="C255"/>
      <selection pane="bottomLeft" activeCell="C255" sqref="C255"/>
      <selection pane="bottomRight"/>
    </sheetView>
  </sheetViews>
  <sheetFormatPr defaultColWidth="16.5703125" defaultRowHeight="14.25"/>
  <cols>
    <col min="1" max="1" width="43.85546875" style="888" customWidth="1"/>
    <col min="2" max="49" width="15.5703125" style="888" customWidth="1"/>
    <col min="50" max="51" width="17.28515625" style="888" customWidth="1"/>
    <col min="52" max="88" width="9.140625" style="888" customWidth="1"/>
    <col min="89" max="89" width="45.7109375" style="888" customWidth="1"/>
    <col min="90" max="110" width="16.7109375" style="888" customWidth="1"/>
    <col min="111" max="111" width="16.85546875" style="888" customWidth="1"/>
    <col min="112" max="113" width="9.140625" style="888" customWidth="1"/>
    <col min="114" max="114" width="17.5703125" style="888" customWidth="1"/>
    <col min="115" max="115" width="16" style="888" customWidth="1"/>
    <col min="116" max="187" width="9.140625" style="888" customWidth="1"/>
    <col min="188" max="188" width="55.28515625" style="888" customWidth="1"/>
    <col min="189" max="216" width="15.5703125" style="888" customWidth="1"/>
    <col min="217" max="217" width="62" style="888" customWidth="1"/>
    <col min="218" max="238" width="15.5703125" style="888" customWidth="1"/>
    <col min="239" max="239" width="16.42578125" style="888" customWidth="1"/>
    <col min="240" max="240" width="15.28515625" style="888" customWidth="1"/>
    <col min="241" max="241" width="15.42578125" style="888" customWidth="1"/>
    <col min="242" max="242" width="16" style="888" customWidth="1"/>
    <col min="243" max="243" width="18.28515625" style="888" customWidth="1"/>
    <col min="244" max="244" width="17" style="888" customWidth="1"/>
    <col min="245" max="245" width="17.42578125" style="888" customWidth="1"/>
    <col min="246" max="246" width="16.85546875" style="888" customWidth="1"/>
    <col min="247" max="247" width="17.28515625" style="888" customWidth="1"/>
    <col min="248" max="248" width="17.140625" style="888" customWidth="1"/>
    <col min="249" max="249" width="17.42578125" style="888" customWidth="1"/>
    <col min="250" max="250" width="18.28515625" style="888" customWidth="1"/>
    <col min="251" max="251" width="17.42578125" style="888" customWidth="1"/>
    <col min="252" max="252" width="18.7109375" style="888" customWidth="1"/>
    <col min="253" max="253" width="16.42578125" style="888" customWidth="1"/>
    <col min="254" max="254" width="16.85546875" style="888" customWidth="1"/>
    <col min="255" max="255" width="16.5703125" style="888"/>
    <col min="256" max="256" width="62" style="888" customWidth="1"/>
    <col min="257" max="302" width="15.5703125" style="888" customWidth="1"/>
    <col min="303" max="303" width="9.140625" style="888" customWidth="1"/>
    <col min="304" max="304" width="15.5703125" style="888" customWidth="1"/>
    <col min="305" max="307" width="17.28515625" style="888" customWidth="1"/>
    <col min="308" max="344" width="9.140625" style="888" customWidth="1"/>
    <col min="345" max="345" width="45.7109375" style="888" customWidth="1"/>
    <col min="346" max="366" width="16.7109375" style="888" customWidth="1"/>
    <col min="367" max="367" width="16.85546875" style="888" customWidth="1"/>
    <col min="368" max="369" width="9.140625" style="888" customWidth="1"/>
    <col min="370" max="370" width="17.5703125" style="888" customWidth="1"/>
    <col min="371" max="371" width="16" style="888" customWidth="1"/>
    <col min="372" max="443" width="9.140625" style="888" customWidth="1"/>
    <col min="444" max="444" width="55.28515625" style="888" customWidth="1"/>
    <col min="445" max="472" width="15.5703125" style="888" customWidth="1"/>
    <col min="473" max="473" width="62" style="888" customWidth="1"/>
    <col min="474" max="494" width="15.5703125" style="888" customWidth="1"/>
    <col min="495" max="495" width="16.42578125" style="888" customWidth="1"/>
    <col min="496" max="496" width="15.28515625" style="888" customWidth="1"/>
    <col min="497" max="497" width="15.42578125" style="888" customWidth="1"/>
    <col min="498" max="498" width="16" style="888" customWidth="1"/>
    <col min="499" max="499" width="18.28515625" style="888" customWidth="1"/>
    <col min="500" max="500" width="17" style="888" customWidth="1"/>
    <col min="501" max="501" width="17.42578125" style="888" customWidth="1"/>
    <col min="502" max="502" width="16.85546875" style="888" customWidth="1"/>
    <col min="503" max="503" width="17.28515625" style="888" customWidth="1"/>
    <col min="504" max="504" width="17.140625" style="888" customWidth="1"/>
    <col min="505" max="505" width="17.42578125" style="888" customWidth="1"/>
    <col min="506" max="506" width="18.28515625" style="888" customWidth="1"/>
    <col min="507" max="507" width="17.42578125" style="888" customWidth="1"/>
    <col min="508" max="508" width="18.7109375" style="888" customWidth="1"/>
    <col min="509" max="509" width="16.42578125" style="888" customWidth="1"/>
    <col min="510" max="510" width="16.85546875" style="888" customWidth="1"/>
    <col min="511" max="511" width="16.5703125" style="888"/>
    <col min="512" max="512" width="62" style="888" customWidth="1"/>
    <col min="513" max="558" width="15.5703125" style="888" customWidth="1"/>
    <col min="559" max="559" width="9.140625" style="888" customWidth="1"/>
    <col min="560" max="560" width="15.5703125" style="888" customWidth="1"/>
    <col min="561" max="563" width="17.28515625" style="888" customWidth="1"/>
    <col min="564" max="600" width="9.140625" style="888" customWidth="1"/>
    <col min="601" max="601" width="45.7109375" style="888" customWidth="1"/>
    <col min="602" max="622" width="16.7109375" style="888" customWidth="1"/>
    <col min="623" max="623" width="16.85546875" style="888" customWidth="1"/>
    <col min="624" max="625" width="9.140625" style="888" customWidth="1"/>
    <col min="626" max="626" width="17.5703125" style="888" customWidth="1"/>
    <col min="627" max="627" width="16" style="888" customWidth="1"/>
    <col min="628" max="699" width="9.140625" style="888" customWidth="1"/>
    <col min="700" max="700" width="55.28515625" style="888" customWidth="1"/>
    <col min="701" max="728" width="15.5703125" style="888" customWidth="1"/>
    <col min="729" max="729" width="62" style="888" customWidth="1"/>
    <col min="730" max="750" width="15.5703125" style="888" customWidth="1"/>
    <col min="751" max="751" width="16.42578125" style="888" customWidth="1"/>
    <col min="752" max="752" width="15.28515625" style="888" customWidth="1"/>
    <col min="753" max="753" width="15.42578125" style="888" customWidth="1"/>
    <col min="754" max="754" width="16" style="888" customWidth="1"/>
    <col min="755" max="755" width="18.28515625" style="888" customWidth="1"/>
    <col min="756" max="756" width="17" style="888" customWidth="1"/>
    <col min="757" max="757" width="17.42578125" style="888" customWidth="1"/>
    <col min="758" max="758" width="16.85546875" style="888" customWidth="1"/>
    <col min="759" max="759" width="17.28515625" style="888" customWidth="1"/>
    <col min="760" max="760" width="17.140625" style="888" customWidth="1"/>
    <col min="761" max="761" width="17.42578125" style="888" customWidth="1"/>
    <col min="762" max="762" width="18.28515625" style="888" customWidth="1"/>
    <col min="763" max="763" width="17.42578125" style="888" customWidth="1"/>
    <col min="764" max="764" width="18.7109375" style="888" customWidth="1"/>
    <col min="765" max="765" width="16.42578125" style="888" customWidth="1"/>
    <col min="766" max="766" width="16.85546875" style="888" customWidth="1"/>
    <col min="767" max="767" width="16.5703125" style="888"/>
    <col min="768" max="768" width="62" style="888" customWidth="1"/>
    <col min="769" max="814" width="15.5703125" style="888" customWidth="1"/>
    <col min="815" max="815" width="9.140625" style="888" customWidth="1"/>
    <col min="816" max="816" width="15.5703125" style="888" customWidth="1"/>
    <col min="817" max="819" width="17.28515625" style="888" customWidth="1"/>
    <col min="820" max="856" width="9.140625" style="888" customWidth="1"/>
    <col min="857" max="857" width="45.7109375" style="888" customWidth="1"/>
    <col min="858" max="878" width="16.7109375" style="888" customWidth="1"/>
    <col min="879" max="879" width="16.85546875" style="888" customWidth="1"/>
    <col min="880" max="881" width="9.140625" style="888" customWidth="1"/>
    <col min="882" max="882" width="17.5703125" style="888" customWidth="1"/>
    <col min="883" max="883" width="16" style="888" customWidth="1"/>
    <col min="884" max="955" width="9.140625" style="888" customWidth="1"/>
    <col min="956" max="956" width="55.28515625" style="888" customWidth="1"/>
    <col min="957" max="984" width="15.5703125" style="888" customWidth="1"/>
    <col min="985" max="985" width="62" style="888" customWidth="1"/>
    <col min="986" max="1006" width="15.5703125" style="888" customWidth="1"/>
    <col min="1007" max="1007" width="16.42578125" style="888" customWidth="1"/>
    <col min="1008" max="1008" width="15.28515625" style="888" customWidth="1"/>
    <col min="1009" max="1009" width="15.42578125" style="888" customWidth="1"/>
    <col min="1010" max="1010" width="16" style="888" customWidth="1"/>
    <col min="1011" max="1011" width="18.28515625" style="888" customWidth="1"/>
    <col min="1012" max="1012" width="17" style="888" customWidth="1"/>
    <col min="1013" max="1013" width="17.42578125" style="888" customWidth="1"/>
    <col min="1014" max="1014" width="16.85546875" style="888" customWidth="1"/>
    <col min="1015" max="1015" width="17.28515625" style="888" customWidth="1"/>
    <col min="1016" max="1016" width="17.140625" style="888" customWidth="1"/>
    <col min="1017" max="1017" width="17.42578125" style="888" customWidth="1"/>
    <col min="1018" max="1018" width="18.28515625" style="888" customWidth="1"/>
    <col min="1019" max="1019" width="17.42578125" style="888" customWidth="1"/>
    <col min="1020" max="1020" width="18.7109375" style="888" customWidth="1"/>
    <col min="1021" max="1021" width="16.42578125" style="888" customWidth="1"/>
    <col min="1022" max="1022" width="16.85546875" style="888" customWidth="1"/>
    <col min="1023" max="1023" width="16.5703125" style="888"/>
    <col min="1024" max="1024" width="62" style="888" customWidth="1"/>
    <col min="1025" max="1070" width="15.5703125" style="888" customWidth="1"/>
    <col min="1071" max="1071" width="9.140625" style="888" customWidth="1"/>
    <col min="1072" max="1072" width="15.5703125" style="888" customWidth="1"/>
    <col min="1073" max="1075" width="17.28515625" style="888" customWidth="1"/>
    <col min="1076" max="1112" width="9.140625" style="888" customWidth="1"/>
    <col min="1113" max="1113" width="45.7109375" style="888" customWidth="1"/>
    <col min="1114" max="1134" width="16.7109375" style="888" customWidth="1"/>
    <col min="1135" max="1135" width="16.85546875" style="888" customWidth="1"/>
    <col min="1136" max="1137" width="9.140625" style="888" customWidth="1"/>
    <col min="1138" max="1138" width="17.5703125" style="888" customWidth="1"/>
    <col min="1139" max="1139" width="16" style="888" customWidth="1"/>
    <col min="1140" max="1211" width="9.140625" style="888" customWidth="1"/>
    <col min="1212" max="1212" width="55.28515625" style="888" customWidth="1"/>
    <col min="1213" max="1240" width="15.5703125" style="888" customWidth="1"/>
    <col min="1241" max="1241" width="62" style="888" customWidth="1"/>
    <col min="1242" max="1262" width="15.5703125" style="888" customWidth="1"/>
    <col min="1263" max="1263" width="16.42578125" style="888" customWidth="1"/>
    <col min="1264" max="1264" width="15.28515625" style="888" customWidth="1"/>
    <col min="1265" max="1265" width="15.42578125" style="888" customWidth="1"/>
    <col min="1266" max="1266" width="16" style="888" customWidth="1"/>
    <col min="1267" max="1267" width="18.28515625" style="888" customWidth="1"/>
    <col min="1268" max="1268" width="17" style="888" customWidth="1"/>
    <col min="1269" max="1269" width="17.42578125" style="888" customWidth="1"/>
    <col min="1270" max="1270" width="16.85546875" style="888" customWidth="1"/>
    <col min="1271" max="1271" width="17.28515625" style="888" customWidth="1"/>
    <col min="1272" max="1272" width="17.140625" style="888" customWidth="1"/>
    <col min="1273" max="1273" width="17.42578125" style="888" customWidth="1"/>
    <col min="1274" max="1274" width="18.28515625" style="888" customWidth="1"/>
    <col min="1275" max="1275" width="17.42578125" style="888" customWidth="1"/>
    <col min="1276" max="1276" width="18.7109375" style="888" customWidth="1"/>
    <col min="1277" max="1277" width="16.42578125" style="888" customWidth="1"/>
    <col min="1278" max="1278" width="16.85546875" style="888" customWidth="1"/>
    <col min="1279" max="1279" width="16.5703125" style="888"/>
    <col min="1280" max="1280" width="62" style="888" customWidth="1"/>
    <col min="1281" max="1326" width="15.5703125" style="888" customWidth="1"/>
    <col min="1327" max="1327" width="9.140625" style="888" customWidth="1"/>
    <col min="1328" max="1328" width="15.5703125" style="888" customWidth="1"/>
    <col min="1329" max="1331" width="17.28515625" style="888" customWidth="1"/>
    <col min="1332" max="1368" width="9.140625" style="888" customWidth="1"/>
    <col min="1369" max="1369" width="45.7109375" style="888" customWidth="1"/>
    <col min="1370" max="1390" width="16.7109375" style="888" customWidth="1"/>
    <col min="1391" max="1391" width="16.85546875" style="888" customWidth="1"/>
    <col min="1392" max="1393" width="9.140625" style="888" customWidth="1"/>
    <col min="1394" max="1394" width="17.5703125" style="888" customWidth="1"/>
    <col min="1395" max="1395" width="16" style="888" customWidth="1"/>
    <col min="1396" max="1467" width="9.140625" style="888" customWidth="1"/>
    <col min="1468" max="1468" width="55.28515625" style="888" customWidth="1"/>
    <col min="1469" max="1496" width="15.5703125" style="888" customWidth="1"/>
    <col min="1497" max="1497" width="62" style="888" customWidth="1"/>
    <col min="1498" max="1518" width="15.5703125" style="888" customWidth="1"/>
    <col min="1519" max="1519" width="16.42578125" style="888" customWidth="1"/>
    <col min="1520" max="1520" width="15.28515625" style="888" customWidth="1"/>
    <col min="1521" max="1521" width="15.42578125" style="888" customWidth="1"/>
    <col min="1522" max="1522" width="16" style="888" customWidth="1"/>
    <col min="1523" max="1523" width="18.28515625" style="888" customWidth="1"/>
    <col min="1524" max="1524" width="17" style="888" customWidth="1"/>
    <col min="1525" max="1525" width="17.42578125" style="888" customWidth="1"/>
    <col min="1526" max="1526" width="16.85546875" style="888" customWidth="1"/>
    <col min="1527" max="1527" width="17.28515625" style="888" customWidth="1"/>
    <col min="1528" max="1528" width="17.140625" style="888" customWidth="1"/>
    <col min="1529" max="1529" width="17.42578125" style="888" customWidth="1"/>
    <col min="1530" max="1530" width="18.28515625" style="888" customWidth="1"/>
    <col min="1531" max="1531" width="17.42578125" style="888" customWidth="1"/>
    <col min="1532" max="1532" width="18.7109375" style="888" customWidth="1"/>
    <col min="1533" max="1533" width="16.42578125" style="888" customWidth="1"/>
    <col min="1534" max="1534" width="16.85546875" style="888" customWidth="1"/>
    <col min="1535" max="1535" width="16.5703125" style="888"/>
    <col min="1536" max="1536" width="62" style="888" customWidth="1"/>
    <col min="1537" max="1582" width="15.5703125" style="888" customWidth="1"/>
    <col min="1583" max="1583" width="9.140625" style="888" customWidth="1"/>
    <col min="1584" max="1584" width="15.5703125" style="888" customWidth="1"/>
    <col min="1585" max="1587" width="17.28515625" style="888" customWidth="1"/>
    <col min="1588" max="1624" width="9.140625" style="888" customWidth="1"/>
    <col min="1625" max="1625" width="45.7109375" style="888" customWidth="1"/>
    <col min="1626" max="1646" width="16.7109375" style="888" customWidth="1"/>
    <col min="1647" max="1647" width="16.85546875" style="888" customWidth="1"/>
    <col min="1648" max="1649" width="9.140625" style="888" customWidth="1"/>
    <col min="1650" max="1650" width="17.5703125" style="888" customWidth="1"/>
    <col min="1651" max="1651" width="16" style="888" customWidth="1"/>
    <col min="1652" max="1723" width="9.140625" style="888" customWidth="1"/>
    <col min="1724" max="1724" width="55.28515625" style="888" customWidth="1"/>
    <col min="1725" max="1752" width="15.5703125" style="888" customWidth="1"/>
    <col min="1753" max="1753" width="62" style="888" customWidth="1"/>
    <col min="1754" max="1774" width="15.5703125" style="888" customWidth="1"/>
    <col min="1775" max="1775" width="16.42578125" style="888" customWidth="1"/>
    <col min="1776" max="1776" width="15.28515625" style="888" customWidth="1"/>
    <col min="1777" max="1777" width="15.42578125" style="888" customWidth="1"/>
    <col min="1778" max="1778" width="16" style="888" customWidth="1"/>
    <col min="1779" max="1779" width="18.28515625" style="888" customWidth="1"/>
    <col min="1780" max="1780" width="17" style="888" customWidth="1"/>
    <col min="1781" max="1781" width="17.42578125" style="888" customWidth="1"/>
    <col min="1782" max="1782" width="16.85546875" style="888" customWidth="1"/>
    <col min="1783" max="1783" width="17.28515625" style="888" customWidth="1"/>
    <col min="1784" max="1784" width="17.140625" style="888" customWidth="1"/>
    <col min="1785" max="1785" width="17.42578125" style="888" customWidth="1"/>
    <col min="1786" max="1786" width="18.28515625" style="888" customWidth="1"/>
    <col min="1787" max="1787" width="17.42578125" style="888" customWidth="1"/>
    <col min="1788" max="1788" width="18.7109375" style="888" customWidth="1"/>
    <col min="1789" max="1789" width="16.42578125" style="888" customWidth="1"/>
    <col min="1790" max="1790" width="16.85546875" style="888" customWidth="1"/>
    <col min="1791" max="1791" width="16.5703125" style="888"/>
    <col min="1792" max="1792" width="62" style="888" customWidth="1"/>
    <col min="1793" max="1838" width="15.5703125" style="888" customWidth="1"/>
    <col min="1839" max="1839" width="9.140625" style="888" customWidth="1"/>
    <col min="1840" max="1840" width="15.5703125" style="888" customWidth="1"/>
    <col min="1841" max="1843" width="17.28515625" style="888" customWidth="1"/>
    <col min="1844" max="1880" width="9.140625" style="888" customWidth="1"/>
    <col min="1881" max="1881" width="45.7109375" style="888" customWidth="1"/>
    <col min="1882" max="1902" width="16.7109375" style="888" customWidth="1"/>
    <col min="1903" max="1903" width="16.85546875" style="888" customWidth="1"/>
    <col min="1904" max="1905" width="9.140625" style="888" customWidth="1"/>
    <col min="1906" max="1906" width="17.5703125" style="888" customWidth="1"/>
    <col min="1907" max="1907" width="16" style="888" customWidth="1"/>
    <col min="1908" max="1979" width="9.140625" style="888" customWidth="1"/>
    <col min="1980" max="1980" width="55.28515625" style="888" customWidth="1"/>
    <col min="1981" max="2008" width="15.5703125" style="888" customWidth="1"/>
    <col min="2009" max="2009" width="62" style="888" customWidth="1"/>
    <col min="2010" max="2030" width="15.5703125" style="888" customWidth="1"/>
    <col min="2031" max="2031" width="16.42578125" style="888" customWidth="1"/>
    <col min="2032" max="2032" width="15.28515625" style="888" customWidth="1"/>
    <col min="2033" max="2033" width="15.42578125" style="888" customWidth="1"/>
    <col min="2034" max="2034" width="16" style="888" customWidth="1"/>
    <col min="2035" max="2035" width="18.28515625" style="888" customWidth="1"/>
    <col min="2036" max="2036" width="17" style="888" customWidth="1"/>
    <col min="2037" max="2037" width="17.42578125" style="888" customWidth="1"/>
    <col min="2038" max="2038" width="16.85546875" style="888" customWidth="1"/>
    <col min="2039" max="2039" width="17.28515625" style="888" customWidth="1"/>
    <col min="2040" max="2040" width="17.140625" style="888" customWidth="1"/>
    <col min="2041" max="2041" width="17.42578125" style="888" customWidth="1"/>
    <col min="2042" max="2042" width="18.28515625" style="888" customWidth="1"/>
    <col min="2043" max="2043" width="17.42578125" style="888" customWidth="1"/>
    <col min="2044" max="2044" width="18.7109375" style="888" customWidth="1"/>
    <col min="2045" max="2045" width="16.42578125" style="888" customWidth="1"/>
    <col min="2046" max="2046" width="16.85546875" style="888" customWidth="1"/>
    <col min="2047" max="2047" width="16.5703125" style="888"/>
    <col min="2048" max="2048" width="62" style="888" customWidth="1"/>
    <col min="2049" max="2094" width="15.5703125" style="888" customWidth="1"/>
    <col min="2095" max="2095" width="9.140625" style="888" customWidth="1"/>
    <col min="2096" max="2096" width="15.5703125" style="888" customWidth="1"/>
    <col min="2097" max="2099" width="17.28515625" style="888" customWidth="1"/>
    <col min="2100" max="2136" width="9.140625" style="888" customWidth="1"/>
    <col min="2137" max="2137" width="45.7109375" style="888" customWidth="1"/>
    <col min="2138" max="2158" width="16.7109375" style="888" customWidth="1"/>
    <col min="2159" max="2159" width="16.85546875" style="888" customWidth="1"/>
    <col min="2160" max="2161" width="9.140625" style="888" customWidth="1"/>
    <col min="2162" max="2162" width="17.5703125" style="888" customWidth="1"/>
    <col min="2163" max="2163" width="16" style="888" customWidth="1"/>
    <col min="2164" max="2235" width="9.140625" style="888" customWidth="1"/>
    <col min="2236" max="2236" width="55.28515625" style="888" customWidth="1"/>
    <col min="2237" max="2264" width="15.5703125" style="888" customWidth="1"/>
    <col min="2265" max="2265" width="62" style="888" customWidth="1"/>
    <col min="2266" max="2286" width="15.5703125" style="888" customWidth="1"/>
    <col min="2287" max="2287" width="16.42578125" style="888" customWidth="1"/>
    <col min="2288" max="2288" width="15.28515625" style="888" customWidth="1"/>
    <col min="2289" max="2289" width="15.42578125" style="888" customWidth="1"/>
    <col min="2290" max="2290" width="16" style="888" customWidth="1"/>
    <col min="2291" max="2291" width="18.28515625" style="888" customWidth="1"/>
    <col min="2292" max="2292" width="17" style="888" customWidth="1"/>
    <col min="2293" max="2293" width="17.42578125" style="888" customWidth="1"/>
    <col min="2294" max="2294" width="16.85546875" style="888" customWidth="1"/>
    <col min="2295" max="2295" width="17.28515625" style="888" customWidth="1"/>
    <col min="2296" max="2296" width="17.140625" style="888" customWidth="1"/>
    <col min="2297" max="2297" width="17.42578125" style="888" customWidth="1"/>
    <col min="2298" max="2298" width="18.28515625" style="888" customWidth="1"/>
    <col min="2299" max="2299" width="17.42578125" style="888" customWidth="1"/>
    <col min="2300" max="2300" width="18.7109375" style="888" customWidth="1"/>
    <col min="2301" max="2301" width="16.42578125" style="888" customWidth="1"/>
    <col min="2302" max="2302" width="16.85546875" style="888" customWidth="1"/>
    <col min="2303" max="2303" width="16.5703125" style="888"/>
    <col min="2304" max="2304" width="62" style="888" customWidth="1"/>
    <col min="2305" max="2350" width="15.5703125" style="888" customWidth="1"/>
    <col min="2351" max="2351" width="9.140625" style="888" customWidth="1"/>
    <col min="2352" max="2352" width="15.5703125" style="888" customWidth="1"/>
    <col min="2353" max="2355" width="17.28515625" style="888" customWidth="1"/>
    <col min="2356" max="2392" width="9.140625" style="888" customWidth="1"/>
    <col min="2393" max="2393" width="45.7109375" style="888" customWidth="1"/>
    <col min="2394" max="2414" width="16.7109375" style="888" customWidth="1"/>
    <col min="2415" max="2415" width="16.85546875" style="888" customWidth="1"/>
    <col min="2416" max="2417" width="9.140625" style="888" customWidth="1"/>
    <col min="2418" max="2418" width="17.5703125" style="888" customWidth="1"/>
    <col min="2419" max="2419" width="16" style="888" customWidth="1"/>
    <col min="2420" max="2491" width="9.140625" style="888" customWidth="1"/>
    <col min="2492" max="2492" width="55.28515625" style="888" customWidth="1"/>
    <col min="2493" max="2520" width="15.5703125" style="888" customWidth="1"/>
    <col min="2521" max="2521" width="62" style="888" customWidth="1"/>
    <col min="2522" max="2542" width="15.5703125" style="888" customWidth="1"/>
    <col min="2543" max="2543" width="16.42578125" style="888" customWidth="1"/>
    <col min="2544" max="2544" width="15.28515625" style="888" customWidth="1"/>
    <col min="2545" max="2545" width="15.42578125" style="888" customWidth="1"/>
    <col min="2546" max="2546" width="16" style="888" customWidth="1"/>
    <col min="2547" max="2547" width="18.28515625" style="888" customWidth="1"/>
    <col min="2548" max="2548" width="17" style="888" customWidth="1"/>
    <col min="2549" max="2549" width="17.42578125" style="888" customWidth="1"/>
    <col min="2550" max="2550" width="16.85546875" style="888" customWidth="1"/>
    <col min="2551" max="2551" width="17.28515625" style="888" customWidth="1"/>
    <col min="2552" max="2552" width="17.140625" style="888" customWidth="1"/>
    <col min="2553" max="2553" width="17.42578125" style="888" customWidth="1"/>
    <col min="2554" max="2554" width="18.28515625" style="888" customWidth="1"/>
    <col min="2555" max="2555" width="17.42578125" style="888" customWidth="1"/>
    <col min="2556" max="2556" width="18.7109375" style="888" customWidth="1"/>
    <col min="2557" max="2557" width="16.42578125" style="888" customWidth="1"/>
    <col min="2558" max="2558" width="16.85546875" style="888" customWidth="1"/>
    <col min="2559" max="2559" width="16.5703125" style="888"/>
    <col min="2560" max="2560" width="62" style="888" customWidth="1"/>
    <col min="2561" max="2606" width="15.5703125" style="888" customWidth="1"/>
    <col min="2607" max="2607" width="9.140625" style="888" customWidth="1"/>
    <col min="2608" max="2608" width="15.5703125" style="888" customWidth="1"/>
    <col min="2609" max="2611" width="17.28515625" style="888" customWidth="1"/>
    <col min="2612" max="2648" width="9.140625" style="888" customWidth="1"/>
    <col min="2649" max="2649" width="45.7109375" style="888" customWidth="1"/>
    <col min="2650" max="2670" width="16.7109375" style="888" customWidth="1"/>
    <col min="2671" max="2671" width="16.85546875" style="888" customWidth="1"/>
    <col min="2672" max="2673" width="9.140625" style="888" customWidth="1"/>
    <col min="2674" max="2674" width="17.5703125" style="888" customWidth="1"/>
    <col min="2675" max="2675" width="16" style="888" customWidth="1"/>
    <col min="2676" max="2747" width="9.140625" style="888" customWidth="1"/>
    <col min="2748" max="2748" width="55.28515625" style="888" customWidth="1"/>
    <col min="2749" max="2776" width="15.5703125" style="888" customWidth="1"/>
    <col min="2777" max="2777" width="62" style="888" customWidth="1"/>
    <col min="2778" max="2798" width="15.5703125" style="888" customWidth="1"/>
    <col min="2799" max="2799" width="16.42578125" style="888" customWidth="1"/>
    <col min="2800" max="2800" width="15.28515625" style="888" customWidth="1"/>
    <col min="2801" max="2801" width="15.42578125" style="888" customWidth="1"/>
    <col min="2802" max="2802" width="16" style="888" customWidth="1"/>
    <col min="2803" max="2803" width="18.28515625" style="888" customWidth="1"/>
    <col min="2804" max="2804" width="17" style="888" customWidth="1"/>
    <col min="2805" max="2805" width="17.42578125" style="888" customWidth="1"/>
    <col min="2806" max="2806" width="16.85546875" style="888" customWidth="1"/>
    <col min="2807" max="2807" width="17.28515625" style="888" customWidth="1"/>
    <col min="2808" max="2808" width="17.140625" style="888" customWidth="1"/>
    <col min="2809" max="2809" width="17.42578125" style="888" customWidth="1"/>
    <col min="2810" max="2810" width="18.28515625" style="888" customWidth="1"/>
    <col min="2811" max="2811" width="17.42578125" style="888" customWidth="1"/>
    <col min="2812" max="2812" width="18.7109375" style="888" customWidth="1"/>
    <col min="2813" max="2813" width="16.42578125" style="888" customWidth="1"/>
    <col min="2814" max="2814" width="16.85546875" style="888" customWidth="1"/>
    <col min="2815" max="2815" width="16.5703125" style="888"/>
    <col min="2816" max="2816" width="62" style="888" customWidth="1"/>
    <col min="2817" max="2862" width="15.5703125" style="888" customWidth="1"/>
    <col min="2863" max="2863" width="9.140625" style="888" customWidth="1"/>
    <col min="2864" max="2864" width="15.5703125" style="888" customWidth="1"/>
    <col min="2865" max="2867" width="17.28515625" style="888" customWidth="1"/>
    <col min="2868" max="2904" width="9.140625" style="888" customWidth="1"/>
    <col min="2905" max="2905" width="45.7109375" style="888" customWidth="1"/>
    <col min="2906" max="2926" width="16.7109375" style="888" customWidth="1"/>
    <col min="2927" max="2927" width="16.85546875" style="888" customWidth="1"/>
    <col min="2928" max="2929" width="9.140625" style="888" customWidth="1"/>
    <col min="2930" max="2930" width="17.5703125" style="888" customWidth="1"/>
    <col min="2931" max="2931" width="16" style="888" customWidth="1"/>
    <col min="2932" max="3003" width="9.140625" style="888" customWidth="1"/>
    <col min="3004" max="3004" width="55.28515625" style="888" customWidth="1"/>
    <col min="3005" max="3032" width="15.5703125" style="888" customWidth="1"/>
    <col min="3033" max="3033" width="62" style="888" customWidth="1"/>
    <col min="3034" max="3054" width="15.5703125" style="888" customWidth="1"/>
    <col min="3055" max="3055" width="16.42578125" style="888" customWidth="1"/>
    <col min="3056" max="3056" width="15.28515625" style="888" customWidth="1"/>
    <col min="3057" max="3057" width="15.42578125" style="888" customWidth="1"/>
    <col min="3058" max="3058" width="16" style="888" customWidth="1"/>
    <col min="3059" max="3059" width="18.28515625" style="888" customWidth="1"/>
    <col min="3060" max="3060" width="17" style="888" customWidth="1"/>
    <col min="3061" max="3061" width="17.42578125" style="888" customWidth="1"/>
    <col min="3062" max="3062" width="16.85546875" style="888" customWidth="1"/>
    <col min="3063" max="3063" width="17.28515625" style="888" customWidth="1"/>
    <col min="3064" max="3064" width="17.140625" style="888" customWidth="1"/>
    <col min="3065" max="3065" width="17.42578125" style="888" customWidth="1"/>
    <col min="3066" max="3066" width="18.28515625" style="888" customWidth="1"/>
    <col min="3067" max="3067" width="17.42578125" style="888" customWidth="1"/>
    <col min="3068" max="3068" width="18.7109375" style="888" customWidth="1"/>
    <col min="3069" max="3069" width="16.42578125" style="888" customWidth="1"/>
    <col min="3070" max="3070" width="16.85546875" style="888" customWidth="1"/>
    <col min="3071" max="3071" width="16.5703125" style="888"/>
    <col min="3072" max="3072" width="62" style="888" customWidth="1"/>
    <col min="3073" max="3118" width="15.5703125" style="888" customWidth="1"/>
    <col min="3119" max="3119" width="9.140625" style="888" customWidth="1"/>
    <col min="3120" max="3120" width="15.5703125" style="888" customWidth="1"/>
    <col min="3121" max="3123" width="17.28515625" style="888" customWidth="1"/>
    <col min="3124" max="3160" width="9.140625" style="888" customWidth="1"/>
    <col min="3161" max="3161" width="45.7109375" style="888" customWidth="1"/>
    <col min="3162" max="3182" width="16.7109375" style="888" customWidth="1"/>
    <col min="3183" max="3183" width="16.85546875" style="888" customWidth="1"/>
    <col min="3184" max="3185" width="9.140625" style="888" customWidth="1"/>
    <col min="3186" max="3186" width="17.5703125" style="888" customWidth="1"/>
    <col min="3187" max="3187" width="16" style="888" customWidth="1"/>
    <col min="3188" max="3259" width="9.140625" style="888" customWidth="1"/>
    <col min="3260" max="3260" width="55.28515625" style="888" customWidth="1"/>
    <col min="3261" max="3288" width="15.5703125" style="888" customWidth="1"/>
    <col min="3289" max="3289" width="62" style="888" customWidth="1"/>
    <col min="3290" max="3310" width="15.5703125" style="888" customWidth="1"/>
    <col min="3311" max="3311" width="16.42578125" style="888" customWidth="1"/>
    <col min="3312" max="3312" width="15.28515625" style="888" customWidth="1"/>
    <col min="3313" max="3313" width="15.42578125" style="888" customWidth="1"/>
    <col min="3314" max="3314" width="16" style="888" customWidth="1"/>
    <col min="3315" max="3315" width="18.28515625" style="888" customWidth="1"/>
    <col min="3316" max="3316" width="17" style="888" customWidth="1"/>
    <col min="3317" max="3317" width="17.42578125" style="888" customWidth="1"/>
    <col min="3318" max="3318" width="16.85546875" style="888" customWidth="1"/>
    <col min="3319" max="3319" width="17.28515625" style="888" customWidth="1"/>
    <col min="3320" max="3320" width="17.140625" style="888" customWidth="1"/>
    <col min="3321" max="3321" width="17.42578125" style="888" customWidth="1"/>
    <col min="3322" max="3322" width="18.28515625" style="888" customWidth="1"/>
    <col min="3323" max="3323" width="17.42578125" style="888" customWidth="1"/>
    <col min="3324" max="3324" width="18.7109375" style="888" customWidth="1"/>
    <col min="3325" max="3325" width="16.42578125" style="888" customWidth="1"/>
    <col min="3326" max="3326" width="16.85546875" style="888" customWidth="1"/>
    <col min="3327" max="3327" width="16.5703125" style="888"/>
    <col min="3328" max="3328" width="62" style="888" customWidth="1"/>
    <col min="3329" max="3374" width="15.5703125" style="888" customWidth="1"/>
    <col min="3375" max="3375" width="9.140625" style="888" customWidth="1"/>
    <col min="3376" max="3376" width="15.5703125" style="888" customWidth="1"/>
    <col min="3377" max="3379" width="17.28515625" style="888" customWidth="1"/>
    <col min="3380" max="3416" width="9.140625" style="888" customWidth="1"/>
    <col min="3417" max="3417" width="45.7109375" style="888" customWidth="1"/>
    <col min="3418" max="3438" width="16.7109375" style="888" customWidth="1"/>
    <col min="3439" max="3439" width="16.85546875" style="888" customWidth="1"/>
    <col min="3440" max="3441" width="9.140625" style="888" customWidth="1"/>
    <col min="3442" max="3442" width="17.5703125" style="888" customWidth="1"/>
    <col min="3443" max="3443" width="16" style="888" customWidth="1"/>
    <col min="3444" max="3515" width="9.140625" style="888" customWidth="1"/>
    <col min="3516" max="3516" width="55.28515625" style="888" customWidth="1"/>
    <col min="3517" max="3544" width="15.5703125" style="888" customWidth="1"/>
    <col min="3545" max="3545" width="62" style="888" customWidth="1"/>
    <col min="3546" max="3566" width="15.5703125" style="888" customWidth="1"/>
    <col min="3567" max="3567" width="16.42578125" style="888" customWidth="1"/>
    <col min="3568" max="3568" width="15.28515625" style="888" customWidth="1"/>
    <col min="3569" max="3569" width="15.42578125" style="888" customWidth="1"/>
    <col min="3570" max="3570" width="16" style="888" customWidth="1"/>
    <col min="3571" max="3571" width="18.28515625" style="888" customWidth="1"/>
    <col min="3572" max="3572" width="17" style="888" customWidth="1"/>
    <col min="3573" max="3573" width="17.42578125" style="888" customWidth="1"/>
    <col min="3574" max="3574" width="16.85546875" style="888" customWidth="1"/>
    <col min="3575" max="3575" width="17.28515625" style="888" customWidth="1"/>
    <col min="3576" max="3576" width="17.140625" style="888" customWidth="1"/>
    <col min="3577" max="3577" width="17.42578125" style="888" customWidth="1"/>
    <col min="3578" max="3578" width="18.28515625" style="888" customWidth="1"/>
    <col min="3579" max="3579" width="17.42578125" style="888" customWidth="1"/>
    <col min="3580" max="3580" width="18.7109375" style="888" customWidth="1"/>
    <col min="3581" max="3581" width="16.42578125" style="888" customWidth="1"/>
    <col min="3582" max="3582" width="16.85546875" style="888" customWidth="1"/>
    <col min="3583" max="3583" width="16.5703125" style="888"/>
    <col min="3584" max="3584" width="62" style="888" customWidth="1"/>
    <col min="3585" max="3630" width="15.5703125" style="888" customWidth="1"/>
    <col min="3631" max="3631" width="9.140625" style="888" customWidth="1"/>
    <col min="3632" max="3632" width="15.5703125" style="888" customWidth="1"/>
    <col min="3633" max="3635" width="17.28515625" style="888" customWidth="1"/>
    <col min="3636" max="3672" width="9.140625" style="888" customWidth="1"/>
    <col min="3673" max="3673" width="45.7109375" style="888" customWidth="1"/>
    <col min="3674" max="3694" width="16.7109375" style="888" customWidth="1"/>
    <col min="3695" max="3695" width="16.85546875" style="888" customWidth="1"/>
    <col min="3696" max="3697" width="9.140625" style="888" customWidth="1"/>
    <col min="3698" max="3698" width="17.5703125" style="888" customWidth="1"/>
    <col min="3699" max="3699" width="16" style="888" customWidth="1"/>
    <col min="3700" max="3771" width="9.140625" style="888" customWidth="1"/>
    <col min="3772" max="3772" width="55.28515625" style="888" customWidth="1"/>
    <col min="3773" max="3800" width="15.5703125" style="888" customWidth="1"/>
    <col min="3801" max="3801" width="62" style="888" customWidth="1"/>
    <col min="3802" max="3822" width="15.5703125" style="888" customWidth="1"/>
    <col min="3823" max="3823" width="16.42578125" style="888" customWidth="1"/>
    <col min="3824" max="3824" width="15.28515625" style="888" customWidth="1"/>
    <col min="3825" max="3825" width="15.42578125" style="888" customWidth="1"/>
    <col min="3826" max="3826" width="16" style="888" customWidth="1"/>
    <col min="3827" max="3827" width="18.28515625" style="888" customWidth="1"/>
    <col min="3828" max="3828" width="17" style="888" customWidth="1"/>
    <col min="3829" max="3829" width="17.42578125" style="888" customWidth="1"/>
    <col min="3830" max="3830" width="16.85546875" style="888" customWidth="1"/>
    <col min="3831" max="3831" width="17.28515625" style="888" customWidth="1"/>
    <col min="3832" max="3832" width="17.140625" style="888" customWidth="1"/>
    <col min="3833" max="3833" width="17.42578125" style="888" customWidth="1"/>
    <col min="3834" max="3834" width="18.28515625" style="888" customWidth="1"/>
    <col min="3835" max="3835" width="17.42578125" style="888" customWidth="1"/>
    <col min="3836" max="3836" width="18.7109375" style="888" customWidth="1"/>
    <col min="3837" max="3837" width="16.42578125" style="888" customWidth="1"/>
    <col min="3838" max="3838" width="16.85546875" style="888" customWidth="1"/>
    <col min="3839" max="3839" width="16.5703125" style="888"/>
    <col min="3840" max="3840" width="62" style="888" customWidth="1"/>
    <col min="3841" max="3886" width="15.5703125" style="888" customWidth="1"/>
    <col min="3887" max="3887" width="9.140625" style="888" customWidth="1"/>
    <col min="3888" max="3888" width="15.5703125" style="888" customWidth="1"/>
    <col min="3889" max="3891" width="17.28515625" style="888" customWidth="1"/>
    <col min="3892" max="3928" width="9.140625" style="888" customWidth="1"/>
    <col min="3929" max="3929" width="45.7109375" style="888" customWidth="1"/>
    <col min="3930" max="3950" width="16.7109375" style="888" customWidth="1"/>
    <col min="3951" max="3951" width="16.85546875" style="888" customWidth="1"/>
    <col min="3952" max="3953" width="9.140625" style="888" customWidth="1"/>
    <col min="3954" max="3954" width="17.5703125" style="888" customWidth="1"/>
    <col min="3955" max="3955" width="16" style="888" customWidth="1"/>
    <col min="3956" max="4027" width="9.140625" style="888" customWidth="1"/>
    <col min="4028" max="4028" width="55.28515625" style="888" customWidth="1"/>
    <col min="4029" max="4056" width="15.5703125" style="888" customWidth="1"/>
    <col min="4057" max="4057" width="62" style="888" customWidth="1"/>
    <col min="4058" max="4078" width="15.5703125" style="888" customWidth="1"/>
    <col min="4079" max="4079" width="16.42578125" style="888" customWidth="1"/>
    <col min="4080" max="4080" width="15.28515625" style="888" customWidth="1"/>
    <col min="4081" max="4081" width="15.42578125" style="888" customWidth="1"/>
    <col min="4082" max="4082" width="16" style="888" customWidth="1"/>
    <col min="4083" max="4083" width="18.28515625" style="888" customWidth="1"/>
    <col min="4084" max="4084" width="17" style="888" customWidth="1"/>
    <col min="4085" max="4085" width="17.42578125" style="888" customWidth="1"/>
    <col min="4086" max="4086" width="16.85546875" style="888" customWidth="1"/>
    <col min="4087" max="4087" width="17.28515625" style="888" customWidth="1"/>
    <col min="4088" max="4088" width="17.140625" style="888" customWidth="1"/>
    <col min="4089" max="4089" width="17.42578125" style="888" customWidth="1"/>
    <col min="4090" max="4090" width="18.28515625" style="888" customWidth="1"/>
    <col min="4091" max="4091" width="17.42578125" style="888" customWidth="1"/>
    <col min="4092" max="4092" width="18.7109375" style="888" customWidth="1"/>
    <col min="4093" max="4093" width="16.42578125" style="888" customWidth="1"/>
    <col min="4094" max="4094" width="16.85546875" style="888" customWidth="1"/>
    <col min="4095" max="4095" width="16.5703125" style="888"/>
    <col min="4096" max="4096" width="62" style="888" customWidth="1"/>
    <col min="4097" max="4142" width="15.5703125" style="888" customWidth="1"/>
    <col min="4143" max="4143" width="9.140625" style="888" customWidth="1"/>
    <col min="4144" max="4144" width="15.5703125" style="888" customWidth="1"/>
    <col min="4145" max="4147" width="17.28515625" style="888" customWidth="1"/>
    <col min="4148" max="4184" width="9.140625" style="888" customWidth="1"/>
    <col min="4185" max="4185" width="45.7109375" style="888" customWidth="1"/>
    <col min="4186" max="4206" width="16.7109375" style="888" customWidth="1"/>
    <col min="4207" max="4207" width="16.85546875" style="888" customWidth="1"/>
    <col min="4208" max="4209" width="9.140625" style="888" customWidth="1"/>
    <col min="4210" max="4210" width="17.5703125" style="888" customWidth="1"/>
    <col min="4211" max="4211" width="16" style="888" customWidth="1"/>
    <col min="4212" max="4283" width="9.140625" style="888" customWidth="1"/>
    <col min="4284" max="4284" width="55.28515625" style="888" customWidth="1"/>
    <col min="4285" max="4312" width="15.5703125" style="888" customWidth="1"/>
    <col min="4313" max="4313" width="62" style="888" customWidth="1"/>
    <col min="4314" max="4334" width="15.5703125" style="888" customWidth="1"/>
    <col min="4335" max="4335" width="16.42578125" style="888" customWidth="1"/>
    <col min="4336" max="4336" width="15.28515625" style="888" customWidth="1"/>
    <col min="4337" max="4337" width="15.42578125" style="888" customWidth="1"/>
    <col min="4338" max="4338" width="16" style="888" customWidth="1"/>
    <col min="4339" max="4339" width="18.28515625" style="888" customWidth="1"/>
    <col min="4340" max="4340" width="17" style="888" customWidth="1"/>
    <col min="4341" max="4341" width="17.42578125" style="888" customWidth="1"/>
    <col min="4342" max="4342" width="16.85546875" style="888" customWidth="1"/>
    <col min="4343" max="4343" width="17.28515625" style="888" customWidth="1"/>
    <col min="4344" max="4344" width="17.140625" style="888" customWidth="1"/>
    <col min="4345" max="4345" width="17.42578125" style="888" customWidth="1"/>
    <col min="4346" max="4346" width="18.28515625" style="888" customWidth="1"/>
    <col min="4347" max="4347" width="17.42578125" style="888" customWidth="1"/>
    <col min="4348" max="4348" width="18.7109375" style="888" customWidth="1"/>
    <col min="4349" max="4349" width="16.42578125" style="888" customWidth="1"/>
    <col min="4350" max="4350" width="16.85546875" style="888" customWidth="1"/>
    <col min="4351" max="4351" width="16.5703125" style="888"/>
    <col min="4352" max="4352" width="62" style="888" customWidth="1"/>
    <col min="4353" max="4398" width="15.5703125" style="888" customWidth="1"/>
    <col min="4399" max="4399" width="9.140625" style="888" customWidth="1"/>
    <col min="4400" max="4400" width="15.5703125" style="888" customWidth="1"/>
    <col min="4401" max="4403" width="17.28515625" style="888" customWidth="1"/>
    <col min="4404" max="4440" width="9.140625" style="888" customWidth="1"/>
    <col min="4441" max="4441" width="45.7109375" style="888" customWidth="1"/>
    <col min="4442" max="4462" width="16.7109375" style="888" customWidth="1"/>
    <col min="4463" max="4463" width="16.85546875" style="888" customWidth="1"/>
    <col min="4464" max="4465" width="9.140625" style="888" customWidth="1"/>
    <col min="4466" max="4466" width="17.5703125" style="888" customWidth="1"/>
    <col min="4467" max="4467" width="16" style="888" customWidth="1"/>
    <col min="4468" max="4539" width="9.140625" style="888" customWidth="1"/>
    <col min="4540" max="4540" width="55.28515625" style="888" customWidth="1"/>
    <col min="4541" max="4568" width="15.5703125" style="888" customWidth="1"/>
    <col min="4569" max="4569" width="62" style="888" customWidth="1"/>
    <col min="4570" max="4590" width="15.5703125" style="888" customWidth="1"/>
    <col min="4591" max="4591" width="16.42578125" style="888" customWidth="1"/>
    <col min="4592" max="4592" width="15.28515625" style="888" customWidth="1"/>
    <col min="4593" max="4593" width="15.42578125" style="888" customWidth="1"/>
    <col min="4594" max="4594" width="16" style="888" customWidth="1"/>
    <col min="4595" max="4595" width="18.28515625" style="888" customWidth="1"/>
    <col min="4596" max="4596" width="17" style="888" customWidth="1"/>
    <col min="4597" max="4597" width="17.42578125" style="888" customWidth="1"/>
    <col min="4598" max="4598" width="16.85546875" style="888" customWidth="1"/>
    <col min="4599" max="4599" width="17.28515625" style="888" customWidth="1"/>
    <col min="4600" max="4600" width="17.140625" style="888" customWidth="1"/>
    <col min="4601" max="4601" width="17.42578125" style="888" customWidth="1"/>
    <col min="4602" max="4602" width="18.28515625" style="888" customWidth="1"/>
    <col min="4603" max="4603" width="17.42578125" style="888" customWidth="1"/>
    <col min="4604" max="4604" width="18.7109375" style="888" customWidth="1"/>
    <col min="4605" max="4605" width="16.42578125" style="888" customWidth="1"/>
    <col min="4606" max="4606" width="16.85546875" style="888" customWidth="1"/>
    <col min="4607" max="4607" width="16.5703125" style="888"/>
    <col min="4608" max="4608" width="62" style="888" customWidth="1"/>
    <col min="4609" max="4654" width="15.5703125" style="888" customWidth="1"/>
    <col min="4655" max="4655" width="9.140625" style="888" customWidth="1"/>
    <col min="4656" max="4656" width="15.5703125" style="888" customWidth="1"/>
    <col min="4657" max="4659" width="17.28515625" style="888" customWidth="1"/>
    <col min="4660" max="4696" width="9.140625" style="888" customWidth="1"/>
    <col min="4697" max="4697" width="45.7109375" style="888" customWidth="1"/>
    <col min="4698" max="4718" width="16.7109375" style="888" customWidth="1"/>
    <col min="4719" max="4719" width="16.85546875" style="888" customWidth="1"/>
    <col min="4720" max="4721" width="9.140625" style="888" customWidth="1"/>
    <col min="4722" max="4722" width="17.5703125" style="888" customWidth="1"/>
    <col min="4723" max="4723" width="16" style="888" customWidth="1"/>
    <col min="4724" max="4795" width="9.140625" style="888" customWidth="1"/>
    <col min="4796" max="4796" width="55.28515625" style="888" customWidth="1"/>
    <col min="4797" max="4824" width="15.5703125" style="888" customWidth="1"/>
    <col min="4825" max="4825" width="62" style="888" customWidth="1"/>
    <col min="4826" max="4846" width="15.5703125" style="888" customWidth="1"/>
    <col min="4847" max="4847" width="16.42578125" style="888" customWidth="1"/>
    <col min="4848" max="4848" width="15.28515625" style="888" customWidth="1"/>
    <col min="4849" max="4849" width="15.42578125" style="888" customWidth="1"/>
    <col min="4850" max="4850" width="16" style="888" customWidth="1"/>
    <col min="4851" max="4851" width="18.28515625" style="888" customWidth="1"/>
    <col min="4852" max="4852" width="17" style="888" customWidth="1"/>
    <col min="4853" max="4853" width="17.42578125" style="888" customWidth="1"/>
    <col min="4854" max="4854" width="16.85546875" style="888" customWidth="1"/>
    <col min="4855" max="4855" width="17.28515625" style="888" customWidth="1"/>
    <col min="4856" max="4856" width="17.140625" style="888" customWidth="1"/>
    <col min="4857" max="4857" width="17.42578125" style="888" customWidth="1"/>
    <col min="4858" max="4858" width="18.28515625" style="888" customWidth="1"/>
    <col min="4859" max="4859" width="17.42578125" style="888" customWidth="1"/>
    <col min="4860" max="4860" width="18.7109375" style="888" customWidth="1"/>
    <col min="4861" max="4861" width="16.42578125" style="888" customWidth="1"/>
    <col min="4862" max="4862" width="16.85546875" style="888" customWidth="1"/>
    <col min="4863" max="4863" width="16.5703125" style="888"/>
    <col min="4864" max="4864" width="62" style="888" customWidth="1"/>
    <col min="4865" max="4910" width="15.5703125" style="888" customWidth="1"/>
    <col min="4911" max="4911" width="9.140625" style="888" customWidth="1"/>
    <col min="4912" max="4912" width="15.5703125" style="888" customWidth="1"/>
    <col min="4913" max="4915" width="17.28515625" style="888" customWidth="1"/>
    <col min="4916" max="4952" width="9.140625" style="888" customWidth="1"/>
    <col min="4953" max="4953" width="45.7109375" style="888" customWidth="1"/>
    <col min="4954" max="4974" width="16.7109375" style="888" customWidth="1"/>
    <col min="4975" max="4975" width="16.85546875" style="888" customWidth="1"/>
    <col min="4976" max="4977" width="9.140625" style="888" customWidth="1"/>
    <col min="4978" max="4978" width="17.5703125" style="888" customWidth="1"/>
    <col min="4979" max="4979" width="16" style="888" customWidth="1"/>
    <col min="4980" max="5051" width="9.140625" style="888" customWidth="1"/>
    <col min="5052" max="5052" width="55.28515625" style="888" customWidth="1"/>
    <col min="5053" max="5080" width="15.5703125" style="888" customWidth="1"/>
    <col min="5081" max="5081" width="62" style="888" customWidth="1"/>
    <col min="5082" max="5102" width="15.5703125" style="888" customWidth="1"/>
    <col min="5103" max="5103" width="16.42578125" style="888" customWidth="1"/>
    <col min="5104" max="5104" width="15.28515625" style="888" customWidth="1"/>
    <col min="5105" max="5105" width="15.42578125" style="888" customWidth="1"/>
    <col min="5106" max="5106" width="16" style="888" customWidth="1"/>
    <col min="5107" max="5107" width="18.28515625" style="888" customWidth="1"/>
    <col min="5108" max="5108" width="17" style="888" customWidth="1"/>
    <col min="5109" max="5109" width="17.42578125" style="888" customWidth="1"/>
    <col min="5110" max="5110" width="16.85546875" style="888" customWidth="1"/>
    <col min="5111" max="5111" width="17.28515625" style="888" customWidth="1"/>
    <col min="5112" max="5112" width="17.140625" style="888" customWidth="1"/>
    <col min="5113" max="5113" width="17.42578125" style="888" customWidth="1"/>
    <col min="5114" max="5114" width="18.28515625" style="888" customWidth="1"/>
    <col min="5115" max="5115" width="17.42578125" style="888" customWidth="1"/>
    <col min="5116" max="5116" width="18.7109375" style="888" customWidth="1"/>
    <col min="5117" max="5117" width="16.42578125" style="888" customWidth="1"/>
    <col min="5118" max="5118" width="16.85546875" style="888" customWidth="1"/>
    <col min="5119" max="5119" width="16.5703125" style="888"/>
    <col min="5120" max="5120" width="62" style="888" customWidth="1"/>
    <col min="5121" max="5166" width="15.5703125" style="888" customWidth="1"/>
    <col min="5167" max="5167" width="9.140625" style="888" customWidth="1"/>
    <col min="5168" max="5168" width="15.5703125" style="888" customWidth="1"/>
    <col min="5169" max="5171" width="17.28515625" style="888" customWidth="1"/>
    <col min="5172" max="5208" width="9.140625" style="888" customWidth="1"/>
    <col min="5209" max="5209" width="45.7109375" style="888" customWidth="1"/>
    <col min="5210" max="5230" width="16.7109375" style="888" customWidth="1"/>
    <col min="5231" max="5231" width="16.85546875" style="888" customWidth="1"/>
    <col min="5232" max="5233" width="9.140625" style="888" customWidth="1"/>
    <col min="5234" max="5234" width="17.5703125" style="888" customWidth="1"/>
    <col min="5235" max="5235" width="16" style="888" customWidth="1"/>
    <col min="5236" max="5307" width="9.140625" style="888" customWidth="1"/>
    <col min="5308" max="5308" width="55.28515625" style="888" customWidth="1"/>
    <col min="5309" max="5336" width="15.5703125" style="888" customWidth="1"/>
    <col min="5337" max="5337" width="62" style="888" customWidth="1"/>
    <col min="5338" max="5358" width="15.5703125" style="888" customWidth="1"/>
    <col min="5359" max="5359" width="16.42578125" style="888" customWidth="1"/>
    <col min="5360" max="5360" width="15.28515625" style="888" customWidth="1"/>
    <col min="5361" max="5361" width="15.42578125" style="888" customWidth="1"/>
    <col min="5362" max="5362" width="16" style="888" customWidth="1"/>
    <col min="5363" max="5363" width="18.28515625" style="888" customWidth="1"/>
    <col min="5364" max="5364" width="17" style="888" customWidth="1"/>
    <col min="5365" max="5365" width="17.42578125" style="888" customWidth="1"/>
    <col min="5366" max="5366" width="16.85546875" style="888" customWidth="1"/>
    <col min="5367" max="5367" width="17.28515625" style="888" customWidth="1"/>
    <col min="5368" max="5368" width="17.140625" style="888" customWidth="1"/>
    <col min="5369" max="5369" width="17.42578125" style="888" customWidth="1"/>
    <col min="5370" max="5370" width="18.28515625" style="888" customWidth="1"/>
    <col min="5371" max="5371" width="17.42578125" style="888" customWidth="1"/>
    <col min="5372" max="5372" width="18.7109375" style="888" customWidth="1"/>
    <col min="5373" max="5373" width="16.42578125" style="888" customWidth="1"/>
    <col min="5374" max="5374" width="16.85546875" style="888" customWidth="1"/>
    <col min="5375" max="5375" width="16.5703125" style="888"/>
    <col min="5376" max="5376" width="62" style="888" customWidth="1"/>
    <col min="5377" max="5422" width="15.5703125" style="888" customWidth="1"/>
    <col min="5423" max="5423" width="9.140625" style="888" customWidth="1"/>
    <col min="5424" max="5424" width="15.5703125" style="888" customWidth="1"/>
    <col min="5425" max="5427" width="17.28515625" style="888" customWidth="1"/>
    <col min="5428" max="5464" width="9.140625" style="888" customWidth="1"/>
    <col min="5465" max="5465" width="45.7109375" style="888" customWidth="1"/>
    <col min="5466" max="5486" width="16.7109375" style="888" customWidth="1"/>
    <col min="5487" max="5487" width="16.85546875" style="888" customWidth="1"/>
    <col min="5488" max="5489" width="9.140625" style="888" customWidth="1"/>
    <col min="5490" max="5490" width="17.5703125" style="888" customWidth="1"/>
    <col min="5491" max="5491" width="16" style="888" customWidth="1"/>
    <col min="5492" max="5563" width="9.140625" style="888" customWidth="1"/>
    <col min="5564" max="5564" width="55.28515625" style="888" customWidth="1"/>
    <col min="5565" max="5592" width="15.5703125" style="888" customWidth="1"/>
    <col min="5593" max="5593" width="62" style="888" customWidth="1"/>
    <col min="5594" max="5614" width="15.5703125" style="888" customWidth="1"/>
    <col min="5615" max="5615" width="16.42578125" style="888" customWidth="1"/>
    <col min="5616" max="5616" width="15.28515625" style="888" customWidth="1"/>
    <col min="5617" max="5617" width="15.42578125" style="888" customWidth="1"/>
    <col min="5618" max="5618" width="16" style="888" customWidth="1"/>
    <col min="5619" max="5619" width="18.28515625" style="888" customWidth="1"/>
    <col min="5620" max="5620" width="17" style="888" customWidth="1"/>
    <col min="5621" max="5621" width="17.42578125" style="888" customWidth="1"/>
    <col min="5622" max="5622" width="16.85546875" style="888" customWidth="1"/>
    <col min="5623" max="5623" width="17.28515625" style="888" customWidth="1"/>
    <col min="5624" max="5624" width="17.140625" style="888" customWidth="1"/>
    <col min="5625" max="5625" width="17.42578125" style="888" customWidth="1"/>
    <col min="5626" max="5626" width="18.28515625" style="888" customWidth="1"/>
    <col min="5627" max="5627" width="17.42578125" style="888" customWidth="1"/>
    <col min="5628" max="5628" width="18.7109375" style="888" customWidth="1"/>
    <col min="5629" max="5629" width="16.42578125" style="888" customWidth="1"/>
    <col min="5630" max="5630" width="16.85546875" style="888" customWidth="1"/>
    <col min="5631" max="5631" width="16.5703125" style="888"/>
    <col min="5632" max="5632" width="62" style="888" customWidth="1"/>
    <col min="5633" max="5678" width="15.5703125" style="888" customWidth="1"/>
    <col min="5679" max="5679" width="9.140625" style="888" customWidth="1"/>
    <col min="5680" max="5680" width="15.5703125" style="888" customWidth="1"/>
    <col min="5681" max="5683" width="17.28515625" style="888" customWidth="1"/>
    <col min="5684" max="5720" width="9.140625" style="888" customWidth="1"/>
    <col min="5721" max="5721" width="45.7109375" style="888" customWidth="1"/>
    <col min="5722" max="5742" width="16.7109375" style="888" customWidth="1"/>
    <col min="5743" max="5743" width="16.85546875" style="888" customWidth="1"/>
    <col min="5744" max="5745" width="9.140625" style="888" customWidth="1"/>
    <col min="5746" max="5746" width="17.5703125" style="888" customWidth="1"/>
    <col min="5747" max="5747" width="16" style="888" customWidth="1"/>
    <col min="5748" max="5819" width="9.140625" style="888" customWidth="1"/>
    <col min="5820" max="5820" width="55.28515625" style="888" customWidth="1"/>
    <col min="5821" max="5848" width="15.5703125" style="888" customWidth="1"/>
    <col min="5849" max="5849" width="62" style="888" customWidth="1"/>
    <col min="5850" max="5870" width="15.5703125" style="888" customWidth="1"/>
    <col min="5871" max="5871" width="16.42578125" style="888" customWidth="1"/>
    <col min="5872" max="5872" width="15.28515625" style="888" customWidth="1"/>
    <col min="5873" max="5873" width="15.42578125" style="888" customWidth="1"/>
    <col min="5874" max="5874" width="16" style="888" customWidth="1"/>
    <col min="5875" max="5875" width="18.28515625" style="888" customWidth="1"/>
    <col min="5876" max="5876" width="17" style="888" customWidth="1"/>
    <col min="5877" max="5877" width="17.42578125" style="888" customWidth="1"/>
    <col min="5878" max="5878" width="16.85546875" style="888" customWidth="1"/>
    <col min="5879" max="5879" width="17.28515625" style="888" customWidth="1"/>
    <col min="5880" max="5880" width="17.140625" style="888" customWidth="1"/>
    <col min="5881" max="5881" width="17.42578125" style="888" customWidth="1"/>
    <col min="5882" max="5882" width="18.28515625" style="888" customWidth="1"/>
    <col min="5883" max="5883" width="17.42578125" style="888" customWidth="1"/>
    <col min="5884" max="5884" width="18.7109375" style="888" customWidth="1"/>
    <col min="5885" max="5885" width="16.42578125" style="888" customWidth="1"/>
    <col min="5886" max="5886" width="16.85546875" style="888" customWidth="1"/>
    <col min="5887" max="5887" width="16.5703125" style="888"/>
    <col min="5888" max="5888" width="62" style="888" customWidth="1"/>
    <col min="5889" max="5934" width="15.5703125" style="888" customWidth="1"/>
    <col min="5935" max="5935" width="9.140625" style="888" customWidth="1"/>
    <col min="5936" max="5936" width="15.5703125" style="888" customWidth="1"/>
    <col min="5937" max="5939" width="17.28515625" style="888" customWidth="1"/>
    <col min="5940" max="5976" width="9.140625" style="888" customWidth="1"/>
    <col min="5977" max="5977" width="45.7109375" style="888" customWidth="1"/>
    <col min="5978" max="5998" width="16.7109375" style="888" customWidth="1"/>
    <col min="5999" max="5999" width="16.85546875" style="888" customWidth="1"/>
    <col min="6000" max="6001" width="9.140625" style="888" customWidth="1"/>
    <col min="6002" max="6002" width="17.5703125" style="888" customWidth="1"/>
    <col min="6003" max="6003" width="16" style="888" customWidth="1"/>
    <col min="6004" max="6075" width="9.140625" style="888" customWidth="1"/>
    <col min="6076" max="6076" width="55.28515625" style="888" customWidth="1"/>
    <col min="6077" max="6104" width="15.5703125" style="888" customWidth="1"/>
    <col min="6105" max="6105" width="62" style="888" customWidth="1"/>
    <col min="6106" max="6126" width="15.5703125" style="888" customWidth="1"/>
    <col min="6127" max="6127" width="16.42578125" style="888" customWidth="1"/>
    <col min="6128" max="6128" width="15.28515625" style="888" customWidth="1"/>
    <col min="6129" max="6129" width="15.42578125" style="888" customWidth="1"/>
    <col min="6130" max="6130" width="16" style="888" customWidth="1"/>
    <col min="6131" max="6131" width="18.28515625" style="888" customWidth="1"/>
    <col min="6132" max="6132" width="17" style="888" customWidth="1"/>
    <col min="6133" max="6133" width="17.42578125" style="888" customWidth="1"/>
    <col min="6134" max="6134" width="16.85546875" style="888" customWidth="1"/>
    <col min="6135" max="6135" width="17.28515625" style="888" customWidth="1"/>
    <col min="6136" max="6136" width="17.140625" style="888" customWidth="1"/>
    <col min="6137" max="6137" width="17.42578125" style="888" customWidth="1"/>
    <col min="6138" max="6138" width="18.28515625" style="888" customWidth="1"/>
    <col min="6139" max="6139" width="17.42578125" style="888" customWidth="1"/>
    <col min="6140" max="6140" width="18.7109375" style="888" customWidth="1"/>
    <col min="6141" max="6141" width="16.42578125" style="888" customWidth="1"/>
    <col min="6142" max="6142" width="16.85546875" style="888" customWidth="1"/>
    <col min="6143" max="6143" width="16.5703125" style="888"/>
    <col min="6144" max="6144" width="62" style="888" customWidth="1"/>
    <col min="6145" max="6190" width="15.5703125" style="888" customWidth="1"/>
    <col min="6191" max="6191" width="9.140625" style="888" customWidth="1"/>
    <col min="6192" max="6192" width="15.5703125" style="888" customWidth="1"/>
    <col min="6193" max="6195" width="17.28515625" style="888" customWidth="1"/>
    <col min="6196" max="6232" width="9.140625" style="888" customWidth="1"/>
    <col min="6233" max="6233" width="45.7109375" style="888" customWidth="1"/>
    <col min="6234" max="6254" width="16.7109375" style="888" customWidth="1"/>
    <col min="6255" max="6255" width="16.85546875" style="888" customWidth="1"/>
    <col min="6256" max="6257" width="9.140625" style="888" customWidth="1"/>
    <col min="6258" max="6258" width="17.5703125" style="888" customWidth="1"/>
    <col min="6259" max="6259" width="16" style="888" customWidth="1"/>
    <col min="6260" max="6331" width="9.140625" style="888" customWidth="1"/>
    <col min="6332" max="6332" width="55.28515625" style="888" customWidth="1"/>
    <col min="6333" max="6360" width="15.5703125" style="888" customWidth="1"/>
    <col min="6361" max="6361" width="62" style="888" customWidth="1"/>
    <col min="6362" max="6382" width="15.5703125" style="888" customWidth="1"/>
    <col min="6383" max="6383" width="16.42578125" style="888" customWidth="1"/>
    <col min="6384" max="6384" width="15.28515625" style="888" customWidth="1"/>
    <col min="6385" max="6385" width="15.42578125" style="888" customWidth="1"/>
    <col min="6386" max="6386" width="16" style="888" customWidth="1"/>
    <col min="6387" max="6387" width="18.28515625" style="888" customWidth="1"/>
    <col min="6388" max="6388" width="17" style="888" customWidth="1"/>
    <col min="6389" max="6389" width="17.42578125" style="888" customWidth="1"/>
    <col min="6390" max="6390" width="16.85546875" style="888" customWidth="1"/>
    <col min="6391" max="6391" width="17.28515625" style="888" customWidth="1"/>
    <col min="6392" max="6392" width="17.140625" style="888" customWidth="1"/>
    <col min="6393" max="6393" width="17.42578125" style="888" customWidth="1"/>
    <col min="6394" max="6394" width="18.28515625" style="888" customWidth="1"/>
    <col min="6395" max="6395" width="17.42578125" style="888" customWidth="1"/>
    <col min="6396" max="6396" width="18.7109375" style="888" customWidth="1"/>
    <col min="6397" max="6397" width="16.42578125" style="888" customWidth="1"/>
    <col min="6398" max="6398" width="16.85546875" style="888" customWidth="1"/>
    <col min="6399" max="6399" width="16.5703125" style="888"/>
    <col min="6400" max="6400" width="62" style="888" customWidth="1"/>
    <col min="6401" max="6446" width="15.5703125" style="888" customWidth="1"/>
    <col min="6447" max="6447" width="9.140625" style="888" customWidth="1"/>
    <col min="6448" max="6448" width="15.5703125" style="888" customWidth="1"/>
    <col min="6449" max="6451" width="17.28515625" style="888" customWidth="1"/>
    <col min="6452" max="6488" width="9.140625" style="888" customWidth="1"/>
    <col min="6489" max="6489" width="45.7109375" style="888" customWidth="1"/>
    <col min="6490" max="6510" width="16.7109375" style="888" customWidth="1"/>
    <col min="6511" max="6511" width="16.85546875" style="888" customWidth="1"/>
    <col min="6512" max="6513" width="9.140625" style="888" customWidth="1"/>
    <col min="6514" max="6514" width="17.5703125" style="888" customWidth="1"/>
    <col min="6515" max="6515" width="16" style="888" customWidth="1"/>
    <col min="6516" max="6587" width="9.140625" style="888" customWidth="1"/>
    <col min="6588" max="6588" width="55.28515625" style="888" customWidth="1"/>
    <col min="6589" max="6616" width="15.5703125" style="888" customWidth="1"/>
    <col min="6617" max="6617" width="62" style="888" customWidth="1"/>
    <col min="6618" max="6638" width="15.5703125" style="888" customWidth="1"/>
    <col min="6639" max="6639" width="16.42578125" style="888" customWidth="1"/>
    <col min="6640" max="6640" width="15.28515625" style="888" customWidth="1"/>
    <col min="6641" max="6641" width="15.42578125" style="888" customWidth="1"/>
    <col min="6642" max="6642" width="16" style="888" customWidth="1"/>
    <col min="6643" max="6643" width="18.28515625" style="888" customWidth="1"/>
    <col min="6644" max="6644" width="17" style="888" customWidth="1"/>
    <col min="6645" max="6645" width="17.42578125" style="888" customWidth="1"/>
    <col min="6646" max="6646" width="16.85546875" style="888" customWidth="1"/>
    <col min="6647" max="6647" width="17.28515625" style="888" customWidth="1"/>
    <col min="6648" max="6648" width="17.140625" style="888" customWidth="1"/>
    <col min="6649" max="6649" width="17.42578125" style="888" customWidth="1"/>
    <col min="6650" max="6650" width="18.28515625" style="888" customWidth="1"/>
    <col min="6651" max="6651" width="17.42578125" style="888" customWidth="1"/>
    <col min="6652" max="6652" width="18.7109375" style="888" customWidth="1"/>
    <col min="6653" max="6653" width="16.42578125" style="888" customWidth="1"/>
    <col min="6654" max="6654" width="16.85546875" style="888" customWidth="1"/>
    <col min="6655" max="6655" width="16.5703125" style="888"/>
    <col min="6656" max="6656" width="62" style="888" customWidth="1"/>
    <col min="6657" max="6702" width="15.5703125" style="888" customWidth="1"/>
    <col min="6703" max="6703" width="9.140625" style="888" customWidth="1"/>
    <col min="6704" max="6704" width="15.5703125" style="888" customWidth="1"/>
    <col min="6705" max="6707" width="17.28515625" style="888" customWidth="1"/>
    <col min="6708" max="6744" width="9.140625" style="888" customWidth="1"/>
    <col min="6745" max="6745" width="45.7109375" style="888" customWidth="1"/>
    <col min="6746" max="6766" width="16.7109375" style="888" customWidth="1"/>
    <col min="6767" max="6767" width="16.85546875" style="888" customWidth="1"/>
    <col min="6768" max="6769" width="9.140625" style="888" customWidth="1"/>
    <col min="6770" max="6770" width="17.5703125" style="888" customWidth="1"/>
    <col min="6771" max="6771" width="16" style="888" customWidth="1"/>
    <col min="6772" max="6843" width="9.140625" style="888" customWidth="1"/>
    <col min="6844" max="6844" width="55.28515625" style="888" customWidth="1"/>
    <col min="6845" max="6872" width="15.5703125" style="888" customWidth="1"/>
    <col min="6873" max="6873" width="62" style="888" customWidth="1"/>
    <col min="6874" max="6894" width="15.5703125" style="888" customWidth="1"/>
    <col min="6895" max="6895" width="16.42578125" style="888" customWidth="1"/>
    <col min="6896" max="6896" width="15.28515625" style="888" customWidth="1"/>
    <col min="6897" max="6897" width="15.42578125" style="888" customWidth="1"/>
    <col min="6898" max="6898" width="16" style="888" customWidth="1"/>
    <col min="6899" max="6899" width="18.28515625" style="888" customWidth="1"/>
    <col min="6900" max="6900" width="17" style="888" customWidth="1"/>
    <col min="6901" max="6901" width="17.42578125" style="888" customWidth="1"/>
    <col min="6902" max="6902" width="16.85546875" style="888" customWidth="1"/>
    <col min="6903" max="6903" width="17.28515625" style="888" customWidth="1"/>
    <col min="6904" max="6904" width="17.140625" style="888" customWidth="1"/>
    <col min="6905" max="6905" width="17.42578125" style="888" customWidth="1"/>
    <col min="6906" max="6906" width="18.28515625" style="888" customWidth="1"/>
    <col min="6907" max="6907" width="17.42578125" style="888" customWidth="1"/>
    <col min="6908" max="6908" width="18.7109375" style="888" customWidth="1"/>
    <col min="6909" max="6909" width="16.42578125" style="888" customWidth="1"/>
    <col min="6910" max="6910" width="16.85546875" style="888" customWidth="1"/>
    <col min="6911" max="6911" width="16.5703125" style="888"/>
    <col min="6912" max="6912" width="62" style="888" customWidth="1"/>
    <col min="6913" max="6958" width="15.5703125" style="888" customWidth="1"/>
    <col min="6959" max="6959" width="9.140625" style="888" customWidth="1"/>
    <col min="6960" max="6960" width="15.5703125" style="888" customWidth="1"/>
    <col min="6961" max="6963" width="17.28515625" style="888" customWidth="1"/>
    <col min="6964" max="7000" width="9.140625" style="888" customWidth="1"/>
    <col min="7001" max="7001" width="45.7109375" style="888" customWidth="1"/>
    <col min="7002" max="7022" width="16.7109375" style="888" customWidth="1"/>
    <col min="7023" max="7023" width="16.85546875" style="888" customWidth="1"/>
    <col min="7024" max="7025" width="9.140625" style="888" customWidth="1"/>
    <col min="7026" max="7026" width="17.5703125" style="888" customWidth="1"/>
    <col min="7027" max="7027" width="16" style="888" customWidth="1"/>
    <col min="7028" max="7099" width="9.140625" style="888" customWidth="1"/>
    <col min="7100" max="7100" width="55.28515625" style="888" customWidth="1"/>
    <col min="7101" max="7128" width="15.5703125" style="888" customWidth="1"/>
    <col min="7129" max="7129" width="62" style="888" customWidth="1"/>
    <col min="7130" max="7150" width="15.5703125" style="888" customWidth="1"/>
    <col min="7151" max="7151" width="16.42578125" style="888" customWidth="1"/>
    <col min="7152" max="7152" width="15.28515625" style="888" customWidth="1"/>
    <col min="7153" max="7153" width="15.42578125" style="888" customWidth="1"/>
    <col min="7154" max="7154" width="16" style="888" customWidth="1"/>
    <col min="7155" max="7155" width="18.28515625" style="888" customWidth="1"/>
    <col min="7156" max="7156" width="17" style="888" customWidth="1"/>
    <col min="7157" max="7157" width="17.42578125" style="888" customWidth="1"/>
    <col min="7158" max="7158" width="16.85546875" style="888" customWidth="1"/>
    <col min="7159" max="7159" width="17.28515625" style="888" customWidth="1"/>
    <col min="7160" max="7160" width="17.140625" style="888" customWidth="1"/>
    <col min="7161" max="7161" width="17.42578125" style="888" customWidth="1"/>
    <col min="7162" max="7162" width="18.28515625" style="888" customWidth="1"/>
    <col min="7163" max="7163" width="17.42578125" style="888" customWidth="1"/>
    <col min="7164" max="7164" width="18.7109375" style="888" customWidth="1"/>
    <col min="7165" max="7165" width="16.42578125" style="888" customWidth="1"/>
    <col min="7166" max="7166" width="16.85546875" style="888" customWidth="1"/>
    <col min="7167" max="7167" width="16.5703125" style="888"/>
    <col min="7168" max="7168" width="62" style="888" customWidth="1"/>
    <col min="7169" max="7214" width="15.5703125" style="888" customWidth="1"/>
    <col min="7215" max="7215" width="9.140625" style="888" customWidth="1"/>
    <col min="7216" max="7216" width="15.5703125" style="888" customWidth="1"/>
    <col min="7217" max="7219" width="17.28515625" style="888" customWidth="1"/>
    <col min="7220" max="7256" width="9.140625" style="888" customWidth="1"/>
    <col min="7257" max="7257" width="45.7109375" style="888" customWidth="1"/>
    <col min="7258" max="7278" width="16.7109375" style="888" customWidth="1"/>
    <col min="7279" max="7279" width="16.85546875" style="888" customWidth="1"/>
    <col min="7280" max="7281" width="9.140625" style="888" customWidth="1"/>
    <col min="7282" max="7282" width="17.5703125" style="888" customWidth="1"/>
    <col min="7283" max="7283" width="16" style="888" customWidth="1"/>
    <col min="7284" max="7355" width="9.140625" style="888" customWidth="1"/>
    <col min="7356" max="7356" width="55.28515625" style="888" customWidth="1"/>
    <col min="7357" max="7384" width="15.5703125" style="888" customWidth="1"/>
    <col min="7385" max="7385" width="62" style="888" customWidth="1"/>
    <col min="7386" max="7406" width="15.5703125" style="888" customWidth="1"/>
    <col min="7407" max="7407" width="16.42578125" style="888" customWidth="1"/>
    <col min="7408" max="7408" width="15.28515625" style="888" customWidth="1"/>
    <col min="7409" max="7409" width="15.42578125" style="888" customWidth="1"/>
    <col min="7410" max="7410" width="16" style="888" customWidth="1"/>
    <col min="7411" max="7411" width="18.28515625" style="888" customWidth="1"/>
    <col min="7412" max="7412" width="17" style="888" customWidth="1"/>
    <col min="7413" max="7413" width="17.42578125" style="888" customWidth="1"/>
    <col min="7414" max="7414" width="16.85546875" style="888" customWidth="1"/>
    <col min="7415" max="7415" width="17.28515625" style="888" customWidth="1"/>
    <col min="7416" max="7416" width="17.140625" style="888" customWidth="1"/>
    <col min="7417" max="7417" width="17.42578125" style="888" customWidth="1"/>
    <col min="7418" max="7418" width="18.28515625" style="888" customWidth="1"/>
    <col min="7419" max="7419" width="17.42578125" style="888" customWidth="1"/>
    <col min="7420" max="7420" width="18.7109375" style="888" customWidth="1"/>
    <col min="7421" max="7421" width="16.42578125" style="888" customWidth="1"/>
    <col min="7422" max="7422" width="16.85546875" style="888" customWidth="1"/>
    <col min="7423" max="7423" width="16.5703125" style="888"/>
    <col min="7424" max="7424" width="62" style="888" customWidth="1"/>
    <col min="7425" max="7470" width="15.5703125" style="888" customWidth="1"/>
    <col min="7471" max="7471" width="9.140625" style="888" customWidth="1"/>
    <col min="7472" max="7472" width="15.5703125" style="888" customWidth="1"/>
    <col min="7473" max="7475" width="17.28515625" style="888" customWidth="1"/>
    <col min="7476" max="7512" width="9.140625" style="888" customWidth="1"/>
    <col min="7513" max="7513" width="45.7109375" style="888" customWidth="1"/>
    <col min="7514" max="7534" width="16.7109375" style="888" customWidth="1"/>
    <col min="7535" max="7535" width="16.85546875" style="888" customWidth="1"/>
    <col min="7536" max="7537" width="9.140625" style="888" customWidth="1"/>
    <col min="7538" max="7538" width="17.5703125" style="888" customWidth="1"/>
    <col min="7539" max="7539" width="16" style="888" customWidth="1"/>
    <col min="7540" max="7611" width="9.140625" style="888" customWidth="1"/>
    <col min="7612" max="7612" width="55.28515625" style="888" customWidth="1"/>
    <col min="7613" max="7640" width="15.5703125" style="888" customWidth="1"/>
    <col min="7641" max="7641" width="62" style="888" customWidth="1"/>
    <col min="7642" max="7662" width="15.5703125" style="888" customWidth="1"/>
    <col min="7663" max="7663" width="16.42578125" style="888" customWidth="1"/>
    <col min="7664" max="7664" width="15.28515625" style="888" customWidth="1"/>
    <col min="7665" max="7665" width="15.42578125" style="888" customWidth="1"/>
    <col min="7666" max="7666" width="16" style="888" customWidth="1"/>
    <col min="7667" max="7667" width="18.28515625" style="888" customWidth="1"/>
    <col min="7668" max="7668" width="17" style="888" customWidth="1"/>
    <col min="7669" max="7669" width="17.42578125" style="888" customWidth="1"/>
    <col min="7670" max="7670" width="16.85546875" style="888" customWidth="1"/>
    <col min="7671" max="7671" width="17.28515625" style="888" customWidth="1"/>
    <col min="7672" max="7672" width="17.140625" style="888" customWidth="1"/>
    <col min="7673" max="7673" width="17.42578125" style="888" customWidth="1"/>
    <col min="7674" max="7674" width="18.28515625" style="888" customWidth="1"/>
    <col min="7675" max="7675" width="17.42578125" style="888" customWidth="1"/>
    <col min="7676" max="7676" width="18.7109375" style="888" customWidth="1"/>
    <col min="7677" max="7677" width="16.42578125" style="888" customWidth="1"/>
    <col min="7678" max="7678" width="16.85546875" style="888" customWidth="1"/>
    <col min="7679" max="7679" width="16.5703125" style="888"/>
    <col min="7680" max="7680" width="62" style="888" customWidth="1"/>
    <col min="7681" max="7726" width="15.5703125" style="888" customWidth="1"/>
    <col min="7727" max="7727" width="9.140625" style="888" customWidth="1"/>
    <col min="7728" max="7728" width="15.5703125" style="888" customWidth="1"/>
    <col min="7729" max="7731" width="17.28515625" style="888" customWidth="1"/>
    <col min="7732" max="7768" width="9.140625" style="888" customWidth="1"/>
    <col min="7769" max="7769" width="45.7109375" style="888" customWidth="1"/>
    <col min="7770" max="7790" width="16.7109375" style="888" customWidth="1"/>
    <col min="7791" max="7791" width="16.85546875" style="888" customWidth="1"/>
    <col min="7792" max="7793" width="9.140625" style="888" customWidth="1"/>
    <col min="7794" max="7794" width="17.5703125" style="888" customWidth="1"/>
    <col min="7795" max="7795" width="16" style="888" customWidth="1"/>
    <col min="7796" max="7867" width="9.140625" style="888" customWidth="1"/>
    <col min="7868" max="7868" width="55.28515625" style="888" customWidth="1"/>
    <col min="7869" max="7896" width="15.5703125" style="888" customWidth="1"/>
    <col min="7897" max="7897" width="62" style="888" customWidth="1"/>
    <col min="7898" max="7918" width="15.5703125" style="888" customWidth="1"/>
    <col min="7919" max="7919" width="16.42578125" style="888" customWidth="1"/>
    <col min="7920" max="7920" width="15.28515625" style="888" customWidth="1"/>
    <col min="7921" max="7921" width="15.42578125" style="888" customWidth="1"/>
    <col min="7922" max="7922" width="16" style="888" customWidth="1"/>
    <col min="7923" max="7923" width="18.28515625" style="888" customWidth="1"/>
    <col min="7924" max="7924" width="17" style="888" customWidth="1"/>
    <col min="7925" max="7925" width="17.42578125" style="888" customWidth="1"/>
    <col min="7926" max="7926" width="16.85546875" style="888" customWidth="1"/>
    <col min="7927" max="7927" width="17.28515625" style="888" customWidth="1"/>
    <col min="7928" max="7928" width="17.140625" style="888" customWidth="1"/>
    <col min="7929" max="7929" width="17.42578125" style="888" customWidth="1"/>
    <col min="7930" max="7930" width="18.28515625" style="888" customWidth="1"/>
    <col min="7931" max="7931" width="17.42578125" style="888" customWidth="1"/>
    <col min="7932" max="7932" width="18.7109375" style="888" customWidth="1"/>
    <col min="7933" max="7933" width="16.42578125" style="888" customWidth="1"/>
    <col min="7934" max="7934" width="16.85546875" style="888" customWidth="1"/>
    <col min="7935" max="7935" width="16.5703125" style="888"/>
    <col min="7936" max="7936" width="62" style="888" customWidth="1"/>
    <col min="7937" max="7982" width="15.5703125" style="888" customWidth="1"/>
    <col min="7983" max="7983" width="9.140625" style="888" customWidth="1"/>
    <col min="7984" max="7984" width="15.5703125" style="888" customWidth="1"/>
    <col min="7985" max="7987" width="17.28515625" style="888" customWidth="1"/>
    <col min="7988" max="8024" width="9.140625" style="888" customWidth="1"/>
    <col min="8025" max="8025" width="45.7109375" style="888" customWidth="1"/>
    <col min="8026" max="8046" width="16.7109375" style="888" customWidth="1"/>
    <col min="8047" max="8047" width="16.85546875" style="888" customWidth="1"/>
    <col min="8048" max="8049" width="9.140625" style="888" customWidth="1"/>
    <col min="8050" max="8050" width="17.5703125" style="888" customWidth="1"/>
    <col min="8051" max="8051" width="16" style="888" customWidth="1"/>
    <col min="8052" max="8123" width="9.140625" style="888" customWidth="1"/>
    <col min="8124" max="8124" width="55.28515625" style="888" customWidth="1"/>
    <col min="8125" max="8152" width="15.5703125" style="888" customWidth="1"/>
    <col min="8153" max="8153" width="62" style="888" customWidth="1"/>
    <col min="8154" max="8174" width="15.5703125" style="888" customWidth="1"/>
    <col min="8175" max="8175" width="16.42578125" style="888" customWidth="1"/>
    <col min="8176" max="8176" width="15.28515625" style="888" customWidth="1"/>
    <col min="8177" max="8177" width="15.42578125" style="888" customWidth="1"/>
    <col min="8178" max="8178" width="16" style="888" customWidth="1"/>
    <col min="8179" max="8179" width="18.28515625" style="888" customWidth="1"/>
    <col min="8180" max="8180" width="17" style="888" customWidth="1"/>
    <col min="8181" max="8181" width="17.42578125" style="888" customWidth="1"/>
    <col min="8182" max="8182" width="16.85546875" style="888" customWidth="1"/>
    <col min="8183" max="8183" width="17.28515625" style="888" customWidth="1"/>
    <col min="8184" max="8184" width="17.140625" style="888" customWidth="1"/>
    <col min="8185" max="8185" width="17.42578125" style="888" customWidth="1"/>
    <col min="8186" max="8186" width="18.28515625" style="888" customWidth="1"/>
    <col min="8187" max="8187" width="17.42578125" style="888" customWidth="1"/>
    <col min="8188" max="8188" width="18.7109375" style="888" customWidth="1"/>
    <col min="8189" max="8189" width="16.42578125" style="888" customWidth="1"/>
    <col min="8190" max="8190" width="16.85546875" style="888" customWidth="1"/>
    <col min="8191" max="8191" width="16.5703125" style="888"/>
    <col min="8192" max="8192" width="62" style="888" customWidth="1"/>
    <col min="8193" max="8238" width="15.5703125" style="888" customWidth="1"/>
    <col min="8239" max="8239" width="9.140625" style="888" customWidth="1"/>
    <col min="8240" max="8240" width="15.5703125" style="888" customWidth="1"/>
    <col min="8241" max="8243" width="17.28515625" style="888" customWidth="1"/>
    <col min="8244" max="8280" width="9.140625" style="888" customWidth="1"/>
    <col min="8281" max="8281" width="45.7109375" style="888" customWidth="1"/>
    <col min="8282" max="8302" width="16.7109375" style="888" customWidth="1"/>
    <col min="8303" max="8303" width="16.85546875" style="888" customWidth="1"/>
    <col min="8304" max="8305" width="9.140625" style="888" customWidth="1"/>
    <col min="8306" max="8306" width="17.5703125" style="888" customWidth="1"/>
    <col min="8307" max="8307" width="16" style="888" customWidth="1"/>
    <col min="8308" max="8379" width="9.140625" style="888" customWidth="1"/>
    <col min="8380" max="8380" width="55.28515625" style="888" customWidth="1"/>
    <col min="8381" max="8408" width="15.5703125" style="888" customWidth="1"/>
    <col min="8409" max="8409" width="62" style="888" customWidth="1"/>
    <col min="8410" max="8430" width="15.5703125" style="888" customWidth="1"/>
    <col min="8431" max="8431" width="16.42578125" style="888" customWidth="1"/>
    <col min="8432" max="8432" width="15.28515625" style="888" customWidth="1"/>
    <col min="8433" max="8433" width="15.42578125" style="888" customWidth="1"/>
    <col min="8434" max="8434" width="16" style="888" customWidth="1"/>
    <col min="8435" max="8435" width="18.28515625" style="888" customWidth="1"/>
    <col min="8436" max="8436" width="17" style="888" customWidth="1"/>
    <col min="8437" max="8437" width="17.42578125" style="888" customWidth="1"/>
    <col min="8438" max="8438" width="16.85546875" style="888" customWidth="1"/>
    <col min="8439" max="8439" width="17.28515625" style="888" customWidth="1"/>
    <col min="8440" max="8440" width="17.140625" style="888" customWidth="1"/>
    <col min="8441" max="8441" width="17.42578125" style="888" customWidth="1"/>
    <col min="8442" max="8442" width="18.28515625" style="888" customWidth="1"/>
    <col min="8443" max="8443" width="17.42578125" style="888" customWidth="1"/>
    <col min="8444" max="8444" width="18.7109375" style="888" customWidth="1"/>
    <col min="8445" max="8445" width="16.42578125" style="888" customWidth="1"/>
    <col min="8446" max="8446" width="16.85546875" style="888" customWidth="1"/>
    <col min="8447" max="8447" width="16.5703125" style="888"/>
    <col min="8448" max="8448" width="62" style="888" customWidth="1"/>
    <col min="8449" max="8494" width="15.5703125" style="888" customWidth="1"/>
    <col min="8495" max="8495" width="9.140625" style="888" customWidth="1"/>
    <col min="8496" max="8496" width="15.5703125" style="888" customWidth="1"/>
    <col min="8497" max="8499" width="17.28515625" style="888" customWidth="1"/>
    <col min="8500" max="8536" width="9.140625" style="888" customWidth="1"/>
    <col min="8537" max="8537" width="45.7109375" style="888" customWidth="1"/>
    <col min="8538" max="8558" width="16.7109375" style="888" customWidth="1"/>
    <col min="8559" max="8559" width="16.85546875" style="888" customWidth="1"/>
    <col min="8560" max="8561" width="9.140625" style="888" customWidth="1"/>
    <col min="8562" max="8562" width="17.5703125" style="888" customWidth="1"/>
    <col min="8563" max="8563" width="16" style="888" customWidth="1"/>
    <col min="8564" max="8635" width="9.140625" style="888" customWidth="1"/>
    <col min="8636" max="8636" width="55.28515625" style="888" customWidth="1"/>
    <col min="8637" max="8664" width="15.5703125" style="888" customWidth="1"/>
    <col min="8665" max="8665" width="62" style="888" customWidth="1"/>
    <col min="8666" max="8686" width="15.5703125" style="888" customWidth="1"/>
    <col min="8687" max="8687" width="16.42578125" style="888" customWidth="1"/>
    <col min="8688" max="8688" width="15.28515625" style="888" customWidth="1"/>
    <col min="8689" max="8689" width="15.42578125" style="888" customWidth="1"/>
    <col min="8690" max="8690" width="16" style="888" customWidth="1"/>
    <col min="8691" max="8691" width="18.28515625" style="888" customWidth="1"/>
    <col min="8692" max="8692" width="17" style="888" customWidth="1"/>
    <col min="8693" max="8693" width="17.42578125" style="888" customWidth="1"/>
    <col min="8694" max="8694" width="16.85546875" style="888" customWidth="1"/>
    <col min="8695" max="8695" width="17.28515625" style="888" customWidth="1"/>
    <col min="8696" max="8696" width="17.140625" style="888" customWidth="1"/>
    <col min="8697" max="8697" width="17.42578125" style="888" customWidth="1"/>
    <col min="8698" max="8698" width="18.28515625" style="888" customWidth="1"/>
    <col min="8699" max="8699" width="17.42578125" style="888" customWidth="1"/>
    <col min="8700" max="8700" width="18.7109375" style="888" customWidth="1"/>
    <col min="8701" max="8701" width="16.42578125" style="888" customWidth="1"/>
    <col min="8702" max="8702" width="16.85546875" style="888" customWidth="1"/>
    <col min="8703" max="8703" width="16.5703125" style="888"/>
    <col min="8704" max="8704" width="62" style="888" customWidth="1"/>
    <col min="8705" max="8750" width="15.5703125" style="888" customWidth="1"/>
    <col min="8751" max="8751" width="9.140625" style="888" customWidth="1"/>
    <col min="8752" max="8752" width="15.5703125" style="888" customWidth="1"/>
    <col min="8753" max="8755" width="17.28515625" style="888" customWidth="1"/>
    <col min="8756" max="8792" width="9.140625" style="888" customWidth="1"/>
    <col min="8793" max="8793" width="45.7109375" style="888" customWidth="1"/>
    <col min="8794" max="8814" width="16.7109375" style="888" customWidth="1"/>
    <col min="8815" max="8815" width="16.85546875" style="888" customWidth="1"/>
    <col min="8816" max="8817" width="9.140625" style="888" customWidth="1"/>
    <col min="8818" max="8818" width="17.5703125" style="888" customWidth="1"/>
    <col min="8819" max="8819" width="16" style="888" customWidth="1"/>
    <col min="8820" max="8891" width="9.140625" style="888" customWidth="1"/>
    <col min="8892" max="8892" width="55.28515625" style="888" customWidth="1"/>
    <col min="8893" max="8920" width="15.5703125" style="888" customWidth="1"/>
    <col min="8921" max="8921" width="62" style="888" customWidth="1"/>
    <col min="8922" max="8942" width="15.5703125" style="888" customWidth="1"/>
    <col min="8943" max="8943" width="16.42578125" style="888" customWidth="1"/>
    <col min="8944" max="8944" width="15.28515625" style="888" customWidth="1"/>
    <col min="8945" max="8945" width="15.42578125" style="888" customWidth="1"/>
    <col min="8946" max="8946" width="16" style="888" customWidth="1"/>
    <col min="8947" max="8947" width="18.28515625" style="888" customWidth="1"/>
    <col min="8948" max="8948" width="17" style="888" customWidth="1"/>
    <col min="8949" max="8949" width="17.42578125" style="888" customWidth="1"/>
    <col min="8950" max="8950" width="16.85546875" style="888" customWidth="1"/>
    <col min="8951" max="8951" width="17.28515625" style="888" customWidth="1"/>
    <col min="8952" max="8952" width="17.140625" style="888" customWidth="1"/>
    <col min="8953" max="8953" width="17.42578125" style="888" customWidth="1"/>
    <col min="8954" max="8954" width="18.28515625" style="888" customWidth="1"/>
    <col min="8955" max="8955" width="17.42578125" style="888" customWidth="1"/>
    <col min="8956" max="8956" width="18.7109375" style="888" customWidth="1"/>
    <col min="8957" max="8957" width="16.42578125" style="888" customWidth="1"/>
    <col min="8958" max="8958" width="16.85546875" style="888" customWidth="1"/>
    <col min="8959" max="8959" width="16.5703125" style="888"/>
    <col min="8960" max="8960" width="62" style="888" customWidth="1"/>
    <col min="8961" max="9006" width="15.5703125" style="888" customWidth="1"/>
    <col min="9007" max="9007" width="9.140625" style="888" customWidth="1"/>
    <col min="9008" max="9008" width="15.5703125" style="888" customWidth="1"/>
    <col min="9009" max="9011" width="17.28515625" style="888" customWidth="1"/>
    <col min="9012" max="9048" width="9.140625" style="888" customWidth="1"/>
    <col min="9049" max="9049" width="45.7109375" style="888" customWidth="1"/>
    <col min="9050" max="9070" width="16.7109375" style="888" customWidth="1"/>
    <col min="9071" max="9071" width="16.85546875" style="888" customWidth="1"/>
    <col min="9072" max="9073" width="9.140625" style="888" customWidth="1"/>
    <col min="9074" max="9074" width="17.5703125" style="888" customWidth="1"/>
    <col min="9075" max="9075" width="16" style="888" customWidth="1"/>
    <col min="9076" max="9147" width="9.140625" style="888" customWidth="1"/>
    <col min="9148" max="9148" width="55.28515625" style="888" customWidth="1"/>
    <col min="9149" max="9176" width="15.5703125" style="888" customWidth="1"/>
    <col min="9177" max="9177" width="62" style="888" customWidth="1"/>
    <col min="9178" max="9198" width="15.5703125" style="888" customWidth="1"/>
    <col min="9199" max="9199" width="16.42578125" style="888" customWidth="1"/>
    <col min="9200" max="9200" width="15.28515625" style="888" customWidth="1"/>
    <col min="9201" max="9201" width="15.42578125" style="888" customWidth="1"/>
    <col min="9202" max="9202" width="16" style="888" customWidth="1"/>
    <col min="9203" max="9203" width="18.28515625" style="888" customWidth="1"/>
    <col min="9204" max="9204" width="17" style="888" customWidth="1"/>
    <col min="9205" max="9205" width="17.42578125" style="888" customWidth="1"/>
    <col min="9206" max="9206" width="16.85546875" style="888" customWidth="1"/>
    <col min="9207" max="9207" width="17.28515625" style="888" customWidth="1"/>
    <col min="9208" max="9208" width="17.140625" style="888" customWidth="1"/>
    <col min="9209" max="9209" width="17.42578125" style="888" customWidth="1"/>
    <col min="9210" max="9210" width="18.28515625" style="888" customWidth="1"/>
    <col min="9211" max="9211" width="17.42578125" style="888" customWidth="1"/>
    <col min="9212" max="9212" width="18.7109375" style="888" customWidth="1"/>
    <col min="9213" max="9213" width="16.42578125" style="888" customWidth="1"/>
    <col min="9214" max="9214" width="16.85546875" style="888" customWidth="1"/>
    <col min="9215" max="9215" width="16.5703125" style="888"/>
    <col min="9216" max="9216" width="62" style="888" customWidth="1"/>
    <col min="9217" max="9262" width="15.5703125" style="888" customWidth="1"/>
    <col min="9263" max="9263" width="9.140625" style="888" customWidth="1"/>
    <col min="9264" max="9264" width="15.5703125" style="888" customWidth="1"/>
    <col min="9265" max="9267" width="17.28515625" style="888" customWidth="1"/>
    <col min="9268" max="9304" width="9.140625" style="888" customWidth="1"/>
    <col min="9305" max="9305" width="45.7109375" style="888" customWidth="1"/>
    <col min="9306" max="9326" width="16.7109375" style="888" customWidth="1"/>
    <col min="9327" max="9327" width="16.85546875" style="888" customWidth="1"/>
    <col min="9328" max="9329" width="9.140625" style="888" customWidth="1"/>
    <col min="9330" max="9330" width="17.5703125" style="888" customWidth="1"/>
    <col min="9331" max="9331" width="16" style="888" customWidth="1"/>
    <col min="9332" max="9403" width="9.140625" style="888" customWidth="1"/>
    <col min="9404" max="9404" width="55.28515625" style="888" customWidth="1"/>
    <col min="9405" max="9432" width="15.5703125" style="888" customWidth="1"/>
    <col min="9433" max="9433" width="62" style="888" customWidth="1"/>
    <col min="9434" max="9454" width="15.5703125" style="888" customWidth="1"/>
    <col min="9455" max="9455" width="16.42578125" style="888" customWidth="1"/>
    <col min="9456" max="9456" width="15.28515625" style="888" customWidth="1"/>
    <col min="9457" max="9457" width="15.42578125" style="888" customWidth="1"/>
    <col min="9458" max="9458" width="16" style="888" customWidth="1"/>
    <col min="9459" max="9459" width="18.28515625" style="888" customWidth="1"/>
    <col min="9460" max="9460" width="17" style="888" customWidth="1"/>
    <col min="9461" max="9461" width="17.42578125" style="888" customWidth="1"/>
    <col min="9462" max="9462" width="16.85546875" style="888" customWidth="1"/>
    <col min="9463" max="9463" width="17.28515625" style="888" customWidth="1"/>
    <col min="9464" max="9464" width="17.140625" style="888" customWidth="1"/>
    <col min="9465" max="9465" width="17.42578125" style="888" customWidth="1"/>
    <col min="9466" max="9466" width="18.28515625" style="888" customWidth="1"/>
    <col min="9467" max="9467" width="17.42578125" style="888" customWidth="1"/>
    <col min="9468" max="9468" width="18.7109375" style="888" customWidth="1"/>
    <col min="9469" max="9469" width="16.42578125" style="888" customWidth="1"/>
    <col min="9470" max="9470" width="16.85546875" style="888" customWidth="1"/>
    <col min="9471" max="9471" width="16.5703125" style="888"/>
    <col min="9472" max="9472" width="62" style="888" customWidth="1"/>
    <col min="9473" max="9518" width="15.5703125" style="888" customWidth="1"/>
    <col min="9519" max="9519" width="9.140625" style="888" customWidth="1"/>
    <col min="9520" max="9520" width="15.5703125" style="888" customWidth="1"/>
    <col min="9521" max="9523" width="17.28515625" style="888" customWidth="1"/>
    <col min="9524" max="9560" width="9.140625" style="888" customWidth="1"/>
    <col min="9561" max="9561" width="45.7109375" style="888" customWidth="1"/>
    <col min="9562" max="9582" width="16.7109375" style="888" customWidth="1"/>
    <col min="9583" max="9583" width="16.85546875" style="888" customWidth="1"/>
    <col min="9584" max="9585" width="9.140625" style="888" customWidth="1"/>
    <col min="9586" max="9586" width="17.5703125" style="888" customWidth="1"/>
    <col min="9587" max="9587" width="16" style="888" customWidth="1"/>
    <col min="9588" max="9659" width="9.140625" style="888" customWidth="1"/>
    <col min="9660" max="9660" width="55.28515625" style="888" customWidth="1"/>
    <col min="9661" max="9688" width="15.5703125" style="888" customWidth="1"/>
    <col min="9689" max="9689" width="62" style="888" customWidth="1"/>
    <col min="9690" max="9710" width="15.5703125" style="888" customWidth="1"/>
    <col min="9711" max="9711" width="16.42578125" style="888" customWidth="1"/>
    <col min="9712" max="9712" width="15.28515625" style="888" customWidth="1"/>
    <col min="9713" max="9713" width="15.42578125" style="888" customWidth="1"/>
    <col min="9714" max="9714" width="16" style="888" customWidth="1"/>
    <col min="9715" max="9715" width="18.28515625" style="888" customWidth="1"/>
    <col min="9716" max="9716" width="17" style="888" customWidth="1"/>
    <col min="9717" max="9717" width="17.42578125" style="888" customWidth="1"/>
    <col min="9718" max="9718" width="16.85546875" style="888" customWidth="1"/>
    <col min="9719" max="9719" width="17.28515625" style="888" customWidth="1"/>
    <col min="9720" max="9720" width="17.140625" style="888" customWidth="1"/>
    <col min="9721" max="9721" width="17.42578125" style="888" customWidth="1"/>
    <col min="9722" max="9722" width="18.28515625" style="888" customWidth="1"/>
    <col min="9723" max="9723" width="17.42578125" style="888" customWidth="1"/>
    <col min="9724" max="9724" width="18.7109375" style="888" customWidth="1"/>
    <col min="9725" max="9725" width="16.42578125" style="888" customWidth="1"/>
    <col min="9726" max="9726" width="16.85546875" style="888" customWidth="1"/>
    <col min="9727" max="9727" width="16.5703125" style="888"/>
    <col min="9728" max="9728" width="62" style="888" customWidth="1"/>
    <col min="9729" max="9774" width="15.5703125" style="888" customWidth="1"/>
    <col min="9775" max="9775" width="9.140625" style="888" customWidth="1"/>
    <col min="9776" max="9776" width="15.5703125" style="888" customWidth="1"/>
    <col min="9777" max="9779" width="17.28515625" style="888" customWidth="1"/>
    <col min="9780" max="9816" width="9.140625" style="888" customWidth="1"/>
    <col min="9817" max="9817" width="45.7109375" style="888" customWidth="1"/>
    <col min="9818" max="9838" width="16.7109375" style="888" customWidth="1"/>
    <col min="9839" max="9839" width="16.85546875" style="888" customWidth="1"/>
    <col min="9840" max="9841" width="9.140625" style="888" customWidth="1"/>
    <col min="9842" max="9842" width="17.5703125" style="888" customWidth="1"/>
    <col min="9843" max="9843" width="16" style="888" customWidth="1"/>
    <col min="9844" max="9915" width="9.140625" style="888" customWidth="1"/>
    <col min="9916" max="9916" width="55.28515625" style="888" customWidth="1"/>
    <col min="9917" max="9944" width="15.5703125" style="888" customWidth="1"/>
    <col min="9945" max="9945" width="62" style="888" customWidth="1"/>
    <col min="9946" max="9966" width="15.5703125" style="888" customWidth="1"/>
    <col min="9967" max="9967" width="16.42578125" style="888" customWidth="1"/>
    <col min="9968" max="9968" width="15.28515625" style="888" customWidth="1"/>
    <col min="9969" max="9969" width="15.42578125" style="888" customWidth="1"/>
    <col min="9970" max="9970" width="16" style="888" customWidth="1"/>
    <col min="9971" max="9971" width="18.28515625" style="888" customWidth="1"/>
    <col min="9972" max="9972" width="17" style="888" customWidth="1"/>
    <col min="9973" max="9973" width="17.42578125" style="888" customWidth="1"/>
    <col min="9974" max="9974" width="16.85546875" style="888" customWidth="1"/>
    <col min="9975" max="9975" width="17.28515625" style="888" customWidth="1"/>
    <col min="9976" max="9976" width="17.140625" style="888" customWidth="1"/>
    <col min="9977" max="9977" width="17.42578125" style="888" customWidth="1"/>
    <col min="9978" max="9978" width="18.28515625" style="888" customWidth="1"/>
    <col min="9979" max="9979" width="17.42578125" style="888" customWidth="1"/>
    <col min="9980" max="9980" width="18.7109375" style="888" customWidth="1"/>
    <col min="9981" max="9981" width="16.42578125" style="888" customWidth="1"/>
    <col min="9982" max="9982" width="16.85546875" style="888" customWidth="1"/>
    <col min="9983" max="9983" width="16.5703125" style="888"/>
    <col min="9984" max="9984" width="62" style="888" customWidth="1"/>
    <col min="9985" max="10030" width="15.5703125" style="888" customWidth="1"/>
    <col min="10031" max="10031" width="9.140625" style="888" customWidth="1"/>
    <col min="10032" max="10032" width="15.5703125" style="888" customWidth="1"/>
    <col min="10033" max="10035" width="17.28515625" style="888" customWidth="1"/>
    <col min="10036" max="10072" width="9.140625" style="888" customWidth="1"/>
    <col min="10073" max="10073" width="45.7109375" style="888" customWidth="1"/>
    <col min="10074" max="10094" width="16.7109375" style="888" customWidth="1"/>
    <col min="10095" max="10095" width="16.85546875" style="888" customWidth="1"/>
    <col min="10096" max="10097" width="9.140625" style="888" customWidth="1"/>
    <col min="10098" max="10098" width="17.5703125" style="888" customWidth="1"/>
    <col min="10099" max="10099" width="16" style="888" customWidth="1"/>
    <col min="10100" max="10171" width="9.140625" style="888" customWidth="1"/>
    <col min="10172" max="10172" width="55.28515625" style="888" customWidth="1"/>
    <col min="10173" max="10200" width="15.5703125" style="888" customWidth="1"/>
    <col min="10201" max="10201" width="62" style="888" customWidth="1"/>
    <col min="10202" max="10222" width="15.5703125" style="888" customWidth="1"/>
    <col min="10223" max="10223" width="16.42578125" style="888" customWidth="1"/>
    <col min="10224" max="10224" width="15.28515625" style="888" customWidth="1"/>
    <col min="10225" max="10225" width="15.42578125" style="888" customWidth="1"/>
    <col min="10226" max="10226" width="16" style="888" customWidth="1"/>
    <col min="10227" max="10227" width="18.28515625" style="888" customWidth="1"/>
    <col min="10228" max="10228" width="17" style="888" customWidth="1"/>
    <col min="10229" max="10229" width="17.42578125" style="888" customWidth="1"/>
    <col min="10230" max="10230" width="16.85546875" style="888" customWidth="1"/>
    <col min="10231" max="10231" width="17.28515625" style="888" customWidth="1"/>
    <col min="10232" max="10232" width="17.140625" style="888" customWidth="1"/>
    <col min="10233" max="10233" width="17.42578125" style="888" customWidth="1"/>
    <col min="10234" max="10234" width="18.28515625" style="888" customWidth="1"/>
    <col min="10235" max="10235" width="17.42578125" style="888" customWidth="1"/>
    <col min="10236" max="10236" width="18.7109375" style="888" customWidth="1"/>
    <col min="10237" max="10237" width="16.42578125" style="888" customWidth="1"/>
    <col min="10238" max="10238" width="16.85546875" style="888" customWidth="1"/>
    <col min="10239" max="10239" width="16.5703125" style="888"/>
    <col min="10240" max="10240" width="62" style="888" customWidth="1"/>
    <col min="10241" max="10286" width="15.5703125" style="888" customWidth="1"/>
    <col min="10287" max="10287" width="9.140625" style="888" customWidth="1"/>
    <col min="10288" max="10288" width="15.5703125" style="888" customWidth="1"/>
    <col min="10289" max="10291" width="17.28515625" style="888" customWidth="1"/>
    <col min="10292" max="10328" width="9.140625" style="888" customWidth="1"/>
    <col min="10329" max="10329" width="45.7109375" style="888" customWidth="1"/>
    <col min="10330" max="10350" width="16.7109375" style="888" customWidth="1"/>
    <col min="10351" max="10351" width="16.85546875" style="888" customWidth="1"/>
    <col min="10352" max="10353" width="9.140625" style="888" customWidth="1"/>
    <col min="10354" max="10354" width="17.5703125" style="888" customWidth="1"/>
    <col min="10355" max="10355" width="16" style="888" customWidth="1"/>
    <col min="10356" max="10427" width="9.140625" style="888" customWidth="1"/>
    <col min="10428" max="10428" width="55.28515625" style="888" customWidth="1"/>
    <col min="10429" max="10456" width="15.5703125" style="888" customWidth="1"/>
    <col min="10457" max="10457" width="62" style="888" customWidth="1"/>
    <col min="10458" max="10478" width="15.5703125" style="888" customWidth="1"/>
    <col min="10479" max="10479" width="16.42578125" style="888" customWidth="1"/>
    <col min="10480" max="10480" width="15.28515625" style="888" customWidth="1"/>
    <col min="10481" max="10481" width="15.42578125" style="888" customWidth="1"/>
    <col min="10482" max="10482" width="16" style="888" customWidth="1"/>
    <col min="10483" max="10483" width="18.28515625" style="888" customWidth="1"/>
    <col min="10484" max="10484" width="17" style="888" customWidth="1"/>
    <col min="10485" max="10485" width="17.42578125" style="888" customWidth="1"/>
    <col min="10486" max="10486" width="16.85546875" style="888" customWidth="1"/>
    <col min="10487" max="10487" width="17.28515625" style="888" customWidth="1"/>
    <col min="10488" max="10488" width="17.140625" style="888" customWidth="1"/>
    <col min="10489" max="10489" width="17.42578125" style="888" customWidth="1"/>
    <col min="10490" max="10490" width="18.28515625" style="888" customWidth="1"/>
    <col min="10491" max="10491" width="17.42578125" style="888" customWidth="1"/>
    <col min="10492" max="10492" width="18.7109375" style="888" customWidth="1"/>
    <col min="10493" max="10493" width="16.42578125" style="888" customWidth="1"/>
    <col min="10494" max="10494" width="16.85546875" style="888" customWidth="1"/>
    <col min="10495" max="10495" width="16.5703125" style="888"/>
    <col min="10496" max="10496" width="62" style="888" customWidth="1"/>
    <col min="10497" max="10542" width="15.5703125" style="888" customWidth="1"/>
    <col min="10543" max="10543" width="9.140625" style="888" customWidth="1"/>
    <col min="10544" max="10544" width="15.5703125" style="888" customWidth="1"/>
    <col min="10545" max="10547" width="17.28515625" style="888" customWidth="1"/>
    <col min="10548" max="10584" width="9.140625" style="888" customWidth="1"/>
    <col min="10585" max="10585" width="45.7109375" style="888" customWidth="1"/>
    <col min="10586" max="10606" width="16.7109375" style="888" customWidth="1"/>
    <col min="10607" max="10607" width="16.85546875" style="888" customWidth="1"/>
    <col min="10608" max="10609" width="9.140625" style="888" customWidth="1"/>
    <col min="10610" max="10610" width="17.5703125" style="888" customWidth="1"/>
    <col min="10611" max="10611" width="16" style="888" customWidth="1"/>
    <col min="10612" max="10683" width="9.140625" style="888" customWidth="1"/>
    <col min="10684" max="10684" width="55.28515625" style="888" customWidth="1"/>
    <col min="10685" max="10712" width="15.5703125" style="888" customWidth="1"/>
    <col min="10713" max="10713" width="62" style="888" customWidth="1"/>
    <col min="10714" max="10734" width="15.5703125" style="888" customWidth="1"/>
    <col min="10735" max="10735" width="16.42578125" style="888" customWidth="1"/>
    <col min="10736" max="10736" width="15.28515625" style="888" customWidth="1"/>
    <col min="10737" max="10737" width="15.42578125" style="888" customWidth="1"/>
    <col min="10738" max="10738" width="16" style="888" customWidth="1"/>
    <col min="10739" max="10739" width="18.28515625" style="888" customWidth="1"/>
    <col min="10740" max="10740" width="17" style="888" customWidth="1"/>
    <col min="10741" max="10741" width="17.42578125" style="888" customWidth="1"/>
    <col min="10742" max="10742" width="16.85546875" style="888" customWidth="1"/>
    <col min="10743" max="10743" width="17.28515625" style="888" customWidth="1"/>
    <col min="10744" max="10744" width="17.140625" style="888" customWidth="1"/>
    <col min="10745" max="10745" width="17.42578125" style="888" customWidth="1"/>
    <col min="10746" max="10746" width="18.28515625" style="888" customWidth="1"/>
    <col min="10747" max="10747" width="17.42578125" style="888" customWidth="1"/>
    <col min="10748" max="10748" width="18.7109375" style="888" customWidth="1"/>
    <col min="10749" max="10749" width="16.42578125" style="888" customWidth="1"/>
    <col min="10750" max="10750" width="16.85546875" style="888" customWidth="1"/>
    <col min="10751" max="10751" width="16.5703125" style="888"/>
    <col min="10752" max="10752" width="62" style="888" customWidth="1"/>
    <col min="10753" max="10798" width="15.5703125" style="888" customWidth="1"/>
    <col min="10799" max="10799" width="9.140625" style="888" customWidth="1"/>
    <col min="10800" max="10800" width="15.5703125" style="888" customWidth="1"/>
    <col min="10801" max="10803" width="17.28515625" style="888" customWidth="1"/>
    <col min="10804" max="10840" width="9.140625" style="888" customWidth="1"/>
    <col min="10841" max="10841" width="45.7109375" style="888" customWidth="1"/>
    <col min="10842" max="10862" width="16.7109375" style="888" customWidth="1"/>
    <col min="10863" max="10863" width="16.85546875" style="888" customWidth="1"/>
    <col min="10864" max="10865" width="9.140625" style="888" customWidth="1"/>
    <col min="10866" max="10866" width="17.5703125" style="888" customWidth="1"/>
    <col min="10867" max="10867" width="16" style="888" customWidth="1"/>
    <col min="10868" max="10939" width="9.140625" style="888" customWidth="1"/>
    <col min="10940" max="10940" width="55.28515625" style="888" customWidth="1"/>
    <col min="10941" max="10968" width="15.5703125" style="888" customWidth="1"/>
    <col min="10969" max="10969" width="62" style="888" customWidth="1"/>
    <col min="10970" max="10990" width="15.5703125" style="888" customWidth="1"/>
    <col min="10991" max="10991" width="16.42578125" style="888" customWidth="1"/>
    <col min="10992" max="10992" width="15.28515625" style="888" customWidth="1"/>
    <col min="10993" max="10993" width="15.42578125" style="888" customWidth="1"/>
    <col min="10994" max="10994" width="16" style="888" customWidth="1"/>
    <col min="10995" max="10995" width="18.28515625" style="888" customWidth="1"/>
    <col min="10996" max="10996" width="17" style="888" customWidth="1"/>
    <col min="10997" max="10997" width="17.42578125" style="888" customWidth="1"/>
    <col min="10998" max="10998" width="16.85546875" style="888" customWidth="1"/>
    <col min="10999" max="10999" width="17.28515625" style="888" customWidth="1"/>
    <col min="11000" max="11000" width="17.140625" style="888" customWidth="1"/>
    <col min="11001" max="11001" width="17.42578125" style="888" customWidth="1"/>
    <col min="11002" max="11002" width="18.28515625" style="888" customWidth="1"/>
    <col min="11003" max="11003" width="17.42578125" style="888" customWidth="1"/>
    <col min="11004" max="11004" width="18.7109375" style="888" customWidth="1"/>
    <col min="11005" max="11005" width="16.42578125" style="888" customWidth="1"/>
    <col min="11006" max="11006" width="16.85546875" style="888" customWidth="1"/>
    <col min="11007" max="11007" width="16.5703125" style="888"/>
    <col min="11008" max="11008" width="62" style="888" customWidth="1"/>
    <col min="11009" max="11054" width="15.5703125" style="888" customWidth="1"/>
    <col min="11055" max="11055" width="9.140625" style="888" customWidth="1"/>
    <col min="11056" max="11056" width="15.5703125" style="888" customWidth="1"/>
    <col min="11057" max="11059" width="17.28515625" style="888" customWidth="1"/>
    <col min="11060" max="11096" width="9.140625" style="888" customWidth="1"/>
    <col min="11097" max="11097" width="45.7109375" style="888" customWidth="1"/>
    <col min="11098" max="11118" width="16.7109375" style="888" customWidth="1"/>
    <col min="11119" max="11119" width="16.85546875" style="888" customWidth="1"/>
    <col min="11120" max="11121" width="9.140625" style="888" customWidth="1"/>
    <col min="11122" max="11122" width="17.5703125" style="888" customWidth="1"/>
    <col min="11123" max="11123" width="16" style="888" customWidth="1"/>
    <col min="11124" max="11195" width="9.140625" style="888" customWidth="1"/>
    <col min="11196" max="11196" width="55.28515625" style="888" customWidth="1"/>
    <col min="11197" max="11224" width="15.5703125" style="888" customWidth="1"/>
    <col min="11225" max="11225" width="62" style="888" customWidth="1"/>
    <col min="11226" max="11246" width="15.5703125" style="888" customWidth="1"/>
    <col min="11247" max="11247" width="16.42578125" style="888" customWidth="1"/>
    <col min="11248" max="11248" width="15.28515625" style="888" customWidth="1"/>
    <col min="11249" max="11249" width="15.42578125" style="888" customWidth="1"/>
    <col min="11250" max="11250" width="16" style="888" customWidth="1"/>
    <col min="11251" max="11251" width="18.28515625" style="888" customWidth="1"/>
    <col min="11252" max="11252" width="17" style="888" customWidth="1"/>
    <col min="11253" max="11253" width="17.42578125" style="888" customWidth="1"/>
    <col min="11254" max="11254" width="16.85546875" style="888" customWidth="1"/>
    <col min="11255" max="11255" width="17.28515625" style="888" customWidth="1"/>
    <col min="11256" max="11256" width="17.140625" style="888" customWidth="1"/>
    <col min="11257" max="11257" width="17.42578125" style="888" customWidth="1"/>
    <col min="11258" max="11258" width="18.28515625" style="888" customWidth="1"/>
    <col min="11259" max="11259" width="17.42578125" style="888" customWidth="1"/>
    <col min="11260" max="11260" width="18.7109375" style="888" customWidth="1"/>
    <col min="11261" max="11261" width="16.42578125" style="888" customWidth="1"/>
    <col min="11262" max="11262" width="16.85546875" style="888" customWidth="1"/>
    <col min="11263" max="11263" width="16.5703125" style="888"/>
    <col min="11264" max="11264" width="62" style="888" customWidth="1"/>
    <col min="11265" max="11310" width="15.5703125" style="888" customWidth="1"/>
    <col min="11311" max="11311" width="9.140625" style="888" customWidth="1"/>
    <col min="11312" max="11312" width="15.5703125" style="888" customWidth="1"/>
    <col min="11313" max="11315" width="17.28515625" style="888" customWidth="1"/>
    <col min="11316" max="11352" width="9.140625" style="888" customWidth="1"/>
    <col min="11353" max="11353" width="45.7109375" style="888" customWidth="1"/>
    <col min="11354" max="11374" width="16.7109375" style="888" customWidth="1"/>
    <col min="11375" max="11375" width="16.85546875" style="888" customWidth="1"/>
    <col min="11376" max="11377" width="9.140625" style="888" customWidth="1"/>
    <col min="11378" max="11378" width="17.5703125" style="888" customWidth="1"/>
    <col min="11379" max="11379" width="16" style="888" customWidth="1"/>
    <col min="11380" max="11451" width="9.140625" style="888" customWidth="1"/>
    <col min="11452" max="11452" width="55.28515625" style="888" customWidth="1"/>
    <col min="11453" max="11480" width="15.5703125" style="888" customWidth="1"/>
    <col min="11481" max="11481" width="62" style="888" customWidth="1"/>
    <col min="11482" max="11502" width="15.5703125" style="888" customWidth="1"/>
    <col min="11503" max="11503" width="16.42578125" style="888" customWidth="1"/>
    <col min="11504" max="11504" width="15.28515625" style="888" customWidth="1"/>
    <col min="11505" max="11505" width="15.42578125" style="888" customWidth="1"/>
    <col min="11506" max="11506" width="16" style="888" customWidth="1"/>
    <col min="11507" max="11507" width="18.28515625" style="888" customWidth="1"/>
    <col min="11508" max="11508" width="17" style="888" customWidth="1"/>
    <col min="11509" max="11509" width="17.42578125" style="888" customWidth="1"/>
    <col min="11510" max="11510" width="16.85546875" style="888" customWidth="1"/>
    <col min="11511" max="11511" width="17.28515625" style="888" customWidth="1"/>
    <col min="11512" max="11512" width="17.140625" style="888" customWidth="1"/>
    <col min="11513" max="11513" width="17.42578125" style="888" customWidth="1"/>
    <col min="11514" max="11514" width="18.28515625" style="888" customWidth="1"/>
    <col min="11515" max="11515" width="17.42578125" style="888" customWidth="1"/>
    <col min="11516" max="11516" width="18.7109375" style="888" customWidth="1"/>
    <col min="11517" max="11517" width="16.42578125" style="888" customWidth="1"/>
    <col min="11518" max="11518" width="16.85546875" style="888" customWidth="1"/>
    <col min="11519" max="11519" width="16.5703125" style="888"/>
    <col min="11520" max="11520" width="62" style="888" customWidth="1"/>
    <col min="11521" max="11566" width="15.5703125" style="888" customWidth="1"/>
    <col min="11567" max="11567" width="9.140625" style="888" customWidth="1"/>
    <col min="11568" max="11568" width="15.5703125" style="888" customWidth="1"/>
    <col min="11569" max="11571" width="17.28515625" style="888" customWidth="1"/>
    <col min="11572" max="11608" width="9.140625" style="888" customWidth="1"/>
    <col min="11609" max="11609" width="45.7109375" style="888" customWidth="1"/>
    <col min="11610" max="11630" width="16.7109375" style="888" customWidth="1"/>
    <col min="11631" max="11631" width="16.85546875" style="888" customWidth="1"/>
    <col min="11632" max="11633" width="9.140625" style="888" customWidth="1"/>
    <col min="11634" max="11634" width="17.5703125" style="888" customWidth="1"/>
    <col min="11635" max="11635" width="16" style="888" customWidth="1"/>
    <col min="11636" max="11707" width="9.140625" style="888" customWidth="1"/>
    <col min="11708" max="11708" width="55.28515625" style="888" customWidth="1"/>
    <col min="11709" max="11736" width="15.5703125" style="888" customWidth="1"/>
    <col min="11737" max="11737" width="62" style="888" customWidth="1"/>
    <col min="11738" max="11758" width="15.5703125" style="888" customWidth="1"/>
    <col min="11759" max="11759" width="16.42578125" style="888" customWidth="1"/>
    <col min="11760" max="11760" width="15.28515625" style="888" customWidth="1"/>
    <col min="11761" max="11761" width="15.42578125" style="888" customWidth="1"/>
    <col min="11762" max="11762" width="16" style="888" customWidth="1"/>
    <col min="11763" max="11763" width="18.28515625" style="888" customWidth="1"/>
    <col min="11764" max="11764" width="17" style="888" customWidth="1"/>
    <col min="11765" max="11765" width="17.42578125" style="888" customWidth="1"/>
    <col min="11766" max="11766" width="16.85546875" style="888" customWidth="1"/>
    <col min="11767" max="11767" width="17.28515625" style="888" customWidth="1"/>
    <col min="11768" max="11768" width="17.140625" style="888" customWidth="1"/>
    <col min="11769" max="11769" width="17.42578125" style="888" customWidth="1"/>
    <col min="11770" max="11770" width="18.28515625" style="888" customWidth="1"/>
    <col min="11771" max="11771" width="17.42578125" style="888" customWidth="1"/>
    <col min="11772" max="11772" width="18.7109375" style="888" customWidth="1"/>
    <col min="11773" max="11773" width="16.42578125" style="888" customWidth="1"/>
    <col min="11774" max="11774" width="16.85546875" style="888" customWidth="1"/>
    <col min="11775" max="11775" width="16.5703125" style="888"/>
    <col min="11776" max="11776" width="62" style="888" customWidth="1"/>
    <col min="11777" max="11822" width="15.5703125" style="888" customWidth="1"/>
    <col min="11823" max="11823" width="9.140625" style="888" customWidth="1"/>
    <col min="11824" max="11824" width="15.5703125" style="888" customWidth="1"/>
    <col min="11825" max="11827" width="17.28515625" style="888" customWidth="1"/>
    <col min="11828" max="11864" width="9.140625" style="888" customWidth="1"/>
    <col min="11865" max="11865" width="45.7109375" style="888" customWidth="1"/>
    <col min="11866" max="11886" width="16.7109375" style="888" customWidth="1"/>
    <col min="11887" max="11887" width="16.85546875" style="888" customWidth="1"/>
    <col min="11888" max="11889" width="9.140625" style="888" customWidth="1"/>
    <col min="11890" max="11890" width="17.5703125" style="888" customWidth="1"/>
    <col min="11891" max="11891" width="16" style="888" customWidth="1"/>
    <col min="11892" max="11963" width="9.140625" style="888" customWidth="1"/>
    <col min="11964" max="11964" width="55.28515625" style="888" customWidth="1"/>
    <col min="11965" max="11992" width="15.5703125" style="888" customWidth="1"/>
    <col min="11993" max="11993" width="62" style="888" customWidth="1"/>
    <col min="11994" max="12014" width="15.5703125" style="888" customWidth="1"/>
    <col min="12015" max="12015" width="16.42578125" style="888" customWidth="1"/>
    <col min="12016" max="12016" width="15.28515625" style="888" customWidth="1"/>
    <col min="12017" max="12017" width="15.42578125" style="888" customWidth="1"/>
    <col min="12018" max="12018" width="16" style="888" customWidth="1"/>
    <col min="12019" max="12019" width="18.28515625" style="888" customWidth="1"/>
    <col min="12020" max="12020" width="17" style="888" customWidth="1"/>
    <col min="12021" max="12021" width="17.42578125" style="888" customWidth="1"/>
    <col min="12022" max="12022" width="16.85546875" style="888" customWidth="1"/>
    <col min="12023" max="12023" width="17.28515625" style="888" customWidth="1"/>
    <col min="12024" max="12024" width="17.140625" style="888" customWidth="1"/>
    <col min="12025" max="12025" width="17.42578125" style="888" customWidth="1"/>
    <col min="12026" max="12026" width="18.28515625" style="888" customWidth="1"/>
    <col min="12027" max="12027" width="17.42578125" style="888" customWidth="1"/>
    <col min="12028" max="12028" width="18.7109375" style="888" customWidth="1"/>
    <col min="12029" max="12029" width="16.42578125" style="888" customWidth="1"/>
    <col min="12030" max="12030" width="16.85546875" style="888" customWidth="1"/>
    <col min="12031" max="12031" width="16.5703125" style="888"/>
    <col min="12032" max="12032" width="62" style="888" customWidth="1"/>
    <col min="12033" max="12078" width="15.5703125" style="888" customWidth="1"/>
    <col min="12079" max="12079" width="9.140625" style="888" customWidth="1"/>
    <col min="12080" max="12080" width="15.5703125" style="888" customWidth="1"/>
    <col min="12081" max="12083" width="17.28515625" style="888" customWidth="1"/>
    <col min="12084" max="12120" width="9.140625" style="888" customWidth="1"/>
    <col min="12121" max="12121" width="45.7109375" style="888" customWidth="1"/>
    <col min="12122" max="12142" width="16.7109375" style="888" customWidth="1"/>
    <col min="12143" max="12143" width="16.85546875" style="888" customWidth="1"/>
    <col min="12144" max="12145" width="9.140625" style="888" customWidth="1"/>
    <col min="12146" max="12146" width="17.5703125" style="888" customWidth="1"/>
    <col min="12147" max="12147" width="16" style="888" customWidth="1"/>
    <col min="12148" max="12219" width="9.140625" style="888" customWidth="1"/>
    <col min="12220" max="12220" width="55.28515625" style="888" customWidth="1"/>
    <col min="12221" max="12248" width="15.5703125" style="888" customWidth="1"/>
    <col min="12249" max="12249" width="62" style="888" customWidth="1"/>
    <col min="12250" max="12270" width="15.5703125" style="888" customWidth="1"/>
    <col min="12271" max="12271" width="16.42578125" style="888" customWidth="1"/>
    <col min="12272" max="12272" width="15.28515625" style="888" customWidth="1"/>
    <col min="12273" max="12273" width="15.42578125" style="888" customWidth="1"/>
    <col min="12274" max="12274" width="16" style="888" customWidth="1"/>
    <col min="12275" max="12275" width="18.28515625" style="888" customWidth="1"/>
    <col min="12276" max="12276" width="17" style="888" customWidth="1"/>
    <col min="12277" max="12277" width="17.42578125" style="888" customWidth="1"/>
    <col min="12278" max="12278" width="16.85546875" style="888" customWidth="1"/>
    <col min="12279" max="12279" width="17.28515625" style="888" customWidth="1"/>
    <col min="12280" max="12280" width="17.140625" style="888" customWidth="1"/>
    <col min="12281" max="12281" width="17.42578125" style="888" customWidth="1"/>
    <col min="12282" max="12282" width="18.28515625" style="888" customWidth="1"/>
    <col min="12283" max="12283" width="17.42578125" style="888" customWidth="1"/>
    <col min="12284" max="12284" width="18.7109375" style="888" customWidth="1"/>
    <col min="12285" max="12285" width="16.42578125" style="888" customWidth="1"/>
    <col min="12286" max="12286" width="16.85546875" style="888" customWidth="1"/>
    <col min="12287" max="12287" width="16.5703125" style="888"/>
    <col min="12288" max="12288" width="62" style="888" customWidth="1"/>
    <col min="12289" max="12334" width="15.5703125" style="888" customWidth="1"/>
    <col min="12335" max="12335" width="9.140625" style="888" customWidth="1"/>
    <col min="12336" max="12336" width="15.5703125" style="888" customWidth="1"/>
    <col min="12337" max="12339" width="17.28515625" style="888" customWidth="1"/>
    <col min="12340" max="12376" width="9.140625" style="888" customWidth="1"/>
    <col min="12377" max="12377" width="45.7109375" style="888" customWidth="1"/>
    <col min="12378" max="12398" width="16.7109375" style="888" customWidth="1"/>
    <col min="12399" max="12399" width="16.85546875" style="888" customWidth="1"/>
    <col min="12400" max="12401" width="9.140625" style="888" customWidth="1"/>
    <col min="12402" max="12402" width="17.5703125" style="888" customWidth="1"/>
    <col min="12403" max="12403" width="16" style="888" customWidth="1"/>
    <col min="12404" max="12475" width="9.140625" style="888" customWidth="1"/>
    <col min="12476" max="12476" width="55.28515625" style="888" customWidth="1"/>
    <col min="12477" max="12504" width="15.5703125" style="888" customWidth="1"/>
    <col min="12505" max="12505" width="62" style="888" customWidth="1"/>
    <col min="12506" max="12526" width="15.5703125" style="888" customWidth="1"/>
    <col min="12527" max="12527" width="16.42578125" style="888" customWidth="1"/>
    <col min="12528" max="12528" width="15.28515625" style="888" customWidth="1"/>
    <col min="12529" max="12529" width="15.42578125" style="888" customWidth="1"/>
    <col min="12530" max="12530" width="16" style="888" customWidth="1"/>
    <col min="12531" max="12531" width="18.28515625" style="888" customWidth="1"/>
    <col min="12532" max="12532" width="17" style="888" customWidth="1"/>
    <col min="12533" max="12533" width="17.42578125" style="888" customWidth="1"/>
    <col min="12534" max="12534" width="16.85546875" style="888" customWidth="1"/>
    <col min="12535" max="12535" width="17.28515625" style="888" customWidth="1"/>
    <col min="12536" max="12536" width="17.140625" style="888" customWidth="1"/>
    <col min="12537" max="12537" width="17.42578125" style="888" customWidth="1"/>
    <col min="12538" max="12538" width="18.28515625" style="888" customWidth="1"/>
    <col min="12539" max="12539" width="17.42578125" style="888" customWidth="1"/>
    <col min="12540" max="12540" width="18.7109375" style="888" customWidth="1"/>
    <col min="12541" max="12541" width="16.42578125" style="888" customWidth="1"/>
    <col min="12542" max="12542" width="16.85546875" style="888" customWidth="1"/>
    <col min="12543" max="12543" width="16.5703125" style="888"/>
    <col min="12544" max="12544" width="62" style="888" customWidth="1"/>
    <col min="12545" max="12590" width="15.5703125" style="888" customWidth="1"/>
    <col min="12591" max="12591" width="9.140625" style="888" customWidth="1"/>
    <col min="12592" max="12592" width="15.5703125" style="888" customWidth="1"/>
    <col min="12593" max="12595" width="17.28515625" style="888" customWidth="1"/>
    <col min="12596" max="12632" width="9.140625" style="888" customWidth="1"/>
    <col min="12633" max="12633" width="45.7109375" style="888" customWidth="1"/>
    <col min="12634" max="12654" width="16.7109375" style="888" customWidth="1"/>
    <col min="12655" max="12655" width="16.85546875" style="888" customWidth="1"/>
    <col min="12656" max="12657" width="9.140625" style="888" customWidth="1"/>
    <col min="12658" max="12658" width="17.5703125" style="888" customWidth="1"/>
    <col min="12659" max="12659" width="16" style="888" customWidth="1"/>
    <col min="12660" max="12731" width="9.140625" style="888" customWidth="1"/>
    <col min="12732" max="12732" width="55.28515625" style="888" customWidth="1"/>
    <col min="12733" max="12760" width="15.5703125" style="888" customWidth="1"/>
    <col min="12761" max="12761" width="62" style="888" customWidth="1"/>
    <col min="12762" max="12782" width="15.5703125" style="888" customWidth="1"/>
    <col min="12783" max="12783" width="16.42578125" style="888" customWidth="1"/>
    <col min="12784" max="12784" width="15.28515625" style="888" customWidth="1"/>
    <col min="12785" max="12785" width="15.42578125" style="888" customWidth="1"/>
    <col min="12786" max="12786" width="16" style="888" customWidth="1"/>
    <col min="12787" max="12787" width="18.28515625" style="888" customWidth="1"/>
    <col min="12788" max="12788" width="17" style="888" customWidth="1"/>
    <col min="12789" max="12789" width="17.42578125" style="888" customWidth="1"/>
    <col min="12790" max="12790" width="16.85546875" style="888" customWidth="1"/>
    <col min="12791" max="12791" width="17.28515625" style="888" customWidth="1"/>
    <col min="12792" max="12792" width="17.140625" style="888" customWidth="1"/>
    <col min="12793" max="12793" width="17.42578125" style="888" customWidth="1"/>
    <col min="12794" max="12794" width="18.28515625" style="888" customWidth="1"/>
    <col min="12795" max="12795" width="17.42578125" style="888" customWidth="1"/>
    <col min="12796" max="12796" width="18.7109375" style="888" customWidth="1"/>
    <col min="12797" max="12797" width="16.42578125" style="888" customWidth="1"/>
    <col min="12798" max="12798" width="16.85546875" style="888" customWidth="1"/>
    <col min="12799" max="12799" width="16.5703125" style="888"/>
    <col min="12800" max="12800" width="62" style="888" customWidth="1"/>
    <col min="12801" max="12846" width="15.5703125" style="888" customWidth="1"/>
    <col min="12847" max="12847" width="9.140625" style="888" customWidth="1"/>
    <col min="12848" max="12848" width="15.5703125" style="888" customWidth="1"/>
    <col min="12849" max="12851" width="17.28515625" style="888" customWidth="1"/>
    <col min="12852" max="12888" width="9.140625" style="888" customWidth="1"/>
    <col min="12889" max="12889" width="45.7109375" style="888" customWidth="1"/>
    <col min="12890" max="12910" width="16.7109375" style="888" customWidth="1"/>
    <col min="12911" max="12911" width="16.85546875" style="888" customWidth="1"/>
    <col min="12912" max="12913" width="9.140625" style="888" customWidth="1"/>
    <col min="12914" max="12914" width="17.5703125" style="888" customWidth="1"/>
    <col min="12915" max="12915" width="16" style="888" customWidth="1"/>
    <col min="12916" max="12987" width="9.140625" style="888" customWidth="1"/>
    <col min="12988" max="12988" width="55.28515625" style="888" customWidth="1"/>
    <col min="12989" max="13016" width="15.5703125" style="888" customWidth="1"/>
    <col min="13017" max="13017" width="62" style="888" customWidth="1"/>
    <col min="13018" max="13038" width="15.5703125" style="888" customWidth="1"/>
    <col min="13039" max="13039" width="16.42578125" style="888" customWidth="1"/>
    <col min="13040" max="13040" width="15.28515625" style="888" customWidth="1"/>
    <col min="13041" max="13041" width="15.42578125" style="888" customWidth="1"/>
    <col min="13042" max="13042" width="16" style="888" customWidth="1"/>
    <col min="13043" max="13043" width="18.28515625" style="888" customWidth="1"/>
    <col min="13044" max="13044" width="17" style="888" customWidth="1"/>
    <col min="13045" max="13045" width="17.42578125" style="888" customWidth="1"/>
    <col min="13046" max="13046" width="16.85546875" style="888" customWidth="1"/>
    <col min="13047" max="13047" width="17.28515625" style="888" customWidth="1"/>
    <col min="13048" max="13048" width="17.140625" style="888" customWidth="1"/>
    <col min="13049" max="13049" width="17.42578125" style="888" customWidth="1"/>
    <col min="13050" max="13050" width="18.28515625" style="888" customWidth="1"/>
    <col min="13051" max="13051" width="17.42578125" style="888" customWidth="1"/>
    <col min="13052" max="13052" width="18.7109375" style="888" customWidth="1"/>
    <col min="13053" max="13053" width="16.42578125" style="888" customWidth="1"/>
    <col min="13054" max="13054" width="16.85546875" style="888" customWidth="1"/>
    <col min="13055" max="13055" width="16.5703125" style="888"/>
    <col min="13056" max="13056" width="62" style="888" customWidth="1"/>
    <col min="13057" max="13102" width="15.5703125" style="888" customWidth="1"/>
    <col min="13103" max="13103" width="9.140625" style="888" customWidth="1"/>
    <col min="13104" max="13104" width="15.5703125" style="888" customWidth="1"/>
    <col min="13105" max="13107" width="17.28515625" style="888" customWidth="1"/>
    <col min="13108" max="13144" width="9.140625" style="888" customWidth="1"/>
    <col min="13145" max="13145" width="45.7109375" style="888" customWidth="1"/>
    <col min="13146" max="13166" width="16.7109375" style="888" customWidth="1"/>
    <col min="13167" max="13167" width="16.85546875" style="888" customWidth="1"/>
    <col min="13168" max="13169" width="9.140625" style="888" customWidth="1"/>
    <col min="13170" max="13170" width="17.5703125" style="888" customWidth="1"/>
    <col min="13171" max="13171" width="16" style="888" customWidth="1"/>
    <col min="13172" max="13243" width="9.140625" style="888" customWidth="1"/>
    <col min="13244" max="13244" width="55.28515625" style="888" customWidth="1"/>
    <col min="13245" max="13272" width="15.5703125" style="888" customWidth="1"/>
    <col min="13273" max="13273" width="62" style="888" customWidth="1"/>
    <col min="13274" max="13294" width="15.5703125" style="888" customWidth="1"/>
    <col min="13295" max="13295" width="16.42578125" style="888" customWidth="1"/>
    <col min="13296" max="13296" width="15.28515625" style="888" customWidth="1"/>
    <col min="13297" max="13297" width="15.42578125" style="888" customWidth="1"/>
    <col min="13298" max="13298" width="16" style="888" customWidth="1"/>
    <col min="13299" max="13299" width="18.28515625" style="888" customWidth="1"/>
    <col min="13300" max="13300" width="17" style="888" customWidth="1"/>
    <col min="13301" max="13301" width="17.42578125" style="888" customWidth="1"/>
    <col min="13302" max="13302" width="16.85546875" style="888" customWidth="1"/>
    <col min="13303" max="13303" width="17.28515625" style="888" customWidth="1"/>
    <col min="13304" max="13304" width="17.140625" style="888" customWidth="1"/>
    <col min="13305" max="13305" width="17.42578125" style="888" customWidth="1"/>
    <col min="13306" max="13306" width="18.28515625" style="888" customWidth="1"/>
    <col min="13307" max="13307" width="17.42578125" style="888" customWidth="1"/>
    <col min="13308" max="13308" width="18.7109375" style="888" customWidth="1"/>
    <col min="13309" max="13309" width="16.42578125" style="888" customWidth="1"/>
    <col min="13310" max="13310" width="16.85546875" style="888" customWidth="1"/>
    <col min="13311" max="13311" width="16.5703125" style="888"/>
    <col min="13312" max="13312" width="62" style="888" customWidth="1"/>
    <col min="13313" max="13358" width="15.5703125" style="888" customWidth="1"/>
    <col min="13359" max="13359" width="9.140625" style="888" customWidth="1"/>
    <col min="13360" max="13360" width="15.5703125" style="888" customWidth="1"/>
    <col min="13361" max="13363" width="17.28515625" style="888" customWidth="1"/>
    <col min="13364" max="13400" width="9.140625" style="888" customWidth="1"/>
    <col min="13401" max="13401" width="45.7109375" style="888" customWidth="1"/>
    <col min="13402" max="13422" width="16.7109375" style="888" customWidth="1"/>
    <col min="13423" max="13423" width="16.85546875" style="888" customWidth="1"/>
    <col min="13424" max="13425" width="9.140625" style="888" customWidth="1"/>
    <col min="13426" max="13426" width="17.5703125" style="888" customWidth="1"/>
    <col min="13427" max="13427" width="16" style="888" customWidth="1"/>
    <col min="13428" max="13499" width="9.140625" style="888" customWidth="1"/>
    <col min="13500" max="13500" width="55.28515625" style="888" customWidth="1"/>
    <col min="13501" max="13528" width="15.5703125" style="888" customWidth="1"/>
    <col min="13529" max="13529" width="62" style="888" customWidth="1"/>
    <col min="13530" max="13550" width="15.5703125" style="888" customWidth="1"/>
    <col min="13551" max="13551" width="16.42578125" style="888" customWidth="1"/>
    <col min="13552" max="13552" width="15.28515625" style="888" customWidth="1"/>
    <col min="13553" max="13553" width="15.42578125" style="888" customWidth="1"/>
    <col min="13554" max="13554" width="16" style="888" customWidth="1"/>
    <col min="13555" max="13555" width="18.28515625" style="888" customWidth="1"/>
    <col min="13556" max="13556" width="17" style="888" customWidth="1"/>
    <col min="13557" max="13557" width="17.42578125" style="888" customWidth="1"/>
    <col min="13558" max="13558" width="16.85546875" style="888" customWidth="1"/>
    <col min="13559" max="13559" width="17.28515625" style="888" customWidth="1"/>
    <col min="13560" max="13560" width="17.140625" style="888" customWidth="1"/>
    <col min="13561" max="13561" width="17.42578125" style="888" customWidth="1"/>
    <col min="13562" max="13562" width="18.28515625" style="888" customWidth="1"/>
    <col min="13563" max="13563" width="17.42578125" style="888" customWidth="1"/>
    <col min="13564" max="13564" width="18.7109375" style="888" customWidth="1"/>
    <col min="13565" max="13565" width="16.42578125" style="888" customWidth="1"/>
    <col min="13566" max="13566" width="16.85546875" style="888" customWidth="1"/>
    <col min="13567" max="13567" width="16.5703125" style="888"/>
    <col min="13568" max="13568" width="62" style="888" customWidth="1"/>
    <col min="13569" max="13614" width="15.5703125" style="888" customWidth="1"/>
    <col min="13615" max="13615" width="9.140625" style="888" customWidth="1"/>
    <col min="13616" max="13616" width="15.5703125" style="888" customWidth="1"/>
    <col min="13617" max="13619" width="17.28515625" style="888" customWidth="1"/>
    <col min="13620" max="13656" width="9.140625" style="888" customWidth="1"/>
    <col min="13657" max="13657" width="45.7109375" style="888" customWidth="1"/>
    <col min="13658" max="13678" width="16.7109375" style="888" customWidth="1"/>
    <col min="13679" max="13679" width="16.85546875" style="888" customWidth="1"/>
    <col min="13680" max="13681" width="9.140625" style="888" customWidth="1"/>
    <col min="13682" max="13682" width="17.5703125" style="888" customWidth="1"/>
    <col min="13683" max="13683" width="16" style="888" customWidth="1"/>
    <col min="13684" max="13755" width="9.140625" style="888" customWidth="1"/>
    <col min="13756" max="13756" width="55.28515625" style="888" customWidth="1"/>
    <col min="13757" max="13784" width="15.5703125" style="888" customWidth="1"/>
    <col min="13785" max="13785" width="62" style="888" customWidth="1"/>
    <col min="13786" max="13806" width="15.5703125" style="888" customWidth="1"/>
    <col min="13807" max="13807" width="16.42578125" style="888" customWidth="1"/>
    <col min="13808" max="13808" width="15.28515625" style="888" customWidth="1"/>
    <col min="13809" max="13809" width="15.42578125" style="888" customWidth="1"/>
    <col min="13810" max="13810" width="16" style="888" customWidth="1"/>
    <col min="13811" max="13811" width="18.28515625" style="888" customWidth="1"/>
    <col min="13812" max="13812" width="17" style="888" customWidth="1"/>
    <col min="13813" max="13813" width="17.42578125" style="888" customWidth="1"/>
    <col min="13814" max="13814" width="16.85546875" style="888" customWidth="1"/>
    <col min="13815" max="13815" width="17.28515625" style="888" customWidth="1"/>
    <col min="13816" max="13816" width="17.140625" style="888" customWidth="1"/>
    <col min="13817" max="13817" width="17.42578125" style="888" customWidth="1"/>
    <col min="13818" max="13818" width="18.28515625" style="888" customWidth="1"/>
    <col min="13819" max="13819" width="17.42578125" style="888" customWidth="1"/>
    <col min="13820" max="13820" width="18.7109375" style="888" customWidth="1"/>
    <col min="13821" max="13821" width="16.42578125" style="888" customWidth="1"/>
    <col min="13822" max="13822" width="16.85546875" style="888" customWidth="1"/>
    <col min="13823" max="13823" width="16.5703125" style="888"/>
    <col min="13824" max="13824" width="62" style="888" customWidth="1"/>
    <col min="13825" max="13870" width="15.5703125" style="888" customWidth="1"/>
    <col min="13871" max="13871" width="9.140625" style="888" customWidth="1"/>
    <col min="13872" max="13872" width="15.5703125" style="888" customWidth="1"/>
    <col min="13873" max="13875" width="17.28515625" style="888" customWidth="1"/>
    <col min="13876" max="13912" width="9.140625" style="888" customWidth="1"/>
    <col min="13913" max="13913" width="45.7109375" style="888" customWidth="1"/>
    <col min="13914" max="13934" width="16.7109375" style="888" customWidth="1"/>
    <col min="13935" max="13935" width="16.85546875" style="888" customWidth="1"/>
    <col min="13936" max="13937" width="9.140625" style="888" customWidth="1"/>
    <col min="13938" max="13938" width="17.5703125" style="888" customWidth="1"/>
    <col min="13939" max="13939" width="16" style="888" customWidth="1"/>
    <col min="13940" max="14011" width="9.140625" style="888" customWidth="1"/>
    <col min="14012" max="14012" width="55.28515625" style="888" customWidth="1"/>
    <col min="14013" max="14040" width="15.5703125" style="888" customWidth="1"/>
    <col min="14041" max="14041" width="62" style="888" customWidth="1"/>
    <col min="14042" max="14062" width="15.5703125" style="888" customWidth="1"/>
    <col min="14063" max="14063" width="16.42578125" style="888" customWidth="1"/>
    <col min="14064" max="14064" width="15.28515625" style="888" customWidth="1"/>
    <col min="14065" max="14065" width="15.42578125" style="888" customWidth="1"/>
    <col min="14066" max="14066" width="16" style="888" customWidth="1"/>
    <col min="14067" max="14067" width="18.28515625" style="888" customWidth="1"/>
    <col min="14068" max="14068" width="17" style="888" customWidth="1"/>
    <col min="14069" max="14069" width="17.42578125" style="888" customWidth="1"/>
    <col min="14070" max="14070" width="16.85546875" style="888" customWidth="1"/>
    <col min="14071" max="14071" width="17.28515625" style="888" customWidth="1"/>
    <col min="14072" max="14072" width="17.140625" style="888" customWidth="1"/>
    <col min="14073" max="14073" width="17.42578125" style="888" customWidth="1"/>
    <col min="14074" max="14074" width="18.28515625" style="888" customWidth="1"/>
    <col min="14075" max="14075" width="17.42578125" style="888" customWidth="1"/>
    <col min="14076" max="14076" width="18.7109375" style="888" customWidth="1"/>
    <col min="14077" max="14077" width="16.42578125" style="888" customWidth="1"/>
    <col min="14078" max="14078" width="16.85546875" style="888" customWidth="1"/>
    <col min="14079" max="14079" width="16.5703125" style="888"/>
    <col min="14080" max="14080" width="62" style="888" customWidth="1"/>
    <col min="14081" max="14126" width="15.5703125" style="888" customWidth="1"/>
    <col min="14127" max="14127" width="9.140625" style="888" customWidth="1"/>
    <col min="14128" max="14128" width="15.5703125" style="888" customWidth="1"/>
    <col min="14129" max="14131" width="17.28515625" style="888" customWidth="1"/>
    <col min="14132" max="14168" width="9.140625" style="888" customWidth="1"/>
    <col min="14169" max="14169" width="45.7109375" style="888" customWidth="1"/>
    <col min="14170" max="14190" width="16.7109375" style="888" customWidth="1"/>
    <col min="14191" max="14191" width="16.85546875" style="888" customWidth="1"/>
    <col min="14192" max="14193" width="9.140625" style="888" customWidth="1"/>
    <col min="14194" max="14194" width="17.5703125" style="888" customWidth="1"/>
    <col min="14195" max="14195" width="16" style="888" customWidth="1"/>
    <col min="14196" max="14267" width="9.140625" style="888" customWidth="1"/>
    <col min="14268" max="14268" width="55.28515625" style="888" customWidth="1"/>
    <col min="14269" max="14296" width="15.5703125" style="888" customWidth="1"/>
    <col min="14297" max="14297" width="62" style="888" customWidth="1"/>
    <col min="14298" max="14318" width="15.5703125" style="888" customWidth="1"/>
    <col min="14319" max="14319" width="16.42578125" style="888" customWidth="1"/>
    <col min="14320" max="14320" width="15.28515625" style="888" customWidth="1"/>
    <col min="14321" max="14321" width="15.42578125" style="888" customWidth="1"/>
    <col min="14322" max="14322" width="16" style="888" customWidth="1"/>
    <col min="14323" max="14323" width="18.28515625" style="888" customWidth="1"/>
    <col min="14324" max="14324" width="17" style="888" customWidth="1"/>
    <col min="14325" max="14325" width="17.42578125" style="888" customWidth="1"/>
    <col min="14326" max="14326" width="16.85546875" style="888" customWidth="1"/>
    <col min="14327" max="14327" width="17.28515625" style="888" customWidth="1"/>
    <col min="14328" max="14328" width="17.140625" style="888" customWidth="1"/>
    <col min="14329" max="14329" width="17.42578125" style="888" customWidth="1"/>
    <col min="14330" max="14330" width="18.28515625" style="888" customWidth="1"/>
    <col min="14331" max="14331" width="17.42578125" style="888" customWidth="1"/>
    <col min="14332" max="14332" width="18.7109375" style="888" customWidth="1"/>
    <col min="14333" max="14333" width="16.42578125" style="888" customWidth="1"/>
    <col min="14334" max="14334" width="16.85546875" style="888" customWidth="1"/>
    <col min="14335" max="14335" width="16.5703125" style="888"/>
    <col min="14336" max="14336" width="62" style="888" customWidth="1"/>
    <col min="14337" max="14382" width="15.5703125" style="888" customWidth="1"/>
    <col min="14383" max="14383" width="9.140625" style="888" customWidth="1"/>
    <col min="14384" max="14384" width="15.5703125" style="888" customWidth="1"/>
    <col min="14385" max="14387" width="17.28515625" style="888" customWidth="1"/>
    <col min="14388" max="14424" width="9.140625" style="888" customWidth="1"/>
    <col min="14425" max="14425" width="45.7109375" style="888" customWidth="1"/>
    <col min="14426" max="14446" width="16.7109375" style="888" customWidth="1"/>
    <col min="14447" max="14447" width="16.85546875" style="888" customWidth="1"/>
    <col min="14448" max="14449" width="9.140625" style="888" customWidth="1"/>
    <col min="14450" max="14450" width="17.5703125" style="888" customWidth="1"/>
    <col min="14451" max="14451" width="16" style="888" customWidth="1"/>
    <col min="14452" max="14523" width="9.140625" style="888" customWidth="1"/>
    <col min="14524" max="14524" width="55.28515625" style="888" customWidth="1"/>
    <col min="14525" max="14552" width="15.5703125" style="888" customWidth="1"/>
    <col min="14553" max="14553" width="62" style="888" customWidth="1"/>
    <col min="14554" max="14574" width="15.5703125" style="888" customWidth="1"/>
    <col min="14575" max="14575" width="16.42578125" style="888" customWidth="1"/>
    <col min="14576" max="14576" width="15.28515625" style="888" customWidth="1"/>
    <col min="14577" max="14577" width="15.42578125" style="888" customWidth="1"/>
    <col min="14578" max="14578" width="16" style="888" customWidth="1"/>
    <col min="14579" max="14579" width="18.28515625" style="888" customWidth="1"/>
    <col min="14580" max="14580" width="17" style="888" customWidth="1"/>
    <col min="14581" max="14581" width="17.42578125" style="888" customWidth="1"/>
    <col min="14582" max="14582" width="16.85546875" style="888" customWidth="1"/>
    <col min="14583" max="14583" width="17.28515625" style="888" customWidth="1"/>
    <col min="14584" max="14584" width="17.140625" style="888" customWidth="1"/>
    <col min="14585" max="14585" width="17.42578125" style="888" customWidth="1"/>
    <col min="14586" max="14586" width="18.28515625" style="888" customWidth="1"/>
    <col min="14587" max="14587" width="17.42578125" style="888" customWidth="1"/>
    <col min="14588" max="14588" width="18.7109375" style="888" customWidth="1"/>
    <col min="14589" max="14589" width="16.42578125" style="888" customWidth="1"/>
    <col min="14590" max="14590" width="16.85546875" style="888" customWidth="1"/>
    <col min="14591" max="14591" width="16.5703125" style="888"/>
    <col min="14592" max="14592" width="62" style="888" customWidth="1"/>
    <col min="14593" max="14638" width="15.5703125" style="888" customWidth="1"/>
    <col min="14639" max="14639" width="9.140625" style="888" customWidth="1"/>
    <col min="14640" max="14640" width="15.5703125" style="888" customWidth="1"/>
    <col min="14641" max="14643" width="17.28515625" style="888" customWidth="1"/>
    <col min="14644" max="14680" width="9.140625" style="888" customWidth="1"/>
    <col min="14681" max="14681" width="45.7109375" style="888" customWidth="1"/>
    <col min="14682" max="14702" width="16.7109375" style="888" customWidth="1"/>
    <col min="14703" max="14703" width="16.85546875" style="888" customWidth="1"/>
    <col min="14704" max="14705" width="9.140625" style="888" customWidth="1"/>
    <col min="14706" max="14706" width="17.5703125" style="888" customWidth="1"/>
    <col min="14707" max="14707" width="16" style="888" customWidth="1"/>
    <col min="14708" max="14779" width="9.140625" style="888" customWidth="1"/>
    <col min="14780" max="14780" width="55.28515625" style="888" customWidth="1"/>
    <col min="14781" max="14808" width="15.5703125" style="888" customWidth="1"/>
    <col min="14809" max="14809" width="62" style="888" customWidth="1"/>
    <col min="14810" max="14830" width="15.5703125" style="888" customWidth="1"/>
    <col min="14831" max="14831" width="16.42578125" style="888" customWidth="1"/>
    <col min="14832" max="14832" width="15.28515625" style="888" customWidth="1"/>
    <col min="14833" max="14833" width="15.42578125" style="888" customWidth="1"/>
    <col min="14834" max="14834" width="16" style="888" customWidth="1"/>
    <col min="14835" max="14835" width="18.28515625" style="888" customWidth="1"/>
    <col min="14836" max="14836" width="17" style="888" customWidth="1"/>
    <col min="14837" max="14837" width="17.42578125" style="888" customWidth="1"/>
    <col min="14838" max="14838" width="16.85546875" style="888" customWidth="1"/>
    <col min="14839" max="14839" width="17.28515625" style="888" customWidth="1"/>
    <col min="14840" max="14840" width="17.140625" style="888" customWidth="1"/>
    <col min="14841" max="14841" width="17.42578125" style="888" customWidth="1"/>
    <col min="14842" max="14842" width="18.28515625" style="888" customWidth="1"/>
    <col min="14843" max="14843" width="17.42578125" style="888" customWidth="1"/>
    <col min="14844" max="14844" width="18.7109375" style="888" customWidth="1"/>
    <col min="14845" max="14845" width="16.42578125" style="888" customWidth="1"/>
    <col min="14846" max="14846" width="16.85546875" style="888" customWidth="1"/>
    <col min="14847" max="14847" width="16.5703125" style="888"/>
    <col min="14848" max="14848" width="62" style="888" customWidth="1"/>
    <col min="14849" max="14894" width="15.5703125" style="888" customWidth="1"/>
    <col min="14895" max="14895" width="9.140625" style="888" customWidth="1"/>
    <col min="14896" max="14896" width="15.5703125" style="888" customWidth="1"/>
    <col min="14897" max="14899" width="17.28515625" style="888" customWidth="1"/>
    <col min="14900" max="14936" width="9.140625" style="888" customWidth="1"/>
    <col min="14937" max="14937" width="45.7109375" style="888" customWidth="1"/>
    <col min="14938" max="14958" width="16.7109375" style="888" customWidth="1"/>
    <col min="14959" max="14959" width="16.85546875" style="888" customWidth="1"/>
    <col min="14960" max="14961" width="9.140625" style="888" customWidth="1"/>
    <col min="14962" max="14962" width="17.5703125" style="888" customWidth="1"/>
    <col min="14963" max="14963" width="16" style="888" customWidth="1"/>
    <col min="14964" max="15035" width="9.140625" style="888" customWidth="1"/>
    <col min="15036" max="15036" width="55.28515625" style="888" customWidth="1"/>
    <col min="15037" max="15064" width="15.5703125" style="888" customWidth="1"/>
    <col min="15065" max="15065" width="62" style="888" customWidth="1"/>
    <col min="15066" max="15086" width="15.5703125" style="888" customWidth="1"/>
    <col min="15087" max="15087" width="16.42578125" style="888" customWidth="1"/>
    <col min="15088" max="15088" width="15.28515625" style="888" customWidth="1"/>
    <col min="15089" max="15089" width="15.42578125" style="888" customWidth="1"/>
    <col min="15090" max="15090" width="16" style="888" customWidth="1"/>
    <col min="15091" max="15091" width="18.28515625" style="888" customWidth="1"/>
    <col min="15092" max="15092" width="17" style="888" customWidth="1"/>
    <col min="15093" max="15093" width="17.42578125" style="888" customWidth="1"/>
    <col min="15094" max="15094" width="16.85546875" style="888" customWidth="1"/>
    <col min="15095" max="15095" width="17.28515625" style="888" customWidth="1"/>
    <col min="15096" max="15096" width="17.140625" style="888" customWidth="1"/>
    <col min="15097" max="15097" width="17.42578125" style="888" customWidth="1"/>
    <col min="15098" max="15098" width="18.28515625" style="888" customWidth="1"/>
    <col min="15099" max="15099" width="17.42578125" style="888" customWidth="1"/>
    <col min="15100" max="15100" width="18.7109375" style="888" customWidth="1"/>
    <col min="15101" max="15101" width="16.42578125" style="888" customWidth="1"/>
    <col min="15102" max="15102" width="16.85546875" style="888" customWidth="1"/>
    <col min="15103" max="15103" width="16.5703125" style="888"/>
    <col min="15104" max="15104" width="62" style="888" customWidth="1"/>
    <col min="15105" max="15150" width="15.5703125" style="888" customWidth="1"/>
    <col min="15151" max="15151" width="9.140625" style="888" customWidth="1"/>
    <col min="15152" max="15152" width="15.5703125" style="888" customWidth="1"/>
    <col min="15153" max="15155" width="17.28515625" style="888" customWidth="1"/>
    <col min="15156" max="15192" width="9.140625" style="888" customWidth="1"/>
    <col min="15193" max="15193" width="45.7109375" style="888" customWidth="1"/>
    <col min="15194" max="15214" width="16.7109375" style="888" customWidth="1"/>
    <col min="15215" max="15215" width="16.85546875" style="888" customWidth="1"/>
    <col min="15216" max="15217" width="9.140625" style="888" customWidth="1"/>
    <col min="15218" max="15218" width="17.5703125" style="888" customWidth="1"/>
    <col min="15219" max="15219" width="16" style="888" customWidth="1"/>
    <col min="15220" max="15291" width="9.140625" style="888" customWidth="1"/>
    <col min="15292" max="15292" width="55.28515625" style="888" customWidth="1"/>
    <col min="15293" max="15320" width="15.5703125" style="888" customWidth="1"/>
    <col min="15321" max="15321" width="62" style="888" customWidth="1"/>
    <col min="15322" max="15342" width="15.5703125" style="888" customWidth="1"/>
    <col min="15343" max="15343" width="16.42578125" style="888" customWidth="1"/>
    <col min="15344" max="15344" width="15.28515625" style="888" customWidth="1"/>
    <col min="15345" max="15345" width="15.42578125" style="888" customWidth="1"/>
    <col min="15346" max="15346" width="16" style="888" customWidth="1"/>
    <col min="15347" max="15347" width="18.28515625" style="888" customWidth="1"/>
    <col min="15348" max="15348" width="17" style="888" customWidth="1"/>
    <col min="15349" max="15349" width="17.42578125" style="888" customWidth="1"/>
    <col min="15350" max="15350" width="16.85546875" style="888" customWidth="1"/>
    <col min="15351" max="15351" width="17.28515625" style="888" customWidth="1"/>
    <col min="15352" max="15352" width="17.140625" style="888" customWidth="1"/>
    <col min="15353" max="15353" width="17.42578125" style="888" customWidth="1"/>
    <col min="15354" max="15354" width="18.28515625" style="888" customWidth="1"/>
    <col min="15355" max="15355" width="17.42578125" style="888" customWidth="1"/>
    <col min="15356" max="15356" width="18.7109375" style="888" customWidth="1"/>
    <col min="15357" max="15357" width="16.42578125" style="888" customWidth="1"/>
    <col min="15358" max="15358" width="16.85546875" style="888" customWidth="1"/>
    <col min="15359" max="15359" width="16.5703125" style="888"/>
    <col min="15360" max="15360" width="62" style="888" customWidth="1"/>
    <col min="15361" max="15406" width="15.5703125" style="888" customWidth="1"/>
    <col min="15407" max="15407" width="9.140625" style="888" customWidth="1"/>
    <col min="15408" max="15408" width="15.5703125" style="888" customWidth="1"/>
    <col min="15409" max="15411" width="17.28515625" style="888" customWidth="1"/>
    <col min="15412" max="15448" width="9.140625" style="888" customWidth="1"/>
    <col min="15449" max="15449" width="45.7109375" style="888" customWidth="1"/>
    <col min="15450" max="15470" width="16.7109375" style="888" customWidth="1"/>
    <col min="15471" max="15471" width="16.85546875" style="888" customWidth="1"/>
    <col min="15472" max="15473" width="9.140625" style="888" customWidth="1"/>
    <col min="15474" max="15474" width="17.5703125" style="888" customWidth="1"/>
    <col min="15475" max="15475" width="16" style="888" customWidth="1"/>
    <col min="15476" max="15547" width="9.140625" style="888" customWidth="1"/>
    <col min="15548" max="15548" width="55.28515625" style="888" customWidth="1"/>
    <col min="15549" max="15576" width="15.5703125" style="888" customWidth="1"/>
    <col min="15577" max="15577" width="62" style="888" customWidth="1"/>
    <col min="15578" max="15598" width="15.5703125" style="888" customWidth="1"/>
    <col min="15599" max="15599" width="16.42578125" style="888" customWidth="1"/>
    <col min="15600" max="15600" width="15.28515625" style="888" customWidth="1"/>
    <col min="15601" max="15601" width="15.42578125" style="888" customWidth="1"/>
    <col min="15602" max="15602" width="16" style="888" customWidth="1"/>
    <col min="15603" max="15603" width="18.28515625" style="888" customWidth="1"/>
    <col min="15604" max="15604" width="17" style="888" customWidth="1"/>
    <col min="15605" max="15605" width="17.42578125" style="888" customWidth="1"/>
    <col min="15606" max="15606" width="16.85546875" style="888" customWidth="1"/>
    <col min="15607" max="15607" width="17.28515625" style="888" customWidth="1"/>
    <col min="15608" max="15608" width="17.140625" style="888" customWidth="1"/>
    <col min="15609" max="15609" width="17.42578125" style="888" customWidth="1"/>
    <col min="15610" max="15610" width="18.28515625" style="888" customWidth="1"/>
    <col min="15611" max="15611" width="17.42578125" style="888" customWidth="1"/>
    <col min="15612" max="15612" width="18.7109375" style="888" customWidth="1"/>
    <col min="15613" max="15613" width="16.42578125" style="888" customWidth="1"/>
    <col min="15614" max="15614" width="16.85546875" style="888" customWidth="1"/>
    <col min="15615" max="15615" width="16.5703125" style="888"/>
    <col min="15616" max="15616" width="62" style="888" customWidth="1"/>
    <col min="15617" max="15662" width="15.5703125" style="888" customWidth="1"/>
    <col min="15663" max="15663" width="9.140625" style="888" customWidth="1"/>
    <col min="15664" max="15664" width="15.5703125" style="888" customWidth="1"/>
    <col min="15665" max="15667" width="17.28515625" style="888" customWidth="1"/>
    <col min="15668" max="15704" width="9.140625" style="888" customWidth="1"/>
    <col min="15705" max="15705" width="45.7109375" style="888" customWidth="1"/>
    <col min="15706" max="15726" width="16.7109375" style="888" customWidth="1"/>
    <col min="15727" max="15727" width="16.85546875" style="888" customWidth="1"/>
    <col min="15728" max="15729" width="9.140625" style="888" customWidth="1"/>
    <col min="15730" max="15730" width="17.5703125" style="888" customWidth="1"/>
    <col min="15731" max="15731" width="16" style="888" customWidth="1"/>
    <col min="15732" max="15803" width="9.140625" style="888" customWidth="1"/>
    <col min="15804" max="15804" width="55.28515625" style="888" customWidth="1"/>
    <col min="15805" max="15832" width="15.5703125" style="888" customWidth="1"/>
    <col min="15833" max="15833" width="62" style="888" customWidth="1"/>
    <col min="15834" max="15854" width="15.5703125" style="888" customWidth="1"/>
    <col min="15855" max="15855" width="16.42578125" style="888" customWidth="1"/>
    <col min="15856" max="15856" width="15.28515625" style="888" customWidth="1"/>
    <col min="15857" max="15857" width="15.42578125" style="888" customWidth="1"/>
    <col min="15858" max="15858" width="16" style="888" customWidth="1"/>
    <col min="15859" max="15859" width="18.28515625" style="888" customWidth="1"/>
    <col min="15860" max="15860" width="17" style="888" customWidth="1"/>
    <col min="15861" max="15861" width="17.42578125" style="888" customWidth="1"/>
    <col min="15862" max="15862" width="16.85546875" style="888" customWidth="1"/>
    <col min="15863" max="15863" width="17.28515625" style="888" customWidth="1"/>
    <col min="15864" max="15864" width="17.140625" style="888" customWidth="1"/>
    <col min="15865" max="15865" width="17.42578125" style="888" customWidth="1"/>
    <col min="15866" max="15866" width="18.28515625" style="888" customWidth="1"/>
    <col min="15867" max="15867" width="17.42578125" style="888" customWidth="1"/>
    <col min="15868" max="15868" width="18.7109375" style="888" customWidth="1"/>
    <col min="15869" max="15869" width="16.42578125" style="888" customWidth="1"/>
    <col min="15870" max="15870" width="16.85546875" style="888" customWidth="1"/>
    <col min="15871" max="15871" width="16.5703125" style="888"/>
    <col min="15872" max="15872" width="62" style="888" customWidth="1"/>
    <col min="15873" max="15918" width="15.5703125" style="888" customWidth="1"/>
    <col min="15919" max="15919" width="9.140625" style="888" customWidth="1"/>
    <col min="15920" max="15920" width="15.5703125" style="888" customWidth="1"/>
    <col min="15921" max="15923" width="17.28515625" style="888" customWidth="1"/>
    <col min="15924" max="15960" width="9.140625" style="888" customWidth="1"/>
    <col min="15961" max="15961" width="45.7109375" style="888" customWidth="1"/>
    <col min="15962" max="15982" width="16.7109375" style="888" customWidth="1"/>
    <col min="15983" max="15983" width="16.85546875" style="888" customWidth="1"/>
    <col min="15984" max="15985" width="9.140625" style="888" customWidth="1"/>
    <col min="15986" max="15986" width="17.5703125" style="888" customWidth="1"/>
    <col min="15987" max="15987" width="16" style="888" customWidth="1"/>
    <col min="15988" max="16059" width="9.140625" style="888" customWidth="1"/>
    <col min="16060" max="16060" width="55.28515625" style="888" customWidth="1"/>
    <col min="16061" max="16088" width="15.5703125" style="888" customWidth="1"/>
    <col min="16089" max="16089" width="62" style="888" customWidth="1"/>
    <col min="16090" max="16110" width="15.5703125" style="888" customWidth="1"/>
    <col min="16111" max="16111" width="16.42578125" style="888" customWidth="1"/>
    <col min="16112" max="16112" width="15.28515625" style="888" customWidth="1"/>
    <col min="16113" max="16113" width="15.42578125" style="888" customWidth="1"/>
    <col min="16114" max="16114" width="16" style="888" customWidth="1"/>
    <col min="16115" max="16115" width="18.28515625" style="888" customWidth="1"/>
    <col min="16116" max="16116" width="17" style="888" customWidth="1"/>
    <col min="16117" max="16117" width="17.42578125" style="888" customWidth="1"/>
    <col min="16118" max="16118" width="16.85546875" style="888" customWidth="1"/>
    <col min="16119" max="16119" width="17.28515625" style="888" customWidth="1"/>
    <col min="16120" max="16120" width="17.140625" style="888" customWidth="1"/>
    <col min="16121" max="16121" width="17.42578125" style="888" customWidth="1"/>
    <col min="16122" max="16122" width="18.28515625" style="888" customWidth="1"/>
    <col min="16123" max="16123" width="17.42578125" style="888" customWidth="1"/>
    <col min="16124" max="16124" width="18.7109375" style="888" customWidth="1"/>
    <col min="16125" max="16125" width="16.42578125" style="888" customWidth="1"/>
    <col min="16126" max="16126" width="16.85546875" style="888" customWidth="1"/>
    <col min="16127" max="16127" width="16.5703125" style="888"/>
    <col min="16128" max="16128" width="62" style="888" customWidth="1"/>
    <col min="16129" max="16174" width="15.5703125" style="888" customWidth="1"/>
    <col min="16175" max="16175" width="9.140625" style="888" customWidth="1"/>
    <col min="16176" max="16176" width="15.5703125" style="888" customWidth="1"/>
    <col min="16177" max="16179" width="17.28515625" style="888" customWidth="1"/>
    <col min="16180" max="16216" width="9.140625" style="888" customWidth="1"/>
    <col min="16217" max="16217" width="45.7109375" style="888" customWidth="1"/>
    <col min="16218" max="16238" width="16.7109375" style="888" customWidth="1"/>
    <col min="16239" max="16239" width="16.85546875" style="888" customWidth="1"/>
    <col min="16240" max="16241" width="9.140625" style="888" customWidth="1"/>
    <col min="16242" max="16242" width="17.5703125" style="888" customWidth="1"/>
    <col min="16243" max="16243" width="16" style="888" customWidth="1"/>
    <col min="16244" max="16315" width="9.140625" style="888" customWidth="1"/>
    <col min="16316" max="16316" width="55.28515625" style="888" customWidth="1"/>
    <col min="16317" max="16344" width="15.5703125" style="888" customWidth="1"/>
    <col min="16345" max="16345" width="62" style="888" customWidth="1"/>
    <col min="16346" max="16366" width="15.5703125" style="888" customWidth="1"/>
    <col min="16367" max="16367" width="16.42578125" style="888" customWidth="1"/>
    <col min="16368" max="16368" width="15.28515625" style="888" customWidth="1"/>
    <col min="16369" max="16369" width="15.42578125" style="888" customWidth="1"/>
    <col min="16370" max="16370" width="16" style="888" customWidth="1"/>
    <col min="16371" max="16371" width="18.28515625" style="888" customWidth="1"/>
    <col min="16372" max="16372" width="17" style="888" customWidth="1"/>
    <col min="16373" max="16373" width="17.42578125" style="888" customWidth="1"/>
    <col min="16374" max="16374" width="16.85546875" style="888" customWidth="1"/>
    <col min="16375" max="16375" width="17.28515625" style="888" customWidth="1"/>
    <col min="16376" max="16376" width="17.140625" style="888" customWidth="1"/>
    <col min="16377" max="16377" width="17.42578125" style="888" customWidth="1"/>
    <col min="16378" max="16378" width="18.28515625" style="888" customWidth="1"/>
    <col min="16379" max="16379" width="17.42578125" style="888" customWidth="1"/>
    <col min="16380" max="16380" width="18.7109375" style="888" customWidth="1"/>
    <col min="16381" max="16381" width="16.42578125" style="888" customWidth="1"/>
    <col min="16382" max="16382" width="16.85546875" style="888" customWidth="1"/>
    <col min="16383" max="16384" width="16.5703125" style="888"/>
  </cols>
  <sheetData>
    <row r="1" spans="1:53" ht="25.5">
      <c r="A1" s="2059" t="s">
        <v>313</v>
      </c>
    </row>
    <row r="2" spans="1:53" s="2273" customFormat="1" ht="40.5" customHeight="1" thickBot="1">
      <c r="A2" s="2272" t="s">
        <v>1362</v>
      </c>
    </row>
    <row r="3" spans="1:53" s="2303" customFormat="1" ht="20.25" customHeight="1" thickBot="1">
      <c r="A3" s="2274" t="s">
        <v>1296</v>
      </c>
      <c r="B3" s="2275" t="s">
        <v>1297</v>
      </c>
      <c r="C3" s="2275" t="s">
        <v>1298</v>
      </c>
      <c r="D3" s="2275" t="s">
        <v>1299</v>
      </c>
      <c r="E3" s="2275" t="s">
        <v>1300</v>
      </c>
      <c r="F3" s="2275" t="s">
        <v>1301</v>
      </c>
      <c r="G3" s="2275" t="s">
        <v>1302</v>
      </c>
      <c r="H3" s="2275" t="s">
        <v>1303</v>
      </c>
      <c r="I3" s="2275" t="s">
        <v>1304</v>
      </c>
      <c r="J3" s="2275" t="s">
        <v>1305</v>
      </c>
      <c r="K3" s="2275" t="s">
        <v>1306</v>
      </c>
      <c r="L3" s="2275" t="s">
        <v>1307</v>
      </c>
      <c r="M3" s="2275" t="s">
        <v>1308</v>
      </c>
      <c r="N3" s="2275" t="s">
        <v>1309</v>
      </c>
      <c r="O3" s="2275" t="s">
        <v>1310</v>
      </c>
      <c r="P3" s="2275" t="s">
        <v>1311</v>
      </c>
      <c r="Q3" s="2275" t="s">
        <v>1312</v>
      </c>
      <c r="R3" s="2275" t="s">
        <v>1313</v>
      </c>
      <c r="S3" s="2275" t="s">
        <v>1314</v>
      </c>
      <c r="T3" s="2275" t="s">
        <v>1315</v>
      </c>
      <c r="U3" s="2275" t="s">
        <v>1316</v>
      </c>
      <c r="V3" s="2275" t="s">
        <v>1317</v>
      </c>
      <c r="W3" s="2275" t="s">
        <v>1318</v>
      </c>
      <c r="X3" s="2275" t="s">
        <v>1319</v>
      </c>
      <c r="Y3" s="2275" t="s">
        <v>1320</v>
      </c>
      <c r="Z3" s="2275" t="s">
        <v>1363</v>
      </c>
      <c r="AA3" s="2275" t="s">
        <v>1322</v>
      </c>
      <c r="AB3" s="2275" t="s">
        <v>1323</v>
      </c>
      <c r="AC3" s="2275" t="s">
        <v>1324</v>
      </c>
      <c r="AD3" s="2275" t="s">
        <v>1325</v>
      </c>
      <c r="AE3" s="2275" t="s">
        <v>1350</v>
      </c>
      <c r="AF3" s="2275" t="s">
        <v>1327</v>
      </c>
      <c r="AG3" s="2275" t="s">
        <v>1328</v>
      </c>
      <c r="AH3" s="2275" t="s">
        <v>1329</v>
      </c>
      <c r="AI3" s="2275" t="s">
        <v>1330</v>
      </c>
      <c r="AJ3" s="2275" t="s">
        <v>1331</v>
      </c>
      <c r="AK3" s="2275" t="s">
        <v>1364</v>
      </c>
      <c r="AL3" s="2275" t="s">
        <v>1333</v>
      </c>
      <c r="AM3" s="2275" t="s">
        <v>1334</v>
      </c>
      <c r="AN3" s="2275" t="s">
        <v>1335</v>
      </c>
      <c r="AO3" s="2275" t="s">
        <v>1336</v>
      </c>
      <c r="AP3" s="2275" t="s">
        <v>1337</v>
      </c>
      <c r="AQ3" s="2275" t="s">
        <v>1338</v>
      </c>
      <c r="AR3" s="2275" t="s">
        <v>1339</v>
      </c>
      <c r="AS3" s="2275" t="s">
        <v>1340</v>
      </c>
      <c r="AT3" s="2275" t="s">
        <v>1341</v>
      </c>
      <c r="AU3" s="2275" t="s">
        <v>1342</v>
      </c>
      <c r="AV3" s="2275" t="s">
        <v>1343</v>
      </c>
      <c r="AW3" s="2276" t="s">
        <v>1344</v>
      </c>
    </row>
    <row r="4" spans="1:53" s="2282" customFormat="1" ht="15.75" customHeight="1">
      <c r="A4" s="3374" t="s">
        <v>2517</v>
      </c>
      <c r="B4" s="2279">
        <v>2594759.8643887825</v>
      </c>
      <c r="C4" s="2279">
        <v>2873377.5676302873</v>
      </c>
      <c r="D4" s="2279">
        <v>4000028.6401259801</v>
      </c>
      <c r="E4" s="2279">
        <v>3580726.7278425982</v>
      </c>
      <c r="F4" s="2279">
        <v>13048892.799987648</v>
      </c>
      <c r="G4" s="2279">
        <v>2653864.0683233947</v>
      </c>
      <c r="H4" s="2279">
        <v>2955290.8278324204</v>
      </c>
      <c r="I4" s="2279">
        <v>4130570.3093870915</v>
      </c>
      <c r="J4" s="2279">
        <v>3689653.5625652066</v>
      </c>
      <c r="K4" s="2279">
        <v>13429378.768108113</v>
      </c>
      <c r="L4" s="2279">
        <v>2805803.3926139907</v>
      </c>
      <c r="M4" s="2279">
        <v>3160094.6792160361</v>
      </c>
      <c r="N4" s="2279">
        <v>4307966.7473658025</v>
      </c>
      <c r="O4" s="2279">
        <v>4055840.8027610146</v>
      </c>
      <c r="P4" s="2279">
        <v>14329705.621956842</v>
      </c>
      <c r="Q4" s="2279">
        <v>2874849.1315964959</v>
      </c>
      <c r="R4" s="2279">
        <v>3241176.3791996664</v>
      </c>
      <c r="S4" s="2279">
        <v>4456105.7933535026</v>
      </c>
      <c r="T4" s="2279">
        <v>4178391.9071115432</v>
      </c>
      <c r="U4" s="2279">
        <v>14750523.211261211</v>
      </c>
      <c r="V4" s="2279">
        <v>3033970.430131475</v>
      </c>
      <c r="W4" s="2279">
        <v>3360450.4756428143</v>
      </c>
      <c r="X4" s="2279">
        <v>4655322.1579144094</v>
      </c>
      <c r="Y4" s="2279">
        <v>4330646.2717314428</v>
      </c>
      <c r="Z4" s="2279">
        <v>15380389.335420141</v>
      </c>
      <c r="AA4" s="2279">
        <v>3176598.136529339</v>
      </c>
      <c r="AB4" s="2279">
        <v>3477845.2307289443</v>
      </c>
      <c r="AC4" s="2279">
        <v>4816519.1489288006</v>
      </c>
      <c r="AD4" s="2279">
        <v>4481257.624706558</v>
      </c>
      <c r="AE4" s="2279">
        <v>15952220.140893642</v>
      </c>
      <c r="AF4" s="2279">
        <v>3274725.0132596097</v>
      </c>
      <c r="AG4" s="2279">
        <v>3635533.1340158964</v>
      </c>
      <c r="AH4" s="2279">
        <v>5035069.0633416427</v>
      </c>
      <c r="AI4" s="2279">
        <v>4662010.123863128</v>
      </c>
      <c r="AJ4" s="2279">
        <v>16607337.334480274</v>
      </c>
      <c r="AK4" s="2279">
        <v>3385600.8330874452</v>
      </c>
      <c r="AL4" s="2279">
        <v>3745091.5923007317</v>
      </c>
      <c r="AM4" s="2279">
        <v>5189365.9929897422</v>
      </c>
      <c r="AN4" s="2279">
        <v>4859436.8682443686</v>
      </c>
      <c r="AO4" s="2279">
        <v>17179495.28662229</v>
      </c>
      <c r="AP4" s="2279">
        <v>3487312.9234869457</v>
      </c>
      <c r="AQ4" s="2279">
        <v>3789720.1220572609</v>
      </c>
      <c r="AR4" s="2279">
        <v>5288339.2131172447</v>
      </c>
      <c r="AS4" s="2279">
        <v>4978775.4817507984</v>
      </c>
      <c r="AT4" s="2279">
        <v>17544147.740412254</v>
      </c>
      <c r="AU4" s="2279">
        <v>3597916.0762752076</v>
      </c>
      <c r="AV4" s="2279">
        <v>3857705.59</v>
      </c>
      <c r="AW4" s="2279">
        <v>5408978.9154959368</v>
      </c>
      <c r="AX4" s="3383"/>
      <c r="AY4" s="3384"/>
      <c r="AZ4" s="3385"/>
      <c r="BA4" s="3385"/>
    </row>
    <row r="5" spans="1:53" ht="15.75" customHeight="1">
      <c r="A5" s="3373" t="s">
        <v>2518</v>
      </c>
      <c r="B5" s="2284">
        <v>2262178.08498313</v>
      </c>
      <c r="C5" s="2284">
        <v>2561460.0538645401</v>
      </c>
      <c r="D5" s="2284">
        <v>3660097.2260672171</v>
      </c>
      <c r="E5" s="2284">
        <v>3200161.005085113</v>
      </c>
      <c r="F5" s="2284">
        <v>11683896.369999999</v>
      </c>
      <c r="G5" s="2284">
        <v>2312358.56735702</v>
      </c>
      <c r="H5" s="2284">
        <v>2624438.47297596</v>
      </c>
      <c r="I5" s="2284">
        <v>3783265.0564033599</v>
      </c>
      <c r="J5" s="2284">
        <v>3297129.9041987499</v>
      </c>
      <c r="K5" s="2284">
        <v>12017192.000935089</v>
      </c>
      <c r="L5" s="2284">
        <v>2463380.4358317801</v>
      </c>
      <c r="M5" s="2284">
        <v>2824154.47581243</v>
      </c>
      <c r="N5" s="2284">
        <v>3972238.1545983301</v>
      </c>
      <c r="O5" s="2284">
        <v>3659768.9829285098</v>
      </c>
      <c r="P5" s="2284">
        <v>12919542.049171049</v>
      </c>
      <c r="Q5" s="2284">
        <v>2507232.2521577077</v>
      </c>
      <c r="R5" s="2284">
        <v>2881454.4994189502</v>
      </c>
      <c r="S5" s="2284">
        <v>4102292.5877032303</v>
      </c>
      <c r="T5" s="2284">
        <v>3756822.46053814</v>
      </c>
      <c r="U5" s="2284">
        <v>13247801.799818028</v>
      </c>
      <c r="V5" s="2284">
        <v>2643112.0782878958</v>
      </c>
      <c r="W5" s="2284">
        <v>2983925.4104615944</v>
      </c>
      <c r="X5" s="2284">
        <v>4281853.8280393081</v>
      </c>
      <c r="Y5" s="2284">
        <v>3884558.6927530579</v>
      </c>
      <c r="Z5" s="2284">
        <v>13793450.009541856</v>
      </c>
      <c r="AA5" s="2284">
        <v>2760875.0033983034</v>
      </c>
      <c r="AB5" s="2284">
        <v>3079446.8353725178</v>
      </c>
      <c r="AC5" s="2284">
        <v>4423689.0881990958</v>
      </c>
      <c r="AD5" s="2284">
        <v>4010925.8083408307</v>
      </c>
      <c r="AE5" s="2284">
        <v>14274936.735310748</v>
      </c>
      <c r="AF5" s="2284">
        <v>2844122.1639009095</v>
      </c>
      <c r="AG5" s="2284">
        <v>3224828.5154776345</v>
      </c>
      <c r="AH5" s="2284">
        <v>4639609.6377112949</v>
      </c>
      <c r="AI5" s="2284">
        <v>4185887.5046909344</v>
      </c>
      <c r="AJ5" s="2284">
        <v>14894447.821780773</v>
      </c>
      <c r="AK5" s="2284">
        <v>2943533.2945937156</v>
      </c>
      <c r="AL5" s="2284">
        <v>3328488.0996164586</v>
      </c>
      <c r="AM5" s="2284">
        <v>4787569.0028021373</v>
      </c>
      <c r="AN5" s="2284">
        <v>4377459.3048309162</v>
      </c>
      <c r="AO5" s="2284">
        <v>15437049.701843228</v>
      </c>
      <c r="AP5" s="2284">
        <v>3045163.1121247057</v>
      </c>
      <c r="AQ5" s="2284">
        <v>3378030.0329482136</v>
      </c>
      <c r="AR5" s="2284">
        <v>4877078.38</v>
      </c>
      <c r="AS5" s="2284">
        <v>4486166.1587470872</v>
      </c>
      <c r="AT5" s="2284">
        <v>15786437.683820006</v>
      </c>
      <c r="AU5" s="2284">
        <v>3144587.6877355771</v>
      </c>
      <c r="AV5" s="2284">
        <v>3443607.45</v>
      </c>
      <c r="AW5" s="2284">
        <v>4994729.8803365426</v>
      </c>
      <c r="AX5" s="3382"/>
      <c r="AY5" s="1563"/>
      <c r="AZ5" s="910"/>
      <c r="BA5" s="910"/>
    </row>
    <row r="6" spans="1:53" ht="15.75" customHeight="1">
      <c r="A6" s="3375" t="s">
        <v>2519</v>
      </c>
      <c r="B6" s="2284">
        <v>237297.50991917684</v>
      </c>
      <c r="C6" s="2284">
        <v>216103.69715101353</v>
      </c>
      <c r="D6" s="2284">
        <v>247970.42956409958</v>
      </c>
      <c r="E6" s="2284">
        <v>278192.41590582608</v>
      </c>
      <c r="F6" s="2284">
        <v>979564.05254011601</v>
      </c>
      <c r="G6" s="2284">
        <v>240585.313786182</v>
      </c>
      <c r="H6" s="2284">
        <v>224920.03453533899</v>
      </c>
      <c r="I6" s="2284">
        <v>249857.97256364801</v>
      </c>
      <c r="J6" s="2284">
        <v>284040.71651597921</v>
      </c>
      <c r="K6" s="2284">
        <v>999404.03740114812</v>
      </c>
      <c r="L6" s="2284">
        <v>235759.75079028049</v>
      </c>
      <c r="M6" s="2284">
        <v>224072.82888709992</v>
      </c>
      <c r="N6" s="2284">
        <v>234399.15564657899</v>
      </c>
      <c r="O6" s="2284">
        <v>278531.050119914</v>
      </c>
      <c r="P6" s="2284">
        <v>972762.78544387338</v>
      </c>
      <c r="Q6" s="2284">
        <v>250838.12319786986</v>
      </c>
      <c r="R6" s="2284">
        <v>239583.80070792342</v>
      </c>
      <c r="S6" s="2284">
        <v>246415.75943425513</v>
      </c>
      <c r="T6" s="2284">
        <v>294099.65139095223</v>
      </c>
      <c r="U6" s="2284">
        <v>1030937.3347310006</v>
      </c>
      <c r="V6" s="2284">
        <v>264914.50340059988</v>
      </c>
      <c r="W6" s="2284">
        <v>250455.27861969214</v>
      </c>
      <c r="X6" s="2284">
        <v>260494.80361507257</v>
      </c>
      <c r="Y6" s="2284">
        <v>310982.41783216683</v>
      </c>
      <c r="Z6" s="2284">
        <v>1086847.0034675314</v>
      </c>
      <c r="AA6" s="2284">
        <v>281970.83118502353</v>
      </c>
      <c r="AB6" s="2284">
        <v>265986.94636412809</v>
      </c>
      <c r="AC6" s="2284">
        <v>274832.38941332221</v>
      </c>
      <c r="AD6" s="2284">
        <v>328533.22057390749</v>
      </c>
      <c r="AE6" s="2284">
        <v>1151323.3875363814</v>
      </c>
      <c r="AF6" s="2284">
        <v>292862.47969894001</v>
      </c>
      <c r="AG6" s="2284">
        <v>282785.9459679221</v>
      </c>
      <c r="AH6" s="2284">
        <v>276910.04605504783</v>
      </c>
      <c r="AI6" s="2284">
        <v>332559.96865462128</v>
      </c>
      <c r="AJ6" s="2284">
        <v>1185118.4403765313</v>
      </c>
      <c r="AK6" s="2284">
        <v>297903.42376606009</v>
      </c>
      <c r="AL6" s="2284">
        <v>289226.69783624215</v>
      </c>
      <c r="AM6" s="2284">
        <v>283888.28069664567</v>
      </c>
      <c r="AN6" s="2284">
        <v>333186.84733237186</v>
      </c>
      <c r="AO6" s="2284">
        <v>1204205.2496313197</v>
      </c>
      <c r="AP6" s="2284">
        <v>292386.84156304313</v>
      </c>
      <c r="AQ6" s="2284">
        <v>283577.68827819731</v>
      </c>
      <c r="AR6" s="2284">
        <v>291160.54111198598</v>
      </c>
      <c r="AS6" s="2284">
        <v>341002.96818157891</v>
      </c>
      <c r="AT6" s="2284">
        <v>1208128.0391348053</v>
      </c>
      <c r="AU6" s="2284">
        <v>294971.64988557535</v>
      </c>
      <c r="AV6" s="2284">
        <v>283559.34999999998</v>
      </c>
      <c r="AW6" s="2284">
        <v>291218.37517866725</v>
      </c>
      <c r="AX6" s="3382"/>
      <c r="AY6" s="1563"/>
      <c r="AZ6" s="910"/>
      <c r="BA6" s="910"/>
    </row>
    <row r="7" spans="1:53" ht="15.75" customHeight="1">
      <c r="A7" s="3375" t="s">
        <v>2520</v>
      </c>
      <c r="B7" s="2284">
        <v>30420.966488845341</v>
      </c>
      <c r="C7" s="2284">
        <v>34382.27258948618</v>
      </c>
      <c r="D7" s="2284">
        <v>33750.811829930324</v>
      </c>
      <c r="E7" s="2284">
        <v>37166.851039270528</v>
      </c>
      <c r="F7" s="2284">
        <v>135720.90194753237</v>
      </c>
      <c r="G7" s="2284">
        <v>30163.557545164786</v>
      </c>
      <c r="H7" s="2284">
        <v>37660.05587881714</v>
      </c>
      <c r="I7" s="2284">
        <v>35774.209910170095</v>
      </c>
      <c r="J7" s="2284">
        <v>38861.554286351733</v>
      </c>
      <c r="K7" s="2284">
        <v>142459.37762050377</v>
      </c>
      <c r="L7" s="2284">
        <v>31434.463019442301</v>
      </c>
      <c r="M7" s="2284">
        <v>38095.641589837898</v>
      </c>
      <c r="N7" s="2284">
        <v>36461.524403630901</v>
      </c>
      <c r="O7" s="2284">
        <v>40102.450876966519</v>
      </c>
      <c r="P7" s="2284">
        <v>146094.07988987761</v>
      </c>
      <c r="Q7" s="2284">
        <v>34442.652066673967</v>
      </c>
      <c r="R7" s="2284">
        <v>39180.932574263883</v>
      </c>
      <c r="S7" s="2284">
        <v>37627.970158126918</v>
      </c>
      <c r="T7" s="2284">
        <v>43062.616473461152</v>
      </c>
      <c r="U7" s="2284">
        <v>154314.17127252591</v>
      </c>
      <c r="V7" s="2284">
        <v>36690.273184641686</v>
      </c>
      <c r="W7" s="2284">
        <v>41157.438153207673</v>
      </c>
      <c r="X7" s="2284">
        <v>38517.437288446134</v>
      </c>
      <c r="Y7" s="2284">
        <v>44973.053073867057</v>
      </c>
      <c r="Z7" s="2284">
        <v>161338.20170016255</v>
      </c>
      <c r="AA7" s="2284">
        <v>38280.213450375821</v>
      </c>
      <c r="AB7" s="2284">
        <v>42806.152805219826</v>
      </c>
      <c r="AC7" s="2284">
        <v>39379.62833507028</v>
      </c>
      <c r="AD7" s="2284">
        <v>46792.412268651642</v>
      </c>
      <c r="AE7" s="2284">
        <v>167258.40685931756</v>
      </c>
      <c r="AF7" s="2284">
        <v>39164.901701087292</v>
      </c>
      <c r="AG7" s="2284">
        <v>44448.452885614555</v>
      </c>
      <c r="AH7" s="2284">
        <v>40197.37722953612</v>
      </c>
      <c r="AI7" s="2284">
        <v>47831.916693418956</v>
      </c>
      <c r="AJ7" s="2284">
        <v>171642.64850965692</v>
      </c>
      <c r="AK7" s="2284">
        <v>40177.390221237998</v>
      </c>
      <c r="AL7" s="2284">
        <v>46178.841415421128</v>
      </c>
      <c r="AM7" s="2284">
        <v>41785.41986471937</v>
      </c>
      <c r="AN7" s="2284">
        <v>49185.319163463588</v>
      </c>
      <c r="AO7" s="2284">
        <v>177326.97066484208</v>
      </c>
      <c r="AP7" s="2284">
        <v>41360.264819958531</v>
      </c>
      <c r="AQ7" s="2284">
        <v>48008.511998190181</v>
      </c>
      <c r="AR7" s="2284">
        <v>43341.096115496126</v>
      </c>
      <c r="AS7" s="2284">
        <v>50038.05991861067</v>
      </c>
      <c r="AT7" s="2284">
        <v>182747.9328522555</v>
      </c>
      <c r="AU7" s="2284">
        <v>42265.368360507702</v>
      </c>
      <c r="AV7" s="2284">
        <v>49559.78</v>
      </c>
      <c r="AW7" s="2284">
        <v>44980.393079578862</v>
      </c>
      <c r="AX7" s="3382"/>
      <c r="AY7" s="1563"/>
      <c r="AZ7" s="910"/>
      <c r="BA7" s="910"/>
    </row>
    <row r="8" spans="1:53" ht="15.75" customHeight="1">
      <c r="A8" s="3375" t="s">
        <v>2521</v>
      </c>
      <c r="B8" s="2284">
        <v>64863.302997630955</v>
      </c>
      <c r="C8" s="2284">
        <v>61431.544025247465</v>
      </c>
      <c r="D8" s="2284">
        <v>58210.172664733313</v>
      </c>
      <c r="E8" s="2284">
        <v>65206.45581238834</v>
      </c>
      <c r="F8" s="2284">
        <v>249711.47550000006</v>
      </c>
      <c r="G8" s="2284">
        <v>70756.629635028366</v>
      </c>
      <c r="H8" s="2284">
        <v>68272.264442304178</v>
      </c>
      <c r="I8" s="2284">
        <v>61673.070509913603</v>
      </c>
      <c r="J8" s="2284">
        <v>69621.387564125704</v>
      </c>
      <c r="K8" s="2284">
        <v>270323.35215137189</v>
      </c>
      <c r="L8" s="2284">
        <v>75228.742972487555</v>
      </c>
      <c r="M8" s="2284">
        <v>73771.732926668526</v>
      </c>
      <c r="N8" s="2284">
        <v>64867.91271726173</v>
      </c>
      <c r="O8" s="2284">
        <v>77438.318835624013</v>
      </c>
      <c r="P8" s="2284">
        <v>291306.7074520418</v>
      </c>
      <c r="Q8" s="2284">
        <v>82336.104174244392</v>
      </c>
      <c r="R8" s="2284">
        <v>80957.146498529386</v>
      </c>
      <c r="S8" s="2284">
        <v>69769.47605789073</v>
      </c>
      <c r="T8" s="2284">
        <v>84407.178708990134</v>
      </c>
      <c r="U8" s="2284">
        <v>317469.9054396546</v>
      </c>
      <c r="V8" s="2284">
        <v>89253.575258337412</v>
      </c>
      <c r="W8" s="2284">
        <v>84912.34840831974</v>
      </c>
      <c r="X8" s="2284">
        <v>74456.088971582998</v>
      </c>
      <c r="Y8" s="2284">
        <v>90132.108072351446</v>
      </c>
      <c r="Z8" s="2284">
        <v>338754.12071059161</v>
      </c>
      <c r="AA8" s="2284">
        <v>95472.088495636388</v>
      </c>
      <c r="AB8" s="2284">
        <v>89605.296187078668</v>
      </c>
      <c r="AC8" s="2284">
        <v>78618.04298131277</v>
      </c>
      <c r="AD8" s="2284">
        <v>95006.183523167783</v>
      </c>
      <c r="AE8" s="2284">
        <v>358701.61118719564</v>
      </c>
      <c r="AF8" s="2284">
        <v>98575.467958672554</v>
      </c>
      <c r="AG8" s="2284">
        <v>83470.219684725074</v>
      </c>
      <c r="AH8" s="2284">
        <v>78352.002345763394</v>
      </c>
      <c r="AI8" s="2284">
        <v>95730.733824153562</v>
      </c>
      <c r="AJ8" s="2284">
        <v>356128.42381331458</v>
      </c>
      <c r="AK8" s="2284">
        <v>103986.72450643091</v>
      </c>
      <c r="AL8" s="2284">
        <v>81197.953432609589</v>
      </c>
      <c r="AM8" s="2284">
        <v>76123.289626239537</v>
      </c>
      <c r="AN8" s="2284">
        <v>99605.39691761673</v>
      </c>
      <c r="AO8" s="2284">
        <v>360913.36448289675</v>
      </c>
      <c r="AP8" s="2284">
        <v>108402.70497923844</v>
      </c>
      <c r="AQ8" s="2284">
        <v>80103.888832659679</v>
      </c>
      <c r="AR8" s="2284">
        <v>76759.195889762515</v>
      </c>
      <c r="AS8" s="2284">
        <v>101568.29490352214</v>
      </c>
      <c r="AT8" s="2284">
        <v>366834.08460518275</v>
      </c>
      <c r="AU8" s="2284">
        <v>116091.37029354744</v>
      </c>
      <c r="AV8" s="2284">
        <v>80979.009999999995</v>
      </c>
      <c r="AW8" s="2284">
        <v>78050.266901148498</v>
      </c>
      <c r="AX8" s="3382"/>
      <c r="AY8" s="1563"/>
      <c r="AZ8" s="910"/>
      <c r="BA8" s="910"/>
    </row>
    <row r="9" spans="1:53" s="2282" customFormat="1" ht="15.75" customHeight="1">
      <c r="A9" s="3376" t="s">
        <v>2522</v>
      </c>
      <c r="B9" s="2279">
        <v>3284290.8650471843</v>
      </c>
      <c r="C9" s="2279">
        <v>3314212.8850145079</v>
      </c>
      <c r="D9" s="2279">
        <v>3422531.013207118</v>
      </c>
      <c r="E9" s="2279">
        <v>3805399.1356534739</v>
      </c>
      <c r="F9" s="2279">
        <v>13826433.898922283</v>
      </c>
      <c r="G9" s="2279">
        <v>3878279.777882529</v>
      </c>
      <c r="H9" s="2279">
        <v>3708682.8567541125</v>
      </c>
      <c r="I9" s="2279">
        <v>3610805.7119805664</v>
      </c>
      <c r="J9" s="2279">
        <v>3788853.6534113362</v>
      </c>
      <c r="K9" s="2279">
        <v>14986622.000028539</v>
      </c>
      <c r="L9" s="2279">
        <v>3956626.907601126</v>
      </c>
      <c r="M9" s="2279">
        <v>3797658.0726062451</v>
      </c>
      <c r="N9" s="2279">
        <v>4016874.6348696006</v>
      </c>
      <c r="O9" s="2279">
        <v>3579292.316183337</v>
      </c>
      <c r="P9" s="2279">
        <v>15350451.931260308</v>
      </c>
      <c r="Q9" s="2279">
        <v>4028506.4671402117</v>
      </c>
      <c r="R9" s="2279">
        <v>3831451.3442441169</v>
      </c>
      <c r="S9" s="2279">
        <v>4012722.1673298837</v>
      </c>
      <c r="T9" s="2279">
        <v>3809784.5715686572</v>
      </c>
      <c r="U9" s="2279">
        <v>15682464.550282869</v>
      </c>
      <c r="V9" s="2279">
        <v>4223469.1279093064</v>
      </c>
      <c r="W9" s="2279">
        <v>4175000.8741457742</v>
      </c>
      <c r="X9" s="2279">
        <v>4230768.3710583057</v>
      </c>
      <c r="Y9" s="2279">
        <v>4112915.0586054157</v>
      </c>
      <c r="Z9" s="2279">
        <v>16742153.431718802</v>
      </c>
      <c r="AA9" s="2279">
        <v>4116736.5746561787</v>
      </c>
      <c r="AB9" s="2279">
        <v>4036701.0323183639</v>
      </c>
      <c r="AC9" s="2279">
        <v>4225391.6110918056</v>
      </c>
      <c r="AD9" s="2279">
        <v>3987827.7109726602</v>
      </c>
      <c r="AE9" s="2279">
        <v>16366656.929039011</v>
      </c>
      <c r="AF9" s="2279">
        <v>3841542.7639339655</v>
      </c>
      <c r="AG9" s="2279">
        <v>3746436.3057076121</v>
      </c>
      <c r="AH9" s="2279">
        <v>3690489.9392118109</v>
      </c>
      <c r="AI9" s="2279">
        <v>3639677.5199322817</v>
      </c>
      <c r="AJ9" s="2279">
        <v>14918146.528785672</v>
      </c>
      <c r="AK9" s="2279">
        <v>3617457.3439048911</v>
      </c>
      <c r="AL9" s="2279">
        <v>3827756.0319560021</v>
      </c>
      <c r="AM9" s="2279">
        <v>3976032.8116423618</v>
      </c>
      <c r="AN9" s="2279">
        <v>3817033.858944586</v>
      </c>
      <c r="AO9" s="2279">
        <v>15238280.046447843</v>
      </c>
      <c r="AP9" s="2279">
        <v>3855583.4057879173</v>
      </c>
      <c r="AQ9" s="2279">
        <v>3842926.8433220228</v>
      </c>
      <c r="AR9" s="2279">
        <v>3971660.1850566901</v>
      </c>
      <c r="AS9" s="2279">
        <v>3853257.1212160643</v>
      </c>
      <c r="AT9" s="2279">
        <v>15523427.555382693</v>
      </c>
      <c r="AU9" s="2279">
        <v>3871798.0860929596</v>
      </c>
      <c r="AV9" s="2279">
        <v>3952220.07</v>
      </c>
      <c r="AW9" s="2279">
        <v>4099239.2535136612</v>
      </c>
      <c r="AX9" s="3383"/>
      <c r="AY9" s="3384"/>
      <c r="AZ9" s="3385"/>
      <c r="BA9" s="3385"/>
    </row>
    <row r="10" spans="1:53" ht="15.75" customHeight="1">
      <c r="A10" s="3377" t="s">
        <v>2523</v>
      </c>
      <c r="B10" s="2284">
        <v>1952213.0757472923</v>
      </c>
      <c r="C10" s="2284">
        <v>1993683.3700909317</v>
      </c>
      <c r="D10" s="2284">
        <v>2104918.1235224288</v>
      </c>
      <c r="E10" s="2284">
        <v>2403739.626372973</v>
      </c>
      <c r="F10" s="2284">
        <v>8454554.1957336254</v>
      </c>
      <c r="G10" s="2284">
        <v>2423138.8046377022</v>
      </c>
      <c r="H10" s="2284">
        <v>2205655.220669237</v>
      </c>
      <c r="I10" s="2284">
        <v>2036646.5779988733</v>
      </c>
      <c r="J10" s="2284">
        <v>1992614.2920440279</v>
      </c>
      <c r="K10" s="2284">
        <v>8658054.8953498397</v>
      </c>
      <c r="L10" s="2284">
        <v>2225129.8330163872</v>
      </c>
      <c r="M10" s="2284">
        <v>1985405.3572438012</v>
      </c>
      <c r="N10" s="2284">
        <v>2238667.0047538835</v>
      </c>
      <c r="O10" s="2284">
        <v>1795183.8901098685</v>
      </c>
      <c r="P10" s="2284">
        <v>8244386.0851239394</v>
      </c>
      <c r="Q10" s="2284">
        <v>1975887.3376702575</v>
      </c>
      <c r="R10" s="2284">
        <v>1664980.6029491848</v>
      </c>
      <c r="S10" s="2284">
        <v>1914652.150367019</v>
      </c>
      <c r="T10" s="2284">
        <v>1632631.4273562755</v>
      </c>
      <c r="U10" s="2284">
        <v>7188151.5183427371</v>
      </c>
      <c r="V10" s="2284">
        <v>1849633.7024702674</v>
      </c>
      <c r="W10" s="2284">
        <v>1753531.6767829754</v>
      </c>
      <c r="X10" s="2284">
        <v>1848966.5834829665</v>
      </c>
      <c r="Y10" s="2284">
        <v>1654897.6704312328</v>
      </c>
      <c r="Z10" s="2284">
        <v>7107029.6331674429</v>
      </c>
      <c r="AA10" s="2284">
        <v>1703408.5040659739</v>
      </c>
      <c r="AB10" s="2284">
        <v>1637476.7095916152</v>
      </c>
      <c r="AC10" s="2284">
        <v>1869883.3441153315</v>
      </c>
      <c r="AD10" s="2284">
        <v>1521738.999181692</v>
      </c>
      <c r="AE10" s="2284">
        <v>6732507.556954613</v>
      </c>
      <c r="AF10" s="2284">
        <v>1603899.5032439488</v>
      </c>
      <c r="AG10" s="2284">
        <v>1450437.2598404982</v>
      </c>
      <c r="AH10" s="2284">
        <v>1446354.4889297443</v>
      </c>
      <c r="AI10" s="2284">
        <v>1259125.496532979</v>
      </c>
      <c r="AJ10" s="2284">
        <v>5759816.7485471703</v>
      </c>
      <c r="AK10" s="2284">
        <v>1356847.1390739058</v>
      </c>
      <c r="AL10" s="2284">
        <v>1501304.4061756521</v>
      </c>
      <c r="AM10" s="2284">
        <v>1773737.9962650505</v>
      </c>
      <c r="AN10" s="2284">
        <v>1393890.4631173927</v>
      </c>
      <c r="AO10" s="2284">
        <v>6025780.0046320017</v>
      </c>
      <c r="AP10" s="2284">
        <v>1548225.3144446884</v>
      </c>
      <c r="AQ10" s="2284">
        <v>1443693.7749476505</v>
      </c>
      <c r="AR10" s="2284">
        <v>1723877.2533426292</v>
      </c>
      <c r="AS10" s="2284">
        <v>1376680.7534984492</v>
      </c>
      <c r="AT10" s="2284">
        <v>6092477.0962334163</v>
      </c>
      <c r="AU10" s="2284">
        <v>1527062.4727338564</v>
      </c>
      <c r="AV10" s="2284">
        <v>1544772.8</v>
      </c>
      <c r="AW10" s="2284">
        <v>1830511.939143247</v>
      </c>
      <c r="AX10" s="3382"/>
      <c r="AY10" s="1563"/>
      <c r="AZ10" s="910"/>
      <c r="BA10" s="910"/>
    </row>
    <row r="11" spans="1:53" ht="15.75" customHeight="1">
      <c r="A11" s="3378" t="s">
        <v>2524</v>
      </c>
      <c r="B11" s="2284">
        <v>1937631.7697026792</v>
      </c>
      <c r="C11" s="2284">
        <v>1983894.9685183235</v>
      </c>
      <c r="D11" s="2284">
        <v>2092028.9718011669</v>
      </c>
      <c r="E11" s="2284">
        <v>2389120.6901653679</v>
      </c>
      <c r="F11" s="2284">
        <v>8402676.4001875371</v>
      </c>
      <c r="G11" s="2284">
        <v>2406675.895523468</v>
      </c>
      <c r="H11" s="2284">
        <v>2193573.113308534</v>
      </c>
      <c r="I11" s="2284">
        <v>2022201.7097736325</v>
      </c>
      <c r="J11" s="2284">
        <v>1976185.9023845803</v>
      </c>
      <c r="K11" s="2284">
        <v>8598636.6209902149</v>
      </c>
      <c r="L11" s="2284">
        <v>2207300.047820814</v>
      </c>
      <c r="M11" s="2284">
        <v>1970219.5176861256</v>
      </c>
      <c r="N11" s="2284">
        <v>2221019.1163670826</v>
      </c>
      <c r="O11" s="2284">
        <v>1774717.1434278295</v>
      </c>
      <c r="P11" s="2284">
        <v>8173255.8253018511</v>
      </c>
      <c r="Q11" s="2284">
        <v>1955768.0768146946</v>
      </c>
      <c r="R11" s="2284">
        <v>1646663.3316997869</v>
      </c>
      <c r="S11" s="2284">
        <v>1894182.9826508849</v>
      </c>
      <c r="T11" s="2284">
        <v>1608669.0042165597</v>
      </c>
      <c r="U11" s="2284">
        <v>7105283.3953819256</v>
      </c>
      <c r="V11" s="2284">
        <v>1826669.1910323829</v>
      </c>
      <c r="W11" s="2284">
        <v>1731376.9465511621</v>
      </c>
      <c r="X11" s="2284">
        <v>1826084.5423122765</v>
      </c>
      <c r="Y11" s="2284">
        <v>1627684.085574775</v>
      </c>
      <c r="Z11" s="2284">
        <v>7011814.765470597</v>
      </c>
      <c r="AA11" s="2284">
        <v>1677854.7009964827</v>
      </c>
      <c r="AB11" s="2284">
        <v>1613750.2993492596</v>
      </c>
      <c r="AC11" s="2284">
        <v>1845393.6056305226</v>
      </c>
      <c r="AD11" s="2284">
        <v>1492965.1429234084</v>
      </c>
      <c r="AE11" s="2284">
        <v>6629963.7488996731</v>
      </c>
      <c r="AF11" s="2284">
        <v>1597161.499911536</v>
      </c>
      <c r="AG11" s="2284">
        <v>1426084.538037231</v>
      </c>
      <c r="AH11" s="2284">
        <v>1420267.9932282206</v>
      </c>
      <c r="AI11" s="2284">
        <v>1228692.9766109055</v>
      </c>
      <c r="AJ11" s="2284">
        <v>5672207.0077878926</v>
      </c>
      <c r="AK11" s="2284">
        <v>1347988.9915676618</v>
      </c>
      <c r="AL11" s="2284">
        <v>1476395.3481764295</v>
      </c>
      <c r="AM11" s="2284">
        <v>1747410.91806529</v>
      </c>
      <c r="AN11" s="2284">
        <v>1366252.42857776</v>
      </c>
      <c r="AO11" s="2284">
        <v>5938047.6863871412</v>
      </c>
      <c r="AP11" s="2284">
        <v>1537038.4421703145</v>
      </c>
      <c r="AQ11" s="2284">
        <v>1418073.1348602176</v>
      </c>
      <c r="AR11" s="2284">
        <v>1696606.6933774413</v>
      </c>
      <c r="AS11" s="2284">
        <v>1344156.8008780093</v>
      </c>
      <c r="AT11" s="2284">
        <v>5995875.0712859817</v>
      </c>
      <c r="AU11" s="2284">
        <v>1514641.2872613282</v>
      </c>
      <c r="AV11" s="2284">
        <v>1519802.94</v>
      </c>
      <c r="AW11" s="2284">
        <v>1806746.9590358473</v>
      </c>
      <c r="AX11" s="3382"/>
      <c r="AY11" s="1563"/>
      <c r="AZ11" s="910"/>
      <c r="BA11" s="910"/>
    </row>
    <row r="12" spans="1:53" ht="15.75" customHeight="1">
      <c r="A12" s="3378" t="s">
        <v>2525</v>
      </c>
      <c r="B12" s="2284">
        <v>1112.3513746139324</v>
      </c>
      <c r="C12" s="2284">
        <v>861.30543579457776</v>
      </c>
      <c r="D12" s="2284">
        <v>400.53817989395225</v>
      </c>
      <c r="E12" s="2284">
        <v>844.03584951757375</v>
      </c>
      <c r="F12" s="2284">
        <v>3218.2308398200362</v>
      </c>
      <c r="G12" s="2284">
        <v>1298.3776511421495</v>
      </c>
      <c r="H12" s="2284">
        <v>1059.0513628696094</v>
      </c>
      <c r="I12" s="2284">
        <v>486.09696042997882</v>
      </c>
      <c r="J12" s="2284">
        <v>1031.1674877278062</v>
      </c>
      <c r="K12" s="2284">
        <v>3874.6934621695445</v>
      </c>
      <c r="L12" s="2284">
        <v>1440.364696204598</v>
      </c>
      <c r="M12" s="2284">
        <v>1326.9760466134996</v>
      </c>
      <c r="N12" s="2284">
        <v>574.45671031140614</v>
      </c>
      <c r="O12" s="2284">
        <v>1234.8353680266528</v>
      </c>
      <c r="P12" s="2284">
        <v>4576.6328211561568</v>
      </c>
      <c r="Q12" s="2284">
        <v>1717.9487819563076</v>
      </c>
      <c r="R12" s="2284">
        <v>1628.6148310338751</v>
      </c>
      <c r="S12" s="2284">
        <v>678.88902505091528</v>
      </c>
      <c r="T12" s="2284">
        <v>1471.3113531189151</v>
      </c>
      <c r="U12" s="2284">
        <v>5496.7639911600127</v>
      </c>
      <c r="V12" s="2284">
        <v>1999.7576446114167</v>
      </c>
      <c r="W12" s="2284">
        <v>1952.8148385409984</v>
      </c>
      <c r="X12" s="2284">
        <v>823.51912959324613</v>
      </c>
      <c r="Y12" s="2284">
        <v>1811.6037873966072</v>
      </c>
      <c r="Z12" s="2284">
        <v>6587.6954001422682</v>
      </c>
      <c r="AA12" s="2284">
        <v>2287.8151345811116</v>
      </c>
      <c r="AB12" s="2284">
        <v>2136.2619030185506</v>
      </c>
      <c r="AC12" s="2284">
        <v>897.01054431384307</v>
      </c>
      <c r="AD12" s="2284">
        <v>1950.9671695023676</v>
      </c>
      <c r="AE12" s="2284">
        <v>7272.0547514158716</v>
      </c>
      <c r="AF12" s="2284">
        <v>2364.1226878444668</v>
      </c>
      <c r="AG12" s="2284">
        <v>2193.5630171631287</v>
      </c>
      <c r="AH12" s="2284">
        <v>827.38723324249077</v>
      </c>
      <c r="AI12" s="2284">
        <v>1959.5780847655842</v>
      </c>
      <c r="AJ12" s="2284">
        <v>7344.6510230156709</v>
      </c>
      <c r="AK12" s="2284">
        <v>2411.9993218479708</v>
      </c>
      <c r="AL12" s="2284">
        <v>2301.4760559358647</v>
      </c>
      <c r="AM12" s="2284">
        <v>508.93606219039498</v>
      </c>
      <c r="AN12" s="2284">
        <v>2015.5929572297789</v>
      </c>
      <c r="AO12" s="2284">
        <v>7238.0043972040103</v>
      </c>
      <c r="AP12" s="2284">
        <v>2471.3799816022133</v>
      </c>
      <c r="AQ12" s="2284">
        <v>2208.6544642629801</v>
      </c>
      <c r="AR12" s="2284">
        <v>500.06769104128546</v>
      </c>
      <c r="AS12" s="2284">
        <v>1637.1250606204223</v>
      </c>
      <c r="AT12" s="2284">
        <v>6817.2271975269014</v>
      </c>
      <c r="AU12" s="2284">
        <v>3239.9438504521931</v>
      </c>
      <c r="AV12" s="2284">
        <v>2377.16</v>
      </c>
      <c r="AW12" s="2284">
        <v>661.03082716596862</v>
      </c>
      <c r="AX12" s="3382"/>
      <c r="AY12" s="1563"/>
      <c r="AZ12" s="910"/>
      <c r="BA12" s="910"/>
    </row>
    <row r="13" spans="1:53" ht="15.75" customHeight="1">
      <c r="A13" s="3378" t="s">
        <v>2526</v>
      </c>
      <c r="B13" s="2284">
        <v>814.47509669772865</v>
      </c>
      <c r="C13" s="2284">
        <v>664.27173852358567</v>
      </c>
      <c r="D13" s="2284">
        <v>547.1212503353504</v>
      </c>
      <c r="E13" s="2284">
        <v>328.97520933771114</v>
      </c>
      <c r="F13" s="2284">
        <v>2354.843294894376</v>
      </c>
      <c r="G13" s="2284">
        <v>899.74300651929377</v>
      </c>
      <c r="H13" s="2284">
        <v>814.63354792975326</v>
      </c>
      <c r="I13" s="2284">
        <v>621.23887313244904</v>
      </c>
      <c r="J13" s="2284">
        <v>371.3534761595958</v>
      </c>
      <c r="K13" s="2284">
        <v>2706.9689037410917</v>
      </c>
      <c r="L13" s="2284">
        <v>921.11179785691911</v>
      </c>
      <c r="M13" s="2284">
        <v>919.05685247382507</v>
      </c>
      <c r="N13" s="2284">
        <v>654.21124990793624</v>
      </c>
      <c r="O13" s="2284">
        <v>395.20366194338175</v>
      </c>
      <c r="P13" s="2284">
        <v>2889.583562182062</v>
      </c>
      <c r="Q13" s="2284">
        <v>1021.1508280385347</v>
      </c>
      <c r="R13" s="2284">
        <v>1107.3797371590533</v>
      </c>
      <c r="S13" s="2284">
        <v>746.54311603188921</v>
      </c>
      <c r="T13" s="2284">
        <v>451.56490973961036</v>
      </c>
      <c r="U13" s="2284">
        <v>3326.6385909690875</v>
      </c>
      <c r="V13" s="2284">
        <v>1128.9141585648417</v>
      </c>
      <c r="W13" s="2284">
        <v>1319.9967542036295</v>
      </c>
      <c r="X13" s="2284">
        <v>887.39400919116508</v>
      </c>
      <c r="Y13" s="2284">
        <v>542.63437629615055</v>
      </c>
      <c r="Z13" s="2284">
        <v>3878.939298255787</v>
      </c>
      <c r="AA13" s="2284">
        <v>1222.5850087923702</v>
      </c>
      <c r="AB13" s="2284">
        <v>1409.8928448074539</v>
      </c>
      <c r="AC13" s="2284">
        <v>948.20054664031477</v>
      </c>
      <c r="AD13" s="2284">
        <v>580.24008660423522</v>
      </c>
      <c r="AE13" s="2284">
        <v>4160.9184868443735</v>
      </c>
      <c r="AF13" s="2284">
        <v>1919.8370905009642</v>
      </c>
      <c r="AG13" s="2284">
        <v>1469.4390505581289</v>
      </c>
      <c r="AH13" s="2284">
        <v>1013.4884249029645</v>
      </c>
      <c r="AI13" s="2284">
        <v>621.02658020527304</v>
      </c>
      <c r="AJ13" s="2284">
        <v>5023.7911461673302</v>
      </c>
      <c r="AK13" s="2284">
        <v>2702.8705985276551</v>
      </c>
      <c r="AL13" s="2284">
        <v>1453.4846704547142</v>
      </c>
      <c r="AM13" s="2284">
        <v>1121.8950531802493</v>
      </c>
      <c r="AN13" s="2284">
        <v>818.88915510603294</v>
      </c>
      <c r="AO13" s="2284">
        <v>6097.1394772686517</v>
      </c>
      <c r="AP13" s="2284">
        <v>3944.56935149126</v>
      </c>
      <c r="AQ13" s="2284">
        <v>1557.5814836592797</v>
      </c>
      <c r="AR13" s="2284">
        <v>1313.0121209988367</v>
      </c>
      <c r="AS13" s="2284">
        <v>887.73711509814746</v>
      </c>
      <c r="AT13" s="2284">
        <v>7702.9000712475236</v>
      </c>
      <c r="AU13" s="2284">
        <v>3012.0844037655752</v>
      </c>
      <c r="AV13" s="2284">
        <v>1498.87</v>
      </c>
      <c r="AW13" s="2284">
        <v>1215.2833958165545</v>
      </c>
      <c r="AX13" s="3382"/>
      <c r="AY13" s="1563"/>
      <c r="AZ13" s="910"/>
      <c r="BA13" s="910"/>
    </row>
    <row r="14" spans="1:53" ht="15.75" customHeight="1">
      <c r="A14" s="3378" t="s">
        <v>2527</v>
      </c>
      <c r="B14" s="2284">
        <v>12654.479573301414</v>
      </c>
      <c r="C14" s="2284">
        <v>8262.8243982898603</v>
      </c>
      <c r="D14" s="2284">
        <v>11941.492291032573</v>
      </c>
      <c r="E14" s="2284">
        <v>13445.925148749531</v>
      </c>
      <c r="F14" s="2284">
        <v>46304.721411373379</v>
      </c>
      <c r="G14" s="2284">
        <v>14264.788456572647</v>
      </c>
      <c r="H14" s="2284">
        <v>10208.42244990349</v>
      </c>
      <c r="I14" s="2284">
        <v>13337.532391678225</v>
      </c>
      <c r="J14" s="2284">
        <v>15025.86869556031</v>
      </c>
      <c r="K14" s="2284">
        <v>52836.61199371468</v>
      </c>
      <c r="L14" s="2284">
        <v>15468.308701511689</v>
      </c>
      <c r="M14" s="2284">
        <v>12939.806658588441</v>
      </c>
      <c r="N14" s="2284">
        <v>16419.220426581549</v>
      </c>
      <c r="O14" s="2284">
        <v>18836.707652068817</v>
      </c>
      <c r="P14" s="2284">
        <v>63664.043438750494</v>
      </c>
      <c r="Q14" s="2284">
        <v>17380.16124556823</v>
      </c>
      <c r="R14" s="2284">
        <v>15581.276681205021</v>
      </c>
      <c r="S14" s="2284">
        <v>19043.735575051262</v>
      </c>
      <c r="T14" s="2284">
        <v>22039.546876857359</v>
      </c>
      <c r="U14" s="2284">
        <v>74044.720378681872</v>
      </c>
      <c r="V14" s="2284">
        <v>19835.839634708449</v>
      </c>
      <c r="W14" s="2284">
        <v>18881.918639068677</v>
      </c>
      <c r="X14" s="2284">
        <v>21171.128031905828</v>
      </c>
      <c r="Y14" s="2284">
        <v>24859.346692765081</v>
      </c>
      <c r="Z14" s="2284">
        <v>84748.232998448046</v>
      </c>
      <c r="AA14" s="2284">
        <v>22043.402926117542</v>
      </c>
      <c r="AB14" s="2284">
        <v>20180.255494529909</v>
      </c>
      <c r="AC14" s="2284">
        <v>22644.527393854831</v>
      </c>
      <c r="AD14" s="2284">
        <v>26242.649002177102</v>
      </c>
      <c r="AE14" s="2284">
        <v>91110.834816679388</v>
      </c>
      <c r="AF14" s="2284">
        <v>2454.0435540672652</v>
      </c>
      <c r="AG14" s="2284">
        <v>20689.719735546132</v>
      </c>
      <c r="AH14" s="2284">
        <v>24245.620043378294</v>
      </c>
      <c r="AI14" s="2284">
        <v>27851.915257102854</v>
      </c>
      <c r="AJ14" s="2284">
        <v>75241.29859009455</v>
      </c>
      <c r="AK14" s="2284">
        <v>3743.2775858685795</v>
      </c>
      <c r="AL14" s="2284">
        <v>21154.097272831979</v>
      </c>
      <c r="AM14" s="2284">
        <v>24696.247084389906</v>
      </c>
      <c r="AN14" s="2284">
        <v>24803.552427296949</v>
      </c>
      <c r="AO14" s="2284">
        <v>74397.174370387409</v>
      </c>
      <c r="AP14" s="2284">
        <v>4770.9229412803061</v>
      </c>
      <c r="AQ14" s="2284">
        <v>21854.404139510643</v>
      </c>
      <c r="AR14" s="2284">
        <v>25457.480153147597</v>
      </c>
      <c r="AS14" s="2284">
        <v>29999.090444721376</v>
      </c>
      <c r="AT14" s="2284">
        <v>82081.897678659923</v>
      </c>
      <c r="AU14" s="2284">
        <v>6169.15721831057</v>
      </c>
      <c r="AV14" s="2284">
        <v>21093.83</v>
      </c>
      <c r="AW14" s="2284">
        <v>21888.665884417114</v>
      </c>
      <c r="AX14" s="3382"/>
      <c r="AY14" s="1563"/>
      <c r="AZ14" s="910"/>
      <c r="BA14" s="910"/>
    </row>
    <row r="15" spans="1:53" ht="15.75" customHeight="1">
      <c r="A15" s="3376" t="s">
        <v>2528</v>
      </c>
      <c r="B15" s="2284">
        <v>875408.17055381171</v>
      </c>
      <c r="C15" s="2284">
        <v>880636.78366162337</v>
      </c>
      <c r="D15" s="2284">
        <v>892146.45308960555</v>
      </c>
      <c r="E15" s="2284">
        <v>930450.31070416386</v>
      </c>
      <c r="F15" s="2284">
        <v>3578641.7180092046</v>
      </c>
      <c r="G15" s="2284">
        <v>958330.55458749435</v>
      </c>
      <c r="H15" s="2284">
        <v>1035168.8019102346</v>
      </c>
      <c r="I15" s="2284">
        <v>1092258.1905315893</v>
      </c>
      <c r="J15" s="2284">
        <v>1130433.7539125432</v>
      </c>
      <c r="K15" s="2284">
        <v>4216191.3009418612</v>
      </c>
      <c r="L15" s="2284">
        <v>1179096.8025970652</v>
      </c>
      <c r="M15" s="2284">
        <v>1169052.6992675732</v>
      </c>
      <c r="N15" s="2284">
        <v>1245860.2321332102</v>
      </c>
      <c r="O15" s="2284">
        <v>1189649.6942832181</v>
      </c>
      <c r="P15" s="2284">
        <v>4783659.4282810679</v>
      </c>
      <c r="Q15" s="2284">
        <v>1428427.9805922606</v>
      </c>
      <c r="R15" s="2284">
        <v>1433788.6471832206</v>
      </c>
      <c r="S15" s="2284">
        <v>1481916.7523912827</v>
      </c>
      <c r="T15" s="2284">
        <v>1482225.0690110987</v>
      </c>
      <c r="U15" s="2284">
        <v>5826358.4491778621</v>
      </c>
      <c r="V15" s="2284">
        <v>1648574.7988959844</v>
      </c>
      <c r="W15" s="2284">
        <v>1634725.5851603069</v>
      </c>
      <c r="X15" s="2284">
        <v>1718985.3010976245</v>
      </c>
      <c r="Y15" s="2284">
        <v>1681932.05403379</v>
      </c>
      <c r="Z15" s="2284">
        <v>6684217.7391877063</v>
      </c>
      <c r="AA15" s="2284">
        <v>1637067.0700426477</v>
      </c>
      <c r="AB15" s="2284">
        <v>1572338.2194504479</v>
      </c>
      <c r="AC15" s="2284">
        <v>1688873.5638160831</v>
      </c>
      <c r="AD15" s="2284">
        <v>1688339.7825018382</v>
      </c>
      <c r="AE15" s="2284">
        <v>6586618.6358110169</v>
      </c>
      <c r="AF15" s="2284">
        <v>1522488.0403715333</v>
      </c>
      <c r="AG15" s="2284">
        <v>1519448.0252534989</v>
      </c>
      <c r="AH15" s="2284">
        <v>1614894.6485263819</v>
      </c>
      <c r="AI15" s="2284">
        <v>1645401.7326766953</v>
      </c>
      <c r="AJ15" s="2284">
        <v>6302232.4468281111</v>
      </c>
      <c r="AK15" s="2284">
        <v>1543187.4853445976</v>
      </c>
      <c r="AL15" s="2284">
        <v>1529172.7042807736</v>
      </c>
      <c r="AM15" s="2284">
        <v>1568854.6986096979</v>
      </c>
      <c r="AN15" s="2284">
        <v>1647681.9087710278</v>
      </c>
      <c r="AO15" s="2284">
        <v>6288896.7970060976</v>
      </c>
      <c r="AP15" s="2284">
        <v>1595563.6469563751</v>
      </c>
      <c r="AQ15" s="2284">
        <v>1539566.7543544844</v>
      </c>
      <c r="AR15" s="2284">
        <v>1599043.5068630227</v>
      </c>
      <c r="AS15" s="2284">
        <v>1686416.3735052568</v>
      </c>
      <c r="AT15" s="2284">
        <v>6420590.2816791395</v>
      </c>
      <c r="AU15" s="2284">
        <v>1608461.8328026384</v>
      </c>
      <c r="AV15" s="2284">
        <v>1537522.17</v>
      </c>
      <c r="AW15" s="2284">
        <v>1616584.6362196431</v>
      </c>
      <c r="AX15" s="3382"/>
      <c r="AY15" s="1563"/>
      <c r="AZ15" s="910"/>
      <c r="BA15" s="910"/>
    </row>
    <row r="16" spans="1:53" ht="15.75" customHeight="1">
      <c r="A16" s="3378" t="s">
        <v>2529</v>
      </c>
      <c r="B16" s="2284">
        <v>63518.775649032694</v>
      </c>
      <c r="C16" s="2284">
        <v>63469.45982942939</v>
      </c>
      <c r="D16" s="2284">
        <v>63617.407288239257</v>
      </c>
      <c r="E16" s="2284">
        <v>64554.407860701685</v>
      </c>
      <c r="F16" s="2284">
        <v>255160.05062740305</v>
      </c>
      <c r="G16" s="2284">
        <v>67942.541877156415</v>
      </c>
      <c r="H16" s="2284">
        <v>67812.188445730048</v>
      </c>
      <c r="I16" s="2284">
        <v>67652.09675094542</v>
      </c>
      <c r="J16" s="2284">
        <v>67591.721014172872</v>
      </c>
      <c r="K16" s="2284">
        <v>270998.54808800475</v>
      </c>
      <c r="L16" s="2284">
        <v>55644.476676526836</v>
      </c>
      <c r="M16" s="2284">
        <v>56294.788840256784</v>
      </c>
      <c r="N16" s="2284">
        <v>55640.478393108264</v>
      </c>
      <c r="O16" s="2284">
        <v>55940.447842769652</v>
      </c>
      <c r="P16" s="2284">
        <v>223520.19175266151</v>
      </c>
      <c r="Q16" s="2284">
        <v>87221.196405887997</v>
      </c>
      <c r="R16" s="2284">
        <v>86329.99630824443</v>
      </c>
      <c r="S16" s="2284">
        <v>85131.092762374858</v>
      </c>
      <c r="T16" s="2284">
        <v>86028.447368046604</v>
      </c>
      <c r="U16" s="2284">
        <v>344710.73284455389</v>
      </c>
      <c r="V16" s="2284">
        <v>73938.263217015236</v>
      </c>
      <c r="W16" s="2284">
        <v>80502.757005372652</v>
      </c>
      <c r="X16" s="2284">
        <v>92549.592221791463</v>
      </c>
      <c r="Y16" s="2284">
        <v>64393.22646357974</v>
      </c>
      <c r="Z16" s="2284">
        <v>311383.83890775911</v>
      </c>
      <c r="AA16" s="2284">
        <v>34120.143244367049</v>
      </c>
      <c r="AB16" s="2284">
        <v>28545.384603973547</v>
      </c>
      <c r="AC16" s="2284">
        <v>81932.399257936602</v>
      </c>
      <c r="AD16" s="2284">
        <v>56285.122946659263</v>
      </c>
      <c r="AE16" s="2284">
        <v>200883.05005293648</v>
      </c>
      <c r="AF16" s="2284">
        <v>26410.963207878962</v>
      </c>
      <c r="AG16" s="2284">
        <v>42587.243450327333</v>
      </c>
      <c r="AH16" s="2284">
        <v>81231.075373115105</v>
      </c>
      <c r="AI16" s="2284">
        <v>55737.146644031236</v>
      </c>
      <c r="AJ16" s="2284">
        <v>205966.42867535265</v>
      </c>
      <c r="AK16" s="2284">
        <v>27206.957751936083</v>
      </c>
      <c r="AL16" s="2284">
        <v>47391.309124436506</v>
      </c>
      <c r="AM16" s="2284">
        <v>44354.719208767572</v>
      </c>
      <c r="AN16" s="2284">
        <v>29963.406487859891</v>
      </c>
      <c r="AO16" s="2284">
        <v>148916.39257300008</v>
      </c>
      <c r="AP16" s="2284">
        <v>29128.31491091385</v>
      </c>
      <c r="AQ16" s="2284">
        <v>37205.767522709088</v>
      </c>
      <c r="AR16" s="2284">
        <v>36639.222633684687</v>
      </c>
      <c r="AS16" s="2284">
        <v>40030.060497714927</v>
      </c>
      <c r="AT16" s="2284">
        <v>143003.36556502257</v>
      </c>
      <c r="AU16" s="2284">
        <v>14673.749385885463</v>
      </c>
      <c r="AV16" s="2284">
        <v>28338.82</v>
      </c>
      <c r="AW16" s="2284">
        <v>25365.061823280361</v>
      </c>
      <c r="AX16" s="3382"/>
      <c r="AY16" s="1563"/>
      <c r="AZ16" s="910"/>
      <c r="BA16" s="910"/>
    </row>
    <row r="17" spans="1:53" ht="15.75" customHeight="1">
      <c r="A17" s="3378" t="s">
        <v>2530</v>
      </c>
      <c r="B17" s="2284">
        <v>54473.171403683315</v>
      </c>
      <c r="C17" s="2284">
        <v>54901.787201566367</v>
      </c>
      <c r="D17" s="2284">
        <v>55564.193434658366</v>
      </c>
      <c r="E17" s="2284">
        <v>56148.669522680713</v>
      </c>
      <c r="F17" s="2284">
        <v>221087.82156258877</v>
      </c>
      <c r="G17" s="2284">
        <v>53312.488148787183</v>
      </c>
      <c r="H17" s="2284">
        <v>58496.560482403431</v>
      </c>
      <c r="I17" s="2284">
        <v>62197.336097060666</v>
      </c>
      <c r="J17" s="2284">
        <v>64195.652431811868</v>
      </c>
      <c r="K17" s="2284">
        <v>238202.03716006316</v>
      </c>
      <c r="L17" s="2284">
        <v>65490.895409420606</v>
      </c>
      <c r="M17" s="2284">
        <v>67892.642620040569</v>
      </c>
      <c r="N17" s="2284">
        <v>68376.532454747226</v>
      </c>
      <c r="O17" s="2284">
        <v>68585.584946120915</v>
      </c>
      <c r="P17" s="2284">
        <v>270345.65543032932</v>
      </c>
      <c r="Q17" s="2284">
        <v>89834.782500031564</v>
      </c>
      <c r="R17" s="2284">
        <v>92924.749723642686</v>
      </c>
      <c r="S17" s="2284">
        <v>96483.350164215473</v>
      </c>
      <c r="T17" s="2284">
        <v>97203.522877356008</v>
      </c>
      <c r="U17" s="2284">
        <v>376446.4052652457</v>
      </c>
      <c r="V17" s="2284">
        <v>117339.7280638181</v>
      </c>
      <c r="W17" s="2284">
        <v>119049.68600938946</v>
      </c>
      <c r="X17" s="2284">
        <v>123575.93770971212</v>
      </c>
      <c r="Y17" s="2284">
        <v>128313.72233215987</v>
      </c>
      <c r="Z17" s="2284">
        <v>488279.07411507954</v>
      </c>
      <c r="AA17" s="2284">
        <v>144574.00276659543</v>
      </c>
      <c r="AB17" s="2284">
        <v>146133.01343641448</v>
      </c>
      <c r="AC17" s="2284">
        <v>149801.61241637822</v>
      </c>
      <c r="AD17" s="2284">
        <v>155665.09048033078</v>
      </c>
      <c r="AE17" s="2284">
        <v>596173.71909971884</v>
      </c>
      <c r="AF17" s="2284">
        <v>138280.63012317728</v>
      </c>
      <c r="AG17" s="2284">
        <v>138121.88779345562</v>
      </c>
      <c r="AH17" s="2284">
        <v>140420.38847348941</v>
      </c>
      <c r="AI17" s="2284">
        <v>147390.95134918939</v>
      </c>
      <c r="AJ17" s="2284">
        <v>564213.85773931176</v>
      </c>
      <c r="AK17" s="2284">
        <v>140817.46798293278</v>
      </c>
      <c r="AL17" s="2284">
        <v>132380.86979796036</v>
      </c>
      <c r="AM17" s="2284">
        <v>134023.06635850685</v>
      </c>
      <c r="AN17" s="2284">
        <v>144554.09240812238</v>
      </c>
      <c r="AO17" s="2284">
        <v>551775.49654752237</v>
      </c>
      <c r="AP17" s="2284">
        <v>148250.53857407434</v>
      </c>
      <c r="AQ17" s="2284">
        <v>137468.61551857929</v>
      </c>
      <c r="AR17" s="2284">
        <v>144935.64692008033</v>
      </c>
      <c r="AS17" s="2284">
        <v>145972.50807125843</v>
      </c>
      <c r="AT17" s="2284">
        <v>576627.30908399238</v>
      </c>
      <c r="AU17" s="2284">
        <v>152413.87795235112</v>
      </c>
      <c r="AV17" s="2284">
        <v>139646.42000000001</v>
      </c>
      <c r="AW17" s="2284">
        <v>154895.43879153449</v>
      </c>
      <c r="AX17" s="3382"/>
      <c r="AY17" s="1563"/>
      <c r="AZ17" s="910"/>
      <c r="BA17" s="910"/>
    </row>
    <row r="18" spans="1:53" ht="15.75" customHeight="1">
      <c r="A18" s="3378" t="s">
        <v>2531</v>
      </c>
      <c r="B18" s="2284">
        <v>565177.53983766097</v>
      </c>
      <c r="C18" s="2284">
        <v>568086.2128455349</v>
      </c>
      <c r="D18" s="2284">
        <v>574127.3029388116</v>
      </c>
      <c r="E18" s="2284">
        <v>591131.85283099767</v>
      </c>
      <c r="F18" s="2284">
        <v>2298522.9084530049</v>
      </c>
      <c r="G18" s="2284">
        <v>583935.60244793515</v>
      </c>
      <c r="H18" s="2284">
        <v>609679.13751658436</v>
      </c>
      <c r="I18" s="2284">
        <v>624732.45692124846</v>
      </c>
      <c r="J18" s="2284">
        <v>648166.13215013337</v>
      </c>
      <c r="K18" s="2284">
        <v>2466513.3290359015</v>
      </c>
      <c r="L18" s="2284">
        <v>630281.90187530685</v>
      </c>
      <c r="M18" s="2284">
        <v>639308.38924589241</v>
      </c>
      <c r="N18" s="2284">
        <v>713264.25716048735</v>
      </c>
      <c r="O18" s="2284">
        <v>645452.33941308071</v>
      </c>
      <c r="P18" s="2284">
        <v>2628306.8876947672</v>
      </c>
      <c r="Q18" s="2284">
        <v>708142.71430316463</v>
      </c>
      <c r="R18" s="2284">
        <v>722944.66588622914</v>
      </c>
      <c r="S18" s="2284">
        <v>758934.2195547208</v>
      </c>
      <c r="T18" s="2284">
        <v>748584.5088678383</v>
      </c>
      <c r="U18" s="2284">
        <v>2938606.108611953</v>
      </c>
      <c r="V18" s="2284">
        <v>748292.32100944966</v>
      </c>
      <c r="W18" s="2284">
        <v>760290.77310199884</v>
      </c>
      <c r="X18" s="2284">
        <v>808191.77872061054</v>
      </c>
      <c r="Y18" s="2284">
        <v>787230.04141863331</v>
      </c>
      <c r="Z18" s="2284">
        <v>3104004.9142506924</v>
      </c>
      <c r="AA18" s="2284">
        <v>742145.81355940085</v>
      </c>
      <c r="AB18" s="2284">
        <v>715464.81031647825</v>
      </c>
      <c r="AC18" s="2284">
        <v>736517.68248063501</v>
      </c>
      <c r="AD18" s="2284">
        <v>742934.08725888235</v>
      </c>
      <c r="AE18" s="2284">
        <v>2937062.3936153967</v>
      </c>
      <c r="AF18" s="2284">
        <v>659616.05574231537</v>
      </c>
      <c r="AG18" s="2284">
        <v>675879.24274654582</v>
      </c>
      <c r="AH18" s="2284">
        <v>694139.75499350484</v>
      </c>
      <c r="AI18" s="2284">
        <v>723263.9007067862</v>
      </c>
      <c r="AJ18" s="2284">
        <v>2752898.9541891525</v>
      </c>
      <c r="AK18" s="2284">
        <v>686440.44200916949</v>
      </c>
      <c r="AL18" s="2284">
        <v>693948.73034660297</v>
      </c>
      <c r="AM18" s="2284">
        <v>698174.95845519518</v>
      </c>
      <c r="AN18" s="2284">
        <v>738999.49343533698</v>
      </c>
      <c r="AO18" s="2284">
        <v>2817563.6242463049</v>
      </c>
      <c r="AP18" s="2284">
        <v>723935.98414686439</v>
      </c>
      <c r="AQ18" s="2284">
        <v>702369.81420638959</v>
      </c>
      <c r="AR18" s="2284">
        <v>718419.36695421999</v>
      </c>
      <c r="AS18" s="2284">
        <v>755419.85951674799</v>
      </c>
      <c r="AT18" s="2284">
        <v>2900145.0248242216</v>
      </c>
      <c r="AU18" s="2284">
        <v>736653.77532831253</v>
      </c>
      <c r="AV18" s="2284">
        <v>710910.06</v>
      </c>
      <c r="AW18" s="2284">
        <v>739803.76690933923</v>
      </c>
      <c r="AX18" s="3382"/>
      <c r="AY18" s="1563"/>
      <c r="AZ18" s="910"/>
      <c r="BA18" s="910"/>
    </row>
    <row r="19" spans="1:53" ht="15.75" customHeight="1">
      <c r="A19" s="3378" t="s">
        <v>2532</v>
      </c>
      <c r="B19" s="2284">
        <v>80301.015473552296</v>
      </c>
      <c r="C19" s="2284">
        <v>81383.545129578895</v>
      </c>
      <c r="D19" s="2284">
        <v>87400.870405901995</v>
      </c>
      <c r="E19" s="2284">
        <v>103458.393636963</v>
      </c>
      <c r="F19" s="2284">
        <v>352543.82464599615</v>
      </c>
      <c r="G19" s="2284">
        <v>100401.062104706</v>
      </c>
      <c r="H19" s="2284">
        <v>136576.73408498234</v>
      </c>
      <c r="I19" s="2284">
        <v>160942.8226482441</v>
      </c>
      <c r="J19" s="2284">
        <v>173925.48280246201</v>
      </c>
      <c r="K19" s="2284">
        <v>571846.10164039442</v>
      </c>
      <c r="L19" s="2284">
        <v>207271.4289296082</v>
      </c>
      <c r="M19" s="2284">
        <v>199842.35516945398</v>
      </c>
      <c r="N19" s="2284">
        <v>201733.88250000999</v>
      </c>
      <c r="O19" s="2284">
        <v>206438.18586940988</v>
      </c>
      <c r="P19" s="2284">
        <v>815285.85246848199</v>
      </c>
      <c r="Q19" s="2284">
        <v>279288.75176532718</v>
      </c>
      <c r="R19" s="2284">
        <v>268430.41495806823</v>
      </c>
      <c r="S19" s="2284">
        <v>271095.35418485006</v>
      </c>
      <c r="T19" s="2284">
        <v>277574.1405438137</v>
      </c>
      <c r="U19" s="2284">
        <v>1096388.6614520592</v>
      </c>
      <c r="V19" s="2284">
        <v>375612.47455520619</v>
      </c>
      <c r="W19" s="2284">
        <v>346812.60728044074</v>
      </c>
      <c r="X19" s="2284">
        <v>353009.863055336</v>
      </c>
      <c r="Y19" s="2284">
        <v>362907.92491501349</v>
      </c>
      <c r="Z19" s="2284">
        <v>1438342.8698059963</v>
      </c>
      <c r="AA19" s="2284">
        <v>355959.73089348746</v>
      </c>
      <c r="AB19" s="2284">
        <v>335804.42459667887</v>
      </c>
      <c r="AC19" s="2284">
        <v>358241.30363191717</v>
      </c>
      <c r="AD19" s="2284">
        <v>373014.1913025094</v>
      </c>
      <c r="AE19" s="2284">
        <v>1423019.6504245927</v>
      </c>
      <c r="AF19" s="2284">
        <v>345416.23728296882</v>
      </c>
      <c r="AG19" s="2284">
        <v>330071.83360437222</v>
      </c>
      <c r="AH19" s="2284">
        <v>354977.88882850209</v>
      </c>
      <c r="AI19" s="2284">
        <v>377038.36305680528</v>
      </c>
      <c r="AJ19" s="2284">
        <v>1407504.3227726484</v>
      </c>
      <c r="AK19" s="2284">
        <v>349453.19422735274</v>
      </c>
      <c r="AL19" s="2284">
        <v>330719.15391733643</v>
      </c>
      <c r="AM19" s="2284">
        <v>355652.08894296258</v>
      </c>
      <c r="AN19" s="2284">
        <v>383250.01044430665</v>
      </c>
      <c r="AO19" s="2284">
        <v>1419074.4475319583</v>
      </c>
      <c r="AP19" s="2284">
        <v>355922.42901282688</v>
      </c>
      <c r="AQ19" s="2284">
        <v>339763.03333805071</v>
      </c>
      <c r="AR19" s="2284">
        <v>359355.43680953019</v>
      </c>
      <c r="AS19" s="2284">
        <v>387988.9539185944</v>
      </c>
      <c r="AT19" s="2284">
        <v>1443029.8530790021</v>
      </c>
      <c r="AU19" s="2284">
        <v>359513.71253479493</v>
      </c>
      <c r="AV19" s="2284">
        <v>334927.71000000002</v>
      </c>
      <c r="AW19" s="2284">
        <v>355317.84532912023</v>
      </c>
      <c r="AX19" s="3382"/>
      <c r="AY19" s="1563"/>
      <c r="AZ19" s="910"/>
      <c r="BA19" s="910"/>
    </row>
    <row r="20" spans="1:53" ht="15.75" customHeight="1">
      <c r="A20" s="3378" t="s">
        <v>2533</v>
      </c>
      <c r="B20" s="2284">
        <v>30764.360528319954</v>
      </c>
      <c r="C20" s="2284">
        <v>30951.949729292806</v>
      </c>
      <c r="D20" s="2284">
        <v>29919.902299345395</v>
      </c>
      <c r="E20" s="2284">
        <v>31747.88311893963</v>
      </c>
      <c r="F20" s="2284">
        <v>123384.09567589778</v>
      </c>
      <c r="G20" s="2284">
        <v>30497.790856176562</v>
      </c>
      <c r="H20" s="2284">
        <v>31883.484815538264</v>
      </c>
      <c r="I20" s="2284">
        <v>34065.209272270309</v>
      </c>
      <c r="J20" s="2284">
        <v>33819.485987724809</v>
      </c>
      <c r="K20" s="2284">
        <v>130265.97093170995</v>
      </c>
      <c r="L20" s="2284">
        <v>39860.769593440236</v>
      </c>
      <c r="M20" s="2284">
        <v>38733.591542740527</v>
      </c>
      <c r="N20" s="2284">
        <v>39823.984002770245</v>
      </c>
      <c r="O20" s="2284">
        <v>38925.358635468772</v>
      </c>
      <c r="P20" s="2284">
        <v>157343.70377441979</v>
      </c>
      <c r="Q20" s="2284">
        <v>42103.524798515071</v>
      </c>
      <c r="R20" s="2284">
        <v>42306.635079457446</v>
      </c>
      <c r="S20" s="2284">
        <v>43198.448589099469</v>
      </c>
      <c r="T20" s="2284">
        <v>43703.455326095136</v>
      </c>
      <c r="U20" s="2284">
        <v>171312.06379316712</v>
      </c>
      <c r="V20" s="2284">
        <v>46844.326410648791</v>
      </c>
      <c r="W20" s="2284">
        <v>48025.722489996573</v>
      </c>
      <c r="X20" s="2284">
        <v>48668.800570462437</v>
      </c>
      <c r="Y20" s="2284">
        <v>49526.506880346489</v>
      </c>
      <c r="Z20" s="2284">
        <v>193065.35635145431</v>
      </c>
      <c r="AA20" s="2284">
        <v>50628.192554432113</v>
      </c>
      <c r="AB20" s="2284">
        <v>50722.445654827228</v>
      </c>
      <c r="AC20" s="2284">
        <v>51441.104275653161</v>
      </c>
      <c r="AD20" s="2284">
        <v>52420.586686493996</v>
      </c>
      <c r="AE20" s="2284">
        <v>205212.32917140651</v>
      </c>
      <c r="AF20" s="2284">
        <v>50453.539960507842</v>
      </c>
      <c r="AG20" s="2284">
        <v>47707.314901663376</v>
      </c>
      <c r="AH20" s="2284">
        <v>48201.760447748893</v>
      </c>
      <c r="AI20" s="2284">
        <v>50566.656433264689</v>
      </c>
      <c r="AJ20" s="2284">
        <v>196929.2717431848</v>
      </c>
      <c r="AK20" s="2284">
        <v>51695.97375718956</v>
      </c>
      <c r="AL20" s="2284">
        <v>46709.662806265049</v>
      </c>
      <c r="AM20" s="2284">
        <v>48798.241032208287</v>
      </c>
      <c r="AN20" s="2284">
        <v>50773.945006019501</v>
      </c>
      <c r="AO20" s="2284">
        <v>197977.82260168239</v>
      </c>
      <c r="AP20" s="2284">
        <v>52485.214452329521</v>
      </c>
      <c r="AQ20" s="2284">
        <v>47750.799086737155</v>
      </c>
      <c r="AR20" s="2284">
        <v>49514.430066441972</v>
      </c>
      <c r="AS20" s="2284">
        <v>51598.086723746273</v>
      </c>
      <c r="AT20" s="2284">
        <v>201348.53032925492</v>
      </c>
      <c r="AU20" s="2284">
        <v>53216.935559674675</v>
      </c>
      <c r="AV20" s="2284">
        <v>48320.14</v>
      </c>
      <c r="AW20" s="2284">
        <v>51185.532284995832</v>
      </c>
      <c r="AX20" s="3382"/>
      <c r="AY20" s="1563"/>
      <c r="AZ20" s="910"/>
      <c r="BA20" s="910"/>
    </row>
    <row r="21" spans="1:53" ht="15.75" customHeight="1">
      <c r="A21" s="3378" t="s">
        <v>2534</v>
      </c>
      <c r="B21" s="2284">
        <v>5982.1355720392257</v>
      </c>
      <c r="C21" s="2284">
        <v>6046.7417185676277</v>
      </c>
      <c r="D21" s="2284">
        <v>6177.4413451881892</v>
      </c>
      <c r="E21" s="2284">
        <v>6148.8941778573253</v>
      </c>
      <c r="F21" s="2284">
        <v>24355.212813652368</v>
      </c>
      <c r="G21" s="2284">
        <v>6529.0740717391118</v>
      </c>
      <c r="H21" s="2284">
        <v>6903.6029842974958</v>
      </c>
      <c r="I21" s="2284">
        <v>7461.4344753991109</v>
      </c>
      <c r="J21" s="2284">
        <v>7622.0921828312075</v>
      </c>
      <c r="K21" s="2284">
        <v>28516.203714266929</v>
      </c>
      <c r="L21" s="2284">
        <v>8028.8207331690328</v>
      </c>
      <c r="M21" s="2284">
        <v>7452.8221636414683</v>
      </c>
      <c r="N21" s="2284">
        <v>7416.4470396112665</v>
      </c>
      <c r="O21" s="2284">
        <v>7449.9454355333301</v>
      </c>
      <c r="P21" s="2284">
        <v>30348.035371955095</v>
      </c>
      <c r="Q21" s="2284">
        <v>10987.926817182799</v>
      </c>
      <c r="R21" s="2284">
        <v>10780.07310999937</v>
      </c>
      <c r="S21" s="2284">
        <v>11095.305508281646</v>
      </c>
      <c r="T21" s="2284">
        <v>11153.853157937545</v>
      </c>
      <c r="U21" s="2284">
        <v>44017.158593401356</v>
      </c>
      <c r="V21" s="2284">
        <v>11880.341794839136</v>
      </c>
      <c r="W21" s="2284">
        <v>12310.407961268911</v>
      </c>
      <c r="X21" s="2284">
        <v>12908.086568629067</v>
      </c>
      <c r="Y21" s="2284">
        <v>13144.872874635152</v>
      </c>
      <c r="Z21" s="2284">
        <v>50243.709199372272</v>
      </c>
      <c r="AA21" s="2284">
        <v>12689.707222553459</v>
      </c>
      <c r="AB21" s="2284">
        <v>13144.43239825103</v>
      </c>
      <c r="AC21" s="2284">
        <v>13788.771486048514</v>
      </c>
      <c r="AD21" s="2284">
        <v>14048.309620428483</v>
      </c>
      <c r="AE21" s="2284">
        <v>53671.220727281485</v>
      </c>
      <c r="AF21" s="2284">
        <v>12492.589750195921</v>
      </c>
      <c r="AG21" s="2284">
        <v>12333.786013379044</v>
      </c>
      <c r="AH21" s="2284">
        <v>13192.342613707884</v>
      </c>
      <c r="AI21" s="2284">
        <v>13412.393374532217</v>
      </c>
      <c r="AJ21" s="2284">
        <v>51431.111751815071</v>
      </c>
      <c r="AK21" s="2284">
        <v>12646.911305567641</v>
      </c>
      <c r="AL21" s="2284">
        <v>12105.220763713087</v>
      </c>
      <c r="AM21" s="2284">
        <v>12960.329378165356</v>
      </c>
      <c r="AN21" s="2284">
        <v>13778.120578324679</v>
      </c>
      <c r="AO21" s="2284">
        <v>51490.58202577076</v>
      </c>
      <c r="AP21" s="2284">
        <v>13077.733031157955</v>
      </c>
      <c r="AQ21" s="2284">
        <v>12816.419461879665</v>
      </c>
      <c r="AR21" s="2284">
        <v>13226.740680091178</v>
      </c>
      <c r="AS21" s="2284">
        <v>14139.006029483122</v>
      </c>
      <c r="AT21" s="2284">
        <v>53259.899202611916</v>
      </c>
      <c r="AU21" s="2284">
        <v>13346.548528133868</v>
      </c>
      <c r="AV21" s="2284">
        <v>13115.32</v>
      </c>
      <c r="AW21" s="2284">
        <v>13495.937374781011</v>
      </c>
      <c r="AX21" s="3382"/>
      <c r="AY21" s="1563"/>
      <c r="AZ21" s="910"/>
      <c r="BA21" s="910"/>
    </row>
    <row r="22" spans="1:53" ht="15.75" customHeight="1">
      <c r="A22" s="3378" t="s">
        <v>2535</v>
      </c>
      <c r="B22" s="2284">
        <v>6249.3298015977671</v>
      </c>
      <c r="C22" s="2284">
        <v>6267.5920160968835</v>
      </c>
      <c r="D22" s="2284">
        <v>6313.2475523446765</v>
      </c>
      <c r="E22" s="2284">
        <v>6336.9884311935275</v>
      </c>
      <c r="F22" s="2284">
        <v>25167.157801232854</v>
      </c>
      <c r="G22" s="2284">
        <v>6944.6527760126201</v>
      </c>
      <c r="H22" s="2284">
        <v>10211.3449574019</v>
      </c>
      <c r="I22" s="2284">
        <v>10390.342520627342</v>
      </c>
      <c r="J22" s="2284">
        <v>11395.142780721471</v>
      </c>
      <c r="K22" s="2284">
        <v>38941.483034763332</v>
      </c>
      <c r="L22" s="2284">
        <v>10025.958618525799</v>
      </c>
      <c r="M22" s="2284">
        <v>15759.276586366672</v>
      </c>
      <c r="N22" s="2284">
        <v>15076.078947070659</v>
      </c>
      <c r="O22" s="2284">
        <v>21038.114869369601</v>
      </c>
      <c r="P22" s="2284">
        <v>61899.429021332733</v>
      </c>
      <c r="Q22" s="2284">
        <v>19282.327060507308</v>
      </c>
      <c r="R22" s="2284">
        <v>24120.926186579669</v>
      </c>
      <c r="S22" s="2284">
        <v>24542.228954125785</v>
      </c>
      <c r="T22" s="2284">
        <v>24690.660882626722</v>
      </c>
      <c r="U22" s="2284">
        <v>92636.143083839474</v>
      </c>
      <c r="V22" s="2284">
        <v>27306.03404136773</v>
      </c>
      <c r="W22" s="2284">
        <v>33407.350628862056</v>
      </c>
      <c r="X22" s="2284">
        <v>34240.42955068827</v>
      </c>
      <c r="Y22" s="2284">
        <v>32819.910086122545</v>
      </c>
      <c r="Z22" s="2284">
        <v>127773.7243070406</v>
      </c>
      <c r="AA22" s="2284">
        <v>34287.403956195623</v>
      </c>
      <c r="AB22" s="2284">
        <v>38831.537568878251</v>
      </c>
      <c r="AC22" s="2284">
        <v>39421.348205701397</v>
      </c>
      <c r="AD22" s="2284">
        <v>38452.324841188325</v>
      </c>
      <c r="AE22" s="2284">
        <v>150992.61457196358</v>
      </c>
      <c r="AF22" s="2284">
        <v>36307.229028075744</v>
      </c>
      <c r="AG22" s="2284">
        <v>39742.305183450801</v>
      </c>
      <c r="AH22" s="2284">
        <v>38819.590853481226</v>
      </c>
      <c r="AI22" s="2284">
        <v>37923.394800659626</v>
      </c>
      <c r="AJ22" s="2284">
        <v>152792.51986566739</v>
      </c>
      <c r="AK22" s="2284">
        <v>35980.463966823067</v>
      </c>
      <c r="AL22" s="2284">
        <v>39354.503355954868</v>
      </c>
      <c r="AM22" s="2284">
        <v>38914.523628906747</v>
      </c>
      <c r="AN22" s="2284">
        <v>39745.042999894933</v>
      </c>
      <c r="AO22" s="2284">
        <v>153994.53395157962</v>
      </c>
      <c r="AP22" s="2284">
        <v>36471.101506646068</v>
      </c>
      <c r="AQ22" s="2284">
        <v>38716.312672114378</v>
      </c>
      <c r="AR22" s="2284">
        <v>39397.056649908911</v>
      </c>
      <c r="AS22" s="2284">
        <v>40347.903442881703</v>
      </c>
      <c r="AT22" s="2284">
        <v>154932.37427155106</v>
      </c>
      <c r="AU22" s="2284">
        <v>37075.428983130478</v>
      </c>
      <c r="AV22" s="2284">
        <v>38225.08</v>
      </c>
      <c r="AW22" s="2284">
        <v>39448.210243188019</v>
      </c>
      <c r="AX22" s="3382"/>
      <c r="AY22" s="1563"/>
      <c r="AZ22" s="910"/>
      <c r="BA22" s="910"/>
    </row>
    <row r="23" spans="1:53" ht="15.75" customHeight="1">
      <c r="A23" s="3378" t="s">
        <v>2536</v>
      </c>
      <c r="B23" s="2284">
        <v>14947.498599662893</v>
      </c>
      <c r="C23" s="2284">
        <v>15076.601845483563</v>
      </c>
      <c r="D23" s="2284">
        <v>13973.944579956658</v>
      </c>
      <c r="E23" s="2284">
        <v>15550.358398447603</v>
      </c>
      <c r="F23" s="2284">
        <v>59548.403423550713</v>
      </c>
      <c r="G23" s="2284">
        <v>22868.995770515638</v>
      </c>
      <c r="H23" s="2284">
        <v>23949.105133634035</v>
      </c>
      <c r="I23" s="2284">
        <v>26711.211587948761</v>
      </c>
      <c r="J23" s="2284">
        <v>25506.050570156429</v>
      </c>
      <c r="K23" s="2284">
        <v>99035.363062254852</v>
      </c>
      <c r="L23" s="2284">
        <v>29475.814975511719</v>
      </c>
      <c r="M23" s="2284">
        <v>27117.765107724372</v>
      </c>
      <c r="N23" s="2284">
        <v>28777.514355327214</v>
      </c>
      <c r="O23" s="2284">
        <v>26692.011907988799</v>
      </c>
      <c r="P23" s="2284">
        <v>112063.1063465521</v>
      </c>
      <c r="Q23" s="2284">
        <v>36608.611136951171</v>
      </c>
      <c r="R23" s="2284">
        <v>36191.23225983556</v>
      </c>
      <c r="S23" s="2284">
        <v>37370.795065076214</v>
      </c>
      <c r="T23" s="2284">
        <v>38042.646339105318</v>
      </c>
      <c r="U23" s="2284">
        <v>148213.28480096828</v>
      </c>
      <c r="V23" s="2284">
        <v>49675.054737553102</v>
      </c>
      <c r="W23" s="2284">
        <v>48748.260032070117</v>
      </c>
      <c r="X23" s="2284">
        <v>51248.597117912163</v>
      </c>
      <c r="Y23" s="2284">
        <v>49287.027119286853</v>
      </c>
      <c r="Z23" s="2284">
        <v>198958.93900682224</v>
      </c>
      <c r="AA23" s="2284">
        <v>58552.783342305658</v>
      </c>
      <c r="AB23" s="2284">
        <v>55122.119921632177</v>
      </c>
      <c r="AC23" s="2284">
        <v>58025.518067080033</v>
      </c>
      <c r="AD23" s="2284">
        <v>55526.618198422191</v>
      </c>
      <c r="AE23" s="2284">
        <v>227227.03952944005</v>
      </c>
      <c r="AF23" s="2284">
        <v>61778.631942477878</v>
      </c>
      <c r="AG23" s="2284">
        <v>56733.98073731672</v>
      </c>
      <c r="AH23" s="2284">
        <v>59780.129228864629</v>
      </c>
      <c r="AI23" s="2284">
        <v>56202.260110732735</v>
      </c>
      <c r="AJ23" s="2284">
        <v>234495.00201939198</v>
      </c>
      <c r="AK23" s="2284">
        <v>61327.606036869904</v>
      </c>
      <c r="AL23" s="2284">
        <v>58894.292379762934</v>
      </c>
      <c r="AM23" s="2284">
        <v>60848.003003556252</v>
      </c>
      <c r="AN23" s="2284">
        <v>58029.848482146765</v>
      </c>
      <c r="AO23" s="2284">
        <v>239099.74990233587</v>
      </c>
      <c r="AP23" s="2284">
        <v>58297.113018459102</v>
      </c>
      <c r="AQ23" s="2284">
        <v>59249.046286117482</v>
      </c>
      <c r="AR23" s="2284">
        <v>61067.949841199181</v>
      </c>
      <c r="AS23" s="2284">
        <v>59344.000247252166</v>
      </c>
      <c r="AT23" s="2284">
        <v>237958.10939302793</v>
      </c>
      <c r="AU23" s="2284">
        <v>60435.695050504182</v>
      </c>
      <c r="AV23" s="2284">
        <v>59818.8</v>
      </c>
      <c r="AW23" s="2284">
        <v>61631.955028921708</v>
      </c>
      <c r="AX23" s="3382"/>
      <c r="AY23" s="1563"/>
      <c r="AZ23" s="910"/>
      <c r="BA23" s="910"/>
    </row>
    <row r="24" spans="1:53" ht="15.75" customHeight="1">
      <c r="A24" s="3378" t="s">
        <v>2537</v>
      </c>
      <c r="B24" s="2284">
        <v>8385.7221802479726</v>
      </c>
      <c r="C24" s="2284">
        <v>8415.2712930076759</v>
      </c>
      <c r="D24" s="2284">
        <v>8475.8112199693023</v>
      </c>
      <c r="E24" s="2284">
        <v>8582.737025813436</v>
      </c>
      <c r="F24" s="2284">
        <v>33859.541719038389</v>
      </c>
      <c r="G24" s="2284">
        <v>17877.085159375212</v>
      </c>
      <c r="H24" s="2284">
        <v>18682.49751552811</v>
      </c>
      <c r="I24" s="2284">
        <v>19535.690637304826</v>
      </c>
      <c r="J24" s="2284">
        <v>20016.311574641859</v>
      </c>
      <c r="K24" s="2284">
        <v>76111.584886850003</v>
      </c>
      <c r="L24" s="2284">
        <v>26023.678627654423</v>
      </c>
      <c r="M24" s="2284">
        <v>26705.072698334956</v>
      </c>
      <c r="N24" s="2284">
        <v>26869.244868408055</v>
      </c>
      <c r="O24" s="2284">
        <v>26827.78693859154</v>
      </c>
      <c r="P24" s="2284">
        <v>106425.78313298897</v>
      </c>
      <c r="Q24" s="2284">
        <v>33699.978360453526</v>
      </c>
      <c r="R24" s="2284">
        <v>34535.25740757936</v>
      </c>
      <c r="S24" s="2284">
        <v>35038.069254642935</v>
      </c>
      <c r="T24" s="2284">
        <v>35236.270043706849</v>
      </c>
      <c r="U24" s="2284">
        <v>138509.57506638268</v>
      </c>
      <c r="V24" s="2284">
        <v>43932.650145183325</v>
      </c>
      <c r="W24" s="2284">
        <v>44458.327418861947</v>
      </c>
      <c r="X24" s="2284">
        <v>45931.509817429673</v>
      </c>
      <c r="Y24" s="2284">
        <v>46048.790941887899</v>
      </c>
      <c r="Z24" s="2284">
        <v>180371.27832336281</v>
      </c>
      <c r="AA24" s="2284">
        <v>53920.01690409911</v>
      </c>
      <c r="AB24" s="2284">
        <v>52013.096276750868</v>
      </c>
      <c r="AC24" s="2284">
        <v>53400.98410488732</v>
      </c>
      <c r="AD24" s="2284">
        <v>53293.911482752286</v>
      </c>
      <c r="AE24" s="2284">
        <v>212628.00876848958</v>
      </c>
      <c r="AF24" s="2284">
        <v>56510.390700801145</v>
      </c>
      <c r="AG24" s="2284">
        <v>53631.966149309461</v>
      </c>
      <c r="AH24" s="2284">
        <v>55097.840244900144</v>
      </c>
      <c r="AI24" s="2284">
        <v>55027.856948299261</v>
      </c>
      <c r="AJ24" s="2284">
        <v>220268.05404331</v>
      </c>
      <c r="AK24" s="2284">
        <v>55504.210634226234</v>
      </c>
      <c r="AL24" s="2284">
        <v>54564.764902991905</v>
      </c>
      <c r="AM24" s="2284">
        <v>55465.631380863088</v>
      </c>
      <c r="AN24" s="2284">
        <v>56906.265707801133</v>
      </c>
      <c r="AO24" s="2284">
        <v>222440.87262588236</v>
      </c>
      <c r="AP24" s="2284">
        <v>55745.294976526311</v>
      </c>
      <c r="AQ24" s="2284">
        <v>55264.032053021583</v>
      </c>
      <c r="AR24" s="2284">
        <v>55993.73821167725</v>
      </c>
      <c r="AS24" s="2284">
        <v>58864.466414430921</v>
      </c>
      <c r="AT24" s="2284">
        <v>225867.53165565606</v>
      </c>
      <c r="AU24" s="2284">
        <v>58176.949124942214</v>
      </c>
      <c r="AV24" s="2284">
        <v>56513.87</v>
      </c>
      <c r="AW24" s="2284">
        <v>56571.960281558313</v>
      </c>
      <c r="AX24" s="3382"/>
      <c r="AY24" s="1563"/>
      <c r="AZ24" s="910"/>
      <c r="BA24" s="910"/>
    </row>
    <row r="25" spans="1:53" ht="15.75" customHeight="1">
      <c r="A25" s="3378" t="s">
        <v>2538</v>
      </c>
      <c r="B25" s="2284">
        <v>620.33342667439933</v>
      </c>
      <c r="C25" s="2284">
        <v>622.01454707189089</v>
      </c>
      <c r="D25" s="2284">
        <v>627.05790826436566</v>
      </c>
      <c r="E25" s="2284">
        <v>637.14463064931522</v>
      </c>
      <c r="F25" s="2284">
        <v>2506.5505126599714</v>
      </c>
      <c r="G25" s="2284">
        <v>997.52181114017742</v>
      </c>
      <c r="H25" s="2284">
        <v>1080.18444056457</v>
      </c>
      <c r="I25" s="2284">
        <v>1204.6538945344792</v>
      </c>
      <c r="J25" s="2284">
        <v>1286.1916035531885</v>
      </c>
      <c r="K25" s="2284">
        <v>4568.5517497924156</v>
      </c>
      <c r="L25" s="2284">
        <v>1105.7131950928811</v>
      </c>
      <c r="M25" s="2284">
        <v>1144.4256180014675</v>
      </c>
      <c r="N25" s="2284">
        <v>1135.6238402816471</v>
      </c>
      <c r="O25" s="2284">
        <v>1139.5465478473868</v>
      </c>
      <c r="P25" s="2284">
        <v>4525.3092012233828</v>
      </c>
      <c r="Q25" s="2284">
        <v>1131.5566580810469</v>
      </c>
      <c r="R25" s="2284">
        <v>1174.9384881089723</v>
      </c>
      <c r="S25" s="2284">
        <v>1208.364472414627</v>
      </c>
      <c r="T25" s="2284">
        <v>1244.330887199915</v>
      </c>
      <c r="U25" s="2284">
        <v>4759.1905058045613</v>
      </c>
      <c r="V25" s="2284">
        <v>1202.6148180338134</v>
      </c>
      <c r="W25" s="2284">
        <v>1224.2319018315977</v>
      </c>
      <c r="X25" s="2284">
        <v>1315.5063815447936</v>
      </c>
      <c r="Y25" s="2284">
        <v>1324.8374114814012</v>
      </c>
      <c r="Z25" s="2284">
        <v>5067.190512891606</v>
      </c>
      <c r="AA25" s="2284">
        <v>1230.635314453951</v>
      </c>
      <c r="AB25" s="2284">
        <v>1219.6164040834524</v>
      </c>
      <c r="AC25" s="2284">
        <v>1322.7315636903036</v>
      </c>
      <c r="AD25" s="2284">
        <v>1361.3245270604527</v>
      </c>
      <c r="AE25" s="2284">
        <v>5134.3078092881597</v>
      </c>
      <c r="AF25" s="2284">
        <v>969.09624085549842</v>
      </c>
      <c r="AG25" s="2284">
        <v>1190.8756299549977</v>
      </c>
      <c r="AH25" s="2284">
        <v>1268.8204470972639</v>
      </c>
      <c r="AI25" s="2284">
        <v>1288.1882499677172</v>
      </c>
      <c r="AJ25" s="2284">
        <v>4716.9805678754765</v>
      </c>
      <c r="AK25" s="2284">
        <v>839.31887810238823</v>
      </c>
      <c r="AL25" s="2284">
        <v>1170.6700592679015</v>
      </c>
      <c r="AM25" s="2284">
        <v>1278.5199864590345</v>
      </c>
      <c r="AN25" s="2284">
        <v>1296.7366145265523</v>
      </c>
      <c r="AO25" s="2284">
        <v>4585.2455383558763</v>
      </c>
      <c r="AP25" s="2284">
        <v>924.42455986303639</v>
      </c>
      <c r="AQ25" s="2284">
        <v>1214.1315656859915</v>
      </c>
      <c r="AR25" s="2284">
        <v>1317.6029558002701</v>
      </c>
      <c r="AS25" s="2284">
        <v>1300.9528612880713</v>
      </c>
      <c r="AT25" s="2284">
        <v>4757.1119426373698</v>
      </c>
      <c r="AU25" s="2284">
        <v>938.48627070124758</v>
      </c>
      <c r="AV25" s="2284">
        <v>1244.08</v>
      </c>
      <c r="AW25" s="2284">
        <v>1331.0894769077047</v>
      </c>
      <c r="AX25" s="3382"/>
      <c r="AY25" s="1563"/>
      <c r="AZ25" s="910"/>
      <c r="BA25" s="910"/>
    </row>
    <row r="26" spans="1:53" ht="15.75" customHeight="1">
      <c r="A26" s="3378" t="s">
        <v>2539</v>
      </c>
      <c r="B26" s="2284">
        <v>10988.539082528556</v>
      </c>
      <c r="C26" s="2284">
        <v>11033.759407971058</v>
      </c>
      <c r="D26" s="2284">
        <v>11101.589896134816</v>
      </c>
      <c r="E26" s="2284">
        <v>11350.301686068591</v>
      </c>
      <c r="F26" s="2284">
        <v>44474.190072703015</v>
      </c>
      <c r="G26" s="2284">
        <v>23355.257810660176</v>
      </c>
      <c r="H26" s="2284">
        <v>24453.448663885618</v>
      </c>
      <c r="I26" s="2284">
        <v>26051.975442638184</v>
      </c>
      <c r="J26" s="2284">
        <v>29171.075138096152</v>
      </c>
      <c r="K26" s="2284">
        <v>103031.75705528012</v>
      </c>
      <c r="L26" s="2284">
        <v>31094.568552958037</v>
      </c>
      <c r="M26" s="2284">
        <v>30928.005371604973</v>
      </c>
      <c r="N26" s="2284">
        <v>31106.251068466969</v>
      </c>
      <c r="O26" s="2284">
        <v>31363.034428341547</v>
      </c>
      <c r="P26" s="2284">
        <v>124491.85942137153</v>
      </c>
      <c r="Q26" s="2284">
        <v>34360.941137305257</v>
      </c>
      <c r="R26" s="2284">
        <v>34386.370968299845</v>
      </c>
      <c r="S26" s="2284">
        <v>35290.635604203104</v>
      </c>
      <c r="T26" s="2284">
        <v>37071.770754635349</v>
      </c>
      <c r="U26" s="2284">
        <v>141109.71846444358</v>
      </c>
      <c r="V26" s="2284">
        <v>38775.426692316352</v>
      </c>
      <c r="W26" s="2284">
        <v>39524.147283751794</v>
      </c>
      <c r="X26" s="2284">
        <v>41038.417389895541</v>
      </c>
      <c r="Y26" s="2284">
        <v>43774.524631388922</v>
      </c>
      <c r="Z26" s="2284">
        <v>163112.5159973526</v>
      </c>
      <c r="AA26" s="2284">
        <v>40506.775273345629</v>
      </c>
      <c r="AB26" s="2284">
        <v>40577.963770317147</v>
      </c>
      <c r="AC26" s="2284">
        <v>42213.655122296077</v>
      </c>
      <c r="AD26" s="2284">
        <v>44893.816016260251</v>
      </c>
      <c r="AE26" s="2284">
        <v>168192.2101822191</v>
      </c>
      <c r="AF26" s="2284">
        <v>40084.408478496582</v>
      </c>
      <c r="AG26" s="2284">
        <v>41337.242766311116</v>
      </c>
      <c r="AH26" s="2284">
        <v>42624.117853187359</v>
      </c>
      <c r="AI26" s="2284">
        <v>45353.32566652754</v>
      </c>
      <c r="AJ26" s="2284">
        <v>169399.0947645226</v>
      </c>
      <c r="AK26" s="2284">
        <v>39766.451814922082</v>
      </c>
      <c r="AL26" s="2284">
        <v>41393.541570897971</v>
      </c>
      <c r="AM26" s="2284">
        <v>42475.630964303724</v>
      </c>
      <c r="AN26" s="2284">
        <v>46049.354463952695</v>
      </c>
      <c r="AO26" s="2284">
        <v>169684.97881407646</v>
      </c>
      <c r="AP26" s="2284">
        <v>40114.957329311997</v>
      </c>
      <c r="AQ26" s="2284">
        <v>39731.72768126848</v>
      </c>
      <c r="AR26" s="2284">
        <v>42371.804758228587</v>
      </c>
      <c r="AS26" s="2284">
        <v>46198.51556618778</v>
      </c>
      <c r="AT26" s="2284">
        <v>168417.00533499685</v>
      </c>
      <c r="AU26" s="2284">
        <v>40712.61711179377</v>
      </c>
      <c r="AV26" s="2284">
        <v>38515.230000000003</v>
      </c>
      <c r="AW26" s="2284">
        <v>40229.6658242017</v>
      </c>
      <c r="AX26" s="3382"/>
      <c r="AY26" s="1563"/>
      <c r="AZ26" s="910"/>
      <c r="BA26" s="910"/>
    </row>
    <row r="27" spans="1:53" ht="15.75" customHeight="1">
      <c r="A27" s="3378" t="s">
        <v>2540</v>
      </c>
      <c r="B27" s="2284">
        <v>5264.8627633110027</v>
      </c>
      <c r="C27" s="2284">
        <v>5416.8197530839861</v>
      </c>
      <c r="D27" s="2284">
        <v>5792.2429042878266</v>
      </c>
      <c r="E27" s="2284">
        <v>5416.8197530839861</v>
      </c>
      <c r="F27" s="2284">
        <v>21890.745173766802</v>
      </c>
      <c r="G27" s="2284">
        <v>6228.027774077872</v>
      </c>
      <c r="H27" s="2284">
        <v>6603.1963987269246</v>
      </c>
      <c r="I27" s="2284">
        <v>6733.3086812331576</v>
      </c>
      <c r="J27" s="2284">
        <v>6728.5186962717362</v>
      </c>
      <c r="K27" s="2284">
        <v>26293.05155030969</v>
      </c>
      <c r="L27" s="2284">
        <v>9471.6761123096585</v>
      </c>
      <c r="M27" s="2284">
        <v>8833.7025721762184</v>
      </c>
      <c r="N27" s="2284">
        <v>8606.9758295258616</v>
      </c>
      <c r="O27" s="2284">
        <v>8405.6132222466204</v>
      </c>
      <c r="P27" s="2284">
        <v>35317.967736258361</v>
      </c>
      <c r="Q27" s="2284">
        <v>11035.629575685713</v>
      </c>
      <c r="R27" s="2284">
        <v>11080.68671618179</v>
      </c>
      <c r="S27" s="2284">
        <v>11309.346628073414</v>
      </c>
      <c r="T27" s="2284">
        <v>10975.785291573422</v>
      </c>
      <c r="U27" s="2284">
        <v>44401.448211514333</v>
      </c>
      <c r="V27" s="2284">
        <v>14414.619121667163</v>
      </c>
      <c r="W27" s="2284">
        <v>13693.696293640272</v>
      </c>
      <c r="X27" s="2284">
        <v>14024.735889610221</v>
      </c>
      <c r="Y27" s="2284">
        <v>13640.343493636576</v>
      </c>
      <c r="Z27" s="2284">
        <v>55773.394798554233</v>
      </c>
      <c r="AA27" s="2284">
        <v>14726.638800119043</v>
      </c>
      <c r="AB27" s="2284">
        <v>13627.59563095544</v>
      </c>
      <c r="AC27" s="2284">
        <v>12454.41509323939</v>
      </c>
      <c r="AD27" s="2284">
        <v>11870.258180956524</v>
      </c>
      <c r="AE27" s="2284">
        <v>52678.907705270394</v>
      </c>
      <c r="AF27" s="2284">
        <v>11900.312683132903</v>
      </c>
      <c r="AG27" s="2284">
        <v>9628.567906655413</v>
      </c>
      <c r="AH27" s="2284">
        <v>8305.6082085451126</v>
      </c>
      <c r="AI27" s="2284">
        <v>7559.8761793956483</v>
      </c>
      <c r="AJ27" s="2284">
        <v>37394.364977729078</v>
      </c>
      <c r="AK27" s="2284">
        <v>7500.4000404518192</v>
      </c>
      <c r="AL27" s="2284">
        <v>7729.4018173041404</v>
      </c>
      <c r="AM27" s="2284">
        <v>6539.5656656834262</v>
      </c>
      <c r="AN27" s="2284">
        <v>7576.9768785489014</v>
      </c>
      <c r="AO27" s="2284">
        <v>29346.344401988288</v>
      </c>
      <c r="AP27" s="2284">
        <v>7671.8233935296103</v>
      </c>
      <c r="AQ27" s="2284">
        <v>7506.6843382894331</v>
      </c>
      <c r="AR27" s="2284">
        <v>6276.9218174688795</v>
      </c>
      <c r="AS27" s="2284">
        <v>7144.7165735904036</v>
      </c>
      <c r="AT27" s="2284">
        <v>28600.14612287833</v>
      </c>
      <c r="AU27" s="2284">
        <v>8693.6237327112121</v>
      </c>
      <c r="AV27" s="2284">
        <v>7394.15</v>
      </c>
      <c r="AW27" s="2284">
        <v>6181.6569154957269</v>
      </c>
      <c r="AX27" s="3382"/>
      <c r="AY27" s="1563"/>
      <c r="AZ27" s="910"/>
      <c r="BA27" s="910"/>
    </row>
    <row r="28" spans="1:53" ht="15.75" customHeight="1">
      <c r="A28" s="3378" t="s">
        <v>2541</v>
      </c>
      <c r="B28" s="2284">
        <v>28734.8862355007</v>
      </c>
      <c r="C28" s="2284">
        <v>28965.028344938342</v>
      </c>
      <c r="D28" s="2284">
        <v>29055.44131650314</v>
      </c>
      <c r="E28" s="2284">
        <v>29385.859630767187</v>
      </c>
      <c r="F28" s="2284">
        <v>116141.21552770937</v>
      </c>
      <c r="G28" s="2284">
        <v>37440.45397921207</v>
      </c>
      <c r="H28" s="2284">
        <v>38837.316470957478</v>
      </c>
      <c r="I28" s="2284">
        <v>44579.651602134647</v>
      </c>
      <c r="J28" s="2284">
        <v>41009.896979966557</v>
      </c>
      <c r="K28" s="2284">
        <v>161867.31903227075</v>
      </c>
      <c r="L28" s="2284">
        <v>65321.099297541194</v>
      </c>
      <c r="M28" s="2284">
        <v>49039.861731338795</v>
      </c>
      <c r="N28" s="2284">
        <v>48032.96167339573</v>
      </c>
      <c r="O28" s="2284">
        <v>51391.724226449536</v>
      </c>
      <c r="P28" s="2284">
        <v>213785.64692872524</v>
      </c>
      <c r="Q28" s="2284">
        <v>74730.040073167314</v>
      </c>
      <c r="R28" s="2284">
        <v>68582.700090993967</v>
      </c>
      <c r="S28" s="2284">
        <v>71219.541649204504</v>
      </c>
      <c r="T28" s="2284">
        <v>70715.676671163703</v>
      </c>
      <c r="U28" s="2284">
        <v>285247.95848452952</v>
      </c>
      <c r="V28" s="2284">
        <v>99360.944288885759</v>
      </c>
      <c r="W28" s="2284">
        <v>86677.617752822072</v>
      </c>
      <c r="X28" s="2284">
        <v>92282.04610400206</v>
      </c>
      <c r="Y28" s="2284">
        <v>89520.325465618138</v>
      </c>
      <c r="Z28" s="2284">
        <v>367840.93361132802</v>
      </c>
      <c r="AA28" s="2284">
        <v>93725.226211292073</v>
      </c>
      <c r="AB28" s="2284">
        <v>81131.77887120693</v>
      </c>
      <c r="AC28" s="2284">
        <v>90312.038110620328</v>
      </c>
      <c r="AD28" s="2284">
        <v>88574.140959893528</v>
      </c>
      <c r="AE28" s="2284">
        <v>353743.18415301287</v>
      </c>
      <c r="AF28" s="2284">
        <v>82267.955230649619</v>
      </c>
      <c r="AG28" s="2284">
        <v>70481.778370757165</v>
      </c>
      <c r="AH28" s="2284">
        <v>76835.330960237596</v>
      </c>
      <c r="AI28" s="2284">
        <v>74637.419156503587</v>
      </c>
      <c r="AJ28" s="2284">
        <v>304222.48371814797</v>
      </c>
      <c r="AK28" s="2284">
        <v>74008.086939054294</v>
      </c>
      <c r="AL28" s="2284">
        <v>62810.583438279864</v>
      </c>
      <c r="AM28" s="2284">
        <v>69369.42060411979</v>
      </c>
      <c r="AN28" s="2284">
        <v>76758.615264187058</v>
      </c>
      <c r="AO28" s="2284">
        <v>282946.70624564099</v>
      </c>
      <c r="AP28" s="2284">
        <v>73538.718043871981</v>
      </c>
      <c r="AQ28" s="2284">
        <v>60510.370623641778</v>
      </c>
      <c r="AR28" s="2284">
        <v>70527.588564691017</v>
      </c>
      <c r="AS28" s="2284">
        <v>78067.343642080596</v>
      </c>
      <c r="AT28" s="2284">
        <v>282644.02087428537</v>
      </c>
      <c r="AU28" s="2284">
        <v>72610.433239702674</v>
      </c>
      <c r="AV28" s="2284">
        <v>60552.5</v>
      </c>
      <c r="AW28" s="2284">
        <v>71126.515936318436</v>
      </c>
      <c r="AX28" s="3382"/>
      <c r="AY28" s="1563"/>
      <c r="AZ28" s="910"/>
      <c r="BA28" s="910"/>
    </row>
    <row r="29" spans="1:53" s="2282" customFormat="1" ht="15.75" customHeight="1">
      <c r="A29" s="3375" t="s">
        <v>2542</v>
      </c>
      <c r="B29" s="2284">
        <v>44515.528112932865</v>
      </c>
      <c r="C29" s="2284">
        <v>40134.743498559787</v>
      </c>
      <c r="D29" s="2284">
        <v>44529.066185117052</v>
      </c>
      <c r="E29" s="2284">
        <v>50292.852529422438</v>
      </c>
      <c r="F29" s="2284">
        <v>179472.19032603214</v>
      </c>
      <c r="G29" s="2284">
        <v>62750.888809478769</v>
      </c>
      <c r="H29" s="2284">
        <v>58568.022507032081</v>
      </c>
      <c r="I29" s="2284">
        <v>60238.401855910575</v>
      </c>
      <c r="J29" s="2284">
        <v>68829.822110812427</v>
      </c>
      <c r="K29" s="2284">
        <v>250387.13528323383</v>
      </c>
      <c r="L29" s="2284">
        <v>77743.856394736795</v>
      </c>
      <c r="M29" s="2284">
        <v>75545.649581001693</v>
      </c>
      <c r="N29" s="2284">
        <v>62086.270746615024</v>
      </c>
      <c r="O29" s="2284">
        <v>71595.163212197745</v>
      </c>
      <c r="P29" s="2284">
        <v>286970.93993455125</v>
      </c>
      <c r="Q29" s="2284">
        <v>77329.437579731981</v>
      </c>
      <c r="R29" s="2284">
        <v>84357.34926660324</v>
      </c>
      <c r="S29" s="2284">
        <v>77074.035772173098</v>
      </c>
      <c r="T29" s="2284">
        <v>90003.53949660201</v>
      </c>
      <c r="U29" s="2284">
        <v>328764.36211511033</v>
      </c>
      <c r="V29" s="2284">
        <v>80224.765867356837</v>
      </c>
      <c r="W29" s="2284">
        <v>67005.04959563438</v>
      </c>
      <c r="X29" s="2284">
        <v>60445.844310741755</v>
      </c>
      <c r="Y29" s="2284">
        <v>92530.719768495183</v>
      </c>
      <c r="Z29" s="2284">
        <v>300206.37954222818</v>
      </c>
      <c r="AA29" s="2284">
        <v>57823.270881095938</v>
      </c>
      <c r="AB29" s="2284">
        <v>59228.112737179094</v>
      </c>
      <c r="AC29" s="2284">
        <v>61738.864447798027</v>
      </c>
      <c r="AD29" s="2284">
        <v>93641.326393223906</v>
      </c>
      <c r="AE29" s="2284">
        <v>272431.57445929694</v>
      </c>
      <c r="AF29" s="2284">
        <v>32114.123013678971</v>
      </c>
      <c r="AG29" s="2284">
        <v>53030.912100339076</v>
      </c>
      <c r="AH29" s="2284">
        <v>57617.36102588135</v>
      </c>
      <c r="AI29" s="2284">
        <v>88807.338443986475</v>
      </c>
      <c r="AJ29" s="2284">
        <v>231569.73458388587</v>
      </c>
      <c r="AK29" s="2284">
        <v>30495.031858961374</v>
      </c>
      <c r="AL29" s="2284">
        <v>71858.896395631164</v>
      </c>
      <c r="AM29" s="2284">
        <v>64222.684510622188</v>
      </c>
      <c r="AN29" s="2284">
        <v>103044.3027539242</v>
      </c>
      <c r="AO29" s="2284">
        <v>269620.91551913891</v>
      </c>
      <c r="AP29" s="2284">
        <v>31999.69979586815</v>
      </c>
      <c r="AQ29" s="2284">
        <v>77314.488732550948</v>
      </c>
      <c r="AR29" s="2284">
        <v>75956.044523319841</v>
      </c>
      <c r="AS29" s="2284">
        <v>104022.06693976557</v>
      </c>
      <c r="AT29" s="2284">
        <v>289292.29999150452</v>
      </c>
      <c r="AU29" s="2284">
        <v>34708.731359123398</v>
      </c>
      <c r="AV29" s="2284">
        <v>77649.42</v>
      </c>
      <c r="AW29" s="2284">
        <v>66983.832685683024</v>
      </c>
      <c r="AX29" s="3382"/>
      <c r="AY29" s="1563"/>
      <c r="AZ29" s="910"/>
      <c r="BA29" s="910"/>
    </row>
    <row r="30" spans="1:53" s="2282" customFormat="1" ht="15.75" customHeight="1">
      <c r="A30" s="3375" t="s">
        <v>2543</v>
      </c>
      <c r="B30" s="2284">
        <v>10770.56961715016</v>
      </c>
      <c r="C30" s="2284">
        <v>11207.689789855238</v>
      </c>
      <c r="D30" s="2284">
        <v>11746.455516418626</v>
      </c>
      <c r="E30" s="2284">
        <v>9067.6114262179744</v>
      </c>
      <c r="F30" s="2284">
        <v>42792.326349641997</v>
      </c>
      <c r="G30" s="2284">
        <v>10856.553220040027</v>
      </c>
      <c r="H30" s="2284">
        <v>12362.144957745941</v>
      </c>
      <c r="I30" s="2284">
        <v>11864.499063649677</v>
      </c>
      <c r="J30" s="2284">
        <v>9075.650986293429</v>
      </c>
      <c r="K30" s="2284">
        <v>44158.848227729075</v>
      </c>
      <c r="L30" s="2284">
        <v>10596.428611995909</v>
      </c>
      <c r="M30" s="2284">
        <v>13370.697689433666</v>
      </c>
      <c r="N30" s="2284">
        <v>12396.621729072453</v>
      </c>
      <c r="O30" s="2284">
        <v>9607.4454830862451</v>
      </c>
      <c r="P30" s="2284">
        <v>45971.193513588274</v>
      </c>
      <c r="Q30" s="2284">
        <v>14721.567701892556</v>
      </c>
      <c r="R30" s="2284">
        <v>19967.045552594125</v>
      </c>
      <c r="S30" s="2284">
        <v>18113.566495591731</v>
      </c>
      <c r="T30" s="2284">
        <v>14011.346923869882</v>
      </c>
      <c r="U30" s="2284">
        <v>66813.526673948305</v>
      </c>
      <c r="V30" s="2284">
        <v>17749.251124443494</v>
      </c>
      <c r="W30" s="2284">
        <v>24172.731963492792</v>
      </c>
      <c r="X30" s="2284">
        <v>22456.888703851491</v>
      </c>
      <c r="Y30" s="2284">
        <v>17856.055516805292</v>
      </c>
      <c r="Z30" s="2284">
        <v>82234.927308593076</v>
      </c>
      <c r="AA30" s="2284">
        <v>21071.114503879013</v>
      </c>
      <c r="AB30" s="2284">
        <v>27453.772913063603</v>
      </c>
      <c r="AC30" s="2284">
        <v>25597.915847265354</v>
      </c>
      <c r="AD30" s="2284">
        <v>20760.358857361272</v>
      </c>
      <c r="AE30" s="2284">
        <v>94883.162121569243</v>
      </c>
      <c r="AF30" s="2284">
        <v>23090.915404068761</v>
      </c>
      <c r="AG30" s="2284">
        <v>29775.455117480084</v>
      </c>
      <c r="AH30" s="2284">
        <v>27815.32330923992</v>
      </c>
      <c r="AI30" s="2284">
        <v>22993.726398841562</v>
      </c>
      <c r="AJ30" s="2284">
        <v>103675.42022963033</v>
      </c>
      <c r="AK30" s="2284">
        <v>26007.050963444213</v>
      </c>
      <c r="AL30" s="2284">
        <v>30801.307058746301</v>
      </c>
      <c r="AM30" s="2284">
        <v>27906.103199746747</v>
      </c>
      <c r="AN30" s="2284">
        <v>23276.549233547314</v>
      </c>
      <c r="AO30" s="2284">
        <v>107991.01045548457</v>
      </c>
      <c r="AP30" s="2284">
        <v>29027.550446341651</v>
      </c>
      <c r="AQ30" s="2284">
        <v>34491.521143223465</v>
      </c>
      <c r="AR30" s="2284">
        <v>28554.639220823439</v>
      </c>
      <c r="AS30" s="2284">
        <v>23706.394062080966</v>
      </c>
      <c r="AT30" s="2284">
        <v>115780.10487246953</v>
      </c>
      <c r="AU30" s="2284">
        <v>30116.674436030225</v>
      </c>
      <c r="AV30" s="2284">
        <v>39442.019999999997</v>
      </c>
      <c r="AW30" s="2284">
        <v>28011.317934424751</v>
      </c>
      <c r="AX30" s="3382"/>
      <c r="AY30" s="1563"/>
      <c r="AZ30" s="910"/>
      <c r="BA30" s="910"/>
    </row>
    <row r="31" spans="1:53" s="2282" customFormat="1" ht="15.75" customHeight="1">
      <c r="A31" s="3375" t="s">
        <v>2544</v>
      </c>
      <c r="B31" s="2284">
        <v>401383.52101599699</v>
      </c>
      <c r="C31" s="2284">
        <v>388550.29797353793</v>
      </c>
      <c r="D31" s="2284">
        <v>369190.91489354783</v>
      </c>
      <c r="E31" s="2284">
        <v>411848.73462069698</v>
      </c>
      <c r="F31" s="2284">
        <v>1570973.4685037797</v>
      </c>
      <c r="G31" s="2284">
        <v>423202.97662781301</v>
      </c>
      <c r="H31" s="2284">
        <v>396928.666709863</v>
      </c>
      <c r="I31" s="2284">
        <v>409798.04253054317</v>
      </c>
      <c r="J31" s="2284">
        <v>587900.13435765903</v>
      </c>
      <c r="K31" s="2284">
        <v>1817829.8202258782</v>
      </c>
      <c r="L31" s="2284">
        <v>464059.98698094004</v>
      </c>
      <c r="M31" s="2284">
        <v>554283.66882443568</v>
      </c>
      <c r="N31" s="2284">
        <v>457864.50550681894</v>
      </c>
      <c r="O31" s="2284">
        <v>513256.12309496605</v>
      </c>
      <c r="P31" s="2284">
        <v>1989464.2844071605</v>
      </c>
      <c r="Q31" s="2284">
        <v>532140.14359606872</v>
      </c>
      <c r="R31" s="2284">
        <v>628357.69929251436</v>
      </c>
      <c r="S31" s="2284">
        <v>520965.66230381699</v>
      </c>
      <c r="T31" s="2284">
        <v>590913.18878081068</v>
      </c>
      <c r="U31" s="2284">
        <v>2272376.6939732106</v>
      </c>
      <c r="V31" s="2284">
        <v>627286.60955125466</v>
      </c>
      <c r="W31" s="2284">
        <v>695565.83064336434</v>
      </c>
      <c r="X31" s="2284">
        <v>579913.75346312136</v>
      </c>
      <c r="Y31" s="2284">
        <v>665698.55885509227</v>
      </c>
      <c r="Z31" s="2284">
        <v>2568464.7525128326</v>
      </c>
      <c r="AA31" s="2284">
        <v>697366.61516258202</v>
      </c>
      <c r="AB31" s="2284">
        <v>740204.21762605826</v>
      </c>
      <c r="AC31" s="2284">
        <v>579297.9228653278</v>
      </c>
      <c r="AD31" s="2284">
        <v>663347.24403854494</v>
      </c>
      <c r="AE31" s="2284">
        <v>2680215.9996925131</v>
      </c>
      <c r="AF31" s="2284">
        <v>659950.18190073583</v>
      </c>
      <c r="AG31" s="2284">
        <v>693744.65339579596</v>
      </c>
      <c r="AH31" s="2284">
        <v>543808.11742056313</v>
      </c>
      <c r="AI31" s="2284">
        <v>623349.22587977897</v>
      </c>
      <c r="AJ31" s="2284">
        <v>2520852.1785968738</v>
      </c>
      <c r="AK31" s="2284">
        <v>660920.63666398183</v>
      </c>
      <c r="AL31" s="2284">
        <v>694618.71804519906</v>
      </c>
      <c r="AM31" s="2284">
        <v>541311.32905724412</v>
      </c>
      <c r="AN31" s="2284">
        <v>649140.63506869366</v>
      </c>
      <c r="AO31" s="2284">
        <v>2545991.3188351188</v>
      </c>
      <c r="AP31" s="2284">
        <v>650767.19414464396</v>
      </c>
      <c r="AQ31" s="2284">
        <v>747860.30414411332</v>
      </c>
      <c r="AR31" s="2284">
        <v>544228.7411068955</v>
      </c>
      <c r="AS31" s="2284">
        <v>662431.53321051155</v>
      </c>
      <c r="AT31" s="2284">
        <v>2605287.7726061642</v>
      </c>
      <c r="AU31" s="2284">
        <v>671448.37476131122</v>
      </c>
      <c r="AV31" s="2284">
        <v>752833.66</v>
      </c>
      <c r="AW31" s="2284">
        <v>557147.52753066365</v>
      </c>
      <c r="AX31" s="3382"/>
      <c r="AY31" s="1563"/>
      <c r="AZ31" s="910"/>
      <c r="BA31" s="910"/>
    </row>
    <row r="32" spans="1:53" s="2282" customFormat="1" ht="15.75" customHeight="1">
      <c r="A32" s="3379" t="s">
        <v>2545</v>
      </c>
      <c r="B32" s="2279">
        <v>6704427.5979273962</v>
      </c>
      <c r="C32" s="2279">
        <v>6746940.217325775</v>
      </c>
      <c r="D32" s="2279">
        <v>6881878.7847515456</v>
      </c>
      <c r="E32" s="2279">
        <v>7403690.8776633004</v>
      </c>
      <c r="F32" s="2279">
        <v>27736937.477668017</v>
      </c>
      <c r="G32" s="2279">
        <v>6918572.8288286841</v>
      </c>
      <c r="H32" s="2279">
        <v>7093758.3315834319</v>
      </c>
      <c r="I32" s="2279">
        <v>7078243.2398402989</v>
      </c>
      <c r="J32" s="2279">
        <v>8004466.5966490218</v>
      </c>
      <c r="K32" s="2279">
        <v>29095040.99690143</v>
      </c>
      <c r="L32" s="2279">
        <v>7153075.7342431219</v>
      </c>
      <c r="M32" s="2279">
        <v>7365295.0140694678</v>
      </c>
      <c r="N32" s="2279">
        <v>7320593.3473017104</v>
      </c>
      <c r="O32" s="2279">
        <v>8410771.3952293471</v>
      </c>
      <c r="P32" s="2279">
        <v>30249735.490843646</v>
      </c>
      <c r="Q32" s="2279">
        <v>7632065.3499473864</v>
      </c>
      <c r="R32" s="2279">
        <v>8024135.8269859664</v>
      </c>
      <c r="S32" s="2279">
        <v>7985544.502796581</v>
      </c>
      <c r="T32" s="2279">
        <v>9143988.2887448855</v>
      </c>
      <c r="U32" s="2279">
        <v>32785733.96847482</v>
      </c>
      <c r="V32" s="2279">
        <v>8181239.9419910209</v>
      </c>
      <c r="W32" s="2279">
        <v>8549170.9568286929</v>
      </c>
      <c r="X32" s="2279">
        <v>8593037.0464235172</v>
      </c>
      <c r="Y32" s="2279">
        <v>9706795.1229025647</v>
      </c>
      <c r="Z32" s="2279">
        <v>35030243.068145789</v>
      </c>
      <c r="AA32" s="2279">
        <v>8757266.6655807048</v>
      </c>
      <c r="AB32" s="2279">
        <v>8948795.6435012035</v>
      </c>
      <c r="AC32" s="2279">
        <v>8934323.8348482754</v>
      </c>
      <c r="AD32" s="2279">
        <v>10064666.729522636</v>
      </c>
      <c r="AE32" s="2279">
        <v>36705052.87345282</v>
      </c>
      <c r="AF32" s="2279">
        <v>8827446.7609349415</v>
      </c>
      <c r="AG32" s="2279">
        <v>8836572.9688015059</v>
      </c>
      <c r="AH32" s="2279">
        <v>8829882.6888312213</v>
      </c>
      <c r="AI32" s="2279">
        <v>9911849.6450474672</v>
      </c>
      <c r="AJ32" s="2279">
        <v>36405752.063615128</v>
      </c>
      <c r="AK32" s="2279">
        <v>8794907.6533071548</v>
      </c>
      <c r="AL32" s="2279">
        <v>8761871.6431107149</v>
      </c>
      <c r="AM32" s="2279">
        <v>8594829.3636012226</v>
      </c>
      <c r="AN32" s="2279">
        <v>9921596.3433694672</v>
      </c>
      <c r="AO32" s="2279">
        <v>36073205.003388561</v>
      </c>
      <c r="AP32" s="2279">
        <v>8753757.8568556793</v>
      </c>
      <c r="AQ32" s="2279">
        <v>8947861.1050247103</v>
      </c>
      <c r="AR32" s="2279">
        <v>8821342.7046911456</v>
      </c>
      <c r="AS32" s="2279">
        <v>10209404.986307211</v>
      </c>
      <c r="AT32" s="2279">
        <v>36732366.652878746</v>
      </c>
      <c r="AU32" s="2279">
        <v>8964838.4911312368</v>
      </c>
      <c r="AV32" s="2279">
        <v>9121509.2300000004</v>
      </c>
      <c r="AW32" s="2279">
        <v>8985895.9992655255</v>
      </c>
      <c r="AX32" s="3383"/>
      <c r="AY32" s="3384"/>
      <c r="AZ32" s="3385"/>
      <c r="BA32" s="3385"/>
    </row>
    <row r="33" spans="1:53" ht="15.75" customHeight="1">
      <c r="A33" s="3373" t="s">
        <v>2546</v>
      </c>
      <c r="B33" s="2284">
        <v>2191342.8310958273</v>
      </c>
      <c r="C33" s="2284">
        <v>2234196.3429467101</v>
      </c>
      <c r="D33" s="2284">
        <v>2230757.6577532883</v>
      </c>
      <c r="E33" s="2284">
        <v>2336353.1443826701</v>
      </c>
      <c r="F33" s="2284">
        <v>8992649.9761784971</v>
      </c>
      <c r="G33" s="2284">
        <v>2336145.8578554499</v>
      </c>
      <c r="H33" s="2284">
        <v>2389494.92789461</v>
      </c>
      <c r="I33" s="2284">
        <v>2394392.0732392902</v>
      </c>
      <c r="J33" s="2284">
        <v>2520871.7041919501</v>
      </c>
      <c r="K33" s="2284">
        <v>9640904.5631812997</v>
      </c>
      <c r="L33" s="2284">
        <v>2372083.9341321299</v>
      </c>
      <c r="M33" s="2284">
        <v>2429742.7489753002</v>
      </c>
      <c r="N33" s="2284">
        <v>2453205.8138486901</v>
      </c>
      <c r="O33" s="2284">
        <v>2598646.3193386099</v>
      </c>
      <c r="P33" s="2284">
        <v>9853678.8162947297</v>
      </c>
      <c r="Q33" s="2284">
        <v>2520207.7255335501</v>
      </c>
      <c r="R33" s="2284">
        <v>2565516.55822341</v>
      </c>
      <c r="S33" s="2284">
        <v>2618691.7038865602</v>
      </c>
      <c r="T33" s="2284">
        <v>2803483.2863373798</v>
      </c>
      <c r="U33" s="2284">
        <v>10507899.273980901</v>
      </c>
      <c r="V33" s="2284">
        <v>2678514.7115227911</v>
      </c>
      <c r="W33" s="2284">
        <v>2697757.9225948802</v>
      </c>
      <c r="X33" s="2284">
        <v>2796898.9966789787</v>
      </c>
      <c r="Y33" s="2284">
        <v>2952623.9760158015</v>
      </c>
      <c r="Z33" s="2284">
        <v>11125795.606812451</v>
      </c>
      <c r="AA33" s="2284">
        <v>2851774.413435264</v>
      </c>
      <c r="AB33" s="2284">
        <v>2834611.452577237</v>
      </c>
      <c r="AC33" s="2284">
        <v>2920098.6564533901</v>
      </c>
      <c r="AD33" s="2284">
        <v>3091103.137232509</v>
      </c>
      <c r="AE33" s="2284">
        <v>11697587.659698399</v>
      </c>
      <c r="AF33" s="2284">
        <v>2909263.864361838</v>
      </c>
      <c r="AG33" s="2284">
        <v>2833632.1699010343</v>
      </c>
      <c r="AH33" s="2284">
        <v>2879664.7544125384</v>
      </c>
      <c r="AI33" s="2284">
        <v>3046500.6057988447</v>
      </c>
      <c r="AJ33" s="2284">
        <v>11669061.394474255</v>
      </c>
      <c r="AK33" s="2284">
        <v>2819562.1699368083</v>
      </c>
      <c r="AL33" s="2284">
        <v>2787855.0468274802</v>
      </c>
      <c r="AM33" s="2284">
        <v>2829605.6842571436</v>
      </c>
      <c r="AN33" s="2284">
        <v>3109422.7466644822</v>
      </c>
      <c r="AO33" s="2284">
        <v>11546445.647685915</v>
      </c>
      <c r="AP33" s="2284">
        <v>2747170.5744884205</v>
      </c>
      <c r="AQ33" s="2284">
        <v>2728125.9607475782</v>
      </c>
      <c r="AR33" s="2284">
        <v>2857370.7716688807</v>
      </c>
      <c r="AS33" s="2284">
        <v>3141123.69561153</v>
      </c>
      <c r="AT33" s="2284">
        <v>11473791.002516411</v>
      </c>
      <c r="AU33" s="2284">
        <v>2770454.6865978194</v>
      </c>
      <c r="AV33" s="2284">
        <v>2721316.7</v>
      </c>
      <c r="AW33" s="2284">
        <v>2815887.7353322445</v>
      </c>
      <c r="AX33" s="3382"/>
      <c r="AY33" s="1563"/>
      <c r="AZ33" s="910"/>
      <c r="BA33" s="910"/>
    </row>
    <row r="34" spans="1:53" ht="15.75" customHeight="1">
      <c r="A34" s="3373" t="s">
        <v>2547</v>
      </c>
      <c r="B34" s="2284">
        <v>63135.755393419786</v>
      </c>
      <c r="C34" s="2284">
        <v>52906.461085885756</v>
      </c>
      <c r="D34" s="2284">
        <v>65717.166013475668</v>
      </c>
      <c r="E34" s="2284">
        <v>64001.193424518038</v>
      </c>
      <c r="F34" s="2284">
        <v>245760.57591729925</v>
      </c>
      <c r="G34" s="2284">
        <v>64460.4287653559</v>
      </c>
      <c r="H34" s="2284">
        <v>53171.071579019903</v>
      </c>
      <c r="I34" s="2284">
        <v>70603.027529848114</v>
      </c>
      <c r="J34" s="2284">
        <v>80182.5535486304</v>
      </c>
      <c r="K34" s="2284">
        <v>268417.08142285433</v>
      </c>
      <c r="L34" s="2284">
        <v>76807.827686777106</v>
      </c>
      <c r="M34" s="2284">
        <v>58600.191776841799</v>
      </c>
      <c r="N34" s="2284">
        <v>82625.507487099094</v>
      </c>
      <c r="O34" s="2284">
        <v>92916.852941524572</v>
      </c>
      <c r="P34" s="2284">
        <v>310950.37989224255</v>
      </c>
      <c r="Q34" s="2284">
        <v>126761.514692243</v>
      </c>
      <c r="R34" s="2284">
        <v>101612.24949037599</v>
      </c>
      <c r="S34" s="2284">
        <v>143858.04856646742</v>
      </c>
      <c r="T34" s="2284">
        <v>168395.59123456301</v>
      </c>
      <c r="U34" s="2284">
        <v>540627.40398364945</v>
      </c>
      <c r="V34" s="2284">
        <v>156260.98296800983</v>
      </c>
      <c r="W34" s="2284">
        <v>125856.14447113275</v>
      </c>
      <c r="X34" s="2284">
        <v>169952.77842560259</v>
      </c>
      <c r="Y34" s="2284">
        <v>187644.82488576227</v>
      </c>
      <c r="Z34" s="2284">
        <v>639714.73075050744</v>
      </c>
      <c r="AA34" s="2284">
        <v>197924.15898770257</v>
      </c>
      <c r="AB34" s="2284">
        <v>114567.09369575352</v>
      </c>
      <c r="AC34" s="2284">
        <v>160745.42222852199</v>
      </c>
      <c r="AD34" s="2284">
        <v>180978.64687318046</v>
      </c>
      <c r="AE34" s="2284">
        <v>654215.32178515848</v>
      </c>
      <c r="AF34" s="2284">
        <v>183250.31112795384</v>
      </c>
      <c r="AG34" s="2284">
        <v>107242.41342471752</v>
      </c>
      <c r="AH34" s="2284">
        <v>152906.7376154098</v>
      </c>
      <c r="AI34" s="2284">
        <v>176019.76758420639</v>
      </c>
      <c r="AJ34" s="2284">
        <v>619419.22975228762</v>
      </c>
      <c r="AK34" s="2284">
        <v>175995.54711422732</v>
      </c>
      <c r="AL34" s="2284">
        <v>102896.76718621641</v>
      </c>
      <c r="AM34" s="2284">
        <v>153179.8819212481</v>
      </c>
      <c r="AN34" s="2284">
        <v>177393.45970111116</v>
      </c>
      <c r="AO34" s="2284">
        <v>609465.65592280298</v>
      </c>
      <c r="AP34" s="2284">
        <v>176498.34825142397</v>
      </c>
      <c r="AQ34" s="2284">
        <v>105401.84897115115</v>
      </c>
      <c r="AR34" s="2284">
        <v>157259.25420959506</v>
      </c>
      <c r="AS34" s="2284">
        <v>181031.20055954973</v>
      </c>
      <c r="AT34" s="2284">
        <v>620190.65199171996</v>
      </c>
      <c r="AU34" s="2284">
        <v>183831.29324470687</v>
      </c>
      <c r="AV34" s="2284">
        <v>108482.91</v>
      </c>
      <c r="AW34" s="2284">
        <v>160848.58042370746</v>
      </c>
      <c r="AX34" s="3382"/>
      <c r="AY34" s="1563"/>
      <c r="AZ34" s="910"/>
      <c r="BA34" s="910"/>
    </row>
    <row r="35" spans="1:53" ht="15.75" customHeight="1">
      <c r="A35" s="3375" t="s">
        <v>2548</v>
      </c>
      <c r="B35" s="2284">
        <v>144848.60403692879</v>
      </c>
      <c r="C35" s="2284">
        <v>176507.23529134813</v>
      </c>
      <c r="D35" s="2284">
        <v>177674.28938618605</v>
      </c>
      <c r="E35" s="2284">
        <v>195741.68353819288</v>
      </c>
      <c r="F35" s="2284">
        <v>694771.81225265586</v>
      </c>
      <c r="G35" s="2284">
        <v>153360.44463192363</v>
      </c>
      <c r="H35" s="2284">
        <v>182376.92122479712</v>
      </c>
      <c r="I35" s="2284">
        <v>192578.26968660281</v>
      </c>
      <c r="J35" s="2284">
        <v>207927.61361638553</v>
      </c>
      <c r="K35" s="2284">
        <v>736243.24915970908</v>
      </c>
      <c r="L35" s="2284">
        <v>149024.86285991844</v>
      </c>
      <c r="M35" s="2284">
        <v>177251.17693252687</v>
      </c>
      <c r="N35" s="2284">
        <v>185063.40859330585</v>
      </c>
      <c r="O35" s="2284">
        <v>199736.7956925488</v>
      </c>
      <c r="P35" s="2284">
        <v>711076.24407829985</v>
      </c>
      <c r="Q35" s="2284">
        <v>155641.62535980248</v>
      </c>
      <c r="R35" s="2284">
        <v>183608.50411234269</v>
      </c>
      <c r="S35" s="2284">
        <v>191703.97885274037</v>
      </c>
      <c r="T35" s="2284">
        <v>207124.41293170134</v>
      </c>
      <c r="U35" s="2284">
        <v>738078.52125658689</v>
      </c>
      <c r="V35" s="2284">
        <v>160209.70358470228</v>
      </c>
      <c r="W35" s="2284">
        <v>190842.64547802747</v>
      </c>
      <c r="X35" s="2284">
        <v>199759.87751662856</v>
      </c>
      <c r="Y35" s="2284">
        <v>219878.67343155143</v>
      </c>
      <c r="Z35" s="2284">
        <v>770690.90001090965</v>
      </c>
      <c r="AA35" s="2284">
        <v>166402.04250656764</v>
      </c>
      <c r="AB35" s="2284">
        <v>200076.3181488018</v>
      </c>
      <c r="AC35" s="2284">
        <v>209454.24149443311</v>
      </c>
      <c r="AD35" s="2284">
        <v>229523.13933589228</v>
      </c>
      <c r="AE35" s="2284">
        <v>805455.74148569489</v>
      </c>
      <c r="AF35" s="2284">
        <v>190912.72410011195</v>
      </c>
      <c r="AG35" s="2284">
        <v>189398.68128027715</v>
      </c>
      <c r="AH35" s="2284">
        <v>210972.65888693187</v>
      </c>
      <c r="AI35" s="2284">
        <v>217313.22872694183</v>
      </c>
      <c r="AJ35" s="2284">
        <v>808597.29299426288</v>
      </c>
      <c r="AK35" s="2284">
        <v>211047.13735385056</v>
      </c>
      <c r="AL35" s="2284">
        <v>177693.88887093475</v>
      </c>
      <c r="AM35" s="2284">
        <v>197780.18204544531</v>
      </c>
      <c r="AN35" s="2284">
        <v>253325.51716543705</v>
      </c>
      <c r="AO35" s="2284">
        <v>839846.72543566767</v>
      </c>
      <c r="AP35" s="2284">
        <v>241534.70909243895</v>
      </c>
      <c r="AQ35" s="2284">
        <v>216351.49711300145</v>
      </c>
      <c r="AR35" s="2284">
        <v>221416.44322999578</v>
      </c>
      <c r="AS35" s="2284">
        <v>277338.6697614739</v>
      </c>
      <c r="AT35" s="2284">
        <v>956641.31919691013</v>
      </c>
      <c r="AU35" s="2284">
        <v>288637.00279305305</v>
      </c>
      <c r="AV35" s="2284">
        <v>233705.81</v>
      </c>
      <c r="AW35" s="2284">
        <v>261809.91501436968</v>
      </c>
      <c r="AX35" s="3382"/>
      <c r="AY35" s="1563"/>
      <c r="AZ35" s="910"/>
      <c r="BA35" s="910"/>
    </row>
    <row r="36" spans="1:53" ht="15.75" customHeight="1">
      <c r="A36" s="3378" t="s">
        <v>2549</v>
      </c>
      <c r="B36" s="2284">
        <v>129027.93663193707</v>
      </c>
      <c r="C36" s="2284">
        <v>158931.11887929498</v>
      </c>
      <c r="D36" s="2284">
        <v>157501.95796885039</v>
      </c>
      <c r="E36" s="2284">
        <v>173675.8471308634</v>
      </c>
      <c r="F36" s="2284">
        <v>619136.86061094585</v>
      </c>
      <c r="G36" s="2284">
        <v>132888.77005126301</v>
      </c>
      <c r="H36" s="2284">
        <v>160445.74530446</v>
      </c>
      <c r="I36" s="2284">
        <v>165438.35730145549</v>
      </c>
      <c r="J36" s="2284">
        <v>178230.85544930701</v>
      </c>
      <c r="K36" s="2284">
        <v>637003.72810648545</v>
      </c>
      <c r="L36" s="2284">
        <v>126452.19918841527</v>
      </c>
      <c r="M36" s="2284">
        <v>152282.75603823623</v>
      </c>
      <c r="N36" s="2284">
        <v>155174.67425771925</v>
      </c>
      <c r="O36" s="2284">
        <v>167945.21175994124</v>
      </c>
      <c r="P36" s="2284">
        <v>601854.841244312</v>
      </c>
      <c r="Q36" s="2284">
        <v>131816.59766366199</v>
      </c>
      <c r="R36" s="2284">
        <v>155202.316124328</v>
      </c>
      <c r="S36" s="2284">
        <v>158249.96647557401</v>
      </c>
      <c r="T36" s="2284">
        <v>170856.74988789501</v>
      </c>
      <c r="U36" s="2284">
        <v>616125.63015145902</v>
      </c>
      <c r="V36" s="2284">
        <v>135018.02708641434</v>
      </c>
      <c r="W36" s="2284">
        <v>160469.71159417374</v>
      </c>
      <c r="X36" s="2284">
        <v>164183.08391675269</v>
      </c>
      <c r="Y36" s="2284">
        <v>179633.94430968296</v>
      </c>
      <c r="Z36" s="2284">
        <v>639304.76690702373</v>
      </c>
      <c r="AA36" s="2284">
        <v>139377.23248573026</v>
      </c>
      <c r="AB36" s="2284">
        <v>168397.48476496135</v>
      </c>
      <c r="AC36" s="2284">
        <v>172365.0706049522</v>
      </c>
      <c r="AD36" s="2284">
        <v>187670.81132087272</v>
      </c>
      <c r="AE36" s="2284">
        <v>667810.59917651652</v>
      </c>
      <c r="AF36" s="2284">
        <v>162955.48255404376</v>
      </c>
      <c r="AG36" s="2284">
        <v>162141.85727225669</v>
      </c>
      <c r="AH36" s="2284">
        <v>174540.74126067371</v>
      </c>
      <c r="AI36" s="2284">
        <v>179667.14662457007</v>
      </c>
      <c r="AJ36" s="2284">
        <v>679305.22771154414</v>
      </c>
      <c r="AK36" s="2284">
        <v>183087.18111611728</v>
      </c>
      <c r="AL36" s="2284">
        <v>150467.55774557273</v>
      </c>
      <c r="AM36" s="2284">
        <v>163552.57825498821</v>
      </c>
      <c r="AN36" s="2284">
        <v>215060.91965070885</v>
      </c>
      <c r="AO36" s="2284">
        <v>712168.23676738702</v>
      </c>
      <c r="AP36" s="2284">
        <v>211696.02311998713</v>
      </c>
      <c r="AQ36" s="2284">
        <v>185620.8544297136</v>
      </c>
      <c r="AR36" s="2284">
        <v>183288.84753857562</v>
      </c>
      <c r="AS36" s="2284">
        <v>234630.76102647826</v>
      </c>
      <c r="AT36" s="2284">
        <v>815236.48611475457</v>
      </c>
      <c r="AU36" s="2284">
        <v>257171.00519111712</v>
      </c>
      <c r="AV36" s="2284">
        <v>200853.16</v>
      </c>
      <c r="AW36" s="2284">
        <v>220274.94192633082</v>
      </c>
      <c r="AX36" s="3382"/>
      <c r="AY36" s="1563"/>
      <c r="AZ36" s="910"/>
      <c r="BA36" s="910"/>
    </row>
    <row r="37" spans="1:53" ht="15.75" customHeight="1">
      <c r="A37" s="3378" t="s">
        <v>2550</v>
      </c>
      <c r="B37" s="2284">
        <v>15.146439352727382</v>
      </c>
      <c r="C37" s="2284">
        <v>30.195690104374485</v>
      </c>
      <c r="D37" s="2284">
        <v>23.630384361791517</v>
      </c>
      <c r="E37" s="2284">
        <v>38.793624931106777</v>
      </c>
      <c r="F37" s="2284">
        <v>107.76613875000017</v>
      </c>
      <c r="G37" s="2284">
        <v>16.063588203124073</v>
      </c>
      <c r="H37" s="2284">
        <v>33.417807345024826</v>
      </c>
      <c r="I37" s="2284">
        <v>26.982301273112959</v>
      </c>
      <c r="J37" s="2284">
        <v>45.351967222227948</v>
      </c>
      <c r="K37" s="2284">
        <v>121.81566404348982</v>
      </c>
      <c r="L37" s="2284">
        <v>18.181949387606782</v>
      </c>
      <c r="M37" s="2284">
        <v>46.153344393427311</v>
      </c>
      <c r="N37" s="2284">
        <v>30.476607829992322</v>
      </c>
      <c r="O37" s="2284">
        <v>52.046587627430682</v>
      </c>
      <c r="P37" s="2284">
        <v>146.85848923845708</v>
      </c>
      <c r="Q37" s="2284">
        <v>18.541875509318196</v>
      </c>
      <c r="R37" s="2284">
        <v>52.080884152966838</v>
      </c>
      <c r="S37" s="2284">
        <v>32.301733632151638</v>
      </c>
      <c r="T37" s="2284">
        <v>56.733360078104923</v>
      </c>
      <c r="U37" s="2284">
        <v>159.65785337254158</v>
      </c>
      <c r="V37" s="2284">
        <v>19.578452223091759</v>
      </c>
      <c r="W37" s="2284">
        <v>56.263599936932927</v>
      </c>
      <c r="X37" s="2284">
        <v>34.734674695925264</v>
      </c>
      <c r="Y37" s="2284">
        <v>61.219875932705328</v>
      </c>
      <c r="Z37" s="2284">
        <v>171.79660278865526</v>
      </c>
      <c r="AA37" s="2284">
        <v>20.58361515705981</v>
      </c>
      <c r="AB37" s="2284">
        <v>57.354919955199811</v>
      </c>
      <c r="AC37" s="2284">
        <v>35.690873879062075</v>
      </c>
      <c r="AD37" s="2284">
        <v>62.761879288996596</v>
      </c>
      <c r="AE37" s="2284">
        <v>176.39128828031829</v>
      </c>
      <c r="AF37" s="2284">
        <v>19.911305592786704</v>
      </c>
      <c r="AG37" s="2284">
        <v>56.647604609956389</v>
      </c>
      <c r="AH37" s="2284">
        <v>35.745257846524211</v>
      </c>
      <c r="AI37" s="2284">
        <v>62.947242034818743</v>
      </c>
      <c r="AJ37" s="2284">
        <v>175.25141008408605</v>
      </c>
      <c r="AK37" s="2284">
        <v>20.402348028847516</v>
      </c>
      <c r="AL37" s="2284">
        <v>56.747076850549391</v>
      </c>
      <c r="AM37" s="2284">
        <v>35.905191188577426</v>
      </c>
      <c r="AN37" s="2284">
        <v>63.599686226638184</v>
      </c>
      <c r="AO37" s="2284">
        <v>176.65430229461251</v>
      </c>
      <c r="AP37" s="2284">
        <v>20.515653227498756</v>
      </c>
      <c r="AQ37" s="2284">
        <v>56.913918666000136</v>
      </c>
      <c r="AR37" s="2284">
        <v>37.528069985639476</v>
      </c>
      <c r="AS37" s="2284">
        <v>66.746438528256007</v>
      </c>
      <c r="AT37" s="2284">
        <v>181.70408040739437</v>
      </c>
      <c r="AU37" s="2284">
        <v>19.276902628801547</v>
      </c>
      <c r="AV37" s="2284">
        <v>57.06</v>
      </c>
      <c r="AW37" s="2284">
        <v>39.048406032953572</v>
      </c>
      <c r="AX37" s="3382"/>
      <c r="AY37" s="1563"/>
      <c r="AZ37" s="910"/>
      <c r="BA37" s="910"/>
    </row>
    <row r="38" spans="1:53" ht="15.75" customHeight="1">
      <c r="A38" s="3378" t="s">
        <v>2551</v>
      </c>
      <c r="B38" s="2284">
        <v>833.74207605099389</v>
      </c>
      <c r="C38" s="2284">
        <v>1118.3185583984425</v>
      </c>
      <c r="D38" s="2284">
        <v>1290.9098940920901</v>
      </c>
      <c r="E38" s="2284">
        <v>982.78312255053265</v>
      </c>
      <c r="F38" s="2284">
        <v>4225.753651092059</v>
      </c>
      <c r="G38" s="2284">
        <v>646.64631800991197</v>
      </c>
      <c r="H38" s="2284">
        <v>956.23340474214888</v>
      </c>
      <c r="I38" s="2284">
        <v>1230.6919371552463</v>
      </c>
      <c r="J38" s="2284">
        <v>980.49258072549787</v>
      </c>
      <c r="K38" s="2284">
        <v>3814.0642406328052</v>
      </c>
      <c r="L38" s="2284">
        <v>605.02224221968982</v>
      </c>
      <c r="M38" s="2284">
        <v>1134.9656318025332</v>
      </c>
      <c r="N38" s="2284">
        <v>1182.7838985561466</v>
      </c>
      <c r="O38" s="2284">
        <v>827.74008641787577</v>
      </c>
      <c r="P38" s="2284">
        <v>3750.5118589962453</v>
      </c>
      <c r="Q38" s="2284">
        <v>609.50360488783554</v>
      </c>
      <c r="R38" s="2284">
        <v>1163.7758433532154</v>
      </c>
      <c r="S38" s="2284">
        <v>1277.3824154005144</v>
      </c>
      <c r="T38" s="2284">
        <v>868.53591675849486</v>
      </c>
      <c r="U38" s="2284">
        <v>3919.1977804000599</v>
      </c>
      <c r="V38" s="2284">
        <v>668.18203044036727</v>
      </c>
      <c r="W38" s="2284">
        <v>1240.526986925335</v>
      </c>
      <c r="X38" s="2284">
        <v>1379.8648946309193</v>
      </c>
      <c r="Y38" s="2284">
        <v>973.19185665032956</v>
      </c>
      <c r="Z38" s="2284">
        <v>4261.7657686469511</v>
      </c>
      <c r="AA38" s="2284">
        <v>733.48470132566786</v>
      </c>
      <c r="AB38" s="2284">
        <v>1340.7359085916219</v>
      </c>
      <c r="AC38" s="2284">
        <v>1494.4050921886731</v>
      </c>
      <c r="AD38" s="2284">
        <v>1053.1113552273748</v>
      </c>
      <c r="AE38" s="2284">
        <v>4621.7370573333374</v>
      </c>
      <c r="AF38" s="2284">
        <v>761.07813435160961</v>
      </c>
      <c r="AG38" s="2284">
        <v>1351.6809577498134</v>
      </c>
      <c r="AH38" s="2284">
        <v>1509.6665539567434</v>
      </c>
      <c r="AI38" s="2284">
        <v>1064.2058697204839</v>
      </c>
      <c r="AJ38" s="2284">
        <v>4686.6315157786503</v>
      </c>
      <c r="AK38" s="2284">
        <v>774.5165276254852</v>
      </c>
      <c r="AL38" s="2284">
        <v>1354.8827492705896</v>
      </c>
      <c r="AM38" s="2284">
        <v>1514.9858634059244</v>
      </c>
      <c r="AN38" s="2284">
        <v>1100.8113535237687</v>
      </c>
      <c r="AO38" s="2284">
        <v>4745.1964938257679</v>
      </c>
      <c r="AP38" s="2284">
        <v>793.34598994833243</v>
      </c>
      <c r="AQ38" s="2284">
        <v>1413.5821014927349</v>
      </c>
      <c r="AR38" s="2284">
        <v>1552.0763545971488</v>
      </c>
      <c r="AS38" s="2284">
        <v>1122.3648206801342</v>
      </c>
      <c r="AT38" s="2284">
        <v>4881.3692667183504</v>
      </c>
      <c r="AU38" s="2284">
        <v>796.81143202271562</v>
      </c>
      <c r="AV38" s="2284">
        <v>1397.98</v>
      </c>
      <c r="AW38" s="2284">
        <v>1570.4909645028847</v>
      </c>
      <c r="AX38" s="3382"/>
      <c r="AY38" s="1563"/>
      <c r="AZ38" s="910"/>
      <c r="BA38" s="910"/>
    </row>
    <row r="39" spans="1:53" ht="15.75" customHeight="1">
      <c r="A39" s="3378" t="s">
        <v>2552</v>
      </c>
      <c r="B39" s="2284">
        <v>7223.9121867778176</v>
      </c>
      <c r="C39" s="2284">
        <v>7772.9290305565773</v>
      </c>
      <c r="D39" s="2284">
        <v>8708.8963635569398</v>
      </c>
      <c r="E39" s="2284">
        <v>8968.1620647964864</v>
      </c>
      <c r="F39" s="2284">
        <v>32673.899645687827</v>
      </c>
      <c r="G39" s="2284">
        <v>11912.641242481213</v>
      </c>
      <c r="H39" s="2284">
        <v>10807.37217844</v>
      </c>
      <c r="I39" s="2284">
        <v>14182.995513775046</v>
      </c>
      <c r="J39" s="2284">
        <v>14986.941859152919</v>
      </c>
      <c r="K39" s="2284">
        <v>51889.950793849173</v>
      </c>
      <c r="L39" s="2284">
        <v>12581.7611616043</v>
      </c>
      <c r="M39" s="2284">
        <v>11125.9450765159</v>
      </c>
      <c r="N39" s="2284">
        <v>14645.461959750101</v>
      </c>
      <c r="O39" s="2284">
        <v>15746.5334802828</v>
      </c>
      <c r="P39" s="2284">
        <v>54099.701678153098</v>
      </c>
      <c r="Q39" s="2284">
        <v>13016.3193034739</v>
      </c>
      <c r="R39" s="2284">
        <v>12177.8039493985</v>
      </c>
      <c r="S39" s="2284">
        <v>15883.544641362299</v>
      </c>
      <c r="T39" s="2284">
        <v>18062.053372021201</v>
      </c>
      <c r="U39" s="2284">
        <v>59139.721266255903</v>
      </c>
      <c r="V39" s="2284">
        <v>13568.704475587834</v>
      </c>
      <c r="W39" s="2284">
        <v>12582.011906588143</v>
      </c>
      <c r="X39" s="2284">
        <v>16143.312781760311</v>
      </c>
      <c r="Y39" s="2284">
        <v>18573.206191208708</v>
      </c>
      <c r="Z39" s="2284">
        <v>60867.235355144992</v>
      </c>
      <c r="AA39" s="2284">
        <v>14416.402041070376</v>
      </c>
      <c r="AB39" s="2284">
        <v>12984.202869484692</v>
      </c>
      <c r="AC39" s="2284">
        <v>16650.9358375989</v>
      </c>
      <c r="AD39" s="2284">
        <v>19068.672318070334</v>
      </c>
      <c r="AE39" s="2284">
        <v>63120.213066224307</v>
      </c>
      <c r="AF39" s="2284">
        <v>14729.98979730529</v>
      </c>
      <c r="AG39" s="2284">
        <v>12651.486566215006</v>
      </c>
      <c r="AH39" s="2284">
        <v>16131.202202500717</v>
      </c>
      <c r="AI39" s="2284">
        <v>16541.410664807092</v>
      </c>
      <c r="AJ39" s="2284">
        <v>60054.089230828104</v>
      </c>
      <c r="AK39" s="2284">
        <v>14955.745392947343</v>
      </c>
      <c r="AL39" s="2284">
        <v>12670.163453932899</v>
      </c>
      <c r="AM39" s="2284">
        <v>16208.838042084739</v>
      </c>
      <c r="AN39" s="2284">
        <v>17320.881716275868</v>
      </c>
      <c r="AO39" s="2284">
        <v>61155.628605240854</v>
      </c>
      <c r="AP39" s="2284">
        <v>16484.022409408732</v>
      </c>
      <c r="AQ39" s="2284">
        <v>15748.093787210853</v>
      </c>
      <c r="AR39" s="2284">
        <v>20155.767769388462</v>
      </c>
      <c r="AS39" s="2284">
        <v>21425.559580074088</v>
      </c>
      <c r="AT39" s="2284">
        <v>73813.443546082141</v>
      </c>
      <c r="AU39" s="2284">
        <v>17982.42051003726</v>
      </c>
      <c r="AV39" s="2284">
        <v>17687.34</v>
      </c>
      <c r="AW39" s="2284">
        <v>23226.116619942459</v>
      </c>
      <c r="AX39" s="3382"/>
      <c r="AY39" s="1563"/>
      <c r="AZ39" s="910"/>
      <c r="BA39" s="910"/>
    </row>
    <row r="40" spans="1:53" ht="15.75" customHeight="1">
      <c r="A40" s="3378" t="s">
        <v>2553</v>
      </c>
      <c r="B40" s="2284">
        <v>3979.7852895613655</v>
      </c>
      <c r="C40" s="2284">
        <v>5080.0304547323049</v>
      </c>
      <c r="D40" s="2284">
        <v>6285.6418423099522</v>
      </c>
      <c r="E40" s="2284">
        <v>7300.7993577970174</v>
      </c>
      <c r="F40" s="2284">
        <v>22646.256944400637</v>
      </c>
      <c r="G40" s="2284">
        <v>4086.88262999672</v>
      </c>
      <c r="H40" s="2284">
        <v>6100.4094724131401</v>
      </c>
      <c r="I40" s="2284">
        <v>7826.4650900876904</v>
      </c>
      <c r="J40" s="2284">
        <v>8946.9958637966301</v>
      </c>
      <c r="K40" s="2284">
        <v>26960.753056294179</v>
      </c>
      <c r="L40" s="2284">
        <v>5213.6072016696562</v>
      </c>
      <c r="M40" s="2284">
        <v>8271.4034567115814</v>
      </c>
      <c r="N40" s="2284">
        <v>9860.7387480490288</v>
      </c>
      <c r="O40" s="2284">
        <v>10046.552468475309</v>
      </c>
      <c r="P40" s="2284">
        <v>33392.301874905577</v>
      </c>
      <c r="Q40" s="2284">
        <v>5725.1612730980414</v>
      </c>
      <c r="R40" s="2284">
        <v>9928.9658319444588</v>
      </c>
      <c r="S40" s="2284">
        <v>11698.676182756974</v>
      </c>
      <c r="T40" s="2284">
        <v>11783.40230848715</v>
      </c>
      <c r="U40" s="2284">
        <v>39136.205596286622</v>
      </c>
      <c r="V40" s="2284">
        <v>6061.1879104304962</v>
      </c>
      <c r="W40" s="2284">
        <v>10968.050315451743</v>
      </c>
      <c r="X40" s="2284">
        <v>13126.907165240927</v>
      </c>
      <c r="Y40" s="2284">
        <v>14536.755407132077</v>
      </c>
      <c r="Z40" s="2284">
        <v>44692.900798255243</v>
      </c>
      <c r="AA40" s="2284">
        <v>6520.2258175235856</v>
      </c>
      <c r="AB40" s="2284">
        <v>11514.782008677779</v>
      </c>
      <c r="AC40" s="2284">
        <v>13792.078516936464</v>
      </c>
      <c r="AD40" s="2284">
        <v>15284.433524089449</v>
      </c>
      <c r="AE40" s="2284">
        <v>47111.519867227275</v>
      </c>
      <c r="AF40" s="2284">
        <v>6665.6831341676461</v>
      </c>
      <c r="AG40" s="2284">
        <v>11340.036946402102</v>
      </c>
      <c r="AH40" s="2284">
        <v>13695.533967317908</v>
      </c>
      <c r="AI40" s="2284">
        <v>14883.010073262298</v>
      </c>
      <c r="AJ40" s="2284">
        <v>46584.264121149958</v>
      </c>
      <c r="AK40" s="2284">
        <v>6398.2753744032734</v>
      </c>
      <c r="AL40" s="2284">
        <v>11266.340947609018</v>
      </c>
      <c r="AM40" s="2284">
        <v>13728.094625288537</v>
      </c>
      <c r="AN40" s="2284">
        <v>15291.762525343063</v>
      </c>
      <c r="AO40" s="2284">
        <v>46684.473472643891</v>
      </c>
      <c r="AP40" s="2284">
        <v>6547.2595029432032</v>
      </c>
      <c r="AQ40" s="2284">
        <v>11272.453607695055</v>
      </c>
      <c r="AR40" s="2284">
        <v>14214.396680461792</v>
      </c>
      <c r="AS40" s="2284">
        <v>15564.067396151024</v>
      </c>
      <c r="AT40" s="2284">
        <v>47598.177187251073</v>
      </c>
      <c r="AU40" s="2284">
        <v>6685.1915381639274</v>
      </c>
      <c r="AV40" s="2284">
        <v>11483.47</v>
      </c>
      <c r="AW40" s="2284">
        <v>14550.407309922075</v>
      </c>
      <c r="AX40" s="3382"/>
      <c r="AY40" s="1563"/>
      <c r="AZ40" s="910"/>
      <c r="BA40" s="910"/>
    </row>
    <row r="41" spans="1:53" ht="15.75" customHeight="1">
      <c r="A41" s="3378" t="s">
        <v>2554</v>
      </c>
      <c r="B41" s="2284">
        <v>3768.0814132488449</v>
      </c>
      <c r="C41" s="2284">
        <v>3574.6426782614462</v>
      </c>
      <c r="D41" s="2284">
        <v>3863.2529330149196</v>
      </c>
      <c r="E41" s="2284">
        <v>4775.2982372543293</v>
      </c>
      <c r="F41" s="2284">
        <v>15981.275261779541</v>
      </c>
      <c r="G41" s="2284">
        <v>3809.4408019696516</v>
      </c>
      <c r="H41" s="2284">
        <v>4033.7430573968377</v>
      </c>
      <c r="I41" s="2284">
        <v>3872.7775428562527</v>
      </c>
      <c r="J41" s="2284">
        <v>4736.9758961812377</v>
      </c>
      <c r="K41" s="2284">
        <v>16452.93729840398</v>
      </c>
      <c r="L41" s="2284">
        <v>4154.0911166219548</v>
      </c>
      <c r="M41" s="2284">
        <v>4389.9533848671936</v>
      </c>
      <c r="N41" s="2284">
        <v>4169.2731214013465</v>
      </c>
      <c r="O41" s="2284">
        <v>5118.7113098041136</v>
      </c>
      <c r="P41" s="2284">
        <v>17832.028932694608</v>
      </c>
      <c r="Q41" s="2284">
        <v>4455.5016391713762</v>
      </c>
      <c r="R41" s="2284">
        <v>5083.5614791655635</v>
      </c>
      <c r="S41" s="2284">
        <v>4562.1074040143849</v>
      </c>
      <c r="T41" s="2284">
        <v>5496.9380864613731</v>
      </c>
      <c r="U41" s="2284">
        <v>19598.108608812698</v>
      </c>
      <c r="V41" s="2284">
        <v>4874.0236296061294</v>
      </c>
      <c r="W41" s="2284">
        <v>5526.0810749515858</v>
      </c>
      <c r="X41" s="2284">
        <v>4891.9740835478169</v>
      </c>
      <c r="Y41" s="2284">
        <v>6100.3557909446663</v>
      </c>
      <c r="Z41" s="2284">
        <v>21392.434579050197</v>
      </c>
      <c r="AA41" s="2284">
        <v>5334.1138457607049</v>
      </c>
      <c r="AB41" s="2284">
        <v>5781.7576771311278</v>
      </c>
      <c r="AC41" s="2284">
        <v>5116.0605688778287</v>
      </c>
      <c r="AD41" s="2284">
        <v>6383.3489383434289</v>
      </c>
      <c r="AE41" s="2284">
        <v>22615.281030113092</v>
      </c>
      <c r="AF41" s="2284">
        <v>5780.5791746508748</v>
      </c>
      <c r="AG41" s="2284">
        <v>1856.9719330435732</v>
      </c>
      <c r="AH41" s="2284">
        <v>5059.7696446362525</v>
      </c>
      <c r="AI41" s="2284">
        <v>5094.5082525470489</v>
      </c>
      <c r="AJ41" s="2284">
        <v>17791.829004877749</v>
      </c>
      <c r="AK41" s="2284">
        <v>5811.0165947283258</v>
      </c>
      <c r="AL41" s="2284">
        <v>1878.1968976989845</v>
      </c>
      <c r="AM41" s="2284">
        <v>2739.7800684892868</v>
      </c>
      <c r="AN41" s="2284">
        <v>4487.5422333588576</v>
      </c>
      <c r="AO41" s="2284">
        <v>14916.535794275454</v>
      </c>
      <c r="AP41" s="2284">
        <v>5993.5424169240569</v>
      </c>
      <c r="AQ41" s="2284">
        <v>2239.5992682231968</v>
      </c>
      <c r="AR41" s="2284">
        <v>2167.826816987139</v>
      </c>
      <c r="AS41" s="2284">
        <v>4529.1704995621658</v>
      </c>
      <c r="AT41" s="2284">
        <v>14930.139001696558</v>
      </c>
      <c r="AU41" s="2284">
        <v>5982.2972190832616</v>
      </c>
      <c r="AV41" s="2284">
        <v>2226.8000000000002</v>
      </c>
      <c r="AW41" s="2284">
        <v>2148.9097876384189</v>
      </c>
      <c r="AX41" s="3382"/>
      <c r="AY41" s="1563"/>
      <c r="AZ41" s="910"/>
      <c r="BA41" s="910"/>
    </row>
    <row r="42" spans="1:53" ht="15.75" customHeight="1">
      <c r="A42" s="3376" t="s">
        <v>2555</v>
      </c>
      <c r="B42" s="2284">
        <v>1448814.2555673991</v>
      </c>
      <c r="C42" s="2284">
        <v>1432940.4097616838</v>
      </c>
      <c r="D42" s="2284">
        <v>1489945.8753991607</v>
      </c>
      <c r="E42" s="2284">
        <v>1583359.1320688783</v>
      </c>
      <c r="F42" s="2284">
        <v>5955059.672797122</v>
      </c>
      <c r="G42" s="2284">
        <v>1420186.8149870117</v>
      </c>
      <c r="H42" s="2284">
        <v>1522289.5040485805</v>
      </c>
      <c r="I42" s="2284">
        <v>1417250.382729338</v>
      </c>
      <c r="J42" s="2284">
        <v>1723319.9596418836</v>
      </c>
      <c r="K42" s="2284">
        <v>6083046.6614068132</v>
      </c>
      <c r="L42" s="2284">
        <v>1483622.2546237244</v>
      </c>
      <c r="M42" s="2284">
        <v>1609897.362077134</v>
      </c>
      <c r="N42" s="2284">
        <v>1442732.3450417223</v>
      </c>
      <c r="O42" s="2284">
        <v>1732261.4563681204</v>
      </c>
      <c r="P42" s="2284">
        <v>6268513.4181106994</v>
      </c>
      <c r="Q42" s="2284">
        <v>1574537.0003429197</v>
      </c>
      <c r="R42" s="2284">
        <v>1758522.3006052321</v>
      </c>
      <c r="S42" s="2284">
        <v>1545840.2334467252</v>
      </c>
      <c r="T42" s="2284">
        <v>1904170.8225771107</v>
      </c>
      <c r="U42" s="2284">
        <v>6783070.3569719885</v>
      </c>
      <c r="V42" s="2284">
        <v>1681208.5499614908</v>
      </c>
      <c r="W42" s="2284">
        <v>1898288.8823964826</v>
      </c>
      <c r="X42" s="2284">
        <v>1674174.0827251857</v>
      </c>
      <c r="Y42" s="2284">
        <v>2003390.5240510041</v>
      </c>
      <c r="Z42" s="2284">
        <v>7257062.0391341625</v>
      </c>
      <c r="AA42" s="2284">
        <v>1840802.0394841563</v>
      </c>
      <c r="AB42" s="2284">
        <v>2017153.6777491975</v>
      </c>
      <c r="AC42" s="2284">
        <v>1762350.0576781572</v>
      </c>
      <c r="AD42" s="2284">
        <v>2087808.0593312439</v>
      </c>
      <c r="AE42" s="2284">
        <v>7708113.8342427546</v>
      </c>
      <c r="AF42" s="2284">
        <v>1915707.6732543048</v>
      </c>
      <c r="AG42" s="2284">
        <v>2044476.850076268</v>
      </c>
      <c r="AH42" s="2284">
        <v>1781886.9337813356</v>
      </c>
      <c r="AI42" s="2284">
        <v>2116626.8293307782</v>
      </c>
      <c r="AJ42" s="2284">
        <v>7858698.2864426868</v>
      </c>
      <c r="AK42" s="2284">
        <v>1968087.8224746459</v>
      </c>
      <c r="AL42" s="2284">
        <v>2020909.3371193134</v>
      </c>
      <c r="AM42" s="2284">
        <v>1702138.4085385536</v>
      </c>
      <c r="AN42" s="2284">
        <v>2085761.3995388912</v>
      </c>
      <c r="AO42" s="2284">
        <v>7776896.9676714037</v>
      </c>
      <c r="AP42" s="2284">
        <v>1999209.1130263919</v>
      </c>
      <c r="AQ42" s="2284">
        <v>2259564.7294598189</v>
      </c>
      <c r="AR42" s="2284">
        <v>1907885.5349929773</v>
      </c>
      <c r="AS42" s="2284">
        <v>2360999.9513421138</v>
      </c>
      <c r="AT42" s="2284">
        <v>8527659.3288213015</v>
      </c>
      <c r="AU42" s="2284">
        <v>2188810.4293799801</v>
      </c>
      <c r="AV42" s="2284">
        <v>2463113.02</v>
      </c>
      <c r="AW42" s="2284">
        <v>2096318.8919259268</v>
      </c>
      <c r="AX42" s="3382"/>
      <c r="AY42" s="1563"/>
      <c r="AZ42" s="910"/>
      <c r="BA42" s="910"/>
    </row>
    <row r="43" spans="1:53" ht="15.75" customHeight="1">
      <c r="A43" s="3378" t="s">
        <v>2556</v>
      </c>
      <c r="B43" s="2284">
        <v>1172490.8278684693</v>
      </c>
      <c r="C43" s="2284">
        <v>1204108.9681366887</v>
      </c>
      <c r="D43" s="2284">
        <v>1243493.1423474937</v>
      </c>
      <c r="E43" s="2284">
        <v>1311898.2016473478</v>
      </c>
      <c r="F43" s="2284">
        <v>4931991.1399999987</v>
      </c>
      <c r="G43" s="2284">
        <v>1140892.3924139875</v>
      </c>
      <c r="H43" s="2284">
        <v>1262652.95046104</v>
      </c>
      <c r="I43" s="2284">
        <v>1163234.0974336502</v>
      </c>
      <c r="J43" s="2284">
        <v>1425640.66501067</v>
      </c>
      <c r="K43" s="2284">
        <v>4992420.1053193482</v>
      </c>
      <c r="L43" s="2284">
        <v>1195019.9099999999</v>
      </c>
      <c r="M43" s="2284">
        <v>1330834.3253278199</v>
      </c>
      <c r="N43" s="2284">
        <v>1201535.54</v>
      </c>
      <c r="O43" s="2284">
        <v>1449169.6150182863</v>
      </c>
      <c r="P43" s="2284">
        <v>5176559.3903461061</v>
      </c>
      <c r="Q43" s="2284">
        <v>1221377.3965853008</v>
      </c>
      <c r="R43" s="2284">
        <v>1401398.97444656</v>
      </c>
      <c r="S43" s="2284">
        <v>1245990.85938333</v>
      </c>
      <c r="T43" s="2284">
        <v>1551887.1273133161</v>
      </c>
      <c r="U43" s="2284">
        <v>5420654.3577285064</v>
      </c>
      <c r="V43" s="2284">
        <v>1276130.9727165746</v>
      </c>
      <c r="W43" s="2284">
        <v>1487620.5150628486</v>
      </c>
      <c r="X43" s="2284">
        <v>1323814.2688286051</v>
      </c>
      <c r="Y43" s="2284">
        <v>1590309.6960303041</v>
      </c>
      <c r="Z43" s="2284">
        <v>5677875.4526383318</v>
      </c>
      <c r="AA43" s="2284">
        <v>1344489.2540222653</v>
      </c>
      <c r="AB43" s="2284">
        <v>1556927.438453197</v>
      </c>
      <c r="AC43" s="2284">
        <v>1385850.0160495092</v>
      </c>
      <c r="AD43" s="2284">
        <v>1645822.3025010354</v>
      </c>
      <c r="AE43" s="2284">
        <v>5933089.0110260062</v>
      </c>
      <c r="AF43" s="2284">
        <v>1411743.3878887207</v>
      </c>
      <c r="AG43" s="2284">
        <v>1580140.4263536227</v>
      </c>
      <c r="AH43" s="2284">
        <v>1398963.4262505113</v>
      </c>
      <c r="AI43" s="2284">
        <v>1662816.0412883773</v>
      </c>
      <c r="AJ43" s="2284">
        <v>6053663.281781232</v>
      </c>
      <c r="AK43" s="2284">
        <v>1452572.73930194</v>
      </c>
      <c r="AL43" s="2284">
        <v>1549800.7783355382</v>
      </c>
      <c r="AM43" s="2284">
        <v>1319535.2854503808</v>
      </c>
      <c r="AN43" s="2284">
        <v>1608337.2699552921</v>
      </c>
      <c r="AO43" s="2284">
        <v>5930246.0730431508</v>
      </c>
      <c r="AP43" s="2284">
        <v>1479871.9094643525</v>
      </c>
      <c r="AQ43" s="2284">
        <v>1728588.5870396604</v>
      </c>
      <c r="AR43" s="2284">
        <v>1517102.1639668643</v>
      </c>
      <c r="AS43" s="2284">
        <v>1876514.382903632</v>
      </c>
      <c r="AT43" s="2284">
        <v>6602077.0433745086</v>
      </c>
      <c r="AU43" s="2284">
        <v>1660075.0935702359</v>
      </c>
      <c r="AV43" s="2284">
        <v>1924618.87</v>
      </c>
      <c r="AW43" s="2284">
        <v>1701527.7682348224</v>
      </c>
      <c r="AX43" s="3382"/>
      <c r="AY43" s="1563"/>
      <c r="AZ43" s="910"/>
      <c r="BA43" s="910"/>
    </row>
    <row r="44" spans="1:53" ht="15.75" customHeight="1">
      <c r="A44" s="3378" t="s">
        <v>2557</v>
      </c>
      <c r="B44" s="2284">
        <v>2159.4887250174056</v>
      </c>
      <c r="C44" s="2284">
        <v>1709.5190567843158</v>
      </c>
      <c r="D44" s="2284">
        <v>2258.5294330540569</v>
      </c>
      <c r="E44" s="2284">
        <v>2648.3511818021843</v>
      </c>
      <c r="F44" s="2284">
        <v>8775.8883966579633</v>
      </c>
      <c r="G44" s="2284">
        <v>2572.7782659245399</v>
      </c>
      <c r="H44" s="2284">
        <v>2082.76595561974</v>
      </c>
      <c r="I44" s="2284">
        <v>3526.3632079387698</v>
      </c>
      <c r="J44" s="2284">
        <v>3934.7886452535499</v>
      </c>
      <c r="K44" s="2284">
        <v>12116.696074736599</v>
      </c>
      <c r="L44" s="2284">
        <v>3333.898252815196</v>
      </c>
      <c r="M44" s="2284">
        <v>3354.6816336249244</v>
      </c>
      <c r="N44" s="2284">
        <v>2895.8645758851812</v>
      </c>
      <c r="O44" s="2284">
        <v>3047.3003663267214</v>
      </c>
      <c r="P44" s="2284">
        <v>12631.744828652023</v>
      </c>
      <c r="Q44" s="2284">
        <v>3596.4505868812089</v>
      </c>
      <c r="R44" s="2284">
        <v>3846.5564977157596</v>
      </c>
      <c r="S44" s="2284">
        <v>3302.001206203232</v>
      </c>
      <c r="T44" s="2284">
        <v>3485.5818822082119</v>
      </c>
      <c r="U44" s="2284">
        <v>14230.590173008412</v>
      </c>
      <c r="V44" s="2284">
        <v>3994.5875104682395</v>
      </c>
      <c r="W44" s="2284">
        <v>4310.5009415708346</v>
      </c>
      <c r="X44" s="2284">
        <v>3648.752849127734</v>
      </c>
      <c r="Y44" s="2284">
        <v>4097.5765720449799</v>
      </c>
      <c r="Z44" s="2284">
        <v>16051.417873211787</v>
      </c>
      <c r="AA44" s="2284">
        <v>4512.1404115201522</v>
      </c>
      <c r="AB44" s="2284">
        <v>4730.9963886846081</v>
      </c>
      <c r="AC44" s="2284">
        <v>4011.5166256321686</v>
      </c>
      <c r="AD44" s="2284">
        <v>4448.4873935599662</v>
      </c>
      <c r="AE44" s="2284">
        <v>17703.140819396896</v>
      </c>
      <c r="AF44" s="2284">
        <v>4706.7515618623602</v>
      </c>
      <c r="AG44" s="2284">
        <v>4843.2840132561123</v>
      </c>
      <c r="AH44" s="2284">
        <v>4108.6895082167712</v>
      </c>
      <c r="AI44" s="2284">
        <v>4469.170580367505</v>
      </c>
      <c r="AJ44" s="2284">
        <v>18127.895663702751</v>
      </c>
      <c r="AK44" s="2284">
        <v>4755.3879946682709</v>
      </c>
      <c r="AL44" s="2284">
        <v>4980.5432022400128</v>
      </c>
      <c r="AM44" s="2284">
        <v>4195.8983740470012</v>
      </c>
      <c r="AN44" s="2284">
        <v>4610.6013561421996</v>
      </c>
      <c r="AO44" s="2284">
        <v>18542.430927097485</v>
      </c>
      <c r="AP44" s="2284">
        <v>5351.2755507733809</v>
      </c>
      <c r="AQ44" s="2284">
        <v>5148.6684107921074</v>
      </c>
      <c r="AR44" s="2284">
        <v>4377.2821509296718</v>
      </c>
      <c r="AS44" s="2284">
        <v>4784.1714395099516</v>
      </c>
      <c r="AT44" s="2284">
        <v>19661.39755200511</v>
      </c>
      <c r="AU44" s="2284">
        <v>5347.6421412177942</v>
      </c>
      <c r="AV44" s="2284">
        <v>5385.39</v>
      </c>
      <c r="AW44" s="2284">
        <v>4505.4674484313491</v>
      </c>
      <c r="AX44" s="3382"/>
      <c r="AY44" s="1563"/>
      <c r="AZ44" s="910"/>
      <c r="BA44" s="910"/>
    </row>
    <row r="45" spans="1:53" ht="15.75" customHeight="1">
      <c r="A45" s="3378" t="s">
        <v>2558</v>
      </c>
      <c r="B45" s="2284">
        <v>124068.9021970919</v>
      </c>
      <c r="C45" s="2284">
        <v>108982.61220436946</v>
      </c>
      <c r="D45" s="2284">
        <v>125340.92335180128</v>
      </c>
      <c r="E45" s="2284">
        <v>120802.01144720311</v>
      </c>
      <c r="F45" s="2284">
        <v>479194.44920046575</v>
      </c>
      <c r="G45" s="2284">
        <v>117090.55618960575</v>
      </c>
      <c r="H45" s="2284">
        <v>122732.22960175078</v>
      </c>
      <c r="I45" s="2284">
        <v>121889.5585882329</v>
      </c>
      <c r="J45" s="2284">
        <v>119847.12183194718</v>
      </c>
      <c r="K45" s="2284">
        <v>481559.46621153661</v>
      </c>
      <c r="L45" s="2284">
        <v>125311.55213786417</v>
      </c>
      <c r="M45" s="2284">
        <v>132265.71172746219</v>
      </c>
      <c r="N45" s="2284">
        <v>113920.7091356334</v>
      </c>
      <c r="O45" s="2284">
        <v>120395.62850516759</v>
      </c>
      <c r="P45" s="2284">
        <v>491893.60150612734</v>
      </c>
      <c r="Q45" s="2284">
        <v>154515.25446468807</v>
      </c>
      <c r="R45" s="2284">
        <v>165078.54621987275</v>
      </c>
      <c r="S45" s="2284">
        <v>141649.17122489537</v>
      </c>
      <c r="T45" s="2284">
        <v>149627.4107928577</v>
      </c>
      <c r="U45" s="2284">
        <v>610870.38270231383</v>
      </c>
      <c r="V45" s="2284">
        <v>184084.7419420644</v>
      </c>
      <c r="W45" s="2284">
        <v>198638.84281333184</v>
      </c>
      <c r="X45" s="2284">
        <v>171472.11844401949</v>
      </c>
      <c r="Y45" s="2284">
        <v>181572.43743356696</v>
      </c>
      <c r="Z45" s="2284">
        <v>735768.1406329826</v>
      </c>
      <c r="AA45" s="2284">
        <v>219227.26724916016</v>
      </c>
      <c r="AB45" s="2284">
        <v>195484.69512378162</v>
      </c>
      <c r="AC45" s="2284">
        <v>170998.38292146975</v>
      </c>
      <c r="AD45" s="2284">
        <v>179930.28156416232</v>
      </c>
      <c r="AE45" s="2284">
        <v>765640.62685857387</v>
      </c>
      <c r="AF45" s="2284">
        <v>208001.25460263313</v>
      </c>
      <c r="AG45" s="2284">
        <v>183742.81163886667</v>
      </c>
      <c r="AH45" s="2284">
        <v>164694.2790188482</v>
      </c>
      <c r="AI45" s="2284">
        <v>177994.52565806676</v>
      </c>
      <c r="AJ45" s="2284">
        <v>734432.87091841467</v>
      </c>
      <c r="AK45" s="2284">
        <v>214136.57614560649</v>
      </c>
      <c r="AL45" s="2284">
        <v>175412.53845254681</v>
      </c>
      <c r="AM45" s="2284">
        <v>160854.79694070198</v>
      </c>
      <c r="AN45" s="2284">
        <v>179807.744862772</v>
      </c>
      <c r="AO45" s="2284">
        <v>730211.65640162723</v>
      </c>
      <c r="AP45" s="2284">
        <v>214692.3268778607</v>
      </c>
      <c r="AQ45" s="2284">
        <v>171390.89633698092</v>
      </c>
      <c r="AR45" s="2284">
        <v>160128.07267403978</v>
      </c>
      <c r="AS45" s="2284">
        <v>180794.49468214082</v>
      </c>
      <c r="AT45" s="2284">
        <v>727005.79057102231</v>
      </c>
      <c r="AU45" s="2284">
        <v>217126.19884224038</v>
      </c>
      <c r="AV45" s="2284">
        <v>167325.29</v>
      </c>
      <c r="AW45" s="2284">
        <v>161779.39896021195</v>
      </c>
      <c r="AX45" s="3382"/>
      <c r="AY45" s="1563"/>
      <c r="AZ45" s="910"/>
      <c r="BA45" s="910"/>
    </row>
    <row r="46" spans="1:53" ht="15.75" customHeight="1">
      <c r="A46" s="3378" t="s">
        <v>2559</v>
      </c>
      <c r="B46" s="2284">
        <v>150095.03677682078</v>
      </c>
      <c r="C46" s="2284">
        <v>118139.31036384148</v>
      </c>
      <c r="D46" s="2284">
        <v>118853.28026681195</v>
      </c>
      <c r="E46" s="2284">
        <v>148010.56779252531</v>
      </c>
      <c r="F46" s="2284">
        <v>535098.19519999949</v>
      </c>
      <c r="G46" s="2284">
        <v>159631.08811749375</v>
      </c>
      <c r="H46" s="2284">
        <v>134821.55803016984</v>
      </c>
      <c r="I46" s="2284">
        <v>128600.36349951611</v>
      </c>
      <c r="J46" s="2284">
        <v>173897.38415401295</v>
      </c>
      <c r="K46" s="2284">
        <v>596950.39380119264</v>
      </c>
      <c r="L46" s="2284">
        <v>159956.89423304494</v>
      </c>
      <c r="M46" s="2284">
        <v>143442.64338822669</v>
      </c>
      <c r="N46" s="2284">
        <v>124380.23133020366</v>
      </c>
      <c r="O46" s="2284">
        <v>159648.91247833974</v>
      </c>
      <c r="P46" s="2284">
        <v>587428.68142981501</v>
      </c>
      <c r="Q46" s="2284">
        <v>195047.89870604957</v>
      </c>
      <c r="R46" s="2284">
        <v>188198.22344108374</v>
      </c>
      <c r="S46" s="2284">
        <v>154898.20163229675</v>
      </c>
      <c r="T46" s="2284">
        <v>199170.70258872866</v>
      </c>
      <c r="U46" s="2284">
        <v>737315.02636815875</v>
      </c>
      <c r="V46" s="2284">
        <v>216998.24779238342</v>
      </c>
      <c r="W46" s="2284">
        <v>207719.0235787314</v>
      </c>
      <c r="X46" s="2284">
        <v>175238.94260343324</v>
      </c>
      <c r="Y46" s="2284">
        <v>227410.81401508822</v>
      </c>
      <c r="Z46" s="2284">
        <v>827367.02798963629</v>
      </c>
      <c r="AA46" s="2284">
        <v>272573.3778012105</v>
      </c>
      <c r="AB46" s="2284">
        <v>260010.54778353404</v>
      </c>
      <c r="AC46" s="2284">
        <v>201490.14208154634</v>
      </c>
      <c r="AD46" s="2284">
        <v>257606.98787248629</v>
      </c>
      <c r="AE46" s="2284">
        <v>991681.05553877726</v>
      </c>
      <c r="AF46" s="2284">
        <v>291256.27920108882</v>
      </c>
      <c r="AG46" s="2284">
        <v>275750.3280705224</v>
      </c>
      <c r="AH46" s="2284">
        <v>214120.53900375945</v>
      </c>
      <c r="AI46" s="2284">
        <v>271347.09180396661</v>
      </c>
      <c r="AJ46" s="2284">
        <v>1052474.2380793372</v>
      </c>
      <c r="AK46" s="2284">
        <v>296623.1190324311</v>
      </c>
      <c r="AL46" s="2284">
        <v>290715.47712898831</v>
      </c>
      <c r="AM46" s="2284">
        <v>217552.42777342387</v>
      </c>
      <c r="AN46" s="2284">
        <v>293005.78336468455</v>
      </c>
      <c r="AO46" s="2284">
        <v>1097896.8072995278</v>
      </c>
      <c r="AP46" s="2284">
        <v>299293.60113340552</v>
      </c>
      <c r="AQ46" s="2284">
        <v>354436.5776723852</v>
      </c>
      <c r="AR46" s="2284">
        <v>226278.01620114359</v>
      </c>
      <c r="AS46" s="2284">
        <v>298906.90231683123</v>
      </c>
      <c r="AT46" s="2284">
        <v>1178915.0973237655</v>
      </c>
      <c r="AU46" s="2284">
        <v>306261.49482628598</v>
      </c>
      <c r="AV46" s="2284">
        <v>365783.47</v>
      </c>
      <c r="AW46" s="2284">
        <v>228506.25728246148</v>
      </c>
      <c r="AX46" s="3382"/>
      <c r="AY46" s="1563"/>
      <c r="AZ46" s="910"/>
      <c r="BA46" s="910"/>
    </row>
    <row r="47" spans="1:53" ht="15.75" customHeight="1">
      <c r="A47" s="3380" t="s">
        <v>2560</v>
      </c>
      <c r="B47" s="2284">
        <v>7612.1781948117869</v>
      </c>
      <c r="C47" s="2284">
        <v>6026.0391901624271</v>
      </c>
      <c r="D47" s="2284">
        <v>7961.2957935198965</v>
      </c>
      <c r="E47" s="2284">
        <v>9335.4139268109047</v>
      </c>
      <c r="F47" s="2284">
        <v>30934.927105305018</v>
      </c>
      <c r="G47" s="2284">
        <v>18340.466768673126</v>
      </c>
      <c r="H47" s="2284">
        <v>20461.950457126652</v>
      </c>
      <c r="I47" s="2284">
        <v>18835.244933658087</v>
      </c>
      <c r="J47" s="2284">
        <v>19176.87012219397</v>
      </c>
      <c r="K47" s="2284">
        <v>76814.532281651831</v>
      </c>
      <c r="L47" s="2284">
        <v>24923.551060870363</v>
      </c>
      <c r="M47" s="2284">
        <v>26306.682533267282</v>
      </c>
      <c r="N47" s="2284">
        <v>22657.995712229265</v>
      </c>
      <c r="O47" s="2284">
        <v>23945.809810518149</v>
      </c>
      <c r="P47" s="2284">
        <v>97834.039116885047</v>
      </c>
      <c r="Q47" s="2284">
        <v>28442.123226908214</v>
      </c>
      <c r="R47" s="2284">
        <v>30386.542545399563</v>
      </c>
      <c r="S47" s="2284">
        <v>26073.821623149917</v>
      </c>
      <c r="T47" s="2284">
        <v>27542.402014852516</v>
      </c>
      <c r="U47" s="2284">
        <v>112444.88941031021</v>
      </c>
      <c r="V47" s="2284">
        <v>32845.828136221549</v>
      </c>
      <c r="W47" s="2284">
        <v>34477.546821185351</v>
      </c>
      <c r="X47" s="2284">
        <v>30021.291493609995</v>
      </c>
      <c r="Y47" s="2284">
        <v>31837.999585969726</v>
      </c>
      <c r="Z47" s="2284">
        <v>129182.6660369866</v>
      </c>
      <c r="AA47" s="2284">
        <v>38819.756737151874</v>
      </c>
      <c r="AB47" s="2284">
        <v>36648.333971634573</v>
      </c>
      <c r="AC47" s="2284">
        <v>31940.769095274889</v>
      </c>
      <c r="AD47" s="2284">
        <v>33920.387955224665</v>
      </c>
      <c r="AE47" s="2284">
        <v>141329.24775928599</v>
      </c>
      <c r="AF47" s="2284">
        <v>42082.957500685778</v>
      </c>
      <c r="AG47" s="2284">
        <v>37307.669218746414</v>
      </c>
      <c r="AH47" s="2284">
        <v>32575.311933371537</v>
      </c>
      <c r="AI47" s="2284">
        <v>34614.017907483663</v>
      </c>
      <c r="AJ47" s="2284">
        <v>146579.95656028739</v>
      </c>
      <c r="AK47" s="2284">
        <v>46992.614396783858</v>
      </c>
      <c r="AL47" s="2284">
        <v>37077.211616388027</v>
      </c>
      <c r="AM47" s="2284">
        <v>32719.528130693809</v>
      </c>
      <c r="AN47" s="2284">
        <v>35840.545771937825</v>
      </c>
      <c r="AO47" s="2284">
        <v>152629.89991580351</v>
      </c>
      <c r="AP47" s="2284">
        <v>47132.89085766978</v>
      </c>
      <c r="AQ47" s="2284">
        <v>38366.320942184248</v>
      </c>
      <c r="AR47" s="2284">
        <v>33646.195014661411</v>
      </c>
      <c r="AS47" s="2284">
        <v>37338.611507986505</v>
      </c>
      <c r="AT47" s="2284">
        <v>156484.01832250194</v>
      </c>
      <c r="AU47" s="2284">
        <v>50489.391238264936</v>
      </c>
      <c r="AV47" s="2284">
        <v>38677.980000000003</v>
      </c>
      <c r="AW47" s="2284">
        <v>34619.577607655272</v>
      </c>
      <c r="AX47" s="3382"/>
      <c r="AY47" s="1563"/>
      <c r="AZ47" s="910"/>
      <c r="BA47" s="910"/>
    </row>
    <row r="48" spans="1:53" ht="15.75" customHeight="1">
      <c r="A48" s="3376" t="s">
        <v>2561</v>
      </c>
      <c r="B48" s="2284">
        <v>489146.92141700757</v>
      </c>
      <c r="C48" s="2284">
        <v>480998.85236466606</v>
      </c>
      <c r="D48" s="2284">
        <v>453038.02832517249</v>
      </c>
      <c r="E48" s="2284">
        <v>485621.32198603969</v>
      </c>
      <c r="F48" s="2284">
        <v>1908805.1240928858</v>
      </c>
      <c r="G48" s="2284">
        <v>342267.50382642169</v>
      </c>
      <c r="H48" s="2284">
        <v>368764.78784232668</v>
      </c>
      <c r="I48" s="2284">
        <v>330113.28941693174</v>
      </c>
      <c r="J48" s="2284">
        <v>353551.01987616206</v>
      </c>
      <c r="K48" s="2284">
        <v>1394696.6009618423</v>
      </c>
      <c r="L48" s="2284">
        <v>438293.51113644679</v>
      </c>
      <c r="M48" s="2284">
        <v>444546.74176919437</v>
      </c>
      <c r="N48" s="2284">
        <v>392159.1736994955</v>
      </c>
      <c r="O48" s="2284">
        <v>412906.48441430274</v>
      </c>
      <c r="P48" s="2284">
        <v>1687905.9110194393</v>
      </c>
      <c r="Q48" s="2284">
        <v>475570.69953320746</v>
      </c>
      <c r="R48" s="2284">
        <v>483741.43135849002</v>
      </c>
      <c r="S48" s="2284">
        <v>429154.41263913357</v>
      </c>
      <c r="T48" s="2284">
        <v>445178.96174205578</v>
      </c>
      <c r="U48" s="2284">
        <v>1833645.5052728867</v>
      </c>
      <c r="V48" s="2284">
        <v>517768.24367581448</v>
      </c>
      <c r="W48" s="2284">
        <v>517580.80167716456</v>
      </c>
      <c r="X48" s="2284">
        <v>465888.22507356474</v>
      </c>
      <c r="Y48" s="2284">
        <v>481432.47247318085</v>
      </c>
      <c r="Z48" s="2284">
        <v>1982669.7428997245</v>
      </c>
      <c r="AA48" s="2284">
        <v>564395.04859100154</v>
      </c>
      <c r="AB48" s="2284">
        <v>550734.34672122332</v>
      </c>
      <c r="AC48" s="2284">
        <v>496473.90579208935</v>
      </c>
      <c r="AD48" s="2284">
        <v>512293.52222287672</v>
      </c>
      <c r="AE48" s="2284">
        <v>2123896.8233271912</v>
      </c>
      <c r="AF48" s="2284">
        <v>500721.37766197172</v>
      </c>
      <c r="AG48" s="2284">
        <v>491158.49231756455</v>
      </c>
      <c r="AH48" s="2284">
        <v>509600.32840192481</v>
      </c>
      <c r="AI48" s="2284">
        <v>526032.09876086737</v>
      </c>
      <c r="AJ48" s="2284">
        <v>2027512.2971423285</v>
      </c>
      <c r="AK48" s="2284">
        <v>504071.68155869644</v>
      </c>
      <c r="AL48" s="2284">
        <v>542506.43344856263</v>
      </c>
      <c r="AM48" s="2284">
        <v>479208.91399541142</v>
      </c>
      <c r="AN48" s="2284">
        <v>527214.80750758445</v>
      </c>
      <c r="AO48" s="2284">
        <v>2053001.8365102545</v>
      </c>
      <c r="AP48" s="2284">
        <v>571134.16937868053</v>
      </c>
      <c r="AQ48" s="2284">
        <v>549432.73892117408</v>
      </c>
      <c r="AR48" s="2284">
        <v>456182.57131883851</v>
      </c>
      <c r="AS48" s="2284">
        <v>517927.06920661987</v>
      </c>
      <c r="AT48" s="2284">
        <v>2094676.5488253131</v>
      </c>
      <c r="AU48" s="2284">
        <v>527749.58284049109</v>
      </c>
      <c r="AV48" s="2284">
        <v>537150.37</v>
      </c>
      <c r="AW48" s="2284">
        <v>461049.43105476943</v>
      </c>
      <c r="AX48" s="3382"/>
      <c r="AY48" s="1563"/>
      <c r="AZ48" s="910"/>
      <c r="BA48" s="910"/>
    </row>
    <row r="49" spans="1:53" ht="15.75" customHeight="1">
      <c r="A49" s="3378" t="s">
        <v>2562</v>
      </c>
      <c r="B49" s="2284">
        <v>428145.9762109142</v>
      </c>
      <c r="C49" s="2284">
        <v>412563.80438178958</v>
      </c>
      <c r="D49" s="2284">
        <v>390911.44471344305</v>
      </c>
      <c r="E49" s="2284">
        <v>417115.61766626581</v>
      </c>
      <c r="F49" s="2284">
        <v>1648736.8429724127</v>
      </c>
      <c r="G49" s="2284">
        <v>280884.34591326112</v>
      </c>
      <c r="H49" s="2284">
        <v>298344.35364123777</v>
      </c>
      <c r="I49" s="2284">
        <v>267134.36674812256</v>
      </c>
      <c r="J49" s="2284">
        <v>283198.82466918905</v>
      </c>
      <c r="K49" s="2284">
        <v>1129561.8909718106</v>
      </c>
      <c r="L49" s="2284">
        <v>384327.43262891797</v>
      </c>
      <c r="M49" s="2284">
        <v>380633.55489007622</v>
      </c>
      <c r="N49" s="2284">
        <v>339986.24601410731</v>
      </c>
      <c r="O49" s="2284">
        <v>356757.10438097402</v>
      </c>
      <c r="P49" s="2284">
        <v>1461704.3379140755</v>
      </c>
      <c r="Q49" s="2284">
        <v>418266.33047182631</v>
      </c>
      <c r="R49" s="2284">
        <v>414151.67483381345</v>
      </c>
      <c r="S49" s="2284">
        <v>374261.45616299816</v>
      </c>
      <c r="T49" s="2284">
        <v>385446.03115301393</v>
      </c>
      <c r="U49" s="2284">
        <v>1592125.4926216519</v>
      </c>
      <c r="V49" s="2284">
        <v>457456.85835948563</v>
      </c>
      <c r="W49" s="2284">
        <v>442598.63602503046</v>
      </c>
      <c r="X49" s="2284">
        <v>406653.66540387156</v>
      </c>
      <c r="Y49" s="2284">
        <v>417066.74357744906</v>
      </c>
      <c r="Z49" s="2284">
        <v>1723775.9033658367</v>
      </c>
      <c r="AA49" s="2284">
        <v>501003.55428191996</v>
      </c>
      <c r="AB49" s="2284">
        <v>471972.12275901384</v>
      </c>
      <c r="AC49" s="2284">
        <v>434185.84312537522</v>
      </c>
      <c r="AD49" s="2284">
        <v>444666.76206793491</v>
      </c>
      <c r="AE49" s="2284">
        <v>1851828.282234244</v>
      </c>
      <c r="AF49" s="2284">
        <v>435067.34447942156</v>
      </c>
      <c r="AG49" s="2284">
        <v>409469.28192302474</v>
      </c>
      <c r="AH49" s="2284">
        <v>446551.41438221303</v>
      </c>
      <c r="AI49" s="2284">
        <v>457665.65424336423</v>
      </c>
      <c r="AJ49" s="2284">
        <v>1748753.6950280236</v>
      </c>
      <c r="AK49" s="2284">
        <v>437681.16000666539</v>
      </c>
      <c r="AL49" s="2284">
        <v>457724.86027999199</v>
      </c>
      <c r="AM49" s="2284">
        <v>417330.64428213955</v>
      </c>
      <c r="AN49" s="2284">
        <v>469589.2457370155</v>
      </c>
      <c r="AO49" s="2284">
        <v>1782325.9103058125</v>
      </c>
      <c r="AP49" s="2284">
        <v>492748.00454518257</v>
      </c>
      <c r="AQ49" s="2284">
        <v>461422.16584381857</v>
      </c>
      <c r="AR49" s="2284">
        <v>393669.38347643649</v>
      </c>
      <c r="AS49" s="2284">
        <v>459594.72523450077</v>
      </c>
      <c r="AT49" s="2284">
        <v>1807434.2790999385</v>
      </c>
      <c r="AU49" s="2284">
        <v>447344.63489210641</v>
      </c>
      <c r="AV49" s="2284">
        <v>445195.51</v>
      </c>
      <c r="AW49" s="2284">
        <v>396060.17929236311</v>
      </c>
      <c r="AX49" s="3382"/>
      <c r="AY49" s="1563"/>
      <c r="AZ49" s="910"/>
      <c r="BA49" s="910"/>
    </row>
    <row r="50" spans="1:53" ht="15.75" customHeight="1">
      <c r="A50" s="3378" t="s">
        <v>2563</v>
      </c>
      <c r="B50" s="2284">
        <v>61000.945206093347</v>
      </c>
      <c r="C50" s="2284">
        <v>68435.04798287648</v>
      </c>
      <c r="D50" s="2284">
        <v>62126.583611729402</v>
      </c>
      <c r="E50" s="2284">
        <v>68505.704319773911</v>
      </c>
      <c r="F50" s="2284">
        <v>260068.28112047317</v>
      </c>
      <c r="G50" s="2284">
        <v>61383.157913160503</v>
      </c>
      <c r="H50" s="2284">
        <v>70420.434201088894</v>
      </c>
      <c r="I50" s="2284">
        <v>62978.922668809202</v>
      </c>
      <c r="J50" s="2284">
        <v>70352.195206973003</v>
      </c>
      <c r="K50" s="2284">
        <v>265134.70999003161</v>
      </c>
      <c r="L50" s="2284">
        <v>53966.078507528837</v>
      </c>
      <c r="M50" s="2284">
        <v>63913.186879118221</v>
      </c>
      <c r="N50" s="2284">
        <v>52172.927685388197</v>
      </c>
      <c r="O50" s="2284">
        <v>56149.380033328722</v>
      </c>
      <c r="P50" s="2284">
        <v>226201.57310536396</v>
      </c>
      <c r="Q50" s="2284">
        <v>57304.369061381141</v>
      </c>
      <c r="R50" s="2284">
        <v>69589.756524676588</v>
      </c>
      <c r="S50" s="2284">
        <v>54892.956476135383</v>
      </c>
      <c r="T50" s="2284">
        <v>59732.930589041876</v>
      </c>
      <c r="U50" s="2284">
        <v>241520.01265123498</v>
      </c>
      <c r="V50" s="2284">
        <v>60311.385316328815</v>
      </c>
      <c r="W50" s="2284">
        <v>74982.165652134092</v>
      </c>
      <c r="X50" s="2284">
        <v>59234.55966969319</v>
      </c>
      <c r="Y50" s="2284">
        <v>64365.728895731751</v>
      </c>
      <c r="Z50" s="2284">
        <v>258893.83953388777</v>
      </c>
      <c r="AA50" s="2284">
        <v>63391.49430908163</v>
      </c>
      <c r="AB50" s="2284">
        <v>78762.223962209493</v>
      </c>
      <c r="AC50" s="2284">
        <v>62288.06266671409</v>
      </c>
      <c r="AD50" s="2284">
        <v>67626.760154941818</v>
      </c>
      <c r="AE50" s="2284">
        <v>272068.54109294701</v>
      </c>
      <c r="AF50" s="2284">
        <v>65654.033182550178</v>
      </c>
      <c r="AG50" s="2284">
        <v>81689.210394539754</v>
      </c>
      <c r="AH50" s="2284">
        <v>63048.914019711803</v>
      </c>
      <c r="AI50" s="2284">
        <v>68366.444517503158</v>
      </c>
      <c r="AJ50" s="2284">
        <v>278758.6021143049</v>
      </c>
      <c r="AK50" s="2284">
        <v>66390.521552031016</v>
      </c>
      <c r="AL50" s="2284">
        <v>84781.573168570554</v>
      </c>
      <c r="AM50" s="2284">
        <v>61878.269713271897</v>
      </c>
      <c r="AN50" s="2284">
        <v>57625.561770568871</v>
      </c>
      <c r="AO50" s="2284">
        <v>270675.92620444234</v>
      </c>
      <c r="AP50" s="2284">
        <v>78386.164833497984</v>
      </c>
      <c r="AQ50" s="2284">
        <v>88010.573077355526</v>
      </c>
      <c r="AR50" s="2284">
        <v>62513.187842402032</v>
      </c>
      <c r="AS50" s="2284">
        <v>58332.343972119037</v>
      </c>
      <c r="AT50" s="2284">
        <v>287242.26972537459</v>
      </c>
      <c r="AU50" s="2284">
        <v>80404.947948384608</v>
      </c>
      <c r="AV50" s="2284">
        <v>91954.87</v>
      </c>
      <c r="AW50" s="2284">
        <v>64989.251762406369</v>
      </c>
      <c r="AX50" s="3382"/>
      <c r="AY50" s="1563"/>
      <c r="AZ50" s="910"/>
      <c r="BA50" s="910"/>
    </row>
    <row r="51" spans="1:53" ht="15.75" customHeight="1">
      <c r="A51" s="3376" t="s">
        <v>2564</v>
      </c>
      <c r="B51" s="2284">
        <v>888228.37312672113</v>
      </c>
      <c r="C51" s="2284">
        <v>972279.83124124701</v>
      </c>
      <c r="D51" s="2284">
        <v>1062695.8605676927</v>
      </c>
      <c r="E51" s="2284">
        <v>1204784.1435921311</v>
      </c>
      <c r="F51" s="2284">
        <v>4127988.2085277922</v>
      </c>
      <c r="G51" s="2284">
        <v>902313.79278168303</v>
      </c>
      <c r="H51" s="2284">
        <v>984564.08379347995</v>
      </c>
      <c r="I51" s="2284">
        <v>1043020.9024940932</v>
      </c>
      <c r="J51" s="2284">
        <v>1215967.2994961101</v>
      </c>
      <c r="K51" s="2284">
        <v>4145866.0785653666</v>
      </c>
      <c r="L51" s="2284">
        <v>939107.76631962694</v>
      </c>
      <c r="M51" s="2284">
        <v>1029071.9902044099</v>
      </c>
      <c r="N51" s="2284">
        <v>1109844.9350363477</v>
      </c>
      <c r="O51" s="2284">
        <v>1301912.1105759901</v>
      </c>
      <c r="P51" s="2284">
        <v>4379936.8021363746</v>
      </c>
      <c r="Q51" s="2284">
        <v>1020105.41707682</v>
      </c>
      <c r="R51" s="2284">
        <v>1192288.39771599</v>
      </c>
      <c r="S51" s="2284">
        <v>1258413.46267057</v>
      </c>
      <c r="T51" s="2284">
        <v>1433829.69508877</v>
      </c>
      <c r="U51" s="2284">
        <v>4904636.9725521505</v>
      </c>
      <c r="V51" s="2284">
        <v>1052424.8142701783</v>
      </c>
      <c r="W51" s="2284">
        <v>1251295.4275337299</v>
      </c>
      <c r="X51" s="2284">
        <v>1332694.0772872404</v>
      </c>
      <c r="Y51" s="2284">
        <v>1519313.6310243749</v>
      </c>
      <c r="Z51" s="2284">
        <v>5155727.9501155233</v>
      </c>
      <c r="AA51" s="2284">
        <v>1084792.8292612887</v>
      </c>
      <c r="AB51" s="2284">
        <v>1288487.6896491337</v>
      </c>
      <c r="AC51" s="2284">
        <v>1360104.1590573587</v>
      </c>
      <c r="AD51" s="2284">
        <v>1531311.2139616904</v>
      </c>
      <c r="AE51" s="2284">
        <v>5264695.8919294719</v>
      </c>
      <c r="AF51" s="2284">
        <v>1033869.1516161091</v>
      </c>
      <c r="AG51" s="2284">
        <v>1220527.2786343121</v>
      </c>
      <c r="AH51" s="2284">
        <v>1259867.7629359595</v>
      </c>
      <c r="AI51" s="2284">
        <v>1389340.4513569439</v>
      </c>
      <c r="AJ51" s="2284">
        <v>4903604.6445433246</v>
      </c>
      <c r="AK51" s="2284">
        <v>1001774.1307010913</v>
      </c>
      <c r="AL51" s="2284">
        <v>1177497.329164505</v>
      </c>
      <c r="AM51" s="2284">
        <v>1207994.5361520674</v>
      </c>
      <c r="AN51" s="2284">
        <v>1307125.2691633017</v>
      </c>
      <c r="AO51" s="2284">
        <v>4694391.2651809659</v>
      </c>
      <c r="AP51" s="2284">
        <v>907593.67921306472</v>
      </c>
      <c r="AQ51" s="2284">
        <v>1131763.5658440522</v>
      </c>
      <c r="AR51" s="2284">
        <v>1175656.69</v>
      </c>
      <c r="AS51" s="2284">
        <v>1256847.8191229228</v>
      </c>
      <c r="AT51" s="2284">
        <v>4471861.7541800393</v>
      </c>
      <c r="AU51" s="2284">
        <v>916064.55355238682</v>
      </c>
      <c r="AV51" s="2284">
        <v>1088267.52</v>
      </c>
      <c r="AW51" s="2284">
        <v>1148470.4333428377</v>
      </c>
      <c r="AX51" s="3382"/>
      <c r="AY51" s="1563"/>
      <c r="AZ51" s="910"/>
      <c r="BA51" s="910"/>
    </row>
    <row r="52" spans="1:53" ht="15.75" customHeight="1">
      <c r="A52" s="3376" t="s">
        <v>2565</v>
      </c>
      <c r="B52" s="2284">
        <v>406164.444858587</v>
      </c>
      <c r="C52" s="2284">
        <v>425057.74834899697</v>
      </c>
      <c r="D52" s="2284">
        <v>438721.27337148902</v>
      </c>
      <c r="E52" s="2284">
        <v>441754.53974842414</v>
      </c>
      <c r="F52" s="2284">
        <v>1711698.0063274973</v>
      </c>
      <c r="G52" s="2284">
        <v>464330.20087094698</v>
      </c>
      <c r="H52" s="2284">
        <v>481390.54207335098</v>
      </c>
      <c r="I52" s="2284">
        <v>517328.41259510769</v>
      </c>
      <c r="J52" s="2284">
        <v>568416.53984236997</v>
      </c>
      <c r="K52" s="2284">
        <v>2031465.6953817755</v>
      </c>
      <c r="L52" s="2284">
        <v>501458.5506262448</v>
      </c>
      <c r="M52" s="2284">
        <v>503704.68436254398</v>
      </c>
      <c r="N52" s="2284">
        <v>569870.54172275111</v>
      </c>
      <c r="O52" s="2284">
        <v>615038.75568258786</v>
      </c>
      <c r="P52" s="2284">
        <v>2190072.5323941279</v>
      </c>
      <c r="Q52" s="2284">
        <v>508248.49020339298</v>
      </c>
      <c r="R52" s="2284">
        <v>519518.34577425994</v>
      </c>
      <c r="S52" s="2284">
        <v>590171.67018706095</v>
      </c>
      <c r="T52" s="2284">
        <v>647171.67018706095</v>
      </c>
      <c r="U52" s="2284">
        <v>2265110.1763517749</v>
      </c>
      <c r="V52" s="2284">
        <v>538008.8488855079</v>
      </c>
      <c r="W52" s="2284">
        <v>553519.55817531119</v>
      </c>
      <c r="X52" s="2284">
        <v>631097.03458977013</v>
      </c>
      <c r="Y52" s="2284">
        <v>667812.67429192353</v>
      </c>
      <c r="Z52" s="2284">
        <v>2390438.1159425131</v>
      </c>
      <c r="AA52" s="2284">
        <v>575222.36623451801</v>
      </c>
      <c r="AB52" s="2284">
        <v>586851.80712826224</v>
      </c>
      <c r="AC52" s="2284">
        <v>665076.10132184613</v>
      </c>
      <c r="AD52" s="2284">
        <v>688923.69070268841</v>
      </c>
      <c r="AE52" s="2284">
        <v>2516073.965387315</v>
      </c>
      <c r="AF52" s="2284">
        <v>569883.03097537893</v>
      </c>
      <c r="AG52" s="2284">
        <v>593105.1043018857</v>
      </c>
      <c r="AH52" s="2284">
        <v>674359.26667154441</v>
      </c>
      <c r="AI52" s="2284">
        <v>698944.62573685648</v>
      </c>
      <c r="AJ52" s="2284">
        <v>2536292.0276856655</v>
      </c>
      <c r="AK52" s="2284">
        <v>578299.16754764889</v>
      </c>
      <c r="AL52" s="2284">
        <v>582917.52167533245</v>
      </c>
      <c r="AM52" s="2284">
        <v>665057.94025427708</v>
      </c>
      <c r="AN52" s="2284">
        <v>703400.5624049711</v>
      </c>
      <c r="AO52" s="2284">
        <v>2529675.1918822294</v>
      </c>
      <c r="AP52" s="2284">
        <v>564694.65278227348</v>
      </c>
      <c r="AQ52" s="2284">
        <v>594967.3002278551</v>
      </c>
      <c r="AR52" s="2284">
        <v>677860.50185978436</v>
      </c>
      <c r="AS52" s="2284">
        <v>706613.22952232126</v>
      </c>
      <c r="AT52" s="2284">
        <v>2544135.6843922343</v>
      </c>
      <c r="AU52" s="2284">
        <v>574481.7971852246</v>
      </c>
      <c r="AV52" s="2284">
        <v>602156.44999999995</v>
      </c>
      <c r="AW52" s="2284">
        <v>660127.23778551561</v>
      </c>
      <c r="AX52" s="3382"/>
      <c r="AY52" s="1563"/>
      <c r="AZ52" s="910"/>
      <c r="BA52" s="910"/>
    </row>
    <row r="53" spans="1:53" ht="15.75" customHeight="1">
      <c r="A53" s="3376" t="s">
        <v>2566</v>
      </c>
      <c r="B53" s="2284">
        <v>3201.7207632114801</v>
      </c>
      <c r="C53" s="2284">
        <v>3423.1411088576092</v>
      </c>
      <c r="D53" s="2284">
        <v>3313.7443345258639</v>
      </c>
      <c r="E53" s="2284">
        <v>3201.5324536970447</v>
      </c>
      <c r="F53" s="2284">
        <v>13140.138660291999</v>
      </c>
      <c r="G53" s="2284">
        <v>3432.1770854402412</v>
      </c>
      <c r="H53" s="2284">
        <v>3412.1714828673703</v>
      </c>
      <c r="I53" s="2284">
        <v>3520.6353303645446</v>
      </c>
      <c r="J53" s="2284">
        <v>3459.9863242223691</v>
      </c>
      <c r="K53" s="2284">
        <v>13824.970222894524</v>
      </c>
      <c r="L53" s="2284">
        <v>3061.4030069452783</v>
      </c>
      <c r="M53" s="2284">
        <v>3441.4154740834733</v>
      </c>
      <c r="N53" s="2284">
        <v>3479.0580155046168</v>
      </c>
      <c r="O53" s="2284">
        <v>3388.5100044576084</v>
      </c>
      <c r="P53" s="2284">
        <v>13370.386500990977</v>
      </c>
      <c r="Q53" s="2284">
        <v>3191.9014485041534</v>
      </c>
      <c r="R53" s="2284">
        <v>3540.82673352963</v>
      </c>
      <c r="S53" s="2284">
        <v>3481.1844009533802</v>
      </c>
      <c r="T53" s="2284">
        <v>3506.2982129701882</v>
      </c>
      <c r="U53" s="2284">
        <v>13720.210795957351</v>
      </c>
      <c r="V53" s="2284">
        <v>3143.8734063443017</v>
      </c>
      <c r="W53" s="2284">
        <v>3539.6379608221487</v>
      </c>
      <c r="X53" s="2284">
        <v>3664.1117547019271</v>
      </c>
      <c r="Y53" s="2284">
        <v>3634.855277330184</v>
      </c>
      <c r="Z53" s="2284">
        <v>13982.478399198561</v>
      </c>
      <c r="AA53" s="2284">
        <v>3314.1710253482493</v>
      </c>
      <c r="AB53" s="2284">
        <v>3646.6449565521948</v>
      </c>
      <c r="AC53" s="2284">
        <v>3767.8909722571566</v>
      </c>
      <c r="AD53" s="2284">
        <v>3745.2718983510658</v>
      </c>
      <c r="AE53" s="2284">
        <v>14473.978852508666</v>
      </c>
      <c r="AF53" s="2284">
        <v>3285.1631233389649</v>
      </c>
      <c r="AG53" s="2284">
        <v>3498.6648853131642</v>
      </c>
      <c r="AH53" s="2284">
        <v>3768.2590695886993</v>
      </c>
      <c r="AI53" s="2284">
        <v>3822.66251100401</v>
      </c>
      <c r="AJ53" s="2284">
        <v>14374.749589244837</v>
      </c>
      <c r="AK53" s="2284">
        <v>3325.3107911168281</v>
      </c>
      <c r="AL53" s="2284">
        <v>3442.1748415256925</v>
      </c>
      <c r="AM53" s="2284">
        <v>3793.7835696615289</v>
      </c>
      <c r="AN53" s="2284">
        <v>3905.2347422991293</v>
      </c>
      <c r="AO53" s="2284">
        <v>14466.503944603179</v>
      </c>
      <c r="AP53" s="2284">
        <v>3307.920386998579</v>
      </c>
      <c r="AQ53" s="2284">
        <v>3324.8086675264085</v>
      </c>
      <c r="AR53" s="2284">
        <v>3870.5139288314308</v>
      </c>
      <c r="AS53" s="2284">
        <v>3937.6347437783802</v>
      </c>
      <c r="AT53" s="2284">
        <v>14440.877727134797</v>
      </c>
      <c r="AU53" s="2284">
        <v>3355.3162926625555</v>
      </c>
      <c r="AV53" s="2284">
        <v>3392.34</v>
      </c>
      <c r="AW53" s="2284">
        <v>3988.4658024589667</v>
      </c>
      <c r="AX53" s="3382"/>
      <c r="AY53" s="1563"/>
      <c r="AZ53" s="910"/>
      <c r="BA53" s="910"/>
    </row>
    <row r="54" spans="1:53" ht="15.75" customHeight="1">
      <c r="A54" s="3376" t="s">
        <v>2567</v>
      </c>
      <c r="B54" s="2284">
        <v>497144.68149091996</v>
      </c>
      <c r="C54" s="2284">
        <v>479664.73465927591</v>
      </c>
      <c r="D54" s="2284">
        <v>471731.97088928509</v>
      </c>
      <c r="E54" s="2284">
        <v>549929.49133728305</v>
      </c>
      <c r="F54" s="2284">
        <v>1998470.878376764</v>
      </c>
      <c r="G54" s="2284">
        <v>596118.32203074987</v>
      </c>
      <c r="H54" s="2284">
        <v>559717.82989141368</v>
      </c>
      <c r="I54" s="2284">
        <v>537210.35940311314</v>
      </c>
      <c r="J54" s="2284">
        <v>614330.87343211949</v>
      </c>
      <c r="K54" s="2284">
        <v>2307377.3847573963</v>
      </c>
      <c r="L54" s="2284">
        <v>431896.36577849672</v>
      </c>
      <c r="M54" s="2284">
        <v>463256.22009409458</v>
      </c>
      <c r="N54" s="2284">
        <v>436982.67265134573</v>
      </c>
      <c r="O54" s="2284">
        <v>506597.1597263767</v>
      </c>
      <c r="P54" s="2284">
        <v>1838732.4182503135</v>
      </c>
      <c r="Q54" s="2284">
        <v>416464.60611246648</v>
      </c>
      <c r="R54" s="2284">
        <v>464786.77148121793</v>
      </c>
      <c r="S54" s="2284">
        <v>436428.94797832647</v>
      </c>
      <c r="T54" s="2284">
        <v>511162.12248127797</v>
      </c>
      <c r="U54" s="2284">
        <v>1828842.448053289</v>
      </c>
      <c r="V54" s="2284">
        <v>445394.81077802036</v>
      </c>
      <c r="W54" s="2284">
        <v>470243.20268196205</v>
      </c>
      <c r="X54" s="2284">
        <v>441966.97427035013</v>
      </c>
      <c r="Y54" s="2284">
        <v>517338.18151510379</v>
      </c>
      <c r="Z54" s="2284">
        <v>1874943.1692454363</v>
      </c>
      <c r="AA54" s="2284">
        <v>389597.47116364056</v>
      </c>
      <c r="AB54" s="2284">
        <v>420192.52426790365</v>
      </c>
      <c r="AC54" s="2284">
        <v>385492.87340021203</v>
      </c>
      <c r="AD54" s="2284">
        <v>449499.92171361408</v>
      </c>
      <c r="AE54" s="2284">
        <v>1644782.7905453704</v>
      </c>
      <c r="AF54" s="2284">
        <v>372471.20046732592</v>
      </c>
      <c r="AG54" s="2284">
        <v>394453.7152323781</v>
      </c>
      <c r="AH54" s="2284">
        <v>371731.32948592253</v>
      </c>
      <c r="AI54" s="2284">
        <v>430861.50425784854</v>
      </c>
      <c r="AJ54" s="2284">
        <v>1569517.7494434752</v>
      </c>
      <c r="AK54" s="2284">
        <v>364765.95220528112</v>
      </c>
      <c r="AL54" s="2284">
        <v>400889.27094689646</v>
      </c>
      <c r="AM54" s="2284">
        <v>369042.18313013797</v>
      </c>
      <c r="AN54" s="2284">
        <v>428922.14306841476</v>
      </c>
      <c r="AO54" s="2284">
        <v>1563619.5493507301</v>
      </c>
      <c r="AP54" s="2284">
        <v>358496.19817157456</v>
      </c>
      <c r="AQ54" s="2284">
        <v>380006.76028155012</v>
      </c>
      <c r="AR54" s="2284">
        <v>365540.65478151088</v>
      </c>
      <c r="AS54" s="2284">
        <v>427538.20811451011</v>
      </c>
      <c r="AT54" s="2284">
        <v>1531581.8213491456</v>
      </c>
      <c r="AU54" s="2284">
        <v>307550.32456607395</v>
      </c>
      <c r="AV54" s="2284">
        <v>367112.43</v>
      </c>
      <c r="AW54" s="2284">
        <v>367755.37637630734</v>
      </c>
      <c r="AX54" s="3382"/>
      <c r="AY54" s="1563"/>
      <c r="AZ54" s="910"/>
      <c r="BA54" s="910"/>
    </row>
    <row r="55" spans="1:53" ht="15.75" customHeight="1">
      <c r="A55" s="3376" t="s">
        <v>2568</v>
      </c>
      <c r="B55" s="2284">
        <v>205686.65822870278</v>
      </c>
      <c r="C55" s="2284">
        <v>212773.6708730252</v>
      </c>
      <c r="D55" s="2284">
        <v>203304.79343114441</v>
      </c>
      <c r="E55" s="2284">
        <v>204906.50203638009</v>
      </c>
      <c r="F55" s="2284">
        <v>826671.62456925248</v>
      </c>
      <c r="G55" s="2284">
        <v>237238.123031867</v>
      </c>
      <c r="H55" s="2284">
        <v>226861.99198662399</v>
      </c>
      <c r="I55" s="2284">
        <v>269737.10636136157</v>
      </c>
      <c r="J55" s="2284">
        <v>353832.94090213702</v>
      </c>
      <c r="K55" s="2284">
        <v>1087670.1622819896</v>
      </c>
      <c r="L55" s="2284">
        <v>242685.15403385001</v>
      </c>
      <c r="M55" s="2284">
        <v>231093.40851678301</v>
      </c>
      <c r="N55" s="2284">
        <v>274599.24968660099</v>
      </c>
      <c r="O55" s="2284">
        <v>357518.59309918783</v>
      </c>
      <c r="P55" s="2284">
        <v>1105896.4053364219</v>
      </c>
      <c r="Q55" s="2284">
        <v>286849.47120012902</v>
      </c>
      <c r="R55" s="2284">
        <v>256102.297477104</v>
      </c>
      <c r="S55" s="2284">
        <v>334794.63686818688</v>
      </c>
      <c r="T55" s="2284">
        <v>400667.59035144985</v>
      </c>
      <c r="U55" s="2284">
        <v>1278413.9958968698</v>
      </c>
      <c r="V55" s="2284">
        <v>307200.3909973586</v>
      </c>
      <c r="W55" s="2284">
        <v>274896.23249997158</v>
      </c>
      <c r="X55" s="2284">
        <v>364179.40113368101</v>
      </c>
      <c r="Y55" s="2284">
        <v>445677.35215509811</v>
      </c>
      <c r="Z55" s="2284">
        <v>1391953.3767861091</v>
      </c>
      <c r="AA55" s="2284">
        <v>328505.91983829625</v>
      </c>
      <c r="AB55" s="2284">
        <v>294867.69952190772</v>
      </c>
      <c r="AC55" s="2284">
        <v>393442.79514048458</v>
      </c>
      <c r="AD55" s="2284">
        <v>481890.65784905868</v>
      </c>
      <c r="AE55" s="2284">
        <v>1498707.0723497472</v>
      </c>
      <c r="AF55" s="2284">
        <v>341069.09739425674</v>
      </c>
      <c r="AG55" s="2284">
        <v>303373.68187638139</v>
      </c>
      <c r="AH55" s="2284">
        <v>393011.55814794073</v>
      </c>
      <c r="AI55" s="2284">
        <v>481478.74820329732</v>
      </c>
      <c r="AJ55" s="2284">
        <v>1518933.0856218762</v>
      </c>
      <c r="AK55" s="2284">
        <v>344006.90877725818</v>
      </c>
      <c r="AL55" s="2284">
        <v>299293.86391657812</v>
      </c>
      <c r="AM55" s="2284">
        <v>388210.65179644222</v>
      </c>
      <c r="AN55" s="2284">
        <v>476471.36922198301</v>
      </c>
      <c r="AO55" s="2284">
        <v>1507982.7937122616</v>
      </c>
      <c r="AP55" s="2284">
        <v>345537.76964031311</v>
      </c>
      <c r="AQ55" s="2284">
        <v>297293.68688240321</v>
      </c>
      <c r="AR55" s="2284">
        <v>386568.21699992701</v>
      </c>
      <c r="AS55" s="2284">
        <v>478161.39804746694</v>
      </c>
      <c r="AT55" s="2284">
        <v>1507561.0715701103</v>
      </c>
      <c r="AU55" s="2284">
        <v>346165.26554860617</v>
      </c>
      <c r="AV55" s="2284">
        <v>300161.48</v>
      </c>
      <c r="AW55" s="2284">
        <v>391169.57293856778</v>
      </c>
      <c r="AX55" s="3382"/>
      <c r="AY55" s="1563"/>
      <c r="AZ55" s="910"/>
      <c r="BA55" s="910"/>
    </row>
    <row r="56" spans="1:53" ht="15.75" customHeight="1">
      <c r="A56" s="3376" t="s">
        <v>2569</v>
      </c>
      <c r="B56" s="2284">
        <v>85595.799654584436</v>
      </c>
      <c r="C56" s="2284">
        <v>81771.554221130049</v>
      </c>
      <c r="D56" s="2284">
        <v>79487.785245797393</v>
      </c>
      <c r="E56" s="2284">
        <v>84108.521849017896</v>
      </c>
      <c r="F56" s="2284">
        <v>330963.66097052977</v>
      </c>
      <c r="G56" s="2284">
        <v>98084.337579879619</v>
      </c>
      <c r="H56" s="2284">
        <v>99745.68901755038</v>
      </c>
      <c r="I56" s="2284">
        <v>86720.234928400459</v>
      </c>
      <c r="J56" s="2284">
        <v>89565.286285175229</v>
      </c>
      <c r="K56" s="2284">
        <v>374115.54781100573</v>
      </c>
      <c r="L56" s="2284">
        <v>102502.24088395158</v>
      </c>
      <c r="M56" s="2284">
        <v>102053.556720313</v>
      </c>
      <c r="N56" s="2284">
        <v>90302.997170005401</v>
      </c>
      <c r="O56" s="2284">
        <v>95441.938518669805</v>
      </c>
      <c r="P56" s="2284">
        <v>390300.73329293978</v>
      </c>
      <c r="Q56" s="2284">
        <v>106630.61650458051</v>
      </c>
      <c r="R56" s="2284">
        <v>112143.9288431</v>
      </c>
      <c r="S56" s="2284">
        <v>102439.68943901754</v>
      </c>
      <c r="T56" s="2284">
        <v>106503.21457710143</v>
      </c>
      <c r="U56" s="2284">
        <v>427717.44936379953</v>
      </c>
      <c r="V56" s="2284">
        <v>109003.56116414712</v>
      </c>
      <c r="W56" s="2284">
        <v>119839.60852310988</v>
      </c>
      <c r="X56" s="2284">
        <v>119124.53138397416</v>
      </c>
      <c r="Y56" s="2284">
        <v>124665.95707559236</v>
      </c>
      <c r="Z56" s="2284">
        <v>472633.65814682352</v>
      </c>
      <c r="AA56" s="2284">
        <v>111298.26725699185</v>
      </c>
      <c r="AB56" s="2284">
        <v>122704.92563722325</v>
      </c>
      <c r="AC56" s="2284">
        <v>122098.45121943929</v>
      </c>
      <c r="AD56" s="2284">
        <v>128234.85259081326</v>
      </c>
      <c r="AE56" s="2284">
        <v>484336.49670446763</v>
      </c>
      <c r="AF56" s="2284">
        <v>111906.82975685254</v>
      </c>
      <c r="AG56" s="2284">
        <v>119462.7560429771</v>
      </c>
      <c r="AH56" s="2284">
        <v>119281.88583579296</v>
      </c>
      <c r="AI56" s="2284">
        <v>125038.52978430802</v>
      </c>
      <c r="AJ56" s="2284">
        <v>475690.0014199306</v>
      </c>
      <c r="AK56" s="2284">
        <v>113100.0313504041</v>
      </c>
      <c r="AL56" s="2284">
        <v>118310.52268193035</v>
      </c>
      <c r="AM56" s="2284">
        <v>118263.46954278454</v>
      </c>
      <c r="AN56" s="2284">
        <v>124563.23182442953</v>
      </c>
      <c r="AO56" s="2284">
        <v>474237.25539954851</v>
      </c>
      <c r="AP56" s="2284">
        <v>112685.8526153829</v>
      </c>
      <c r="AQ56" s="2284">
        <v>118789.99640557909</v>
      </c>
      <c r="AR56" s="2284">
        <v>117455.89355400468</v>
      </c>
      <c r="AS56" s="2284">
        <v>123769.85610524027</v>
      </c>
      <c r="AT56" s="2284">
        <v>472701.59868020692</v>
      </c>
      <c r="AU56" s="2284">
        <v>112506.18364928085</v>
      </c>
      <c r="AV56" s="2284">
        <v>120126.87</v>
      </c>
      <c r="AW56" s="2284">
        <v>118468.79232210833</v>
      </c>
      <c r="AX56" s="3382"/>
      <c r="AY56" s="1563"/>
      <c r="AZ56" s="910"/>
      <c r="BA56" s="910"/>
    </row>
    <row r="57" spans="1:53" ht="15.75" customHeight="1" thickBot="1">
      <c r="A57" s="3376" t="s">
        <v>2570</v>
      </c>
      <c r="B57" s="2284">
        <v>273505.37409927568</v>
      </c>
      <c r="C57" s="2284">
        <v>188394.19623278559</v>
      </c>
      <c r="D57" s="2284">
        <v>197529.04424080902</v>
      </c>
      <c r="E57" s="2284">
        <v>240594.25731925626</v>
      </c>
      <c r="F57" s="2284">
        <v>900022.87189212651</v>
      </c>
      <c r="G57" s="2284">
        <v>282294.35861328099</v>
      </c>
      <c r="H57" s="2284">
        <v>201506.86029168399</v>
      </c>
      <c r="I57" s="2284">
        <v>196933.3011921891</v>
      </c>
      <c r="J57" s="2284">
        <v>253863.94936968299</v>
      </c>
      <c r="K57" s="2284">
        <v>934598.46946683712</v>
      </c>
      <c r="L57" s="2284">
        <v>387608.31209413899</v>
      </c>
      <c r="M57" s="2284">
        <v>286328.83463297499</v>
      </c>
      <c r="N57" s="2284">
        <v>257069.64863661301</v>
      </c>
      <c r="O57" s="2284">
        <v>470460.609056452</v>
      </c>
      <c r="P57" s="2284">
        <v>1401467.4044201791</v>
      </c>
      <c r="Q57" s="2284">
        <v>409414.158712862</v>
      </c>
      <c r="R57" s="2284">
        <v>352367.67262551485</v>
      </c>
      <c r="S57" s="2284">
        <v>304492.71223768877</v>
      </c>
      <c r="T57" s="2284">
        <v>485252.221008591</v>
      </c>
      <c r="U57" s="2284">
        <v>1551526.7645846568</v>
      </c>
      <c r="V57" s="2284">
        <v>499255.62264043372</v>
      </c>
      <c r="W57" s="2284">
        <v>411033.3460149137</v>
      </c>
      <c r="X57" s="2284">
        <v>363615.66409022867</v>
      </c>
      <c r="Y57" s="2284">
        <v>551544.00111987093</v>
      </c>
      <c r="Z57" s="2284">
        <v>1825448.633865447</v>
      </c>
      <c r="AA57" s="2284">
        <v>604418.18105877587</v>
      </c>
      <c r="AB57" s="2284">
        <v>478253.12947637273</v>
      </c>
      <c r="AC57" s="2284">
        <v>423278.51099481096</v>
      </c>
      <c r="AD57" s="2284">
        <v>645434.2278554939</v>
      </c>
      <c r="AE57" s="2284">
        <v>2151384.0493854536</v>
      </c>
      <c r="AF57" s="2284">
        <v>653023.37959481333</v>
      </c>
      <c r="AG57" s="2284">
        <v>498935.4916096495</v>
      </c>
      <c r="AH57" s="2284">
        <v>440255.90165296016</v>
      </c>
      <c r="AI57" s="2284">
        <v>665256.57508808805</v>
      </c>
      <c r="AJ57" s="2284">
        <v>2257471.3479455109</v>
      </c>
      <c r="AK57" s="2284">
        <v>663879.17909934034</v>
      </c>
      <c r="AL57" s="2284">
        <v>510582.27481505217</v>
      </c>
      <c r="AM57" s="2284">
        <v>447834.20026735752</v>
      </c>
      <c r="AN57" s="2284">
        <v>688250.05659462314</v>
      </c>
      <c r="AO57" s="2284">
        <v>2310545.7107763733</v>
      </c>
      <c r="AP57" s="2284">
        <v>678761.97895104694</v>
      </c>
      <c r="AQ57" s="2284">
        <v>524471.890560837</v>
      </c>
      <c r="AR57" s="2284">
        <v>460629.46313213912</v>
      </c>
      <c r="AS57" s="2284">
        <v>696777.64266169805</v>
      </c>
      <c r="AT57" s="2284">
        <v>2360640.9753057212</v>
      </c>
      <c r="AU57" s="2284">
        <v>694742.66424268624</v>
      </c>
      <c r="AV57" s="2284">
        <v>537845.35</v>
      </c>
      <c r="AW57" s="2284">
        <v>465381.989339058</v>
      </c>
      <c r="AX57" s="3382"/>
      <c r="AY57" s="1563"/>
      <c r="AZ57" s="910"/>
      <c r="BA57" s="910"/>
    </row>
    <row r="58" spans="1:53" ht="15.75" customHeight="1" thickBot="1">
      <c r="A58" s="3381" t="s">
        <v>2571</v>
      </c>
      <c r="B58" s="2287">
        <v>12583478.327363363</v>
      </c>
      <c r="C58" s="2287">
        <v>12934530.669970568</v>
      </c>
      <c r="D58" s="2287">
        <v>14304438.438084641</v>
      </c>
      <c r="E58" s="2287">
        <v>14789816.741159372</v>
      </c>
      <c r="F58" s="2287">
        <v>54612264.176577948</v>
      </c>
      <c r="G58" s="2287">
        <v>13450716.675034607</v>
      </c>
      <c r="H58" s="2287">
        <v>13757732.016169965</v>
      </c>
      <c r="I58" s="2287">
        <v>14819619.261207957</v>
      </c>
      <c r="J58" s="2287">
        <v>15482973.812625565</v>
      </c>
      <c r="K58" s="2287">
        <v>57511041.765038081</v>
      </c>
      <c r="L58" s="2287">
        <v>13915506.034458239</v>
      </c>
      <c r="M58" s="2287">
        <v>14323047.765891749</v>
      </c>
      <c r="N58" s="2287">
        <v>15645434.729537115</v>
      </c>
      <c r="O58" s="2287">
        <v>16045904.514173698</v>
      </c>
      <c r="P58" s="2287">
        <v>59929893.044060796</v>
      </c>
      <c r="Q58" s="2287">
        <v>14535420.948684094</v>
      </c>
      <c r="R58" s="2287">
        <v>15096763.55042975</v>
      </c>
      <c r="S58" s="2287">
        <v>16454372.46347997</v>
      </c>
      <c r="T58" s="2287">
        <v>17132164.767425086</v>
      </c>
      <c r="U58" s="2287">
        <v>63218721.730018899</v>
      </c>
      <c r="V58" s="2287">
        <v>15438679.500031801</v>
      </c>
      <c r="W58" s="2287">
        <v>16084622.306617282</v>
      </c>
      <c r="X58" s="2287">
        <v>17479127.575396229</v>
      </c>
      <c r="Y58" s="2287">
        <v>18150356.453239419</v>
      </c>
      <c r="Z58" s="2287">
        <v>67152785.83528474</v>
      </c>
      <c r="AA58" s="2287">
        <v>16050601.37676622</v>
      </c>
      <c r="AB58" s="2287">
        <v>16463341.906548511</v>
      </c>
      <c r="AC58" s="2287">
        <v>17976234.594868883</v>
      </c>
      <c r="AD58" s="2287">
        <v>18533752.065201852</v>
      </c>
      <c r="AE58" s="2287">
        <v>69023929.943385467</v>
      </c>
      <c r="AF58" s="2287">
        <v>15943714.538128518</v>
      </c>
      <c r="AG58" s="2287">
        <v>16218542.408525012</v>
      </c>
      <c r="AH58" s="2287">
        <v>17555441.691384673</v>
      </c>
      <c r="AI58" s="2287">
        <v>18213537.288842876</v>
      </c>
      <c r="AJ58" s="2287">
        <v>67931235.92688109</v>
      </c>
      <c r="AK58" s="2287">
        <v>15797965.830299489</v>
      </c>
      <c r="AL58" s="2287">
        <v>16334719.267367451</v>
      </c>
      <c r="AM58" s="2287">
        <v>17760228.168233328</v>
      </c>
      <c r="AN58" s="2287">
        <v>18598067.070558421</v>
      </c>
      <c r="AO58" s="2287">
        <v>68490980.336458683</v>
      </c>
      <c r="AP58" s="2287">
        <v>16096654.186130542</v>
      </c>
      <c r="AQ58" s="2287">
        <v>16580508.070403993</v>
      </c>
      <c r="AR58" s="2287">
        <v>18081342.102865081</v>
      </c>
      <c r="AS58" s="2287">
        <v>19041437.589274071</v>
      </c>
      <c r="AT58" s="2287">
        <v>69799941.948673695</v>
      </c>
      <c r="AU58" s="2287">
        <v>16434552.653499406</v>
      </c>
      <c r="AV58" s="2287">
        <v>16931434.890000001</v>
      </c>
      <c r="AW58" s="2287">
        <v>18494114.168275099</v>
      </c>
      <c r="AX58" s="3382"/>
      <c r="AY58" s="1563"/>
      <c r="AZ58" s="910"/>
      <c r="BA58" s="910"/>
    </row>
    <row r="59" spans="1:53" s="955" customFormat="1" ht="16.5" customHeight="1" thickTop="1">
      <c r="A59" s="888"/>
      <c r="B59" s="888"/>
      <c r="C59" s="888"/>
      <c r="D59" s="888"/>
      <c r="E59" s="888"/>
      <c r="F59" s="888"/>
      <c r="G59" s="888"/>
      <c r="H59" s="888"/>
      <c r="I59" s="888"/>
      <c r="J59" s="888"/>
      <c r="K59" s="888"/>
      <c r="L59" s="888"/>
      <c r="M59" s="888"/>
      <c r="N59" s="888"/>
      <c r="O59" s="888"/>
      <c r="P59" s="888"/>
      <c r="Q59" s="888"/>
      <c r="R59" s="888"/>
      <c r="S59" s="888"/>
      <c r="T59" s="888"/>
      <c r="U59" s="888"/>
      <c r="V59" s="888"/>
      <c r="W59" s="888"/>
      <c r="X59" s="888"/>
      <c r="Y59" s="888"/>
      <c r="Z59" s="888"/>
      <c r="AA59" s="888"/>
      <c r="AB59" s="888"/>
      <c r="AC59" s="888"/>
      <c r="AD59" s="888"/>
      <c r="AE59" s="888"/>
      <c r="AF59" s="888"/>
      <c r="AG59" s="888"/>
      <c r="AH59" s="888"/>
      <c r="AI59" s="888"/>
      <c r="AJ59" s="888"/>
      <c r="AK59" s="888"/>
      <c r="AL59" s="888"/>
      <c r="AM59" s="888"/>
      <c r="AN59" s="888"/>
      <c r="AO59" s="888"/>
      <c r="AP59" s="888"/>
      <c r="AQ59" s="888"/>
      <c r="AR59" s="888"/>
      <c r="AS59" s="888"/>
      <c r="AT59" s="888"/>
      <c r="AU59" s="888"/>
      <c r="AV59" s="888"/>
      <c r="AW59" s="888"/>
      <c r="AX59" s="2304"/>
      <c r="AY59" s="1563"/>
      <c r="AZ59" s="910"/>
      <c r="BA59" s="910"/>
    </row>
    <row r="60" spans="1:53" ht="15" thickBot="1"/>
    <row r="61" spans="1:53" ht="17.25" thickTop="1" thickBot="1">
      <c r="A61" s="2305"/>
      <c r="B61" s="2306"/>
      <c r="C61" s="2306"/>
      <c r="D61" s="2306"/>
      <c r="E61" s="2306"/>
      <c r="F61" s="2306"/>
      <c r="G61" s="2306"/>
      <c r="H61" s="2306"/>
      <c r="I61" s="2306"/>
      <c r="J61" s="2306"/>
      <c r="K61" s="2306"/>
      <c r="L61" s="2306"/>
      <c r="M61" s="2306"/>
      <c r="N61" s="2306"/>
      <c r="O61" s="2306"/>
      <c r="P61" s="2306"/>
      <c r="Q61" s="2306"/>
      <c r="R61" s="2306"/>
      <c r="S61" s="2306"/>
      <c r="T61" s="2306"/>
      <c r="U61" s="2306"/>
      <c r="V61" s="2306"/>
      <c r="W61" s="2306"/>
      <c r="X61" s="2306"/>
      <c r="Y61" s="2306"/>
      <c r="Z61" s="2306"/>
      <c r="AA61" s="2306"/>
      <c r="AB61" s="2306"/>
      <c r="AC61" s="2306"/>
      <c r="AD61" s="2306"/>
      <c r="AE61" s="2306"/>
      <c r="AF61" s="2306"/>
      <c r="AG61" s="2306"/>
      <c r="AH61" s="2306"/>
      <c r="AI61" s="2306"/>
      <c r="AJ61" s="2306"/>
      <c r="AK61" s="2306"/>
      <c r="AL61" s="2306"/>
      <c r="AM61" s="2306"/>
      <c r="AN61" s="2306"/>
      <c r="AO61" s="2306"/>
      <c r="AP61" s="2306"/>
      <c r="AQ61" s="2306"/>
      <c r="AR61" s="2306"/>
      <c r="AS61" s="2306"/>
      <c r="AT61" s="2306"/>
      <c r="AU61" s="2306"/>
      <c r="AV61" s="2306"/>
      <c r="AW61" s="2282"/>
    </row>
    <row r="62" spans="1:53" ht="18.75" thickBot="1">
      <c r="A62" s="2291" t="s">
        <v>1348</v>
      </c>
      <c r="B62" s="2307" t="s">
        <v>1297</v>
      </c>
      <c r="C62" s="2307" t="s">
        <v>1298</v>
      </c>
      <c r="D62" s="2307" t="s">
        <v>1299</v>
      </c>
      <c r="E62" s="2307" t="s">
        <v>1300</v>
      </c>
      <c r="F62" s="2307" t="s">
        <v>1301</v>
      </c>
      <c r="G62" s="2307" t="s">
        <v>1302</v>
      </c>
      <c r="H62" s="2307" t="s">
        <v>1303</v>
      </c>
      <c r="I62" s="2307" t="s">
        <v>1304</v>
      </c>
      <c r="J62" s="2307" t="s">
        <v>1305</v>
      </c>
      <c r="K62" s="2307" t="s">
        <v>1306</v>
      </c>
      <c r="L62" s="2307" t="s">
        <v>1307</v>
      </c>
      <c r="M62" s="2307" t="s">
        <v>1308</v>
      </c>
      <c r="N62" s="2307" t="s">
        <v>1309</v>
      </c>
      <c r="O62" s="2307" t="s">
        <v>1310</v>
      </c>
      <c r="P62" s="2307" t="s">
        <v>1311</v>
      </c>
      <c r="Q62" s="2307" t="s">
        <v>1312</v>
      </c>
      <c r="R62" s="2307" t="s">
        <v>1313</v>
      </c>
      <c r="S62" s="2307" t="s">
        <v>1314</v>
      </c>
      <c r="T62" s="2307" t="s">
        <v>1315</v>
      </c>
      <c r="U62" s="2307" t="s">
        <v>1316</v>
      </c>
      <c r="V62" s="2307" t="s">
        <v>1317</v>
      </c>
      <c r="W62" s="2307" t="s">
        <v>1318</v>
      </c>
      <c r="X62" s="2307" t="s">
        <v>1319</v>
      </c>
      <c r="Y62" s="2307" t="s">
        <v>1320</v>
      </c>
      <c r="Z62" s="2307" t="s">
        <v>1321</v>
      </c>
      <c r="AA62" s="2307" t="s">
        <v>1322</v>
      </c>
      <c r="AB62" s="2307" t="s">
        <v>1323</v>
      </c>
      <c r="AC62" s="2307" t="s">
        <v>1324</v>
      </c>
      <c r="AD62" s="2307" t="s">
        <v>1325</v>
      </c>
      <c r="AE62" s="2307" t="s">
        <v>1326</v>
      </c>
      <c r="AF62" s="2307" t="s">
        <v>1327</v>
      </c>
      <c r="AG62" s="2307" t="s">
        <v>1328</v>
      </c>
      <c r="AH62" s="2307" t="s">
        <v>1329</v>
      </c>
      <c r="AI62" s="2307" t="s">
        <v>1330</v>
      </c>
      <c r="AJ62" s="2307" t="s">
        <v>1331</v>
      </c>
      <c r="AK62" s="2307" t="s">
        <v>1332</v>
      </c>
      <c r="AL62" s="2307" t="s">
        <v>1333</v>
      </c>
      <c r="AM62" s="2307" t="s">
        <v>1334</v>
      </c>
      <c r="AN62" s="2307" t="s">
        <v>1335</v>
      </c>
      <c r="AO62" s="2307" t="s">
        <v>1336</v>
      </c>
      <c r="AP62" s="2307" t="s">
        <v>1337</v>
      </c>
      <c r="AQ62" s="2307" t="s">
        <v>1338</v>
      </c>
      <c r="AR62" s="2307" t="s">
        <v>1339</v>
      </c>
      <c r="AS62" s="2307" t="s">
        <v>1340</v>
      </c>
      <c r="AT62" s="2307" t="s">
        <v>1341</v>
      </c>
      <c r="AU62" s="2307" t="s">
        <v>1342</v>
      </c>
      <c r="AV62" s="2307" t="s">
        <v>1343</v>
      </c>
      <c r="AW62" s="2307" t="s">
        <v>1344</v>
      </c>
    </row>
    <row r="63" spans="1:53" ht="15.75">
      <c r="A63" s="2295" t="s">
        <v>1354</v>
      </c>
      <c r="B63" s="2308" t="s">
        <v>340</v>
      </c>
      <c r="C63" s="2308" t="s">
        <v>340</v>
      </c>
      <c r="D63" s="2308" t="s">
        <v>340</v>
      </c>
      <c r="E63" s="2308" t="s">
        <v>340</v>
      </c>
      <c r="F63" s="2308" t="s">
        <v>340</v>
      </c>
      <c r="G63" s="2297">
        <v>6.8918809657373821</v>
      </c>
      <c r="H63" s="2297">
        <v>6.3643696644562526</v>
      </c>
      <c r="I63" s="2297">
        <v>3.6015452501209673</v>
      </c>
      <c r="J63" s="2297">
        <v>4.6867184603928775</v>
      </c>
      <c r="K63" s="2297">
        <v>5.3079242037786765</v>
      </c>
      <c r="L63" s="2297">
        <v>3.4554988455470976</v>
      </c>
      <c r="M63" s="2297">
        <v>4.1090766200224564</v>
      </c>
      <c r="N63" s="2297">
        <v>5.5724472658405189</v>
      </c>
      <c r="O63" s="2297">
        <v>3.6358047773037772</v>
      </c>
      <c r="P63" s="2297">
        <v>4.2058902165343426</v>
      </c>
      <c r="Q63" s="2297">
        <v>4.4548499543659643</v>
      </c>
      <c r="R63" s="2297">
        <v>5.4018934879243519</v>
      </c>
      <c r="S63" s="2297">
        <v>5.1704394791642097</v>
      </c>
      <c r="T63" s="2297">
        <v>6.7697040842532195</v>
      </c>
      <c r="U63" s="2297">
        <v>5.4877933513749753</v>
      </c>
      <c r="V63" s="2297">
        <v>6.2141891489525749</v>
      </c>
      <c r="W63" s="2297">
        <v>6.5435134682188973</v>
      </c>
      <c r="X63" s="2297">
        <v>6.2278589729913731</v>
      </c>
      <c r="Y63" s="2297">
        <v>5.9431583786207272</v>
      </c>
      <c r="Z63" s="2297">
        <v>6.2229415552984557</v>
      </c>
      <c r="AA63" s="2297">
        <v>3.9635635724749543</v>
      </c>
      <c r="AB63" s="2297">
        <v>2.354544562575287</v>
      </c>
      <c r="AC63" s="2297">
        <v>2.8440036113266149</v>
      </c>
      <c r="AD63" s="2297">
        <v>2.1123310330029725</v>
      </c>
      <c r="AE63" s="2297">
        <v>2.7863983375021113</v>
      </c>
      <c r="AF63" s="2297">
        <v>-0.665936659497534</v>
      </c>
      <c r="AG63" s="2297">
        <v>-1.4869368528763081</v>
      </c>
      <c r="AH63" s="2297">
        <v>-2.3408289498197861</v>
      </c>
      <c r="AI63" s="2297">
        <v>-1.7277385347147165</v>
      </c>
      <c r="AJ63" s="2297">
        <v>-1.5830654925047329</v>
      </c>
      <c r="AK63" s="2297">
        <v>-0.91414524187872492</v>
      </c>
      <c r="AL63" s="2297">
        <v>0.71632120764053131</v>
      </c>
      <c r="AM63" s="2297">
        <v>1.1665128137969514</v>
      </c>
      <c r="AN63" s="2297">
        <v>2.1112306501335052</v>
      </c>
      <c r="AO63" s="2297">
        <v>0.82398678890530319</v>
      </c>
      <c r="AP63" s="2297">
        <v>1.8906760467742496</v>
      </c>
      <c r="AQ63" s="2297">
        <v>1.5047017277337917</v>
      </c>
      <c r="AR63" s="2297">
        <v>1.8080507276708937</v>
      </c>
      <c r="AS63" s="2297">
        <v>2.3839602095936376</v>
      </c>
      <c r="AT63" s="2297">
        <v>1.9111445124376971</v>
      </c>
      <c r="AU63" s="2297">
        <v>2.0991844855560671</v>
      </c>
      <c r="AV63" s="2297">
        <v>2.1165022091356027</v>
      </c>
      <c r="AW63" s="2297">
        <v>2.2828618753063252</v>
      </c>
    </row>
    <row r="64" spans="1:53" ht="15.75">
      <c r="A64" s="2295" t="s">
        <v>1355</v>
      </c>
      <c r="B64" s="2308" t="s">
        <v>340</v>
      </c>
      <c r="C64" s="2308" t="s">
        <v>340</v>
      </c>
      <c r="D64" s="2308" t="s">
        <v>340</v>
      </c>
      <c r="E64" s="2308" t="s">
        <v>340</v>
      </c>
      <c r="F64" s="2308" t="s">
        <v>340</v>
      </c>
      <c r="G64" s="2299">
        <v>24.207082746829727</v>
      </c>
      <c r="H64" s="2299">
        <v>10.569014394285658</v>
      </c>
      <c r="I64" s="2299">
        <v>-3.3377770082894926</v>
      </c>
      <c r="J64" s="2299">
        <v>-17.283965162605721</v>
      </c>
      <c r="K64" s="2299">
        <v>2.3321167146018404</v>
      </c>
      <c r="L64" s="2299">
        <v>-8.2842832337126353</v>
      </c>
      <c r="M64" s="2299">
        <v>-10.182181494991408</v>
      </c>
      <c r="N64" s="2299">
        <v>9.8317297247120798</v>
      </c>
      <c r="O64" s="2299">
        <v>-10.194828265582048</v>
      </c>
      <c r="P64" s="2299">
        <v>-4.9470725934616491</v>
      </c>
      <c r="Q64" s="2299">
        <v>-11.395458956948225</v>
      </c>
      <c r="R64" s="2299">
        <v>-16.422341931031674</v>
      </c>
      <c r="S64" s="2299">
        <v>-14.715593004476387</v>
      </c>
      <c r="T64" s="2299">
        <v>-9.3563157276179361</v>
      </c>
      <c r="U64" s="2299">
        <v>-13.06667077046354</v>
      </c>
      <c r="V64" s="2299">
        <v>-6.6009302080731027</v>
      </c>
      <c r="W64" s="2299">
        <v>5.1445619283893596</v>
      </c>
      <c r="X64" s="2299">
        <v>-3.5951352621331956</v>
      </c>
      <c r="Y64" s="2299">
        <v>1.1820381513147868</v>
      </c>
      <c r="Z64" s="2299">
        <v>-1.3154806741709708</v>
      </c>
      <c r="AA64" s="2299">
        <v>-8.1467673931586049</v>
      </c>
      <c r="AB64" s="2299">
        <v>-6.7938208046613004</v>
      </c>
      <c r="AC64" s="2299">
        <v>1.0574024844324006</v>
      </c>
      <c r="AD64" s="2299">
        <v>-8.2767254312616831</v>
      </c>
      <c r="AE64" s="2299">
        <v>-5.4458229337622264</v>
      </c>
      <c r="AF64" s="2299">
        <v>-4.8093080430041306</v>
      </c>
      <c r="AG64" s="2299">
        <v>-11.629169728904424</v>
      </c>
      <c r="AH64" s="2299">
        <v>-23.03712395584289</v>
      </c>
      <c r="AI64" s="2299">
        <v>-17.701161180161627</v>
      </c>
      <c r="AJ64" s="2299">
        <v>-14.44588201965256</v>
      </c>
      <c r="AK64" s="2299">
        <v>-15.600958848411729</v>
      </c>
      <c r="AL64" s="2299">
        <v>3.5278981573170305</v>
      </c>
      <c r="AM64" s="2299">
        <v>23.033887012653484</v>
      </c>
      <c r="AN64" s="2299">
        <v>11.195591948957315</v>
      </c>
      <c r="AO64" s="2299">
        <v>4.6867238490106518</v>
      </c>
      <c r="AP64" s="2299">
        <v>14.024554487110105</v>
      </c>
      <c r="AQ64" s="2299">
        <v>-3.9503113707482629</v>
      </c>
      <c r="AR64" s="2299">
        <v>-2.9073999803145902</v>
      </c>
      <c r="AS64" s="2299">
        <v>-1.6172434344909363</v>
      </c>
      <c r="AT64" s="2299">
        <v>0.97384507422224775</v>
      </c>
      <c r="AU64" s="2299">
        <v>-1.4571629631696963</v>
      </c>
      <c r="AV64" s="2299">
        <v>7.1738052363121776</v>
      </c>
      <c r="AW64" s="2299">
        <v>6.4917971907295469</v>
      </c>
    </row>
    <row r="65" spans="1:49" ht="15.75">
      <c r="A65" s="2295" t="s">
        <v>1356</v>
      </c>
      <c r="B65" s="2309" t="s">
        <v>340</v>
      </c>
      <c r="C65" s="2309" t="s">
        <v>340</v>
      </c>
      <c r="D65" s="2309" t="s">
        <v>340</v>
      </c>
      <c r="E65" s="2309" t="s">
        <v>340</v>
      </c>
      <c r="F65" s="2309" t="s">
        <v>340</v>
      </c>
      <c r="G65" s="2299">
        <v>3.7403716059002834</v>
      </c>
      <c r="H65" s="2299">
        <v>5.6026263509781682</v>
      </c>
      <c r="I65" s="2299">
        <v>4.7902757172199717</v>
      </c>
      <c r="J65" s="2299">
        <v>8.9195949541745136</v>
      </c>
      <c r="K65" s="2299">
        <v>5.8490402051117218</v>
      </c>
      <c r="L65" s="2299">
        <v>6.8199455919707885</v>
      </c>
      <c r="M65" s="2299">
        <v>4.8994108320348451</v>
      </c>
      <c r="N65" s="2299">
        <v>5.6593726471806605</v>
      </c>
      <c r="O65" s="2299">
        <v>5.8149503512140654</v>
      </c>
      <c r="P65" s="2299">
        <v>5.8149503512140654</v>
      </c>
      <c r="Q65" s="2299">
        <v>7.4430436757481067</v>
      </c>
      <c r="R65" s="2299">
        <v>8.8827590611383123</v>
      </c>
      <c r="S65" s="2299">
        <v>8.4605088250158786</v>
      </c>
      <c r="T65" s="2299">
        <v>8.7750819881303954</v>
      </c>
      <c r="U65" s="2299">
        <v>8.4178597180941228</v>
      </c>
      <c r="V65" s="2299">
        <v>8.206565377003173</v>
      </c>
      <c r="W65" s="2299">
        <v>6.7147837313396019</v>
      </c>
      <c r="X65" s="2299">
        <v>7.5057646309740322</v>
      </c>
      <c r="Y65" s="2299">
        <v>6.4365438023580968</v>
      </c>
      <c r="Z65" s="2299">
        <v>7.1774834241286056</v>
      </c>
      <c r="AA65" s="2299">
        <v>5.5887143008359619</v>
      </c>
      <c r="AB65" s="2299">
        <v>3.4580767950507019</v>
      </c>
      <c r="AC65" s="2299">
        <v>3.0524285606609691</v>
      </c>
      <c r="AD65" s="2299">
        <v>3.1357793889792873</v>
      </c>
      <c r="AE65" s="2299">
        <v>3.7461901339376213</v>
      </c>
      <c r="AF65" s="2299">
        <v>-0.18224517653895322</v>
      </c>
      <c r="AG65" s="2299">
        <v>-0.38474954882777856</v>
      </c>
      <c r="AH65" s="2299">
        <v>2.6859783200272602E-2</v>
      </c>
      <c r="AI65" s="2299">
        <v>-0.32828654158769677</v>
      </c>
      <c r="AJ65" s="2299">
        <v>-0.2162665456656776</v>
      </c>
      <c r="AK65" s="2299">
        <v>0.72089651248865572</v>
      </c>
      <c r="AL65" s="2299">
        <v>0.44526777956652719</v>
      </c>
      <c r="AM65" s="2299">
        <v>-0.75832123209437219</v>
      </c>
      <c r="AN65" s="2299">
        <v>1.4540629587685983</v>
      </c>
      <c r="AO65" s="2299">
        <v>0.47206603777951717</v>
      </c>
      <c r="AP65" s="2299">
        <v>0.76</v>
      </c>
      <c r="AQ65" s="2299">
        <v>2.0467383670372508</v>
      </c>
      <c r="AR65" s="2299">
        <v>2.3226278893285102</v>
      </c>
      <c r="AS65" s="2299">
        <v>2.7012021431650268</v>
      </c>
      <c r="AT65" s="2299">
        <v>2.0001208165812967</v>
      </c>
      <c r="AU65" s="2299">
        <v>2.474623153617967</v>
      </c>
      <c r="AV65" s="2299">
        <v>1.6435158304017872</v>
      </c>
      <c r="AW65" s="2299">
        <v>1.847035012700915</v>
      </c>
    </row>
    <row r="66" spans="1:49" ht="15.75">
      <c r="A66" s="2295" t="s">
        <v>1357</v>
      </c>
      <c r="B66" s="2308" t="s">
        <v>340</v>
      </c>
      <c r="C66" s="2308" t="s">
        <v>340</v>
      </c>
      <c r="D66" s="2308" t="s">
        <v>340</v>
      </c>
      <c r="E66" s="2308" t="s">
        <v>340</v>
      </c>
      <c r="F66" s="2308" t="s">
        <v>340</v>
      </c>
      <c r="G66" s="2299">
        <v>2.2778294340749992</v>
      </c>
      <c r="H66" s="2299">
        <v>2.8507656329233493</v>
      </c>
      <c r="I66" s="2299">
        <v>3.26351836463351</v>
      </c>
      <c r="J66" s="2299">
        <v>3.0420314925355156</v>
      </c>
      <c r="K66" s="2299">
        <v>2.915848677374568</v>
      </c>
      <c r="L66" s="2299">
        <v>5.7252112534379025</v>
      </c>
      <c r="M66" s="2299">
        <v>6.9300743417469555</v>
      </c>
      <c r="N66" s="2299">
        <v>4.2947202127406392</v>
      </c>
      <c r="O66" s="2299">
        <v>9.9247052327920677</v>
      </c>
      <c r="P66" s="2299">
        <v>6.7041586166801101</v>
      </c>
      <c r="Q66" s="2299">
        <v>2.4608188572393019</v>
      </c>
      <c r="R66" s="2299">
        <v>2.5657997058412589</v>
      </c>
      <c r="S66" s="2299">
        <v>3.4387230606708576</v>
      </c>
      <c r="T66" s="2299">
        <v>3.0215955287767207</v>
      </c>
      <c r="U66" s="2299">
        <v>2.9366799319280279</v>
      </c>
      <c r="V66" s="2299">
        <v>5.5349443136382686</v>
      </c>
      <c r="W66" s="2299">
        <v>3.6799631519158402</v>
      </c>
      <c r="X66" s="2299">
        <v>4.4706381266361994</v>
      </c>
      <c r="Y66" s="2299">
        <v>3.6438507446073971</v>
      </c>
      <c r="Z66" s="2299">
        <v>4.2701273381140989</v>
      </c>
      <c r="AA66" s="2299">
        <v>4.7010249335779903</v>
      </c>
      <c r="AB66" s="2299">
        <v>3.493423156717526</v>
      </c>
      <c r="AC66" s="2299">
        <v>3.4626387937587473</v>
      </c>
      <c r="AD66" s="2299">
        <v>3.4778031620416554</v>
      </c>
      <c r="AE66" s="2299">
        <v>3.7179215233297627</v>
      </c>
      <c r="AF66" s="2299">
        <v>3.0890554144025697</v>
      </c>
      <c r="AG66" s="2299">
        <v>4.5340690233619512</v>
      </c>
      <c r="AH66" s="2299">
        <v>4.5375074333805543</v>
      </c>
      <c r="AI66" s="2299">
        <v>4.0335217096206586</v>
      </c>
      <c r="AJ66" s="2299">
        <v>4.1067461945766066</v>
      </c>
      <c r="AK66" s="2299">
        <v>3.3858055066880715</v>
      </c>
      <c r="AL66" s="2299">
        <v>3.0135458609839278</v>
      </c>
      <c r="AM66" s="2299">
        <v>3.0644451487562447</v>
      </c>
      <c r="AN66" s="2299">
        <v>4.2347987056202454</v>
      </c>
      <c r="AO66" s="2299">
        <v>3.4452118399142564</v>
      </c>
      <c r="AP66" s="2299">
        <v>3.0042552390006096</v>
      </c>
      <c r="AQ66" s="2299">
        <v>1.1916538930123299</v>
      </c>
      <c r="AR66" s="2299">
        <v>1.9072314471788012</v>
      </c>
      <c r="AS66" s="2299">
        <v>2.4558115835661676</v>
      </c>
      <c r="AT66" s="2299">
        <v>2.1226028338208502</v>
      </c>
      <c r="AU66" s="2299">
        <v>3.1715866976936047</v>
      </c>
      <c r="AV66" s="2299">
        <v>1.793944290707892</v>
      </c>
      <c r="AW66" s="2299">
        <v>2.2812398659952891</v>
      </c>
    </row>
    <row r="67" spans="1:49" ht="15.75">
      <c r="A67" s="2295" t="s">
        <v>1358</v>
      </c>
      <c r="B67" s="2308" t="s">
        <v>340</v>
      </c>
      <c r="C67" s="2308" t="s">
        <v>340</v>
      </c>
      <c r="D67" s="2308" t="s">
        <v>340</v>
      </c>
      <c r="E67" s="2308" t="s">
        <v>340</v>
      </c>
      <c r="F67" s="2308" t="s">
        <v>340</v>
      </c>
      <c r="G67" s="2299">
        <v>18.085758455708856</v>
      </c>
      <c r="H67" s="2299">
        <v>11.902372763175043</v>
      </c>
      <c r="I67" s="2299">
        <v>5.5010370409185452</v>
      </c>
      <c r="J67" s="2299">
        <v>-0.43478966732083468</v>
      </c>
      <c r="K67" s="2299">
        <v>8.3910870264001218</v>
      </c>
      <c r="L67" s="2299">
        <v>2.0201515673367219</v>
      </c>
      <c r="M67" s="2299">
        <v>2.3991055393182044</v>
      </c>
      <c r="N67" s="2299">
        <v>11.245936649033963</v>
      </c>
      <c r="O67" s="2299">
        <v>-5.5309958208419685</v>
      </c>
      <c r="P67" s="2299">
        <v>2.427698057848366</v>
      </c>
      <c r="Q67" s="2299">
        <v>1.8166878307630419</v>
      </c>
      <c r="R67" s="2299">
        <v>0.88984503058961073</v>
      </c>
      <c r="S67" s="2299">
        <v>-0.10337558219194408</v>
      </c>
      <c r="T67" s="2299">
        <v>6.4396041179195489</v>
      </c>
      <c r="U67" s="2299">
        <v>2.1628849789525528</v>
      </c>
      <c r="V67" s="2299">
        <v>4.8395767106089904</v>
      </c>
      <c r="W67" s="2299">
        <v>8.9665638170705773</v>
      </c>
      <c r="X67" s="2299">
        <v>5.4338724346199321</v>
      </c>
      <c r="Y67" s="2299">
        <v>7.9566306530541251</v>
      </c>
      <c r="Z67" s="2299">
        <v>6.7571578308896525</v>
      </c>
      <c r="AA67" s="2299">
        <v>-2.5271299498278155</v>
      </c>
      <c r="AB67" s="2299">
        <v>-3.3125703681608711</v>
      </c>
      <c r="AC67" s="2299">
        <v>-0.12708707957829263</v>
      </c>
      <c r="AD67" s="2299">
        <v>-3.0413306827486353</v>
      </c>
      <c r="AE67" s="2299">
        <v>-2.2428208187866407</v>
      </c>
      <c r="AF67" s="2299">
        <v>-6.6847563775730992</v>
      </c>
      <c r="AG67" s="2299">
        <v>-7.1906421676228671</v>
      </c>
      <c r="AH67" s="2299">
        <v>-12.659221229953182</v>
      </c>
      <c r="AI67" s="2299">
        <v>-8.7303217759992489</v>
      </c>
      <c r="AJ67" s="2299">
        <v>-8.8503743099989922</v>
      </c>
      <c r="AK67" s="2299">
        <v>-5.8332142526925246</v>
      </c>
      <c r="AL67" s="2299">
        <v>2.1705887839198348</v>
      </c>
      <c r="AM67" s="2299">
        <v>7.7372619119383135</v>
      </c>
      <c r="AN67" s="2299">
        <v>4.8728585991762294</v>
      </c>
      <c r="AO67" s="2299">
        <v>2.1459335919810805</v>
      </c>
      <c r="AP67" s="2299">
        <v>6.5826916324044156</v>
      </c>
      <c r="AQ67" s="2299">
        <v>0.39633694622560212</v>
      </c>
      <c r="AR67" s="2299">
        <v>-0.1099746101910436</v>
      </c>
      <c r="AS67" s="2299">
        <v>0.94898980753327866</v>
      </c>
      <c r="AT67" s="2299">
        <v>1.8712578326798759</v>
      </c>
      <c r="AU67" s="2299">
        <v>0.42055063004735371</v>
      </c>
      <c r="AV67" s="2299">
        <v>2.8440100770562249</v>
      </c>
      <c r="AW67" s="2299">
        <v>3.2122352495559752</v>
      </c>
    </row>
    <row r="68" spans="1:49" ht="16.5" thickBot="1">
      <c r="A68" s="2300" t="s">
        <v>1359</v>
      </c>
      <c r="B68" s="2310" t="s">
        <v>340</v>
      </c>
      <c r="C68" s="2310" t="s">
        <v>340</v>
      </c>
      <c r="D68" s="2310" t="s">
        <v>340</v>
      </c>
      <c r="E68" s="2310" t="s">
        <v>340</v>
      </c>
      <c r="F68" s="2310" t="s">
        <v>340</v>
      </c>
      <c r="G68" s="2302">
        <v>3.1940867102135404</v>
      </c>
      <c r="H68" s="2302">
        <v>5.140376275560393</v>
      </c>
      <c r="I68" s="2302">
        <v>2.8533553297080125</v>
      </c>
      <c r="J68" s="2302">
        <v>8.1145435285290297</v>
      </c>
      <c r="K68" s="2302">
        <v>4.8963715634679206</v>
      </c>
      <c r="L68" s="2302">
        <v>3.3894693488995085</v>
      </c>
      <c r="M68" s="2302">
        <v>3.8278253894987824</v>
      </c>
      <c r="N68" s="2302">
        <v>3.4238736823471956</v>
      </c>
      <c r="O68" s="2302">
        <v>5.0759759401134872</v>
      </c>
      <c r="P68" s="2302">
        <v>3.9686986317193673</v>
      </c>
      <c r="Q68" s="2302">
        <v>6.6962749102634405</v>
      </c>
      <c r="R68" s="2302">
        <v>8.9452060190115361</v>
      </c>
      <c r="S68" s="2302">
        <v>9.0832959016903221</v>
      </c>
      <c r="T68" s="2302">
        <v>8.7175938931288108</v>
      </c>
      <c r="U68" s="2302">
        <v>8.3835393482987666</v>
      </c>
      <c r="V68" s="2302">
        <v>7.1956222446053912</v>
      </c>
      <c r="W68" s="2302">
        <v>6.5431984348642409</v>
      </c>
      <c r="X68" s="2302">
        <v>7.6074028942445819</v>
      </c>
      <c r="Y68" s="2302">
        <v>6.1549382652909195</v>
      </c>
      <c r="Z68" s="2302">
        <v>6.8459931439362647</v>
      </c>
      <c r="AA68" s="2302">
        <v>7.0408242231494746</v>
      </c>
      <c r="AB68" s="2302">
        <v>4.6744261951307502</v>
      </c>
      <c r="AC68" s="2302">
        <v>3.971666671294106</v>
      </c>
      <c r="AD68" s="2302">
        <v>3.686815288556943</v>
      </c>
      <c r="AE68" s="2302">
        <v>4.7810396349490167</v>
      </c>
      <c r="AF68" s="2302">
        <v>0.80139269516675082</v>
      </c>
      <c r="AG68" s="2302">
        <v>-1.2540533851747528</v>
      </c>
      <c r="AH68" s="2302">
        <v>-1.168987692271485</v>
      </c>
      <c r="AI68" s="2302">
        <v>-1.5183521579200567</v>
      </c>
      <c r="AJ68" s="2302">
        <v>-0.81542127420326604</v>
      </c>
      <c r="AK68" s="2302">
        <v>-0.36861290143131242</v>
      </c>
      <c r="AL68" s="2302">
        <v>-0.84536534643613848</v>
      </c>
      <c r="AM68" s="2302">
        <v>-2.6620209295341364</v>
      </c>
      <c r="AN68" s="2302">
        <v>9.8333799149889198E-2</v>
      </c>
      <c r="AO68" s="2302">
        <v>-0.91344647858249695</v>
      </c>
      <c r="AP68" s="2302">
        <v>-0.46788207532800963</v>
      </c>
      <c r="AQ68" s="2302">
        <v>2.1227138388889233</v>
      </c>
      <c r="AR68" s="2302">
        <v>2.6354605950549566</v>
      </c>
      <c r="AS68" s="2302">
        <v>2.9008299972824889</v>
      </c>
      <c r="AT68" s="2302">
        <v>1.8272888406457541</v>
      </c>
      <c r="AU68" s="2302">
        <v>2.4113145203147868</v>
      </c>
      <c r="AV68" s="2302">
        <v>1.9406662993212678</v>
      </c>
      <c r="AW68" s="2302">
        <v>1.8653996345349027</v>
      </c>
    </row>
    <row r="69" spans="1:49" ht="15" thickTop="1"/>
    <row r="70" spans="1:49" ht="15">
      <c r="A70" s="2060" t="s">
        <v>1360</v>
      </c>
    </row>
    <row r="71" spans="1:49" ht="15">
      <c r="A71" s="2060" t="s">
        <v>1361</v>
      </c>
    </row>
    <row r="72" spans="1:49">
      <c r="A72" s="2060" t="s">
        <v>1294</v>
      </c>
    </row>
    <row r="92" spans="1:49" ht="15.75">
      <c r="A92" s="2278" t="s">
        <v>1346</v>
      </c>
      <c r="B92" s="2279">
        <v>4568370.8645616528</v>
      </c>
      <c r="C92" s="2279">
        <v>4564086.3076674789</v>
      </c>
      <c r="D92" s="2279">
        <v>4707396.648699793</v>
      </c>
      <c r="E92" s="2279">
        <v>5126698.1972362697</v>
      </c>
      <c r="F92" s="2279">
        <v>18966552.018165197</v>
      </c>
      <c r="G92" s="2279">
        <v>4656034.4130027518</v>
      </c>
      <c r="H92" s="2279">
        <v>4775193.5711535979</v>
      </c>
      <c r="I92" s="2279">
        <v>4755954.0675205691</v>
      </c>
      <c r="J92" s="2279">
        <v>5561500.3655541772</v>
      </c>
      <c r="K92" s="2279">
        <v>19748682.417231098</v>
      </c>
      <c r="L92" s="2279">
        <v>4869332.0851177238</v>
      </c>
      <c r="M92" s="2279">
        <v>5024468.6123646023</v>
      </c>
      <c r="N92" s="2279">
        <v>4941870.4259287091</v>
      </c>
      <c r="O92" s="2279">
        <v>5893327.6845860202</v>
      </c>
      <c r="P92" s="2279">
        <v>20728998.807997055</v>
      </c>
      <c r="Q92" s="2279">
        <v>5203908.6296954611</v>
      </c>
      <c r="R92" s="2279">
        <v>5562943.663581755</v>
      </c>
      <c r="S92" s="2279">
        <v>5462040.4011777854</v>
      </c>
      <c r="T92" s="2279">
        <v>6444519.8888279768</v>
      </c>
      <c r="U92" s="2279">
        <v>22673412.583282981</v>
      </c>
      <c r="V92" s="2279">
        <v>5600699.24746003</v>
      </c>
      <c r="W92" s="2279">
        <v>5942590.8157929406</v>
      </c>
      <c r="X92" s="2279">
        <v>5879040.7827591309</v>
      </c>
      <c r="Y92" s="2279">
        <v>6864557.9221720621</v>
      </c>
      <c r="Z92" s="2279">
        <v>24286888.768184163</v>
      </c>
      <c r="AA92" s="2279">
        <v>5984386.6375304144</v>
      </c>
      <c r="AB92" s="2279">
        <v>6200866.0765742082</v>
      </c>
      <c r="AC92" s="2279">
        <v>6101561.9586899495</v>
      </c>
      <c r="AD92" s="2279">
        <v>7087965.2775407117</v>
      </c>
      <c r="AE92" s="2279">
        <v>25374779.950335287</v>
      </c>
      <c r="AF92" s="2279">
        <v>5973387.9349908512</v>
      </c>
      <c r="AG92" s="2279">
        <v>6085747.1661182903</v>
      </c>
      <c r="AH92" s="2279">
        <v>6035650.6187538039</v>
      </c>
      <c r="AI92" s="2279">
        <v>6977150.1040914496</v>
      </c>
      <c r="AJ92" s="2279">
        <v>25071935.823954396</v>
      </c>
      <c r="AK92" s="2279">
        <v>6031847.5661927499</v>
      </c>
      <c r="AL92" s="2279">
        <v>6076676.7997376127</v>
      </c>
      <c r="AM92" s="2279">
        <v>5857352.4670544481</v>
      </c>
      <c r="AN92" s="2279">
        <v>6938494.4486924559</v>
      </c>
      <c r="AO92" s="2279">
        <v>24904371.281677265</v>
      </c>
      <c r="AP92" s="2279">
        <v>6067614.5326094683</v>
      </c>
      <c r="AQ92" s="2279">
        <v>6331541.1541529065</v>
      </c>
      <c r="AR92" s="2279">
        <v>6068482.616766409</v>
      </c>
      <c r="AS92" s="2279">
        <v>7196009.7516975272</v>
      </c>
      <c r="AT92" s="2279">
        <v>25663648.055226311</v>
      </c>
      <c r="AU92" s="2279">
        <v>6259209.2103285706</v>
      </c>
      <c r="AV92" s="2279">
        <v>6517283.9699999997</v>
      </c>
      <c r="AW92" s="2279">
        <v>6265003.4100000001</v>
      </c>
    </row>
    <row r="93" spans="1:49" ht="15.75">
      <c r="A93" s="2283" t="s">
        <v>1345</v>
      </c>
      <c r="B93" s="2284">
        <v>14581.306044613075</v>
      </c>
      <c r="C93" s="2284">
        <v>9788.4015726080233</v>
      </c>
      <c r="D93" s="2284">
        <v>12889.151721261875</v>
      </c>
      <c r="E93" s="2284">
        <v>14618.936207604815</v>
      </c>
      <c r="F93" s="2284">
        <v>51877.795546087786</v>
      </c>
      <c r="G93" s="2284">
        <v>16462.909114234091</v>
      </c>
      <c r="H93" s="2284">
        <v>12082.107360702852</v>
      </c>
      <c r="I93" s="2284">
        <v>14444.868225240654</v>
      </c>
      <c r="J93" s="2284">
        <v>16428.389659447708</v>
      </c>
      <c r="K93" s="2284">
        <v>59418.274359625313</v>
      </c>
      <c r="L93" s="2284">
        <v>17829.785195573204</v>
      </c>
      <c r="M93" s="2284">
        <v>15185.839557675767</v>
      </c>
      <c r="N93" s="2284">
        <v>17647.888386800892</v>
      </c>
      <c r="O93" s="2284">
        <v>20466.746682038851</v>
      </c>
      <c r="P93" s="2284">
        <v>71130.259822088716</v>
      </c>
      <c r="Q93" s="2284">
        <v>20119.260855563069</v>
      </c>
      <c r="R93" s="2284">
        <v>18317.271249397952</v>
      </c>
      <c r="S93" s="2284">
        <v>20469.167716134067</v>
      </c>
      <c r="T93" s="2284">
        <v>23962.423139715884</v>
      </c>
      <c r="U93" s="2284">
        <v>82868.122960810986</v>
      </c>
      <c r="V93" s="2284">
        <v>22964.51143788471</v>
      </c>
      <c r="W93" s="2284">
        <v>22154.730231813304</v>
      </c>
      <c r="X93" s="2284">
        <v>22882.041170690238</v>
      </c>
      <c r="Y93" s="2284">
        <v>27213.584856457834</v>
      </c>
      <c r="Z93" s="2284">
        <v>95214.867696846093</v>
      </c>
      <c r="AA93" s="2284">
        <v>25553.803069491019</v>
      </c>
      <c r="AB93" s="2284">
        <v>23726.410242355916</v>
      </c>
      <c r="AC93" s="2284">
        <v>24489.73848480899</v>
      </c>
      <c r="AD93" s="2284">
        <v>28773.856258283708</v>
      </c>
      <c r="AE93" s="2284">
        <v>102543.80805493963</v>
      </c>
      <c r="AF93" s="2284">
        <v>6738.0033324126962</v>
      </c>
      <c r="AG93" s="2284">
        <v>24352.721803267388</v>
      </c>
      <c r="AH93" s="2284">
        <v>26086.495701523752</v>
      </c>
      <c r="AI93" s="2284">
        <v>30432.519922073709</v>
      </c>
      <c r="AJ93" s="2284">
        <v>87609.740759277542</v>
      </c>
      <c r="AK93" s="2284">
        <v>8858.1475062442041</v>
      </c>
      <c r="AL93" s="2284">
        <v>24909.057999222558</v>
      </c>
      <c r="AM93" s="2284">
        <v>26327.078199760548</v>
      </c>
      <c r="AN93" s="2284">
        <v>27638.034539632761</v>
      </c>
      <c r="AO93" s="2284">
        <v>87732.318244860071</v>
      </c>
      <c r="AP93" s="2284">
        <v>11186.87227437378</v>
      </c>
      <c r="AQ93" s="2284">
        <v>25620.640087432905</v>
      </c>
      <c r="AR93" s="2284">
        <v>27270.55996518772</v>
      </c>
      <c r="AS93" s="2284">
        <v>32523.952620439941</v>
      </c>
      <c r="AT93" s="2284">
        <v>96602.024947434358</v>
      </c>
      <c r="AU93" s="2284">
        <v>12421.185472528339</v>
      </c>
      <c r="AV93" s="2284">
        <v>24969.86</v>
      </c>
      <c r="AW93" s="2284">
        <v>23764.98</v>
      </c>
    </row>
    <row r="94" spans="1:49" ht="15.75">
      <c r="A94" s="2283" t="s">
        <v>1347</v>
      </c>
      <c r="B94" s="2284">
        <v>55286.09773008302</v>
      </c>
      <c r="C94" s="2284">
        <v>51342.433288415021</v>
      </c>
      <c r="D94" s="2284">
        <v>56275.521701535683</v>
      </c>
      <c r="E94" s="2284">
        <v>59360.463955640414</v>
      </c>
      <c r="F94" s="2284">
        <v>222264.51667567415</v>
      </c>
      <c r="G94" s="2284">
        <v>73607.442029518788</v>
      </c>
      <c r="H94" s="2284">
        <v>70930.167464778016</v>
      </c>
      <c r="I94" s="2284">
        <v>72102.900919560256</v>
      </c>
      <c r="J94" s="2284">
        <v>77905.47309710586</v>
      </c>
      <c r="K94" s="2284">
        <v>294545.98351096292</v>
      </c>
      <c r="L94" s="2284">
        <v>88340.285006732694</v>
      </c>
      <c r="M94" s="2284">
        <v>88916.347270435363</v>
      </c>
      <c r="N94" s="2284">
        <v>74482.892475687477</v>
      </c>
      <c r="O94" s="2284">
        <v>81202.608695283998</v>
      </c>
      <c r="P94" s="2284">
        <v>332942.13344813953</v>
      </c>
      <c r="Q94" s="2284">
        <v>92051.005281624544</v>
      </c>
      <c r="R94" s="2284">
        <v>104324.39481919736</v>
      </c>
      <c r="S94" s="2284">
        <v>95187.602267764829</v>
      </c>
      <c r="T94" s="2284">
        <v>104014.8864204719</v>
      </c>
      <c r="U94" s="2284">
        <v>395577.88878905866</v>
      </c>
      <c r="V94" s="2284">
        <v>97974.016991800323</v>
      </c>
      <c r="W94" s="2284">
        <v>91177.781559127165</v>
      </c>
      <c r="X94" s="2284">
        <v>82902.73301459325</v>
      </c>
      <c r="Y94" s="2284">
        <v>110386.77528530048</v>
      </c>
      <c r="Z94" s="2284">
        <v>382441.30685082125</v>
      </c>
      <c r="AA94" s="2284">
        <v>78894.385384974958</v>
      </c>
      <c r="AB94" s="2284">
        <v>86681.885650242693</v>
      </c>
      <c r="AC94" s="2284">
        <v>87336.780295063392</v>
      </c>
      <c r="AD94" s="2284">
        <v>114401.68525058517</v>
      </c>
      <c r="AE94" s="2284">
        <v>367314.73658086621</v>
      </c>
      <c r="AF94" s="2284">
        <v>55205.038417747732</v>
      </c>
      <c r="AG94" s="2284">
        <v>82806.367217819163</v>
      </c>
      <c r="AH94" s="2284">
        <v>85432.684335121274</v>
      </c>
      <c r="AI94" s="2284">
        <v>111801.06484282804</v>
      </c>
      <c r="AJ94" s="2284">
        <v>335245.15481351619</v>
      </c>
      <c r="AK94" s="2284">
        <v>56502.082822405588</v>
      </c>
      <c r="AL94" s="2284">
        <v>102660.20345437746</v>
      </c>
      <c r="AM94" s="2284">
        <v>92128.787710368939</v>
      </c>
      <c r="AN94" s="2284">
        <v>126320.85198747151</v>
      </c>
      <c r="AO94" s="2284">
        <v>377611.92597462347</v>
      </c>
      <c r="AP94" s="2284">
        <v>61027.250242209804</v>
      </c>
      <c r="AQ94" s="2284">
        <v>111806.00987577441</v>
      </c>
      <c r="AR94" s="2284">
        <v>104510.68374414327</v>
      </c>
      <c r="AS94" s="2284">
        <v>127728.46100184655</v>
      </c>
      <c r="AT94" s="2284">
        <v>405072.40486397402</v>
      </c>
      <c r="AU94" s="2284">
        <v>64825.405795153631</v>
      </c>
      <c r="AV94" s="2284">
        <v>117091.44</v>
      </c>
      <c r="AW94" s="2284">
        <v>94995.15</v>
      </c>
    </row>
  </sheetData>
  <hyperlinks>
    <hyperlink ref="A1" location="Menu!A1" display="Return to Menu"/>
  </hyperlinks>
  <pageMargins left="0.70866141732283472" right="0.11811023622047245" top="0.39370078740157483" bottom="0.19685039370078741" header="0.23622047244094491" footer="0.51181102362204722"/>
  <pageSetup paperSize="9" scale="31" firstPageNumber="217" fitToWidth="5" fitToHeight="5" orientation="landscape" useFirstPageNumber="1" r:id="rId1"/>
  <headerFooter alignWithMargins="0"/>
  <colBreaks count="1" manualBreakCount="1">
    <brk id="24" max="72"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62"/>
  <sheetViews>
    <sheetView view="pageBreakPreview" zoomScaleSheetLayoutView="100" workbookViewId="0">
      <pane xSplit="1" ySplit="3" topLeftCell="B4" activePane="bottomRight" state="frozen"/>
      <selection activeCell="M244" sqref="M244"/>
      <selection pane="topRight" activeCell="M244" sqref="M244"/>
      <selection pane="bottomLeft" activeCell="M244" sqref="M244"/>
      <selection pane="bottomRight"/>
    </sheetView>
  </sheetViews>
  <sheetFormatPr defaultColWidth="15.5703125" defaultRowHeight="14.25"/>
  <cols>
    <col min="1" max="1" width="59.85546875" style="888" customWidth="1"/>
    <col min="2" max="2" width="12.28515625" style="888" customWidth="1"/>
    <col min="3" max="3" width="13" style="888" customWidth="1"/>
    <col min="4" max="4" width="12.5703125" style="888" customWidth="1"/>
    <col min="5" max="5" width="12.85546875" style="888" customWidth="1"/>
    <col min="6" max="6" width="14" style="888" customWidth="1"/>
    <col min="7" max="7" width="13.140625" style="888" customWidth="1"/>
    <col min="8" max="21" width="15.5703125" style="888" customWidth="1"/>
    <col min="22" max="22" width="12.140625" style="888" customWidth="1"/>
    <col min="23" max="23" width="10.28515625" style="888" customWidth="1"/>
    <col min="24" max="25" width="11.140625" style="888" customWidth="1"/>
    <col min="26" max="26" width="13.85546875" style="888" customWidth="1"/>
    <col min="27" max="29" width="12" style="888" customWidth="1"/>
    <col min="30" max="30" width="10.85546875" style="888" customWidth="1"/>
    <col min="31" max="31" width="13.7109375" style="888" customWidth="1"/>
    <col min="32" max="35" width="12" style="888" customWidth="1"/>
    <col min="36" max="36" width="15" style="888" customWidth="1"/>
    <col min="37" max="39" width="11.7109375" style="888" customWidth="1"/>
    <col min="40" max="40" width="11.5703125" style="888" customWidth="1"/>
    <col min="41" max="41" width="14" style="888" customWidth="1"/>
    <col min="42" max="42" width="11.5703125" style="888" customWidth="1"/>
    <col min="43" max="44" width="11.7109375" style="888" customWidth="1"/>
    <col min="45" max="45" width="11.42578125" style="888" customWidth="1"/>
    <col min="46" max="46" width="11.7109375" style="888" customWidth="1"/>
    <col min="47" max="49" width="11.42578125" style="888" customWidth="1"/>
    <col min="50" max="122" width="9.140625" style="888" customWidth="1"/>
    <col min="123" max="123" width="45.7109375" style="888" customWidth="1"/>
    <col min="124" max="144" width="16.7109375" style="888" customWidth="1"/>
    <col min="145" max="145" width="16.85546875" style="888" customWidth="1"/>
    <col min="146" max="147" width="9.140625" style="888" customWidth="1"/>
    <col min="148" max="148" width="17.5703125" style="888" customWidth="1"/>
    <col min="149" max="149" width="16" style="888" customWidth="1"/>
    <col min="150" max="224" width="9.140625" style="888" customWidth="1"/>
    <col min="225" max="225" width="59.85546875" style="888" customWidth="1"/>
    <col min="226" max="226" width="12.28515625" style="888" customWidth="1"/>
    <col min="227" max="227" width="13" style="888" customWidth="1"/>
    <col min="228" max="228" width="12.5703125" style="888" customWidth="1"/>
    <col min="229" max="229" width="12.85546875" style="888" customWidth="1"/>
    <col min="230" max="230" width="14" style="888" customWidth="1"/>
    <col min="231" max="236" width="13.140625" style="888" customWidth="1"/>
    <col min="237" max="238" width="59.85546875" style="888" customWidth="1"/>
    <col min="239" max="239" width="12.28515625" style="888" customWidth="1"/>
    <col min="240" max="240" width="13" style="888" customWidth="1"/>
    <col min="241" max="241" width="12.5703125" style="888" customWidth="1"/>
    <col min="242" max="242" width="12.85546875" style="888" customWidth="1"/>
    <col min="243" max="243" width="14" style="888" customWidth="1"/>
    <col min="244" max="244" width="13.140625" style="888" customWidth="1"/>
    <col min="245" max="256" width="15.5703125" style="888"/>
    <col min="257" max="257" width="59.85546875" style="888" customWidth="1"/>
    <col min="258" max="258" width="12.28515625" style="888" customWidth="1"/>
    <col min="259" max="259" width="13" style="888" customWidth="1"/>
    <col min="260" max="260" width="12.5703125" style="888" customWidth="1"/>
    <col min="261" max="261" width="12.85546875" style="888" customWidth="1"/>
    <col min="262" max="262" width="14" style="888" customWidth="1"/>
    <col min="263" max="263" width="13.140625" style="888" customWidth="1"/>
    <col min="264" max="277" width="15.5703125" style="888" customWidth="1"/>
    <col min="278" max="278" width="12.140625" style="888" customWidth="1"/>
    <col min="279" max="279" width="10.28515625" style="888" customWidth="1"/>
    <col min="280" max="281" width="11.140625" style="888" customWidth="1"/>
    <col min="282" max="282" width="13.85546875" style="888" customWidth="1"/>
    <col min="283" max="285" width="12" style="888" customWidth="1"/>
    <col min="286" max="286" width="10.85546875" style="888" customWidth="1"/>
    <col min="287" max="287" width="13.7109375" style="888" customWidth="1"/>
    <col min="288" max="291" width="12" style="888" customWidth="1"/>
    <col min="292" max="292" width="15" style="888" customWidth="1"/>
    <col min="293" max="295" width="11.7109375" style="888" customWidth="1"/>
    <col min="296" max="296" width="11.5703125" style="888" customWidth="1"/>
    <col min="297" max="297" width="14" style="888" customWidth="1"/>
    <col min="298" max="298" width="11.5703125" style="888" customWidth="1"/>
    <col min="299" max="300" width="11.7109375" style="888" customWidth="1"/>
    <col min="301" max="301" width="11.42578125" style="888" customWidth="1"/>
    <col min="302" max="302" width="11.7109375" style="888" customWidth="1"/>
    <col min="303" max="303" width="11.42578125" style="888" customWidth="1"/>
    <col min="304" max="304" width="12.85546875" style="888" customWidth="1"/>
    <col min="305" max="378" width="9.140625" style="888" customWidth="1"/>
    <col min="379" max="379" width="45.7109375" style="888" customWidth="1"/>
    <col min="380" max="400" width="16.7109375" style="888" customWidth="1"/>
    <col min="401" max="401" width="16.85546875" style="888" customWidth="1"/>
    <col min="402" max="403" width="9.140625" style="888" customWidth="1"/>
    <col min="404" max="404" width="17.5703125" style="888" customWidth="1"/>
    <col min="405" max="405" width="16" style="888" customWidth="1"/>
    <col min="406" max="480" width="9.140625" style="888" customWidth="1"/>
    <col min="481" max="481" width="59.85546875" style="888" customWidth="1"/>
    <col min="482" max="482" width="12.28515625" style="888" customWidth="1"/>
    <col min="483" max="483" width="13" style="888" customWidth="1"/>
    <col min="484" max="484" width="12.5703125" style="888" customWidth="1"/>
    <col min="485" max="485" width="12.85546875" style="888" customWidth="1"/>
    <col min="486" max="486" width="14" style="888" customWidth="1"/>
    <col min="487" max="492" width="13.140625" style="888" customWidth="1"/>
    <col min="493" max="494" width="59.85546875" style="888" customWidth="1"/>
    <col min="495" max="495" width="12.28515625" style="888" customWidth="1"/>
    <col min="496" max="496" width="13" style="888" customWidth="1"/>
    <col min="497" max="497" width="12.5703125" style="888" customWidth="1"/>
    <col min="498" max="498" width="12.85546875" style="888" customWidth="1"/>
    <col min="499" max="499" width="14" style="888" customWidth="1"/>
    <col min="500" max="500" width="13.140625" style="888" customWidth="1"/>
    <col min="501" max="512" width="15.5703125" style="888"/>
    <col min="513" max="513" width="59.85546875" style="888" customWidth="1"/>
    <col min="514" max="514" width="12.28515625" style="888" customWidth="1"/>
    <col min="515" max="515" width="13" style="888" customWidth="1"/>
    <col min="516" max="516" width="12.5703125" style="888" customWidth="1"/>
    <col min="517" max="517" width="12.85546875" style="888" customWidth="1"/>
    <col min="518" max="518" width="14" style="888" customWidth="1"/>
    <col min="519" max="519" width="13.140625" style="888" customWidth="1"/>
    <col min="520" max="533" width="15.5703125" style="888" customWidth="1"/>
    <col min="534" max="534" width="12.140625" style="888" customWidth="1"/>
    <col min="535" max="535" width="10.28515625" style="888" customWidth="1"/>
    <col min="536" max="537" width="11.140625" style="888" customWidth="1"/>
    <col min="538" max="538" width="13.85546875" style="888" customWidth="1"/>
    <col min="539" max="541" width="12" style="888" customWidth="1"/>
    <col min="542" max="542" width="10.85546875" style="888" customWidth="1"/>
    <col min="543" max="543" width="13.7109375" style="888" customWidth="1"/>
    <col min="544" max="547" width="12" style="888" customWidth="1"/>
    <col min="548" max="548" width="15" style="888" customWidth="1"/>
    <col min="549" max="551" width="11.7109375" style="888" customWidth="1"/>
    <col min="552" max="552" width="11.5703125" style="888" customWidth="1"/>
    <col min="553" max="553" width="14" style="888" customWidth="1"/>
    <col min="554" max="554" width="11.5703125" style="888" customWidth="1"/>
    <col min="555" max="556" width="11.7109375" style="888" customWidth="1"/>
    <col min="557" max="557" width="11.42578125" style="888" customWidth="1"/>
    <col min="558" max="558" width="11.7109375" style="888" customWidth="1"/>
    <col min="559" max="559" width="11.42578125" style="888" customWidth="1"/>
    <col min="560" max="560" width="12.85546875" style="888" customWidth="1"/>
    <col min="561" max="634" width="9.140625" style="888" customWidth="1"/>
    <col min="635" max="635" width="45.7109375" style="888" customWidth="1"/>
    <col min="636" max="656" width="16.7109375" style="888" customWidth="1"/>
    <col min="657" max="657" width="16.85546875" style="888" customWidth="1"/>
    <col min="658" max="659" width="9.140625" style="888" customWidth="1"/>
    <col min="660" max="660" width="17.5703125" style="888" customWidth="1"/>
    <col min="661" max="661" width="16" style="888" customWidth="1"/>
    <col min="662" max="736" width="9.140625" style="888" customWidth="1"/>
    <col min="737" max="737" width="59.85546875" style="888" customWidth="1"/>
    <col min="738" max="738" width="12.28515625" style="888" customWidth="1"/>
    <col min="739" max="739" width="13" style="888" customWidth="1"/>
    <col min="740" max="740" width="12.5703125" style="888" customWidth="1"/>
    <col min="741" max="741" width="12.85546875" style="888" customWidth="1"/>
    <col min="742" max="742" width="14" style="888" customWidth="1"/>
    <col min="743" max="748" width="13.140625" style="888" customWidth="1"/>
    <col min="749" max="750" width="59.85546875" style="888" customWidth="1"/>
    <col min="751" max="751" width="12.28515625" style="888" customWidth="1"/>
    <col min="752" max="752" width="13" style="888" customWidth="1"/>
    <col min="753" max="753" width="12.5703125" style="888" customWidth="1"/>
    <col min="754" max="754" width="12.85546875" style="888" customWidth="1"/>
    <col min="755" max="755" width="14" style="888" customWidth="1"/>
    <col min="756" max="756" width="13.140625" style="888" customWidth="1"/>
    <col min="757" max="768" width="15.5703125" style="888"/>
    <col min="769" max="769" width="59.85546875" style="888" customWidth="1"/>
    <col min="770" max="770" width="12.28515625" style="888" customWidth="1"/>
    <col min="771" max="771" width="13" style="888" customWidth="1"/>
    <col min="772" max="772" width="12.5703125" style="888" customWidth="1"/>
    <col min="773" max="773" width="12.85546875" style="888" customWidth="1"/>
    <col min="774" max="774" width="14" style="888" customWidth="1"/>
    <col min="775" max="775" width="13.140625" style="888" customWidth="1"/>
    <col min="776" max="789" width="15.5703125" style="888" customWidth="1"/>
    <col min="790" max="790" width="12.140625" style="888" customWidth="1"/>
    <col min="791" max="791" width="10.28515625" style="888" customWidth="1"/>
    <col min="792" max="793" width="11.140625" style="888" customWidth="1"/>
    <col min="794" max="794" width="13.85546875" style="888" customWidth="1"/>
    <col min="795" max="797" width="12" style="888" customWidth="1"/>
    <col min="798" max="798" width="10.85546875" style="888" customWidth="1"/>
    <col min="799" max="799" width="13.7109375" style="888" customWidth="1"/>
    <col min="800" max="803" width="12" style="888" customWidth="1"/>
    <col min="804" max="804" width="15" style="888" customWidth="1"/>
    <col min="805" max="807" width="11.7109375" style="888" customWidth="1"/>
    <col min="808" max="808" width="11.5703125" style="888" customWidth="1"/>
    <col min="809" max="809" width="14" style="888" customWidth="1"/>
    <col min="810" max="810" width="11.5703125" style="888" customWidth="1"/>
    <col min="811" max="812" width="11.7109375" style="888" customWidth="1"/>
    <col min="813" max="813" width="11.42578125" style="888" customWidth="1"/>
    <col min="814" max="814" width="11.7109375" style="888" customWidth="1"/>
    <col min="815" max="815" width="11.42578125" style="888" customWidth="1"/>
    <col min="816" max="816" width="12.85546875" style="888" customWidth="1"/>
    <col min="817" max="890" width="9.140625" style="888" customWidth="1"/>
    <col min="891" max="891" width="45.7109375" style="888" customWidth="1"/>
    <col min="892" max="912" width="16.7109375" style="888" customWidth="1"/>
    <col min="913" max="913" width="16.85546875" style="888" customWidth="1"/>
    <col min="914" max="915" width="9.140625" style="888" customWidth="1"/>
    <col min="916" max="916" width="17.5703125" style="888" customWidth="1"/>
    <col min="917" max="917" width="16" style="888" customWidth="1"/>
    <col min="918" max="992" width="9.140625" style="888" customWidth="1"/>
    <col min="993" max="993" width="59.85546875" style="888" customWidth="1"/>
    <col min="994" max="994" width="12.28515625" style="888" customWidth="1"/>
    <col min="995" max="995" width="13" style="888" customWidth="1"/>
    <col min="996" max="996" width="12.5703125" style="888" customWidth="1"/>
    <col min="997" max="997" width="12.85546875" style="888" customWidth="1"/>
    <col min="998" max="998" width="14" style="888" customWidth="1"/>
    <col min="999" max="1004" width="13.140625" style="888" customWidth="1"/>
    <col min="1005" max="1006" width="59.85546875" style="888" customWidth="1"/>
    <col min="1007" max="1007" width="12.28515625" style="888" customWidth="1"/>
    <col min="1008" max="1008" width="13" style="888" customWidth="1"/>
    <col min="1009" max="1009" width="12.5703125" style="888" customWidth="1"/>
    <col min="1010" max="1010" width="12.85546875" style="888" customWidth="1"/>
    <col min="1011" max="1011" width="14" style="888" customWidth="1"/>
    <col min="1012" max="1012" width="13.140625" style="888" customWidth="1"/>
    <col min="1013" max="1024" width="15.5703125" style="888"/>
    <col min="1025" max="1025" width="59.85546875" style="888" customWidth="1"/>
    <col min="1026" max="1026" width="12.28515625" style="888" customWidth="1"/>
    <col min="1027" max="1027" width="13" style="888" customWidth="1"/>
    <col min="1028" max="1028" width="12.5703125" style="888" customWidth="1"/>
    <col min="1029" max="1029" width="12.85546875" style="888" customWidth="1"/>
    <col min="1030" max="1030" width="14" style="888" customWidth="1"/>
    <col min="1031" max="1031" width="13.140625" style="888" customWidth="1"/>
    <col min="1032" max="1045" width="15.5703125" style="888" customWidth="1"/>
    <col min="1046" max="1046" width="12.140625" style="888" customWidth="1"/>
    <col min="1047" max="1047" width="10.28515625" style="888" customWidth="1"/>
    <col min="1048" max="1049" width="11.140625" style="888" customWidth="1"/>
    <col min="1050" max="1050" width="13.85546875" style="888" customWidth="1"/>
    <col min="1051" max="1053" width="12" style="888" customWidth="1"/>
    <col min="1054" max="1054" width="10.85546875" style="888" customWidth="1"/>
    <col min="1055" max="1055" width="13.7109375" style="888" customWidth="1"/>
    <col min="1056" max="1059" width="12" style="888" customWidth="1"/>
    <col min="1060" max="1060" width="15" style="888" customWidth="1"/>
    <col min="1061" max="1063" width="11.7109375" style="888" customWidth="1"/>
    <col min="1064" max="1064" width="11.5703125" style="888" customWidth="1"/>
    <col min="1065" max="1065" width="14" style="888" customWidth="1"/>
    <col min="1066" max="1066" width="11.5703125" style="888" customWidth="1"/>
    <col min="1067" max="1068" width="11.7109375" style="888" customWidth="1"/>
    <col min="1069" max="1069" width="11.42578125" style="888" customWidth="1"/>
    <col min="1070" max="1070" width="11.7109375" style="888" customWidth="1"/>
    <col min="1071" max="1071" width="11.42578125" style="888" customWidth="1"/>
    <col min="1072" max="1072" width="12.85546875" style="888" customWidth="1"/>
    <col min="1073" max="1146" width="9.140625" style="888" customWidth="1"/>
    <col min="1147" max="1147" width="45.7109375" style="888" customWidth="1"/>
    <col min="1148" max="1168" width="16.7109375" style="888" customWidth="1"/>
    <col min="1169" max="1169" width="16.85546875" style="888" customWidth="1"/>
    <col min="1170" max="1171" width="9.140625" style="888" customWidth="1"/>
    <col min="1172" max="1172" width="17.5703125" style="888" customWidth="1"/>
    <col min="1173" max="1173" width="16" style="888" customWidth="1"/>
    <col min="1174" max="1248" width="9.140625" style="888" customWidth="1"/>
    <col min="1249" max="1249" width="59.85546875" style="888" customWidth="1"/>
    <col min="1250" max="1250" width="12.28515625" style="888" customWidth="1"/>
    <col min="1251" max="1251" width="13" style="888" customWidth="1"/>
    <col min="1252" max="1252" width="12.5703125" style="888" customWidth="1"/>
    <col min="1253" max="1253" width="12.85546875" style="888" customWidth="1"/>
    <col min="1254" max="1254" width="14" style="888" customWidth="1"/>
    <col min="1255" max="1260" width="13.140625" style="888" customWidth="1"/>
    <col min="1261" max="1262" width="59.85546875" style="888" customWidth="1"/>
    <col min="1263" max="1263" width="12.28515625" style="888" customWidth="1"/>
    <col min="1264" max="1264" width="13" style="888" customWidth="1"/>
    <col min="1265" max="1265" width="12.5703125" style="888" customWidth="1"/>
    <col min="1266" max="1266" width="12.85546875" style="888" customWidth="1"/>
    <col min="1267" max="1267" width="14" style="888" customWidth="1"/>
    <col min="1268" max="1268" width="13.140625" style="888" customWidth="1"/>
    <col min="1269" max="1280" width="15.5703125" style="888"/>
    <col min="1281" max="1281" width="59.85546875" style="888" customWidth="1"/>
    <col min="1282" max="1282" width="12.28515625" style="888" customWidth="1"/>
    <col min="1283" max="1283" width="13" style="888" customWidth="1"/>
    <col min="1284" max="1284" width="12.5703125" style="888" customWidth="1"/>
    <col min="1285" max="1285" width="12.85546875" style="888" customWidth="1"/>
    <col min="1286" max="1286" width="14" style="888" customWidth="1"/>
    <col min="1287" max="1287" width="13.140625" style="888" customWidth="1"/>
    <col min="1288" max="1301" width="15.5703125" style="888" customWidth="1"/>
    <col min="1302" max="1302" width="12.140625" style="888" customWidth="1"/>
    <col min="1303" max="1303" width="10.28515625" style="888" customWidth="1"/>
    <col min="1304" max="1305" width="11.140625" style="888" customWidth="1"/>
    <col min="1306" max="1306" width="13.85546875" style="888" customWidth="1"/>
    <col min="1307" max="1309" width="12" style="888" customWidth="1"/>
    <col min="1310" max="1310" width="10.85546875" style="888" customWidth="1"/>
    <col min="1311" max="1311" width="13.7109375" style="888" customWidth="1"/>
    <col min="1312" max="1315" width="12" style="888" customWidth="1"/>
    <col min="1316" max="1316" width="15" style="888" customWidth="1"/>
    <col min="1317" max="1319" width="11.7109375" style="888" customWidth="1"/>
    <col min="1320" max="1320" width="11.5703125" style="888" customWidth="1"/>
    <col min="1321" max="1321" width="14" style="888" customWidth="1"/>
    <col min="1322" max="1322" width="11.5703125" style="888" customWidth="1"/>
    <col min="1323" max="1324" width="11.7109375" style="888" customWidth="1"/>
    <col min="1325" max="1325" width="11.42578125" style="888" customWidth="1"/>
    <col min="1326" max="1326" width="11.7109375" style="888" customWidth="1"/>
    <col min="1327" max="1327" width="11.42578125" style="888" customWidth="1"/>
    <col min="1328" max="1328" width="12.85546875" style="888" customWidth="1"/>
    <col min="1329" max="1402" width="9.140625" style="888" customWidth="1"/>
    <col min="1403" max="1403" width="45.7109375" style="888" customWidth="1"/>
    <col min="1404" max="1424" width="16.7109375" style="888" customWidth="1"/>
    <col min="1425" max="1425" width="16.85546875" style="888" customWidth="1"/>
    <col min="1426" max="1427" width="9.140625" style="888" customWidth="1"/>
    <col min="1428" max="1428" width="17.5703125" style="888" customWidth="1"/>
    <col min="1429" max="1429" width="16" style="888" customWidth="1"/>
    <col min="1430" max="1504" width="9.140625" style="888" customWidth="1"/>
    <col min="1505" max="1505" width="59.85546875" style="888" customWidth="1"/>
    <col min="1506" max="1506" width="12.28515625" style="888" customWidth="1"/>
    <col min="1507" max="1507" width="13" style="888" customWidth="1"/>
    <col min="1508" max="1508" width="12.5703125" style="888" customWidth="1"/>
    <col min="1509" max="1509" width="12.85546875" style="888" customWidth="1"/>
    <col min="1510" max="1510" width="14" style="888" customWidth="1"/>
    <col min="1511" max="1516" width="13.140625" style="888" customWidth="1"/>
    <col min="1517" max="1518" width="59.85546875" style="888" customWidth="1"/>
    <col min="1519" max="1519" width="12.28515625" style="888" customWidth="1"/>
    <col min="1520" max="1520" width="13" style="888" customWidth="1"/>
    <col min="1521" max="1521" width="12.5703125" style="888" customWidth="1"/>
    <col min="1522" max="1522" width="12.85546875" style="888" customWidth="1"/>
    <col min="1523" max="1523" width="14" style="888" customWidth="1"/>
    <col min="1524" max="1524" width="13.140625" style="888" customWidth="1"/>
    <col min="1525" max="1536" width="15.5703125" style="888"/>
    <col min="1537" max="1537" width="59.85546875" style="888" customWidth="1"/>
    <col min="1538" max="1538" width="12.28515625" style="888" customWidth="1"/>
    <col min="1539" max="1539" width="13" style="888" customWidth="1"/>
    <col min="1540" max="1540" width="12.5703125" style="888" customWidth="1"/>
    <col min="1541" max="1541" width="12.85546875" style="888" customWidth="1"/>
    <col min="1542" max="1542" width="14" style="888" customWidth="1"/>
    <col min="1543" max="1543" width="13.140625" style="888" customWidth="1"/>
    <col min="1544" max="1557" width="15.5703125" style="888" customWidth="1"/>
    <col min="1558" max="1558" width="12.140625" style="888" customWidth="1"/>
    <col min="1559" max="1559" width="10.28515625" style="888" customWidth="1"/>
    <col min="1560" max="1561" width="11.140625" style="888" customWidth="1"/>
    <col min="1562" max="1562" width="13.85546875" style="888" customWidth="1"/>
    <col min="1563" max="1565" width="12" style="888" customWidth="1"/>
    <col min="1566" max="1566" width="10.85546875" style="888" customWidth="1"/>
    <col min="1567" max="1567" width="13.7109375" style="888" customWidth="1"/>
    <col min="1568" max="1571" width="12" style="888" customWidth="1"/>
    <col min="1572" max="1572" width="15" style="888" customWidth="1"/>
    <col min="1573" max="1575" width="11.7109375" style="888" customWidth="1"/>
    <col min="1576" max="1576" width="11.5703125" style="888" customWidth="1"/>
    <col min="1577" max="1577" width="14" style="888" customWidth="1"/>
    <col min="1578" max="1578" width="11.5703125" style="888" customWidth="1"/>
    <col min="1579" max="1580" width="11.7109375" style="888" customWidth="1"/>
    <col min="1581" max="1581" width="11.42578125" style="888" customWidth="1"/>
    <col min="1582" max="1582" width="11.7109375" style="888" customWidth="1"/>
    <col min="1583" max="1583" width="11.42578125" style="888" customWidth="1"/>
    <col min="1584" max="1584" width="12.85546875" style="888" customWidth="1"/>
    <col min="1585" max="1658" width="9.140625" style="888" customWidth="1"/>
    <col min="1659" max="1659" width="45.7109375" style="888" customWidth="1"/>
    <col min="1660" max="1680" width="16.7109375" style="888" customWidth="1"/>
    <col min="1681" max="1681" width="16.85546875" style="888" customWidth="1"/>
    <col min="1682" max="1683" width="9.140625" style="888" customWidth="1"/>
    <col min="1684" max="1684" width="17.5703125" style="888" customWidth="1"/>
    <col min="1685" max="1685" width="16" style="888" customWidth="1"/>
    <col min="1686" max="1760" width="9.140625" style="888" customWidth="1"/>
    <col min="1761" max="1761" width="59.85546875" style="888" customWidth="1"/>
    <col min="1762" max="1762" width="12.28515625" style="888" customWidth="1"/>
    <col min="1763" max="1763" width="13" style="888" customWidth="1"/>
    <col min="1764" max="1764" width="12.5703125" style="888" customWidth="1"/>
    <col min="1765" max="1765" width="12.85546875" style="888" customWidth="1"/>
    <col min="1766" max="1766" width="14" style="888" customWidth="1"/>
    <col min="1767" max="1772" width="13.140625" style="888" customWidth="1"/>
    <col min="1773" max="1774" width="59.85546875" style="888" customWidth="1"/>
    <col min="1775" max="1775" width="12.28515625" style="888" customWidth="1"/>
    <col min="1776" max="1776" width="13" style="888" customWidth="1"/>
    <col min="1777" max="1777" width="12.5703125" style="888" customWidth="1"/>
    <col min="1778" max="1778" width="12.85546875" style="888" customWidth="1"/>
    <col min="1779" max="1779" width="14" style="888" customWidth="1"/>
    <col min="1780" max="1780" width="13.140625" style="888" customWidth="1"/>
    <col min="1781" max="1792" width="15.5703125" style="888"/>
    <col min="1793" max="1793" width="59.85546875" style="888" customWidth="1"/>
    <col min="1794" max="1794" width="12.28515625" style="888" customWidth="1"/>
    <col min="1795" max="1795" width="13" style="888" customWidth="1"/>
    <col min="1796" max="1796" width="12.5703125" style="888" customWidth="1"/>
    <col min="1797" max="1797" width="12.85546875" style="888" customWidth="1"/>
    <col min="1798" max="1798" width="14" style="888" customWidth="1"/>
    <col min="1799" max="1799" width="13.140625" style="888" customWidth="1"/>
    <col min="1800" max="1813" width="15.5703125" style="888" customWidth="1"/>
    <col min="1814" max="1814" width="12.140625" style="888" customWidth="1"/>
    <col min="1815" max="1815" width="10.28515625" style="888" customWidth="1"/>
    <col min="1816" max="1817" width="11.140625" style="888" customWidth="1"/>
    <col min="1818" max="1818" width="13.85546875" style="888" customWidth="1"/>
    <col min="1819" max="1821" width="12" style="888" customWidth="1"/>
    <col min="1822" max="1822" width="10.85546875" style="888" customWidth="1"/>
    <col min="1823" max="1823" width="13.7109375" style="888" customWidth="1"/>
    <col min="1824" max="1827" width="12" style="888" customWidth="1"/>
    <col min="1828" max="1828" width="15" style="888" customWidth="1"/>
    <col min="1829" max="1831" width="11.7109375" style="888" customWidth="1"/>
    <col min="1832" max="1832" width="11.5703125" style="888" customWidth="1"/>
    <col min="1833" max="1833" width="14" style="888" customWidth="1"/>
    <col min="1834" max="1834" width="11.5703125" style="888" customWidth="1"/>
    <col min="1835" max="1836" width="11.7109375" style="888" customWidth="1"/>
    <col min="1837" max="1837" width="11.42578125" style="888" customWidth="1"/>
    <col min="1838" max="1838" width="11.7109375" style="888" customWidth="1"/>
    <col min="1839" max="1839" width="11.42578125" style="888" customWidth="1"/>
    <col min="1840" max="1840" width="12.85546875" style="888" customWidth="1"/>
    <col min="1841" max="1914" width="9.140625" style="888" customWidth="1"/>
    <col min="1915" max="1915" width="45.7109375" style="888" customWidth="1"/>
    <col min="1916" max="1936" width="16.7109375" style="888" customWidth="1"/>
    <col min="1937" max="1937" width="16.85546875" style="888" customWidth="1"/>
    <col min="1938" max="1939" width="9.140625" style="888" customWidth="1"/>
    <col min="1940" max="1940" width="17.5703125" style="888" customWidth="1"/>
    <col min="1941" max="1941" width="16" style="888" customWidth="1"/>
    <col min="1942" max="2016" width="9.140625" style="888" customWidth="1"/>
    <col min="2017" max="2017" width="59.85546875" style="888" customWidth="1"/>
    <col min="2018" max="2018" width="12.28515625" style="888" customWidth="1"/>
    <col min="2019" max="2019" width="13" style="888" customWidth="1"/>
    <col min="2020" max="2020" width="12.5703125" style="888" customWidth="1"/>
    <col min="2021" max="2021" width="12.85546875" style="888" customWidth="1"/>
    <col min="2022" max="2022" width="14" style="888" customWidth="1"/>
    <col min="2023" max="2028" width="13.140625" style="888" customWidth="1"/>
    <col min="2029" max="2030" width="59.85546875" style="888" customWidth="1"/>
    <col min="2031" max="2031" width="12.28515625" style="888" customWidth="1"/>
    <col min="2032" max="2032" width="13" style="888" customWidth="1"/>
    <col min="2033" max="2033" width="12.5703125" style="888" customWidth="1"/>
    <col min="2034" max="2034" width="12.85546875" style="888" customWidth="1"/>
    <col min="2035" max="2035" width="14" style="888" customWidth="1"/>
    <col min="2036" max="2036" width="13.140625" style="888" customWidth="1"/>
    <col min="2037" max="2048" width="15.5703125" style="888"/>
    <col min="2049" max="2049" width="59.85546875" style="888" customWidth="1"/>
    <col min="2050" max="2050" width="12.28515625" style="888" customWidth="1"/>
    <col min="2051" max="2051" width="13" style="888" customWidth="1"/>
    <col min="2052" max="2052" width="12.5703125" style="888" customWidth="1"/>
    <col min="2053" max="2053" width="12.85546875" style="888" customWidth="1"/>
    <col min="2054" max="2054" width="14" style="888" customWidth="1"/>
    <col min="2055" max="2055" width="13.140625" style="888" customWidth="1"/>
    <col min="2056" max="2069" width="15.5703125" style="888" customWidth="1"/>
    <col min="2070" max="2070" width="12.140625" style="888" customWidth="1"/>
    <col min="2071" max="2071" width="10.28515625" style="888" customWidth="1"/>
    <col min="2072" max="2073" width="11.140625" style="888" customWidth="1"/>
    <col min="2074" max="2074" width="13.85546875" style="888" customWidth="1"/>
    <col min="2075" max="2077" width="12" style="888" customWidth="1"/>
    <col min="2078" max="2078" width="10.85546875" style="888" customWidth="1"/>
    <col min="2079" max="2079" width="13.7109375" style="888" customWidth="1"/>
    <col min="2080" max="2083" width="12" style="888" customWidth="1"/>
    <col min="2084" max="2084" width="15" style="888" customWidth="1"/>
    <col min="2085" max="2087" width="11.7109375" style="888" customWidth="1"/>
    <col min="2088" max="2088" width="11.5703125" style="888" customWidth="1"/>
    <col min="2089" max="2089" width="14" style="888" customWidth="1"/>
    <col min="2090" max="2090" width="11.5703125" style="888" customWidth="1"/>
    <col min="2091" max="2092" width="11.7109375" style="888" customWidth="1"/>
    <col min="2093" max="2093" width="11.42578125" style="888" customWidth="1"/>
    <col min="2094" max="2094" width="11.7109375" style="888" customWidth="1"/>
    <col min="2095" max="2095" width="11.42578125" style="888" customWidth="1"/>
    <col min="2096" max="2096" width="12.85546875" style="888" customWidth="1"/>
    <col min="2097" max="2170" width="9.140625" style="888" customWidth="1"/>
    <col min="2171" max="2171" width="45.7109375" style="888" customWidth="1"/>
    <col min="2172" max="2192" width="16.7109375" style="888" customWidth="1"/>
    <col min="2193" max="2193" width="16.85546875" style="888" customWidth="1"/>
    <col min="2194" max="2195" width="9.140625" style="888" customWidth="1"/>
    <col min="2196" max="2196" width="17.5703125" style="888" customWidth="1"/>
    <col min="2197" max="2197" width="16" style="888" customWidth="1"/>
    <col min="2198" max="2272" width="9.140625" style="888" customWidth="1"/>
    <col min="2273" max="2273" width="59.85546875" style="888" customWidth="1"/>
    <col min="2274" max="2274" width="12.28515625" style="888" customWidth="1"/>
    <col min="2275" max="2275" width="13" style="888" customWidth="1"/>
    <col min="2276" max="2276" width="12.5703125" style="888" customWidth="1"/>
    <col min="2277" max="2277" width="12.85546875" style="888" customWidth="1"/>
    <col min="2278" max="2278" width="14" style="888" customWidth="1"/>
    <col min="2279" max="2284" width="13.140625" style="888" customWidth="1"/>
    <col min="2285" max="2286" width="59.85546875" style="888" customWidth="1"/>
    <col min="2287" max="2287" width="12.28515625" style="888" customWidth="1"/>
    <col min="2288" max="2288" width="13" style="888" customWidth="1"/>
    <col min="2289" max="2289" width="12.5703125" style="888" customWidth="1"/>
    <col min="2290" max="2290" width="12.85546875" style="888" customWidth="1"/>
    <col min="2291" max="2291" width="14" style="888" customWidth="1"/>
    <col min="2292" max="2292" width="13.140625" style="888" customWidth="1"/>
    <col min="2293" max="2304" width="15.5703125" style="888"/>
    <col min="2305" max="2305" width="59.85546875" style="888" customWidth="1"/>
    <col min="2306" max="2306" width="12.28515625" style="888" customWidth="1"/>
    <col min="2307" max="2307" width="13" style="888" customWidth="1"/>
    <col min="2308" max="2308" width="12.5703125" style="888" customWidth="1"/>
    <col min="2309" max="2309" width="12.85546875" style="888" customWidth="1"/>
    <col min="2310" max="2310" width="14" style="888" customWidth="1"/>
    <col min="2311" max="2311" width="13.140625" style="888" customWidth="1"/>
    <col min="2312" max="2325" width="15.5703125" style="888" customWidth="1"/>
    <col min="2326" max="2326" width="12.140625" style="888" customWidth="1"/>
    <col min="2327" max="2327" width="10.28515625" style="888" customWidth="1"/>
    <col min="2328" max="2329" width="11.140625" style="888" customWidth="1"/>
    <col min="2330" max="2330" width="13.85546875" style="888" customWidth="1"/>
    <col min="2331" max="2333" width="12" style="888" customWidth="1"/>
    <col min="2334" max="2334" width="10.85546875" style="888" customWidth="1"/>
    <col min="2335" max="2335" width="13.7109375" style="888" customWidth="1"/>
    <col min="2336" max="2339" width="12" style="888" customWidth="1"/>
    <col min="2340" max="2340" width="15" style="888" customWidth="1"/>
    <col min="2341" max="2343" width="11.7109375" style="888" customWidth="1"/>
    <col min="2344" max="2344" width="11.5703125" style="888" customWidth="1"/>
    <col min="2345" max="2345" width="14" style="888" customWidth="1"/>
    <col min="2346" max="2346" width="11.5703125" style="888" customWidth="1"/>
    <col min="2347" max="2348" width="11.7109375" style="888" customWidth="1"/>
    <col min="2349" max="2349" width="11.42578125" style="888" customWidth="1"/>
    <col min="2350" max="2350" width="11.7109375" style="888" customWidth="1"/>
    <col min="2351" max="2351" width="11.42578125" style="888" customWidth="1"/>
    <col min="2352" max="2352" width="12.85546875" style="888" customWidth="1"/>
    <col min="2353" max="2426" width="9.140625" style="888" customWidth="1"/>
    <col min="2427" max="2427" width="45.7109375" style="888" customWidth="1"/>
    <col min="2428" max="2448" width="16.7109375" style="888" customWidth="1"/>
    <col min="2449" max="2449" width="16.85546875" style="888" customWidth="1"/>
    <col min="2450" max="2451" width="9.140625" style="888" customWidth="1"/>
    <col min="2452" max="2452" width="17.5703125" style="888" customWidth="1"/>
    <col min="2453" max="2453" width="16" style="888" customWidth="1"/>
    <col min="2454" max="2528" width="9.140625" style="888" customWidth="1"/>
    <col min="2529" max="2529" width="59.85546875" style="888" customWidth="1"/>
    <col min="2530" max="2530" width="12.28515625" style="888" customWidth="1"/>
    <col min="2531" max="2531" width="13" style="888" customWidth="1"/>
    <col min="2532" max="2532" width="12.5703125" style="888" customWidth="1"/>
    <col min="2533" max="2533" width="12.85546875" style="888" customWidth="1"/>
    <col min="2534" max="2534" width="14" style="888" customWidth="1"/>
    <col min="2535" max="2540" width="13.140625" style="888" customWidth="1"/>
    <col min="2541" max="2542" width="59.85546875" style="888" customWidth="1"/>
    <col min="2543" max="2543" width="12.28515625" style="888" customWidth="1"/>
    <col min="2544" max="2544" width="13" style="888" customWidth="1"/>
    <col min="2545" max="2545" width="12.5703125" style="888" customWidth="1"/>
    <col min="2546" max="2546" width="12.85546875" style="888" customWidth="1"/>
    <col min="2547" max="2547" width="14" style="888" customWidth="1"/>
    <col min="2548" max="2548" width="13.140625" style="888" customWidth="1"/>
    <col min="2549" max="2560" width="15.5703125" style="888"/>
    <col min="2561" max="2561" width="59.85546875" style="888" customWidth="1"/>
    <col min="2562" max="2562" width="12.28515625" style="888" customWidth="1"/>
    <col min="2563" max="2563" width="13" style="888" customWidth="1"/>
    <col min="2564" max="2564" width="12.5703125" style="888" customWidth="1"/>
    <col min="2565" max="2565" width="12.85546875" style="888" customWidth="1"/>
    <col min="2566" max="2566" width="14" style="888" customWidth="1"/>
    <col min="2567" max="2567" width="13.140625" style="888" customWidth="1"/>
    <col min="2568" max="2581" width="15.5703125" style="888" customWidth="1"/>
    <col min="2582" max="2582" width="12.140625" style="888" customWidth="1"/>
    <col min="2583" max="2583" width="10.28515625" style="888" customWidth="1"/>
    <col min="2584" max="2585" width="11.140625" style="888" customWidth="1"/>
    <col min="2586" max="2586" width="13.85546875" style="888" customWidth="1"/>
    <col min="2587" max="2589" width="12" style="888" customWidth="1"/>
    <col min="2590" max="2590" width="10.85546875" style="888" customWidth="1"/>
    <col min="2591" max="2591" width="13.7109375" style="888" customWidth="1"/>
    <col min="2592" max="2595" width="12" style="888" customWidth="1"/>
    <col min="2596" max="2596" width="15" style="888" customWidth="1"/>
    <col min="2597" max="2599" width="11.7109375" style="888" customWidth="1"/>
    <col min="2600" max="2600" width="11.5703125" style="888" customWidth="1"/>
    <col min="2601" max="2601" width="14" style="888" customWidth="1"/>
    <col min="2602" max="2602" width="11.5703125" style="888" customWidth="1"/>
    <col min="2603" max="2604" width="11.7109375" style="888" customWidth="1"/>
    <col min="2605" max="2605" width="11.42578125" style="888" customWidth="1"/>
    <col min="2606" max="2606" width="11.7109375" style="888" customWidth="1"/>
    <col min="2607" max="2607" width="11.42578125" style="888" customWidth="1"/>
    <col min="2608" max="2608" width="12.85546875" style="888" customWidth="1"/>
    <col min="2609" max="2682" width="9.140625" style="888" customWidth="1"/>
    <col min="2683" max="2683" width="45.7109375" style="888" customWidth="1"/>
    <col min="2684" max="2704" width="16.7109375" style="888" customWidth="1"/>
    <col min="2705" max="2705" width="16.85546875" style="888" customWidth="1"/>
    <col min="2706" max="2707" width="9.140625" style="888" customWidth="1"/>
    <col min="2708" max="2708" width="17.5703125" style="888" customWidth="1"/>
    <col min="2709" max="2709" width="16" style="888" customWidth="1"/>
    <col min="2710" max="2784" width="9.140625" style="888" customWidth="1"/>
    <col min="2785" max="2785" width="59.85546875" style="888" customWidth="1"/>
    <col min="2786" max="2786" width="12.28515625" style="888" customWidth="1"/>
    <col min="2787" max="2787" width="13" style="888" customWidth="1"/>
    <col min="2788" max="2788" width="12.5703125" style="888" customWidth="1"/>
    <col min="2789" max="2789" width="12.85546875" style="888" customWidth="1"/>
    <col min="2790" max="2790" width="14" style="888" customWidth="1"/>
    <col min="2791" max="2796" width="13.140625" style="888" customWidth="1"/>
    <col min="2797" max="2798" width="59.85546875" style="888" customWidth="1"/>
    <col min="2799" max="2799" width="12.28515625" style="888" customWidth="1"/>
    <col min="2800" max="2800" width="13" style="888" customWidth="1"/>
    <col min="2801" max="2801" width="12.5703125" style="888" customWidth="1"/>
    <col min="2802" max="2802" width="12.85546875" style="888" customWidth="1"/>
    <col min="2803" max="2803" width="14" style="888" customWidth="1"/>
    <col min="2804" max="2804" width="13.140625" style="888" customWidth="1"/>
    <col min="2805" max="2816" width="15.5703125" style="888"/>
    <col min="2817" max="2817" width="59.85546875" style="888" customWidth="1"/>
    <col min="2818" max="2818" width="12.28515625" style="888" customWidth="1"/>
    <col min="2819" max="2819" width="13" style="888" customWidth="1"/>
    <col min="2820" max="2820" width="12.5703125" style="888" customWidth="1"/>
    <col min="2821" max="2821" width="12.85546875" style="888" customWidth="1"/>
    <col min="2822" max="2822" width="14" style="888" customWidth="1"/>
    <col min="2823" max="2823" width="13.140625" style="888" customWidth="1"/>
    <col min="2824" max="2837" width="15.5703125" style="888" customWidth="1"/>
    <col min="2838" max="2838" width="12.140625" style="888" customWidth="1"/>
    <col min="2839" max="2839" width="10.28515625" style="888" customWidth="1"/>
    <col min="2840" max="2841" width="11.140625" style="888" customWidth="1"/>
    <col min="2842" max="2842" width="13.85546875" style="888" customWidth="1"/>
    <col min="2843" max="2845" width="12" style="888" customWidth="1"/>
    <col min="2846" max="2846" width="10.85546875" style="888" customWidth="1"/>
    <col min="2847" max="2847" width="13.7109375" style="888" customWidth="1"/>
    <col min="2848" max="2851" width="12" style="888" customWidth="1"/>
    <col min="2852" max="2852" width="15" style="888" customWidth="1"/>
    <col min="2853" max="2855" width="11.7109375" style="888" customWidth="1"/>
    <col min="2856" max="2856" width="11.5703125" style="888" customWidth="1"/>
    <col min="2857" max="2857" width="14" style="888" customWidth="1"/>
    <col min="2858" max="2858" width="11.5703125" style="888" customWidth="1"/>
    <col min="2859" max="2860" width="11.7109375" style="888" customWidth="1"/>
    <col min="2861" max="2861" width="11.42578125" style="888" customWidth="1"/>
    <col min="2862" max="2862" width="11.7109375" style="888" customWidth="1"/>
    <col min="2863" max="2863" width="11.42578125" style="888" customWidth="1"/>
    <col min="2864" max="2864" width="12.85546875" style="888" customWidth="1"/>
    <col min="2865" max="2938" width="9.140625" style="888" customWidth="1"/>
    <col min="2939" max="2939" width="45.7109375" style="888" customWidth="1"/>
    <col min="2940" max="2960" width="16.7109375" style="888" customWidth="1"/>
    <col min="2961" max="2961" width="16.85546875" style="888" customWidth="1"/>
    <col min="2962" max="2963" width="9.140625" style="888" customWidth="1"/>
    <col min="2964" max="2964" width="17.5703125" style="888" customWidth="1"/>
    <col min="2965" max="2965" width="16" style="888" customWidth="1"/>
    <col min="2966" max="3040" width="9.140625" style="888" customWidth="1"/>
    <col min="3041" max="3041" width="59.85546875" style="888" customWidth="1"/>
    <col min="3042" max="3042" width="12.28515625" style="888" customWidth="1"/>
    <col min="3043" max="3043" width="13" style="888" customWidth="1"/>
    <col min="3044" max="3044" width="12.5703125" style="888" customWidth="1"/>
    <col min="3045" max="3045" width="12.85546875" style="888" customWidth="1"/>
    <col min="3046" max="3046" width="14" style="888" customWidth="1"/>
    <col min="3047" max="3052" width="13.140625" style="888" customWidth="1"/>
    <col min="3053" max="3054" width="59.85546875" style="888" customWidth="1"/>
    <col min="3055" max="3055" width="12.28515625" style="888" customWidth="1"/>
    <col min="3056" max="3056" width="13" style="888" customWidth="1"/>
    <col min="3057" max="3057" width="12.5703125" style="888" customWidth="1"/>
    <col min="3058" max="3058" width="12.85546875" style="888" customWidth="1"/>
    <col min="3059" max="3059" width="14" style="888" customWidth="1"/>
    <col min="3060" max="3060" width="13.140625" style="888" customWidth="1"/>
    <col min="3061" max="3072" width="15.5703125" style="888"/>
    <col min="3073" max="3073" width="59.85546875" style="888" customWidth="1"/>
    <col min="3074" max="3074" width="12.28515625" style="888" customWidth="1"/>
    <col min="3075" max="3075" width="13" style="888" customWidth="1"/>
    <col min="3076" max="3076" width="12.5703125" style="888" customWidth="1"/>
    <col min="3077" max="3077" width="12.85546875" style="888" customWidth="1"/>
    <col min="3078" max="3078" width="14" style="888" customWidth="1"/>
    <col min="3079" max="3079" width="13.140625" style="888" customWidth="1"/>
    <col min="3080" max="3093" width="15.5703125" style="888" customWidth="1"/>
    <col min="3094" max="3094" width="12.140625" style="888" customWidth="1"/>
    <col min="3095" max="3095" width="10.28515625" style="888" customWidth="1"/>
    <col min="3096" max="3097" width="11.140625" style="888" customWidth="1"/>
    <col min="3098" max="3098" width="13.85546875" style="888" customWidth="1"/>
    <col min="3099" max="3101" width="12" style="888" customWidth="1"/>
    <col min="3102" max="3102" width="10.85546875" style="888" customWidth="1"/>
    <col min="3103" max="3103" width="13.7109375" style="888" customWidth="1"/>
    <col min="3104" max="3107" width="12" style="888" customWidth="1"/>
    <col min="3108" max="3108" width="15" style="888" customWidth="1"/>
    <col min="3109" max="3111" width="11.7109375" style="888" customWidth="1"/>
    <col min="3112" max="3112" width="11.5703125" style="888" customWidth="1"/>
    <col min="3113" max="3113" width="14" style="888" customWidth="1"/>
    <col min="3114" max="3114" width="11.5703125" style="888" customWidth="1"/>
    <col min="3115" max="3116" width="11.7109375" style="888" customWidth="1"/>
    <col min="3117" max="3117" width="11.42578125" style="888" customWidth="1"/>
    <col min="3118" max="3118" width="11.7109375" style="888" customWidth="1"/>
    <col min="3119" max="3119" width="11.42578125" style="888" customWidth="1"/>
    <col min="3120" max="3120" width="12.85546875" style="888" customWidth="1"/>
    <col min="3121" max="3194" width="9.140625" style="888" customWidth="1"/>
    <col min="3195" max="3195" width="45.7109375" style="888" customWidth="1"/>
    <col min="3196" max="3216" width="16.7109375" style="888" customWidth="1"/>
    <col min="3217" max="3217" width="16.85546875" style="888" customWidth="1"/>
    <col min="3218" max="3219" width="9.140625" style="888" customWidth="1"/>
    <col min="3220" max="3220" width="17.5703125" style="888" customWidth="1"/>
    <col min="3221" max="3221" width="16" style="888" customWidth="1"/>
    <col min="3222" max="3296" width="9.140625" style="888" customWidth="1"/>
    <col min="3297" max="3297" width="59.85546875" style="888" customWidth="1"/>
    <col min="3298" max="3298" width="12.28515625" style="888" customWidth="1"/>
    <col min="3299" max="3299" width="13" style="888" customWidth="1"/>
    <col min="3300" max="3300" width="12.5703125" style="888" customWidth="1"/>
    <col min="3301" max="3301" width="12.85546875" style="888" customWidth="1"/>
    <col min="3302" max="3302" width="14" style="888" customWidth="1"/>
    <col min="3303" max="3308" width="13.140625" style="888" customWidth="1"/>
    <col min="3309" max="3310" width="59.85546875" style="888" customWidth="1"/>
    <col min="3311" max="3311" width="12.28515625" style="888" customWidth="1"/>
    <col min="3312" max="3312" width="13" style="888" customWidth="1"/>
    <col min="3313" max="3313" width="12.5703125" style="888" customWidth="1"/>
    <col min="3314" max="3314" width="12.85546875" style="888" customWidth="1"/>
    <col min="3315" max="3315" width="14" style="888" customWidth="1"/>
    <col min="3316" max="3316" width="13.140625" style="888" customWidth="1"/>
    <col min="3317" max="3328" width="15.5703125" style="888"/>
    <col min="3329" max="3329" width="59.85546875" style="888" customWidth="1"/>
    <col min="3330" max="3330" width="12.28515625" style="888" customWidth="1"/>
    <col min="3331" max="3331" width="13" style="888" customWidth="1"/>
    <col min="3332" max="3332" width="12.5703125" style="888" customWidth="1"/>
    <col min="3333" max="3333" width="12.85546875" style="888" customWidth="1"/>
    <col min="3334" max="3334" width="14" style="888" customWidth="1"/>
    <col min="3335" max="3335" width="13.140625" style="888" customWidth="1"/>
    <col min="3336" max="3349" width="15.5703125" style="888" customWidth="1"/>
    <col min="3350" max="3350" width="12.140625" style="888" customWidth="1"/>
    <col min="3351" max="3351" width="10.28515625" style="888" customWidth="1"/>
    <col min="3352" max="3353" width="11.140625" style="888" customWidth="1"/>
    <col min="3354" max="3354" width="13.85546875" style="888" customWidth="1"/>
    <col min="3355" max="3357" width="12" style="888" customWidth="1"/>
    <col min="3358" max="3358" width="10.85546875" style="888" customWidth="1"/>
    <col min="3359" max="3359" width="13.7109375" style="888" customWidth="1"/>
    <col min="3360" max="3363" width="12" style="888" customWidth="1"/>
    <col min="3364" max="3364" width="15" style="888" customWidth="1"/>
    <col min="3365" max="3367" width="11.7109375" style="888" customWidth="1"/>
    <col min="3368" max="3368" width="11.5703125" style="888" customWidth="1"/>
    <col min="3369" max="3369" width="14" style="888" customWidth="1"/>
    <col min="3370" max="3370" width="11.5703125" style="888" customWidth="1"/>
    <col min="3371" max="3372" width="11.7109375" style="888" customWidth="1"/>
    <col min="3373" max="3373" width="11.42578125" style="888" customWidth="1"/>
    <col min="3374" max="3374" width="11.7109375" style="888" customWidth="1"/>
    <col min="3375" max="3375" width="11.42578125" style="888" customWidth="1"/>
    <col min="3376" max="3376" width="12.85546875" style="888" customWidth="1"/>
    <col min="3377" max="3450" width="9.140625" style="888" customWidth="1"/>
    <col min="3451" max="3451" width="45.7109375" style="888" customWidth="1"/>
    <col min="3452" max="3472" width="16.7109375" style="888" customWidth="1"/>
    <col min="3473" max="3473" width="16.85546875" style="888" customWidth="1"/>
    <col min="3474" max="3475" width="9.140625" style="888" customWidth="1"/>
    <col min="3476" max="3476" width="17.5703125" style="888" customWidth="1"/>
    <col min="3477" max="3477" width="16" style="888" customWidth="1"/>
    <col min="3478" max="3552" width="9.140625" style="888" customWidth="1"/>
    <col min="3553" max="3553" width="59.85546875" style="888" customWidth="1"/>
    <col min="3554" max="3554" width="12.28515625" style="888" customWidth="1"/>
    <col min="3555" max="3555" width="13" style="888" customWidth="1"/>
    <col min="3556" max="3556" width="12.5703125" style="888" customWidth="1"/>
    <col min="3557" max="3557" width="12.85546875" style="888" customWidth="1"/>
    <col min="3558" max="3558" width="14" style="888" customWidth="1"/>
    <col min="3559" max="3564" width="13.140625" style="888" customWidth="1"/>
    <col min="3565" max="3566" width="59.85546875" style="888" customWidth="1"/>
    <col min="3567" max="3567" width="12.28515625" style="888" customWidth="1"/>
    <col min="3568" max="3568" width="13" style="888" customWidth="1"/>
    <col min="3569" max="3569" width="12.5703125" style="888" customWidth="1"/>
    <col min="3570" max="3570" width="12.85546875" style="888" customWidth="1"/>
    <col min="3571" max="3571" width="14" style="888" customWidth="1"/>
    <col min="3572" max="3572" width="13.140625" style="888" customWidth="1"/>
    <col min="3573" max="3584" width="15.5703125" style="888"/>
    <col min="3585" max="3585" width="59.85546875" style="888" customWidth="1"/>
    <col min="3586" max="3586" width="12.28515625" style="888" customWidth="1"/>
    <col min="3587" max="3587" width="13" style="888" customWidth="1"/>
    <col min="3588" max="3588" width="12.5703125" style="888" customWidth="1"/>
    <col min="3589" max="3589" width="12.85546875" style="888" customWidth="1"/>
    <col min="3590" max="3590" width="14" style="888" customWidth="1"/>
    <col min="3591" max="3591" width="13.140625" style="888" customWidth="1"/>
    <col min="3592" max="3605" width="15.5703125" style="888" customWidth="1"/>
    <col min="3606" max="3606" width="12.140625" style="888" customWidth="1"/>
    <col min="3607" max="3607" width="10.28515625" style="888" customWidth="1"/>
    <col min="3608" max="3609" width="11.140625" style="888" customWidth="1"/>
    <col min="3610" max="3610" width="13.85546875" style="888" customWidth="1"/>
    <col min="3611" max="3613" width="12" style="888" customWidth="1"/>
    <col min="3614" max="3614" width="10.85546875" style="888" customWidth="1"/>
    <col min="3615" max="3615" width="13.7109375" style="888" customWidth="1"/>
    <col min="3616" max="3619" width="12" style="888" customWidth="1"/>
    <col min="3620" max="3620" width="15" style="888" customWidth="1"/>
    <col min="3621" max="3623" width="11.7109375" style="888" customWidth="1"/>
    <col min="3624" max="3624" width="11.5703125" style="888" customWidth="1"/>
    <col min="3625" max="3625" width="14" style="888" customWidth="1"/>
    <col min="3626" max="3626" width="11.5703125" style="888" customWidth="1"/>
    <col min="3627" max="3628" width="11.7109375" style="888" customWidth="1"/>
    <col min="3629" max="3629" width="11.42578125" style="888" customWidth="1"/>
    <col min="3630" max="3630" width="11.7109375" style="888" customWidth="1"/>
    <col min="3631" max="3631" width="11.42578125" style="888" customWidth="1"/>
    <col min="3632" max="3632" width="12.85546875" style="888" customWidth="1"/>
    <col min="3633" max="3706" width="9.140625" style="888" customWidth="1"/>
    <col min="3707" max="3707" width="45.7109375" style="888" customWidth="1"/>
    <col min="3708" max="3728" width="16.7109375" style="888" customWidth="1"/>
    <col min="3729" max="3729" width="16.85546875" style="888" customWidth="1"/>
    <col min="3730" max="3731" width="9.140625" style="888" customWidth="1"/>
    <col min="3732" max="3732" width="17.5703125" style="888" customWidth="1"/>
    <col min="3733" max="3733" width="16" style="888" customWidth="1"/>
    <col min="3734" max="3808" width="9.140625" style="888" customWidth="1"/>
    <col min="3809" max="3809" width="59.85546875" style="888" customWidth="1"/>
    <col min="3810" max="3810" width="12.28515625" style="888" customWidth="1"/>
    <col min="3811" max="3811" width="13" style="888" customWidth="1"/>
    <col min="3812" max="3812" width="12.5703125" style="888" customWidth="1"/>
    <col min="3813" max="3813" width="12.85546875" style="888" customWidth="1"/>
    <col min="3814" max="3814" width="14" style="888" customWidth="1"/>
    <col min="3815" max="3820" width="13.140625" style="888" customWidth="1"/>
    <col min="3821" max="3822" width="59.85546875" style="888" customWidth="1"/>
    <col min="3823" max="3823" width="12.28515625" style="888" customWidth="1"/>
    <col min="3824" max="3824" width="13" style="888" customWidth="1"/>
    <col min="3825" max="3825" width="12.5703125" style="888" customWidth="1"/>
    <col min="3826" max="3826" width="12.85546875" style="888" customWidth="1"/>
    <col min="3827" max="3827" width="14" style="888" customWidth="1"/>
    <col min="3828" max="3828" width="13.140625" style="888" customWidth="1"/>
    <col min="3829" max="3840" width="15.5703125" style="888"/>
    <col min="3841" max="3841" width="59.85546875" style="888" customWidth="1"/>
    <col min="3842" max="3842" width="12.28515625" style="888" customWidth="1"/>
    <col min="3843" max="3843" width="13" style="888" customWidth="1"/>
    <col min="3844" max="3844" width="12.5703125" style="888" customWidth="1"/>
    <col min="3845" max="3845" width="12.85546875" style="888" customWidth="1"/>
    <col min="3846" max="3846" width="14" style="888" customWidth="1"/>
    <col min="3847" max="3847" width="13.140625" style="888" customWidth="1"/>
    <col min="3848" max="3861" width="15.5703125" style="888" customWidth="1"/>
    <col min="3862" max="3862" width="12.140625" style="888" customWidth="1"/>
    <col min="3863" max="3863" width="10.28515625" style="888" customWidth="1"/>
    <col min="3864" max="3865" width="11.140625" style="888" customWidth="1"/>
    <col min="3866" max="3866" width="13.85546875" style="888" customWidth="1"/>
    <col min="3867" max="3869" width="12" style="888" customWidth="1"/>
    <col min="3870" max="3870" width="10.85546875" style="888" customWidth="1"/>
    <col min="3871" max="3871" width="13.7109375" style="888" customWidth="1"/>
    <col min="3872" max="3875" width="12" style="888" customWidth="1"/>
    <col min="3876" max="3876" width="15" style="888" customWidth="1"/>
    <col min="3877" max="3879" width="11.7109375" style="888" customWidth="1"/>
    <col min="3880" max="3880" width="11.5703125" style="888" customWidth="1"/>
    <col min="3881" max="3881" width="14" style="888" customWidth="1"/>
    <col min="3882" max="3882" width="11.5703125" style="888" customWidth="1"/>
    <col min="3883" max="3884" width="11.7109375" style="888" customWidth="1"/>
    <col min="3885" max="3885" width="11.42578125" style="888" customWidth="1"/>
    <col min="3886" max="3886" width="11.7109375" style="888" customWidth="1"/>
    <col min="3887" max="3887" width="11.42578125" style="888" customWidth="1"/>
    <col min="3888" max="3888" width="12.85546875" style="888" customWidth="1"/>
    <col min="3889" max="3962" width="9.140625" style="888" customWidth="1"/>
    <col min="3963" max="3963" width="45.7109375" style="888" customWidth="1"/>
    <col min="3964" max="3984" width="16.7109375" style="888" customWidth="1"/>
    <col min="3985" max="3985" width="16.85546875" style="888" customWidth="1"/>
    <col min="3986" max="3987" width="9.140625" style="888" customWidth="1"/>
    <col min="3988" max="3988" width="17.5703125" style="888" customWidth="1"/>
    <col min="3989" max="3989" width="16" style="888" customWidth="1"/>
    <col min="3990" max="4064" width="9.140625" style="888" customWidth="1"/>
    <col min="4065" max="4065" width="59.85546875" style="888" customWidth="1"/>
    <col min="4066" max="4066" width="12.28515625" style="888" customWidth="1"/>
    <col min="4067" max="4067" width="13" style="888" customWidth="1"/>
    <col min="4068" max="4068" width="12.5703125" style="888" customWidth="1"/>
    <col min="4069" max="4069" width="12.85546875" style="888" customWidth="1"/>
    <col min="4070" max="4070" width="14" style="888" customWidth="1"/>
    <col min="4071" max="4076" width="13.140625" style="888" customWidth="1"/>
    <col min="4077" max="4078" width="59.85546875" style="888" customWidth="1"/>
    <col min="4079" max="4079" width="12.28515625" style="888" customWidth="1"/>
    <col min="4080" max="4080" width="13" style="888" customWidth="1"/>
    <col min="4081" max="4081" width="12.5703125" style="888" customWidth="1"/>
    <col min="4082" max="4082" width="12.85546875" style="888" customWidth="1"/>
    <col min="4083" max="4083" width="14" style="888" customWidth="1"/>
    <col min="4084" max="4084" width="13.140625" style="888" customWidth="1"/>
    <col min="4085" max="4096" width="15.5703125" style="888"/>
    <col min="4097" max="4097" width="59.85546875" style="888" customWidth="1"/>
    <col min="4098" max="4098" width="12.28515625" style="888" customWidth="1"/>
    <col min="4099" max="4099" width="13" style="888" customWidth="1"/>
    <col min="4100" max="4100" width="12.5703125" style="888" customWidth="1"/>
    <col min="4101" max="4101" width="12.85546875" style="888" customWidth="1"/>
    <col min="4102" max="4102" width="14" style="888" customWidth="1"/>
    <col min="4103" max="4103" width="13.140625" style="888" customWidth="1"/>
    <col min="4104" max="4117" width="15.5703125" style="888" customWidth="1"/>
    <col min="4118" max="4118" width="12.140625" style="888" customWidth="1"/>
    <col min="4119" max="4119" width="10.28515625" style="888" customWidth="1"/>
    <col min="4120" max="4121" width="11.140625" style="888" customWidth="1"/>
    <col min="4122" max="4122" width="13.85546875" style="888" customWidth="1"/>
    <col min="4123" max="4125" width="12" style="888" customWidth="1"/>
    <col min="4126" max="4126" width="10.85546875" style="888" customWidth="1"/>
    <col min="4127" max="4127" width="13.7109375" style="888" customWidth="1"/>
    <col min="4128" max="4131" width="12" style="888" customWidth="1"/>
    <col min="4132" max="4132" width="15" style="888" customWidth="1"/>
    <col min="4133" max="4135" width="11.7109375" style="888" customWidth="1"/>
    <col min="4136" max="4136" width="11.5703125" style="888" customWidth="1"/>
    <col min="4137" max="4137" width="14" style="888" customWidth="1"/>
    <col min="4138" max="4138" width="11.5703125" style="888" customWidth="1"/>
    <col min="4139" max="4140" width="11.7109375" style="888" customWidth="1"/>
    <col min="4141" max="4141" width="11.42578125" style="888" customWidth="1"/>
    <col min="4142" max="4142" width="11.7109375" style="888" customWidth="1"/>
    <col min="4143" max="4143" width="11.42578125" style="888" customWidth="1"/>
    <col min="4144" max="4144" width="12.85546875" style="888" customWidth="1"/>
    <col min="4145" max="4218" width="9.140625" style="888" customWidth="1"/>
    <col min="4219" max="4219" width="45.7109375" style="888" customWidth="1"/>
    <col min="4220" max="4240" width="16.7109375" style="888" customWidth="1"/>
    <col min="4241" max="4241" width="16.85546875" style="888" customWidth="1"/>
    <col min="4242" max="4243" width="9.140625" style="888" customWidth="1"/>
    <col min="4244" max="4244" width="17.5703125" style="888" customWidth="1"/>
    <col min="4245" max="4245" width="16" style="888" customWidth="1"/>
    <col min="4246" max="4320" width="9.140625" style="888" customWidth="1"/>
    <col min="4321" max="4321" width="59.85546875" style="888" customWidth="1"/>
    <col min="4322" max="4322" width="12.28515625" style="888" customWidth="1"/>
    <col min="4323" max="4323" width="13" style="888" customWidth="1"/>
    <col min="4324" max="4324" width="12.5703125" style="888" customWidth="1"/>
    <col min="4325" max="4325" width="12.85546875" style="888" customWidth="1"/>
    <col min="4326" max="4326" width="14" style="888" customWidth="1"/>
    <col min="4327" max="4332" width="13.140625" style="888" customWidth="1"/>
    <col min="4333" max="4334" width="59.85546875" style="888" customWidth="1"/>
    <col min="4335" max="4335" width="12.28515625" style="888" customWidth="1"/>
    <col min="4336" max="4336" width="13" style="888" customWidth="1"/>
    <col min="4337" max="4337" width="12.5703125" style="888" customWidth="1"/>
    <col min="4338" max="4338" width="12.85546875" style="888" customWidth="1"/>
    <col min="4339" max="4339" width="14" style="888" customWidth="1"/>
    <col min="4340" max="4340" width="13.140625" style="888" customWidth="1"/>
    <col min="4341" max="4352" width="15.5703125" style="888"/>
    <col min="4353" max="4353" width="59.85546875" style="888" customWidth="1"/>
    <col min="4354" max="4354" width="12.28515625" style="888" customWidth="1"/>
    <col min="4355" max="4355" width="13" style="888" customWidth="1"/>
    <col min="4356" max="4356" width="12.5703125" style="888" customWidth="1"/>
    <col min="4357" max="4357" width="12.85546875" style="888" customWidth="1"/>
    <col min="4358" max="4358" width="14" style="888" customWidth="1"/>
    <col min="4359" max="4359" width="13.140625" style="888" customWidth="1"/>
    <col min="4360" max="4373" width="15.5703125" style="888" customWidth="1"/>
    <col min="4374" max="4374" width="12.140625" style="888" customWidth="1"/>
    <col min="4375" max="4375" width="10.28515625" style="888" customWidth="1"/>
    <col min="4376" max="4377" width="11.140625" style="888" customWidth="1"/>
    <col min="4378" max="4378" width="13.85546875" style="888" customWidth="1"/>
    <col min="4379" max="4381" width="12" style="888" customWidth="1"/>
    <col min="4382" max="4382" width="10.85546875" style="888" customWidth="1"/>
    <col min="4383" max="4383" width="13.7109375" style="888" customWidth="1"/>
    <col min="4384" max="4387" width="12" style="888" customWidth="1"/>
    <col min="4388" max="4388" width="15" style="888" customWidth="1"/>
    <col min="4389" max="4391" width="11.7109375" style="888" customWidth="1"/>
    <col min="4392" max="4392" width="11.5703125" style="888" customWidth="1"/>
    <col min="4393" max="4393" width="14" style="888" customWidth="1"/>
    <col min="4394" max="4394" width="11.5703125" style="888" customWidth="1"/>
    <col min="4395" max="4396" width="11.7109375" style="888" customWidth="1"/>
    <col min="4397" max="4397" width="11.42578125" style="888" customWidth="1"/>
    <col min="4398" max="4398" width="11.7109375" style="888" customWidth="1"/>
    <col min="4399" max="4399" width="11.42578125" style="888" customWidth="1"/>
    <col min="4400" max="4400" width="12.85546875" style="888" customWidth="1"/>
    <col min="4401" max="4474" width="9.140625" style="888" customWidth="1"/>
    <col min="4475" max="4475" width="45.7109375" style="888" customWidth="1"/>
    <col min="4476" max="4496" width="16.7109375" style="888" customWidth="1"/>
    <col min="4497" max="4497" width="16.85546875" style="888" customWidth="1"/>
    <col min="4498" max="4499" width="9.140625" style="888" customWidth="1"/>
    <col min="4500" max="4500" width="17.5703125" style="888" customWidth="1"/>
    <col min="4501" max="4501" width="16" style="888" customWidth="1"/>
    <col min="4502" max="4576" width="9.140625" style="888" customWidth="1"/>
    <col min="4577" max="4577" width="59.85546875" style="888" customWidth="1"/>
    <col min="4578" max="4578" width="12.28515625" style="888" customWidth="1"/>
    <col min="4579" max="4579" width="13" style="888" customWidth="1"/>
    <col min="4580" max="4580" width="12.5703125" style="888" customWidth="1"/>
    <col min="4581" max="4581" width="12.85546875" style="888" customWidth="1"/>
    <col min="4582" max="4582" width="14" style="888" customWidth="1"/>
    <col min="4583" max="4588" width="13.140625" style="888" customWidth="1"/>
    <col min="4589" max="4590" width="59.85546875" style="888" customWidth="1"/>
    <col min="4591" max="4591" width="12.28515625" style="888" customWidth="1"/>
    <col min="4592" max="4592" width="13" style="888" customWidth="1"/>
    <col min="4593" max="4593" width="12.5703125" style="888" customWidth="1"/>
    <col min="4594" max="4594" width="12.85546875" style="888" customWidth="1"/>
    <col min="4595" max="4595" width="14" style="888" customWidth="1"/>
    <col min="4596" max="4596" width="13.140625" style="888" customWidth="1"/>
    <col min="4597" max="4608" width="15.5703125" style="888"/>
    <col min="4609" max="4609" width="59.85546875" style="888" customWidth="1"/>
    <col min="4610" max="4610" width="12.28515625" style="888" customWidth="1"/>
    <col min="4611" max="4611" width="13" style="888" customWidth="1"/>
    <col min="4612" max="4612" width="12.5703125" style="888" customWidth="1"/>
    <col min="4613" max="4613" width="12.85546875" style="888" customWidth="1"/>
    <col min="4614" max="4614" width="14" style="888" customWidth="1"/>
    <col min="4615" max="4615" width="13.140625" style="888" customWidth="1"/>
    <col min="4616" max="4629" width="15.5703125" style="888" customWidth="1"/>
    <col min="4630" max="4630" width="12.140625" style="888" customWidth="1"/>
    <col min="4631" max="4631" width="10.28515625" style="888" customWidth="1"/>
    <col min="4632" max="4633" width="11.140625" style="888" customWidth="1"/>
    <col min="4634" max="4634" width="13.85546875" style="888" customWidth="1"/>
    <col min="4635" max="4637" width="12" style="888" customWidth="1"/>
    <col min="4638" max="4638" width="10.85546875" style="888" customWidth="1"/>
    <col min="4639" max="4639" width="13.7109375" style="888" customWidth="1"/>
    <col min="4640" max="4643" width="12" style="888" customWidth="1"/>
    <col min="4644" max="4644" width="15" style="888" customWidth="1"/>
    <col min="4645" max="4647" width="11.7109375" style="888" customWidth="1"/>
    <col min="4648" max="4648" width="11.5703125" style="888" customWidth="1"/>
    <col min="4649" max="4649" width="14" style="888" customWidth="1"/>
    <col min="4650" max="4650" width="11.5703125" style="888" customWidth="1"/>
    <col min="4651" max="4652" width="11.7109375" style="888" customWidth="1"/>
    <col min="4653" max="4653" width="11.42578125" style="888" customWidth="1"/>
    <col min="4654" max="4654" width="11.7109375" style="888" customWidth="1"/>
    <col min="4655" max="4655" width="11.42578125" style="888" customWidth="1"/>
    <col min="4656" max="4656" width="12.85546875" style="888" customWidth="1"/>
    <col min="4657" max="4730" width="9.140625" style="888" customWidth="1"/>
    <col min="4731" max="4731" width="45.7109375" style="888" customWidth="1"/>
    <col min="4732" max="4752" width="16.7109375" style="888" customWidth="1"/>
    <col min="4753" max="4753" width="16.85546875" style="888" customWidth="1"/>
    <col min="4754" max="4755" width="9.140625" style="888" customWidth="1"/>
    <col min="4756" max="4756" width="17.5703125" style="888" customWidth="1"/>
    <col min="4757" max="4757" width="16" style="888" customWidth="1"/>
    <col min="4758" max="4832" width="9.140625" style="888" customWidth="1"/>
    <col min="4833" max="4833" width="59.85546875" style="888" customWidth="1"/>
    <col min="4834" max="4834" width="12.28515625" style="888" customWidth="1"/>
    <col min="4835" max="4835" width="13" style="888" customWidth="1"/>
    <col min="4836" max="4836" width="12.5703125" style="888" customWidth="1"/>
    <col min="4837" max="4837" width="12.85546875" style="888" customWidth="1"/>
    <col min="4838" max="4838" width="14" style="888" customWidth="1"/>
    <col min="4839" max="4844" width="13.140625" style="888" customWidth="1"/>
    <col min="4845" max="4846" width="59.85546875" style="888" customWidth="1"/>
    <col min="4847" max="4847" width="12.28515625" style="888" customWidth="1"/>
    <col min="4848" max="4848" width="13" style="888" customWidth="1"/>
    <col min="4849" max="4849" width="12.5703125" style="888" customWidth="1"/>
    <col min="4850" max="4850" width="12.85546875" style="888" customWidth="1"/>
    <col min="4851" max="4851" width="14" style="888" customWidth="1"/>
    <col min="4852" max="4852" width="13.140625" style="888" customWidth="1"/>
    <col min="4853" max="4864" width="15.5703125" style="888"/>
    <col min="4865" max="4865" width="59.85546875" style="888" customWidth="1"/>
    <col min="4866" max="4866" width="12.28515625" style="888" customWidth="1"/>
    <col min="4867" max="4867" width="13" style="888" customWidth="1"/>
    <col min="4868" max="4868" width="12.5703125" style="888" customWidth="1"/>
    <col min="4869" max="4869" width="12.85546875" style="888" customWidth="1"/>
    <col min="4870" max="4870" width="14" style="888" customWidth="1"/>
    <col min="4871" max="4871" width="13.140625" style="888" customWidth="1"/>
    <col min="4872" max="4885" width="15.5703125" style="888" customWidth="1"/>
    <col min="4886" max="4886" width="12.140625" style="888" customWidth="1"/>
    <col min="4887" max="4887" width="10.28515625" style="888" customWidth="1"/>
    <col min="4888" max="4889" width="11.140625" style="888" customWidth="1"/>
    <col min="4890" max="4890" width="13.85546875" style="888" customWidth="1"/>
    <col min="4891" max="4893" width="12" style="888" customWidth="1"/>
    <col min="4894" max="4894" width="10.85546875" style="888" customWidth="1"/>
    <col min="4895" max="4895" width="13.7109375" style="888" customWidth="1"/>
    <col min="4896" max="4899" width="12" style="888" customWidth="1"/>
    <col min="4900" max="4900" width="15" style="888" customWidth="1"/>
    <col min="4901" max="4903" width="11.7109375" style="888" customWidth="1"/>
    <col min="4904" max="4904" width="11.5703125" style="888" customWidth="1"/>
    <col min="4905" max="4905" width="14" style="888" customWidth="1"/>
    <col min="4906" max="4906" width="11.5703125" style="888" customWidth="1"/>
    <col min="4907" max="4908" width="11.7109375" style="888" customWidth="1"/>
    <col min="4909" max="4909" width="11.42578125" style="888" customWidth="1"/>
    <col min="4910" max="4910" width="11.7109375" style="888" customWidth="1"/>
    <col min="4911" max="4911" width="11.42578125" style="888" customWidth="1"/>
    <col min="4912" max="4912" width="12.85546875" style="888" customWidth="1"/>
    <col min="4913" max="4986" width="9.140625" style="888" customWidth="1"/>
    <col min="4987" max="4987" width="45.7109375" style="888" customWidth="1"/>
    <col min="4988" max="5008" width="16.7109375" style="888" customWidth="1"/>
    <col min="5009" max="5009" width="16.85546875" style="888" customWidth="1"/>
    <col min="5010" max="5011" width="9.140625" style="888" customWidth="1"/>
    <col min="5012" max="5012" width="17.5703125" style="888" customWidth="1"/>
    <col min="5013" max="5013" width="16" style="888" customWidth="1"/>
    <col min="5014" max="5088" width="9.140625" style="888" customWidth="1"/>
    <col min="5089" max="5089" width="59.85546875" style="888" customWidth="1"/>
    <col min="5090" max="5090" width="12.28515625" style="888" customWidth="1"/>
    <col min="5091" max="5091" width="13" style="888" customWidth="1"/>
    <col min="5092" max="5092" width="12.5703125" style="888" customWidth="1"/>
    <col min="5093" max="5093" width="12.85546875" style="888" customWidth="1"/>
    <col min="5094" max="5094" width="14" style="888" customWidth="1"/>
    <col min="5095" max="5100" width="13.140625" style="888" customWidth="1"/>
    <col min="5101" max="5102" width="59.85546875" style="888" customWidth="1"/>
    <col min="5103" max="5103" width="12.28515625" style="888" customWidth="1"/>
    <col min="5104" max="5104" width="13" style="888" customWidth="1"/>
    <col min="5105" max="5105" width="12.5703125" style="888" customWidth="1"/>
    <col min="5106" max="5106" width="12.85546875" style="888" customWidth="1"/>
    <col min="5107" max="5107" width="14" style="888" customWidth="1"/>
    <col min="5108" max="5108" width="13.140625" style="888" customWidth="1"/>
    <col min="5109" max="5120" width="15.5703125" style="888"/>
    <col min="5121" max="5121" width="59.85546875" style="888" customWidth="1"/>
    <col min="5122" max="5122" width="12.28515625" style="888" customWidth="1"/>
    <col min="5123" max="5123" width="13" style="888" customWidth="1"/>
    <col min="5124" max="5124" width="12.5703125" style="888" customWidth="1"/>
    <col min="5125" max="5125" width="12.85546875" style="888" customWidth="1"/>
    <col min="5126" max="5126" width="14" style="888" customWidth="1"/>
    <col min="5127" max="5127" width="13.140625" style="888" customWidth="1"/>
    <col min="5128" max="5141" width="15.5703125" style="888" customWidth="1"/>
    <col min="5142" max="5142" width="12.140625" style="888" customWidth="1"/>
    <col min="5143" max="5143" width="10.28515625" style="888" customWidth="1"/>
    <col min="5144" max="5145" width="11.140625" style="888" customWidth="1"/>
    <col min="5146" max="5146" width="13.85546875" style="888" customWidth="1"/>
    <col min="5147" max="5149" width="12" style="888" customWidth="1"/>
    <col min="5150" max="5150" width="10.85546875" style="888" customWidth="1"/>
    <col min="5151" max="5151" width="13.7109375" style="888" customWidth="1"/>
    <col min="5152" max="5155" width="12" style="888" customWidth="1"/>
    <col min="5156" max="5156" width="15" style="888" customWidth="1"/>
    <col min="5157" max="5159" width="11.7109375" style="888" customWidth="1"/>
    <col min="5160" max="5160" width="11.5703125" style="888" customWidth="1"/>
    <col min="5161" max="5161" width="14" style="888" customWidth="1"/>
    <col min="5162" max="5162" width="11.5703125" style="888" customWidth="1"/>
    <col min="5163" max="5164" width="11.7109375" style="888" customWidth="1"/>
    <col min="5165" max="5165" width="11.42578125" style="888" customWidth="1"/>
    <col min="5166" max="5166" width="11.7109375" style="888" customWidth="1"/>
    <col min="5167" max="5167" width="11.42578125" style="888" customWidth="1"/>
    <col min="5168" max="5168" width="12.85546875" style="888" customWidth="1"/>
    <col min="5169" max="5242" width="9.140625" style="888" customWidth="1"/>
    <col min="5243" max="5243" width="45.7109375" style="888" customWidth="1"/>
    <col min="5244" max="5264" width="16.7109375" style="888" customWidth="1"/>
    <col min="5265" max="5265" width="16.85546875" style="888" customWidth="1"/>
    <col min="5266" max="5267" width="9.140625" style="888" customWidth="1"/>
    <col min="5268" max="5268" width="17.5703125" style="888" customWidth="1"/>
    <col min="5269" max="5269" width="16" style="888" customWidth="1"/>
    <col min="5270" max="5344" width="9.140625" style="888" customWidth="1"/>
    <col min="5345" max="5345" width="59.85546875" style="888" customWidth="1"/>
    <col min="5346" max="5346" width="12.28515625" style="888" customWidth="1"/>
    <col min="5347" max="5347" width="13" style="888" customWidth="1"/>
    <col min="5348" max="5348" width="12.5703125" style="888" customWidth="1"/>
    <col min="5349" max="5349" width="12.85546875" style="888" customWidth="1"/>
    <col min="5350" max="5350" width="14" style="888" customWidth="1"/>
    <col min="5351" max="5356" width="13.140625" style="888" customWidth="1"/>
    <col min="5357" max="5358" width="59.85546875" style="888" customWidth="1"/>
    <col min="5359" max="5359" width="12.28515625" style="888" customWidth="1"/>
    <col min="5360" max="5360" width="13" style="888" customWidth="1"/>
    <col min="5361" max="5361" width="12.5703125" style="888" customWidth="1"/>
    <col min="5362" max="5362" width="12.85546875" style="888" customWidth="1"/>
    <col min="5363" max="5363" width="14" style="888" customWidth="1"/>
    <col min="5364" max="5364" width="13.140625" style="888" customWidth="1"/>
    <col min="5365" max="5376" width="15.5703125" style="888"/>
    <col min="5377" max="5377" width="59.85546875" style="888" customWidth="1"/>
    <col min="5378" max="5378" width="12.28515625" style="888" customWidth="1"/>
    <col min="5379" max="5379" width="13" style="888" customWidth="1"/>
    <col min="5380" max="5380" width="12.5703125" style="888" customWidth="1"/>
    <col min="5381" max="5381" width="12.85546875" style="888" customWidth="1"/>
    <col min="5382" max="5382" width="14" style="888" customWidth="1"/>
    <col min="5383" max="5383" width="13.140625" style="888" customWidth="1"/>
    <col min="5384" max="5397" width="15.5703125" style="888" customWidth="1"/>
    <col min="5398" max="5398" width="12.140625" style="888" customWidth="1"/>
    <col min="5399" max="5399" width="10.28515625" style="888" customWidth="1"/>
    <col min="5400" max="5401" width="11.140625" style="888" customWidth="1"/>
    <col min="5402" max="5402" width="13.85546875" style="888" customWidth="1"/>
    <col min="5403" max="5405" width="12" style="888" customWidth="1"/>
    <col min="5406" max="5406" width="10.85546875" style="888" customWidth="1"/>
    <col min="5407" max="5407" width="13.7109375" style="888" customWidth="1"/>
    <col min="5408" max="5411" width="12" style="888" customWidth="1"/>
    <col min="5412" max="5412" width="15" style="888" customWidth="1"/>
    <col min="5413" max="5415" width="11.7109375" style="888" customWidth="1"/>
    <col min="5416" max="5416" width="11.5703125" style="888" customWidth="1"/>
    <col min="5417" max="5417" width="14" style="888" customWidth="1"/>
    <col min="5418" max="5418" width="11.5703125" style="888" customWidth="1"/>
    <col min="5419" max="5420" width="11.7109375" style="888" customWidth="1"/>
    <col min="5421" max="5421" width="11.42578125" style="888" customWidth="1"/>
    <col min="5422" max="5422" width="11.7109375" style="888" customWidth="1"/>
    <col min="5423" max="5423" width="11.42578125" style="888" customWidth="1"/>
    <col min="5424" max="5424" width="12.85546875" style="888" customWidth="1"/>
    <col min="5425" max="5498" width="9.140625" style="888" customWidth="1"/>
    <col min="5499" max="5499" width="45.7109375" style="888" customWidth="1"/>
    <col min="5500" max="5520" width="16.7109375" style="888" customWidth="1"/>
    <col min="5521" max="5521" width="16.85546875" style="888" customWidth="1"/>
    <col min="5522" max="5523" width="9.140625" style="888" customWidth="1"/>
    <col min="5524" max="5524" width="17.5703125" style="888" customWidth="1"/>
    <col min="5525" max="5525" width="16" style="888" customWidth="1"/>
    <col min="5526" max="5600" width="9.140625" style="888" customWidth="1"/>
    <col min="5601" max="5601" width="59.85546875" style="888" customWidth="1"/>
    <col min="5602" max="5602" width="12.28515625" style="888" customWidth="1"/>
    <col min="5603" max="5603" width="13" style="888" customWidth="1"/>
    <col min="5604" max="5604" width="12.5703125" style="888" customWidth="1"/>
    <col min="5605" max="5605" width="12.85546875" style="888" customWidth="1"/>
    <col min="5606" max="5606" width="14" style="888" customWidth="1"/>
    <col min="5607" max="5612" width="13.140625" style="888" customWidth="1"/>
    <col min="5613" max="5614" width="59.85546875" style="888" customWidth="1"/>
    <col min="5615" max="5615" width="12.28515625" style="888" customWidth="1"/>
    <col min="5616" max="5616" width="13" style="888" customWidth="1"/>
    <col min="5617" max="5617" width="12.5703125" style="888" customWidth="1"/>
    <col min="5618" max="5618" width="12.85546875" style="888" customWidth="1"/>
    <col min="5619" max="5619" width="14" style="888" customWidth="1"/>
    <col min="5620" max="5620" width="13.140625" style="888" customWidth="1"/>
    <col min="5621" max="5632" width="15.5703125" style="888"/>
    <col min="5633" max="5633" width="59.85546875" style="888" customWidth="1"/>
    <col min="5634" max="5634" width="12.28515625" style="888" customWidth="1"/>
    <col min="5635" max="5635" width="13" style="888" customWidth="1"/>
    <col min="5636" max="5636" width="12.5703125" style="888" customWidth="1"/>
    <col min="5637" max="5637" width="12.85546875" style="888" customWidth="1"/>
    <col min="5638" max="5638" width="14" style="888" customWidth="1"/>
    <col min="5639" max="5639" width="13.140625" style="888" customWidth="1"/>
    <col min="5640" max="5653" width="15.5703125" style="888" customWidth="1"/>
    <col min="5654" max="5654" width="12.140625" style="888" customWidth="1"/>
    <col min="5655" max="5655" width="10.28515625" style="888" customWidth="1"/>
    <col min="5656" max="5657" width="11.140625" style="888" customWidth="1"/>
    <col min="5658" max="5658" width="13.85546875" style="888" customWidth="1"/>
    <col min="5659" max="5661" width="12" style="888" customWidth="1"/>
    <col min="5662" max="5662" width="10.85546875" style="888" customWidth="1"/>
    <col min="5663" max="5663" width="13.7109375" style="888" customWidth="1"/>
    <col min="5664" max="5667" width="12" style="888" customWidth="1"/>
    <col min="5668" max="5668" width="15" style="888" customWidth="1"/>
    <col min="5669" max="5671" width="11.7109375" style="888" customWidth="1"/>
    <col min="5672" max="5672" width="11.5703125" style="888" customWidth="1"/>
    <col min="5673" max="5673" width="14" style="888" customWidth="1"/>
    <col min="5674" max="5674" width="11.5703125" style="888" customWidth="1"/>
    <col min="5675" max="5676" width="11.7109375" style="888" customWidth="1"/>
    <col min="5677" max="5677" width="11.42578125" style="888" customWidth="1"/>
    <col min="5678" max="5678" width="11.7109375" style="888" customWidth="1"/>
    <col min="5679" max="5679" width="11.42578125" style="888" customWidth="1"/>
    <col min="5680" max="5680" width="12.85546875" style="888" customWidth="1"/>
    <col min="5681" max="5754" width="9.140625" style="888" customWidth="1"/>
    <col min="5755" max="5755" width="45.7109375" style="888" customWidth="1"/>
    <col min="5756" max="5776" width="16.7109375" style="888" customWidth="1"/>
    <col min="5777" max="5777" width="16.85546875" style="888" customWidth="1"/>
    <col min="5778" max="5779" width="9.140625" style="888" customWidth="1"/>
    <col min="5780" max="5780" width="17.5703125" style="888" customWidth="1"/>
    <col min="5781" max="5781" width="16" style="888" customWidth="1"/>
    <col min="5782" max="5856" width="9.140625" style="888" customWidth="1"/>
    <col min="5857" max="5857" width="59.85546875" style="888" customWidth="1"/>
    <col min="5858" max="5858" width="12.28515625" style="888" customWidth="1"/>
    <col min="5859" max="5859" width="13" style="888" customWidth="1"/>
    <col min="5860" max="5860" width="12.5703125" style="888" customWidth="1"/>
    <col min="5861" max="5861" width="12.85546875" style="888" customWidth="1"/>
    <col min="5862" max="5862" width="14" style="888" customWidth="1"/>
    <col min="5863" max="5868" width="13.140625" style="888" customWidth="1"/>
    <col min="5869" max="5870" width="59.85546875" style="888" customWidth="1"/>
    <col min="5871" max="5871" width="12.28515625" style="888" customWidth="1"/>
    <col min="5872" max="5872" width="13" style="888" customWidth="1"/>
    <col min="5873" max="5873" width="12.5703125" style="888" customWidth="1"/>
    <col min="5874" max="5874" width="12.85546875" style="888" customWidth="1"/>
    <col min="5875" max="5875" width="14" style="888" customWidth="1"/>
    <col min="5876" max="5876" width="13.140625" style="888" customWidth="1"/>
    <col min="5877" max="5888" width="15.5703125" style="888"/>
    <col min="5889" max="5889" width="59.85546875" style="888" customWidth="1"/>
    <col min="5890" max="5890" width="12.28515625" style="888" customWidth="1"/>
    <col min="5891" max="5891" width="13" style="888" customWidth="1"/>
    <col min="5892" max="5892" width="12.5703125" style="888" customWidth="1"/>
    <col min="5893" max="5893" width="12.85546875" style="888" customWidth="1"/>
    <col min="5894" max="5894" width="14" style="888" customWidth="1"/>
    <col min="5895" max="5895" width="13.140625" style="888" customWidth="1"/>
    <col min="5896" max="5909" width="15.5703125" style="888" customWidth="1"/>
    <col min="5910" max="5910" width="12.140625" style="888" customWidth="1"/>
    <col min="5911" max="5911" width="10.28515625" style="888" customWidth="1"/>
    <col min="5912" max="5913" width="11.140625" style="888" customWidth="1"/>
    <col min="5914" max="5914" width="13.85546875" style="888" customWidth="1"/>
    <col min="5915" max="5917" width="12" style="888" customWidth="1"/>
    <col min="5918" max="5918" width="10.85546875" style="888" customWidth="1"/>
    <col min="5919" max="5919" width="13.7109375" style="888" customWidth="1"/>
    <col min="5920" max="5923" width="12" style="888" customWidth="1"/>
    <col min="5924" max="5924" width="15" style="888" customWidth="1"/>
    <col min="5925" max="5927" width="11.7109375" style="888" customWidth="1"/>
    <col min="5928" max="5928" width="11.5703125" style="888" customWidth="1"/>
    <col min="5929" max="5929" width="14" style="888" customWidth="1"/>
    <col min="5930" max="5930" width="11.5703125" style="888" customWidth="1"/>
    <col min="5931" max="5932" width="11.7109375" style="888" customWidth="1"/>
    <col min="5933" max="5933" width="11.42578125" style="888" customWidth="1"/>
    <col min="5934" max="5934" width="11.7109375" style="888" customWidth="1"/>
    <col min="5935" max="5935" width="11.42578125" style="888" customWidth="1"/>
    <col min="5936" max="5936" width="12.85546875" style="888" customWidth="1"/>
    <col min="5937" max="6010" width="9.140625" style="888" customWidth="1"/>
    <col min="6011" max="6011" width="45.7109375" style="888" customWidth="1"/>
    <col min="6012" max="6032" width="16.7109375" style="888" customWidth="1"/>
    <col min="6033" max="6033" width="16.85546875" style="888" customWidth="1"/>
    <col min="6034" max="6035" width="9.140625" style="888" customWidth="1"/>
    <col min="6036" max="6036" width="17.5703125" style="888" customWidth="1"/>
    <col min="6037" max="6037" width="16" style="888" customWidth="1"/>
    <col min="6038" max="6112" width="9.140625" style="888" customWidth="1"/>
    <col min="6113" max="6113" width="59.85546875" style="888" customWidth="1"/>
    <col min="6114" max="6114" width="12.28515625" style="888" customWidth="1"/>
    <col min="6115" max="6115" width="13" style="888" customWidth="1"/>
    <col min="6116" max="6116" width="12.5703125" style="888" customWidth="1"/>
    <col min="6117" max="6117" width="12.85546875" style="888" customWidth="1"/>
    <col min="6118" max="6118" width="14" style="888" customWidth="1"/>
    <col min="6119" max="6124" width="13.140625" style="888" customWidth="1"/>
    <col min="6125" max="6126" width="59.85546875" style="888" customWidth="1"/>
    <col min="6127" max="6127" width="12.28515625" style="888" customWidth="1"/>
    <col min="6128" max="6128" width="13" style="888" customWidth="1"/>
    <col min="6129" max="6129" width="12.5703125" style="888" customWidth="1"/>
    <col min="6130" max="6130" width="12.85546875" style="888" customWidth="1"/>
    <col min="6131" max="6131" width="14" style="888" customWidth="1"/>
    <col min="6132" max="6132" width="13.140625" style="888" customWidth="1"/>
    <col min="6133" max="6144" width="15.5703125" style="888"/>
    <col min="6145" max="6145" width="59.85546875" style="888" customWidth="1"/>
    <col min="6146" max="6146" width="12.28515625" style="888" customWidth="1"/>
    <col min="6147" max="6147" width="13" style="888" customWidth="1"/>
    <col min="6148" max="6148" width="12.5703125" style="888" customWidth="1"/>
    <col min="6149" max="6149" width="12.85546875" style="888" customWidth="1"/>
    <col min="6150" max="6150" width="14" style="888" customWidth="1"/>
    <col min="6151" max="6151" width="13.140625" style="888" customWidth="1"/>
    <col min="6152" max="6165" width="15.5703125" style="888" customWidth="1"/>
    <col min="6166" max="6166" width="12.140625" style="888" customWidth="1"/>
    <col min="6167" max="6167" width="10.28515625" style="888" customWidth="1"/>
    <col min="6168" max="6169" width="11.140625" style="888" customWidth="1"/>
    <col min="6170" max="6170" width="13.85546875" style="888" customWidth="1"/>
    <col min="6171" max="6173" width="12" style="888" customWidth="1"/>
    <col min="6174" max="6174" width="10.85546875" style="888" customWidth="1"/>
    <col min="6175" max="6175" width="13.7109375" style="888" customWidth="1"/>
    <col min="6176" max="6179" width="12" style="888" customWidth="1"/>
    <col min="6180" max="6180" width="15" style="888" customWidth="1"/>
    <col min="6181" max="6183" width="11.7109375" style="888" customWidth="1"/>
    <col min="6184" max="6184" width="11.5703125" style="888" customWidth="1"/>
    <col min="6185" max="6185" width="14" style="888" customWidth="1"/>
    <col min="6186" max="6186" width="11.5703125" style="888" customWidth="1"/>
    <col min="6187" max="6188" width="11.7109375" style="888" customWidth="1"/>
    <col min="6189" max="6189" width="11.42578125" style="888" customWidth="1"/>
    <col min="6190" max="6190" width="11.7109375" style="888" customWidth="1"/>
    <col min="6191" max="6191" width="11.42578125" style="888" customWidth="1"/>
    <col min="6192" max="6192" width="12.85546875" style="888" customWidth="1"/>
    <col min="6193" max="6266" width="9.140625" style="888" customWidth="1"/>
    <col min="6267" max="6267" width="45.7109375" style="888" customWidth="1"/>
    <col min="6268" max="6288" width="16.7109375" style="888" customWidth="1"/>
    <col min="6289" max="6289" width="16.85546875" style="888" customWidth="1"/>
    <col min="6290" max="6291" width="9.140625" style="888" customWidth="1"/>
    <col min="6292" max="6292" width="17.5703125" style="888" customWidth="1"/>
    <col min="6293" max="6293" width="16" style="888" customWidth="1"/>
    <col min="6294" max="6368" width="9.140625" style="888" customWidth="1"/>
    <col min="6369" max="6369" width="59.85546875" style="888" customWidth="1"/>
    <col min="6370" max="6370" width="12.28515625" style="888" customWidth="1"/>
    <col min="6371" max="6371" width="13" style="888" customWidth="1"/>
    <col min="6372" max="6372" width="12.5703125" style="888" customWidth="1"/>
    <col min="6373" max="6373" width="12.85546875" style="888" customWidth="1"/>
    <col min="6374" max="6374" width="14" style="888" customWidth="1"/>
    <col min="6375" max="6380" width="13.140625" style="888" customWidth="1"/>
    <col min="6381" max="6382" width="59.85546875" style="888" customWidth="1"/>
    <col min="6383" max="6383" width="12.28515625" style="888" customWidth="1"/>
    <col min="6384" max="6384" width="13" style="888" customWidth="1"/>
    <col min="6385" max="6385" width="12.5703125" style="888" customWidth="1"/>
    <col min="6386" max="6386" width="12.85546875" style="888" customWidth="1"/>
    <col min="6387" max="6387" width="14" style="888" customWidth="1"/>
    <col min="6388" max="6388" width="13.140625" style="888" customWidth="1"/>
    <col min="6389" max="6400" width="15.5703125" style="888"/>
    <col min="6401" max="6401" width="59.85546875" style="888" customWidth="1"/>
    <col min="6402" max="6402" width="12.28515625" style="888" customWidth="1"/>
    <col min="6403" max="6403" width="13" style="888" customWidth="1"/>
    <col min="6404" max="6404" width="12.5703125" style="888" customWidth="1"/>
    <col min="6405" max="6405" width="12.85546875" style="888" customWidth="1"/>
    <col min="6406" max="6406" width="14" style="888" customWidth="1"/>
    <col min="6407" max="6407" width="13.140625" style="888" customWidth="1"/>
    <col min="6408" max="6421" width="15.5703125" style="888" customWidth="1"/>
    <col min="6422" max="6422" width="12.140625" style="888" customWidth="1"/>
    <col min="6423" max="6423" width="10.28515625" style="888" customWidth="1"/>
    <col min="6424" max="6425" width="11.140625" style="888" customWidth="1"/>
    <col min="6426" max="6426" width="13.85546875" style="888" customWidth="1"/>
    <col min="6427" max="6429" width="12" style="888" customWidth="1"/>
    <col min="6430" max="6430" width="10.85546875" style="888" customWidth="1"/>
    <col min="6431" max="6431" width="13.7109375" style="888" customWidth="1"/>
    <col min="6432" max="6435" width="12" style="888" customWidth="1"/>
    <col min="6436" max="6436" width="15" style="888" customWidth="1"/>
    <col min="6437" max="6439" width="11.7109375" style="888" customWidth="1"/>
    <col min="6440" max="6440" width="11.5703125" style="888" customWidth="1"/>
    <col min="6441" max="6441" width="14" style="888" customWidth="1"/>
    <col min="6442" max="6442" width="11.5703125" style="888" customWidth="1"/>
    <col min="6443" max="6444" width="11.7109375" style="888" customWidth="1"/>
    <col min="6445" max="6445" width="11.42578125" style="888" customWidth="1"/>
    <col min="6446" max="6446" width="11.7109375" style="888" customWidth="1"/>
    <col min="6447" max="6447" width="11.42578125" style="888" customWidth="1"/>
    <col min="6448" max="6448" width="12.85546875" style="888" customWidth="1"/>
    <col min="6449" max="6522" width="9.140625" style="888" customWidth="1"/>
    <col min="6523" max="6523" width="45.7109375" style="888" customWidth="1"/>
    <col min="6524" max="6544" width="16.7109375" style="888" customWidth="1"/>
    <col min="6545" max="6545" width="16.85546875" style="888" customWidth="1"/>
    <col min="6546" max="6547" width="9.140625" style="888" customWidth="1"/>
    <col min="6548" max="6548" width="17.5703125" style="888" customWidth="1"/>
    <col min="6549" max="6549" width="16" style="888" customWidth="1"/>
    <col min="6550" max="6624" width="9.140625" style="888" customWidth="1"/>
    <col min="6625" max="6625" width="59.85546875" style="888" customWidth="1"/>
    <col min="6626" max="6626" width="12.28515625" style="888" customWidth="1"/>
    <col min="6627" max="6627" width="13" style="888" customWidth="1"/>
    <col min="6628" max="6628" width="12.5703125" style="888" customWidth="1"/>
    <col min="6629" max="6629" width="12.85546875" style="888" customWidth="1"/>
    <col min="6630" max="6630" width="14" style="888" customWidth="1"/>
    <col min="6631" max="6636" width="13.140625" style="888" customWidth="1"/>
    <col min="6637" max="6638" width="59.85546875" style="888" customWidth="1"/>
    <col min="6639" max="6639" width="12.28515625" style="888" customWidth="1"/>
    <col min="6640" max="6640" width="13" style="888" customWidth="1"/>
    <col min="6641" max="6641" width="12.5703125" style="888" customWidth="1"/>
    <col min="6642" max="6642" width="12.85546875" style="888" customWidth="1"/>
    <col min="6643" max="6643" width="14" style="888" customWidth="1"/>
    <col min="6644" max="6644" width="13.140625" style="888" customWidth="1"/>
    <col min="6645" max="6656" width="15.5703125" style="888"/>
    <col min="6657" max="6657" width="59.85546875" style="888" customWidth="1"/>
    <col min="6658" max="6658" width="12.28515625" style="888" customWidth="1"/>
    <col min="6659" max="6659" width="13" style="888" customWidth="1"/>
    <col min="6660" max="6660" width="12.5703125" style="888" customWidth="1"/>
    <col min="6661" max="6661" width="12.85546875" style="888" customWidth="1"/>
    <col min="6662" max="6662" width="14" style="888" customWidth="1"/>
    <col min="6663" max="6663" width="13.140625" style="888" customWidth="1"/>
    <col min="6664" max="6677" width="15.5703125" style="888" customWidth="1"/>
    <col min="6678" max="6678" width="12.140625" style="888" customWidth="1"/>
    <col min="6679" max="6679" width="10.28515625" style="888" customWidth="1"/>
    <col min="6680" max="6681" width="11.140625" style="888" customWidth="1"/>
    <col min="6682" max="6682" width="13.85546875" style="888" customWidth="1"/>
    <col min="6683" max="6685" width="12" style="888" customWidth="1"/>
    <col min="6686" max="6686" width="10.85546875" style="888" customWidth="1"/>
    <col min="6687" max="6687" width="13.7109375" style="888" customWidth="1"/>
    <col min="6688" max="6691" width="12" style="888" customWidth="1"/>
    <col min="6692" max="6692" width="15" style="888" customWidth="1"/>
    <col min="6693" max="6695" width="11.7109375" style="888" customWidth="1"/>
    <col min="6696" max="6696" width="11.5703125" style="888" customWidth="1"/>
    <col min="6697" max="6697" width="14" style="888" customWidth="1"/>
    <col min="6698" max="6698" width="11.5703125" style="888" customWidth="1"/>
    <col min="6699" max="6700" width="11.7109375" style="888" customWidth="1"/>
    <col min="6701" max="6701" width="11.42578125" style="888" customWidth="1"/>
    <col min="6702" max="6702" width="11.7109375" style="888" customWidth="1"/>
    <col min="6703" max="6703" width="11.42578125" style="888" customWidth="1"/>
    <col min="6704" max="6704" width="12.85546875" style="888" customWidth="1"/>
    <col min="6705" max="6778" width="9.140625" style="888" customWidth="1"/>
    <col min="6779" max="6779" width="45.7109375" style="888" customWidth="1"/>
    <col min="6780" max="6800" width="16.7109375" style="888" customWidth="1"/>
    <col min="6801" max="6801" width="16.85546875" style="888" customWidth="1"/>
    <col min="6802" max="6803" width="9.140625" style="888" customWidth="1"/>
    <col min="6804" max="6804" width="17.5703125" style="888" customWidth="1"/>
    <col min="6805" max="6805" width="16" style="888" customWidth="1"/>
    <col min="6806" max="6880" width="9.140625" style="888" customWidth="1"/>
    <col min="6881" max="6881" width="59.85546875" style="888" customWidth="1"/>
    <col min="6882" max="6882" width="12.28515625" style="888" customWidth="1"/>
    <col min="6883" max="6883" width="13" style="888" customWidth="1"/>
    <col min="6884" max="6884" width="12.5703125" style="888" customWidth="1"/>
    <col min="6885" max="6885" width="12.85546875" style="888" customWidth="1"/>
    <col min="6886" max="6886" width="14" style="888" customWidth="1"/>
    <col min="6887" max="6892" width="13.140625" style="888" customWidth="1"/>
    <col min="6893" max="6894" width="59.85546875" style="888" customWidth="1"/>
    <col min="6895" max="6895" width="12.28515625" style="888" customWidth="1"/>
    <col min="6896" max="6896" width="13" style="888" customWidth="1"/>
    <col min="6897" max="6897" width="12.5703125" style="888" customWidth="1"/>
    <col min="6898" max="6898" width="12.85546875" style="888" customWidth="1"/>
    <col min="6899" max="6899" width="14" style="888" customWidth="1"/>
    <col min="6900" max="6900" width="13.140625" style="888" customWidth="1"/>
    <col min="6901" max="6912" width="15.5703125" style="888"/>
    <col min="6913" max="6913" width="59.85546875" style="888" customWidth="1"/>
    <col min="6914" max="6914" width="12.28515625" style="888" customWidth="1"/>
    <col min="6915" max="6915" width="13" style="888" customWidth="1"/>
    <col min="6916" max="6916" width="12.5703125" style="888" customWidth="1"/>
    <col min="6917" max="6917" width="12.85546875" style="888" customWidth="1"/>
    <col min="6918" max="6918" width="14" style="888" customWidth="1"/>
    <col min="6919" max="6919" width="13.140625" style="888" customWidth="1"/>
    <col min="6920" max="6933" width="15.5703125" style="888" customWidth="1"/>
    <col min="6934" max="6934" width="12.140625" style="888" customWidth="1"/>
    <col min="6935" max="6935" width="10.28515625" style="888" customWidth="1"/>
    <col min="6936" max="6937" width="11.140625" style="888" customWidth="1"/>
    <col min="6938" max="6938" width="13.85546875" style="888" customWidth="1"/>
    <col min="6939" max="6941" width="12" style="888" customWidth="1"/>
    <col min="6942" max="6942" width="10.85546875" style="888" customWidth="1"/>
    <col min="6943" max="6943" width="13.7109375" style="888" customWidth="1"/>
    <col min="6944" max="6947" width="12" style="888" customWidth="1"/>
    <col min="6948" max="6948" width="15" style="888" customWidth="1"/>
    <col min="6949" max="6951" width="11.7109375" style="888" customWidth="1"/>
    <col min="6952" max="6952" width="11.5703125" style="888" customWidth="1"/>
    <col min="6953" max="6953" width="14" style="888" customWidth="1"/>
    <col min="6954" max="6954" width="11.5703125" style="888" customWidth="1"/>
    <col min="6955" max="6956" width="11.7109375" style="888" customWidth="1"/>
    <col min="6957" max="6957" width="11.42578125" style="888" customWidth="1"/>
    <col min="6958" max="6958" width="11.7109375" style="888" customWidth="1"/>
    <col min="6959" max="6959" width="11.42578125" style="888" customWidth="1"/>
    <col min="6960" max="6960" width="12.85546875" style="888" customWidth="1"/>
    <col min="6961" max="7034" width="9.140625" style="888" customWidth="1"/>
    <col min="7035" max="7035" width="45.7109375" style="888" customWidth="1"/>
    <col min="7036" max="7056" width="16.7109375" style="888" customWidth="1"/>
    <col min="7057" max="7057" width="16.85546875" style="888" customWidth="1"/>
    <col min="7058" max="7059" width="9.140625" style="888" customWidth="1"/>
    <col min="7060" max="7060" width="17.5703125" style="888" customWidth="1"/>
    <col min="7061" max="7061" width="16" style="888" customWidth="1"/>
    <col min="7062" max="7136" width="9.140625" style="888" customWidth="1"/>
    <col min="7137" max="7137" width="59.85546875" style="888" customWidth="1"/>
    <col min="7138" max="7138" width="12.28515625" style="888" customWidth="1"/>
    <col min="7139" max="7139" width="13" style="888" customWidth="1"/>
    <col min="7140" max="7140" width="12.5703125" style="888" customWidth="1"/>
    <col min="7141" max="7141" width="12.85546875" style="888" customWidth="1"/>
    <col min="7142" max="7142" width="14" style="888" customWidth="1"/>
    <col min="7143" max="7148" width="13.140625" style="888" customWidth="1"/>
    <col min="7149" max="7150" width="59.85546875" style="888" customWidth="1"/>
    <col min="7151" max="7151" width="12.28515625" style="888" customWidth="1"/>
    <col min="7152" max="7152" width="13" style="888" customWidth="1"/>
    <col min="7153" max="7153" width="12.5703125" style="888" customWidth="1"/>
    <col min="7154" max="7154" width="12.85546875" style="888" customWidth="1"/>
    <col min="7155" max="7155" width="14" style="888" customWidth="1"/>
    <col min="7156" max="7156" width="13.140625" style="888" customWidth="1"/>
    <col min="7157" max="7168" width="15.5703125" style="888"/>
    <col min="7169" max="7169" width="59.85546875" style="888" customWidth="1"/>
    <col min="7170" max="7170" width="12.28515625" style="888" customWidth="1"/>
    <col min="7171" max="7171" width="13" style="888" customWidth="1"/>
    <col min="7172" max="7172" width="12.5703125" style="888" customWidth="1"/>
    <col min="7173" max="7173" width="12.85546875" style="888" customWidth="1"/>
    <col min="7174" max="7174" width="14" style="888" customWidth="1"/>
    <col min="7175" max="7175" width="13.140625" style="888" customWidth="1"/>
    <col min="7176" max="7189" width="15.5703125" style="888" customWidth="1"/>
    <col min="7190" max="7190" width="12.140625" style="888" customWidth="1"/>
    <col min="7191" max="7191" width="10.28515625" style="888" customWidth="1"/>
    <col min="7192" max="7193" width="11.140625" style="888" customWidth="1"/>
    <col min="7194" max="7194" width="13.85546875" style="888" customWidth="1"/>
    <col min="7195" max="7197" width="12" style="888" customWidth="1"/>
    <col min="7198" max="7198" width="10.85546875" style="888" customWidth="1"/>
    <col min="7199" max="7199" width="13.7109375" style="888" customWidth="1"/>
    <col min="7200" max="7203" width="12" style="888" customWidth="1"/>
    <col min="7204" max="7204" width="15" style="888" customWidth="1"/>
    <col min="7205" max="7207" width="11.7109375" style="888" customWidth="1"/>
    <col min="7208" max="7208" width="11.5703125" style="888" customWidth="1"/>
    <col min="7209" max="7209" width="14" style="888" customWidth="1"/>
    <col min="7210" max="7210" width="11.5703125" style="888" customWidth="1"/>
    <col min="7211" max="7212" width="11.7109375" style="888" customWidth="1"/>
    <col min="7213" max="7213" width="11.42578125" style="888" customWidth="1"/>
    <col min="7214" max="7214" width="11.7109375" style="888" customWidth="1"/>
    <col min="7215" max="7215" width="11.42578125" style="888" customWidth="1"/>
    <col min="7216" max="7216" width="12.85546875" style="888" customWidth="1"/>
    <col min="7217" max="7290" width="9.140625" style="888" customWidth="1"/>
    <col min="7291" max="7291" width="45.7109375" style="888" customWidth="1"/>
    <col min="7292" max="7312" width="16.7109375" style="888" customWidth="1"/>
    <col min="7313" max="7313" width="16.85546875" style="888" customWidth="1"/>
    <col min="7314" max="7315" width="9.140625" style="888" customWidth="1"/>
    <col min="7316" max="7316" width="17.5703125" style="888" customWidth="1"/>
    <col min="7317" max="7317" width="16" style="888" customWidth="1"/>
    <col min="7318" max="7392" width="9.140625" style="888" customWidth="1"/>
    <col min="7393" max="7393" width="59.85546875" style="888" customWidth="1"/>
    <col min="7394" max="7394" width="12.28515625" style="888" customWidth="1"/>
    <col min="7395" max="7395" width="13" style="888" customWidth="1"/>
    <col min="7396" max="7396" width="12.5703125" style="888" customWidth="1"/>
    <col min="7397" max="7397" width="12.85546875" style="888" customWidth="1"/>
    <col min="7398" max="7398" width="14" style="888" customWidth="1"/>
    <col min="7399" max="7404" width="13.140625" style="888" customWidth="1"/>
    <col min="7405" max="7406" width="59.85546875" style="888" customWidth="1"/>
    <col min="7407" max="7407" width="12.28515625" style="888" customWidth="1"/>
    <col min="7408" max="7408" width="13" style="888" customWidth="1"/>
    <col min="7409" max="7409" width="12.5703125" style="888" customWidth="1"/>
    <col min="7410" max="7410" width="12.85546875" style="888" customWidth="1"/>
    <col min="7411" max="7411" width="14" style="888" customWidth="1"/>
    <col min="7412" max="7412" width="13.140625" style="888" customWidth="1"/>
    <col min="7413" max="7424" width="15.5703125" style="888"/>
    <col min="7425" max="7425" width="59.85546875" style="888" customWidth="1"/>
    <col min="7426" max="7426" width="12.28515625" style="888" customWidth="1"/>
    <col min="7427" max="7427" width="13" style="888" customWidth="1"/>
    <col min="7428" max="7428" width="12.5703125" style="888" customWidth="1"/>
    <col min="7429" max="7429" width="12.85546875" style="888" customWidth="1"/>
    <col min="7430" max="7430" width="14" style="888" customWidth="1"/>
    <col min="7431" max="7431" width="13.140625" style="888" customWidth="1"/>
    <col min="7432" max="7445" width="15.5703125" style="888" customWidth="1"/>
    <col min="7446" max="7446" width="12.140625" style="888" customWidth="1"/>
    <col min="7447" max="7447" width="10.28515625" style="888" customWidth="1"/>
    <col min="7448" max="7449" width="11.140625" style="888" customWidth="1"/>
    <col min="7450" max="7450" width="13.85546875" style="888" customWidth="1"/>
    <col min="7451" max="7453" width="12" style="888" customWidth="1"/>
    <col min="7454" max="7454" width="10.85546875" style="888" customWidth="1"/>
    <col min="7455" max="7455" width="13.7109375" style="888" customWidth="1"/>
    <col min="7456" max="7459" width="12" style="888" customWidth="1"/>
    <col min="7460" max="7460" width="15" style="888" customWidth="1"/>
    <col min="7461" max="7463" width="11.7109375" style="888" customWidth="1"/>
    <col min="7464" max="7464" width="11.5703125" style="888" customWidth="1"/>
    <col min="7465" max="7465" width="14" style="888" customWidth="1"/>
    <col min="7466" max="7466" width="11.5703125" style="888" customWidth="1"/>
    <col min="7467" max="7468" width="11.7109375" style="888" customWidth="1"/>
    <col min="7469" max="7469" width="11.42578125" style="888" customWidth="1"/>
    <col min="7470" max="7470" width="11.7109375" style="888" customWidth="1"/>
    <col min="7471" max="7471" width="11.42578125" style="888" customWidth="1"/>
    <col min="7472" max="7472" width="12.85546875" style="888" customWidth="1"/>
    <col min="7473" max="7546" width="9.140625" style="888" customWidth="1"/>
    <col min="7547" max="7547" width="45.7109375" style="888" customWidth="1"/>
    <col min="7548" max="7568" width="16.7109375" style="888" customWidth="1"/>
    <col min="7569" max="7569" width="16.85546875" style="888" customWidth="1"/>
    <col min="7570" max="7571" width="9.140625" style="888" customWidth="1"/>
    <col min="7572" max="7572" width="17.5703125" style="888" customWidth="1"/>
    <col min="7573" max="7573" width="16" style="888" customWidth="1"/>
    <col min="7574" max="7648" width="9.140625" style="888" customWidth="1"/>
    <col min="7649" max="7649" width="59.85546875" style="888" customWidth="1"/>
    <col min="7650" max="7650" width="12.28515625" style="888" customWidth="1"/>
    <col min="7651" max="7651" width="13" style="888" customWidth="1"/>
    <col min="7652" max="7652" width="12.5703125" style="888" customWidth="1"/>
    <col min="7653" max="7653" width="12.85546875" style="888" customWidth="1"/>
    <col min="7654" max="7654" width="14" style="888" customWidth="1"/>
    <col min="7655" max="7660" width="13.140625" style="888" customWidth="1"/>
    <col min="7661" max="7662" width="59.85546875" style="888" customWidth="1"/>
    <col min="7663" max="7663" width="12.28515625" style="888" customWidth="1"/>
    <col min="7664" max="7664" width="13" style="888" customWidth="1"/>
    <col min="7665" max="7665" width="12.5703125" style="888" customWidth="1"/>
    <col min="7666" max="7666" width="12.85546875" style="888" customWidth="1"/>
    <col min="7667" max="7667" width="14" style="888" customWidth="1"/>
    <col min="7668" max="7668" width="13.140625" style="888" customWidth="1"/>
    <col min="7669" max="7680" width="15.5703125" style="888"/>
    <col min="7681" max="7681" width="59.85546875" style="888" customWidth="1"/>
    <col min="7682" max="7682" width="12.28515625" style="888" customWidth="1"/>
    <col min="7683" max="7683" width="13" style="888" customWidth="1"/>
    <col min="7684" max="7684" width="12.5703125" style="888" customWidth="1"/>
    <col min="7685" max="7685" width="12.85546875" style="888" customWidth="1"/>
    <col min="7686" max="7686" width="14" style="888" customWidth="1"/>
    <col min="7687" max="7687" width="13.140625" style="888" customWidth="1"/>
    <col min="7688" max="7701" width="15.5703125" style="888" customWidth="1"/>
    <col min="7702" max="7702" width="12.140625" style="888" customWidth="1"/>
    <col min="7703" max="7703" width="10.28515625" style="888" customWidth="1"/>
    <col min="7704" max="7705" width="11.140625" style="888" customWidth="1"/>
    <col min="7706" max="7706" width="13.85546875" style="888" customWidth="1"/>
    <col min="7707" max="7709" width="12" style="888" customWidth="1"/>
    <col min="7710" max="7710" width="10.85546875" style="888" customWidth="1"/>
    <col min="7711" max="7711" width="13.7109375" style="888" customWidth="1"/>
    <col min="7712" max="7715" width="12" style="888" customWidth="1"/>
    <col min="7716" max="7716" width="15" style="888" customWidth="1"/>
    <col min="7717" max="7719" width="11.7109375" style="888" customWidth="1"/>
    <col min="7720" max="7720" width="11.5703125" style="888" customWidth="1"/>
    <col min="7721" max="7721" width="14" style="888" customWidth="1"/>
    <col min="7722" max="7722" width="11.5703125" style="888" customWidth="1"/>
    <col min="7723" max="7724" width="11.7109375" style="888" customWidth="1"/>
    <col min="7725" max="7725" width="11.42578125" style="888" customWidth="1"/>
    <col min="7726" max="7726" width="11.7109375" style="888" customWidth="1"/>
    <col min="7727" max="7727" width="11.42578125" style="888" customWidth="1"/>
    <col min="7728" max="7728" width="12.85546875" style="888" customWidth="1"/>
    <col min="7729" max="7802" width="9.140625" style="888" customWidth="1"/>
    <col min="7803" max="7803" width="45.7109375" style="888" customWidth="1"/>
    <col min="7804" max="7824" width="16.7109375" style="888" customWidth="1"/>
    <col min="7825" max="7825" width="16.85546875" style="888" customWidth="1"/>
    <col min="7826" max="7827" width="9.140625" style="888" customWidth="1"/>
    <col min="7828" max="7828" width="17.5703125" style="888" customWidth="1"/>
    <col min="7829" max="7829" width="16" style="888" customWidth="1"/>
    <col min="7830" max="7904" width="9.140625" style="888" customWidth="1"/>
    <col min="7905" max="7905" width="59.85546875" style="888" customWidth="1"/>
    <col min="7906" max="7906" width="12.28515625" style="888" customWidth="1"/>
    <col min="7907" max="7907" width="13" style="888" customWidth="1"/>
    <col min="7908" max="7908" width="12.5703125" style="888" customWidth="1"/>
    <col min="7909" max="7909" width="12.85546875" style="888" customWidth="1"/>
    <col min="7910" max="7910" width="14" style="888" customWidth="1"/>
    <col min="7911" max="7916" width="13.140625" style="888" customWidth="1"/>
    <col min="7917" max="7918" width="59.85546875" style="888" customWidth="1"/>
    <col min="7919" max="7919" width="12.28515625" style="888" customWidth="1"/>
    <col min="7920" max="7920" width="13" style="888" customWidth="1"/>
    <col min="7921" max="7921" width="12.5703125" style="888" customWidth="1"/>
    <col min="7922" max="7922" width="12.85546875" style="888" customWidth="1"/>
    <col min="7923" max="7923" width="14" style="888" customWidth="1"/>
    <col min="7924" max="7924" width="13.140625" style="888" customWidth="1"/>
    <col min="7925" max="7936" width="15.5703125" style="888"/>
    <col min="7937" max="7937" width="59.85546875" style="888" customWidth="1"/>
    <col min="7938" max="7938" width="12.28515625" style="888" customWidth="1"/>
    <col min="7939" max="7939" width="13" style="888" customWidth="1"/>
    <col min="7940" max="7940" width="12.5703125" style="888" customWidth="1"/>
    <col min="7941" max="7941" width="12.85546875" style="888" customWidth="1"/>
    <col min="7942" max="7942" width="14" style="888" customWidth="1"/>
    <col min="7943" max="7943" width="13.140625" style="888" customWidth="1"/>
    <col min="7944" max="7957" width="15.5703125" style="888" customWidth="1"/>
    <col min="7958" max="7958" width="12.140625" style="888" customWidth="1"/>
    <col min="7959" max="7959" width="10.28515625" style="888" customWidth="1"/>
    <col min="7960" max="7961" width="11.140625" style="888" customWidth="1"/>
    <col min="7962" max="7962" width="13.85546875" style="888" customWidth="1"/>
    <col min="7963" max="7965" width="12" style="888" customWidth="1"/>
    <col min="7966" max="7966" width="10.85546875" style="888" customWidth="1"/>
    <col min="7967" max="7967" width="13.7109375" style="888" customWidth="1"/>
    <col min="7968" max="7971" width="12" style="888" customWidth="1"/>
    <col min="7972" max="7972" width="15" style="888" customWidth="1"/>
    <col min="7973" max="7975" width="11.7109375" style="888" customWidth="1"/>
    <col min="7976" max="7976" width="11.5703125" style="888" customWidth="1"/>
    <col min="7977" max="7977" width="14" style="888" customWidth="1"/>
    <col min="7978" max="7978" width="11.5703125" style="888" customWidth="1"/>
    <col min="7979" max="7980" width="11.7109375" style="888" customWidth="1"/>
    <col min="7981" max="7981" width="11.42578125" style="888" customWidth="1"/>
    <col min="7982" max="7982" width="11.7109375" style="888" customWidth="1"/>
    <col min="7983" max="7983" width="11.42578125" style="888" customWidth="1"/>
    <col min="7984" max="7984" width="12.85546875" style="888" customWidth="1"/>
    <col min="7985" max="8058" width="9.140625" style="888" customWidth="1"/>
    <col min="8059" max="8059" width="45.7109375" style="888" customWidth="1"/>
    <col min="8060" max="8080" width="16.7109375" style="888" customWidth="1"/>
    <col min="8081" max="8081" width="16.85546875" style="888" customWidth="1"/>
    <col min="8082" max="8083" width="9.140625" style="888" customWidth="1"/>
    <col min="8084" max="8084" width="17.5703125" style="888" customWidth="1"/>
    <col min="8085" max="8085" width="16" style="888" customWidth="1"/>
    <col min="8086" max="8160" width="9.140625" style="888" customWidth="1"/>
    <col min="8161" max="8161" width="59.85546875" style="888" customWidth="1"/>
    <col min="8162" max="8162" width="12.28515625" style="888" customWidth="1"/>
    <col min="8163" max="8163" width="13" style="888" customWidth="1"/>
    <col min="8164" max="8164" width="12.5703125" style="888" customWidth="1"/>
    <col min="8165" max="8165" width="12.85546875" style="888" customWidth="1"/>
    <col min="8166" max="8166" width="14" style="888" customWidth="1"/>
    <col min="8167" max="8172" width="13.140625" style="888" customWidth="1"/>
    <col min="8173" max="8174" width="59.85546875" style="888" customWidth="1"/>
    <col min="8175" max="8175" width="12.28515625" style="888" customWidth="1"/>
    <col min="8176" max="8176" width="13" style="888" customWidth="1"/>
    <col min="8177" max="8177" width="12.5703125" style="888" customWidth="1"/>
    <col min="8178" max="8178" width="12.85546875" style="888" customWidth="1"/>
    <col min="8179" max="8179" width="14" style="888" customWidth="1"/>
    <col min="8180" max="8180" width="13.140625" style="888" customWidth="1"/>
    <col min="8181" max="8192" width="15.5703125" style="888"/>
    <col min="8193" max="8193" width="59.85546875" style="888" customWidth="1"/>
    <col min="8194" max="8194" width="12.28515625" style="888" customWidth="1"/>
    <col min="8195" max="8195" width="13" style="888" customWidth="1"/>
    <col min="8196" max="8196" width="12.5703125" style="888" customWidth="1"/>
    <col min="8197" max="8197" width="12.85546875" style="888" customWidth="1"/>
    <col min="8198" max="8198" width="14" style="888" customWidth="1"/>
    <col min="8199" max="8199" width="13.140625" style="888" customWidth="1"/>
    <col min="8200" max="8213" width="15.5703125" style="888" customWidth="1"/>
    <col min="8214" max="8214" width="12.140625" style="888" customWidth="1"/>
    <col min="8215" max="8215" width="10.28515625" style="888" customWidth="1"/>
    <col min="8216" max="8217" width="11.140625" style="888" customWidth="1"/>
    <col min="8218" max="8218" width="13.85546875" style="888" customWidth="1"/>
    <col min="8219" max="8221" width="12" style="888" customWidth="1"/>
    <col min="8222" max="8222" width="10.85546875" style="888" customWidth="1"/>
    <col min="8223" max="8223" width="13.7109375" style="888" customWidth="1"/>
    <col min="8224" max="8227" width="12" style="888" customWidth="1"/>
    <col min="8228" max="8228" width="15" style="888" customWidth="1"/>
    <col min="8229" max="8231" width="11.7109375" style="888" customWidth="1"/>
    <col min="8232" max="8232" width="11.5703125" style="888" customWidth="1"/>
    <col min="8233" max="8233" width="14" style="888" customWidth="1"/>
    <col min="8234" max="8234" width="11.5703125" style="888" customWidth="1"/>
    <col min="8235" max="8236" width="11.7109375" style="888" customWidth="1"/>
    <col min="8237" max="8237" width="11.42578125" style="888" customWidth="1"/>
    <col min="8238" max="8238" width="11.7109375" style="888" customWidth="1"/>
    <col min="8239" max="8239" width="11.42578125" style="888" customWidth="1"/>
    <col min="8240" max="8240" width="12.85546875" style="888" customWidth="1"/>
    <col min="8241" max="8314" width="9.140625" style="888" customWidth="1"/>
    <col min="8315" max="8315" width="45.7109375" style="888" customWidth="1"/>
    <col min="8316" max="8336" width="16.7109375" style="888" customWidth="1"/>
    <col min="8337" max="8337" width="16.85546875" style="888" customWidth="1"/>
    <col min="8338" max="8339" width="9.140625" style="888" customWidth="1"/>
    <col min="8340" max="8340" width="17.5703125" style="888" customWidth="1"/>
    <col min="8341" max="8341" width="16" style="888" customWidth="1"/>
    <col min="8342" max="8416" width="9.140625" style="888" customWidth="1"/>
    <col min="8417" max="8417" width="59.85546875" style="888" customWidth="1"/>
    <col min="8418" max="8418" width="12.28515625" style="888" customWidth="1"/>
    <col min="8419" max="8419" width="13" style="888" customWidth="1"/>
    <col min="8420" max="8420" width="12.5703125" style="888" customWidth="1"/>
    <col min="8421" max="8421" width="12.85546875" style="888" customWidth="1"/>
    <col min="8422" max="8422" width="14" style="888" customWidth="1"/>
    <col min="8423" max="8428" width="13.140625" style="888" customWidth="1"/>
    <col min="8429" max="8430" width="59.85546875" style="888" customWidth="1"/>
    <col min="8431" max="8431" width="12.28515625" style="888" customWidth="1"/>
    <col min="8432" max="8432" width="13" style="888" customWidth="1"/>
    <col min="8433" max="8433" width="12.5703125" style="888" customWidth="1"/>
    <col min="8434" max="8434" width="12.85546875" style="888" customWidth="1"/>
    <col min="8435" max="8435" width="14" style="888" customWidth="1"/>
    <col min="8436" max="8436" width="13.140625" style="888" customWidth="1"/>
    <col min="8437" max="8448" width="15.5703125" style="888"/>
    <col min="8449" max="8449" width="59.85546875" style="888" customWidth="1"/>
    <col min="8450" max="8450" width="12.28515625" style="888" customWidth="1"/>
    <col min="8451" max="8451" width="13" style="888" customWidth="1"/>
    <col min="8452" max="8452" width="12.5703125" style="888" customWidth="1"/>
    <col min="8453" max="8453" width="12.85546875" style="888" customWidth="1"/>
    <col min="8454" max="8454" width="14" style="888" customWidth="1"/>
    <col min="8455" max="8455" width="13.140625" style="888" customWidth="1"/>
    <col min="8456" max="8469" width="15.5703125" style="888" customWidth="1"/>
    <col min="8470" max="8470" width="12.140625" style="888" customWidth="1"/>
    <col min="8471" max="8471" width="10.28515625" style="888" customWidth="1"/>
    <col min="8472" max="8473" width="11.140625" style="888" customWidth="1"/>
    <col min="8474" max="8474" width="13.85546875" style="888" customWidth="1"/>
    <col min="8475" max="8477" width="12" style="888" customWidth="1"/>
    <col min="8478" max="8478" width="10.85546875" style="888" customWidth="1"/>
    <col min="8479" max="8479" width="13.7109375" style="888" customWidth="1"/>
    <col min="8480" max="8483" width="12" style="888" customWidth="1"/>
    <col min="8484" max="8484" width="15" style="888" customWidth="1"/>
    <col min="8485" max="8487" width="11.7109375" style="888" customWidth="1"/>
    <col min="8488" max="8488" width="11.5703125" style="888" customWidth="1"/>
    <col min="8489" max="8489" width="14" style="888" customWidth="1"/>
    <col min="8490" max="8490" width="11.5703125" style="888" customWidth="1"/>
    <col min="8491" max="8492" width="11.7109375" style="888" customWidth="1"/>
    <col min="8493" max="8493" width="11.42578125" style="888" customWidth="1"/>
    <col min="8494" max="8494" width="11.7109375" style="888" customWidth="1"/>
    <col min="8495" max="8495" width="11.42578125" style="888" customWidth="1"/>
    <col min="8496" max="8496" width="12.85546875" style="888" customWidth="1"/>
    <col min="8497" max="8570" width="9.140625" style="888" customWidth="1"/>
    <col min="8571" max="8571" width="45.7109375" style="888" customWidth="1"/>
    <col min="8572" max="8592" width="16.7109375" style="888" customWidth="1"/>
    <col min="8593" max="8593" width="16.85546875" style="888" customWidth="1"/>
    <col min="8594" max="8595" width="9.140625" style="888" customWidth="1"/>
    <col min="8596" max="8596" width="17.5703125" style="888" customWidth="1"/>
    <col min="8597" max="8597" width="16" style="888" customWidth="1"/>
    <col min="8598" max="8672" width="9.140625" style="888" customWidth="1"/>
    <col min="8673" max="8673" width="59.85546875" style="888" customWidth="1"/>
    <col min="8674" max="8674" width="12.28515625" style="888" customWidth="1"/>
    <col min="8675" max="8675" width="13" style="888" customWidth="1"/>
    <col min="8676" max="8676" width="12.5703125" style="888" customWidth="1"/>
    <col min="8677" max="8677" width="12.85546875" style="888" customWidth="1"/>
    <col min="8678" max="8678" width="14" style="888" customWidth="1"/>
    <col min="8679" max="8684" width="13.140625" style="888" customWidth="1"/>
    <col min="8685" max="8686" width="59.85546875" style="888" customWidth="1"/>
    <col min="8687" max="8687" width="12.28515625" style="888" customWidth="1"/>
    <col min="8688" max="8688" width="13" style="888" customWidth="1"/>
    <col min="8689" max="8689" width="12.5703125" style="888" customWidth="1"/>
    <col min="8690" max="8690" width="12.85546875" style="888" customWidth="1"/>
    <col min="8691" max="8691" width="14" style="888" customWidth="1"/>
    <col min="8692" max="8692" width="13.140625" style="888" customWidth="1"/>
    <col min="8693" max="8704" width="15.5703125" style="888"/>
    <col min="8705" max="8705" width="59.85546875" style="888" customWidth="1"/>
    <col min="8706" max="8706" width="12.28515625" style="888" customWidth="1"/>
    <col min="8707" max="8707" width="13" style="888" customWidth="1"/>
    <col min="8708" max="8708" width="12.5703125" style="888" customWidth="1"/>
    <col min="8709" max="8709" width="12.85546875" style="888" customWidth="1"/>
    <col min="8710" max="8710" width="14" style="888" customWidth="1"/>
    <col min="8711" max="8711" width="13.140625" style="888" customWidth="1"/>
    <col min="8712" max="8725" width="15.5703125" style="888" customWidth="1"/>
    <col min="8726" max="8726" width="12.140625" style="888" customWidth="1"/>
    <col min="8727" max="8727" width="10.28515625" style="888" customWidth="1"/>
    <col min="8728" max="8729" width="11.140625" style="888" customWidth="1"/>
    <col min="8730" max="8730" width="13.85546875" style="888" customWidth="1"/>
    <col min="8731" max="8733" width="12" style="888" customWidth="1"/>
    <col min="8734" max="8734" width="10.85546875" style="888" customWidth="1"/>
    <col min="8735" max="8735" width="13.7109375" style="888" customWidth="1"/>
    <col min="8736" max="8739" width="12" style="888" customWidth="1"/>
    <col min="8740" max="8740" width="15" style="888" customWidth="1"/>
    <col min="8741" max="8743" width="11.7109375" style="888" customWidth="1"/>
    <col min="8744" max="8744" width="11.5703125" style="888" customWidth="1"/>
    <col min="8745" max="8745" width="14" style="888" customWidth="1"/>
    <col min="8746" max="8746" width="11.5703125" style="888" customWidth="1"/>
    <col min="8747" max="8748" width="11.7109375" style="888" customWidth="1"/>
    <col min="8749" max="8749" width="11.42578125" style="888" customWidth="1"/>
    <col min="8750" max="8750" width="11.7109375" style="888" customWidth="1"/>
    <col min="8751" max="8751" width="11.42578125" style="888" customWidth="1"/>
    <col min="8752" max="8752" width="12.85546875" style="888" customWidth="1"/>
    <col min="8753" max="8826" width="9.140625" style="888" customWidth="1"/>
    <col min="8827" max="8827" width="45.7109375" style="888" customWidth="1"/>
    <col min="8828" max="8848" width="16.7109375" style="888" customWidth="1"/>
    <col min="8849" max="8849" width="16.85546875" style="888" customWidth="1"/>
    <col min="8850" max="8851" width="9.140625" style="888" customWidth="1"/>
    <col min="8852" max="8852" width="17.5703125" style="888" customWidth="1"/>
    <col min="8853" max="8853" width="16" style="888" customWidth="1"/>
    <col min="8854" max="8928" width="9.140625" style="888" customWidth="1"/>
    <col min="8929" max="8929" width="59.85546875" style="888" customWidth="1"/>
    <col min="8930" max="8930" width="12.28515625" style="888" customWidth="1"/>
    <col min="8931" max="8931" width="13" style="888" customWidth="1"/>
    <col min="8932" max="8932" width="12.5703125" style="888" customWidth="1"/>
    <col min="8933" max="8933" width="12.85546875" style="888" customWidth="1"/>
    <col min="8934" max="8934" width="14" style="888" customWidth="1"/>
    <col min="8935" max="8940" width="13.140625" style="888" customWidth="1"/>
    <col min="8941" max="8942" width="59.85546875" style="888" customWidth="1"/>
    <col min="8943" max="8943" width="12.28515625" style="888" customWidth="1"/>
    <col min="8944" max="8944" width="13" style="888" customWidth="1"/>
    <col min="8945" max="8945" width="12.5703125" style="888" customWidth="1"/>
    <col min="8946" max="8946" width="12.85546875" style="888" customWidth="1"/>
    <col min="8947" max="8947" width="14" style="888" customWidth="1"/>
    <col min="8948" max="8948" width="13.140625" style="888" customWidth="1"/>
    <col min="8949" max="8960" width="15.5703125" style="888"/>
    <col min="8961" max="8961" width="59.85546875" style="888" customWidth="1"/>
    <col min="8962" max="8962" width="12.28515625" style="888" customWidth="1"/>
    <col min="8963" max="8963" width="13" style="888" customWidth="1"/>
    <col min="8964" max="8964" width="12.5703125" style="888" customWidth="1"/>
    <col min="8965" max="8965" width="12.85546875" style="888" customWidth="1"/>
    <col min="8966" max="8966" width="14" style="888" customWidth="1"/>
    <col min="8967" max="8967" width="13.140625" style="888" customWidth="1"/>
    <col min="8968" max="8981" width="15.5703125" style="888" customWidth="1"/>
    <col min="8982" max="8982" width="12.140625" style="888" customWidth="1"/>
    <col min="8983" max="8983" width="10.28515625" style="888" customWidth="1"/>
    <col min="8984" max="8985" width="11.140625" style="888" customWidth="1"/>
    <col min="8986" max="8986" width="13.85546875" style="888" customWidth="1"/>
    <col min="8987" max="8989" width="12" style="888" customWidth="1"/>
    <col min="8990" max="8990" width="10.85546875" style="888" customWidth="1"/>
    <col min="8991" max="8991" width="13.7109375" style="888" customWidth="1"/>
    <col min="8992" max="8995" width="12" style="888" customWidth="1"/>
    <col min="8996" max="8996" width="15" style="888" customWidth="1"/>
    <col min="8997" max="8999" width="11.7109375" style="888" customWidth="1"/>
    <col min="9000" max="9000" width="11.5703125" style="888" customWidth="1"/>
    <col min="9001" max="9001" width="14" style="888" customWidth="1"/>
    <col min="9002" max="9002" width="11.5703125" style="888" customWidth="1"/>
    <col min="9003" max="9004" width="11.7109375" style="888" customWidth="1"/>
    <col min="9005" max="9005" width="11.42578125" style="888" customWidth="1"/>
    <col min="9006" max="9006" width="11.7109375" style="888" customWidth="1"/>
    <col min="9007" max="9007" width="11.42578125" style="888" customWidth="1"/>
    <col min="9008" max="9008" width="12.85546875" style="888" customWidth="1"/>
    <col min="9009" max="9082" width="9.140625" style="888" customWidth="1"/>
    <col min="9083" max="9083" width="45.7109375" style="888" customWidth="1"/>
    <col min="9084" max="9104" width="16.7109375" style="888" customWidth="1"/>
    <col min="9105" max="9105" width="16.85546875" style="888" customWidth="1"/>
    <col min="9106" max="9107" width="9.140625" style="888" customWidth="1"/>
    <col min="9108" max="9108" width="17.5703125" style="888" customWidth="1"/>
    <col min="9109" max="9109" width="16" style="888" customWidth="1"/>
    <col min="9110" max="9184" width="9.140625" style="888" customWidth="1"/>
    <col min="9185" max="9185" width="59.85546875" style="888" customWidth="1"/>
    <col min="9186" max="9186" width="12.28515625" style="888" customWidth="1"/>
    <col min="9187" max="9187" width="13" style="888" customWidth="1"/>
    <col min="9188" max="9188" width="12.5703125" style="888" customWidth="1"/>
    <col min="9189" max="9189" width="12.85546875" style="888" customWidth="1"/>
    <col min="9190" max="9190" width="14" style="888" customWidth="1"/>
    <col min="9191" max="9196" width="13.140625" style="888" customWidth="1"/>
    <col min="9197" max="9198" width="59.85546875" style="888" customWidth="1"/>
    <col min="9199" max="9199" width="12.28515625" style="888" customWidth="1"/>
    <col min="9200" max="9200" width="13" style="888" customWidth="1"/>
    <col min="9201" max="9201" width="12.5703125" style="888" customWidth="1"/>
    <col min="9202" max="9202" width="12.85546875" style="888" customWidth="1"/>
    <col min="9203" max="9203" width="14" style="888" customWidth="1"/>
    <col min="9204" max="9204" width="13.140625" style="888" customWidth="1"/>
    <col min="9205" max="9216" width="15.5703125" style="888"/>
    <col min="9217" max="9217" width="59.85546875" style="888" customWidth="1"/>
    <col min="9218" max="9218" width="12.28515625" style="888" customWidth="1"/>
    <col min="9219" max="9219" width="13" style="888" customWidth="1"/>
    <col min="9220" max="9220" width="12.5703125" style="888" customWidth="1"/>
    <col min="9221" max="9221" width="12.85546875" style="888" customWidth="1"/>
    <col min="9222" max="9222" width="14" style="888" customWidth="1"/>
    <col min="9223" max="9223" width="13.140625" style="888" customWidth="1"/>
    <col min="9224" max="9237" width="15.5703125" style="888" customWidth="1"/>
    <col min="9238" max="9238" width="12.140625" style="888" customWidth="1"/>
    <col min="9239" max="9239" width="10.28515625" style="888" customWidth="1"/>
    <col min="9240" max="9241" width="11.140625" style="888" customWidth="1"/>
    <col min="9242" max="9242" width="13.85546875" style="888" customWidth="1"/>
    <col min="9243" max="9245" width="12" style="888" customWidth="1"/>
    <col min="9246" max="9246" width="10.85546875" style="888" customWidth="1"/>
    <col min="9247" max="9247" width="13.7109375" style="888" customWidth="1"/>
    <col min="9248" max="9251" width="12" style="888" customWidth="1"/>
    <col min="9252" max="9252" width="15" style="888" customWidth="1"/>
    <col min="9253" max="9255" width="11.7109375" style="888" customWidth="1"/>
    <col min="9256" max="9256" width="11.5703125" style="888" customWidth="1"/>
    <col min="9257" max="9257" width="14" style="888" customWidth="1"/>
    <col min="9258" max="9258" width="11.5703125" style="888" customWidth="1"/>
    <col min="9259" max="9260" width="11.7109375" style="888" customWidth="1"/>
    <col min="9261" max="9261" width="11.42578125" style="888" customWidth="1"/>
    <col min="9262" max="9262" width="11.7109375" style="888" customWidth="1"/>
    <col min="9263" max="9263" width="11.42578125" style="888" customWidth="1"/>
    <col min="9264" max="9264" width="12.85546875" style="888" customWidth="1"/>
    <col min="9265" max="9338" width="9.140625" style="888" customWidth="1"/>
    <col min="9339" max="9339" width="45.7109375" style="888" customWidth="1"/>
    <col min="9340" max="9360" width="16.7109375" style="888" customWidth="1"/>
    <col min="9361" max="9361" width="16.85546875" style="888" customWidth="1"/>
    <col min="9362" max="9363" width="9.140625" style="888" customWidth="1"/>
    <col min="9364" max="9364" width="17.5703125" style="888" customWidth="1"/>
    <col min="9365" max="9365" width="16" style="888" customWidth="1"/>
    <col min="9366" max="9440" width="9.140625" style="888" customWidth="1"/>
    <col min="9441" max="9441" width="59.85546875" style="888" customWidth="1"/>
    <col min="9442" max="9442" width="12.28515625" style="888" customWidth="1"/>
    <col min="9443" max="9443" width="13" style="888" customWidth="1"/>
    <col min="9444" max="9444" width="12.5703125" style="888" customWidth="1"/>
    <col min="9445" max="9445" width="12.85546875" style="888" customWidth="1"/>
    <col min="9446" max="9446" width="14" style="888" customWidth="1"/>
    <col min="9447" max="9452" width="13.140625" style="888" customWidth="1"/>
    <col min="9453" max="9454" width="59.85546875" style="888" customWidth="1"/>
    <col min="9455" max="9455" width="12.28515625" style="888" customWidth="1"/>
    <col min="9456" max="9456" width="13" style="888" customWidth="1"/>
    <col min="9457" max="9457" width="12.5703125" style="888" customWidth="1"/>
    <col min="9458" max="9458" width="12.85546875" style="888" customWidth="1"/>
    <col min="9459" max="9459" width="14" style="888" customWidth="1"/>
    <col min="9460" max="9460" width="13.140625" style="888" customWidth="1"/>
    <col min="9461" max="9472" width="15.5703125" style="888"/>
    <col min="9473" max="9473" width="59.85546875" style="888" customWidth="1"/>
    <col min="9474" max="9474" width="12.28515625" style="888" customWidth="1"/>
    <col min="9475" max="9475" width="13" style="888" customWidth="1"/>
    <col min="9476" max="9476" width="12.5703125" style="888" customWidth="1"/>
    <col min="9477" max="9477" width="12.85546875" style="888" customWidth="1"/>
    <col min="9478" max="9478" width="14" style="888" customWidth="1"/>
    <col min="9479" max="9479" width="13.140625" style="888" customWidth="1"/>
    <col min="9480" max="9493" width="15.5703125" style="888" customWidth="1"/>
    <col min="9494" max="9494" width="12.140625" style="888" customWidth="1"/>
    <col min="9495" max="9495" width="10.28515625" style="888" customWidth="1"/>
    <col min="9496" max="9497" width="11.140625" style="888" customWidth="1"/>
    <col min="9498" max="9498" width="13.85546875" style="888" customWidth="1"/>
    <col min="9499" max="9501" width="12" style="888" customWidth="1"/>
    <col min="9502" max="9502" width="10.85546875" style="888" customWidth="1"/>
    <col min="9503" max="9503" width="13.7109375" style="888" customWidth="1"/>
    <col min="9504" max="9507" width="12" style="888" customWidth="1"/>
    <col min="9508" max="9508" width="15" style="888" customWidth="1"/>
    <col min="9509" max="9511" width="11.7109375" style="888" customWidth="1"/>
    <col min="9512" max="9512" width="11.5703125" style="888" customWidth="1"/>
    <col min="9513" max="9513" width="14" style="888" customWidth="1"/>
    <col min="9514" max="9514" width="11.5703125" style="888" customWidth="1"/>
    <col min="9515" max="9516" width="11.7109375" style="888" customWidth="1"/>
    <col min="9517" max="9517" width="11.42578125" style="888" customWidth="1"/>
    <col min="9518" max="9518" width="11.7109375" style="888" customWidth="1"/>
    <col min="9519" max="9519" width="11.42578125" style="888" customWidth="1"/>
    <col min="9520" max="9520" width="12.85546875" style="888" customWidth="1"/>
    <col min="9521" max="9594" width="9.140625" style="888" customWidth="1"/>
    <col min="9595" max="9595" width="45.7109375" style="888" customWidth="1"/>
    <col min="9596" max="9616" width="16.7109375" style="888" customWidth="1"/>
    <col min="9617" max="9617" width="16.85546875" style="888" customWidth="1"/>
    <col min="9618" max="9619" width="9.140625" style="888" customWidth="1"/>
    <col min="9620" max="9620" width="17.5703125" style="888" customWidth="1"/>
    <col min="9621" max="9621" width="16" style="888" customWidth="1"/>
    <col min="9622" max="9696" width="9.140625" style="888" customWidth="1"/>
    <col min="9697" max="9697" width="59.85546875" style="888" customWidth="1"/>
    <col min="9698" max="9698" width="12.28515625" style="888" customWidth="1"/>
    <col min="9699" max="9699" width="13" style="888" customWidth="1"/>
    <col min="9700" max="9700" width="12.5703125" style="888" customWidth="1"/>
    <col min="9701" max="9701" width="12.85546875" style="888" customWidth="1"/>
    <col min="9702" max="9702" width="14" style="888" customWidth="1"/>
    <col min="9703" max="9708" width="13.140625" style="888" customWidth="1"/>
    <col min="9709" max="9710" width="59.85546875" style="888" customWidth="1"/>
    <col min="9711" max="9711" width="12.28515625" style="888" customWidth="1"/>
    <col min="9712" max="9712" width="13" style="888" customWidth="1"/>
    <col min="9713" max="9713" width="12.5703125" style="888" customWidth="1"/>
    <col min="9714" max="9714" width="12.85546875" style="888" customWidth="1"/>
    <col min="9715" max="9715" width="14" style="888" customWidth="1"/>
    <col min="9716" max="9716" width="13.140625" style="888" customWidth="1"/>
    <col min="9717" max="9728" width="15.5703125" style="888"/>
    <col min="9729" max="9729" width="59.85546875" style="888" customWidth="1"/>
    <col min="9730" max="9730" width="12.28515625" style="888" customWidth="1"/>
    <col min="9731" max="9731" width="13" style="888" customWidth="1"/>
    <col min="9732" max="9732" width="12.5703125" style="888" customWidth="1"/>
    <col min="9733" max="9733" width="12.85546875" style="888" customWidth="1"/>
    <col min="9734" max="9734" width="14" style="888" customWidth="1"/>
    <col min="9735" max="9735" width="13.140625" style="888" customWidth="1"/>
    <col min="9736" max="9749" width="15.5703125" style="888" customWidth="1"/>
    <col min="9750" max="9750" width="12.140625" style="888" customWidth="1"/>
    <col min="9751" max="9751" width="10.28515625" style="888" customWidth="1"/>
    <col min="9752" max="9753" width="11.140625" style="888" customWidth="1"/>
    <col min="9754" max="9754" width="13.85546875" style="888" customWidth="1"/>
    <col min="9755" max="9757" width="12" style="888" customWidth="1"/>
    <col min="9758" max="9758" width="10.85546875" style="888" customWidth="1"/>
    <col min="9759" max="9759" width="13.7109375" style="888" customWidth="1"/>
    <col min="9760" max="9763" width="12" style="888" customWidth="1"/>
    <col min="9764" max="9764" width="15" style="888" customWidth="1"/>
    <col min="9765" max="9767" width="11.7109375" style="888" customWidth="1"/>
    <col min="9768" max="9768" width="11.5703125" style="888" customWidth="1"/>
    <col min="9769" max="9769" width="14" style="888" customWidth="1"/>
    <col min="9770" max="9770" width="11.5703125" style="888" customWidth="1"/>
    <col min="9771" max="9772" width="11.7109375" style="888" customWidth="1"/>
    <col min="9773" max="9773" width="11.42578125" style="888" customWidth="1"/>
    <col min="9774" max="9774" width="11.7109375" style="888" customWidth="1"/>
    <col min="9775" max="9775" width="11.42578125" style="888" customWidth="1"/>
    <col min="9776" max="9776" width="12.85546875" style="888" customWidth="1"/>
    <col min="9777" max="9850" width="9.140625" style="888" customWidth="1"/>
    <col min="9851" max="9851" width="45.7109375" style="888" customWidth="1"/>
    <col min="9852" max="9872" width="16.7109375" style="888" customWidth="1"/>
    <col min="9873" max="9873" width="16.85546875" style="888" customWidth="1"/>
    <col min="9874" max="9875" width="9.140625" style="888" customWidth="1"/>
    <col min="9876" max="9876" width="17.5703125" style="888" customWidth="1"/>
    <col min="9877" max="9877" width="16" style="888" customWidth="1"/>
    <col min="9878" max="9952" width="9.140625" style="888" customWidth="1"/>
    <col min="9953" max="9953" width="59.85546875" style="888" customWidth="1"/>
    <col min="9954" max="9954" width="12.28515625" style="888" customWidth="1"/>
    <col min="9955" max="9955" width="13" style="888" customWidth="1"/>
    <col min="9956" max="9956" width="12.5703125" style="888" customWidth="1"/>
    <col min="9957" max="9957" width="12.85546875" style="888" customWidth="1"/>
    <col min="9958" max="9958" width="14" style="888" customWidth="1"/>
    <col min="9959" max="9964" width="13.140625" style="888" customWidth="1"/>
    <col min="9965" max="9966" width="59.85546875" style="888" customWidth="1"/>
    <col min="9967" max="9967" width="12.28515625" style="888" customWidth="1"/>
    <col min="9968" max="9968" width="13" style="888" customWidth="1"/>
    <col min="9969" max="9969" width="12.5703125" style="888" customWidth="1"/>
    <col min="9970" max="9970" width="12.85546875" style="888" customWidth="1"/>
    <col min="9971" max="9971" width="14" style="888" customWidth="1"/>
    <col min="9972" max="9972" width="13.140625" style="888" customWidth="1"/>
    <col min="9973" max="9984" width="15.5703125" style="888"/>
    <col min="9985" max="9985" width="59.85546875" style="888" customWidth="1"/>
    <col min="9986" max="9986" width="12.28515625" style="888" customWidth="1"/>
    <col min="9987" max="9987" width="13" style="888" customWidth="1"/>
    <col min="9988" max="9988" width="12.5703125" style="888" customWidth="1"/>
    <col min="9989" max="9989" width="12.85546875" style="888" customWidth="1"/>
    <col min="9990" max="9990" width="14" style="888" customWidth="1"/>
    <col min="9991" max="9991" width="13.140625" style="888" customWidth="1"/>
    <col min="9992" max="10005" width="15.5703125" style="888" customWidth="1"/>
    <col min="10006" max="10006" width="12.140625" style="888" customWidth="1"/>
    <col min="10007" max="10007" width="10.28515625" style="888" customWidth="1"/>
    <col min="10008" max="10009" width="11.140625" style="888" customWidth="1"/>
    <col min="10010" max="10010" width="13.85546875" style="888" customWidth="1"/>
    <col min="10011" max="10013" width="12" style="888" customWidth="1"/>
    <col min="10014" max="10014" width="10.85546875" style="888" customWidth="1"/>
    <col min="10015" max="10015" width="13.7109375" style="888" customWidth="1"/>
    <col min="10016" max="10019" width="12" style="888" customWidth="1"/>
    <col min="10020" max="10020" width="15" style="888" customWidth="1"/>
    <col min="10021" max="10023" width="11.7109375" style="888" customWidth="1"/>
    <col min="10024" max="10024" width="11.5703125" style="888" customWidth="1"/>
    <col min="10025" max="10025" width="14" style="888" customWidth="1"/>
    <col min="10026" max="10026" width="11.5703125" style="888" customWidth="1"/>
    <col min="10027" max="10028" width="11.7109375" style="888" customWidth="1"/>
    <col min="10029" max="10029" width="11.42578125" style="888" customWidth="1"/>
    <col min="10030" max="10030" width="11.7109375" style="888" customWidth="1"/>
    <col min="10031" max="10031" width="11.42578125" style="888" customWidth="1"/>
    <col min="10032" max="10032" width="12.85546875" style="888" customWidth="1"/>
    <col min="10033" max="10106" width="9.140625" style="888" customWidth="1"/>
    <col min="10107" max="10107" width="45.7109375" style="888" customWidth="1"/>
    <col min="10108" max="10128" width="16.7109375" style="888" customWidth="1"/>
    <col min="10129" max="10129" width="16.85546875" style="888" customWidth="1"/>
    <col min="10130" max="10131" width="9.140625" style="888" customWidth="1"/>
    <col min="10132" max="10132" width="17.5703125" style="888" customWidth="1"/>
    <col min="10133" max="10133" width="16" style="888" customWidth="1"/>
    <col min="10134" max="10208" width="9.140625" style="888" customWidth="1"/>
    <col min="10209" max="10209" width="59.85546875" style="888" customWidth="1"/>
    <col min="10210" max="10210" width="12.28515625" style="888" customWidth="1"/>
    <col min="10211" max="10211" width="13" style="888" customWidth="1"/>
    <col min="10212" max="10212" width="12.5703125" style="888" customWidth="1"/>
    <col min="10213" max="10213" width="12.85546875" style="888" customWidth="1"/>
    <col min="10214" max="10214" width="14" style="888" customWidth="1"/>
    <col min="10215" max="10220" width="13.140625" style="888" customWidth="1"/>
    <col min="10221" max="10222" width="59.85546875" style="888" customWidth="1"/>
    <col min="10223" max="10223" width="12.28515625" style="888" customWidth="1"/>
    <col min="10224" max="10224" width="13" style="888" customWidth="1"/>
    <col min="10225" max="10225" width="12.5703125" style="888" customWidth="1"/>
    <col min="10226" max="10226" width="12.85546875" style="888" customWidth="1"/>
    <col min="10227" max="10227" width="14" style="888" customWidth="1"/>
    <col min="10228" max="10228" width="13.140625" style="888" customWidth="1"/>
    <col min="10229" max="10240" width="15.5703125" style="888"/>
    <col min="10241" max="10241" width="59.85546875" style="888" customWidth="1"/>
    <col min="10242" max="10242" width="12.28515625" style="888" customWidth="1"/>
    <col min="10243" max="10243" width="13" style="888" customWidth="1"/>
    <col min="10244" max="10244" width="12.5703125" style="888" customWidth="1"/>
    <col min="10245" max="10245" width="12.85546875" style="888" customWidth="1"/>
    <col min="10246" max="10246" width="14" style="888" customWidth="1"/>
    <col min="10247" max="10247" width="13.140625" style="888" customWidth="1"/>
    <col min="10248" max="10261" width="15.5703125" style="888" customWidth="1"/>
    <col min="10262" max="10262" width="12.140625" style="888" customWidth="1"/>
    <col min="10263" max="10263" width="10.28515625" style="888" customWidth="1"/>
    <col min="10264" max="10265" width="11.140625" style="888" customWidth="1"/>
    <col min="10266" max="10266" width="13.85546875" style="888" customWidth="1"/>
    <col min="10267" max="10269" width="12" style="888" customWidth="1"/>
    <col min="10270" max="10270" width="10.85546875" style="888" customWidth="1"/>
    <col min="10271" max="10271" width="13.7109375" style="888" customWidth="1"/>
    <col min="10272" max="10275" width="12" style="888" customWidth="1"/>
    <col min="10276" max="10276" width="15" style="888" customWidth="1"/>
    <col min="10277" max="10279" width="11.7109375" style="888" customWidth="1"/>
    <col min="10280" max="10280" width="11.5703125" style="888" customWidth="1"/>
    <col min="10281" max="10281" width="14" style="888" customWidth="1"/>
    <col min="10282" max="10282" width="11.5703125" style="888" customWidth="1"/>
    <col min="10283" max="10284" width="11.7109375" style="888" customWidth="1"/>
    <col min="10285" max="10285" width="11.42578125" style="888" customWidth="1"/>
    <col min="10286" max="10286" width="11.7109375" style="888" customWidth="1"/>
    <col min="10287" max="10287" width="11.42578125" style="888" customWidth="1"/>
    <col min="10288" max="10288" width="12.85546875" style="888" customWidth="1"/>
    <col min="10289" max="10362" width="9.140625" style="888" customWidth="1"/>
    <col min="10363" max="10363" width="45.7109375" style="888" customWidth="1"/>
    <col min="10364" max="10384" width="16.7109375" style="888" customWidth="1"/>
    <col min="10385" max="10385" width="16.85546875" style="888" customWidth="1"/>
    <col min="10386" max="10387" width="9.140625" style="888" customWidth="1"/>
    <col min="10388" max="10388" width="17.5703125" style="888" customWidth="1"/>
    <col min="10389" max="10389" width="16" style="888" customWidth="1"/>
    <col min="10390" max="10464" width="9.140625" style="888" customWidth="1"/>
    <col min="10465" max="10465" width="59.85546875" style="888" customWidth="1"/>
    <col min="10466" max="10466" width="12.28515625" style="888" customWidth="1"/>
    <col min="10467" max="10467" width="13" style="888" customWidth="1"/>
    <col min="10468" max="10468" width="12.5703125" style="888" customWidth="1"/>
    <col min="10469" max="10469" width="12.85546875" style="888" customWidth="1"/>
    <col min="10470" max="10470" width="14" style="888" customWidth="1"/>
    <col min="10471" max="10476" width="13.140625" style="888" customWidth="1"/>
    <col min="10477" max="10478" width="59.85546875" style="888" customWidth="1"/>
    <col min="10479" max="10479" width="12.28515625" style="888" customWidth="1"/>
    <col min="10480" max="10480" width="13" style="888" customWidth="1"/>
    <col min="10481" max="10481" width="12.5703125" style="888" customWidth="1"/>
    <col min="10482" max="10482" width="12.85546875" style="888" customWidth="1"/>
    <col min="10483" max="10483" width="14" style="888" customWidth="1"/>
    <col min="10484" max="10484" width="13.140625" style="888" customWidth="1"/>
    <col min="10485" max="10496" width="15.5703125" style="888"/>
    <col min="10497" max="10497" width="59.85546875" style="888" customWidth="1"/>
    <col min="10498" max="10498" width="12.28515625" style="888" customWidth="1"/>
    <col min="10499" max="10499" width="13" style="888" customWidth="1"/>
    <col min="10500" max="10500" width="12.5703125" style="888" customWidth="1"/>
    <col min="10501" max="10501" width="12.85546875" style="888" customWidth="1"/>
    <col min="10502" max="10502" width="14" style="888" customWidth="1"/>
    <col min="10503" max="10503" width="13.140625" style="888" customWidth="1"/>
    <col min="10504" max="10517" width="15.5703125" style="888" customWidth="1"/>
    <col min="10518" max="10518" width="12.140625" style="888" customWidth="1"/>
    <col min="10519" max="10519" width="10.28515625" style="888" customWidth="1"/>
    <col min="10520" max="10521" width="11.140625" style="888" customWidth="1"/>
    <col min="10522" max="10522" width="13.85546875" style="888" customWidth="1"/>
    <col min="10523" max="10525" width="12" style="888" customWidth="1"/>
    <col min="10526" max="10526" width="10.85546875" style="888" customWidth="1"/>
    <col min="10527" max="10527" width="13.7109375" style="888" customWidth="1"/>
    <col min="10528" max="10531" width="12" style="888" customWidth="1"/>
    <col min="10532" max="10532" width="15" style="888" customWidth="1"/>
    <col min="10533" max="10535" width="11.7109375" style="888" customWidth="1"/>
    <col min="10536" max="10536" width="11.5703125" style="888" customWidth="1"/>
    <col min="10537" max="10537" width="14" style="888" customWidth="1"/>
    <col min="10538" max="10538" width="11.5703125" style="888" customWidth="1"/>
    <col min="10539" max="10540" width="11.7109375" style="888" customWidth="1"/>
    <col min="10541" max="10541" width="11.42578125" style="888" customWidth="1"/>
    <col min="10542" max="10542" width="11.7109375" style="888" customWidth="1"/>
    <col min="10543" max="10543" width="11.42578125" style="888" customWidth="1"/>
    <col min="10544" max="10544" width="12.85546875" style="888" customWidth="1"/>
    <col min="10545" max="10618" width="9.140625" style="888" customWidth="1"/>
    <col min="10619" max="10619" width="45.7109375" style="888" customWidth="1"/>
    <col min="10620" max="10640" width="16.7109375" style="888" customWidth="1"/>
    <col min="10641" max="10641" width="16.85546875" style="888" customWidth="1"/>
    <col min="10642" max="10643" width="9.140625" style="888" customWidth="1"/>
    <col min="10644" max="10644" width="17.5703125" style="888" customWidth="1"/>
    <col min="10645" max="10645" width="16" style="888" customWidth="1"/>
    <col min="10646" max="10720" width="9.140625" style="888" customWidth="1"/>
    <col min="10721" max="10721" width="59.85546875" style="888" customWidth="1"/>
    <col min="10722" max="10722" width="12.28515625" style="888" customWidth="1"/>
    <col min="10723" max="10723" width="13" style="888" customWidth="1"/>
    <col min="10724" max="10724" width="12.5703125" style="888" customWidth="1"/>
    <col min="10725" max="10725" width="12.85546875" style="888" customWidth="1"/>
    <col min="10726" max="10726" width="14" style="888" customWidth="1"/>
    <col min="10727" max="10732" width="13.140625" style="888" customWidth="1"/>
    <col min="10733" max="10734" width="59.85546875" style="888" customWidth="1"/>
    <col min="10735" max="10735" width="12.28515625" style="888" customWidth="1"/>
    <col min="10736" max="10736" width="13" style="888" customWidth="1"/>
    <col min="10737" max="10737" width="12.5703125" style="888" customWidth="1"/>
    <col min="10738" max="10738" width="12.85546875" style="888" customWidth="1"/>
    <col min="10739" max="10739" width="14" style="888" customWidth="1"/>
    <col min="10740" max="10740" width="13.140625" style="888" customWidth="1"/>
    <col min="10741" max="10752" width="15.5703125" style="888"/>
    <col min="10753" max="10753" width="59.85546875" style="888" customWidth="1"/>
    <col min="10754" max="10754" width="12.28515625" style="888" customWidth="1"/>
    <col min="10755" max="10755" width="13" style="888" customWidth="1"/>
    <col min="10756" max="10756" width="12.5703125" style="888" customWidth="1"/>
    <col min="10757" max="10757" width="12.85546875" style="888" customWidth="1"/>
    <col min="10758" max="10758" width="14" style="888" customWidth="1"/>
    <col min="10759" max="10759" width="13.140625" style="888" customWidth="1"/>
    <col min="10760" max="10773" width="15.5703125" style="888" customWidth="1"/>
    <col min="10774" max="10774" width="12.140625" style="888" customWidth="1"/>
    <col min="10775" max="10775" width="10.28515625" style="888" customWidth="1"/>
    <col min="10776" max="10777" width="11.140625" style="888" customWidth="1"/>
    <col min="10778" max="10778" width="13.85546875" style="888" customWidth="1"/>
    <col min="10779" max="10781" width="12" style="888" customWidth="1"/>
    <col min="10782" max="10782" width="10.85546875" style="888" customWidth="1"/>
    <col min="10783" max="10783" width="13.7109375" style="888" customWidth="1"/>
    <col min="10784" max="10787" width="12" style="888" customWidth="1"/>
    <col min="10788" max="10788" width="15" style="888" customWidth="1"/>
    <col min="10789" max="10791" width="11.7109375" style="888" customWidth="1"/>
    <col min="10792" max="10792" width="11.5703125" style="888" customWidth="1"/>
    <col min="10793" max="10793" width="14" style="888" customWidth="1"/>
    <col min="10794" max="10794" width="11.5703125" style="888" customWidth="1"/>
    <col min="10795" max="10796" width="11.7109375" style="888" customWidth="1"/>
    <col min="10797" max="10797" width="11.42578125" style="888" customWidth="1"/>
    <col min="10798" max="10798" width="11.7109375" style="888" customWidth="1"/>
    <col min="10799" max="10799" width="11.42578125" style="888" customWidth="1"/>
    <col min="10800" max="10800" width="12.85546875" style="888" customWidth="1"/>
    <col min="10801" max="10874" width="9.140625" style="888" customWidth="1"/>
    <col min="10875" max="10875" width="45.7109375" style="888" customWidth="1"/>
    <col min="10876" max="10896" width="16.7109375" style="888" customWidth="1"/>
    <col min="10897" max="10897" width="16.85546875" style="888" customWidth="1"/>
    <col min="10898" max="10899" width="9.140625" style="888" customWidth="1"/>
    <col min="10900" max="10900" width="17.5703125" style="888" customWidth="1"/>
    <col min="10901" max="10901" width="16" style="888" customWidth="1"/>
    <col min="10902" max="10976" width="9.140625" style="888" customWidth="1"/>
    <col min="10977" max="10977" width="59.85546875" style="888" customWidth="1"/>
    <col min="10978" max="10978" width="12.28515625" style="888" customWidth="1"/>
    <col min="10979" max="10979" width="13" style="888" customWidth="1"/>
    <col min="10980" max="10980" width="12.5703125" style="888" customWidth="1"/>
    <col min="10981" max="10981" width="12.85546875" style="888" customWidth="1"/>
    <col min="10982" max="10982" width="14" style="888" customWidth="1"/>
    <col min="10983" max="10988" width="13.140625" style="888" customWidth="1"/>
    <col min="10989" max="10990" width="59.85546875" style="888" customWidth="1"/>
    <col min="10991" max="10991" width="12.28515625" style="888" customWidth="1"/>
    <col min="10992" max="10992" width="13" style="888" customWidth="1"/>
    <col min="10993" max="10993" width="12.5703125" style="888" customWidth="1"/>
    <col min="10994" max="10994" width="12.85546875" style="888" customWidth="1"/>
    <col min="10995" max="10995" width="14" style="888" customWidth="1"/>
    <col min="10996" max="10996" width="13.140625" style="888" customWidth="1"/>
    <col min="10997" max="11008" width="15.5703125" style="888"/>
    <col min="11009" max="11009" width="59.85546875" style="888" customWidth="1"/>
    <col min="11010" max="11010" width="12.28515625" style="888" customWidth="1"/>
    <col min="11011" max="11011" width="13" style="888" customWidth="1"/>
    <col min="11012" max="11012" width="12.5703125" style="888" customWidth="1"/>
    <col min="11013" max="11013" width="12.85546875" style="888" customWidth="1"/>
    <col min="11014" max="11014" width="14" style="888" customWidth="1"/>
    <col min="11015" max="11015" width="13.140625" style="888" customWidth="1"/>
    <col min="11016" max="11029" width="15.5703125" style="888" customWidth="1"/>
    <col min="11030" max="11030" width="12.140625" style="888" customWidth="1"/>
    <col min="11031" max="11031" width="10.28515625" style="888" customWidth="1"/>
    <col min="11032" max="11033" width="11.140625" style="888" customWidth="1"/>
    <col min="11034" max="11034" width="13.85546875" style="888" customWidth="1"/>
    <col min="11035" max="11037" width="12" style="888" customWidth="1"/>
    <col min="11038" max="11038" width="10.85546875" style="888" customWidth="1"/>
    <col min="11039" max="11039" width="13.7109375" style="888" customWidth="1"/>
    <col min="11040" max="11043" width="12" style="888" customWidth="1"/>
    <col min="11044" max="11044" width="15" style="888" customWidth="1"/>
    <col min="11045" max="11047" width="11.7109375" style="888" customWidth="1"/>
    <col min="11048" max="11048" width="11.5703125" style="888" customWidth="1"/>
    <col min="11049" max="11049" width="14" style="888" customWidth="1"/>
    <col min="11050" max="11050" width="11.5703125" style="888" customWidth="1"/>
    <col min="11051" max="11052" width="11.7109375" style="888" customWidth="1"/>
    <col min="11053" max="11053" width="11.42578125" style="888" customWidth="1"/>
    <col min="11054" max="11054" width="11.7109375" style="888" customWidth="1"/>
    <col min="11055" max="11055" width="11.42578125" style="888" customWidth="1"/>
    <col min="11056" max="11056" width="12.85546875" style="888" customWidth="1"/>
    <col min="11057" max="11130" width="9.140625" style="888" customWidth="1"/>
    <col min="11131" max="11131" width="45.7109375" style="888" customWidth="1"/>
    <col min="11132" max="11152" width="16.7109375" style="888" customWidth="1"/>
    <col min="11153" max="11153" width="16.85546875" style="888" customWidth="1"/>
    <col min="11154" max="11155" width="9.140625" style="888" customWidth="1"/>
    <col min="11156" max="11156" width="17.5703125" style="888" customWidth="1"/>
    <col min="11157" max="11157" width="16" style="888" customWidth="1"/>
    <col min="11158" max="11232" width="9.140625" style="888" customWidth="1"/>
    <col min="11233" max="11233" width="59.85546875" style="888" customWidth="1"/>
    <col min="11234" max="11234" width="12.28515625" style="888" customWidth="1"/>
    <col min="11235" max="11235" width="13" style="888" customWidth="1"/>
    <col min="11236" max="11236" width="12.5703125" style="888" customWidth="1"/>
    <col min="11237" max="11237" width="12.85546875" style="888" customWidth="1"/>
    <col min="11238" max="11238" width="14" style="888" customWidth="1"/>
    <col min="11239" max="11244" width="13.140625" style="888" customWidth="1"/>
    <col min="11245" max="11246" width="59.85546875" style="888" customWidth="1"/>
    <col min="11247" max="11247" width="12.28515625" style="888" customWidth="1"/>
    <col min="11248" max="11248" width="13" style="888" customWidth="1"/>
    <col min="11249" max="11249" width="12.5703125" style="888" customWidth="1"/>
    <col min="11250" max="11250" width="12.85546875" style="888" customWidth="1"/>
    <col min="11251" max="11251" width="14" style="888" customWidth="1"/>
    <col min="11252" max="11252" width="13.140625" style="888" customWidth="1"/>
    <col min="11253" max="11264" width="15.5703125" style="888"/>
    <col min="11265" max="11265" width="59.85546875" style="888" customWidth="1"/>
    <col min="11266" max="11266" width="12.28515625" style="888" customWidth="1"/>
    <col min="11267" max="11267" width="13" style="888" customWidth="1"/>
    <col min="11268" max="11268" width="12.5703125" style="888" customWidth="1"/>
    <col min="11269" max="11269" width="12.85546875" style="888" customWidth="1"/>
    <col min="11270" max="11270" width="14" style="888" customWidth="1"/>
    <col min="11271" max="11271" width="13.140625" style="888" customWidth="1"/>
    <col min="11272" max="11285" width="15.5703125" style="888" customWidth="1"/>
    <col min="11286" max="11286" width="12.140625" style="888" customWidth="1"/>
    <col min="11287" max="11287" width="10.28515625" style="888" customWidth="1"/>
    <col min="11288" max="11289" width="11.140625" style="888" customWidth="1"/>
    <col min="11290" max="11290" width="13.85546875" style="888" customWidth="1"/>
    <col min="11291" max="11293" width="12" style="888" customWidth="1"/>
    <col min="11294" max="11294" width="10.85546875" style="888" customWidth="1"/>
    <col min="11295" max="11295" width="13.7109375" style="888" customWidth="1"/>
    <col min="11296" max="11299" width="12" style="888" customWidth="1"/>
    <col min="11300" max="11300" width="15" style="888" customWidth="1"/>
    <col min="11301" max="11303" width="11.7109375" style="888" customWidth="1"/>
    <col min="11304" max="11304" width="11.5703125" style="888" customWidth="1"/>
    <col min="11305" max="11305" width="14" style="888" customWidth="1"/>
    <col min="11306" max="11306" width="11.5703125" style="888" customWidth="1"/>
    <col min="11307" max="11308" width="11.7109375" style="888" customWidth="1"/>
    <col min="11309" max="11309" width="11.42578125" style="888" customWidth="1"/>
    <col min="11310" max="11310" width="11.7109375" style="888" customWidth="1"/>
    <col min="11311" max="11311" width="11.42578125" style="888" customWidth="1"/>
    <col min="11312" max="11312" width="12.85546875" style="888" customWidth="1"/>
    <col min="11313" max="11386" width="9.140625" style="888" customWidth="1"/>
    <col min="11387" max="11387" width="45.7109375" style="888" customWidth="1"/>
    <col min="11388" max="11408" width="16.7109375" style="888" customWidth="1"/>
    <col min="11409" max="11409" width="16.85546875" style="888" customWidth="1"/>
    <col min="11410" max="11411" width="9.140625" style="888" customWidth="1"/>
    <col min="11412" max="11412" width="17.5703125" style="888" customWidth="1"/>
    <col min="11413" max="11413" width="16" style="888" customWidth="1"/>
    <col min="11414" max="11488" width="9.140625" style="888" customWidth="1"/>
    <col min="11489" max="11489" width="59.85546875" style="888" customWidth="1"/>
    <col min="11490" max="11490" width="12.28515625" style="888" customWidth="1"/>
    <col min="11491" max="11491" width="13" style="888" customWidth="1"/>
    <col min="11492" max="11492" width="12.5703125" style="888" customWidth="1"/>
    <col min="11493" max="11493" width="12.85546875" style="888" customWidth="1"/>
    <col min="11494" max="11494" width="14" style="888" customWidth="1"/>
    <col min="11495" max="11500" width="13.140625" style="888" customWidth="1"/>
    <col min="11501" max="11502" width="59.85546875" style="888" customWidth="1"/>
    <col min="11503" max="11503" width="12.28515625" style="888" customWidth="1"/>
    <col min="11504" max="11504" width="13" style="888" customWidth="1"/>
    <col min="11505" max="11505" width="12.5703125" style="888" customWidth="1"/>
    <col min="11506" max="11506" width="12.85546875" style="888" customWidth="1"/>
    <col min="11507" max="11507" width="14" style="888" customWidth="1"/>
    <col min="11508" max="11508" width="13.140625" style="888" customWidth="1"/>
    <col min="11509" max="11520" width="15.5703125" style="888"/>
    <col min="11521" max="11521" width="59.85546875" style="888" customWidth="1"/>
    <col min="11522" max="11522" width="12.28515625" style="888" customWidth="1"/>
    <col min="11523" max="11523" width="13" style="888" customWidth="1"/>
    <col min="11524" max="11524" width="12.5703125" style="888" customWidth="1"/>
    <col min="11525" max="11525" width="12.85546875" style="888" customWidth="1"/>
    <col min="11526" max="11526" width="14" style="888" customWidth="1"/>
    <col min="11527" max="11527" width="13.140625" style="888" customWidth="1"/>
    <col min="11528" max="11541" width="15.5703125" style="888" customWidth="1"/>
    <col min="11542" max="11542" width="12.140625" style="888" customWidth="1"/>
    <col min="11543" max="11543" width="10.28515625" style="888" customWidth="1"/>
    <col min="11544" max="11545" width="11.140625" style="888" customWidth="1"/>
    <col min="11546" max="11546" width="13.85546875" style="888" customWidth="1"/>
    <col min="11547" max="11549" width="12" style="888" customWidth="1"/>
    <col min="11550" max="11550" width="10.85546875" style="888" customWidth="1"/>
    <col min="11551" max="11551" width="13.7109375" style="888" customWidth="1"/>
    <col min="11552" max="11555" width="12" style="888" customWidth="1"/>
    <col min="11556" max="11556" width="15" style="888" customWidth="1"/>
    <col min="11557" max="11559" width="11.7109375" style="888" customWidth="1"/>
    <col min="11560" max="11560" width="11.5703125" style="888" customWidth="1"/>
    <col min="11561" max="11561" width="14" style="888" customWidth="1"/>
    <col min="11562" max="11562" width="11.5703125" style="888" customWidth="1"/>
    <col min="11563" max="11564" width="11.7109375" style="888" customWidth="1"/>
    <col min="11565" max="11565" width="11.42578125" style="888" customWidth="1"/>
    <col min="11566" max="11566" width="11.7109375" style="888" customWidth="1"/>
    <col min="11567" max="11567" width="11.42578125" style="888" customWidth="1"/>
    <col min="11568" max="11568" width="12.85546875" style="888" customWidth="1"/>
    <col min="11569" max="11642" width="9.140625" style="888" customWidth="1"/>
    <col min="11643" max="11643" width="45.7109375" style="888" customWidth="1"/>
    <col min="11644" max="11664" width="16.7109375" style="888" customWidth="1"/>
    <col min="11665" max="11665" width="16.85546875" style="888" customWidth="1"/>
    <col min="11666" max="11667" width="9.140625" style="888" customWidth="1"/>
    <col min="11668" max="11668" width="17.5703125" style="888" customWidth="1"/>
    <col min="11669" max="11669" width="16" style="888" customWidth="1"/>
    <col min="11670" max="11744" width="9.140625" style="888" customWidth="1"/>
    <col min="11745" max="11745" width="59.85546875" style="888" customWidth="1"/>
    <col min="11746" max="11746" width="12.28515625" style="888" customWidth="1"/>
    <col min="11747" max="11747" width="13" style="888" customWidth="1"/>
    <col min="11748" max="11748" width="12.5703125" style="888" customWidth="1"/>
    <col min="11749" max="11749" width="12.85546875" style="888" customWidth="1"/>
    <col min="11750" max="11750" width="14" style="888" customWidth="1"/>
    <col min="11751" max="11756" width="13.140625" style="888" customWidth="1"/>
    <col min="11757" max="11758" width="59.85546875" style="888" customWidth="1"/>
    <col min="11759" max="11759" width="12.28515625" style="888" customWidth="1"/>
    <col min="11760" max="11760" width="13" style="888" customWidth="1"/>
    <col min="11761" max="11761" width="12.5703125" style="888" customWidth="1"/>
    <col min="11762" max="11762" width="12.85546875" style="888" customWidth="1"/>
    <col min="11763" max="11763" width="14" style="888" customWidth="1"/>
    <col min="11764" max="11764" width="13.140625" style="888" customWidth="1"/>
    <col min="11765" max="11776" width="15.5703125" style="888"/>
    <col min="11777" max="11777" width="59.85546875" style="888" customWidth="1"/>
    <col min="11778" max="11778" width="12.28515625" style="888" customWidth="1"/>
    <col min="11779" max="11779" width="13" style="888" customWidth="1"/>
    <col min="11780" max="11780" width="12.5703125" style="888" customWidth="1"/>
    <col min="11781" max="11781" width="12.85546875" style="888" customWidth="1"/>
    <col min="11782" max="11782" width="14" style="888" customWidth="1"/>
    <col min="11783" max="11783" width="13.140625" style="888" customWidth="1"/>
    <col min="11784" max="11797" width="15.5703125" style="888" customWidth="1"/>
    <col min="11798" max="11798" width="12.140625" style="888" customWidth="1"/>
    <col min="11799" max="11799" width="10.28515625" style="888" customWidth="1"/>
    <col min="11800" max="11801" width="11.140625" style="888" customWidth="1"/>
    <col min="11802" max="11802" width="13.85546875" style="888" customWidth="1"/>
    <col min="11803" max="11805" width="12" style="888" customWidth="1"/>
    <col min="11806" max="11806" width="10.85546875" style="888" customWidth="1"/>
    <col min="11807" max="11807" width="13.7109375" style="888" customWidth="1"/>
    <col min="11808" max="11811" width="12" style="888" customWidth="1"/>
    <col min="11812" max="11812" width="15" style="888" customWidth="1"/>
    <col min="11813" max="11815" width="11.7109375" style="888" customWidth="1"/>
    <col min="11816" max="11816" width="11.5703125" style="888" customWidth="1"/>
    <col min="11817" max="11817" width="14" style="888" customWidth="1"/>
    <col min="11818" max="11818" width="11.5703125" style="888" customWidth="1"/>
    <col min="11819" max="11820" width="11.7109375" style="888" customWidth="1"/>
    <col min="11821" max="11821" width="11.42578125" style="888" customWidth="1"/>
    <col min="11822" max="11822" width="11.7109375" style="888" customWidth="1"/>
    <col min="11823" max="11823" width="11.42578125" style="888" customWidth="1"/>
    <col min="11824" max="11824" width="12.85546875" style="888" customWidth="1"/>
    <col min="11825" max="11898" width="9.140625" style="888" customWidth="1"/>
    <col min="11899" max="11899" width="45.7109375" style="888" customWidth="1"/>
    <col min="11900" max="11920" width="16.7109375" style="888" customWidth="1"/>
    <col min="11921" max="11921" width="16.85546875" style="888" customWidth="1"/>
    <col min="11922" max="11923" width="9.140625" style="888" customWidth="1"/>
    <col min="11924" max="11924" width="17.5703125" style="888" customWidth="1"/>
    <col min="11925" max="11925" width="16" style="888" customWidth="1"/>
    <col min="11926" max="12000" width="9.140625" style="888" customWidth="1"/>
    <col min="12001" max="12001" width="59.85546875" style="888" customWidth="1"/>
    <col min="12002" max="12002" width="12.28515625" style="888" customWidth="1"/>
    <col min="12003" max="12003" width="13" style="888" customWidth="1"/>
    <col min="12004" max="12004" width="12.5703125" style="888" customWidth="1"/>
    <col min="12005" max="12005" width="12.85546875" style="888" customWidth="1"/>
    <col min="12006" max="12006" width="14" style="888" customWidth="1"/>
    <col min="12007" max="12012" width="13.140625" style="888" customWidth="1"/>
    <col min="12013" max="12014" width="59.85546875" style="888" customWidth="1"/>
    <col min="12015" max="12015" width="12.28515625" style="888" customWidth="1"/>
    <col min="12016" max="12016" width="13" style="888" customWidth="1"/>
    <col min="12017" max="12017" width="12.5703125" style="888" customWidth="1"/>
    <col min="12018" max="12018" width="12.85546875" style="888" customWidth="1"/>
    <col min="12019" max="12019" width="14" style="888" customWidth="1"/>
    <col min="12020" max="12020" width="13.140625" style="888" customWidth="1"/>
    <col min="12021" max="12032" width="15.5703125" style="888"/>
    <col min="12033" max="12033" width="59.85546875" style="888" customWidth="1"/>
    <col min="12034" max="12034" width="12.28515625" style="888" customWidth="1"/>
    <col min="12035" max="12035" width="13" style="888" customWidth="1"/>
    <col min="12036" max="12036" width="12.5703125" style="888" customWidth="1"/>
    <col min="12037" max="12037" width="12.85546875" style="888" customWidth="1"/>
    <col min="12038" max="12038" width="14" style="888" customWidth="1"/>
    <col min="12039" max="12039" width="13.140625" style="888" customWidth="1"/>
    <col min="12040" max="12053" width="15.5703125" style="888" customWidth="1"/>
    <col min="12054" max="12054" width="12.140625" style="888" customWidth="1"/>
    <col min="12055" max="12055" width="10.28515625" style="888" customWidth="1"/>
    <col min="12056" max="12057" width="11.140625" style="888" customWidth="1"/>
    <col min="12058" max="12058" width="13.85546875" style="888" customWidth="1"/>
    <col min="12059" max="12061" width="12" style="888" customWidth="1"/>
    <col min="12062" max="12062" width="10.85546875" style="888" customWidth="1"/>
    <col min="12063" max="12063" width="13.7109375" style="888" customWidth="1"/>
    <col min="12064" max="12067" width="12" style="888" customWidth="1"/>
    <col min="12068" max="12068" width="15" style="888" customWidth="1"/>
    <col min="12069" max="12071" width="11.7109375" style="888" customWidth="1"/>
    <col min="12072" max="12072" width="11.5703125" style="888" customWidth="1"/>
    <col min="12073" max="12073" width="14" style="888" customWidth="1"/>
    <col min="12074" max="12074" width="11.5703125" style="888" customWidth="1"/>
    <col min="12075" max="12076" width="11.7109375" style="888" customWidth="1"/>
    <col min="12077" max="12077" width="11.42578125" style="888" customWidth="1"/>
    <col min="12078" max="12078" width="11.7109375" style="888" customWidth="1"/>
    <col min="12079" max="12079" width="11.42578125" style="888" customWidth="1"/>
    <col min="12080" max="12080" width="12.85546875" style="888" customWidth="1"/>
    <col min="12081" max="12154" width="9.140625" style="888" customWidth="1"/>
    <col min="12155" max="12155" width="45.7109375" style="888" customWidth="1"/>
    <col min="12156" max="12176" width="16.7109375" style="888" customWidth="1"/>
    <col min="12177" max="12177" width="16.85546875" style="888" customWidth="1"/>
    <col min="12178" max="12179" width="9.140625" style="888" customWidth="1"/>
    <col min="12180" max="12180" width="17.5703125" style="888" customWidth="1"/>
    <col min="12181" max="12181" width="16" style="888" customWidth="1"/>
    <col min="12182" max="12256" width="9.140625" style="888" customWidth="1"/>
    <col min="12257" max="12257" width="59.85546875" style="888" customWidth="1"/>
    <col min="12258" max="12258" width="12.28515625" style="888" customWidth="1"/>
    <col min="12259" max="12259" width="13" style="888" customWidth="1"/>
    <col min="12260" max="12260" width="12.5703125" style="888" customWidth="1"/>
    <col min="12261" max="12261" width="12.85546875" style="888" customWidth="1"/>
    <col min="12262" max="12262" width="14" style="888" customWidth="1"/>
    <col min="12263" max="12268" width="13.140625" style="888" customWidth="1"/>
    <col min="12269" max="12270" width="59.85546875" style="888" customWidth="1"/>
    <col min="12271" max="12271" width="12.28515625" style="888" customWidth="1"/>
    <col min="12272" max="12272" width="13" style="888" customWidth="1"/>
    <col min="12273" max="12273" width="12.5703125" style="888" customWidth="1"/>
    <col min="12274" max="12274" width="12.85546875" style="888" customWidth="1"/>
    <col min="12275" max="12275" width="14" style="888" customWidth="1"/>
    <col min="12276" max="12276" width="13.140625" style="888" customWidth="1"/>
    <col min="12277" max="12288" width="15.5703125" style="888"/>
    <col min="12289" max="12289" width="59.85546875" style="888" customWidth="1"/>
    <col min="12290" max="12290" width="12.28515625" style="888" customWidth="1"/>
    <col min="12291" max="12291" width="13" style="888" customWidth="1"/>
    <col min="12292" max="12292" width="12.5703125" style="888" customWidth="1"/>
    <col min="12293" max="12293" width="12.85546875" style="888" customWidth="1"/>
    <col min="12294" max="12294" width="14" style="888" customWidth="1"/>
    <col min="12295" max="12295" width="13.140625" style="888" customWidth="1"/>
    <col min="12296" max="12309" width="15.5703125" style="888" customWidth="1"/>
    <col min="12310" max="12310" width="12.140625" style="888" customWidth="1"/>
    <col min="12311" max="12311" width="10.28515625" style="888" customWidth="1"/>
    <col min="12312" max="12313" width="11.140625" style="888" customWidth="1"/>
    <col min="12314" max="12314" width="13.85546875" style="888" customWidth="1"/>
    <col min="12315" max="12317" width="12" style="888" customWidth="1"/>
    <col min="12318" max="12318" width="10.85546875" style="888" customWidth="1"/>
    <col min="12319" max="12319" width="13.7109375" style="888" customWidth="1"/>
    <col min="12320" max="12323" width="12" style="888" customWidth="1"/>
    <col min="12324" max="12324" width="15" style="888" customWidth="1"/>
    <col min="12325" max="12327" width="11.7109375" style="888" customWidth="1"/>
    <col min="12328" max="12328" width="11.5703125" style="888" customWidth="1"/>
    <col min="12329" max="12329" width="14" style="888" customWidth="1"/>
    <col min="12330" max="12330" width="11.5703125" style="888" customWidth="1"/>
    <col min="12331" max="12332" width="11.7109375" style="888" customWidth="1"/>
    <col min="12333" max="12333" width="11.42578125" style="888" customWidth="1"/>
    <col min="12334" max="12334" width="11.7109375" style="888" customWidth="1"/>
    <col min="12335" max="12335" width="11.42578125" style="888" customWidth="1"/>
    <col min="12336" max="12336" width="12.85546875" style="888" customWidth="1"/>
    <col min="12337" max="12410" width="9.140625" style="888" customWidth="1"/>
    <col min="12411" max="12411" width="45.7109375" style="888" customWidth="1"/>
    <col min="12412" max="12432" width="16.7109375" style="888" customWidth="1"/>
    <col min="12433" max="12433" width="16.85546875" style="888" customWidth="1"/>
    <col min="12434" max="12435" width="9.140625" style="888" customWidth="1"/>
    <col min="12436" max="12436" width="17.5703125" style="888" customWidth="1"/>
    <col min="12437" max="12437" width="16" style="888" customWidth="1"/>
    <col min="12438" max="12512" width="9.140625" style="888" customWidth="1"/>
    <col min="12513" max="12513" width="59.85546875" style="888" customWidth="1"/>
    <col min="12514" max="12514" width="12.28515625" style="888" customWidth="1"/>
    <col min="12515" max="12515" width="13" style="888" customWidth="1"/>
    <col min="12516" max="12516" width="12.5703125" style="888" customWidth="1"/>
    <col min="12517" max="12517" width="12.85546875" style="888" customWidth="1"/>
    <col min="12518" max="12518" width="14" style="888" customWidth="1"/>
    <col min="12519" max="12524" width="13.140625" style="888" customWidth="1"/>
    <col min="12525" max="12526" width="59.85546875" style="888" customWidth="1"/>
    <col min="12527" max="12527" width="12.28515625" style="888" customWidth="1"/>
    <col min="12528" max="12528" width="13" style="888" customWidth="1"/>
    <col min="12529" max="12529" width="12.5703125" style="888" customWidth="1"/>
    <col min="12530" max="12530" width="12.85546875" style="888" customWidth="1"/>
    <col min="12531" max="12531" width="14" style="888" customWidth="1"/>
    <col min="12532" max="12532" width="13.140625" style="888" customWidth="1"/>
    <col min="12533" max="12544" width="15.5703125" style="888"/>
    <col min="12545" max="12545" width="59.85546875" style="888" customWidth="1"/>
    <col min="12546" max="12546" width="12.28515625" style="888" customWidth="1"/>
    <col min="12547" max="12547" width="13" style="888" customWidth="1"/>
    <col min="12548" max="12548" width="12.5703125" style="888" customWidth="1"/>
    <col min="12549" max="12549" width="12.85546875" style="888" customWidth="1"/>
    <col min="12550" max="12550" width="14" style="888" customWidth="1"/>
    <col min="12551" max="12551" width="13.140625" style="888" customWidth="1"/>
    <col min="12552" max="12565" width="15.5703125" style="888" customWidth="1"/>
    <col min="12566" max="12566" width="12.140625" style="888" customWidth="1"/>
    <col min="12567" max="12567" width="10.28515625" style="888" customWidth="1"/>
    <col min="12568" max="12569" width="11.140625" style="888" customWidth="1"/>
    <col min="12570" max="12570" width="13.85546875" style="888" customWidth="1"/>
    <col min="12571" max="12573" width="12" style="888" customWidth="1"/>
    <col min="12574" max="12574" width="10.85546875" style="888" customWidth="1"/>
    <col min="12575" max="12575" width="13.7109375" style="888" customWidth="1"/>
    <col min="12576" max="12579" width="12" style="888" customWidth="1"/>
    <col min="12580" max="12580" width="15" style="888" customWidth="1"/>
    <col min="12581" max="12583" width="11.7109375" style="888" customWidth="1"/>
    <col min="12584" max="12584" width="11.5703125" style="888" customWidth="1"/>
    <col min="12585" max="12585" width="14" style="888" customWidth="1"/>
    <col min="12586" max="12586" width="11.5703125" style="888" customWidth="1"/>
    <col min="12587" max="12588" width="11.7109375" style="888" customWidth="1"/>
    <col min="12589" max="12589" width="11.42578125" style="888" customWidth="1"/>
    <col min="12590" max="12590" width="11.7109375" style="888" customWidth="1"/>
    <col min="12591" max="12591" width="11.42578125" style="888" customWidth="1"/>
    <col min="12592" max="12592" width="12.85546875" style="888" customWidth="1"/>
    <col min="12593" max="12666" width="9.140625" style="888" customWidth="1"/>
    <col min="12667" max="12667" width="45.7109375" style="888" customWidth="1"/>
    <col min="12668" max="12688" width="16.7109375" style="888" customWidth="1"/>
    <col min="12689" max="12689" width="16.85546875" style="888" customWidth="1"/>
    <col min="12690" max="12691" width="9.140625" style="888" customWidth="1"/>
    <col min="12692" max="12692" width="17.5703125" style="888" customWidth="1"/>
    <col min="12693" max="12693" width="16" style="888" customWidth="1"/>
    <col min="12694" max="12768" width="9.140625" style="888" customWidth="1"/>
    <col min="12769" max="12769" width="59.85546875" style="888" customWidth="1"/>
    <col min="12770" max="12770" width="12.28515625" style="888" customWidth="1"/>
    <col min="12771" max="12771" width="13" style="888" customWidth="1"/>
    <col min="12772" max="12772" width="12.5703125" style="888" customWidth="1"/>
    <col min="12773" max="12773" width="12.85546875" style="888" customWidth="1"/>
    <col min="12774" max="12774" width="14" style="888" customWidth="1"/>
    <col min="12775" max="12780" width="13.140625" style="888" customWidth="1"/>
    <col min="12781" max="12782" width="59.85546875" style="888" customWidth="1"/>
    <col min="12783" max="12783" width="12.28515625" style="888" customWidth="1"/>
    <col min="12784" max="12784" width="13" style="888" customWidth="1"/>
    <col min="12785" max="12785" width="12.5703125" style="888" customWidth="1"/>
    <col min="12786" max="12786" width="12.85546875" style="888" customWidth="1"/>
    <col min="12787" max="12787" width="14" style="888" customWidth="1"/>
    <col min="12788" max="12788" width="13.140625" style="888" customWidth="1"/>
    <col min="12789" max="12800" width="15.5703125" style="888"/>
    <col min="12801" max="12801" width="59.85546875" style="888" customWidth="1"/>
    <col min="12802" max="12802" width="12.28515625" style="888" customWidth="1"/>
    <col min="12803" max="12803" width="13" style="888" customWidth="1"/>
    <col min="12804" max="12804" width="12.5703125" style="888" customWidth="1"/>
    <col min="12805" max="12805" width="12.85546875" style="888" customWidth="1"/>
    <col min="12806" max="12806" width="14" style="888" customWidth="1"/>
    <col min="12807" max="12807" width="13.140625" style="888" customWidth="1"/>
    <col min="12808" max="12821" width="15.5703125" style="888" customWidth="1"/>
    <col min="12822" max="12822" width="12.140625" style="888" customWidth="1"/>
    <col min="12823" max="12823" width="10.28515625" style="888" customWidth="1"/>
    <col min="12824" max="12825" width="11.140625" style="888" customWidth="1"/>
    <col min="12826" max="12826" width="13.85546875" style="888" customWidth="1"/>
    <col min="12827" max="12829" width="12" style="888" customWidth="1"/>
    <col min="12830" max="12830" width="10.85546875" style="888" customWidth="1"/>
    <col min="12831" max="12831" width="13.7109375" style="888" customWidth="1"/>
    <col min="12832" max="12835" width="12" style="888" customWidth="1"/>
    <col min="12836" max="12836" width="15" style="888" customWidth="1"/>
    <col min="12837" max="12839" width="11.7109375" style="888" customWidth="1"/>
    <col min="12840" max="12840" width="11.5703125" style="888" customWidth="1"/>
    <col min="12841" max="12841" width="14" style="888" customWidth="1"/>
    <col min="12842" max="12842" width="11.5703125" style="888" customWidth="1"/>
    <col min="12843" max="12844" width="11.7109375" style="888" customWidth="1"/>
    <col min="12845" max="12845" width="11.42578125" style="888" customWidth="1"/>
    <col min="12846" max="12846" width="11.7109375" style="888" customWidth="1"/>
    <col min="12847" max="12847" width="11.42578125" style="888" customWidth="1"/>
    <col min="12848" max="12848" width="12.85546875" style="888" customWidth="1"/>
    <col min="12849" max="12922" width="9.140625" style="888" customWidth="1"/>
    <col min="12923" max="12923" width="45.7109375" style="888" customWidth="1"/>
    <col min="12924" max="12944" width="16.7109375" style="888" customWidth="1"/>
    <col min="12945" max="12945" width="16.85546875" style="888" customWidth="1"/>
    <col min="12946" max="12947" width="9.140625" style="888" customWidth="1"/>
    <col min="12948" max="12948" width="17.5703125" style="888" customWidth="1"/>
    <col min="12949" max="12949" width="16" style="888" customWidth="1"/>
    <col min="12950" max="13024" width="9.140625" style="888" customWidth="1"/>
    <col min="13025" max="13025" width="59.85546875" style="888" customWidth="1"/>
    <col min="13026" max="13026" width="12.28515625" style="888" customWidth="1"/>
    <col min="13027" max="13027" width="13" style="888" customWidth="1"/>
    <col min="13028" max="13028" width="12.5703125" style="888" customWidth="1"/>
    <col min="13029" max="13029" width="12.85546875" style="888" customWidth="1"/>
    <col min="13030" max="13030" width="14" style="888" customWidth="1"/>
    <col min="13031" max="13036" width="13.140625" style="888" customWidth="1"/>
    <col min="13037" max="13038" width="59.85546875" style="888" customWidth="1"/>
    <col min="13039" max="13039" width="12.28515625" style="888" customWidth="1"/>
    <col min="13040" max="13040" width="13" style="888" customWidth="1"/>
    <col min="13041" max="13041" width="12.5703125" style="888" customWidth="1"/>
    <col min="13042" max="13042" width="12.85546875" style="888" customWidth="1"/>
    <col min="13043" max="13043" width="14" style="888" customWidth="1"/>
    <col min="13044" max="13044" width="13.140625" style="888" customWidth="1"/>
    <col min="13045" max="13056" width="15.5703125" style="888"/>
    <col min="13057" max="13057" width="59.85546875" style="888" customWidth="1"/>
    <col min="13058" max="13058" width="12.28515625" style="888" customWidth="1"/>
    <col min="13059" max="13059" width="13" style="888" customWidth="1"/>
    <col min="13060" max="13060" width="12.5703125" style="888" customWidth="1"/>
    <col min="13061" max="13061" width="12.85546875" style="888" customWidth="1"/>
    <col min="13062" max="13062" width="14" style="888" customWidth="1"/>
    <col min="13063" max="13063" width="13.140625" style="888" customWidth="1"/>
    <col min="13064" max="13077" width="15.5703125" style="888" customWidth="1"/>
    <col min="13078" max="13078" width="12.140625" style="888" customWidth="1"/>
    <col min="13079" max="13079" width="10.28515625" style="888" customWidth="1"/>
    <col min="13080" max="13081" width="11.140625" style="888" customWidth="1"/>
    <col min="13082" max="13082" width="13.85546875" style="888" customWidth="1"/>
    <col min="13083" max="13085" width="12" style="888" customWidth="1"/>
    <col min="13086" max="13086" width="10.85546875" style="888" customWidth="1"/>
    <col min="13087" max="13087" width="13.7109375" style="888" customWidth="1"/>
    <col min="13088" max="13091" width="12" style="888" customWidth="1"/>
    <col min="13092" max="13092" width="15" style="888" customWidth="1"/>
    <col min="13093" max="13095" width="11.7109375" style="888" customWidth="1"/>
    <col min="13096" max="13096" width="11.5703125" style="888" customWidth="1"/>
    <col min="13097" max="13097" width="14" style="888" customWidth="1"/>
    <col min="13098" max="13098" width="11.5703125" style="888" customWidth="1"/>
    <col min="13099" max="13100" width="11.7109375" style="888" customWidth="1"/>
    <col min="13101" max="13101" width="11.42578125" style="888" customWidth="1"/>
    <col min="13102" max="13102" width="11.7109375" style="888" customWidth="1"/>
    <col min="13103" max="13103" width="11.42578125" style="888" customWidth="1"/>
    <col min="13104" max="13104" width="12.85546875" style="888" customWidth="1"/>
    <col min="13105" max="13178" width="9.140625" style="888" customWidth="1"/>
    <col min="13179" max="13179" width="45.7109375" style="888" customWidth="1"/>
    <col min="13180" max="13200" width="16.7109375" style="888" customWidth="1"/>
    <col min="13201" max="13201" width="16.85546875" style="888" customWidth="1"/>
    <col min="13202" max="13203" width="9.140625" style="888" customWidth="1"/>
    <col min="13204" max="13204" width="17.5703125" style="888" customWidth="1"/>
    <col min="13205" max="13205" width="16" style="888" customWidth="1"/>
    <col min="13206" max="13280" width="9.140625" style="888" customWidth="1"/>
    <col min="13281" max="13281" width="59.85546875" style="888" customWidth="1"/>
    <col min="13282" max="13282" width="12.28515625" style="888" customWidth="1"/>
    <col min="13283" max="13283" width="13" style="888" customWidth="1"/>
    <col min="13284" max="13284" width="12.5703125" style="888" customWidth="1"/>
    <col min="13285" max="13285" width="12.85546875" style="888" customWidth="1"/>
    <col min="13286" max="13286" width="14" style="888" customWidth="1"/>
    <col min="13287" max="13292" width="13.140625" style="888" customWidth="1"/>
    <col min="13293" max="13294" width="59.85546875" style="888" customWidth="1"/>
    <col min="13295" max="13295" width="12.28515625" style="888" customWidth="1"/>
    <col min="13296" max="13296" width="13" style="888" customWidth="1"/>
    <col min="13297" max="13297" width="12.5703125" style="888" customWidth="1"/>
    <col min="13298" max="13298" width="12.85546875" style="888" customWidth="1"/>
    <col min="13299" max="13299" width="14" style="888" customWidth="1"/>
    <col min="13300" max="13300" width="13.140625" style="888" customWidth="1"/>
    <col min="13301" max="13312" width="15.5703125" style="888"/>
    <col min="13313" max="13313" width="59.85546875" style="888" customWidth="1"/>
    <col min="13314" max="13314" width="12.28515625" style="888" customWidth="1"/>
    <col min="13315" max="13315" width="13" style="888" customWidth="1"/>
    <col min="13316" max="13316" width="12.5703125" style="888" customWidth="1"/>
    <col min="13317" max="13317" width="12.85546875" style="888" customWidth="1"/>
    <col min="13318" max="13318" width="14" style="888" customWidth="1"/>
    <col min="13319" max="13319" width="13.140625" style="888" customWidth="1"/>
    <col min="13320" max="13333" width="15.5703125" style="888" customWidth="1"/>
    <col min="13334" max="13334" width="12.140625" style="888" customWidth="1"/>
    <col min="13335" max="13335" width="10.28515625" style="888" customWidth="1"/>
    <col min="13336" max="13337" width="11.140625" style="888" customWidth="1"/>
    <col min="13338" max="13338" width="13.85546875" style="888" customWidth="1"/>
    <col min="13339" max="13341" width="12" style="888" customWidth="1"/>
    <col min="13342" max="13342" width="10.85546875" style="888" customWidth="1"/>
    <col min="13343" max="13343" width="13.7109375" style="888" customWidth="1"/>
    <col min="13344" max="13347" width="12" style="888" customWidth="1"/>
    <col min="13348" max="13348" width="15" style="888" customWidth="1"/>
    <col min="13349" max="13351" width="11.7109375" style="888" customWidth="1"/>
    <col min="13352" max="13352" width="11.5703125" style="888" customWidth="1"/>
    <col min="13353" max="13353" width="14" style="888" customWidth="1"/>
    <col min="13354" max="13354" width="11.5703125" style="888" customWidth="1"/>
    <col min="13355" max="13356" width="11.7109375" style="888" customWidth="1"/>
    <col min="13357" max="13357" width="11.42578125" style="888" customWidth="1"/>
    <col min="13358" max="13358" width="11.7109375" style="888" customWidth="1"/>
    <col min="13359" max="13359" width="11.42578125" style="888" customWidth="1"/>
    <col min="13360" max="13360" width="12.85546875" style="888" customWidth="1"/>
    <col min="13361" max="13434" width="9.140625" style="888" customWidth="1"/>
    <col min="13435" max="13435" width="45.7109375" style="888" customWidth="1"/>
    <col min="13436" max="13456" width="16.7109375" style="888" customWidth="1"/>
    <col min="13457" max="13457" width="16.85546875" style="888" customWidth="1"/>
    <col min="13458" max="13459" width="9.140625" style="888" customWidth="1"/>
    <col min="13460" max="13460" width="17.5703125" style="888" customWidth="1"/>
    <col min="13461" max="13461" width="16" style="888" customWidth="1"/>
    <col min="13462" max="13536" width="9.140625" style="888" customWidth="1"/>
    <col min="13537" max="13537" width="59.85546875" style="888" customWidth="1"/>
    <col min="13538" max="13538" width="12.28515625" style="888" customWidth="1"/>
    <col min="13539" max="13539" width="13" style="888" customWidth="1"/>
    <col min="13540" max="13540" width="12.5703125" style="888" customWidth="1"/>
    <col min="13541" max="13541" width="12.85546875" style="888" customWidth="1"/>
    <col min="13542" max="13542" width="14" style="888" customWidth="1"/>
    <col min="13543" max="13548" width="13.140625" style="888" customWidth="1"/>
    <col min="13549" max="13550" width="59.85546875" style="888" customWidth="1"/>
    <col min="13551" max="13551" width="12.28515625" style="888" customWidth="1"/>
    <col min="13552" max="13552" width="13" style="888" customWidth="1"/>
    <col min="13553" max="13553" width="12.5703125" style="888" customWidth="1"/>
    <col min="13554" max="13554" width="12.85546875" style="888" customWidth="1"/>
    <col min="13555" max="13555" width="14" style="888" customWidth="1"/>
    <col min="13556" max="13556" width="13.140625" style="888" customWidth="1"/>
    <col min="13557" max="13568" width="15.5703125" style="888"/>
    <col min="13569" max="13569" width="59.85546875" style="888" customWidth="1"/>
    <col min="13570" max="13570" width="12.28515625" style="888" customWidth="1"/>
    <col min="13571" max="13571" width="13" style="888" customWidth="1"/>
    <col min="13572" max="13572" width="12.5703125" style="888" customWidth="1"/>
    <col min="13573" max="13573" width="12.85546875" style="888" customWidth="1"/>
    <col min="13574" max="13574" width="14" style="888" customWidth="1"/>
    <col min="13575" max="13575" width="13.140625" style="888" customWidth="1"/>
    <col min="13576" max="13589" width="15.5703125" style="888" customWidth="1"/>
    <col min="13590" max="13590" width="12.140625" style="888" customWidth="1"/>
    <col min="13591" max="13591" width="10.28515625" style="888" customWidth="1"/>
    <col min="13592" max="13593" width="11.140625" style="888" customWidth="1"/>
    <col min="13594" max="13594" width="13.85546875" style="888" customWidth="1"/>
    <col min="13595" max="13597" width="12" style="888" customWidth="1"/>
    <col min="13598" max="13598" width="10.85546875" style="888" customWidth="1"/>
    <col min="13599" max="13599" width="13.7109375" style="888" customWidth="1"/>
    <col min="13600" max="13603" width="12" style="888" customWidth="1"/>
    <col min="13604" max="13604" width="15" style="888" customWidth="1"/>
    <col min="13605" max="13607" width="11.7109375" style="888" customWidth="1"/>
    <col min="13608" max="13608" width="11.5703125" style="888" customWidth="1"/>
    <col min="13609" max="13609" width="14" style="888" customWidth="1"/>
    <col min="13610" max="13610" width="11.5703125" style="888" customWidth="1"/>
    <col min="13611" max="13612" width="11.7109375" style="888" customWidth="1"/>
    <col min="13613" max="13613" width="11.42578125" style="888" customWidth="1"/>
    <col min="13614" max="13614" width="11.7109375" style="888" customWidth="1"/>
    <col min="13615" max="13615" width="11.42578125" style="888" customWidth="1"/>
    <col min="13616" max="13616" width="12.85546875" style="888" customWidth="1"/>
    <col min="13617" max="13690" width="9.140625" style="888" customWidth="1"/>
    <col min="13691" max="13691" width="45.7109375" style="888" customWidth="1"/>
    <col min="13692" max="13712" width="16.7109375" style="888" customWidth="1"/>
    <col min="13713" max="13713" width="16.85546875" style="888" customWidth="1"/>
    <col min="13714" max="13715" width="9.140625" style="888" customWidth="1"/>
    <col min="13716" max="13716" width="17.5703125" style="888" customWidth="1"/>
    <col min="13717" max="13717" width="16" style="888" customWidth="1"/>
    <col min="13718" max="13792" width="9.140625" style="888" customWidth="1"/>
    <col min="13793" max="13793" width="59.85546875" style="888" customWidth="1"/>
    <col min="13794" max="13794" width="12.28515625" style="888" customWidth="1"/>
    <col min="13795" max="13795" width="13" style="888" customWidth="1"/>
    <col min="13796" max="13796" width="12.5703125" style="888" customWidth="1"/>
    <col min="13797" max="13797" width="12.85546875" style="888" customWidth="1"/>
    <col min="13798" max="13798" width="14" style="888" customWidth="1"/>
    <col min="13799" max="13804" width="13.140625" style="888" customWidth="1"/>
    <col min="13805" max="13806" width="59.85546875" style="888" customWidth="1"/>
    <col min="13807" max="13807" width="12.28515625" style="888" customWidth="1"/>
    <col min="13808" max="13808" width="13" style="888" customWidth="1"/>
    <col min="13809" max="13809" width="12.5703125" style="888" customWidth="1"/>
    <col min="13810" max="13810" width="12.85546875" style="888" customWidth="1"/>
    <col min="13811" max="13811" width="14" style="888" customWidth="1"/>
    <col min="13812" max="13812" width="13.140625" style="888" customWidth="1"/>
    <col min="13813" max="13824" width="15.5703125" style="888"/>
    <col min="13825" max="13825" width="59.85546875" style="888" customWidth="1"/>
    <col min="13826" max="13826" width="12.28515625" style="888" customWidth="1"/>
    <col min="13827" max="13827" width="13" style="888" customWidth="1"/>
    <col min="13828" max="13828" width="12.5703125" style="888" customWidth="1"/>
    <col min="13829" max="13829" width="12.85546875" style="888" customWidth="1"/>
    <col min="13830" max="13830" width="14" style="888" customWidth="1"/>
    <col min="13831" max="13831" width="13.140625" style="888" customWidth="1"/>
    <col min="13832" max="13845" width="15.5703125" style="888" customWidth="1"/>
    <col min="13846" max="13846" width="12.140625" style="888" customWidth="1"/>
    <col min="13847" max="13847" width="10.28515625" style="888" customWidth="1"/>
    <col min="13848" max="13849" width="11.140625" style="888" customWidth="1"/>
    <col min="13850" max="13850" width="13.85546875" style="888" customWidth="1"/>
    <col min="13851" max="13853" width="12" style="888" customWidth="1"/>
    <col min="13854" max="13854" width="10.85546875" style="888" customWidth="1"/>
    <col min="13855" max="13855" width="13.7109375" style="888" customWidth="1"/>
    <col min="13856" max="13859" width="12" style="888" customWidth="1"/>
    <col min="13860" max="13860" width="15" style="888" customWidth="1"/>
    <col min="13861" max="13863" width="11.7109375" style="888" customWidth="1"/>
    <col min="13864" max="13864" width="11.5703125" style="888" customWidth="1"/>
    <col min="13865" max="13865" width="14" style="888" customWidth="1"/>
    <col min="13866" max="13866" width="11.5703125" style="888" customWidth="1"/>
    <col min="13867" max="13868" width="11.7109375" style="888" customWidth="1"/>
    <col min="13869" max="13869" width="11.42578125" style="888" customWidth="1"/>
    <col min="13870" max="13870" width="11.7109375" style="888" customWidth="1"/>
    <col min="13871" max="13871" width="11.42578125" style="888" customWidth="1"/>
    <col min="13872" max="13872" width="12.85546875" style="888" customWidth="1"/>
    <col min="13873" max="13946" width="9.140625" style="888" customWidth="1"/>
    <col min="13947" max="13947" width="45.7109375" style="888" customWidth="1"/>
    <col min="13948" max="13968" width="16.7109375" style="888" customWidth="1"/>
    <col min="13969" max="13969" width="16.85546875" style="888" customWidth="1"/>
    <col min="13970" max="13971" width="9.140625" style="888" customWidth="1"/>
    <col min="13972" max="13972" width="17.5703125" style="888" customWidth="1"/>
    <col min="13973" max="13973" width="16" style="888" customWidth="1"/>
    <col min="13974" max="14048" width="9.140625" style="888" customWidth="1"/>
    <col min="14049" max="14049" width="59.85546875" style="888" customWidth="1"/>
    <col min="14050" max="14050" width="12.28515625" style="888" customWidth="1"/>
    <col min="14051" max="14051" width="13" style="888" customWidth="1"/>
    <col min="14052" max="14052" width="12.5703125" style="888" customWidth="1"/>
    <col min="14053" max="14053" width="12.85546875" style="888" customWidth="1"/>
    <col min="14054" max="14054" width="14" style="888" customWidth="1"/>
    <col min="14055" max="14060" width="13.140625" style="888" customWidth="1"/>
    <col min="14061" max="14062" width="59.85546875" style="888" customWidth="1"/>
    <col min="14063" max="14063" width="12.28515625" style="888" customWidth="1"/>
    <col min="14064" max="14064" width="13" style="888" customWidth="1"/>
    <col min="14065" max="14065" width="12.5703125" style="888" customWidth="1"/>
    <col min="14066" max="14066" width="12.85546875" style="888" customWidth="1"/>
    <col min="14067" max="14067" width="14" style="888" customWidth="1"/>
    <col min="14068" max="14068" width="13.140625" style="888" customWidth="1"/>
    <col min="14069" max="14080" width="15.5703125" style="888"/>
    <col min="14081" max="14081" width="59.85546875" style="888" customWidth="1"/>
    <col min="14082" max="14082" width="12.28515625" style="888" customWidth="1"/>
    <col min="14083" max="14083" width="13" style="888" customWidth="1"/>
    <col min="14084" max="14084" width="12.5703125" style="888" customWidth="1"/>
    <col min="14085" max="14085" width="12.85546875" style="888" customWidth="1"/>
    <col min="14086" max="14086" width="14" style="888" customWidth="1"/>
    <col min="14087" max="14087" width="13.140625" style="888" customWidth="1"/>
    <col min="14088" max="14101" width="15.5703125" style="888" customWidth="1"/>
    <col min="14102" max="14102" width="12.140625" style="888" customWidth="1"/>
    <col min="14103" max="14103" width="10.28515625" style="888" customWidth="1"/>
    <col min="14104" max="14105" width="11.140625" style="888" customWidth="1"/>
    <col min="14106" max="14106" width="13.85546875" style="888" customWidth="1"/>
    <col min="14107" max="14109" width="12" style="888" customWidth="1"/>
    <col min="14110" max="14110" width="10.85546875" style="888" customWidth="1"/>
    <col min="14111" max="14111" width="13.7109375" style="888" customWidth="1"/>
    <col min="14112" max="14115" width="12" style="888" customWidth="1"/>
    <col min="14116" max="14116" width="15" style="888" customWidth="1"/>
    <col min="14117" max="14119" width="11.7109375" style="888" customWidth="1"/>
    <col min="14120" max="14120" width="11.5703125" style="888" customWidth="1"/>
    <col min="14121" max="14121" width="14" style="888" customWidth="1"/>
    <col min="14122" max="14122" width="11.5703125" style="888" customWidth="1"/>
    <col min="14123" max="14124" width="11.7109375" style="888" customWidth="1"/>
    <col min="14125" max="14125" width="11.42578125" style="888" customWidth="1"/>
    <col min="14126" max="14126" width="11.7109375" style="888" customWidth="1"/>
    <col min="14127" max="14127" width="11.42578125" style="888" customWidth="1"/>
    <col min="14128" max="14128" width="12.85546875" style="888" customWidth="1"/>
    <col min="14129" max="14202" width="9.140625" style="888" customWidth="1"/>
    <col min="14203" max="14203" width="45.7109375" style="888" customWidth="1"/>
    <col min="14204" max="14224" width="16.7109375" style="888" customWidth="1"/>
    <col min="14225" max="14225" width="16.85546875" style="888" customWidth="1"/>
    <col min="14226" max="14227" width="9.140625" style="888" customWidth="1"/>
    <col min="14228" max="14228" width="17.5703125" style="888" customWidth="1"/>
    <col min="14229" max="14229" width="16" style="888" customWidth="1"/>
    <col min="14230" max="14304" width="9.140625" style="888" customWidth="1"/>
    <col min="14305" max="14305" width="59.85546875" style="888" customWidth="1"/>
    <col min="14306" max="14306" width="12.28515625" style="888" customWidth="1"/>
    <col min="14307" max="14307" width="13" style="888" customWidth="1"/>
    <col min="14308" max="14308" width="12.5703125" style="888" customWidth="1"/>
    <col min="14309" max="14309" width="12.85546875" style="888" customWidth="1"/>
    <col min="14310" max="14310" width="14" style="888" customWidth="1"/>
    <col min="14311" max="14316" width="13.140625" style="888" customWidth="1"/>
    <col min="14317" max="14318" width="59.85546875" style="888" customWidth="1"/>
    <col min="14319" max="14319" width="12.28515625" style="888" customWidth="1"/>
    <col min="14320" max="14320" width="13" style="888" customWidth="1"/>
    <col min="14321" max="14321" width="12.5703125" style="888" customWidth="1"/>
    <col min="14322" max="14322" width="12.85546875" style="888" customWidth="1"/>
    <col min="14323" max="14323" width="14" style="888" customWidth="1"/>
    <col min="14324" max="14324" width="13.140625" style="888" customWidth="1"/>
    <col min="14325" max="14336" width="15.5703125" style="888"/>
    <col min="14337" max="14337" width="59.85546875" style="888" customWidth="1"/>
    <col min="14338" max="14338" width="12.28515625" style="888" customWidth="1"/>
    <col min="14339" max="14339" width="13" style="888" customWidth="1"/>
    <col min="14340" max="14340" width="12.5703125" style="888" customWidth="1"/>
    <col min="14341" max="14341" width="12.85546875" style="888" customWidth="1"/>
    <col min="14342" max="14342" width="14" style="888" customWidth="1"/>
    <col min="14343" max="14343" width="13.140625" style="888" customWidth="1"/>
    <col min="14344" max="14357" width="15.5703125" style="888" customWidth="1"/>
    <col min="14358" max="14358" width="12.140625" style="888" customWidth="1"/>
    <col min="14359" max="14359" width="10.28515625" style="888" customWidth="1"/>
    <col min="14360" max="14361" width="11.140625" style="888" customWidth="1"/>
    <col min="14362" max="14362" width="13.85546875" style="888" customWidth="1"/>
    <col min="14363" max="14365" width="12" style="888" customWidth="1"/>
    <col min="14366" max="14366" width="10.85546875" style="888" customWidth="1"/>
    <col min="14367" max="14367" width="13.7109375" style="888" customWidth="1"/>
    <col min="14368" max="14371" width="12" style="888" customWidth="1"/>
    <col min="14372" max="14372" width="15" style="888" customWidth="1"/>
    <col min="14373" max="14375" width="11.7109375" style="888" customWidth="1"/>
    <col min="14376" max="14376" width="11.5703125" style="888" customWidth="1"/>
    <col min="14377" max="14377" width="14" style="888" customWidth="1"/>
    <col min="14378" max="14378" width="11.5703125" style="888" customWidth="1"/>
    <col min="14379" max="14380" width="11.7109375" style="888" customWidth="1"/>
    <col min="14381" max="14381" width="11.42578125" style="888" customWidth="1"/>
    <col min="14382" max="14382" width="11.7109375" style="888" customWidth="1"/>
    <col min="14383" max="14383" width="11.42578125" style="888" customWidth="1"/>
    <col min="14384" max="14384" width="12.85546875" style="888" customWidth="1"/>
    <col min="14385" max="14458" width="9.140625" style="888" customWidth="1"/>
    <col min="14459" max="14459" width="45.7109375" style="888" customWidth="1"/>
    <col min="14460" max="14480" width="16.7109375" style="888" customWidth="1"/>
    <col min="14481" max="14481" width="16.85546875" style="888" customWidth="1"/>
    <col min="14482" max="14483" width="9.140625" style="888" customWidth="1"/>
    <col min="14484" max="14484" width="17.5703125" style="888" customWidth="1"/>
    <col min="14485" max="14485" width="16" style="888" customWidth="1"/>
    <col min="14486" max="14560" width="9.140625" style="888" customWidth="1"/>
    <col min="14561" max="14561" width="59.85546875" style="888" customWidth="1"/>
    <col min="14562" max="14562" width="12.28515625" style="888" customWidth="1"/>
    <col min="14563" max="14563" width="13" style="888" customWidth="1"/>
    <col min="14564" max="14564" width="12.5703125" style="888" customWidth="1"/>
    <col min="14565" max="14565" width="12.85546875" style="888" customWidth="1"/>
    <col min="14566" max="14566" width="14" style="888" customWidth="1"/>
    <col min="14567" max="14572" width="13.140625" style="888" customWidth="1"/>
    <col min="14573" max="14574" width="59.85546875" style="888" customWidth="1"/>
    <col min="14575" max="14575" width="12.28515625" style="888" customWidth="1"/>
    <col min="14576" max="14576" width="13" style="888" customWidth="1"/>
    <col min="14577" max="14577" width="12.5703125" style="888" customWidth="1"/>
    <col min="14578" max="14578" width="12.85546875" style="888" customWidth="1"/>
    <col min="14579" max="14579" width="14" style="888" customWidth="1"/>
    <col min="14580" max="14580" width="13.140625" style="888" customWidth="1"/>
    <col min="14581" max="14592" width="15.5703125" style="888"/>
    <col min="14593" max="14593" width="59.85546875" style="888" customWidth="1"/>
    <col min="14594" max="14594" width="12.28515625" style="888" customWidth="1"/>
    <col min="14595" max="14595" width="13" style="888" customWidth="1"/>
    <col min="14596" max="14596" width="12.5703125" style="888" customWidth="1"/>
    <col min="14597" max="14597" width="12.85546875" style="888" customWidth="1"/>
    <col min="14598" max="14598" width="14" style="888" customWidth="1"/>
    <col min="14599" max="14599" width="13.140625" style="888" customWidth="1"/>
    <col min="14600" max="14613" width="15.5703125" style="888" customWidth="1"/>
    <col min="14614" max="14614" width="12.140625" style="888" customWidth="1"/>
    <col min="14615" max="14615" width="10.28515625" style="888" customWidth="1"/>
    <col min="14616" max="14617" width="11.140625" style="888" customWidth="1"/>
    <col min="14618" max="14618" width="13.85546875" style="888" customWidth="1"/>
    <col min="14619" max="14621" width="12" style="888" customWidth="1"/>
    <col min="14622" max="14622" width="10.85546875" style="888" customWidth="1"/>
    <col min="14623" max="14623" width="13.7109375" style="888" customWidth="1"/>
    <col min="14624" max="14627" width="12" style="888" customWidth="1"/>
    <col min="14628" max="14628" width="15" style="888" customWidth="1"/>
    <col min="14629" max="14631" width="11.7109375" style="888" customWidth="1"/>
    <col min="14632" max="14632" width="11.5703125" style="888" customWidth="1"/>
    <col min="14633" max="14633" width="14" style="888" customWidth="1"/>
    <col min="14634" max="14634" width="11.5703125" style="888" customWidth="1"/>
    <col min="14635" max="14636" width="11.7109375" style="888" customWidth="1"/>
    <col min="14637" max="14637" width="11.42578125" style="888" customWidth="1"/>
    <col min="14638" max="14638" width="11.7109375" style="888" customWidth="1"/>
    <col min="14639" max="14639" width="11.42578125" style="888" customWidth="1"/>
    <col min="14640" max="14640" width="12.85546875" style="888" customWidth="1"/>
    <col min="14641" max="14714" width="9.140625" style="888" customWidth="1"/>
    <col min="14715" max="14715" width="45.7109375" style="888" customWidth="1"/>
    <col min="14716" max="14736" width="16.7109375" style="888" customWidth="1"/>
    <col min="14737" max="14737" width="16.85546875" style="888" customWidth="1"/>
    <col min="14738" max="14739" width="9.140625" style="888" customWidth="1"/>
    <col min="14740" max="14740" width="17.5703125" style="888" customWidth="1"/>
    <col min="14741" max="14741" width="16" style="888" customWidth="1"/>
    <col min="14742" max="14816" width="9.140625" style="888" customWidth="1"/>
    <col min="14817" max="14817" width="59.85546875" style="888" customWidth="1"/>
    <col min="14818" max="14818" width="12.28515625" style="888" customWidth="1"/>
    <col min="14819" max="14819" width="13" style="888" customWidth="1"/>
    <col min="14820" max="14820" width="12.5703125" style="888" customWidth="1"/>
    <col min="14821" max="14821" width="12.85546875" style="888" customWidth="1"/>
    <col min="14822" max="14822" width="14" style="888" customWidth="1"/>
    <col min="14823" max="14828" width="13.140625" style="888" customWidth="1"/>
    <col min="14829" max="14830" width="59.85546875" style="888" customWidth="1"/>
    <col min="14831" max="14831" width="12.28515625" style="888" customWidth="1"/>
    <col min="14832" max="14832" width="13" style="888" customWidth="1"/>
    <col min="14833" max="14833" width="12.5703125" style="888" customWidth="1"/>
    <col min="14834" max="14834" width="12.85546875" style="888" customWidth="1"/>
    <col min="14835" max="14835" width="14" style="888" customWidth="1"/>
    <col min="14836" max="14836" width="13.140625" style="888" customWidth="1"/>
    <col min="14837" max="14848" width="15.5703125" style="888"/>
    <col min="14849" max="14849" width="59.85546875" style="888" customWidth="1"/>
    <col min="14850" max="14850" width="12.28515625" style="888" customWidth="1"/>
    <col min="14851" max="14851" width="13" style="888" customWidth="1"/>
    <col min="14852" max="14852" width="12.5703125" style="888" customWidth="1"/>
    <col min="14853" max="14853" width="12.85546875" style="888" customWidth="1"/>
    <col min="14854" max="14854" width="14" style="888" customWidth="1"/>
    <col min="14855" max="14855" width="13.140625" style="888" customWidth="1"/>
    <col min="14856" max="14869" width="15.5703125" style="888" customWidth="1"/>
    <col min="14870" max="14870" width="12.140625" style="888" customWidth="1"/>
    <col min="14871" max="14871" width="10.28515625" style="888" customWidth="1"/>
    <col min="14872" max="14873" width="11.140625" style="888" customWidth="1"/>
    <col min="14874" max="14874" width="13.85546875" style="888" customWidth="1"/>
    <col min="14875" max="14877" width="12" style="888" customWidth="1"/>
    <col min="14878" max="14878" width="10.85546875" style="888" customWidth="1"/>
    <col min="14879" max="14879" width="13.7109375" style="888" customWidth="1"/>
    <col min="14880" max="14883" width="12" style="888" customWidth="1"/>
    <col min="14884" max="14884" width="15" style="888" customWidth="1"/>
    <col min="14885" max="14887" width="11.7109375" style="888" customWidth="1"/>
    <col min="14888" max="14888" width="11.5703125" style="888" customWidth="1"/>
    <col min="14889" max="14889" width="14" style="888" customWidth="1"/>
    <col min="14890" max="14890" width="11.5703125" style="888" customWidth="1"/>
    <col min="14891" max="14892" width="11.7109375" style="888" customWidth="1"/>
    <col min="14893" max="14893" width="11.42578125" style="888" customWidth="1"/>
    <col min="14894" max="14894" width="11.7109375" style="888" customWidth="1"/>
    <col min="14895" max="14895" width="11.42578125" style="888" customWidth="1"/>
    <col min="14896" max="14896" width="12.85546875" style="888" customWidth="1"/>
    <col min="14897" max="14970" width="9.140625" style="888" customWidth="1"/>
    <col min="14971" max="14971" width="45.7109375" style="888" customWidth="1"/>
    <col min="14972" max="14992" width="16.7109375" style="888" customWidth="1"/>
    <col min="14993" max="14993" width="16.85546875" style="888" customWidth="1"/>
    <col min="14994" max="14995" width="9.140625" style="888" customWidth="1"/>
    <col min="14996" max="14996" width="17.5703125" style="888" customWidth="1"/>
    <col min="14997" max="14997" width="16" style="888" customWidth="1"/>
    <col min="14998" max="15072" width="9.140625" style="888" customWidth="1"/>
    <col min="15073" max="15073" width="59.85546875" style="888" customWidth="1"/>
    <col min="15074" max="15074" width="12.28515625" style="888" customWidth="1"/>
    <col min="15075" max="15075" width="13" style="888" customWidth="1"/>
    <col min="15076" max="15076" width="12.5703125" style="888" customWidth="1"/>
    <col min="15077" max="15077" width="12.85546875" style="888" customWidth="1"/>
    <col min="15078" max="15078" width="14" style="888" customWidth="1"/>
    <col min="15079" max="15084" width="13.140625" style="888" customWidth="1"/>
    <col min="15085" max="15086" width="59.85546875" style="888" customWidth="1"/>
    <col min="15087" max="15087" width="12.28515625" style="888" customWidth="1"/>
    <col min="15088" max="15088" width="13" style="888" customWidth="1"/>
    <col min="15089" max="15089" width="12.5703125" style="888" customWidth="1"/>
    <col min="15090" max="15090" width="12.85546875" style="888" customWidth="1"/>
    <col min="15091" max="15091" width="14" style="888" customWidth="1"/>
    <col min="15092" max="15092" width="13.140625" style="888" customWidth="1"/>
    <col min="15093" max="15104" width="15.5703125" style="888"/>
    <col min="15105" max="15105" width="59.85546875" style="888" customWidth="1"/>
    <col min="15106" max="15106" width="12.28515625" style="888" customWidth="1"/>
    <col min="15107" max="15107" width="13" style="888" customWidth="1"/>
    <col min="15108" max="15108" width="12.5703125" style="888" customWidth="1"/>
    <col min="15109" max="15109" width="12.85546875" style="888" customWidth="1"/>
    <col min="15110" max="15110" width="14" style="888" customWidth="1"/>
    <col min="15111" max="15111" width="13.140625" style="888" customWidth="1"/>
    <col min="15112" max="15125" width="15.5703125" style="888" customWidth="1"/>
    <col min="15126" max="15126" width="12.140625" style="888" customWidth="1"/>
    <col min="15127" max="15127" width="10.28515625" style="888" customWidth="1"/>
    <col min="15128" max="15129" width="11.140625" style="888" customWidth="1"/>
    <col min="15130" max="15130" width="13.85546875" style="888" customWidth="1"/>
    <col min="15131" max="15133" width="12" style="888" customWidth="1"/>
    <col min="15134" max="15134" width="10.85546875" style="888" customWidth="1"/>
    <col min="15135" max="15135" width="13.7109375" style="888" customWidth="1"/>
    <col min="15136" max="15139" width="12" style="888" customWidth="1"/>
    <col min="15140" max="15140" width="15" style="888" customWidth="1"/>
    <col min="15141" max="15143" width="11.7109375" style="888" customWidth="1"/>
    <col min="15144" max="15144" width="11.5703125" style="888" customWidth="1"/>
    <col min="15145" max="15145" width="14" style="888" customWidth="1"/>
    <col min="15146" max="15146" width="11.5703125" style="888" customWidth="1"/>
    <col min="15147" max="15148" width="11.7109375" style="888" customWidth="1"/>
    <col min="15149" max="15149" width="11.42578125" style="888" customWidth="1"/>
    <col min="15150" max="15150" width="11.7109375" style="888" customWidth="1"/>
    <col min="15151" max="15151" width="11.42578125" style="888" customWidth="1"/>
    <col min="15152" max="15152" width="12.85546875" style="888" customWidth="1"/>
    <col min="15153" max="15226" width="9.140625" style="888" customWidth="1"/>
    <col min="15227" max="15227" width="45.7109375" style="888" customWidth="1"/>
    <col min="15228" max="15248" width="16.7109375" style="888" customWidth="1"/>
    <col min="15249" max="15249" width="16.85546875" style="888" customWidth="1"/>
    <col min="15250" max="15251" width="9.140625" style="888" customWidth="1"/>
    <col min="15252" max="15252" width="17.5703125" style="888" customWidth="1"/>
    <col min="15253" max="15253" width="16" style="888" customWidth="1"/>
    <col min="15254" max="15328" width="9.140625" style="888" customWidth="1"/>
    <col min="15329" max="15329" width="59.85546875" style="888" customWidth="1"/>
    <col min="15330" max="15330" width="12.28515625" style="888" customWidth="1"/>
    <col min="15331" max="15331" width="13" style="888" customWidth="1"/>
    <col min="15332" max="15332" width="12.5703125" style="888" customWidth="1"/>
    <col min="15333" max="15333" width="12.85546875" style="888" customWidth="1"/>
    <col min="15334" max="15334" width="14" style="888" customWidth="1"/>
    <col min="15335" max="15340" width="13.140625" style="888" customWidth="1"/>
    <col min="15341" max="15342" width="59.85546875" style="888" customWidth="1"/>
    <col min="15343" max="15343" width="12.28515625" style="888" customWidth="1"/>
    <col min="15344" max="15344" width="13" style="888" customWidth="1"/>
    <col min="15345" max="15345" width="12.5703125" style="888" customWidth="1"/>
    <col min="15346" max="15346" width="12.85546875" style="888" customWidth="1"/>
    <col min="15347" max="15347" width="14" style="888" customWidth="1"/>
    <col min="15348" max="15348" width="13.140625" style="888" customWidth="1"/>
    <col min="15349" max="15360" width="15.5703125" style="888"/>
    <col min="15361" max="15361" width="59.85546875" style="888" customWidth="1"/>
    <col min="15362" max="15362" width="12.28515625" style="888" customWidth="1"/>
    <col min="15363" max="15363" width="13" style="888" customWidth="1"/>
    <col min="15364" max="15364" width="12.5703125" style="888" customWidth="1"/>
    <col min="15365" max="15365" width="12.85546875" style="888" customWidth="1"/>
    <col min="15366" max="15366" width="14" style="888" customWidth="1"/>
    <col min="15367" max="15367" width="13.140625" style="888" customWidth="1"/>
    <col min="15368" max="15381" width="15.5703125" style="888" customWidth="1"/>
    <col min="15382" max="15382" width="12.140625" style="888" customWidth="1"/>
    <col min="15383" max="15383" width="10.28515625" style="888" customWidth="1"/>
    <col min="15384" max="15385" width="11.140625" style="888" customWidth="1"/>
    <col min="15386" max="15386" width="13.85546875" style="888" customWidth="1"/>
    <col min="15387" max="15389" width="12" style="888" customWidth="1"/>
    <col min="15390" max="15390" width="10.85546875" style="888" customWidth="1"/>
    <col min="15391" max="15391" width="13.7109375" style="888" customWidth="1"/>
    <col min="15392" max="15395" width="12" style="888" customWidth="1"/>
    <col min="15396" max="15396" width="15" style="888" customWidth="1"/>
    <col min="15397" max="15399" width="11.7109375" style="888" customWidth="1"/>
    <col min="15400" max="15400" width="11.5703125" style="888" customWidth="1"/>
    <col min="15401" max="15401" width="14" style="888" customWidth="1"/>
    <col min="15402" max="15402" width="11.5703125" style="888" customWidth="1"/>
    <col min="15403" max="15404" width="11.7109375" style="888" customWidth="1"/>
    <col min="15405" max="15405" width="11.42578125" style="888" customWidth="1"/>
    <col min="15406" max="15406" width="11.7109375" style="888" customWidth="1"/>
    <col min="15407" max="15407" width="11.42578125" style="888" customWidth="1"/>
    <col min="15408" max="15408" width="12.85546875" style="888" customWidth="1"/>
    <col min="15409" max="15482" width="9.140625" style="888" customWidth="1"/>
    <col min="15483" max="15483" width="45.7109375" style="888" customWidth="1"/>
    <col min="15484" max="15504" width="16.7109375" style="888" customWidth="1"/>
    <col min="15505" max="15505" width="16.85546875" style="888" customWidth="1"/>
    <col min="15506" max="15507" width="9.140625" style="888" customWidth="1"/>
    <col min="15508" max="15508" width="17.5703125" style="888" customWidth="1"/>
    <col min="15509" max="15509" width="16" style="888" customWidth="1"/>
    <col min="15510" max="15584" width="9.140625" style="888" customWidth="1"/>
    <col min="15585" max="15585" width="59.85546875" style="888" customWidth="1"/>
    <col min="15586" max="15586" width="12.28515625" style="888" customWidth="1"/>
    <col min="15587" max="15587" width="13" style="888" customWidth="1"/>
    <col min="15588" max="15588" width="12.5703125" style="888" customWidth="1"/>
    <col min="15589" max="15589" width="12.85546875" style="888" customWidth="1"/>
    <col min="15590" max="15590" width="14" style="888" customWidth="1"/>
    <col min="15591" max="15596" width="13.140625" style="888" customWidth="1"/>
    <col min="15597" max="15598" width="59.85546875" style="888" customWidth="1"/>
    <col min="15599" max="15599" width="12.28515625" style="888" customWidth="1"/>
    <col min="15600" max="15600" width="13" style="888" customWidth="1"/>
    <col min="15601" max="15601" width="12.5703125" style="888" customWidth="1"/>
    <col min="15602" max="15602" width="12.85546875" style="888" customWidth="1"/>
    <col min="15603" max="15603" width="14" style="888" customWidth="1"/>
    <col min="15604" max="15604" width="13.140625" style="888" customWidth="1"/>
    <col min="15605" max="15616" width="15.5703125" style="888"/>
    <col min="15617" max="15617" width="59.85546875" style="888" customWidth="1"/>
    <col min="15618" max="15618" width="12.28515625" style="888" customWidth="1"/>
    <col min="15619" max="15619" width="13" style="888" customWidth="1"/>
    <col min="15620" max="15620" width="12.5703125" style="888" customWidth="1"/>
    <col min="15621" max="15621" width="12.85546875" style="888" customWidth="1"/>
    <col min="15622" max="15622" width="14" style="888" customWidth="1"/>
    <col min="15623" max="15623" width="13.140625" style="888" customWidth="1"/>
    <col min="15624" max="15637" width="15.5703125" style="888" customWidth="1"/>
    <col min="15638" max="15638" width="12.140625" style="888" customWidth="1"/>
    <col min="15639" max="15639" width="10.28515625" style="888" customWidth="1"/>
    <col min="15640" max="15641" width="11.140625" style="888" customWidth="1"/>
    <col min="15642" max="15642" width="13.85546875" style="888" customWidth="1"/>
    <col min="15643" max="15645" width="12" style="888" customWidth="1"/>
    <col min="15646" max="15646" width="10.85546875" style="888" customWidth="1"/>
    <col min="15647" max="15647" width="13.7109375" style="888" customWidth="1"/>
    <col min="15648" max="15651" width="12" style="888" customWidth="1"/>
    <col min="15652" max="15652" width="15" style="888" customWidth="1"/>
    <col min="15653" max="15655" width="11.7109375" style="888" customWidth="1"/>
    <col min="15656" max="15656" width="11.5703125" style="888" customWidth="1"/>
    <col min="15657" max="15657" width="14" style="888" customWidth="1"/>
    <col min="15658" max="15658" width="11.5703125" style="888" customWidth="1"/>
    <col min="15659" max="15660" width="11.7109375" style="888" customWidth="1"/>
    <col min="15661" max="15661" width="11.42578125" style="888" customWidth="1"/>
    <col min="15662" max="15662" width="11.7109375" style="888" customWidth="1"/>
    <col min="15663" max="15663" width="11.42578125" style="888" customWidth="1"/>
    <col min="15664" max="15664" width="12.85546875" style="888" customWidth="1"/>
    <col min="15665" max="15738" width="9.140625" style="888" customWidth="1"/>
    <col min="15739" max="15739" width="45.7109375" style="888" customWidth="1"/>
    <col min="15740" max="15760" width="16.7109375" style="888" customWidth="1"/>
    <col min="15761" max="15761" width="16.85546875" style="888" customWidth="1"/>
    <col min="15762" max="15763" width="9.140625" style="888" customWidth="1"/>
    <col min="15764" max="15764" width="17.5703125" style="888" customWidth="1"/>
    <col min="15765" max="15765" width="16" style="888" customWidth="1"/>
    <col min="15766" max="15840" width="9.140625" style="888" customWidth="1"/>
    <col min="15841" max="15841" width="59.85546875" style="888" customWidth="1"/>
    <col min="15842" max="15842" width="12.28515625" style="888" customWidth="1"/>
    <col min="15843" max="15843" width="13" style="888" customWidth="1"/>
    <col min="15844" max="15844" width="12.5703125" style="888" customWidth="1"/>
    <col min="15845" max="15845" width="12.85546875" style="888" customWidth="1"/>
    <col min="15846" max="15846" width="14" style="888" customWidth="1"/>
    <col min="15847" max="15852" width="13.140625" style="888" customWidth="1"/>
    <col min="15853" max="15854" width="59.85546875" style="888" customWidth="1"/>
    <col min="15855" max="15855" width="12.28515625" style="888" customWidth="1"/>
    <col min="15856" max="15856" width="13" style="888" customWidth="1"/>
    <col min="15857" max="15857" width="12.5703125" style="888" customWidth="1"/>
    <col min="15858" max="15858" width="12.85546875" style="888" customWidth="1"/>
    <col min="15859" max="15859" width="14" style="888" customWidth="1"/>
    <col min="15860" max="15860" width="13.140625" style="888" customWidth="1"/>
    <col min="15861" max="15872" width="15.5703125" style="888"/>
    <col min="15873" max="15873" width="59.85546875" style="888" customWidth="1"/>
    <col min="15874" max="15874" width="12.28515625" style="888" customWidth="1"/>
    <col min="15875" max="15875" width="13" style="888" customWidth="1"/>
    <col min="15876" max="15876" width="12.5703125" style="888" customWidth="1"/>
    <col min="15877" max="15877" width="12.85546875" style="888" customWidth="1"/>
    <col min="15878" max="15878" width="14" style="888" customWidth="1"/>
    <col min="15879" max="15879" width="13.140625" style="888" customWidth="1"/>
    <col min="15880" max="15893" width="15.5703125" style="888" customWidth="1"/>
    <col min="15894" max="15894" width="12.140625" style="888" customWidth="1"/>
    <col min="15895" max="15895" width="10.28515625" style="888" customWidth="1"/>
    <col min="15896" max="15897" width="11.140625" style="888" customWidth="1"/>
    <col min="15898" max="15898" width="13.85546875" style="888" customWidth="1"/>
    <col min="15899" max="15901" width="12" style="888" customWidth="1"/>
    <col min="15902" max="15902" width="10.85546875" style="888" customWidth="1"/>
    <col min="15903" max="15903" width="13.7109375" style="888" customWidth="1"/>
    <col min="15904" max="15907" width="12" style="888" customWidth="1"/>
    <col min="15908" max="15908" width="15" style="888" customWidth="1"/>
    <col min="15909" max="15911" width="11.7109375" style="888" customWidth="1"/>
    <col min="15912" max="15912" width="11.5703125" style="888" customWidth="1"/>
    <col min="15913" max="15913" width="14" style="888" customWidth="1"/>
    <col min="15914" max="15914" width="11.5703125" style="888" customWidth="1"/>
    <col min="15915" max="15916" width="11.7109375" style="888" customWidth="1"/>
    <col min="15917" max="15917" width="11.42578125" style="888" customWidth="1"/>
    <col min="15918" max="15918" width="11.7109375" style="888" customWidth="1"/>
    <col min="15919" max="15919" width="11.42578125" style="888" customWidth="1"/>
    <col min="15920" max="15920" width="12.85546875" style="888" customWidth="1"/>
    <col min="15921" max="15994" width="9.140625" style="888" customWidth="1"/>
    <col min="15995" max="15995" width="45.7109375" style="888" customWidth="1"/>
    <col min="15996" max="16016" width="16.7109375" style="888" customWidth="1"/>
    <col min="16017" max="16017" width="16.85546875" style="888" customWidth="1"/>
    <col min="16018" max="16019" width="9.140625" style="888" customWidth="1"/>
    <col min="16020" max="16020" width="17.5703125" style="888" customWidth="1"/>
    <col min="16021" max="16021" width="16" style="888" customWidth="1"/>
    <col min="16022" max="16096" width="9.140625" style="888" customWidth="1"/>
    <col min="16097" max="16097" width="59.85546875" style="888" customWidth="1"/>
    <col min="16098" max="16098" width="12.28515625" style="888" customWidth="1"/>
    <col min="16099" max="16099" width="13" style="888" customWidth="1"/>
    <col min="16100" max="16100" width="12.5703125" style="888" customWidth="1"/>
    <col min="16101" max="16101" width="12.85546875" style="888" customWidth="1"/>
    <col min="16102" max="16102" width="14" style="888" customWidth="1"/>
    <col min="16103" max="16108" width="13.140625" style="888" customWidth="1"/>
    <col min="16109" max="16110" width="59.85546875" style="888" customWidth="1"/>
    <col min="16111" max="16111" width="12.28515625" style="888" customWidth="1"/>
    <col min="16112" max="16112" width="13" style="888" customWidth="1"/>
    <col min="16113" max="16113" width="12.5703125" style="888" customWidth="1"/>
    <col min="16114" max="16114" width="12.85546875" style="888" customWidth="1"/>
    <col min="16115" max="16115" width="14" style="888" customWidth="1"/>
    <col min="16116" max="16116" width="13.140625" style="888" customWidth="1"/>
    <col min="16117" max="16128" width="15.5703125" style="888"/>
    <col min="16129" max="16129" width="59.85546875" style="888" customWidth="1"/>
    <col min="16130" max="16130" width="12.28515625" style="888" customWidth="1"/>
    <col min="16131" max="16131" width="13" style="888" customWidth="1"/>
    <col min="16132" max="16132" width="12.5703125" style="888" customWidth="1"/>
    <col min="16133" max="16133" width="12.85546875" style="888" customWidth="1"/>
    <col min="16134" max="16134" width="14" style="888" customWidth="1"/>
    <col min="16135" max="16135" width="13.140625" style="888" customWidth="1"/>
    <col min="16136" max="16149" width="15.5703125" style="888" customWidth="1"/>
    <col min="16150" max="16150" width="12.140625" style="888" customWidth="1"/>
    <col min="16151" max="16151" width="10.28515625" style="888" customWidth="1"/>
    <col min="16152" max="16153" width="11.140625" style="888" customWidth="1"/>
    <col min="16154" max="16154" width="13.85546875" style="888" customWidth="1"/>
    <col min="16155" max="16157" width="12" style="888" customWidth="1"/>
    <col min="16158" max="16158" width="10.85546875" style="888" customWidth="1"/>
    <col min="16159" max="16159" width="13.7109375" style="888" customWidth="1"/>
    <col min="16160" max="16163" width="12" style="888" customWidth="1"/>
    <col min="16164" max="16164" width="15" style="888" customWidth="1"/>
    <col min="16165" max="16167" width="11.7109375" style="888" customWidth="1"/>
    <col min="16168" max="16168" width="11.5703125" style="888" customWidth="1"/>
    <col min="16169" max="16169" width="14" style="888" customWidth="1"/>
    <col min="16170" max="16170" width="11.5703125" style="888" customWidth="1"/>
    <col min="16171" max="16172" width="11.7109375" style="888" customWidth="1"/>
    <col min="16173" max="16173" width="11.42578125" style="888" customWidth="1"/>
    <col min="16174" max="16174" width="11.7109375" style="888" customWidth="1"/>
    <col min="16175" max="16175" width="11.42578125" style="888" customWidth="1"/>
    <col min="16176" max="16176" width="12.85546875" style="888" customWidth="1"/>
    <col min="16177" max="16250" width="9.140625" style="888" customWidth="1"/>
    <col min="16251" max="16251" width="45.7109375" style="888" customWidth="1"/>
    <col min="16252" max="16272" width="16.7109375" style="888" customWidth="1"/>
    <col min="16273" max="16273" width="16.85546875" style="888" customWidth="1"/>
    <col min="16274" max="16275" width="9.140625" style="888" customWidth="1"/>
    <col min="16276" max="16276" width="17.5703125" style="888" customWidth="1"/>
    <col min="16277" max="16277" width="16" style="888" customWidth="1"/>
    <col min="16278" max="16352" width="9.140625" style="888" customWidth="1"/>
    <col min="16353" max="16353" width="59.85546875" style="888" customWidth="1"/>
    <col min="16354" max="16354" width="12.28515625" style="888" customWidth="1"/>
    <col min="16355" max="16355" width="13" style="888" customWidth="1"/>
    <col min="16356" max="16356" width="12.5703125" style="888" customWidth="1"/>
    <col min="16357" max="16357" width="12.85546875" style="888" customWidth="1"/>
    <col min="16358" max="16358" width="14" style="888" customWidth="1"/>
    <col min="16359" max="16364" width="13.140625" style="888" customWidth="1"/>
    <col min="16365" max="16366" width="59.85546875" style="888" customWidth="1"/>
    <col min="16367" max="16367" width="12.28515625" style="888" customWidth="1"/>
    <col min="16368" max="16368" width="13" style="888" customWidth="1"/>
    <col min="16369" max="16369" width="12.5703125" style="888" customWidth="1"/>
    <col min="16370" max="16370" width="12.85546875" style="888" customWidth="1"/>
    <col min="16371" max="16371" width="14" style="888" customWidth="1"/>
    <col min="16372" max="16372" width="13.140625" style="888" customWidth="1"/>
    <col min="16373" max="16384" width="15.5703125" style="888"/>
  </cols>
  <sheetData>
    <row r="1" spans="1:58" ht="25.5">
      <c r="A1" s="2059" t="s">
        <v>313</v>
      </c>
    </row>
    <row r="2" spans="1:58" s="2273" customFormat="1" ht="39.75" customHeight="1" thickBot="1">
      <c r="A2" s="2272" t="s">
        <v>1365</v>
      </c>
    </row>
    <row r="3" spans="1:58" s="2303" customFormat="1" ht="20.25" customHeight="1" thickBot="1">
      <c r="A3" s="2274" t="s">
        <v>1296</v>
      </c>
      <c r="B3" s="2311" t="s">
        <v>1297</v>
      </c>
      <c r="C3" s="2276" t="s">
        <v>1298</v>
      </c>
      <c r="D3" s="2276" t="s">
        <v>1299</v>
      </c>
      <c r="E3" s="2312" t="s">
        <v>1300</v>
      </c>
      <c r="F3" s="2313" t="s">
        <v>1301</v>
      </c>
      <c r="G3" s="2311" t="s">
        <v>1302</v>
      </c>
      <c r="H3" s="2276" t="s">
        <v>1303</v>
      </c>
      <c r="I3" s="2276" t="s">
        <v>1304</v>
      </c>
      <c r="J3" s="2312" t="s">
        <v>1305</v>
      </c>
      <c r="K3" s="2313" t="s">
        <v>1306</v>
      </c>
      <c r="L3" s="2311" t="s">
        <v>1307</v>
      </c>
      <c r="M3" s="2276" t="s">
        <v>1308</v>
      </c>
      <c r="N3" s="2276" t="s">
        <v>1309</v>
      </c>
      <c r="O3" s="2312" t="s">
        <v>1310</v>
      </c>
      <c r="P3" s="2313" t="s">
        <v>1311</v>
      </c>
      <c r="Q3" s="2311" t="s">
        <v>1312</v>
      </c>
      <c r="R3" s="2276" t="s">
        <v>1313</v>
      </c>
      <c r="S3" s="2276" t="s">
        <v>1314</v>
      </c>
      <c r="T3" s="2312" t="s">
        <v>1315</v>
      </c>
      <c r="U3" s="2314" t="s">
        <v>1316</v>
      </c>
      <c r="V3" s="2311" t="s">
        <v>1317</v>
      </c>
      <c r="W3" s="2276" t="s">
        <v>1318</v>
      </c>
      <c r="X3" s="2276" t="s">
        <v>1319</v>
      </c>
      <c r="Y3" s="2312" t="s">
        <v>1320</v>
      </c>
      <c r="Z3" s="2314" t="s">
        <v>1366</v>
      </c>
      <c r="AA3" s="2312" t="s">
        <v>1322</v>
      </c>
      <c r="AB3" s="2312" t="s">
        <v>1323</v>
      </c>
      <c r="AC3" s="2312" t="s">
        <v>1324</v>
      </c>
      <c r="AD3" s="2312" t="s">
        <v>1325</v>
      </c>
      <c r="AE3" s="2314" t="s">
        <v>1367</v>
      </c>
      <c r="AF3" s="2312" t="s">
        <v>1327</v>
      </c>
      <c r="AG3" s="2312" t="s">
        <v>1328</v>
      </c>
      <c r="AH3" s="2312" t="s">
        <v>1329</v>
      </c>
      <c r="AI3" s="2312" t="s">
        <v>1330</v>
      </c>
      <c r="AJ3" s="2314" t="s">
        <v>1331</v>
      </c>
      <c r="AK3" s="2312" t="s">
        <v>1332</v>
      </c>
      <c r="AL3" s="2312" t="s">
        <v>1333</v>
      </c>
      <c r="AM3" s="2312" t="s">
        <v>1334</v>
      </c>
      <c r="AN3" s="2312" t="s">
        <v>1335</v>
      </c>
      <c r="AO3" s="2314" t="s">
        <v>1336</v>
      </c>
      <c r="AP3" s="2312" t="s">
        <v>1337</v>
      </c>
      <c r="AQ3" s="2312" t="s">
        <v>1338</v>
      </c>
      <c r="AR3" s="2312" t="s">
        <v>1339</v>
      </c>
      <c r="AS3" s="2312" t="s">
        <v>1340</v>
      </c>
      <c r="AT3" s="2313" t="s">
        <v>1341</v>
      </c>
      <c r="AU3" s="2312" t="s">
        <v>1342</v>
      </c>
      <c r="AV3" s="2312" t="s">
        <v>1343</v>
      </c>
      <c r="AW3" s="2312" t="s">
        <v>1344</v>
      </c>
    </row>
    <row r="4" spans="1:58" s="2282" customFormat="1" ht="15.75" customHeight="1">
      <c r="A4" s="3374" t="s">
        <v>2517</v>
      </c>
      <c r="B4" s="2315">
        <v>100</v>
      </c>
      <c r="C4" s="2315">
        <v>100</v>
      </c>
      <c r="D4" s="2315">
        <v>100</v>
      </c>
      <c r="E4" s="2315">
        <v>100</v>
      </c>
      <c r="F4" s="2315">
        <v>100</v>
      </c>
      <c r="G4" s="2315">
        <v>104.31829403844934</v>
      </c>
      <c r="H4" s="2315">
        <v>101.53655161939099</v>
      </c>
      <c r="I4" s="2315">
        <v>103.69652617669193</v>
      </c>
      <c r="J4" s="2315">
        <v>108.01560983721758</v>
      </c>
      <c r="K4" s="2315">
        <v>104.53071642466473</v>
      </c>
      <c r="L4" s="2315">
        <v>110.75287043313853</v>
      </c>
      <c r="M4" s="2315">
        <v>104.7393818719369</v>
      </c>
      <c r="N4" s="2315">
        <v>108.5638829396909</v>
      </c>
      <c r="O4" s="2315">
        <v>116.418033529854</v>
      </c>
      <c r="P4" s="2315">
        <v>110.37210344183086</v>
      </c>
      <c r="Q4" s="2315">
        <v>114.30559162346958</v>
      </c>
      <c r="R4" s="2315">
        <v>108.32890379394253</v>
      </c>
      <c r="S4" s="2315">
        <v>112.03065917382811</v>
      </c>
      <c r="T4" s="2315">
        <v>120.31193531728137</v>
      </c>
      <c r="U4" s="2315">
        <v>114.00648486349195</v>
      </c>
      <c r="V4" s="2315">
        <v>114.70001242731051</v>
      </c>
      <c r="W4" s="2315">
        <v>111.45156877179457</v>
      </c>
      <c r="X4" s="2315">
        <v>117.08644142570748</v>
      </c>
      <c r="Y4" s="2315">
        <v>123.36778975947993</v>
      </c>
      <c r="Z4" s="2315">
        <v>117.1531648496693</v>
      </c>
      <c r="AA4" s="2315">
        <v>117.70013261499443</v>
      </c>
      <c r="AB4" s="2315">
        <v>117.56252109028422</v>
      </c>
      <c r="AC4" s="2315">
        <v>123.72976693717976</v>
      </c>
      <c r="AD4" s="2315">
        <v>130.54367464279241</v>
      </c>
      <c r="AE4" s="2315">
        <v>123.09865880562043</v>
      </c>
      <c r="AF4" s="2315">
        <v>130.32822733196198</v>
      </c>
      <c r="AG4" s="2315">
        <v>127.35021111135222</v>
      </c>
      <c r="AH4" s="2315">
        <v>127.07795351887599</v>
      </c>
      <c r="AI4" s="2315">
        <v>133.5754197927501</v>
      </c>
      <c r="AJ4" s="2315">
        <v>129.6024285239875</v>
      </c>
      <c r="AK4" s="2315">
        <v>138.41624448190598</v>
      </c>
      <c r="AL4" s="2315">
        <v>139.11934914086854</v>
      </c>
      <c r="AM4" s="2315">
        <v>138.71078173657273</v>
      </c>
      <c r="AN4" s="2315">
        <v>141.12695933715105</v>
      </c>
      <c r="AO4" s="2315">
        <v>139.42524971619815</v>
      </c>
      <c r="AP4" s="2315">
        <v>142.16843760619346</v>
      </c>
      <c r="AQ4" s="2315">
        <v>152.11099134351898</v>
      </c>
      <c r="AR4" s="2315">
        <v>161.04549221581814</v>
      </c>
      <c r="AS4" s="2315">
        <v>163.337847367352</v>
      </c>
      <c r="AT4" s="2315">
        <v>156.01382388310452</v>
      </c>
      <c r="AU4" s="2315">
        <v>168.90894106285535</v>
      </c>
      <c r="AV4" s="2315">
        <v>175.97511011720312</v>
      </c>
      <c r="AW4" s="2315">
        <v>180.87596629322357</v>
      </c>
      <c r="AY4" s="2316"/>
      <c r="AZ4" s="2317"/>
      <c r="BB4" s="3385"/>
      <c r="BC4" s="3385"/>
      <c r="BD4" s="3385"/>
      <c r="BE4" s="3385"/>
      <c r="BF4" s="3385"/>
    </row>
    <row r="5" spans="1:58" ht="15.75" customHeight="1">
      <c r="A5" s="3373" t="s">
        <v>2518</v>
      </c>
      <c r="B5" s="2318">
        <v>100</v>
      </c>
      <c r="C5" s="2318">
        <v>100</v>
      </c>
      <c r="D5" s="2318">
        <v>100</v>
      </c>
      <c r="E5" s="2318">
        <v>100</v>
      </c>
      <c r="F5" s="2318">
        <v>100</v>
      </c>
      <c r="G5" s="2318">
        <v>103.35534223782304</v>
      </c>
      <c r="H5" s="2318">
        <v>99.456570880273048</v>
      </c>
      <c r="I5" s="2318">
        <v>103.74757238869246</v>
      </c>
      <c r="J5" s="2318">
        <v>107.96301693300165</v>
      </c>
      <c r="K5" s="2318">
        <v>103.89156793027708</v>
      </c>
      <c r="L5" s="2318">
        <v>109.1309639645809</v>
      </c>
      <c r="M5" s="2318">
        <v>102.73471858868768</v>
      </c>
      <c r="N5" s="2318">
        <v>107.22828635385872</v>
      </c>
      <c r="O5" s="2318">
        <v>115.36724358433916</v>
      </c>
      <c r="P5" s="2318">
        <v>108.91435172894417</v>
      </c>
      <c r="Q5" s="2318">
        <v>112.28406526522295</v>
      </c>
      <c r="R5" s="2318">
        <v>105.81680672933751</v>
      </c>
      <c r="S5" s="2318">
        <v>110.39395671631129</v>
      </c>
      <c r="T5" s="2318">
        <v>118.96639723235189</v>
      </c>
      <c r="U5" s="2318">
        <v>112.18710165617929</v>
      </c>
      <c r="V5" s="2318">
        <v>111.6273198334047</v>
      </c>
      <c r="W5" s="2318">
        <v>108.01999999999998</v>
      </c>
      <c r="X5" s="2318">
        <v>115.04719195539607</v>
      </c>
      <c r="Y5" s="2318">
        <v>121.32000000000001</v>
      </c>
      <c r="Z5" s="2318">
        <v>114.63825648746067</v>
      </c>
      <c r="AA5" s="2318">
        <v>113.780036279472</v>
      </c>
      <c r="AB5" s="2318">
        <v>114.02373721169899</v>
      </c>
      <c r="AC5" s="2318">
        <v>121.68876553518551</v>
      </c>
      <c r="AD5" s="2318">
        <v>128.504382767593</v>
      </c>
      <c r="AE5" s="2318">
        <v>120.42066008554578</v>
      </c>
      <c r="AF5" s="2318">
        <v>126.01358051816298</v>
      </c>
      <c r="AG5" s="2318">
        <v>124.56735419658594</v>
      </c>
      <c r="AH5" s="2318">
        <v>125.03267694068647</v>
      </c>
      <c r="AI5" s="2318">
        <v>130.93972618958733</v>
      </c>
      <c r="AJ5" s="2318">
        <v>126.77933230536536</v>
      </c>
      <c r="AK5" s="2318">
        <v>134.85545647197429</v>
      </c>
      <c r="AL5" s="2318">
        <v>136.10168633595981</v>
      </c>
      <c r="AM5" s="2318">
        <v>136.53244005607249</v>
      </c>
      <c r="AN5" s="2318">
        <v>138.433652021737</v>
      </c>
      <c r="AO5" s="2318">
        <v>136.65891904018693</v>
      </c>
      <c r="AP5" s="2318">
        <v>137.96170468496501</v>
      </c>
      <c r="AQ5" s="2318">
        <v>149.21529256752831</v>
      </c>
      <c r="AR5" s="2318">
        <v>159.14031806704676</v>
      </c>
      <c r="AS5" s="2318">
        <v>160.59823235579412</v>
      </c>
      <c r="AT5" s="2318">
        <v>153.34553886860587</v>
      </c>
      <c r="AU5" s="2318">
        <v>164.54918255609005</v>
      </c>
      <c r="AV5" s="2318">
        <v>172.70997511635653</v>
      </c>
      <c r="AW5" s="2318">
        <v>179.45318575258096</v>
      </c>
      <c r="AX5" s="2282"/>
      <c r="AY5" s="2316"/>
      <c r="AZ5" s="2317"/>
      <c r="BB5" s="910"/>
      <c r="BC5" s="910"/>
      <c r="BD5" s="910"/>
      <c r="BE5" s="910"/>
    </row>
    <row r="6" spans="1:58" ht="15.75" customHeight="1">
      <c r="A6" s="3375" t="s">
        <v>2519</v>
      </c>
      <c r="B6" s="2318">
        <v>100</v>
      </c>
      <c r="C6" s="2318">
        <v>100</v>
      </c>
      <c r="D6" s="2318">
        <v>100</v>
      </c>
      <c r="E6" s="2318">
        <v>100</v>
      </c>
      <c r="F6" s="2318">
        <v>100</v>
      </c>
      <c r="G6" s="2318">
        <v>112.31228190765192</v>
      </c>
      <c r="H6" s="2318">
        <v>123.65749537966009</v>
      </c>
      <c r="I6" s="2318">
        <v>102.92994017685623</v>
      </c>
      <c r="J6" s="2318">
        <v>109.16953017451605</v>
      </c>
      <c r="K6" s="2318">
        <v>111.6267168055592</v>
      </c>
      <c r="L6" s="2318">
        <v>126.49477490931586</v>
      </c>
      <c r="M6" s="2318">
        <v>127.04005338584348</v>
      </c>
      <c r="N6" s="2318">
        <v>129.77496722686385</v>
      </c>
      <c r="O6" s="2318">
        <v>130.9921883080041</v>
      </c>
      <c r="P6" s="2318">
        <v>128.69852458929594</v>
      </c>
      <c r="Q6" s="2318">
        <v>133.33477818930507</v>
      </c>
      <c r="R6" s="2318">
        <v>134.17671106510238</v>
      </c>
      <c r="S6" s="2318">
        <v>137.02989895864158</v>
      </c>
      <c r="T6" s="2318">
        <v>138.01490094518257</v>
      </c>
      <c r="U6" s="2318">
        <v>135.74876772681813</v>
      </c>
      <c r="V6" s="2318">
        <v>141.57968073191384</v>
      </c>
      <c r="W6" s="2318">
        <v>144.19890482545426</v>
      </c>
      <c r="X6" s="2318">
        <v>145.64089387370873</v>
      </c>
      <c r="Y6" s="2318">
        <v>147.09730281244592</v>
      </c>
      <c r="Z6" s="2318">
        <v>144.73542101943477</v>
      </c>
      <c r="AA6" s="2318">
        <v>149.30376235463248</v>
      </c>
      <c r="AB6" s="2318">
        <v>150.73104652810895</v>
      </c>
      <c r="AC6" s="2318">
        <v>152.40119659156031</v>
      </c>
      <c r="AD6" s="2318">
        <v>154.40119659155999</v>
      </c>
      <c r="AE6" s="2318">
        <v>151.82745876283388</v>
      </c>
      <c r="AF6" s="2318">
        <v>158.76704585437224</v>
      </c>
      <c r="AG6" s="2318">
        <v>154.82660240077701</v>
      </c>
      <c r="AH6" s="2318">
        <v>156.51342169903566</v>
      </c>
      <c r="AI6" s="2318">
        <v>162.25193575554704</v>
      </c>
      <c r="AJ6" s="2318">
        <v>158.27813411174552</v>
      </c>
      <c r="AK6" s="2318">
        <v>163.76814816290826</v>
      </c>
      <c r="AL6" s="2318">
        <v>163.95915269403679</v>
      </c>
      <c r="AM6" s="2318">
        <v>164.02311786969605</v>
      </c>
      <c r="AN6" s="2318">
        <v>164.08834489588992</v>
      </c>
      <c r="AO6" s="2318">
        <v>163.96272617322657</v>
      </c>
      <c r="AP6" s="2318">
        <v>164.1619710198741</v>
      </c>
      <c r="AQ6" s="2318">
        <v>169.88149335950902</v>
      </c>
      <c r="AR6" s="2318">
        <v>170.21742668833269</v>
      </c>
      <c r="AS6" s="2318">
        <v>173.38915398025122</v>
      </c>
      <c r="AT6" s="2318">
        <v>169.56829819555813</v>
      </c>
      <c r="AU6" s="2318">
        <v>174.57000000000002</v>
      </c>
      <c r="AV6" s="2318">
        <v>176.56999848532593</v>
      </c>
      <c r="AW6" s="2318">
        <v>170.80734678738017</v>
      </c>
      <c r="AX6" s="2282"/>
      <c r="AY6" s="2316"/>
      <c r="AZ6" s="2317"/>
      <c r="BB6" s="910"/>
      <c r="BC6" s="910"/>
      <c r="BD6" s="910"/>
      <c r="BE6" s="910"/>
    </row>
    <row r="7" spans="1:58" ht="15.75" customHeight="1">
      <c r="A7" s="3375" t="s">
        <v>2520</v>
      </c>
      <c r="B7" s="2318">
        <v>100</v>
      </c>
      <c r="C7" s="2318">
        <v>100</v>
      </c>
      <c r="D7" s="2318">
        <v>100</v>
      </c>
      <c r="E7" s="2318">
        <v>100</v>
      </c>
      <c r="F7" s="2318">
        <v>100</v>
      </c>
      <c r="G7" s="2318">
        <v>107.09218399070257</v>
      </c>
      <c r="H7" s="2318">
        <v>107.24052004802185</v>
      </c>
      <c r="I7" s="2318">
        <v>105.93541814398463</v>
      </c>
      <c r="J7" s="2318">
        <v>109.25476467022936</v>
      </c>
      <c r="K7" s="2318">
        <v>107.43084338450286</v>
      </c>
      <c r="L7" s="2318">
        <v>122.05416255256742</v>
      </c>
      <c r="M7" s="2318">
        <v>112.17330469614031</v>
      </c>
      <c r="N7" s="2318">
        <v>113.76417885474726</v>
      </c>
      <c r="O7" s="2318">
        <v>118.64436352985118</v>
      </c>
      <c r="P7" s="2318">
        <v>116.47266081871341</v>
      </c>
      <c r="Q7" s="2318">
        <v>121.36147265901795</v>
      </c>
      <c r="R7" s="2318">
        <v>121.36147265901798</v>
      </c>
      <c r="S7" s="2318">
        <v>121.36147265901795</v>
      </c>
      <c r="T7" s="2318">
        <v>122.92253030637966</v>
      </c>
      <c r="U7" s="2318">
        <v>121.79709841008773</v>
      </c>
      <c r="V7" s="2318">
        <v>126.0425360471491</v>
      </c>
      <c r="W7" s="2318">
        <v>127.61564849392362</v>
      </c>
      <c r="X7" s="2318">
        <v>129.74158772254319</v>
      </c>
      <c r="Y7" s="2318">
        <v>131.18469338197121</v>
      </c>
      <c r="Z7" s="2318">
        <v>128.76031633279962</v>
      </c>
      <c r="AA7" s="2318">
        <v>134.75540360946857</v>
      </c>
      <c r="AB7" s="2318">
        <v>132.16085578721928</v>
      </c>
      <c r="AC7" s="2318">
        <v>132.84973125619416</v>
      </c>
      <c r="AD7" s="2318">
        <v>133.25533021762735</v>
      </c>
      <c r="AE7" s="2318">
        <v>133.22304815459532</v>
      </c>
      <c r="AF7" s="2318">
        <v>136.56857653916845</v>
      </c>
      <c r="AG7" s="2318">
        <v>134.51690895913714</v>
      </c>
      <c r="AH7" s="2318">
        <v>136.02227593084189</v>
      </c>
      <c r="AI7" s="2318">
        <v>142.79160883700206</v>
      </c>
      <c r="AJ7" s="2318">
        <v>137.64352069000088</v>
      </c>
      <c r="AK7" s="2318">
        <v>144.96755428958025</v>
      </c>
      <c r="AL7" s="2318">
        <v>145.04515839760305</v>
      </c>
      <c r="AM7" s="2318">
        <v>145.07108182190268</v>
      </c>
      <c r="AN7" s="2318">
        <v>145.09724061259953</v>
      </c>
      <c r="AO7" s="2318">
        <v>145.04813014523543</v>
      </c>
      <c r="AP7" s="2318">
        <v>145.12496487440168</v>
      </c>
      <c r="AQ7" s="2318">
        <v>145.8234880201482</v>
      </c>
      <c r="AR7" s="2318">
        <v>150.58220327387909</v>
      </c>
      <c r="AS7" s="2318">
        <v>154.87191741316656</v>
      </c>
      <c r="AT7" s="2318">
        <v>149.27153077067214</v>
      </c>
      <c r="AU7" s="2318">
        <v>156.10999999999999</v>
      </c>
      <c r="AV7" s="2318">
        <v>157.10999927764004</v>
      </c>
      <c r="AW7" s="2318">
        <v>147.99881780095657</v>
      </c>
      <c r="AX7" s="2282"/>
      <c r="AY7" s="2316"/>
      <c r="AZ7" s="2317"/>
      <c r="BB7" s="910"/>
      <c r="BC7" s="910"/>
      <c r="BD7" s="910"/>
      <c r="BE7" s="910"/>
    </row>
    <row r="8" spans="1:58" ht="15.75" customHeight="1">
      <c r="A8" s="3375" t="s">
        <v>2521</v>
      </c>
      <c r="B8" s="2318">
        <v>100</v>
      </c>
      <c r="C8" s="2318">
        <v>100</v>
      </c>
      <c r="D8" s="2318">
        <v>100</v>
      </c>
      <c r="E8" s="2318">
        <v>100</v>
      </c>
      <c r="F8" s="2318">
        <v>100</v>
      </c>
      <c r="G8" s="2318">
        <v>107.42448179993443</v>
      </c>
      <c r="H8" s="2318">
        <v>105.46971939573938</v>
      </c>
      <c r="I8" s="2318">
        <v>102.37215044936967</v>
      </c>
      <c r="J8" s="2318">
        <v>105.10687428816807</v>
      </c>
      <c r="K8" s="2318">
        <v>105.18122797307836</v>
      </c>
      <c r="L8" s="2318">
        <v>109.80662489903197</v>
      </c>
      <c r="M8" s="2318">
        <v>109.90808480241742</v>
      </c>
      <c r="N8" s="2318">
        <v>110.78126203659673</v>
      </c>
      <c r="O8" s="2318">
        <v>112.50540372568869</v>
      </c>
      <c r="P8" s="2318">
        <v>110.76676909673257</v>
      </c>
      <c r="Q8" s="2318">
        <v>114.93918225565372</v>
      </c>
      <c r="R8" s="2318">
        <v>114.93918225565369</v>
      </c>
      <c r="S8" s="2318">
        <v>114.93918225565369</v>
      </c>
      <c r="T8" s="2318">
        <v>117.18533666064059</v>
      </c>
      <c r="U8" s="2318">
        <v>115.53637762132831</v>
      </c>
      <c r="V8" s="2318">
        <v>121.24873202117006</v>
      </c>
      <c r="W8" s="2318">
        <v>127.61564849392362</v>
      </c>
      <c r="X8" s="2318">
        <v>127.91212237767269</v>
      </c>
      <c r="Y8" s="2318">
        <v>125.85023637284243</v>
      </c>
      <c r="Z8" s="2318">
        <v>125.53355990616473</v>
      </c>
      <c r="AA8" s="2318">
        <v>130.88424582775613</v>
      </c>
      <c r="AB8" s="2318">
        <v>133.74687107113976</v>
      </c>
      <c r="AC8" s="2318">
        <v>133.77551821678648</v>
      </c>
      <c r="AD8" s="2318">
        <v>132.80221170522748</v>
      </c>
      <c r="AE8" s="2318">
        <v>132.74102917394549</v>
      </c>
      <c r="AF8" s="2318">
        <v>167.84584843642199</v>
      </c>
      <c r="AG8" s="2318">
        <v>137.96178494427812</v>
      </c>
      <c r="AH8" s="2318">
        <v>139.56990960390019</v>
      </c>
      <c r="AI8" s="2318">
        <v>144.5982923981567</v>
      </c>
      <c r="AJ8" s="2318">
        <v>148.3713810648066</v>
      </c>
      <c r="AK8" s="2318">
        <v>164.05090735560898</v>
      </c>
      <c r="AL8" s="2318">
        <v>170.97080922023892</v>
      </c>
      <c r="AM8" s="2318">
        <v>177.8225664073901</v>
      </c>
      <c r="AN8" s="2318">
        <v>180.72453210210634</v>
      </c>
      <c r="AO8" s="2318">
        <v>173.11404879846427</v>
      </c>
      <c r="AP8" s="2318">
        <v>199.89103221382803</v>
      </c>
      <c r="AQ8" s="2318">
        <v>215.08288075711394</v>
      </c>
      <c r="AR8" s="2318">
        <v>253.21254238820447</v>
      </c>
      <c r="AS8" s="2318">
        <v>254.76855891843036</v>
      </c>
      <c r="AT8" s="2318">
        <v>229.56019237136837</v>
      </c>
      <c r="AU8" s="2318">
        <v>277.27826217535477</v>
      </c>
      <c r="AV8" s="2318">
        <v>324.28649103020649</v>
      </c>
      <c r="AW8" s="2318">
        <v>328.43982497160158</v>
      </c>
      <c r="AX8" s="2282"/>
      <c r="AY8" s="2316"/>
      <c r="AZ8" s="2317"/>
      <c r="BB8" s="910"/>
      <c r="BC8" s="910"/>
      <c r="BD8" s="910"/>
      <c r="BE8" s="910"/>
    </row>
    <row r="9" spans="1:58" s="2282" customFormat="1" ht="15.75" customHeight="1">
      <c r="A9" s="3376" t="s">
        <v>2522</v>
      </c>
      <c r="B9" s="2315">
        <v>100</v>
      </c>
      <c r="C9" s="2315">
        <v>100</v>
      </c>
      <c r="D9" s="2315">
        <v>100</v>
      </c>
      <c r="E9" s="2315">
        <v>100</v>
      </c>
      <c r="F9" s="2315">
        <v>100</v>
      </c>
      <c r="G9" s="2315">
        <v>114.42333522475954</v>
      </c>
      <c r="H9" s="2315">
        <v>120.13000396818046</v>
      </c>
      <c r="I9" s="2315">
        <v>121.12828913573289</v>
      </c>
      <c r="J9" s="2315">
        <v>121.05267958127585</v>
      </c>
      <c r="K9" s="2315">
        <v>119.1270053382103</v>
      </c>
      <c r="L9" s="2315">
        <v>126.60409484528185</v>
      </c>
      <c r="M9" s="2315">
        <v>126.56498409089052</v>
      </c>
      <c r="N9" s="2315">
        <v>128.75841023361622</v>
      </c>
      <c r="O9" s="2315">
        <v>128.51424180384899</v>
      </c>
      <c r="P9" s="2315">
        <v>127.60354814913582</v>
      </c>
      <c r="Q9" s="2315">
        <v>131.20993100575859</v>
      </c>
      <c r="R9" s="2315">
        <v>130.68241634831548</v>
      </c>
      <c r="S9" s="2315">
        <v>133.39323204306473</v>
      </c>
      <c r="T9" s="2315">
        <v>136.70882650964003</v>
      </c>
      <c r="U9" s="2315">
        <v>132.97556171319994</v>
      </c>
      <c r="V9" s="2315">
        <v>133.95659209016583</v>
      </c>
      <c r="W9" s="2315">
        <v>138.38372814995475</v>
      </c>
      <c r="X9" s="2315">
        <v>129.16275565654686</v>
      </c>
      <c r="Y9" s="2315">
        <v>129.18553952852753</v>
      </c>
      <c r="Z9" s="2315">
        <v>132.67711220406125</v>
      </c>
      <c r="AA9" s="2315">
        <v>111.15004245368479</v>
      </c>
      <c r="AB9" s="2315">
        <v>123.852387839456</v>
      </c>
      <c r="AC9" s="2315">
        <v>114.36519129431298</v>
      </c>
      <c r="AD9" s="2315">
        <v>119.88718512759233</v>
      </c>
      <c r="AE9" s="2315">
        <v>117.24188233113941</v>
      </c>
      <c r="AF9" s="2315">
        <v>103.30980750158855</v>
      </c>
      <c r="AG9" s="2315">
        <v>112.99826325535459</v>
      </c>
      <c r="AH9" s="2315">
        <v>131.86515120897852</v>
      </c>
      <c r="AI9" s="2315">
        <v>153.10689683212757</v>
      </c>
      <c r="AJ9" s="2315">
        <v>124.95631278401905</v>
      </c>
      <c r="AK9" s="2315">
        <v>159.42247052257363</v>
      </c>
      <c r="AL9" s="2315">
        <v>164.18576393471949</v>
      </c>
      <c r="AM9" s="2315">
        <v>172.33410329286644</v>
      </c>
      <c r="AN9" s="2315">
        <v>176.47659614969231</v>
      </c>
      <c r="AO9" s="2315">
        <v>168.25981799091053</v>
      </c>
      <c r="AP9" s="2315">
        <v>204.31667957339877</v>
      </c>
      <c r="AQ9" s="2315">
        <v>225.38995935486298</v>
      </c>
      <c r="AR9" s="2315">
        <v>215.54554582973381</v>
      </c>
      <c r="AS9" s="2315">
        <v>210.68985358061337</v>
      </c>
      <c r="AT9" s="2315">
        <v>213.98837038878352</v>
      </c>
      <c r="AU9" s="2315">
        <v>230.30483032937653</v>
      </c>
      <c r="AV9" s="2315">
        <v>251.65949248367642</v>
      </c>
      <c r="AW9" s="2315">
        <v>264.2165689820697</v>
      </c>
      <c r="AY9" s="2316"/>
      <c r="AZ9" s="2317"/>
      <c r="BB9" s="3385"/>
      <c r="BC9" s="3385"/>
      <c r="BD9" s="3385"/>
      <c r="BE9" s="3385"/>
    </row>
    <row r="10" spans="1:58" ht="15.75" customHeight="1">
      <c r="A10" s="3377" t="s">
        <v>2523</v>
      </c>
      <c r="B10" s="2318">
        <v>100</v>
      </c>
      <c r="C10" s="2318">
        <v>100</v>
      </c>
      <c r="D10" s="2318">
        <v>100</v>
      </c>
      <c r="E10" s="2318">
        <v>100</v>
      </c>
      <c r="F10" s="2318">
        <v>100</v>
      </c>
      <c r="G10" s="2318">
        <v>119.64793768366222</v>
      </c>
      <c r="H10" s="2318">
        <v>128.89445650661975</v>
      </c>
      <c r="I10" s="2318">
        <v>131.68694660846029</v>
      </c>
      <c r="J10" s="2318">
        <v>134.23456186297722</v>
      </c>
      <c r="K10" s="2318">
        <v>128.19250751494985</v>
      </c>
      <c r="L10" s="2318">
        <v>136.46353591958999</v>
      </c>
      <c r="M10" s="2318">
        <v>137.61772145847476</v>
      </c>
      <c r="N10" s="2318">
        <v>138.51967013047383</v>
      </c>
      <c r="O10" s="2318">
        <v>140.1955572954069</v>
      </c>
      <c r="P10" s="2318">
        <v>138.11243863696126</v>
      </c>
      <c r="Q10" s="2318">
        <v>140.53592036928981</v>
      </c>
      <c r="R10" s="2318">
        <v>140.91889741060436</v>
      </c>
      <c r="S10" s="2318">
        <v>143.99476602525019</v>
      </c>
      <c r="T10" s="2318">
        <v>153.1802551389554</v>
      </c>
      <c r="U10" s="2318">
        <v>144.41781877806719</v>
      </c>
      <c r="V10" s="2318">
        <v>142.52193859044243</v>
      </c>
      <c r="W10" s="2318">
        <v>151.50164655205211</v>
      </c>
      <c r="X10" s="2318">
        <v>127.2253554069208</v>
      </c>
      <c r="Y10" s="2318">
        <v>125.18256377757216</v>
      </c>
      <c r="Z10" s="2318">
        <v>136.720420670637</v>
      </c>
      <c r="AA10" s="2318">
        <v>83.262052179515535</v>
      </c>
      <c r="AB10" s="2318">
        <v>108.20801517525724</v>
      </c>
      <c r="AC10" s="2318">
        <v>83.740562971480216</v>
      </c>
      <c r="AD10" s="2318">
        <v>88.318959315853348</v>
      </c>
      <c r="AE10" s="2318">
        <v>90.605302097931357</v>
      </c>
      <c r="AF10" s="2318">
        <v>55.793758567487004</v>
      </c>
      <c r="AG10" s="2318">
        <v>68.023020051551512</v>
      </c>
      <c r="AH10" s="2318">
        <v>112.90811662454227</v>
      </c>
      <c r="AI10" s="2318">
        <v>155.26542272476041</v>
      </c>
      <c r="AJ10" s="2318">
        <v>94.960402758879582</v>
      </c>
      <c r="AK10" s="2318">
        <v>158.73053118560955</v>
      </c>
      <c r="AL10" s="2318">
        <v>163.56727027501481</v>
      </c>
      <c r="AM10" s="2318">
        <v>181.23443929646288</v>
      </c>
      <c r="AN10" s="2318">
        <v>190.68751474498208</v>
      </c>
      <c r="AO10" s="2318">
        <v>173.95212724952589</v>
      </c>
      <c r="AP10" s="2318">
        <v>254.32724229151296</v>
      </c>
      <c r="AQ10" s="2318">
        <v>261.94829509606132</v>
      </c>
      <c r="AR10" s="2318">
        <v>204.27095890363853</v>
      </c>
      <c r="AS10" s="2318">
        <v>174.91302142409876</v>
      </c>
      <c r="AT10" s="2318">
        <v>224.02487950329083</v>
      </c>
      <c r="AU10" s="2318">
        <v>208.02896802770633</v>
      </c>
      <c r="AV10" s="2318">
        <v>203.63253094565098</v>
      </c>
      <c r="AW10" s="2318">
        <v>203.88258116179071</v>
      </c>
      <c r="AX10" s="2282"/>
      <c r="AY10" s="2316"/>
      <c r="AZ10" s="2317"/>
      <c r="BB10" s="910"/>
      <c r="BC10" s="910"/>
      <c r="BD10" s="910"/>
      <c r="BE10" s="910"/>
    </row>
    <row r="11" spans="1:58" ht="15.75" customHeight="1">
      <c r="A11" s="3378" t="s">
        <v>2524</v>
      </c>
      <c r="B11" s="2318">
        <v>100</v>
      </c>
      <c r="C11" s="2318">
        <v>100</v>
      </c>
      <c r="D11" s="2318">
        <v>100</v>
      </c>
      <c r="E11" s="2318">
        <v>100</v>
      </c>
      <c r="F11" s="2318">
        <v>100</v>
      </c>
      <c r="G11" s="2318">
        <v>119.78054929600344</v>
      </c>
      <c r="H11" s="2318">
        <v>129.05217801446224</v>
      </c>
      <c r="I11" s="2318">
        <v>131.91153052332808</v>
      </c>
      <c r="J11" s="2318">
        <v>134.51708271325001</v>
      </c>
      <c r="K11" s="2318">
        <v>128.38556649850725</v>
      </c>
      <c r="L11" s="2318">
        <v>136.75399808645813</v>
      </c>
      <c r="M11" s="2318">
        <v>137.90377715526151</v>
      </c>
      <c r="N11" s="2318">
        <v>138.82172854141578</v>
      </c>
      <c r="O11" s="2318">
        <v>140.65328444895584</v>
      </c>
      <c r="P11" s="2318">
        <v>138.4397297801053</v>
      </c>
      <c r="Q11" s="2318">
        <v>140.93252144435641</v>
      </c>
      <c r="R11" s="2318">
        <v>141.35173888552671</v>
      </c>
      <c r="S11" s="2318">
        <v>144.44655384197077</v>
      </c>
      <c r="T11" s="2318">
        <v>153.9374870365028</v>
      </c>
      <c r="U11" s="2318">
        <v>144.91085894793721</v>
      </c>
      <c r="V11" s="2318">
        <v>142.99612767284421</v>
      </c>
      <c r="W11" s="2318">
        <v>152.09447104082676</v>
      </c>
      <c r="X11" s="2318">
        <v>127.49999999999999</v>
      </c>
      <c r="Y11" s="2318">
        <v>125.50573693614002</v>
      </c>
      <c r="Z11" s="2318">
        <v>137.14694179524039</v>
      </c>
      <c r="AA11" s="2318">
        <v>82.908951520752012</v>
      </c>
      <c r="AB11" s="2318">
        <v>108.22</v>
      </c>
      <c r="AC11" s="2318">
        <v>83.433766467271809</v>
      </c>
      <c r="AD11" s="2318">
        <v>87.962090599600003</v>
      </c>
      <c r="AE11" s="2318">
        <v>90.353692485124981</v>
      </c>
      <c r="AF11" s="2318">
        <v>55.566699237818696</v>
      </c>
      <c r="AG11" s="2318">
        <v>67.286554151757912</v>
      </c>
      <c r="AH11" s="2318">
        <v>112.84603981296772</v>
      </c>
      <c r="AI11" s="2318">
        <v>156.064489798191</v>
      </c>
      <c r="AJ11" s="2318">
        <v>94.62494360287323</v>
      </c>
      <c r="AK11" s="2318">
        <v>158.90071483831323</v>
      </c>
      <c r="AL11" s="2318">
        <v>163.93674146008664</v>
      </c>
      <c r="AM11" s="2318">
        <v>181.78082598447659</v>
      </c>
      <c r="AN11" s="2318">
        <v>191.55827375377393</v>
      </c>
      <c r="AO11" s="2318">
        <v>174.39984794424788</v>
      </c>
      <c r="AP11" s="2318">
        <v>255.11965932216921</v>
      </c>
      <c r="AQ11" s="2318">
        <v>262.96174868202502</v>
      </c>
      <c r="AR11" s="2318">
        <v>203.4935828787504</v>
      </c>
      <c r="AS11" s="2318">
        <v>172.68157093938521</v>
      </c>
      <c r="AT11" s="2318">
        <v>223.88515134312462</v>
      </c>
      <c r="AU11" s="2318">
        <v>207.86109744981235</v>
      </c>
      <c r="AV11" s="2318">
        <v>201.32000007843121</v>
      </c>
      <c r="AW11" s="2318">
        <v>200.60000000963555</v>
      </c>
      <c r="AX11" s="2282"/>
      <c r="AY11" s="2316"/>
      <c r="AZ11" s="2317"/>
      <c r="BB11" s="910"/>
      <c r="BC11" s="910"/>
      <c r="BD11" s="910"/>
      <c r="BE11" s="910"/>
    </row>
    <row r="12" spans="1:58" ht="15.75" customHeight="1">
      <c r="A12" s="3378" t="s">
        <v>2525</v>
      </c>
      <c r="B12" s="2318">
        <v>100</v>
      </c>
      <c r="C12" s="2318">
        <v>100</v>
      </c>
      <c r="D12" s="2318">
        <v>100</v>
      </c>
      <c r="E12" s="2318">
        <v>100</v>
      </c>
      <c r="F12" s="2318">
        <v>100</v>
      </c>
      <c r="G12" s="2318">
        <v>100.25</v>
      </c>
      <c r="H12" s="2318">
        <v>100.25000000000001</v>
      </c>
      <c r="I12" s="2318">
        <v>100.25000000000001</v>
      </c>
      <c r="J12" s="2318">
        <v>100.24999999999993</v>
      </c>
      <c r="K12" s="2318">
        <v>100.24999999999994</v>
      </c>
      <c r="L12" s="2318">
        <v>100.50062500000001</v>
      </c>
      <c r="M12" s="2318">
        <v>100.50062500000001</v>
      </c>
      <c r="N12" s="2318">
        <v>100.50062500000001</v>
      </c>
      <c r="O12" s="2318">
        <v>100.50062500000001</v>
      </c>
      <c r="P12" s="2318">
        <v>100.50062500000001</v>
      </c>
      <c r="Q12" s="2318">
        <v>100.70162624999996</v>
      </c>
      <c r="R12" s="2318">
        <v>100.70162624999996</v>
      </c>
      <c r="S12" s="2318">
        <v>100.70162625</v>
      </c>
      <c r="T12" s="2318">
        <v>100.70162624999999</v>
      </c>
      <c r="U12" s="2318">
        <v>100.70162624999996</v>
      </c>
      <c r="V12" s="2318">
        <v>103.15049147916666</v>
      </c>
      <c r="W12" s="2318">
        <v>105.79964607890624</v>
      </c>
      <c r="X12" s="2318">
        <v>106.15231156583592</v>
      </c>
      <c r="Y12" s="2318">
        <v>106.22284466322189</v>
      </c>
      <c r="Z12" s="2318">
        <v>105.15593504310242</v>
      </c>
      <c r="AA12" s="2318">
        <v>106.60524690400945</v>
      </c>
      <c r="AB12" s="2318">
        <v>114.23434842674757</v>
      </c>
      <c r="AC12" s="2318">
        <v>107.79565649721521</v>
      </c>
      <c r="AD12" s="2318">
        <v>109.54508394265741</v>
      </c>
      <c r="AE12" s="2318">
        <v>109.78194114383702</v>
      </c>
      <c r="AF12" s="2318">
        <v>110.44878048161191</v>
      </c>
      <c r="AG12" s="2318">
        <v>112.43067532888983</v>
      </c>
      <c r="AH12" s="2318">
        <v>118.10647965877354</v>
      </c>
      <c r="AI12" s="2318">
        <v>124.50369102807821</v>
      </c>
      <c r="AJ12" s="2318">
        <v>115.65324674508743</v>
      </c>
      <c r="AK12" s="2318">
        <v>129.13355584602158</v>
      </c>
      <c r="AL12" s="2318">
        <v>130.4909115866925</v>
      </c>
      <c r="AM12" s="2318">
        <v>130.96237018742357</v>
      </c>
      <c r="AN12" s="2318">
        <v>131.51439535447915</v>
      </c>
      <c r="AO12" s="2318">
        <v>130.35674861651688</v>
      </c>
      <c r="AP12" s="2318">
        <v>132.60936453422235</v>
      </c>
      <c r="AQ12" s="2318">
        <v>144.87445507288658</v>
      </c>
      <c r="AR12" s="2318">
        <v>155.91902563565944</v>
      </c>
      <c r="AS12" s="2318">
        <v>154.25482083329095</v>
      </c>
      <c r="AT12" s="2318">
        <v>143.49092564185884</v>
      </c>
      <c r="AU12" s="2318">
        <v>159.17036448733438</v>
      </c>
      <c r="AV12" s="2318">
        <v>173.31479580676103</v>
      </c>
      <c r="AW12" s="2318">
        <v>169.47621108731175</v>
      </c>
      <c r="AX12" s="2282"/>
      <c r="AY12" s="2316"/>
      <c r="AZ12" s="2317"/>
      <c r="BB12" s="910"/>
      <c r="BC12" s="910"/>
      <c r="BD12" s="910"/>
      <c r="BE12" s="910"/>
    </row>
    <row r="13" spans="1:58" ht="15.75" customHeight="1">
      <c r="A13" s="3378" t="s">
        <v>2526</v>
      </c>
      <c r="B13" s="2318">
        <v>100</v>
      </c>
      <c r="C13" s="2318">
        <v>100</v>
      </c>
      <c r="D13" s="2318">
        <v>100</v>
      </c>
      <c r="E13" s="2318">
        <v>100</v>
      </c>
      <c r="F13" s="2318">
        <v>100</v>
      </c>
      <c r="G13" s="2318">
        <v>100.38937962095467</v>
      </c>
      <c r="H13" s="2318">
        <v>100.32750971510829</v>
      </c>
      <c r="I13" s="2318">
        <v>100.0650154784696</v>
      </c>
      <c r="J13" s="2318">
        <v>100.05172993536522</v>
      </c>
      <c r="K13" s="2318">
        <v>100.25</v>
      </c>
      <c r="L13" s="2318">
        <v>100.50062499999999</v>
      </c>
      <c r="M13" s="2318">
        <v>100.50062499999997</v>
      </c>
      <c r="N13" s="2318">
        <v>100.50062499999999</v>
      </c>
      <c r="O13" s="2318">
        <v>100.50062499999999</v>
      </c>
      <c r="P13" s="2318">
        <v>100.50062499999999</v>
      </c>
      <c r="Q13" s="2318">
        <v>100.70162624999999</v>
      </c>
      <c r="R13" s="2318">
        <v>100.70162625</v>
      </c>
      <c r="S13" s="2318">
        <v>100.70162625</v>
      </c>
      <c r="T13" s="2318">
        <v>100.70162625</v>
      </c>
      <c r="U13" s="2318">
        <v>100.70162624999999</v>
      </c>
      <c r="V13" s="2318">
        <v>103.15049147916666</v>
      </c>
      <c r="W13" s="2318">
        <v>105.79964607890624</v>
      </c>
      <c r="X13" s="2318">
        <v>106.15231156583593</v>
      </c>
      <c r="Y13" s="2318">
        <v>106.22284466322189</v>
      </c>
      <c r="Z13" s="2318">
        <v>105.16852694879388</v>
      </c>
      <c r="AA13" s="2318">
        <v>106.60524690400943</v>
      </c>
      <c r="AB13" s="2318">
        <v>107.36422998293395</v>
      </c>
      <c r="AC13" s="2318">
        <v>107.79565649721521</v>
      </c>
      <c r="AD13" s="2318">
        <v>107.25504446138621</v>
      </c>
      <c r="AE13" s="2318">
        <v>107.22430984369953</v>
      </c>
      <c r="AF13" s="2318">
        <v>110.44878048161189</v>
      </c>
      <c r="AG13" s="2318">
        <v>112.43067532888983</v>
      </c>
      <c r="AH13" s="2318">
        <v>118.10647965877354</v>
      </c>
      <c r="AI13" s="2318">
        <v>124.50369102807821</v>
      </c>
      <c r="AJ13" s="2318">
        <v>114.31075157622979</v>
      </c>
      <c r="AK13" s="2318">
        <v>129.13355584602155</v>
      </c>
      <c r="AL13" s="2318">
        <v>130.4909115866925</v>
      </c>
      <c r="AM13" s="2318">
        <v>130.96237018742357</v>
      </c>
      <c r="AN13" s="2318">
        <v>131.51439535447915</v>
      </c>
      <c r="AO13" s="2318">
        <v>130.11340503596057</v>
      </c>
      <c r="AP13" s="2318">
        <v>132.60936453422235</v>
      </c>
      <c r="AQ13" s="2318">
        <v>144.87445507288658</v>
      </c>
      <c r="AR13" s="2318">
        <v>155.91902563565944</v>
      </c>
      <c r="AS13" s="2318">
        <v>154.25482083329095</v>
      </c>
      <c r="AT13" s="2318">
        <v>141.55732176765244</v>
      </c>
      <c r="AU13" s="2318">
        <v>159.17036448733435</v>
      </c>
      <c r="AV13" s="2318">
        <v>173.31456363794061</v>
      </c>
      <c r="AW13" s="2318">
        <v>183.62054543669944</v>
      </c>
      <c r="AX13" s="2282"/>
      <c r="AY13" s="2316"/>
      <c r="AZ13" s="2317"/>
      <c r="BB13" s="910"/>
      <c r="BC13" s="910"/>
      <c r="BD13" s="910"/>
      <c r="BE13" s="910"/>
    </row>
    <row r="14" spans="1:58" ht="15.75" customHeight="1">
      <c r="A14" s="3378" t="s">
        <v>2527</v>
      </c>
      <c r="B14" s="2318">
        <v>100</v>
      </c>
      <c r="C14" s="2318">
        <v>100</v>
      </c>
      <c r="D14" s="2318">
        <v>100</v>
      </c>
      <c r="E14" s="2318">
        <v>100</v>
      </c>
      <c r="F14" s="2318">
        <v>100</v>
      </c>
      <c r="G14" s="2318">
        <v>100.25476055867144</v>
      </c>
      <c r="H14" s="2318">
        <v>100.25476055867146</v>
      </c>
      <c r="I14" s="2318">
        <v>100.25476055867146</v>
      </c>
      <c r="J14" s="2318">
        <v>100.25476055867142</v>
      </c>
      <c r="K14" s="2318">
        <v>100.25476055867142</v>
      </c>
      <c r="L14" s="2318">
        <v>100.50539746006812</v>
      </c>
      <c r="M14" s="2318">
        <v>100.50539746006815</v>
      </c>
      <c r="N14" s="2318">
        <v>100.50539746006812</v>
      </c>
      <c r="O14" s="2318">
        <v>100.50539746006812</v>
      </c>
      <c r="P14" s="2318">
        <v>100.50539746006812</v>
      </c>
      <c r="Q14" s="2318">
        <v>102.18474439679677</v>
      </c>
      <c r="R14" s="2318">
        <v>102.23721797688157</v>
      </c>
      <c r="S14" s="2318">
        <v>102.29825337689435</v>
      </c>
      <c r="T14" s="2318">
        <v>102.48839749628095</v>
      </c>
      <c r="U14" s="2318">
        <v>102.31536298841341</v>
      </c>
      <c r="V14" s="2318">
        <v>105.06417200213953</v>
      </c>
      <c r="W14" s="2318">
        <v>105.06417200213953</v>
      </c>
      <c r="X14" s="2318">
        <v>105.23927616880621</v>
      </c>
      <c r="Y14" s="2318">
        <v>105.81809218773468</v>
      </c>
      <c r="Z14" s="2318">
        <v>105.32906384955083</v>
      </c>
      <c r="AA14" s="2318">
        <v>106.42125531320465</v>
      </c>
      <c r="AB14" s="2318">
        <v>106.67063652514366</v>
      </c>
      <c r="AC14" s="2318">
        <v>106.78249149810408</v>
      </c>
      <c r="AD14" s="2318">
        <v>106.62479444548414</v>
      </c>
      <c r="AE14" s="2318">
        <v>106.62489745193626</v>
      </c>
      <c r="AF14" s="2318">
        <v>108.16059768257024</v>
      </c>
      <c r="AG14" s="2318">
        <v>110.92342231552361</v>
      </c>
      <c r="AH14" s="2318">
        <v>116.14978124225273</v>
      </c>
      <c r="AI14" s="2318">
        <v>122.86462643065035</v>
      </c>
      <c r="AJ14" s="2318">
        <v>116.93769418919018</v>
      </c>
      <c r="AK14" s="2318">
        <v>137.88756410634042</v>
      </c>
      <c r="AL14" s="2318">
        <v>143.65221052818691</v>
      </c>
      <c r="AM14" s="2318">
        <v>145.89397616450188</v>
      </c>
      <c r="AN14" s="2318">
        <v>149.48569637562346</v>
      </c>
      <c r="AO14" s="2318">
        <v>146.05116855152011</v>
      </c>
      <c r="AP14" s="2318">
        <v>162.72238782087024</v>
      </c>
      <c r="AQ14" s="2318">
        <v>216.36372585011884</v>
      </c>
      <c r="AR14" s="2318">
        <v>259.52258917953804</v>
      </c>
      <c r="AS14" s="2318">
        <v>276.63538729927365</v>
      </c>
      <c r="AT14" s="2318">
        <v>248.65942459091929</v>
      </c>
      <c r="AU14" s="2318">
        <v>298.75920202617658</v>
      </c>
      <c r="AV14" s="2318">
        <v>375.82051244368608</v>
      </c>
      <c r="AW14" s="2318">
        <v>476.99933176069112</v>
      </c>
      <c r="AX14" s="2282"/>
      <c r="AY14" s="2316"/>
      <c r="AZ14" s="2317"/>
      <c r="BB14" s="910"/>
      <c r="BC14" s="910"/>
      <c r="BD14" s="910"/>
      <c r="BE14" s="910"/>
    </row>
    <row r="15" spans="1:58" ht="15.75" customHeight="1">
      <c r="A15" s="3376" t="s">
        <v>2528</v>
      </c>
      <c r="B15" s="2318">
        <v>100</v>
      </c>
      <c r="C15" s="2318">
        <v>100</v>
      </c>
      <c r="D15" s="2318">
        <v>100</v>
      </c>
      <c r="E15" s="2318">
        <v>100</v>
      </c>
      <c r="F15" s="2318">
        <v>100</v>
      </c>
      <c r="G15" s="2318">
        <v>106.46703019889191</v>
      </c>
      <c r="H15" s="2318">
        <v>106.92226673292464</v>
      </c>
      <c r="I15" s="2318">
        <v>107.80034712473392</v>
      </c>
      <c r="J15" s="2318">
        <v>108.17572504653941</v>
      </c>
      <c r="K15" s="2318">
        <v>107.38234429301303</v>
      </c>
      <c r="L15" s="2318">
        <v>116.09852827903624</v>
      </c>
      <c r="M15" s="2318">
        <v>116.44822163039395</v>
      </c>
      <c r="N15" s="2318">
        <v>117.21247274865618</v>
      </c>
      <c r="O15" s="2318">
        <v>117.5356915956167</v>
      </c>
      <c r="P15" s="2318">
        <v>116.83151314649982</v>
      </c>
      <c r="Q15" s="2318">
        <v>123.31115345635327</v>
      </c>
      <c r="R15" s="2318">
        <v>123.86581298074051</v>
      </c>
      <c r="S15" s="2318">
        <v>124.47755599269877</v>
      </c>
      <c r="T15" s="2318">
        <v>124.89896335434496</v>
      </c>
      <c r="U15" s="2318">
        <v>124.14825739802306</v>
      </c>
      <c r="V15" s="2318">
        <v>128.2639672942453</v>
      </c>
      <c r="W15" s="2318">
        <v>129.86417994238764</v>
      </c>
      <c r="X15" s="2318">
        <v>130.47058260377423</v>
      </c>
      <c r="Y15" s="2318">
        <v>131.11168592731434</v>
      </c>
      <c r="Z15" s="2318">
        <v>129.93936410605855</v>
      </c>
      <c r="AA15" s="2318">
        <v>130.77575426596081</v>
      </c>
      <c r="AB15" s="2318">
        <v>135.1178543869421</v>
      </c>
      <c r="AC15" s="2318">
        <v>139.1662344247932</v>
      </c>
      <c r="AD15" s="2318">
        <v>139.66589902951748</v>
      </c>
      <c r="AE15" s="2318">
        <v>136.24248874207248</v>
      </c>
      <c r="AF15" s="2318">
        <v>136.42432775445977</v>
      </c>
      <c r="AG15" s="2318">
        <v>138.39660615132962</v>
      </c>
      <c r="AH15" s="2318">
        <v>141.27492350304541</v>
      </c>
      <c r="AI15" s="2318">
        <v>148.40670716993253</v>
      </c>
      <c r="AJ15" s="2318">
        <v>141.27115048615886</v>
      </c>
      <c r="AK15" s="2318">
        <v>156.98058359582282</v>
      </c>
      <c r="AL15" s="2318">
        <v>159.4711312920671</v>
      </c>
      <c r="AM15" s="2318">
        <v>160.42673107195108</v>
      </c>
      <c r="AN15" s="2318">
        <v>161.8351755316931</v>
      </c>
      <c r="AO15" s="2318">
        <v>159.71775771056193</v>
      </c>
      <c r="AP15" s="2318">
        <v>165.38498197446316</v>
      </c>
      <c r="AQ15" s="2318">
        <v>189.30690039650452</v>
      </c>
      <c r="AR15" s="2318">
        <v>208.91129632222209</v>
      </c>
      <c r="AS15" s="2318">
        <v>211.19438177713516</v>
      </c>
      <c r="AT15" s="2318">
        <v>193.99350151358166</v>
      </c>
      <c r="AU15" s="2318">
        <v>223.85336842434555</v>
      </c>
      <c r="AV15" s="2318">
        <v>261.1870910453278</v>
      </c>
      <c r="AW15" s="2318">
        <v>288.66953857193266</v>
      </c>
      <c r="AX15" s="2282"/>
      <c r="AY15" s="2316"/>
      <c r="AZ15" s="2317"/>
      <c r="BB15" s="910"/>
      <c r="BC15" s="910"/>
      <c r="BD15" s="910"/>
      <c r="BE15" s="910"/>
    </row>
    <row r="16" spans="1:58" ht="15.75" customHeight="1">
      <c r="A16" s="3378" t="s">
        <v>2529</v>
      </c>
      <c r="B16" s="2318">
        <v>100</v>
      </c>
      <c r="C16" s="2318">
        <v>100</v>
      </c>
      <c r="D16" s="2318">
        <v>100</v>
      </c>
      <c r="E16" s="2318">
        <v>100</v>
      </c>
      <c r="F16" s="2318">
        <v>100</v>
      </c>
      <c r="G16" s="2318">
        <v>107.13992687676625</v>
      </c>
      <c r="H16" s="2318">
        <v>107.26142108371161</v>
      </c>
      <c r="I16" s="2318">
        <v>107.51524415071152</v>
      </c>
      <c r="J16" s="2318">
        <v>108.71281403910325</v>
      </c>
      <c r="K16" s="2318">
        <v>107.6563279417775</v>
      </c>
      <c r="L16" s="2318">
        <v>113.13082088620952</v>
      </c>
      <c r="M16" s="2318">
        <v>113.5373755701557</v>
      </c>
      <c r="N16" s="2318">
        <v>114.14260236210903</v>
      </c>
      <c r="O16" s="2318">
        <v>114.98256474482223</v>
      </c>
      <c r="P16" s="2318">
        <v>113.94851120197411</v>
      </c>
      <c r="Q16" s="2318">
        <v>117.48419999452766</v>
      </c>
      <c r="R16" s="2318">
        <v>119.2378832700082</v>
      </c>
      <c r="S16" s="2318">
        <v>120.75329415320617</v>
      </c>
      <c r="T16" s="2318">
        <v>120.9975483309945</v>
      </c>
      <c r="U16" s="2318">
        <v>119.60755984810345</v>
      </c>
      <c r="V16" s="2318">
        <v>124.36479693997056</v>
      </c>
      <c r="W16" s="2318">
        <v>124.61635629854048</v>
      </c>
      <c r="X16" s="2318">
        <v>124.61635629854051</v>
      </c>
      <c r="Y16" s="2318">
        <v>121.45751039442105</v>
      </c>
      <c r="Z16" s="2318">
        <v>123.90338370974172</v>
      </c>
      <c r="AA16" s="2318">
        <v>121.6396966600127</v>
      </c>
      <c r="AB16" s="2318">
        <v>123.45504032200041</v>
      </c>
      <c r="AC16" s="2318">
        <v>124.42808440530064</v>
      </c>
      <c r="AD16" s="2318">
        <v>123.17427379577124</v>
      </c>
      <c r="AE16" s="2318">
        <v>123.46490214008368</v>
      </c>
      <c r="AF16" s="2318">
        <v>128.29977883806851</v>
      </c>
      <c r="AG16" s="2318">
        <v>132.12277197846066</v>
      </c>
      <c r="AH16" s="2318">
        <v>133.61349544592258</v>
      </c>
      <c r="AI16" s="2318">
        <v>139.7697328998936</v>
      </c>
      <c r="AJ16" s="2318">
        <v>134.28984320604218</v>
      </c>
      <c r="AK16" s="2318">
        <v>141.86899028254948</v>
      </c>
      <c r="AL16" s="2318">
        <v>142.23400571205426</v>
      </c>
      <c r="AM16" s="2318">
        <v>142.35692945342171</v>
      </c>
      <c r="AN16" s="2318">
        <v>142.48517028100096</v>
      </c>
      <c r="AO16" s="2318">
        <v>142.25446709098745</v>
      </c>
      <c r="AP16" s="2318">
        <v>142.64886295308338</v>
      </c>
      <c r="AQ16" s="2318">
        <v>145.93621401344535</v>
      </c>
      <c r="AR16" s="2318">
        <v>151.43727175486546</v>
      </c>
      <c r="AS16" s="2318">
        <v>148.20363499536043</v>
      </c>
      <c r="AT16" s="2318">
        <v>147.31075845652819</v>
      </c>
      <c r="AU16" s="2318">
        <v>149.3505223776499</v>
      </c>
      <c r="AV16" s="2318">
        <v>150.50630195611532</v>
      </c>
      <c r="AW16" s="2318">
        <v>152.82675149808381</v>
      </c>
      <c r="AX16" s="2282"/>
      <c r="AY16" s="2316"/>
      <c r="AZ16" s="2317"/>
      <c r="BB16" s="910"/>
      <c r="BC16" s="910"/>
      <c r="BD16" s="910"/>
      <c r="BE16" s="910"/>
    </row>
    <row r="17" spans="1:57" ht="15.75" customHeight="1">
      <c r="A17" s="3378" t="s">
        <v>2530</v>
      </c>
      <c r="B17" s="2318">
        <v>100</v>
      </c>
      <c r="C17" s="2318">
        <v>100</v>
      </c>
      <c r="D17" s="2318">
        <v>100</v>
      </c>
      <c r="E17" s="2318">
        <v>100</v>
      </c>
      <c r="F17" s="2318">
        <v>100</v>
      </c>
      <c r="G17" s="2318">
        <v>103.65674903328801</v>
      </c>
      <c r="H17" s="2318">
        <v>103.656939610672</v>
      </c>
      <c r="I17" s="2318">
        <v>106.6193419426553</v>
      </c>
      <c r="J17" s="2318">
        <v>107.27809905087919</v>
      </c>
      <c r="K17" s="2318">
        <v>105.40632039319763</v>
      </c>
      <c r="L17" s="2318">
        <v>110.2497208153171</v>
      </c>
      <c r="M17" s="2318">
        <v>110.44869056261703</v>
      </c>
      <c r="N17" s="2318">
        <v>111.87170990084212</v>
      </c>
      <c r="O17" s="2318">
        <v>112.2633614295614</v>
      </c>
      <c r="P17" s="2318">
        <v>111.22077873845855</v>
      </c>
      <c r="Q17" s="2318">
        <v>118.18389235616387</v>
      </c>
      <c r="R17" s="2318">
        <v>119.52463687381567</v>
      </c>
      <c r="S17" s="2318">
        <v>119.88559726822953</v>
      </c>
      <c r="T17" s="2318">
        <v>121.23634862844976</v>
      </c>
      <c r="U17" s="2318">
        <v>119.73918425046652</v>
      </c>
      <c r="V17" s="2318">
        <v>122.96138396945253</v>
      </c>
      <c r="W17" s="2318">
        <v>123.57619088929981</v>
      </c>
      <c r="X17" s="2318">
        <v>124.19407184374631</v>
      </c>
      <c r="Y17" s="2318">
        <v>124.49084430919721</v>
      </c>
      <c r="Z17" s="2318">
        <v>123.8251807251294</v>
      </c>
      <c r="AA17" s="2318">
        <v>125.05105310858859</v>
      </c>
      <c r="AB17" s="2318">
        <v>126.09710792063822</v>
      </c>
      <c r="AC17" s="2318">
        <v>126.20999999999998</v>
      </c>
      <c r="AD17" s="2318">
        <v>125.78605367640894</v>
      </c>
      <c r="AE17" s="2318">
        <v>125.79058450809659</v>
      </c>
      <c r="AF17" s="2318">
        <v>108.61585449</v>
      </c>
      <c r="AG17" s="2318">
        <v>111.49795378640492</v>
      </c>
      <c r="AH17" s="2318">
        <v>115.12386646357653</v>
      </c>
      <c r="AI17" s="2318">
        <v>124.66543262378771</v>
      </c>
      <c r="AJ17" s="2318">
        <v>115.13377514117732</v>
      </c>
      <c r="AK17" s="2318">
        <v>147.32326500433547</v>
      </c>
      <c r="AL17" s="2318">
        <v>152.86609725545546</v>
      </c>
      <c r="AM17" s="2318">
        <v>154.9908917201241</v>
      </c>
      <c r="AN17" s="2318">
        <v>158.28484875499828</v>
      </c>
      <c r="AO17" s="2318">
        <v>153.38722690561275</v>
      </c>
      <c r="AP17" s="2318">
        <v>169.85525543690142</v>
      </c>
      <c r="AQ17" s="2318">
        <v>221.16154016362364</v>
      </c>
      <c r="AR17" s="2318">
        <v>267.00870035353279</v>
      </c>
      <c r="AS17" s="2318">
        <v>276.02515493565352</v>
      </c>
      <c r="AT17" s="2318">
        <v>233.38309612829903</v>
      </c>
      <c r="AU17" s="2318">
        <v>308.36720942603375</v>
      </c>
      <c r="AV17" s="2318">
        <v>344.49879918153289</v>
      </c>
      <c r="AW17" s="2318">
        <v>420.99556002913073</v>
      </c>
      <c r="AX17" s="2282"/>
      <c r="AY17" s="2316"/>
      <c r="AZ17" s="2317"/>
      <c r="BB17" s="910"/>
      <c r="BC17" s="910"/>
      <c r="BD17" s="910"/>
      <c r="BE17" s="910"/>
    </row>
    <row r="18" spans="1:57" ht="15.75" customHeight="1">
      <c r="A18" s="3378" t="s">
        <v>2531</v>
      </c>
      <c r="B18" s="2318">
        <v>100</v>
      </c>
      <c r="C18" s="2318">
        <v>100</v>
      </c>
      <c r="D18" s="2318">
        <v>100</v>
      </c>
      <c r="E18" s="2318">
        <v>100</v>
      </c>
      <c r="F18" s="2318">
        <v>100</v>
      </c>
      <c r="G18" s="2318">
        <v>107.37937636168617</v>
      </c>
      <c r="H18" s="2318">
        <v>107.56372005975238</v>
      </c>
      <c r="I18" s="2318">
        <v>108.48397609780571</v>
      </c>
      <c r="J18" s="2318">
        <v>109.07532891769425</v>
      </c>
      <c r="K18" s="2318">
        <v>108.1503954354754</v>
      </c>
      <c r="L18" s="2318">
        <v>119.65338385570566</v>
      </c>
      <c r="M18" s="2318">
        <v>119.75674612917848</v>
      </c>
      <c r="N18" s="2318">
        <v>120.3017553412308</v>
      </c>
      <c r="O18" s="2318">
        <v>121.02386304921804</v>
      </c>
      <c r="P18" s="2318">
        <v>120.1910378042363</v>
      </c>
      <c r="Q18" s="2318">
        <v>129.22098510581102</v>
      </c>
      <c r="R18" s="2318">
        <v>129.33261232746179</v>
      </c>
      <c r="S18" s="2318">
        <v>129.92120100756199</v>
      </c>
      <c r="T18" s="2318">
        <v>130.70104915202518</v>
      </c>
      <c r="U18" s="2318">
        <v>129.80632082857514</v>
      </c>
      <c r="V18" s="2318">
        <v>135.04878750403441</v>
      </c>
      <c r="W18" s="2318">
        <v>136.39927537907474</v>
      </c>
      <c r="X18" s="2318">
        <v>137.03554012826308</v>
      </c>
      <c r="Y18" s="2318">
        <v>138.03879466913119</v>
      </c>
      <c r="Z18" s="2318">
        <v>136.65518446860148</v>
      </c>
      <c r="AA18" s="2318">
        <v>136.15382294559615</v>
      </c>
      <c r="AB18" s="2318">
        <v>141.25853520477415</v>
      </c>
      <c r="AC18" s="2318">
        <v>153.34030802720588</v>
      </c>
      <c r="AD18" s="2318">
        <v>153.58422205919197</v>
      </c>
      <c r="AE18" s="2318">
        <v>146.11616827069079</v>
      </c>
      <c r="AF18" s="2318">
        <v>146.05355599345003</v>
      </c>
      <c r="AG18" s="2318">
        <v>146.44656397168063</v>
      </c>
      <c r="AH18" s="2318">
        <v>148.145782855314</v>
      </c>
      <c r="AI18" s="2318">
        <v>154.87295100064625</v>
      </c>
      <c r="AJ18" s="2318">
        <v>148.99470056341789</v>
      </c>
      <c r="AK18" s="2318">
        <v>160.32046007839989</v>
      </c>
      <c r="AL18" s="2318">
        <v>162.08284942171176</v>
      </c>
      <c r="AM18" s="2318">
        <v>162.6961206038267</v>
      </c>
      <c r="AN18" s="2318">
        <v>163.41877632222983</v>
      </c>
      <c r="AO18" s="2318">
        <v>162.15583608411021</v>
      </c>
      <c r="AP18" s="2318">
        <v>164.87910177546271</v>
      </c>
      <c r="AQ18" s="2318">
        <v>180.80822716054135</v>
      </c>
      <c r="AR18" s="2318">
        <v>194.11201403800305</v>
      </c>
      <c r="AS18" s="2318">
        <v>195.15755505679601</v>
      </c>
      <c r="AT18" s="2318">
        <v>183.86524612752905</v>
      </c>
      <c r="AU18" s="2318">
        <v>199.5038129198193</v>
      </c>
      <c r="AV18" s="2318">
        <v>212.80776642828769</v>
      </c>
      <c r="AW18" s="2318">
        <v>226.33351773744019</v>
      </c>
      <c r="AX18" s="2282"/>
      <c r="AY18" s="2316"/>
      <c r="AZ18" s="2317"/>
      <c r="BB18" s="910"/>
      <c r="BC18" s="910"/>
      <c r="BD18" s="910"/>
      <c r="BE18" s="910"/>
    </row>
    <row r="19" spans="1:57" ht="15.75" customHeight="1">
      <c r="A19" s="3378" t="s">
        <v>2532</v>
      </c>
      <c r="B19" s="2318">
        <v>100</v>
      </c>
      <c r="C19" s="2318">
        <v>100</v>
      </c>
      <c r="D19" s="2318">
        <v>100</v>
      </c>
      <c r="E19" s="2318">
        <v>100</v>
      </c>
      <c r="F19" s="2318">
        <v>100</v>
      </c>
      <c r="G19" s="2318">
        <v>106.34670769739986</v>
      </c>
      <c r="H19" s="2318">
        <v>106.3832532685951</v>
      </c>
      <c r="I19" s="2318">
        <v>107.0249379043664</v>
      </c>
      <c r="J19" s="2318">
        <v>106.57518109551853</v>
      </c>
      <c r="K19" s="2318">
        <v>106.61580965386594</v>
      </c>
      <c r="L19" s="2318">
        <v>113.92677851928576</v>
      </c>
      <c r="M19" s="2318">
        <v>113.81674299696492</v>
      </c>
      <c r="N19" s="2318">
        <v>113.91677528998385</v>
      </c>
      <c r="O19" s="2318">
        <v>113.85675591417248</v>
      </c>
      <c r="P19" s="2318">
        <v>113.87960109351481</v>
      </c>
      <c r="Q19" s="2318">
        <v>118.72076497261916</v>
      </c>
      <c r="R19" s="2318">
        <v>118.98078855018539</v>
      </c>
      <c r="S19" s="2318">
        <v>119.03079308433269</v>
      </c>
      <c r="T19" s="2318">
        <v>118.90078129554963</v>
      </c>
      <c r="U19" s="2318">
        <v>118.90666008524158</v>
      </c>
      <c r="V19" s="2318">
        <v>124.05365219055004</v>
      </c>
      <c r="W19" s="2318">
        <v>126.6671367186316</v>
      </c>
      <c r="X19" s="2318">
        <v>127.04713812878745</v>
      </c>
      <c r="Y19" s="2318">
        <v>127.30047240222471</v>
      </c>
      <c r="Z19" s="2318">
        <v>126.23770461360063</v>
      </c>
      <c r="AA19" s="2318">
        <v>128.44617665384473</v>
      </c>
      <c r="AB19" s="2318">
        <v>136.02363949496188</v>
      </c>
      <c r="AC19" s="2318">
        <v>130.29009649565387</v>
      </c>
      <c r="AD19" s="2318">
        <v>131.5866375481535</v>
      </c>
      <c r="AE19" s="2318">
        <v>131.52171413970339</v>
      </c>
      <c r="AF19" s="2318">
        <v>135.33921177110915</v>
      </c>
      <c r="AG19" s="2318">
        <v>140.90808233643588</v>
      </c>
      <c r="AH19" s="2318">
        <v>146.35807020771125</v>
      </c>
      <c r="AI19" s="2318">
        <v>152.47597163065413</v>
      </c>
      <c r="AJ19" s="2318">
        <v>144.01470506210967</v>
      </c>
      <c r="AK19" s="2318">
        <v>161.83521450543265</v>
      </c>
      <c r="AL19" s="2318">
        <v>165.01815603436961</v>
      </c>
      <c r="AM19" s="2318">
        <v>166.16246833869471</v>
      </c>
      <c r="AN19" s="2318">
        <v>167.65932170572148</v>
      </c>
      <c r="AO19" s="2318">
        <v>165.23443415055652</v>
      </c>
      <c r="AP19" s="2318">
        <v>171.56660245206521</v>
      </c>
      <c r="AQ19" s="2318">
        <v>200.50201916150274</v>
      </c>
      <c r="AR19" s="2318">
        <v>222.46871620136233</v>
      </c>
      <c r="AS19" s="2318">
        <v>225.35695349221703</v>
      </c>
      <c r="AT19" s="2318">
        <v>205.51822043103596</v>
      </c>
      <c r="AU19" s="2318">
        <v>238.91700899832435</v>
      </c>
      <c r="AV19" s="2318">
        <v>266.85305017013968</v>
      </c>
      <c r="AW19" s="2318">
        <v>296.47004051379884</v>
      </c>
      <c r="AX19" s="2282"/>
      <c r="AY19" s="2316"/>
      <c r="AZ19" s="2317"/>
      <c r="BB19" s="910"/>
      <c r="BC19" s="910"/>
      <c r="BD19" s="910"/>
      <c r="BE19" s="910"/>
    </row>
    <row r="20" spans="1:57" ht="15.75" customHeight="1">
      <c r="A20" s="3378" t="s">
        <v>2533</v>
      </c>
      <c r="B20" s="2318">
        <v>100</v>
      </c>
      <c r="C20" s="2318">
        <v>100</v>
      </c>
      <c r="D20" s="2318">
        <v>100</v>
      </c>
      <c r="E20" s="2318">
        <v>100</v>
      </c>
      <c r="F20" s="2318">
        <v>100</v>
      </c>
      <c r="G20" s="2318">
        <v>106.17581374179321</v>
      </c>
      <c r="H20" s="2318">
        <v>106.25165073841971</v>
      </c>
      <c r="I20" s="2318">
        <v>107.43857676537516</v>
      </c>
      <c r="J20" s="2318">
        <v>108.08553512603069</v>
      </c>
      <c r="K20" s="2318">
        <v>107.02039371304568</v>
      </c>
      <c r="L20" s="2318">
        <v>112.91383588565034</v>
      </c>
      <c r="M20" s="2318">
        <v>113.27586435498583</v>
      </c>
      <c r="N20" s="2318">
        <v>113.83741754375069</v>
      </c>
      <c r="O20" s="2318">
        <v>113.81293336796301</v>
      </c>
      <c r="P20" s="2318">
        <v>113.45914563700717</v>
      </c>
      <c r="Q20" s="2318">
        <v>118.55288529469522</v>
      </c>
      <c r="R20" s="2318">
        <v>118.93299389043908</v>
      </c>
      <c r="S20" s="2318">
        <v>119.52259170413775</v>
      </c>
      <c r="T20" s="2318">
        <v>119.496884759892</v>
      </c>
      <c r="U20" s="2318">
        <v>119.13210291885747</v>
      </c>
      <c r="V20" s="2318">
        <v>122.78896431907167</v>
      </c>
      <c r="W20" s="2318">
        <v>123.05940689427308</v>
      </c>
      <c r="X20" s="2318">
        <v>124.04388214942725</v>
      </c>
      <c r="Y20" s="2318">
        <v>124.29000096321579</v>
      </c>
      <c r="Z20" s="2318">
        <v>123.55764001611229</v>
      </c>
      <c r="AA20" s="2318">
        <v>125.36720065629834</v>
      </c>
      <c r="AB20" s="2318">
        <v>126.76992050651448</v>
      </c>
      <c r="AC20" s="2318">
        <v>126.86629601378661</v>
      </c>
      <c r="AD20" s="2318">
        <v>126.33447239219979</v>
      </c>
      <c r="AE20" s="2318">
        <v>126.33677911515527</v>
      </c>
      <c r="AF20" s="2318">
        <v>131.56858091725766</v>
      </c>
      <c r="AG20" s="2318">
        <v>139.72098719590124</v>
      </c>
      <c r="AH20" s="2318">
        <v>140.35369781695434</v>
      </c>
      <c r="AI20" s="2318">
        <v>147.15298494437596</v>
      </c>
      <c r="AJ20" s="2318">
        <v>139.69555312324744</v>
      </c>
      <c r="AK20" s="2318">
        <v>152.49131960170675</v>
      </c>
      <c r="AL20" s="2318">
        <v>154.09263683771309</v>
      </c>
      <c r="AM20" s="2318">
        <v>154.64881028925788</v>
      </c>
      <c r="AN20" s="2318">
        <v>155.29993869365646</v>
      </c>
      <c r="AO20" s="2318">
        <v>154.12121635384099</v>
      </c>
      <c r="AP20" s="2318">
        <v>156.59096599123075</v>
      </c>
      <c r="AQ20" s="2318">
        <v>171.06041810237801</v>
      </c>
      <c r="AR20" s="2318">
        <v>183.65369801731336</v>
      </c>
      <c r="AS20" s="2318">
        <v>185.18216547529366</v>
      </c>
      <c r="AT20" s="2318">
        <v>174.00442730504332</v>
      </c>
      <c r="AU20" s="2318">
        <v>187.92320353030584</v>
      </c>
      <c r="AV20" s="2318">
        <v>219.8883115818787</v>
      </c>
      <c r="AW20" s="2318">
        <v>232.043870011324</v>
      </c>
      <c r="AX20" s="2282"/>
      <c r="AY20" s="2316"/>
      <c r="AZ20" s="2317"/>
      <c r="BB20" s="910"/>
      <c r="BC20" s="910"/>
      <c r="BD20" s="910"/>
      <c r="BE20" s="910"/>
    </row>
    <row r="21" spans="1:57" ht="15.75" customHeight="1">
      <c r="A21" s="3378" t="s">
        <v>2534</v>
      </c>
      <c r="B21" s="2318">
        <v>100</v>
      </c>
      <c r="C21" s="2318">
        <v>100</v>
      </c>
      <c r="D21" s="2318">
        <v>100</v>
      </c>
      <c r="E21" s="2318">
        <v>100</v>
      </c>
      <c r="F21" s="2318">
        <v>100</v>
      </c>
      <c r="G21" s="2318">
        <v>105.60568704030307</v>
      </c>
      <c r="H21" s="2318">
        <v>105.98958910536098</v>
      </c>
      <c r="I21" s="2318">
        <v>107.34538843459802</v>
      </c>
      <c r="J21" s="2318">
        <v>107.90677717167436</v>
      </c>
      <c r="K21" s="2318">
        <v>106.76888873562633</v>
      </c>
      <c r="L21" s="2318">
        <v>110.02740793084347</v>
      </c>
      <c r="M21" s="2318">
        <v>110.20874297646958</v>
      </c>
      <c r="N21" s="2318">
        <v>110.45472865385038</v>
      </c>
      <c r="O21" s="2318">
        <v>111.52519829889388</v>
      </c>
      <c r="P21" s="2318">
        <v>110.54405145263561</v>
      </c>
      <c r="Q21" s="2318">
        <v>112.98158005156817</v>
      </c>
      <c r="R21" s="2318">
        <v>114.85085407497158</v>
      </c>
      <c r="S21" s="2318">
        <v>115.76521461885424</v>
      </c>
      <c r="T21" s="2318">
        <v>116.57682850252391</v>
      </c>
      <c r="U21" s="2318">
        <v>115.05206944213708</v>
      </c>
      <c r="V21" s="2318">
        <v>118.33351102761299</v>
      </c>
      <c r="W21" s="2318">
        <v>118.33353525204365</v>
      </c>
      <c r="X21" s="2318">
        <v>119.59575860319983</v>
      </c>
      <c r="Y21" s="2318">
        <v>120.70004678214565</v>
      </c>
      <c r="Z21" s="2318">
        <v>119.27693880377215</v>
      </c>
      <c r="AA21" s="2318">
        <v>122.02774729674928</v>
      </c>
      <c r="AB21" s="2318">
        <v>123.0322653030242</v>
      </c>
      <c r="AC21" s="2318">
        <v>124.29106514572874</v>
      </c>
      <c r="AD21" s="2318">
        <v>123.1170259151674</v>
      </c>
      <c r="AE21" s="2318">
        <v>123.14034943494281</v>
      </c>
      <c r="AF21" s="2318">
        <v>128.92745500499703</v>
      </c>
      <c r="AG21" s="2318">
        <v>133.74272331645003</v>
      </c>
      <c r="AH21" s="2318">
        <v>139.12984099373406</v>
      </c>
      <c r="AI21" s="2318">
        <v>147.29881720828874</v>
      </c>
      <c r="AJ21" s="2318">
        <v>137.49012810475162</v>
      </c>
      <c r="AK21" s="2318">
        <v>161.53533490384814</v>
      </c>
      <c r="AL21" s="2318">
        <v>166.85889573519606</v>
      </c>
      <c r="AM21" s="2318">
        <v>168.86669826614272</v>
      </c>
      <c r="AN21" s="2318">
        <v>171.85914243370806</v>
      </c>
      <c r="AO21" s="2318">
        <v>167.39470600013328</v>
      </c>
      <c r="AP21" s="2318">
        <v>181.75378137534369</v>
      </c>
      <c r="AQ21" s="2318">
        <v>230.76378414792737</v>
      </c>
      <c r="AR21" s="2318">
        <v>269.20753330891495</v>
      </c>
      <c r="AS21" s="2318">
        <v>280.32293024042548</v>
      </c>
      <c r="AT21" s="2318">
        <v>241.43340318086567</v>
      </c>
      <c r="AU21" s="2318">
        <v>308.96131886482112</v>
      </c>
      <c r="AV21" s="2318">
        <v>369.16377183324539</v>
      </c>
      <c r="AW21" s="2318">
        <v>435.51684012577698</v>
      </c>
      <c r="AX21" s="2282"/>
      <c r="AY21" s="2316"/>
      <c r="AZ21" s="2317"/>
      <c r="BB21" s="910"/>
      <c r="BC21" s="910"/>
      <c r="BD21" s="910"/>
      <c r="BE21" s="910"/>
    </row>
    <row r="22" spans="1:57" ht="15.75" customHeight="1">
      <c r="A22" s="3378" t="s">
        <v>2535</v>
      </c>
      <c r="B22" s="2318">
        <v>100</v>
      </c>
      <c r="C22" s="2318">
        <v>100</v>
      </c>
      <c r="D22" s="2318">
        <v>100</v>
      </c>
      <c r="E22" s="2318">
        <v>100</v>
      </c>
      <c r="F22" s="2318">
        <v>100</v>
      </c>
      <c r="G22" s="2318">
        <v>74.8219783432572</v>
      </c>
      <c r="H22" s="2318">
        <v>115.77599993868492</v>
      </c>
      <c r="I22" s="2318">
        <v>117.36054939045087</v>
      </c>
      <c r="J22" s="2318">
        <v>107.39761951706026</v>
      </c>
      <c r="K22" s="2318">
        <v>106.44352821263294</v>
      </c>
      <c r="L22" s="2318">
        <v>113.4790718205075</v>
      </c>
      <c r="M22" s="2318">
        <v>110.42990525000829</v>
      </c>
      <c r="N22" s="2318">
        <v>113.21291954716544</v>
      </c>
      <c r="O22" s="2318">
        <v>113.31211099690468</v>
      </c>
      <c r="P22" s="2318">
        <v>112.58120032328038</v>
      </c>
      <c r="Q22" s="2318">
        <v>117.46362910536992</v>
      </c>
      <c r="R22" s="2318">
        <v>118.11536925832331</v>
      </c>
      <c r="S22" s="2318">
        <v>117.6140306791284</v>
      </c>
      <c r="T22" s="2318">
        <v>117.5338165064572</v>
      </c>
      <c r="U22" s="2318">
        <v>117.69188493074256</v>
      </c>
      <c r="V22" s="2318">
        <v>118.88422007133377</v>
      </c>
      <c r="W22" s="2318">
        <v>120.67417060978269</v>
      </c>
      <c r="X22" s="2318">
        <v>121.57922688935609</v>
      </c>
      <c r="Y22" s="2318">
        <v>122.52349221819676</v>
      </c>
      <c r="Z22" s="2318">
        <v>121.0091975066312</v>
      </c>
      <c r="AA22" s="2318">
        <v>123.68746539426962</v>
      </c>
      <c r="AB22" s="2318">
        <v>124.68397636755483</v>
      </c>
      <c r="AC22" s="2318">
        <v>126.21555863965762</v>
      </c>
      <c r="AD22" s="2318">
        <v>128.85233346716097</v>
      </c>
      <c r="AE22" s="2318">
        <v>125.9190850219962</v>
      </c>
      <c r="AF22" s="2318">
        <v>127.46084859799363</v>
      </c>
      <c r="AG22" s="2318">
        <v>126.77853600681817</v>
      </c>
      <c r="AH22" s="2318">
        <v>127.34341408245007</v>
      </c>
      <c r="AI22" s="2318">
        <v>136.14583376394987</v>
      </c>
      <c r="AJ22" s="2318">
        <v>129.40916836177308</v>
      </c>
      <c r="AK22" s="2318">
        <v>143.30469883563038</v>
      </c>
      <c r="AL22" s="2318">
        <v>146.0037186907804</v>
      </c>
      <c r="AM22" s="2318">
        <v>146.97106387711221</v>
      </c>
      <c r="AN22" s="2318">
        <v>148.22474723833895</v>
      </c>
      <c r="AO22" s="2318">
        <v>146.19078160044586</v>
      </c>
      <c r="AP22" s="2318">
        <v>151.4334491775281</v>
      </c>
      <c r="AQ22" s="2318">
        <v>175.95385366839977</v>
      </c>
      <c r="AR22" s="2318">
        <v>195.89791478344162</v>
      </c>
      <c r="AS22" s="2318">
        <v>196.79755678440665</v>
      </c>
      <c r="AT22" s="2318">
        <v>180.68140572824828</v>
      </c>
      <c r="AU22" s="2318">
        <v>208.12783285242347</v>
      </c>
      <c r="AV22" s="2318">
        <v>351.85577113246063</v>
      </c>
      <c r="AW22" s="2318">
        <v>376.51082034994943</v>
      </c>
      <c r="AX22" s="2282"/>
      <c r="AY22" s="2316"/>
      <c r="AZ22" s="2317"/>
      <c r="BB22" s="910"/>
      <c r="BC22" s="910"/>
      <c r="BD22" s="910"/>
      <c r="BE22" s="910"/>
    </row>
    <row r="23" spans="1:57" ht="15.75" customHeight="1">
      <c r="A23" s="3378" t="s">
        <v>2536</v>
      </c>
      <c r="B23" s="2318">
        <v>100</v>
      </c>
      <c r="C23" s="2318">
        <v>100</v>
      </c>
      <c r="D23" s="2318">
        <v>100</v>
      </c>
      <c r="E23" s="2318">
        <v>100</v>
      </c>
      <c r="F23" s="2318">
        <v>100</v>
      </c>
      <c r="G23" s="2318">
        <v>103.66550465290196</v>
      </c>
      <c r="H23" s="2318">
        <v>103.66550465290196</v>
      </c>
      <c r="I23" s="2318">
        <v>103.66550465290196</v>
      </c>
      <c r="J23" s="2318">
        <v>105.72781727428024</v>
      </c>
      <c r="K23" s="2318">
        <v>104.19664270688457</v>
      </c>
      <c r="L23" s="2318">
        <v>112.17332167705733</v>
      </c>
      <c r="M23" s="2318">
        <v>112.93966600212964</v>
      </c>
      <c r="N23" s="2318">
        <v>112.8778589385</v>
      </c>
      <c r="O23" s="2318">
        <v>115.0434873635925</v>
      </c>
      <c r="P23" s="2318">
        <v>113.22332713445556</v>
      </c>
      <c r="Q23" s="2318">
        <v>123.1274857148194</v>
      </c>
      <c r="R23" s="2318">
        <v>123.507463096566</v>
      </c>
      <c r="S23" s="2318">
        <v>123.49184416089849</v>
      </c>
      <c r="T23" s="2318">
        <v>122.18450315126124</v>
      </c>
      <c r="U23" s="2318">
        <v>123.07009991646885</v>
      </c>
      <c r="V23" s="2318">
        <v>128.15646118480157</v>
      </c>
      <c r="W23" s="2318">
        <v>129.5026092969396</v>
      </c>
      <c r="X23" s="2318">
        <v>130.06357970486778</v>
      </c>
      <c r="Y23" s="2318">
        <v>133.57529635689914</v>
      </c>
      <c r="Z23" s="2318">
        <v>130.31991161901669</v>
      </c>
      <c r="AA23" s="2318">
        <v>137.44897995124933</v>
      </c>
      <c r="AB23" s="2318">
        <v>138.28868066121859</v>
      </c>
      <c r="AC23" s="2318">
        <v>139.71026793957367</v>
      </c>
      <c r="AD23" s="2318">
        <v>140.148264285068</v>
      </c>
      <c r="AE23" s="2318">
        <v>138.88974431426479</v>
      </c>
      <c r="AF23" s="2318">
        <v>143.56414749407412</v>
      </c>
      <c r="AG23" s="2318">
        <v>142.557344829073</v>
      </c>
      <c r="AH23" s="2318">
        <v>146.27590486613693</v>
      </c>
      <c r="AI23" s="2318">
        <v>154.93416233208313</v>
      </c>
      <c r="AJ23" s="2318">
        <v>146.73696485955438</v>
      </c>
      <c r="AK23" s="2318">
        <v>169.25078927440188</v>
      </c>
      <c r="AL23" s="2318">
        <v>174.58147072201825</v>
      </c>
      <c r="AM23" s="2318">
        <v>176.58163562838183</v>
      </c>
      <c r="AN23" s="2318">
        <v>179.52439767308948</v>
      </c>
      <c r="AO23" s="2318">
        <v>174.92285715410304</v>
      </c>
      <c r="AP23" s="2318">
        <v>189.05510867964409</v>
      </c>
      <c r="AQ23" s="2318">
        <v>238.05241923762779</v>
      </c>
      <c r="AR23" s="2318">
        <v>276.41407597654859</v>
      </c>
      <c r="AS23" s="2318">
        <v>286.73273046493148</v>
      </c>
      <c r="AT23" s="2318">
        <v>248.03379951471209</v>
      </c>
      <c r="AU23" s="2318">
        <v>314.68758233379486</v>
      </c>
      <c r="AV23" s="2318">
        <v>368.48032725497666</v>
      </c>
      <c r="AW23" s="2318">
        <v>432.83205907522733</v>
      </c>
      <c r="AX23" s="2282"/>
      <c r="AY23" s="2316"/>
      <c r="AZ23" s="2317"/>
      <c r="BB23" s="910"/>
      <c r="BC23" s="910"/>
      <c r="BD23" s="910"/>
      <c r="BE23" s="910"/>
    </row>
    <row r="24" spans="1:57" ht="15.75" customHeight="1">
      <c r="A24" s="3378" t="s">
        <v>2537</v>
      </c>
      <c r="B24" s="2318">
        <v>100</v>
      </c>
      <c r="C24" s="2318">
        <v>100</v>
      </c>
      <c r="D24" s="2318">
        <v>100</v>
      </c>
      <c r="E24" s="2318">
        <v>100</v>
      </c>
      <c r="F24" s="2318">
        <v>100</v>
      </c>
      <c r="G24" s="2318">
        <v>107.69606035186148</v>
      </c>
      <c r="H24" s="2318">
        <v>107.70685025888729</v>
      </c>
      <c r="I24" s="2318">
        <v>107.74933200278942</v>
      </c>
      <c r="J24" s="2318">
        <v>107.767875397984</v>
      </c>
      <c r="K24" s="2318">
        <v>107.7312685694592</v>
      </c>
      <c r="L24" s="2318">
        <v>112.60113420372615</v>
      </c>
      <c r="M24" s="2318">
        <v>112.66501941921663</v>
      </c>
      <c r="N24" s="2318">
        <v>112.74179533318349</v>
      </c>
      <c r="O24" s="2318">
        <v>114.00545400199933</v>
      </c>
      <c r="P24" s="2318">
        <v>113.00667794252735</v>
      </c>
      <c r="Q24" s="2318">
        <v>116.33856582935994</v>
      </c>
      <c r="R24" s="2318">
        <v>116.33856582935991</v>
      </c>
      <c r="S24" s="2318">
        <v>116.95067729602667</v>
      </c>
      <c r="T24" s="2318">
        <v>118.12386842548179</v>
      </c>
      <c r="U24" s="2318">
        <v>116.94758226960877</v>
      </c>
      <c r="V24" s="2318">
        <v>120.97929562194795</v>
      </c>
      <c r="W24" s="2318">
        <v>123.39888153438685</v>
      </c>
      <c r="X24" s="2318">
        <v>123.68684886728363</v>
      </c>
      <c r="Y24" s="2318">
        <v>124.06286069070474</v>
      </c>
      <c r="Z24" s="2318">
        <v>123.0523928349042</v>
      </c>
      <c r="AA24" s="2318">
        <v>124.49708070312215</v>
      </c>
      <c r="AB24" s="2318">
        <v>125.75590586816112</v>
      </c>
      <c r="AC24" s="2318">
        <v>126.69765619879662</v>
      </c>
      <c r="AD24" s="2318">
        <v>125.65021425669329</v>
      </c>
      <c r="AE24" s="2318">
        <v>125.6467095338603</v>
      </c>
      <c r="AF24" s="2318">
        <v>129.60116280498704</v>
      </c>
      <c r="AG24" s="2318">
        <v>128.69228131628049</v>
      </c>
      <c r="AH24" s="2318">
        <v>132.04917586952214</v>
      </c>
      <c r="AI24" s="2318">
        <v>138.88968343682177</v>
      </c>
      <c r="AJ24" s="2318">
        <v>132.31268862608334</v>
      </c>
      <c r="AK24" s="2318">
        <v>144.95679207762944</v>
      </c>
      <c r="AL24" s="2318">
        <v>147.02775141083703</v>
      </c>
      <c r="AM24" s="2318">
        <v>147.75747388851099</v>
      </c>
      <c r="AN24" s="2318">
        <v>148.65407785052872</v>
      </c>
      <c r="AO24" s="2318">
        <v>147.10901219354778</v>
      </c>
      <c r="AP24" s="2318">
        <v>150.68172674534489</v>
      </c>
      <c r="AQ24" s="2318">
        <v>169.4364230710344</v>
      </c>
      <c r="AR24" s="2318">
        <v>184.65689761797469</v>
      </c>
      <c r="AS24" s="2318">
        <v>184.82446673774103</v>
      </c>
      <c r="AT24" s="2318">
        <v>172.59125529834688</v>
      </c>
      <c r="AU24" s="2318">
        <v>192.51008594380701</v>
      </c>
      <c r="AV24" s="2318">
        <v>348.2110851725426</v>
      </c>
      <c r="AW24" s="2318">
        <v>365.31387452622891</v>
      </c>
      <c r="AX24" s="2282"/>
      <c r="AY24" s="2316"/>
      <c r="AZ24" s="2317"/>
      <c r="BB24" s="910"/>
      <c r="BC24" s="910"/>
      <c r="BD24" s="910"/>
      <c r="BE24" s="910"/>
    </row>
    <row r="25" spans="1:57" ht="15.75" customHeight="1">
      <c r="A25" s="3378" t="s">
        <v>2538</v>
      </c>
      <c r="B25" s="2318">
        <v>100</v>
      </c>
      <c r="C25" s="2318">
        <v>100</v>
      </c>
      <c r="D25" s="2318">
        <v>100</v>
      </c>
      <c r="E25" s="2318">
        <v>100</v>
      </c>
      <c r="F25" s="2318">
        <v>100</v>
      </c>
      <c r="G25" s="2318">
        <v>102.91773634918557</v>
      </c>
      <c r="H25" s="2318">
        <v>103.77538415209544</v>
      </c>
      <c r="I25" s="2318">
        <v>105.49067975791522</v>
      </c>
      <c r="J25" s="2318">
        <v>105.49067975791519</v>
      </c>
      <c r="K25" s="2318">
        <v>104.5233266369588</v>
      </c>
      <c r="L25" s="2318">
        <v>105.58675553388994</v>
      </c>
      <c r="M25" s="2318">
        <v>106.46664516333904</v>
      </c>
      <c r="N25" s="2318">
        <v>108.22642442223713</v>
      </c>
      <c r="O25" s="2318">
        <v>108.22642442223709</v>
      </c>
      <c r="P25" s="2318">
        <v>107.13640980288277</v>
      </c>
      <c r="Q25" s="2318">
        <v>108.19720611154398</v>
      </c>
      <c r="R25" s="2318">
        <v>108.78571737625799</v>
      </c>
      <c r="S25" s="2318">
        <v>110.90213626433254</v>
      </c>
      <c r="T25" s="2318">
        <v>110.90213626433257</v>
      </c>
      <c r="U25" s="2318">
        <v>109.73650868001424</v>
      </c>
      <c r="V25" s="2318">
        <v>112.22533603907226</v>
      </c>
      <c r="W25" s="2318">
        <v>113.34758939946296</v>
      </c>
      <c r="X25" s="2318">
        <v>113.73248066509889</v>
      </c>
      <c r="Y25" s="2318">
        <v>114.86980547174991</v>
      </c>
      <c r="Z25" s="2318">
        <v>113.57915306246113</v>
      </c>
      <c r="AA25" s="2318">
        <v>116.36311294288262</v>
      </c>
      <c r="AB25" s="2318">
        <v>117.3365274136811</v>
      </c>
      <c r="AC25" s="2318">
        <v>118.03916941050372</v>
      </c>
      <c r="AD25" s="2318">
        <v>117.24626992235581</v>
      </c>
      <c r="AE25" s="2318">
        <v>117.26029879096833</v>
      </c>
      <c r="AF25" s="2318">
        <v>152.02265009204928</v>
      </c>
      <c r="AG25" s="2318">
        <v>121.7161004806123</v>
      </c>
      <c r="AH25" s="2318">
        <v>124.63948420026914</v>
      </c>
      <c r="AI25" s="2318">
        <v>131.60350318556621</v>
      </c>
      <c r="AJ25" s="2318">
        <v>131.42910388775002</v>
      </c>
      <c r="AK25" s="2318">
        <v>140.77884732761945</v>
      </c>
      <c r="AL25" s="2318">
        <v>144.05869882245338</v>
      </c>
      <c r="AM25" s="2318">
        <v>145.25366974954898</v>
      </c>
      <c r="AN25" s="2318">
        <v>146.87853752580057</v>
      </c>
      <c r="AO25" s="2318">
        <v>144.58899562115087</v>
      </c>
      <c r="AP25" s="2318">
        <v>151.46148200151794</v>
      </c>
      <c r="AQ25" s="2318">
        <v>181.36785476609074</v>
      </c>
      <c r="AR25" s="2318">
        <v>204.6490466248367</v>
      </c>
      <c r="AS25" s="2318">
        <v>208.24415150646317</v>
      </c>
      <c r="AT25" s="2318">
        <v>189.35462853366309</v>
      </c>
      <c r="AU25" s="2318">
        <v>223.14083900830798</v>
      </c>
      <c r="AV25" s="2318">
        <v>355.4208732557392</v>
      </c>
      <c r="AW25" s="2318">
        <v>388.4885343705979</v>
      </c>
      <c r="AX25" s="2282"/>
      <c r="AY25" s="2316"/>
      <c r="AZ25" s="2317"/>
      <c r="BB25" s="910"/>
      <c r="BC25" s="910"/>
      <c r="BD25" s="910"/>
      <c r="BE25" s="910"/>
    </row>
    <row r="26" spans="1:57" ht="15.75" customHeight="1">
      <c r="A26" s="3378" t="s">
        <v>2539</v>
      </c>
      <c r="B26" s="2318">
        <v>100</v>
      </c>
      <c r="C26" s="2318">
        <v>100</v>
      </c>
      <c r="D26" s="2318">
        <v>100</v>
      </c>
      <c r="E26" s="2318">
        <v>100</v>
      </c>
      <c r="F26" s="2318">
        <v>100</v>
      </c>
      <c r="G26" s="2318">
        <v>102.18454457131938</v>
      </c>
      <c r="H26" s="2318">
        <v>102.8405484939474</v>
      </c>
      <c r="I26" s="2318">
        <v>103.21185822608983</v>
      </c>
      <c r="J26" s="2318">
        <v>103.32504753227173</v>
      </c>
      <c r="K26" s="2318">
        <v>102.92290726739186</v>
      </c>
      <c r="L26" s="2318">
        <v>107.98027919277919</v>
      </c>
      <c r="M26" s="2318">
        <v>110.01576120355764</v>
      </c>
      <c r="N26" s="2318">
        <v>110.02784492963882</v>
      </c>
      <c r="O26" s="2318">
        <v>110.08285406663512</v>
      </c>
      <c r="P26" s="2318">
        <v>109.52727689612425</v>
      </c>
      <c r="Q26" s="2318">
        <v>113.00412093325131</v>
      </c>
      <c r="R26" s="2318">
        <v>115.49997677210986</v>
      </c>
      <c r="S26" s="2318">
        <v>115.51266286423359</v>
      </c>
      <c r="T26" s="2318">
        <v>115.5704141716446</v>
      </c>
      <c r="U26" s="2318">
        <v>114.91390079461029</v>
      </c>
      <c r="V26" s="2318">
        <v>118.40063467596791</v>
      </c>
      <c r="W26" s="2318">
        <v>119.81499972290889</v>
      </c>
      <c r="X26" s="2318">
        <v>120.41407472152339</v>
      </c>
      <c r="Y26" s="2318">
        <v>121.25992959069112</v>
      </c>
      <c r="Z26" s="2318">
        <v>120.01727481831333</v>
      </c>
      <c r="AA26" s="2318">
        <v>122.16937906262137</v>
      </c>
      <c r="AB26" s="2318">
        <v>123.30761562591628</v>
      </c>
      <c r="AC26" s="2318">
        <v>124.25348345638128</v>
      </c>
      <c r="AD26" s="2318">
        <v>123.24349271497299</v>
      </c>
      <c r="AE26" s="2318">
        <v>123.25376963360029</v>
      </c>
      <c r="AF26" s="2318">
        <v>127.44995947594757</v>
      </c>
      <c r="AG26" s="2318">
        <v>126.04730465794664</v>
      </c>
      <c r="AH26" s="2318">
        <v>128.79142499229602</v>
      </c>
      <c r="AI26" s="2318">
        <v>135.56254651651227</v>
      </c>
      <c r="AJ26" s="2318">
        <v>129.61720661557899</v>
      </c>
      <c r="AK26" s="2318">
        <v>141.37791598744744</v>
      </c>
      <c r="AL26" s="2318">
        <v>143.3037778015937</v>
      </c>
      <c r="AM26" s="2318">
        <v>143.98067103609517</v>
      </c>
      <c r="AN26" s="2318">
        <v>144.80556340183597</v>
      </c>
      <c r="AO26" s="2318">
        <v>143.42944027201338</v>
      </c>
      <c r="AP26" s="2318">
        <v>146.63249214923405</v>
      </c>
      <c r="AQ26" s="2318">
        <v>164.06588251479505</v>
      </c>
      <c r="AR26" s="2318">
        <v>178.45701060428024</v>
      </c>
      <c r="AS26" s="2318">
        <v>178.97358019262273</v>
      </c>
      <c r="AT26" s="2318">
        <v>167.6234321878342</v>
      </c>
      <c r="AU26" s="2318">
        <v>185.31170608674969</v>
      </c>
      <c r="AV26" s="2318">
        <v>346.86359136372806</v>
      </c>
      <c r="AW26" s="2318">
        <v>362.53485335257346</v>
      </c>
      <c r="AX26" s="2282"/>
      <c r="AY26" s="2316"/>
      <c r="AZ26" s="2317"/>
      <c r="BB26" s="910"/>
      <c r="BC26" s="910"/>
      <c r="BD26" s="910"/>
      <c r="BE26" s="910"/>
    </row>
    <row r="27" spans="1:57" ht="15.75" customHeight="1">
      <c r="A27" s="3378" t="s">
        <v>2540</v>
      </c>
      <c r="B27" s="2318">
        <v>100</v>
      </c>
      <c r="C27" s="2318">
        <v>100</v>
      </c>
      <c r="D27" s="2318">
        <v>100</v>
      </c>
      <c r="E27" s="2318">
        <v>100</v>
      </c>
      <c r="F27" s="2318">
        <v>100</v>
      </c>
      <c r="G27" s="2318">
        <v>105.74361003711851</v>
      </c>
      <c r="H27" s="2318">
        <v>105.75685137864855</v>
      </c>
      <c r="I27" s="2318">
        <v>106.13573917531471</v>
      </c>
      <c r="J27" s="2318">
        <v>106.51432440874618</v>
      </c>
      <c r="K27" s="2318">
        <v>106.04458414630196</v>
      </c>
      <c r="L27" s="2318">
        <v>111.04231446909138</v>
      </c>
      <c r="M27" s="2318">
        <v>111.07001312734191</v>
      </c>
      <c r="N27" s="2318">
        <v>111.31752603653014</v>
      </c>
      <c r="O27" s="2318">
        <v>111.41314611714765</v>
      </c>
      <c r="P27" s="2318">
        <v>111.20456866402431</v>
      </c>
      <c r="Q27" s="2318">
        <v>114.92215682297837</v>
      </c>
      <c r="R27" s="2318">
        <v>114.95082327830646</v>
      </c>
      <c r="S27" s="2318">
        <v>115.20698434178431</v>
      </c>
      <c r="T27" s="2318">
        <v>115.30594540858748</v>
      </c>
      <c r="U27" s="2318">
        <v>115.09672856726523</v>
      </c>
      <c r="V27" s="2318">
        <v>119.34191386387936</v>
      </c>
      <c r="W27" s="2318">
        <v>119.34191386387936</v>
      </c>
      <c r="X27" s="2318">
        <v>120.53533300251816</v>
      </c>
      <c r="Y27" s="2318">
        <v>122.37970261032748</v>
      </c>
      <c r="Z27" s="2318">
        <v>120.38495365727525</v>
      </c>
      <c r="AA27" s="2318">
        <v>124.30522846093328</v>
      </c>
      <c r="AB27" s="2318">
        <v>125.46419197390992</v>
      </c>
      <c r="AC27" s="2318">
        <v>142.97651409174648</v>
      </c>
      <c r="AD27" s="2318">
        <v>141.915311508863</v>
      </c>
      <c r="AE27" s="2318">
        <v>132.98745214336765</v>
      </c>
      <c r="AF27" s="2318">
        <v>126.95482534068549</v>
      </c>
      <c r="AG27" s="2318">
        <v>133.53951334388546</v>
      </c>
      <c r="AH27" s="2318">
        <v>152.72403625597016</v>
      </c>
      <c r="AI27" s="2318">
        <v>160.62334271203224</v>
      </c>
      <c r="AJ27" s="2318">
        <v>141.18049565429294</v>
      </c>
      <c r="AK27" s="2318">
        <v>192.16859883248409</v>
      </c>
      <c r="AL27" s="2318">
        <v>203.85257253274222</v>
      </c>
      <c r="AM27" s="2318">
        <v>208.68962761455515</v>
      </c>
      <c r="AN27" s="2318">
        <v>217.49281432690884</v>
      </c>
      <c r="AO27" s="2318">
        <v>205.46604638030593</v>
      </c>
      <c r="AP27" s="2318">
        <v>255.99641102798122</v>
      </c>
      <c r="AQ27" s="2318">
        <v>367.83574074579133</v>
      </c>
      <c r="AR27" s="2318">
        <v>467.07451176950985</v>
      </c>
      <c r="AS27" s="2318">
        <v>524.15117342361816</v>
      </c>
      <c r="AT27" s="2318">
        <v>398.6653693674333</v>
      </c>
      <c r="AU27" s="2318">
        <v>625.6880795831438</v>
      </c>
      <c r="AV27" s="2318">
        <v>442.06217077013588</v>
      </c>
      <c r="AW27" s="2318">
        <v>707.95468914325022</v>
      </c>
      <c r="AX27" s="2282"/>
      <c r="AY27" s="2316"/>
      <c r="AZ27" s="2317"/>
      <c r="BB27" s="910"/>
      <c r="BC27" s="910"/>
      <c r="BD27" s="910"/>
      <c r="BE27" s="910"/>
    </row>
    <row r="28" spans="1:57" ht="15.75" customHeight="1">
      <c r="A28" s="3378" t="s">
        <v>2541</v>
      </c>
      <c r="B28" s="2318">
        <v>100</v>
      </c>
      <c r="C28" s="2318">
        <v>100</v>
      </c>
      <c r="D28" s="2318">
        <v>100</v>
      </c>
      <c r="E28" s="2318">
        <v>100</v>
      </c>
      <c r="F28" s="2318">
        <v>100</v>
      </c>
      <c r="G28" s="2318">
        <v>105.60871086289549</v>
      </c>
      <c r="H28" s="2318">
        <v>105.94909976406777</v>
      </c>
      <c r="I28" s="2318">
        <v>106.71941268060951</v>
      </c>
      <c r="J28" s="2318">
        <v>107.13456446969629</v>
      </c>
      <c r="K28" s="2318">
        <v>106.38286089834523</v>
      </c>
      <c r="L28" s="2318">
        <v>108.11293846378891</v>
      </c>
      <c r="M28" s="2318">
        <v>110.33434723355265</v>
      </c>
      <c r="N28" s="2318">
        <v>112.45506207887679</v>
      </c>
      <c r="O28" s="2318">
        <v>112.63301721929086</v>
      </c>
      <c r="P28" s="2318">
        <v>110.68466058305049</v>
      </c>
      <c r="Q28" s="2318">
        <v>112.57937245509729</v>
      </c>
      <c r="R28" s="2318">
        <v>113.42154890994705</v>
      </c>
      <c r="S28" s="2318">
        <v>114.96710193678541</v>
      </c>
      <c r="T28" s="2318">
        <v>115.48848814714839</v>
      </c>
      <c r="U28" s="2318">
        <v>114.09921442513678</v>
      </c>
      <c r="V28" s="2318">
        <v>117.20549602300854</v>
      </c>
      <c r="W28" s="2318">
        <v>117.79152350312363</v>
      </c>
      <c r="X28" s="2318">
        <v>118.38048112063923</v>
      </c>
      <c r="Y28" s="2318">
        <v>119.18952617645122</v>
      </c>
      <c r="Z28" s="2318">
        <v>118.12120846596042</v>
      </c>
      <c r="AA28" s="2318">
        <v>120.26223191203933</v>
      </c>
      <c r="AB28" s="2318">
        <v>121.38253816435602</v>
      </c>
      <c r="AC28" s="2318">
        <v>122.35103295449656</v>
      </c>
      <c r="AD28" s="2318">
        <v>123.52693434363098</v>
      </c>
      <c r="AE28" s="2318">
        <v>121.86990820752041</v>
      </c>
      <c r="AF28" s="2318">
        <v>126.08074977831237</v>
      </c>
      <c r="AG28" s="2318">
        <v>124.63675619704209</v>
      </c>
      <c r="AH28" s="2318">
        <v>128.28270099476961</v>
      </c>
      <c r="AI28" s="2318">
        <v>134.76031171452573</v>
      </c>
      <c r="AJ28" s="2318">
        <v>128.43176771918729</v>
      </c>
      <c r="AK28" s="2318">
        <v>139.86773429222987</v>
      </c>
      <c r="AL28" s="2318">
        <v>141.4717285804027</v>
      </c>
      <c r="AM28" s="2318">
        <v>142.03089591166855</v>
      </c>
      <c r="AN28" s="2318">
        <v>142.69390334133939</v>
      </c>
      <c r="AO28" s="2318">
        <v>141.52082972565549</v>
      </c>
      <c r="AP28" s="2318">
        <v>144.0576807271369</v>
      </c>
      <c r="AQ28" s="2318">
        <v>158.55898674662811</v>
      </c>
      <c r="AR28" s="2318">
        <v>170.95091446596419</v>
      </c>
      <c r="AS28" s="2318">
        <v>172.11516195267572</v>
      </c>
      <c r="AT28" s="2318">
        <v>161.62241582848847</v>
      </c>
      <c r="AU28" s="2318">
        <v>175.69521892055801</v>
      </c>
      <c r="AV28" s="2318">
        <v>344.10554477519509</v>
      </c>
      <c r="AW28" s="2318">
        <v>356.5466361758173</v>
      </c>
      <c r="AX28" s="2282"/>
      <c r="AY28" s="2316"/>
      <c r="AZ28" s="2317"/>
      <c r="BB28" s="910"/>
      <c r="BC28" s="910"/>
      <c r="BD28" s="910"/>
      <c r="BE28" s="910"/>
    </row>
    <row r="29" spans="1:57" s="2282" customFormat="1" ht="15.75" customHeight="1">
      <c r="A29" s="3375" t="s">
        <v>2542</v>
      </c>
      <c r="B29" s="2318">
        <v>100</v>
      </c>
      <c r="C29" s="2318">
        <v>100</v>
      </c>
      <c r="D29" s="2318">
        <v>100</v>
      </c>
      <c r="E29" s="2318">
        <v>100</v>
      </c>
      <c r="F29" s="2318">
        <v>100</v>
      </c>
      <c r="G29" s="2318">
        <v>110.17081070294896</v>
      </c>
      <c r="H29" s="2318">
        <v>110.17081070294896</v>
      </c>
      <c r="I29" s="2318">
        <v>110.17081070294898</v>
      </c>
      <c r="J29" s="2318">
        <v>110.17081070294898</v>
      </c>
      <c r="K29" s="2318">
        <v>110.17081070294896</v>
      </c>
      <c r="L29" s="2318">
        <v>111.07026972482687</v>
      </c>
      <c r="M29" s="2318">
        <v>123.05219525448574</v>
      </c>
      <c r="N29" s="2318">
        <v>147.01604631380337</v>
      </c>
      <c r="O29" s="2318">
        <v>147.0160463138034</v>
      </c>
      <c r="P29" s="2318">
        <v>130.96937626101183</v>
      </c>
      <c r="Q29" s="2318">
        <v>145.75562595734192</v>
      </c>
      <c r="R29" s="2318">
        <v>148.05803110157828</v>
      </c>
      <c r="S29" s="2318">
        <v>152.66284139005108</v>
      </c>
      <c r="T29" s="2318">
        <v>152.66284139005108</v>
      </c>
      <c r="U29" s="2318">
        <v>149.85663493710967</v>
      </c>
      <c r="V29" s="2318">
        <v>152.73602095163724</v>
      </c>
      <c r="W29" s="2318">
        <v>166.69807785079647</v>
      </c>
      <c r="X29" s="2318">
        <v>194.62219164911494</v>
      </c>
      <c r="Y29" s="2318">
        <v>194.62219164911494</v>
      </c>
      <c r="Z29" s="2318">
        <v>177.19629658574939</v>
      </c>
      <c r="AA29" s="2318">
        <v>197.30000000000004</v>
      </c>
      <c r="AB29" s="2318">
        <v>196.55021056655193</v>
      </c>
      <c r="AC29" s="2318">
        <v>197.13184587539476</v>
      </c>
      <c r="AD29" s="2318">
        <v>196.99401881398225</v>
      </c>
      <c r="AE29" s="2318">
        <v>196.99371119307875</v>
      </c>
      <c r="AF29" s="2318">
        <v>254.11094772593677</v>
      </c>
      <c r="AG29" s="2318">
        <v>210.16396412843559</v>
      </c>
      <c r="AH29" s="2318">
        <v>219.61463961192456</v>
      </c>
      <c r="AI29" s="2318">
        <v>230.93067103037993</v>
      </c>
      <c r="AJ29" s="2318">
        <v>226.57404376875397</v>
      </c>
      <c r="AK29" s="2318">
        <v>242.91960179617158</v>
      </c>
      <c r="AL29" s="2318">
        <v>246.687722389014</v>
      </c>
      <c r="AM29" s="2318">
        <v>248.0215956373074</v>
      </c>
      <c r="AN29" s="2318">
        <v>249.68502716771468</v>
      </c>
      <c r="AO29" s="2318">
        <v>247.72477525933385</v>
      </c>
      <c r="AP29" s="2318">
        <v>253.58636647021356</v>
      </c>
      <c r="AQ29" s="2318">
        <v>287.73804097374585</v>
      </c>
      <c r="AR29" s="2318">
        <v>315.54030199443378</v>
      </c>
      <c r="AS29" s="2318">
        <v>315.57829885860946</v>
      </c>
      <c r="AT29" s="2318">
        <v>301.27074686924209</v>
      </c>
      <c r="AU29" s="2318">
        <v>330.49283985460687</v>
      </c>
      <c r="AV29" s="2318">
        <v>371.73170127993228</v>
      </c>
      <c r="AW29" s="2318">
        <v>403.70869978271469</v>
      </c>
      <c r="AY29" s="2316"/>
      <c r="AZ29" s="2317"/>
      <c r="BB29" s="910"/>
      <c r="BC29" s="910"/>
      <c r="BD29" s="910"/>
      <c r="BE29" s="910"/>
    </row>
    <row r="30" spans="1:57" s="2282" customFormat="1" ht="15.75" customHeight="1">
      <c r="A30" s="3375" t="s">
        <v>2543</v>
      </c>
      <c r="B30" s="2318">
        <v>100</v>
      </c>
      <c r="C30" s="2318">
        <v>100</v>
      </c>
      <c r="D30" s="2318">
        <v>100</v>
      </c>
      <c r="E30" s="2318">
        <v>100</v>
      </c>
      <c r="F30" s="2318">
        <v>100</v>
      </c>
      <c r="G30" s="2318">
        <v>102.49999999999997</v>
      </c>
      <c r="H30" s="2318">
        <v>102.49999999999997</v>
      </c>
      <c r="I30" s="2318">
        <v>102.49999999999999</v>
      </c>
      <c r="J30" s="2318">
        <v>102.49999999999997</v>
      </c>
      <c r="K30" s="2318">
        <v>102.49999999999999</v>
      </c>
      <c r="L30" s="2318">
        <v>102.53222376933344</v>
      </c>
      <c r="M30" s="2318">
        <v>103.38098958968453</v>
      </c>
      <c r="N30" s="2318">
        <v>105.10240624630811</v>
      </c>
      <c r="O30" s="2318">
        <v>105.10240624630811</v>
      </c>
      <c r="P30" s="2318">
        <v>104.00930221724953</v>
      </c>
      <c r="Q30" s="2318">
        <v>105.61979592144075</v>
      </c>
      <c r="R30" s="2318">
        <v>105.63974919910831</v>
      </c>
      <c r="S30" s="2318">
        <v>105.67965575444337</v>
      </c>
      <c r="T30" s="2318">
        <v>105.67965575444337</v>
      </c>
      <c r="U30" s="2318">
        <v>105.65454038221367</v>
      </c>
      <c r="V30" s="2318">
        <v>105.67948193827547</v>
      </c>
      <c r="W30" s="2318">
        <v>110.53625624999998</v>
      </c>
      <c r="X30" s="2318">
        <v>110.53625625000001</v>
      </c>
      <c r="Y30" s="2318">
        <v>110.53625624999998</v>
      </c>
      <c r="Z30" s="2318">
        <v>109.48798990217364</v>
      </c>
      <c r="AA30" s="2318">
        <v>111.268128125</v>
      </c>
      <c r="AB30" s="2318">
        <v>111.46089446680779</v>
      </c>
      <c r="AC30" s="2318">
        <v>111.9616218791935</v>
      </c>
      <c r="AD30" s="2318">
        <v>111.56354815700043</v>
      </c>
      <c r="AE30" s="2318">
        <v>111.57563457144745</v>
      </c>
      <c r="AF30" s="2318">
        <v>113.05513395903841</v>
      </c>
      <c r="AG30" s="2318">
        <v>135.35750537950219</v>
      </c>
      <c r="AH30" s="2318">
        <v>136.99090914042938</v>
      </c>
      <c r="AI30" s="2318">
        <v>141.92583788050999</v>
      </c>
      <c r="AJ30" s="2318">
        <v>132.28524315046991</v>
      </c>
      <c r="AK30" s="2318">
        <v>148.95754559569954</v>
      </c>
      <c r="AL30" s="2318">
        <v>151.56515392401099</v>
      </c>
      <c r="AM30" s="2318">
        <v>152.49513198397119</v>
      </c>
      <c r="AN30" s="2318">
        <v>153.68233593203325</v>
      </c>
      <c r="AO30" s="2318">
        <v>151.63383142079968</v>
      </c>
      <c r="AP30" s="2318">
        <v>156.62191301535643</v>
      </c>
      <c r="AQ30" s="2318">
        <v>180.2884630928182</v>
      </c>
      <c r="AR30" s="2318">
        <v>197.67552523775726</v>
      </c>
      <c r="AS30" s="2318">
        <v>200.07327422247738</v>
      </c>
      <c r="AT30" s="2318">
        <v>182.6941081713463</v>
      </c>
      <c r="AU30" s="2318">
        <v>210.76556204326852</v>
      </c>
      <c r="AV30" s="2318">
        <v>243.29293986464182</v>
      </c>
      <c r="AW30" s="2318">
        <v>266.42234462051061</v>
      </c>
      <c r="AY30" s="2316"/>
      <c r="AZ30" s="2317"/>
      <c r="BB30" s="910"/>
      <c r="BC30" s="910"/>
      <c r="BD30" s="910"/>
      <c r="BE30" s="910"/>
    </row>
    <row r="31" spans="1:57" s="2282" customFormat="1" ht="15.75" customHeight="1">
      <c r="A31" s="3375" t="s">
        <v>2544</v>
      </c>
      <c r="B31" s="2318">
        <v>100</v>
      </c>
      <c r="C31" s="2318">
        <v>100</v>
      </c>
      <c r="D31" s="2318">
        <v>100</v>
      </c>
      <c r="E31" s="2318">
        <v>100</v>
      </c>
      <c r="F31" s="2318">
        <v>100</v>
      </c>
      <c r="G31" s="2318">
        <v>103.46199754898626</v>
      </c>
      <c r="H31" s="2318">
        <v>107.89131108603567</v>
      </c>
      <c r="I31" s="2318">
        <v>106.3267946238921</v>
      </c>
      <c r="J31" s="2318">
        <v>102.69498989505048</v>
      </c>
      <c r="K31" s="2318">
        <v>104.82691401137222</v>
      </c>
      <c r="L31" s="2318">
        <v>109.17375950574252</v>
      </c>
      <c r="M31" s="2318">
        <v>109.35038088318854</v>
      </c>
      <c r="N31" s="2318">
        <v>110.61356606113779</v>
      </c>
      <c r="O31" s="2318">
        <v>110.96122711725273</v>
      </c>
      <c r="P31" s="2318">
        <v>110.01547522346686</v>
      </c>
      <c r="Q31" s="2318">
        <v>116.37858811751565</v>
      </c>
      <c r="R31" s="2318">
        <v>117.57569922461846</v>
      </c>
      <c r="S31" s="2318">
        <v>117.90438973480848</v>
      </c>
      <c r="T31" s="2318">
        <v>119.1291645004919</v>
      </c>
      <c r="U31" s="2318">
        <v>117.77468415256895</v>
      </c>
      <c r="V31" s="2318">
        <v>122.05977582967564</v>
      </c>
      <c r="W31" s="2318">
        <v>123.57619088929982</v>
      </c>
      <c r="X31" s="2318">
        <v>125.36149276586836</v>
      </c>
      <c r="Y31" s="2318">
        <v>125.67489649778321</v>
      </c>
      <c r="Z31" s="2318">
        <v>124.15287762345137</v>
      </c>
      <c r="AA31" s="2318">
        <v>126.05192118727626</v>
      </c>
      <c r="AB31" s="2318">
        <v>129.17336625640496</v>
      </c>
      <c r="AC31" s="2318">
        <v>132.19757600407266</v>
      </c>
      <c r="AD31" s="2318">
        <v>131.340954482585</v>
      </c>
      <c r="AE31" s="2318">
        <v>129.55131733162497</v>
      </c>
      <c r="AF31" s="2318">
        <v>134.71616502028238</v>
      </c>
      <c r="AG31" s="2318">
        <v>143.01473127533444</v>
      </c>
      <c r="AH31" s="2318">
        <v>144.78208340292323</v>
      </c>
      <c r="AI31" s="2318">
        <v>150.47854221474094</v>
      </c>
      <c r="AJ31" s="2318">
        <v>143.06908626534212</v>
      </c>
      <c r="AK31" s="2318">
        <v>163.10378909301994</v>
      </c>
      <c r="AL31" s="2318">
        <v>167.92632884618379</v>
      </c>
      <c r="AM31" s="2318">
        <v>169.72349313585644</v>
      </c>
      <c r="AN31" s="2318">
        <v>172.32156425802168</v>
      </c>
      <c r="AO31" s="2318">
        <v>168.17716837103634</v>
      </c>
      <c r="AP31" s="2318">
        <v>180.49591713550848</v>
      </c>
      <c r="AQ31" s="2318">
        <v>224.73267803708922</v>
      </c>
      <c r="AR31" s="2318">
        <v>257.73281314210863</v>
      </c>
      <c r="AS31" s="2318">
        <v>267.66691111065393</v>
      </c>
      <c r="AT31" s="2318">
        <v>231.49307481241866</v>
      </c>
      <c r="AU31" s="2318">
        <v>292.11840266413515</v>
      </c>
      <c r="AV31" s="2318">
        <v>318.80354951185365</v>
      </c>
      <c r="AW31" s="2318">
        <v>374.61154126455858</v>
      </c>
      <c r="AY31" s="2316"/>
      <c r="AZ31" s="2317"/>
      <c r="BB31" s="910"/>
      <c r="BC31" s="910"/>
      <c r="BD31" s="910"/>
      <c r="BE31" s="910"/>
    </row>
    <row r="32" spans="1:57" s="2282" customFormat="1" ht="15.75" customHeight="1">
      <c r="A32" s="3379" t="s">
        <v>2545</v>
      </c>
      <c r="B32" s="2315">
        <v>100</v>
      </c>
      <c r="C32" s="2315">
        <v>100</v>
      </c>
      <c r="D32" s="2315">
        <v>100</v>
      </c>
      <c r="E32" s="2315">
        <v>100</v>
      </c>
      <c r="F32" s="2315">
        <v>100</v>
      </c>
      <c r="G32" s="2315">
        <v>105.4455236249936</v>
      </c>
      <c r="H32" s="2315">
        <v>107.12262224951002</v>
      </c>
      <c r="I32" s="2315">
        <v>106.0528271975372</v>
      </c>
      <c r="J32" s="2315">
        <v>108.54483472522389</v>
      </c>
      <c r="K32" s="2315">
        <v>106.85483275524102</v>
      </c>
      <c r="L32" s="2315">
        <v>116.50373089252784</v>
      </c>
      <c r="M32" s="2315">
        <v>130.71117354631278</v>
      </c>
      <c r="N32" s="2315">
        <v>118.46909472212263</v>
      </c>
      <c r="O32" s="2315">
        <v>115.0514198451843</v>
      </c>
      <c r="P32" s="2315">
        <v>120.03482225479507</v>
      </c>
      <c r="Q32" s="2315">
        <v>127.40611612012536</v>
      </c>
      <c r="R32" s="2315">
        <v>142.23153641749187</v>
      </c>
      <c r="S32" s="2315">
        <v>126.72262356322277</v>
      </c>
      <c r="T32" s="2315">
        <v>122.11415277846309</v>
      </c>
      <c r="U32" s="2315">
        <v>129.39214684829909</v>
      </c>
      <c r="V32" s="2315">
        <v>134.84750905146146</v>
      </c>
      <c r="W32" s="2315">
        <v>142.84464881173477</v>
      </c>
      <c r="X32" s="2315">
        <v>139.85527913983037</v>
      </c>
      <c r="Y32" s="2315">
        <v>139.59240994833715</v>
      </c>
      <c r="Z32" s="2315">
        <v>139.34244359826698</v>
      </c>
      <c r="AA32" s="2315">
        <v>145.33172179333991</v>
      </c>
      <c r="AB32" s="2315">
        <v>153.88618097416776</v>
      </c>
      <c r="AC32" s="2315">
        <v>151.34656043486683</v>
      </c>
      <c r="AD32" s="2315">
        <v>152.0127496909688</v>
      </c>
      <c r="AE32" s="2315">
        <v>150.71334985335031</v>
      </c>
      <c r="AF32" s="2315">
        <v>158.58191129257216</v>
      </c>
      <c r="AG32" s="2315">
        <v>166.17527951289583</v>
      </c>
      <c r="AH32" s="2315">
        <v>172.9662633915521</v>
      </c>
      <c r="AI32" s="2315">
        <v>175.23633546117458</v>
      </c>
      <c r="AJ32" s="2315">
        <v>168.4481445626086</v>
      </c>
      <c r="AK32" s="2315">
        <v>177.0921907388605</v>
      </c>
      <c r="AL32" s="2315">
        <v>177.30769827149032</v>
      </c>
      <c r="AM32" s="2315">
        <v>178.33284122337807</v>
      </c>
      <c r="AN32" s="2315">
        <v>178.20929764168989</v>
      </c>
      <c r="AO32" s="2315">
        <v>177.74738376408152</v>
      </c>
      <c r="AP32" s="2315">
        <v>178.24511711957314</v>
      </c>
      <c r="AQ32" s="2315">
        <v>181.86932624830027</v>
      </c>
      <c r="AR32" s="2315">
        <v>184.67348048573231</v>
      </c>
      <c r="AS32" s="2315">
        <v>185.90663389199867</v>
      </c>
      <c r="AT32" s="2315">
        <v>182.80118739141736</v>
      </c>
      <c r="AU32" s="2315">
        <v>187.73578270381495</v>
      </c>
      <c r="AV32" s="2315">
        <v>200.26443946272258</v>
      </c>
      <c r="AW32" s="2315">
        <v>191.32774551814592</v>
      </c>
      <c r="AY32" s="2316"/>
      <c r="AZ32" s="2317"/>
      <c r="BB32" s="3385"/>
      <c r="BC32" s="3385"/>
      <c r="BD32" s="3385"/>
      <c r="BE32" s="3385"/>
    </row>
    <row r="33" spans="1:57" ht="15.75" customHeight="1">
      <c r="A33" s="3373" t="s">
        <v>2546</v>
      </c>
      <c r="B33" s="2318">
        <v>100</v>
      </c>
      <c r="C33" s="2318">
        <v>100</v>
      </c>
      <c r="D33" s="2318">
        <v>100</v>
      </c>
      <c r="E33" s="2318">
        <v>100</v>
      </c>
      <c r="F33" s="2318">
        <v>100</v>
      </c>
      <c r="G33" s="2318">
        <v>107.75609180266493</v>
      </c>
      <c r="H33" s="2318">
        <v>106.38573247707643</v>
      </c>
      <c r="I33" s="2318">
        <v>104.11681149277126</v>
      </c>
      <c r="J33" s="2318">
        <v>110.00875054601262</v>
      </c>
      <c r="K33" s="2318">
        <v>107.10162345298508</v>
      </c>
      <c r="L33" s="2318">
        <v>122.80154507563896</v>
      </c>
      <c r="M33" s="2318">
        <v>131.20085048747012</v>
      </c>
      <c r="N33" s="2318">
        <v>112.98725084485766</v>
      </c>
      <c r="O33" s="2318">
        <v>114.32569611095052</v>
      </c>
      <c r="P33" s="2318">
        <v>120.1939843422998</v>
      </c>
      <c r="Q33" s="2318">
        <v>134.16056866135517</v>
      </c>
      <c r="R33" s="2318">
        <v>142.74214259012004</v>
      </c>
      <c r="S33" s="2318">
        <v>122.80268094662203</v>
      </c>
      <c r="T33" s="2318">
        <v>122.84051071699066</v>
      </c>
      <c r="U33" s="2318">
        <v>130.4050863769472</v>
      </c>
      <c r="V33" s="2318">
        <v>136.78268630016822</v>
      </c>
      <c r="W33" s="2318">
        <v>139.64937655035882</v>
      </c>
      <c r="X33" s="2318">
        <v>142.358993687381</v>
      </c>
      <c r="Y33" s="2318">
        <v>145.34</v>
      </c>
      <c r="Z33" s="2318">
        <v>141.15060174535239</v>
      </c>
      <c r="AA33" s="2318">
        <v>148.18656148492946</v>
      </c>
      <c r="AB33" s="2318">
        <v>152.13867676387102</v>
      </c>
      <c r="AC33" s="2318">
        <v>156.36263591384647</v>
      </c>
      <c r="AD33" s="2318">
        <v>159.31093232635899</v>
      </c>
      <c r="AE33" s="2318">
        <v>154.12489978296523</v>
      </c>
      <c r="AF33" s="2318">
        <v>164.8799747524514</v>
      </c>
      <c r="AG33" s="2318">
        <v>175.36850210621054</v>
      </c>
      <c r="AH33" s="2318">
        <v>182.91786067818737</v>
      </c>
      <c r="AI33" s="2318">
        <v>185.20748085964445</v>
      </c>
      <c r="AJ33" s="2318">
        <v>177.18528772362953</v>
      </c>
      <c r="AK33" s="2318">
        <v>186.43125023963941</v>
      </c>
      <c r="AL33" s="2318">
        <v>186.83394174015703</v>
      </c>
      <c r="AM33" s="2318">
        <v>186.9693317830961</v>
      </c>
      <c r="AN33" s="2318">
        <v>187.10964705736569</v>
      </c>
      <c r="AO33" s="2318">
        <v>186.84303294467011</v>
      </c>
      <c r="AP33" s="2318">
        <v>187.28278484743609</v>
      </c>
      <c r="AQ33" s="2318">
        <v>190.90900784044175</v>
      </c>
      <c r="AR33" s="2318">
        <v>192.14877225037156</v>
      </c>
      <c r="AS33" s="2318">
        <v>193.3965876989063</v>
      </c>
      <c r="AT33" s="2318">
        <v>191.03053781459008</v>
      </c>
      <c r="AU33" s="2318">
        <v>194.65250646954598</v>
      </c>
      <c r="AV33" s="2318">
        <v>197.18065596701771</v>
      </c>
      <c r="AW33" s="2318">
        <v>197.18886482329347</v>
      </c>
      <c r="AX33" s="2282"/>
      <c r="AY33" s="2316"/>
      <c r="AZ33" s="2317"/>
      <c r="BB33" s="910"/>
      <c r="BC33" s="910"/>
      <c r="BD33" s="910"/>
      <c r="BE33" s="910"/>
    </row>
    <row r="34" spans="1:57" ht="15.75" customHeight="1">
      <c r="A34" s="3373" t="s">
        <v>2547</v>
      </c>
      <c r="B34" s="2318">
        <v>100</v>
      </c>
      <c r="C34" s="2318">
        <v>100</v>
      </c>
      <c r="D34" s="2318">
        <v>100</v>
      </c>
      <c r="E34" s="2318">
        <v>100</v>
      </c>
      <c r="F34" s="2318">
        <v>100</v>
      </c>
      <c r="G34" s="2318">
        <v>104.6735500068132</v>
      </c>
      <c r="H34" s="2318">
        <v>106.90120971807981</v>
      </c>
      <c r="I34" s="2318">
        <v>106.42619927238759</v>
      </c>
      <c r="J34" s="2318">
        <v>104.66462703491699</v>
      </c>
      <c r="K34" s="2318">
        <v>105.57317208137364</v>
      </c>
      <c r="L34" s="2318">
        <v>111.28070357663178</v>
      </c>
      <c r="M34" s="2318">
        <v>113.85657330088419</v>
      </c>
      <c r="N34" s="2318">
        <v>114.43400634232286</v>
      </c>
      <c r="O34" s="2318">
        <v>114.59564043777119</v>
      </c>
      <c r="P34" s="2318">
        <v>113.59458787609886</v>
      </c>
      <c r="Q34" s="2318">
        <v>121.43411561214283</v>
      </c>
      <c r="R34" s="2318">
        <v>148.51160612718502</v>
      </c>
      <c r="S34" s="2318">
        <v>120.46526645334579</v>
      </c>
      <c r="T34" s="2318">
        <v>101.10452563396717</v>
      </c>
      <c r="U34" s="2318">
        <v>119.93329389000213</v>
      </c>
      <c r="V34" s="2318">
        <v>124.84521597623667</v>
      </c>
      <c r="W34" s="2318">
        <v>127.22997559453002</v>
      </c>
      <c r="X34" s="2318">
        <v>129.56996990504243</v>
      </c>
      <c r="Y34" s="2318">
        <v>130.22790098567958</v>
      </c>
      <c r="Z34" s="2318">
        <v>128.14849256666264</v>
      </c>
      <c r="AA34" s="2318">
        <v>135.39750678052897</v>
      </c>
      <c r="AB34" s="2318">
        <v>136.60039649432699</v>
      </c>
      <c r="AC34" s="2318">
        <v>138.33050472542905</v>
      </c>
      <c r="AD34" s="2318">
        <v>136.38411613599999</v>
      </c>
      <c r="AE34" s="2318">
        <v>136.60174760385686</v>
      </c>
      <c r="AF34" s="2318">
        <v>147.42415982329354</v>
      </c>
      <c r="AG34" s="2318">
        <v>146.01672297951868</v>
      </c>
      <c r="AH34" s="2318">
        <v>149.3879962517361</v>
      </c>
      <c r="AI34" s="2318">
        <v>153.33099064620203</v>
      </c>
      <c r="AJ34" s="2318">
        <v>149.34380620995361</v>
      </c>
      <c r="AK34" s="2318">
        <v>159.36308044347703</v>
      </c>
      <c r="AL34" s="2318">
        <v>161.43480048924224</v>
      </c>
      <c r="AM34" s="2318">
        <v>162.16124475182181</v>
      </c>
      <c r="AN34" s="2318">
        <v>163.03965517785653</v>
      </c>
      <c r="AO34" s="2318">
        <v>161.48624533878953</v>
      </c>
      <c r="AP34" s="2318">
        <v>164.94598067553966</v>
      </c>
      <c r="AQ34" s="2318">
        <v>183.69258040626463</v>
      </c>
      <c r="AR34" s="2318">
        <v>190.95012675297403</v>
      </c>
      <c r="AS34" s="2318">
        <v>198.49441292803218</v>
      </c>
      <c r="AT34" s="2318">
        <v>184.51840057676174</v>
      </c>
      <c r="AU34" s="2318">
        <v>206.3367677918051</v>
      </c>
      <c r="AV34" s="2318">
        <v>214.48895498839403</v>
      </c>
      <c r="AW34" s="2318">
        <v>222.96325466801633</v>
      </c>
      <c r="AX34" s="2282"/>
      <c r="AY34" s="2316"/>
      <c r="AZ34" s="2317"/>
      <c r="BB34" s="910"/>
      <c r="BC34" s="910"/>
      <c r="BD34" s="910"/>
      <c r="BE34" s="910"/>
    </row>
    <row r="35" spans="1:57" ht="15.75" customHeight="1">
      <c r="A35" s="3375" t="s">
        <v>2548</v>
      </c>
      <c r="B35" s="2318">
        <v>100</v>
      </c>
      <c r="C35" s="2318">
        <v>100</v>
      </c>
      <c r="D35" s="2318">
        <v>100</v>
      </c>
      <c r="E35" s="2318">
        <v>100</v>
      </c>
      <c r="F35" s="2318">
        <v>100</v>
      </c>
      <c r="G35" s="2318">
        <v>75.539243201087686</v>
      </c>
      <c r="H35" s="2318">
        <v>82.343717262385624</v>
      </c>
      <c r="I35" s="2318">
        <v>101.24172032341264</v>
      </c>
      <c r="J35" s="2318">
        <v>153.1114043315784</v>
      </c>
      <c r="K35" s="2318">
        <v>105.85546270209289</v>
      </c>
      <c r="L35" s="2318">
        <v>101.8410977480179</v>
      </c>
      <c r="M35" s="2318">
        <v>151.531528381057</v>
      </c>
      <c r="N35" s="2318">
        <v>125.23491863952137</v>
      </c>
      <c r="O35" s="2318">
        <v>132.77060854667803</v>
      </c>
      <c r="P35" s="2318">
        <v>129.00385151219623</v>
      </c>
      <c r="Q35" s="2318">
        <v>111.39603905331271</v>
      </c>
      <c r="R35" s="2318">
        <v>164.64626230812704</v>
      </c>
      <c r="S35" s="2318">
        <v>138.36221461322029</v>
      </c>
      <c r="T35" s="2318">
        <v>149.80971697980448</v>
      </c>
      <c r="U35" s="2318">
        <v>142.42678553109909</v>
      </c>
      <c r="V35" s="2318">
        <v>148.69648524346192</v>
      </c>
      <c r="W35" s="2318">
        <v>163.73722109534862</v>
      </c>
      <c r="X35" s="2318">
        <v>153.7719732888217</v>
      </c>
      <c r="Y35" s="2318">
        <v>154.42803364940954</v>
      </c>
      <c r="Z35" s="2318">
        <v>155.37171386017988</v>
      </c>
      <c r="AA35" s="2318">
        <v>159.6024785972748</v>
      </c>
      <c r="AB35" s="2318">
        <v>174.4309383616374</v>
      </c>
      <c r="AC35" s="2318">
        <v>167.02818891198208</v>
      </c>
      <c r="AD35" s="2318">
        <v>172.81083703846446</v>
      </c>
      <c r="AE35" s="2318">
        <v>168.98076428179672</v>
      </c>
      <c r="AF35" s="2318">
        <v>181.09510880079566</v>
      </c>
      <c r="AG35" s="2318">
        <v>195.65896136569242</v>
      </c>
      <c r="AH35" s="2318">
        <v>198.48148360219338</v>
      </c>
      <c r="AI35" s="2318">
        <v>201.7683718976171</v>
      </c>
      <c r="AJ35" s="2318">
        <v>194.59873766141897</v>
      </c>
      <c r="AK35" s="2318">
        <v>210.18588778736577</v>
      </c>
      <c r="AL35" s="2318">
        <v>213.06669446512072</v>
      </c>
      <c r="AM35" s="2318">
        <v>212.94338447227688</v>
      </c>
      <c r="AN35" s="2318">
        <v>214.79608137166775</v>
      </c>
      <c r="AO35" s="2318">
        <v>212.83537077583472</v>
      </c>
      <c r="AP35" s="2318">
        <v>218.0611280880691</v>
      </c>
      <c r="AQ35" s="2318">
        <v>242.47758106227599</v>
      </c>
      <c r="AR35" s="2318">
        <v>250.19098611875958</v>
      </c>
      <c r="AS35" s="2318">
        <v>260.73054193683765</v>
      </c>
      <c r="AT35" s="2318">
        <v>243.3898411928507</v>
      </c>
      <c r="AU35" s="2318">
        <v>274.42257430544424</v>
      </c>
      <c r="AV35" s="2318">
        <v>281.83714388615329</v>
      </c>
      <c r="AW35" s="2318">
        <v>293.26193011363199</v>
      </c>
      <c r="AX35" s="2282"/>
      <c r="AY35" s="2316"/>
      <c r="AZ35" s="2317"/>
      <c r="BB35" s="910"/>
      <c r="BC35" s="910"/>
      <c r="BD35" s="910"/>
      <c r="BE35" s="910"/>
    </row>
    <row r="36" spans="1:57" ht="15.75" customHeight="1">
      <c r="A36" s="3378" t="s">
        <v>2549</v>
      </c>
      <c r="B36" s="2318">
        <v>100</v>
      </c>
      <c r="C36" s="2318">
        <v>100</v>
      </c>
      <c r="D36" s="2318">
        <v>100</v>
      </c>
      <c r="E36" s="2318">
        <v>100</v>
      </c>
      <c r="F36" s="2318">
        <v>100</v>
      </c>
      <c r="G36" s="2318">
        <v>70.473712556282337</v>
      </c>
      <c r="H36" s="2318">
        <v>77.277024963446735</v>
      </c>
      <c r="I36" s="2318">
        <v>99.569829075191535</v>
      </c>
      <c r="J36" s="2318">
        <v>161.83395907347412</v>
      </c>
      <c r="K36" s="2318">
        <v>105.30614785021859</v>
      </c>
      <c r="L36" s="2318">
        <v>100.26212958440395</v>
      </c>
      <c r="M36" s="2318">
        <v>154.59942694472159</v>
      </c>
      <c r="N36" s="2318">
        <v>125.39906760502275</v>
      </c>
      <c r="O36" s="2318">
        <v>135.76523466393851</v>
      </c>
      <c r="P36" s="2318">
        <v>130.39867551648109</v>
      </c>
      <c r="Q36" s="2318">
        <v>109.62183138487072</v>
      </c>
      <c r="R36" s="2318">
        <v>169.09368054705976</v>
      </c>
      <c r="S36" s="2318">
        <v>139.18762144231093</v>
      </c>
      <c r="T36" s="2318">
        <v>155.64289582360652</v>
      </c>
      <c r="U36" s="2318">
        <v>144.95872121789694</v>
      </c>
      <c r="V36" s="2318">
        <v>151.65925000054384</v>
      </c>
      <c r="W36" s="2318">
        <v>167.32</v>
      </c>
      <c r="X36" s="2318">
        <v>156.86036298659712</v>
      </c>
      <c r="Y36" s="2318">
        <v>159.40914823364304</v>
      </c>
      <c r="Z36" s="2318">
        <v>159.10351733527071</v>
      </c>
      <c r="AA36" s="2318">
        <v>163.18950855574573</v>
      </c>
      <c r="AB36" s="2318">
        <v>178.21099748747596</v>
      </c>
      <c r="AC36" s="2318">
        <v>170.73728579304472</v>
      </c>
      <c r="AD36" s="2318">
        <v>178.21099748747596</v>
      </c>
      <c r="AE36" s="2318">
        <v>173.14689637380468</v>
      </c>
      <c r="AF36" s="2318">
        <v>186.25261456878627</v>
      </c>
      <c r="AG36" s="2318">
        <v>198.27568719604426</v>
      </c>
      <c r="AH36" s="2318">
        <v>205.52247941691951</v>
      </c>
      <c r="AI36" s="2318">
        <v>208.70025004784472</v>
      </c>
      <c r="AJ36" s="2318">
        <v>200.01067509036457</v>
      </c>
      <c r="AK36" s="2318">
        <v>216.62891126050621</v>
      </c>
      <c r="AL36" s="2318">
        <v>219.55340156252316</v>
      </c>
      <c r="AM36" s="2318">
        <v>220.58081327125259</v>
      </c>
      <c r="AN36" s="2318">
        <v>221.83096101892264</v>
      </c>
      <c r="AO36" s="2318">
        <v>219.7252895704782</v>
      </c>
      <c r="AP36" s="2318">
        <v>224.58887220848646</v>
      </c>
      <c r="AQ36" s="2318">
        <v>251.0601016631457</v>
      </c>
      <c r="AR36" s="2318">
        <v>261.36592059308521</v>
      </c>
      <c r="AS36" s="2318">
        <v>272.09478525236653</v>
      </c>
      <c r="AT36" s="2318">
        <v>252.5571782921229</v>
      </c>
      <c r="AU36" s="2318">
        <v>283.26406133413167</v>
      </c>
      <c r="AV36" s="2318">
        <v>294.89182545099118</v>
      </c>
      <c r="AW36" s="2318">
        <v>306.99690309130222</v>
      </c>
      <c r="AX36" s="2282"/>
      <c r="AY36" s="2316"/>
      <c r="AZ36" s="2317"/>
      <c r="BB36" s="910"/>
      <c r="BC36" s="910"/>
      <c r="BD36" s="910"/>
      <c r="BE36" s="910"/>
    </row>
    <row r="37" spans="1:57" ht="15.75" customHeight="1">
      <c r="A37" s="3378" t="s">
        <v>2550</v>
      </c>
      <c r="B37" s="2318">
        <v>100</v>
      </c>
      <c r="C37" s="2318">
        <v>100</v>
      </c>
      <c r="D37" s="2318">
        <v>100</v>
      </c>
      <c r="E37" s="2318">
        <v>100</v>
      </c>
      <c r="F37" s="2318">
        <v>100</v>
      </c>
      <c r="G37" s="2318">
        <v>112.32754061057808</v>
      </c>
      <c r="H37" s="2318">
        <v>121.21189711417379</v>
      </c>
      <c r="I37" s="2318">
        <v>105.28932867054476</v>
      </c>
      <c r="J37" s="2318">
        <v>107.27360290275065</v>
      </c>
      <c r="K37" s="2318">
        <v>111.32424223186335</v>
      </c>
      <c r="L37" s="2318">
        <v>120.57326508345562</v>
      </c>
      <c r="M37" s="2318">
        <v>125.25166722493873</v>
      </c>
      <c r="N37" s="2318">
        <v>126.62589713199952</v>
      </c>
      <c r="O37" s="2318">
        <v>129.06525539072589</v>
      </c>
      <c r="P37" s="2318">
        <v>126.3091726265354</v>
      </c>
      <c r="Q37" s="2318">
        <v>131.64238194024793</v>
      </c>
      <c r="R37" s="2318">
        <v>134.05806400165594</v>
      </c>
      <c r="S37" s="2318">
        <v>135.64990135537874</v>
      </c>
      <c r="T37" s="2318">
        <v>138.16941353162761</v>
      </c>
      <c r="U37" s="2318">
        <v>135.56051751932947</v>
      </c>
      <c r="V37" s="2318">
        <v>141.18604544812661</v>
      </c>
      <c r="W37" s="2318">
        <v>143.60022464331965</v>
      </c>
      <c r="X37" s="2318">
        <v>145.91858670505826</v>
      </c>
      <c r="Y37" s="2318">
        <v>152.53</v>
      </c>
      <c r="Z37" s="2318">
        <v>146.97596892487067</v>
      </c>
      <c r="AA37" s="2318">
        <v>151.20044086986414</v>
      </c>
      <c r="AB37" s="2318">
        <v>155.48779622846644</v>
      </c>
      <c r="AC37" s="2318">
        <v>159.10411841152836</v>
      </c>
      <c r="AD37" s="2318">
        <v>167.31041184115202</v>
      </c>
      <c r="AE37" s="2318">
        <v>159.92582719810372</v>
      </c>
      <c r="AF37" s="2318">
        <v>169.00486532543093</v>
      </c>
      <c r="AG37" s="2318">
        <v>170.54507079637349</v>
      </c>
      <c r="AH37" s="2318">
        <v>178.09450480593983</v>
      </c>
      <c r="AI37" s="2318">
        <v>183.97533960373406</v>
      </c>
      <c r="AJ37" s="2318">
        <v>176.73382182638724</v>
      </c>
      <c r="AK37" s="2318">
        <v>185.6262112101119</v>
      </c>
      <c r="AL37" s="2318">
        <v>185.90465052692707</v>
      </c>
      <c r="AM37" s="2318">
        <v>185.99802044155601</v>
      </c>
      <c r="AN37" s="2318">
        <v>186.09375584782111</v>
      </c>
      <c r="AO37" s="2318">
        <v>185.95955260254092</v>
      </c>
      <c r="AP37" s="2318">
        <v>186.2052426685045</v>
      </c>
      <c r="AQ37" s="2318">
        <v>188.71211862007644</v>
      </c>
      <c r="AR37" s="2318">
        <v>189.56259759757089</v>
      </c>
      <c r="AS37" s="2318">
        <v>190.41690947406758</v>
      </c>
      <c r="AT37" s="2318">
        <v>189.23095867369548</v>
      </c>
      <c r="AU37" s="2318">
        <v>191.27507152349691</v>
      </c>
      <c r="AV37" s="2318">
        <v>196.77532422011916</v>
      </c>
      <c r="AW37" s="2318">
        <v>192.99123230895134</v>
      </c>
      <c r="AX37" s="2282"/>
      <c r="AY37" s="2316"/>
      <c r="AZ37" s="2317"/>
      <c r="BB37" s="910"/>
      <c r="BC37" s="910"/>
      <c r="BD37" s="910"/>
      <c r="BE37" s="910"/>
    </row>
    <row r="38" spans="1:57" ht="15.75" customHeight="1">
      <c r="A38" s="3378" t="s">
        <v>2551</v>
      </c>
      <c r="B38" s="2318">
        <v>100</v>
      </c>
      <c r="C38" s="2318">
        <v>100</v>
      </c>
      <c r="D38" s="2318">
        <v>100</v>
      </c>
      <c r="E38" s="2318">
        <v>100</v>
      </c>
      <c r="F38" s="2318">
        <v>100</v>
      </c>
      <c r="G38" s="2318">
        <v>142.30551315632931</v>
      </c>
      <c r="H38" s="2318">
        <v>145.23988603100889</v>
      </c>
      <c r="I38" s="2318">
        <v>129.49258323660231</v>
      </c>
      <c r="J38" s="2318">
        <v>116.101225382371</v>
      </c>
      <c r="K38" s="2318">
        <v>132.17041015713235</v>
      </c>
      <c r="L38" s="2318">
        <v>151.39171262298055</v>
      </c>
      <c r="M38" s="2318">
        <v>141.70431637383624</v>
      </c>
      <c r="N38" s="2318">
        <v>150.03915603262755</v>
      </c>
      <c r="O38" s="2318">
        <v>153.60718036049039</v>
      </c>
      <c r="P38" s="2318">
        <v>148.52255424955132</v>
      </c>
      <c r="Q38" s="2318">
        <v>155.61357523476818</v>
      </c>
      <c r="R38" s="2318">
        <v>157.87111572908151</v>
      </c>
      <c r="S38" s="2318">
        <v>159.13327458459875</v>
      </c>
      <c r="T38" s="2318">
        <v>161.41957933958389</v>
      </c>
      <c r="U38" s="2318">
        <v>158.71778097512802</v>
      </c>
      <c r="V38" s="2318">
        <v>163.70076722615116</v>
      </c>
      <c r="W38" s="2318">
        <v>166.8043797250161</v>
      </c>
      <c r="X38" s="2318">
        <v>169.06729582887272</v>
      </c>
      <c r="Y38" s="2318">
        <v>169.84086560413095</v>
      </c>
      <c r="Z38" s="2318">
        <v>167.7438550358975</v>
      </c>
      <c r="AA38" s="2318">
        <v>171.45922142265889</v>
      </c>
      <c r="AB38" s="2318">
        <v>173.33982441428066</v>
      </c>
      <c r="AC38" s="2318">
        <v>175.84930018133375</v>
      </c>
      <c r="AD38" s="2318">
        <v>176.849300181334</v>
      </c>
      <c r="AE38" s="2318">
        <v>174.65245828923025</v>
      </c>
      <c r="AF38" s="2318">
        <v>181.96653979954715</v>
      </c>
      <c r="AG38" s="2318">
        <v>187.58450095920756</v>
      </c>
      <c r="AH38" s="2318">
        <v>192.40749592532089</v>
      </c>
      <c r="AI38" s="2318">
        <v>197.30531029773556</v>
      </c>
      <c r="AJ38" s="2318">
        <v>190.43310322365636</v>
      </c>
      <c r="AK38" s="2318">
        <v>198.39172367276831</v>
      </c>
      <c r="AL38" s="2318">
        <v>198.68931125827748</v>
      </c>
      <c r="AM38" s="2318">
        <v>198.78910222088803</v>
      </c>
      <c r="AN38" s="2318">
        <v>198.89142134996817</v>
      </c>
      <c r="AO38" s="2318">
        <v>198.71948503043609</v>
      </c>
      <c r="AP38" s="2318">
        <v>199.01057511805925</v>
      </c>
      <c r="AQ38" s="2318">
        <v>201.68984890069993</v>
      </c>
      <c r="AR38" s="2318">
        <v>202.59881530793646</v>
      </c>
      <c r="AS38" s="2318">
        <v>203.51187820259659</v>
      </c>
      <c r="AT38" s="2318">
        <v>201.96234943781968</v>
      </c>
      <c r="AU38" s="2318">
        <v>204.4290560465387</v>
      </c>
      <c r="AV38" s="2318">
        <v>206.54158142462694</v>
      </c>
      <c r="AW38" s="2318">
        <v>206.27562165092925</v>
      </c>
      <c r="AX38" s="2282"/>
      <c r="AY38" s="2316"/>
      <c r="AZ38" s="2317"/>
      <c r="BB38" s="910"/>
      <c r="BC38" s="910"/>
      <c r="BD38" s="910"/>
      <c r="BE38" s="910"/>
    </row>
    <row r="39" spans="1:57" ht="15.75" customHeight="1">
      <c r="A39" s="3378" t="s">
        <v>2552</v>
      </c>
      <c r="B39" s="2318">
        <v>100</v>
      </c>
      <c r="C39" s="2318">
        <v>100</v>
      </c>
      <c r="D39" s="2318">
        <v>100</v>
      </c>
      <c r="E39" s="2318">
        <v>100</v>
      </c>
      <c r="F39" s="2318">
        <v>100</v>
      </c>
      <c r="G39" s="2318">
        <v>104.1598345037248</v>
      </c>
      <c r="H39" s="2318">
        <v>126.354761660158</v>
      </c>
      <c r="I39" s="2318">
        <v>111.32945613541885</v>
      </c>
      <c r="J39" s="2318">
        <v>97.692483198122034</v>
      </c>
      <c r="K39" s="2318">
        <v>108.87422964090293</v>
      </c>
      <c r="L39" s="2318">
        <v>106.86223656556892</v>
      </c>
      <c r="M39" s="2318">
        <v>147.75162738233774</v>
      </c>
      <c r="N39" s="2318">
        <v>125.59136059387257</v>
      </c>
      <c r="O39" s="2318">
        <v>110.06531256892424</v>
      </c>
      <c r="P39" s="2318">
        <v>121.27390815112781</v>
      </c>
      <c r="Q39" s="2318">
        <v>119.33345591066704</v>
      </c>
      <c r="R39" s="2318">
        <v>156.55450572912193</v>
      </c>
      <c r="S39" s="2318">
        <v>138.3805033979595</v>
      </c>
      <c r="T39" s="2318">
        <v>112.59323946540844</v>
      </c>
      <c r="U39" s="2318">
        <v>130.05489851778742</v>
      </c>
      <c r="V39" s="2318">
        <v>134.18051551034409</v>
      </c>
      <c r="W39" s="2318">
        <v>156.38999999999999</v>
      </c>
      <c r="X39" s="2318">
        <v>138.60452190225155</v>
      </c>
      <c r="Y39" s="2318">
        <v>130.02000000000001</v>
      </c>
      <c r="Z39" s="2318">
        <v>138.6752819177465</v>
      </c>
      <c r="AA39" s="2318">
        <v>142.88774849084695</v>
      </c>
      <c r="AB39" s="2318">
        <v>167.59</v>
      </c>
      <c r="AC39" s="2318">
        <v>147.83034074259194</v>
      </c>
      <c r="AD39" s="2318">
        <v>150.83034074259203</v>
      </c>
      <c r="AE39" s="2318">
        <v>151.67245458500901</v>
      </c>
      <c r="AF39" s="2318">
        <v>150.62945121711172</v>
      </c>
      <c r="AG39" s="2318">
        <v>153.92046816206221</v>
      </c>
      <c r="AH39" s="2318">
        <v>160.02509759116987</v>
      </c>
      <c r="AI39" s="2318">
        <v>163.38199340281196</v>
      </c>
      <c r="AJ39" s="2318">
        <v>157.35912392785582</v>
      </c>
      <c r="AK39" s="2318">
        <v>170.45431616785763</v>
      </c>
      <c r="AL39" s="2318">
        <v>172.92590375229153</v>
      </c>
      <c r="AM39" s="2318">
        <v>173.79749257202485</v>
      </c>
      <c r="AN39" s="2318">
        <v>174.87120630572704</v>
      </c>
      <c r="AO39" s="2318">
        <v>173.10344035958724</v>
      </c>
      <c r="AP39" s="2318">
        <v>177.3152848811209</v>
      </c>
      <c r="AQ39" s="2318">
        <v>199.70115090556033</v>
      </c>
      <c r="AR39" s="2318">
        <v>208.51472128480708</v>
      </c>
      <c r="AS39" s="2318">
        <v>217.71726800433873</v>
      </c>
      <c r="AT39" s="2318">
        <v>202.33807639681353</v>
      </c>
      <c r="AU39" s="2318">
        <v>227.32595806762731</v>
      </c>
      <c r="AV39" s="2318">
        <v>205.94939657404674</v>
      </c>
      <c r="AW39" s="2318">
        <v>247.83424169400647</v>
      </c>
      <c r="AX39" s="2282"/>
      <c r="AY39" s="2316"/>
      <c r="AZ39" s="2317"/>
      <c r="BB39" s="910"/>
      <c r="BC39" s="910"/>
      <c r="BD39" s="910"/>
      <c r="BE39" s="910"/>
    </row>
    <row r="40" spans="1:57" ht="15.75" customHeight="1">
      <c r="A40" s="3378" t="s">
        <v>2553</v>
      </c>
      <c r="B40" s="2318">
        <v>100</v>
      </c>
      <c r="C40" s="2318">
        <v>100</v>
      </c>
      <c r="D40" s="2318">
        <v>100</v>
      </c>
      <c r="E40" s="2318">
        <v>100</v>
      </c>
      <c r="F40" s="2318">
        <v>100</v>
      </c>
      <c r="G40" s="2318">
        <v>121.31123993755153</v>
      </c>
      <c r="H40" s="2318">
        <v>115.0481559571454</v>
      </c>
      <c r="I40" s="2318">
        <v>112.90716849320188</v>
      </c>
      <c r="J40" s="2318">
        <v>102.83851089883393</v>
      </c>
      <c r="K40" s="2318">
        <v>111.32424223186332</v>
      </c>
      <c r="L40" s="2318">
        <v>120.79779238715641</v>
      </c>
      <c r="M40" s="2318">
        <v>125.48490648495687</v>
      </c>
      <c r="N40" s="2318">
        <v>126.86169543473322</v>
      </c>
      <c r="O40" s="2318">
        <v>129.30559618081955</v>
      </c>
      <c r="P40" s="2318">
        <v>126.30917262653536</v>
      </c>
      <c r="Q40" s="2318">
        <v>131.78054866307843</v>
      </c>
      <c r="R40" s="2318">
        <v>134.19876613040137</v>
      </c>
      <c r="S40" s="2318">
        <v>135.79227421468374</v>
      </c>
      <c r="T40" s="2318">
        <v>138.31443077289683</v>
      </c>
      <c r="U40" s="2318">
        <v>135.56051751932944</v>
      </c>
      <c r="V40" s="2318">
        <v>141.18604544812661</v>
      </c>
      <c r="W40" s="2318">
        <v>143.60022464331965</v>
      </c>
      <c r="X40" s="2318">
        <v>145.91858670505829</v>
      </c>
      <c r="Y40" s="2318">
        <v>138.15790090654454</v>
      </c>
      <c r="Z40" s="2318">
        <v>142.18358803954706</v>
      </c>
      <c r="AA40" s="2318">
        <v>151.20044086986414</v>
      </c>
      <c r="AB40" s="2318">
        <v>153.48779622846601</v>
      </c>
      <c r="AC40" s="2318">
        <v>159.10411841152836</v>
      </c>
      <c r="AD40" s="2318">
        <v>153.59745183662</v>
      </c>
      <c r="AE40" s="2318">
        <v>154.8510022361807</v>
      </c>
      <c r="AF40" s="2318">
        <v>169.00486532543093</v>
      </c>
      <c r="AG40" s="2318">
        <v>170.54507079637352</v>
      </c>
      <c r="AH40" s="2318">
        <v>178.09450480593983</v>
      </c>
      <c r="AI40" s="2318">
        <v>183.09268370870973</v>
      </c>
      <c r="AJ40" s="2318">
        <v>176.55296343846967</v>
      </c>
      <c r="AK40" s="2318">
        <v>185.6262112101119</v>
      </c>
      <c r="AL40" s="2318">
        <v>185.90465052692707</v>
      </c>
      <c r="AM40" s="2318">
        <v>184.68967970127383</v>
      </c>
      <c r="AN40" s="2318">
        <v>184.75886147791849</v>
      </c>
      <c r="AO40" s="2318">
        <v>185.13390391139038</v>
      </c>
      <c r="AP40" s="2318">
        <v>184.83645606843322</v>
      </c>
      <c r="AQ40" s="2318">
        <v>186.66268351649023</v>
      </c>
      <c r="AR40" s="2318">
        <v>187.27934820608388</v>
      </c>
      <c r="AS40" s="2318">
        <v>187.89805012846682</v>
      </c>
      <c r="AT40" s="2318">
        <v>186.99958844979398</v>
      </c>
      <c r="AU40" s="2318">
        <v>188.5187960139051</v>
      </c>
      <c r="AV40" s="2318">
        <v>196.53946063341482</v>
      </c>
      <c r="AW40" s="2318">
        <v>189.7664402918208</v>
      </c>
      <c r="AX40" s="2282"/>
      <c r="AY40" s="2316"/>
      <c r="AZ40" s="2317"/>
      <c r="BB40" s="910"/>
      <c r="BC40" s="910"/>
      <c r="BD40" s="910"/>
      <c r="BE40" s="910"/>
    </row>
    <row r="41" spans="1:57" ht="15.75" customHeight="1">
      <c r="A41" s="3378" t="s">
        <v>2554</v>
      </c>
      <c r="B41" s="2318">
        <v>100</v>
      </c>
      <c r="C41" s="2318">
        <v>100</v>
      </c>
      <c r="D41" s="2318">
        <v>100</v>
      </c>
      <c r="E41" s="2318">
        <v>100</v>
      </c>
      <c r="F41" s="2318">
        <v>100</v>
      </c>
      <c r="G41" s="2318">
        <v>102.1508675529189</v>
      </c>
      <c r="H41" s="2318">
        <v>101.26726041335661</v>
      </c>
      <c r="I41" s="2318">
        <v>103.13805544501334</v>
      </c>
      <c r="J41" s="2318">
        <v>103.30962369031178</v>
      </c>
      <c r="K41" s="2318">
        <v>102.50022248708903</v>
      </c>
      <c r="L41" s="2318">
        <v>103.60722565564673</v>
      </c>
      <c r="M41" s="2318">
        <v>106.58241604192911</v>
      </c>
      <c r="N41" s="2318">
        <v>106.97905412598148</v>
      </c>
      <c r="O41" s="2318">
        <v>107.83339435063115</v>
      </c>
      <c r="P41" s="2318">
        <v>106.34115787381397</v>
      </c>
      <c r="Q41" s="2318">
        <v>108.37130854958521</v>
      </c>
      <c r="R41" s="2318">
        <v>109.58253861272786</v>
      </c>
      <c r="S41" s="2318">
        <v>110.46037971692691</v>
      </c>
      <c r="T41" s="2318">
        <v>113.71660853352206</v>
      </c>
      <c r="U41" s="2318">
        <v>110.67105662713379</v>
      </c>
      <c r="V41" s="2318">
        <v>114.3470188920013</v>
      </c>
      <c r="W41" s="2318">
        <v>115.91074271013066</v>
      </c>
      <c r="X41" s="2318">
        <v>116.98714017489334</v>
      </c>
      <c r="Y41" s="2318">
        <v>118.39565607967609</v>
      </c>
      <c r="Z41" s="2318">
        <v>116.50922238658205</v>
      </c>
      <c r="AA41" s="2318">
        <v>119.72244280638445</v>
      </c>
      <c r="AB41" s="2318">
        <v>121.84775514369268</v>
      </c>
      <c r="AC41" s="2318">
        <v>123.38783345225237</v>
      </c>
      <c r="AD41" s="2318">
        <v>125.099887833452</v>
      </c>
      <c r="AE41" s="2318">
        <v>122.61281190650244</v>
      </c>
      <c r="AF41" s="2318">
        <v>127.20469939114749</v>
      </c>
      <c r="AG41" s="2318">
        <v>411.54934498601693</v>
      </c>
      <c r="AH41" s="2318">
        <v>135.33949928690672</v>
      </c>
      <c r="AI41" s="2318">
        <v>137.65112895909877</v>
      </c>
      <c r="AJ41" s="2318">
        <v>162.18703095647399</v>
      </c>
      <c r="AK41" s="2318">
        <v>138.14267373318677</v>
      </c>
      <c r="AL41" s="2318">
        <v>138.30844494166658</v>
      </c>
      <c r="AM41" s="2318">
        <v>138.36396721857002</v>
      </c>
      <c r="AN41" s="2318">
        <v>138.42061626544771</v>
      </c>
      <c r="AO41" s="2318">
        <v>138.28780966366418</v>
      </c>
      <c r="AP41" s="2318">
        <v>138.48476559156367</v>
      </c>
      <c r="AQ41" s="2318">
        <v>139.97713740815209</v>
      </c>
      <c r="AR41" s="2318">
        <v>140.48166004593557</v>
      </c>
      <c r="AS41" s="2318">
        <v>140.98800114562471</v>
      </c>
      <c r="AT41" s="2318">
        <v>139.75794977290167</v>
      </c>
      <c r="AU41" s="2318">
        <v>141.49616726154122</v>
      </c>
      <c r="AV41" s="2318">
        <v>196.426261900485</v>
      </c>
      <c r="AW41" s="2318">
        <v>142.5178487071658</v>
      </c>
      <c r="AX41" s="2282"/>
      <c r="AY41" s="2316"/>
      <c r="AZ41" s="2317"/>
      <c r="BB41" s="910"/>
      <c r="BC41" s="910"/>
      <c r="BD41" s="910"/>
      <c r="BE41" s="910"/>
    </row>
    <row r="42" spans="1:57" ht="15.75" customHeight="1">
      <c r="A42" s="3376" t="s">
        <v>2555</v>
      </c>
      <c r="B42" s="2318">
        <v>100</v>
      </c>
      <c r="C42" s="2318">
        <v>100</v>
      </c>
      <c r="D42" s="2318">
        <v>100</v>
      </c>
      <c r="E42" s="2318">
        <v>100</v>
      </c>
      <c r="F42" s="2318">
        <v>100</v>
      </c>
      <c r="G42" s="2318">
        <v>105.24271704607364</v>
      </c>
      <c r="H42" s="2318">
        <v>105.62917598788223</v>
      </c>
      <c r="I42" s="2318">
        <v>104.66522758171963</v>
      </c>
      <c r="J42" s="2318">
        <v>104.07624563454252</v>
      </c>
      <c r="K42" s="2318">
        <v>104.87442326763301</v>
      </c>
      <c r="L42" s="2318">
        <v>113.38549845501163</v>
      </c>
      <c r="M42" s="2318">
        <v>131.23875991507595</v>
      </c>
      <c r="N42" s="2318">
        <v>114.69536239507958</v>
      </c>
      <c r="O42" s="2318">
        <v>104.88911825239127</v>
      </c>
      <c r="P42" s="2318">
        <v>115.92417845740984</v>
      </c>
      <c r="Q42" s="2318">
        <v>120.87051267367934</v>
      </c>
      <c r="R42" s="2318">
        <v>145.56141523724301</v>
      </c>
      <c r="S42" s="2318">
        <v>119.86265933934592</v>
      </c>
      <c r="T42" s="2318">
        <v>107.32444447411737</v>
      </c>
      <c r="U42" s="2318">
        <v>123.23927694629388</v>
      </c>
      <c r="V42" s="2318">
        <v>127.41394779367488</v>
      </c>
      <c r="W42" s="2318">
        <v>149.8247982214225</v>
      </c>
      <c r="X42" s="2318">
        <v>130.2176838254029</v>
      </c>
      <c r="Y42" s="2318">
        <v>120.91019564475778</v>
      </c>
      <c r="Z42" s="2318">
        <v>132.12751573629234</v>
      </c>
      <c r="AA42" s="2318">
        <v>136.3408006930938</v>
      </c>
      <c r="AB42" s="2318">
        <v>157.41222386029307</v>
      </c>
      <c r="AC42" s="2318">
        <v>136.578351861941</v>
      </c>
      <c r="AD42" s="2318">
        <v>128.79907693404152</v>
      </c>
      <c r="AE42" s="2318">
        <v>139.86660168569367</v>
      </c>
      <c r="AF42" s="2318">
        <v>142.40345820074327</v>
      </c>
      <c r="AG42" s="2318">
        <v>144.96968509683455</v>
      </c>
      <c r="AH42" s="2318">
        <v>147.58528560275579</v>
      </c>
      <c r="AI42" s="2318">
        <v>149.1895977552887</v>
      </c>
      <c r="AJ42" s="2318">
        <v>146.07375396974498</v>
      </c>
      <c r="AK42" s="2318">
        <v>151.14501769580068</v>
      </c>
      <c r="AL42" s="2318">
        <v>150.55653315556603</v>
      </c>
      <c r="AM42" s="2318">
        <v>150.39298516893038</v>
      </c>
      <c r="AN42" s="2318">
        <v>150.56280987677079</v>
      </c>
      <c r="AO42" s="2318">
        <v>150.67134754672682</v>
      </c>
      <c r="AP42" s="2318">
        <v>151.45633343227485</v>
      </c>
      <c r="AQ42" s="2318">
        <v>152.38530143946758</v>
      </c>
      <c r="AR42" s="2318">
        <v>152.15947422683342</v>
      </c>
      <c r="AS42" s="2318">
        <v>152.71796795842113</v>
      </c>
      <c r="AT42" s="2318">
        <v>152.20909504037502</v>
      </c>
      <c r="AU42" s="2318">
        <v>154.16953906810599</v>
      </c>
      <c r="AV42" s="2318">
        <v>196.46669441096131</v>
      </c>
      <c r="AW42" s="2318">
        <v>153.97769931055205</v>
      </c>
      <c r="AX42" s="2282"/>
      <c r="AY42" s="2316"/>
      <c r="AZ42" s="2317"/>
      <c r="BB42" s="910"/>
      <c r="BC42" s="910"/>
      <c r="BD42" s="910"/>
      <c r="BE42" s="910"/>
    </row>
    <row r="43" spans="1:57" ht="15.75" customHeight="1">
      <c r="A43" s="3378" t="s">
        <v>2556</v>
      </c>
      <c r="B43" s="2318">
        <v>100</v>
      </c>
      <c r="C43" s="2318">
        <v>100</v>
      </c>
      <c r="D43" s="2318">
        <v>100</v>
      </c>
      <c r="E43" s="2318">
        <v>100</v>
      </c>
      <c r="F43" s="2318">
        <v>100</v>
      </c>
      <c r="G43" s="2318">
        <v>104.41972296065813</v>
      </c>
      <c r="H43" s="2318">
        <v>104.0366065814675</v>
      </c>
      <c r="I43" s="2318">
        <v>104.79637795602599</v>
      </c>
      <c r="J43" s="2318">
        <v>104.42465036279577</v>
      </c>
      <c r="K43" s="2318">
        <v>104.41199516786416</v>
      </c>
      <c r="L43" s="2318">
        <v>112.89365298716341</v>
      </c>
      <c r="M43" s="2318">
        <v>133.65184781068592</v>
      </c>
      <c r="N43" s="2318">
        <v>113.45652699238778</v>
      </c>
      <c r="O43" s="2318">
        <v>101.43014365404966</v>
      </c>
      <c r="P43" s="2318">
        <v>115.15180575550184</v>
      </c>
      <c r="Q43" s="2318">
        <v>119.89761638833161</v>
      </c>
      <c r="R43" s="2318">
        <v>150.31026620307827</v>
      </c>
      <c r="S43" s="2318">
        <v>117.85274142939612</v>
      </c>
      <c r="T43" s="2318">
        <v>101.96945594220878</v>
      </c>
      <c r="U43" s="2318">
        <v>122.15746889543011</v>
      </c>
      <c r="V43" s="2318">
        <v>125.69301104959622</v>
      </c>
      <c r="W43" s="2318">
        <v>153.88999999999999</v>
      </c>
      <c r="X43" s="2318">
        <v>128.31070974115798</v>
      </c>
      <c r="Y43" s="2318">
        <v>115.24000000000001</v>
      </c>
      <c r="Z43" s="2318">
        <v>130.76325986365623</v>
      </c>
      <c r="AA43" s="2318">
        <v>133.783430197689</v>
      </c>
      <c r="AB43" s="2318">
        <v>160.89079295821799</v>
      </c>
      <c r="AC43" s="2318">
        <v>132.90518477829403</v>
      </c>
      <c r="AD43" s="2318">
        <v>121.6464693114</v>
      </c>
      <c r="AE43" s="2318">
        <v>137.32489055453226</v>
      </c>
      <c r="AF43" s="2318">
        <v>137.13205245422299</v>
      </c>
      <c r="AG43" s="2318">
        <v>140.11927810540965</v>
      </c>
      <c r="AH43" s="2318">
        <v>142.50630937793963</v>
      </c>
      <c r="AI43" s="2318">
        <v>143.47632406170209</v>
      </c>
      <c r="AJ43" s="2318">
        <v>140.89638165988296</v>
      </c>
      <c r="AK43" s="2318">
        <v>144.10849259514509</v>
      </c>
      <c r="AL43" s="2318">
        <v>144.31024448477828</v>
      </c>
      <c r="AM43" s="2318">
        <v>144.37787167424631</v>
      </c>
      <c r="AN43" s="2318">
        <v>144.44709864397748</v>
      </c>
      <c r="AO43" s="2318">
        <v>144.31299054495236</v>
      </c>
      <c r="AP43" s="2318">
        <v>144.52697700549513</v>
      </c>
      <c r="AQ43" s="2318">
        <v>146.34336370622228</v>
      </c>
      <c r="AR43" s="2318">
        <v>146.95886673433321</v>
      </c>
      <c r="AS43" s="2318">
        <v>147.57695849600898</v>
      </c>
      <c r="AT43" s="2318">
        <v>146.42827935970089</v>
      </c>
      <c r="AU43" s="2318">
        <v>148.19764987915937</v>
      </c>
      <c r="AV43" s="2318">
        <v>196.53988324451998</v>
      </c>
      <c r="AW43" s="2318">
        <v>149.44687518311866</v>
      </c>
      <c r="AX43" s="2282"/>
      <c r="AY43" s="2316"/>
      <c r="AZ43" s="2317"/>
      <c r="BB43" s="910"/>
      <c r="BC43" s="910"/>
      <c r="BD43" s="910"/>
      <c r="BE43" s="910"/>
    </row>
    <row r="44" spans="1:57" ht="15.75" customHeight="1">
      <c r="A44" s="3378" t="s">
        <v>2557</v>
      </c>
      <c r="B44" s="2318">
        <v>100</v>
      </c>
      <c r="C44" s="2318">
        <v>100</v>
      </c>
      <c r="D44" s="2318">
        <v>100</v>
      </c>
      <c r="E44" s="2318">
        <v>100</v>
      </c>
      <c r="F44" s="2318">
        <v>100</v>
      </c>
      <c r="G44" s="2318">
        <v>101.42041340726304</v>
      </c>
      <c r="H44" s="2318">
        <v>101.68507164035651</v>
      </c>
      <c r="I44" s="2318">
        <v>101.64507059697966</v>
      </c>
      <c r="J44" s="2318">
        <v>101.67105632399867</v>
      </c>
      <c r="K44" s="2318">
        <v>101.61268289181496</v>
      </c>
      <c r="L44" s="2318">
        <v>104.86995810015802</v>
      </c>
      <c r="M44" s="2318">
        <v>114.05522531903279</v>
      </c>
      <c r="N44" s="2318">
        <v>114.88272578050054</v>
      </c>
      <c r="O44" s="2318">
        <v>117.01601890091749</v>
      </c>
      <c r="P44" s="2318">
        <v>112.5349294332657</v>
      </c>
      <c r="Q44" s="2318">
        <v>118.18300112240863</v>
      </c>
      <c r="R44" s="2318">
        <v>120.61384780610676</v>
      </c>
      <c r="S44" s="2318">
        <v>121.78876771714459</v>
      </c>
      <c r="T44" s="2318">
        <v>124.43289290267343</v>
      </c>
      <c r="U44" s="2318">
        <v>121.20755202177511</v>
      </c>
      <c r="V44" s="2318">
        <v>126.03801822988142</v>
      </c>
      <c r="W44" s="2318">
        <v>129.53146946181528</v>
      </c>
      <c r="X44" s="2318">
        <v>135.02058363050818</v>
      </c>
      <c r="Y44" s="2318">
        <v>132.58836558463244</v>
      </c>
      <c r="Z44" s="2318">
        <v>130.69020761103286</v>
      </c>
      <c r="AA44" s="2318">
        <v>141.05312596529444</v>
      </c>
      <c r="AB44" s="2318">
        <v>142.97452053954322</v>
      </c>
      <c r="AC44" s="2318">
        <v>142.00321406020561</v>
      </c>
      <c r="AD44" s="2318">
        <v>142.01028685501441</v>
      </c>
      <c r="AE44" s="2318">
        <v>142.022407253126</v>
      </c>
      <c r="AF44" s="2318">
        <v>157.54497614779095</v>
      </c>
      <c r="AG44" s="2318">
        <v>159.85648699342892</v>
      </c>
      <c r="AH44" s="2318">
        <v>168.28457590742033</v>
      </c>
      <c r="AI44" s="2318">
        <v>173.39048424269293</v>
      </c>
      <c r="AJ44" s="2318">
        <v>164.503161771137</v>
      </c>
      <c r="AK44" s="2318">
        <v>170.97191485993656</v>
      </c>
      <c r="AL44" s="2318">
        <v>174.74858168086189</v>
      </c>
      <c r="AM44" s="2318">
        <v>174.81404008349418</v>
      </c>
      <c r="AN44" s="2318">
        <v>174.88073876856049</v>
      </c>
      <c r="AO44" s="2318">
        <v>173.82769187551295</v>
      </c>
      <c r="AP44" s="2318">
        <v>174.95569253496376</v>
      </c>
      <c r="AQ44" s="2318">
        <v>176.71565952254875</v>
      </c>
      <c r="AR44" s="2318">
        <v>177.31008940318722</v>
      </c>
      <c r="AS44" s="2318">
        <v>177.90651880601834</v>
      </c>
      <c r="AT44" s="2318">
        <v>176.65875583455181</v>
      </c>
      <c r="AU44" s="2318">
        <v>178.50495445696399</v>
      </c>
      <c r="AV44" s="2318">
        <v>196.5168725013416</v>
      </c>
      <c r="AW44" s="2318">
        <v>179.70787920838248</v>
      </c>
      <c r="AX44" s="2282"/>
      <c r="AY44" s="2316"/>
      <c r="AZ44" s="2317"/>
      <c r="BB44" s="910"/>
      <c r="BC44" s="910"/>
      <c r="BD44" s="910"/>
      <c r="BE44" s="910"/>
    </row>
    <row r="45" spans="1:57" ht="15.75" customHeight="1">
      <c r="A45" s="3378" t="s">
        <v>2558</v>
      </c>
      <c r="B45" s="2318">
        <v>100</v>
      </c>
      <c r="C45" s="2318">
        <v>100</v>
      </c>
      <c r="D45" s="2318">
        <v>100</v>
      </c>
      <c r="E45" s="2318">
        <v>100</v>
      </c>
      <c r="F45" s="2318">
        <v>100</v>
      </c>
      <c r="G45" s="2318">
        <v>107.10433070074376</v>
      </c>
      <c r="H45" s="2318">
        <v>116.51652530376242</v>
      </c>
      <c r="I45" s="2318">
        <v>101.80400284470296</v>
      </c>
      <c r="J45" s="2318">
        <v>102.64451962551935</v>
      </c>
      <c r="K45" s="2318">
        <v>107.05164662591669</v>
      </c>
      <c r="L45" s="2318">
        <v>115.53450399403719</v>
      </c>
      <c r="M45" s="2318">
        <v>119.78945860687406</v>
      </c>
      <c r="N45" s="2318">
        <v>120.92878169382411</v>
      </c>
      <c r="O45" s="2318">
        <v>122.6448289093093</v>
      </c>
      <c r="P45" s="2318">
        <v>119.66823651646354</v>
      </c>
      <c r="Q45" s="2318">
        <v>124.31975234062773</v>
      </c>
      <c r="R45" s="2318">
        <v>127.01676235465041</v>
      </c>
      <c r="S45" s="2318">
        <v>128.30772709921052</v>
      </c>
      <c r="T45" s="2318">
        <v>131.0031421703757</v>
      </c>
      <c r="U45" s="2318">
        <v>127.61035241576421</v>
      </c>
      <c r="V45" s="2318">
        <v>132.90317822379916</v>
      </c>
      <c r="W45" s="2318">
        <v>135.15791554514223</v>
      </c>
      <c r="X45" s="2318">
        <v>137.44835855809853</v>
      </c>
      <c r="Y45" s="2318">
        <v>142.84144804916866</v>
      </c>
      <c r="Z45" s="2318">
        <v>137.02372357175159</v>
      </c>
      <c r="AA45" s="2318">
        <v>143.28893000264864</v>
      </c>
      <c r="AB45" s="2318">
        <v>146.90480885991801</v>
      </c>
      <c r="AC45" s="2318">
        <v>150.1860106129952</v>
      </c>
      <c r="AD45" s="2318">
        <v>154.82170902254103</v>
      </c>
      <c r="AE45" s="2318">
        <v>148.46281268934197</v>
      </c>
      <c r="AF45" s="2318">
        <v>157.16659014214341</v>
      </c>
      <c r="AG45" s="2318">
        <v>161.49272430169898</v>
      </c>
      <c r="AH45" s="2318">
        <v>166.11744086810884</v>
      </c>
      <c r="AI45" s="2318">
        <v>170.09121223094311</v>
      </c>
      <c r="AJ45" s="2318">
        <v>163.38848205339912</v>
      </c>
      <c r="AK45" s="2318">
        <v>170.97191485993656</v>
      </c>
      <c r="AL45" s="2318">
        <v>171.06594941310948</v>
      </c>
      <c r="AM45" s="2318">
        <v>171.09736321967893</v>
      </c>
      <c r="AN45" s="2318">
        <v>171.1290700438885</v>
      </c>
      <c r="AO45" s="2318">
        <v>171.06083637845501</v>
      </c>
      <c r="AP45" s="2318">
        <v>171.16272582325576</v>
      </c>
      <c r="AQ45" s="2318">
        <v>172.00914418873924</v>
      </c>
      <c r="AR45" s="2318">
        <v>172.29311540356707</v>
      </c>
      <c r="AS45" s="2318">
        <v>172.57755542865047</v>
      </c>
      <c r="AT45" s="2318">
        <v>171.963089339362</v>
      </c>
      <c r="AU45" s="2318">
        <v>172.86246503795189</v>
      </c>
      <c r="AV45" s="2318">
        <v>196.20196683956144</v>
      </c>
      <c r="AW45" s="2318">
        <v>173.43369539220865</v>
      </c>
      <c r="AX45" s="2282"/>
      <c r="AY45" s="2316"/>
      <c r="AZ45" s="2317"/>
      <c r="BB45" s="910"/>
      <c r="BC45" s="910"/>
      <c r="BD45" s="910"/>
      <c r="BE45" s="910"/>
    </row>
    <row r="46" spans="1:57" ht="15.75" customHeight="1">
      <c r="A46" s="3378" t="s">
        <v>2559</v>
      </c>
      <c r="B46" s="2318">
        <v>100</v>
      </c>
      <c r="C46" s="2318">
        <v>100</v>
      </c>
      <c r="D46" s="2318">
        <v>100</v>
      </c>
      <c r="E46" s="2318">
        <v>100</v>
      </c>
      <c r="F46" s="2318">
        <v>100</v>
      </c>
      <c r="G46" s="2318">
        <v>109.82079930538013</v>
      </c>
      <c r="H46" s="2318">
        <v>110.69400731063088</v>
      </c>
      <c r="I46" s="2318">
        <v>106.27366007581864</v>
      </c>
      <c r="J46" s="2318">
        <v>102.26110737358907</v>
      </c>
      <c r="K46" s="2318">
        <v>107.05164662591669</v>
      </c>
      <c r="L46" s="2318">
        <v>115.55395673777372</v>
      </c>
      <c r="M46" s="2318">
        <v>119.80962776465857</v>
      </c>
      <c r="N46" s="2318">
        <v>120.94914268140209</v>
      </c>
      <c r="O46" s="2318">
        <v>122.66547883071715</v>
      </c>
      <c r="P46" s="2318">
        <v>119.66823651646354</v>
      </c>
      <c r="Q46" s="2318">
        <v>124.27982338250834</v>
      </c>
      <c r="R46" s="2318">
        <v>126.97596717215501</v>
      </c>
      <c r="S46" s="2318">
        <v>128.26651728528086</v>
      </c>
      <c r="T46" s="2318">
        <v>130.96106664433302</v>
      </c>
      <c r="U46" s="2318">
        <v>127.6103524157642</v>
      </c>
      <c r="V46" s="2318">
        <v>132.90317822379916</v>
      </c>
      <c r="W46" s="2318">
        <v>135.15791554514223</v>
      </c>
      <c r="X46" s="2318">
        <v>137.44835855809853</v>
      </c>
      <c r="Y46" s="2318">
        <v>142.84144804916863</v>
      </c>
      <c r="Z46" s="2318">
        <v>137.16357819404485</v>
      </c>
      <c r="AA46" s="2318">
        <v>143.28893000264864</v>
      </c>
      <c r="AB46" s="2318">
        <v>144.74529106455913</v>
      </c>
      <c r="AC46" s="2318">
        <v>150.1860106129952</v>
      </c>
      <c r="AD46" s="2318">
        <v>156.09217090224999</v>
      </c>
      <c r="AE46" s="2318">
        <v>148.3979993798024</v>
      </c>
      <c r="AF46" s="2318">
        <v>157.16659014214341</v>
      </c>
      <c r="AG46" s="2318">
        <v>161.49272430169898</v>
      </c>
      <c r="AH46" s="2318">
        <v>166.11744086810882</v>
      </c>
      <c r="AI46" s="2318">
        <v>170.09121223094311</v>
      </c>
      <c r="AJ46" s="2318">
        <v>163.45325472055262</v>
      </c>
      <c r="AK46" s="2318">
        <v>170.97191485993656</v>
      </c>
      <c r="AL46" s="2318">
        <v>171.06594941310951</v>
      </c>
      <c r="AM46" s="2318">
        <v>171.09736321967893</v>
      </c>
      <c r="AN46" s="2318">
        <v>171.1290700438885</v>
      </c>
      <c r="AO46" s="2318">
        <v>171.06361407276671</v>
      </c>
      <c r="AP46" s="2318">
        <v>171.16272582325576</v>
      </c>
      <c r="AQ46" s="2318">
        <v>172.00914418873927</v>
      </c>
      <c r="AR46" s="2318">
        <v>172.2931154035671</v>
      </c>
      <c r="AS46" s="2318">
        <v>172.57755542865044</v>
      </c>
      <c r="AT46" s="2318">
        <v>171.99288422684623</v>
      </c>
      <c r="AU46" s="2318">
        <v>172.86246503795192</v>
      </c>
      <c r="AV46" s="2318">
        <v>196.20196068455473</v>
      </c>
      <c r="AW46" s="2318">
        <v>173.43369705194399</v>
      </c>
      <c r="AX46" s="2282"/>
      <c r="AY46" s="2316"/>
      <c r="AZ46" s="2317"/>
      <c r="BB46" s="910"/>
      <c r="BC46" s="910"/>
      <c r="BD46" s="910"/>
      <c r="BE46" s="910"/>
    </row>
    <row r="47" spans="1:57" ht="15.75" customHeight="1">
      <c r="A47" s="3380" t="s">
        <v>2560</v>
      </c>
      <c r="B47" s="2318">
        <v>100</v>
      </c>
      <c r="C47" s="2318">
        <v>100</v>
      </c>
      <c r="D47" s="2318">
        <v>100</v>
      </c>
      <c r="E47" s="2318">
        <v>100</v>
      </c>
      <c r="F47" s="2318">
        <v>100</v>
      </c>
      <c r="G47" s="2318">
        <v>109.07167493524845</v>
      </c>
      <c r="H47" s="2318">
        <v>111.47887722598706</v>
      </c>
      <c r="I47" s="2318">
        <v>105.08810306203441</v>
      </c>
      <c r="J47" s="2318">
        <v>102.32437826884279</v>
      </c>
      <c r="K47" s="2318">
        <v>107.05164662591666</v>
      </c>
      <c r="L47" s="2318">
        <v>115.53450399403724</v>
      </c>
      <c r="M47" s="2318">
        <v>119.78945860687409</v>
      </c>
      <c r="N47" s="2318">
        <v>120.92878169382408</v>
      </c>
      <c r="O47" s="2318">
        <v>122.64482890930928</v>
      </c>
      <c r="P47" s="2318">
        <v>119.66823651646359</v>
      </c>
      <c r="Q47" s="2318">
        <v>124.31975234062776</v>
      </c>
      <c r="R47" s="2318">
        <v>127.01676235465042</v>
      </c>
      <c r="S47" s="2318">
        <v>128.30772709921055</v>
      </c>
      <c r="T47" s="2318">
        <v>131.00314217037578</v>
      </c>
      <c r="U47" s="2318">
        <v>127.6103524157642</v>
      </c>
      <c r="V47" s="2318">
        <v>132.90317822379916</v>
      </c>
      <c r="W47" s="2318">
        <v>135.15791554514226</v>
      </c>
      <c r="X47" s="2318">
        <v>137.44835855809853</v>
      </c>
      <c r="Y47" s="2318">
        <v>142.84144804916863</v>
      </c>
      <c r="Z47" s="2318">
        <v>137.01057623729548</v>
      </c>
      <c r="AA47" s="2318">
        <v>143.28893000264864</v>
      </c>
      <c r="AB47" s="2318">
        <v>148.17633006060021</v>
      </c>
      <c r="AC47" s="2318">
        <v>150.1860106129952</v>
      </c>
      <c r="AD47" s="2318">
        <v>154.82170902254103</v>
      </c>
      <c r="AE47" s="2318">
        <v>148.88302662365788</v>
      </c>
      <c r="AF47" s="2318">
        <v>157.16659014214343</v>
      </c>
      <c r="AG47" s="2318">
        <v>161.49272430169898</v>
      </c>
      <c r="AH47" s="2318">
        <v>166.11744086810882</v>
      </c>
      <c r="AI47" s="2318">
        <v>170.09121223094311</v>
      </c>
      <c r="AJ47" s="2318">
        <v>163.30895679475495</v>
      </c>
      <c r="AK47" s="2318">
        <v>170.97191485993653</v>
      </c>
      <c r="AL47" s="2318">
        <v>171.06594941310951</v>
      </c>
      <c r="AM47" s="2318">
        <v>171.09736321967887</v>
      </c>
      <c r="AN47" s="2318">
        <v>171.12907004388848</v>
      </c>
      <c r="AO47" s="2318">
        <v>171.05855370156462</v>
      </c>
      <c r="AP47" s="2318">
        <v>171.16272582325576</v>
      </c>
      <c r="AQ47" s="2318">
        <v>172.00914418873927</v>
      </c>
      <c r="AR47" s="2318">
        <v>172.29311540356707</v>
      </c>
      <c r="AS47" s="2318">
        <v>172.57755542865047</v>
      </c>
      <c r="AT47" s="2318">
        <v>171.9508896321301</v>
      </c>
      <c r="AU47" s="2318">
        <v>172.86246503795189</v>
      </c>
      <c r="AV47" s="2318">
        <v>196.20197331918575</v>
      </c>
      <c r="AW47" s="2318">
        <v>173.43368737902563</v>
      </c>
      <c r="AX47" s="2282"/>
      <c r="AY47" s="2316"/>
      <c r="AZ47" s="2317"/>
      <c r="BB47" s="910"/>
      <c r="BC47" s="910"/>
      <c r="BD47" s="910"/>
      <c r="BE47" s="910"/>
    </row>
    <row r="48" spans="1:57" ht="15.75" customHeight="1">
      <c r="A48" s="3376" t="s">
        <v>2561</v>
      </c>
      <c r="B48" s="2318">
        <v>100</v>
      </c>
      <c r="C48" s="2318">
        <v>100</v>
      </c>
      <c r="D48" s="2318">
        <v>100</v>
      </c>
      <c r="E48" s="2318">
        <v>100</v>
      </c>
      <c r="F48" s="2318">
        <v>100</v>
      </c>
      <c r="G48" s="2318">
        <v>106.56276382970734</v>
      </c>
      <c r="H48" s="2318">
        <v>108.44958759409347</v>
      </c>
      <c r="I48" s="2318">
        <v>104.9558587265401</v>
      </c>
      <c r="J48" s="2318">
        <v>108.22083357422107</v>
      </c>
      <c r="K48" s="2318">
        <v>107.101623452985</v>
      </c>
      <c r="L48" s="2318">
        <v>117.77473611283615</v>
      </c>
      <c r="M48" s="2318">
        <v>118.98415671975715</v>
      </c>
      <c r="N48" s="2318">
        <v>121.42491342283054</v>
      </c>
      <c r="O48" s="2318">
        <v>122.89543282883655</v>
      </c>
      <c r="P48" s="2318">
        <v>120.19398434229971</v>
      </c>
      <c r="Q48" s="2318">
        <v>126.94836017752343</v>
      </c>
      <c r="R48" s="2318">
        <v>129.39969649721621</v>
      </c>
      <c r="S48" s="2318">
        <v>131.44600846593298</v>
      </c>
      <c r="T48" s="2318">
        <v>134.18682422448484</v>
      </c>
      <c r="U48" s="2318">
        <v>130.40508637694731</v>
      </c>
      <c r="V48" s="2318">
        <v>136.78268630016822</v>
      </c>
      <c r="W48" s="2318">
        <v>139.64937655035885</v>
      </c>
      <c r="X48" s="2318">
        <v>142.35899368738097</v>
      </c>
      <c r="Y48" s="2318">
        <v>144.80622140489504</v>
      </c>
      <c r="Z48" s="2318">
        <v>140.78964215393128</v>
      </c>
      <c r="AA48" s="2318">
        <v>148.18656148492948</v>
      </c>
      <c r="AB48" s="2318">
        <v>152.13867676387105</v>
      </c>
      <c r="AC48" s="2318">
        <v>155.62140929596768</v>
      </c>
      <c r="AD48" s="2318">
        <v>158.82279822158401</v>
      </c>
      <c r="AE48" s="2318">
        <v>153.51480936154701</v>
      </c>
      <c r="AF48" s="2318">
        <v>164.8799747524514</v>
      </c>
      <c r="AG48" s="2318">
        <v>175.36850210621054</v>
      </c>
      <c r="AH48" s="2318">
        <v>182.91786067818734</v>
      </c>
      <c r="AI48" s="2318">
        <v>185.20748085964448</v>
      </c>
      <c r="AJ48" s="2318">
        <v>177.22838941240894</v>
      </c>
      <c r="AK48" s="2318">
        <v>186.43125023963941</v>
      </c>
      <c r="AL48" s="2318">
        <v>186.83394174015697</v>
      </c>
      <c r="AM48" s="2318">
        <v>186.96933178309615</v>
      </c>
      <c r="AN48" s="2318">
        <v>187.10964705736563</v>
      </c>
      <c r="AO48" s="2318">
        <v>186.83747347560868</v>
      </c>
      <c r="AP48" s="2318">
        <v>187.28278484743615</v>
      </c>
      <c r="AQ48" s="2318">
        <v>190.90900784044175</v>
      </c>
      <c r="AR48" s="2318">
        <v>192.14877225037156</v>
      </c>
      <c r="AS48" s="2318">
        <v>193.39658769890627</v>
      </c>
      <c r="AT48" s="2318">
        <v>190.80535651759166</v>
      </c>
      <c r="AU48" s="2318">
        <v>194.65250646954593</v>
      </c>
      <c r="AV48" s="2318">
        <v>197.18065725245611</v>
      </c>
      <c r="AW48" s="2318">
        <v>197.1888649596882</v>
      </c>
      <c r="AX48" s="2282"/>
      <c r="AY48" s="2316"/>
      <c r="AZ48" s="2317"/>
      <c r="BB48" s="910"/>
      <c r="BC48" s="910"/>
      <c r="BD48" s="910"/>
      <c r="BE48" s="910"/>
    </row>
    <row r="49" spans="1:57" ht="15.75" customHeight="1">
      <c r="A49" s="3378" t="s">
        <v>2562</v>
      </c>
      <c r="B49" s="2318">
        <v>100</v>
      </c>
      <c r="C49" s="2318">
        <v>100</v>
      </c>
      <c r="D49" s="2318">
        <v>100</v>
      </c>
      <c r="E49" s="2318">
        <v>100</v>
      </c>
      <c r="F49" s="2318">
        <v>100</v>
      </c>
      <c r="G49" s="2318">
        <v>106.37334292758851</v>
      </c>
      <c r="H49" s="2318">
        <v>108.11057094532177</v>
      </c>
      <c r="I49" s="2318">
        <v>104.62347055680958</v>
      </c>
      <c r="J49" s="2318">
        <v>109.09862544211295</v>
      </c>
      <c r="K49" s="2318">
        <v>107.10162345298502</v>
      </c>
      <c r="L49" s="2318">
        <v>117.97402542522917</v>
      </c>
      <c r="M49" s="2318">
        <v>118.99935541445983</v>
      </c>
      <c r="N49" s="2318">
        <v>121.43926602355964</v>
      </c>
      <c r="O49" s="2318">
        <v>122.67334161876018</v>
      </c>
      <c r="P49" s="2318">
        <v>120.19398434229971</v>
      </c>
      <c r="Q49" s="2318">
        <v>126.9567432528725</v>
      </c>
      <c r="R49" s="2318">
        <v>129.40989824255263</v>
      </c>
      <c r="S49" s="2318">
        <v>131.4552226277597</v>
      </c>
      <c r="T49" s="2318">
        <v>134.19669147034611</v>
      </c>
      <c r="U49" s="2318">
        <v>130.40508637694728</v>
      </c>
      <c r="V49" s="2318">
        <v>136.78268630016822</v>
      </c>
      <c r="W49" s="2318">
        <v>139.64937655035882</v>
      </c>
      <c r="X49" s="2318">
        <v>142.35899368738097</v>
      </c>
      <c r="Y49" s="2318">
        <v>144.80622140489504</v>
      </c>
      <c r="Z49" s="2318">
        <v>140.77553054270456</v>
      </c>
      <c r="AA49" s="2318">
        <v>148.18656148492946</v>
      </c>
      <c r="AB49" s="2318">
        <v>152.13867676387105</v>
      </c>
      <c r="AC49" s="2318">
        <v>155.62140929596768</v>
      </c>
      <c r="AD49" s="2318">
        <v>158.82279822158401</v>
      </c>
      <c r="AE49" s="2318">
        <v>153.49103541885142</v>
      </c>
      <c r="AF49" s="2318">
        <v>164.8799747524514</v>
      </c>
      <c r="AG49" s="2318">
        <v>175.36850210621057</v>
      </c>
      <c r="AH49" s="2318">
        <v>182.91786067818734</v>
      </c>
      <c r="AI49" s="2318">
        <v>185.20748085964445</v>
      </c>
      <c r="AJ49" s="2318">
        <v>177.26180684225503</v>
      </c>
      <c r="AK49" s="2318">
        <v>186.43125023963944</v>
      </c>
      <c r="AL49" s="2318">
        <v>186.833941740157</v>
      </c>
      <c r="AM49" s="2318">
        <v>186.96933178309612</v>
      </c>
      <c r="AN49" s="2318">
        <v>187.10964705736569</v>
      </c>
      <c r="AO49" s="2318">
        <v>186.83939539073532</v>
      </c>
      <c r="AP49" s="2318">
        <v>187.28278484743609</v>
      </c>
      <c r="AQ49" s="2318">
        <v>190.90900784044172</v>
      </c>
      <c r="AR49" s="2318">
        <v>192.14877225037159</v>
      </c>
      <c r="AS49" s="2318">
        <v>193.3965876989063</v>
      </c>
      <c r="AT49" s="2318">
        <v>190.82298630528871</v>
      </c>
      <c r="AU49" s="2318">
        <v>194.65250646954595</v>
      </c>
      <c r="AV49" s="2318">
        <v>197.18065440507252</v>
      </c>
      <c r="AW49" s="2318">
        <v>197.18886442847679</v>
      </c>
      <c r="AX49" s="2282"/>
      <c r="AY49" s="2316"/>
      <c r="AZ49" s="2317"/>
      <c r="BB49" s="910"/>
      <c r="BC49" s="910"/>
      <c r="BD49" s="910"/>
      <c r="BE49" s="910"/>
    </row>
    <row r="50" spans="1:57" ht="15.75" customHeight="1">
      <c r="A50" s="3378" t="s">
        <v>2563</v>
      </c>
      <c r="B50" s="2318">
        <v>100</v>
      </c>
      <c r="C50" s="2318">
        <v>100</v>
      </c>
      <c r="D50" s="2318">
        <v>100</v>
      </c>
      <c r="E50" s="2318">
        <v>100</v>
      </c>
      <c r="F50" s="2318">
        <v>100</v>
      </c>
      <c r="G50" s="2318">
        <v>107.42953849563806</v>
      </c>
      <c r="H50" s="2318">
        <v>109.88587102657831</v>
      </c>
      <c r="I50" s="2318">
        <v>106.36573205356518</v>
      </c>
      <c r="J50" s="2318">
        <v>104.68733153409553</v>
      </c>
      <c r="K50" s="2318">
        <v>107.10162345298504</v>
      </c>
      <c r="L50" s="2318">
        <v>116.35546771497198</v>
      </c>
      <c r="M50" s="2318">
        <v>118.89364123340975</v>
      </c>
      <c r="N50" s="2318">
        <v>121.33138432529084</v>
      </c>
      <c r="O50" s="2318">
        <v>124.30653686895741</v>
      </c>
      <c r="P50" s="2318">
        <v>120.19398434229976</v>
      </c>
      <c r="Q50" s="2318">
        <v>126.88717185590394</v>
      </c>
      <c r="R50" s="2318">
        <v>129.33898253400798</v>
      </c>
      <c r="S50" s="2318">
        <v>131.3831860959246</v>
      </c>
      <c r="T50" s="2318">
        <v>134.12315263298365</v>
      </c>
      <c r="U50" s="2318">
        <v>130.40508637694725</v>
      </c>
      <c r="V50" s="2318">
        <v>136.78268630016822</v>
      </c>
      <c r="W50" s="2318">
        <v>139.64937655035882</v>
      </c>
      <c r="X50" s="2318">
        <v>142.358993687381</v>
      </c>
      <c r="Y50" s="2318">
        <v>144.80622140489501</v>
      </c>
      <c r="Z50" s="2318">
        <v>140.88360057115003</v>
      </c>
      <c r="AA50" s="2318">
        <v>148.18656148492948</v>
      </c>
      <c r="AB50" s="2318">
        <v>152.13867676387105</v>
      </c>
      <c r="AC50" s="2318">
        <v>155.62140929596765</v>
      </c>
      <c r="AD50" s="2318">
        <v>158.82279822158401</v>
      </c>
      <c r="AE50" s="2318">
        <v>153.6766261570024</v>
      </c>
      <c r="AF50" s="2318">
        <v>164.8799747524514</v>
      </c>
      <c r="AG50" s="2318">
        <v>175.36850210621057</v>
      </c>
      <c r="AH50" s="2318">
        <v>182.91786067818737</v>
      </c>
      <c r="AI50" s="2318">
        <v>185.20748085964448</v>
      </c>
      <c r="AJ50" s="2318">
        <v>177.01874976908141</v>
      </c>
      <c r="AK50" s="2318">
        <v>186.43125023963944</v>
      </c>
      <c r="AL50" s="2318">
        <v>186.833941740157</v>
      </c>
      <c r="AM50" s="2318">
        <v>186.96933178309612</v>
      </c>
      <c r="AN50" s="2318">
        <v>187.10964705736566</v>
      </c>
      <c r="AO50" s="2318">
        <v>186.82481819748443</v>
      </c>
      <c r="AP50" s="2318">
        <v>187.28278484743609</v>
      </c>
      <c r="AQ50" s="2318">
        <v>190.90900784044175</v>
      </c>
      <c r="AR50" s="2318">
        <v>192.14877225037159</v>
      </c>
      <c r="AS50" s="2318">
        <v>193.39658769890627</v>
      </c>
      <c r="AT50" s="2318">
        <v>190.69442339257702</v>
      </c>
      <c r="AU50" s="2318">
        <v>194.65250646954595</v>
      </c>
      <c r="AV50" s="2318">
        <v>197.18064959474142</v>
      </c>
      <c r="AW50" s="2318">
        <v>197.18886819701848</v>
      </c>
      <c r="AX50" s="2282"/>
      <c r="AY50" s="2316"/>
      <c r="AZ50" s="2317"/>
      <c r="BB50" s="910"/>
      <c r="BC50" s="910"/>
      <c r="BD50" s="910"/>
      <c r="BE50" s="910"/>
    </row>
    <row r="51" spans="1:57" ht="15.75" customHeight="1">
      <c r="A51" s="3376" t="s">
        <v>2564</v>
      </c>
      <c r="B51" s="2318">
        <v>100</v>
      </c>
      <c r="C51" s="2318">
        <v>100</v>
      </c>
      <c r="D51" s="2318">
        <v>100</v>
      </c>
      <c r="E51" s="2318">
        <v>100</v>
      </c>
      <c r="F51" s="2318">
        <v>100</v>
      </c>
      <c r="G51" s="2318">
        <v>108.13897180947313</v>
      </c>
      <c r="H51" s="2318">
        <v>116.28187479194787</v>
      </c>
      <c r="I51" s="2318">
        <v>111.97434808039202</v>
      </c>
      <c r="J51" s="2318">
        <v>106.61682421171608</v>
      </c>
      <c r="K51" s="2318">
        <v>110.59122316957894</v>
      </c>
      <c r="L51" s="2318">
        <v>112.21127426556225</v>
      </c>
      <c r="M51" s="2318">
        <v>140.36330520156321</v>
      </c>
      <c r="N51" s="2318">
        <v>129.18258120079955</v>
      </c>
      <c r="O51" s="2318">
        <v>123.89818983942469</v>
      </c>
      <c r="P51" s="2318">
        <v>126.59991166251694</v>
      </c>
      <c r="Q51" s="2318">
        <v>118.90039575643885</v>
      </c>
      <c r="R51" s="2318">
        <v>150.39639021808665</v>
      </c>
      <c r="S51" s="2318">
        <v>136.78749372313231</v>
      </c>
      <c r="T51" s="2318">
        <v>135.97686590918195</v>
      </c>
      <c r="U51" s="2318">
        <v>136.13845519406732</v>
      </c>
      <c r="V51" s="2318">
        <v>140.99962072415636</v>
      </c>
      <c r="W51" s="2318">
        <v>143.45084461665923</v>
      </c>
      <c r="X51" s="2318">
        <v>146.02503777504634</v>
      </c>
      <c r="Y51" s="2318">
        <v>148.13</v>
      </c>
      <c r="Z51" s="2318">
        <v>144.99475611834859</v>
      </c>
      <c r="AA51" s="2318">
        <v>151.11782918810798</v>
      </c>
      <c r="AB51" s="2318">
        <v>154.20363684179216</v>
      </c>
      <c r="AC51" s="2318">
        <v>156.21397439120418</v>
      </c>
      <c r="AD51" s="2318">
        <v>159.12279822158399</v>
      </c>
      <c r="AE51" s="2318">
        <v>155.51797171945111</v>
      </c>
      <c r="AF51" s="2318">
        <v>159.53519684879259</v>
      </c>
      <c r="AG51" s="2318">
        <v>166.24655519478551</v>
      </c>
      <c r="AH51" s="2318">
        <v>172.96408994669045</v>
      </c>
      <c r="AI51" s="2318">
        <v>178.70613695334018</v>
      </c>
      <c r="AJ51" s="2318">
        <v>170.08763567138394</v>
      </c>
      <c r="AK51" s="2318">
        <v>182.04209729473439</v>
      </c>
      <c r="AL51" s="2318">
        <v>182.95230778120805</v>
      </c>
      <c r="AM51" s="2318">
        <v>183.26177681826758</v>
      </c>
      <c r="AN51" s="2318">
        <v>183.59699089756393</v>
      </c>
      <c r="AO51" s="2318">
        <v>183.01721357235618</v>
      </c>
      <c r="AP51" s="2318">
        <v>184.10438946285774</v>
      </c>
      <c r="AQ51" s="2318">
        <v>192.30851295830621</v>
      </c>
      <c r="AR51" s="2318">
        <v>195.20758782971674</v>
      </c>
      <c r="AS51" s="2318">
        <v>198.1503666171981</v>
      </c>
      <c r="AT51" s="2318">
        <v>193.04749536695445</v>
      </c>
      <c r="AU51" s="2318">
        <v>201.13750816274819</v>
      </c>
      <c r="AV51" s="2318">
        <v>204.16968063146825</v>
      </c>
      <c r="AW51" s="2318">
        <v>207.24756431665813</v>
      </c>
      <c r="AX51" s="2282"/>
      <c r="AY51" s="2316"/>
      <c r="AZ51" s="2317"/>
      <c r="BB51" s="910"/>
      <c r="BC51" s="910"/>
      <c r="BD51" s="910"/>
      <c r="BE51" s="910"/>
    </row>
    <row r="52" spans="1:57" ht="15.75" customHeight="1">
      <c r="A52" s="3376" t="s">
        <v>2565</v>
      </c>
      <c r="B52" s="2318">
        <v>100</v>
      </c>
      <c r="C52" s="2318">
        <v>100</v>
      </c>
      <c r="D52" s="2318">
        <v>100</v>
      </c>
      <c r="E52" s="2318">
        <v>100</v>
      </c>
      <c r="F52" s="2318">
        <v>100</v>
      </c>
      <c r="G52" s="2318">
        <v>102.48342623447222</v>
      </c>
      <c r="H52" s="2318">
        <v>109.10562983449017</v>
      </c>
      <c r="I52" s="2318">
        <v>108.26428074999768</v>
      </c>
      <c r="J52" s="2318">
        <v>108.11880544794812</v>
      </c>
      <c r="K52" s="2318">
        <v>107.10162345298507</v>
      </c>
      <c r="L52" s="2318">
        <v>116.23495100931471</v>
      </c>
      <c r="M52" s="2318">
        <v>132.91813001081752</v>
      </c>
      <c r="N52" s="2318">
        <v>121.20571374857548</v>
      </c>
      <c r="O52" s="2318">
        <v>112.06364231208794</v>
      </c>
      <c r="P52" s="2318">
        <v>120.19398434229973</v>
      </c>
      <c r="Q52" s="2318">
        <v>124.56899450371328</v>
      </c>
      <c r="R52" s="2318">
        <v>146.59220873711996</v>
      </c>
      <c r="S52" s="2318">
        <v>132.783967093337</v>
      </c>
      <c r="T52" s="2318">
        <v>119.82478679162799</v>
      </c>
      <c r="U52" s="2318">
        <v>130.40508637694725</v>
      </c>
      <c r="V52" s="2318">
        <v>136.78268630016822</v>
      </c>
      <c r="W52" s="2318">
        <v>148.65</v>
      </c>
      <c r="X52" s="2318">
        <v>142.35899368738097</v>
      </c>
      <c r="Y52" s="2318">
        <v>141.42000000000002</v>
      </c>
      <c r="Z52" s="2318">
        <v>142.29834389756491</v>
      </c>
      <c r="AA52" s="2318">
        <v>148.18656148492946</v>
      </c>
      <c r="AB52" s="2318">
        <v>161.32867676386999</v>
      </c>
      <c r="AC52" s="2318">
        <v>155.62140929596765</v>
      </c>
      <c r="AD52" s="2318">
        <v>158.672798221584</v>
      </c>
      <c r="AE52" s="2318">
        <v>156.08832863673831</v>
      </c>
      <c r="AF52" s="2318">
        <v>164.8799747524514</v>
      </c>
      <c r="AG52" s="2318">
        <v>175.36850210621057</v>
      </c>
      <c r="AH52" s="2318">
        <v>182.91786067818731</v>
      </c>
      <c r="AI52" s="2318">
        <v>185.20748085964448</v>
      </c>
      <c r="AJ52" s="2318">
        <v>177.73047281331736</v>
      </c>
      <c r="AK52" s="2318">
        <v>186.43125023963941</v>
      </c>
      <c r="AL52" s="2318">
        <v>186.83394174015703</v>
      </c>
      <c r="AM52" s="2318">
        <v>186.96933178309612</v>
      </c>
      <c r="AN52" s="2318">
        <v>187.10964705736566</v>
      </c>
      <c r="AO52" s="2318">
        <v>186.85414090995826</v>
      </c>
      <c r="AP52" s="2318">
        <v>187.28278484743609</v>
      </c>
      <c r="AQ52" s="2318">
        <v>190.90900784044175</v>
      </c>
      <c r="AR52" s="2318">
        <v>192.14877225037159</v>
      </c>
      <c r="AS52" s="2318">
        <v>193.3965876989063</v>
      </c>
      <c r="AT52" s="2318">
        <v>191.1253624287672</v>
      </c>
      <c r="AU52" s="2318">
        <v>194.65250646954595</v>
      </c>
      <c r="AV52" s="2318">
        <v>197.18065795027192</v>
      </c>
      <c r="AW52" s="2318">
        <v>197.18886534158423</v>
      </c>
      <c r="AX52" s="2282"/>
      <c r="AY52" s="2316"/>
      <c r="AZ52" s="2317"/>
      <c r="BB52" s="910"/>
      <c r="BC52" s="910"/>
      <c r="BD52" s="910"/>
      <c r="BE52" s="910"/>
    </row>
    <row r="53" spans="1:57" ht="15.75" customHeight="1">
      <c r="A53" s="3376" t="s">
        <v>2566</v>
      </c>
      <c r="B53" s="2318">
        <v>100</v>
      </c>
      <c r="C53" s="2318">
        <v>100</v>
      </c>
      <c r="D53" s="2318">
        <v>100</v>
      </c>
      <c r="E53" s="2318">
        <v>100</v>
      </c>
      <c r="F53" s="2318">
        <v>100</v>
      </c>
      <c r="G53" s="2318">
        <v>103.66251900109866</v>
      </c>
      <c r="H53" s="2318">
        <v>105.34514356407439</v>
      </c>
      <c r="I53" s="2318">
        <v>108.37960014349694</v>
      </c>
      <c r="J53" s="2318">
        <v>110.9449150002027</v>
      </c>
      <c r="K53" s="2318">
        <v>107.10162345298507</v>
      </c>
      <c r="L53" s="2318">
        <v>116.23495100931468</v>
      </c>
      <c r="M53" s="2318">
        <v>118.77049558115603</v>
      </c>
      <c r="N53" s="2318">
        <v>121.20571374857549</v>
      </c>
      <c r="O53" s="2318">
        <v>124.17778473887434</v>
      </c>
      <c r="P53" s="2318">
        <v>120.19398434229971</v>
      </c>
      <c r="Q53" s="2318">
        <v>120.14564546931952</v>
      </c>
      <c r="R53" s="2318">
        <v>130.28024122821404</v>
      </c>
      <c r="S53" s="2318">
        <v>136.35416928641257</v>
      </c>
      <c r="T53" s="2318">
        <v>133.96420312962798</v>
      </c>
      <c r="U53" s="2318">
        <v>130.40508637694722</v>
      </c>
      <c r="V53" s="2318">
        <v>136.78268630016822</v>
      </c>
      <c r="W53" s="2318">
        <v>139.64937655035882</v>
      </c>
      <c r="X53" s="2318">
        <v>142.358993687381</v>
      </c>
      <c r="Y53" s="2318">
        <v>144.80622140489504</v>
      </c>
      <c r="Z53" s="2318">
        <v>141.0554372595758</v>
      </c>
      <c r="AA53" s="2318">
        <v>148.18656148492946</v>
      </c>
      <c r="AB53" s="2318">
        <v>152.13867676387105</v>
      </c>
      <c r="AC53" s="2318">
        <v>155.62140929596768</v>
      </c>
      <c r="AD53" s="2318">
        <v>158.302727982215</v>
      </c>
      <c r="AE53" s="2318">
        <v>153.73537788964501</v>
      </c>
      <c r="AF53" s="2318">
        <v>164.8799747524514</v>
      </c>
      <c r="AG53" s="2318">
        <v>175.36850210621057</v>
      </c>
      <c r="AH53" s="2318">
        <v>182.91786067818734</v>
      </c>
      <c r="AI53" s="2318">
        <v>185.20748085964448</v>
      </c>
      <c r="AJ53" s="2318">
        <v>177.56697594110011</v>
      </c>
      <c r="AK53" s="2318">
        <v>186.43125023963944</v>
      </c>
      <c r="AL53" s="2318">
        <v>186.83394174015703</v>
      </c>
      <c r="AM53" s="2318">
        <v>186.9693317830961</v>
      </c>
      <c r="AN53" s="2318">
        <v>187.10964705736566</v>
      </c>
      <c r="AO53" s="2318">
        <v>186.85131014599978</v>
      </c>
      <c r="AP53" s="2318">
        <v>187.28278484743609</v>
      </c>
      <c r="AQ53" s="2318">
        <v>190.90900784044172</v>
      </c>
      <c r="AR53" s="2318">
        <v>192.14877225037156</v>
      </c>
      <c r="AS53" s="2318">
        <v>193.3965876989063</v>
      </c>
      <c r="AT53" s="2318">
        <v>191.08894491756746</v>
      </c>
      <c r="AU53" s="2318">
        <v>194.65250646954595</v>
      </c>
      <c r="AV53" s="2318">
        <v>197.18070712251719</v>
      </c>
      <c r="AW53" s="2318">
        <v>197.18885379814947</v>
      </c>
      <c r="AX53" s="2282"/>
      <c r="AY53" s="2316"/>
      <c r="AZ53" s="2317"/>
      <c r="BB53" s="910"/>
      <c r="BC53" s="910"/>
      <c r="BD53" s="910"/>
      <c r="BE53" s="910"/>
    </row>
    <row r="54" spans="1:57" ht="15.75" customHeight="1">
      <c r="A54" s="3376" t="s">
        <v>2567</v>
      </c>
      <c r="B54" s="2318">
        <v>100</v>
      </c>
      <c r="C54" s="2318">
        <v>100</v>
      </c>
      <c r="D54" s="2318">
        <v>100</v>
      </c>
      <c r="E54" s="2318">
        <v>100</v>
      </c>
      <c r="F54" s="2318">
        <v>100</v>
      </c>
      <c r="G54" s="2318">
        <v>103.65650042284391</v>
      </c>
      <c r="H54" s="2318">
        <v>105.33902729373472</v>
      </c>
      <c r="I54" s="2318">
        <v>108.37330769458708</v>
      </c>
      <c r="J54" s="2318">
        <v>110.93847361078511</v>
      </c>
      <c r="K54" s="2318">
        <v>107.10162345298504</v>
      </c>
      <c r="L54" s="2318">
        <v>116.18713229117455</v>
      </c>
      <c r="M54" s="2318">
        <v>118.72163374741112</v>
      </c>
      <c r="N54" s="2318">
        <v>121.15585007321459</v>
      </c>
      <c r="O54" s="2318">
        <v>124.12669836221968</v>
      </c>
      <c r="P54" s="2318">
        <v>120.19398434229973</v>
      </c>
      <c r="Q54" s="2318">
        <v>126.6923139496165</v>
      </c>
      <c r="R54" s="2318">
        <v>129.14035943468832</v>
      </c>
      <c r="S54" s="2318">
        <v>131.18142375707211</v>
      </c>
      <c r="T54" s="2318">
        <v>133.91718258633139</v>
      </c>
      <c r="U54" s="2318">
        <v>130.40508637694725</v>
      </c>
      <c r="V54" s="2318">
        <v>136.78268630016822</v>
      </c>
      <c r="W54" s="2318">
        <v>139.64937655035882</v>
      </c>
      <c r="X54" s="2318">
        <v>142.358993687381</v>
      </c>
      <c r="Y54" s="2318">
        <v>144.80622140489504</v>
      </c>
      <c r="Z54" s="2318">
        <v>141.02999709811706</v>
      </c>
      <c r="AA54" s="2318">
        <v>148.18656148492946</v>
      </c>
      <c r="AB54" s="2318">
        <v>152.13867676387105</v>
      </c>
      <c r="AC54" s="2318">
        <v>155.62140929596768</v>
      </c>
      <c r="AD54" s="2318">
        <v>163.72279822158399</v>
      </c>
      <c r="AE54" s="2318">
        <v>155.18460852447836</v>
      </c>
      <c r="AF54" s="2318">
        <v>164.8799747524514</v>
      </c>
      <c r="AG54" s="2318">
        <v>175.36850210621054</v>
      </c>
      <c r="AH54" s="2318">
        <v>182.91786067818734</v>
      </c>
      <c r="AI54" s="2318">
        <v>185.20748085964448</v>
      </c>
      <c r="AJ54" s="2318">
        <v>177.36841316890249</v>
      </c>
      <c r="AK54" s="2318">
        <v>186.43125023963944</v>
      </c>
      <c r="AL54" s="2318">
        <v>186.833941740157</v>
      </c>
      <c r="AM54" s="2318">
        <v>186.96933178309607</v>
      </c>
      <c r="AN54" s="2318">
        <v>187.10964705736566</v>
      </c>
      <c r="AO54" s="2318">
        <v>186.84758483122121</v>
      </c>
      <c r="AP54" s="2318">
        <v>187.28278484743609</v>
      </c>
      <c r="AQ54" s="2318">
        <v>190.90900784044172</v>
      </c>
      <c r="AR54" s="2318">
        <v>192.14877225037162</v>
      </c>
      <c r="AS54" s="2318">
        <v>193.39658769890627</v>
      </c>
      <c r="AT54" s="2318">
        <v>191.05051681480685</v>
      </c>
      <c r="AU54" s="2318">
        <v>194.65250646954593</v>
      </c>
      <c r="AV54" s="2318">
        <v>197.18065389395832</v>
      </c>
      <c r="AW54" s="2318">
        <v>197.18886427861869</v>
      </c>
      <c r="AX54" s="2282"/>
      <c r="AY54" s="2316"/>
      <c r="AZ54" s="2317"/>
      <c r="BB54" s="910"/>
      <c r="BC54" s="910"/>
      <c r="BD54" s="910"/>
      <c r="BE54" s="910"/>
    </row>
    <row r="55" spans="1:57" ht="15.75" customHeight="1">
      <c r="A55" s="3376" t="s">
        <v>2568</v>
      </c>
      <c r="B55" s="2318">
        <v>100</v>
      </c>
      <c r="C55" s="2318">
        <v>100</v>
      </c>
      <c r="D55" s="2318">
        <v>100</v>
      </c>
      <c r="E55" s="2318">
        <v>100</v>
      </c>
      <c r="F55" s="2318">
        <v>100</v>
      </c>
      <c r="G55" s="2318">
        <v>102.13075855591178</v>
      </c>
      <c r="H55" s="2318">
        <v>102.11873783068353</v>
      </c>
      <c r="I55" s="2318">
        <v>102.14606890766511</v>
      </c>
      <c r="J55" s="2318">
        <v>102.09154212918723</v>
      </c>
      <c r="K55" s="2318">
        <v>102.1192906130342</v>
      </c>
      <c r="L55" s="2318">
        <v>113.32096557772455</v>
      </c>
      <c r="M55" s="2318">
        <v>113.43779864207706</v>
      </c>
      <c r="N55" s="2318">
        <v>113.32763218090133</v>
      </c>
      <c r="O55" s="2318">
        <v>113.10303724018735</v>
      </c>
      <c r="P55" s="2318">
        <v>113.2765821824111</v>
      </c>
      <c r="Q55" s="2318">
        <v>115.13686405527204</v>
      </c>
      <c r="R55" s="2318">
        <v>122.34266322302763</v>
      </c>
      <c r="S55" s="2318">
        <v>121.36088972490049</v>
      </c>
      <c r="T55" s="2318">
        <v>124.7997940977551</v>
      </c>
      <c r="U55" s="2318">
        <v>121.23881151269642</v>
      </c>
      <c r="V55" s="2318">
        <v>126.03801822988143</v>
      </c>
      <c r="W55" s="2318">
        <v>127.760190291402</v>
      </c>
      <c r="X55" s="2318">
        <v>129.6528941170823</v>
      </c>
      <c r="Y55" s="2318">
        <v>133.24406493819995</v>
      </c>
      <c r="Z55" s="2318">
        <v>129.63113697012216</v>
      </c>
      <c r="AA55" s="2318">
        <v>135.4456151345623</v>
      </c>
      <c r="AB55" s="2318">
        <v>138.55300828766642</v>
      </c>
      <c r="AC55" s="2318">
        <v>142.00321406020564</v>
      </c>
      <c r="AD55" s="2318">
        <v>146.12279822158399</v>
      </c>
      <c r="AE55" s="2318">
        <v>141.21161495033178</v>
      </c>
      <c r="AF55" s="2318">
        <v>151.28183838299202</v>
      </c>
      <c r="AG55" s="2318">
        <v>156.16592362028132</v>
      </c>
      <c r="AH55" s="2318">
        <v>164.39629242074651</v>
      </c>
      <c r="AI55" s="2318">
        <v>168.25522043800291</v>
      </c>
      <c r="AJ55" s="2318">
        <v>161.03089041264889</v>
      </c>
      <c r="AK55" s="2318">
        <v>170.86521883725399</v>
      </c>
      <c r="AL55" s="2318">
        <v>171.73663145332404</v>
      </c>
      <c r="AM55" s="2318">
        <v>172.03302541277586</v>
      </c>
      <c r="AN55" s="2318">
        <v>172.35455914147749</v>
      </c>
      <c r="AO55" s="2318">
        <v>171.80938837334702</v>
      </c>
      <c r="AP55" s="2318">
        <v>172.84425115563963</v>
      </c>
      <c r="AQ55" s="2318">
        <v>180.69896707048079</v>
      </c>
      <c r="AR55" s="2318">
        <v>183.47778517695838</v>
      </c>
      <c r="AS55" s="2318">
        <v>186.29933640025499</v>
      </c>
      <c r="AT55" s="2318">
        <v>181.38748456426404</v>
      </c>
      <c r="AU55" s="2318">
        <v>189.16427789719151</v>
      </c>
      <c r="AV55" s="2318">
        <v>198.82558214998141</v>
      </c>
      <c r="AW55" s="2318">
        <v>195.02701201144021</v>
      </c>
      <c r="AX55" s="2282"/>
      <c r="AY55" s="2316"/>
      <c r="AZ55" s="2317"/>
      <c r="BB55" s="910"/>
      <c r="BC55" s="910"/>
      <c r="BD55" s="910"/>
      <c r="BE55" s="910"/>
    </row>
    <row r="56" spans="1:57" ht="15.75" customHeight="1">
      <c r="A56" s="3376" t="s">
        <v>2569</v>
      </c>
      <c r="B56" s="2318">
        <v>100</v>
      </c>
      <c r="C56" s="2318">
        <v>100</v>
      </c>
      <c r="D56" s="2318">
        <v>100</v>
      </c>
      <c r="E56" s="2318">
        <v>100</v>
      </c>
      <c r="F56" s="2318">
        <v>100</v>
      </c>
      <c r="G56" s="2318">
        <v>101.36278926606657</v>
      </c>
      <c r="H56" s="2318">
        <v>102.30716623062801</v>
      </c>
      <c r="I56" s="2318">
        <v>104.44549606118134</v>
      </c>
      <c r="J56" s="2318">
        <v>106.23671115423102</v>
      </c>
      <c r="K56" s="2318">
        <v>103.49599330536621</v>
      </c>
      <c r="L56" s="2318">
        <v>101.48024611185301</v>
      </c>
      <c r="M56" s="2318">
        <v>118.29511603807738</v>
      </c>
      <c r="N56" s="2318">
        <v>117.43051530862722</v>
      </c>
      <c r="O56" s="2318">
        <v>117.50823958783695</v>
      </c>
      <c r="P56" s="2318">
        <v>113.48667285943765</v>
      </c>
      <c r="Q56" s="2318">
        <v>110.19245241310873</v>
      </c>
      <c r="R56" s="2318">
        <v>128.09495935885792</v>
      </c>
      <c r="S56" s="2318">
        <v>122.2004536315594</v>
      </c>
      <c r="T56" s="2318">
        <v>124.31973948505697</v>
      </c>
      <c r="U56" s="2318">
        <v>121.2800404320417</v>
      </c>
      <c r="V56" s="2318">
        <v>126.37471429662803</v>
      </c>
      <c r="W56" s="2318">
        <v>128.39663010440381</v>
      </c>
      <c r="X56" s="2318">
        <v>130.56324744497667</v>
      </c>
      <c r="Y56" s="2318">
        <v>134.65577370559882</v>
      </c>
      <c r="Z56" s="2318">
        <v>130.12736460749949</v>
      </c>
      <c r="AA56" s="2318">
        <v>135.89995608277766</v>
      </c>
      <c r="AB56" s="2318">
        <v>139.24489607512695</v>
      </c>
      <c r="AC56" s="2318">
        <v>141.85441396151114</v>
      </c>
      <c r="AD56" s="2318">
        <v>146.12279822158399</v>
      </c>
      <c r="AE56" s="2318">
        <v>140.95510961602437</v>
      </c>
      <c r="AF56" s="2318">
        <v>147.49078204745686</v>
      </c>
      <c r="AG56" s="2318">
        <v>156.07110445040863</v>
      </c>
      <c r="AH56" s="2318">
        <v>160.26198738739151</v>
      </c>
      <c r="AI56" s="2318">
        <v>162.28561369482691</v>
      </c>
      <c r="AJ56" s="2318">
        <v>156.7369852550122</v>
      </c>
      <c r="AK56" s="2318">
        <v>164.67179206841323</v>
      </c>
      <c r="AL56" s="2318">
        <v>165.46221667034163</v>
      </c>
      <c r="AM56" s="2318">
        <v>165.73074823163191</v>
      </c>
      <c r="AN56" s="2318">
        <v>166.02074388430444</v>
      </c>
      <c r="AO56" s="2318">
        <v>165.48737787722479</v>
      </c>
      <c r="AP56" s="2318">
        <v>166.45425547699233</v>
      </c>
      <c r="AQ56" s="2318">
        <v>173.57816870431586</v>
      </c>
      <c r="AR56" s="2318">
        <v>176.0897112530356</v>
      </c>
      <c r="AS56" s="2318">
        <v>178.63759389003445</v>
      </c>
      <c r="AT56" s="2318">
        <v>173.82871908498331</v>
      </c>
      <c r="AU56" s="2318">
        <v>181.22234242842933</v>
      </c>
      <c r="AV56" s="2318">
        <v>198.5387199383452</v>
      </c>
      <c r="AW56" s="2318">
        <v>186.50457700223129</v>
      </c>
      <c r="AX56" s="2282"/>
      <c r="AY56" s="2316"/>
      <c r="AZ56" s="2317"/>
      <c r="BB56" s="910"/>
      <c r="BC56" s="910"/>
      <c r="BD56" s="910"/>
      <c r="BE56" s="910"/>
    </row>
    <row r="57" spans="1:57" ht="15.75" customHeight="1" thickBot="1">
      <c r="A57" s="3376" t="s">
        <v>2570</v>
      </c>
      <c r="B57" s="2318">
        <v>100</v>
      </c>
      <c r="C57" s="2318">
        <v>100</v>
      </c>
      <c r="D57" s="2318">
        <v>100</v>
      </c>
      <c r="E57" s="2318">
        <v>100</v>
      </c>
      <c r="F57" s="2318">
        <v>100</v>
      </c>
      <c r="G57" s="2318">
        <v>106.44443379719885</v>
      </c>
      <c r="H57" s="2318">
        <v>110.26923701224899</v>
      </c>
      <c r="I57" s="2318">
        <v>108.59528691736679</v>
      </c>
      <c r="J57" s="2318">
        <v>104.1593899876089</v>
      </c>
      <c r="K57" s="2318">
        <v>107.10162345298507</v>
      </c>
      <c r="L57" s="2318">
        <v>112.2635158581506</v>
      </c>
      <c r="M57" s="2318">
        <v>132.69636553568691</v>
      </c>
      <c r="N57" s="2318">
        <v>132.59446385734589</v>
      </c>
      <c r="O57" s="2318">
        <v>112.34281981388294</v>
      </c>
      <c r="P57" s="2318">
        <v>120.19398434229976</v>
      </c>
      <c r="Q57" s="2318">
        <v>158.22169072851349</v>
      </c>
      <c r="R57" s="2318">
        <v>129.61927549091803</v>
      </c>
      <c r="S57" s="2318">
        <v>131.66790908506215</v>
      </c>
      <c r="T57" s="2318">
        <v>106.71403020128302</v>
      </c>
      <c r="U57" s="2318">
        <v>130.40508637694722</v>
      </c>
      <c r="V57" s="2318">
        <v>136.78268630016822</v>
      </c>
      <c r="W57" s="2318">
        <v>139.6493765503588</v>
      </c>
      <c r="X57" s="2318">
        <v>142.358993687381</v>
      </c>
      <c r="Y57" s="2318">
        <v>144.80622140489504</v>
      </c>
      <c r="Z57" s="2318">
        <v>140.96317679029181</v>
      </c>
      <c r="AA57" s="2318">
        <v>148.18656148492948</v>
      </c>
      <c r="AB57" s="2318">
        <v>152.13867676387105</v>
      </c>
      <c r="AC57" s="2318">
        <v>155.62140929596765</v>
      </c>
      <c r="AD57" s="2318">
        <v>156.982215848256</v>
      </c>
      <c r="AE57" s="2318">
        <v>153.16667612167805</v>
      </c>
      <c r="AF57" s="2318">
        <v>164.8799747524514</v>
      </c>
      <c r="AG57" s="2318">
        <v>175.36850210621057</v>
      </c>
      <c r="AH57" s="2318">
        <v>182.91786067818734</v>
      </c>
      <c r="AI57" s="2318">
        <v>185.20748085964445</v>
      </c>
      <c r="AJ57" s="2318">
        <v>176.70621183887448</v>
      </c>
      <c r="AK57" s="2318">
        <v>186.43125023963944</v>
      </c>
      <c r="AL57" s="2318">
        <v>186.83394174015703</v>
      </c>
      <c r="AM57" s="2318">
        <v>186.9693317830961</v>
      </c>
      <c r="AN57" s="2318">
        <v>187.10964705736569</v>
      </c>
      <c r="AO57" s="2318">
        <v>186.82660494048292</v>
      </c>
      <c r="AP57" s="2318">
        <v>187.28278484743609</v>
      </c>
      <c r="AQ57" s="2318">
        <v>190.90900784044172</v>
      </c>
      <c r="AR57" s="2318">
        <v>192.14877225037159</v>
      </c>
      <c r="AS57" s="2318">
        <v>193.3965876989063</v>
      </c>
      <c r="AT57" s="2318">
        <v>190.84250884621835</v>
      </c>
      <c r="AU57" s="2318">
        <v>194.65250646954595</v>
      </c>
      <c r="AV57" s="2318">
        <v>197.18065611239365</v>
      </c>
      <c r="AW57" s="2318">
        <v>197.18886442152692</v>
      </c>
      <c r="AX57" s="2282"/>
      <c r="AY57" s="2316"/>
      <c r="AZ57" s="2317"/>
      <c r="BB57" s="910"/>
      <c r="BC57" s="910"/>
      <c r="BD57" s="910"/>
      <c r="BE57" s="910"/>
    </row>
    <row r="58" spans="1:57" s="2323" customFormat="1" ht="16.5" customHeight="1" thickBot="1">
      <c r="A58" s="2286" t="s">
        <v>2571</v>
      </c>
      <c r="B58" s="2320">
        <v>100</v>
      </c>
      <c r="C58" s="2320">
        <v>100</v>
      </c>
      <c r="D58" s="2320">
        <v>100</v>
      </c>
      <c r="E58" s="2320">
        <v>100</v>
      </c>
      <c r="F58" s="2320">
        <v>100</v>
      </c>
      <c r="G58" s="2320">
        <v>107.81171360947252</v>
      </c>
      <c r="H58" s="2320">
        <v>109.42909182292368</v>
      </c>
      <c r="I58" s="2320">
        <v>109.06921353328556</v>
      </c>
      <c r="J58" s="2320">
        <v>111.47952529149433</v>
      </c>
      <c r="K58" s="2320">
        <v>109.510096308621</v>
      </c>
      <c r="L58" s="2320">
        <v>118.21603570886896</v>
      </c>
      <c r="M58" s="2320">
        <v>123.88168221634712</v>
      </c>
      <c r="N58" s="2320">
        <v>118.38341909091039</v>
      </c>
      <c r="O58" s="2320">
        <v>118.39994673484806</v>
      </c>
      <c r="P58" s="2320">
        <v>119.66304530102714</v>
      </c>
      <c r="Q58" s="2320">
        <v>125.8692952268774</v>
      </c>
      <c r="R58" s="2320">
        <v>132.02177833582499</v>
      </c>
      <c r="S58" s="2320">
        <v>124.37056491130019</v>
      </c>
      <c r="T58" s="2320">
        <v>124.92011411528514</v>
      </c>
      <c r="U58" s="2320">
        <v>126.69120980042656</v>
      </c>
      <c r="V58" s="2320">
        <v>130.64445079895503</v>
      </c>
      <c r="W58" s="2320">
        <v>135.12800890260411</v>
      </c>
      <c r="X58" s="2320">
        <v>131.2030243732215</v>
      </c>
      <c r="Y58" s="2320">
        <v>133.36301906639977</v>
      </c>
      <c r="Z58" s="2320">
        <v>132.59854248578796</v>
      </c>
      <c r="AA58" s="2320">
        <v>131.09602938216628</v>
      </c>
      <c r="AB58" s="2320">
        <v>138.84880202362558</v>
      </c>
      <c r="AC58" s="2320">
        <v>135.25433710966729</v>
      </c>
      <c r="AD58" s="2320">
        <v>139.90944367595614</v>
      </c>
      <c r="AE58" s="2320">
        <v>136.39466852972396</v>
      </c>
      <c r="AF58" s="2320">
        <v>139.46132335058644</v>
      </c>
      <c r="AG58" s="2320">
        <v>145.18855219997837</v>
      </c>
      <c r="AH58" s="2320">
        <v>151.16481531992784</v>
      </c>
      <c r="AI58" s="2320">
        <v>160.15043388340794</v>
      </c>
      <c r="AJ58" s="2320">
        <v>149.40033228779785</v>
      </c>
      <c r="AK58" s="2320">
        <v>164.75764228355166</v>
      </c>
      <c r="AL58" s="2320">
        <v>165.47728812495671</v>
      </c>
      <c r="AM58" s="2320">
        <v>165.41270614743169</v>
      </c>
      <c r="AN58" s="2320">
        <v>168.16454076069562</v>
      </c>
      <c r="AO58" s="2320">
        <v>166.02424735231986</v>
      </c>
      <c r="AP58" s="2320">
        <v>176.6740088102847</v>
      </c>
      <c r="AQ58" s="2320">
        <v>185.15456023417798</v>
      </c>
      <c r="AR58" s="2320">
        <v>184.54409494984054</v>
      </c>
      <c r="AS58" s="2320">
        <v>185.02073422340095</v>
      </c>
      <c r="AT58" s="2320">
        <v>183.00420350510592</v>
      </c>
      <c r="AU58" s="2320">
        <v>193.64293229071171</v>
      </c>
      <c r="AV58" s="2320">
        <v>206.7271804037868</v>
      </c>
      <c r="AW58" s="2320">
        <v>204.42679257844202</v>
      </c>
      <c r="AX58" s="2282"/>
      <c r="AY58" s="2321"/>
      <c r="AZ58" s="2322"/>
      <c r="BB58" s="955"/>
      <c r="BC58" s="955"/>
      <c r="BD58" s="955"/>
      <c r="BE58" s="955"/>
    </row>
    <row r="59" spans="1:57" ht="13.5" customHeight="1" thickTop="1">
      <c r="G59" s="890"/>
      <c r="H59" s="890"/>
      <c r="I59" s="890"/>
      <c r="J59" s="890"/>
      <c r="K59" s="890"/>
      <c r="L59" s="890"/>
      <c r="M59" s="890"/>
      <c r="N59" s="890"/>
    </row>
    <row r="60" spans="1:57" ht="13.5" customHeight="1">
      <c r="A60" s="2060" t="s">
        <v>1360</v>
      </c>
      <c r="B60" s="2324"/>
      <c r="C60" s="2324"/>
      <c r="D60" s="2324"/>
      <c r="E60" s="2324"/>
      <c r="F60" s="2324"/>
      <c r="G60" s="2324"/>
      <c r="H60" s="2324"/>
      <c r="I60" s="2324"/>
      <c r="J60" s="2324"/>
      <c r="K60" s="2324"/>
    </row>
    <row r="61" spans="1:57" ht="13.5" customHeight="1">
      <c r="A61" s="2060" t="s">
        <v>1361</v>
      </c>
    </row>
    <row r="62" spans="1:57" ht="13.5" customHeight="1">
      <c r="A62" s="2060" t="s">
        <v>1294</v>
      </c>
      <c r="L62" s="891"/>
      <c r="M62" s="891"/>
      <c r="N62" s="891"/>
      <c r="O62" s="891"/>
      <c r="P62" s="891"/>
      <c r="Q62" s="891"/>
      <c r="R62" s="891"/>
      <c r="S62" s="891"/>
      <c r="T62" s="891"/>
      <c r="U62" s="891"/>
    </row>
  </sheetData>
  <hyperlinks>
    <hyperlink ref="A1" location="Menu!A1" display="Return to Menu"/>
  </hyperlinks>
  <pageMargins left="0.70866141732283505" right="0.118110236220472" top="0.39370078740157499" bottom="0.196850393700787" header="0.23622047244094499" footer="0.511811023622047"/>
  <pageSetup paperSize="9" scale="31" firstPageNumber="217" fitToWidth="5" fitToHeight="5" orientation="landscape" useFirstPageNumber="1" r:id="rId1"/>
  <headerFooter alignWithMargins="0"/>
  <colBreaks count="1" manualBreakCount="1">
    <brk id="18" max="62"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2"/>
  <sheetViews>
    <sheetView view="pageBreakPreview" zoomScaleSheetLayoutView="100" workbookViewId="0">
      <pane xSplit="1" ySplit="3" topLeftCell="AE4" activePane="bottomRight" state="frozen"/>
      <selection activeCell="M244" sqref="M244"/>
      <selection pane="topRight" activeCell="M244" sqref="M244"/>
      <selection pane="bottomLeft" activeCell="M244" sqref="M244"/>
      <selection pane="bottomRight"/>
    </sheetView>
  </sheetViews>
  <sheetFormatPr defaultRowHeight="14.25"/>
  <cols>
    <col min="1" max="1" width="50.42578125" style="2357" customWidth="1"/>
    <col min="2" max="24" width="16.7109375" style="2152" customWidth="1"/>
    <col min="25" max="25" width="16.7109375" style="2325" customWidth="1"/>
    <col min="26" max="26" width="16.7109375" style="2152" customWidth="1"/>
    <col min="27" max="29" width="16.7109375" style="2325" customWidth="1"/>
    <col min="30" max="30" width="18.42578125" style="2152" customWidth="1"/>
    <col min="31" max="31" width="17.42578125" style="2152" customWidth="1"/>
    <col min="32" max="32" width="16.85546875" style="2152" customWidth="1"/>
    <col min="33" max="33" width="14.42578125" style="2152" customWidth="1"/>
    <col min="34" max="40" width="9.140625" style="2152" customWidth="1"/>
    <col min="41" max="41" width="12.140625" style="2152" customWidth="1"/>
    <col min="42" max="42" width="15.140625" style="2152" customWidth="1"/>
    <col min="43" max="43" width="14.85546875" style="2152" customWidth="1"/>
    <col min="44" max="151" width="9.140625" style="2152" customWidth="1"/>
    <col min="152" max="152" width="37.5703125" style="2152" customWidth="1"/>
    <col min="153" max="160" width="17.7109375" style="2152" customWidth="1"/>
    <col min="161" max="161" width="37.5703125" style="2152" customWidth="1"/>
    <col min="162" max="179" width="17.7109375" style="2152" customWidth="1"/>
    <col min="180" max="180" width="36.28515625" style="2152" customWidth="1"/>
    <col min="181" max="190" width="16.7109375" style="2152" customWidth="1"/>
    <col min="191" max="191" width="36.28515625" style="2152" customWidth="1"/>
    <col min="192" max="202" width="16.7109375" style="2152" customWidth="1"/>
    <col min="203" max="219" width="15.7109375" style="2152" customWidth="1"/>
    <col min="220" max="221" width="17" style="2152" customWidth="1"/>
    <col min="222" max="256" width="9.140625" style="2152"/>
    <col min="257" max="257" width="50.42578125" style="2152" customWidth="1"/>
    <col min="258" max="285" width="16.7109375" style="2152" customWidth="1"/>
    <col min="286" max="286" width="18.42578125" style="2152" customWidth="1"/>
    <col min="287" max="287" width="17.42578125" style="2152" customWidth="1"/>
    <col min="288" max="288" width="16.85546875" style="2152" customWidth="1"/>
    <col min="289" max="289" width="14.42578125" style="2152" customWidth="1"/>
    <col min="290" max="296" width="9.140625" style="2152" customWidth="1"/>
    <col min="297" max="297" width="12.140625" style="2152" customWidth="1"/>
    <col min="298" max="298" width="15.140625" style="2152" customWidth="1"/>
    <col min="299" max="299" width="14.85546875" style="2152" customWidth="1"/>
    <col min="300" max="407" width="9.140625" style="2152" customWidth="1"/>
    <col min="408" max="408" width="37.5703125" style="2152" customWidth="1"/>
    <col min="409" max="416" width="17.7109375" style="2152" customWidth="1"/>
    <col min="417" max="417" width="37.5703125" style="2152" customWidth="1"/>
    <col min="418" max="435" width="17.7109375" style="2152" customWidth="1"/>
    <col min="436" max="436" width="36.28515625" style="2152" customWidth="1"/>
    <col min="437" max="446" width="16.7109375" style="2152" customWidth="1"/>
    <col min="447" max="447" width="36.28515625" style="2152" customWidth="1"/>
    <col min="448" max="458" width="16.7109375" style="2152" customWidth="1"/>
    <col min="459" max="475" width="15.7109375" style="2152" customWidth="1"/>
    <col min="476" max="477" width="17" style="2152" customWidth="1"/>
    <col min="478" max="512" width="9.140625" style="2152"/>
    <col min="513" max="513" width="50.42578125" style="2152" customWidth="1"/>
    <col min="514" max="541" width="16.7109375" style="2152" customWidth="1"/>
    <col min="542" max="542" width="18.42578125" style="2152" customWidth="1"/>
    <col min="543" max="543" width="17.42578125" style="2152" customWidth="1"/>
    <col min="544" max="544" width="16.85546875" style="2152" customWidth="1"/>
    <col min="545" max="545" width="14.42578125" style="2152" customWidth="1"/>
    <col min="546" max="552" width="9.140625" style="2152" customWidth="1"/>
    <col min="553" max="553" width="12.140625" style="2152" customWidth="1"/>
    <col min="554" max="554" width="15.140625" style="2152" customWidth="1"/>
    <col min="555" max="555" width="14.85546875" style="2152" customWidth="1"/>
    <col min="556" max="663" width="9.140625" style="2152" customWidth="1"/>
    <col min="664" max="664" width="37.5703125" style="2152" customWidth="1"/>
    <col min="665" max="672" width="17.7109375" style="2152" customWidth="1"/>
    <col min="673" max="673" width="37.5703125" style="2152" customWidth="1"/>
    <col min="674" max="691" width="17.7109375" style="2152" customWidth="1"/>
    <col min="692" max="692" width="36.28515625" style="2152" customWidth="1"/>
    <col min="693" max="702" width="16.7109375" style="2152" customWidth="1"/>
    <col min="703" max="703" width="36.28515625" style="2152" customWidth="1"/>
    <col min="704" max="714" width="16.7109375" style="2152" customWidth="1"/>
    <col min="715" max="731" width="15.7109375" style="2152" customWidth="1"/>
    <col min="732" max="733" width="17" style="2152" customWidth="1"/>
    <col min="734" max="768" width="9.140625" style="2152"/>
    <col min="769" max="769" width="50.42578125" style="2152" customWidth="1"/>
    <col min="770" max="797" width="16.7109375" style="2152" customWidth="1"/>
    <col min="798" max="798" width="18.42578125" style="2152" customWidth="1"/>
    <col min="799" max="799" width="17.42578125" style="2152" customWidth="1"/>
    <col min="800" max="800" width="16.85546875" style="2152" customWidth="1"/>
    <col min="801" max="801" width="14.42578125" style="2152" customWidth="1"/>
    <col min="802" max="808" width="9.140625" style="2152" customWidth="1"/>
    <col min="809" max="809" width="12.140625" style="2152" customWidth="1"/>
    <col min="810" max="810" width="15.140625" style="2152" customWidth="1"/>
    <col min="811" max="811" width="14.85546875" style="2152" customWidth="1"/>
    <col min="812" max="919" width="9.140625" style="2152" customWidth="1"/>
    <col min="920" max="920" width="37.5703125" style="2152" customWidth="1"/>
    <col min="921" max="928" width="17.7109375" style="2152" customWidth="1"/>
    <col min="929" max="929" width="37.5703125" style="2152" customWidth="1"/>
    <col min="930" max="947" width="17.7109375" style="2152" customWidth="1"/>
    <col min="948" max="948" width="36.28515625" style="2152" customWidth="1"/>
    <col min="949" max="958" width="16.7109375" style="2152" customWidth="1"/>
    <col min="959" max="959" width="36.28515625" style="2152" customWidth="1"/>
    <col min="960" max="970" width="16.7109375" style="2152" customWidth="1"/>
    <col min="971" max="987" width="15.7109375" style="2152" customWidth="1"/>
    <col min="988" max="989" width="17" style="2152" customWidth="1"/>
    <col min="990" max="1024" width="9.140625" style="2152"/>
    <col min="1025" max="1025" width="50.42578125" style="2152" customWidth="1"/>
    <col min="1026" max="1053" width="16.7109375" style="2152" customWidth="1"/>
    <col min="1054" max="1054" width="18.42578125" style="2152" customWidth="1"/>
    <col min="1055" max="1055" width="17.42578125" style="2152" customWidth="1"/>
    <col min="1056" max="1056" width="16.85546875" style="2152" customWidth="1"/>
    <col min="1057" max="1057" width="14.42578125" style="2152" customWidth="1"/>
    <col min="1058" max="1064" width="9.140625" style="2152" customWidth="1"/>
    <col min="1065" max="1065" width="12.140625" style="2152" customWidth="1"/>
    <col min="1066" max="1066" width="15.140625" style="2152" customWidth="1"/>
    <col min="1067" max="1067" width="14.85546875" style="2152" customWidth="1"/>
    <col min="1068" max="1175" width="9.140625" style="2152" customWidth="1"/>
    <col min="1176" max="1176" width="37.5703125" style="2152" customWidth="1"/>
    <col min="1177" max="1184" width="17.7109375" style="2152" customWidth="1"/>
    <col min="1185" max="1185" width="37.5703125" style="2152" customWidth="1"/>
    <col min="1186" max="1203" width="17.7109375" style="2152" customWidth="1"/>
    <col min="1204" max="1204" width="36.28515625" style="2152" customWidth="1"/>
    <col min="1205" max="1214" width="16.7109375" style="2152" customWidth="1"/>
    <col min="1215" max="1215" width="36.28515625" style="2152" customWidth="1"/>
    <col min="1216" max="1226" width="16.7109375" style="2152" customWidth="1"/>
    <col min="1227" max="1243" width="15.7109375" style="2152" customWidth="1"/>
    <col min="1244" max="1245" width="17" style="2152" customWidth="1"/>
    <col min="1246" max="1280" width="9.140625" style="2152"/>
    <col min="1281" max="1281" width="50.42578125" style="2152" customWidth="1"/>
    <col min="1282" max="1309" width="16.7109375" style="2152" customWidth="1"/>
    <col min="1310" max="1310" width="18.42578125" style="2152" customWidth="1"/>
    <col min="1311" max="1311" width="17.42578125" style="2152" customWidth="1"/>
    <col min="1312" max="1312" width="16.85546875" style="2152" customWidth="1"/>
    <col min="1313" max="1313" width="14.42578125" style="2152" customWidth="1"/>
    <col min="1314" max="1320" width="9.140625" style="2152" customWidth="1"/>
    <col min="1321" max="1321" width="12.140625" style="2152" customWidth="1"/>
    <col min="1322" max="1322" width="15.140625" style="2152" customWidth="1"/>
    <col min="1323" max="1323" width="14.85546875" style="2152" customWidth="1"/>
    <col min="1324" max="1431" width="9.140625" style="2152" customWidth="1"/>
    <col min="1432" max="1432" width="37.5703125" style="2152" customWidth="1"/>
    <col min="1433" max="1440" width="17.7109375" style="2152" customWidth="1"/>
    <col min="1441" max="1441" width="37.5703125" style="2152" customWidth="1"/>
    <col min="1442" max="1459" width="17.7109375" style="2152" customWidth="1"/>
    <col min="1460" max="1460" width="36.28515625" style="2152" customWidth="1"/>
    <col min="1461" max="1470" width="16.7109375" style="2152" customWidth="1"/>
    <col min="1471" max="1471" width="36.28515625" style="2152" customWidth="1"/>
    <col min="1472" max="1482" width="16.7109375" style="2152" customWidth="1"/>
    <col min="1483" max="1499" width="15.7109375" style="2152" customWidth="1"/>
    <col min="1500" max="1501" width="17" style="2152" customWidth="1"/>
    <col min="1502" max="1536" width="9.140625" style="2152"/>
    <col min="1537" max="1537" width="50.42578125" style="2152" customWidth="1"/>
    <col min="1538" max="1565" width="16.7109375" style="2152" customWidth="1"/>
    <col min="1566" max="1566" width="18.42578125" style="2152" customWidth="1"/>
    <col min="1567" max="1567" width="17.42578125" style="2152" customWidth="1"/>
    <col min="1568" max="1568" width="16.85546875" style="2152" customWidth="1"/>
    <col min="1569" max="1569" width="14.42578125" style="2152" customWidth="1"/>
    <col min="1570" max="1576" width="9.140625" style="2152" customWidth="1"/>
    <col min="1577" max="1577" width="12.140625" style="2152" customWidth="1"/>
    <col min="1578" max="1578" width="15.140625" style="2152" customWidth="1"/>
    <col min="1579" max="1579" width="14.85546875" style="2152" customWidth="1"/>
    <col min="1580" max="1687" width="9.140625" style="2152" customWidth="1"/>
    <col min="1688" max="1688" width="37.5703125" style="2152" customWidth="1"/>
    <col min="1689" max="1696" width="17.7109375" style="2152" customWidth="1"/>
    <col min="1697" max="1697" width="37.5703125" style="2152" customWidth="1"/>
    <col min="1698" max="1715" width="17.7109375" style="2152" customWidth="1"/>
    <col min="1716" max="1716" width="36.28515625" style="2152" customWidth="1"/>
    <col min="1717" max="1726" width="16.7109375" style="2152" customWidth="1"/>
    <col min="1727" max="1727" width="36.28515625" style="2152" customWidth="1"/>
    <col min="1728" max="1738" width="16.7109375" style="2152" customWidth="1"/>
    <col min="1739" max="1755" width="15.7109375" style="2152" customWidth="1"/>
    <col min="1756" max="1757" width="17" style="2152" customWidth="1"/>
    <col min="1758" max="1792" width="9.140625" style="2152"/>
    <col min="1793" max="1793" width="50.42578125" style="2152" customWidth="1"/>
    <col min="1794" max="1821" width="16.7109375" style="2152" customWidth="1"/>
    <col min="1822" max="1822" width="18.42578125" style="2152" customWidth="1"/>
    <col min="1823" max="1823" width="17.42578125" style="2152" customWidth="1"/>
    <col min="1824" max="1824" width="16.85546875" style="2152" customWidth="1"/>
    <col min="1825" max="1825" width="14.42578125" style="2152" customWidth="1"/>
    <col min="1826" max="1832" width="9.140625" style="2152" customWidth="1"/>
    <col min="1833" max="1833" width="12.140625" style="2152" customWidth="1"/>
    <col min="1834" max="1834" width="15.140625" style="2152" customWidth="1"/>
    <col min="1835" max="1835" width="14.85546875" style="2152" customWidth="1"/>
    <col min="1836" max="1943" width="9.140625" style="2152" customWidth="1"/>
    <col min="1944" max="1944" width="37.5703125" style="2152" customWidth="1"/>
    <col min="1945" max="1952" width="17.7109375" style="2152" customWidth="1"/>
    <col min="1953" max="1953" width="37.5703125" style="2152" customWidth="1"/>
    <col min="1954" max="1971" width="17.7109375" style="2152" customWidth="1"/>
    <col min="1972" max="1972" width="36.28515625" style="2152" customWidth="1"/>
    <col min="1973" max="1982" width="16.7109375" style="2152" customWidth="1"/>
    <col min="1983" max="1983" width="36.28515625" style="2152" customWidth="1"/>
    <col min="1984" max="1994" width="16.7109375" style="2152" customWidth="1"/>
    <col min="1995" max="2011" width="15.7109375" style="2152" customWidth="1"/>
    <col min="2012" max="2013" width="17" style="2152" customWidth="1"/>
    <col min="2014" max="2048" width="9.140625" style="2152"/>
    <col min="2049" max="2049" width="50.42578125" style="2152" customWidth="1"/>
    <col min="2050" max="2077" width="16.7109375" style="2152" customWidth="1"/>
    <col min="2078" max="2078" width="18.42578125" style="2152" customWidth="1"/>
    <col min="2079" max="2079" width="17.42578125" style="2152" customWidth="1"/>
    <col min="2080" max="2080" width="16.85546875" style="2152" customWidth="1"/>
    <col min="2081" max="2081" width="14.42578125" style="2152" customWidth="1"/>
    <col min="2082" max="2088" width="9.140625" style="2152" customWidth="1"/>
    <col min="2089" max="2089" width="12.140625" style="2152" customWidth="1"/>
    <col min="2090" max="2090" width="15.140625" style="2152" customWidth="1"/>
    <col min="2091" max="2091" width="14.85546875" style="2152" customWidth="1"/>
    <col min="2092" max="2199" width="9.140625" style="2152" customWidth="1"/>
    <col min="2200" max="2200" width="37.5703125" style="2152" customWidth="1"/>
    <col min="2201" max="2208" width="17.7109375" style="2152" customWidth="1"/>
    <col min="2209" max="2209" width="37.5703125" style="2152" customWidth="1"/>
    <col min="2210" max="2227" width="17.7109375" style="2152" customWidth="1"/>
    <col min="2228" max="2228" width="36.28515625" style="2152" customWidth="1"/>
    <col min="2229" max="2238" width="16.7109375" style="2152" customWidth="1"/>
    <col min="2239" max="2239" width="36.28515625" style="2152" customWidth="1"/>
    <col min="2240" max="2250" width="16.7109375" style="2152" customWidth="1"/>
    <col min="2251" max="2267" width="15.7109375" style="2152" customWidth="1"/>
    <col min="2268" max="2269" width="17" style="2152" customWidth="1"/>
    <col min="2270" max="2304" width="9.140625" style="2152"/>
    <col min="2305" max="2305" width="50.42578125" style="2152" customWidth="1"/>
    <col min="2306" max="2333" width="16.7109375" style="2152" customWidth="1"/>
    <col min="2334" max="2334" width="18.42578125" style="2152" customWidth="1"/>
    <col min="2335" max="2335" width="17.42578125" style="2152" customWidth="1"/>
    <col min="2336" max="2336" width="16.85546875" style="2152" customWidth="1"/>
    <col min="2337" max="2337" width="14.42578125" style="2152" customWidth="1"/>
    <col min="2338" max="2344" width="9.140625" style="2152" customWidth="1"/>
    <col min="2345" max="2345" width="12.140625" style="2152" customWidth="1"/>
    <col min="2346" max="2346" width="15.140625" style="2152" customWidth="1"/>
    <col min="2347" max="2347" width="14.85546875" style="2152" customWidth="1"/>
    <col min="2348" max="2455" width="9.140625" style="2152" customWidth="1"/>
    <col min="2456" max="2456" width="37.5703125" style="2152" customWidth="1"/>
    <col min="2457" max="2464" width="17.7109375" style="2152" customWidth="1"/>
    <col min="2465" max="2465" width="37.5703125" style="2152" customWidth="1"/>
    <col min="2466" max="2483" width="17.7109375" style="2152" customWidth="1"/>
    <col min="2484" max="2484" width="36.28515625" style="2152" customWidth="1"/>
    <col min="2485" max="2494" width="16.7109375" style="2152" customWidth="1"/>
    <col min="2495" max="2495" width="36.28515625" style="2152" customWidth="1"/>
    <col min="2496" max="2506" width="16.7109375" style="2152" customWidth="1"/>
    <col min="2507" max="2523" width="15.7109375" style="2152" customWidth="1"/>
    <col min="2524" max="2525" width="17" style="2152" customWidth="1"/>
    <col min="2526" max="2560" width="9.140625" style="2152"/>
    <col min="2561" max="2561" width="50.42578125" style="2152" customWidth="1"/>
    <col min="2562" max="2589" width="16.7109375" style="2152" customWidth="1"/>
    <col min="2590" max="2590" width="18.42578125" style="2152" customWidth="1"/>
    <col min="2591" max="2591" width="17.42578125" style="2152" customWidth="1"/>
    <col min="2592" max="2592" width="16.85546875" style="2152" customWidth="1"/>
    <col min="2593" max="2593" width="14.42578125" style="2152" customWidth="1"/>
    <col min="2594" max="2600" width="9.140625" style="2152" customWidth="1"/>
    <col min="2601" max="2601" width="12.140625" style="2152" customWidth="1"/>
    <col min="2602" max="2602" width="15.140625" style="2152" customWidth="1"/>
    <col min="2603" max="2603" width="14.85546875" style="2152" customWidth="1"/>
    <col min="2604" max="2711" width="9.140625" style="2152" customWidth="1"/>
    <col min="2712" max="2712" width="37.5703125" style="2152" customWidth="1"/>
    <col min="2713" max="2720" width="17.7109375" style="2152" customWidth="1"/>
    <col min="2721" max="2721" width="37.5703125" style="2152" customWidth="1"/>
    <col min="2722" max="2739" width="17.7109375" style="2152" customWidth="1"/>
    <col min="2740" max="2740" width="36.28515625" style="2152" customWidth="1"/>
    <col min="2741" max="2750" width="16.7109375" style="2152" customWidth="1"/>
    <col min="2751" max="2751" width="36.28515625" style="2152" customWidth="1"/>
    <col min="2752" max="2762" width="16.7109375" style="2152" customWidth="1"/>
    <col min="2763" max="2779" width="15.7109375" style="2152" customWidth="1"/>
    <col min="2780" max="2781" width="17" style="2152" customWidth="1"/>
    <col min="2782" max="2816" width="9.140625" style="2152"/>
    <col min="2817" max="2817" width="50.42578125" style="2152" customWidth="1"/>
    <col min="2818" max="2845" width="16.7109375" style="2152" customWidth="1"/>
    <col min="2846" max="2846" width="18.42578125" style="2152" customWidth="1"/>
    <col min="2847" max="2847" width="17.42578125" style="2152" customWidth="1"/>
    <col min="2848" max="2848" width="16.85546875" style="2152" customWidth="1"/>
    <col min="2849" max="2849" width="14.42578125" style="2152" customWidth="1"/>
    <col min="2850" max="2856" width="9.140625" style="2152" customWidth="1"/>
    <col min="2857" max="2857" width="12.140625" style="2152" customWidth="1"/>
    <col min="2858" max="2858" width="15.140625" style="2152" customWidth="1"/>
    <col min="2859" max="2859" width="14.85546875" style="2152" customWidth="1"/>
    <col min="2860" max="2967" width="9.140625" style="2152" customWidth="1"/>
    <col min="2968" max="2968" width="37.5703125" style="2152" customWidth="1"/>
    <col min="2969" max="2976" width="17.7109375" style="2152" customWidth="1"/>
    <col min="2977" max="2977" width="37.5703125" style="2152" customWidth="1"/>
    <col min="2978" max="2995" width="17.7109375" style="2152" customWidth="1"/>
    <col min="2996" max="2996" width="36.28515625" style="2152" customWidth="1"/>
    <col min="2997" max="3006" width="16.7109375" style="2152" customWidth="1"/>
    <col min="3007" max="3007" width="36.28515625" style="2152" customWidth="1"/>
    <col min="3008" max="3018" width="16.7109375" style="2152" customWidth="1"/>
    <col min="3019" max="3035" width="15.7109375" style="2152" customWidth="1"/>
    <col min="3036" max="3037" width="17" style="2152" customWidth="1"/>
    <col min="3038" max="3072" width="9.140625" style="2152"/>
    <col min="3073" max="3073" width="50.42578125" style="2152" customWidth="1"/>
    <col min="3074" max="3101" width="16.7109375" style="2152" customWidth="1"/>
    <col min="3102" max="3102" width="18.42578125" style="2152" customWidth="1"/>
    <col min="3103" max="3103" width="17.42578125" style="2152" customWidth="1"/>
    <col min="3104" max="3104" width="16.85546875" style="2152" customWidth="1"/>
    <col min="3105" max="3105" width="14.42578125" style="2152" customWidth="1"/>
    <col min="3106" max="3112" width="9.140625" style="2152" customWidth="1"/>
    <col min="3113" max="3113" width="12.140625" style="2152" customWidth="1"/>
    <col min="3114" max="3114" width="15.140625" style="2152" customWidth="1"/>
    <col min="3115" max="3115" width="14.85546875" style="2152" customWidth="1"/>
    <col min="3116" max="3223" width="9.140625" style="2152" customWidth="1"/>
    <col min="3224" max="3224" width="37.5703125" style="2152" customWidth="1"/>
    <col min="3225" max="3232" width="17.7109375" style="2152" customWidth="1"/>
    <col min="3233" max="3233" width="37.5703125" style="2152" customWidth="1"/>
    <col min="3234" max="3251" width="17.7109375" style="2152" customWidth="1"/>
    <col min="3252" max="3252" width="36.28515625" style="2152" customWidth="1"/>
    <col min="3253" max="3262" width="16.7109375" style="2152" customWidth="1"/>
    <col min="3263" max="3263" width="36.28515625" style="2152" customWidth="1"/>
    <col min="3264" max="3274" width="16.7109375" style="2152" customWidth="1"/>
    <col min="3275" max="3291" width="15.7109375" style="2152" customWidth="1"/>
    <col min="3292" max="3293" width="17" style="2152" customWidth="1"/>
    <col min="3294" max="3328" width="9.140625" style="2152"/>
    <col min="3329" max="3329" width="50.42578125" style="2152" customWidth="1"/>
    <col min="3330" max="3357" width="16.7109375" style="2152" customWidth="1"/>
    <col min="3358" max="3358" width="18.42578125" style="2152" customWidth="1"/>
    <col min="3359" max="3359" width="17.42578125" style="2152" customWidth="1"/>
    <col min="3360" max="3360" width="16.85546875" style="2152" customWidth="1"/>
    <col min="3361" max="3361" width="14.42578125" style="2152" customWidth="1"/>
    <col min="3362" max="3368" width="9.140625" style="2152" customWidth="1"/>
    <col min="3369" max="3369" width="12.140625" style="2152" customWidth="1"/>
    <col min="3370" max="3370" width="15.140625" style="2152" customWidth="1"/>
    <col min="3371" max="3371" width="14.85546875" style="2152" customWidth="1"/>
    <col min="3372" max="3479" width="9.140625" style="2152" customWidth="1"/>
    <col min="3480" max="3480" width="37.5703125" style="2152" customWidth="1"/>
    <col min="3481" max="3488" width="17.7109375" style="2152" customWidth="1"/>
    <col min="3489" max="3489" width="37.5703125" style="2152" customWidth="1"/>
    <col min="3490" max="3507" width="17.7109375" style="2152" customWidth="1"/>
    <col min="3508" max="3508" width="36.28515625" style="2152" customWidth="1"/>
    <col min="3509" max="3518" width="16.7109375" style="2152" customWidth="1"/>
    <col min="3519" max="3519" width="36.28515625" style="2152" customWidth="1"/>
    <col min="3520" max="3530" width="16.7109375" style="2152" customWidth="1"/>
    <col min="3531" max="3547" width="15.7109375" style="2152" customWidth="1"/>
    <col min="3548" max="3549" width="17" style="2152" customWidth="1"/>
    <col min="3550" max="3584" width="9.140625" style="2152"/>
    <col min="3585" max="3585" width="50.42578125" style="2152" customWidth="1"/>
    <col min="3586" max="3613" width="16.7109375" style="2152" customWidth="1"/>
    <col min="3614" max="3614" width="18.42578125" style="2152" customWidth="1"/>
    <col min="3615" max="3615" width="17.42578125" style="2152" customWidth="1"/>
    <col min="3616" max="3616" width="16.85546875" style="2152" customWidth="1"/>
    <col min="3617" max="3617" width="14.42578125" style="2152" customWidth="1"/>
    <col min="3618" max="3624" width="9.140625" style="2152" customWidth="1"/>
    <col min="3625" max="3625" width="12.140625" style="2152" customWidth="1"/>
    <col min="3626" max="3626" width="15.140625" style="2152" customWidth="1"/>
    <col min="3627" max="3627" width="14.85546875" style="2152" customWidth="1"/>
    <col min="3628" max="3735" width="9.140625" style="2152" customWidth="1"/>
    <col min="3736" max="3736" width="37.5703125" style="2152" customWidth="1"/>
    <col min="3737" max="3744" width="17.7109375" style="2152" customWidth="1"/>
    <col min="3745" max="3745" width="37.5703125" style="2152" customWidth="1"/>
    <col min="3746" max="3763" width="17.7109375" style="2152" customWidth="1"/>
    <col min="3764" max="3764" width="36.28515625" style="2152" customWidth="1"/>
    <col min="3765" max="3774" width="16.7109375" style="2152" customWidth="1"/>
    <col min="3775" max="3775" width="36.28515625" style="2152" customWidth="1"/>
    <col min="3776" max="3786" width="16.7109375" style="2152" customWidth="1"/>
    <col min="3787" max="3803" width="15.7109375" style="2152" customWidth="1"/>
    <col min="3804" max="3805" width="17" style="2152" customWidth="1"/>
    <col min="3806" max="3840" width="9.140625" style="2152"/>
    <col min="3841" max="3841" width="50.42578125" style="2152" customWidth="1"/>
    <col min="3842" max="3869" width="16.7109375" style="2152" customWidth="1"/>
    <col min="3870" max="3870" width="18.42578125" style="2152" customWidth="1"/>
    <col min="3871" max="3871" width="17.42578125" style="2152" customWidth="1"/>
    <col min="3872" max="3872" width="16.85546875" style="2152" customWidth="1"/>
    <col min="3873" max="3873" width="14.42578125" style="2152" customWidth="1"/>
    <col min="3874" max="3880" width="9.140625" style="2152" customWidth="1"/>
    <col min="3881" max="3881" width="12.140625" style="2152" customWidth="1"/>
    <col min="3882" max="3882" width="15.140625" style="2152" customWidth="1"/>
    <col min="3883" max="3883" width="14.85546875" style="2152" customWidth="1"/>
    <col min="3884" max="3991" width="9.140625" style="2152" customWidth="1"/>
    <col min="3992" max="3992" width="37.5703125" style="2152" customWidth="1"/>
    <col min="3993" max="4000" width="17.7109375" style="2152" customWidth="1"/>
    <col min="4001" max="4001" width="37.5703125" style="2152" customWidth="1"/>
    <col min="4002" max="4019" width="17.7109375" style="2152" customWidth="1"/>
    <col min="4020" max="4020" width="36.28515625" style="2152" customWidth="1"/>
    <col min="4021" max="4030" width="16.7109375" style="2152" customWidth="1"/>
    <col min="4031" max="4031" width="36.28515625" style="2152" customWidth="1"/>
    <col min="4032" max="4042" width="16.7109375" style="2152" customWidth="1"/>
    <col min="4043" max="4059" width="15.7109375" style="2152" customWidth="1"/>
    <col min="4060" max="4061" width="17" style="2152" customWidth="1"/>
    <col min="4062" max="4096" width="9.140625" style="2152"/>
    <col min="4097" max="4097" width="50.42578125" style="2152" customWidth="1"/>
    <col min="4098" max="4125" width="16.7109375" style="2152" customWidth="1"/>
    <col min="4126" max="4126" width="18.42578125" style="2152" customWidth="1"/>
    <col min="4127" max="4127" width="17.42578125" style="2152" customWidth="1"/>
    <col min="4128" max="4128" width="16.85546875" style="2152" customWidth="1"/>
    <col min="4129" max="4129" width="14.42578125" style="2152" customWidth="1"/>
    <col min="4130" max="4136" width="9.140625" style="2152" customWidth="1"/>
    <col min="4137" max="4137" width="12.140625" style="2152" customWidth="1"/>
    <col min="4138" max="4138" width="15.140625" style="2152" customWidth="1"/>
    <col min="4139" max="4139" width="14.85546875" style="2152" customWidth="1"/>
    <col min="4140" max="4247" width="9.140625" style="2152" customWidth="1"/>
    <col min="4248" max="4248" width="37.5703125" style="2152" customWidth="1"/>
    <col min="4249" max="4256" width="17.7109375" style="2152" customWidth="1"/>
    <col min="4257" max="4257" width="37.5703125" style="2152" customWidth="1"/>
    <col min="4258" max="4275" width="17.7109375" style="2152" customWidth="1"/>
    <col min="4276" max="4276" width="36.28515625" style="2152" customWidth="1"/>
    <col min="4277" max="4286" width="16.7109375" style="2152" customWidth="1"/>
    <col min="4287" max="4287" width="36.28515625" style="2152" customWidth="1"/>
    <col min="4288" max="4298" width="16.7109375" style="2152" customWidth="1"/>
    <col min="4299" max="4315" width="15.7109375" style="2152" customWidth="1"/>
    <col min="4316" max="4317" width="17" style="2152" customWidth="1"/>
    <col min="4318" max="4352" width="9.140625" style="2152"/>
    <col min="4353" max="4353" width="50.42578125" style="2152" customWidth="1"/>
    <col min="4354" max="4381" width="16.7109375" style="2152" customWidth="1"/>
    <col min="4382" max="4382" width="18.42578125" style="2152" customWidth="1"/>
    <col min="4383" max="4383" width="17.42578125" style="2152" customWidth="1"/>
    <col min="4384" max="4384" width="16.85546875" style="2152" customWidth="1"/>
    <col min="4385" max="4385" width="14.42578125" style="2152" customWidth="1"/>
    <col min="4386" max="4392" width="9.140625" style="2152" customWidth="1"/>
    <col min="4393" max="4393" width="12.140625" style="2152" customWidth="1"/>
    <col min="4394" max="4394" width="15.140625" style="2152" customWidth="1"/>
    <col min="4395" max="4395" width="14.85546875" style="2152" customWidth="1"/>
    <col min="4396" max="4503" width="9.140625" style="2152" customWidth="1"/>
    <col min="4504" max="4504" width="37.5703125" style="2152" customWidth="1"/>
    <col min="4505" max="4512" width="17.7109375" style="2152" customWidth="1"/>
    <col min="4513" max="4513" width="37.5703125" style="2152" customWidth="1"/>
    <col min="4514" max="4531" width="17.7109375" style="2152" customWidth="1"/>
    <col min="4532" max="4532" width="36.28515625" style="2152" customWidth="1"/>
    <col min="4533" max="4542" width="16.7109375" style="2152" customWidth="1"/>
    <col min="4543" max="4543" width="36.28515625" style="2152" customWidth="1"/>
    <col min="4544" max="4554" width="16.7109375" style="2152" customWidth="1"/>
    <col min="4555" max="4571" width="15.7109375" style="2152" customWidth="1"/>
    <col min="4572" max="4573" width="17" style="2152" customWidth="1"/>
    <col min="4574" max="4608" width="9.140625" style="2152"/>
    <col min="4609" max="4609" width="50.42578125" style="2152" customWidth="1"/>
    <col min="4610" max="4637" width="16.7109375" style="2152" customWidth="1"/>
    <col min="4638" max="4638" width="18.42578125" style="2152" customWidth="1"/>
    <col min="4639" max="4639" width="17.42578125" style="2152" customWidth="1"/>
    <col min="4640" max="4640" width="16.85546875" style="2152" customWidth="1"/>
    <col min="4641" max="4641" width="14.42578125" style="2152" customWidth="1"/>
    <col min="4642" max="4648" width="9.140625" style="2152" customWidth="1"/>
    <col min="4649" max="4649" width="12.140625" style="2152" customWidth="1"/>
    <col min="4650" max="4650" width="15.140625" style="2152" customWidth="1"/>
    <col min="4651" max="4651" width="14.85546875" style="2152" customWidth="1"/>
    <col min="4652" max="4759" width="9.140625" style="2152" customWidth="1"/>
    <col min="4760" max="4760" width="37.5703125" style="2152" customWidth="1"/>
    <col min="4761" max="4768" width="17.7109375" style="2152" customWidth="1"/>
    <col min="4769" max="4769" width="37.5703125" style="2152" customWidth="1"/>
    <col min="4770" max="4787" width="17.7109375" style="2152" customWidth="1"/>
    <col min="4788" max="4788" width="36.28515625" style="2152" customWidth="1"/>
    <col min="4789" max="4798" width="16.7109375" style="2152" customWidth="1"/>
    <col min="4799" max="4799" width="36.28515625" style="2152" customWidth="1"/>
    <col min="4800" max="4810" width="16.7109375" style="2152" customWidth="1"/>
    <col min="4811" max="4827" width="15.7109375" style="2152" customWidth="1"/>
    <col min="4828" max="4829" width="17" style="2152" customWidth="1"/>
    <col min="4830" max="4864" width="9.140625" style="2152"/>
    <col min="4865" max="4865" width="50.42578125" style="2152" customWidth="1"/>
    <col min="4866" max="4893" width="16.7109375" style="2152" customWidth="1"/>
    <col min="4894" max="4894" width="18.42578125" style="2152" customWidth="1"/>
    <col min="4895" max="4895" width="17.42578125" style="2152" customWidth="1"/>
    <col min="4896" max="4896" width="16.85546875" style="2152" customWidth="1"/>
    <col min="4897" max="4897" width="14.42578125" style="2152" customWidth="1"/>
    <col min="4898" max="4904" width="9.140625" style="2152" customWidth="1"/>
    <col min="4905" max="4905" width="12.140625" style="2152" customWidth="1"/>
    <col min="4906" max="4906" width="15.140625" style="2152" customWidth="1"/>
    <col min="4907" max="4907" width="14.85546875" style="2152" customWidth="1"/>
    <col min="4908" max="5015" width="9.140625" style="2152" customWidth="1"/>
    <col min="5016" max="5016" width="37.5703125" style="2152" customWidth="1"/>
    <col min="5017" max="5024" width="17.7109375" style="2152" customWidth="1"/>
    <col min="5025" max="5025" width="37.5703125" style="2152" customWidth="1"/>
    <col min="5026" max="5043" width="17.7109375" style="2152" customWidth="1"/>
    <col min="5044" max="5044" width="36.28515625" style="2152" customWidth="1"/>
    <col min="5045" max="5054" width="16.7109375" style="2152" customWidth="1"/>
    <col min="5055" max="5055" width="36.28515625" style="2152" customWidth="1"/>
    <col min="5056" max="5066" width="16.7109375" style="2152" customWidth="1"/>
    <col min="5067" max="5083" width="15.7109375" style="2152" customWidth="1"/>
    <col min="5084" max="5085" width="17" style="2152" customWidth="1"/>
    <col min="5086" max="5120" width="9.140625" style="2152"/>
    <col min="5121" max="5121" width="50.42578125" style="2152" customWidth="1"/>
    <col min="5122" max="5149" width="16.7109375" style="2152" customWidth="1"/>
    <col min="5150" max="5150" width="18.42578125" style="2152" customWidth="1"/>
    <col min="5151" max="5151" width="17.42578125" style="2152" customWidth="1"/>
    <col min="5152" max="5152" width="16.85546875" style="2152" customWidth="1"/>
    <col min="5153" max="5153" width="14.42578125" style="2152" customWidth="1"/>
    <col min="5154" max="5160" width="9.140625" style="2152" customWidth="1"/>
    <col min="5161" max="5161" width="12.140625" style="2152" customWidth="1"/>
    <col min="5162" max="5162" width="15.140625" style="2152" customWidth="1"/>
    <col min="5163" max="5163" width="14.85546875" style="2152" customWidth="1"/>
    <col min="5164" max="5271" width="9.140625" style="2152" customWidth="1"/>
    <col min="5272" max="5272" width="37.5703125" style="2152" customWidth="1"/>
    <col min="5273" max="5280" width="17.7109375" style="2152" customWidth="1"/>
    <col min="5281" max="5281" width="37.5703125" style="2152" customWidth="1"/>
    <col min="5282" max="5299" width="17.7109375" style="2152" customWidth="1"/>
    <col min="5300" max="5300" width="36.28515625" style="2152" customWidth="1"/>
    <col min="5301" max="5310" width="16.7109375" style="2152" customWidth="1"/>
    <col min="5311" max="5311" width="36.28515625" style="2152" customWidth="1"/>
    <col min="5312" max="5322" width="16.7109375" style="2152" customWidth="1"/>
    <col min="5323" max="5339" width="15.7109375" style="2152" customWidth="1"/>
    <col min="5340" max="5341" width="17" style="2152" customWidth="1"/>
    <col min="5342" max="5376" width="9.140625" style="2152"/>
    <col min="5377" max="5377" width="50.42578125" style="2152" customWidth="1"/>
    <col min="5378" max="5405" width="16.7109375" style="2152" customWidth="1"/>
    <col min="5406" max="5406" width="18.42578125" style="2152" customWidth="1"/>
    <col min="5407" max="5407" width="17.42578125" style="2152" customWidth="1"/>
    <col min="5408" max="5408" width="16.85546875" style="2152" customWidth="1"/>
    <col min="5409" max="5409" width="14.42578125" style="2152" customWidth="1"/>
    <col min="5410" max="5416" width="9.140625" style="2152" customWidth="1"/>
    <col min="5417" max="5417" width="12.140625" style="2152" customWidth="1"/>
    <col min="5418" max="5418" width="15.140625" style="2152" customWidth="1"/>
    <col min="5419" max="5419" width="14.85546875" style="2152" customWidth="1"/>
    <col min="5420" max="5527" width="9.140625" style="2152" customWidth="1"/>
    <col min="5528" max="5528" width="37.5703125" style="2152" customWidth="1"/>
    <col min="5529" max="5536" width="17.7109375" style="2152" customWidth="1"/>
    <col min="5537" max="5537" width="37.5703125" style="2152" customWidth="1"/>
    <col min="5538" max="5555" width="17.7109375" style="2152" customWidth="1"/>
    <col min="5556" max="5556" width="36.28515625" style="2152" customWidth="1"/>
    <col min="5557" max="5566" width="16.7109375" style="2152" customWidth="1"/>
    <col min="5567" max="5567" width="36.28515625" style="2152" customWidth="1"/>
    <col min="5568" max="5578" width="16.7109375" style="2152" customWidth="1"/>
    <col min="5579" max="5595" width="15.7109375" style="2152" customWidth="1"/>
    <col min="5596" max="5597" width="17" style="2152" customWidth="1"/>
    <col min="5598" max="5632" width="9.140625" style="2152"/>
    <col min="5633" max="5633" width="50.42578125" style="2152" customWidth="1"/>
    <col min="5634" max="5661" width="16.7109375" style="2152" customWidth="1"/>
    <col min="5662" max="5662" width="18.42578125" style="2152" customWidth="1"/>
    <col min="5663" max="5663" width="17.42578125" style="2152" customWidth="1"/>
    <col min="5664" max="5664" width="16.85546875" style="2152" customWidth="1"/>
    <col min="5665" max="5665" width="14.42578125" style="2152" customWidth="1"/>
    <col min="5666" max="5672" width="9.140625" style="2152" customWidth="1"/>
    <col min="5673" max="5673" width="12.140625" style="2152" customWidth="1"/>
    <col min="5674" max="5674" width="15.140625" style="2152" customWidth="1"/>
    <col min="5675" max="5675" width="14.85546875" style="2152" customWidth="1"/>
    <col min="5676" max="5783" width="9.140625" style="2152" customWidth="1"/>
    <col min="5784" max="5784" width="37.5703125" style="2152" customWidth="1"/>
    <col min="5785" max="5792" width="17.7109375" style="2152" customWidth="1"/>
    <col min="5793" max="5793" width="37.5703125" style="2152" customWidth="1"/>
    <col min="5794" max="5811" width="17.7109375" style="2152" customWidth="1"/>
    <col min="5812" max="5812" width="36.28515625" style="2152" customWidth="1"/>
    <col min="5813" max="5822" width="16.7109375" style="2152" customWidth="1"/>
    <col min="5823" max="5823" width="36.28515625" style="2152" customWidth="1"/>
    <col min="5824" max="5834" width="16.7109375" style="2152" customWidth="1"/>
    <col min="5835" max="5851" width="15.7109375" style="2152" customWidth="1"/>
    <col min="5852" max="5853" width="17" style="2152" customWidth="1"/>
    <col min="5854" max="5888" width="9.140625" style="2152"/>
    <col min="5889" max="5889" width="50.42578125" style="2152" customWidth="1"/>
    <col min="5890" max="5917" width="16.7109375" style="2152" customWidth="1"/>
    <col min="5918" max="5918" width="18.42578125" style="2152" customWidth="1"/>
    <col min="5919" max="5919" width="17.42578125" style="2152" customWidth="1"/>
    <col min="5920" max="5920" width="16.85546875" style="2152" customWidth="1"/>
    <col min="5921" max="5921" width="14.42578125" style="2152" customWidth="1"/>
    <col min="5922" max="5928" width="9.140625" style="2152" customWidth="1"/>
    <col min="5929" max="5929" width="12.140625" style="2152" customWidth="1"/>
    <col min="5930" max="5930" width="15.140625" style="2152" customWidth="1"/>
    <col min="5931" max="5931" width="14.85546875" style="2152" customWidth="1"/>
    <col min="5932" max="6039" width="9.140625" style="2152" customWidth="1"/>
    <col min="6040" max="6040" width="37.5703125" style="2152" customWidth="1"/>
    <col min="6041" max="6048" width="17.7109375" style="2152" customWidth="1"/>
    <col min="6049" max="6049" width="37.5703125" style="2152" customWidth="1"/>
    <col min="6050" max="6067" width="17.7109375" style="2152" customWidth="1"/>
    <col min="6068" max="6068" width="36.28515625" style="2152" customWidth="1"/>
    <col min="6069" max="6078" width="16.7109375" style="2152" customWidth="1"/>
    <col min="6079" max="6079" width="36.28515625" style="2152" customWidth="1"/>
    <col min="6080" max="6090" width="16.7109375" style="2152" customWidth="1"/>
    <col min="6091" max="6107" width="15.7109375" style="2152" customWidth="1"/>
    <col min="6108" max="6109" width="17" style="2152" customWidth="1"/>
    <col min="6110" max="6144" width="9.140625" style="2152"/>
    <col min="6145" max="6145" width="50.42578125" style="2152" customWidth="1"/>
    <col min="6146" max="6173" width="16.7109375" style="2152" customWidth="1"/>
    <col min="6174" max="6174" width="18.42578125" style="2152" customWidth="1"/>
    <col min="6175" max="6175" width="17.42578125" style="2152" customWidth="1"/>
    <col min="6176" max="6176" width="16.85546875" style="2152" customWidth="1"/>
    <col min="6177" max="6177" width="14.42578125" style="2152" customWidth="1"/>
    <col min="6178" max="6184" width="9.140625" style="2152" customWidth="1"/>
    <col min="6185" max="6185" width="12.140625" style="2152" customWidth="1"/>
    <col min="6186" max="6186" width="15.140625" style="2152" customWidth="1"/>
    <col min="6187" max="6187" width="14.85546875" style="2152" customWidth="1"/>
    <col min="6188" max="6295" width="9.140625" style="2152" customWidth="1"/>
    <col min="6296" max="6296" width="37.5703125" style="2152" customWidth="1"/>
    <col min="6297" max="6304" width="17.7109375" style="2152" customWidth="1"/>
    <col min="6305" max="6305" width="37.5703125" style="2152" customWidth="1"/>
    <col min="6306" max="6323" width="17.7109375" style="2152" customWidth="1"/>
    <col min="6324" max="6324" width="36.28515625" style="2152" customWidth="1"/>
    <col min="6325" max="6334" width="16.7109375" style="2152" customWidth="1"/>
    <col min="6335" max="6335" width="36.28515625" style="2152" customWidth="1"/>
    <col min="6336" max="6346" width="16.7109375" style="2152" customWidth="1"/>
    <col min="6347" max="6363" width="15.7109375" style="2152" customWidth="1"/>
    <col min="6364" max="6365" width="17" style="2152" customWidth="1"/>
    <col min="6366" max="6400" width="9.140625" style="2152"/>
    <col min="6401" max="6401" width="50.42578125" style="2152" customWidth="1"/>
    <col min="6402" max="6429" width="16.7109375" style="2152" customWidth="1"/>
    <col min="6430" max="6430" width="18.42578125" style="2152" customWidth="1"/>
    <col min="6431" max="6431" width="17.42578125" style="2152" customWidth="1"/>
    <col min="6432" max="6432" width="16.85546875" style="2152" customWidth="1"/>
    <col min="6433" max="6433" width="14.42578125" style="2152" customWidth="1"/>
    <col min="6434" max="6440" width="9.140625" style="2152" customWidth="1"/>
    <col min="6441" max="6441" width="12.140625" style="2152" customWidth="1"/>
    <col min="6442" max="6442" width="15.140625" style="2152" customWidth="1"/>
    <col min="6443" max="6443" width="14.85546875" style="2152" customWidth="1"/>
    <col min="6444" max="6551" width="9.140625" style="2152" customWidth="1"/>
    <col min="6552" max="6552" width="37.5703125" style="2152" customWidth="1"/>
    <col min="6553" max="6560" width="17.7109375" style="2152" customWidth="1"/>
    <col min="6561" max="6561" width="37.5703125" style="2152" customWidth="1"/>
    <col min="6562" max="6579" width="17.7109375" style="2152" customWidth="1"/>
    <col min="6580" max="6580" width="36.28515625" style="2152" customWidth="1"/>
    <col min="6581" max="6590" width="16.7109375" style="2152" customWidth="1"/>
    <col min="6591" max="6591" width="36.28515625" style="2152" customWidth="1"/>
    <col min="6592" max="6602" width="16.7109375" style="2152" customWidth="1"/>
    <col min="6603" max="6619" width="15.7109375" style="2152" customWidth="1"/>
    <col min="6620" max="6621" width="17" style="2152" customWidth="1"/>
    <col min="6622" max="6656" width="9.140625" style="2152"/>
    <col min="6657" max="6657" width="50.42578125" style="2152" customWidth="1"/>
    <col min="6658" max="6685" width="16.7109375" style="2152" customWidth="1"/>
    <col min="6686" max="6686" width="18.42578125" style="2152" customWidth="1"/>
    <col min="6687" max="6687" width="17.42578125" style="2152" customWidth="1"/>
    <col min="6688" max="6688" width="16.85546875" style="2152" customWidth="1"/>
    <col min="6689" max="6689" width="14.42578125" style="2152" customWidth="1"/>
    <col min="6690" max="6696" width="9.140625" style="2152" customWidth="1"/>
    <col min="6697" max="6697" width="12.140625" style="2152" customWidth="1"/>
    <col min="6698" max="6698" width="15.140625" style="2152" customWidth="1"/>
    <col min="6699" max="6699" width="14.85546875" style="2152" customWidth="1"/>
    <col min="6700" max="6807" width="9.140625" style="2152" customWidth="1"/>
    <col min="6808" max="6808" width="37.5703125" style="2152" customWidth="1"/>
    <col min="6809" max="6816" width="17.7109375" style="2152" customWidth="1"/>
    <col min="6817" max="6817" width="37.5703125" style="2152" customWidth="1"/>
    <col min="6818" max="6835" width="17.7109375" style="2152" customWidth="1"/>
    <col min="6836" max="6836" width="36.28515625" style="2152" customWidth="1"/>
    <col min="6837" max="6846" width="16.7109375" style="2152" customWidth="1"/>
    <col min="6847" max="6847" width="36.28515625" style="2152" customWidth="1"/>
    <col min="6848" max="6858" width="16.7109375" style="2152" customWidth="1"/>
    <col min="6859" max="6875" width="15.7109375" style="2152" customWidth="1"/>
    <col min="6876" max="6877" width="17" style="2152" customWidth="1"/>
    <col min="6878" max="6912" width="9.140625" style="2152"/>
    <col min="6913" max="6913" width="50.42578125" style="2152" customWidth="1"/>
    <col min="6914" max="6941" width="16.7109375" style="2152" customWidth="1"/>
    <col min="6942" max="6942" width="18.42578125" style="2152" customWidth="1"/>
    <col min="6943" max="6943" width="17.42578125" style="2152" customWidth="1"/>
    <col min="6944" max="6944" width="16.85546875" style="2152" customWidth="1"/>
    <col min="6945" max="6945" width="14.42578125" style="2152" customWidth="1"/>
    <col min="6946" max="6952" width="9.140625" style="2152" customWidth="1"/>
    <col min="6953" max="6953" width="12.140625" style="2152" customWidth="1"/>
    <col min="6954" max="6954" width="15.140625" style="2152" customWidth="1"/>
    <col min="6955" max="6955" width="14.85546875" style="2152" customWidth="1"/>
    <col min="6956" max="7063" width="9.140625" style="2152" customWidth="1"/>
    <col min="7064" max="7064" width="37.5703125" style="2152" customWidth="1"/>
    <col min="7065" max="7072" width="17.7109375" style="2152" customWidth="1"/>
    <col min="7073" max="7073" width="37.5703125" style="2152" customWidth="1"/>
    <col min="7074" max="7091" width="17.7109375" style="2152" customWidth="1"/>
    <col min="7092" max="7092" width="36.28515625" style="2152" customWidth="1"/>
    <col min="7093" max="7102" width="16.7109375" style="2152" customWidth="1"/>
    <col min="7103" max="7103" width="36.28515625" style="2152" customWidth="1"/>
    <col min="7104" max="7114" width="16.7109375" style="2152" customWidth="1"/>
    <col min="7115" max="7131" width="15.7109375" style="2152" customWidth="1"/>
    <col min="7132" max="7133" width="17" style="2152" customWidth="1"/>
    <col min="7134" max="7168" width="9.140625" style="2152"/>
    <col min="7169" max="7169" width="50.42578125" style="2152" customWidth="1"/>
    <col min="7170" max="7197" width="16.7109375" style="2152" customWidth="1"/>
    <col min="7198" max="7198" width="18.42578125" style="2152" customWidth="1"/>
    <col min="7199" max="7199" width="17.42578125" style="2152" customWidth="1"/>
    <col min="7200" max="7200" width="16.85546875" style="2152" customWidth="1"/>
    <col min="7201" max="7201" width="14.42578125" style="2152" customWidth="1"/>
    <col min="7202" max="7208" width="9.140625" style="2152" customWidth="1"/>
    <col min="7209" max="7209" width="12.140625" style="2152" customWidth="1"/>
    <col min="7210" max="7210" width="15.140625" style="2152" customWidth="1"/>
    <col min="7211" max="7211" width="14.85546875" style="2152" customWidth="1"/>
    <col min="7212" max="7319" width="9.140625" style="2152" customWidth="1"/>
    <col min="7320" max="7320" width="37.5703125" style="2152" customWidth="1"/>
    <col min="7321" max="7328" width="17.7109375" style="2152" customWidth="1"/>
    <col min="7329" max="7329" width="37.5703125" style="2152" customWidth="1"/>
    <col min="7330" max="7347" width="17.7109375" style="2152" customWidth="1"/>
    <col min="7348" max="7348" width="36.28515625" style="2152" customWidth="1"/>
    <col min="7349" max="7358" width="16.7109375" style="2152" customWidth="1"/>
    <col min="7359" max="7359" width="36.28515625" style="2152" customWidth="1"/>
    <col min="7360" max="7370" width="16.7109375" style="2152" customWidth="1"/>
    <col min="7371" max="7387" width="15.7109375" style="2152" customWidth="1"/>
    <col min="7388" max="7389" width="17" style="2152" customWidth="1"/>
    <col min="7390" max="7424" width="9.140625" style="2152"/>
    <col min="7425" max="7425" width="50.42578125" style="2152" customWidth="1"/>
    <col min="7426" max="7453" width="16.7109375" style="2152" customWidth="1"/>
    <col min="7454" max="7454" width="18.42578125" style="2152" customWidth="1"/>
    <col min="7455" max="7455" width="17.42578125" style="2152" customWidth="1"/>
    <col min="7456" max="7456" width="16.85546875" style="2152" customWidth="1"/>
    <col min="7457" max="7457" width="14.42578125" style="2152" customWidth="1"/>
    <col min="7458" max="7464" width="9.140625" style="2152" customWidth="1"/>
    <col min="7465" max="7465" width="12.140625" style="2152" customWidth="1"/>
    <col min="7466" max="7466" width="15.140625" style="2152" customWidth="1"/>
    <col min="7467" max="7467" width="14.85546875" style="2152" customWidth="1"/>
    <col min="7468" max="7575" width="9.140625" style="2152" customWidth="1"/>
    <col min="7576" max="7576" width="37.5703125" style="2152" customWidth="1"/>
    <col min="7577" max="7584" width="17.7109375" style="2152" customWidth="1"/>
    <col min="7585" max="7585" width="37.5703125" style="2152" customWidth="1"/>
    <col min="7586" max="7603" width="17.7109375" style="2152" customWidth="1"/>
    <col min="7604" max="7604" width="36.28515625" style="2152" customWidth="1"/>
    <col min="7605" max="7614" width="16.7109375" style="2152" customWidth="1"/>
    <col min="7615" max="7615" width="36.28515625" style="2152" customWidth="1"/>
    <col min="7616" max="7626" width="16.7109375" style="2152" customWidth="1"/>
    <col min="7627" max="7643" width="15.7109375" style="2152" customWidth="1"/>
    <col min="7644" max="7645" width="17" style="2152" customWidth="1"/>
    <col min="7646" max="7680" width="9.140625" style="2152"/>
    <col min="7681" max="7681" width="50.42578125" style="2152" customWidth="1"/>
    <col min="7682" max="7709" width="16.7109375" style="2152" customWidth="1"/>
    <col min="7710" max="7710" width="18.42578125" style="2152" customWidth="1"/>
    <col min="7711" max="7711" width="17.42578125" style="2152" customWidth="1"/>
    <col min="7712" max="7712" width="16.85546875" style="2152" customWidth="1"/>
    <col min="7713" max="7713" width="14.42578125" style="2152" customWidth="1"/>
    <col min="7714" max="7720" width="9.140625" style="2152" customWidth="1"/>
    <col min="7721" max="7721" width="12.140625" style="2152" customWidth="1"/>
    <col min="7722" max="7722" width="15.140625" style="2152" customWidth="1"/>
    <col min="7723" max="7723" width="14.85546875" style="2152" customWidth="1"/>
    <col min="7724" max="7831" width="9.140625" style="2152" customWidth="1"/>
    <col min="7832" max="7832" width="37.5703125" style="2152" customWidth="1"/>
    <col min="7833" max="7840" width="17.7109375" style="2152" customWidth="1"/>
    <col min="7841" max="7841" width="37.5703125" style="2152" customWidth="1"/>
    <col min="7842" max="7859" width="17.7109375" style="2152" customWidth="1"/>
    <col min="7860" max="7860" width="36.28515625" style="2152" customWidth="1"/>
    <col min="7861" max="7870" width="16.7109375" style="2152" customWidth="1"/>
    <col min="7871" max="7871" width="36.28515625" style="2152" customWidth="1"/>
    <col min="7872" max="7882" width="16.7109375" style="2152" customWidth="1"/>
    <col min="7883" max="7899" width="15.7109375" style="2152" customWidth="1"/>
    <col min="7900" max="7901" width="17" style="2152" customWidth="1"/>
    <col min="7902" max="7936" width="9.140625" style="2152"/>
    <col min="7937" max="7937" width="50.42578125" style="2152" customWidth="1"/>
    <col min="7938" max="7965" width="16.7109375" style="2152" customWidth="1"/>
    <col min="7966" max="7966" width="18.42578125" style="2152" customWidth="1"/>
    <col min="7967" max="7967" width="17.42578125" style="2152" customWidth="1"/>
    <col min="7968" max="7968" width="16.85546875" style="2152" customWidth="1"/>
    <col min="7969" max="7969" width="14.42578125" style="2152" customWidth="1"/>
    <col min="7970" max="7976" width="9.140625" style="2152" customWidth="1"/>
    <col min="7977" max="7977" width="12.140625" style="2152" customWidth="1"/>
    <col min="7978" max="7978" width="15.140625" style="2152" customWidth="1"/>
    <col min="7979" max="7979" width="14.85546875" style="2152" customWidth="1"/>
    <col min="7980" max="8087" width="9.140625" style="2152" customWidth="1"/>
    <col min="8088" max="8088" width="37.5703125" style="2152" customWidth="1"/>
    <col min="8089" max="8096" width="17.7109375" style="2152" customWidth="1"/>
    <col min="8097" max="8097" width="37.5703125" style="2152" customWidth="1"/>
    <col min="8098" max="8115" width="17.7109375" style="2152" customWidth="1"/>
    <col min="8116" max="8116" width="36.28515625" style="2152" customWidth="1"/>
    <col min="8117" max="8126" width="16.7109375" style="2152" customWidth="1"/>
    <col min="8127" max="8127" width="36.28515625" style="2152" customWidth="1"/>
    <col min="8128" max="8138" width="16.7109375" style="2152" customWidth="1"/>
    <col min="8139" max="8155" width="15.7109375" style="2152" customWidth="1"/>
    <col min="8156" max="8157" width="17" style="2152" customWidth="1"/>
    <col min="8158" max="8192" width="9.140625" style="2152"/>
    <col min="8193" max="8193" width="50.42578125" style="2152" customWidth="1"/>
    <col min="8194" max="8221" width="16.7109375" style="2152" customWidth="1"/>
    <col min="8222" max="8222" width="18.42578125" style="2152" customWidth="1"/>
    <col min="8223" max="8223" width="17.42578125" style="2152" customWidth="1"/>
    <col min="8224" max="8224" width="16.85546875" style="2152" customWidth="1"/>
    <col min="8225" max="8225" width="14.42578125" style="2152" customWidth="1"/>
    <col min="8226" max="8232" width="9.140625" style="2152" customWidth="1"/>
    <col min="8233" max="8233" width="12.140625" style="2152" customWidth="1"/>
    <col min="8234" max="8234" width="15.140625" style="2152" customWidth="1"/>
    <col min="8235" max="8235" width="14.85546875" style="2152" customWidth="1"/>
    <col min="8236" max="8343" width="9.140625" style="2152" customWidth="1"/>
    <col min="8344" max="8344" width="37.5703125" style="2152" customWidth="1"/>
    <col min="8345" max="8352" width="17.7109375" style="2152" customWidth="1"/>
    <col min="8353" max="8353" width="37.5703125" style="2152" customWidth="1"/>
    <col min="8354" max="8371" width="17.7109375" style="2152" customWidth="1"/>
    <col min="8372" max="8372" width="36.28515625" style="2152" customWidth="1"/>
    <col min="8373" max="8382" width="16.7109375" style="2152" customWidth="1"/>
    <col min="8383" max="8383" width="36.28515625" style="2152" customWidth="1"/>
    <col min="8384" max="8394" width="16.7109375" style="2152" customWidth="1"/>
    <col min="8395" max="8411" width="15.7109375" style="2152" customWidth="1"/>
    <col min="8412" max="8413" width="17" style="2152" customWidth="1"/>
    <col min="8414" max="8448" width="9.140625" style="2152"/>
    <col min="8449" max="8449" width="50.42578125" style="2152" customWidth="1"/>
    <col min="8450" max="8477" width="16.7109375" style="2152" customWidth="1"/>
    <col min="8478" max="8478" width="18.42578125" style="2152" customWidth="1"/>
    <col min="8479" max="8479" width="17.42578125" style="2152" customWidth="1"/>
    <col min="8480" max="8480" width="16.85546875" style="2152" customWidth="1"/>
    <col min="8481" max="8481" width="14.42578125" style="2152" customWidth="1"/>
    <col min="8482" max="8488" width="9.140625" style="2152" customWidth="1"/>
    <col min="8489" max="8489" width="12.140625" style="2152" customWidth="1"/>
    <col min="8490" max="8490" width="15.140625" style="2152" customWidth="1"/>
    <col min="8491" max="8491" width="14.85546875" style="2152" customWidth="1"/>
    <col min="8492" max="8599" width="9.140625" style="2152" customWidth="1"/>
    <col min="8600" max="8600" width="37.5703125" style="2152" customWidth="1"/>
    <col min="8601" max="8608" width="17.7109375" style="2152" customWidth="1"/>
    <col min="8609" max="8609" width="37.5703125" style="2152" customWidth="1"/>
    <col min="8610" max="8627" width="17.7109375" style="2152" customWidth="1"/>
    <col min="8628" max="8628" width="36.28515625" style="2152" customWidth="1"/>
    <col min="8629" max="8638" width="16.7109375" style="2152" customWidth="1"/>
    <col min="8639" max="8639" width="36.28515625" style="2152" customWidth="1"/>
    <col min="8640" max="8650" width="16.7109375" style="2152" customWidth="1"/>
    <col min="8651" max="8667" width="15.7109375" style="2152" customWidth="1"/>
    <col min="8668" max="8669" width="17" style="2152" customWidth="1"/>
    <col min="8670" max="8704" width="9.140625" style="2152"/>
    <col min="8705" max="8705" width="50.42578125" style="2152" customWidth="1"/>
    <col min="8706" max="8733" width="16.7109375" style="2152" customWidth="1"/>
    <col min="8734" max="8734" width="18.42578125" style="2152" customWidth="1"/>
    <col min="8735" max="8735" width="17.42578125" style="2152" customWidth="1"/>
    <col min="8736" max="8736" width="16.85546875" style="2152" customWidth="1"/>
    <col min="8737" max="8737" width="14.42578125" style="2152" customWidth="1"/>
    <col min="8738" max="8744" width="9.140625" style="2152" customWidth="1"/>
    <col min="8745" max="8745" width="12.140625" style="2152" customWidth="1"/>
    <col min="8746" max="8746" width="15.140625" style="2152" customWidth="1"/>
    <col min="8747" max="8747" width="14.85546875" style="2152" customWidth="1"/>
    <col min="8748" max="8855" width="9.140625" style="2152" customWidth="1"/>
    <col min="8856" max="8856" width="37.5703125" style="2152" customWidth="1"/>
    <col min="8857" max="8864" width="17.7109375" style="2152" customWidth="1"/>
    <col min="8865" max="8865" width="37.5703125" style="2152" customWidth="1"/>
    <col min="8866" max="8883" width="17.7109375" style="2152" customWidth="1"/>
    <col min="8884" max="8884" width="36.28515625" style="2152" customWidth="1"/>
    <col min="8885" max="8894" width="16.7109375" style="2152" customWidth="1"/>
    <col min="8895" max="8895" width="36.28515625" style="2152" customWidth="1"/>
    <col min="8896" max="8906" width="16.7109375" style="2152" customWidth="1"/>
    <col min="8907" max="8923" width="15.7109375" style="2152" customWidth="1"/>
    <col min="8924" max="8925" width="17" style="2152" customWidth="1"/>
    <col min="8926" max="8960" width="9.140625" style="2152"/>
    <col min="8961" max="8961" width="50.42578125" style="2152" customWidth="1"/>
    <col min="8962" max="8989" width="16.7109375" style="2152" customWidth="1"/>
    <col min="8990" max="8990" width="18.42578125" style="2152" customWidth="1"/>
    <col min="8991" max="8991" width="17.42578125" style="2152" customWidth="1"/>
    <col min="8992" max="8992" width="16.85546875" style="2152" customWidth="1"/>
    <col min="8993" max="8993" width="14.42578125" style="2152" customWidth="1"/>
    <col min="8994" max="9000" width="9.140625" style="2152" customWidth="1"/>
    <col min="9001" max="9001" width="12.140625" style="2152" customWidth="1"/>
    <col min="9002" max="9002" width="15.140625" style="2152" customWidth="1"/>
    <col min="9003" max="9003" width="14.85546875" style="2152" customWidth="1"/>
    <col min="9004" max="9111" width="9.140625" style="2152" customWidth="1"/>
    <col min="9112" max="9112" width="37.5703125" style="2152" customWidth="1"/>
    <col min="9113" max="9120" width="17.7109375" style="2152" customWidth="1"/>
    <col min="9121" max="9121" width="37.5703125" style="2152" customWidth="1"/>
    <col min="9122" max="9139" width="17.7109375" style="2152" customWidth="1"/>
    <col min="9140" max="9140" width="36.28515625" style="2152" customWidth="1"/>
    <col min="9141" max="9150" width="16.7109375" style="2152" customWidth="1"/>
    <col min="9151" max="9151" width="36.28515625" style="2152" customWidth="1"/>
    <col min="9152" max="9162" width="16.7109375" style="2152" customWidth="1"/>
    <col min="9163" max="9179" width="15.7109375" style="2152" customWidth="1"/>
    <col min="9180" max="9181" width="17" style="2152" customWidth="1"/>
    <col min="9182" max="9216" width="9.140625" style="2152"/>
    <col min="9217" max="9217" width="50.42578125" style="2152" customWidth="1"/>
    <col min="9218" max="9245" width="16.7109375" style="2152" customWidth="1"/>
    <col min="9246" max="9246" width="18.42578125" style="2152" customWidth="1"/>
    <col min="9247" max="9247" width="17.42578125" style="2152" customWidth="1"/>
    <col min="9248" max="9248" width="16.85546875" style="2152" customWidth="1"/>
    <col min="9249" max="9249" width="14.42578125" style="2152" customWidth="1"/>
    <col min="9250" max="9256" width="9.140625" style="2152" customWidth="1"/>
    <col min="9257" max="9257" width="12.140625" style="2152" customWidth="1"/>
    <col min="9258" max="9258" width="15.140625" style="2152" customWidth="1"/>
    <col min="9259" max="9259" width="14.85546875" style="2152" customWidth="1"/>
    <col min="9260" max="9367" width="9.140625" style="2152" customWidth="1"/>
    <col min="9368" max="9368" width="37.5703125" style="2152" customWidth="1"/>
    <col min="9369" max="9376" width="17.7109375" style="2152" customWidth="1"/>
    <col min="9377" max="9377" width="37.5703125" style="2152" customWidth="1"/>
    <col min="9378" max="9395" width="17.7109375" style="2152" customWidth="1"/>
    <col min="9396" max="9396" width="36.28515625" style="2152" customWidth="1"/>
    <col min="9397" max="9406" width="16.7109375" style="2152" customWidth="1"/>
    <col min="9407" max="9407" width="36.28515625" style="2152" customWidth="1"/>
    <col min="9408" max="9418" width="16.7109375" style="2152" customWidth="1"/>
    <col min="9419" max="9435" width="15.7109375" style="2152" customWidth="1"/>
    <col min="9436" max="9437" width="17" style="2152" customWidth="1"/>
    <col min="9438" max="9472" width="9.140625" style="2152"/>
    <col min="9473" max="9473" width="50.42578125" style="2152" customWidth="1"/>
    <col min="9474" max="9501" width="16.7109375" style="2152" customWidth="1"/>
    <col min="9502" max="9502" width="18.42578125" style="2152" customWidth="1"/>
    <col min="9503" max="9503" width="17.42578125" style="2152" customWidth="1"/>
    <col min="9504" max="9504" width="16.85546875" style="2152" customWidth="1"/>
    <col min="9505" max="9505" width="14.42578125" style="2152" customWidth="1"/>
    <col min="9506" max="9512" width="9.140625" style="2152" customWidth="1"/>
    <col min="9513" max="9513" width="12.140625" style="2152" customWidth="1"/>
    <col min="9514" max="9514" width="15.140625" style="2152" customWidth="1"/>
    <col min="9515" max="9515" width="14.85546875" style="2152" customWidth="1"/>
    <col min="9516" max="9623" width="9.140625" style="2152" customWidth="1"/>
    <col min="9624" max="9624" width="37.5703125" style="2152" customWidth="1"/>
    <col min="9625" max="9632" width="17.7109375" style="2152" customWidth="1"/>
    <col min="9633" max="9633" width="37.5703125" style="2152" customWidth="1"/>
    <col min="9634" max="9651" width="17.7109375" style="2152" customWidth="1"/>
    <col min="9652" max="9652" width="36.28515625" style="2152" customWidth="1"/>
    <col min="9653" max="9662" width="16.7109375" style="2152" customWidth="1"/>
    <col min="9663" max="9663" width="36.28515625" style="2152" customWidth="1"/>
    <col min="9664" max="9674" width="16.7109375" style="2152" customWidth="1"/>
    <col min="9675" max="9691" width="15.7109375" style="2152" customWidth="1"/>
    <col min="9692" max="9693" width="17" style="2152" customWidth="1"/>
    <col min="9694" max="9728" width="9.140625" style="2152"/>
    <col min="9729" max="9729" width="50.42578125" style="2152" customWidth="1"/>
    <col min="9730" max="9757" width="16.7109375" style="2152" customWidth="1"/>
    <col min="9758" max="9758" width="18.42578125" style="2152" customWidth="1"/>
    <col min="9759" max="9759" width="17.42578125" style="2152" customWidth="1"/>
    <col min="9760" max="9760" width="16.85546875" style="2152" customWidth="1"/>
    <col min="9761" max="9761" width="14.42578125" style="2152" customWidth="1"/>
    <col min="9762" max="9768" width="9.140625" style="2152" customWidth="1"/>
    <col min="9769" max="9769" width="12.140625" style="2152" customWidth="1"/>
    <col min="9770" max="9770" width="15.140625" style="2152" customWidth="1"/>
    <col min="9771" max="9771" width="14.85546875" style="2152" customWidth="1"/>
    <col min="9772" max="9879" width="9.140625" style="2152" customWidth="1"/>
    <col min="9880" max="9880" width="37.5703125" style="2152" customWidth="1"/>
    <col min="9881" max="9888" width="17.7109375" style="2152" customWidth="1"/>
    <col min="9889" max="9889" width="37.5703125" style="2152" customWidth="1"/>
    <col min="9890" max="9907" width="17.7109375" style="2152" customWidth="1"/>
    <col min="9908" max="9908" width="36.28515625" style="2152" customWidth="1"/>
    <col min="9909" max="9918" width="16.7109375" style="2152" customWidth="1"/>
    <col min="9919" max="9919" width="36.28515625" style="2152" customWidth="1"/>
    <col min="9920" max="9930" width="16.7109375" style="2152" customWidth="1"/>
    <col min="9931" max="9947" width="15.7109375" style="2152" customWidth="1"/>
    <col min="9948" max="9949" width="17" style="2152" customWidth="1"/>
    <col min="9950" max="9984" width="9.140625" style="2152"/>
    <col min="9985" max="9985" width="50.42578125" style="2152" customWidth="1"/>
    <col min="9986" max="10013" width="16.7109375" style="2152" customWidth="1"/>
    <col min="10014" max="10014" width="18.42578125" style="2152" customWidth="1"/>
    <col min="10015" max="10015" width="17.42578125" style="2152" customWidth="1"/>
    <col min="10016" max="10016" width="16.85546875" style="2152" customWidth="1"/>
    <col min="10017" max="10017" width="14.42578125" style="2152" customWidth="1"/>
    <col min="10018" max="10024" width="9.140625" style="2152" customWidth="1"/>
    <col min="10025" max="10025" width="12.140625" style="2152" customWidth="1"/>
    <col min="10026" max="10026" width="15.140625" style="2152" customWidth="1"/>
    <col min="10027" max="10027" width="14.85546875" style="2152" customWidth="1"/>
    <col min="10028" max="10135" width="9.140625" style="2152" customWidth="1"/>
    <col min="10136" max="10136" width="37.5703125" style="2152" customWidth="1"/>
    <col min="10137" max="10144" width="17.7109375" style="2152" customWidth="1"/>
    <col min="10145" max="10145" width="37.5703125" style="2152" customWidth="1"/>
    <col min="10146" max="10163" width="17.7109375" style="2152" customWidth="1"/>
    <col min="10164" max="10164" width="36.28515625" style="2152" customWidth="1"/>
    <col min="10165" max="10174" width="16.7109375" style="2152" customWidth="1"/>
    <col min="10175" max="10175" width="36.28515625" style="2152" customWidth="1"/>
    <col min="10176" max="10186" width="16.7109375" style="2152" customWidth="1"/>
    <col min="10187" max="10203" width="15.7109375" style="2152" customWidth="1"/>
    <col min="10204" max="10205" width="17" style="2152" customWidth="1"/>
    <col min="10206" max="10240" width="9.140625" style="2152"/>
    <col min="10241" max="10241" width="50.42578125" style="2152" customWidth="1"/>
    <col min="10242" max="10269" width="16.7109375" style="2152" customWidth="1"/>
    <col min="10270" max="10270" width="18.42578125" style="2152" customWidth="1"/>
    <col min="10271" max="10271" width="17.42578125" style="2152" customWidth="1"/>
    <col min="10272" max="10272" width="16.85546875" style="2152" customWidth="1"/>
    <col min="10273" max="10273" width="14.42578125" style="2152" customWidth="1"/>
    <col min="10274" max="10280" width="9.140625" style="2152" customWidth="1"/>
    <col min="10281" max="10281" width="12.140625" style="2152" customWidth="1"/>
    <col min="10282" max="10282" width="15.140625" style="2152" customWidth="1"/>
    <col min="10283" max="10283" width="14.85546875" style="2152" customWidth="1"/>
    <col min="10284" max="10391" width="9.140625" style="2152" customWidth="1"/>
    <col min="10392" max="10392" width="37.5703125" style="2152" customWidth="1"/>
    <col min="10393" max="10400" width="17.7109375" style="2152" customWidth="1"/>
    <col min="10401" max="10401" width="37.5703125" style="2152" customWidth="1"/>
    <col min="10402" max="10419" width="17.7109375" style="2152" customWidth="1"/>
    <col min="10420" max="10420" width="36.28515625" style="2152" customWidth="1"/>
    <col min="10421" max="10430" width="16.7109375" style="2152" customWidth="1"/>
    <col min="10431" max="10431" width="36.28515625" style="2152" customWidth="1"/>
    <col min="10432" max="10442" width="16.7109375" style="2152" customWidth="1"/>
    <col min="10443" max="10459" width="15.7109375" style="2152" customWidth="1"/>
    <col min="10460" max="10461" width="17" style="2152" customWidth="1"/>
    <col min="10462" max="10496" width="9.140625" style="2152"/>
    <col min="10497" max="10497" width="50.42578125" style="2152" customWidth="1"/>
    <col min="10498" max="10525" width="16.7109375" style="2152" customWidth="1"/>
    <col min="10526" max="10526" width="18.42578125" style="2152" customWidth="1"/>
    <col min="10527" max="10527" width="17.42578125" style="2152" customWidth="1"/>
    <col min="10528" max="10528" width="16.85546875" style="2152" customWidth="1"/>
    <col min="10529" max="10529" width="14.42578125" style="2152" customWidth="1"/>
    <col min="10530" max="10536" width="9.140625" style="2152" customWidth="1"/>
    <col min="10537" max="10537" width="12.140625" style="2152" customWidth="1"/>
    <col min="10538" max="10538" width="15.140625" style="2152" customWidth="1"/>
    <col min="10539" max="10539" width="14.85546875" style="2152" customWidth="1"/>
    <col min="10540" max="10647" width="9.140625" style="2152" customWidth="1"/>
    <col min="10648" max="10648" width="37.5703125" style="2152" customWidth="1"/>
    <col min="10649" max="10656" width="17.7109375" style="2152" customWidth="1"/>
    <col min="10657" max="10657" width="37.5703125" style="2152" customWidth="1"/>
    <col min="10658" max="10675" width="17.7109375" style="2152" customWidth="1"/>
    <col min="10676" max="10676" width="36.28515625" style="2152" customWidth="1"/>
    <col min="10677" max="10686" width="16.7109375" style="2152" customWidth="1"/>
    <col min="10687" max="10687" width="36.28515625" style="2152" customWidth="1"/>
    <col min="10688" max="10698" width="16.7109375" style="2152" customWidth="1"/>
    <col min="10699" max="10715" width="15.7109375" style="2152" customWidth="1"/>
    <col min="10716" max="10717" width="17" style="2152" customWidth="1"/>
    <col min="10718" max="10752" width="9.140625" style="2152"/>
    <col min="10753" max="10753" width="50.42578125" style="2152" customWidth="1"/>
    <col min="10754" max="10781" width="16.7109375" style="2152" customWidth="1"/>
    <col min="10782" max="10782" width="18.42578125" style="2152" customWidth="1"/>
    <col min="10783" max="10783" width="17.42578125" style="2152" customWidth="1"/>
    <col min="10784" max="10784" width="16.85546875" style="2152" customWidth="1"/>
    <col min="10785" max="10785" width="14.42578125" style="2152" customWidth="1"/>
    <col min="10786" max="10792" width="9.140625" style="2152" customWidth="1"/>
    <col min="10793" max="10793" width="12.140625" style="2152" customWidth="1"/>
    <col min="10794" max="10794" width="15.140625" style="2152" customWidth="1"/>
    <col min="10795" max="10795" width="14.85546875" style="2152" customWidth="1"/>
    <col min="10796" max="10903" width="9.140625" style="2152" customWidth="1"/>
    <col min="10904" max="10904" width="37.5703125" style="2152" customWidth="1"/>
    <col min="10905" max="10912" width="17.7109375" style="2152" customWidth="1"/>
    <col min="10913" max="10913" width="37.5703125" style="2152" customWidth="1"/>
    <col min="10914" max="10931" width="17.7109375" style="2152" customWidth="1"/>
    <col min="10932" max="10932" width="36.28515625" style="2152" customWidth="1"/>
    <col min="10933" max="10942" width="16.7109375" style="2152" customWidth="1"/>
    <col min="10943" max="10943" width="36.28515625" style="2152" customWidth="1"/>
    <col min="10944" max="10954" width="16.7109375" style="2152" customWidth="1"/>
    <col min="10955" max="10971" width="15.7109375" style="2152" customWidth="1"/>
    <col min="10972" max="10973" width="17" style="2152" customWidth="1"/>
    <col min="10974" max="11008" width="9.140625" style="2152"/>
    <col min="11009" max="11009" width="50.42578125" style="2152" customWidth="1"/>
    <col min="11010" max="11037" width="16.7109375" style="2152" customWidth="1"/>
    <col min="11038" max="11038" width="18.42578125" style="2152" customWidth="1"/>
    <col min="11039" max="11039" width="17.42578125" style="2152" customWidth="1"/>
    <col min="11040" max="11040" width="16.85546875" style="2152" customWidth="1"/>
    <col min="11041" max="11041" width="14.42578125" style="2152" customWidth="1"/>
    <col min="11042" max="11048" width="9.140625" style="2152" customWidth="1"/>
    <col min="11049" max="11049" width="12.140625" style="2152" customWidth="1"/>
    <col min="11050" max="11050" width="15.140625" style="2152" customWidth="1"/>
    <col min="11051" max="11051" width="14.85546875" style="2152" customWidth="1"/>
    <col min="11052" max="11159" width="9.140625" style="2152" customWidth="1"/>
    <col min="11160" max="11160" width="37.5703125" style="2152" customWidth="1"/>
    <col min="11161" max="11168" width="17.7109375" style="2152" customWidth="1"/>
    <col min="11169" max="11169" width="37.5703125" style="2152" customWidth="1"/>
    <col min="11170" max="11187" width="17.7109375" style="2152" customWidth="1"/>
    <col min="11188" max="11188" width="36.28515625" style="2152" customWidth="1"/>
    <col min="11189" max="11198" width="16.7109375" style="2152" customWidth="1"/>
    <col min="11199" max="11199" width="36.28515625" style="2152" customWidth="1"/>
    <col min="11200" max="11210" width="16.7109375" style="2152" customWidth="1"/>
    <col min="11211" max="11227" width="15.7109375" style="2152" customWidth="1"/>
    <col min="11228" max="11229" width="17" style="2152" customWidth="1"/>
    <col min="11230" max="11264" width="9.140625" style="2152"/>
    <col min="11265" max="11265" width="50.42578125" style="2152" customWidth="1"/>
    <col min="11266" max="11293" width="16.7109375" style="2152" customWidth="1"/>
    <col min="11294" max="11294" width="18.42578125" style="2152" customWidth="1"/>
    <col min="11295" max="11295" width="17.42578125" style="2152" customWidth="1"/>
    <col min="11296" max="11296" width="16.85546875" style="2152" customWidth="1"/>
    <col min="11297" max="11297" width="14.42578125" style="2152" customWidth="1"/>
    <col min="11298" max="11304" width="9.140625" style="2152" customWidth="1"/>
    <col min="11305" max="11305" width="12.140625" style="2152" customWidth="1"/>
    <col min="11306" max="11306" width="15.140625" style="2152" customWidth="1"/>
    <col min="11307" max="11307" width="14.85546875" style="2152" customWidth="1"/>
    <col min="11308" max="11415" width="9.140625" style="2152" customWidth="1"/>
    <col min="11416" max="11416" width="37.5703125" style="2152" customWidth="1"/>
    <col min="11417" max="11424" width="17.7109375" style="2152" customWidth="1"/>
    <col min="11425" max="11425" width="37.5703125" style="2152" customWidth="1"/>
    <col min="11426" max="11443" width="17.7109375" style="2152" customWidth="1"/>
    <col min="11444" max="11444" width="36.28515625" style="2152" customWidth="1"/>
    <col min="11445" max="11454" width="16.7109375" style="2152" customWidth="1"/>
    <col min="11455" max="11455" width="36.28515625" style="2152" customWidth="1"/>
    <col min="11456" max="11466" width="16.7109375" style="2152" customWidth="1"/>
    <col min="11467" max="11483" width="15.7109375" style="2152" customWidth="1"/>
    <col min="11484" max="11485" width="17" style="2152" customWidth="1"/>
    <col min="11486" max="11520" width="9.140625" style="2152"/>
    <col min="11521" max="11521" width="50.42578125" style="2152" customWidth="1"/>
    <col min="11522" max="11549" width="16.7109375" style="2152" customWidth="1"/>
    <col min="11550" max="11550" width="18.42578125" style="2152" customWidth="1"/>
    <col min="11551" max="11551" width="17.42578125" style="2152" customWidth="1"/>
    <col min="11552" max="11552" width="16.85546875" style="2152" customWidth="1"/>
    <col min="11553" max="11553" width="14.42578125" style="2152" customWidth="1"/>
    <col min="11554" max="11560" width="9.140625" style="2152" customWidth="1"/>
    <col min="11561" max="11561" width="12.140625" style="2152" customWidth="1"/>
    <col min="11562" max="11562" width="15.140625" style="2152" customWidth="1"/>
    <col min="11563" max="11563" width="14.85546875" style="2152" customWidth="1"/>
    <col min="11564" max="11671" width="9.140625" style="2152" customWidth="1"/>
    <col min="11672" max="11672" width="37.5703125" style="2152" customWidth="1"/>
    <col min="11673" max="11680" width="17.7109375" style="2152" customWidth="1"/>
    <col min="11681" max="11681" width="37.5703125" style="2152" customWidth="1"/>
    <col min="11682" max="11699" width="17.7109375" style="2152" customWidth="1"/>
    <col min="11700" max="11700" width="36.28515625" style="2152" customWidth="1"/>
    <col min="11701" max="11710" width="16.7109375" style="2152" customWidth="1"/>
    <col min="11711" max="11711" width="36.28515625" style="2152" customWidth="1"/>
    <col min="11712" max="11722" width="16.7109375" style="2152" customWidth="1"/>
    <col min="11723" max="11739" width="15.7109375" style="2152" customWidth="1"/>
    <col min="11740" max="11741" width="17" style="2152" customWidth="1"/>
    <col min="11742" max="11776" width="9.140625" style="2152"/>
    <col min="11777" max="11777" width="50.42578125" style="2152" customWidth="1"/>
    <col min="11778" max="11805" width="16.7109375" style="2152" customWidth="1"/>
    <col min="11806" max="11806" width="18.42578125" style="2152" customWidth="1"/>
    <col min="11807" max="11807" width="17.42578125" style="2152" customWidth="1"/>
    <col min="11808" max="11808" width="16.85546875" style="2152" customWidth="1"/>
    <col min="11809" max="11809" width="14.42578125" style="2152" customWidth="1"/>
    <col min="11810" max="11816" width="9.140625" style="2152" customWidth="1"/>
    <col min="11817" max="11817" width="12.140625" style="2152" customWidth="1"/>
    <col min="11818" max="11818" width="15.140625" style="2152" customWidth="1"/>
    <col min="11819" max="11819" width="14.85546875" style="2152" customWidth="1"/>
    <col min="11820" max="11927" width="9.140625" style="2152" customWidth="1"/>
    <col min="11928" max="11928" width="37.5703125" style="2152" customWidth="1"/>
    <col min="11929" max="11936" width="17.7109375" style="2152" customWidth="1"/>
    <col min="11937" max="11937" width="37.5703125" style="2152" customWidth="1"/>
    <col min="11938" max="11955" width="17.7109375" style="2152" customWidth="1"/>
    <col min="11956" max="11956" width="36.28515625" style="2152" customWidth="1"/>
    <col min="11957" max="11966" width="16.7109375" style="2152" customWidth="1"/>
    <col min="11967" max="11967" width="36.28515625" style="2152" customWidth="1"/>
    <col min="11968" max="11978" width="16.7109375" style="2152" customWidth="1"/>
    <col min="11979" max="11995" width="15.7109375" style="2152" customWidth="1"/>
    <col min="11996" max="11997" width="17" style="2152" customWidth="1"/>
    <col min="11998" max="12032" width="9.140625" style="2152"/>
    <col min="12033" max="12033" width="50.42578125" style="2152" customWidth="1"/>
    <col min="12034" max="12061" width="16.7109375" style="2152" customWidth="1"/>
    <col min="12062" max="12062" width="18.42578125" style="2152" customWidth="1"/>
    <col min="12063" max="12063" width="17.42578125" style="2152" customWidth="1"/>
    <col min="12064" max="12064" width="16.85546875" style="2152" customWidth="1"/>
    <col min="12065" max="12065" width="14.42578125" style="2152" customWidth="1"/>
    <col min="12066" max="12072" width="9.140625" style="2152" customWidth="1"/>
    <col min="12073" max="12073" width="12.140625" style="2152" customWidth="1"/>
    <col min="12074" max="12074" width="15.140625" style="2152" customWidth="1"/>
    <col min="12075" max="12075" width="14.85546875" style="2152" customWidth="1"/>
    <col min="12076" max="12183" width="9.140625" style="2152" customWidth="1"/>
    <col min="12184" max="12184" width="37.5703125" style="2152" customWidth="1"/>
    <col min="12185" max="12192" width="17.7109375" style="2152" customWidth="1"/>
    <col min="12193" max="12193" width="37.5703125" style="2152" customWidth="1"/>
    <col min="12194" max="12211" width="17.7109375" style="2152" customWidth="1"/>
    <col min="12212" max="12212" width="36.28515625" style="2152" customWidth="1"/>
    <col min="12213" max="12222" width="16.7109375" style="2152" customWidth="1"/>
    <col min="12223" max="12223" width="36.28515625" style="2152" customWidth="1"/>
    <col min="12224" max="12234" width="16.7109375" style="2152" customWidth="1"/>
    <col min="12235" max="12251" width="15.7109375" style="2152" customWidth="1"/>
    <col min="12252" max="12253" width="17" style="2152" customWidth="1"/>
    <col min="12254" max="12288" width="9.140625" style="2152"/>
    <col min="12289" max="12289" width="50.42578125" style="2152" customWidth="1"/>
    <col min="12290" max="12317" width="16.7109375" style="2152" customWidth="1"/>
    <col min="12318" max="12318" width="18.42578125" style="2152" customWidth="1"/>
    <col min="12319" max="12319" width="17.42578125" style="2152" customWidth="1"/>
    <col min="12320" max="12320" width="16.85546875" style="2152" customWidth="1"/>
    <col min="12321" max="12321" width="14.42578125" style="2152" customWidth="1"/>
    <col min="12322" max="12328" width="9.140625" style="2152" customWidth="1"/>
    <col min="12329" max="12329" width="12.140625" style="2152" customWidth="1"/>
    <col min="12330" max="12330" width="15.140625" style="2152" customWidth="1"/>
    <col min="12331" max="12331" width="14.85546875" style="2152" customWidth="1"/>
    <col min="12332" max="12439" width="9.140625" style="2152" customWidth="1"/>
    <col min="12440" max="12440" width="37.5703125" style="2152" customWidth="1"/>
    <col min="12441" max="12448" width="17.7109375" style="2152" customWidth="1"/>
    <col min="12449" max="12449" width="37.5703125" style="2152" customWidth="1"/>
    <col min="12450" max="12467" width="17.7109375" style="2152" customWidth="1"/>
    <col min="12468" max="12468" width="36.28515625" style="2152" customWidth="1"/>
    <col min="12469" max="12478" width="16.7109375" style="2152" customWidth="1"/>
    <col min="12479" max="12479" width="36.28515625" style="2152" customWidth="1"/>
    <col min="12480" max="12490" width="16.7109375" style="2152" customWidth="1"/>
    <col min="12491" max="12507" width="15.7109375" style="2152" customWidth="1"/>
    <col min="12508" max="12509" width="17" style="2152" customWidth="1"/>
    <col min="12510" max="12544" width="9.140625" style="2152"/>
    <col min="12545" max="12545" width="50.42578125" style="2152" customWidth="1"/>
    <col min="12546" max="12573" width="16.7109375" style="2152" customWidth="1"/>
    <col min="12574" max="12574" width="18.42578125" style="2152" customWidth="1"/>
    <col min="12575" max="12575" width="17.42578125" style="2152" customWidth="1"/>
    <col min="12576" max="12576" width="16.85546875" style="2152" customWidth="1"/>
    <col min="12577" max="12577" width="14.42578125" style="2152" customWidth="1"/>
    <col min="12578" max="12584" width="9.140625" style="2152" customWidth="1"/>
    <col min="12585" max="12585" width="12.140625" style="2152" customWidth="1"/>
    <col min="12586" max="12586" width="15.140625" style="2152" customWidth="1"/>
    <col min="12587" max="12587" width="14.85546875" style="2152" customWidth="1"/>
    <col min="12588" max="12695" width="9.140625" style="2152" customWidth="1"/>
    <col min="12696" max="12696" width="37.5703125" style="2152" customWidth="1"/>
    <col min="12697" max="12704" width="17.7109375" style="2152" customWidth="1"/>
    <col min="12705" max="12705" width="37.5703125" style="2152" customWidth="1"/>
    <col min="12706" max="12723" width="17.7109375" style="2152" customWidth="1"/>
    <col min="12724" max="12724" width="36.28515625" style="2152" customWidth="1"/>
    <col min="12725" max="12734" width="16.7109375" style="2152" customWidth="1"/>
    <col min="12735" max="12735" width="36.28515625" style="2152" customWidth="1"/>
    <col min="12736" max="12746" width="16.7109375" style="2152" customWidth="1"/>
    <col min="12747" max="12763" width="15.7109375" style="2152" customWidth="1"/>
    <col min="12764" max="12765" width="17" style="2152" customWidth="1"/>
    <col min="12766" max="12800" width="9.140625" style="2152"/>
    <col min="12801" max="12801" width="50.42578125" style="2152" customWidth="1"/>
    <col min="12802" max="12829" width="16.7109375" style="2152" customWidth="1"/>
    <col min="12830" max="12830" width="18.42578125" style="2152" customWidth="1"/>
    <col min="12831" max="12831" width="17.42578125" style="2152" customWidth="1"/>
    <col min="12832" max="12832" width="16.85546875" style="2152" customWidth="1"/>
    <col min="12833" max="12833" width="14.42578125" style="2152" customWidth="1"/>
    <col min="12834" max="12840" width="9.140625" style="2152" customWidth="1"/>
    <col min="12841" max="12841" width="12.140625" style="2152" customWidth="1"/>
    <col min="12842" max="12842" width="15.140625" style="2152" customWidth="1"/>
    <col min="12843" max="12843" width="14.85546875" style="2152" customWidth="1"/>
    <col min="12844" max="12951" width="9.140625" style="2152" customWidth="1"/>
    <col min="12952" max="12952" width="37.5703125" style="2152" customWidth="1"/>
    <col min="12953" max="12960" width="17.7109375" style="2152" customWidth="1"/>
    <col min="12961" max="12961" width="37.5703125" style="2152" customWidth="1"/>
    <col min="12962" max="12979" width="17.7109375" style="2152" customWidth="1"/>
    <col min="12980" max="12980" width="36.28515625" style="2152" customWidth="1"/>
    <col min="12981" max="12990" width="16.7109375" style="2152" customWidth="1"/>
    <col min="12991" max="12991" width="36.28515625" style="2152" customWidth="1"/>
    <col min="12992" max="13002" width="16.7109375" style="2152" customWidth="1"/>
    <col min="13003" max="13019" width="15.7109375" style="2152" customWidth="1"/>
    <col min="13020" max="13021" width="17" style="2152" customWidth="1"/>
    <col min="13022" max="13056" width="9.140625" style="2152"/>
    <col min="13057" max="13057" width="50.42578125" style="2152" customWidth="1"/>
    <col min="13058" max="13085" width="16.7109375" style="2152" customWidth="1"/>
    <col min="13086" max="13086" width="18.42578125" style="2152" customWidth="1"/>
    <col min="13087" max="13087" width="17.42578125" style="2152" customWidth="1"/>
    <col min="13088" max="13088" width="16.85546875" style="2152" customWidth="1"/>
    <col min="13089" max="13089" width="14.42578125" style="2152" customWidth="1"/>
    <col min="13090" max="13096" width="9.140625" style="2152" customWidth="1"/>
    <col min="13097" max="13097" width="12.140625" style="2152" customWidth="1"/>
    <col min="13098" max="13098" width="15.140625" style="2152" customWidth="1"/>
    <col min="13099" max="13099" width="14.85546875" style="2152" customWidth="1"/>
    <col min="13100" max="13207" width="9.140625" style="2152" customWidth="1"/>
    <col min="13208" max="13208" width="37.5703125" style="2152" customWidth="1"/>
    <col min="13209" max="13216" width="17.7109375" style="2152" customWidth="1"/>
    <col min="13217" max="13217" width="37.5703125" style="2152" customWidth="1"/>
    <col min="13218" max="13235" width="17.7109375" style="2152" customWidth="1"/>
    <col min="13236" max="13236" width="36.28515625" style="2152" customWidth="1"/>
    <col min="13237" max="13246" width="16.7109375" style="2152" customWidth="1"/>
    <col min="13247" max="13247" width="36.28515625" style="2152" customWidth="1"/>
    <col min="13248" max="13258" width="16.7109375" style="2152" customWidth="1"/>
    <col min="13259" max="13275" width="15.7109375" style="2152" customWidth="1"/>
    <col min="13276" max="13277" width="17" style="2152" customWidth="1"/>
    <col min="13278" max="13312" width="9.140625" style="2152"/>
    <col min="13313" max="13313" width="50.42578125" style="2152" customWidth="1"/>
    <col min="13314" max="13341" width="16.7109375" style="2152" customWidth="1"/>
    <col min="13342" max="13342" width="18.42578125" style="2152" customWidth="1"/>
    <col min="13343" max="13343" width="17.42578125" style="2152" customWidth="1"/>
    <col min="13344" max="13344" width="16.85546875" style="2152" customWidth="1"/>
    <col min="13345" max="13345" width="14.42578125" style="2152" customWidth="1"/>
    <col min="13346" max="13352" width="9.140625" style="2152" customWidth="1"/>
    <col min="13353" max="13353" width="12.140625" style="2152" customWidth="1"/>
    <col min="13354" max="13354" width="15.140625" style="2152" customWidth="1"/>
    <col min="13355" max="13355" width="14.85546875" style="2152" customWidth="1"/>
    <col min="13356" max="13463" width="9.140625" style="2152" customWidth="1"/>
    <col min="13464" max="13464" width="37.5703125" style="2152" customWidth="1"/>
    <col min="13465" max="13472" width="17.7109375" style="2152" customWidth="1"/>
    <col min="13473" max="13473" width="37.5703125" style="2152" customWidth="1"/>
    <col min="13474" max="13491" width="17.7109375" style="2152" customWidth="1"/>
    <col min="13492" max="13492" width="36.28515625" style="2152" customWidth="1"/>
    <col min="13493" max="13502" width="16.7109375" style="2152" customWidth="1"/>
    <col min="13503" max="13503" width="36.28515625" style="2152" customWidth="1"/>
    <col min="13504" max="13514" width="16.7109375" style="2152" customWidth="1"/>
    <col min="13515" max="13531" width="15.7109375" style="2152" customWidth="1"/>
    <col min="13532" max="13533" width="17" style="2152" customWidth="1"/>
    <col min="13534" max="13568" width="9.140625" style="2152"/>
    <col min="13569" max="13569" width="50.42578125" style="2152" customWidth="1"/>
    <col min="13570" max="13597" width="16.7109375" style="2152" customWidth="1"/>
    <col min="13598" max="13598" width="18.42578125" style="2152" customWidth="1"/>
    <col min="13599" max="13599" width="17.42578125" style="2152" customWidth="1"/>
    <col min="13600" max="13600" width="16.85546875" style="2152" customWidth="1"/>
    <col min="13601" max="13601" width="14.42578125" style="2152" customWidth="1"/>
    <col min="13602" max="13608" width="9.140625" style="2152" customWidth="1"/>
    <col min="13609" max="13609" width="12.140625" style="2152" customWidth="1"/>
    <col min="13610" max="13610" width="15.140625" style="2152" customWidth="1"/>
    <col min="13611" max="13611" width="14.85546875" style="2152" customWidth="1"/>
    <col min="13612" max="13719" width="9.140625" style="2152" customWidth="1"/>
    <col min="13720" max="13720" width="37.5703125" style="2152" customWidth="1"/>
    <col min="13721" max="13728" width="17.7109375" style="2152" customWidth="1"/>
    <col min="13729" max="13729" width="37.5703125" style="2152" customWidth="1"/>
    <col min="13730" max="13747" width="17.7109375" style="2152" customWidth="1"/>
    <col min="13748" max="13748" width="36.28515625" style="2152" customWidth="1"/>
    <col min="13749" max="13758" width="16.7109375" style="2152" customWidth="1"/>
    <col min="13759" max="13759" width="36.28515625" style="2152" customWidth="1"/>
    <col min="13760" max="13770" width="16.7109375" style="2152" customWidth="1"/>
    <col min="13771" max="13787" width="15.7109375" style="2152" customWidth="1"/>
    <col min="13788" max="13789" width="17" style="2152" customWidth="1"/>
    <col min="13790" max="13824" width="9.140625" style="2152"/>
    <col min="13825" max="13825" width="50.42578125" style="2152" customWidth="1"/>
    <col min="13826" max="13853" width="16.7109375" style="2152" customWidth="1"/>
    <col min="13854" max="13854" width="18.42578125" style="2152" customWidth="1"/>
    <col min="13855" max="13855" width="17.42578125" style="2152" customWidth="1"/>
    <col min="13856" max="13856" width="16.85546875" style="2152" customWidth="1"/>
    <col min="13857" max="13857" width="14.42578125" style="2152" customWidth="1"/>
    <col min="13858" max="13864" width="9.140625" style="2152" customWidth="1"/>
    <col min="13865" max="13865" width="12.140625" style="2152" customWidth="1"/>
    <col min="13866" max="13866" width="15.140625" style="2152" customWidth="1"/>
    <col min="13867" max="13867" width="14.85546875" style="2152" customWidth="1"/>
    <col min="13868" max="13975" width="9.140625" style="2152" customWidth="1"/>
    <col min="13976" max="13976" width="37.5703125" style="2152" customWidth="1"/>
    <col min="13977" max="13984" width="17.7109375" style="2152" customWidth="1"/>
    <col min="13985" max="13985" width="37.5703125" style="2152" customWidth="1"/>
    <col min="13986" max="14003" width="17.7109375" style="2152" customWidth="1"/>
    <col min="14004" max="14004" width="36.28515625" style="2152" customWidth="1"/>
    <col min="14005" max="14014" width="16.7109375" style="2152" customWidth="1"/>
    <col min="14015" max="14015" width="36.28515625" style="2152" customWidth="1"/>
    <col min="14016" max="14026" width="16.7109375" style="2152" customWidth="1"/>
    <col min="14027" max="14043" width="15.7109375" style="2152" customWidth="1"/>
    <col min="14044" max="14045" width="17" style="2152" customWidth="1"/>
    <col min="14046" max="14080" width="9.140625" style="2152"/>
    <col min="14081" max="14081" width="50.42578125" style="2152" customWidth="1"/>
    <col min="14082" max="14109" width="16.7109375" style="2152" customWidth="1"/>
    <col min="14110" max="14110" width="18.42578125" style="2152" customWidth="1"/>
    <col min="14111" max="14111" width="17.42578125" style="2152" customWidth="1"/>
    <col min="14112" max="14112" width="16.85546875" style="2152" customWidth="1"/>
    <col min="14113" max="14113" width="14.42578125" style="2152" customWidth="1"/>
    <col min="14114" max="14120" width="9.140625" style="2152" customWidth="1"/>
    <col min="14121" max="14121" width="12.140625" style="2152" customWidth="1"/>
    <col min="14122" max="14122" width="15.140625" style="2152" customWidth="1"/>
    <col min="14123" max="14123" width="14.85546875" style="2152" customWidth="1"/>
    <col min="14124" max="14231" width="9.140625" style="2152" customWidth="1"/>
    <col min="14232" max="14232" width="37.5703125" style="2152" customWidth="1"/>
    <col min="14233" max="14240" width="17.7109375" style="2152" customWidth="1"/>
    <col min="14241" max="14241" width="37.5703125" style="2152" customWidth="1"/>
    <col min="14242" max="14259" width="17.7109375" style="2152" customWidth="1"/>
    <col min="14260" max="14260" width="36.28515625" style="2152" customWidth="1"/>
    <col min="14261" max="14270" width="16.7109375" style="2152" customWidth="1"/>
    <col min="14271" max="14271" width="36.28515625" style="2152" customWidth="1"/>
    <col min="14272" max="14282" width="16.7109375" style="2152" customWidth="1"/>
    <col min="14283" max="14299" width="15.7109375" style="2152" customWidth="1"/>
    <col min="14300" max="14301" width="17" style="2152" customWidth="1"/>
    <col min="14302" max="14336" width="9.140625" style="2152"/>
    <col min="14337" max="14337" width="50.42578125" style="2152" customWidth="1"/>
    <col min="14338" max="14365" width="16.7109375" style="2152" customWidth="1"/>
    <col min="14366" max="14366" width="18.42578125" style="2152" customWidth="1"/>
    <col min="14367" max="14367" width="17.42578125" style="2152" customWidth="1"/>
    <col min="14368" max="14368" width="16.85546875" style="2152" customWidth="1"/>
    <col min="14369" max="14369" width="14.42578125" style="2152" customWidth="1"/>
    <col min="14370" max="14376" width="9.140625" style="2152" customWidth="1"/>
    <col min="14377" max="14377" width="12.140625" style="2152" customWidth="1"/>
    <col min="14378" max="14378" width="15.140625" style="2152" customWidth="1"/>
    <col min="14379" max="14379" width="14.85546875" style="2152" customWidth="1"/>
    <col min="14380" max="14487" width="9.140625" style="2152" customWidth="1"/>
    <col min="14488" max="14488" width="37.5703125" style="2152" customWidth="1"/>
    <col min="14489" max="14496" width="17.7109375" style="2152" customWidth="1"/>
    <col min="14497" max="14497" width="37.5703125" style="2152" customWidth="1"/>
    <col min="14498" max="14515" width="17.7109375" style="2152" customWidth="1"/>
    <col min="14516" max="14516" width="36.28515625" style="2152" customWidth="1"/>
    <col min="14517" max="14526" width="16.7109375" style="2152" customWidth="1"/>
    <col min="14527" max="14527" width="36.28515625" style="2152" customWidth="1"/>
    <col min="14528" max="14538" width="16.7109375" style="2152" customWidth="1"/>
    <col min="14539" max="14555" width="15.7109375" style="2152" customWidth="1"/>
    <col min="14556" max="14557" width="17" style="2152" customWidth="1"/>
    <col min="14558" max="14592" width="9.140625" style="2152"/>
    <col min="14593" max="14593" width="50.42578125" style="2152" customWidth="1"/>
    <col min="14594" max="14621" width="16.7109375" style="2152" customWidth="1"/>
    <col min="14622" max="14622" width="18.42578125" style="2152" customWidth="1"/>
    <col min="14623" max="14623" width="17.42578125" style="2152" customWidth="1"/>
    <col min="14624" max="14624" width="16.85546875" style="2152" customWidth="1"/>
    <col min="14625" max="14625" width="14.42578125" style="2152" customWidth="1"/>
    <col min="14626" max="14632" width="9.140625" style="2152" customWidth="1"/>
    <col min="14633" max="14633" width="12.140625" style="2152" customWidth="1"/>
    <col min="14634" max="14634" width="15.140625" style="2152" customWidth="1"/>
    <col min="14635" max="14635" width="14.85546875" style="2152" customWidth="1"/>
    <col min="14636" max="14743" width="9.140625" style="2152" customWidth="1"/>
    <col min="14744" max="14744" width="37.5703125" style="2152" customWidth="1"/>
    <col min="14745" max="14752" width="17.7109375" style="2152" customWidth="1"/>
    <col min="14753" max="14753" width="37.5703125" style="2152" customWidth="1"/>
    <col min="14754" max="14771" width="17.7109375" style="2152" customWidth="1"/>
    <col min="14772" max="14772" width="36.28515625" style="2152" customWidth="1"/>
    <col min="14773" max="14782" width="16.7109375" style="2152" customWidth="1"/>
    <col min="14783" max="14783" width="36.28515625" style="2152" customWidth="1"/>
    <col min="14784" max="14794" width="16.7109375" style="2152" customWidth="1"/>
    <col min="14795" max="14811" width="15.7109375" style="2152" customWidth="1"/>
    <col min="14812" max="14813" width="17" style="2152" customWidth="1"/>
    <col min="14814" max="14848" width="9.140625" style="2152"/>
    <col min="14849" max="14849" width="50.42578125" style="2152" customWidth="1"/>
    <col min="14850" max="14877" width="16.7109375" style="2152" customWidth="1"/>
    <col min="14878" max="14878" width="18.42578125" style="2152" customWidth="1"/>
    <col min="14879" max="14879" width="17.42578125" style="2152" customWidth="1"/>
    <col min="14880" max="14880" width="16.85546875" style="2152" customWidth="1"/>
    <col min="14881" max="14881" width="14.42578125" style="2152" customWidth="1"/>
    <col min="14882" max="14888" width="9.140625" style="2152" customWidth="1"/>
    <col min="14889" max="14889" width="12.140625" style="2152" customWidth="1"/>
    <col min="14890" max="14890" width="15.140625" style="2152" customWidth="1"/>
    <col min="14891" max="14891" width="14.85546875" style="2152" customWidth="1"/>
    <col min="14892" max="14999" width="9.140625" style="2152" customWidth="1"/>
    <col min="15000" max="15000" width="37.5703125" style="2152" customWidth="1"/>
    <col min="15001" max="15008" width="17.7109375" style="2152" customWidth="1"/>
    <col min="15009" max="15009" width="37.5703125" style="2152" customWidth="1"/>
    <col min="15010" max="15027" width="17.7109375" style="2152" customWidth="1"/>
    <col min="15028" max="15028" width="36.28515625" style="2152" customWidth="1"/>
    <col min="15029" max="15038" width="16.7109375" style="2152" customWidth="1"/>
    <col min="15039" max="15039" width="36.28515625" style="2152" customWidth="1"/>
    <col min="15040" max="15050" width="16.7109375" style="2152" customWidth="1"/>
    <col min="15051" max="15067" width="15.7109375" style="2152" customWidth="1"/>
    <col min="15068" max="15069" width="17" style="2152" customWidth="1"/>
    <col min="15070" max="15104" width="9.140625" style="2152"/>
    <col min="15105" max="15105" width="50.42578125" style="2152" customWidth="1"/>
    <col min="15106" max="15133" width="16.7109375" style="2152" customWidth="1"/>
    <col min="15134" max="15134" width="18.42578125" style="2152" customWidth="1"/>
    <col min="15135" max="15135" width="17.42578125" style="2152" customWidth="1"/>
    <col min="15136" max="15136" width="16.85546875" style="2152" customWidth="1"/>
    <col min="15137" max="15137" width="14.42578125" style="2152" customWidth="1"/>
    <col min="15138" max="15144" width="9.140625" style="2152" customWidth="1"/>
    <col min="15145" max="15145" width="12.140625" style="2152" customWidth="1"/>
    <col min="15146" max="15146" width="15.140625" style="2152" customWidth="1"/>
    <col min="15147" max="15147" width="14.85546875" style="2152" customWidth="1"/>
    <col min="15148" max="15255" width="9.140625" style="2152" customWidth="1"/>
    <col min="15256" max="15256" width="37.5703125" style="2152" customWidth="1"/>
    <col min="15257" max="15264" width="17.7109375" style="2152" customWidth="1"/>
    <col min="15265" max="15265" width="37.5703125" style="2152" customWidth="1"/>
    <col min="15266" max="15283" width="17.7109375" style="2152" customWidth="1"/>
    <col min="15284" max="15284" width="36.28515625" style="2152" customWidth="1"/>
    <col min="15285" max="15294" width="16.7109375" style="2152" customWidth="1"/>
    <col min="15295" max="15295" width="36.28515625" style="2152" customWidth="1"/>
    <col min="15296" max="15306" width="16.7109375" style="2152" customWidth="1"/>
    <col min="15307" max="15323" width="15.7109375" style="2152" customWidth="1"/>
    <col min="15324" max="15325" width="17" style="2152" customWidth="1"/>
    <col min="15326" max="15360" width="9.140625" style="2152"/>
    <col min="15361" max="15361" width="50.42578125" style="2152" customWidth="1"/>
    <col min="15362" max="15389" width="16.7109375" style="2152" customWidth="1"/>
    <col min="15390" max="15390" width="18.42578125" style="2152" customWidth="1"/>
    <col min="15391" max="15391" width="17.42578125" style="2152" customWidth="1"/>
    <col min="15392" max="15392" width="16.85546875" style="2152" customWidth="1"/>
    <col min="15393" max="15393" width="14.42578125" style="2152" customWidth="1"/>
    <col min="15394" max="15400" width="9.140625" style="2152" customWidth="1"/>
    <col min="15401" max="15401" width="12.140625" style="2152" customWidth="1"/>
    <col min="15402" max="15402" width="15.140625" style="2152" customWidth="1"/>
    <col min="15403" max="15403" width="14.85546875" style="2152" customWidth="1"/>
    <col min="15404" max="15511" width="9.140625" style="2152" customWidth="1"/>
    <col min="15512" max="15512" width="37.5703125" style="2152" customWidth="1"/>
    <col min="15513" max="15520" width="17.7109375" style="2152" customWidth="1"/>
    <col min="15521" max="15521" width="37.5703125" style="2152" customWidth="1"/>
    <col min="15522" max="15539" width="17.7109375" style="2152" customWidth="1"/>
    <col min="15540" max="15540" width="36.28515625" style="2152" customWidth="1"/>
    <col min="15541" max="15550" width="16.7109375" style="2152" customWidth="1"/>
    <col min="15551" max="15551" width="36.28515625" style="2152" customWidth="1"/>
    <col min="15552" max="15562" width="16.7109375" style="2152" customWidth="1"/>
    <col min="15563" max="15579" width="15.7109375" style="2152" customWidth="1"/>
    <col min="15580" max="15581" width="17" style="2152" customWidth="1"/>
    <col min="15582" max="15616" width="9.140625" style="2152"/>
    <col min="15617" max="15617" width="50.42578125" style="2152" customWidth="1"/>
    <col min="15618" max="15645" width="16.7109375" style="2152" customWidth="1"/>
    <col min="15646" max="15646" width="18.42578125" style="2152" customWidth="1"/>
    <col min="15647" max="15647" width="17.42578125" style="2152" customWidth="1"/>
    <col min="15648" max="15648" width="16.85546875" style="2152" customWidth="1"/>
    <col min="15649" max="15649" width="14.42578125" style="2152" customWidth="1"/>
    <col min="15650" max="15656" width="9.140625" style="2152" customWidth="1"/>
    <col min="15657" max="15657" width="12.140625" style="2152" customWidth="1"/>
    <col min="15658" max="15658" width="15.140625" style="2152" customWidth="1"/>
    <col min="15659" max="15659" width="14.85546875" style="2152" customWidth="1"/>
    <col min="15660" max="15767" width="9.140625" style="2152" customWidth="1"/>
    <col min="15768" max="15768" width="37.5703125" style="2152" customWidth="1"/>
    <col min="15769" max="15776" width="17.7109375" style="2152" customWidth="1"/>
    <col min="15777" max="15777" width="37.5703125" style="2152" customWidth="1"/>
    <col min="15778" max="15795" width="17.7109375" style="2152" customWidth="1"/>
    <col min="15796" max="15796" width="36.28515625" style="2152" customWidth="1"/>
    <col min="15797" max="15806" width="16.7109375" style="2152" customWidth="1"/>
    <col min="15807" max="15807" width="36.28515625" style="2152" customWidth="1"/>
    <col min="15808" max="15818" width="16.7109375" style="2152" customWidth="1"/>
    <col min="15819" max="15835" width="15.7109375" style="2152" customWidth="1"/>
    <col min="15836" max="15837" width="17" style="2152" customWidth="1"/>
    <col min="15838" max="15872" width="9.140625" style="2152"/>
    <col min="15873" max="15873" width="50.42578125" style="2152" customWidth="1"/>
    <col min="15874" max="15901" width="16.7109375" style="2152" customWidth="1"/>
    <col min="15902" max="15902" width="18.42578125" style="2152" customWidth="1"/>
    <col min="15903" max="15903" width="17.42578125" style="2152" customWidth="1"/>
    <col min="15904" max="15904" width="16.85546875" style="2152" customWidth="1"/>
    <col min="15905" max="15905" width="14.42578125" style="2152" customWidth="1"/>
    <col min="15906" max="15912" width="9.140625" style="2152" customWidth="1"/>
    <col min="15913" max="15913" width="12.140625" style="2152" customWidth="1"/>
    <col min="15914" max="15914" width="15.140625" style="2152" customWidth="1"/>
    <col min="15915" max="15915" width="14.85546875" style="2152" customWidth="1"/>
    <col min="15916" max="16023" width="9.140625" style="2152" customWidth="1"/>
    <col min="16024" max="16024" width="37.5703125" style="2152" customWidth="1"/>
    <col min="16025" max="16032" width="17.7109375" style="2152" customWidth="1"/>
    <col min="16033" max="16033" width="37.5703125" style="2152" customWidth="1"/>
    <col min="16034" max="16051" width="17.7109375" style="2152" customWidth="1"/>
    <col min="16052" max="16052" width="36.28515625" style="2152" customWidth="1"/>
    <col min="16053" max="16062" width="16.7109375" style="2152" customWidth="1"/>
    <col min="16063" max="16063" width="36.28515625" style="2152" customWidth="1"/>
    <col min="16064" max="16074" width="16.7109375" style="2152" customWidth="1"/>
    <col min="16075" max="16091" width="15.7109375" style="2152" customWidth="1"/>
    <col min="16092" max="16093" width="17" style="2152" customWidth="1"/>
    <col min="16094" max="16128" width="9.140625" style="2152"/>
    <col min="16129" max="16129" width="50.42578125" style="2152" customWidth="1"/>
    <col min="16130" max="16157" width="16.7109375" style="2152" customWidth="1"/>
    <col min="16158" max="16158" width="18.42578125" style="2152" customWidth="1"/>
    <col min="16159" max="16159" width="17.42578125" style="2152" customWidth="1"/>
    <col min="16160" max="16160" width="16.85546875" style="2152" customWidth="1"/>
    <col min="16161" max="16161" width="14.42578125" style="2152" customWidth="1"/>
    <col min="16162" max="16168" width="9.140625" style="2152" customWidth="1"/>
    <col min="16169" max="16169" width="12.140625" style="2152" customWidth="1"/>
    <col min="16170" max="16170" width="15.140625" style="2152" customWidth="1"/>
    <col min="16171" max="16171" width="14.85546875" style="2152" customWidth="1"/>
    <col min="16172" max="16279" width="9.140625" style="2152" customWidth="1"/>
    <col min="16280" max="16280" width="37.5703125" style="2152" customWidth="1"/>
    <col min="16281" max="16288" width="17.7109375" style="2152" customWidth="1"/>
    <col min="16289" max="16289" width="37.5703125" style="2152" customWidth="1"/>
    <col min="16290" max="16307" width="17.7109375" style="2152" customWidth="1"/>
    <col min="16308" max="16308" width="36.28515625" style="2152" customWidth="1"/>
    <col min="16309" max="16318" width="16.7109375" style="2152" customWidth="1"/>
    <col min="16319" max="16319" width="36.28515625" style="2152" customWidth="1"/>
    <col min="16320" max="16330" width="16.7109375" style="2152" customWidth="1"/>
    <col min="16331" max="16347" width="15.7109375" style="2152" customWidth="1"/>
    <col min="16348" max="16349" width="17" style="2152" customWidth="1"/>
    <col min="16350" max="16384" width="9.140625" style="2152"/>
  </cols>
  <sheetData>
    <row r="1" spans="1:43" ht="25.5">
      <c r="A1" s="2059" t="s">
        <v>313</v>
      </c>
    </row>
    <row r="2" spans="1:43" s="2329" customFormat="1" ht="55.5" customHeight="1" thickBot="1">
      <c r="A2" s="2272" t="s">
        <v>1368</v>
      </c>
      <c r="B2" s="2326"/>
      <c r="C2" s="2326"/>
      <c r="D2" s="2326"/>
      <c r="E2" s="2326"/>
      <c r="F2" s="2326"/>
      <c r="G2" s="2326"/>
      <c r="H2" s="2326"/>
      <c r="I2" s="2326"/>
      <c r="J2" s="2326"/>
      <c r="K2" s="2326"/>
      <c r="L2" s="2326"/>
      <c r="M2" s="2326"/>
      <c r="N2" s="2326"/>
      <c r="O2" s="2326"/>
      <c r="P2" s="2326"/>
      <c r="Q2" s="2326"/>
      <c r="R2" s="2326"/>
      <c r="S2" s="2326"/>
      <c r="T2" s="2326"/>
      <c r="U2" s="2326"/>
      <c r="V2" s="2326"/>
      <c r="W2" s="2326"/>
      <c r="X2" s="2326"/>
      <c r="Y2" s="2326"/>
      <c r="Z2" s="2326"/>
      <c r="AA2" s="2327"/>
      <c r="AB2" s="2327"/>
      <c r="AC2" s="2327"/>
      <c r="AD2" s="2328"/>
    </row>
    <row r="3" spans="1:43" s="2335" customFormat="1" ht="30" customHeight="1" thickBot="1">
      <c r="A3" s="2330" t="s">
        <v>1369</v>
      </c>
      <c r="B3" s="2331" t="s">
        <v>1370</v>
      </c>
      <c r="C3" s="2331" t="s">
        <v>1371</v>
      </c>
      <c r="D3" s="2331" t="s">
        <v>1372</v>
      </c>
      <c r="E3" s="2331" t="s">
        <v>1373</v>
      </c>
      <c r="F3" s="2313" t="s">
        <v>1374</v>
      </c>
      <c r="G3" s="2311" t="s">
        <v>1375</v>
      </c>
      <c r="H3" s="2276" t="s">
        <v>1376</v>
      </c>
      <c r="I3" s="2276" t="s">
        <v>1377</v>
      </c>
      <c r="J3" s="2331" t="s">
        <v>1378</v>
      </c>
      <c r="K3" s="2313" t="s">
        <v>1379</v>
      </c>
      <c r="L3" s="2275" t="s">
        <v>1380</v>
      </c>
      <c r="M3" s="2276" t="s">
        <v>1381</v>
      </c>
      <c r="N3" s="2276" t="s">
        <v>1382</v>
      </c>
      <c r="O3" s="2331" t="s">
        <v>1383</v>
      </c>
      <c r="P3" s="2313" t="s">
        <v>1384</v>
      </c>
      <c r="Q3" s="2275" t="s">
        <v>1297</v>
      </c>
      <c r="R3" s="2276" t="s">
        <v>1298</v>
      </c>
      <c r="S3" s="2276" t="s">
        <v>1299</v>
      </c>
      <c r="T3" s="2331" t="s">
        <v>1300</v>
      </c>
      <c r="U3" s="2332" t="s">
        <v>1301</v>
      </c>
      <c r="V3" s="2275" t="s">
        <v>1302</v>
      </c>
      <c r="W3" s="2276" t="s">
        <v>1303</v>
      </c>
      <c r="X3" s="2276" t="s">
        <v>1304</v>
      </c>
      <c r="Y3" s="2331" t="s">
        <v>1305</v>
      </c>
      <c r="Z3" s="2332" t="s">
        <v>1385</v>
      </c>
      <c r="AA3" s="2275" t="s">
        <v>1386</v>
      </c>
      <c r="AB3" s="2276" t="s">
        <v>1387</v>
      </c>
      <c r="AC3" s="2276" t="s">
        <v>1388</v>
      </c>
      <c r="AD3" s="2333" t="s">
        <v>1389</v>
      </c>
      <c r="AE3" s="2314" t="s">
        <v>1390</v>
      </c>
      <c r="AF3" s="2334" t="s">
        <v>1391</v>
      </c>
    </row>
    <row r="4" spans="1:43" ht="39.950000000000003" customHeight="1">
      <c r="A4" s="2336" t="s">
        <v>1392</v>
      </c>
      <c r="B4" s="2337">
        <v>384.39919999999995</v>
      </c>
      <c r="C4" s="2337">
        <v>448.23520000000008</v>
      </c>
      <c r="D4" s="2337">
        <v>525.46050000000002</v>
      </c>
      <c r="E4" s="2337">
        <v>773.71659999999997</v>
      </c>
      <c r="F4" s="2338">
        <v>2131.8114999999998</v>
      </c>
      <c r="G4" s="2339">
        <v>554000</v>
      </c>
      <c r="H4" s="2340">
        <v>769637.80000000016</v>
      </c>
      <c r="I4" s="2340">
        <v>791821.79999999993</v>
      </c>
      <c r="J4" s="2337">
        <v>755916.49999999977</v>
      </c>
      <c r="K4" s="2338">
        <v>2871376.0999999996</v>
      </c>
      <c r="L4" s="2341">
        <v>754636</v>
      </c>
      <c r="M4" s="2340">
        <v>834152.4</v>
      </c>
      <c r="N4" s="2340">
        <v>775767.20000000007</v>
      </c>
      <c r="O4" s="2337">
        <v>905372.70000000007</v>
      </c>
      <c r="P4" s="2338">
        <v>3269928.3000000003</v>
      </c>
      <c r="Q4" s="2341">
        <v>784591.8</v>
      </c>
      <c r="R4" s="2340">
        <v>1022229.2</v>
      </c>
      <c r="S4" s="2340">
        <v>992655.69999999984</v>
      </c>
      <c r="T4" s="2337">
        <v>1356657.8</v>
      </c>
      <c r="U4" s="2338">
        <v>4156134.5</v>
      </c>
      <c r="V4" s="2341">
        <v>1100613.9697304054</v>
      </c>
      <c r="W4" s="2340">
        <v>1251103.1039655465</v>
      </c>
      <c r="X4" s="2340">
        <v>1222878.8332845829</v>
      </c>
      <c r="Y4" s="2337">
        <v>1405308.3302996932</v>
      </c>
      <c r="Z4" s="2338">
        <v>4979904.2372802282</v>
      </c>
      <c r="AA4" s="2341">
        <v>1198729.0153806952</v>
      </c>
      <c r="AB4" s="2340">
        <v>1196393.7155591699</v>
      </c>
      <c r="AC4" s="2340">
        <v>1201647.3482134992</v>
      </c>
      <c r="AD4" s="2337">
        <v>1256044.6468275653</v>
      </c>
      <c r="AE4" s="2338">
        <v>4852814.72598093</v>
      </c>
      <c r="AF4" s="2342">
        <v>1180392.5654699325</v>
      </c>
      <c r="AG4" s="2343"/>
      <c r="AH4" s="2343"/>
      <c r="AI4" s="2343"/>
      <c r="AJ4" s="2343"/>
      <c r="AK4" s="2343"/>
      <c r="AL4" s="2343"/>
      <c r="AM4" s="2343"/>
      <c r="AN4" s="2343"/>
      <c r="AO4" s="2343"/>
      <c r="AP4" s="2343"/>
      <c r="AQ4" s="2343"/>
    </row>
    <row r="5" spans="1:43" ht="30" customHeight="1">
      <c r="A5" s="2336" t="s">
        <v>1393</v>
      </c>
      <c r="B5" s="2344">
        <v>3944.4047620919182</v>
      </c>
      <c r="C5" s="2344">
        <v>3954.7347727598249</v>
      </c>
      <c r="D5" s="2344">
        <v>4483.4699077598407</v>
      </c>
      <c r="E5" s="2344">
        <v>3861.1118150870707</v>
      </c>
      <c r="F5" s="2345">
        <v>16243.721257698657</v>
      </c>
      <c r="G5" s="2346">
        <v>3520607.8151481212</v>
      </c>
      <c r="H5" s="2347">
        <v>3308736.7849605158</v>
      </c>
      <c r="I5" s="2347">
        <v>4071784.3444779147</v>
      </c>
      <c r="J5" s="2344">
        <v>5189369.7675913563</v>
      </c>
      <c r="K5" s="2345">
        <v>16090498.712177906</v>
      </c>
      <c r="L5" s="2348">
        <v>4640026.633410451</v>
      </c>
      <c r="M5" s="2347">
        <v>4853826.8684758628</v>
      </c>
      <c r="N5" s="2347">
        <v>4936733.9098406443</v>
      </c>
      <c r="O5" s="2344">
        <v>4550371.3754594205</v>
      </c>
      <c r="P5" s="2345">
        <v>18980958.78718638</v>
      </c>
      <c r="Q5" s="2348">
        <v>5776818.3670271374</v>
      </c>
      <c r="R5" s="2347">
        <v>4683340.6442912631</v>
      </c>
      <c r="S5" s="2347">
        <v>6858121.2990874425</v>
      </c>
      <c r="T5" s="2344">
        <v>5526851.2720366009</v>
      </c>
      <c r="U5" s="2345">
        <v>22845131.582442444</v>
      </c>
      <c r="V5" s="2348">
        <v>7154240.6808558125</v>
      </c>
      <c r="W5" s="2347">
        <v>7423549.110034938</v>
      </c>
      <c r="X5" s="2347">
        <v>5497281.273823387</v>
      </c>
      <c r="Y5" s="2344">
        <v>2765761.6213231524</v>
      </c>
      <c r="Z5" s="2345">
        <v>22840832.686037291</v>
      </c>
      <c r="AA5" s="2348">
        <v>4577935.9334403854</v>
      </c>
      <c r="AB5" s="2347">
        <v>4591333.7306236262</v>
      </c>
      <c r="AC5" s="2347">
        <v>5270375.2843256211</v>
      </c>
      <c r="AD5" s="2344">
        <v>5096406.0933527583</v>
      </c>
      <c r="AE5" s="2345">
        <v>19536051.041742392</v>
      </c>
      <c r="AF5" s="2349">
        <v>6809282.7988487575</v>
      </c>
      <c r="AG5" s="2343"/>
      <c r="AH5" s="2343"/>
      <c r="AI5" s="2343"/>
      <c r="AJ5" s="2343"/>
      <c r="AK5" s="2343"/>
      <c r="AL5" s="2343"/>
      <c r="AM5" s="2343"/>
      <c r="AN5" s="2343"/>
      <c r="AO5" s="2343"/>
      <c r="AP5" s="2343"/>
      <c r="AQ5" s="2343"/>
    </row>
    <row r="6" spans="1:43" ht="30" customHeight="1">
      <c r="A6" s="2336" t="s">
        <v>1394</v>
      </c>
      <c r="B6" s="2344">
        <v>0.32672799149843301</v>
      </c>
      <c r="C6" s="2344">
        <v>0.33325574016747989</v>
      </c>
      <c r="D6" s="2344">
        <v>0.38272898123942956</v>
      </c>
      <c r="E6" s="2344">
        <v>0.37843690709465744</v>
      </c>
      <c r="F6" s="2345">
        <v>1.42114962</v>
      </c>
      <c r="G6" s="2346">
        <v>357.53844109673526</v>
      </c>
      <c r="H6" s="2347">
        <v>372.34663848912527</v>
      </c>
      <c r="I6" s="2347">
        <v>417.63386432846556</v>
      </c>
      <c r="J6" s="2344">
        <v>416.12922304128529</v>
      </c>
      <c r="K6" s="2345">
        <v>1563.6481669556113</v>
      </c>
      <c r="L6" s="2348">
        <v>371.9829941170434</v>
      </c>
      <c r="M6" s="2347">
        <v>385.93729079397838</v>
      </c>
      <c r="N6" s="2347">
        <v>434.79861615236553</v>
      </c>
      <c r="O6" s="2344">
        <v>433.14890826367389</v>
      </c>
      <c r="P6" s="2345">
        <v>1625.8678093270614</v>
      </c>
      <c r="Q6" s="2348">
        <v>469.55413347394386</v>
      </c>
      <c r="R6" s="2347">
        <v>487.16864216923898</v>
      </c>
      <c r="S6" s="2347">
        <v>546.80273967321489</v>
      </c>
      <c r="T6" s="2344">
        <v>544.33823301495897</v>
      </c>
      <c r="U6" s="2345">
        <v>2047.8637483313564</v>
      </c>
      <c r="V6" s="2348">
        <v>535.00997968021159</v>
      </c>
      <c r="W6" s="2347">
        <v>554.44663165281088</v>
      </c>
      <c r="X6" s="2347">
        <v>612.41906843400068</v>
      </c>
      <c r="Y6" s="2344">
        <v>606.93712981167926</v>
      </c>
      <c r="Z6" s="2345">
        <v>2308.8128095787024</v>
      </c>
      <c r="AA6" s="2348">
        <v>591.34653054053786</v>
      </c>
      <c r="AB6" s="2347">
        <v>592.98067255268131</v>
      </c>
      <c r="AC6" s="2347">
        <v>681.19372981913898</v>
      </c>
      <c r="AD6" s="2344">
        <v>673.82160151692631</v>
      </c>
      <c r="AE6" s="2345">
        <v>2539.3425344292846</v>
      </c>
      <c r="AF6" s="2349">
        <v>638.12204110629432</v>
      </c>
      <c r="AG6" s="2343"/>
      <c r="AH6" s="2343"/>
      <c r="AI6" s="2343"/>
      <c r="AJ6" s="2343"/>
      <c r="AK6" s="2343"/>
      <c r="AL6" s="2343"/>
      <c r="AM6" s="2343"/>
      <c r="AN6" s="2343"/>
      <c r="AO6" s="2343"/>
      <c r="AP6" s="2343"/>
      <c r="AQ6" s="2343"/>
    </row>
    <row r="7" spans="1:43" ht="30" customHeight="1">
      <c r="A7" s="2336" t="s">
        <v>1395</v>
      </c>
      <c r="B7" s="2344">
        <v>491835.4100745889</v>
      </c>
      <c r="C7" s="2344">
        <v>461054.11687143927</v>
      </c>
      <c r="D7" s="2344">
        <v>614803.11793151824</v>
      </c>
      <c r="E7" s="2344">
        <v>369265.56284784712</v>
      </c>
      <c r="F7" s="2345">
        <v>1936958.2077253936</v>
      </c>
      <c r="G7" s="2346">
        <v>510765.30892256479</v>
      </c>
      <c r="H7" s="2347">
        <v>458484.19198433642</v>
      </c>
      <c r="I7" s="2347">
        <v>565247.79130215431</v>
      </c>
      <c r="J7" s="2344">
        <v>518508.65384007618</v>
      </c>
      <c r="K7" s="2345">
        <v>2053005.9460491317</v>
      </c>
      <c r="L7" s="2348">
        <v>663219.57267179526</v>
      </c>
      <c r="M7" s="2347">
        <v>652734.4813736151</v>
      </c>
      <c r="N7" s="2347">
        <v>749012.76673477632</v>
      </c>
      <c r="O7" s="2344">
        <v>985609.09634766181</v>
      </c>
      <c r="P7" s="2345">
        <v>3050575.9171278486</v>
      </c>
      <c r="Q7" s="2348">
        <v>903915.52167900885</v>
      </c>
      <c r="R7" s="2347">
        <v>752435.55233278335</v>
      </c>
      <c r="S7" s="2347">
        <v>1335387.1144146638</v>
      </c>
      <c r="T7" s="2344">
        <v>1021180.46240643</v>
      </c>
      <c r="U7" s="2345">
        <v>4012918.6508328859</v>
      </c>
      <c r="V7" s="2348">
        <v>1019464.7808815268</v>
      </c>
      <c r="W7" s="2347">
        <v>786131.42498560261</v>
      </c>
      <c r="X7" s="2347">
        <v>1322383.3837698391</v>
      </c>
      <c r="Y7" s="2344">
        <v>780300.73347001977</v>
      </c>
      <c r="Z7" s="2345">
        <v>3908280.3231069883</v>
      </c>
      <c r="AA7" s="2348">
        <v>1103154.8340244382</v>
      </c>
      <c r="AB7" s="2347">
        <v>741544.35780538653</v>
      </c>
      <c r="AC7" s="2347">
        <v>737711.18676644145</v>
      </c>
      <c r="AD7" s="2344">
        <v>774987.39476393233</v>
      </c>
      <c r="AE7" s="2345">
        <v>3357397.7733601984</v>
      </c>
      <c r="AF7" s="2349">
        <v>633220.55243416363</v>
      </c>
      <c r="AG7" s="2343"/>
      <c r="AH7" s="2343"/>
      <c r="AI7" s="2343"/>
      <c r="AJ7" s="2343"/>
      <c r="AK7" s="2343"/>
      <c r="AL7" s="2343"/>
      <c r="AM7" s="2343"/>
      <c r="AN7" s="2343"/>
      <c r="AO7" s="2343"/>
      <c r="AP7" s="2343"/>
      <c r="AQ7" s="2343"/>
    </row>
    <row r="8" spans="1:43" ht="30" customHeight="1">
      <c r="A8" s="2336" t="s">
        <v>1396</v>
      </c>
      <c r="B8" s="2344">
        <v>1694796.6840141627</v>
      </c>
      <c r="C8" s="2344">
        <v>1660517.9953560047</v>
      </c>
      <c r="D8" s="2344">
        <v>1910160.446161557</v>
      </c>
      <c r="E8" s="2344">
        <v>1797584.4120682757</v>
      </c>
      <c r="F8" s="2345">
        <v>7063059.5376000004</v>
      </c>
      <c r="G8" s="2346">
        <v>2575178.0574761732</v>
      </c>
      <c r="H8" s="2347">
        <v>2744845.0359519664</v>
      </c>
      <c r="I8" s="2347">
        <v>2676155.1230655857</v>
      </c>
      <c r="J8" s="2344">
        <v>1841093.0175232692</v>
      </c>
      <c r="K8" s="2345">
        <v>9837271.2340169996</v>
      </c>
      <c r="L8" s="2348">
        <v>1091279.4785395442</v>
      </c>
      <c r="M8" s="2347">
        <v>1306941.306894192</v>
      </c>
      <c r="N8" s="2347">
        <v>2297589.6753797489</v>
      </c>
      <c r="O8" s="2344">
        <v>3068974.8271265142</v>
      </c>
      <c r="P8" s="2345">
        <v>7764785.2879399993</v>
      </c>
      <c r="Q8" s="2348">
        <v>2411904.2575729345</v>
      </c>
      <c r="R8" s="2347">
        <v>3713639.5565425726</v>
      </c>
      <c r="S8" s="2347">
        <v>3079554.478496742</v>
      </c>
      <c r="T8" s="2344">
        <v>4267186.3687622724</v>
      </c>
      <c r="U8" s="2345">
        <v>13472284.661374521</v>
      </c>
      <c r="V8" s="2348">
        <v>3346725.970986397</v>
      </c>
      <c r="W8" s="2347">
        <v>4115566.9984288896</v>
      </c>
      <c r="X8" s="2347">
        <v>5247169.3681109631</v>
      </c>
      <c r="Y8" s="2344">
        <v>7251809.0446491595</v>
      </c>
      <c r="Z8" s="2345">
        <v>19961271.382175408</v>
      </c>
      <c r="AA8" s="2348">
        <v>5076208.9571139608</v>
      </c>
      <c r="AB8" s="2347">
        <v>5758299.2798157642</v>
      </c>
      <c r="AC8" s="2347">
        <v>6015035.3703077985</v>
      </c>
      <c r="AD8" s="2344">
        <v>5974870.7386193797</v>
      </c>
      <c r="AE8" s="2345">
        <v>22824414.345856905</v>
      </c>
      <c r="AF8" s="2349">
        <v>3531618.9914634302</v>
      </c>
      <c r="AG8" s="2343"/>
      <c r="AH8" s="2343"/>
      <c r="AI8" s="2343"/>
      <c r="AJ8" s="2343"/>
      <c r="AK8" s="2343"/>
      <c r="AL8" s="2343"/>
      <c r="AM8" s="2343"/>
      <c r="AN8" s="2343"/>
      <c r="AO8" s="2343"/>
      <c r="AP8" s="2343"/>
      <c r="AQ8" s="2343"/>
    </row>
    <row r="9" spans="1:43" ht="30" customHeight="1">
      <c r="A9" s="2336" t="s">
        <v>1397</v>
      </c>
      <c r="B9" s="2344">
        <v>1706747.5476255589</v>
      </c>
      <c r="C9" s="2344">
        <v>1603442.0935424559</v>
      </c>
      <c r="D9" s="2344">
        <v>1939673.2812062639</v>
      </c>
      <c r="E9" s="2344">
        <v>1186197.829833721</v>
      </c>
      <c r="F9" s="2345">
        <v>6436060.752208</v>
      </c>
      <c r="G9" s="2346">
        <v>1536094.151642323</v>
      </c>
      <c r="H9" s="2347">
        <v>1472587.9958402989</v>
      </c>
      <c r="I9" s="2347">
        <v>1552658.7060093479</v>
      </c>
      <c r="J9" s="2344">
        <v>1627130.6181577621</v>
      </c>
      <c r="K9" s="2345">
        <v>6188471.4716497315</v>
      </c>
      <c r="L9" s="2348">
        <v>1578115.077626467</v>
      </c>
      <c r="M9" s="2347">
        <v>1670748.381076301</v>
      </c>
      <c r="N9" s="2347">
        <v>2041309.61303967</v>
      </c>
      <c r="O9" s="2344">
        <v>2541644.7205796391</v>
      </c>
      <c r="P9" s="2345">
        <v>7831817.7923220769</v>
      </c>
      <c r="Q9" s="2348">
        <v>2315182.984371359</v>
      </c>
      <c r="R9" s="2347">
        <v>1991420.169416049</v>
      </c>
      <c r="S9" s="2347">
        <v>3082926.762569733</v>
      </c>
      <c r="T9" s="2344">
        <v>2604404.627870237</v>
      </c>
      <c r="U9" s="2345">
        <v>9993934.5442273784</v>
      </c>
      <c r="V9" s="2348">
        <v>3913149.4673299994</v>
      </c>
      <c r="W9" s="2347">
        <v>3981435.7006400004</v>
      </c>
      <c r="X9" s="2347">
        <v>3267888.6109600002</v>
      </c>
      <c r="Y9" s="2344">
        <v>2513152.5853599999</v>
      </c>
      <c r="Z9" s="2345">
        <v>13675626.364290001</v>
      </c>
      <c r="AA9" s="2348">
        <v>2656976.1231278796</v>
      </c>
      <c r="AB9" s="2347">
        <v>2280849.9363970291</v>
      </c>
      <c r="AC9" s="2347">
        <v>2107712.8131361827</v>
      </c>
      <c r="AD9" s="2344">
        <v>2349861.7688904097</v>
      </c>
      <c r="AE9" s="2345">
        <v>9395400.641551502</v>
      </c>
      <c r="AF9" s="2349">
        <v>2489157.0341626517</v>
      </c>
      <c r="AG9" s="2343"/>
      <c r="AH9" s="2343"/>
      <c r="AI9" s="2343"/>
      <c r="AJ9" s="2343"/>
      <c r="AK9" s="2343"/>
      <c r="AL9" s="2343"/>
      <c r="AM9" s="2343"/>
      <c r="AN9" s="2343"/>
      <c r="AO9" s="2343"/>
      <c r="AP9" s="2343"/>
      <c r="AQ9" s="2343"/>
    </row>
    <row r="10" spans="1:43" s="2357" customFormat="1" ht="30" customHeight="1">
      <c r="A10" s="2350" t="s">
        <v>1398</v>
      </c>
      <c r="B10" s="2351">
        <v>4809015.2365466096</v>
      </c>
      <c r="C10" s="2351">
        <v>4921433.2471849807</v>
      </c>
      <c r="D10" s="2351">
        <v>5594603.4196278909</v>
      </c>
      <c r="E10" s="2351">
        <v>5615858.9970765673</v>
      </c>
      <c r="F10" s="2352">
        <v>20940910.900436047</v>
      </c>
      <c r="G10" s="2353">
        <v>5624814.5683456324</v>
      </c>
      <c r="H10" s="2354">
        <v>5809488.1636950094</v>
      </c>
      <c r="I10" s="2354">
        <v>6552767.9867006345</v>
      </c>
      <c r="J10" s="2351">
        <v>6678173.4500199808</v>
      </c>
      <c r="K10" s="2352">
        <v>24665244.168761257</v>
      </c>
      <c r="L10" s="2355">
        <v>5571418.5899894405</v>
      </c>
      <c r="M10" s="2354">
        <v>5977292.612958164</v>
      </c>
      <c r="N10" s="2354">
        <v>6718228.7375316517</v>
      </c>
      <c r="O10" s="2351">
        <v>6969116.4272622215</v>
      </c>
      <c r="P10" s="2352">
        <v>25236056.367741477</v>
      </c>
      <c r="Q10" s="2355">
        <v>7562516.516041195</v>
      </c>
      <c r="R10" s="2354">
        <v>8180711.9523927383</v>
      </c>
      <c r="S10" s="2354">
        <v>9183338.6321687885</v>
      </c>
      <c r="T10" s="2351">
        <v>9568015.6135680806</v>
      </c>
      <c r="U10" s="2352">
        <v>34494582.714170806</v>
      </c>
      <c r="V10" s="2355">
        <v>8708430.9451038223</v>
      </c>
      <c r="W10" s="2354">
        <v>9595469.3834066298</v>
      </c>
      <c r="X10" s="2354">
        <v>10022436.667097205</v>
      </c>
      <c r="Y10" s="2351">
        <v>9690634.0815118365</v>
      </c>
      <c r="Z10" s="2352">
        <v>38016971.077119499</v>
      </c>
      <c r="AA10" s="2355">
        <v>9299643.9633621406</v>
      </c>
      <c r="AB10" s="2354">
        <v>10007314.12807947</v>
      </c>
      <c r="AC10" s="2354">
        <v>11117737.570206998</v>
      </c>
      <c r="AD10" s="2351">
        <v>10753120.926274743</v>
      </c>
      <c r="AE10" s="2352">
        <v>41177816.587923348</v>
      </c>
      <c r="AF10" s="2356">
        <v>9665995.9960947372</v>
      </c>
      <c r="AG10" s="2343"/>
      <c r="AH10" s="2343"/>
      <c r="AI10" s="2343"/>
      <c r="AJ10" s="2343"/>
      <c r="AK10" s="2343"/>
      <c r="AL10" s="2343"/>
      <c r="AM10" s="2343"/>
      <c r="AN10" s="2343"/>
      <c r="AO10" s="2343"/>
      <c r="AP10" s="2343"/>
      <c r="AQ10" s="2343"/>
    </row>
    <row r="11" spans="1:43" ht="30" customHeight="1">
      <c r="A11" s="2336" t="s">
        <v>1399</v>
      </c>
      <c r="B11" s="2344">
        <v>1326476.8978292539</v>
      </c>
      <c r="C11" s="2344">
        <v>1180361.8818907281</v>
      </c>
      <c r="D11" s="2344">
        <v>1250439.0039091757</v>
      </c>
      <c r="E11" s="2344">
        <v>1346822.1054518342</v>
      </c>
      <c r="F11" s="2345">
        <v>5104099.889080992</v>
      </c>
      <c r="G11" s="2346">
        <v>1488380.6397748773</v>
      </c>
      <c r="H11" s="2347">
        <v>1312062.8620233629</v>
      </c>
      <c r="I11" s="2347">
        <v>1358878.2628366752</v>
      </c>
      <c r="J11" s="2344">
        <v>1494950.2622526733</v>
      </c>
      <c r="K11" s="2345">
        <v>5654272.0268875891</v>
      </c>
      <c r="L11" s="2348">
        <v>1334783.3544733122</v>
      </c>
      <c r="M11" s="2347">
        <v>1193401.5289974778</v>
      </c>
      <c r="N11" s="2347">
        <v>1236232.777233413</v>
      </c>
      <c r="O11" s="2344">
        <v>1353993.3134345848</v>
      </c>
      <c r="P11" s="2345">
        <v>5118410.9741387879</v>
      </c>
      <c r="Q11" s="2348">
        <v>2135559.971787605</v>
      </c>
      <c r="R11" s="2347">
        <v>2047679.0980962138</v>
      </c>
      <c r="S11" s="2347">
        <v>2174114.2304801168</v>
      </c>
      <c r="T11" s="2344">
        <v>2348932.7198126363</v>
      </c>
      <c r="U11" s="2345">
        <v>8706286.0201765709</v>
      </c>
      <c r="V11" s="2348">
        <v>2263557.4987098984</v>
      </c>
      <c r="W11" s="2347">
        <v>2248958.3481614026</v>
      </c>
      <c r="X11" s="2347">
        <v>2401275.2186733941</v>
      </c>
      <c r="Y11" s="2344">
        <v>2447194.5903641377</v>
      </c>
      <c r="Z11" s="2345">
        <v>9360985.6559088342</v>
      </c>
      <c r="AA11" s="2348">
        <v>2347930.2895432152</v>
      </c>
      <c r="AB11" s="2347">
        <v>2216585.7006397159</v>
      </c>
      <c r="AC11" s="2347">
        <v>2637837.5409043282</v>
      </c>
      <c r="AD11" s="2344">
        <v>2383599.3264030511</v>
      </c>
      <c r="AE11" s="2345">
        <v>9585952.8574903104</v>
      </c>
      <c r="AF11" s="2349">
        <v>2414164.8925194521</v>
      </c>
      <c r="AG11" s="2343"/>
      <c r="AH11" s="2343"/>
      <c r="AI11" s="2343"/>
      <c r="AJ11" s="2343"/>
      <c r="AK11" s="2343"/>
      <c r="AL11" s="2343"/>
      <c r="AM11" s="2343"/>
      <c r="AN11" s="2343"/>
      <c r="AO11" s="2343"/>
      <c r="AP11" s="2343"/>
      <c r="AQ11" s="2343"/>
    </row>
    <row r="12" spans="1:43" ht="30" customHeight="1">
      <c r="A12" s="2336" t="s">
        <v>1400</v>
      </c>
      <c r="B12" s="2358">
        <v>3310437.9357693749</v>
      </c>
      <c r="C12" s="2358">
        <v>3566538.7334203064</v>
      </c>
      <c r="D12" s="2358">
        <v>4155287.2376339617</v>
      </c>
      <c r="E12" s="2358">
        <v>4060413.8773374255</v>
      </c>
      <c r="F12" s="2359">
        <v>15092677.784161068</v>
      </c>
      <c r="G12" s="2360">
        <v>3933499.077877746</v>
      </c>
      <c r="H12" s="2361">
        <v>4300557.2924526818</v>
      </c>
      <c r="I12" s="2361">
        <v>4992791.7742265314</v>
      </c>
      <c r="J12" s="2358">
        <v>4961492.1617977414</v>
      </c>
      <c r="K12" s="2359">
        <v>18188340.306354702</v>
      </c>
      <c r="L12" s="2348">
        <v>4016794.7478660168</v>
      </c>
      <c r="M12" s="2347">
        <v>4577808.734079943</v>
      </c>
      <c r="N12" s="2347">
        <v>5266918.5581096886</v>
      </c>
      <c r="O12" s="2344">
        <v>5369219.1300607044</v>
      </c>
      <c r="P12" s="2359">
        <v>19230741.17011635</v>
      </c>
      <c r="Q12" s="2348">
        <v>5147939.8787716823</v>
      </c>
      <c r="R12" s="2347">
        <v>5859059.2815955039</v>
      </c>
      <c r="S12" s="2347">
        <v>6739171.785824771</v>
      </c>
      <c r="T12" s="2344">
        <v>6944632.4937695358</v>
      </c>
      <c r="U12" s="2359">
        <v>24690803.439961493</v>
      </c>
      <c r="V12" s="2348">
        <v>6130293.348403397</v>
      </c>
      <c r="W12" s="2347">
        <v>7032929.8631476024</v>
      </c>
      <c r="X12" s="2347">
        <v>7297090.0474840906</v>
      </c>
      <c r="Y12" s="2344">
        <v>6934124.6082010502</v>
      </c>
      <c r="Z12" s="2359">
        <v>27394437.867236137</v>
      </c>
      <c r="AA12" s="2348">
        <v>6625062.1534057539</v>
      </c>
      <c r="AB12" s="2347">
        <v>7447301.8603606913</v>
      </c>
      <c r="AC12" s="2347">
        <v>8152969.3194620842</v>
      </c>
      <c r="AD12" s="2344">
        <v>8023722.9382803552</v>
      </c>
      <c r="AE12" s="2359">
        <v>30249056.271508884</v>
      </c>
      <c r="AF12" s="2362">
        <v>6901377.3690482909</v>
      </c>
      <c r="AG12" s="2343"/>
      <c r="AH12" s="2343"/>
      <c r="AI12" s="2343"/>
      <c r="AJ12" s="2343"/>
      <c r="AK12" s="2343"/>
      <c r="AL12" s="2343"/>
      <c r="AM12" s="2343"/>
      <c r="AN12" s="2343"/>
      <c r="AO12" s="2343"/>
      <c r="AP12" s="2343"/>
      <c r="AQ12" s="2343"/>
    </row>
    <row r="13" spans="1:43" ht="30" customHeight="1">
      <c r="A13" s="2336" t="s">
        <v>1401</v>
      </c>
      <c r="B13" s="2358">
        <v>103891.35648764089</v>
      </c>
      <c r="C13" s="2358">
        <v>106941.1096524743</v>
      </c>
      <c r="D13" s="2358">
        <v>118656.20924870853</v>
      </c>
      <c r="E13" s="2358">
        <v>131051.31706423438</v>
      </c>
      <c r="F13" s="2359">
        <v>460539.99245305813</v>
      </c>
      <c r="G13" s="2360">
        <v>114084.01802391186</v>
      </c>
      <c r="H13" s="2361">
        <v>107629.29866719757</v>
      </c>
      <c r="I13" s="2361">
        <v>110224.63609364875</v>
      </c>
      <c r="J13" s="2358">
        <v>121779.0003360104</v>
      </c>
      <c r="K13" s="2359">
        <v>453716.95312076859</v>
      </c>
      <c r="L13" s="2348">
        <v>109186.315526961</v>
      </c>
      <c r="M13" s="2347">
        <v>101484.31272921032</v>
      </c>
      <c r="N13" s="2347">
        <v>105285.06950526689</v>
      </c>
      <c r="O13" s="2344">
        <v>129130.81433989496</v>
      </c>
      <c r="P13" s="2359">
        <v>445086.51210133318</v>
      </c>
      <c r="Q13" s="2348">
        <v>143023.99692394465</v>
      </c>
      <c r="R13" s="2347">
        <v>136459.72186305426</v>
      </c>
      <c r="S13" s="2347">
        <v>142346.84725179739</v>
      </c>
      <c r="T13" s="2344">
        <v>165834.10338954182</v>
      </c>
      <c r="U13" s="2359">
        <v>587664.66942833806</v>
      </c>
      <c r="V13" s="2348">
        <v>160137.40522286587</v>
      </c>
      <c r="W13" s="2347">
        <v>162953.12461558275</v>
      </c>
      <c r="X13" s="2347">
        <v>157811.06775804973</v>
      </c>
      <c r="Y13" s="2344">
        <v>173535.48984489354</v>
      </c>
      <c r="Z13" s="2359">
        <v>654437.08744139189</v>
      </c>
      <c r="AA13" s="2348">
        <v>169866.06499684899</v>
      </c>
      <c r="AB13" s="2347">
        <v>176339.3455058609</v>
      </c>
      <c r="AC13" s="2347">
        <v>176466.02771705537</v>
      </c>
      <c r="AD13" s="2344">
        <v>186419.37159133711</v>
      </c>
      <c r="AE13" s="2359">
        <v>709090.80981110246</v>
      </c>
      <c r="AF13" s="2362">
        <v>178237.17626008051</v>
      </c>
      <c r="AG13" s="2343"/>
      <c r="AH13" s="2343"/>
      <c r="AI13" s="2343"/>
      <c r="AJ13" s="2343"/>
      <c r="AK13" s="2343"/>
      <c r="AL13" s="2343"/>
      <c r="AM13" s="2343"/>
      <c r="AN13" s="2343"/>
      <c r="AO13" s="2343"/>
      <c r="AP13" s="2343"/>
      <c r="AQ13" s="2343"/>
    </row>
    <row r="14" spans="1:43" ht="30" customHeight="1">
      <c r="A14" s="2336" t="s">
        <v>1402</v>
      </c>
      <c r="B14" s="2363">
        <v>4740806.1900862698</v>
      </c>
      <c r="C14" s="2363">
        <v>4853841.7249635085</v>
      </c>
      <c r="D14" s="2363">
        <v>5524382.450791846</v>
      </c>
      <c r="E14" s="2363">
        <v>5538287.2998534935</v>
      </c>
      <c r="F14" s="2364">
        <v>20657317.665695116</v>
      </c>
      <c r="G14" s="2365">
        <v>5535963.7356765354</v>
      </c>
      <c r="H14" s="2366">
        <v>5720249.4531432418</v>
      </c>
      <c r="I14" s="2366">
        <v>6461894.6731568556</v>
      </c>
      <c r="J14" s="2363">
        <v>6578221.4243864249</v>
      </c>
      <c r="K14" s="2364">
        <v>24296329.286363058</v>
      </c>
      <c r="L14" s="2367">
        <v>5460764.4178662905</v>
      </c>
      <c r="M14" s="2366">
        <v>5872694.5758066317</v>
      </c>
      <c r="N14" s="2366">
        <v>6608436.4048483688</v>
      </c>
      <c r="O14" s="2363">
        <v>6852343.2578351842</v>
      </c>
      <c r="P14" s="2364">
        <v>24794238.656356473</v>
      </c>
      <c r="Q14" s="2367">
        <v>7426523.8474832317</v>
      </c>
      <c r="R14" s="2366">
        <v>8043198.1015547728</v>
      </c>
      <c r="S14" s="2366">
        <v>9055632.8635566849</v>
      </c>
      <c r="T14" s="2363">
        <v>9459399.3169717155</v>
      </c>
      <c r="U14" s="2364">
        <v>33984754.129566401</v>
      </c>
      <c r="V14" s="2367">
        <v>8553988.2523361631</v>
      </c>
      <c r="W14" s="2366">
        <v>9444841.3359245881</v>
      </c>
      <c r="X14" s="2366">
        <v>9856176.3339155354</v>
      </c>
      <c r="Y14" s="2363">
        <v>9554854.6884100828</v>
      </c>
      <c r="Z14" s="2364">
        <v>37409860.610586368</v>
      </c>
      <c r="AA14" s="2367">
        <v>9142858.5079458188</v>
      </c>
      <c r="AB14" s="2366">
        <v>9840226.9065062683</v>
      </c>
      <c r="AC14" s="2366">
        <v>10967272.888083467</v>
      </c>
      <c r="AD14" s="2363">
        <v>10593741.636274744</v>
      </c>
      <c r="AE14" s="2364">
        <v>40544099.938810304</v>
      </c>
      <c r="AF14" s="2368">
        <v>9493779.4378278237</v>
      </c>
      <c r="AG14" s="2343"/>
      <c r="AH14" s="2343"/>
      <c r="AI14" s="2343"/>
      <c r="AJ14" s="2343"/>
      <c r="AK14" s="2343"/>
      <c r="AL14" s="2343"/>
      <c r="AM14" s="2343"/>
      <c r="AN14" s="2343"/>
      <c r="AO14" s="2343"/>
      <c r="AP14" s="2343"/>
      <c r="AQ14" s="2343"/>
    </row>
    <row r="15" spans="1:43" ht="30" customHeight="1">
      <c r="A15" s="2336" t="s">
        <v>1403</v>
      </c>
      <c r="B15" s="2358">
        <v>70668.857690064935</v>
      </c>
      <c r="C15" s="2358">
        <v>73916.711539036507</v>
      </c>
      <c r="D15" s="2358">
        <v>78889.691723811091</v>
      </c>
      <c r="E15" s="2358">
        <v>91070.199047087444</v>
      </c>
      <c r="F15" s="2359">
        <v>314545.45999999996</v>
      </c>
      <c r="G15" s="2360">
        <v>91662.432428936416</v>
      </c>
      <c r="H15" s="2361">
        <v>96741.384952337248</v>
      </c>
      <c r="I15" s="2361">
        <v>100868.3228636217</v>
      </c>
      <c r="J15" s="2358">
        <v>115257.85975510461</v>
      </c>
      <c r="K15" s="2359">
        <v>404530</v>
      </c>
      <c r="L15" s="2348">
        <v>114417.76231000001</v>
      </c>
      <c r="M15" s="2347">
        <v>114748.02487175395</v>
      </c>
      <c r="N15" s="2347">
        <v>123359.78418133131</v>
      </c>
      <c r="O15" s="2344">
        <v>126782.8274668458</v>
      </c>
      <c r="P15" s="2359">
        <v>479308.3988299311</v>
      </c>
      <c r="Q15" s="2348">
        <v>139372.28646395222</v>
      </c>
      <c r="R15" s="2347">
        <v>145797.07957438441</v>
      </c>
      <c r="S15" s="2347">
        <v>138799.50773239631</v>
      </c>
      <c r="T15" s="2344">
        <v>125289.46226437854</v>
      </c>
      <c r="U15" s="2359">
        <v>549258.33603511145</v>
      </c>
      <c r="V15" s="2348">
        <v>158033.82095699999</v>
      </c>
      <c r="W15" s="2347">
        <v>160210.59621300001</v>
      </c>
      <c r="X15" s="2347">
        <v>178233.05678200003</v>
      </c>
      <c r="Y15" s="2344">
        <v>153144.16109300003</v>
      </c>
      <c r="Z15" s="2359">
        <v>649621.63504500012</v>
      </c>
      <c r="AA15" s="2348">
        <v>160585.96328900004</v>
      </c>
      <c r="AB15" s="2347">
        <v>177928.05488285</v>
      </c>
      <c r="AC15" s="2347">
        <v>163522.07212353108</v>
      </c>
      <c r="AD15" s="2344">
        <v>170114.74684816948</v>
      </c>
      <c r="AE15" s="2359">
        <v>672150.83714355063</v>
      </c>
      <c r="AF15" s="2362">
        <v>176291.07043123446</v>
      </c>
      <c r="AG15" s="2343"/>
      <c r="AH15" s="2343"/>
      <c r="AI15" s="2343"/>
      <c r="AJ15" s="2343"/>
      <c r="AK15" s="2343"/>
      <c r="AL15" s="2343"/>
      <c r="AM15" s="2343"/>
      <c r="AN15" s="2343"/>
      <c r="AO15" s="2343"/>
      <c r="AP15" s="2343"/>
      <c r="AQ15" s="2343"/>
    </row>
    <row r="16" spans="1:43" ht="30" customHeight="1" thickBot="1">
      <c r="A16" s="2336" t="s">
        <v>1404</v>
      </c>
      <c r="B16" s="2344">
        <v>2459.8112297250141</v>
      </c>
      <c r="C16" s="2344">
        <v>6325.1893175647956</v>
      </c>
      <c r="D16" s="2344">
        <v>8668.7228877666876</v>
      </c>
      <c r="E16" s="2344">
        <v>13498.501824013829</v>
      </c>
      <c r="F16" s="2345">
        <v>30952.225259070328</v>
      </c>
      <c r="G16" s="2346">
        <v>2811.5997598395988</v>
      </c>
      <c r="H16" s="2347">
        <v>7502.6744005714418</v>
      </c>
      <c r="I16" s="2347">
        <v>9995.0093198462582</v>
      </c>
      <c r="J16" s="2344">
        <v>15305.834121548607</v>
      </c>
      <c r="K16" s="2345">
        <v>35615.117601805905</v>
      </c>
      <c r="L16" s="2348">
        <v>3763.5901868505898</v>
      </c>
      <c r="M16" s="2347">
        <v>10149.987720221319</v>
      </c>
      <c r="N16" s="2347">
        <v>13567.451498048329</v>
      </c>
      <c r="O16" s="2344">
        <v>10009.658039807822</v>
      </c>
      <c r="P16" s="2345">
        <v>37490.687444928059</v>
      </c>
      <c r="Q16" s="2348">
        <v>3379.6179059889751</v>
      </c>
      <c r="R16" s="2347">
        <v>8283.2287364191034</v>
      </c>
      <c r="S16" s="2347">
        <v>11093.739120292734</v>
      </c>
      <c r="T16" s="2344">
        <v>16673.165668012756</v>
      </c>
      <c r="U16" s="2345">
        <v>39429.751430713572</v>
      </c>
      <c r="V16" s="2348">
        <v>3591.1281893397286</v>
      </c>
      <c r="W16" s="2347">
        <v>9582.5487309590262</v>
      </c>
      <c r="X16" s="2347">
        <v>11972.723600329924</v>
      </c>
      <c r="Y16" s="2344">
        <v>17364.767991246768</v>
      </c>
      <c r="Z16" s="2345">
        <v>42511.168511875447</v>
      </c>
      <c r="AA16" s="2348">
        <v>3800.5078726784132</v>
      </c>
      <c r="AB16" s="2347">
        <v>10840.833309648207</v>
      </c>
      <c r="AC16" s="2347">
        <v>13057.39</v>
      </c>
      <c r="AD16" s="2344">
        <v>10735.456848170877</v>
      </c>
      <c r="AE16" s="2345">
        <v>38434.188030497498</v>
      </c>
      <c r="AF16" s="2349">
        <v>4074.5121643204288</v>
      </c>
      <c r="AG16" s="2343"/>
      <c r="AH16" s="2343"/>
      <c r="AI16" s="2343"/>
      <c r="AJ16" s="2343"/>
      <c r="AK16" s="2343"/>
      <c r="AL16" s="2343"/>
      <c r="AM16" s="2343"/>
      <c r="AN16" s="2343"/>
      <c r="AO16" s="2343"/>
      <c r="AP16" s="2343"/>
      <c r="AQ16" s="2343"/>
    </row>
    <row r="17" spans="1:43" s="2376" customFormat="1" ht="30" customHeight="1" thickBot="1">
      <c r="A17" s="2330" t="s">
        <v>1405</v>
      </c>
      <c r="B17" s="2369">
        <v>4809015.2365466096</v>
      </c>
      <c r="C17" s="2369">
        <v>4921433.2471849807</v>
      </c>
      <c r="D17" s="2369">
        <v>5594603.4196278909</v>
      </c>
      <c r="E17" s="2369">
        <v>5615858.9970765673</v>
      </c>
      <c r="F17" s="2370">
        <v>20940910.900436047</v>
      </c>
      <c r="G17" s="2371">
        <v>5624814.5683456324</v>
      </c>
      <c r="H17" s="2372">
        <v>5809488.1636950094</v>
      </c>
      <c r="I17" s="2372">
        <v>6552767.9867006345</v>
      </c>
      <c r="J17" s="2369">
        <v>6678173.4500199808</v>
      </c>
      <c r="K17" s="2370">
        <v>24665244.168761257</v>
      </c>
      <c r="L17" s="2373">
        <v>5571418.5899894405</v>
      </c>
      <c r="M17" s="2372">
        <v>5977292.612958164</v>
      </c>
      <c r="N17" s="2372">
        <v>6718228.7375316517</v>
      </c>
      <c r="O17" s="2369">
        <v>6969116.4272622215</v>
      </c>
      <c r="P17" s="2370">
        <v>25236056.367741477</v>
      </c>
      <c r="Q17" s="2373">
        <v>7562516.516041195</v>
      </c>
      <c r="R17" s="2372">
        <v>8180711.9523927383</v>
      </c>
      <c r="S17" s="2372">
        <v>9183338.6321687885</v>
      </c>
      <c r="T17" s="2369">
        <v>9568015.6135680806</v>
      </c>
      <c r="U17" s="2370">
        <v>34494582.714170806</v>
      </c>
      <c r="V17" s="2373">
        <v>8708430.9451038223</v>
      </c>
      <c r="W17" s="2372">
        <v>9595469.3834066298</v>
      </c>
      <c r="X17" s="2372">
        <v>10022436.667097205</v>
      </c>
      <c r="Y17" s="2369">
        <v>9690634.0815118365</v>
      </c>
      <c r="Z17" s="2370">
        <v>38016971.077119499</v>
      </c>
      <c r="AA17" s="2373">
        <v>9299643.9633621406</v>
      </c>
      <c r="AB17" s="2372">
        <v>10007314.12807947</v>
      </c>
      <c r="AC17" s="2372">
        <v>11117737.570206998</v>
      </c>
      <c r="AD17" s="2369">
        <v>10753120.926274743</v>
      </c>
      <c r="AE17" s="2370">
        <v>41177816.587923355</v>
      </c>
      <c r="AF17" s="2374">
        <v>9665995.9960947372</v>
      </c>
      <c r="AG17" s="2375"/>
      <c r="AH17" s="2375"/>
      <c r="AI17" s="2375"/>
      <c r="AJ17" s="2375"/>
      <c r="AK17" s="2375"/>
      <c r="AL17" s="2375"/>
      <c r="AM17" s="2375"/>
      <c r="AN17" s="2375"/>
      <c r="AO17" s="2375"/>
      <c r="AP17" s="2375"/>
      <c r="AQ17" s="2375"/>
    </row>
    <row r="18" spans="1:43" s="888" customFormat="1" ht="13.5" customHeight="1"/>
    <row r="19" spans="1:43" s="888" customFormat="1" ht="13.5" customHeight="1">
      <c r="A19" s="2060" t="s">
        <v>379</v>
      </c>
      <c r="B19" s="2377"/>
      <c r="C19" s="2377"/>
      <c r="D19" s="2377"/>
      <c r="E19" s="2377"/>
      <c r="F19" s="2377"/>
      <c r="G19" s="2377"/>
      <c r="H19" s="2377"/>
      <c r="I19" s="2377"/>
      <c r="J19" s="2377"/>
      <c r="K19" s="2377"/>
      <c r="L19" s="2377"/>
      <c r="M19" s="2377"/>
    </row>
    <row r="20" spans="1:43" s="888" customFormat="1" ht="13.5" customHeight="1">
      <c r="A20" s="892" t="s">
        <v>380</v>
      </c>
    </row>
    <row r="21" spans="1:43" s="888" customFormat="1" ht="13.5" customHeight="1">
      <c r="A21" s="2378" t="s">
        <v>1406</v>
      </c>
    </row>
    <row r="22" spans="1:43" s="888" customFormat="1" ht="13.5" customHeight="1">
      <c r="A22" s="2060" t="s">
        <v>1294</v>
      </c>
      <c r="AD22" s="2152"/>
    </row>
  </sheetData>
  <hyperlinks>
    <hyperlink ref="A1" location="Menu!A1" display="Return to Menu"/>
  </hyperlinks>
  <pageMargins left="0.25" right="0.23" top="1" bottom="1" header="0.5" footer="0.5"/>
  <pageSetup scale="50" fitToWidth="4"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7"/>
  <sheetViews>
    <sheetView view="pageBreakPreview" zoomScale="90" zoomScaleNormal="100" zoomScaleSheetLayoutView="90" workbookViewId="0">
      <pane xSplit="1" ySplit="3" topLeftCell="AP4" activePane="bottomRight" state="frozen"/>
      <selection activeCell="M244" sqref="M244"/>
      <selection pane="topRight" activeCell="M244" sqref="M244"/>
      <selection pane="bottomLeft" activeCell="M244" sqref="M244"/>
      <selection pane="bottomRight"/>
    </sheetView>
  </sheetViews>
  <sheetFormatPr defaultColWidth="15" defaultRowHeight="12.75"/>
  <cols>
    <col min="1" max="1" width="71.42578125" style="2060" customWidth="1"/>
    <col min="2" max="5" width="15" style="893" customWidth="1"/>
    <col min="6" max="6" width="15" style="2060" customWidth="1"/>
    <col min="7" max="10" width="15" style="893" customWidth="1"/>
    <col min="11" max="11" width="15" style="2060" customWidth="1"/>
    <col min="12" max="12" width="15" style="893" customWidth="1"/>
    <col min="13" max="15" width="15" style="2060" customWidth="1"/>
    <col min="16" max="16" width="14.85546875" style="2060" customWidth="1"/>
    <col min="17" max="20" width="15" style="2060" customWidth="1"/>
    <col min="21" max="21" width="16.42578125" style="2060" customWidth="1"/>
    <col min="22" max="27" width="15" style="2060" customWidth="1"/>
    <col min="28" max="29" width="15.140625" style="893" customWidth="1"/>
    <col min="30" max="30" width="15" style="2060" customWidth="1"/>
    <col min="31" max="31" width="15.140625" style="893" customWidth="1"/>
    <col min="32" max="35" width="15" style="2060" customWidth="1"/>
    <col min="36" max="36" width="15.85546875" style="893" customWidth="1"/>
    <col min="37" max="40" width="15" style="2060" customWidth="1"/>
    <col min="41" max="41" width="16.140625" style="893" customWidth="1"/>
    <col min="42" max="43" width="15" style="2060" customWidth="1"/>
    <col min="44" max="45" width="15" style="893" customWidth="1"/>
    <col min="46" max="46" width="16.140625" style="893" customWidth="1"/>
    <col min="47" max="47" width="15" style="893" customWidth="1"/>
    <col min="48" max="48" width="10.85546875" style="893" hidden="1" customWidth="1"/>
    <col min="49" max="220" width="9.140625" style="893" customWidth="1"/>
    <col min="221" max="221" width="71.42578125" style="893" customWidth="1"/>
    <col min="222" max="222" width="16" style="893" customWidth="1"/>
    <col min="223" max="235" width="15" style="893" customWidth="1"/>
    <col min="236" max="236" width="14.85546875" style="893" customWidth="1"/>
    <col min="237" max="241" width="15" style="893"/>
    <col min="242" max="242" width="71.42578125" style="893" customWidth="1"/>
    <col min="243" max="256" width="15" style="893" customWidth="1"/>
    <col min="257" max="257" width="14.85546875" style="893" customWidth="1"/>
    <col min="258" max="261" width="15" style="893" customWidth="1"/>
    <col min="262" max="262" width="16.42578125" style="893" customWidth="1"/>
    <col min="263" max="268" width="15" style="893" customWidth="1"/>
    <col min="269" max="270" width="15.140625" style="893" customWidth="1"/>
    <col min="271" max="271" width="15" style="893" customWidth="1"/>
    <col min="272" max="272" width="15.140625" style="893" customWidth="1"/>
    <col min="273" max="276" width="15" style="893" customWidth="1"/>
    <col min="277" max="277" width="15.85546875" style="893" customWidth="1"/>
    <col min="278" max="281" width="15" style="893" customWidth="1"/>
    <col min="282" max="282" width="16.140625" style="893" customWidth="1"/>
    <col min="283" max="284" width="15" style="893" customWidth="1"/>
    <col min="285" max="476" width="9.140625" style="893" customWidth="1"/>
    <col min="477" max="477" width="71.42578125" style="893" customWidth="1"/>
    <col min="478" max="478" width="16" style="893" customWidth="1"/>
    <col min="479" max="491" width="15" style="893" customWidth="1"/>
    <col min="492" max="492" width="14.85546875" style="893" customWidth="1"/>
    <col min="493" max="497" width="15" style="893"/>
    <col min="498" max="498" width="71.42578125" style="893" customWidth="1"/>
    <col min="499" max="512" width="15" style="893" customWidth="1"/>
    <col min="513" max="513" width="14.85546875" style="893" customWidth="1"/>
    <col min="514" max="517" width="15" style="893" customWidth="1"/>
    <col min="518" max="518" width="16.42578125" style="893" customWidth="1"/>
    <col min="519" max="524" width="15" style="893" customWidth="1"/>
    <col min="525" max="526" width="15.140625" style="893" customWidth="1"/>
    <col min="527" max="527" width="15" style="893" customWidth="1"/>
    <col min="528" max="528" width="15.140625" style="893" customWidth="1"/>
    <col min="529" max="532" width="15" style="893" customWidth="1"/>
    <col min="533" max="533" width="15.85546875" style="893" customWidth="1"/>
    <col min="534" max="537" width="15" style="893" customWidth="1"/>
    <col min="538" max="538" width="16.140625" style="893" customWidth="1"/>
    <col min="539" max="540" width="15" style="893" customWidth="1"/>
    <col min="541" max="732" width="9.140625" style="893" customWidth="1"/>
    <col min="733" max="733" width="71.42578125" style="893" customWidth="1"/>
    <col min="734" max="734" width="16" style="893" customWidth="1"/>
    <col min="735" max="747" width="15" style="893" customWidth="1"/>
    <col min="748" max="748" width="14.85546875" style="893" customWidth="1"/>
    <col min="749" max="753" width="15" style="893"/>
    <col min="754" max="754" width="71.42578125" style="893" customWidth="1"/>
    <col min="755" max="768" width="15" style="893" customWidth="1"/>
    <col min="769" max="769" width="14.85546875" style="893" customWidth="1"/>
    <col min="770" max="773" width="15" style="893" customWidth="1"/>
    <col min="774" max="774" width="16.42578125" style="893" customWidth="1"/>
    <col min="775" max="780" width="15" style="893" customWidth="1"/>
    <col min="781" max="782" width="15.140625" style="893" customWidth="1"/>
    <col min="783" max="783" width="15" style="893" customWidth="1"/>
    <col min="784" max="784" width="15.140625" style="893" customWidth="1"/>
    <col min="785" max="788" width="15" style="893" customWidth="1"/>
    <col min="789" max="789" width="15.85546875" style="893" customWidth="1"/>
    <col min="790" max="793" width="15" style="893" customWidth="1"/>
    <col min="794" max="794" width="16.140625" style="893" customWidth="1"/>
    <col min="795" max="796" width="15" style="893" customWidth="1"/>
    <col min="797" max="988" width="9.140625" style="893" customWidth="1"/>
    <col min="989" max="989" width="71.42578125" style="893" customWidth="1"/>
    <col min="990" max="990" width="16" style="893" customWidth="1"/>
    <col min="991" max="1003" width="15" style="893" customWidth="1"/>
    <col min="1004" max="1004" width="14.85546875" style="893" customWidth="1"/>
    <col min="1005" max="1009" width="15" style="893"/>
    <col min="1010" max="1010" width="71.42578125" style="893" customWidth="1"/>
    <col min="1011" max="1024" width="15" style="893" customWidth="1"/>
    <col min="1025" max="1025" width="14.85546875" style="893" customWidth="1"/>
    <col min="1026" max="1029" width="15" style="893" customWidth="1"/>
    <col min="1030" max="1030" width="16.42578125" style="893" customWidth="1"/>
    <col min="1031" max="1036" width="15" style="893" customWidth="1"/>
    <col min="1037" max="1038" width="15.140625" style="893" customWidth="1"/>
    <col min="1039" max="1039" width="15" style="893" customWidth="1"/>
    <col min="1040" max="1040" width="15.140625" style="893" customWidth="1"/>
    <col min="1041" max="1044" width="15" style="893" customWidth="1"/>
    <col min="1045" max="1045" width="15.85546875" style="893" customWidth="1"/>
    <col min="1046" max="1049" width="15" style="893" customWidth="1"/>
    <col min="1050" max="1050" width="16.140625" style="893" customWidth="1"/>
    <col min="1051" max="1052" width="15" style="893" customWidth="1"/>
    <col min="1053" max="1244" width="9.140625" style="893" customWidth="1"/>
    <col min="1245" max="1245" width="71.42578125" style="893" customWidth="1"/>
    <col min="1246" max="1246" width="16" style="893" customWidth="1"/>
    <col min="1247" max="1259" width="15" style="893" customWidth="1"/>
    <col min="1260" max="1260" width="14.85546875" style="893" customWidth="1"/>
    <col min="1261" max="1265" width="15" style="893"/>
    <col min="1266" max="1266" width="71.42578125" style="893" customWidth="1"/>
    <col min="1267" max="1280" width="15" style="893" customWidth="1"/>
    <col min="1281" max="1281" width="14.85546875" style="893" customWidth="1"/>
    <col min="1282" max="1285" width="15" style="893" customWidth="1"/>
    <col min="1286" max="1286" width="16.42578125" style="893" customWidth="1"/>
    <col min="1287" max="1292" width="15" style="893" customWidth="1"/>
    <col min="1293" max="1294" width="15.140625" style="893" customWidth="1"/>
    <col min="1295" max="1295" width="15" style="893" customWidth="1"/>
    <col min="1296" max="1296" width="15.140625" style="893" customWidth="1"/>
    <col min="1297" max="1300" width="15" style="893" customWidth="1"/>
    <col min="1301" max="1301" width="15.85546875" style="893" customWidth="1"/>
    <col min="1302" max="1305" width="15" style="893" customWidth="1"/>
    <col min="1306" max="1306" width="16.140625" style="893" customWidth="1"/>
    <col min="1307" max="1308" width="15" style="893" customWidth="1"/>
    <col min="1309" max="1500" width="9.140625" style="893" customWidth="1"/>
    <col min="1501" max="1501" width="71.42578125" style="893" customWidth="1"/>
    <col min="1502" max="1502" width="16" style="893" customWidth="1"/>
    <col min="1503" max="1515" width="15" style="893" customWidth="1"/>
    <col min="1516" max="1516" width="14.85546875" style="893" customWidth="1"/>
    <col min="1517" max="1521" width="15" style="893"/>
    <col min="1522" max="1522" width="71.42578125" style="893" customWidth="1"/>
    <col min="1523" max="1536" width="15" style="893" customWidth="1"/>
    <col min="1537" max="1537" width="14.85546875" style="893" customWidth="1"/>
    <col min="1538" max="1541" width="15" style="893" customWidth="1"/>
    <col min="1542" max="1542" width="16.42578125" style="893" customWidth="1"/>
    <col min="1543" max="1548" width="15" style="893" customWidth="1"/>
    <col min="1549" max="1550" width="15.140625" style="893" customWidth="1"/>
    <col min="1551" max="1551" width="15" style="893" customWidth="1"/>
    <col min="1552" max="1552" width="15.140625" style="893" customWidth="1"/>
    <col min="1553" max="1556" width="15" style="893" customWidth="1"/>
    <col min="1557" max="1557" width="15.85546875" style="893" customWidth="1"/>
    <col min="1558" max="1561" width="15" style="893" customWidth="1"/>
    <col min="1562" max="1562" width="16.140625" style="893" customWidth="1"/>
    <col min="1563" max="1564" width="15" style="893" customWidth="1"/>
    <col min="1565" max="1756" width="9.140625" style="893" customWidth="1"/>
    <col min="1757" max="1757" width="71.42578125" style="893" customWidth="1"/>
    <col min="1758" max="1758" width="16" style="893" customWidth="1"/>
    <col min="1759" max="1771" width="15" style="893" customWidth="1"/>
    <col min="1772" max="1772" width="14.85546875" style="893" customWidth="1"/>
    <col min="1773" max="1777" width="15" style="893"/>
    <col min="1778" max="1778" width="71.42578125" style="893" customWidth="1"/>
    <col min="1779" max="1792" width="15" style="893" customWidth="1"/>
    <col min="1793" max="1793" width="14.85546875" style="893" customWidth="1"/>
    <col min="1794" max="1797" width="15" style="893" customWidth="1"/>
    <col min="1798" max="1798" width="16.42578125" style="893" customWidth="1"/>
    <col min="1799" max="1804" width="15" style="893" customWidth="1"/>
    <col min="1805" max="1806" width="15.140625" style="893" customWidth="1"/>
    <col min="1807" max="1807" width="15" style="893" customWidth="1"/>
    <col min="1808" max="1808" width="15.140625" style="893" customWidth="1"/>
    <col min="1809" max="1812" width="15" style="893" customWidth="1"/>
    <col min="1813" max="1813" width="15.85546875" style="893" customWidth="1"/>
    <col min="1814" max="1817" width="15" style="893" customWidth="1"/>
    <col min="1818" max="1818" width="16.140625" style="893" customWidth="1"/>
    <col min="1819" max="1820" width="15" style="893" customWidth="1"/>
    <col min="1821" max="2012" width="9.140625" style="893" customWidth="1"/>
    <col min="2013" max="2013" width="71.42578125" style="893" customWidth="1"/>
    <col min="2014" max="2014" width="16" style="893" customWidth="1"/>
    <col min="2015" max="2027" width="15" style="893" customWidth="1"/>
    <col min="2028" max="2028" width="14.85546875" style="893" customWidth="1"/>
    <col min="2029" max="2033" width="15" style="893"/>
    <col min="2034" max="2034" width="71.42578125" style="893" customWidth="1"/>
    <col min="2035" max="2048" width="15" style="893" customWidth="1"/>
    <col min="2049" max="2049" width="14.85546875" style="893" customWidth="1"/>
    <col min="2050" max="2053" width="15" style="893" customWidth="1"/>
    <col min="2054" max="2054" width="16.42578125" style="893" customWidth="1"/>
    <col min="2055" max="2060" width="15" style="893" customWidth="1"/>
    <col min="2061" max="2062" width="15.140625" style="893" customWidth="1"/>
    <col min="2063" max="2063" width="15" style="893" customWidth="1"/>
    <col min="2064" max="2064" width="15.140625" style="893" customWidth="1"/>
    <col min="2065" max="2068" width="15" style="893" customWidth="1"/>
    <col min="2069" max="2069" width="15.85546875" style="893" customWidth="1"/>
    <col min="2070" max="2073" width="15" style="893" customWidth="1"/>
    <col min="2074" max="2074" width="16.140625" style="893" customWidth="1"/>
    <col min="2075" max="2076" width="15" style="893" customWidth="1"/>
    <col min="2077" max="2268" width="9.140625" style="893" customWidth="1"/>
    <col min="2269" max="2269" width="71.42578125" style="893" customWidth="1"/>
    <col min="2270" max="2270" width="16" style="893" customWidth="1"/>
    <col min="2271" max="2283" width="15" style="893" customWidth="1"/>
    <col min="2284" max="2284" width="14.85546875" style="893" customWidth="1"/>
    <col min="2285" max="2289" width="15" style="893"/>
    <col min="2290" max="2290" width="71.42578125" style="893" customWidth="1"/>
    <col min="2291" max="2304" width="15" style="893" customWidth="1"/>
    <col min="2305" max="2305" width="14.85546875" style="893" customWidth="1"/>
    <col min="2306" max="2309" width="15" style="893" customWidth="1"/>
    <col min="2310" max="2310" width="16.42578125" style="893" customWidth="1"/>
    <col min="2311" max="2316" width="15" style="893" customWidth="1"/>
    <col min="2317" max="2318" width="15.140625" style="893" customWidth="1"/>
    <col min="2319" max="2319" width="15" style="893" customWidth="1"/>
    <col min="2320" max="2320" width="15.140625" style="893" customWidth="1"/>
    <col min="2321" max="2324" width="15" style="893" customWidth="1"/>
    <col min="2325" max="2325" width="15.85546875" style="893" customWidth="1"/>
    <col min="2326" max="2329" width="15" style="893" customWidth="1"/>
    <col min="2330" max="2330" width="16.140625" style="893" customWidth="1"/>
    <col min="2331" max="2332" width="15" style="893" customWidth="1"/>
    <col min="2333" max="2524" width="9.140625" style="893" customWidth="1"/>
    <col min="2525" max="2525" width="71.42578125" style="893" customWidth="1"/>
    <col min="2526" max="2526" width="16" style="893" customWidth="1"/>
    <col min="2527" max="2539" width="15" style="893" customWidth="1"/>
    <col min="2540" max="2540" width="14.85546875" style="893" customWidth="1"/>
    <col min="2541" max="2545" width="15" style="893"/>
    <col min="2546" max="2546" width="71.42578125" style="893" customWidth="1"/>
    <col min="2547" max="2560" width="15" style="893" customWidth="1"/>
    <col min="2561" max="2561" width="14.85546875" style="893" customWidth="1"/>
    <col min="2562" max="2565" width="15" style="893" customWidth="1"/>
    <col min="2566" max="2566" width="16.42578125" style="893" customWidth="1"/>
    <col min="2567" max="2572" width="15" style="893" customWidth="1"/>
    <col min="2573" max="2574" width="15.140625" style="893" customWidth="1"/>
    <col min="2575" max="2575" width="15" style="893" customWidth="1"/>
    <col min="2576" max="2576" width="15.140625" style="893" customWidth="1"/>
    <col min="2577" max="2580" width="15" style="893" customWidth="1"/>
    <col min="2581" max="2581" width="15.85546875" style="893" customWidth="1"/>
    <col min="2582" max="2585" width="15" style="893" customWidth="1"/>
    <col min="2586" max="2586" width="16.140625" style="893" customWidth="1"/>
    <col min="2587" max="2588" width="15" style="893" customWidth="1"/>
    <col min="2589" max="2780" width="9.140625" style="893" customWidth="1"/>
    <col min="2781" max="2781" width="71.42578125" style="893" customWidth="1"/>
    <col min="2782" max="2782" width="16" style="893" customWidth="1"/>
    <col min="2783" max="2795" width="15" style="893" customWidth="1"/>
    <col min="2796" max="2796" width="14.85546875" style="893" customWidth="1"/>
    <col min="2797" max="2801" width="15" style="893"/>
    <col min="2802" max="2802" width="71.42578125" style="893" customWidth="1"/>
    <col min="2803" max="2816" width="15" style="893" customWidth="1"/>
    <col min="2817" max="2817" width="14.85546875" style="893" customWidth="1"/>
    <col min="2818" max="2821" width="15" style="893" customWidth="1"/>
    <col min="2822" max="2822" width="16.42578125" style="893" customWidth="1"/>
    <col min="2823" max="2828" width="15" style="893" customWidth="1"/>
    <col min="2829" max="2830" width="15.140625" style="893" customWidth="1"/>
    <col min="2831" max="2831" width="15" style="893" customWidth="1"/>
    <col min="2832" max="2832" width="15.140625" style="893" customWidth="1"/>
    <col min="2833" max="2836" width="15" style="893" customWidth="1"/>
    <col min="2837" max="2837" width="15.85546875" style="893" customWidth="1"/>
    <col min="2838" max="2841" width="15" style="893" customWidth="1"/>
    <col min="2842" max="2842" width="16.140625" style="893" customWidth="1"/>
    <col min="2843" max="2844" width="15" style="893" customWidth="1"/>
    <col min="2845" max="3036" width="9.140625" style="893" customWidth="1"/>
    <col min="3037" max="3037" width="71.42578125" style="893" customWidth="1"/>
    <col min="3038" max="3038" width="16" style="893" customWidth="1"/>
    <col min="3039" max="3051" width="15" style="893" customWidth="1"/>
    <col min="3052" max="3052" width="14.85546875" style="893" customWidth="1"/>
    <col min="3053" max="3057" width="15" style="893"/>
    <col min="3058" max="3058" width="71.42578125" style="893" customWidth="1"/>
    <col min="3059" max="3072" width="15" style="893" customWidth="1"/>
    <col min="3073" max="3073" width="14.85546875" style="893" customWidth="1"/>
    <col min="3074" max="3077" width="15" style="893" customWidth="1"/>
    <col min="3078" max="3078" width="16.42578125" style="893" customWidth="1"/>
    <col min="3079" max="3084" width="15" style="893" customWidth="1"/>
    <col min="3085" max="3086" width="15.140625" style="893" customWidth="1"/>
    <col min="3087" max="3087" width="15" style="893" customWidth="1"/>
    <col min="3088" max="3088" width="15.140625" style="893" customWidth="1"/>
    <col min="3089" max="3092" width="15" style="893" customWidth="1"/>
    <col min="3093" max="3093" width="15.85546875" style="893" customWidth="1"/>
    <col min="3094" max="3097" width="15" style="893" customWidth="1"/>
    <col min="3098" max="3098" width="16.140625" style="893" customWidth="1"/>
    <col min="3099" max="3100" width="15" style="893" customWidth="1"/>
    <col min="3101" max="3292" width="9.140625" style="893" customWidth="1"/>
    <col min="3293" max="3293" width="71.42578125" style="893" customWidth="1"/>
    <col min="3294" max="3294" width="16" style="893" customWidth="1"/>
    <col min="3295" max="3307" width="15" style="893" customWidth="1"/>
    <col min="3308" max="3308" width="14.85546875" style="893" customWidth="1"/>
    <col min="3309" max="3313" width="15" style="893"/>
    <col min="3314" max="3314" width="71.42578125" style="893" customWidth="1"/>
    <col min="3315" max="3328" width="15" style="893" customWidth="1"/>
    <col min="3329" max="3329" width="14.85546875" style="893" customWidth="1"/>
    <col min="3330" max="3333" width="15" style="893" customWidth="1"/>
    <col min="3334" max="3334" width="16.42578125" style="893" customWidth="1"/>
    <col min="3335" max="3340" width="15" style="893" customWidth="1"/>
    <col min="3341" max="3342" width="15.140625" style="893" customWidth="1"/>
    <col min="3343" max="3343" width="15" style="893" customWidth="1"/>
    <col min="3344" max="3344" width="15.140625" style="893" customWidth="1"/>
    <col min="3345" max="3348" width="15" style="893" customWidth="1"/>
    <col min="3349" max="3349" width="15.85546875" style="893" customWidth="1"/>
    <col min="3350" max="3353" width="15" style="893" customWidth="1"/>
    <col min="3354" max="3354" width="16.140625" style="893" customWidth="1"/>
    <col min="3355" max="3356" width="15" style="893" customWidth="1"/>
    <col min="3357" max="3548" width="9.140625" style="893" customWidth="1"/>
    <col min="3549" max="3549" width="71.42578125" style="893" customWidth="1"/>
    <col min="3550" max="3550" width="16" style="893" customWidth="1"/>
    <col min="3551" max="3563" width="15" style="893" customWidth="1"/>
    <col min="3564" max="3564" width="14.85546875" style="893" customWidth="1"/>
    <col min="3565" max="3569" width="15" style="893"/>
    <col min="3570" max="3570" width="71.42578125" style="893" customWidth="1"/>
    <col min="3571" max="3584" width="15" style="893" customWidth="1"/>
    <col min="3585" max="3585" width="14.85546875" style="893" customWidth="1"/>
    <col min="3586" max="3589" width="15" style="893" customWidth="1"/>
    <col min="3590" max="3590" width="16.42578125" style="893" customWidth="1"/>
    <col min="3591" max="3596" width="15" style="893" customWidth="1"/>
    <col min="3597" max="3598" width="15.140625" style="893" customWidth="1"/>
    <col min="3599" max="3599" width="15" style="893" customWidth="1"/>
    <col min="3600" max="3600" width="15.140625" style="893" customWidth="1"/>
    <col min="3601" max="3604" width="15" style="893" customWidth="1"/>
    <col min="3605" max="3605" width="15.85546875" style="893" customWidth="1"/>
    <col min="3606" max="3609" width="15" style="893" customWidth="1"/>
    <col min="3610" max="3610" width="16.140625" style="893" customWidth="1"/>
    <col min="3611" max="3612" width="15" style="893" customWidth="1"/>
    <col min="3613" max="3804" width="9.140625" style="893" customWidth="1"/>
    <col min="3805" max="3805" width="71.42578125" style="893" customWidth="1"/>
    <col min="3806" max="3806" width="16" style="893" customWidth="1"/>
    <col min="3807" max="3819" width="15" style="893" customWidth="1"/>
    <col min="3820" max="3820" width="14.85546875" style="893" customWidth="1"/>
    <col min="3821" max="3825" width="15" style="893"/>
    <col min="3826" max="3826" width="71.42578125" style="893" customWidth="1"/>
    <col min="3827" max="3840" width="15" style="893" customWidth="1"/>
    <col min="3841" max="3841" width="14.85546875" style="893" customWidth="1"/>
    <col min="3842" max="3845" width="15" style="893" customWidth="1"/>
    <col min="3846" max="3846" width="16.42578125" style="893" customWidth="1"/>
    <col min="3847" max="3852" width="15" style="893" customWidth="1"/>
    <col min="3853" max="3854" width="15.140625" style="893" customWidth="1"/>
    <col min="3855" max="3855" width="15" style="893" customWidth="1"/>
    <col min="3856" max="3856" width="15.140625" style="893" customWidth="1"/>
    <col min="3857" max="3860" width="15" style="893" customWidth="1"/>
    <col min="3861" max="3861" width="15.85546875" style="893" customWidth="1"/>
    <col min="3862" max="3865" width="15" style="893" customWidth="1"/>
    <col min="3866" max="3866" width="16.140625" style="893" customWidth="1"/>
    <col min="3867" max="3868" width="15" style="893" customWidth="1"/>
    <col min="3869" max="4060" width="9.140625" style="893" customWidth="1"/>
    <col min="4061" max="4061" width="71.42578125" style="893" customWidth="1"/>
    <col min="4062" max="4062" width="16" style="893" customWidth="1"/>
    <col min="4063" max="4075" width="15" style="893" customWidth="1"/>
    <col min="4076" max="4076" width="14.85546875" style="893" customWidth="1"/>
    <col min="4077" max="4081" width="15" style="893"/>
    <col min="4082" max="4082" width="71.42578125" style="893" customWidth="1"/>
    <col min="4083" max="4096" width="15" style="893" customWidth="1"/>
    <col min="4097" max="4097" width="14.85546875" style="893" customWidth="1"/>
    <col min="4098" max="4101" width="15" style="893" customWidth="1"/>
    <col min="4102" max="4102" width="16.42578125" style="893" customWidth="1"/>
    <col min="4103" max="4108" width="15" style="893" customWidth="1"/>
    <col min="4109" max="4110" width="15.140625" style="893" customWidth="1"/>
    <col min="4111" max="4111" width="15" style="893" customWidth="1"/>
    <col min="4112" max="4112" width="15.140625" style="893" customWidth="1"/>
    <col min="4113" max="4116" width="15" style="893" customWidth="1"/>
    <col min="4117" max="4117" width="15.85546875" style="893" customWidth="1"/>
    <col min="4118" max="4121" width="15" style="893" customWidth="1"/>
    <col min="4122" max="4122" width="16.140625" style="893" customWidth="1"/>
    <col min="4123" max="4124" width="15" style="893" customWidth="1"/>
    <col min="4125" max="4316" width="9.140625" style="893" customWidth="1"/>
    <col min="4317" max="4317" width="71.42578125" style="893" customWidth="1"/>
    <col min="4318" max="4318" width="16" style="893" customWidth="1"/>
    <col min="4319" max="4331" width="15" style="893" customWidth="1"/>
    <col min="4332" max="4332" width="14.85546875" style="893" customWidth="1"/>
    <col min="4333" max="4337" width="15" style="893"/>
    <col min="4338" max="4338" width="71.42578125" style="893" customWidth="1"/>
    <col min="4339" max="4352" width="15" style="893" customWidth="1"/>
    <col min="4353" max="4353" width="14.85546875" style="893" customWidth="1"/>
    <col min="4354" max="4357" width="15" style="893" customWidth="1"/>
    <col min="4358" max="4358" width="16.42578125" style="893" customWidth="1"/>
    <col min="4359" max="4364" width="15" style="893" customWidth="1"/>
    <col min="4365" max="4366" width="15.140625" style="893" customWidth="1"/>
    <col min="4367" max="4367" width="15" style="893" customWidth="1"/>
    <col min="4368" max="4368" width="15.140625" style="893" customWidth="1"/>
    <col min="4369" max="4372" width="15" style="893" customWidth="1"/>
    <col min="4373" max="4373" width="15.85546875" style="893" customWidth="1"/>
    <col min="4374" max="4377" width="15" style="893" customWidth="1"/>
    <col min="4378" max="4378" width="16.140625" style="893" customWidth="1"/>
    <col min="4379" max="4380" width="15" style="893" customWidth="1"/>
    <col min="4381" max="4572" width="9.140625" style="893" customWidth="1"/>
    <col min="4573" max="4573" width="71.42578125" style="893" customWidth="1"/>
    <col min="4574" max="4574" width="16" style="893" customWidth="1"/>
    <col min="4575" max="4587" width="15" style="893" customWidth="1"/>
    <col min="4588" max="4588" width="14.85546875" style="893" customWidth="1"/>
    <col min="4589" max="4593" width="15" style="893"/>
    <col min="4594" max="4594" width="71.42578125" style="893" customWidth="1"/>
    <col min="4595" max="4608" width="15" style="893" customWidth="1"/>
    <col min="4609" max="4609" width="14.85546875" style="893" customWidth="1"/>
    <col min="4610" max="4613" width="15" style="893" customWidth="1"/>
    <col min="4614" max="4614" width="16.42578125" style="893" customWidth="1"/>
    <col min="4615" max="4620" width="15" style="893" customWidth="1"/>
    <col min="4621" max="4622" width="15.140625" style="893" customWidth="1"/>
    <col min="4623" max="4623" width="15" style="893" customWidth="1"/>
    <col min="4624" max="4624" width="15.140625" style="893" customWidth="1"/>
    <col min="4625" max="4628" width="15" style="893" customWidth="1"/>
    <col min="4629" max="4629" width="15.85546875" style="893" customWidth="1"/>
    <col min="4630" max="4633" width="15" style="893" customWidth="1"/>
    <col min="4634" max="4634" width="16.140625" style="893" customWidth="1"/>
    <col min="4635" max="4636" width="15" style="893" customWidth="1"/>
    <col min="4637" max="4828" width="9.140625" style="893" customWidth="1"/>
    <col min="4829" max="4829" width="71.42578125" style="893" customWidth="1"/>
    <col min="4830" max="4830" width="16" style="893" customWidth="1"/>
    <col min="4831" max="4843" width="15" style="893" customWidth="1"/>
    <col min="4844" max="4844" width="14.85546875" style="893" customWidth="1"/>
    <col min="4845" max="4849" width="15" style="893"/>
    <col min="4850" max="4850" width="71.42578125" style="893" customWidth="1"/>
    <col min="4851" max="4864" width="15" style="893" customWidth="1"/>
    <col min="4865" max="4865" width="14.85546875" style="893" customWidth="1"/>
    <col min="4866" max="4869" width="15" style="893" customWidth="1"/>
    <col min="4870" max="4870" width="16.42578125" style="893" customWidth="1"/>
    <col min="4871" max="4876" width="15" style="893" customWidth="1"/>
    <col min="4877" max="4878" width="15.140625" style="893" customWidth="1"/>
    <col min="4879" max="4879" width="15" style="893" customWidth="1"/>
    <col min="4880" max="4880" width="15.140625" style="893" customWidth="1"/>
    <col min="4881" max="4884" width="15" style="893" customWidth="1"/>
    <col min="4885" max="4885" width="15.85546875" style="893" customWidth="1"/>
    <col min="4886" max="4889" width="15" style="893" customWidth="1"/>
    <col min="4890" max="4890" width="16.140625" style="893" customWidth="1"/>
    <col min="4891" max="4892" width="15" style="893" customWidth="1"/>
    <col min="4893" max="5084" width="9.140625" style="893" customWidth="1"/>
    <col min="5085" max="5085" width="71.42578125" style="893" customWidth="1"/>
    <col min="5086" max="5086" width="16" style="893" customWidth="1"/>
    <col min="5087" max="5099" width="15" style="893" customWidth="1"/>
    <col min="5100" max="5100" width="14.85546875" style="893" customWidth="1"/>
    <col min="5101" max="5105" width="15" style="893"/>
    <col min="5106" max="5106" width="71.42578125" style="893" customWidth="1"/>
    <col min="5107" max="5120" width="15" style="893" customWidth="1"/>
    <col min="5121" max="5121" width="14.85546875" style="893" customWidth="1"/>
    <col min="5122" max="5125" width="15" style="893" customWidth="1"/>
    <col min="5126" max="5126" width="16.42578125" style="893" customWidth="1"/>
    <col min="5127" max="5132" width="15" style="893" customWidth="1"/>
    <col min="5133" max="5134" width="15.140625" style="893" customWidth="1"/>
    <col min="5135" max="5135" width="15" style="893" customWidth="1"/>
    <col min="5136" max="5136" width="15.140625" style="893" customWidth="1"/>
    <col min="5137" max="5140" width="15" style="893" customWidth="1"/>
    <col min="5141" max="5141" width="15.85546875" style="893" customWidth="1"/>
    <col min="5142" max="5145" width="15" style="893" customWidth="1"/>
    <col min="5146" max="5146" width="16.140625" style="893" customWidth="1"/>
    <col min="5147" max="5148" width="15" style="893" customWidth="1"/>
    <col min="5149" max="5340" width="9.140625" style="893" customWidth="1"/>
    <col min="5341" max="5341" width="71.42578125" style="893" customWidth="1"/>
    <col min="5342" max="5342" width="16" style="893" customWidth="1"/>
    <col min="5343" max="5355" width="15" style="893" customWidth="1"/>
    <col min="5356" max="5356" width="14.85546875" style="893" customWidth="1"/>
    <col min="5357" max="5361" width="15" style="893"/>
    <col min="5362" max="5362" width="71.42578125" style="893" customWidth="1"/>
    <col min="5363" max="5376" width="15" style="893" customWidth="1"/>
    <col min="5377" max="5377" width="14.85546875" style="893" customWidth="1"/>
    <col min="5378" max="5381" width="15" style="893" customWidth="1"/>
    <col min="5382" max="5382" width="16.42578125" style="893" customWidth="1"/>
    <col min="5383" max="5388" width="15" style="893" customWidth="1"/>
    <col min="5389" max="5390" width="15.140625" style="893" customWidth="1"/>
    <col min="5391" max="5391" width="15" style="893" customWidth="1"/>
    <col min="5392" max="5392" width="15.140625" style="893" customWidth="1"/>
    <col min="5393" max="5396" width="15" style="893" customWidth="1"/>
    <col min="5397" max="5397" width="15.85546875" style="893" customWidth="1"/>
    <col min="5398" max="5401" width="15" style="893" customWidth="1"/>
    <col min="5402" max="5402" width="16.140625" style="893" customWidth="1"/>
    <col min="5403" max="5404" width="15" style="893" customWidth="1"/>
    <col min="5405" max="5596" width="9.140625" style="893" customWidth="1"/>
    <col min="5597" max="5597" width="71.42578125" style="893" customWidth="1"/>
    <col min="5598" max="5598" width="16" style="893" customWidth="1"/>
    <col min="5599" max="5611" width="15" style="893" customWidth="1"/>
    <col min="5612" max="5612" width="14.85546875" style="893" customWidth="1"/>
    <col min="5613" max="5617" width="15" style="893"/>
    <col min="5618" max="5618" width="71.42578125" style="893" customWidth="1"/>
    <col min="5619" max="5632" width="15" style="893" customWidth="1"/>
    <col min="5633" max="5633" width="14.85546875" style="893" customWidth="1"/>
    <col min="5634" max="5637" width="15" style="893" customWidth="1"/>
    <col min="5638" max="5638" width="16.42578125" style="893" customWidth="1"/>
    <col min="5639" max="5644" width="15" style="893" customWidth="1"/>
    <col min="5645" max="5646" width="15.140625" style="893" customWidth="1"/>
    <col min="5647" max="5647" width="15" style="893" customWidth="1"/>
    <col min="5648" max="5648" width="15.140625" style="893" customWidth="1"/>
    <col min="5649" max="5652" width="15" style="893" customWidth="1"/>
    <col min="5653" max="5653" width="15.85546875" style="893" customWidth="1"/>
    <col min="5654" max="5657" width="15" style="893" customWidth="1"/>
    <col min="5658" max="5658" width="16.140625" style="893" customWidth="1"/>
    <col min="5659" max="5660" width="15" style="893" customWidth="1"/>
    <col min="5661" max="5852" width="9.140625" style="893" customWidth="1"/>
    <col min="5853" max="5853" width="71.42578125" style="893" customWidth="1"/>
    <col min="5854" max="5854" width="16" style="893" customWidth="1"/>
    <col min="5855" max="5867" width="15" style="893" customWidth="1"/>
    <col min="5868" max="5868" width="14.85546875" style="893" customWidth="1"/>
    <col min="5869" max="5873" width="15" style="893"/>
    <col min="5874" max="5874" width="71.42578125" style="893" customWidth="1"/>
    <col min="5875" max="5888" width="15" style="893" customWidth="1"/>
    <col min="5889" max="5889" width="14.85546875" style="893" customWidth="1"/>
    <col min="5890" max="5893" width="15" style="893" customWidth="1"/>
    <col min="5894" max="5894" width="16.42578125" style="893" customWidth="1"/>
    <col min="5895" max="5900" width="15" style="893" customWidth="1"/>
    <col min="5901" max="5902" width="15.140625" style="893" customWidth="1"/>
    <col min="5903" max="5903" width="15" style="893" customWidth="1"/>
    <col min="5904" max="5904" width="15.140625" style="893" customWidth="1"/>
    <col min="5905" max="5908" width="15" style="893" customWidth="1"/>
    <col min="5909" max="5909" width="15.85546875" style="893" customWidth="1"/>
    <col min="5910" max="5913" width="15" style="893" customWidth="1"/>
    <col min="5914" max="5914" width="16.140625" style="893" customWidth="1"/>
    <col min="5915" max="5916" width="15" style="893" customWidth="1"/>
    <col min="5917" max="6108" width="9.140625" style="893" customWidth="1"/>
    <col min="6109" max="6109" width="71.42578125" style="893" customWidth="1"/>
    <col min="6110" max="6110" width="16" style="893" customWidth="1"/>
    <col min="6111" max="6123" width="15" style="893" customWidth="1"/>
    <col min="6124" max="6124" width="14.85546875" style="893" customWidth="1"/>
    <col min="6125" max="6129" width="15" style="893"/>
    <col min="6130" max="6130" width="71.42578125" style="893" customWidth="1"/>
    <col min="6131" max="6144" width="15" style="893" customWidth="1"/>
    <col min="6145" max="6145" width="14.85546875" style="893" customWidth="1"/>
    <col min="6146" max="6149" width="15" style="893" customWidth="1"/>
    <col min="6150" max="6150" width="16.42578125" style="893" customWidth="1"/>
    <col min="6151" max="6156" width="15" style="893" customWidth="1"/>
    <col min="6157" max="6158" width="15.140625" style="893" customWidth="1"/>
    <col min="6159" max="6159" width="15" style="893" customWidth="1"/>
    <col min="6160" max="6160" width="15.140625" style="893" customWidth="1"/>
    <col min="6161" max="6164" width="15" style="893" customWidth="1"/>
    <col min="6165" max="6165" width="15.85546875" style="893" customWidth="1"/>
    <col min="6166" max="6169" width="15" style="893" customWidth="1"/>
    <col min="6170" max="6170" width="16.140625" style="893" customWidth="1"/>
    <col min="6171" max="6172" width="15" style="893" customWidth="1"/>
    <col min="6173" max="6364" width="9.140625" style="893" customWidth="1"/>
    <col min="6365" max="6365" width="71.42578125" style="893" customWidth="1"/>
    <col min="6366" max="6366" width="16" style="893" customWidth="1"/>
    <col min="6367" max="6379" width="15" style="893" customWidth="1"/>
    <col min="6380" max="6380" width="14.85546875" style="893" customWidth="1"/>
    <col min="6381" max="6385" width="15" style="893"/>
    <col min="6386" max="6386" width="71.42578125" style="893" customWidth="1"/>
    <col min="6387" max="6400" width="15" style="893" customWidth="1"/>
    <col min="6401" max="6401" width="14.85546875" style="893" customWidth="1"/>
    <col min="6402" max="6405" width="15" style="893" customWidth="1"/>
    <col min="6406" max="6406" width="16.42578125" style="893" customWidth="1"/>
    <col min="6407" max="6412" width="15" style="893" customWidth="1"/>
    <col min="6413" max="6414" width="15.140625" style="893" customWidth="1"/>
    <col min="6415" max="6415" width="15" style="893" customWidth="1"/>
    <col min="6416" max="6416" width="15.140625" style="893" customWidth="1"/>
    <col min="6417" max="6420" width="15" style="893" customWidth="1"/>
    <col min="6421" max="6421" width="15.85546875" style="893" customWidth="1"/>
    <col min="6422" max="6425" width="15" style="893" customWidth="1"/>
    <col min="6426" max="6426" width="16.140625" style="893" customWidth="1"/>
    <col min="6427" max="6428" width="15" style="893" customWidth="1"/>
    <col min="6429" max="6620" width="9.140625" style="893" customWidth="1"/>
    <col min="6621" max="6621" width="71.42578125" style="893" customWidth="1"/>
    <col min="6622" max="6622" width="16" style="893" customWidth="1"/>
    <col min="6623" max="6635" width="15" style="893" customWidth="1"/>
    <col min="6636" max="6636" width="14.85546875" style="893" customWidth="1"/>
    <col min="6637" max="6641" width="15" style="893"/>
    <col min="6642" max="6642" width="71.42578125" style="893" customWidth="1"/>
    <col min="6643" max="6656" width="15" style="893" customWidth="1"/>
    <col min="6657" max="6657" width="14.85546875" style="893" customWidth="1"/>
    <col min="6658" max="6661" width="15" style="893" customWidth="1"/>
    <col min="6662" max="6662" width="16.42578125" style="893" customWidth="1"/>
    <col min="6663" max="6668" width="15" style="893" customWidth="1"/>
    <col min="6669" max="6670" width="15.140625" style="893" customWidth="1"/>
    <col min="6671" max="6671" width="15" style="893" customWidth="1"/>
    <col min="6672" max="6672" width="15.140625" style="893" customWidth="1"/>
    <col min="6673" max="6676" width="15" style="893" customWidth="1"/>
    <col min="6677" max="6677" width="15.85546875" style="893" customWidth="1"/>
    <col min="6678" max="6681" width="15" style="893" customWidth="1"/>
    <col min="6682" max="6682" width="16.140625" style="893" customWidth="1"/>
    <col min="6683" max="6684" width="15" style="893" customWidth="1"/>
    <col min="6685" max="6876" width="9.140625" style="893" customWidth="1"/>
    <col min="6877" max="6877" width="71.42578125" style="893" customWidth="1"/>
    <col min="6878" max="6878" width="16" style="893" customWidth="1"/>
    <col min="6879" max="6891" width="15" style="893" customWidth="1"/>
    <col min="6892" max="6892" width="14.85546875" style="893" customWidth="1"/>
    <col min="6893" max="6897" width="15" style="893"/>
    <col min="6898" max="6898" width="71.42578125" style="893" customWidth="1"/>
    <col min="6899" max="6912" width="15" style="893" customWidth="1"/>
    <col min="6913" max="6913" width="14.85546875" style="893" customWidth="1"/>
    <col min="6914" max="6917" width="15" style="893" customWidth="1"/>
    <col min="6918" max="6918" width="16.42578125" style="893" customWidth="1"/>
    <col min="6919" max="6924" width="15" style="893" customWidth="1"/>
    <col min="6925" max="6926" width="15.140625" style="893" customWidth="1"/>
    <col min="6927" max="6927" width="15" style="893" customWidth="1"/>
    <col min="6928" max="6928" width="15.140625" style="893" customWidth="1"/>
    <col min="6929" max="6932" width="15" style="893" customWidth="1"/>
    <col min="6933" max="6933" width="15.85546875" style="893" customWidth="1"/>
    <col min="6934" max="6937" width="15" style="893" customWidth="1"/>
    <col min="6938" max="6938" width="16.140625" style="893" customWidth="1"/>
    <col min="6939" max="6940" width="15" style="893" customWidth="1"/>
    <col min="6941" max="7132" width="9.140625" style="893" customWidth="1"/>
    <col min="7133" max="7133" width="71.42578125" style="893" customWidth="1"/>
    <col min="7134" max="7134" width="16" style="893" customWidth="1"/>
    <col min="7135" max="7147" width="15" style="893" customWidth="1"/>
    <col min="7148" max="7148" width="14.85546875" style="893" customWidth="1"/>
    <col min="7149" max="7153" width="15" style="893"/>
    <col min="7154" max="7154" width="71.42578125" style="893" customWidth="1"/>
    <col min="7155" max="7168" width="15" style="893" customWidth="1"/>
    <col min="7169" max="7169" width="14.85546875" style="893" customWidth="1"/>
    <col min="7170" max="7173" width="15" style="893" customWidth="1"/>
    <col min="7174" max="7174" width="16.42578125" style="893" customWidth="1"/>
    <col min="7175" max="7180" width="15" style="893" customWidth="1"/>
    <col min="7181" max="7182" width="15.140625" style="893" customWidth="1"/>
    <col min="7183" max="7183" width="15" style="893" customWidth="1"/>
    <col min="7184" max="7184" width="15.140625" style="893" customWidth="1"/>
    <col min="7185" max="7188" width="15" style="893" customWidth="1"/>
    <col min="7189" max="7189" width="15.85546875" style="893" customWidth="1"/>
    <col min="7190" max="7193" width="15" style="893" customWidth="1"/>
    <col min="7194" max="7194" width="16.140625" style="893" customWidth="1"/>
    <col min="7195" max="7196" width="15" style="893" customWidth="1"/>
    <col min="7197" max="7388" width="9.140625" style="893" customWidth="1"/>
    <col min="7389" max="7389" width="71.42578125" style="893" customWidth="1"/>
    <col min="7390" max="7390" width="16" style="893" customWidth="1"/>
    <col min="7391" max="7403" width="15" style="893" customWidth="1"/>
    <col min="7404" max="7404" width="14.85546875" style="893" customWidth="1"/>
    <col min="7405" max="7409" width="15" style="893"/>
    <col min="7410" max="7410" width="71.42578125" style="893" customWidth="1"/>
    <col min="7411" max="7424" width="15" style="893" customWidth="1"/>
    <col min="7425" max="7425" width="14.85546875" style="893" customWidth="1"/>
    <col min="7426" max="7429" width="15" style="893" customWidth="1"/>
    <col min="7430" max="7430" width="16.42578125" style="893" customWidth="1"/>
    <col min="7431" max="7436" width="15" style="893" customWidth="1"/>
    <col min="7437" max="7438" width="15.140625" style="893" customWidth="1"/>
    <col min="7439" max="7439" width="15" style="893" customWidth="1"/>
    <col min="7440" max="7440" width="15.140625" style="893" customWidth="1"/>
    <col min="7441" max="7444" width="15" style="893" customWidth="1"/>
    <col min="7445" max="7445" width="15.85546875" style="893" customWidth="1"/>
    <col min="7446" max="7449" width="15" style="893" customWidth="1"/>
    <col min="7450" max="7450" width="16.140625" style="893" customWidth="1"/>
    <col min="7451" max="7452" width="15" style="893" customWidth="1"/>
    <col min="7453" max="7644" width="9.140625" style="893" customWidth="1"/>
    <col min="7645" max="7645" width="71.42578125" style="893" customWidth="1"/>
    <col min="7646" max="7646" width="16" style="893" customWidth="1"/>
    <col min="7647" max="7659" width="15" style="893" customWidth="1"/>
    <col min="7660" max="7660" width="14.85546875" style="893" customWidth="1"/>
    <col min="7661" max="7665" width="15" style="893"/>
    <col min="7666" max="7666" width="71.42578125" style="893" customWidth="1"/>
    <col min="7667" max="7680" width="15" style="893" customWidth="1"/>
    <col min="7681" max="7681" width="14.85546875" style="893" customWidth="1"/>
    <col min="7682" max="7685" width="15" style="893" customWidth="1"/>
    <col min="7686" max="7686" width="16.42578125" style="893" customWidth="1"/>
    <col min="7687" max="7692" width="15" style="893" customWidth="1"/>
    <col min="7693" max="7694" width="15.140625" style="893" customWidth="1"/>
    <col min="7695" max="7695" width="15" style="893" customWidth="1"/>
    <col min="7696" max="7696" width="15.140625" style="893" customWidth="1"/>
    <col min="7697" max="7700" width="15" style="893" customWidth="1"/>
    <col min="7701" max="7701" width="15.85546875" style="893" customWidth="1"/>
    <col min="7702" max="7705" width="15" style="893" customWidth="1"/>
    <col min="7706" max="7706" width="16.140625" style="893" customWidth="1"/>
    <col min="7707" max="7708" width="15" style="893" customWidth="1"/>
    <col min="7709" max="7900" width="9.140625" style="893" customWidth="1"/>
    <col min="7901" max="7901" width="71.42578125" style="893" customWidth="1"/>
    <col min="7902" max="7902" width="16" style="893" customWidth="1"/>
    <col min="7903" max="7915" width="15" style="893" customWidth="1"/>
    <col min="7916" max="7916" width="14.85546875" style="893" customWidth="1"/>
    <col min="7917" max="7921" width="15" style="893"/>
    <col min="7922" max="7922" width="71.42578125" style="893" customWidth="1"/>
    <col min="7923" max="7936" width="15" style="893" customWidth="1"/>
    <col min="7937" max="7937" width="14.85546875" style="893" customWidth="1"/>
    <col min="7938" max="7941" width="15" style="893" customWidth="1"/>
    <col min="7942" max="7942" width="16.42578125" style="893" customWidth="1"/>
    <col min="7943" max="7948" width="15" style="893" customWidth="1"/>
    <col min="7949" max="7950" width="15.140625" style="893" customWidth="1"/>
    <col min="7951" max="7951" width="15" style="893" customWidth="1"/>
    <col min="7952" max="7952" width="15.140625" style="893" customWidth="1"/>
    <col min="7953" max="7956" width="15" style="893" customWidth="1"/>
    <col min="7957" max="7957" width="15.85546875" style="893" customWidth="1"/>
    <col min="7958" max="7961" width="15" style="893" customWidth="1"/>
    <col min="7962" max="7962" width="16.140625" style="893" customWidth="1"/>
    <col min="7963" max="7964" width="15" style="893" customWidth="1"/>
    <col min="7965" max="8156" width="9.140625" style="893" customWidth="1"/>
    <col min="8157" max="8157" width="71.42578125" style="893" customWidth="1"/>
    <col min="8158" max="8158" width="16" style="893" customWidth="1"/>
    <col min="8159" max="8171" width="15" style="893" customWidth="1"/>
    <col min="8172" max="8172" width="14.85546875" style="893" customWidth="1"/>
    <col min="8173" max="8177" width="15" style="893"/>
    <col min="8178" max="8178" width="71.42578125" style="893" customWidth="1"/>
    <col min="8179" max="8192" width="15" style="893" customWidth="1"/>
    <col min="8193" max="8193" width="14.85546875" style="893" customWidth="1"/>
    <col min="8194" max="8197" width="15" style="893" customWidth="1"/>
    <col min="8198" max="8198" width="16.42578125" style="893" customWidth="1"/>
    <col min="8199" max="8204" width="15" style="893" customWidth="1"/>
    <col min="8205" max="8206" width="15.140625" style="893" customWidth="1"/>
    <col min="8207" max="8207" width="15" style="893" customWidth="1"/>
    <col min="8208" max="8208" width="15.140625" style="893" customWidth="1"/>
    <col min="8209" max="8212" width="15" style="893" customWidth="1"/>
    <col min="8213" max="8213" width="15.85546875" style="893" customWidth="1"/>
    <col min="8214" max="8217" width="15" style="893" customWidth="1"/>
    <col min="8218" max="8218" width="16.140625" style="893" customWidth="1"/>
    <col min="8219" max="8220" width="15" style="893" customWidth="1"/>
    <col min="8221" max="8412" width="9.140625" style="893" customWidth="1"/>
    <col min="8413" max="8413" width="71.42578125" style="893" customWidth="1"/>
    <col min="8414" max="8414" width="16" style="893" customWidth="1"/>
    <col min="8415" max="8427" width="15" style="893" customWidth="1"/>
    <col min="8428" max="8428" width="14.85546875" style="893" customWidth="1"/>
    <col min="8429" max="8433" width="15" style="893"/>
    <col min="8434" max="8434" width="71.42578125" style="893" customWidth="1"/>
    <col min="8435" max="8448" width="15" style="893" customWidth="1"/>
    <col min="8449" max="8449" width="14.85546875" style="893" customWidth="1"/>
    <col min="8450" max="8453" width="15" style="893" customWidth="1"/>
    <col min="8454" max="8454" width="16.42578125" style="893" customWidth="1"/>
    <col min="8455" max="8460" width="15" style="893" customWidth="1"/>
    <col min="8461" max="8462" width="15.140625" style="893" customWidth="1"/>
    <col min="8463" max="8463" width="15" style="893" customWidth="1"/>
    <col min="8464" max="8464" width="15.140625" style="893" customWidth="1"/>
    <col min="8465" max="8468" width="15" style="893" customWidth="1"/>
    <col min="8469" max="8469" width="15.85546875" style="893" customWidth="1"/>
    <col min="8470" max="8473" width="15" style="893" customWidth="1"/>
    <col min="8474" max="8474" width="16.140625" style="893" customWidth="1"/>
    <col min="8475" max="8476" width="15" style="893" customWidth="1"/>
    <col min="8477" max="8668" width="9.140625" style="893" customWidth="1"/>
    <col min="8669" max="8669" width="71.42578125" style="893" customWidth="1"/>
    <col min="8670" max="8670" width="16" style="893" customWidth="1"/>
    <col min="8671" max="8683" width="15" style="893" customWidth="1"/>
    <col min="8684" max="8684" width="14.85546875" style="893" customWidth="1"/>
    <col min="8685" max="8689" width="15" style="893"/>
    <col min="8690" max="8690" width="71.42578125" style="893" customWidth="1"/>
    <col min="8691" max="8704" width="15" style="893" customWidth="1"/>
    <col min="8705" max="8705" width="14.85546875" style="893" customWidth="1"/>
    <col min="8706" max="8709" width="15" style="893" customWidth="1"/>
    <col min="8710" max="8710" width="16.42578125" style="893" customWidth="1"/>
    <col min="8711" max="8716" width="15" style="893" customWidth="1"/>
    <col min="8717" max="8718" width="15.140625" style="893" customWidth="1"/>
    <col min="8719" max="8719" width="15" style="893" customWidth="1"/>
    <col min="8720" max="8720" width="15.140625" style="893" customWidth="1"/>
    <col min="8721" max="8724" width="15" style="893" customWidth="1"/>
    <col min="8725" max="8725" width="15.85546875" style="893" customWidth="1"/>
    <col min="8726" max="8729" width="15" style="893" customWidth="1"/>
    <col min="8730" max="8730" width="16.140625" style="893" customWidth="1"/>
    <col min="8731" max="8732" width="15" style="893" customWidth="1"/>
    <col min="8733" max="8924" width="9.140625" style="893" customWidth="1"/>
    <col min="8925" max="8925" width="71.42578125" style="893" customWidth="1"/>
    <col min="8926" max="8926" width="16" style="893" customWidth="1"/>
    <col min="8927" max="8939" width="15" style="893" customWidth="1"/>
    <col min="8940" max="8940" width="14.85546875" style="893" customWidth="1"/>
    <col min="8941" max="8945" width="15" style="893"/>
    <col min="8946" max="8946" width="71.42578125" style="893" customWidth="1"/>
    <col min="8947" max="8960" width="15" style="893" customWidth="1"/>
    <col min="8961" max="8961" width="14.85546875" style="893" customWidth="1"/>
    <col min="8962" max="8965" width="15" style="893" customWidth="1"/>
    <col min="8966" max="8966" width="16.42578125" style="893" customWidth="1"/>
    <col min="8967" max="8972" width="15" style="893" customWidth="1"/>
    <col min="8973" max="8974" width="15.140625" style="893" customWidth="1"/>
    <col min="8975" max="8975" width="15" style="893" customWidth="1"/>
    <col min="8976" max="8976" width="15.140625" style="893" customWidth="1"/>
    <col min="8977" max="8980" width="15" style="893" customWidth="1"/>
    <col min="8981" max="8981" width="15.85546875" style="893" customWidth="1"/>
    <col min="8982" max="8985" width="15" style="893" customWidth="1"/>
    <col min="8986" max="8986" width="16.140625" style="893" customWidth="1"/>
    <col min="8987" max="8988" width="15" style="893" customWidth="1"/>
    <col min="8989" max="9180" width="9.140625" style="893" customWidth="1"/>
    <col min="9181" max="9181" width="71.42578125" style="893" customWidth="1"/>
    <col min="9182" max="9182" width="16" style="893" customWidth="1"/>
    <col min="9183" max="9195" width="15" style="893" customWidth="1"/>
    <col min="9196" max="9196" width="14.85546875" style="893" customWidth="1"/>
    <col min="9197" max="9201" width="15" style="893"/>
    <col min="9202" max="9202" width="71.42578125" style="893" customWidth="1"/>
    <col min="9203" max="9216" width="15" style="893" customWidth="1"/>
    <col min="9217" max="9217" width="14.85546875" style="893" customWidth="1"/>
    <col min="9218" max="9221" width="15" style="893" customWidth="1"/>
    <col min="9222" max="9222" width="16.42578125" style="893" customWidth="1"/>
    <col min="9223" max="9228" width="15" style="893" customWidth="1"/>
    <col min="9229" max="9230" width="15.140625" style="893" customWidth="1"/>
    <col min="9231" max="9231" width="15" style="893" customWidth="1"/>
    <col min="9232" max="9232" width="15.140625" style="893" customWidth="1"/>
    <col min="9233" max="9236" width="15" style="893" customWidth="1"/>
    <col min="9237" max="9237" width="15.85546875" style="893" customWidth="1"/>
    <col min="9238" max="9241" width="15" style="893" customWidth="1"/>
    <col min="9242" max="9242" width="16.140625" style="893" customWidth="1"/>
    <col min="9243" max="9244" width="15" style="893" customWidth="1"/>
    <col min="9245" max="9436" width="9.140625" style="893" customWidth="1"/>
    <col min="9437" max="9437" width="71.42578125" style="893" customWidth="1"/>
    <col min="9438" max="9438" width="16" style="893" customWidth="1"/>
    <col min="9439" max="9451" width="15" style="893" customWidth="1"/>
    <col min="9452" max="9452" width="14.85546875" style="893" customWidth="1"/>
    <col min="9453" max="9457" width="15" style="893"/>
    <col min="9458" max="9458" width="71.42578125" style="893" customWidth="1"/>
    <col min="9459" max="9472" width="15" style="893" customWidth="1"/>
    <col min="9473" max="9473" width="14.85546875" style="893" customWidth="1"/>
    <col min="9474" max="9477" width="15" style="893" customWidth="1"/>
    <col min="9478" max="9478" width="16.42578125" style="893" customWidth="1"/>
    <col min="9479" max="9484" width="15" style="893" customWidth="1"/>
    <col min="9485" max="9486" width="15.140625" style="893" customWidth="1"/>
    <col min="9487" max="9487" width="15" style="893" customWidth="1"/>
    <col min="9488" max="9488" width="15.140625" style="893" customWidth="1"/>
    <col min="9489" max="9492" width="15" style="893" customWidth="1"/>
    <col min="9493" max="9493" width="15.85546875" style="893" customWidth="1"/>
    <col min="9494" max="9497" width="15" style="893" customWidth="1"/>
    <col min="9498" max="9498" width="16.140625" style="893" customWidth="1"/>
    <col min="9499" max="9500" width="15" style="893" customWidth="1"/>
    <col min="9501" max="9692" width="9.140625" style="893" customWidth="1"/>
    <col min="9693" max="9693" width="71.42578125" style="893" customWidth="1"/>
    <col min="9694" max="9694" width="16" style="893" customWidth="1"/>
    <col min="9695" max="9707" width="15" style="893" customWidth="1"/>
    <col min="9708" max="9708" width="14.85546875" style="893" customWidth="1"/>
    <col min="9709" max="9713" width="15" style="893"/>
    <col min="9714" max="9714" width="71.42578125" style="893" customWidth="1"/>
    <col min="9715" max="9728" width="15" style="893" customWidth="1"/>
    <col min="9729" max="9729" width="14.85546875" style="893" customWidth="1"/>
    <col min="9730" max="9733" width="15" style="893" customWidth="1"/>
    <col min="9734" max="9734" width="16.42578125" style="893" customWidth="1"/>
    <col min="9735" max="9740" width="15" style="893" customWidth="1"/>
    <col min="9741" max="9742" width="15.140625" style="893" customWidth="1"/>
    <col min="9743" max="9743" width="15" style="893" customWidth="1"/>
    <col min="9744" max="9744" width="15.140625" style="893" customWidth="1"/>
    <col min="9745" max="9748" width="15" style="893" customWidth="1"/>
    <col min="9749" max="9749" width="15.85546875" style="893" customWidth="1"/>
    <col min="9750" max="9753" width="15" style="893" customWidth="1"/>
    <col min="9754" max="9754" width="16.140625" style="893" customWidth="1"/>
    <col min="9755" max="9756" width="15" style="893" customWidth="1"/>
    <col min="9757" max="9948" width="9.140625" style="893" customWidth="1"/>
    <col min="9949" max="9949" width="71.42578125" style="893" customWidth="1"/>
    <col min="9950" max="9950" width="16" style="893" customWidth="1"/>
    <col min="9951" max="9963" width="15" style="893" customWidth="1"/>
    <col min="9964" max="9964" width="14.85546875" style="893" customWidth="1"/>
    <col min="9965" max="9969" width="15" style="893"/>
    <col min="9970" max="9970" width="71.42578125" style="893" customWidth="1"/>
    <col min="9971" max="9984" width="15" style="893" customWidth="1"/>
    <col min="9985" max="9985" width="14.85546875" style="893" customWidth="1"/>
    <col min="9986" max="9989" width="15" style="893" customWidth="1"/>
    <col min="9990" max="9990" width="16.42578125" style="893" customWidth="1"/>
    <col min="9991" max="9996" width="15" style="893" customWidth="1"/>
    <col min="9997" max="9998" width="15.140625" style="893" customWidth="1"/>
    <col min="9999" max="9999" width="15" style="893" customWidth="1"/>
    <col min="10000" max="10000" width="15.140625" style="893" customWidth="1"/>
    <col min="10001" max="10004" width="15" style="893" customWidth="1"/>
    <col min="10005" max="10005" width="15.85546875" style="893" customWidth="1"/>
    <col min="10006" max="10009" width="15" style="893" customWidth="1"/>
    <col min="10010" max="10010" width="16.140625" style="893" customWidth="1"/>
    <col min="10011" max="10012" width="15" style="893" customWidth="1"/>
    <col min="10013" max="10204" width="9.140625" style="893" customWidth="1"/>
    <col min="10205" max="10205" width="71.42578125" style="893" customWidth="1"/>
    <col min="10206" max="10206" width="16" style="893" customWidth="1"/>
    <col min="10207" max="10219" width="15" style="893" customWidth="1"/>
    <col min="10220" max="10220" width="14.85546875" style="893" customWidth="1"/>
    <col min="10221" max="10225" width="15" style="893"/>
    <col min="10226" max="10226" width="71.42578125" style="893" customWidth="1"/>
    <col min="10227" max="10240" width="15" style="893" customWidth="1"/>
    <col min="10241" max="10241" width="14.85546875" style="893" customWidth="1"/>
    <col min="10242" max="10245" width="15" style="893" customWidth="1"/>
    <col min="10246" max="10246" width="16.42578125" style="893" customWidth="1"/>
    <col min="10247" max="10252" width="15" style="893" customWidth="1"/>
    <col min="10253" max="10254" width="15.140625" style="893" customWidth="1"/>
    <col min="10255" max="10255" width="15" style="893" customWidth="1"/>
    <col min="10256" max="10256" width="15.140625" style="893" customWidth="1"/>
    <col min="10257" max="10260" width="15" style="893" customWidth="1"/>
    <col min="10261" max="10261" width="15.85546875" style="893" customWidth="1"/>
    <col min="10262" max="10265" width="15" style="893" customWidth="1"/>
    <col min="10266" max="10266" width="16.140625" style="893" customWidth="1"/>
    <col min="10267" max="10268" width="15" style="893" customWidth="1"/>
    <col min="10269" max="10460" width="9.140625" style="893" customWidth="1"/>
    <col min="10461" max="10461" width="71.42578125" style="893" customWidth="1"/>
    <col min="10462" max="10462" width="16" style="893" customWidth="1"/>
    <col min="10463" max="10475" width="15" style="893" customWidth="1"/>
    <col min="10476" max="10476" width="14.85546875" style="893" customWidth="1"/>
    <col min="10477" max="10481" width="15" style="893"/>
    <col min="10482" max="10482" width="71.42578125" style="893" customWidth="1"/>
    <col min="10483" max="10496" width="15" style="893" customWidth="1"/>
    <col min="10497" max="10497" width="14.85546875" style="893" customWidth="1"/>
    <col min="10498" max="10501" width="15" style="893" customWidth="1"/>
    <col min="10502" max="10502" width="16.42578125" style="893" customWidth="1"/>
    <col min="10503" max="10508" width="15" style="893" customWidth="1"/>
    <col min="10509" max="10510" width="15.140625" style="893" customWidth="1"/>
    <col min="10511" max="10511" width="15" style="893" customWidth="1"/>
    <col min="10512" max="10512" width="15.140625" style="893" customWidth="1"/>
    <col min="10513" max="10516" width="15" style="893" customWidth="1"/>
    <col min="10517" max="10517" width="15.85546875" style="893" customWidth="1"/>
    <col min="10518" max="10521" width="15" style="893" customWidth="1"/>
    <col min="10522" max="10522" width="16.140625" style="893" customWidth="1"/>
    <col min="10523" max="10524" width="15" style="893" customWidth="1"/>
    <col min="10525" max="10716" width="9.140625" style="893" customWidth="1"/>
    <col min="10717" max="10717" width="71.42578125" style="893" customWidth="1"/>
    <col min="10718" max="10718" width="16" style="893" customWidth="1"/>
    <col min="10719" max="10731" width="15" style="893" customWidth="1"/>
    <col min="10732" max="10732" width="14.85546875" style="893" customWidth="1"/>
    <col min="10733" max="10737" width="15" style="893"/>
    <col min="10738" max="10738" width="71.42578125" style="893" customWidth="1"/>
    <col min="10739" max="10752" width="15" style="893" customWidth="1"/>
    <col min="10753" max="10753" width="14.85546875" style="893" customWidth="1"/>
    <col min="10754" max="10757" width="15" style="893" customWidth="1"/>
    <col min="10758" max="10758" width="16.42578125" style="893" customWidth="1"/>
    <col min="10759" max="10764" width="15" style="893" customWidth="1"/>
    <col min="10765" max="10766" width="15.140625" style="893" customWidth="1"/>
    <col min="10767" max="10767" width="15" style="893" customWidth="1"/>
    <col min="10768" max="10768" width="15.140625" style="893" customWidth="1"/>
    <col min="10769" max="10772" width="15" style="893" customWidth="1"/>
    <col min="10773" max="10773" width="15.85546875" style="893" customWidth="1"/>
    <col min="10774" max="10777" width="15" style="893" customWidth="1"/>
    <col min="10778" max="10778" width="16.140625" style="893" customWidth="1"/>
    <col min="10779" max="10780" width="15" style="893" customWidth="1"/>
    <col min="10781" max="10972" width="9.140625" style="893" customWidth="1"/>
    <col min="10973" max="10973" width="71.42578125" style="893" customWidth="1"/>
    <col min="10974" max="10974" width="16" style="893" customWidth="1"/>
    <col min="10975" max="10987" width="15" style="893" customWidth="1"/>
    <col min="10988" max="10988" width="14.85546875" style="893" customWidth="1"/>
    <col min="10989" max="10993" width="15" style="893"/>
    <col min="10994" max="10994" width="71.42578125" style="893" customWidth="1"/>
    <col min="10995" max="11008" width="15" style="893" customWidth="1"/>
    <col min="11009" max="11009" width="14.85546875" style="893" customWidth="1"/>
    <col min="11010" max="11013" width="15" style="893" customWidth="1"/>
    <col min="11014" max="11014" width="16.42578125" style="893" customWidth="1"/>
    <col min="11015" max="11020" width="15" style="893" customWidth="1"/>
    <col min="11021" max="11022" width="15.140625" style="893" customWidth="1"/>
    <col min="11023" max="11023" width="15" style="893" customWidth="1"/>
    <col min="11024" max="11024" width="15.140625" style="893" customWidth="1"/>
    <col min="11025" max="11028" width="15" style="893" customWidth="1"/>
    <col min="11029" max="11029" width="15.85546875" style="893" customWidth="1"/>
    <col min="11030" max="11033" width="15" style="893" customWidth="1"/>
    <col min="11034" max="11034" width="16.140625" style="893" customWidth="1"/>
    <col min="11035" max="11036" width="15" style="893" customWidth="1"/>
    <col min="11037" max="11228" width="9.140625" style="893" customWidth="1"/>
    <col min="11229" max="11229" width="71.42578125" style="893" customWidth="1"/>
    <col min="11230" max="11230" width="16" style="893" customWidth="1"/>
    <col min="11231" max="11243" width="15" style="893" customWidth="1"/>
    <col min="11244" max="11244" width="14.85546875" style="893" customWidth="1"/>
    <col min="11245" max="11249" width="15" style="893"/>
    <col min="11250" max="11250" width="71.42578125" style="893" customWidth="1"/>
    <col min="11251" max="11264" width="15" style="893" customWidth="1"/>
    <col min="11265" max="11265" width="14.85546875" style="893" customWidth="1"/>
    <col min="11266" max="11269" width="15" style="893" customWidth="1"/>
    <col min="11270" max="11270" width="16.42578125" style="893" customWidth="1"/>
    <col min="11271" max="11276" width="15" style="893" customWidth="1"/>
    <col min="11277" max="11278" width="15.140625" style="893" customWidth="1"/>
    <col min="11279" max="11279" width="15" style="893" customWidth="1"/>
    <col min="11280" max="11280" width="15.140625" style="893" customWidth="1"/>
    <col min="11281" max="11284" width="15" style="893" customWidth="1"/>
    <col min="11285" max="11285" width="15.85546875" style="893" customWidth="1"/>
    <col min="11286" max="11289" width="15" style="893" customWidth="1"/>
    <col min="11290" max="11290" width="16.140625" style="893" customWidth="1"/>
    <col min="11291" max="11292" width="15" style="893" customWidth="1"/>
    <col min="11293" max="11484" width="9.140625" style="893" customWidth="1"/>
    <col min="11485" max="11485" width="71.42578125" style="893" customWidth="1"/>
    <col min="11486" max="11486" width="16" style="893" customWidth="1"/>
    <col min="11487" max="11499" width="15" style="893" customWidth="1"/>
    <col min="11500" max="11500" width="14.85546875" style="893" customWidth="1"/>
    <col min="11501" max="11505" width="15" style="893"/>
    <col min="11506" max="11506" width="71.42578125" style="893" customWidth="1"/>
    <col min="11507" max="11520" width="15" style="893" customWidth="1"/>
    <col min="11521" max="11521" width="14.85546875" style="893" customWidth="1"/>
    <col min="11522" max="11525" width="15" style="893" customWidth="1"/>
    <col min="11526" max="11526" width="16.42578125" style="893" customWidth="1"/>
    <col min="11527" max="11532" width="15" style="893" customWidth="1"/>
    <col min="11533" max="11534" width="15.140625" style="893" customWidth="1"/>
    <col min="11535" max="11535" width="15" style="893" customWidth="1"/>
    <col min="11536" max="11536" width="15.140625" style="893" customWidth="1"/>
    <col min="11537" max="11540" width="15" style="893" customWidth="1"/>
    <col min="11541" max="11541" width="15.85546875" style="893" customWidth="1"/>
    <col min="11542" max="11545" width="15" style="893" customWidth="1"/>
    <col min="11546" max="11546" width="16.140625" style="893" customWidth="1"/>
    <col min="11547" max="11548" width="15" style="893" customWidth="1"/>
    <col min="11549" max="11740" width="9.140625" style="893" customWidth="1"/>
    <col min="11741" max="11741" width="71.42578125" style="893" customWidth="1"/>
    <col min="11742" max="11742" width="16" style="893" customWidth="1"/>
    <col min="11743" max="11755" width="15" style="893" customWidth="1"/>
    <col min="11756" max="11756" width="14.85546875" style="893" customWidth="1"/>
    <col min="11757" max="11761" width="15" style="893"/>
    <col min="11762" max="11762" width="71.42578125" style="893" customWidth="1"/>
    <col min="11763" max="11776" width="15" style="893" customWidth="1"/>
    <col min="11777" max="11777" width="14.85546875" style="893" customWidth="1"/>
    <col min="11778" max="11781" width="15" style="893" customWidth="1"/>
    <col min="11782" max="11782" width="16.42578125" style="893" customWidth="1"/>
    <col min="11783" max="11788" width="15" style="893" customWidth="1"/>
    <col min="11789" max="11790" width="15.140625" style="893" customWidth="1"/>
    <col min="11791" max="11791" width="15" style="893" customWidth="1"/>
    <col min="11792" max="11792" width="15.140625" style="893" customWidth="1"/>
    <col min="11793" max="11796" width="15" style="893" customWidth="1"/>
    <col min="11797" max="11797" width="15.85546875" style="893" customWidth="1"/>
    <col min="11798" max="11801" width="15" style="893" customWidth="1"/>
    <col min="11802" max="11802" width="16.140625" style="893" customWidth="1"/>
    <col min="11803" max="11804" width="15" style="893" customWidth="1"/>
    <col min="11805" max="11996" width="9.140625" style="893" customWidth="1"/>
    <col min="11997" max="11997" width="71.42578125" style="893" customWidth="1"/>
    <col min="11998" max="11998" width="16" style="893" customWidth="1"/>
    <col min="11999" max="12011" width="15" style="893" customWidth="1"/>
    <col min="12012" max="12012" width="14.85546875" style="893" customWidth="1"/>
    <col min="12013" max="12017" width="15" style="893"/>
    <col min="12018" max="12018" width="71.42578125" style="893" customWidth="1"/>
    <col min="12019" max="12032" width="15" style="893" customWidth="1"/>
    <col min="12033" max="12033" width="14.85546875" style="893" customWidth="1"/>
    <col min="12034" max="12037" width="15" style="893" customWidth="1"/>
    <col min="12038" max="12038" width="16.42578125" style="893" customWidth="1"/>
    <col min="12039" max="12044" width="15" style="893" customWidth="1"/>
    <col min="12045" max="12046" width="15.140625" style="893" customWidth="1"/>
    <col min="12047" max="12047" width="15" style="893" customWidth="1"/>
    <col min="12048" max="12048" width="15.140625" style="893" customWidth="1"/>
    <col min="12049" max="12052" width="15" style="893" customWidth="1"/>
    <col min="12053" max="12053" width="15.85546875" style="893" customWidth="1"/>
    <col min="12054" max="12057" width="15" style="893" customWidth="1"/>
    <col min="12058" max="12058" width="16.140625" style="893" customWidth="1"/>
    <col min="12059" max="12060" width="15" style="893" customWidth="1"/>
    <col min="12061" max="12252" width="9.140625" style="893" customWidth="1"/>
    <col min="12253" max="12253" width="71.42578125" style="893" customWidth="1"/>
    <col min="12254" max="12254" width="16" style="893" customWidth="1"/>
    <col min="12255" max="12267" width="15" style="893" customWidth="1"/>
    <col min="12268" max="12268" width="14.85546875" style="893" customWidth="1"/>
    <col min="12269" max="12273" width="15" style="893"/>
    <col min="12274" max="12274" width="71.42578125" style="893" customWidth="1"/>
    <col min="12275" max="12288" width="15" style="893" customWidth="1"/>
    <col min="12289" max="12289" width="14.85546875" style="893" customWidth="1"/>
    <col min="12290" max="12293" width="15" style="893" customWidth="1"/>
    <col min="12294" max="12294" width="16.42578125" style="893" customWidth="1"/>
    <col min="12295" max="12300" width="15" style="893" customWidth="1"/>
    <col min="12301" max="12302" width="15.140625" style="893" customWidth="1"/>
    <col min="12303" max="12303" width="15" style="893" customWidth="1"/>
    <col min="12304" max="12304" width="15.140625" style="893" customWidth="1"/>
    <col min="12305" max="12308" width="15" style="893" customWidth="1"/>
    <col min="12309" max="12309" width="15.85546875" style="893" customWidth="1"/>
    <col min="12310" max="12313" width="15" style="893" customWidth="1"/>
    <col min="12314" max="12314" width="16.140625" style="893" customWidth="1"/>
    <col min="12315" max="12316" width="15" style="893" customWidth="1"/>
    <col min="12317" max="12508" width="9.140625" style="893" customWidth="1"/>
    <col min="12509" max="12509" width="71.42578125" style="893" customWidth="1"/>
    <col min="12510" max="12510" width="16" style="893" customWidth="1"/>
    <col min="12511" max="12523" width="15" style="893" customWidth="1"/>
    <col min="12524" max="12524" width="14.85546875" style="893" customWidth="1"/>
    <col min="12525" max="12529" width="15" style="893"/>
    <col min="12530" max="12530" width="71.42578125" style="893" customWidth="1"/>
    <col min="12531" max="12544" width="15" style="893" customWidth="1"/>
    <col min="12545" max="12545" width="14.85546875" style="893" customWidth="1"/>
    <col min="12546" max="12549" width="15" style="893" customWidth="1"/>
    <col min="12550" max="12550" width="16.42578125" style="893" customWidth="1"/>
    <col min="12551" max="12556" width="15" style="893" customWidth="1"/>
    <col min="12557" max="12558" width="15.140625" style="893" customWidth="1"/>
    <col min="12559" max="12559" width="15" style="893" customWidth="1"/>
    <col min="12560" max="12560" width="15.140625" style="893" customWidth="1"/>
    <col min="12561" max="12564" width="15" style="893" customWidth="1"/>
    <col min="12565" max="12565" width="15.85546875" style="893" customWidth="1"/>
    <col min="12566" max="12569" width="15" style="893" customWidth="1"/>
    <col min="12570" max="12570" width="16.140625" style="893" customWidth="1"/>
    <col min="12571" max="12572" width="15" style="893" customWidth="1"/>
    <col min="12573" max="12764" width="9.140625" style="893" customWidth="1"/>
    <col min="12765" max="12765" width="71.42578125" style="893" customWidth="1"/>
    <col min="12766" max="12766" width="16" style="893" customWidth="1"/>
    <col min="12767" max="12779" width="15" style="893" customWidth="1"/>
    <col min="12780" max="12780" width="14.85546875" style="893" customWidth="1"/>
    <col min="12781" max="12785" width="15" style="893"/>
    <col min="12786" max="12786" width="71.42578125" style="893" customWidth="1"/>
    <col min="12787" max="12800" width="15" style="893" customWidth="1"/>
    <col min="12801" max="12801" width="14.85546875" style="893" customWidth="1"/>
    <col min="12802" max="12805" width="15" style="893" customWidth="1"/>
    <col min="12806" max="12806" width="16.42578125" style="893" customWidth="1"/>
    <col min="12807" max="12812" width="15" style="893" customWidth="1"/>
    <col min="12813" max="12814" width="15.140625" style="893" customWidth="1"/>
    <col min="12815" max="12815" width="15" style="893" customWidth="1"/>
    <col min="12816" max="12816" width="15.140625" style="893" customWidth="1"/>
    <col min="12817" max="12820" width="15" style="893" customWidth="1"/>
    <col min="12821" max="12821" width="15.85546875" style="893" customWidth="1"/>
    <col min="12822" max="12825" width="15" style="893" customWidth="1"/>
    <col min="12826" max="12826" width="16.140625" style="893" customWidth="1"/>
    <col min="12827" max="12828" width="15" style="893" customWidth="1"/>
    <col min="12829" max="13020" width="9.140625" style="893" customWidth="1"/>
    <col min="13021" max="13021" width="71.42578125" style="893" customWidth="1"/>
    <col min="13022" max="13022" width="16" style="893" customWidth="1"/>
    <col min="13023" max="13035" width="15" style="893" customWidth="1"/>
    <col min="13036" max="13036" width="14.85546875" style="893" customWidth="1"/>
    <col min="13037" max="13041" width="15" style="893"/>
    <col min="13042" max="13042" width="71.42578125" style="893" customWidth="1"/>
    <col min="13043" max="13056" width="15" style="893" customWidth="1"/>
    <col min="13057" max="13057" width="14.85546875" style="893" customWidth="1"/>
    <col min="13058" max="13061" width="15" style="893" customWidth="1"/>
    <col min="13062" max="13062" width="16.42578125" style="893" customWidth="1"/>
    <col min="13063" max="13068" width="15" style="893" customWidth="1"/>
    <col min="13069" max="13070" width="15.140625" style="893" customWidth="1"/>
    <col min="13071" max="13071" width="15" style="893" customWidth="1"/>
    <col min="13072" max="13072" width="15.140625" style="893" customWidth="1"/>
    <col min="13073" max="13076" width="15" style="893" customWidth="1"/>
    <col min="13077" max="13077" width="15.85546875" style="893" customWidth="1"/>
    <col min="13078" max="13081" width="15" style="893" customWidth="1"/>
    <col min="13082" max="13082" width="16.140625" style="893" customWidth="1"/>
    <col min="13083" max="13084" width="15" style="893" customWidth="1"/>
    <col min="13085" max="13276" width="9.140625" style="893" customWidth="1"/>
    <col min="13277" max="13277" width="71.42578125" style="893" customWidth="1"/>
    <col min="13278" max="13278" width="16" style="893" customWidth="1"/>
    <col min="13279" max="13291" width="15" style="893" customWidth="1"/>
    <col min="13292" max="13292" width="14.85546875" style="893" customWidth="1"/>
    <col min="13293" max="13297" width="15" style="893"/>
    <col min="13298" max="13298" width="71.42578125" style="893" customWidth="1"/>
    <col min="13299" max="13312" width="15" style="893" customWidth="1"/>
    <col min="13313" max="13313" width="14.85546875" style="893" customWidth="1"/>
    <col min="13314" max="13317" width="15" style="893" customWidth="1"/>
    <col min="13318" max="13318" width="16.42578125" style="893" customWidth="1"/>
    <col min="13319" max="13324" width="15" style="893" customWidth="1"/>
    <col min="13325" max="13326" width="15.140625" style="893" customWidth="1"/>
    <col min="13327" max="13327" width="15" style="893" customWidth="1"/>
    <col min="13328" max="13328" width="15.140625" style="893" customWidth="1"/>
    <col min="13329" max="13332" width="15" style="893" customWidth="1"/>
    <col min="13333" max="13333" width="15.85546875" style="893" customWidth="1"/>
    <col min="13334" max="13337" width="15" style="893" customWidth="1"/>
    <col min="13338" max="13338" width="16.140625" style="893" customWidth="1"/>
    <col min="13339" max="13340" width="15" style="893" customWidth="1"/>
    <col min="13341" max="13532" width="9.140625" style="893" customWidth="1"/>
    <col min="13533" max="13533" width="71.42578125" style="893" customWidth="1"/>
    <col min="13534" max="13534" width="16" style="893" customWidth="1"/>
    <col min="13535" max="13547" width="15" style="893" customWidth="1"/>
    <col min="13548" max="13548" width="14.85546875" style="893" customWidth="1"/>
    <col min="13549" max="13553" width="15" style="893"/>
    <col min="13554" max="13554" width="71.42578125" style="893" customWidth="1"/>
    <col min="13555" max="13568" width="15" style="893" customWidth="1"/>
    <col min="13569" max="13569" width="14.85546875" style="893" customWidth="1"/>
    <col min="13570" max="13573" width="15" style="893" customWidth="1"/>
    <col min="13574" max="13574" width="16.42578125" style="893" customWidth="1"/>
    <col min="13575" max="13580" width="15" style="893" customWidth="1"/>
    <col min="13581" max="13582" width="15.140625" style="893" customWidth="1"/>
    <col min="13583" max="13583" width="15" style="893" customWidth="1"/>
    <col min="13584" max="13584" width="15.140625" style="893" customWidth="1"/>
    <col min="13585" max="13588" width="15" style="893" customWidth="1"/>
    <col min="13589" max="13589" width="15.85546875" style="893" customWidth="1"/>
    <col min="13590" max="13593" width="15" style="893" customWidth="1"/>
    <col min="13594" max="13594" width="16.140625" style="893" customWidth="1"/>
    <col min="13595" max="13596" width="15" style="893" customWidth="1"/>
    <col min="13597" max="13788" width="9.140625" style="893" customWidth="1"/>
    <col min="13789" max="13789" width="71.42578125" style="893" customWidth="1"/>
    <col min="13790" max="13790" width="16" style="893" customWidth="1"/>
    <col min="13791" max="13803" width="15" style="893" customWidth="1"/>
    <col min="13804" max="13804" width="14.85546875" style="893" customWidth="1"/>
    <col min="13805" max="13809" width="15" style="893"/>
    <col min="13810" max="13810" width="71.42578125" style="893" customWidth="1"/>
    <col min="13811" max="13824" width="15" style="893" customWidth="1"/>
    <col min="13825" max="13825" width="14.85546875" style="893" customWidth="1"/>
    <col min="13826" max="13829" width="15" style="893" customWidth="1"/>
    <col min="13830" max="13830" width="16.42578125" style="893" customWidth="1"/>
    <col min="13831" max="13836" width="15" style="893" customWidth="1"/>
    <col min="13837" max="13838" width="15.140625" style="893" customWidth="1"/>
    <col min="13839" max="13839" width="15" style="893" customWidth="1"/>
    <col min="13840" max="13840" width="15.140625" style="893" customWidth="1"/>
    <col min="13841" max="13844" width="15" style="893" customWidth="1"/>
    <col min="13845" max="13845" width="15.85546875" style="893" customWidth="1"/>
    <col min="13846" max="13849" width="15" style="893" customWidth="1"/>
    <col min="13850" max="13850" width="16.140625" style="893" customWidth="1"/>
    <col min="13851" max="13852" width="15" style="893" customWidth="1"/>
    <col min="13853" max="14044" width="9.140625" style="893" customWidth="1"/>
    <col min="14045" max="14045" width="71.42578125" style="893" customWidth="1"/>
    <col min="14046" max="14046" width="16" style="893" customWidth="1"/>
    <col min="14047" max="14059" width="15" style="893" customWidth="1"/>
    <col min="14060" max="14060" width="14.85546875" style="893" customWidth="1"/>
    <col min="14061" max="14065" width="15" style="893"/>
    <col min="14066" max="14066" width="71.42578125" style="893" customWidth="1"/>
    <col min="14067" max="14080" width="15" style="893" customWidth="1"/>
    <col min="14081" max="14081" width="14.85546875" style="893" customWidth="1"/>
    <col min="14082" max="14085" width="15" style="893" customWidth="1"/>
    <col min="14086" max="14086" width="16.42578125" style="893" customWidth="1"/>
    <col min="14087" max="14092" width="15" style="893" customWidth="1"/>
    <col min="14093" max="14094" width="15.140625" style="893" customWidth="1"/>
    <col min="14095" max="14095" width="15" style="893" customWidth="1"/>
    <col min="14096" max="14096" width="15.140625" style="893" customWidth="1"/>
    <col min="14097" max="14100" width="15" style="893" customWidth="1"/>
    <col min="14101" max="14101" width="15.85546875" style="893" customWidth="1"/>
    <col min="14102" max="14105" width="15" style="893" customWidth="1"/>
    <col min="14106" max="14106" width="16.140625" style="893" customWidth="1"/>
    <col min="14107" max="14108" width="15" style="893" customWidth="1"/>
    <col min="14109" max="14300" width="9.140625" style="893" customWidth="1"/>
    <col min="14301" max="14301" width="71.42578125" style="893" customWidth="1"/>
    <col min="14302" max="14302" width="16" style="893" customWidth="1"/>
    <col min="14303" max="14315" width="15" style="893" customWidth="1"/>
    <col min="14316" max="14316" width="14.85546875" style="893" customWidth="1"/>
    <col min="14317" max="14321" width="15" style="893"/>
    <col min="14322" max="14322" width="71.42578125" style="893" customWidth="1"/>
    <col min="14323" max="14336" width="15" style="893" customWidth="1"/>
    <col min="14337" max="14337" width="14.85546875" style="893" customWidth="1"/>
    <col min="14338" max="14341" width="15" style="893" customWidth="1"/>
    <col min="14342" max="14342" width="16.42578125" style="893" customWidth="1"/>
    <col min="14343" max="14348" width="15" style="893" customWidth="1"/>
    <col min="14349" max="14350" width="15.140625" style="893" customWidth="1"/>
    <col min="14351" max="14351" width="15" style="893" customWidth="1"/>
    <col min="14352" max="14352" width="15.140625" style="893" customWidth="1"/>
    <col min="14353" max="14356" width="15" style="893" customWidth="1"/>
    <col min="14357" max="14357" width="15.85546875" style="893" customWidth="1"/>
    <col min="14358" max="14361" width="15" style="893" customWidth="1"/>
    <col min="14362" max="14362" width="16.140625" style="893" customWidth="1"/>
    <col min="14363" max="14364" width="15" style="893" customWidth="1"/>
    <col min="14365" max="14556" width="9.140625" style="893" customWidth="1"/>
    <col min="14557" max="14557" width="71.42578125" style="893" customWidth="1"/>
    <col min="14558" max="14558" width="16" style="893" customWidth="1"/>
    <col min="14559" max="14571" width="15" style="893" customWidth="1"/>
    <col min="14572" max="14572" width="14.85546875" style="893" customWidth="1"/>
    <col min="14573" max="14577" width="15" style="893"/>
    <col min="14578" max="14578" width="71.42578125" style="893" customWidth="1"/>
    <col min="14579" max="14592" width="15" style="893" customWidth="1"/>
    <col min="14593" max="14593" width="14.85546875" style="893" customWidth="1"/>
    <col min="14594" max="14597" width="15" style="893" customWidth="1"/>
    <col min="14598" max="14598" width="16.42578125" style="893" customWidth="1"/>
    <col min="14599" max="14604" width="15" style="893" customWidth="1"/>
    <col min="14605" max="14606" width="15.140625" style="893" customWidth="1"/>
    <col min="14607" max="14607" width="15" style="893" customWidth="1"/>
    <col min="14608" max="14608" width="15.140625" style="893" customWidth="1"/>
    <col min="14609" max="14612" width="15" style="893" customWidth="1"/>
    <col min="14613" max="14613" width="15.85546875" style="893" customWidth="1"/>
    <col min="14614" max="14617" width="15" style="893" customWidth="1"/>
    <col min="14618" max="14618" width="16.140625" style="893" customWidth="1"/>
    <col min="14619" max="14620" width="15" style="893" customWidth="1"/>
    <col min="14621" max="14812" width="9.140625" style="893" customWidth="1"/>
    <col min="14813" max="14813" width="71.42578125" style="893" customWidth="1"/>
    <col min="14814" max="14814" width="16" style="893" customWidth="1"/>
    <col min="14815" max="14827" width="15" style="893" customWidth="1"/>
    <col min="14828" max="14828" width="14.85546875" style="893" customWidth="1"/>
    <col min="14829" max="14833" width="15" style="893"/>
    <col min="14834" max="14834" width="71.42578125" style="893" customWidth="1"/>
    <col min="14835" max="14848" width="15" style="893" customWidth="1"/>
    <col min="14849" max="14849" width="14.85546875" style="893" customWidth="1"/>
    <col min="14850" max="14853" width="15" style="893" customWidth="1"/>
    <col min="14854" max="14854" width="16.42578125" style="893" customWidth="1"/>
    <col min="14855" max="14860" width="15" style="893" customWidth="1"/>
    <col min="14861" max="14862" width="15.140625" style="893" customWidth="1"/>
    <col min="14863" max="14863" width="15" style="893" customWidth="1"/>
    <col min="14864" max="14864" width="15.140625" style="893" customWidth="1"/>
    <col min="14865" max="14868" width="15" style="893" customWidth="1"/>
    <col min="14869" max="14869" width="15.85546875" style="893" customWidth="1"/>
    <col min="14870" max="14873" width="15" style="893" customWidth="1"/>
    <col min="14874" max="14874" width="16.140625" style="893" customWidth="1"/>
    <col min="14875" max="14876" width="15" style="893" customWidth="1"/>
    <col min="14877" max="15068" width="9.140625" style="893" customWidth="1"/>
    <col min="15069" max="15069" width="71.42578125" style="893" customWidth="1"/>
    <col min="15070" max="15070" width="16" style="893" customWidth="1"/>
    <col min="15071" max="15083" width="15" style="893" customWidth="1"/>
    <col min="15084" max="15084" width="14.85546875" style="893" customWidth="1"/>
    <col min="15085" max="15089" width="15" style="893"/>
    <col min="15090" max="15090" width="71.42578125" style="893" customWidth="1"/>
    <col min="15091" max="15104" width="15" style="893" customWidth="1"/>
    <col min="15105" max="15105" width="14.85546875" style="893" customWidth="1"/>
    <col min="15106" max="15109" width="15" style="893" customWidth="1"/>
    <col min="15110" max="15110" width="16.42578125" style="893" customWidth="1"/>
    <col min="15111" max="15116" width="15" style="893" customWidth="1"/>
    <col min="15117" max="15118" width="15.140625" style="893" customWidth="1"/>
    <col min="15119" max="15119" width="15" style="893" customWidth="1"/>
    <col min="15120" max="15120" width="15.140625" style="893" customWidth="1"/>
    <col min="15121" max="15124" width="15" style="893" customWidth="1"/>
    <col min="15125" max="15125" width="15.85546875" style="893" customWidth="1"/>
    <col min="15126" max="15129" width="15" style="893" customWidth="1"/>
    <col min="15130" max="15130" width="16.140625" style="893" customWidth="1"/>
    <col min="15131" max="15132" width="15" style="893" customWidth="1"/>
    <col min="15133" max="15324" width="9.140625" style="893" customWidth="1"/>
    <col min="15325" max="15325" width="71.42578125" style="893" customWidth="1"/>
    <col min="15326" max="15326" width="16" style="893" customWidth="1"/>
    <col min="15327" max="15339" width="15" style="893" customWidth="1"/>
    <col min="15340" max="15340" width="14.85546875" style="893" customWidth="1"/>
    <col min="15341" max="15345" width="15" style="893"/>
    <col min="15346" max="15346" width="71.42578125" style="893" customWidth="1"/>
    <col min="15347" max="15360" width="15" style="893" customWidth="1"/>
    <col min="15361" max="15361" width="14.85546875" style="893" customWidth="1"/>
    <col min="15362" max="15365" width="15" style="893" customWidth="1"/>
    <col min="15366" max="15366" width="16.42578125" style="893" customWidth="1"/>
    <col min="15367" max="15372" width="15" style="893" customWidth="1"/>
    <col min="15373" max="15374" width="15.140625" style="893" customWidth="1"/>
    <col min="15375" max="15375" width="15" style="893" customWidth="1"/>
    <col min="15376" max="15376" width="15.140625" style="893" customWidth="1"/>
    <col min="15377" max="15380" width="15" style="893" customWidth="1"/>
    <col min="15381" max="15381" width="15.85546875" style="893" customWidth="1"/>
    <col min="15382" max="15385" width="15" style="893" customWidth="1"/>
    <col min="15386" max="15386" width="16.140625" style="893" customWidth="1"/>
    <col min="15387" max="15388" width="15" style="893" customWidth="1"/>
    <col min="15389" max="15580" width="9.140625" style="893" customWidth="1"/>
    <col min="15581" max="15581" width="71.42578125" style="893" customWidth="1"/>
    <col min="15582" max="15582" width="16" style="893" customWidth="1"/>
    <col min="15583" max="15595" width="15" style="893" customWidth="1"/>
    <col min="15596" max="15596" width="14.85546875" style="893" customWidth="1"/>
    <col min="15597" max="15601" width="15" style="893"/>
    <col min="15602" max="15602" width="71.42578125" style="893" customWidth="1"/>
    <col min="15603" max="15616" width="15" style="893" customWidth="1"/>
    <col min="15617" max="15617" width="14.85546875" style="893" customWidth="1"/>
    <col min="15618" max="15621" width="15" style="893" customWidth="1"/>
    <col min="15622" max="15622" width="16.42578125" style="893" customWidth="1"/>
    <col min="15623" max="15628" width="15" style="893" customWidth="1"/>
    <col min="15629" max="15630" width="15.140625" style="893" customWidth="1"/>
    <col min="15631" max="15631" width="15" style="893" customWidth="1"/>
    <col min="15632" max="15632" width="15.140625" style="893" customWidth="1"/>
    <col min="15633" max="15636" width="15" style="893" customWidth="1"/>
    <col min="15637" max="15637" width="15.85546875" style="893" customWidth="1"/>
    <col min="15638" max="15641" width="15" style="893" customWidth="1"/>
    <col min="15642" max="15642" width="16.140625" style="893" customWidth="1"/>
    <col min="15643" max="15644" width="15" style="893" customWidth="1"/>
    <col min="15645" max="15836" width="9.140625" style="893" customWidth="1"/>
    <col min="15837" max="15837" width="71.42578125" style="893" customWidth="1"/>
    <col min="15838" max="15838" width="16" style="893" customWidth="1"/>
    <col min="15839" max="15851" width="15" style="893" customWidth="1"/>
    <col min="15852" max="15852" width="14.85546875" style="893" customWidth="1"/>
    <col min="15853" max="15857" width="15" style="893"/>
    <col min="15858" max="15858" width="71.42578125" style="893" customWidth="1"/>
    <col min="15859" max="15872" width="15" style="893" customWidth="1"/>
    <col min="15873" max="15873" width="14.85546875" style="893" customWidth="1"/>
    <col min="15874" max="15877" width="15" style="893" customWidth="1"/>
    <col min="15878" max="15878" width="16.42578125" style="893" customWidth="1"/>
    <col min="15879" max="15884" width="15" style="893" customWidth="1"/>
    <col min="15885" max="15886" width="15.140625" style="893" customWidth="1"/>
    <col min="15887" max="15887" width="15" style="893" customWidth="1"/>
    <col min="15888" max="15888" width="15.140625" style="893" customWidth="1"/>
    <col min="15889" max="15892" width="15" style="893" customWidth="1"/>
    <col min="15893" max="15893" width="15.85546875" style="893" customWidth="1"/>
    <col min="15894" max="15897" width="15" style="893" customWidth="1"/>
    <col min="15898" max="15898" width="16.140625" style="893" customWidth="1"/>
    <col min="15899" max="15900" width="15" style="893" customWidth="1"/>
    <col min="15901" max="16092" width="9.140625" style="893" customWidth="1"/>
    <col min="16093" max="16093" width="71.42578125" style="893" customWidth="1"/>
    <col min="16094" max="16094" width="16" style="893" customWidth="1"/>
    <col min="16095" max="16107" width="15" style="893" customWidth="1"/>
    <col min="16108" max="16108" width="14.85546875" style="893" customWidth="1"/>
    <col min="16109" max="16113" width="15" style="893"/>
    <col min="16114" max="16114" width="71.42578125" style="893" customWidth="1"/>
    <col min="16115" max="16128" width="15" style="893" customWidth="1"/>
    <col min="16129" max="16129" width="14.85546875" style="893" customWidth="1"/>
    <col min="16130" max="16133" width="15" style="893" customWidth="1"/>
    <col min="16134" max="16134" width="16.42578125" style="893" customWidth="1"/>
    <col min="16135" max="16140" width="15" style="893" customWidth="1"/>
    <col min="16141" max="16142" width="15.140625" style="893" customWidth="1"/>
    <col min="16143" max="16143" width="15" style="893" customWidth="1"/>
    <col min="16144" max="16144" width="15.140625" style="893" customWidth="1"/>
    <col min="16145" max="16148" width="15" style="893" customWidth="1"/>
    <col min="16149" max="16149" width="15.85546875" style="893" customWidth="1"/>
    <col min="16150" max="16153" width="15" style="893" customWidth="1"/>
    <col min="16154" max="16154" width="16.140625" style="893" customWidth="1"/>
    <col min="16155" max="16156" width="15" style="893" customWidth="1"/>
    <col min="16157" max="16348" width="9.140625" style="893" customWidth="1"/>
    <col min="16349" max="16349" width="71.42578125" style="893" customWidth="1"/>
    <col min="16350" max="16350" width="16" style="893" customWidth="1"/>
    <col min="16351" max="16363" width="15" style="893" customWidth="1"/>
    <col min="16364" max="16364" width="14.85546875" style="893" customWidth="1"/>
    <col min="16365" max="16384" width="15" style="893"/>
  </cols>
  <sheetData>
    <row r="1" spans="1:48" ht="25.5">
      <c r="A1" s="2059" t="s">
        <v>313</v>
      </c>
    </row>
    <row r="2" spans="1:48" s="2382" customFormat="1" ht="21" customHeight="1" thickBot="1">
      <c r="A2" s="2379" t="s">
        <v>351</v>
      </c>
      <c r="B2" s="2379"/>
      <c r="C2" s="2379"/>
      <c r="D2" s="2379"/>
      <c r="E2" s="2379"/>
      <c r="F2" s="2379"/>
      <c r="G2" s="2379"/>
      <c r="H2" s="2380"/>
      <c r="I2" s="2380"/>
      <c r="J2" s="2380"/>
      <c r="K2" s="2381"/>
      <c r="L2" s="2380"/>
    </row>
    <row r="3" spans="1:48" s="955" customFormat="1" ht="18.75" thickBot="1">
      <c r="A3" s="2383" t="s">
        <v>1369</v>
      </c>
      <c r="B3" s="2276" t="s">
        <v>1297</v>
      </c>
      <c r="C3" s="2276" t="s">
        <v>1298</v>
      </c>
      <c r="D3" s="2276" t="s">
        <v>1299</v>
      </c>
      <c r="E3" s="2276" t="s">
        <v>1300</v>
      </c>
      <c r="F3" s="2384" t="s">
        <v>1301</v>
      </c>
      <c r="G3" s="2276" t="s">
        <v>1302</v>
      </c>
      <c r="H3" s="2276" t="s">
        <v>1303</v>
      </c>
      <c r="I3" s="2276" t="s">
        <v>1304</v>
      </c>
      <c r="J3" s="2276" t="s">
        <v>1305</v>
      </c>
      <c r="K3" s="2384" t="s">
        <v>1385</v>
      </c>
      <c r="L3" s="2276" t="s">
        <v>1307</v>
      </c>
      <c r="M3" s="2276" t="s">
        <v>1308</v>
      </c>
      <c r="N3" s="2276" t="s">
        <v>1309</v>
      </c>
      <c r="O3" s="2276" t="s">
        <v>1310</v>
      </c>
      <c r="P3" s="2385" t="s">
        <v>1407</v>
      </c>
      <c r="Q3" s="2276" t="s">
        <v>1408</v>
      </c>
      <c r="R3" s="2276" t="s">
        <v>1409</v>
      </c>
      <c r="S3" s="2276" t="s">
        <v>1349</v>
      </c>
      <c r="T3" s="2276" t="s">
        <v>1410</v>
      </c>
      <c r="U3" s="2385" t="s">
        <v>1411</v>
      </c>
      <c r="V3" s="2276" t="s">
        <v>1412</v>
      </c>
      <c r="W3" s="2276" t="s">
        <v>1413</v>
      </c>
      <c r="X3" s="2276" t="s">
        <v>1414</v>
      </c>
      <c r="Y3" s="2276" t="s">
        <v>1415</v>
      </c>
      <c r="Z3" s="2385" t="s">
        <v>1363</v>
      </c>
      <c r="AA3" s="2276" t="s">
        <v>1416</v>
      </c>
      <c r="AB3" s="2276" t="s">
        <v>1417</v>
      </c>
      <c r="AC3" s="2276" t="s">
        <v>1418</v>
      </c>
      <c r="AD3" s="2276" t="s">
        <v>1419</v>
      </c>
      <c r="AE3" s="2385" t="s">
        <v>1350</v>
      </c>
      <c r="AF3" s="2276" t="s">
        <v>1420</v>
      </c>
      <c r="AG3" s="2276" t="s">
        <v>1421</v>
      </c>
      <c r="AH3" s="2276" t="s">
        <v>1422</v>
      </c>
      <c r="AI3" s="2276" t="s">
        <v>1423</v>
      </c>
      <c r="AJ3" s="2385" t="s">
        <v>1424</v>
      </c>
      <c r="AK3" s="2276" t="s">
        <v>1425</v>
      </c>
      <c r="AL3" s="2276" t="s">
        <v>1426</v>
      </c>
      <c r="AM3" s="2276" t="s">
        <v>1427</v>
      </c>
      <c r="AN3" s="2276" t="s">
        <v>1428</v>
      </c>
      <c r="AO3" s="2385" t="s">
        <v>1429</v>
      </c>
      <c r="AP3" s="2276" t="s">
        <v>1430</v>
      </c>
      <c r="AQ3" s="2276" t="s">
        <v>1431</v>
      </c>
      <c r="AR3" s="2276" t="s">
        <v>1432</v>
      </c>
      <c r="AS3" s="2276" t="s">
        <v>1433</v>
      </c>
      <c r="AT3" s="2385" t="s">
        <v>1434</v>
      </c>
      <c r="AU3" s="2276" t="s">
        <v>1435</v>
      </c>
      <c r="AV3" s="2276" t="s">
        <v>1436</v>
      </c>
    </row>
    <row r="4" spans="1:48" ht="26.25" customHeight="1">
      <c r="A4" s="2386" t="s">
        <v>1437</v>
      </c>
      <c r="B4" s="2387">
        <v>9236031.0319270603</v>
      </c>
      <c r="C4" s="2387">
        <v>7850894.6345826434</v>
      </c>
      <c r="D4" s="2387">
        <v>10446931.119660961</v>
      </c>
      <c r="E4" s="2387">
        <v>8918568.5273890998</v>
      </c>
      <c r="F4" s="2388">
        <v>36452425.310000002</v>
      </c>
      <c r="G4" s="2387">
        <v>11345888.805055462</v>
      </c>
      <c r="H4" s="2387">
        <v>11335560.965636518</v>
      </c>
      <c r="I4" s="2387">
        <v>10159142.094087116</v>
      </c>
      <c r="J4" s="2387">
        <v>8597128.7085008845</v>
      </c>
      <c r="K4" s="2388">
        <v>41437720.573279984</v>
      </c>
      <c r="L4" s="2387">
        <v>9876633.2504621726</v>
      </c>
      <c r="M4" s="2389">
        <v>10218324.898081858</v>
      </c>
      <c r="N4" s="2389">
        <v>10737507.057343816</v>
      </c>
      <c r="O4" s="2389">
        <v>11283446.968994096</v>
      </c>
      <c r="P4" s="2388">
        <v>42115912.17488192</v>
      </c>
      <c r="Q4" s="2389">
        <v>13332626.380000001</v>
      </c>
      <c r="R4" s="2389">
        <v>14234710.08</v>
      </c>
      <c r="S4" s="2389">
        <v>15563781.16</v>
      </c>
      <c r="T4" s="2389">
        <v>15614734.050000001</v>
      </c>
      <c r="U4" s="2388">
        <v>58745851.670000002</v>
      </c>
      <c r="V4" s="2389">
        <v>14046127.593100976</v>
      </c>
      <c r="W4" s="2389">
        <v>14899244.353299357</v>
      </c>
      <c r="X4" s="2389">
        <v>16292526.414071523</v>
      </c>
      <c r="Y4" s="2389">
        <v>19097017.836282555</v>
      </c>
      <c r="Z4" s="2388">
        <v>64334916.196754411</v>
      </c>
      <c r="AA4" s="2389">
        <v>15954427.345720895</v>
      </c>
      <c r="AB4" s="2389">
        <v>17517966.48621117</v>
      </c>
      <c r="AC4" s="2389">
        <v>19825364.707050197</v>
      </c>
      <c r="AD4" s="2389">
        <v>21113194.275151841</v>
      </c>
      <c r="AE4" s="2388">
        <v>74410952.814134091</v>
      </c>
      <c r="AF4" s="2389">
        <v>17975771.924933314</v>
      </c>
      <c r="AG4" s="2389">
        <v>18733544.997048248</v>
      </c>
      <c r="AH4" s="2389">
        <v>22748598.939533915</v>
      </c>
      <c r="AI4" s="2389">
        <v>23760307.745323189</v>
      </c>
      <c r="AJ4" s="2388">
        <v>83218223.606838673</v>
      </c>
      <c r="AK4" s="2389">
        <v>20157826.3497754</v>
      </c>
      <c r="AL4" s="2389">
        <v>21575167.677575018</v>
      </c>
      <c r="AM4" s="2389">
        <v>24570827.257605731</v>
      </c>
      <c r="AN4" s="2389">
        <v>25296160.634646412</v>
      </c>
      <c r="AO4" s="2388">
        <v>91599981.919602603</v>
      </c>
      <c r="AP4" s="2389">
        <v>21857440.221595258</v>
      </c>
      <c r="AQ4" s="2389">
        <v>22251164.533491459</v>
      </c>
      <c r="AR4" s="2389">
        <v>26629093.380297888</v>
      </c>
      <c r="AS4" s="2389">
        <v>27654427.356001817</v>
      </c>
      <c r="AT4" s="2388">
        <v>98392125.491386414</v>
      </c>
      <c r="AU4" s="2389">
        <v>23497320.100946181</v>
      </c>
    </row>
    <row r="5" spans="1:48" ht="29.25" customHeight="1">
      <c r="A5" s="2390" t="s">
        <v>1438</v>
      </c>
      <c r="B5" s="2391">
        <v>56645.387582632291</v>
      </c>
      <c r="C5" s="2391">
        <v>46004.171485240709</v>
      </c>
      <c r="D5" s="2391">
        <v>54256.261448720303</v>
      </c>
      <c r="E5" s="2391">
        <v>67573.739483406694</v>
      </c>
      <c r="F5" s="2392">
        <v>224479.56</v>
      </c>
      <c r="G5" s="2391">
        <v>62780.083057831362</v>
      </c>
      <c r="H5" s="2391">
        <v>45986.423257092298</v>
      </c>
      <c r="I5" s="2391">
        <v>62132.214563616697</v>
      </c>
      <c r="J5" s="2391">
        <v>77891.975469459605</v>
      </c>
      <c r="K5" s="2392">
        <v>248790.69634799997</v>
      </c>
      <c r="L5" s="2391">
        <v>72303.384578562938</v>
      </c>
      <c r="M5" s="2393">
        <v>65394.647375050721</v>
      </c>
      <c r="N5" s="2393">
        <v>65586.024327923427</v>
      </c>
      <c r="O5" s="2393">
        <v>75286.093718462944</v>
      </c>
      <c r="P5" s="2392">
        <v>278570.15000000002</v>
      </c>
      <c r="Q5" s="2393">
        <v>86449.12</v>
      </c>
      <c r="R5" s="2393">
        <v>53945.58</v>
      </c>
      <c r="S5" s="2393">
        <v>72044.63</v>
      </c>
      <c r="T5" s="2393">
        <v>89809.29</v>
      </c>
      <c r="U5" s="2392">
        <v>302248.61</v>
      </c>
      <c r="V5" s="2393">
        <v>99580.735675321353</v>
      </c>
      <c r="W5" s="2393">
        <v>58379.54708988042</v>
      </c>
      <c r="X5" s="2393">
        <v>79230.488179937136</v>
      </c>
      <c r="Y5" s="2393">
        <v>99153.880927799561</v>
      </c>
      <c r="Z5" s="2392">
        <v>336344.65187293844</v>
      </c>
      <c r="AA5" s="2393">
        <v>116152.20279189266</v>
      </c>
      <c r="AB5" s="2393">
        <v>64784.937434356681</v>
      </c>
      <c r="AC5" s="2393">
        <v>85933.523812203712</v>
      </c>
      <c r="AD5" s="2393">
        <v>107862.92842908332</v>
      </c>
      <c r="AE5" s="2392">
        <v>374733.59246753639</v>
      </c>
      <c r="AF5" s="2393">
        <v>136051.26179897497</v>
      </c>
      <c r="AG5" s="2393">
        <v>65148.523260483889</v>
      </c>
      <c r="AH5" s="2393">
        <v>94034.729599857761</v>
      </c>
      <c r="AI5" s="2393">
        <v>121697.77575753702</v>
      </c>
      <c r="AJ5" s="2392">
        <v>416932.29041685362</v>
      </c>
      <c r="AK5" s="2393">
        <v>158256.24287511615</v>
      </c>
      <c r="AL5" s="2393">
        <v>69438.018025792437</v>
      </c>
      <c r="AM5" s="2393">
        <v>102767.93791947173</v>
      </c>
      <c r="AN5" s="2393">
        <v>134684.79873074163</v>
      </c>
      <c r="AO5" s="2392">
        <v>465146.99755112198</v>
      </c>
      <c r="AP5" s="2393">
        <v>184681.95505094845</v>
      </c>
      <c r="AQ5" s="2393">
        <v>73631.466617502752</v>
      </c>
      <c r="AR5" s="2393">
        <v>75727.871498302571</v>
      </c>
      <c r="AS5" s="2393">
        <v>149177.43295628211</v>
      </c>
      <c r="AT5" s="2392">
        <v>483218.72612303589</v>
      </c>
      <c r="AU5" s="2393">
        <v>215555.22288412906</v>
      </c>
    </row>
    <row r="6" spans="1:48" ht="26.25" customHeight="1">
      <c r="A6" s="2394" t="s">
        <v>1439</v>
      </c>
      <c r="B6" s="2391">
        <v>899812.11250608985</v>
      </c>
      <c r="C6" s="2391">
        <v>1179359.582156661</v>
      </c>
      <c r="D6" s="2391">
        <v>1137301.1360106806</v>
      </c>
      <c r="E6" s="2391">
        <v>1615675.0293265684</v>
      </c>
      <c r="F6" s="2392">
        <v>4832147.8599999994</v>
      </c>
      <c r="G6" s="2391">
        <v>1203322.7689206917</v>
      </c>
      <c r="H6" s="2391">
        <v>1358731.3416974975</v>
      </c>
      <c r="I6" s="2391">
        <v>1313494.6929532725</v>
      </c>
      <c r="J6" s="2391">
        <v>1536456.7964285384</v>
      </c>
      <c r="K6" s="2392">
        <v>5412005.5999999996</v>
      </c>
      <c r="L6" s="2391">
        <v>1469068.5824026901</v>
      </c>
      <c r="M6" s="2393">
        <v>1436843.8550396331</v>
      </c>
      <c r="N6" s="2393">
        <v>1534182.0743468802</v>
      </c>
      <c r="O6" s="2393">
        <v>1513111.6482107968</v>
      </c>
      <c r="P6" s="2392">
        <v>5953206.1600000001</v>
      </c>
      <c r="Q6" s="2393">
        <v>1364250</v>
      </c>
      <c r="R6" s="2393">
        <v>1378740</v>
      </c>
      <c r="S6" s="2393">
        <v>1367020</v>
      </c>
      <c r="T6" s="2393">
        <v>1686430</v>
      </c>
      <c r="U6" s="2392">
        <v>5796440</v>
      </c>
      <c r="V6" s="2393">
        <v>1294833</v>
      </c>
      <c r="W6" s="2393">
        <v>1535743</v>
      </c>
      <c r="X6" s="2393">
        <v>1484013.1853878864</v>
      </c>
      <c r="Y6" s="2393">
        <v>1512303.6772343812</v>
      </c>
      <c r="Z6" s="2392">
        <v>5826892.8626222676</v>
      </c>
      <c r="AA6" s="2393">
        <v>1391360</v>
      </c>
      <c r="AB6" s="2393">
        <v>1195120</v>
      </c>
      <c r="AC6" s="2393">
        <v>1460230</v>
      </c>
      <c r="AD6" s="2393">
        <v>1602240</v>
      </c>
      <c r="AE6" s="2392">
        <v>5648950</v>
      </c>
      <c r="AF6" s="2393">
        <v>1236623.7633809266</v>
      </c>
      <c r="AG6" s="2393">
        <v>1371557.1933603727</v>
      </c>
      <c r="AH6" s="2393">
        <v>1380613.4441471638</v>
      </c>
      <c r="AI6" s="2393">
        <v>1534155.1497183184</v>
      </c>
      <c r="AJ6" s="2392">
        <v>5522949.5506067816</v>
      </c>
      <c r="AK6" s="2393">
        <v>1295031.542559799</v>
      </c>
      <c r="AL6" s="2393">
        <v>1336577.7048074894</v>
      </c>
      <c r="AM6" s="2393">
        <v>1286786.4322574742</v>
      </c>
      <c r="AN6" s="2393">
        <v>1140980.4128526589</v>
      </c>
      <c r="AO6" s="2392">
        <v>5059376.0924774213</v>
      </c>
      <c r="AP6" s="2393">
        <v>1695612.2065103992</v>
      </c>
      <c r="AQ6" s="2393">
        <v>1769624.8199427074</v>
      </c>
      <c r="AR6" s="2393">
        <v>1782356.6186228467</v>
      </c>
      <c r="AS6" s="2393">
        <v>1986861.9384930152</v>
      </c>
      <c r="AT6" s="2392">
        <v>7234455.5835689688</v>
      </c>
      <c r="AU6" s="2393">
        <v>1810107.3745350991</v>
      </c>
    </row>
    <row r="7" spans="1:48" ht="26.25" customHeight="1">
      <c r="A7" s="2386" t="s">
        <v>1440</v>
      </c>
      <c r="B7" s="2391">
        <v>285292.55321897008</v>
      </c>
      <c r="C7" s="2391">
        <v>283616.04998733493</v>
      </c>
      <c r="D7" s="2391">
        <v>273296.73047448997</v>
      </c>
      <c r="E7" s="2391">
        <v>282235.47334120487</v>
      </c>
      <c r="F7" s="2392">
        <v>1124440.8070219997</v>
      </c>
      <c r="G7" s="2391">
        <v>317295.1893945164</v>
      </c>
      <c r="H7" s="2391">
        <v>315435.58941381279</v>
      </c>
      <c r="I7" s="2391">
        <v>322021.76072554104</v>
      </c>
      <c r="J7" s="2391">
        <v>381471.64310612937</v>
      </c>
      <c r="K7" s="2392">
        <v>1336224.1826399998</v>
      </c>
      <c r="L7" s="2391">
        <v>285103.70827980753</v>
      </c>
      <c r="M7" s="2393">
        <v>302323.48554865469</v>
      </c>
      <c r="N7" s="2393">
        <v>306094.36250803189</v>
      </c>
      <c r="O7" s="2393">
        <v>361414.30219150614</v>
      </c>
      <c r="P7" s="2392">
        <v>1254935.8585280001</v>
      </c>
      <c r="Q7" s="2393">
        <v>308713.65999999997</v>
      </c>
      <c r="R7" s="2393">
        <v>350006.34</v>
      </c>
      <c r="S7" s="2393">
        <v>319781.36</v>
      </c>
      <c r="T7" s="2393">
        <v>359793.78</v>
      </c>
      <c r="U7" s="2392">
        <v>1338295.1299999999</v>
      </c>
      <c r="V7" s="2393">
        <v>334417.17127165321</v>
      </c>
      <c r="W7" s="2393">
        <v>349660.84704239329</v>
      </c>
      <c r="X7" s="2393">
        <v>338841.41934126435</v>
      </c>
      <c r="Y7" s="2393">
        <v>333624.7284484324</v>
      </c>
      <c r="Z7" s="2392">
        <v>1356544.1661037432</v>
      </c>
      <c r="AA7" s="2393">
        <v>317249.45687261468</v>
      </c>
      <c r="AB7" s="2393">
        <v>286828.79999999999</v>
      </c>
      <c r="AC7" s="2393">
        <v>379659.8</v>
      </c>
      <c r="AD7" s="2393">
        <v>388817.67790257448</v>
      </c>
      <c r="AE7" s="2392">
        <v>1398437.6967220367</v>
      </c>
      <c r="AF7" s="2393">
        <v>309250.09400215821</v>
      </c>
      <c r="AG7" s="2393">
        <v>338456.67652205128</v>
      </c>
      <c r="AH7" s="2393">
        <v>342576.87092619576</v>
      </c>
      <c r="AI7" s="2393">
        <v>380970.67718935636</v>
      </c>
      <c r="AJ7" s="2392">
        <v>1371254.3186397615</v>
      </c>
      <c r="AK7" s="2393">
        <v>321255.24937891786</v>
      </c>
      <c r="AL7" s="2393">
        <v>331531.96474910644</v>
      </c>
      <c r="AM7" s="2393">
        <v>319061.09668216301</v>
      </c>
      <c r="AN7" s="2393">
        <v>282987.78190715722</v>
      </c>
      <c r="AO7" s="2392">
        <v>1254836.0927173446</v>
      </c>
      <c r="AP7" s="2393">
        <v>420500.38241324399</v>
      </c>
      <c r="AQ7" s="2393">
        <v>438879.4227269931</v>
      </c>
      <c r="AR7" s="2393">
        <v>442028.35416913324</v>
      </c>
      <c r="AS7" s="2393">
        <v>492743.41038630565</v>
      </c>
      <c r="AT7" s="2392">
        <v>1794151.5696956762</v>
      </c>
      <c r="AU7" s="2393">
        <v>448910.47986410739</v>
      </c>
    </row>
    <row r="8" spans="1:48" ht="26.25" customHeight="1">
      <c r="A8" s="2386" t="s">
        <v>1441</v>
      </c>
      <c r="B8" s="2391">
        <v>614519.55928711977</v>
      </c>
      <c r="C8" s="2391">
        <v>895743.53216932598</v>
      </c>
      <c r="D8" s="2391">
        <v>864004.40553619061</v>
      </c>
      <c r="E8" s="2391">
        <v>1333439.5559853634</v>
      </c>
      <c r="F8" s="2392">
        <v>3707707.0529779997</v>
      </c>
      <c r="G8" s="2391">
        <v>886027.57952617528</v>
      </c>
      <c r="H8" s="2391">
        <v>1043295.7522836846</v>
      </c>
      <c r="I8" s="2391">
        <v>991472.93222773145</v>
      </c>
      <c r="J8" s="2391">
        <v>1154985.1533224089</v>
      </c>
      <c r="K8" s="2392">
        <v>4075781.4173599998</v>
      </c>
      <c r="L8" s="2391">
        <v>1183964.8741228825</v>
      </c>
      <c r="M8" s="2393">
        <v>1134520.3694909783</v>
      </c>
      <c r="N8" s="2393">
        <v>1228087.7118388484</v>
      </c>
      <c r="O8" s="2393">
        <v>1151697.3460192906</v>
      </c>
      <c r="P8" s="2392">
        <v>4698270.3014719998</v>
      </c>
      <c r="Q8" s="2393">
        <v>1055536.3400000001</v>
      </c>
      <c r="R8" s="2393">
        <v>1028733.6600000001</v>
      </c>
      <c r="S8" s="2393">
        <v>1047238.64</v>
      </c>
      <c r="T8" s="2393">
        <v>1326636.22</v>
      </c>
      <c r="U8" s="2392">
        <v>4458144.87</v>
      </c>
      <c r="V8" s="2393">
        <v>960415.82872834685</v>
      </c>
      <c r="W8" s="2393">
        <v>1186082.1529576066</v>
      </c>
      <c r="X8" s="2393">
        <v>1145171.7660466221</v>
      </c>
      <c r="Y8" s="2393">
        <v>1178678.9487859488</v>
      </c>
      <c r="Z8" s="2392">
        <v>4470348.6965185236</v>
      </c>
      <c r="AA8" s="2393">
        <v>1074110.5431273854</v>
      </c>
      <c r="AB8" s="2393">
        <v>908291.2</v>
      </c>
      <c r="AC8" s="2393">
        <v>1080570.2</v>
      </c>
      <c r="AD8" s="2393">
        <v>1213422.3220974256</v>
      </c>
      <c r="AE8" s="2392">
        <v>4250512.3032779638</v>
      </c>
      <c r="AF8" s="2393">
        <v>927373.66937876842</v>
      </c>
      <c r="AG8" s="2393">
        <v>1033100.5168383215</v>
      </c>
      <c r="AH8" s="2393">
        <v>1038036.573220968</v>
      </c>
      <c r="AI8" s="2393">
        <v>1153184.472528962</v>
      </c>
      <c r="AJ8" s="2392">
        <v>4151695.2319670198</v>
      </c>
      <c r="AK8" s="2393">
        <v>973776.29318088118</v>
      </c>
      <c r="AL8" s="2393">
        <v>1005045.740058383</v>
      </c>
      <c r="AM8" s="2393">
        <v>967725.33557531121</v>
      </c>
      <c r="AN8" s="2393">
        <v>857992.63094550162</v>
      </c>
      <c r="AO8" s="2392">
        <v>3804539.9997600773</v>
      </c>
      <c r="AP8" s="2393">
        <v>1275111.8240971551</v>
      </c>
      <c r="AQ8" s="2393">
        <v>1330745.3972157142</v>
      </c>
      <c r="AR8" s="2393">
        <v>1340328.2644537133</v>
      </c>
      <c r="AS8" s="2393">
        <v>1494118.5281067095</v>
      </c>
      <c r="AT8" s="2392">
        <v>5440304.0138732921</v>
      </c>
      <c r="AU8" s="2393">
        <v>1361196.8946709917</v>
      </c>
    </row>
    <row r="9" spans="1:48" ht="26.25" customHeight="1">
      <c r="A9" s="2386" t="s">
        <v>1442</v>
      </c>
      <c r="B9" s="2391">
        <v>41162.377846031915</v>
      </c>
      <c r="C9" s="2391">
        <v>41492.05364113742</v>
      </c>
      <c r="D9" s="2391">
        <v>41621.569132071745</v>
      </c>
      <c r="E9" s="2391">
        <v>42094.889380758941</v>
      </c>
      <c r="F9" s="2392">
        <v>166370.89000000001</v>
      </c>
      <c r="G9" s="2391">
        <v>34311.296832514963</v>
      </c>
      <c r="H9" s="2391">
        <v>35591.413884917536</v>
      </c>
      <c r="I9" s="2391">
        <v>40853.822436560455</v>
      </c>
      <c r="J9" s="2391">
        <v>37582.416846007058</v>
      </c>
      <c r="K9" s="2392">
        <v>148338.95000000001</v>
      </c>
      <c r="L9" s="2391">
        <v>50536.958033481504</v>
      </c>
      <c r="M9" s="2393">
        <v>50259.051646192725</v>
      </c>
      <c r="N9" s="2393">
        <v>51070.941019811653</v>
      </c>
      <c r="O9" s="2393">
        <v>52380.599300514121</v>
      </c>
      <c r="P9" s="2392">
        <v>204247.55</v>
      </c>
      <c r="Q9" s="2393">
        <v>141211.16</v>
      </c>
      <c r="R9" s="2393">
        <v>155955.78</v>
      </c>
      <c r="S9" s="2393">
        <v>140374.25</v>
      </c>
      <c r="T9" s="2393">
        <v>158027.64000000001</v>
      </c>
      <c r="U9" s="2392">
        <v>595568.82999999996</v>
      </c>
      <c r="V9" s="2393">
        <v>151261.40610701579</v>
      </c>
      <c r="W9" s="2393">
        <v>172228.32781272035</v>
      </c>
      <c r="X9" s="2393">
        <v>154141.82032765911</v>
      </c>
      <c r="Y9" s="2393">
        <v>170606.07305903864</v>
      </c>
      <c r="Z9" s="2392">
        <v>648237.62730643386</v>
      </c>
      <c r="AA9" s="2393">
        <v>142554.60387468571</v>
      </c>
      <c r="AB9" s="2393">
        <v>167699.12893338694</v>
      </c>
      <c r="AC9" s="2393">
        <v>152100.79308066086</v>
      </c>
      <c r="AD9" s="2393">
        <v>168605.95998857991</v>
      </c>
      <c r="AE9" s="2392">
        <v>630960.48587731342</v>
      </c>
      <c r="AF9" s="2393">
        <v>138476.24122961354</v>
      </c>
      <c r="AG9" s="2393">
        <v>160342.04673433802</v>
      </c>
      <c r="AH9" s="2393">
        <v>161144.75898056908</v>
      </c>
      <c r="AI9" s="2393">
        <v>198346.41901859108</v>
      </c>
      <c r="AJ9" s="2392">
        <v>658309.46596311172</v>
      </c>
      <c r="AK9" s="2393">
        <v>199797.80972463262</v>
      </c>
      <c r="AL9" s="2393">
        <v>234661.65618900227</v>
      </c>
      <c r="AM9" s="2393">
        <v>209909.31360784595</v>
      </c>
      <c r="AN9" s="2393">
        <v>227384.48190066573</v>
      </c>
      <c r="AO9" s="2392">
        <v>871753.26142214658</v>
      </c>
      <c r="AP9" s="2393">
        <v>247578.37395264665</v>
      </c>
      <c r="AQ9" s="2393">
        <v>283676.83470711898</v>
      </c>
      <c r="AR9" s="2393">
        <v>242796.9072417476</v>
      </c>
      <c r="AS9" s="2393">
        <v>252693.84801572337</v>
      </c>
      <c r="AT9" s="2392">
        <v>1026745.9639172367</v>
      </c>
      <c r="AU9" s="2393">
        <v>274160.17039765598</v>
      </c>
    </row>
    <row r="10" spans="1:48" ht="26.25" customHeight="1">
      <c r="A10" s="2386" t="s">
        <v>1395</v>
      </c>
      <c r="B10" s="2391">
        <v>2268503.6587267388</v>
      </c>
      <c r="C10" s="2391">
        <v>2079135.7057963782</v>
      </c>
      <c r="D10" s="2391">
        <v>2626374.2843361939</v>
      </c>
      <c r="E10" s="2391">
        <v>2450677.5441588718</v>
      </c>
      <c r="F10" s="2392">
        <v>9424691.1930181831</v>
      </c>
      <c r="G10" s="2391">
        <v>2606234.6868223813</v>
      </c>
      <c r="H10" s="2391">
        <v>2319797.5942898034</v>
      </c>
      <c r="I10" s="2391">
        <v>2814010.5246096617</v>
      </c>
      <c r="J10" s="2391">
        <v>2440815.7517492133</v>
      </c>
      <c r="K10" s="2392">
        <v>10180858.557471061</v>
      </c>
      <c r="L10" s="2391">
        <v>2787324.4824912557</v>
      </c>
      <c r="M10" s="2393">
        <v>2720030.0233742725</v>
      </c>
      <c r="N10" s="2393">
        <v>2439635.4256090284</v>
      </c>
      <c r="O10" s="2393">
        <v>2671690.3015096886</v>
      </c>
      <c r="P10" s="2392">
        <v>10618680.232984247</v>
      </c>
      <c r="Q10" s="2393">
        <v>2552399.13</v>
      </c>
      <c r="R10" s="2393">
        <v>2950955.26</v>
      </c>
      <c r="S10" s="2393">
        <v>2843699.45</v>
      </c>
      <c r="T10" s="2393">
        <v>3131026.25</v>
      </c>
      <c r="U10" s="2392">
        <v>11478080.09</v>
      </c>
      <c r="V10" s="2393">
        <v>3201603.8115919605</v>
      </c>
      <c r="W10" s="2393">
        <v>3586810.8827205361</v>
      </c>
      <c r="X10" s="2393">
        <v>3153620.1970962225</v>
      </c>
      <c r="Y10" s="2393">
        <v>3653807.2554022414</v>
      </c>
      <c r="Z10" s="2392">
        <v>13595842.14681096</v>
      </c>
      <c r="AA10" s="2393">
        <v>3605595.2224248284</v>
      </c>
      <c r="AB10" s="2393">
        <v>3747166.5207713405</v>
      </c>
      <c r="AC10" s="2393">
        <v>3223897.8072883831</v>
      </c>
      <c r="AD10" s="2393">
        <v>3535510.291030345</v>
      </c>
      <c r="AE10" s="2392">
        <v>14112169.841514898</v>
      </c>
      <c r="AF10" s="2393">
        <v>3558173.8285655277</v>
      </c>
      <c r="AG10" s="2393">
        <v>4385954.4913476314</v>
      </c>
      <c r="AH10" s="2393">
        <v>3345578.1786111305</v>
      </c>
      <c r="AI10" s="2393">
        <v>3814477.8751821639</v>
      </c>
      <c r="AJ10" s="2392">
        <v>15104184.373706453</v>
      </c>
      <c r="AK10" s="2393">
        <v>4190921.4151654961</v>
      </c>
      <c r="AL10" s="2393">
        <v>4438124.1055069147</v>
      </c>
      <c r="AM10" s="2393">
        <v>3797313.3280036966</v>
      </c>
      <c r="AN10" s="2393">
        <v>4481774.2884459905</v>
      </c>
      <c r="AO10" s="2392">
        <v>16908133.137122098</v>
      </c>
      <c r="AP10" s="2393">
        <v>4593157.0020769425</v>
      </c>
      <c r="AQ10" s="2393">
        <v>6083721.5176503668</v>
      </c>
      <c r="AR10" s="2393">
        <v>6585260.3636035807</v>
      </c>
      <c r="AS10" s="2393">
        <v>7288104.2850107756</v>
      </c>
      <c r="AT10" s="2392">
        <v>24550243.168341666</v>
      </c>
      <c r="AU10" s="2393">
        <v>7849181.6467204383</v>
      </c>
    </row>
    <row r="11" spans="1:48" ht="26.25" customHeight="1">
      <c r="A11" s="2386" t="s">
        <v>1396</v>
      </c>
      <c r="B11" s="2391">
        <v>2507917.1600415497</v>
      </c>
      <c r="C11" s="2391">
        <v>3865706.0157198217</v>
      </c>
      <c r="D11" s="2391">
        <v>3199910.013783996</v>
      </c>
      <c r="E11" s="2391">
        <v>4440307.6404546332</v>
      </c>
      <c r="F11" s="2392">
        <v>14013840.83</v>
      </c>
      <c r="G11" s="2391">
        <v>3346725.970986397</v>
      </c>
      <c r="H11" s="2391">
        <v>4115566.9984288896</v>
      </c>
      <c r="I11" s="2391">
        <v>5247169.3681109631</v>
      </c>
      <c r="J11" s="2391">
        <v>7251809.0446491595</v>
      </c>
      <c r="K11" s="2392">
        <v>19961271.382175408</v>
      </c>
      <c r="L11" s="2391">
        <v>5076208.9571139608</v>
      </c>
      <c r="M11" s="2393">
        <v>5758299.2798157642</v>
      </c>
      <c r="N11" s="2393">
        <v>6015035.3703077985</v>
      </c>
      <c r="O11" s="2393">
        <v>5974870.7386193797</v>
      </c>
      <c r="P11" s="2392">
        <v>22824414.345856905</v>
      </c>
      <c r="Q11" s="2393">
        <v>3531619.2</v>
      </c>
      <c r="R11" s="2393">
        <v>3826229.16</v>
      </c>
      <c r="S11" s="2393">
        <v>3700307.37</v>
      </c>
      <c r="T11" s="2393">
        <v>3564067.21</v>
      </c>
      <c r="U11" s="2392">
        <v>14622222.939999999</v>
      </c>
      <c r="V11" s="2393">
        <v>4047374.4006481809</v>
      </c>
      <c r="W11" s="2393">
        <v>4761529.01043835</v>
      </c>
      <c r="X11" s="2393">
        <v>4773923.9566728342</v>
      </c>
      <c r="Y11" s="2393">
        <v>3034039.3765626941</v>
      </c>
      <c r="Z11" s="2392">
        <v>16616866.744322058</v>
      </c>
      <c r="AA11" s="2393">
        <v>2817022.8702996899</v>
      </c>
      <c r="AB11" s="2393">
        <v>2770369.1170343109</v>
      </c>
      <c r="AC11" s="2393">
        <v>2459661.7772671538</v>
      </c>
      <c r="AD11" s="2393">
        <v>2104898.2161815315</v>
      </c>
      <c r="AE11" s="2392">
        <v>10151951.980782686</v>
      </c>
      <c r="AF11" s="2393">
        <v>1657274.188426977</v>
      </c>
      <c r="AG11" s="2393">
        <v>1984965.8222720569</v>
      </c>
      <c r="AH11" s="2393">
        <v>2563212.5658150902</v>
      </c>
      <c r="AI11" s="2393">
        <v>3250061.9816278098</v>
      </c>
      <c r="AJ11" s="2392">
        <v>9455514.5581419338</v>
      </c>
      <c r="AK11" s="2393">
        <v>3367091.9949515983</v>
      </c>
      <c r="AL11" s="2393">
        <v>3503706.3581416202</v>
      </c>
      <c r="AM11" s="2393">
        <v>3984805.8768580295</v>
      </c>
      <c r="AN11" s="2393">
        <v>4278421.8238608958</v>
      </c>
      <c r="AO11" s="2392">
        <v>15134026.053812142</v>
      </c>
      <c r="AP11" s="2393">
        <v>4951588.5832804563</v>
      </c>
      <c r="AQ11" s="2393">
        <v>4856504.0408137087</v>
      </c>
      <c r="AR11" s="2393">
        <v>5319062.6398705887</v>
      </c>
      <c r="AS11" s="2393">
        <v>4877299.7302425858</v>
      </c>
      <c r="AT11" s="2392">
        <v>20004454.994207337</v>
      </c>
      <c r="AU11" s="2393">
        <v>4943497.1051957626</v>
      </c>
    </row>
    <row r="12" spans="1:48" ht="26.25" customHeight="1" thickBot="1">
      <c r="A12" s="2386" t="s">
        <v>1397</v>
      </c>
      <c r="B12" s="2391">
        <v>2219693.3578891233</v>
      </c>
      <c r="C12" s="2391">
        <v>1921087.2169375408</v>
      </c>
      <c r="D12" s="2391">
        <v>2989805.3009322155</v>
      </c>
      <c r="E12" s="2391">
        <v>2514019.4642411191</v>
      </c>
      <c r="F12" s="2392">
        <v>9644605.3399999999</v>
      </c>
      <c r="G12" s="2391">
        <v>3913149.4673299994</v>
      </c>
      <c r="H12" s="2391">
        <v>3981435.7006400004</v>
      </c>
      <c r="I12" s="2391">
        <v>3267888.6109600002</v>
      </c>
      <c r="J12" s="2391">
        <v>2513152.5853599999</v>
      </c>
      <c r="K12" s="2392">
        <v>13675626.364290001</v>
      </c>
      <c r="L12" s="2391">
        <v>2656976.1231278796</v>
      </c>
      <c r="M12" s="2393">
        <v>2280849.9363970291</v>
      </c>
      <c r="N12" s="2393">
        <v>2107712.8131361827</v>
      </c>
      <c r="O12" s="2393">
        <v>2349861.7688904097</v>
      </c>
      <c r="P12" s="2392">
        <v>9395400.641551502</v>
      </c>
      <c r="Q12" s="2393">
        <v>2486369.92</v>
      </c>
      <c r="R12" s="2393">
        <v>2450861.67</v>
      </c>
      <c r="S12" s="2393">
        <v>2983402.25</v>
      </c>
      <c r="T12" s="2393">
        <v>2609813.69</v>
      </c>
      <c r="U12" s="2392">
        <v>10530447.52</v>
      </c>
      <c r="V12" s="2393">
        <v>2458877.403696049</v>
      </c>
      <c r="W12" s="2393">
        <v>3056489.0682331892</v>
      </c>
      <c r="X12" s="2393">
        <v>2704636.6728875721</v>
      </c>
      <c r="Y12" s="2393">
        <v>3002112.4330515182</v>
      </c>
      <c r="Z12" s="2392">
        <v>11222115.577868327</v>
      </c>
      <c r="AA12" s="2393">
        <v>2784569.1715117102</v>
      </c>
      <c r="AB12" s="2393">
        <v>2382195.0199447828</v>
      </c>
      <c r="AC12" s="2393">
        <v>2579436.3291749428</v>
      </c>
      <c r="AD12" s="2393">
        <v>2405782.5104199662</v>
      </c>
      <c r="AE12" s="2392">
        <v>10151983.031051403</v>
      </c>
      <c r="AF12" s="2393">
        <v>2266906.91647413</v>
      </c>
      <c r="AG12" s="2393">
        <v>2964215.5807071379</v>
      </c>
      <c r="AH12" s="2393">
        <v>3422171.8601723388</v>
      </c>
      <c r="AI12" s="2393">
        <v>3147401.4537298447</v>
      </c>
      <c r="AJ12" s="2392">
        <v>11800695.811083451</v>
      </c>
      <c r="AK12" s="2393">
        <v>3140073.8330656001</v>
      </c>
      <c r="AL12" s="2393">
        <v>3891280.6007052995</v>
      </c>
      <c r="AM12" s="2393">
        <v>4196399.802145116</v>
      </c>
      <c r="AN12" s="2393">
        <v>3911413.3283539293</v>
      </c>
      <c r="AO12" s="2392">
        <v>15139167.564269945</v>
      </c>
      <c r="AP12" s="2393">
        <v>4847112.6001745295</v>
      </c>
      <c r="AQ12" s="2393">
        <v>4363026.0945442198</v>
      </c>
      <c r="AR12" s="2393">
        <v>6853267.9387201406</v>
      </c>
      <c r="AS12" s="2393">
        <v>6540929.8422716092</v>
      </c>
      <c r="AT12" s="2392">
        <v>22604336.475710496</v>
      </c>
      <c r="AU12" s="2393">
        <v>6503701.4120802302</v>
      </c>
    </row>
    <row r="13" spans="1:48" ht="26.25" customHeight="1" thickBot="1">
      <c r="A13" s="2395" t="s">
        <v>1398</v>
      </c>
      <c r="B13" s="2396">
        <v>12790378.37074098</v>
      </c>
      <c r="C13" s="2396">
        <v>13141504.946444342</v>
      </c>
      <c r="D13" s="2396">
        <v>14516589.083440406</v>
      </c>
      <c r="E13" s="2396">
        <v>15020877.905952221</v>
      </c>
      <c r="F13" s="2397">
        <v>55469350.303018183</v>
      </c>
      <c r="G13" s="2396">
        <v>14686114.144345278</v>
      </c>
      <c r="H13" s="2396">
        <v>15229799.036554717</v>
      </c>
      <c r="I13" s="2396">
        <v>16368914.105801191</v>
      </c>
      <c r="J13" s="2396">
        <v>17428532.108283266</v>
      </c>
      <c r="K13" s="2397">
        <v>63713359.394984454</v>
      </c>
      <c r="L13" s="2396">
        <v>16675099.491954243</v>
      </c>
      <c r="M13" s="2397">
        <v>17968301.818935744</v>
      </c>
      <c r="N13" s="2397">
        <v>18735304.079819072</v>
      </c>
      <c r="O13" s="2397">
        <v>19220924.581462529</v>
      </c>
      <c r="P13" s="2397">
        <v>72599629.972171575</v>
      </c>
      <c r="Q13" s="2397">
        <v>18522185.059999999</v>
      </c>
      <c r="R13" s="2397">
        <v>20149674.18</v>
      </c>
      <c r="S13" s="2397">
        <v>20703824.609999999</v>
      </c>
      <c r="T13" s="2397">
        <v>21634280.760000002</v>
      </c>
      <c r="U13" s="2397">
        <v>81009964.620000005</v>
      </c>
      <c r="V13" s="2397">
        <v>20381903.543427404</v>
      </c>
      <c r="W13" s="2397">
        <v>21957446.053127658</v>
      </c>
      <c r="X13" s="2397">
        <v>23232819.388848487</v>
      </c>
      <c r="Y13" s="2397">
        <v>24564815.666417193</v>
      </c>
      <c r="Z13" s="2397">
        <v>90136984.651820749</v>
      </c>
      <c r="AA13" s="2397">
        <v>21242543.073600281</v>
      </c>
      <c r="AB13" s="2397">
        <v>23080911.170439783</v>
      </c>
      <c r="AC13" s="2397">
        <v>24627752.279323656</v>
      </c>
      <c r="AD13" s="2397">
        <v>26226529.160361413</v>
      </c>
      <c r="AE13" s="2397">
        <v>95177735.683725134</v>
      </c>
      <c r="AF13" s="2397">
        <v>22435464.291861199</v>
      </c>
      <c r="AG13" s="2397">
        <v>23737297.493315995</v>
      </c>
      <c r="AH13" s="2397">
        <v>26871010.756515387</v>
      </c>
      <c r="AI13" s="2397">
        <v>29531645.492897764</v>
      </c>
      <c r="AJ13" s="2397">
        <v>102575418.03459035</v>
      </c>
      <c r="AK13" s="2397">
        <v>26228851.521986444</v>
      </c>
      <c r="AL13" s="2397">
        <v>27266394.919540539</v>
      </c>
      <c r="AM13" s="2397">
        <v>29756010.344107132</v>
      </c>
      <c r="AN13" s="2397">
        <v>31647993.112083435</v>
      </c>
      <c r="AO13" s="2397">
        <v>114899249.89771755</v>
      </c>
      <c r="AP13" s="2397">
        <v>28682945.742292121</v>
      </c>
      <c r="AQ13" s="2397">
        <v>30955297.118678641</v>
      </c>
      <c r="AR13" s="2397">
        <v>33781029.842414811</v>
      </c>
      <c r="AS13" s="2397">
        <v>35667634.748448588</v>
      </c>
      <c r="AT13" s="2397">
        <v>129086907.45183417</v>
      </c>
      <c r="AU13" s="2397">
        <v>32086120.208599038</v>
      </c>
    </row>
    <row r="14" spans="1:48" ht="26.25" customHeight="1">
      <c r="A14" s="2386" t="s">
        <v>1399</v>
      </c>
      <c r="B14" s="2391">
        <v>3508225.8508269223</v>
      </c>
      <c r="C14" s="2391">
        <v>3504014.0854593376</v>
      </c>
      <c r="D14" s="2391">
        <v>3618214.4234735421</v>
      </c>
      <c r="E14" s="2391">
        <v>3996161.764008265</v>
      </c>
      <c r="F14" s="2392">
        <v>14626616.123768065</v>
      </c>
      <c r="G14" s="2391">
        <v>4145601.3127790792</v>
      </c>
      <c r="H14" s="2391">
        <v>4245756.3533462062</v>
      </c>
      <c r="I14" s="2391">
        <v>4172604.2345782253</v>
      </c>
      <c r="J14" s="2391">
        <v>4645454.61685526</v>
      </c>
      <c r="K14" s="2392">
        <v>17209416.517558772</v>
      </c>
      <c r="L14" s="2391">
        <v>4763699.3799899854</v>
      </c>
      <c r="M14" s="2393">
        <v>5095597.8084652908</v>
      </c>
      <c r="N14" s="2393">
        <v>5003595.7351109814</v>
      </c>
      <c r="O14" s="2393">
        <v>5125723.8300211011</v>
      </c>
      <c r="P14" s="2392">
        <v>19988616.753587358</v>
      </c>
      <c r="Q14" s="2393">
        <v>5272739.29</v>
      </c>
      <c r="R14" s="2393">
        <v>5730569.3600000003</v>
      </c>
      <c r="S14" s="2393">
        <v>5496502.4800000004</v>
      </c>
      <c r="T14" s="2393">
        <v>5830820.2999999998</v>
      </c>
      <c r="U14" s="2392">
        <v>22330631.43</v>
      </c>
      <c r="V14" s="2393">
        <v>5835771.8843129277</v>
      </c>
      <c r="W14" s="2393">
        <v>6315502.7622439042</v>
      </c>
      <c r="X14" s="2393">
        <v>5985219.6623686813</v>
      </c>
      <c r="Y14" s="2393">
        <v>6534566.7307877298</v>
      </c>
      <c r="Z14" s="2392">
        <v>24671061.039713241</v>
      </c>
      <c r="AA14" s="2393">
        <v>5690429.4723506877</v>
      </c>
      <c r="AB14" s="2393">
        <v>6322565.9868126474</v>
      </c>
      <c r="AC14" s="2393">
        <v>6025900.5523687601</v>
      </c>
      <c r="AD14" s="2393">
        <v>6707136.7996600047</v>
      </c>
      <c r="AE14" s="2392">
        <v>24746032.811192099</v>
      </c>
      <c r="AF14" s="2393">
        <v>5642227.7988325981</v>
      </c>
      <c r="AG14" s="2393">
        <v>6036897.3835781831</v>
      </c>
      <c r="AH14" s="2393">
        <v>6477183.48319769</v>
      </c>
      <c r="AI14" s="2393">
        <v>7657065.688013088</v>
      </c>
      <c r="AJ14" s="2392">
        <v>25813374.353621557</v>
      </c>
      <c r="AK14" s="2393">
        <v>6861779.8076285636</v>
      </c>
      <c r="AL14" s="2393">
        <v>7343169.3208963284</v>
      </c>
      <c r="AM14" s="2393">
        <v>7435862.390670469</v>
      </c>
      <c r="AN14" s="2393">
        <v>8303247.0414044512</v>
      </c>
      <c r="AO14" s="2392">
        <v>29944058.560599815</v>
      </c>
      <c r="AP14" s="2393">
        <v>7895218.3392230822</v>
      </c>
      <c r="AQ14" s="2393">
        <v>8653593.9829804022</v>
      </c>
      <c r="AR14" s="2393">
        <v>8527288.4446868636</v>
      </c>
      <c r="AS14" s="2393">
        <v>9279418.5509683564</v>
      </c>
      <c r="AT14" s="2392">
        <v>34355519.317858703</v>
      </c>
      <c r="AU14" s="2393">
        <v>8521441.0709706713</v>
      </c>
    </row>
    <row r="15" spans="1:48" ht="26.25" customHeight="1">
      <c r="A15" s="2386" t="s">
        <v>1400</v>
      </c>
      <c r="B15" s="2391">
        <v>8414131.1217940021</v>
      </c>
      <c r="C15" s="2391">
        <v>8766955.7650584914</v>
      </c>
      <c r="D15" s="2391">
        <v>10005405.499164572</v>
      </c>
      <c r="E15" s="2391">
        <v>10052168.699608149</v>
      </c>
      <c r="F15" s="2392">
        <v>37238661.085625239</v>
      </c>
      <c r="G15" s="2391">
        <v>9531736.2732615247</v>
      </c>
      <c r="H15" s="2391">
        <v>9968100.6691045631</v>
      </c>
      <c r="I15" s="2391">
        <v>11165066.714993915</v>
      </c>
      <c r="J15" s="2391">
        <v>11681855.8563917</v>
      </c>
      <c r="K15" s="2392">
        <v>42346759.513751701</v>
      </c>
      <c r="L15" s="2391">
        <v>10698795.885763763</v>
      </c>
      <c r="M15" s="2393">
        <v>11543095.965823736</v>
      </c>
      <c r="N15" s="2393">
        <v>12478416.180084027</v>
      </c>
      <c r="O15" s="2393">
        <v>12775667.44553843</v>
      </c>
      <c r="P15" s="2392">
        <v>47495975.477209955</v>
      </c>
      <c r="Q15" s="2393">
        <v>12036251.140000001</v>
      </c>
      <c r="R15" s="2393">
        <v>13063418.09</v>
      </c>
      <c r="S15" s="2393">
        <v>13944363.4</v>
      </c>
      <c r="T15" s="2393">
        <v>14466958.24</v>
      </c>
      <c r="U15" s="2392">
        <v>53510990.869999997</v>
      </c>
      <c r="V15" s="2393">
        <v>13222654.409451613</v>
      </c>
      <c r="W15" s="2393">
        <v>14173258.35866121</v>
      </c>
      <c r="X15" s="2393">
        <v>15774553.362294259</v>
      </c>
      <c r="Y15" s="2393">
        <v>16381031.395632369</v>
      </c>
      <c r="Z15" s="2392">
        <v>59551497.526039459</v>
      </c>
      <c r="AA15" s="2393">
        <v>14168001.857843271</v>
      </c>
      <c r="AB15" s="2393">
        <v>15217075.024793334</v>
      </c>
      <c r="AC15" s="2393">
        <v>17043341.695246074</v>
      </c>
      <c r="AD15" s="2393">
        <v>17838572.266848706</v>
      </c>
      <c r="AE15" s="2392">
        <v>64266990.844731383</v>
      </c>
      <c r="AF15" s="2393">
        <v>15354105.333298538</v>
      </c>
      <c r="AG15" s="2393">
        <v>16192423.523797898</v>
      </c>
      <c r="AH15" s="2393">
        <v>18707755.145582106</v>
      </c>
      <c r="AI15" s="2393">
        <v>19944088.208254956</v>
      </c>
      <c r="AJ15" s="2392">
        <v>70198372.210933506</v>
      </c>
      <c r="AK15" s="2393">
        <v>17751093.61703271</v>
      </c>
      <c r="AL15" s="2393">
        <v>18220959.53254072</v>
      </c>
      <c r="AM15" s="2393">
        <v>20508667.254775651</v>
      </c>
      <c r="AN15" s="2393">
        <v>21329513.856779236</v>
      </c>
      <c r="AO15" s="2392">
        <v>77810234.261128321</v>
      </c>
      <c r="AP15" s="2393">
        <v>19043450.895278674</v>
      </c>
      <c r="AQ15" s="2393">
        <v>20390652.69454854</v>
      </c>
      <c r="AR15" s="2393">
        <v>23189629.809375234</v>
      </c>
      <c r="AS15" s="2393">
        <v>24062502.858073782</v>
      </c>
      <c r="AT15" s="2392">
        <v>86686236.257276222</v>
      </c>
      <c r="AU15" s="2393">
        <v>21595441.482708413</v>
      </c>
    </row>
    <row r="16" spans="1:48" ht="26.25" customHeight="1">
      <c r="A16" s="2386" t="s">
        <v>1401</v>
      </c>
      <c r="B16" s="2391">
        <v>586712.04141525156</v>
      </c>
      <c r="C16" s="2391">
        <v>592490.00053807371</v>
      </c>
      <c r="D16" s="2391">
        <v>608320.23946799163</v>
      </c>
      <c r="E16" s="2391">
        <v>663197.84995122743</v>
      </c>
      <c r="F16" s="2392">
        <v>2450720.131372544</v>
      </c>
      <c r="G16" s="2391">
        <v>733800.25409119437</v>
      </c>
      <c r="H16" s="2391">
        <v>754051.35969645274</v>
      </c>
      <c r="I16" s="2391">
        <v>735642.62002740277</v>
      </c>
      <c r="J16" s="2391">
        <v>830129.36652070621</v>
      </c>
      <c r="K16" s="2392">
        <v>3053623.6003357559</v>
      </c>
      <c r="L16" s="2391">
        <v>877881.11771512148</v>
      </c>
      <c r="M16" s="2393">
        <v>997832.46235755028</v>
      </c>
      <c r="N16" s="2393">
        <v>928137.43014855159</v>
      </c>
      <c r="O16" s="2393">
        <v>975099.18545196543</v>
      </c>
      <c r="P16" s="2392">
        <v>3778950.1956731887</v>
      </c>
      <c r="Q16" s="2393">
        <v>851945.36</v>
      </c>
      <c r="R16" s="2393">
        <v>1009696.64</v>
      </c>
      <c r="S16" s="2393">
        <v>891359.43</v>
      </c>
      <c r="T16" s="2393">
        <v>961499.28</v>
      </c>
      <c r="U16" s="2392">
        <v>3714500.71</v>
      </c>
      <c r="V16" s="2393">
        <v>959812.85065501521</v>
      </c>
      <c r="W16" s="2393">
        <v>1100175.2365474054</v>
      </c>
      <c r="X16" s="2393">
        <v>1019986.898476237</v>
      </c>
      <c r="Y16" s="2393">
        <v>1115174.0257774794</v>
      </c>
      <c r="Z16" s="2392">
        <v>4195149.0114561366</v>
      </c>
      <c r="AA16" s="2393">
        <v>1015627.1478436347</v>
      </c>
      <c r="AB16" s="2393">
        <v>1164190.5882197835</v>
      </c>
      <c r="AC16" s="2393">
        <v>1078402.1512927208</v>
      </c>
      <c r="AD16" s="2393">
        <v>1190884.0755038068</v>
      </c>
      <c r="AE16" s="2392">
        <v>4449103.9628599454</v>
      </c>
      <c r="AF16" s="2393">
        <v>1058727.3911716987</v>
      </c>
      <c r="AG16" s="2393">
        <v>1155469.8427428938</v>
      </c>
      <c r="AH16" s="2393">
        <v>1169802.1259697666</v>
      </c>
      <c r="AI16" s="2393">
        <v>1344894.6207134479</v>
      </c>
      <c r="AJ16" s="2392">
        <v>4728893.9805978071</v>
      </c>
      <c r="AK16" s="2393">
        <v>1203140.4093039657</v>
      </c>
      <c r="AL16" s="2393">
        <v>1278192.3721053696</v>
      </c>
      <c r="AM16" s="2393">
        <v>1229299.7472706304</v>
      </c>
      <c r="AN16" s="2393">
        <v>1402406.0588433412</v>
      </c>
      <c r="AO16" s="2392">
        <v>5113038.5875233077</v>
      </c>
      <c r="AP16" s="2393">
        <v>1266697.0090707447</v>
      </c>
      <c r="AQ16" s="2393">
        <v>1438663.8920567641</v>
      </c>
      <c r="AR16" s="2393">
        <v>1418350.2464282406</v>
      </c>
      <c r="AS16" s="2393">
        <v>1617733.1839732081</v>
      </c>
      <c r="AT16" s="2392">
        <v>5741444.3315289579</v>
      </c>
      <c r="AU16" s="2393">
        <v>1441533.1282440012</v>
      </c>
    </row>
    <row r="17" spans="1:47" ht="26.25" customHeight="1">
      <c r="A17" s="2386" t="s">
        <v>1443</v>
      </c>
      <c r="B17" s="2391">
        <v>74409.313327189215</v>
      </c>
      <c r="C17" s="2391">
        <v>71070.818914668314</v>
      </c>
      <c r="D17" s="2391">
        <v>72498.275978532969</v>
      </c>
      <c r="E17" s="2391">
        <v>78288.427591730258</v>
      </c>
      <c r="F17" s="2392">
        <v>296266.83581212064</v>
      </c>
      <c r="G17" s="2391">
        <v>90310.299978075011</v>
      </c>
      <c r="H17" s="2391">
        <v>87052.81857917759</v>
      </c>
      <c r="I17" s="2391">
        <v>90328.607227278349</v>
      </c>
      <c r="J17" s="2391">
        <v>102905.86755368908</v>
      </c>
      <c r="K17" s="2392">
        <v>370597.59333822026</v>
      </c>
      <c r="L17" s="2391">
        <v>109983.1992960972</v>
      </c>
      <c r="M17" s="2393">
        <v>107106.28039104545</v>
      </c>
      <c r="N17" s="2393">
        <v>111451.21911920652</v>
      </c>
      <c r="O17" s="2393">
        <v>121851.93689473986</v>
      </c>
      <c r="P17" s="2392">
        <v>450392.63570108911</v>
      </c>
      <c r="Q17" s="2393">
        <v>134696.13</v>
      </c>
      <c r="R17" s="2393">
        <v>127331.62</v>
      </c>
      <c r="S17" s="2393">
        <v>132170.67000000001</v>
      </c>
      <c r="T17" s="2393">
        <v>142241.96</v>
      </c>
      <c r="U17" s="2392">
        <v>536440.37</v>
      </c>
      <c r="V17" s="2393">
        <v>151538.89900784291</v>
      </c>
      <c r="W17" s="2393">
        <v>145893.50498352191</v>
      </c>
      <c r="X17" s="2393">
        <v>153384.08983441236</v>
      </c>
      <c r="Y17" s="2393">
        <v>175091.18515563049</v>
      </c>
      <c r="Z17" s="2392">
        <v>625907.67898140766</v>
      </c>
      <c r="AA17" s="2393">
        <v>167642.61886223865</v>
      </c>
      <c r="AB17" s="2393">
        <v>155321.41047036063</v>
      </c>
      <c r="AC17" s="2393">
        <v>165992.53966103948</v>
      </c>
      <c r="AD17" s="2393">
        <v>193876.2646924232</v>
      </c>
      <c r="AE17" s="2392">
        <v>682832.8336860619</v>
      </c>
      <c r="AF17" s="2393">
        <v>180254.76281103952</v>
      </c>
      <c r="AG17" s="2393">
        <v>162676.16075799451</v>
      </c>
      <c r="AH17" s="2393">
        <v>182910.2566296978</v>
      </c>
      <c r="AI17" s="2393">
        <v>223010.47661667102</v>
      </c>
      <c r="AJ17" s="2392">
        <v>748851.65681540291</v>
      </c>
      <c r="AK17" s="2393">
        <v>212342.19679732173</v>
      </c>
      <c r="AL17" s="2393">
        <v>187929.2409220328</v>
      </c>
      <c r="AM17" s="2393">
        <v>203844.63831642552</v>
      </c>
      <c r="AN17" s="2393">
        <v>240187.12254369332</v>
      </c>
      <c r="AO17" s="2392">
        <v>844303.1985794733</v>
      </c>
      <c r="AP17" s="2393">
        <v>233237.99139283429</v>
      </c>
      <c r="AQ17" s="2393">
        <v>216656.232763195</v>
      </c>
      <c r="AR17" s="2393">
        <v>232780.63802648164</v>
      </c>
      <c r="AS17" s="2393">
        <v>270953.04135019926</v>
      </c>
      <c r="AT17" s="2392">
        <v>953627.90353271016</v>
      </c>
      <c r="AU17" s="2393">
        <v>265933.984452373</v>
      </c>
    </row>
    <row r="18" spans="1:47" ht="26.25" customHeight="1" thickBot="1">
      <c r="A18" s="2386" t="s">
        <v>1444</v>
      </c>
      <c r="B18" s="2393">
        <v>206900.04337761368</v>
      </c>
      <c r="C18" s="2393">
        <v>206974.27647377021</v>
      </c>
      <c r="D18" s="2393">
        <v>212150.64535576542</v>
      </c>
      <c r="E18" s="2393">
        <v>231061.16479285079</v>
      </c>
      <c r="F18" s="2392">
        <v>857086.13000000012</v>
      </c>
      <c r="G18" s="2393">
        <v>184666.00423540774</v>
      </c>
      <c r="H18" s="2393">
        <v>174837.83582831596</v>
      </c>
      <c r="I18" s="2393">
        <v>205271.92897436905</v>
      </c>
      <c r="J18" s="2393">
        <v>168186.40096190735</v>
      </c>
      <c r="K18" s="2392">
        <v>732962.17000000016</v>
      </c>
      <c r="L18" s="2393">
        <v>224739.90918927922</v>
      </c>
      <c r="M18" s="2393">
        <v>224669.30189812311</v>
      </c>
      <c r="N18" s="2393">
        <v>213703.51535631079</v>
      </c>
      <c r="O18" s="2393">
        <v>222582.18355628703</v>
      </c>
      <c r="P18" s="2392">
        <v>885694.91000000015</v>
      </c>
      <c r="Q18" s="2393">
        <v>226553.16</v>
      </c>
      <c r="R18" s="2393">
        <v>218658.47</v>
      </c>
      <c r="S18" s="2393">
        <v>239428.62</v>
      </c>
      <c r="T18" s="2393">
        <v>232760.98</v>
      </c>
      <c r="U18" s="2392">
        <v>917401.24</v>
      </c>
      <c r="V18" s="2393">
        <v>212125.5</v>
      </c>
      <c r="W18" s="2393">
        <v>222616.19069161493</v>
      </c>
      <c r="X18" s="2393">
        <v>299675.37587489991</v>
      </c>
      <c r="Y18" s="2393">
        <v>358952.32906398631</v>
      </c>
      <c r="Z18" s="2392">
        <v>1093369.3956305012</v>
      </c>
      <c r="AA18" s="2393">
        <v>200841.97670044753</v>
      </c>
      <c r="AB18" s="2393">
        <v>221758.16014365706</v>
      </c>
      <c r="AC18" s="2393">
        <v>314115.34075506125</v>
      </c>
      <c r="AD18" s="2393">
        <v>296059.75365647936</v>
      </c>
      <c r="AE18" s="2392">
        <v>1032775.2312556452</v>
      </c>
      <c r="AF18" s="2393">
        <v>200149.00574732508</v>
      </c>
      <c r="AG18" s="2393">
        <v>189830.58243902386</v>
      </c>
      <c r="AH18" s="2393">
        <v>333359.74513613374</v>
      </c>
      <c r="AI18" s="2393">
        <v>362586.49929959793</v>
      </c>
      <c r="AJ18" s="2392">
        <v>1085925.8326220806</v>
      </c>
      <c r="AK18" s="2393">
        <v>26028356.030762564</v>
      </c>
      <c r="AL18" s="2393">
        <v>27030250.466464452</v>
      </c>
      <c r="AM18" s="2393">
        <v>29377674.031033177</v>
      </c>
      <c r="AN18" s="2393">
        <v>31275354.079570722</v>
      </c>
      <c r="AO18" s="2392">
        <v>113711634.60783091</v>
      </c>
      <c r="AP18" s="2393">
        <v>28438604.234965339</v>
      </c>
      <c r="AQ18" s="2393">
        <v>30699566.802348897</v>
      </c>
      <c r="AR18" s="2393">
        <v>33368049.138516821</v>
      </c>
      <c r="AS18" s="2393">
        <v>35230607.634365544</v>
      </c>
      <c r="AT18" s="2392">
        <v>127736827.81019659</v>
      </c>
      <c r="AU18" s="2393">
        <v>31824349.666375462</v>
      </c>
    </row>
    <row r="19" spans="1:47" s="955" customFormat="1" ht="26.25" customHeight="1" thickBot="1">
      <c r="A19" s="2395" t="s">
        <v>1405</v>
      </c>
      <c r="B19" s="2398">
        <v>12790378.37074098</v>
      </c>
      <c r="C19" s="2398">
        <v>13141504.94644434</v>
      </c>
      <c r="D19" s="2398">
        <v>14516589.083440404</v>
      </c>
      <c r="E19" s="2398">
        <v>15020877.905952223</v>
      </c>
      <c r="F19" s="2399">
        <v>55469350.306577973</v>
      </c>
      <c r="G19" s="2398">
        <v>14686114.144345282</v>
      </c>
      <c r="H19" s="2398">
        <v>15229799.036554717</v>
      </c>
      <c r="I19" s="2398">
        <v>16368914.105801189</v>
      </c>
      <c r="J19" s="2398">
        <v>17428532.108283259</v>
      </c>
      <c r="K19" s="2399">
        <v>63713359.394984446</v>
      </c>
      <c r="L19" s="2398">
        <v>16675099.491954247</v>
      </c>
      <c r="M19" s="2399">
        <v>17968301.818935744</v>
      </c>
      <c r="N19" s="2399">
        <v>18735304.079819079</v>
      </c>
      <c r="O19" s="2399">
        <v>19220924.581462525</v>
      </c>
      <c r="P19" s="2399">
        <v>72599629.97217159</v>
      </c>
      <c r="Q19" s="2399">
        <v>18522185.059999999</v>
      </c>
      <c r="R19" s="2399">
        <v>20149674.18</v>
      </c>
      <c r="S19" s="2399">
        <v>20703824.609999999</v>
      </c>
      <c r="T19" s="2399">
        <v>21634280.760000002</v>
      </c>
      <c r="U19" s="2399">
        <v>81009964.620000005</v>
      </c>
      <c r="V19" s="2399">
        <v>20381903.543427397</v>
      </c>
      <c r="W19" s="2399">
        <v>21957446.053127661</v>
      </c>
      <c r="X19" s="2399">
        <v>23232819.388848487</v>
      </c>
      <c r="Y19" s="2399">
        <v>24564815.666417193</v>
      </c>
      <c r="Z19" s="2399">
        <v>90136984.651820749</v>
      </c>
      <c r="AA19" s="2399">
        <v>21242543.073600281</v>
      </c>
      <c r="AB19" s="2399">
        <v>23080911.170439783</v>
      </c>
      <c r="AC19" s="2399">
        <v>24627752.279323656</v>
      </c>
      <c r="AD19" s="2399">
        <v>26226529.16036142</v>
      </c>
      <c r="AE19" s="2399">
        <v>95177735.683725148</v>
      </c>
      <c r="AF19" s="2399">
        <v>22435464.291861199</v>
      </c>
      <c r="AG19" s="2399">
        <v>23737297.493315995</v>
      </c>
      <c r="AH19" s="2399">
        <v>26871010.756515395</v>
      </c>
      <c r="AI19" s="2399">
        <v>29531645.492897756</v>
      </c>
      <c r="AJ19" s="2399">
        <v>102575418.03459033</v>
      </c>
      <c r="AK19" s="2399">
        <v>26228851.521986451</v>
      </c>
      <c r="AL19" s="2399">
        <v>27266394.919540536</v>
      </c>
      <c r="AM19" s="2399">
        <v>29756010.344107132</v>
      </c>
      <c r="AN19" s="2399">
        <v>31647993.112083431</v>
      </c>
      <c r="AO19" s="2399">
        <v>114899249.89771755</v>
      </c>
      <c r="AP19" s="2399">
        <v>28682945.742292121</v>
      </c>
      <c r="AQ19" s="2399">
        <v>30955297.118678633</v>
      </c>
      <c r="AR19" s="2399">
        <v>33781029.842414796</v>
      </c>
      <c r="AS19" s="2399">
        <v>35667634.748448573</v>
      </c>
      <c r="AT19" s="2399">
        <v>129086907.45183411</v>
      </c>
      <c r="AU19" s="2399">
        <v>32086120.20859905</v>
      </c>
    </row>
    <row r="20" spans="1:47">
      <c r="A20" s="2400"/>
      <c r="B20" s="2401"/>
      <c r="C20" s="2401"/>
      <c r="D20" s="2401"/>
      <c r="E20" s="2401"/>
      <c r="F20" s="2401"/>
      <c r="G20" s="2401"/>
      <c r="H20" s="2401"/>
      <c r="I20" s="2401"/>
      <c r="J20" s="2401"/>
      <c r="L20" s="2401"/>
    </row>
    <row r="21" spans="1:47" ht="15.75">
      <c r="A21" s="2060" t="s">
        <v>379</v>
      </c>
      <c r="B21" s="2402"/>
      <c r="C21" s="2402"/>
      <c r="D21" s="2402"/>
      <c r="E21" s="2402"/>
      <c r="F21" s="2403"/>
      <c r="G21" s="2402"/>
      <c r="H21" s="2404"/>
      <c r="I21" s="2405"/>
      <c r="J21" s="2405"/>
      <c r="L21" s="2405"/>
      <c r="AK21" s="956"/>
      <c r="AL21" s="956"/>
      <c r="AM21" s="956"/>
      <c r="AN21" s="956"/>
      <c r="AO21" s="3372"/>
      <c r="AP21" s="956"/>
      <c r="AQ21" s="956"/>
      <c r="AR21" s="3372"/>
      <c r="AS21" s="3372"/>
      <c r="AT21" s="3372"/>
      <c r="AU21" s="3372"/>
    </row>
    <row r="22" spans="1:47" ht="15">
      <c r="A22" s="892" t="s">
        <v>380</v>
      </c>
      <c r="B22" s="2406"/>
      <c r="C22" s="2406"/>
      <c r="D22" s="2406"/>
      <c r="E22" s="2406"/>
      <c r="F22" s="2406"/>
      <c r="G22" s="2406"/>
      <c r="H22" s="2406"/>
      <c r="I22" s="2406"/>
      <c r="J22" s="2406"/>
      <c r="K22" s="2406"/>
      <c r="L22" s="2406"/>
      <c r="M22" s="2406"/>
      <c r="N22" s="2406"/>
      <c r="O22" s="2406"/>
      <c r="P22" s="2406"/>
      <c r="Q22" s="2406"/>
      <c r="R22" s="2406"/>
      <c r="S22" s="2406"/>
      <c r="T22" s="2406"/>
      <c r="U22" s="2406"/>
      <c r="V22" s="2406"/>
      <c r="W22" s="2406"/>
      <c r="X22" s="2406"/>
      <c r="Y22" s="2406"/>
      <c r="Z22" s="2406"/>
      <c r="AA22" s="2406"/>
      <c r="AD22" s="2406"/>
      <c r="AF22" s="2406"/>
      <c r="AG22" s="2406"/>
      <c r="AH22" s="2406"/>
      <c r="AI22" s="2406"/>
      <c r="AK22" s="2406"/>
      <c r="AL22" s="2406"/>
      <c r="AM22" s="2406"/>
      <c r="AN22" s="2406"/>
      <c r="AP22" s="2406"/>
      <c r="AQ22" s="2406"/>
    </row>
    <row r="23" spans="1:47">
      <c r="A23" s="2060" t="s">
        <v>1294</v>
      </c>
      <c r="B23" s="2406"/>
      <c r="C23" s="2406"/>
      <c r="D23" s="2406"/>
      <c r="E23" s="2406"/>
      <c r="F23" s="2406"/>
      <c r="G23" s="2406"/>
      <c r="H23" s="2406"/>
      <c r="I23" s="2406"/>
      <c r="J23" s="2406"/>
      <c r="K23" s="2406"/>
      <c r="L23" s="2406"/>
      <c r="M23" s="2406"/>
      <c r="N23" s="2406"/>
      <c r="O23" s="2406"/>
      <c r="P23" s="2406"/>
      <c r="Q23" s="2406"/>
      <c r="R23" s="2406"/>
      <c r="S23" s="2406"/>
      <c r="T23" s="2406"/>
      <c r="U23" s="2406"/>
      <c r="V23" s="2406"/>
      <c r="W23" s="2406"/>
      <c r="X23" s="2406"/>
      <c r="Y23" s="2406"/>
      <c r="Z23" s="2406"/>
      <c r="AA23" s="2406"/>
      <c r="AD23" s="2406"/>
      <c r="AF23" s="2406"/>
      <c r="AG23" s="2406"/>
      <c r="AH23" s="2406"/>
      <c r="AI23" s="2406"/>
      <c r="AK23" s="2406"/>
      <c r="AL23" s="2406"/>
      <c r="AM23" s="2406"/>
      <c r="AN23" s="2406"/>
      <c r="AP23" s="2406"/>
      <c r="AQ23" s="2406"/>
    </row>
    <row r="24" spans="1:47">
      <c r="A24" s="2407"/>
      <c r="B24" s="2406"/>
      <c r="C24" s="2406"/>
      <c r="D24" s="2406"/>
      <c r="E24" s="2406"/>
      <c r="F24" s="2406"/>
      <c r="G24" s="2406"/>
      <c r="H24" s="2406"/>
      <c r="I24" s="2406"/>
      <c r="J24" s="2406"/>
      <c r="K24" s="2406"/>
      <c r="L24" s="2406"/>
      <c r="M24" s="2406"/>
      <c r="N24" s="2406"/>
      <c r="O24" s="2406"/>
      <c r="P24" s="2406"/>
      <c r="Q24" s="2406"/>
      <c r="R24" s="2406"/>
      <c r="S24" s="2406"/>
      <c r="T24" s="2406"/>
      <c r="U24" s="2406"/>
      <c r="V24" s="2406"/>
      <c r="W24" s="2406"/>
      <c r="X24" s="2406"/>
      <c r="Y24" s="2406"/>
      <c r="Z24" s="2406"/>
      <c r="AA24" s="2406"/>
      <c r="AD24" s="2406"/>
      <c r="AF24" s="2406"/>
      <c r="AG24" s="2406"/>
      <c r="AH24" s="2406"/>
      <c r="AI24" s="2406"/>
      <c r="AK24" s="2406"/>
      <c r="AL24" s="2406"/>
      <c r="AM24" s="2406"/>
      <c r="AN24" s="2406"/>
      <c r="AP24" s="2406"/>
      <c r="AQ24" s="2406"/>
    </row>
    <row r="25" spans="1:47">
      <c r="A25" s="2407"/>
      <c r="B25" s="2406"/>
      <c r="C25" s="2406"/>
      <c r="D25" s="2406"/>
      <c r="E25" s="2406"/>
      <c r="F25" s="2406"/>
      <c r="G25" s="2406"/>
      <c r="H25" s="2406"/>
      <c r="I25" s="2406"/>
      <c r="J25" s="2406"/>
      <c r="K25" s="2406"/>
      <c r="L25" s="2406"/>
      <c r="M25" s="2406"/>
      <c r="N25" s="2406"/>
      <c r="O25" s="2406"/>
      <c r="P25" s="2406"/>
      <c r="Q25" s="2406"/>
      <c r="R25" s="2406"/>
      <c r="S25" s="2406"/>
      <c r="T25" s="2406"/>
      <c r="U25" s="2406"/>
      <c r="V25" s="2406"/>
      <c r="W25" s="2406"/>
      <c r="X25" s="2406"/>
      <c r="Y25" s="2406"/>
      <c r="Z25" s="2406"/>
      <c r="AA25" s="2406"/>
      <c r="AD25" s="2406"/>
      <c r="AF25" s="2406"/>
      <c r="AG25" s="2406"/>
      <c r="AH25" s="2406"/>
      <c r="AI25" s="2406"/>
      <c r="AK25" s="2406"/>
      <c r="AL25" s="2406"/>
      <c r="AM25" s="2406"/>
      <c r="AN25" s="2406"/>
      <c r="AP25" s="2406"/>
      <c r="AQ25" s="2406"/>
    </row>
    <row r="26" spans="1:47">
      <c r="A26" s="2407"/>
      <c r="B26" s="2406"/>
      <c r="C26" s="2406"/>
      <c r="D26" s="2406"/>
      <c r="E26" s="2406"/>
      <c r="F26" s="2406"/>
      <c r="G26" s="2406"/>
      <c r="H26" s="2406"/>
      <c r="I26" s="2406"/>
      <c r="J26" s="2406"/>
      <c r="K26" s="2406"/>
      <c r="L26" s="2406"/>
      <c r="M26" s="2406"/>
      <c r="N26" s="2406"/>
      <c r="O26" s="2406"/>
      <c r="P26" s="2406"/>
      <c r="Q26" s="2406"/>
      <c r="R26" s="2406"/>
      <c r="S26" s="2406"/>
      <c r="T26" s="2406"/>
      <c r="U26" s="2406"/>
      <c r="V26" s="2406"/>
      <c r="W26" s="2406"/>
      <c r="X26" s="2406"/>
      <c r="Y26" s="2406"/>
      <c r="Z26" s="2406"/>
      <c r="AA26" s="2406"/>
      <c r="AD26" s="2406"/>
      <c r="AF26" s="2406"/>
      <c r="AG26" s="2406"/>
      <c r="AH26" s="2406"/>
      <c r="AI26" s="2406"/>
      <c r="AK26" s="2406"/>
      <c r="AL26" s="2406"/>
      <c r="AM26" s="2406"/>
      <c r="AN26" s="2406"/>
      <c r="AP26" s="2406"/>
      <c r="AQ26" s="2406"/>
    </row>
    <row r="27" spans="1:47">
      <c r="A27" s="2407"/>
      <c r="B27" s="2406"/>
      <c r="C27" s="2406"/>
      <c r="D27" s="2406"/>
      <c r="E27" s="2406"/>
      <c r="F27" s="2406"/>
      <c r="G27" s="2406"/>
      <c r="H27" s="2406"/>
      <c r="I27" s="2406"/>
      <c r="J27" s="2406"/>
      <c r="K27" s="2406"/>
      <c r="L27" s="2406"/>
      <c r="M27" s="2406"/>
      <c r="N27" s="2406"/>
      <c r="O27" s="2406"/>
      <c r="P27" s="2406"/>
      <c r="Q27" s="2406"/>
      <c r="R27" s="2406"/>
      <c r="S27" s="2406"/>
      <c r="T27" s="2406"/>
      <c r="U27" s="2406"/>
      <c r="V27" s="2406"/>
      <c r="W27" s="2406"/>
      <c r="X27" s="2406"/>
      <c r="Y27" s="2406"/>
      <c r="Z27" s="2406"/>
      <c r="AA27" s="2406"/>
      <c r="AD27" s="2406"/>
      <c r="AF27" s="2406"/>
      <c r="AG27" s="2406"/>
      <c r="AH27" s="2406"/>
      <c r="AI27" s="2406"/>
      <c r="AK27" s="2406"/>
      <c r="AL27" s="2406"/>
      <c r="AM27" s="2406"/>
      <c r="AN27" s="2406"/>
      <c r="AP27" s="2406"/>
      <c r="AQ27" s="2406"/>
    </row>
    <row r="28" spans="1:47">
      <c r="A28" s="2407"/>
      <c r="B28" s="2406"/>
      <c r="C28" s="2406"/>
      <c r="D28" s="2406"/>
      <c r="E28" s="2406"/>
      <c r="F28" s="2406"/>
      <c r="G28" s="2406"/>
      <c r="H28" s="2406"/>
      <c r="I28" s="2406"/>
      <c r="J28" s="2406"/>
      <c r="K28" s="2406"/>
      <c r="L28" s="2406"/>
      <c r="M28" s="2406"/>
      <c r="N28" s="2406"/>
      <c r="O28" s="2406"/>
      <c r="P28" s="2406"/>
      <c r="Q28" s="2406"/>
      <c r="R28" s="2406"/>
      <c r="S28" s="2406"/>
      <c r="T28" s="2406"/>
      <c r="U28" s="2406"/>
      <c r="V28" s="2406"/>
      <c r="W28" s="2406"/>
      <c r="X28" s="2406"/>
      <c r="Y28" s="2406"/>
      <c r="Z28" s="2406"/>
      <c r="AA28" s="2406"/>
      <c r="AD28" s="2406"/>
      <c r="AF28" s="2406"/>
      <c r="AG28" s="2406"/>
      <c r="AH28" s="2406"/>
      <c r="AI28" s="2406"/>
      <c r="AK28" s="2406"/>
      <c r="AL28" s="2406"/>
      <c r="AM28" s="2406"/>
      <c r="AN28" s="2406"/>
      <c r="AP28" s="2406"/>
      <c r="AQ28" s="2406"/>
    </row>
    <row r="29" spans="1:47">
      <c r="A29" s="2407"/>
      <c r="B29" s="2406"/>
      <c r="C29" s="2406"/>
      <c r="D29" s="2406"/>
      <c r="E29" s="2406"/>
      <c r="F29" s="2406"/>
      <c r="G29" s="2406"/>
      <c r="H29" s="2406"/>
      <c r="I29" s="2406"/>
      <c r="J29" s="2406"/>
      <c r="K29" s="2406"/>
      <c r="L29" s="2406"/>
      <c r="M29" s="2406"/>
      <c r="N29" s="2406"/>
      <c r="O29" s="2406"/>
      <c r="P29" s="2406"/>
      <c r="Q29" s="2406"/>
      <c r="R29" s="2406"/>
      <c r="S29" s="2406"/>
      <c r="T29" s="2406"/>
      <c r="U29" s="2406"/>
      <c r="V29" s="2406"/>
      <c r="W29" s="2406"/>
      <c r="X29" s="2406"/>
      <c r="Y29" s="2406"/>
      <c r="Z29" s="2406"/>
      <c r="AA29" s="2406"/>
      <c r="AD29" s="2406"/>
      <c r="AF29" s="2406"/>
      <c r="AG29" s="2406"/>
      <c r="AH29" s="2406"/>
      <c r="AI29" s="2406"/>
      <c r="AK29" s="2406"/>
      <c r="AL29" s="2406"/>
      <c r="AM29" s="2406"/>
      <c r="AN29" s="2406"/>
      <c r="AP29" s="2406"/>
      <c r="AQ29" s="2406"/>
    </row>
    <row r="30" spans="1:47">
      <c r="A30" s="2407"/>
      <c r="B30" s="2406"/>
      <c r="C30" s="2406"/>
      <c r="D30" s="2406"/>
      <c r="E30" s="2406"/>
      <c r="F30" s="2406"/>
      <c r="G30" s="2406"/>
      <c r="H30" s="2406"/>
      <c r="I30" s="2406"/>
      <c r="J30" s="2406"/>
      <c r="K30" s="2406"/>
      <c r="L30" s="2406"/>
      <c r="M30" s="2406"/>
      <c r="N30" s="2406"/>
      <c r="O30" s="2406"/>
      <c r="P30" s="2406"/>
      <c r="Q30" s="2406"/>
      <c r="R30" s="2406"/>
      <c r="S30" s="2406"/>
      <c r="T30" s="2406"/>
      <c r="U30" s="2406"/>
      <c r="V30" s="2406"/>
      <c r="W30" s="2406"/>
      <c r="X30" s="2406"/>
      <c r="Y30" s="2406"/>
      <c r="Z30" s="2406"/>
      <c r="AA30" s="2406"/>
      <c r="AD30" s="2406"/>
      <c r="AF30" s="2406"/>
      <c r="AG30" s="2406"/>
      <c r="AH30" s="2406"/>
      <c r="AI30" s="2406"/>
      <c r="AK30" s="2406"/>
      <c r="AL30" s="2406"/>
      <c r="AM30" s="2406"/>
      <c r="AN30" s="2406"/>
      <c r="AP30" s="2406"/>
      <c r="AQ30" s="2406"/>
    </row>
    <row r="31" spans="1:47">
      <c r="A31" s="2407"/>
      <c r="B31" s="2406"/>
      <c r="C31" s="2406"/>
      <c r="D31" s="2406"/>
      <c r="E31" s="2406"/>
      <c r="F31" s="2406"/>
      <c r="G31" s="2406"/>
      <c r="H31" s="2406"/>
      <c r="I31" s="2406"/>
      <c r="J31" s="2406"/>
      <c r="K31" s="2406"/>
      <c r="L31" s="2406"/>
      <c r="M31" s="2406"/>
      <c r="N31" s="2406"/>
      <c r="O31" s="2406"/>
      <c r="P31" s="2406"/>
      <c r="Q31" s="2406"/>
      <c r="R31" s="2406"/>
      <c r="S31" s="2406"/>
      <c r="T31" s="2406"/>
      <c r="U31" s="2406"/>
      <c r="V31" s="2406"/>
      <c r="W31" s="2406"/>
      <c r="X31" s="2406"/>
      <c r="Y31" s="2406"/>
      <c r="Z31" s="2406"/>
      <c r="AA31" s="2406"/>
      <c r="AD31" s="2406"/>
      <c r="AF31" s="2406"/>
      <c r="AG31" s="2406"/>
      <c r="AH31" s="2406"/>
      <c r="AI31" s="2406"/>
      <c r="AK31" s="2406"/>
      <c r="AL31" s="2406"/>
      <c r="AM31" s="2406"/>
      <c r="AN31" s="2406"/>
      <c r="AP31" s="2406"/>
      <c r="AQ31" s="2406"/>
    </row>
    <row r="32" spans="1:47">
      <c r="A32" s="2407"/>
      <c r="B32" s="2406"/>
      <c r="C32" s="2406"/>
      <c r="D32" s="2406"/>
      <c r="E32" s="2406"/>
      <c r="F32" s="2406"/>
      <c r="G32" s="2406"/>
      <c r="H32" s="2406"/>
      <c r="I32" s="2406"/>
      <c r="J32" s="2406"/>
      <c r="K32" s="2406"/>
      <c r="L32" s="2406"/>
      <c r="M32" s="2406"/>
      <c r="N32" s="2406"/>
      <c r="O32" s="2406"/>
      <c r="P32" s="2406"/>
      <c r="Q32" s="2406"/>
      <c r="R32" s="2406"/>
      <c r="S32" s="2406"/>
      <c r="T32" s="2406"/>
      <c r="U32" s="2406"/>
      <c r="V32" s="2406"/>
      <c r="W32" s="2406"/>
      <c r="X32" s="2406"/>
      <c r="Y32" s="2406"/>
      <c r="Z32" s="2406"/>
      <c r="AA32" s="2406"/>
      <c r="AD32" s="2406"/>
      <c r="AF32" s="2406"/>
      <c r="AG32" s="2406"/>
      <c r="AH32" s="2406"/>
      <c r="AI32" s="2406"/>
      <c r="AK32" s="2406"/>
      <c r="AL32" s="2406"/>
      <c r="AM32" s="2406"/>
      <c r="AN32" s="2406"/>
      <c r="AP32" s="2406"/>
      <c r="AQ32" s="2406"/>
    </row>
    <row r="33" spans="1:43">
      <c r="A33" s="2407"/>
      <c r="B33" s="2406"/>
      <c r="C33" s="2406"/>
      <c r="D33" s="2406"/>
      <c r="E33" s="2406"/>
      <c r="F33" s="2406"/>
      <c r="G33" s="2406"/>
      <c r="H33" s="2406"/>
      <c r="I33" s="2406"/>
      <c r="J33" s="2406"/>
      <c r="K33" s="2406"/>
      <c r="L33" s="2406"/>
      <c r="M33" s="2406"/>
      <c r="N33" s="2406"/>
      <c r="O33" s="2406"/>
      <c r="P33" s="2406"/>
      <c r="Q33" s="2406"/>
      <c r="R33" s="2406"/>
      <c r="S33" s="2406"/>
      <c r="T33" s="2406"/>
      <c r="U33" s="2406"/>
      <c r="V33" s="2406"/>
      <c r="W33" s="2406"/>
      <c r="X33" s="2406"/>
      <c r="Y33" s="2406"/>
      <c r="Z33" s="2406"/>
      <c r="AA33" s="2406"/>
      <c r="AD33" s="2406"/>
      <c r="AF33" s="2406"/>
      <c r="AG33" s="2406"/>
      <c r="AH33" s="2406"/>
      <c r="AI33" s="2406"/>
      <c r="AK33" s="2406"/>
      <c r="AL33" s="2406"/>
      <c r="AM33" s="2406"/>
      <c r="AN33" s="2406"/>
      <c r="AP33" s="2406"/>
      <c r="AQ33" s="2406"/>
    </row>
    <row r="34" spans="1:43">
      <c r="A34" s="2407"/>
      <c r="B34" s="2406"/>
      <c r="C34" s="2406"/>
      <c r="D34" s="2406"/>
      <c r="E34" s="2406"/>
      <c r="F34" s="2406"/>
      <c r="G34" s="2406"/>
      <c r="H34" s="2406"/>
      <c r="I34" s="2406"/>
      <c r="J34" s="2406"/>
      <c r="K34" s="2406"/>
      <c r="L34" s="2406"/>
      <c r="M34" s="2406"/>
      <c r="N34" s="2406"/>
      <c r="O34" s="2406"/>
      <c r="P34" s="2406"/>
      <c r="Q34" s="2406"/>
      <c r="R34" s="2406"/>
      <c r="S34" s="2406"/>
      <c r="T34" s="2406"/>
      <c r="U34" s="2406"/>
      <c r="V34" s="2406"/>
      <c r="W34" s="2406"/>
      <c r="X34" s="2406"/>
      <c r="Y34" s="2406"/>
      <c r="Z34" s="2406"/>
      <c r="AA34" s="2406"/>
      <c r="AD34" s="2406"/>
      <c r="AF34" s="2406"/>
      <c r="AG34" s="2406"/>
      <c r="AH34" s="2406"/>
      <c r="AI34" s="2406"/>
      <c r="AK34" s="2406"/>
      <c r="AL34" s="2406"/>
      <c r="AM34" s="2406"/>
      <c r="AN34" s="2406"/>
      <c r="AP34" s="2406"/>
      <c r="AQ34" s="2406"/>
    </row>
    <row r="35" spans="1:43">
      <c r="A35" s="2407"/>
      <c r="B35" s="2406"/>
      <c r="C35" s="2406"/>
      <c r="D35" s="2406"/>
      <c r="E35" s="2406"/>
      <c r="F35" s="2406"/>
      <c r="G35" s="2406"/>
      <c r="H35" s="2406"/>
      <c r="I35" s="2406"/>
      <c r="J35" s="2406"/>
      <c r="K35" s="2406"/>
      <c r="L35" s="2406"/>
      <c r="M35" s="2406"/>
      <c r="N35" s="2406"/>
      <c r="O35" s="2406"/>
      <c r="P35" s="2406"/>
      <c r="Q35" s="2406"/>
      <c r="R35" s="2406"/>
      <c r="S35" s="2406"/>
      <c r="T35" s="2406"/>
      <c r="U35" s="2406"/>
      <c r="V35" s="2406"/>
      <c r="W35" s="2406"/>
      <c r="X35" s="2406"/>
      <c r="Y35" s="2406"/>
      <c r="Z35" s="2406"/>
      <c r="AA35" s="2406"/>
      <c r="AD35" s="2406"/>
      <c r="AF35" s="2406"/>
      <c r="AG35" s="2406"/>
      <c r="AH35" s="2406"/>
      <c r="AI35" s="2406"/>
      <c r="AK35" s="2406"/>
      <c r="AL35" s="2406"/>
      <c r="AM35" s="2406"/>
      <c r="AN35" s="2406"/>
      <c r="AP35" s="2406"/>
      <c r="AQ35" s="2406"/>
    </row>
    <row r="36" spans="1:43">
      <c r="A36" s="2407"/>
      <c r="B36" s="2406"/>
      <c r="C36" s="2406"/>
      <c r="D36" s="2406"/>
      <c r="E36" s="2406"/>
      <c r="F36" s="2406"/>
      <c r="G36" s="2406"/>
      <c r="H36" s="2406"/>
      <c r="I36" s="2406"/>
      <c r="J36" s="2406"/>
      <c r="K36" s="2406"/>
      <c r="L36" s="2406"/>
      <c r="M36" s="2406"/>
      <c r="N36" s="2406"/>
      <c r="O36" s="2406"/>
      <c r="P36" s="2406"/>
      <c r="Q36" s="2406"/>
      <c r="R36" s="2406"/>
      <c r="S36" s="2406"/>
      <c r="T36" s="2406"/>
      <c r="U36" s="2406"/>
      <c r="V36" s="2406"/>
      <c r="W36" s="2406"/>
      <c r="X36" s="2406"/>
      <c r="Y36" s="2406"/>
      <c r="Z36" s="2406"/>
      <c r="AA36" s="2406"/>
      <c r="AD36" s="2406"/>
      <c r="AF36" s="2406"/>
      <c r="AG36" s="2406"/>
      <c r="AH36" s="2406"/>
      <c r="AI36" s="2406"/>
      <c r="AK36" s="2406"/>
      <c r="AL36" s="2406"/>
      <c r="AM36" s="2406"/>
      <c r="AN36" s="2406"/>
      <c r="AP36" s="2406"/>
      <c r="AQ36" s="2406"/>
    </row>
    <row r="37" spans="1:43">
      <c r="B37" s="2406"/>
      <c r="C37" s="2406"/>
      <c r="D37" s="2406"/>
      <c r="E37" s="2406"/>
      <c r="F37" s="2406"/>
      <c r="G37" s="2406"/>
      <c r="H37" s="2406"/>
      <c r="I37" s="2406"/>
      <c r="J37" s="2406"/>
      <c r="K37" s="2406"/>
      <c r="L37" s="2406"/>
      <c r="M37" s="2406"/>
      <c r="N37" s="2406"/>
      <c r="O37" s="2406"/>
      <c r="P37" s="2406"/>
      <c r="Q37" s="2406"/>
      <c r="R37" s="2406"/>
      <c r="S37" s="2406"/>
      <c r="T37" s="2406"/>
      <c r="U37" s="2406"/>
      <c r="V37" s="2406"/>
      <c r="W37" s="2406"/>
      <c r="X37" s="2406"/>
      <c r="Y37" s="2406"/>
      <c r="Z37" s="2406"/>
      <c r="AA37" s="2406"/>
      <c r="AD37" s="2406"/>
      <c r="AF37" s="2406"/>
      <c r="AG37" s="2406"/>
      <c r="AH37" s="2406"/>
      <c r="AI37" s="2406"/>
      <c r="AK37" s="2406"/>
      <c r="AL37" s="2406"/>
      <c r="AM37" s="2406"/>
      <c r="AN37" s="2406"/>
      <c r="AP37" s="2406"/>
      <c r="AQ37" s="2406"/>
    </row>
  </sheetData>
  <hyperlinks>
    <hyperlink ref="A1" location="Menu!A1" display="Return to Menu"/>
  </hyperlinks>
  <pageMargins left="0.35433070866141736" right="0.35433070866141736" top="0.31496062992125984" bottom="0.39370078740157483" header="0.19685039370078741" footer="0.31496062992125984"/>
  <pageSetup paperSize="9" scale="7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2"/>
  <sheetViews>
    <sheetView view="pageBreakPreview" zoomScaleSheetLayoutView="100" workbookViewId="0">
      <pane xSplit="1" ySplit="3" topLeftCell="AB9" activePane="bottomRight" state="frozen"/>
      <selection activeCell="M244" sqref="M244"/>
      <selection pane="topRight" activeCell="M244" sqref="M244"/>
      <selection pane="bottomLeft" activeCell="M244" sqref="M244"/>
      <selection pane="bottomRight"/>
    </sheetView>
  </sheetViews>
  <sheetFormatPr defaultRowHeight="14.25"/>
  <cols>
    <col min="1" max="1" width="49.28515625" style="2152" customWidth="1"/>
    <col min="2" max="29" width="14" style="2152" customWidth="1"/>
    <col min="30" max="30" width="14.5703125" style="2152" customWidth="1"/>
    <col min="31" max="31" width="13.85546875" style="2152" customWidth="1"/>
    <col min="32" max="32" width="15.5703125" style="2152" customWidth="1"/>
    <col min="33" max="137" width="9.140625" style="2152" customWidth="1"/>
    <col min="138" max="138" width="37.5703125" style="2152" customWidth="1"/>
    <col min="139" max="156" width="17.7109375" style="2152" customWidth="1"/>
    <col min="157" max="157" width="32.5703125" style="2152" customWidth="1"/>
    <col min="158" max="167" width="14" style="2152" customWidth="1"/>
    <col min="168" max="168" width="36.28515625" style="2152" customWidth="1"/>
    <col min="169" max="178" width="14" style="2152" customWidth="1"/>
    <col min="179" max="198" width="12.42578125" style="2152" customWidth="1"/>
    <col min="199" max="256" width="9.140625" style="2152"/>
    <col min="257" max="257" width="49.28515625" style="2152" customWidth="1"/>
    <col min="258" max="285" width="14" style="2152" customWidth="1"/>
    <col min="286" max="286" width="14.5703125" style="2152" customWidth="1"/>
    <col min="287" max="287" width="13.85546875" style="2152" customWidth="1"/>
    <col min="288" max="288" width="15.5703125" style="2152" customWidth="1"/>
    <col min="289" max="393" width="9.140625" style="2152" customWidth="1"/>
    <col min="394" max="394" width="37.5703125" style="2152" customWidth="1"/>
    <col min="395" max="412" width="17.7109375" style="2152" customWidth="1"/>
    <col min="413" max="413" width="32.5703125" style="2152" customWidth="1"/>
    <col min="414" max="423" width="14" style="2152" customWidth="1"/>
    <col min="424" max="424" width="36.28515625" style="2152" customWidth="1"/>
    <col min="425" max="434" width="14" style="2152" customWidth="1"/>
    <col min="435" max="454" width="12.42578125" style="2152" customWidth="1"/>
    <col min="455" max="512" width="9.140625" style="2152"/>
    <col min="513" max="513" width="49.28515625" style="2152" customWidth="1"/>
    <col min="514" max="541" width="14" style="2152" customWidth="1"/>
    <col min="542" max="542" width="14.5703125" style="2152" customWidth="1"/>
    <col min="543" max="543" width="13.85546875" style="2152" customWidth="1"/>
    <col min="544" max="544" width="15.5703125" style="2152" customWidth="1"/>
    <col min="545" max="649" width="9.140625" style="2152" customWidth="1"/>
    <col min="650" max="650" width="37.5703125" style="2152" customWidth="1"/>
    <col min="651" max="668" width="17.7109375" style="2152" customWidth="1"/>
    <col min="669" max="669" width="32.5703125" style="2152" customWidth="1"/>
    <col min="670" max="679" width="14" style="2152" customWidth="1"/>
    <col min="680" max="680" width="36.28515625" style="2152" customWidth="1"/>
    <col min="681" max="690" width="14" style="2152" customWidth="1"/>
    <col min="691" max="710" width="12.42578125" style="2152" customWidth="1"/>
    <col min="711" max="768" width="9.140625" style="2152"/>
    <col min="769" max="769" width="49.28515625" style="2152" customWidth="1"/>
    <col min="770" max="797" width="14" style="2152" customWidth="1"/>
    <col min="798" max="798" width="14.5703125" style="2152" customWidth="1"/>
    <col min="799" max="799" width="13.85546875" style="2152" customWidth="1"/>
    <col min="800" max="800" width="15.5703125" style="2152" customWidth="1"/>
    <col min="801" max="905" width="9.140625" style="2152" customWidth="1"/>
    <col min="906" max="906" width="37.5703125" style="2152" customWidth="1"/>
    <col min="907" max="924" width="17.7109375" style="2152" customWidth="1"/>
    <col min="925" max="925" width="32.5703125" style="2152" customWidth="1"/>
    <col min="926" max="935" width="14" style="2152" customWidth="1"/>
    <col min="936" max="936" width="36.28515625" style="2152" customWidth="1"/>
    <col min="937" max="946" width="14" style="2152" customWidth="1"/>
    <col min="947" max="966" width="12.42578125" style="2152" customWidth="1"/>
    <col min="967" max="1024" width="9.140625" style="2152"/>
    <col min="1025" max="1025" width="49.28515625" style="2152" customWidth="1"/>
    <col min="1026" max="1053" width="14" style="2152" customWidth="1"/>
    <col min="1054" max="1054" width="14.5703125" style="2152" customWidth="1"/>
    <col min="1055" max="1055" width="13.85546875" style="2152" customWidth="1"/>
    <col min="1056" max="1056" width="15.5703125" style="2152" customWidth="1"/>
    <col min="1057" max="1161" width="9.140625" style="2152" customWidth="1"/>
    <col min="1162" max="1162" width="37.5703125" style="2152" customWidth="1"/>
    <col min="1163" max="1180" width="17.7109375" style="2152" customWidth="1"/>
    <col min="1181" max="1181" width="32.5703125" style="2152" customWidth="1"/>
    <col min="1182" max="1191" width="14" style="2152" customWidth="1"/>
    <col min="1192" max="1192" width="36.28515625" style="2152" customWidth="1"/>
    <col min="1193" max="1202" width="14" style="2152" customWidth="1"/>
    <col min="1203" max="1222" width="12.42578125" style="2152" customWidth="1"/>
    <col min="1223" max="1280" width="9.140625" style="2152"/>
    <col min="1281" max="1281" width="49.28515625" style="2152" customWidth="1"/>
    <col min="1282" max="1309" width="14" style="2152" customWidth="1"/>
    <col min="1310" max="1310" width="14.5703125" style="2152" customWidth="1"/>
    <col min="1311" max="1311" width="13.85546875" style="2152" customWidth="1"/>
    <col min="1312" max="1312" width="15.5703125" style="2152" customWidth="1"/>
    <col min="1313" max="1417" width="9.140625" style="2152" customWidth="1"/>
    <col min="1418" max="1418" width="37.5703125" style="2152" customWidth="1"/>
    <col min="1419" max="1436" width="17.7109375" style="2152" customWidth="1"/>
    <col min="1437" max="1437" width="32.5703125" style="2152" customWidth="1"/>
    <col min="1438" max="1447" width="14" style="2152" customWidth="1"/>
    <col min="1448" max="1448" width="36.28515625" style="2152" customWidth="1"/>
    <col min="1449" max="1458" width="14" style="2152" customWidth="1"/>
    <col min="1459" max="1478" width="12.42578125" style="2152" customWidth="1"/>
    <col min="1479" max="1536" width="9.140625" style="2152"/>
    <col min="1537" max="1537" width="49.28515625" style="2152" customWidth="1"/>
    <col min="1538" max="1565" width="14" style="2152" customWidth="1"/>
    <col min="1566" max="1566" width="14.5703125" style="2152" customWidth="1"/>
    <col min="1567" max="1567" width="13.85546875" style="2152" customWidth="1"/>
    <col min="1568" max="1568" width="15.5703125" style="2152" customWidth="1"/>
    <col min="1569" max="1673" width="9.140625" style="2152" customWidth="1"/>
    <col min="1674" max="1674" width="37.5703125" style="2152" customWidth="1"/>
    <col min="1675" max="1692" width="17.7109375" style="2152" customWidth="1"/>
    <col min="1693" max="1693" width="32.5703125" style="2152" customWidth="1"/>
    <col min="1694" max="1703" width="14" style="2152" customWidth="1"/>
    <col min="1704" max="1704" width="36.28515625" style="2152" customWidth="1"/>
    <col min="1705" max="1714" width="14" style="2152" customWidth="1"/>
    <col min="1715" max="1734" width="12.42578125" style="2152" customWidth="1"/>
    <col min="1735" max="1792" width="9.140625" style="2152"/>
    <col min="1793" max="1793" width="49.28515625" style="2152" customWidth="1"/>
    <col min="1794" max="1821" width="14" style="2152" customWidth="1"/>
    <col min="1822" max="1822" width="14.5703125" style="2152" customWidth="1"/>
    <col min="1823" max="1823" width="13.85546875" style="2152" customWidth="1"/>
    <col min="1824" max="1824" width="15.5703125" style="2152" customWidth="1"/>
    <col min="1825" max="1929" width="9.140625" style="2152" customWidth="1"/>
    <col min="1930" max="1930" width="37.5703125" style="2152" customWidth="1"/>
    <col min="1931" max="1948" width="17.7109375" style="2152" customWidth="1"/>
    <col min="1949" max="1949" width="32.5703125" style="2152" customWidth="1"/>
    <col min="1950" max="1959" width="14" style="2152" customWidth="1"/>
    <col min="1960" max="1960" width="36.28515625" style="2152" customWidth="1"/>
    <col min="1961" max="1970" width="14" style="2152" customWidth="1"/>
    <col min="1971" max="1990" width="12.42578125" style="2152" customWidth="1"/>
    <col min="1991" max="2048" width="9.140625" style="2152"/>
    <col min="2049" max="2049" width="49.28515625" style="2152" customWidth="1"/>
    <col min="2050" max="2077" width="14" style="2152" customWidth="1"/>
    <col min="2078" max="2078" width="14.5703125" style="2152" customWidth="1"/>
    <col min="2079" max="2079" width="13.85546875" style="2152" customWidth="1"/>
    <col min="2080" max="2080" width="15.5703125" style="2152" customWidth="1"/>
    <col min="2081" max="2185" width="9.140625" style="2152" customWidth="1"/>
    <col min="2186" max="2186" width="37.5703125" style="2152" customWidth="1"/>
    <col min="2187" max="2204" width="17.7109375" style="2152" customWidth="1"/>
    <col min="2205" max="2205" width="32.5703125" style="2152" customWidth="1"/>
    <col min="2206" max="2215" width="14" style="2152" customWidth="1"/>
    <col min="2216" max="2216" width="36.28515625" style="2152" customWidth="1"/>
    <col min="2217" max="2226" width="14" style="2152" customWidth="1"/>
    <col min="2227" max="2246" width="12.42578125" style="2152" customWidth="1"/>
    <col min="2247" max="2304" width="9.140625" style="2152"/>
    <col min="2305" max="2305" width="49.28515625" style="2152" customWidth="1"/>
    <col min="2306" max="2333" width="14" style="2152" customWidth="1"/>
    <col min="2334" max="2334" width="14.5703125" style="2152" customWidth="1"/>
    <col min="2335" max="2335" width="13.85546875" style="2152" customWidth="1"/>
    <col min="2336" max="2336" width="15.5703125" style="2152" customWidth="1"/>
    <col min="2337" max="2441" width="9.140625" style="2152" customWidth="1"/>
    <col min="2442" max="2442" width="37.5703125" style="2152" customWidth="1"/>
    <col min="2443" max="2460" width="17.7109375" style="2152" customWidth="1"/>
    <col min="2461" max="2461" width="32.5703125" style="2152" customWidth="1"/>
    <col min="2462" max="2471" width="14" style="2152" customWidth="1"/>
    <col min="2472" max="2472" width="36.28515625" style="2152" customWidth="1"/>
    <col min="2473" max="2482" width="14" style="2152" customWidth="1"/>
    <col min="2483" max="2502" width="12.42578125" style="2152" customWidth="1"/>
    <col min="2503" max="2560" width="9.140625" style="2152"/>
    <col min="2561" max="2561" width="49.28515625" style="2152" customWidth="1"/>
    <col min="2562" max="2589" width="14" style="2152" customWidth="1"/>
    <col min="2590" max="2590" width="14.5703125" style="2152" customWidth="1"/>
    <col min="2591" max="2591" width="13.85546875" style="2152" customWidth="1"/>
    <col min="2592" max="2592" width="15.5703125" style="2152" customWidth="1"/>
    <col min="2593" max="2697" width="9.140625" style="2152" customWidth="1"/>
    <col min="2698" max="2698" width="37.5703125" style="2152" customWidth="1"/>
    <col min="2699" max="2716" width="17.7109375" style="2152" customWidth="1"/>
    <col min="2717" max="2717" width="32.5703125" style="2152" customWidth="1"/>
    <col min="2718" max="2727" width="14" style="2152" customWidth="1"/>
    <col min="2728" max="2728" width="36.28515625" style="2152" customWidth="1"/>
    <col min="2729" max="2738" width="14" style="2152" customWidth="1"/>
    <col min="2739" max="2758" width="12.42578125" style="2152" customWidth="1"/>
    <col min="2759" max="2816" width="9.140625" style="2152"/>
    <col min="2817" max="2817" width="49.28515625" style="2152" customWidth="1"/>
    <col min="2818" max="2845" width="14" style="2152" customWidth="1"/>
    <col min="2846" max="2846" width="14.5703125" style="2152" customWidth="1"/>
    <col min="2847" max="2847" width="13.85546875" style="2152" customWidth="1"/>
    <col min="2848" max="2848" width="15.5703125" style="2152" customWidth="1"/>
    <col min="2849" max="2953" width="9.140625" style="2152" customWidth="1"/>
    <col min="2954" max="2954" width="37.5703125" style="2152" customWidth="1"/>
    <col min="2955" max="2972" width="17.7109375" style="2152" customWidth="1"/>
    <col min="2973" max="2973" width="32.5703125" style="2152" customWidth="1"/>
    <col min="2974" max="2983" width="14" style="2152" customWidth="1"/>
    <col min="2984" max="2984" width="36.28515625" style="2152" customWidth="1"/>
    <col min="2985" max="2994" width="14" style="2152" customWidth="1"/>
    <col min="2995" max="3014" width="12.42578125" style="2152" customWidth="1"/>
    <col min="3015" max="3072" width="9.140625" style="2152"/>
    <col min="3073" max="3073" width="49.28515625" style="2152" customWidth="1"/>
    <col min="3074" max="3101" width="14" style="2152" customWidth="1"/>
    <col min="3102" max="3102" width="14.5703125" style="2152" customWidth="1"/>
    <col min="3103" max="3103" width="13.85546875" style="2152" customWidth="1"/>
    <col min="3104" max="3104" width="15.5703125" style="2152" customWidth="1"/>
    <col min="3105" max="3209" width="9.140625" style="2152" customWidth="1"/>
    <col min="3210" max="3210" width="37.5703125" style="2152" customWidth="1"/>
    <col min="3211" max="3228" width="17.7109375" style="2152" customWidth="1"/>
    <col min="3229" max="3229" width="32.5703125" style="2152" customWidth="1"/>
    <col min="3230" max="3239" width="14" style="2152" customWidth="1"/>
    <col min="3240" max="3240" width="36.28515625" style="2152" customWidth="1"/>
    <col min="3241" max="3250" width="14" style="2152" customWidth="1"/>
    <col min="3251" max="3270" width="12.42578125" style="2152" customWidth="1"/>
    <col min="3271" max="3328" width="9.140625" style="2152"/>
    <col min="3329" max="3329" width="49.28515625" style="2152" customWidth="1"/>
    <col min="3330" max="3357" width="14" style="2152" customWidth="1"/>
    <col min="3358" max="3358" width="14.5703125" style="2152" customWidth="1"/>
    <col min="3359" max="3359" width="13.85546875" style="2152" customWidth="1"/>
    <col min="3360" max="3360" width="15.5703125" style="2152" customWidth="1"/>
    <col min="3361" max="3465" width="9.140625" style="2152" customWidth="1"/>
    <col min="3466" max="3466" width="37.5703125" style="2152" customWidth="1"/>
    <col min="3467" max="3484" width="17.7109375" style="2152" customWidth="1"/>
    <col min="3485" max="3485" width="32.5703125" style="2152" customWidth="1"/>
    <col min="3486" max="3495" width="14" style="2152" customWidth="1"/>
    <col min="3496" max="3496" width="36.28515625" style="2152" customWidth="1"/>
    <col min="3497" max="3506" width="14" style="2152" customWidth="1"/>
    <col min="3507" max="3526" width="12.42578125" style="2152" customWidth="1"/>
    <col min="3527" max="3584" width="9.140625" style="2152"/>
    <col min="3585" max="3585" width="49.28515625" style="2152" customWidth="1"/>
    <col min="3586" max="3613" width="14" style="2152" customWidth="1"/>
    <col min="3614" max="3614" width="14.5703125" style="2152" customWidth="1"/>
    <col min="3615" max="3615" width="13.85546875" style="2152" customWidth="1"/>
    <col min="3616" max="3616" width="15.5703125" style="2152" customWidth="1"/>
    <col min="3617" max="3721" width="9.140625" style="2152" customWidth="1"/>
    <col min="3722" max="3722" width="37.5703125" style="2152" customWidth="1"/>
    <col min="3723" max="3740" width="17.7109375" style="2152" customWidth="1"/>
    <col min="3741" max="3741" width="32.5703125" style="2152" customWidth="1"/>
    <col min="3742" max="3751" width="14" style="2152" customWidth="1"/>
    <col min="3752" max="3752" width="36.28515625" style="2152" customWidth="1"/>
    <col min="3753" max="3762" width="14" style="2152" customWidth="1"/>
    <col min="3763" max="3782" width="12.42578125" style="2152" customWidth="1"/>
    <col min="3783" max="3840" width="9.140625" style="2152"/>
    <col min="3841" max="3841" width="49.28515625" style="2152" customWidth="1"/>
    <col min="3842" max="3869" width="14" style="2152" customWidth="1"/>
    <col min="3870" max="3870" width="14.5703125" style="2152" customWidth="1"/>
    <col min="3871" max="3871" width="13.85546875" style="2152" customWidth="1"/>
    <col min="3872" max="3872" width="15.5703125" style="2152" customWidth="1"/>
    <col min="3873" max="3977" width="9.140625" style="2152" customWidth="1"/>
    <col min="3978" max="3978" width="37.5703125" style="2152" customWidth="1"/>
    <col min="3979" max="3996" width="17.7109375" style="2152" customWidth="1"/>
    <col min="3997" max="3997" width="32.5703125" style="2152" customWidth="1"/>
    <col min="3998" max="4007" width="14" style="2152" customWidth="1"/>
    <col min="4008" max="4008" width="36.28515625" style="2152" customWidth="1"/>
    <col min="4009" max="4018" width="14" style="2152" customWidth="1"/>
    <col min="4019" max="4038" width="12.42578125" style="2152" customWidth="1"/>
    <col min="4039" max="4096" width="9.140625" style="2152"/>
    <col min="4097" max="4097" width="49.28515625" style="2152" customWidth="1"/>
    <col min="4098" max="4125" width="14" style="2152" customWidth="1"/>
    <col min="4126" max="4126" width="14.5703125" style="2152" customWidth="1"/>
    <col min="4127" max="4127" width="13.85546875" style="2152" customWidth="1"/>
    <col min="4128" max="4128" width="15.5703125" style="2152" customWidth="1"/>
    <col min="4129" max="4233" width="9.140625" style="2152" customWidth="1"/>
    <col min="4234" max="4234" width="37.5703125" style="2152" customWidth="1"/>
    <col min="4235" max="4252" width="17.7109375" style="2152" customWidth="1"/>
    <col min="4253" max="4253" width="32.5703125" style="2152" customWidth="1"/>
    <col min="4254" max="4263" width="14" style="2152" customWidth="1"/>
    <col min="4264" max="4264" width="36.28515625" style="2152" customWidth="1"/>
    <col min="4265" max="4274" width="14" style="2152" customWidth="1"/>
    <col min="4275" max="4294" width="12.42578125" style="2152" customWidth="1"/>
    <col min="4295" max="4352" width="9.140625" style="2152"/>
    <col min="4353" max="4353" width="49.28515625" style="2152" customWidth="1"/>
    <col min="4354" max="4381" width="14" style="2152" customWidth="1"/>
    <col min="4382" max="4382" width="14.5703125" style="2152" customWidth="1"/>
    <col min="4383" max="4383" width="13.85546875" style="2152" customWidth="1"/>
    <col min="4384" max="4384" width="15.5703125" style="2152" customWidth="1"/>
    <col min="4385" max="4489" width="9.140625" style="2152" customWidth="1"/>
    <col min="4490" max="4490" width="37.5703125" style="2152" customWidth="1"/>
    <col min="4491" max="4508" width="17.7109375" style="2152" customWidth="1"/>
    <col min="4509" max="4509" width="32.5703125" style="2152" customWidth="1"/>
    <col min="4510" max="4519" width="14" style="2152" customWidth="1"/>
    <col min="4520" max="4520" width="36.28515625" style="2152" customWidth="1"/>
    <col min="4521" max="4530" width="14" style="2152" customWidth="1"/>
    <col min="4531" max="4550" width="12.42578125" style="2152" customWidth="1"/>
    <col min="4551" max="4608" width="9.140625" style="2152"/>
    <col min="4609" max="4609" width="49.28515625" style="2152" customWidth="1"/>
    <col min="4610" max="4637" width="14" style="2152" customWidth="1"/>
    <col min="4638" max="4638" width="14.5703125" style="2152" customWidth="1"/>
    <col min="4639" max="4639" width="13.85546875" style="2152" customWidth="1"/>
    <col min="4640" max="4640" width="15.5703125" style="2152" customWidth="1"/>
    <col min="4641" max="4745" width="9.140625" style="2152" customWidth="1"/>
    <col min="4746" max="4746" width="37.5703125" style="2152" customWidth="1"/>
    <col min="4747" max="4764" width="17.7109375" style="2152" customWidth="1"/>
    <col min="4765" max="4765" width="32.5703125" style="2152" customWidth="1"/>
    <col min="4766" max="4775" width="14" style="2152" customWidth="1"/>
    <col min="4776" max="4776" width="36.28515625" style="2152" customWidth="1"/>
    <col min="4777" max="4786" width="14" style="2152" customWidth="1"/>
    <col min="4787" max="4806" width="12.42578125" style="2152" customWidth="1"/>
    <col min="4807" max="4864" width="9.140625" style="2152"/>
    <col min="4865" max="4865" width="49.28515625" style="2152" customWidth="1"/>
    <col min="4866" max="4893" width="14" style="2152" customWidth="1"/>
    <col min="4894" max="4894" width="14.5703125" style="2152" customWidth="1"/>
    <col min="4895" max="4895" width="13.85546875" style="2152" customWidth="1"/>
    <col min="4896" max="4896" width="15.5703125" style="2152" customWidth="1"/>
    <col min="4897" max="5001" width="9.140625" style="2152" customWidth="1"/>
    <col min="5002" max="5002" width="37.5703125" style="2152" customWidth="1"/>
    <col min="5003" max="5020" width="17.7109375" style="2152" customWidth="1"/>
    <col min="5021" max="5021" width="32.5703125" style="2152" customWidth="1"/>
    <col min="5022" max="5031" width="14" style="2152" customWidth="1"/>
    <col min="5032" max="5032" width="36.28515625" style="2152" customWidth="1"/>
    <col min="5033" max="5042" width="14" style="2152" customWidth="1"/>
    <col min="5043" max="5062" width="12.42578125" style="2152" customWidth="1"/>
    <col min="5063" max="5120" width="9.140625" style="2152"/>
    <col min="5121" max="5121" width="49.28515625" style="2152" customWidth="1"/>
    <col min="5122" max="5149" width="14" style="2152" customWidth="1"/>
    <col min="5150" max="5150" width="14.5703125" style="2152" customWidth="1"/>
    <col min="5151" max="5151" width="13.85546875" style="2152" customWidth="1"/>
    <col min="5152" max="5152" width="15.5703125" style="2152" customWidth="1"/>
    <col min="5153" max="5257" width="9.140625" style="2152" customWidth="1"/>
    <col min="5258" max="5258" width="37.5703125" style="2152" customWidth="1"/>
    <col min="5259" max="5276" width="17.7109375" style="2152" customWidth="1"/>
    <col min="5277" max="5277" width="32.5703125" style="2152" customWidth="1"/>
    <col min="5278" max="5287" width="14" style="2152" customWidth="1"/>
    <col min="5288" max="5288" width="36.28515625" style="2152" customWidth="1"/>
    <col min="5289" max="5298" width="14" style="2152" customWidth="1"/>
    <col min="5299" max="5318" width="12.42578125" style="2152" customWidth="1"/>
    <col min="5319" max="5376" width="9.140625" style="2152"/>
    <col min="5377" max="5377" width="49.28515625" style="2152" customWidth="1"/>
    <col min="5378" max="5405" width="14" style="2152" customWidth="1"/>
    <col min="5406" max="5406" width="14.5703125" style="2152" customWidth="1"/>
    <col min="5407" max="5407" width="13.85546875" style="2152" customWidth="1"/>
    <col min="5408" max="5408" width="15.5703125" style="2152" customWidth="1"/>
    <col min="5409" max="5513" width="9.140625" style="2152" customWidth="1"/>
    <col min="5514" max="5514" width="37.5703125" style="2152" customWidth="1"/>
    <col min="5515" max="5532" width="17.7109375" style="2152" customWidth="1"/>
    <col min="5533" max="5533" width="32.5703125" style="2152" customWidth="1"/>
    <col min="5534" max="5543" width="14" style="2152" customWidth="1"/>
    <col min="5544" max="5544" width="36.28515625" style="2152" customWidth="1"/>
    <col min="5545" max="5554" width="14" style="2152" customWidth="1"/>
    <col min="5555" max="5574" width="12.42578125" style="2152" customWidth="1"/>
    <col min="5575" max="5632" width="9.140625" style="2152"/>
    <col min="5633" max="5633" width="49.28515625" style="2152" customWidth="1"/>
    <col min="5634" max="5661" width="14" style="2152" customWidth="1"/>
    <col min="5662" max="5662" width="14.5703125" style="2152" customWidth="1"/>
    <col min="5663" max="5663" width="13.85546875" style="2152" customWidth="1"/>
    <col min="5664" max="5664" width="15.5703125" style="2152" customWidth="1"/>
    <col min="5665" max="5769" width="9.140625" style="2152" customWidth="1"/>
    <col min="5770" max="5770" width="37.5703125" style="2152" customWidth="1"/>
    <col min="5771" max="5788" width="17.7109375" style="2152" customWidth="1"/>
    <col min="5789" max="5789" width="32.5703125" style="2152" customWidth="1"/>
    <col min="5790" max="5799" width="14" style="2152" customWidth="1"/>
    <col min="5800" max="5800" width="36.28515625" style="2152" customWidth="1"/>
    <col min="5801" max="5810" width="14" style="2152" customWidth="1"/>
    <col min="5811" max="5830" width="12.42578125" style="2152" customWidth="1"/>
    <col min="5831" max="5888" width="9.140625" style="2152"/>
    <col min="5889" max="5889" width="49.28515625" style="2152" customWidth="1"/>
    <col min="5890" max="5917" width="14" style="2152" customWidth="1"/>
    <col min="5918" max="5918" width="14.5703125" style="2152" customWidth="1"/>
    <col min="5919" max="5919" width="13.85546875" style="2152" customWidth="1"/>
    <col min="5920" max="5920" width="15.5703125" style="2152" customWidth="1"/>
    <col min="5921" max="6025" width="9.140625" style="2152" customWidth="1"/>
    <col min="6026" max="6026" width="37.5703125" style="2152" customWidth="1"/>
    <col min="6027" max="6044" width="17.7109375" style="2152" customWidth="1"/>
    <col min="6045" max="6045" width="32.5703125" style="2152" customWidth="1"/>
    <col min="6046" max="6055" width="14" style="2152" customWidth="1"/>
    <col min="6056" max="6056" width="36.28515625" style="2152" customWidth="1"/>
    <col min="6057" max="6066" width="14" style="2152" customWidth="1"/>
    <col min="6067" max="6086" width="12.42578125" style="2152" customWidth="1"/>
    <col min="6087" max="6144" width="9.140625" style="2152"/>
    <col min="6145" max="6145" width="49.28515625" style="2152" customWidth="1"/>
    <col min="6146" max="6173" width="14" style="2152" customWidth="1"/>
    <col min="6174" max="6174" width="14.5703125" style="2152" customWidth="1"/>
    <col min="6175" max="6175" width="13.85546875" style="2152" customWidth="1"/>
    <col min="6176" max="6176" width="15.5703125" style="2152" customWidth="1"/>
    <col min="6177" max="6281" width="9.140625" style="2152" customWidth="1"/>
    <col min="6282" max="6282" width="37.5703125" style="2152" customWidth="1"/>
    <col min="6283" max="6300" width="17.7109375" style="2152" customWidth="1"/>
    <col min="6301" max="6301" width="32.5703125" style="2152" customWidth="1"/>
    <col min="6302" max="6311" width="14" style="2152" customWidth="1"/>
    <col min="6312" max="6312" width="36.28515625" style="2152" customWidth="1"/>
    <col min="6313" max="6322" width="14" style="2152" customWidth="1"/>
    <col min="6323" max="6342" width="12.42578125" style="2152" customWidth="1"/>
    <col min="6343" max="6400" width="9.140625" style="2152"/>
    <col min="6401" max="6401" width="49.28515625" style="2152" customWidth="1"/>
    <col min="6402" max="6429" width="14" style="2152" customWidth="1"/>
    <col min="6430" max="6430" width="14.5703125" style="2152" customWidth="1"/>
    <col min="6431" max="6431" width="13.85546875" style="2152" customWidth="1"/>
    <col min="6432" max="6432" width="15.5703125" style="2152" customWidth="1"/>
    <col min="6433" max="6537" width="9.140625" style="2152" customWidth="1"/>
    <col min="6538" max="6538" width="37.5703125" style="2152" customWidth="1"/>
    <col min="6539" max="6556" width="17.7109375" style="2152" customWidth="1"/>
    <col min="6557" max="6557" width="32.5703125" style="2152" customWidth="1"/>
    <col min="6558" max="6567" width="14" style="2152" customWidth="1"/>
    <col min="6568" max="6568" width="36.28515625" style="2152" customWidth="1"/>
    <col min="6569" max="6578" width="14" style="2152" customWidth="1"/>
    <col min="6579" max="6598" width="12.42578125" style="2152" customWidth="1"/>
    <col min="6599" max="6656" width="9.140625" style="2152"/>
    <col min="6657" max="6657" width="49.28515625" style="2152" customWidth="1"/>
    <col min="6658" max="6685" width="14" style="2152" customWidth="1"/>
    <col min="6686" max="6686" width="14.5703125" style="2152" customWidth="1"/>
    <col min="6687" max="6687" width="13.85546875" style="2152" customWidth="1"/>
    <col min="6688" max="6688" width="15.5703125" style="2152" customWidth="1"/>
    <col min="6689" max="6793" width="9.140625" style="2152" customWidth="1"/>
    <col min="6794" max="6794" width="37.5703125" style="2152" customWidth="1"/>
    <col min="6795" max="6812" width="17.7109375" style="2152" customWidth="1"/>
    <col min="6813" max="6813" width="32.5703125" style="2152" customWidth="1"/>
    <col min="6814" max="6823" width="14" style="2152" customWidth="1"/>
    <col min="6824" max="6824" width="36.28515625" style="2152" customWidth="1"/>
    <col min="6825" max="6834" width="14" style="2152" customWidth="1"/>
    <col min="6835" max="6854" width="12.42578125" style="2152" customWidth="1"/>
    <col min="6855" max="6912" width="9.140625" style="2152"/>
    <col min="6913" max="6913" width="49.28515625" style="2152" customWidth="1"/>
    <col min="6914" max="6941" width="14" style="2152" customWidth="1"/>
    <col min="6942" max="6942" width="14.5703125" style="2152" customWidth="1"/>
    <col min="6943" max="6943" width="13.85546875" style="2152" customWidth="1"/>
    <col min="6944" max="6944" width="15.5703125" style="2152" customWidth="1"/>
    <col min="6945" max="7049" width="9.140625" style="2152" customWidth="1"/>
    <col min="7050" max="7050" width="37.5703125" style="2152" customWidth="1"/>
    <col min="7051" max="7068" width="17.7109375" style="2152" customWidth="1"/>
    <col min="7069" max="7069" width="32.5703125" style="2152" customWidth="1"/>
    <col min="7070" max="7079" width="14" style="2152" customWidth="1"/>
    <col min="7080" max="7080" width="36.28515625" style="2152" customWidth="1"/>
    <col min="7081" max="7090" width="14" style="2152" customWidth="1"/>
    <col min="7091" max="7110" width="12.42578125" style="2152" customWidth="1"/>
    <col min="7111" max="7168" width="9.140625" style="2152"/>
    <col min="7169" max="7169" width="49.28515625" style="2152" customWidth="1"/>
    <col min="7170" max="7197" width="14" style="2152" customWidth="1"/>
    <col min="7198" max="7198" width="14.5703125" style="2152" customWidth="1"/>
    <col min="7199" max="7199" width="13.85546875" style="2152" customWidth="1"/>
    <col min="7200" max="7200" width="15.5703125" style="2152" customWidth="1"/>
    <col min="7201" max="7305" width="9.140625" style="2152" customWidth="1"/>
    <col min="7306" max="7306" width="37.5703125" style="2152" customWidth="1"/>
    <col min="7307" max="7324" width="17.7109375" style="2152" customWidth="1"/>
    <col min="7325" max="7325" width="32.5703125" style="2152" customWidth="1"/>
    <col min="7326" max="7335" width="14" style="2152" customWidth="1"/>
    <col min="7336" max="7336" width="36.28515625" style="2152" customWidth="1"/>
    <col min="7337" max="7346" width="14" style="2152" customWidth="1"/>
    <col min="7347" max="7366" width="12.42578125" style="2152" customWidth="1"/>
    <col min="7367" max="7424" width="9.140625" style="2152"/>
    <col min="7425" max="7425" width="49.28515625" style="2152" customWidth="1"/>
    <col min="7426" max="7453" width="14" style="2152" customWidth="1"/>
    <col min="7454" max="7454" width="14.5703125" style="2152" customWidth="1"/>
    <col min="7455" max="7455" width="13.85546875" style="2152" customWidth="1"/>
    <col min="7456" max="7456" width="15.5703125" style="2152" customWidth="1"/>
    <col min="7457" max="7561" width="9.140625" style="2152" customWidth="1"/>
    <col min="7562" max="7562" width="37.5703125" style="2152" customWidth="1"/>
    <col min="7563" max="7580" width="17.7109375" style="2152" customWidth="1"/>
    <col min="7581" max="7581" width="32.5703125" style="2152" customWidth="1"/>
    <col min="7582" max="7591" width="14" style="2152" customWidth="1"/>
    <col min="7592" max="7592" width="36.28515625" style="2152" customWidth="1"/>
    <col min="7593" max="7602" width="14" style="2152" customWidth="1"/>
    <col min="7603" max="7622" width="12.42578125" style="2152" customWidth="1"/>
    <col min="7623" max="7680" width="9.140625" style="2152"/>
    <col min="7681" max="7681" width="49.28515625" style="2152" customWidth="1"/>
    <col min="7682" max="7709" width="14" style="2152" customWidth="1"/>
    <col min="7710" max="7710" width="14.5703125" style="2152" customWidth="1"/>
    <col min="7711" max="7711" width="13.85546875" style="2152" customWidth="1"/>
    <col min="7712" max="7712" width="15.5703125" style="2152" customWidth="1"/>
    <col min="7713" max="7817" width="9.140625" style="2152" customWidth="1"/>
    <col min="7818" max="7818" width="37.5703125" style="2152" customWidth="1"/>
    <col min="7819" max="7836" width="17.7109375" style="2152" customWidth="1"/>
    <col min="7837" max="7837" width="32.5703125" style="2152" customWidth="1"/>
    <col min="7838" max="7847" width="14" style="2152" customWidth="1"/>
    <col min="7848" max="7848" width="36.28515625" style="2152" customWidth="1"/>
    <col min="7849" max="7858" width="14" style="2152" customWidth="1"/>
    <col min="7859" max="7878" width="12.42578125" style="2152" customWidth="1"/>
    <col min="7879" max="7936" width="9.140625" style="2152"/>
    <col min="7937" max="7937" width="49.28515625" style="2152" customWidth="1"/>
    <col min="7938" max="7965" width="14" style="2152" customWidth="1"/>
    <col min="7966" max="7966" width="14.5703125" style="2152" customWidth="1"/>
    <col min="7967" max="7967" width="13.85546875" style="2152" customWidth="1"/>
    <col min="7968" max="7968" width="15.5703125" style="2152" customWidth="1"/>
    <col min="7969" max="8073" width="9.140625" style="2152" customWidth="1"/>
    <col min="8074" max="8074" width="37.5703125" style="2152" customWidth="1"/>
    <col min="8075" max="8092" width="17.7109375" style="2152" customWidth="1"/>
    <col min="8093" max="8093" width="32.5703125" style="2152" customWidth="1"/>
    <col min="8094" max="8103" width="14" style="2152" customWidth="1"/>
    <col min="8104" max="8104" width="36.28515625" style="2152" customWidth="1"/>
    <col min="8105" max="8114" width="14" style="2152" customWidth="1"/>
    <col min="8115" max="8134" width="12.42578125" style="2152" customWidth="1"/>
    <col min="8135" max="8192" width="9.140625" style="2152"/>
    <col min="8193" max="8193" width="49.28515625" style="2152" customWidth="1"/>
    <col min="8194" max="8221" width="14" style="2152" customWidth="1"/>
    <col min="8222" max="8222" width="14.5703125" style="2152" customWidth="1"/>
    <col min="8223" max="8223" width="13.85546875" style="2152" customWidth="1"/>
    <col min="8224" max="8224" width="15.5703125" style="2152" customWidth="1"/>
    <col min="8225" max="8329" width="9.140625" style="2152" customWidth="1"/>
    <col min="8330" max="8330" width="37.5703125" style="2152" customWidth="1"/>
    <col min="8331" max="8348" width="17.7109375" style="2152" customWidth="1"/>
    <col min="8349" max="8349" width="32.5703125" style="2152" customWidth="1"/>
    <col min="8350" max="8359" width="14" style="2152" customWidth="1"/>
    <col min="8360" max="8360" width="36.28515625" style="2152" customWidth="1"/>
    <col min="8361" max="8370" width="14" style="2152" customWidth="1"/>
    <col min="8371" max="8390" width="12.42578125" style="2152" customWidth="1"/>
    <col min="8391" max="8448" width="9.140625" style="2152"/>
    <col min="8449" max="8449" width="49.28515625" style="2152" customWidth="1"/>
    <col min="8450" max="8477" width="14" style="2152" customWidth="1"/>
    <col min="8478" max="8478" width="14.5703125" style="2152" customWidth="1"/>
    <col min="8479" max="8479" width="13.85546875" style="2152" customWidth="1"/>
    <col min="8480" max="8480" width="15.5703125" style="2152" customWidth="1"/>
    <col min="8481" max="8585" width="9.140625" style="2152" customWidth="1"/>
    <col min="8586" max="8586" width="37.5703125" style="2152" customWidth="1"/>
    <col min="8587" max="8604" width="17.7109375" style="2152" customWidth="1"/>
    <col min="8605" max="8605" width="32.5703125" style="2152" customWidth="1"/>
    <col min="8606" max="8615" width="14" style="2152" customWidth="1"/>
    <col min="8616" max="8616" width="36.28515625" style="2152" customWidth="1"/>
    <col min="8617" max="8626" width="14" style="2152" customWidth="1"/>
    <col min="8627" max="8646" width="12.42578125" style="2152" customWidth="1"/>
    <col min="8647" max="8704" width="9.140625" style="2152"/>
    <col min="8705" max="8705" width="49.28515625" style="2152" customWidth="1"/>
    <col min="8706" max="8733" width="14" style="2152" customWidth="1"/>
    <col min="8734" max="8734" width="14.5703125" style="2152" customWidth="1"/>
    <col min="8735" max="8735" width="13.85546875" style="2152" customWidth="1"/>
    <col min="8736" max="8736" width="15.5703125" style="2152" customWidth="1"/>
    <col min="8737" max="8841" width="9.140625" style="2152" customWidth="1"/>
    <col min="8842" max="8842" width="37.5703125" style="2152" customWidth="1"/>
    <col min="8843" max="8860" width="17.7109375" style="2152" customWidth="1"/>
    <col min="8861" max="8861" width="32.5703125" style="2152" customWidth="1"/>
    <col min="8862" max="8871" width="14" style="2152" customWidth="1"/>
    <col min="8872" max="8872" width="36.28515625" style="2152" customWidth="1"/>
    <col min="8873" max="8882" width="14" style="2152" customWidth="1"/>
    <col min="8883" max="8902" width="12.42578125" style="2152" customWidth="1"/>
    <col min="8903" max="8960" width="9.140625" style="2152"/>
    <col min="8961" max="8961" width="49.28515625" style="2152" customWidth="1"/>
    <col min="8962" max="8989" width="14" style="2152" customWidth="1"/>
    <col min="8990" max="8990" width="14.5703125" style="2152" customWidth="1"/>
    <col min="8991" max="8991" width="13.85546875" style="2152" customWidth="1"/>
    <col min="8992" max="8992" width="15.5703125" style="2152" customWidth="1"/>
    <col min="8993" max="9097" width="9.140625" style="2152" customWidth="1"/>
    <col min="9098" max="9098" width="37.5703125" style="2152" customWidth="1"/>
    <col min="9099" max="9116" width="17.7109375" style="2152" customWidth="1"/>
    <col min="9117" max="9117" width="32.5703125" style="2152" customWidth="1"/>
    <col min="9118" max="9127" width="14" style="2152" customWidth="1"/>
    <col min="9128" max="9128" width="36.28515625" style="2152" customWidth="1"/>
    <col min="9129" max="9138" width="14" style="2152" customWidth="1"/>
    <col min="9139" max="9158" width="12.42578125" style="2152" customWidth="1"/>
    <col min="9159" max="9216" width="9.140625" style="2152"/>
    <col min="9217" max="9217" width="49.28515625" style="2152" customWidth="1"/>
    <col min="9218" max="9245" width="14" style="2152" customWidth="1"/>
    <col min="9246" max="9246" width="14.5703125" style="2152" customWidth="1"/>
    <col min="9247" max="9247" width="13.85546875" style="2152" customWidth="1"/>
    <col min="9248" max="9248" width="15.5703125" style="2152" customWidth="1"/>
    <col min="9249" max="9353" width="9.140625" style="2152" customWidth="1"/>
    <col min="9354" max="9354" width="37.5703125" style="2152" customWidth="1"/>
    <col min="9355" max="9372" width="17.7109375" style="2152" customWidth="1"/>
    <col min="9373" max="9373" width="32.5703125" style="2152" customWidth="1"/>
    <col min="9374" max="9383" width="14" style="2152" customWidth="1"/>
    <col min="9384" max="9384" width="36.28515625" style="2152" customWidth="1"/>
    <col min="9385" max="9394" width="14" style="2152" customWidth="1"/>
    <col min="9395" max="9414" width="12.42578125" style="2152" customWidth="1"/>
    <col min="9415" max="9472" width="9.140625" style="2152"/>
    <col min="9473" max="9473" width="49.28515625" style="2152" customWidth="1"/>
    <col min="9474" max="9501" width="14" style="2152" customWidth="1"/>
    <col min="9502" max="9502" width="14.5703125" style="2152" customWidth="1"/>
    <col min="9503" max="9503" width="13.85546875" style="2152" customWidth="1"/>
    <col min="9504" max="9504" width="15.5703125" style="2152" customWidth="1"/>
    <col min="9505" max="9609" width="9.140625" style="2152" customWidth="1"/>
    <col min="9610" max="9610" width="37.5703125" style="2152" customWidth="1"/>
    <col min="9611" max="9628" width="17.7109375" style="2152" customWidth="1"/>
    <col min="9629" max="9629" width="32.5703125" style="2152" customWidth="1"/>
    <col min="9630" max="9639" width="14" style="2152" customWidth="1"/>
    <col min="9640" max="9640" width="36.28515625" style="2152" customWidth="1"/>
    <col min="9641" max="9650" width="14" style="2152" customWidth="1"/>
    <col min="9651" max="9670" width="12.42578125" style="2152" customWidth="1"/>
    <col min="9671" max="9728" width="9.140625" style="2152"/>
    <col min="9729" max="9729" width="49.28515625" style="2152" customWidth="1"/>
    <col min="9730" max="9757" width="14" style="2152" customWidth="1"/>
    <col min="9758" max="9758" width="14.5703125" style="2152" customWidth="1"/>
    <col min="9759" max="9759" width="13.85546875" style="2152" customWidth="1"/>
    <col min="9760" max="9760" width="15.5703125" style="2152" customWidth="1"/>
    <col min="9761" max="9865" width="9.140625" style="2152" customWidth="1"/>
    <col min="9866" max="9866" width="37.5703125" style="2152" customWidth="1"/>
    <col min="9867" max="9884" width="17.7109375" style="2152" customWidth="1"/>
    <col min="9885" max="9885" width="32.5703125" style="2152" customWidth="1"/>
    <col min="9886" max="9895" width="14" style="2152" customWidth="1"/>
    <col min="9896" max="9896" width="36.28515625" style="2152" customWidth="1"/>
    <col min="9897" max="9906" width="14" style="2152" customWidth="1"/>
    <col min="9907" max="9926" width="12.42578125" style="2152" customWidth="1"/>
    <col min="9927" max="9984" width="9.140625" style="2152"/>
    <col min="9985" max="9985" width="49.28515625" style="2152" customWidth="1"/>
    <col min="9986" max="10013" width="14" style="2152" customWidth="1"/>
    <col min="10014" max="10014" width="14.5703125" style="2152" customWidth="1"/>
    <col min="10015" max="10015" width="13.85546875" style="2152" customWidth="1"/>
    <col min="10016" max="10016" width="15.5703125" style="2152" customWidth="1"/>
    <col min="10017" max="10121" width="9.140625" style="2152" customWidth="1"/>
    <col min="10122" max="10122" width="37.5703125" style="2152" customWidth="1"/>
    <col min="10123" max="10140" width="17.7109375" style="2152" customWidth="1"/>
    <col min="10141" max="10141" width="32.5703125" style="2152" customWidth="1"/>
    <col min="10142" max="10151" width="14" style="2152" customWidth="1"/>
    <col min="10152" max="10152" width="36.28515625" style="2152" customWidth="1"/>
    <col min="10153" max="10162" width="14" style="2152" customWidth="1"/>
    <col min="10163" max="10182" width="12.42578125" style="2152" customWidth="1"/>
    <col min="10183" max="10240" width="9.140625" style="2152"/>
    <col min="10241" max="10241" width="49.28515625" style="2152" customWidth="1"/>
    <col min="10242" max="10269" width="14" style="2152" customWidth="1"/>
    <col min="10270" max="10270" width="14.5703125" style="2152" customWidth="1"/>
    <col min="10271" max="10271" width="13.85546875" style="2152" customWidth="1"/>
    <col min="10272" max="10272" width="15.5703125" style="2152" customWidth="1"/>
    <col min="10273" max="10377" width="9.140625" style="2152" customWidth="1"/>
    <col min="10378" max="10378" width="37.5703125" style="2152" customWidth="1"/>
    <col min="10379" max="10396" width="17.7109375" style="2152" customWidth="1"/>
    <col min="10397" max="10397" width="32.5703125" style="2152" customWidth="1"/>
    <col min="10398" max="10407" width="14" style="2152" customWidth="1"/>
    <col min="10408" max="10408" width="36.28515625" style="2152" customWidth="1"/>
    <col min="10409" max="10418" width="14" style="2152" customWidth="1"/>
    <col min="10419" max="10438" width="12.42578125" style="2152" customWidth="1"/>
    <col min="10439" max="10496" width="9.140625" style="2152"/>
    <col min="10497" max="10497" width="49.28515625" style="2152" customWidth="1"/>
    <col min="10498" max="10525" width="14" style="2152" customWidth="1"/>
    <col min="10526" max="10526" width="14.5703125" style="2152" customWidth="1"/>
    <col min="10527" max="10527" width="13.85546875" style="2152" customWidth="1"/>
    <col min="10528" max="10528" width="15.5703125" style="2152" customWidth="1"/>
    <col min="10529" max="10633" width="9.140625" style="2152" customWidth="1"/>
    <col min="10634" max="10634" width="37.5703125" style="2152" customWidth="1"/>
    <col min="10635" max="10652" width="17.7109375" style="2152" customWidth="1"/>
    <col min="10653" max="10653" width="32.5703125" style="2152" customWidth="1"/>
    <col min="10654" max="10663" width="14" style="2152" customWidth="1"/>
    <col min="10664" max="10664" width="36.28515625" style="2152" customWidth="1"/>
    <col min="10665" max="10674" width="14" style="2152" customWidth="1"/>
    <col min="10675" max="10694" width="12.42578125" style="2152" customWidth="1"/>
    <col min="10695" max="10752" width="9.140625" style="2152"/>
    <col min="10753" max="10753" width="49.28515625" style="2152" customWidth="1"/>
    <col min="10754" max="10781" width="14" style="2152" customWidth="1"/>
    <col min="10782" max="10782" width="14.5703125" style="2152" customWidth="1"/>
    <col min="10783" max="10783" width="13.85546875" style="2152" customWidth="1"/>
    <col min="10784" max="10784" width="15.5703125" style="2152" customWidth="1"/>
    <col min="10785" max="10889" width="9.140625" style="2152" customWidth="1"/>
    <col min="10890" max="10890" width="37.5703125" style="2152" customWidth="1"/>
    <col min="10891" max="10908" width="17.7109375" style="2152" customWidth="1"/>
    <col min="10909" max="10909" width="32.5703125" style="2152" customWidth="1"/>
    <col min="10910" max="10919" width="14" style="2152" customWidth="1"/>
    <col min="10920" max="10920" width="36.28515625" style="2152" customWidth="1"/>
    <col min="10921" max="10930" width="14" style="2152" customWidth="1"/>
    <col min="10931" max="10950" width="12.42578125" style="2152" customWidth="1"/>
    <col min="10951" max="11008" width="9.140625" style="2152"/>
    <col min="11009" max="11009" width="49.28515625" style="2152" customWidth="1"/>
    <col min="11010" max="11037" width="14" style="2152" customWidth="1"/>
    <col min="11038" max="11038" width="14.5703125" style="2152" customWidth="1"/>
    <col min="11039" max="11039" width="13.85546875" style="2152" customWidth="1"/>
    <col min="11040" max="11040" width="15.5703125" style="2152" customWidth="1"/>
    <col min="11041" max="11145" width="9.140625" style="2152" customWidth="1"/>
    <col min="11146" max="11146" width="37.5703125" style="2152" customWidth="1"/>
    <col min="11147" max="11164" width="17.7109375" style="2152" customWidth="1"/>
    <col min="11165" max="11165" width="32.5703125" style="2152" customWidth="1"/>
    <col min="11166" max="11175" width="14" style="2152" customWidth="1"/>
    <col min="11176" max="11176" width="36.28515625" style="2152" customWidth="1"/>
    <col min="11177" max="11186" width="14" style="2152" customWidth="1"/>
    <col min="11187" max="11206" width="12.42578125" style="2152" customWidth="1"/>
    <col min="11207" max="11264" width="9.140625" style="2152"/>
    <col min="11265" max="11265" width="49.28515625" style="2152" customWidth="1"/>
    <col min="11266" max="11293" width="14" style="2152" customWidth="1"/>
    <col min="11294" max="11294" width="14.5703125" style="2152" customWidth="1"/>
    <col min="11295" max="11295" width="13.85546875" style="2152" customWidth="1"/>
    <col min="11296" max="11296" width="15.5703125" style="2152" customWidth="1"/>
    <col min="11297" max="11401" width="9.140625" style="2152" customWidth="1"/>
    <col min="11402" max="11402" width="37.5703125" style="2152" customWidth="1"/>
    <col min="11403" max="11420" width="17.7109375" style="2152" customWidth="1"/>
    <col min="11421" max="11421" width="32.5703125" style="2152" customWidth="1"/>
    <col min="11422" max="11431" width="14" style="2152" customWidth="1"/>
    <col min="11432" max="11432" width="36.28515625" style="2152" customWidth="1"/>
    <col min="11433" max="11442" width="14" style="2152" customWidth="1"/>
    <col min="11443" max="11462" width="12.42578125" style="2152" customWidth="1"/>
    <col min="11463" max="11520" width="9.140625" style="2152"/>
    <col min="11521" max="11521" width="49.28515625" style="2152" customWidth="1"/>
    <col min="11522" max="11549" width="14" style="2152" customWidth="1"/>
    <col min="11550" max="11550" width="14.5703125" style="2152" customWidth="1"/>
    <col min="11551" max="11551" width="13.85546875" style="2152" customWidth="1"/>
    <col min="11552" max="11552" width="15.5703125" style="2152" customWidth="1"/>
    <col min="11553" max="11657" width="9.140625" style="2152" customWidth="1"/>
    <col min="11658" max="11658" width="37.5703125" style="2152" customWidth="1"/>
    <col min="11659" max="11676" width="17.7109375" style="2152" customWidth="1"/>
    <col min="11677" max="11677" width="32.5703125" style="2152" customWidth="1"/>
    <col min="11678" max="11687" width="14" style="2152" customWidth="1"/>
    <col min="11688" max="11688" width="36.28515625" style="2152" customWidth="1"/>
    <col min="11689" max="11698" width="14" style="2152" customWidth="1"/>
    <col min="11699" max="11718" width="12.42578125" style="2152" customWidth="1"/>
    <col min="11719" max="11776" width="9.140625" style="2152"/>
    <col min="11777" max="11777" width="49.28515625" style="2152" customWidth="1"/>
    <col min="11778" max="11805" width="14" style="2152" customWidth="1"/>
    <col min="11806" max="11806" width="14.5703125" style="2152" customWidth="1"/>
    <col min="11807" max="11807" width="13.85546875" style="2152" customWidth="1"/>
    <col min="11808" max="11808" width="15.5703125" style="2152" customWidth="1"/>
    <col min="11809" max="11913" width="9.140625" style="2152" customWidth="1"/>
    <col min="11914" max="11914" width="37.5703125" style="2152" customWidth="1"/>
    <col min="11915" max="11932" width="17.7109375" style="2152" customWidth="1"/>
    <col min="11933" max="11933" width="32.5703125" style="2152" customWidth="1"/>
    <col min="11934" max="11943" width="14" style="2152" customWidth="1"/>
    <col min="11944" max="11944" width="36.28515625" style="2152" customWidth="1"/>
    <col min="11945" max="11954" width="14" style="2152" customWidth="1"/>
    <col min="11955" max="11974" width="12.42578125" style="2152" customWidth="1"/>
    <col min="11975" max="12032" width="9.140625" style="2152"/>
    <col min="12033" max="12033" width="49.28515625" style="2152" customWidth="1"/>
    <col min="12034" max="12061" width="14" style="2152" customWidth="1"/>
    <col min="12062" max="12062" width="14.5703125" style="2152" customWidth="1"/>
    <col min="12063" max="12063" width="13.85546875" style="2152" customWidth="1"/>
    <col min="12064" max="12064" width="15.5703125" style="2152" customWidth="1"/>
    <col min="12065" max="12169" width="9.140625" style="2152" customWidth="1"/>
    <col min="12170" max="12170" width="37.5703125" style="2152" customWidth="1"/>
    <col min="12171" max="12188" width="17.7109375" style="2152" customWidth="1"/>
    <col min="12189" max="12189" width="32.5703125" style="2152" customWidth="1"/>
    <col min="12190" max="12199" width="14" style="2152" customWidth="1"/>
    <col min="12200" max="12200" width="36.28515625" style="2152" customWidth="1"/>
    <col min="12201" max="12210" width="14" style="2152" customWidth="1"/>
    <col min="12211" max="12230" width="12.42578125" style="2152" customWidth="1"/>
    <col min="12231" max="12288" width="9.140625" style="2152"/>
    <col min="12289" max="12289" width="49.28515625" style="2152" customWidth="1"/>
    <col min="12290" max="12317" width="14" style="2152" customWidth="1"/>
    <col min="12318" max="12318" width="14.5703125" style="2152" customWidth="1"/>
    <col min="12319" max="12319" width="13.85546875" style="2152" customWidth="1"/>
    <col min="12320" max="12320" width="15.5703125" style="2152" customWidth="1"/>
    <col min="12321" max="12425" width="9.140625" style="2152" customWidth="1"/>
    <col min="12426" max="12426" width="37.5703125" style="2152" customWidth="1"/>
    <col min="12427" max="12444" width="17.7109375" style="2152" customWidth="1"/>
    <col min="12445" max="12445" width="32.5703125" style="2152" customWidth="1"/>
    <col min="12446" max="12455" width="14" style="2152" customWidth="1"/>
    <col min="12456" max="12456" width="36.28515625" style="2152" customWidth="1"/>
    <col min="12457" max="12466" width="14" style="2152" customWidth="1"/>
    <col min="12467" max="12486" width="12.42578125" style="2152" customWidth="1"/>
    <col min="12487" max="12544" width="9.140625" style="2152"/>
    <col min="12545" max="12545" width="49.28515625" style="2152" customWidth="1"/>
    <col min="12546" max="12573" width="14" style="2152" customWidth="1"/>
    <col min="12574" max="12574" width="14.5703125" style="2152" customWidth="1"/>
    <col min="12575" max="12575" width="13.85546875" style="2152" customWidth="1"/>
    <col min="12576" max="12576" width="15.5703125" style="2152" customWidth="1"/>
    <col min="12577" max="12681" width="9.140625" style="2152" customWidth="1"/>
    <col min="12682" max="12682" width="37.5703125" style="2152" customWidth="1"/>
    <col min="12683" max="12700" width="17.7109375" style="2152" customWidth="1"/>
    <col min="12701" max="12701" width="32.5703125" style="2152" customWidth="1"/>
    <col min="12702" max="12711" width="14" style="2152" customWidth="1"/>
    <col min="12712" max="12712" width="36.28515625" style="2152" customWidth="1"/>
    <col min="12713" max="12722" width="14" style="2152" customWidth="1"/>
    <col min="12723" max="12742" width="12.42578125" style="2152" customWidth="1"/>
    <col min="12743" max="12800" width="9.140625" style="2152"/>
    <col min="12801" max="12801" width="49.28515625" style="2152" customWidth="1"/>
    <col min="12802" max="12829" width="14" style="2152" customWidth="1"/>
    <col min="12830" max="12830" width="14.5703125" style="2152" customWidth="1"/>
    <col min="12831" max="12831" width="13.85546875" style="2152" customWidth="1"/>
    <col min="12832" max="12832" width="15.5703125" style="2152" customWidth="1"/>
    <col min="12833" max="12937" width="9.140625" style="2152" customWidth="1"/>
    <col min="12938" max="12938" width="37.5703125" style="2152" customWidth="1"/>
    <col min="12939" max="12956" width="17.7109375" style="2152" customWidth="1"/>
    <col min="12957" max="12957" width="32.5703125" style="2152" customWidth="1"/>
    <col min="12958" max="12967" width="14" style="2152" customWidth="1"/>
    <col min="12968" max="12968" width="36.28515625" style="2152" customWidth="1"/>
    <col min="12969" max="12978" width="14" style="2152" customWidth="1"/>
    <col min="12979" max="12998" width="12.42578125" style="2152" customWidth="1"/>
    <col min="12999" max="13056" width="9.140625" style="2152"/>
    <col min="13057" max="13057" width="49.28515625" style="2152" customWidth="1"/>
    <col min="13058" max="13085" width="14" style="2152" customWidth="1"/>
    <col min="13086" max="13086" width="14.5703125" style="2152" customWidth="1"/>
    <col min="13087" max="13087" width="13.85546875" style="2152" customWidth="1"/>
    <col min="13088" max="13088" width="15.5703125" style="2152" customWidth="1"/>
    <col min="13089" max="13193" width="9.140625" style="2152" customWidth="1"/>
    <col min="13194" max="13194" width="37.5703125" style="2152" customWidth="1"/>
    <col min="13195" max="13212" width="17.7109375" style="2152" customWidth="1"/>
    <col min="13213" max="13213" width="32.5703125" style="2152" customWidth="1"/>
    <col min="13214" max="13223" width="14" style="2152" customWidth="1"/>
    <col min="13224" max="13224" width="36.28515625" style="2152" customWidth="1"/>
    <col min="13225" max="13234" width="14" style="2152" customWidth="1"/>
    <col min="13235" max="13254" width="12.42578125" style="2152" customWidth="1"/>
    <col min="13255" max="13312" width="9.140625" style="2152"/>
    <col min="13313" max="13313" width="49.28515625" style="2152" customWidth="1"/>
    <col min="13314" max="13341" width="14" style="2152" customWidth="1"/>
    <col min="13342" max="13342" width="14.5703125" style="2152" customWidth="1"/>
    <col min="13343" max="13343" width="13.85546875" style="2152" customWidth="1"/>
    <col min="13344" max="13344" width="15.5703125" style="2152" customWidth="1"/>
    <col min="13345" max="13449" width="9.140625" style="2152" customWidth="1"/>
    <col min="13450" max="13450" width="37.5703125" style="2152" customWidth="1"/>
    <col min="13451" max="13468" width="17.7109375" style="2152" customWidth="1"/>
    <col min="13469" max="13469" width="32.5703125" style="2152" customWidth="1"/>
    <col min="13470" max="13479" width="14" style="2152" customWidth="1"/>
    <col min="13480" max="13480" width="36.28515625" style="2152" customWidth="1"/>
    <col min="13481" max="13490" width="14" style="2152" customWidth="1"/>
    <col min="13491" max="13510" width="12.42578125" style="2152" customWidth="1"/>
    <col min="13511" max="13568" width="9.140625" style="2152"/>
    <col min="13569" max="13569" width="49.28515625" style="2152" customWidth="1"/>
    <col min="13570" max="13597" width="14" style="2152" customWidth="1"/>
    <col min="13598" max="13598" width="14.5703125" style="2152" customWidth="1"/>
    <col min="13599" max="13599" width="13.85546875" style="2152" customWidth="1"/>
    <col min="13600" max="13600" width="15.5703125" style="2152" customWidth="1"/>
    <col min="13601" max="13705" width="9.140625" style="2152" customWidth="1"/>
    <col min="13706" max="13706" width="37.5703125" style="2152" customWidth="1"/>
    <col min="13707" max="13724" width="17.7109375" style="2152" customWidth="1"/>
    <col min="13725" max="13725" width="32.5703125" style="2152" customWidth="1"/>
    <col min="13726" max="13735" width="14" style="2152" customWidth="1"/>
    <col min="13736" max="13736" width="36.28515625" style="2152" customWidth="1"/>
    <col min="13737" max="13746" width="14" style="2152" customWidth="1"/>
    <col min="13747" max="13766" width="12.42578125" style="2152" customWidth="1"/>
    <col min="13767" max="13824" width="9.140625" style="2152"/>
    <col min="13825" max="13825" width="49.28515625" style="2152" customWidth="1"/>
    <col min="13826" max="13853" width="14" style="2152" customWidth="1"/>
    <col min="13854" max="13854" width="14.5703125" style="2152" customWidth="1"/>
    <col min="13855" max="13855" width="13.85546875" style="2152" customWidth="1"/>
    <col min="13856" max="13856" width="15.5703125" style="2152" customWidth="1"/>
    <col min="13857" max="13961" width="9.140625" style="2152" customWidth="1"/>
    <col min="13962" max="13962" width="37.5703125" style="2152" customWidth="1"/>
    <col min="13963" max="13980" width="17.7109375" style="2152" customWidth="1"/>
    <col min="13981" max="13981" width="32.5703125" style="2152" customWidth="1"/>
    <col min="13982" max="13991" width="14" style="2152" customWidth="1"/>
    <col min="13992" max="13992" width="36.28515625" style="2152" customWidth="1"/>
    <col min="13993" max="14002" width="14" style="2152" customWidth="1"/>
    <col min="14003" max="14022" width="12.42578125" style="2152" customWidth="1"/>
    <col min="14023" max="14080" width="9.140625" style="2152"/>
    <col min="14081" max="14081" width="49.28515625" style="2152" customWidth="1"/>
    <col min="14082" max="14109" width="14" style="2152" customWidth="1"/>
    <col min="14110" max="14110" width="14.5703125" style="2152" customWidth="1"/>
    <col min="14111" max="14111" width="13.85546875" style="2152" customWidth="1"/>
    <col min="14112" max="14112" width="15.5703125" style="2152" customWidth="1"/>
    <col min="14113" max="14217" width="9.140625" style="2152" customWidth="1"/>
    <col min="14218" max="14218" width="37.5703125" style="2152" customWidth="1"/>
    <col min="14219" max="14236" width="17.7109375" style="2152" customWidth="1"/>
    <col min="14237" max="14237" width="32.5703125" style="2152" customWidth="1"/>
    <col min="14238" max="14247" width="14" style="2152" customWidth="1"/>
    <col min="14248" max="14248" width="36.28515625" style="2152" customWidth="1"/>
    <col min="14249" max="14258" width="14" style="2152" customWidth="1"/>
    <col min="14259" max="14278" width="12.42578125" style="2152" customWidth="1"/>
    <col min="14279" max="14336" width="9.140625" style="2152"/>
    <col min="14337" max="14337" width="49.28515625" style="2152" customWidth="1"/>
    <col min="14338" max="14365" width="14" style="2152" customWidth="1"/>
    <col min="14366" max="14366" width="14.5703125" style="2152" customWidth="1"/>
    <col min="14367" max="14367" width="13.85546875" style="2152" customWidth="1"/>
    <col min="14368" max="14368" width="15.5703125" style="2152" customWidth="1"/>
    <col min="14369" max="14473" width="9.140625" style="2152" customWidth="1"/>
    <col min="14474" max="14474" width="37.5703125" style="2152" customWidth="1"/>
    <col min="14475" max="14492" width="17.7109375" style="2152" customWidth="1"/>
    <col min="14493" max="14493" width="32.5703125" style="2152" customWidth="1"/>
    <col min="14494" max="14503" width="14" style="2152" customWidth="1"/>
    <col min="14504" max="14504" width="36.28515625" style="2152" customWidth="1"/>
    <col min="14505" max="14514" width="14" style="2152" customWidth="1"/>
    <col min="14515" max="14534" width="12.42578125" style="2152" customWidth="1"/>
    <col min="14535" max="14592" width="9.140625" style="2152"/>
    <col min="14593" max="14593" width="49.28515625" style="2152" customWidth="1"/>
    <col min="14594" max="14621" width="14" style="2152" customWidth="1"/>
    <col min="14622" max="14622" width="14.5703125" style="2152" customWidth="1"/>
    <col min="14623" max="14623" width="13.85546875" style="2152" customWidth="1"/>
    <col min="14624" max="14624" width="15.5703125" style="2152" customWidth="1"/>
    <col min="14625" max="14729" width="9.140625" style="2152" customWidth="1"/>
    <col min="14730" max="14730" width="37.5703125" style="2152" customWidth="1"/>
    <col min="14731" max="14748" width="17.7109375" style="2152" customWidth="1"/>
    <col min="14749" max="14749" width="32.5703125" style="2152" customWidth="1"/>
    <col min="14750" max="14759" width="14" style="2152" customWidth="1"/>
    <col min="14760" max="14760" width="36.28515625" style="2152" customWidth="1"/>
    <col min="14761" max="14770" width="14" style="2152" customWidth="1"/>
    <col min="14771" max="14790" width="12.42578125" style="2152" customWidth="1"/>
    <col min="14791" max="14848" width="9.140625" style="2152"/>
    <col min="14849" max="14849" width="49.28515625" style="2152" customWidth="1"/>
    <col min="14850" max="14877" width="14" style="2152" customWidth="1"/>
    <col min="14878" max="14878" width="14.5703125" style="2152" customWidth="1"/>
    <col min="14879" max="14879" width="13.85546875" style="2152" customWidth="1"/>
    <col min="14880" max="14880" width="15.5703125" style="2152" customWidth="1"/>
    <col min="14881" max="14985" width="9.140625" style="2152" customWidth="1"/>
    <col min="14986" max="14986" width="37.5703125" style="2152" customWidth="1"/>
    <col min="14987" max="15004" width="17.7109375" style="2152" customWidth="1"/>
    <col min="15005" max="15005" width="32.5703125" style="2152" customWidth="1"/>
    <col min="15006" max="15015" width="14" style="2152" customWidth="1"/>
    <col min="15016" max="15016" width="36.28515625" style="2152" customWidth="1"/>
    <col min="15017" max="15026" width="14" style="2152" customWidth="1"/>
    <col min="15027" max="15046" width="12.42578125" style="2152" customWidth="1"/>
    <col min="15047" max="15104" width="9.140625" style="2152"/>
    <col min="15105" max="15105" width="49.28515625" style="2152" customWidth="1"/>
    <col min="15106" max="15133" width="14" style="2152" customWidth="1"/>
    <col min="15134" max="15134" width="14.5703125" style="2152" customWidth="1"/>
    <col min="15135" max="15135" width="13.85546875" style="2152" customWidth="1"/>
    <col min="15136" max="15136" width="15.5703125" style="2152" customWidth="1"/>
    <col min="15137" max="15241" width="9.140625" style="2152" customWidth="1"/>
    <col min="15242" max="15242" width="37.5703125" style="2152" customWidth="1"/>
    <col min="15243" max="15260" width="17.7109375" style="2152" customWidth="1"/>
    <col min="15261" max="15261" width="32.5703125" style="2152" customWidth="1"/>
    <col min="15262" max="15271" width="14" style="2152" customWidth="1"/>
    <col min="15272" max="15272" width="36.28515625" style="2152" customWidth="1"/>
    <col min="15273" max="15282" width="14" style="2152" customWidth="1"/>
    <col min="15283" max="15302" width="12.42578125" style="2152" customWidth="1"/>
    <col min="15303" max="15360" width="9.140625" style="2152"/>
    <col min="15361" max="15361" width="49.28515625" style="2152" customWidth="1"/>
    <col min="15362" max="15389" width="14" style="2152" customWidth="1"/>
    <col min="15390" max="15390" width="14.5703125" style="2152" customWidth="1"/>
    <col min="15391" max="15391" width="13.85546875" style="2152" customWidth="1"/>
    <col min="15392" max="15392" width="15.5703125" style="2152" customWidth="1"/>
    <col min="15393" max="15497" width="9.140625" style="2152" customWidth="1"/>
    <col min="15498" max="15498" width="37.5703125" style="2152" customWidth="1"/>
    <col min="15499" max="15516" width="17.7109375" style="2152" customWidth="1"/>
    <col min="15517" max="15517" width="32.5703125" style="2152" customWidth="1"/>
    <col min="15518" max="15527" width="14" style="2152" customWidth="1"/>
    <col min="15528" max="15528" width="36.28515625" style="2152" customWidth="1"/>
    <col min="15529" max="15538" width="14" style="2152" customWidth="1"/>
    <col min="15539" max="15558" width="12.42578125" style="2152" customWidth="1"/>
    <col min="15559" max="15616" width="9.140625" style="2152"/>
    <col min="15617" max="15617" width="49.28515625" style="2152" customWidth="1"/>
    <col min="15618" max="15645" width="14" style="2152" customWidth="1"/>
    <col min="15646" max="15646" width="14.5703125" style="2152" customWidth="1"/>
    <col min="15647" max="15647" width="13.85546875" style="2152" customWidth="1"/>
    <col min="15648" max="15648" width="15.5703125" style="2152" customWidth="1"/>
    <col min="15649" max="15753" width="9.140625" style="2152" customWidth="1"/>
    <col min="15754" max="15754" width="37.5703125" style="2152" customWidth="1"/>
    <col min="15755" max="15772" width="17.7109375" style="2152" customWidth="1"/>
    <col min="15773" max="15773" width="32.5703125" style="2152" customWidth="1"/>
    <col min="15774" max="15783" width="14" style="2152" customWidth="1"/>
    <col min="15784" max="15784" width="36.28515625" style="2152" customWidth="1"/>
    <col min="15785" max="15794" width="14" style="2152" customWidth="1"/>
    <col min="15795" max="15814" width="12.42578125" style="2152" customWidth="1"/>
    <col min="15815" max="15872" width="9.140625" style="2152"/>
    <col min="15873" max="15873" width="49.28515625" style="2152" customWidth="1"/>
    <col min="15874" max="15901" width="14" style="2152" customWidth="1"/>
    <col min="15902" max="15902" width="14.5703125" style="2152" customWidth="1"/>
    <col min="15903" max="15903" width="13.85546875" style="2152" customWidth="1"/>
    <col min="15904" max="15904" width="15.5703125" style="2152" customWidth="1"/>
    <col min="15905" max="16009" width="9.140625" style="2152" customWidth="1"/>
    <col min="16010" max="16010" width="37.5703125" style="2152" customWidth="1"/>
    <col min="16011" max="16028" width="17.7109375" style="2152" customWidth="1"/>
    <col min="16029" max="16029" width="32.5703125" style="2152" customWidth="1"/>
    <col min="16030" max="16039" width="14" style="2152" customWidth="1"/>
    <col min="16040" max="16040" width="36.28515625" style="2152" customWidth="1"/>
    <col min="16041" max="16050" width="14" style="2152" customWidth="1"/>
    <col min="16051" max="16070" width="12.42578125" style="2152" customWidth="1"/>
    <col min="16071" max="16128" width="9.140625" style="2152"/>
    <col min="16129" max="16129" width="49.28515625" style="2152" customWidth="1"/>
    <col min="16130" max="16157" width="14" style="2152" customWidth="1"/>
    <col min="16158" max="16158" width="14.5703125" style="2152" customWidth="1"/>
    <col min="16159" max="16159" width="13.85546875" style="2152" customWidth="1"/>
    <col min="16160" max="16160" width="15.5703125" style="2152" customWidth="1"/>
    <col min="16161" max="16265" width="9.140625" style="2152" customWidth="1"/>
    <col min="16266" max="16266" width="37.5703125" style="2152" customWidth="1"/>
    <col min="16267" max="16284" width="17.7109375" style="2152" customWidth="1"/>
    <col min="16285" max="16285" width="32.5703125" style="2152" customWidth="1"/>
    <col min="16286" max="16295" width="14" style="2152" customWidth="1"/>
    <col min="16296" max="16296" width="36.28515625" style="2152" customWidth="1"/>
    <col min="16297" max="16306" width="14" style="2152" customWidth="1"/>
    <col min="16307" max="16326" width="12.42578125" style="2152" customWidth="1"/>
    <col min="16327" max="16384" width="9.140625" style="2152"/>
  </cols>
  <sheetData>
    <row r="1" spans="1:32" ht="25.5">
      <c r="A1" s="2059" t="s">
        <v>313</v>
      </c>
    </row>
    <row r="2" spans="1:32" s="2409" customFormat="1" ht="66.75" customHeight="1" thickBot="1">
      <c r="A2" s="2408" t="s">
        <v>361</v>
      </c>
      <c r="B2" s="2326"/>
      <c r="C2" s="2326"/>
      <c r="D2" s="2326"/>
      <c r="E2" s="2326"/>
      <c r="F2" s="2326"/>
      <c r="G2" s="2326"/>
      <c r="H2" s="2326"/>
      <c r="I2" s="2326"/>
      <c r="J2" s="2326"/>
      <c r="K2" s="2326"/>
      <c r="L2" s="2326"/>
      <c r="M2" s="2326"/>
      <c r="N2" s="2326"/>
      <c r="O2" s="2326"/>
      <c r="P2" s="2326"/>
      <c r="R2" s="2326"/>
      <c r="S2" s="2326"/>
      <c r="T2" s="2326"/>
      <c r="U2" s="2326"/>
      <c r="V2" s="2326"/>
      <c r="W2" s="2326"/>
      <c r="X2" s="2326"/>
      <c r="Y2" s="2326"/>
      <c r="Z2" s="2326"/>
      <c r="AA2" s="2327"/>
      <c r="AB2" s="2327"/>
      <c r="AC2" s="2327"/>
    </row>
    <row r="3" spans="1:32" s="955" customFormat="1" ht="30" customHeight="1" thickBot="1">
      <c r="A3" s="2330" t="s">
        <v>1369</v>
      </c>
      <c r="B3" s="2276" t="s">
        <v>1370</v>
      </c>
      <c r="C3" s="2276" t="s">
        <v>1371</v>
      </c>
      <c r="D3" s="2276" t="s">
        <v>1372</v>
      </c>
      <c r="E3" s="2276" t="s">
        <v>1373</v>
      </c>
      <c r="F3" s="2313" t="s">
        <v>1374</v>
      </c>
      <c r="G3" s="2275" t="s">
        <v>1375</v>
      </c>
      <c r="H3" s="2276" t="s">
        <v>1376</v>
      </c>
      <c r="I3" s="2276" t="s">
        <v>1377</v>
      </c>
      <c r="J3" s="2331" t="s">
        <v>1378</v>
      </c>
      <c r="K3" s="2313" t="s">
        <v>1379</v>
      </c>
      <c r="L3" s="2275" t="s">
        <v>1380</v>
      </c>
      <c r="M3" s="2276" t="s">
        <v>1381</v>
      </c>
      <c r="N3" s="2276" t="s">
        <v>1382</v>
      </c>
      <c r="O3" s="2331" t="s">
        <v>1383</v>
      </c>
      <c r="P3" s="2313" t="s">
        <v>1384</v>
      </c>
      <c r="Q3" s="2275" t="s">
        <v>1297</v>
      </c>
      <c r="R3" s="2276" t="s">
        <v>1298</v>
      </c>
      <c r="S3" s="2276" t="s">
        <v>1299</v>
      </c>
      <c r="T3" s="2331" t="s">
        <v>1300</v>
      </c>
      <c r="U3" s="2313" t="s">
        <v>1301</v>
      </c>
      <c r="V3" s="2275" t="s">
        <v>1302</v>
      </c>
      <c r="W3" s="2276" t="s">
        <v>1303</v>
      </c>
      <c r="X3" s="2276" t="s">
        <v>1304</v>
      </c>
      <c r="Y3" s="2331" t="s">
        <v>1305</v>
      </c>
      <c r="Z3" s="2313" t="s">
        <v>1385</v>
      </c>
      <c r="AA3" s="2275" t="s">
        <v>1386</v>
      </c>
      <c r="AB3" s="2276" t="s">
        <v>1387</v>
      </c>
      <c r="AC3" s="2276" t="s">
        <v>1388</v>
      </c>
      <c r="AD3" s="2331" t="s">
        <v>1389</v>
      </c>
      <c r="AE3" s="2313" t="s">
        <v>1445</v>
      </c>
      <c r="AF3" s="2410" t="s">
        <v>1391</v>
      </c>
    </row>
    <row r="4" spans="1:32" ht="30" customHeight="1">
      <c r="A4" s="2336" t="s">
        <v>1392</v>
      </c>
      <c r="B4" s="2411">
        <v>32900.440014344756</v>
      </c>
      <c r="C4" s="2411">
        <v>38838.775418250894</v>
      </c>
      <c r="D4" s="2411">
        <v>45530.209030129314</v>
      </c>
      <c r="E4" s="2411">
        <v>67352.855405566574</v>
      </c>
      <c r="F4" s="2338">
        <v>184622.27986829155</v>
      </c>
      <c r="G4" s="2412">
        <v>44838.246460920345</v>
      </c>
      <c r="H4" s="2411">
        <v>62336.636505451985</v>
      </c>
      <c r="I4" s="2411">
        <v>62812.356961745558</v>
      </c>
      <c r="J4" s="2413">
        <v>58974.133099123479</v>
      </c>
      <c r="K4" s="2338">
        <v>228961.37302724138</v>
      </c>
      <c r="L4" s="2412">
        <v>54002.488064112273</v>
      </c>
      <c r="M4" s="2411">
        <v>59426.494578807127</v>
      </c>
      <c r="N4" s="2411">
        <v>54425.403433408188</v>
      </c>
      <c r="O4" s="2413">
        <v>62763.654723158332</v>
      </c>
      <c r="P4" s="2338">
        <v>230618.04079948593</v>
      </c>
      <c r="Q4" s="2412">
        <v>49792.616463583712</v>
      </c>
      <c r="R4" s="2411">
        <v>64373.215740054795</v>
      </c>
      <c r="S4" s="2411">
        <v>61218.023104376494</v>
      </c>
      <c r="T4" s="2413">
        <v>82687.130694943087</v>
      </c>
      <c r="U4" s="2338">
        <v>258070.98600295809</v>
      </c>
      <c r="V4" s="2412">
        <v>61812.706577036661</v>
      </c>
      <c r="W4" s="2411">
        <v>70144.387778877324</v>
      </c>
      <c r="X4" s="2411">
        <v>67722.793782578359</v>
      </c>
      <c r="Y4" s="2413">
        <v>77282.630009029919</v>
      </c>
      <c r="Z4" s="2338">
        <v>276962.51814752229</v>
      </c>
      <c r="AA4" s="2412">
        <v>60700.609487393602</v>
      </c>
      <c r="AB4" s="2411">
        <v>60266.890753778316</v>
      </c>
      <c r="AC4" s="2411">
        <v>59470.060980186972</v>
      </c>
      <c r="AD4" s="2413">
        <v>61563.385205645442</v>
      </c>
      <c r="AE4" s="2338">
        <v>242000.94642700432</v>
      </c>
      <c r="AF4" s="2342">
        <v>53655.384182831236</v>
      </c>
    </row>
    <row r="5" spans="1:32" ht="30" customHeight="1">
      <c r="A5" s="2336" t="s">
        <v>1393</v>
      </c>
      <c r="B5" s="2414">
        <v>118187.26753183297</v>
      </c>
      <c r="C5" s="2414">
        <v>117362.85065718344</v>
      </c>
      <c r="D5" s="2414">
        <v>143223.09158621175</v>
      </c>
      <c r="E5" s="2414">
        <v>109182.04851334245</v>
      </c>
      <c r="F5" s="2345">
        <v>487955.25828857062</v>
      </c>
      <c r="G5" s="2415">
        <v>80864.896920050523</v>
      </c>
      <c r="H5" s="2414">
        <v>68127.725094912341</v>
      </c>
      <c r="I5" s="2414">
        <v>101454.16103251908</v>
      </c>
      <c r="J5" s="2416">
        <v>142993.97631390538</v>
      </c>
      <c r="K5" s="2345">
        <v>393440.75936138735</v>
      </c>
      <c r="L5" s="2415">
        <v>110615.9919975723</v>
      </c>
      <c r="M5" s="2414">
        <v>117890.21057456188</v>
      </c>
      <c r="N5" s="2414">
        <v>146196.65074926056</v>
      </c>
      <c r="O5" s="2416">
        <v>143520.53808542696</v>
      </c>
      <c r="P5" s="2345">
        <v>518223.39140682173</v>
      </c>
      <c r="Q5" s="2415">
        <v>114822.9134759132</v>
      </c>
      <c r="R5" s="2414">
        <v>83488.600789200267</v>
      </c>
      <c r="S5" s="2414">
        <v>154909.5156162871</v>
      </c>
      <c r="T5" s="2416">
        <v>118571.98192609774</v>
      </c>
      <c r="U5" s="2345">
        <v>471793.01180749829</v>
      </c>
      <c r="V5" s="2415">
        <v>141008.5702902271</v>
      </c>
      <c r="W5" s="2414">
        <v>146589.50836674043</v>
      </c>
      <c r="X5" s="2414">
        <v>130752.66451664505</v>
      </c>
      <c r="Y5" s="2416">
        <v>95602.902026802025</v>
      </c>
      <c r="Z5" s="2345">
        <v>513953.64520041447</v>
      </c>
      <c r="AA5" s="2415">
        <v>82678.110011464116</v>
      </c>
      <c r="AB5" s="2414">
        <v>92826.098180112022</v>
      </c>
      <c r="AC5" s="2414">
        <v>128313.07109432422</v>
      </c>
      <c r="AD5" s="2416">
        <v>152220.03602561075</v>
      </c>
      <c r="AE5" s="2345">
        <v>456037.31531151105</v>
      </c>
      <c r="AF5" s="2349">
        <v>134773.03823381354</v>
      </c>
    </row>
    <row r="6" spans="1:32" ht="30" customHeight="1">
      <c r="A6" s="2336" t="s">
        <v>1394</v>
      </c>
      <c r="B6" s="2414">
        <v>16.045126491971921</v>
      </c>
      <c r="C6" s="2414">
        <v>18.791802107345614</v>
      </c>
      <c r="D6" s="2414">
        <v>16.593291097283071</v>
      </c>
      <c r="E6" s="2414">
        <v>21.061707971392295</v>
      </c>
      <c r="F6" s="2345">
        <v>72.491927667992897</v>
      </c>
      <c r="G6" s="2415">
        <v>17.420729113566015</v>
      </c>
      <c r="H6" s="2414">
        <v>19.295450612592425</v>
      </c>
      <c r="I6" s="2414">
        <v>17.184590043652499</v>
      </c>
      <c r="J6" s="2416">
        <v>23.231880766124174</v>
      </c>
      <c r="K6" s="2345">
        <v>77.132650535935113</v>
      </c>
      <c r="L6" s="2415">
        <v>18.588808787345659</v>
      </c>
      <c r="M6" s="2414">
        <v>20.888869371740778</v>
      </c>
      <c r="N6" s="2414">
        <v>18.692941118236302</v>
      </c>
      <c r="O6" s="2416">
        <v>25.194619955925688</v>
      </c>
      <c r="P6" s="2345">
        <v>83.365239233248431</v>
      </c>
      <c r="Q6" s="2415">
        <v>23.937309529546248</v>
      </c>
      <c r="R6" s="2414">
        <v>27.166589776172955</v>
      </c>
      <c r="S6" s="2414">
        <v>24.312655925972578</v>
      </c>
      <c r="T6" s="2416">
        <v>32.924892861443944</v>
      </c>
      <c r="U6" s="2345">
        <v>108.34144809313571</v>
      </c>
      <c r="V6" s="2415">
        <v>27.823722687537472</v>
      </c>
      <c r="W6" s="2414">
        <v>28.653443160352154</v>
      </c>
      <c r="X6" s="2414">
        <v>27.423422678215331</v>
      </c>
      <c r="Y6" s="2416">
        <v>38.205689748840562</v>
      </c>
      <c r="Z6" s="2345">
        <v>122.10627827494551</v>
      </c>
      <c r="AA6" s="2415">
        <v>31.12307923502733</v>
      </c>
      <c r="AB6" s="2414">
        <v>29.047998989740403</v>
      </c>
      <c r="AC6" s="2414">
        <v>30.331359547771125</v>
      </c>
      <c r="AD6" s="2416">
        <v>42.506749407414155</v>
      </c>
      <c r="AE6" s="2345">
        <v>133.00918717995302</v>
      </c>
      <c r="AF6" s="2349">
        <v>34.996209634459582</v>
      </c>
    </row>
    <row r="7" spans="1:32" ht="30" customHeight="1">
      <c r="A7" s="2336" t="s">
        <v>1395</v>
      </c>
      <c r="B7" s="2414">
        <v>22959.099683848992</v>
      </c>
      <c r="C7" s="2414">
        <v>21251.109485904733</v>
      </c>
      <c r="D7" s="2414">
        <v>28450.003472903602</v>
      </c>
      <c r="E7" s="2414">
        <v>17236.65153966095</v>
      </c>
      <c r="F7" s="2345">
        <v>89896.86418231827</v>
      </c>
      <c r="G7" s="2415">
        <v>22870.475240993768</v>
      </c>
      <c r="H7" s="2414">
        <v>19633.382184849579</v>
      </c>
      <c r="I7" s="2414">
        <v>24035.953902158046</v>
      </c>
      <c r="J7" s="2416">
        <v>22704.687678147166</v>
      </c>
      <c r="K7" s="2345">
        <v>89244.499006148559</v>
      </c>
      <c r="L7" s="2415">
        <v>26926.530471019181</v>
      </c>
      <c r="M7" s="2414">
        <v>25471.981970229695</v>
      </c>
      <c r="N7" s="2414">
        <v>28960.065509703065</v>
      </c>
      <c r="O7" s="2416">
        <v>38915.059902485715</v>
      </c>
      <c r="P7" s="2345">
        <v>120273.63785343766</v>
      </c>
      <c r="Q7" s="2415">
        <v>33182.552511775102</v>
      </c>
      <c r="R7" s="2414">
        <v>26601.169725621981</v>
      </c>
      <c r="S7" s="2414">
        <v>46242.95791609303</v>
      </c>
      <c r="T7" s="2416">
        <v>36289.766883989549</v>
      </c>
      <c r="U7" s="2345">
        <v>142316.44703747967</v>
      </c>
      <c r="V7" s="2415">
        <v>34069.995545878824</v>
      </c>
      <c r="W7" s="2414">
        <v>24826.323802940798</v>
      </c>
      <c r="X7" s="2414">
        <v>41735.75898940875</v>
      </c>
      <c r="Y7" s="2416">
        <v>26310.766607776422</v>
      </c>
      <c r="Z7" s="2345">
        <v>126942.8449460048</v>
      </c>
      <c r="AA7" s="2415">
        <v>34640.488526874156</v>
      </c>
      <c r="AB7" s="2414">
        <v>21250.849132461084</v>
      </c>
      <c r="AC7" s="2414">
        <v>21572.062166863565</v>
      </c>
      <c r="AD7" s="2416">
        <v>24236.337591840551</v>
      </c>
      <c r="AE7" s="2345">
        <v>101699.73741803937</v>
      </c>
      <c r="AF7" s="2349">
        <v>20700.057327250011</v>
      </c>
    </row>
    <row r="8" spans="1:32" ht="30" customHeight="1">
      <c r="A8" s="2336" t="s">
        <v>1396</v>
      </c>
      <c r="B8" s="2414">
        <v>46555.264486356653</v>
      </c>
      <c r="C8" s="2414">
        <v>46177.999792891329</v>
      </c>
      <c r="D8" s="2414">
        <v>53120.405159069946</v>
      </c>
      <c r="E8" s="2414">
        <v>50222.155972552304</v>
      </c>
      <c r="F8" s="2345">
        <v>196075.82541087025</v>
      </c>
      <c r="G8" s="2415">
        <v>66892.600497664054</v>
      </c>
      <c r="H8" s="2414">
        <v>71352.10141324962</v>
      </c>
      <c r="I8" s="2414">
        <v>68133.528531659642</v>
      </c>
      <c r="J8" s="2416">
        <v>46099.416982619208</v>
      </c>
      <c r="K8" s="2345">
        <v>252477.64742519252</v>
      </c>
      <c r="L8" s="2415">
        <v>25063.64323948709</v>
      </c>
      <c r="M8" s="2414">
        <v>29882.900950613639</v>
      </c>
      <c r="N8" s="2414">
        <v>51733.835300374878</v>
      </c>
      <c r="O8" s="2416">
        <v>68281.981785009979</v>
      </c>
      <c r="P8" s="2345">
        <v>174962.3612754856</v>
      </c>
      <c r="Q8" s="2415">
        <v>49126.204148598634</v>
      </c>
      <c r="R8" s="2414">
        <v>75056.556024868143</v>
      </c>
      <c r="S8" s="2414">
        <v>60953.761736000481</v>
      </c>
      <c r="T8" s="2416">
        <v>83472.068984528189</v>
      </c>
      <c r="U8" s="2345">
        <v>268608.59089399548</v>
      </c>
      <c r="V8" s="2415">
        <v>60324.656122357359</v>
      </c>
      <c r="W8" s="2414">
        <v>74056.207074591774</v>
      </c>
      <c r="X8" s="2414">
        <v>93262.806886043662</v>
      </c>
      <c r="Y8" s="2416">
        <v>127993.70001065476</v>
      </c>
      <c r="Z8" s="2345">
        <v>355637.37009364757</v>
      </c>
      <c r="AA8" s="2415">
        <v>82498.01267855581</v>
      </c>
      <c r="AB8" s="2414">
        <v>93095.964921931489</v>
      </c>
      <c r="AC8" s="2414">
        <v>95541.377467538958</v>
      </c>
      <c r="AD8" s="2416">
        <v>93989.186618559354</v>
      </c>
      <c r="AE8" s="2345">
        <v>365124.54168658558</v>
      </c>
      <c r="AF8" s="2349">
        <v>51521.992312127142</v>
      </c>
    </row>
    <row r="9" spans="1:32" ht="30" customHeight="1">
      <c r="A9" s="2336" t="s">
        <v>1397</v>
      </c>
      <c r="B9" s="2414">
        <v>81680.942136172118</v>
      </c>
      <c r="C9" s="2414">
        <v>77686.413070416296</v>
      </c>
      <c r="D9" s="2414">
        <v>93976.739386036148</v>
      </c>
      <c r="E9" s="2414">
        <v>57738.226846440652</v>
      </c>
      <c r="F9" s="2345">
        <v>311082.32143906521</v>
      </c>
      <c r="G9" s="2415">
        <v>69516.66203662628</v>
      </c>
      <c r="H9" s="2414">
        <v>66691.494782951544</v>
      </c>
      <c r="I9" s="2414">
        <v>68869.330065861868</v>
      </c>
      <c r="J9" s="2416">
        <v>70981.043168207674</v>
      </c>
      <c r="K9" s="2345">
        <v>276058.53005364735</v>
      </c>
      <c r="L9" s="2415">
        <v>63146.188126505898</v>
      </c>
      <c r="M9" s="2414">
        <v>66554.584753118572</v>
      </c>
      <c r="N9" s="2414">
        <v>80077.654522505502</v>
      </c>
      <c r="O9" s="2416">
        <v>98520.791625343263</v>
      </c>
      <c r="P9" s="2345">
        <v>308299.21902747324</v>
      </c>
      <c r="Q9" s="2415">
        <v>82155.893763054875</v>
      </c>
      <c r="R9" s="2414">
        <v>70121.636554976387</v>
      </c>
      <c r="S9" s="2414">
        <v>106310.48215363646</v>
      </c>
      <c r="T9" s="2416">
        <v>88758.158648432247</v>
      </c>
      <c r="U9" s="2345">
        <v>347346.17112009996</v>
      </c>
      <c r="V9" s="2415">
        <v>122885.71362235695</v>
      </c>
      <c r="W9" s="2414">
        <v>124816.42910130577</v>
      </c>
      <c r="X9" s="2414">
        <v>101193.10046615759</v>
      </c>
      <c r="Y9" s="2416">
        <v>77278.974397972488</v>
      </c>
      <c r="Z9" s="2345">
        <v>426174.21758779278</v>
      </c>
      <c r="AA9" s="2415">
        <v>75230.146164529608</v>
      </c>
      <c r="AB9" s="2414">
        <v>64244.151216843464</v>
      </c>
      <c r="AC9" s="2414">
        <v>58326.377838372115</v>
      </c>
      <c r="AD9" s="2416">
        <v>64400.902115620156</v>
      </c>
      <c r="AE9" s="2345">
        <v>262201.57733536535</v>
      </c>
      <c r="AF9" s="2349">
        <v>63266.143060422335</v>
      </c>
    </row>
    <row r="10" spans="1:32" ht="30" customHeight="1">
      <c r="A10" s="2350" t="s">
        <v>1398</v>
      </c>
      <c r="B10" s="2417">
        <v>138937.17470670323</v>
      </c>
      <c r="C10" s="2417">
        <v>145963.11408592144</v>
      </c>
      <c r="D10" s="2417">
        <v>176363.56315337573</v>
      </c>
      <c r="E10" s="2417">
        <v>186276.54629265302</v>
      </c>
      <c r="F10" s="2352">
        <v>647540.39823865332</v>
      </c>
      <c r="G10" s="2418">
        <v>145966.97781211598</v>
      </c>
      <c r="H10" s="2417">
        <v>154777.64586612457</v>
      </c>
      <c r="I10" s="2417">
        <v>187583.85495226411</v>
      </c>
      <c r="J10" s="2419">
        <v>199814.40278635372</v>
      </c>
      <c r="K10" s="2352">
        <v>688142.88141685841</v>
      </c>
      <c r="L10" s="2418">
        <v>153481.05445447229</v>
      </c>
      <c r="M10" s="2417">
        <v>166137.8921904655</v>
      </c>
      <c r="N10" s="2417">
        <v>201256.99341135944</v>
      </c>
      <c r="O10" s="2419">
        <v>214985.63749069365</v>
      </c>
      <c r="P10" s="2352">
        <v>735861.57754699094</v>
      </c>
      <c r="Q10" s="2418">
        <v>164792.33014634534</v>
      </c>
      <c r="R10" s="2417">
        <v>179425.07231454496</v>
      </c>
      <c r="S10" s="2417">
        <v>217038.08887504661</v>
      </c>
      <c r="T10" s="2419">
        <v>232295.71473398776</v>
      </c>
      <c r="U10" s="2352">
        <v>793551.20606992464</v>
      </c>
      <c r="V10" s="2418">
        <v>174358.03863583054</v>
      </c>
      <c r="W10" s="2417">
        <v>190828.65136500492</v>
      </c>
      <c r="X10" s="2417">
        <v>232308.34713119644</v>
      </c>
      <c r="Y10" s="2419">
        <v>249949.2299460395</v>
      </c>
      <c r="Z10" s="2352">
        <v>847444.26707807137</v>
      </c>
      <c r="AA10" s="2418">
        <v>185318.19761899312</v>
      </c>
      <c r="AB10" s="2417">
        <v>203224.69977042917</v>
      </c>
      <c r="AC10" s="2417">
        <v>246600.52523008935</v>
      </c>
      <c r="AD10" s="2419">
        <v>267650.55007544335</v>
      </c>
      <c r="AE10" s="2352">
        <v>902793.97269495495</v>
      </c>
      <c r="AF10" s="2356">
        <v>197419.32520523408</v>
      </c>
    </row>
    <row r="11" spans="1:32" ht="30" customHeight="1">
      <c r="A11" s="2336" t="s">
        <v>1399</v>
      </c>
      <c r="B11" s="2414">
        <v>33392.804545593965</v>
      </c>
      <c r="C11" s="2414">
        <v>30082.139387930089</v>
      </c>
      <c r="D11" s="2414">
        <v>31868.091463142122</v>
      </c>
      <c r="E11" s="2414">
        <v>34484.053255126972</v>
      </c>
      <c r="F11" s="2345">
        <v>129827.08865179315</v>
      </c>
      <c r="G11" s="2415">
        <v>35431.279918765962</v>
      </c>
      <c r="H11" s="2414">
        <v>31256.87763160151</v>
      </c>
      <c r="I11" s="2414">
        <v>31705.321472659438</v>
      </c>
      <c r="J11" s="2416">
        <v>34304.29179862787</v>
      </c>
      <c r="K11" s="2345">
        <v>132697.77082165479</v>
      </c>
      <c r="L11" s="2415">
        <v>28094.480505800613</v>
      </c>
      <c r="M11" s="2414">
        <v>25006.636029885631</v>
      </c>
      <c r="N11" s="2414">
        <v>25509.648326928989</v>
      </c>
      <c r="O11" s="2416">
        <v>27607.769669121801</v>
      </c>
      <c r="P11" s="2345">
        <v>106218.53453173704</v>
      </c>
      <c r="Q11" s="2415">
        <v>39862.719959476963</v>
      </c>
      <c r="R11" s="2414">
        <v>37927.375653037874</v>
      </c>
      <c r="S11" s="2414">
        <v>39436.375449216459</v>
      </c>
      <c r="T11" s="2416">
        <v>42108.731325067558</v>
      </c>
      <c r="U11" s="2345">
        <v>159335.20238679886</v>
      </c>
      <c r="V11" s="2415">
        <v>37391.100199817156</v>
      </c>
      <c r="W11" s="2414">
        <v>37086.445703169724</v>
      </c>
      <c r="X11" s="2414">
        <v>39113.560419249225</v>
      </c>
      <c r="Y11" s="2416">
        <v>39583.368567789112</v>
      </c>
      <c r="Z11" s="2345">
        <v>153174.47489002522</v>
      </c>
      <c r="AA11" s="2415">
        <v>34969.643619845541</v>
      </c>
      <c r="AB11" s="2414">
        <v>32841.513555344281</v>
      </c>
      <c r="AC11" s="2414">
        <v>38397.537202247062</v>
      </c>
      <c r="AD11" s="2416">
        <v>34362.491332783051</v>
      </c>
      <c r="AE11" s="2345">
        <v>140571.18571021993</v>
      </c>
      <c r="AF11" s="2349">
        <v>32276.59754325886</v>
      </c>
    </row>
    <row r="12" spans="1:32" ht="30" customHeight="1">
      <c r="A12" s="2336" t="s">
        <v>1400</v>
      </c>
      <c r="B12" s="2414">
        <v>97532.159357825629</v>
      </c>
      <c r="C12" s="2414">
        <v>107779.14029298595</v>
      </c>
      <c r="D12" s="2414">
        <v>135708.57724509086</v>
      </c>
      <c r="E12" s="2414">
        <v>142017.21052764557</v>
      </c>
      <c r="F12" s="2359">
        <v>483037.08742354799</v>
      </c>
      <c r="G12" s="2415">
        <v>101531.79506158581</v>
      </c>
      <c r="H12" s="2414">
        <v>114996.37603572677</v>
      </c>
      <c r="I12" s="2414">
        <v>147286.42710706289</v>
      </c>
      <c r="J12" s="2416">
        <v>155953.33679770297</v>
      </c>
      <c r="K12" s="2359">
        <v>519767.93500207842</v>
      </c>
      <c r="L12" s="2415">
        <v>116664.0530620288</v>
      </c>
      <c r="M12" s="2414">
        <v>133134.25378936951</v>
      </c>
      <c r="N12" s="2414">
        <v>167503.90352367715</v>
      </c>
      <c r="O12" s="2416">
        <v>177894.1026833943</v>
      </c>
      <c r="P12" s="2359">
        <v>595196.31305846979</v>
      </c>
      <c r="Q12" s="2415">
        <v>115003.94367816647</v>
      </c>
      <c r="R12" s="2414">
        <v>131982.27787807953</v>
      </c>
      <c r="S12" s="2414">
        <v>168405.99173713344</v>
      </c>
      <c r="T12" s="2416">
        <v>180707.52847727775</v>
      </c>
      <c r="U12" s="2359">
        <v>596099.74177065713</v>
      </c>
      <c r="V12" s="2415">
        <v>128523.04571631084</v>
      </c>
      <c r="W12" s="2414">
        <v>145600.48943386879</v>
      </c>
      <c r="X12" s="2414">
        <v>184360.58716135571</v>
      </c>
      <c r="Y12" s="2416">
        <v>201012.32643463611</v>
      </c>
      <c r="Z12" s="2359">
        <v>659496.44874617143</v>
      </c>
      <c r="AA12" s="2415">
        <v>141815.77833243791</v>
      </c>
      <c r="AB12" s="2414">
        <v>161936.58833310477</v>
      </c>
      <c r="AC12" s="2414">
        <v>199705.35971218257</v>
      </c>
      <c r="AD12" s="2416">
        <v>223486.48869922242</v>
      </c>
      <c r="AE12" s="2359">
        <v>726944.2150769477</v>
      </c>
      <c r="AF12" s="2362">
        <v>155960.25467046702</v>
      </c>
    </row>
    <row r="13" spans="1:32" ht="30" customHeight="1">
      <c r="A13" s="2336" t="s">
        <v>1401</v>
      </c>
      <c r="B13" s="2414">
        <v>4849.6955709803524</v>
      </c>
      <c r="C13" s="2414">
        <v>4929.1767421796467</v>
      </c>
      <c r="D13" s="2414">
        <v>5490.8139967880825</v>
      </c>
      <c r="E13" s="2414">
        <v>6117.2394973115497</v>
      </c>
      <c r="F13" s="2359">
        <v>21386.925807259628</v>
      </c>
      <c r="G13" s="2415">
        <v>5108.3260041933027</v>
      </c>
      <c r="H13" s="2414">
        <v>4608.9422317369754</v>
      </c>
      <c r="I13" s="2414">
        <v>4687.0670045889119</v>
      </c>
      <c r="J13" s="2416">
        <v>5332.5130601173933</v>
      </c>
      <c r="K13" s="2359">
        <v>19736.848300636586</v>
      </c>
      <c r="L13" s="2415">
        <v>4432.9340887982808</v>
      </c>
      <c r="M13" s="2414">
        <v>3960.2727569404742</v>
      </c>
      <c r="N13" s="2414">
        <v>4070.77508619534</v>
      </c>
      <c r="O13" s="2416">
        <v>5098.5054763752078</v>
      </c>
      <c r="P13" s="2359">
        <v>17562.487408309302</v>
      </c>
      <c r="Q13" s="2415">
        <v>5250.3814510866196</v>
      </c>
      <c r="R13" s="2414">
        <v>4824.3177913858362</v>
      </c>
      <c r="S13" s="2414">
        <v>4929.3116549493543</v>
      </c>
      <c r="T13" s="2416">
        <v>5893.2590026646012</v>
      </c>
      <c r="U13" s="2359">
        <v>20897.269900086409</v>
      </c>
      <c r="V13" s="2415">
        <v>5351.710804520344</v>
      </c>
      <c r="W13" s="2414">
        <v>5146.1204931243028</v>
      </c>
      <c r="X13" s="2414">
        <v>4980.6771399644067</v>
      </c>
      <c r="Y13" s="2416">
        <v>5851.4000764431885</v>
      </c>
      <c r="Z13" s="2359">
        <v>21329.90851405224</v>
      </c>
      <c r="AA13" s="2415">
        <v>5334.0141330498436</v>
      </c>
      <c r="AB13" s="2414">
        <v>5053.4547097794111</v>
      </c>
      <c r="AC13" s="2414">
        <v>5160.1984469526496</v>
      </c>
      <c r="AD13" s="2416">
        <v>5829.930724128325</v>
      </c>
      <c r="AE13" s="2359">
        <v>21377.598013910228</v>
      </c>
      <c r="AF13" s="2362">
        <v>5826.5950974710868</v>
      </c>
    </row>
    <row r="14" spans="1:32" ht="30" customHeight="1">
      <c r="A14" s="2336" t="s">
        <v>1402</v>
      </c>
      <c r="B14" s="2420">
        <v>135774.65947439996</v>
      </c>
      <c r="C14" s="2420">
        <v>142790.45642309569</v>
      </c>
      <c r="D14" s="2420">
        <v>173067.48270502107</v>
      </c>
      <c r="E14" s="2420">
        <v>182618.50328008409</v>
      </c>
      <c r="F14" s="2364">
        <v>634251.10188260081</v>
      </c>
      <c r="G14" s="2421">
        <v>142071.40098454509</v>
      </c>
      <c r="H14" s="2420">
        <v>150862.19589906526</v>
      </c>
      <c r="I14" s="2420">
        <v>183678.81558431123</v>
      </c>
      <c r="J14" s="2422">
        <v>195590.14165644825</v>
      </c>
      <c r="K14" s="2364">
        <v>672202.55412436987</v>
      </c>
      <c r="L14" s="2421">
        <v>149191.4676566277</v>
      </c>
      <c r="M14" s="2420">
        <v>162101.16257619564</v>
      </c>
      <c r="N14" s="2420">
        <v>197084.32693680149</v>
      </c>
      <c r="O14" s="2422">
        <v>210600.3778288913</v>
      </c>
      <c r="P14" s="2364">
        <v>718977.33499851613</v>
      </c>
      <c r="Q14" s="2421">
        <v>160117.04508873005</v>
      </c>
      <c r="R14" s="2420">
        <v>174733.97132250326</v>
      </c>
      <c r="S14" s="2420">
        <v>212771.67884129926</v>
      </c>
      <c r="T14" s="2422">
        <v>228709.5188050099</v>
      </c>
      <c r="U14" s="2364">
        <v>776332.2140575425</v>
      </c>
      <c r="V14" s="2421">
        <v>171265.85672064833</v>
      </c>
      <c r="W14" s="2420">
        <v>187833.05563016279</v>
      </c>
      <c r="X14" s="2420">
        <v>228454.82472056936</v>
      </c>
      <c r="Y14" s="2422">
        <v>246447.09507886841</v>
      </c>
      <c r="Z14" s="2364">
        <v>834000.83215024893</v>
      </c>
      <c r="AA14" s="2421">
        <v>182119.43608533329</v>
      </c>
      <c r="AB14" s="2420">
        <v>199831.55659822846</v>
      </c>
      <c r="AC14" s="2420">
        <v>243263.09536138229</v>
      </c>
      <c r="AD14" s="2422">
        <v>263678.91075613379</v>
      </c>
      <c r="AE14" s="2364">
        <v>888892.99880107772</v>
      </c>
      <c r="AF14" s="2368">
        <v>194063.44731119697</v>
      </c>
    </row>
    <row r="15" spans="1:32" ht="30" customHeight="1">
      <c r="A15" s="2336" t="s">
        <v>1403</v>
      </c>
      <c r="B15" s="2414">
        <v>3276.564480699089</v>
      </c>
      <c r="C15" s="2414">
        <v>3469.5537778657445</v>
      </c>
      <c r="D15" s="2414">
        <v>3702.9789645127998</v>
      </c>
      <c r="E15" s="2414">
        <v>4294.5909036829516</v>
      </c>
      <c r="F15" s="2359">
        <v>14743.688126760586</v>
      </c>
      <c r="G15" s="2415">
        <v>4018.8486365546801</v>
      </c>
      <c r="H15" s="2414">
        <v>4244.6383434145873</v>
      </c>
      <c r="I15" s="2414">
        <v>4334.5483552998776</v>
      </c>
      <c r="J15" s="2416">
        <v>4871.1298624860383</v>
      </c>
      <c r="K15" s="2359">
        <v>17469.165197755185</v>
      </c>
      <c r="L15" s="2415">
        <v>4435.4850181127249</v>
      </c>
      <c r="M15" s="2414">
        <v>4428.4459134518065</v>
      </c>
      <c r="N15" s="2414">
        <v>4688.2985649554303</v>
      </c>
      <c r="O15" s="2416">
        <v>4761.1589359745076</v>
      </c>
      <c r="P15" s="2359">
        <v>18313.38843249447</v>
      </c>
      <c r="Q15" s="2415">
        <v>4791.4727702608743</v>
      </c>
      <c r="R15" s="2414">
        <v>4973.6722552703941</v>
      </c>
      <c r="S15" s="2414">
        <v>4637.0310355155043</v>
      </c>
      <c r="T15" s="2416">
        <v>4136.6956303624638</v>
      </c>
      <c r="U15" s="2359">
        <v>18538.871691409237</v>
      </c>
      <c r="V15" s="2415">
        <v>4807.9970959909979</v>
      </c>
      <c r="W15" s="2414">
        <v>4865.8921709072283</v>
      </c>
      <c r="X15" s="2414">
        <v>5347.0113999695886</v>
      </c>
      <c r="Y15" s="2416">
        <v>4562.2820652266937</v>
      </c>
      <c r="Z15" s="2359">
        <v>19583.182732094509</v>
      </c>
      <c r="AA15" s="2415">
        <v>4405.0519238749093</v>
      </c>
      <c r="AB15" s="2414">
        <v>4855.3496542396151</v>
      </c>
      <c r="AC15" s="2414">
        <v>4383.9859110873203</v>
      </c>
      <c r="AD15" s="2416">
        <v>4516.799319309519</v>
      </c>
      <c r="AE15" s="2359">
        <v>18161.186808511364</v>
      </c>
      <c r="AF15" s="2362">
        <v>4340.9878940370991</v>
      </c>
    </row>
    <row r="16" spans="1:32" ht="30" customHeight="1" thickBot="1">
      <c r="A16" s="2336" t="s">
        <v>1404</v>
      </c>
      <c r="B16" s="2414">
        <v>114.04924839580102</v>
      </c>
      <c r="C16" s="2414">
        <v>296.89611504000959</v>
      </c>
      <c r="D16" s="2414">
        <v>406.89851615812563</v>
      </c>
      <c r="E16" s="2414">
        <v>636.54789111401965</v>
      </c>
      <c r="F16" s="2345">
        <v>1454.3917707079559</v>
      </c>
      <c r="G16" s="2415">
        <v>123.27180898378379</v>
      </c>
      <c r="H16" s="2414">
        <v>329.18837635527564</v>
      </c>
      <c r="I16" s="2414">
        <v>429.50898734702128</v>
      </c>
      <c r="J16" s="2416">
        <v>646.8687325805663</v>
      </c>
      <c r="K16" s="2345">
        <v>1528.8379052666469</v>
      </c>
      <c r="L16" s="2415">
        <v>145.8982202681382</v>
      </c>
      <c r="M16" s="2414">
        <v>391.71629918193526</v>
      </c>
      <c r="N16" s="2414">
        <v>515.63209039748438</v>
      </c>
      <c r="O16" s="2416">
        <v>375.89927417214864</v>
      </c>
      <c r="P16" s="2345">
        <v>1429.1458840197065</v>
      </c>
      <c r="Q16" s="2415">
        <v>116.18771264558796</v>
      </c>
      <c r="R16" s="2414">
        <v>282.5712632286797</v>
      </c>
      <c r="S16" s="2414">
        <v>370.62100176817216</v>
      </c>
      <c r="T16" s="2416">
        <v>550.49970138460264</v>
      </c>
      <c r="U16" s="2345">
        <v>1319.8796790270426</v>
      </c>
      <c r="V16" s="2415">
        <v>1715.8151808087714</v>
      </c>
      <c r="W16" s="2414">
        <v>1870.2964360651094</v>
      </c>
      <c r="X16" s="2414">
        <v>1493.4889893424988</v>
      </c>
      <c r="Y16" s="2416">
        <v>1060.1471980556089</v>
      </c>
      <c r="Z16" s="2345">
        <v>6048.73</v>
      </c>
      <c r="AA16" s="2415">
        <v>1206.2903902150865</v>
      </c>
      <c r="AB16" s="2414">
        <v>1462.2064820388914</v>
      </c>
      <c r="AC16" s="2414">
        <v>1046.5560423802526</v>
      </c>
      <c r="AD16" s="2416">
        <v>545.16</v>
      </c>
      <c r="AE16" s="2345">
        <v>4260.2129146342304</v>
      </c>
      <c r="AF16" s="2349">
        <v>985.11</v>
      </c>
    </row>
    <row r="17" spans="1:32" s="955" customFormat="1" ht="30" customHeight="1" thickBot="1">
      <c r="A17" s="2330" t="s">
        <v>1405</v>
      </c>
      <c r="B17" s="2423">
        <v>138937.17470670323</v>
      </c>
      <c r="C17" s="2423">
        <v>145963.11408592144</v>
      </c>
      <c r="D17" s="2423">
        <v>176363.56315337573</v>
      </c>
      <c r="E17" s="2423">
        <v>186276.54629265302</v>
      </c>
      <c r="F17" s="2370">
        <v>647540.39823865332</v>
      </c>
      <c r="G17" s="2424">
        <v>145966.97781211598</v>
      </c>
      <c r="H17" s="2423">
        <v>154777.64586612457</v>
      </c>
      <c r="I17" s="2423">
        <v>187583.85495226411</v>
      </c>
      <c r="J17" s="2425">
        <v>199814.40278635372</v>
      </c>
      <c r="K17" s="2370">
        <v>688142.88141685841</v>
      </c>
      <c r="L17" s="2424">
        <v>153481.05445447229</v>
      </c>
      <c r="M17" s="2423">
        <v>166137.8921904655</v>
      </c>
      <c r="N17" s="2423">
        <v>201256.99341135944</v>
      </c>
      <c r="O17" s="2425">
        <v>214985.63749069365</v>
      </c>
      <c r="P17" s="2370">
        <v>735861.57754699094</v>
      </c>
      <c r="Q17" s="2424">
        <v>164792.33014634534</v>
      </c>
      <c r="R17" s="2423">
        <v>179425.07231454496</v>
      </c>
      <c r="S17" s="2423">
        <v>217038.08887504661</v>
      </c>
      <c r="T17" s="2425">
        <v>232295.71473398776</v>
      </c>
      <c r="U17" s="2370">
        <v>793551.20606992464</v>
      </c>
      <c r="V17" s="2424">
        <v>174358.03863583054</v>
      </c>
      <c r="W17" s="2423">
        <v>190828.65136500492</v>
      </c>
      <c r="X17" s="2423">
        <v>232308.34713119644</v>
      </c>
      <c r="Y17" s="2425">
        <v>249949.2299460395</v>
      </c>
      <c r="Z17" s="2370">
        <v>847535.28488234349</v>
      </c>
      <c r="AA17" s="2424">
        <v>185318.19761899312</v>
      </c>
      <c r="AB17" s="2423">
        <v>203224.69977042917</v>
      </c>
      <c r="AC17" s="2423">
        <v>246600.52523008935</v>
      </c>
      <c r="AD17" s="2425">
        <v>267650.55007544335</v>
      </c>
      <c r="AE17" s="2370">
        <v>902793.97269495495</v>
      </c>
      <c r="AF17" s="2374">
        <v>197419.32520523408</v>
      </c>
    </row>
    <row r="18" spans="1:32" s="888" customFormat="1" ht="13.5" customHeight="1"/>
    <row r="19" spans="1:32" s="2060" customFormat="1" ht="13.5" customHeight="1">
      <c r="A19" s="2060" t="s">
        <v>379</v>
      </c>
      <c r="B19" s="1627"/>
      <c r="C19" s="1627"/>
      <c r="D19" s="1627"/>
      <c r="E19" s="1627"/>
      <c r="F19" s="1627"/>
      <c r="G19" s="1627"/>
      <c r="H19" s="1627"/>
      <c r="I19" s="1627"/>
      <c r="J19" s="1627"/>
      <c r="K19" s="1627"/>
      <c r="L19" s="1627"/>
      <c r="M19" s="1627"/>
    </row>
    <row r="20" spans="1:32" s="2060" customFormat="1" ht="13.5" customHeight="1">
      <c r="A20" s="892" t="s">
        <v>380</v>
      </c>
    </row>
    <row r="21" spans="1:32" s="2060" customFormat="1" ht="13.5" customHeight="1">
      <c r="A21" s="2378" t="s">
        <v>1406</v>
      </c>
    </row>
    <row r="22" spans="1:32" s="2060" customFormat="1" ht="13.5" customHeight="1">
      <c r="A22" s="2060" t="s">
        <v>1294</v>
      </c>
    </row>
  </sheetData>
  <hyperlinks>
    <hyperlink ref="A1" location="Menu!A1" display="Return to Menu"/>
  </hyperlinks>
  <pageMargins left="0.74803149606299202" right="0.59055118110236204" top="0.98425196850393704" bottom="0.98425196850393704" header="0.511811023622047" footer="0.511811023622047"/>
  <pageSetup scale="39" fitToWidth="4" orientation="landscape" r:id="rId1"/>
  <headerFooter alignWithMargins="0"/>
  <colBreaks count="1" manualBreakCount="1">
    <brk id="13" max="21"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37"/>
  <sheetViews>
    <sheetView view="pageBreakPreview" zoomScale="90" zoomScaleNormal="100" zoomScaleSheetLayoutView="90" workbookViewId="0">
      <pane xSplit="1" ySplit="3" topLeftCell="AR14" activePane="bottomRight" state="frozen"/>
      <selection activeCell="M244" sqref="M244"/>
      <selection pane="topRight" activeCell="M244" sqref="M244"/>
      <selection pane="bottomLeft" activeCell="M244" sqref="M244"/>
      <selection pane="bottomRight"/>
    </sheetView>
  </sheetViews>
  <sheetFormatPr defaultColWidth="14" defaultRowHeight="12.75"/>
  <cols>
    <col min="1" max="1" width="72" style="2060" customWidth="1"/>
    <col min="2" max="3" width="15" style="893" customWidth="1"/>
    <col min="4" max="4" width="15" style="2060" customWidth="1"/>
    <col min="5" max="5" width="15" style="893" customWidth="1"/>
    <col min="6" max="6" width="15" style="2060" customWidth="1"/>
    <col min="7" max="10" width="15" style="893" customWidth="1"/>
    <col min="11" max="11" width="15" style="2060" customWidth="1"/>
    <col min="12" max="12" width="15" style="893" customWidth="1"/>
    <col min="13" max="14" width="15" style="2060" customWidth="1"/>
    <col min="15" max="15" width="15" style="893" customWidth="1"/>
    <col min="16" max="16" width="15" style="2060" customWidth="1"/>
    <col min="17" max="17" width="15" style="893" customWidth="1"/>
    <col min="18" max="19" width="15" style="2060" customWidth="1"/>
    <col min="20" max="20" width="15" style="893" customWidth="1"/>
    <col min="21" max="21" width="15" style="2060" customWidth="1"/>
    <col min="22" max="22" width="15" style="893" customWidth="1"/>
    <col min="23" max="24" width="15" style="2060" customWidth="1"/>
    <col min="25" max="25" width="15" style="893" customWidth="1"/>
    <col min="26" max="26" width="15" style="2060" customWidth="1"/>
    <col min="27" max="27" width="15" style="893" customWidth="1"/>
    <col min="28" max="29" width="15" style="2060" customWidth="1"/>
    <col min="30" max="30" width="15" style="893" customWidth="1"/>
    <col min="31" max="31" width="15" style="2060" customWidth="1"/>
    <col min="32" max="35" width="15" style="893" customWidth="1"/>
    <col min="36" max="36" width="14.5703125" style="2060" customWidth="1"/>
    <col min="37" max="40" width="15" style="893" customWidth="1"/>
    <col min="41" max="41" width="14.5703125" style="2060" customWidth="1"/>
    <col min="42" max="43" width="15" style="893" customWidth="1"/>
    <col min="44" max="47" width="15" style="2060" customWidth="1"/>
    <col min="48" max="238" width="9.140625" style="2060" customWidth="1"/>
    <col min="239" max="239" width="72" style="2060" customWidth="1"/>
    <col min="240" max="240" width="14.5703125" style="2060" customWidth="1"/>
    <col min="241" max="256" width="14" style="2060"/>
    <col min="257" max="257" width="72" style="2060" customWidth="1"/>
    <col min="258" max="291" width="15" style="2060" customWidth="1"/>
    <col min="292" max="292" width="14.5703125" style="2060" customWidth="1"/>
    <col min="293" max="296" width="15" style="2060" customWidth="1"/>
    <col min="297" max="297" width="14.5703125" style="2060" customWidth="1"/>
    <col min="298" max="299" width="15" style="2060" customWidth="1"/>
    <col min="300" max="494" width="9.140625" style="2060" customWidth="1"/>
    <col min="495" max="495" width="72" style="2060" customWidth="1"/>
    <col min="496" max="496" width="14.5703125" style="2060" customWidth="1"/>
    <col min="497" max="512" width="14" style="2060"/>
    <col min="513" max="513" width="72" style="2060" customWidth="1"/>
    <col min="514" max="547" width="15" style="2060" customWidth="1"/>
    <col min="548" max="548" width="14.5703125" style="2060" customWidth="1"/>
    <col min="549" max="552" width="15" style="2060" customWidth="1"/>
    <col min="553" max="553" width="14.5703125" style="2060" customWidth="1"/>
    <col min="554" max="555" width="15" style="2060" customWidth="1"/>
    <col min="556" max="750" width="9.140625" style="2060" customWidth="1"/>
    <col min="751" max="751" width="72" style="2060" customWidth="1"/>
    <col min="752" max="752" width="14.5703125" style="2060" customWidth="1"/>
    <col min="753" max="768" width="14" style="2060"/>
    <col min="769" max="769" width="72" style="2060" customWidth="1"/>
    <col min="770" max="803" width="15" style="2060" customWidth="1"/>
    <col min="804" max="804" width="14.5703125" style="2060" customWidth="1"/>
    <col min="805" max="808" width="15" style="2060" customWidth="1"/>
    <col min="809" max="809" width="14.5703125" style="2060" customWidth="1"/>
    <col min="810" max="811" width="15" style="2060" customWidth="1"/>
    <col min="812" max="1006" width="9.140625" style="2060" customWidth="1"/>
    <col min="1007" max="1007" width="72" style="2060" customWidth="1"/>
    <col min="1008" max="1008" width="14.5703125" style="2060" customWidth="1"/>
    <col min="1009" max="1024" width="14" style="2060"/>
    <col min="1025" max="1025" width="72" style="2060" customWidth="1"/>
    <col min="1026" max="1059" width="15" style="2060" customWidth="1"/>
    <col min="1060" max="1060" width="14.5703125" style="2060" customWidth="1"/>
    <col min="1061" max="1064" width="15" style="2060" customWidth="1"/>
    <col min="1065" max="1065" width="14.5703125" style="2060" customWidth="1"/>
    <col min="1066" max="1067" width="15" style="2060" customWidth="1"/>
    <col min="1068" max="1262" width="9.140625" style="2060" customWidth="1"/>
    <col min="1263" max="1263" width="72" style="2060" customWidth="1"/>
    <col min="1264" max="1264" width="14.5703125" style="2060" customWidth="1"/>
    <col min="1265" max="1280" width="14" style="2060"/>
    <col min="1281" max="1281" width="72" style="2060" customWidth="1"/>
    <col min="1282" max="1315" width="15" style="2060" customWidth="1"/>
    <col min="1316" max="1316" width="14.5703125" style="2060" customWidth="1"/>
    <col min="1317" max="1320" width="15" style="2060" customWidth="1"/>
    <col min="1321" max="1321" width="14.5703125" style="2060" customWidth="1"/>
    <col min="1322" max="1323" width="15" style="2060" customWidth="1"/>
    <col min="1324" max="1518" width="9.140625" style="2060" customWidth="1"/>
    <col min="1519" max="1519" width="72" style="2060" customWidth="1"/>
    <col min="1520" max="1520" width="14.5703125" style="2060" customWidth="1"/>
    <col min="1521" max="1536" width="14" style="2060"/>
    <col min="1537" max="1537" width="72" style="2060" customWidth="1"/>
    <col min="1538" max="1571" width="15" style="2060" customWidth="1"/>
    <col min="1572" max="1572" width="14.5703125" style="2060" customWidth="1"/>
    <col min="1573" max="1576" width="15" style="2060" customWidth="1"/>
    <col min="1577" max="1577" width="14.5703125" style="2060" customWidth="1"/>
    <col min="1578" max="1579" width="15" style="2060" customWidth="1"/>
    <col min="1580" max="1774" width="9.140625" style="2060" customWidth="1"/>
    <col min="1775" max="1775" width="72" style="2060" customWidth="1"/>
    <col min="1776" max="1776" width="14.5703125" style="2060" customWidth="1"/>
    <col min="1777" max="1792" width="14" style="2060"/>
    <col min="1793" max="1793" width="72" style="2060" customWidth="1"/>
    <col min="1794" max="1827" width="15" style="2060" customWidth="1"/>
    <col min="1828" max="1828" width="14.5703125" style="2060" customWidth="1"/>
    <col min="1829" max="1832" width="15" style="2060" customWidth="1"/>
    <col min="1833" max="1833" width="14.5703125" style="2060" customWidth="1"/>
    <col min="1834" max="1835" width="15" style="2060" customWidth="1"/>
    <col min="1836" max="2030" width="9.140625" style="2060" customWidth="1"/>
    <col min="2031" max="2031" width="72" style="2060" customWidth="1"/>
    <col min="2032" max="2032" width="14.5703125" style="2060" customWidth="1"/>
    <col min="2033" max="2048" width="14" style="2060"/>
    <col min="2049" max="2049" width="72" style="2060" customWidth="1"/>
    <col min="2050" max="2083" width="15" style="2060" customWidth="1"/>
    <col min="2084" max="2084" width="14.5703125" style="2060" customWidth="1"/>
    <col min="2085" max="2088" width="15" style="2060" customWidth="1"/>
    <col min="2089" max="2089" width="14.5703125" style="2060" customWidth="1"/>
    <col min="2090" max="2091" width="15" style="2060" customWidth="1"/>
    <col min="2092" max="2286" width="9.140625" style="2060" customWidth="1"/>
    <col min="2287" max="2287" width="72" style="2060" customWidth="1"/>
    <col min="2288" max="2288" width="14.5703125" style="2060" customWidth="1"/>
    <col min="2289" max="2304" width="14" style="2060"/>
    <col min="2305" max="2305" width="72" style="2060" customWidth="1"/>
    <col min="2306" max="2339" width="15" style="2060" customWidth="1"/>
    <col min="2340" max="2340" width="14.5703125" style="2060" customWidth="1"/>
    <col min="2341" max="2344" width="15" style="2060" customWidth="1"/>
    <col min="2345" max="2345" width="14.5703125" style="2060" customWidth="1"/>
    <col min="2346" max="2347" width="15" style="2060" customWidth="1"/>
    <col min="2348" max="2542" width="9.140625" style="2060" customWidth="1"/>
    <col min="2543" max="2543" width="72" style="2060" customWidth="1"/>
    <col min="2544" max="2544" width="14.5703125" style="2060" customWidth="1"/>
    <col min="2545" max="2560" width="14" style="2060"/>
    <col min="2561" max="2561" width="72" style="2060" customWidth="1"/>
    <col min="2562" max="2595" width="15" style="2060" customWidth="1"/>
    <col min="2596" max="2596" width="14.5703125" style="2060" customWidth="1"/>
    <col min="2597" max="2600" width="15" style="2060" customWidth="1"/>
    <col min="2601" max="2601" width="14.5703125" style="2060" customWidth="1"/>
    <col min="2602" max="2603" width="15" style="2060" customWidth="1"/>
    <col min="2604" max="2798" width="9.140625" style="2060" customWidth="1"/>
    <col min="2799" max="2799" width="72" style="2060" customWidth="1"/>
    <col min="2800" max="2800" width="14.5703125" style="2060" customWidth="1"/>
    <col min="2801" max="2816" width="14" style="2060"/>
    <col min="2817" max="2817" width="72" style="2060" customWidth="1"/>
    <col min="2818" max="2851" width="15" style="2060" customWidth="1"/>
    <col min="2852" max="2852" width="14.5703125" style="2060" customWidth="1"/>
    <col min="2853" max="2856" width="15" style="2060" customWidth="1"/>
    <col min="2857" max="2857" width="14.5703125" style="2060" customWidth="1"/>
    <col min="2858" max="2859" width="15" style="2060" customWidth="1"/>
    <col min="2860" max="3054" width="9.140625" style="2060" customWidth="1"/>
    <col min="3055" max="3055" width="72" style="2060" customWidth="1"/>
    <col min="3056" max="3056" width="14.5703125" style="2060" customWidth="1"/>
    <col min="3057" max="3072" width="14" style="2060"/>
    <col min="3073" max="3073" width="72" style="2060" customWidth="1"/>
    <col min="3074" max="3107" width="15" style="2060" customWidth="1"/>
    <col min="3108" max="3108" width="14.5703125" style="2060" customWidth="1"/>
    <col min="3109" max="3112" width="15" style="2060" customWidth="1"/>
    <col min="3113" max="3113" width="14.5703125" style="2060" customWidth="1"/>
    <col min="3114" max="3115" width="15" style="2060" customWidth="1"/>
    <col min="3116" max="3310" width="9.140625" style="2060" customWidth="1"/>
    <col min="3311" max="3311" width="72" style="2060" customWidth="1"/>
    <col min="3312" max="3312" width="14.5703125" style="2060" customWidth="1"/>
    <col min="3313" max="3328" width="14" style="2060"/>
    <col min="3329" max="3329" width="72" style="2060" customWidth="1"/>
    <col min="3330" max="3363" width="15" style="2060" customWidth="1"/>
    <col min="3364" max="3364" width="14.5703125" style="2060" customWidth="1"/>
    <col min="3365" max="3368" width="15" style="2060" customWidth="1"/>
    <col min="3369" max="3369" width="14.5703125" style="2060" customWidth="1"/>
    <col min="3370" max="3371" width="15" style="2060" customWidth="1"/>
    <col min="3372" max="3566" width="9.140625" style="2060" customWidth="1"/>
    <col min="3567" max="3567" width="72" style="2060" customWidth="1"/>
    <col min="3568" max="3568" width="14.5703125" style="2060" customWidth="1"/>
    <col min="3569" max="3584" width="14" style="2060"/>
    <col min="3585" max="3585" width="72" style="2060" customWidth="1"/>
    <col min="3586" max="3619" width="15" style="2060" customWidth="1"/>
    <col min="3620" max="3620" width="14.5703125" style="2060" customWidth="1"/>
    <col min="3621" max="3624" width="15" style="2060" customWidth="1"/>
    <col min="3625" max="3625" width="14.5703125" style="2060" customWidth="1"/>
    <col min="3626" max="3627" width="15" style="2060" customWidth="1"/>
    <col min="3628" max="3822" width="9.140625" style="2060" customWidth="1"/>
    <col min="3823" max="3823" width="72" style="2060" customWidth="1"/>
    <col min="3824" max="3824" width="14.5703125" style="2060" customWidth="1"/>
    <col min="3825" max="3840" width="14" style="2060"/>
    <col min="3841" max="3841" width="72" style="2060" customWidth="1"/>
    <col min="3842" max="3875" width="15" style="2060" customWidth="1"/>
    <col min="3876" max="3876" width="14.5703125" style="2060" customWidth="1"/>
    <col min="3877" max="3880" width="15" style="2060" customWidth="1"/>
    <col min="3881" max="3881" width="14.5703125" style="2060" customWidth="1"/>
    <col min="3882" max="3883" width="15" style="2060" customWidth="1"/>
    <col min="3884" max="4078" width="9.140625" style="2060" customWidth="1"/>
    <col min="4079" max="4079" width="72" style="2060" customWidth="1"/>
    <col min="4080" max="4080" width="14.5703125" style="2060" customWidth="1"/>
    <col min="4081" max="4096" width="14" style="2060"/>
    <col min="4097" max="4097" width="72" style="2060" customWidth="1"/>
    <col min="4098" max="4131" width="15" style="2060" customWidth="1"/>
    <col min="4132" max="4132" width="14.5703125" style="2060" customWidth="1"/>
    <col min="4133" max="4136" width="15" style="2060" customWidth="1"/>
    <col min="4137" max="4137" width="14.5703125" style="2060" customWidth="1"/>
    <col min="4138" max="4139" width="15" style="2060" customWidth="1"/>
    <col min="4140" max="4334" width="9.140625" style="2060" customWidth="1"/>
    <col min="4335" max="4335" width="72" style="2060" customWidth="1"/>
    <col min="4336" max="4336" width="14.5703125" style="2060" customWidth="1"/>
    <col min="4337" max="4352" width="14" style="2060"/>
    <col min="4353" max="4353" width="72" style="2060" customWidth="1"/>
    <col min="4354" max="4387" width="15" style="2060" customWidth="1"/>
    <col min="4388" max="4388" width="14.5703125" style="2060" customWidth="1"/>
    <col min="4389" max="4392" width="15" style="2060" customWidth="1"/>
    <col min="4393" max="4393" width="14.5703125" style="2060" customWidth="1"/>
    <col min="4394" max="4395" width="15" style="2060" customWidth="1"/>
    <col min="4396" max="4590" width="9.140625" style="2060" customWidth="1"/>
    <col min="4591" max="4591" width="72" style="2060" customWidth="1"/>
    <col min="4592" max="4592" width="14.5703125" style="2060" customWidth="1"/>
    <col min="4593" max="4608" width="14" style="2060"/>
    <col min="4609" max="4609" width="72" style="2060" customWidth="1"/>
    <col min="4610" max="4643" width="15" style="2060" customWidth="1"/>
    <col min="4644" max="4644" width="14.5703125" style="2060" customWidth="1"/>
    <col min="4645" max="4648" width="15" style="2060" customWidth="1"/>
    <col min="4649" max="4649" width="14.5703125" style="2060" customWidth="1"/>
    <col min="4650" max="4651" width="15" style="2060" customWidth="1"/>
    <col min="4652" max="4846" width="9.140625" style="2060" customWidth="1"/>
    <col min="4847" max="4847" width="72" style="2060" customWidth="1"/>
    <col min="4848" max="4848" width="14.5703125" style="2060" customWidth="1"/>
    <col min="4849" max="4864" width="14" style="2060"/>
    <col min="4865" max="4865" width="72" style="2060" customWidth="1"/>
    <col min="4866" max="4899" width="15" style="2060" customWidth="1"/>
    <col min="4900" max="4900" width="14.5703125" style="2060" customWidth="1"/>
    <col min="4901" max="4904" width="15" style="2060" customWidth="1"/>
    <col min="4905" max="4905" width="14.5703125" style="2060" customWidth="1"/>
    <col min="4906" max="4907" width="15" style="2060" customWidth="1"/>
    <col min="4908" max="5102" width="9.140625" style="2060" customWidth="1"/>
    <col min="5103" max="5103" width="72" style="2060" customWidth="1"/>
    <col min="5104" max="5104" width="14.5703125" style="2060" customWidth="1"/>
    <col min="5105" max="5120" width="14" style="2060"/>
    <col min="5121" max="5121" width="72" style="2060" customWidth="1"/>
    <col min="5122" max="5155" width="15" style="2060" customWidth="1"/>
    <col min="5156" max="5156" width="14.5703125" style="2060" customWidth="1"/>
    <col min="5157" max="5160" width="15" style="2060" customWidth="1"/>
    <col min="5161" max="5161" width="14.5703125" style="2060" customWidth="1"/>
    <col min="5162" max="5163" width="15" style="2060" customWidth="1"/>
    <col min="5164" max="5358" width="9.140625" style="2060" customWidth="1"/>
    <col min="5359" max="5359" width="72" style="2060" customWidth="1"/>
    <col min="5360" max="5360" width="14.5703125" style="2060" customWidth="1"/>
    <col min="5361" max="5376" width="14" style="2060"/>
    <col min="5377" max="5377" width="72" style="2060" customWidth="1"/>
    <col min="5378" max="5411" width="15" style="2060" customWidth="1"/>
    <col min="5412" max="5412" width="14.5703125" style="2060" customWidth="1"/>
    <col min="5413" max="5416" width="15" style="2060" customWidth="1"/>
    <col min="5417" max="5417" width="14.5703125" style="2060" customWidth="1"/>
    <col min="5418" max="5419" width="15" style="2060" customWidth="1"/>
    <col min="5420" max="5614" width="9.140625" style="2060" customWidth="1"/>
    <col min="5615" max="5615" width="72" style="2060" customWidth="1"/>
    <col min="5616" max="5616" width="14.5703125" style="2060" customWidth="1"/>
    <col min="5617" max="5632" width="14" style="2060"/>
    <col min="5633" max="5633" width="72" style="2060" customWidth="1"/>
    <col min="5634" max="5667" width="15" style="2060" customWidth="1"/>
    <col min="5668" max="5668" width="14.5703125" style="2060" customWidth="1"/>
    <col min="5669" max="5672" width="15" style="2060" customWidth="1"/>
    <col min="5673" max="5673" width="14.5703125" style="2060" customWidth="1"/>
    <col min="5674" max="5675" width="15" style="2060" customWidth="1"/>
    <col min="5676" max="5870" width="9.140625" style="2060" customWidth="1"/>
    <col min="5871" max="5871" width="72" style="2060" customWidth="1"/>
    <col min="5872" max="5872" width="14.5703125" style="2060" customWidth="1"/>
    <col min="5873" max="5888" width="14" style="2060"/>
    <col min="5889" max="5889" width="72" style="2060" customWidth="1"/>
    <col min="5890" max="5923" width="15" style="2060" customWidth="1"/>
    <col min="5924" max="5924" width="14.5703125" style="2060" customWidth="1"/>
    <col min="5925" max="5928" width="15" style="2060" customWidth="1"/>
    <col min="5929" max="5929" width="14.5703125" style="2060" customWidth="1"/>
    <col min="5930" max="5931" width="15" style="2060" customWidth="1"/>
    <col min="5932" max="6126" width="9.140625" style="2060" customWidth="1"/>
    <col min="6127" max="6127" width="72" style="2060" customWidth="1"/>
    <col min="6128" max="6128" width="14.5703125" style="2060" customWidth="1"/>
    <col min="6129" max="6144" width="14" style="2060"/>
    <col min="6145" max="6145" width="72" style="2060" customWidth="1"/>
    <col min="6146" max="6179" width="15" style="2060" customWidth="1"/>
    <col min="6180" max="6180" width="14.5703125" style="2060" customWidth="1"/>
    <col min="6181" max="6184" width="15" style="2060" customWidth="1"/>
    <col min="6185" max="6185" width="14.5703125" style="2060" customWidth="1"/>
    <col min="6186" max="6187" width="15" style="2060" customWidth="1"/>
    <col min="6188" max="6382" width="9.140625" style="2060" customWidth="1"/>
    <col min="6383" max="6383" width="72" style="2060" customWidth="1"/>
    <col min="6384" max="6384" width="14.5703125" style="2060" customWidth="1"/>
    <col min="6385" max="6400" width="14" style="2060"/>
    <col min="6401" max="6401" width="72" style="2060" customWidth="1"/>
    <col min="6402" max="6435" width="15" style="2060" customWidth="1"/>
    <col min="6436" max="6436" width="14.5703125" style="2060" customWidth="1"/>
    <col min="6437" max="6440" width="15" style="2060" customWidth="1"/>
    <col min="6441" max="6441" width="14.5703125" style="2060" customWidth="1"/>
    <col min="6442" max="6443" width="15" style="2060" customWidth="1"/>
    <col min="6444" max="6638" width="9.140625" style="2060" customWidth="1"/>
    <col min="6639" max="6639" width="72" style="2060" customWidth="1"/>
    <col min="6640" max="6640" width="14.5703125" style="2060" customWidth="1"/>
    <col min="6641" max="6656" width="14" style="2060"/>
    <col min="6657" max="6657" width="72" style="2060" customWidth="1"/>
    <col min="6658" max="6691" width="15" style="2060" customWidth="1"/>
    <col min="6692" max="6692" width="14.5703125" style="2060" customWidth="1"/>
    <col min="6693" max="6696" width="15" style="2060" customWidth="1"/>
    <col min="6697" max="6697" width="14.5703125" style="2060" customWidth="1"/>
    <col min="6698" max="6699" width="15" style="2060" customWidth="1"/>
    <col min="6700" max="6894" width="9.140625" style="2060" customWidth="1"/>
    <col min="6895" max="6895" width="72" style="2060" customWidth="1"/>
    <col min="6896" max="6896" width="14.5703125" style="2060" customWidth="1"/>
    <col min="6897" max="6912" width="14" style="2060"/>
    <col min="6913" max="6913" width="72" style="2060" customWidth="1"/>
    <col min="6914" max="6947" width="15" style="2060" customWidth="1"/>
    <col min="6948" max="6948" width="14.5703125" style="2060" customWidth="1"/>
    <col min="6949" max="6952" width="15" style="2060" customWidth="1"/>
    <col min="6953" max="6953" width="14.5703125" style="2060" customWidth="1"/>
    <col min="6954" max="6955" width="15" style="2060" customWidth="1"/>
    <col min="6956" max="7150" width="9.140625" style="2060" customWidth="1"/>
    <col min="7151" max="7151" width="72" style="2060" customWidth="1"/>
    <col min="7152" max="7152" width="14.5703125" style="2060" customWidth="1"/>
    <col min="7153" max="7168" width="14" style="2060"/>
    <col min="7169" max="7169" width="72" style="2060" customWidth="1"/>
    <col min="7170" max="7203" width="15" style="2060" customWidth="1"/>
    <col min="7204" max="7204" width="14.5703125" style="2060" customWidth="1"/>
    <col min="7205" max="7208" width="15" style="2060" customWidth="1"/>
    <col min="7209" max="7209" width="14.5703125" style="2060" customWidth="1"/>
    <col min="7210" max="7211" width="15" style="2060" customWidth="1"/>
    <col min="7212" max="7406" width="9.140625" style="2060" customWidth="1"/>
    <col min="7407" max="7407" width="72" style="2060" customWidth="1"/>
    <col min="7408" max="7408" width="14.5703125" style="2060" customWidth="1"/>
    <col min="7409" max="7424" width="14" style="2060"/>
    <col min="7425" max="7425" width="72" style="2060" customWidth="1"/>
    <col min="7426" max="7459" width="15" style="2060" customWidth="1"/>
    <col min="7460" max="7460" width="14.5703125" style="2060" customWidth="1"/>
    <col min="7461" max="7464" width="15" style="2060" customWidth="1"/>
    <col min="7465" max="7465" width="14.5703125" style="2060" customWidth="1"/>
    <col min="7466" max="7467" width="15" style="2060" customWidth="1"/>
    <col min="7468" max="7662" width="9.140625" style="2060" customWidth="1"/>
    <col min="7663" max="7663" width="72" style="2060" customWidth="1"/>
    <col min="7664" max="7664" width="14.5703125" style="2060" customWidth="1"/>
    <col min="7665" max="7680" width="14" style="2060"/>
    <col min="7681" max="7681" width="72" style="2060" customWidth="1"/>
    <col min="7682" max="7715" width="15" style="2060" customWidth="1"/>
    <col min="7716" max="7716" width="14.5703125" style="2060" customWidth="1"/>
    <col min="7717" max="7720" width="15" style="2060" customWidth="1"/>
    <col min="7721" max="7721" width="14.5703125" style="2060" customWidth="1"/>
    <col min="7722" max="7723" width="15" style="2060" customWidth="1"/>
    <col min="7724" max="7918" width="9.140625" style="2060" customWidth="1"/>
    <col min="7919" max="7919" width="72" style="2060" customWidth="1"/>
    <col min="7920" max="7920" width="14.5703125" style="2060" customWidth="1"/>
    <col min="7921" max="7936" width="14" style="2060"/>
    <col min="7937" max="7937" width="72" style="2060" customWidth="1"/>
    <col min="7938" max="7971" width="15" style="2060" customWidth="1"/>
    <col min="7972" max="7972" width="14.5703125" style="2060" customWidth="1"/>
    <col min="7973" max="7976" width="15" style="2060" customWidth="1"/>
    <col min="7977" max="7977" width="14.5703125" style="2060" customWidth="1"/>
    <col min="7978" max="7979" width="15" style="2060" customWidth="1"/>
    <col min="7980" max="8174" width="9.140625" style="2060" customWidth="1"/>
    <col min="8175" max="8175" width="72" style="2060" customWidth="1"/>
    <col min="8176" max="8176" width="14.5703125" style="2060" customWidth="1"/>
    <col min="8177" max="8192" width="14" style="2060"/>
    <col min="8193" max="8193" width="72" style="2060" customWidth="1"/>
    <col min="8194" max="8227" width="15" style="2060" customWidth="1"/>
    <col min="8228" max="8228" width="14.5703125" style="2060" customWidth="1"/>
    <col min="8229" max="8232" width="15" style="2060" customWidth="1"/>
    <col min="8233" max="8233" width="14.5703125" style="2060" customWidth="1"/>
    <col min="8234" max="8235" width="15" style="2060" customWidth="1"/>
    <col min="8236" max="8430" width="9.140625" style="2060" customWidth="1"/>
    <col min="8431" max="8431" width="72" style="2060" customWidth="1"/>
    <col min="8432" max="8432" width="14.5703125" style="2060" customWidth="1"/>
    <col min="8433" max="8448" width="14" style="2060"/>
    <col min="8449" max="8449" width="72" style="2060" customWidth="1"/>
    <col min="8450" max="8483" width="15" style="2060" customWidth="1"/>
    <col min="8484" max="8484" width="14.5703125" style="2060" customWidth="1"/>
    <col min="8485" max="8488" width="15" style="2060" customWidth="1"/>
    <col min="8489" max="8489" width="14.5703125" style="2060" customWidth="1"/>
    <col min="8490" max="8491" width="15" style="2060" customWidth="1"/>
    <col min="8492" max="8686" width="9.140625" style="2060" customWidth="1"/>
    <col min="8687" max="8687" width="72" style="2060" customWidth="1"/>
    <col min="8688" max="8688" width="14.5703125" style="2060" customWidth="1"/>
    <col min="8689" max="8704" width="14" style="2060"/>
    <col min="8705" max="8705" width="72" style="2060" customWidth="1"/>
    <col min="8706" max="8739" width="15" style="2060" customWidth="1"/>
    <col min="8740" max="8740" width="14.5703125" style="2060" customWidth="1"/>
    <col min="8741" max="8744" width="15" style="2060" customWidth="1"/>
    <col min="8745" max="8745" width="14.5703125" style="2060" customWidth="1"/>
    <col min="8746" max="8747" width="15" style="2060" customWidth="1"/>
    <col min="8748" max="8942" width="9.140625" style="2060" customWidth="1"/>
    <col min="8943" max="8943" width="72" style="2060" customWidth="1"/>
    <col min="8944" max="8944" width="14.5703125" style="2060" customWidth="1"/>
    <col min="8945" max="8960" width="14" style="2060"/>
    <col min="8961" max="8961" width="72" style="2060" customWidth="1"/>
    <col min="8962" max="8995" width="15" style="2060" customWidth="1"/>
    <col min="8996" max="8996" width="14.5703125" style="2060" customWidth="1"/>
    <col min="8997" max="9000" width="15" style="2060" customWidth="1"/>
    <col min="9001" max="9001" width="14.5703125" style="2060" customWidth="1"/>
    <col min="9002" max="9003" width="15" style="2060" customWidth="1"/>
    <col min="9004" max="9198" width="9.140625" style="2060" customWidth="1"/>
    <col min="9199" max="9199" width="72" style="2060" customWidth="1"/>
    <col min="9200" max="9200" width="14.5703125" style="2060" customWidth="1"/>
    <col min="9201" max="9216" width="14" style="2060"/>
    <col min="9217" max="9217" width="72" style="2060" customWidth="1"/>
    <col min="9218" max="9251" width="15" style="2060" customWidth="1"/>
    <col min="9252" max="9252" width="14.5703125" style="2060" customWidth="1"/>
    <col min="9253" max="9256" width="15" style="2060" customWidth="1"/>
    <col min="9257" max="9257" width="14.5703125" style="2060" customWidth="1"/>
    <col min="9258" max="9259" width="15" style="2060" customWidth="1"/>
    <col min="9260" max="9454" width="9.140625" style="2060" customWidth="1"/>
    <col min="9455" max="9455" width="72" style="2060" customWidth="1"/>
    <col min="9456" max="9456" width="14.5703125" style="2060" customWidth="1"/>
    <col min="9457" max="9472" width="14" style="2060"/>
    <col min="9473" max="9473" width="72" style="2060" customWidth="1"/>
    <col min="9474" max="9507" width="15" style="2060" customWidth="1"/>
    <col min="9508" max="9508" width="14.5703125" style="2060" customWidth="1"/>
    <col min="9509" max="9512" width="15" style="2060" customWidth="1"/>
    <col min="9513" max="9513" width="14.5703125" style="2060" customWidth="1"/>
    <col min="9514" max="9515" width="15" style="2060" customWidth="1"/>
    <col min="9516" max="9710" width="9.140625" style="2060" customWidth="1"/>
    <col min="9711" max="9711" width="72" style="2060" customWidth="1"/>
    <col min="9712" max="9712" width="14.5703125" style="2060" customWidth="1"/>
    <col min="9713" max="9728" width="14" style="2060"/>
    <col min="9729" max="9729" width="72" style="2060" customWidth="1"/>
    <col min="9730" max="9763" width="15" style="2060" customWidth="1"/>
    <col min="9764" max="9764" width="14.5703125" style="2060" customWidth="1"/>
    <col min="9765" max="9768" width="15" style="2060" customWidth="1"/>
    <col min="9769" max="9769" width="14.5703125" style="2060" customWidth="1"/>
    <col min="9770" max="9771" width="15" style="2060" customWidth="1"/>
    <col min="9772" max="9966" width="9.140625" style="2060" customWidth="1"/>
    <col min="9967" max="9967" width="72" style="2060" customWidth="1"/>
    <col min="9968" max="9968" width="14.5703125" style="2060" customWidth="1"/>
    <col min="9969" max="9984" width="14" style="2060"/>
    <col min="9985" max="9985" width="72" style="2060" customWidth="1"/>
    <col min="9986" max="10019" width="15" style="2060" customWidth="1"/>
    <col min="10020" max="10020" width="14.5703125" style="2060" customWidth="1"/>
    <col min="10021" max="10024" width="15" style="2060" customWidth="1"/>
    <col min="10025" max="10025" width="14.5703125" style="2060" customWidth="1"/>
    <col min="10026" max="10027" width="15" style="2060" customWidth="1"/>
    <col min="10028" max="10222" width="9.140625" style="2060" customWidth="1"/>
    <col min="10223" max="10223" width="72" style="2060" customWidth="1"/>
    <col min="10224" max="10224" width="14.5703125" style="2060" customWidth="1"/>
    <col min="10225" max="10240" width="14" style="2060"/>
    <col min="10241" max="10241" width="72" style="2060" customWidth="1"/>
    <col min="10242" max="10275" width="15" style="2060" customWidth="1"/>
    <col min="10276" max="10276" width="14.5703125" style="2060" customWidth="1"/>
    <col min="10277" max="10280" width="15" style="2060" customWidth="1"/>
    <col min="10281" max="10281" width="14.5703125" style="2060" customWidth="1"/>
    <col min="10282" max="10283" width="15" style="2060" customWidth="1"/>
    <col min="10284" max="10478" width="9.140625" style="2060" customWidth="1"/>
    <col min="10479" max="10479" width="72" style="2060" customWidth="1"/>
    <col min="10480" max="10480" width="14.5703125" style="2060" customWidth="1"/>
    <col min="10481" max="10496" width="14" style="2060"/>
    <col min="10497" max="10497" width="72" style="2060" customWidth="1"/>
    <col min="10498" max="10531" width="15" style="2060" customWidth="1"/>
    <col min="10532" max="10532" width="14.5703125" style="2060" customWidth="1"/>
    <col min="10533" max="10536" width="15" style="2060" customWidth="1"/>
    <col min="10537" max="10537" width="14.5703125" style="2060" customWidth="1"/>
    <col min="10538" max="10539" width="15" style="2060" customWidth="1"/>
    <col min="10540" max="10734" width="9.140625" style="2060" customWidth="1"/>
    <col min="10735" max="10735" width="72" style="2060" customWidth="1"/>
    <col min="10736" max="10736" width="14.5703125" style="2060" customWidth="1"/>
    <col min="10737" max="10752" width="14" style="2060"/>
    <col min="10753" max="10753" width="72" style="2060" customWidth="1"/>
    <col min="10754" max="10787" width="15" style="2060" customWidth="1"/>
    <col min="10788" max="10788" width="14.5703125" style="2060" customWidth="1"/>
    <col min="10789" max="10792" width="15" style="2060" customWidth="1"/>
    <col min="10793" max="10793" width="14.5703125" style="2060" customWidth="1"/>
    <col min="10794" max="10795" width="15" style="2060" customWidth="1"/>
    <col min="10796" max="10990" width="9.140625" style="2060" customWidth="1"/>
    <col min="10991" max="10991" width="72" style="2060" customWidth="1"/>
    <col min="10992" max="10992" width="14.5703125" style="2060" customWidth="1"/>
    <col min="10993" max="11008" width="14" style="2060"/>
    <col min="11009" max="11009" width="72" style="2060" customWidth="1"/>
    <col min="11010" max="11043" width="15" style="2060" customWidth="1"/>
    <col min="11044" max="11044" width="14.5703125" style="2060" customWidth="1"/>
    <col min="11045" max="11048" width="15" style="2060" customWidth="1"/>
    <col min="11049" max="11049" width="14.5703125" style="2060" customWidth="1"/>
    <col min="11050" max="11051" width="15" style="2060" customWidth="1"/>
    <col min="11052" max="11246" width="9.140625" style="2060" customWidth="1"/>
    <col min="11247" max="11247" width="72" style="2060" customWidth="1"/>
    <col min="11248" max="11248" width="14.5703125" style="2060" customWidth="1"/>
    <col min="11249" max="11264" width="14" style="2060"/>
    <col min="11265" max="11265" width="72" style="2060" customWidth="1"/>
    <col min="11266" max="11299" width="15" style="2060" customWidth="1"/>
    <col min="11300" max="11300" width="14.5703125" style="2060" customWidth="1"/>
    <col min="11301" max="11304" width="15" style="2060" customWidth="1"/>
    <col min="11305" max="11305" width="14.5703125" style="2060" customWidth="1"/>
    <col min="11306" max="11307" width="15" style="2060" customWidth="1"/>
    <col min="11308" max="11502" width="9.140625" style="2060" customWidth="1"/>
    <col min="11503" max="11503" width="72" style="2060" customWidth="1"/>
    <col min="11504" max="11504" width="14.5703125" style="2060" customWidth="1"/>
    <col min="11505" max="11520" width="14" style="2060"/>
    <col min="11521" max="11521" width="72" style="2060" customWidth="1"/>
    <col min="11522" max="11555" width="15" style="2060" customWidth="1"/>
    <col min="11556" max="11556" width="14.5703125" style="2060" customWidth="1"/>
    <col min="11557" max="11560" width="15" style="2060" customWidth="1"/>
    <col min="11561" max="11561" width="14.5703125" style="2060" customWidth="1"/>
    <col min="11562" max="11563" width="15" style="2060" customWidth="1"/>
    <col min="11564" max="11758" width="9.140625" style="2060" customWidth="1"/>
    <col min="11759" max="11759" width="72" style="2060" customWidth="1"/>
    <col min="11760" max="11760" width="14.5703125" style="2060" customWidth="1"/>
    <col min="11761" max="11776" width="14" style="2060"/>
    <col min="11777" max="11777" width="72" style="2060" customWidth="1"/>
    <col min="11778" max="11811" width="15" style="2060" customWidth="1"/>
    <col min="11812" max="11812" width="14.5703125" style="2060" customWidth="1"/>
    <col min="11813" max="11816" width="15" style="2060" customWidth="1"/>
    <col min="11817" max="11817" width="14.5703125" style="2060" customWidth="1"/>
    <col min="11818" max="11819" width="15" style="2060" customWidth="1"/>
    <col min="11820" max="12014" width="9.140625" style="2060" customWidth="1"/>
    <col min="12015" max="12015" width="72" style="2060" customWidth="1"/>
    <col min="12016" max="12016" width="14.5703125" style="2060" customWidth="1"/>
    <col min="12017" max="12032" width="14" style="2060"/>
    <col min="12033" max="12033" width="72" style="2060" customWidth="1"/>
    <col min="12034" max="12067" width="15" style="2060" customWidth="1"/>
    <col min="12068" max="12068" width="14.5703125" style="2060" customWidth="1"/>
    <col min="12069" max="12072" width="15" style="2060" customWidth="1"/>
    <col min="12073" max="12073" width="14.5703125" style="2060" customWidth="1"/>
    <col min="12074" max="12075" width="15" style="2060" customWidth="1"/>
    <col min="12076" max="12270" width="9.140625" style="2060" customWidth="1"/>
    <col min="12271" max="12271" width="72" style="2060" customWidth="1"/>
    <col min="12272" max="12272" width="14.5703125" style="2060" customWidth="1"/>
    <col min="12273" max="12288" width="14" style="2060"/>
    <col min="12289" max="12289" width="72" style="2060" customWidth="1"/>
    <col min="12290" max="12323" width="15" style="2060" customWidth="1"/>
    <col min="12324" max="12324" width="14.5703125" style="2060" customWidth="1"/>
    <col min="12325" max="12328" width="15" style="2060" customWidth="1"/>
    <col min="12329" max="12329" width="14.5703125" style="2060" customWidth="1"/>
    <col min="12330" max="12331" width="15" style="2060" customWidth="1"/>
    <col min="12332" max="12526" width="9.140625" style="2060" customWidth="1"/>
    <col min="12527" max="12527" width="72" style="2060" customWidth="1"/>
    <col min="12528" max="12528" width="14.5703125" style="2060" customWidth="1"/>
    <col min="12529" max="12544" width="14" style="2060"/>
    <col min="12545" max="12545" width="72" style="2060" customWidth="1"/>
    <col min="12546" max="12579" width="15" style="2060" customWidth="1"/>
    <col min="12580" max="12580" width="14.5703125" style="2060" customWidth="1"/>
    <col min="12581" max="12584" width="15" style="2060" customWidth="1"/>
    <col min="12585" max="12585" width="14.5703125" style="2060" customWidth="1"/>
    <col min="12586" max="12587" width="15" style="2060" customWidth="1"/>
    <col min="12588" max="12782" width="9.140625" style="2060" customWidth="1"/>
    <col min="12783" max="12783" width="72" style="2060" customWidth="1"/>
    <col min="12784" max="12784" width="14.5703125" style="2060" customWidth="1"/>
    <col min="12785" max="12800" width="14" style="2060"/>
    <col min="12801" max="12801" width="72" style="2060" customWidth="1"/>
    <col min="12802" max="12835" width="15" style="2060" customWidth="1"/>
    <col min="12836" max="12836" width="14.5703125" style="2060" customWidth="1"/>
    <col min="12837" max="12840" width="15" style="2060" customWidth="1"/>
    <col min="12841" max="12841" width="14.5703125" style="2060" customWidth="1"/>
    <col min="12842" max="12843" width="15" style="2060" customWidth="1"/>
    <col min="12844" max="13038" width="9.140625" style="2060" customWidth="1"/>
    <col min="13039" max="13039" width="72" style="2060" customWidth="1"/>
    <col min="13040" max="13040" width="14.5703125" style="2060" customWidth="1"/>
    <col min="13041" max="13056" width="14" style="2060"/>
    <col min="13057" max="13057" width="72" style="2060" customWidth="1"/>
    <col min="13058" max="13091" width="15" style="2060" customWidth="1"/>
    <col min="13092" max="13092" width="14.5703125" style="2060" customWidth="1"/>
    <col min="13093" max="13096" width="15" style="2060" customWidth="1"/>
    <col min="13097" max="13097" width="14.5703125" style="2060" customWidth="1"/>
    <col min="13098" max="13099" width="15" style="2060" customWidth="1"/>
    <col min="13100" max="13294" width="9.140625" style="2060" customWidth="1"/>
    <col min="13295" max="13295" width="72" style="2060" customWidth="1"/>
    <col min="13296" max="13296" width="14.5703125" style="2060" customWidth="1"/>
    <col min="13297" max="13312" width="14" style="2060"/>
    <col min="13313" max="13313" width="72" style="2060" customWidth="1"/>
    <col min="13314" max="13347" width="15" style="2060" customWidth="1"/>
    <col min="13348" max="13348" width="14.5703125" style="2060" customWidth="1"/>
    <col min="13349" max="13352" width="15" style="2060" customWidth="1"/>
    <col min="13353" max="13353" width="14.5703125" style="2060" customWidth="1"/>
    <col min="13354" max="13355" width="15" style="2060" customWidth="1"/>
    <col min="13356" max="13550" width="9.140625" style="2060" customWidth="1"/>
    <col min="13551" max="13551" width="72" style="2060" customWidth="1"/>
    <col min="13552" max="13552" width="14.5703125" style="2060" customWidth="1"/>
    <col min="13553" max="13568" width="14" style="2060"/>
    <col min="13569" max="13569" width="72" style="2060" customWidth="1"/>
    <col min="13570" max="13603" width="15" style="2060" customWidth="1"/>
    <col min="13604" max="13604" width="14.5703125" style="2060" customWidth="1"/>
    <col min="13605" max="13608" width="15" style="2060" customWidth="1"/>
    <col min="13609" max="13609" width="14.5703125" style="2060" customWidth="1"/>
    <col min="13610" max="13611" width="15" style="2060" customWidth="1"/>
    <col min="13612" max="13806" width="9.140625" style="2060" customWidth="1"/>
    <col min="13807" max="13807" width="72" style="2060" customWidth="1"/>
    <col min="13808" max="13808" width="14.5703125" style="2060" customWidth="1"/>
    <col min="13809" max="13824" width="14" style="2060"/>
    <col min="13825" max="13825" width="72" style="2060" customWidth="1"/>
    <col min="13826" max="13859" width="15" style="2060" customWidth="1"/>
    <col min="13860" max="13860" width="14.5703125" style="2060" customWidth="1"/>
    <col min="13861" max="13864" width="15" style="2060" customWidth="1"/>
    <col min="13865" max="13865" width="14.5703125" style="2060" customWidth="1"/>
    <col min="13866" max="13867" width="15" style="2060" customWidth="1"/>
    <col min="13868" max="14062" width="9.140625" style="2060" customWidth="1"/>
    <col min="14063" max="14063" width="72" style="2060" customWidth="1"/>
    <col min="14064" max="14064" width="14.5703125" style="2060" customWidth="1"/>
    <col min="14065" max="14080" width="14" style="2060"/>
    <col min="14081" max="14081" width="72" style="2060" customWidth="1"/>
    <col min="14082" max="14115" width="15" style="2060" customWidth="1"/>
    <col min="14116" max="14116" width="14.5703125" style="2060" customWidth="1"/>
    <col min="14117" max="14120" width="15" style="2060" customWidth="1"/>
    <col min="14121" max="14121" width="14.5703125" style="2060" customWidth="1"/>
    <col min="14122" max="14123" width="15" style="2060" customWidth="1"/>
    <col min="14124" max="14318" width="9.140625" style="2060" customWidth="1"/>
    <col min="14319" max="14319" width="72" style="2060" customWidth="1"/>
    <col min="14320" max="14320" width="14.5703125" style="2060" customWidth="1"/>
    <col min="14321" max="14336" width="14" style="2060"/>
    <col min="14337" max="14337" width="72" style="2060" customWidth="1"/>
    <col min="14338" max="14371" width="15" style="2060" customWidth="1"/>
    <col min="14372" max="14372" width="14.5703125" style="2060" customWidth="1"/>
    <col min="14373" max="14376" width="15" style="2060" customWidth="1"/>
    <col min="14377" max="14377" width="14.5703125" style="2060" customWidth="1"/>
    <col min="14378" max="14379" width="15" style="2060" customWidth="1"/>
    <col min="14380" max="14574" width="9.140625" style="2060" customWidth="1"/>
    <col min="14575" max="14575" width="72" style="2060" customWidth="1"/>
    <col min="14576" max="14576" width="14.5703125" style="2060" customWidth="1"/>
    <col min="14577" max="14592" width="14" style="2060"/>
    <col min="14593" max="14593" width="72" style="2060" customWidth="1"/>
    <col min="14594" max="14627" width="15" style="2060" customWidth="1"/>
    <col min="14628" max="14628" width="14.5703125" style="2060" customWidth="1"/>
    <col min="14629" max="14632" width="15" style="2060" customWidth="1"/>
    <col min="14633" max="14633" width="14.5703125" style="2060" customWidth="1"/>
    <col min="14634" max="14635" width="15" style="2060" customWidth="1"/>
    <col min="14636" max="14830" width="9.140625" style="2060" customWidth="1"/>
    <col min="14831" max="14831" width="72" style="2060" customWidth="1"/>
    <col min="14832" max="14832" width="14.5703125" style="2060" customWidth="1"/>
    <col min="14833" max="14848" width="14" style="2060"/>
    <col min="14849" max="14849" width="72" style="2060" customWidth="1"/>
    <col min="14850" max="14883" width="15" style="2060" customWidth="1"/>
    <col min="14884" max="14884" width="14.5703125" style="2060" customWidth="1"/>
    <col min="14885" max="14888" width="15" style="2060" customWidth="1"/>
    <col min="14889" max="14889" width="14.5703125" style="2060" customWidth="1"/>
    <col min="14890" max="14891" width="15" style="2060" customWidth="1"/>
    <col min="14892" max="15086" width="9.140625" style="2060" customWidth="1"/>
    <col min="15087" max="15087" width="72" style="2060" customWidth="1"/>
    <col min="15088" max="15088" width="14.5703125" style="2060" customWidth="1"/>
    <col min="15089" max="15104" width="14" style="2060"/>
    <col min="15105" max="15105" width="72" style="2060" customWidth="1"/>
    <col min="15106" max="15139" width="15" style="2060" customWidth="1"/>
    <col min="15140" max="15140" width="14.5703125" style="2060" customWidth="1"/>
    <col min="15141" max="15144" width="15" style="2060" customWidth="1"/>
    <col min="15145" max="15145" width="14.5703125" style="2060" customWidth="1"/>
    <col min="15146" max="15147" width="15" style="2060" customWidth="1"/>
    <col min="15148" max="15342" width="9.140625" style="2060" customWidth="1"/>
    <col min="15343" max="15343" width="72" style="2060" customWidth="1"/>
    <col min="15344" max="15344" width="14.5703125" style="2060" customWidth="1"/>
    <col min="15345" max="15360" width="14" style="2060"/>
    <col min="15361" max="15361" width="72" style="2060" customWidth="1"/>
    <col min="15362" max="15395" width="15" style="2060" customWidth="1"/>
    <col min="15396" max="15396" width="14.5703125" style="2060" customWidth="1"/>
    <col min="15397" max="15400" width="15" style="2060" customWidth="1"/>
    <col min="15401" max="15401" width="14.5703125" style="2060" customWidth="1"/>
    <col min="15402" max="15403" width="15" style="2060" customWidth="1"/>
    <col min="15404" max="15598" width="9.140625" style="2060" customWidth="1"/>
    <col min="15599" max="15599" width="72" style="2060" customWidth="1"/>
    <col min="15600" max="15600" width="14.5703125" style="2060" customWidth="1"/>
    <col min="15601" max="15616" width="14" style="2060"/>
    <col min="15617" max="15617" width="72" style="2060" customWidth="1"/>
    <col min="15618" max="15651" width="15" style="2060" customWidth="1"/>
    <col min="15652" max="15652" width="14.5703125" style="2060" customWidth="1"/>
    <col min="15653" max="15656" width="15" style="2060" customWidth="1"/>
    <col min="15657" max="15657" width="14.5703125" style="2060" customWidth="1"/>
    <col min="15658" max="15659" width="15" style="2060" customWidth="1"/>
    <col min="15660" max="15854" width="9.140625" style="2060" customWidth="1"/>
    <col min="15855" max="15855" width="72" style="2060" customWidth="1"/>
    <col min="15856" max="15856" width="14.5703125" style="2060" customWidth="1"/>
    <col min="15857" max="15872" width="14" style="2060"/>
    <col min="15873" max="15873" width="72" style="2060" customWidth="1"/>
    <col min="15874" max="15907" width="15" style="2060" customWidth="1"/>
    <col min="15908" max="15908" width="14.5703125" style="2060" customWidth="1"/>
    <col min="15909" max="15912" width="15" style="2060" customWidth="1"/>
    <col min="15913" max="15913" width="14.5703125" style="2060" customWidth="1"/>
    <col min="15914" max="15915" width="15" style="2060" customWidth="1"/>
    <col min="15916" max="16110" width="9.140625" style="2060" customWidth="1"/>
    <col min="16111" max="16111" width="72" style="2060" customWidth="1"/>
    <col min="16112" max="16112" width="14.5703125" style="2060" customWidth="1"/>
    <col min="16113" max="16128" width="14" style="2060"/>
    <col min="16129" max="16129" width="72" style="2060" customWidth="1"/>
    <col min="16130" max="16163" width="15" style="2060" customWidth="1"/>
    <col min="16164" max="16164" width="14.5703125" style="2060" customWidth="1"/>
    <col min="16165" max="16168" width="15" style="2060" customWidth="1"/>
    <col min="16169" max="16169" width="14.5703125" style="2060" customWidth="1"/>
    <col min="16170" max="16171" width="15" style="2060" customWidth="1"/>
    <col min="16172" max="16366" width="9.140625" style="2060" customWidth="1"/>
    <col min="16367" max="16367" width="72" style="2060" customWidth="1"/>
    <col min="16368" max="16368" width="14.5703125" style="2060" customWidth="1"/>
    <col min="16369" max="16384" width="14" style="2060"/>
  </cols>
  <sheetData>
    <row r="1" spans="1:47" ht="25.5">
      <c r="A1" s="2059" t="s">
        <v>313</v>
      </c>
    </row>
    <row r="2" spans="1:47" s="2430" customFormat="1" ht="60.75" customHeight="1" thickBot="1">
      <c r="A2" s="2408" t="s">
        <v>362</v>
      </c>
      <c r="B2" s="2326"/>
      <c r="C2" s="2326"/>
      <c r="D2" s="2326"/>
      <c r="E2" s="2326"/>
      <c r="F2" s="2326"/>
      <c r="G2" s="2326"/>
      <c r="H2" s="2426"/>
      <c r="I2" s="2426"/>
      <c r="J2" s="2326"/>
      <c r="K2" s="2427"/>
      <c r="L2" s="2326"/>
      <c r="M2" s="2428"/>
      <c r="N2" s="2428"/>
      <c r="O2" s="2326"/>
      <c r="P2" s="2428"/>
      <c r="Q2" s="2326"/>
      <c r="R2" s="2428"/>
      <c r="S2" s="2428"/>
      <c r="T2" s="2326"/>
      <c r="U2" s="2428"/>
      <c r="V2" s="2326"/>
      <c r="W2" s="2429"/>
      <c r="X2" s="2429"/>
      <c r="Y2" s="2326"/>
      <c r="Z2" s="2429"/>
      <c r="AA2" s="2326"/>
      <c r="AD2" s="2326"/>
      <c r="AF2" s="2326"/>
      <c r="AG2" s="2326"/>
      <c r="AH2" s="2326"/>
      <c r="AI2" s="2326"/>
      <c r="AK2" s="2326"/>
      <c r="AL2" s="2326"/>
      <c r="AM2" s="2326"/>
      <c r="AN2" s="2326"/>
      <c r="AP2" s="2326"/>
      <c r="AQ2" s="2326"/>
    </row>
    <row r="3" spans="1:47" s="2323" customFormat="1" ht="18.75" thickBot="1">
      <c r="A3" s="2383" t="s">
        <v>1369</v>
      </c>
      <c r="B3" s="2276" t="s">
        <v>1297</v>
      </c>
      <c r="C3" s="2276" t="s">
        <v>1298</v>
      </c>
      <c r="D3" s="2276" t="s">
        <v>1299</v>
      </c>
      <c r="E3" s="2276" t="s">
        <v>1300</v>
      </c>
      <c r="F3" s="2384" t="s">
        <v>1301</v>
      </c>
      <c r="G3" s="2276" t="s">
        <v>1302</v>
      </c>
      <c r="H3" s="2276" t="s">
        <v>1303</v>
      </c>
      <c r="I3" s="2276" t="s">
        <v>1304</v>
      </c>
      <c r="J3" s="2276" t="s">
        <v>1305</v>
      </c>
      <c r="K3" s="2384" t="s">
        <v>1385</v>
      </c>
      <c r="L3" s="2276" t="s">
        <v>1307</v>
      </c>
      <c r="M3" s="2276" t="s">
        <v>1308</v>
      </c>
      <c r="N3" s="2276" t="s">
        <v>1309</v>
      </c>
      <c r="O3" s="2276" t="s">
        <v>1310</v>
      </c>
      <c r="P3" s="2385" t="s">
        <v>1407</v>
      </c>
      <c r="Q3" s="2276" t="s">
        <v>1408</v>
      </c>
      <c r="R3" s="2276" t="s">
        <v>1409</v>
      </c>
      <c r="S3" s="2276" t="s">
        <v>1349</v>
      </c>
      <c r="T3" s="2276" t="s">
        <v>1410</v>
      </c>
      <c r="U3" s="2385" t="s">
        <v>1411</v>
      </c>
      <c r="V3" s="2276" t="s">
        <v>1412</v>
      </c>
      <c r="W3" s="2276" t="s">
        <v>1413</v>
      </c>
      <c r="X3" s="2276" t="s">
        <v>1414</v>
      </c>
      <c r="Y3" s="2276" t="s">
        <v>1415</v>
      </c>
      <c r="Z3" s="2385" t="s">
        <v>1363</v>
      </c>
      <c r="AA3" s="2276" t="s">
        <v>1416</v>
      </c>
      <c r="AB3" s="2276" t="s">
        <v>1417</v>
      </c>
      <c r="AC3" s="2276" t="s">
        <v>1418</v>
      </c>
      <c r="AD3" s="2276" t="s">
        <v>1419</v>
      </c>
      <c r="AE3" s="2385" t="s">
        <v>1350</v>
      </c>
      <c r="AF3" s="2276" t="s">
        <v>1420</v>
      </c>
      <c r="AG3" s="2276" t="s">
        <v>1421</v>
      </c>
      <c r="AH3" s="2276" t="s">
        <v>1422</v>
      </c>
      <c r="AI3" s="2276" t="s">
        <v>1423</v>
      </c>
      <c r="AJ3" s="2385" t="s">
        <v>1424</v>
      </c>
      <c r="AK3" s="2276" t="s">
        <v>1425</v>
      </c>
      <c r="AL3" s="2276" t="s">
        <v>1426</v>
      </c>
      <c r="AM3" s="2276" t="s">
        <v>1427</v>
      </c>
      <c r="AN3" s="2276" t="s">
        <v>1428</v>
      </c>
      <c r="AO3" s="2385" t="s">
        <v>1429</v>
      </c>
      <c r="AP3" s="2276" t="s">
        <v>1430</v>
      </c>
      <c r="AQ3" s="2276" t="s">
        <v>1431</v>
      </c>
      <c r="AR3" s="2276" t="s">
        <v>1432</v>
      </c>
      <c r="AS3" s="2276" t="s">
        <v>1433</v>
      </c>
      <c r="AT3" s="2385" t="s">
        <v>1434</v>
      </c>
      <c r="AU3" s="2276" t="s">
        <v>1435</v>
      </c>
    </row>
    <row r="4" spans="1:47" s="893" customFormat="1" ht="26.25" customHeight="1">
      <c r="A4" s="2386" t="s">
        <v>1437</v>
      </c>
      <c r="B4" s="2387">
        <v>9236031.0319270603</v>
      </c>
      <c r="C4" s="2387">
        <v>7850894.6345826434</v>
      </c>
      <c r="D4" s="2387">
        <v>10446931.119660961</v>
      </c>
      <c r="E4" s="2387">
        <v>8918568.5273890998</v>
      </c>
      <c r="F4" s="2388">
        <v>36452425.310000002</v>
      </c>
      <c r="G4" s="2387">
        <v>9772379.2745704763</v>
      </c>
      <c r="H4" s="2387">
        <v>9535551.468522789</v>
      </c>
      <c r="I4" s="2387">
        <v>8868984.9979717787</v>
      </c>
      <c r="J4" s="2387">
        <v>7135058.5742413793</v>
      </c>
      <c r="K4" s="2388">
        <v>35311974.315306425</v>
      </c>
      <c r="L4" s="2387">
        <v>8321245.0792539278</v>
      </c>
      <c r="M4" s="2389">
        <v>8004825.5523278899</v>
      </c>
      <c r="N4" s="2389">
        <v>9275035.5929882135</v>
      </c>
      <c r="O4" s="2387">
        <v>9722429.5162183754</v>
      </c>
      <c r="P4" s="2388">
        <v>35323535.7407884</v>
      </c>
      <c r="Q4" s="2387">
        <v>9798085.3000000007</v>
      </c>
      <c r="R4" s="2389">
        <v>9722310.4900000002</v>
      </c>
      <c r="S4" s="2389">
        <v>11642337.359999999</v>
      </c>
      <c r="T4" s="2387">
        <v>11653782.51</v>
      </c>
      <c r="U4" s="2388">
        <v>42816515.670000002</v>
      </c>
      <c r="V4" s="2387">
        <v>9750783.8775671851</v>
      </c>
      <c r="W4" s="2389">
        <v>9690408.5877411235</v>
      </c>
      <c r="X4" s="2389">
        <v>11342302.478019422</v>
      </c>
      <c r="Y4" s="2387">
        <v>12290249.730164047</v>
      </c>
      <c r="Z4" s="2388">
        <v>43073744.673491776</v>
      </c>
      <c r="AA4" s="2387">
        <v>9476058.0314486623</v>
      </c>
      <c r="AB4" s="2389">
        <v>10124971.782277558</v>
      </c>
      <c r="AC4" s="2389">
        <v>11694639.754298734</v>
      </c>
      <c r="AD4" s="2387">
        <v>12404195.028739486</v>
      </c>
      <c r="AE4" s="2388">
        <v>43699864.596764445</v>
      </c>
      <c r="AF4" s="2387">
        <v>9219767.3543293476</v>
      </c>
      <c r="AG4" s="2387">
        <v>9960033.0064631868</v>
      </c>
      <c r="AH4" s="2387">
        <v>11415307.831189979</v>
      </c>
      <c r="AI4" s="2387">
        <v>10594099.809045885</v>
      </c>
      <c r="AJ4" s="2388">
        <v>41189208.001028396</v>
      </c>
      <c r="AK4" s="2387">
        <v>9818028.3133928049</v>
      </c>
      <c r="AL4" s="2387">
        <v>9961192.0023796503</v>
      </c>
      <c r="AM4" s="2387">
        <v>10269570.858852047</v>
      </c>
      <c r="AN4" s="2387">
        <v>10969306.794033566</v>
      </c>
      <c r="AO4" s="2388">
        <v>41018097.968658067</v>
      </c>
      <c r="AP4" s="2387">
        <v>9793553.5015673321</v>
      </c>
      <c r="AQ4" s="2387">
        <v>10058816.678304881</v>
      </c>
      <c r="AR4" s="2387">
        <v>11080440.608456349</v>
      </c>
      <c r="AS4" s="2387">
        <v>11985094.65723221</v>
      </c>
      <c r="AT4" s="2431">
        <v>42917905.445560776</v>
      </c>
      <c r="AU4" s="2387">
        <v>9931429.3485757578</v>
      </c>
    </row>
    <row r="5" spans="1:47" s="893" customFormat="1" ht="26.25" customHeight="1">
      <c r="A5" s="2390" t="s">
        <v>1438</v>
      </c>
      <c r="B5" s="2391">
        <v>56645.387582632291</v>
      </c>
      <c r="C5" s="2391">
        <v>46004.171485240709</v>
      </c>
      <c r="D5" s="2391">
        <v>54256.261448720303</v>
      </c>
      <c r="E5" s="2391">
        <v>67573.739483406694</v>
      </c>
      <c r="F5" s="2392">
        <v>224479.56</v>
      </c>
      <c r="G5" s="2391">
        <v>60703.844073704757</v>
      </c>
      <c r="H5" s="2391">
        <v>43755.351662749679</v>
      </c>
      <c r="I5" s="2391">
        <v>57462.610867184027</v>
      </c>
      <c r="J5" s="2391">
        <v>70372.241167927656</v>
      </c>
      <c r="K5" s="2392">
        <v>232294.04777156614</v>
      </c>
      <c r="L5" s="2391">
        <v>62141.22240710289</v>
      </c>
      <c r="M5" s="2393">
        <v>55003.653222526977</v>
      </c>
      <c r="N5" s="2393">
        <v>54056.274848750829</v>
      </c>
      <c r="O5" s="2391">
        <v>60565.981233187951</v>
      </c>
      <c r="P5" s="2392">
        <v>231767.13171156865</v>
      </c>
      <c r="Q5" s="2391">
        <v>68172.320000000007</v>
      </c>
      <c r="R5" s="2393">
        <v>41734.160000000003</v>
      </c>
      <c r="S5" s="2393">
        <v>54869</v>
      </c>
      <c r="T5" s="2391">
        <v>67001.23</v>
      </c>
      <c r="U5" s="2392">
        <v>231776.71</v>
      </c>
      <c r="V5" s="2391">
        <v>72802.14943051523</v>
      </c>
      <c r="W5" s="2393">
        <v>41804.373590474446</v>
      </c>
      <c r="X5" s="2393">
        <v>55655.41461604213</v>
      </c>
      <c r="Y5" s="2391">
        <v>68473.495106645845</v>
      </c>
      <c r="Z5" s="2392">
        <v>238735.43274367764</v>
      </c>
      <c r="AA5" s="2391">
        <v>78382.413106808832</v>
      </c>
      <c r="AB5" s="2393">
        <v>42582.819051927916</v>
      </c>
      <c r="AC5" s="2393">
        <v>55219.602624707979</v>
      </c>
      <c r="AD5" s="2391">
        <v>65881.434718151228</v>
      </c>
      <c r="AE5" s="2392">
        <v>242066.26950159596</v>
      </c>
      <c r="AF5" s="2391">
        <v>82515.333959287978</v>
      </c>
      <c r="AG5" s="2391">
        <v>37149.500895564015</v>
      </c>
      <c r="AH5" s="2391">
        <v>51408.172636184376</v>
      </c>
      <c r="AI5" s="2391">
        <v>63785.506202697856</v>
      </c>
      <c r="AJ5" s="2392">
        <v>234858.51369373425</v>
      </c>
      <c r="AK5" s="2391">
        <v>84887.18638731059</v>
      </c>
      <c r="AL5" s="2391">
        <v>37165.633491994049</v>
      </c>
      <c r="AM5" s="2391">
        <v>54965.130879695957</v>
      </c>
      <c r="AN5" s="2391">
        <v>71981.75019241462</v>
      </c>
      <c r="AO5" s="2392">
        <v>248999.70095141523</v>
      </c>
      <c r="AP5" s="2391">
        <v>98611.281972015568</v>
      </c>
      <c r="AQ5" s="2391">
        <v>38568.880248459827</v>
      </c>
      <c r="AR5" s="2391">
        <v>39411.061861810114</v>
      </c>
      <c r="AS5" s="2391">
        <v>77135.504163357968</v>
      </c>
      <c r="AT5" s="2432">
        <v>253726.72824564343</v>
      </c>
      <c r="AU5" s="2391">
        <v>110738.47791312846</v>
      </c>
    </row>
    <row r="6" spans="1:47" s="893" customFormat="1" ht="26.25" customHeight="1">
      <c r="A6" s="2394" t="s">
        <v>1439</v>
      </c>
      <c r="B6" s="2391">
        <v>899812.11250608985</v>
      </c>
      <c r="C6" s="2391">
        <v>1179359.582156661</v>
      </c>
      <c r="D6" s="2391">
        <v>1137301.1360106806</v>
      </c>
      <c r="E6" s="2391">
        <v>1615675.0293265684</v>
      </c>
      <c r="F6" s="2392">
        <v>4832147.8599999994</v>
      </c>
      <c r="G6" s="2391">
        <v>1162125.7765295208</v>
      </c>
      <c r="H6" s="2391">
        <v>1291254.4517048746</v>
      </c>
      <c r="I6" s="2391">
        <v>1213314.9135569523</v>
      </c>
      <c r="J6" s="2391">
        <v>1386454.7783643787</v>
      </c>
      <c r="K6" s="2392">
        <v>5053149.9201557254</v>
      </c>
      <c r="L6" s="2391">
        <v>1262625.2053486581</v>
      </c>
      <c r="M6" s="2393">
        <v>1208565.3174635964</v>
      </c>
      <c r="N6" s="2393">
        <v>1264511.9309857553</v>
      </c>
      <c r="O6" s="2391">
        <v>1217295.978341406</v>
      </c>
      <c r="P6" s="2392">
        <v>4952998.4321394153</v>
      </c>
      <c r="Q6" s="2391">
        <v>1023695.1</v>
      </c>
      <c r="R6" s="2393">
        <v>975614.65</v>
      </c>
      <c r="S6" s="2393">
        <v>1095341.3600000001</v>
      </c>
      <c r="T6" s="2391">
        <v>1350298.2</v>
      </c>
      <c r="U6" s="2392">
        <v>4444949.32</v>
      </c>
      <c r="V6" s="2391">
        <v>946635.15904235281</v>
      </c>
      <c r="W6" s="2393">
        <v>1099713.4666377814</v>
      </c>
      <c r="X6" s="2393">
        <v>1042444.2790363953</v>
      </c>
      <c r="Y6" s="2391">
        <v>1044363.7452605051</v>
      </c>
      <c r="Z6" s="2392">
        <v>4133156.6499770344</v>
      </c>
      <c r="AA6" s="2391">
        <v>938924.54623255506</v>
      </c>
      <c r="AB6" s="2393">
        <v>785546.46682966955</v>
      </c>
      <c r="AC6" s="2393">
        <v>938322.05132063152</v>
      </c>
      <c r="AD6" s="2391">
        <v>978629.74332475883</v>
      </c>
      <c r="AE6" s="2392">
        <v>3641422.8077076152</v>
      </c>
      <c r="AF6" s="2391">
        <v>750014.52737821988</v>
      </c>
      <c r="AG6" s="2391">
        <v>782100.07891251752</v>
      </c>
      <c r="AH6" s="2391">
        <v>754772.35466694902</v>
      </c>
      <c r="AI6" s="2391">
        <v>804097.38147739437</v>
      </c>
      <c r="AJ6" s="2392">
        <v>3090984.3424350806</v>
      </c>
      <c r="AK6" s="2391">
        <v>694642.95331129339</v>
      </c>
      <c r="AL6" s="2391">
        <v>715382.70421247184</v>
      </c>
      <c r="AM6" s="2391">
        <v>688233.95793609647</v>
      </c>
      <c r="AN6" s="2391">
        <v>609792.40290205204</v>
      </c>
      <c r="AO6" s="2392">
        <v>2708052.018361914</v>
      </c>
      <c r="AP6" s="2391">
        <v>905375.3701343534</v>
      </c>
      <c r="AQ6" s="2391">
        <v>926946.73759015475</v>
      </c>
      <c r="AR6" s="2391">
        <v>927591.989138718</v>
      </c>
      <c r="AS6" s="2391">
        <v>1027351.0831464641</v>
      </c>
      <c r="AT6" s="2432">
        <v>3787265.1800096901</v>
      </c>
      <c r="AU6" s="2391">
        <v>929917.32157237688</v>
      </c>
    </row>
    <row r="7" spans="1:47" s="893" customFormat="1" ht="26.25" customHeight="1">
      <c r="A7" s="2386" t="s">
        <v>1440</v>
      </c>
      <c r="B7" s="2391">
        <v>285292.55321897008</v>
      </c>
      <c r="C7" s="2391">
        <v>283616.04998733493</v>
      </c>
      <c r="D7" s="2391">
        <v>273296.73047448997</v>
      </c>
      <c r="E7" s="2391">
        <v>282235.47334120487</v>
      </c>
      <c r="F7" s="2392">
        <v>1124440.8070219997</v>
      </c>
      <c r="G7" s="2391">
        <v>367631.87075783638</v>
      </c>
      <c r="H7" s="2391">
        <v>309715.80106884148</v>
      </c>
      <c r="I7" s="2391">
        <v>290803.06931756297</v>
      </c>
      <c r="J7" s="2391">
        <v>279471.9741422087</v>
      </c>
      <c r="K7" s="2392">
        <v>1247622.7152864486</v>
      </c>
      <c r="L7" s="2391">
        <v>337023.26687419275</v>
      </c>
      <c r="M7" s="2393">
        <v>244791.16427987732</v>
      </c>
      <c r="N7" s="2393">
        <v>255931.3834473337</v>
      </c>
      <c r="O7" s="2391">
        <v>207336.85458001297</v>
      </c>
      <c r="P7" s="2392">
        <v>1045082.6691814166</v>
      </c>
      <c r="Q7" s="2391">
        <v>343722.36</v>
      </c>
      <c r="R7" s="2393">
        <v>248462.83</v>
      </c>
      <c r="S7" s="2393">
        <v>278744.95</v>
      </c>
      <c r="T7" s="2391">
        <v>289078.05</v>
      </c>
      <c r="U7" s="2392">
        <v>1160008.19</v>
      </c>
      <c r="V7" s="2391">
        <v>289996.41008211602</v>
      </c>
      <c r="W7" s="2393">
        <v>255528.15756109139</v>
      </c>
      <c r="X7" s="2393">
        <v>249490.89607127314</v>
      </c>
      <c r="Y7" s="2391">
        <v>307425.98155701137</v>
      </c>
      <c r="Z7" s="2392">
        <v>1102441.445271492</v>
      </c>
      <c r="AA7" s="2391">
        <v>328498.11854155461</v>
      </c>
      <c r="AB7" s="2393">
        <v>214472.93470966371</v>
      </c>
      <c r="AC7" s="2393">
        <v>307719.86554473045</v>
      </c>
      <c r="AD7" s="2391">
        <v>286388.7456985382</v>
      </c>
      <c r="AE7" s="2392">
        <v>1137079.664494487</v>
      </c>
      <c r="AF7" s="2391">
        <v>307499.13789726136</v>
      </c>
      <c r="AG7" s="2391">
        <v>246782.21245287245</v>
      </c>
      <c r="AH7" s="2391">
        <v>274857.94546939345</v>
      </c>
      <c r="AI7" s="2391">
        <v>309942.10275382927</v>
      </c>
      <c r="AJ7" s="2392">
        <v>1139081.3985733564</v>
      </c>
      <c r="AK7" s="2391">
        <v>308441.71489759767</v>
      </c>
      <c r="AL7" s="2391">
        <v>243939.12070877617</v>
      </c>
      <c r="AM7" s="2391">
        <v>249377.32782636464</v>
      </c>
      <c r="AN7" s="2391">
        <v>231196.40429421817</v>
      </c>
      <c r="AO7" s="2392">
        <v>1032954.5677269566</v>
      </c>
      <c r="AP7" s="2391">
        <v>418686.869369369</v>
      </c>
      <c r="AQ7" s="2391">
        <v>323663.61101364542</v>
      </c>
      <c r="AR7" s="2391">
        <v>352720.39566389349</v>
      </c>
      <c r="AS7" s="2391">
        <v>387901.53370760445</v>
      </c>
      <c r="AT7" s="2432">
        <v>1482972.4097545124</v>
      </c>
      <c r="AU7" s="2391">
        <v>441324.34690528718</v>
      </c>
    </row>
    <row r="8" spans="1:47" s="893" customFormat="1" ht="26.25" customHeight="1">
      <c r="A8" s="2386" t="s">
        <v>1441</v>
      </c>
      <c r="B8" s="2391">
        <v>614519.55928711977</v>
      </c>
      <c r="C8" s="2391">
        <v>895743.53216932598</v>
      </c>
      <c r="D8" s="2391">
        <v>864004.40553619061</v>
      </c>
      <c r="E8" s="2391">
        <v>1333439.5559853634</v>
      </c>
      <c r="F8" s="2392">
        <v>3707707.0529779997</v>
      </c>
      <c r="G8" s="2391">
        <v>794493.90577168437</v>
      </c>
      <c r="H8" s="2391">
        <v>981538.65063603316</v>
      </c>
      <c r="I8" s="2391">
        <v>922511.84423938929</v>
      </c>
      <c r="J8" s="2391">
        <v>1106982.80422217</v>
      </c>
      <c r="K8" s="2392">
        <v>3805527.2048692768</v>
      </c>
      <c r="L8" s="2391">
        <v>925601.93847446539</v>
      </c>
      <c r="M8" s="2393">
        <v>963774.15318371903</v>
      </c>
      <c r="N8" s="2393">
        <v>1008580.5475384216</v>
      </c>
      <c r="O8" s="2391">
        <v>1009959.123761393</v>
      </c>
      <c r="P8" s="2392">
        <v>3907915.7629579986</v>
      </c>
      <c r="Q8" s="2391">
        <v>679972.75</v>
      </c>
      <c r="R8" s="2393">
        <v>727151.82</v>
      </c>
      <c r="S8" s="2393">
        <v>816596.41</v>
      </c>
      <c r="T8" s="2391">
        <v>1061220.1499999999</v>
      </c>
      <c r="U8" s="2392">
        <v>3284941.13</v>
      </c>
      <c r="V8" s="2391">
        <v>656638.74896023679</v>
      </c>
      <c r="W8" s="2393">
        <v>844185.30907669</v>
      </c>
      <c r="X8" s="2393">
        <v>792953.38296512223</v>
      </c>
      <c r="Y8" s="2391">
        <v>736937.76370349375</v>
      </c>
      <c r="Z8" s="2392">
        <v>3030715.2047055429</v>
      </c>
      <c r="AA8" s="2391">
        <v>610426.42769100051</v>
      </c>
      <c r="AB8" s="2393">
        <v>571073.53212000581</v>
      </c>
      <c r="AC8" s="2393">
        <v>630602.18577590107</v>
      </c>
      <c r="AD8" s="2391">
        <v>692240.99762622057</v>
      </c>
      <c r="AE8" s="2392">
        <v>2504343.1432131277</v>
      </c>
      <c r="AF8" s="2391">
        <v>442515.38948095852</v>
      </c>
      <c r="AG8" s="2391">
        <v>535317.8664596451</v>
      </c>
      <c r="AH8" s="2391">
        <v>479914.40919755556</v>
      </c>
      <c r="AI8" s="2391">
        <v>494155.2787235651</v>
      </c>
      <c r="AJ8" s="2392">
        <v>1951902.9438617243</v>
      </c>
      <c r="AK8" s="2391">
        <v>386201.23841369571</v>
      </c>
      <c r="AL8" s="2391">
        <v>471443.58350369567</v>
      </c>
      <c r="AM8" s="2391">
        <v>438856.63010973181</v>
      </c>
      <c r="AN8" s="2391">
        <v>378595.99860783387</v>
      </c>
      <c r="AO8" s="2392">
        <v>1675097.4506349571</v>
      </c>
      <c r="AP8" s="2391">
        <v>486688.5007649844</v>
      </c>
      <c r="AQ8" s="2391">
        <v>603283.12657650933</v>
      </c>
      <c r="AR8" s="2391">
        <v>574871.59347482445</v>
      </c>
      <c r="AS8" s="2391">
        <v>639449.5494388598</v>
      </c>
      <c r="AT8" s="2432">
        <v>2304292.7702551782</v>
      </c>
      <c r="AU8" s="2391">
        <v>488592.9746670897</v>
      </c>
    </row>
    <row r="9" spans="1:47" s="893" customFormat="1" ht="26.25" customHeight="1">
      <c r="A9" s="2386" t="s">
        <v>1442</v>
      </c>
      <c r="B9" s="2391">
        <v>41162.377846031915</v>
      </c>
      <c r="C9" s="2391">
        <v>41492.05364113742</v>
      </c>
      <c r="D9" s="2391">
        <v>41621.569132071745</v>
      </c>
      <c r="E9" s="2391">
        <v>42094.889380758941</v>
      </c>
      <c r="F9" s="2392">
        <v>166370.89000000001</v>
      </c>
      <c r="G9" s="2391">
        <v>32488.050045471704</v>
      </c>
      <c r="H9" s="2391">
        <v>33591.873316416051</v>
      </c>
      <c r="I9" s="2391">
        <v>38280.31689491526</v>
      </c>
      <c r="J9" s="2391">
        <v>35078.527179378441</v>
      </c>
      <c r="K9" s="2392">
        <v>139438.76743618146</v>
      </c>
      <c r="L9" s="2391">
        <v>46824.469289379238</v>
      </c>
      <c r="M9" s="2393">
        <v>45629.425188039328</v>
      </c>
      <c r="N9" s="2393">
        <v>45492.131805378653</v>
      </c>
      <c r="O9" s="2391">
        <v>46585.008933908408</v>
      </c>
      <c r="P9" s="2392">
        <v>184531.03521670561</v>
      </c>
      <c r="Q9" s="2391">
        <v>125432.53</v>
      </c>
      <c r="R9" s="2393">
        <v>137501.01</v>
      </c>
      <c r="S9" s="2393">
        <v>122099.49</v>
      </c>
      <c r="T9" s="2391">
        <v>136834.10999999999</v>
      </c>
      <c r="U9" s="2392">
        <v>521867.15</v>
      </c>
      <c r="V9" s="2391">
        <v>129056.58116691197</v>
      </c>
      <c r="W9" s="2393">
        <v>146214.53453580057</v>
      </c>
      <c r="X9" s="2393">
        <v>130208.81387580794</v>
      </c>
      <c r="Y9" s="2391">
        <v>143138.47745855543</v>
      </c>
      <c r="Z9" s="2392">
        <v>548618.40703707596</v>
      </c>
      <c r="AA9" s="2391">
        <v>118536.46952016588</v>
      </c>
      <c r="AB9" s="2393">
        <v>138157.54017790986</v>
      </c>
      <c r="AC9" s="2393">
        <v>124315.08701461353</v>
      </c>
      <c r="AD9" s="2391">
        <v>136493.27645381915</v>
      </c>
      <c r="AE9" s="2392">
        <v>517502.37316650839</v>
      </c>
      <c r="AF9" s="2391">
        <v>109831.39097213186</v>
      </c>
      <c r="AG9" s="2391">
        <v>128647.48058818886</v>
      </c>
      <c r="AH9" s="2391">
        <v>125616.90526545689</v>
      </c>
      <c r="AI9" s="2391">
        <v>147184.59500061502</v>
      </c>
      <c r="AJ9" s="2392">
        <v>511280.3718263926</v>
      </c>
      <c r="AK9" s="2391">
        <v>142847.6772971735</v>
      </c>
      <c r="AL9" s="2391">
        <v>165871.76713235458</v>
      </c>
      <c r="AM9" s="2391">
        <v>147791.30432183723</v>
      </c>
      <c r="AN9" s="2391">
        <v>159351.22424728773</v>
      </c>
      <c r="AO9" s="2392">
        <v>615861.97299865307</v>
      </c>
      <c r="AP9" s="2391">
        <v>171860.58577577045</v>
      </c>
      <c r="AQ9" s="2391">
        <v>178909.33874370993</v>
      </c>
      <c r="AR9" s="2391">
        <v>142027.26437599005</v>
      </c>
      <c r="AS9" s="2391">
        <v>146816.72732888188</v>
      </c>
      <c r="AT9" s="2432">
        <v>639613.91622435232</v>
      </c>
      <c r="AU9" s="2391">
        <v>156043.04549779449</v>
      </c>
    </row>
    <row r="10" spans="1:47" s="893" customFormat="1" ht="26.25" customHeight="1">
      <c r="A10" s="2386" t="s">
        <v>1395</v>
      </c>
      <c r="B10" s="2391">
        <v>2268503.6587267388</v>
      </c>
      <c r="C10" s="2391">
        <v>2079135.7057963782</v>
      </c>
      <c r="D10" s="2391">
        <v>2626374.2843361939</v>
      </c>
      <c r="E10" s="2391">
        <v>2450677.5441588718</v>
      </c>
      <c r="F10" s="2392">
        <v>9424691.1930181831</v>
      </c>
      <c r="G10" s="2391">
        <v>2245947.1115280208</v>
      </c>
      <c r="H10" s="2391">
        <v>1976385.8622475085</v>
      </c>
      <c r="I10" s="2391">
        <v>2314124.3783953716</v>
      </c>
      <c r="J10" s="2391">
        <v>2167754.7758381939</v>
      </c>
      <c r="K10" s="2392">
        <v>8704212.1280090958</v>
      </c>
      <c r="L10" s="2391">
        <v>2291730.7816041266</v>
      </c>
      <c r="M10" s="2393">
        <v>2341305.1986777722</v>
      </c>
      <c r="N10" s="2393">
        <v>2057406.7039517823</v>
      </c>
      <c r="O10" s="2391">
        <v>2256396.2187233963</v>
      </c>
      <c r="P10" s="2392">
        <v>8946838.9029570781</v>
      </c>
      <c r="Q10" s="2391">
        <v>2110206.71</v>
      </c>
      <c r="R10" s="2393">
        <v>2476898.7200000002</v>
      </c>
      <c r="S10" s="2393">
        <v>2248819.89</v>
      </c>
      <c r="T10" s="2391">
        <v>2484421.88</v>
      </c>
      <c r="U10" s="2392">
        <v>9320347.1899999995</v>
      </c>
      <c r="V10" s="2391">
        <v>2534030.120296577</v>
      </c>
      <c r="W10" s="2393">
        <v>2805531.4607911003</v>
      </c>
      <c r="X10" s="2393">
        <v>2437126.0697995471</v>
      </c>
      <c r="Y10" s="2391">
        <v>2795055.3099348806</v>
      </c>
      <c r="Z10" s="2392">
        <v>10571742.960822105</v>
      </c>
      <c r="AA10" s="2391">
        <v>2727601.9515643269</v>
      </c>
      <c r="AB10" s="2393">
        <v>2788385.2438333649</v>
      </c>
      <c r="AC10" s="2393">
        <v>2329741.3151636273</v>
      </c>
      <c r="AD10" s="2391">
        <v>2586499.2414489156</v>
      </c>
      <c r="AE10" s="2392">
        <v>10432227.752010234</v>
      </c>
      <c r="AF10" s="2391">
        <v>2541136.4172361945</v>
      </c>
      <c r="AG10" s="2391">
        <v>2876293.1138095791</v>
      </c>
      <c r="AH10" s="2391">
        <v>2129446.8420189004</v>
      </c>
      <c r="AI10" s="2391">
        <v>2380379.807466343</v>
      </c>
      <c r="AJ10" s="2392">
        <v>9927256.1805310175</v>
      </c>
      <c r="AK10" s="2391">
        <v>2453843.9046600363</v>
      </c>
      <c r="AL10" s="2391">
        <v>2554163.2097936897</v>
      </c>
      <c r="AM10" s="2391">
        <v>2129257.5643798211</v>
      </c>
      <c r="AN10" s="2391">
        <v>2494431.4617790845</v>
      </c>
      <c r="AO10" s="2392">
        <v>9631696.1406126302</v>
      </c>
      <c r="AP10" s="2391">
        <v>2458764.9681058358</v>
      </c>
      <c r="AQ10" s="2391">
        <v>2742192.5079366989</v>
      </c>
      <c r="AR10" s="2391">
        <v>2568949.7559655178</v>
      </c>
      <c r="AS10" s="2391">
        <v>2799691.706743076</v>
      </c>
      <c r="AT10" s="2432">
        <v>10569598.938751129</v>
      </c>
      <c r="AU10" s="2391">
        <v>2798505.785066023</v>
      </c>
    </row>
    <row r="11" spans="1:47" s="893" customFormat="1" ht="26.25" customHeight="1">
      <c r="A11" s="2386" t="s">
        <v>1396</v>
      </c>
      <c r="B11" s="2391">
        <v>2507917.1600415497</v>
      </c>
      <c r="C11" s="2391">
        <v>3865706.0157198217</v>
      </c>
      <c r="D11" s="2391">
        <v>3199910.013783996</v>
      </c>
      <c r="E11" s="2391">
        <v>4440307.6404546332</v>
      </c>
      <c r="F11" s="2392">
        <v>14013840.83</v>
      </c>
      <c r="G11" s="2391">
        <v>2919855.9926231047</v>
      </c>
      <c r="H11" s="2391">
        <v>3612346.3931493363</v>
      </c>
      <c r="I11" s="2391">
        <v>4645201.9603254115</v>
      </c>
      <c r="J11" s="2391">
        <v>6450986.6169543881</v>
      </c>
      <c r="K11" s="2392">
        <v>17628390.963052243</v>
      </c>
      <c r="L11" s="2391">
        <v>3803474.3278251435</v>
      </c>
      <c r="M11" s="2393">
        <v>4298829.9915230265</v>
      </c>
      <c r="N11" s="2393">
        <v>4468848.3880899195</v>
      </c>
      <c r="O11" s="2391">
        <v>4424560.2544771507</v>
      </c>
      <c r="P11" s="2392">
        <v>16995712.961915243</v>
      </c>
      <c r="Q11" s="2391">
        <v>3170392.51</v>
      </c>
      <c r="R11" s="2393">
        <v>3466333.24</v>
      </c>
      <c r="S11" s="2393">
        <v>3379720.86</v>
      </c>
      <c r="T11" s="2391">
        <v>3284990.26</v>
      </c>
      <c r="U11" s="2392">
        <v>13301436.869999999</v>
      </c>
      <c r="V11" s="2391">
        <v>3741002.8351199538</v>
      </c>
      <c r="W11" s="2393">
        <v>4408913.4905131944</v>
      </c>
      <c r="X11" s="2393">
        <v>4419202.8213218246</v>
      </c>
      <c r="Y11" s="2391">
        <v>3935972.8590225694</v>
      </c>
      <c r="Z11" s="2392">
        <v>16505092.005977541</v>
      </c>
      <c r="AA11" s="2391">
        <v>4396275.701308432</v>
      </c>
      <c r="AB11" s="2393">
        <v>3952818.1589578316</v>
      </c>
      <c r="AC11" s="2393">
        <v>4375659.6656443691</v>
      </c>
      <c r="AD11" s="2391">
        <v>3794940.0904064509</v>
      </c>
      <c r="AE11" s="2392">
        <v>16519693.616317084</v>
      </c>
      <c r="AF11" s="2391">
        <v>4534679.4648676822</v>
      </c>
      <c r="AG11" s="2391">
        <v>3982409.8621120676</v>
      </c>
      <c r="AH11" s="2391">
        <v>4425945.4917953704</v>
      </c>
      <c r="AI11" s="2391">
        <v>5481635.9953243583</v>
      </c>
      <c r="AJ11" s="2392">
        <v>18424670.814099476</v>
      </c>
      <c r="AK11" s="2391">
        <v>3752689.4456006382</v>
      </c>
      <c r="AL11" s="2391">
        <v>4316331.6364029963</v>
      </c>
      <c r="AM11" s="2391">
        <v>6071011.9849841604</v>
      </c>
      <c r="AN11" s="2391">
        <v>5793332.9135406585</v>
      </c>
      <c r="AO11" s="2392">
        <v>19933365.980528452</v>
      </c>
      <c r="AP11" s="2391">
        <v>4391832.3703050101</v>
      </c>
      <c r="AQ11" s="2391">
        <v>4200097.098858946</v>
      </c>
      <c r="AR11" s="2391">
        <v>5786010.8457280369</v>
      </c>
      <c r="AS11" s="2391">
        <v>5374372.8748140968</v>
      </c>
      <c r="AT11" s="2432">
        <v>19752313.189706091</v>
      </c>
      <c r="AU11" s="2391">
        <v>4762622.4355931124</v>
      </c>
    </row>
    <row r="12" spans="1:47" s="893" customFormat="1" ht="26.25" customHeight="1" thickBot="1">
      <c r="A12" s="2386" t="s">
        <v>1397</v>
      </c>
      <c r="B12" s="2391">
        <v>2219693.3578891233</v>
      </c>
      <c r="C12" s="2391">
        <v>1921087.2169375408</v>
      </c>
      <c r="D12" s="2391">
        <v>2989805.3009322155</v>
      </c>
      <c r="E12" s="2391">
        <v>2514019.4642411191</v>
      </c>
      <c r="F12" s="2392">
        <v>9644605.3399999999</v>
      </c>
      <c r="G12" s="2391">
        <v>2571707.0876099542</v>
      </c>
      <c r="H12" s="2391">
        <v>2575575.9644615152</v>
      </c>
      <c r="I12" s="2391">
        <v>2129776.6046450087</v>
      </c>
      <c r="J12" s="2391">
        <v>1612048.5899766649</v>
      </c>
      <c r="K12" s="2392">
        <v>8889108.2466931436</v>
      </c>
      <c r="L12" s="2391">
        <v>1682379.2989398516</v>
      </c>
      <c r="M12" s="2393">
        <v>1449709.2769101767</v>
      </c>
      <c r="N12" s="2393">
        <v>1339354.2561929319</v>
      </c>
      <c r="O12" s="2391">
        <v>1493890.9086246602</v>
      </c>
      <c r="P12" s="2392">
        <v>5965333.7406676207</v>
      </c>
      <c r="Q12" s="2391">
        <v>1580654.75</v>
      </c>
      <c r="R12" s="2393">
        <v>1558081.16</v>
      </c>
      <c r="S12" s="2393">
        <v>1896390.95</v>
      </c>
      <c r="T12" s="2391">
        <v>1658920.47</v>
      </c>
      <c r="U12" s="2392">
        <v>6694047.3300000001</v>
      </c>
      <c r="V12" s="2391">
        <v>1573262.6729114356</v>
      </c>
      <c r="W12" s="2393">
        <v>1943218.9384151497</v>
      </c>
      <c r="X12" s="2393">
        <v>1719406.456737973</v>
      </c>
      <c r="Y12" s="2391">
        <v>1857742.8422348504</v>
      </c>
      <c r="Z12" s="2392">
        <v>7093630.9102994092</v>
      </c>
      <c r="AA12" s="2391">
        <v>1531975.5550466306</v>
      </c>
      <c r="AB12" s="2393">
        <v>1209408.1323396703</v>
      </c>
      <c r="AC12" s="2393">
        <v>1309422.387127449</v>
      </c>
      <c r="AD12" s="2391">
        <v>1221278.6226054942</v>
      </c>
      <c r="AE12" s="2392">
        <v>5272084.6971192444</v>
      </c>
      <c r="AF12" s="2391">
        <v>1150714.1707990507</v>
      </c>
      <c r="AG12" s="2391">
        <v>1417343.0101751219</v>
      </c>
      <c r="AH12" s="2391">
        <v>1126528.5669190329</v>
      </c>
      <c r="AI12" s="2391">
        <v>1031242.1110309318</v>
      </c>
      <c r="AJ12" s="2392">
        <v>4725827.8589241374</v>
      </c>
      <c r="AK12" s="2391">
        <v>1027282.487229805</v>
      </c>
      <c r="AL12" s="2391">
        <v>1272682.6322272266</v>
      </c>
      <c r="AM12" s="2391">
        <v>1371879.9902921983</v>
      </c>
      <c r="AN12" s="2391">
        <v>1278537.5573961937</v>
      </c>
      <c r="AO12" s="2392">
        <v>4950382.6671454236</v>
      </c>
      <c r="AP12" s="2391">
        <v>1585043.1258320806</v>
      </c>
      <c r="AQ12" s="2391">
        <v>1426905.9593634198</v>
      </c>
      <c r="AR12" s="2391">
        <v>2239305.1265503112</v>
      </c>
      <c r="AS12" s="2391">
        <v>2132820.5647296002</v>
      </c>
      <c r="AT12" s="2432">
        <v>7384074.7764754118</v>
      </c>
      <c r="AU12" s="2391">
        <v>2119521.6817991179</v>
      </c>
    </row>
    <row r="13" spans="1:47" s="893" customFormat="1" ht="26.25" customHeight="1" thickBot="1">
      <c r="A13" s="2395" t="s">
        <v>1398</v>
      </c>
      <c r="B13" s="2396">
        <v>12790378.37074098</v>
      </c>
      <c r="C13" s="2396">
        <v>13141504.946444342</v>
      </c>
      <c r="D13" s="2396">
        <v>14516589.083440406</v>
      </c>
      <c r="E13" s="2396">
        <v>15020877.905952221</v>
      </c>
      <c r="F13" s="2397">
        <v>55469350.303018183</v>
      </c>
      <c r="G13" s="2396">
        <v>13621792.961760346</v>
      </c>
      <c r="H13" s="2396">
        <v>13917309.43614216</v>
      </c>
      <c r="I13" s="2396">
        <v>15007592.573366603</v>
      </c>
      <c r="J13" s="2396">
        <v>15633656.923768982</v>
      </c>
      <c r="K13" s="2397">
        <v>58180351.895038098</v>
      </c>
      <c r="L13" s="2396">
        <v>14105661.786788484</v>
      </c>
      <c r="M13" s="2397">
        <v>14504449.861492673</v>
      </c>
      <c r="N13" s="2397">
        <v>15825996.766476868</v>
      </c>
      <c r="O13" s="2396">
        <v>16233942.049302764</v>
      </c>
      <c r="P13" s="2397">
        <v>60670050.464060791</v>
      </c>
      <c r="Q13" s="2396">
        <v>14715329.720000001</v>
      </c>
      <c r="R13" s="2397">
        <v>15262311.1</v>
      </c>
      <c r="S13" s="2397">
        <v>16646797.019999998</v>
      </c>
      <c r="T13" s="2396">
        <v>17318407.719999999</v>
      </c>
      <c r="U13" s="2397">
        <v>63942845.560000002</v>
      </c>
      <c r="V13" s="2396">
        <v>15601048.049712062</v>
      </c>
      <c r="W13" s="2397">
        <v>16249366.975394325</v>
      </c>
      <c r="X13" s="2397">
        <v>17707533.419931069</v>
      </c>
      <c r="Y13" s="2396">
        <v>18419510.774712354</v>
      </c>
      <c r="Z13" s="2397">
        <v>67977459.219749808</v>
      </c>
      <c r="AA13" s="2396">
        <v>16203803.558134319</v>
      </c>
      <c r="AB13" s="2397">
        <v>16623053.87878859</v>
      </c>
      <c r="AC13" s="2397">
        <v>18208475.088939235</v>
      </c>
      <c r="AD13" s="2396">
        <v>18745360.192486085</v>
      </c>
      <c r="AE13" s="2397">
        <v>69780692.718348235</v>
      </c>
      <c r="AF13" s="2396">
        <v>16087230.317943815</v>
      </c>
      <c r="AG13" s="2396">
        <v>16349290.032605981</v>
      </c>
      <c r="AH13" s="2396">
        <v>17775969.030653808</v>
      </c>
      <c r="AI13" s="2396">
        <v>18439940.983486362</v>
      </c>
      <c r="AJ13" s="2397">
        <v>68652430.364689976</v>
      </c>
      <c r="AK13" s="2396">
        <v>15919656.99341945</v>
      </c>
      <c r="AL13" s="2396">
        <v>16477424.321185932</v>
      </c>
      <c r="AM13" s="2396">
        <v>17988950.811061461</v>
      </c>
      <c r="AN13" s="2396">
        <v>18819658.989298873</v>
      </c>
      <c r="AO13" s="2397">
        <v>69205691.114965707</v>
      </c>
      <c r="AP13" s="2396">
        <v>16234954.952028237</v>
      </c>
      <c r="AQ13" s="2396">
        <v>16718625.28231943</v>
      </c>
      <c r="AR13" s="2396">
        <v>18305126.39897611</v>
      </c>
      <c r="AS13" s="2396">
        <v>19277641.988698486</v>
      </c>
      <c r="AT13" s="2396">
        <v>70536348.622022256</v>
      </c>
      <c r="AU13" s="2396">
        <v>16569734.732419074</v>
      </c>
    </row>
    <row r="14" spans="1:47" s="893" customFormat="1" ht="26.25" customHeight="1">
      <c r="A14" s="2386" t="s">
        <v>1399</v>
      </c>
      <c r="B14" s="2391">
        <v>3508225.8508269223</v>
      </c>
      <c r="C14" s="2391">
        <v>3504014.0854593376</v>
      </c>
      <c r="D14" s="2391">
        <v>3618214.4234735421</v>
      </c>
      <c r="E14" s="2391">
        <v>3996161.764008265</v>
      </c>
      <c r="F14" s="2392">
        <v>14626616.123768065</v>
      </c>
      <c r="G14" s="2391">
        <v>3999550.8807629631</v>
      </c>
      <c r="H14" s="2391">
        <v>4030751.2723148642</v>
      </c>
      <c r="I14" s="2391">
        <v>3850393.3711983836</v>
      </c>
      <c r="J14" s="2391">
        <v>4187610.4105197056</v>
      </c>
      <c r="K14" s="2392">
        <v>16068305.934795918</v>
      </c>
      <c r="L14" s="2391">
        <v>4094829.3535209792</v>
      </c>
      <c r="M14" s="2393">
        <v>4286617.8825463392</v>
      </c>
      <c r="N14" s="2393">
        <v>4124652.0519815367</v>
      </c>
      <c r="O14" s="2391">
        <v>4124197.8628151137</v>
      </c>
      <c r="P14" s="2392">
        <v>16630297.150863972</v>
      </c>
      <c r="Q14" s="2391">
        <v>4157155.85</v>
      </c>
      <c r="R14" s="2393">
        <v>4432472.5999999996</v>
      </c>
      <c r="S14" s="2393">
        <v>4185278.52</v>
      </c>
      <c r="T14" s="2391">
        <v>4349142.43</v>
      </c>
      <c r="U14" s="2392">
        <v>17124049.41</v>
      </c>
      <c r="V14" s="2391">
        <v>4266455.0917697186</v>
      </c>
      <c r="W14" s="2393">
        <v>4522399.5396545697</v>
      </c>
      <c r="X14" s="2393">
        <v>4204314.39373066</v>
      </c>
      <c r="Y14" s="2391">
        <v>4512628.4405393889</v>
      </c>
      <c r="Z14" s="2392">
        <v>17505797.465694338</v>
      </c>
      <c r="AA14" s="2391">
        <v>3840044.2086844719</v>
      </c>
      <c r="AB14" s="2393">
        <v>4155791.3617361593</v>
      </c>
      <c r="AC14" s="2393">
        <v>3872153.9533859612</v>
      </c>
      <c r="AD14" s="2391">
        <v>4096641.9292336437</v>
      </c>
      <c r="AE14" s="2392">
        <v>15964631.453040237</v>
      </c>
      <c r="AF14" s="2391">
        <v>3422021.2656532507</v>
      </c>
      <c r="AG14" s="2391">
        <v>3442406.8809813885</v>
      </c>
      <c r="AH14" s="2391">
        <v>3541033.9149948764</v>
      </c>
      <c r="AI14" s="2391">
        <v>4013301.0475910474</v>
      </c>
      <c r="AJ14" s="2392">
        <v>14418763.109220563</v>
      </c>
      <c r="AK14" s="2391">
        <v>3680595.2858270304</v>
      </c>
      <c r="AL14" s="2391">
        <v>3930318.6843368034</v>
      </c>
      <c r="AM14" s="2391">
        <v>3977049.2410471067</v>
      </c>
      <c r="AN14" s="2391">
        <v>4437637.0604016865</v>
      </c>
      <c r="AO14" s="2392">
        <v>16025600.271612626</v>
      </c>
      <c r="AP14" s="2391">
        <v>4215666.8834536327</v>
      </c>
      <c r="AQ14" s="2391">
        <v>4532836.9158007037</v>
      </c>
      <c r="AR14" s="2391">
        <v>4437857.3668822255</v>
      </c>
      <c r="AS14" s="2391">
        <v>4798129.4093023101</v>
      </c>
      <c r="AT14" s="2432">
        <v>17984490.575438872</v>
      </c>
      <c r="AU14" s="2391">
        <v>4377771.0472502345</v>
      </c>
    </row>
    <row r="15" spans="1:47" s="893" customFormat="1" ht="26.25" customHeight="1">
      <c r="A15" s="2386" t="s">
        <v>1400</v>
      </c>
      <c r="B15" s="2391">
        <v>8414131.1217940021</v>
      </c>
      <c r="C15" s="2391">
        <v>8766955.7650584914</v>
      </c>
      <c r="D15" s="2391">
        <v>10005405.499164572</v>
      </c>
      <c r="E15" s="2391">
        <v>10052168.699608149</v>
      </c>
      <c r="F15" s="2392">
        <v>37238661.085625239</v>
      </c>
      <c r="G15" s="2391">
        <v>8675745.2937144749</v>
      </c>
      <c r="H15" s="2391">
        <v>8937119.6871085074</v>
      </c>
      <c r="I15" s="2391">
        <v>10198107.540183375</v>
      </c>
      <c r="J15" s="2391">
        <v>10426879.58356376</v>
      </c>
      <c r="K15" s="2392">
        <v>38237852.104570135</v>
      </c>
      <c r="L15" s="2391">
        <v>8908467.5439435579</v>
      </c>
      <c r="M15" s="2393">
        <v>9034600.1251063272</v>
      </c>
      <c r="N15" s="2393">
        <v>10594738.060603809</v>
      </c>
      <c r="O15" s="2391">
        <v>10946298.506918196</v>
      </c>
      <c r="P15" s="2392">
        <v>39484104.236571893</v>
      </c>
      <c r="Q15" s="2391">
        <v>9498870.0399999991</v>
      </c>
      <c r="R15" s="2393">
        <v>9657039.9000000004</v>
      </c>
      <c r="S15" s="2393">
        <v>11371330.789999999</v>
      </c>
      <c r="T15" s="2391">
        <v>11817495.380000001</v>
      </c>
      <c r="U15" s="2392">
        <v>42344736.109999999</v>
      </c>
      <c r="V15" s="2391">
        <v>10213241.912654841</v>
      </c>
      <c r="W15" s="2393">
        <v>10493370.827802261</v>
      </c>
      <c r="X15" s="2393">
        <v>12271422.247927891</v>
      </c>
      <c r="Y15" s="2391">
        <v>12540259.704315932</v>
      </c>
      <c r="Z15" s="2392">
        <v>45518294.69270093</v>
      </c>
      <c r="AA15" s="2391">
        <v>11211074.335995002</v>
      </c>
      <c r="AB15" s="2393">
        <v>11205178.541392615</v>
      </c>
      <c r="AC15" s="2393">
        <v>13069914.129568946</v>
      </c>
      <c r="AD15" s="2391">
        <v>13295189.049862083</v>
      </c>
      <c r="AE15" s="2392">
        <v>48781356.056818649</v>
      </c>
      <c r="AF15" s="2391">
        <v>11517731.353508597</v>
      </c>
      <c r="AG15" s="2391">
        <v>11702999.511077572</v>
      </c>
      <c r="AH15" s="2391">
        <v>12941294.345836123</v>
      </c>
      <c r="AI15" s="2391">
        <v>13009491.893854115</v>
      </c>
      <c r="AJ15" s="2392">
        <v>49171517.104276404</v>
      </c>
      <c r="AK15" s="2391">
        <v>11076170.16310603</v>
      </c>
      <c r="AL15" s="2391">
        <v>11341070.773182403</v>
      </c>
      <c r="AM15" s="2391">
        <v>12743689.096478209</v>
      </c>
      <c r="AN15" s="2391">
        <v>12971457.544608051</v>
      </c>
      <c r="AO15" s="2392">
        <v>48132387.577374689</v>
      </c>
      <c r="AP15" s="2391">
        <v>10799924.45009253</v>
      </c>
      <c r="AQ15" s="2391">
        <v>10950901.055278262</v>
      </c>
      <c r="AR15" s="2391">
        <v>12608086.553887447</v>
      </c>
      <c r="AS15" s="2391">
        <v>13061677.845952116</v>
      </c>
      <c r="AT15" s="2432">
        <v>47420589.905210353</v>
      </c>
      <c r="AU15" s="2391">
        <v>10997589.503640026</v>
      </c>
    </row>
    <row r="16" spans="1:47" s="893" customFormat="1" ht="26.25" customHeight="1">
      <c r="A16" s="2386" t="s">
        <v>1401</v>
      </c>
      <c r="B16" s="2391">
        <v>586712.04141525156</v>
      </c>
      <c r="C16" s="2391">
        <v>592490.00053807371</v>
      </c>
      <c r="D16" s="2391">
        <v>608320.23946799163</v>
      </c>
      <c r="E16" s="2391">
        <v>663197.84995122743</v>
      </c>
      <c r="F16" s="2392">
        <v>2450720.131372544</v>
      </c>
      <c r="G16" s="2391">
        <v>694756.10496721382</v>
      </c>
      <c r="H16" s="2391">
        <v>711636.00296781061</v>
      </c>
      <c r="I16" s="2391">
        <v>689251.4862186776</v>
      </c>
      <c r="J16" s="2391">
        <v>774765.76929974358</v>
      </c>
      <c r="K16" s="2392">
        <v>2870409.3634534455</v>
      </c>
      <c r="L16" s="2391">
        <v>813603.155836049</v>
      </c>
      <c r="M16" s="2393">
        <v>906152.90428925504</v>
      </c>
      <c r="N16" s="2393">
        <v>826966.40262771293</v>
      </c>
      <c r="O16" s="2391">
        <v>867436.44216381502</v>
      </c>
      <c r="P16" s="2392">
        <v>3414158.9049168318</v>
      </c>
      <c r="Q16" s="2391">
        <v>756905.95</v>
      </c>
      <c r="R16" s="2393">
        <v>890398.34</v>
      </c>
      <c r="S16" s="2393">
        <v>775475.87</v>
      </c>
      <c r="T16" s="2391">
        <v>832720.53</v>
      </c>
      <c r="U16" s="2392">
        <v>3255500.69</v>
      </c>
      <c r="V16" s="2391">
        <v>818914.54174349888</v>
      </c>
      <c r="W16" s="2393">
        <v>934002.04346472397</v>
      </c>
      <c r="X16" s="2393">
        <v>861617.46330190054</v>
      </c>
      <c r="Y16" s="2391">
        <v>935630.89102858526</v>
      </c>
      <c r="Z16" s="2392">
        <v>3550164.9395387084</v>
      </c>
      <c r="AA16" s="2391">
        <v>844510.47656131303</v>
      </c>
      <c r="AB16" s="2393">
        <v>959108.78601288644</v>
      </c>
      <c r="AC16" s="2393">
        <v>881400.12000862148</v>
      </c>
      <c r="AD16" s="2391">
        <v>964068.34819600498</v>
      </c>
      <c r="AE16" s="2392">
        <v>3649087.7307788259</v>
      </c>
      <c r="AF16" s="2391">
        <v>839721.68077462888</v>
      </c>
      <c r="AG16" s="2391">
        <v>927069.89334364247</v>
      </c>
      <c r="AH16" s="2391">
        <v>911893.90065731644</v>
      </c>
      <c r="AI16" s="2391">
        <v>997990.13789939368</v>
      </c>
      <c r="AJ16" s="2392">
        <v>3676675.6126749818</v>
      </c>
      <c r="AK16" s="2391">
        <v>860198.68370085151</v>
      </c>
      <c r="AL16" s="2391">
        <v>903496.6808784937</v>
      </c>
      <c r="AM16" s="2391">
        <v>865515.73119355179</v>
      </c>
      <c r="AN16" s="2391">
        <v>982807.27207288798</v>
      </c>
      <c r="AO16" s="2392">
        <v>3612018.3678457849</v>
      </c>
      <c r="AP16" s="2391">
        <v>879298.48840897682</v>
      </c>
      <c r="AQ16" s="2391">
        <v>907336.70892820496</v>
      </c>
      <c r="AR16" s="2391">
        <v>829682.74891014386</v>
      </c>
      <c r="AS16" s="2391">
        <v>939913.23345354979</v>
      </c>
      <c r="AT16" s="2432">
        <v>3556231.1797008757</v>
      </c>
      <c r="AU16" s="2391">
        <v>820473.73690675211</v>
      </c>
    </row>
    <row r="17" spans="1:93" s="893" customFormat="1" ht="26.25" customHeight="1">
      <c r="A17" s="2386" t="s">
        <v>1443</v>
      </c>
      <c r="B17" s="2391">
        <v>74409.313327189215</v>
      </c>
      <c r="C17" s="2391">
        <v>71070.818914668314</v>
      </c>
      <c r="D17" s="2391">
        <v>72498.275978532969</v>
      </c>
      <c r="E17" s="2391">
        <v>78288.427591730258</v>
      </c>
      <c r="F17" s="2392">
        <v>296266.83581212064</v>
      </c>
      <c r="G17" s="2391">
        <v>80664.395589953783</v>
      </c>
      <c r="H17" s="2391">
        <v>78225.053778782501</v>
      </c>
      <c r="I17" s="2391">
        <v>81866.863607517545</v>
      </c>
      <c r="J17" s="2391">
        <v>93718.049242356516</v>
      </c>
      <c r="K17" s="2392">
        <v>334474.36221861036</v>
      </c>
      <c r="L17" s="2391">
        <v>98605.981157650094</v>
      </c>
      <c r="M17" s="2393">
        <v>95676.853949828524</v>
      </c>
      <c r="N17" s="2393">
        <v>99078.214324050772</v>
      </c>
      <c r="O17" s="2391">
        <v>107971.70227657209</v>
      </c>
      <c r="P17" s="2392">
        <v>401332.75170810148</v>
      </c>
      <c r="Q17" s="2391">
        <v>122489.1</v>
      </c>
      <c r="R17" s="2393">
        <v>116852.7</v>
      </c>
      <c r="S17" s="2393">
        <v>122287.28</v>
      </c>
      <c r="T17" s="2391">
        <v>132806.43</v>
      </c>
      <c r="U17" s="2392">
        <v>494435.51</v>
      </c>
      <c r="V17" s="2391">
        <v>140067.95386374614</v>
      </c>
      <c r="W17" s="2393">
        <v>134849.89569572202</v>
      </c>
      <c r="X17" s="2393">
        <v>141773.47043578065</v>
      </c>
      <c r="Y17" s="2391">
        <v>161837.41735551483</v>
      </c>
      <c r="Z17" s="2392">
        <v>578528.73735076364</v>
      </c>
      <c r="AA17" s="2391">
        <v>154972.3555254298</v>
      </c>
      <c r="AB17" s="2393">
        <v>143263.21740685098</v>
      </c>
      <c r="AC17" s="2393">
        <v>152766.39190535905</v>
      </c>
      <c r="AD17" s="2391">
        <v>177852.73791012377</v>
      </c>
      <c r="AE17" s="2392">
        <v>628854.7027477636</v>
      </c>
      <c r="AF17" s="2391">
        <v>164240.23819204074</v>
      </c>
      <c r="AG17" s="2391">
        <v>146066.12312241254</v>
      </c>
      <c r="AH17" s="2391">
        <v>161219.52989635963</v>
      </c>
      <c r="AI17" s="2391">
        <v>192754.20949832432</v>
      </c>
      <c r="AJ17" s="2392">
        <v>664280.10070913727</v>
      </c>
      <c r="AK17" s="2391">
        <v>181001.69766557473</v>
      </c>
      <c r="AL17" s="2391">
        <v>159833.1289697467</v>
      </c>
      <c r="AM17" s="2391">
        <v>173974.0995144498</v>
      </c>
      <c r="AN17" s="2391">
        <v>206165.1934757852</v>
      </c>
      <c r="AO17" s="2392">
        <v>720974.1196255564</v>
      </c>
      <c r="AP17" s="2391">
        <v>201764.36417540538</v>
      </c>
      <c r="AQ17" s="2391">
        <v>189433.39039682268</v>
      </c>
      <c r="AR17" s="2391">
        <v>205715.4331852601</v>
      </c>
      <c r="AS17" s="2391">
        <v>241717.1005660964</v>
      </c>
      <c r="AT17" s="2432">
        <v>838630.28832358448</v>
      </c>
      <c r="AU17" s="2391">
        <v>238718.36535515226</v>
      </c>
    </row>
    <row r="18" spans="1:93" s="893" customFormat="1" ht="26.25" customHeight="1" thickBot="1">
      <c r="A18" s="2386" t="s">
        <v>1444</v>
      </c>
      <c r="B18" s="2393">
        <v>206900.04337761368</v>
      </c>
      <c r="C18" s="2393">
        <v>206974.27647377021</v>
      </c>
      <c r="D18" s="2393">
        <v>212150.64535576542</v>
      </c>
      <c r="E18" s="2393">
        <v>231061.16479285079</v>
      </c>
      <c r="F18" s="2392">
        <v>857086.13000000012</v>
      </c>
      <c r="G18" s="2393">
        <v>171076.28672573916</v>
      </c>
      <c r="H18" s="2393">
        <v>159577.41997219657</v>
      </c>
      <c r="I18" s="2393">
        <v>187973.31215864842</v>
      </c>
      <c r="J18" s="2393">
        <v>150683.11114341576</v>
      </c>
      <c r="K18" s="2392">
        <v>669310.13</v>
      </c>
      <c r="L18" s="2393">
        <v>190155.7523302476</v>
      </c>
      <c r="M18" s="2393">
        <v>181402.09560092451</v>
      </c>
      <c r="N18" s="2393">
        <v>180562.03693975913</v>
      </c>
      <c r="O18" s="2393">
        <v>188037.53512906883</v>
      </c>
      <c r="P18" s="2392">
        <v>740157.42</v>
      </c>
      <c r="Q18" s="2393">
        <v>179908.78</v>
      </c>
      <c r="R18" s="2393">
        <v>165547.54999999999</v>
      </c>
      <c r="S18" s="2393">
        <v>192424.56</v>
      </c>
      <c r="T18" s="2393">
        <v>186242.95</v>
      </c>
      <c r="U18" s="2392">
        <v>724123.83</v>
      </c>
      <c r="V18" s="2393">
        <v>162368.54968025687</v>
      </c>
      <c r="W18" s="2393">
        <v>164744.66877704789</v>
      </c>
      <c r="X18" s="2393">
        <v>228405.84453483354</v>
      </c>
      <c r="Y18" s="2393">
        <v>269154.32147293288</v>
      </c>
      <c r="Z18" s="2392">
        <v>824673.38446507114</v>
      </c>
      <c r="AA18" s="2393">
        <v>153202.18136810258</v>
      </c>
      <c r="AB18" s="2393">
        <v>159711.97224008042</v>
      </c>
      <c r="AC18" s="2393">
        <v>232240.49407034498</v>
      </c>
      <c r="AD18" s="2393">
        <v>211608.12728423299</v>
      </c>
      <c r="AE18" s="2392">
        <v>756762.77496276097</v>
      </c>
      <c r="AF18" s="2393">
        <v>143515.77981529559</v>
      </c>
      <c r="AG18" s="2393">
        <v>130747.62408096534</v>
      </c>
      <c r="AH18" s="2393">
        <v>220527.33926913186</v>
      </c>
      <c r="AI18" s="2393">
        <v>226403.69464347919</v>
      </c>
      <c r="AJ18" s="2392">
        <v>721194.43780887197</v>
      </c>
      <c r="AK18" s="2393">
        <v>15797965.830299485</v>
      </c>
      <c r="AL18" s="2393">
        <v>16334719.267367449</v>
      </c>
      <c r="AM18" s="2393">
        <v>17760228.168233316</v>
      </c>
      <c r="AN18" s="2393">
        <v>18598067.07055841</v>
      </c>
      <c r="AO18" s="2392">
        <v>68490980.336458668</v>
      </c>
      <c r="AP18" s="2393">
        <v>16096654.186130544</v>
      </c>
      <c r="AQ18" s="2393">
        <v>16580508.070403993</v>
      </c>
      <c r="AR18" s="2393">
        <v>18081342.102865078</v>
      </c>
      <c r="AS18" s="2393">
        <v>19041437.589274071</v>
      </c>
      <c r="AT18" s="2392">
        <v>69799941.948673695</v>
      </c>
      <c r="AU18" s="2393">
        <v>16434552.653152164</v>
      </c>
    </row>
    <row r="19" spans="1:93" s="2323" customFormat="1" ht="26.25" customHeight="1" thickBot="1">
      <c r="A19" s="2395" t="s">
        <v>1405</v>
      </c>
      <c r="B19" s="2398">
        <v>12790378.37074098</v>
      </c>
      <c r="C19" s="2398">
        <v>13141504.94644434</v>
      </c>
      <c r="D19" s="2398">
        <v>14516589.083440404</v>
      </c>
      <c r="E19" s="2398">
        <v>15020877.905952223</v>
      </c>
      <c r="F19" s="2399">
        <v>55469350.306577973</v>
      </c>
      <c r="G19" s="2398">
        <v>13621792.961760344</v>
      </c>
      <c r="H19" s="2398">
        <v>13917309.43614216</v>
      </c>
      <c r="I19" s="2398">
        <v>15007592.573366603</v>
      </c>
      <c r="J19" s="2398">
        <v>15633656.923768982</v>
      </c>
      <c r="K19" s="2399">
        <v>58180351.895038106</v>
      </c>
      <c r="L19" s="2398">
        <v>14105661.786788484</v>
      </c>
      <c r="M19" s="2399">
        <v>14504449.861492675</v>
      </c>
      <c r="N19" s="2399">
        <v>15825996.766476868</v>
      </c>
      <c r="O19" s="2398">
        <v>16233942.049302766</v>
      </c>
      <c r="P19" s="2399">
        <v>60670050.464060791</v>
      </c>
      <c r="Q19" s="2398">
        <v>14715329.720000001</v>
      </c>
      <c r="R19" s="2399">
        <v>15262311.1</v>
      </c>
      <c r="S19" s="2399">
        <v>16646797.019999998</v>
      </c>
      <c r="T19" s="2398">
        <v>17318407.719999999</v>
      </c>
      <c r="U19" s="2399">
        <v>63942845.560000002</v>
      </c>
      <c r="V19" s="2398">
        <v>15601048.04971206</v>
      </c>
      <c r="W19" s="2399">
        <v>16249366.975394325</v>
      </c>
      <c r="X19" s="2399">
        <v>17707533.419931065</v>
      </c>
      <c r="Y19" s="2398">
        <v>18419510.774712354</v>
      </c>
      <c r="Z19" s="2399">
        <v>67977459.219749808</v>
      </c>
      <c r="AA19" s="2398">
        <v>16203803.558134321</v>
      </c>
      <c r="AB19" s="2399">
        <v>16623053.878788592</v>
      </c>
      <c r="AC19" s="2399">
        <v>18208475.088939231</v>
      </c>
      <c r="AD19" s="2398">
        <v>18745360.192486089</v>
      </c>
      <c r="AE19" s="2399">
        <v>69780692.718348235</v>
      </c>
      <c r="AF19" s="2398">
        <v>16087230.317943813</v>
      </c>
      <c r="AG19" s="2398">
        <v>16349290.032605981</v>
      </c>
      <c r="AH19" s="2398">
        <v>17775969.030653808</v>
      </c>
      <c r="AI19" s="2398">
        <v>18439940.983486358</v>
      </c>
      <c r="AJ19" s="2399">
        <v>68652430.364689961</v>
      </c>
      <c r="AK19" s="2398">
        <v>15919656.993419452</v>
      </c>
      <c r="AL19" s="2398">
        <v>16477424.321185928</v>
      </c>
      <c r="AM19" s="2398">
        <v>17988950.811061461</v>
      </c>
      <c r="AN19" s="2398">
        <v>18819658.989298869</v>
      </c>
      <c r="AO19" s="2399">
        <v>69205691.114965707</v>
      </c>
      <c r="AP19" s="2398">
        <v>16234954.952028237</v>
      </c>
      <c r="AQ19" s="2398">
        <v>16718625.28231943</v>
      </c>
      <c r="AR19" s="2398">
        <v>18305126.39897611</v>
      </c>
      <c r="AS19" s="2398">
        <v>19277641.988698486</v>
      </c>
      <c r="AT19" s="2398">
        <v>70536348.622022256</v>
      </c>
      <c r="AU19" s="2398">
        <v>16569734.732419074</v>
      </c>
    </row>
    <row r="20" spans="1:93">
      <c r="A20" s="2400"/>
      <c r="B20" s="2433"/>
      <c r="C20" s="2433"/>
      <c r="D20" s="2433"/>
      <c r="E20" s="2433"/>
      <c r="F20" s="2433"/>
      <c r="G20" s="2433"/>
      <c r="H20" s="2433"/>
      <c r="I20" s="2433"/>
      <c r="J20" s="2433"/>
      <c r="K20" s="2433"/>
      <c r="L20" s="2433"/>
      <c r="O20" s="2433"/>
      <c r="Q20" s="2433"/>
      <c r="T20" s="2433"/>
      <c r="V20" s="2433"/>
      <c r="Y20" s="2433"/>
      <c r="AA20" s="2433"/>
      <c r="AD20" s="2433"/>
      <c r="AF20" s="2433"/>
      <c r="AG20" s="2433"/>
      <c r="AH20" s="2433"/>
      <c r="AI20" s="2433"/>
      <c r="AK20" s="2433"/>
      <c r="AL20" s="2433"/>
      <c r="AM20" s="2433"/>
      <c r="AN20" s="2433"/>
      <c r="AP20" s="2433"/>
      <c r="AQ20" s="2433"/>
    </row>
    <row r="21" spans="1:93" ht="15">
      <c r="A21" s="2060" t="s">
        <v>379</v>
      </c>
      <c r="B21" s="2405"/>
      <c r="C21" s="2405"/>
      <c r="D21" s="2404"/>
      <c r="E21" s="2405"/>
      <c r="F21" s="2404"/>
      <c r="G21" s="2405"/>
      <c r="H21" s="2405"/>
      <c r="I21" s="2404"/>
      <c r="J21" s="2405"/>
      <c r="K21" s="2404"/>
      <c r="L21" s="2405"/>
      <c r="O21" s="2405"/>
      <c r="Q21" s="2405"/>
      <c r="T21" s="2405"/>
      <c r="V21" s="2405"/>
      <c r="Y21" s="2405"/>
      <c r="AA21" s="2405"/>
      <c r="AD21" s="2405"/>
      <c r="AF21" s="2405"/>
      <c r="AG21" s="2405"/>
      <c r="AH21" s="2405"/>
      <c r="AI21" s="2405"/>
      <c r="AK21" s="2405"/>
      <c r="AL21" s="2405"/>
      <c r="AM21" s="2405"/>
      <c r="AN21" s="2405"/>
      <c r="AP21" s="2405"/>
      <c r="AQ21" s="2405"/>
    </row>
    <row r="22" spans="1:93" ht="15">
      <c r="A22" s="892" t="s">
        <v>380</v>
      </c>
      <c r="B22" s="2406"/>
      <c r="C22" s="2406"/>
      <c r="D22" s="2406"/>
      <c r="E22" s="2406"/>
      <c r="F22" s="2406"/>
      <c r="G22" s="2406"/>
      <c r="H22" s="2406"/>
      <c r="I22" s="2406"/>
      <c r="J22" s="2406"/>
      <c r="K22" s="2406"/>
      <c r="L22" s="2406"/>
      <c r="M22" s="2406"/>
      <c r="N22" s="2406"/>
      <c r="O22" s="2406"/>
      <c r="P22" s="2406"/>
      <c r="Q22" s="2406"/>
      <c r="R22" s="2406"/>
      <c r="S22" s="2406"/>
      <c r="T22" s="2406"/>
      <c r="U22" s="2406"/>
      <c r="V22" s="2406"/>
      <c r="W22" s="2406"/>
      <c r="X22" s="2406"/>
      <c r="Y22" s="2406"/>
      <c r="Z22" s="2406"/>
      <c r="AA22" s="2406"/>
      <c r="AD22" s="2406"/>
      <c r="AF22" s="2406"/>
      <c r="AG22" s="2406"/>
      <c r="AH22" s="2406"/>
      <c r="AI22" s="2406"/>
      <c r="AK22" s="2406"/>
      <c r="AL22" s="2406"/>
      <c r="AM22" s="2406"/>
      <c r="AN22" s="2406"/>
      <c r="AP22" s="2406"/>
      <c r="AQ22" s="2406"/>
    </row>
    <row r="23" spans="1:93">
      <c r="A23" s="2060" t="s">
        <v>1294</v>
      </c>
      <c r="B23" s="2406"/>
      <c r="C23" s="2406"/>
      <c r="D23" s="2406"/>
      <c r="E23" s="2406"/>
      <c r="F23" s="2406"/>
      <c r="G23" s="2406"/>
      <c r="H23" s="2406"/>
      <c r="I23" s="2406"/>
      <c r="J23" s="2406"/>
      <c r="K23" s="2406"/>
      <c r="L23" s="2406"/>
      <c r="M23" s="2406"/>
      <c r="N23" s="2406"/>
      <c r="O23" s="2406"/>
      <c r="P23" s="2406"/>
      <c r="Q23" s="2406"/>
      <c r="R23" s="2406"/>
      <c r="S23" s="2406"/>
      <c r="T23" s="2406"/>
      <c r="U23" s="2406"/>
      <c r="V23" s="2406"/>
      <c r="W23" s="2406"/>
      <c r="X23" s="2406"/>
      <c r="Y23" s="2406"/>
      <c r="Z23" s="2406"/>
      <c r="AA23" s="2406"/>
      <c r="AD23" s="2406"/>
      <c r="AF23" s="2406"/>
      <c r="AG23" s="2406"/>
      <c r="AH23" s="2406"/>
      <c r="AI23" s="2406"/>
      <c r="AK23" s="2406"/>
      <c r="AL23" s="2406"/>
      <c r="AM23" s="2406"/>
      <c r="AN23" s="2406"/>
      <c r="AP23" s="2406"/>
      <c r="AQ23" s="2406"/>
    </row>
    <row r="24" spans="1:93">
      <c r="B24" s="2406"/>
      <c r="C24" s="2406"/>
      <c r="D24" s="2406"/>
      <c r="E24" s="2406"/>
      <c r="F24" s="2406"/>
      <c r="G24" s="2406"/>
      <c r="H24" s="2406"/>
      <c r="I24" s="2406"/>
      <c r="J24" s="2406"/>
      <c r="K24" s="2406"/>
      <c r="L24" s="2406"/>
      <c r="M24" s="2406"/>
      <c r="N24" s="2406"/>
      <c r="O24" s="2406"/>
      <c r="P24" s="2406"/>
      <c r="Q24" s="2406"/>
      <c r="R24" s="2406"/>
      <c r="S24" s="2406"/>
      <c r="T24" s="2406"/>
      <c r="U24" s="2406"/>
      <c r="V24" s="2406"/>
      <c r="W24" s="2406"/>
      <c r="X24" s="2406"/>
      <c r="Y24" s="2406"/>
      <c r="Z24" s="2406"/>
      <c r="AA24" s="2406"/>
      <c r="AD24" s="2406"/>
      <c r="AF24" s="2406"/>
      <c r="AG24" s="2406"/>
      <c r="AH24" s="2406"/>
      <c r="AI24" s="2406"/>
      <c r="AK24" s="2406"/>
      <c r="AL24" s="2406"/>
      <c r="AM24" s="2406"/>
      <c r="AN24" s="2406"/>
      <c r="AP24" s="2406"/>
      <c r="AQ24" s="2406"/>
    </row>
    <row r="25" spans="1:93">
      <c r="B25" s="2406"/>
      <c r="C25" s="2406"/>
      <c r="D25" s="2406"/>
      <c r="E25" s="2406"/>
      <c r="F25" s="2406"/>
      <c r="G25" s="2406"/>
      <c r="H25" s="2406"/>
      <c r="I25" s="2406"/>
      <c r="J25" s="2406"/>
      <c r="K25" s="2406"/>
      <c r="L25" s="2406"/>
      <c r="M25" s="2406"/>
      <c r="N25" s="2406"/>
      <c r="O25" s="2406"/>
      <c r="P25" s="2406"/>
      <c r="Q25" s="2406"/>
      <c r="R25" s="2406"/>
      <c r="S25" s="2406"/>
      <c r="T25" s="2406"/>
      <c r="U25" s="2406"/>
      <c r="V25" s="2406"/>
      <c r="W25" s="2406"/>
      <c r="X25" s="2406"/>
      <c r="Y25" s="2406"/>
      <c r="Z25" s="2406"/>
      <c r="AA25" s="2406"/>
      <c r="AD25" s="2406"/>
      <c r="AF25" s="2406"/>
      <c r="AG25" s="2406"/>
      <c r="AH25" s="2406"/>
      <c r="AI25" s="2406"/>
      <c r="AK25" s="2406"/>
      <c r="AL25" s="2406"/>
      <c r="AM25" s="2406"/>
      <c r="AN25" s="2406"/>
      <c r="AP25" s="2406"/>
      <c r="AQ25" s="2406"/>
    </row>
    <row r="26" spans="1:93">
      <c r="B26" s="2406"/>
      <c r="C26" s="2406"/>
      <c r="D26" s="2406"/>
      <c r="E26" s="2406"/>
      <c r="F26" s="2406"/>
      <c r="G26" s="2406"/>
      <c r="H26" s="2406"/>
      <c r="I26" s="2406"/>
      <c r="J26" s="2406"/>
      <c r="K26" s="2406"/>
      <c r="L26" s="2406"/>
      <c r="M26" s="2406"/>
      <c r="N26" s="2406"/>
      <c r="O26" s="2406"/>
      <c r="P26" s="2406"/>
      <c r="Q26" s="2406"/>
      <c r="R26" s="2406"/>
      <c r="S26" s="2406"/>
      <c r="T26" s="2406"/>
      <c r="U26" s="2406"/>
      <c r="V26" s="2406"/>
      <c r="W26" s="2406"/>
      <c r="X26" s="2406"/>
      <c r="Y26" s="2406"/>
      <c r="Z26" s="2406"/>
      <c r="AA26" s="2406"/>
      <c r="AD26" s="2406"/>
      <c r="AF26" s="2406"/>
      <c r="AG26" s="2406"/>
      <c r="AH26" s="2406"/>
      <c r="AI26" s="2406"/>
      <c r="AK26" s="2406"/>
      <c r="AL26" s="2406"/>
      <c r="AM26" s="2406"/>
      <c r="AN26" s="2406"/>
      <c r="AP26" s="2406"/>
      <c r="AQ26" s="2406"/>
    </row>
    <row r="27" spans="1:93">
      <c r="B27" s="2406"/>
      <c r="C27" s="2406"/>
      <c r="D27" s="2406"/>
      <c r="E27" s="2406"/>
      <c r="F27" s="2406"/>
      <c r="G27" s="2406"/>
      <c r="H27" s="2406"/>
      <c r="I27" s="2406"/>
      <c r="J27" s="2406"/>
      <c r="K27" s="2406"/>
      <c r="L27" s="2406"/>
      <c r="M27" s="2406"/>
      <c r="N27" s="2406"/>
      <c r="O27" s="2406"/>
      <c r="P27" s="2406"/>
      <c r="Q27" s="2406"/>
      <c r="R27" s="2406"/>
      <c r="S27" s="2406"/>
      <c r="T27" s="2406"/>
      <c r="U27" s="2406"/>
      <c r="V27" s="2406"/>
      <c r="W27" s="2406"/>
      <c r="X27" s="2406"/>
      <c r="Y27" s="2406"/>
      <c r="Z27" s="2406"/>
      <c r="AA27" s="2406"/>
      <c r="AD27" s="2406"/>
      <c r="AF27" s="2406"/>
      <c r="AG27" s="2406"/>
      <c r="AH27" s="2406"/>
      <c r="AI27" s="2406"/>
      <c r="AK27" s="2406"/>
      <c r="AL27" s="2406"/>
      <c r="AM27" s="2406"/>
      <c r="AN27" s="2406"/>
      <c r="AP27" s="2406"/>
      <c r="AQ27" s="2406"/>
    </row>
    <row r="28" spans="1:93">
      <c r="B28" s="2406"/>
      <c r="C28" s="2406"/>
      <c r="D28" s="2406"/>
      <c r="E28" s="2406"/>
      <c r="F28" s="2406"/>
      <c r="G28" s="2406"/>
      <c r="H28" s="2406"/>
      <c r="I28" s="2406"/>
      <c r="J28" s="2406"/>
      <c r="K28" s="2406"/>
      <c r="L28" s="2406"/>
      <c r="M28" s="2406"/>
      <c r="N28" s="2406"/>
      <c r="O28" s="2406"/>
      <c r="P28" s="2406"/>
      <c r="Q28" s="2406"/>
      <c r="R28" s="2406"/>
      <c r="S28" s="2406"/>
      <c r="T28" s="2406"/>
      <c r="U28" s="2406"/>
      <c r="V28" s="2406"/>
      <c r="W28" s="2406"/>
      <c r="X28" s="2406"/>
      <c r="Y28" s="2406"/>
      <c r="Z28" s="2406"/>
      <c r="AA28" s="2406"/>
      <c r="AD28" s="2406"/>
      <c r="AF28" s="2406"/>
      <c r="AG28" s="2406"/>
      <c r="AH28" s="2406"/>
      <c r="AI28" s="2406"/>
      <c r="AK28" s="2406"/>
      <c r="AL28" s="2406"/>
      <c r="AM28" s="2406"/>
      <c r="AN28" s="2406"/>
      <c r="AP28" s="2406"/>
      <c r="AQ28" s="2406"/>
      <c r="CO28" s="2434"/>
    </row>
    <row r="29" spans="1:93">
      <c r="B29" s="2406"/>
      <c r="C29" s="2406"/>
      <c r="D29" s="2406"/>
      <c r="E29" s="2406"/>
      <c r="F29" s="2406"/>
      <c r="G29" s="2406"/>
      <c r="H29" s="2406"/>
      <c r="I29" s="2406"/>
      <c r="J29" s="2406"/>
      <c r="K29" s="2406"/>
      <c r="L29" s="2406"/>
      <c r="M29" s="2406"/>
      <c r="N29" s="2406"/>
      <c r="O29" s="2406"/>
      <c r="P29" s="2406"/>
      <c r="Q29" s="2406"/>
      <c r="R29" s="2406"/>
      <c r="S29" s="2406"/>
      <c r="T29" s="2406"/>
      <c r="U29" s="2406"/>
      <c r="V29" s="2406"/>
      <c r="W29" s="2406"/>
      <c r="X29" s="2406"/>
      <c r="Y29" s="2406"/>
      <c r="Z29" s="2406"/>
      <c r="AA29" s="2406"/>
      <c r="AD29" s="2406"/>
      <c r="AF29" s="2406"/>
      <c r="AG29" s="2406"/>
      <c r="AH29" s="2406"/>
      <c r="AI29" s="2406"/>
      <c r="AK29" s="2406"/>
      <c r="AL29" s="2406"/>
      <c r="AM29" s="2406"/>
      <c r="AN29" s="2406"/>
      <c r="AP29" s="2406"/>
      <c r="AQ29" s="2406"/>
    </row>
    <row r="30" spans="1:93">
      <c r="B30" s="2406"/>
      <c r="C30" s="2406"/>
      <c r="D30" s="2406"/>
      <c r="E30" s="2406"/>
      <c r="F30" s="2406"/>
      <c r="G30" s="2406"/>
      <c r="H30" s="2406"/>
      <c r="I30" s="2406"/>
      <c r="J30" s="2406"/>
      <c r="K30" s="2406"/>
      <c r="L30" s="2406"/>
      <c r="M30" s="2406"/>
      <c r="N30" s="2406"/>
      <c r="O30" s="2406"/>
      <c r="P30" s="2406"/>
      <c r="Q30" s="2406"/>
      <c r="R30" s="2406"/>
      <c r="S30" s="2406"/>
      <c r="T30" s="2406"/>
      <c r="U30" s="2406"/>
      <c r="V30" s="2406"/>
      <c r="W30" s="2406"/>
      <c r="X30" s="2406"/>
      <c r="Y30" s="2406"/>
      <c r="Z30" s="2406"/>
      <c r="AA30" s="2406"/>
      <c r="AD30" s="2406"/>
      <c r="AF30" s="2406"/>
      <c r="AG30" s="2406"/>
      <c r="AH30" s="2406"/>
      <c r="AI30" s="2406"/>
      <c r="AK30" s="2406"/>
      <c r="AL30" s="2406"/>
      <c r="AM30" s="2406"/>
      <c r="AN30" s="2406"/>
      <c r="AP30" s="2406"/>
      <c r="AQ30" s="2406"/>
    </row>
    <row r="31" spans="1:93">
      <c r="B31" s="2406"/>
      <c r="C31" s="2406"/>
      <c r="D31" s="2406"/>
      <c r="E31" s="2406"/>
      <c r="F31" s="2406"/>
      <c r="G31" s="2406"/>
      <c r="H31" s="2406"/>
      <c r="I31" s="2406"/>
      <c r="J31" s="2406"/>
      <c r="K31" s="2406"/>
      <c r="L31" s="2406"/>
      <c r="M31" s="2406"/>
      <c r="N31" s="2406"/>
      <c r="O31" s="2406"/>
      <c r="P31" s="2406"/>
      <c r="Q31" s="2406"/>
      <c r="R31" s="2406"/>
      <c r="S31" s="2406"/>
      <c r="T31" s="2406"/>
      <c r="U31" s="2406"/>
      <c r="V31" s="2406"/>
      <c r="W31" s="2406"/>
      <c r="X31" s="2406"/>
      <c r="Y31" s="2406"/>
      <c r="Z31" s="2406"/>
      <c r="AA31" s="2406"/>
      <c r="AD31" s="2406"/>
      <c r="AF31" s="2406"/>
      <c r="AG31" s="2406"/>
      <c r="AH31" s="2406"/>
      <c r="AI31" s="2406"/>
      <c r="AK31" s="2406"/>
      <c r="AL31" s="2406"/>
      <c r="AM31" s="2406"/>
      <c r="AN31" s="2406"/>
      <c r="AP31" s="2406"/>
      <c r="AQ31" s="2406"/>
    </row>
    <row r="32" spans="1:93">
      <c r="B32" s="2406"/>
      <c r="C32" s="2406"/>
      <c r="D32" s="2406"/>
      <c r="E32" s="2406"/>
      <c r="F32" s="2406"/>
      <c r="G32" s="2406"/>
      <c r="H32" s="2406"/>
      <c r="I32" s="2406"/>
      <c r="J32" s="2406"/>
      <c r="K32" s="2406"/>
      <c r="L32" s="2406"/>
      <c r="M32" s="2406"/>
      <c r="N32" s="2406"/>
      <c r="O32" s="2406"/>
      <c r="P32" s="2406"/>
      <c r="Q32" s="2406"/>
      <c r="R32" s="2406"/>
      <c r="S32" s="2406"/>
      <c r="T32" s="2406"/>
      <c r="U32" s="2406"/>
      <c r="V32" s="2406"/>
      <c r="W32" s="2406"/>
      <c r="X32" s="2406"/>
      <c r="Y32" s="2406"/>
      <c r="Z32" s="2406"/>
      <c r="AA32" s="2406"/>
      <c r="AD32" s="2406"/>
      <c r="AF32" s="2406"/>
      <c r="AG32" s="2406"/>
      <c r="AH32" s="2406"/>
      <c r="AI32" s="2406"/>
      <c r="AK32" s="2406"/>
      <c r="AL32" s="2406"/>
      <c r="AM32" s="2406"/>
      <c r="AN32" s="2406"/>
      <c r="AP32" s="2406"/>
      <c r="AQ32" s="2406"/>
    </row>
    <row r="33" spans="2:43">
      <c r="B33" s="2406"/>
      <c r="C33" s="2406"/>
      <c r="D33" s="2406"/>
      <c r="E33" s="2406"/>
      <c r="F33" s="2406"/>
      <c r="G33" s="2406"/>
      <c r="H33" s="2406"/>
      <c r="I33" s="2406"/>
      <c r="J33" s="2406"/>
      <c r="K33" s="2406"/>
      <c r="L33" s="2406"/>
      <c r="M33" s="2406"/>
      <c r="N33" s="2406"/>
      <c r="O33" s="2406"/>
      <c r="P33" s="2406"/>
      <c r="Q33" s="2406"/>
      <c r="R33" s="2406"/>
      <c r="S33" s="2406"/>
      <c r="T33" s="2406"/>
      <c r="U33" s="2406"/>
      <c r="V33" s="2406"/>
      <c r="W33" s="2406"/>
      <c r="X33" s="2406"/>
      <c r="Y33" s="2406"/>
      <c r="Z33" s="2406"/>
      <c r="AA33" s="2406"/>
      <c r="AD33" s="2406"/>
      <c r="AF33" s="2406"/>
      <c r="AG33" s="2406"/>
      <c r="AH33" s="2406"/>
      <c r="AI33" s="2406"/>
      <c r="AK33" s="2406"/>
      <c r="AL33" s="2406"/>
      <c r="AM33" s="2406"/>
      <c r="AN33" s="2406"/>
      <c r="AP33" s="2406"/>
      <c r="AQ33" s="2406"/>
    </row>
    <row r="34" spans="2:43">
      <c r="B34" s="2406"/>
      <c r="C34" s="2406"/>
      <c r="D34" s="2406"/>
      <c r="E34" s="2406"/>
      <c r="F34" s="2406"/>
      <c r="G34" s="2406"/>
      <c r="H34" s="2406"/>
      <c r="I34" s="2406"/>
      <c r="J34" s="2406"/>
      <c r="K34" s="2406"/>
      <c r="L34" s="2406"/>
      <c r="M34" s="2406"/>
      <c r="N34" s="2406"/>
      <c r="O34" s="2406"/>
      <c r="P34" s="2406"/>
      <c r="Q34" s="2406"/>
      <c r="R34" s="2406"/>
      <c r="S34" s="2406"/>
      <c r="T34" s="2406"/>
      <c r="U34" s="2406"/>
      <c r="V34" s="2406"/>
      <c r="W34" s="2406"/>
      <c r="X34" s="2406"/>
      <c r="Y34" s="2406"/>
      <c r="Z34" s="2406"/>
      <c r="AA34" s="2406"/>
      <c r="AD34" s="2406"/>
      <c r="AF34" s="2406"/>
      <c r="AG34" s="2406"/>
      <c r="AH34" s="2406"/>
      <c r="AI34" s="2406"/>
      <c r="AK34" s="2406"/>
      <c r="AL34" s="2406"/>
      <c r="AM34" s="2406"/>
      <c r="AN34" s="2406"/>
      <c r="AP34" s="2406"/>
      <c r="AQ34" s="2406"/>
    </row>
    <row r="35" spans="2:43">
      <c r="B35" s="2406"/>
      <c r="C35" s="2406"/>
      <c r="D35" s="2406"/>
      <c r="E35" s="2406"/>
      <c r="F35" s="2406"/>
      <c r="G35" s="2406"/>
      <c r="H35" s="2406"/>
      <c r="I35" s="2406"/>
      <c r="J35" s="2406"/>
      <c r="K35" s="2406"/>
      <c r="L35" s="2406"/>
      <c r="M35" s="2406"/>
      <c r="N35" s="2406"/>
      <c r="O35" s="2406"/>
      <c r="P35" s="2406"/>
      <c r="Q35" s="2406"/>
      <c r="R35" s="2406"/>
      <c r="S35" s="2406"/>
      <c r="T35" s="2406"/>
      <c r="U35" s="2406"/>
      <c r="V35" s="2406"/>
      <c r="W35" s="2406"/>
      <c r="X35" s="2406"/>
      <c r="Y35" s="2406"/>
      <c r="Z35" s="2406"/>
      <c r="AA35" s="2406"/>
      <c r="AD35" s="2406"/>
      <c r="AF35" s="2406"/>
      <c r="AG35" s="2406"/>
      <c r="AH35" s="2406"/>
      <c r="AI35" s="2406"/>
      <c r="AK35" s="2406"/>
      <c r="AL35" s="2406"/>
      <c r="AM35" s="2406"/>
      <c r="AN35" s="2406"/>
      <c r="AP35" s="2406"/>
      <c r="AQ35" s="2406"/>
    </row>
    <row r="36" spans="2:43">
      <c r="B36" s="2406"/>
      <c r="C36" s="2406"/>
      <c r="D36" s="2406"/>
      <c r="E36" s="2406"/>
      <c r="F36" s="2406"/>
      <c r="G36" s="2406"/>
      <c r="H36" s="2406"/>
      <c r="I36" s="2406"/>
      <c r="J36" s="2406"/>
      <c r="K36" s="2406"/>
      <c r="L36" s="2406"/>
      <c r="M36" s="2406"/>
      <c r="N36" s="2406"/>
      <c r="O36" s="2406"/>
      <c r="P36" s="2406"/>
      <c r="Q36" s="2406"/>
      <c r="R36" s="2406"/>
      <c r="S36" s="2406"/>
      <c r="T36" s="2406"/>
      <c r="U36" s="2406"/>
      <c r="V36" s="2406"/>
      <c r="W36" s="2406"/>
      <c r="X36" s="2406"/>
      <c r="Y36" s="2406"/>
      <c r="Z36" s="2406"/>
      <c r="AA36" s="2406"/>
      <c r="AD36" s="2406"/>
      <c r="AF36" s="2406"/>
      <c r="AG36" s="2406"/>
      <c r="AH36" s="2406"/>
      <c r="AI36" s="2406"/>
      <c r="AK36" s="2406"/>
      <c r="AL36" s="2406"/>
      <c r="AM36" s="2406"/>
      <c r="AN36" s="2406"/>
      <c r="AP36" s="2406"/>
      <c r="AQ36" s="2406"/>
    </row>
    <row r="37" spans="2:43">
      <c r="B37" s="2406"/>
      <c r="C37" s="2406"/>
      <c r="D37" s="2406"/>
      <c r="E37" s="2406"/>
      <c r="F37" s="2406"/>
      <c r="G37" s="2406"/>
      <c r="H37" s="2406"/>
      <c r="I37" s="2406"/>
      <c r="J37" s="2406"/>
      <c r="K37" s="2406"/>
      <c r="L37" s="2406"/>
      <c r="M37" s="2406"/>
      <c r="N37" s="2406"/>
      <c r="O37" s="2406"/>
      <c r="P37" s="2406"/>
      <c r="Q37" s="2406"/>
      <c r="R37" s="2406"/>
      <c r="S37" s="2406"/>
      <c r="T37" s="2406"/>
      <c r="U37" s="2406"/>
      <c r="V37" s="2406"/>
      <c r="W37" s="2406"/>
      <c r="X37" s="2406"/>
      <c r="Y37" s="2406"/>
      <c r="Z37" s="2406"/>
      <c r="AA37" s="2406"/>
      <c r="AD37" s="2406"/>
      <c r="AF37" s="2406"/>
      <c r="AG37" s="2406"/>
      <c r="AH37" s="2406"/>
      <c r="AI37" s="2406"/>
      <c r="AK37" s="2406"/>
      <c r="AL37" s="2406"/>
      <c r="AM37" s="2406"/>
      <c r="AN37" s="2406"/>
      <c r="AP37" s="2406"/>
      <c r="AQ37" s="2406"/>
    </row>
  </sheetData>
  <hyperlinks>
    <hyperlink ref="A1" location="Menu!A1" display="Return to Menu"/>
  </hyperlinks>
  <pageMargins left="0.11811023622047245" right="0.11811023622047245" top="0.31496062992125984" bottom="0.39370078740157483" header="0.19685039370078741" footer="0.31496062992125984"/>
  <pageSetup paperSize="9" scale="49" orientation="landscape" r:id="rId1"/>
  <colBreaks count="1" manualBreakCount="1">
    <brk id="28" max="22"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P58"/>
  <sheetViews>
    <sheetView view="pageBreakPreview" zoomScale="85" zoomScaleNormal="100" zoomScaleSheetLayoutView="85" workbookViewId="0">
      <pane xSplit="1" ySplit="3" topLeftCell="BC4" activePane="bottomRight" state="frozen"/>
      <selection activeCell="E24" sqref="E24"/>
      <selection pane="topRight" activeCell="E24" sqref="E24"/>
      <selection pane="bottomLeft" activeCell="E24" sqref="E24"/>
      <selection pane="bottomRight"/>
    </sheetView>
  </sheetViews>
  <sheetFormatPr defaultRowHeight="12.75"/>
  <cols>
    <col min="1" max="1" width="65.5703125" style="964" customWidth="1"/>
    <col min="2" max="4" width="11.7109375" style="964" customWidth="1"/>
    <col min="5" max="5" width="13.28515625" style="964" customWidth="1"/>
    <col min="6" max="22" width="11.7109375" style="964" customWidth="1"/>
    <col min="23" max="45" width="13.5703125" style="964" customWidth="1"/>
    <col min="46" max="49" width="9.42578125" style="964" customWidth="1"/>
    <col min="50" max="55" width="9.85546875" style="964" customWidth="1"/>
    <col min="56" max="57" width="11.5703125" style="964" customWidth="1"/>
    <col min="58" max="58" width="12.85546875" style="964" customWidth="1"/>
    <col min="59" max="59" width="12.5703125" style="964" customWidth="1"/>
    <col min="60" max="60" width="12.7109375" style="964" customWidth="1"/>
    <col min="61" max="62" width="12.5703125" style="964" customWidth="1"/>
    <col min="63" max="64" width="12.85546875" style="964" customWidth="1"/>
    <col min="65" max="65" width="12.85546875" style="964" bestFit="1" customWidth="1"/>
    <col min="66" max="66" width="11" style="964" customWidth="1"/>
    <col min="67" max="67" width="9.7109375" style="964" customWidth="1"/>
    <col min="68" max="254" width="9.140625" style="964"/>
    <col min="255" max="255" width="65.5703125" style="964" customWidth="1"/>
    <col min="256" max="276" width="11.7109375" style="964" customWidth="1"/>
    <col min="277" max="307" width="13.5703125" style="964" customWidth="1"/>
    <col min="308" max="308" width="10" style="964" customWidth="1"/>
    <col min="309" max="510" width="9.140625" style="964"/>
    <col min="511" max="511" width="65.5703125" style="964" customWidth="1"/>
    <col min="512" max="532" width="11.7109375" style="964" customWidth="1"/>
    <col min="533" max="563" width="13.5703125" style="964" customWidth="1"/>
    <col min="564" max="564" width="10" style="964" customWidth="1"/>
    <col min="565" max="766" width="9.140625" style="964"/>
    <col min="767" max="767" width="65.5703125" style="964" customWidth="1"/>
    <col min="768" max="788" width="11.7109375" style="964" customWidth="1"/>
    <col min="789" max="819" width="13.5703125" style="964" customWidth="1"/>
    <col min="820" max="820" width="10" style="964" customWidth="1"/>
    <col min="821" max="1022" width="9.140625" style="964"/>
    <col min="1023" max="1023" width="65.5703125" style="964" customWidth="1"/>
    <col min="1024" max="1044" width="11.7109375" style="964" customWidth="1"/>
    <col min="1045" max="1075" width="13.5703125" style="964" customWidth="1"/>
    <col min="1076" max="1076" width="10" style="964" customWidth="1"/>
    <col min="1077" max="1278" width="9.140625" style="964"/>
    <col min="1279" max="1279" width="65.5703125" style="964" customWidth="1"/>
    <col min="1280" max="1300" width="11.7109375" style="964" customWidth="1"/>
    <col min="1301" max="1331" width="13.5703125" style="964" customWidth="1"/>
    <col min="1332" max="1332" width="10" style="964" customWidth="1"/>
    <col min="1333" max="1534" width="9.140625" style="964"/>
    <col min="1535" max="1535" width="65.5703125" style="964" customWidth="1"/>
    <col min="1536" max="1556" width="11.7109375" style="964" customWidth="1"/>
    <col min="1557" max="1587" width="13.5703125" style="964" customWidth="1"/>
    <col min="1588" max="1588" width="10" style="964" customWidth="1"/>
    <col min="1589" max="1790" width="9.140625" style="964"/>
    <col min="1791" max="1791" width="65.5703125" style="964" customWidth="1"/>
    <col min="1792" max="1812" width="11.7109375" style="964" customWidth="1"/>
    <col min="1813" max="1843" width="13.5703125" style="964" customWidth="1"/>
    <col min="1844" max="1844" width="10" style="964" customWidth="1"/>
    <col min="1845" max="2046" width="9.140625" style="964"/>
    <col min="2047" max="2047" width="65.5703125" style="964" customWidth="1"/>
    <col min="2048" max="2068" width="11.7109375" style="964" customWidth="1"/>
    <col min="2069" max="2099" width="13.5703125" style="964" customWidth="1"/>
    <col min="2100" max="2100" width="10" style="964" customWidth="1"/>
    <col min="2101" max="2302" width="9.140625" style="964"/>
    <col min="2303" max="2303" width="65.5703125" style="964" customWidth="1"/>
    <col min="2304" max="2324" width="11.7109375" style="964" customWidth="1"/>
    <col min="2325" max="2355" width="13.5703125" style="964" customWidth="1"/>
    <col min="2356" max="2356" width="10" style="964" customWidth="1"/>
    <col min="2357" max="2558" width="9.140625" style="964"/>
    <col min="2559" max="2559" width="65.5703125" style="964" customWidth="1"/>
    <col min="2560" max="2580" width="11.7109375" style="964" customWidth="1"/>
    <col min="2581" max="2611" width="13.5703125" style="964" customWidth="1"/>
    <col min="2612" max="2612" width="10" style="964" customWidth="1"/>
    <col min="2613" max="2814" width="9.140625" style="964"/>
    <col min="2815" max="2815" width="65.5703125" style="964" customWidth="1"/>
    <col min="2816" max="2836" width="11.7109375" style="964" customWidth="1"/>
    <col min="2837" max="2867" width="13.5703125" style="964" customWidth="1"/>
    <col min="2868" max="2868" width="10" style="964" customWidth="1"/>
    <col min="2869" max="3070" width="9.140625" style="964"/>
    <col min="3071" max="3071" width="65.5703125" style="964" customWidth="1"/>
    <col min="3072" max="3092" width="11.7109375" style="964" customWidth="1"/>
    <col min="3093" max="3123" width="13.5703125" style="964" customWidth="1"/>
    <col min="3124" max="3124" width="10" style="964" customWidth="1"/>
    <col min="3125" max="3326" width="9.140625" style="964"/>
    <col min="3327" max="3327" width="65.5703125" style="964" customWidth="1"/>
    <col min="3328" max="3348" width="11.7109375" style="964" customWidth="1"/>
    <col min="3349" max="3379" width="13.5703125" style="964" customWidth="1"/>
    <col min="3380" max="3380" width="10" style="964" customWidth="1"/>
    <col min="3381" max="3582" width="9.140625" style="964"/>
    <col min="3583" max="3583" width="65.5703125" style="964" customWidth="1"/>
    <col min="3584" max="3604" width="11.7109375" style="964" customWidth="1"/>
    <col min="3605" max="3635" width="13.5703125" style="964" customWidth="1"/>
    <col min="3636" max="3636" width="10" style="964" customWidth="1"/>
    <col min="3637" max="3838" width="9.140625" style="964"/>
    <col min="3839" max="3839" width="65.5703125" style="964" customWidth="1"/>
    <col min="3840" max="3860" width="11.7109375" style="964" customWidth="1"/>
    <col min="3861" max="3891" width="13.5703125" style="964" customWidth="1"/>
    <col min="3892" max="3892" width="10" style="964" customWidth="1"/>
    <col min="3893" max="4094" width="9.140625" style="964"/>
    <col min="4095" max="4095" width="65.5703125" style="964" customWidth="1"/>
    <col min="4096" max="4116" width="11.7109375" style="964" customWidth="1"/>
    <col min="4117" max="4147" width="13.5703125" style="964" customWidth="1"/>
    <col min="4148" max="4148" width="10" style="964" customWidth="1"/>
    <col min="4149" max="4350" width="9.140625" style="964"/>
    <col min="4351" max="4351" width="65.5703125" style="964" customWidth="1"/>
    <col min="4352" max="4372" width="11.7109375" style="964" customWidth="1"/>
    <col min="4373" max="4403" width="13.5703125" style="964" customWidth="1"/>
    <col min="4404" max="4404" width="10" style="964" customWidth="1"/>
    <col min="4405" max="4606" width="9.140625" style="964"/>
    <col min="4607" max="4607" width="65.5703125" style="964" customWidth="1"/>
    <col min="4608" max="4628" width="11.7109375" style="964" customWidth="1"/>
    <col min="4629" max="4659" width="13.5703125" style="964" customWidth="1"/>
    <col min="4660" max="4660" width="10" style="964" customWidth="1"/>
    <col min="4661" max="4862" width="9.140625" style="964"/>
    <col min="4863" max="4863" width="65.5703125" style="964" customWidth="1"/>
    <col min="4864" max="4884" width="11.7109375" style="964" customWidth="1"/>
    <col min="4885" max="4915" width="13.5703125" style="964" customWidth="1"/>
    <col min="4916" max="4916" width="10" style="964" customWidth="1"/>
    <col min="4917" max="5118" width="9.140625" style="964"/>
    <col min="5119" max="5119" width="65.5703125" style="964" customWidth="1"/>
    <col min="5120" max="5140" width="11.7109375" style="964" customWidth="1"/>
    <col min="5141" max="5171" width="13.5703125" style="964" customWidth="1"/>
    <col min="5172" max="5172" width="10" style="964" customWidth="1"/>
    <col min="5173" max="5374" width="9.140625" style="964"/>
    <col min="5375" max="5375" width="65.5703125" style="964" customWidth="1"/>
    <col min="5376" max="5396" width="11.7109375" style="964" customWidth="1"/>
    <col min="5397" max="5427" width="13.5703125" style="964" customWidth="1"/>
    <col min="5428" max="5428" width="10" style="964" customWidth="1"/>
    <col min="5429" max="5630" width="9.140625" style="964"/>
    <col min="5631" max="5631" width="65.5703125" style="964" customWidth="1"/>
    <col min="5632" max="5652" width="11.7109375" style="964" customWidth="1"/>
    <col min="5653" max="5683" width="13.5703125" style="964" customWidth="1"/>
    <col min="5684" max="5684" width="10" style="964" customWidth="1"/>
    <col min="5685" max="5886" width="9.140625" style="964"/>
    <col min="5887" max="5887" width="65.5703125" style="964" customWidth="1"/>
    <col min="5888" max="5908" width="11.7109375" style="964" customWidth="1"/>
    <col min="5909" max="5939" width="13.5703125" style="964" customWidth="1"/>
    <col min="5940" max="5940" width="10" style="964" customWidth="1"/>
    <col min="5941" max="6142" width="9.140625" style="964"/>
    <col min="6143" max="6143" width="65.5703125" style="964" customWidth="1"/>
    <col min="6144" max="6164" width="11.7109375" style="964" customWidth="1"/>
    <col min="6165" max="6195" width="13.5703125" style="964" customWidth="1"/>
    <col min="6196" max="6196" width="10" style="964" customWidth="1"/>
    <col min="6197" max="6398" width="9.140625" style="964"/>
    <col min="6399" max="6399" width="65.5703125" style="964" customWidth="1"/>
    <col min="6400" max="6420" width="11.7109375" style="964" customWidth="1"/>
    <col min="6421" max="6451" width="13.5703125" style="964" customWidth="1"/>
    <col min="6452" max="6452" width="10" style="964" customWidth="1"/>
    <col min="6453" max="6654" width="9.140625" style="964"/>
    <col min="6655" max="6655" width="65.5703125" style="964" customWidth="1"/>
    <col min="6656" max="6676" width="11.7109375" style="964" customWidth="1"/>
    <col min="6677" max="6707" width="13.5703125" style="964" customWidth="1"/>
    <col min="6708" max="6708" width="10" style="964" customWidth="1"/>
    <col min="6709" max="6910" width="9.140625" style="964"/>
    <col min="6911" max="6911" width="65.5703125" style="964" customWidth="1"/>
    <col min="6912" max="6932" width="11.7109375" style="964" customWidth="1"/>
    <col min="6933" max="6963" width="13.5703125" style="964" customWidth="1"/>
    <col min="6964" max="6964" width="10" style="964" customWidth="1"/>
    <col min="6965" max="7166" width="9.140625" style="964"/>
    <col min="7167" max="7167" width="65.5703125" style="964" customWidth="1"/>
    <col min="7168" max="7188" width="11.7109375" style="964" customWidth="1"/>
    <col min="7189" max="7219" width="13.5703125" style="964" customWidth="1"/>
    <col min="7220" max="7220" width="10" style="964" customWidth="1"/>
    <col min="7221" max="7422" width="9.140625" style="964"/>
    <col min="7423" max="7423" width="65.5703125" style="964" customWidth="1"/>
    <col min="7424" max="7444" width="11.7109375" style="964" customWidth="1"/>
    <col min="7445" max="7475" width="13.5703125" style="964" customWidth="1"/>
    <col min="7476" max="7476" width="10" style="964" customWidth="1"/>
    <col min="7477" max="7678" width="9.140625" style="964"/>
    <col min="7679" max="7679" width="65.5703125" style="964" customWidth="1"/>
    <col min="7680" max="7700" width="11.7109375" style="964" customWidth="1"/>
    <col min="7701" max="7731" width="13.5703125" style="964" customWidth="1"/>
    <col min="7732" max="7732" width="10" style="964" customWidth="1"/>
    <col min="7733" max="7934" width="9.140625" style="964"/>
    <col min="7935" max="7935" width="65.5703125" style="964" customWidth="1"/>
    <col min="7936" max="7956" width="11.7109375" style="964" customWidth="1"/>
    <col min="7957" max="7987" width="13.5703125" style="964" customWidth="1"/>
    <col min="7988" max="7988" width="10" style="964" customWidth="1"/>
    <col min="7989" max="8190" width="9.140625" style="964"/>
    <col min="8191" max="8191" width="65.5703125" style="964" customWidth="1"/>
    <col min="8192" max="8212" width="11.7109375" style="964" customWidth="1"/>
    <col min="8213" max="8243" width="13.5703125" style="964" customWidth="1"/>
    <col min="8244" max="8244" width="10" style="964" customWidth="1"/>
    <col min="8245" max="8446" width="9.140625" style="964"/>
    <col min="8447" max="8447" width="65.5703125" style="964" customWidth="1"/>
    <col min="8448" max="8468" width="11.7109375" style="964" customWidth="1"/>
    <col min="8469" max="8499" width="13.5703125" style="964" customWidth="1"/>
    <col min="8500" max="8500" width="10" style="964" customWidth="1"/>
    <col min="8501" max="8702" width="9.140625" style="964"/>
    <col min="8703" max="8703" width="65.5703125" style="964" customWidth="1"/>
    <col min="8704" max="8724" width="11.7109375" style="964" customWidth="1"/>
    <col min="8725" max="8755" width="13.5703125" style="964" customWidth="1"/>
    <col min="8756" max="8756" width="10" style="964" customWidth="1"/>
    <col min="8757" max="8958" width="9.140625" style="964"/>
    <col min="8959" max="8959" width="65.5703125" style="964" customWidth="1"/>
    <col min="8960" max="8980" width="11.7109375" style="964" customWidth="1"/>
    <col min="8981" max="9011" width="13.5703125" style="964" customWidth="1"/>
    <col min="9012" max="9012" width="10" style="964" customWidth="1"/>
    <col min="9013" max="9214" width="9.140625" style="964"/>
    <col min="9215" max="9215" width="65.5703125" style="964" customWidth="1"/>
    <col min="9216" max="9236" width="11.7109375" style="964" customWidth="1"/>
    <col min="9237" max="9267" width="13.5703125" style="964" customWidth="1"/>
    <col min="9268" max="9268" width="10" style="964" customWidth="1"/>
    <col min="9269" max="9470" width="9.140625" style="964"/>
    <col min="9471" max="9471" width="65.5703125" style="964" customWidth="1"/>
    <col min="9472" max="9492" width="11.7109375" style="964" customWidth="1"/>
    <col min="9493" max="9523" width="13.5703125" style="964" customWidth="1"/>
    <col min="9524" max="9524" width="10" style="964" customWidth="1"/>
    <col min="9525" max="9726" width="9.140625" style="964"/>
    <col min="9727" max="9727" width="65.5703125" style="964" customWidth="1"/>
    <col min="9728" max="9748" width="11.7109375" style="964" customWidth="1"/>
    <col min="9749" max="9779" width="13.5703125" style="964" customWidth="1"/>
    <col min="9780" max="9780" width="10" style="964" customWidth="1"/>
    <col min="9781" max="9982" width="9.140625" style="964"/>
    <col min="9983" max="9983" width="65.5703125" style="964" customWidth="1"/>
    <col min="9984" max="10004" width="11.7109375" style="964" customWidth="1"/>
    <col min="10005" max="10035" width="13.5703125" style="964" customWidth="1"/>
    <col min="10036" max="10036" width="10" style="964" customWidth="1"/>
    <col min="10037" max="10238" width="9.140625" style="964"/>
    <col min="10239" max="10239" width="65.5703125" style="964" customWidth="1"/>
    <col min="10240" max="10260" width="11.7109375" style="964" customWidth="1"/>
    <col min="10261" max="10291" width="13.5703125" style="964" customWidth="1"/>
    <col min="10292" max="10292" width="10" style="964" customWidth="1"/>
    <col min="10293" max="10494" width="9.140625" style="964"/>
    <col min="10495" max="10495" width="65.5703125" style="964" customWidth="1"/>
    <col min="10496" max="10516" width="11.7109375" style="964" customWidth="1"/>
    <col min="10517" max="10547" width="13.5703125" style="964" customWidth="1"/>
    <col min="10548" max="10548" width="10" style="964" customWidth="1"/>
    <col min="10549" max="10750" width="9.140625" style="964"/>
    <col min="10751" max="10751" width="65.5703125" style="964" customWidth="1"/>
    <col min="10752" max="10772" width="11.7109375" style="964" customWidth="1"/>
    <col min="10773" max="10803" width="13.5703125" style="964" customWidth="1"/>
    <col min="10804" max="10804" width="10" style="964" customWidth="1"/>
    <col min="10805" max="11006" width="9.140625" style="964"/>
    <col min="11007" max="11007" width="65.5703125" style="964" customWidth="1"/>
    <col min="11008" max="11028" width="11.7109375" style="964" customWidth="1"/>
    <col min="11029" max="11059" width="13.5703125" style="964" customWidth="1"/>
    <col min="11060" max="11060" width="10" style="964" customWidth="1"/>
    <col min="11061" max="11262" width="9.140625" style="964"/>
    <col min="11263" max="11263" width="65.5703125" style="964" customWidth="1"/>
    <col min="11264" max="11284" width="11.7109375" style="964" customWidth="1"/>
    <col min="11285" max="11315" width="13.5703125" style="964" customWidth="1"/>
    <col min="11316" max="11316" width="10" style="964" customWidth="1"/>
    <col min="11317" max="11518" width="9.140625" style="964"/>
    <col min="11519" max="11519" width="65.5703125" style="964" customWidth="1"/>
    <col min="11520" max="11540" width="11.7109375" style="964" customWidth="1"/>
    <col min="11541" max="11571" width="13.5703125" style="964" customWidth="1"/>
    <col min="11572" max="11572" width="10" style="964" customWidth="1"/>
    <col min="11573" max="11774" width="9.140625" style="964"/>
    <col min="11775" max="11775" width="65.5703125" style="964" customWidth="1"/>
    <col min="11776" max="11796" width="11.7109375" style="964" customWidth="1"/>
    <col min="11797" max="11827" width="13.5703125" style="964" customWidth="1"/>
    <col min="11828" max="11828" width="10" style="964" customWidth="1"/>
    <col min="11829" max="12030" width="9.140625" style="964"/>
    <col min="12031" max="12031" width="65.5703125" style="964" customWidth="1"/>
    <col min="12032" max="12052" width="11.7109375" style="964" customWidth="1"/>
    <col min="12053" max="12083" width="13.5703125" style="964" customWidth="1"/>
    <col min="12084" max="12084" width="10" style="964" customWidth="1"/>
    <col min="12085" max="12286" width="9.140625" style="964"/>
    <col min="12287" max="12287" width="65.5703125" style="964" customWidth="1"/>
    <col min="12288" max="12308" width="11.7109375" style="964" customWidth="1"/>
    <col min="12309" max="12339" width="13.5703125" style="964" customWidth="1"/>
    <col min="12340" max="12340" width="10" style="964" customWidth="1"/>
    <col min="12341" max="12542" width="9.140625" style="964"/>
    <col min="12543" max="12543" width="65.5703125" style="964" customWidth="1"/>
    <col min="12544" max="12564" width="11.7109375" style="964" customWidth="1"/>
    <col min="12565" max="12595" width="13.5703125" style="964" customWidth="1"/>
    <col min="12596" max="12596" width="10" style="964" customWidth="1"/>
    <col min="12597" max="12798" width="9.140625" style="964"/>
    <col min="12799" max="12799" width="65.5703125" style="964" customWidth="1"/>
    <col min="12800" max="12820" width="11.7109375" style="964" customWidth="1"/>
    <col min="12821" max="12851" width="13.5703125" style="964" customWidth="1"/>
    <col min="12852" max="12852" width="10" style="964" customWidth="1"/>
    <col min="12853" max="13054" width="9.140625" style="964"/>
    <col min="13055" max="13055" width="65.5703125" style="964" customWidth="1"/>
    <col min="13056" max="13076" width="11.7109375" style="964" customWidth="1"/>
    <col min="13077" max="13107" width="13.5703125" style="964" customWidth="1"/>
    <col min="13108" max="13108" width="10" style="964" customWidth="1"/>
    <col min="13109" max="13310" width="9.140625" style="964"/>
    <col min="13311" max="13311" width="65.5703125" style="964" customWidth="1"/>
    <col min="13312" max="13332" width="11.7109375" style="964" customWidth="1"/>
    <col min="13333" max="13363" width="13.5703125" style="964" customWidth="1"/>
    <col min="13364" max="13364" width="10" style="964" customWidth="1"/>
    <col min="13365" max="13566" width="9.140625" style="964"/>
    <col min="13567" max="13567" width="65.5703125" style="964" customWidth="1"/>
    <col min="13568" max="13588" width="11.7109375" style="964" customWidth="1"/>
    <col min="13589" max="13619" width="13.5703125" style="964" customWidth="1"/>
    <col min="13620" max="13620" width="10" style="964" customWidth="1"/>
    <col min="13621" max="13822" width="9.140625" style="964"/>
    <col min="13823" max="13823" width="65.5703125" style="964" customWidth="1"/>
    <col min="13824" max="13844" width="11.7109375" style="964" customWidth="1"/>
    <col min="13845" max="13875" width="13.5703125" style="964" customWidth="1"/>
    <col min="13876" max="13876" width="10" style="964" customWidth="1"/>
    <col min="13877" max="14078" width="9.140625" style="964"/>
    <col min="14079" max="14079" width="65.5703125" style="964" customWidth="1"/>
    <col min="14080" max="14100" width="11.7109375" style="964" customWidth="1"/>
    <col min="14101" max="14131" width="13.5703125" style="964" customWidth="1"/>
    <col min="14132" max="14132" width="10" style="964" customWidth="1"/>
    <col min="14133" max="14334" width="9.140625" style="964"/>
    <col min="14335" max="14335" width="65.5703125" style="964" customWidth="1"/>
    <col min="14336" max="14356" width="11.7109375" style="964" customWidth="1"/>
    <col min="14357" max="14387" width="13.5703125" style="964" customWidth="1"/>
    <col min="14388" max="14388" width="10" style="964" customWidth="1"/>
    <col min="14389" max="14590" width="9.140625" style="964"/>
    <col min="14591" max="14591" width="65.5703125" style="964" customWidth="1"/>
    <col min="14592" max="14612" width="11.7109375" style="964" customWidth="1"/>
    <col min="14613" max="14643" width="13.5703125" style="964" customWidth="1"/>
    <col min="14644" max="14644" width="10" style="964" customWidth="1"/>
    <col min="14645" max="14846" width="9.140625" style="964"/>
    <col min="14847" max="14847" width="65.5703125" style="964" customWidth="1"/>
    <col min="14848" max="14868" width="11.7109375" style="964" customWidth="1"/>
    <col min="14869" max="14899" width="13.5703125" style="964" customWidth="1"/>
    <col min="14900" max="14900" width="10" style="964" customWidth="1"/>
    <col min="14901" max="15102" width="9.140625" style="964"/>
    <col min="15103" max="15103" width="65.5703125" style="964" customWidth="1"/>
    <col min="15104" max="15124" width="11.7109375" style="964" customWidth="1"/>
    <col min="15125" max="15155" width="13.5703125" style="964" customWidth="1"/>
    <col min="15156" max="15156" width="10" style="964" customWidth="1"/>
    <col min="15157" max="15358" width="9.140625" style="964"/>
    <col min="15359" max="15359" width="65.5703125" style="964" customWidth="1"/>
    <col min="15360" max="15380" width="11.7109375" style="964" customWidth="1"/>
    <col min="15381" max="15411" width="13.5703125" style="964" customWidth="1"/>
    <col min="15412" max="15412" width="10" style="964" customWidth="1"/>
    <col min="15413" max="15614" width="9.140625" style="964"/>
    <col min="15615" max="15615" width="65.5703125" style="964" customWidth="1"/>
    <col min="15616" max="15636" width="11.7109375" style="964" customWidth="1"/>
    <col min="15637" max="15667" width="13.5703125" style="964" customWidth="1"/>
    <col min="15668" max="15668" width="10" style="964" customWidth="1"/>
    <col min="15669" max="15870" width="9.140625" style="964"/>
    <col min="15871" max="15871" width="65.5703125" style="964" customWidth="1"/>
    <col min="15872" max="15892" width="11.7109375" style="964" customWidth="1"/>
    <col min="15893" max="15923" width="13.5703125" style="964" customWidth="1"/>
    <col min="15924" max="15924" width="10" style="964" customWidth="1"/>
    <col min="15925" max="16126" width="9.140625" style="964"/>
    <col min="16127" max="16127" width="65.5703125" style="964" customWidth="1"/>
    <col min="16128" max="16148" width="11.7109375" style="964" customWidth="1"/>
    <col min="16149" max="16179" width="13.5703125" style="964" customWidth="1"/>
    <col min="16180" max="16180" width="10" style="964" customWidth="1"/>
    <col min="16181" max="16384" width="9.140625" style="964"/>
  </cols>
  <sheetData>
    <row r="1" spans="1:68" ht="25.5">
      <c r="A1" s="883" t="s">
        <v>313</v>
      </c>
      <c r="B1" s="967"/>
      <c r="C1" s="967"/>
      <c r="D1" s="967"/>
      <c r="E1" s="967"/>
      <c r="F1" s="967"/>
      <c r="G1" s="967"/>
      <c r="H1" s="967"/>
      <c r="I1" s="967"/>
      <c r="J1" s="967"/>
      <c r="K1" s="967"/>
      <c r="L1" s="967"/>
      <c r="M1" s="967"/>
      <c r="N1" s="967"/>
      <c r="O1" s="967"/>
      <c r="P1" s="967"/>
      <c r="Q1" s="967"/>
      <c r="R1" s="967"/>
      <c r="S1" s="967"/>
      <c r="T1" s="967"/>
      <c r="U1" s="967"/>
      <c r="V1" s="967"/>
      <c r="W1" s="967"/>
      <c r="X1" s="967"/>
      <c r="Y1" s="967"/>
      <c r="Z1" s="967"/>
      <c r="AA1" s="967"/>
      <c r="AB1" s="967"/>
      <c r="AC1" s="967"/>
      <c r="AD1" s="967"/>
      <c r="AE1" s="967"/>
      <c r="AF1" s="967"/>
      <c r="AG1" s="967"/>
      <c r="AH1" s="967"/>
      <c r="AI1" s="967"/>
      <c r="AJ1" s="967"/>
      <c r="AK1" s="967"/>
      <c r="AL1" s="967"/>
      <c r="AM1" s="967"/>
      <c r="AN1" s="967"/>
      <c r="AO1" s="967"/>
      <c r="AP1" s="967"/>
      <c r="AQ1" s="967"/>
      <c r="AR1" s="967"/>
      <c r="AS1" s="967"/>
      <c r="AT1" s="967"/>
      <c r="AU1" s="967"/>
      <c r="AV1" s="967"/>
      <c r="AW1" s="967"/>
      <c r="AX1" s="967"/>
      <c r="AY1" s="967"/>
      <c r="AZ1" s="967"/>
      <c r="BA1" s="967"/>
    </row>
    <row r="2" spans="1:68" ht="36.75" thickBot="1">
      <c r="A2" s="968" t="s">
        <v>624</v>
      </c>
      <c r="B2" s="1000"/>
      <c r="C2" s="1000"/>
      <c r="D2" s="1000"/>
      <c r="E2" s="1000"/>
      <c r="F2" s="1000"/>
      <c r="G2" s="1000"/>
      <c r="H2" s="1000"/>
      <c r="I2" s="1000"/>
      <c r="J2" s="1000"/>
      <c r="K2" s="1000"/>
      <c r="L2" s="1000"/>
      <c r="M2" s="1000"/>
      <c r="N2" s="1000"/>
      <c r="O2" s="1000"/>
      <c r="P2" s="1000"/>
      <c r="Q2" s="1000"/>
      <c r="R2" s="1000"/>
      <c r="S2" s="1000"/>
      <c r="T2" s="1000"/>
      <c r="U2" s="1000"/>
      <c r="V2" s="1000"/>
      <c r="W2" s="970" t="s">
        <v>592</v>
      </c>
      <c r="X2" s="970" t="s">
        <v>592</v>
      </c>
      <c r="Y2" s="970" t="s">
        <v>592</v>
      </c>
      <c r="Z2" s="970" t="s">
        <v>592</v>
      </c>
      <c r="AA2" s="970" t="s">
        <v>592</v>
      </c>
      <c r="AB2" s="1000"/>
      <c r="AC2" s="1000"/>
      <c r="AD2" s="1000"/>
      <c r="AE2" s="1000"/>
      <c r="AF2" s="1000"/>
      <c r="AG2" s="1000"/>
      <c r="AH2" s="1000"/>
      <c r="AI2" s="1000"/>
      <c r="AJ2" s="1000"/>
      <c r="AK2" s="1000"/>
      <c r="AL2" s="1000"/>
      <c r="AM2" s="1000"/>
      <c r="AN2" s="1000"/>
      <c r="AO2" s="1000"/>
      <c r="AP2" s="1000"/>
      <c r="AQ2" s="1000"/>
      <c r="AR2" s="1000"/>
      <c r="AS2" s="1000"/>
      <c r="AT2" s="1000"/>
      <c r="AU2" s="1000"/>
      <c r="AV2" s="1000"/>
      <c r="AW2" s="1000"/>
      <c r="AX2" s="1000"/>
      <c r="AY2" s="1000"/>
      <c r="AZ2" s="1000"/>
      <c r="BA2" s="1000"/>
      <c r="BB2" s="990"/>
      <c r="BC2" s="990"/>
      <c r="BD2" s="990"/>
      <c r="BF2" s="990" t="s">
        <v>592</v>
      </c>
      <c r="BG2" s="990" t="s">
        <v>592</v>
      </c>
      <c r="BH2" s="990" t="s">
        <v>592</v>
      </c>
      <c r="BI2" s="990" t="s">
        <v>592</v>
      </c>
      <c r="BJ2" s="990" t="s">
        <v>592</v>
      </c>
      <c r="BK2" s="990" t="s">
        <v>592</v>
      </c>
      <c r="BL2" s="990" t="s">
        <v>592</v>
      </c>
      <c r="BM2" s="990" t="s">
        <v>592</v>
      </c>
      <c r="BN2" s="990" t="s">
        <v>592</v>
      </c>
      <c r="BO2" s="990" t="s">
        <v>592</v>
      </c>
      <c r="BP2" s="990" t="s">
        <v>592</v>
      </c>
    </row>
    <row r="3" spans="1:68" s="953" customFormat="1" ht="16.5" thickBot="1">
      <c r="A3" s="1002" t="s">
        <v>607</v>
      </c>
      <c r="B3" s="1003">
        <v>41706</v>
      </c>
      <c r="C3" s="1003">
        <v>41738</v>
      </c>
      <c r="D3" s="1003">
        <v>41770</v>
      </c>
      <c r="E3" s="1003">
        <v>41802</v>
      </c>
      <c r="F3" s="1003">
        <v>41834</v>
      </c>
      <c r="G3" s="1003">
        <v>41866</v>
      </c>
      <c r="H3" s="1003">
        <v>41898</v>
      </c>
      <c r="I3" s="1003">
        <v>41930</v>
      </c>
      <c r="J3" s="1003">
        <v>41962</v>
      </c>
      <c r="K3" s="1003">
        <v>41994</v>
      </c>
      <c r="L3" s="1003">
        <v>42026</v>
      </c>
      <c r="M3" s="1003">
        <v>42058</v>
      </c>
      <c r="N3" s="1003">
        <v>42090</v>
      </c>
      <c r="O3" s="972">
        <v>42122</v>
      </c>
      <c r="P3" s="972">
        <v>42154</v>
      </c>
      <c r="Q3" s="972">
        <v>42156</v>
      </c>
      <c r="R3" s="972">
        <v>42186</v>
      </c>
      <c r="S3" s="972">
        <v>42217</v>
      </c>
      <c r="T3" s="972">
        <v>42248</v>
      </c>
      <c r="U3" s="972">
        <v>42278</v>
      </c>
      <c r="V3" s="972">
        <v>42309</v>
      </c>
      <c r="W3" s="972">
        <v>42339</v>
      </c>
      <c r="X3" s="972">
        <v>42370</v>
      </c>
      <c r="Y3" s="972">
        <v>42401</v>
      </c>
      <c r="Z3" s="972">
        <v>42430</v>
      </c>
      <c r="AA3" s="972">
        <v>42461</v>
      </c>
      <c r="AB3" s="972">
        <v>42491</v>
      </c>
      <c r="AC3" s="972">
        <v>42522</v>
      </c>
      <c r="AD3" s="972">
        <v>42552</v>
      </c>
      <c r="AE3" s="972">
        <v>42583</v>
      </c>
      <c r="AF3" s="972">
        <v>42614</v>
      </c>
      <c r="AG3" s="972">
        <v>42644</v>
      </c>
      <c r="AH3" s="972">
        <v>42675</v>
      </c>
      <c r="AI3" s="972">
        <v>42705</v>
      </c>
      <c r="AJ3" s="972">
        <v>42736</v>
      </c>
      <c r="AK3" s="972">
        <v>42767</v>
      </c>
      <c r="AL3" s="972">
        <v>42795</v>
      </c>
      <c r="AM3" s="972">
        <v>42826</v>
      </c>
      <c r="AN3" s="972">
        <v>42856</v>
      </c>
      <c r="AO3" s="972">
        <v>42887</v>
      </c>
      <c r="AP3" s="972">
        <v>42917</v>
      </c>
      <c r="AQ3" s="972">
        <v>42948</v>
      </c>
      <c r="AR3" s="972">
        <v>42979</v>
      </c>
      <c r="AS3" s="972">
        <v>43009</v>
      </c>
      <c r="AT3" s="972">
        <v>43040</v>
      </c>
      <c r="AU3" s="972">
        <v>43070</v>
      </c>
      <c r="AV3" s="972">
        <v>43101</v>
      </c>
      <c r="AW3" s="972">
        <v>43132</v>
      </c>
      <c r="AX3" s="972">
        <v>43160</v>
      </c>
      <c r="AY3" s="972">
        <v>43191</v>
      </c>
      <c r="AZ3" s="972">
        <v>43221</v>
      </c>
      <c r="BA3" s="972">
        <v>43252</v>
      </c>
      <c r="BB3" s="972">
        <v>43282</v>
      </c>
      <c r="BC3" s="972">
        <v>43313</v>
      </c>
      <c r="BD3" s="1014">
        <v>43344</v>
      </c>
      <c r="BE3" s="972">
        <v>43374</v>
      </c>
      <c r="BF3" s="972">
        <v>43405</v>
      </c>
      <c r="BG3" s="991">
        <v>43435</v>
      </c>
      <c r="BH3" s="972">
        <v>43466</v>
      </c>
      <c r="BI3" s="972">
        <v>43497</v>
      </c>
      <c r="BJ3" s="1014">
        <v>43525</v>
      </c>
      <c r="BK3" s="972">
        <v>43556</v>
      </c>
      <c r="BL3" s="972">
        <v>43586</v>
      </c>
      <c r="BM3" s="972">
        <v>43617</v>
      </c>
      <c r="BN3" s="972">
        <v>43648</v>
      </c>
      <c r="BO3" s="972">
        <v>43680</v>
      </c>
      <c r="BP3" s="991">
        <v>43712</v>
      </c>
    </row>
    <row r="4" spans="1:68" ht="15.75">
      <c r="A4" s="975"/>
      <c r="B4" s="1005"/>
      <c r="C4" s="1005"/>
      <c r="D4" s="1005"/>
      <c r="E4" s="1005"/>
      <c r="F4" s="1005"/>
      <c r="G4" s="1005"/>
      <c r="H4" s="1005"/>
      <c r="I4" s="1005"/>
      <c r="J4" s="1005"/>
      <c r="K4" s="1005"/>
      <c r="L4" s="1005"/>
      <c r="M4" s="1005"/>
      <c r="N4" s="1005"/>
      <c r="O4" s="1005"/>
      <c r="P4" s="1005"/>
      <c r="Q4" s="1005"/>
      <c r="R4" s="1005"/>
      <c r="S4" s="1005"/>
      <c r="T4" s="1005"/>
      <c r="U4" s="1005"/>
      <c r="V4" s="1005"/>
      <c r="W4" s="1005"/>
      <c r="X4" s="1005"/>
      <c r="Y4" s="1005"/>
      <c r="Z4" s="1005"/>
      <c r="AA4" s="1005"/>
      <c r="AB4" s="1005"/>
      <c r="AC4" s="1005"/>
      <c r="AD4" s="1005"/>
      <c r="AE4" s="1005"/>
      <c r="AF4" s="1005"/>
      <c r="AG4" s="1005"/>
      <c r="AH4" s="1005"/>
      <c r="AI4" s="1005"/>
      <c r="AJ4" s="1005"/>
      <c r="AK4" s="1005"/>
      <c r="AL4" s="1005"/>
      <c r="AM4" s="1005"/>
      <c r="AN4" s="1005"/>
      <c r="AO4" s="1005"/>
      <c r="AP4" s="1005"/>
      <c r="AQ4" s="1005"/>
      <c r="AR4" s="1005"/>
      <c r="AS4" s="1005"/>
      <c r="AT4" s="1005"/>
      <c r="AU4" s="1005"/>
      <c r="AV4" s="1005"/>
      <c r="AW4" s="1005"/>
      <c r="AX4" s="1005"/>
      <c r="AY4" s="1005"/>
      <c r="AZ4" s="1005"/>
      <c r="BA4" s="1005"/>
      <c r="BC4" s="1015"/>
      <c r="BD4" s="1"/>
      <c r="BE4" s="1016"/>
      <c r="BF4" s="1015"/>
      <c r="BG4" s="1017"/>
      <c r="BH4" s="1016"/>
      <c r="BI4" s="1015"/>
      <c r="BJ4" s="1"/>
      <c r="BK4" s="1016"/>
      <c r="BL4" s="1015"/>
      <c r="BM4" s="1016"/>
      <c r="BN4" s="1016"/>
      <c r="BO4" s="1016"/>
      <c r="BP4" s="2036"/>
    </row>
    <row r="5" spans="1:68" ht="15.75">
      <c r="A5" s="975" t="s">
        <v>541</v>
      </c>
      <c r="B5" s="982">
        <v>-23.670784334486918</v>
      </c>
      <c r="C5" s="982">
        <v>-22.252335191972115</v>
      </c>
      <c r="D5" s="982">
        <v>-22.94961780083678</v>
      </c>
      <c r="E5" s="982">
        <v>-11.382296168701929</v>
      </c>
      <c r="F5" s="982">
        <v>-8.183916639003284</v>
      </c>
      <c r="G5" s="982">
        <v>-12.935754119653135</v>
      </c>
      <c r="H5" s="982">
        <v>-12.471531084004889</v>
      </c>
      <c r="I5" s="982">
        <v>-21.399927531957907</v>
      </c>
      <c r="J5" s="982">
        <v>-19.547474132252564</v>
      </c>
      <c r="K5" s="982">
        <v>-19.684766282517202</v>
      </c>
      <c r="L5" s="982">
        <v>-9.6366613162398753</v>
      </c>
      <c r="M5" s="982">
        <v>-2.4184965757424148</v>
      </c>
      <c r="N5" s="982">
        <v>-2.3926864833478745</v>
      </c>
      <c r="O5" s="982">
        <v>-12.6298431154265</v>
      </c>
      <c r="P5" s="982">
        <v>-9.6058885624127193</v>
      </c>
      <c r="Q5" s="982">
        <v>-14.419483785141951</v>
      </c>
      <c r="R5" s="982">
        <v>-18.221456622726333</v>
      </c>
      <c r="S5" s="982">
        <v>-20.938009112253578</v>
      </c>
      <c r="T5" s="982">
        <v>-26.905894120095954</v>
      </c>
      <c r="U5" s="982">
        <v>-33.534546663928225</v>
      </c>
      <c r="V5" s="982">
        <v>-23.970661933792112</v>
      </c>
      <c r="W5" s="982">
        <v>-18.706560611963809</v>
      </c>
      <c r="X5" s="982">
        <v>-4.6116444797378513</v>
      </c>
      <c r="Y5" s="982">
        <v>-3.218789010140616</v>
      </c>
      <c r="Z5" s="982">
        <v>-1.7972818445167709</v>
      </c>
      <c r="AA5" s="982">
        <v>-10.743640909978884</v>
      </c>
      <c r="AB5" s="982">
        <v>-7.8992598621665975</v>
      </c>
      <c r="AC5" s="982">
        <v>25.69009014815007</v>
      </c>
      <c r="AD5" s="982">
        <v>33.795303885656097</v>
      </c>
      <c r="AE5" s="982">
        <v>30.026354892338993</v>
      </c>
      <c r="AF5" s="982">
        <v>36.951085836243728</v>
      </c>
      <c r="AG5" s="982">
        <v>34.810044068943064</v>
      </c>
      <c r="AH5" s="982">
        <v>41.45559906076965</v>
      </c>
      <c r="AI5" s="982">
        <v>61.845759492504435</v>
      </c>
      <c r="AJ5" s="982">
        <v>3.5339370097530542</v>
      </c>
      <c r="AK5" s="982">
        <v>-12.812062259890443</v>
      </c>
      <c r="AL5" s="982">
        <v>-16.624835792501642</v>
      </c>
      <c r="AM5" s="982">
        <v>-20.545099991853242</v>
      </c>
      <c r="AN5" s="982">
        <v>-6.662267751179499</v>
      </c>
      <c r="AO5" s="982">
        <v>-7.4492245908680745</v>
      </c>
      <c r="AP5" s="982">
        <v>-4.4370089059391695</v>
      </c>
      <c r="AQ5" s="982">
        <v>6.3754461875946227</v>
      </c>
      <c r="AR5" s="982">
        <v>9.8455617790518914</v>
      </c>
      <c r="AS5" s="982">
        <v>35.492519562263496</v>
      </c>
      <c r="AT5" s="982">
        <v>45.334014278939307</v>
      </c>
      <c r="AU5" s="982">
        <v>69.632119694321659</v>
      </c>
      <c r="AV5" s="982">
        <v>0.45588557601359098</v>
      </c>
      <c r="AW5" s="982">
        <v>-3.1463053588999839</v>
      </c>
      <c r="AX5" s="982">
        <v>5.1291745502999975</v>
      </c>
      <c r="AY5" s="982">
        <v>2.201253216016791</v>
      </c>
      <c r="AZ5" s="982">
        <v>17.88814819348989</v>
      </c>
      <c r="BA5" s="982">
        <v>18.14841085008479</v>
      </c>
      <c r="BB5" s="982">
        <v>14.587774298561394</v>
      </c>
      <c r="BC5" s="982">
        <v>18.627766641923131</v>
      </c>
      <c r="BD5" s="1018">
        <v>21.230753812552546</v>
      </c>
      <c r="BE5" s="982">
        <v>20.936163404412508</v>
      </c>
      <c r="BF5" s="982">
        <v>22.354830315075326</v>
      </c>
      <c r="BG5" s="994">
        <v>18.536822356939346</v>
      </c>
      <c r="BH5" s="982">
        <v>-3.1720280226948456</v>
      </c>
      <c r="BI5" s="982">
        <v>-7.471875279026599</v>
      </c>
      <c r="BJ5" s="1018">
        <v>-8.5934892754484018</v>
      </c>
      <c r="BK5" s="982">
        <v>-5.8348376921020542</v>
      </c>
      <c r="BL5" s="982">
        <v>3.8166865576172322</v>
      </c>
      <c r="BM5" s="982">
        <v>0.39909403293597678</v>
      </c>
      <c r="BN5" s="982">
        <v>-3.9924101128683049</v>
      </c>
      <c r="BO5" s="982">
        <v>-14.652556335630972</v>
      </c>
      <c r="BP5" s="994">
        <v>-24.385942545885666</v>
      </c>
    </row>
    <row r="6" spans="1:68" ht="15.75">
      <c r="A6" s="975" t="s">
        <v>609</v>
      </c>
      <c r="B6" s="982"/>
      <c r="C6" s="982"/>
      <c r="D6" s="982"/>
      <c r="E6" s="982"/>
      <c r="F6" s="982"/>
      <c r="G6" s="982"/>
      <c r="H6" s="982"/>
      <c r="I6" s="982"/>
      <c r="J6" s="982"/>
      <c r="K6" s="982"/>
      <c r="L6" s="982"/>
      <c r="M6" s="982"/>
      <c r="N6" s="982"/>
      <c r="O6" s="982"/>
      <c r="P6" s="982"/>
      <c r="Q6" s="982"/>
      <c r="R6" s="982"/>
      <c r="S6" s="982"/>
      <c r="T6" s="982"/>
      <c r="U6" s="982"/>
      <c r="V6" s="982"/>
      <c r="W6" s="982"/>
      <c r="X6" s="982"/>
      <c r="Y6" s="982"/>
      <c r="Z6" s="982"/>
      <c r="AA6" s="982"/>
      <c r="AB6" s="982"/>
      <c r="AC6" s="982"/>
      <c r="AD6" s="982"/>
      <c r="AE6" s="982"/>
      <c r="AF6" s="982"/>
      <c r="AG6" s="982"/>
      <c r="AH6" s="982"/>
      <c r="AI6" s="982"/>
      <c r="AJ6" s="982">
        <v>-1.7909104215424325</v>
      </c>
      <c r="AK6" s="982">
        <v>2.0380741853906366</v>
      </c>
      <c r="AL6" s="982">
        <v>5.1173356111025665</v>
      </c>
      <c r="AM6" s="982">
        <v>5.1422097137188665</v>
      </c>
      <c r="AN6" s="982">
        <v>0.75962836692756253</v>
      </c>
      <c r="AO6" s="982">
        <v>2.5783606995563151</v>
      </c>
      <c r="AP6" s="982">
        <v>7.2016658538372154</v>
      </c>
      <c r="AQ6" s="982">
        <v>2.1120360330704195</v>
      </c>
      <c r="AR6" s="982">
        <v>2.2866856668052407</v>
      </c>
      <c r="AS6" s="982">
        <v>-4.4365302937455757</v>
      </c>
      <c r="AT6" s="982">
        <v>-11.916228004349515</v>
      </c>
      <c r="AU6" s="982">
        <v>-32.055246846135141</v>
      </c>
      <c r="AV6" s="982">
        <v>-4.0491384951900447</v>
      </c>
      <c r="AW6" s="982">
        <v>11.193863707847219</v>
      </c>
      <c r="AX6" s="982">
        <v>-2.6896822522947952</v>
      </c>
      <c r="AY6" s="982">
        <v>0.33474049197613359</v>
      </c>
      <c r="AZ6" s="982">
        <v>-11.943428815436729</v>
      </c>
      <c r="BA6" s="982">
        <v>-16.294435099068533</v>
      </c>
      <c r="BB6" s="982">
        <v>-10.800851032433467</v>
      </c>
      <c r="BC6" s="982">
        <v>-14.114881398438559</v>
      </c>
      <c r="BD6" s="1018">
        <v>-8.4700146831428107</v>
      </c>
      <c r="BE6" s="982">
        <v>0.81728635046909071</v>
      </c>
      <c r="BF6" s="982">
        <v>-2.1275695633468557</v>
      </c>
      <c r="BG6" s="994">
        <v>13.734629810935289</v>
      </c>
      <c r="BH6" s="982">
        <v>6.4483800375837941</v>
      </c>
      <c r="BI6" s="982">
        <v>5.9010765471748758</v>
      </c>
      <c r="BJ6" s="1018">
        <v>13.771565913586761</v>
      </c>
      <c r="BK6" s="982">
        <v>16.447509219564573</v>
      </c>
      <c r="BL6" s="982">
        <v>5.5594419482107238</v>
      </c>
      <c r="BM6" s="982">
        <v>9.8197042310870799</v>
      </c>
      <c r="BN6" s="982">
        <v>20.425020607907904</v>
      </c>
      <c r="BO6" s="982">
        <v>30.391852816038806</v>
      </c>
      <c r="BP6" s="994">
        <v>41.234877169570161</v>
      </c>
    </row>
    <row r="7" spans="1:68" ht="15.75">
      <c r="A7" s="975" t="s">
        <v>547</v>
      </c>
      <c r="B7" s="982">
        <v>24.530406642640056</v>
      </c>
      <c r="C7" s="982">
        <v>23.079053839073776</v>
      </c>
      <c r="D7" s="982">
        <v>19.930694016603482</v>
      </c>
      <c r="E7" s="982">
        <v>14.821180855237607</v>
      </c>
      <c r="F7" s="982">
        <v>19.732216355654771</v>
      </c>
      <c r="G7" s="982">
        <v>20.960364581348127</v>
      </c>
      <c r="H7" s="982">
        <v>23.619571610332528</v>
      </c>
      <c r="I7" s="982">
        <v>28.600073343903983</v>
      </c>
      <c r="J7" s="982">
        <v>30.835005922756515</v>
      </c>
      <c r="K7" s="982">
        <v>32.600517686821398</v>
      </c>
      <c r="L7" s="982">
        <v>4.5396373228066711</v>
      </c>
      <c r="M7" s="982">
        <v>6.2852259793941085</v>
      </c>
      <c r="N7" s="982">
        <v>7.0666830043098683</v>
      </c>
      <c r="O7" s="982">
        <v>3.7191680078448268</v>
      </c>
      <c r="P7" s="982">
        <v>9.1757421251764999</v>
      </c>
      <c r="Q7" s="982">
        <v>11.08251770315406</v>
      </c>
      <c r="R7" s="982">
        <v>11.771397777701059</v>
      </c>
      <c r="S7" s="982">
        <v>10.995546180773689</v>
      </c>
      <c r="T7" s="982">
        <v>11.65332443606316</v>
      </c>
      <c r="U7" s="982">
        <v>10.765147316902071</v>
      </c>
      <c r="V7" s="982">
        <v>6.2107599210353177</v>
      </c>
      <c r="W7" s="982">
        <v>12.134092090880989</v>
      </c>
      <c r="X7" s="982">
        <v>3.4502851584743999</v>
      </c>
      <c r="Y7" s="982">
        <v>4.424456830791148</v>
      </c>
      <c r="Z7" s="982">
        <v>4.8692468868238095</v>
      </c>
      <c r="AA7" s="982">
        <v>7.8653457455326832</v>
      </c>
      <c r="AB7" s="982">
        <v>6.7482194905882338</v>
      </c>
      <c r="AC7" s="982">
        <v>13.932591243127984</v>
      </c>
      <c r="AD7" s="982">
        <v>17.638660329965852</v>
      </c>
      <c r="AE7" s="982">
        <v>21.949495431673625</v>
      </c>
      <c r="AF7" s="982">
        <v>21.479325173850462</v>
      </c>
      <c r="AG7" s="982">
        <v>23.543239724046106</v>
      </c>
      <c r="AH7" s="982">
        <v>23.520762937261679</v>
      </c>
      <c r="AI7" s="982">
        <v>24.269653567434741</v>
      </c>
      <c r="AJ7" s="982">
        <v>-1.3020052736924435</v>
      </c>
      <c r="AK7" s="982">
        <v>1.3092105136252719</v>
      </c>
      <c r="AL7" s="982">
        <v>3.0443858196476024</v>
      </c>
      <c r="AM7" s="982">
        <v>2.444799958651148</v>
      </c>
      <c r="AN7" s="982">
        <v>-7.7992024476767077E-2</v>
      </c>
      <c r="AO7" s="982">
        <v>1.410075991219085</v>
      </c>
      <c r="AP7" s="982">
        <v>4.3773830732426449</v>
      </c>
      <c r="AQ7" s="982">
        <v>-0.135054393444169</v>
      </c>
      <c r="AR7" s="982">
        <v>0.47504356117682733</v>
      </c>
      <c r="AS7" s="982">
        <v>1.1806157484589224</v>
      </c>
      <c r="AT7" s="982">
        <v>-1.8938719284999819</v>
      </c>
      <c r="AU7" s="982">
        <v>-3.4558680561001927</v>
      </c>
      <c r="AV7" s="982">
        <v>0.13475401425271627</v>
      </c>
      <c r="AW7" s="982">
        <v>4.5058612881006859</v>
      </c>
      <c r="AX7" s="982">
        <v>1.9711487918265347</v>
      </c>
      <c r="AY7" s="982">
        <v>5.1418690166067833</v>
      </c>
      <c r="AZ7" s="982">
        <v>-2.6752289358788186</v>
      </c>
      <c r="BA7" s="982">
        <v>-3.2498720683643088</v>
      </c>
      <c r="BB7" s="982">
        <v>-1.6669267960915768</v>
      </c>
      <c r="BC7" s="982">
        <v>-4.7747911522990716</v>
      </c>
      <c r="BD7" s="1018">
        <v>1.846825895278136</v>
      </c>
      <c r="BE7" s="982">
        <v>3.7221100655689643</v>
      </c>
      <c r="BF7" s="982">
        <v>0.56473053877428869</v>
      </c>
      <c r="BG7" s="994">
        <v>6.3432156758849398</v>
      </c>
      <c r="BH7" s="982">
        <v>3.9095252993878384</v>
      </c>
      <c r="BI7" s="982">
        <v>10.685825772903582</v>
      </c>
      <c r="BJ7" s="1018">
        <v>15.095844377066982</v>
      </c>
      <c r="BK7" s="982">
        <v>19.28431414550866</v>
      </c>
      <c r="BL7" s="982">
        <v>16.755782292437054</v>
      </c>
      <c r="BM7" s="982">
        <v>17.288412336262152</v>
      </c>
      <c r="BN7" s="982">
        <v>21.248235636878512</v>
      </c>
      <c r="BO7" s="982">
        <v>24.293221515722202</v>
      </c>
      <c r="BP7" s="994">
        <v>30.332604723027938</v>
      </c>
    </row>
    <row r="8" spans="1:68" ht="15.75">
      <c r="A8" s="977" t="s">
        <v>548</v>
      </c>
      <c r="B8" s="985">
        <v>199.52781567948637</v>
      </c>
      <c r="C8" s="985">
        <v>171.01440351856374</v>
      </c>
      <c r="D8" s="985">
        <v>144.32579867304398</v>
      </c>
      <c r="E8" s="985">
        <v>85.600804922004357</v>
      </c>
      <c r="F8" s="985">
        <v>110.21662660310457</v>
      </c>
      <c r="G8" s="985">
        <v>110.50350039391965</v>
      </c>
      <c r="H8" s="985">
        <v>116.5600617290949</v>
      </c>
      <c r="I8" s="985">
        <v>154.47338231000157</v>
      </c>
      <c r="J8" s="985">
        <v>156.88247660865412</v>
      </c>
      <c r="K8" s="985">
        <v>169.29489238582565</v>
      </c>
      <c r="L8" s="985">
        <v>71.915331066525638</v>
      </c>
      <c r="M8" s="985">
        <v>50.945416988497968</v>
      </c>
      <c r="N8" s="985">
        <v>72.991298088734624</v>
      </c>
      <c r="O8" s="985">
        <v>38.557392776502851</v>
      </c>
      <c r="P8" s="985">
        <v>105.94020684698594</v>
      </c>
      <c r="Q8" s="985">
        <v>118.79282468130242</v>
      </c>
      <c r="R8" s="985">
        <v>150.57842385023139</v>
      </c>
      <c r="S8" s="985">
        <v>140.51954857199416</v>
      </c>
      <c r="T8" s="985">
        <v>142.77389019035854</v>
      </c>
      <c r="U8" s="985">
        <v>96.967911314566678</v>
      </c>
      <c r="V8" s="985">
        <v>53.588764303390917</v>
      </c>
      <c r="W8" s="985">
        <v>151.97598785389059</v>
      </c>
      <c r="X8" s="985">
        <v>18.169356617434712</v>
      </c>
      <c r="Y8" s="985">
        <v>21.592188406711106</v>
      </c>
      <c r="Z8" s="985">
        <v>30.755479006307166</v>
      </c>
      <c r="AA8" s="985">
        <v>35.983849722456448</v>
      </c>
      <c r="AB8" s="985">
        <v>39.406250251107458</v>
      </c>
      <c r="AC8" s="985">
        <v>9.6646592510985929</v>
      </c>
      <c r="AD8" s="985">
        <v>3.9041671861504703</v>
      </c>
      <c r="AE8" s="985">
        <v>22.760117536443293</v>
      </c>
      <c r="AF8" s="985">
        <v>21.543566705039535</v>
      </c>
      <c r="AG8" s="985">
        <v>21.726499771984187</v>
      </c>
      <c r="AH8" s="985">
        <v>23.764964969406719</v>
      </c>
      <c r="AI8" s="985">
        <v>68.591294237806395</v>
      </c>
      <c r="AJ8" s="985">
        <v>-5.0374221958174745</v>
      </c>
      <c r="AK8" s="985">
        <v>2.0936931708777604</v>
      </c>
      <c r="AL8" s="985">
        <v>8.7778801922088228</v>
      </c>
      <c r="AM8" s="985">
        <v>8.09407449742484</v>
      </c>
      <c r="AN8" s="985">
        <v>-1.3110320557222699</v>
      </c>
      <c r="AO8" s="985">
        <v>7.6896872753620604</v>
      </c>
      <c r="AP8" s="985">
        <v>20.21194726705868</v>
      </c>
      <c r="AQ8" s="985">
        <v>-1.0530886892600511</v>
      </c>
      <c r="AR8" s="985">
        <v>1.8015475499581464</v>
      </c>
      <c r="AS8" s="985">
        <v>7.5953842343128484</v>
      </c>
      <c r="AT8" s="985">
        <v>-9.9098554306392312</v>
      </c>
      <c r="AU8" s="985">
        <v>-25.364758116019999</v>
      </c>
      <c r="AV8" s="985">
        <v>9.1282793796065782</v>
      </c>
      <c r="AW8" s="985">
        <v>26.329334019780028</v>
      </c>
      <c r="AX8" s="985">
        <v>12.051470014105778</v>
      </c>
      <c r="AY8" s="985">
        <v>37.028647648813511</v>
      </c>
      <c r="AZ8" s="985">
        <v>-16.756754462132051</v>
      </c>
      <c r="BA8" s="985">
        <v>-22.915906699358231</v>
      </c>
      <c r="BB8" s="985">
        <v>-11.068699595648416</v>
      </c>
      <c r="BC8" s="985">
        <v>-38.958693276617424</v>
      </c>
      <c r="BD8" s="1019">
        <v>-5.4386539723545342</v>
      </c>
      <c r="BE8" s="985">
        <v>3.2232031050289538</v>
      </c>
      <c r="BF8" s="985">
        <v>-18.084473350926174</v>
      </c>
      <c r="BG8" s="996">
        <v>33.724556327696789</v>
      </c>
      <c r="BH8" s="985">
        <v>17.251188128301884</v>
      </c>
      <c r="BI8" s="985">
        <v>30.60340678634519</v>
      </c>
      <c r="BJ8" s="1019">
        <v>59.104157189670943</v>
      </c>
      <c r="BK8" s="985">
        <v>64.482169294822185</v>
      </c>
      <c r="BL8" s="985">
        <v>50.267819136816748</v>
      </c>
      <c r="BM8" s="985">
        <v>55.838361006680735</v>
      </c>
      <c r="BN8" s="985">
        <v>87.894457615283898</v>
      </c>
      <c r="BO8" s="985">
        <v>94.278627653078146</v>
      </c>
      <c r="BP8" s="996">
        <v>114.78867138171258</v>
      </c>
    </row>
    <row r="9" spans="1:68" ht="15.75">
      <c r="A9" s="977" t="s">
        <v>610</v>
      </c>
      <c r="B9" s="985">
        <v>1351.7525242745023</v>
      </c>
      <c r="C9" s="985">
        <v>1289.9712532013332</v>
      </c>
      <c r="D9" s="985">
        <v>1175.6631494474148</v>
      </c>
      <c r="E9" s="985">
        <v>1099.9676220737736</v>
      </c>
      <c r="F9" s="985">
        <v>1326.8288774920322</v>
      </c>
      <c r="G9" s="985">
        <v>1240.8184000097772</v>
      </c>
      <c r="H9" s="985">
        <v>1303.1258618269499</v>
      </c>
      <c r="I9" s="985">
        <v>1618.4126689048505</v>
      </c>
      <c r="J9" s="985">
        <v>1686.8489857552461</v>
      </c>
      <c r="K9" s="985">
        <v>1717.086459323498</v>
      </c>
      <c r="L9" s="985">
        <v>14.016662395586851</v>
      </c>
      <c r="M9" s="985">
        <v>6.5814884745278883</v>
      </c>
      <c r="N9" s="985">
        <v>14.790673347078073</v>
      </c>
      <c r="O9" s="985">
        <v>-10.401983058617041</v>
      </c>
      <c r="P9" s="985">
        <v>27.150707375522629</v>
      </c>
      <c r="Q9" s="985">
        <v>30.402326195833307</v>
      </c>
      <c r="R9" s="985">
        <v>35.298541351010954</v>
      </c>
      <c r="S9" s="985">
        <v>28.742987212537059</v>
      </c>
      <c r="T9" s="985">
        <v>33.256923273924556</v>
      </c>
      <c r="U9" s="985">
        <v>14.662617032530482</v>
      </c>
      <c r="V9" s="985">
        <v>29.916378545215853</v>
      </c>
      <c r="W9" s="985">
        <v>41.174288187596041</v>
      </c>
      <c r="X9" s="985">
        <v>7.6106462025226866</v>
      </c>
      <c r="Y9" s="985">
        <v>9.521130925784842</v>
      </c>
      <c r="Z9" s="985">
        <v>11.534793778643081</v>
      </c>
      <c r="AA9" s="985">
        <v>15.379127464409786</v>
      </c>
      <c r="AB9" s="985">
        <v>19.23541424187102</v>
      </c>
      <c r="AC9" s="985">
        <v>18.050887697478302</v>
      </c>
      <c r="AD9" s="985">
        <v>17.064139031109033</v>
      </c>
      <c r="AE9" s="985">
        <v>30.947628206333953</v>
      </c>
      <c r="AF9" s="985">
        <v>33.716096182267925</v>
      </c>
      <c r="AG9" s="985">
        <v>35.408414891377689</v>
      </c>
      <c r="AH9" s="985">
        <v>33.748736903786096</v>
      </c>
      <c r="AI9" s="985">
        <v>54.900148976573533</v>
      </c>
      <c r="AJ9" s="985">
        <v>-7.4912609696177821</v>
      </c>
      <c r="AK9" s="985">
        <v>-5.7156026060725278</v>
      </c>
      <c r="AL9" s="985">
        <v>-5.7312419928668419</v>
      </c>
      <c r="AM9" s="985">
        <v>-0.95534664485212017</v>
      </c>
      <c r="AN9" s="985">
        <v>-0.86215551233735022</v>
      </c>
      <c r="AO9" s="985">
        <v>5.2642430349036857</v>
      </c>
      <c r="AP9" s="985">
        <v>9.1226678355030941</v>
      </c>
      <c r="AQ9" s="985">
        <v>13.049126593244468</v>
      </c>
      <c r="AR9" s="985">
        <v>8.0834328811667238</v>
      </c>
      <c r="AS9" s="985">
        <v>10.171981181639966</v>
      </c>
      <c r="AT9" s="985">
        <v>9.956236950157173</v>
      </c>
      <c r="AU9" s="985">
        <v>-10.369424282887858</v>
      </c>
      <c r="AV9" s="985">
        <v>-3.2500030996554106</v>
      </c>
      <c r="AW9" s="985">
        <v>-1.0058743711439777</v>
      </c>
      <c r="AX9" s="985">
        <v>-1.1355089340781903</v>
      </c>
      <c r="AY9" s="985">
        <v>0.33442955012707104</v>
      </c>
      <c r="AZ9" s="985">
        <v>2.8565508201578833</v>
      </c>
      <c r="BA9" s="985">
        <v>5.4377069159996383</v>
      </c>
      <c r="BB9" s="985">
        <v>4.3001006860837272</v>
      </c>
      <c r="BC9" s="985">
        <v>9.9922258069546661</v>
      </c>
      <c r="BD9" s="1019">
        <v>13.546266402061358</v>
      </c>
      <c r="BE9" s="985">
        <v>16.915133490384918</v>
      </c>
      <c r="BF9" s="985">
        <v>14.711343309102945</v>
      </c>
      <c r="BG9" s="996">
        <v>28.898306852669002</v>
      </c>
      <c r="BH9" s="985">
        <v>2.4894901143883574</v>
      </c>
      <c r="BI9" s="985">
        <v>8.8560968787284544</v>
      </c>
      <c r="BJ9" s="1019">
        <v>10.48897880957724</v>
      </c>
      <c r="BK9" s="985">
        <v>17.9018347813204</v>
      </c>
      <c r="BL9" s="985">
        <v>25.060511280959993</v>
      </c>
      <c r="BM9" s="985">
        <v>30.332712979481379</v>
      </c>
      <c r="BN9" s="985">
        <v>37.071341021058409</v>
      </c>
      <c r="BO9" s="985">
        <v>39.048947415273268</v>
      </c>
      <c r="BP9" s="996">
        <v>37.474185176213375</v>
      </c>
    </row>
    <row r="10" spans="1:68" ht="15.75">
      <c r="A10" s="977" t="s">
        <v>611</v>
      </c>
      <c r="B10" s="985">
        <v>51.738567649092566</v>
      </c>
      <c r="C10" s="985">
        <v>31.827458368321761</v>
      </c>
      <c r="D10" s="985">
        <v>18.571498159611846</v>
      </c>
      <c r="E10" s="985">
        <v>-27.347359121304343</v>
      </c>
      <c r="F10" s="985">
        <v>-26.689559187903143</v>
      </c>
      <c r="G10" s="985">
        <v>-18.235865640712422</v>
      </c>
      <c r="H10" s="985">
        <v>-18.692290587770074</v>
      </c>
      <c r="I10" s="985">
        <v>-14.428066128640113</v>
      </c>
      <c r="J10" s="985">
        <v>-18.768357979258631</v>
      </c>
      <c r="K10" s="985">
        <v>-10.419163344389771</v>
      </c>
      <c r="L10" s="985">
        <v>18.856745012898916</v>
      </c>
      <c r="M10" s="985">
        <v>18.607233991083682</v>
      </c>
      <c r="N10" s="985">
        <v>18.254177121499218</v>
      </c>
      <c r="O10" s="985">
        <v>38.199884897090747</v>
      </c>
      <c r="P10" s="985">
        <v>17.583988172600268</v>
      </c>
      <c r="Q10" s="985">
        <v>19.783575042521658</v>
      </c>
      <c r="R10" s="985">
        <v>30.154475624859305</v>
      </c>
      <c r="S10" s="985">
        <v>34.720932159643262</v>
      </c>
      <c r="T10" s="985">
        <v>28.924055222264041</v>
      </c>
      <c r="U10" s="985">
        <v>32.068258355745002</v>
      </c>
      <c r="V10" s="985">
        <v>-16.475793481298432</v>
      </c>
      <c r="W10" s="985">
        <v>21.73612924158806</v>
      </c>
      <c r="X10" s="985">
        <v>11.690578049641442</v>
      </c>
      <c r="Y10" s="985">
        <v>12.544649670970202</v>
      </c>
      <c r="Z10" s="985">
        <v>23.600439718760629</v>
      </c>
      <c r="AA10" s="985">
        <v>22.286112828045866</v>
      </c>
      <c r="AB10" s="985">
        <v>17.636686030721151</v>
      </c>
      <c r="AC10" s="985">
        <v>-33.380835154399875</v>
      </c>
      <c r="AD10" s="985">
        <v>-41.120444938787159</v>
      </c>
      <c r="AE10" s="985">
        <v>-45.91432141949015</v>
      </c>
      <c r="AF10" s="985">
        <v>-55.967366642744913</v>
      </c>
      <c r="AG10" s="985">
        <v>-60.418828241244</v>
      </c>
      <c r="AH10" s="985">
        <v>-51.998978970825846</v>
      </c>
      <c r="AI10" s="985">
        <v>-29.872863013431473</v>
      </c>
      <c r="AJ10" s="985">
        <v>13.314126116848014</v>
      </c>
      <c r="AK10" s="985">
        <v>24.246761494556402</v>
      </c>
      <c r="AL10" s="985">
        <v>40.160831577327848</v>
      </c>
      <c r="AM10" s="985">
        <v>22.429275386456109</v>
      </c>
      <c r="AN10" s="985">
        <v>-0.2030112817455505</v>
      </c>
      <c r="AO10" s="985">
        <v>0.49124297546798096</v>
      </c>
      <c r="AP10" s="985">
        <v>17.191766266415868</v>
      </c>
      <c r="AQ10" s="985">
        <v>-46.513141729030764</v>
      </c>
      <c r="AR10" s="985">
        <v>-22.990105456619279</v>
      </c>
      <c r="AS10" s="985">
        <v>-16.28614675895502</v>
      </c>
      <c r="AT10" s="985">
        <v>-57.097711023713735</v>
      </c>
      <c r="AU10" s="985">
        <v>-25.213926864832221</v>
      </c>
      <c r="AV10" s="985">
        <v>20.758239660916502</v>
      </c>
      <c r="AW10" s="985">
        <v>39.669662805563412</v>
      </c>
      <c r="AX10" s="985">
        <v>19.787591510153046</v>
      </c>
      <c r="AY10" s="985">
        <v>51.567039977543089</v>
      </c>
      <c r="AZ10" s="985">
        <v>-30.598233820676775</v>
      </c>
      <c r="BA10" s="985">
        <v>-45.541960101040431</v>
      </c>
      <c r="BB10" s="985">
        <v>-26.038220772303028</v>
      </c>
      <c r="BC10" s="985">
        <v>-79.229963162050637</v>
      </c>
      <c r="BD10" s="1019">
        <v>-40.399141796434748</v>
      </c>
      <c r="BE10" s="985">
        <v>-36.281435444533123</v>
      </c>
      <c r="BF10" s="985">
        <v>-61.098789811921037</v>
      </c>
      <c r="BG10" s="996">
        <v>-22.071906045124404</v>
      </c>
      <c r="BH10" s="985">
        <v>20.383017090146907</v>
      </c>
      <c r="BI10" s="985">
        <v>24.840263937783938</v>
      </c>
      <c r="BJ10" s="1019">
        <v>64.837790285712316</v>
      </c>
      <c r="BK10" s="985">
        <v>54.272046282059833</v>
      </c>
      <c r="BL10" s="985">
        <v>13.996942000945296</v>
      </c>
      <c r="BM10" s="985">
        <v>9.1870033640313729</v>
      </c>
      <c r="BN10" s="985">
        <v>41.67651707512379</v>
      </c>
      <c r="BO10" s="985">
        <v>46.526658992113767</v>
      </c>
      <c r="BP10" s="996">
        <v>82.320715185753983</v>
      </c>
    </row>
    <row r="11" spans="1:68" ht="15.75">
      <c r="A11" s="977" t="s">
        <v>612</v>
      </c>
      <c r="B11" s="985">
        <v>13.124611420480688</v>
      </c>
      <c r="C11" s="985">
        <v>34.976871711256081</v>
      </c>
      <c r="D11" s="985">
        <v>20.604721124084751</v>
      </c>
      <c r="E11" s="985">
        <v>-27.078726725799395</v>
      </c>
      <c r="F11" s="985">
        <v>-21.835333418124275</v>
      </c>
      <c r="G11" s="985">
        <v>-25.476695085187288</v>
      </c>
      <c r="H11" s="985">
        <v>11.312847801535872</v>
      </c>
      <c r="I11" s="985">
        <v>5.5787611345763075</v>
      </c>
      <c r="J11" s="985">
        <v>15.231106993211498</v>
      </c>
      <c r="K11" s="985">
        <v>73.764643094273737</v>
      </c>
      <c r="L11" s="985">
        <v>19.470614611682112</v>
      </c>
      <c r="M11" s="985">
        <v>35.316438091625649</v>
      </c>
      <c r="N11" s="985">
        <v>174.28207216157466</v>
      </c>
      <c r="O11" s="985">
        <v>-146.59941887338934</v>
      </c>
      <c r="P11" s="985">
        <v>788.65139902208477</v>
      </c>
      <c r="Q11" s="985">
        <v>808.38678328763149</v>
      </c>
      <c r="R11" s="985">
        <v>974.68968450707825</v>
      </c>
      <c r="S11" s="985">
        <v>752.17585648340696</v>
      </c>
      <c r="T11" s="985">
        <v>428.05025796886406</v>
      </c>
      <c r="U11" s="985">
        <v>-276.71805497437117</v>
      </c>
      <c r="V11" s="985">
        <v>24.081521478679903</v>
      </c>
      <c r="W11" s="985">
        <v>40.940524258961474</v>
      </c>
      <c r="X11" s="985">
        <v>111.64564272117612</v>
      </c>
      <c r="Y11" s="985">
        <v>158.04506320660238</v>
      </c>
      <c r="Z11" s="985">
        <v>603.94329866779185</v>
      </c>
      <c r="AA11" s="985">
        <v>956.31555551258441</v>
      </c>
      <c r="AB11" s="985">
        <v>1432.7583325823009</v>
      </c>
      <c r="AC11" s="985">
        <v>1401.3492827316002</v>
      </c>
      <c r="AD11" s="985">
        <v>1177.9256382008709</v>
      </c>
      <c r="AE11" s="985">
        <v>1867.5778503237329</v>
      </c>
      <c r="AF11" s="985">
        <v>1778.3579242332924</v>
      </c>
      <c r="AG11" s="985">
        <v>2014.5890571099319</v>
      </c>
      <c r="AH11" s="985">
        <v>2179.0316990654505</v>
      </c>
      <c r="AI11" s="985">
        <v>3146.2351218826011</v>
      </c>
      <c r="AJ11" s="985">
        <v>-35.403162896995489</v>
      </c>
      <c r="AK11" s="985">
        <v>-40.733320163341595</v>
      </c>
      <c r="AL11" s="985">
        <v>-34.332803621847759</v>
      </c>
      <c r="AM11" s="985">
        <v>-3.5667129451298836</v>
      </c>
      <c r="AN11" s="985">
        <v>0.40765724255146107</v>
      </c>
      <c r="AO11" s="985">
        <v>5.2479522774478387</v>
      </c>
      <c r="AP11" s="985">
        <v>15.94500307812403</v>
      </c>
      <c r="AQ11" s="985">
        <v>30.144873169650502</v>
      </c>
      <c r="AR11" s="985">
        <v>10.414322798043557</v>
      </c>
      <c r="AS11" s="985">
        <v>8.0931494932744048</v>
      </c>
      <c r="AT11" s="985">
        <v>23.37797462692204</v>
      </c>
      <c r="AU11" s="985">
        <v>2.4634295396622581</v>
      </c>
      <c r="AV11" s="985">
        <v>8.0796383899978377</v>
      </c>
      <c r="AW11" s="985">
        <v>9.013531145121263</v>
      </c>
      <c r="AX11" s="985">
        <v>28.737224022976466</v>
      </c>
      <c r="AY11" s="985">
        <v>26.298030591775031</v>
      </c>
      <c r="AZ11" s="985">
        <v>43.105011985661498</v>
      </c>
      <c r="BA11" s="985">
        <v>48.230774560763024</v>
      </c>
      <c r="BB11" s="985">
        <v>46.712753082243566</v>
      </c>
      <c r="BC11" s="985">
        <v>60.945327114812464</v>
      </c>
      <c r="BD11" s="1019">
        <v>58.792095325610774</v>
      </c>
      <c r="BE11" s="985">
        <v>64.942106596144868</v>
      </c>
      <c r="BF11" s="985">
        <v>45.952416768795061</v>
      </c>
      <c r="BG11" s="996">
        <v>57.085834699694765</v>
      </c>
      <c r="BH11" s="985">
        <v>13.159964971448394</v>
      </c>
      <c r="BI11" s="985">
        <v>20.829370080295313</v>
      </c>
      <c r="BJ11" s="1019">
        <v>24.031569906016223</v>
      </c>
      <c r="BK11" s="985">
        <v>35.084136252449497</v>
      </c>
      <c r="BL11" s="985">
        <v>55.275112360401351</v>
      </c>
      <c r="BM11" s="985">
        <v>60.967113893144685</v>
      </c>
      <c r="BN11" s="985">
        <v>74.365887216458091</v>
      </c>
      <c r="BO11" s="985">
        <v>75.992680801119832</v>
      </c>
      <c r="BP11" s="996">
        <v>78.88436352030233</v>
      </c>
    </row>
    <row r="12" spans="1:68" ht="15.75">
      <c r="A12" s="977" t="s">
        <v>613</v>
      </c>
      <c r="B12" s="985">
        <v>1.6109401688771217</v>
      </c>
      <c r="C12" s="985">
        <v>3.2247568506351523</v>
      </c>
      <c r="D12" s="985">
        <v>3.1284935069260222</v>
      </c>
      <c r="E12" s="985">
        <v>4.5487690133674175</v>
      </c>
      <c r="F12" s="985">
        <v>6.4394296923043468</v>
      </c>
      <c r="G12" s="985">
        <v>7.5126025908059146</v>
      </c>
      <c r="H12" s="985">
        <v>9.2802522435640356</v>
      </c>
      <c r="I12" s="985">
        <v>9.8730394256256435</v>
      </c>
      <c r="J12" s="985">
        <v>11.63292307648477</v>
      </c>
      <c r="K12" s="985">
        <v>11.948139771790119</v>
      </c>
      <c r="L12" s="985">
        <v>0.27353555718968164</v>
      </c>
      <c r="M12" s="985">
        <v>3.4574269745862134</v>
      </c>
      <c r="N12" s="985">
        <v>2.8924608006905759</v>
      </c>
      <c r="O12" s="985">
        <v>1.5132773677890659</v>
      </c>
      <c r="P12" s="985">
        <v>3.0487988484376563</v>
      </c>
      <c r="Q12" s="985">
        <v>4.2625043534961469</v>
      </c>
      <c r="R12" s="985">
        <v>2.9823988657118305</v>
      </c>
      <c r="S12" s="985">
        <v>2.794330807871078</v>
      </c>
      <c r="T12" s="985">
        <v>3.3510176843015724</v>
      </c>
      <c r="U12" s="985">
        <v>5.3069509962773935</v>
      </c>
      <c r="V12" s="985">
        <v>3.2108741029272276</v>
      </c>
      <c r="W12" s="985">
        <v>3.2795671832629703</v>
      </c>
      <c r="X12" s="985">
        <v>1.1764806561099264</v>
      </c>
      <c r="Y12" s="985">
        <v>1.7723829237140742</v>
      </c>
      <c r="Z12" s="985">
        <v>0.87033762772775192</v>
      </c>
      <c r="AA12" s="985">
        <v>3.5215947745051435</v>
      </c>
      <c r="AB12" s="985">
        <v>1.7032016993048762</v>
      </c>
      <c r="AC12" s="985">
        <v>14.591902056742811</v>
      </c>
      <c r="AD12" s="985">
        <v>19.760367017454641</v>
      </c>
      <c r="AE12" s="985">
        <v>21.824270399871811</v>
      </c>
      <c r="AF12" s="985">
        <v>21.469401131884648</v>
      </c>
      <c r="AG12" s="985">
        <v>23.823890001078976</v>
      </c>
      <c r="AH12" s="985">
        <v>23.483038568457168</v>
      </c>
      <c r="AI12" s="985">
        <v>17.422839460345013</v>
      </c>
      <c r="AJ12" s="985">
        <v>-0.4735017557476095</v>
      </c>
      <c r="AK12" s="985">
        <v>1.13521477102135</v>
      </c>
      <c r="AL12" s="985">
        <v>1.7727151181395233</v>
      </c>
      <c r="AM12" s="985">
        <v>1.1918089467274842</v>
      </c>
      <c r="AN12" s="985">
        <v>0.19549230804923901</v>
      </c>
      <c r="AO12" s="985">
        <v>1.7278306595744215E-2</v>
      </c>
      <c r="AP12" s="985">
        <v>0.86532741434266713</v>
      </c>
      <c r="AQ12" s="985">
        <v>6.8562675154640471E-2</v>
      </c>
      <c r="AR12" s="985">
        <v>0.18082922200529722</v>
      </c>
      <c r="AS12" s="985">
        <v>-0.24215937092673467</v>
      </c>
      <c r="AT12" s="985">
        <v>-0.11595244326831773</v>
      </c>
      <c r="AU12" s="982">
        <v>1.4034536387279333</v>
      </c>
      <c r="AV12" s="982">
        <v>-1.3334162941750178</v>
      </c>
      <c r="AW12" s="982">
        <v>0.94323446604654348</v>
      </c>
      <c r="AX12" s="982">
        <v>0.32556180377203253</v>
      </c>
      <c r="AY12" s="982">
        <v>-6.3567085187304362E-2</v>
      </c>
      <c r="AZ12" s="982">
        <v>-0.37645544771411621</v>
      </c>
      <c r="BA12" s="982">
        <v>-3.944156900020044E-2</v>
      </c>
      <c r="BB12" s="982">
        <v>-0.13211112480117668</v>
      </c>
      <c r="BC12" s="982">
        <v>0.80564455964815618</v>
      </c>
      <c r="BD12" s="1018">
        <v>3.0361620887926537</v>
      </c>
      <c r="BE12" s="982">
        <v>3.8035553672027884</v>
      </c>
      <c r="BF12" s="982">
        <v>3.6091659869858543</v>
      </c>
      <c r="BG12" s="994">
        <v>1.8732809487531827</v>
      </c>
      <c r="BH12" s="982">
        <v>1.0505703873795009</v>
      </c>
      <c r="BI12" s="982">
        <v>6.4177321474002396</v>
      </c>
      <c r="BJ12" s="1018">
        <v>5.6654020327947592</v>
      </c>
      <c r="BK12" s="982">
        <v>9.5989674500930864</v>
      </c>
      <c r="BL12" s="982">
        <v>9.5745633112463739</v>
      </c>
      <c r="BM12" s="982">
        <v>9.0276305639848502</v>
      </c>
      <c r="BN12" s="982">
        <v>6.9667666674315143</v>
      </c>
      <c r="BO12" s="982">
        <v>9.296206285231726</v>
      </c>
      <c r="BP12" s="994">
        <v>12.234704205000542</v>
      </c>
    </row>
    <row r="13" spans="1:68" ht="15.75">
      <c r="A13" s="977" t="s">
        <v>614</v>
      </c>
      <c r="B13" s="985">
        <v>-25.693623985497567</v>
      </c>
      <c r="C13" s="985">
        <v>-28.103678065775107</v>
      </c>
      <c r="D13" s="985">
        <v>-35.776067942537424</v>
      </c>
      <c r="E13" s="985">
        <v>-37.19580805482606</v>
      </c>
      <c r="F13" s="985">
        <v>-32.414513462126727</v>
      </c>
      <c r="G13" s="985">
        <v>-37.568572239176817</v>
      </c>
      <c r="H13" s="985">
        <v>-37.509090902911232</v>
      </c>
      <c r="I13" s="985">
        <v>-36.604083276881049</v>
      </c>
      <c r="J13" s="985">
        <v>-37.135337649310081</v>
      </c>
      <c r="K13" s="985">
        <v>-30.849865031445688</v>
      </c>
      <c r="L13" s="985">
        <v>-12.52781259929011</v>
      </c>
      <c r="M13" s="985">
        <v>-2.8741346865323689</v>
      </c>
      <c r="N13" s="985">
        <v>1.0799390125828983</v>
      </c>
      <c r="O13" s="985">
        <v>-0.75726617747183855</v>
      </c>
      <c r="P13" s="985">
        <v>-10.240084915911732</v>
      </c>
      <c r="Q13" s="985">
        <v>-12.245450609764589</v>
      </c>
      <c r="R13" s="985">
        <v>-6.8455132692284701</v>
      </c>
      <c r="S13" s="985">
        <v>-22.728679997414911</v>
      </c>
      <c r="T13" s="985">
        <v>-26.078582730783541</v>
      </c>
      <c r="U13" s="985">
        <v>-17.479317577974044</v>
      </c>
      <c r="V13" s="985">
        <v>-6.6013218396841893</v>
      </c>
      <c r="W13" s="985">
        <v>8.5923544159036904</v>
      </c>
      <c r="X13" s="985">
        <v>5.1167322720245503</v>
      </c>
      <c r="Y13" s="985">
        <v>17.499547150630086</v>
      </c>
      <c r="Z13" s="985">
        <v>14.37241787136905</v>
      </c>
      <c r="AA13" s="985">
        <v>17.941612534607486</v>
      </c>
      <c r="AB13" s="985">
        <v>24.68611204606637</v>
      </c>
      <c r="AC13" s="985">
        <v>24.675654642546338</v>
      </c>
      <c r="AD13" s="985">
        <v>30.56229150250568</v>
      </c>
      <c r="AE13" s="985">
        <v>51.618043449726628</v>
      </c>
      <c r="AF13" s="985">
        <v>42.403519163899823</v>
      </c>
      <c r="AG13" s="985">
        <v>48.981528341790614</v>
      </c>
      <c r="AH13" s="985">
        <v>57.838329758413877</v>
      </c>
      <c r="AI13" s="985">
        <v>69.135090556229073</v>
      </c>
      <c r="AJ13" s="985">
        <v>4.800390405496735</v>
      </c>
      <c r="AK13" s="985">
        <v>4.579176577151963</v>
      </c>
      <c r="AL13" s="985">
        <v>10.089109934429654</v>
      </c>
      <c r="AM13" s="985">
        <v>12.004785646360183</v>
      </c>
      <c r="AN13" s="985">
        <v>20.473404120192392</v>
      </c>
      <c r="AO13" s="985">
        <v>19.278429575214446</v>
      </c>
      <c r="AP13" s="985">
        <v>22.375058348988077</v>
      </c>
      <c r="AQ13" s="985">
        <v>25.029379763000311</v>
      </c>
      <c r="AR13" s="985">
        <v>27.040079874027796</v>
      </c>
      <c r="AS13" s="985">
        <v>25.595481216695799</v>
      </c>
      <c r="AT13" s="985">
        <v>61.176650692541394</v>
      </c>
      <c r="AU13" s="985">
        <v>56.115640738918195</v>
      </c>
      <c r="AV13" s="985">
        <v>4.4593123987427257</v>
      </c>
      <c r="AW13" s="985">
        <v>4.0171939465315356</v>
      </c>
      <c r="AX13" s="985">
        <v>5.6383839609174187</v>
      </c>
      <c r="AY13" s="985">
        <v>4.7274301332821995</v>
      </c>
      <c r="AZ13" s="985">
        <v>3.7663269075820049</v>
      </c>
      <c r="BA13" s="985">
        <v>5.437148684194784</v>
      </c>
      <c r="BB13" s="985">
        <v>4.571522122673394</v>
      </c>
      <c r="BC13" s="985">
        <v>4.5280668917641664</v>
      </c>
      <c r="BD13" s="1019">
        <v>-13.138363175074733</v>
      </c>
      <c r="BE13" s="985">
        <v>1.3596689765737102</v>
      </c>
      <c r="BF13" s="985">
        <v>1.4305557133470779</v>
      </c>
      <c r="BG13" s="996">
        <v>0.57061341192302883</v>
      </c>
      <c r="BH13" s="985">
        <v>-0.12906285886262994</v>
      </c>
      <c r="BI13" s="985">
        <v>1.5804767787647862</v>
      </c>
      <c r="BJ13" s="1019">
        <v>4.1972051506658934</v>
      </c>
      <c r="BK13" s="985">
        <v>4.1445719493043871</v>
      </c>
      <c r="BL13" s="985">
        <v>1.8687056109049605</v>
      </c>
      <c r="BM13" s="985">
        <v>2.7136553400654977</v>
      </c>
      <c r="BN13" s="985">
        <v>-0.6860904437063835</v>
      </c>
      <c r="BO13" s="985">
        <v>-6.4285102022213492</v>
      </c>
      <c r="BP13" s="996">
        <v>2.0235069139995763</v>
      </c>
    </row>
    <row r="14" spans="1:68" ht="15.75">
      <c r="A14" s="977" t="s">
        <v>550</v>
      </c>
      <c r="B14" s="985"/>
      <c r="C14" s="985"/>
      <c r="D14" s="985"/>
      <c r="E14" s="985"/>
      <c r="F14" s="985"/>
      <c r="G14" s="985"/>
      <c r="H14" s="985"/>
      <c r="I14" s="985"/>
      <c r="J14" s="985"/>
      <c r="K14" s="985"/>
      <c r="L14" s="985"/>
      <c r="M14" s="985"/>
      <c r="N14" s="985"/>
      <c r="O14" s="985"/>
      <c r="P14" s="985"/>
      <c r="Q14" s="985"/>
      <c r="R14" s="985"/>
      <c r="S14" s="985"/>
      <c r="T14" s="985"/>
      <c r="U14" s="985"/>
      <c r="V14" s="985"/>
      <c r="W14" s="985"/>
      <c r="X14" s="985"/>
      <c r="Y14" s="985"/>
      <c r="Z14" s="985"/>
      <c r="AA14" s="985"/>
      <c r="AB14" s="985"/>
      <c r="AC14" s="985"/>
      <c r="AD14" s="985"/>
      <c r="AE14" s="985"/>
      <c r="AF14" s="985"/>
      <c r="AG14" s="985"/>
      <c r="AH14" s="985"/>
      <c r="AI14" s="985"/>
      <c r="AJ14" s="985"/>
      <c r="AK14" s="985"/>
      <c r="AL14" s="985"/>
      <c r="AM14" s="985"/>
      <c r="AN14" s="985"/>
      <c r="AO14" s="985"/>
      <c r="AP14" s="985"/>
      <c r="AQ14" s="985"/>
      <c r="AR14" s="985"/>
      <c r="AS14" s="985"/>
      <c r="AT14" s="985"/>
      <c r="AU14" s="985"/>
      <c r="AV14" s="985"/>
      <c r="AW14" s="985"/>
      <c r="AX14" s="985"/>
      <c r="AY14" s="985"/>
      <c r="AZ14" s="985"/>
      <c r="BA14" s="985"/>
      <c r="BB14" s="985"/>
      <c r="BC14" s="985"/>
      <c r="BD14" s="1019"/>
      <c r="BE14" s="985"/>
      <c r="BF14" s="985"/>
      <c r="BG14" s="996"/>
      <c r="BH14" s="985"/>
      <c r="BI14" s="985"/>
      <c r="BJ14" s="1019"/>
      <c r="BK14" s="985"/>
      <c r="BL14" s="985"/>
      <c r="BM14" s="985"/>
      <c r="BN14" s="985"/>
      <c r="BO14" s="985"/>
      <c r="BP14" s="996"/>
    </row>
    <row r="15" spans="1:68" ht="15.75">
      <c r="A15" s="977" t="s">
        <v>551</v>
      </c>
      <c r="B15" s="985">
        <v>2.9957660628040981</v>
      </c>
      <c r="C15" s="985">
        <v>4.8157823421248391</v>
      </c>
      <c r="D15" s="985">
        <v>5.1029477255614806</v>
      </c>
      <c r="E15" s="985">
        <v>6.6691881839236729</v>
      </c>
      <c r="F15" s="985">
        <v>8.4163940612645778</v>
      </c>
      <c r="G15" s="985">
        <v>9.8064934674653248</v>
      </c>
      <c r="H15" s="985">
        <v>11.663335339450411</v>
      </c>
      <c r="I15" s="985">
        <v>12.241223180608342</v>
      </c>
      <c r="J15" s="985">
        <v>14.119802672080276</v>
      </c>
      <c r="K15" s="985">
        <v>14.120217186268913</v>
      </c>
      <c r="L15" s="985">
        <v>0.66667428444259513</v>
      </c>
      <c r="M15" s="985">
        <v>3.6567214687658232</v>
      </c>
      <c r="N15" s="985">
        <v>2.9522944313488302</v>
      </c>
      <c r="O15" s="985">
        <v>1.5965427952193587</v>
      </c>
      <c r="P15" s="985">
        <v>3.4609384901682896</v>
      </c>
      <c r="Q15" s="985">
        <v>4.6302768321849141</v>
      </c>
      <c r="R15" s="985">
        <v>3.2882641435617663</v>
      </c>
      <c r="S15" s="985">
        <v>3.5814249840185006</v>
      </c>
      <c r="T15" s="985">
        <v>3.3059843175427628</v>
      </c>
      <c r="U15" s="985">
        <v>3.4929584904502611</v>
      </c>
      <c r="V15" s="985">
        <v>3.5165901576566525</v>
      </c>
      <c r="W15" s="985">
        <v>3.1213707097003707</v>
      </c>
      <c r="X15" s="985">
        <v>0.14222260222094435</v>
      </c>
      <c r="Y15" s="985">
        <v>-0.17226245246569968</v>
      </c>
      <c r="Z15" s="985">
        <v>-0.36209298530787454</v>
      </c>
      <c r="AA15" s="985">
        <v>-8.8965044818147251E-2</v>
      </c>
      <c r="AB15" s="985">
        <v>7.0213719039079123E-2</v>
      </c>
      <c r="AC15" s="985">
        <v>12.662741096139706</v>
      </c>
      <c r="AD15" s="985">
        <v>17.814802478754451</v>
      </c>
      <c r="AE15" s="985">
        <v>18.667313546779241</v>
      </c>
      <c r="AF15" s="985">
        <v>19.054514234922088</v>
      </c>
      <c r="AG15" s="985">
        <v>20.132514338360728</v>
      </c>
      <c r="AH15" s="985">
        <v>20.466016538243903</v>
      </c>
      <c r="AI15" s="985">
        <v>15.776747597927928</v>
      </c>
      <c r="AJ15" s="985">
        <v>-0.73463844547374635</v>
      </c>
      <c r="AK15" s="985">
        <v>0.1503694968639275</v>
      </c>
      <c r="AL15" s="985">
        <v>0.15776525913027067</v>
      </c>
      <c r="AM15" s="985">
        <v>-0.79923337831515384</v>
      </c>
      <c r="AN15" s="985">
        <v>-1.2115799910775285</v>
      </c>
      <c r="AO15" s="985">
        <v>-0.92693829730687038</v>
      </c>
      <c r="AP15" s="985">
        <v>-0.36281935877504784</v>
      </c>
      <c r="AQ15" s="985">
        <v>-1.3462002074671993</v>
      </c>
      <c r="AR15" s="985">
        <v>-1.0951446479062958</v>
      </c>
      <c r="AS15" s="985">
        <v>-1.5013768480644598</v>
      </c>
      <c r="AT15" s="985">
        <v>-3.0177538308860794</v>
      </c>
      <c r="AU15" s="985">
        <v>-1.1861478423642147</v>
      </c>
      <c r="AV15" s="985">
        <v>-1.7812214314958112</v>
      </c>
      <c r="AW15" s="985">
        <v>0.11584756596792903</v>
      </c>
      <c r="AX15" s="985">
        <v>-1.2168867762885882</v>
      </c>
      <c r="AY15" s="985">
        <v>-1.8973450499189479</v>
      </c>
      <c r="AZ15" s="985">
        <v>-1.2881080021092504</v>
      </c>
      <c r="BA15" s="985">
        <v>-1.1068774894909486</v>
      </c>
      <c r="BB15" s="985">
        <v>-0.90525254902898578</v>
      </c>
      <c r="BC15" s="985">
        <v>0.43368974615314831</v>
      </c>
      <c r="BD15" s="1019">
        <v>2.1982693929526329</v>
      </c>
      <c r="BE15" s="985">
        <v>3.9071715757693908</v>
      </c>
      <c r="BF15" s="985">
        <v>3.6927440507828639</v>
      </c>
      <c r="BG15" s="996">
        <v>1.889231046494124</v>
      </c>
      <c r="BH15" s="985">
        <v>0.69100325631028892</v>
      </c>
      <c r="BI15" s="985">
        <v>5.944531344391069</v>
      </c>
      <c r="BJ15" s="1019">
        <v>5.5664047076291414</v>
      </c>
      <c r="BK15" s="985">
        <v>9.7463064343519488</v>
      </c>
      <c r="BL15" s="985">
        <v>10.050201706732127</v>
      </c>
      <c r="BM15" s="985">
        <v>9.5129047124082042</v>
      </c>
      <c r="BN15" s="985">
        <v>7.5462008292866791</v>
      </c>
      <c r="BO15" s="985">
        <v>10.474666965400742</v>
      </c>
      <c r="BP15" s="996">
        <v>12.492037163283777</v>
      </c>
    </row>
    <row r="16" spans="1:68" ht="15.75">
      <c r="A16" s="975" t="s">
        <v>552</v>
      </c>
      <c r="B16" s="982">
        <v>11.335925786461871</v>
      </c>
      <c r="C16" s="982">
        <v>13.638711329960524</v>
      </c>
      <c r="D16" s="982">
        <v>11.685966171698329</v>
      </c>
      <c r="E16" s="982">
        <v>13.712584151911312</v>
      </c>
      <c r="F16" s="982">
        <v>16.410403630623392</v>
      </c>
      <c r="G16" s="982">
        <v>17.941734335206164</v>
      </c>
      <c r="H16" s="982">
        <v>20.456612549730657</v>
      </c>
      <c r="I16" s="982">
        <v>21.136396020181483</v>
      </c>
      <c r="J16" s="982">
        <v>23.64760728429064</v>
      </c>
      <c r="K16" s="982">
        <v>24.243032928617918</v>
      </c>
      <c r="L16" s="982">
        <v>0.35168829932418211</v>
      </c>
      <c r="M16" s="982">
        <v>4.445259787145674</v>
      </c>
      <c r="N16" s="982">
        <v>3.7188752727724106</v>
      </c>
      <c r="O16" s="982">
        <v>1.945640813031335</v>
      </c>
      <c r="P16" s="982">
        <v>3.9198811774406157</v>
      </c>
      <c r="Q16" s="982">
        <v>4.6302636025372266</v>
      </c>
      <c r="R16" s="982">
        <v>2.9844149729119698</v>
      </c>
      <c r="S16" s="982">
        <v>2.4514206566930414</v>
      </c>
      <c r="T16" s="982">
        <v>3.1671603683392644</v>
      </c>
      <c r="U16" s="982">
        <v>5.6819298087279071</v>
      </c>
      <c r="V16" s="982">
        <v>2.9869759042018806</v>
      </c>
      <c r="W16" s="982">
        <v>3.4464716868677052</v>
      </c>
      <c r="X16" s="982">
        <v>1.51017629311441</v>
      </c>
      <c r="Y16" s="982">
        <v>2.3153809064733069</v>
      </c>
      <c r="Z16" s="982">
        <v>1.1634830094422537</v>
      </c>
      <c r="AA16" s="982">
        <v>4.5667397219259822</v>
      </c>
      <c r="AB16" s="982">
        <v>2.2325797002806573</v>
      </c>
      <c r="AC16" s="982">
        <v>18.777016387592688</v>
      </c>
      <c r="AD16" s="982">
        <v>25.41145887920829</v>
      </c>
      <c r="AE16" s="982">
        <v>28.060765472748944</v>
      </c>
      <c r="AF16" s="982">
        <v>27.605241488664838</v>
      </c>
      <c r="AG16" s="982">
        <v>30.627554906393307</v>
      </c>
      <c r="AH16" s="982">
        <v>30.190024760575554</v>
      </c>
      <c r="AI16" s="982">
        <v>24.064161945603569</v>
      </c>
      <c r="AJ16" s="982">
        <v>-0.57526861803141882</v>
      </c>
      <c r="AK16" s="982">
        <v>1.3791996007769873</v>
      </c>
      <c r="AL16" s="982">
        <v>1.104773915525582</v>
      </c>
      <c r="AM16" s="982">
        <v>0.39901710179107774</v>
      </c>
      <c r="AN16" s="982">
        <v>-0.81143183297411525</v>
      </c>
      <c r="AO16" s="982">
        <v>-1.0279482895353618</v>
      </c>
      <c r="AP16" s="982">
        <v>2.3668725828373655E-3</v>
      </c>
      <c r="AQ16" s="982">
        <v>-0.96564168249668414</v>
      </c>
      <c r="AR16" s="982">
        <v>-0.82924636722279155</v>
      </c>
      <c r="AS16" s="982">
        <v>-1.3431453345346838</v>
      </c>
      <c r="AT16" s="982">
        <v>-1.1898135169041104</v>
      </c>
      <c r="AU16" s="982">
        <v>0.60838908328057384</v>
      </c>
      <c r="AV16" s="982">
        <v>-1.1836494804449484</v>
      </c>
      <c r="AW16" s="982">
        <v>1.5733458865279506</v>
      </c>
      <c r="AX16" s="982">
        <v>0.81699029651675303</v>
      </c>
      <c r="AY16" s="982">
        <v>0.34049226062272303</v>
      </c>
      <c r="AZ16" s="982">
        <v>-0.49179939735446093</v>
      </c>
      <c r="BA16" s="982">
        <v>-7.9117492123336672E-2</v>
      </c>
      <c r="BB16" s="982">
        <v>-0.19259367592564411</v>
      </c>
      <c r="BC16" s="982">
        <v>0.95571156294666837</v>
      </c>
      <c r="BD16" s="1018">
        <v>3.6870359436857765</v>
      </c>
      <c r="BE16" s="982">
        <v>4.6267281646838443</v>
      </c>
      <c r="BF16" s="982">
        <v>4.3886935172955699</v>
      </c>
      <c r="BG16" s="994">
        <v>2.2630589660604485</v>
      </c>
      <c r="BH16" s="982">
        <v>1.3014937518658742</v>
      </c>
      <c r="BI16" s="982">
        <v>2.6528125252783279</v>
      </c>
      <c r="BJ16" s="1018">
        <v>1.7621628703211587</v>
      </c>
      <c r="BK16" s="982">
        <v>2.0878984991226743</v>
      </c>
      <c r="BL16" s="982">
        <v>2.0581289236235323</v>
      </c>
      <c r="BM16" s="982">
        <v>6.217310678287908</v>
      </c>
      <c r="BN16" s="982">
        <v>1.5462733406870164</v>
      </c>
      <c r="BO16" s="982">
        <v>4.387858082044735</v>
      </c>
      <c r="BP16" s="994">
        <v>7.9724072532362635</v>
      </c>
    </row>
    <row r="17" spans="1:68" ht="15.75">
      <c r="A17" s="981" t="s">
        <v>615</v>
      </c>
      <c r="B17" s="982">
        <v>1.4457705462483608</v>
      </c>
      <c r="C17" s="982">
        <v>1.1906355312767665</v>
      </c>
      <c r="D17" s="982">
        <v>5.4672302289794636</v>
      </c>
      <c r="E17" s="982">
        <v>10.417609721026652</v>
      </c>
      <c r="F17" s="982">
        <v>3.1864519331955217</v>
      </c>
      <c r="G17" s="982">
        <v>4.6250427534151273</v>
      </c>
      <c r="H17" s="982">
        <v>3.5126284582342429</v>
      </c>
      <c r="I17" s="982">
        <v>2.4042457900713896</v>
      </c>
      <c r="J17" s="982">
        <v>-3.3299547739641402</v>
      </c>
      <c r="K17" s="982">
        <v>-18.700550986511224</v>
      </c>
      <c r="L17" s="982">
        <v>4.4930551191039054</v>
      </c>
      <c r="M17" s="982">
        <v>-17.856023593236749</v>
      </c>
      <c r="N17" s="982">
        <v>-14.604097369508482</v>
      </c>
      <c r="O17" s="982">
        <v>15.651753060747527</v>
      </c>
      <c r="P17" s="982">
        <v>-9.8130449913343298</v>
      </c>
      <c r="Q17" s="982">
        <v>-14.099834947645608</v>
      </c>
      <c r="R17" s="982">
        <v>-14.630416082512196</v>
      </c>
      <c r="S17" s="982">
        <v>-9.5135666005305133</v>
      </c>
      <c r="T17" s="982">
        <v>-5.8424327856455491</v>
      </c>
      <c r="U17" s="982">
        <v>-15.028715886484131</v>
      </c>
      <c r="V17" s="982">
        <v>-13.980885205241394</v>
      </c>
      <c r="W17" s="982">
        <v>-11.347332604442041</v>
      </c>
      <c r="X17" s="982">
        <v>-9.5713166873522937</v>
      </c>
      <c r="Y17" s="982">
        <v>0.5547062251491901</v>
      </c>
      <c r="Z17" s="982">
        <v>-4.6857274825983124</v>
      </c>
      <c r="AA17" s="982">
        <v>-0.1653206959371474</v>
      </c>
      <c r="AB17" s="982">
        <v>5.7322298468368746</v>
      </c>
      <c r="AC17" s="982">
        <v>-39.099516099523804</v>
      </c>
      <c r="AD17" s="982">
        <v>-50.884206661371458</v>
      </c>
      <c r="AE17" s="982">
        <v>-43.373416923055444</v>
      </c>
      <c r="AF17" s="982">
        <v>-44.142973768919127</v>
      </c>
      <c r="AG17" s="982">
        <v>-42.698260527994378</v>
      </c>
      <c r="AH17" s="982">
        <v>-37.392339832414507</v>
      </c>
      <c r="AI17" s="982">
        <v>-35.309357887427282</v>
      </c>
      <c r="AJ17" s="982">
        <v>4.140771657930583E-2</v>
      </c>
      <c r="AK17" s="982">
        <v>0.57009832191572263</v>
      </c>
      <c r="AL17" s="982">
        <v>2.3005271038877817</v>
      </c>
      <c r="AM17" s="982">
        <v>4.5102263132647051</v>
      </c>
      <c r="AN17" s="982">
        <v>2.2377201922735672</v>
      </c>
      <c r="AO17" s="982">
        <v>1.6022401110332642</v>
      </c>
      <c r="AP17" s="982">
        <v>2.9047737816626484</v>
      </c>
      <c r="AQ17" s="982">
        <v>5.9289731417610243</v>
      </c>
      <c r="AR17" s="982">
        <v>4.196111207312649</v>
      </c>
      <c r="AS17" s="982">
        <v>-15.663917079790997</v>
      </c>
      <c r="AT17" s="982">
        <v>-23.947863715508266</v>
      </c>
      <c r="AU17" s="985">
        <v>-70.285034849536572</v>
      </c>
      <c r="AV17" s="985">
        <v>-4.4391459788031531</v>
      </c>
      <c r="AW17" s="985">
        <v>2.3747609576856936</v>
      </c>
      <c r="AX17" s="985">
        <v>-6.7662155028293647</v>
      </c>
      <c r="AY17" s="985">
        <v>-10.087446692725722</v>
      </c>
      <c r="AZ17" s="985">
        <v>-6.8599025230146493</v>
      </c>
      <c r="BA17" s="985">
        <v>-10.170384824878214</v>
      </c>
      <c r="BB17" s="985">
        <v>-7.7300617735212889</v>
      </c>
      <c r="BC17" s="985">
        <v>-4.8343011733097638</v>
      </c>
      <c r="BD17" s="1019">
        <v>-12.460799745007254</v>
      </c>
      <c r="BE17" s="985">
        <v>-6.7105950301066279</v>
      </c>
      <c r="BF17" s="985">
        <v>-3.3345710400714981</v>
      </c>
      <c r="BG17" s="996">
        <v>1.2610771059610868</v>
      </c>
      <c r="BH17" s="985">
        <v>-0.90086275157069018</v>
      </c>
      <c r="BI17" s="985">
        <v>-16.355979161189307</v>
      </c>
      <c r="BJ17" s="1019">
        <v>-16.665176783530288</v>
      </c>
      <c r="BK17" s="985">
        <v>-22.646061711348491</v>
      </c>
      <c r="BL17" s="985">
        <v>-30.023973402190865</v>
      </c>
      <c r="BM17" s="985">
        <v>-26.139183520038422</v>
      </c>
      <c r="BN17" s="985">
        <v>-22.2237842530329</v>
      </c>
      <c r="BO17" s="985">
        <v>-17.066055931902262</v>
      </c>
      <c r="BP17" s="996">
        <v>-17.412897934557581</v>
      </c>
    </row>
    <row r="18" spans="1:68" ht="15.75">
      <c r="A18" s="975"/>
      <c r="B18" s="982"/>
      <c r="C18" s="982"/>
      <c r="D18" s="982"/>
      <c r="E18" s="982"/>
      <c r="F18" s="982"/>
      <c r="G18" s="982"/>
      <c r="H18" s="982"/>
      <c r="I18" s="982"/>
      <c r="J18" s="982"/>
      <c r="K18" s="982"/>
      <c r="L18" s="982"/>
      <c r="M18" s="982"/>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c r="AL18" s="982"/>
      <c r="AM18" s="982"/>
      <c r="AN18" s="982"/>
      <c r="AO18" s="982"/>
      <c r="AP18" s="982"/>
      <c r="AQ18" s="982"/>
      <c r="AR18" s="982"/>
      <c r="AS18" s="982"/>
      <c r="AT18" s="982"/>
      <c r="AU18" s="985"/>
      <c r="AV18" s="985"/>
      <c r="AW18" s="985"/>
      <c r="AX18" s="985"/>
      <c r="AY18" s="985"/>
      <c r="AZ18" s="985"/>
      <c r="BA18" s="985"/>
      <c r="BB18" s="985"/>
      <c r="BC18" s="985"/>
      <c r="BD18" s="1019"/>
      <c r="BE18" s="985"/>
      <c r="BF18" s="985"/>
      <c r="BG18" s="996"/>
      <c r="BH18" s="985"/>
      <c r="BI18" s="985"/>
      <c r="BJ18" s="1019"/>
      <c r="BK18" s="985"/>
      <c r="BL18" s="985"/>
      <c r="BM18" s="985"/>
      <c r="BN18" s="985"/>
      <c r="BO18" s="985"/>
      <c r="BP18" s="996"/>
    </row>
    <row r="19" spans="1:68" ht="15.75">
      <c r="A19" s="975" t="s">
        <v>565</v>
      </c>
      <c r="B19" s="982">
        <v>8.3191266737212786</v>
      </c>
      <c r="C19" s="982">
        <v>9.1608680818757389</v>
      </c>
      <c r="D19" s="982">
        <v>4.4909626207838222</v>
      </c>
      <c r="E19" s="982">
        <v>0.90430478061550579</v>
      </c>
      <c r="F19" s="982">
        <v>2.6458401363549457</v>
      </c>
      <c r="G19" s="982">
        <v>0.38648822524786625</v>
      </c>
      <c r="H19" s="982">
        <v>4.5463589204228709</v>
      </c>
      <c r="I19" s="982">
        <v>3.2447427180558011</v>
      </c>
      <c r="J19" s="982">
        <v>0.72918969808806899</v>
      </c>
      <c r="K19" s="982">
        <v>-1.8207063279363813</v>
      </c>
      <c r="L19" s="982">
        <v>2.9581470408226371</v>
      </c>
      <c r="M19" s="982">
        <v>-2.6097940415171856</v>
      </c>
      <c r="N19" s="982">
        <v>1.1460443986904636</v>
      </c>
      <c r="O19" s="982">
        <v>4.0616331525995939</v>
      </c>
      <c r="P19" s="982">
        <v>-3.3680168995463462</v>
      </c>
      <c r="Q19" s="982">
        <v>-5.248517900887177</v>
      </c>
      <c r="R19" s="982">
        <v>-6.2816410633330682</v>
      </c>
      <c r="S19" s="982">
        <v>0.9384803900429779</v>
      </c>
      <c r="T19" s="982">
        <v>3.5308996981061216</v>
      </c>
      <c r="U19" s="982">
        <v>-3.1158876006121097</v>
      </c>
      <c r="V19" s="982">
        <v>1.0964174392144272</v>
      </c>
      <c r="W19" s="982">
        <v>24.141350443549648</v>
      </c>
      <c r="X19" s="982">
        <v>-3.744040769585586</v>
      </c>
      <c r="Y19" s="982">
        <v>5.7749549045194648</v>
      </c>
      <c r="Z19" s="982">
        <v>5.4728502533068069</v>
      </c>
      <c r="AA19" s="982">
        <v>6.5840739671097959</v>
      </c>
      <c r="AB19" s="982">
        <v>13.222451374406923</v>
      </c>
      <c r="AC19" s="982">
        <v>11.051249444328722</v>
      </c>
      <c r="AD19" s="982">
        <v>11.809029406173865</v>
      </c>
      <c r="AE19" s="982">
        <v>11.244812896675395</v>
      </c>
      <c r="AF19" s="982">
        <v>14.676044940780132</v>
      </c>
      <c r="AG19" s="982">
        <v>15.825039878281737</v>
      </c>
      <c r="AH19" s="982">
        <v>21.710665750223594</v>
      </c>
      <c r="AI19" s="982">
        <v>31.496728907637603</v>
      </c>
      <c r="AJ19" s="982">
        <v>-2.5569633449148972</v>
      </c>
      <c r="AK19" s="982">
        <v>-10.76654917311099</v>
      </c>
      <c r="AL19" s="982">
        <v>-9.1999699100145005</v>
      </c>
      <c r="AM19" s="982">
        <v>-12.915995690482745</v>
      </c>
      <c r="AN19" s="982">
        <v>-8.9976914138124009</v>
      </c>
      <c r="AO19" s="982">
        <v>-9.5933571413633327</v>
      </c>
      <c r="AP19" s="982">
        <v>-8.4356519131125367</v>
      </c>
      <c r="AQ19" s="982">
        <v>-12.249415698935657</v>
      </c>
      <c r="AR19" s="982">
        <v>-10.710711992056719</v>
      </c>
      <c r="AS19" s="982">
        <v>-7.7934951273359765</v>
      </c>
      <c r="AT19" s="982">
        <v>-10.259999240306103</v>
      </c>
      <c r="AU19" s="985">
        <v>-0.85110944320874271</v>
      </c>
      <c r="AV19" s="985">
        <v>-2.3668980101300301</v>
      </c>
      <c r="AW19" s="985">
        <v>-2.8704942090851042</v>
      </c>
      <c r="AX19" s="985">
        <v>-1.2670273930206197</v>
      </c>
      <c r="AY19" s="985">
        <v>-4.9342060917994148</v>
      </c>
      <c r="AZ19" s="985">
        <v>0.45401809668989884</v>
      </c>
      <c r="BA19" s="985">
        <v>-4.2455444456568951</v>
      </c>
      <c r="BB19" s="985">
        <v>-4.5417970573349988</v>
      </c>
      <c r="BC19" s="985">
        <v>-6.5089912814804629</v>
      </c>
      <c r="BD19" s="1019">
        <v>-3.7393052461259129</v>
      </c>
      <c r="BE19" s="985">
        <v>0.58893989138098157</v>
      </c>
      <c r="BF19" s="985">
        <v>-4.3609868501017539</v>
      </c>
      <c r="BG19" s="996">
        <v>5.1629027536965681</v>
      </c>
      <c r="BH19" s="985">
        <v>-5.19498385882956</v>
      </c>
      <c r="BI19" s="985">
        <v>-6.1470916268976143</v>
      </c>
      <c r="BJ19" s="1019">
        <v>-6.8808983250706914</v>
      </c>
      <c r="BK19" s="985">
        <v>-4.2233844327654779</v>
      </c>
      <c r="BL19" s="985">
        <v>-3.1359197726260555</v>
      </c>
      <c r="BM19" s="985">
        <v>-5.0313101545471524</v>
      </c>
      <c r="BN19" s="985">
        <v>-2.5881281368276019</v>
      </c>
      <c r="BO19" s="985">
        <v>-4.4429616981213025</v>
      </c>
      <c r="BP19" s="996">
        <v>-5.3754973901512848</v>
      </c>
    </row>
    <row r="20" spans="1:68" ht="15.75">
      <c r="A20" s="977" t="s">
        <v>616</v>
      </c>
      <c r="B20" s="985">
        <v>-11.116910170224886</v>
      </c>
      <c r="C20" s="985">
        <v>-11.316613956047629</v>
      </c>
      <c r="D20" s="985">
        <v>-13.275168360391232</v>
      </c>
      <c r="E20" s="985">
        <v>-16.25097859038463</v>
      </c>
      <c r="F20" s="985">
        <v>-11.327159719720084</v>
      </c>
      <c r="G20" s="985">
        <v>-13.275851383485255</v>
      </c>
      <c r="H20" s="985">
        <v>-10.173689867817648</v>
      </c>
      <c r="I20" s="985">
        <v>-12.674055115958952</v>
      </c>
      <c r="J20" s="985">
        <v>-8.8111580002506376</v>
      </c>
      <c r="K20" s="985">
        <v>-0.64032361164678864</v>
      </c>
      <c r="L20" s="985">
        <v>-2.9223131127142605</v>
      </c>
      <c r="M20" s="985">
        <v>-9.4166688644421228</v>
      </c>
      <c r="N20" s="985">
        <v>2.3467686895477256</v>
      </c>
      <c r="O20" s="985">
        <v>-17.284259509261748</v>
      </c>
      <c r="P20" s="985">
        <v>-8.5109316771467629</v>
      </c>
      <c r="Q20" s="985">
        <v>-17.629694389691501</v>
      </c>
      <c r="R20" s="985">
        <v>-17.591388431213232</v>
      </c>
      <c r="S20" s="985">
        <v>-20.207980610324082</v>
      </c>
      <c r="T20" s="985">
        <v>-15.197191924043581</v>
      </c>
      <c r="U20" s="985">
        <v>-16.374752403784914</v>
      </c>
      <c r="V20" s="985">
        <v>-12.294844012177411</v>
      </c>
      <c r="W20" s="985">
        <v>1.3009456941085478</v>
      </c>
      <c r="X20" s="985">
        <v>-5.3615381024319939</v>
      </c>
      <c r="Y20" s="985">
        <v>-5.3991236735020518</v>
      </c>
      <c r="Z20" s="985">
        <v>-1.0117333665933788</v>
      </c>
      <c r="AA20" s="985">
        <v>-0.80500268463443214</v>
      </c>
      <c r="AB20" s="985">
        <v>-4.2875518214775621</v>
      </c>
      <c r="AC20" s="985">
        <v>-5.2916590273692856</v>
      </c>
      <c r="AD20" s="985">
        <v>-5.6312919801722163</v>
      </c>
      <c r="AE20" s="985">
        <v>-5.9461268236622056</v>
      </c>
      <c r="AF20" s="985">
        <v>1.4655212466809553</v>
      </c>
      <c r="AG20" s="985">
        <v>4.5121262974858656</v>
      </c>
      <c r="AH20" s="985">
        <v>8.9934790901247634</v>
      </c>
      <c r="AI20" s="985">
        <v>25.020249123728256</v>
      </c>
      <c r="AJ20" s="985">
        <v>-10.404279802412519</v>
      </c>
      <c r="AK20" s="985">
        <v>-11.444874413560855</v>
      </c>
      <c r="AL20" s="985">
        <v>-8.7562723218714602</v>
      </c>
      <c r="AM20" s="985">
        <v>-11.746732246029062</v>
      </c>
      <c r="AN20" s="985">
        <v>-16.468293614560704</v>
      </c>
      <c r="AO20" s="985">
        <v>-18.856595685518435</v>
      </c>
      <c r="AP20" s="985">
        <v>-20.778619678556055</v>
      </c>
      <c r="AQ20" s="985">
        <v>-16.324620898736377</v>
      </c>
      <c r="AR20" s="985">
        <v>-21.153831335213276</v>
      </c>
      <c r="AS20" s="985">
        <v>-19.591257444632213</v>
      </c>
      <c r="AT20" s="985">
        <v>-14.660541768079286</v>
      </c>
      <c r="AU20" s="982">
        <v>-2.0737748428307334</v>
      </c>
      <c r="AV20" s="982">
        <v>-10.922783576325081</v>
      </c>
      <c r="AW20" s="982">
        <v>-11.87450439722627</v>
      </c>
      <c r="AX20" s="982">
        <v>-6.4109855158831461</v>
      </c>
      <c r="AY20" s="982">
        <v>-10.292933393943036</v>
      </c>
      <c r="AZ20" s="982">
        <v>-11.507636191087933</v>
      </c>
      <c r="BA20" s="982">
        <v>-14.739859609599231</v>
      </c>
      <c r="BB20" s="982">
        <v>-17.634417050406071</v>
      </c>
      <c r="BC20" s="982">
        <v>-13.525249392417011</v>
      </c>
      <c r="BD20" s="1018">
        <v>-10.140933409556393</v>
      </c>
      <c r="BE20" s="982">
        <v>-10.151876331804232</v>
      </c>
      <c r="BF20" s="982">
        <v>-3.9587778376617644</v>
      </c>
      <c r="BG20" s="994">
        <v>7.3099033328255958</v>
      </c>
      <c r="BH20" s="982">
        <v>-9.0320474153620101</v>
      </c>
      <c r="BI20" s="982">
        <v>-3.7876533327883699</v>
      </c>
      <c r="BJ20" s="1018">
        <v>-6.9192830445767939</v>
      </c>
      <c r="BK20" s="982">
        <v>-10.237563817091692</v>
      </c>
      <c r="BL20" s="982">
        <v>-10.836645243518534</v>
      </c>
      <c r="BM20" s="982">
        <v>-13.701583754808075</v>
      </c>
      <c r="BN20" s="982">
        <v>-15.809466656391654</v>
      </c>
      <c r="BO20" s="982">
        <v>-13.542283181955456</v>
      </c>
      <c r="BP20" s="994">
        <v>-15.113091409781928</v>
      </c>
    </row>
    <row r="21" spans="1:68" ht="15.75">
      <c r="A21" s="977" t="s">
        <v>617</v>
      </c>
      <c r="B21" s="985">
        <v>13.352504239332964</v>
      </c>
      <c r="C21" s="985">
        <v>14.463950161698179</v>
      </c>
      <c r="D21" s="985">
        <v>9.0918823363799799</v>
      </c>
      <c r="E21" s="985">
        <v>5.347032438759391</v>
      </c>
      <c r="F21" s="985">
        <v>6.2644473948490935</v>
      </c>
      <c r="G21" s="985">
        <v>3.9246433662628775</v>
      </c>
      <c r="H21" s="985">
        <v>8.3584304826620084</v>
      </c>
      <c r="I21" s="985">
        <v>7.3672559923705014</v>
      </c>
      <c r="J21" s="985">
        <v>3.1998668458271768</v>
      </c>
      <c r="K21" s="985">
        <v>-2.1263916860529188</v>
      </c>
      <c r="L21" s="985">
        <v>4.5041405830372669</v>
      </c>
      <c r="M21" s="985">
        <v>-0.82024284243697787</v>
      </c>
      <c r="N21" s="985">
        <v>0.83036978289885932</v>
      </c>
      <c r="O21" s="985">
        <v>9.6735429940761382</v>
      </c>
      <c r="P21" s="985">
        <v>-2.0159266163483212</v>
      </c>
      <c r="Q21" s="985">
        <v>-1.9934632968357691</v>
      </c>
      <c r="R21" s="985">
        <v>-3.308268922667311</v>
      </c>
      <c r="S21" s="985">
        <v>6.4979589501685506</v>
      </c>
      <c r="T21" s="985">
        <v>8.454580490064707</v>
      </c>
      <c r="U21" s="985">
        <v>0.36991433114200961</v>
      </c>
      <c r="V21" s="985">
        <v>4.6170269128637802</v>
      </c>
      <c r="W21" s="985">
        <v>30.14617274014595</v>
      </c>
      <c r="X21" s="985">
        <v>-3.4130453104828535</v>
      </c>
      <c r="Y21" s="985">
        <v>8.0615548227238065</v>
      </c>
      <c r="Z21" s="985">
        <v>6.7998185819543027</v>
      </c>
      <c r="AA21" s="985">
        <v>8.0961326079642237</v>
      </c>
      <c r="AB21" s="985">
        <v>16.805598888173236</v>
      </c>
      <c r="AC21" s="985">
        <v>14.395569328395815</v>
      </c>
      <c r="AD21" s="985">
        <v>15.377917630560903</v>
      </c>
      <c r="AE21" s="985">
        <v>14.762669074606405</v>
      </c>
      <c r="AF21" s="985">
        <v>17.379371410828288</v>
      </c>
      <c r="AG21" s="985">
        <v>18.140050202209572</v>
      </c>
      <c r="AH21" s="985">
        <v>24.313038534138631</v>
      </c>
      <c r="AI21" s="985">
        <v>32.822038913356309</v>
      </c>
      <c r="AJ21" s="985">
        <v>-1.0454574456507482</v>
      </c>
      <c r="AK21" s="985">
        <v>-10.635893985683174</v>
      </c>
      <c r="AL21" s="985">
        <v>-9.2854324404986155</v>
      </c>
      <c r="AM21" s="985">
        <v>-13.141212629758474</v>
      </c>
      <c r="AN21" s="985">
        <v>-7.5587460929953494</v>
      </c>
      <c r="AO21" s="985">
        <v>-7.8091243043654011</v>
      </c>
      <c r="AP21" s="985">
        <v>-6.0582189788169032</v>
      </c>
      <c r="AQ21" s="985">
        <v>-11.464472625265472</v>
      </c>
      <c r="AR21" s="985">
        <v>-8.699217160747958</v>
      </c>
      <c r="AS21" s="985">
        <v>-5.5210765958172541</v>
      </c>
      <c r="AT21" s="985">
        <v>-9.4123915228504274</v>
      </c>
      <c r="AU21" s="985">
        <v>-0.61560652009302463</v>
      </c>
      <c r="AV21" s="985">
        <v>-0.74309078597492428</v>
      </c>
      <c r="AW21" s="985">
        <v>-1.1616381617768508</v>
      </c>
      <c r="AX21" s="985">
        <v>-0.29076417677822669</v>
      </c>
      <c r="AY21" s="985">
        <v>-3.917182191914824</v>
      </c>
      <c r="AZ21" s="985">
        <v>2.7242004752484541</v>
      </c>
      <c r="BA21" s="985">
        <v>-2.2538459073899402</v>
      </c>
      <c r="BB21" s="985">
        <v>-2.0569705874876441</v>
      </c>
      <c r="BC21" s="985">
        <v>-5.1773873792391258</v>
      </c>
      <c r="BD21" s="1019">
        <v>-2.524350934534302</v>
      </c>
      <c r="BE21" s="985">
        <v>2.6274214537619973</v>
      </c>
      <c r="BF21" s="985">
        <v>-4.4373214264547522</v>
      </c>
      <c r="BG21" s="996">
        <v>4.7554271015642504</v>
      </c>
      <c r="BH21" s="985">
        <v>-4.4489959875309903</v>
      </c>
      <c r="BI21" s="985">
        <v>-6.6058049957409333</v>
      </c>
      <c r="BJ21" s="1019">
        <v>-6.8734357082094215</v>
      </c>
      <c r="BK21" s="985">
        <v>-3.0541296600935111</v>
      </c>
      <c r="BL21" s="985">
        <v>-1.638772874523301</v>
      </c>
      <c r="BM21" s="985">
        <v>-3.3456672530571829</v>
      </c>
      <c r="BN21" s="985">
        <v>-1.7683828930748848E-2</v>
      </c>
      <c r="BO21" s="985">
        <v>-2.6739048753771275</v>
      </c>
      <c r="BP21" s="996">
        <v>-3.4823499540325766</v>
      </c>
    </row>
    <row r="22" spans="1:68" ht="15.75">
      <c r="A22" s="975"/>
      <c r="B22" s="985"/>
      <c r="C22" s="985"/>
      <c r="D22" s="985"/>
      <c r="E22" s="985"/>
      <c r="F22" s="985"/>
      <c r="G22" s="985"/>
      <c r="H22" s="985"/>
      <c r="I22" s="985"/>
      <c r="J22" s="985"/>
      <c r="K22" s="985"/>
      <c r="L22" s="985"/>
      <c r="M22" s="985"/>
      <c r="N22" s="985"/>
      <c r="O22" s="985"/>
      <c r="P22" s="985"/>
      <c r="Q22" s="985"/>
      <c r="R22" s="985"/>
      <c r="S22" s="985"/>
      <c r="T22" s="985"/>
      <c r="U22" s="985"/>
      <c r="V22" s="985"/>
      <c r="W22" s="985"/>
      <c r="X22" s="985"/>
      <c r="Y22" s="985"/>
      <c r="Z22" s="985"/>
      <c r="AA22" s="985"/>
      <c r="AB22" s="985"/>
      <c r="AC22" s="985"/>
      <c r="AD22" s="985"/>
      <c r="AE22" s="985"/>
      <c r="AF22" s="985"/>
      <c r="AG22" s="985"/>
      <c r="AH22" s="985"/>
      <c r="AI22" s="985"/>
      <c r="AJ22" s="985"/>
      <c r="AK22" s="985"/>
      <c r="AL22" s="985"/>
      <c r="AM22" s="985"/>
      <c r="AN22" s="985"/>
      <c r="AO22" s="985"/>
      <c r="AP22" s="985"/>
      <c r="AQ22" s="985"/>
      <c r="AR22" s="985"/>
      <c r="AS22" s="985"/>
      <c r="AT22" s="985"/>
      <c r="AU22" s="985"/>
      <c r="AV22" s="985"/>
      <c r="AW22" s="985"/>
      <c r="AX22" s="985"/>
      <c r="AY22" s="985"/>
      <c r="AZ22" s="985"/>
      <c r="BA22" s="985"/>
      <c r="BB22" s="985"/>
      <c r="BC22" s="985"/>
      <c r="BD22" s="1019"/>
      <c r="BE22" s="985"/>
      <c r="BF22" s="985"/>
      <c r="BG22" s="996"/>
      <c r="BH22" s="985"/>
      <c r="BI22" s="985"/>
      <c r="BJ22" s="1019"/>
      <c r="BK22" s="985"/>
      <c r="BL22" s="985"/>
      <c r="BM22" s="985"/>
      <c r="BN22" s="985"/>
      <c r="BO22" s="985"/>
      <c r="BP22" s="996"/>
    </row>
    <row r="23" spans="1:68" ht="15.75">
      <c r="A23" s="975" t="s">
        <v>577</v>
      </c>
      <c r="B23" s="982">
        <v>16.853780092095402</v>
      </c>
      <c r="C23" s="982">
        <v>17.945850297326341</v>
      </c>
      <c r="D23" s="982">
        <v>18.689109908053865</v>
      </c>
      <c r="E23" s="982">
        <v>21.072691160081114</v>
      </c>
      <c r="F23" s="982">
        <v>25.729777074966378</v>
      </c>
      <c r="G23" s="982">
        <v>25.216339609480812</v>
      </c>
      <c r="H23" s="982">
        <v>25.316814277498739</v>
      </c>
      <c r="I23" s="982">
        <v>29.794357922243965</v>
      </c>
      <c r="J23" s="982">
        <v>35.397290608161903</v>
      </c>
      <c r="K23" s="982">
        <v>38.725328490131197</v>
      </c>
      <c r="L23" s="982">
        <v>-1.2637104752684527</v>
      </c>
      <c r="M23" s="982">
        <v>1.1083575016132816</v>
      </c>
      <c r="N23" s="982">
        <v>1.1675513951402177</v>
      </c>
      <c r="O23" s="982">
        <v>3.4526513964427865</v>
      </c>
      <c r="P23" s="982">
        <v>4.2978056079761222</v>
      </c>
      <c r="Q23" s="982">
        <v>2.1718394182615524</v>
      </c>
      <c r="R23" s="982">
        <v>-0.45461857458642102</v>
      </c>
      <c r="S23" s="982">
        <v>-4.0493630373273151</v>
      </c>
      <c r="T23" s="982">
        <v>-3.6543841385470555</v>
      </c>
      <c r="U23" s="982">
        <v>-4.1095760344998498</v>
      </c>
      <c r="V23" s="982">
        <v>-5.175578610848893</v>
      </c>
      <c r="W23" s="982">
        <v>-4.581086496905149</v>
      </c>
      <c r="X23" s="982">
        <v>0.79030714182370476</v>
      </c>
      <c r="Y23" s="982">
        <v>0.83748466178224201</v>
      </c>
      <c r="Z23" s="982">
        <v>-0.24883202746740124</v>
      </c>
      <c r="AA23" s="982">
        <v>1.1669548196139878</v>
      </c>
      <c r="AB23" s="982">
        <v>-1.1178769269314182</v>
      </c>
      <c r="AC23" s="982">
        <v>9.6080448388399535</v>
      </c>
      <c r="AD23" s="982">
        <v>13.031157291989137</v>
      </c>
      <c r="AE23" s="982">
        <v>9.279856989301889</v>
      </c>
      <c r="AF23" s="982">
        <v>6.335789919932032</v>
      </c>
      <c r="AG23" s="982">
        <v>6.9275356832608743</v>
      </c>
      <c r="AH23" s="982">
        <v>4.322205298798325</v>
      </c>
      <c r="AI23" s="982">
        <v>7.5238800033682605</v>
      </c>
      <c r="AJ23" s="982">
        <v>-1.6801455989816954</v>
      </c>
      <c r="AK23" s="982">
        <v>-1.3573242720316856</v>
      </c>
      <c r="AL23" s="982">
        <v>-2.0331567426165411</v>
      </c>
      <c r="AM23" s="982">
        <v>-2.984231982208152</v>
      </c>
      <c r="AN23" s="982">
        <v>-4.3001362894491679</v>
      </c>
      <c r="AO23" s="982">
        <v>-4.3005244333034582</v>
      </c>
      <c r="AP23" s="982">
        <v>-3.619152247395498</v>
      </c>
      <c r="AQ23" s="982">
        <v>-2.9186521853766636</v>
      </c>
      <c r="AR23" s="982">
        <v>-3.4940926365770397</v>
      </c>
      <c r="AS23" s="982">
        <v>-1.726187797723338</v>
      </c>
      <c r="AT23" s="982">
        <v>-1.0077578621746943</v>
      </c>
      <c r="AU23" s="985">
        <v>5.2339502648147542</v>
      </c>
      <c r="AV23" s="985">
        <v>0.67035331036258017</v>
      </c>
      <c r="AW23" s="985">
        <v>2.4926245517055046</v>
      </c>
      <c r="AX23" s="985">
        <v>3.281014568493855</v>
      </c>
      <c r="AY23" s="985">
        <v>6.8256191795945229</v>
      </c>
      <c r="AZ23" s="985">
        <v>7.5405808905734162</v>
      </c>
      <c r="BA23" s="985">
        <v>8.8532891392627224</v>
      </c>
      <c r="BB23" s="985">
        <v>10.320350142935757</v>
      </c>
      <c r="BC23" s="985">
        <v>11.1540507364021</v>
      </c>
      <c r="BD23" s="1019">
        <v>14.175922900811866</v>
      </c>
      <c r="BE23" s="985">
        <v>14.156912592201978</v>
      </c>
      <c r="BF23" s="985">
        <v>13.992658861632403</v>
      </c>
      <c r="BG23" s="996">
        <v>18.133019010117614</v>
      </c>
      <c r="BH23" s="985">
        <v>2.0439744466925793</v>
      </c>
      <c r="BI23" s="985">
        <v>1.3091207428189435</v>
      </c>
      <c r="BJ23" s="1019">
        <v>3.7537280010183385</v>
      </c>
      <c r="BK23" s="985">
        <v>6.5762906187644727</v>
      </c>
      <c r="BL23" s="985">
        <v>7.2713247183445588</v>
      </c>
      <c r="BM23" s="985">
        <v>9.2815308608015687</v>
      </c>
      <c r="BN23" s="985">
        <v>9.8768364994313291</v>
      </c>
      <c r="BO23" s="985">
        <v>6.5969204813238393</v>
      </c>
      <c r="BP23" s="996">
        <v>8.0513135487755463</v>
      </c>
    </row>
    <row r="24" spans="1:68" ht="15.75">
      <c r="A24" s="975" t="s">
        <v>583</v>
      </c>
      <c r="B24" s="982">
        <v>13.02797980379647</v>
      </c>
      <c r="C24" s="982">
        <v>14.007835963877907</v>
      </c>
      <c r="D24" s="982">
        <v>12.324554334185416</v>
      </c>
      <c r="E24" s="982">
        <v>12.031876654483646</v>
      </c>
      <c r="F24" s="982">
        <v>15.382018558529952</v>
      </c>
      <c r="G24" s="982">
        <v>14.08594591596459</v>
      </c>
      <c r="H24" s="982">
        <v>16.006112342945073</v>
      </c>
      <c r="I24" s="982">
        <v>17.893051504372004</v>
      </c>
      <c r="J24" s="982">
        <v>19.856737998141092</v>
      </c>
      <c r="K24" s="982">
        <v>20.549894281826496</v>
      </c>
      <c r="L24" s="982">
        <v>0.27761035434529757</v>
      </c>
      <c r="M24" s="982">
        <v>-0.24906974439037824</v>
      </c>
      <c r="N24" s="982">
        <v>1.1596995949588929</v>
      </c>
      <c r="O24" s="982">
        <v>3.6749791898469475</v>
      </c>
      <c r="P24" s="982">
        <v>1.4991578890673518</v>
      </c>
      <c r="Q24" s="982">
        <v>-0.53719357387268218</v>
      </c>
      <c r="R24" s="982">
        <v>-2.581954966755426</v>
      </c>
      <c r="S24" s="982">
        <v>-2.2283951481561433</v>
      </c>
      <c r="T24" s="982">
        <v>-1.0311720566825873</v>
      </c>
      <c r="U24" s="982">
        <v>-3.7467990635907107</v>
      </c>
      <c r="V24" s="982">
        <v>-2.8857907346895186</v>
      </c>
      <c r="W24" s="982">
        <v>5.9049353938996818</v>
      </c>
      <c r="X24" s="982">
        <v>-1.1501523491234409</v>
      </c>
      <c r="Y24" s="982">
        <v>2.9504590477310804</v>
      </c>
      <c r="Z24" s="982">
        <v>2.1997433581962986</v>
      </c>
      <c r="AA24" s="982">
        <v>3.4851933996091802</v>
      </c>
      <c r="AB24" s="982">
        <v>5.0190200865536285</v>
      </c>
      <c r="AC24" s="982">
        <v>10.225659571721987</v>
      </c>
      <c r="AD24" s="982">
        <v>12.508151624688152</v>
      </c>
      <c r="AE24" s="982">
        <v>10.120753500608727</v>
      </c>
      <c r="AF24" s="982">
        <v>9.9049750218079424</v>
      </c>
      <c r="AG24" s="982">
        <v>10.735193762943616</v>
      </c>
      <c r="AH24" s="982">
        <v>11.763540585626838</v>
      </c>
      <c r="AI24" s="982">
        <v>17.782982985801983</v>
      </c>
      <c r="AJ24" s="982">
        <v>-2.0990659632972899</v>
      </c>
      <c r="AK24" s="982">
        <v>-5.8528034543014771</v>
      </c>
      <c r="AL24" s="982">
        <v>-5.4572708153452067</v>
      </c>
      <c r="AM24" s="982">
        <v>-7.7293664075368129</v>
      </c>
      <c r="AN24" s="982">
        <v>-6.5445040765043396</v>
      </c>
      <c r="AO24" s="982">
        <v>-6.8293001299700871</v>
      </c>
      <c r="AP24" s="982">
        <v>-5.9203485952643584</v>
      </c>
      <c r="AQ24" s="982">
        <v>-7.3766445886696763</v>
      </c>
      <c r="AR24" s="982">
        <v>-6.9420027907070452</v>
      </c>
      <c r="AS24" s="982">
        <v>-4.6249870165174229</v>
      </c>
      <c r="AT24" s="982">
        <v>-5.428234462745043</v>
      </c>
      <c r="AU24" s="982">
        <v>2.3266694284144589</v>
      </c>
      <c r="AV24" s="982">
        <v>-0.7357003371844395</v>
      </c>
      <c r="AW24" s="982">
        <v>9.842621557389972E-3</v>
      </c>
      <c r="AX24" s="982">
        <v>1.1755612113619796</v>
      </c>
      <c r="AY24" s="982">
        <v>1.3815701126646955</v>
      </c>
      <c r="AZ24" s="982">
        <v>4.2599542932015115</v>
      </c>
      <c r="BA24" s="982">
        <v>2.7893646242177899</v>
      </c>
      <c r="BB24" s="982">
        <v>3.440123886936544</v>
      </c>
      <c r="BC24" s="982">
        <v>2.9771888190312983</v>
      </c>
      <c r="BD24" s="1018">
        <v>5.8823148899497477</v>
      </c>
      <c r="BE24" s="982">
        <v>7.8758065878711463</v>
      </c>
      <c r="BF24" s="982">
        <v>5.4960914802462044</v>
      </c>
      <c r="BG24" s="994">
        <v>12.128682408663101</v>
      </c>
      <c r="BH24" s="982">
        <v>-1.0990161618091623</v>
      </c>
      <c r="BI24" s="982">
        <v>-1.9281966257776799</v>
      </c>
      <c r="BJ24" s="1018">
        <v>-0.86358422225081011</v>
      </c>
      <c r="BK24" s="982">
        <v>1.8873180029205627</v>
      </c>
      <c r="BL24" s="982">
        <v>2.7527365023370498</v>
      </c>
      <c r="BM24" s="982">
        <v>3.0672217028246216</v>
      </c>
      <c r="BN24" s="982">
        <v>4.4648331235889502</v>
      </c>
      <c r="BO24" s="982">
        <v>1.8036554085726066</v>
      </c>
      <c r="BP24" s="994">
        <v>2.2216984436597409</v>
      </c>
    </row>
    <row r="25" spans="1:68" ht="15.75">
      <c r="A25" s="975" t="s">
        <v>585</v>
      </c>
      <c r="B25" s="985">
        <v>-14.126121915727058</v>
      </c>
      <c r="C25" s="985">
        <v>-21.761211213359076</v>
      </c>
      <c r="D25" s="985">
        <v>-24.011032876474474</v>
      </c>
      <c r="E25" s="985">
        <v>-8.516531099982954</v>
      </c>
      <c r="F25" s="985">
        <v>-3.6289487488455103</v>
      </c>
      <c r="G25" s="985">
        <v>-2.6983774080772895</v>
      </c>
      <c r="H25" s="985">
        <v>-0.31704395933875784</v>
      </c>
      <c r="I25" s="985">
        <v>-12.15803762482035</v>
      </c>
      <c r="J25" s="985">
        <v>-14.077146128635507</v>
      </c>
      <c r="K25" s="985">
        <v>-29.466399647259355</v>
      </c>
      <c r="L25" s="985">
        <v>16.119889352915617</v>
      </c>
      <c r="M25" s="985">
        <v>8.6056761770427759</v>
      </c>
      <c r="N25" s="985">
        <v>10.661508670314632</v>
      </c>
      <c r="O25" s="985">
        <v>-3.292335214097097</v>
      </c>
      <c r="P25" s="985">
        <v>14.0619970484632</v>
      </c>
      <c r="Q25" s="985">
        <v>22.819643774896637</v>
      </c>
      <c r="R25" s="985">
        <v>32.619893126099022</v>
      </c>
      <c r="S25" s="985">
        <v>26.173392437696307</v>
      </c>
      <c r="T25" s="985">
        <v>11.953702109765953</v>
      </c>
      <c r="U25" s="985">
        <v>-12.739739500367433</v>
      </c>
      <c r="V25" s="985">
        <v>-26.597813589635862</v>
      </c>
      <c r="W25" s="985">
        <v>-27.612387923245631</v>
      </c>
      <c r="X25" s="985">
        <v>10.919955444349283</v>
      </c>
      <c r="Y25" s="985">
        <v>12.673686471572163</v>
      </c>
      <c r="Z25" s="985">
        <v>14.815580872776904</v>
      </c>
      <c r="AA25" s="985">
        <v>22.810328157275926</v>
      </c>
      <c r="AB25" s="985">
        <v>19.214928475917183</v>
      </c>
      <c r="AC25" s="985">
        <v>14.595339655806452</v>
      </c>
      <c r="AD25" s="985">
        <v>23.376737194040572</v>
      </c>
      <c r="AE25" s="985">
        <v>118.89996233817784</v>
      </c>
      <c r="AF25" s="985">
        <v>136.09299437721532</v>
      </c>
      <c r="AG25" s="985">
        <v>150.23532896929763</v>
      </c>
      <c r="AH25" s="985">
        <v>177.42108560194717</v>
      </c>
      <c r="AI25" s="985">
        <v>190.7087042115283</v>
      </c>
      <c r="AJ25" s="985">
        <v>9.6120829944306898</v>
      </c>
      <c r="AK25" s="985">
        <v>12.279255624879166</v>
      </c>
      <c r="AL25" s="985">
        <v>15.410254763982568</v>
      </c>
      <c r="AM25" s="985">
        <v>19.119905457248777</v>
      </c>
      <c r="AN25" s="985">
        <v>22.023584955398583</v>
      </c>
      <c r="AO25" s="985">
        <v>29.093620363794013</v>
      </c>
      <c r="AP25" s="985">
        <v>48.561084305920971</v>
      </c>
      <c r="AQ25" s="985">
        <v>55.646634557327651</v>
      </c>
      <c r="AR25" s="985">
        <v>60.712927338910255</v>
      </c>
      <c r="AS25" s="985">
        <v>70.873360598419296</v>
      </c>
      <c r="AT25" s="985">
        <v>63.592023224051658</v>
      </c>
      <c r="AU25" s="985">
        <v>-7.7635924640866758</v>
      </c>
      <c r="AV25" s="985">
        <v>-6.2719706706888081</v>
      </c>
      <c r="AW25" s="985">
        <v>21.664065670125293</v>
      </c>
      <c r="AX25" s="985">
        <v>3.5027413028065242</v>
      </c>
      <c r="AY25" s="985">
        <v>1.1513904019938952</v>
      </c>
      <c r="AZ25" s="985">
        <v>3.9209163488668923</v>
      </c>
      <c r="BA25" s="985">
        <v>1.9312038193215801E-2</v>
      </c>
      <c r="BB25" s="985">
        <v>0.29766298794430529</v>
      </c>
      <c r="BC25" s="985">
        <v>6.9887720448101165</v>
      </c>
      <c r="BD25" s="1019">
        <v>16.812706690940832</v>
      </c>
      <c r="BE25" s="985">
        <v>32.140907876589722</v>
      </c>
      <c r="BF25" s="985">
        <v>41.137524706657658</v>
      </c>
      <c r="BG25" s="996">
        <v>38.751965476185688</v>
      </c>
      <c r="BH25" s="985">
        <v>10.793179587212681</v>
      </c>
      <c r="BI25" s="985">
        <v>0.47367205349563773</v>
      </c>
      <c r="BJ25" s="1019">
        <v>11.334342471336068</v>
      </c>
      <c r="BK25" s="985">
        <v>13.929544404619646</v>
      </c>
      <c r="BL25" s="985">
        <v>12.547119866600138</v>
      </c>
      <c r="BM25" s="985">
        <v>11.325338610974081</v>
      </c>
      <c r="BN25" s="985">
        <v>17.686658715277108</v>
      </c>
      <c r="BO25" s="985">
        <v>21.6590460431939</v>
      </c>
      <c r="BP25" s="996">
        <v>17.166054068569718</v>
      </c>
    </row>
    <row r="26" spans="1:68" ht="15.75">
      <c r="A26" s="975" t="s">
        <v>586</v>
      </c>
      <c r="B26" s="982">
        <v>8.2994501013113506</v>
      </c>
      <c r="C26" s="982">
        <v>7.7791268077377875</v>
      </c>
      <c r="D26" s="982">
        <v>5.9971896819674679</v>
      </c>
      <c r="E26" s="982">
        <v>8.4536416824937088</v>
      </c>
      <c r="F26" s="982">
        <v>12.071508621047249</v>
      </c>
      <c r="G26" s="982">
        <v>11.163176744897392</v>
      </c>
      <c r="H26" s="982">
        <v>13.163649343767251</v>
      </c>
      <c r="I26" s="982">
        <v>12.660049543668329</v>
      </c>
      <c r="J26" s="982">
        <v>13.947598352443128</v>
      </c>
      <c r="K26" s="982">
        <v>11.840214473789807</v>
      </c>
      <c r="L26" s="982">
        <v>2.0174386903940773</v>
      </c>
      <c r="M26" s="982">
        <v>0.72337480503409457</v>
      </c>
      <c r="N26" s="982">
        <v>2.2032058148986646</v>
      </c>
      <c r="O26" s="982">
        <v>2.9098158552511633</v>
      </c>
      <c r="P26" s="982">
        <v>2.8788320857351706</v>
      </c>
      <c r="Q26" s="982">
        <v>2.0278974375618826</v>
      </c>
      <c r="R26" s="982">
        <v>1.2839769991416368</v>
      </c>
      <c r="S26" s="982">
        <v>0.89074161498025273</v>
      </c>
      <c r="T26" s="982">
        <v>0.39485080384483034</v>
      </c>
      <c r="U26" s="982">
        <v>-4.7344203898983146</v>
      </c>
      <c r="V26" s="982">
        <v>-5.4898888743444836</v>
      </c>
      <c r="W26" s="982">
        <v>2.2240010497348957</v>
      </c>
      <c r="X26" s="982">
        <v>-0.21148596259910576</v>
      </c>
      <c r="Y26" s="982">
        <v>3.7066135831716691</v>
      </c>
      <c r="Z26" s="982">
        <v>3.1808499742609504</v>
      </c>
      <c r="AA26" s="982">
        <v>4.9880676673837128</v>
      </c>
      <c r="AB26" s="982">
        <v>6.1230054244874426</v>
      </c>
      <c r="AC26" s="982">
        <v>10.565480216655498</v>
      </c>
      <c r="AD26" s="982">
        <v>13.353378205724296</v>
      </c>
      <c r="AE26" s="982">
        <v>18.580279184692092</v>
      </c>
      <c r="AF26" s="982">
        <v>19.718346549033075</v>
      </c>
      <c r="AG26" s="982">
        <v>21.583819978578305</v>
      </c>
      <c r="AH26" s="982">
        <v>24.646372441117965</v>
      </c>
      <c r="AI26" s="982">
        <v>31.231045311131549</v>
      </c>
      <c r="AJ26" s="982">
        <v>-8.1531000314773269E-2</v>
      </c>
      <c r="AK26" s="982">
        <v>-2.7291079676198238</v>
      </c>
      <c r="AL26" s="982">
        <v>-1.8623235903383897</v>
      </c>
      <c r="AM26" s="982">
        <v>-3.103915487788909</v>
      </c>
      <c r="AN26" s="982">
        <v>-1.6229444024274688</v>
      </c>
      <c r="AO26" s="982">
        <v>-0.64068889035430054</v>
      </c>
      <c r="AP26" s="982">
        <v>3.4654252607665703</v>
      </c>
      <c r="AQ26" s="982">
        <v>3.4806734778852784</v>
      </c>
      <c r="AR26" s="982">
        <v>4.7132316741035476</v>
      </c>
      <c r="AS26" s="982">
        <v>8.3814700365310308</v>
      </c>
      <c r="AT26" s="982">
        <v>6.4622114311470105</v>
      </c>
      <c r="AU26" s="982">
        <v>0.58837233841479786</v>
      </c>
      <c r="AV26" s="982">
        <v>-1.6102680736754649</v>
      </c>
      <c r="AW26" s="982">
        <v>3.4305724082602649</v>
      </c>
      <c r="AX26" s="982">
        <v>1.5431871585027128</v>
      </c>
      <c r="AY26" s="982">
        <v>1.3452084943872702</v>
      </c>
      <c r="AZ26" s="982">
        <v>4.2063962785635942</v>
      </c>
      <c r="BA26" s="982">
        <v>2.3517778601720472</v>
      </c>
      <c r="BB26" s="982">
        <v>2.943707572362622</v>
      </c>
      <c r="BC26" s="982">
        <v>3.6109008760966161</v>
      </c>
      <c r="BD26" s="1018">
        <v>7.6089950266658954</v>
      </c>
      <c r="BE26" s="982">
        <v>11.708978277731035</v>
      </c>
      <c r="BF26" s="982">
        <v>11.126388720877532</v>
      </c>
      <c r="BG26" s="994">
        <v>16.334377399641767</v>
      </c>
      <c r="BH26" s="982">
        <v>1.1416094015533116</v>
      </c>
      <c r="BI26" s="982">
        <v>-1.475657122039514</v>
      </c>
      <c r="BJ26" s="1018">
        <v>1.4346445444527889</v>
      </c>
      <c r="BK26" s="982">
        <v>4.1562110555483418</v>
      </c>
      <c r="BL26" s="982">
        <v>4.5981102420978397</v>
      </c>
      <c r="BM26" s="982">
        <v>4.6231452883540216</v>
      </c>
      <c r="BN26" s="982">
        <v>6.9559761421095967</v>
      </c>
      <c r="BO26" s="982">
        <v>5.5446378785373671</v>
      </c>
      <c r="BP26" s="994">
        <v>5.0373858026495304</v>
      </c>
    </row>
    <row r="27" spans="1:68" ht="15.75">
      <c r="A27" s="1006" t="s">
        <v>619</v>
      </c>
      <c r="B27" s="982">
        <v>4.4094846810451083</v>
      </c>
      <c r="C27" s="982">
        <v>3.8322641280225729</v>
      </c>
      <c r="D27" s="982">
        <v>3.9304910443025238</v>
      </c>
      <c r="E27" s="982">
        <v>4.30452570072858</v>
      </c>
      <c r="F27" s="982">
        <v>4.4049267529252516</v>
      </c>
      <c r="G27" s="982">
        <v>4.4070553810302169</v>
      </c>
      <c r="H27" s="982">
        <v>4.349087739373771</v>
      </c>
      <c r="I27" s="982">
        <v>4.1598064936050383</v>
      </c>
      <c r="J27" s="982">
        <v>4.21944249215744</v>
      </c>
      <c r="K27" s="982">
        <v>3.582285451703525</v>
      </c>
      <c r="L27" s="982">
        <v>3.981786845441615</v>
      </c>
      <c r="M27" s="982">
        <v>3.7706438758116598</v>
      </c>
      <c r="N27" s="982">
        <v>3.6759415765104078</v>
      </c>
      <c r="O27" s="982">
        <v>4.0923804250604618</v>
      </c>
      <c r="P27" s="982">
        <v>3.5464600767390175</v>
      </c>
      <c r="Q27" s="982">
        <v>3.6458228770775181</v>
      </c>
      <c r="R27" s="982">
        <v>3.6280050005455671</v>
      </c>
      <c r="S27" s="982">
        <v>3.6358516391528437</v>
      </c>
      <c r="T27" s="982">
        <v>3.6850776232753319</v>
      </c>
      <c r="U27" s="982">
        <v>3.6492006627154443</v>
      </c>
      <c r="V27" s="982">
        <v>3.5605074336480498</v>
      </c>
      <c r="W27" s="982">
        <v>3.7364210421296646</v>
      </c>
      <c r="X27" s="982">
        <v>3.7684906316300641</v>
      </c>
      <c r="Y27" s="982">
        <v>4.41888739630107</v>
      </c>
      <c r="Z27" s="982">
        <v>3.8902761150398439</v>
      </c>
      <c r="AA27" s="982">
        <v>4.0808061488234246</v>
      </c>
      <c r="AB27" s="982">
        <v>4.1931835215661311</v>
      </c>
      <c r="AC27" s="982">
        <v>4.4702478734779323</v>
      </c>
      <c r="AD27" s="982">
        <v>4.6710055038014593</v>
      </c>
      <c r="AE27" s="982">
        <v>4.9380745954621608</v>
      </c>
      <c r="AF27" s="982">
        <v>5.0030631688518525</v>
      </c>
      <c r="AG27" s="982">
        <v>5.0761647221128667</v>
      </c>
      <c r="AH27" s="982">
        <v>5.0527223125033576</v>
      </c>
      <c r="AI27" s="982">
        <v>4.873853057150928</v>
      </c>
      <c r="AJ27" s="982">
        <v>5.0395854708671175</v>
      </c>
      <c r="AK27" s="982">
        <v>4.987727571729546</v>
      </c>
      <c r="AL27" s="982">
        <v>4.9564392455916559</v>
      </c>
      <c r="AM27" s="982">
        <v>4.7112085314531118</v>
      </c>
      <c r="AN27" s="982">
        <v>5.0964576244204745</v>
      </c>
      <c r="AO27" s="982">
        <v>5.1675530288356537</v>
      </c>
      <c r="AP27" s="982">
        <v>5.298904214789105</v>
      </c>
      <c r="AQ27" s="982">
        <v>5.3754319445542249</v>
      </c>
      <c r="AR27" s="982">
        <v>5.3680509051357967</v>
      </c>
      <c r="AS27" s="982">
        <v>5.3606876387379003</v>
      </c>
      <c r="AT27" s="982">
        <v>5.3465906900887123</v>
      </c>
      <c r="AU27" s="982">
        <v>4.4213871788930801</v>
      </c>
      <c r="AV27" s="982">
        <v>4.6492049209336948</v>
      </c>
      <c r="AW27" s="982">
        <v>4.5944790332345438</v>
      </c>
      <c r="AX27" s="982">
        <v>4.3092282201958643</v>
      </c>
      <c r="AY27" s="982">
        <v>4.4476657709975962</v>
      </c>
      <c r="AZ27" s="982">
        <v>4.414461691171871</v>
      </c>
      <c r="BA27" s="982">
        <v>4.6134699268371806</v>
      </c>
      <c r="BB27" s="982">
        <v>4.4564447339413151</v>
      </c>
      <c r="BC27" s="982">
        <v>4.4411645328500926</v>
      </c>
      <c r="BD27" s="1018">
        <v>4.5352139560508347</v>
      </c>
      <c r="BE27" s="982">
        <v>4.3701759591017861</v>
      </c>
      <c r="BF27" s="982">
        <v>4.6775178668670456</v>
      </c>
      <c r="BG27" s="994">
        <v>4.6740257930443265</v>
      </c>
      <c r="BH27" s="982">
        <v>4.5048447014575297</v>
      </c>
      <c r="BI27" s="982">
        <v>4.585028140095103</v>
      </c>
      <c r="BJ27" s="1018">
        <v>4.6687536674036547</v>
      </c>
      <c r="BK27" s="982">
        <v>4.370620025366053</v>
      </c>
      <c r="BL27" s="982">
        <v>4.2779510574742368</v>
      </c>
      <c r="BM27" s="982">
        <v>4.3141121355259227</v>
      </c>
      <c r="BN27" s="982">
        <v>4.7696349932300697</v>
      </c>
      <c r="BO27" s="982">
        <v>5.0448100348398839</v>
      </c>
      <c r="BP27" s="994">
        <v>5.0044877875820957</v>
      </c>
    </row>
    <row r="28" spans="1:68" ht="15.75">
      <c r="A28" s="1006" t="s">
        <v>620</v>
      </c>
      <c r="B28" s="982">
        <v>3.8006304284393999</v>
      </c>
      <c r="C28" s="982">
        <v>3.3478312924237139</v>
      </c>
      <c r="D28" s="982">
        <v>3.4398163252696157</v>
      </c>
      <c r="E28" s="982">
        <v>3.6722383834964387</v>
      </c>
      <c r="F28" s="982">
        <v>3.7453265958554987</v>
      </c>
      <c r="G28" s="982">
        <v>3.7353198474457217</v>
      </c>
      <c r="H28" s="982">
        <v>3.6819695008047635</v>
      </c>
      <c r="I28" s="982">
        <v>3.5950049163990836</v>
      </c>
      <c r="J28" s="982">
        <v>3.6653920952250969</v>
      </c>
      <c r="K28" s="982">
        <v>3.1888722478802904</v>
      </c>
      <c r="L28" s="982">
        <v>3.4840509666601314</v>
      </c>
      <c r="M28" s="982">
        <v>3.3241386827315762</v>
      </c>
      <c r="N28" s="982">
        <v>3.2388329164266754</v>
      </c>
      <c r="O28" s="982">
        <v>3.670033986431871</v>
      </c>
      <c r="P28" s="982">
        <v>3.1146440436120657</v>
      </c>
      <c r="Q28" s="982">
        <v>3.1638382299871215</v>
      </c>
      <c r="R28" s="982">
        <v>3.1063005434799185</v>
      </c>
      <c r="S28" s="982">
        <v>3.1364943868117869</v>
      </c>
      <c r="T28" s="982">
        <v>3.2337806679060348</v>
      </c>
      <c r="U28" s="982">
        <v>3.2821153753454704</v>
      </c>
      <c r="V28" s="982">
        <v>3.25681682516583</v>
      </c>
      <c r="W28" s="982">
        <v>3.4458475942234243</v>
      </c>
      <c r="X28" s="982">
        <v>3.4427314326810547</v>
      </c>
      <c r="Y28" s="982">
        <v>4.0455262656218673</v>
      </c>
      <c r="Z28" s="982">
        <v>3.5536232843905191</v>
      </c>
      <c r="AA28" s="982">
        <v>3.7095778871272449</v>
      </c>
      <c r="AB28" s="982">
        <v>3.8268597603000862</v>
      </c>
      <c r="AC28" s="982">
        <v>4.1099355448494892</v>
      </c>
      <c r="AD28" s="982">
        <v>4.2756304085100227</v>
      </c>
      <c r="AE28" s="982">
        <v>4.2291647923269107</v>
      </c>
      <c r="AF28" s="982">
        <v>4.2357750133301151</v>
      </c>
      <c r="AG28" s="982">
        <v>4.2636922325937885</v>
      </c>
      <c r="AH28" s="982">
        <v>4.1781708477929866</v>
      </c>
      <c r="AI28" s="982">
        <v>4.0342113633483354</v>
      </c>
      <c r="AJ28" s="982">
        <v>4.0871643016936199</v>
      </c>
      <c r="AK28" s="982">
        <v>3.9958891791502027</v>
      </c>
      <c r="AL28" s="982">
        <v>3.9522860367157513</v>
      </c>
      <c r="AM28" s="982">
        <v>3.7134349412381802</v>
      </c>
      <c r="AN28" s="982">
        <v>4.0074273773272662</v>
      </c>
      <c r="AO28" s="982">
        <v>4.0109010226557418</v>
      </c>
      <c r="AP28" s="982">
        <v>3.9881615162379869</v>
      </c>
      <c r="AQ28" s="982">
        <v>3.9825464341589352</v>
      </c>
      <c r="AR28" s="982">
        <v>3.9487076480274257</v>
      </c>
      <c r="AS28" s="982">
        <v>3.9046875872313658</v>
      </c>
      <c r="AT28" s="982">
        <v>3.9312364738845358</v>
      </c>
      <c r="AU28" s="982">
        <v>3.7229381610057373</v>
      </c>
      <c r="AV28" s="982">
        <v>3.9495650340656989</v>
      </c>
      <c r="AW28" s="982">
        <v>3.7407386306748927</v>
      </c>
      <c r="AX28" s="982">
        <v>3.6153604414677449</v>
      </c>
      <c r="AY28" s="982">
        <v>3.7464092001239298</v>
      </c>
      <c r="AZ28" s="982">
        <v>3.7190171440264228</v>
      </c>
      <c r="BA28" s="982">
        <v>3.9012857347672996</v>
      </c>
      <c r="BB28" s="982">
        <v>3.7705527982507183</v>
      </c>
      <c r="BC28" s="982">
        <v>3.7167189320846807</v>
      </c>
      <c r="BD28" s="1018">
        <v>3.7575079452544271</v>
      </c>
      <c r="BE28" s="982">
        <v>3.5535479081908727</v>
      </c>
      <c r="BF28" s="982">
        <v>3.7390553877517601</v>
      </c>
      <c r="BG28" s="994">
        <v>3.7933859266368093</v>
      </c>
      <c r="BH28" s="982">
        <v>3.5750860519150267</v>
      </c>
      <c r="BI28" s="982">
        <v>3.7040645273448241</v>
      </c>
      <c r="BJ28" s="1018">
        <v>3.7032564320027661</v>
      </c>
      <c r="BK28" s="982">
        <v>3.4698758212261995</v>
      </c>
      <c r="BL28" s="982">
        <v>3.4106825101385545</v>
      </c>
      <c r="BM28" s="982">
        <v>3.4492140825888038</v>
      </c>
      <c r="BN28" s="982">
        <v>3.7808211008449506</v>
      </c>
      <c r="BO28" s="982">
        <v>3.9491891879760606</v>
      </c>
      <c r="BP28" s="994">
        <v>3.9527081208106911</v>
      </c>
    </row>
    <row r="29" spans="1:68" s="1022" customFormat="1" ht="16.5" thickBot="1">
      <c r="A29" s="1007" t="s">
        <v>621</v>
      </c>
      <c r="B29" s="1009">
        <v>1.6327181908897126</v>
      </c>
      <c r="C29" s="1009">
        <v>1.436918872305367</v>
      </c>
      <c r="D29" s="1009">
        <v>1.4344178639467036</v>
      </c>
      <c r="E29" s="1009">
        <v>1.4826387792917168</v>
      </c>
      <c r="F29" s="1009">
        <v>1.4935828618822238</v>
      </c>
      <c r="G29" s="1009">
        <v>1.4733547091177142</v>
      </c>
      <c r="H29" s="1009">
        <v>1.4874577266317726</v>
      </c>
      <c r="I29" s="1009">
        <v>1.411287945191303</v>
      </c>
      <c r="J29" s="1009">
        <v>1.3808602605320153</v>
      </c>
      <c r="K29" s="1009">
        <v>1.1641973230744675</v>
      </c>
      <c r="L29" s="1009">
        <v>1.30596253045474</v>
      </c>
      <c r="M29" s="1009">
        <v>1.1848597301744817</v>
      </c>
      <c r="N29" s="1009">
        <v>1.18227741108921</v>
      </c>
      <c r="O29" s="1009">
        <v>1.3448574156994619</v>
      </c>
      <c r="P29" s="1009">
        <v>1.0825709009124878</v>
      </c>
      <c r="Q29" s="1009">
        <v>1.1003454393806573</v>
      </c>
      <c r="R29" s="1009">
        <v>1.0909835776956633</v>
      </c>
      <c r="S29" s="1009">
        <v>1.1821647582916066</v>
      </c>
      <c r="T29" s="1009">
        <v>1.2350131926571779</v>
      </c>
      <c r="U29" s="1009">
        <v>1.2060927387581248</v>
      </c>
      <c r="V29" s="1009">
        <v>1.2377581533164175</v>
      </c>
      <c r="W29" s="1009">
        <v>1.4746393084976184</v>
      </c>
      <c r="X29" s="1009">
        <v>1.4346451944593157</v>
      </c>
      <c r="Y29" s="1009">
        <v>1.7787680815450395</v>
      </c>
      <c r="Z29" s="1009">
        <v>1.5694663374447178</v>
      </c>
      <c r="AA29" s="1009">
        <v>1.6350398272248894</v>
      </c>
      <c r="AB29" s="1009">
        <v>1.7656185395632367</v>
      </c>
      <c r="AC29" s="1009">
        <v>1.7720072529322473</v>
      </c>
      <c r="AD29" s="1009">
        <v>1.8183722121990327</v>
      </c>
      <c r="AE29" s="1009">
        <v>1.8283315130709845</v>
      </c>
      <c r="AF29" s="1009">
        <v>1.8913764604782248</v>
      </c>
      <c r="AG29" s="1009">
        <v>1.9085009393870696</v>
      </c>
      <c r="AH29" s="1009">
        <v>1.9471724773831545</v>
      </c>
      <c r="AI29" s="1009">
        <v>1.9274396553884459</v>
      </c>
      <c r="AJ29" s="1009">
        <v>1.9436059163957156</v>
      </c>
      <c r="AK29" s="1009">
        <v>1.8094886887379353</v>
      </c>
      <c r="AL29" s="1009">
        <v>1.8135451283857673</v>
      </c>
      <c r="AM29" s="1009">
        <v>1.6744525647923079</v>
      </c>
      <c r="AN29" s="1009">
        <v>1.8643839941782312</v>
      </c>
      <c r="AO29" s="1009">
        <v>1.8594524257181686</v>
      </c>
      <c r="AP29" s="1009">
        <v>1.854494664772729</v>
      </c>
      <c r="AQ29" s="1009">
        <v>1.8026544991776379</v>
      </c>
      <c r="AR29" s="1009">
        <v>1.8101842463962827</v>
      </c>
      <c r="AS29" s="1009">
        <v>1.8035798872633015</v>
      </c>
      <c r="AT29" s="1009">
        <v>1.7822797887288524</v>
      </c>
      <c r="AU29" s="1009">
        <v>1.7234829220603101</v>
      </c>
      <c r="AV29" s="1009">
        <v>1.7983508984511143</v>
      </c>
      <c r="AW29" s="1009">
        <v>1.6818488461627141</v>
      </c>
      <c r="AX29" s="1009">
        <v>1.6332751494843973</v>
      </c>
      <c r="AY29" s="1009">
        <v>1.62630366074731</v>
      </c>
      <c r="AZ29" s="1009">
        <v>1.6588194730311316</v>
      </c>
      <c r="BA29" s="1009">
        <v>1.6824405660943873</v>
      </c>
      <c r="BB29" s="1009">
        <v>1.6108326011054404</v>
      </c>
      <c r="BC29" s="1009">
        <v>1.5621031044073692</v>
      </c>
      <c r="BD29" s="1020">
        <v>1.5814178393230061</v>
      </c>
      <c r="BE29" s="1009">
        <v>1.5339440242294964</v>
      </c>
      <c r="BF29" s="1009">
        <v>1.5692125643984391</v>
      </c>
      <c r="BG29" s="1021">
        <v>1.6470016594441765</v>
      </c>
      <c r="BH29" s="1009">
        <v>1.4879358662259334</v>
      </c>
      <c r="BI29" s="1009">
        <v>1.5390372306757123</v>
      </c>
      <c r="BJ29" s="1020">
        <v>1.5102761299984955</v>
      </c>
      <c r="BK29" s="1009">
        <v>1.4161860002010256</v>
      </c>
      <c r="BL29" s="1009">
        <v>1.3959750762020076</v>
      </c>
      <c r="BM29" s="1009">
        <v>1.3798981616648798</v>
      </c>
      <c r="BN29" s="1009">
        <v>1.5307170166119055</v>
      </c>
      <c r="BO29" s="1009">
        <v>1.6094380178262846</v>
      </c>
      <c r="BP29" s="1021">
        <v>1.5886282132631002</v>
      </c>
    </row>
    <row r="30" spans="1:68" ht="17.25" thickTop="1" thickBot="1">
      <c r="A30" s="1023"/>
      <c r="B30" s="1024"/>
      <c r="C30" s="1024"/>
      <c r="D30" s="1024"/>
      <c r="E30" s="1024"/>
      <c r="F30" s="1024"/>
      <c r="G30" s="1024"/>
      <c r="H30" s="1024"/>
      <c r="I30" s="1024"/>
      <c r="J30" s="1024"/>
      <c r="K30" s="1024"/>
      <c r="L30" s="1024"/>
      <c r="M30" s="1024"/>
      <c r="N30" s="1024"/>
      <c r="O30" s="1024"/>
      <c r="P30" s="1024"/>
      <c r="Q30" s="1024"/>
      <c r="R30" s="1024"/>
      <c r="S30" s="1024"/>
      <c r="T30" s="1024"/>
      <c r="U30" s="1024"/>
      <c r="V30" s="1024"/>
      <c r="W30" s="1024"/>
      <c r="X30" s="1024"/>
      <c r="Y30" s="1024"/>
      <c r="Z30" s="1024"/>
      <c r="AA30" s="1024"/>
      <c r="AB30" s="1024"/>
      <c r="AC30" s="1024"/>
      <c r="AD30" s="1024"/>
      <c r="AE30" s="1024"/>
      <c r="AF30" s="1024"/>
      <c r="AG30" s="1024"/>
      <c r="AH30" s="1024"/>
      <c r="AI30" s="1024"/>
      <c r="AJ30" s="1024"/>
      <c r="AK30" s="1024"/>
      <c r="AL30" s="1024"/>
      <c r="AM30" s="1024"/>
      <c r="AN30" s="1024"/>
      <c r="AO30" s="1024"/>
      <c r="AP30" s="1024"/>
      <c r="AQ30" s="1024"/>
      <c r="AR30" s="1024"/>
      <c r="AS30" s="1024"/>
      <c r="AT30" s="1024"/>
      <c r="AU30" s="1024"/>
      <c r="AV30" s="1024"/>
      <c r="AW30" s="1024"/>
      <c r="AX30" s="1024"/>
      <c r="AY30" s="1024"/>
      <c r="AZ30" s="1024"/>
      <c r="BA30" s="1024"/>
      <c r="BE30" s="875"/>
    </row>
    <row r="31" spans="1:68" s="953" customFormat="1" ht="16.5" thickBot="1">
      <c r="A31" s="1002" t="s">
        <v>622</v>
      </c>
      <c r="B31" s="1003">
        <v>41706</v>
      </c>
      <c r="C31" s="1003">
        <v>41738</v>
      </c>
      <c r="D31" s="1003">
        <v>41770</v>
      </c>
      <c r="E31" s="1003">
        <v>41802</v>
      </c>
      <c r="F31" s="1003">
        <v>41834</v>
      </c>
      <c r="G31" s="1003">
        <v>41866</v>
      </c>
      <c r="H31" s="1003">
        <v>41898</v>
      </c>
      <c r="I31" s="1003">
        <v>41930</v>
      </c>
      <c r="J31" s="1003">
        <v>41962</v>
      </c>
      <c r="K31" s="1003">
        <v>41994</v>
      </c>
      <c r="L31" s="1003">
        <v>42026</v>
      </c>
      <c r="M31" s="1003">
        <v>42058</v>
      </c>
      <c r="N31" s="1003">
        <v>42090</v>
      </c>
      <c r="O31" s="1003">
        <v>42122</v>
      </c>
      <c r="P31" s="1003">
        <v>42154</v>
      </c>
      <c r="Q31" s="1003">
        <v>42156</v>
      </c>
      <c r="R31" s="1003">
        <v>42186</v>
      </c>
      <c r="S31" s="1003">
        <v>42218</v>
      </c>
      <c r="T31" s="1003">
        <v>42250</v>
      </c>
      <c r="U31" s="1003">
        <v>42282</v>
      </c>
      <c r="V31" s="1003">
        <v>42314</v>
      </c>
      <c r="W31" s="1003">
        <v>42346</v>
      </c>
      <c r="X31" s="1003">
        <v>42378</v>
      </c>
      <c r="Y31" s="1003">
        <v>42410</v>
      </c>
      <c r="Z31" s="1003">
        <v>42442</v>
      </c>
      <c r="AA31" s="1003">
        <v>42474</v>
      </c>
      <c r="AB31" s="1003">
        <v>42506</v>
      </c>
      <c r="AC31" s="1003">
        <v>42538</v>
      </c>
      <c r="AD31" s="1003">
        <v>42570</v>
      </c>
      <c r="AE31" s="1003">
        <v>42602</v>
      </c>
      <c r="AF31" s="1003">
        <v>42634</v>
      </c>
      <c r="AG31" s="1003">
        <v>42666</v>
      </c>
      <c r="AH31" s="1003">
        <v>42698</v>
      </c>
      <c r="AI31" s="1003">
        <v>42730</v>
      </c>
      <c r="AJ31" s="1003">
        <v>42736</v>
      </c>
      <c r="AK31" s="1003">
        <v>42767</v>
      </c>
      <c r="AL31" s="1003">
        <v>42795</v>
      </c>
      <c r="AM31" s="1003">
        <v>42826</v>
      </c>
      <c r="AN31" s="1003">
        <v>42856</v>
      </c>
      <c r="AO31" s="1003">
        <v>42887</v>
      </c>
      <c r="AP31" s="1003">
        <v>42917</v>
      </c>
      <c r="AQ31" s="1003">
        <v>42948</v>
      </c>
      <c r="AR31" s="1003">
        <v>42979</v>
      </c>
      <c r="AS31" s="1003">
        <v>43009</v>
      </c>
      <c r="AT31" s="1003">
        <v>43040</v>
      </c>
      <c r="AU31" s="1003">
        <v>43070</v>
      </c>
      <c r="AV31" s="1003">
        <v>43101</v>
      </c>
      <c r="AW31" s="1003">
        <v>43132</v>
      </c>
      <c r="AX31" s="1003">
        <v>43160</v>
      </c>
      <c r="AY31" s="1003">
        <v>43191</v>
      </c>
      <c r="AZ31" s="1003">
        <v>43221</v>
      </c>
      <c r="BA31" s="1003">
        <v>43252</v>
      </c>
      <c r="BB31" s="1003">
        <v>43282</v>
      </c>
      <c r="BC31" s="1003">
        <v>43313</v>
      </c>
      <c r="BD31" s="1025">
        <v>43344</v>
      </c>
      <c r="BE31" s="1003">
        <v>43374</v>
      </c>
      <c r="BF31" s="1003">
        <v>43405</v>
      </c>
      <c r="BG31" s="1026">
        <v>43435</v>
      </c>
      <c r="BH31" s="2037">
        <v>43466</v>
      </c>
      <c r="BI31" s="972">
        <v>43497</v>
      </c>
      <c r="BJ31" s="972">
        <v>43525</v>
      </c>
      <c r="BK31" s="972">
        <v>43556</v>
      </c>
      <c r="BL31" s="972">
        <v>43586</v>
      </c>
      <c r="BM31" s="1014">
        <v>43617</v>
      </c>
      <c r="BN31" s="972">
        <v>43647</v>
      </c>
      <c r="BO31" s="972">
        <v>43678</v>
      </c>
      <c r="BP31" s="991">
        <v>43709</v>
      </c>
    </row>
    <row r="32" spans="1:68" ht="15.75">
      <c r="A32" s="975"/>
      <c r="B32" s="1005"/>
      <c r="C32" s="1005"/>
      <c r="D32" s="1005"/>
      <c r="E32" s="1005"/>
      <c r="F32" s="1005"/>
      <c r="G32" s="1005"/>
      <c r="H32" s="1005"/>
      <c r="I32" s="1005"/>
      <c r="J32" s="1005"/>
      <c r="K32" s="1005"/>
      <c r="L32" s="1005"/>
      <c r="M32" s="1005"/>
      <c r="N32" s="1005"/>
      <c r="O32" s="1005"/>
      <c r="P32" s="1005"/>
      <c r="Q32" s="1005"/>
      <c r="R32" s="1005"/>
      <c r="S32" s="1005"/>
      <c r="T32" s="1005"/>
      <c r="U32" s="1005"/>
      <c r="V32" s="1005"/>
      <c r="W32" s="1005"/>
      <c r="X32" s="1005"/>
      <c r="Y32" s="1005"/>
      <c r="Z32" s="1005"/>
      <c r="AA32" s="1005"/>
      <c r="AB32" s="1005"/>
      <c r="AC32" s="1005"/>
      <c r="AD32" s="1005"/>
      <c r="AE32" s="1005"/>
      <c r="AF32" s="1005"/>
      <c r="AG32" s="1005"/>
      <c r="AH32" s="1005"/>
      <c r="AI32" s="1005"/>
      <c r="AJ32" s="1005"/>
      <c r="AK32" s="1005"/>
      <c r="AL32" s="1005"/>
      <c r="AM32" s="1005"/>
      <c r="AN32" s="1005"/>
      <c r="AO32" s="1005"/>
      <c r="AP32" s="1005"/>
      <c r="AQ32" s="1005"/>
      <c r="AR32" s="1005"/>
      <c r="AS32" s="1005"/>
      <c r="AT32" s="1005"/>
      <c r="AU32" s="1005"/>
      <c r="AV32" s="1005"/>
      <c r="AW32" s="1005"/>
      <c r="AX32" s="1005"/>
      <c r="AY32" s="1005"/>
      <c r="AZ32" s="1005"/>
      <c r="BA32" s="1005"/>
      <c r="BC32" s="1015"/>
      <c r="BD32" s="1"/>
      <c r="BE32" s="1016"/>
      <c r="BF32" s="1015"/>
      <c r="BG32" s="1017"/>
      <c r="BH32" s="2038"/>
      <c r="BI32" s="1015"/>
      <c r="BJ32" s="1016"/>
      <c r="BK32" s="1016"/>
      <c r="BL32" s="1016"/>
      <c r="BM32" s="2067"/>
      <c r="BN32" s="1016"/>
      <c r="BO32" s="1016"/>
      <c r="BP32" s="2036"/>
    </row>
    <row r="33" spans="1:68" ht="15.75">
      <c r="A33" s="975" t="s">
        <v>541</v>
      </c>
      <c r="B33" s="1010">
        <v>-31.765799858226778</v>
      </c>
      <c r="C33" s="1010">
        <v>-29.566670595310711</v>
      </c>
      <c r="D33" s="1010">
        <v>-29.061223946191536</v>
      </c>
      <c r="E33" s="1010">
        <v>-16.273063863919884</v>
      </c>
      <c r="F33" s="1010">
        <v>-10.75100215845311</v>
      </c>
      <c r="G33" s="1010">
        <v>-16.177442518206185</v>
      </c>
      <c r="H33" s="1010">
        <v>-15.069635784176299</v>
      </c>
      <c r="I33" s="1010">
        <v>-23.506108717364427</v>
      </c>
      <c r="J33" s="1010">
        <v>-19.753392988743517</v>
      </c>
      <c r="K33" s="1010">
        <v>-19.684766282517202</v>
      </c>
      <c r="L33" s="1010">
        <v>-2.0671651724528162</v>
      </c>
      <c r="M33" s="1010">
        <v>-2.6660849817117582</v>
      </c>
      <c r="N33" s="1010">
        <v>2.7045035020253079</v>
      </c>
      <c r="O33" s="1010">
        <v>-9.7444973113443432</v>
      </c>
      <c r="P33" s="1010">
        <v>-5.7756239543630414</v>
      </c>
      <c r="Q33" s="1010">
        <v>-22.437403991598448</v>
      </c>
      <c r="R33" s="1010">
        <v>-28.465007610952622</v>
      </c>
      <c r="S33" s="1010">
        <v>-27.06670560214182</v>
      </c>
      <c r="T33" s="1010">
        <v>-32.929591139664865</v>
      </c>
      <c r="U33" s="1010">
        <v>-32.084179426227642</v>
      </c>
      <c r="V33" s="1010">
        <v>-24.100405918753701</v>
      </c>
      <c r="W33" s="1010">
        <v>-18.706560611963809</v>
      </c>
      <c r="X33" s="1010">
        <v>-14.185911999680371</v>
      </c>
      <c r="Y33" s="1010">
        <v>-19.373270205744074</v>
      </c>
      <c r="Z33" s="1010">
        <v>-18.210670609726282</v>
      </c>
      <c r="AA33" s="1010">
        <v>-16.951546427146553</v>
      </c>
      <c r="AB33" s="1010">
        <v>-17.171751379427324</v>
      </c>
      <c r="AC33" s="1010">
        <v>19.393761302896699</v>
      </c>
      <c r="AD33" s="1010">
        <v>33.001640499445564</v>
      </c>
      <c r="AE33" s="1010">
        <v>33.696223451993795</v>
      </c>
      <c r="AF33" s="1010">
        <v>52.313577976405725</v>
      </c>
      <c r="AG33" s="1010">
        <v>64.885238817282044</v>
      </c>
      <c r="AH33" s="1010">
        <v>51.249668362640563</v>
      </c>
      <c r="AI33" s="1010">
        <v>61.845759492504435</v>
      </c>
      <c r="AJ33" s="1010">
        <v>75.666396356243055</v>
      </c>
      <c r="AK33" s="1010">
        <v>45.803073321863629</v>
      </c>
      <c r="AL33" s="1010">
        <v>37.40879099303627</v>
      </c>
      <c r="AM33" s="1010">
        <v>44.073080823853559</v>
      </c>
      <c r="AN33" s="1010">
        <v>64.019487167106519</v>
      </c>
      <c r="AO33" s="1010">
        <v>19.173679643761648</v>
      </c>
      <c r="AP33" s="1010">
        <v>15.597965128967715</v>
      </c>
      <c r="AQ33" s="1010">
        <v>32.407117725020981</v>
      </c>
      <c r="AR33" s="1010">
        <v>29.813051604929743</v>
      </c>
      <c r="AS33" s="1010">
        <v>62.665103224006963</v>
      </c>
      <c r="AT33" s="1010">
        <v>66.283230054148945</v>
      </c>
      <c r="AU33" s="1010">
        <v>69.632119694321659</v>
      </c>
      <c r="AV33" s="1010">
        <v>64.588977278282897</v>
      </c>
      <c r="AW33" s="1010">
        <v>88.437735173522796</v>
      </c>
      <c r="AX33" s="1010">
        <v>113.89204915146522</v>
      </c>
      <c r="AY33" s="1010">
        <v>118.19441238578689</v>
      </c>
      <c r="AZ33" s="1010">
        <v>114.2500785383364</v>
      </c>
      <c r="BA33" s="1010">
        <v>116.54886501402522</v>
      </c>
      <c r="BB33" s="1010">
        <v>103.40266480553395</v>
      </c>
      <c r="BC33" s="1010">
        <v>89.170341758994113</v>
      </c>
      <c r="BD33" s="1027">
        <v>87.214024930095391</v>
      </c>
      <c r="BE33" s="1010">
        <v>51.4080468225565</v>
      </c>
      <c r="BF33" s="1010">
        <v>42.811091568348523</v>
      </c>
      <c r="BG33" s="1028">
        <v>18.536822356939346</v>
      </c>
      <c r="BH33" s="2039">
        <v>14.255924853417563</v>
      </c>
      <c r="BI33" s="1010">
        <v>13.242865165997173</v>
      </c>
      <c r="BJ33" s="1010">
        <v>3.064038792007477</v>
      </c>
      <c r="BK33" s="1010">
        <v>9.2162646294670427</v>
      </c>
      <c r="BL33" s="1010">
        <v>4.3879331446305985</v>
      </c>
      <c r="BM33" s="1027">
        <v>0.72915487014559521</v>
      </c>
      <c r="BN33" s="1010">
        <v>-0.6836925053033921</v>
      </c>
      <c r="BO33" s="1010">
        <v>-14.717986735772273</v>
      </c>
      <c r="BP33" s="1028">
        <v>-26.066201733064709</v>
      </c>
    </row>
    <row r="34" spans="1:68" ht="15.75">
      <c r="A34" s="975"/>
      <c r="B34" s="1005"/>
      <c r="C34" s="1005"/>
      <c r="D34" s="1005"/>
      <c r="E34" s="1005"/>
      <c r="F34" s="1005"/>
      <c r="G34" s="1005"/>
      <c r="H34" s="1005"/>
      <c r="I34" s="1005"/>
      <c r="J34" s="1005"/>
      <c r="K34" s="1005"/>
      <c r="L34" s="1005"/>
      <c r="M34" s="1005"/>
      <c r="N34" s="1005"/>
      <c r="O34" s="1005"/>
      <c r="P34" s="1005"/>
      <c r="Q34" s="1005"/>
      <c r="R34" s="1005"/>
      <c r="S34" s="1005"/>
      <c r="T34" s="1005"/>
      <c r="U34" s="1005"/>
      <c r="V34" s="1005"/>
      <c r="W34" s="1005"/>
      <c r="X34" s="1005"/>
      <c r="Y34" s="1005"/>
      <c r="Z34" s="1005"/>
      <c r="AA34" s="1005"/>
      <c r="AB34" s="1005"/>
      <c r="AC34" s="1005"/>
      <c r="AD34" s="1005"/>
      <c r="AE34" s="1005"/>
      <c r="AF34" s="1005"/>
      <c r="AG34" s="1005"/>
      <c r="AH34" s="1005"/>
      <c r="AI34" s="1005"/>
      <c r="AJ34" s="1005"/>
      <c r="AK34" s="1005"/>
      <c r="AL34" s="1005"/>
      <c r="AM34" s="1005"/>
      <c r="AN34" s="1005"/>
      <c r="AO34" s="1005"/>
      <c r="AP34" s="1005"/>
      <c r="AQ34" s="1005"/>
      <c r="AR34" s="1005"/>
      <c r="AS34" s="1005"/>
      <c r="AT34" s="1005"/>
      <c r="AU34" s="1005"/>
      <c r="AV34" s="1005"/>
      <c r="AW34" s="1005"/>
      <c r="AX34" s="1005"/>
      <c r="AY34" s="1005"/>
      <c r="AZ34" s="1005"/>
      <c r="BA34" s="1005"/>
      <c r="BB34" s="1005"/>
      <c r="BC34" s="1005"/>
      <c r="BD34" s="1029"/>
      <c r="BE34" s="1005"/>
      <c r="BF34" s="1005"/>
      <c r="BG34" s="1030"/>
      <c r="BH34" s="2040"/>
      <c r="BI34" s="1005"/>
      <c r="BJ34" s="1005"/>
      <c r="BK34" s="1005"/>
      <c r="BL34" s="1005"/>
      <c r="BM34" s="1029"/>
      <c r="BN34" s="1005"/>
      <c r="BO34" s="1005"/>
      <c r="BP34" s="1030"/>
    </row>
    <row r="35" spans="1:68" ht="15.75">
      <c r="A35" s="975" t="s">
        <v>547</v>
      </c>
      <c r="B35" s="1010">
        <v>42.067304126182151</v>
      </c>
      <c r="C35" s="1010">
        <v>35.473198063922155</v>
      </c>
      <c r="D35" s="1010">
        <v>31.705679132074746</v>
      </c>
      <c r="E35" s="1010">
        <v>26.922262002743746</v>
      </c>
      <c r="F35" s="1010">
        <v>25.920570731720254</v>
      </c>
      <c r="G35" s="1010">
        <v>33.320164637188853</v>
      </c>
      <c r="H35" s="1010">
        <v>37.289770416235008</v>
      </c>
      <c r="I35" s="1010">
        <v>37.167946857762928</v>
      </c>
      <c r="J35" s="1010">
        <v>34.941211688634546</v>
      </c>
      <c r="K35" s="1010">
        <v>32.600517686821398</v>
      </c>
      <c r="L35" s="1010">
        <v>16.560850727378241</v>
      </c>
      <c r="M35" s="1010">
        <v>16.645331618190284</v>
      </c>
      <c r="N35" s="1010">
        <v>14.005068931663702</v>
      </c>
      <c r="O35" s="1010">
        <v>11.742940353352065</v>
      </c>
      <c r="P35" s="1010">
        <v>20.709381725391523</v>
      </c>
      <c r="Q35" s="1010">
        <v>28.282946087832677</v>
      </c>
      <c r="R35" s="1010">
        <v>23.784104721476062</v>
      </c>
      <c r="S35" s="1010">
        <v>21.676773507109473</v>
      </c>
      <c r="T35" s="1010">
        <v>19.764924184862057</v>
      </c>
      <c r="U35" s="1010">
        <v>14.21078926293227</v>
      </c>
      <c r="V35" s="1010">
        <v>7.6439875560122035</v>
      </c>
      <c r="W35" s="1010">
        <v>12.134092090880989</v>
      </c>
      <c r="X35" s="1010">
        <v>10.965602137759772</v>
      </c>
      <c r="Y35" s="1010">
        <v>10.170924988900444</v>
      </c>
      <c r="Z35" s="1010">
        <v>9.8326524922330059</v>
      </c>
      <c r="AA35" s="1010">
        <v>16.616656743037527</v>
      </c>
      <c r="AB35" s="1010">
        <v>9.6407905445767188</v>
      </c>
      <c r="AC35" s="1010">
        <v>15.011146153080595</v>
      </c>
      <c r="AD35" s="1010">
        <v>18.020393706841421</v>
      </c>
      <c r="AE35" s="1010">
        <v>23.200402373806689</v>
      </c>
      <c r="AF35" s="1010">
        <v>22.002402570494649</v>
      </c>
      <c r="AG35" s="1010">
        <v>25.070108748079356</v>
      </c>
      <c r="AH35" s="1010">
        <v>30.409467144765017</v>
      </c>
      <c r="AI35" s="1010">
        <v>24.269653567434741</v>
      </c>
      <c r="AJ35" s="1010">
        <v>18.560964753744884</v>
      </c>
      <c r="AK35" s="1010">
        <v>20.5623747137967</v>
      </c>
      <c r="AL35" s="1010">
        <v>22.107200232841571</v>
      </c>
      <c r="AM35" s="1010">
        <v>18.024743838305312</v>
      </c>
      <c r="AN35" s="1010">
        <v>16.323001677564541</v>
      </c>
      <c r="AO35" s="1010">
        <v>10.610975087746432</v>
      </c>
      <c r="AP35" s="1010">
        <v>10.260871710073607</v>
      </c>
      <c r="AQ35" s="1010">
        <v>1.7649326889641446</v>
      </c>
      <c r="AR35" s="1010">
        <v>2.7829125462419375</v>
      </c>
      <c r="AS35" s="1010">
        <v>1.7755410566055947</v>
      </c>
      <c r="AT35" s="1010">
        <v>-1.2990669877903653</v>
      </c>
      <c r="AU35" s="1010">
        <v>-3.4558680561001927</v>
      </c>
      <c r="AV35" s="1010">
        <v>-2.0504628231808226</v>
      </c>
      <c r="AW35" s="1010">
        <v>-0.40957174617072928</v>
      </c>
      <c r="AX35" s="1010">
        <v>-4.4614030631445036</v>
      </c>
      <c r="AY35" s="1010">
        <v>-0.91414616198574616</v>
      </c>
      <c r="AZ35" s="1010">
        <v>-5.9653050474523823</v>
      </c>
      <c r="BA35" s="1010">
        <v>-7.8922185461155463</v>
      </c>
      <c r="BB35" s="1010">
        <v>-9.0465681901066297</v>
      </c>
      <c r="BC35" s="1010">
        <v>-7.941319433569765</v>
      </c>
      <c r="BD35" s="1027">
        <v>-2.1377543238961398</v>
      </c>
      <c r="BE35" s="1010">
        <v>-1.0308347543090779</v>
      </c>
      <c r="BF35" s="1010">
        <v>-1.036410213210567</v>
      </c>
      <c r="BG35" s="1028">
        <v>6.3432156758849398</v>
      </c>
      <c r="BH35" s="2039">
        <v>10.352026810979208</v>
      </c>
      <c r="BI35" s="1010">
        <v>12.631832294860491</v>
      </c>
      <c r="BJ35" s="1010">
        <v>20.030639519181229</v>
      </c>
      <c r="BK35" s="1010">
        <v>20.647251799587828</v>
      </c>
      <c r="BL35" s="1010">
        <v>27.574770554056137</v>
      </c>
      <c r="BM35" s="1027">
        <v>28.917937329970616</v>
      </c>
      <c r="BN35" s="1010">
        <v>31.125031004732165</v>
      </c>
      <c r="BO35" s="1010">
        <v>38.805060368382811</v>
      </c>
      <c r="BP35" s="1028">
        <v>36.086600361135091</v>
      </c>
    </row>
    <row r="36" spans="1:68" ht="15.75">
      <c r="A36" s="977" t="s">
        <v>548</v>
      </c>
      <c r="B36" s="1011">
        <v>165.38934624351973</v>
      </c>
      <c r="C36" s="1011">
        <v>153.39594320120551</v>
      </c>
      <c r="D36" s="1011">
        <v>132.63586913892669</v>
      </c>
      <c r="E36" s="1011">
        <v>90.620476574313685</v>
      </c>
      <c r="F36" s="1011">
        <v>108.56460673946647</v>
      </c>
      <c r="G36" s="1011">
        <v>105.97095823563546</v>
      </c>
      <c r="H36" s="1011">
        <v>108.59440321491061</v>
      </c>
      <c r="I36" s="1011">
        <v>134.05724697647588</v>
      </c>
      <c r="J36" s="1011">
        <v>139.93943714795046</v>
      </c>
      <c r="K36" s="1011">
        <v>169.29489238582565</v>
      </c>
      <c r="L36" s="1011">
        <v>318.94783453648284</v>
      </c>
      <c r="M36" s="1011">
        <v>255.18824066317811</v>
      </c>
      <c r="N36" s="1011">
        <v>20.442846081810192</v>
      </c>
      <c r="O36" s="1011">
        <v>35.202425789557985</v>
      </c>
      <c r="P36" s="1011">
        <v>221.94805053913231</v>
      </c>
      <c r="Q36" s="1011">
        <v>1152.9217195099006</v>
      </c>
      <c r="R36" s="1011">
        <v>1599.5634263109082</v>
      </c>
      <c r="S36" s="1011">
        <v>1486.7830351710068</v>
      </c>
      <c r="T36" s="1011">
        <v>915.8772877804131</v>
      </c>
      <c r="U36" s="1011">
        <v>150.56035882496965</v>
      </c>
      <c r="V36" s="1011">
        <v>87.103613073981307</v>
      </c>
      <c r="W36" s="1011">
        <v>151.97598785389059</v>
      </c>
      <c r="X36" s="1011">
        <v>73.200610922911309</v>
      </c>
      <c r="Y36" s="1011">
        <v>102.97609825035001</v>
      </c>
      <c r="Z36" s="1011">
        <v>90.456059662740117</v>
      </c>
      <c r="AA36" s="1011">
        <v>147.29582579011776</v>
      </c>
      <c r="AB36" s="1011">
        <v>70.569060592082195</v>
      </c>
      <c r="AC36" s="1011">
        <v>26.296924443049701</v>
      </c>
      <c r="AD36" s="1011">
        <v>4.4836772718885101</v>
      </c>
      <c r="AE36" s="1011">
        <v>28.607433653344117</v>
      </c>
      <c r="AF36" s="1011">
        <v>26.150552119808875</v>
      </c>
      <c r="AG36" s="1011">
        <v>55.721583395669377</v>
      </c>
      <c r="AH36" s="1011">
        <v>103.0474003180707</v>
      </c>
      <c r="AI36" s="1011">
        <v>68.591294237806395</v>
      </c>
      <c r="AJ36" s="1011">
        <v>35.482364924744147</v>
      </c>
      <c r="AK36" s="1011">
        <v>41.556033251275707</v>
      </c>
      <c r="AL36" s="1011">
        <v>40.254188546584146</v>
      </c>
      <c r="AM36" s="1011">
        <v>34.013854999350272</v>
      </c>
      <c r="AN36" s="1011">
        <v>19.349747968613734</v>
      </c>
      <c r="AO36" s="1011">
        <v>65.555101140170137</v>
      </c>
      <c r="AP36" s="1011">
        <v>95.051732008894163</v>
      </c>
      <c r="AQ36" s="1011">
        <v>35.887682200686214</v>
      </c>
      <c r="AR36" s="1011">
        <v>41.207429748294643</v>
      </c>
      <c r="AS36" s="1011">
        <v>49.01968853171428</v>
      </c>
      <c r="AT36" s="1011">
        <v>22.719818769180922</v>
      </c>
      <c r="AU36" s="1011">
        <v>-25.364758116019999</v>
      </c>
      <c r="AV36" s="1011">
        <v>-14.231313890041069</v>
      </c>
      <c r="AW36" s="1011">
        <v>-7.6473765541287975</v>
      </c>
      <c r="AX36" s="1011">
        <v>-23.11866573258234</v>
      </c>
      <c r="AY36" s="1011">
        <v>-5.3864302011530807</v>
      </c>
      <c r="AZ36" s="1011">
        <v>-37.045853297054833</v>
      </c>
      <c r="BA36" s="1011">
        <v>-46.576221972027845</v>
      </c>
      <c r="BB36" s="1011">
        <v>-44.785778222274097</v>
      </c>
      <c r="BC36" s="1011">
        <v>-53.956797318246643</v>
      </c>
      <c r="BD36" s="1031">
        <v>-30.672871842300864</v>
      </c>
      <c r="BE36" s="1011">
        <v>-28.397590783209928</v>
      </c>
      <c r="BF36" s="1011">
        <v>-32.137025922960895</v>
      </c>
      <c r="BG36" s="1032">
        <v>33.724556327696789</v>
      </c>
      <c r="BH36" s="1614">
        <v>43.678276616194594</v>
      </c>
      <c r="BI36" s="1011">
        <v>38.248830035430629</v>
      </c>
      <c r="BJ36" s="1011">
        <v>89.878212462562928</v>
      </c>
      <c r="BK36" s="1011">
        <v>60.516107326245354</v>
      </c>
      <c r="BL36" s="1011">
        <v>141.3949301779719</v>
      </c>
      <c r="BM36" s="2062">
        <v>170.34651109115822</v>
      </c>
      <c r="BN36" s="2061">
        <v>182.53385328668372</v>
      </c>
      <c r="BO36" s="2061">
        <v>325.61053623234136</v>
      </c>
      <c r="BP36" s="2063">
        <v>203.74482800126191</v>
      </c>
    </row>
    <row r="37" spans="1:68" ht="15.75">
      <c r="A37" s="977" t="s">
        <v>610</v>
      </c>
      <c r="B37" s="1011">
        <v>7.7995923467569321</v>
      </c>
      <c r="C37" s="1011">
        <v>8.4723211212645104</v>
      </c>
      <c r="D37" s="1011">
        <v>7.8319094192183467</v>
      </c>
      <c r="E37" s="1011">
        <v>7.8762600803745713</v>
      </c>
      <c r="F37" s="1011">
        <v>9.1000128476243685</v>
      </c>
      <c r="G37" s="1011">
        <v>8.1152767952259914</v>
      </c>
      <c r="H37" s="1011">
        <v>8.6908666460524238</v>
      </c>
      <c r="I37" s="1011">
        <v>9.2994816699236278</v>
      </c>
      <c r="J37" s="1011">
        <v>9.8665481849861738</v>
      </c>
      <c r="K37" s="1011">
        <v>11.948139771790119</v>
      </c>
      <c r="L37" s="1011">
        <v>-6.3460505389619129E-2</v>
      </c>
      <c r="M37" s="1011">
        <v>0.39885267250798623</v>
      </c>
      <c r="N37" s="1011">
        <v>13.360033516422821</v>
      </c>
      <c r="O37" s="1011">
        <v>10.092025500293767</v>
      </c>
      <c r="P37" s="1011">
        <v>11.861629550762586</v>
      </c>
      <c r="Q37" s="1011">
        <v>11.641614917816032</v>
      </c>
      <c r="R37" s="1011">
        <v>8.3121923480813358</v>
      </c>
      <c r="S37" s="1011">
        <v>7.0352110889302697</v>
      </c>
      <c r="T37" s="1011">
        <v>5.8741532504135225</v>
      </c>
      <c r="U37" s="1011">
        <v>7.2958146120311111</v>
      </c>
      <c r="V37" s="1011">
        <v>3.5023095482932027</v>
      </c>
      <c r="W37" s="1011">
        <v>3.2795671832629703</v>
      </c>
      <c r="X37" s="1011">
        <v>4.2095810547050938</v>
      </c>
      <c r="Y37" s="1011">
        <v>1.5974199914373275</v>
      </c>
      <c r="Z37" s="1011">
        <v>1.2498362926840059</v>
      </c>
      <c r="AA37" s="1011">
        <v>5.3228284975515479</v>
      </c>
      <c r="AB37" s="1011">
        <v>1.9309566927140733</v>
      </c>
      <c r="AC37" s="1011">
        <v>13.511584250857352</v>
      </c>
      <c r="AD37" s="1011">
        <v>20.105950215825185</v>
      </c>
      <c r="AE37" s="1011">
        <v>22.399336815879543</v>
      </c>
      <c r="AF37" s="1011">
        <v>21.385424701209885</v>
      </c>
      <c r="AG37" s="1011">
        <v>21.440015547610656</v>
      </c>
      <c r="AH37" s="1011">
        <v>23.565224000585427</v>
      </c>
      <c r="AI37" s="1011">
        <v>17.422839460345013</v>
      </c>
      <c r="AJ37" s="1011">
        <v>15.507912012745161</v>
      </c>
      <c r="AK37" s="1011">
        <v>16.687688218392037</v>
      </c>
      <c r="AL37" s="1011">
        <v>18.473294229122587</v>
      </c>
      <c r="AM37" s="1011">
        <v>14.780201778535488</v>
      </c>
      <c r="AN37" s="1011">
        <v>15.68209271054554</v>
      </c>
      <c r="AO37" s="1011">
        <v>2.4881566940094402</v>
      </c>
      <c r="AP37" s="1011">
        <v>-1.1033997051521123</v>
      </c>
      <c r="AQ37" s="1011">
        <v>-3.5468488219690544</v>
      </c>
      <c r="AR37" s="1011">
        <v>-3.1565372256375737</v>
      </c>
      <c r="AS37" s="1011">
        <v>-5.39912043632064</v>
      </c>
      <c r="AT37" s="1011">
        <v>-5.0179796604100337</v>
      </c>
      <c r="AU37" s="1011">
        <v>1.4034536387279333</v>
      </c>
      <c r="AV37" s="1011">
        <v>0.52732210020344294</v>
      </c>
      <c r="AW37" s="1011">
        <v>1.2109641483052589</v>
      </c>
      <c r="AX37" s="1011">
        <v>-3.8448975850538275E-2</v>
      </c>
      <c r="AY37" s="1011">
        <v>0.14545196273794878</v>
      </c>
      <c r="AZ37" s="1011">
        <v>0.82461045527401422</v>
      </c>
      <c r="BA37" s="1011">
        <v>1.3459476620330197</v>
      </c>
      <c r="BB37" s="1011">
        <v>0.40069366903024878</v>
      </c>
      <c r="BC37" s="1011">
        <v>2.1503680212679934</v>
      </c>
      <c r="BD37" s="1031">
        <v>4.2936334887945824</v>
      </c>
      <c r="BE37" s="1011">
        <v>5.5159067982630745</v>
      </c>
      <c r="BF37" s="1011">
        <v>5.1852374498665732</v>
      </c>
      <c r="BG37" s="1032">
        <v>1.8732809487531827</v>
      </c>
      <c r="BH37" s="1614">
        <v>4.3347480013896798</v>
      </c>
      <c r="BI37" s="1011">
        <v>7.3982182394582239</v>
      </c>
      <c r="BJ37" s="1011">
        <v>7.2954987175076456</v>
      </c>
      <c r="BK37" s="1011">
        <v>11.723083134796061</v>
      </c>
      <c r="BL37" s="1011">
        <v>12.049017360398803</v>
      </c>
      <c r="BM37" s="2062">
        <v>11.113849441813352</v>
      </c>
      <c r="BN37" s="2061">
        <v>9.1147073961743761</v>
      </c>
      <c r="BO37" s="2061">
        <v>10.453766534273104</v>
      </c>
      <c r="BP37" s="2063">
        <v>10.968006978201366</v>
      </c>
    </row>
    <row r="38" spans="1:68" ht="15.75">
      <c r="A38" s="977" t="s">
        <v>611</v>
      </c>
      <c r="B38" s="1011">
        <v>-12.548571476595066</v>
      </c>
      <c r="C38" s="1011">
        <v>-18.919252774251195</v>
      </c>
      <c r="D38" s="1011">
        <v>-23.270522620664369</v>
      </c>
      <c r="E38" s="1011">
        <v>-25.976017297649392</v>
      </c>
      <c r="F38" s="1011">
        <v>-27.207891395484918</v>
      </c>
      <c r="G38" s="1011">
        <v>-32.900379010185617</v>
      </c>
      <c r="H38" s="1011">
        <v>-30.930817930465022</v>
      </c>
      <c r="I38" s="1011">
        <v>-30.275922864318638</v>
      </c>
      <c r="J38" s="1011">
        <v>-33.106559214317969</v>
      </c>
      <c r="K38" s="1011">
        <v>-30.849865031445688</v>
      </c>
      <c r="L38" s="1011">
        <v>-33.244278605253875</v>
      </c>
      <c r="M38" s="1011">
        <v>-26.281016315423813</v>
      </c>
      <c r="N38" s="1011">
        <v>-5.9341633890318848</v>
      </c>
      <c r="O38" s="1011">
        <v>-4.5479900243784579</v>
      </c>
      <c r="P38" s="1011">
        <v>-3.3551817213991622</v>
      </c>
      <c r="Q38" s="1011">
        <v>-3.3784410483805956</v>
      </c>
      <c r="R38" s="1011">
        <v>-4.6889256800791017</v>
      </c>
      <c r="S38" s="1011">
        <v>-14.412942342956669</v>
      </c>
      <c r="T38" s="1011">
        <v>-18.201286313639581</v>
      </c>
      <c r="U38" s="1011">
        <v>-9.9892134677603472</v>
      </c>
      <c r="V38" s="1011">
        <v>2.7370697490038132</v>
      </c>
      <c r="W38" s="1011">
        <v>8.5923544159036904</v>
      </c>
      <c r="X38" s="1011">
        <v>30.49717613249846</v>
      </c>
      <c r="Y38" s="1011">
        <v>31.371313158536651</v>
      </c>
      <c r="Z38" s="1011">
        <v>22.872750599359279</v>
      </c>
      <c r="AA38" s="1011">
        <v>29.052847452232939</v>
      </c>
      <c r="AB38" s="1011">
        <v>50.846382345205051</v>
      </c>
      <c r="AC38" s="1011">
        <v>54.280581121469318</v>
      </c>
      <c r="AD38" s="1011">
        <v>52.199503531902515</v>
      </c>
      <c r="AE38" s="1011">
        <v>113.07466094260822</v>
      </c>
      <c r="AF38" s="1011">
        <v>109.19422265403294</v>
      </c>
      <c r="AG38" s="1011">
        <v>96.050910538719904</v>
      </c>
      <c r="AH38" s="1011">
        <v>83.514758272270626</v>
      </c>
      <c r="AI38" s="1011">
        <v>69.135090556229073</v>
      </c>
      <c r="AJ38" s="1011">
        <v>68.626089666594808</v>
      </c>
      <c r="AK38" s="1011">
        <v>50.536822733428018</v>
      </c>
      <c r="AL38" s="1011">
        <v>62.800891373614668</v>
      </c>
      <c r="AM38" s="1011">
        <v>60.621337591678731</v>
      </c>
      <c r="AN38" s="1011">
        <v>63.420607003590966</v>
      </c>
      <c r="AO38" s="1011">
        <v>61.813210810477898</v>
      </c>
      <c r="AP38" s="1011">
        <v>58.529054120367469</v>
      </c>
      <c r="AQ38" s="1011">
        <v>39.474530783112684</v>
      </c>
      <c r="AR38" s="1011">
        <v>50.887671455884487</v>
      </c>
      <c r="AS38" s="1011">
        <v>42.585482411649274</v>
      </c>
      <c r="AT38" s="1011">
        <v>72.712340862689032</v>
      </c>
      <c r="AU38" s="1011">
        <v>56.115640738918195</v>
      </c>
      <c r="AV38" s="1011">
        <v>55.607554735036643</v>
      </c>
      <c r="AW38" s="1011">
        <v>55.276713895783928</v>
      </c>
      <c r="AX38" s="1011">
        <v>49.80413601767868</v>
      </c>
      <c r="AY38" s="1011">
        <v>45.972243630903741</v>
      </c>
      <c r="AZ38" s="1011">
        <v>34.465749769463244</v>
      </c>
      <c r="BA38" s="1011">
        <v>37.999704415441542</v>
      </c>
      <c r="BB38" s="1011">
        <v>33.403410788732096</v>
      </c>
      <c r="BC38" s="1011">
        <v>30.5170526234775</v>
      </c>
      <c r="BD38" s="1031">
        <v>6.7415897565625968</v>
      </c>
      <c r="BE38" s="1011">
        <v>25.990437825233972</v>
      </c>
      <c r="BF38" s="1011">
        <v>-1.754403459467756</v>
      </c>
      <c r="BG38" s="1032">
        <v>0.57061341192302883</v>
      </c>
      <c r="BH38" s="1614">
        <v>-3.8469507441570858</v>
      </c>
      <c r="BI38" s="1011">
        <v>-1.7853638162228891</v>
      </c>
      <c r="BJ38" s="1011">
        <v>-0.80142799526930575</v>
      </c>
      <c r="BK38" s="1011">
        <v>1.0889898988481677E-2</v>
      </c>
      <c r="BL38" s="1011">
        <v>-1.2685664407117521</v>
      </c>
      <c r="BM38" s="2062">
        <v>-2.0271749355480031</v>
      </c>
      <c r="BN38" s="2061">
        <v>-4.4858427833186978</v>
      </c>
      <c r="BO38" s="2061">
        <v>-9.9711454859827775</v>
      </c>
      <c r="BP38" s="2063">
        <v>18.125412412585348</v>
      </c>
    </row>
    <row r="39" spans="1:68" ht="15.75">
      <c r="A39" s="977" t="s">
        <v>612</v>
      </c>
      <c r="B39" s="1011"/>
      <c r="C39" s="1011"/>
      <c r="D39" s="1011"/>
      <c r="E39" s="1011"/>
      <c r="F39" s="1011"/>
      <c r="G39" s="1011"/>
      <c r="H39" s="1011"/>
      <c r="I39" s="1011"/>
      <c r="J39" s="1011"/>
      <c r="K39" s="1011"/>
      <c r="L39" s="1011"/>
      <c r="M39" s="1011"/>
      <c r="N39" s="1011"/>
      <c r="O39" s="1011"/>
      <c r="P39" s="1011"/>
      <c r="Q39" s="1011"/>
      <c r="R39" s="1011"/>
      <c r="S39" s="1011"/>
      <c r="T39" s="1011"/>
      <c r="U39" s="1011"/>
      <c r="V39" s="1011"/>
      <c r="W39" s="1011"/>
      <c r="X39" s="1011"/>
      <c r="Y39" s="1011"/>
      <c r="Z39" s="1011"/>
      <c r="AA39" s="1011"/>
      <c r="AB39" s="1011"/>
      <c r="AC39" s="1011"/>
      <c r="AD39" s="1011"/>
      <c r="AE39" s="1011"/>
      <c r="AF39" s="1011"/>
      <c r="AG39" s="1011"/>
      <c r="AH39" s="1011"/>
      <c r="AI39" s="1011"/>
      <c r="AJ39" s="1011"/>
      <c r="AK39" s="1011"/>
      <c r="AL39" s="1011"/>
      <c r="AM39" s="1011"/>
      <c r="AN39" s="1011"/>
      <c r="AO39" s="1011"/>
      <c r="AP39" s="1011"/>
      <c r="AQ39" s="1011"/>
      <c r="AR39" s="1011"/>
      <c r="AS39" s="1011"/>
      <c r="AT39" s="1011"/>
      <c r="AU39" s="1011"/>
      <c r="AV39" s="1011"/>
      <c r="AW39" s="1011"/>
      <c r="AX39" s="1011"/>
      <c r="AY39" s="1011"/>
      <c r="AZ39" s="1011"/>
      <c r="BA39" s="1011"/>
      <c r="BB39" s="1011"/>
      <c r="BC39" s="1011"/>
      <c r="BD39" s="1031"/>
      <c r="BE39" s="1011"/>
      <c r="BF39" s="1011"/>
      <c r="BG39" s="1032"/>
      <c r="BH39" s="1614"/>
      <c r="BI39" s="1011"/>
      <c r="BJ39" s="1011"/>
      <c r="BK39" s="1011"/>
      <c r="BL39" s="1011"/>
      <c r="BM39" s="2062"/>
      <c r="BN39" s="2061"/>
      <c r="BO39" s="2061"/>
      <c r="BP39" s="2063"/>
    </row>
    <row r="40" spans="1:68" ht="15.75">
      <c r="A40" s="977" t="s">
        <v>613</v>
      </c>
      <c r="B40" s="1011">
        <v>8.560692534006467</v>
      </c>
      <c r="C40" s="1011">
        <v>9.5978859054204335</v>
      </c>
      <c r="D40" s="1011">
        <v>9.0403201918129117</v>
      </c>
      <c r="E40" s="1011">
        <v>9.2080917555921769</v>
      </c>
      <c r="F40" s="1011">
        <v>10.686024452631244</v>
      </c>
      <c r="G40" s="1011">
        <v>9.8955753414143235</v>
      </c>
      <c r="H40" s="1011">
        <v>10.332759042881902</v>
      </c>
      <c r="I40" s="1011">
        <v>10.948822245875174</v>
      </c>
      <c r="J40" s="1011">
        <v>11.718139567415818</v>
      </c>
      <c r="K40" s="1011">
        <v>14.120217186268913</v>
      </c>
      <c r="L40" s="1011">
        <v>1.2783909621801901</v>
      </c>
      <c r="M40" s="1011">
        <v>1.4549007549068549</v>
      </c>
      <c r="N40" s="1011">
        <v>14.072050235211027</v>
      </c>
      <c r="O40" s="1011">
        <v>10.615207653750915</v>
      </c>
      <c r="P40" s="1011">
        <v>12.337332361247425</v>
      </c>
      <c r="Q40" s="1011">
        <v>11.938884317373562</v>
      </c>
      <c r="R40" s="1011">
        <v>8.7222946208223391</v>
      </c>
      <c r="S40" s="1011">
        <v>7.6505982694164567</v>
      </c>
      <c r="T40" s="1011">
        <v>5.5789828516266455</v>
      </c>
      <c r="U40" s="1011">
        <v>5.2255006271189153</v>
      </c>
      <c r="V40" s="1011">
        <v>3.5169661580910661</v>
      </c>
      <c r="W40" s="1011">
        <v>3.1213707097003707</v>
      </c>
      <c r="X40" s="1011">
        <v>2.5841305880202716</v>
      </c>
      <c r="Y40" s="1011">
        <v>-0.68783784704310602</v>
      </c>
      <c r="Z40" s="1011">
        <v>-0.19845985217731937</v>
      </c>
      <c r="AA40" s="1011">
        <v>1.4105656564521143</v>
      </c>
      <c r="AB40" s="1011">
        <v>-0.25822540841725572</v>
      </c>
      <c r="AC40" s="1011">
        <v>11.037996280750248</v>
      </c>
      <c r="AD40" s="1011">
        <v>17.624437028154446</v>
      </c>
      <c r="AE40" s="1011">
        <v>18.140255680685307</v>
      </c>
      <c r="AF40" s="1011">
        <v>18.841757117819625</v>
      </c>
      <c r="AG40" s="1011">
        <v>19.701182825086665</v>
      </c>
      <c r="AH40" s="1011">
        <v>20.006085309044547</v>
      </c>
      <c r="AI40" s="1011">
        <v>15.776747597927928</v>
      </c>
      <c r="AJ40" s="1011">
        <v>14.762988190962744</v>
      </c>
      <c r="AK40" s="1011">
        <v>16.150924942644142</v>
      </c>
      <c r="AL40" s="1011">
        <v>16.380809832436142</v>
      </c>
      <c r="AM40" s="1011">
        <v>14.953689788437995</v>
      </c>
      <c r="AN40" s="1011">
        <v>14.293769783316268</v>
      </c>
      <c r="AO40" s="1011">
        <v>1.8114484603079135</v>
      </c>
      <c r="AP40" s="1011">
        <v>-2.0864231678487117</v>
      </c>
      <c r="AQ40" s="1011">
        <v>-3.7492655999661753</v>
      </c>
      <c r="AR40" s="1011">
        <v>-3.8181580270556998</v>
      </c>
      <c r="AS40" s="1011">
        <v>-5.0727415952903083</v>
      </c>
      <c r="AT40" s="1011">
        <v>-6.7928918141240988</v>
      </c>
      <c r="AU40" s="1011">
        <v>-1.1861478423642147</v>
      </c>
      <c r="AV40" s="1011">
        <v>-2.2279704361868808</v>
      </c>
      <c r="AW40" s="1011">
        <v>-1.2202090744184821</v>
      </c>
      <c r="AX40" s="1011">
        <v>-2.5423548488268484</v>
      </c>
      <c r="AY40" s="1011">
        <v>-2.2799765300420387</v>
      </c>
      <c r="AZ40" s="1011">
        <v>-1.2626955548119234</v>
      </c>
      <c r="BA40" s="1011">
        <v>-1.3656162511149113</v>
      </c>
      <c r="BB40" s="1011">
        <v>-1.7240987631168874</v>
      </c>
      <c r="BC40" s="1011">
        <v>0.59662974049392292</v>
      </c>
      <c r="BD40" s="1031">
        <v>2.104235900363002</v>
      </c>
      <c r="BE40" s="1011">
        <v>4.2397097710539091</v>
      </c>
      <c r="BF40" s="1011">
        <v>5.6510844529890187</v>
      </c>
      <c r="BG40" s="1032">
        <v>1.889231046494124</v>
      </c>
      <c r="BH40" s="1614">
        <v>4.4538431918084322</v>
      </c>
      <c r="BI40" s="1011">
        <v>7.821160132999541</v>
      </c>
      <c r="BJ40" s="1011">
        <v>8.8858150850574145</v>
      </c>
      <c r="BK40" s="1011">
        <v>13.982305356352558</v>
      </c>
      <c r="BL40" s="1011">
        <v>13.59249834508396</v>
      </c>
      <c r="BM40" s="2062">
        <v>12.83075473352063</v>
      </c>
      <c r="BN40" s="2061">
        <v>10.579016409415903</v>
      </c>
      <c r="BO40" s="2061">
        <v>12.075727733117029</v>
      </c>
      <c r="BP40" s="2063">
        <v>12.151871391777204</v>
      </c>
    </row>
    <row r="41" spans="1:68" ht="15.75">
      <c r="A41" s="977" t="s">
        <v>614</v>
      </c>
      <c r="B41" s="1011">
        <v>26.729060414610068</v>
      </c>
      <c r="C41" s="1011">
        <v>27.330716707672078</v>
      </c>
      <c r="D41" s="1011">
        <v>24.149189992808441</v>
      </c>
      <c r="E41" s="1011">
        <v>23.762848429816945</v>
      </c>
      <c r="F41" s="1011">
        <v>26.278130460354966</v>
      </c>
      <c r="G41" s="1011">
        <v>24.044910267741646</v>
      </c>
      <c r="H41" s="1011">
        <v>24.590486496026099</v>
      </c>
      <c r="I41" s="1011">
        <v>24.918936733450689</v>
      </c>
      <c r="J41" s="1011">
        <v>25.378727494502243</v>
      </c>
      <c r="K41" s="1011">
        <v>24.243032928617918</v>
      </c>
      <c r="L41" s="1011">
        <v>1.080488223904823</v>
      </c>
      <c r="M41" s="1011">
        <v>0.67535932569530377</v>
      </c>
      <c r="N41" s="1011">
        <v>15.742942314503306</v>
      </c>
      <c r="O41" s="1011">
        <v>11.458810648472593</v>
      </c>
      <c r="P41" s="1011">
        <v>15.603792147151577</v>
      </c>
      <c r="Q41" s="1011">
        <v>14.319636503322798</v>
      </c>
      <c r="R41" s="1011">
        <v>9.9136817806550805</v>
      </c>
      <c r="S41" s="1011">
        <v>7.925114905094035</v>
      </c>
      <c r="T41" s="1011">
        <v>6.4101059417035851</v>
      </c>
      <c r="U41" s="1011">
        <v>8.392224934594827</v>
      </c>
      <c r="V41" s="1011">
        <v>3.4829101792913102</v>
      </c>
      <c r="W41" s="1011">
        <v>3.4464716868677052</v>
      </c>
      <c r="X41" s="1011">
        <v>4.6406867267954794</v>
      </c>
      <c r="Y41" s="1011">
        <v>1.3369603909510677</v>
      </c>
      <c r="Z41" s="1011">
        <v>0.89779081540420314</v>
      </c>
      <c r="AA41" s="1011">
        <v>6.1061580835104801</v>
      </c>
      <c r="AB41" s="1011">
        <v>1.7668567517216014</v>
      </c>
      <c r="AC41" s="1011">
        <v>17.433167419562665</v>
      </c>
      <c r="AD41" s="1011">
        <v>25.974138257416765</v>
      </c>
      <c r="AE41" s="1011">
        <v>29.304545166498755</v>
      </c>
      <c r="AF41" s="1011">
        <v>27.95071565044352</v>
      </c>
      <c r="AG41" s="1011">
        <v>27.864429468745215</v>
      </c>
      <c r="AH41" s="1011">
        <v>30.770892067314318</v>
      </c>
      <c r="AI41" s="1011">
        <v>24.064161945603569</v>
      </c>
      <c r="AJ41" s="1011">
        <v>21.515363542988826</v>
      </c>
      <c r="AK41" s="1011">
        <v>22.928980234981537</v>
      </c>
      <c r="AL41" s="1011">
        <v>23.992162699248265</v>
      </c>
      <c r="AM41" s="1011">
        <v>19.11932943515329</v>
      </c>
      <c r="AN41" s="1011">
        <v>20.370107262319777</v>
      </c>
      <c r="AO41" s="1011">
        <v>3.3776148360835081</v>
      </c>
      <c r="AP41" s="1011">
        <v>-1.0719598551718807</v>
      </c>
      <c r="AQ41" s="1011">
        <v>-4.0563702463872229</v>
      </c>
      <c r="AR41" s="1011">
        <v>-3.5812612755617312</v>
      </c>
      <c r="AS41" s="1011">
        <v>-6.3001676558127766</v>
      </c>
      <c r="AT41" s="1011">
        <v>-5.8391531896663684</v>
      </c>
      <c r="AU41" s="1011">
        <v>0.60838908328057384</v>
      </c>
      <c r="AV41" s="1011">
        <v>-7.2345916919365231E-3</v>
      </c>
      <c r="AW41" s="1011">
        <v>0.80105922797322338</v>
      </c>
      <c r="AX41" s="1011">
        <v>0.32201836910217285</v>
      </c>
      <c r="AY41" s="1011">
        <v>0.54974219448351225</v>
      </c>
      <c r="AZ41" s="1011">
        <v>0.9325968527919527</v>
      </c>
      <c r="BA41" s="1011">
        <v>1.5729072112819058</v>
      </c>
      <c r="BB41" s="1011">
        <v>0.4122470585100706</v>
      </c>
      <c r="BC41" s="1011">
        <v>2.5602799034771047</v>
      </c>
      <c r="BD41" s="1031">
        <v>5.190141982208325</v>
      </c>
      <c r="BE41" s="1011">
        <v>6.6963528423521392</v>
      </c>
      <c r="BF41" s="1011">
        <v>6.2884168838211059</v>
      </c>
      <c r="BG41" s="1032">
        <v>2.2630589660604485</v>
      </c>
      <c r="BH41" s="1614">
        <v>4.8348838469501301</v>
      </c>
      <c r="BI41" s="1011">
        <v>3.3498555027596129</v>
      </c>
      <c r="BJ41" s="1011">
        <v>3.2217886242637297</v>
      </c>
      <c r="BK41" s="1011">
        <v>4.0439462547259524</v>
      </c>
      <c r="BL41" s="1011">
        <v>4.8835813819834968</v>
      </c>
      <c r="BM41" s="2062">
        <v>8.7070773644725303</v>
      </c>
      <c r="BN41" s="2061">
        <v>4.0447089137267671</v>
      </c>
      <c r="BO41" s="2061">
        <v>5.7396507945856206</v>
      </c>
      <c r="BP41" s="2063">
        <v>6.4895774978278933</v>
      </c>
    </row>
    <row r="42" spans="1:68" ht="15.75">
      <c r="A42" s="977" t="s">
        <v>550</v>
      </c>
      <c r="B42" s="1011">
        <v>4020.4479218490096</v>
      </c>
      <c r="C42" s="1011">
        <v>5715.3673827080793</v>
      </c>
      <c r="D42" s="1011">
        <v>1567.0382582314312</v>
      </c>
      <c r="E42" s="1011">
        <v>17840.904886648292</v>
      </c>
      <c r="F42" s="1011">
        <v>4586.8378264932999</v>
      </c>
      <c r="G42" s="1011">
        <v>347.74096623541084</v>
      </c>
      <c r="H42" s="1011">
        <v>316.10846397515843</v>
      </c>
      <c r="I42" s="1011">
        <v>528.50646489593441</v>
      </c>
      <c r="J42" s="1011">
        <v>787.95436809734633</v>
      </c>
      <c r="K42" s="1011">
        <v>1717.086459323498</v>
      </c>
      <c r="L42" s="1011">
        <v>388.89928012327465</v>
      </c>
      <c r="M42" s="1011">
        <v>538.5605405428314</v>
      </c>
      <c r="N42" s="1011">
        <v>43.677778896813152</v>
      </c>
      <c r="O42" s="1011">
        <v>17.130007538970442</v>
      </c>
      <c r="P42" s="1011">
        <v>81.116644127839692</v>
      </c>
      <c r="Q42" s="1011">
        <v>97.465578933901298</v>
      </c>
      <c r="R42" s="1011">
        <v>72.304577888328652</v>
      </c>
      <c r="S42" s="1011">
        <v>74.473395349477187</v>
      </c>
      <c r="T42" s="1011">
        <v>72.571369026638379</v>
      </c>
      <c r="U42" s="1011">
        <v>21.246713650679901</v>
      </c>
      <c r="V42" s="1011">
        <v>32.114853678627064</v>
      </c>
      <c r="W42" s="1011">
        <v>41.174288187596041</v>
      </c>
      <c r="X42" s="1011">
        <v>33.242423167408845</v>
      </c>
      <c r="Y42" s="1011">
        <v>45.06804062549169</v>
      </c>
      <c r="Z42" s="1011">
        <v>37.170073671765358</v>
      </c>
      <c r="AA42" s="1011">
        <v>81.796056961286439</v>
      </c>
      <c r="AB42" s="1011">
        <v>32.386009325416886</v>
      </c>
      <c r="AC42" s="1011">
        <v>27.802551739585844</v>
      </c>
      <c r="AD42" s="1011">
        <v>22.148002003475483</v>
      </c>
      <c r="AE42" s="1011">
        <v>43.591807228805322</v>
      </c>
      <c r="AF42" s="1011">
        <v>41.660742526310969</v>
      </c>
      <c r="AG42" s="1011">
        <v>66.716817404207205</v>
      </c>
      <c r="AH42" s="1011">
        <v>45.338739732576862</v>
      </c>
      <c r="AI42" s="1011">
        <v>54.900148976573533</v>
      </c>
      <c r="AJ42" s="1011">
        <v>33.161708094131328</v>
      </c>
      <c r="AK42" s="1011">
        <v>33.350222729004088</v>
      </c>
      <c r="AL42" s="1011">
        <v>30.920981376643336</v>
      </c>
      <c r="AM42" s="1011">
        <v>32.970597864660938</v>
      </c>
      <c r="AN42" s="1011">
        <v>28.791156369067291</v>
      </c>
      <c r="AO42" s="1011">
        <v>38.122188202411337</v>
      </c>
      <c r="AP42" s="1011">
        <v>44.39193457826299</v>
      </c>
      <c r="AQ42" s="1011">
        <v>33.727710771305617</v>
      </c>
      <c r="AR42" s="1011">
        <v>25.206615607226986</v>
      </c>
      <c r="AS42" s="1011">
        <v>26.030987895176704</v>
      </c>
      <c r="AT42" s="1011">
        <v>27.345034269259148</v>
      </c>
      <c r="AU42" s="1011">
        <v>-10.369424282887858</v>
      </c>
      <c r="AV42" s="1011">
        <v>-6.2601218685007112</v>
      </c>
      <c r="AW42" s="1011">
        <v>-5.8921654273842368</v>
      </c>
      <c r="AX42" s="1011">
        <v>-5.9998090613717068</v>
      </c>
      <c r="AY42" s="1011">
        <v>-9.2022397960313285</v>
      </c>
      <c r="AZ42" s="1011">
        <v>-7.0073399928073163</v>
      </c>
      <c r="BA42" s="1011">
        <v>-10.221722963992708</v>
      </c>
      <c r="BB42" s="1011">
        <v>-14.330557919104345</v>
      </c>
      <c r="BC42" s="1011">
        <v>-12.793076597965726</v>
      </c>
      <c r="BD42" s="1031">
        <v>-5.8392488390447639</v>
      </c>
      <c r="BE42" s="1011">
        <v>-4.8835229030758258</v>
      </c>
      <c r="BF42" s="1011">
        <v>-6.4933101817695471</v>
      </c>
      <c r="BG42" s="1032">
        <v>28.898306852669002</v>
      </c>
      <c r="BH42" s="1614">
        <v>36.544931981191255</v>
      </c>
      <c r="BI42" s="1011">
        <v>41.739385939564983</v>
      </c>
      <c r="BJ42" s="1011">
        <v>44.054170925116267</v>
      </c>
      <c r="BK42" s="1011">
        <v>51.4669186467316</v>
      </c>
      <c r="BL42" s="1011">
        <v>56.723981406205496</v>
      </c>
      <c r="BM42" s="2062">
        <v>59.332619439021229</v>
      </c>
      <c r="BN42" s="2061">
        <v>69.398338634553355</v>
      </c>
      <c r="BO42" s="2061">
        <v>62.949460836724619</v>
      </c>
      <c r="BP42" s="2063">
        <v>56.061403572865459</v>
      </c>
    </row>
    <row r="43" spans="1:68" ht="15.75">
      <c r="A43" s="977" t="s">
        <v>551</v>
      </c>
      <c r="B43" s="1011">
        <v>65.787531935139853</v>
      </c>
      <c r="C43" s="1011">
        <v>44.395499761476891</v>
      </c>
      <c r="D43" s="1011">
        <v>28.942819601070916</v>
      </c>
      <c r="E43" s="1011">
        <v>8.7305896619383034</v>
      </c>
      <c r="F43" s="1011">
        <v>-20.777771393013477</v>
      </c>
      <c r="G43" s="1011">
        <v>-9.8952448966119704</v>
      </c>
      <c r="H43" s="1011">
        <v>-5.5305154756767392</v>
      </c>
      <c r="I43" s="1011">
        <v>-7.4408338481981433</v>
      </c>
      <c r="J43" s="1011">
        <v>-14.081003604684307</v>
      </c>
      <c r="K43" s="1011">
        <v>-10.419163344389771</v>
      </c>
      <c r="L43" s="1011">
        <v>0</v>
      </c>
      <c r="M43" s="1011">
        <v>0</v>
      </c>
      <c r="N43" s="1011">
        <v>-87.029371683640392</v>
      </c>
      <c r="O43" s="1011">
        <v>-9.7734966643903243E-2</v>
      </c>
      <c r="P43" s="1011">
        <v>-11.758252534238588</v>
      </c>
      <c r="Q43" s="1011">
        <v>30.446688557980487</v>
      </c>
      <c r="R43" s="1011">
        <v>39.124546534931667</v>
      </c>
      <c r="S43" s="1011">
        <v>39.03660267742071</v>
      </c>
      <c r="T43" s="1011">
        <v>33.878213004355658</v>
      </c>
      <c r="U43" s="1011">
        <v>34.448196752243582</v>
      </c>
      <c r="V43" s="1011">
        <v>-8.2877618660429526</v>
      </c>
      <c r="W43" s="1011">
        <v>21.73612924158806</v>
      </c>
      <c r="X43" s="1011">
        <v>14.824255110648402</v>
      </c>
      <c r="Y43" s="1011">
        <v>15.906602381186749</v>
      </c>
      <c r="Z43" s="1011">
        <v>26.854668516365408</v>
      </c>
      <c r="AA43" s="1011">
        <v>1.5828755070829017</v>
      </c>
      <c r="AB43" s="1011">
        <v>21.786172167298364</v>
      </c>
      <c r="AC43" s="1011">
        <v>-30.134201938150724</v>
      </c>
      <c r="AD43" s="1011">
        <v>-58.129420071901038</v>
      </c>
      <c r="AE43" s="1011">
        <v>-74.938459925685564</v>
      </c>
      <c r="AF43" s="1011">
        <v>-71.740380850783595</v>
      </c>
      <c r="AG43" s="1011">
        <v>-84.817850047723354</v>
      </c>
      <c r="AH43" s="1011">
        <v>-2.1330534871465527</v>
      </c>
      <c r="AI43" s="1011">
        <v>-29.872863013431473</v>
      </c>
      <c r="AJ43" s="1011">
        <v>-27.485180803864203</v>
      </c>
      <c r="AK43" s="1011">
        <v>-12.495003795960688</v>
      </c>
      <c r="AL43" s="1011">
        <v>-1.7215818361681847</v>
      </c>
      <c r="AM43" s="1011">
        <v>-29.633614508258574</v>
      </c>
      <c r="AN43" s="1011">
        <v>-58.003015305837529</v>
      </c>
      <c r="AO43" s="1011">
        <v>3.1083651956157921</v>
      </c>
      <c r="AP43" s="1011">
        <v>23.791748242213163</v>
      </c>
      <c r="AQ43" s="1011">
        <v>-30.405850504131898</v>
      </c>
      <c r="AR43" s="1011">
        <v>-2.4129435650635305</v>
      </c>
      <c r="AS43" s="1011">
        <v>5.8563450814267144</v>
      </c>
      <c r="AT43" s="1011">
        <v>-34.229385234373488</v>
      </c>
      <c r="AU43" s="1011">
        <v>-25.213926864832221</v>
      </c>
      <c r="AV43" s="1011">
        <v>-14.461232716107025</v>
      </c>
      <c r="AW43" s="1011">
        <v>0.27887152769041107</v>
      </c>
      <c r="AX43" s="1011">
        <v>-67.845090683017148</v>
      </c>
      <c r="AY43" s="1011">
        <v>21.819975972734426</v>
      </c>
      <c r="AZ43" s="1011">
        <v>-63.195870953606075</v>
      </c>
      <c r="BA43" s="1011">
        <v>-83.138458290291467</v>
      </c>
      <c r="BB43" s="1011">
        <v>-90.581779690299157</v>
      </c>
      <c r="BC43" s="1011">
        <v>-53.174570106927177</v>
      </c>
      <c r="BD43" s="1031">
        <v>-42.937741272079251</v>
      </c>
      <c r="BE43" s="1011">
        <v>-46.744338568188269</v>
      </c>
      <c r="BF43" s="1011">
        <v>-28.402966243588015</v>
      </c>
      <c r="BG43" s="1032">
        <v>-22.071906045124404</v>
      </c>
      <c r="BH43" s="1614">
        <v>-22.649936293430294</v>
      </c>
      <c r="BI43" s="1011">
        <v>-52.077589246579876</v>
      </c>
      <c r="BJ43" s="1011">
        <v>46.48810525213446</v>
      </c>
      <c r="BK43" s="1011">
        <v>-15.254125853632257</v>
      </c>
      <c r="BL43" s="1011">
        <v>19.611797889476346</v>
      </c>
      <c r="BM43" s="2062">
        <v>23.831480726753572</v>
      </c>
      <c r="BN43" s="2061">
        <v>43.511907069109817</v>
      </c>
      <c r="BO43" s="2061">
        <v>63.579791323554161</v>
      </c>
      <c r="BP43" s="2063">
        <v>84.628510066544905</v>
      </c>
    </row>
    <row r="44" spans="1:68" ht="15.75">
      <c r="A44" s="975" t="s">
        <v>552</v>
      </c>
      <c r="B44" s="1010">
        <v>49.804948458480624</v>
      </c>
      <c r="C44" s="1010">
        <v>62.60998685793944</v>
      </c>
      <c r="D44" s="1010">
        <v>60.615247734642239</v>
      </c>
      <c r="E44" s="1010">
        <v>39.667550104829544</v>
      </c>
      <c r="F44" s="1010">
        <v>40.229881109470988</v>
      </c>
      <c r="G44" s="1010">
        <v>44.562833915641669</v>
      </c>
      <c r="H44" s="1010">
        <v>56.357000539966577</v>
      </c>
      <c r="I44" s="1010">
        <v>44.902496115927953</v>
      </c>
      <c r="J44" s="1010">
        <v>44.526339769176332</v>
      </c>
      <c r="K44" s="1010">
        <v>73.764643094273737</v>
      </c>
      <c r="L44" s="1010">
        <v>0</v>
      </c>
      <c r="M44" s="1010">
        <v>0</v>
      </c>
      <c r="N44" s="1010">
        <v>122.43232182002872</v>
      </c>
      <c r="O44" s="1010">
        <v>0.50272976472578113</v>
      </c>
      <c r="P44" s="1010">
        <v>327.55780309316066</v>
      </c>
      <c r="Q44" s="1010">
        <v>246.24619372329067</v>
      </c>
      <c r="R44" s="1010">
        <v>288.35091111086973</v>
      </c>
      <c r="S44" s="1010">
        <v>236.36051179482934</v>
      </c>
      <c r="T44" s="1010">
        <v>197.04354449863331</v>
      </c>
      <c r="U44" s="1010">
        <v>-4.6727700657487512</v>
      </c>
      <c r="V44" s="1010">
        <v>76.503782117491596</v>
      </c>
      <c r="W44" s="1010">
        <v>40.940524258961474</v>
      </c>
      <c r="X44" s="1010">
        <v>108.54080222348099</v>
      </c>
      <c r="Y44" s="1010">
        <v>152.99817915397693</v>
      </c>
      <c r="Z44" s="1010">
        <v>300.67039268628895</v>
      </c>
      <c r="AA44" s="1010">
        <v>305.08380761203341</v>
      </c>
      <c r="AB44" s="1010">
        <v>14.298770791122852</v>
      </c>
      <c r="AC44" s="1010">
        <v>8.4958220668806739</v>
      </c>
      <c r="AD44" s="1010">
        <v>-27.21793316238357</v>
      </c>
      <c r="AE44" s="1010">
        <v>60.067595471080651</v>
      </c>
      <c r="AF44" s="1010">
        <v>202.15778437352688</v>
      </c>
      <c r="AG44" s="1010">
        <v>400.15717186725891</v>
      </c>
      <c r="AH44" s="1010">
        <v>1717.3469830711119</v>
      </c>
      <c r="AI44" s="1010">
        <v>3146.2351218826011</v>
      </c>
      <c r="AJ44" s="1010">
        <v>16797.062588730041</v>
      </c>
      <c r="AK44" s="1010">
        <v>3010.3461983182847</v>
      </c>
      <c r="AL44" s="1010">
        <v>296.94489537117079</v>
      </c>
      <c r="AM44" s="1010">
        <v>243.04931640450042</v>
      </c>
      <c r="AN44" s="1010">
        <v>129.49797012754547</v>
      </c>
      <c r="AO44" s="1010">
        <v>146.36737652846617</v>
      </c>
      <c r="AP44" s="1010">
        <v>227.6624361332334</v>
      </c>
      <c r="AQ44" s="1010">
        <v>124.29104523443512</v>
      </c>
      <c r="AR44" s="1010">
        <v>100.40301488130646</v>
      </c>
      <c r="AS44" s="1010">
        <v>71.983197751251197</v>
      </c>
      <c r="AT44" s="1010">
        <v>80.775656159650751</v>
      </c>
      <c r="AU44" s="1010">
        <v>2.4634295396622581</v>
      </c>
      <c r="AV44" s="1010">
        <v>71.435799483294488</v>
      </c>
      <c r="AW44" s="1010">
        <v>88.468466567431307</v>
      </c>
      <c r="AX44" s="1010">
        <v>100.87438188846782</v>
      </c>
      <c r="AY44" s="1010">
        <v>34.195667842112627</v>
      </c>
      <c r="AZ44" s="1010">
        <v>46.034980947163739</v>
      </c>
      <c r="BA44" s="1010">
        <v>44.309064415600837</v>
      </c>
      <c r="BB44" s="1010">
        <v>29.653641286147238</v>
      </c>
      <c r="BC44" s="1010">
        <v>26.712714707321624</v>
      </c>
      <c r="BD44" s="1027">
        <v>47.357537125059913</v>
      </c>
      <c r="BE44" s="1010">
        <v>56.351572662697819</v>
      </c>
      <c r="BF44" s="1010">
        <v>21.21114175325101</v>
      </c>
      <c r="BG44" s="1028">
        <v>57.085834699694765</v>
      </c>
      <c r="BH44" s="2039">
        <v>64.469717117162787</v>
      </c>
      <c r="BI44" s="1010">
        <v>74.112169892324061</v>
      </c>
      <c r="BJ44" s="1010">
        <v>51.34397091180675</v>
      </c>
      <c r="BK44" s="1010">
        <v>68.013738602866496</v>
      </c>
      <c r="BL44" s="1010">
        <v>70.444908216537243</v>
      </c>
      <c r="BM44" s="1027">
        <v>70.583021778249744</v>
      </c>
      <c r="BN44" s="1010">
        <v>86.694137769984906</v>
      </c>
      <c r="BO44" s="1010">
        <v>71.772350650225761</v>
      </c>
      <c r="BP44" s="1028">
        <v>76.962206466823915</v>
      </c>
    </row>
    <row r="45" spans="1:68" ht="15.75">
      <c r="A45" s="981" t="s">
        <v>615</v>
      </c>
      <c r="B45" s="1010">
        <v>16.956398922572877</v>
      </c>
      <c r="C45" s="1010">
        <v>16.576581012846944</v>
      </c>
      <c r="D45" s="1010">
        <v>17.985204843230783</v>
      </c>
      <c r="E45" s="1010">
        <v>17.117117819100827</v>
      </c>
      <c r="F45" s="1010">
        <v>12.502744121932889</v>
      </c>
      <c r="G45" s="1010">
        <v>13.452096796253219</v>
      </c>
      <c r="H45" s="1010">
        <v>15.935121219566367</v>
      </c>
      <c r="I45" s="1010">
        <v>15.799214231275181</v>
      </c>
      <c r="J45" s="1010">
        <v>8.8278621333175344</v>
      </c>
      <c r="K45" s="1010">
        <v>-18.700550986511224</v>
      </c>
      <c r="L45" s="1010">
        <v>-0.6614694339930034</v>
      </c>
      <c r="M45" s="1010">
        <v>0.91287683729751767</v>
      </c>
      <c r="N45" s="1010">
        <v>-38.031311070786266</v>
      </c>
      <c r="O45" s="1010">
        <v>-1.3282844219162928</v>
      </c>
      <c r="P45" s="1010">
        <v>-37.887305931596984</v>
      </c>
      <c r="Q45" s="1010">
        <v>-51.18722813243</v>
      </c>
      <c r="R45" s="1010">
        <v>-40.545345362388503</v>
      </c>
      <c r="S45" s="1010">
        <v>-36.297001553271329</v>
      </c>
      <c r="T45" s="1010">
        <v>-30.209320542747047</v>
      </c>
      <c r="U45" s="1010">
        <v>-39.903339704991772</v>
      </c>
      <c r="V45" s="1010">
        <v>-30.935834680162525</v>
      </c>
      <c r="W45" s="1010">
        <v>-11.347332604442041</v>
      </c>
      <c r="X45" s="1010">
        <v>-27.744363075461358</v>
      </c>
      <c r="Y45" s="1010">
        <v>6.0466502746475443</v>
      </c>
      <c r="Z45" s="1010">
        <v>-1.7108182385472945</v>
      </c>
      <c r="AA45" s="1010">
        <v>-32.227303870270084</v>
      </c>
      <c r="AB45" s="1010">
        <v>4.4151379469383123</v>
      </c>
      <c r="AC45" s="1010">
        <v>-35.743930667011121</v>
      </c>
      <c r="AD45" s="1010">
        <v>-46.562793000662921</v>
      </c>
      <c r="AE45" s="1010">
        <v>-45.774154164836219</v>
      </c>
      <c r="AF45" s="1010">
        <v>-51.63989734954307</v>
      </c>
      <c r="AG45" s="1010">
        <v>-38.131340114811088</v>
      </c>
      <c r="AH45" s="1010">
        <v>-34.217860591934581</v>
      </c>
      <c r="AI45" s="1010">
        <v>-35.309357887427282</v>
      </c>
      <c r="AJ45" s="1010">
        <v>-23.438627426497042</v>
      </c>
      <c r="AK45" s="1010">
        <v>-35.288414767336192</v>
      </c>
      <c r="AL45" s="1010">
        <v>-26.279419949682488</v>
      </c>
      <c r="AM45" s="1010">
        <v>-28.993346924830277</v>
      </c>
      <c r="AN45" s="1010">
        <v>-40.325280686090302</v>
      </c>
      <c r="AO45" s="1010">
        <v>4.2833643029264499</v>
      </c>
      <c r="AP45" s="1010">
        <v>12.927316885967944</v>
      </c>
      <c r="AQ45" s="1010">
        <v>11.220011957792856</v>
      </c>
      <c r="AR45" s="1010">
        <v>10.067328731272488</v>
      </c>
      <c r="AS45" s="1010">
        <v>-9.6748502252476545</v>
      </c>
      <c r="AT45" s="1010">
        <v>-22.068711191036677</v>
      </c>
      <c r="AU45" s="1010">
        <v>-70.285034849536572</v>
      </c>
      <c r="AV45" s="1010">
        <v>-77.917907869597798</v>
      </c>
      <c r="AW45" s="1010">
        <v>-67.194344477351677</v>
      </c>
      <c r="AX45" s="1010">
        <v>-86.087889614150612</v>
      </c>
      <c r="AY45" s="1010">
        <v>-96.31677794175549</v>
      </c>
      <c r="AZ45" s="1010">
        <v>-86.131524969935256</v>
      </c>
      <c r="BA45" s="1010">
        <v>-90.658484913281313</v>
      </c>
      <c r="BB45" s="1010">
        <v>-88.936346697364272</v>
      </c>
      <c r="BC45" s="1010">
        <v>-89.768446512502038</v>
      </c>
      <c r="BD45" s="1027">
        <v>-99.891585248959643</v>
      </c>
      <c r="BE45" s="1010">
        <v>-57.103596802631529</v>
      </c>
      <c r="BF45" s="1010">
        <v>-41.965585394101851</v>
      </c>
      <c r="BG45" s="1028">
        <v>1.2610771059610868</v>
      </c>
      <c r="BH45" s="2039">
        <v>4.6062430538125207</v>
      </c>
      <c r="BI45" s="1010">
        <v>-17.683338523528537</v>
      </c>
      <c r="BJ45" s="1010">
        <v>-7.8936238452991292</v>
      </c>
      <c r="BK45" s="1010">
        <v>-10.002914904325493</v>
      </c>
      <c r="BL45" s="1010">
        <v>-20.142605233711969</v>
      </c>
      <c r="BM45" s="1027">
        <v>-13.050772540186285</v>
      </c>
      <c r="BN45" s="1010">
        <v>-12.023000920102394</v>
      </c>
      <c r="BO45" s="1010">
        <v>-10.25948702667745</v>
      </c>
      <c r="BP45" s="1028">
        <v>-3.0867920396469333</v>
      </c>
    </row>
    <row r="46" spans="1:68" ht="15.75">
      <c r="A46" s="975"/>
      <c r="B46" s="1010"/>
      <c r="C46" s="1010"/>
      <c r="D46" s="1010"/>
      <c r="E46" s="1010"/>
      <c r="F46" s="1010"/>
      <c r="G46" s="1010"/>
      <c r="H46" s="1010"/>
      <c r="I46" s="1010"/>
      <c r="J46" s="1010"/>
      <c r="K46" s="1010"/>
      <c r="L46" s="1010"/>
      <c r="M46" s="1010"/>
      <c r="N46" s="1010"/>
      <c r="O46" s="1010"/>
      <c r="P46" s="1010"/>
      <c r="Q46" s="1010"/>
      <c r="R46" s="1010"/>
      <c r="S46" s="1010"/>
      <c r="T46" s="1010"/>
      <c r="U46" s="1010"/>
      <c r="V46" s="1010"/>
      <c r="W46" s="1010"/>
      <c r="X46" s="1010"/>
      <c r="Y46" s="1010"/>
      <c r="Z46" s="1010"/>
      <c r="AA46" s="1010"/>
      <c r="AB46" s="1010"/>
      <c r="AC46" s="1010"/>
      <c r="AD46" s="1010"/>
      <c r="AE46" s="1010"/>
      <c r="AF46" s="1010"/>
      <c r="AG46" s="1010"/>
      <c r="AH46" s="1010"/>
      <c r="AI46" s="1010"/>
      <c r="AJ46" s="1010"/>
      <c r="AK46" s="1010"/>
      <c r="AL46" s="1010"/>
      <c r="AM46" s="1010"/>
      <c r="AN46" s="1010"/>
      <c r="AO46" s="1010"/>
      <c r="AP46" s="1010"/>
      <c r="AQ46" s="1010"/>
      <c r="AR46" s="1010"/>
      <c r="AS46" s="1010"/>
      <c r="AT46" s="1010"/>
      <c r="AU46" s="1010"/>
      <c r="AV46" s="1010"/>
      <c r="AW46" s="1010"/>
      <c r="AX46" s="1010"/>
      <c r="AY46" s="1010"/>
      <c r="AZ46" s="1010"/>
      <c r="BA46" s="1010"/>
      <c r="BB46" s="1010"/>
      <c r="BC46" s="1010"/>
      <c r="BD46" s="1027"/>
      <c r="BE46" s="1010"/>
      <c r="BF46" s="1010"/>
      <c r="BG46" s="1028"/>
      <c r="BH46" s="2039"/>
      <c r="BI46" s="1010"/>
      <c r="BJ46" s="1010"/>
      <c r="BK46" s="1010"/>
      <c r="BL46" s="1010"/>
      <c r="BM46" s="1027"/>
      <c r="BN46" s="1010"/>
      <c r="BO46" s="1010"/>
      <c r="BP46" s="1028"/>
    </row>
    <row r="47" spans="1:68" ht="15.75">
      <c r="A47" s="975" t="s">
        <v>565</v>
      </c>
      <c r="B47" s="1010">
        <v>9.7913647383341207</v>
      </c>
      <c r="C47" s="1010">
        <v>13.295555205240509</v>
      </c>
      <c r="D47" s="1010">
        <v>8.957246530905449</v>
      </c>
      <c r="E47" s="1010">
        <v>2.260778491144376</v>
      </c>
      <c r="F47" s="1010">
        <v>10.676241443184324</v>
      </c>
      <c r="G47" s="1010">
        <v>12.593851474397514</v>
      </c>
      <c r="H47" s="1010">
        <v>16.828537808070593</v>
      </c>
      <c r="I47" s="1010">
        <v>12.399852144830598</v>
      </c>
      <c r="J47" s="1010">
        <v>11.070529301792611</v>
      </c>
      <c r="K47" s="1010">
        <v>-1.8207063279363813</v>
      </c>
      <c r="L47" s="1010">
        <v>11.710612231501493</v>
      </c>
      <c r="M47" s="1010">
        <v>11.307586508490656</v>
      </c>
      <c r="N47" s="1010">
        <v>-8.3223111030141936</v>
      </c>
      <c r="O47" s="1010">
        <v>-6.4069586399713536</v>
      </c>
      <c r="P47" s="1010">
        <v>-9.2049722867969788</v>
      </c>
      <c r="Q47" s="1010">
        <v>-7.8073665231853973</v>
      </c>
      <c r="R47" s="1010">
        <v>-10.359715773342646</v>
      </c>
      <c r="S47" s="1010">
        <v>-1.2808507974739938</v>
      </c>
      <c r="T47" s="1010">
        <v>-2.7743222188133414</v>
      </c>
      <c r="U47" s="1010">
        <v>-7.8692679840130033</v>
      </c>
      <c r="V47" s="1010">
        <v>-1.4627747258989072</v>
      </c>
      <c r="W47" s="1010">
        <v>24.141350443549648</v>
      </c>
      <c r="X47" s="1010">
        <v>16.060215830856194</v>
      </c>
      <c r="Y47" s="1010">
        <v>34.829222463605234</v>
      </c>
      <c r="Z47" s="1010">
        <v>29.451845036713234</v>
      </c>
      <c r="AA47" s="1010">
        <v>27.150521063311359</v>
      </c>
      <c r="AB47" s="1010">
        <v>45.454823166948167</v>
      </c>
      <c r="AC47" s="1010">
        <v>45.496954443856048</v>
      </c>
      <c r="AD47" s="1010">
        <v>48.104640966290276</v>
      </c>
      <c r="AE47" s="1010">
        <v>36.816814058115931</v>
      </c>
      <c r="AF47" s="1010">
        <v>37.505219446422458</v>
      </c>
      <c r="AG47" s="1010">
        <v>48.411091453202289</v>
      </c>
      <c r="AH47" s="1010">
        <v>49.45461760502964</v>
      </c>
      <c r="AI47" s="1010">
        <v>31.496728907637603</v>
      </c>
      <c r="AJ47" s="1010">
        <v>33.118413419976612</v>
      </c>
      <c r="AK47" s="1010">
        <v>10.932752497681072</v>
      </c>
      <c r="AL47" s="1010">
        <v>13.203605599667746</v>
      </c>
      <c r="AM47" s="1010">
        <v>7.4387690454937783</v>
      </c>
      <c r="AN47" s="1010">
        <v>5.6902209488111319</v>
      </c>
      <c r="AO47" s="1010">
        <v>7.0512746764856349</v>
      </c>
      <c r="AP47" s="1010">
        <v>7.6872979036982807</v>
      </c>
      <c r="AQ47" s="1010">
        <v>3.7254186947237322</v>
      </c>
      <c r="AR47" s="1010">
        <v>2.386242092668911</v>
      </c>
      <c r="AS47" s="1010">
        <v>4.6824916918072068</v>
      </c>
      <c r="AT47" s="1010">
        <v>-3.0445156196429548</v>
      </c>
      <c r="AU47" s="1010">
        <v>-0.85110944320874271</v>
      </c>
      <c r="AV47" s="1010">
        <v>-0.65771679326569255</v>
      </c>
      <c r="AW47" s="1010">
        <v>7.9223391033166086</v>
      </c>
      <c r="AX47" s="1010">
        <v>7.8112494638450967</v>
      </c>
      <c r="AY47" s="1010">
        <v>8.2365018769415776</v>
      </c>
      <c r="AZ47" s="1010">
        <v>9.4467228468790427</v>
      </c>
      <c r="BA47" s="1010">
        <v>5.0138323234477644</v>
      </c>
      <c r="BB47" s="1010">
        <v>3.3652847867066558</v>
      </c>
      <c r="BC47" s="1010">
        <v>5.6349637476326082</v>
      </c>
      <c r="BD47" s="1027">
        <v>6.8901018476426223</v>
      </c>
      <c r="BE47" s="1010">
        <v>8.1624534655896444</v>
      </c>
      <c r="BF47" s="1010">
        <v>5.6663914362008958</v>
      </c>
      <c r="BG47" s="1028">
        <v>5.1629027536965681</v>
      </c>
      <c r="BH47" s="2039">
        <v>2.1167051933982979</v>
      </c>
      <c r="BI47" s="1010">
        <v>1.6153041861286423</v>
      </c>
      <c r="BJ47" s="1010">
        <v>-0.81656841293224425</v>
      </c>
      <c r="BK47" s="1010">
        <v>5.9492220587916345</v>
      </c>
      <c r="BL47" s="1010">
        <v>1.4046828816024077</v>
      </c>
      <c r="BM47" s="1027">
        <v>4.2999308705310995</v>
      </c>
      <c r="BN47" s="1010">
        <v>7.3151902299613383</v>
      </c>
      <c r="BO47" s="1010">
        <v>7.4868660004212861</v>
      </c>
      <c r="BP47" s="1028">
        <v>3.3753952381061767</v>
      </c>
    </row>
    <row r="48" spans="1:68" ht="15.75">
      <c r="A48" s="977" t="s">
        <v>616</v>
      </c>
      <c r="B48" s="1011">
        <v>3.4766696423866561</v>
      </c>
      <c r="C48" s="1011">
        <v>8.2372927990011533</v>
      </c>
      <c r="D48" s="1011">
        <v>8.0995258558999588</v>
      </c>
      <c r="E48" s="1011">
        <v>7.4267322950336263</v>
      </c>
      <c r="F48" s="1011">
        <v>12.371215683462447</v>
      </c>
      <c r="G48" s="1011">
        <v>8.8520349515165293</v>
      </c>
      <c r="H48" s="1011">
        <v>11.24016232502346</v>
      </c>
      <c r="I48" s="1011">
        <v>1.1040043620072992</v>
      </c>
      <c r="J48" s="1011">
        <v>1.5909535117711411</v>
      </c>
      <c r="K48" s="1011">
        <v>-0.64032361164678864</v>
      </c>
      <c r="L48" s="1011">
        <v>5.6862263895782315</v>
      </c>
      <c r="M48" s="1011">
        <v>5.5803066106945742</v>
      </c>
      <c r="N48" s="1011">
        <v>14.410309496019824</v>
      </c>
      <c r="O48" s="1011">
        <v>-7.3263936572118187</v>
      </c>
      <c r="P48" s="1011">
        <v>4.8180094417032269</v>
      </c>
      <c r="Q48" s="1011">
        <v>-2.2760293589489593</v>
      </c>
      <c r="R48" s="1011">
        <v>-7.6595161358656059</v>
      </c>
      <c r="S48" s="1011">
        <v>-8.5824496243983148</v>
      </c>
      <c r="T48" s="1011">
        <v>-6.1969755314278006</v>
      </c>
      <c r="U48" s="1011">
        <v>-4.8509861520625623</v>
      </c>
      <c r="V48" s="1011">
        <v>-4.4361598915353797</v>
      </c>
      <c r="W48" s="1011">
        <v>1.3009456941085478</v>
      </c>
      <c r="X48" s="1011">
        <v>-1.2443951163498308</v>
      </c>
      <c r="Y48" s="1011">
        <v>5.7938377318500205</v>
      </c>
      <c r="Z48" s="1011">
        <v>-2.023237753584874</v>
      </c>
      <c r="AA48" s="1011">
        <v>21.482887979419523</v>
      </c>
      <c r="AB48" s="1011">
        <v>5.9772680269032357</v>
      </c>
      <c r="AC48" s="1011">
        <v>16.47455274764577</v>
      </c>
      <c r="AD48" s="1011">
        <v>16.002917466462769</v>
      </c>
      <c r="AE48" s="1011">
        <v>19.407258668647479</v>
      </c>
      <c r="AF48" s="1011">
        <v>21.205340847063944</v>
      </c>
      <c r="AG48" s="1011">
        <v>26.6026413644557</v>
      </c>
      <c r="AH48" s="1011">
        <v>25.889320667232951</v>
      </c>
      <c r="AI48" s="1011">
        <v>25.020249123728256</v>
      </c>
      <c r="AJ48" s="1011">
        <v>18.358635959721639</v>
      </c>
      <c r="AK48" s="1011">
        <v>17.030457770702458</v>
      </c>
      <c r="AL48" s="1011">
        <v>15.239047548363699</v>
      </c>
      <c r="AM48" s="1011">
        <v>11.229858553314669</v>
      </c>
      <c r="AN48" s="1011">
        <v>9.1096815594897009</v>
      </c>
      <c r="AO48" s="1011">
        <v>7.1137823549830648</v>
      </c>
      <c r="AP48" s="1011">
        <v>4.9529755311639985</v>
      </c>
      <c r="AQ48" s="1011">
        <v>11.224730970400968</v>
      </c>
      <c r="AR48" s="1011">
        <v>-2.8500762839615552</v>
      </c>
      <c r="AS48" s="1011">
        <v>-3.812874332079895</v>
      </c>
      <c r="AT48" s="1011">
        <v>-2.1119390141075174</v>
      </c>
      <c r="AU48" s="1011">
        <v>-2.0737748428307334</v>
      </c>
      <c r="AV48" s="1011">
        <v>-2.6404884893869318</v>
      </c>
      <c r="AW48" s="1011">
        <v>-2.5488692231511982</v>
      </c>
      <c r="AX48" s="1011">
        <v>0.44327580454654847</v>
      </c>
      <c r="AY48" s="1011">
        <v>-0.46063305957699263</v>
      </c>
      <c r="AZ48" s="1011">
        <v>3.7417229699046657</v>
      </c>
      <c r="BA48" s="1011">
        <v>2.8944222310891541</v>
      </c>
      <c r="BB48" s="1011">
        <v>1.8128008928439383</v>
      </c>
      <c r="BC48" s="1011">
        <v>1.2023607106711041</v>
      </c>
      <c r="BD48" s="1031">
        <v>11.604144327672255</v>
      </c>
      <c r="BE48" s="1011">
        <v>9.422026867569441</v>
      </c>
      <c r="BF48" s="1011">
        <v>10.206398548719426</v>
      </c>
      <c r="BG48" s="1032">
        <v>7.3099033328255958</v>
      </c>
      <c r="BH48" s="1614">
        <v>9.5876430602975873</v>
      </c>
      <c r="BI48" s="1011">
        <v>17.157214829414499</v>
      </c>
      <c r="BJ48" s="1011">
        <v>6.7270853710263889</v>
      </c>
      <c r="BK48" s="1011">
        <v>7.3761378466079917</v>
      </c>
      <c r="BL48" s="1011">
        <v>8.1235777632697488</v>
      </c>
      <c r="BM48" s="2062">
        <v>8.6166954762618282</v>
      </c>
      <c r="BN48" s="2061">
        <v>9.6875378174711546</v>
      </c>
      <c r="BO48" s="2061">
        <v>7.2887654365504488</v>
      </c>
      <c r="BP48" s="2063">
        <v>1.3721408498077592</v>
      </c>
    </row>
    <row r="49" spans="1:68" ht="15.75">
      <c r="A49" s="977" t="s">
        <v>617</v>
      </c>
      <c r="B49" s="1011">
        <v>11.168997466770914</v>
      </c>
      <c r="C49" s="1011">
        <v>14.367948519686724</v>
      </c>
      <c r="D49" s="1011">
        <v>9.135521776829588</v>
      </c>
      <c r="E49" s="1011">
        <v>1.2582932540897267</v>
      </c>
      <c r="F49" s="1011">
        <v>10.316654814552431</v>
      </c>
      <c r="G49" s="1011">
        <v>13.436550017785574</v>
      </c>
      <c r="H49" s="1011">
        <v>18.102260318035224</v>
      </c>
      <c r="I49" s="1011">
        <v>15.108682406141527</v>
      </c>
      <c r="J49" s="1011">
        <v>13.493905093552744</v>
      </c>
      <c r="K49" s="1011">
        <v>-2.1263916860529188</v>
      </c>
      <c r="L49" s="1011">
        <v>13.287713145874356</v>
      </c>
      <c r="M49" s="1011">
        <v>12.776532530710181</v>
      </c>
      <c r="N49" s="1011">
        <v>-12.938561132754366</v>
      </c>
      <c r="O49" s="1011">
        <v>-6.2224798791113836</v>
      </c>
      <c r="P49" s="1011">
        <v>-12.091948420267757</v>
      </c>
      <c r="Q49" s="1011">
        <v>-8.9461452930041681</v>
      </c>
      <c r="R49" s="1011">
        <v>-10.94322845818434</v>
      </c>
      <c r="S49" s="1011">
        <v>0.29709203608724538</v>
      </c>
      <c r="T49" s="1011">
        <v>-2.0395452069926612</v>
      </c>
      <c r="U49" s="1011">
        <v>-8.5050130884533566</v>
      </c>
      <c r="V49" s="1011">
        <v>-0.78237280736077186</v>
      </c>
      <c r="W49" s="1011">
        <v>30.14617274014595</v>
      </c>
      <c r="X49" s="1011">
        <v>20.286358218297561</v>
      </c>
      <c r="Y49" s="1011">
        <v>41.801091105560545</v>
      </c>
      <c r="Z49" s="1011">
        <v>37.851201653935483</v>
      </c>
      <c r="AA49" s="1011">
        <v>28.274309034565562</v>
      </c>
      <c r="AB49" s="1011">
        <v>55.145638724310928</v>
      </c>
      <c r="AC49" s="1011">
        <v>51.909719773212494</v>
      </c>
      <c r="AD49" s="1011">
        <v>55.297606434781159</v>
      </c>
      <c r="AE49" s="1011">
        <v>40.246088288814967</v>
      </c>
      <c r="AF49" s="1011">
        <v>40.855977486011781</v>
      </c>
      <c r="AG49" s="1011">
        <v>53.188089116219331</v>
      </c>
      <c r="AH49" s="1011">
        <v>54.648499047788007</v>
      </c>
      <c r="AI49" s="1011">
        <v>32.822038913356309</v>
      </c>
      <c r="AJ49" s="1011">
        <v>36.077839331998668</v>
      </c>
      <c r="AK49" s="1011">
        <v>9.8403848247693055</v>
      </c>
      <c r="AL49" s="1011">
        <v>12.81754952748819</v>
      </c>
      <c r="AM49" s="1011">
        <v>6.7268639285913263</v>
      </c>
      <c r="AN49" s="1011">
        <v>5.1168432036421398</v>
      </c>
      <c r="AO49" s="1011">
        <v>7.0406848009144509</v>
      </c>
      <c r="AP49" s="1011">
        <v>8.1449479296250669</v>
      </c>
      <c r="AQ49" s="1011">
        <v>2.4677219256443399</v>
      </c>
      <c r="AR49" s="1011">
        <v>3.3124984853712665</v>
      </c>
      <c r="AS49" s="1011">
        <v>6.2203987504964617</v>
      </c>
      <c r="AT49" s="1011">
        <v>-3.2118352177866596</v>
      </c>
      <c r="AU49" s="1011">
        <v>-0.61560652009302463</v>
      </c>
      <c r="AV49" s="1011">
        <v>-0.31192640289251911</v>
      </c>
      <c r="AW49" s="1011">
        <v>9.9209859746783735</v>
      </c>
      <c r="AX49" s="1011">
        <v>9.2387054607966341</v>
      </c>
      <c r="AY49" s="1011">
        <v>9.9385895291528676</v>
      </c>
      <c r="AZ49" s="1011">
        <v>10.439678481766549</v>
      </c>
      <c r="BA49" s="1011">
        <v>5.3731420402114018</v>
      </c>
      <c r="BB49" s="1011">
        <v>3.6174582590923139</v>
      </c>
      <c r="BC49" s="1011">
        <v>6.4418784518789272</v>
      </c>
      <c r="BD49" s="1031">
        <v>6.1059714952048969</v>
      </c>
      <c r="BE49" s="1011">
        <v>7.9559722749484321</v>
      </c>
      <c r="BF49" s="1011">
        <v>4.8425828764735979</v>
      </c>
      <c r="BG49" s="1032">
        <v>4.7554271015642504</v>
      </c>
      <c r="BH49" s="1614">
        <v>0.8442265084668048</v>
      </c>
      <c r="BI49" s="1011">
        <v>-1.0146606588697493</v>
      </c>
      <c r="BJ49" s="1011">
        <v>-2.1603872866529872</v>
      </c>
      <c r="BK49" s="1011">
        <v>5.6963803192624543</v>
      </c>
      <c r="BL49" s="1011">
        <v>0.30618208847497008</v>
      </c>
      <c r="BM49" s="2062">
        <v>3.5853124055362899</v>
      </c>
      <c r="BN49" s="2061">
        <v>6.9365558317717833</v>
      </c>
      <c r="BO49" s="2061">
        <v>7.5211532473120863</v>
      </c>
      <c r="BP49" s="2063">
        <v>3.7258818006345629</v>
      </c>
    </row>
    <row r="50" spans="1:68" ht="15.75">
      <c r="A50" s="975"/>
      <c r="B50" s="1010"/>
      <c r="C50" s="1010"/>
      <c r="D50" s="1010"/>
      <c r="E50" s="1010"/>
      <c r="F50" s="1010"/>
      <c r="G50" s="1010"/>
      <c r="H50" s="1010"/>
      <c r="I50" s="1010"/>
      <c r="J50" s="1010"/>
      <c r="K50" s="1010"/>
      <c r="L50" s="1010"/>
      <c r="M50" s="1010"/>
      <c r="N50" s="1010"/>
      <c r="O50" s="1010"/>
      <c r="P50" s="1010"/>
      <c r="Q50" s="1010"/>
      <c r="R50" s="1010"/>
      <c r="S50" s="1010"/>
      <c r="T50" s="1010"/>
      <c r="U50" s="1010"/>
      <c r="V50" s="1010"/>
      <c r="W50" s="1010"/>
      <c r="X50" s="1010"/>
      <c r="Y50" s="1010"/>
      <c r="Z50" s="1010"/>
      <c r="AA50" s="1010"/>
      <c r="AB50" s="1010"/>
      <c r="AC50" s="1010"/>
      <c r="AD50" s="1010"/>
      <c r="AE50" s="1010"/>
      <c r="AF50" s="1010"/>
      <c r="AG50" s="1010"/>
      <c r="AH50" s="1010"/>
      <c r="AI50" s="1010"/>
      <c r="AJ50" s="1010"/>
      <c r="AK50" s="1010"/>
      <c r="AL50" s="1010"/>
      <c r="AM50" s="1010"/>
      <c r="AN50" s="1010"/>
      <c r="AO50" s="1010"/>
      <c r="AP50" s="1010"/>
      <c r="AQ50" s="1010"/>
      <c r="AR50" s="1010"/>
      <c r="AS50" s="1010"/>
      <c r="AT50" s="1010"/>
      <c r="AU50" s="1010"/>
      <c r="AV50" s="1010"/>
      <c r="AW50" s="1010"/>
      <c r="AX50" s="1010"/>
      <c r="AY50" s="1010"/>
      <c r="AZ50" s="1010"/>
      <c r="BA50" s="1010"/>
      <c r="BB50" s="1010"/>
      <c r="BC50" s="1010"/>
      <c r="BD50" s="1027"/>
      <c r="BE50" s="1010"/>
      <c r="BF50" s="1010"/>
      <c r="BG50" s="1028"/>
      <c r="BH50" s="2039"/>
      <c r="BI50" s="1010"/>
      <c r="BJ50" s="1010"/>
      <c r="BK50" s="1010"/>
      <c r="BL50" s="1010"/>
      <c r="BM50" s="1027"/>
      <c r="BN50" s="1010"/>
      <c r="BO50" s="1010"/>
      <c r="BP50" s="1028"/>
    </row>
    <row r="51" spans="1:68" ht="15.75">
      <c r="A51" s="975" t="s">
        <v>577</v>
      </c>
      <c r="B51" s="1010">
        <v>15.856488300054167</v>
      </c>
      <c r="C51" s="1010">
        <v>15.255183440872868</v>
      </c>
      <c r="D51" s="1010">
        <v>18.369488375656815</v>
      </c>
      <c r="E51" s="1010">
        <v>21.107689674748464</v>
      </c>
      <c r="F51" s="1010">
        <v>31.300374906231646</v>
      </c>
      <c r="G51" s="1010">
        <v>29.820861746654945</v>
      </c>
      <c r="H51" s="1010">
        <v>34.435671585029461</v>
      </c>
      <c r="I51" s="1010">
        <v>39.229911132969001</v>
      </c>
      <c r="J51" s="1010">
        <v>40.246227970160454</v>
      </c>
      <c r="K51" s="1010">
        <v>38.725328490131197</v>
      </c>
      <c r="L51" s="1010">
        <v>13.591033197321773</v>
      </c>
      <c r="M51" s="1010">
        <v>15.637139738593502</v>
      </c>
      <c r="N51" s="1010">
        <v>20.103104827007851</v>
      </c>
      <c r="O51" s="1010">
        <v>21.678745050955662</v>
      </c>
      <c r="P51" s="1010">
        <v>21.904590530462237</v>
      </c>
      <c r="Q51" s="1010">
        <v>17.068695260096113</v>
      </c>
      <c r="R51" s="1010">
        <v>9.8344883701019263</v>
      </c>
      <c r="S51" s="1010">
        <v>6.3022898848279389</v>
      </c>
      <c r="T51" s="1010">
        <v>6.6543008296366368</v>
      </c>
      <c r="U51" s="1010">
        <v>2.4885116473326017</v>
      </c>
      <c r="V51" s="1010">
        <v>-2.8448136073437875</v>
      </c>
      <c r="W51" s="1010">
        <v>-4.581086496905149</v>
      </c>
      <c r="X51" s="1010">
        <v>-2.5960804744734745</v>
      </c>
      <c r="Y51" s="1010">
        <v>-4.8367171164982254</v>
      </c>
      <c r="Z51" s="1010">
        <v>-5.9169868466244564</v>
      </c>
      <c r="AA51" s="1010">
        <v>-6.6892846050712427</v>
      </c>
      <c r="AB51" s="1010">
        <v>-9.5357309436052358</v>
      </c>
      <c r="AC51" s="1010">
        <v>2.3636317919836989</v>
      </c>
      <c r="AD51" s="1010">
        <v>8.3456617108864624</v>
      </c>
      <c r="AE51" s="1010">
        <v>8.6742678503457018</v>
      </c>
      <c r="AF51" s="1010">
        <v>5.3129968595983188</v>
      </c>
      <c r="AG51" s="1010">
        <v>6.4017537572990824</v>
      </c>
      <c r="AH51" s="1010">
        <v>4.976242807815507</v>
      </c>
      <c r="AI51" s="1010">
        <v>7.5238800033682605</v>
      </c>
      <c r="AJ51" s="1010">
        <v>4.8883818925967955</v>
      </c>
      <c r="AK51" s="1010">
        <v>5.1835362986311262</v>
      </c>
      <c r="AL51" s="1010">
        <v>5.6005188993502095</v>
      </c>
      <c r="AM51" s="1010">
        <v>3.1118492928802515</v>
      </c>
      <c r="AN51" s="1010">
        <v>4.063508571192302</v>
      </c>
      <c r="AO51" s="1010">
        <v>-6.1202219020654809</v>
      </c>
      <c r="AP51" s="1010">
        <v>-8.3151676346816767</v>
      </c>
      <c r="AQ51" s="1010">
        <v>-4.478615908083448</v>
      </c>
      <c r="AR51" s="1010">
        <v>-2.4158318589232293</v>
      </c>
      <c r="AS51" s="1010">
        <v>-1.178106058556295</v>
      </c>
      <c r="AT51" s="1010">
        <v>2.0303389331677648</v>
      </c>
      <c r="AU51" s="1010">
        <v>5.2339502648147542</v>
      </c>
      <c r="AV51" s="1010">
        <v>7.7497420835715056</v>
      </c>
      <c r="AW51" s="1010">
        <v>9.3411515349478798</v>
      </c>
      <c r="AX51" s="1010">
        <v>10.942322820852477</v>
      </c>
      <c r="AY51" s="1010">
        <v>15.87479154617283</v>
      </c>
      <c r="AZ51" s="1010">
        <v>18.254297363646188</v>
      </c>
      <c r="BA51" s="1010">
        <v>19.698269479640071</v>
      </c>
      <c r="BB51" s="1010">
        <v>20.453871395055543</v>
      </c>
      <c r="BC51" s="1010">
        <v>20.488436864957613</v>
      </c>
      <c r="BD51" s="1027">
        <v>24.502050913178362</v>
      </c>
      <c r="BE51" s="1010">
        <v>22.24195432030146</v>
      </c>
      <c r="BF51" s="1010">
        <v>21.180180730701338</v>
      </c>
      <c r="BG51" s="1028">
        <v>18.133019010117614</v>
      </c>
      <c r="BH51" s="2039">
        <v>19.744913738553695</v>
      </c>
      <c r="BI51" s="1010">
        <v>16.768912289607098</v>
      </c>
      <c r="BJ51" s="1010">
        <v>18.673709524672145</v>
      </c>
      <c r="BK51" s="1010">
        <v>17.857299235755402</v>
      </c>
      <c r="BL51" s="1010">
        <v>17.837241878832923</v>
      </c>
      <c r="BM51" s="1027">
        <v>18.5977682871629</v>
      </c>
      <c r="BN51" s="1010">
        <v>17.658096608117695</v>
      </c>
      <c r="BO51" s="1010">
        <v>13.289762723116301</v>
      </c>
      <c r="BP51" s="1028">
        <v>11.796143645929021</v>
      </c>
    </row>
    <row r="52" spans="1:68" ht="15.75">
      <c r="A52" s="975" t="s">
        <v>583</v>
      </c>
      <c r="B52" s="1010">
        <v>13.170764731086987</v>
      </c>
      <c r="C52" s="1010">
        <v>14.405850953217715</v>
      </c>
      <c r="D52" s="1010">
        <v>14.253749149382916</v>
      </c>
      <c r="E52" s="1010">
        <v>12.720104173913791</v>
      </c>
      <c r="F52" s="1010">
        <v>22.218064568777233</v>
      </c>
      <c r="G52" s="1010">
        <v>22.43212577644297</v>
      </c>
      <c r="H52" s="1010">
        <v>26.720408626687952</v>
      </c>
      <c r="I52" s="1010">
        <v>27.300923581734448</v>
      </c>
      <c r="J52" s="1010">
        <v>27.617438082407631</v>
      </c>
      <c r="K52" s="1010">
        <v>20.549894281826496</v>
      </c>
      <c r="L52" s="1010">
        <v>12.878804821491912</v>
      </c>
      <c r="M52" s="1010">
        <v>14.055806058954932</v>
      </c>
      <c r="N52" s="1010">
        <v>7.8917902710671424</v>
      </c>
      <c r="O52" s="1010">
        <v>9.6241120212689939</v>
      </c>
      <c r="P52" s="1010">
        <v>8.9317720933757343</v>
      </c>
      <c r="Q52" s="1010">
        <v>7.0251713860187177</v>
      </c>
      <c r="R52" s="1010">
        <v>1.7813275986551591</v>
      </c>
      <c r="S52" s="1010">
        <v>3.3112057232368577</v>
      </c>
      <c r="T52" s="1010">
        <v>2.8452855181708574</v>
      </c>
      <c r="U52" s="1010">
        <v>-1.5776328705747342</v>
      </c>
      <c r="V52" s="1010">
        <v>-2.3241591943047544</v>
      </c>
      <c r="W52" s="1010">
        <v>5.9049353938996818</v>
      </c>
      <c r="X52" s="1010">
        <v>4.3970502704472549</v>
      </c>
      <c r="Y52" s="1010">
        <v>9.3018549930679271</v>
      </c>
      <c r="Z52" s="1010">
        <v>6.9937659063814994</v>
      </c>
      <c r="AA52" s="1010">
        <v>5.7110674808229343</v>
      </c>
      <c r="AB52" s="1010">
        <v>9.5775843731910228</v>
      </c>
      <c r="AC52" s="1010">
        <v>17.364890205096479</v>
      </c>
      <c r="AD52" s="1010">
        <v>22.309665781463128</v>
      </c>
      <c r="AE52" s="1010">
        <v>19.2813731827537</v>
      </c>
      <c r="AF52" s="1010">
        <v>17.607528764703847</v>
      </c>
      <c r="AG52" s="1010">
        <v>21.839101735882444</v>
      </c>
      <c r="AH52" s="1010">
        <v>21.880316327121296</v>
      </c>
      <c r="AI52" s="1010">
        <v>17.782982985801983</v>
      </c>
      <c r="AJ52" s="1010">
        <v>16.652319876760323</v>
      </c>
      <c r="AK52" s="1010">
        <v>7.7113958643135607</v>
      </c>
      <c r="AL52" s="1010">
        <v>8.9584405702367551</v>
      </c>
      <c r="AM52" s="1010">
        <v>5.0189897654605327</v>
      </c>
      <c r="AN52" s="1010">
        <v>4.8140334695061986</v>
      </c>
      <c r="AO52" s="1010">
        <v>-0.44130377440428514</v>
      </c>
      <c r="AP52" s="1010">
        <v>-1.5095189042052339</v>
      </c>
      <c r="AQ52" s="1010">
        <v>-0.93188842518859305</v>
      </c>
      <c r="AR52" s="1010">
        <v>-0.27158916309212694</v>
      </c>
      <c r="AS52" s="1010">
        <v>1.4451968680562652</v>
      </c>
      <c r="AT52" s="1010">
        <v>-0.33471923987830521</v>
      </c>
      <c r="AU52" s="1010">
        <v>2.3266694284144589</v>
      </c>
      <c r="AV52" s="1010">
        <v>3.7516677198609085</v>
      </c>
      <c r="AW52" s="1010">
        <v>8.6986599814099588</v>
      </c>
      <c r="AX52" s="1010">
        <v>9.5055991676379037</v>
      </c>
      <c r="AY52" s="1010">
        <v>12.430553548292004</v>
      </c>
      <c r="AZ52" s="1010">
        <v>14.156730667991075</v>
      </c>
      <c r="BA52" s="1010">
        <v>12.890569130976694</v>
      </c>
      <c r="BB52" s="1010">
        <v>12.507680508688598</v>
      </c>
      <c r="BC52" s="1010">
        <v>13.765180630278019</v>
      </c>
      <c r="BD52" s="1027">
        <v>16.428302338073646</v>
      </c>
      <c r="BE52" s="1010">
        <v>15.738615961733805</v>
      </c>
      <c r="BF52" s="1010">
        <v>14.146792307016733</v>
      </c>
      <c r="BG52" s="1028">
        <v>12.128682408663101</v>
      </c>
      <c r="BH52" s="2039">
        <v>11.718281843185201</v>
      </c>
      <c r="BI52" s="1010">
        <v>9.9557984048128958</v>
      </c>
      <c r="BJ52" s="1010">
        <v>9.8687820140116003</v>
      </c>
      <c r="BK52" s="1010">
        <v>12.688042896987865</v>
      </c>
      <c r="BL52" s="1010">
        <v>10.507711575343368</v>
      </c>
      <c r="BM52" s="1027">
        <v>12.431785246549151</v>
      </c>
      <c r="BN52" s="1010">
        <v>13.239463140938808</v>
      </c>
      <c r="BO52" s="1010">
        <v>10.850858100325027</v>
      </c>
      <c r="BP52" s="1028">
        <v>8.252113414562448</v>
      </c>
    </row>
    <row r="53" spans="1:68" ht="15.75">
      <c r="A53" s="975" t="s">
        <v>585</v>
      </c>
      <c r="B53" s="1010">
        <v>-45.457820987117216</v>
      </c>
      <c r="C53" s="1010">
        <v>-48.877272381635272</v>
      </c>
      <c r="D53" s="1010">
        <v>-60.587775188093495</v>
      </c>
      <c r="E53" s="1010">
        <v>-44.444507487973603</v>
      </c>
      <c r="F53" s="1010">
        <v>-20.668673691925008</v>
      </c>
      <c r="G53" s="1010">
        <v>-26.638033009386927</v>
      </c>
      <c r="H53" s="1010">
        <v>-13.491362655806901</v>
      </c>
      <c r="I53" s="1010">
        <v>-16.800910892443373</v>
      </c>
      <c r="J53" s="1010">
        <v>-8.339420461297447</v>
      </c>
      <c r="K53" s="1010">
        <v>-22.188688467645413</v>
      </c>
      <c r="L53" s="1010">
        <v>-82.961130519552697</v>
      </c>
      <c r="M53" s="1010">
        <v>-93.890526167111261</v>
      </c>
      <c r="N53" s="1010">
        <v>-81.392179847959596</v>
      </c>
      <c r="O53" s="1010">
        <v>-75.424297746527287</v>
      </c>
      <c r="P53" s="1010">
        <v>-75.685980248855103</v>
      </c>
      <c r="Q53" s="1010">
        <v>-82.87279810639447</v>
      </c>
      <c r="R53" s="1010">
        <v>-89.155796105012101</v>
      </c>
      <c r="S53" s="1010">
        <v>-92.476980742603516</v>
      </c>
      <c r="T53" s="1010">
        <v>-96.665171862225179</v>
      </c>
      <c r="U53" s="1010">
        <v>-139.98593437964072</v>
      </c>
      <c r="V53" s="1010">
        <v>-146.36646478403938</v>
      </c>
      <c r="W53" s="1010">
        <v>-81.216547600061858</v>
      </c>
      <c r="X53" s="1010">
        <v>-109.50925641983466</v>
      </c>
      <c r="Y53" s="1010">
        <v>66.66420115285031</v>
      </c>
      <c r="Z53" s="1010">
        <v>43.023762270261187</v>
      </c>
      <c r="AA53" s="1010">
        <v>124.28351227524368</v>
      </c>
      <c r="AB53" s="1010">
        <v>175.31486215877976</v>
      </c>
      <c r="AC53" s="1010">
        <v>375.06633227151224</v>
      </c>
      <c r="AD53" s="1010">
        <v>500.42139851130185</v>
      </c>
      <c r="AE53" s="1010">
        <v>735.44381361271792</v>
      </c>
      <c r="AF53" s="1010">
        <v>786.61588317971041</v>
      </c>
      <c r="AG53" s="1010">
        <v>870.4950445572465</v>
      </c>
      <c r="AH53" s="1010">
        <v>1008.1996766168727</v>
      </c>
      <c r="AI53" s="1010">
        <v>1304.2729572836461</v>
      </c>
      <c r="AJ53" s="1010">
        <v>-100.26105754547291</v>
      </c>
      <c r="AK53" s="1010">
        <v>-108.73844580106673</v>
      </c>
      <c r="AL53" s="1010">
        <v>-105.9630523787643</v>
      </c>
      <c r="AM53" s="1010">
        <v>-109.93855779358942</v>
      </c>
      <c r="AN53" s="1010">
        <v>-105.19657406999761</v>
      </c>
      <c r="AO53" s="1010">
        <v>-102.05144875546623</v>
      </c>
      <c r="AP53" s="1010">
        <v>-88.903908830962493</v>
      </c>
      <c r="AQ53" s="1010">
        <v>-88.855084922038529</v>
      </c>
      <c r="AR53" s="1010">
        <v>-84.908504895852374</v>
      </c>
      <c r="AS53" s="1010">
        <v>-73.163017910439081</v>
      </c>
      <c r="AT53" s="1010">
        <v>-79.308372913013855</v>
      </c>
      <c r="AU53" s="1010">
        <v>-98.116065816711284</v>
      </c>
      <c r="AV53" s="1010">
        <v>-373.68181142129737</v>
      </c>
      <c r="AW53" s="1010">
        <v>483.06147048023502</v>
      </c>
      <c r="AX53" s="1010">
        <v>162.28071201654251</v>
      </c>
      <c r="AY53" s="1010">
        <v>128.63217839430595</v>
      </c>
      <c r="AZ53" s="1010">
        <v>614.9208084622968</v>
      </c>
      <c r="BA53" s="1010">
        <v>299.70911387646885</v>
      </c>
      <c r="BB53" s="1010">
        <v>400.31372655852687</v>
      </c>
      <c r="BC53" s="1010">
        <v>513.71016962237945</v>
      </c>
      <c r="BD53" s="1027">
        <v>1193.2278643768623</v>
      </c>
      <c r="BE53" s="1010">
        <v>1890.0626717560433</v>
      </c>
      <c r="BF53" s="1010">
        <v>1791.0455156431087</v>
      </c>
      <c r="BG53" s="1028">
        <v>2676.1973725090661</v>
      </c>
      <c r="BH53" s="2039">
        <v>94.028394439659394</v>
      </c>
      <c r="BI53" s="1010">
        <v>-350.80327977607732</v>
      </c>
      <c r="BJ53" s="1010">
        <v>143.83276554401436</v>
      </c>
      <c r="BK53" s="1010">
        <v>606.39130771274392</v>
      </c>
      <c r="BL53" s="1010">
        <v>681.49667173105752</v>
      </c>
      <c r="BM53" s="1027">
        <v>685.75163829247526</v>
      </c>
      <c r="BN53" s="1010">
        <v>1082.2405113147397</v>
      </c>
      <c r="BO53" s="1010">
        <v>842.36889067147831</v>
      </c>
      <c r="BP53" s="1028">
        <v>756.15612321635228</v>
      </c>
    </row>
    <row r="54" spans="1:68" s="967" customFormat="1" ht="16.5" thickBot="1">
      <c r="A54" s="987" t="s">
        <v>586</v>
      </c>
      <c r="B54" s="1012">
        <v>17.926731033624069</v>
      </c>
      <c r="C54" s="1012">
        <v>15.07633160967729</v>
      </c>
      <c r="D54" s="1012">
        <v>13.106708036319651</v>
      </c>
      <c r="E54" s="1012">
        <v>15.891843389363547</v>
      </c>
      <c r="F54" s="1012">
        <v>17.723984479957885</v>
      </c>
      <c r="G54" s="1012">
        <v>20.285395217945972</v>
      </c>
      <c r="H54" s="1012">
        <v>25.027245942351072</v>
      </c>
      <c r="I54" s="1012">
        <v>21.190254993842977</v>
      </c>
      <c r="J54" s="1012">
        <v>20.143714221152923</v>
      </c>
      <c r="K54" s="1012">
        <v>11.840214473789807</v>
      </c>
      <c r="L54" s="1012">
        <v>16.527310836019456</v>
      </c>
      <c r="M54" s="1012">
        <v>18.227839400675688</v>
      </c>
      <c r="N54" s="1012">
        <v>5.5446583297909307</v>
      </c>
      <c r="O54" s="1012">
        <v>6.7874292323846026</v>
      </c>
      <c r="P54" s="1012">
        <v>8.5499594829263721</v>
      </c>
      <c r="Q54" s="1012">
        <v>5.2138199760299448</v>
      </c>
      <c r="R54" s="1012">
        <v>1.0749462527985005</v>
      </c>
      <c r="S54" s="1012">
        <v>1.5052152254819717</v>
      </c>
      <c r="T54" s="1012">
        <v>-0.77925454792207882</v>
      </c>
      <c r="U54" s="1012">
        <v>-5.4276746839716727</v>
      </c>
      <c r="V54" s="1012">
        <v>-7.2377895535663876</v>
      </c>
      <c r="W54" s="1012">
        <v>2.2240010497348957</v>
      </c>
      <c r="X54" s="1012">
        <v>-9.4366741707268206E-3</v>
      </c>
      <c r="Y54" s="1012">
        <v>5.2516855825282072</v>
      </c>
      <c r="Z54" s="1012">
        <v>3.2018441298621232</v>
      </c>
      <c r="AA54" s="1012">
        <v>4.2884029113014446</v>
      </c>
      <c r="AB54" s="1012">
        <v>5.4475249959414862</v>
      </c>
      <c r="AC54" s="1012">
        <v>10.777993564442546</v>
      </c>
      <c r="AD54" s="1012">
        <v>14.405419257886747</v>
      </c>
      <c r="AE54" s="1012">
        <v>20.14730380427677</v>
      </c>
      <c r="AF54" s="1012">
        <v>21.899562430867221</v>
      </c>
      <c r="AG54" s="1012">
        <v>30.464587440593863</v>
      </c>
      <c r="AH54" s="1012">
        <v>34.819975931735129</v>
      </c>
      <c r="AI54" s="1012">
        <v>31.231045311131549</v>
      </c>
      <c r="AJ54" s="1012">
        <v>31.401948001771377</v>
      </c>
      <c r="AK54" s="1012">
        <v>23.08724003911377</v>
      </c>
      <c r="AL54" s="1012">
        <v>24.816861489880495</v>
      </c>
      <c r="AM54" s="1012">
        <v>21.116377695210904</v>
      </c>
      <c r="AN54" s="1012">
        <v>21.652452162100104</v>
      </c>
      <c r="AO54" s="1012">
        <v>17.930354327249983</v>
      </c>
      <c r="AP54" s="1012">
        <v>19.783601736939467</v>
      </c>
      <c r="AQ54" s="1012">
        <v>14.520534471433775</v>
      </c>
      <c r="AR54" s="1012">
        <v>14.782965573878322</v>
      </c>
      <c r="AS54" s="1012">
        <v>16.981137850060836</v>
      </c>
      <c r="AT54" s="1012">
        <v>12.086272697939833</v>
      </c>
      <c r="AU54" s="1012">
        <v>0.58837233841479786</v>
      </c>
      <c r="AV54" s="1012">
        <v>-0.95061415209306033</v>
      </c>
      <c r="AW54" s="1012">
        <v>6.9581321934842792</v>
      </c>
      <c r="AX54" s="1012">
        <v>4.0789255666872606</v>
      </c>
      <c r="AY54" s="1012">
        <v>5.2070330608974427</v>
      </c>
      <c r="AZ54" s="1012">
        <v>6.5487447783627371</v>
      </c>
      <c r="BA54" s="1012">
        <v>3.6178554975733861</v>
      </c>
      <c r="BB54" s="1012">
        <v>8.1162002551876597E-2</v>
      </c>
      <c r="BC54" s="1012">
        <v>0.71495986031321801</v>
      </c>
      <c r="BD54" s="1033">
        <v>3.3700658995305681</v>
      </c>
      <c r="BE54" s="1012">
        <v>3.6766183071413066</v>
      </c>
      <c r="BF54" s="1012">
        <v>4.9952129963811815</v>
      </c>
      <c r="BG54" s="1034">
        <v>16.334377399641767</v>
      </c>
      <c r="BH54" s="2041">
        <v>19.588151411350236</v>
      </c>
      <c r="BI54" s="1012">
        <v>10.816055838640921</v>
      </c>
      <c r="BJ54" s="1012">
        <v>16.210024030595775</v>
      </c>
      <c r="BK54" s="1012">
        <v>19.561133135603203</v>
      </c>
      <c r="BL54" s="1012">
        <v>16.771680690935764</v>
      </c>
      <c r="BM54" s="1033">
        <v>18.916043503814031</v>
      </c>
      <c r="BN54" s="1012">
        <v>20.868552212546778</v>
      </c>
      <c r="BO54" s="1012">
        <v>18.505578386520682</v>
      </c>
      <c r="BP54" s="1034">
        <v>13.554251463915062</v>
      </c>
    </row>
    <row r="55" spans="1:68" ht="16.5" thickTop="1">
      <c r="A55" s="989"/>
      <c r="B55" s="967"/>
      <c r="C55" s="967"/>
      <c r="D55" s="967"/>
      <c r="E55" s="967"/>
      <c r="F55" s="967"/>
      <c r="G55" s="967"/>
      <c r="H55" s="967"/>
      <c r="I55" s="967"/>
      <c r="J55" s="967"/>
      <c r="K55" s="967"/>
      <c r="L55" s="967"/>
      <c r="M55" s="967"/>
      <c r="N55" s="967"/>
      <c r="O55" s="967"/>
      <c r="P55" s="967"/>
      <c r="Q55" s="967"/>
      <c r="R55" s="967"/>
      <c r="S55" s="967"/>
      <c r="T55" s="967"/>
      <c r="U55" s="967"/>
      <c r="V55" s="967"/>
      <c r="W55" s="967"/>
      <c r="X55" s="967"/>
      <c r="Y55" s="967"/>
      <c r="Z55" s="967"/>
      <c r="AA55" s="967"/>
      <c r="AB55" s="967"/>
      <c r="AC55" s="967"/>
      <c r="AD55" s="967"/>
      <c r="AE55" s="967"/>
      <c r="AF55" s="967"/>
      <c r="AG55" s="967"/>
      <c r="AH55" s="967"/>
      <c r="AI55" s="967"/>
      <c r="AJ55" s="967"/>
      <c r="AK55" s="967"/>
      <c r="AL55" s="967"/>
      <c r="AM55" s="967"/>
      <c r="AN55" s="967"/>
      <c r="AO55" s="967"/>
      <c r="AP55" s="967"/>
      <c r="AQ55" s="967"/>
      <c r="AR55" s="967"/>
      <c r="AS55" s="967"/>
      <c r="AT55" s="967"/>
      <c r="AU55" s="967"/>
      <c r="AV55" s="967"/>
      <c r="AW55" s="967"/>
      <c r="AX55" s="967"/>
      <c r="AY55" s="967"/>
      <c r="AZ55" s="967"/>
      <c r="BA55" s="967"/>
    </row>
    <row r="56" spans="1:68" s="998" customFormat="1">
      <c r="A56" s="1514" t="s">
        <v>1243</v>
      </c>
      <c r="N56" s="956"/>
      <c r="O56" s="956"/>
      <c r="P56" s="956"/>
      <c r="Q56" s="956"/>
      <c r="R56" s="956"/>
      <c r="S56" s="956"/>
      <c r="T56" s="956"/>
      <c r="U56" s="956"/>
      <c r="V56" s="956"/>
      <c r="W56" s="956"/>
      <c r="X56" s="956"/>
      <c r="Y56" s="956"/>
      <c r="Z56" s="956"/>
      <c r="AA56" s="956"/>
      <c r="AB56" s="956"/>
      <c r="AC56" s="956"/>
      <c r="AD56" s="956"/>
      <c r="AE56" s="956"/>
      <c r="AF56" s="956"/>
      <c r="AG56" s="956"/>
      <c r="AH56" s="956"/>
      <c r="AI56" s="956"/>
      <c r="AJ56" s="956"/>
      <c r="AK56" s="956"/>
      <c r="AL56" s="956"/>
      <c r="AM56" s="956"/>
      <c r="AN56" s="956"/>
      <c r="AO56" s="956"/>
      <c r="AP56" s="956"/>
      <c r="AQ56" s="956"/>
      <c r="AR56" s="956"/>
      <c r="AS56" s="956"/>
      <c r="AT56" s="956"/>
      <c r="AU56" s="956"/>
    </row>
    <row r="57" spans="1:68" s="998" customFormat="1">
      <c r="A57" s="1013" t="s">
        <v>1241</v>
      </c>
      <c r="N57" s="956"/>
      <c r="O57" s="956"/>
      <c r="P57" s="956"/>
      <c r="Q57" s="956"/>
      <c r="R57" s="956"/>
      <c r="S57" s="956"/>
      <c r="T57" s="956"/>
      <c r="U57" s="956"/>
      <c r="V57" s="956"/>
      <c r="W57" s="956"/>
      <c r="X57" s="956"/>
      <c r="Y57" s="956"/>
      <c r="Z57" s="956"/>
      <c r="AA57" s="956"/>
      <c r="AB57" s="956"/>
      <c r="AC57" s="956"/>
      <c r="AD57" s="956"/>
      <c r="AE57" s="956"/>
      <c r="AF57" s="956"/>
      <c r="AG57" s="956"/>
      <c r="AH57" s="956"/>
      <c r="AI57" s="956"/>
      <c r="AJ57" s="956"/>
      <c r="AK57" s="956"/>
      <c r="AL57" s="956"/>
      <c r="AM57" s="956"/>
      <c r="AN57" s="956"/>
      <c r="AO57" s="956"/>
      <c r="AP57" s="956"/>
      <c r="AQ57" s="956"/>
      <c r="AR57" s="956"/>
      <c r="AS57" s="956"/>
      <c r="AT57" s="956"/>
      <c r="AU57" s="956"/>
    </row>
    <row r="58" spans="1:68" s="1622" customFormat="1">
      <c r="A58" s="998" t="s">
        <v>314</v>
      </c>
    </row>
  </sheetData>
  <hyperlinks>
    <hyperlink ref="A1" location="Menu!A1" display="Return to Menu"/>
  </hyperlinks>
  <pageMargins left="0.45866141700000002" right="0.45866141700000002" top="0.49803149600000002" bottom="0.24803149599999999" header="0.31496062992126" footer="0.31496062992126"/>
  <pageSetup scale="13" orientation="landscape" r:id="rId1"/>
  <colBreaks count="2" manualBreakCount="2">
    <brk id="18" max="57" man="1"/>
    <brk id="33" max="57"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view="pageBreakPreview" zoomScaleSheetLayoutView="100" workbookViewId="0">
      <pane xSplit="1" ySplit="3" topLeftCell="B4" activePane="bottomRight" state="frozen"/>
      <selection activeCell="M244" sqref="M244"/>
      <selection pane="topRight" activeCell="M244" sqref="M244"/>
      <selection pane="bottomLeft" activeCell="M244" sqref="M244"/>
      <selection pane="bottomRight"/>
    </sheetView>
  </sheetViews>
  <sheetFormatPr defaultColWidth="22.5703125" defaultRowHeight="15.75"/>
  <cols>
    <col min="1" max="1" width="15.7109375" style="885" customWidth="1"/>
    <col min="2" max="4" width="18.85546875" style="884" customWidth="1"/>
    <col min="5" max="5" width="22.5703125" style="884" customWidth="1"/>
    <col min="6" max="251" width="9.140625" style="884" customWidth="1"/>
    <col min="252" max="252" width="15.7109375" style="884" customWidth="1"/>
    <col min="253" max="255" width="18.85546875" style="884" customWidth="1"/>
    <col min="256" max="256" width="22.5703125" style="884"/>
    <col min="257" max="257" width="15.7109375" style="884" customWidth="1"/>
    <col min="258" max="260" width="18.85546875" style="884" customWidth="1"/>
    <col min="261" max="261" width="22.5703125" style="884" customWidth="1"/>
    <col min="262" max="507" width="9.140625" style="884" customWidth="1"/>
    <col min="508" max="508" width="15.7109375" style="884" customWidth="1"/>
    <col min="509" max="511" width="18.85546875" style="884" customWidth="1"/>
    <col min="512" max="512" width="22.5703125" style="884"/>
    <col min="513" max="513" width="15.7109375" style="884" customWidth="1"/>
    <col min="514" max="516" width="18.85546875" style="884" customWidth="1"/>
    <col min="517" max="517" width="22.5703125" style="884" customWidth="1"/>
    <col min="518" max="763" width="9.140625" style="884" customWidth="1"/>
    <col min="764" max="764" width="15.7109375" style="884" customWidth="1"/>
    <col min="765" max="767" width="18.85546875" style="884" customWidth="1"/>
    <col min="768" max="768" width="22.5703125" style="884"/>
    <col min="769" max="769" width="15.7109375" style="884" customWidth="1"/>
    <col min="770" max="772" width="18.85546875" style="884" customWidth="1"/>
    <col min="773" max="773" width="22.5703125" style="884" customWidth="1"/>
    <col min="774" max="1019" width="9.140625" style="884" customWidth="1"/>
    <col min="1020" max="1020" width="15.7109375" style="884" customWidth="1"/>
    <col min="1021" max="1023" width="18.85546875" style="884" customWidth="1"/>
    <col min="1024" max="1024" width="22.5703125" style="884"/>
    <col min="1025" max="1025" width="15.7109375" style="884" customWidth="1"/>
    <col min="1026" max="1028" width="18.85546875" style="884" customWidth="1"/>
    <col min="1029" max="1029" width="22.5703125" style="884" customWidth="1"/>
    <col min="1030" max="1275" width="9.140625" style="884" customWidth="1"/>
    <col min="1276" max="1276" width="15.7109375" style="884" customWidth="1"/>
    <col min="1277" max="1279" width="18.85546875" style="884" customWidth="1"/>
    <col min="1280" max="1280" width="22.5703125" style="884"/>
    <col min="1281" max="1281" width="15.7109375" style="884" customWidth="1"/>
    <col min="1282" max="1284" width="18.85546875" style="884" customWidth="1"/>
    <col min="1285" max="1285" width="22.5703125" style="884" customWidth="1"/>
    <col min="1286" max="1531" width="9.140625" style="884" customWidth="1"/>
    <col min="1532" max="1532" width="15.7109375" style="884" customWidth="1"/>
    <col min="1533" max="1535" width="18.85546875" style="884" customWidth="1"/>
    <col min="1536" max="1536" width="22.5703125" style="884"/>
    <col min="1537" max="1537" width="15.7109375" style="884" customWidth="1"/>
    <col min="1538" max="1540" width="18.85546875" style="884" customWidth="1"/>
    <col min="1541" max="1541" width="22.5703125" style="884" customWidth="1"/>
    <col min="1542" max="1787" width="9.140625" style="884" customWidth="1"/>
    <col min="1788" max="1788" width="15.7109375" style="884" customWidth="1"/>
    <col min="1789" max="1791" width="18.85546875" style="884" customWidth="1"/>
    <col min="1792" max="1792" width="22.5703125" style="884"/>
    <col min="1793" max="1793" width="15.7109375" style="884" customWidth="1"/>
    <col min="1794" max="1796" width="18.85546875" style="884" customWidth="1"/>
    <col min="1797" max="1797" width="22.5703125" style="884" customWidth="1"/>
    <col min="1798" max="2043" width="9.140625" style="884" customWidth="1"/>
    <col min="2044" max="2044" width="15.7109375" style="884" customWidth="1"/>
    <col min="2045" max="2047" width="18.85546875" style="884" customWidth="1"/>
    <col min="2048" max="2048" width="22.5703125" style="884"/>
    <col min="2049" max="2049" width="15.7109375" style="884" customWidth="1"/>
    <col min="2050" max="2052" width="18.85546875" style="884" customWidth="1"/>
    <col min="2053" max="2053" width="22.5703125" style="884" customWidth="1"/>
    <col min="2054" max="2299" width="9.140625" style="884" customWidth="1"/>
    <col min="2300" max="2300" width="15.7109375" style="884" customWidth="1"/>
    <col min="2301" max="2303" width="18.85546875" style="884" customWidth="1"/>
    <col min="2304" max="2304" width="22.5703125" style="884"/>
    <col min="2305" max="2305" width="15.7109375" style="884" customWidth="1"/>
    <col min="2306" max="2308" width="18.85546875" style="884" customWidth="1"/>
    <col min="2309" max="2309" width="22.5703125" style="884" customWidth="1"/>
    <col min="2310" max="2555" width="9.140625" style="884" customWidth="1"/>
    <col min="2556" max="2556" width="15.7109375" style="884" customWidth="1"/>
    <col min="2557" max="2559" width="18.85546875" style="884" customWidth="1"/>
    <col min="2560" max="2560" width="22.5703125" style="884"/>
    <col min="2561" max="2561" width="15.7109375" style="884" customWidth="1"/>
    <col min="2562" max="2564" width="18.85546875" style="884" customWidth="1"/>
    <col min="2565" max="2565" width="22.5703125" style="884" customWidth="1"/>
    <col min="2566" max="2811" width="9.140625" style="884" customWidth="1"/>
    <col min="2812" max="2812" width="15.7109375" style="884" customWidth="1"/>
    <col min="2813" max="2815" width="18.85546875" style="884" customWidth="1"/>
    <col min="2816" max="2816" width="22.5703125" style="884"/>
    <col min="2817" max="2817" width="15.7109375" style="884" customWidth="1"/>
    <col min="2818" max="2820" width="18.85546875" style="884" customWidth="1"/>
    <col min="2821" max="2821" width="22.5703125" style="884" customWidth="1"/>
    <col min="2822" max="3067" width="9.140625" style="884" customWidth="1"/>
    <col min="3068" max="3068" width="15.7109375" style="884" customWidth="1"/>
    <col min="3069" max="3071" width="18.85546875" style="884" customWidth="1"/>
    <col min="3072" max="3072" width="22.5703125" style="884"/>
    <col min="3073" max="3073" width="15.7109375" style="884" customWidth="1"/>
    <col min="3074" max="3076" width="18.85546875" style="884" customWidth="1"/>
    <col min="3077" max="3077" width="22.5703125" style="884" customWidth="1"/>
    <col min="3078" max="3323" width="9.140625" style="884" customWidth="1"/>
    <col min="3324" max="3324" width="15.7109375" style="884" customWidth="1"/>
    <col min="3325" max="3327" width="18.85546875" style="884" customWidth="1"/>
    <col min="3328" max="3328" width="22.5703125" style="884"/>
    <col min="3329" max="3329" width="15.7109375" style="884" customWidth="1"/>
    <col min="3330" max="3332" width="18.85546875" style="884" customWidth="1"/>
    <col min="3333" max="3333" width="22.5703125" style="884" customWidth="1"/>
    <col min="3334" max="3579" width="9.140625" style="884" customWidth="1"/>
    <col min="3580" max="3580" width="15.7109375" style="884" customWidth="1"/>
    <col min="3581" max="3583" width="18.85546875" style="884" customWidth="1"/>
    <col min="3584" max="3584" width="22.5703125" style="884"/>
    <col min="3585" max="3585" width="15.7109375" style="884" customWidth="1"/>
    <col min="3586" max="3588" width="18.85546875" style="884" customWidth="1"/>
    <col min="3589" max="3589" width="22.5703125" style="884" customWidth="1"/>
    <col min="3590" max="3835" width="9.140625" style="884" customWidth="1"/>
    <col min="3836" max="3836" width="15.7109375" style="884" customWidth="1"/>
    <col min="3837" max="3839" width="18.85546875" style="884" customWidth="1"/>
    <col min="3840" max="3840" width="22.5703125" style="884"/>
    <col min="3841" max="3841" width="15.7109375" style="884" customWidth="1"/>
    <col min="3842" max="3844" width="18.85546875" style="884" customWidth="1"/>
    <col min="3845" max="3845" width="22.5703125" style="884" customWidth="1"/>
    <col min="3846" max="4091" width="9.140625" style="884" customWidth="1"/>
    <col min="4092" max="4092" width="15.7109375" style="884" customWidth="1"/>
    <col min="4093" max="4095" width="18.85546875" style="884" customWidth="1"/>
    <col min="4096" max="4096" width="22.5703125" style="884"/>
    <col min="4097" max="4097" width="15.7109375" style="884" customWidth="1"/>
    <col min="4098" max="4100" width="18.85546875" style="884" customWidth="1"/>
    <col min="4101" max="4101" width="22.5703125" style="884" customWidth="1"/>
    <col min="4102" max="4347" width="9.140625" style="884" customWidth="1"/>
    <col min="4348" max="4348" width="15.7109375" style="884" customWidth="1"/>
    <col min="4349" max="4351" width="18.85546875" style="884" customWidth="1"/>
    <col min="4352" max="4352" width="22.5703125" style="884"/>
    <col min="4353" max="4353" width="15.7109375" style="884" customWidth="1"/>
    <col min="4354" max="4356" width="18.85546875" style="884" customWidth="1"/>
    <col min="4357" max="4357" width="22.5703125" style="884" customWidth="1"/>
    <col min="4358" max="4603" width="9.140625" style="884" customWidth="1"/>
    <col min="4604" max="4604" width="15.7109375" style="884" customWidth="1"/>
    <col min="4605" max="4607" width="18.85546875" style="884" customWidth="1"/>
    <col min="4608" max="4608" width="22.5703125" style="884"/>
    <col min="4609" max="4609" width="15.7109375" style="884" customWidth="1"/>
    <col min="4610" max="4612" width="18.85546875" style="884" customWidth="1"/>
    <col min="4613" max="4613" width="22.5703125" style="884" customWidth="1"/>
    <col min="4614" max="4859" width="9.140625" style="884" customWidth="1"/>
    <col min="4860" max="4860" width="15.7109375" style="884" customWidth="1"/>
    <col min="4861" max="4863" width="18.85546875" style="884" customWidth="1"/>
    <col min="4864" max="4864" width="22.5703125" style="884"/>
    <col min="4865" max="4865" width="15.7109375" style="884" customWidth="1"/>
    <col min="4866" max="4868" width="18.85546875" style="884" customWidth="1"/>
    <col min="4869" max="4869" width="22.5703125" style="884" customWidth="1"/>
    <col min="4870" max="5115" width="9.140625" style="884" customWidth="1"/>
    <col min="5116" max="5116" width="15.7109375" style="884" customWidth="1"/>
    <col min="5117" max="5119" width="18.85546875" style="884" customWidth="1"/>
    <col min="5120" max="5120" width="22.5703125" style="884"/>
    <col min="5121" max="5121" width="15.7109375" style="884" customWidth="1"/>
    <col min="5122" max="5124" width="18.85546875" style="884" customWidth="1"/>
    <col min="5125" max="5125" width="22.5703125" style="884" customWidth="1"/>
    <col min="5126" max="5371" width="9.140625" style="884" customWidth="1"/>
    <col min="5372" max="5372" width="15.7109375" style="884" customWidth="1"/>
    <col min="5373" max="5375" width="18.85546875" style="884" customWidth="1"/>
    <col min="5376" max="5376" width="22.5703125" style="884"/>
    <col min="5377" max="5377" width="15.7109375" style="884" customWidth="1"/>
    <col min="5378" max="5380" width="18.85546875" style="884" customWidth="1"/>
    <col min="5381" max="5381" width="22.5703125" style="884" customWidth="1"/>
    <col min="5382" max="5627" width="9.140625" style="884" customWidth="1"/>
    <col min="5628" max="5628" width="15.7109375" style="884" customWidth="1"/>
    <col min="5629" max="5631" width="18.85546875" style="884" customWidth="1"/>
    <col min="5632" max="5632" width="22.5703125" style="884"/>
    <col min="5633" max="5633" width="15.7109375" style="884" customWidth="1"/>
    <col min="5634" max="5636" width="18.85546875" style="884" customWidth="1"/>
    <col min="5637" max="5637" width="22.5703125" style="884" customWidth="1"/>
    <col min="5638" max="5883" width="9.140625" style="884" customWidth="1"/>
    <col min="5884" max="5884" width="15.7109375" style="884" customWidth="1"/>
    <col min="5885" max="5887" width="18.85546875" style="884" customWidth="1"/>
    <col min="5888" max="5888" width="22.5703125" style="884"/>
    <col min="5889" max="5889" width="15.7109375" style="884" customWidth="1"/>
    <col min="5890" max="5892" width="18.85546875" style="884" customWidth="1"/>
    <col min="5893" max="5893" width="22.5703125" style="884" customWidth="1"/>
    <col min="5894" max="6139" width="9.140625" style="884" customWidth="1"/>
    <col min="6140" max="6140" width="15.7109375" style="884" customWidth="1"/>
    <col min="6141" max="6143" width="18.85546875" style="884" customWidth="1"/>
    <col min="6144" max="6144" width="22.5703125" style="884"/>
    <col min="6145" max="6145" width="15.7109375" style="884" customWidth="1"/>
    <col min="6146" max="6148" width="18.85546875" style="884" customWidth="1"/>
    <col min="6149" max="6149" width="22.5703125" style="884" customWidth="1"/>
    <col min="6150" max="6395" width="9.140625" style="884" customWidth="1"/>
    <col min="6396" max="6396" width="15.7109375" style="884" customWidth="1"/>
    <col min="6397" max="6399" width="18.85546875" style="884" customWidth="1"/>
    <col min="6400" max="6400" width="22.5703125" style="884"/>
    <col min="6401" max="6401" width="15.7109375" style="884" customWidth="1"/>
    <col min="6402" max="6404" width="18.85546875" style="884" customWidth="1"/>
    <col min="6405" max="6405" width="22.5703125" style="884" customWidth="1"/>
    <col min="6406" max="6651" width="9.140625" style="884" customWidth="1"/>
    <col min="6652" max="6652" width="15.7109375" style="884" customWidth="1"/>
    <col min="6653" max="6655" width="18.85546875" style="884" customWidth="1"/>
    <col min="6656" max="6656" width="22.5703125" style="884"/>
    <col min="6657" max="6657" width="15.7109375" style="884" customWidth="1"/>
    <col min="6658" max="6660" width="18.85546875" style="884" customWidth="1"/>
    <col min="6661" max="6661" width="22.5703125" style="884" customWidth="1"/>
    <col min="6662" max="6907" width="9.140625" style="884" customWidth="1"/>
    <col min="6908" max="6908" width="15.7109375" style="884" customWidth="1"/>
    <col min="6909" max="6911" width="18.85546875" style="884" customWidth="1"/>
    <col min="6912" max="6912" width="22.5703125" style="884"/>
    <col min="6913" max="6913" width="15.7109375" style="884" customWidth="1"/>
    <col min="6914" max="6916" width="18.85546875" style="884" customWidth="1"/>
    <col min="6917" max="6917" width="22.5703125" style="884" customWidth="1"/>
    <col min="6918" max="7163" width="9.140625" style="884" customWidth="1"/>
    <col min="7164" max="7164" width="15.7109375" style="884" customWidth="1"/>
    <col min="7165" max="7167" width="18.85546875" style="884" customWidth="1"/>
    <col min="7168" max="7168" width="22.5703125" style="884"/>
    <col min="7169" max="7169" width="15.7109375" style="884" customWidth="1"/>
    <col min="7170" max="7172" width="18.85546875" style="884" customWidth="1"/>
    <col min="7173" max="7173" width="22.5703125" style="884" customWidth="1"/>
    <col min="7174" max="7419" width="9.140625" style="884" customWidth="1"/>
    <col min="7420" max="7420" width="15.7109375" style="884" customWidth="1"/>
    <col min="7421" max="7423" width="18.85546875" style="884" customWidth="1"/>
    <col min="7424" max="7424" width="22.5703125" style="884"/>
    <col min="7425" max="7425" width="15.7109375" style="884" customWidth="1"/>
    <col min="7426" max="7428" width="18.85546875" style="884" customWidth="1"/>
    <col min="7429" max="7429" width="22.5703125" style="884" customWidth="1"/>
    <col min="7430" max="7675" width="9.140625" style="884" customWidth="1"/>
    <col min="7676" max="7676" width="15.7109375" style="884" customWidth="1"/>
    <col min="7677" max="7679" width="18.85546875" style="884" customWidth="1"/>
    <col min="7680" max="7680" width="22.5703125" style="884"/>
    <col min="7681" max="7681" width="15.7109375" style="884" customWidth="1"/>
    <col min="7682" max="7684" width="18.85546875" style="884" customWidth="1"/>
    <col min="7685" max="7685" width="22.5703125" style="884" customWidth="1"/>
    <col min="7686" max="7931" width="9.140625" style="884" customWidth="1"/>
    <col min="7932" max="7932" width="15.7109375" style="884" customWidth="1"/>
    <col min="7933" max="7935" width="18.85546875" style="884" customWidth="1"/>
    <col min="7936" max="7936" width="22.5703125" style="884"/>
    <col min="7937" max="7937" width="15.7109375" style="884" customWidth="1"/>
    <col min="7938" max="7940" width="18.85546875" style="884" customWidth="1"/>
    <col min="7941" max="7941" width="22.5703125" style="884" customWidth="1"/>
    <col min="7942" max="8187" width="9.140625" style="884" customWidth="1"/>
    <col min="8188" max="8188" width="15.7109375" style="884" customWidth="1"/>
    <col min="8189" max="8191" width="18.85546875" style="884" customWidth="1"/>
    <col min="8192" max="8192" width="22.5703125" style="884"/>
    <col min="8193" max="8193" width="15.7109375" style="884" customWidth="1"/>
    <col min="8194" max="8196" width="18.85546875" style="884" customWidth="1"/>
    <col min="8197" max="8197" width="22.5703125" style="884" customWidth="1"/>
    <col min="8198" max="8443" width="9.140625" style="884" customWidth="1"/>
    <col min="8444" max="8444" width="15.7109375" style="884" customWidth="1"/>
    <col min="8445" max="8447" width="18.85546875" style="884" customWidth="1"/>
    <col min="8448" max="8448" width="22.5703125" style="884"/>
    <col min="8449" max="8449" width="15.7109375" style="884" customWidth="1"/>
    <col min="8450" max="8452" width="18.85546875" style="884" customWidth="1"/>
    <col min="8453" max="8453" width="22.5703125" style="884" customWidth="1"/>
    <col min="8454" max="8699" width="9.140625" style="884" customWidth="1"/>
    <col min="8700" max="8700" width="15.7109375" style="884" customWidth="1"/>
    <col min="8701" max="8703" width="18.85546875" style="884" customWidth="1"/>
    <col min="8704" max="8704" width="22.5703125" style="884"/>
    <col min="8705" max="8705" width="15.7109375" style="884" customWidth="1"/>
    <col min="8706" max="8708" width="18.85546875" style="884" customWidth="1"/>
    <col min="8709" max="8709" width="22.5703125" style="884" customWidth="1"/>
    <col min="8710" max="8955" width="9.140625" style="884" customWidth="1"/>
    <col min="8956" max="8956" width="15.7109375" style="884" customWidth="1"/>
    <col min="8957" max="8959" width="18.85546875" style="884" customWidth="1"/>
    <col min="8960" max="8960" width="22.5703125" style="884"/>
    <col min="8961" max="8961" width="15.7109375" style="884" customWidth="1"/>
    <col min="8962" max="8964" width="18.85546875" style="884" customWidth="1"/>
    <col min="8965" max="8965" width="22.5703125" style="884" customWidth="1"/>
    <col min="8966" max="9211" width="9.140625" style="884" customWidth="1"/>
    <col min="9212" max="9212" width="15.7109375" style="884" customWidth="1"/>
    <col min="9213" max="9215" width="18.85546875" style="884" customWidth="1"/>
    <col min="9216" max="9216" width="22.5703125" style="884"/>
    <col min="9217" max="9217" width="15.7109375" style="884" customWidth="1"/>
    <col min="9218" max="9220" width="18.85546875" style="884" customWidth="1"/>
    <col min="9221" max="9221" width="22.5703125" style="884" customWidth="1"/>
    <col min="9222" max="9467" width="9.140625" style="884" customWidth="1"/>
    <col min="9468" max="9468" width="15.7109375" style="884" customWidth="1"/>
    <col min="9469" max="9471" width="18.85546875" style="884" customWidth="1"/>
    <col min="9472" max="9472" width="22.5703125" style="884"/>
    <col min="9473" max="9473" width="15.7109375" style="884" customWidth="1"/>
    <col min="9474" max="9476" width="18.85546875" style="884" customWidth="1"/>
    <col min="9477" max="9477" width="22.5703125" style="884" customWidth="1"/>
    <col min="9478" max="9723" width="9.140625" style="884" customWidth="1"/>
    <col min="9724" max="9724" width="15.7109375" style="884" customWidth="1"/>
    <col min="9725" max="9727" width="18.85546875" style="884" customWidth="1"/>
    <col min="9728" max="9728" width="22.5703125" style="884"/>
    <col min="9729" max="9729" width="15.7109375" style="884" customWidth="1"/>
    <col min="9730" max="9732" width="18.85546875" style="884" customWidth="1"/>
    <col min="9733" max="9733" width="22.5703125" style="884" customWidth="1"/>
    <col min="9734" max="9979" width="9.140625" style="884" customWidth="1"/>
    <col min="9980" max="9980" width="15.7109375" style="884" customWidth="1"/>
    <col min="9981" max="9983" width="18.85546875" style="884" customWidth="1"/>
    <col min="9984" max="9984" width="22.5703125" style="884"/>
    <col min="9985" max="9985" width="15.7109375" style="884" customWidth="1"/>
    <col min="9986" max="9988" width="18.85546875" style="884" customWidth="1"/>
    <col min="9989" max="9989" width="22.5703125" style="884" customWidth="1"/>
    <col min="9990" max="10235" width="9.140625" style="884" customWidth="1"/>
    <col min="10236" max="10236" width="15.7109375" style="884" customWidth="1"/>
    <col min="10237" max="10239" width="18.85546875" style="884" customWidth="1"/>
    <col min="10240" max="10240" width="22.5703125" style="884"/>
    <col min="10241" max="10241" width="15.7109375" style="884" customWidth="1"/>
    <col min="10242" max="10244" width="18.85546875" style="884" customWidth="1"/>
    <col min="10245" max="10245" width="22.5703125" style="884" customWidth="1"/>
    <col min="10246" max="10491" width="9.140625" style="884" customWidth="1"/>
    <col min="10492" max="10492" width="15.7109375" style="884" customWidth="1"/>
    <col min="10493" max="10495" width="18.85546875" style="884" customWidth="1"/>
    <col min="10496" max="10496" width="22.5703125" style="884"/>
    <col min="10497" max="10497" width="15.7109375" style="884" customWidth="1"/>
    <col min="10498" max="10500" width="18.85546875" style="884" customWidth="1"/>
    <col min="10501" max="10501" width="22.5703125" style="884" customWidth="1"/>
    <col min="10502" max="10747" width="9.140625" style="884" customWidth="1"/>
    <col min="10748" max="10748" width="15.7109375" style="884" customWidth="1"/>
    <col min="10749" max="10751" width="18.85546875" style="884" customWidth="1"/>
    <col min="10752" max="10752" width="22.5703125" style="884"/>
    <col min="10753" max="10753" width="15.7109375" style="884" customWidth="1"/>
    <col min="10754" max="10756" width="18.85546875" style="884" customWidth="1"/>
    <col min="10757" max="10757" width="22.5703125" style="884" customWidth="1"/>
    <col min="10758" max="11003" width="9.140625" style="884" customWidth="1"/>
    <col min="11004" max="11004" width="15.7109375" style="884" customWidth="1"/>
    <col min="11005" max="11007" width="18.85546875" style="884" customWidth="1"/>
    <col min="11008" max="11008" width="22.5703125" style="884"/>
    <col min="11009" max="11009" width="15.7109375" style="884" customWidth="1"/>
    <col min="11010" max="11012" width="18.85546875" style="884" customWidth="1"/>
    <col min="11013" max="11013" width="22.5703125" style="884" customWidth="1"/>
    <col min="11014" max="11259" width="9.140625" style="884" customWidth="1"/>
    <col min="11260" max="11260" width="15.7109375" style="884" customWidth="1"/>
    <col min="11261" max="11263" width="18.85546875" style="884" customWidth="1"/>
    <col min="11264" max="11264" width="22.5703125" style="884"/>
    <col min="11265" max="11265" width="15.7109375" style="884" customWidth="1"/>
    <col min="11266" max="11268" width="18.85546875" style="884" customWidth="1"/>
    <col min="11269" max="11269" width="22.5703125" style="884" customWidth="1"/>
    <col min="11270" max="11515" width="9.140625" style="884" customWidth="1"/>
    <col min="11516" max="11516" width="15.7109375" style="884" customWidth="1"/>
    <col min="11517" max="11519" width="18.85546875" style="884" customWidth="1"/>
    <col min="11520" max="11520" width="22.5703125" style="884"/>
    <col min="11521" max="11521" width="15.7109375" style="884" customWidth="1"/>
    <col min="11522" max="11524" width="18.85546875" style="884" customWidth="1"/>
    <col min="11525" max="11525" width="22.5703125" style="884" customWidth="1"/>
    <col min="11526" max="11771" width="9.140625" style="884" customWidth="1"/>
    <col min="11772" max="11772" width="15.7109375" style="884" customWidth="1"/>
    <col min="11773" max="11775" width="18.85546875" style="884" customWidth="1"/>
    <col min="11776" max="11776" width="22.5703125" style="884"/>
    <col min="11777" max="11777" width="15.7109375" style="884" customWidth="1"/>
    <col min="11778" max="11780" width="18.85546875" style="884" customWidth="1"/>
    <col min="11781" max="11781" width="22.5703125" style="884" customWidth="1"/>
    <col min="11782" max="12027" width="9.140625" style="884" customWidth="1"/>
    <col min="12028" max="12028" width="15.7109375" style="884" customWidth="1"/>
    <col min="12029" max="12031" width="18.85546875" style="884" customWidth="1"/>
    <col min="12032" max="12032" width="22.5703125" style="884"/>
    <col min="12033" max="12033" width="15.7109375" style="884" customWidth="1"/>
    <col min="12034" max="12036" width="18.85546875" style="884" customWidth="1"/>
    <col min="12037" max="12037" width="22.5703125" style="884" customWidth="1"/>
    <col min="12038" max="12283" width="9.140625" style="884" customWidth="1"/>
    <col min="12284" max="12284" width="15.7109375" style="884" customWidth="1"/>
    <col min="12285" max="12287" width="18.85546875" style="884" customWidth="1"/>
    <col min="12288" max="12288" width="22.5703125" style="884"/>
    <col min="12289" max="12289" width="15.7109375" style="884" customWidth="1"/>
    <col min="12290" max="12292" width="18.85546875" style="884" customWidth="1"/>
    <col min="12293" max="12293" width="22.5703125" style="884" customWidth="1"/>
    <col min="12294" max="12539" width="9.140625" style="884" customWidth="1"/>
    <col min="12540" max="12540" width="15.7109375" style="884" customWidth="1"/>
    <col min="12541" max="12543" width="18.85546875" style="884" customWidth="1"/>
    <col min="12544" max="12544" width="22.5703125" style="884"/>
    <col min="12545" max="12545" width="15.7109375" style="884" customWidth="1"/>
    <col min="12546" max="12548" width="18.85546875" style="884" customWidth="1"/>
    <col min="12549" max="12549" width="22.5703125" style="884" customWidth="1"/>
    <col min="12550" max="12795" width="9.140625" style="884" customWidth="1"/>
    <col min="12796" max="12796" width="15.7109375" style="884" customWidth="1"/>
    <col min="12797" max="12799" width="18.85546875" style="884" customWidth="1"/>
    <col min="12800" max="12800" width="22.5703125" style="884"/>
    <col min="12801" max="12801" width="15.7109375" style="884" customWidth="1"/>
    <col min="12802" max="12804" width="18.85546875" style="884" customWidth="1"/>
    <col min="12805" max="12805" width="22.5703125" style="884" customWidth="1"/>
    <col min="12806" max="13051" width="9.140625" style="884" customWidth="1"/>
    <col min="13052" max="13052" width="15.7109375" style="884" customWidth="1"/>
    <col min="13053" max="13055" width="18.85546875" style="884" customWidth="1"/>
    <col min="13056" max="13056" width="22.5703125" style="884"/>
    <col min="13057" max="13057" width="15.7109375" style="884" customWidth="1"/>
    <col min="13058" max="13060" width="18.85546875" style="884" customWidth="1"/>
    <col min="13061" max="13061" width="22.5703125" style="884" customWidth="1"/>
    <col min="13062" max="13307" width="9.140625" style="884" customWidth="1"/>
    <col min="13308" max="13308" width="15.7109375" style="884" customWidth="1"/>
    <col min="13309" max="13311" width="18.85546875" style="884" customWidth="1"/>
    <col min="13312" max="13312" width="22.5703125" style="884"/>
    <col min="13313" max="13313" width="15.7109375" style="884" customWidth="1"/>
    <col min="13314" max="13316" width="18.85546875" style="884" customWidth="1"/>
    <col min="13317" max="13317" width="22.5703125" style="884" customWidth="1"/>
    <col min="13318" max="13563" width="9.140625" style="884" customWidth="1"/>
    <col min="13564" max="13564" width="15.7109375" style="884" customWidth="1"/>
    <col min="13565" max="13567" width="18.85546875" style="884" customWidth="1"/>
    <col min="13568" max="13568" width="22.5703125" style="884"/>
    <col min="13569" max="13569" width="15.7109375" style="884" customWidth="1"/>
    <col min="13570" max="13572" width="18.85546875" style="884" customWidth="1"/>
    <col min="13573" max="13573" width="22.5703125" style="884" customWidth="1"/>
    <col min="13574" max="13819" width="9.140625" style="884" customWidth="1"/>
    <col min="13820" max="13820" width="15.7109375" style="884" customWidth="1"/>
    <col min="13821" max="13823" width="18.85546875" style="884" customWidth="1"/>
    <col min="13824" max="13824" width="22.5703125" style="884"/>
    <col min="13825" max="13825" width="15.7109375" style="884" customWidth="1"/>
    <col min="13826" max="13828" width="18.85546875" style="884" customWidth="1"/>
    <col min="13829" max="13829" width="22.5703125" style="884" customWidth="1"/>
    <col min="13830" max="14075" width="9.140625" style="884" customWidth="1"/>
    <col min="14076" max="14076" width="15.7109375" style="884" customWidth="1"/>
    <col min="14077" max="14079" width="18.85546875" style="884" customWidth="1"/>
    <col min="14080" max="14080" width="22.5703125" style="884"/>
    <col min="14081" max="14081" width="15.7109375" style="884" customWidth="1"/>
    <col min="14082" max="14084" width="18.85546875" style="884" customWidth="1"/>
    <col min="14085" max="14085" width="22.5703125" style="884" customWidth="1"/>
    <col min="14086" max="14331" width="9.140625" style="884" customWidth="1"/>
    <col min="14332" max="14332" width="15.7109375" style="884" customWidth="1"/>
    <col min="14333" max="14335" width="18.85546875" style="884" customWidth="1"/>
    <col min="14336" max="14336" width="22.5703125" style="884"/>
    <col min="14337" max="14337" width="15.7109375" style="884" customWidth="1"/>
    <col min="14338" max="14340" width="18.85546875" style="884" customWidth="1"/>
    <col min="14341" max="14341" width="22.5703125" style="884" customWidth="1"/>
    <col min="14342" max="14587" width="9.140625" style="884" customWidth="1"/>
    <col min="14588" max="14588" width="15.7109375" style="884" customWidth="1"/>
    <col min="14589" max="14591" width="18.85546875" style="884" customWidth="1"/>
    <col min="14592" max="14592" width="22.5703125" style="884"/>
    <col min="14593" max="14593" width="15.7109375" style="884" customWidth="1"/>
    <col min="14594" max="14596" width="18.85546875" style="884" customWidth="1"/>
    <col min="14597" max="14597" width="22.5703125" style="884" customWidth="1"/>
    <col min="14598" max="14843" width="9.140625" style="884" customWidth="1"/>
    <col min="14844" max="14844" width="15.7109375" style="884" customWidth="1"/>
    <col min="14845" max="14847" width="18.85546875" style="884" customWidth="1"/>
    <col min="14848" max="14848" width="22.5703125" style="884"/>
    <col min="14849" max="14849" width="15.7109375" style="884" customWidth="1"/>
    <col min="14850" max="14852" width="18.85546875" style="884" customWidth="1"/>
    <col min="14853" max="14853" width="22.5703125" style="884" customWidth="1"/>
    <col min="14854" max="15099" width="9.140625" style="884" customWidth="1"/>
    <col min="15100" max="15100" width="15.7109375" style="884" customWidth="1"/>
    <col min="15101" max="15103" width="18.85546875" style="884" customWidth="1"/>
    <col min="15104" max="15104" width="22.5703125" style="884"/>
    <col min="15105" max="15105" width="15.7109375" style="884" customWidth="1"/>
    <col min="15106" max="15108" width="18.85546875" style="884" customWidth="1"/>
    <col min="15109" max="15109" width="22.5703125" style="884" customWidth="1"/>
    <col min="15110" max="15355" width="9.140625" style="884" customWidth="1"/>
    <col min="15356" max="15356" width="15.7109375" style="884" customWidth="1"/>
    <col min="15357" max="15359" width="18.85546875" style="884" customWidth="1"/>
    <col min="15360" max="15360" width="22.5703125" style="884"/>
    <col min="15361" max="15361" width="15.7109375" style="884" customWidth="1"/>
    <col min="15362" max="15364" width="18.85546875" style="884" customWidth="1"/>
    <col min="15365" max="15365" width="22.5703125" style="884" customWidth="1"/>
    <col min="15366" max="15611" width="9.140625" style="884" customWidth="1"/>
    <col min="15612" max="15612" width="15.7109375" style="884" customWidth="1"/>
    <col min="15613" max="15615" width="18.85546875" style="884" customWidth="1"/>
    <col min="15616" max="15616" width="22.5703125" style="884"/>
    <col min="15617" max="15617" width="15.7109375" style="884" customWidth="1"/>
    <col min="15618" max="15620" width="18.85546875" style="884" customWidth="1"/>
    <col min="15621" max="15621" width="22.5703125" style="884" customWidth="1"/>
    <col min="15622" max="15867" width="9.140625" style="884" customWidth="1"/>
    <col min="15868" max="15868" width="15.7109375" style="884" customWidth="1"/>
    <col min="15869" max="15871" width="18.85546875" style="884" customWidth="1"/>
    <col min="15872" max="15872" width="22.5703125" style="884"/>
    <col min="15873" max="15873" width="15.7109375" style="884" customWidth="1"/>
    <col min="15874" max="15876" width="18.85546875" style="884" customWidth="1"/>
    <col min="15877" max="15877" width="22.5703125" style="884" customWidth="1"/>
    <col min="15878" max="16123" width="9.140625" style="884" customWidth="1"/>
    <col min="16124" max="16124" width="15.7109375" style="884" customWidth="1"/>
    <col min="16125" max="16127" width="18.85546875" style="884" customWidth="1"/>
    <col min="16128" max="16128" width="22.5703125" style="884"/>
    <col min="16129" max="16129" width="15.7109375" style="884" customWidth="1"/>
    <col min="16130" max="16132" width="18.85546875" style="884" customWidth="1"/>
    <col min="16133" max="16133" width="22.5703125" style="884" customWidth="1"/>
    <col min="16134" max="16379" width="9.140625" style="884" customWidth="1"/>
    <col min="16380" max="16380" width="15.7109375" style="884" customWidth="1"/>
    <col min="16381" max="16383" width="18.85546875" style="884" customWidth="1"/>
    <col min="16384" max="16384" width="22.5703125" style="884"/>
  </cols>
  <sheetData>
    <row r="1" spans="1:5" ht="25.5">
      <c r="A1" s="2059" t="s">
        <v>313</v>
      </c>
    </row>
    <row r="2" spans="1:5" s="895" customFormat="1" ht="18.75" thickBot="1">
      <c r="A2" s="894" t="s">
        <v>322</v>
      </c>
    </row>
    <row r="3" spans="1:5" s="2439" customFormat="1" ht="33" customHeight="1" thickBot="1">
      <c r="A3" s="1236" t="s">
        <v>1446</v>
      </c>
      <c r="B3" s="2435" t="s">
        <v>317</v>
      </c>
      <c r="C3" s="2436" t="s">
        <v>1447</v>
      </c>
      <c r="D3" s="2437" t="s">
        <v>1448</v>
      </c>
      <c r="E3" s="2438" t="s">
        <v>1449</v>
      </c>
    </row>
    <row r="4" spans="1:5" ht="18" customHeight="1">
      <c r="A4" s="2440" t="s">
        <v>1375</v>
      </c>
      <c r="B4" s="2217">
        <v>90.8</v>
      </c>
      <c r="C4" s="2441">
        <v>130.9</v>
      </c>
      <c r="D4" s="2218">
        <v>194.2</v>
      </c>
      <c r="E4" s="2442">
        <v>118.3</v>
      </c>
    </row>
    <row r="5" spans="1:5" ht="18" customHeight="1">
      <c r="A5" s="2440" t="s">
        <v>1376</v>
      </c>
      <c r="B5" s="2217">
        <v>91</v>
      </c>
      <c r="C5" s="2441">
        <v>129.4</v>
      </c>
      <c r="D5" s="2218">
        <v>199</v>
      </c>
      <c r="E5" s="2442">
        <v>117.7</v>
      </c>
    </row>
    <row r="6" spans="1:5" ht="18" customHeight="1">
      <c r="A6" s="2440" t="s">
        <v>1377</v>
      </c>
      <c r="B6" s="2217">
        <v>91.3</v>
      </c>
      <c r="C6" s="2441">
        <v>129</v>
      </c>
      <c r="D6" s="2218">
        <v>199.5</v>
      </c>
      <c r="E6" s="2442">
        <v>118</v>
      </c>
    </row>
    <row r="7" spans="1:5" ht="18" customHeight="1" thickBot="1">
      <c r="A7" s="2440" t="s">
        <v>1378</v>
      </c>
      <c r="B7" s="2217">
        <v>91.7</v>
      </c>
      <c r="C7" s="2441">
        <v>129</v>
      </c>
      <c r="D7" s="2218">
        <v>200</v>
      </c>
      <c r="E7" s="2442">
        <v>117.2</v>
      </c>
    </row>
    <row r="8" spans="1:5" s="2447" customFormat="1" ht="18" customHeight="1" thickBot="1">
      <c r="A8" s="2313">
        <v>2008</v>
      </c>
      <c r="B8" s="2443">
        <v>91.2</v>
      </c>
      <c r="C8" s="2444">
        <v>129.57499999999999</v>
      </c>
      <c r="D8" s="2445">
        <v>198.17500000000001</v>
      </c>
      <c r="E8" s="2446">
        <v>117.8</v>
      </c>
    </row>
    <row r="9" spans="1:5" ht="18" customHeight="1">
      <c r="A9" s="2440" t="s">
        <v>1380</v>
      </c>
      <c r="B9" s="2217">
        <v>91.6</v>
      </c>
      <c r="C9" s="2441">
        <v>127.2</v>
      </c>
      <c r="D9" s="2218">
        <v>198</v>
      </c>
      <c r="E9" s="2442">
        <v>116.9</v>
      </c>
    </row>
    <row r="10" spans="1:5" ht="18" customHeight="1">
      <c r="A10" s="2440" t="s">
        <v>1381</v>
      </c>
      <c r="B10" s="2217">
        <v>92.3</v>
      </c>
      <c r="C10" s="2441">
        <v>129.5</v>
      </c>
      <c r="D10" s="2218">
        <v>195.9</v>
      </c>
      <c r="E10" s="2442">
        <v>118.1</v>
      </c>
    </row>
    <row r="11" spans="1:5" ht="18" customHeight="1">
      <c r="A11" s="2440" t="s">
        <v>1382</v>
      </c>
      <c r="B11" s="2217">
        <v>92.8</v>
      </c>
      <c r="C11" s="2441">
        <v>130.5</v>
      </c>
      <c r="D11" s="2218">
        <v>199.3</v>
      </c>
      <c r="E11" s="2442">
        <v>118.9</v>
      </c>
    </row>
    <row r="12" spans="1:5" ht="18" customHeight="1" thickBot="1">
      <c r="A12" s="2440" t="s">
        <v>1383</v>
      </c>
      <c r="B12" s="2217">
        <v>93</v>
      </c>
      <c r="C12" s="2441">
        <v>130.5</v>
      </c>
      <c r="D12" s="2218">
        <v>200</v>
      </c>
      <c r="E12" s="2442">
        <v>119</v>
      </c>
    </row>
    <row r="13" spans="1:5" s="2447" customFormat="1" ht="18" customHeight="1" thickBot="1">
      <c r="A13" s="2313">
        <v>2009</v>
      </c>
      <c r="B13" s="2443">
        <v>92.424999999999997</v>
      </c>
      <c r="C13" s="2444">
        <v>129.42500000000001</v>
      </c>
      <c r="D13" s="2445">
        <v>198.3</v>
      </c>
      <c r="E13" s="2446">
        <v>118.22499999999999</v>
      </c>
    </row>
    <row r="14" spans="1:5" ht="18" customHeight="1">
      <c r="A14" s="2440" t="s">
        <v>1297</v>
      </c>
      <c r="B14" s="2217">
        <v>92.9</v>
      </c>
      <c r="C14" s="2441">
        <v>130.9</v>
      </c>
      <c r="D14" s="2218">
        <v>195.5</v>
      </c>
      <c r="E14" s="2442">
        <v>118.6</v>
      </c>
    </row>
    <row r="15" spans="1:5" ht="18" customHeight="1">
      <c r="A15" s="2440" t="s">
        <v>1298</v>
      </c>
      <c r="B15" s="2217">
        <v>93.45</v>
      </c>
      <c r="C15" s="2441">
        <v>130.69999999999999</v>
      </c>
      <c r="D15" s="2218">
        <v>199.7</v>
      </c>
      <c r="E15" s="2442">
        <v>120.89</v>
      </c>
    </row>
    <row r="16" spans="1:5" ht="18" customHeight="1">
      <c r="A16" s="2440" t="s">
        <v>1299</v>
      </c>
      <c r="B16" s="2217">
        <v>94.56</v>
      </c>
      <c r="C16" s="2441">
        <v>131.19999999999999</v>
      </c>
      <c r="D16" s="2218">
        <v>200.2</v>
      </c>
      <c r="E16" s="2442">
        <v>121.99</v>
      </c>
    </row>
    <row r="17" spans="1:14" ht="18" customHeight="1" thickBot="1">
      <c r="A17" s="2440" t="s">
        <v>1300</v>
      </c>
      <c r="B17" s="2217">
        <v>95.99</v>
      </c>
      <c r="C17" s="2441">
        <v>134</v>
      </c>
      <c r="D17" s="2218">
        <v>207.27</v>
      </c>
      <c r="E17" s="2442">
        <v>126.89</v>
      </c>
    </row>
    <row r="18" spans="1:14" s="2447" customFormat="1" ht="18" customHeight="1" thickBot="1">
      <c r="A18" s="2313">
        <v>2010</v>
      </c>
      <c r="B18" s="2443">
        <v>94.225000000000009</v>
      </c>
      <c r="C18" s="2444">
        <v>131.69999999999999</v>
      </c>
      <c r="D18" s="2445">
        <v>200.66749999999999</v>
      </c>
      <c r="E18" s="2446">
        <v>122.0925</v>
      </c>
    </row>
    <row r="19" spans="1:14" ht="18" customHeight="1">
      <c r="A19" s="2440" t="s">
        <v>1302</v>
      </c>
      <c r="B19" s="2217">
        <v>98.5</v>
      </c>
      <c r="C19" s="2441">
        <v>140.1</v>
      </c>
      <c r="D19" s="2218">
        <v>189.8</v>
      </c>
      <c r="E19" s="2442">
        <v>127.2</v>
      </c>
    </row>
    <row r="20" spans="1:14" ht="18" customHeight="1">
      <c r="A20" s="2440" t="s">
        <v>1303</v>
      </c>
      <c r="B20" s="2217">
        <v>99.3</v>
      </c>
      <c r="C20" s="2441">
        <v>141.19999999999999</v>
      </c>
      <c r="D20" s="2218">
        <v>204.8</v>
      </c>
      <c r="E20" s="2442">
        <v>128.80000000000001</v>
      </c>
      <c r="J20" s="2185"/>
    </row>
    <row r="21" spans="1:14" ht="18" customHeight="1">
      <c r="A21" s="2440" t="s">
        <v>1304</v>
      </c>
      <c r="B21" s="2217">
        <v>101.8</v>
      </c>
      <c r="C21" s="2441">
        <v>145.69999999999999</v>
      </c>
      <c r="D21" s="2218">
        <v>204.8</v>
      </c>
      <c r="E21" s="2442">
        <v>133</v>
      </c>
    </row>
    <row r="22" spans="1:14" ht="18" customHeight="1" thickBot="1">
      <c r="A22" s="2440" t="s">
        <v>1305</v>
      </c>
      <c r="B22" s="2217">
        <v>110.25</v>
      </c>
      <c r="C22" s="2441">
        <v>145.76</v>
      </c>
      <c r="D22" s="2218">
        <v>210.56</v>
      </c>
      <c r="E22" s="2442">
        <v>138.76</v>
      </c>
    </row>
    <row r="23" spans="1:14" s="2447" customFormat="1" ht="18" customHeight="1" thickBot="1">
      <c r="A23" s="2314" t="s">
        <v>1450</v>
      </c>
      <c r="B23" s="2443">
        <v>102.46250000000001</v>
      </c>
      <c r="C23" s="2444">
        <v>143.19</v>
      </c>
      <c r="D23" s="2445">
        <v>202.49</v>
      </c>
      <c r="E23" s="2446">
        <v>131.94</v>
      </c>
    </row>
    <row r="24" spans="1:14" s="2447" customFormat="1" ht="18" customHeight="1">
      <c r="A24" s="2440" t="s">
        <v>1307</v>
      </c>
      <c r="B24" s="2448">
        <v>105.89</v>
      </c>
      <c r="C24" s="2449">
        <v>145.88999999999999</v>
      </c>
      <c r="D24" s="2450">
        <v>205.89</v>
      </c>
      <c r="E24" s="2451">
        <v>135.35</v>
      </c>
    </row>
    <row r="25" spans="1:14" s="2447" customFormat="1" ht="18" customHeight="1">
      <c r="A25" s="2440" t="s">
        <v>1308</v>
      </c>
      <c r="B25" s="2217">
        <v>106.32</v>
      </c>
      <c r="C25" s="2441">
        <v>146.66999999999999</v>
      </c>
      <c r="D25" s="2218">
        <v>206.2</v>
      </c>
      <c r="E25" s="2442">
        <v>137.25</v>
      </c>
    </row>
    <row r="26" spans="1:14" s="2447" customFormat="1" ht="18" customHeight="1">
      <c r="A26" s="2440" t="s">
        <v>1309</v>
      </c>
      <c r="B26" s="2217">
        <v>106.67</v>
      </c>
      <c r="C26" s="2441">
        <v>146.96</v>
      </c>
      <c r="D26" s="2218">
        <v>206.42</v>
      </c>
      <c r="E26" s="2442">
        <v>137.47999999999999</v>
      </c>
    </row>
    <row r="27" spans="1:14" s="2447" customFormat="1" ht="18" customHeight="1" thickBot="1">
      <c r="A27" s="2440" t="s">
        <v>1310</v>
      </c>
      <c r="B27" s="2217">
        <v>107.36</v>
      </c>
      <c r="C27" s="2441">
        <v>147.12</v>
      </c>
      <c r="D27" s="2218">
        <v>206.55</v>
      </c>
      <c r="E27" s="2442">
        <v>137.59</v>
      </c>
    </row>
    <row r="28" spans="1:14" s="2447" customFormat="1" ht="18" customHeight="1" thickBot="1">
      <c r="A28" s="2314" t="s">
        <v>1451</v>
      </c>
      <c r="B28" s="2443">
        <v>106.56</v>
      </c>
      <c r="C28" s="2444">
        <v>146.66</v>
      </c>
      <c r="D28" s="2445">
        <v>206.26499999999999</v>
      </c>
      <c r="E28" s="2446">
        <v>136.91750000000002</v>
      </c>
    </row>
    <row r="29" spans="1:14" s="2447" customFormat="1" ht="18" customHeight="1">
      <c r="A29" s="2440" t="s">
        <v>1452</v>
      </c>
      <c r="B29" s="2448">
        <v>106.78</v>
      </c>
      <c r="C29" s="2449">
        <v>145.69999999999999</v>
      </c>
      <c r="D29" s="2452">
        <v>205.98</v>
      </c>
      <c r="E29" s="2451">
        <v>136.35</v>
      </c>
      <c r="G29" s="2453"/>
      <c r="H29" s="2453"/>
      <c r="I29" s="2453"/>
      <c r="J29" s="2453"/>
    </row>
    <row r="30" spans="1:14" ht="18.75" customHeight="1">
      <c r="A30" s="2440" t="s">
        <v>1453</v>
      </c>
      <c r="B30" s="2217">
        <v>107.89</v>
      </c>
      <c r="C30" s="2441">
        <v>145.58000000000001</v>
      </c>
      <c r="D30" s="2218">
        <v>205.87</v>
      </c>
      <c r="E30" s="2442">
        <v>137.25</v>
      </c>
      <c r="G30" s="2185"/>
      <c r="H30" s="2185"/>
      <c r="I30" s="2185"/>
      <c r="J30" s="2185"/>
      <c r="K30" s="2447"/>
      <c r="L30" s="2447"/>
      <c r="M30" s="2447"/>
      <c r="N30" s="2447"/>
    </row>
    <row r="31" spans="1:14" ht="18.75" customHeight="1">
      <c r="A31" s="2440" t="s">
        <v>1454</v>
      </c>
      <c r="B31" s="2217">
        <v>110.87</v>
      </c>
      <c r="C31" s="2441">
        <v>147</v>
      </c>
      <c r="D31" s="2218">
        <v>206.42</v>
      </c>
      <c r="E31" s="2442">
        <v>138.99</v>
      </c>
      <c r="G31" s="2185"/>
      <c r="H31" s="2185"/>
      <c r="I31" s="2185"/>
      <c r="J31" s="2185"/>
      <c r="K31" s="2447"/>
      <c r="L31" s="2447"/>
      <c r="M31" s="2447"/>
      <c r="N31" s="2447"/>
    </row>
    <row r="32" spans="1:14" ht="17.25" customHeight="1" thickBot="1">
      <c r="A32" s="2440" t="s">
        <v>1455</v>
      </c>
      <c r="B32" s="2454">
        <v>111.2</v>
      </c>
      <c r="C32" s="2455">
        <v>146.78</v>
      </c>
      <c r="D32" s="2456">
        <v>207.44</v>
      </c>
      <c r="E32" s="2457">
        <v>139.22999999999999</v>
      </c>
      <c r="G32" s="2185"/>
      <c r="H32" s="2185"/>
      <c r="I32" s="2185"/>
      <c r="J32" s="2185"/>
      <c r="K32" s="2447"/>
      <c r="L32" s="2447"/>
      <c r="M32" s="2447"/>
      <c r="N32" s="2447"/>
    </row>
    <row r="33" spans="1:14" ht="18" customHeight="1" thickBot="1">
      <c r="A33" s="2314" t="s">
        <v>1456</v>
      </c>
      <c r="B33" s="2443">
        <v>109.185</v>
      </c>
      <c r="C33" s="2444">
        <v>146.26499999999999</v>
      </c>
      <c r="D33" s="2445">
        <v>206.42750000000001</v>
      </c>
      <c r="E33" s="2446">
        <v>137.95500000000001</v>
      </c>
      <c r="G33" s="2453"/>
      <c r="H33" s="2453"/>
      <c r="I33" s="2453"/>
      <c r="J33" s="2453"/>
      <c r="K33" s="2447"/>
      <c r="L33" s="2447"/>
      <c r="M33" s="2447"/>
      <c r="N33" s="2447"/>
    </row>
    <row r="34" spans="1:14" ht="18.75" customHeight="1" thickBot="1">
      <c r="A34" s="2313" t="s">
        <v>1457</v>
      </c>
      <c r="B34" s="2458">
        <v>108.2</v>
      </c>
      <c r="C34" s="2459">
        <v>147.19999999999999</v>
      </c>
      <c r="D34" s="2460">
        <v>206.7</v>
      </c>
      <c r="E34" s="2446">
        <v>138.97999999999999</v>
      </c>
      <c r="G34" s="2185"/>
      <c r="H34" s="2185"/>
      <c r="I34" s="2185"/>
      <c r="J34" s="2185"/>
      <c r="K34" s="2447"/>
      <c r="L34" s="2447"/>
      <c r="M34" s="2447"/>
      <c r="N34" s="2447"/>
    </row>
    <row r="35" spans="1:14" ht="20.100000000000001" customHeight="1">
      <c r="A35" s="2060" t="s">
        <v>379</v>
      </c>
    </row>
    <row r="36" spans="1:14" ht="20.100000000000001" customHeight="1">
      <c r="A36" s="892" t="s">
        <v>380</v>
      </c>
    </row>
    <row r="37" spans="1:14" s="2462" customFormat="1" ht="13.5" customHeight="1">
      <c r="A37" s="2461" t="s">
        <v>314</v>
      </c>
    </row>
  </sheetData>
  <hyperlinks>
    <hyperlink ref="A1" location="Menu!A1" display="Return to Menu"/>
  </hyperlinks>
  <pageMargins left="0.70866141732283472" right="0.70866141732283472" top="0.74803149606299213" bottom="0.74803149606299213" header="0.31496062992125984" footer="0.31496062992125984"/>
  <pageSetup scale="95"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7"/>
  <sheetViews>
    <sheetView view="pageBreakPreview" zoomScaleSheetLayoutView="100" workbookViewId="0">
      <pane xSplit="1" ySplit="3" topLeftCell="C36" activePane="bottomRight" state="frozen"/>
      <selection activeCell="M244" sqref="M244"/>
      <selection pane="topRight" activeCell="M244" sqref="M244"/>
      <selection pane="bottomLeft" activeCell="M244" sqref="M244"/>
      <selection pane="bottomRight"/>
    </sheetView>
  </sheetViews>
  <sheetFormatPr defaultColWidth="22.5703125" defaultRowHeight="15.75"/>
  <cols>
    <col min="1" max="1" width="15.7109375" style="885" customWidth="1"/>
    <col min="2" max="4" width="14.42578125" style="884" customWidth="1"/>
    <col min="5" max="5" width="17.140625" style="884" customWidth="1"/>
    <col min="6" max="6" width="14.42578125" style="884" customWidth="1"/>
    <col min="7" max="7" width="15.140625" style="884" customWidth="1"/>
    <col min="8" max="9" width="14.42578125" style="884" customWidth="1"/>
    <col min="10" max="10" width="18.5703125" style="884" customWidth="1"/>
    <col min="11" max="13" width="14.42578125" style="884" customWidth="1"/>
    <col min="14" max="251" width="9.140625" style="884" customWidth="1"/>
    <col min="252" max="252" width="15.7109375" style="884" customWidth="1"/>
    <col min="253" max="255" width="18.85546875" style="884" customWidth="1"/>
    <col min="256" max="256" width="22.5703125" style="884"/>
    <col min="257" max="257" width="15.7109375" style="884" customWidth="1"/>
    <col min="258" max="258" width="10.85546875" style="884" customWidth="1"/>
    <col min="259" max="259" width="18.42578125" style="884" customWidth="1"/>
    <col min="260" max="260" width="13.85546875" style="884" customWidth="1"/>
    <col min="261" max="261" width="14.140625" style="884" customWidth="1"/>
    <col min="262" max="262" width="9.140625" style="884" customWidth="1"/>
    <col min="263" max="263" width="13.28515625" style="884" customWidth="1"/>
    <col min="264" max="265" width="9.140625" style="884" customWidth="1"/>
    <col min="266" max="266" width="16.7109375" style="884" customWidth="1"/>
    <col min="267" max="267" width="9.140625" style="884" customWidth="1"/>
    <col min="268" max="268" width="10.7109375" style="884" customWidth="1"/>
    <col min="269" max="269" width="11.5703125" style="884" customWidth="1"/>
    <col min="270" max="507" width="9.140625" style="884" customWidth="1"/>
    <col min="508" max="508" width="15.7109375" style="884" customWidth="1"/>
    <col min="509" max="511" width="18.85546875" style="884" customWidth="1"/>
    <col min="512" max="512" width="22.5703125" style="884"/>
    <col min="513" max="513" width="15.7109375" style="884" customWidth="1"/>
    <col min="514" max="514" width="10.85546875" style="884" customWidth="1"/>
    <col min="515" max="515" width="18.42578125" style="884" customWidth="1"/>
    <col min="516" max="516" width="13.85546875" style="884" customWidth="1"/>
    <col min="517" max="517" width="14.140625" style="884" customWidth="1"/>
    <col min="518" max="518" width="9.140625" style="884" customWidth="1"/>
    <col min="519" max="519" width="13.28515625" style="884" customWidth="1"/>
    <col min="520" max="521" width="9.140625" style="884" customWidth="1"/>
    <col min="522" max="522" width="16.7109375" style="884" customWidth="1"/>
    <col min="523" max="523" width="9.140625" style="884" customWidth="1"/>
    <col min="524" max="524" width="10.7109375" style="884" customWidth="1"/>
    <col min="525" max="525" width="11.5703125" style="884" customWidth="1"/>
    <col min="526" max="763" width="9.140625" style="884" customWidth="1"/>
    <col min="764" max="764" width="15.7109375" style="884" customWidth="1"/>
    <col min="765" max="767" width="18.85546875" style="884" customWidth="1"/>
    <col min="768" max="768" width="22.5703125" style="884"/>
    <col min="769" max="769" width="15.7109375" style="884" customWidth="1"/>
    <col min="770" max="770" width="10.85546875" style="884" customWidth="1"/>
    <col min="771" max="771" width="18.42578125" style="884" customWidth="1"/>
    <col min="772" max="772" width="13.85546875" style="884" customWidth="1"/>
    <col min="773" max="773" width="14.140625" style="884" customWidth="1"/>
    <col min="774" max="774" width="9.140625" style="884" customWidth="1"/>
    <col min="775" max="775" width="13.28515625" style="884" customWidth="1"/>
    <col min="776" max="777" width="9.140625" style="884" customWidth="1"/>
    <col min="778" max="778" width="16.7109375" style="884" customWidth="1"/>
    <col min="779" max="779" width="9.140625" style="884" customWidth="1"/>
    <col min="780" max="780" width="10.7109375" style="884" customWidth="1"/>
    <col min="781" max="781" width="11.5703125" style="884" customWidth="1"/>
    <col min="782" max="1019" width="9.140625" style="884" customWidth="1"/>
    <col min="1020" max="1020" width="15.7109375" style="884" customWidth="1"/>
    <col min="1021" max="1023" width="18.85546875" style="884" customWidth="1"/>
    <col min="1024" max="1024" width="22.5703125" style="884"/>
    <col min="1025" max="1025" width="15.7109375" style="884" customWidth="1"/>
    <col min="1026" max="1026" width="10.85546875" style="884" customWidth="1"/>
    <col min="1027" max="1027" width="18.42578125" style="884" customWidth="1"/>
    <col min="1028" max="1028" width="13.85546875" style="884" customWidth="1"/>
    <col min="1029" max="1029" width="14.140625" style="884" customWidth="1"/>
    <col min="1030" max="1030" width="9.140625" style="884" customWidth="1"/>
    <col min="1031" max="1031" width="13.28515625" style="884" customWidth="1"/>
    <col min="1032" max="1033" width="9.140625" style="884" customWidth="1"/>
    <col min="1034" max="1034" width="16.7109375" style="884" customWidth="1"/>
    <col min="1035" max="1035" width="9.140625" style="884" customWidth="1"/>
    <col min="1036" max="1036" width="10.7109375" style="884" customWidth="1"/>
    <col min="1037" max="1037" width="11.5703125" style="884" customWidth="1"/>
    <col min="1038" max="1275" width="9.140625" style="884" customWidth="1"/>
    <col min="1276" max="1276" width="15.7109375" style="884" customWidth="1"/>
    <col min="1277" max="1279" width="18.85546875" style="884" customWidth="1"/>
    <col min="1280" max="1280" width="22.5703125" style="884"/>
    <col min="1281" max="1281" width="15.7109375" style="884" customWidth="1"/>
    <col min="1282" max="1282" width="10.85546875" style="884" customWidth="1"/>
    <col min="1283" max="1283" width="18.42578125" style="884" customWidth="1"/>
    <col min="1284" max="1284" width="13.85546875" style="884" customWidth="1"/>
    <col min="1285" max="1285" width="14.140625" style="884" customWidth="1"/>
    <col min="1286" max="1286" width="9.140625" style="884" customWidth="1"/>
    <col min="1287" max="1287" width="13.28515625" style="884" customWidth="1"/>
    <col min="1288" max="1289" width="9.140625" style="884" customWidth="1"/>
    <col min="1290" max="1290" width="16.7109375" style="884" customWidth="1"/>
    <col min="1291" max="1291" width="9.140625" style="884" customWidth="1"/>
    <col min="1292" max="1292" width="10.7109375" style="884" customWidth="1"/>
    <col min="1293" max="1293" width="11.5703125" style="884" customWidth="1"/>
    <col min="1294" max="1531" width="9.140625" style="884" customWidth="1"/>
    <col min="1532" max="1532" width="15.7109375" style="884" customWidth="1"/>
    <col min="1533" max="1535" width="18.85546875" style="884" customWidth="1"/>
    <col min="1536" max="1536" width="22.5703125" style="884"/>
    <col min="1537" max="1537" width="15.7109375" style="884" customWidth="1"/>
    <col min="1538" max="1538" width="10.85546875" style="884" customWidth="1"/>
    <col min="1539" max="1539" width="18.42578125" style="884" customWidth="1"/>
    <col min="1540" max="1540" width="13.85546875" style="884" customWidth="1"/>
    <col min="1541" max="1541" width="14.140625" style="884" customWidth="1"/>
    <col min="1542" max="1542" width="9.140625" style="884" customWidth="1"/>
    <col min="1543" max="1543" width="13.28515625" style="884" customWidth="1"/>
    <col min="1544" max="1545" width="9.140625" style="884" customWidth="1"/>
    <col min="1546" max="1546" width="16.7109375" style="884" customWidth="1"/>
    <col min="1547" max="1547" width="9.140625" style="884" customWidth="1"/>
    <col min="1548" max="1548" width="10.7109375" style="884" customWidth="1"/>
    <col min="1549" max="1549" width="11.5703125" style="884" customWidth="1"/>
    <col min="1550" max="1787" width="9.140625" style="884" customWidth="1"/>
    <col min="1788" max="1788" width="15.7109375" style="884" customWidth="1"/>
    <col min="1789" max="1791" width="18.85546875" style="884" customWidth="1"/>
    <col min="1792" max="1792" width="22.5703125" style="884"/>
    <col min="1793" max="1793" width="15.7109375" style="884" customWidth="1"/>
    <col min="1794" max="1794" width="10.85546875" style="884" customWidth="1"/>
    <col min="1795" max="1795" width="18.42578125" style="884" customWidth="1"/>
    <col min="1796" max="1796" width="13.85546875" style="884" customWidth="1"/>
    <col min="1797" max="1797" width="14.140625" style="884" customWidth="1"/>
    <col min="1798" max="1798" width="9.140625" style="884" customWidth="1"/>
    <col min="1799" max="1799" width="13.28515625" style="884" customWidth="1"/>
    <col min="1800" max="1801" width="9.140625" style="884" customWidth="1"/>
    <col min="1802" max="1802" width="16.7109375" style="884" customWidth="1"/>
    <col min="1803" max="1803" width="9.140625" style="884" customWidth="1"/>
    <col min="1804" max="1804" width="10.7109375" style="884" customWidth="1"/>
    <col min="1805" max="1805" width="11.5703125" style="884" customWidth="1"/>
    <col min="1806" max="2043" width="9.140625" style="884" customWidth="1"/>
    <col min="2044" max="2044" width="15.7109375" style="884" customWidth="1"/>
    <col min="2045" max="2047" width="18.85546875" style="884" customWidth="1"/>
    <col min="2048" max="2048" width="22.5703125" style="884"/>
    <col min="2049" max="2049" width="15.7109375" style="884" customWidth="1"/>
    <col min="2050" max="2050" width="10.85546875" style="884" customWidth="1"/>
    <col min="2051" max="2051" width="18.42578125" style="884" customWidth="1"/>
    <col min="2052" max="2052" width="13.85546875" style="884" customWidth="1"/>
    <col min="2053" max="2053" width="14.140625" style="884" customWidth="1"/>
    <col min="2054" max="2054" width="9.140625" style="884" customWidth="1"/>
    <col min="2055" max="2055" width="13.28515625" style="884" customWidth="1"/>
    <col min="2056" max="2057" width="9.140625" style="884" customWidth="1"/>
    <col min="2058" max="2058" width="16.7109375" style="884" customWidth="1"/>
    <col min="2059" max="2059" width="9.140625" style="884" customWidth="1"/>
    <col min="2060" max="2060" width="10.7109375" style="884" customWidth="1"/>
    <col min="2061" max="2061" width="11.5703125" style="884" customWidth="1"/>
    <col min="2062" max="2299" width="9.140625" style="884" customWidth="1"/>
    <col min="2300" max="2300" width="15.7109375" style="884" customWidth="1"/>
    <col min="2301" max="2303" width="18.85546875" style="884" customWidth="1"/>
    <col min="2304" max="2304" width="22.5703125" style="884"/>
    <col min="2305" max="2305" width="15.7109375" style="884" customWidth="1"/>
    <col min="2306" max="2306" width="10.85546875" style="884" customWidth="1"/>
    <col min="2307" max="2307" width="18.42578125" style="884" customWidth="1"/>
    <col min="2308" max="2308" width="13.85546875" style="884" customWidth="1"/>
    <col min="2309" max="2309" width="14.140625" style="884" customWidth="1"/>
    <col min="2310" max="2310" width="9.140625" style="884" customWidth="1"/>
    <col min="2311" max="2311" width="13.28515625" style="884" customWidth="1"/>
    <col min="2312" max="2313" width="9.140625" style="884" customWidth="1"/>
    <col min="2314" max="2314" width="16.7109375" style="884" customWidth="1"/>
    <col min="2315" max="2315" width="9.140625" style="884" customWidth="1"/>
    <col min="2316" max="2316" width="10.7109375" style="884" customWidth="1"/>
    <col min="2317" max="2317" width="11.5703125" style="884" customWidth="1"/>
    <col min="2318" max="2555" width="9.140625" style="884" customWidth="1"/>
    <col min="2556" max="2556" width="15.7109375" style="884" customWidth="1"/>
    <col min="2557" max="2559" width="18.85546875" style="884" customWidth="1"/>
    <col min="2560" max="2560" width="22.5703125" style="884"/>
    <col min="2561" max="2561" width="15.7109375" style="884" customWidth="1"/>
    <col min="2562" max="2562" width="10.85546875" style="884" customWidth="1"/>
    <col min="2563" max="2563" width="18.42578125" style="884" customWidth="1"/>
    <col min="2564" max="2564" width="13.85546875" style="884" customWidth="1"/>
    <col min="2565" max="2565" width="14.140625" style="884" customWidth="1"/>
    <col min="2566" max="2566" width="9.140625" style="884" customWidth="1"/>
    <col min="2567" max="2567" width="13.28515625" style="884" customWidth="1"/>
    <col min="2568" max="2569" width="9.140625" style="884" customWidth="1"/>
    <col min="2570" max="2570" width="16.7109375" style="884" customWidth="1"/>
    <col min="2571" max="2571" width="9.140625" style="884" customWidth="1"/>
    <col min="2572" max="2572" width="10.7109375" style="884" customWidth="1"/>
    <col min="2573" max="2573" width="11.5703125" style="884" customWidth="1"/>
    <col min="2574" max="2811" width="9.140625" style="884" customWidth="1"/>
    <col min="2812" max="2812" width="15.7109375" style="884" customWidth="1"/>
    <col min="2813" max="2815" width="18.85546875" style="884" customWidth="1"/>
    <col min="2816" max="2816" width="22.5703125" style="884"/>
    <col min="2817" max="2817" width="15.7109375" style="884" customWidth="1"/>
    <col min="2818" max="2818" width="10.85546875" style="884" customWidth="1"/>
    <col min="2819" max="2819" width="18.42578125" style="884" customWidth="1"/>
    <col min="2820" max="2820" width="13.85546875" style="884" customWidth="1"/>
    <col min="2821" max="2821" width="14.140625" style="884" customWidth="1"/>
    <col min="2822" max="2822" width="9.140625" style="884" customWidth="1"/>
    <col min="2823" max="2823" width="13.28515625" style="884" customWidth="1"/>
    <col min="2824" max="2825" width="9.140625" style="884" customWidth="1"/>
    <col min="2826" max="2826" width="16.7109375" style="884" customWidth="1"/>
    <col min="2827" max="2827" width="9.140625" style="884" customWidth="1"/>
    <col min="2828" max="2828" width="10.7109375" style="884" customWidth="1"/>
    <col min="2829" max="2829" width="11.5703125" style="884" customWidth="1"/>
    <col min="2830" max="3067" width="9.140625" style="884" customWidth="1"/>
    <col min="3068" max="3068" width="15.7109375" style="884" customWidth="1"/>
    <col min="3069" max="3071" width="18.85546875" style="884" customWidth="1"/>
    <col min="3072" max="3072" width="22.5703125" style="884"/>
    <col min="3073" max="3073" width="15.7109375" style="884" customWidth="1"/>
    <col min="3074" max="3074" width="10.85546875" style="884" customWidth="1"/>
    <col min="3075" max="3075" width="18.42578125" style="884" customWidth="1"/>
    <col min="3076" max="3076" width="13.85546875" style="884" customWidth="1"/>
    <col min="3077" max="3077" width="14.140625" style="884" customWidth="1"/>
    <col min="3078" max="3078" width="9.140625" style="884" customWidth="1"/>
    <col min="3079" max="3079" width="13.28515625" style="884" customWidth="1"/>
    <col min="3080" max="3081" width="9.140625" style="884" customWidth="1"/>
    <col min="3082" max="3082" width="16.7109375" style="884" customWidth="1"/>
    <col min="3083" max="3083" width="9.140625" style="884" customWidth="1"/>
    <col min="3084" max="3084" width="10.7109375" style="884" customWidth="1"/>
    <col min="3085" max="3085" width="11.5703125" style="884" customWidth="1"/>
    <col min="3086" max="3323" width="9.140625" style="884" customWidth="1"/>
    <col min="3324" max="3324" width="15.7109375" style="884" customWidth="1"/>
    <col min="3325" max="3327" width="18.85546875" style="884" customWidth="1"/>
    <col min="3328" max="3328" width="22.5703125" style="884"/>
    <col min="3329" max="3329" width="15.7109375" style="884" customWidth="1"/>
    <col min="3330" max="3330" width="10.85546875" style="884" customWidth="1"/>
    <col min="3331" max="3331" width="18.42578125" style="884" customWidth="1"/>
    <col min="3332" max="3332" width="13.85546875" style="884" customWidth="1"/>
    <col min="3333" max="3333" width="14.140625" style="884" customWidth="1"/>
    <col min="3334" max="3334" width="9.140625" style="884" customWidth="1"/>
    <col min="3335" max="3335" width="13.28515625" style="884" customWidth="1"/>
    <col min="3336" max="3337" width="9.140625" style="884" customWidth="1"/>
    <col min="3338" max="3338" width="16.7109375" style="884" customWidth="1"/>
    <col min="3339" max="3339" width="9.140625" style="884" customWidth="1"/>
    <col min="3340" max="3340" width="10.7109375" style="884" customWidth="1"/>
    <col min="3341" max="3341" width="11.5703125" style="884" customWidth="1"/>
    <col min="3342" max="3579" width="9.140625" style="884" customWidth="1"/>
    <col min="3580" max="3580" width="15.7109375" style="884" customWidth="1"/>
    <col min="3581" max="3583" width="18.85546875" style="884" customWidth="1"/>
    <col min="3584" max="3584" width="22.5703125" style="884"/>
    <col min="3585" max="3585" width="15.7109375" style="884" customWidth="1"/>
    <col min="3586" max="3586" width="10.85546875" style="884" customWidth="1"/>
    <col min="3587" max="3587" width="18.42578125" style="884" customWidth="1"/>
    <col min="3588" max="3588" width="13.85546875" style="884" customWidth="1"/>
    <col min="3589" max="3589" width="14.140625" style="884" customWidth="1"/>
    <col min="3590" max="3590" width="9.140625" style="884" customWidth="1"/>
    <col min="3591" max="3591" width="13.28515625" style="884" customWidth="1"/>
    <col min="3592" max="3593" width="9.140625" style="884" customWidth="1"/>
    <col min="3594" max="3594" width="16.7109375" style="884" customWidth="1"/>
    <col min="3595" max="3595" width="9.140625" style="884" customWidth="1"/>
    <col min="3596" max="3596" width="10.7109375" style="884" customWidth="1"/>
    <col min="3597" max="3597" width="11.5703125" style="884" customWidth="1"/>
    <col min="3598" max="3835" width="9.140625" style="884" customWidth="1"/>
    <col min="3836" max="3836" width="15.7109375" style="884" customWidth="1"/>
    <col min="3837" max="3839" width="18.85546875" style="884" customWidth="1"/>
    <col min="3840" max="3840" width="22.5703125" style="884"/>
    <col min="3841" max="3841" width="15.7109375" style="884" customWidth="1"/>
    <col min="3842" max="3842" width="10.85546875" style="884" customWidth="1"/>
    <col min="3843" max="3843" width="18.42578125" style="884" customWidth="1"/>
    <col min="3844" max="3844" width="13.85546875" style="884" customWidth="1"/>
    <col min="3845" max="3845" width="14.140625" style="884" customWidth="1"/>
    <col min="3846" max="3846" width="9.140625" style="884" customWidth="1"/>
    <col min="3847" max="3847" width="13.28515625" style="884" customWidth="1"/>
    <col min="3848" max="3849" width="9.140625" style="884" customWidth="1"/>
    <col min="3850" max="3850" width="16.7109375" style="884" customWidth="1"/>
    <col min="3851" max="3851" width="9.140625" style="884" customWidth="1"/>
    <col min="3852" max="3852" width="10.7109375" style="884" customWidth="1"/>
    <col min="3853" max="3853" width="11.5703125" style="884" customWidth="1"/>
    <col min="3854" max="4091" width="9.140625" style="884" customWidth="1"/>
    <col min="4092" max="4092" width="15.7109375" style="884" customWidth="1"/>
    <col min="4093" max="4095" width="18.85546875" style="884" customWidth="1"/>
    <col min="4096" max="4096" width="22.5703125" style="884"/>
    <col min="4097" max="4097" width="15.7109375" style="884" customWidth="1"/>
    <col min="4098" max="4098" width="10.85546875" style="884" customWidth="1"/>
    <col min="4099" max="4099" width="18.42578125" style="884" customWidth="1"/>
    <col min="4100" max="4100" width="13.85546875" style="884" customWidth="1"/>
    <col min="4101" max="4101" width="14.140625" style="884" customWidth="1"/>
    <col min="4102" max="4102" width="9.140625" style="884" customWidth="1"/>
    <col min="4103" max="4103" width="13.28515625" style="884" customWidth="1"/>
    <col min="4104" max="4105" width="9.140625" style="884" customWidth="1"/>
    <col min="4106" max="4106" width="16.7109375" style="884" customWidth="1"/>
    <col min="4107" max="4107" width="9.140625" style="884" customWidth="1"/>
    <col min="4108" max="4108" width="10.7109375" style="884" customWidth="1"/>
    <col min="4109" max="4109" width="11.5703125" style="884" customWidth="1"/>
    <col min="4110" max="4347" width="9.140625" style="884" customWidth="1"/>
    <col min="4348" max="4348" width="15.7109375" style="884" customWidth="1"/>
    <col min="4349" max="4351" width="18.85546875" style="884" customWidth="1"/>
    <col min="4352" max="4352" width="22.5703125" style="884"/>
    <col min="4353" max="4353" width="15.7109375" style="884" customWidth="1"/>
    <col min="4354" max="4354" width="10.85546875" style="884" customWidth="1"/>
    <col min="4355" max="4355" width="18.42578125" style="884" customWidth="1"/>
    <col min="4356" max="4356" width="13.85546875" style="884" customWidth="1"/>
    <col min="4357" max="4357" width="14.140625" style="884" customWidth="1"/>
    <col min="4358" max="4358" width="9.140625" style="884" customWidth="1"/>
    <col min="4359" max="4359" width="13.28515625" style="884" customWidth="1"/>
    <col min="4360" max="4361" width="9.140625" style="884" customWidth="1"/>
    <col min="4362" max="4362" width="16.7109375" style="884" customWidth="1"/>
    <col min="4363" max="4363" width="9.140625" style="884" customWidth="1"/>
    <col min="4364" max="4364" width="10.7109375" style="884" customWidth="1"/>
    <col min="4365" max="4365" width="11.5703125" style="884" customWidth="1"/>
    <col min="4366" max="4603" width="9.140625" style="884" customWidth="1"/>
    <col min="4604" max="4604" width="15.7109375" style="884" customWidth="1"/>
    <col min="4605" max="4607" width="18.85546875" style="884" customWidth="1"/>
    <col min="4608" max="4608" width="22.5703125" style="884"/>
    <col min="4609" max="4609" width="15.7109375" style="884" customWidth="1"/>
    <col min="4610" max="4610" width="10.85546875" style="884" customWidth="1"/>
    <col min="4611" max="4611" width="18.42578125" style="884" customWidth="1"/>
    <col min="4612" max="4612" width="13.85546875" style="884" customWidth="1"/>
    <col min="4613" max="4613" width="14.140625" style="884" customWidth="1"/>
    <col min="4614" max="4614" width="9.140625" style="884" customWidth="1"/>
    <col min="4615" max="4615" width="13.28515625" style="884" customWidth="1"/>
    <col min="4616" max="4617" width="9.140625" style="884" customWidth="1"/>
    <col min="4618" max="4618" width="16.7109375" style="884" customWidth="1"/>
    <col min="4619" max="4619" width="9.140625" style="884" customWidth="1"/>
    <col min="4620" max="4620" width="10.7109375" style="884" customWidth="1"/>
    <col min="4621" max="4621" width="11.5703125" style="884" customWidth="1"/>
    <col min="4622" max="4859" width="9.140625" style="884" customWidth="1"/>
    <col min="4860" max="4860" width="15.7109375" style="884" customWidth="1"/>
    <col min="4861" max="4863" width="18.85546875" style="884" customWidth="1"/>
    <col min="4864" max="4864" width="22.5703125" style="884"/>
    <col min="4865" max="4865" width="15.7109375" style="884" customWidth="1"/>
    <col min="4866" max="4866" width="10.85546875" style="884" customWidth="1"/>
    <col min="4867" max="4867" width="18.42578125" style="884" customWidth="1"/>
    <col min="4868" max="4868" width="13.85546875" style="884" customWidth="1"/>
    <col min="4869" max="4869" width="14.140625" style="884" customWidth="1"/>
    <col min="4870" max="4870" width="9.140625" style="884" customWidth="1"/>
    <col min="4871" max="4871" width="13.28515625" style="884" customWidth="1"/>
    <col min="4872" max="4873" width="9.140625" style="884" customWidth="1"/>
    <col min="4874" max="4874" width="16.7109375" style="884" customWidth="1"/>
    <col min="4875" max="4875" width="9.140625" style="884" customWidth="1"/>
    <col min="4876" max="4876" width="10.7109375" style="884" customWidth="1"/>
    <col min="4877" max="4877" width="11.5703125" style="884" customWidth="1"/>
    <col min="4878" max="5115" width="9.140625" style="884" customWidth="1"/>
    <col min="5116" max="5116" width="15.7109375" style="884" customWidth="1"/>
    <col min="5117" max="5119" width="18.85546875" style="884" customWidth="1"/>
    <col min="5120" max="5120" width="22.5703125" style="884"/>
    <col min="5121" max="5121" width="15.7109375" style="884" customWidth="1"/>
    <col min="5122" max="5122" width="10.85546875" style="884" customWidth="1"/>
    <col min="5123" max="5123" width="18.42578125" style="884" customWidth="1"/>
    <col min="5124" max="5124" width="13.85546875" style="884" customWidth="1"/>
    <col min="5125" max="5125" width="14.140625" style="884" customWidth="1"/>
    <col min="5126" max="5126" width="9.140625" style="884" customWidth="1"/>
    <col min="5127" max="5127" width="13.28515625" style="884" customWidth="1"/>
    <col min="5128" max="5129" width="9.140625" style="884" customWidth="1"/>
    <col min="5130" max="5130" width="16.7109375" style="884" customWidth="1"/>
    <col min="5131" max="5131" width="9.140625" style="884" customWidth="1"/>
    <col min="5132" max="5132" width="10.7109375" style="884" customWidth="1"/>
    <col min="5133" max="5133" width="11.5703125" style="884" customWidth="1"/>
    <col min="5134" max="5371" width="9.140625" style="884" customWidth="1"/>
    <col min="5372" max="5372" width="15.7109375" style="884" customWidth="1"/>
    <col min="5373" max="5375" width="18.85546875" style="884" customWidth="1"/>
    <col min="5376" max="5376" width="22.5703125" style="884"/>
    <col min="5377" max="5377" width="15.7109375" style="884" customWidth="1"/>
    <col min="5378" max="5378" width="10.85546875" style="884" customWidth="1"/>
    <col min="5379" max="5379" width="18.42578125" style="884" customWidth="1"/>
    <col min="5380" max="5380" width="13.85546875" style="884" customWidth="1"/>
    <col min="5381" max="5381" width="14.140625" style="884" customWidth="1"/>
    <col min="5382" max="5382" width="9.140625" style="884" customWidth="1"/>
    <col min="5383" max="5383" width="13.28515625" style="884" customWidth="1"/>
    <col min="5384" max="5385" width="9.140625" style="884" customWidth="1"/>
    <col min="5386" max="5386" width="16.7109375" style="884" customWidth="1"/>
    <col min="5387" max="5387" width="9.140625" style="884" customWidth="1"/>
    <col min="5388" max="5388" width="10.7109375" style="884" customWidth="1"/>
    <col min="5389" max="5389" width="11.5703125" style="884" customWidth="1"/>
    <col min="5390" max="5627" width="9.140625" style="884" customWidth="1"/>
    <col min="5628" max="5628" width="15.7109375" style="884" customWidth="1"/>
    <col min="5629" max="5631" width="18.85546875" style="884" customWidth="1"/>
    <col min="5632" max="5632" width="22.5703125" style="884"/>
    <col min="5633" max="5633" width="15.7109375" style="884" customWidth="1"/>
    <col min="5634" max="5634" width="10.85546875" style="884" customWidth="1"/>
    <col min="5635" max="5635" width="18.42578125" style="884" customWidth="1"/>
    <col min="5636" max="5636" width="13.85546875" style="884" customWidth="1"/>
    <col min="5637" max="5637" width="14.140625" style="884" customWidth="1"/>
    <col min="5638" max="5638" width="9.140625" style="884" customWidth="1"/>
    <col min="5639" max="5639" width="13.28515625" style="884" customWidth="1"/>
    <col min="5640" max="5641" width="9.140625" style="884" customWidth="1"/>
    <col min="5642" max="5642" width="16.7109375" style="884" customWidth="1"/>
    <col min="5643" max="5643" width="9.140625" style="884" customWidth="1"/>
    <col min="5644" max="5644" width="10.7109375" style="884" customWidth="1"/>
    <col min="5645" max="5645" width="11.5703125" style="884" customWidth="1"/>
    <col min="5646" max="5883" width="9.140625" style="884" customWidth="1"/>
    <col min="5884" max="5884" width="15.7109375" style="884" customWidth="1"/>
    <col min="5885" max="5887" width="18.85546875" style="884" customWidth="1"/>
    <col min="5888" max="5888" width="22.5703125" style="884"/>
    <col min="5889" max="5889" width="15.7109375" style="884" customWidth="1"/>
    <col min="5890" max="5890" width="10.85546875" style="884" customWidth="1"/>
    <col min="5891" max="5891" width="18.42578125" style="884" customWidth="1"/>
    <col min="5892" max="5892" width="13.85546875" style="884" customWidth="1"/>
    <col min="5893" max="5893" width="14.140625" style="884" customWidth="1"/>
    <col min="5894" max="5894" width="9.140625" style="884" customWidth="1"/>
    <col min="5895" max="5895" width="13.28515625" style="884" customWidth="1"/>
    <col min="5896" max="5897" width="9.140625" style="884" customWidth="1"/>
    <col min="5898" max="5898" width="16.7109375" style="884" customWidth="1"/>
    <col min="5899" max="5899" width="9.140625" style="884" customWidth="1"/>
    <col min="5900" max="5900" width="10.7109375" style="884" customWidth="1"/>
    <col min="5901" max="5901" width="11.5703125" style="884" customWidth="1"/>
    <col min="5902" max="6139" width="9.140625" style="884" customWidth="1"/>
    <col min="6140" max="6140" width="15.7109375" style="884" customWidth="1"/>
    <col min="6141" max="6143" width="18.85546875" style="884" customWidth="1"/>
    <col min="6144" max="6144" width="22.5703125" style="884"/>
    <col min="6145" max="6145" width="15.7109375" style="884" customWidth="1"/>
    <col min="6146" max="6146" width="10.85546875" style="884" customWidth="1"/>
    <col min="6147" max="6147" width="18.42578125" style="884" customWidth="1"/>
    <col min="6148" max="6148" width="13.85546875" style="884" customWidth="1"/>
    <col min="6149" max="6149" width="14.140625" style="884" customWidth="1"/>
    <col min="6150" max="6150" width="9.140625" style="884" customWidth="1"/>
    <col min="6151" max="6151" width="13.28515625" style="884" customWidth="1"/>
    <col min="6152" max="6153" width="9.140625" style="884" customWidth="1"/>
    <col min="6154" max="6154" width="16.7109375" style="884" customWidth="1"/>
    <col min="6155" max="6155" width="9.140625" style="884" customWidth="1"/>
    <col min="6156" max="6156" width="10.7109375" style="884" customWidth="1"/>
    <col min="6157" max="6157" width="11.5703125" style="884" customWidth="1"/>
    <col min="6158" max="6395" width="9.140625" style="884" customWidth="1"/>
    <col min="6396" max="6396" width="15.7109375" style="884" customWidth="1"/>
    <col min="6397" max="6399" width="18.85546875" style="884" customWidth="1"/>
    <col min="6400" max="6400" width="22.5703125" style="884"/>
    <col min="6401" max="6401" width="15.7109375" style="884" customWidth="1"/>
    <col min="6402" max="6402" width="10.85546875" style="884" customWidth="1"/>
    <col min="6403" max="6403" width="18.42578125" style="884" customWidth="1"/>
    <col min="6404" max="6404" width="13.85546875" style="884" customWidth="1"/>
    <col min="6405" max="6405" width="14.140625" style="884" customWidth="1"/>
    <col min="6406" max="6406" width="9.140625" style="884" customWidth="1"/>
    <col min="6407" max="6407" width="13.28515625" style="884" customWidth="1"/>
    <col min="6408" max="6409" width="9.140625" style="884" customWidth="1"/>
    <col min="6410" max="6410" width="16.7109375" style="884" customWidth="1"/>
    <col min="6411" max="6411" width="9.140625" style="884" customWidth="1"/>
    <col min="6412" max="6412" width="10.7109375" style="884" customWidth="1"/>
    <col min="6413" max="6413" width="11.5703125" style="884" customWidth="1"/>
    <col min="6414" max="6651" width="9.140625" style="884" customWidth="1"/>
    <col min="6652" max="6652" width="15.7109375" style="884" customWidth="1"/>
    <col min="6653" max="6655" width="18.85546875" style="884" customWidth="1"/>
    <col min="6656" max="6656" width="22.5703125" style="884"/>
    <col min="6657" max="6657" width="15.7109375" style="884" customWidth="1"/>
    <col min="6658" max="6658" width="10.85546875" style="884" customWidth="1"/>
    <col min="6659" max="6659" width="18.42578125" style="884" customWidth="1"/>
    <col min="6660" max="6660" width="13.85546875" style="884" customWidth="1"/>
    <col min="6661" max="6661" width="14.140625" style="884" customWidth="1"/>
    <col min="6662" max="6662" width="9.140625" style="884" customWidth="1"/>
    <col min="6663" max="6663" width="13.28515625" style="884" customWidth="1"/>
    <col min="6664" max="6665" width="9.140625" style="884" customWidth="1"/>
    <col min="6666" max="6666" width="16.7109375" style="884" customWidth="1"/>
    <col min="6667" max="6667" width="9.140625" style="884" customWidth="1"/>
    <col min="6668" max="6668" width="10.7109375" style="884" customWidth="1"/>
    <col min="6669" max="6669" width="11.5703125" style="884" customWidth="1"/>
    <col min="6670" max="6907" width="9.140625" style="884" customWidth="1"/>
    <col min="6908" max="6908" width="15.7109375" style="884" customWidth="1"/>
    <col min="6909" max="6911" width="18.85546875" style="884" customWidth="1"/>
    <col min="6912" max="6912" width="22.5703125" style="884"/>
    <col min="6913" max="6913" width="15.7109375" style="884" customWidth="1"/>
    <col min="6914" max="6914" width="10.85546875" style="884" customWidth="1"/>
    <col min="6915" max="6915" width="18.42578125" style="884" customWidth="1"/>
    <col min="6916" max="6916" width="13.85546875" style="884" customWidth="1"/>
    <col min="6917" max="6917" width="14.140625" style="884" customWidth="1"/>
    <col min="6918" max="6918" width="9.140625" style="884" customWidth="1"/>
    <col min="6919" max="6919" width="13.28515625" style="884" customWidth="1"/>
    <col min="6920" max="6921" width="9.140625" style="884" customWidth="1"/>
    <col min="6922" max="6922" width="16.7109375" style="884" customWidth="1"/>
    <col min="6923" max="6923" width="9.140625" style="884" customWidth="1"/>
    <col min="6924" max="6924" width="10.7109375" style="884" customWidth="1"/>
    <col min="6925" max="6925" width="11.5703125" style="884" customWidth="1"/>
    <col min="6926" max="7163" width="9.140625" style="884" customWidth="1"/>
    <col min="7164" max="7164" width="15.7109375" style="884" customWidth="1"/>
    <col min="7165" max="7167" width="18.85546875" style="884" customWidth="1"/>
    <col min="7168" max="7168" width="22.5703125" style="884"/>
    <col min="7169" max="7169" width="15.7109375" style="884" customWidth="1"/>
    <col min="7170" max="7170" width="10.85546875" style="884" customWidth="1"/>
    <col min="7171" max="7171" width="18.42578125" style="884" customWidth="1"/>
    <col min="7172" max="7172" width="13.85546875" style="884" customWidth="1"/>
    <col min="7173" max="7173" width="14.140625" style="884" customWidth="1"/>
    <col min="7174" max="7174" width="9.140625" style="884" customWidth="1"/>
    <col min="7175" max="7175" width="13.28515625" style="884" customWidth="1"/>
    <col min="7176" max="7177" width="9.140625" style="884" customWidth="1"/>
    <col min="7178" max="7178" width="16.7109375" style="884" customWidth="1"/>
    <col min="7179" max="7179" width="9.140625" style="884" customWidth="1"/>
    <col min="7180" max="7180" width="10.7109375" style="884" customWidth="1"/>
    <col min="7181" max="7181" width="11.5703125" style="884" customWidth="1"/>
    <col min="7182" max="7419" width="9.140625" style="884" customWidth="1"/>
    <col min="7420" max="7420" width="15.7109375" style="884" customWidth="1"/>
    <col min="7421" max="7423" width="18.85546875" style="884" customWidth="1"/>
    <col min="7424" max="7424" width="22.5703125" style="884"/>
    <col min="7425" max="7425" width="15.7109375" style="884" customWidth="1"/>
    <col min="7426" max="7426" width="10.85546875" style="884" customWidth="1"/>
    <col min="7427" max="7427" width="18.42578125" style="884" customWidth="1"/>
    <col min="7428" max="7428" width="13.85546875" style="884" customWidth="1"/>
    <col min="7429" max="7429" width="14.140625" style="884" customWidth="1"/>
    <col min="7430" max="7430" width="9.140625" style="884" customWidth="1"/>
    <col min="7431" max="7431" width="13.28515625" style="884" customWidth="1"/>
    <col min="7432" max="7433" width="9.140625" style="884" customWidth="1"/>
    <col min="7434" max="7434" width="16.7109375" style="884" customWidth="1"/>
    <col min="7435" max="7435" width="9.140625" style="884" customWidth="1"/>
    <col min="7436" max="7436" width="10.7109375" style="884" customWidth="1"/>
    <col min="7437" max="7437" width="11.5703125" style="884" customWidth="1"/>
    <col min="7438" max="7675" width="9.140625" style="884" customWidth="1"/>
    <col min="7676" max="7676" width="15.7109375" style="884" customWidth="1"/>
    <col min="7677" max="7679" width="18.85546875" style="884" customWidth="1"/>
    <col min="7680" max="7680" width="22.5703125" style="884"/>
    <col min="7681" max="7681" width="15.7109375" style="884" customWidth="1"/>
    <col min="7682" max="7682" width="10.85546875" style="884" customWidth="1"/>
    <col min="7683" max="7683" width="18.42578125" style="884" customWidth="1"/>
    <col min="7684" max="7684" width="13.85546875" style="884" customWidth="1"/>
    <col min="7685" max="7685" width="14.140625" style="884" customWidth="1"/>
    <col min="7686" max="7686" width="9.140625" style="884" customWidth="1"/>
    <col min="7687" max="7687" width="13.28515625" style="884" customWidth="1"/>
    <col min="7688" max="7689" width="9.140625" style="884" customWidth="1"/>
    <col min="7690" max="7690" width="16.7109375" style="884" customWidth="1"/>
    <col min="7691" max="7691" width="9.140625" style="884" customWidth="1"/>
    <col min="7692" max="7692" width="10.7109375" style="884" customWidth="1"/>
    <col min="7693" max="7693" width="11.5703125" style="884" customWidth="1"/>
    <col min="7694" max="7931" width="9.140625" style="884" customWidth="1"/>
    <col min="7932" max="7932" width="15.7109375" style="884" customWidth="1"/>
    <col min="7933" max="7935" width="18.85546875" style="884" customWidth="1"/>
    <col min="7936" max="7936" width="22.5703125" style="884"/>
    <col min="7937" max="7937" width="15.7109375" style="884" customWidth="1"/>
    <col min="7938" max="7938" width="10.85546875" style="884" customWidth="1"/>
    <col min="7939" max="7939" width="18.42578125" style="884" customWidth="1"/>
    <col min="7940" max="7940" width="13.85546875" style="884" customWidth="1"/>
    <col min="7941" max="7941" width="14.140625" style="884" customWidth="1"/>
    <col min="7942" max="7942" width="9.140625" style="884" customWidth="1"/>
    <col min="7943" max="7943" width="13.28515625" style="884" customWidth="1"/>
    <col min="7944" max="7945" width="9.140625" style="884" customWidth="1"/>
    <col min="7946" max="7946" width="16.7109375" style="884" customWidth="1"/>
    <col min="7947" max="7947" width="9.140625" style="884" customWidth="1"/>
    <col min="7948" max="7948" width="10.7109375" style="884" customWidth="1"/>
    <col min="7949" max="7949" width="11.5703125" style="884" customWidth="1"/>
    <col min="7950" max="8187" width="9.140625" style="884" customWidth="1"/>
    <col min="8188" max="8188" width="15.7109375" style="884" customWidth="1"/>
    <col min="8189" max="8191" width="18.85546875" style="884" customWidth="1"/>
    <col min="8192" max="8192" width="22.5703125" style="884"/>
    <col min="8193" max="8193" width="15.7109375" style="884" customWidth="1"/>
    <col min="8194" max="8194" width="10.85546875" style="884" customWidth="1"/>
    <col min="8195" max="8195" width="18.42578125" style="884" customWidth="1"/>
    <col min="8196" max="8196" width="13.85546875" style="884" customWidth="1"/>
    <col min="8197" max="8197" width="14.140625" style="884" customWidth="1"/>
    <col min="8198" max="8198" width="9.140625" style="884" customWidth="1"/>
    <col min="8199" max="8199" width="13.28515625" style="884" customWidth="1"/>
    <col min="8200" max="8201" width="9.140625" style="884" customWidth="1"/>
    <col min="8202" max="8202" width="16.7109375" style="884" customWidth="1"/>
    <col min="8203" max="8203" width="9.140625" style="884" customWidth="1"/>
    <col min="8204" max="8204" width="10.7109375" style="884" customWidth="1"/>
    <col min="8205" max="8205" width="11.5703125" style="884" customWidth="1"/>
    <col min="8206" max="8443" width="9.140625" style="884" customWidth="1"/>
    <col min="8444" max="8444" width="15.7109375" style="884" customWidth="1"/>
    <col min="8445" max="8447" width="18.85546875" style="884" customWidth="1"/>
    <col min="8448" max="8448" width="22.5703125" style="884"/>
    <col min="8449" max="8449" width="15.7109375" style="884" customWidth="1"/>
    <col min="8450" max="8450" width="10.85546875" style="884" customWidth="1"/>
    <col min="8451" max="8451" width="18.42578125" style="884" customWidth="1"/>
    <col min="8452" max="8452" width="13.85546875" style="884" customWidth="1"/>
    <col min="8453" max="8453" width="14.140625" style="884" customWidth="1"/>
    <col min="8454" max="8454" width="9.140625" style="884" customWidth="1"/>
    <col min="8455" max="8455" width="13.28515625" style="884" customWidth="1"/>
    <col min="8456" max="8457" width="9.140625" style="884" customWidth="1"/>
    <col min="8458" max="8458" width="16.7109375" style="884" customWidth="1"/>
    <col min="8459" max="8459" width="9.140625" style="884" customWidth="1"/>
    <col min="8460" max="8460" width="10.7109375" style="884" customWidth="1"/>
    <col min="8461" max="8461" width="11.5703125" style="884" customWidth="1"/>
    <col min="8462" max="8699" width="9.140625" style="884" customWidth="1"/>
    <col min="8700" max="8700" width="15.7109375" style="884" customWidth="1"/>
    <col min="8701" max="8703" width="18.85546875" style="884" customWidth="1"/>
    <col min="8704" max="8704" width="22.5703125" style="884"/>
    <col min="8705" max="8705" width="15.7109375" style="884" customWidth="1"/>
    <col min="8706" max="8706" width="10.85546875" style="884" customWidth="1"/>
    <col min="8707" max="8707" width="18.42578125" style="884" customWidth="1"/>
    <col min="8708" max="8708" width="13.85546875" style="884" customWidth="1"/>
    <col min="8709" max="8709" width="14.140625" style="884" customWidth="1"/>
    <col min="8710" max="8710" width="9.140625" style="884" customWidth="1"/>
    <col min="8711" max="8711" width="13.28515625" style="884" customWidth="1"/>
    <col min="8712" max="8713" width="9.140625" style="884" customWidth="1"/>
    <col min="8714" max="8714" width="16.7109375" style="884" customWidth="1"/>
    <col min="8715" max="8715" width="9.140625" style="884" customWidth="1"/>
    <col min="8716" max="8716" width="10.7109375" style="884" customWidth="1"/>
    <col min="8717" max="8717" width="11.5703125" style="884" customWidth="1"/>
    <col min="8718" max="8955" width="9.140625" style="884" customWidth="1"/>
    <col min="8956" max="8956" width="15.7109375" style="884" customWidth="1"/>
    <col min="8957" max="8959" width="18.85546875" style="884" customWidth="1"/>
    <col min="8960" max="8960" width="22.5703125" style="884"/>
    <col min="8961" max="8961" width="15.7109375" style="884" customWidth="1"/>
    <col min="8962" max="8962" width="10.85546875" style="884" customWidth="1"/>
    <col min="8963" max="8963" width="18.42578125" style="884" customWidth="1"/>
    <col min="8964" max="8964" width="13.85546875" style="884" customWidth="1"/>
    <col min="8965" max="8965" width="14.140625" style="884" customWidth="1"/>
    <col min="8966" max="8966" width="9.140625" style="884" customWidth="1"/>
    <col min="8967" max="8967" width="13.28515625" style="884" customWidth="1"/>
    <col min="8968" max="8969" width="9.140625" style="884" customWidth="1"/>
    <col min="8970" max="8970" width="16.7109375" style="884" customWidth="1"/>
    <col min="8971" max="8971" width="9.140625" style="884" customWidth="1"/>
    <col min="8972" max="8972" width="10.7109375" style="884" customWidth="1"/>
    <col min="8973" max="8973" width="11.5703125" style="884" customWidth="1"/>
    <col min="8974" max="9211" width="9.140625" style="884" customWidth="1"/>
    <col min="9212" max="9212" width="15.7109375" style="884" customWidth="1"/>
    <col min="9213" max="9215" width="18.85546875" style="884" customWidth="1"/>
    <col min="9216" max="9216" width="22.5703125" style="884"/>
    <col min="9217" max="9217" width="15.7109375" style="884" customWidth="1"/>
    <col min="9218" max="9218" width="10.85546875" style="884" customWidth="1"/>
    <col min="9219" max="9219" width="18.42578125" style="884" customWidth="1"/>
    <col min="9220" max="9220" width="13.85546875" style="884" customWidth="1"/>
    <col min="9221" max="9221" width="14.140625" style="884" customWidth="1"/>
    <col min="9222" max="9222" width="9.140625" style="884" customWidth="1"/>
    <col min="9223" max="9223" width="13.28515625" style="884" customWidth="1"/>
    <col min="9224" max="9225" width="9.140625" style="884" customWidth="1"/>
    <col min="9226" max="9226" width="16.7109375" style="884" customWidth="1"/>
    <col min="9227" max="9227" width="9.140625" style="884" customWidth="1"/>
    <col min="9228" max="9228" width="10.7109375" style="884" customWidth="1"/>
    <col min="9229" max="9229" width="11.5703125" style="884" customWidth="1"/>
    <col min="9230" max="9467" width="9.140625" style="884" customWidth="1"/>
    <col min="9468" max="9468" width="15.7109375" style="884" customWidth="1"/>
    <col min="9469" max="9471" width="18.85546875" style="884" customWidth="1"/>
    <col min="9472" max="9472" width="22.5703125" style="884"/>
    <col min="9473" max="9473" width="15.7109375" style="884" customWidth="1"/>
    <col min="9474" max="9474" width="10.85546875" style="884" customWidth="1"/>
    <col min="9475" max="9475" width="18.42578125" style="884" customWidth="1"/>
    <col min="9476" max="9476" width="13.85546875" style="884" customWidth="1"/>
    <col min="9477" max="9477" width="14.140625" style="884" customWidth="1"/>
    <col min="9478" max="9478" width="9.140625" style="884" customWidth="1"/>
    <col min="9479" max="9479" width="13.28515625" style="884" customWidth="1"/>
    <col min="9480" max="9481" width="9.140625" style="884" customWidth="1"/>
    <col min="9482" max="9482" width="16.7109375" style="884" customWidth="1"/>
    <col min="9483" max="9483" width="9.140625" style="884" customWidth="1"/>
    <col min="9484" max="9484" width="10.7109375" style="884" customWidth="1"/>
    <col min="9485" max="9485" width="11.5703125" style="884" customWidth="1"/>
    <col min="9486" max="9723" width="9.140625" style="884" customWidth="1"/>
    <col min="9724" max="9724" width="15.7109375" style="884" customWidth="1"/>
    <col min="9725" max="9727" width="18.85546875" style="884" customWidth="1"/>
    <col min="9728" max="9728" width="22.5703125" style="884"/>
    <col min="9729" max="9729" width="15.7109375" style="884" customWidth="1"/>
    <col min="9730" max="9730" width="10.85546875" style="884" customWidth="1"/>
    <col min="9731" max="9731" width="18.42578125" style="884" customWidth="1"/>
    <col min="9732" max="9732" width="13.85546875" style="884" customWidth="1"/>
    <col min="9733" max="9733" width="14.140625" style="884" customWidth="1"/>
    <col min="9734" max="9734" width="9.140625" style="884" customWidth="1"/>
    <col min="9735" max="9735" width="13.28515625" style="884" customWidth="1"/>
    <col min="9736" max="9737" width="9.140625" style="884" customWidth="1"/>
    <col min="9738" max="9738" width="16.7109375" style="884" customWidth="1"/>
    <col min="9739" max="9739" width="9.140625" style="884" customWidth="1"/>
    <col min="9740" max="9740" width="10.7109375" style="884" customWidth="1"/>
    <col min="9741" max="9741" width="11.5703125" style="884" customWidth="1"/>
    <col min="9742" max="9979" width="9.140625" style="884" customWidth="1"/>
    <col min="9980" max="9980" width="15.7109375" style="884" customWidth="1"/>
    <col min="9981" max="9983" width="18.85546875" style="884" customWidth="1"/>
    <col min="9984" max="9984" width="22.5703125" style="884"/>
    <col min="9985" max="9985" width="15.7109375" style="884" customWidth="1"/>
    <col min="9986" max="9986" width="10.85546875" style="884" customWidth="1"/>
    <col min="9987" max="9987" width="18.42578125" style="884" customWidth="1"/>
    <col min="9988" max="9988" width="13.85546875" style="884" customWidth="1"/>
    <col min="9989" max="9989" width="14.140625" style="884" customWidth="1"/>
    <col min="9990" max="9990" width="9.140625" style="884" customWidth="1"/>
    <col min="9991" max="9991" width="13.28515625" style="884" customWidth="1"/>
    <col min="9992" max="9993" width="9.140625" style="884" customWidth="1"/>
    <col min="9994" max="9994" width="16.7109375" style="884" customWidth="1"/>
    <col min="9995" max="9995" width="9.140625" style="884" customWidth="1"/>
    <col min="9996" max="9996" width="10.7109375" style="884" customWidth="1"/>
    <col min="9997" max="9997" width="11.5703125" style="884" customWidth="1"/>
    <col min="9998" max="10235" width="9.140625" style="884" customWidth="1"/>
    <col min="10236" max="10236" width="15.7109375" style="884" customWidth="1"/>
    <col min="10237" max="10239" width="18.85546875" style="884" customWidth="1"/>
    <col min="10240" max="10240" width="22.5703125" style="884"/>
    <col min="10241" max="10241" width="15.7109375" style="884" customWidth="1"/>
    <col min="10242" max="10242" width="10.85546875" style="884" customWidth="1"/>
    <col min="10243" max="10243" width="18.42578125" style="884" customWidth="1"/>
    <col min="10244" max="10244" width="13.85546875" style="884" customWidth="1"/>
    <col min="10245" max="10245" width="14.140625" style="884" customWidth="1"/>
    <col min="10246" max="10246" width="9.140625" style="884" customWidth="1"/>
    <col min="10247" max="10247" width="13.28515625" style="884" customWidth="1"/>
    <col min="10248" max="10249" width="9.140625" style="884" customWidth="1"/>
    <col min="10250" max="10250" width="16.7109375" style="884" customWidth="1"/>
    <col min="10251" max="10251" width="9.140625" style="884" customWidth="1"/>
    <col min="10252" max="10252" width="10.7109375" style="884" customWidth="1"/>
    <col min="10253" max="10253" width="11.5703125" style="884" customWidth="1"/>
    <col min="10254" max="10491" width="9.140625" style="884" customWidth="1"/>
    <col min="10492" max="10492" width="15.7109375" style="884" customWidth="1"/>
    <col min="10493" max="10495" width="18.85546875" style="884" customWidth="1"/>
    <col min="10496" max="10496" width="22.5703125" style="884"/>
    <col min="10497" max="10497" width="15.7109375" style="884" customWidth="1"/>
    <col min="10498" max="10498" width="10.85546875" style="884" customWidth="1"/>
    <col min="10499" max="10499" width="18.42578125" style="884" customWidth="1"/>
    <col min="10500" max="10500" width="13.85546875" style="884" customWidth="1"/>
    <col min="10501" max="10501" width="14.140625" style="884" customWidth="1"/>
    <col min="10502" max="10502" width="9.140625" style="884" customWidth="1"/>
    <col min="10503" max="10503" width="13.28515625" style="884" customWidth="1"/>
    <col min="10504" max="10505" width="9.140625" style="884" customWidth="1"/>
    <col min="10506" max="10506" width="16.7109375" style="884" customWidth="1"/>
    <col min="10507" max="10507" width="9.140625" style="884" customWidth="1"/>
    <col min="10508" max="10508" width="10.7109375" style="884" customWidth="1"/>
    <col min="10509" max="10509" width="11.5703125" style="884" customWidth="1"/>
    <col min="10510" max="10747" width="9.140625" style="884" customWidth="1"/>
    <col min="10748" max="10748" width="15.7109375" style="884" customWidth="1"/>
    <col min="10749" max="10751" width="18.85546875" style="884" customWidth="1"/>
    <col min="10752" max="10752" width="22.5703125" style="884"/>
    <col min="10753" max="10753" width="15.7109375" style="884" customWidth="1"/>
    <col min="10754" max="10754" width="10.85546875" style="884" customWidth="1"/>
    <col min="10755" max="10755" width="18.42578125" style="884" customWidth="1"/>
    <col min="10756" max="10756" width="13.85546875" style="884" customWidth="1"/>
    <col min="10757" max="10757" width="14.140625" style="884" customWidth="1"/>
    <col min="10758" max="10758" width="9.140625" style="884" customWidth="1"/>
    <col min="10759" max="10759" width="13.28515625" style="884" customWidth="1"/>
    <col min="10760" max="10761" width="9.140625" style="884" customWidth="1"/>
    <col min="10762" max="10762" width="16.7109375" style="884" customWidth="1"/>
    <col min="10763" max="10763" width="9.140625" style="884" customWidth="1"/>
    <col min="10764" max="10764" width="10.7109375" style="884" customWidth="1"/>
    <col min="10765" max="10765" width="11.5703125" style="884" customWidth="1"/>
    <col min="10766" max="11003" width="9.140625" style="884" customWidth="1"/>
    <col min="11004" max="11004" width="15.7109375" style="884" customWidth="1"/>
    <col min="11005" max="11007" width="18.85546875" style="884" customWidth="1"/>
    <col min="11008" max="11008" width="22.5703125" style="884"/>
    <col min="11009" max="11009" width="15.7109375" style="884" customWidth="1"/>
    <col min="11010" max="11010" width="10.85546875" style="884" customWidth="1"/>
    <col min="11011" max="11011" width="18.42578125" style="884" customWidth="1"/>
    <col min="11012" max="11012" width="13.85546875" style="884" customWidth="1"/>
    <col min="11013" max="11013" width="14.140625" style="884" customWidth="1"/>
    <col min="11014" max="11014" width="9.140625" style="884" customWidth="1"/>
    <col min="11015" max="11015" width="13.28515625" style="884" customWidth="1"/>
    <col min="11016" max="11017" width="9.140625" style="884" customWidth="1"/>
    <col min="11018" max="11018" width="16.7109375" style="884" customWidth="1"/>
    <col min="11019" max="11019" width="9.140625" style="884" customWidth="1"/>
    <col min="11020" max="11020" width="10.7109375" style="884" customWidth="1"/>
    <col min="11021" max="11021" width="11.5703125" style="884" customWidth="1"/>
    <col min="11022" max="11259" width="9.140625" style="884" customWidth="1"/>
    <col min="11260" max="11260" width="15.7109375" style="884" customWidth="1"/>
    <col min="11261" max="11263" width="18.85546875" style="884" customWidth="1"/>
    <col min="11264" max="11264" width="22.5703125" style="884"/>
    <col min="11265" max="11265" width="15.7109375" style="884" customWidth="1"/>
    <col min="11266" max="11266" width="10.85546875" style="884" customWidth="1"/>
    <col min="11267" max="11267" width="18.42578125" style="884" customWidth="1"/>
    <col min="11268" max="11268" width="13.85546875" style="884" customWidth="1"/>
    <col min="11269" max="11269" width="14.140625" style="884" customWidth="1"/>
    <col min="11270" max="11270" width="9.140625" style="884" customWidth="1"/>
    <col min="11271" max="11271" width="13.28515625" style="884" customWidth="1"/>
    <col min="11272" max="11273" width="9.140625" style="884" customWidth="1"/>
    <col min="11274" max="11274" width="16.7109375" style="884" customWidth="1"/>
    <col min="11275" max="11275" width="9.140625" style="884" customWidth="1"/>
    <col min="11276" max="11276" width="10.7109375" style="884" customWidth="1"/>
    <col min="11277" max="11277" width="11.5703125" style="884" customWidth="1"/>
    <col min="11278" max="11515" width="9.140625" style="884" customWidth="1"/>
    <col min="11516" max="11516" width="15.7109375" style="884" customWidth="1"/>
    <col min="11517" max="11519" width="18.85546875" style="884" customWidth="1"/>
    <col min="11520" max="11520" width="22.5703125" style="884"/>
    <col min="11521" max="11521" width="15.7109375" style="884" customWidth="1"/>
    <col min="11522" max="11522" width="10.85546875" style="884" customWidth="1"/>
    <col min="11523" max="11523" width="18.42578125" style="884" customWidth="1"/>
    <col min="11524" max="11524" width="13.85546875" style="884" customWidth="1"/>
    <col min="11525" max="11525" width="14.140625" style="884" customWidth="1"/>
    <col min="11526" max="11526" width="9.140625" style="884" customWidth="1"/>
    <col min="11527" max="11527" width="13.28515625" style="884" customWidth="1"/>
    <col min="11528" max="11529" width="9.140625" style="884" customWidth="1"/>
    <col min="11530" max="11530" width="16.7109375" style="884" customWidth="1"/>
    <col min="11531" max="11531" width="9.140625" style="884" customWidth="1"/>
    <col min="11532" max="11532" width="10.7109375" style="884" customWidth="1"/>
    <col min="11533" max="11533" width="11.5703125" style="884" customWidth="1"/>
    <col min="11534" max="11771" width="9.140625" style="884" customWidth="1"/>
    <col min="11772" max="11772" width="15.7109375" style="884" customWidth="1"/>
    <col min="11773" max="11775" width="18.85546875" style="884" customWidth="1"/>
    <col min="11776" max="11776" width="22.5703125" style="884"/>
    <col min="11777" max="11777" width="15.7109375" style="884" customWidth="1"/>
    <col min="11778" max="11778" width="10.85546875" style="884" customWidth="1"/>
    <col min="11779" max="11779" width="18.42578125" style="884" customWidth="1"/>
    <col min="11780" max="11780" width="13.85546875" style="884" customWidth="1"/>
    <col min="11781" max="11781" width="14.140625" style="884" customWidth="1"/>
    <col min="11782" max="11782" width="9.140625" style="884" customWidth="1"/>
    <col min="11783" max="11783" width="13.28515625" style="884" customWidth="1"/>
    <col min="11784" max="11785" width="9.140625" style="884" customWidth="1"/>
    <col min="11786" max="11786" width="16.7109375" style="884" customWidth="1"/>
    <col min="11787" max="11787" width="9.140625" style="884" customWidth="1"/>
    <col min="11788" max="11788" width="10.7109375" style="884" customWidth="1"/>
    <col min="11789" max="11789" width="11.5703125" style="884" customWidth="1"/>
    <col min="11790" max="12027" width="9.140625" style="884" customWidth="1"/>
    <col min="12028" max="12028" width="15.7109375" style="884" customWidth="1"/>
    <col min="12029" max="12031" width="18.85546875" style="884" customWidth="1"/>
    <col min="12032" max="12032" width="22.5703125" style="884"/>
    <col min="12033" max="12033" width="15.7109375" style="884" customWidth="1"/>
    <col min="12034" max="12034" width="10.85546875" style="884" customWidth="1"/>
    <col min="12035" max="12035" width="18.42578125" style="884" customWidth="1"/>
    <col min="12036" max="12036" width="13.85546875" style="884" customWidth="1"/>
    <col min="12037" max="12037" width="14.140625" style="884" customWidth="1"/>
    <col min="12038" max="12038" width="9.140625" style="884" customWidth="1"/>
    <col min="12039" max="12039" width="13.28515625" style="884" customWidth="1"/>
    <col min="12040" max="12041" width="9.140625" style="884" customWidth="1"/>
    <col min="12042" max="12042" width="16.7109375" style="884" customWidth="1"/>
    <col min="12043" max="12043" width="9.140625" style="884" customWidth="1"/>
    <col min="12044" max="12044" width="10.7109375" style="884" customWidth="1"/>
    <col min="12045" max="12045" width="11.5703125" style="884" customWidth="1"/>
    <col min="12046" max="12283" width="9.140625" style="884" customWidth="1"/>
    <col min="12284" max="12284" width="15.7109375" style="884" customWidth="1"/>
    <col min="12285" max="12287" width="18.85546875" style="884" customWidth="1"/>
    <col min="12288" max="12288" width="22.5703125" style="884"/>
    <col min="12289" max="12289" width="15.7109375" style="884" customWidth="1"/>
    <col min="12290" max="12290" width="10.85546875" style="884" customWidth="1"/>
    <col min="12291" max="12291" width="18.42578125" style="884" customWidth="1"/>
    <col min="12292" max="12292" width="13.85546875" style="884" customWidth="1"/>
    <col min="12293" max="12293" width="14.140625" style="884" customWidth="1"/>
    <col min="12294" max="12294" width="9.140625" style="884" customWidth="1"/>
    <col min="12295" max="12295" width="13.28515625" style="884" customWidth="1"/>
    <col min="12296" max="12297" width="9.140625" style="884" customWidth="1"/>
    <col min="12298" max="12298" width="16.7109375" style="884" customWidth="1"/>
    <col min="12299" max="12299" width="9.140625" style="884" customWidth="1"/>
    <col min="12300" max="12300" width="10.7109375" style="884" customWidth="1"/>
    <col min="12301" max="12301" width="11.5703125" style="884" customWidth="1"/>
    <col min="12302" max="12539" width="9.140625" style="884" customWidth="1"/>
    <col min="12540" max="12540" width="15.7109375" style="884" customWidth="1"/>
    <col min="12541" max="12543" width="18.85546875" style="884" customWidth="1"/>
    <col min="12544" max="12544" width="22.5703125" style="884"/>
    <col min="12545" max="12545" width="15.7109375" style="884" customWidth="1"/>
    <col min="12546" max="12546" width="10.85546875" style="884" customWidth="1"/>
    <col min="12547" max="12547" width="18.42578125" style="884" customWidth="1"/>
    <col min="12548" max="12548" width="13.85546875" style="884" customWidth="1"/>
    <col min="12549" max="12549" width="14.140625" style="884" customWidth="1"/>
    <col min="12550" max="12550" width="9.140625" style="884" customWidth="1"/>
    <col min="12551" max="12551" width="13.28515625" style="884" customWidth="1"/>
    <col min="12552" max="12553" width="9.140625" style="884" customWidth="1"/>
    <col min="12554" max="12554" width="16.7109375" style="884" customWidth="1"/>
    <col min="12555" max="12555" width="9.140625" style="884" customWidth="1"/>
    <col min="12556" max="12556" width="10.7109375" style="884" customWidth="1"/>
    <col min="12557" max="12557" width="11.5703125" style="884" customWidth="1"/>
    <col min="12558" max="12795" width="9.140625" style="884" customWidth="1"/>
    <col min="12796" max="12796" width="15.7109375" style="884" customWidth="1"/>
    <col min="12797" max="12799" width="18.85546875" style="884" customWidth="1"/>
    <col min="12800" max="12800" width="22.5703125" style="884"/>
    <col min="12801" max="12801" width="15.7109375" style="884" customWidth="1"/>
    <col min="12802" max="12802" width="10.85546875" style="884" customWidth="1"/>
    <col min="12803" max="12803" width="18.42578125" style="884" customWidth="1"/>
    <col min="12804" max="12804" width="13.85546875" style="884" customWidth="1"/>
    <col min="12805" max="12805" width="14.140625" style="884" customWidth="1"/>
    <col min="12806" max="12806" width="9.140625" style="884" customWidth="1"/>
    <col min="12807" max="12807" width="13.28515625" style="884" customWidth="1"/>
    <col min="12808" max="12809" width="9.140625" style="884" customWidth="1"/>
    <col min="12810" max="12810" width="16.7109375" style="884" customWidth="1"/>
    <col min="12811" max="12811" width="9.140625" style="884" customWidth="1"/>
    <col min="12812" max="12812" width="10.7109375" style="884" customWidth="1"/>
    <col min="12813" max="12813" width="11.5703125" style="884" customWidth="1"/>
    <col min="12814" max="13051" width="9.140625" style="884" customWidth="1"/>
    <col min="13052" max="13052" width="15.7109375" style="884" customWidth="1"/>
    <col min="13053" max="13055" width="18.85546875" style="884" customWidth="1"/>
    <col min="13056" max="13056" width="22.5703125" style="884"/>
    <col min="13057" max="13057" width="15.7109375" style="884" customWidth="1"/>
    <col min="13058" max="13058" width="10.85546875" style="884" customWidth="1"/>
    <col min="13059" max="13059" width="18.42578125" style="884" customWidth="1"/>
    <col min="13060" max="13060" width="13.85546875" style="884" customWidth="1"/>
    <col min="13061" max="13061" width="14.140625" style="884" customWidth="1"/>
    <col min="13062" max="13062" width="9.140625" style="884" customWidth="1"/>
    <col min="13063" max="13063" width="13.28515625" style="884" customWidth="1"/>
    <col min="13064" max="13065" width="9.140625" style="884" customWidth="1"/>
    <col min="13066" max="13066" width="16.7109375" style="884" customWidth="1"/>
    <col min="13067" max="13067" width="9.140625" style="884" customWidth="1"/>
    <col min="13068" max="13068" width="10.7109375" style="884" customWidth="1"/>
    <col min="13069" max="13069" width="11.5703125" style="884" customWidth="1"/>
    <col min="13070" max="13307" width="9.140625" style="884" customWidth="1"/>
    <col min="13308" max="13308" width="15.7109375" style="884" customWidth="1"/>
    <col min="13309" max="13311" width="18.85546875" style="884" customWidth="1"/>
    <col min="13312" max="13312" width="22.5703125" style="884"/>
    <col min="13313" max="13313" width="15.7109375" style="884" customWidth="1"/>
    <col min="13314" max="13314" width="10.85546875" style="884" customWidth="1"/>
    <col min="13315" max="13315" width="18.42578125" style="884" customWidth="1"/>
    <col min="13316" max="13316" width="13.85546875" style="884" customWidth="1"/>
    <col min="13317" max="13317" width="14.140625" style="884" customWidth="1"/>
    <col min="13318" max="13318" width="9.140625" style="884" customWidth="1"/>
    <col min="13319" max="13319" width="13.28515625" style="884" customWidth="1"/>
    <col min="13320" max="13321" width="9.140625" style="884" customWidth="1"/>
    <col min="13322" max="13322" width="16.7109375" style="884" customWidth="1"/>
    <col min="13323" max="13323" width="9.140625" style="884" customWidth="1"/>
    <col min="13324" max="13324" width="10.7109375" style="884" customWidth="1"/>
    <col min="13325" max="13325" width="11.5703125" style="884" customWidth="1"/>
    <col min="13326" max="13563" width="9.140625" style="884" customWidth="1"/>
    <col min="13564" max="13564" width="15.7109375" style="884" customWidth="1"/>
    <col min="13565" max="13567" width="18.85546875" style="884" customWidth="1"/>
    <col min="13568" max="13568" width="22.5703125" style="884"/>
    <col min="13569" max="13569" width="15.7109375" style="884" customWidth="1"/>
    <col min="13570" max="13570" width="10.85546875" style="884" customWidth="1"/>
    <col min="13571" max="13571" width="18.42578125" style="884" customWidth="1"/>
    <col min="13572" max="13572" width="13.85546875" style="884" customWidth="1"/>
    <col min="13573" max="13573" width="14.140625" style="884" customWidth="1"/>
    <col min="13574" max="13574" width="9.140625" style="884" customWidth="1"/>
    <col min="13575" max="13575" width="13.28515625" style="884" customWidth="1"/>
    <col min="13576" max="13577" width="9.140625" style="884" customWidth="1"/>
    <col min="13578" max="13578" width="16.7109375" style="884" customWidth="1"/>
    <col min="13579" max="13579" width="9.140625" style="884" customWidth="1"/>
    <col min="13580" max="13580" width="10.7109375" style="884" customWidth="1"/>
    <col min="13581" max="13581" width="11.5703125" style="884" customWidth="1"/>
    <col min="13582" max="13819" width="9.140625" style="884" customWidth="1"/>
    <col min="13820" max="13820" width="15.7109375" style="884" customWidth="1"/>
    <col min="13821" max="13823" width="18.85546875" style="884" customWidth="1"/>
    <col min="13824" max="13824" width="22.5703125" style="884"/>
    <col min="13825" max="13825" width="15.7109375" style="884" customWidth="1"/>
    <col min="13826" max="13826" width="10.85546875" style="884" customWidth="1"/>
    <col min="13827" max="13827" width="18.42578125" style="884" customWidth="1"/>
    <col min="13828" max="13828" width="13.85546875" style="884" customWidth="1"/>
    <col min="13829" max="13829" width="14.140625" style="884" customWidth="1"/>
    <col min="13830" max="13830" width="9.140625" style="884" customWidth="1"/>
    <col min="13831" max="13831" width="13.28515625" style="884" customWidth="1"/>
    <col min="13832" max="13833" width="9.140625" style="884" customWidth="1"/>
    <col min="13834" max="13834" width="16.7109375" style="884" customWidth="1"/>
    <col min="13835" max="13835" width="9.140625" style="884" customWidth="1"/>
    <col min="13836" max="13836" width="10.7109375" style="884" customWidth="1"/>
    <col min="13837" max="13837" width="11.5703125" style="884" customWidth="1"/>
    <col min="13838" max="14075" width="9.140625" style="884" customWidth="1"/>
    <col min="14076" max="14076" width="15.7109375" style="884" customWidth="1"/>
    <col min="14077" max="14079" width="18.85546875" style="884" customWidth="1"/>
    <col min="14080" max="14080" width="22.5703125" style="884"/>
    <col min="14081" max="14081" width="15.7109375" style="884" customWidth="1"/>
    <col min="14082" max="14082" width="10.85546875" style="884" customWidth="1"/>
    <col min="14083" max="14083" width="18.42578125" style="884" customWidth="1"/>
    <col min="14084" max="14084" width="13.85546875" style="884" customWidth="1"/>
    <col min="14085" max="14085" width="14.140625" style="884" customWidth="1"/>
    <col min="14086" max="14086" width="9.140625" style="884" customWidth="1"/>
    <col min="14087" max="14087" width="13.28515625" style="884" customWidth="1"/>
    <col min="14088" max="14089" width="9.140625" style="884" customWidth="1"/>
    <col min="14090" max="14090" width="16.7109375" style="884" customWidth="1"/>
    <col min="14091" max="14091" width="9.140625" style="884" customWidth="1"/>
    <col min="14092" max="14092" width="10.7109375" style="884" customWidth="1"/>
    <col min="14093" max="14093" width="11.5703125" style="884" customWidth="1"/>
    <col min="14094" max="14331" width="9.140625" style="884" customWidth="1"/>
    <col min="14332" max="14332" width="15.7109375" style="884" customWidth="1"/>
    <col min="14333" max="14335" width="18.85546875" style="884" customWidth="1"/>
    <col min="14336" max="14336" width="22.5703125" style="884"/>
    <col min="14337" max="14337" width="15.7109375" style="884" customWidth="1"/>
    <col min="14338" max="14338" width="10.85546875" style="884" customWidth="1"/>
    <col min="14339" max="14339" width="18.42578125" style="884" customWidth="1"/>
    <col min="14340" max="14340" width="13.85546875" style="884" customWidth="1"/>
    <col min="14341" max="14341" width="14.140625" style="884" customWidth="1"/>
    <col min="14342" max="14342" width="9.140625" style="884" customWidth="1"/>
    <col min="14343" max="14343" width="13.28515625" style="884" customWidth="1"/>
    <col min="14344" max="14345" width="9.140625" style="884" customWidth="1"/>
    <col min="14346" max="14346" width="16.7109375" style="884" customWidth="1"/>
    <col min="14347" max="14347" width="9.140625" style="884" customWidth="1"/>
    <col min="14348" max="14348" width="10.7109375" style="884" customWidth="1"/>
    <col min="14349" max="14349" width="11.5703125" style="884" customWidth="1"/>
    <col min="14350" max="14587" width="9.140625" style="884" customWidth="1"/>
    <col min="14588" max="14588" width="15.7109375" style="884" customWidth="1"/>
    <col min="14589" max="14591" width="18.85546875" style="884" customWidth="1"/>
    <col min="14592" max="14592" width="22.5703125" style="884"/>
    <col min="14593" max="14593" width="15.7109375" style="884" customWidth="1"/>
    <col min="14594" max="14594" width="10.85546875" style="884" customWidth="1"/>
    <col min="14595" max="14595" width="18.42578125" style="884" customWidth="1"/>
    <col min="14596" max="14596" width="13.85546875" style="884" customWidth="1"/>
    <col min="14597" max="14597" width="14.140625" style="884" customWidth="1"/>
    <col min="14598" max="14598" width="9.140625" style="884" customWidth="1"/>
    <col min="14599" max="14599" width="13.28515625" style="884" customWidth="1"/>
    <col min="14600" max="14601" width="9.140625" style="884" customWidth="1"/>
    <col min="14602" max="14602" width="16.7109375" style="884" customWidth="1"/>
    <col min="14603" max="14603" width="9.140625" style="884" customWidth="1"/>
    <col min="14604" max="14604" width="10.7109375" style="884" customWidth="1"/>
    <col min="14605" max="14605" width="11.5703125" style="884" customWidth="1"/>
    <col min="14606" max="14843" width="9.140625" style="884" customWidth="1"/>
    <col min="14844" max="14844" width="15.7109375" style="884" customWidth="1"/>
    <col min="14845" max="14847" width="18.85546875" style="884" customWidth="1"/>
    <col min="14848" max="14848" width="22.5703125" style="884"/>
    <col min="14849" max="14849" width="15.7109375" style="884" customWidth="1"/>
    <col min="14850" max="14850" width="10.85546875" style="884" customWidth="1"/>
    <col min="14851" max="14851" width="18.42578125" style="884" customWidth="1"/>
    <col min="14852" max="14852" width="13.85546875" style="884" customWidth="1"/>
    <col min="14853" max="14853" width="14.140625" style="884" customWidth="1"/>
    <col min="14854" max="14854" width="9.140625" style="884" customWidth="1"/>
    <col min="14855" max="14855" width="13.28515625" style="884" customWidth="1"/>
    <col min="14856" max="14857" width="9.140625" style="884" customWidth="1"/>
    <col min="14858" max="14858" width="16.7109375" style="884" customWidth="1"/>
    <col min="14859" max="14859" width="9.140625" style="884" customWidth="1"/>
    <col min="14860" max="14860" width="10.7109375" style="884" customWidth="1"/>
    <col min="14861" max="14861" width="11.5703125" style="884" customWidth="1"/>
    <col min="14862" max="15099" width="9.140625" style="884" customWidth="1"/>
    <col min="15100" max="15100" width="15.7109375" style="884" customWidth="1"/>
    <col min="15101" max="15103" width="18.85546875" style="884" customWidth="1"/>
    <col min="15104" max="15104" width="22.5703125" style="884"/>
    <col min="15105" max="15105" width="15.7109375" style="884" customWidth="1"/>
    <col min="15106" max="15106" width="10.85546875" style="884" customWidth="1"/>
    <col min="15107" max="15107" width="18.42578125" style="884" customWidth="1"/>
    <col min="15108" max="15108" width="13.85546875" style="884" customWidth="1"/>
    <col min="15109" max="15109" width="14.140625" style="884" customWidth="1"/>
    <col min="15110" max="15110" width="9.140625" style="884" customWidth="1"/>
    <col min="15111" max="15111" width="13.28515625" style="884" customWidth="1"/>
    <col min="15112" max="15113" width="9.140625" style="884" customWidth="1"/>
    <col min="15114" max="15114" width="16.7109375" style="884" customWidth="1"/>
    <col min="15115" max="15115" width="9.140625" style="884" customWidth="1"/>
    <col min="15116" max="15116" width="10.7109375" style="884" customWidth="1"/>
    <col min="15117" max="15117" width="11.5703125" style="884" customWidth="1"/>
    <col min="15118" max="15355" width="9.140625" style="884" customWidth="1"/>
    <col min="15356" max="15356" width="15.7109375" style="884" customWidth="1"/>
    <col min="15357" max="15359" width="18.85546875" style="884" customWidth="1"/>
    <col min="15360" max="15360" width="22.5703125" style="884"/>
    <col min="15361" max="15361" width="15.7109375" style="884" customWidth="1"/>
    <col min="15362" max="15362" width="10.85546875" style="884" customWidth="1"/>
    <col min="15363" max="15363" width="18.42578125" style="884" customWidth="1"/>
    <col min="15364" max="15364" width="13.85546875" style="884" customWidth="1"/>
    <col min="15365" max="15365" width="14.140625" style="884" customWidth="1"/>
    <col min="15366" max="15366" width="9.140625" style="884" customWidth="1"/>
    <col min="15367" max="15367" width="13.28515625" style="884" customWidth="1"/>
    <col min="15368" max="15369" width="9.140625" style="884" customWidth="1"/>
    <col min="15370" max="15370" width="16.7109375" style="884" customWidth="1"/>
    <col min="15371" max="15371" width="9.140625" style="884" customWidth="1"/>
    <col min="15372" max="15372" width="10.7109375" style="884" customWidth="1"/>
    <col min="15373" max="15373" width="11.5703125" style="884" customWidth="1"/>
    <col min="15374" max="15611" width="9.140625" style="884" customWidth="1"/>
    <col min="15612" max="15612" width="15.7109375" style="884" customWidth="1"/>
    <col min="15613" max="15615" width="18.85546875" style="884" customWidth="1"/>
    <col min="15616" max="15616" width="22.5703125" style="884"/>
    <col min="15617" max="15617" width="15.7109375" style="884" customWidth="1"/>
    <col min="15618" max="15618" width="10.85546875" style="884" customWidth="1"/>
    <col min="15619" max="15619" width="18.42578125" style="884" customWidth="1"/>
    <col min="15620" max="15620" width="13.85546875" style="884" customWidth="1"/>
    <col min="15621" max="15621" width="14.140625" style="884" customWidth="1"/>
    <col min="15622" max="15622" width="9.140625" style="884" customWidth="1"/>
    <col min="15623" max="15623" width="13.28515625" style="884" customWidth="1"/>
    <col min="15624" max="15625" width="9.140625" style="884" customWidth="1"/>
    <col min="15626" max="15626" width="16.7109375" style="884" customWidth="1"/>
    <col min="15627" max="15627" width="9.140625" style="884" customWidth="1"/>
    <col min="15628" max="15628" width="10.7109375" style="884" customWidth="1"/>
    <col min="15629" max="15629" width="11.5703125" style="884" customWidth="1"/>
    <col min="15630" max="15867" width="9.140625" style="884" customWidth="1"/>
    <col min="15868" max="15868" width="15.7109375" style="884" customWidth="1"/>
    <col min="15869" max="15871" width="18.85546875" style="884" customWidth="1"/>
    <col min="15872" max="15872" width="22.5703125" style="884"/>
    <col min="15873" max="15873" width="15.7109375" style="884" customWidth="1"/>
    <col min="15874" max="15874" width="10.85546875" style="884" customWidth="1"/>
    <col min="15875" max="15875" width="18.42578125" style="884" customWidth="1"/>
    <col min="15876" max="15876" width="13.85546875" style="884" customWidth="1"/>
    <col min="15877" max="15877" width="14.140625" style="884" customWidth="1"/>
    <col min="15878" max="15878" width="9.140625" style="884" customWidth="1"/>
    <col min="15879" max="15879" width="13.28515625" style="884" customWidth="1"/>
    <col min="15880" max="15881" width="9.140625" style="884" customWidth="1"/>
    <col min="15882" max="15882" width="16.7109375" style="884" customWidth="1"/>
    <col min="15883" max="15883" width="9.140625" style="884" customWidth="1"/>
    <col min="15884" max="15884" width="10.7109375" style="884" customWidth="1"/>
    <col min="15885" max="15885" width="11.5703125" style="884" customWidth="1"/>
    <col min="15886" max="16123" width="9.140625" style="884" customWidth="1"/>
    <col min="16124" max="16124" width="15.7109375" style="884" customWidth="1"/>
    <col min="16125" max="16127" width="18.85546875" style="884" customWidth="1"/>
    <col min="16128" max="16128" width="22.5703125" style="884"/>
    <col min="16129" max="16129" width="15.7109375" style="884" customWidth="1"/>
    <col min="16130" max="16130" width="10.85546875" style="884" customWidth="1"/>
    <col min="16131" max="16131" width="18.42578125" style="884" customWidth="1"/>
    <col min="16132" max="16132" width="13.85546875" style="884" customWidth="1"/>
    <col min="16133" max="16133" width="14.140625" style="884" customWidth="1"/>
    <col min="16134" max="16134" width="9.140625" style="884" customWidth="1"/>
    <col min="16135" max="16135" width="13.28515625" style="884" customWidth="1"/>
    <col min="16136" max="16137" width="9.140625" style="884" customWidth="1"/>
    <col min="16138" max="16138" width="16.7109375" style="884" customWidth="1"/>
    <col min="16139" max="16139" width="9.140625" style="884" customWidth="1"/>
    <col min="16140" max="16140" width="10.7109375" style="884" customWidth="1"/>
    <col min="16141" max="16141" width="11.5703125" style="884" customWidth="1"/>
    <col min="16142" max="16379" width="9.140625" style="884" customWidth="1"/>
    <col min="16380" max="16380" width="15.7109375" style="884" customWidth="1"/>
    <col min="16381" max="16383" width="18.85546875" style="884" customWidth="1"/>
    <col min="16384" max="16384" width="22.5703125" style="884"/>
  </cols>
  <sheetData>
    <row r="1" spans="1:13" ht="25.5">
      <c r="A1" s="2059" t="s">
        <v>313</v>
      </c>
    </row>
    <row r="2" spans="1:13" s="895" customFormat="1" ht="18">
      <c r="A2" s="894" t="s">
        <v>352</v>
      </c>
      <c r="B2" s="910"/>
      <c r="C2" s="910"/>
      <c r="D2" s="910"/>
      <c r="E2" s="910"/>
      <c r="F2" s="910"/>
      <c r="G2" s="910"/>
      <c r="H2" s="910"/>
      <c r="I2" s="910"/>
      <c r="J2" s="910"/>
      <c r="K2" s="910"/>
      <c r="L2" s="910"/>
      <c r="M2" s="910"/>
    </row>
    <row r="3" spans="1:13" s="2439" customFormat="1" ht="63.75" thickBot="1">
      <c r="A3" s="2463" t="s">
        <v>1458</v>
      </c>
      <c r="B3" s="2463" t="s">
        <v>316</v>
      </c>
      <c r="C3" s="2464" t="s">
        <v>1459</v>
      </c>
      <c r="D3" s="2465" t="s">
        <v>1460</v>
      </c>
      <c r="E3" s="2465" t="s">
        <v>317</v>
      </c>
      <c r="F3" s="2466" t="s">
        <v>320</v>
      </c>
      <c r="G3" s="2465" t="s">
        <v>321</v>
      </c>
      <c r="H3" s="2467" t="s">
        <v>1461</v>
      </c>
      <c r="I3" s="2465" t="s">
        <v>1462</v>
      </c>
      <c r="J3" s="2465" t="s">
        <v>1463</v>
      </c>
      <c r="K3" s="2465" t="s">
        <v>1464</v>
      </c>
      <c r="L3" s="2465" t="s">
        <v>319</v>
      </c>
      <c r="M3" s="2468" t="s">
        <v>1465</v>
      </c>
    </row>
    <row r="4" spans="1:13" ht="18" customHeight="1">
      <c r="A4" s="2469" t="s">
        <v>1297</v>
      </c>
      <c r="B4" s="2470">
        <v>100</v>
      </c>
      <c r="C4" s="2471">
        <v>100</v>
      </c>
      <c r="D4" s="2472">
        <v>100</v>
      </c>
      <c r="E4" s="2472">
        <v>100</v>
      </c>
      <c r="F4" s="2473">
        <v>100</v>
      </c>
      <c r="G4" s="2470">
        <v>100</v>
      </c>
      <c r="H4" s="2474">
        <v>100</v>
      </c>
      <c r="I4" s="2470">
        <v>100</v>
      </c>
      <c r="J4" s="2470">
        <v>100</v>
      </c>
      <c r="K4" s="2470">
        <v>100</v>
      </c>
      <c r="L4" s="2470">
        <v>100</v>
      </c>
      <c r="M4" s="2475">
        <v>100</v>
      </c>
    </row>
    <row r="5" spans="1:13" ht="18" customHeight="1">
      <c r="A5" s="2469" t="s">
        <v>1298</v>
      </c>
      <c r="B5" s="2470">
        <v>100</v>
      </c>
      <c r="C5" s="2471">
        <v>100</v>
      </c>
      <c r="D5" s="2472">
        <v>100</v>
      </c>
      <c r="E5" s="2472">
        <v>100</v>
      </c>
      <c r="F5" s="2473">
        <v>100</v>
      </c>
      <c r="G5" s="2470">
        <v>100</v>
      </c>
      <c r="H5" s="2474">
        <v>100</v>
      </c>
      <c r="I5" s="2470">
        <v>100</v>
      </c>
      <c r="J5" s="2470">
        <v>100</v>
      </c>
      <c r="K5" s="2470">
        <v>100</v>
      </c>
      <c r="L5" s="2470">
        <v>100</v>
      </c>
      <c r="M5" s="2475">
        <v>100</v>
      </c>
    </row>
    <row r="6" spans="1:13" ht="18" customHeight="1">
      <c r="A6" s="2469" t="s">
        <v>1299</v>
      </c>
      <c r="B6" s="2470">
        <v>100</v>
      </c>
      <c r="C6" s="2476">
        <v>100</v>
      </c>
      <c r="D6" s="2472">
        <v>100</v>
      </c>
      <c r="E6" s="2472">
        <v>100</v>
      </c>
      <c r="F6" s="2473">
        <v>100</v>
      </c>
      <c r="G6" s="2470">
        <v>100</v>
      </c>
      <c r="H6" s="2474">
        <v>100</v>
      </c>
      <c r="I6" s="2470">
        <v>100</v>
      </c>
      <c r="J6" s="2470">
        <v>100</v>
      </c>
      <c r="K6" s="2470">
        <v>100</v>
      </c>
      <c r="L6" s="2470">
        <v>100</v>
      </c>
      <c r="M6" s="2475">
        <v>100</v>
      </c>
    </row>
    <row r="7" spans="1:13" ht="18" customHeight="1" thickBot="1">
      <c r="A7" s="2469" t="s">
        <v>1300</v>
      </c>
      <c r="B7" s="2470">
        <v>100</v>
      </c>
      <c r="C7" s="2471">
        <v>100</v>
      </c>
      <c r="D7" s="2472">
        <v>100</v>
      </c>
      <c r="E7" s="2472">
        <v>100</v>
      </c>
      <c r="F7" s="2473">
        <v>100</v>
      </c>
      <c r="G7" s="2470">
        <v>100</v>
      </c>
      <c r="H7" s="2474">
        <v>100</v>
      </c>
      <c r="I7" s="2470">
        <v>100</v>
      </c>
      <c r="J7" s="2470">
        <v>100</v>
      </c>
      <c r="K7" s="2470">
        <v>100</v>
      </c>
      <c r="L7" s="2470">
        <v>100</v>
      </c>
      <c r="M7" s="2475">
        <v>100</v>
      </c>
    </row>
    <row r="8" spans="1:13" ht="18" customHeight="1" thickBot="1">
      <c r="A8" s="2477">
        <v>2010</v>
      </c>
      <c r="B8" s="2478">
        <v>100</v>
      </c>
      <c r="C8" s="2479">
        <v>100</v>
      </c>
      <c r="D8" s="2478">
        <v>100</v>
      </c>
      <c r="E8" s="2478">
        <v>100</v>
      </c>
      <c r="F8" s="2480">
        <v>100</v>
      </c>
      <c r="G8" s="2480">
        <v>100</v>
      </c>
      <c r="H8" s="2478">
        <v>100</v>
      </c>
      <c r="I8" s="2479">
        <v>100</v>
      </c>
      <c r="J8" s="2478">
        <v>100</v>
      </c>
      <c r="K8" s="2478">
        <v>100</v>
      </c>
      <c r="L8" s="2478">
        <v>100</v>
      </c>
      <c r="M8" s="2481">
        <v>100</v>
      </c>
    </row>
    <row r="9" spans="1:13" s="2447" customFormat="1" ht="18" customHeight="1">
      <c r="A9" s="2469" t="s">
        <v>1302</v>
      </c>
      <c r="B9" s="2482">
        <v>102.277829434075</v>
      </c>
      <c r="C9" s="2483">
        <v>124.20708274682973</v>
      </c>
      <c r="D9" s="2482">
        <v>112.90421491644199</v>
      </c>
      <c r="E9" s="2482">
        <v>109.47242518666729</v>
      </c>
      <c r="F9" s="2484">
        <v>119.58706858807906</v>
      </c>
      <c r="G9" s="2482">
        <v>105.43606163914896</v>
      </c>
      <c r="H9" s="2485">
        <v>106.6079585861611</v>
      </c>
      <c r="I9" s="2482">
        <v>105.8763704708019</v>
      </c>
      <c r="J9" s="2482">
        <v>98.024077933359649</v>
      </c>
      <c r="K9" s="2482">
        <v>101.58578807895753</v>
      </c>
      <c r="L9" s="2482">
        <v>115.33957772218857</v>
      </c>
      <c r="M9" s="2486">
        <v>133.1391526109945</v>
      </c>
    </row>
    <row r="10" spans="1:13" ht="18" customHeight="1">
      <c r="A10" s="2469" t="s">
        <v>1303</v>
      </c>
      <c r="B10" s="2482">
        <v>102.85076563292334</v>
      </c>
      <c r="C10" s="2483">
        <v>110.56901439428566</v>
      </c>
      <c r="D10" s="2482">
        <v>123.43289423794749</v>
      </c>
      <c r="E10" s="2482">
        <v>117.54775874862715</v>
      </c>
      <c r="F10" s="2484">
        <v>112.750975855923</v>
      </c>
      <c r="G10" s="2482">
        <v>102.15631509743319</v>
      </c>
      <c r="H10" s="2485">
        <v>106.95098196889332</v>
      </c>
      <c r="I10" s="2482">
        <v>103.32546477415518</v>
      </c>
      <c r="J10" s="2482">
        <v>106.23536705910588</v>
      </c>
      <c r="K10" s="2482">
        <v>101.26344825404333</v>
      </c>
      <c r="L10" s="2482">
        <v>106.62127088177471</v>
      </c>
      <c r="M10" s="2486">
        <v>138.15116059328417</v>
      </c>
    </row>
    <row r="11" spans="1:13" ht="18" customHeight="1">
      <c r="A11" s="2469" t="s">
        <v>1304</v>
      </c>
      <c r="B11" s="2482">
        <v>103.2635183646335</v>
      </c>
      <c r="C11" s="2483">
        <v>96.662222991710507</v>
      </c>
      <c r="D11" s="2482">
        <v>112.0699681222037</v>
      </c>
      <c r="E11" s="2482">
        <v>122.43036855092275</v>
      </c>
      <c r="F11" s="2484">
        <v>104.39897735094729</v>
      </c>
      <c r="G11" s="2482">
        <v>110.99895094891595</v>
      </c>
      <c r="H11" s="2485">
        <v>107.33537392182737</v>
      </c>
      <c r="I11" s="2482">
        <v>108.38837197655651</v>
      </c>
      <c r="J11" s="2482">
        <v>95.120930641165245</v>
      </c>
      <c r="K11" s="2482">
        <v>98.148580529608054</v>
      </c>
      <c r="L11" s="2482">
        <v>132.67621574929396</v>
      </c>
      <c r="M11" s="2486">
        <v>128.12480229320141</v>
      </c>
    </row>
    <row r="12" spans="1:13" ht="18" customHeight="1" thickBot="1">
      <c r="A12" s="2469" t="s">
        <v>1305</v>
      </c>
      <c r="B12" s="2482">
        <v>103.04203149253553</v>
      </c>
      <c r="C12" s="2483">
        <v>82.716034837394275</v>
      </c>
      <c r="D12" s="2482">
        <v>112.37746321720461</v>
      </c>
      <c r="E12" s="2482">
        <v>121.49318893311263</v>
      </c>
      <c r="F12" s="2484">
        <v>93.66737063259032</v>
      </c>
      <c r="G12" s="2482">
        <v>142.7466166429044</v>
      </c>
      <c r="H12" s="2485">
        <v>107.89771701478097</v>
      </c>
      <c r="I12" s="2482">
        <v>106.22551612815516</v>
      </c>
      <c r="J12" s="2482">
        <v>108.83948718507892</v>
      </c>
      <c r="K12" s="2482">
        <v>100.92822900794791</v>
      </c>
      <c r="L12" s="2482">
        <v>172.68019188542675</v>
      </c>
      <c r="M12" s="2486">
        <v>131.24134803818913</v>
      </c>
    </row>
    <row r="13" spans="1:13" ht="18" customHeight="1" thickBot="1">
      <c r="A13" s="2477">
        <v>2011</v>
      </c>
      <c r="B13" s="2487">
        <v>102.91584867737458</v>
      </c>
      <c r="C13" s="2488">
        <v>102.33211671460185</v>
      </c>
      <c r="D13" s="2487">
        <v>114.53507947699634</v>
      </c>
      <c r="E13" s="2487">
        <v>117.81540688256788</v>
      </c>
      <c r="F13" s="2489">
        <v>106.98941734662799</v>
      </c>
      <c r="G13" s="2487">
        <v>115.7135913922982</v>
      </c>
      <c r="H13" s="2490">
        <v>107.20871588152576</v>
      </c>
      <c r="I13" s="2487">
        <v>105.96907303602178</v>
      </c>
      <c r="J13" s="2487">
        <v>102.14921420845438</v>
      </c>
      <c r="K13" s="2487">
        <v>100.43308917405921</v>
      </c>
      <c r="L13" s="2487">
        <v>131.57221440239147</v>
      </c>
      <c r="M13" s="2491">
        <v>132.5204706159918</v>
      </c>
    </row>
    <row r="14" spans="1:13" ht="18" customHeight="1">
      <c r="A14" s="2469" t="s">
        <v>1307</v>
      </c>
      <c r="B14" s="2492">
        <v>108.1334512346067</v>
      </c>
      <c r="C14" s="2483">
        <v>113.91741621575054</v>
      </c>
      <c r="D14" s="2482">
        <v>122.27838261552878</v>
      </c>
      <c r="E14" s="2482">
        <v>134.69108951212212</v>
      </c>
      <c r="F14" s="2484">
        <v>120.39188912116938</v>
      </c>
      <c r="G14" s="2492">
        <v>115.61510691975944</v>
      </c>
      <c r="H14" s="2485">
        <v>108.24796104340821</v>
      </c>
      <c r="I14" s="2492">
        <v>102.88318886519949</v>
      </c>
      <c r="J14" s="2492">
        <v>102.40251632827105</v>
      </c>
      <c r="K14" s="2492">
        <v>105.72818823764898</v>
      </c>
      <c r="L14" s="2492">
        <v>117.98779567122367</v>
      </c>
      <c r="M14" s="2486">
        <v>159.78752097503127</v>
      </c>
    </row>
    <row r="15" spans="1:13" s="2447" customFormat="1" ht="18" customHeight="1">
      <c r="A15" s="2469" t="s">
        <v>1308</v>
      </c>
      <c r="B15" s="2492">
        <v>109.97840015234087</v>
      </c>
      <c r="C15" s="2483">
        <v>99.310676671436312</v>
      </c>
      <c r="D15" s="2482">
        <v>155.14115808419626</v>
      </c>
      <c r="E15" s="2482">
        <v>132.75083677594498</v>
      </c>
      <c r="F15" s="2484">
        <v>109.74623172693853</v>
      </c>
      <c r="G15" s="2492">
        <v>142.65428998903636</v>
      </c>
      <c r="H15" s="2485">
        <v>108.75242709289736</v>
      </c>
      <c r="I15" s="2492">
        <v>100.42147940278525</v>
      </c>
      <c r="J15" s="2492">
        <v>112.34921920757894</v>
      </c>
      <c r="K15" s="2492">
        <v>105.84113309135088</v>
      </c>
      <c r="L15" s="2492">
        <v>108.60996455463246</v>
      </c>
      <c r="M15" s="2486">
        <v>173.18296304919886</v>
      </c>
    </row>
    <row r="16" spans="1:13" ht="18" customHeight="1">
      <c r="A16" s="2469" t="s">
        <v>1309</v>
      </c>
      <c r="B16" s="2492">
        <v>107.69839756022657</v>
      </c>
      <c r="C16" s="2483">
        <v>106.16579150215398</v>
      </c>
      <c r="D16" s="2482">
        <v>136.92047986128546</v>
      </c>
      <c r="E16" s="2482">
        <v>139.64750157540314</v>
      </c>
      <c r="F16" s="2484">
        <v>116.26466990664915</v>
      </c>
      <c r="G16" s="2492">
        <v>124.01835663774099</v>
      </c>
      <c r="H16" s="2485">
        <v>109.97186562701037</v>
      </c>
      <c r="I16" s="2492">
        <v>104.15880048410331</v>
      </c>
      <c r="J16" s="2492">
        <v>96.831191579708246</v>
      </c>
      <c r="K16" s="2492">
        <v>104.43674208380449</v>
      </c>
      <c r="L16" s="2492">
        <v>135.06776945699644</v>
      </c>
      <c r="M16" s="2486">
        <v>132.35397953432911</v>
      </c>
    </row>
    <row r="17" spans="1:13" ht="18" customHeight="1" thickBot="1">
      <c r="A17" s="2469" t="s">
        <v>1310</v>
      </c>
      <c r="B17" s="2492">
        <v>113.26864938405043</v>
      </c>
      <c r="C17" s="2483">
        <v>74.283277137622918</v>
      </c>
      <c r="D17" s="2482">
        <v>140.00161428566867</v>
      </c>
      <c r="E17" s="2482">
        <v>127.85741275994549</v>
      </c>
      <c r="F17" s="2484">
        <v>89.522002067155555</v>
      </c>
      <c r="G17" s="2492">
        <v>124.62248392426478</v>
      </c>
      <c r="H17" s="2485">
        <v>111.22660654219057</v>
      </c>
      <c r="I17" s="2492">
        <v>102.04101246200653</v>
      </c>
      <c r="J17" s="2492">
        <v>109.404204092642</v>
      </c>
      <c r="K17" s="2492">
        <v>108.06185634999035</v>
      </c>
      <c r="L17" s="2492">
        <v>174.47889137051993</v>
      </c>
      <c r="M17" s="2486">
        <v>136.79577834156763</v>
      </c>
    </row>
    <row r="18" spans="1:13" ht="18" customHeight="1" thickBot="1">
      <c r="A18" s="2477">
        <v>2012</v>
      </c>
      <c r="B18" s="2487">
        <v>109.81549041440826</v>
      </c>
      <c r="C18" s="2488">
        <v>97.269672614304582</v>
      </c>
      <c r="D18" s="2487">
        <v>137.11118422311759</v>
      </c>
      <c r="E18" s="2487">
        <v>133.67248820153512</v>
      </c>
      <c r="F18" s="2489">
        <v>108.26754261123584</v>
      </c>
      <c r="G18" s="2487">
        <v>126.63894867059457</v>
      </c>
      <c r="H18" s="2490">
        <v>109.57480656310537</v>
      </c>
      <c r="I18" s="2487">
        <v>102.34673191083851</v>
      </c>
      <c r="J18" s="2487">
        <v>105.26365414515399</v>
      </c>
      <c r="K18" s="2487">
        <v>106.10342328711344</v>
      </c>
      <c r="L18" s="2487">
        <v>133.77698864560193</v>
      </c>
      <c r="M18" s="2491">
        <v>149.7954502265267</v>
      </c>
    </row>
    <row r="19" spans="1:13" ht="18" customHeight="1">
      <c r="A19" s="2469" t="s">
        <v>1408</v>
      </c>
      <c r="B19" s="2482">
        <v>110.79441959357155</v>
      </c>
      <c r="C19" s="2483">
        <v>100.9360038060688</v>
      </c>
      <c r="D19" s="2482">
        <v>137.97982700593502</v>
      </c>
      <c r="E19" s="2482">
        <v>163.17279511894327</v>
      </c>
      <c r="F19" s="2484">
        <v>120.39502541989333</v>
      </c>
      <c r="G19" s="2482">
        <v>132.57648003313531</v>
      </c>
      <c r="H19" s="2485">
        <v>115.00745979912541</v>
      </c>
      <c r="I19" s="2482">
        <v>107.45124289918738</v>
      </c>
      <c r="J19" s="2482">
        <v>108.67763029611299</v>
      </c>
      <c r="K19" s="2482">
        <v>114.84720010529144</v>
      </c>
      <c r="L19" s="2482">
        <v>139.45944460879002</v>
      </c>
      <c r="M19" s="2493">
        <v>166.49937156178868</v>
      </c>
    </row>
    <row r="20" spans="1:13" ht="18" customHeight="1">
      <c r="A20" s="2469" t="s">
        <v>1409</v>
      </c>
      <c r="B20" s="2482">
        <v>112.80022561993854</v>
      </c>
      <c r="C20" s="2483">
        <v>83.001537774431739</v>
      </c>
      <c r="D20" s="2482">
        <v>187.13240474989519</v>
      </c>
      <c r="E20" s="2482">
        <v>162.8127139115893</v>
      </c>
      <c r="F20" s="2484">
        <v>107.80877161811017</v>
      </c>
      <c r="G20" s="2482">
        <v>161.71849631043352</v>
      </c>
      <c r="H20" s="2485">
        <v>114.82950307042923</v>
      </c>
      <c r="I20" s="2482">
        <v>104.02321684392881</v>
      </c>
      <c r="J20" s="2482">
        <v>122.72124427684308</v>
      </c>
      <c r="K20" s="2482">
        <v>122.62811172313141</v>
      </c>
      <c r="L20" s="2482">
        <v>120.3637162560097</v>
      </c>
      <c r="M20" s="2486">
        <v>203.19332010066083</v>
      </c>
    </row>
    <row r="21" spans="1:13" s="2447" customFormat="1" ht="18" customHeight="1">
      <c r="A21" s="2469" t="s">
        <v>1349</v>
      </c>
      <c r="B21" s="2482">
        <v>111.40184719310307</v>
      </c>
      <c r="C21" s="2483">
        <v>90.542865714716029</v>
      </c>
      <c r="D21" s="2482">
        <v>158.80926967729178</v>
      </c>
      <c r="E21" s="2482">
        <v>166.10689279313223</v>
      </c>
      <c r="F21" s="2484">
        <v>113.3298537930697</v>
      </c>
      <c r="G21" s="2482">
        <v>141.11009813284051</v>
      </c>
      <c r="H21" s="2485">
        <v>117.39023711450487</v>
      </c>
      <c r="I21" s="2482">
        <v>107.89629693470164</v>
      </c>
      <c r="J21" s="2482">
        <v>103.75143546959988</v>
      </c>
      <c r="K21" s="2482">
        <v>118.41708520425824</v>
      </c>
      <c r="L21" s="2482">
        <v>164.67621408128562</v>
      </c>
      <c r="M21" s="2486">
        <v>169.14565940872882</v>
      </c>
    </row>
    <row r="22" spans="1:13" ht="18" customHeight="1" thickBot="1">
      <c r="A22" s="2469" t="s">
        <v>1410</v>
      </c>
      <c r="B22" s="2482">
        <v>116.69116982934469</v>
      </c>
      <c r="C22" s="2483">
        <v>67.333099195805474</v>
      </c>
      <c r="D22" s="2482">
        <v>163.91358987701554</v>
      </c>
      <c r="E22" s="2482">
        <v>159.30190489047743</v>
      </c>
      <c r="F22" s="2484">
        <v>93.42168728089807</v>
      </c>
      <c r="G22" s="2482">
        <v>143.47820913545547</v>
      </c>
      <c r="H22" s="2485">
        <v>119.99398691408609</v>
      </c>
      <c r="I22" s="2482">
        <v>105.81517906035967</v>
      </c>
      <c r="J22" s="2482">
        <v>120.26146084047575</v>
      </c>
      <c r="K22" s="2482">
        <v>119.01133516031568</v>
      </c>
      <c r="L22" s="2482">
        <v>195.53678695872395</v>
      </c>
      <c r="M22" s="2486">
        <v>175.2258649767316</v>
      </c>
    </row>
    <row r="23" spans="1:13" ht="18" customHeight="1" thickBot="1">
      <c r="A23" s="2477">
        <v>2013</v>
      </c>
      <c r="B23" s="2487">
        <v>113.04041988355648</v>
      </c>
      <c r="C23" s="2488">
        <v>84.559764734285665</v>
      </c>
      <c r="D23" s="2487">
        <v>159.7371709582217</v>
      </c>
      <c r="E23" s="2487">
        <v>162.80921389412129</v>
      </c>
      <c r="F23" s="2489">
        <v>108.15505756585443</v>
      </c>
      <c r="G23" s="2487">
        <v>144.6476811691453</v>
      </c>
      <c r="H23" s="2490">
        <v>116.84986407584299</v>
      </c>
      <c r="I23" s="2487">
        <v>106.2332276929195</v>
      </c>
      <c r="J23" s="2487">
        <v>113.90432220112324</v>
      </c>
      <c r="K23" s="2487">
        <v>118.81421953725354</v>
      </c>
      <c r="L23" s="2487">
        <v>154.64592685916892</v>
      </c>
      <c r="M23" s="2491">
        <v>177.97617663204488</v>
      </c>
    </row>
    <row r="24" spans="1:13" ht="18" customHeight="1">
      <c r="A24" s="2469" t="s">
        <v>1412</v>
      </c>
      <c r="B24" s="2492">
        <v>116.92682902069444</v>
      </c>
      <c r="C24" s="2483">
        <v>94.273288640012183</v>
      </c>
      <c r="D24" s="2482">
        <v>157.49282929541647</v>
      </c>
      <c r="E24" s="2482">
        <v>188.32070048569943</v>
      </c>
      <c r="F24" s="2484">
        <v>123.71559684460441</v>
      </c>
      <c r="G24" s="2492">
        <v>156.2811068983209</v>
      </c>
      <c r="H24" s="2485">
        <v>122.23165967067521</v>
      </c>
      <c r="I24" s="2492">
        <v>110.60493447617708</v>
      </c>
      <c r="J24" s="2492">
        <v>116.04030975682795</v>
      </c>
      <c r="K24" s="2492">
        <v>118.48583608801604</v>
      </c>
      <c r="L24" s="2492">
        <v>149.35358162889827</v>
      </c>
      <c r="M24" s="2486">
        <v>177.21275513082446</v>
      </c>
    </row>
    <row r="25" spans="1:13" ht="18" customHeight="1">
      <c r="A25" s="2469" t="s">
        <v>1413</v>
      </c>
      <c r="B25" s="2492">
        <v>116.95123235803023</v>
      </c>
      <c r="C25" s="2483">
        <v>87.271603286752878</v>
      </c>
      <c r="D25" s="2482">
        <v>226.33654808167415</v>
      </c>
      <c r="E25" s="2482">
        <v>185.62994590837297</v>
      </c>
      <c r="F25" s="2484">
        <v>117.88030145214547</v>
      </c>
      <c r="G25" s="2492">
        <v>179.01564720733674</v>
      </c>
      <c r="H25" s="2485">
        <v>120.74847097085357</v>
      </c>
      <c r="I25" s="2492">
        <v>108.12171249695055</v>
      </c>
      <c r="J25" s="2492">
        <v>132.47507499018693</v>
      </c>
      <c r="K25" s="2492">
        <v>128.69704660398867</v>
      </c>
      <c r="L25" s="2492">
        <v>129.1965454992872</v>
      </c>
      <c r="M25" s="2486">
        <v>177.58757370718666</v>
      </c>
    </row>
    <row r="26" spans="1:13" ht="18" customHeight="1">
      <c r="A26" s="2469" t="s">
        <v>1414</v>
      </c>
      <c r="B26" s="2492">
        <v>116.38222064749493</v>
      </c>
      <c r="C26" s="2483">
        <v>87.287727222060369</v>
      </c>
      <c r="D26" s="2482">
        <v>177.52945783813024</v>
      </c>
      <c r="E26" s="2482">
        <v>192.67972149018595</v>
      </c>
      <c r="F26" s="2484">
        <v>119.04821512434356</v>
      </c>
      <c r="G26" s="2492">
        <v>157.07692959625868</v>
      </c>
      <c r="H26" s="2485">
        <v>125.37888133917158</v>
      </c>
      <c r="I26" s="2492">
        <v>112.43037932316595</v>
      </c>
      <c r="J26" s="2492">
        <v>112.36475836927096</v>
      </c>
      <c r="K26" s="2492">
        <v>125.40691337362644</v>
      </c>
      <c r="L26" s="2492">
        <v>179.12976619364457</v>
      </c>
      <c r="M26" s="2486">
        <v>147.31579647413727</v>
      </c>
    </row>
    <row r="27" spans="1:13" s="2447" customFormat="1" ht="18" customHeight="1" thickBot="1">
      <c r="A27" s="2469" t="s">
        <v>1415</v>
      </c>
      <c r="B27" s="2492">
        <v>120.94322189006235</v>
      </c>
      <c r="C27" s="2483">
        <v>68.129002116762521</v>
      </c>
      <c r="D27" s="2482">
        <v>186.15297631780652</v>
      </c>
      <c r="E27" s="2482">
        <v>180.76538152380277</v>
      </c>
      <c r="F27" s="2484">
        <v>100.07917327559932</v>
      </c>
      <c r="G27" s="2492">
        <v>161.63666484690916</v>
      </c>
      <c r="H27" s="2485">
        <v>126.37746922441247</v>
      </c>
      <c r="I27" s="2492">
        <v>112.33104234982683</v>
      </c>
      <c r="J27" s="2492">
        <v>126.52786619756293</v>
      </c>
      <c r="K27" s="2492">
        <v>126.10670874987252</v>
      </c>
      <c r="L27" s="2492">
        <v>217.50278674708449</v>
      </c>
      <c r="M27" s="2486">
        <v>185.96009520375651</v>
      </c>
    </row>
    <row r="28" spans="1:13" s="2447" customFormat="1" ht="18" customHeight="1" thickBot="1">
      <c r="A28" s="2477">
        <v>2014</v>
      </c>
      <c r="B28" s="2487">
        <v>117.86738975612323</v>
      </c>
      <c r="C28" s="2488">
        <v>83.447397371081706</v>
      </c>
      <c r="D28" s="2487">
        <v>183.53684210089077</v>
      </c>
      <c r="E28" s="2487">
        <v>186.78085893734377</v>
      </c>
      <c r="F28" s="2489">
        <v>114.610012761485</v>
      </c>
      <c r="G28" s="2487">
        <v>163.49510695168388</v>
      </c>
      <c r="H28" s="2490">
        <v>123.72099032303771</v>
      </c>
      <c r="I28" s="2487">
        <v>110.92719745093022</v>
      </c>
      <c r="J28" s="2487">
        <v>121.86380049698957</v>
      </c>
      <c r="K28" s="2487">
        <v>124.89686718253164</v>
      </c>
      <c r="L28" s="2487">
        <v>168.38044701381926</v>
      </c>
      <c r="M28" s="2491">
        <v>172.06583964496468</v>
      </c>
    </row>
    <row r="29" spans="1:13" s="2447" customFormat="1" ht="18" customHeight="1">
      <c r="A29" s="2469" t="s">
        <v>1416</v>
      </c>
      <c r="B29" s="2482">
        <v>122.4235884069994</v>
      </c>
      <c r="C29" s="2483">
        <v>86.593063100629379</v>
      </c>
      <c r="D29" s="2482">
        <v>175.25044047019114</v>
      </c>
      <c r="E29" s="2482">
        <v>187.0061446887097</v>
      </c>
      <c r="F29" s="2484">
        <v>118.137306348168</v>
      </c>
      <c r="G29" s="2482">
        <v>173.74071895063892</v>
      </c>
      <c r="H29" s="2485">
        <v>130.13821356328685</v>
      </c>
      <c r="I29" s="2482">
        <v>114.87997665765826</v>
      </c>
      <c r="J29" s="2482">
        <v>127.05576525151203</v>
      </c>
      <c r="K29" s="2482">
        <v>122.12994564028909</v>
      </c>
      <c r="L29" s="2482">
        <v>159.71182704180592</v>
      </c>
      <c r="M29" s="2493">
        <v>142.70203292363294</v>
      </c>
    </row>
    <row r="30" spans="1:13" s="2447" customFormat="1" ht="18" customHeight="1">
      <c r="A30" s="2469" t="s">
        <v>1417</v>
      </c>
      <c r="B30" s="2482">
        <v>121.03683379129215</v>
      </c>
      <c r="C30" s="2483">
        <v>81.342526946095973</v>
      </c>
      <c r="D30" s="2482">
        <v>242.39310235035899</v>
      </c>
      <c r="E30" s="2482">
        <v>178.54559889183602</v>
      </c>
      <c r="F30" s="2484">
        <v>111.67214357981332</v>
      </c>
      <c r="G30" s="2482">
        <v>190.50409213081329</v>
      </c>
      <c r="H30" s="2485">
        <v>126.87387397826602</v>
      </c>
      <c r="I30" s="2482">
        <v>113.35304063799416</v>
      </c>
      <c r="J30" s="2482">
        <v>140.77024166585377</v>
      </c>
      <c r="K30" s="2482">
        <v>132.52230975563944</v>
      </c>
      <c r="L30" s="2482">
        <v>138.58279471893539</v>
      </c>
      <c r="M30" s="2486">
        <v>168.83088723767543</v>
      </c>
    </row>
    <row r="31" spans="1:13" s="2447" customFormat="1" ht="18" customHeight="1">
      <c r="A31" s="2469" t="s">
        <v>1418</v>
      </c>
      <c r="B31" s="2482">
        <v>120.41211656867299</v>
      </c>
      <c r="C31" s="2483">
        <v>88.210709818311003</v>
      </c>
      <c r="D31" s="2482">
        <v>190.00271712537025</v>
      </c>
      <c r="E31" s="2482">
        <v>189.30452034722776</v>
      </c>
      <c r="F31" s="2484">
        <v>118.74141570730963</v>
      </c>
      <c r="G31" s="2482">
        <v>156.91012413790358</v>
      </c>
      <c r="H31" s="2485">
        <v>130.90165335997875</v>
      </c>
      <c r="I31" s="2482">
        <v>117.88663526841037</v>
      </c>
      <c r="J31" s="2482">
        <v>118.28282401238359</v>
      </c>
      <c r="K31" s="2482">
        <v>127.98621030957911</v>
      </c>
      <c r="L31" s="2482">
        <v>193.52361963552838</v>
      </c>
      <c r="M31" s="2486">
        <v>155.19497226212314</v>
      </c>
    </row>
    <row r="32" spans="1:13" s="2447" customFormat="1" ht="18" customHeight="1" thickBot="1">
      <c r="A32" s="2469" t="s">
        <v>1419</v>
      </c>
      <c r="B32" s="2492">
        <v>125.14938908522998</v>
      </c>
      <c r="C32" s="2483">
        <v>62.490151672499628</v>
      </c>
      <c r="D32" s="2482">
        <v>196.82592392266861</v>
      </c>
      <c r="E32" s="2482">
        <v>181.4540511275776</v>
      </c>
      <c r="F32" s="2484">
        <v>96.277621919091814</v>
      </c>
      <c r="G32" s="2492">
        <v>161.06574775553753</v>
      </c>
      <c r="H32" s="2485">
        <v>132.30461947349423</v>
      </c>
      <c r="I32" s="2492">
        <v>117.25818189926214</v>
      </c>
      <c r="J32" s="2492">
        <v>131.85941313283948</v>
      </c>
      <c r="K32" s="2492">
        <v>127.10253717284165</v>
      </c>
      <c r="L32" s="2492">
        <v>235.17587439148295</v>
      </c>
      <c r="M32" s="2486">
        <v>192.72370468006551</v>
      </c>
    </row>
    <row r="33" spans="1:13" s="2447" customFormat="1" ht="18" customHeight="1" thickBot="1">
      <c r="A33" s="2477">
        <v>2015</v>
      </c>
      <c r="B33" s="2490">
        <v>122.24960680885313</v>
      </c>
      <c r="C33" s="2488">
        <v>78.902999867419638</v>
      </c>
      <c r="D33" s="2487">
        <v>197.66415857790372</v>
      </c>
      <c r="E33" s="2487">
        <v>184.05359225161959</v>
      </c>
      <c r="F33" s="2489">
        <v>110.68652324985557</v>
      </c>
      <c r="G33" s="2487">
        <v>170.60861010244776</v>
      </c>
      <c r="H33" s="2490">
        <v>130.07942809611487</v>
      </c>
      <c r="I33" s="2487">
        <v>115.93097579393283</v>
      </c>
      <c r="J33" s="2487">
        <v>129.43806204753304</v>
      </c>
      <c r="K33" s="2487">
        <v>127.53660199545666</v>
      </c>
      <c r="L33" s="2487">
        <v>181.2941230601289</v>
      </c>
      <c r="M33" s="2491">
        <v>165.26017831125409</v>
      </c>
    </row>
    <row r="34" spans="1:13" s="2447" customFormat="1" ht="18" customHeight="1">
      <c r="A34" s="2469" t="s">
        <v>1466</v>
      </c>
      <c r="B34" s="2485">
        <v>126.20532089319174</v>
      </c>
      <c r="C34" s="2483">
        <v>82.428535952247174</v>
      </c>
      <c r="D34" s="2482">
        <v>46.2098752457225</v>
      </c>
      <c r="E34" s="2482">
        <v>173.91750403795726</v>
      </c>
      <c r="F34" s="2484">
        <v>110.56599421528621</v>
      </c>
      <c r="G34" s="2482">
        <v>164.41885312836092</v>
      </c>
      <c r="H34" s="2485">
        <v>132.76169402060194</v>
      </c>
      <c r="I34" s="2482">
        <v>131.8015629970719</v>
      </c>
      <c r="J34" s="2482">
        <v>132.22589893029843</v>
      </c>
      <c r="K34" s="2482">
        <v>116.39677169697997</v>
      </c>
      <c r="L34" s="2482">
        <v>165.81974753803544</v>
      </c>
      <c r="M34" s="2493">
        <v>99.853382105694934</v>
      </c>
    </row>
    <row r="35" spans="1:13" s="2447" customFormat="1" ht="18" customHeight="1">
      <c r="A35" s="2469" t="s">
        <v>1467</v>
      </c>
      <c r="B35" s="2485">
        <v>126.52472737908123</v>
      </c>
      <c r="C35" s="2483">
        <v>71.883066425754663</v>
      </c>
      <c r="D35" s="2482">
        <v>248.79160936159715</v>
      </c>
      <c r="E35" s="2482">
        <v>172.53969552983526</v>
      </c>
      <c r="F35" s="2484">
        <v>103.32479077588756</v>
      </c>
      <c r="G35" s="2482">
        <v>178.54693639767666</v>
      </c>
      <c r="H35" s="2485">
        <v>126.83004243770807</v>
      </c>
      <c r="I35" s="2482">
        <v>107.3036360054306</v>
      </c>
      <c r="J35" s="2482">
        <v>142.67703221631461</v>
      </c>
      <c r="K35" s="2482">
        <v>125.53251023176564</v>
      </c>
      <c r="L35" s="2482">
        <v>142.58046149771164</v>
      </c>
      <c r="M35" s="2486">
        <v>161.28251411976555</v>
      </c>
    </row>
    <row r="36" spans="1:13" ht="20.100000000000001" customHeight="1">
      <c r="A36" s="2469" t="s">
        <v>1468</v>
      </c>
      <c r="B36" s="2485">
        <v>125.87582530866739</v>
      </c>
      <c r="C36" s="2483">
        <v>67.889499255137821</v>
      </c>
      <c r="D36" s="2482">
        <v>202.391098077398</v>
      </c>
      <c r="E36" s="2482">
        <v>181.01228144031919</v>
      </c>
      <c r="F36" s="2484">
        <v>102.14158084363494</v>
      </c>
      <c r="G36" s="2482">
        <v>147.29726422909519</v>
      </c>
      <c r="H36" s="2485">
        <v>129.08908972715568</v>
      </c>
      <c r="I36" s="2482">
        <v>118.74124253755689</v>
      </c>
      <c r="J36" s="2482">
        <v>119.5940713822214</v>
      </c>
      <c r="K36" s="2482">
        <v>118.55393529649561</v>
      </c>
      <c r="L36" s="2482">
        <v>193.31150609641011</v>
      </c>
      <c r="M36" s="2486">
        <v>151.81144794751842</v>
      </c>
    </row>
    <row r="37" spans="1:13" ht="15" customHeight="1" thickBot="1">
      <c r="A37" s="2469" t="s">
        <v>1469</v>
      </c>
      <c r="B37" s="2485">
        <v>130.19731686344039</v>
      </c>
      <c r="C37" s="2483">
        <v>51.428669203223009</v>
      </c>
      <c r="D37" s="2482">
        <v>208.1719181881553</v>
      </c>
      <c r="E37" s="2482">
        <v>176.83929101291363</v>
      </c>
      <c r="F37" s="2484">
        <v>87.113430369113303</v>
      </c>
      <c r="G37" s="2492">
        <v>151.35392523516407</v>
      </c>
      <c r="H37" s="2485">
        <v>130.39555313474733</v>
      </c>
      <c r="I37" s="2492">
        <v>111.02041466019166</v>
      </c>
      <c r="J37" s="2492">
        <v>133.67951631826645</v>
      </c>
      <c r="K37" s="2492">
        <v>115.31862024798467</v>
      </c>
      <c r="L37" s="2492">
        <v>234.97485117276233</v>
      </c>
      <c r="M37" s="2486">
        <v>188.34263985264005</v>
      </c>
    </row>
    <row r="38" spans="1:13" s="2462" customFormat="1" ht="13.5" customHeight="1" thickBot="1">
      <c r="A38" s="2477">
        <v>2016</v>
      </c>
      <c r="B38" s="2490">
        <v>127.27008788436054</v>
      </c>
      <c r="C38" s="2488">
        <v>67.50476559660558</v>
      </c>
      <c r="D38" s="2487">
        <v>168.87714644976734</v>
      </c>
      <c r="E38" s="2487">
        <v>176.10682888741476</v>
      </c>
      <c r="F38" s="2489">
        <v>100.23978070197876</v>
      </c>
      <c r="G38" s="2490">
        <v>160.46433814046355</v>
      </c>
      <c r="H38" s="2490">
        <v>129.76221053177389</v>
      </c>
      <c r="I38" s="2487">
        <v>116.38314605374546</v>
      </c>
      <c r="J38" s="2487">
        <v>131.96674287482693</v>
      </c>
      <c r="K38" s="2487">
        <v>118.78921151986887</v>
      </c>
      <c r="L38" s="2487">
        <v>183.74080354014026</v>
      </c>
      <c r="M38" s="2491">
        <v>150.83161263329413</v>
      </c>
    </row>
    <row r="39" spans="1:13">
      <c r="A39" s="2469" t="s">
        <v>1364</v>
      </c>
      <c r="B39" s="2485">
        <v>130.47838759772677</v>
      </c>
      <c r="C39" s="2483">
        <v>69.568893978988825</v>
      </c>
      <c r="D39" s="2482">
        <v>60.750028009437209</v>
      </c>
      <c r="E39" s="2482">
        <v>176.28205187624957</v>
      </c>
      <c r="F39" s="2484">
        <v>102.56092919842523</v>
      </c>
      <c r="G39" s="2482">
        <v>164.66063055878197</v>
      </c>
      <c r="H39" s="2485">
        <v>128.66823620322461</v>
      </c>
      <c r="I39" s="2482">
        <v>145.70187870091215</v>
      </c>
      <c r="J39" s="2482">
        <v>135.84127950921382</v>
      </c>
      <c r="K39" s="2482">
        <v>112.78339681659446</v>
      </c>
      <c r="L39" s="2482">
        <v>167.24804211401855</v>
      </c>
      <c r="M39" s="2493">
        <v>102.19944098471055</v>
      </c>
    </row>
    <row r="40" spans="1:13">
      <c r="A40" s="2469" t="s">
        <v>1470</v>
      </c>
      <c r="B40" s="2485">
        <v>130.33760806413471</v>
      </c>
      <c r="C40" s="2483">
        <v>74.419027801611833</v>
      </c>
      <c r="D40" s="2482">
        <v>254.47523596629256</v>
      </c>
      <c r="E40" s="2482">
        <v>173.6439736167487</v>
      </c>
      <c r="F40" s="2484">
        <v>105.43283101223089</v>
      </c>
      <c r="G40" s="2482">
        <v>178.77189173909881</v>
      </c>
      <c r="H40" s="2485">
        <v>124.78111226117856</v>
      </c>
      <c r="I40" s="2482">
        <v>100.67229741467985</v>
      </c>
      <c r="J40" s="2482">
        <v>141.03233626131154</v>
      </c>
      <c r="K40" s="2482">
        <v>121.10683481537102</v>
      </c>
      <c r="L40" s="2482">
        <v>140.66301656993298</v>
      </c>
      <c r="M40" s="2486">
        <v>199.95196347178555</v>
      </c>
    </row>
    <row r="41" spans="1:13">
      <c r="A41" s="2469" t="s">
        <v>1471</v>
      </c>
      <c r="B41" s="2485">
        <v>129.73322093079574</v>
      </c>
      <c r="C41" s="2483">
        <v>83.527089807022492</v>
      </c>
      <c r="D41" s="2482">
        <v>204.25764836278205</v>
      </c>
      <c r="E41" s="2482">
        <v>175.85169936803246</v>
      </c>
      <c r="F41" s="2484">
        <v>111.52888466131445</v>
      </c>
      <c r="G41" s="2482">
        <v>146.62097771645472</v>
      </c>
      <c r="H41" s="2485">
        <v>126.8450508024698</v>
      </c>
      <c r="I41" s="2482">
        <v>111.31615200416411</v>
      </c>
      <c r="J41" s="2482">
        <v>114.24162693712252</v>
      </c>
      <c r="K41" s="2482">
        <v>113.67264905941725</v>
      </c>
      <c r="L41" s="2482">
        <v>190.95007316092722</v>
      </c>
      <c r="M41" s="2486">
        <v>163.7102330192256</v>
      </c>
    </row>
    <row r="42" spans="1:13" ht="16.5" thickBot="1">
      <c r="A42" s="2469" t="s">
        <v>1472</v>
      </c>
      <c r="B42" s="2485">
        <v>135.71091115272566</v>
      </c>
      <c r="C42" s="2483">
        <v>57.186413151994927</v>
      </c>
      <c r="D42" s="2482">
        <v>189.05640018632391</v>
      </c>
      <c r="E42" s="2482">
        <v>177.08435257806124</v>
      </c>
      <c r="F42" s="2484">
        <v>91.223728380476302</v>
      </c>
      <c r="G42" s="2492">
        <v>157.61627522457655</v>
      </c>
      <c r="H42" s="2485">
        <v>133.0887307914266</v>
      </c>
      <c r="I42" s="2492">
        <v>129.41827851194938</v>
      </c>
      <c r="J42" s="2492">
        <v>131.73015251527647</v>
      </c>
      <c r="K42" s="2492">
        <v>108.49456113076279</v>
      </c>
      <c r="L42" s="2492">
        <v>232.5311127205656</v>
      </c>
      <c r="M42" s="2486">
        <v>212.80300652951439</v>
      </c>
    </row>
    <row r="43" spans="1:13" ht="16.5" thickBot="1">
      <c r="A43" s="2477">
        <v>2017</v>
      </c>
      <c r="B43" s="2490">
        <v>131.65481202082182</v>
      </c>
      <c r="C43" s="2488">
        <v>70.668527545040433</v>
      </c>
      <c r="D43" s="2487">
        <v>169.11342766467291</v>
      </c>
      <c r="E43" s="2487">
        <v>175.7341833175914</v>
      </c>
      <c r="F43" s="2489">
        <v>102.33920306719013</v>
      </c>
      <c r="G43" s="2490">
        <v>162.06456505340995</v>
      </c>
      <c r="H43" s="2490">
        <v>128.39869980786995</v>
      </c>
      <c r="I43" s="2487">
        <v>120.88094401997054</v>
      </c>
      <c r="J43" s="2487">
        <v>130.59309889364309</v>
      </c>
      <c r="K43" s="2487">
        <v>113.72104347301844</v>
      </c>
      <c r="L43" s="2487">
        <v>182.41617939868382</v>
      </c>
      <c r="M43" s="2491">
        <v>169.89303179041869</v>
      </c>
    </row>
    <row r="44" spans="1:13" s="2254" customFormat="1">
      <c r="A44" s="2469" t="s">
        <v>1473</v>
      </c>
      <c r="B44" s="2482">
        <v>134.398291392895</v>
      </c>
      <c r="C44" s="2483">
        <v>79.325621421151965</v>
      </c>
      <c r="D44" s="2482">
        <v>76.72064656176255</v>
      </c>
      <c r="E44" s="2482">
        <v>182.26510793780142</v>
      </c>
      <c r="F44" s="2484">
        <v>111.53790971469581</v>
      </c>
      <c r="G44" s="2482">
        <v>162.13101935460571</v>
      </c>
      <c r="H44" s="2485">
        <v>125.36470950620895</v>
      </c>
      <c r="I44" s="2482">
        <v>166.74976655515056</v>
      </c>
      <c r="J44" s="2482">
        <v>137.98933198952005</v>
      </c>
      <c r="K44" s="2482">
        <v>102.18021701087687</v>
      </c>
      <c r="L44" s="2482">
        <v>167.99231054457118</v>
      </c>
      <c r="M44" s="2493">
        <v>110.38444156459759</v>
      </c>
    </row>
    <row r="45" spans="1:13">
      <c r="A45" s="2469" t="s">
        <v>1474</v>
      </c>
      <c r="B45" s="2485">
        <v>131.89078124469015</v>
      </c>
      <c r="C45" s="2483">
        <v>71.479244484364443</v>
      </c>
      <c r="D45" s="2482">
        <v>261.74488140259797</v>
      </c>
      <c r="E45" s="2482">
        <v>174.82426159319377</v>
      </c>
      <c r="F45" s="2484">
        <v>103.79012669856395</v>
      </c>
      <c r="G45" s="2482">
        <v>192.4745156661921</v>
      </c>
      <c r="H45" s="2485">
        <v>122.10770863358491</v>
      </c>
      <c r="I45" s="2482">
        <v>122.57372722193807</v>
      </c>
      <c r="J45" s="2482">
        <v>157.6872781357051</v>
      </c>
      <c r="K45" s="2482">
        <v>116.40306930970712</v>
      </c>
      <c r="L45" s="2482">
        <v>139.72296744356879</v>
      </c>
      <c r="M45" s="2486">
        <v>217.76531168226199</v>
      </c>
    </row>
    <row r="46" spans="1:13">
      <c r="A46" s="2469" t="s">
        <v>1475</v>
      </c>
      <c r="B46" s="2485">
        <v>132.20753371782581</v>
      </c>
      <c r="C46" s="2483">
        <v>81.098623214415611</v>
      </c>
      <c r="D46" s="2482">
        <v>211.5776162383313</v>
      </c>
      <c r="E46" s="2482">
        <v>179.23553933609796</v>
      </c>
      <c r="F46" s="2484">
        <v>110.87251126106779</v>
      </c>
      <c r="G46" s="2482">
        <v>147.41119544174535</v>
      </c>
      <c r="H46" s="2485">
        <v>128.089699109077</v>
      </c>
      <c r="I46" s="2482">
        <v>124.61929297419812</v>
      </c>
      <c r="J46" s="2482">
        <v>128.05066053032627</v>
      </c>
      <c r="K46" s="2482">
        <v>110.62964801349311</v>
      </c>
      <c r="L46" s="2482">
        <v>190.14220495044577</v>
      </c>
      <c r="M46" s="2486">
        <v>185.71250978076907</v>
      </c>
    </row>
    <row r="47" spans="1:13" ht="16.5" thickBot="1">
      <c r="A47" s="2469" t="s">
        <v>1476</v>
      </c>
      <c r="B47" s="2494">
        <v>139.04371538008243</v>
      </c>
      <c r="C47" s="2495">
        <v>56.261569603122965</v>
      </c>
      <c r="D47" s="2496">
        <v>222.47822644633297</v>
      </c>
      <c r="E47" s="2496">
        <v>181.24733267311416</v>
      </c>
      <c r="F47" s="2497">
        <v>91.869305222761682</v>
      </c>
      <c r="G47" s="2496">
        <v>160.84340543381393</v>
      </c>
      <c r="H47" s="2494">
        <v>134.44558702746855</v>
      </c>
      <c r="I47" s="2496">
        <v>141.68605530864662</v>
      </c>
      <c r="J47" s="2496">
        <v>149.11335667196528</v>
      </c>
      <c r="K47" s="2496">
        <v>104.3214111577397</v>
      </c>
      <c r="L47" s="2496">
        <v>233.35589415074048</v>
      </c>
      <c r="M47" s="2498">
        <v>215.17429529434006</v>
      </c>
    </row>
    <row r="48" spans="1:13" ht="16.5" thickBot="1">
      <c r="A48" s="2477">
        <v>2018</v>
      </c>
      <c r="B48" s="2494">
        <v>134.44932078847799</v>
      </c>
      <c r="C48" s="2495">
        <v>71.356729519563089</v>
      </c>
      <c r="D48" s="2496">
        <v>186.21072654133809</v>
      </c>
      <c r="E48" s="2496">
        <v>179.41416844522143</v>
      </c>
      <c r="F48" s="2497">
        <v>104.07167089914667</v>
      </c>
      <c r="G48" s="2496">
        <v>165.83906871968486</v>
      </c>
      <c r="H48" s="2494">
        <v>127.59076613005107</v>
      </c>
      <c r="I48" s="2496">
        <v>137.69144100683727</v>
      </c>
      <c r="J48" s="2496">
        <v>143.20023305483548</v>
      </c>
      <c r="K48" s="2496">
        <v>108.33029369516652</v>
      </c>
      <c r="L48" s="2496">
        <v>182.36516473944943</v>
      </c>
      <c r="M48" s="2498">
        <v>182.24789366225158</v>
      </c>
    </row>
    <row r="49" spans="1:13" s="2254" customFormat="1">
      <c r="A49" s="2499" t="s">
        <v>1477</v>
      </c>
      <c r="B49" s="2500">
        <v>138.6608497246325</v>
      </c>
      <c r="C49" s="2501">
        <v>78.169717845498738</v>
      </c>
      <c r="D49" s="2500">
        <v>85.185685250171588</v>
      </c>
      <c r="E49" s="2500">
        <v>183.73849901184644</v>
      </c>
      <c r="F49" s="2502">
        <v>110.88911959613293</v>
      </c>
      <c r="G49" s="2500">
        <v>167.2834931194275</v>
      </c>
      <c r="H49" s="2503">
        <v>126.42725945407616</v>
      </c>
      <c r="I49" s="2500">
        <v>199.26805971803896</v>
      </c>
      <c r="J49" s="2500">
        <v>151.0759865157992</v>
      </c>
      <c r="K49" s="2500">
        <v>103.13389903631173</v>
      </c>
      <c r="L49" s="2500">
        <v>168.29738424925227</v>
      </c>
      <c r="M49" s="2493">
        <v>117.25444272019936</v>
      </c>
    </row>
    <row r="50" spans="1:13" s="2254" customFormat="1">
      <c r="A50" s="2469" t="s">
        <v>1478</v>
      </c>
      <c r="B50" s="2482">
        <v>148.67293281220191</v>
      </c>
      <c r="C50" s="2483">
        <v>76.956263984836255</v>
      </c>
      <c r="D50" s="2482">
        <v>171.24567667112566</v>
      </c>
      <c r="E50" s="2482">
        <v>175.63488969923463</v>
      </c>
      <c r="F50" s="2484">
        <v>107.99257696605731</v>
      </c>
      <c r="G50" s="2482">
        <v>187.55968358718823</v>
      </c>
      <c r="H50" s="2485">
        <v>124.18489069255547</v>
      </c>
      <c r="I50" s="2482">
        <v>161.34488476184026</v>
      </c>
      <c r="J50" s="2482">
        <v>170.00888911283707</v>
      </c>
      <c r="K50" s="2482">
        <v>122.52113859150553</v>
      </c>
      <c r="L50" s="2482">
        <v>145.93143064189701</v>
      </c>
      <c r="M50" s="2486">
        <v>211.79183339768394</v>
      </c>
    </row>
    <row r="51" spans="1:13" s="2060" customFormat="1" ht="16.5" thickBot="1">
      <c r="A51" s="2504" t="s">
        <v>1479</v>
      </c>
      <c r="B51" s="2505">
        <v>135.22350468284608</v>
      </c>
      <c r="C51" s="2495">
        <v>86.363381357969487</v>
      </c>
      <c r="D51" s="2496">
        <v>184.37970644877285</v>
      </c>
      <c r="E51" s="2496">
        <v>181.20171084256648</v>
      </c>
      <c r="F51" s="2497">
        <v>115.01575916190583</v>
      </c>
      <c r="G51" s="2496">
        <v>150.9104111327635</v>
      </c>
      <c r="H51" s="2494">
        <v>126.23010507417764</v>
      </c>
      <c r="I51" s="2496">
        <v>147.35385514631773</v>
      </c>
      <c r="J51" s="2496">
        <v>140.69765395768624</v>
      </c>
      <c r="K51" s="2496">
        <v>108.07141308796729</v>
      </c>
      <c r="L51" s="2496">
        <v>192.40548456180397</v>
      </c>
      <c r="M51" s="2498">
        <v>168.8036783095971</v>
      </c>
    </row>
    <row r="52" spans="1:13">
      <c r="B52" s="2185"/>
      <c r="C52" s="2185"/>
      <c r="D52" s="2185"/>
      <c r="E52" s="2185"/>
      <c r="F52" s="2185"/>
      <c r="G52" s="2185"/>
      <c r="H52" s="2185"/>
      <c r="I52" s="2185"/>
      <c r="J52" s="2185"/>
      <c r="K52" s="2185"/>
      <c r="L52" s="2185"/>
      <c r="M52" s="2185"/>
    </row>
    <row r="53" spans="1:13" s="2060" customFormat="1" ht="12.75">
      <c r="A53" s="2060" t="s">
        <v>1480</v>
      </c>
      <c r="B53" s="2505"/>
      <c r="C53" s="2505"/>
      <c r="D53" s="2505"/>
      <c r="E53" s="2505"/>
      <c r="F53" s="2505"/>
      <c r="G53" s="2505"/>
      <c r="H53" s="2505"/>
      <c r="I53" s="2505"/>
      <c r="J53" s="2505"/>
      <c r="K53" s="2505"/>
      <c r="L53" s="2505"/>
      <c r="M53" s="2505"/>
    </row>
    <row r="54" spans="1:13">
      <c r="B54" s="2185"/>
      <c r="C54" s="2185"/>
      <c r="D54" s="2185"/>
      <c r="E54" s="2185"/>
      <c r="F54" s="2185"/>
      <c r="G54" s="2185"/>
      <c r="H54" s="2185"/>
      <c r="I54" s="2185"/>
      <c r="J54" s="2185"/>
      <c r="K54" s="2185"/>
      <c r="L54" s="2185"/>
      <c r="M54" s="2185"/>
    </row>
    <row r="55" spans="1:13">
      <c r="B55" s="2185"/>
      <c r="C55" s="2185"/>
      <c r="D55" s="2185"/>
      <c r="E55" s="2185"/>
      <c r="F55" s="2185"/>
      <c r="G55" s="2185"/>
      <c r="H55" s="2185"/>
      <c r="I55" s="2185"/>
      <c r="J55" s="2185"/>
      <c r="K55" s="2185"/>
      <c r="L55" s="2185"/>
      <c r="M55" s="2185"/>
    </row>
    <row r="56" spans="1:13">
      <c r="B56" s="2185"/>
      <c r="C56" s="2185"/>
      <c r="D56" s="2185"/>
      <c r="E56" s="2185"/>
      <c r="F56" s="2185"/>
      <c r="G56" s="2185"/>
      <c r="H56" s="2185"/>
      <c r="I56" s="2185"/>
      <c r="J56" s="2185"/>
      <c r="K56" s="2185"/>
      <c r="L56" s="2185"/>
      <c r="M56" s="2185"/>
    </row>
    <row r="57" spans="1:13">
      <c r="B57" s="2185"/>
      <c r="C57" s="2185"/>
      <c r="D57" s="2185"/>
      <c r="E57" s="2185"/>
      <c r="F57" s="2185"/>
      <c r="G57" s="2185"/>
      <c r="H57" s="2185"/>
      <c r="I57" s="2185"/>
      <c r="J57" s="2185"/>
      <c r="K57" s="2185"/>
      <c r="L57" s="2185"/>
      <c r="M57" s="2185"/>
    </row>
  </sheetData>
  <hyperlinks>
    <hyperlink ref="A1" location="Menu!A1" display="Return to Menu"/>
  </hyperlinks>
  <pageMargins left="0.70866141732283505" right="0.70866141732283505" top="0.74803149606299202" bottom="0.74803149606299202" header="0.31496062992126" footer="0.31496062992126"/>
  <pageSetup scale="53"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4"/>
  <sheetViews>
    <sheetView view="pageBreakPreview" zoomScaleSheetLayoutView="100" workbookViewId="0"/>
  </sheetViews>
  <sheetFormatPr defaultColWidth="13.7109375" defaultRowHeight="12.75"/>
  <cols>
    <col min="1" max="1" width="14.7109375" style="2060" customWidth="1"/>
    <col min="2" max="2" width="12" style="2060" customWidth="1"/>
    <col min="3" max="3" width="14.7109375" style="2060" customWidth="1"/>
    <col min="4" max="4" width="12" style="2060" customWidth="1"/>
    <col min="5" max="5" width="14.7109375" style="2060" customWidth="1"/>
    <col min="6" max="6" width="12" style="2060" customWidth="1"/>
    <col min="7" max="7" width="14.7109375" style="2060" customWidth="1"/>
    <col min="8" max="8" width="12" style="2060" customWidth="1"/>
    <col min="9" max="9" width="14" style="2060" customWidth="1"/>
    <col min="10" max="10" width="12" style="2060" customWidth="1"/>
    <col min="11" max="11" width="14" style="2060" customWidth="1"/>
    <col min="12" max="12" width="12" style="2060" customWidth="1"/>
    <col min="13" max="13" width="14" style="2060" customWidth="1"/>
    <col min="14" max="14" width="12" style="2060" customWidth="1"/>
    <col min="15" max="15" width="14" style="2060" customWidth="1"/>
    <col min="16" max="16" width="12" style="2060" customWidth="1"/>
    <col min="17" max="17" width="14" style="2060" customWidth="1"/>
    <col min="18" max="18" width="12" style="2060" customWidth="1"/>
    <col min="19" max="19" width="14" style="2060" customWidth="1"/>
    <col min="20" max="20" width="12" style="2060" customWidth="1"/>
    <col min="21" max="254" width="9.140625" style="2060" customWidth="1"/>
    <col min="255" max="256" width="13.7109375" style="2060"/>
    <col min="257" max="257" width="14.7109375" style="2060" customWidth="1"/>
    <col min="258" max="258" width="12" style="2060" customWidth="1"/>
    <col min="259" max="259" width="14.7109375" style="2060" customWidth="1"/>
    <col min="260" max="260" width="12" style="2060" customWidth="1"/>
    <col min="261" max="261" width="14.7109375" style="2060" customWidth="1"/>
    <col min="262" max="262" width="12" style="2060" customWidth="1"/>
    <col min="263" max="263" width="14.7109375" style="2060" customWidth="1"/>
    <col min="264" max="264" width="12" style="2060" customWidth="1"/>
    <col min="265" max="265" width="14" style="2060" customWidth="1"/>
    <col min="266" max="266" width="12" style="2060" customWidth="1"/>
    <col min="267" max="267" width="14" style="2060" customWidth="1"/>
    <col min="268" max="268" width="12" style="2060" customWidth="1"/>
    <col min="269" max="269" width="14" style="2060" customWidth="1"/>
    <col min="270" max="270" width="12" style="2060" customWidth="1"/>
    <col min="271" max="271" width="14" style="2060" customWidth="1"/>
    <col min="272" max="272" width="12" style="2060" customWidth="1"/>
    <col min="273" max="273" width="14" style="2060" customWidth="1"/>
    <col min="274" max="274" width="12" style="2060" customWidth="1"/>
    <col min="275" max="275" width="14" style="2060" customWidth="1"/>
    <col min="276" max="276" width="12" style="2060" customWidth="1"/>
    <col min="277" max="510" width="9.140625" style="2060" customWidth="1"/>
    <col min="511" max="512" width="13.7109375" style="2060"/>
    <col min="513" max="513" width="14.7109375" style="2060" customWidth="1"/>
    <col min="514" max="514" width="12" style="2060" customWidth="1"/>
    <col min="515" max="515" width="14.7109375" style="2060" customWidth="1"/>
    <col min="516" max="516" width="12" style="2060" customWidth="1"/>
    <col min="517" max="517" width="14.7109375" style="2060" customWidth="1"/>
    <col min="518" max="518" width="12" style="2060" customWidth="1"/>
    <col min="519" max="519" width="14.7109375" style="2060" customWidth="1"/>
    <col min="520" max="520" width="12" style="2060" customWidth="1"/>
    <col min="521" max="521" width="14" style="2060" customWidth="1"/>
    <col min="522" max="522" width="12" style="2060" customWidth="1"/>
    <col min="523" max="523" width="14" style="2060" customWidth="1"/>
    <col min="524" max="524" width="12" style="2060" customWidth="1"/>
    <col min="525" max="525" width="14" style="2060" customWidth="1"/>
    <col min="526" max="526" width="12" style="2060" customWidth="1"/>
    <col min="527" max="527" width="14" style="2060" customWidth="1"/>
    <col min="528" max="528" width="12" style="2060" customWidth="1"/>
    <col min="529" max="529" width="14" style="2060" customWidth="1"/>
    <col min="530" max="530" width="12" style="2060" customWidth="1"/>
    <col min="531" max="531" width="14" style="2060" customWidth="1"/>
    <col min="532" max="532" width="12" style="2060" customWidth="1"/>
    <col min="533" max="766" width="9.140625" style="2060" customWidth="1"/>
    <col min="767" max="768" width="13.7109375" style="2060"/>
    <col min="769" max="769" width="14.7109375" style="2060" customWidth="1"/>
    <col min="770" max="770" width="12" style="2060" customWidth="1"/>
    <col min="771" max="771" width="14.7109375" style="2060" customWidth="1"/>
    <col min="772" max="772" width="12" style="2060" customWidth="1"/>
    <col min="773" max="773" width="14.7109375" style="2060" customWidth="1"/>
    <col min="774" max="774" width="12" style="2060" customWidth="1"/>
    <col min="775" max="775" width="14.7109375" style="2060" customWidth="1"/>
    <col min="776" max="776" width="12" style="2060" customWidth="1"/>
    <col min="777" max="777" width="14" style="2060" customWidth="1"/>
    <col min="778" max="778" width="12" style="2060" customWidth="1"/>
    <col min="779" max="779" width="14" style="2060" customWidth="1"/>
    <col min="780" max="780" width="12" style="2060" customWidth="1"/>
    <col min="781" max="781" width="14" style="2060" customWidth="1"/>
    <col min="782" max="782" width="12" style="2060" customWidth="1"/>
    <col min="783" max="783" width="14" style="2060" customWidth="1"/>
    <col min="784" max="784" width="12" style="2060" customWidth="1"/>
    <col min="785" max="785" width="14" style="2060" customWidth="1"/>
    <col min="786" max="786" width="12" style="2060" customWidth="1"/>
    <col min="787" max="787" width="14" style="2060" customWidth="1"/>
    <col min="788" max="788" width="12" style="2060" customWidth="1"/>
    <col min="789" max="1022" width="9.140625" style="2060" customWidth="1"/>
    <col min="1023" max="1024" width="13.7109375" style="2060"/>
    <col min="1025" max="1025" width="14.7109375" style="2060" customWidth="1"/>
    <col min="1026" max="1026" width="12" style="2060" customWidth="1"/>
    <col min="1027" max="1027" width="14.7109375" style="2060" customWidth="1"/>
    <col min="1028" max="1028" width="12" style="2060" customWidth="1"/>
    <col min="1029" max="1029" width="14.7109375" style="2060" customWidth="1"/>
    <col min="1030" max="1030" width="12" style="2060" customWidth="1"/>
    <col min="1031" max="1031" width="14.7109375" style="2060" customWidth="1"/>
    <col min="1032" max="1032" width="12" style="2060" customWidth="1"/>
    <col min="1033" max="1033" width="14" style="2060" customWidth="1"/>
    <col min="1034" max="1034" width="12" style="2060" customWidth="1"/>
    <col min="1035" max="1035" width="14" style="2060" customWidth="1"/>
    <col min="1036" max="1036" width="12" style="2060" customWidth="1"/>
    <col min="1037" max="1037" width="14" style="2060" customWidth="1"/>
    <col min="1038" max="1038" width="12" style="2060" customWidth="1"/>
    <col min="1039" max="1039" width="14" style="2060" customWidth="1"/>
    <col min="1040" max="1040" width="12" style="2060" customWidth="1"/>
    <col min="1041" max="1041" width="14" style="2060" customWidth="1"/>
    <col min="1042" max="1042" width="12" style="2060" customWidth="1"/>
    <col min="1043" max="1043" width="14" style="2060" customWidth="1"/>
    <col min="1044" max="1044" width="12" style="2060" customWidth="1"/>
    <col min="1045" max="1278" width="9.140625" style="2060" customWidth="1"/>
    <col min="1279" max="1280" width="13.7109375" style="2060"/>
    <col min="1281" max="1281" width="14.7109375" style="2060" customWidth="1"/>
    <col min="1282" max="1282" width="12" style="2060" customWidth="1"/>
    <col min="1283" max="1283" width="14.7109375" style="2060" customWidth="1"/>
    <col min="1284" max="1284" width="12" style="2060" customWidth="1"/>
    <col min="1285" max="1285" width="14.7109375" style="2060" customWidth="1"/>
    <col min="1286" max="1286" width="12" style="2060" customWidth="1"/>
    <col min="1287" max="1287" width="14.7109375" style="2060" customWidth="1"/>
    <col min="1288" max="1288" width="12" style="2060" customWidth="1"/>
    <col min="1289" max="1289" width="14" style="2060" customWidth="1"/>
    <col min="1290" max="1290" width="12" style="2060" customWidth="1"/>
    <col min="1291" max="1291" width="14" style="2060" customWidth="1"/>
    <col min="1292" max="1292" width="12" style="2060" customWidth="1"/>
    <col min="1293" max="1293" width="14" style="2060" customWidth="1"/>
    <col min="1294" max="1294" width="12" style="2060" customWidth="1"/>
    <col min="1295" max="1295" width="14" style="2060" customWidth="1"/>
    <col min="1296" max="1296" width="12" style="2060" customWidth="1"/>
    <col min="1297" max="1297" width="14" style="2060" customWidth="1"/>
    <col min="1298" max="1298" width="12" style="2060" customWidth="1"/>
    <col min="1299" max="1299" width="14" style="2060" customWidth="1"/>
    <col min="1300" max="1300" width="12" style="2060" customWidth="1"/>
    <col min="1301" max="1534" width="9.140625" style="2060" customWidth="1"/>
    <col min="1535" max="1536" width="13.7109375" style="2060"/>
    <col min="1537" max="1537" width="14.7109375" style="2060" customWidth="1"/>
    <col min="1538" max="1538" width="12" style="2060" customWidth="1"/>
    <col min="1539" max="1539" width="14.7109375" style="2060" customWidth="1"/>
    <col min="1540" max="1540" width="12" style="2060" customWidth="1"/>
    <col min="1541" max="1541" width="14.7109375" style="2060" customWidth="1"/>
    <col min="1542" max="1542" width="12" style="2060" customWidth="1"/>
    <col min="1543" max="1543" width="14.7109375" style="2060" customWidth="1"/>
    <col min="1544" max="1544" width="12" style="2060" customWidth="1"/>
    <col min="1545" max="1545" width="14" style="2060" customWidth="1"/>
    <col min="1546" max="1546" width="12" style="2060" customWidth="1"/>
    <col min="1547" max="1547" width="14" style="2060" customWidth="1"/>
    <col min="1548" max="1548" width="12" style="2060" customWidth="1"/>
    <col min="1549" max="1549" width="14" style="2060" customWidth="1"/>
    <col min="1550" max="1550" width="12" style="2060" customWidth="1"/>
    <col min="1551" max="1551" width="14" style="2060" customWidth="1"/>
    <col min="1552" max="1552" width="12" style="2060" customWidth="1"/>
    <col min="1553" max="1553" width="14" style="2060" customWidth="1"/>
    <col min="1554" max="1554" width="12" style="2060" customWidth="1"/>
    <col min="1555" max="1555" width="14" style="2060" customWidth="1"/>
    <col min="1556" max="1556" width="12" style="2060" customWidth="1"/>
    <col min="1557" max="1790" width="9.140625" style="2060" customWidth="1"/>
    <col min="1791" max="1792" width="13.7109375" style="2060"/>
    <col min="1793" max="1793" width="14.7109375" style="2060" customWidth="1"/>
    <col min="1794" max="1794" width="12" style="2060" customWidth="1"/>
    <col min="1795" max="1795" width="14.7109375" style="2060" customWidth="1"/>
    <col min="1796" max="1796" width="12" style="2060" customWidth="1"/>
    <col min="1797" max="1797" width="14.7109375" style="2060" customWidth="1"/>
    <col min="1798" max="1798" width="12" style="2060" customWidth="1"/>
    <col min="1799" max="1799" width="14.7109375" style="2060" customWidth="1"/>
    <col min="1800" max="1800" width="12" style="2060" customWidth="1"/>
    <col min="1801" max="1801" width="14" style="2060" customWidth="1"/>
    <col min="1802" max="1802" width="12" style="2060" customWidth="1"/>
    <col min="1803" max="1803" width="14" style="2060" customWidth="1"/>
    <col min="1804" max="1804" width="12" style="2060" customWidth="1"/>
    <col min="1805" max="1805" width="14" style="2060" customWidth="1"/>
    <col min="1806" max="1806" width="12" style="2060" customWidth="1"/>
    <col min="1807" max="1807" width="14" style="2060" customWidth="1"/>
    <col min="1808" max="1808" width="12" style="2060" customWidth="1"/>
    <col min="1809" max="1809" width="14" style="2060" customWidth="1"/>
    <col min="1810" max="1810" width="12" style="2060" customWidth="1"/>
    <col min="1811" max="1811" width="14" style="2060" customWidth="1"/>
    <col min="1812" max="1812" width="12" style="2060" customWidth="1"/>
    <col min="1813" max="2046" width="9.140625" style="2060" customWidth="1"/>
    <col min="2047" max="2048" width="13.7109375" style="2060"/>
    <col min="2049" max="2049" width="14.7109375" style="2060" customWidth="1"/>
    <col min="2050" max="2050" width="12" style="2060" customWidth="1"/>
    <col min="2051" max="2051" width="14.7109375" style="2060" customWidth="1"/>
    <col min="2052" max="2052" width="12" style="2060" customWidth="1"/>
    <col min="2053" max="2053" width="14.7109375" style="2060" customWidth="1"/>
    <col min="2054" max="2054" width="12" style="2060" customWidth="1"/>
    <col min="2055" max="2055" width="14.7109375" style="2060" customWidth="1"/>
    <col min="2056" max="2056" width="12" style="2060" customWidth="1"/>
    <col min="2057" max="2057" width="14" style="2060" customWidth="1"/>
    <col min="2058" max="2058" width="12" style="2060" customWidth="1"/>
    <col min="2059" max="2059" width="14" style="2060" customWidth="1"/>
    <col min="2060" max="2060" width="12" style="2060" customWidth="1"/>
    <col min="2061" max="2061" width="14" style="2060" customWidth="1"/>
    <col min="2062" max="2062" width="12" style="2060" customWidth="1"/>
    <col min="2063" max="2063" width="14" style="2060" customWidth="1"/>
    <col min="2064" max="2064" width="12" style="2060" customWidth="1"/>
    <col min="2065" max="2065" width="14" style="2060" customWidth="1"/>
    <col min="2066" max="2066" width="12" style="2060" customWidth="1"/>
    <col min="2067" max="2067" width="14" style="2060" customWidth="1"/>
    <col min="2068" max="2068" width="12" style="2060" customWidth="1"/>
    <col min="2069" max="2302" width="9.140625" style="2060" customWidth="1"/>
    <col min="2303" max="2304" width="13.7109375" style="2060"/>
    <col min="2305" max="2305" width="14.7109375" style="2060" customWidth="1"/>
    <col min="2306" max="2306" width="12" style="2060" customWidth="1"/>
    <col min="2307" max="2307" width="14.7109375" style="2060" customWidth="1"/>
    <col min="2308" max="2308" width="12" style="2060" customWidth="1"/>
    <col min="2309" max="2309" width="14.7109375" style="2060" customWidth="1"/>
    <col min="2310" max="2310" width="12" style="2060" customWidth="1"/>
    <col min="2311" max="2311" width="14.7109375" style="2060" customWidth="1"/>
    <col min="2312" max="2312" width="12" style="2060" customWidth="1"/>
    <col min="2313" max="2313" width="14" style="2060" customWidth="1"/>
    <col min="2314" max="2314" width="12" style="2060" customWidth="1"/>
    <col min="2315" max="2315" width="14" style="2060" customWidth="1"/>
    <col min="2316" max="2316" width="12" style="2060" customWidth="1"/>
    <col min="2317" max="2317" width="14" style="2060" customWidth="1"/>
    <col min="2318" max="2318" width="12" style="2060" customWidth="1"/>
    <col min="2319" max="2319" width="14" style="2060" customWidth="1"/>
    <col min="2320" max="2320" width="12" style="2060" customWidth="1"/>
    <col min="2321" max="2321" width="14" style="2060" customWidth="1"/>
    <col min="2322" max="2322" width="12" style="2060" customWidth="1"/>
    <col min="2323" max="2323" width="14" style="2060" customWidth="1"/>
    <col min="2324" max="2324" width="12" style="2060" customWidth="1"/>
    <col min="2325" max="2558" width="9.140625" style="2060" customWidth="1"/>
    <col min="2559" max="2560" width="13.7109375" style="2060"/>
    <col min="2561" max="2561" width="14.7109375" style="2060" customWidth="1"/>
    <col min="2562" max="2562" width="12" style="2060" customWidth="1"/>
    <col min="2563" max="2563" width="14.7109375" style="2060" customWidth="1"/>
    <col min="2564" max="2564" width="12" style="2060" customWidth="1"/>
    <col min="2565" max="2565" width="14.7109375" style="2060" customWidth="1"/>
    <col min="2566" max="2566" width="12" style="2060" customWidth="1"/>
    <col min="2567" max="2567" width="14.7109375" style="2060" customWidth="1"/>
    <col min="2568" max="2568" width="12" style="2060" customWidth="1"/>
    <col min="2569" max="2569" width="14" style="2060" customWidth="1"/>
    <col min="2570" max="2570" width="12" style="2060" customWidth="1"/>
    <col min="2571" max="2571" width="14" style="2060" customWidth="1"/>
    <col min="2572" max="2572" width="12" style="2060" customWidth="1"/>
    <col min="2573" max="2573" width="14" style="2060" customWidth="1"/>
    <col min="2574" max="2574" width="12" style="2060" customWidth="1"/>
    <col min="2575" max="2575" width="14" style="2060" customWidth="1"/>
    <col min="2576" max="2576" width="12" style="2060" customWidth="1"/>
    <col min="2577" max="2577" width="14" style="2060" customWidth="1"/>
    <col min="2578" max="2578" width="12" style="2060" customWidth="1"/>
    <col min="2579" max="2579" width="14" style="2060" customWidth="1"/>
    <col min="2580" max="2580" width="12" style="2060" customWidth="1"/>
    <col min="2581" max="2814" width="9.140625" style="2060" customWidth="1"/>
    <col min="2815" max="2816" width="13.7109375" style="2060"/>
    <col min="2817" max="2817" width="14.7109375" style="2060" customWidth="1"/>
    <col min="2818" max="2818" width="12" style="2060" customWidth="1"/>
    <col min="2819" max="2819" width="14.7109375" style="2060" customWidth="1"/>
    <col min="2820" max="2820" width="12" style="2060" customWidth="1"/>
    <col min="2821" max="2821" width="14.7109375" style="2060" customWidth="1"/>
    <col min="2822" max="2822" width="12" style="2060" customWidth="1"/>
    <col min="2823" max="2823" width="14.7109375" style="2060" customWidth="1"/>
    <col min="2824" max="2824" width="12" style="2060" customWidth="1"/>
    <col min="2825" max="2825" width="14" style="2060" customWidth="1"/>
    <col min="2826" max="2826" width="12" style="2060" customWidth="1"/>
    <col min="2827" max="2827" width="14" style="2060" customWidth="1"/>
    <col min="2828" max="2828" width="12" style="2060" customWidth="1"/>
    <col min="2829" max="2829" width="14" style="2060" customWidth="1"/>
    <col min="2830" max="2830" width="12" style="2060" customWidth="1"/>
    <col min="2831" max="2831" width="14" style="2060" customWidth="1"/>
    <col min="2832" max="2832" width="12" style="2060" customWidth="1"/>
    <col min="2833" max="2833" width="14" style="2060" customWidth="1"/>
    <col min="2834" max="2834" width="12" style="2060" customWidth="1"/>
    <col min="2835" max="2835" width="14" style="2060" customWidth="1"/>
    <col min="2836" max="2836" width="12" style="2060" customWidth="1"/>
    <col min="2837" max="3070" width="9.140625" style="2060" customWidth="1"/>
    <col min="3071" max="3072" width="13.7109375" style="2060"/>
    <col min="3073" max="3073" width="14.7109375" style="2060" customWidth="1"/>
    <col min="3074" max="3074" width="12" style="2060" customWidth="1"/>
    <col min="3075" max="3075" width="14.7109375" style="2060" customWidth="1"/>
    <col min="3076" max="3076" width="12" style="2060" customWidth="1"/>
    <col min="3077" max="3077" width="14.7109375" style="2060" customWidth="1"/>
    <col min="3078" max="3078" width="12" style="2060" customWidth="1"/>
    <col min="3079" max="3079" width="14.7109375" style="2060" customWidth="1"/>
    <col min="3080" max="3080" width="12" style="2060" customWidth="1"/>
    <col min="3081" max="3081" width="14" style="2060" customWidth="1"/>
    <col min="3082" max="3082" width="12" style="2060" customWidth="1"/>
    <col min="3083" max="3083" width="14" style="2060" customWidth="1"/>
    <col min="3084" max="3084" width="12" style="2060" customWidth="1"/>
    <col min="3085" max="3085" width="14" style="2060" customWidth="1"/>
    <col min="3086" max="3086" width="12" style="2060" customWidth="1"/>
    <col min="3087" max="3087" width="14" style="2060" customWidth="1"/>
    <col min="3088" max="3088" width="12" style="2060" customWidth="1"/>
    <col min="3089" max="3089" width="14" style="2060" customWidth="1"/>
    <col min="3090" max="3090" width="12" style="2060" customWidth="1"/>
    <col min="3091" max="3091" width="14" style="2060" customWidth="1"/>
    <col min="3092" max="3092" width="12" style="2060" customWidth="1"/>
    <col min="3093" max="3326" width="9.140625" style="2060" customWidth="1"/>
    <col min="3327" max="3328" width="13.7109375" style="2060"/>
    <col min="3329" max="3329" width="14.7109375" style="2060" customWidth="1"/>
    <col min="3330" max="3330" width="12" style="2060" customWidth="1"/>
    <col min="3331" max="3331" width="14.7109375" style="2060" customWidth="1"/>
    <col min="3332" max="3332" width="12" style="2060" customWidth="1"/>
    <col min="3333" max="3333" width="14.7109375" style="2060" customWidth="1"/>
    <col min="3334" max="3334" width="12" style="2060" customWidth="1"/>
    <col min="3335" max="3335" width="14.7109375" style="2060" customWidth="1"/>
    <col min="3336" max="3336" width="12" style="2060" customWidth="1"/>
    <col min="3337" max="3337" width="14" style="2060" customWidth="1"/>
    <col min="3338" max="3338" width="12" style="2060" customWidth="1"/>
    <col min="3339" max="3339" width="14" style="2060" customWidth="1"/>
    <col min="3340" max="3340" width="12" style="2060" customWidth="1"/>
    <col min="3341" max="3341" width="14" style="2060" customWidth="1"/>
    <col min="3342" max="3342" width="12" style="2060" customWidth="1"/>
    <col min="3343" max="3343" width="14" style="2060" customWidth="1"/>
    <col min="3344" max="3344" width="12" style="2060" customWidth="1"/>
    <col min="3345" max="3345" width="14" style="2060" customWidth="1"/>
    <col min="3346" max="3346" width="12" style="2060" customWidth="1"/>
    <col min="3347" max="3347" width="14" style="2060" customWidth="1"/>
    <col min="3348" max="3348" width="12" style="2060" customWidth="1"/>
    <col min="3349" max="3582" width="9.140625" style="2060" customWidth="1"/>
    <col min="3583" max="3584" width="13.7109375" style="2060"/>
    <col min="3585" max="3585" width="14.7109375" style="2060" customWidth="1"/>
    <col min="3586" max="3586" width="12" style="2060" customWidth="1"/>
    <col min="3587" max="3587" width="14.7109375" style="2060" customWidth="1"/>
    <col min="3588" max="3588" width="12" style="2060" customWidth="1"/>
    <col min="3589" max="3589" width="14.7109375" style="2060" customWidth="1"/>
    <col min="3590" max="3590" width="12" style="2060" customWidth="1"/>
    <col min="3591" max="3591" width="14.7109375" style="2060" customWidth="1"/>
    <col min="3592" max="3592" width="12" style="2060" customWidth="1"/>
    <col min="3593" max="3593" width="14" style="2060" customWidth="1"/>
    <col min="3594" max="3594" width="12" style="2060" customWidth="1"/>
    <col min="3595" max="3595" width="14" style="2060" customWidth="1"/>
    <col min="3596" max="3596" width="12" style="2060" customWidth="1"/>
    <col min="3597" max="3597" width="14" style="2060" customWidth="1"/>
    <col min="3598" max="3598" width="12" style="2060" customWidth="1"/>
    <col min="3599" max="3599" width="14" style="2060" customWidth="1"/>
    <col min="3600" max="3600" width="12" style="2060" customWidth="1"/>
    <col min="3601" max="3601" width="14" style="2060" customWidth="1"/>
    <col min="3602" max="3602" width="12" style="2060" customWidth="1"/>
    <col min="3603" max="3603" width="14" style="2060" customWidth="1"/>
    <col min="3604" max="3604" width="12" style="2060" customWidth="1"/>
    <col min="3605" max="3838" width="9.140625" style="2060" customWidth="1"/>
    <col min="3839" max="3840" width="13.7109375" style="2060"/>
    <col min="3841" max="3841" width="14.7109375" style="2060" customWidth="1"/>
    <col min="3842" max="3842" width="12" style="2060" customWidth="1"/>
    <col min="3843" max="3843" width="14.7109375" style="2060" customWidth="1"/>
    <col min="3844" max="3844" width="12" style="2060" customWidth="1"/>
    <col min="3845" max="3845" width="14.7109375" style="2060" customWidth="1"/>
    <col min="3846" max="3846" width="12" style="2060" customWidth="1"/>
    <col min="3847" max="3847" width="14.7109375" style="2060" customWidth="1"/>
    <col min="3848" max="3848" width="12" style="2060" customWidth="1"/>
    <col min="3849" max="3849" width="14" style="2060" customWidth="1"/>
    <col min="3850" max="3850" width="12" style="2060" customWidth="1"/>
    <col min="3851" max="3851" width="14" style="2060" customWidth="1"/>
    <col min="3852" max="3852" width="12" style="2060" customWidth="1"/>
    <col min="3853" max="3853" width="14" style="2060" customWidth="1"/>
    <col min="3854" max="3854" width="12" style="2060" customWidth="1"/>
    <col min="3855" max="3855" width="14" style="2060" customWidth="1"/>
    <col min="3856" max="3856" width="12" style="2060" customWidth="1"/>
    <col min="3857" max="3857" width="14" style="2060" customWidth="1"/>
    <col min="3858" max="3858" width="12" style="2060" customWidth="1"/>
    <col min="3859" max="3859" width="14" style="2060" customWidth="1"/>
    <col min="3860" max="3860" width="12" style="2060" customWidth="1"/>
    <col min="3861" max="4094" width="9.140625" style="2060" customWidth="1"/>
    <col min="4095" max="4096" width="13.7109375" style="2060"/>
    <col min="4097" max="4097" width="14.7109375" style="2060" customWidth="1"/>
    <col min="4098" max="4098" width="12" style="2060" customWidth="1"/>
    <col min="4099" max="4099" width="14.7109375" style="2060" customWidth="1"/>
    <col min="4100" max="4100" width="12" style="2060" customWidth="1"/>
    <col min="4101" max="4101" width="14.7109375" style="2060" customWidth="1"/>
    <col min="4102" max="4102" width="12" style="2060" customWidth="1"/>
    <col min="4103" max="4103" width="14.7109375" style="2060" customWidth="1"/>
    <col min="4104" max="4104" width="12" style="2060" customWidth="1"/>
    <col min="4105" max="4105" width="14" style="2060" customWidth="1"/>
    <col min="4106" max="4106" width="12" style="2060" customWidth="1"/>
    <col min="4107" max="4107" width="14" style="2060" customWidth="1"/>
    <col min="4108" max="4108" width="12" style="2060" customWidth="1"/>
    <col min="4109" max="4109" width="14" style="2060" customWidth="1"/>
    <col min="4110" max="4110" width="12" style="2060" customWidth="1"/>
    <col min="4111" max="4111" width="14" style="2060" customWidth="1"/>
    <col min="4112" max="4112" width="12" style="2060" customWidth="1"/>
    <col min="4113" max="4113" width="14" style="2060" customWidth="1"/>
    <col min="4114" max="4114" width="12" style="2060" customWidth="1"/>
    <col min="4115" max="4115" width="14" style="2060" customWidth="1"/>
    <col min="4116" max="4116" width="12" style="2060" customWidth="1"/>
    <col min="4117" max="4350" width="9.140625" style="2060" customWidth="1"/>
    <col min="4351" max="4352" width="13.7109375" style="2060"/>
    <col min="4353" max="4353" width="14.7109375" style="2060" customWidth="1"/>
    <col min="4354" max="4354" width="12" style="2060" customWidth="1"/>
    <col min="4355" max="4355" width="14.7109375" style="2060" customWidth="1"/>
    <col min="4356" max="4356" width="12" style="2060" customWidth="1"/>
    <col min="4357" max="4357" width="14.7109375" style="2060" customWidth="1"/>
    <col min="4358" max="4358" width="12" style="2060" customWidth="1"/>
    <col min="4359" max="4359" width="14.7109375" style="2060" customWidth="1"/>
    <col min="4360" max="4360" width="12" style="2060" customWidth="1"/>
    <col min="4361" max="4361" width="14" style="2060" customWidth="1"/>
    <col min="4362" max="4362" width="12" style="2060" customWidth="1"/>
    <col min="4363" max="4363" width="14" style="2060" customWidth="1"/>
    <col min="4364" max="4364" width="12" style="2060" customWidth="1"/>
    <col min="4365" max="4365" width="14" style="2060" customWidth="1"/>
    <col min="4366" max="4366" width="12" style="2060" customWidth="1"/>
    <col min="4367" max="4367" width="14" style="2060" customWidth="1"/>
    <col min="4368" max="4368" width="12" style="2060" customWidth="1"/>
    <col min="4369" max="4369" width="14" style="2060" customWidth="1"/>
    <col min="4370" max="4370" width="12" style="2060" customWidth="1"/>
    <col min="4371" max="4371" width="14" style="2060" customWidth="1"/>
    <col min="4372" max="4372" width="12" style="2060" customWidth="1"/>
    <col min="4373" max="4606" width="9.140625" style="2060" customWidth="1"/>
    <col min="4607" max="4608" width="13.7109375" style="2060"/>
    <col min="4609" max="4609" width="14.7109375" style="2060" customWidth="1"/>
    <col min="4610" max="4610" width="12" style="2060" customWidth="1"/>
    <col min="4611" max="4611" width="14.7109375" style="2060" customWidth="1"/>
    <col min="4612" max="4612" width="12" style="2060" customWidth="1"/>
    <col min="4613" max="4613" width="14.7109375" style="2060" customWidth="1"/>
    <col min="4614" max="4614" width="12" style="2060" customWidth="1"/>
    <col min="4615" max="4615" width="14.7109375" style="2060" customWidth="1"/>
    <col min="4616" max="4616" width="12" style="2060" customWidth="1"/>
    <col min="4617" max="4617" width="14" style="2060" customWidth="1"/>
    <col min="4618" max="4618" width="12" style="2060" customWidth="1"/>
    <col min="4619" max="4619" width="14" style="2060" customWidth="1"/>
    <col min="4620" max="4620" width="12" style="2060" customWidth="1"/>
    <col min="4621" max="4621" width="14" style="2060" customWidth="1"/>
    <col min="4622" max="4622" width="12" style="2060" customWidth="1"/>
    <col min="4623" max="4623" width="14" style="2060" customWidth="1"/>
    <col min="4624" max="4624" width="12" style="2060" customWidth="1"/>
    <col min="4625" max="4625" width="14" style="2060" customWidth="1"/>
    <col min="4626" max="4626" width="12" style="2060" customWidth="1"/>
    <col min="4627" max="4627" width="14" style="2060" customWidth="1"/>
    <col min="4628" max="4628" width="12" style="2060" customWidth="1"/>
    <col min="4629" max="4862" width="9.140625" style="2060" customWidth="1"/>
    <col min="4863" max="4864" width="13.7109375" style="2060"/>
    <col min="4865" max="4865" width="14.7109375" style="2060" customWidth="1"/>
    <col min="4866" max="4866" width="12" style="2060" customWidth="1"/>
    <col min="4867" max="4867" width="14.7109375" style="2060" customWidth="1"/>
    <col min="4868" max="4868" width="12" style="2060" customWidth="1"/>
    <col min="4869" max="4869" width="14.7109375" style="2060" customWidth="1"/>
    <col min="4870" max="4870" width="12" style="2060" customWidth="1"/>
    <col min="4871" max="4871" width="14.7109375" style="2060" customWidth="1"/>
    <col min="4872" max="4872" width="12" style="2060" customWidth="1"/>
    <col min="4873" max="4873" width="14" style="2060" customWidth="1"/>
    <col min="4874" max="4874" width="12" style="2060" customWidth="1"/>
    <col min="4875" max="4875" width="14" style="2060" customWidth="1"/>
    <col min="4876" max="4876" width="12" style="2060" customWidth="1"/>
    <col min="4877" max="4877" width="14" style="2060" customWidth="1"/>
    <col min="4878" max="4878" width="12" style="2060" customWidth="1"/>
    <col min="4879" max="4879" width="14" style="2060" customWidth="1"/>
    <col min="4880" max="4880" width="12" style="2060" customWidth="1"/>
    <col min="4881" max="4881" width="14" style="2060" customWidth="1"/>
    <col min="4882" max="4882" width="12" style="2060" customWidth="1"/>
    <col min="4883" max="4883" width="14" style="2060" customWidth="1"/>
    <col min="4884" max="4884" width="12" style="2060" customWidth="1"/>
    <col min="4885" max="5118" width="9.140625" style="2060" customWidth="1"/>
    <col min="5119" max="5120" width="13.7109375" style="2060"/>
    <col min="5121" max="5121" width="14.7109375" style="2060" customWidth="1"/>
    <col min="5122" max="5122" width="12" style="2060" customWidth="1"/>
    <col min="5123" max="5123" width="14.7109375" style="2060" customWidth="1"/>
    <col min="5124" max="5124" width="12" style="2060" customWidth="1"/>
    <col min="5125" max="5125" width="14.7109375" style="2060" customWidth="1"/>
    <col min="5126" max="5126" width="12" style="2060" customWidth="1"/>
    <col min="5127" max="5127" width="14.7109375" style="2060" customWidth="1"/>
    <col min="5128" max="5128" width="12" style="2060" customWidth="1"/>
    <col min="5129" max="5129" width="14" style="2060" customWidth="1"/>
    <col min="5130" max="5130" width="12" style="2060" customWidth="1"/>
    <col min="5131" max="5131" width="14" style="2060" customWidth="1"/>
    <col min="5132" max="5132" width="12" style="2060" customWidth="1"/>
    <col min="5133" max="5133" width="14" style="2060" customWidth="1"/>
    <col min="5134" max="5134" width="12" style="2060" customWidth="1"/>
    <col min="5135" max="5135" width="14" style="2060" customWidth="1"/>
    <col min="5136" max="5136" width="12" style="2060" customWidth="1"/>
    <col min="5137" max="5137" width="14" style="2060" customWidth="1"/>
    <col min="5138" max="5138" width="12" style="2060" customWidth="1"/>
    <col min="5139" max="5139" width="14" style="2060" customWidth="1"/>
    <col min="5140" max="5140" width="12" style="2060" customWidth="1"/>
    <col min="5141" max="5374" width="9.140625" style="2060" customWidth="1"/>
    <col min="5375" max="5376" width="13.7109375" style="2060"/>
    <col min="5377" max="5377" width="14.7109375" style="2060" customWidth="1"/>
    <col min="5378" max="5378" width="12" style="2060" customWidth="1"/>
    <col min="5379" max="5379" width="14.7109375" style="2060" customWidth="1"/>
    <col min="5380" max="5380" width="12" style="2060" customWidth="1"/>
    <col min="5381" max="5381" width="14.7109375" style="2060" customWidth="1"/>
    <col min="5382" max="5382" width="12" style="2060" customWidth="1"/>
    <col min="5383" max="5383" width="14.7109375" style="2060" customWidth="1"/>
    <col min="5384" max="5384" width="12" style="2060" customWidth="1"/>
    <col min="5385" max="5385" width="14" style="2060" customWidth="1"/>
    <col min="5386" max="5386" width="12" style="2060" customWidth="1"/>
    <col min="5387" max="5387" width="14" style="2060" customWidth="1"/>
    <col min="5388" max="5388" width="12" style="2060" customWidth="1"/>
    <col min="5389" max="5389" width="14" style="2060" customWidth="1"/>
    <col min="5390" max="5390" width="12" style="2060" customWidth="1"/>
    <col min="5391" max="5391" width="14" style="2060" customWidth="1"/>
    <col min="5392" max="5392" width="12" style="2060" customWidth="1"/>
    <col min="5393" max="5393" width="14" style="2060" customWidth="1"/>
    <col min="5394" max="5394" width="12" style="2060" customWidth="1"/>
    <col min="5395" max="5395" width="14" style="2060" customWidth="1"/>
    <col min="5396" max="5396" width="12" style="2060" customWidth="1"/>
    <col min="5397" max="5630" width="9.140625" style="2060" customWidth="1"/>
    <col min="5631" max="5632" width="13.7109375" style="2060"/>
    <col min="5633" max="5633" width="14.7109375" style="2060" customWidth="1"/>
    <col min="5634" max="5634" width="12" style="2060" customWidth="1"/>
    <col min="5635" max="5635" width="14.7109375" style="2060" customWidth="1"/>
    <col min="5636" max="5636" width="12" style="2060" customWidth="1"/>
    <col min="5637" max="5637" width="14.7109375" style="2060" customWidth="1"/>
    <col min="5638" max="5638" width="12" style="2060" customWidth="1"/>
    <col min="5639" max="5639" width="14.7109375" style="2060" customWidth="1"/>
    <col min="5640" max="5640" width="12" style="2060" customWidth="1"/>
    <col min="5641" max="5641" width="14" style="2060" customWidth="1"/>
    <col min="5642" max="5642" width="12" style="2060" customWidth="1"/>
    <col min="5643" max="5643" width="14" style="2060" customWidth="1"/>
    <col min="5644" max="5644" width="12" style="2060" customWidth="1"/>
    <col min="5645" max="5645" width="14" style="2060" customWidth="1"/>
    <col min="5646" max="5646" width="12" style="2060" customWidth="1"/>
    <col min="5647" max="5647" width="14" style="2060" customWidth="1"/>
    <col min="5648" max="5648" width="12" style="2060" customWidth="1"/>
    <col min="5649" max="5649" width="14" style="2060" customWidth="1"/>
    <col min="5650" max="5650" width="12" style="2060" customWidth="1"/>
    <col min="5651" max="5651" width="14" style="2060" customWidth="1"/>
    <col min="5652" max="5652" width="12" style="2060" customWidth="1"/>
    <col min="5653" max="5886" width="9.140625" style="2060" customWidth="1"/>
    <col min="5887" max="5888" width="13.7109375" style="2060"/>
    <col min="5889" max="5889" width="14.7109375" style="2060" customWidth="1"/>
    <col min="5890" max="5890" width="12" style="2060" customWidth="1"/>
    <col min="5891" max="5891" width="14.7109375" style="2060" customWidth="1"/>
    <col min="5892" max="5892" width="12" style="2060" customWidth="1"/>
    <col min="5893" max="5893" width="14.7109375" style="2060" customWidth="1"/>
    <col min="5894" max="5894" width="12" style="2060" customWidth="1"/>
    <col min="5895" max="5895" width="14.7109375" style="2060" customWidth="1"/>
    <col min="5896" max="5896" width="12" style="2060" customWidth="1"/>
    <col min="5897" max="5897" width="14" style="2060" customWidth="1"/>
    <col min="5898" max="5898" width="12" style="2060" customWidth="1"/>
    <col min="5899" max="5899" width="14" style="2060" customWidth="1"/>
    <col min="5900" max="5900" width="12" style="2060" customWidth="1"/>
    <col min="5901" max="5901" width="14" style="2060" customWidth="1"/>
    <col min="5902" max="5902" width="12" style="2060" customWidth="1"/>
    <col min="5903" max="5903" width="14" style="2060" customWidth="1"/>
    <col min="5904" max="5904" width="12" style="2060" customWidth="1"/>
    <col min="5905" max="5905" width="14" style="2060" customWidth="1"/>
    <col min="5906" max="5906" width="12" style="2060" customWidth="1"/>
    <col min="5907" max="5907" width="14" style="2060" customWidth="1"/>
    <col min="5908" max="5908" width="12" style="2060" customWidth="1"/>
    <col min="5909" max="6142" width="9.140625" style="2060" customWidth="1"/>
    <col min="6143" max="6144" width="13.7109375" style="2060"/>
    <col min="6145" max="6145" width="14.7109375" style="2060" customWidth="1"/>
    <col min="6146" max="6146" width="12" style="2060" customWidth="1"/>
    <col min="6147" max="6147" width="14.7109375" style="2060" customWidth="1"/>
    <col min="6148" max="6148" width="12" style="2060" customWidth="1"/>
    <col min="6149" max="6149" width="14.7109375" style="2060" customWidth="1"/>
    <col min="6150" max="6150" width="12" style="2060" customWidth="1"/>
    <col min="6151" max="6151" width="14.7109375" style="2060" customWidth="1"/>
    <col min="6152" max="6152" width="12" style="2060" customWidth="1"/>
    <col min="6153" max="6153" width="14" style="2060" customWidth="1"/>
    <col min="6154" max="6154" width="12" style="2060" customWidth="1"/>
    <col min="6155" max="6155" width="14" style="2060" customWidth="1"/>
    <col min="6156" max="6156" width="12" style="2060" customWidth="1"/>
    <col min="6157" max="6157" width="14" style="2060" customWidth="1"/>
    <col min="6158" max="6158" width="12" style="2060" customWidth="1"/>
    <col min="6159" max="6159" width="14" style="2060" customWidth="1"/>
    <col min="6160" max="6160" width="12" style="2060" customWidth="1"/>
    <col min="6161" max="6161" width="14" style="2060" customWidth="1"/>
    <col min="6162" max="6162" width="12" style="2060" customWidth="1"/>
    <col min="6163" max="6163" width="14" style="2060" customWidth="1"/>
    <col min="6164" max="6164" width="12" style="2060" customWidth="1"/>
    <col min="6165" max="6398" width="9.140625" style="2060" customWidth="1"/>
    <col min="6399" max="6400" width="13.7109375" style="2060"/>
    <col min="6401" max="6401" width="14.7109375" style="2060" customWidth="1"/>
    <col min="6402" max="6402" width="12" style="2060" customWidth="1"/>
    <col min="6403" max="6403" width="14.7109375" style="2060" customWidth="1"/>
    <col min="6404" max="6404" width="12" style="2060" customWidth="1"/>
    <col min="6405" max="6405" width="14.7109375" style="2060" customWidth="1"/>
    <col min="6406" max="6406" width="12" style="2060" customWidth="1"/>
    <col min="6407" max="6407" width="14.7109375" style="2060" customWidth="1"/>
    <col min="6408" max="6408" width="12" style="2060" customWidth="1"/>
    <col min="6409" max="6409" width="14" style="2060" customWidth="1"/>
    <col min="6410" max="6410" width="12" style="2060" customWidth="1"/>
    <col min="6411" max="6411" width="14" style="2060" customWidth="1"/>
    <col min="6412" max="6412" width="12" style="2060" customWidth="1"/>
    <col min="6413" max="6413" width="14" style="2060" customWidth="1"/>
    <col min="6414" max="6414" width="12" style="2060" customWidth="1"/>
    <col min="6415" max="6415" width="14" style="2060" customWidth="1"/>
    <col min="6416" max="6416" width="12" style="2060" customWidth="1"/>
    <col min="6417" max="6417" width="14" style="2060" customWidth="1"/>
    <col min="6418" max="6418" width="12" style="2060" customWidth="1"/>
    <col min="6419" max="6419" width="14" style="2060" customWidth="1"/>
    <col min="6420" max="6420" width="12" style="2060" customWidth="1"/>
    <col min="6421" max="6654" width="9.140625" style="2060" customWidth="1"/>
    <col min="6655" max="6656" width="13.7109375" style="2060"/>
    <col min="6657" max="6657" width="14.7109375" style="2060" customWidth="1"/>
    <col min="6658" max="6658" width="12" style="2060" customWidth="1"/>
    <col min="6659" max="6659" width="14.7109375" style="2060" customWidth="1"/>
    <col min="6660" max="6660" width="12" style="2060" customWidth="1"/>
    <col min="6661" max="6661" width="14.7109375" style="2060" customWidth="1"/>
    <col min="6662" max="6662" width="12" style="2060" customWidth="1"/>
    <col min="6663" max="6663" width="14.7109375" style="2060" customWidth="1"/>
    <col min="6664" max="6664" width="12" style="2060" customWidth="1"/>
    <col min="6665" max="6665" width="14" style="2060" customWidth="1"/>
    <col min="6666" max="6666" width="12" style="2060" customWidth="1"/>
    <col min="6667" max="6667" width="14" style="2060" customWidth="1"/>
    <col min="6668" max="6668" width="12" style="2060" customWidth="1"/>
    <col min="6669" max="6669" width="14" style="2060" customWidth="1"/>
    <col min="6670" max="6670" width="12" style="2060" customWidth="1"/>
    <col min="6671" max="6671" width="14" style="2060" customWidth="1"/>
    <col min="6672" max="6672" width="12" style="2060" customWidth="1"/>
    <col min="6673" max="6673" width="14" style="2060" customWidth="1"/>
    <col min="6674" max="6674" width="12" style="2060" customWidth="1"/>
    <col min="6675" max="6675" width="14" style="2060" customWidth="1"/>
    <col min="6676" max="6676" width="12" style="2060" customWidth="1"/>
    <col min="6677" max="6910" width="9.140625" style="2060" customWidth="1"/>
    <col min="6911" max="6912" width="13.7109375" style="2060"/>
    <col min="6913" max="6913" width="14.7109375" style="2060" customWidth="1"/>
    <col min="6914" max="6914" width="12" style="2060" customWidth="1"/>
    <col min="6915" max="6915" width="14.7109375" style="2060" customWidth="1"/>
    <col min="6916" max="6916" width="12" style="2060" customWidth="1"/>
    <col min="6917" max="6917" width="14.7109375" style="2060" customWidth="1"/>
    <col min="6918" max="6918" width="12" style="2060" customWidth="1"/>
    <col min="6919" max="6919" width="14.7109375" style="2060" customWidth="1"/>
    <col min="6920" max="6920" width="12" style="2060" customWidth="1"/>
    <col min="6921" max="6921" width="14" style="2060" customWidth="1"/>
    <col min="6922" max="6922" width="12" style="2060" customWidth="1"/>
    <col min="6923" max="6923" width="14" style="2060" customWidth="1"/>
    <col min="6924" max="6924" width="12" style="2060" customWidth="1"/>
    <col min="6925" max="6925" width="14" style="2060" customWidth="1"/>
    <col min="6926" max="6926" width="12" style="2060" customWidth="1"/>
    <col min="6927" max="6927" width="14" style="2060" customWidth="1"/>
    <col min="6928" max="6928" width="12" style="2060" customWidth="1"/>
    <col min="6929" max="6929" width="14" style="2060" customWidth="1"/>
    <col min="6930" max="6930" width="12" style="2060" customWidth="1"/>
    <col min="6931" max="6931" width="14" style="2060" customWidth="1"/>
    <col min="6932" max="6932" width="12" style="2060" customWidth="1"/>
    <col min="6933" max="7166" width="9.140625" style="2060" customWidth="1"/>
    <col min="7167" max="7168" width="13.7109375" style="2060"/>
    <col min="7169" max="7169" width="14.7109375" style="2060" customWidth="1"/>
    <col min="7170" max="7170" width="12" style="2060" customWidth="1"/>
    <col min="7171" max="7171" width="14.7109375" style="2060" customWidth="1"/>
    <col min="7172" max="7172" width="12" style="2060" customWidth="1"/>
    <col min="7173" max="7173" width="14.7109375" style="2060" customWidth="1"/>
    <col min="7174" max="7174" width="12" style="2060" customWidth="1"/>
    <col min="7175" max="7175" width="14.7109375" style="2060" customWidth="1"/>
    <col min="7176" max="7176" width="12" style="2060" customWidth="1"/>
    <col min="7177" max="7177" width="14" style="2060" customWidth="1"/>
    <col min="7178" max="7178" width="12" style="2060" customWidth="1"/>
    <col min="7179" max="7179" width="14" style="2060" customWidth="1"/>
    <col min="7180" max="7180" width="12" style="2060" customWidth="1"/>
    <col min="7181" max="7181" width="14" style="2060" customWidth="1"/>
    <col min="7182" max="7182" width="12" style="2060" customWidth="1"/>
    <col min="7183" max="7183" width="14" style="2060" customWidth="1"/>
    <col min="7184" max="7184" width="12" style="2060" customWidth="1"/>
    <col min="7185" max="7185" width="14" style="2060" customWidth="1"/>
    <col min="7186" max="7186" width="12" style="2060" customWidth="1"/>
    <col min="7187" max="7187" width="14" style="2060" customWidth="1"/>
    <col min="7188" max="7188" width="12" style="2060" customWidth="1"/>
    <col min="7189" max="7422" width="9.140625" style="2060" customWidth="1"/>
    <col min="7423" max="7424" width="13.7109375" style="2060"/>
    <col min="7425" max="7425" width="14.7109375" style="2060" customWidth="1"/>
    <col min="7426" max="7426" width="12" style="2060" customWidth="1"/>
    <col min="7427" max="7427" width="14.7109375" style="2060" customWidth="1"/>
    <col min="7428" max="7428" width="12" style="2060" customWidth="1"/>
    <col min="7429" max="7429" width="14.7109375" style="2060" customWidth="1"/>
    <col min="7430" max="7430" width="12" style="2060" customWidth="1"/>
    <col min="7431" max="7431" width="14.7109375" style="2060" customWidth="1"/>
    <col min="7432" max="7432" width="12" style="2060" customWidth="1"/>
    <col min="7433" max="7433" width="14" style="2060" customWidth="1"/>
    <col min="7434" max="7434" width="12" style="2060" customWidth="1"/>
    <col min="7435" max="7435" width="14" style="2060" customWidth="1"/>
    <col min="7436" max="7436" width="12" style="2060" customWidth="1"/>
    <col min="7437" max="7437" width="14" style="2060" customWidth="1"/>
    <col min="7438" max="7438" width="12" style="2060" customWidth="1"/>
    <col min="7439" max="7439" width="14" style="2060" customWidth="1"/>
    <col min="7440" max="7440" width="12" style="2060" customWidth="1"/>
    <col min="7441" max="7441" width="14" style="2060" customWidth="1"/>
    <col min="7442" max="7442" width="12" style="2060" customWidth="1"/>
    <col min="7443" max="7443" width="14" style="2060" customWidth="1"/>
    <col min="7444" max="7444" width="12" style="2060" customWidth="1"/>
    <col min="7445" max="7678" width="9.140625" style="2060" customWidth="1"/>
    <col min="7679" max="7680" width="13.7109375" style="2060"/>
    <col min="7681" max="7681" width="14.7109375" style="2060" customWidth="1"/>
    <col min="7682" max="7682" width="12" style="2060" customWidth="1"/>
    <col min="7683" max="7683" width="14.7109375" style="2060" customWidth="1"/>
    <col min="7684" max="7684" width="12" style="2060" customWidth="1"/>
    <col min="7685" max="7685" width="14.7109375" style="2060" customWidth="1"/>
    <col min="7686" max="7686" width="12" style="2060" customWidth="1"/>
    <col min="7687" max="7687" width="14.7109375" style="2060" customWidth="1"/>
    <col min="7688" max="7688" width="12" style="2060" customWidth="1"/>
    <col min="7689" max="7689" width="14" style="2060" customWidth="1"/>
    <col min="7690" max="7690" width="12" style="2060" customWidth="1"/>
    <col min="7691" max="7691" width="14" style="2060" customWidth="1"/>
    <col min="7692" max="7692" width="12" style="2060" customWidth="1"/>
    <col min="7693" max="7693" width="14" style="2060" customWidth="1"/>
    <col min="7694" max="7694" width="12" style="2060" customWidth="1"/>
    <col min="7695" max="7695" width="14" style="2060" customWidth="1"/>
    <col min="7696" max="7696" width="12" style="2060" customWidth="1"/>
    <col min="7697" max="7697" width="14" style="2060" customWidth="1"/>
    <col min="7698" max="7698" width="12" style="2060" customWidth="1"/>
    <col min="7699" max="7699" width="14" style="2060" customWidth="1"/>
    <col min="7700" max="7700" width="12" style="2060" customWidth="1"/>
    <col min="7701" max="7934" width="9.140625" style="2060" customWidth="1"/>
    <col min="7935" max="7936" width="13.7109375" style="2060"/>
    <col min="7937" max="7937" width="14.7109375" style="2060" customWidth="1"/>
    <col min="7938" max="7938" width="12" style="2060" customWidth="1"/>
    <col min="7939" max="7939" width="14.7109375" style="2060" customWidth="1"/>
    <col min="7940" max="7940" width="12" style="2060" customWidth="1"/>
    <col min="7941" max="7941" width="14.7109375" style="2060" customWidth="1"/>
    <col min="7942" max="7942" width="12" style="2060" customWidth="1"/>
    <col min="7943" max="7943" width="14.7109375" style="2060" customWidth="1"/>
    <col min="7944" max="7944" width="12" style="2060" customWidth="1"/>
    <col min="7945" max="7945" width="14" style="2060" customWidth="1"/>
    <col min="7946" max="7946" width="12" style="2060" customWidth="1"/>
    <col min="7947" max="7947" width="14" style="2060" customWidth="1"/>
    <col min="7948" max="7948" width="12" style="2060" customWidth="1"/>
    <col min="7949" max="7949" width="14" style="2060" customWidth="1"/>
    <col min="7950" max="7950" width="12" style="2060" customWidth="1"/>
    <col min="7951" max="7951" width="14" style="2060" customWidth="1"/>
    <col min="7952" max="7952" width="12" style="2060" customWidth="1"/>
    <col min="7953" max="7953" width="14" style="2060" customWidth="1"/>
    <col min="7954" max="7954" width="12" style="2060" customWidth="1"/>
    <col min="7955" max="7955" width="14" style="2060" customWidth="1"/>
    <col min="7956" max="7956" width="12" style="2060" customWidth="1"/>
    <col min="7957" max="8190" width="9.140625" style="2060" customWidth="1"/>
    <col min="8191" max="8192" width="13.7109375" style="2060"/>
    <col min="8193" max="8193" width="14.7109375" style="2060" customWidth="1"/>
    <col min="8194" max="8194" width="12" style="2060" customWidth="1"/>
    <col min="8195" max="8195" width="14.7109375" style="2060" customWidth="1"/>
    <col min="8196" max="8196" width="12" style="2060" customWidth="1"/>
    <col min="8197" max="8197" width="14.7109375" style="2060" customWidth="1"/>
    <col min="8198" max="8198" width="12" style="2060" customWidth="1"/>
    <col min="8199" max="8199" width="14.7109375" style="2060" customWidth="1"/>
    <col min="8200" max="8200" width="12" style="2060" customWidth="1"/>
    <col min="8201" max="8201" width="14" style="2060" customWidth="1"/>
    <col min="8202" max="8202" width="12" style="2060" customWidth="1"/>
    <col min="8203" max="8203" width="14" style="2060" customWidth="1"/>
    <col min="8204" max="8204" width="12" style="2060" customWidth="1"/>
    <col min="8205" max="8205" width="14" style="2060" customWidth="1"/>
    <col min="8206" max="8206" width="12" style="2060" customWidth="1"/>
    <col min="8207" max="8207" width="14" style="2060" customWidth="1"/>
    <col min="8208" max="8208" width="12" style="2060" customWidth="1"/>
    <col min="8209" max="8209" width="14" style="2060" customWidth="1"/>
    <col min="8210" max="8210" width="12" style="2060" customWidth="1"/>
    <col min="8211" max="8211" width="14" style="2060" customWidth="1"/>
    <col min="8212" max="8212" width="12" style="2060" customWidth="1"/>
    <col min="8213" max="8446" width="9.140625" style="2060" customWidth="1"/>
    <col min="8447" max="8448" width="13.7109375" style="2060"/>
    <col min="8449" max="8449" width="14.7109375" style="2060" customWidth="1"/>
    <col min="8450" max="8450" width="12" style="2060" customWidth="1"/>
    <col min="8451" max="8451" width="14.7109375" style="2060" customWidth="1"/>
    <col min="8452" max="8452" width="12" style="2060" customWidth="1"/>
    <col min="8453" max="8453" width="14.7109375" style="2060" customWidth="1"/>
    <col min="8454" max="8454" width="12" style="2060" customWidth="1"/>
    <col min="8455" max="8455" width="14.7109375" style="2060" customWidth="1"/>
    <col min="8456" max="8456" width="12" style="2060" customWidth="1"/>
    <col min="8457" max="8457" width="14" style="2060" customWidth="1"/>
    <col min="8458" max="8458" width="12" style="2060" customWidth="1"/>
    <col min="8459" max="8459" width="14" style="2060" customWidth="1"/>
    <col min="8460" max="8460" width="12" style="2060" customWidth="1"/>
    <col min="8461" max="8461" width="14" style="2060" customWidth="1"/>
    <col min="8462" max="8462" width="12" style="2060" customWidth="1"/>
    <col min="8463" max="8463" width="14" style="2060" customWidth="1"/>
    <col min="8464" max="8464" width="12" style="2060" customWidth="1"/>
    <col min="8465" max="8465" width="14" style="2060" customWidth="1"/>
    <col min="8466" max="8466" width="12" style="2060" customWidth="1"/>
    <col min="8467" max="8467" width="14" style="2060" customWidth="1"/>
    <col min="8468" max="8468" width="12" style="2060" customWidth="1"/>
    <col min="8469" max="8702" width="9.140625" style="2060" customWidth="1"/>
    <col min="8703" max="8704" width="13.7109375" style="2060"/>
    <col min="8705" max="8705" width="14.7109375" style="2060" customWidth="1"/>
    <col min="8706" max="8706" width="12" style="2060" customWidth="1"/>
    <col min="8707" max="8707" width="14.7109375" style="2060" customWidth="1"/>
    <col min="8708" max="8708" width="12" style="2060" customWidth="1"/>
    <col min="8709" max="8709" width="14.7109375" style="2060" customWidth="1"/>
    <col min="8710" max="8710" width="12" style="2060" customWidth="1"/>
    <col min="8711" max="8711" width="14.7109375" style="2060" customWidth="1"/>
    <col min="8712" max="8712" width="12" style="2060" customWidth="1"/>
    <col min="8713" max="8713" width="14" style="2060" customWidth="1"/>
    <col min="8714" max="8714" width="12" style="2060" customWidth="1"/>
    <col min="8715" max="8715" width="14" style="2060" customWidth="1"/>
    <col min="8716" max="8716" width="12" style="2060" customWidth="1"/>
    <col min="8717" max="8717" width="14" style="2060" customWidth="1"/>
    <col min="8718" max="8718" width="12" style="2060" customWidth="1"/>
    <col min="8719" max="8719" width="14" style="2060" customWidth="1"/>
    <col min="8720" max="8720" width="12" style="2060" customWidth="1"/>
    <col min="8721" max="8721" width="14" style="2060" customWidth="1"/>
    <col min="8722" max="8722" width="12" style="2060" customWidth="1"/>
    <col min="8723" max="8723" width="14" style="2060" customWidth="1"/>
    <col min="8724" max="8724" width="12" style="2060" customWidth="1"/>
    <col min="8725" max="8958" width="9.140625" style="2060" customWidth="1"/>
    <col min="8959" max="8960" width="13.7109375" style="2060"/>
    <col min="8961" max="8961" width="14.7109375" style="2060" customWidth="1"/>
    <col min="8962" max="8962" width="12" style="2060" customWidth="1"/>
    <col min="8963" max="8963" width="14.7109375" style="2060" customWidth="1"/>
    <col min="8964" max="8964" width="12" style="2060" customWidth="1"/>
    <col min="8965" max="8965" width="14.7109375" style="2060" customWidth="1"/>
    <col min="8966" max="8966" width="12" style="2060" customWidth="1"/>
    <col min="8967" max="8967" width="14.7109375" style="2060" customWidth="1"/>
    <col min="8968" max="8968" width="12" style="2060" customWidth="1"/>
    <col min="8969" max="8969" width="14" style="2060" customWidth="1"/>
    <col min="8970" max="8970" width="12" style="2060" customWidth="1"/>
    <col min="8971" max="8971" width="14" style="2060" customWidth="1"/>
    <col min="8972" max="8972" width="12" style="2060" customWidth="1"/>
    <col min="8973" max="8973" width="14" style="2060" customWidth="1"/>
    <col min="8974" max="8974" width="12" style="2060" customWidth="1"/>
    <col min="8975" max="8975" width="14" style="2060" customWidth="1"/>
    <col min="8976" max="8976" width="12" style="2060" customWidth="1"/>
    <col min="8977" max="8977" width="14" style="2060" customWidth="1"/>
    <col min="8978" max="8978" width="12" style="2060" customWidth="1"/>
    <col min="8979" max="8979" width="14" style="2060" customWidth="1"/>
    <col min="8980" max="8980" width="12" style="2060" customWidth="1"/>
    <col min="8981" max="9214" width="9.140625" style="2060" customWidth="1"/>
    <col min="9215" max="9216" width="13.7109375" style="2060"/>
    <col min="9217" max="9217" width="14.7109375" style="2060" customWidth="1"/>
    <col min="9218" max="9218" width="12" style="2060" customWidth="1"/>
    <col min="9219" max="9219" width="14.7109375" style="2060" customWidth="1"/>
    <col min="9220" max="9220" width="12" style="2060" customWidth="1"/>
    <col min="9221" max="9221" width="14.7109375" style="2060" customWidth="1"/>
    <col min="9222" max="9222" width="12" style="2060" customWidth="1"/>
    <col min="9223" max="9223" width="14.7109375" style="2060" customWidth="1"/>
    <col min="9224" max="9224" width="12" style="2060" customWidth="1"/>
    <col min="9225" max="9225" width="14" style="2060" customWidth="1"/>
    <col min="9226" max="9226" width="12" style="2060" customWidth="1"/>
    <col min="9227" max="9227" width="14" style="2060" customWidth="1"/>
    <col min="9228" max="9228" width="12" style="2060" customWidth="1"/>
    <col min="9229" max="9229" width="14" style="2060" customWidth="1"/>
    <col min="9230" max="9230" width="12" style="2060" customWidth="1"/>
    <col min="9231" max="9231" width="14" style="2060" customWidth="1"/>
    <col min="9232" max="9232" width="12" style="2060" customWidth="1"/>
    <col min="9233" max="9233" width="14" style="2060" customWidth="1"/>
    <col min="9234" max="9234" width="12" style="2060" customWidth="1"/>
    <col min="9235" max="9235" width="14" style="2060" customWidth="1"/>
    <col min="9236" max="9236" width="12" style="2060" customWidth="1"/>
    <col min="9237" max="9470" width="9.140625" style="2060" customWidth="1"/>
    <col min="9471" max="9472" width="13.7109375" style="2060"/>
    <col min="9473" max="9473" width="14.7109375" style="2060" customWidth="1"/>
    <col min="9474" max="9474" width="12" style="2060" customWidth="1"/>
    <col min="9475" max="9475" width="14.7109375" style="2060" customWidth="1"/>
    <col min="9476" max="9476" width="12" style="2060" customWidth="1"/>
    <col min="9477" max="9477" width="14.7109375" style="2060" customWidth="1"/>
    <col min="9478" max="9478" width="12" style="2060" customWidth="1"/>
    <col min="9479" max="9479" width="14.7109375" style="2060" customWidth="1"/>
    <col min="9480" max="9480" width="12" style="2060" customWidth="1"/>
    <col min="9481" max="9481" width="14" style="2060" customWidth="1"/>
    <col min="9482" max="9482" width="12" style="2060" customWidth="1"/>
    <col min="9483" max="9483" width="14" style="2060" customWidth="1"/>
    <col min="9484" max="9484" width="12" style="2060" customWidth="1"/>
    <col min="9485" max="9485" width="14" style="2060" customWidth="1"/>
    <col min="9486" max="9486" width="12" style="2060" customWidth="1"/>
    <col min="9487" max="9487" width="14" style="2060" customWidth="1"/>
    <col min="9488" max="9488" width="12" style="2060" customWidth="1"/>
    <col min="9489" max="9489" width="14" style="2060" customWidth="1"/>
    <col min="9490" max="9490" width="12" style="2060" customWidth="1"/>
    <col min="9491" max="9491" width="14" style="2060" customWidth="1"/>
    <col min="9492" max="9492" width="12" style="2060" customWidth="1"/>
    <col min="9493" max="9726" width="9.140625" style="2060" customWidth="1"/>
    <col min="9727" max="9728" width="13.7109375" style="2060"/>
    <col min="9729" max="9729" width="14.7109375" style="2060" customWidth="1"/>
    <col min="9730" max="9730" width="12" style="2060" customWidth="1"/>
    <col min="9731" max="9731" width="14.7109375" style="2060" customWidth="1"/>
    <col min="9732" max="9732" width="12" style="2060" customWidth="1"/>
    <col min="9733" max="9733" width="14.7109375" style="2060" customWidth="1"/>
    <col min="9734" max="9734" width="12" style="2060" customWidth="1"/>
    <col min="9735" max="9735" width="14.7109375" style="2060" customWidth="1"/>
    <col min="9736" max="9736" width="12" style="2060" customWidth="1"/>
    <col min="9737" max="9737" width="14" style="2060" customWidth="1"/>
    <col min="9738" max="9738" width="12" style="2060" customWidth="1"/>
    <col min="9739" max="9739" width="14" style="2060" customWidth="1"/>
    <col min="9740" max="9740" width="12" style="2060" customWidth="1"/>
    <col min="9741" max="9741" width="14" style="2060" customWidth="1"/>
    <col min="9742" max="9742" width="12" style="2060" customWidth="1"/>
    <col min="9743" max="9743" width="14" style="2060" customWidth="1"/>
    <col min="9744" max="9744" width="12" style="2060" customWidth="1"/>
    <col min="9745" max="9745" width="14" style="2060" customWidth="1"/>
    <col min="9746" max="9746" width="12" style="2060" customWidth="1"/>
    <col min="9747" max="9747" width="14" style="2060" customWidth="1"/>
    <col min="9748" max="9748" width="12" style="2060" customWidth="1"/>
    <col min="9749" max="9982" width="9.140625" style="2060" customWidth="1"/>
    <col min="9983" max="9984" width="13.7109375" style="2060"/>
    <col min="9985" max="9985" width="14.7109375" style="2060" customWidth="1"/>
    <col min="9986" max="9986" width="12" style="2060" customWidth="1"/>
    <col min="9987" max="9987" width="14.7109375" style="2060" customWidth="1"/>
    <col min="9988" max="9988" width="12" style="2060" customWidth="1"/>
    <col min="9989" max="9989" width="14.7109375" style="2060" customWidth="1"/>
    <col min="9990" max="9990" width="12" style="2060" customWidth="1"/>
    <col min="9991" max="9991" width="14.7109375" style="2060" customWidth="1"/>
    <col min="9992" max="9992" width="12" style="2060" customWidth="1"/>
    <col min="9993" max="9993" width="14" style="2060" customWidth="1"/>
    <col min="9994" max="9994" width="12" style="2060" customWidth="1"/>
    <col min="9995" max="9995" width="14" style="2060" customWidth="1"/>
    <col min="9996" max="9996" width="12" style="2060" customWidth="1"/>
    <col min="9997" max="9997" width="14" style="2060" customWidth="1"/>
    <col min="9998" max="9998" width="12" style="2060" customWidth="1"/>
    <col min="9999" max="9999" width="14" style="2060" customWidth="1"/>
    <col min="10000" max="10000" width="12" style="2060" customWidth="1"/>
    <col min="10001" max="10001" width="14" style="2060" customWidth="1"/>
    <col min="10002" max="10002" width="12" style="2060" customWidth="1"/>
    <col min="10003" max="10003" width="14" style="2060" customWidth="1"/>
    <col min="10004" max="10004" width="12" style="2060" customWidth="1"/>
    <col min="10005" max="10238" width="9.140625" style="2060" customWidth="1"/>
    <col min="10239" max="10240" width="13.7109375" style="2060"/>
    <col min="10241" max="10241" width="14.7109375" style="2060" customWidth="1"/>
    <col min="10242" max="10242" width="12" style="2060" customWidth="1"/>
    <col min="10243" max="10243" width="14.7109375" style="2060" customWidth="1"/>
    <col min="10244" max="10244" width="12" style="2060" customWidth="1"/>
    <col min="10245" max="10245" width="14.7109375" style="2060" customWidth="1"/>
    <col min="10246" max="10246" width="12" style="2060" customWidth="1"/>
    <col min="10247" max="10247" width="14.7109375" style="2060" customWidth="1"/>
    <col min="10248" max="10248" width="12" style="2060" customWidth="1"/>
    <col min="10249" max="10249" width="14" style="2060" customWidth="1"/>
    <col min="10250" max="10250" width="12" style="2060" customWidth="1"/>
    <col min="10251" max="10251" width="14" style="2060" customWidth="1"/>
    <col min="10252" max="10252" width="12" style="2060" customWidth="1"/>
    <col min="10253" max="10253" width="14" style="2060" customWidth="1"/>
    <col min="10254" max="10254" width="12" style="2060" customWidth="1"/>
    <col min="10255" max="10255" width="14" style="2060" customWidth="1"/>
    <col min="10256" max="10256" width="12" style="2060" customWidth="1"/>
    <col min="10257" max="10257" width="14" style="2060" customWidth="1"/>
    <col min="10258" max="10258" width="12" style="2060" customWidth="1"/>
    <col min="10259" max="10259" width="14" style="2060" customWidth="1"/>
    <col min="10260" max="10260" width="12" style="2060" customWidth="1"/>
    <col min="10261" max="10494" width="9.140625" style="2060" customWidth="1"/>
    <col min="10495" max="10496" width="13.7109375" style="2060"/>
    <col min="10497" max="10497" width="14.7109375" style="2060" customWidth="1"/>
    <col min="10498" max="10498" width="12" style="2060" customWidth="1"/>
    <col min="10499" max="10499" width="14.7109375" style="2060" customWidth="1"/>
    <col min="10500" max="10500" width="12" style="2060" customWidth="1"/>
    <col min="10501" max="10501" width="14.7109375" style="2060" customWidth="1"/>
    <col min="10502" max="10502" width="12" style="2060" customWidth="1"/>
    <col min="10503" max="10503" width="14.7109375" style="2060" customWidth="1"/>
    <col min="10504" max="10504" width="12" style="2060" customWidth="1"/>
    <col min="10505" max="10505" width="14" style="2060" customWidth="1"/>
    <col min="10506" max="10506" width="12" style="2060" customWidth="1"/>
    <col min="10507" max="10507" width="14" style="2060" customWidth="1"/>
    <col min="10508" max="10508" width="12" style="2060" customWidth="1"/>
    <col min="10509" max="10509" width="14" style="2060" customWidth="1"/>
    <col min="10510" max="10510" width="12" style="2060" customWidth="1"/>
    <col min="10511" max="10511" width="14" style="2060" customWidth="1"/>
    <col min="10512" max="10512" width="12" style="2060" customWidth="1"/>
    <col min="10513" max="10513" width="14" style="2060" customWidth="1"/>
    <col min="10514" max="10514" width="12" style="2060" customWidth="1"/>
    <col min="10515" max="10515" width="14" style="2060" customWidth="1"/>
    <col min="10516" max="10516" width="12" style="2060" customWidth="1"/>
    <col min="10517" max="10750" width="9.140625" style="2060" customWidth="1"/>
    <col min="10751" max="10752" width="13.7109375" style="2060"/>
    <col min="10753" max="10753" width="14.7109375" style="2060" customWidth="1"/>
    <col min="10754" max="10754" width="12" style="2060" customWidth="1"/>
    <col min="10755" max="10755" width="14.7109375" style="2060" customWidth="1"/>
    <col min="10756" max="10756" width="12" style="2060" customWidth="1"/>
    <col min="10757" max="10757" width="14.7109375" style="2060" customWidth="1"/>
    <col min="10758" max="10758" width="12" style="2060" customWidth="1"/>
    <col min="10759" max="10759" width="14.7109375" style="2060" customWidth="1"/>
    <col min="10760" max="10760" width="12" style="2060" customWidth="1"/>
    <col min="10761" max="10761" width="14" style="2060" customWidth="1"/>
    <col min="10762" max="10762" width="12" style="2060" customWidth="1"/>
    <col min="10763" max="10763" width="14" style="2060" customWidth="1"/>
    <col min="10764" max="10764" width="12" style="2060" customWidth="1"/>
    <col min="10765" max="10765" width="14" style="2060" customWidth="1"/>
    <col min="10766" max="10766" width="12" style="2060" customWidth="1"/>
    <col min="10767" max="10767" width="14" style="2060" customWidth="1"/>
    <col min="10768" max="10768" width="12" style="2060" customWidth="1"/>
    <col min="10769" max="10769" width="14" style="2060" customWidth="1"/>
    <col min="10770" max="10770" width="12" style="2060" customWidth="1"/>
    <col min="10771" max="10771" width="14" style="2060" customWidth="1"/>
    <col min="10772" max="10772" width="12" style="2060" customWidth="1"/>
    <col min="10773" max="11006" width="9.140625" style="2060" customWidth="1"/>
    <col min="11007" max="11008" width="13.7109375" style="2060"/>
    <col min="11009" max="11009" width="14.7109375" style="2060" customWidth="1"/>
    <col min="11010" max="11010" width="12" style="2060" customWidth="1"/>
    <col min="11011" max="11011" width="14.7109375" style="2060" customWidth="1"/>
    <col min="11012" max="11012" width="12" style="2060" customWidth="1"/>
    <col min="11013" max="11013" width="14.7109375" style="2060" customWidth="1"/>
    <col min="11014" max="11014" width="12" style="2060" customWidth="1"/>
    <col min="11015" max="11015" width="14.7109375" style="2060" customWidth="1"/>
    <col min="11016" max="11016" width="12" style="2060" customWidth="1"/>
    <col min="11017" max="11017" width="14" style="2060" customWidth="1"/>
    <col min="11018" max="11018" width="12" style="2060" customWidth="1"/>
    <col min="11019" max="11019" width="14" style="2060" customWidth="1"/>
    <col min="11020" max="11020" width="12" style="2060" customWidth="1"/>
    <col min="11021" max="11021" width="14" style="2060" customWidth="1"/>
    <col min="11022" max="11022" width="12" style="2060" customWidth="1"/>
    <col min="11023" max="11023" width="14" style="2060" customWidth="1"/>
    <col min="11024" max="11024" width="12" style="2060" customWidth="1"/>
    <col min="11025" max="11025" width="14" style="2060" customWidth="1"/>
    <col min="11026" max="11026" width="12" style="2060" customWidth="1"/>
    <col min="11027" max="11027" width="14" style="2060" customWidth="1"/>
    <col min="11028" max="11028" width="12" style="2060" customWidth="1"/>
    <col min="11029" max="11262" width="9.140625" style="2060" customWidth="1"/>
    <col min="11263" max="11264" width="13.7109375" style="2060"/>
    <col min="11265" max="11265" width="14.7109375" style="2060" customWidth="1"/>
    <col min="11266" max="11266" width="12" style="2060" customWidth="1"/>
    <col min="11267" max="11267" width="14.7109375" style="2060" customWidth="1"/>
    <col min="11268" max="11268" width="12" style="2060" customWidth="1"/>
    <col min="11269" max="11269" width="14.7109375" style="2060" customWidth="1"/>
    <col min="11270" max="11270" width="12" style="2060" customWidth="1"/>
    <col min="11271" max="11271" width="14.7109375" style="2060" customWidth="1"/>
    <col min="11272" max="11272" width="12" style="2060" customWidth="1"/>
    <col min="11273" max="11273" width="14" style="2060" customWidth="1"/>
    <col min="11274" max="11274" width="12" style="2060" customWidth="1"/>
    <col min="11275" max="11275" width="14" style="2060" customWidth="1"/>
    <col min="11276" max="11276" width="12" style="2060" customWidth="1"/>
    <col min="11277" max="11277" width="14" style="2060" customWidth="1"/>
    <col min="11278" max="11278" width="12" style="2060" customWidth="1"/>
    <col min="11279" max="11279" width="14" style="2060" customWidth="1"/>
    <col min="11280" max="11280" width="12" style="2060" customWidth="1"/>
    <col min="11281" max="11281" width="14" style="2060" customWidth="1"/>
    <col min="11282" max="11282" width="12" style="2060" customWidth="1"/>
    <col min="11283" max="11283" width="14" style="2060" customWidth="1"/>
    <col min="11284" max="11284" width="12" style="2060" customWidth="1"/>
    <col min="11285" max="11518" width="9.140625" style="2060" customWidth="1"/>
    <col min="11519" max="11520" width="13.7109375" style="2060"/>
    <col min="11521" max="11521" width="14.7109375" style="2060" customWidth="1"/>
    <col min="11522" max="11522" width="12" style="2060" customWidth="1"/>
    <col min="11523" max="11523" width="14.7109375" style="2060" customWidth="1"/>
    <col min="11524" max="11524" width="12" style="2060" customWidth="1"/>
    <col min="11525" max="11525" width="14.7109375" style="2060" customWidth="1"/>
    <col min="11526" max="11526" width="12" style="2060" customWidth="1"/>
    <col min="11527" max="11527" width="14.7109375" style="2060" customWidth="1"/>
    <col min="11528" max="11528" width="12" style="2060" customWidth="1"/>
    <col min="11529" max="11529" width="14" style="2060" customWidth="1"/>
    <col min="11530" max="11530" width="12" style="2060" customWidth="1"/>
    <col min="11531" max="11531" width="14" style="2060" customWidth="1"/>
    <col min="11532" max="11532" width="12" style="2060" customWidth="1"/>
    <col min="11533" max="11533" width="14" style="2060" customWidth="1"/>
    <col min="11534" max="11534" width="12" style="2060" customWidth="1"/>
    <col min="11535" max="11535" width="14" style="2060" customWidth="1"/>
    <col min="11536" max="11536" width="12" style="2060" customWidth="1"/>
    <col min="11537" max="11537" width="14" style="2060" customWidth="1"/>
    <col min="11538" max="11538" width="12" style="2060" customWidth="1"/>
    <col min="11539" max="11539" width="14" style="2060" customWidth="1"/>
    <col min="11540" max="11540" width="12" style="2060" customWidth="1"/>
    <col min="11541" max="11774" width="9.140625" style="2060" customWidth="1"/>
    <col min="11775" max="11776" width="13.7109375" style="2060"/>
    <col min="11777" max="11777" width="14.7109375" style="2060" customWidth="1"/>
    <col min="11778" max="11778" width="12" style="2060" customWidth="1"/>
    <col min="11779" max="11779" width="14.7109375" style="2060" customWidth="1"/>
    <col min="11780" max="11780" width="12" style="2060" customWidth="1"/>
    <col min="11781" max="11781" width="14.7109375" style="2060" customWidth="1"/>
    <col min="11782" max="11782" width="12" style="2060" customWidth="1"/>
    <col min="11783" max="11783" width="14.7109375" style="2060" customWidth="1"/>
    <col min="11784" max="11784" width="12" style="2060" customWidth="1"/>
    <col min="11785" max="11785" width="14" style="2060" customWidth="1"/>
    <col min="11786" max="11786" width="12" style="2060" customWidth="1"/>
    <col min="11787" max="11787" width="14" style="2060" customWidth="1"/>
    <col min="11788" max="11788" width="12" style="2060" customWidth="1"/>
    <col min="11789" max="11789" width="14" style="2060" customWidth="1"/>
    <col min="11790" max="11790" width="12" style="2060" customWidth="1"/>
    <col min="11791" max="11791" width="14" style="2060" customWidth="1"/>
    <col min="11792" max="11792" width="12" style="2060" customWidth="1"/>
    <col min="11793" max="11793" width="14" style="2060" customWidth="1"/>
    <col min="11794" max="11794" width="12" style="2060" customWidth="1"/>
    <col min="11795" max="11795" width="14" style="2060" customWidth="1"/>
    <col min="11796" max="11796" width="12" style="2060" customWidth="1"/>
    <col min="11797" max="12030" width="9.140625" style="2060" customWidth="1"/>
    <col min="12031" max="12032" width="13.7109375" style="2060"/>
    <col min="12033" max="12033" width="14.7109375" style="2060" customWidth="1"/>
    <col min="12034" max="12034" width="12" style="2060" customWidth="1"/>
    <col min="12035" max="12035" width="14.7109375" style="2060" customWidth="1"/>
    <col min="12036" max="12036" width="12" style="2060" customWidth="1"/>
    <col min="12037" max="12037" width="14.7109375" style="2060" customWidth="1"/>
    <col min="12038" max="12038" width="12" style="2060" customWidth="1"/>
    <col min="12039" max="12039" width="14.7109375" style="2060" customWidth="1"/>
    <col min="12040" max="12040" width="12" style="2060" customWidth="1"/>
    <col min="12041" max="12041" width="14" style="2060" customWidth="1"/>
    <col min="12042" max="12042" width="12" style="2060" customWidth="1"/>
    <col min="12043" max="12043" width="14" style="2060" customWidth="1"/>
    <col min="12044" max="12044" width="12" style="2060" customWidth="1"/>
    <col min="12045" max="12045" width="14" style="2060" customWidth="1"/>
    <col min="12046" max="12046" width="12" style="2060" customWidth="1"/>
    <col min="12047" max="12047" width="14" style="2060" customWidth="1"/>
    <col min="12048" max="12048" width="12" style="2060" customWidth="1"/>
    <col min="12049" max="12049" width="14" style="2060" customWidth="1"/>
    <col min="12050" max="12050" width="12" style="2060" customWidth="1"/>
    <col min="12051" max="12051" width="14" style="2060" customWidth="1"/>
    <col min="12052" max="12052" width="12" style="2060" customWidth="1"/>
    <col min="12053" max="12286" width="9.140625" style="2060" customWidth="1"/>
    <col min="12287" max="12288" width="13.7109375" style="2060"/>
    <col min="12289" max="12289" width="14.7109375" style="2060" customWidth="1"/>
    <col min="12290" max="12290" width="12" style="2060" customWidth="1"/>
    <col min="12291" max="12291" width="14.7109375" style="2060" customWidth="1"/>
    <col min="12292" max="12292" width="12" style="2060" customWidth="1"/>
    <col min="12293" max="12293" width="14.7109375" style="2060" customWidth="1"/>
    <col min="12294" max="12294" width="12" style="2060" customWidth="1"/>
    <col min="12295" max="12295" width="14.7109375" style="2060" customWidth="1"/>
    <col min="12296" max="12296" width="12" style="2060" customWidth="1"/>
    <col min="12297" max="12297" width="14" style="2060" customWidth="1"/>
    <col min="12298" max="12298" width="12" style="2060" customWidth="1"/>
    <col min="12299" max="12299" width="14" style="2060" customWidth="1"/>
    <col min="12300" max="12300" width="12" style="2060" customWidth="1"/>
    <col min="12301" max="12301" width="14" style="2060" customWidth="1"/>
    <col min="12302" max="12302" width="12" style="2060" customWidth="1"/>
    <col min="12303" max="12303" width="14" style="2060" customWidth="1"/>
    <col min="12304" max="12304" width="12" style="2060" customWidth="1"/>
    <col min="12305" max="12305" width="14" style="2060" customWidth="1"/>
    <col min="12306" max="12306" width="12" style="2060" customWidth="1"/>
    <col min="12307" max="12307" width="14" style="2060" customWidth="1"/>
    <col min="12308" max="12308" width="12" style="2060" customWidth="1"/>
    <col min="12309" max="12542" width="9.140625" style="2060" customWidth="1"/>
    <col min="12543" max="12544" width="13.7109375" style="2060"/>
    <col min="12545" max="12545" width="14.7109375" style="2060" customWidth="1"/>
    <col min="12546" max="12546" width="12" style="2060" customWidth="1"/>
    <col min="12547" max="12547" width="14.7109375" style="2060" customWidth="1"/>
    <col min="12548" max="12548" width="12" style="2060" customWidth="1"/>
    <col min="12549" max="12549" width="14.7109375" style="2060" customWidth="1"/>
    <col min="12550" max="12550" width="12" style="2060" customWidth="1"/>
    <col min="12551" max="12551" width="14.7109375" style="2060" customWidth="1"/>
    <col min="12552" max="12552" width="12" style="2060" customWidth="1"/>
    <col min="12553" max="12553" width="14" style="2060" customWidth="1"/>
    <col min="12554" max="12554" width="12" style="2060" customWidth="1"/>
    <col min="12555" max="12555" width="14" style="2060" customWidth="1"/>
    <col min="12556" max="12556" width="12" style="2060" customWidth="1"/>
    <col min="12557" max="12557" width="14" style="2060" customWidth="1"/>
    <col min="12558" max="12558" width="12" style="2060" customWidth="1"/>
    <col min="12559" max="12559" width="14" style="2060" customWidth="1"/>
    <col min="12560" max="12560" width="12" style="2060" customWidth="1"/>
    <col min="12561" max="12561" width="14" style="2060" customWidth="1"/>
    <col min="12562" max="12562" width="12" style="2060" customWidth="1"/>
    <col min="12563" max="12563" width="14" style="2060" customWidth="1"/>
    <col min="12564" max="12564" width="12" style="2060" customWidth="1"/>
    <col min="12565" max="12798" width="9.140625" style="2060" customWidth="1"/>
    <col min="12799" max="12800" width="13.7109375" style="2060"/>
    <col min="12801" max="12801" width="14.7109375" style="2060" customWidth="1"/>
    <col min="12802" max="12802" width="12" style="2060" customWidth="1"/>
    <col min="12803" max="12803" width="14.7109375" style="2060" customWidth="1"/>
    <col min="12804" max="12804" width="12" style="2060" customWidth="1"/>
    <col min="12805" max="12805" width="14.7109375" style="2060" customWidth="1"/>
    <col min="12806" max="12806" width="12" style="2060" customWidth="1"/>
    <col min="12807" max="12807" width="14.7109375" style="2060" customWidth="1"/>
    <col min="12808" max="12808" width="12" style="2060" customWidth="1"/>
    <col min="12809" max="12809" width="14" style="2060" customWidth="1"/>
    <col min="12810" max="12810" width="12" style="2060" customWidth="1"/>
    <col min="12811" max="12811" width="14" style="2060" customWidth="1"/>
    <col min="12812" max="12812" width="12" style="2060" customWidth="1"/>
    <col min="12813" max="12813" width="14" style="2060" customWidth="1"/>
    <col min="12814" max="12814" width="12" style="2060" customWidth="1"/>
    <col min="12815" max="12815" width="14" style="2060" customWidth="1"/>
    <col min="12816" max="12816" width="12" style="2060" customWidth="1"/>
    <col min="12817" max="12817" width="14" style="2060" customWidth="1"/>
    <col min="12818" max="12818" width="12" style="2060" customWidth="1"/>
    <col min="12819" max="12819" width="14" style="2060" customWidth="1"/>
    <col min="12820" max="12820" width="12" style="2060" customWidth="1"/>
    <col min="12821" max="13054" width="9.140625" style="2060" customWidth="1"/>
    <col min="13055" max="13056" width="13.7109375" style="2060"/>
    <col min="13057" max="13057" width="14.7109375" style="2060" customWidth="1"/>
    <col min="13058" max="13058" width="12" style="2060" customWidth="1"/>
    <col min="13059" max="13059" width="14.7109375" style="2060" customWidth="1"/>
    <col min="13060" max="13060" width="12" style="2060" customWidth="1"/>
    <col min="13061" max="13061" width="14.7109375" style="2060" customWidth="1"/>
    <col min="13062" max="13062" width="12" style="2060" customWidth="1"/>
    <col min="13063" max="13063" width="14.7109375" style="2060" customWidth="1"/>
    <col min="13064" max="13064" width="12" style="2060" customWidth="1"/>
    <col min="13065" max="13065" width="14" style="2060" customWidth="1"/>
    <col min="13066" max="13066" width="12" style="2060" customWidth="1"/>
    <col min="13067" max="13067" width="14" style="2060" customWidth="1"/>
    <col min="13068" max="13068" width="12" style="2060" customWidth="1"/>
    <col min="13069" max="13069" width="14" style="2060" customWidth="1"/>
    <col min="13070" max="13070" width="12" style="2060" customWidth="1"/>
    <col min="13071" max="13071" width="14" style="2060" customWidth="1"/>
    <col min="13072" max="13072" width="12" style="2060" customWidth="1"/>
    <col min="13073" max="13073" width="14" style="2060" customWidth="1"/>
    <col min="13074" max="13074" width="12" style="2060" customWidth="1"/>
    <col min="13075" max="13075" width="14" style="2060" customWidth="1"/>
    <col min="13076" max="13076" width="12" style="2060" customWidth="1"/>
    <col min="13077" max="13310" width="9.140625" style="2060" customWidth="1"/>
    <col min="13311" max="13312" width="13.7109375" style="2060"/>
    <col min="13313" max="13313" width="14.7109375" style="2060" customWidth="1"/>
    <col min="13314" max="13314" width="12" style="2060" customWidth="1"/>
    <col min="13315" max="13315" width="14.7109375" style="2060" customWidth="1"/>
    <col min="13316" max="13316" width="12" style="2060" customWidth="1"/>
    <col min="13317" max="13317" width="14.7109375" style="2060" customWidth="1"/>
    <col min="13318" max="13318" width="12" style="2060" customWidth="1"/>
    <col min="13319" max="13319" width="14.7109375" style="2060" customWidth="1"/>
    <col min="13320" max="13320" width="12" style="2060" customWidth="1"/>
    <col min="13321" max="13321" width="14" style="2060" customWidth="1"/>
    <col min="13322" max="13322" width="12" style="2060" customWidth="1"/>
    <col min="13323" max="13323" width="14" style="2060" customWidth="1"/>
    <col min="13324" max="13324" width="12" style="2060" customWidth="1"/>
    <col min="13325" max="13325" width="14" style="2060" customWidth="1"/>
    <col min="13326" max="13326" width="12" style="2060" customWidth="1"/>
    <col min="13327" max="13327" width="14" style="2060" customWidth="1"/>
    <col min="13328" max="13328" width="12" style="2060" customWidth="1"/>
    <col min="13329" max="13329" width="14" style="2060" customWidth="1"/>
    <col min="13330" max="13330" width="12" style="2060" customWidth="1"/>
    <col min="13331" max="13331" width="14" style="2060" customWidth="1"/>
    <col min="13332" max="13332" width="12" style="2060" customWidth="1"/>
    <col min="13333" max="13566" width="9.140625" style="2060" customWidth="1"/>
    <col min="13567" max="13568" width="13.7109375" style="2060"/>
    <col min="13569" max="13569" width="14.7109375" style="2060" customWidth="1"/>
    <col min="13570" max="13570" width="12" style="2060" customWidth="1"/>
    <col min="13571" max="13571" width="14.7109375" style="2060" customWidth="1"/>
    <col min="13572" max="13572" width="12" style="2060" customWidth="1"/>
    <col min="13573" max="13573" width="14.7109375" style="2060" customWidth="1"/>
    <col min="13574" max="13574" width="12" style="2060" customWidth="1"/>
    <col min="13575" max="13575" width="14.7109375" style="2060" customWidth="1"/>
    <col min="13576" max="13576" width="12" style="2060" customWidth="1"/>
    <col min="13577" max="13577" width="14" style="2060" customWidth="1"/>
    <col min="13578" max="13578" width="12" style="2060" customWidth="1"/>
    <col min="13579" max="13579" width="14" style="2060" customWidth="1"/>
    <col min="13580" max="13580" width="12" style="2060" customWidth="1"/>
    <col min="13581" max="13581" width="14" style="2060" customWidth="1"/>
    <col min="13582" max="13582" width="12" style="2060" customWidth="1"/>
    <col min="13583" max="13583" width="14" style="2060" customWidth="1"/>
    <col min="13584" max="13584" width="12" style="2060" customWidth="1"/>
    <col min="13585" max="13585" width="14" style="2060" customWidth="1"/>
    <col min="13586" max="13586" width="12" style="2060" customWidth="1"/>
    <col min="13587" max="13587" width="14" style="2060" customWidth="1"/>
    <col min="13588" max="13588" width="12" style="2060" customWidth="1"/>
    <col min="13589" max="13822" width="9.140625" style="2060" customWidth="1"/>
    <col min="13823" max="13824" width="13.7109375" style="2060"/>
    <col min="13825" max="13825" width="14.7109375" style="2060" customWidth="1"/>
    <col min="13826" max="13826" width="12" style="2060" customWidth="1"/>
    <col min="13827" max="13827" width="14.7109375" style="2060" customWidth="1"/>
    <col min="13828" max="13828" width="12" style="2060" customWidth="1"/>
    <col min="13829" max="13829" width="14.7109375" style="2060" customWidth="1"/>
    <col min="13830" max="13830" width="12" style="2060" customWidth="1"/>
    <col min="13831" max="13831" width="14.7109375" style="2060" customWidth="1"/>
    <col min="13832" max="13832" width="12" style="2060" customWidth="1"/>
    <col min="13833" max="13833" width="14" style="2060" customWidth="1"/>
    <col min="13834" max="13834" width="12" style="2060" customWidth="1"/>
    <col min="13835" max="13835" width="14" style="2060" customWidth="1"/>
    <col min="13836" max="13836" width="12" style="2060" customWidth="1"/>
    <col min="13837" max="13837" width="14" style="2060" customWidth="1"/>
    <col min="13838" max="13838" width="12" style="2060" customWidth="1"/>
    <col min="13839" max="13839" width="14" style="2060" customWidth="1"/>
    <col min="13840" max="13840" width="12" style="2060" customWidth="1"/>
    <col min="13841" max="13841" width="14" style="2060" customWidth="1"/>
    <col min="13842" max="13842" width="12" style="2060" customWidth="1"/>
    <col min="13843" max="13843" width="14" style="2060" customWidth="1"/>
    <col min="13844" max="13844" width="12" style="2060" customWidth="1"/>
    <col min="13845" max="14078" width="9.140625" style="2060" customWidth="1"/>
    <col min="14079" max="14080" width="13.7109375" style="2060"/>
    <col min="14081" max="14081" width="14.7109375" style="2060" customWidth="1"/>
    <col min="14082" max="14082" width="12" style="2060" customWidth="1"/>
    <col min="14083" max="14083" width="14.7109375" style="2060" customWidth="1"/>
    <col min="14084" max="14084" width="12" style="2060" customWidth="1"/>
    <col min="14085" max="14085" width="14.7109375" style="2060" customWidth="1"/>
    <col min="14086" max="14086" width="12" style="2060" customWidth="1"/>
    <col min="14087" max="14087" width="14.7109375" style="2060" customWidth="1"/>
    <col min="14088" max="14088" width="12" style="2060" customWidth="1"/>
    <col min="14089" max="14089" width="14" style="2060" customWidth="1"/>
    <col min="14090" max="14090" width="12" style="2060" customWidth="1"/>
    <col min="14091" max="14091" width="14" style="2060" customWidth="1"/>
    <col min="14092" max="14092" width="12" style="2060" customWidth="1"/>
    <col min="14093" max="14093" width="14" style="2060" customWidth="1"/>
    <col min="14094" max="14094" width="12" style="2060" customWidth="1"/>
    <col min="14095" max="14095" width="14" style="2060" customWidth="1"/>
    <col min="14096" max="14096" width="12" style="2060" customWidth="1"/>
    <col min="14097" max="14097" width="14" style="2060" customWidth="1"/>
    <col min="14098" max="14098" width="12" style="2060" customWidth="1"/>
    <col min="14099" max="14099" width="14" style="2060" customWidth="1"/>
    <col min="14100" max="14100" width="12" style="2060" customWidth="1"/>
    <col min="14101" max="14334" width="9.140625" style="2060" customWidth="1"/>
    <col min="14335" max="14336" width="13.7109375" style="2060"/>
    <col min="14337" max="14337" width="14.7109375" style="2060" customWidth="1"/>
    <col min="14338" max="14338" width="12" style="2060" customWidth="1"/>
    <col min="14339" max="14339" width="14.7109375" style="2060" customWidth="1"/>
    <col min="14340" max="14340" width="12" style="2060" customWidth="1"/>
    <col min="14341" max="14341" width="14.7109375" style="2060" customWidth="1"/>
    <col min="14342" max="14342" width="12" style="2060" customWidth="1"/>
    <col min="14343" max="14343" width="14.7109375" style="2060" customWidth="1"/>
    <col min="14344" max="14344" width="12" style="2060" customWidth="1"/>
    <col min="14345" max="14345" width="14" style="2060" customWidth="1"/>
    <col min="14346" max="14346" width="12" style="2060" customWidth="1"/>
    <col min="14347" max="14347" width="14" style="2060" customWidth="1"/>
    <col min="14348" max="14348" width="12" style="2060" customWidth="1"/>
    <col min="14349" max="14349" width="14" style="2060" customWidth="1"/>
    <col min="14350" max="14350" width="12" style="2060" customWidth="1"/>
    <col min="14351" max="14351" width="14" style="2060" customWidth="1"/>
    <col min="14352" max="14352" width="12" style="2060" customWidth="1"/>
    <col min="14353" max="14353" width="14" style="2060" customWidth="1"/>
    <col min="14354" max="14354" width="12" style="2060" customWidth="1"/>
    <col min="14355" max="14355" width="14" style="2060" customWidth="1"/>
    <col min="14356" max="14356" width="12" style="2060" customWidth="1"/>
    <col min="14357" max="14590" width="9.140625" style="2060" customWidth="1"/>
    <col min="14591" max="14592" width="13.7109375" style="2060"/>
    <col min="14593" max="14593" width="14.7109375" style="2060" customWidth="1"/>
    <col min="14594" max="14594" width="12" style="2060" customWidth="1"/>
    <col min="14595" max="14595" width="14.7109375" style="2060" customWidth="1"/>
    <col min="14596" max="14596" width="12" style="2060" customWidth="1"/>
    <col min="14597" max="14597" width="14.7109375" style="2060" customWidth="1"/>
    <col min="14598" max="14598" width="12" style="2060" customWidth="1"/>
    <col min="14599" max="14599" width="14.7109375" style="2060" customWidth="1"/>
    <col min="14600" max="14600" width="12" style="2060" customWidth="1"/>
    <col min="14601" max="14601" width="14" style="2060" customWidth="1"/>
    <col min="14602" max="14602" width="12" style="2060" customWidth="1"/>
    <col min="14603" max="14603" width="14" style="2060" customWidth="1"/>
    <col min="14604" max="14604" width="12" style="2060" customWidth="1"/>
    <col min="14605" max="14605" width="14" style="2060" customWidth="1"/>
    <col min="14606" max="14606" width="12" style="2060" customWidth="1"/>
    <col min="14607" max="14607" width="14" style="2060" customWidth="1"/>
    <col min="14608" max="14608" width="12" style="2060" customWidth="1"/>
    <col min="14609" max="14609" width="14" style="2060" customWidth="1"/>
    <col min="14610" max="14610" width="12" style="2060" customWidth="1"/>
    <col min="14611" max="14611" width="14" style="2060" customWidth="1"/>
    <col min="14612" max="14612" width="12" style="2060" customWidth="1"/>
    <col min="14613" max="14846" width="9.140625" style="2060" customWidth="1"/>
    <col min="14847" max="14848" width="13.7109375" style="2060"/>
    <col min="14849" max="14849" width="14.7109375" style="2060" customWidth="1"/>
    <col min="14850" max="14850" width="12" style="2060" customWidth="1"/>
    <col min="14851" max="14851" width="14.7109375" style="2060" customWidth="1"/>
    <col min="14852" max="14852" width="12" style="2060" customWidth="1"/>
    <col min="14853" max="14853" width="14.7109375" style="2060" customWidth="1"/>
    <col min="14854" max="14854" width="12" style="2060" customWidth="1"/>
    <col min="14855" max="14855" width="14.7109375" style="2060" customWidth="1"/>
    <col min="14856" max="14856" width="12" style="2060" customWidth="1"/>
    <col min="14857" max="14857" width="14" style="2060" customWidth="1"/>
    <col min="14858" max="14858" width="12" style="2060" customWidth="1"/>
    <col min="14859" max="14859" width="14" style="2060" customWidth="1"/>
    <col min="14860" max="14860" width="12" style="2060" customWidth="1"/>
    <col min="14861" max="14861" width="14" style="2060" customWidth="1"/>
    <col min="14862" max="14862" width="12" style="2060" customWidth="1"/>
    <col min="14863" max="14863" width="14" style="2060" customWidth="1"/>
    <col min="14864" max="14864" width="12" style="2060" customWidth="1"/>
    <col min="14865" max="14865" width="14" style="2060" customWidth="1"/>
    <col min="14866" max="14866" width="12" style="2060" customWidth="1"/>
    <col min="14867" max="14867" width="14" style="2060" customWidth="1"/>
    <col min="14868" max="14868" width="12" style="2060" customWidth="1"/>
    <col min="14869" max="15102" width="9.140625" style="2060" customWidth="1"/>
    <col min="15103" max="15104" width="13.7109375" style="2060"/>
    <col min="15105" max="15105" width="14.7109375" style="2060" customWidth="1"/>
    <col min="15106" max="15106" width="12" style="2060" customWidth="1"/>
    <col min="15107" max="15107" width="14.7109375" style="2060" customWidth="1"/>
    <col min="15108" max="15108" width="12" style="2060" customWidth="1"/>
    <col min="15109" max="15109" width="14.7109375" style="2060" customWidth="1"/>
    <col min="15110" max="15110" width="12" style="2060" customWidth="1"/>
    <col min="15111" max="15111" width="14.7109375" style="2060" customWidth="1"/>
    <col min="15112" max="15112" width="12" style="2060" customWidth="1"/>
    <col min="15113" max="15113" width="14" style="2060" customWidth="1"/>
    <col min="15114" max="15114" width="12" style="2060" customWidth="1"/>
    <col min="15115" max="15115" width="14" style="2060" customWidth="1"/>
    <col min="15116" max="15116" width="12" style="2060" customWidth="1"/>
    <col min="15117" max="15117" width="14" style="2060" customWidth="1"/>
    <col min="15118" max="15118" width="12" style="2060" customWidth="1"/>
    <col min="15119" max="15119" width="14" style="2060" customWidth="1"/>
    <col min="15120" max="15120" width="12" style="2060" customWidth="1"/>
    <col min="15121" max="15121" width="14" style="2060" customWidth="1"/>
    <col min="15122" max="15122" width="12" style="2060" customWidth="1"/>
    <col min="15123" max="15123" width="14" style="2060" customWidth="1"/>
    <col min="15124" max="15124" width="12" style="2060" customWidth="1"/>
    <col min="15125" max="15358" width="9.140625" style="2060" customWidth="1"/>
    <col min="15359" max="15360" width="13.7109375" style="2060"/>
    <col min="15361" max="15361" width="14.7109375" style="2060" customWidth="1"/>
    <col min="15362" max="15362" width="12" style="2060" customWidth="1"/>
    <col min="15363" max="15363" width="14.7109375" style="2060" customWidth="1"/>
    <col min="15364" max="15364" width="12" style="2060" customWidth="1"/>
    <col min="15365" max="15365" width="14.7109375" style="2060" customWidth="1"/>
    <col min="15366" max="15366" width="12" style="2060" customWidth="1"/>
    <col min="15367" max="15367" width="14.7109375" style="2060" customWidth="1"/>
    <col min="15368" max="15368" width="12" style="2060" customWidth="1"/>
    <col min="15369" max="15369" width="14" style="2060" customWidth="1"/>
    <col min="15370" max="15370" width="12" style="2060" customWidth="1"/>
    <col min="15371" max="15371" width="14" style="2060" customWidth="1"/>
    <col min="15372" max="15372" width="12" style="2060" customWidth="1"/>
    <col min="15373" max="15373" width="14" style="2060" customWidth="1"/>
    <col min="15374" max="15374" width="12" style="2060" customWidth="1"/>
    <col min="15375" max="15375" width="14" style="2060" customWidth="1"/>
    <col min="15376" max="15376" width="12" style="2060" customWidth="1"/>
    <col min="15377" max="15377" width="14" style="2060" customWidth="1"/>
    <col min="15378" max="15378" width="12" style="2060" customWidth="1"/>
    <col min="15379" max="15379" width="14" style="2060" customWidth="1"/>
    <col min="15380" max="15380" width="12" style="2060" customWidth="1"/>
    <col min="15381" max="15614" width="9.140625" style="2060" customWidth="1"/>
    <col min="15615" max="15616" width="13.7109375" style="2060"/>
    <col min="15617" max="15617" width="14.7109375" style="2060" customWidth="1"/>
    <col min="15618" max="15618" width="12" style="2060" customWidth="1"/>
    <col min="15619" max="15619" width="14.7109375" style="2060" customWidth="1"/>
    <col min="15620" max="15620" width="12" style="2060" customWidth="1"/>
    <col min="15621" max="15621" width="14.7109375" style="2060" customWidth="1"/>
    <col min="15622" max="15622" width="12" style="2060" customWidth="1"/>
    <col min="15623" max="15623" width="14.7109375" style="2060" customWidth="1"/>
    <col min="15624" max="15624" width="12" style="2060" customWidth="1"/>
    <col min="15625" max="15625" width="14" style="2060" customWidth="1"/>
    <col min="15626" max="15626" width="12" style="2060" customWidth="1"/>
    <col min="15627" max="15627" width="14" style="2060" customWidth="1"/>
    <col min="15628" max="15628" width="12" style="2060" customWidth="1"/>
    <col min="15629" max="15629" width="14" style="2060" customWidth="1"/>
    <col min="15630" max="15630" width="12" style="2060" customWidth="1"/>
    <col min="15631" max="15631" width="14" style="2060" customWidth="1"/>
    <col min="15632" max="15632" width="12" style="2060" customWidth="1"/>
    <col min="15633" max="15633" width="14" style="2060" customWidth="1"/>
    <col min="15634" max="15634" width="12" style="2060" customWidth="1"/>
    <col min="15635" max="15635" width="14" style="2060" customWidth="1"/>
    <col min="15636" max="15636" width="12" style="2060" customWidth="1"/>
    <col min="15637" max="15870" width="9.140625" style="2060" customWidth="1"/>
    <col min="15871" max="15872" width="13.7109375" style="2060"/>
    <col min="15873" max="15873" width="14.7109375" style="2060" customWidth="1"/>
    <col min="15874" max="15874" width="12" style="2060" customWidth="1"/>
    <col min="15875" max="15875" width="14.7109375" style="2060" customWidth="1"/>
    <col min="15876" max="15876" width="12" style="2060" customWidth="1"/>
    <col min="15877" max="15877" width="14.7109375" style="2060" customWidth="1"/>
    <col min="15878" max="15878" width="12" style="2060" customWidth="1"/>
    <col min="15879" max="15879" width="14.7109375" style="2060" customWidth="1"/>
    <col min="15880" max="15880" width="12" style="2060" customWidth="1"/>
    <col min="15881" max="15881" width="14" style="2060" customWidth="1"/>
    <col min="15882" max="15882" width="12" style="2060" customWidth="1"/>
    <col min="15883" max="15883" width="14" style="2060" customWidth="1"/>
    <col min="15884" max="15884" width="12" style="2060" customWidth="1"/>
    <col min="15885" max="15885" width="14" style="2060" customWidth="1"/>
    <col min="15886" max="15886" width="12" style="2060" customWidth="1"/>
    <col min="15887" max="15887" width="14" style="2060" customWidth="1"/>
    <col min="15888" max="15888" width="12" style="2060" customWidth="1"/>
    <col min="15889" max="15889" width="14" style="2060" customWidth="1"/>
    <col min="15890" max="15890" width="12" style="2060" customWidth="1"/>
    <col min="15891" max="15891" width="14" style="2060" customWidth="1"/>
    <col min="15892" max="15892" width="12" style="2060" customWidth="1"/>
    <col min="15893" max="16126" width="9.140625" style="2060" customWidth="1"/>
    <col min="16127" max="16128" width="13.7109375" style="2060"/>
    <col min="16129" max="16129" width="14.7109375" style="2060" customWidth="1"/>
    <col min="16130" max="16130" width="12" style="2060" customWidth="1"/>
    <col min="16131" max="16131" width="14.7109375" style="2060" customWidth="1"/>
    <col min="16132" max="16132" width="12" style="2060" customWidth="1"/>
    <col min="16133" max="16133" width="14.7109375" style="2060" customWidth="1"/>
    <col min="16134" max="16134" width="12" style="2060" customWidth="1"/>
    <col min="16135" max="16135" width="14.7109375" style="2060" customWidth="1"/>
    <col min="16136" max="16136" width="12" style="2060" customWidth="1"/>
    <col min="16137" max="16137" width="14" style="2060" customWidth="1"/>
    <col min="16138" max="16138" width="12" style="2060" customWidth="1"/>
    <col min="16139" max="16139" width="14" style="2060" customWidth="1"/>
    <col min="16140" max="16140" width="12" style="2060" customWidth="1"/>
    <col min="16141" max="16141" width="14" style="2060" customWidth="1"/>
    <col min="16142" max="16142" width="12" style="2060" customWidth="1"/>
    <col min="16143" max="16143" width="14" style="2060" customWidth="1"/>
    <col min="16144" max="16144" width="12" style="2060" customWidth="1"/>
    <col min="16145" max="16145" width="14" style="2060" customWidth="1"/>
    <col min="16146" max="16146" width="12" style="2060" customWidth="1"/>
    <col min="16147" max="16147" width="14" style="2060" customWidth="1"/>
    <col min="16148" max="16148" width="12" style="2060" customWidth="1"/>
    <col min="16149" max="16382" width="9.140625" style="2060" customWidth="1"/>
    <col min="16383" max="16384" width="13.7109375" style="2060"/>
  </cols>
  <sheetData>
    <row r="1" spans="1:20" ht="25.5">
      <c r="A1" s="2059" t="s">
        <v>313</v>
      </c>
    </row>
    <row r="2" spans="1:20" ht="21.75" customHeight="1" thickBot="1">
      <c r="A2" s="894" t="s">
        <v>353</v>
      </c>
      <c r="C2" s="894"/>
      <c r="E2" s="894"/>
      <c r="G2" s="894"/>
      <c r="I2" s="2506"/>
    </row>
    <row r="3" spans="1:20" s="2508" customFormat="1" ht="16.5" customHeight="1" thickBot="1">
      <c r="A3" s="2507" t="s">
        <v>315</v>
      </c>
      <c r="B3" s="2436" t="s">
        <v>1481</v>
      </c>
      <c r="C3" s="2436" t="s">
        <v>315</v>
      </c>
      <c r="D3" s="2436" t="s">
        <v>1481</v>
      </c>
      <c r="E3" s="2436" t="s">
        <v>315</v>
      </c>
      <c r="F3" s="2436" t="s">
        <v>1481</v>
      </c>
      <c r="G3" s="2436" t="s">
        <v>315</v>
      </c>
      <c r="H3" s="2436" t="s">
        <v>1481</v>
      </c>
      <c r="I3" s="2436" t="s">
        <v>315</v>
      </c>
      <c r="J3" s="2436" t="s">
        <v>1481</v>
      </c>
      <c r="K3" s="2436" t="s">
        <v>315</v>
      </c>
      <c r="L3" s="2436" t="s">
        <v>1481</v>
      </c>
      <c r="M3" s="2436" t="s">
        <v>315</v>
      </c>
      <c r="N3" s="2436" t="s">
        <v>1481</v>
      </c>
      <c r="O3" s="2436" t="s">
        <v>315</v>
      </c>
      <c r="P3" s="2436" t="s">
        <v>1481</v>
      </c>
      <c r="Q3" s="2436" t="s">
        <v>315</v>
      </c>
      <c r="R3" s="2436" t="s">
        <v>1481</v>
      </c>
      <c r="S3" s="2436" t="s">
        <v>315</v>
      </c>
      <c r="T3" s="2436" t="s">
        <v>1481</v>
      </c>
    </row>
    <row r="4" spans="1:20" ht="15.75" customHeight="1">
      <c r="A4" s="2509">
        <v>36526</v>
      </c>
      <c r="B4" s="2510">
        <v>25.76</v>
      </c>
      <c r="C4" s="2511">
        <v>37257</v>
      </c>
      <c r="D4" s="2510">
        <v>19.649999999999999</v>
      </c>
      <c r="E4" s="2511">
        <v>37987</v>
      </c>
      <c r="F4" s="2510">
        <v>31.77</v>
      </c>
      <c r="G4" s="2511">
        <v>38718</v>
      </c>
      <c r="H4" s="2510">
        <v>63.85</v>
      </c>
      <c r="I4" s="2511">
        <v>39448</v>
      </c>
      <c r="J4" s="2510">
        <v>94.26</v>
      </c>
      <c r="K4" s="2511">
        <v>40179</v>
      </c>
      <c r="L4" s="2510">
        <v>77.62</v>
      </c>
      <c r="M4" s="2511">
        <v>40909</v>
      </c>
      <c r="N4" s="2510">
        <v>113.81</v>
      </c>
      <c r="O4" s="2511">
        <v>41640</v>
      </c>
      <c r="P4" s="2510">
        <v>110.2</v>
      </c>
      <c r="Q4" s="2511">
        <v>42370</v>
      </c>
      <c r="R4" s="2510">
        <v>30.66</v>
      </c>
      <c r="S4" s="2511">
        <v>43101</v>
      </c>
      <c r="T4" s="2510">
        <v>69.680000000000007</v>
      </c>
    </row>
    <row r="5" spans="1:20" ht="15.75" customHeight="1">
      <c r="A5" s="2509">
        <v>36557</v>
      </c>
      <c r="B5" s="2510">
        <v>28.29</v>
      </c>
      <c r="C5" s="2511">
        <v>37288</v>
      </c>
      <c r="D5" s="2510">
        <v>20.260000000000002</v>
      </c>
      <c r="E5" s="2511">
        <v>38018</v>
      </c>
      <c r="F5" s="2510">
        <v>30.99</v>
      </c>
      <c r="G5" s="2511">
        <v>38749</v>
      </c>
      <c r="H5" s="2510">
        <v>61.33</v>
      </c>
      <c r="I5" s="2511">
        <v>39479</v>
      </c>
      <c r="J5" s="2510">
        <v>98.15</v>
      </c>
      <c r="K5" s="2511">
        <v>40210</v>
      </c>
      <c r="L5" s="2510">
        <v>75.06</v>
      </c>
      <c r="M5" s="2511">
        <v>40940</v>
      </c>
      <c r="N5" s="2510">
        <v>121.87</v>
      </c>
      <c r="O5" s="2511">
        <v>41671</v>
      </c>
      <c r="P5" s="2510">
        <v>110.83</v>
      </c>
      <c r="Q5" s="2511">
        <v>42401</v>
      </c>
      <c r="R5" s="2510">
        <v>31.7</v>
      </c>
      <c r="S5" s="2511">
        <v>43132</v>
      </c>
      <c r="T5" s="2510">
        <v>66.67</v>
      </c>
    </row>
    <row r="6" spans="1:20" ht="15.75" customHeight="1">
      <c r="A6" s="2509">
        <v>36586</v>
      </c>
      <c r="B6" s="2510">
        <v>27.58</v>
      </c>
      <c r="C6" s="2511">
        <v>37316</v>
      </c>
      <c r="D6" s="2510">
        <v>23.54</v>
      </c>
      <c r="E6" s="2511">
        <v>38047</v>
      </c>
      <c r="F6" s="2510">
        <v>34.130000000000003</v>
      </c>
      <c r="G6" s="2511">
        <v>38777</v>
      </c>
      <c r="H6" s="2510">
        <v>65</v>
      </c>
      <c r="I6" s="2511">
        <v>39508</v>
      </c>
      <c r="J6" s="2510">
        <v>103.73</v>
      </c>
      <c r="K6" s="2511">
        <v>40238</v>
      </c>
      <c r="L6" s="2510">
        <v>80.27</v>
      </c>
      <c r="M6" s="2511">
        <v>40969</v>
      </c>
      <c r="N6" s="2510">
        <v>128</v>
      </c>
      <c r="O6" s="2511">
        <v>41699</v>
      </c>
      <c r="P6" s="2510">
        <v>109.47</v>
      </c>
      <c r="Q6" s="2511">
        <v>42430</v>
      </c>
      <c r="R6" s="2510">
        <v>37.76</v>
      </c>
      <c r="S6" s="2511">
        <v>43160</v>
      </c>
      <c r="T6" s="2510">
        <v>66.94</v>
      </c>
    </row>
    <row r="7" spans="1:20" ht="15.75" customHeight="1">
      <c r="A7" s="2509">
        <v>36617</v>
      </c>
      <c r="B7" s="2510">
        <v>23.5</v>
      </c>
      <c r="C7" s="2511">
        <v>37347</v>
      </c>
      <c r="D7" s="2510">
        <v>25.68</v>
      </c>
      <c r="E7" s="2511">
        <v>38078</v>
      </c>
      <c r="F7" s="2510">
        <v>34.4</v>
      </c>
      <c r="G7" s="2511">
        <v>38808</v>
      </c>
      <c r="H7" s="2510">
        <v>72.09</v>
      </c>
      <c r="I7" s="2511">
        <v>39539</v>
      </c>
      <c r="J7" s="2510">
        <v>116.73</v>
      </c>
      <c r="K7" s="2511">
        <v>40269</v>
      </c>
      <c r="L7" s="2510">
        <v>85.29</v>
      </c>
      <c r="M7" s="2511">
        <v>41000</v>
      </c>
      <c r="N7" s="2510">
        <v>122.62</v>
      </c>
      <c r="O7" s="2511">
        <v>41730</v>
      </c>
      <c r="P7" s="2510">
        <v>110.41</v>
      </c>
      <c r="Q7" s="2511">
        <v>42461</v>
      </c>
      <c r="R7" s="2510">
        <v>41.6</v>
      </c>
      <c r="S7" s="2511">
        <v>43191</v>
      </c>
      <c r="T7" s="2510">
        <v>72.37</v>
      </c>
    </row>
    <row r="8" spans="1:20" ht="15.75" customHeight="1">
      <c r="A8" s="2509">
        <v>36647</v>
      </c>
      <c r="B8" s="2510">
        <v>27.5</v>
      </c>
      <c r="C8" s="2511">
        <v>37377</v>
      </c>
      <c r="D8" s="2510">
        <v>25.2</v>
      </c>
      <c r="E8" s="2511">
        <v>38108</v>
      </c>
      <c r="F8" s="2510">
        <v>38.32</v>
      </c>
      <c r="G8" s="2511">
        <v>38838</v>
      </c>
      <c r="H8" s="2510">
        <v>71.180000000000007</v>
      </c>
      <c r="I8" s="2511">
        <v>39569</v>
      </c>
      <c r="J8" s="2510">
        <v>126.57</v>
      </c>
      <c r="K8" s="2511">
        <v>40299</v>
      </c>
      <c r="L8" s="2510">
        <v>77.540000000000006</v>
      </c>
      <c r="M8" s="2511">
        <v>41030</v>
      </c>
      <c r="N8" s="2510">
        <v>113.08</v>
      </c>
      <c r="O8" s="2511">
        <v>41760</v>
      </c>
      <c r="P8" s="2510">
        <v>111.9</v>
      </c>
      <c r="Q8" s="2511">
        <v>42491</v>
      </c>
      <c r="R8" s="2510">
        <v>47.01</v>
      </c>
      <c r="S8" s="2511">
        <v>43221</v>
      </c>
      <c r="T8" s="2510">
        <v>77.64</v>
      </c>
    </row>
    <row r="9" spans="1:20" ht="15.75" customHeight="1">
      <c r="A9" s="2509">
        <v>36678</v>
      </c>
      <c r="B9" s="2510">
        <v>29.8</v>
      </c>
      <c r="C9" s="2511">
        <v>37408</v>
      </c>
      <c r="D9" s="2510">
        <v>24.03</v>
      </c>
      <c r="E9" s="2511">
        <v>38139</v>
      </c>
      <c r="F9" s="2510">
        <v>35.549999999999997</v>
      </c>
      <c r="G9" s="2511">
        <v>38869</v>
      </c>
      <c r="H9" s="2510">
        <v>69.319999999999993</v>
      </c>
      <c r="I9" s="2511">
        <v>39600</v>
      </c>
      <c r="J9" s="2510">
        <v>138.74</v>
      </c>
      <c r="K9" s="2511">
        <v>40330</v>
      </c>
      <c r="L9" s="2510">
        <v>75.790000000000006</v>
      </c>
      <c r="M9" s="2511">
        <v>41061</v>
      </c>
      <c r="N9" s="2510">
        <v>98.06</v>
      </c>
      <c r="O9" s="2511">
        <v>41791</v>
      </c>
      <c r="P9" s="2510">
        <v>114.6</v>
      </c>
      <c r="Q9" s="2511">
        <v>42522</v>
      </c>
      <c r="R9" s="2510">
        <v>48.46</v>
      </c>
      <c r="S9" s="2511">
        <v>43252</v>
      </c>
      <c r="T9" s="2510">
        <v>75.38</v>
      </c>
    </row>
    <row r="10" spans="1:20" ht="15.75" customHeight="1">
      <c r="A10" s="2509">
        <v>36708</v>
      </c>
      <c r="B10" s="2510">
        <v>28.5</v>
      </c>
      <c r="C10" s="2511">
        <v>37438</v>
      </c>
      <c r="D10" s="2510">
        <v>25.94</v>
      </c>
      <c r="E10" s="2511">
        <v>38169</v>
      </c>
      <c r="F10" s="2510">
        <v>38.42</v>
      </c>
      <c r="G10" s="2511">
        <v>38899</v>
      </c>
      <c r="H10" s="2510">
        <v>75.13</v>
      </c>
      <c r="I10" s="2511">
        <v>39630</v>
      </c>
      <c r="J10" s="2510">
        <v>137.74</v>
      </c>
      <c r="K10" s="2511">
        <v>40360</v>
      </c>
      <c r="L10" s="2510">
        <v>77.180000000000007</v>
      </c>
      <c r="M10" s="2511">
        <v>41091</v>
      </c>
      <c r="N10" s="2510">
        <v>104.62</v>
      </c>
      <c r="O10" s="2511">
        <v>41821</v>
      </c>
      <c r="P10" s="2510">
        <v>109.63</v>
      </c>
      <c r="Q10" s="2511">
        <v>42552</v>
      </c>
      <c r="R10" s="2510">
        <v>45.92</v>
      </c>
      <c r="S10" s="2511">
        <v>43282</v>
      </c>
      <c r="T10" s="2510">
        <v>74.72</v>
      </c>
    </row>
    <row r="11" spans="1:20" ht="15.75" customHeight="1">
      <c r="A11" s="2509">
        <v>36739</v>
      </c>
      <c r="B11" s="2510">
        <v>29.4</v>
      </c>
      <c r="C11" s="2511">
        <v>37469</v>
      </c>
      <c r="D11" s="2510">
        <v>26.91</v>
      </c>
      <c r="E11" s="2511">
        <v>38200</v>
      </c>
      <c r="F11" s="2510">
        <v>43.53</v>
      </c>
      <c r="G11" s="2511">
        <v>38930</v>
      </c>
      <c r="H11" s="2510">
        <v>75.150000000000006</v>
      </c>
      <c r="I11" s="2511">
        <v>39661</v>
      </c>
      <c r="J11" s="2510">
        <v>115.84</v>
      </c>
      <c r="K11" s="2511">
        <v>40391</v>
      </c>
      <c r="L11" s="2510">
        <v>78.67</v>
      </c>
      <c r="M11" s="2511">
        <v>41122</v>
      </c>
      <c r="N11" s="2510">
        <v>113.76</v>
      </c>
      <c r="O11" s="2511">
        <v>41852</v>
      </c>
      <c r="P11" s="2510">
        <v>102.33</v>
      </c>
      <c r="Q11" s="2511">
        <v>42583</v>
      </c>
      <c r="R11" s="2510">
        <v>46.15</v>
      </c>
      <c r="S11" s="2511">
        <v>43313</v>
      </c>
      <c r="T11" s="2510">
        <v>73.349999999999994</v>
      </c>
    </row>
    <row r="12" spans="1:20" ht="15.75" customHeight="1">
      <c r="A12" s="2509">
        <v>36770</v>
      </c>
      <c r="B12" s="2510">
        <v>33.15</v>
      </c>
      <c r="C12" s="2511">
        <v>37500</v>
      </c>
      <c r="D12" s="2510">
        <v>28.38</v>
      </c>
      <c r="E12" s="2511">
        <v>38231</v>
      </c>
      <c r="F12" s="2510">
        <v>43.7</v>
      </c>
      <c r="G12" s="2511">
        <v>38961</v>
      </c>
      <c r="H12" s="2510">
        <v>62.97</v>
      </c>
      <c r="I12" s="2511">
        <v>39692</v>
      </c>
      <c r="J12" s="2510">
        <v>103.82</v>
      </c>
      <c r="K12" s="2511">
        <v>40422</v>
      </c>
      <c r="L12" s="2510">
        <v>79.45</v>
      </c>
      <c r="M12" s="2511">
        <v>41153</v>
      </c>
      <c r="N12" s="2510">
        <v>114.36</v>
      </c>
      <c r="O12" s="2511">
        <v>41883</v>
      </c>
      <c r="P12" s="2510">
        <v>98.27</v>
      </c>
      <c r="Q12" s="2511">
        <v>42614</v>
      </c>
      <c r="R12" s="2510">
        <v>47.43</v>
      </c>
      <c r="S12" s="2511">
        <v>43344</v>
      </c>
      <c r="T12" s="2510">
        <v>79.59</v>
      </c>
    </row>
    <row r="13" spans="1:20" ht="15.75" customHeight="1">
      <c r="A13" s="2509">
        <v>36800</v>
      </c>
      <c r="B13" s="2510">
        <v>30.94</v>
      </c>
      <c r="C13" s="2511">
        <v>37530</v>
      </c>
      <c r="D13" s="2510">
        <v>29.97</v>
      </c>
      <c r="E13" s="2511">
        <v>38261</v>
      </c>
      <c r="F13" s="2510">
        <v>50.4</v>
      </c>
      <c r="G13" s="2511">
        <v>38991</v>
      </c>
      <c r="H13" s="2510">
        <v>59.49</v>
      </c>
      <c r="I13" s="2511">
        <v>39722</v>
      </c>
      <c r="J13" s="2510">
        <v>75.31</v>
      </c>
      <c r="K13" s="2511">
        <v>40452</v>
      </c>
      <c r="L13" s="2510">
        <v>84.42</v>
      </c>
      <c r="M13" s="2511">
        <v>41183</v>
      </c>
      <c r="N13" s="2510">
        <v>108.92</v>
      </c>
      <c r="O13" s="2511">
        <v>41913</v>
      </c>
      <c r="P13" s="2510">
        <v>83.5</v>
      </c>
      <c r="Q13" s="2511">
        <v>42644</v>
      </c>
      <c r="R13" s="2510">
        <v>51</v>
      </c>
      <c r="S13" s="2511">
        <v>43374</v>
      </c>
      <c r="T13" s="2510">
        <v>79.180000000000007</v>
      </c>
    </row>
    <row r="14" spans="1:20" ht="15.75" customHeight="1">
      <c r="A14" s="2509">
        <v>36831</v>
      </c>
      <c r="B14" s="2510">
        <v>32.6</v>
      </c>
      <c r="C14" s="2511">
        <v>37561</v>
      </c>
      <c r="D14" s="2510">
        <v>24.5</v>
      </c>
      <c r="E14" s="2511">
        <v>38292</v>
      </c>
      <c r="F14" s="2510">
        <v>42.78</v>
      </c>
      <c r="G14" s="2511">
        <v>39022</v>
      </c>
      <c r="H14" s="2510">
        <v>59.81</v>
      </c>
      <c r="I14" s="2511">
        <v>39753</v>
      </c>
      <c r="J14" s="2510">
        <v>55.51</v>
      </c>
      <c r="K14" s="2511">
        <v>40483</v>
      </c>
      <c r="L14" s="2510">
        <v>86.71</v>
      </c>
      <c r="M14" s="2511">
        <v>41214</v>
      </c>
      <c r="N14" s="2510">
        <v>111.05</v>
      </c>
      <c r="O14" s="2511">
        <v>41944</v>
      </c>
      <c r="P14" s="2510">
        <v>63.28</v>
      </c>
      <c r="Q14" s="2511">
        <v>42675</v>
      </c>
      <c r="R14" s="2510">
        <v>45.25</v>
      </c>
      <c r="S14" s="2511">
        <v>43405</v>
      </c>
      <c r="T14" s="2510">
        <v>66.59</v>
      </c>
    </row>
    <row r="15" spans="1:20" ht="15.75" customHeight="1">
      <c r="A15" s="2509">
        <v>36861</v>
      </c>
      <c r="B15" s="2510">
        <v>25.95</v>
      </c>
      <c r="C15" s="2511">
        <v>37591</v>
      </c>
      <c r="D15" s="2510">
        <v>28.38</v>
      </c>
      <c r="E15" s="2511">
        <v>38322</v>
      </c>
      <c r="F15" s="2510">
        <v>40.72</v>
      </c>
      <c r="G15" s="2511">
        <v>39052</v>
      </c>
      <c r="H15" s="2510">
        <v>64.7</v>
      </c>
      <c r="I15" s="2511">
        <v>39783</v>
      </c>
      <c r="J15" s="2510">
        <v>45.87</v>
      </c>
      <c r="K15" s="2511">
        <v>40513</v>
      </c>
      <c r="L15" s="2510">
        <v>92.79</v>
      </c>
      <c r="M15" s="2511">
        <v>41244</v>
      </c>
      <c r="N15" s="2510">
        <v>114.49</v>
      </c>
      <c r="O15" s="2511">
        <v>41974</v>
      </c>
      <c r="P15" s="2510">
        <v>63.28</v>
      </c>
      <c r="Q15" s="2511">
        <v>42705</v>
      </c>
      <c r="R15" s="2510">
        <v>53.48</v>
      </c>
      <c r="S15" s="2511">
        <v>43435</v>
      </c>
      <c r="T15" s="2510">
        <v>62.02</v>
      </c>
    </row>
    <row r="16" spans="1:20" ht="15.75" customHeight="1">
      <c r="A16" s="2509">
        <v>36892</v>
      </c>
      <c r="B16" s="2510">
        <v>25.09</v>
      </c>
      <c r="C16" s="2511">
        <v>37622</v>
      </c>
      <c r="D16" s="2510">
        <v>32.200000000000003</v>
      </c>
      <c r="E16" s="2511">
        <v>38353</v>
      </c>
      <c r="F16" s="2510">
        <v>40.72</v>
      </c>
      <c r="G16" s="2511">
        <v>39083</v>
      </c>
      <c r="H16" s="2510">
        <v>55.57</v>
      </c>
      <c r="I16" s="2511">
        <v>39814</v>
      </c>
      <c r="J16" s="2510">
        <v>44.95</v>
      </c>
      <c r="K16" s="2511">
        <v>40544</v>
      </c>
      <c r="L16" s="2510">
        <v>97.96</v>
      </c>
      <c r="M16" s="2511">
        <v>41275</v>
      </c>
      <c r="N16" s="2510">
        <v>115.24</v>
      </c>
      <c r="O16" s="2511">
        <v>42005</v>
      </c>
      <c r="P16" s="2510">
        <v>48.81</v>
      </c>
      <c r="Q16" s="2511">
        <v>42736</v>
      </c>
      <c r="R16" s="2510">
        <v>55.01</v>
      </c>
      <c r="S16" s="2511">
        <v>43466</v>
      </c>
      <c r="T16" s="2510">
        <v>60.05</v>
      </c>
    </row>
    <row r="17" spans="1:25" ht="15.75" customHeight="1">
      <c r="A17" s="2509">
        <v>36923</v>
      </c>
      <c r="B17" s="2510">
        <v>27.53</v>
      </c>
      <c r="C17" s="2511">
        <v>37653</v>
      </c>
      <c r="D17" s="2510">
        <v>32.9</v>
      </c>
      <c r="E17" s="2511">
        <v>38384</v>
      </c>
      <c r="F17" s="2510">
        <v>45.69</v>
      </c>
      <c r="G17" s="2511">
        <v>39114</v>
      </c>
      <c r="H17" s="2510">
        <v>59.97</v>
      </c>
      <c r="I17" s="2511">
        <v>39845</v>
      </c>
      <c r="J17" s="2510">
        <v>46.52</v>
      </c>
      <c r="K17" s="2511">
        <v>40575</v>
      </c>
      <c r="L17" s="2510">
        <v>106.57</v>
      </c>
      <c r="M17" s="2511">
        <v>41306</v>
      </c>
      <c r="N17" s="2510">
        <v>118.81</v>
      </c>
      <c r="O17" s="2511">
        <v>42036</v>
      </c>
      <c r="P17" s="2510">
        <v>58.09</v>
      </c>
      <c r="Q17" s="2511">
        <v>42767</v>
      </c>
      <c r="R17" s="2510">
        <v>46.39</v>
      </c>
      <c r="S17" s="2511">
        <v>43497</v>
      </c>
      <c r="T17" s="2510">
        <v>64.89</v>
      </c>
    </row>
    <row r="18" spans="1:25" ht="15.75" customHeight="1">
      <c r="A18" s="2509">
        <v>36951</v>
      </c>
      <c r="B18" s="2510">
        <v>24.57</v>
      </c>
      <c r="C18" s="2511">
        <v>37681</v>
      </c>
      <c r="D18" s="2510">
        <v>31.09</v>
      </c>
      <c r="E18" s="2511">
        <v>38412</v>
      </c>
      <c r="F18" s="2510">
        <v>53.03</v>
      </c>
      <c r="G18" s="2511">
        <v>39142</v>
      </c>
      <c r="H18" s="2510">
        <v>64.28</v>
      </c>
      <c r="I18" s="2511">
        <v>39873</v>
      </c>
      <c r="J18" s="2510">
        <v>49.7</v>
      </c>
      <c r="K18" s="2511">
        <v>40603</v>
      </c>
      <c r="L18" s="2510">
        <v>116.56</v>
      </c>
      <c r="M18" s="2511">
        <v>41334</v>
      </c>
      <c r="N18" s="2510">
        <v>112.79</v>
      </c>
      <c r="O18" s="2511">
        <v>42064</v>
      </c>
      <c r="P18" s="2510">
        <v>56.69</v>
      </c>
      <c r="Q18" s="2511">
        <v>42795</v>
      </c>
      <c r="R18" s="2510">
        <v>52.13</v>
      </c>
      <c r="S18" s="2511">
        <v>43525</v>
      </c>
      <c r="T18" s="2510">
        <v>67.67</v>
      </c>
    </row>
    <row r="19" spans="1:25" ht="15.75" customHeight="1">
      <c r="A19" s="2509">
        <v>36982</v>
      </c>
      <c r="B19" s="2510">
        <v>25.74</v>
      </c>
      <c r="C19" s="2511">
        <v>37712</v>
      </c>
      <c r="D19" s="2510">
        <v>25.54</v>
      </c>
      <c r="E19" s="2511">
        <v>38443</v>
      </c>
      <c r="F19" s="2510">
        <v>52</v>
      </c>
      <c r="G19" s="2511">
        <v>39173</v>
      </c>
      <c r="H19" s="2510">
        <v>70.459999999999994</v>
      </c>
      <c r="I19" s="2511">
        <v>39904</v>
      </c>
      <c r="J19" s="2510">
        <v>51.16</v>
      </c>
      <c r="K19" s="2511">
        <v>40634</v>
      </c>
      <c r="L19" s="2510">
        <v>124.49</v>
      </c>
      <c r="M19" s="2511">
        <v>41365</v>
      </c>
      <c r="N19" s="2510">
        <v>105.55</v>
      </c>
      <c r="O19" s="2511">
        <v>42095</v>
      </c>
      <c r="P19" s="2510">
        <v>57.45</v>
      </c>
      <c r="Q19" s="2511">
        <v>42826</v>
      </c>
      <c r="R19" s="2510">
        <v>52.94</v>
      </c>
      <c r="S19" s="2511">
        <v>43556</v>
      </c>
      <c r="T19" s="2510">
        <v>73.08</v>
      </c>
    </row>
    <row r="20" spans="1:25" ht="15.75" customHeight="1">
      <c r="A20" s="2509">
        <v>37012</v>
      </c>
      <c r="B20" s="2510">
        <v>28.45</v>
      </c>
      <c r="C20" s="2511">
        <v>37742</v>
      </c>
      <c r="D20" s="2510">
        <v>26.1</v>
      </c>
      <c r="E20" s="2511">
        <v>38473</v>
      </c>
      <c r="F20" s="2510">
        <v>49.09</v>
      </c>
      <c r="G20" s="2511">
        <v>39203</v>
      </c>
      <c r="H20" s="2510">
        <v>70.400000000000006</v>
      </c>
      <c r="I20" s="2511">
        <v>39934</v>
      </c>
      <c r="J20" s="2510">
        <v>60.02</v>
      </c>
      <c r="K20" s="2511">
        <v>40664</v>
      </c>
      <c r="L20" s="2510">
        <v>118.43</v>
      </c>
      <c r="M20" s="2511">
        <v>41395</v>
      </c>
      <c r="N20" s="2510">
        <v>106</v>
      </c>
      <c r="O20" s="2511">
        <v>42125</v>
      </c>
      <c r="P20" s="2510">
        <v>65.08</v>
      </c>
      <c r="Q20" s="2511">
        <v>42856</v>
      </c>
      <c r="R20" s="2510">
        <v>50.57</v>
      </c>
      <c r="S20" s="2511">
        <v>43586</v>
      </c>
      <c r="T20" s="2510">
        <v>73.650000000000006</v>
      </c>
      <c r="W20" s="2512">
        <v>66.239999999999995</v>
      </c>
      <c r="X20" s="2512">
        <v>61.05</v>
      </c>
      <c r="Y20" s="2512">
        <v>65.27</v>
      </c>
    </row>
    <row r="21" spans="1:25" ht="15.75" customHeight="1">
      <c r="A21" s="2509">
        <v>37043</v>
      </c>
      <c r="B21" s="2510">
        <v>28.03</v>
      </c>
      <c r="C21" s="2511">
        <v>37773</v>
      </c>
      <c r="D21" s="2510">
        <v>27.94</v>
      </c>
      <c r="E21" s="2511">
        <v>38504</v>
      </c>
      <c r="F21" s="2510">
        <v>53.9</v>
      </c>
      <c r="G21" s="2511">
        <v>39234</v>
      </c>
      <c r="H21" s="2510">
        <v>73.28</v>
      </c>
      <c r="I21" s="2511">
        <v>39965</v>
      </c>
      <c r="J21" s="2510">
        <v>72.239999999999995</v>
      </c>
      <c r="K21" s="2511">
        <v>40695</v>
      </c>
      <c r="L21" s="2510">
        <v>117.03</v>
      </c>
      <c r="M21" s="2511">
        <v>41426</v>
      </c>
      <c r="N21" s="2510">
        <v>106.06</v>
      </c>
      <c r="O21" s="2511">
        <v>42156</v>
      </c>
      <c r="P21" s="2510">
        <v>62.06</v>
      </c>
      <c r="Q21" s="2511">
        <v>42887</v>
      </c>
      <c r="R21" s="2510">
        <v>47.42</v>
      </c>
      <c r="S21" s="2511">
        <v>43617</v>
      </c>
      <c r="T21" s="2510">
        <v>66.739999999999995</v>
      </c>
    </row>
    <row r="22" spans="1:25" ht="15.75" customHeight="1">
      <c r="A22" s="2509">
        <v>37073</v>
      </c>
      <c r="B22" s="2510">
        <v>28.57</v>
      </c>
      <c r="C22" s="2511">
        <v>37803</v>
      </c>
      <c r="D22" s="2510">
        <v>28.52</v>
      </c>
      <c r="E22" s="2511">
        <v>38534</v>
      </c>
      <c r="F22" s="2510">
        <v>58.54</v>
      </c>
      <c r="G22" s="2511">
        <v>39264</v>
      </c>
      <c r="H22" s="2510">
        <v>79.760000000000005</v>
      </c>
      <c r="I22" s="2511">
        <v>39995</v>
      </c>
      <c r="J22" s="2510">
        <v>66.52</v>
      </c>
      <c r="K22" s="2511">
        <v>40725</v>
      </c>
      <c r="L22" s="2510">
        <v>117.86</v>
      </c>
      <c r="M22" s="2511">
        <v>41456</v>
      </c>
      <c r="N22" s="2510">
        <v>109.78</v>
      </c>
      <c r="O22" s="2511">
        <v>42186</v>
      </c>
      <c r="P22" s="2510">
        <v>57.01</v>
      </c>
      <c r="Q22" s="2511">
        <v>42917</v>
      </c>
      <c r="R22" s="2510">
        <v>49.01</v>
      </c>
      <c r="S22" s="2511">
        <v>43647</v>
      </c>
      <c r="T22" s="2510">
        <v>66.239999999999995</v>
      </c>
    </row>
    <row r="23" spans="1:25" ht="15.75" customHeight="1">
      <c r="A23" s="2509">
        <v>37104</v>
      </c>
      <c r="B23" s="2510">
        <v>25.77</v>
      </c>
      <c r="C23" s="2511">
        <v>37834</v>
      </c>
      <c r="D23" s="2510">
        <v>30</v>
      </c>
      <c r="E23" s="2511">
        <v>38565</v>
      </c>
      <c r="F23" s="2510">
        <v>66.42</v>
      </c>
      <c r="G23" s="2511">
        <v>39295</v>
      </c>
      <c r="H23" s="2510">
        <v>73.760000000000005</v>
      </c>
      <c r="I23" s="2511">
        <v>40026</v>
      </c>
      <c r="J23" s="2510">
        <v>74</v>
      </c>
      <c r="K23" s="2511">
        <v>40756</v>
      </c>
      <c r="L23" s="2510">
        <v>111.99</v>
      </c>
      <c r="M23" s="2511">
        <v>41487</v>
      </c>
      <c r="N23" s="2510">
        <v>107.84</v>
      </c>
      <c r="O23" s="2511">
        <v>42217</v>
      </c>
      <c r="P23" s="2510">
        <v>47.09</v>
      </c>
      <c r="Q23" s="2511">
        <v>42948</v>
      </c>
      <c r="R23" s="2510">
        <v>51.64</v>
      </c>
      <c r="S23" s="2511">
        <v>43678</v>
      </c>
      <c r="T23" s="2510">
        <v>61.05</v>
      </c>
    </row>
    <row r="24" spans="1:25" ht="15.75" customHeight="1">
      <c r="A24" s="2509">
        <v>37135</v>
      </c>
      <c r="B24" s="2510">
        <v>25.93</v>
      </c>
      <c r="C24" s="2511">
        <v>37865</v>
      </c>
      <c r="D24" s="2510">
        <v>27.5</v>
      </c>
      <c r="E24" s="2511">
        <v>38596</v>
      </c>
      <c r="F24" s="2510">
        <v>65.3</v>
      </c>
      <c r="G24" s="2511">
        <v>39326</v>
      </c>
      <c r="H24" s="2510">
        <v>79.760000000000005</v>
      </c>
      <c r="I24" s="2511">
        <v>40057</v>
      </c>
      <c r="J24" s="2510">
        <v>70.22</v>
      </c>
      <c r="K24" s="2511">
        <v>40797</v>
      </c>
      <c r="L24" s="2510">
        <v>115.73</v>
      </c>
      <c r="M24" s="2511">
        <v>41518</v>
      </c>
      <c r="N24" s="2510">
        <v>113.59</v>
      </c>
      <c r="O24" s="2511">
        <v>42248</v>
      </c>
      <c r="P24" s="2510">
        <v>48.08</v>
      </c>
      <c r="Q24" s="2511">
        <v>42979</v>
      </c>
      <c r="R24" s="2510">
        <v>56.79</v>
      </c>
      <c r="S24" s="2511">
        <v>43709</v>
      </c>
      <c r="T24" s="2510">
        <v>65.27</v>
      </c>
    </row>
    <row r="25" spans="1:25" ht="15.75" customHeight="1">
      <c r="A25" s="2509">
        <v>37165</v>
      </c>
      <c r="B25" s="2510">
        <v>20.51</v>
      </c>
      <c r="C25" s="2511">
        <v>37895</v>
      </c>
      <c r="D25" s="2510">
        <v>30.01</v>
      </c>
      <c r="E25" s="2511">
        <v>38626</v>
      </c>
      <c r="F25" s="2510">
        <v>61.29</v>
      </c>
      <c r="G25" s="2511">
        <v>39356</v>
      </c>
      <c r="H25" s="2510">
        <v>83.86</v>
      </c>
      <c r="I25" s="2511">
        <v>40087</v>
      </c>
      <c r="J25" s="2510">
        <v>78.25</v>
      </c>
      <c r="K25" s="2511">
        <v>40838</v>
      </c>
      <c r="L25" s="2510">
        <v>113.12</v>
      </c>
      <c r="M25" s="2511">
        <v>41569</v>
      </c>
      <c r="N25" s="2510">
        <v>112.29</v>
      </c>
      <c r="O25" s="2511">
        <v>42278</v>
      </c>
      <c r="P25" s="2510">
        <v>49.2</v>
      </c>
      <c r="Q25" s="2511">
        <v>43009</v>
      </c>
      <c r="R25" s="2510">
        <v>58.46</v>
      </c>
      <c r="S25" s="2511"/>
      <c r="T25" s="2510"/>
    </row>
    <row r="26" spans="1:25" ht="15.75" customHeight="1">
      <c r="A26" s="2509">
        <v>37196</v>
      </c>
      <c r="B26" s="2510">
        <v>19.23</v>
      </c>
      <c r="C26" s="2511">
        <v>37926</v>
      </c>
      <c r="D26" s="2510">
        <v>29</v>
      </c>
      <c r="E26" s="2511">
        <v>38657</v>
      </c>
      <c r="F26" s="2510">
        <v>56.17</v>
      </c>
      <c r="G26" s="2511">
        <v>39387</v>
      </c>
      <c r="H26" s="2510">
        <v>95.05</v>
      </c>
      <c r="I26" s="2511">
        <v>40118</v>
      </c>
      <c r="J26" s="2510">
        <v>78.11</v>
      </c>
      <c r="K26" s="2511">
        <v>40858</v>
      </c>
      <c r="L26" s="2510">
        <v>113.92</v>
      </c>
      <c r="M26" s="2511">
        <v>41589</v>
      </c>
      <c r="N26" s="2510">
        <v>111.14</v>
      </c>
      <c r="O26" s="2511">
        <v>42309</v>
      </c>
      <c r="P26" s="2510">
        <v>44.82</v>
      </c>
      <c r="Q26" s="2511">
        <v>43040</v>
      </c>
      <c r="R26" s="2510">
        <v>63.56</v>
      </c>
      <c r="S26" s="2511"/>
      <c r="T26" s="2510"/>
    </row>
    <row r="27" spans="1:25" ht="15.75" customHeight="1" thickBot="1">
      <c r="A27" s="2513">
        <v>37226</v>
      </c>
      <c r="B27" s="2514">
        <v>18.649999999999999</v>
      </c>
      <c r="C27" s="2515">
        <v>37956</v>
      </c>
      <c r="D27" s="2514">
        <v>27.7</v>
      </c>
      <c r="E27" s="2515">
        <v>38687</v>
      </c>
      <c r="F27" s="2514">
        <v>57.55</v>
      </c>
      <c r="G27" s="2515">
        <v>39417</v>
      </c>
      <c r="H27" s="2514">
        <v>93.4</v>
      </c>
      <c r="I27" s="2515">
        <v>40148</v>
      </c>
      <c r="J27" s="2514">
        <v>75.11</v>
      </c>
      <c r="K27" s="2515">
        <v>40888</v>
      </c>
      <c r="L27" s="2514">
        <v>111.46</v>
      </c>
      <c r="M27" s="2515">
        <v>41619</v>
      </c>
      <c r="N27" s="2514">
        <v>112.75</v>
      </c>
      <c r="O27" s="2515">
        <v>42339</v>
      </c>
      <c r="P27" s="2514">
        <v>37.799999999999997</v>
      </c>
      <c r="Q27" s="2515">
        <v>43070</v>
      </c>
      <c r="R27" s="2514">
        <v>65.11</v>
      </c>
      <c r="S27" s="2515"/>
      <c r="T27" s="2514"/>
    </row>
    <row r="28" spans="1:25" ht="15.75" customHeight="1" thickTop="1"/>
    <row r="29" spans="1:25" ht="15.75" customHeight="1">
      <c r="A29" s="2060" t="s">
        <v>1482</v>
      </c>
    </row>
    <row r="30" spans="1:25" ht="15.75" customHeight="1"/>
    <row r="31" spans="1:25" ht="15.75" customHeight="1"/>
    <row r="32" spans="1:25"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sheetData>
  <hyperlinks>
    <hyperlink ref="A1" location="Menu!A1" display="Return to Menu"/>
  </hyperlinks>
  <pageMargins left="0.70866141732283505" right="0.70866141732283505" top="0.74803149606299202" bottom="0.74803149606299202" header="0.31496062992126" footer="0.31496062992126"/>
  <pageSetup paperSize="9" scale="50"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24"/>
  <sheetViews>
    <sheetView view="pageBreakPreview" zoomScaleSheetLayoutView="100" zoomScalePageLayoutView="70" workbookViewId="0">
      <pane xSplit="1" ySplit="3" topLeftCell="EA4" activePane="bottomRight" state="frozen"/>
      <selection activeCell="G60" sqref="G60"/>
      <selection pane="topRight" activeCell="G60" sqref="G60"/>
      <selection pane="bottomLeft" activeCell="G60" sqref="G60"/>
      <selection pane="bottomRight"/>
    </sheetView>
  </sheetViews>
  <sheetFormatPr defaultRowHeight="15.75"/>
  <cols>
    <col min="1" max="1" width="37.28515625" style="2328" customWidth="1"/>
    <col min="2" max="25" width="9.7109375" style="2152" customWidth="1"/>
    <col min="26" max="26" width="17.5703125" style="2152" customWidth="1"/>
    <col min="27" max="89" width="9.7109375" style="2152" customWidth="1"/>
    <col min="90" max="94" width="9.140625" style="2152"/>
    <col min="95" max="95" width="8.7109375" style="2152" customWidth="1"/>
    <col min="96" max="96" width="8.5703125" style="2152" customWidth="1"/>
    <col min="97" max="98" width="9.140625" style="2152"/>
    <col min="99" max="99" width="8.140625" style="2152" customWidth="1"/>
    <col min="100" max="100" width="9.140625" style="2152"/>
    <col min="101" max="101" width="9.85546875" style="2152" customWidth="1"/>
    <col min="102" max="109" width="9.140625" style="2152"/>
    <col min="110" max="110" width="8.7109375" style="2152" customWidth="1"/>
    <col min="111" max="111" width="8.42578125" style="2152" customWidth="1"/>
    <col min="112" max="115" width="9.140625" style="2152"/>
    <col min="116" max="116" width="8.5703125" style="2152" customWidth="1"/>
    <col min="117" max="117" width="8.28515625" style="2152" customWidth="1"/>
    <col min="118" max="123" width="9.140625" style="2152"/>
    <col min="124" max="124" width="10.5703125" style="2152" customWidth="1"/>
    <col min="125" max="256" width="9.140625" style="2152"/>
    <col min="257" max="257" width="37.28515625" style="2152" customWidth="1"/>
    <col min="258" max="281" width="9.7109375" style="2152" customWidth="1"/>
    <col min="282" max="282" width="17.5703125" style="2152" customWidth="1"/>
    <col min="283" max="345" width="9.7109375" style="2152" customWidth="1"/>
    <col min="346" max="350" width="9.140625" style="2152"/>
    <col min="351" max="351" width="8.7109375" style="2152" customWidth="1"/>
    <col min="352" max="352" width="8.5703125" style="2152" customWidth="1"/>
    <col min="353" max="354" width="9.140625" style="2152"/>
    <col min="355" max="355" width="8.140625" style="2152" customWidth="1"/>
    <col min="356" max="356" width="9.140625" style="2152"/>
    <col min="357" max="357" width="9.85546875" style="2152" customWidth="1"/>
    <col min="358" max="365" width="9.140625" style="2152"/>
    <col min="366" max="366" width="8.7109375" style="2152" customWidth="1"/>
    <col min="367" max="367" width="8.42578125" style="2152" customWidth="1"/>
    <col min="368" max="371" width="9.140625" style="2152"/>
    <col min="372" max="372" width="8.5703125" style="2152" customWidth="1"/>
    <col min="373" max="373" width="8.28515625" style="2152" customWidth="1"/>
    <col min="374" max="379" width="9.140625" style="2152"/>
    <col min="380" max="380" width="10.5703125" style="2152" customWidth="1"/>
    <col min="381" max="512" width="9.140625" style="2152"/>
    <col min="513" max="513" width="37.28515625" style="2152" customWidth="1"/>
    <col min="514" max="537" width="9.7109375" style="2152" customWidth="1"/>
    <col min="538" max="538" width="17.5703125" style="2152" customWidth="1"/>
    <col min="539" max="601" width="9.7109375" style="2152" customWidth="1"/>
    <col min="602" max="606" width="9.140625" style="2152"/>
    <col min="607" max="607" width="8.7109375" style="2152" customWidth="1"/>
    <col min="608" max="608" width="8.5703125" style="2152" customWidth="1"/>
    <col min="609" max="610" width="9.140625" style="2152"/>
    <col min="611" max="611" width="8.140625" style="2152" customWidth="1"/>
    <col min="612" max="612" width="9.140625" style="2152"/>
    <col min="613" max="613" width="9.85546875" style="2152" customWidth="1"/>
    <col min="614" max="621" width="9.140625" style="2152"/>
    <col min="622" max="622" width="8.7109375" style="2152" customWidth="1"/>
    <col min="623" max="623" width="8.42578125" style="2152" customWidth="1"/>
    <col min="624" max="627" width="9.140625" style="2152"/>
    <col min="628" max="628" width="8.5703125" style="2152" customWidth="1"/>
    <col min="629" max="629" width="8.28515625" style="2152" customWidth="1"/>
    <col min="630" max="635" width="9.140625" style="2152"/>
    <col min="636" max="636" width="10.5703125" style="2152" customWidth="1"/>
    <col min="637" max="768" width="9.140625" style="2152"/>
    <col min="769" max="769" width="37.28515625" style="2152" customWidth="1"/>
    <col min="770" max="793" width="9.7109375" style="2152" customWidth="1"/>
    <col min="794" max="794" width="17.5703125" style="2152" customWidth="1"/>
    <col min="795" max="857" width="9.7109375" style="2152" customWidth="1"/>
    <col min="858" max="862" width="9.140625" style="2152"/>
    <col min="863" max="863" width="8.7109375" style="2152" customWidth="1"/>
    <col min="864" max="864" width="8.5703125" style="2152" customWidth="1"/>
    <col min="865" max="866" width="9.140625" style="2152"/>
    <col min="867" max="867" width="8.140625" style="2152" customWidth="1"/>
    <col min="868" max="868" width="9.140625" style="2152"/>
    <col min="869" max="869" width="9.85546875" style="2152" customWidth="1"/>
    <col min="870" max="877" width="9.140625" style="2152"/>
    <col min="878" max="878" width="8.7109375" style="2152" customWidth="1"/>
    <col min="879" max="879" width="8.42578125" style="2152" customWidth="1"/>
    <col min="880" max="883" width="9.140625" style="2152"/>
    <col min="884" max="884" width="8.5703125" style="2152" customWidth="1"/>
    <col min="885" max="885" width="8.28515625" style="2152" customWidth="1"/>
    <col min="886" max="891" width="9.140625" style="2152"/>
    <col min="892" max="892" width="10.5703125" style="2152" customWidth="1"/>
    <col min="893" max="1024" width="9.140625" style="2152"/>
    <col min="1025" max="1025" width="37.28515625" style="2152" customWidth="1"/>
    <col min="1026" max="1049" width="9.7109375" style="2152" customWidth="1"/>
    <col min="1050" max="1050" width="17.5703125" style="2152" customWidth="1"/>
    <col min="1051" max="1113" width="9.7109375" style="2152" customWidth="1"/>
    <col min="1114" max="1118" width="9.140625" style="2152"/>
    <col min="1119" max="1119" width="8.7109375" style="2152" customWidth="1"/>
    <col min="1120" max="1120" width="8.5703125" style="2152" customWidth="1"/>
    <col min="1121" max="1122" width="9.140625" style="2152"/>
    <col min="1123" max="1123" width="8.140625" style="2152" customWidth="1"/>
    <col min="1124" max="1124" width="9.140625" style="2152"/>
    <col min="1125" max="1125" width="9.85546875" style="2152" customWidth="1"/>
    <col min="1126" max="1133" width="9.140625" style="2152"/>
    <col min="1134" max="1134" width="8.7109375" style="2152" customWidth="1"/>
    <col min="1135" max="1135" width="8.42578125" style="2152" customWidth="1"/>
    <col min="1136" max="1139" width="9.140625" style="2152"/>
    <col min="1140" max="1140" width="8.5703125" style="2152" customWidth="1"/>
    <col min="1141" max="1141" width="8.28515625" style="2152" customWidth="1"/>
    <col min="1142" max="1147" width="9.140625" style="2152"/>
    <col min="1148" max="1148" width="10.5703125" style="2152" customWidth="1"/>
    <col min="1149" max="1280" width="9.140625" style="2152"/>
    <col min="1281" max="1281" width="37.28515625" style="2152" customWidth="1"/>
    <col min="1282" max="1305" width="9.7109375" style="2152" customWidth="1"/>
    <col min="1306" max="1306" width="17.5703125" style="2152" customWidth="1"/>
    <col min="1307" max="1369" width="9.7109375" style="2152" customWidth="1"/>
    <col min="1370" max="1374" width="9.140625" style="2152"/>
    <col min="1375" max="1375" width="8.7109375" style="2152" customWidth="1"/>
    <col min="1376" max="1376" width="8.5703125" style="2152" customWidth="1"/>
    <col min="1377" max="1378" width="9.140625" style="2152"/>
    <col min="1379" max="1379" width="8.140625" style="2152" customWidth="1"/>
    <col min="1380" max="1380" width="9.140625" style="2152"/>
    <col min="1381" max="1381" width="9.85546875" style="2152" customWidth="1"/>
    <col min="1382" max="1389" width="9.140625" style="2152"/>
    <col min="1390" max="1390" width="8.7109375" style="2152" customWidth="1"/>
    <col min="1391" max="1391" width="8.42578125" style="2152" customWidth="1"/>
    <col min="1392" max="1395" width="9.140625" style="2152"/>
    <col min="1396" max="1396" width="8.5703125" style="2152" customWidth="1"/>
    <col min="1397" max="1397" width="8.28515625" style="2152" customWidth="1"/>
    <col min="1398" max="1403" width="9.140625" style="2152"/>
    <col min="1404" max="1404" width="10.5703125" style="2152" customWidth="1"/>
    <col min="1405" max="1536" width="9.140625" style="2152"/>
    <col min="1537" max="1537" width="37.28515625" style="2152" customWidth="1"/>
    <col min="1538" max="1561" width="9.7109375" style="2152" customWidth="1"/>
    <col min="1562" max="1562" width="17.5703125" style="2152" customWidth="1"/>
    <col min="1563" max="1625" width="9.7109375" style="2152" customWidth="1"/>
    <col min="1626" max="1630" width="9.140625" style="2152"/>
    <col min="1631" max="1631" width="8.7109375" style="2152" customWidth="1"/>
    <col min="1632" max="1632" width="8.5703125" style="2152" customWidth="1"/>
    <col min="1633" max="1634" width="9.140625" style="2152"/>
    <col min="1635" max="1635" width="8.140625" style="2152" customWidth="1"/>
    <col min="1636" max="1636" width="9.140625" style="2152"/>
    <col min="1637" max="1637" width="9.85546875" style="2152" customWidth="1"/>
    <col min="1638" max="1645" width="9.140625" style="2152"/>
    <col min="1646" max="1646" width="8.7109375" style="2152" customWidth="1"/>
    <col min="1647" max="1647" width="8.42578125" style="2152" customWidth="1"/>
    <col min="1648" max="1651" width="9.140625" style="2152"/>
    <col min="1652" max="1652" width="8.5703125" style="2152" customWidth="1"/>
    <col min="1653" max="1653" width="8.28515625" style="2152" customWidth="1"/>
    <col min="1654" max="1659" width="9.140625" style="2152"/>
    <col min="1660" max="1660" width="10.5703125" style="2152" customWidth="1"/>
    <col min="1661" max="1792" width="9.140625" style="2152"/>
    <col min="1793" max="1793" width="37.28515625" style="2152" customWidth="1"/>
    <col min="1794" max="1817" width="9.7109375" style="2152" customWidth="1"/>
    <col min="1818" max="1818" width="17.5703125" style="2152" customWidth="1"/>
    <col min="1819" max="1881" width="9.7109375" style="2152" customWidth="1"/>
    <col min="1882" max="1886" width="9.140625" style="2152"/>
    <col min="1887" max="1887" width="8.7109375" style="2152" customWidth="1"/>
    <col min="1888" max="1888" width="8.5703125" style="2152" customWidth="1"/>
    <col min="1889" max="1890" width="9.140625" style="2152"/>
    <col min="1891" max="1891" width="8.140625" style="2152" customWidth="1"/>
    <col min="1892" max="1892" width="9.140625" style="2152"/>
    <col min="1893" max="1893" width="9.85546875" style="2152" customWidth="1"/>
    <col min="1894" max="1901" width="9.140625" style="2152"/>
    <col min="1902" max="1902" width="8.7109375" style="2152" customWidth="1"/>
    <col min="1903" max="1903" width="8.42578125" style="2152" customWidth="1"/>
    <col min="1904" max="1907" width="9.140625" style="2152"/>
    <col min="1908" max="1908" width="8.5703125" style="2152" customWidth="1"/>
    <col min="1909" max="1909" width="8.28515625" style="2152" customWidth="1"/>
    <col min="1910" max="1915" width="9.140625" style="2152"/>
    <col min="1916" max="1916" width="10.5703125" style="2152" customWidth="1"/>
    <col min="1917" max="2048" width="9.140625" style="2152"/>
    <col min="2049" max="2049" width="37.28515625" style="2152" customWidth="1"/>
    <col min="2050" max="2073" width="9.7109375" style="2152" customWidth="1"/>
    <col min="2074" max="2074" width="17.5703125" style="2152" customWidth="1"/>
    <col min="2075" max="2137" width="9.7109375" style="2152" customWidth="1"/>
    <col min="2138" max="2142" width="9.140625" style="2152"/>
    <col min="2143" max="2143" width="8.7109375" style="2152" customWidth="1"/>
    <col min="2144" max="2144" width="8.5703125" style="2152" customWidth="1"/>
    <col min="2145" max="2146" width="9.140625" style="2152"/>
    <col min="2147" max="2147" width="8.140625" style="2152" customWidth="1"/>
    <col min="2148" max="2148" width="9.140625" style="2152"/>
    <col min="2149" max="2149" width="9.85546875" style="2152" customWidth="1"/>
    <col min="2150" max="2157" width="9.140625" style="2152"/>
    <col min="2158" max="2158" width="8.7109375" style="2152" customWidth="1"/>
    <col min="2159" max="2159" width="8.42578125" style="2152" customWidth="1"/>
    <col min="2160" max="2163" width="9.140625" style="2152"/>
    <col min="2164" max="2164" width="8.5703125" style="2152" customWidth="1"/>
    <col min="2165" max="2165" width="8.28515625" style="2152" customWidth="1"/>
    <col min="2166" max="2171" width="9.140625" style="2152"/>
    <col min="2172" max="2172" width="10.5703125" style="2152" customWidth="1"/>
    <col min="2173" max="2304" width="9.140625" style="2152"/>
    <col min="2305" max="2305" width="37.28515625" style="2152" customWidth="1"/>
    <col min="2306" max="2329" width="9.7109375" style="2152" customWidth="1"/>
    <col min="2330" max="2330" width="17.5703125" style="2152" customWidth="1"/>
    <col min="2331" max="2393" width="9.7109375" style="2152" customWidth="1"/>
    <col min="2394" max="2398" width="9.140625" style="2152"/>
    <col min="2399" max="2399" width="8.7109375" style="2152" customWidth="1"/>
    <col min="2400" max="2400" width="8.5703125" style="2152" customWidth="1"/>
    <col min="2401" max="2402" width="9.140625" style="2152"/>
    <col min="2403" max="2403" width="8.140625" style="2152" customWidth="1"/>
    <col min="2404" max="2404" width="9.140625" style="2152"/>
    <col min="2405" max="2405" width="9.85546875" style="2152" customWidth="1"/>
    <col min="2406" max="2413" width="9.140625" style="2152"/>
    <col min="2414" max="2414" width="8.7109375" style="2152" customWidth="1"/>
    <col min="2415" max="2415" width="8.42578125" style="2152" customWidth="1"/>
    <col min="2416" max="2419" width="9.140625" style="2152"/>
    <col min="2420" max="2420" width="8.5703125" style="2152" customWidth="1"/>
    <col min="2421" max="2421" width="8.28515625" style="2152" customWidth="1"/>
    <col min="2422" max="2427" width="9.140625" style="2152"/>
    <col min="2428" max="2428" width="10.5703125" style="2152" customWidth="1"/>
    <col min="2429" max="2560" width="9.140625" style="2152"/>
    <col min="2561" max="2561" width="37.28515625" style="2152" customWidth="1"/>
    <col min="2562" max="2585" width="9.7109375" style="2152" customWidth="1"/>
    <col min="2586" max="2586" width="17.5703125" style="2152" customWidth="1"/>
    <col min="2587" max="2649" width="9.7109375" style="2152" customWidth="1"/>
    <col min="2650" max="2654" width="9.140625" style="2152"/>
    <col min="2655" max="2655" width="8.7109375" style="2152" customWidth="1"/>
    <col min="2656" max="2656" width="8.5703125" style="2152" customWidth="1"/>
    <col min="2657" max="2658" width="9.140625" style="2152"/>
    <col min="2659" max="2659" width="8.140625" style="2152" customWidth="1"/>
    <col min="2660" max="2660" width="9.140625" style="2152"/>
    <col min="2661" max="2661" width="9.85546875" style="2152" customWidth="1"/>
    <col min="2662" max="2669" width="9.140625" style="2152"/>
    <col min="2670" max="2670" width="8.7109375" style="2152" customWidth="1"/>
    <col min="2671" max="2671" width="8.42578125" style="2152" customWidth="1"/>
    <col min="2672" max="2675" width="9.140625" style="2152"/>
    <col min="2676" max="2676" width="8.5703125" style="2152" customWidth="1"/>
    <col min="2677" max="2677" width="8.28515625" style="2152" customWidth="1"/>
    <col min="2678" max="2683" width="9.140625" style="2152"/>
    <col min="2684" max="2684" width="10.5703125" style="2152" customWidth="1"/>
    <col min="2685" max="2816" width="9.140625" style="2152"/>
    <col min="2817" max="2817" width="37.28515625" style="2152" customWidth="1"/>
    <col min="2818" max="2841" width="9.7109375" style="2152" customWidth="1"/>
    <col min="2842" max="2842" width="17.5703125" style="2152" customWidth="1"/>
    <col min="2843" max="2905" width="9.7109375" style="2152" customWidth="1"/>
    <col min="2906" max="2910" width="9.140625" style="2152"/>
    <col min="2911" max="2911" width="8.7109375" style="2152" customWidth="1"/>
    <col min="2912" max="2912" width="8.5703125" style="2152" customWidth="1"/>
    <col min="2913" max="2914" width="9.140625" style="2152"/>
    <col min="2915" max="2915" width="8.140625" style="2152" customWidth="1"/>
    <col min="2916" max="2916" width="9.140625" style="2152"/>
    <col min="2917" max="2917" width="9.85546875" style="2152" customWidth="1"/>
    <col min="2918" max="2925" width="9.140625" style="2152"/>
    <col min="2926" max="2926" width="8.7109375" style="2152" customWidth="1"/>
    <col min="2927" max="2927" width="8.42578125" style="2152" customWidth="1"/>
    <col min="2928" max="2931" width="9.140625" style="2152"/>
    <col min="2932" max="2932" width="8.5703125" style="2152" customWidth="1"/>
    <col min="2933" max="2933" width="8.28515625" style="2152" customWidth="1"/>
    <col min="2934" max="2939" width="9.140625" style="2152"/>
    <col min="2940" max="2940" width="10.5703125" style="2152" customWidth="1"/>
    <col min="2941" max="3072" width="9.140625" style="2152"/>
    <col min="3073" max="3073" width="37.28515625" style="2152" customWidth="1"/>
    <col min="3074" max="3097" width="9.7109375" style="2152" customWidth="1"/>
    <col min="3098" max="3098" width="17.5703125" style="2152" customWidth="1"/>
    <col min="3099" max="3161" width="9.7109375" style="2152" customWidth="1"/>
    <col min="3162" max="3166" width="9.140625" style="2152"/>
    <col min="3167" max="3167" width="8.7109375" style="2152" customWidth="1"/>
    <col min="3168" max="3168" width="8.5703125" style="2152" customWidth="1"/>
    <col min="3169" max="3170" width="9.140625" style="2152"/>
    <col min="3171" max="3171" width="8.140625" style="2152" customWidth="1"/>
    <col min="3172" max="3172" width="9.140625" style="2152"/>
    <col min="3173" max="3173" width="9.85546875" style="2152" customWidth="1"/>
    <col min="3174" max="3181" width="9.140625" style="2152"/>
    <col min="3182" max="3182" width="8.7109375" style="2152" customWidth="1"/>
    <col min="3183" max="3183" width="8.42578125" style="2152" customWidth="1"/>
    <col min="3184" max="3187" width="9.140625" style="2152"/>
    <col min="3188" max="3188" width="8.5703125" style="2152" customWidth="1"/>
    <col min="3189" max="3189" width="8.28515625" style="2152" customWidth="1"/>
    <col min="3190" max="3195" width="9.140625" style="2152"/>
    <col min="3196" max="3196" width="10.5703125" style="2152" customWidth="1"/>
    <col min="3197" max="3328" width="9.140625" style="2152"/>
    <col min="3329" max="3329" width="37.28515625" style="2152" customWidth="1"/>
    <col min="3330" max="3353" width="9.7109375" style="2152" customWidth="1"/>
    <col min="3354" max="3354" width="17.5703125" style="2152" customWidth="1"/>
    <col min="3355" max="3417" width="9.7109375" style="2152" customWidth="1"/>
    <col min="3418" max="3422" width="9.140625" style="2152"/>
    <col min="3423" max="3423" width="8.7109375" style="2152" customWidth="1"/>
    <col min="3424" max="3424" width="8.5703125" style="2152" customWidth="1"/>
    <col min="3425" max="3426" width="9.140625" style="2152"/>
    <col min="3427" max="3427" width="8.140625" style="2152" customWidth="1"/>
    <col min="3428" max="3428" width="9.140625" style="2152"/>
    <col min="3429" max="3429" width="9.85546875" style="2152" customWidth="1"/>
    <col min="3430" max="3437" width="9.140625" style="2152"/>
    <col min="3438" max="3438" width="8.7109375" style="2152" customWidth="1"/>
    <col min="3439" max="3439" width="8.42578125" style="2152" customWidth="1"/>
    <col min="3440" max="3443" width="9.140625" style="2152"/>
    <col min="3444" max="3444" width="8.5703125" style="2152" customWidth="1"/>
    <col min="3445" max="3445" width="8.28515625" style="2152" customWidth="1"/>
    <col min="3446" max="3451" width="9.140625" style="2152"/>
    <col min="3452" max="3452" width="10.5703125" style="2152" customWidth="1"/>
    <col min="3453" max="3584" width="9.140625" style="2152"/>
    <col min="3585" max="3585" width="37.28515625" style="2152" customWidth="1"/>
    <col min="3586" max="3609" width="9.7109375" style="2152" customWidth="1"/>
    <col min="3610" max="3610" width="17.5703125" style="2152" customWidth="1"/>
    <col min="3611" max="3673" width="9.7109375" style="2152" customWidth="1"/>
    <col min="3674" max="3678" width="9.140625" style="2152"/>
    <col min="3679" max="3679" width="8.7109375" style="2152" customWidth="1"/>
    <col min="3680" max="3680" width="8.5703125" style="2152" customWidth="1"/>
    <col min="3681" max="3682" width="9.140625" style="2152"/>
    <col min="3683" max="3683" width="8.140625" style="2152" customWidth="1"/>
    <col min="3684" max="3684" width="9.140625" style="2152"/>
    <col min="3685" max="3685" width="9.85546875" style="2152" customWidth="1"/>
    <col min="3686" max="3693" width="9.140625" style="2152"/>
    <col min="3694" max="3694" width="8.7109375" style="2152" customWidth="1"/>
    <col min="3695" max="3695" width="8.42578125" style="2152" customWidth="1"/>
    <col min="3696" max="3699" width="9.140625" style="2152"/>
    <col min="3700" max="3700" width="8.5703125" style="2152" customWidth="1"/>
    <col min="3701" max="3701" width="8.28515625" style="2152" customWidth="1"/>
    <col min="3702" max="3707" width="9.140625" style="2152"/>
    <col min="3708" max="3708" width="10.5703125" style="2152" customWidth="1"/>
    <col min="3709" max="3840" width="9.140625" style="2152"/>
    <col min="3841" max="3841" width="37.28515625" style="2152" customWidth="1"/>
    <col min="3842" max="3865" width="9.7109375" style="2152" customWidth="1"/>
    <col min="3866" max="3866" width="17.5703125" style="2152" customWidth="1"/>
    <col min="3867" max="3929" width="9.7109375" style="2152" customWidth="1"/>
    <col min="3930" max="3934" width="9.140625" style="2152"/>
    <col min="3935" max="3935" width="8.7109375" style="2152" customWidth="1"/>
    <col min="3936" max="3936" width="8.5703125" style="2152" customWidth="1"/>
    <col min="3937" max="3938" width="9.140625" style="2152"/>
    <col min="3939" max="3939" width="8.140625" style="2152" customWidth="1"/>
    <col min="3940" max="3940" width="9.140625" style="2152"/>
    <col min="3941" max="3941" width="9.85546875" style="2152" customWidth="1"/>
    <col min="3942" max="3949" width="9.140625" style="2152"/>
    <col min="3950" max="3950" width="8.7109375" style="2152" customWidth="1"/>
    <col min="3951" max="3951" width="8.42578125" style="2152" customWidth="1"/>
    <col min="3952" max="3955" width="9.140625" style="2152"/>
    <col min="3956" max="3956" width="8.5703125" style="2152" customWidth="1"/>
    <col min="3957" max="3957" width="8.28515625" style="2152" customWidth="1"/>
    <col min="3958" max="3963" width="9.140625" style="2152"/>
    <col min="3964" max="3964" width="10.5703125" style="2152" customWidth="1"/>
    <col min="3965" max="4096" width="9.140625" style="2152"/>
    <col min="4097" max="4097" width="37.28515625" style="2152" customWidth="1"/>
    <col min="4098" max="4121" width="9.7109375" style="2152" customWidth="1"/>
    <col min="4122" max="4122" width="17.5703125" style="2152" customWidth="1"/>
    <col min="4123" max="4185" width="9.7109375" style="2152" customWidth="1"/>
    <col min="4186" max="4190" width="9.140625" style="2152"/>
    <col min="4191" max="4191" width="8.7109375" style="2152" customWidth="1"/>
    <col min="4192" max="4192" width="8.5703125" style="2152" customWidth="1"/>
    <col min="4193" max="4194" width="9.140625" style="2152"/>
    <col min="4195" max="4195" width="8.140625" style="2152" customWidth="1"/>
    <col min="4196" max="4196" width="9.140625" style="2152"/>
    <col min="4197" max="4197" width="9.85546875" style="2152" customWidth="1"/>
    <col min="4198" max="4205" width="9.140625" style="2152"/>
    <col min="4206" max="4206" width="8.7109375" style="2152" customWidth="1"/>
    <col min="4207" max="4207" width="8.42578125" style="2152" customWidth="1"/>
    <col min="4208" max="4211" width="9.140625" style="2152"/>
    <col min="4212" max="4212" width="8.5703125" style="2152" customWidth="1"/>
    <col min="4213" max="4213" width="8.28515625" style="2152" customWidth="1"/>
    <col min="4214" max="4219" width="9.140625" style="2152"/>
    <col min="4220" max="4220" width="10.5703125" style="2152" customWidth="1"/>
    <col min="4221" max="4352" width="9.140625" style="2152"/>
    <col min="4353" max="4353" width="37.28515625" style="2152" customWidth="1"/>
    <col min="4354" max="4377" width="9.7109375" style="2152" customWidth="1"/>
    <col min="4378" max="4378" width="17.5703125" style="2152" customWidth="1"/>
    <col min="4379" max="4441" width="9.7109375" style="2152" customWidth="1"/>
    <col min="4442" max="4446" width="9.140625" style="2152"/>
    <col min="4447" max="4447" width="8.7109375" style="2152" customWidth="1"/>
    <col min="4448" max="4448" width="8.5703125" style="2152" customWidth="1"/>
    <col min="4449" max="4450" width="9.140625" style="2152"/>
    <col min="4451" max="4451" width="8.140625" style="2152" customWidth="1"/>
    <col min="4452" max="4452" width="9.140625" style="2152"/>
    <col min="4453" max="4453" width="9.85546875" style="2152" customWidth="1"/>
    <col min="4454" max="4461" width="9.140625" style="2152"/>
    <col min="4462" max="4462" width="8.7109375" style="2152" customWidth="1"/>
    <col min="4463" max="4463" width="8.42578125" style="2152" customWidth="1"/>
    <col min="4464" max="4467" width="9.140625" style="2152"/>
    <col min="4468" max="4468" width="8.5703125" style="2152" customWidth="1"/>
    <col min="4469" max="4469" width="8.28515625" style="2152" customWidth="1"/>
    <col min="4470" max="4475" width="9.140625" style="2152"/>
    <col min="4476" max="4476" width="10.5703125" style="2152" customWidth="1"/>
    <col min="4477" max="4608" width="9.140625" style="2152"/>
    <col min="4609" max="4609" width="37.28515625" style="2152" customWidth="1"/>
    <col min="4610" max="4633" width="9.7109375" style="2152" customWidth="1"/>
    <col min="4634" max="4634" width="17.5703125" style="2152" customWidth="1"/>
    <col min="4635" max="4697" width="9.7109375" style="2152" customWidth="1"/>
    <col min="4698" max="4702" width="9.140625" style="2152"/>
    <col min="4703" max="4703" width="8.7109375" style="2152" customWidth="1"/>
    <col min="4704" max="4704" width="8.5703125" style="2152" customWidth="1"/>
    <col min="4705" max="4706" width="9.140625" style="2152"/>
    <col min="4707" max="4707" width="8.140625" style="2152" customWidth="1"/>
    <col min="4708" max="4708" width="9.140625" style="2152"/>
    <col min="4709" max="4709" width="9.85546875" style="2152" customWidth="1"/>
    <col min="4710" max="4717" width="9.140625" style="2152"/>
    <col min="4718" max="4718" width="8.7109375" style="2152" customWidth="1"/>
    <col min="4719" max="4719" width="8.42578125" style="2152" customWidth="1"/>
    <col min="4720" max="4723" width="9.140625" style="2152"/>
    <col min="4724" max="4724" width="8.5703125" style="2152" customWidth="1"/>
    <col min="4725" max="4725" width="8.28515625" style="2152" customWidth="1"/>
    <col min="4726" max="4731" width="9.140625" style="2152"/>
    <col min="4732" max="4732" width="10.5703125" style="2152" customWidth="1"/>
    <col min="4733" max="4864" width="9.140625" style="2152"/>
    <col min="4865" max="4865" width="37.28515625" style="2152" customWidth="1"/>
    <col min="4866" max="4889" width="9.7109375" style="2152" customWidth="1"/>
    <col min="4890" max="4890" width="17.5703125" style="2152" customWidth="1"/>
    <col min="4891" max="4953" width="9.7109375" style="2152" customWidth="1"/>
    <col min="4954" max="4958" width="9.140625" style="2152"/>
    <col min="4959" max="4959" width="8.7109375" style="2152" customWidth="1"/>
    <col min="4960" max="4960" width="8.5703125" style="2152" customWidth="1"/>
    <col min="4961" max="4962" width="9.140625" style="2152"/>
    <col min="4963" max="4963" width="8.140625" style="2152" customWidth="1"/>
    <col min="4964" max="4964" width="9.140625" style="2152"/>
    <col min="4965" max="4965" width="9.85546875" style="2152" customWidth="1"/>
    <col min="4966" max="4973" width="9.140625" style="2152"/>
    <col min="4974" max="4974" width="8.7109375" style="2152" customWidth="1"/>
    <col min="4975" max="4975" width="8.42578125" style="2152" customWidth="1"/>
    <col min="4976" max="4979" width="9.140625" style="2152"/>
    <col min="4980" max="4980" width="8.5703125" style="2152" customWidth="1"/>
    <col min="4981" max="4981" width="8.28515625" style="2152" customWidth="1"/>
    <col min="4982" max="4987" width="9.140625" style="2152"/>
    <col min="4988" max="4988" width="10.5703125" style="2152" customWidth="1"/>
    <col min="4989" max="5120" width="9.140625" style="2152"/>
    <col min="5121" max="5121" width="37.28515625" style="2152" customWidth="1"/>
    <col min="5122" max="5145" width="9.7109375" style="2152" customWidth="1"/>
    <col min="5146" max="5146" width="17.5703125" style="2152" customWidth="1"/>
    <col min="5147" max="5209" width="9.7109375" style="2152" customWidth="1"/>
    <col min="5210" max="5214" width="9.140625" style="2152"/>
    <col min="5215" max="5215" width="8.7109375" style="2152" customWidth="1"/>
    <col min="5216" max="5216" width="8.5703125" style="2152" customWidth="1"/>
    <col min="5217" max="5218" width="9.140625" style="2152"/>
    <col min="5219" max="5219" width="8.140625" style="2152" customWidth="1"/>
    <col min="5220" max="5220" width="9.140625" style="2152"/>
    <col min="5221" max="5221" width="9.85546875" style="2152" customWidth="1"/>
    <col min="5222" max="5229" width="9.140625" style="2152"/>
    <col min="5230" max="5230" width="8.7109375" style="2152" customWidth="1"/>
    <col min="5231" max="5231" width="8.42578125" style="2152" customWidth="1"/>
    <col min="5232" max="5235" width="9.140625" style="2152"/>
    <col min="5236" max="5236" width="8.5703125" style="2152" customWidth="1"/>
    <col min="5237" max="5237" width="8.28515625" style="2152" customWidth="1"/>
    <col min="5238" max="5243" width="9.140625" style="2152"/>
    <col min="5244" max="5244" width="10.5703125" style="2152" customWidth="1"/>
    <col min="5245" max="5376" width="9.140625" style="2152"/>
    <col min="5377" max="5377" width="37.28515625" style="2152" customWidth="1"/>
    <col min="5378" max="5401" width="9.7109375" style="2152" customWidth="1"/>
    <col min="5402" max="5402" width="17.5703125" style="2152" customWidth="1"/>
    <col min="5403" max="5465" width="9.7109375" style="2152" customWidth="1"/>
    <col min="5466" max="5470" width="9.140625" style="2152"/>
    <col min="5471" max="5471" width="8.7109375" style="2152" customWidth="1"/>
    <col min="5472" max="5472" width="8.5703125" style="2152" customWidth="1"/>
    <col min="5473" max="5474" width="9.140625" style="2152"/>
    <col min="5475" max="5475" width="8.140625" style="2152" customWidth="1"/>
    <col min="5476" max="5476" width="9.140625" style="2152"/>
    <col min="5477" max="5477" width="9.85546875" style="2152" customWidth="1"/>
    <col min="5478" max="5485" width="9.140625" style="2152"/>
    <col min="5486" max="5486" width="8.7109375" style="2152" customWidth="1"/>
    <col min="5487" max="5487" width="8.42578125" style="2152" customWidth="1"/>
    <col min="5488" max="5491" width="9.140625" style="2152"/>
    <col min="5492" max="5492" width="8.5703125" style="2152" customWidth="1"/>
    <col min="5493" max="5493" width="8.28515625" style="2152" customWidth="1"/>
    <col min="5494" max="5499" width="9.140625" style="2152"/>
    <col min="5500" max="5500" width="10.5703125" style="2152" customWidth="1"/>
    <col min="5501" max="5632" width="9.140625" style="2152"/>
    <col min="5633" max="5633" width="37.28515625" style="2152" customWidth="1"/>
    <col min="5634" max="5657" width="9.7109375" style="2152" customWidth="1"/>
    <col min="5658" max="5658" width="17.5703125" style="2152" customWidth="1"/>
    <col min="5659" max="5721" width="9.7109375" style="2152" customWidth="1"/>
    <col min="5722" max="5726" width="9.140625" style="2152"/>
    <col min="5727" max="5727" width="8.7109375" style="2152" customWidth="1"/>
    <col min="5728" max="5728" width="8.5703125" style="2152" customWidth="1"/>
    <col min="5729" max="5730" width="9.140625" style="2152"/>
    <col min="5731" max="5731" width="8.140625" style="2152" customWidth="1"/>
    <col min="5732" max="5732" width="9.140625" style="2152"/>
    <col min="5733" max="5733" width="9.85546875" style="2152" customWidth="1"/>
    <col min="5734" max="5741" width="9.140625" style="2152"/>
    <col min="5742" max="5742" width="8.7109375" style="2152" customWidth="1"/>
    <col min="5743" max="5743" width="8.42578125" style="2152" customWidth="1"/>
    <col min="5744" max="5747" width="9.140625" style="2152"/>
    <col min="5748" max="5748" width="8.5703125" style="2152" customWidth="1"/>
    <col min="5749" max="5749" width="8.28515625" style="2152" customWidth="1"/>
    <col min="5750" max="5755" width="9.140625" style="2152"/>
    <col min="5756" max="5756" width="10.5703125" style="2152" customWidth="1"/>
    <col min="5757" max="5888" width="9.140625" style="2152"/>
    <col min="5889" max="5889" width="37.28515625" style="2152" customWidth="1"/>
    <col min="5890" max="5913" width="9.7109375" style="2152" customWidth="1"/>
    <col min="5914" max="5914" width="17.5703125" style="2152" customWidth="1"/>
    <col min="5915" max="5977" width="9.7109375" style="2152" customWidth="1"/>
    <col min="5978" max="5982" width="9.140625" style="2152"/>
    <col min="5983" max="5983" width="8.7109375" style="2152" customWidth="1"/>
    <col min="5984" max="5984" width="8.5703125" style="2152" customWidth="1"/>
    <col min="5985" max="5986" width="9.140625" style="2152"/>
    <col min="5987" max="5987" width="8.140625" style="2152" customWidth="1"/>
    <col min="5988" max="5988" width="9.140625" style="2152"/>
    <col min="5989" max="5989" width="9.85546875" style="2152" customWidth="1"/>
    <col min="5990" max="5997" width="9.140625" style="2152"/>
    <col min="5998" max="5998" width="8.7109375" style="2152" customWidth="1"/>
    <col min="5999" max="5999" width="8.42578125" style="2152" customWidth="1"/>
    <col min="6000" max="6003" width="9.140625" style="2152"/>
    <col min="6004" max="6004" width="8.5703125" style="2152" customWidth="1"/>
    <col min="6005" max="6005" width="8.28515625" style="2152" customWidth="1"/>
    <col min="6006" max="6011" width="9.140625" style="2152"/>
    <col min="6012" max="6012" width="10.5703125" style="2152" customWidth="1"/>
    <col min="6013" max="6144" width="9.140625" style="2152"/>
    <col min="6145" max="6145" width="37.28515625" style="2152" customWidth="1"/>
    <col min="6146" max="6169" width="9.7109375" style="2152" customWidth="1"/>
    <col min="6170" max="6170" width="17.5703125" style="2152" customWidth="1"/>
    <col min="6171" max="6233" width="9.7109375" style="2152" customWidth="1"/>
    <col min="6234" max="6238" width="9.140625" style="2152"/>
    <col min="6239" max="6239" width="8.7109375" style="2152" customWidth="1"/>
    <col min="6240" max="6240" width="8.5703125" style="2152" customWidth="1"/>
    <col min="6241" max="6242" width="9.140625" style="2152"/>
    <col min="6243" max="6243" width="8.140625" style="2152" customWidth="1"/>
    <col min="6244" max="6244" width="9.140625" style="2152"/>
    <col min="6245" max="6245" width="9.85546875" style="2152" customWidth="1"/>
    <col min="6246" max="6253" width="9.140625" style="2152"/>
    <col min="6254" max="6254" width="8.7109375" style="2152" customWidth="1"/>
    <col min="6255" max="6255" width="8.42578125" style="2152" customWidth="1"/>
    <col min="6256" max="6259" width="9.140625" style="2152"/>
    <col min="6260" max="6260" width="8.5703125" style="2152" customWidth="1"/>
    <col min="6261" max="6261" width="8.28515625" style="2152" customWidth="1"/>
    <col min="6262" max="6267" width="9.140625" style="2152"/>
    <col min="6268" max="6268" width="10.5703125" style="2152" customWidth="1"/>
    <col min="6269" max="6400" width="9.140625" style="2152"/>
    <col min="6401" max="6401" width="37.28515625" style="2152" customWidth="1"/>
    <col min="6402" max="6425" width="9.7109375" style="2152" customWidth="1"/>
    <col min="6426" max="6426" width="17.5703125" style="2152" customWidth="1"/>
    <col min="6427" max="6489" width="9.7109375" style="2152" customWidth="1"/>
    <col min="6490" max="6494" width="9.140625" style="2152"/>
    <col min="6495" max="6495" width="8.7109375" style="2152" customWidth="1"/>
    <col min="6496" max="6496" width="8.5703125" style="2152" customWidth="1"/>
    <col min="6497" max="6498" width="9.140625" style="2152"/>
    <col min="6499" max="6499" width="8.140625" style="2152" customWidth="1"/>
    <col min="6500" max="6500" width="9.140625" style="2152"/>
    <col min="6501" max="6501" width="9.85546875" style="2152" customWidth="1"/>
    <col min="6502" max="6509" width="9.140625" style="2152"/>
    <col min="6510" max="6510" width="8.7109375" style="2152" customWidth="1"/>
    <col min="6511" max="6511" width="8.42578125" style="2152" customWidth="1"/>
    <col min="6512" max="6515" width="9.140625" style="2152"/>
    <col min="6516" max="6516" width="8.5703125" style="2152" customWidth="1"/>
    <col min="6517" max="6517" width="8.28515625" style="2152" customWidth="1"/>
    <col min="6518" max="6523" width="9.140625" style="2152"/>
    <col min="6524" max="6524" width="10.5703125" style="2152" customWidth="1"/>
    <col min="6525" max="6656" width="9.140625" style="2152"/>
    <col min="6657" max="6657" width="37.28515625" style="2152" customWidth="1"/>
    <col min="6658" max="6681" width="9.7109375" style="2152" customWidth="1"/>
    <col min="6682" max="6682" width="17.5703125" style="2152" customWidth="1"/>
    <col min="6683" max="6745" width="9.7109375" style="2152" customWidth="1"/>
    <col min="6746" max="6750" width="9.140625" style="2152"/>
    <col min="6751" max="6751" width="8.7109375" style="2152" customWidth="1"/>
    <col min="6752" max="6752" width="8.5703125" style="2152" customWidth="1"/>
    <col min="6753" max="6754" width="9.140625" style="2152"/>
    <col min="6755" max="6755" width="8.140625" style="2152" customWidth="1"/>
    <col min="6756" max="6756" width="9.140625" style="2152"/>
    <col min="6757" max="6757" width="9.85546875" style="2152" customWidth="1"/>
    <col min="6758" max="6765" width="9.140625" style="2152"/>
    <col min="6766" max="6766" width="8.7109375" style="2152" customWidth="1"/>
    <col min="6767" max="6767" width="8.42578125" style="2152" customWidth="1"/>
    <col min="6768" max="6771" width="9.140625" style="2152"/>
    <col min="6772" max="6772" width="8.5703125" style="2152" customWidth="1"/>
    <col min="6773" max="6773" width="8.28515625" style="2152" customWidth="1"/>
    <col min="6774" max="6779" width="9.140625" style="2152"/>
    <col min="6780" max="6780" width="10.5703125" style="2152" customWidth="1"/>
    <col min="6781" max="6912" width="9.140625" style="2152"/>
    <col min="6913" max="6913" width="37.28515625" style="2152" customWidth="1"/>
    <col min="6914" max="6937" width="9.7109375" style="2152" customWidth="1"/>
    <col min="6938" max="6938" width="17.5703125" style="2152" customWidth="1"/>
    <col min="6939" max="7001" width="9.7109375" style="2152" customWidth="1"/>
    <col min="7002" max="7006" width="9.140625" style="2152"/>
    <col min="7007" max="7007" width="8.7109375" style="2152" customWidth="1"/>
    <col min="7008" max="7008" width="8.5703125" style="2152" customWidth="1"/>
    <col min="7009" max="7010" width="9.140625" style="2152"/>
    <col min="7011" max="7011" width="8.140625" style="2152" customWidth="1"/>
    <col min="7012" max="7012" width="9.140625" style="2152"/>
    <col min="7013" max="7013" width="9.85546875" style="2152" customWidth="1"/>
    <col min="7014" max="7021" width="9.140625" style="2152"/>
    <col min="7022" max="7022" width="8.7109375" style="2152" customWidth="1"/>
    <col min="7023" max="7023" width="8.42578125" style="2152" customWidth="1"/>
    <col min="7024" max="7027" width="9.140625" style="2152"/>
    <col min="7028" max="7028" width="8.5703125" style="2152" customWidth="1"/>
    <col min="7029" max="7029" width="8.28515625" style="2152" customWidth="1"/>
    <col min="7030" max="7035" width="9.140625" style="2152"/>
    <col min="7036" max="7036" width="10.5703125" style="2152" customWidth="1"/>
    <col min="7037" max="7168" width="9.140625" style="2152"/>
    <col min="7169" max="7169" width="37.28515625" style="2152" customWidth="1"/>
    <col min="7170" max="7193" width="9.7109375" style="2152" customWidth="1"/>
    <col min="7194" max="7194" width="17.5703125" style="2152" customWidth="1"/>
    <col min="7195" max="7257" width="9.7109375" style="2152" customWidth="1"/>
    <col min="7258" max="7262" width="9.140625" style="2152"/>
    <col min="7263" max="7263" width="8.7109375" style="2152" customWidth="1"/>
    <col min="7264" max="7264" width="8.5703125" style="2152" customWidth="1"/>
    <col min="7265" max="7266" width="9.140625" style="2152"/>
    <col min="7267" max="7267" width="8.140625" style="2152" customWidth="1"/>
    <col min="7268" max="7268" width="9.140625" style="2152"/>
    <col min="7269" max="7269" width="9.85546875" style="2152" customWidth="1"/>
    <col min="7270" max="7277" width="9.140625" style="2152"/>
    <col min="7278" max="7278" width="8.7109375" style="2152" customWidth="1"/>
    <col min="7279" max="7279" width="8.42578125" style="2152" customWidth="1"/>
    <col min="7280" max="7283" width="9.140625" style="2152"/>
    <col min="7284" max="7284" width="8.5703125" style="2152" customWidth="1"/>
    <col min="7285" max="7285" width="8.28515625" style="2152" customWidth="1"/>
    <col min="7286" max="7291" width="9.140625" style="2152"/>
    <col min="7292" max="7292" width="10.5703125" style="2152" customWidth="1"/>
    <col min="7293" max="7424" width="9.140625" style="2152"/>
    <col min="7425" max="7425" width="37.28515625" style="2152" customWidth="1"/>
    <col min="7426" max="7449" width="9.7109375" style="2152" customWidth="1"/>
    <col min="7450" max="7450" width="17.5703125" style="2152" customWidth="1"/>
    <col min="7451" max="7513" width="9.7109375" style="2152" customWidth="1"/>
    <col min="7514" max="7518" width="9.140625" style="2152"/>
    <col min="7519" max="7519" width="8.7109375" style="2152" customWidth="1"/>
    <col min="7520" max="7520" width="8.5703125" style="2152" customWidth="1"/>
    <col min="7521" max="7522" width="9.140625" style="2152"/>
    <col min="7523" max="7523" width="8.140625" style="2152" customWidth="1"/>
    <col min="7524" max="7524" width="9.140625" style="2152"/>
    <col min="7525" max="7525" width="9.85546875" style="2152" customWidth="1"/>
    <col min="7526" max="7533" width="9.140625" style="2152"/>
    <col min="7534" max="7534" width="8.7109375" style="2152" customWidth="1"/>
    <col min="7535" max="7535" width="8.42578125" style="2152" customWidth="1"/>
    <col min="7536" max="7539" width="9.140625" style="2152"/>
    <col min="7540" max="7540" width="8.5703125" style="2152" customWidth="1"/>
    <col min="7541" max="7541" width="8.28515625" style="2152" customWidth="1"/>
    <col min="7542" max="7547" width="9.140625" style="2152"/>
    <col min="7548" max="7548" width="10.5703125" style="2152" customWidth="1"/>
    <col min="7549" max="7680" width="9.140625" style="2152"/>
    <col min="7681" max="7681" width="37.28515625" style="2152" customWidth="1"/>
    <col min="7682" max="7705" width="9.7109375" style="2152" customWidth="1"/>
    <col min="7706" max="7706" width="17.5703125" style="2152" customWidth="1"/>
    <col min="7707" max="7769" width="9.7109375" style="2152" customWidth="1"/>
    <col min="7770" max="7774" width="9.140625" style="2152"/>
    <col min="7775" max="7775" width="8.7109375" style="2152" customWidth="1"/>
    <col min="7776" max="7776" width="8.5703125" style="2152" customWidth="1"/>
    <col min="7777" max="7778" width="9.140625" style="2152"/>
    <col min="7779" max="7779" width="8.140625" style="2152" customWidth="1"/>
    <col min="7780" max="7780" width="9.140625" style="2152"/>
    <col min="7781" max="7781" width="9.85546875" style="2152" customWidth="1"/>
    <col min="7782" max="7789" width="9.140625" style="2152"/>
    <col min="7790" max="7790" width="8.7109375" style="2152" customWidth="1"/>
    <col min="7791" max="7791" width="8.42578125" style="2152" customWidth="1"/>
    <col min="7792" max="7795" width="9.140625" style="2152"/>
    <col min="7796" max="7796" width="8.5703125" style="2152" customWidth="1"/>
    <col min="7797" max="7797" width="8.28515625" style="2152" customWidth="1"/>
    <col min="7798" max="7803" width="9.140625" style="2152"/>
    <col min="7804" max="7804" width="10.5703125" style="2152" customWidth="1"/>
    <col min="7805" max="7936" width="9.140625" style="2152"/>
    <col min="7937" max="7937" width="37.28515625" style="2152" customWidth="1"/>
    <col min="7938" max="7961" width="9.7109375" style="2152" customWidth="1"/>
    <col min="7962" max="7962" width="17.5703125" style="2152" customWidth="1"/>
    <col min="7963" max="8025" width="9.7109375" style="2152" customWidth="1"/>
    <col min="8026" max="8030" width="9.140625" style="2152"/>
    <col min="8031" max="8031" width="8.7109375" style="2152" customWidth="1"/>
    <col min="8032" max="8032" width="8.5703125" style="2152" customWidth="1"/>
    <col min="8033" max="8034" width="9.140625" style="2152"/>
    <col min="8035" max="8035" width="8.140625" style="2152" customWidth="1"/>
    <col min="8036" max="8036" width="9.140625" style="2152"/>
    <col min="8037" max="8037" width="9.85546875" style="2152" customWidth="1"/>
    <col min="8038" max="8045" width="9.140625" style="2152"/>
    <col min="8046" max="8046" width="8.7109375" style="2152" customWidth="1"/>
    <col min="8047" max="8047" width="8.42578125" style="2152" customWidth="1"/>
    <col min="8048" max="8051" width="9.140625" style="2152"/>
    <col min="8052" max="8052" width="8.5703125" style="2152" customWidth="1"/>
    <col min="8053" max="8053" width="8.28515625" style="2152" customWidth="1"/>
    <col min="8054" max="8059" width="9.140625" style="2152"/>
    <col min="8060" max="8060" width="10.5703125" style="2152" customWidth="1"/>
    <col min="8061" max="8192" width="9.140625" style="2152"/>
    <col min="8193" max="8193" width="37.28515625" style="2152" customWidth="1"/>
    <col min="8194" max="8217" width="9.7109375" style="2152" customWidth="1"/>
    <col min="8218" max="8218" width="17.5703125" style="2152" customWidth="1"/>
    <col min="8219" max="8281" width="9.7109375" style="2152" customWidth="1"/>
    <col min="8282" max="8286" width="9.140625" style="2152"/>
    <col min="8287" max="8287" width="8.7109375" style="2152" customWidth="1"/>
    <col min="8288" max="8288" width="8.5703125" style="2152" customWidth="1"/>
    <col min="8289" max="8290" width="9.140625" style="2152"/>
    <col min="8291" max="8291" width="8.140625" style="2152" customWidth="1"/>
    <col min="8292" max="8292" width="9.140625" style="2152"/>
    <col min="8293" max="8293" width="9.85546875" style="2152" customWidth="1"/>
    <col min="8294" max="8301" width="9.140625" style="2152"/>
    <col min="8302" max="8302" width="8.7109375" style="2152" customWidth="1"/>
    <col min="8303" max="8303" width="8.42578125" style="2152" customWidth="1"/>
    <col min="8304" max="8307" width="9.140625" style="2152"/>
    <col min="8308" max="8308" width="8.5703125" style="2152" customWidth="1"/>
    <col min="8309" max="8309" width="8.28515625" style="2152" customWidth="1"/>
    <col min="8310" max="8315" width="9.140625" style="2152"/>
    <col min="8316" max="8316" width="10.5703125" style="2152" customWidth="1"/>
    <col min="8317" max="8448" width="9.140625" style="2152"/>
    <col min="8449" max="8449" width="37.28515625" style="2152" customWidth="1"/>
    <col min="8450" max="8473" width="9.7109375" style="2152" customWidth="1"/>
    <col min="8474" max="8474" width="17.5703125" style="2152" customWidth="1"/>
    <col min="8475" max="8537" width="9.7109375" style="2152" customWidth="1"/>
    <col min="8538" max="8542" width="9.140625" style="2152"/>
    <col min="8543" max="8543" width="8.7109375" style="2152" customWidth="1"/>
    <col min="8544" max="8544" width="8.5703125" style="2152" customWidth="1"/>
    <col min="8545" max="8546" width="9.140625" style="2152"/>
    <col min="8547" max="8547" width="8.140625" style="2152" customWidth="1"/>
    <col min="8548" max="8548" width="9.140625" style="2152"/>
    <col min="8549" max="8549" width="9.85546875" style="2152" customWidth="1"/>
    <col min="8550" max="8557" width="9.140625" style="2152"/>
    <col min="8558" max="8558" width="8.7109375" style="2152" customWidth="1"/>
    <col min="8559" max="8559" width="8.42578125" style="2152" customWidth="1"/>
    <col min="8560" max="8563" width="9.140625" style="2152"/>
    <col min="8564" max="8564" width="8.5703125" style="2152" customWidth="1"/>
    <col min="8565" max="8565" width="8.28515625" style="2152" customWidth="1"/>
    <col min="8566" max="8571" width="9.140625" style="2152"/>
    <col min="8572" max="8572" width="10.5703125" style="2152" customWidth="1"/>
    <col min="8573" max="8704" width="9.140625" style="2152"/>
    <col min="8705" max="8705" width="37.28515625" style="2152" customWidth="1"/>
    <col min="8706" max="8729" width="9.7109375" style="2152" customWidth="1"/>
    <col min="8730" max="8730" width="17.5703125" style="2152" customWidth="1"/>
    <col min="8731" max="8793" width="9.7109375" style="2152" customWidth="1"/>
    <col min="8794" max="8798" width="9.140625" style="2152"/>
    <col min="8799" max="8799" width="8.7109375" style="2152" customWidth="1"/>
    <col min="8800" max="8800" width="8.5703125" style="2152" customWidth="1"/>
    <col min="8801" max="8802" width="9.140625" style="2152"/>
    <col min="8803" max="8803" width="8.140625" style="2152" customWidth="1"/>
    <col min="8804" max="8804" width="9.140625" style="2152"/>
    <col min="8805" max="8805" width="9.85546875" style="2152" customWidth="1"/>
    <col min="8806" max="8813" width="9.140625" style="2152"/>
    <col min="8814" max="8814" width="8.7109375" style="2152" customWidth="1"/>
    <col min="8815" max="8815" width="8.42578125" style="2152" customWidth="1"/>
    <col min="8816" max="8819" width="9.140625" style="2152"/>
    <col min="8820" max="8820" width="8.5703125" style="2152" customWidth="1"/>
    <col min="8821" max="8821" width="8.28515625" style="2152" customWidth="1"/>
    <col min="8822" max="8827" width="9.140625" style="2152"/>
    <col min="8828" max="8828" width="10.5703125" style="2152" customWidth="1"/>
    <col min="8829" max="8960" width="9.140625" style="2152"/>
    <col min="8961" max="8961" width="37.28515625" style="2152" customWidth="1"/>
    <col min="8962" max="8985" width="9.7109375" style="2152" customWidth="1"/>
    <col min="8986" max="8986" width="17.5703125" style="2152" customWidth="1"/>
    <col min="8987" max="9049" width="9.7109375" style="2152" customWidth="1"/>
    <col min="9050" max="9054" width="9.140625" style="2152"/>
    <col min="9055" max="9055" width="8.7109375" style="2152" customWidth="1"/>
    <col min="9056" max="9056" width="8.5703125" style="2152" customWidth="1"/>
    <col min="9057" max="9058" width="9.140625" style="2152"/>
    <col min="9059" max="9059" width="8.140625" style="2152" customWidth="1"/>
    <col min="9060" max="9060" width="9.140625" style="2152"/>
    <col min="9061" max="9061" width="9.85546875" style="2152" customWidth="1"/>
    <col min="9062" max="9069" width="9.140625" style="2152"/>
    <col min="9070" max="9070" width="8.7109375" style="2152" customWidth="1"/>
    <col min="9071" max="9071" width="8.42578125" style="2152" customWidth="1"/>
    <col min="9072" max="9075" width="9.140625" style="2152"/>
    <col min="9076" max="9076" width="8.5703125" style="2152" customWidth="1"/>
    <col min="9077" max="9077" width="8.28515625" style="2152" customWidth="1"/>
    <col min="9078" max="9083" width="9.140625" style="2152"/>
    <col min="9084" max="9084" width="10.5703125" style="2152" customWidth="1"/>
    <col min="9085" max="9216" width="9.140625" style="2152"/>
    <col min="9217" max="9217" width="37.28515625" style="2152" customWidth="1"/>
    <col min="9218" max="9241" width="9.7109375" style="2152" customWidth="1"/>
    <col min="9242" max="9242" width="17.5703125" style="2152" customWidth="1"/>
    <col min="9243" max="9305" width="9.7109375" style="2152" customWidth="1"/>
    <col min="9306" max="9310" width="9.140625" style="2152"/>
    <col min="9311" max="9311" width="8.7109375" style="2152" customWidth="1"/>
    <col min="9312" max="9312" width="8.5703125" style="2152" customWidth="1"/>
    <col min="9313" max="9314" width="9.140625" style="2152"/>
    <col min="9315" max="9315" width="8.140625" style="2152" customWidth="1"/>
    <col min="9316" max="9316" width="9.140625" style="2152"/>
    <col min="9317" max="9317" width="9.85546875" style="2152" customWidth="1"/>
    <col min="9318" max="9325" width="9.140625" style="2152"/>
    <col min="9326" max="9326" width="8.7109375" style="2152" customWidth="1"/>
    <col min="9327" max="9327" width="8.42578125" style="2152" customWidth="1"/>
    <col min="9328" max="9331" width="9.140625" style="2152"/>
    <col min="9332" max="9332" width="8.5703125" style="2152" customWidth="1"/>
    <col min="9333" max="9333" width="8.28515625" style="2152" customWidth="1"/>
    <col min="9334" max="9339" width="9.140625" style="2152"/>
    <col min="9340" max="9340" width="10.5703125" style="2152" customWidth="1"/>
    <col min="9341" max="9472" width="9.140625" style="2152"/>
    <col min="9473" max="9473" width="37.28515625" style="2152" customWidth="1"/>
    <col min="9474" max="9497" width="9.7109375" style="2152" customWidth="1"/>
    <col min="9498" max="9498" width="17.5703125" style="2152" customWidth="1"/>
    <col min="9499" max="9561" width="9.7109375" style="2152" customWidth="1"/>
    <col min="9562" max="9566" width="9.140625" style="2152"/>
    <col min="9567" max="9567" width="8.7109375" style="2152" customWidth="1"/>
    <col min="9568" max="9568" width="8.5703125" style="2152" customWidth="1"/>
    <col min="9569" max="9570" width="9.140625" style="2152"/>
    <col min="9571" max="9571" width="8.140625" style="2152" customWidth="1"/>
    <col min="9572" max="9572" width="9.140625" style="2152"/>
    <col min="9573" max="9573" width="9.85546875" style="2152" customWidth="1"/>
    <col min="9574" max="9581" width="9.140625" style="2152"/>
    <col min="9582" max="9582" width="8.7109375" style="2152" customWidth="1"/>
    <col min="9583" max="9583" width="8.42578125" style="2152" customWidth="1"/>
    <col min="9584" max="9587" width="9.140625" style="2152"/>
    <col min="9588" max="9588" width="8.5703125" style="2152" customWidth="1"/>
    <col min="9589" max="9589" width="8.28515625" style="2152" customWidth="1"/>
    <col min="9590" max="9595" width="9.140625" style="2152"/>
    <col min="9596" max="9596" width="10.5703125" style="2152" customWidth="1"/>
    <col min="9597" max="9728" width="9.140625" style="2152"/>
    <col min="9729" max="9729" width="37.28515625" style="2152" customWidth="1"/>
    <col min="9730" max="9753" width="9.7109375" style="2152" customWidth="1"/>
    <col min="9754" max="9754" width="17.5703125" style="2152" customWidth="1"/>
    <col min="9755" max="9817" width="9.7109375" style="2152" customWidth="1"/>
    <col min="9818" max="9822" width="9.140625" style="2152"/>
    <col min="9823" max="9823" width="8.7109375" style="2152" customWidth="1"/>
    <col min="9824" max="9824" width="8.5703125" style="2152" customWidth="1"/>
    <col min="9825" max="9826" width="9.140625" style="2152"/>
    <col min="9827" max="9827" width="8.140625" style="2152" customWidth="1"/>
    <col min="9828" max="9828" width="9.140625" style="2152"/>
    <col min="9829" max="9829" width="9.85546875" style="2152" customWidth="1"/>
    <col min="9830" max="9837" width="9.140625" style="2152"/>
    <col min="9838" max="9838" width="8.7109375" style="2152" customWidth="1"/>
    <col min="9839" max="9839" width="8.42578125" style="2152" customWidth="1"/>
    <col min="9840" max="9843" width="9.140625" style="2152"/>
    <col min="9844" max="9844" width="8.5703125" style="2152" customWidth="1"/>
    <col min="9845" max="9845" width="8.28515625" style="2152" customWidth="1"/>
    <col min="9846" max="9851" width="9.140625" style="2152"/>
    <col min="9852" max="9852" width="10.5703125" style="2152" customWidth="1"/>
    <col min="9853" max="9984" width="9.140625" style="2152"/>
    <col min="9985" max="9985" width="37.28515625" style="2152" customWidth="1"/>
    <col min="9986" max="10009" width="9.7109375" style="2152" customWidth="1"/>
    <col min="10010" max="10010" width="17.5703125" style="2152" customWidth="1"/>
    <col min="10011" max="10073" width="9.7109375" style="2152" customWidth="1"/>
    <col min="10074" max="10078" width="9.140625" style="2152"/>
    <col min="10079" max="10079" width="8.7109375" style="2152" customWidth="1"/>
    <col min="10080" max="10080" width="8.5703125" style="2152" customWidth="1"/>
    <col min="10081" max="10082" width="9.140625" style="2152"/>
    <col min="10083" max="10083" width="8.140625" style="2152" customWidth="1"/>
    <col min="10084" max="10084" width="9.140625" style="2152"/>
    <col min="10085" max="10085" width="9.85546875" style="2152" customWidth="1"/>
    <col min="10086" max="10093" width="9.140625" style="2152"/>
    <col min="10094" max="10094" width="8.7109375" style="2152" customWidth="1"/>
    <col min="10095" max="10095" width="8.42578125" style="2152" customWidth="1"/>
    <col min="10096" max="10099" width="9.140625" style="2152"/>
    <col min="10100" max="10100" width="8.5703125" style="2152" customWidth="1"/>
    <col min="10101" max="10101" width="8.28515625" style="2152" customWidth="1"/>
    <col min="10102" max="10107" width="9.140625" style="2152"/>
    <col min="10108" max="10108" width="10.5703125" style="2152" customWidth="1"/>
    <col min="10109" max="10240" width="9.140625" style="2152"/>
    <col min="10241" max="10241" width="37.28515625" style="2152" customWidth="1"/>
    <col min="10242" max="10265" width="9.7109375" style="2152" customWidth="1"/>
    <col min="10266" max="10266" width="17.5703125" style="2152" customWidth="1"/>
    <col min="10267" max="10329" width="9.7109375" style="2152" customWidth="1"/>
    <col min="10330" max="10334" width="9.140625" style="2152"/>
    <col min="10335" max="10335" width="8.7109375" style="2152" customWidth="1"/>
    <col min="10336" max="10336" width="8.5703125" style="2152" customWidth="1"/>
    <col min="10337" max="10338" width="9.140625" style="2152"/>
    <col min="10339" max="10339" width="8.140625" style="2152" customWidth="1"/>
    <col min="10340" max="10340" width="9.140625" style="2152"/>
    <col min="10341" max="10341" width="9.85546875" style="2152" customWidth="1"/>
    <col min="10342" max="10349" width="9.140625" style="2152"/>
    <col min="10350" max="10350" width="8.7109375" style="2152" customWidth="1"/>
    <col min="10351" max="10351" width="8.42578125" style="2152" customWidth="1"/>
    <col min="10352" max="10355" width="9.140625" style="2152"/>
    <col min="10356" max="10356" width="8.5703125" style="2152" customWidth="1"/>
    <col min="10357" max="10357" width="8.28515625" style="2152" customWidth="1"/>
    <col min="10358" max="10363" width="9.140625" style="2152"/>
    <col min="10364" max="10364" width="10.5703125" style="2152" customWidth="1"/>
    <col min="10365" max="10496" width="9.140625" style="2152"/>
    <col min="10497" max="10497" width="37.28515625" style="2152" customWidth="1"/>
    <col min="10498" max="10521" width="9.7109375" style="2152" customWidth="1"/>
    <col min="10522" max="10522" width="17.5703125" style="2152" customWidth="1"/>
    <col min="10523" max="10585" width="9.7109375" style="2152" customWidth="1"/>
    <col min="10586" max="10590" width="9.140625" style="2152"/>
    <col min="10591" max="10591" width="8.7109375" style="2152" customWidth="1"/>
    <col min="10592" max="10592" width="8.5703125" style="2152" customWidth="1"/>
    <col min="10593" max="10594" width="9.140625" style="2152"/>
    <col min="10595" max="10595" width="8.140625" style="2152" customWidth="1"/>
    <col min="10596" max="10596" width="9.140625" style="2152"/>
    <col min="10597" max="10597" width="9.85546875" style="2152" customWidth="1"/>
    <col min="10598" max="10605" width="9.140625" style="2152"/>
    <col min="10606" max="10606" width="8.7109375" style="2152" customWidth="1"/>
    <col min="10607" max="10607" width="8.42578125" style="2152" customWidth="1"/>
    <col min="10608" max="10611" width="9.140625" style="2152"/>
    <col min="10612" max="10612" width="8.5703125" style="2152" customWidth="1"/>
    <col min="10613" max="10613" width="8.28515625" style="2152" customWidth="1"/>
    <col min="10614" max="10619" width="9.140625" style="2152"/>
    <col min="10620" max="10620" width="10.5703125" style="2152" customWidth="1"/>
    <col min="10621" max="10752" width="9.140625" style="2152"/>
    <col min="10753" max="10753" width="37.28515625" style="2152" customWidth="1"/>
    <col min="10754" max="10777" width="9.7109375" style="2152" customWidth="1"/>
    <col min="10778" max="10778" width="17.5703125" style="2152" customWidth="1"/>
    <col min="10779" max="10841" width="9.7109375" style="2152" customWidth="1"/>
    <col min="10842" max="10846" width="9.140625" style="2152"/>
    <col min="10847" max="10847" width="8.7109375" style="2152" customWidth="1"/>
    <col min="10848" max="10848" width="8.5703125" style="2152" customWidth="1"/>
    <col min="10849" max="10850" width="9.140625" style="2152"/>
    <col min="10851" max="10851" width="8.140625" style="2152" customWidth="1"/>
    <col min="10852" max="10852" width="9.140625" style="2152"/>
    <col min="10853" max="10853" width="9.85546875" style="2152" customWidth="1"/>
    <col min="10854" max="10861" width="9.140625" style="2152"/>
    <col min="10862" max="10862" width="8.7109375" style="2152" customWidth="1"/>
    <col min="10863" max="10863" width="8.42578125" style="2152" customWidth="1"/>
    <col min="10864" max="10867" width="9.140625" style="2152"/>
    <col min="10868" max="10868" width="8.5703125" style="2152" customWidth="1"/>
    <col min="10869" max="10869" width="8.28515625" style="2152" customWidth="1"/>
    <col min="10870" max="10875" width="9.140625" style="2152"/>
    <col min="10876" max="10876" width="10.5703125" style="2152" customWidth="1"/>
    <col min="10877" max="11008" width="9.140625" style="2152"/>
    <col min="11009" max="11009" width="37.28515625" style="2152" customWidth="1"/>
    <col min="11010" max="11033" width="9.7109375" style="2152" customWidth="1"/>
    <col min="11034" max="11034" width="17.5703125" style="2152" customWidth="1"/>
    <col min="11035" max="11097" width="9.7109375" style="2152" customWidth="1"/>
    <col min="11098" max="11102" width="9.140625" style="2152"/>
    <col min="11103" max="11103" width="8.7109375" style="2152" customWidth="1"/>
    <col min="11104" max="11104" width="8.5703125" style="2152" customWidth="1"/>
    <col min="11105" max="11106" width="9.140625" style="2152"/>
    <col min="11107" max="11107" width="8.140625" style="2152" customWidth="1"/>
    <col min="11108" max="11108" width="9.140625" style="2152"/>
    <col min="11109" max="11109" width="9.85546875" style="2152" customWidth="1"/>
    <col min="11110" max="11117" width="9.140625" style="2152"/>
    <col min="11118" max="11118" width="8.7109375" style="2152" customWidth="1"/>
    <col min="11119" max="11119" width="8.42578125" style="2152" customWidth="1"/>
    <col min="11120" max="11123" width="9.140625" style="2152"/>
    <col min="11124" max="11124" width="8.5703125" style="2152" customWidth="1"/>
    <col min="11125" max="11125" width="8.28515625" style="2152" customWidth="1"/>
    <col min="11126" max="11131" width="9.140625" style="2152"/>
    <col min="11132" max="11132" width="10.5703125" style="2152" customWidth="1"/>
    <col min="11133" max="11264" width="9.140625" style="2152"/>
    <col min="11265" max="11265" width="37.28515625" style="2152" customWidth="1"/>
    <col min="11266" max="11289" width="9.7109375" style="2152" customWidth="1"/>
    <col min="11290" max="11290" width="17.5703125" style="2152" customWidth="1"/>
    <col min="11291" max="11353" width="9.7109375" style="2152" customWidth="1"/>
    <col min="11354" max="11358" width="9.140625" style="2152"/>
    <col min="11359" max="11359" width="8.7109375" style="2152" customWidth="1"/>
    <col min="11360" max="11360" width="8.5703125" style="2152" customWidth="1"/>
    <col min="11361" max="11362" width="9.140625" style="2152"/>
    <col min="11363" max="11363" width="8.140625" style="2152" customWidth="1"/>
    <col min="11364" max="11364" width="9.140625" style="2152"/>
    <col min="11365" max="11365" width="9.85546875" style="2152" customWidth="1"/>
    <col min="11366" max="11373" width="9.140625" style="2152"/>
    <col min="11374" max="11374" width="8.7109375" style="2152" customWidth="1"/>
    <col min="11375" max="11375" width="8.42578125" style="2152" customWidth="1"/>
    <col min="11376" max="11379" width="9.140625" style="2152"/>
    <col min="11380" max="11380" width="8.5703125" style="2152" customWidth="1"/>
    <col min="11381" max="11381" width="8.28515625" style="2152" customWidth="1"/>
    <col min="11382" max="11387" width="9.140625" style="2152"/>
    <col min="11388" max="11388" width="10.5703125" style="2152" customWidth="1"/>
    <col min="11389" max="11520" width="9.140625" style="2152"/>
    <col min="11521" max="11521" width="37.28515625" style="2152" customWidth="1"/>
    <col min="11522" max="11545" width="9.7109375" style="2152" customWidth="1"/>
    <col min="11546" max="11546" width="17.5703125" style="2152" customWidth="1"/>
    <col min="11547" max="11609" width="9.7109375" style="2152" customWidth="1"/>
    <col min="11610" max="11614" width="9.140625" style="2152"/>
    <col min="11615" max="11615" width="8.7109375" style="2152" customWidth="1"/>
    <col min="11616" max="11616" width="8.5703125" style="2152" customWidth="1"/>
    <col min="11617" max="11618" width="9.140625" style="2152"/>
    <col min="11619" max="11619" width="8.140625" style="2152" customWidth="1"/>
    <col min="11620" max="11620" width="9.140625" style="2152"/>
    <col min="11621" max="11621" width="9.85546875" style="2152" customWidth="1"/>
    <col min="11622" max="11629" width="9.140625" style="2152"/>
    <col min="11630" max="11630" width="8.7109375" style="2152" customWidth="1"/>
    <col min="11631" max="11631" width="8.42578125" style="2152" customWidth="1"/>
    <col min="11632" max="11635" width="9.140625" style="2152"/>
    <col min="11636" max="11636" width="8.5703125" style="2152" customWidth="1"/>
    <col min="11637" max="11637" width="8.28515625" style="2152" customWidth="1"/>
    <col min="11638" max="11643" width="9.140625" style="2152"/>
    <col min="11644" max="11644" width="10.5703125" style="2152" customWidth="1"/>
    <col min="11645" max="11776" width="9.140625" style="2152"/>
    <col min="11777" max="11777" width="37.28515625" style="2152" customWidth="1"/>
    <col min="11778" max="11801" width="9.7109375" style="2152" customWidth="1"/>
    <col min="11802" max="11802" width="17.5703125" style="2152" customWidth="1"/>
    <col min="11803" max="11865" width="9.7109375" style="2152" customWidth="1"/>
    <col min="11866" max="11870" width="9.140625" style="2152"/>
    <col min="11871" max="11871" width="8.7109375" style="2152" customWidth="1"/>
    <col min="11872" max="11872" width="8.5703125" style="2152" customWidth="1"/>
    <col min="11873" max="11874" width="9.140625" style="2152"/>
    <col min="11875" max="11875" width="8.140625" style="2152" customWidth="1"/>
    <col min="11876" max="11876" width="9.140625" style="2152"/>
    <col min="11877" max="11877" width="9.85546875" style="2152" customWidth="1"/>
    <col min="11878" max="11885" width="9.140625" style="2152"/>
    <col min="11886" max="11886" width="8.7109375" style="2152" customWidth="1"/>
    <col min="11887" max="11887" width="8.42578125" style="2152" customWidth="1"/>
    <col min="11888" max="11891" width="9.140625" style="2152"/>
    <col min="11892" max="11892" width="8.5703125" style="2152" customWidth="1"/>
    <col min="11893" max="11893" width="8.28515625" style="2152" customWidth="1"/>
    <col min="11894" max="11899" width="9.140625" style="2152"/>
    <col min="11900" max="11900" width="10.5703125" style="2152" customWidth="1"/>
    <col min="11901" max="12032" width="9.140625" style="2152"/>
    <col min="12033" max="12033" width="37.28515625" style="2152" customWidth="1"/>
    <col min="12034" max="12057" width="9.7109375" style="2152" customWidth="1"/>
    <col min="12058" max="12058" width="17.5703125" style="2152" customWidth="1"/>
    <col min="12059" max="12121" width="9.7109375" style="2152" customWidth="1"/>
    <col min="12122" max="12126" width="9.140625" style="2152"/>
    <col min="12127" max="12127" width="8.7109375" style="2152" customWidth="1"/>
    <col min="12128" max="12128" width="8.5703125" style="2152" customWidth="1"/>
    <col min="12129" max="12130" width="9.140625" style="2152"/>
    <col min="12131" max="12131" width="8.140625" style="2152" customWidth="1"/>
    <col min="12132" max="12132" width="9.140625" style="2152"/>
    <col min="12133" max="12133" width="9.85546875" style="2152" customWidth="1"/>
    <col min="12134" max="12141" width="9.140625" style="2152"/>
    <col min="12142" max="12142" width="8.7109375" style="2152" customWidth="1"/>
    <col min="12143" max="12143" width="8.42578125" style="2152" customWidth="1"/>
    <col min="12144" max="12147" width="9.140625" style="2152"/>
    <col min="12148" max="12148" width="8.5703125" style="2152" customWidth="1"/>
    <col min="12149" max="12149" width="8.28515625" style="2152" customWidth="1"/>
    <col min="12150" max="12155" width="9.140625" style="2152"/>
    <col min="12156" max="12156" width="10.5703125" style="2152" customWidth="1"/>
    <col min="12157" max="12288" width="9.140625" style="2152"/>
    <col min="12289" max="12289" width="37.28515625" style="2152" customWidth="1"/>
    <col min="12290" max="12313" width="9.7109375" style="2152" customWidth="1"/>
    <col min="12314" max="12314" width="17.5703125" style="2152" customWidth="1"/>
    <col min="12315" max="12377" width="9.7109375" style="2152" customWidth="1"/>
    <col min="12378" max="12382" width="9.140625" style="2152"/>
    <col min="12383" max="12383" width="8.7109375" style="2152" customWidth="1"/>
    <col min="12384" max="12384" width="8.5703125" style="2152" customWidth="1"/>
    <col min="12385" max="12386" width="9.140625" style="2152"/>
    <col min="12387" max="12387" width="8.140625" style="2152" customWidth="1"/>
    <col min="12388" max="12388" width="9.140625" style="2152"/>
    <col min="12389" max="12389" width="9.85546875" style="2152" customWidth="1"/>
    <col min="12390" max="12397" width="9.140625" style="2152"/>
    <col min="12398" max="12398" width="8.7109375" style="2152" customWidth="1"/>
    <col min="12399" max="12399" width="8.42578125" style="2152" customWidth="1"/>
    <col min="12400" max="12403" width="9.140625" style="2152"/>
    <col min="12404" max="12404" width="8.5703125" style="2152" customWidth="1"/>
    <col min="12405" max="12405" width="8.28515625" style="2152" customWidth="1"/>
    <col min="12406" max="12411" width="9.140625" style="2152"/>
    <col min="12412" max="12412" width="10.5703125" style="2152" customWidth="1"/>
    <col min="12413" max="12544" width="9.140625" style="2152"/>
    <col min="12545" max="12545" width="37.28515625" style="2152" customWidth="1"/>
    <col min="12546" max="12569" width="9.7109375" style="2152" customWidth="1"/>
    <col min="12570" max="12570" width="17.5703125" style="2152" customWidth="1"/>
    <col min="12571" max="12633" width="9.7109375" style="2152" customWidth="1"/>
    <col min="12634" max="12638" width="9.140625" style="2152"/>
    <col min="12639" max="12639" width="8.7109375" style="2152" customWidth="1"/>
    <col min="12640" max="12640" width="8.5703125" style="2152" customWidth="1"/>
    <col min="12641" max="12642" width="9.140625" style="2152"/>
    <col min="12643" max="12643" width="8.140625" style="2152" customWidth="1"/>
    <col min="12644" max="12644" width="9.140625" style="2152"/>
    <col min="12645" max="12645" width="9.85546875" style="2152" customWidth="1"/>
    <col min="12646" max="12653" width="9.140625" style="2152"/>
    <col min="12654" max="12654" width="8.7109375" style="2152" customWidth="1"/>
    <col min="12655" max="12655" width="8.42578125" style="2152" customWidth="1"/>
    <col min="12656" max="12659" width="9.140625" style="2152"/>
    <col min="12660" max="12660" width="8.5703125" style="2152" customWidth="1"/>
    <col min="12661" max="12661" width="8.28515625" style="2152" customWidth="1"/>
    <col min="12662" max="12667" width="9.140625" style="2152"/>
    <col min="12668" max="12668" width="10.5703125" style="2152" customWidth="1"/>
    <col min="12669" max="12800" width="9.140625" style="2152"/>
    <col min="12801" max="12801" width="37.28515625" style="2152" customWidth="1"/>
    <col min="12802" max="12825" width="9.7109375" style="2152" customWidth="1"/>
    <col min="12826" max="12826" width="17.5703125" style="2152" customWidth="1"/>
    <col min="12827" max="12889" width="9.7109375" style="2152" customWidth="1"/>
    <col min="12890" max="12894" width="9.140625" style="2152"/>
    <col min="12895" max="12895" width="8.7109375" style="2152" customWidth="1"/>
    <col min="12896" max="12896" width="8.5703125" style="2152" customWidth="1"/>
    <col min="12897" max="12898" width="9.140625" style="2152"/>
    <col min="12899" max="12899" width="8.140625" style="2152" customWidth="1"/>
    <col min="12900" max="12900" width="9.140625" style="2152"/>
    <col min="12901" max="12901" width="9.85546875" style="2152" customWidth="1"/>
    <col min="12902" max="12909" width="9.140625" style="2152"/>
    <col min="12910" max="12910" width="8.7109375" style="2152" customWidth="1"/>
    <col min="12911" max="12911" width="8.42578125" style="2152" customWidth="1"/>
    <col min="12912" max="12915" width="9.140625" style="2152"/>
    <col min="12916" max="12916" width="8.5703125" style="2152" customWidth="1"/>
    <col min="12917" max="12917" width="8.28515625" style="2152" customWidth="1"/>
    <col min="12918" max="12923" width="9.140625" style="2152"/>
    <col min="12924" max="12924" width="10.5703125" style="2152" customWidth="1"/>
    <col min="12925" max="13056" width="9.140625" style="2152"/>
    <col min="13057" max="13057" width="37.28515625" style="2152" customWidth="1"/>
    <col min="13058" max="13081" width="9.7109375" style="2152" customWidth="1"/>
    <col min="13082" max="13082" width="17.5703125" style="2152" customWidth="1"/>
    <col min="13083" max="13145" width="9.7109375" style="2152" customWidth="1"/>
    <col min="13146" max="13150" width="9.140625" style="2152"/>
    <col min="13151" max="13151" width="8.7109375" style="2152" customWidth="1"/>
    <col min="13152" max="13152" width="8.5703125" style="2152" customWidth="1"/>
    <col min="13153" max="13154" width="9.140625" style="2152"/>
    <col min="13155" max="13155" width="8.140625" style="2152" customWidth="1"/>
    <col min="13156" max="13156" width="9.140625" style="2152"/>
    <col min="13157" max="13157" width="9.85546875" style="2152" customWidth="1"/>
    <col min="13158" max="13165" width="9.140625" style="2152"/>
    <col min="13166" max="13166" width="8.7109375" style="2152" customWidth="1"/>
    <col min="13167" max="13167" width="8.42578125" style="2152" customWidth="1"/>
    <col min="13168" max="13171" width="9.140625" style="2152"/>
    <col min="13172" max="13172" width="8.5703125" style="2152" customWidth="1"/>
    <col min="13173" max="13173" width="8.28515625" style="2152" customWidth="1"/>
    <col min="13174" max="13179" width="9.140625" style="2152"/>
    <col min="13180" max="13180" width="10.5703125" style="2152" customWidth="1"/>
    <col min="13181" max="13312" width="9.140625" style="2152"/>
    <col min="13313" max="13313" width="37.28515625" style="2152" customWidth="1"/>
    <col min="13314" max="13337" width="9.7109375" style="2152" customWidth="1"/>
    <col min="13338" max="13338" width="17.5703125" style="2152" customWidth="1"/>
    <col min="13339" max="13401" width="9.7109375" style="2152" customWidth="1"/>
    <col min="13402" max="13406" width="9.140625" style="2152"/>
    <col min="13407" max="13407" width="8.7109375" style="2152" customWidth="1"/>
    <col min="13408" max="13408" width="8.5703125" style="2152" customWidth="1"/>
    <col min="13409" max="13410" width="9.140625" style="2152"/>
    <col min="13411" max="13411" width="8.140625" style="2152" customWidth="1"/>
    <col min="13412" max="13412" width="9.140625" style="2152"/>
    <col min="13413" max="13413" width="9.85546875" style="2152" customWidth="1"/>
    <col min="13414" max="13421" width="9.140625" style="2152"/>
    <col min="13422" max="13422" width="8.7109375" style="2152" customWidth="1"/>
    <col min="13423" max="13423" width="8.42578125" style="2152" customWidth="1"/>
    <col min="13424" max="13427" width="9.140625" style="2152"/>
    <col min="13428" max="13428" width="8.5703125" style="2152" customWidth="1"/>
    <col min="13429" max="13429" width="8.28515625" style="2152" customWidth="1"/>
    <col min="13430" max="13435" width="9.140625" style="2152"/>
    <col min="13436" max="13436" width="10.5703125" style="2152" customWidth="1"/>
    <col min="13437" max="13568" width="9.140625" style="2152"/>
    <col min="13569" max="13569" width="37.28515625" style="2152" customWidth="1"/>
    <col min="13570" max="13593" width="9.7109375" style="2152" customWidth="1"/>
    <col min="13594" max="13594" width="17.5703125" style="2152" customWidth="1"/>
    <col min="13595" max="13657" width="9.7109375" style="2152" customWidth="1"/>
    <col min="13658" max="13662" width="9.140625" style="2152"/>
    <col min="13663" max="13663" width="8.7109375" style="2152" customWidth="1"/>
    <col min="13664" max="13664" width="8.5703125" style="2152" customWidth="1"/>
    <col min="13665" max="13666" width="9.140625" style="2152"/>
    <col min="13667" max="13667" width="8.140625" style="2152" customWidth="1"/>
    <col min="13668" max="13668" width="9.140625" style="2152"/>
    <col min="13669" max="13669" width="9.85546875" style="2152" customWidth="1"/>
    <col min="13670" max="13677" width="9.140625" style="2152"/>
    <col min="13678" max="13678" width="8.7109375" style="2152" customWidth="1"/>
    <col min="13679" max="13679" width="8.42578125" style="2152" customWidth="1"/>
    <col min="13680" max="13683" width="9.140625" style="2152"/>
    <col min="13684" max="13684" width="8.5703125" style="2152" customWidth="1"/>
    <col min="13685" max="13685" width="8.28515625" style="2152" customWidth="1"/>
    <col min="13686" max="13691" width="9.140625" style="2152"/>
    <col min="13692" max="13692" width="10.5703125" style="2152" customWidth="1"/>
    <col min="13693" max="13824" width="9.140625" style="2152"/>
    <col min="13825" max="13825" width="37.28515625" style="2152" customWidth="1"/>
    <col min="13826" max="13849" width="9.7109375" style="2152" customWidth="1"/>
    <col min="13850" max="13850" width="17.5703125" style="2152" customWidth="1"/>
    <col min="13851" max="13913" width="9.7109375" style="2152" customWidth="1"/>
    <col min="13914" max="13918" width="9.140625" style="2152"/>
    <col min="13919" max="13919" width="8.7109375" style="2152" customWidth="1"/>
    <col min="13920" max="13920" width="8.5703125" style="2152" customWidth="1"/>
    <col min="13921" max="13922" width="9.140625" style="2152"/>
    <col min="13923" max="13923" width="8.140625" style="2152" customWidth="1"/>
    <col min="13924" max="13924" width="9.140625" style="2152"/>
    <col min="13925" max="13925" width="9.85546875" style="2152" customWidth="1"/>
    <col min="13926" max="13933" width="9.140625" style="2152"/>
    <col min="13934" max="13934" width="8.7109375" style="2152" customWidth="1"/>
    <col min="13935" max="13935" width="8.42578125" style="2152" customWidth="1"/>
    <col min="13936" max="13939" width="9.140625" style="2152"/>
    <col min="13940" max="13940" width="8.5703125" style="2152" customWidth="1"/>
    <col min="13941" max="13941" width="8.28515625" style="2152" customWidth="1"/>
    <col min="13942" max="13947" width="9.140625" style="2152"/>
    <col min="13948" max="13948" width="10.5703125" style="2152" customWidth="1"/>
    <col min="13949" max="14080" width="9.140625" style="2152"/>
    <col min="14081" max="14081" width="37.28515625" style="2152" customWidth="1"/>
    <col min="14082" max="14105" width="9.7109375" style="2152" customWidth="1"/>
    <col min="14106" max="14106" width="17.5703125" style="2152" customWidth="1"/>
    <col min="14107" max="14169" width="9.7109375" style="2152" customWidth="1"/>
    <col min="14170" max="14174" width="9.140625" style="2152"/>
    <col min="14175" max="14175" width="8.7109375" style="2152" customWidth="1"/>
    <col min="14176" max="14176" width="8.5703125" style="2152" customWidth="1"/>
    <col min="14177" max="14178" width="9.140625" style="2152"/>
    <col min="14179" max="14179" width="8.140625" style="2152" customWidth="1"/>
    <col min="14180" max="14180" width="9.140625" style="2152"/>
    <col min="14181" max="14181" width="9.85546875" style="2152" customWidth="1"/>
    <col min="14182" max="14189" width="9.140625" style="2152"/>
    <col min="14190" max="14190" width="8.7109375" style="2152" customWidth="1"/>
    <col min="14191" max="14191" width="8.42578125" style="2152" customWidth="1"/>
    <col min="14192" max="14195" width="9.140625" style="2152"/>
    <col min="14196" max="14196" width="8.5703125" style="2152" customWidth="1"/>
    <col min="14197" max="14197" width="8.28515625" style="2152" customWidth="1"/>
    <col min="14198" max="14203" width="9.140625" style="2152"/>
    <col min="14204" max="14204" width="10.5703125" style="2152" customWidth="1"/>
    <col min="14205" max="14336" width="9.140625" style="2152"/>
    <col min="14337" max="14337" width="37.28515625" style="2152" customWidth="1"/>
    <col min="14338" max="14361" width="9.7109375" style="2152" customWidth="1"/>
    <col min="14362" max="14362" width="17.5703125" style="2152" customWidth="1"/>
    <col min="14363" max="14425" width="9.7109375" style="2152" customWidth="1"/>
    <col min="14426" max="14430" width="9.140625" style="2152"/>
    <col min="14431" max="14431" width="8.7109375" style="2152" customWidth="1"/>
    <col min="14432" max="14432" width="8.5703125" style="2152" customWidth="1"/>
    <col min="14433" max="14434" width="9.140625" style="2152"/>
    <col min="14435" max="14435" width="8.140625" style="2152" customWidth="1"/>
    <col min="14436" max="14436" width="9.140625" style="2152"/>
    <col min="14437" max="14437" width="9.85546875" style="2152" customWidth="1"/>
    <col min="14438" max="14445" width="9.140625" style="2152"/>
    <col min="14446" max="14446" width="8.7109375" style="2152" customWidth="1"/>
    <col min="14447" max="14447" width="8.42578125" style="2152" customWidth="1"/>
    <col min="14448" max="14451" width="9.140625" style="2152"/>
    <col min="14452" max="14452" width="8.5703125" style="2152" customWidth="1"/>
    <col min="14453" max="14453" width="8.28515625" style="2152" customWidth="1"/>
    <col min="14454" max="14459" width="9.140625" style="2152"/>
    <col min="14460" max="14460" width="10.5703125" style="2152" customWidth="1"/>
    <col min="14461" max="14592" width="9.140625" style="2152"/>
    <col min="14593" max="14593" width="37.28515625" style="2152" customWidth="1"/>
    <col min="14594" max="14617" width="9.7109375" style="2152" customWidth="1"/>
    <col min="14618" max="14618" width="17.5703125" style="2152" customWidth="1"/>
    <col min="14619" max="14681" width="9.7109375" style="2152" customWidth="1"/>
    <col min="14682" max="14686" width="9.140625" style="2152"/>
    <col min="14687" max="14687" width="8.7109375" style="2152" customWidth="1"/>
    <col min="14688" max="14688" width="8.5703125" style="2152" customWidth="1"/>
    <col min="14689" max="14690" width="9.140625" style="2152"/>
    <col min="14691" max="14691" width="8.140625" style="2152" customWidth="1"/>
    <col min="14692" max="14692" width="9.140625" style="2152"/>
    <col min="14693" max="14693" width="9.85546875" style="2152" customWidth="1"/>
    <col min="14694" max="14701" width="9.140625" style="2152"/>
    <col min="14702" max="14702" width="8.7109375" style="2152" customWidth="1"/>
    <col min="14703" max="14703" width="8.42578125" style="2152" customWidth="1"/>
    <col min="14704" max="14707" width="9.140625" style="2152"/>
    <col min="14708" max="14708" width="8.5703125" style="2152" customWidth="1"/>
    <col min="14709" max="14709" width="8.28515625" style="2152" customWidth="1"/>
    <col min="14710" max="14715" width="9.140625" style="2152"/>
    <col min="14716" max="14716" width="10.5703125" style="2152" customWidth="1"/>
    <col min="14717" max="14848" width="9.140625" style="2152"/>
    <col min="14849" max="14849" width="37.28515625" style="2152" customWidth="1"/>
    <col min="14850" max="14873" width="9.7109375" style="2152" customWidth="1"/>
    <col min="14874" max="14874" width="17.5703125" style="2152" customWidth="1"/>
    <col min="14875" max="14937" width="9.7109375" style="2152" customWidth="1"/>
    <col min="14938" max="14942" width="9.140625" style="2152"/>
    <col min="14943" max="14943" width="8.7109375" style="2152" customWidth="1"/>
    <col min="14944" max="14944" width="8.5703125" style="2152" customWidth="1"/>
    <col min="14945" max="14946" width="9.140625" style="2152"/>
    <col min="14947" max="14947" width="8.140625" style="2152" customWidth="1"/>
    <col min="14948" max="14948" width="9.140625" style="2152"/>
    <col min="14949" max="14949" width="9.85546875" style="2152" customWidth="1"/>
    <col min="14950" max="14957" width="9.140625" style="2152"/>
    <col min="14958" max="14958" width="8.7109375" style="2152" customWidth="1"/>
    <col min="14959" max="14959" width="8.42578125" style="2152" customWidth="1"/>
    <col min="14960" max="14963" width="9.140625" style="2152"/>
    <col min="14964" max="14964" width="8.5703125" style="2152" customWidth="1"/>
    <col min="14965" max="14965" width="8.28515625" style="2152" customWidth="1"/>
    <col min="14966" max="14971" width="9.140625" style="2152"/>
    <col min="14972" max="14972" width="10.5703125" style="2152" customWidth="1"/>
    <col min="14973" max="15104" width="9.140625" style="2152"/>
    <col min="15105" max="15105" width="37.28515625" style="2152" customWidth="1"/>
    <col min="15106" max="15129" width="9.7109375" style="2152" customWidth="1"/>
    <col min="15130" max="15130" width="17.5703125" style="2152" customWidth="1"/>
    <col min="15131" max="15193" width="9.7109375" style="2152" customWidth="1"/>
    <col min="15194" max="15198" width="9.140625" style="2152"/>
    <col min="15199" max="15199" width="8.7109375" style="2152" customWidth="1"/>
    <col min="15200" max="15200" width="8.5703125" style="2152" customWidth="1"/>
    <col min="15201" max="15202" width="9.140625" style="2152"/>
    <col min="15203" max="15203" width="8.140625" style="2152" customWidth="1"/>
    <col min="15204" max="15204" width="9.140625" style="2152"/>
    <col min="15205" max="15205" width="9.85546875" style="2152" customWidth="1"/>
    <col min="15206" max="15213" width="9.140625" style="2152"/>
    <col min="15214" max="15214" width="8.7109375" style="2152" customWidth="1"/>
    <col min="15215" max="15215" width="8.42578125" style="2152" customWidth="1"/>
    <col min="15216" max="15219" width="9.140625" style="2152"/>
    <col min="15220" max="15220" width="8.5703125" style="2152" customWidth="1"/>
    <col min="15221" max="15221" width="8.28515625" style="2152" customWidth="1"/>
    <col min="15222" max="15227" width="9.140625" style="2152"/>
    <col min="15228" max="15228" width="10.5703125" style="2152" customWidth="1"/>
    <col min="15229" max="15360" width="9.140625" style="2152"/>
    <col min="15361" max="15361" width="37.28515625" style="2152" customWidth="1"/>
    <col min="15362" max="15385" width="9.7109375" style="2152" customWidth="1"/>
    <col min="15386" max="15386" width="17.5703125" style="2152" customWidth="1"/>
    <col min="15387" max="15449" width="9.7109375" style="2152" customWidth="1"/>
    <col min="15450" max="15454" width="9.140625" style="2152"/>
    <col min="15455" max="15455" width="8.7109375" style="2152" customWidth="1"/>
    <col min="15456" max="15456" width="8.5703125" style="2152" customWidth="1"/>
    <col min="15457" max="15458" width="9.140625" style="2152"/>
    <col min="15459" max="15459" width="8.140625" style="2152" customWidth="1"/>
    <col min="15460" max="15460" width="9.140625" style="2152"/>
    <col min="15461" max="15461" width="9.85546875" style="2152" customWidth="1"/>
    <col min="15462" max="15469" width="9.140625" style="2152"/>
    <col min="15470" max="15470" width="8.7109375" style="2152" customWidth="1"/>
    <col min="15471" max="15471" width="8.42578125" style="2152" customWidth="1"/>
    <col min="15472" max="15475" width="9.140625" style="2152"/>
    <col min="15476" max="15476" width="8.5703125" style="2152" customWidth="1"/>
    <col min="15477" max="15477" width="8.28515625" style="2152" customWidth="1"/>
    <col min="15478" max="15483" width="9.140625" style="2152"/>
    <col min="15484" max="15484" width="10.5703125" style="2152" customWidth="1"/>
    <col min="15485" max="15616" width="9.140625" style="2152"/>
    <col min="15617" max="15617" width="37.28515625" style="2152" customWidth="1"/>
    <col min="15618" max="15641" width="9.7109375" style="2152" customWidth="1"/>
    <col min="15642" max="15642" width="17.5703125" style="2152" customWidth="1"/>
    <col min="15643" max="15705" width="9.7109375" style="2152" customWidth="1"/>
    <col min="15706" max="15710" width="9.140625" style="2152"/>
    <col min="15711" max="15711" width="8.7109375" style="2152" customWidth="1"/>
    <col min="15712" max="15712" width="8.5703125" style="2152" customWidth="1"/>
    <col min="15713" max="15714" width="9.140625" style="2152"/>
    <col min="15715" max="15715" width="8.140625" style="2152" customWidth="1"/>
    <col min="15716" max="15716" width="9.140625" style="2152"/>
    <col min="15717" max="15717" width="9.85546875" style="2152" customWidth="1"/>
    <col min="15718" max="15725" width="9.140625" style="2152"/>
    <col min="15726" max="15726" width="8.7109375" style="2152" customWidth="1"/>
    <col min="15727" max="15727" width="8.42578125" style="2152" customWidth="1"/>
    <col min="15728" max="15731" width="9.140625" style="2152"/>
    <col min="15732" max="15732" width="8.5703125" style="2152" customWidth="1"/>
    <col min="15733" max="15733" width="8.28515625" style="2152" customWidth="1"/>
    <col min="15734" max="15739" width="9.140625" style="2152"/>
    <col min="15740" max="15740" width="10.5703125" style="2152" customWidth="1"/>
    <col min="15741" max="15872" width="9.140625" style="2152"/>
    <col min="15873" max="15873" width="37.28515625" style="2152" customWidth="1"/>
    <col min="15874" max="15897" width="9.7109375" style="2152" customWidth="1"/>
    <col min="15898" max="15898" width="17.5703125" style="2152" customWidth="1"/>
    <col min="15899" max="15961" width="9.7109375" style="2152" customWidth="1"/>
    <col min="15962" max="15966" width="9.140625" style="2152"/>
    <col min="15967" max="15967" width="8.7109375" style="2152" customWidth="1"/>
    <col min="15968" max="15968" width="8.5703125" style="2152" customWidth="1"/>
    <col min="15969" max="15970" width="9.140625" style="2152"/>
    <col min="15971" max="15971" width="8.140625" style="2152" customWidth="1"/>
    <col min="15972" max="15972" width="9.140625" style="2152"/>
    <col min="15973" max="15973" width="9.85546875" style="2152" customWidth="1"/>
    <col min="15974" max="15981" width="9.140625" style="2152"/>
    <col min="15982" max="15982" width="8.7109375" style="2152" customWidth="1"/>
    <col min="15983" max="15983" width="8.42578125" style="2152" customWidth="1"/>
    <col min="15984" max="15987" width="9.140625" style="2152"/>
    <col min="15988" max="15988" width="8.5703125" style="2152" customWidth="1"/>
    <col min="15989" max="15989" width="8.28515625" style="2152" customWidth="1"/>
    <col min="15990" max="15995" width="9.140625" style="2152"/>
    <col min="15996" max="15996" width="10.5703125" style="2152" customWidth="1"/>
    <col min="15997" max="16128" width="9.140625" style="2152"/>
    <col min="16129" max="16129" width="37.28515625" style="2152" customWidth="1"/>
    <col min="16130" max="16153" width="9.7109375" style="2152" customWidth="1"/>
    <col min="16154" max="16154" width="17.5703125" style="2152" customWidth="1"/>
    <col min="16155" max="16217" width="9.7109375" style="2152" customWidth="1"/>
    <col min="16218" max="16222" width="9.140625" style="2152"/>
    <col min="16223" max="16223" width="8.7109375" style="2152" customWidth="1"/>
    <col min="16224" max="16224" width="8.5703125" style="2152" customWidth="1"/>
    <col min="16225" max="16226" width="9.140625" style="2152"/>
    <col min="16227" max="16227" width="8.140625" style="2152" customWidth="1"/>
    <col min="16228" max="16228" width="9.140625" style="2152"/>
    <col min="16229" max="16229" width="9.85546875" style="2152" customWidth="1"/>
    <col min="16230" max="16237" width="9.140625" style="2152"/>
    <col min="16238" max="16238" width="8.7109375" style="2152" customWidth="1"/>
    <col min="16239" max="16239" width="8.42578125" style="2152" customWidth="1"/>
    <col min="16240" max="16243" width="9.140625" style="2152"/>
    <col min="16244" max="16244" width="8.5703125" style="2152" customWidth="1"/>
    <col min="16245" max="16245" width="8.28515625" style="2152" customWidth="1"/>
    <col min="16246" max="16251" width="9.140625" style="2152"/>
    <col min="16252" max="16252" width="10.5703125" style="2152" customWidth="1"/>
    <col min="16253" max="16384" width="9.140625" style="2152"/>
  </cols>
  <sheetData>
    <row r="1" spans="1:143" ht="25.5">
      <c r="A1" s="2059" t="s">
        <v>313</v>
      </c>
    </row>
    <row r="2" spans="1:143" ht="37.5" customHeight="1" thickBot="1">
      <c r="A2" s="2408" t="s">
        <v>1483</v>
      </c>
      <c r="B2" s="2516"/>
      <c r="C2" s="2516"/>
      <c r="D2" s="2516"/>
      <c r="E2" s="2516"/>
      <c r="F2" s="2516"/>
      <c r="G2" s="2516"/>
      <c r="H2" s="2516"/>
      <c r="I2" s="2516"/>
      <c r="J2" s="2516"/>
      <c r="K2" s="2516"/>
      <c r="L2" s="2516"/>
      <c r="M2" s="2516"/>
      <c r="N2" s="2516"/>
      <c r="O2" s="2516"/>
      <c r="P2" s="2516"/>
      <c r="Q2" s="2516"/>
      <c r="R2" s="2516"/>
      <c r="S2" s="2516"/>
      <c r="T2" s="2516"/>
      <c r="U2" s="2516"/>
      <c r="V2" s="2516"/>
      <c r="W2" s="2516"/>
      <c r="X2" s="2516"/>
      <c r="Y2" s="2516"/>
      <c r="Z2" s="2516"/>
      <c r="AA2" s="2516"/>
      <c r="AB2" s="2516"/>
      <c r="AC2" s="2516"/>
      <c r="AD2" s="2516"/>
      <c r="AE2" s="2516"/>
      <c r="AF2" s="2516"/>
      <c r="AG2" s="2516"/>
      <c r="AH2" s="2516"/>
      <c r="AI2" s="2516"/>
      <c r="AJ2" s="2516"/>
      <c r="AK2" s="2516"/>
      <c r="AL2" s="2516"/>
      <c r="AM2" s="2516"/>
      <c r="AN2" s="2516"/>
      <c r="AO2" s="2516"/>
      <c r="AP2" s="2516"/>
      <c r="AQ2" s="2516"/>
      <c r="AR2" s="2516"/>
      <c r="AS2" s="2516"/>
      <c r="AT2" s="2516"/>
      <c r="AU2" s="2516"/>
      <c r="AV2" s="2516"/>
      <c r="AW2" s="2516"/>
      <c r="AX2" s="2516"/>
      <c r="AY2" s="2516"/>
      <c r="AZ2" s="2516"/>
      <c r="BA2" s="2516"/>
      <c r="BB2" s="2516"/>
      <c r="BC2" s="2516"/>
      <c r="BD2" s="2516"/>
      <c r="BE2" s="2516"/>
      <c r="BF2" s="2516"/>
      <c r="BG2" s="2516"/>
      <c r="BH2" s="2516"/>
      <c r="BI2" s="2516"/>
      <c r="BJ2" s="2516"/>
      <c r="BK2" s="2516"/>
      <c r="BL2" s="2516"/>
      <c r="BM2" s="2516"/>
      <c r="BN2" s="2516"/>
      <c r="BO2" s="2516"/>
      <c r="BP2" s="2516"/>
      <c r="BQ2" s="2516"/>
      <c r="BR2" s="2516"/>
      <c r="BS2" s="2516"/>
      <c r="BT2" s="2516"/>
      <c r="BU2" s="2516"/>
      <c r="BV2" s="2516"/>
      <c r="BW2" s="2516"/>
      <c r="BX2" s="2516"/>
      <c r="BY2" s="2516"/>
      <c r="BZ2" s="2516"/>
      <c r="CA2" s="2516"/>
      <c r="CB2" s="2516"/>
      <c r="CC2" s="2516"/>
      <c r="CD2" s="2516"/>
      <c r="CE2" s="2516"/>
      <c r="CF2" s="2516"/>
      <c r="CG2" s="2516"/>
      <c r="CH2" s="2516"/>
      <c r="CI2" s="2516"/>
      <c r="CJ2" s="2516"/>
      <c r="CK2" s="2516"/>
      <c r="CL2" s="2516"/>
      <c r="CM2" s="2516"/>
      <c r="CN2" s="2516"/>
      <c r="CO2" s="2516"/>
      <c r="CP2" s="2516"/>
      <c r="CQ2" s="2516"/>
      <c r="CR2" s="2516"/>
      <c r="CS2" s="2516"/>
      <c r="CT2" s="2516"/>
      <c r="CU2" s="2516"/>
      <c r="CV2" s="2516"/>
      <c r="CW2" s="2516"/>
      <c r="CX2" s="2516"/>
      <c r="CY2" s="2516"/>
      <c r="CZ2" s="2516"/>
      <c r="DA2" s="2516"/>
      <c r="DB2" s="2516"/>
      <c r="DC2" s="2516"/>
      <c r="DD2" s="2516"/>
      <c r="DE2" s="2516"/>
      <c r="DF2" s="2516"/>
      <c r="DG2" s="2516"/>
      <c r="DH2" s="2516"/>
      <c r="DI2" s="2516"/>
      <c r="DJ2" s="2516"/>
      <c r="DK2" s="2516"/>
      <c r="DL2" s="2516"/>
      <c r="DM2" s="2516"/>
      <c r="DN2" s="2516"/>
      <c r="DO2" s="2516"/>
      <c r="DP2" s="2516"/>
      <c r="DQ2" s="2516"/>
      <c r="DR2" s="2516"/>
      <c r="DS2" s="2516"/>
      <c r="DT2" s="2516"/>
      <c r="DU2" s="2516"/>
      <c r="DV2" s="2516"/>
      <c r="DW2" s="2516"/>
      <c r="DX2" s="2516"/>
      <c r="DY2" s="2516"/>
      <c r="DZ2" s="2516"/>
      <c r="EA2" s="2516"/>
      <c r="EB2" s="2516"/>
      <c r="EC2" s="2516"/>
      <c r="ED2" s="2516"/>
      <c r="EE2" s="2516"/>
      <c r="EF2" s="2516"/>
      <c r="EG2" s="2516"/>
      <c r="EH2" s="2516"/>
      <c r="EI2" s="2516"/>
      <c r="EJ2" s="2516"/>
    </row>
    <row r="3" spans="1:143" s="955" customFormat="1" ht="21.75" customHeight="1" thickBot="1">
      <c r="A3" s="2517" t="s">
        <v>1484</v>
      </c>
      <c r="B3" s="2518">
        <v>39453</v>
      </c>
      <c r="C3" s="2518">
        <v>39484</v>
      </c>
      <c r="D3" s="2518">
        <v>39513</v>
      </c>
      <c r="E3" s="2518">
        <v>39544</v>
      </c>
      <c r="F3" s="2518">
        <v>39574</v>
      </c>
      <c r="G3" s="2518">
        <v>39605</v>
      </c>
      <c r="H3" s="2518">
        <v>39635</v>
      </c>
      <c r="I3" s="2518">
        <v>39666</v>
      </c>
      <c r="J3" s="2518">
        <v>39697</v>
      </c>
      <c r="K3" s="2518">
        <v>39727</v>
      </c>
      <c r="L3" s="2518">
        <v>39758</v>
      </c>
      <c r="M3" s="2518">
        <v>39788</v>
      </c>
      <c r="N3" s="2518">
        <v>39819</v>
      </c>
      <c r="O3" s="2518">
        <v>39850</v>
      </c>
      <c r="P3" s="2518">
        <v>39878</v>
      </c>
      <c r="Q3" s="2518">
        <v>39909</v>
      </c>
      <c r="R3" s="2518">
        <v>39939</v>
      </c>
      <c r="S3" s="2518">
        <v>39970</v>
      </c>
      <c r="T3" s="2518">
        <v>40000</v>
      </c>
      <c r="U3" s="2518">
        <v>40031</v>
      </c>
      <c r="V3" s="2518">
        <v>40062</v>
      </c>
      <c r="W3" s="2518">
        <v>40092</v>
      </c>
      <c r="X3" s="2518">
        <v>40123</v>
      </c>
      <c r="Y3" s="2518">
        <v>40153</v>
      </c>
      <c r="Z3" s="2517" t="s">
        <v>1484</v>
      </c>
      <c r="AA3" s="2518">
        <v>40184</v>
      </c>
      <c r="AB3" s="2518">
        <v>40215</v>
      </c>
      <c r="AC3" s="2518">
        <v>40243</v>
      </c>
      <c r="AD3" s="2518">
        <v>40274</v>
      </c>
      <c r="AE3" s="2518">
        <v>40304</v>
      </c>
      <c r="AF3" s="2518">
        <v>40335</v>
      </c>
      <c r="AG3" s="2518">
        <v>40365</v>
      </c>
      <c r="AH3" s="2518">
        <v>40396</v>
      </c>
      <c r="AI3" s="2518">
        <v>40427</v>
      </c>
      <c r="AJ3" s="2518">
        <v>40457</v>
      </c>
      <c r="AK3" s="2518">
        <v>40497</v>
      </c>
      <c r="AL3" s="2518">
        <v>40537</v>
      </c>
      <c r="AM3" s="2518">
        <v>40569</v>
      </c>
      <c r="AN3" s="2518">
        <v>40600</v>
      </c>
      <c r="AO3" s="2518">
        <v>40628</v>
      </c>
      <c r="AP3" s="2518">
        <v>40659</v>
      </c>
      <c r="AQ3" s="2518">
        <v>40689</v>
      </c>
      <c r="AR3" s="2518">
        <v>40720</v>
      </c>
      <c r="AS3" s="2518">
        <v>40750</v>
      </c>
      <c r="AT3" s="2518">
        <v>40781</v>
      </c>
      <c r="AU3" s="2518">
        <v>40812</v>
      </c>
      <c r="AV3" s="2518">
        <v>40842</v>
      </c>
      <c r="AW3" s="2518">
        <v>40873</v>
      </c>
      <c r="AX3" s="2518">
        <v>40903</v>
      </c>
      <c r="AY3" s="2518">
        <v>40935</v>
      </c>
      <c r="AZ3" s="2518">
        <v>40967</v>
      </c>
      <c r="BA3" s="2518">
        <v>40999</v>
      </c>
      <c r="BB3" s="2518">
        <v>41029</v>
      </c>
      <c r="BC3" s="2518">
        <v>41060</v>
      </c>
      <c r="BD3" s="2518">
        <v>41090</v>
      </c>
      <c r="BE3" s="2518">
        <v>41121</v>
      </c>
      <c r="BF3" s="2518">
        <v>41152</v>
      </c>
      <c r="BG3" s="2518">
        <v>41182</v>
      </c>
      <c r="BH3" s="2518">
        <v>41213</v>
      </c>
      <c r="BI3" s="2518">
        <v>41243</v>
      </c>
      <c r="BJ3" s="2518">
        <v>41273</v>
      </c>
      <c r="BK3" s="2518">
        <v>41304</v>
      </c>
      <c r="BL3" s="2518">
        <v>41333</v>
      </c>
      <c r="BM3" s="2518">
        <v>41362</v>
      </c>
      <c r="BN3" s="2518">
        <v>41391</v>
      </c>
      <c r="BO3" s="2518">
        <v>41420</v>
      </c>
      <c r="BP3" s="2518">
        <v>41449</v>
      </c>
      <c r="BQ3" s="2518">
        <v>41478</v>
      </c>
      <c r="BR3" s="2518">
        <v>41507</v>
      </c>
      <c r="BS3" s="2518">
        <v>41536</v>
      </c>
      <c r="BT3" s="2518">
        <v>41565</v>
      </c>
      <c r="BU3" s="2518">
        <v>41594</v>
      </c>
      <c r="BV3" s="2518">
        <v>41623</v>
      </c>
      <c r="BW3" s="2518">
        <v>41640</v>
      </c>
      <c r="BX3" s="2518">
        <v>41684</v>
      </c>
      <c r="BY3" s="2518">
        <v>41728</v>
      </c>
      <c r="BZ3" s="2518">
        <v>41742</v>
      </c>
      <c r="CA3" s="2518">
        <v>41785</v>
      </c>
      <c r="CB3" s="2518">
        <v>41799</v>
      </c>
      <c r="CC3" s="2518">
        <v>41842</v>
      </c>
      <c r="CD3" s="2518">
        <v>41856</v>
      </c>
      <c r="CE3" s="2518">
        <v>41901</v>
      </c>
      <c r="CF3" s="2518">
        <v>41934</v>
      </c>
      <c r="CG3" s="2518">
        <v>41948</v>
      </c>
      <c r="CH3" s="2518">
        <v>41992</v>
      </c>
      <c r="CI3" s="2518">
        <v>42005</v>
      </c>
      <c r="CJ3" s="2518">
        <v>42049</v>
      </c>
      <c r="CK3" s="2518">
        <v>42093</v>
      </c>
      <c r="CL3" s="2518">
        <v>42107</v>
      </c>
      <c r="CM3" s="2518">
        <v>42150</v>
      </c>
      <c r="CN3" s="2518">
        <v>42164</v>
      </c>
      <c r="CO3" s="2518">
        <v>42208</v>
      </c>
      <c r="CP3" s="2518">
        <v>42223</v>
      </c>
      <c r="CQ3" s="2518">
        <v>42268</v>
      </c>
      <c r="CR3" s="2518">
        <v>42282</v>
      </c>
      <c r="CS3" s="2518">
        <v>42328</v>
      </c>
      <c r="CT3" s="2518">
        <v>42341</v>
      </c>
      <c r="CU3" s="2518">
        <v>42370</v>
      </c>
      <c r="CV3" s="2518">
        <v>42414</v>
      </c>
      <c r="CW3" s="2518">
        <v>42459</v>
      </c>
      <c r="CX3" s="2518">
        <v>42464</v>
      </c>
      <c r="CY3" s="2518">
        <v>42504</v>
      </c>
      <c r="CZ3" s="2518">
        <v>42551</v>
      </c>
      <c r="DA3" s="2518">
        <v>42555</v>
      </c>
      <c r="DB3" s="2518">
        <v>42596</v>
      </c>
      <c r="DC3" s="2518">
        <v>42643</v>
      </c>
      <c r="DD3" s="2518">
        <v>42647</v>
      </c>
      <c r="DE3" s="2518">
        <v>42688</v>
      </c>
      <c r="DF3" s="2518">
        <v>42734</v>
      </c>
      <c r="DG3" s="2518">
        <v>42736</v>
      </c>
      <c r="DH3" s="2518">
        <v>42780</v>
      </c>
      <c r="DI3" s="2518">
        <v>42824</v>
      </c>
      <c r="DJ3" s="2518">
        <v>42838</v>
      </c>
      <c r="DK3" s="2518">
        <v>42881</v>
      </c>
      <c r="DL3" s="2518">
        <v>42895</v>
      </c>
      <c r="DM3" s="2518">
        <v>42929</v>
      </c>
      <c r="DN3" s="2518">
        <v>42973</v>
      </c>
      <c r="DO3" s="2518">
        <v>42987</v>
      </c>
      <c r="DP3" s="2518">
        <v>43031</v>
      </c>
      <c r="DQ3" s="2518">
        <v>43046</v>
      </c>
      <c r="DR3" s="2518">
        <v>43090</v>
      </c>
      <c r="DS3" s="2518">
        <v>43101</v>
      </c>
      <c r="DT3" s="2518">
        <v>43145</v>
      </c>
      <c r="DU3" s="2518">
        <v>43189</v>
      </c>
      <c r="DV3" s="2518">
        <v>43220</v>
      </c>
      <c r="DW3" s="2518">
        <v>43221</v>
      </c>
      <c r="DX3" s="2518">
        <v>43252</v>
      </c>
      <c r="DY3" s="2518">
        <v>43282</v>
      </c>
      <c r="DZ3" s="2518">
        <v>43313</v>
      </c>
      <c r="EA3" s="2518">
        <v>43344</v>
      </c>
      <c r="EB3" s="2518">
        <v>43374</v>
      </c>
      <c r="EC3" s="2518">
        <v>43405</v>
      </c>
      <c r="ED3" s="2518">
        <v>43435</v>
      </c>
      <c r="EE3" s="2518">
        <v>43466</v>
      </c>
      <c r="EF3" s="2518">
        <v>43497</v>
      </c>
      <c r="EG3" s="2518">
        <v>43525</v>
      </c>
      <c r="EH3" s="2518">
        <v>43556</v>
      </c>
      <c r="EI3" s="2518">
        <v>43586</v>
      </c>
      <c r="EJ3" s="2518">
        <v>43617</v>
      </c>
      <c r="EK3" s="2518">
        <v>43647</v>
      </c>
      <c r="EL3" s="2518">
        <v>43689</v>
      </c>
      <c r="EM3" s="2518">
        <v>43709</v>
      </c>
    </row>
    <row r="4" spans="1:143" ht="15.75" customHeight="1">
      <c r="A4" s="2519" t="s">
        <v>1485</v>
      </c>
      <c r="B4" s="2520">
        <v>76.703308225879624</v>
      </c>
      <c r="C4" s="2520">
        <v>87.008118406584089</v>
      </c>
      <c r="D4" s="2520">
        <v>91.649598676908695</v>
      </c>
      <c r="E4" s="2520">
        <v>90.99260171970262</v>
      </c>
      <c r="F4" s="2520">
        <v>91.242273712716937</v>
      </c>
      <c r="G4" s="2520">
        <v>100.54600882270958</v>
      </c>
      <c r="H4" s="2520">
        <v>97.580999173876194</v>
      </c>
      <c r="I4" s="2520">
        <v>90.020805609230223</v>
      </c>
      <c r="J4" s="2520">
        <v>84.476467252307771</v>
      </c>
      <c r="K4" s="2520">
        <v>69.882748626337118</v>
      </c>
      <c r="L4" s="2520">
        <v>63.921022131314459</v>
      </c>
      <c r="M4" s="2520">
        <v>74.657085679934013</v>
      </c>
      <c r="N4" s="2520">
        <v>80.534149302866695</v>
      </c>
      <c r="O4" s="2520">
        <v>80.584363006260887</v>
      </c>
      <c r="P4" s="2520">
        <v>77.778062490352966</v>
      </c>
      <c r="Q4" s="2520">
        <v>81.164241291573305</v>
      </c>
      <c r="R4" s="2520">
        <v>80.435747746898429</v>
      </c>
      <c r="S4" s="2520">
        <v>85.180543791323061</v>
      </c>
      <c r="T4" s="2520">
        <v>86.31210065640073</v>
      </c>
      <c r="U4" s="2520">
        <v>92.118055912070886</v>
      </c>
      <c r="V4" s="2520">
        <v>96.385081056859491</v>
      </c>
      <c r="W4" s="2520">
        <v>102.6861026963944</v>
      </c>
      <c r="X4" s="2520">
        <v>103.63451294591967</v>
      </c>
      <c r="Y4" s="2520">
        <v>107.58617693920202</v>
      </c>
      <c r="Z4" s="2519" t="s">
        <v>1485</v>
      </c>
      <c r="AA4" s="2520">
        <v>82.968664793630793</v>
      </c>
      <c r="AB4" s="2520">
        <v>80.105301241362056</v>
      </c>
      <c r="AC4" s="2520">
        <v>78.975586785115468</v>
      </c>
      <c r="AD4" s="2520">
        <v>78.275217845379899</v>
      </c>
      <c r="AE4" s="2520">
        <v>77.927100801305201</v>
      </c>
      <c r="AF4" s="2520">
        <v>75.341816566666452</v>
      </c>
      <c r="AG4" s="2520">
        <v>75.567694484139665</v>
      </c>
      <c r="AH4" s="2520">
        <v>77.231766807210363</v>
      </c>
      <c r="AI4" s="2520">
        <v>83.844196297716593</v>
      </c>
      <c r="AJ4" s="2520">
        <v>90.889400390965108</v>
      </c>
      <c r="AK4" s="2520">
        <v>93.992436774072615</v>
      </c>
      <c r="AL4" s="2520">
        <v>100.00000282168567</v>
      </c>
      <c r="AM4" s="2520">
        <v>107.08231667671338</v>
      </c>
      <c r="AN4" s="2520">
        <v>111.65797444121539</v>
      </c>
      <c r="AO4" s="2520">
        <v>113.99767001257041</v>
      </c>
      <c r="AP4" s="2520">
        <v>117.97006939224043</v>
      </c>
      <c r="AQ4" s="2520">
        <v>112.85232804461917</v>
      </c>
      <c r="AR4" s="2520">
        <v>112.0325563725047</v>
      </c>
      <c r="AS4" s="2520">
        <v>116.57300922640546</v>
      </c>
      <c r="AT4" s="2520">
        <v>124.55066001698604</v>
      </c>
      <c r="AU4" s="2520">
        <v>121.62687745161759</v>
      </c>
      <c r="AV4" s="2520">
        <v>115.24075146217223</v>
      </c>
      <c r="AW4" s="2520">
        <v>119.27777151978586</v>
      </c>
      <c r="AX4" s="2520">
        <v>115.57146108565782</v>
      </c>
      <c r="AY4" s="2520">
        <v>118.54025155144602</v>
      </c>
      <c r="AZ4" s="2520">
        <v>119.94766428803017</v>
      </c>
      <c r="BA4" s="2520">
        <v>121.19028169525342</v>
      </c>
      <c r="BB4" s="2520">
        <v>117.08798703561384</v>
      </c>
      <c r="BC4" s="2520">
        <v>117.58089596378966</v>
      </c>
      <c r="BD4" s="2520">
        <v>109.41608915563172</v>
      </c>
      <c r="BE4" s="2520">
        <v>110.4584117670792</v>
      </c>
      <c r="BF4" s="2520">
        <v>107.81658568129778</v>
      </c>
      <c r="BG4" s="2520">
        <v>105.03337909690308</v>
      </c>
      <c r="BH4" s="2520">
        <v>103.05217414938728</v>
      </c>
      <c r="BI4" s="2520">
        <v>102.96862196361876</v>
      </c>
      <c r="BJ4" s="2520">
        <v>100.65079237387384</v>
      </c>
      <c r="BK4" s="2520">
        <v>101.05600930031123</v>
      </c>
      <c r="BL4" s="2520">
        <v>100.07075571414572</v>
      </c>
      <c r="BM4" s="2520">
        <v>101.46648049283147</v>
      </c>
      <c r="BN4" s="2520">
        <v>97.449035827691063</v>
      </c>
      <c r="BO4" s="2520">
        <v>98.773534921760216</v>
      </c>
      <c r="BP4" s="2520">
        <v>91.48764883320564</v>
      </c>
      <c r="BQ4" s="2520">
        <v>88.094619040226831</v>
      </c>
      <c r="BR4" s="2520">
        <v>89.146093648052087</v>
      </c>
      <c r="BS4" s="2520">
        <v>90.027328667943678</v>
      </c>
      <c r="BT4" s="2520">
        <v>88.501879838231034</v>
      </c>
      <c r="BU4" s="2520">
        <v>86.787618531296246</v>
      </c>
      <c r="BV4" s="2520">
        <v>89.573149479043835</v>
      </c>
      <c r="BW4" s="2520">
        <v>90.064119081229805</v>
      </c>
      <c r="BX4" s="2520">
        <v>93.137129351492931</v>
      </c>
      <c r="BY4" s="2520">
        <v>95.741232244539091</v>
      </c>
      <c r="BZ4" s="2520">
        <v>94.357705396789569</v>
      </c>
      <c r="CA4" s="2520">
        <v>91.270300230083791</v>
      </c>
      <c r="CB4" s="2520">
        <v>89.494120318604544</v>
      </c>
      <c r="CC4" s="2520">
        <v>87.509482163540667</v>
      </c>
      <c r="CD4" s="2520">
        <v>87.072116441806642</v>
      </c>
      <c r="CE4" s="2520">
        <v>84.905896493242466</v>
      </c>
      <c r="CF4" s="2520">
        <v>87.144936621822652</v>
      </c>
      <c r="CG4" s="2520">
        <v>89.763253884632107</v>
      </c>
      <c r="CH4" s="2520">
        <v>92.365636190842011</v>
      </c>
      <c r="CI4" s="2520">
        <v>97.802136971122451</v>
      </c>
      <c r="CJ4" s="2520">
        <v>99.634539817544976</v>
      </c>
      <c r="CK4" s="2520">
        <v>101.46876597681003</v>
      </c>
      <c r="CL4" s="2520">
        <v>99.858114111305042</v>
      </c>
      <c r="CM4" s="2520">
        <v>100.77304922548737</v>
      </c>
      <c r="CN4" s="2520">
        <v>102.04123063659769</v>
      </c>
      <c r="CO4" s="2520">
        <v>103.71381310873068</v>
      </c>
      <c r="CP4" s="2520">
        <v>94.077611441367154</v>
      </c>
      <c r="CQ4" s="2520">
        <v>91.377809125688074</v>
      </c>
      <c r="CR4" s="2520">
        <v>90.031990624614878</v>
      </c>
      <c r="CS4" s="2520">
        <v>88.240852196400795</v>
      </c>
      <c r="CT4" s="2520">
        <v>87.311961897082313</v>
      </c>
      <c r="CU4" s="2520">
        <v>85.510754887212116</v>
      </c>
      <c r="CV4" s="2520">
        <v>86.2208385368629</v>
      </c>
      <c r="CW4" s="2520">
        <v>86.243971413475734</v>
      </c>
      <c r="CX4" s="2520">
        <v>87.820763555960355</v>
      </c>
      <c r="CY4" s="2520">
        <v>86.71875907198158</v>
      </c>
      <c r="CZ4" s="2520">
        <v>89.080349941150416</v>
      </c>
      <c r="DA4" s="2520">
        <v>83.467097713929292</v>
      </c>
      <c r="DB4" s="2520">
        <v>84.677585593916064</v>
      </c>
      <c r="DC4" s="2520">
        <v>82.478628509715321</v>
      </c>
      <c r="DD4" s="2520">
        <v>80.439376505274083</v>
      </c>
      <c r="DE4" s="2520">
        <v>77.26713070958175</v>
      </c>
      <c r="DF4" s="2520">
        <v>78.731997582880922</v>
      </c>
      <c r="DG4" s="2520">
        <v>79.949637032196932</v>
      </c>
      <c r="DH4" s="2520">
        <v>78.734103653773715</v>
      </c>
      <c r="DI4" s="2520">
        <v>78.601838612904075</v>
      </c>
      <c r="DJ4" s="2520">
        <v>76.827990850546513</v>
      </c>
      <c r="DK4" s="2520">
        <v>79.476964113629577</v>
      </c>
      <c r="DL4" s="2520">
        <v>80.491425929284503</v>
      </c>
      <c r="DM4" s="2520">
        <v>74.246578353807706</v>
      </c>
      <c r="DN4" s="2520">
        <v>74.588775066480522</v>
      </c>
      <c r="DO4" s="2520">
        <v>74.058095080364907</v>
      </c>
      <c r="DP4" s="2520">
        <v>73.91817285968186</v>
      </c>
      <c r="DQ4" s="2520">
        <v>73.198603862520883</v>
      </c>
      <c r="DR4" s="2520">
        <v>72.645695360506537</v>
      </c>
      <c r="DS4" s="2520">
        <v>73.646189864964612</v>
      </c>
      <c r="DT4" s="2520">
        <v>76.180628775497183</v>
      </c>
      <c r="DU4" s="2520">
        <v>79.637723743896515</v>
      </c>
      <c r="DV4" s="2520">
        <v>81.934549160821049</v>
      </c>
      <c r="DW4" s="2520">
        <v>82.046934190229223</v>
      </c>
      <c r="DX4" s="2520">
        <v>78.184949250983394</v>
      </c>
      <c r="DY4" s="2520">
        <v>74.03028254800806</v>
      </c>
      <c r="DZ4" s="2520">
        <v>75.352257092306274</v>
      </c>
      <c r="EA4" s="2520">
        <v>74.509296086174203</v>
      </c>
      <c r="EB4" s="2520">
        <v>71.300625942497518</v>
      </c>
      <c r="EC4" s="2520">
        <v>70.568123962194107</v>
      </c>
      <c r="ED4" s="2520">
        <v>71.792586494825812</v>
      </c>
      <c r="EE4" s="2520">
        <v>72.559531828616514</v>
      </c>
      <c r="EF4" s="2520">
        <v>75.429635099138977</v>
      </c>
      <c r="EG4" s="2520">
        <v>74.533025709634785</v>
      </c>
      <c r="EH4" s="2520">
        <v>74.799290069656749</v>
      </c>
      <c r="EI4" s="2520">
        <v>74.253211011826338</v>
      </c>
      <c r="EJ4" s="2520">
        <v>73.564807413137672</v>
      </c>
      <c r="EK4" s="2520">
        <v>72.705255660470144</v>
      </c>
      <c r="EL4" s="2520">
        <v>69.074438073305316</v>
      </c>
      <c r="EM4" s="2520">
        <v>71.262517198422486</v>
      </c>
    </row>
    <row r="5" spans="1:143" ht="15.75" customHeight="1">
      <c r="A5" s="2519" t="s">
        <v>1486</v>
      </c>
      <c r="B5" s="2521">
        <v>70.726423262141978</v>
      </c>
      <c r="C5" s="2521">
        <v>80.532399187676319</v>
      </c>
      <c r="D5" s="2521">
        <v>85.235258678816962</v>
      </c>
      <c r="E5" s="2521">
        <v>83.892131711345826</v>
      </c>
      <c r="F5" s="2521">
        <v>85.848411460307474</v>
      </c>
      <c r="G5" s="2521">
        <v>96.449794325703536</v>
      </c>
      <c r="H5" s="2521">
        <v>94.276788528521109</v>
      </c>
      <c r="I5" s="2521">
        <v>89.705752097638452</v>
      </c>
      <c r="J5" s="2521">
        <v>85.508161140125864</v>
      </c>
      <c r="K5" s="2521">
        <v>71.889211176233573</v>
      </c>
      <c r="L5" s="2521">
        <v>65.99834822194471</v>
      </c>
      <c r="M5" s="2521">
        <v>78.426422065201379</v>
      </c>
      <c r="N5" s="2521">
        <v>83.817761800837076</v>
      </c>
      <c r="O5" s="2521">
        <v>83.817761800837076</v>
      </c>
      <c r="P5" s="2521">
        <v>80.114267931167944</v>
      </c>
      <c r="Q5" s="2521">
        <v>81.556980358204456</v>
      </c>
      <c r="R5" s="2521">
        <v>79.181292616073335</v>
      </c>
      <c r="S5" s="2521">
        <v>86.191215253811279</v>
      </c>
      <c r="T5" s="2521">
        <v>89.095471973635412</v>
      </c>
      <c r="U5" s="2521">
        <v>94.371905409772637</v>
      </c>
      <c r="V5" s="2521">
        <v>100.31511456716635</v>
      </c>
      <c r="W5" s="2521">
        <v>107.64485973850839</v>
      </c>
      <c r="X5" s="2521">
        <v>108.01607092272157</v>
      </c>
      <c r="Y5" s="2521">
        <v>111.6372152777501</v>
      </c>
      <c r="Z5" s="2519" t="s">
        <v>1487</v>
      </c>
      <c r="AA5" s="2521">
        <v>115.19924706374466</v>
      </c>
      <c r="AB5" s="2521">
        <v>107.07609754184615</v>
      </c>
      <c r="AC5" s="2521">
        <v>100.96829432487368</v>
      </c>
      <c r="AD5" s="2521">
        <v>105.26859301573192</v>
      </c>
      <c r="AE5" s="2521">
        <v>103.87121652799655</v>
      </c>
      <c r="AF5" s="2521">
        <v>105.58198966019829</v>
      </c>
      <c r="AG5" s="2521">
        <v>105.54015986823617</v>
      </c>
      <c r="AH5" s="2521">
        <v>100.38202364690427</v>
      </c>
      <c r="AI5" s="2521">
        <v>93.95134672322402</v>
      </c>
      <c r="AJ5" s="2521">
        <v>95.66800216992047</v>
      </c>
      <c r="AK5" s="2521">
        <v>95.107548316677665</v>
      </c>
      <c r="AL5" s="2521">
        <v>100</v>
      </c>
      <c r="AM5" s="2521">
        <v>103.42612139789938</v>
      </c>
      <c r="AN5" s="2521">
        <v>113.47213416905772</v>
      </c>
      <c r="AO5" s="2521">
        <v>110.88064783890302</v>
      </c>
      <c r="AP5" s="2521">
        <v>102.42972268155111</v>
      </c>
      <c r="AQ5" s="2521">
        <v>100.35097809818237</v>
      </c>
      <c r="AR5" s="2521">
        <v>98.549682681812527</v>
      </c>
      <c r="AS5" s="2521">
        <v>103.50193789583074</v>
      </c>
      <c r="AT5" s="2521">
        <v>100.14019516212312</v>
      </c>
      <c r="AU5" s="2521">
        <v>93.917033222005088</v>
      </c>
      <c r="AV5" s="2521">
        <v>87.582434101737888</v>
      </c>
      <c r="AW5" s="2521">
        <v>82.595211796001337</v>
      </c>
      <c r="AX5" s="2521">
        <v>71.792014431278233</v>
      </c>
      <c r="AY5" s="2521">
        <v>75.411925412252202</v>
      </c>
      <c r="AZ5" s="2521">
        <v>77.000803916314268</v>
      </c>
      <c r="BA5" s="2521">
        <v>77.099169286475259</v>
      </c>
      <c r="BB5" s="2521">
        <v>74.077293612460053</v>
      </c>
      <c r="BC5" s="2521">
        <v>75.618133214815586</v>
      </c>
      <c r="BD5" s="2521">
        <v>73.99330723328606</v>
      </c>
      <c r="BE5" s="2521">
        <v>76.791001366004153</v>
      </c>
      <c r="BF5" s="2521">
        <v>82.099463402199987</v>
      </c>
      <c r="BG5" s="2521">
        <v>85.629505689505308</v>
      </c>
      <c r="BH5" s="2521">
        <v>80.507316945640866</v>
      </c>
      <c r="BI5" s="2521">
        <v>80.985091600708486</v>
      </c>
      <c r="BJ5" s="2521">
        <v>78.768766217214264</v>
      </c>
      <c r="BK5" s="2521">
        <v>74.360298298703924</v>
      </c>
      <c r="BL5" s="2521">
        <v>71.819792027503084</v>
      </c>
      <c r="BM5" s="2521">
        <v>70.370781890314447</v>
      </c>
      <c r="BN5" s="2521">
        <v>74.982843249390513</v>
      </c>
      <c r="BO5" s="2521">
        <v>76.657342108875099</v>
      </c>
      <c r="BP5" s="2521">
        <v>74.626309631963181</v>
      </c>
      <c r="BQ5" s="2521">
        <v>75.4416637799753</v>
      </c>
      <c r="BR5" s="2521">
        <v>81.163195011797313</v>
      </c>
      <c r="BS5" s="2521">
        <v>85.491271298880406</v>
      </c>
      <c r="BT5" s="2521">
        <v>89.237978836739629</v>
      </c>
      <c r="BU5" s="2521">
        <v>89.22065868850531</v>
      </c>
      <c r="BV5" s="2521">
        <v>92.304625459964313</v>
      </c>
      <c r="BW5" s="2521">
        <v>92.13763308736543</v>
      </c>
      <c r="BX5" s="2521">
        <v>97.854262390441889</v>
      </c>
      <c r="BY5" s="2521">
        <v>99.400330716792709</v>
      </c>
      <c r="BZ5" s="2521">
        <v>99.692485670028304</v>
      </c>
      <c r="CA5" s="2521">
        <v>99.018960660387847</v>
      </c>
      <c r="CB5" s="2521">
        <v>103.73559649936928</v>
      </c>
      <c r="CC5" s="2521">
        <v>104.44506898647721</v>
      </c>
      <c r="CD5" s="2521">
        <v>106.87087012503187</v>
      </c>
      <c r="CE5" s="2521">
        <v>105.25388722949522</v>
      </c>
      <c r="CF5" s="2521">
        <v>101.33365141404305</v>
      </c>
      <c r="CG5" s="2521">
        <v>95.067679296213754</v>
      </c>
      <c r="CH5" s="2521">
        <v>96.654923824027293</v>
      </c>
      <c r="CI5" s="2521">
        <v>95.458526414860046</v>
      </c>
      <c r="CJ5" s="2521">
        <v>96.3006777733479</v>
      </c>
      <c r="CK5" s="2521">
        <v>94.189907255508132</v>
      </c>
      <c r="CL5" s="2521">
        <v>93.733701086921002</v>
      </c>
      <c r="CM5" s="2521">
        <v>101.17580930843589</v>
      </c>
      <c r="CN5" s="2521">
        <v>105.84963496970607</v>
      </c>
      <c r="CO5" s="2521">
        <v>108.69079287063484</v>
      </c>
      <c r="CP5" s="2521">
        <v>103.04017620799866</v>
      </c>
      <c r="CQ5" s="2521">
        <v>107.13818863928995</v>
      </c>
      <c r="CR5" s="2521">
        <v>104.51892471291038</v>
      </c>
      <c r="CS5" s="2521">
        <v>109.83065470160327</v>
      </c>
      <c r="CT5" s="2521">
        <v>109.3342527173025</v>
      </c>
      <c r="CU5" s="2521">
        <v>96.483683113182266</v>
      </c>
      <c r="CV5" s="2521">
        <v>95.30558623799844</v>
      </c>
      <c r="CW5" s="2521">
        <v>100.44117358710074</v>
      </c>
      <c r="CX5" s="2521">
        <v>100.60359082620374</v>
      </c>
      <c r="CY5" s="2521">
        <v>101.26273684485723</v>
      </c>
      <c r="CZ5" s="2521">
        <v>102.04247031065157</v>
      </c>
      <c r="DA5" s="2521">
        <v>99.671570774047225</v>
      </c>
      <c r="DB5" s="2521">
        <v>99.122881549793789</v>
      </c>
      <c r="DC5" s="2521">
        <v>94.155920549538891</v>
      </c>
      <c r="DD5" s="2521">
        <v>88.605630028561905</v>
      </c>
      <c r="DE5" s="2521">
        <v>81.71449859804838</v>
      </c>
      <c r="DF5" s="2521">
        <v>74.764217227338392</v>
      </c>
      <c r="DG5" s="2521">
        <v>71.733518081581167</v>
      </c>
      <c r="DH5" s="2521">
        <v>66.472768151842146</v>
      </c>
      <c r="DI5" s="2521">
        <v>67.247926484140635</v>
      </c>
      <c r="DJ5" s="2521">
        <v>64.08977719099876</v>
      </c>
      <c r="DK5" s="2521">
        <v>64.819184188338639</v>
      </c>
      <c r="DL5" s="2521">
        <v>65.301860772151826</v>
      </c>
      <c r="DM5" s="2521">
        <v>64.985849765687803</v>
      </c>
      <c r="DN5" s="2521">
        <v>64.985196175188392</v>
      </c>
      <c r="DO5" s="2521">
        <v>65.30349474840034</v>
      </c>
      <c r="DP5" s="2521">
        <v>68.530924634479504</v>
      </c>
      <c r="DQ5" s="2521">
        <v>69.53876118456742</v>
      </c>
      <c r="DR5" s="2521">
        <v>62.668871445284665</v>
      </c>
      <c r="DS5" s="2521">
        <v>63.789452356520549</v>
      </c>
      <c r="DT5" s="2521">
        <v>69.345951987241918</v>
      </c>
      <c r="DU5" s="2521">
        <v>81.796851000973845</v>
      </c>
      <c r="DV5" s="2521">
        <v>85.751073522395288</v>
      </c>
      <c r="DW5" s="2521">
        <v>86.925575649832354</v>
      </c>
      <c r="DX5" s="2521">
        <v>78.782491617701851</v>
      </c>
      <c r="DY5" s="2521">
        <v>77.027274331540312</v>
      </c>
      <c r="DZ5" s="2521">
        <v>70.967183221024698</v>
      </c>
      <c r="EA5" s="2521">
        <v>71.727962562336188</v>
      </c>
      <c r="EB5" s="2521">
        <v>69.744642191881084</v>
      </c>
      <c r="EC5" s="2521">
        <v>71.406069241377494</v>
      </c>
      <c r="ED5" s="2521">
        <v>72.169789739936334</v>
      </c>
      <c r="EE5" s="2521">
        <v>73.964876046561784</v>
      </c>
      <c r="EF5" s="2521">
        <v>71.734498467330283</v>
      </c>
      <c r="EG5" s="2521">
        <v>71.910967902170569</v>
      </c>
      <c r="EH5" s="2521">
        <v>76.180221044306904</v>
      </c>
      <c r="EI5" s="2521">
        <v>75.655387873281882</v>
      </c>
      <c r="EJ5" s="2521">
        <v>78.683472657041449</v>
      </c>
      <c r="EK5" s="2521">
        <v>78.971052476781196</v>
      </c>
      <c r="EL5" s="2521">
        <v>71.721753452591813</v>
      </c>
      <c r="EM5" s="2521">
        <v>75.306697341847439</v>
      </c>
    </row>
    <row r="6" spans="1:143" ht="15.75" customHeight="1">
      <c r="A6" s="2519" t="s">
        <v>1488</v>
      </c>
      <c r="B6" s="2521">
        <v>71.372922584925234</v>
      </c>
      <c r="C6" s="2521">
        <v>80.267746270433932</v>
      </c>
      <c r="D6" s="2521">
        <v>76.491401160120404</v>
      </c>
      <c r="E6" s="2521">
        <v>71.801588786636486</v>
      </c>
      <c r="F6" s="2521">
        <v>72.439484920135385</v>
      </c>
      <c r="G6" s="2521">
        <v>74.582815928691716</v>
      </c>
      <c r="H6" s="2521">
        <v>75.200299385918655</v>
      </c>
      <c r="I6" s="2521">
        <v>74.725704662595462</v>
      </c>
      <c r="J6" s="2521">
        <v>73.113103237110238</v>
      </c>
      <c r="K6" s="2521">
        <v>63.070066511303516</v>
      </c>
      <c r="L6" s="2521">
        <v>62.202527769744997</v>
      </c>
      <c r="M6" s="2521">
        <v>60.712402401891566</v>
      </c>
      <c r="N6" s="2521">
        <v>65.473659142327378</v>
      </c>
      <c r="O6" s="2521">
        <v>66.075833092350351</v>
      </c>
      <c r="P6" s="2521">
        <v>65.585928861823177</v>
      </c>
      <c r="Q6" s="2521">
        <v>68.831544389065598</v>
      </c>
      <c r="R6" s="2521">
        <v>77.052749757599472</v>
      </c>
      <c r="S6" s="2521">
        <v>76.440369469440512</v>
      </c>
      <c r="T6" s="2521">
        <v>71.903652167996327</v>
      </c>
      <c r="U6" s="2521">
        <v>76.425059962236531</v>
      </c>
      <c r="V6" s="2521">
        <v>75.79737016687362</v>
      </c>
      <c r="W6" s="2521">
        <v>78.879684283940307</v>
      </c>
      <c r="X6" s="2521">
        <v>77.67533638389439</v>
      </c>
      <c r="Y6" s="2521">
        <v>80.711721979349164</v>
      </c>
      <c r="Z6" s="2519" t="s">
        <v>1489</v>
      </c>
      <c r="AA6" s="2521">
        <v>46.216216216216218</v>
      </c>
      <c r="AB6" s="2521">
        <v>47.567567567567572</v>
      </c>
      <c r="AC6" s="2521">
        <v>51.081081081081081</v>
      </c>
      <c r="AD6" s="2521">
        <v>52.432432432432428</v>
      </c>
      <c r="AE6" s="2521">
        <v>53.783783783783775</v>
      </c>
      <c r="AF6" s="2521">
        <v>55.405405405405403</v>
      </c>
      <c r="AG6" s="2521">
        <v>50.270270270270267</v>
      </c>
      <c r="AH6" s="2521">
        <v>53.783783783783775</v>
      </c>
      <c r="AI6" s="2521">
        <v>57.567567567567565</v>
      </c>
      <c r="AJ6" s="2521">
        <v>75.405405405405403</v>
      </c>
      <c r="AK6" s="2521">
        <v>92.162162162162161</v>
      </c>
      <c r="AL6" s="2521">
        <v>100</v>
      </c>
      <c r="AM6" s="2521">
        <v>106.48648648648648</v>
      </c>
      <c r="AN6" s="2521">
        <v>127.02702702702702</v>
      </c>
      <c r="AO6" s="2521">
        <v>136.75675675675677</v>
      </c>
      <c r="AP6" s="2521">
        <v>129.18918918918919</v>
      </c>
      <c r="AQ6" s="2521">
        <v>98.648648648648646</v>
      </c>
      <c r="AR6" s="2521">
        <v>85.945945945945951</v>
      </c>
      <c r="AS6" s="2521">
        <v>72.702702702702709</v>
      </c>
      <c r="AT6" s="2521">
        <v>68.108108108108112</v>
      </c>
      <c r="AU6" s="2521">
        <v>69.729729729729726</v>
      </c>
      <c r="AV6" s="2521">
        <v>65.945945945945951</v>
      </c>
      <c r="AW6" s="2521">
        <v>62.432432432432428</v>
      </c>
      <c r="AX6" s="2521">
        <v>56.756756756756758</v>
      </c>
      <c r="AY6" s="2521">
        <v>60.270270270270267</v>
      </c>
      <c r="AZ6" s="2521">
        <v>60</v>
      </c>
      <c r="BA6" s="2521">
        <v>59.189189189189186</v>
      </c>
      <c r="BB6" s="2521">
        <v>59.45945945945946</v>
      </c>
      <c r="BC6" s="2521">
        <v>52.702702702702695</v>
      </c>
      <c r="BD6" s="2521">
        <v>48.918918918918919</v>
      </c>
      <c r="BE6" s="2521">
        <v>50</v>
      </c>
      <c r="BF6" s="2521">
        <v>50.270270270270267</v>
      </c>
      <c r="BG6" s="2521">
        <v>50.270270270270267</v>
      </c>
      <c r="BH6" s="2521">
        <v>48.918918918918919</v>
      </c>
      <c r="BI6" s="2521">
        <v>48.108108108108112</v>
      </c>
      <c r="BJ6" s="2521">
        <v>49.729729729729733</v>
      </c>
      <c r="BK6" s="2521">
        <v>51.081081081081081</v>
      </c>
      <c r="BL6" s="2521">
        <v>53.513513513513509</v>
      </c>
      <c r="BM6" s="2521">
        <v>56.216216216216218</v>
      </c>
      <c r="BN6" s="2521">
        <v>54.864864864864856</v>
      </c>
      <c r="BO6" s="2521">
        <v>55.135135135135137</v>
      </c>
      <c r="BP6" s="2521">
        <v>55.405405405405403</v>
      </c>
      <c r="BQ6" s="2521">
        <v>55.135135135135137</v>
      </c>
      <c r="BR6" s="2521">
        <v>55.135135135135137</v>
      </c>
      <c r="BS6" s="2521">
        <v>53.783783783783775</v>
      </c>
      <c r="BT6" s="2521">
        <v>53.243243243243242</v>
      </c>
      <c r="BU6" s="2521">
        <v>50.540540540540533</v>
      </c>
      <c r="BV6" s="2521">
        <v>52.162162162162161</v>
      </c>
      <c r="BW6" s="2521">
        <v>54.324324324324316</v>
      </c>
      <c r="BX6" s="2521">
        <v>55.945945945945944</v>
      </c>
      <c r="BY6" s="2521">
        <v>57.837837837837839</v>
      </c>
      <c r="BZ6" s="2521">
        <v>56.216216216216218</v>
      </c>
      <c r="CA6" s="2521">
        <v>55.135135135135137</v>
      </c>
      <c r="CB6" s="2521">
        <v>54.054054054054056</v>
      </c>
      <c r="CC6" s="2521">
        <v>50</v>
      </c>
      <c r="CD6" s="2521">
        <v>44.054054054054056</v>
      </c>
      <c r="CE6" s="2521">
        <v>43.78378378378379</v>
      </c>
      <c r="CF6" s="2521">
        <v>41.891891891891895</v>
      </c>
      <c r="CG6" s="2521">
        <v>40.270270270270267</v>
      </c>
      <c r="CH6" s="2521">
        <v>40.810810810810807</v>
      </c>
      <c r="CI6" s="2521">
        <v>40</v>
      </c>
      <c r="CJ6" s="2521">
        <v>41.621621621621621</v>
      </c>
      <c r="CK6" s="2521">
        <v>41.351351351351354</v>
      </c>
      <c r="CL6" s="2521">
        <v>42.702702702702702</v>
      </c>
      <c r="CM6" s="2521">
        <v>43.513513513513516</v>
      </c>
      <c r="CN6" s="2521">
        <v>43.243243243243242</v>
      </c>
      <c r="CO6" s="2521">
        <v>43.243243243243242</v>
      </c>
      <c r="CP6" s="2521">
        <v>42.702702702702702</v>
      </c>
      <c r="CQ6" s="2521">
        <v>41.081081081081081</v>
      </c>
      <c r="CR6" s="2521">
        <v>41.081081081081081</v>
      </c>
      <c r="CS6" s="2521">
        <v>41.351351351351354</v>
      </c>
      <c r="CT6" s="2521">
        <v>41.891891891891895</v>
      </c>
      <c r="CU6" s="2521">
        <v>41.081081081081081</v>
      </c>
      <c r="CV6" s="2521">
        <v>39.729729729729726</v>
      </c>
      <c r="CW6" s="2521">
        <v>38.918918918918919</v>
      </c>
      <c r="CX6" s="2521">
        <v>41.351351351351354</v>
      </c>
      <c r="CY6" s="2521">
        <v>41.891891891891895</v>
      </c>
      <c r="CZ6" s="2521">
        <v>44.054054054054056</v>
      </c>
      <c r="DA6" s="2521">
        <v>48.378378378378379</v>
      </c>
      <c r="DB6" s="2521">
        <v>47.837837837837839</v>
      </c>
      <c r="DC6" s="2521">
        <v>46.486486486486491</v>
      </c>
      <c r="DD6" s="2521">
        <v>46.756756756756758</v>
      </c>
      <c r="DE6" s="2521">
        <v>47.027027027027032</v>
      </c>
      <c r="DF6" s="2521">
        <v>47.297297297297298</v>
      </c>
      <c r="DG6" s="2521">
        <v>49.189189189189193</v>
      </c>
      <c r="DH6" s="2521">
        <v>50.810810810810814</v>
      </c>
      <c r="DI6" s="2521">
        <v>51.621621621621614</v>
      </c>
      <c r="DJ6" s="2521">
        <v>51.891891891891895</v>
      </c>
      <c r="DK6" s="2521">
        <v>52.702702702702695</v>
      </c>
      <c r="DL6" s="2521">
        <v>50.540540540540533</v>
      </c>
      <c r="DM6" s="2521">
        <v>50</v>
      </c>
      <c r="DN6" s="2521">
        <v>47.297297297297298</v>
      </c>
      <c r="DO6" s="2521">
        <v>48.108108108108112</v>
      </c>
      <c r="DP6" s="2521">
        <v>46.756756756756758</v>
      </c>
      <c r="DQ6" s="2521">
        <v>47.837837837837839</v>
      </c>
      <c r="DR6" s="2521">
        <v>50.810810810810814</v>
      </c>
      <c r="DS6" s="2521">
        <v>54.324324324324316</v>
      </c>
      <c r="DT6" s="2521">
        <v>52.702702702702695</v>
      </c>
      <c r="DU6" s="2521">
        <v>54.864864864864856</v>
      </c>
      <c r="DV6" s="2521">
        <v>54.864864864864856</v>
      </c>
      <c r="DW6" s="2521">
        <v>56.216216216216218</v>
      </c>
      <c r="DX6" s="2521">
        <v>58.108108108108105</v>
      </c>
      <c r="DY6" s="2521">
        <v>57.297297297297298</v>
      </c>
      <c r="DZ6" s="2521">
        <v>56.216216216216218</v>
      </c>
      <c r="EA6" s="2521">
        <v>53.783783783783775</v>
      </c>
      <c r="EB6" s="2521">
        <v>51.621621621621614</v>
      </c>
      <c r="EC6" s="2521">
        <v>51.621621621621614</v>
      </c>
      <c r="ED6" s="2521">
        <v>51.351351351351347</v>
      </c>
      <c r="EE6" s="2521">
        <v>49.189189189189193</v>
      </c>
      <c r="EF6" s="2521">
        <v>48.378378378378379</v>
      </c>
      <c r="EG6" s="2521">
        <v>50</v>
      </c>
      <c r="EH6" s="2521">
        <v>51.891891891891895</v>
      </c>
      <c r="EI6" s="2521">
        <v>47.837837837837839</v>
      </c>
      <c r="EJ6" s="2521">
        <v>46.216216216216218</v>
      </c>
      <c r="EK6" s="2521">
        <v>45.135135135135137</v>
      </c>
      <c r="EL6" s="2521">
        <v>42.162162162162161</v>
      </c>
      <c r="EM6" s="2521">
        <v>42.432432432432435</v>
      </c>
    </row>
    <row r="7" spans="1:143" ht="15.75" customHeight="1">
      <c r="A7" s="2519" t="s">
        <v>1490</v>
      </c>
      <c r="B7" s="2521">
        <v>113.04029059886025</v>
      </c>
      <c r="C7" s="2521">
        <v>122.77135335088478</v>
      </c>
      <c r="D7" s="2521">
        <v>129.52577731862564</v>
      </c>
      <c r="E7" s="2521">
        <v>128.30339587429597</v>
      </c>
      <c r="F7" s="2521">
        <v>135.13513513513513</v>
      </c>
      <c r="G7" s="2521">
        <v>141.6336188222748</v>
      </c>
      <c r="H7" s="2521">
        <v>126.10390908787947</v>
      </c>
      <c r="I7" s="2521">
        <v>103.97573899423466</v>
      </c>
      <c r="J7" s="2521">
        <v>96.477488585996596</v>
      </c>
      <c r="K7" s="2521">
        <v>77.981804245676003</v>
      </c>
      <c r="L7" s="2521">
        <v>63.851767920818467</v>
      </c>
      <c r="M7" s="2521">
        <v>65.984603592495077</v>
      </c>
      <c r="N7" s="2521">
        <v>63.825107474922518</v>
      </c>
      <c r="O7" s="2521">
        <v>59.45279434798546</v>
      </c>
      <c r="P7" s="2521">
        <v>55.453727463591832</v>
      </c>
      <c r="Q7" s="2521">
        <v>66.517812510414231</v>
      </c>
      <c r="R7" s="2521">
        <v>74.482620721831566</v>
      </c>
      <c r="S7" s="2521">
        <v>63.985070150298263</v>
      </c>
      <c r="T7" s="2521">
        <v>59.719398806945044</v>
      </c>
      <c r="U7" s="2521">
        <v>65.618022461425667</v>
      </c>
      <c r="V7" s="2521">
        <v>62.118838937581224</v>
      </c>
      <c r="W7" s="2521">
        <v>62.652047855500385</v>
      </c>
      <c r="X7" s="2521">
        <v>65.651348018795602</v>
      </c>
      <c r="Y7" s="2521">
        <v>67.850834805212116</v>
      </c>
      <c r="Z7" s="2519" t="s">
        <v>1488</v>
      </c>
      <c r="AA7" s="2521">
        <v>64.041592777688223</v>
      </c>
      <c r="AB7" s="2521">
        <v>63.622440754473651</v>
      </c>
      <c r="AC7" s="2521">
        <v>66.29856521038208</v>
      </c>
      <c r="AD7" s="2521">
        <v>68.208931162340818</v>
      </c>
      <c r="AE7" s="2521">
        <v>69.837175560212799</v>
      </c>
      <c r="AF7" s="2521">
        <v>76.938578107367405</v>
      </c>
      <c r="AG7" s="2521">
        <v>81.899887151378366</v>
      </c>
      <c r="AH7" s="2521">
        <v>85.277285184588109</v>
      </c>
      <c r="AI7" s="2521">
        <v>89.758987586651628</v>
      </c>
      <c r="AJ7" s="2521">
        <v>87.715621473480581</v>
      </c>
      <c r="AK7" s="2521">
        <v>94.099629211671783</v>
      </c>
      <c r="AL7" s="2521">
        <v>100.02015153957761</v>
      </c>
      <c r="AM7" s="2521">
        <v>106.30743188779623</v>
      </c>
      <c r="AN7" s="2521">
        <v>116.02853458004192</v>
      </c>
      <c r="AO7" s="2521">
        <v>117.71320328873125</v>
      </c>
      <c r="AP7" s="2521">
        <v>120.95760116072869</v>
      </c>
      <c r="AQ7" s="2521">
        <v>117.31823311300982</v>
      </c>
      <c r="AR7" s="2521">
        <v>110.8254070610995</v>
      </c>
      <c r="AS7" s="2521">
        <v>108.02031275189424</v>
      </c>
      <c r="AT7" s="2521">
        <v>108.99564726745123</v>
      </c>
      <c r="AU7" s="2521">
        <v>110.78510398194423</v>
      </c>
      <c r="AV7" s="2521">
        <v>99.879090762534247</v>
      </c>
      <c r="AW7" s="2521">
        <v>98.778816701596014</v>
      </c>
      <c r="AX7" s="2521">
        <v>95.40141866838627</v>
      </c>
      <c r="AY7" s="2521">
        <v>95.602934064162511</v>
      </c>
      <c r="AZ7" s="2521">
        <v>90.343382234402711</v>
      </c>
      <c r="BA7" s="2521">
        <v>81.113977107851042</v>
      </c>
      <c r="BB7" s="2521">
        <v>77.160245042721272</v>
      </c>
      <c r="BC7" s="2521">
        <v>74.419635660164445</v>
      </c>
      <c r="BD7" s="2521">
        <v>67.987264226986952</v>
      </c>
      <c r="BE7" s="2521">
        <v>76.75721425116879</v>
      </c>
      <c r="BF7" s="2521">
        <v>70.457842979203605</v>
      </c>
      <c r="BG7" s="2521">
        <v>72.134451072061907</v>
      </c>
      <c r="BH7" s="2521">
        <v>69.853296791874897</v>
      </c>
      <c r="BI7" s="2521">
        <v>64.448653877156218</v>
      </c>
      <c r="BJ7" s="2521">
        <v>61.558923101724972</v>
      </c>
      <c r="BK7" s="2521">
        <v>63.392713203288729</v>
      </c>
      <c r="BL7" s="2521">
        <v>60.236982105432865</v>
      </c>
      <c r="BM7" s="2521">
        <v>60.36595195872966</v>
      </c>
      <c r="BN7" s="2521">
        <v>60.378042882476223</v>
      </c>
      <c r="BO7" s="2521">
        <v>59.32210220860874</v>
      </c>
      <c r="BP7" s="2521">
        <v>55.723037240045137</v>
      </c>
      <c r="BQ7" s="2521">
        <v>55.775431242946958</v>
      </c>
      <c r="BR7" s="2521">
        <v>54.469611478316949</v>
      </c>
      <c r="BS7" s="2521">
        <v>53.312913106561346</v>
      </c>
      <c r="BT7" s="2521">
        <v>51.87006287280348</v>
      </c>
      <c r="BU7" s="2521">
        <v>49.177817185232954</v>
      </c>
      <c r="BV7" s="2521">
        <v>50.769788811865226</v>
      </c>
      <c r="BW7" s="2521">
        <v>53.494276962759947</v>
      </c>
      <c r="BX7" s="2521">
        <v>69.982266645171691</v>
      </c>
      <c r="BY7" s="2521">
        <v>86.284862163469285</v>
      </c>
      <c r="BZ7" s="2521">
        <v>90.069321296147024</v>
      </c>
      <c r="CA7" s="2521">
        <v>86.329195550540064</v>
      </c>
      <c r="CB7" s="2521">
        <v>79.755763340319206</v>
      </c>
      <c r="CC7" s="2521">
        <v>79.356762856682266</v>
      </c>
      <c r="CD7" s="2521">
        <v>85.833467676930525</v>
      </c>
      <c r="CE7" s="2521">
        <v>84.850072545542474</v>
      </c>
      <c r="CF7" s="2521">
        <v>90.798807028857013</v>
      </c>
      <c r="CG7" s="2521">
        <v>84.386587135257145</v>
      </c>
      <c r="CH7" s="2521">
        <v>78.026761244559083</v>
      </c>
      <c r="CI7" s="2521">
        <v>76.575850394970189</v>
      </c>
      <c r="CJ7" s="2521">
        <v>72.098178300822184</v>
      </c>
      <c r="CK7" s="2521">
        <v>64.783169434144781</v>
      </c>
      <c r="CL7" s="2521">
        <v>66.097049814605839</v>
      </c>
      <c r="CM7" s="2521">
        <v>63.872319845236177</v>
      </c>
      <c r="CN7" s="2521">
        <v>64.388199258423342</v>
      </c>
      <c r="CO7" s="2521">
        <v>62.248105755279703</v>
      </c>
      <c r="CP7" s="2521">
        <v>63.243591810414316</v>
      </c>
      <c r="CQ7" s="2521">
        <v>58.902950185394168</v>
      </c>
      <c r="CR7" s="2521">
        <v>61.76446880541674</v>
      </c>
      <c r="CS7" s="2521">
        <v>59.640496533935192</v>
      </c>
      <c r="CT7" s="2521">
        <v>59.789617926809612</v>
      </c>
      <c r="CU7" s="2521">
        <v>58.451555698855394</v>
      </c>
      <c r="CV7" s="2521">
        <v>59.527647912300495</v>
      </c>
      <c r="CW7" s="2521">
        <v>63.477349669514759</v>
      </c>
      <c r="CX7" s="2521">
        <v>62.155408673222631</v>
      </c>
      <c r="CY7" s="2521">
        <v>62.546348541028543</v>
      </c>
      <c r="CZ7" s="2521">
        <v>66.681444462356922</v>
      </c>
      <c r="DA7" s="2521">
        <v>69.224568757053035</v>
      </c>
      <c r="DB7" s="2521">
        <v>67.523778816701594</v>
      </c>
      <c r="DC7" s="2521">
        <v>71.054328550701285</v>
      </c>
      <c r="DD7" s="2521">
        <v>72.126390456230865</v>
      </c>
      <c r="DE7" s="2521">
        <v>74.61309044010963</v>
      </c>
      <c r="DF7" s="2521">
        <v>65.202321457359346</v>
      </c>
      <c r="DG7" s="2521">
        <v>67.955021763662756</v>
      </c>
      <c r="DH7" s="2521">
        <v>67.044172174754152</v>
      </c>
      <c r="DI7" s="2521">
        <v>64.545381267128818</v>
      </c>
      <c r="DJ7" s="2521">
        <v>62.630985007254559</v>
      </c>
      <c r="DK7" s="2521">
        <v>60.454618732871204</v>
      </c>
      <c r="DL7" s="2521">
        <v>66.681444462356922</v>
      </c>
      <c r="DM7" s="2521">
        <v>60.31758826374336</v>
      </c>
      <c r="DN7" s="2521">
        <v>60.406255037884904</v>
      </c>
      <c r="DO7" s="2521">
        <v>59.068192809930686</v>
      </c>
      <c r="DP7" s="2521">
        <v>56.710462679348716</v>
      </c>
      <c r="DQ7" s="2521">
        <v>56.787038529743683</v>
      </c>
      <c r="DR7" s="2521">
        <v>55.384491375141067</v>
      </c>
      <c r="DS7" s="2521">
        <v>55.944704175399011</v>
      </c>
      <c r="DT7" s="2521">
        <v>54.925036272771244</v>
      </c>
      <c r="DU7" s="2521">
        <v>54.421247783330649</v>
      </c>
      <c r="DV7" s="2521">
        <v>54.143156537159442</v>
      </c>
      <c r="DW7" s="2521">
        <v>54.655005642431085</v>
      </c>
      <c r="DX7" s="2521">
        <v>54.018216991778168</v>
      </c>
      <c r="DY7" s="2521">
        <v>52.635821376753192</v>
      </c>
      <c r="DZ7" s="2521">
        <v>50.463485410285344</v>
      </c>
      <c r="EA7" s="2521">
        <v>48.839271320328884</v>
      </c>
      <c r="EB7" s="2521">
        <v>55.352248911816872</v>
      </c>
      <c r="EC7" s="2521">
        <v>55.259551829759801</v>
      </c>
      <c r="ED7" s="2521">
        <v>51.56778977913914</v>
      </c>
      <c r="EE7" s="2521">
        <v>51.773335482830895</v>
      </c>
      <c r="EF7" s="2521">
        <v>51.773335482830895</v>
      </c>
      <c r="EG7" s="2521">
        <v>49.931484765436082</v>
      </c>
      <c r="EH7" s="2521">
        <v>48.819119780751251</v>
      </c>
      <c r="EI7" s="2521">
        <v>48.585361921650815</v>
      </c>
      <c r="EJ7" s="2521">
        <v>52.285184588102531</v>
      </c>
      <c r="EK7" s="2521">
        <v>54.598581331613737</v>
      </c>
      <c r="EL7" s="2521">
        <v>50.834273738513623</v>
      </c>
      <c r="EM7" s="2521">
        <v>51.946638723198454</v>
      </c>
    </row>
    <row r="8" spans="1:143" ht="15.75" customHeight="1">
      <c r="A8" s="2519" t="s">
        <v>1489</v>
      </c>
      <c r="B8" s="2521">
        <v>71.713647108009454</v>
      </c>
      <c r="C8" s="2521">
        <v>73.392400585312501</v>
      </c>
      <c r="D8" s="2521">
        <v>78.669861229477874</v>
      </c>
      <c r="E8" s="2521">
        <v>74.752769782437397</v>
      </c>
      <c r="F8" s="2521">
        <v>73.199440415507567</v>
      </c>
      <c r="G8" s="2521">
        <v>75.736866648442629</v>
      </c>
      <c r="H8" s="2521">
        <v>75.678978597501157</v>
      </c>
      <c r="I8" s="2521">
        <v>75.293058257891261</v>
      </c>
      <c r="J8" s="2521">
        <v>70.999694479731133</v>
      </c>
      <c r="K8" s="2521">
        <v>60.107092894241731</v>
      </c>
      <c r="L8" s="2521">
        <v>53.025454662400094</v>
      </c>
      <c r="M8" s="2521">
        <v>53.517503095402716</v>
      </c>
      <c r="N8" s="2521">
        <v>55.659360980237651</v>
      </c>
      <c r="O8" s="2521">
        <v>53.266654874656282</v>
      </c>
      <c r="P8" s="2521">
        <v>49.687243724774468</v>
      </c>
      <c r="Q8" s="2521">
        <v>54.781392207625132</v>
      </c>
      <c r="R8" s="2521">
        <v>59.769412597083083</v>
      </c>
      <c r="S8" s="2521">
        <v>59.229124121629219</v>
      </c>
      <c r="T8" s="2521">
        <v>62.519095016803604</v>
      </c>
      <c r="U8" s="2521">
        <v>61.998102558330245</v>
      </c>
      <c r="V8" s="2521">
        <v>61.814790397015543</v>
      </c>
      <c r="W8" s="2521">
        <v>64.46799273183359</v>
      </c>
      <c r="X8" s="2521">
        <v>69.253404942996326</v>
      </c>
      <c r="Y8" s="2521">
        <v>74.077409188120072</v>
      </c>
      <c r="Z8" s="2519" t="s">
        <v>1491</v>
      </c>
      <c r="AA8" s="2521">
        <v>65.636826308234376</v>
      </c>
      <c r="AB8" s="2521">
        <v>63.291139240506332</v>
      </c>
      <c r="AC8" s="2521">
        <v>62.338509722040982</v>
      </c>
      <c r="AD8" s="2521">
        <v>62.92248466657967</v>
      </c>
      <c r="AE8" s="2521">
        <v>59.248988646744102</v>
      </c>
      <c r="AF8" s="2521">
        <v>51.438731567271304</v>
      </c>
      <c r="AG8" s="2521">
        <v>63.884901474618296</v>
      </c>
      <c r="AH8" s="2521">
        <v>80.337335247292188</v>
      </c>
      <c r="AI8" s="2521">
        <v>88.63043194571317</v>
      </c>
      <c r="AJ8" s="2521">
        <v>88.160642046196017</v>
      </c>
      <c r="AK8" s="2521">
        <v>89.416677541432847</v>
      </c>
      <c r="AL8" s="2521">
        <v>100</v>
      </c>
      <c r="AM8" s="2521">
        <v>106.53790943494717</v>
      </c>
      <c r="AN8" s="2521">
        <v>113.57170820827353</v>
      </c>
      <c r="AO8" s="2521">
        <v>103.33746574448651</v>
      </c>
      <c r="AP8" s="2521">
        <v>109.65679237896386</v>
      </c>
      <c r="AQ8" s="2521">
        <v>115.9076079864283</v>
      </c>
      <c r="AR8" s="2521">
        <v>106.49549784679631</v>
      </c>
      <c r="AS8" s="2521">
        <v>99.138718517551879</v>
      </c>
      <c r="AT8" s="2521">
        <v>106.7042933576928</v>
      </c>
      <c r="AU8" s="2521">
        <v>103.06668406629258</v>
      </c>
      <c r="AV8" s="2521">
        <v>94.287485319065638</v>
      </c>
      <c r="AW8" s="2521">
        <v>91.677541432859201</v>
      </c>
      <c r="AX8" s="2521">
        <v>87.769150463265035</v>
      </c>
      <c r="AY8" s="2521">
        <v>89.661359780764712</v>
      </c>
      <c r="AZ8" s="2521">
        <v>90.620514158945582</v>
      </c>
      <c r="BA8" s="2521">
        <v>92.613858802035764</v>
      </c>
      <c r="BB8" s="2521">
        <v>86.885031971812609</v>
      </c>
      <c r="BC8" s="2521">
        <v>86.245595719692034</v>
      </c>
      <c r="BD8" s="2521">
        <v>90.105050241419818</v>
      </c>
      <c r="BE8" s="2521">
        <v>112.77893775283832</v>
      </c>
      <c r="BF8" s="2521">
        <v>113.98929923006655</v>
      </c>
      <c r="BG8" s="2521">
        <v>115.3007960328853</v>
      </c>
      <c r="BH8" s="2521">
        <v>116.86023750489365</v>
      </c>
      <c r="BI8" s="2521">
        <v>117.71499412762627</v>
      </c>
      <c r="BJ8" s="2521">
        <v>113.5195093305494</v>
      </c>
      <c r="BK8" s="2521">
        <v>109.44473443820959</v>
      </c>
      <c r="BL8" s="2521">
        <v>104.05193788333551</v>
      </c>
      <c r="BM8" s="2521">
        <v>101.05376484405586</v>
      </c>
      <c r="BN8" s="2521">
        <v>100.57418765496541</v>
      </c>
      <c r="BO8" s="2521">
        <v>104.29009526295185</v>
      </c>
      <c r="BP8" s="2521">
        <v>102.25107660185306</v>
      </c>
      <c r="BQ8" s="2521">
        <v>99.376875897168233</v>
      </c>
      <c r="BR8" s="2521">
        <v>99.615033276784544</v>
      </c>
      <c r="BS8" s="2521">
        <v>100.32298055591804</v>
      </c>
      <c r="BT8" s="2521">
        <v>106.2540780373222</v>
      </c>
      <c r="BU8" s="2521">
        <v>100.07503588672844</v>
      </c>
      <c r="BV8" s="2521">
        <v>95.119404932793955</v>
      </c>
      <c r="BW8" s="2521">
        <v>89.906042020096564</v>
      </c>
      <c r="BX8" s="2521">
        <v>95.298838574970645</v>
      </c>
      <c r="BY8" s="2521">
        <v>105.6081169254861</v>
      </c>
      <c r="BZ8" s="2521">
        <v>105.9669842098395</v>
      </c>
      <c r="CA8" s="2521">
        <v>109.2033146287355</v>
      </c>
      <c r="CB8" s="2521">
        <v>99.973900561137938</v>
      </c>
      <c r="CC8" s="2521">
        <v>91.462221062247167</v>
      </c>
      <c r="CD8" s="2521">
        <v>85.948714602636045</v>
      </c>
      <c r="CE8" s="2521">
        <v>79.476053764844067</v>
      </c>
      <c r="CF8" s="2521">
        <v>80.076340858671529</v>
      </c>
      <c r="CG8" s="2521">
        <v>84.392535560485456</v>
      </c>
      <c r="CH8" s="2521">
        <v>87.987733263734839</v>
      </c>
      <c r="CI8" s="2521">
        <v>81.058332245856718</v>
      </c>
      <c r="CJ8" s="2521">
        <v>77.368524076732356</v>
      </c>
      <c r="CK8" s="2521">
        <v>75.306668406629257</v>
      </c>
      <c r="CL8" s="2521">
        <v>72.863108443168471</v>
      </c>
      <c r="CM8" s="2521">
        <v>70.191178389664628</v>
      </c>
      <c r="CN8" s="2521">
        <v>68.468615424768373</v>
      </c>
      <c r="CO8" s="2521">
        <v>64.406890251859579</v>
      </c>
      <c r="CP8" s="2521">
        <v>58.66827613206317</v>
      </c>
      <c r="CQ8" s="2521">
        <v>56.469398407934236</v>
      </c>
      <c r="CR8" s="2521">
        <v>53.957327417460519</v>
      </c>
      <c r="CS8" s="2521">
        <v>51.461568576275617</v>
      </c>
      <c r="CT8" s="2521">
        <v>53.435338640219229</v>
      </c>
      <c r="CU8" s="2521">
        <v>53.686545739266613</v>
      </c>
      <c r="CV8" s="2521">
        <v>51.954195484797083</v>
      </c>
      <c r="CW8" s="2521">
        <v>53.513636956805435</v>
      </c>
      <c r="CX8" s="2521">
        <v>53.295054156335638</v>
      </c>
      <c r="CY8" s="2521">
        <v>51.3930575492627</v>
      </c>
      <c r="CZ8" s="2521">
        <v>51.105963721779993</v>
      </c>
      <c r="DA8" s="2521">
        <v>43.592587759363177</v>
      </c>
      <c r="DB8" s="2521">
        <v>41.726477880725568</v>
      </c>
      <c r="DC8" s="2521">
        <v>40.193135847579278</v>
      </c>
      <c r="DD8" s="2521">
        <v>39.971290617251732</v>
      </c>
      <c r="DE8" s="2521">
        <v>39.968028187393969</v>
      </c>
      <c r="DF8" s="2521">
        <v>40.062638653268955</v>
      </c>
      <c r="DG8" s="2521">
        <v>44.724650920005224</v>
      </c>
      <c r="DH8" s="2521">
        <v>48.058854234633955</v>
      </c>
      <c r="DI8" s="2521">
        <v>47.75871068772021</v>
      </c>
      <c r="DJ8" s="2521">
        <v>45.155291661229285</v>
      </c>
      <c r="DK8" s="2521">
        <v>47.791334986297798</v>
      </c>
      <c r="DL8" s="2521">
        <v>51.380007829831662</v>
      </c>
      <c r="DM8" s="2521">
        <v>66.051154900169649</v>
      </c>
      <c r="DN8" s="2521">
        <v>55.862586454391227</v>
      </c>
      <c r="DO8" s="2521">
        <v>58.257209969985645</v>
      </c>
      <c r="DP8" s="2521">
        <v>57.298055591804776</v>
      </c>
      <c r="DQ8" s="2521">
        <v>58.619339684196788</v>
      </c>
      <c r="DR8" s="2521">
        <v>60.058071251468107</v>
      </c>
      <c r="DS8" s="2521">
        <v>62.694114576536606</v>
      </c>
      <c r="DT8" s="2521">
        <v>62.694114576536606</v>
      </c>
      <c r="DU8" s="2521">
        <v>62.694114576536606</v>
      </c>
      <c r="DV8" s="2521">
        <v>69.767062508156073</v>
      </c>
      <c r="DW8" s="2521">
        <v>69.767062508156073</v>
      </c>
      <c r="DX8" s="2521">
        <v>71.564661359780771</v>
      </c>
      <c r="DY8" s="2521">
        <v>71.205794075427377</v>
      </c>
      <c r="DZ8" s="2521">
        <v>77.198877724128934</v>
      </c>
      <c r="EA8" s="2521">
        <v>69.287485319065638</v>
      </c>
      <c r="EB8" s="2521">
        <v>69.646352603419032</v>
      </c>
      <c r="EC8" s="2521">
        <v>66.410022184523029</v>
      </c>
      <c r="ED8" s="2521">
        <v>68.928618034712258</v>
      </c>
      <c r="EE8" s="2521">
        <v>68.449040845621823</v>
      </c>
      <c r="EF8" s="2521">
        <v>71.443951455043717</v>
      </c>
      <c r="EG8" s="2521">
        <v>67.127756753229804</v>
      </c>
      <c r="EH8" s="2521">
        <v>65.09200052198878</v>
      </c>
      <c r="EI8" s="2521">
        <v>65.09200052198878</v>
      </c>
      <c r="EJ8" s="2521">
        <v>67.248466657966858</v>
      </c>
      <c r="EK8" s="2521">
        <v>64.01213623907087</v>
      </c>
      <c r="EL8" s="2521">
        <v>59.09891687328723</v>
      </c>
      <c r="EM8" s="2521">
        <v>61.855670103092784</v>
      </c>
    </row>
    <row r="9" spans="1:143" ht="15.75" customHeight="1">
      <c r="A9" s="2519" t="s">
        <v>1492</v>
      </c>
      <c r="B9" s="2521"/>
      <c r="C9" s="2521"/>
      <c r="D9" s="2521"/>
      <c r="E9" s="2521"/>
      <c r="F9" s="2521"/>
      <c r="G9" s="2521"/>
      <c r="H9" s="2521"/>
      <c r="I9" s="2521"/>
      <c r="J9" s="2521"/>
      <c r="K9" s="2521"/>
      <c r="L9" s="2521"/>
      <c r="M9" s="2521"/>
      <c r="N9" s="2521"/>
      <c r="O9" s="2521"/>
      <c r="P9" s="2521"/>
      <c r="Q9" s="2521"/>
      <c r="R9" s="2521"/>
      <c r="S9" s="2521"/>
      <c r="T9" s="2521"/>
      <c r="U9" s="2521"/>
      <c r="V9" s="2521"/>
      <c r="W9" s="2521"/>
      <c r="X9" s="2521"/>
      <c r="Y9" s="2521"/>
      <c r="Z9" s="2519" t="s">
        <v>1493</v>
      </c>
      <c r="AA9" s="2521">
        <v>65.05263157894737</v>
      </c>
      <c r="AB9" s="2521">
        <v>65.89473684210526</v>
      </c>
      <c r="AC9" s="2521">
        <v>70.315789473684205</v>
      </c>
      <c r="AD9" s="2521">
        <v>83.15789473684211</v>
      </c>
      <c r="AE9" s="2521">
        <v>77.26315789473685</v>
      </c>
      <c r="AF9" s="2521">
        <v>75.157894736842096</v>
      </c>
      <c r="AG9" s="2521">
        <v>68.84210526315789</v>
      </c>
      <c r="AH9" s="2521">
        <v>69.89473684210526</v>
      </c>
      <c r="AI9" s="2521">
        <v>74.31578947368422</v>
      </c>
      <c r="AJ9" s="2521">
        <v>82.526315789473685</v>
      </c>
      <c r="AK9" s="2521">
        <v>90.736842105263165</v>
      </c>
      <c r="AL9" s="2521">
        <v>100</v>
      </c>
      <c r="AM9" s="2521">
        <v>116.21052631578948</v>
      </c>
      <c r="AN9" s="2521">
        <v>131.78947368421052</v>
      </c>
      <c r="AO9" s="2521">
        <v>114.10526315789473</v>
      </c>
      <c r="AP9" s="2521">
        <v>123.15789473684211</v>
      </c>
      <c r="AQ9" s="2521">
        <v>107.78947368421052</v>
      </c>
      <c r="AR9" s="2521">
        <v>103.78947368421052</v>
      </c>
      <c r="AS9" s="2521">
        <v>99.578947368421055</v>
      </c>
      <c r="AT9" s="2521">
        <v>98.526315789473685</v>
      </c>
      <c r="AU9" s="2521">
        <v>95.78947368421052</v>
      </c>
      <c r="AV9" s="2521">
        <v>85.473684210526301</v>
      </c>
      <c r="AW9" s="2521">
        <v>70.94736842105263</v>
      </c>
      <c r="AX9" s="2521">
        <v>71.15789473684211</v>
      </c>
      <c r="AY9" s="2521">
        <v>76.421052631578945</v>
      </c>
      <c r="AZ9" s="2521">
        <v>84.210526315789465</v>
      </c>
      <c r="BA9" s="2521">
        <v>82.73684210526315</v>
      </c>
      <c r="BB9" s="2521">
        <v>80.84210526315789</v>
      </c>
      <c r="BC9" s="2521">
        <v>78.526315789473685</v>
      </c>
      <c r="BD9" s="2521">
        <v>67.368421052631575</v>
      </c>
      <c r="BE9" s="2521">
        <v>64.84210526315789</v>
      </c>
      <c r="BF9" s="2521">
        <v>58.73684210526315</v>
      </c>
      <c r="BG9" s="2521">
        <v>64</v>
      </c>
      <c r="BH9" s="2521">
        <v>67.368421052631575</v>
      </c>
      <c r="BI9" s="2521">
        <v>62.526315789473685</v>
      </c>
      <c r="BJ9" s="2521">
        <v>65.473684210526315</v>
      </c>
      <c r="BK9" s="2521">
        <v>69.473684210526315</v>
      </c>
      <c r="BL9" s="2521">
        <v>67.15789473684211</v>
      </c>
      <c r="BM9" s="2521">
        <v>62.736842105263158</v>
      </c>
      <c r="BN9" s="2521">
        <v>60.421052631578945</v>
      </c>
      <c r="BO9" s="2521">
        <v>64</v>
      </c>
      <c r="BP9" s="2521">
        <v>59.15789473684211</v>
      </c>
      <c r="BQ9" s="2521">
        <v>53.89473684210526</v>
      </c>
      <c r="BR9" s="2521">
        <v>54.105263157894733</v>
      </c>
      <c r="BS9" s="2521">
        <v>55.578947368421048</v>
      </c>
      <c r="BT9" s="2521">
        <v>53.263157894736842</v>
      </c>
      <c r="BU9" s="2521">
        <v>52.421052631578945</v>
      </c>
      <c r="BV9" s="2521">
        <v>53.89473684210526</v>
      </c>
      <c r="BW9" s="2521">
        <v>49.263157894736842</v>
      </c>
      <c r="BX9" s="2521">
        <v>45.684210526315788</v>
      </c>
      <c r="BY9" s="2521">
        <v>48.210526315789473</v>
      </c>
      <c r="BZ9" s="2521">
        <v>45.263157894736842</v>
      </c>
      <c r="CA9" s="2521">
        <v>42.526315789473685</v>
      </c>
      <c r="CB9" s="2521">
        <v>42.947368421052637</v>
      </c>
      <c r="CC9" s="2521">
        <v>42.105263157894733</v>
      </c>
      <c r="CD9" s="2521">
        <v>39.157894736842103</v>
      </c>
      <c r="CE9" s="2521">
        <v>35.157894736842103</v>
      </c>
      <c r="CF9" s="2521">
        <v>34.315789473684212</v>
      </c>
      <c r="CG9" s="2521">
        <v>34.526315789473685</v>
      </c>
      <c r="CH9" s="2521">
        <v>33.89473684210526</v>
      </c>
      <c r="CI9" s="2521">
        <v>34.94736842105263</v>
      </c>
      <c r="CJ9" s="2521">
        <v>38.315789473684205</v>
      </c>
      <c r="CK9" s="2521">
        <v>36.631578947368418</v>
      </c>
      <c r="CL9" s="2521">
        <v>35.789473684210527</v>
      </c>
      <c r="CM9" s="2521">
        <v>38.736842105263158</v>
      </c>
      <c r="CN9" s="2521">
        <v>38.315789473684205</v>
      </c>
      <c r="CO9" s="2521">
        <v>34.526315789473685</v>
      </c>
      <c r="CP9" s="2521">
        <v>30.526315789473685</v>
      </c>
      <c r="CQ9" s="2521">
        <v>28.421052631578945</v>
      </c>
      <c r="CR9" s="2521">
        <v>28.000000000000004</v>
      </c>
      <c r="CS9" s="2521">
        <v>26.105263157894736</v>
      </c>
      <c r="CT9" s="2521">
        <v>26.736842105263158</v>
      </c>
      <c r="CU9" s="2521">
        <v>25.894736842105264</v>
      </c>
      <c r="CV9" s="2521">
        <v>26.736842105263158</v>
      </c>
      <c r="CW9" s="2521">
        <v>30.736842105263158</v>
      </c>
      <c r="CX9" s="2521">
        <v>36</v>
      </c>
      <c r="CY9" s="2521">
        <v>34.315789473684212</v>
      </c>
      <c r="CZ9" s="2521">
        <v>31.368421052631579</v>
      </c>
      <c r="DA9" s="2521">
        <v>33.473684210526315</v>
      </c>
      <c r="DB9" s="2521">
        <v>32.631578947368425</v>
      </c>
      <c r="DC9" s="2521">
        <v>33.05263157894737</v>
      </c>
      <c r="DD9" s="2521">
        <v>34.94736842105263</v>
      </c>
      <c r="DE9" s="2521">
        <v>39.368421052631582</v>
      </c>
      <c r="DF9" s="2521">
        <v>46.94736842105263</v>
      </c>
      <c r="DG9" s="2521">
        <v>53.89473684210526</v>
      </c>
      <c r="DH9" s="2521">
        <v>57.052631578947363</v>
      </c>
      <c r="DI9" s="2521">
        <v>49.473684210526315</v>
      </c>
      <c r="DJ9" s="2521">
        <v>46.526315789473685</v>
      </c>
      <c r="DK9" s="2521">
        <v>44.210526315789473</v>
      </c>
      <c r="DL9" s="2521">
        <v>36.21052631578948</v>
      </c>
      <c r="DM9" s="2521">
        <v>36.84210526315789</v>
      </c>
      <c r="DN9" s="2521">
        <v>38.736842105263158</v>
      </c>
      <c r="DO9" s="2521">
        <v>39.157894736842103</v>
      </c>
      <c r="DP9" s="2521">
        <v>34.526315789473685</v>
      </c>
      <c r="DQ9" s="2521">
        <v>33.05263157894737</v>
      </c>
      <c r="DR9" s="2521">
        <v>34.736842105263158</v>
      </c>
      <c r="DS9" s="2521">
        <v>36.21052631578948</v>
      </c>
      <c r="DT9" s="2521">
        <v>36.21052631578948</v>
      </c>
      <c r="DU9" s="2521">
        <v>37.05263157894737</v>
      </c>
      <c r="DV9" s="2521">
        <v>36.421052631578945</v>
      </c>
      <c r="DW9" s="2521">
        <v>35.789473684210527</v>
      </c>
      <c r="DX9" s="2521">
        <v>32.842105263157897</v>
      </c>
      <c r="DY9" s="2521">
        <v>30.94736842105263</v>
      </c>
      <c r="DZ9" s="2521">
        <v>30.94736842105263</v>
      </c>
      <c r="EA9" s="2521">
        <v>30.315789473684212</v>
      </c>
      <c r="EB9" s="2521">
        <v>30.105263157894736</v>
      </c>
      <c r="EC9" s="2521">
        <v>28.421052631578945</v>
      </c>
      <c r="ED9" s="2521">
        <v>30.315789473684212</v>
      </c>
      <c r="EE9" s="2521">
        <v>33.473684210526315</v>
      </c>
      <c r="EF9" s="2521">
        <v>34.736842105263158</v>
      </c>
      <c r="EG9" s="2521">
        <v>36.21052631578948</v>
      </c>
      <c r="EH9" s="2521">
        <v>36.21052631578948</v>
      </c>
      <c r="EI9" s="2521">
        <v>37.263157894736842</v>
      </c>
      <c r="EJ9" s="2521">
        <v>40.631578947368418</v>
      </c>
      <c r="EK9" s="2521">
        <v>35.157894736842103</v>
      </c>
      <c r="EL9" s="2521">
        <v>31.578947368421051</v>
      </c>
      <c r="EM9" s="2521">
        <v>31.578947368421051</v>
      </c>
    </row>
    <row r="10" spans="1:143" ht="15.75" customHeight="1">
      <c r="A10" s="2519" t="s">
        <v>1494</v>
      </c>
      <c r="B10" s="2521"/>
      <c r="C10" s="2521"/>
      <c r="D10" s="2521"/>
      <c r="E10" s="2521"/>
      <c r="F10" s="2521"/>
      <c r="G10" s="2521"/>
      <c r="H10" s="2521"/>
      <c r="I10" s="2521"/>
      <c r="J10" s="2521"/>
      <c r="K10" s="2521"/>
      <c r="L10" s="2521"/>
      <c r="M10" s="2521"/>
      <c r="N10" s="2521"/>
      <c r="O10" s="2521"/>
      <c r="P10" s="2521"/>
      <c r="Q10" s="2521"/>
      <c r="R10" s="2521"/>
      <c r="S10" s="2521"/>
      <c r="T10" s="2521"/>
      <c r="U10" s="2521"/>
      <c r="V10" s="2521"/>
      <c r="W10" s="2521"/>
      <c r="X10" s="2521"/>
      <c r="Y10" s="2521"/>
      <c r="Z10" s="2519" t="s">
        <v>1495</v>
      </c>
      <c r="AA10" s="2521">
        <v>79.80263157894737</v>
      </c>
      <c r="AB10" s="2521">
        <v>82.23684210526315</v>
      </c>
      <c r="AC10" s="2521">
        <v>81.578947368421055</v>
      </c>
      <c r="AD10" s="2521">
        <v>77.631578947368425</v>
      </c>
      <c r="AE10" s="2521">
        <v>79.868421052631575</v>
      </c>
      <c r="AF10" s="2521">
        <v>80.592105263157904</v>
      </c>
      <c r="AG10" s="2521">
        <v>80.592105263157904</v>
      </c>
      <c r="AH10" s="2521">
        <v>80.592105263157904</v>
      </c>
      <c r="AI10" s="2521">
        <v>80.592105263157904</v>
      </c>
      <c r="AJ10" s="2521">
        <v>91.776315789473685</v>
      </c>
      <c r="AK10" s="2521">
        <v>98.35526315789474</v>
      </c>
      <c r="AL10" s="2521">
        <v>100</v>
      </c>
      <c r="AM10" s="2521">
        <v>103.94736842105263</v>
      </c>
      <c r="AN10" s="2521">
        <v>103.94736842105263</v>
      </c>
      <c r="AO10" s="2521">
        <v>108.28947368421053</v>
      </c>
      <c r="AP10" s="2521">
        <v>116.44736842105263</v>
      </c>
      <c r="AQ10" s="2521">
        <v>124.60526315789473</v>
      </c>
      <c r="AR10" s="2521">
        <v>126.51315789473685</v>
      </c>
      <c r="AS10" s="2521">
        <v>136.05263157894737</v>
      </c>
      <c r="AT10" s="2521">
        <v>149.67105263157893</v>
      </c>
      <c r="AU10" s="2521">
        <v>155.26315789473685</v>
      </c>
      <c r="AV10" s="2521">
        <v>157.89473684210526</v>
      </c>
      <c r="AW10" s="2521">
        <v>180.13157894736841</v>
      </c>
      <c r="AX10" s="2521">
        <v>184.21052631578948</v>
      </c>
      <c r="AY10" s="2521">
        <v>184.21052631578948</v>
      </c>
      <c r="AZ10" s="2521">
        <v>184.21052631578948</v>
      </c>
      <c r="BA10" s="2521">
        <v>184.21052631578948</v>
      </c>
      <c r="BB10" s="2521">
        <v>184.21052631578948</v>
      </c>
      <c r="BC10" s="2521">
        <v>184.21052631578948</v>
      </c>
      <c r="BD10" s="2521">
        <v>148.0263157894737</v>
      </c>
      <c r="BE10" s="2521">
        <v>143.09210526315789</v>
      </c>
      <c r="BF10" s="2521">
        <v>121.71052631578947</v>
      </c>
      <c r="BG10" s="2521">
        <v>101.9736842105263</v>
      </c>
      <c r="BH10" s="2521">
        <v>97.894736842105274</v>
      </c>
      <c r="BI10" s="2521">
        <v>93.28947368421052</v>
      </c>
      <c r="BJ10" s="2521">
        <v>89.671052631578945</v>
      </c>
      <c r="BK10" s="2521">
        <v>88.81578947368422</v>
      </c>
      <c r="BL10" s="2521">
        <v>88.81578947368422</v>
      </c>
      <c r="BM10" s="2521">
        <v>90.85526315789474</v>
      </c>
      <c r="BN10" s="2521">
        <v>92.10526315789474</v>
      </c>
      <c r="BO10" s="2521">
        <v>92.10526315789474</v>
      </c>
      <c r="BP10" s="2521">
        <v>92.10526315789474</v>
      </c>
      <c r="BQ10" s="2521">
        <v>91.315789473684205</v>
      </c>
      <c r="BR10" s="2521">
        <v>89.473684210526315</v>
      </c>
      <c r="BS10" s="2521">
        <v>91.644736842105274</v>
      </c>
      <c r="BT10" s="2521">
        <v>90.131578947368425</v>
      </c>
      <c r="BU10" s="2521">
        <v>90.131578947368425</v>
      </c>
      <c r="BV10" s="2521">
        <v>90.131578947368425</v>
      </c>
      <c r="BW10" s="2521">
        <v>89.868421052631575</v>
      </c>
      <c r="BX10" s="2521">
        <v>86.842105263157904</v>
      </c>
      <c r="BY10" s="2521">
        <v>85.526315789473685</v>
      </c>
      <c r="BZ10" s="2521">
        <v>81.776315789473685</v>
      </c>
      <c r="CA10" s="2521">
        <v>78.94736842105263</v>
      </c>
      <c r="CB10" s="2521">
        <v>80.78947368421052</v>
      </c>
      <c r="CC10" s="2521">
        <v>82.89473684210526</v>
      </c>
      <c r="CD10" s="2521">
        <v>82.89473684210526</v>
      </c>
      <c r="CE10" s="2521">
        <v>86.05263157894737</v>
      </c>
      <c r="CF10" s="2521">
        <v>88.026315789473685</v>
      </c>
      <c r="CG10" s="2521">
        <v>90.131578947368425</v>
      </c>
      <c r="CH10" s="2521">
        <v>89.473684210526315</v>
      </c>
      <c r="CI10" s="2521">
        <v>128.38092105263158</v>
      </c>
      <c r="CJ10" s="2521">
        <v>133.43223684210528</v>
      </c>
      <c r="CK10" s="2521">
        <v>136.2407894736842</v>
      </c>
      <c r="CL10" s="2521">
        <v>132.71513157894736</v>
      </c>
      <c r="CM10" s="2521">
        <v>134.52500000000001</v>
      </c>
      <c r="CN10" s="2521">
        <v>132.10855263157896</v>
      </c>
      <c r="CO10" s="2521">
        <v>135.76184210526316</v>
      </c>
      <c r="CP10" s="2521">
        <v>134.37368421052631</v>
      </c>
      <c r="CQ10" s="2521">
        <v>127.13881578947368</v>
      </c>
      <c r="CR10" s="2521">
        <v>119.59671052631577</v>
      </c>
      <c r="CS10" s="2521">
        <v>113.84934210526316</v>
      </c>
      <c r="CT10" s="2521">
        <v>109.00789473684212</v>
      </c>
      <c r="CU10" s="2521">
        <v>118.45065789473685</v>
      </c>
      <c r="CV10" s="2521">
        <v>121.84144736842106</v>
      </c>
      <c r="CW10" s="2521">
        <v>119.31710526315788</v>
      </c>
      <c r="CX10" s="2521">
        <v>122.71907894736842</v>
      </c>
      <c r="CY10" s="2521">
        <v>120.4059210526316</v>
      </c>
      <c r="CZ10" s="2521">
        <v>123.06447368421051</v>
      </c>
      <c r="DA10" s="2521">
        <v>119.17763157894737</v>
      </c>
      <c r="DB10" s="2521">
        <v>117.71381578947368</v>
      </c>
      <c r="DC10" s="2521">
        <v>119.10592105263159</v>
      </c>
      <c r="DD10" s="2521">
        <v>113.63749999999999</v>
      </c>
      <c r="DE10" s="2521">
        <v>109.54144736842105</v>
      </c>
      <c r="DF10" s="2521">
        <v>114.65592105263158</v>
      </c>
      <c r="DG10" s="2521">
        <v>119.62565789473685</v>
      </c>
      <c r="DH10" s="2521">
        <v>118.84276315789475</v>
      </c>
      <c r="DI10" s="2521">
        <v>123.82171052631578</v>
      </c>
      <c r="DJ10" s="2521">
        <v>121.57631578947368</v>
      </c>
      <c r="DK10" s="2521">
        <v>123.32434210526316</v>
      </c>
      <c r="DL10" s="2521">
        <v>124.53815789473683</v>
      </c>
      <c r="DM10" s="2521">
        <v>95.39473684210526</v>
      </c>
      <c r="DN10" s="2521">
        <v>92.43421052631578</v>
      </c>
      <c r="DO10" s="2521">
        <v>88.421052631578945</v>
      </c>
      <c r="DP10" s="2521">
        <v>83.881578947368425</v>
      </c>
      <c r="DQ10" s="2521">
        <v>82.23684210526315</v>
      </c>
      <c r="DR10" s="2521">
        <v>81.140131578947361</v>
      </c>
      <c r="DS10" s="2521">
        <v>80.592105263157904</v>
      </c>
      <c r="DT10" s="2521">
        <v>78.94736842105263</v>
      </c>
      <c r="DU10" s="2521">
        <v>85.65789473684211</v>
      </c>
      <c r="DV10" s="2521">
        <v>94.078947368421055</v>
      </c>
      <c r="DW10" s="2521">
        <v>93.421052631578945</v>
      </c>
      <c r="DX10" s="2521">
        <v>98.903289473684211</v>
      </c>
      <c r="DY10" s="2521">
        <v>95.454605263157902</v>
      </c>
      <c r="DZ10" s="2521">
        <v>92.463815789473685</v>
      </c>
      <c r="EA10" s="2521">
        <v>90.789473684210535</v>
      </c>
      <c r="EB10" s="2521">
        <v>83.238157894736844</v>
      </c>
      <c r="EC10" s="2521">
        <v>80.517105263157887</v>
      </c>
      <c r="ED10" s="2521">
        <v>79.778289473684211</v>
      </c>
      <c r="EE10" s="2521">
        <v>81.264473684210529</v>
      </c>
      <c r="EF10" s="2521">
        <v>89.835526315789465</v>
      </c>
      <c r="EG10" s="2521">
        <v>87.171052631578945</v>
      </c>
      <c r="EH10" s="2521">
        <v>86.743421052631575</v>
      </c>
      <c r="EI10" s="2521">
        <v>86.372368421052627</v>
      </c>
      <c r="EJ10" s="2521">
        <v>86.51315789473685</v>
      </c>
      <c r="EK10" s="2521">
        <v>82.89473684210526</v>
      </c>
      <c r="EL10" s="2521">
        <v>82.393421052631595</v>
      </c>
      <c r="EM10" s="2521">
        <v>86.936184210526321</v>
      </c>
    </row>
    <row r="11" spans="1:143" ht="15.75" customHeight="1">
      <c r="A11" s="2519" t="s">
        <v>1496</v>
      </c>
      <c r="B11" s="2521">
        <v>114.82283962645528</v>
      </c>
      <c r="C11" s="2521">
        <v>129.07128585596251</v>
      </c>
      <c r="D11" s="2521">
        <v>133.41748075418579</v>
      </c>
      <c r="E11" s="2521">
        <v>137.67758935089188</v>
      </c>
      <c r="F11" s="2521">
        <v>126.4340203756969</v>
      </c>
      <c r="G11" s="2521">
        <v>127.54616232502818</v>
      </c>
      <c r="H11" s="2521">
        <v>119.38657693526953</v>
      </c>
      <c r="I11" s="2521">
        <v>92.108852638283409</v>
      </c>
      <c r="J11" s="2521">
        <v>77.598657519027697</v>
      </c>
      <c r="K11" s="2521">
        <v>56.584293321622503</v>
      </c>
      <c r="L11" s="2521">
        <v>50.38375295558123</v>
      </c>
      <c r="M11" s="2521">
        <v>51.230656029967349</v>
      </c>
      <c r="N11" s="2521">
        <v>60.743192347625794</v>
      </c>
      <c r="O11" s="2521">
        <v>61.586605436815276</v>
      </c>
      <c r="P11" s="2521">
        <v>64.82182171410625</v>
      </c>
      <c r="Q11" s="2521">
        <v>80.643087938902013</v>
      </c>
      <c r="R11" s="2521">
        <v>89.854322201250014</v>
      </c>
      <c r="S11" s="2521">
        <v>80.365052451569213</v>
      </c>
      <c r="T11" s="2521">
        <v>70.0265529707045</v>
      </c>
      <c r="U11" s="2521">
        <v>79.896231106819727</v>
      </c>
      <c r="V11" s="2521">
        <v>74.036545961650887</v>
      </c>
      <c r="W11" s="2521">
        <v>74.052832559235242</v>
      </c>
      <c r="X11" s="2521">
        <v>78.446723921812719</v>
      </c>
      <c r="Y11" s="2521">
        <v>84.643774302657349</v>
      </c>
      <c r="Z11" s="2519" t="s">
        <v>1497</v>
      </c>
      <c r="AA11" s="2521">
        <v>64.576547231270354</v>
      </c>
      <c r="AB11" s="2521">
        <v>64.983713355048849</v>
      </c>
      <c r="AC11" s="2521">
        <v>67.752442996742673</v>
      </c>
      <c r="AD11" s="2521">
        <v>67.58957654723126</v>
      </c>
      <c r="AE11" s="2521">
        <v>66.042345276872965</v>
      </c>
      <c r="AF11" s="2521">
        <v>64.983713355048849</v>
      </c>
      <c r="AG11" s="2521">
        <v>65.716612377850154</v>
      </c>
      <c r="AH11" s="2521">
        <v>73.697068403908787</v>
      </c>
      <c r="AI11" s="2521">
        <v>74.267100977198695</v>
      </c>
      <c r="AJ11" s="2521">
        <v>80.374592833876221</v>
      </c>
      <c r="AK11" s="2521">
        <v>90.309446254071659</v>
      </c>
      <c r="AL11" s="2521">
        <v>100</v>
      </c>
      <c r="AM11" s="2521">
        <v>104.31596091205211</v>
      </c>
      <c r="AN11" s="2521">
        <v>105.21172638436482</v>
      </c>
      <c r="AO11" s="2521">
        <v>96.09120521172639</v>
      </c>
      <c r="AP11" s="2521">
        <v>93.566775244299677</v>
      </c>
      <c r="AQ11" s="2521">
        <v>94.381107491856682</v>
      </c>
      <c r="AR11" s="2521">
        <v>92.263843648208464</v>
      </c>
      <c r="AS11" s="2521">
        <v>88.68078175895765</v>
      </c>
      <c r="AT11" s="2521">
        <v>88.192182410423442</v>
      </c>
      <c r="AU11" s="2521">
        <v>86.726384364820859</v>
      </c>
      <c r="AV11" s="2521">
        <v>80.944625407166129</v>
      </c>
      <c r="AW11" s="2521">
        <v>85.749185667752442</v>
      </c>
      <c r="AX11" s="2521">
        <v>83.631921824104239</v>
      </c>
      <c r="AY11" s="2521">
        <v>86.400651465798049</v>
      </c>
      <c r="AZ11" s="2521">
        <v>90.065146579804562</v>
      </c>
      <c r="BA11" s="2521">
        <v>93.892508143322473</v>
      </c>
      <c r="BB11" s="2521">
        <v>96.172638436482089</v>
      </c>
      <c r="BC11" s="2521">
        <v>88.355048859934854</v>
      </c>
      <c r="BD11" s="2521">
        <v>81.351791530944624</v>
      </c>
      <c r="BE11" s="2521">
        <v>82.654723127035837</v>
      </c>
      <c r="BF11" s="2521">
        <v>81.188925081433226</v>
      </c>
      <c r="BG11" s="2521">
        <v>78.745928338762212</v>
      </c>
      <c r="BH11" s="2521">
        <v>68.322475570032566</v>
      </c>
      <c r="BI11" s="2521">
        <v>66.205211726384363</v>
      </c>
      <c r="BJ11" s="2521">
        <v>63.192182410423449</v>
      </c>
      <c r="BK11" s="2521">
        <v>68.485342019543964</v>
      </c>
      <c r="BL11" s="2521">
        <v>70.276872964169385</v>
      </c>
      <c r="BM11" s="2521">
        <v>69.54397394136808</v>
      </c>
      <c r="BN11" s="2521">
        <v>68.566775244299677</v>
      </c>
      <c r="BO11" s="2521">
        <v>69.13680781758957</v>
      </c>
      <c r="BP11" s="2521">
        <v>70.032573289902274</v>
      </c>
      <c r="BQ11" s="2521">
        <v>67.833876221498372</v>
      </c>
      <c r="BR11" s="2521">
        <v>67.508143322475561</v>
      </c>
      <c r="BS11" s="2521">
        <v>66.77524429967427</v>
      </c>
      <c r="BT11" s="2521">
        <v>69.951140065146575</v>
      </c>
      <c r="BU11" s="2521">
        <v>74.918566775244301</v>
      </c>
      <c r="BV11" s="2521">
        <v>74.267100977198695</v>
      </c>
      <c r="BW11" s="2521">
        <v>70.439739413680783</v>
      </c>
      <c r="BX11" s="2521">
        <v>73.941368078175898</v>
      </c>
      <c r="BY11" s="2521">
        <v>78.257328990228018</v>
      </c>
      <c r="BZ11" s="2521">
        <v>74.185667752442995</v>
      </c>
      <c r="CA11" s="2521">
        <v>72.719869706840385</v>
      </c>
      <c r="CB11" s="2521">
        <v>69.788273615635177</v>
      </c>
      <c r="CC11" s="2521">
        <v>68.485342019543964</v>
      </c>
      <c r="CD11" s="2521">
        <v>62.377850162866451</v>
      </c>
      <c r="CE11" s="2521">
        <v>57.736156351791536</v>
      </c>
      <c r="CF11" s="2521">
        <v>58.794788273615637</v>
      </c>
      <c r="CG11" s="2521">
        <v>59.527687296416943</v>
      </c>
      <c r="CH11" s="2521">
        <v>56.43322475570033</v>
      </c>
      <c r="CI11" s="2521">
        <v>52.247557003257327</v>
      </c>
      <c r="CJ11" s="2521">
        <v>51.659609120521175</v>
      </c>
      <c r="CK11" s="2521">
        <v>49.482899022801305</v>
      </c>
      <c r="CL11" s="2521">
        <v>48.191368078175891</v>
      </c>
      <c r="CM11" s="2521">
        <v>48.973941368078172</v>
      </c>
      <c r="CN11" s="2521">
        <v>49.381107491856675</v>
      </c>
      <c r="CO11" s="2521">
        <v>46.879478827361559</v>
      </c>
      <c r="CP11" s="2521">
        <v>39.469055374592834</v>
      </c>
      <c r="CQ11" s="2521">
        <v>39.372149837133549</v>
      </c>
      <c r="CR11" s="2521">
        <v>43.1799674267101</v>
      </c>
      <c r="CS11" s="2521">
        <v>40.973941368078179</v>
      </c>
      <c r="CT11" s="2521">
        <v>42.39250814332248</v>
      </c>
      <c r="CU11" s="2521">
        <v>43.291530944625407</v>
      </c>
      <c r="CV11" s="2521">
        <v>48.526058631921821</v>
      </c>
      <c r="CW11" s="2521">
        <v>51.530130293159601</v>
      </c>
      <c r="CX11" s="2521">
        <v>55.40553745928338</v>
      </c>
      <c r="CY11" s="2521">
        <v>52.488599348534194</v>
      </c>
      <c r="CZ11" s="2521">
        <v>50.362377850162865</v>
      </c>
      <c r="DA11" s="2521">
        <v>47.57247557003258</v>
      </c>
      <c r="DB11" s="2521">
        <v>54.102605863192174</v>
      </c>
      <c r="DC11" s="2521">
        <v>56.385179153094455</v>
      </c>
      <c r="DD11" s="2521">
        <v>53.049674267100976</v>
      </c>
      <c r="DE11" s="2521">
        <v>54.560260586319217</v>
      </c>
      <c r="DF11" s="2521">
        <v>57.960912052117266</v>
      </c>
      <c r="DG11" s="2521">
        <v>59.160423452768725</v>
      </c>
      <c r="DH11" s="2521">
        <v>57.556188925081429</v>
      </c>
      <c r="DI11" s="2521">
        <v>54.014657980456029</v>
      </c>
      <c r="DJ11" s="2521">
        <v>50.750000000000007</v>
      </c>
      <c r="DK11" s="2521">
        <v>53.376221498371336</v>
      </c>
      <c r="DL11" s="2521">
        <v>50.584690553745929</v>
      </c>
      <c r="DM11" s="2521">
        <v>53.990228013029316</v>
      </c>
      <c r="DN11" s="2521">
        <v>54.88599348534202</v>
      </c>
      <c r="DO11" s="2521">
        <v>58.957654723127042</v>
      </c>
      <c r="DP11" s="2521">
        <v>58.469055374592841</v>
      </c>
      <c r="DQ11" s="2521">
        <v>58.306188925081436</v>
      </c>
      <c r="DR11" s="2521">
        <v>54.179967426710093</v>
      </c>
      <c r="DS11" s="2521">
        <v>55.313517915309454</v>
      </c>
      <c r="DT11" s="2521">
        <v>53.990228013029316</v>
      </c>
      <c r="DU11" s="2521">
        <v>55.456026058631927</v>
      </c>
      <c r="DV11" s="2521">
        <v>54.234527687296421</v>
      </c>
      <c r="DW11" s="2521">
        <v>53.745928338762219</v>
      </c>
      <c r="DX11" s="2521">
        <v>53.460912052117258</v>
      </c>
      <c r="DY11" s="2521">
        <v>50.174267100977197</v>
      </c>
      <c r="DZ11" s="2521">
        <v>50.008143322475576</v>
      </c>
      <c r="EA11" s="2521">
        <v>49.279315960912051</v>
      </c>
      <c r="EB11" s="2521">
        <v>48.071661237785015</v>
      </c>
      <c r="EC11" s="2521">
        <v>43.900651465798049</v>
      </c>
      <c r="ED11" s="2521">
        <v>43.568403908794792</v>
      </c>
      <c r="EE11" s="2521">
        <v>47.604234527687304</v>
      </c>
      <c r="EF11" s="2521">
        <v>49.101791530944624</v>
      </c>
      <c r="EG11" s="2521">
        <v>46.662866449511398</v>
      </c>
      <c r="EH11" s="2521">
        <v>47.95195439739414</v>
      </c>
      <c r="EI11" s="2521">
        <v>45.86319218241043</v>
      </c>
      <c r="EJ11" s="2521">
        <v>44.966612377850169</v>
      </c>
      <c r="EK11" s="2521">
        <v>44.289902280130292</v>
      </c>
      <c r="EL11" s="2521">
        <v>47.729641693811075</v>
      </c>
      <c r="EM11" s="2521">
        <v>47.255700325732896</v>
      </c>
    </row>
    <row r="12" spans="1:143" ht="15.75" customHeight="1">
      <c r="A12" s="2519" t="s">
        <v>1498</v>
      </c>
      <c r="B12" s="2521"/>
      <c r="C12" s="2521"/>
      <c r="D12" s="2521"/>
      <c r="E12" s="2521"/>
      <c r="F12" s="2521"/>
      <c r="G12" s="2521"/>
      <c r="H12" s="2521"/>
      <c r="I12" s="2521"/>
      <c r="J12" s="2521"/>
      <c r="K12" s="2521"/>
      <c r="L12" s="2521"/>
      <c r="M12" s="2521"/>
      <c r="N12" s="2521"/>
      <c r="O12" s="2521"/>
      <c r="P12" s="2521"/>
      <c r="Q12" s="2521"/>
      <c r="R12" s="2521"/>
      <c r="S12" s="2521"/>
      <c r="T12" s="2521"/>
      <c r="U12" s="2521"/>
      <c r="V12" s="2521"/>
      <c r="W12" s="2521"/>
      <c r="X12" s="2521"/>
      <c r="Y12" s="2521"/>
      <c r="Z12" s="2519" t="s">
        <v>1499</v>
      </c>
      <c r="AA12" s="2521">
        <v>79.707495429616088</v>
      </c>
      <c r="AB12" s="2521">
        <v>74.223034734917732</v>
      </c>
      <c r="AC12" s="2521">
        <v>74.588665447897625</v>
      </c>
      <c r="AD12" s="2521">
        <v>75.137111517367458</v>
      </c>
      <c r="AE12" s="2521">
        <v>74.405850091407672</v>
      </c>
      <c r="AF12" s="2521">
        <v>74.588665447897625</v>
      </c>
      <c r="AG12" s="2521">
        <v>78.427787934186483</v>
      </c>
      <c r="AH12" s="2521">
        <v>83.50091407678245</v>
      </c>
      <c r="AI12" s="2521">
        <v>85.923217550274217</v>
      </c>
      <c r="AJ12" s="2521">
        <v>90.127970749542968</v>
      </c>
      <c r="AK12" s="2521">
        <v>96.124314442413151</v>
      </c>
      <c r="AL12" s="2521">
        <v>100</v>
      </c>
      <c r="AM12" s="2521">
        <v>104.57038391224862</v>
      </c>
      <c r="AN12" s="2521">
        <v>104.20475319926874</v>
      </c>
      <c r="AO12" s="2521">
        <v>101.09689213893967</v>
      </c>
      <c r="AP12" s="2521">
        <v>101.64533820840951</v>
      </c>
      <c r="AQ12" s="2521">
        <v>101.64533820840951</v>
      </c>
      <c r="AR12" s="2521">
        <v>102.01096892138939</v>
      </c>
      <c r="AS12" s="2521">
        <v>102.19378427787935</v>
      </c>
      <c r="AT12" s="2521">
        <v>102.01096892138939</v>
      </c>
      <c r="AU12" s="2521">
        <v>99.268738574040214</v>
      </c>
      <c r="AV12" s="2521">
        <v>91.956124314442405</v>
      </c>
      <c r="AW12" s="2521">
        <v>88.848263254113348</v>
      </c>
      <c r="AX12" s="2521">
        <v>86.654478976234003</v>
      </c>
      <c r="AY12" s="2521">
        <v>91.042047531992694</v>
      </c>
      <c r="AZ12" s="2521">
        <v>93.601462522851918</v>
      </c>
      <c r="BA12" s="2521">
        <v>99.268738574040214</v>
      </c>
      <c r="BB12" s="2521">
        <v>105.11882998171846</v>
      </c>
      <c r="BC12" s="2521">
        <v>104.75319926873858</v>
      </c>
      <c r="BD12" s="2521">
        <v>103.6563071297989</v>
      </c>
      <c r="BE12" s="2521">
        <v>121.0237659963437</v>
      </c>
      <c r="BF12" s="2521">
        <v>125.04570383912248</v>
      </c>
      <c r="BG12" s="2521">
        <v>122.48628884826324</v>
      </c>
      <c r="BH12" s="2521">
        <v>112.79707495429616</v>
      </c>
      <c r="BI12" s="2521">
        <v>107.6782449725777</v>
      </c>
      <c r="BJ12" s="2521">
        <v>110.96892138939671</v>
      </c>
      <c r="BK12" s="2521">
        <v>108.22669104204753</v>
      </c>
      <c r="BL12" s="2521">
        <v>108.95795246800731</v>
      </c>
      <c r="BM12" s="2521">
        <v>93.418647166361978</v>
      </c>
      <c r="BN12" s="2521">
        <v>90.493601462522861</v>
      </c>
      <c r="BO12" s="2521">
        <v>90.85923217550274</v>
      </c>
      <c r="BP12" s="2521">
        <v>95.795246800731263</v>
      </c>
      <c r="BQ12" s="2521">
        <v>93.053016453382085</v>
      </c>
      <c r="BR12" s="2521">
        <v>94.332723948811704</v>
      </c>
      <c r="BS12" s="2521">
        <v>101.64533820840951</v>
      </c>
      <c r="BT12" s="2521">
        <v>99.451553930530167</v>
      </c>
      <c r="BU12" s="2521">
        <v>101.09689213893967</v>
      </c>
      <c r="BV12" s="2521">
        <v>103.83912248628884</v>
      </c>
      <c r="BW12" s="2521">
        <v>103.47349177330895</v>
      </c>
      <c r="BX12" s="2521">
        <v>108.04387568555758</v>
      </c>
      <c r="BY12" s="2521">
        <v>91.407678244972573</v>
      </c>
      <c r="BZ12" s="2521">
        <v>94.332723948811704</v>
      </c>
      <c r="CA12" s="2521">
        <v>95.24680073126143</v>
      </c>
      <c r="CB12" s="2521">
        <v>94.332723948811704</v>
      </c>
      <c r="CC12" s="2521">
        <v>87.751371115173669</v>
      </c>
      <c r="CD12" s="2521">
        <v>84.095063985374779</v>
      </c>
      <c r="CE12" s="2521">
        <v>78.976234003656316</v>
      </c>
      <c r="CF12" s="2521">
        <v>77.513711151736743</v>
      </c>
      <c r="CG12" s="2521">
        <v>82.084095063985373</v>
      </c>
      <c r="CH12" s="2521">
        <v>81.53564899451554</v>
      </c>
      <c r="CI12" s="2521">
        <v>67.18281535648994</v>
      </c>
      <c r="CJ12" s="2521">
        <v>66.680073126142602</v>
      </c>
      <c r="CK12" s="2521">
        <v>65.740402193784291</v>
      </c>
      <c r="CL12" s="2521">
        <v>65.252285191956133</v>
      </c>
      <c r="CM12" s="2521">
        <v>64.341864716636195</v>
      </c>
      <c r="CN12" s="2521">
        <v>64.866544789762344</v>
      </c>
      <c r="CO12" s="2521">
        <v>68.071297989031081</v>
      </c>
      <c r="CP12" s="2521">
        <v>63.440585009140761</v>
      </c>
      <c r="CQ12" s="2521">
        <v>59.149908592321751</v>
      </c>
      <c r="CR12" s="2521">
        <v>59.857404021937846</v>
      </c>
      <c r="CS12" s="2521">
        <v>58.33272394881169</v>
      </c>
      <c r="CT12" s="2521">
        <v>59.107861060329071</v>
      </c>
      <c r="CU12" s="2521">
        <v>59.085923217550274</v>
      </c>
      <c r="CV12" s="2521">
        <v>58.524680073126149</v>
      </c>
      <c r="CW12" s="2521">
        <v>59.769652650822671</v>
      </c>
      <c r="CX12" s="2521">
        <v>64.680073126142602</v>
      </c>
      <c r="CY12" s="2521">
        <v>71.025594149908585</v>
      </c>
      <c r="CZ12" s="2521">
        <v>77.007312614259604</v>
      </c>
      <c r="DA12" s="2521">
        <v>71.371115173674582</v>
      </c>
      <c r="DB12" s="2521">
        <v>67.683729433272404</v>
      </c>
      <c r="DC12" s="2521">
        <v>65.063985374771477</v>
      </c>
      <c r="DD12" s="2521">
        <v>65.519195612431446</v>
      </c>
      <c r="DE12" s="2521">
        <v>67.343692870201096</v>
      </c>
      <c r="DF12" s="2521">
        <v>68.608775137111522</v>
      </c>
      <c r="DG12" s="2521">
        <v>69.39488117001828</v>
      </c>
      <c r="DH12" s="2521">
        <v>69.628884826325404</v>
      </c>
      <c r="DI12" s="2521">
        <v>66.928702010968919</v>
      </c>
      <c r="DJ12" s="2521">
        <v>63.594149908592321</v>
      </c>
      <c r="DK12" s="2521">
        <v>64.018281535648995</v>
      </c>
      <c r="DL12" s="2521">
        <v>62.107861060329071</v>
      </c>
      <c r="DM12" s="2521">
        <v>74.588665447897625</v>
      </c>
      <c r="DN12" s="2521">
        <v>71.297989031078615</v>
      </c>
      <c r="DO12" s="2521">
        <v>72.577696526508234</v>
      </c>
      <c r="DP12" s="2521">
        <v>72.943327239488127</v>
      </c>
      <c r="DQ12" s="2521">
        <v>73.308957952468006</v>
      </c>
      <c r="DR12" s="2521">
        <v>72.760511882998173</v>
      </c>
      <c r="DS12" s="2521">
        <v>73.811700182815358</v>
      </c>
      <c r="DT12" s="2521">
        <v>76.416819012797077</v>
      </c>
      <c r="DU12" s="2521">
        <v>79.159049360146255</v>
      </c>
      <c r="DV12" s="2521">
        <v>80.804387568555754</v>
      </c>
      <c r="DW12" s="2521">
        <v>79.38574040219379</v>
      </c>
      <c r="DX12" s="2521">
        <v>75.420475319926865</v>
      </c>
      <c r="DY12" s="2521">
        <v>73.926873857404019</v>
      </c>
      <c r="DZ12" s="2521">
        <v>74.318098720292497</v>
      </c>
      <c r="EA12" s="2521">
        <v>70.014625228519208</v>
      </c>
      <c r="EB12" s="2521">
        <v>67.268738574040228</v>
      </c>
      <c r="EC12" s="2521">
        <v>68.380255941499087</v>
      </c>
      <c r="ED12" s="2521">
        <v>69.566727605118828</v>
      </c>
      <c r="EE12" s="2521">
        <v>69.899451553930533</v>
      </c>
      <c r="EF12" s="2521">
        <v>69.606946983546607</v>
      </c>
      <c r="EG12" s="2521">
        <v>67.630712979890305</v>
      </c>
      <c r="EH12" s="2521">
        <v>65.87568555758682</v>
      </c>
      <c r="EI12" s="2521">
        <v>61.663619744058508</v>
      </c>
      <c r="EJ12" s="2521">
        <v>65.864716636197443</v>
      </c>
      <c r="EK12" s="2521">
        <v>66.802559414990853</v>
      </c>
      <c r="EL12" s="2521">
        <v>66.305301645338204</v>
      </c>
      <c r="EM12" s="2521">
        <v>66.923217550274217</v>
      </c>
    </row>
    <row r="13" spans="1:143" ht="15.75" customHeight="1">
      <c r="A13" s="2519" t="s">
        <v>1500</v>
      </c>
      <c r="B13" s="2521">
        <v>119.58917752456874</v>
      </c>
      <c r="C13" s="2521">
        <v>131.49632507030503</v>
      </c>
      <c r="D13" s="2521">
        <v>128.39011266706945</v>
      </c>
      <c r="E13" s="2521">
        <v>125.02504923023095</v>
      </c>
      <c r="F13" s="2521">
        <v>126.57815543184871</v>
      </c>
      <c r="G13" s="2521">
        <v>142.88577054883538</v>
      </c>
      <c r="H13" s="2521">
        <v>143.40347261604128</v>
      </c>
      <c r="I13" s="2521">
        <v>121.9188368269954</v>
      </c>
      <c r="J13" s="2521">
        <v>113.37675271809763</v>
      </c>
      <c r="K13" s="2521">
        <v>87.75050039140433</v>
      </c>
      <c r="L13" s="2521">
        <v>85.161990055374702</v>
      </c>
      <c r="M13" s="2521">
        <v>82.573479719345073</v>
      </c>
      <c r="N13" s="2521">
        <v>94.480627265081367</v>
      </c>
      <c r="O13" s="2521">
        <v>88.268202458610261</v>
      </c>
      <c r="P13" s="2521">
        <v>86.456245223389516</v>
      </c>
      <c r="Q13" s="2521">
        <v>96.810286567508015</v>
      </c>
      <c r="R13" s="2521">
        <v>109.23513618045023</v>
      </c>
      <c r="S13" s="2521">
        <v>115.18870995331838</v>
      </c>
      <c r="T13" s="2521">
        <v>103.02271137397913</v>
      </c>
      <c r="U13" s="2521">
        <v>105.87007274361171</v>
      </c>
      <c r="V13" s="2521">
        <v>90.339010727433958</v>
      </c>
      <c r="W13" s="2521">
        <v>91.892116929051738</v>
      </c>
      <c r="X13" s="2521">
        <v>96.033733466699132</v>
      </c>
      <c r="Y13" s="2521">
        <v>98.10454173552283</v>
      </c>
      <c r="Z13" s="2519" t="s">
        <v>1501</v>
      </c>
      <c r="AA13" s="2521">
        <v>73.019813151599948</v>
      </c>
      <c r="AB13" s="2521">
        <v>69.53107370131336</v>
      </c>
      <c r="AC13" s="2521">
        <v>69.819921469513019</v>
      </c>
      <c r="AD13" s="2521">
        <v>67.432414135487662</v>
      </c>
      <c r="AE13" s="2521">
        <v>66.502685381594986</v>
      </c>
      <c r="AF13" s="2521">
        <v>59.114501060612902</v>
      </c>
      <c r="AG13" s="2521">
        <v>59.755382046305918</v>
      </c>
      <c r="AH13" s="2521">
        <v>64.719953062237664</v>
      </c>
      <c r="AI13" s="2521">
        <v>83.449925531434772</v>
      </c>
      <c r="AJ13" s="2521">
        <v>90.734305185720089</v>
      </c>
      <c r="AK13" s="2521">
        <v>91.731732635284573</v>
      </c>
      <c r="AL13" s="2521">
        <v>100</v>
      </c>
      <c r="AM13" s="2521">
        <v>111.17028478584645</v>
      </c>
      <c r="AN13" s="2521">
        <v>114.25283206210229</v>
      </c>
      <c r="AO13" s="2521">
        <v>120.11553910727986</v>
      </c>
      <c r="AP13" s="2521">
        <v>130.708128356727</v>
      </c>
      <c r="AQ13" s="2521">
        <v>117.94015435302614</v>
      </c>
      <c r="AR13" s="2521">
        <v>117.53847542537348</v>
      </c>
      <c r="AS13" s="2521">
        <v>122.38570203547413</v>
      </c>
      <c r="AT13" s="2521">
        <v>136.53924267725773</v>
      </c>
      <c r="AU13" s="2521">
        <v>130.34706864647742</v>
      </c>
      <c r="AV13" s="2521">
        <v>119.00076725188428</v>
      </c>
      <c r="AW13" s="2521">
        <v>119.7996118608115</v>
      </c>
      <c r="AX13" s="2521">
        <v>115.71963713499119</v>
      </c>
      <c r="AY13" s="2521">
        <v>119.781558875299</v>
      </c>
      <c r="AZ13" s="2521">
        <v>121.48756600622828</v>
      </c>
      <c r="BA13" s="2521">
        <v>123.67649049961638</v>
      </c>
      <c r="BB13" s="2521">
        <v>115.02008394638264</v>
      </c>
      <c r="BC13" s="2521">
        <v>117.05104481653655</v>
      </c>
      <c r="BD13" s="2521">
        <v>119.1181116577154</v>
      </c>
      <c r="BE13" s="2521">
        <v>121.2212844699192</v>
      </c>
      <c r="BF13" s="2521">
        <v>123.36507649952611</v>
      </c>
      <c r="BG13" s="2521">
        <v>125.54046125377987</v>
      </c>
      <c r="BH13" s="2521">
        <v>127.75646522543667</v>
      </c>
      <c r="BI13" s="2521">
        <v>130.44636006679605</v>
      </c>
      <c r="BJ13" s="2521">
        <v>128.1581441530893</v>
      </c>
      <c r="BK13" s="2521">
        <v>131.33998284966378</v>
      </c>
      <c r="BL13" s="2521">
        <v>130.04468113914339</v>
      </c>
      <c r="BM13" s="2521">
        <v>133.9260730243264</v>
      </c>
      <c r="BN13" s="2521">
        <v>121.48756600622828</v>
      </c>
      <c r="BO13" s="2521">
        <v>123.47790765897911</v>
      </c>
      <c r="BP13" s="2521">
        <v>106.86464774112019</v>
      </c>
      <c r="BQ13" s="2521">
        <v>99.300446811391438</v>
      </c>
      <c r="BR13" s="2521">
        <v>99.571241594078629</v>
      </c>
      <c r="BS13" s="2521">
        <v>97.905853680552426</v>
      </c>
      <c r="BT13" s="2521">
        <v>92.634381910908516</v>
      </c>
      <c r="BU13" s="2521">
        <v>88.112109040032493</v>
      </c>
      <c r="BV13" s="2521">
        <v>92.927742925486314</v>
      </c>
      <c r="BW13" s="2521">
        <v>94.872952114455927</v>
      </c>
      <c r="BX13" s="2521">
        <v>99.796903912984618</v>
      </c>
      <c r="BY13" s="2521">
        <v>105.76792887123707</v>
      </c>
      <c r="BZ13" s="2521">
        <v>104.87430608836937</v>
      </c>
      <c r="CA13" s="2521">
        <v>99.598321072347346</v>
      </c>
      <c r="CB13" s="2521">
        <v>92.386153360111919</v>
      </c>
      <c r="CC13" s="2521">
        <v>87.1101683440899</v>
      </c>
      <c r="CD13" s="2521">
        <v>86.365482691700151</v>
      </c>
      <c r="CE13" s="2521">
        <v>81.491176603330786</v>
      </c>
      <c r="CF13" s="2521">
        <v>88.107595793654383</v>
      </c>
      <c r="CG13" s="2521">
        <v>96.515773796091537</v>
      </c>
      <c r="CH13" s="2521">
        <v>102.58609017466264</v>
      </c>
      <c r="CI13" s="2521">
        <v>97.061876607844027</v>
      </c>
      <c r="CJ13" s="2521">
        <v>98.257886898045783</v>
      </c>
      <c r="CK13" s="2521">
        <v>102.78467301529992</v>
      </c>
      <c r="CL13" s="2521">
        <v>101.19149704382362</v>
      </c>
      <c r="CM13" s="2521">
        <v>98.108949767567807</v>
      </c>
      <c r="CN13" s="2521">
        <v>99.796903912984618</v>
      </c>
      <c r="CO13" s="2521">
        <v>100.5957485219118</v>
      </c>
      <c r="CP13" s="2521">
        <v>82.831610777632363</v>
      </c>
      <c r="CQ13" s="2521">
        <v>78.354470370537527</v>
      </c>
      <c r="CR13" s="2521">
        <v>80.096583472491773</v>
      </c>
      <c r="CS13" s="2521">
        <v>76.314483007627388</v>
      </c>
      <c r="CT13" s="2521">
        <v>76.616870514961406</v>
      </c>
      <c r="CU13" s="2521">
        <v>74.42794602157332</v>
      </c>
      <c r="CV13" s="2521">
        <v>74.42794602157332</v>
      </c>
      <c r="CW13" s="2521">
        <v>72.437604368822491</v>
      </c>
      <c r="CX13" s="2521">
        <v>73.231935731371578</v>
      </c>
      <c r="CY13" s="2521">
        <v>71.539468339576644</v>
      </c>
      <c r="CZ13" s="2521">
        <v>75.222277384122393</v>
      </c>
      <c r="DA13" s="2521">
        <v>65.518797671164862</v>
      </c>
      <c r="DB13" s="2521">
        <v>68.903732454754703</v>
      </c>
      <c r="DC13" s="2521">
        <v>65.618089091483498</v>
      </c>
      <c r="DD13" s="2521">
        <v>67.111973642641161</v>
      </c>
      <c r="DE13" s="2521">
        <v>65.121631989890332</v>
      </c>
      <c r="DF13" s="2521">
        <v>69.102315295391975</v>
      </c>
      <c r="DG13" s="2521">
        <v>70.496908426230988</v>
      </c>
      <c r="DH13" s="2521">
        <v>70.894074107505531</v>
      </c>
      <c r="DI13" s="2521">
        <v>68.208692512524266</v>
      </c>
      <c r="DJ13" s="2521">
        <v>67.60843074423434</v>
      </c>
      <c r="DK13" s="2521">
        <v>72.189375818025908</v>
      </c>
      <c r="DL13" s="2521">
        <v>74.477591731732645</v>
      </c>
      <c r="DM13" s="2521">
        <v>73.877329963442705</v>
      </c>
      <c r="DN13" s="2521">
        <v>76.666516225120731</v>
      </c>
      <c r="DO13" s="2521">
        <v>76.616870514961406</v>
      </c>
      <c r="DP13" s="2521">
        <v>77.162973326713896</v>
      </c>
      <c r="DQ13" s="2521">
        <v>75.669088775556261</v>
      </c>
      <c r="DR13" s="2521">
        <v>79.054023559146088</v>
      </c>
      <c r="DS13" s="2521">
        <v>80.543394863925627</v>
      </c>
      <c r="DT13" s="2521">
        <v>84.573723879586581</v>
      </c>
      <c r="DU13" s="2521">
        <v>81.789050864286679</v>
      </c>
      <c r="DV13" s="2521">
        <v>80.593040574084938</v>
      </c>
      <c r="DW13" s="2521">
        <v>80.593040574084938</v>
      </c>
      <c r="DX13" s="2521">
        <v>73.082998600893617</v>
      </c>
      <c r="DY13" s="2521">
        <v>66.565870830888656</v>
      </c>
      <c r="DZ13" s="2521">
        <v>74.725820282529227</v>
      </c>
      <c r="EA13" s="2521">
        <v>73.827684253283394</v>
      </c>
      <c r="EB13" s="2521">
        <v>71.73805118021393</v>
      </c>
      <c r="EC13" s="2521">
        <v>71.092656948142803</v>
      </c>
      <c r="ED13" s="2521">
        <v>73.92697567360203</v>
      </c>
      <c r="EE13" s="2521">
        <v>73.529809992327472</v>
      </c>
      <c r="EF13" s="2521">
        <v>76.914744775917313</v>
      </c>
      <c r="EG13" s="2521">
        <v>76.413774427946024</v>
      </c>
      <c r="EH13" s="2521">
        <v>74.676174572369916</v>
      </c>
      <c r="EI13" s="2521">
        <v>74.676174572369916</v>
      </c>
      <c r="EJ13" s="2521">
        <v>71.191948368461439</v>
      </c>
      <c r="EK13" s="2521">
        <v>71.191948368461439</v>
      </c>
      <c r="EL13" s="2521">
        <v>66.764453671525942</v>
      </c>
      <c r="EM13" s="2521">
        <v>67.558785034075015</v>
      </c>
    </row>
    <row r="14" spans="1:143" ht="15.75" customHeight="1">
      <c r="A14" s="2519" t="s">
        <v>1502</v>
      </c>
      <c r="B14" s="2521"/>
      <c r="C14" s="2521"/>
      <c r="D14" s="2521"/>
      <c r="E14" s="2521"/>
      <c r="F14" s="2521"/>
      <c r="G14" s="2521"/>
      <c r="H14" s="2521"/>
      <c r="I14" s="2521"/>
      <c r="J14" s="2521"/>
      <c r="K14" s="2521"/>
      <c r="L14" s="2521"/>
      <c r="M14" s="2521"/>
      <c r="N14" s="2521"/>
      <c r="O14" s="2521"/>
      <c r="P14" s="2521"/>
      <c r="Q14" s="2521"/>
      <c r="R14" s="2521"/>
      <c r="S14" s="2521"/>
      <c r="T14" s="2521"/>
      <c r="U14" s="2521"/>
      <c r="V14" s="2521"/>
      <c r="W14" s="2521"/>
      <c r="X14" s="2521"/>
      <c r="Y14" s="2521"/>
      <c r="Z14" s="2519"/>
      <c r="AA14" s="2521"/>
      <c r="AB14" s="2521"/>
      <c r="AC14" s="2521"/>
      <c r="AD14" s="2521"/>
      <c r="AE14" s="2521"/>
      <c r="AF14" s="2521"/>
      <c r="AG14" s="2521"/>
      <c r="AH14" s="2521"/>
      <c r="AI14" s="2521"/>
      <c r="AJ14" s="2521"/>
      <c r="AK14" s="2521"/>
      <c r="AL14" s="2521"/>
      <c r="AM14" s="2521"/>
      <c r="AN14" s="2521"/>
      <c r="AO14" s="2521"/>
      <c r="AP14" s="2521"/>
      <c r="AQ14" s="2521"/>
      <c r="AR14" s="2521"/>
      <c r="AS14" s="2521"/>
      <c r="AT14" s="2521"/>
      <c r="AU14" s="2521"/>
      <c r="AV14" s="2521"/>
      <c r="AW14" s="2521"/>
      <c r="AX14" s="2521"/>
      <c r="AY14" s="2521"/>
      <c r="AZ14" s="2521"/>
      <c r="BA14" s="2521"/>
      <c r="BB14" s="2521"/>
      <c r="BC14" s="2521"/>
      <c r="BD14" s="2521"/>
      <c r="BE14" s="2521"/>
      <c r="BF14" s="2521"/>
      <c r="BG14" s="2521"/>
      <c r="BH14" s="2521"/>
      <c r="BI14" s="2521"/>
      <c r="BJ14" s="2521"/>
      <c r="BK14" s="2521"/>
      <c r="BL14" s="2521"/>
      <c r="BM14" s="2521"/>
      <c r="BN14" s="2521"/>
      <c r="BO14" s="2521"/>
      <c r="BP14" s="2521"/>
      <c r="BQ14" s="2521"/>
      <c r="BR14" s="2521"/>
      <c r="BS14" s="2521"/>
      <c r="BT14" s="2521"/>
      <c r="BU14" s="2521"/>
      <c r="BV14" s="2521"/>
      <c r="BW14" s="2521"/>
      <c r="BX14" s="2521"/>
      <c r="BY14" s="2521"/>
      <c r="BZ14" s="2521"/>
      <c r="CA14" s="2521"/>
      <c r="CB14" s="2521"/>
      <c r="CC14" s="2521"/>
      <c r="CD14" s="2521"/>
      <c r="CE14" s="2521"/>
      <c r="CF14" s="2521"/>
      <c r="CG14" s="2521"/>
      <c r="CH14" s="2521"/>
      <c r="CI14" s="2521"/>
      <c r="CJ14" s="2521"/>
      <c r="CK14" s="2521"/>
      <c r="CL14" s="2521"/>
      <c r="CM14" s="2521"/>
      <c r="CN14" s="2521"/>
      <c r="CO14" s="2521"/>
      <c r="CP14" s="2521"/>
      <c r="CQ14" s="2521"/>
      <c r="CR14" s="2521"/>
      <c r="CS14" s="2521"/>
      <c r="CT14" s="2521"/>
      <c r="CU14" s="2521"/>
      <c r="CV14" s="2521"/>
      <c r="CW14" s="2521"/>
      <c r="CX14" s="2521"/>
      <c r="CY14" s="2521"/>
      <c r="CZ14" s="2521"/>
      <c r="DA14" s="2521"/>
      <c r="DB14" s="2521"/>
      <c r="DC14" s="2521"/>
      <c r="DD14" s="2521"/>
      <c r="DE14" s="2521"/>
      <c r="DF14" s="2521"/>
      <c r="DG14" s="2521"/>
      <c r="DH14" s="2521"/>
      <c r="DI14" s="2521"/>
      <c r="DJ14" s="2521"/>
      <c r="DK14" s="2521"/>
      <c r="DL14" s="2521"/>
      <c r="DM14" s="2521"/>
      <c r="DN14" s="2521"/>
      <c r="DO14" s="2521"/>
      <c r="DP14" s="2521"/>
      <c r="DQ14" s="2521"/>
      <c r="DR14" s="2521"/>
      <c r="DS14" s="2521"/>
      <c r="DT14" s="2521"/>
      <c r="DU14" s="2521"/>
      <c r="DV14" s="2521"/>
      <c r="DW14" s="2521"/>
      <c r="DX14" s="2521"/>
      <c r="DY14" s="2521"/>
      <c r="DZ14" s="2521"/>
      <c r="EA14" s="2521"/>
      <c r="EB14" s="2521"/>
      <c r="EC14" s="2521"/>
      <c r="ED14" s="2521"/>
      <c r="EE14" s="2521"/>
      <c r="EF14" s="2521"/>
      <c r="EG14" s="2521"/>
      <c r="EH14" s="2521"/>
      <c r="EI14" s="2521"/>
      <c r="EJ14" s="2521"/>
      <c r="EK14" s="2521"/>
      <c r="EL14" s="2521"/>
      <c r="EM14" s="2521"/>
    </row>
    <row r="15" spans="1:143" s="2357" customFormat="1" ht="15.75" customHeight="1" thickBot="1">
      <c r="A15" s="2522" t="s">
        <v>1503</v>
      </c>
      <c r="B15" s="2523"/>
      <c r="C15" s="2523"/>
      <c r="D15" s="2523"/>
      <c r="E15" s="2523"/>
      <c r="F15" s="2523"/>
      <c r="G15" s="2523"/>
      <c r="H15" s="2523"/>
      <c r="I15" s="2523"/>
      <c r="J15" s="2523"/>
      <c r="K15" s="2523"/>
      <c r="L15" s="2523"/>
      <c r="M15" s="2523"/>
      <c r="N15" s="2523"/>
      <c r="O15" s="2523"/>
      <c r="P15" s="2523"/>
      <c r="Q15" s="2523"/>
      <c r="R15" s="2523"/>
      <c r="S15" s="2523"/>
      <c r="T15" s="2523"/>
      <c r="U15" s="2523"/>
      <c r="V15" s="2523"/>
      <c r="W15" s="2523"/>
      <c r="X15" s="2523"/>
      <c r="Y15" s="2523"/>
      <c r="Z15" s="2522"/>
      <c r="AA15" s="2523"/>
      <c r="AB15" s="2523"/>
      <c r="AC15" s="2523"/>
      <c r="AD15" s="2523"/>
      <c r="AE15" s="2523"/>
      <c r="AF15" s="2523"/>
      <c r="AG15" s="2523"/>
      <c r="AH15" s="2523"/>
      <c r="AI15" s="2523"/>
      <c r="AJ15" s="2523"/>
      <c r="AK15" s="2523"/>
      <c r="AL15" s="2523"/>
      <c r="AM15" s="2523"/>
      <c r="AN15" s="2523"/>
      <c r="AO15" s="2523"/>
      <c r="AP15" s="2523"/>
      <c r="AQ15" s="2523"/>
      <c r="AR15" s="2523"/>
      <c r="AS15" s="2523"/>
      <c r="AT15" s="2523"/>
      <c r="AU15" s="2523"/>
      <c r="AV15" s="2523"/>
      <c r="AW15" s="2523"/>
      <c r="AX15" s="2523"/>
      <c r="AY15" s="2523"/>
      <c r="AZ15" s="2523"/>
      <c r="BA15" s="2523"/>
      <c r="BB15" s="2523"/>
      <c r="BC15" s="2523"/>
      <c r="BD15" s="2523"/>
      <c r="BE15" s="2523"/>
      <c r="BF15" s="2523"/>
      <c r="BG15" s="2523"/>
      <c r="BH15" s="2523"/>
      <c r="BI15" s="2523"/>
      <c r="BJ15" s="2523"/>
      <c r="BK15" s="2523"/>
      <c r="BL15" s="2523"/>
      <c r="BM15" s="2523"/>
      <c r="BN15" s="2523"/>
      <c r="BO15" s="2523"/>
      <c r="BP15" s="2523"/>
      <c r="BQ15" s="2523"/>
      <c r="BR15" s="2523"/>
      <c r="BS15" s="2523"/>
      <c r="BT15" s="2523"/>
      <c r="BU15" s="2523"/>
      <c r="BV15" s="2523"/>
      <c r="BW15" s="2523"/>
      <c r="BX15" s="2523"/>
      <c r="BY15" s="2523"/>
      <c r="BZ15" s="2523"/>
      <c r="CA15" s="2523"/>
      <c r="CB15" s="2523"/>
      <c r="CC15" s="2523"/>
      <c r="CD15" s="2523"/>
      <c r="CE15" s="2523"/>
      <c r="CF15" s="2523"/>
      <c r="CG15" s="2523"/>
      <c r="CH15" s="2523"/>
      <c r="CI15" s="2523"/>
      <c r="CJ15" s="2523"/>
      <c r="CK15" s="2523"/>
      <c r="CL15" s="2523"/>
      <c r="CM15" s="2523"/>
      <c r="CN15" s="2523"/>
      <c r="CO15" s="2523"/>
      <c r="CP15" s="2523"/>
      <c r="CQ15" s="2523"/>
      <c r="CR15" s="2523"/>
      <c r="CS15" s="2523"/>
      <c r="CT15" s="2523"/>
      <c r="CU15" s="2523"/>
      <c r="CV15" s="2523"/>
      <c r="CW15" s="2523"/>
      <c r="CX15" s="2523"/>
      <c r="CY15" s="2523"/>
      <c r="CZ15" s="2523"/>
      <c r="DA15" s="2523"/>
      <c r="DB15" s="2523"/>
      <c r="DC15" s="2523"/>
      <c r="DD15" s="2523"/>
      <c r="DE15" s="2523"/>
      <c r="DF15" s="2523"/>
      <c r="DG15" s="2523"/>
      <c r="DH15" s="2523"/>
      <c r="DI15" s="2523"/>
      <c r="DJ15" s="2523"/>
      <c r="DK15" s="2523"/>
      <c r="DL15" s="2523"/>
      <c r="DM15" s="2523"/>
      <c r="DN15" s="2523"/>
      <c r="DO15" s="2523"/>
      <c r="DP15" s="2523"/>
      <c r="DQ15" s="2523"/>
      <c r="DR15" s="2523"/>
      <c r="DS15" s="2523"/>
      <c r="DT15" s="2523"/>
      <c r="DU15" s="2523"/>
      <c r="DV15" s="2523"/>
      <c r="DW15" s="2523"/>
      <c r="DX15" s="2523"/>
      <c r="DY15" s="2523"/>
      <c r="DZ15" s="2523"/>
      <c r="EA15" s="2523"/>
      <c r="EB15" s="2523"/>
      <c r="EC15" s="2523"/>
      <c r="ED15" s="2523"/>
      <c r="EE15" s="2523"/>
      <c r="EF15" s="2523"/>
      <c r="EG15" s="2523"/>
      <c r="EH15" s="2523"/>
      <c r="EI15" s="2523"/>
      <c r="EJ15" s="2523"/>
      <c r="EK15" s="2523"/>
      <c r="EL15" s="2523"/>
      <c r="EM15" s="2523"/>
    </row>
    <row r="16" spans="1:143" ht="16.5" thickTop="1"/>
    <row r="17" spans="1:87" ht="14.25">
      <c r="A17" s="2461" t="s">
        <v>1504</v>
      </c>
      <c r="Z17" s="2524"/>
      <c r="CG17" s="2524"/>
      <c r="CH17" s="2524"/>
      <c r="CI17" s="2524"/>
    </row>
    <row r="18" spans="1:87" ht="14.25">
      <c r="A18" s="2461" t="s">
        <v>1505</v>
      </c>
      <c r="Z18" s="2524"/>
      <c r="CG18" s="2524"/>
      <c r="CH18" s="2524"/>
      <c r="CI18" s="2524"/>
    </row>
    <row r="19" spans="1:87" ht="14.25">
      <c r="A19" s="886" t="s">
        <v>1506</v>
      </c>
      <c r="Z19" s="2524"/>
      <c r="CG19" s="2524"/>
      <c r="CH19" s="2524"/>
      <c r="CI19" s="2524"/>
    </row>
    <row r="20" spans="1:87" ht="14.25">
      <c r="A20" s="886" t="s">
        <v>1507</v>
      </c>
      <c r="Z20" s="2524"/>
      <c r="CG20" s="2524"/>
      <c r="CH20" s="2524"/>
      <c r="CI20" s="2524"/>
    </row>
    <row r="21" spans="1:87" ht="14.25">
      <c r="A21" s="886" t="s">
        <v>1508</v>
      </c>
      <c r="Z21" s="2524"/>
      <c r="CG21" s="2524"/>
      <c r="CH21" s="2524"/>
      <c r="CI21" s="2524"/>
    </row>
    <row r="22" spans="1:87">
      <c r="Z22" s="2524"/>
      <c r="CG22" s="2524"/>
      <c r="CH22" s="2524"/>
      <c r="CI22" s="2524"/>
    </row>
    <row r="23" spans="1:87">
      <c r="Z23" s="2524"/>
      <c r="CG23" s="2524"/>
      <c r="CH23" s="2524"/>
      <c r="CI23" s="2524"/>
    </row>
    <row r="24" spans="1:87">
      <c r="Z24" s="2524"/>
      <c r="CG24" s="2524"/>
      <c r="CH24" s="2524"/>
      <c r="CI24" s="2524"/>
    </row>
  </sheetData>
  <hyperlinks>
    <hyperlink ref="A1" location="Menu!A1" display="Return to Menu"/>
  </hyperlinks>
  <pageMargins left="0.35433070866141736" right="0.19685039370078741" top="0.6692913385826772" bottom="0.19685039370078741" header="0.23622047244094491" footer="0.51181102362204722"/>
  <pageSetup paperSize="9" scale="39" firstPageNumber="171" fitToWidth="4" fitToHeight="4" orientation="landscape" useFirstPageNumber="1" r:id="rId1"/>
  <headerFooter scaleWithDoc="0" alignWithMargins="0"/>
  <colBreaks count="2" manualBreakCount="2">
    <brk id="25" max="20" man="1"/>
    <brk id="101" max="20"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7"/>
  <sheetViews>
    <sheetView view="pageBreakPreview" zoomScaleNormal="100" zoomScaleSheetLayoutView="100" zoomScalePageLayoutView="70" workbookViewId="0"/>
  </sheetViews>
  <sheetFormatPr defaultRowHeight="15.75"/>
  <cols>
    <col min="1" max="1" width="37.28515625" style="2328" customWidth="1"/>
    <col min="2" max="25" width="9.7109375" style="2152" hidden="1" customWidth="1"/>
    <col min="26" max="26" width="17.5703125" style="2152" hidden="1" customWidth="1"/>
    <col min="27" max="85" width="9.7109375" style="2152" hidden="1" customWidth="1"/>
    <col min="86" max="86" width="17.5703125" style="2152" hidden="1" customWidth="1"/>
    <col min="87" max="89" width="9.7109375" style="2152" hidden="1" customWidth="1"/>
    <col min="90" max="94" width="0" style="2152" hidden="1" customWidth="1"/>
    <col min="95" max="95" width="8.7109375" style="2152" hidden="1" customWidth="1"/>
    <col min="96" max="96" width="8.5703125" style="2152" hidden="1" customWidth="1"/>
    <col min="97" max="98" width="0" style="2152" hidden="1" customWidth="1"/>
    <col min="99" max="99" width="8.140625" style="2152" hidden="1" customWidth="1"/>
    <col min="100" max="100" width="0" style="2152" hidden="1" customWidth="1"/>
    <col min="101" max="101" width="9.85546875" style="2152" hidden="1" customWidth="1"/>
    <col min="102" max="109" width="0" style="2152" hidden="1" customWidth="1"/>
    <col min="110" max="110" width="8.7109375" style="2152" hidden="1" customWidth="1"/>
    <col min="111" max="111" width="8.42578125" style="2152" hidden="1" customWidth="1"/>
    <col min="112" max="115" width="0" style="2152" hidden="1" customWidth="1"/>
    <col min="116" max="116" width="8.5703125" style="2152" hidden="1" customWidth="1"/>
    <col min="117" max="117" width="8.28515625" style="2152" hidden="1" customWidth="1"/>
    <col min="118" max="122" width="0" style="2152" hidden="1" customWidth="1"/>
    <col min="123" max="123" width="9.140625" style="2152"/>
    <col min="124" max="124" width="10.5703125" style="2152" customWidth="1"/>
    <col min="125" max="256" width="9.140625" style="2152"/>
    <col min="257" max="257" width="37.28515625" style="2152" customWidth="1"/>
    <col min="258" max="281" width="9.7109375" style="2152" customWidth="1"/>
    <col min="282" max="282" width="17.5703125" style="2152" customWidth="1"/>
    <col min="283" max="341" width="9.7109375" style="2152" customWidth="1"/>
    <col min="342" max="342" width="17.5703125" style="2152" customWidth="1"/>
    <col min="343" max="345" width="9.7109375" style="2152" customWidth="1"/>
    <col min="346" max="350" width="9.140625" style="2152"/>
    <col min="351" max="351" width="8.7109375" style="2152" customWidth="1"/>
    <col min="352" max="352" width="8.5703125" style="2152" customWidth="1"/>
    <col min="353" max="354" width="9.140625" style="2152"/>
    <col min="355" max="355" width="8.140625" style="2152" customWidth="1"/>
    <col min="356" max="356" width="9.140625" style="2152"/>
    <col min="357" max="357" width="9.85546875" style="2152" customWidth="1"/>
    <col min="358" max="365" width="9.140625" style="2152"/>
    <col min="366" max="366" width="8.7109375" style="2152" customWidth="1"/>
    <col min="367" max="367" width="8.42578125" style="2152" customWidth="1"/>
    <col min="368" max="371" width="9.140625" style="2152"/>
    <col min="372" max="372" width="8.5703125" style="2152" customWidth="1"/>
    <col min="373" max="373" width="8.28515625" style="2152" customWidth="1"/>
    <col min="374" max="379" width="9.140625" style="2152"/>
    <col min="380" max="380" width="10.5703125" style="2152" customWidth="1"/>
    <col min="381" max="512" width="9.140625" style="2152"/>
    <col min="513" max="513" width="37.28515625" style="2152" customWidth="1"/>
    <col min="514" max="537" width="9.7109375" style="2152" customWidth="1"/>
    <col min="538" max="538" width="17.5703125" style="2152" customWidth="1"/>
    <col min="539" max="597" width="9.7109375" style="2152" customWidth="1"/>
    <col min="598" max="598" width="17.5703125" style="2152" customWidth="1"/>
    <col min="599" max="601" width="9.7109375" style="2152" customWidth="1"/>
    <col min="602" max="606" width="9.140625" style="2152"/>
    <col min="607" max="607" width="8.7109375" style="2152" customWidth="1"/>
    <col min="608" max="608" width="8.5703125" style="2152" customWidth="1"/>
    <col min="609" max="610" width="9.140625" style="2152"/>
    <col min="611" max="611" width="8.140625" style="2152" customWidth="1"/>
    <col min="612" max="612" width="9.140625" style="2152"/>
    <col min="613" max="613" width="9.85546875" style="2152" customWidth="1"/>
    <col min="614" max="621" width="9.140625" style="2152"/>
    <col min="622" max="622" width="8.7109375" style="2152" customWidth="1"/>
    <col min="623" max="623" width="8.42578125" style="2152" customWidth="1"/>
    <col min="624" max="627" width="9.140625" style="2152"/>
    <col min="628" max="628" width="8.5703125" style="2152" customWidth="1"/>
    <col min="629" max="629" width="8.28515625" style="2152" customWidth="1"/>
    <col min="630" max="635" width="9.140625" style="2152"/>
    <col min="636" max="636" width="10.5703125" style="2152" customWidth="1"/>
    <col min="637" max="768" width="9.140625" style="2152"/>
    <col min="769" max="769" width="37.28515625" style="2152" customWidth="1"/>
    <col min="770" max="793" width="9.7109375" style="2152" customWidth="1"/>
    <col min="794" max="794" width="17.5703125" style="2152" customWidth="1"/>
    <col min="795" max="853" width="9.7109375" style="2152" customWidth="1"/>
    <col min="854" max="854" width="17.5703125" style="2152" customWidth="1"/>
    <col min="855" max="857" width="9.7109375" style="2152" customWidth="1"/>
    <col min="858" max="862" width="9.140625" style="2152"/>
    <col min="863" max="863" width="8.7109375" style="2152" customWidth="1"/>
    <col min="864" max="864" width="8.5703125" style="2152" customWidth="1"/>
    <col min="865" max="866" width="9.140625" style="2152"/>
    <col min="867" max="867" width="8.140625" style="2152" customWidth="1"/>
    <col min="868" max="868" width="9.140625" style="2152"/>
    <col min="869" max="869" width="9.85546875" style="2152" customWidth="1"/>
    <col min="870" max="877" width="9.140625" style="2152"/>
    <col min="878" max="878" width="8.7109375" style="2152" customWidth="1"/>
    <col min="879" max="879" width="8.42578125" style="2152" customWidth="1"/>
    <col min="880" max="883" width="9.140625" style="2152"/>
    <col min="884" max="884" width="8.5703125" style="2152" customWidth="1"/>
    <col min="885" max="885" width="8.28515625" style="2152" customWidth="1"/>
    <col min="886" max="891" width="9.140625" style="2152"/>
    <col min="892" max="892" width="10.5703125" style="2152" customWidth="1"/>
    <col min="893" max="1024" width="9.140625" style="2152"/>
    <col min="1025" max="1025" width="37.28515625" style="2152" customWidth="1"/>
    <col min="1026" max="1049" width="9.7109375" style="2152" customWidth="1"/>
    <col min="1050" max="1050" width="17.5703125" style="2152" customWidth="1"/>
    <col min="1051" max="1109" width="9.7109375" style="2152" customWidth="1"/>
    <col min="1110" max="1110" width="17.5703125" style="2152" customWidth="1"/>
    <col min="1111" max="1113" width="9.7109375" style="2152" customWidth="1"/>
    <col min="1114" max="1118" width="9.140625" style="2152"/>
    <col min="1119" max="1119" width="8.7109375" style="2152" customWidth="1"/>
    <col min="1120" max="1120" width="8.5703125" style="2152" customWidth="1"/>
    <col min="1121" max="1122" width="9.140625" style="2152"/>
    <col min="1123" max="1123" width="8.140625" style="2152" customWidth="1"/>
    <col min="1124" max="1124" width="9.140625" style="2152"/>
    <col min="1125" max="1125" width="9.85546875" style="2152" customWidth="1"/>
    <col min="1126" max="1133" width="9.140625" style="2152"/>
    <col min="1134" max="1134" width="8.7109375" style="2152" customWidth="1"/>
    <col min="1135" max="1135" width="8.42578125" style="2152" customWidth="1"/>
    <col min="1136" max="1139" width="9.140625" style="2152"/>
    <col min="1140" max="1140" width="8.5703125" style="2152" customWidth="1"/>
    <col min="1141" max="1141" width="8.28515625" style="2152" customWidth="1"/>
    <col min="1142" max="1147" width="9.140625" style="2152"/>
    <col min="1148" max="1148" width="10.5703125" style="2152" customWidth="1"/>
    <col min="1149" max="1280" width="9.140625" style="2152"/>
    <col min="1281" max="1281" width="37.28515625" style="2152" customWidth="1"/>
    <col min="1282" max="1305" width="9.7109375" style="2152" customWidth="1"/>
    <col min="1306" max="1306" width="17.5703125" style="2152" customWidth="1"/>
    <col min="1307" max="1365" width="9.7109375" style="2152" customWidth="1"/>
    <col min="1366" max="1366" width="17.5703125" style="2152" customWidth="1"/>
    <col min="1367" max="1369" width="9.7109375" style="2152" customWidth="1"/>
    <col min="1370" max="1374" width="9.140625" style="2152"/>
    <col min="1375" max="1375" width="8.7109375" style="2152" customWidth="1"/>
    <col min="1376" max="1376" width="8.5703125" style="2152" customWidth="1"/>
    <col min="1377" max="1378" width="9.140625" style="2152"/>
    <col min="1379" max="1379" width="8.140625" style="2152" customWidth="1"/>
    <col min="1380" max="1380" width="9.140625" style="2152"/>
    <col min="1381" max="1381" width="9.85546875" style="2152" customWidth="1"/>
    <col min="1382" max="1389" width="9.140625" style="2152"/>
    <col min="1390" max="1390" width="8.7109375" style="2152" customWidth="1"/>
    <col min="1391" max="1391" width="8.42578125" style="2152" customWidth="1"/>
    <col min="1392" max="1395" width="9.140625" style="2152"/>
    <col min="1396" max="1396" width="8.5703125" style="2152" customWidth="1"/>
    <col min="1397" max="1397" width="8.28515625" style="2152" customWidth="1"/>
    <col min="1398" max="1403" width="9.140625" style="2152"/>
    <col min="1404" max="1404" width="10.5703125" style="2152" customWidth="1"/>
    <col min="1405" max="1536" width="9.140625" style="2152"/>
    <col min="1537" max="1537" width="37.28515625" style="2152" customWidth="1"/>
    <col min="1538" max="1561" width="9.7109375" style="2152" customWidth="1"/>
    <col min="1562" max="1562" width="17.5703125" style="2152" customWidth="1"/>
    <col min="1563" max="1621" width="9.7109375" style="2152" customWidth="1"/>
    <col min="1622" max="1622" width="17.5703125" style="2152" customWidth="1"/>
    <col min="1623" max="1625" width="9.7109375" style="2152" customWidth="1"/>
    <col min="1626" max="1630" width="9.140625" style="2152"/>
    <col min="1631" max="1631" width="8.7109375" style="2152" customWidth="1"/>
    <col min="1632" max="1632" width="8.5703125" style="2152" customWidth="1"/>
    <col min="1633" max="1634" width="9.140625" style="2152"/>
    <col min="1635" max="1635" width="8.140625" style="2152" customWidth="1"/>
    <col min="1636" max="1636" width="9.140625" style="2152"/>
    <col min="1637" max="1637" width="9.85546875" style="2152" customWidth="1"/>
    <col min="1638" max="1645" width="9.140625" style="2152"/>
    <col min="1646" max="1646" width="8.7109375" style="2152" customWidth="1"/>
    <col min="1647" max="1647" width="8.42578125" style="2152" customWidth="1"/>
    <col min="1648" max="1651" width="9.140625" style="2152"/>
    <col min="1652" max="1652" width="8.5703125" style="2152" customWidth="1"/>
    <col min="1653" max="1653" width="8.28515625" style="2152" customWidth="1"/>
    <col min="1654" max="1659" width="9.140625" style="2152"/>
    <col min="1660" max="1660" width="10.5703125" style="2152" customWidth="1"/>
    <col min="1661" max="1792" width="9.140625" style="2152"/>
    <col min="1793" max="1793" width="37.28515625" style="2152" customWidth="1"/>
    <col min="1794" max="1817" width="9.7109375" style="2152" customWidth="1"/>
    <col min="1818" max="1818" width="17.5703125" style="2152" customWidth="1"/>
    <col min="1819" max="1877" width="9.7109375" style="2152" customWidth="1"/>
    <col min="1878" max="1878" width="17.5703125" style="2152" customWidth="1"/>
    <col min="1879" max="1881" width="9.7109375" style="2152" customWidth="1"/>
    <col min="1882" max="1886" width="9.140625" style="2152"/>
    <col min="1887" max="1887" width="8.7109375" style="2152" customWidth="1"/>
    <col min="1888" max="1888" width="8.5703125" style="2152" customWidth="1"/>
    <col min="1889" max="1890" width="9.140625" style="2152"/>
    <col min="1891" max="1891" width="8.140625" style="2152" customWidth="1"/>
    <col min="1892" max="1892" width="9.140625" style="2152"/>
    <col min="1893" max="1893" width="9.85546875" style="2152" customWidth="1"/>
    <col min="1894" max="1901" width="9.140625" style="2152"/>
    <col min="1902" max="1902" width="8.7109375" style="2152" customWidth="1"/>
    <col min="1903" max="1903" width="8.42578125" style="2152" customWidth="1"/>
    <col min="1904" max="1907" width="9.140625" style="2152"/>
    <col min="1908" max="1908" width="8.5703125" style="2152" customWidth="1"/>
    <col min="1909" max="1909" width="8.28515625" style="2152" customWidth="1"/>
    <col min="1910" max="1915" width="9.140625" style="2152"/>
    <col min="1916" max="1916" width="10.5703125" style="2152" customWidth="1"/>
    <col min="1917" max="2048" width="9.140625" style="2152"/>
    <col min="2049" max="2049" width="37.28515625" style="2152" customWidth="1"/>
    <col min="2050" max="2073" width="9.7109375" style="2152" customWidth="1"/>
    <col min="2074" max="2074" width="17.5703125" style="2152" customWidth="1"/>
    <col min="2075" max="2133" width="9.7109375" style="2152" customWidth="1"/>
    <col min="2134" max="2134" width="17.5703125" style="2152" customWidth="1"/>
    <col min="2135" max="2137" width="9.7109375" style="2152" customWidth="1"/>
    <col min="2138" max="2142" width="9.140625" style="2152"/>
    <col min="2143" max="2143" width="8.7109375" style="2152" customWidth="1"/>
    <col min="2144" max="2144" width="8.5703125" style="2152" customWidth="1"/>
    <col min="2145" max="2146" width="9.140625" style="2152"/>
    <col min="2147" max="2147" width="8.140625" style="2152" customWidth="1"/>
    <col min="2148" max="2148" width="9.140625" style="2152"/>
    <col min="2149" max="2149" width="9.85546875" style="2152" customWidth="1"/>
    <col min="2150" max="2157" width="9.140625" style="2152"/>
    <col min="2158" max="2158" width="8.7109375" style="2152" customWidth="1"/>
    <col min="2159" max="2159" width="8.42578125" style="2152" customWidth="1"/>
    <col min="2160" max="2163" width="9.140625" style="2152"/>
    <col min="2164" max="2164" width="8.5703125" style="2152" customWidth="1"/>
    <col min="2165" max="2165" width="8.28515625" style="2152" customWidth="1"/>
    <col min="2166" max="2171" width="9.140625" style="2152"/>
    <col min="2172" max="2172" width="10.5703125" style="2152" customWidth="1"/>
    <col min="2173" max="2304" width="9.140625" style="2152"/>
    <col min="2305" max="2305" width="37.28515625" style="2152" customWidth="1"/>
    <col min="2306" max="2329" width="9.7109375" style="2152" customWidth="1"/>
    <col min="2330" max="2330" width="17.5703125" style="2152" customWidth="1"/>
    <col min="2331" max="2389" width="9.7109375" style="2152" customWidth="1"/>
    <col min="2390" max="2390" width="17.5703125" style="2152" customWidth="1"/>
    <col min="2391" max="2393" width="9.7109375" style="2152" customWidth="1"/>
    <col min="2394" max="2398" width="9.140625" style="2152"/>
    <col min="2399" max="2399" width="8.7109375" style="2152" customWidth="1"/>
    <col min="2400" max="2400" width="8.5703125" style="2152" customWidth="1"/>
    <col min="2401" max="2402" width="9.140625" style="2152"/>
    <col min="2403" max="2403" width="8.140625" style="2152" customWidth="1"/>
    <col min="2404" max="2404" width="9.140625" style="2152"/>
    <col min="2405" max="2405" width="9.85546875" style="2152" customWidth="1"/>
    <col min="2406" max="2413" width="9.140625" style="2152"/>
    <col min="2414" max="2414" width="8.7109375" style="2152" customWidth="1"/>
    <col min="2415" max="2415" width="8.42578125" style="2152" customWidth="1"/>
    <col min="2416" max="2419" width="9.140625" style="2152"/>
    <col min="2420" max="2420" width="8.5703125" style="2152" customWidth="1"/>
    <col min="2421" max="2421" width="8.28515625" style="2152" customWidth="1"/>
    <col min="2422" max="2427" width="9.140625" style="2152"/>
    <col min="2428" max="2428" width="10.5703125" style="2152" customWidth="1"/>
    <col min="2429" max="2560" width="9.140625" style="2152"/>
    <col min="2561" max="2561" width="37.28515625" style="2152" customWidth="1"/>
    <col min="2562" max="2585" width="9.7109375" style="2152" customWidth="1"/>
    <col min="2586" max="2586" width="17.5703125" style="2152" customWidth="1"/>
    <col min="2587" max="2645" width="9.7109375" style="2152" customWidth="1"/>
    <col min="2646" max="2646" width="17.5703125" style="2152" customWidth="1"/>
    <col min="2647" max="2649" width="9.7109375" style="2152" customWidth="1"/>
    <col min="2650" max="2654" width="9.140625" style="2152"/>
    <col min="2655" max="2655" width="8.7109375" style="2152" customWidth="1"/>
    <col min="2656" max="2656" width="8.5703125" style="2152" customWidth="1"/>
    <col min="2657" max="2658" width="9.140625" style="2152"/>
    <col min="2659" max="2659" width="8.140625" style="2152" customWidth="1"/>
    <col min="2660" max="2660" width="9.140625" style="2152"/>
    <col min="2661" max="2661" width="9.85546875" style="2152" customWidth="1"/>
    <col min="2662" max="2669" width="9.140625" style="2152"/>
    <col min="2670" max="2670" width="8.7109375" style="2152" customWidth="1"/>
    <col min="2671" max="2671" width="8.42578125" style="2152" customWidth="1"/>
    <col min="2672" max="2675" width="9.140625" style="2152"/>
    <col min="2676" max="2676" width="8.5703125" style="2152" customWidth="1"/>
    <col min="2677" max="2677" width="8.28515625" style="2152" customWidth="1"/>
    <col min="2678" max="2683" width="9.140625" style="2152"/>
    <col min="2684" max="2684" width="10.5703125" style="2152" customWidth="1"/>
    <col min="2685" max="2816" width="9.140625" style="2152"/>
    <col min="2817" max="2817" width="37.28515625" style="2152" customWidth="1"/>
    <col min="2818" max="2841" width="9.7109375" style="2152" customWidth="1"/>
    <col min="2842" max="2842" width="17.5703125" style="2152" customWidth="1"/>
    <col min="2843" max="2901" width="9.7109375" style="2152" customWidth="1"/>
    <col min="2902" max="2902" width="17.5703125" style="2152" customWidth="1"/>
    <col min="2903" max="2905" width="9.7109375" style="2152" customWidth="1"/>
    <col min="2906" max="2910" width="9.140625" style="2152"/>
    <col min="2911" max="2911" width="8.7109375" style="2152" customWidth="1"/>
    <col min="2912" max="2912" width="8.5703125" style="2152" customWidth="1"/>
    <col min="2913" max="2914" width="9.140625" style="2152"/>
    <col min="2915" max="2915" width="8.140625" style="2152" customWidth="1"/>
    <col min="2916" max="2916" width="9.140625" style="2152"/>
    <col min="2917" max="2917" width="9.85546875" style="2152" customWidth="1"/>
    <col min="2918" max="2925" width="9.140625" style="2152"/>
    <col min="2926" max="2926" width="8.7109375" style="2152" customWidth="1"/>
    <col min="2927" max="2927" width="8.42578125" style="2152" customWidth="1"/>
    <col min="2928" max="2931" width="9.140625" style="2152"/>
    <col min="2932" max="2932" width="8.5703125" style="2152" customWidth="1"/>
    <col min="2933" max="2933" width="8.28515625" style="2152" customWidth="1"/>
    <col min="2934" max="2939" width="9.140625" style="2152"/>
    <col min="2940" max="2940" width="10.5703125" style="2152" customWidth="1"/>
    <col min="2941" max="3072" width="9.140625" style="2152"/>
    <col min="3073" max="3073" width="37.28515625" style="2152" customWidth="1"/>
    <col min="3074" max="3097" width="9.7109375" style="2152" customWidth="1"/>
    <col min="3098" max="3098" width="17.5703125" style="2152" customWidth="1"/>
    <col min="3099" max="3157" width="9.7109375" style="2152" customWidth="1"/>
    <col min="3158" max="3158" width="17.5703125" style="2152" customWidth="1"/>
    <col min="3159" max="3161" width="9.7109375" style="2152" customWidth="1"/>
    <col min="3162" max="3166" width="9.140625" style="2152"/>
    <col min="3167" max="3167" width="8.7109375" style="2152" customWidth="1"/>
    <col min="3168" max="3168" width="8.5703125" style="2152" customWidth="1"/>
    <col min="3169" max="3170" width="9.140625" style="2152"/>
    <col min="3171" max="3171" width="8.140625" style="2152" customWidth="1"/>
    <col min="3172" max="3172" width="9.140625" style="2152"/>
    <col min="3173" max="3173" width="9.85546875" style="2152" customWidth="1"/>
    <col min="3174" max="3181" width="9.140625" style="2152"/>
    <col min="3182" max="3182" width="8.7109375" style="2152" customWidth="1"/>
    <col min="3183" max="3183" width="8.42578125" style="2152" customWidth="1"/>
    <col min="3184" max="3187" width="9.140625" style="2152"/>
    <col min="3188" max="3188" width="8.5703125" style="2152" customWidth="1"/>
    <col min="3189" max="3189" width="8.28515625" style="2152" customWidth="1"/>
    <col min="3190" max="3195" width="9.140625" style="2152"/>
    <col min="3196" max="3196" width="10.5703125" style="2152" customWidth="1"/>
    <col min="3197" max="3328" width="9.140625" style="2152"/>
    <col min="3329" max="3329" width="37.28515625" style="2152" customWidth="1"/>
    <col min="3330" max="3353" width="9.7109375" style="2152" customWidth="1"/>
    <col min="3354" max="3354" width="17.5703125" style="2152" customWidth="1"/>
    <col min="3355" max="3413" width="9.7109375" style="2152" customWidth="1"/>
    <col min="3414" max="3414" width="17.5703125" style="2152" customWidth="1"/>
    <col min="3415" max="3417" width="9.7109375" style="2152" customWidth="1"/>
    <col min="3418" max="3422" width="9.140625" style="2152"/>
    <col min="3423" max="3423" width="8.7109375" style="2152" customWidth="1"/>
    <col min="3424" max="3424" width="8.5703125" style="2152" customWidth="1"/>
    <col min="3425" max="3426" width="9.140625" style="2152"/>
    <col min="3427" max="3427" width="8.140625" style="2152" customWidth="1"/>
    <col min="3428" max="3428" width="9.140625" style="2152"/>
    <col min="3429" max="3429" width="9.85546875" style="2152" customWidth="1"/>
    <col min="3430" max="3437" width="9.140625" style="2152"/>
    <col min="3438" max="3438" width="8.7109375" style="2152" customWidth="1"/>
    <col min="3439" max="3439" width="8.42578125" style="2152" customWidth="1"/>
    <col min="3440" max="3443" width="9.140625" style="2152"/>
    <col min="3444" max="3444" width="8.5703125" style="2152" customWidth="1"/>
    <col min="3445" max="3445" width="8.28515625" style="2152" customWidth="1"/>
    <col min="3446" max="3451" width="9.140625" style="2152"/>
    <col min="3452" max="3452" width="10.5703125" style="2152" customWidth="1"/>
    <col min="3453" max="3584" width="9.140625" style="2152"/>
    <col min="3585" max="3585" width="37.28515625" style="2152" customWidth="1"/>
    <col min="3586" max="3609" width="9.7109375" style="2152" customWidth="1"/>
    <col min="3610" max="3610" width="17.5703125" style="2152" customWidth="1"/>
    <col min="3611" max="3669" width="9.7109375" style="2152" customWidth="1"/>
    <col min="3670" max="3670" width="17.5703125" style="2152" customWidth="1"/>
    <col min="3671" max="3673" width="9.7109375" style="2152" customWidth="1"/>
    <col min="3674" max="3678" width="9.140625" style="2152"/>
    <col min="3679" max="3679" width="8.7109375" style="2152" customWidth="1"/>
    <col min="3680" max="3680" width="8.5703125" style="2152" customWidth="1"/>
    <col min="3681" max="3682" width="9.140625" style="2152"/>
    <col min="3683" max="3683" width="8.140625" style="2152" customWidth="1"/>
    <col min="3684" max="3684" width="9.140625" style="2152"/>
    <col min="3685" max="3685" width="9.85546875" style="2152" customWidth="1"/>
    <col min="3686" max="3693" width="9.140625" style="2152"/>
    <col min="3694" max="3694" width="8.7109375" style="2152" customWidth="1"/>
    <col min="3695" max="3695" width="8.42578125" style="2152" customWidth="1"/>
    <col min="3696" max="3699" width="9.140625" style="2152"/>
    <col min="3700" max="3700" width="8.5703125" style="2152" customWidth="1"/>
    <col min="3701" max="3701" width="8.28515625" style="2152" customWidth="1"/>
    <col min="3702" max="3707" width="9.140625" style="2152"/>
    <col min="3708" max="3708" width="10.5703125" style="2152" customWidth="1"/>
    <col min="3709" max="3840" width="9.140625" style="2152"/>
    <col min="3841" max="3841" width="37.28515625" style="2152" customWidth="1"/>
    <col min="3842" max="3865" width="9.7109375" style="2152" customWidth="1"/>
    <col min="3866" max="3866" width="17.5703125" style="2152" customWidth="1"/>
    <col min="3867" max="3925" width="9.7109375" style="2152" customWidth="1"/>
    <col min="3926" max="3926" width="17.5703125" style="2152" customWidth="1"/>
    <col min="3927" max="3929" width="9.7109375" style="2152" customWidth="1"/>
    <col min="3930" max="3934" width="9.140625" style="2152"/>
    <col min="3935" max="3935" width="8.7109375" style="2152" customWidth="1"/>
    <col min="3936" max="3936" width="8.5703125" style="2152" customWidth="1"/>
    <col min="3937" max="3938" width="9.140625" style="2152"/>
    <col min="3939" max="3939" width="8.140625" style="2152" customWidth="1"/>
    <col min="3940" max="3940" width="9.140625" style="2152"/>
    <col min="3941" max="3941" width="9.85546875" style="2152" customWidth="1"/>
    <col min="3942" max="3949" width="9.140625" style="2152"/>
    <col min="3950" max="3950" width="8.7109375" style="2152" customWidth="1"/>
    <col min="3951" max="3951" width="8.42578125" style="2152" customWidth="1"/>
    <col min="3952" max="3955" width="9.140625" style="2152"/>
    <col min="3956" max="3956" width="8.5703125" style="2152" customWidth="1"/>
    <col min="3957" max="3957" width="8.28515625" style="2152" customWidth="1"/>
    <col min="3958" max="3963" width="9.140625" style="2152"/>
    <col min="3964" max="3964" width="10.5703125" style="2152" customWidth="1"/>
    <col min="3965" max="4096" width="9.140625" style="2152"/>
    <col min="4097" max="4097" width="37.28515625" style="2152" customWidth="1"/>
    <col min="4098" max="4121" width="9.7109375" style="2152" customWidth="1"/>
    <col min="4122" max="4122" width="17.5703125" style="2152" customWidth="1"/>
    <col min="4123" max="4181" width="9.7109375" style="2152" customWidth="1"/>
    <col min="4182" max="4182" width="17.5703125" style="2152" customWidth="1"/>
    <col min="4183" max="4185" width="9.7109375" style="2152" customWidth="1"/>
    <col min="4186" max="4190" width="9.140625" style="2152"/>
    <col min="4191" max="4191" width="8.7109375" style="2152" customWidth="1"/>
    <col min="4192" max="4192" width="8.5703125" style="2152" customWidth="1"/>
    <col min="4193" max="4194" width="9.140625" style="2152"/>
    <col min="4195" max="4195" width="8.140625" style="2152" customWidth="1"/>
    <col min="4196" max="4196" width="9.140625" style="2152"/>
    <col min="4197" max="4197" width="9.85546875" style="2152" customWidth="1"/>
    <col min="4198" max="4205" width="9.140625" style="2152"/>
    <col min="4206" max="4206" width="8.7109375" style="2152" customWidth="1"/>
    <col min="4207" max="4207" width="8.42578125" style="2152" customWidth="1"/>
    <col min="4208" max="4211" width="9.140625" style="2152"/>
    <col min="4212" max="4212" width="8.5703125" style="2152" customWidth="1"/>
    <col min="4213" max="4213" width="8.28515625" style="2152" customWidth="1"/>
    <col min="4214" max="4219" width="9.140625" style="2152"/>
    <col min="4220" max="4220" width="10.5703125" style="2152" customWidth="1"/>
    <col min="4221" max="4352" width="9.140625" style="2152"/>
    <col min="4353" max="4353" width="37.28515625" style="2152" customWidth="1"/>
    <col min="4354" max="4377" width="9.7109375" style="2152" customWidth="1"/>
    <col min="4378" max="4378" width="17.5703125" style="2152" customWidth="1"/>
    <col min="4379" max="4437" width="9.7109375" style="2152" customWidth="1"/>
    <col min="4438" max="4438" width="17.5703125" style="2152" customWidth="1"/>
    <col min="4439" max="4441" width="9.7109375" style="2152" customWidth="1"/>
    <col min="4442" max="4446" width="9.140625" style="2152"/>
    <col min="4447" max="4447" width="8.7109375" style="2152" customWidth="1"/>
    <col min="4448" max="4448" width="8.5703125" style="2152" customWidth="1"/>
    <col min="4449" max="4450" width="9.140625" style="2152"/>
    <col min="4451" max="4451" width="8.140625" style="2152" customWidth="1"/>
    <col min="4452" max="4452" width="9.140625" style="2152"/>
    <col min="4453" max="4453" width="9.85546875" style="2152" customWidth="1"/>
    <col min="4454" max="4461" width="9.140625" style="2152"/>
    <col min="4462" max="4462" width="8.7109375" style="2152" customWidth="1"/>
    <col min="4463" max="4463" width="8.42578125" style="2152" customWidth="1"/>
    <col min="4464" max="4467" width="9.140625" style="2152"/>
    <col min="4468" max="4468" width="8.5703125" style="2152" customWidth="1"/>
    <col min="4469" max="4469" width="8.28515625" style="2152" customWidth="1"/>
    <col min="4470" max="4475" width="9.140625" style="2152"/>
    <col min="4476" max="4476" width="10.5703125" style="2152" customWidth="1"/>
    <col min="4477" max="4608" width="9.140625" style="2152"/>
    <col min="4609" max="4609" width="37.28515625" style="2152" customWidth="1"/>
    <col min="4610" max="4633" width="9.7109375" style="2152" customWidth="1"/>
    <col min="4634" max="4634" width="17.5703125" style="2152" customWidth="1"/>
    <col min="4635" max="4693" width="9.7109375" style="2152" customWidth="1"/>
    <col min="4694" max="4694" width="17.5703125" style="2152" customWidth="1"/>
    <col min="4695" max="4697" width="9.7109375" style="2152" customWidth="1"/>
    <col min="4698" max="4702" width="9.140625" style="2152"/>
    <col min="4703" max="4703" width="8.7109375" style="2152" customWidth="1"/>
    <col min="4704" max="4704" width="8.5703125" style="2152" customWidth="1"/>
    <col min="4705" max="4706" width="9.140625" style="2152"/>
    <col min="4707" max="4707" width="8.140625" style="2152" customWidth="1"/>
    <col min="4708" max="4708" width="9.140625" style="2152"/>
    <col min="4709" max="4709" width="9.85546875" style="2152" customWidth="1"/>
    <col min="4710" max="4717" width="9.140625" style="2152"/>
    <col min="4718" max="4718" width="8.7109375" style="2152" customWidth="1"/>
    <col min="4719" max="4719" width="8.42578125" style="2152" customWidth="1"/>
    <col min="4720" max="4723" width="9.140625" style="2152"/>
    <col min="4724" max="4724" width="8.5703125" style="2152" customWidth="1"/>
    <col min="4725" max="4725" width="8.28515625" style="2152" customWidth="1"/>
    <col min="4726" max="4731" width="9.140625" style="2152"/>
    <col min="4732" max="4732" width="10.5703125" style="2152" customWidth="1"/>
    <col min="4733" max="4864" width="9.140625" style="2152"/>
    <col min="4865" max="4865" width="37.28515625" style="2152" customWidth="1"/>
    <col min="4866" max="4889" width="9.7109375" style="2152" customWidth="1"/>
    <col min="4890" max="4890" width="17.5703125" style="2152" customWidth="1"/>
    <col min="4891" max="4949" width="9.7109375" style="2152" customWidth="1"/>
    <col min="4950" max="4950" width="17.5703125" style="2152" customWidth="1"/>
    <col min="4951" max="4953" width="9.7109375" style="2152" customWidth="1"/>
    <col min="4954" max="4958" width="9.140625" style="2152"/>
    <col min="4959" max="4959" width="8.7109375" style="2152" customWidth="1"/>
    <col min="4960" max="4960" width="8.5703125" style="2152" customWidth="1"/>
    <col min="4961" max="4962" width="9.140625" style="2152"/>
    <col min="4963" max="4963" width="8.140625" style="2152" customWidth="1"/>
    <col min="4964" max="4964" width="9.140625" style="2152"/>
    <col min="4965" max="4965" width="9.85546875" style="2152" customWidth="1"/>
    <col min="4966" max="4973" width="9.140625" style="2152"/>
    <col min="4974" max="4974" width="8.7109375" style="2152" customWidth="1"/>
    <col min="4975" max="4975" width="8.42578125" style="2152" customWidth="1"/>
    <col min="4976" max="4979" width="9.140625" style="2152"/>
    <col min="4980" max="4980" width="8.5703125" style="2152" customWidth="1"/>
    <col min="4981" max="4981" width="8.28515625" style="2152" customWidth="1"/>
    <col min="4982" max="4987" width="9.140625" style="2152"/>
    <col min="4988" max="4988" width="10.5703125" style="2152" customWidth="1"/>
    <col min="4989" max="5120" width="9.140625" style="2152"/>
    <col min="5121" max="5121" width="37.28515625" style="2152" customWidth="1"/>
    <col min="5122" max="5145" width="9.7109375" style="2152" customWidth="1"/>
    <col min="5146" max="5146" width="17.5703125" style="2152" customWidth="1"/>
    <col min="5147" max="5205" width="9.7109375" style="2152" customWidth="1"/>
    <col min="5206" max="5206" width="17.5703125" style="2152" customWidth="1"/>
    <col min="5207" max="5209" width="9.7109375" style="2152" customWidth="1"/>
    <col min="5210" max="5214" width="9.140625" style="2152"/>
    <col min="5215" max="5215" width="8.7109375" style="2152" customWidth="1"/>
    <col min="5216" max="5216" width="8.5703125" style="2152" customWidth="1"/>
    <col min="5217" max="5218" width="9.140625" style="2152"/>
    <col min="5219" max="5219" width="8.140625" style="2152" customWidth="1"/>
    <col min="5220" max="5220" width="9.140625" style="2152"/>
    <col min="5221" max="5221" width="9.85546875" style="2152" customWidth="1"/>
    <col min="5222" max="5229" width="9.140625" style="2152"/>
    <col min="5230" max="5230" width="8.7109375" style="2152" customWidth="1"/>
    <col min="5231" max="5231" width="8.42578125" style="2152" customWidth="1"/>
    <col min="5232" max="5235" width="9.140625" style="2152"/>
    <col min="5236" max="5236" width="8.5703125" style="2152" customWidth="1"/>
    <col min="5237" max="5237" width="8.28515625" style="2152" customWidth="1"/>
    <col min="5238" max="5243" width="9.140625" style="2152"/>
    <col min="5244" max="5244" width="10.5703125" style="2152" customWidth="1"/>
    <col min="5245" max="5376" width="9.140625" style="2152"/>
    <col min="5377" max="5377" width="37.28515625" style="2152" customWidth="1"/>
    <col min="5378" max="5401" width="9.7109375" style="2152" customWidth="1"/>
    <col min="5402" max="5402" width="17.5703125" style="2152" customWidth="1"/>
    <col min="5403" max="5461" width="9.7109375" style="2152" customWidth="1"/>
    <col min="5462" max="5462" width="17.5703125" style="2152" customWidth="1"/>
    <col min="5463" max="5465" width="9.7109375" style="2152" customWidth="1"/>
    <col min="5466" max="5470" width="9.140625" style="2152"/>
    <col min="5471" max="5471" width="8.7109375" style="2152" customWidth="1"/>
    <col min="5472" max="5472" width="8.5703125" style="2152" customWidth="1"/>
    <col min="5473" max="5474" width="9.140625" style="2152"/>
    <col min="5475" max="5475" width="8.140625" style="2152" customWidth="1"/>
    <col min="5476" max="5476" width="9.140625" style="2152"/>
    <col min="5477" max="5477" width="9.85546875" style="2152" customWidth="1"/>
    <col min="5478" max="5485" width="9.140625" style="2152"/>
    <col min="5486" max="5486" width="8.7109375" style="2152" customWidth="1"/>
    <col min="5487" max="5487" width="8.42578125" style="2152" customWidth="1"/>
    <col min="5488" max="5491" width="9.140625" style="2152"/>
    <col min="5492" max="5492" width="8.5703125" style="2152" customWidth="1"/>
    <col min="5493" max="5493" width="8.28515625" style="2152" customWidth="1"/>
    <col min="5494" max="5499" width="9.140625" style="2152"/>
    <col min="5500" max="5500" width="10.5703125" style="2152" customWidth="1"/>
    <col min="5501" max="5632" width="9.140625" style="2152"/>
    <col min="5633" max="5633" width="37.28515625" style="2152" customWidth="1"/>
    <col min="5634" max="5657" width="9.7109375" style="2152" customWidth="1"/>
    <col min="5658" max="5658" width="17.5703125" style="2152" customWidth="1"/>
    <col min="5659" max="5717" width="9.7109375" style="2152" customWidth="1"/>
    <col min="5718" max="5718" width="17.5703125" style="2152" customWidth="1"/>
    <col min="5719" max="5721" width="9.7109375" style="2152" customWidth="1"/>
    <col min="5722" max="5726" width="9.140625" style="2152"/>
    <col min="5727" max="5727" width="8.7109375" style="2152" customWidth="1"/>
    <col min="5728" max="5728" width="8.5703125" style="2152" customWidth="1"/>
    <col min="5729" max="5730" width="9.140625" style="2152"/>
    <col min="5731" max="5731" width="8.140625" style="2152" customWidth="1"/>
    <col min="5732" max="5732" width="9.140625" style="2152"/>
    <col min="5733" max="5733" width="9.85546875" style="2152" customWidth="1"/>
    <col min="5734" max="5741" width="9.140625" style="2152"/>
    <col min="5742" max="5742" width="8.7109375" style="2152" customWidth="1"/>
    <col min="5743" max="5743" width="8.42578125" style="2152" customWidth="1"/>
    <col min="5744" max="5747" width="9.140625" style="2152"/>
    <col min="5748" max="5748" width="8.5703125" style="2152" customWidth="1"/>
    <col min="5749" max="5749" width="8.28515625" style="2152" customWidth="1"/>
    <col min="5750" max="5755" width="9.140625" style="2152"/>
    <col min="5756" max="5756" width="10.5703125" style="2152" customWidth="1"/>
    <col min="5757" max="5888" width="9.140625" style="2152"/>
    <col min="5889" max="5889" width="37.28515625" style="2152" customWidth="1"/>
    <col min="5890" max="5913" width="9.7109375" style="2152" customWidth="1"/>
    <col min="5914" max="5914" width="17.5703125" style="2152" customWidth="1"/>
    <col min="5915" max="5973" width="9.7109375" style="2152" customWidth="1"/>
    <col min="5974" max="5974" width="17.5703125" style="2152" customWidth="1"/>
    <col min="5975" max="5977" width="9.7109375" style="2152" customWidth="1"/>
    <col min="5978" max="5982" width="9.140625" style="2152"/>
    <col min="5983" max="5983" width="8.7109375" style="2152" customWidth="1"/>
    <col min="5984" max="5984" width="8.5703125" style="2152" customWidth="1"/>
    <col min="5985" max="5986" width="9.140625" style="2152"/>
    <col min="5987" max="5987" width="8.140625" style="2152" customWidth="1"/>
    <col min="5988" max="5988" width="9.140625" style="2152"/>
    <col min="5989" max="5989" width="9.85546875" style="2152" customWidth="1"/>
    <col min="5990" max="5997" width="9.140625" style="2152"/>
    <col min="5998" max="5998" width="8.7109375" style="2152" customWidth="1"/>
    <col min="5999" max="5999" width="8.42578125" style="2152" customWidth="1"/>
    <col min="6000" max="6003" width="9.140625" style="2152"/>
    <col min="6004" max="6004" width="8.5703125" style="2152" customWidth="1"/>
    <col min="6005" max="6005" width="8.28515625" style="2152" customWidth="1"/>
    <col min="6006" max="6011" width="9.140625" style="2152"/>
    <col min="6012" max="6012" width="10.5703125" style="2152" customWidth="1"/>
    <col min="6013" max="6144" width="9.140625" style="2152"/>
    <col min="6145" max="6145" width="37.28515625" style="2152" customWidth="1"/>
    <col min="6146" max="6169" width="9.7109375" style="2152" customWidth="1"/>
    <col min="6170" max="6170" width="17.5703125" style="2152" customWidth="1"/>
    <col min="6171" max="6229" width="9.7109375" style="2152" customWidth="1"/>
    <col min="6230" max="6230" width="17.5703125" style="2152" customWidth="1"/>
    <col min="6231" max="6233" width="9.7109375" style="2152" customWidth="1"/>
    <col min="6234" max="6238" width="9.140625" style="2152"/>
    <col min="6239" max="6239" width="8.7109375" style="2152" customWidth="1"/>
    <col min="6240" max="6240" width="8.5703125" style="2152" customWidth="1"/>
    <col min="6241" max="6242" width="9.140625" style="2152"/>
    <col min="6243" max="6243" width="8.140625" style="2152" customWidth="1"/>
    <col min="6244" max="6244" width="9.140625" style="2152"/>
    <col min="6245" max="6245" width="9.85546875" style="2152" customWidth="1"/>
    <col min="6246" max="6253" width="9.140625" style="2152"/>
    <col min="6254" max="6254" width="8.7109375" style="2152" customWidth="1"/>
    <col min="6255" max="6255" width="8.42578125" style="2152" customWidth="1"/>
    <col min="6256" max="6259" width="9.140625" style="2152"/>
    <col min="6260" max="6260" width="8.5703125" style="2152" customWidth="1"/>
    <col min="6261" max="6261" width="8.28515625" style="2152" customWidth="1"/>
    <col min="6262" max="6267" width="9.140625" style="2152"/>
    <col min="6268" max="6268" width="10.5703125" style="2152" customWidth="1"/>
    <col min="6269" max="6400" width="9.140625" style="2152"/>
    <col min="6401" max="6401" width="37.28515625" style="2152" customWidth="1"/>
    <col min="6402" max="6425" width="9.7109375" style="2152" customWidth="1"/>
    <col min="6426" max="6426" width="17.5703125" style="2152" customWidth="1"/>
    <col min="6427" max="6485" width="9.7109375" style="2152" customWidth="1"/>
    <col min="6486" max="6486" width="17.5703125" style="2152" customWidth="1"/>
    <col min="6487" max="6489" width="9.7109375" style="2152" customWidth="1"/>
    <col min="6490" max="6494" width="9.140625" style="2152"/>
    <col min="6495" max="6495" width="8.7109375" style="2152" customWidth="1"/>
    <col min="6496" max="6496" width="8.5703125" style="2152" customWidth="1"/>
    <col min="6497" max="6498" width="9.140625" style="2152"/>
    <col min="6499" max="6499" width="8.140625" style="2152" customWidth="1"/>
    <col min="6500" max="6500" width="9.140625" style="2152"/>
    <col min="6501" max="6501" width="9.85546875" style="2152" customWidth="1"/>
    <col min="6502" max="6509" width="9.140625" style="2152"/>
    <col min="6510" max="6510" width="8.7109375" style="2152" customWidth="1"/>
    <col min="6511" max="6511" width="8.42578125" style="2152" customWidth="1"/>
    <col min="6512" max="6515" width="9.140625" style="2152"/>
    <col min="6516" max="6516" width="8.5703125" style="2152" customWidth="1"/>
    <col min="6517" max="6517" width="8.28515625" style="2152" customWidth="1"/>
    <col min="6518" max="6523" width="9.140625" style="2152"/>
    <col min="6524" max="6524" width="10.5703125" style="2152" customWidth="1"/>
    <col min="6525" max="6656" width="9.140625" style="2152"/>
    <col min="6657" max="6657" width="37.28515625" style="2152" customWidth="1"/>
    <col min="6658" max="6681" width="9.7109375" style="2152" customWidth="1"/>
    <col min="6682" max="6682" width="17.5703125" style="2152" customWidth="1"/>
    <col min="6683" max="6741" width="9.7109375" style="2152" customWidth="1"/>
    <col min="6742" max="6742" width="17.5703125" style="2152" customWidth="1"/>
    <col min="6743" max="6745" width="9.7109375" style="2152" customWidth="1"/>
    <col min="6746" max="6750" width="9.140625" style="2152"/>
    <col min="6751" max="6751" width="8.7109375" style="2152" customWidth="1"/>
    <col min="6752" max="6752" width="8.5703125" style="2152" customWidth="1"/>
    <col min="6753" max="6754" width="9.140625" style="2152"/>
    <col min="6755" max="6755" width="8.140625" style="2152" customWidth="1"/>
    <col min="6756" max="6756" width="9.140625" style="2152"/>
    <col min="6757" max="6757" width="9.85546875" style="2152" customWidth="1"/>
    <col min="6758" max="6765" width="9.140625" style="2152"/>
    <col min="6766" max="6766" width="8.7109375" style="2152" customWidth="1"/>
    <col min="6767" max="6767" width="8.42578125" style="2152" customWidth="1"/>
    <col min="6768" max="6771" width="9.140625" style="2152"/>
    <col min="6772" max="6772" width="8.5703125" style="2152" customWidth="1"/>
    <col min="6773" max="6773" width="8.28515625" style="2152" customWidth="1"/>
    <col min="6774" max="6779" width="9.140625" style="2152"/>
    <col min="6780" max="6780" width="10.5703125" style="2152" customWidth="1"/>
    <col min="6781" max="6912" width="9.140625" style="2152"/>
    <col min="6913" max="6913" width="37.28515625" style="2152" customWidth="1"/>
    <col min="6914" max="6937" width="9.7109375" style="2152" customWidth="1"/>
    <col min="6938" max="6938" width="17.5703125" style="2152" customWidth="1"/>
    <col min="6939" max="6997" width="9.7109375" style="2152" customWidth="1"/>
    <col min="6998" max="6998" width="17.5703125" style="2152" customWidth="1"/>
    <col min="6999" max="7001" width="9.7109375" style="2152" customWidth="1"/>
    <col min="7002" max="7006" width="9.140625" style="2152"/>
    <col min="7007" max="7007" width="8.7109375" style="2152" customWidth="1"/>
    <col min="7008" max="7008" width="8.5703125" style="2152" customWidth="1"/>
    <col min="7009" max="7010" width="9.140625" style="2152"/>
    <col min="7011" max="7011" width="8.140625" style="2152" customWidth="1"/>
    <col min="7012" max="7012" width="9.140625" style="2152"/>
    <col min="7013" max="7013" width="9.85546875" style="2152" customWidth="1"/>
    <col min="7014" max="7021" width="9.140625" style="2152"/>
    <col min="7022" max="7022" width="8.7109375" style="2152" customWidth="1"/>
    <col min="7023" max="7023" width="8.42578125" style="2152" customWidth="1"/>
    <col min="7024" max="7027" width="9.140625" style="2152"/>
    <col min="7028" max="7028" width="8.5703125" style="2152" customWidth="1"/>
    <col min="7029" max="7029" width="8.28515625" style="2152" customWidth="1"/>
    <col min="7030" max="7035" width="9.140625" style="2152"/>
    <col min="7036" max="7036" width="10.5703125" style="2152" customWidth="1"/>
    <col min="7037" max="7168" width="9.140625" style="2152"/>
    <col min="7169" max="7169" width="37.28515625" style="2152" customWidth="1"/>
    <col min="7170" max="7193" width="9.7109375" style="2152" customWidth="1"/>
    <col min="7194" max="7194" width="17.5703125" style="2152" customWidth="1"/>
    <col min="7195" max="7253" width="9.7109375" style="2152" customWidth="1"/>
    <col min="7254" max="7254" width="17.5703125" style="2152" customWidth="1"/>
    <col min="7255" max="7257" width="9.7109375" style="2152" customWidth="1"/>
    <col min="7258" max="7262" width="9.140625" style="2152"/>
    <col min="7263" max="7263" width="8.7109375" style="2152" customWidth="1"/>
    <col min="7264" max="7264" width="8.5703125" style="2152" customWidth="1"/>
    <col min="7265" max="7266" width="9.140625" style="2152"/>
    <col min="7267" max="7267" width="8.140625" style="2152" customWidth="1"/>
    <col min="7268" max="7268" width="9.140625" style="2152"/>
    <col min="7269" max="7269" width="9.85546875" style="2152" customWidth="1"/>
    <col min="7270" max="7277" width="9.140625" style="2152"/>
    <col min="7278" max="7278" width="8.7109375" style="2152" customWidth="1"/>
    <col min="7279" max="7279" width="8.42578125" style="2152" customWidth="1"/>
    <col min="7280" max="7283" width="9.140625" style="2152"/>
    <col min="7284" max="7284" width="8.5703125" style="2152" customWidth="1"/>
    <col min="7285" max="7285" width="8.28515625" style="2152" customWidth="1"/>
    <col min="7286" max="7291" width="9.140625" style="2152"/>
    <col min="7292" max="7292" width="10.5703125" style="2152" customWidth="1"/>
    <col min="7293" max="7424" width="9.140625" style="2152"/>
    <col min="7425" max="7425" width="37.28515625" style="2152" customWidth="1"/>
    <col min="7426" max="7449" width="9.7109375" style="2152" customWidth="1"/>
    <col min="7450" max="7450" width="17.5703125" style="2152" customWidth="1"/>
    <col min="7451" max="7509" width="9.7109375" style="2152" customWidth="1"/>
    <col min="7510" max="7510" width="17.5703125" style="2152" customWidth="1"/>
    <col min="7511" max="7513" width="9.7109375" style="2152" customWidth="1"/>
    <col min="7514" max="7518" width="9.140625" style="2152"/>
    <col min="7519" max="7519" width="8.7109375" style="2152" customWidth="1"/>
    <col min="7520" max="7520" width="8.5703125" style="2152" customWidth="1"/>
    <col min="7521" max="7522" width="9.140625" style="2152"/>
    <col min="7523" max="7523" width="8.140625" style="2152" customWidth="1"/>
    <col min="7524" max="7524" width="9.140625" style="2152"/>
    <col min="7525" max="7525" width="9.85546875" style="2152" customWidth="1"/>
    <col min="7526" max="7533" width="9.140625" style="2152"/>
    <col min="7534" max="7534" width="8.7109375" style="2152" customWidth="1"/>
    <col min="7535" max="7535" width="8.42578125" style="2152" customWidth="1"/>
    <col min="7536" max="7539" width="9.140625" style="2152"/>
    <col min="7540" max="7540" width="8.5703125" style="2152" customWidth="1"/>
    <col min="7541" max="7541" width="8.28515625" style="2152" customWidth="1"/>
    <col min="7542" max="7547" width="9.140625" style="2152"/>
    <col min="7548" max="7548" width="10.5703125" style="2152" customWidth="1"/>
    <col min="7549" max="7680" width="9.140625" style="2152"/>
    <col min="7681" max="7681" width="37.28515625" style="2152" customWidth="1"/>
    <col min="7682" max="7705" width="9.7109375" style="2152" customWidth="1"/>
    <col min="7706" max="7706" width="17.5703125" style="2152" customWidth="1"/>
    <col min="7707" max="7765" width="9.7109375" style="2152" customWidth="1"/>
    <col min="7766" max="7766" width="17.5703125" style="2152" customWidth="1"/>
    <col min="7767" max="7769" width="9.7109375" style="2152" customWidth="1"/>
    <col min="7770" max="7774" width="9.140625" style="2152"/>
    <col min="7775" max="7775" width="8.7109375" style="2152" customWidth="1"/>
    <col min="7776" max="7776" width="8.5703125" style="2152" customWidth="1"/>
    <col min="7777" max="7778" width="9.140625" style="2152"/>
    <col min="7779" max="7779" width="8.140625" style="2152" customWidth="1"/>
    <col min="7780" max="7780" width="9.140625" style="2152"/>
    <col min="7781" max="7781" width="9.85546875" style="2152" customWidth="1"/>
    <col min="7782" max="7789" width="9.140625" style="2152"/>
    <col min="7790" max="7790" width="8.7109375" style="2152" customWidth="1"/>
    <col min="7791" max="7791" width="8.42578125" style="2152" customWidth="1"/>
    <col min="7792" max="7795" width="9.140625" style="2152"/>
    <col min="7796" max="7796" width="8.5703125" style="2152" customWidth="1"/>
    <col min="7797" max="7797" width="8.28515625" style="2152" customWidth="1"/>
    <col min="7798" max="7803" width="9.140625" style="2152"/>
    <col min="7804" max="7804" width="10.5703125" style="2152" customWidth="1"/>
    <col min="7805" max="7936" width="9.140625" style="2152"/>
    <col min="7937" max="7937" width="37.28515625" style="2152" customWidth="1"/>
    <col min="7938" max="7961" width="9.7109375" style="2152" customWidth="1"/>
    <col min="7962" max="7962" width="17.5703125" style="2152" customWidth="1"/>
    <col min="7963" max="8021" width="9.7109375" style="2152" customWidth="1"/>
    <col min="8022" max="8022" width="17.5703125" style="2152" customWidth="1"/>
    <col min="8023" max="8025" width="9.7109375" style="2152" customWidth="1"/>
    <col min="8026" max="8030" width="9.140625" style="2152"/>
    <col min="8031" max="8031" width="8.7109375" style="2152" customWidth="1"/>
    <col min="8032" max="8032" width="8.5703125" style="2152" customWidth="1"/>
    <col min="8033" max="8034" width="9.140625" style="2152"/>
    <col min="8035" max="8035" width="8.140625" style="2152" customWidth="1"/>
    <col min="8036" max="8036" width="9.140625" style="2152"/>
    <col min="8037" max="8037" width="9.85546875" style="2152" customWidth="1"/>
    <col min="8038" max="8045" width="9.140625" style="2152"/>
    <col min="8046" max="8046" width="8.7109375" style="2152" customWidth="1"/>
    <col min="8047" max="8047" width="8.42578125" style="2152" customWidth="1"/>
    <col min="8048" max="8051" width="9.140625" style="2152"/>
    <col min="8052" max="8052" width="8.5703125" style="2152" customWidth="1"/>
    <col min="8053" max="8053" width="8.28515625" style="2152" customWidth="1"/>
    <col min="8054" max="8059" width="9.140625" style="2152"/>
    <col min="8060" max="8060" width="10.5703125" style="2152" customWidth="1"/>
    <col min="8061" max="8192" width="9.140625" style="2152"/>
    <col min="8193" max="8193" width="37.28515625" style="2152" customWidth="1"/>
    <col min="8194" max="8217" width="9.7109375" style="2152" customWidth="1"/>
    <col min="8218" max="8218" width="17.5703125" style="2152" customWidth="1"/>
    <col min="8219" max="8277" width="9.7109375" style="2152" customWidth="1"/>
    <col min="8278" max="8278" width="17.5703125" style="2152" customWidth="1"/>
    <col min="8279" max="8281" width="9.7109375" style="2152" customWidth="1"/>
    <col min="8282" max="8286" width="9.140625" style="2152"/>
    <col min="8287" max="8287" width="8.7109375" style="2152" customWidth="1"/>
    <col min="8288" max="8288" width="8.5703125" style="2152" customWidth="1"/>
    <col min="8289" max="8290" width="9.140625" style="2152"/>
    <col min="8291" max="8291" width="8.140625" style="2152" customWidth="1"/>
    <col min="8292" max="8292" width="9.140625" style="2152"/>
    <col min="8293" max="8293" width="9.85546875" style="2152" customWidth="1"/>
    <col min="8294" max="8301" width="9.140625" style="2152"/>
    <col min="8302" max="8302" width="8.7109375" style="2152" customWidth="1"/>
    <col min="8303" max="8303" width="8.42578125" style="2152" customWidth="1"/>
    <col min="8304" max="8307" width="9.140625" style="2152"/>
    <col min="8308" max="8308" width="8.5703125" style="2152" customWidth="1"/>
    <col min="8309" max="8309" width="8.28515625" style="2152" customWidth="1"/>
    <col min="8310" max="8315" width="9.140625" style="2152"/>
    <col min="8316" max="8316" width="10.5703125" style="2152" customWidth="1"/>
    <col min="8317" max="8448" width="9.140625" style="2152"/>
    <col min="8449" max="8449" width="37.28515625" style="2152" customWidth="1"/>
    <col min="8450" max="8473" width="9.7109375" style="2152" customWidth="1"/>
    <col min="8474" max="8474" width="17.5703125" style="2152" customWidth="1"/>
    <col min="8475" max="8533" width="9.7109375" style="2152" customWidth="1"/>
    <col min="8534" max="8534" width="17.5703125" style="2152" customWidth="1"/>
    <col min="8535" max="8537" width="9.7109375" style="2152" customWidth="1"/>
    <col min="8538" max="8542" width="9.140625" style="2152"/>
    <col min="8543" max="8543" width="8.7109375" style="2152" customWidth="1"/>
    <col min="8544" max="8544" width="8.5703125" style="2152" customWidth="1"/>
    <col min="8545" max="8546" width="9.140625" style="2152"/>
    <col min="8547" max="8547" width="8.140625" style="2152" customWidth="1"/>
    <col min="8548" max="8548" width="9.140625" style="2152"/>
    <col min="8549" max="8549" width="9.85546875" style="2152" customWidth="1"/>
    <col min="8550" max="8557" width="9.140625" style="2152"/>
    <col min="8558" max="8558" width="8.7109375" style="2152" customWidth="1"/>
    <col min="8559" max="8559" width="8.42578125" style="2152" customWidth="1"/>
    <col min="8560" max="8563" width="9.140625" style="2152"/>
    <col min="8564" max="8564" width="8.5703125" style="2152" customWidth="1"/>
    <col min="8565" max="8565" width="8.28515625" style="2152" customWidth="1"/>
    <col min="8566" max="8571" width="9.140625" style="2152"/>
    <col min="8572" max="8572" width="10.5703125" style="2152" customWidth="1"/>
    <col min="8573" max="8704" width="9.140625" style="2152"/>
    <col min="8705" max="8705" width="37.28515625" style="2152" customWidth="1"/>
    <col min="8706" max="8729" width="9.7109375" style="2152" customWidth="1"/>
    <col min="8730" max="8730" width="17.5703125" style="2152" customWidth="1"/>
    <col min="8731" max="8789" width="9.7109375" style="2152" customWidth="1"/>
    <col min="8790" max="8790" width="17.5703125" style="2152" customWidth="1"/>
    <col min="8791" max="8793" width="9.7109375" style="2152" customWidth="1"/>
    <col min="8794" max="8798" width="9.140625" style="2152"/>
    <col min="8799" max="8799" width="8.7109375" style="2152" customWidth="1"/>
    <col min="8800" max="8800" width="8.5703125" style="2152" customWidth="1"/>
    <col min="8801" max="8802" width="9.140625" style="2152"/>
    <col min="8803" max="8803" width="8.140625" style="2152" customWidth="1"/>
    <col min="8804" max="8804" width="9.140625" style="2152"/>
    <col min="8805" max="8805" width="9.85546875" style="2152" customWidth="1"/>
    <col min="8806" max="8813" width="9.140625" style="2152"/>
    <col min="8814" max="8814" width="8.7109375" style="2152" customWidth="1"/>
    <col min="8815" max="8815" width="8.42578125" style="2152" customWidth="1"/>
    <col min="8816" max="8819" width="9.140625" style="2152"/>
    <col min="8820" max="8820" width="8.5703125" style="2152" customWidth="1"/>
    <col min="8821" max="8821" width="8.28515625" style="2152" customWidth="1"/>
    <col min="8822" max="8827" width="9.140625" style="2152"/>
    <col min="8828" max="8828" width="10.5703125" style="2152" customWidth="1"/>
    <col min="8829" max="8960" width="9.140625" style="2152"/>
    <col min="8961" max="8961" width="37.28515625" style="2152" customWidth="1"/>
    <col min="8962" max="8985" width="9.7109375" style="2152" customWidth="1"/>
    <col min="8986" max="8986" width="17.5703125" style="2152" customWidth="1"/>
    <col min="8987" max="9045" width="9.7109375" style="2152" customWidth="1"/>
    <col min="9046" max="9046" width="17.5703125" style="2152" customWidth="1"/>
    <col min="9047" max="9049" width="9.7109375" style="2152" customWidth="1"/>
    <col min="9050" max="9054" width="9.140625" style="2152"/>
    <col min="9055" max="9055" width="8.7109375" style="2152" customWidth="1"/>
    <col min="9056" max="9056" width="8.5703125" style="2152" customWidth="1"/>
    <col min="9057" max="9058" width="9.140625" style="2152"/>
    <col min="9059" max="9059" width="8.140625" style="2152" customWidth="1"/>
    <col min="9060" max="9060" width="9.140625" style="2152"/>
    <col min="9061" max="9061" width="9.85546875" style="2152" customWidth="1"/>
    <col min="9062" max="9069" width="9.140625" style="2152"/>
    <col min="9070" max="9070" width="8.7109375" style="2152" customWidth="1"/>
    <col min="9071" max="9071" width="8.42578125" style="2152" customWidth="1"/>
    <col min="9072" max="9075" width="9.140625" style="2152"/>
    <col min="9076" max="9076" width="8.5703125" style="2152" customWidth="1"/>
    <col min="9077" max="9077" width="8.28515625" style="2152" customWidth="1"/>
    <col min="9078" max="9083" width="9.140625" style="2152"/>
    <col min="9084" max="9084" width="10.5703125" style="2152" customWidth="1"/>
    <col min="9085" max="9216" width="9.140625" style="2152"/>
    <col min="9217" max="9217" width="37.28515625" style="2152" customWidth="1"/>
    <col min="9218" max="9241" width="9.7109375" style="2152" customWidth="1"/>
    <col min="9242" max="9242" width="17.5703125" style="2152" customWidth="1"/>
    <col min="9243" max="9301" width="9.7109375" style="2152" customWidth="1"/>
    <col min="9302" max="9302" width="17.5703125" style="2152" customWidth="1"/>
    <col min="9303" max="9305" width="9.7109375" style="2152" customWidth="1"/>
    <col min="9306" max="9310" width="9.140625" style="2152"/>
    <col min="9311" max="9311" width="8.7109375" style="2152" customWidth="1"/>
    <col min="9312" max="9312" width="8.5703125" style="2152" customWidth="1"/>
    <col min="9313" max="9314" width="9.140625" style="2152"/>
    <col min="9315" max="9315" width="8.140625" style="2152" customWidth="1"/>
    <col min="9316" max="9316" width="9.140625" style="2152"/>
    <col min="9317" max="9317" width="9.85546875" style="2152" customWidth="1"/>
    <col min="9318" max="9325" width="9.140625" style="2152"/>
    <col min="9326" max="9326" width="8.7109375" style="2152" customWidth="1"/>
    <col min="9327" max="9327" width="8.42578125" style="2152" customWidth="1"/>
    <col min="9328" max="9331" width="9.140625" style="2152"/>
    <col min="9332" max="9332" width="8.5703125" style="2152" customWidth="1"/>
    <col min="9333" max="9333" width="8.28515625" style="2152" customWidth="1"/>
    <col min="9334" max="9339" width="9.140625" style="2152"/>
    <col min="9340" max="9340" width="10.5703125" style="2152" customWidth="1"/>
    <col min="9341" max="9472" width="9.140625" style="2152"/>
    <col min="9473" max="9473" width="37.28515625" style="2152" customWidth="1"/>
    <col min="9474" max="9497" width="9.7109375" style="2152" customWidth="1"/>
    <col min="9498" max="9498" width="17.5703125" style="2152" customWidth="1"/>
    <col min="9499" max="9557" width="9.7109375" style="2152" customWidth="1"/>
    <col min="9558" max="9558" width="17.5703125" style="2152" customWidth="1"/>
    <col min="9559" max="9561" width="9.7109375" style="2152" customWidth="1"/>
    <col min="9562" max="9566" width="9.140625" style="2152"/>
    <col min="9567" max="9567" width="8.7109375" style="2152" customWidth="1"/>
    <col min="9568" max="9568" width="8.5703125" style="2152" customWidth="1"/>
    <col min="9569" max="9570" width="9.140625" style="2152"/>
    <col min="9571" max="9571" width="8.140625" style="2152" customWidth="1"/>
    <col min="9572" max="9572" width="9.140625" style="2152"/>
    <col min="9573" max="9573" width="9.85546875" style="2152" customWidth="1"/>
    <col min="9574" max="9581" width="9.140625" style="2152"/>
    <col min="9582" max="9582" width="8.7109375" style="2152" customWidth="1"/>
    <col min="9583" max="9583" width="8.42578125" style="2152" customWidth="1"/>
    <col min="9584" max="9587" width="9.140625" style="2152"/>
    <col min="9588" max="9588" width="8.5703125" style="2152" customWidth="1"/>
    <col min="9589" max="9589" width="8.28515625" style="2152" customWidth="1"/>
    <col min="9590" max="9595" width="9.140625" style="2152"/>
    <col min="9596" max="9596" width="10.5703125" style="2152" customWidth="1"/>
    <col min="9597" max="9728" width="9.140625" style="2152"/>
    <col min="9729" max="9729" width="37.28515625" style="2152" customWidth="1"/>
    <col min="9730" max="9753" width="9.7109375" style="2152" customWidth="1"/>
    <col min="9754" max="9754" width="17.5703125" style="2152" customWidth="1"/>
    <col min="9755" max="9813" width="9.7109375" style="2152" customWidth="1"/>
    <col min="9814" max="9814" width="17.5703125" style="2152" customWidth="1"/>
    <col min="9815" max="9817" width="9.7109375" style="2152" customWidth="1"/>
    <col min="9818" max="9822" width="9.140625" style="2152"/>
    <col min="9823" max="9823" width="8.7109375" style="2152" customWidth="1"/>
    <col min="9824" max="9824" width="8.5703125" style="2152" customWidth="1"/>
    <col min="9825" max="9826" width="9.140625" style="2152"/>
    <col min="9827" max="9827" width="8.140625" style="2152" customWidth="1"/>
    <col min="9828" max="9828" width="9.140625" style="2152"/>
    <col min="9829" max="9829" width="9.85546875" style="2152" customWidth="1"/>
    <col min="9830" max="9837" width="9.140625" style="2152"/>
    <col min="9838" max="9838" width="8.7109375" style="2152" customWidth="1"/>
    <col min="9839" max="9839" width="8.42578125" style="2152" customWidth="1"/>
    <col min="9840" max="9843" width="9.140625" style="2152"/>
    <col min="9844" max="9844" width="8.5703125" style="2152" customWidth="1"/>
    <col min="9845" max="9845" width="8.28515625" style="2152" customWidth="1"/>
    <col min="9846" max="9851" width="9.140625" style="2152"/>
    <col min="9852" max="9852" width="10.5703125" style="2152" customWidth="1"/>
    <col min="9853" max="9984" width="9.140625" style="2152"/>
    <col min="9985" max="9985" width="37.28515625" style="2152" customWidth="1"/>
    <col min="9986" max="10009" width="9.7109375" style="2152" customWidth="1"/>
    <col min="10010" max="10010" width="17.5703125" style="2152" customWidth="1"/>
    <col min="10011" max="10069" width="9.7109375" style="2152" customWidth="1"/>
    <col min="10070" max="10070" width="17.5703125" style="2152" customWidth="1"/>
    <col min="10071" max="10073" width="9.7109375" style="2152" customWidth="1"/>
    <col min="10074" max="10078" width="9.140625" style="2152"/>
    <col min="10079" max="10079" width="8.7109375" style="2152" customWidth="1"/>
    <col min="10080" max="10080" width="8.5703125" style="2152" customWidth="1"/>
    <col min="10081" max="10082" width="9.140625" style="2152"/>
    <col min="10083" max="10083" width="8.140625" style="2152" customWidth="1"/>
    <col min="10084" max="10084" width="9.140625" style="2152"/>
    <col min="10085" max="10085" width="9.85546875" style="2152" customWidth="1"/>
    <col min="10086" max="10093" width="9.140625" style="2152"/>
    <col min="10094" max="10094" width="8.7109375" style="2152" customWidth="1"/>
    <col min="10095" max="10095" width="8.42578125" style="2152" customWidth="1"/>
    <col min="10096" max="10099" width="9.140625" style="2152"/>
    <col min="10100" max="10100" width="8.5703125" style="2152" customWidth="1"/>
    <col min="10101" max="10101" width="8.28515625" style="2152" customWidth="1"/>
    <col min="10102" max="10107" width="9.140625" style="2152"/>
    <col min="10108" max="10108" width="10.5703125" style="2152" customWidth="1"/>
    <col min="10109" max="10240" width="9.140625" style="2152"/>
    <col min="10241" max="10241" width="37.28515625" style="2152" customWidth="1"/>
    <col min="10242" max="10265" width="9.7109375" style="2152" customWidth="1"/>
    <col min="10266" max="10266" width="17.5703125" style="2152" customWidth="1"/>
    <col min="10267" max="10325" width="9.7109375" style="2152" customWidth="1"/>
    <col min="10326" max="10326" width="17.5703125" style="2152" customWidth="1"/>
    <col min="10327" max="10329" width="9.7109375" style="2152" customWidth="1"/>
    <col min="10330" max="10334" width="9.140625" style="2152"/>
    <col min="10335" max="10335" width="8.7109375" style="2152" customWidth="1"/>
    <col min="10336" max="10336" width="8.5703125" style="2152" customWidth="1"/>
    <col min="10337" max="10338" width="9.140625" style="2152"/>
    <col min="10339" max="10339" width="8.140625" style="2152" customWidth="1"/>
    <col min="10340" max="10340" width="9.140625" style="2152"/>
    <col min="10341" max="10341" width="9.85546875" style="2152" customWidth="1"/>
    <col min="10342" max="10349" width="9.140625" style="2152"/>
    <col min="10350" max="10350" width="8.7109375" style="2152" customWidth="1"/>
    <col min="10351" max="10351" width="8.42578125" style="2152" customWidth="1"/>
    <col min="10352" max="10355" width="9.140625" style="2152"/>
    <col min="10356" max="10356" width="8.5703125" style="2152" customWidth="1"/>
    <col min="10357" max="10357" width="8.28515625" style="2152" customWidth="1"/>
    <col min="10358" max="10363" width="9.140625" style="2152"/>
    <col min="10364" max="10364" width="10.5703125" style="2152" customWidth="1"/>
    <col min="10365" max="10496" width="9.140625" style="2152"/>
    <col min="10497" max="10497" width="37.28515625" style="2152" customWidth="1"/>
    <col min="10498" max="10521" width="9.7109375" style="2152" customWidth="1"/>
    <col min="10522" max="10522" width="17.5703125" style="2152" customWidth="1"/>
    <col min="10523" max="10581" width="9.7109375" style="2152" customWidth="1"/>
    <col min="10582" max="10582" width="17.5703125" style="2152" customWidth="1"/>
    <col min="10583" max="10585" width="9.7109375" style="2152" customWidth="1"/>
    <col min="10586" max="10590" width="9.140625" style="2152"/>
    <col min="10591" max="10591" width="8.7109375" style="2152" customWidth="1"/>
    <col min="10592" max="10592" width="8.5703125" style="2152" customWidth="1"/>
    <col min="10593" max="10594" width="9.140625" style="2152"/>
    <col min="10595" max="10595" width="8.140625" style="2152" customWidth="1"/>
    <col min="10596" max="10596" width="9.140625" style="2152"/>
    <col min="10597" max="10597" width="9.85546875" style="2152" customWidth="1"/>
    <col min="10598" max="10605" width="9.140625" style="2152"/>
    <col min="10606" max="10606" width="8.7109375" style="2152" customWidth="1"/>
    <col min="10607" max="10607" width="8.42578125" style="2152" customWidth="1"/>
    <col min="10608" max="10611" width="9.140625" style="2152"/>
    <col min="10612" max="10612" width="8.5703125" style="2152" customWidth="1"/>
    <col min="10613" max="10613" width="8.28515625" style="2152" customWidth="1"/>
    <col min="10614" max="10619" width="9.140625" style="2152"/>
    <col min="10620" max="10620" width="10.5703125" style="2152" customWidth="1"/>
    <col min="10621" max="10752" width="9.140625" style="2152"/>
    <col min="10753" max="10753" width="37.28515625" style="2152" customWidth="1"/>
    <col min="10754" max="10777" width="9.7109375" style="2152" customWidth="1"/>
    <col min="10778" max="10778" width="17.5703125" style="2152" customWidth="1"/>
    <col min="10779" max="10837" width="9.7109375" style="2152" customWidth="1"/>
    <col min="10838" max="10838" width="17.5703125" style="2152" customWidth="1"/>
    <col min="10839" max="10841" width="9.7109375" style="2152" customWidth="1"/>
    <col min="10842" max="10846" width="9.140625" style="2152"/>
    <col min="10847" max="10847" width="8.7109375" style="2152" customWidth="1"/>
    <col min="10848" max="10848" width="8.5703125" style="2152" customWidth="1"/>
    <col min="10849" max="10850" width="9.140625" style="2152"/>
    <col min="10851" max="10851" width="8.140625" style="2152" customWidth="1"/>
    <col min="10852" max="10852" width="9.140625" style="2152"/>
    <col min="10853" max="10853" width="9.85546875" style="2152" customWidth="1"/>
    <col min="10854" max="10861" width="9.140625" style="2152"/>
    <col min="10862" max="10862" width="8.7109375" style="2152" customWidth="1"/>
    <col min="10863" max="10863" width="8.42578125" style="2152" customWidth="1"/>
    <col min="10864" max="10867" width="9.140625" style="2152"/>
    <col min="10868" max="10868" width="8.5703125" style="2152" customWidth="1"/>
    <col min="10869" max="10869" width="8.28515625" style="2152" customWidth="1"/>
    <col min="10870" max="10875" width="9.140625" style="2152"/>
    <col min="10876" max="10876" width="10.5703125" style="2152" customWidth="1"/>
    <col min="10877" max="11008" width="9.140625" style="2152"/>
    <col min="11009" max="11009" width="37.28515625" style="2152" customWidth="1"/>
    <col min="11010" max="11033" width="9.7109375" style="2152" customWidth="1"/>
    <col min="11034" max="11034" width="17.5703125" style="2152" customWidth="1"/>
    <col min="11035" max="11093" width="9.7109375" style="2152" customWidth="1"/>
    <col min="11094" max="11094" width="17.5703125" style="2152" customWidth="1"/>
    <col min="11095" max="11097" width="9.7109375" style="2152" customWidth="1"/>
    <col min="11098" max="11102" width="9.140625" style="2152"/>
    <col min="11103" max="11103" width="8.7109375" style="2152" customWidth="1"/>
    <col min="11104" max="11104" width="8.5703125" style="2152" customWidth="1"/>
    <col min="11105" max="11106" width="9.140625" style="2152"/>
    <col min="11107" max="11107" width="8.140625" style="2152" customWidth="1"/>
    <col min="11108" max="11108" width="9.140625" style="2152"/>
    <col min="11109" max="11109" width="9.85546875" style="2152" customWidth="1"/>
    <col min="11110" max="11117" width="9.140625" style="2152"/>
    <col min="11118" max="11118" width="8.7109375" style="2152" customWidth="1"/>
    <col min="11119" max="11119" width="8.42578125" style="2152" customWidth="1"/>
    <col min="11120" max="11123" width="9.140625" style="2152"/>
    <col min="11124" max="11124" width="8.5703125" style="2152" customWidth="1"/>
    <col min="11125" max="11125" width="8.28515625" style="2152" customWidth="1"/>
    <col min="11126" max="11131" width="9.140625" style="2152"/>
    <col min="11132" max="11132" width="10.5703125" style="2152" customWidth="1"/>
    <col min="11133" max="11264" width="9.140625" style="2152"/>
    <col min="11265" max="11265" width="37.28515625" style="2152" customWidth="1"/>
    <col min="11266" max="11289" width="9.7109375" style="2152" customWidth="1"/>
    <col min="11290" max="11290" width="17.5703125" style="2152" customWidth="1"/>
    <col min="11291" max="11349" width="9.7109375" style="2152" customWidth="1"/>
    <col min="11350" max="11350" width="17.5703125" style="2152" customWidth="1"/>
    <col min="11351" max="11353" width="9.7109375" style="2152" customWidth="1"/>
    <col min="11354" max="11358" width="9.140625" style="2152"/>
    <col min="11359" max="11359" width="8.7109375" style="2152" customWidth="1"/>
    <col min="11360" max="11360" width="8.5703125" style="2152" customWidth="1"/>
    <col min="11361" max="11362" width="9.140625" style="2152"/>
    <col min="11363" max="11363" width="8.140625" style="2152" customWidth="1"/>
    <col min="11364" max="11364" width="9.140625" style="2152"/>
    <col min="11365" max="11365" width="9.85546875" style="2152" customWidth="1"/>
    <col min="11366" max="11373" width="9.140625" style="2152"/>
    <col min="11374" max="11374" width="8.7109375" style="2152" customWidth="1"/>
    <col min="11375" max="11375" width="8.42578125" style="2152" customWidth="1"/>
    <col min="11376" max="11379" width="9.140625" style="2152"/>
    <col min="11380" max="11380" width="8.5703125" style="2152" customWidth="1"/>
    <col min="11381" max="11381" width="8.28515625" style="2152" customWidth="1"/>
    <col min="11382" max="11387" width="9.140625" style="2152"/>
    <col min="11388" max="11388" width="10.5703125" style="2152" customWidth="1"/>
    <col min="11389" max="11520" width="9.140625" style="2152"/>
    <col min="11521" max="11521" width="37.28515625" style="2152" customWidth="1"/>
    <col min="11522" max="11545" width="9.7109375" style="2152" customWidth="1"/>
    <col min="11546" max="11546" width="17.5703125" style="2152" customWidth="1"/>
    <col min="11547" max="11605" width="9.7109375" style="2152" customWidth="1"/>
    <col min="11606" max="11606" width="17.5703125" style="2152" customWidth="1"/>
    <col min="11607" max="11609" width="9.7109375" style="2152" customWidth="1"/>
    <col min="11610" max="11614" width="9.140625" style="2152"/>
    <col min="11615" max="11615" width="8.7109375" style="2152" customWidth="1"/>
    <col min="11616" max="11616" width="8.5703125" style="2152" customWidth="1"/>
    <col min="11617" max="11618" width="9.140625" style="2152"/>
    <col min="11619" max="11619" width="8.140625" style="2152" customWidth="1"/>
    <col min="11620" max="11620" width="9.140625" style="2152"/>
    <col min="11621" max="11621" width="9.85546875" style="2152" customWidth="1"/>
    <col min="11622" max="11629" width="9.140625" style="2152"/>
    <col min="11630" max="11630" width="8.7109375" style="2152" customWidth="1"/>
    <col min="11631" max="11631" width="8.42578125" style="2152" customWidth="1"/>
    <col min="11632" max="11635" width="9.140625" style="2152"/>
    <col min="11636" max="11636" width="8.5703125" style="2152" customWidth="1"/>
    <col min="11637" max="11637" width="8.28515625" style="2152" customWidth="1"/>
    <col min="11638" max="11643" width="9.140625" style="2152"/>
    <col min="11644" max="11644" width="10.5703125" style="2152" customWidth="1"/>
    <col min="11645" max="11776" width="9.140625" style="2152"/>
    <col min="11777" max="11777" width="37.28515625" style="2152" customWidth="1"/>
    <col min="11778" max="11801" width="9.7109375" style="2152" customWidth="1"/>
    <col min="11802" max="11802" width="17.5703125" style="2152" customWidth="1"/>
    <col min="11803" max="11861" width="9.7109375" style="2152" customWidth="1"/>
    <col min="11862" max="11862" width="17.5703125" style="2152" customWidth="1"/>
    <col min="11863" max="11865" width="9.7109375" style="2152" customWidth="1"/>
    <col min="11866" max="11870" width="9.140625" style="2152"/>
    <col min="11871" max="11871" width="8.7109375" style="2152" customWidth="1"/>
    <col min="11872" max="11872" width="8.5703125" style="2152" customWidth="1"/>
    <col min="11873" max="11874" width="9.140625" style="2152"/>
    <col min="11875" max="11875" width="8.140625" style="2152" customWidth="1"/>
    <col min="11876" max="11876" width="9.140625" style="2152"/>
    <col min="11877" max="11877" width="9.85546875" style="2152" customWidth="1"/>
    <col min="11878" max="11885" width="9.140625" style="2152"/>
    <col min="11886" max="11886" width="8.7109375" style="2152" customWidth="1"/>
    <col min="11887" max="11887" width="8.42578125" style="2152" customWidth="1"/>
    <col min="11888" max="11891" width="9.140625" style="2152"/>
    <col min="11892" max="11892" width="8.5703125" style="2152" customWidth="1"/>
    <col min="11893" max="11893" width="8.28515625" style="2152" customWidth="1"/>
    <col min="11894" max="11899" width="9.140625" style="2152"/>
    <col min="11900" max="11900" width="10.5703125" style="2152" customWidth="1"/>
    <col min="11901" max="12032" width="9.140625" style="2152"/>
    <col min="12033" max="12033" width="37.28515625" style="2152" customWidth="1"/>
    <col min="12034" max="12057" width="9.7109375" style="2152" customWidth="1"/>
    <col min="12058" max="12058" width="17.5703125" style="2152" customWidth="1"/>
    <col min="12059" max="12117" width="9.7109375" style="2152" customWidth="1"/>
    <col min="12118" max="12118" width="17.5703125" style="2152" customWidth="1"/>
    <col min="12119" max="12121" width="9.7109375" style="2152" customWidth="1"/>
    <col min="12122" max="12126" width="9.140625" style="2152"/>
    <col min="12127" max="12127" width="8.7109375" style="2152" customWidth="1"/>
    <col min="12128" max="12128" width="8.5703125" style="2152" customWidth="1"/>
    <col min="12129" max="12130" width="9.140625" style="2152"/>
    <col min="12131" max="12131" width="8.140625" style="2152" customWidth="1"/>
    <col min="12132" max="12132" width="9.140625" style="2152"/>
    <col min="12133" max="12133" width="9.85546875" style="2152" customWidth="1"/>
    <col min="12134" max="12141" width="9.140625" style="2152"/>
    <col min="12142" max="12142" width="8.7109375" style="2152" customWidth="1"/>
    <col min="12143" max="12143" width="8.42578125" style="2152" customWidth="1"/>
    <col min="12144" max="12147" width="9.140625" style="2152"/>
    <col min="12148" max="12148" width="8.5703125" style="2152" customWidth="1"/>
    <col min="12149" max="12149" width="8.28515625" style="2152" customWidth="1"/>
    <col min="12150" max="12155" width="9.140625" style="2152"/>
    <col min="12156" max="12156" width="10.5703125" style="2152" customWidth="1"/>
    <col min="12157" max="12288" width="9.140625" style="2152"/>
    <col min="12289" max="12289" width="37.28515625" style="2152" customWidth="1"/>
    <col min="12290" max="12313" width="9.7109375" style="2152" customWidth="1"/>
    <col min="12314" max="12314" width="17.5703125" style="2152" customWidth="1"/>
    <col min="12315" max="12373" width="9.7109375" style="2152" customWidth="1"/>
    <col min="12374" max="12374" width="17.5703125" style="2152" customWidth="1"/>
    <col min="12375" max="12377" width="9.7109375" style="2152" customWidth="1"/>
    <col min="12378" max="12382" width="9.140625" style="2152"/>
    <col min="12383" max="12383" width="8.7109375" style="2152" customWidth="1"/>
    <col min="12384" max="12384" width="8.5703125" style="2152" customWidth="1"/>
    <col min="12385" max="12386" width="9.140625" style="2152"/>
    <col min="12387" max="12387" width="8.140625" style="2152" customWidth="1"/>
    <col min="12388" max="12388" width="9.140625" style="2152"/>
    <col min="12389" max="12389" width="9.85546875" style="2152" customWidth="1"/>
    <col min="12390" max="12397" width="9.140625" style="2152"/>
    <col min="12398" max="12398" width="8.7109375" style="2152" customWidth="1"/>
    <col min="12399" max="12399" width="8.42578125" style="2152" customWidth="1"/>
    <col min="12400" max="12403" width="9.140625" style="2152"/>
    <col min="12404" max="12404" width="8.5703125" style="2152" customWidth="1"/>
    <col min="12405" max="12405" width="8.28515625" style="2152" customWidth="1"/>
    <col min="12406" max="12411" width="9.140625" style="2152"/>
    <col min="12412" max="12412" width="10.5703125" style="2152" customWidth="1"/>
    <col min="12413" max="12544" width="9.140625" style="2152"/>
    <col min="12545" max="12545" width="37.28515625" style="2152" customWidth="1"/>
    <col min="12546" max="12569" width="9.7109375" style="2152" customWidth="1"/>
    <col min="12570" max="12570" width="17.5703125" style="2152" customWidth="1"/>
    <col min="12571" max="12629" width="9.7109375" style="2152" customWidth="1"/>
    <col min="12630" max="12630" width="17.5703125" style="2152" customWidth="1"/>
    <col min="12631" max="12633" width="9.7109375" style="2152" customWidth="1"/>
    <col min="12634" max="12638" width="9.140625" style="2152"/>
    <col min="12639" max="12639" width="8.7109375" style="2152" customWidth="1"/>
    <col min="12640" max="12640" width="8.5703125" style="2152" customWidth="1"/>
    <col min="12641" max="12642" width="9.140625" style="2152"/>
    <col min="12643" max="12643" width="8.140625" style="2152" customWidth="1"/>
    <col min="12644" max="12644" width="9.140625" style="2152"/>
    <col min="12645" max="12645" width="9.85546875" style="2152" customWidth="1"/>
    <col min="12646" max="12653" width="9.140625" style="2152"/>
    <col min="12654" max="12654" width="8.7109375" style="2152" customWidth="1"/>
    <col min="12655" max="12655" width="8.42578125" style="2152" customWidth="1"/>
    <col min="12656" max="12659" width="9.140625" style="2152"/>
    <col min="12660" max="12660" width="8.5703125" style="2152" customWidth="1"/>
    <col min="12661" max="12661" width="8.28515625" style="2152" customWidth="1"/>
    <col min="12662" max="12667" width="9.140625" style="2152"/>
    <col min="12668" max="12668" width="10.5703125" style="2152" customWidth="1"/>
    <col min="12669" max="12800" width="9.140625" style="2152"/>
    <col min="12801" max="12801" width="37.28515625" style="2152" customWidth="1"/>
    <col min="12802" max="12825" width="9.7109375" style="2152" customWidth="1"/>
    <col min="12826" max="12826" width="17.5703125" style="2152" customWidth="1"/>
    <col min="12827" max="12885" width="9.7109375" style="2152" customWidth="1"/>
    <col min="12886" max="12886" width="17.5703125" style="2152" customWidth="1"/>
    <col min="12887" max="12889" width="9.7109375" style="2152" customWidth="1"/>
    <col min="12890" max="12894" width="9.140625" style="2152"/>
    <col min="12895" max="12895" width="8.7109375" style="2152" customWidth="1"/>
    <col min="12896" max="12896" width="8.5703125" style="2152" customWidth="1"/>
    <col min="12897" max="12898" width="9.140625" style="2152"/>
    <col min="12899" max="12899" width="8.140625" style="2152" customWidth="1"/>
    <col min="12900" max="12900" width="9.140625" style="2152"/>
    <col min="12901" max="12901" width="9.85546875" style="2152" customWidth="1"/>
    <col min="12902" max="12909" width="9.140625" style="2152"/>
    <col min="12910" max="12910" width="8.7109375" style="2152" customWidth="1"/>
    <col min="12911" max="12911" width="8.42578125" style="2152" customWidth="1"/>
    <col min="12912" max="12915" width="9.140625" style="2152"/>
    <col min="12916" max="12916" width="8.5703125" style="2152" customWidth="1"/>
    <col min="12917" max="12917" width="8.28515625" style="2152" customWidth="1"/>
    <col min="12918" max="12923" width="9.140625" style="2152"/>
    <col min="12924" max="12924" width="10.5703125" style="2152" customWidth="1"/>
    <col min="12925" max="13056" width="9.140625" style="2152"/>
    <col min="13057" max="13057" width="37.28515625" style="2152" customWidth="1"/>
    <col min="13058" max="13081" width="9.7109375" style="2152" customWidth="1"/>
    <col min="13082" max="13082" width="17.5703125" style="2152" customWidth="1"/>
    <col min="13083" max="13141" width="9.7109375" style="2152" customWidth="1"/>
    <col min="13142" max="13142" width="17.5703125" style="2152" customWidth="1"/>
    <col min="13143" max="13145" width="9.7109375" style="2152" customWidth="1"/>
    <col min="13146" max="13150" width="9.140625" style="2152"/>
    <col min="13151" max="13151" width="8.7109375" style="2152" customWidth="1"/>
    <col min="13152" max="13152" width="8.5703125" style="2152" customWidth="1"/>
    <col min="13153" max="13154" width="9.140625" style="2152"/>
    <col min="13155" max="13155" width="8.140625" style="2152" customWidth="1"/>
    <col min="13156" max="13156" width="9.140625" style="2152"/>
    <col min="13157" max="13157" width="9.85546875" style="2152" customWidth="1"/>
    <col min="13158" max="13165" width="9.140625" style="2152"/>
    <col min="13166" max="13166" width="8.7109375" style="2152" customWidth="1"/>
    <col min="13167" max="13167" width="8.42578125" style="2152" customWidth="1"/>
    <col min="13168" max="13171" width="9.140625" style="2152"/>
    <col min="13172" max="13172" width="8.5703125" style="2152" customWidth="1"/>
    <col min="13173" max="13173" width="8.28515625" style="2152" customWidth="1"/>
    <col min="13174" max="13179" width="9.140625" style="2152"/>
    <col min="13180" max="13180" width="10.5703125" style="2152" customWidth="1"/>
    <col min="13181" max="13312" width="9.140625" style="2152"/>
    <col min="13313" max="13313" width="37.28515625" style="2152" customWidth="1"/>
    <col min="13314" max="13337" width="9.7109375" style="2152" customWidth="1"/>
    <col min="13338" max="13338" width="17.5703125" style="2152" customWidth="1"/>
    <col min="13339" max="13397" width="9.7109375" style="2152" customWidth="1"/>
    <col min="13398" max="13398" width="17.5703125" style="2152" customWidth="1"/>
    <col min="13399" max="13401" width="9.7109375" style="2152" customWidth="1"/>
    <col min="13402" max="13406" width="9.140625" style="2152"/>
    <col min="13407" max="13407" width="8.7109375" style="2152" customWidth="1"/>
    <col min="13408" max="13408" width="8.5703125" style="2152" customWidth="1"/>
    <col min="13409" max="13410" width="9.140625" style="2152"/>
    <col min="13411" max="13411" width="8.140625" style="2152" customWidth="1"/>
    <col min="13412" max="13412" width="9.140625" style="2152"/>
    <col min="13413" max="13413" width="9.85546875" style="2152" customWidth="1"/>
    <col min="13414" max="13421" width="9.140625" style="2152"/>
    <col min="13422" max="13422" width="8.7109375" style="2152" customWidth="1"/>
    <col min="13423" max="13423" width="8.42578125" style="2152" customWidth="1"/>
    <col min="13424" max="13427" width="9.140625" style="2152"/>
    <col min="13428" max="13428" width="8.5703125" style="2152" customWidth="1"/>
    <col min="13429" max="13429" width="8.28515625" style="2152" customWidth="1"/>
    <col min="13430" max="13435" width="9.140625" style="2152"/>
    <col min="13436" max="13436" width="10.5703125" style="2152" customWidth="1"/>
    <col min="13437" max="13568" width="9.140625" style="2152"/>
    <col min="13569" max="13569" width="37.28515625" style="2152" customWidth="1"/>
    <col min="13570" max="13593" width="9.7109375" style="2152" customWidth="1"/>
    <col min="13594" max="13594" width="17.5703125" style="2152" customWidth="1"/>
    <col min="13595" max="13653" width="9.7109375" style="2152" customWidth="1"/>
    <col min="13654" max="13654" width="17.5703125" style="2152" customWidth="1"/>
    <col min="13655" max="13657" width="9.7109375" style="2152" customWidth="1"/>
    <col min="13658" max="13662" width="9.140625" style="2152"/>
    <col min="13663" max="13663" width="8.7109375" style="2152" customWidth="1"/>
    <col min="13664" max="13664" width="8.5703125" style="2152" customWidth="1"/>
    <col min="13665" max="13666" width="9.140625" style="2152"/>
    <col min="13667" max="13667" width="8.140625" style="2152" customWidth="1"/>
    <col min="13668" max="13668" width="9.140625" style="2152"/>
    <col min="13669" max="13669" width="9.85546875" style="2152" customWidth="1"/>
    <col min="13670" max="13677" width="9.140625" style="2152"/>
    <col min="13678" max="13678" width="8.7109375" style="2152" customWidth="1"/>
    <col min="13679" max="13679" width="8.42578125" style="2152" customWidth="1"/>
    <col min="13680" max="13683" width="9.140625" style="2152"/>
    <col min="13684" max="13684" width="8.5703125" style="2152" customWidth="1"/>
    <col min="13685" max="13685" width="8.28515625" style="2152" customWidth="1"/>
    <col min="13686" max="13691" width="9.140625" style="2152"/>
    <col min="13692" max="13692" width="10.5703125" style="2152" customWidth="1"/>
    <col min="13693" max="13824" width="9.140625" style="2152"/>
    <col min="13825" max="13825" width="37.28515625" style="2152" customWidth="1"/>
    <col min="13826" max="13849" width="9.7109375" style="2152" customWidth="1"/>
    <col min="13850" max="13850" width="17.5703125" style="2152" customWidth="1"/>
    <col min="13851" max="13909" width="9.7109375" style="2152" customWidth="1"/>
    <col min="13910" max="13910" width="17.5703125" style="2152" customWidth="1"/>
    <col min="13911" max="13913" width="9.7109375" style="2152" customWidth="1"/>
    <col min="13914" max="13918" width="9.140625" style="2152"/>
    <col min="13919" max="13919" width="8.7109375" style="2152" customWidth="1"/>
    <col min="13920" max="13920" width="8.5703125" style="2152" customWidth="1"/>
    <col min="13921" max="13922" width="9.140625" style="2152"/>
    <col min="13923" max="13923" width="8.140625" style="2152" customWidth="1"/>
    <col min="13924" max="13924" width="9.140625" style="2152"/>
    <col min="13925" max="13925" width="9.85546875" style="2152" customWidth="1"/>
    <col min="13926" max="13933" width="9.140625" style="2152"/>
    <col min="13934" max="13934" width="8.7109375" style="2152" customWidth="1"/>
    <col min="13935" max="13935" width="8.42578125" style="2152" customWidth="1"/>
    <col min="13936" max="13939" width="9.140625" style="2152"/>
    <col min="13940" max="13940" width="8.5703125" style="2152" customWidth="1"/>
    <col min="13941" max="13941" width="8.28515625" style="2152" customWidth="1"/>
    <col min="13942" max="13947" width="9.140625" style="2152"/>
    <col min="13948" max="13948" width="10.5703125" style="2152" customWidth="1"/>
    <col min="13949" max="14080" width="9.140625" style="2152"/>
    <col min="14081" max="14081" width="37.28515625" style="2152" customWidth="1"/>
    <col min="14082" max="14105" width="9.7109375" style="2152" customWidth="1"/>
    <col min="14106" max="14106" width="17.5703125" style="2152" customWidth="1"/>
    <col min="14107" max="14165" width="9.7109375" style="2152" customWidth="1"/>
    <col min="14166" max="14166" width="17.5703125" style="2152" customWidth="1"/>
    <col min="14167" max="14169" width="9.7109375" style="2152" customWidth="1"/>
    <col min="14170" max="14174" width="9.140625" style="2152"/>
    <col min="14175" max="14175" width="8.7109375" style="2152" customWidth="1"/>
    <col min="14176" max="14176" width="8.5703125" style="2152" customWidth="1"/>
    <col min="14177" max="14178" width="9.140625" style="2152"/>
    <col min="14179" max="14179" width="8.140625" style="2152" customWidth="1"/>
    <col min="14180" max="14180" width="9.140625" style="2152"/>
    <col min="14181" max="14181" width="9.85546875" style="2152" customWidth="1"/>
    <col min="14182" max="14189" width="9.140625" style="2152"/>
    <col min="14190" max="14190" width="8.7109375" style="2152" customWidth="1"/>
    <col min="14191" max="14191" width="8.42578125" style="2152" customWidth="1"/>
    <col min="14192" max="14195" width="9.140625" style="2152"/>
    <col min="14196" max="14196" width="8.5703125" style="2152" customWidth="1"/>
    <col min="14197" max="14197" width="8.28515625" style="2152" customWidth="1"/>
    <col min="14198" max="14203" width="9.140625" style="2152"/>
    <col min="14204" max="14204" width="10.5703125" style="2152" customWidth="1"/>
    <col min="14205" max="14336" width="9.140625" style="2152"/>
    <col min="14337" max="14337" width="37.28515625" style="2152" customWidth="1"/>
    <col min="14338" max="14361" width="9.7109375" style="2152" customWidth="1"/>
    <col min="14362" max="14362" width="17.5703125" style="2152" customWidth="1"/>
    <col min="14363" max="14421" width="9.7109375" style="2152" customWidth="1"/>
    <col min="14422" max="14422" width="17.5703125" style="2152" customWidth="1"/>
    <col min="14423" max="14425" width="9.7109375" style="2152" customWidth="1"/>
    <col min="14426" max="14430" width="9.140625" style="2152"/>
    <col min="14431" max="14431" width="8.7109375" style="2152" customWidth="1"/>
    <col min="14432" max="14432" width="8.5703125" style="2152" customWidth="1"/>
    <col min="14433" max="14434" width="9.140625" style="2152"/>
    <col min="14435" max="14435" width="8.140625" style="2152" customWidth="1"/>
    <col min="14436" max="14436" width="9.140625" style="2152"/>
    <col min="14437" max="14437" width="9.85546875" style="2152" customWidth="1"/>
    <col min="14438" max="14445" width="9.140625" style="2152"/>
    <col min="14446" max="14446" width="8.7109375" style="2152" customWidth="1"/>
    <col min="14447" max="14447" width="8.42578125" style="2152" customWidth="1"/>
    <col min="14448" max="14451" width="9.140625" style="2152"/>
    <col min="14452" max="14452" width="8.5703125" style="2152" customWidth="1"/>
    <col min="14453" max="14453" width="8.28515625" style="2152" customWidth="1"/>
    <col min="14454" max="14459" width="9.140625" style="2152"/>
    <col min="14460" max="14460" width="10.5703125" style="2152" customWidth="1"/>
    <col min="14461" max="14592" width="9.140625" style="2152"/>
    <col min="14593" max="14593" width="37.28515625" style="2152" customWidth="1"/>
    <col min="14594" max="14617" width="9.7109375" style="2152" customWidth="1"/>
    <col min="14618" max="14618" width="17.5703125" style="2152" customWidth="1"/>
    <col min="14619" max="14677" width="9.7109375" style="2152" customWidth="1"/>
    <col min="14678" max="14678" width="17.5703125" style="2152" customWidth="1"/>
    <col min="14679" max="14681" width="9.7109375" style="2152" customWidth="1"/>
    <col min="14682" max="14686" width="9.140625" style="2152"/>
    <col min="14687" max="14687" width="8.7109375" style="2152" customWidth="1"/>
    <col min="14688" max="14688" width="8.5703125" style="2152" customWidth="1"/>
    <col min="14689" max="14690" width="9.140625" style="2152"/>
    <col min="14691" max="14691" width="8.140625" style="2152" customWidth="1"/>
    <col min="14692" max="14692" width="9.140625" style="2152"/>
    <col min="14693" max="14693" width="9.85546875" style="2152" customWidth="1"/>
    <col min="14694" max="14701" width="9.140625" style="2152"/>
    <col min="14702" max="14702" width="8.7109375" style="2152" customWidth="1"/>
    <col min="14703" max="14703" width="8.42578125" style="2152" customWidth="1"/>
    <col min="14704" max="14707" width="9.140625" style="2152"/>
    <col min="14708" max="14708" width="8.5703125" style="2152" customWidth="1"/>
    <col min="14709" max="14709" width="8.28515625" style="2152" customWidth="1"/>
    <col min="14710" max="14715" width="9.140625" style="2152"/>
    <col min="14716" max="14716" width="10.5703125" style="2152" customWidth="1"/>
    <col min="14717" max="14848" width="9.140625" style="2152"/>
    <col min="14849" max="14849" width="37.28515625" style="2152" customWidth="1"/>
    <col min="14850" max="14873" width="9.7109375" style="2152" customWidth="1"/>
    <col min="14874" max="14874" width="17.5703125" style="2152" customWidth="1"/>
    <col min="14875" max="14933" width="9.7109375" style="2152" customWidth="1"/>
    <col min="14934" max="14934" width="17.5703125" style="2152" customWidth="1"/>
    <col min="14935" max="14937" width="9.7109375" style="2152" customWidth="1"/>
    <col min="14938" max="14942" width="9.140625" style="2152"/>
    <col min="14943" max="14943" width="8.7109375" style="2152" customWidth="1"/>
    <col min="14944" max="14944" width="8.5703125" style="2152" customWidth="1"/>
    <col min="14945" max="14946" width="9.140625" style="2152"/>
    <col min="14947" max="14947" width="8.140625" style="2152" customWidth="1"/>
    <col min="14948" max="14948" width="9.140625" style="2152"/>
    <col min="14949" max="14949" width="9.85546875" style="2152" customWidth="1"/>
    <col min="14950" max="14957" width="9.140625" style="2152"/>
    <col min="14958" max="14958" width="8.7109375" style="2152" customWidth="1"/>
    <col min="14959" max="14959" width="8.42578125" style="2152" customWidth="1"/>
    <col min="14960" max="14963" width="9.140625" style="2152"/>
    <col min="14964" max="14964" width="8.5703125" style="2152" customWidth="1"/>
    <col min="14965" max="14965" width="8.28515625" style="2152" customWidth="1"/>
    <col min="14966" max="14971" width="9.140625" style="2152"/>
    <col min="14972" max="14972" width="10.5703125" style="2152" customWidth="1"/>
    <col min="14973" max="15104" width="9.140625" style="2152"/>
    <col min="15105" max="15105" width="37.28515625" style="2152" customWidth="1"/>
    <col min="15106" max="15129" width="9.7109375" style="2152" customWidth="1"/>
    <col min="15130" max="15130" width="17.5703125" style="2152" customWidth="1"/>
    <col min="15131" max="15189" width="9.7109375" style="2152" customWidth="1"/>
    <col min="15190" max="15190" width="17.5703125" style="2152" customWidth="1"/>
    <col min="15191" max="15193" width="9.7109375" style="2152" customWidth="1"/>
    <col min="15194" max="15198" width="9.140625" style="2152"/>
    <col min="15199" max="15199" width="8.7109375" style="2152" customWidth="1"/>
    <col min="15200" max="15200" width="8.5703125" style="2152" customWidth="1"/>
    <col min="15201" max="15202" width="9.140625" style="2152"/>
    <col min="15203" max="15203" width="8.140625" style="2152" customWidth="1"/>
    <col min="15204" max="15204" width="9.140625" style="2152"/>
    <col min="15205" max="15205" width="9.85546875" style="2152" customWidth="1"/>
    <col min="15206" max="15213" width="9.140625" style="2152"/>
    <col min="15214" max="15214" width="8.7109375" style="2152" customWidth="1"/>
    <col min="15215" max="15215" width="8.42578125" style="2152" customWidth="1"/>
    <col min="15216" max="15219" width="9.140625" style="2152"/>
    <col min="15220" max="15220" width="8.5703125" style="2152" customWidth="1"/>
    <col min="15221" max="15221" width="8.28515625" style="2152" customWidth="1"/>
    <col min="15222" max="15227" width="9.140625" style="2152"/>
    <col min="15228" max="15228" width="10.5703125" style="2152" customWidth="1"/>
    <col min="15229" max="15360" width="9.140625" style="2152"/>
    <col min="15361" max="15361" width="37.28515625" style="2152" customWidth="1"/>
    <col min="15362" max="15385" width="9.7109375" style="2152" customWidth="1"/>
    <col min="15386" max="15386" width="17.5703125" style="2152" customWidth="1"/>
    <col min="15387" max="15445" width="9.7109375" style="2152" customWidth="1"/>
    <col min="15446" max="15446" width="17.5703125" style="2152" customWidth="1"/>
    <col min="15447" max="15449" width="9.7109375" style="2152" customWidth="1"/>
    <col min="15450" max="15454" width="9.140625" style="2152"/>
    <col min="15455" max="15455" width="8.7109375" style="2152" customWidth="1"/>
    <col min="15456" max="15456" width="8.5703125" style="2152" customWidth="1"/>
    <col min="15457" max="15458" width="9.140625" style="2152"/>
    <col min="15459" max="15459" width="8.140625" style="2152" customWidth="1"/>
    <col min="15460" max="15460" width="9.140625" style="2152"/>
    <col min="15461" max="15461" width="9.85546875" style="2152" customWidth="1"/>
    <col min="15462" max="15469" width="9.140625" style="2152"/>
    <col min="15470" max="15470" width="8.7109375" style="2152" customWidth="1"/>
    <col min="15471" max="15471" width="8.42578125" style="2152" customWidth="1"/>
    <col min="15472" max="15475" width="9.140625" style="2152"/>
    <col min="15476" max="15476" width="8.5703125" style="2152" customWidth="1"/>
    <col min="15477" max="15477" width="8.28515625" style="2152" customWidth="1"/>
    <col min="15478" max="15483" width="9.140625" style="2152"/>
    <col min="15484" max="15484" width="10.5703125" style="2152" customWidth="1"/>
    <col min="15485" max="15616" width="9.140625" style="2152"/>
    <col min="15617" max="15617" width="37.28515625" style="2152" customWidth="1"/>
    <col min="15618" max="15641" width="9.7109375" style="2152" customWidth="1"/>
    <col min="15642" max="15642" width="17.5703125" style="2152" customWidth="1"/>
    <col min="15643" max="15701" width="9.7109375" style="2152" customWidth="1"/>
    <col min="15702" max="15702" width="17.5703125" style="2152" customWidth="1"/>
    <col min="15703" max="15705" width="9.7109375" style="2152" customWidth="1"/>
    <col min="15706" max="15710" width="9.140625" style="2152"/>
    <col min="15711" max="15711" width="8.7109375" style="2152" customWidth="1"/>
    <col min="15712" max="15712" width="8.5703125" style="2152" customWidth="1"/>
    <col min="15713" max="15714" width="9.140625" style="2152"/>
    <col min="15715" max="15715" width="8.140625" style="2152" customWidth="1"/>
    <col min="15716" max="15716" width="9.140625" style="2152"/>
    <col min="15717" max="15717" width="9.85546875" style="2152" customWidth="1"/>
    <col min="15718" max="15725" width="9.140625" style="2152"/>
    <col min="15726" max="15726" width="8.7109375" style="2152" customWidth="1"/>
    <col min="15727" max="15727" width="8.42578125" style="2152" customWidth="1"/>
    <col min="15728" max="15731" width="9.140625" style="2152"/>
    <col min="15732" max="15732" width="8.5703125" style="2152" customWidth="1"/>
    <col min="15733" max="15733" width="8.28515625" style="2152" customWidth="1"/>
    <col min="15734" max="15739" width="9.140625" style="2152"/>
    <col min="15740" max="15740" width="10.5703125" style="2152" customWidth="1"/>
    <col min="15741" max="15872" width="9.140625" style="2152"/>
    <col min="15873" max="15873" width="37.28515625" style="2152" customWidth="1"/>
    <col min="15874" max="15897" width="9.7109375" style="2152" customWidth="1"/>
    <col min="15898" max="15898" width="17.5703125" style="2152" customWidth="1"/>
    <col min="15899" max="15957" width="9.7109375" style="2152" customWidth="1"/>
    <col min="15958" max="15958" width="17.5703125" style="2152" customWidth="1"/>
    <col min="15959" max="15961" width="9.7109375" style="2152" customWidth="1"/>
    <col min="15962" max="15966" width="9.140625" style="2152"/>
    <col min="15967" max="15967" width="8.7109375" style="2152" customWidth="1"/>
    <col min="15968" max="15968" width="8.5703125" style="2152" customWidth="1"/>
    <col min="15969" max="15970" width="9.140625" style="2152"/>
    <col min="15971" max="15971" width="8.140625" style="2152" customWidth="1"/>
    <col min="15972" max="15972" width="9.140625" style="2152"/>
    <col min="15973" max="15973" width="9.85546875" style="2152" customWidth="1"/>
    <col min="15974" max="15981" width="9.140625" style="2152"/>
    <col min="15982" max="15982" width="8.7109375" style="2152" customWidth="1"/>
    <col min="15983" max="15983" width="8.42578125" style="2152" customWidth="1"/>
    <col min="15984" max="15987" width="9.140625" style="2152"/>
    <col min="15988" max="15988" width="8.5703125" style="2152" customWidth="1"/>
    <col min="15989" max="15989" width="8.28515625" style="2152" customWidth="1"/>
    <col min="15990" max="15995" width="9.140625" style="2152"/>
    <col min="15996" max="15996" width="10.5703125" style="2152" customWidth="1"/>
    <col min="15997" max="16128" width="9.140625" style="2152"/>
    <col min="16129" max="16129" width="37.28515625" style="2152" customWidth="1"/>
    <col min="16130" max="16153" width="9.7109375" style="2152" customWidth="1"/>
    <col min="16154" max="16154" width="17.5703125" style="2152" customWidth="1"/>
    <col min="16155" max="16213" width="9.7109375" style="2152" customWidth="1"/>
    <col min="16214" max="16214" width="17.5703125" style="2152" customWidth="1"/>
    <col min="16215" max="16217" width="9.7109375" style="2152" customWidth="1"/>
    <col min="16218" max="16222" width="9.140625" style="2152"/>
    <col min="16223" max="16223" width="8.7109375" style="2152" customWidth="1"/>
    <col min="16224" max="16224" width="8.5703125" style="2152" customWidth="1"/>
    <col min="16225" max="16226" width="9.140625" style="2152"/>
    <col min="16227" max="16227" width="8.140625" style="2152" customWidth="1"/>
    <col min="16228" max="16228" width="9.140625" style="2152"/>
    <col min="16229" max="16229" width="9.85546875" style="2152" customWidth="1"/>
    <col min="16230" max="16237" width="9.140625" style="2152"/>
    <col min="16238" max="16238" width="8.7109375" style="2152" customWidth="1"/>
    <col min="16239" max="16239" width="8.42578125" style="2152" customWidth="1"/>
    <col min="16240" max="16243" width="9.140625" style="2152"/>
    <col min="16244" max="16244" width="8.5703125" style="2152" customWidth="1"/>
    <col min="16245" max="16245" width="8.28515625" style="2152" customWidth="1"/>
    <col min="16246" max="16251" width="9.140625" style="2152"/>
    <col min="16252" max="16252" width="10.5703125" style="2152" customWidth="1"/>
    <col min="16253" max="16384" width="9.140625" style="2152"/>
  </cols>
  <sheetData>
    <row r="1" spans="1:256" ht="25.5">
      <c r="A1" s="2059" t="s">
        <v>313</v>
      </c>
    </row>
    <row r="2" spans="1:256" s="2525" customFormat="1" ht="20.100000000000001" customHeight="1" thickBot="1">
      <c r="A2" s="2379" t="s">
        <v>1509</v>
      </c>
      <c r="B2" s="2379"/>
      <c r="C2" s="2379"/>
      <c r="D2" s="2379"/>
      <c r="E2" s="2379"/>
      <c r="F2" s="2379"/>
      <c r="G2" s="2379"/>
      <c r="H2" s="2379"/>
      <c r="I2" s="2379"/>
      <c r="J2" s="2379"/>
      <c r="K2" s="2379"/>
      <c r="L2" s="2379"/>
      <c r="M2" s="2516"/>
      <c r="N2" s="2516"/>
      <c r="O2" s="2516"/>
      <c r="P2" s="2516"/>
      <c r="Q2" s="2516"/>
      <c r="R2" s="2516"/>
      <c r="S2" s="2516"/>
      <c r="T2" s="2516"/>
      <c r="U2" s="2516"/>
      <c r="V2" s="2516"/>
      <c r="W2" s="2516"/>
      <c r="X2" s="2516"/>
      <c r="Y2" s="2516"/>
      <c r="Z2" s="2516"/>
      <c r="AA2" s="2516"/>
      <c r="AB2" s="2516"/>
      <c r="AC2" s="2516"/>
      <c r="AD2" s="2516"/>
      <c r="AE2" s="2516"/>
      <c r="AF2" s="2516"/>
      <c r="AG2" s="2516"/>
      <c r="AH2" s="2516"/>
      <c r="AI2" s="2516"/>
      <c r="AJ2" s="2516"/>
      <c r="AK2" s="2516"/>
      <c r="AL2" s="2516"/>
      <c r="AM2" s="2516"/>
      <c r="AN2" s="2516"/>
      <c r="AO2" s="2516"/>
      <c r="AP2" s="2516"/>
      <c r="AQ2" s="2516"/>
      <c r="AR2" s="2516"/>
      <c r="AS2" s="2516"/>
      <c r="AT2" s="2516"/>
      <c r="AU2" s="2516"/>
      <c r="AV2" s="2516"/>
      <c r="AW2" s="2516"/>
      <c r="AX2" s="2516"/>
      <c r="AY2" s="2516"/>
      <c r="AZ2" s="2516"/>
      <c r="BA2" s="2516"/>
      <c r="BB2" s="2516"/>
      <c r="BC2" s="2516"/>
      <c r="BD2" s="2516"/>
      <c r="BE2" s="2516"/>
      <c r="BF2" s="2516"/>
      <c r="BG2" s="2516"/>
      <c r="BH2" s="2516"/>
      <c r="BI2" s="2516"/>
      <c r="BJ2" s="2516"/>
      <c r="BK2" s="2516"/>
      <c r="BL2" s="2516"/>
      <c r="BM2" s="2516"/>
      <c r="BN2" s="2516"/>
      <c r="BO2" s="2516"/>
      <c r="BP2" s="2516"/>
      <c r="BQ2" s="2516"/>
      <c r="BR2" s="2516"/>
      <c r="BS2" s="2516"/>
      <c r="BT2" s="2516"/>
      <c r="BU2" s="2516"/>
      <c r="BV2" s="2516"/>
      <c r="BW2" s="2516"/>
      <c r="BX2" s="2516"/>
      <c r="BY2" s="2152"/>
      <c r="BZ2" s="2152"/>
      <c r="CA2" s="2152"/>
      <c r="CB2" s="2152"/>
      <c r="CC2" s="2152"/>
      <c r="CD2" s="2152"/>
      <c r="CE2" s="2152"/>
      <c r="CF2" s="2152"/>
      <c r="CG2" s="2152"/>
      <c r="CH2" s="2152"/>
      <c r="CI2" s="2152"/>
      <c r="CJ2" s="2152"/>
      <c r="CK2" s="2152"/>
      <c r="CL2" s="2152"/>
      <c r="CM2" s="2152"/>
      <c r="CN2" s="2152"/>
      <c r="CO2" s="2152"/>
      <c r="CP2" s="2152"/>
      <c r="CQ2" s="2152"/>
      <c r="CR2" s="2152"/>
      <c r="CS2" s="2152"/>
      <c r="CT2" s="2152"/>
      <c r="CU2" s="2152"/>
      <c r="CV2" s="2152"/>
      <c r="CW2" s="2152"/>
      <c r="CX2" s="2152"/>
      <c r="CY2" s="2152"/>
      <c r="CZ2" s="2152"/>
      <c r="DA2" s="2152"/>
      <c r="DB2" s="2152"/>
      <c r="DC2" s="2152"/>
      <c r="DD2" s="2152"/>
      <c r="DE2" s="2152"/>
      <c r="DF2" s="2152"/>
      <c r="DG2" s="2152"/>
      <c r="DH2" s="2152"/>
      <c r="DI2" s="2152"/>
      <c r="DJ2" s="2152"/>
      <c r="DK2" s="2152"/>
      <c r="DL2" s="2152"/>
      <c r="DM2" s="2152"/>
      <c r="DN2" s="2152"/>
      <c r="DO2" s="2152"/>
      <c r="DP2" s="2152"/>
      <c r="DQ2" s="2152"/>
      <c r="DR2" s="2152"/>
      <c r="DS2" s="2152"/>
      <c r="DT2" s="2152"/>
      <c r="DU2" s="2152"/>
      <c r="DV2" s="2152"/>
      <c r="DW2" s="2152"/>
      <c r="DX2" s="2152"/>
      <c r="DY2" s="2152"/>
      <c r="DZ2" s="2152"/>
      <c r="EA2" s="2152"/>
      <c r="EB2" s="2152"/>
      <c r="EC2" s="2152"/>
      <c r="ED2" s="2152"/>
      <c r="EE2" s="2152"/>
      <c r="EF2" s="2152"/>
      <c r="EG2" s="2152"/>
      <c r="EH2" s="2152"/>
      <c r="EI2" s="2152"/>
      <c r="EJ2" s="2152"/>
      <c r="EK2" s="2152"/>
      <c r="EL2" s="2152"/>
      <c r="EM2" s="2152"/>
      <c r="EN2" s="2152"/>
      <c r="EO2" s="2152"/>
      <c r="EP2" s="2152"/>
      <c r="EQ2" s="2152"/>
      <c r="ER2" s="2152"/>
      <c r="ES2" s="2152"/>
      <c r="ET2" s="2152"/>
      <c r="EU2" s="2152"/>
      <c r="EV2" s="2152"/>
      <c r="EW2" s="2152"/>
      <c r="EX2" s="2152"/>
      <c r="EY2" s="2152"/>
      <c r="EZ2" s="2152"/>
      <c r="FA2" s="2152"/>
      <c r="FB2" s="2152"/>
      <c r="FC2" s="2152"/>
      <c r="FD2" s="2152"/>
      <c r="FE2" s="2152"/>
      <c r="FF2" s="2152"/>
      <c r="FG2" s="2152"/>
      <c r="FH2" s="2152"/>
      <c r="FI2" s="2152"/>
      <c r="FJ2" s="2152"/>
      <c r="FK2" s="2152"/>
      <c r="FL2" s="2152"/>
      <c r="FM2" s="2152"/>
      <c r="FN2" s="2152"/>
      <c r="FO2" s="2152"/>
      <c r="FP2" s="2152"/>
      <c r="FQ2" s="2152"/>
      <c r="FR2" s="2152"/>
      <c r="FS2" s="2152"/>
      <c r="FT2" s="2152"/>
      <c r="FU2" s="2152"/>
      <c r="FV2" s="2152"/>
      <c r="FW2" s="2152"/>
      <c r="FX2" s="2152"/>
      <c r="FY2" s="2152"/>
      <c r="FZ2" s="2152"/>
      <c r="GA2" s="2152"/>
      <c r="GB2" s="2152"/>
      <c r="GC2" s="2152"/>
      <c r="GD2" s="2152"/>
      <c r="GE2" s="2152"/>
      <c r="GF2" s="2152"/>
      <c r="GG2" s="2152"/>
      <c r="GH2" s="2152"/>
      <c r="GI2" s="2152"/>
      <c r="GJ2" s="2152"/>
      <c r="GK2" s="2152"/>
      <c r="GL2" s="2152"/>
      <c r="GM2" s="2152"/>
      <c r="GN2" s="2152"/>
      <c r="GO2" s="2152"/>
      <c r="GP2" s="2152"/>
      <c r="GQ2" s="2152"/>
      <c r="GR2" s="2152"/>
      <c r="GS2" s="2152"/>
      <c r="GT2" s="2152"/>
      <c r="GU2" s="2152"/>
      <c r="GV2" s="2152"/>
      <c r="GW2" s="2152"/>
      <c r="GX2" s="2152"/>
      <c r="GY2" s="2152"/>
      <c r="GZ2" s="2152"/>
      <c r="HA2" s="2152"/>
      <c r="HB2" s="2152"/>
      <c r="HC2" s="2152"/>
      <c r="HD2" s="2152"/>
      <c r="HE2" s="2152"/>
      <c r="HF2" s="2152"/>
      <c r="HG2" s="2152"/>
      <c r="HH2" s="2152"/>
      <c r="HI2" s="2152"/>
      <c r="HJ2" s="2152"/>
      <c r="HK2" s="2152"/>
      <c r="HL2" s="2152"/>
      <c r="HM2" s="2152"/>
      <c r="HN2" s="2152"/>
      <c r="HO2" s="2152"/>
      <c r="HP2" s="2152"/>
      <c r="HQ2" s="2152"/>
      <c r="HR2" s="2152"/>
      <c r="HS2" s="2152"/>
      <c r="HT2" s="2152"/>
      <c r="HU2" s="2152"/>
      <c r="HV2" s="2152"/>
      <c r="HW2" s="2152"/>
      <c r="HX2" s="2152"/>
      <c r="HY2" s="2152"/>
      <c r="HZ2" s="2152"/>
      <c r="IA2" s="2152"/>
      <c r="IB2" s="2152"/>
      <c r="IC2" s="2152"/>
      <c r="ID2" s="2152"/>
      <c r="IE2" s="2152"/>
      <c r="IF2" s="2152"/>
      <c r="IG2" s="2152"/>
      <c r="IH2" s="2152"/>
      <c r="II2" s="2152"/>
      <c r="IJ2" s="2152"/>
      <c r="IK2" s="2152"/>
      <c r="IL2" s="2152"/>
      <c r="IM2" s="2152"/>
      <c r="IN2" s="2152"/>
      <c r="IO2" s="2152"/>
      <c r="IP2" s="2152"/>
      <c r="IQ2" s="2152"/>
      <c r="IR2" s="2152"/>
      <c r="IS2" s="2152"/>
      <c r="IT2" s="2152"/>
      <c r="IU2" s="2152"/>
      <c r="IV2" s="2152"/>
    </row>
    <row r="3" spans="1:256" s="2530" customFormat="1" ht="21" customHeight="1" thickBot="1">
      <c r="A3" s="2517" t="s">
        <v>1484</v>
      </c>
      <c r="B3" s="2526">
        <v>39453</v>
      </c>
      <c r="C3" s="2518">
        <v>39484</v>
      </c>
      <c r="D3" s="2518">
        <v>39513</v>
      </c>
      <c r="E3" s="2518">
        <v>39544</v>
      </c>
      <c r="F3" s="2518">
        <v>39574</v>
      </c>
      <c r="G3" s="2518">
        <v>39605</v>
      </c>
      <c r="H3" s="2518">
        <v>39635</v>
      </c>
      <c r="I3" s="2518">
        <v>39666</v>
      </c>
      <c r="J3" s="2518">
        <v>39697</v>
      </c>
      <c r="K3" s="2518">
        <v>39727</v>
      </c>
      <c r="L3" s="2518">
        <v>39758</v>
      </c>
      <c r="M3" s="2527">
        <v>39788</v>
      </c>
      <c r="N3" s="2526">
        <v>39819</v>
      </c>
      <c r="O3" s="2518">
        <v>39850</v>
      </c>
      <c r="P3" s="2518">
        <v>39878</v>
      </c>
      <c r="Q3" s="2518">
        <v>39909</v>
      </c>
      <c r="R3" s="2518">
        <v>39939</v>
      </c>
      <c r="S3" s="2518">
        <v>39970</v>
      </c>
      <c r="T3" s="2518">
        <v>40000</v>
      </c>
      <c r="U3" s="2518">
        <v>40031</v>
      </c>
      <c r="V3" s="2518">
        <v>40062</v>
      </c>
      <c r="W3" s="2518">
        <v>40092</v>
      </c>
      <c r="X3" s="2518">
        <v>40123</v>
      </c>
      <c r="Y3" s="2528">
        <v>40153</v>
      </c>
      <c r="Z3" s="2517" t="s">
        <v>1484</v>
      </c>
      <c r="AA3" s="2518">
        <v>40184</v>
      </c>
      <c r="AB3" s="2518">
        <v>40215</v>
      </c>
      <c r="AC3" s="2518">
        <v>40243</v>
      </c>
      <c r="AD3" s="2518">
        <v>40274</v>
      </c>
      <c r="AE3" s="2518">
        <v>40304</v>
      </c>
      <c r="AF3" s="2518">
        <v>40335</v>
      </c>
      <c r="AG3" s="2518">
        <v>40365</v>
      </c>
      <c r="AH3" s="2518">
        <v>40396</v>
      </c>
      <c r="AI3" s="2518">
        <v>40427</v>
      </c>
      <c r="AJ3" s="2518">
        <v>40457</v>
      </c>
      <c r="AK3" s="2518">
        <v>40497</v>
      </c>
      <c r="AL3" s="2518">
        <v>40537</v>
      </c>
      <c r="AM3" s="2518">
        <v>40569</v>
      </c>
      <c r="AN3" s="2518">
        <v>40600</v>
      </c>
      <c r="AO3" s="2518">
        <v>40628</v>
      </c>
      <c r="AP3" s="2518">
        <v>40659</v>
      </c>
      <c r="AQ3" s="2518">
        <v>40689</v>
      </c>
      <c r="AR3" s="2518">
        <v>40720</v>
      </c>
      <c r="AS3" s="2518">
        <v>40750</v>
      </c>
      <c r="AT3" s="2518">
        <v>40781</v>
      </c>
      <c r="AU3" s="2518">
        <v>40812</v>
      </c>
      <c r="AV3" s="2518">
        <v>40842</v>
      </c>
      <c r="AW3" s="2518">
        <v>40873</v>
      </c>
      <c r="AX3" s="2518">
        <v>40903</v>
      </c>
      <c r="AY3" s="2518">
        <v>40935</v>
      </c>
      <c r="AZ3" s="2518">
        <v>40967</v>
      </c>
      <c r="BA3" s="2518">
        <v>40999</v>
      </c>
      <c r="BB3" s="2518">
        <v>41029</v>
      </c>
      <c r="BC3" s="2518">
        <v>41060</v>
      </c>
      <c r="BD3" s="2518">
        <v>41090</v>
      </c>
      <c r="BE3" s="2518">
        <v>41121</v>
      </c>
      <c r="BF3" s="2518">
        <v>41152</v>
      </c>
      <c r="BG3" s="2518">
        <v>41182</v>
      </c>
      <c r="BH3" s="2518">
        <v>41213</v>
      </c>
      <c r="BI3" s="2518">
        <v>41243</v>
      </c>
      <c r="BJ3" s="2518">
        <v>41273</v>
      </c>
      <c r="BK3" s="2518">
        <v>41304</v>
      </c>
      <c r="BL3" s="2518">
        <v>41333</v>
      </c>
      <c r="BM3" s="2518">
        <v>41362</v>
      </c>
      <c r="BN3" s="2518">
        <v>41391</v>
      </c>
      <c r="BO3" s="2518">
        <v>41420</v>
      </c>
      <c r="BP3" s="2518">
        <v>41449</v>
      </c>
      <c r="BQ3" s="2518">
        <v>41478</v>
      </c>
      <c r="BR3" s="2518">
        <v>41507</v>
      </c>
      <c r="BS3" s="2518">
        <v>41536</v>
      </c>
      <c r="BT3" s="2518">
        <v>41565</v>
      </c>
      <c r="BU3" s="2518">
        <v>41594</v>
      </c>
      <c r="BV3" s="2518">
        <v>41623</v>
      </c>
      <c r="BW3" s="2518">
        <v>41640</v>
      </c>
      <c r="BX3" s="2518">
        <v>41684</v>
      </c>
      <c r="BY3" s="2518">
        <v>41728</v>
      </c>
      <c r="BZ3" s="2518">
        <v>41742</v>
      </c>
      <c r="CA3" s="2518">
        <v>41785</v>
      </c>
      <c r="CB3" s="2518">
        <v>41799</v>
      </c>
      <c r="CC3" s="2518">
        <v>41842</v>
      </c>
      <c r="CD3" s="2518">
        <v>41856</v>
      </c>
      <c r="CE3" s="2518">
        <v>41901</v>
      </c>
      <c r="CF3" s="2518">
        <v>41934</v>
      </c>
      <c r="CG3" s="2518">
        <v>41948</v>
      </c>
      <c r="CH3" s="2518">
        <v>41992</v>
      </c>
      <c r="CI3" s="2518">
        <v>42005</v>
      </c>
      <c r="CJ3" s="2518">
        <v>42049</v>
      </c>
      <c r="CK3" s="2518">
        <v>42093</v>
      </c>
      <c r="CL3" s="2518">
        <v>42107</v>
      </c>
      <c r="CM3" s="2518">
        <v>42150</v>
      </c>
      <c r="CN3" s="2518">
        <v>42164</v>
      </c>
      <c r="CO3" s="2518">
        <v>42208</v>
      </c>
      <c r="CP3" s="2518">
        <v>42223</v>
      </c>
      <c r="CQ3" s="2518">
        <v>42268</v>
      </c>
      <c r="CR3" s="2518">
        <v>42282</v>
      </c>
      <c r="CS3" s="2518">
        <v>42328</v>
      </c>
      <c r="CT3" s="2518">
        <v>42341</v>
      </c>
      <c r="CU3" s="2518">
        <v>42370</v>
      </c>
      <c r="CV3" s="2518">
        <v>42414</v>
      </c>
      <c r="CW3" s="2518">
        <v>42459</v>
      </c>
      <c r="CX3" s="2518">
        <v>42464</v>
      </c>
      <c r="CY3" s="2518">
        <v>42504</v>
      </c>
      <c r="CZ3" s="2518">
        <v>42551</v>
      </c>
      <c r="DA3" s="2518">
        <v>42555</v>
      </c>
      <c r="DB3" s="2518">
        <v>42596</v>
      </c>
      <c r="DC3" s="2518">
        <v>42643</v>
      </c>
      <c r="DD3" s="2518">
        <v>42647</v>
      </c>
      <c r="DE3" s="2518">
        <v>42688</v>
      </c>
      <c r="DF3" s="2518">
        <v>42734</v>
      </c>
      <c r="DG3" s="2518">
        <v>42736</v>
      </c>
      <c r="DH3" s="2518">
        <v>42780</v>
      </c>
      <c r="DI3" s="2518">
        <v>42824</v>
      </c>
      <c r="DJ3" s="2518">
        <v>42838</v>
      </c>
      <c r="DK3" s="2518">
        <v>42881</v>
      </c>
      <c r="DL3" s="2518">
        <v>42895</v>
      </c>
      <c r="DM3" s="2518">
        <v>42929</v>
      </c>
      <c r="DN3" s="2518">
        <v>42973</v>
      </c>
      <c r="DO3" s="2518">
        <v>42987</v>
      </c>
      <c r="DP3" s="2518">
        <v>43031</v>
      </c>
      <c r="DQ3" s="2518">
        <v>43046</v>
      </c>
      <c r="DR3" s="2518">
        <v>43090</v>
      </c>
      <c r="DS3" s="2518">
        <v>43101</v>
      </c>
      <c r="DT3" s="2518">
        <v>43145</v>
      </c>
      <c r="DU3" s="2518">
        <v>43189</v>
      </c>
      <c r="DV3" s="2518">
        <v>43220</v>
      </c>
      <c r="DW3" s="2518">
        <v>43221</v>
      </c>
      <c r="DX3" s="2518">
        <v>43252</v>
      </c>
      <c r="DY3" s="2518">
        <v>43284</v>
      </c>
      <c r="DZ3" s="2518">
        <v>43316</v>
      </c>
      <c r="EA3" s="2518">
        <v>43347</v>
      </c>
      <c r="EB3" s="2518">
        <v>43377</v>
      </c>
      <c r="EC3" s="2518">
        <v>43408</v>
      </c>
      <c r="ED3" s="2518">
        <v>43438</v>
      </c>
      <c r="EE3" s="2518">
        <v>43470</v>
      </c>
      <c r="EF3" s="2518">
        <v>43502</v>
      </c>
      <c r="EG3" s="2528">
        <v>43531</v>
      </c>
      <c r="EH3" s="2528">
        <v>43563</v>
      </c>
      <c r="EI3" s="2528">
        <v>43594</v>
      </c>
      <c r="EJ3" s="2528">
        <v>43626</v>
      </c>
      <c r="EK3" s="2528">
        <v>43647</v>
      </c>
      <c r="EL3" s="2528">
        <v>43689</v>
      </c>
      <c r="EM3" s="2528">
        <v>43709</v>
      </c>
      <c r="EN3" s="2529"/>
      <c r="EO3" s="2529"/>
      <c r="EP3" s="2529"/>
      <c r="EQ3" s="2529"/>
      <c r="ER3" s="2529"/>
      <c r="ES3" s="2529"/>
      <c r="ET3" s="2529"/>
      <c r="EU3" s="2529"/>
      <c r="EV3" s="2529"/>
      <c r="EW3" s="2529"/>
      <c r="EX3" s="2529"/>
      <c r="EY3" s="2529"/>
      <c r="EZ3" s="2529"/>
      <c r="FA3" s="2529"/>
      <c r="FB3" s="2529"/>
      <c r="FC3" s="2529"/>
      <c r="FD3" s="2529"/>
      <c r="FE3" s="2529"/>
      <c r="FF3" s="2529"/>
      <c r="FG3" s="2529"/>
      <c r="FH3" s="2529"/>
      <c r="FI3" s="2529"/>
      <c r="FJ3" s="2529"/>
      <c r="FK3" s="2529"/>
      <c r="FL3" s="2529"/>
      <c r="FM3" s="2529"/>
      <c r="FN3" s="2529"/>
      <c r="FO3" s="2529"/>
      <c r="FP3" s="2529"/>
      <c r="FQ3" s="2529"/>
      <c r="FR3" s="2529"/>
      <c r="FS3" s="2529"/>
      <c r="FT3" s="2529"/>
      <c r="FU3" s="2529"/>
      <c r="FV3" s="2529"/>
      <c r="FW3" s="2529"/>
      <c r="FX3" s="2529"/>
      <c r="FY3" s="2529"/>
      <c r="FZ3" s="2529"/>
      <c r="GA3" s="2529"/>
      <c r="GB3" s="2529"/>
      <c r="GC3" s="2529"/>
      <c r="GD3" s="2529"/>
      <c r="GE3" s="2529"/>
      <c r="GF3" s="2529"/>
      <c r="GG3" s="2529"/>
      <c r="GH3" s="2529"/>
      <c r="GI3" s="2529"/>
      <c r="GJ3" s="2529"/>
      <c r="GK3" s="2529"/>
      <c r="GL3" s="2529"/>
      <c r="GM3" s="2529"/>
      <c r="GN3" s="2529"/>
      <c r="GO3" s="2529"/>
      <c r="GP3" s="2529"/>
      <c r="GQ3" s="2529"/>
      <c r="GR3" s="2529"/>
      <c r="GS3" s="2529"/>
      <c r="GT3" s="2529"/>
      <c r="GU3" s="2529"/>
      <c r="GV3" s="2529"/>
      <c r="GW3" s="2529"/>
      <c r="GX3" s="2529"/>
      <c r="GY3" s="2529"/>
      <c r="GZ3" s="2529"/>
      <c r="HA3" s="2529"/>
      <c r="HB3" s="2529"/>
      <c r="HC3" s="2529"/>
      <c r="HD3" s="2529"/>
      <c r="HE3" s="2529"/>
      <c r="HF3" s="2529"/>
      <c r="HG3" s="2529"/>
      <c r="HH3" s="2529"/>
      <c r="HI3" s="2529"/>
      <c r="HJ3" s="2529"/>
      <c r="HK3" s="2529"/>
      <c r="HL3" s="2529"/>
      <c r="HM3" s="2529"/>
      <c r="HN3" s="2529"/>
      <c r="HO3" s="2529"/>
      <c r="HP3" s="2529"/>
      <c r="HQ3" s="2529"/>
      <c r="HR3" s="2529"/>
      <c r="HS3" s="2529"/>
      <c r="HT3" s="2529"/>
      <c r="HU3" s="2529"/>
      <c r="HV3" s="2529"/>
      <c r="HW3" s="2529"/>
      <c r="HX3" s="2529"/>
      <c r="HY3" s="2529"/>
      <c r="HZ3" s="2529"/>
      <c r="IA3" s="2529"/>
      <c r="IB3" s="2529"/>
      <c r="IC3" s="2529"/>
      <c r="ID3" s="2529"/>
      <c r="IE3" s="2529"/>
      <c r="IF3" s="2529"/>
      <c r="IG3" s="2529"/>
      <c r="IH3" s="2529"/>
      <c r="II3" s="2529"/>
      <c r="IJ3" s="2529"/>
      <c r="IK3" s="2529"/>
      <c r="IL3" s="2529"/>
      <c r="IM3" s="2529"/>
      <c r="IN3" s="2529"/>
      <c r="IO3" s="2529"/>
      <c r="IP3" s="2529"/>
      <c r="IQ3" s="2529"/>
      <c r="IR3" s="2529"/>
      <c r="IS3" s="2529"/>
      <c r="IT3" s="2529"/>
      <c r="IU3" s="2529"/>
      <c r="IV3" s="2529"/>
    </row>
    <row r="4" spans="1:256" ht="15.75" customHeight="1">
      <c r="A4" s="2519" t="s">
        <v>1485</v>
      </c>
      <c r="B4" s="2531">
        <v>60.211337527030601</v>
      </c>
      <c r="C4" s="2532">
        <v>68.435592432975639</v>
      </c>
      <c r="D4" s="2532">
        <v>71.910643367677807</v>
      </c>
      <c r="E4" s="2532">
        <v>71.36588543643829</v>
      </c>
      <c r="F4" s="2532">
        <v>71.538059339908713</v>
      </c>
      <c r="G4" s="2532">
        <v>78.81585575878718</v>
      </c>
      <c r="H4" s="2532">
        <v>76.464841270268082</v>
      </c>
      <c r="I4" s="2532">
        <v>70.526148664684797</v>
      </c>
      <c r="J4" s="2532">
        <v>66.173519009248579</v>
      </c>
      <c r="K4" s="2532">
        <v>54.741344140962468</v>
      </c>
      <c r="L4" s="2532">
        <v>50.07947444267257</v>
      </c>
      <c r="M4" s="2533">
        <v>62.82893688559885</v>
      </c>
      <c r="N4" s="2531">
        <v>78.1195710797369</v>
      </c>
      <c r="O4" s="2520">
        <v>78.899712888785245</v>
      </c>
      <c r="P4" s="2520">
        <v>76.451128444164794</v>
      </c>
      <c r="Q4" s="2520">
        <v>79.511475619933577</v>
      </c>
      <c r="R4" s="2520">
        <v>79.126818191232132</v>
      </c>
      <c r="S4" s="2520">
        <v>83.998532467994323</v>
      </c>
      <c r="T4" s="2520">
        <v>85.337197642756863</v>
      </c>
      <c r="U4" s="2520">
        <v>93.081130537042966</v>
      </c>
      <c r="V4" s="2520">
        <v>97.677738689469379</v>
      </c>
      <c r="W4" s="2520">
        <v>102.0500700463315</v>
      </c>
      <c r="X4" s="2520">
        <v>104.0212287855317</v>
      </c>
      <c r="Y4" s="2534">
        <v>107.34637267274881</v>
      </c>
      <c r="Z4" s="2519" t="s">
        <v>1485</v>
      </c>
      <c r="AA4" s="2520">
        <v>83.468770746655352</v>
      </c>
      <c r="AB4" s="2520">
        <v>79.816642945596158</v>
      </c>
      <c r="AC4" s="2520">
        <v>78.571990128544726</v>
      </c>
      <c r="AD4" s="2520">
        <v>77.952126793538284</v>
      </c>
      <c r="AE4" s="2520">
        <v>78.248754955172856</v>
      </c>
      <c r="AF4" s="2520">
        <v>75.95391020843195</v>
      </c>
      <c r="AG4" s="2520">
        <v>75.45877164599176</v>
      </c>
      <c r="AH4" s="2520">
        <v>77.02936422106815</v>
      </c>
      <c r="AI4" s="2520">
        <v>84.514378565181801</v>
      </c>
      <c r="AJ4" s="2520">
        <v>91.693309783140975</v>
      </c>
      <c r="AK4" s="2535">
        <v>94.30034621774054</v>
      </c>
      <c r="AL4" s="2536">
        <v>101.27105048907787</v>
      </c>
      <c r="AM4" s="2520">
        <v>109.53785037499351</v>
      </c>
      <c r="AN4" s="2520">
        <v>113.4722427804293</v>
      </c>
      <c r="AO4" s="2520">
        <v>117.32879500933424</v>
      </c>
      <c r="AP4" s="2520">
        <v>121.38635522539057</v>
      </c>
      <c r="AQ4" s="2520">
        <v>116.8597945846299</v>
      </c>
      <c r="AR4" s="2520">
        <v>116.20909601582218</v>
      </c>
      <c r="AS4" s="2520">
        <v>125.03549328739329</v>
      </c>
      <c r="AT4" s="2520">
        <v>133.09449419360823</v>
      </c>
      <c r="AU4" s="2520">
        <v>126.08937180874956</v>
      </c>
      <c r="AV4" s="2520">
        <v>121.74913957462668</v>
      </c>
      <c r="AW4" s="2534">
        <v>125.31082135358487</v>
      </c>
      <c r="AX4" s="2537">
        <v>123.65078683933645</v>
      </c>
      <c r="AY4" s="2520">
        <v>127.85229778155698</v>
      </c>
      <c r="AZ4" s="2520">
        <v>126.40753325512451</v>
      </c>
      <c r="BA4" s="2520">
        <v>126.57369327812584</v>
      </c>
      <c r="BB4" s="2520">
        <v>122.25848453033989</v>
      </c>
      <c r="BC4" s="2520">
        <v>123.0042695311426</v>
      </c>
      <c r="BD4" s="2520">
        <v>117.15830079738512</v>
      </c>
      <c r="BE4" s="2520">
        <v>118.19477042389684</v>
      </c>
      <c r="BF4" s="2520">
        <v>114.60501120968195</v>
      </c>
      <c r="BG4" s="2520">
        <v>109.96746366825074</v>
      </c>
      <c r="BH4" s="2520">
        <v>107.35304782645996</v>
      </c>
      <c r="BI4" s="2535">
        <v>107.48188987252662</v>
      </c>
      <c r="BJ4" s="2536">
        <v>105.02289978027355</v>
      </c>
      <c r="BK4" s="2520">
        <v>105.35302496144615</v>
      </c>
      <c r="BL4" s="2520">
        <v>104.05050731727002</v>
      </c>
      <c r="BM4" s="2520">
        <v>106.23300519396234</v>
      </c>
      <c r="BN4" s="2520">
        <v>102.03322030808692</v>
      </c>
      <c r="BO4" s="2520">
        <v>103.26471183558461</v>
      </c>
      <c r="BP4" s="2520">
        <v>96.492705950137207</v>
      </c>
      <c r="BQ4" s="2520">
        <v>93.750959645574554</v>
      </c>
      <c r="BR4" s="2520">
        <v>94.782336874833874</v>
      </c>
      <c r="BS4" s="2520">
        <v>96.226550474273282</v>
      </c>
      <c r="BT4" s="2520">
        <v>95.674573631056305</v>
      </c>
      <c r="BU4" s="2534">
        <v>95.038213728106214</v>
      </c>
      <c r="BV4" s="2537">
        <v>100.58859870738461</v>
      </c>
      <c r="BW4" s="2520">
        <v>101.32287156809259</v>
      </c>
      <c r="BX4" s="2520">
        <v>103.40094718345331</v>
      </c>
      <c r="BY4" s="2532">
        <v>107.59048781093719</v>
      </c>
      <c r="BZ4" s="2532">
        <v>105.25060174148874</v>
      </c>
      <c r="CA4" s="2532">
        <v>99.77363292530616</v>
      </c>
      <c r="CB4" s="2532">
        <v>98.019603575058142</v>
      </c>
      <c r="CC4" s="2532">
        <v>96.155508442949653</v>
      </c>
      <c r="CD4" s="2532">
        <v>97.186698270498468</v>
      </c>
      <c r="CE4" s="2532">
        <v>93.812031609908971</v>
      </c>
      <c r="CF4" s="2532">
        <v>96.736988873978987</v>
      </c>
      <c r="CG4" s="2533">
        <v>103.41917182475632</v>
      </c>
      <c r="CH4" s="2533">
        <v>114.04248273710392</v>
      </c>
      <c r="CI4" s="2538">
        <v>116.48085211695368</v>
      </c>
      <c r="CJ4" s="2532">
        <v>126.95358254416658</v>
      </c>
      <c r="CK4" s="2533">
        <v>131.01257754733641</v>
      </c>
      <c r="CL4" s="2539">
        <v>128.88716818402082</v>
      </c>
      <c r="CM4" s="2540">
        <v>130.0680776873551</v>
      </c>
      <c r="CN4" s="2539">
        <v>131.65143901565099</v>
      </c>
      <c r="CO4" s="2540">
        <v>133.84334513546932</v>
      </c>
      <c r="CP4" s="2540">
        <v>121.42625600438531</v>
      </c>
      <c r="CQ4" s="2539">
        <v>117.94161303649712</v>
      </c>
      <c r="CR4" s="2541">
        <v>116.19866234123623</v>
      </c>
      <c r="CS4" s="2541">
        <v>113.88695193716173</v>
      </c>
      <c r="CT4" s="2542">
        <v>112.68809129336466</v>
      </c>
      <c r="CU4" s="2524">
        <v>110.36898848706534</v>
      </c>
      <c r="CV4" s="2541">
        <v>111.28549558908466</v>
      </c>
      <c r="CW4" s="2543">
        <v>111.31535326249571</v>
      </c>
      <c r="CX4" s="2541">
        <v>113.35052362264422</v>
      </c>
      <c r="CY4" s="2541">
        <v>111.92816312114506</v>
      </c>
      <c r="CZ4" s="2543">
        <v>135.26346001677928</v>
      </c>
      <c r="DA4" s="2541">
        <v>161.08827211945325</v>
      </c>
      <c r="DB4" s="2541">
        <v>171.83508213328722</v>
      </c>
      <c r="DC4" s="2543">
        <v>164.94104553508754</v>
      </c>
      <c r="DD4" s="2541">
        <v>160.85240190771606</v>
      </c>
      <c r="DE4" s="2541">
        <v>154.49376236618068</v>
      </c>
      <c r="DF4" s="2542">
        <v>157.44336173915298</v>
      </c>
      <c r="DG4" s="2544">
        <v>159.86784526126254</v>
      </c>
      <c r="DH4" s="2545">
        <v>157.49399978073549</v>
      </c>
      <c r="DI4" s="2546">
        <v>157.79075772124619</v>
      </c>
      <c r="DJ4" s="2541">
        <v>154.05363689844566</v>
      </c>
      <c r="DK4" s="2541">
        <v>159.09972885591549</v>
      </c>
      <c r="DL4" s="2543">
        <v>161.22543887244225</v>
      </c>
      <c r="DM4" s="2541">
        <v>148.78502558668433</v>
      </c>
      <c r="DN4" s="2541">
        <v>149.37791308767018</v>
      </c>
      <c r="DO4" s="2543">
        <v>148.42187449474429</v>
      </c>
      <c r="DP4" s="2541">
        <v>148.010692454799</v>
      </c>
      <c r="DQ4" s="2541">
        <v>146.70414021847043</v>
      </c>
      <c r="DR4" s="2542">
        <v>145.79114817451853</v>
      </c>
      <c r="DS4" s="2547">
        <v>147.54197132715578</v>
      </c>
      <c r="DT4" s="2541">
        <v>152.67819851458239</v>
      </c>
      <c r="DU4" s="2542">
        <v>159.527387760024</v>
      </c>
      <c r="DV4" s="2542">
        <v>164.05698466250743</v>
      </c>
      <c r="DW4" s="2542">
        <v>164.39822658486864</v>
      </c>
      <c r="DX4" s="2542">
        <v>156.68291114030581</v>
      </c>
      <c r="DY4" s="2542">
        <v>148.32941085399878</v>
      </c>
      <c r="DZ4" s="2542">
        <v>151.09805748219966</v>
      </c>
      <c r="EA4" s="2542">
        <v>149.51286369359107</v>
      </c>
      <c r="EB4" s="2542">
        <v>143.18284973141067</v>
      </c>
      <c r="EC4" s="2542">
        <v>141.80753269946123</v>
      </c>
      <c r="ED4" s="2542">
        <v>144.36648246174161</v>
      </c>
      <c r="EE4" s="2542">
        <v>145.87278074793434</v>
      </c>
      <c r="EF4" s="2542">
        <v>152.13699995605225</v>
      </c>
      <c r="EG4" s="2542">
        <v>149.87667071218704</v>
      </c>
      <c r="EH4" s="2542">
        <v>150.43169809199918</v>
      </c>
      <c r="EI4" s="2542">
        <v>149.32859280665721</v>
      </c>
      <c r="EJ4" s="2542">
        <v>147.92006417540426</v>
      </c>
      <c r="EK4" s="2542">
        <v>145.92973250072089</v>
      </c>
      <c r="EL4" s="2542">
        <v>138.90578499596927</v>
      </c>
      <c r="EM4" s="2542">
        <v>143.30008372233397</v>
      </c>
    </row>
    <row r="5" spans="1:256" ht="15.75" customHeight="1">
      <c r="A5" s="2519" t="s">
        <v>1486</v>
      </c>
      <c r="B5" s="2538">
        <v>55.523150272760866</v>
      </c>
      <c r="C5" s="2540">
        <v>63.346211453946374</v>
      </c>
      <c r="D5" s="2540">
        <v>66.881988144139115</v>
      </c>
      <c r="E5" s="2540">
        <v>65.801218708122065</v>
      </c>
      <c r="F5" s="2540">
        <v>67.31307217378334</v>
      </c>
      <c r="G5" s="2540">
        <v>75.609104098807094</v>
      </c>
      <c r="H5" s="2540">
        <v>73.879602843271599</v>
      </c>
      <c r="I5" s="2540">
        <v>70.282546968545461</v>
      </c>
      <c r="J5" s="2540">
        <v>66.984492409790775</v>
      </c>
      <c r="K5" s="2540">
        <v>56.315199401028828</v>
      </c>
      <c r="L5" s="2540">
        <v>51.708871669178045</v>
      </c>
      <c r="M5" s="2539">
        <v>66.003192421268068</v>
      </c>
      <c r="N5" s="2538">
        <v>81.30751547203225</v>
      </c>
      <c r="O5" s="2521">
        <v>82.068328708494235</v>
      </c>
      <c r="P5" s="2521">
        <v>78.750369941199708</v>
      </c>
      <c r="Q5" s="2521">
        <v>79.899669253877775</v>
      </c>
      <c r="R5" s="2521">
        <v>77.896557237727265</v>
      </c>
      <c r="S5" s="2521">
        <v>84.998698089293327</v>
      </c>
      <c r="T5" s="2521">
        <v>88.092327346773146</v>
      </c>
      <c r="U5" s="2521">
        <v>95.362184436485748</v>
      </c>
      <c r="V5" s="2521">
        <v>101.6639350477913</v>
      </c>
      <c r="W5" s="2521">
        <v>106.981542051704</v>
      </c>
      <c r="X5" s="2521">
        <v>108.4227845011545</v>
      </c>
      <c r="Y5" s="2548">
        <v>111.39226150924844</v>
      </c>
      <c r="Z5" s="2519" t="s">
        <v>1487</v>
      </c>
      <c r="AA5" s="2521">
        <v>115.89362763963831</v>
      </c>
      <c r="AB5" s="2521">
        <v>106.69025037125049</v>
      </c>
      <c r="AC5" s="2521">
        <v>100.45230618641203</v>
      </c>
      <c r="AD5" s="2521">
        <v>104.83408332825297</v>
      </c>
      <c r="AE5" s="2521">
        <v>104.29995836389143</v>
      </c>
      <c r="AF5" s="2521">
        <v>106.43976118072929</v>
      </c>
      <c r="AG5" s="2521">
        <v>105.38803489168494</v>
      </c>
      <c r="AH5" s="2521">
        <v>100.11895079452424</v>
      </c>
      <c r="AI5" s="2521">
        <v>94.702317325348986</v>
      </c>
      <c r="AJ5" s="2521">
        <v>96.514177908172385</v>
      </c>
      <c r="AK5" s="2549">
        <v>95.419110749740227</v>
      </c>
      <c r="AL5" s="2550">
        <v>101.27104763152724</v>
      </c>
      <c r="AM5" s="2521">
        <v>105.79781388884248</v>
      </c>
      <c r="AN5" s="2521">
        <v>115.31587978092477</v>
      </c>
      <c r="AO5" s="2521">
        <v>114.12069035584926</v>
      </c>
      <c r="AP5" s="2521">
        <v>105.39597685342071</v>
      </c>
      <c r="AQ5" s="2521">
        <v>103.91451279838645</v>
      </c>
      <c r="AR5" s="2521">
        <v>102.22358489277703</v>
      </c>
      <c r="AS5" s="2521">
        <v>111.01554250754407</v>
      </c>
      <c r="AT5" s="2521">
        <v>107.00953830139737</v>
      </c>
      <c r="AU5" s="2521">
        <v>97.362852432142205</v>
      </c>
      <c r="AV5" s="2521">
        <v>92.528778738814367</v>
      </c>
      <c r="AW5" s="2548">
        <v>86.772863863518396</v>
      </c>
      <c r="AX5" s="2551">
        <v>76.81082327607767</v>
      </c>
      <c r="AY5" s="2521">
        <v>81.335983498427296</v>
      </c>
      <c r="AZ5" s="2521">
        <v>81.147738386550145</v>
      </c>
      <c r="BA5" s="2521">
        <v>80.524002987335521</v>
      </c>
      <c r="BB5" s="2521">
        <v>77.348478562653213</v>
      </c>
      <c r="BC5" s="2521">
        <v>79.105990502585357</v>
      </c>
      <c r="BD5" s="2521">
        <v>79.229025755984679</v>
      </c>
      <c r="BE5" s="2521">
        <v>82.169339861729668</v>
      </c>
      <c r="BF5" s="2521">
        <v>87.268668953501461</v>
      </c>
      <c r="BG5" s="2521">
        <v>89.652067150513986</v>
      </c>
      <c r="BH5" s="2521">
        <v>83.867282934920397</v>
      </c>
      <c r="BI5" s="2549">
        <v>84.534788664252616</v>
      </c>
      <c r="BJ5" s="2550">
        <v>82.190353847563031</v>
      </c>
      <c r="BK5" s="2521">
        <v>77.522182174472718</v>
      </c>
      <c r="BL5" s="2521">
        <v>74.676020407290437</v>
      </c>
      <c r="BM5" s="2521">
        <v>73.676544231620582</v>
      </c>
      <c r="BN5" s="2521">
        <v>78.510176110103515</v>
      </c>
      <c r="BO5" s="2521">
        <v>80.142908211447292</v>
      </c>
      <c r="BP5" s="2521">
        <v>78.708925666994915</v>
      </c>
      <c r="BQ5" s="2521">
        <v>80.28558899155729</v>
      </c>
      <c r="BR5" s="2521">
        <v>86.29472113289961</v>
      </c>
      <c r="BS5" s="2521">
        <v>91.378143220201451</v>
      </c>
      <c r="BT5" s="2521">
        <v>96.470330263133306</v>
      </c>
      <c r="BU5" s="2548">
        <v>97.70255449909439</v>
      </c>
      <c r="BV5" s="2551">
        <v>103.65598377670106</v>
      </c>
      <c r="BW5" s="2521">
        <v>103.65559180653554</v>
      </c>
      <c r="BX5" s="2521">
        <v>108.63791366088174</v>
      </c>
      <c r="BY5" s="2540">
        <v>111.70244856544772</v>
      </c>
      <c r="BZ5" s="2540">
        <v>111.20124277876118</v>
      </c>
      <c r="CA5" s="2540">
        <v>108.24420878061791</v>
      </c>
      <c r="CB5" s="2540">
        <v>113.61776627661379</v>
      </c>
      <c r="CC5" s="2540">
        <v>114.76434855350909</v>
      </c>
      <c r="CD5" s="2540">
        <v>119.28533993645043</v>
      </c>
      <c r="CE5" s="2540">
        <v>116.294408323279</v>
      </c>
      <c r="CF5" s="2540">
        <v>112.48745698146705</v>
      </c>
      <c r="CG5" s="2539">
        <v>109.53057330956686</v>
      </c>
      <c r="CH5" s="2539">
        <v>119.33840263799999</v>
      </c>
      <c r="CI5" s="2538">
        <v>113.68964772124261</v>
      </c>
      <c r="CJ5" s="2540">
        <v>122.70560055926552</v>
      </c>
      <c r="CK5" s="2539">
        <v>121.61439443649995</v>
      </c>
      <c r="CL5" s="2539">
        <v>120.98236987566951</v>
      </c>
      <c r="CM5" s="2540">
        <v>130.58792133762609</v>
      </c>
      <c r="CN5" s="2539">
        <v>136.5649617914861</v>
      </c>
      <c r="CO5" s="2540">
        <v>140.26616963722037</v>
      </c>
      <c r="CP5" s="2540">
        <v>132.99426530155105</v>
      </c>
      <c r="CQ5" s="2539">
        <v>138.28358227045874</v>
      </c>
      <c r="CR5" s="2541">
        <v>134.89604258138124</v>
      </c>
      <c r="CS5" s="2541">
        <v>141.75156043811066</v>
      </c>
      <c r="CT5" s="2542">
        <v>141.1108854273827</v>
      </c>
      <c r="CU5" s="2524">
        <v>124.53177994691022</v>
      </c>
      <c r="CV5" s="2541">
        <v>123.01120676725215</v>
      </c>
      <c r="CW5" s="2543">
        <v>129.639724802849</v>
      </c>
      <c r="CX5" s="2541">
        <v>129.84935722179216</v>
      </c>
      <c r="CY5" s="2541">
        <v>130.70011897029988</v>
      </c>
      <c r="CZ5" s="2543">
        <v>154.94570477099265</v>
      </c>
      <c r="DA5" s="2541">
        <v>192.36227873230092</v>
      </c>
      <c r="DB5" s="2541">
        <v>201.14872634749156</v>
      </c>
      <c r="DC5" s="2543">
        <v>188.29333439910738</v>
      </c>
      <c r="DD5" s="2541">
        <v>177.18223377460117</v>
      </c>
      <c r="DE5" s="2541">
        <v>163.38616708479597</v>
      </c>
      <c r="DF5" s="2542">
        <v>149.50884087091808</v>
      </c>
      <c r="DG5" s="2547">
        <v>143.43883717813387</v>
      </c>
      <c r="DH5" s="2541">
        <v>132.96731209093181</v>
      </c>
      <c r="DI5" s="2543">
        <v>134.99813060827287</v>
      </c>
      <c r="DJ5" s="2541">
        <v>128.511277660389</v>
      </c>
      <c r="DK5" s="2541">
        <v>129.75727928261148</v>
      </c>
      <c r="DL5" s="2543">
        <v>130.8005298778894</v>
      </c>
      <c r="DM5" s="2541">
        <v>130.22716379042961</v>
      </c>
      <c r="DN5" s="2541">
        <v>130.14495783836622</v>
      </c>
      <c r="DO5" s="2543">
        <v>130.87653808942002</v>
      </c>
      <c r="DP5" s="2541">
        <v>137.22348939782236</v>
      </c>
      <c r="DQ5" s="2541">
        <v>139.36910860485602</v>
      </c>
      <c r="DR5" s="2542">
        <v>125.76886596609545</v>
      </c>
      <c r="DS5" s="2547">
        <v>127.7950912031917</v>
      </c>
      <c r="DT5" s="2541">
        <v>138.98041003169337</v>
      </c>
      <c r="DU5" s="2542">
        <v>163.85247284496043</v>
      </c>
      <c r="DV5" s="2542">
        <v>171.69878516136549</v>
      </c>
      <c r="DW5" s="2542">
        <v>174.17360712794422</v>
      </c>
      <c r="DX5" s="2542">
        <v>157.88038812844795</v>
      </c>
      <c r="DY5" s="2542">
        <v>154.33427819051522</v>
      </c>
      <c r="DZ5" s="2542">
        <v>142.30500775238281</v>
      </c>
      <c r="EA5" s="2542">
        <v>143.93174614343917</v>
      </c>
      <c r="EB5" s="2542">
        <v>140.05819010038999</v>
      </c>
      <c r="EC5" s="2542">
        <v>143.49139427755586</v>
      </c>
      <c r="ED5" s="2542">
        <v>145.12499400629619</v>
      </c>
      <c r="EE5" s="2542">
        <v>148.69806729283533</v>
      </c>
      <c r="EF5" s="2542">
        <v>144.68413344208571</v>
      </c>
      <c r="EG5" s="2542">
        <v>144.60403766319985</v>
      </c>
      <c r="EH5" s="2542">
        <v>153.208940914371</v>
      </c>
      <c r="EI5" s="2542">
        <v>152.14847217259958</v>
      </c>
      <c r="EJ5" s="2542">
        <v>158.21239440769196</v>
      </c>
      <c r="EK5" s="2542">
        <v>158.50607302798878</v>
      </c>
      <c r="EL5" s="2542">
        <v>144.22942469755381</v>
      </c>
      <c r="EM5" s="2542">
        <v>151.43242840961685</v>
      </c>
    </row>
    <row r="6" spans="1:256" ht="15.75" customHeight="1">
      <c r="A6" s="2519" t="s">
        <v>1488</v>
      </c>
      <c r="B6" s="2538">
        <v>56.009626466087923</v>
      </c>
      <c r="C6" s="2540">
        <v>63.114314556544372</v>
      </c>
      <c r="D6" s="2540">
        <v>59.998348962605398</v>
      </c>
      <c r="E6" s="2540">
        <v>56.296779796046572</v>
      </c>
      <c r="F6" s="2540">
        <v>56.777895967350602</v>
      </c>
      <c r="G6" s="2540">
        <v>58.445133491106319</v>
      </c>
      <c r="H6" s="2540">
        <v>58.908251704178248</v>
      </c>
      <c r="I6" s="2540">
        <v>58.524001286831066</v>
      </c>
      <c r="J6" s="2540">
        <v>57.253061360228145</v>
      </c>
      <c r="K6" s="2540">
        <v>49.388062517728116</v>
      </c>
      <c r="L6" s="2540">
        <v>48.716583202632727</v>
      </c>
      <c r="M6" s="2539">
        <v>51.075984933281923</v>
      </c>
      <c r="N6" s="2538">
        <v>63.488934150701546</v>
      </c>
      <c r="O6" s="2521">
        <v>64.672398722703434</v>
      </c>
      <c r="P6" s="2521">
        <v>64.445144227251845</v>
      </c>
      <c r="Q6" s="2521">
        <v>67.407489099889034</v>
      </c>
      <c r="R6" s="2521">
        <v>75.774069270978629</v>
      </c>
      <c r="S6" s="2521">
        <v>75.35443873895511</v>
      </c>
      <c r="T6" s="2521">
        <v>71.067361737532963</v>
      </c>
      <c r="U6" s="2521">
        <v>77.197999717734916</v>
      </c>
      <c r="V6" s="2521">
        <v>76.787666895548782</v>
      </c>
      <c r="W6" s="2521">
        <v>78.364165532134635</v>
      </c>
      <c r="X6" s="2521">
        <v>77.938513032767119</v>
      </c>
      <c r="Y6" s="2548">
        <v>80.504365557070656</v>
      </c>
      <c r="Z6" s="2519" t="s">
        <v>1489</v>
      </c>
      <c r="AA6" s="2521">
        <v>46.494791325427506</v>
      </c>
      <c r="AB6" s="2521">
        <v>47.396158525032277</v>
      </c>
      <c r="AC6" s="2521">
        <v>50.82003644212908</v>
      </c>
      <c r="AD6" s="2521">
        <v>52.216010808685908</v>
      </c>
      <c r="AE6" s="2521">
        <v>54.005783284430983</v>
      </c>
      <c r="AF6" s="2521">
        <v>55.855531217517715</v>
      </c>
      <c r="AG6" s="2521">
        <v>50.19781099319853</v>
      </c>
      <c r="AH6" s="2521">
        <v>53.642831719880782</v>
      </c>
      <c r="AI6" s="2521">
        <v>58.027715850555396</v>
      </c>
      <c r="AJ6" s="2521">
        <v>76.072360114815723</v>
      </c>
      <c r="AK6" s="2549">
        <v>92.464075816627727</v>
      </c>
      <c r="AL6" s="2550">
        <v>101.27104763152724</v>
      </c>
      <c r="AM6" s="2521">
        <v>108.92835704078578</v>
      </c>
      <c r="AN6" s="2521">
        <v>129.09101855573718</v>
      </c>
      <c r="AO6" s="2521">
        <v>140.75292484386372</v>
      </c>
      <c r="AP6" s="2521">
        <v>132.93036861797918</v>
      </c>
      <c r="AQ6" s="2521">
        <v>102.15173241773516</v>
      </c>
      <c r="AR6" s="2521">
        <v>89.149984682972956</v>
      </c>
      <c r="AS6" s="2521">
        <v>77.980472118583904</v>
      </c>
      <c r="AT6" s="2521">
        <v>72.780137800120769</v>
      </c>
      <c r="AU6" s="2521">
        <v>72.288115934843304</v>
      </c>
      <c r="AV6" s="2521">
        <v>69.670338621396738</v>
      </c>
      <c r="AW6" s="2548">
        <v>65.590254475139488</v>
      </c>
      <c r="AX6" s="2551">
        <v>60.724486525443091</v>
      </c>
      <c r="AY6" s="2521">
        <v>65.004860721299167</v>
      </c>
      <c r="AZ6" s="2521">
        <v>63.23134377252179</v>
      </c>
      <c r="BA6" s="2521">
        <v>61.81844099226003</v>
      </c>
      <c r="BB6" s="2521">
        <v>62.085134338295575</v>
      </c>
      <c r="BC6" s="2521">
        <v>55.133594578657807</v>
      </c>
      <c r="BD6" s="2521">
        <v>52.380389955571772</v>
      </c>
      <c r="BE6" s="2521">
        <v>53.501932778614943</v>
      </c>
      <c r="BF6" s="2521">
        <v>53.435423236903944</v>
      </c>
      <c r="BG6" s="2521">
        <v>52.631783982108296</v>
      </c>
      <c r="BH6" s="2521">
        <v>50.960545817389168</v>
      </c>
      <c r="BI6" s="2549">
        <v>50.21675806711513</v>
      </c>
      <c r="BJ6" s="2550">
        <v>51.889908646771644</v>
      </c>
      <c r="BK6" s="2521">
        <v>53.253106346207304</v>
      </c>
      <c r="BL6" s="2521">
        <v>55.641712602991511</v>
      </c>
      <c r="BM6" s="2521">
        <v>58.857048754185627</v>
      </c>
      <c r="BN6" s="2521">
        <v>57.445810483221216</v>
      </c>
      <c r="BO6" s="2521">
        <v>57.642098627488124</v>
      </c>
      <c r="BP6" s="2521">
        <v>58.436494543419791</v>
      </c>
      <c r="BQ6" s="2521">
        <v>58.675227674769047</v>
      </c>
      <c r="BR6" s="2521">
        <v>58.62104258487669</v>
      </c>
      <c r="BS6" s="2521">
        <v>57.487299262834867</v>
      </c>
      <c r="BT6" s="2521">
        <v>57.558377351340731</v>
      </c>
      <c r="BU6" s="2548">
        <v>55.345252872606601</v>
      </c>
      <c r="BV6" s="2551">
        <v>58.576915380951291</v>
      </c>
      <c r="BW6" s="2521">
        <v>61.115309766950986</v>
      </c>
      <c r="BX6" s="2521">
        <v>62.111252968227348</v>
      </c>
      <c r="BY6" s="2540">
        <v>64.996042363532382</v>
      </c>
      <c r="BZ6" s="2540">
        <v>62.705960891114529</v>
      </c>
      <c r="CA6" s="2540">
        <v>60.271881656930468</v>
      </c>
      <c r="CB6" s="2540">
        <v>59.203408348399499</v>
      </c>
      <c r="CC6" s="2540">
        <v>54.940051103976941</v>
      </c>
      <c r="CD6" s="2540">
        <v>49.171517058564177</v>
      </c>
      <c r="CE6" s="2540">
        <v>48.376448255895284</v>
      </c>
      <c r="CF6" s="2540">
        <v>46.502936796457071</v>
      </c>
      <c r="CG6" s="2539">
        <v>46.396691522158342</v>
      </c>
      <c r="CH6" s="2539">
        <v>50.388503553019049</v>
      </c>
      <c r="CI6" s="2538">
        <v>47.63938937299352</v>
      </c>
      <c r="CJ6" s="2540">
        <v>53.033957760420449</v>
      </c>
      <c r="CK6" s="2539">
        <v>53.391278325432815</v>
      </c>
      <c r="CL6" s="2539">
        <v>55.116506797041417</v>
      </c>
      <c r="CM6" s="2540">
        <v>56.163022748883982</v>
      </c>
      <c r="CN6" s="2539">
        <v>55.791518439752728</v>
      </c>
      <c r="CO6" s="2540">
        <v>55.805684476325901</v>
      </c>
      <c r="CP6" s="2540">
        <v>55.116506797041417</v>
      </c>
      <c r="CQ6" s="2539">
        <v>53.023474893356301</v>
      </c>
      <c r="CR6" s="2541">
        <v>53.020783346407406</v>
      </c>
      <c r="CS6" s="2541">
        <v>53.36960428947588</v>
      </c>
      <c r="CT6" s="2542">
        <v>54.067246175612816</v>
      </c>
      <c r="CU6" s="2524">
        <v>53.023474893356301</v>
      </c>
      <c r="CV6" s="2541">
        <v>51.279281640285376</v>
      </c>
      <c r="CW6" s="2543">
        <v>50.232765688442818</v>
      </c>
      <c r="CX6" s="2541">
        <v>53.372313543970492</v>
      </c>
      <c r="CY6" s="2541">
        <v>54.069990845198866</v>
      </c>
      <c r="CZ6" s="2543">
        <v>66.893582962507807</v>
      </c>
      <c r="DA6" s="2541">
        <v>93.368400176367146</v>
      </c>
      <c r="DB6" s="2541">
        <v>97.076678985215963</v>
      </c>
      <c r="DC6" s="2543">
        <v>92.963835879383268</v>
      </c>
      <c r="DD6" s="2541">
        <v>93.498196486468771</v>
      </c>
      <c r="DE6" s="2541">
        <v>94.02940515041675</v>
      </c>
      <c r="DF6" s="2542">
        <v>94.582199312593076</v>
      </c>
      <c r="DG6" s="2547">
        <v>98.359041738456014</v>
      </c>
      <c r="DH6" s="2541">
        <v>101.6382667145951</v>
      </c>
      <c r="DI6" s="2543">
        <v>103.62880734367337</v>
      </c>
      <c r="DJ6" s="2541">
        <v>104.05237183721098</v>
      </c>
      <c r="DK6" s="2541">
        <v>105.50208860501726</v>
      </c>
      <c r="DL6" s="2543">
        <v>101.23340138933403</v>
      </c>
      <c r="DM6" s="2541">
        <v>100.19655375745266</v>
      </c>
      <c r="DN6" s="2541">
        <v>94.721646235110171</v>
      </c>
      <c r="DO6" s="2543">
        <v>96.414788633880548</v>
      </c>
      <c r="DP6" s="2541">
        <v>93.623796108235595</v>
      </c>
      <c r="DQ6" s="2541">
        <v>95.87626675355169</v>
      </c>
      <c r="DR6" s="2542">
        <v>101.97116857406448</v>
      </c>
      <c r="DS6" s="2547">
        <v>108.83275722101638</v>
      </c>
      <c r="DT6" s="2541">
        <v>105.62466909023939</v>
      </c>
      <c r="DU6" s="2542">
        <v>109.90329909284237</v>
      </c>
      <c r="DV6" s="2542">
        <v>109.85554184204508</v>
      </c>
      <c r="DW6" s="2542">
        <v>112.6409699822528</v>
      </c>
      <c r="DX6" s="2542">
        <v>116.44885142800638</v>
      </c>
      <c r="DY6" s="2542">
        <v>114.80267343465928</v>
      </c>
      <c r="DZ6" s="2542">
        <v>112.72603365900882</v>
      </c>
      <c r="EA6" s="2542">
        <v>107.92435247932207</v>
      </c>
      <c r="EB6" s="2542">
        <v>103.66431982660774</v>
      </c>
      <c r="EC6" s="2542">
        <v>103.73429793923799</v>
      </c>
      <c r="ED6" s="2542">
        <v>103.26155284551406</v>
      </c>
      <c r="EE6" s="2542">
        <v>98.889334439357384</v>
      </c>
      <c r="EF6" s="2542">
        <v>97.576255533406965</v>
      </c>
      <c r="EG6" s="2542">
        <v>100.54379872895237</v>
      </c>
      <c r="EH6" s="2542">
        <v>104.36175807596891</v>
      </c>
      <c r="EI6" s="2542">
        <v>96.205361490692027</v>
      </c>
      <c r="EJ6" s="2542">
        <v>92.929022844504729</v>
      </c>
      <c r="EK6" s="2542">
        <v>90.592600724946934</v>
      </c>
      <c r="EL6" s="2542">
        <v>84.786331899612392</v>
      </c>
      <c r="EM6" s="2542">
        <v>85.326358921327156</v>
      </c>
    </row>
    <row r="7" spans="1:256" ht="15.75" customHeight="1">
      <c r="A7" s="2519" t="s">
        <v>1490</v>
      </c>
      <c r="B7" s="2538">
        <v>88.692782844828017</v>
      </c>
      <c r="C7" s="2540">
        <v>96.518300163598653</v>
      </c>
      <c r="D7" s="2540">
        <v>101.58011758187241</v>
      </c>
      <c r="E7" s="2540">
        <v>100.58042616118598</v>
      </c>
      <c r="F7" s="2540">
        <v>105.90050766824972</v>
      </c>
      <c r="G7" s="2540">
        <v>110.96902005948269</v>
      </c>
      <c r="H7" s="2540">
        <v>98.766788917383622</v>
      </c>
      <c r="I7" s="2540">
        <v>81.418262189611582</v>
      </c>
      <c r="J7" s="2540">
        <v>75.536230171577145</v>
      </c>
      <c r="K7" s="2540">
        <v>61.05451701700639</v>
      </c>
      <c r="L7" s="2540">
        <v>49.999715620672298</v>
      </c>
      <c r="M7" s="2539">
        <v>55.501888994225055</v>
      </c>
      <c r="N7" s="2538">
        <v>61.87978534951403</v>
      </c>
      <c r="O7" s="2521">
        <v>58.180093428571475</v>
      </c>
      <c r="P7" s="2521">
        <v>54.479873522928045</v>
      </c>
      <c r="Q7" s="2521">
        <v>65.130500485308701</v>
      </c>
      <c r="R7" s="2521">
        <v>73.234081435289127</v>
      </c>
      <c r="S7" s="2521">
        <v>63.065309728689066</v>
      </c>
      <c r="T7" s="2521">
        <v>59.014739048093666</v>
      </c>
      <c r="U7" s="2521">
        <v>66.270342911132445</v>
      </c>
      <c r="V7" s="2521">
        <v>62.919677051562772</v>
      </c>
      <c r="W7" s="2521">
        <v>62.231954549308313</v>
      </c>
      <c r="X7" s="2521">
        <v>65.862534881077252</v>
      </c>
      <c r="Y7" s="2548">
        <v>67.664960827739932</v>
      </c>
      <c r="Z7" s="2519" t="s">
        <v>1488</v>
      </c>
      <c r="AA7" s="2521">
        <v>64.427612992295266</v>
      </c>
      <c r="AB7" s="2521">
        <v>63.393178208349298</v>
      </c>
      <c r="AC7" s="2521">
        <v>65.959753175630738</v>
      </c>
      <c r="AD7" s="2521">
        <v>67.927390006393267</v>
      </c>
      <c r="AE7" s="2521">
        <v>70.125437504803855</v>
      </c>
      <c r="AF7" s="2521">
        <v>77.563644194330237</v>
      </c>
      <c r="AG7" s="2521">
        <v>81.781837127311661</v>
      </c>
      <c r="AH7" s="2521">
        <v>85.053797573542852</v>
      </c>
      <c r="AI7" s="2521">
        <v>90.476447881847292</v>
      </c>
      <c r="AJ7" s="2521">
        <v>88.491459047936445</v>
      </c>
      <c r="AK7" s="2549">
        <v>94.407889806612715</v>
      </c>
      <c r="AL7" s="2550">
        <v>101.29145530677135</v>
      </c>
      <c r="AM7" s="2521">
        <v>108.74519649244331</v>
      </c>
      <c r="AN7" s="2521">
        <v>117.91381772069911</v>
      </c>
      <c r="AO7" s="2521">
        <v>121.15289985341542</v>
      </c>
      <c r="AP7" s="2521">
        <v>124.46040268815071</v>
      </c>
      <c r="AQ7" s="2521">
        <v>121.4842871225264</v>
      </c>
      <c r="AR7" s="2521">
        <v>114.95694454506497</v>
      </c>
      <c r="AS7" s="2521">
        <v>115.86192361011996</v>
      </c>
      <c r="AT7" s="2521">
        <v>116.47245016917576</v>
      </c>
      <c r="AU7" s="2521">
        <v>114.84981329399876</v>
      </c>
      <c r="AV7" s="2521">
        <v>105.51990686928289</v>
      </c>
      <c r="AW7" s="2548">
        <v>103.77503281203514</v>
      </c>
      <c r="AX7" s="2551">
        <v>102.07070476673969</v>
      </c>
      <c r="AY7" s="2521">
        <v>103.11311672438205</v>
      </c>
      <c r="AZ7" s="2521">
        <v>95.208890993930908</v>
      </c>
      <c r="BA7" s="2521">
        <v>84.717153185890936</v>
      </c>
      <c r="BB7" s="2521">
        <v>80.567570284075799</v>
      </c>
      <c r="BC7" s="2521">
        <v>77.852212709548951</v>
      </c>
      <c r="BD7" s="2521">
        <v>72.797999034373831</v>
      </c>
      <c r="BE7" s="2521">
        <v>82.133186342795568</v>
      </c>
      <c r="BF7" s="2521">
        <v>74.894060439926577</v>
      </c>
      <c r="BG7" s="2521">
        <v>75.523064150661696</v>
      </c>
      <c r="BH7" s="2521">
        <v>72.768618160965147</v>
      </c>
      <c r="BI7" s="2549">
        <v>67.273534270513849</v>
      </c>
      <c r="BJ7" s="2550">
        <v>64.232943020249749</v>
      </c>
      <c r="BK7" s="2521">
        <v>66.08824297259585</v>
      </c>
      <c r="BL7" s="2521">
        <v>62.632569351583534</v>
      </c>
      <c r="BM7" s="2521">
        <v>63.201723927176836</v>
      </c>
      <c r="BN7" s="2521">
        <v>63.218338682097411</v>
      </c>
      <c r="BO7" s="2521">
        <v>62.019444731885585</v>
      </c>
      <c r="BP7" s="2521">
        <v>58.771503209739016</v>
      </c>
      <c r="BQ7" s="2521">
        <v>59.356635633832632</v>
      </c>
      <c r="BR7" s="2521">
        <v>57.91344133329801</v>
      </c>
      <c r="BS7" s="2521">
        <v>56.984004744836646</v>
      </c>
      <c r="BT7" s="2521">
        <v>56.073906663254768</v>
      </c>
      <c r="BU7" s="2548">
        <v>53.852980176504197</v>
      </c>
      <c r="BV7" s="2551">
        <v>57.013311946234026</v>
      </c>
      <c r="BW7" s="2521">
        <v>60.181499687319082</v>
      </c>
      <c r="BX7" s="2521">
        <v>77.694392210078902</v>
      </c>
      <c r="BY7" s="2540">
        <v>96.963765696640593</v>
      </c>
      <c r="BZ7" s="2540">
        <v>100.46715554392343</v>
      </c>
      <c r="CA7" s="2540">
        <v>94.372182910355804</v>
      </c>
      <c r="CB7" s="2540">
        <v>87.353540965741743</v>
      </c>
      <c r="CC7" s="2540">
        <v>87.197292135846055</v>
      </c>
      <c r="CD7" s="2540">
        <v>95.804164013902138</v>
      </c>
      <c r="CE7" s="2540">
        <v>93.75035205451276</v>
      </c>
      <c r="CF7" s="2540">
        <v>100.79304117735207</v>
      </c>
      <c r="CG7" s="2539">
        <v>97.224538739009162</v>
      </c>
      <c r="CH7" s="2539">
        <v>96.338486251308126</v>
      </c>
      <c r="CI7" s="2538">
        <v>91.200668838352101</v>
      </c>
      <c r="CJ7" s="2540">
        <v>91.866957452295722</v>
      </c>
      <c r="CK7" s="2539">
        <v>83.645542818495116</v>
      </c>
      <c r="CL7" s="2539">
        <v>85.311660967551276</v>
      </c>
      <c r="CM7" s="2540">
        <v>82.440195305716628</v>
      </c>
      <c r="CN7" s="2539">
        <v>83.072293769040968</v>
      </c>
      <c r="CO7" s="2540">
        <v>80.331582196274937</v>
      </c>
      <c r="CP7" s="2540">
        <v>81.628694140415519</v>
      </c>
      <c r="CQ7" s="2539">
        <v>76.026214941509878</v>
      </c>
      <c r="CR7" s="2541">
        <v>79.715538950265625</v>
      </c>
      <c r="CS7" s="2541">
        <v>76.974260710344595</v>
      </c>
      <c r="CT7" s="2542">
        <v>77.166722370452902</v>
      </c>
      <c r="CU7" s="2524">
        <v>75.443598720268056</v>
      </c>
      <c r="CV7" s="2541">
        <v>76.832514176264155</v>
      </c>
      <c r="CW7" s="2543">
        <v>81.930406112130029</v>
      </c>
      <c r="CX7" s="2541">
        <v>80.224172892778995</v>
      </c>
      <c r="CY7" s="2541">
        <v>80.72876015581879</v>
      </c>
      <c r="CZ7" s="2543">
        <v>101.25199219416787</v>
      </c>
      <c r="DA7" s="2541">
        <v>133.60074178578992</v>
      </c>
      <c r="DB7" s="2541">
        <v>137.02509344753318</v>
      </c>
      <c r="DC7" s="2543">
        <v>142.09469110614265</v>
      </c>
      <c r="DD7" s="2541">
        <v>144.22915305736893</v>
      </c>
      <c r="DE7" s="2541">
        <v>149.18707292480283</v>
      </c>
      <c r="DF7" s="2542">
        <v>130.38755523301592</v>
      </c>
      <c r="DG7" s="2547">
        <v>135.88332989759465</v>
      </c>
      <c r="DH7" s="2541">
        <v>134.11030732276873</v>
      </c>
      <c r="DI7" s="2543">
        <v>129.57285474839983</v>
      </c>
      <c r="DJ7" s="2541">
        <v>125.58614270766076</v>
      </c>
      <c r="DK7" s="2541">
        <v>121.02014156877068</v>
      </c>
      <c r="DL7" s="2543">
        <v>133.56385508112271</v>
      </c>
      <c r="DM7" s="2541">
        <v>120.87228949976114</v>
      </c>
      <c r="DN7" s="2541">
        <v>120.97477545325479</v>
      </c>
      <c r="DO7" s="2543">
        <v>118.38019719995872</v>
      </c>
      <c r="DP7" s="2541">
        <v>113.55468521301549</v>
      </c>
      <c r="DQ7" s="2541">
        <v>113.8121934498368</v>
      </c>
      <c r="DR7" s="2542">
        <v>111.14999379623573</v>
      </c>
      <c r="DS7" s="2547">
        <v>112.07900849300643</v>
      </c>
      <c r="DT7" s="2541">
        <v>110.07858199999578</v>
      </c>
      <c r="DU7" s="2542">
        <v>109.01466151185801</v>
      </c>
      <c r="DV7" s="2542">
        <v>108.410470217659</v>
      </c>
      <c r="DW7" s="2542">
        <v>109.51275742697628</v>
      </c>
      <c r="DX7" s="2542">
        <v>108.25269535842385</v>
      </c>
      <c r="DY7" s="2542">
        <v>105.46279314234755</v>
      </c>
      <c r="DZ7" s="2542">
        <v>101.19052717870044</v>
      </c>
      <c r="EA7" s="2542">
        <v>98.002527192920368</v>
      </c>
      <c r="EB7" s="2542">
        <v>111.15600506267728</v>
      </c>
      <c r="EC7" s="2542">
        <v>111.04476444994317</v>
      </c>
      <c r="ED7" s="2542">
        <v>103.69678517262244</v>
      </c>
      <c r="EE7" s="2542">
        <v>104.0844700226925</v>
      </c>
      <c r="EF7" s="2542">
        <v>104.42367814352626</v>
      </c>
      <c r="EG7" s="2542">
        <v>100.40602308987516</v>
      </c>
      <c r="EH7" s="2542">
        <v>98.181989175780672</v>
      </c>
      <c r="EI7" s="2542">
        <v>97.708686639918213</v>
      </c>
      <c r="EJ7" s="2542">
        <v>105.1321702816528</v>
      </c>
      <c r="EK7" s="2542">
        <v>109.58707587590821</v>
      </c>
      <c r="EL7" s="2542">
        <v>102.22558294074777</v>
      </c>
      <c r="EM7" s="2542">
        <v>104.45824776861738</v>
      </c>
    </row>
    <row r="8" spans="1:256" ht="15.75" customHeight="1">
      <c r="A8" s="2519" t="s">
        <v>1489</v>
      </c>
      <c r="B8" s="2538">
        <v>56.272048268883033</v>
      </c>
      <c r="C8" s="2540">
        <v>57.703161992607633</v>
      </c>
      <c r="D8" s="2540">
        <v>61.701651064522892</v>
      </c>
      <c r="E8" s="2540">
        <v>58.605517685487825</v>
      </c>
      <c r="F8" s="2540">
        <v>57.368490167973029</v>
      </c>
      <c r="G8" s="2540">
        <v>59.344247909688328</v>
      </c>
      <c r="H8" s="2540">
        <v>59.278000248369679</v>
      </c>
      <c r="I8" s="2540">
        <v>58.963146054894999</v>
      </c>
      <c r="J8" s="2540">
        <v>55.593202661027888</v>
      </c>
      <c r="K8" s="2540">
        <v>47.06370811414908</v>
      </c>
      <c r="L8" s="2540">
        <v>41.525503422513346</v>
      </c>
      <c r="M8" s="2539">
        <v>45.01910872906624</v>
      </c>
      <c r="N8" s="2538">
        <v>53.967382804061245</v>
      </c>
      <c r="O8" s="2521">
        <v>52.130688895850774</v>
      </c>
      <c r="P8" s="2521">
        <v>48.818693262656154</v>
      </c>
      <c r="Q8" s="2521">
        <v>53.643291680480566</v>
      </c>
      <c r="R8" s="2521">
        <v>58.772366008545397</v>
      </c>
      <c r="S8" s="2521">
        <v>58.382554084940296</v>
      </c>
      <c r="T8" s="2521">
        <v>61.786507073520738</v>
      </c>
      <c r="U8" s="2521">
        <v>62.619612462862598</v>
      </c>
      <c r="V8" s="2521">
        <v>62.616884205107496</v>
      </c>
      <c r="W8" s="2521">
        <v>64.041016394234347</v>
      </c>
      <c r="X8" s="2521">
        <v>69.481921796910086</v>
      </c>
      <c r="Y8" s="2548">
        <v>73.880584301629014</v>
      </c>
      <c r="Z8" s="2519" t="s">
        <v>1491</v>
      </c>
      <c r="AA8" s="2521">
        <v>66.03246202993769</v>
      </c>
      <c r="AB8" s="2521">
        <v>63.063070534601351</v>
      </c>
      <c r="AC8" s="2521">
        <v>62.019935145724446</v>
      </c>
      <c r="AD8" s="2521">
        <v>62.662764000000728</v>
      </c>
      <c r="AE8" s="2521">
        <v>59.493546484963645</v>
      </c>
      <c r="AF8" s="2521">
        <v>51.85663124062134</v>
      </c>
      <c r="AG8" s="2521">
        <v>63.792818146803207</v>
      </c>
      <c r="AH8" s="2521">
        <v>80.126793845870992</v>
      </c>
      <c r="AI8" s="2521">
        <v>89.338871485605523</v>
      </c>
      <c r="AJ8" s="2521">
        <v>88.940415791608856</v>
      </c>
      <c r="AK8" s="2549">
        <v>89.709597273927898</v>
      </c>
      <c r="AL8" s="2550">
        <v>101.27104763152721</v>
      </c>
      <c r="AM8" s="2521">
        <v>108.98095918284938</v>
      </c>
      <c r="AN8" s="2521">
        <v>115.41707174333557</v>
      </c>
      <c r="AO8" s="2521">
        <v>106.35708899824007</v>
      </c>
      <c r="AP8" s="2521">
        <v>112.83233468594823</v>
      </c>
      <c r="AQ8" s="2521">
        <v>120.02356969308126</v>
      </c>
      <c r="AR8" s="2521">
        <v>110.4656176315586</v>
      </c>
      <c r="AS8" s="2521">
        <v>106.33558021691947</v>
      </c>
      <c r="AT8" s="2521">
        <v>114.02391565642205</v>
      </c>
      <c r="AU8" s="2521">
        <v>106.84820428362363</v>
      </c>
      <c r="AV8" s="2521">
        <v>99.612507421210339</v>
      </c>
      <c r="AW8" s="2548">
        <v>96.314576221967968</v>
      </c>
      <c r="AX8" s="2551">
        <v>93.904882858226969</v>
      </c>
      <c r="AY8" s="2521">
        <v>96.704796220333407</v>
      </c>
      <c r="AZ8" s="2521">
        <v>95.500948060449446</v>
      </c>
      <c r="BA8" s="2521">
        <v>96.727872840414861</v>
      </c>
      <c r="BB8" s="2521">
        <v>90.721794832914739</v>
      </c>
      <c r="BC8" s="2521">
        <v>90.223640624800012</v>
      </c>
      <c r="BD8" s="2521">
        <v>96.480825269968179</v>
      </c>
      <c r="BE8" s="2521">
        <v>120.6778229299191</v>
      </c>
      <c r="BF8" s="2521">
        <v>121.16637559513856</v>
      </c>
      <c r="BG8" s="2521">
        <v>120.71720635559898</v>
      </c>
      <c r="BH8" s="2521">
        <v>121.73738952550673</v>
      </c>
      <c r="BI8" s="2549">
        <v>122.87461746978585</v>
      </c>
      <c r="BJ8" s="2550">
        <v>118.45061295933496</v>
      </c>
      <c r="BK8" s="2521">
        <v>114.09844816751564</v>
      </c>
      <c r="BL8" s="2521">
        <v>108.1900186207518</v>
      </c>
      <c r="BM8" s="2521">
        <v>105.80090167123191</v>
      </c>
      <c r="BN8" s="2521">
        <v>105.30538510869438</v>
      </c>
      <c r="BO8" s="2521">
        <v>109.03210706354731</v>
      </c>
      <c r="BP8" s="2521">
        <v>107.84497353971243</v>
      </c>
      <c r="BQ8" s="2521">
        <v>105.75762269525673</v>
      </c>
      <c r="BR8" s="2521">
        <v>105.91317303385048</v>
      </c>
      <c r="BS8" s="2521">
        <v>107.23115408433775</v>
      </c>
      <c r="BT8" s="2521">
        <v>114.86551055597303</v>
      </c>
      <c r="BU8" s="2548">
        <v>109.58881935469952</v>
      </c>
      <c r="BV8" s="2551">
        <v>106.81691676263438</v>
      </c>
      <c r="BW8" s="2521">
        <v>101.14503357970767</v>
      </c>
      <c r="BX8" s="2521">
        <v>105.80087922773227</v>
      </c>
      <c r="BY8" s="2540">
        <v>118.67853118691853</v>
      </c>
      <c r="BZ8" s="2540">
        <v>118.20008557770541</v>
      </c>
      <c r="CA8" s="2540">
        <v>119.3774031697865</v>
      </c>
      <c r="CB8" s="2540">
        <v>109.49771969341171</v>
      </c>
      <c r="CC8" s="2540">
        <v>100.49878198486194</v>
      </c>
      <c r="CD8" s="2540">
        <v>95.93279839943051</v>
      </c>
      <c r="CE8" s="2540">
        <v>87.812629934503718</v>
      </c>
      <c r="CF8" s="2540">
        <v>88.890352038817539</v>
      </c>
      <c r="CG8" s="2539">
        <v>97.231392113682546</v>
      </c>
      <c r="CH8" s="2539">
        <v>108.63715084551417</v>
      </c>
      <c r="CI8" s="2538">
        <v>96.539236294646102</v>
      </c>
      <c r="CJ8" s="2540">
        <v>98.582392468341141</v>
      </c>
      <c r="CK8" s="2539">
        <v>97.233080933593854</v>
      </c>
      <c r="CL8" s="2539">
        <v>94.044633186819055</v>
      </c>
      <c r="CM8" s="2540">
        <v>90.595965031539876</v>
      </c>
      <c r="CN8" s="2539">
        <v>88.336760462853874</v>
      </c>
      <c r="CO8" s="2540">
        <v>83.11750752085949</v>
      </c>
      <c r="CP8" s="2540">
        <v>75.723320435146718</v>
      </c>
      <c r="CQ8" s="2539">
        <v>72.885222343989028</v>
      </c>
      <c r="CR8" s="2541">
        <v>69.639349590287296</v>
      </c>
      <c r="CS8" s="2541">
        <v>66.418229665469013</v>
      </c>
      <c r="CT8" s="2542">
        <v>68.96565130535798</v>
      </c>
      <c r="CU8" s="2524">
        <v>69.293386035743438</v>
      </c>
      <c r="CV8" s="2541">
        <v>67.05743635265037</v>
      </c>
      <c r="CW8" s="2543">
        <v>69.070212150236969</v>
      </c>
      <c r="CX8" s="2541">
        <v>68.788086672332582</v>
      </c>
      <c r="CY8" s="2541">
        <v>66.333173931761451</v>
      </c>
      <c r="CZ8" s="2543">
        <v>77.60150790905935</v>
      </c>
      <c r="DA8" s="2541">
        <v>84.132009279143105</v>
      </c>
      <c r="DB8" s="2541">
        <v>84.674978667346736</v>
      </c>
      <c r="DC8" s="2543">
        <v>80.378371583283908</v>
      </c>
      <c r="DD8" s="2541">
        <v>79.929487055568359</v>
      </c>
      <c r="DE8" s="2541">
        <v>79.915107398472742</v>
      </c>
      <c r="DF8" s="2542">
        <v>80.114778023656896</v>
      </c>
      <c r="DG8" s="2547">
        <v>89.431720243632284</v>
      </c>
      <c r="DH8" s="2541">
        <v>96.133452049899063</v>
      </c>
      <c r="DI8" s="2543">
        <v>95.874133228837536</v>
      </c>
      <c r="DJ8" s="2541">
        <v>90.544303301573891</v>
      </c>
      <c r="DK8" s="2541">
        <v>95.670343259604479</v>
      </c>
      <c r="DL8" s="2543">
        <v>102.91486597481581</v>
      </c>
      <c r="DM8" s="2541">
        <v>132.36196185393365</v>
      </c>
      <c r="DN8" s="2541">
        <v>111.87523292612047</v>
      </c>
      <c r="DO8" s="2543">
        <v>116.75488408385579</v>
      </c>
      <c r="DP8" s="2541">
        <v>114.73125696106517</v>
      </c>
      <c r="DQ8" s="2541">
        <v>117.48447886651248</v>
      </c>
      <c r="DR8" s="2542">
        <v>120.52930488788046</v>
      </c>
      <c r="DS8" s="2547">
        <v>125.60070347418275</v>
      </c>
      <c r="DT8" s="2541">
        <v>125.64906098663211</v>
      </c>
      <c r="DU8" s="2542">
        <v>125.5865669702676</v>
      </c>
      <c r="DV8" s="2542">
        <v>139.69410976294026</v>
      </c>
      <c r="DW8" s="2542">
        <v>139.7929302731024</v>
      </c>
      <c r="DX8" s="2542">
        <v>143.41583110357485</v>
      </c>
      <c r="DY8" s="2542">
        <v>142.67017659631358</v>
      </c>
      <c r="DZ8" s="2542">
        <v>154.80094311750528</v>
      </c>
      <c r="EA8" s="2542">
        <v>139.03460228908827</v>
      </c>
      <c r="EB8" s="2542">
        <v>139.86080917716671</v>
      </c>
      <c r="EC8" s="2542">
        <v>133.45177487712382</v>
      </c>
      <c r="ED8" s="2542">
        <v>138.60737734163615</v>
      </c>
      <c r="EE8" s="2542">
        <v>137.60910077622498</v>
      </c>
      <c r="EF8" s="2542">
        <v>144.09811773702</v>
      </c>
      <c r="EG8" s="2542">
        <v>134.98559328245622</v>
      </c>
      <c r="EH8" s="2542">
        <v>130.90899875666432</v>
      </c>
      <c r="EI8" s="2542">
        <v>130.90473406423678</v>
      </c>
      <c r="EJ8" s="2542">
        <v>135.21951397058263</v>
      </c>
      <c r="EK8" s="2542">
        <v>128.48141215252153</v>
      </c>
      <c r="EL8" s="2542">
        <v>118.8454321117096</v>
      </c>
      <c r="EM8" s="2542">
        <v>124.38408090179675</v>
      </c>
    </row>
    <row r="9" spans="1:256" ht="15.75" customHeight="1">
      <c r="A9" s="2519" t="s">
        <v>1492</v>
      </c>
      <c r="B9" s="2538"/>
      <c r="C9" s="2540"/>
      <c r="D9" s="2540"/>
      <c r="E9" s="2540"/>
      <c r="F9" s="2540"/>
      <c r="G9" s="2540"/>
      <c r="H9" s="2540"/>
      <c r="I9" s="2540"/>
      <c r="J9" s="2540"/>
      <c r="K9" s="2540"/>
      <c r="L9" s="2540"/>
      <c r="M9" s="2539"/>
      <c r="N9" s="2538"/>
      <c r="O9" s="2521"/>
      <c r="P9" s="2521"/>
      <c r="Q9" s="2521"/>
      <c r="R9" s="2521"/>
      <c r="S9" s="2521"/>
      <c r="T9" s="2521"/>
      <c r="U9" s="2521"/>
      <c r="V9" s="2521"/>
      <c r="W9" s="2521"/>
      <c r="X9" s="2521"/>
      <c r="Y9" s="2548"/>
      <c r="Z9" s="2519" t="s">
        <v>1493</v>
      </c>
      <c r="AA9" s="2521">
        <v>65.444745980130833</v>
      </c>
      <c r="AB9" s="2521">
        <v>65.657286109856315</v>
      </c>
      <c r="AC9" s="2521">
        <v>69.956447825322329</v>
      </c>
      <c r="AD9" s="2521">
        <v>82.814649806722144</v>
      </c>
      <c r="AE9" s="2521">
        <v>77.582071538671087</v>
      </c>
      <c r="AF9" s="2521">
        <v>75.768494156836113</v>
      </c>
      <c r="AG9" s="2521">
        <v>68.74287665044811</v>
      </c>
      <c r="AH9" s="2521">
        <v>69.711562533405512</v>
      </c>
      <c r="AI9" s="2521">
        <v>74.909809411821499</v>
      </c>
      <c r="AJ9" s="2521">
        <v>83.256254375045259</v>
      </c>
      <c r="AK9" s="2549">
        <v>91.034086559516126</v>
      </c>
      <c r="AL9" s="2550">
        <v>101.27104763152724</v>
      </c>
      <c r="AM9" s="2521">
        <v>118.87538146946348</v>
      </c>
      <c r="AN9" s="2521">
        <v>133.93084756049203</v>
      </c>
      <c r="AO9" s="2521">
        <v>117.43953213309103</v>
      </c>
      <c r="AP9" s="2521">
        <v>126.72441439049371</v>
      </c>
      <c r="AQ9" s="2521">
        <v>111.61715466022062</v>
      </c>
      <c r="AR9" s="2521">
        <v>107.65871371083149</v>
      </c>
      <c r="AS9" s="2521">
        <v>106.80776697689977</v>
      </c>
      <c r="AT9" s="2521">
        <v>105.28495122363336</v>
      </c>
      <c r="AU9" s="2521">
        <v>99.30399279992551</v>
      </c>
      <c r="AV9" s="2521">
        <v>90.300934147594617</v>
      </c>
      <c r="AW9" s="2548">
        <v>74.535874509046636</v>
      </c>
      <c r="AX9" s="2551">
        <v>76.132373783177059</v>
      </c>
      <c r="AY9" s="2521">
        <v>82.424383700521034</v>
      </c>
      <c r="AZ9" s="2521">
        <v>88.745745645644618</v>
      </c>
      <c r="BA9" s="2521">
        <v>86.412107711459072</v>
      </c>
      <c r="BB9" s="2521">
        <v>84.412018055359198</v>
      </c>
      <c r="BC9" s="2521">
        <v>82.148311879088396</v>
      </c>
      <c r="BD9" s="2521">
        <v>72.135366917588811</v>
      </c>
      <c r="BE9" s="2521">
        <v>69.383559140266968</v>
      </c>
      <c r="BF9" s="2521">
        <v>62.435073466277245</v>
      </c>
      <c r="BG9" s="2521">
        <v>67.006486273995947</v>
      </c>
      <c r="BH9" s="2521">
        <v>70.180036345203561</v>
      </c>
      <c r="BI9" s="2549">
        <v>65.266937244178379</v>
      </c>
      <c r="BJ9" s="2550">
        <v>68.317755011258726</v>
      </c>
      <c r="BK9" s="2521">
        <v>72.427783735693822</v>
      </c>
      <c r="BL9" s="2521">
        <v>69.82872236609343</v>
      </c>
      <c r="BM9" s="2521">
        <v>65.683989834377613</v>
      </c>
      <c r="BN9" s="2521">
        <v>63.263371690051976</v>
      </c>
      <c r="BO9" s="2521">
        <v>66.910043897005835</v>
      </c>
      <c r="BP9" s="2521">
        <v>62.394273044203906</v>
      </c>
      <c r="BQ9" s="2521">
        <v>57.355186432963102</v>
      </c>
      <c r="BR9" s="2521">
        <v>57.526057166108615</v>
      </c>
      <c r="BS9" s="2521">
        <v>59.406076614585665</v>
      </c>
      <c r="BT9" s="2521">
        <v>57.579905999027581</v>
      </c>
      <c r="BU9" s="2548">
        <v>57.40453866764139</v>
      </c>
      <c r="BV9" s="2551">
        <v>60.522557129901344</v>
      </c>
      <c r="BW9" s="2521">
        <v>55.421456084028456</v>
      </c>
      <c r="BX9" s="2521">
        <v>50.718662606854558</v>
      </c>
      <c r="BY9" s="2540">
        <v>54.17722252299162</v>
      </c>
      <c r="BZ9" s="2540">
        <v>50.488453328827546</v>
      </c>
      <c r="CA9" s="2540">
        <v>46.488342982858441</v>
      </c>
      <c r="CB9" s="2540">
        <v>47.038665917233622</v>
      </c>
      <c r="CC9" s="2540">
        <v>46.265306192822685</v>
      </c>
      <c r="CD9" s="2540">
        <v>43.706603861419261</v>
      </c>
      <c r="CE9" s="2540">
        <v>38.84575357676114</v>
      </c>
      <c r="CF9" s="2540">
        <v>38.092931995848232</v>
      </c>
      <c r="CG9" s="2539">
        <v>39.778894264423428</v>
      </c>
      <c r="CH9" s="2539">
        <v>41.849329475822159</v>
      </c>
      <c r="CI9" s="2538">
        <v>41.621782294299592</v>
      </c>
      <c r="CJ9" s="2540">
        <v>48.821691258875092</v>
      </c>
      <c r="CK9" s="2539">
        <v>47.29728928230292</v>
      </c>
      <c r="CL9" s="2539">
        <v>46.193581312910133</v>
      </c>
      <c r="CM9" s="2540">
        <v>49.997758597502731</v>
      </c>
      <c r="CN9" s="2539">
        <v>49.434221733328272</v>
      </c>
      <c r="CO9" s="2540">
        <v>44.556433342413889</v>
      </c>
      <c r="CP9" s="2540">
        <v>39.400407590423349</v>
      </c>
      <c r="CQ9" s="2539">
        <v>36.683138101428639</v>
      </c>
      <c r="CR9" s="2541">
        <v>36.137849701893472</v>
      </c>
      <c r="CS9" s="2541">
        <v>33.692431301013457</v>
      </c>
      <c r="CT9" s="2542">
        <v>34.507570767973469</v>
      </c>
      <c r="CU9" s="2524">
        <v>33.422414714634982</v>
      </c>
      <c r="CV9" s="2541">
        <v>34.509322510232863</v>
      </c>
      <c r="CW9" s="2543">
        <v>39.672134539322826</v>
      </c>
      <c r="CX9" s="2541">
        <v>46.465308261809604</v>
      </c>
      <c r="CY9" s="2541">
        <v>44.291492670613835</v>
      </c>
      <c r="CZ9" s="2543">
        <v>47.631168598295844</v>
      </c>
      <c r="DA9" s="2541">
        <v>64.60291658189567</v>
      </c>
      <c r="DB9" s="2541">
        <v>66.21882295334089</v>
      </c>
      <c r="DC9" s="2543">
        <v>66.098766538964199</v>
      </c>
      <c r="DD9" s="2541">
        <v>69.883288447811537</v>
      </c>
      <c r="DE9" s="2541">
        <v>78.716207409042156</v>
      </c>
      <c r="DF9" s="2542">
        <v>93.882433266551047</v>
      </c>
      <c r="DG9" s="2547">
        <v>107.76828725814404</v>
      </c>
      <c r="DH9" s="2541">
        <v>114.1239530064104</v>
      </c>
      <c r="DI9" s="2543">
        <v>99.316889485063641</v>
      </c>
      <c r="DJ9" s="2541">
        <v>93.29344786325376</v>
      </c>
      <c r="DK9" s="2541">
        <v>88.502156918864685</v>
      </c>
      <c r="DL9" s="2543">
        <v>72.530184795015131</v>
      </c>
      <c r="DM9" s="2541">
        <v>73.829039610754592</v>
      </c>
      <c r="DN9" s="2541">
        <v>77.577740459384074</v>
      </c>
      <c r="DO9" s="2543">
        <v>78.477418731917922</v>
      </c>
      <c r="DP9" s="2541">
        <v>69.134066904140383</v>
      </c>
      <c r="DQ9" s="2541">
        <v>66.243857695079598</v>
      </c>
      <c r="DR9" s="2542">
        <v>69.712652199850339</v>
      </c>
      <c r="DS9" s="2547">
        <v>72.543772396391532</v>
      </c>
      <c r="DT9" s="2541">
        <v>72.571702465887569</v>
      </c>
      <c r="DU9" s="2542">
        <v>74.222482104494659</v>
      </c>
      <c r="DV9" s="2542">
        <v>72.925623368517577</v>
      </c>
      <c r="DW9" s="2542">
        <v>71.71171064659616</v>
      </c>
      <c r="DX9" s="2542">
        <v>65.815693556176541</v>
      </c>
      <c r="DY9" s="2542">
        <v>62.007124211629773</v>
      </c>
      <c r="DZ9" s="2542">
        <v>62.056366100338956</v>
      </c>
      <c r="EA9" s="2542">
        <v>60.832684476046325</v>
      </c>
      <c r="EB9" s="2542">
        <v>60.456094373390087</v>
      </c>
      <c r="EC9" s="2542">
        <v>57.112462739762329</v>
      </c>
      <c r="ED9" s="2542">
        <v>60.961501779600994</v>
      </c>
      <c r="EE9" s="2542">
        <v>67.295078601126605</v>
      </c>
      <c r="EF9" s="2542">
        <v>70.062104090732078</v>
      </c>
      <c r="EG9" s="2542">
        <v>72.814877395283403</v>
      </c>
      <c r="EH9" s="2542">
        <v>72.824367148625669</v>
      </c>
      <c r="EI9" s="2542">
        <v>74.938913161170632</v>
      </c>
      <c r="EJ9" s="2542">
        <v>81.699741721466083</v>
      </c>
      <c r="EK9" s="2542">
        <v>70.566867933116555</v>
      </c>
      <c r="EL9" s="2542">
        <v>63.50393279930482</v>
      </c>
      <c r="EM9" s="2542">
        <v>63.501346565654124</v>
      </c>
    </row>
    <row r="10" spans="1:256" ht="15.75" customHeight="1">
      <c r="A10" s="2519" t="s">
        <v>1494</v>
      </c>
      <c r="B10" s="2538"/>
      <c r="C10" s="2540"/>
      <c r="D10" s="2540"/>
      <c r="E10" s="2540"/>
      <c r="F10" s="2540"/>
      <c r="G10" s="2540"/>
      <c r="H10" s="2540"/>
      <c r="I10" s="2540"/>
      <c r="J10" s="2540"/>
      <c r="K10" s="2540"/>
      <c r="L10" s="2540"/>
      <c r="M10" s="2539"/>
      <c r="N10" s="2538"/>
      <c r="O10" s="2521"/>
      <c r="P10" s="2521"/>
      <c r="Q10" s="2521"/>
      <c r="R10" s="2521"/>
      <c r="S10" s="2521"/>
      <c r="T10" s="2521"/>
      <c r="U10" s="2521"/>
      <c r="V10" s="2521"/>
      <c r="W10" s="2521"/>
      <c r="X10" s="2521"/>
      <c r="Y10" s="2548"/>
      <c r="Z10" s="2519" t="s">
        <v>1495</v>
      </c>
      <c r="AA10" s="2521">
        <v>80.283653796418591</v>
      </c>
      <c r="AB10" s="2521">
        <v>81.940502832787928</v>
      </c>
      <c r="AC10" s="2521">
        <v>81.162046503929346</v>
      </c>
      <c r="AD10" s="2521">
        <v>77.311144598047562</v>
      </c>
      <c r="AE10" s="2521">
        <v>80.198088256085398</v>
      </c>
      <c r="AF10" s="2521">
        <v>81.246853415724985</v>
      </c>
      <c r="AG10" s="2521">
        <v>80.4759402683476</v>
      </c>
      <c r="AH10" s="2521">
        <v>80.380896181684633</v>
      </c>
      <c r="AI10" s="2521">
        <v>81.23629296165133</v>
      </c>
      <c r="AJ10" s="2521">
        <v>92.588069876584925</v>
      </c>
      <c r="AK10" s="2549">
        <v>98.677464766876895</v>
      </c>
      <c r="AL10" s="2550">
        <v>101.27104763152721</v>
      </c>
      <c r="AM10" s="2521">
        <v>106.33101376910794</v>
      </c>
      <c r="AN10" s="2521">
        <v>105.63635141053184</v>
      </c>
      <c r="AO10" s="2521">
        <v>111.45379952206402</v>
      </c>
      <c r="AP10" s="2521">
        <v>119.81955847819114</v>
      </c>
      <c r="AQ10" s="2521">
        <v>129.03008479398065</v>
      </c>
      <c r="AR10" s="2521">
        <v>131.22952996065476</v>
      </c>
      <c r="AS10" s="2521">
        <v>145.9292165091363</v>
      </c>
      <c r="AT10" s="2521">
        <v>159.93807694562355</v>
      </c>
      <c r="AU10" s="2521">
        <v>160.95976854932979</v>
      </c>
      <c r="AV10" s="2521">
        <v>166.8120704696945</v>
      </c>
      <c r="AW10" s="2548">
        <v>189.24260423383689</v>
      </c>
      <c r="AX10" s="2551">
        <v>197.08824574047318</v>
      </c>
      <c r="AY10" s="2521">
        <v>198.68136566930002</v>
      </c>
      <c r="AZ10" s="2521">
        <v>194.13131859984759</v>
      </c>
      <c r="BA10" s="2521">
        <v>192.39336958658194</v>
      </c>
      <c r="BB10" s="2521">
        <v>192.34509322510232</v>
      </c>
      <c r="BC10" s="2521">
        <v>192.70716593619932</v>
      </c>
      <c r="BD10" s="2521">
        <v>158.50056207478008</v>
      </c>
      <c r="BE10" s="2521">
        <v>153.11408393879938</v>
      </c>
      <c r="BF10" s="2521">
        <v>129.37375214226356</v>
      </c>
      <c r="BG10" s="2521">
        <v>106.76403549002231</v>
      </c>
      <c r="BH10" s="2521">
        <v>101.98036531412393</v>
      </c>
      <c r="BI10" s="2549">
        <v>97.378490122311604</v>
      </c>
      <c r="BJ10" s="2550">
        <v>93.566217926392326</v>
      </c>
      <c r="BK10" s="2521">
        <v>92.592337162108578</v>
      </c>
      <c r="BL10" s="2521">
        <v>92.347938082118077</v>
      </c>
      <c r="BM10" s="2521">
        <v>95.123311620465046</v>
      </c>
      <c r="BN10" s="2521">
        <v>96.43806660068897</v>
      </c>
      <c r="BO10" s="2521">
        <v>96.293237516250159</v>
      </c>
      <c r="BP10" s="2521">
        <v>97.144108387328146</v>
      </c>
      <c r="BQ10" s="2521">
        <v>97.178953575381811</v>
      </c>
      <c r="BR10" s="2521">
        <v>95.130639282475329</v>
      </c>
      <c r="BS10" s="2521">
        <v>97.955332296540988</v>
      </c>
      <c r="BT10" s="2521">
        <v>97.436352789856443</v>
      </c>
      <c r="BU10" s="2548">
        <v>98.70007275937337</v>
      </c>
      <c r="BV10" s="2551">
        <v>101.21570223140239</v>
      </c>
      <c r="BW10" s="2521">
        <v>101.10270968320363</v>
      </c>
      <c r="BX10" s="2521">
        <v>96.412204264182037</v>
      </c>
      <c r="BY10" s="2540">
        <v>96.111339082818091</v>
      </c>
      <c r="BZ10" s="2540">
        <v>91.21678413914627</v>
      </c>
      <c r="CA10" s="2540">
        <v>86.302616923623347</v>
      </c>
      <c r="CB10" s="2540">
        <v>88.485725714403927</v>
      </c>
      <c r="CC10" s="2540">
        <v>91.084821567119661</v>
      </c>
      <c r="CD10" s="2540">
        <v>92.524060593730283</v>
      </c>
      <c r="CE10" s="2540">
        <v>95.079052541922849</v>
      </c>
      <c r="CF10" s="2540">
        <v>97.715381538429696</v>
      </c>
      <c r="CG10" s="2539">
        <v>103.8435311399773</v>
      </c>
      <c r="CH10" s="2539">
        <v>110.4718324672324</v>
      </c>
      <c r="CI10" s="2538">
        <v>152.89971715224638</v>
      </c>
      <c r="CJ10" s="2540">
        <v>170.01835432780339</v>
      </c>
      <c r="CK10" s="2539">
        <v>175.9088801780708</v>
      </c>
      <c r="CL10" s="2539">
        <v>171.29581943951143</v>
      </c>
      <c r="CM10" s="2540">
        <v>173.63182205333158</v>
      </c>
      <c r="CN10" s="2539">
        <v>170.44366234823116</v>
      </c>
      <c r="CO10" s="2540">
        <v>175.2015333779315</v>
      </c>
      <c r="CP10" s="2540">
        <v>173.43651830881009</v>
      </c>
      <c r="CQ10" s="2539">
        <v>164.09845188053669</v>
      </c>
      <c r="CR10" s="2541">
        <v>154.35599820860213</v>
      </c>
      <c r="CS10" s="2541">
        <v>146.93822905926615</v>
      </c>
      <c r="CT10" s="2542">
        <v>140.68967558285087</v>
      </c>
      <c r="CU10" s="2524">
        <v>152.88462035814163</v>
      </c>
      <c r="CV10" s="2541">
        <v>157.26112252885375</v>
      </c>
      <c r="CW10" s="2543">
        <v>154.00294658220599</v>
      </c>
      <c r="CX10" s="2541">
        <v>158.3938842470784</v>
      </c>
      <c r="CY10" s="2541">
        <v>155.40828439604547</v>
      </c>
      <c r="CZ10" s="2543">
        <v>186.86642482508438</v>
      </c>
      <c r="DA10" s="2541">
        <v>230.00822206781447</v>
      </c>
      <c r="DB10" s="2541">
        <v>238.87505840577666</v>
      </c>
      <c r="DC10" s="2543">
        <v>238.18843138894545</v>
      </c>
      <c r="DD10" s="2541">
        <v>227.23777353731242</v>
      </c>
      <c r="DE10" s="2541">
        <v>219.02547931530324</v>
      </c>
      <c r="DF10" s="2542">
        <v>229.28179403580043</v>
      </c>
      <c r="DG10" s="2547">
        <v>239.20429004437972</v>
      </c>
      <c r="DH10" s="2541">
        <v>237.72445796853074</v>
      </c>
      <c r="DI10" s="2543">
        <v>248.56825070604174</v>
      </c>
      <c r="DJ10" s="2541">
        <v>243.78190033000342</v>
      </c>
      <c r="DK10" s="2541">
        <v>246.87492293023726</v>
      </c>
      <c r="DL10" s="2543">
        <v>249.45165191364049</v>
      </c>
      <c r="DM10" s="2541">
        <v>191.16447756356101</v>
      </c>
      <c r="DN10" s="2541">
        <v>185.1167210350452</v>
      </c>
      <c r="DO10" s="2543">
        <v>177.20707455594368</v>
      </c>
      <c r="DP10" s="2541">
        <v>167.96100476901486</v>
      </c>
      <c r="DQ10" s="2541">
        <v>164.81851536395203</v>
      </c>
      <c r="DR10" s="2542">
        <v>162.83845707886633</v>
      </c>
      <c r="DS10" s="2547">
        <v>161.45734227031184</v>
      </c>
      <c r="DT10" s="2541">
        <v>158.22318851574323</v>
      </c>
      <c r="DU10" s="2542">
        <v>171.58677503560372</v>
      </c>
      <c r="DV10" s="2542">
        <v>188.37362972720402</v>
      </c>
      <c r="DW10" s="2542">
        <v>187.18865646721792</v>
      </c>
      <c r="DX10" s="2542">
        <v>198.20253724720928</v>
      </c>
      <c r="DY10" s="2542">
        <v>191.25586009756751</v>
      </c>
      <c r="DZ10" s="2542">
        <v>185.4105436558703</v>
      </c>
      <c r="EA10" s="2542">
        <v>182.18121652982626</v>
      </c>
      <c r="EB10" s="2542">
        <v>167.15528785642618</v>
      </c>
      <c r="EC10" s="2542">
        <v>161.8001357608461</v>
      </c>
      <c r="ED10" s="2542">
        <v>160.42479579643566</v>
      </c>
      <c r="EE10" s="2542">
        <v>163.37308763695677</v>
      </c>
      <c r="EF10" s="2542">
        <v>181.19280896949746</v>
      </c>
      <c r="EG10" s="2542">
        <v>175.29017541560773</v>
      </c>
      <c r="EH10" s="2542">
        <v>174.45299434132076</v>
      </c>
      <c r="EI10" s="2542">
        <v>173.70109733893798</v>
      </c>
      <c r="EJ10" s="2542">
        <v>173.95589437132105</v>
      </c>
      <c r="EK10" s="2542">
        <v>166.38146256685414</v>
      </c>
      <c r="EL10" s="2542">
        <v>165.68969866498622</v>
      </c>
      <c r="EM10" s="2542">
        <v>174.81788415052571</v>
      </c>
    </row>
    <row r="11" spans="1:256" ht="15.75" customHeight="1">
      <c r="A11" s="2519" t="s">
        <v>1496</v>
      </c>
      <c r="B11" s="2538">
        <v>90.114254754408293</v>
      </c>
      <c r="C11" s="2540">
        <v>101.49682436900503</v>
      </c>
      <c r="D11" s="2540">
        <v>104.65872409327297</v>
      </c>
      <c r="E11" s="2540">
        <v>107.95649338082234</v>
      </c>
      <c r="F11" s="2540">
        <v>99.106903182280277</v>
      </c>
      <c r="G11" s="2540">
        <v>99.956948883534054</v>
      </c>
      <c r="H11" s="2540">
        <v>93.529385552511471</v>
      </c>
      <c r="I11" s="2540">
        <v>72.144193260248386</v>
      </c>
      <c r="J11" s="2540">
        <v>60.770627488609975</v>
      </c>
      <c r="K11" s="2540">
        <v>44.312944955718336</v>
      </c>
      <c r="L11" s="2540">
        <v>39.463474351192232</v>
      </c>
      <c r="M11" s="2539">
        <v>43.102778422733188</v>
      </c>
      <c r="N11" s="2538">
        <v>58.906748616606031</v>
      </c>
      <c r="O11" s="2521">
        <v>60.283520360608001</v>
      </c>
      <c r="P11" s="2521">
        <v>63.699610258621107</v>
      </c>
      <c r="Q11" s="2521">
        <v>78.981213490887853</v>
      </c>
      <c r="R11" s="2521">
        <v>88.37052967785381</v>
      </c>
      <c r="S11" s="2521">
        <v>79.229937107714605</v>
      </c>
      <c r="T11" s="2521">
        <v>69.217834648423619</v>
      </c>
      <c r="U11" s="2521">
        <v>80.710970448943854</v>
      </c>
      <c r="V11" s="2521">
        <v>75.010057880378625</v>
      </c>
      <c r="W11" s="2521">
        <v>73.574961175254018</v>
      </c>
      <c r="X11" s="2521">
        <v>78.719042189731439</v>
      </c>
      <c r="Y11" s="2548">
        <v>84.433317955575035</v>
      </c>
      <c r="Z11" s="2519" t="s">
        <v>1497</v>
      </c>
      <c r="AA11" s="2521">
        <v>64.965791963320214</v>
      </c>
      <c r="AB11" s="2521">
        <v>64.749545482774238</v>
      </c>
      <c r="AC11" s="2521">
        <v>67.406201068304895</v>
      </c>
      <c r="AD11" s="2521">
        <v>67.31059185729643</v>
      </c>
      <c r="AE11" s="2521">
        <v>66.314943570291234</v>
      </c>
      <c r="AF11" s="2521">
        <v>65.511655467086214</v>
      </c>
      <c r="AG11" s="2521">
        <v>65.621888832524036</v>
      </c>
      <c r="AH11" s="2521">
        <v>73.503929261134999</v>
      </c>
      <c r="AI11" s="2521">
        <v>74.86073173912088</v>
      </c>
      <c r="AJ11" s="2521">
        <v>81.085499604011403</v>
      </c>
      <c r="AK11" s="2549">
        <v>90.605290603983448</v>
      </c>
      <c r="AL11" s="2550">
        <v>101.27104763152724</v>
      </c>
      <c r="AM11" s="2521">
        <v>106.70805855466618</v>
      </c>
      <c r="AN11" s="2521">
        <v>106.92125322334292</v>
      </c>
      <c r="AO11" s="2521">
        <v>98.899085544847665</v>
      </c>
      <c r="AP11" s="2521">
        <v>96.276368028023768</v>
      </c>
      <c r="AQ11" s="2521">
        <v>97.732647835209008</v>
      </c>
      <c r="AR11" s="2521">
        <v>95.703411690915061</v>
      </c>
      <c r="AS11" s="2521">
        <v>95.11846151974683</v>
      </c>
      <c r="AT11" s="2521">
        <v>94.241924596344532</v>
      </c>
      <c r="AU11" s="2521">
        <v>89.908378418696216</v>
      </c>
      <c r="AV11" s="2521">
        <v>85.516090197900411</v>
      </c>
      <c r="AW11" s="2548">
        <v>90.086365208832504</v>
      </c>
      <c r="AX11" s="2551">
        <v>89.478430412607111</v>
      </c>
      <c r="AY11" s="2521">
        <v>93.187939751684965</v>
      </c>
      <c r="AZ11" s="2521">
        <v>94.915670755169785</v>
      </c>
      <c r="BA11" s="2521">
        <v>98.063321254845306</v>
      </c>
      <c r="BB11" s="2521">
        <v>100.41953343131856</v>
      </c>
      <c r="BC11" s="2521">
        <v>92.430391479170524</v>
      </c>
      <c r="BD11" s="2521">
        <v>87.108191639273286</v>
      </c>
      <c r="BE11" s="2521">
        <v>88.44374881155403</v>
      </c>
      <c r="BF11" s="2521">
        <v>86.300800663118181</v>
      </c>
      <c r="BG11" s="2521">
        <v>82.445124474442792</v>
      </c>
      <c r="BH11" s="2521">
        <v>71.173908246315804</v>
      </c>
      <c r="BI11" s="2549">
        <v>69.107084663877075</v>
      </c>
      <c r="BJ11" s="2550">
        <v>65.937148468086477</v>
      </c>
      <c r="BK11" s="2521">
        <v>71.397416118389827</v>
      </c>
      <c r="BL11" s="2521">
        <v>73.071740414162875</v>
      </c>
      <c r="BM11" s="2521">
        <v>72.810895864709565</v>
      </c>
      <c r="BN11" s="2521">
        <v>71.792284293988942</v>
      </c>
      <c r="BO11" s="2521">
        <v>72.280419468340227</v>
      </c>
      <c r="BP11" s="2521">
        <v>73.863877666307204</v>
      </c>
      <c r="BQ11" s="2521">
        <v>72.18932395111041</v>
      </c>
      <c r="BR11" s="2521">
        <v>71.77633164103608</v>
      </c>
      <c r="BS11" s="2521">
        <v>71.373343084903752</v>
      </c>
      <c r="BT11" s="2521">
        <v>75.62037679846155</v>
      </c>
      <c r="BU11" s="2548">
        <v>82.040812755122403</v>
      </c>
      <c r="BV11" s="2551">
        <v>83.40025622414899</v>
      </c>
      <c r="BW11" s="2521">
        <v>79.245283723534882</v>
      </c>
      <c r="BX11" s="2521">
        <v>82.089791134422484</v>
      </c>
      <c r="BY11" s="2540">
        <v>87.942718131454569</v>
      </c>
      <c r="BZ11" s="2540">
        <v>82.749852157855088</v>
      </c>
      <c r="CA11" s="2540">
        <v>79.494924068573141</v>
      </c>
      <c r="CB11" s="2540">
        <v>76.436517724731274</v>
      </c>
      <c r="CC11" s="2540">
        <v>75.25176380854171</v>
      </c>
      <c r="CD11" s="2540">
        <v>69.62386525418286</v>
      </c>
      <c r="CE11" s="2540">
        <v>63.792343622918978</v>
      </c>
      <c r="CF11" s="2540">
        <v>65.266336743750884</v>
      </c>
      <c r="CG11" s="2539">
        <v>68.583789629004258</v>
      </c>
      <c r="CH11" s="2539">
        <v>69.677266626559174</v>
      </c>
      <c r="CI11" s="2538">
        <v>62.226042796646261</v>
      </c>
      <c r="CJ11" s="2540">
        <v>65.824286062759342</v>
      </c>
      <c r="CK11" s="2539">
        <v>63.89042069333324</v>
      </c>
      <c r="CL11" s="2539">
        <v>62.200743703077052</v>
      </c>
      <c r="CM11" s="2540">
        <v>63.210813401765051</v>
      </c>
      <c r="CN11" s="2539">
        <v>63.710461162919586</v>
      </c>
      <c r="CO11" s="2540">
        <v>60.498269964131602</v>
      </c>
      <c r="CP11" s="2540">
        <v>50.942828466191372</v>
      </c>
      <c r="CQ11" s="2539">
        <v>50.817752197571323</v>
      </c>
      <c r="CR11" s="2541">
        <v>55.729684749968058</v>
      </c>
      <c r="CS11" s="2541">
        <v>52.882504816207309</v>
      </c>
      <c r="CT11" s="2542">
        <v>54.713360277488675</v>
      </c>
      <c r="CU11" s="2524">
        <v>55.876509179658029</v>
      </c>
      <c r="CV11" s="2541">
        <v>62.632729807302624</v>
      </c>
      <c r="CW11" s="2543">
        <v>66.510094134524294</v>
      </c>
      <c r="CX11" s="2541">
        <v>71.512093818245603</v>
      </c>
      <c r="CY11" s="2541">
        <v>67.747193026673898</v>
      </c>
      <c r="CZ11" s="2543">
        <v>76.472414928610021</v>
      </c>
      <c r="DA11" s="2541">
        <v>91.813038908894043</v>
      </c>
      <c r="DB11" s="2541">
        <v>109.78968822647262</v>
      </c>
      <c r="DC11" s="2543">
        <v>112.75927558736174</v>
      </c>
      <c r="DD11" s="2541">
        <v>106.08197001285389</v>
      </c>
      <c r="DE11" s="2541">
        <v>109.09192377470289</v>
      </c>
      <c r="DF11" s="2542">
        <v>115.90663419083558</v>
      </c>
      <c r="DG11" s="2547">
        <v>118.29759049849319</v>
      </c>
      <c r="DH11" s="2541">
        <v>115.13123265882601</v>
      </c>
      <c r="DI11" s="2543">
        <v>108.43275375228805</v>
      </c>
      <c r="DJ11" s="2541">
        <v>101.7626777173557</v>
      </c>
      <c r="DK11" s="2541">
        <v>106.85036176775458</v>
      </c>
      <c r="DL11" s="2543">
        <v>101.32183447612661</v>
      </c>
      <c r="DM11" s="2541">
        <v>108.19269566969238</v>
      </c>
      <c r="DN11" s="2541">
        <v>109.91942363011529</v>
      </c>
      <c r="DO11" s="2543">
        <v>118.15866476614904</v>
      </c>
      <c r="DP11" s="2541">
        <v>117.07601849952869</v>
      </c>
      <c r="DQ11" s="2541">
        <v>116.85686426117023</v>
      </c>
      <c r="DR11" s="2542">
        <v>108.73265951959361</v>
      </c>
      <c r="DS11" s="2547">
        <v>110.81449684265516</v>
      </c>
      <c r="DT11" s="2541">
        <v>108.20507631557099</v>
      </c>
      <c r="DU11" s="2542">
        <v>111.08749166582493</v>
      </c>
      <c r="DV11" s="2542">
        <v>108.5934220435999</v>
      </c>
      <c r="DW11" s="2542">
        <v>107.69123054085024</v>
      </c>
      <c r="DX11" s="2542">
        <v>107.13585431452124</v>
      </c>
      <c r="DY11" s="2542">
        <v>100.53074529727527</v>
      </c>
      <c r="DZ11" s="2542">
        <v>100.27746488152644</v>
      </c>
      <c r="EA11" s="2542">
        <v>98.885535593516636</v>
      </c>
      <c r="EB11" s="2542">
        <v>96.535442099766129</v>
      </c>
      <c r="EC11" s="2542">
        <v>88.21891129767036</v>
      </c>
      <c r="ED11" s="2542">
        <v>87.610957145810758</v>
      </c>
      <c r="EE11" s="2542">
        <v>95.7029612915982</v>
      </c>
      <c r="EF11" s="2542">
        <v>99.035335994495341</v>
      </c>
      <c r="EG11" s="2542">
        <v>93.83323704831318</v>
      </c>
      <c r="EH11" s="2542">
        <v>96.437999880915328</v>
      </c>
      <c r="EI11" s="2542">
        <v>92.234205859862954</v>
      </c>
      <c r="EJ11" s="2542">
        <v>90.416388251079184</v>
      </c>
      <c r="EK11" s="2542">
        <v>88.896098824070734</v>
      </c>
      <c r="EL11" s="2542">
        <v>95.982298690858087</v>
      </c>
      <c r="EM11" s="2542">
        <v>95.025352446923563</v>
      </c>
    </row>
    <row r="12" spans="1:256" ht="15.75" customHeight="1">
      <c r="A12" s="2519" t="s">
        <v>1498</v>
      </c>
      <c r="B12" s="2538"/>
      <c r="C12" s="2540"/>
      <c r="D12" s="2540"/>
      <c r="E12" s="2540"/>
      <c r="F12" s="2540"/>
      <c r="G12" s="2540"/>
      <c r="H12" s="2540"/>
      <c r="I12" s="2540"/>
      <c r="J12" s="2540"/>
      <c r="K12" s="2540"/>
      <c r="L12" s="2540"/>
      <c r="M12" s="2539"/>
      <c r="N12" s="2538"/>
      <c r="O12" s="2521"/>
      <c r="P12" s="2521"/>
      <c r="Q12" s="2521"/>
      <c r="R12" s="2521"/>
      <c r="S12" s="2521"/>
      <c r="T12" s="2521"/>
      <c r="U12" s="2521"/>
      <c r="V12" s="2521"/>
      <c r="W12" s="2521"/>
      <c r="X12" s="2521"/>
      <c r="Y12" s="2548"/>
      <c r="Z12" s="2519" t="s">
        <v>1499</v>
      </c>
      <c r="AA12" s="2521">
        <v>80.187944199813614</v>
      </c>
      <c r="AB12" s="2521">
        <v>73.955573101528458</v>
      </c>
      <c r="AC12" s="2521">
        <v>74.207487704011356</v>
      </c>
      <c r="AD12" s="2521">
        <v>74.826973403917009</v>
      </c>
      <c r="AE12" s="2521">
        <v>74.712969829058125</v>
      </c>
      <c r="AF12" s="2521">
        <v>75.194640322793731</v>
      </c>
      <c r="AG12" s="2521">
        <v>78.314742573867264</v>
      </c>
      <c r="AH12" s="2521">
        <v>83.282081831282127</v>
      </c>
      <c r="AI12" s="2521">
        <v>86.610017821592663</v>
      </c>
      <c r="AJ12" s="2521">
        <v>90.925145358151255</v>
      </c>
      <c r="AK12" s="2549">
        <v>96.439207695516771</v>
      </c>
      <c r="AL12" s="2550">
        <v>101.27104763152721</v>
      </c>
      <c r="AM12" s="2521">
        <v>106.96831579780763</v>
      </c>
      <c r="AN12" s="2521">
        <v>105.89791829089023</v>
      </c>
      <c r="AO12" s="2521">
        <v>104.0510436094217</v>
      </c>
      <c r="AP12" s="2521">
        <v>104.58887745286454</v>
      </c>
      <c r="AQ12" s="2521">
        <v>105.25483655794486</v>
      </c>
      <c r="AR12" s="2521">
        <v>105.81390683112342</v>
      </c>
      <c r="AS12" s="2521">
        <v>109.61242497629317</v>
      </c>
      <c r="AT12" s="2521">
        <v>109.00864201715659</v>
      </c>
      <c r="AU12" s="2521">
        <v>102.91091203937879</v>
      </c>
      <c r="AV12" s="2521">
        <v>97.149479431984801</v>
      </c>
      <c r="AW12" s="2548">
        <v>93.342193623776936</v>
      </c>
      <c r="AX12" s="2551">
        <v>92.712287340752241</v>
      </c>
      <c r="AY12" s="2521">
        <v>98.193945257922024</v>
      </c>
      <c r="AZ12" s="2521">
        <v>98.642437573221059</v>
      </c>
      <c r="BA12" s="2521">
        <v>103.67837001957514</v>
      </c>
      <c r="BB12" s="2521">
        <v>109.76078054239973</v>
      </c>
      <c r="BC12" s="2521">
        <v>109.58490026364073</v>
      </c>
      <c r="BD12" s="2521">
        <v>110.99096032380945</v>
      </c>
      <c r="BE12" s="2521">
        <v>129.50010785902413</v>
      </c>
      <c r="BF12" s="2521">
        <v>132.91892151516237</v>
      </c>
      <c r="BG12" s="2521">
        <v>128.24024738224773</v>
      </c>
      <c r="BH12" s="2521">
        <v>117.50465123326404</v>
      </c>
      <c r="BI12" s="2549">
        <v>112.39794266547256</v>
      </c>
      <c r="BJ12" s="2550">
        <v>115.78923160895837</v>
      </c>
      <c r="BK12" s="2521">
        <v>112.82861219033352</v>
      </c>
      <c r="BL12" s="2521">
        <v>113.29114234863893</v>
      </c>
      <c r="BM12" s="2521">
        <v>97.80711404825162</v>
      </c>
      <c r="BN12" s="2521">
        <v>94.750589331886104</v>
      </c>
      <c r="BO12" s="2521">
        <v>94.990550207986445</v>
      </c>
      <c r="BP12" s="2521">
        <v>101.0359616718975</v>
      </c>
      <c r="BQ12" s="2521">
        <v>99.027723661946226</v>
      </c>
      <c r="BR12" s="2521">
        <v>100.2968907974393</v>
      </c>
      <c r="BS12" s="2521">
        <v>108.64456840280367</v>
      </c>
      <c r="BT12" s="2521">
        <v>107.51167135253539</v>
      </c>
      <c r="BU12" s="2548">
        <v>110.70781990501459</v>
      </c>
      <c r="BV12" s="2551">
        <v>116.6089601922945</v>
      </c>
      <c r="BW12" s="2521">
        <v>116.40852566595612</v>
      </c>
      <c r="BX12" s="2521">
        <v>119.9504339573985</v>
      </c>
      <c r="BY12" s="2540">
        <v>102.7205986541158</v>
      </c>
      <c r="BZ12" s="2540">
        <v>105.22273637086543</v>
      </c>
      <c r="CA12" s="2540">
        <v>104.12060998500274</v>
      </c>
      <c r="CB12" s="2540">
        <v>103.31914736632935</v>
      </c>
      <c r="CC12" s="2540">
        <v>96.421296270233753</v>
      </c>
      <c r="CD12" s="2540">
        <v>93.863821663817376</v>
      </c>
      <c r="CE12" s="2540">
        <v>87.260381985039629</v>
      </c>
      <c r="CF12" s="2540">
        <v>86.045653413082348</v>
      </c>
      <c r="CG12" s="2539">
        <v>94.571762543417591</v>
      </c>
      <c r="CH12" s="2539">
        <v>100.67085797691445</v>
      </c>
      <c r="CI12" s="2538">
        <v>80.013707498543823</v>
      </c>
      <c r="CJ12" s="2540">
        <v>84.963248519768158</v>
      </c>
      <c r="CK12" s="2539">
        <v>84.881485031311456</v>
      </c>
      <c r="CL12" s="2539">
        <v>84.221320728659876</v>
      </c>
      <c r="CM12" s="2540">
        <v>83.046238283281994</v>
      </c>
      <c r="CN12" s="2539">
        <v>83.689445063224781</v>
      </c>
      <c r="CO12" s="2540">
        <v>87.846449353989726</v>
      </c>
      <c r="CP12" s="2540">
        <v>81.882953854423974</v>
      </c>
      <c r="CQ12" s="2539">
        <v>76.344964900002537</v>
      </c>
      <c r="CR12" s="2541">
        <v>77.254209646082273</v>
      </c>
      <c r="CS12" s="2541">
        <v>75.286400384435666</v>
      </c>
      <c r="CT12" s="2542">
        <v>76.286821399949048</v>
      </c>
      <c r="CU12" s="2524">
        <v>76.26237878436352</v>
      </c>
      <c r="CV12" s="2541">
        <v>75.537980570044226</v>
      </c>
      <c r="CW12" s="2543">
        <v>77.144870420048917</v>
      </c>
      <c r="CX12" s="2541">
        <v>83.482764894516762</v>
      </c>
      <c r="CY12" s="2541">
        <v>91.672947962602322</v>
      </c>
      <c r="CZ12" s="2543">
        <v>116.93123744664094</v>
      </c>
      <c r="DA12" s="2541">
        <v>137.74349339388928</v>
      </c>
      <c r="DB12" s="2541">
        <v>137.34967907598414</v>
      </c>
      <c r="DC12" s="2543">
        <v>130.11518217874271</v>
      </c>
      <c r="DD12" s="2541">
        <v>131.01692781805804</v>
      </c>
      <c r="DE12" s="2541">
        <v>134.65208799140387</v>
      </c>
      <c r="DF12" s="2542">
        <v>137.19956985749315</v>
      </c>
      <c r="DG12" s="2547">
        <v>138.76248269075265</v>
      </c>
      <c r="DH12" s="2541">
        <v>139.28057935088393</v>
      </c>
      <c r="DI12" s="2543">
        <v>134.35729736068188</v>
      </c>
      <c r="DJ12" s="2541">
        <v>127.51745777058692</v>
      </c>
      <c r="DK12" s="2541">
        <v>128.1540047199253</v>
      </c>
      <c r="DL12" s="2543">
        <v>124.40290430035907</v>
      </c>
      <c r="DM12" s="2541">
        <v>149.47054454493852</v>
      </c>
      <c r="DN12" s="2541">
        <v>142.78750119327654</v>
      </c>
      <c r="DO12" s="2543">
        <v>145.45496685116689</v>
      </c>
      <c r="DP12" s="2541">
        <v>146.05870189957648</v>
      </c>
      <c r="DQ12" s="2541">
        <v>146.92531112926662</v>
      </c>
      <c r="DR12" s="2542">
        <v>146.02157108616373</v>
      </c>
      <c r="DS12" s="2547">
        <v>147.87355288779668</v>
      </c>
      <c r="DT12" s="2541">
        <v>153.15156163217949</v>
      </c>
      <c r="DU12" s="2542">
        <v>158.56852466804406</v>
      </c>
      <c r="DV12" s="2542">
        <v>161.79406987372283</v>
      </c>
      <c r="DW12" s="2542">
        <v>159.06596714495655</v>
      </c>
      <c r="DX12" s="2542">
        <v>151.14289573530797</v>
      </c>
      <c r="DY12" s="2542">
        <v>148.12221793744419</v>
      </c>
      <c r="DZ12" s="2542">
        <v>149.02433962463346</v>
      </c>
      <c r="EA12" s="2542">
        <v>140.4937057282425</v>
      </c>
      <c r="EB12" s="2542">
        <v>135.08618696610236</v>
      </c>
      <c r="EC12" s="2542">
        <v>137.41098439313203</v>
      </c>
      <c r="ED12" s="2542">
        <v>139.89054094671684</v>
      </c>
      <c r="EE12" s="2542">
        <v>140.52498843309831</v>
      </c>
      <c r="EF12" s="2542">
        <v>140.39299111361657</v>
      </c>
      <c r="EG12" s="2542">
        <v>135.99697587491278</v>
      </c>
      <c r="EH12" s="2542">
        <v>132.48509754803678</v>
      </c>
      <c r="EI12" s="2542">
        <v>124.01001166506424</v>
      </c>
      <c r="EJ12" s="2542">
        <v>132.43714561782738</v>
      </c>
      <c r="EK12" s="2542">
        <v>134.08218618084553</v>
      </c>
      <c r="EL12" s="2542">
        <v>133.33716829756779</v>
      </c>
      <c r="EM12" s="2542">
        <v>134.5742903133733</v>
      </c>
    </row>
    <row r="13" spans="1:256" ht="15.75" customHeight="1">
      <c r="A13" s="2519" t="s">
        <v>1500</v>
      </c>
      <c r="B13" s="2538">
        <v>93.857402044265442</v>
      </c>
      <c r="C13" s="2540">
        <v>103.40650759598185</v>
      </c>
      <c r="D13" s="2540">
        <v>100.71768092694701</v>
      </c>
      <c r="E13" s="2540">
        <v>98.037897274155142</v>
      </c>
      <c r="F13" s="2540">
        <v>99.222498306633511</v>
      </c>
      <c r="G13" s="2540">
        <v>111.98143121287114</v>
      </c>
      <c r="H13" s="2540">
        <v>112.3475708263677</v>
      </c>
      <c r="I13" s="2540">
        <v>95.495357041409548</v>
      </c>
      <c r="J13" s="2540">
        <v>88.792230162605762</v>
      </c>
      <c r="K13" s="2540">
        <v>68.721994602218956</v>
      </c>
      <c r="L13" s="2540">
        <v>66.705561263864865</v>
      </c>
      <c r="M13" s="2539">
        <v>69.474810766204968</v>
      </c>
      <c r="N13" s="2538">
        <v>91.62661555610191</v>
      </c>
      <c r="O13" s="2521">
        <v>86.402848128620874</v>
      </c>
      <c r="P13" s="2521">
        <v>84.961730743188852</v>
      </c>
      <c r="Q13" s="2521">
        <v>94.817739201297016</v>
      </c>
      <c r="R13" s="2521">
        <v>107.43413151019301</v>
      </c>
      <c r="S13" s="2521">
        <v>113.5647189683779</v>
      </c>
      <c r="T13" s="2521">
        <v>101.83561091660212</v>
      </c>
      <c r="U13" s="2521">
        <v>106.95249614290529</v>
      </c>
      <c r="V13" s="2521">
        <v>91.529295378135629</v>
      </c>
      <c r="W13" s="2521">
        <v>91.301531046929739</v>
      </c>
      <c r="X13" s="2521">
        <v>96.369640811101505</v>
      </c>
      <c r="Y13" s="2548">
        <v>97.863194087043098</v>
      </c>
      <c r="Z13" s="2519" t="s">
        <v>1501</v>
      </c>
      <c r="AA13" s="2521">
        <v>73.459950923332059</v>
      </c>
      <c r="AB13" s="2521">
        <v>69.280519481725321</v>
      </c>
      <c r="AC13" s="2521">
        <v>69.463113903856069</v>
      </c>
      <c r="AD13" s="2521">
        <v>67.154078153666546</v>
      </c>
      <c r="AE13" s="2521">
        <v>66.777183788136313</v>
      </c>
      <c r="AF13" s="2521">
        <v>59.594760389153556</v>
      </c>
      <c r="AG13" s="2521">
        <v>59.669250983931619</v>
      </c>
      <c r="AH13" s="2521">
        <v>64.550340396150432</v>
      </c>
      <c r="AI13" s="2521">
        <v>84.116956319276952</v>
      </c>
      <c r="AJ13" s="2521">
        <v>91.536842773355048</v>
      </c>
      <c r="AK13" s="2549">
        <v>92.032236247403048</v>
      </c>
      <c r="AL13" s="2550">
        <v>101.27104763152724</v>
      </c>
      <c r="AM13" s="2521">
        <v>113.71956079154954</v>
      </c>
      <c r="AN13" s="2521">
        <v>116.10926279992589</v>
      </c>
      <c r="AO13" s="2521">
        <v>123.62543430755812</v>
      </c>
      <c r="AP13" s="2521">
        <v>134.49329462375664</v>
      </c>
      <c r="AQ13" s="2521">
        <v>122.12829322869543</v>
      </c>
      <c r="AR13" s="2521">
        <v>121.92027405716523</v>
      </c>
      <c r="AS13" s="2521">
        <v>131.27015187202693</v>
      </c>
      <c r="AT13" s="2521">
        <v>145.90546079185444</v>
      </c>
      <c r="AU13" s="2521">
        <v>135.12950712135307</v>
      </c>
      <c r="AV13" s="2521">
        <v>125.72150769420392</v>
      </c>
      <c r="AW13" s="2548">
        <v>125.85905629221728</v>
      </c>
      <c r="AX13" s="2551">
        <v>123.80932152358032</v>
      </c>
      <c r="AY13" s="2521">
        <v>129.19111722499983</v>
      </c>
      <c r="AZ13" s="2521">
        <v>128.03036750377922</v>
      </c>
      <c r="BA13" s="2521">
        <v>129.17034233469073</v>
      </c>
      <c r="BB13" s="2521">
        <v>120.09926474831292</v>
      </c>
      <c r="BC13" s="2521">
        <v>122.44997920367156</v>
      </c>
      <c r="BD13" s="2521">
        <v>127.54683213143177</v>
      </c>
      <c r="BE13" s="2521">
        <v>129.71146026093956</v>
      </c>
      <c r="BF13" s="2521">
        <v>131.13247730644773</v>
      </c>
      <c r="BG13" s="2521">
        <v>131.43789365363313</v>
      </c>
      <c r="BH13" s="2521">
        <v>133.08837037832947</v>
      </c>
      <c r="BI13" s="2549">
        <v>136.16401812122086</v>
      </c>
      <c r="BJ13" s="2550">
        <v>133.72512636978973</v>
      </c>
      <c r="BK13" s="2521">
        <v>136.92470727274127</v>
      </c>
      <c r="BL13" s="2521">
        <v>135.21647708040393</v>
      </c>
      <c r="BM13" s="2521">
        <v>140.2174308411673</v>
      </c>
      <c r="BN13" s="2521">
        <v>127.20256780092605</v>
      </c>
      <c r="BO13" s="2521">
        <v>129.09237846519881</v>
      </c>
      <c r="BP13" s="2521">
        <v>112.71094144903051</v>
      </c>
      <c r="BQ13" s="2521">
        <v>105.67628628431052</v>
      </c>
      <c r="BR13" s="2521">
        <v>105.86661263111499</v>
      </c>
      <c r="BS13" s="2521">
        <v>104.64758546449143</v>
      </c>
      <c r="BT13" s="2521">
        <v>100.14199708641753</v>
      </c>
      <c r="BU13" s="2548">
        <v>96.488618914702428</v>
      </c>
      <c r="BV13" s="2551">
        <v>104.35573044243174</v>
      </c>
      <c r="BW13" s="2521">
        <v>106.73284811356372</v>
      </c>
      <c r="BX13" s="2521">
        <v>110.79463649384292</v>
      </c>
      <c r="BY13" s="2540">
        <v>118.85812199432999</v>
      </c>
      <c r="BZ13" s="2540">
        <v>116.98126588183769</v>
      </c>
      <c r="CA13" s="2540">
        <v>108.87754616340925</v>
      </c>
      <c r="CB13" s="2540">
        <v>101.18714051765649</v>
      </c>
      <c r="CC13" s="2540">
        <v>95.716742010006669</v>
      </c>
      <c r="CD13" s="2540">
        <v>96.397979632824743</v>
      </c>
      <c r="CE13" s="2540">
        <v>90.039127447983375</v>
      </c>
      <c r="CF13" s="2540">
        <v>97.805608041137802</v>
      </c>
      <c r="CG13" s="2539">
        <v>111.19897020273011</v>
      </c>
      <c r="CH13" s="2539">
        <v>126.66152586919462</v>
      </c>
      <c r="CI13" s="2538">
        <v>115.59921332486331</v>
      </c>
      <c r="CJ13" s="2540">
        <v>125.19946173053754</v>
      </c>
      <c r="CK13" s="2539">
        <v>132.71162622764302</v>
      </c>
      <c r="CL13" s="2539">
        <v>130.60816954486836</v>
      </c>
      <c r="CM13" s="2540">
        <v>126.62951650534535</v>
      </c>
      <c r="CN13" s="2539">
        <v>128.75585611311624</v>
      </c>
      <c r="CO13" s="2540">
        <v>129.81946266370286</v>
      </c>
      <c r="CP13" s="2540">
        <v>106.9110091279144</v>
      </c>
      <c r="CQ13" s="2539">
        <v>101.13235054049593</v>
      </c>
      <c r="CR13" s="2541">
        <v>103.37565339871686</v>
      </c>
      <c r="CS13" s="2541">
        <v>98.494332750262217</v>
      </c>
      <c r="CT13" s="2542">
        <v>98.884605403539609</v>
      </c>
      <c r="CU13" s="2524">
        <v>96.064373755159167</v>
      </c>
      <c r="CV13" s="2541">
        <v>96.064373755159167</v>
      </c>
      <c r="CW13" s="2543">
        <v>93.495433798453988</v>
      </c>
      <c r="CX13" s="2541">
        <v>94.520679676866934</v>
      </c>
      <c r="CY13" s="2541">
        <v>92.336206924566611</v>
      </c>
      <c r="CZ13" s="2543">
        <v>114.2207626714552</v>
      </c>
      <c r="DA13" s="2541">
        <v>126.44874683872787</v>
      </c>
      <c r="DB13" s="2541">
        <v>139.82541474946717</v>
      </c>
      <c r="DC13" s="2543">
        <v>131.22328070099923</v>
      </c>
      <c r="DD13" s="2541">
        <v>134.20196210096643</v>
      </c>
      <c r="DE13" s="2541">
        <v>130.20913090922318</v>
      </c>
      <c r="DF13" s="2542">
        <v>138.18652083115731</v>
      </c>
      <c r="DG13" s="2547">
        <v>140.96610398798205</v>
      </c>
      <c r="DH13" s="2541">
        <v>141.81137237608937</v>
      </c>
      <c r="DI13" s="2543">
        <v>136.92683866761078</v>
      </c>
      <c r="DJ13" s="2541">
        <v>135.56679702072282</v>
      </c>
      <c r="DK13" s="2541">
        <v>144.51118317132699</v>
      </c>
      <c r="DL13" s="2543">
        <v>149.17964583781242</v>
      </c>
      <c r="DM13" s="2541">
        <v>148.04507726278314</v>
      </c>
      <c r="DN13" s="2541">
        <v>153.53897670531779</v>
      </c>
      <c r="DO13" s="2543">
        <v>153.54998703938639</v>
      </c>
      <c r="DP13" s="2541">
        <v>154.50794672155084</v>
      </c>
      <c r="DQ13" s="2541">
        <v>151.65546915051209</v>
      </c>
      <c r="DR13" s="2542">
        <v>158.65188990632277</v>
      </c>
      <c r="DS13" s="2547">
        <v>161.3597563892223</v>
      </c>
      <c r="DT13" s="2541">
        <v>169.4993072537911</v>
      </c>
      <c r="DU13" s="2542">
        <v>163.83684789523338</v>
      </c>
      <c r="DV13" s="2542">
        <v>161.37089123924582</v>
      </c>
      <c r="DW13" s="2542">
        <v>161.48504604380162</v>
      </c>
      <c r="DX13" s="2542">
        <v>146.45858423329324</v>
      </c>
      <c r="DY13" s="2542">
        <v>133.37347992594917</v>
      </c>
      <c r="DZ13" s="2542">
        <v>149.84191216226972</v>
      </c>
      <c r="EA13" s="2542">
        <v>148.14511842667727</v>
      </c>
      <c r="EB13" s="2542">
        <v>144.06126827616771</v>
      </c>
      <c r="EC13" s="2542">
        <v>142.8615883322384</v>
      </c>
      <c r="ED13" s="2542">
        <v>148.65848910182186</v>
      </c>
      <c r="EE13" s="2542">
        <v>147.82341590602525</v>
      </c>
      <c r="EF13" s="2542">
        <v>155.13237611734212</v>
      </c>
      <c r="EG13" s="2542">
        <v>153.65862312405946</v>
      </c>
      <c r="EH13" s="2542">
        <v>150.18409583132194</v>
      </c>
      <c r="EI13" s="2542">
        <v>150.17920320375381</v>
      </c>
      <c r="EJ13" s="2542">
        <v>143.14884986097633</v>
      </c>
      <c r="EK13" s="2542">
        <v>142.8923107035194</v>
      </c>
      <c r="EL13" s="2542">
        <v>134.26050367906464</v>
      </c>
      <c r="EM13" s="2542">
        <v>135.85233769677197</v>
      </c>
    </row>
    <row r="14" spans="1:256" ht="15.75" customHeight="1">
      <c r="A14" s="2519" t="s">
        <v>1502</v>
      </c>
      <c r="B14" s="2538"/>
      <c r="C14" s="2540"/>
      <c r="D14" s="2540"/>
      <c r="E14" s="2540"/>
      <c r="F14" s="2540"/>
      <c r="G14" s="2540"/>
      <c r="H14" s="2540"/>
      <c r="I14" s="2540"/>
      <c r="J14" s="2540"/>
      <c r="K14" s="2540"/>
      <c r="L14" s="2540"/>
      <c r="M14" s="2539"/>
      <c r="N14" s="2538"/>
      <c r="O14" s="2521"/>
      <c r="P14" s="2521"/>
      <c r="Q14" s="2521"/>
      <c r="R14" s="2521"/>
      <c r="S14" s="2521"/>
      <c r="T14" s="2521"/>
      <c r="U14" s="2521"/>
      <c r="V14" s="2521"/>
      <c r="W14" s="2521"/>
      <c r="X14" s="2521"/>
      <c r="Y14" s="2548"/>
      <c r="Z14" s="2519"/>
      <c r="AA14" s="2521"/>
      <c r="AB14" s="2521"/>
      <c r="AC14" s="2521"/>
      <c r="AD14" s="2521"/>
      <c r="AE14" s="2521"/>
      <c r="AF14" s="2521"/>
      <c r="AG14" s="2521"/>
      <c r="AH14" s="2521"/>
      <c r="AI14" s="2521"/>
      <c r="AJ14" s="2521"/>
      <c r="AK14" s="2549"/>
      <c r="AL14" s="2550"/>
      <c r="AM14" s="2521"/>
      <c r="AN14" s="2521"/>
      <c r="AO14" s="2521"/>
      <c r="AP14" s="2521"/>
      <c r="AQ14" s="2521"/>
      <c r="AR14" s="2521"/>
      <c r="AS14" s="2521"/>
      <c r="AT14" s="2521"/>
      <c r="AU14" s="2521"/>
      <c r="AV14" s="2521"/>
      <c r="AW14" s="2548"/>
      <c r="AX14" s="2551"/>
      <c r="AY14" s="2521"/>
      <c r="AZ14" s="2521"/>
      <c r="BA14" s="2521"/>
      <c r="BB14" s="2521"/>
      <c r="BC14" s="2521"/>
      <c r="BD14" s="2521"/>
      <c r="BE14" s="2521"/>
      <c r="BF14" s="2521"/>
      <c r="BG14" s="2521"/>
      <c r="BH14" s="2521"/>
      <c r="BI14" s="2549"/>
      <c r="BJ14" s="2550"/>
      <c r="BK14" s="2521"/>
      <c r="BL14" s="2521"/>
      <c r="BM14" s="2521"/>
      <c r="BN14" s="2521"/>
      <c r="BO14" s="2521"/>
      <c r="BP14" s="2521"/>
      <c r="BQ14" s="2521"/>
      <c r="BR14" s="2521"/>
      <c r="BS14" s="2521"/>
      <c r="BT14" s="2521"/>
      <c r="BU14" s="2548"/>
      <c r="BV14" s="2551"/>
      <c r="BW14" s="2521"/>
      <c r="BX14" s="2521"/>
      <c r="BY14" s="2540"/>
      <c r="BZ14" s="2540"/>
      <c r="CA14" s="2540"/>
      <c r="CB14" s="2540"/>
      <c r="CC14" s="2540"/>
      <c r="CD14" s="2540"/>
      <c r="CE14" s="2540"/>
      <c r="CF14" s="2540"/>
      <c r="CG14" s="2539"/>
      <c r="CH14" s="2539"/>
      <c r="CI14" s="2552"/>
      <c r="CJ14" s="2553"/>
      <c r="CK14" s="2554"/>
      <c r="CL14" s="2539"/>
      <c r="CM14" s="2540"/>
      <c r="CN14" s="2539"/>
      <c r="CO14" s="2553"/>
      <c r="CP14" s="2553"/>
      <c r="CQ14" s="2554"/>
      <c r="CR14" s="2553"/>
      <c r="CS14" s="2553"/>
      <c r="CT14" s="2542"/>
      <c r="CU14" s="2555"/>
      <c r="CV14" s="2556"/>
      <c r="CW14" s="2557"/>
      <c r="CX14" s="2553"/>
      <c r="CY14" s="2553"/>
      <c r="CZ14" s="2554"/>
      <c r="DA14" s="2541"/>
      <c r="DB14" s="2541"/>
      <c r="DC14" s="2543"/>
      <c r="DD14" s="2541"/>
      <c r="DE14" s="2541"/>
      <c r="DF14" s="2542"/>
      <c r="DG14" s="2547"/>
      <c r="DH14" s="2541"/>
      <c r="DI14" s="2543"/>
      <c r="DJ14" s="2541"/>
      <c r="DK14" s="2541"/>
      <c r="DL14" s="2543"/>
      <c r="DM14" s="2541"/>
      <c r="DN14" s="2541"/>
      <c r="DO14" s="2543"/>
      <c r="DP14" s="2553"/>
      <c r="DQ14" s="2553"/>
      <c r="DR14" s="2542"/>
      <c r="DS14" s="2552"/>
      <c r="DT14" s="2553"/>
      <c r="DU14" s="2558"/>
      <c r="DV14" s="2558"/>
      <c r="DW14" s="2558"/>
      <c r="DX14" s="2558"/>
      <c r="DY14" s="2558"/>
      <c r="DZ14" s="2558"/>
      <c r="EA14" s="2558"/>
      <c r="EB14" s="2558"/>
      <c r="EC14" s="2558"/>
      <c r="ED14" s="2558"/>
      <c r="EE14" s="2558"/>
      <c r="EF14" s="2558"/>
      <c r="EG14" s="2558"/>
      <c r="EH14" s="2558"/>
      <c r="EI14" s="2558"/>
      <c r="EJ14" s="2558"/>
      <c r="EK14" s="2558"/>
      <c r="EL14" s="2558"/>
      <c r="EM14" s="2558"/>
    </row>
    <row r="15" spans="1:256" s="2357" customFormat="1" ht="15.75" customHeight="1" thickBot="1">
      <c r="A15" s="2522" t="s">
        <v>1503</v>
      </c>
      <c r="B15" s="2559"/>
      <c r="C15" s="2523"/>
      <c r="D15" s="2523"/>
      <c r="E15" s="2523"/>
      <c r="F15" s="2523"/>
      <c r="G15" s="2523"/>
      <c r="H15" s="2523"/>
      <c r="I15" s="2523"/>
      <c r="J15" s="2523"/>
      <c r="K15" s="2523"/>
      <c r="L15" s="2523"/>
      <c r="M15" s="2560"/>
      <c r="N15" s="2559"/>
      <c r="O15" s="2523"/>
      <c r="P15" s="2523"/>
      <c r="Q15" s="2523"/>
      <c r="R15" s="2523"/>
      <c r="S15" s="2523"/>
      <c r="T15" s="2523"/>
      <c r="U15" s="2523"/>
      <c r="V15" s="2523"/>
      <c r="W15" s="2523"/>
      <c r="X15" s="2523"/>
      <c r="Y15" s="2561"/>
      <c r="Z15" s="2522"/>
      <c r="AA15" s="2523"/>
      <c r="AB15" s="2523"/>
      <c r="AC15" s="2523"/>
      <c r="AD15" s="2523"/>
      <c r="AE15" s="2523"/>
      <c r="AF15" s="2523"/>
      <c r="AG15" s="2523"/>
      <c r="AH15" s="2523"/>
      <c r="AI15" s="2523"/>
      <c r="AJ15" s="2523"/>
      <c r="AK15" s="2560"/>
      <c r="AL15" s="2559"/>
      <c r="AM15" s="2523"/>
      <c r="AN15" s="2523"/>
      <c r="AO15" s="2523"/>
      <c r="AP15" s="2523"/>
      <c r="AQ15" s="2523"/>
      <c r="AR15" s="2523"/>
      <c r="AS15" s="2523"/>
      <c r="AT15" s="2523"/>
      <c r="AU15" s="2523"/>
      <c r="AV15" s="2523"/>
      <c r="AW15" s="2561"/>
      <c r="AX15" s="2562"/>
      <c r="AY15" s="2523"/>
      <c r="AZ15" s="2523"/>
      <c r="BA15" s="2523"/>
      <c r="BB15" s="2523"/>
      <c r="BC15" s="2523"/>
      <c r="BD15" s="2523"/>
      <c r="BE15" s="2523"/>
      <c r="BF15" s="2523"/>
      <c r="BG15" s="2523"/>
      <c r="BH15" s="2523"/>
      <c r="BI15" s="2560"/>
      <c r="BJ15" s="2559"/>
      <c r="BK15" s="2523"/>
      <c r="BL15" s="2523"/>
      <c r="BM15" s="2523"/>
      <c r="BN15" s="2523"/>
      <c r="BO15" s="2523"/>
      <c r="BP15" s="2523"/>
      <c r="BQ15" s="2523"/>
      <c r="BR15" s="2523"/>
      <c r="BS15" s="2523"/>
      <c r="BT15" s="2523"/>
      <c r="BU15" s="2561"/>
      <c r="BV15" s="2562"/>
      <c r="BW15" s="2523"/>
      <c r="BX15" s="2523"/>
      <c r="BY15" s="2563"/>
      <c r="BZ15" s="2563"/>
      <c r="CA15" s="2563"/>
      <c r="CB15" s="2563"/>
      <c r="CC15" s="2563"/>
      <c r="CD15" s="2563"/>
      <c r="CE15" s="2563"/>
      <c r="CF15" s="2563"/>
      <c r="CG15" s="2564"/>
      <c r="CH15" s="2564"/>
      <c r="CI15" s="2565"/>
      <c r="CJ15" s="2566"/>
      <c r="CK15" s="2567"/>
      <c r="CL15" s="2568"/>
      <c r="CM15" s="2569"/>
      <c r="CN15" s="2568"/>
      <c r="CO15" s="2566"/>
      <c r="CP15" s="2566"/>
      <c r="CQ15" s="2567"/>
      <c r="CR15" s="2566"/>
      <c r="CS15" s="2566"/>
      <c r="CT15" s="2570"/>
      <c r="CU15" s="2571"/>
      <c r="CV15" s="2572"/>
      <c r="CW15" s="2573"/>
      <c r="CX15" s="2566"/>
      <c r="CY15" s="2566"/>
      <c r="CZ15" s="2567"/>
      <c r="DA15" s="2574"/>
      <c r="DB15" s="2574"/>
      <c r="DC15" s="2575"/>
      <c r="DD15" s="2574"/>
      <c r="DE15" s="2574"/>
      <c r="DF15" s="2570"/>
      <c r="DG15" s="2576"/>
      <c r="DH15" s="2574"/>
      <c r="DI15" s="2575"/>
      <c r="DJ15" s="2574"/>
      <c r="DK15" s="2574"/>
      <c r="DL15" s="2575"/>
      <c r="DM15" s="2574"/>
      <c r="DN15" s="2574"/>
      <c r="DO15" s="2575"/>
      <c r="DP15" s="2566"/>
      <c r="DQ15" s="2566"/>
      <c r="DR15" s="2570"/>
      <c r="DS15" s="2565"/>
      <c r="DT15" s="2566"/>
      <c r="DU15" s="2577"/>
      <c r="DV15" s="2577"/>
      <c r="DW15" s="2577"/>
      <c r="DX15" s="2577"/>
      <c r="DY15" s="2577"/>
      <c r="DZ15" s="2577"/>
      <c r="EA15" s="2577"/>
      <c r="EB15" s="2577"/>
      <c r="EC15" s="2577"/>
      <c r="ED15" s="2577"/>
      <c r="EE15" s="2577"/>
      <c r="EF15" s="2577"/>
      <c r="EG15" s="2577"/>
      <c r="EH15" s="2577"/>
      <c r="EI15" s="2577"/>
      <c r="EJ15" s="2577"/>
      <c r="EK15" s="2577"/>
      <c r="EL15" s="2577"/>
      <c r="EM15" s="2577"/>
    </row>
    <row r="16" spans="1:256" ht="16.5" thickTop="1">
      <c r="CL16" s="2578"/>
      <c r="CM16" s="2578"/>
      <c r="CN16" s="2578"/>
    </row>
    <row r="17" spans="1:87" ht="14.25">
      <c r="A17" s="2461" t="s">
        <v>1504</v>
      </c>
      <c r="CF17" s="2524"/>
      <c r="CG17" s="2524"/>
      <c r="CH17" s="2524"/>
      <c r="CI17" s="2524"/>
    </row>
    <row r="18" spans="1:87" ht="14.25">
      <c r="A18" s="2461" t="s">
        <v>1505</v>
      </c>
      <c r="CF18" s="2524"/>
      <c r="CG18" s="2524"/>
      <c r="CH18" s="2524"/>
      <c r="CI18" s="2524"/>
    </row>
    <row r="19" spans="1:87" ht="14.25">
      <c r="A19" s="886" t="s">
        <v>1506</v>
      </c>
      <c r="CF19" s="2524"/>
      <c r="CG19" s="2524"/>
      <c r="CH19" s="2524"/>
      <c r="CI19" s="2524"/>
    </row>
    <row r="20" spans="1:87" ht="14.25">
      <c r="A20" s="886" t="s">
        <v>1507</v>
      </c>
      <c r="CF20" s="2524"/>
      <c r="CG20" s="2524"/>
      <c r="CH20" s="2524"/>
      <c r="CI20" s="2524"/>
    </row>
    <row r="21" spans="1:87" ht="14.25">
      <c r="A21" s="886" t="s">
        <v>1508</v>
      </c>
      <c r="CF21" s="2524"/>
      <c r="CG21" s="2524"/>
      <c r="CH21" s="2524"/>
      <c r="CI21" s="2524"/>
    </row>
    <row r="22" spans="1:87">
      <c r="CF22" s="2524"/>
      <c r="CG22" s="2524"/>
      <c r="CH22" s="2524"/>
      <c r="CI22" s="2524"/>
    </row>
    <row r="23" spans="1:87">
      <c r="CF23" s="2524"/>
      <c r="CG23" s="2524"/>
      <c r="CH23" s="2524"/>
      <c r="CI23" s="2524"/>
    </row>
    <row r="24" spans="1:87">
      <c r="CF24" s="2524"/>
      <c r="CG24" s="2524"/>
      <c r="CH24" s="2524"/>
      <c r="CI24" s="2524"/>
    </row>
    <row r="25" spans="1:87">
      <c r="CF25" s="2524"/>
      <c r="CG25" s="2524"/>
      <c r="CH25" s="2524"/>
      <c r="CI25" s="2524"/>
    </row>
    <row r="26" spans="1:87">
      <c r="CF26" s="2524"/>
      <c r="CG26" s="2524"/>
      <c r="CH26" s="2524"/>
      <c r="CI26" s="2524"/>
    </row>
    <row r="27" spans="1:87">
      <c r="CF27" s="2524"/>
      <c r="CG27" s="2524"/>
      <c r="CH27" s="2524"/>
      <c r="CI27" s="2524"/>
    </row>
  </sheetData>
  <hyperlinks>
    <hyperlink ref="A1" location="Menu!A1" display="Return to Menu"/>
  </hyperlinks>
  <pageMargins left="0.35433070866141736" right="0.19685039370078741" top="0.6692913385826772" bottom="0.19685039370078741" header="0.23622047244094491" footer="0.51181102362204722"/>
  <pageSetup paperSize="9" scale="41" firstPageNumber="171" fitToWidth="4" fitToHeight="4" orientation="landscape" useFirstPageNumber="1" r:id="rId1"/>
  <headerFooter scaleWithDoc="0" alignWithMargins="0"/>
  <colBreaks count="3" manualBreakCount="3">
    <brk id="55" max="20" man="1"/>
    <brk id="85" max="20" man="1"/>
    <brk id="103" max="20"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9"/>
  <sheetViews>
    <sheetView view="pageBreakPreview" zoomScaleNormal="100" zoomScaleSheetLayoutView="100" workbookViewId="0">
      <pane ySplit="4" topLeftCell="A168" activePane="bottomLeft" state="frozen"/>
      <selection pane="bottomLeft"/>
    </sheetView>
  </sheetViews>
  <sheetFormatPr defaultRowHeight="12.75"/>
  <cols>
    <col min="1" max="1" width="12.42578125" style="2103" customWidth="1"/>
    <col min="2" max="8" width="18.140625" style="2103" customWidth="1"/>
    <col min="9" max="16384" width="9.140625" style="2103"/>
  </cols>
  <sheetData>
    <row r="1" spans="1:6" ht="25.5">
      <c r="A1" s="2059" t="s">
        <v>313</v>
      </c>
    </row>
    <row r="2" spans="1:6" ht="18.75" thickBot="1">
      <c r="A2" s="894" t="s">
        <v>323</v>
      </c>
      <c r="B2" s="1265"/>
      <c r="C2" s="1265"/>
      <c r="D2" s="1265"/>
      <c r="E2" s="1265"/>
      <c r="F2" s="1265"/>
    </row>
    <row r="3" spans="1:6" ht="31.5">
      <c r="A3" s="3453" t="s">
        <v>315</v>
      </c>
      <c r="B3" s="2579" t="s">
        <v>1510</v>
      </c>
      <c r="C3" s="2580" t="s">
        <v>1511</v>
      </c>
      <c r="D3" s="2580" t="s">
        <v>1512</v>
      </c>
      <c r="E3" s="2580" t="s">
        <v>1513</v>
      </c>
      <c r="F3" s="2581" t="s">
        <v>1514</v>
      </c>
    </row>
    <row r="4" spans="1:6" ht="15" thickBot="1">
      <c r="A4" s="3454"/>
      <c r="B4" s="2582" t="s">
        <v>324</v>
      </c>
      <c r="C4" s="2583" t="s">
        <v>325</v>
      </c>
      <c r="D4" s="2583" t="s">
        <v>326</v>
      </c>
      <c r="E4" s="2583" t="s">
        <v>1515</v>
      </c>
      <c r="F4" s="2584" t="s">
        <v>1516</v>
      </c>
    </row>
    <row r="5" spans="1:6" ht="15.75">
      <c r="A5" s="2585">
        <v>39448</v>
      </c>
      <c r="B5" s="2586">
        <v>6271.6833549610728</v>
      </c>
      <c r="C5" s="1130">
        <v>4376.2391181680159</v>
      </c>
      <c r="D5" s="1130">
        <v>3444.812956451603</v>
      </c>
      <c r="E5" s="2587">
        <v>10647.922473129089</v>
      </c>
      <c r="F5" s="2588">
        <v>1895.4442367930569</v>
      </c>
    </row>
    <row r="6" spans="1:6" ht="15.75">
      <c r="A6" s="2585">
        <v>39479</v>
      </c>
      <c r="B6" s="2586">
        <v>7584.3120978728293</v>
      </c>
      <c r="C6" s="1130">
        <v>3274.0613308241409</v>
      </c>
      <c r="D6" s="1130">
        <v>2997.6533875977575</v>
      </c>
      <c r="E6" s="2587">
        <v>10858.37342869697</v>
      </c>
      <c r="F6" s="2589">
        <v>4310.2507670486884</v>
      </c>
    </row>
    <row r="7" spans="1:6" ht="15.75">
      <c r="A7" s="2585">
        <v>39508</v>
      </c>
      <c r="B7" s="2586">
        <v>8063.6840504657175</v>
      </c>
      <c r="C7" s="1130">
        <v>3158.0313867325131</v>
      </c>
      <c r="D7" s="1130">
        <v>2868.1098500874332</v>
      </c>
      <c r="E7" s="2587">
        <v>11221.715437198231</v>
      </c>
      <c r="F7" s="2589">
        <v>4905.6526637332045</v>
      </c>
    </row>
    <row r="8" spans="1:6" ht="15.75">
      <c r="A8" s="2585">
        <v>39539</v>
      </c>
      <c r="B8" s="2586">
        <v>8015.6130817947314</v>
      </c>
      <c r="C8" s="1130">
        <v>4243.0497626332499</v>
      </c>
      <c r="D8" s="1130">
        <v>3809.2035599852884</v>
      </c>
      <c r="E8" s="2587">
        <v>12258.662844427981</v>
      </c>
      <c r="F8" s="2589">
        <v>3772.5633191614816</v>
      </c>
    </row>
    <row r="9" spans="1:6" ht="15.75">
      <c r="A9" s="2585">
        <v>39569</v>
      </c>
      <c r="B9" s="2586">
        <v>10293.882087856307</v>
      </c>
      <c r="C9" s="1130">
        <v>4296.8978010084338</v>
      </c>
      <c r="D9" s="1130">
        <v>3897.2339813673452</v>
      </c>
      <c r="E9" s="2587">
        <v>14590.779888864741</v>
      </c>
      <c r="F9" s="2589">
        <v>5996.9842868478736</v>
      </c>
    </row>
    <row r="10" spans="1:6" ht="15.75">
      <c r="A10" s="2585">
        <v>39600</v>
      </c>
      <c r="B10" s="1130">
        <v>9803.0941360129054</v>
      </c>
      <c r="C10" s="1130">
        <v>4653.2010167629041</v>
      </c>
      <c r="D10" s="1130">
        <v>4329.3986172391615</v>
      </c>
      <c r="E10" s="2587">
        <v>14456.295152775809</v>
      </c>
      <c r="F10" s="2589">
        <v>5149.8931192500013</v>
      </c>
    </row>
    <row r="11" spans="1:6" ht="15.75">
      <c r="A11" s="2585">
        <v>39630</v>
      </c>
      <c r="B11" s="2586">
        <v>9953.978412256527</v>
      </c>
      <c r="C11" s="1130">
        <v>4660.1469255135098</v>
      </c>
      <c r="D11" s="1130">
        <v>4293.1548399969925</v>
      </c>
      <c r="E11" s="2587">
        <v>14614.125337770034</v>
      </c>
      <c r="F11" s="2589">
        <v>5293.8314867430199</v>
      </c>
    </row>
    <row r="12" spans="1:6" ht="15.75">
      <c r="A12" s="2585">
        <v>39661</v>
      </c>
      <c r="B12" s="2586">
        <v>8845.6138771142178</v>
      </c>
      <c r="C12" s="1130">
        <v>3757.0439413282129</v>
      </c>
      <c r="D12" s="1130">
        <v>3458.5436713521744</v>
      </c>
      <c r="E12" s="2587">
        <v>12602.657818442431</v>
      </c>
      <c r="F12" s="2589">
        <v>5088.5699357860049</v>
      </c>
    </row>
    <row r="13" spans="1:6" ht="15.75">
      <c r="A13" s="2585">
        <v>39692</v>
      </c>
      <c r="B13" s="2586">
        <v>7737.9040658823697</v>
      </c>
      <c r="C13" s="1130">
        <v>3811.7618939105332</v>
      </c>
      <c r="D13" s="1130">
        <v>3483.5355390592531</v>
      </c>
      <c r="E13" s="2587">
        <v>11549.665959792903</v>
      </c>
      <c r="F13" s="2589">
        <v>3926.1421719718364</v>
      </c>
    </row>
    <row r="14" spans="1:6" ht="15.75">
      <c r="A14" s="2585">
        <v>39722</v>
      </c>
      <c r="B14" s="2586">
        <v>5144.7375468728233</v>
      </c>
      <c r="C14" s="1130">
        <v>4376.9896388276738</v>
      </c>
      <c r="D14" s="1130">
        <v>3909.3613778564786</v>
      </c>
      <c r="E14" s="2587">
        <v>9521.7271857004962</v>
      </c>
      <c r="F14" s="2589">
        <v>767.74790804514942</v>
      </c>
    </row>
    <row r="15" spans="1:6" ht="15.75">
      <c r="A15" s="2585">
        <v>39753</v>
      </c>
      <c r="B15" s="2586">
        <v>3870.9023678654307</v>
      </c>
      <c r="C15" s="1130">
        <v>3969.9101629036481</v>
      </c>
      <c r="D15" s="1130">
        <v>3584.0711952655474</v>
      </c>
      <c r="E15" s="2587">
        <v>7840.8125307690789</v>
      </c>
      <c r="F15" s="2589">
        <v>-99.007795038217409</v>
      </c>
    </row>
    <row r="16" spans="1:6" ht="16.5" thickBot="1">
      <c r="A16" s="2585">
        <v>39783</v>
      </c>
      <c r="B16" s="2586">
        <v>3065.360813174183</v>
      </c>
      <c r="C16" s="1130">
        <v>3012.4481546966636</v>
      </c>
      <c r="D16" s="1130">
        <v>2741.0931422282256</v>
      </c>
      <c r="E16" s="2587">
        <v>6077.8089678708466</v>
      </c>
      <c r="F16" s="2589">
        <v>52.912658477519471</v>
      </c>
    </row>
    <row r="17" spans="1:6" ht="16.5" thickBot="1">
      <c r="A17" s="2590" t="s">
        <v>1517</v>
      </c>
      <c r="B17" s="2591">
        <v>88650.765892129115</v>
      </c>
      <c r="C17" s="2591">
        <v>47589.781133309494</v>
      </c>
      <c r="D17" s="2591">
        <v>42816.172118487251</v>
      </c>
      <c r="E17" s="2592">
        <v>136240.5470254386</v>
      </c>
      <c r="F17" s="2593">
        <v>41060.984758819621</v>
      </c>
    </row>
    <row r="18" spans="1:6" ht="15.75">
      <c r="A18" s="2585">
        <v>39814</v>
      </c>
      <c r="B18" s="2586">
        <v>3273.0041298899673</v>
      </c>
      <c r="C18" s="1130">
        <v>2847.8034309323248</v>
      </c>
      <c r="D18" s="1130">
        <v>2550.7661406023371</v>
      </c>
      <c r="E18" s="2587">
        <v>6120.8075608222916</v>
      </c>
      <c r="F18" s="2589">
        <v>425.20069895764254</v>
      </c>
    </row>
    <row r="19" spans="1:6" ht="15.75">
      <c r="A19" s="2585">
        <v>39845</v>
      </c>
      <c r="B19" s="2586">
        <v>3155.1595492327838</v>
      </c>
      <c r="C19" s="1130">
        <v>2611.4269355677534</v>
      </c>
      <c r="D19" s="1130">
        <v>2359.0570475127934</v>
      </c>
      <c r="E19" s="2587">
        <v>5766.5864848005367</v>
      </c>
      <c r="F19" s="2589">
        <v>543.73261366503039</v>
      </c>
    </row>
    <row r="20" spans="1:6" ht="15.75">
      <c r="A20" s="2585">
        <v>39873</v>
      </c>
      <c r="B20" s="2586">
        <v>3999.2163269507992</v>
      </c>
      <c r="C20" s="1130">
        <v>2902.9684449390575</v>
      </c>
      <c r="D20" s="1130">
        <v>2567.6004600493752</v>
      </c>
      <c r="E20" s="2587">
        <v>6902.1847718898571</v>
      </c>
      <c r="F20" s="2589">
        <v>1096.2478820117417</v>
      </c>
    </row>
    <row r="21" spans="1:6" ht="15.75">
      <c r="A21" s="2585">
        <v>39904</v>
      </c>
      <c r="B21" s="2586">
        <v>3792.5935072884076</v>
      </c>
      <c r="C21" s="1130">
        <v>2790.6966624720822</v>
      </c>
      <c r="D21" s="1130">
        <v>2366.5782689457374</v>
      </c>
      <c r="E21" s="2587">
        <v>6583.2901697604902</v>
      </c>
      <c r="F21" s="2589">
        <v>1001.8968448163255</v>
      </c>
    </row>
    <row r="22" spans="1:6" ht="15.75">
      <c r="A22" s="2585">
        <v>39934</v>
      </c>
      <c r="B22" s="2586">
        <v>4724.705851088047</v>
      </c>
      <c r="C22" s="1130">
        <v>2957.3911819836067</v>
      </c>
      <c r="D22" s="1130">
        <v>2658.0798077208874</v>
      </c>
      <c r="E22" s="2587">
        <v>7682.0970330716536</v>
      </c>
      <c r="F22" s="2589">
        <v>1767.3146691044403</v>
      </c>
    </row>
    <row r="23" spans="1:6" ht="15.75">
      <c r="A23" s="2585">
        <v>39965</v>
      </c>
      <c r="B23" s="2586">
        <v>4589.3950684223546</v>
      </c>
      <c r="C23" s="1130">
        <v>3278.2676295450237</v>
      </c>
      <c r="D23" s="1130">
        <v>2954.8578174859263</v>
      </c>
      <c r="E23" s="2587">
        <v>7867.6626979673783</v>
      </c>
      <c r="F23" s="2589">
        <v>1311.1274388773309</v>
      </c>
    </row>
    <row r="24" spans="1:6" ht="15.75">
      <c r="A24" s="2585">
        <v>39995</v>
      </c>
      <c r="B24" s="2586">
        <v>5069.0420945575834</v>
      </c>
      <c r="C24" s="1130">
        <v>3653.2137213304763</v>
      </c>
      <c r="D24" s="1130">
        <v>3290.8187969132459</v>
      </c>
      <c r="E24" s="2587">
        <v>8722.2558158880602</v>
      </c>
      <c r="F24" s="2589">
        <v>1415.828373227107</v>
      </c>
    </row>
    <row r="25" spans="1:6" ht="15.75">
      <c r="A25" s="2585">
        <v>40026</v>
      </c>
      <c r="B25" s="2586">
        <v>5535.3275520110155</v>
      </c>
      <c r="C25" s="1130">
        <v>3573.5204414349373</v>
      </c>
      <c r="D25" s="1130">
        <v>3249.4577743484638</v>
      </c>
      <c r="E25" s="2587">
        <v>9108.8479934459538</v>
      </c>
      <c r="F25" s="2589">
        <v>1961.8071105760782</v>
      </c>
    </row>
    <row r="26" spans="1:6" ht="15.75">
      <c r="A26" s="2585">
        <v>40057</v>
      </c>
      <c r="B26" s="2586">
        <v>4889.6587860780655</v>
      </c>
      <c r="C26" s="1130">
        <v>2884.8429369748128</v>
      </c>
      <c r="D26" s="1130">
        <v>2594.6319542203464</v>
      </c>
      <c r="E26" s="2587">
        <v>7774.5017230528783</v>
      </c>
      <c r="F26" s="2589">
        <v>2004.8158491032527</v>
      </c>
    </row>
    <row r="27" spans="1:6" ht="15.75">
      <c r="A27" s="2585">
        <v>40087</v>
      </c>
      <c r="B27" s="2586">
        <v>6014.9209262019303</v>
      </c>
      <c r="C27" s="1130">
        <v>3174.4533020941167</v>
      </c>
      <c r="D27" s="1130">
        <v>2873.0943837422406</v>
      </c>
      <c r="E27" s="2587">
        <v>9189.3742282960466</v>
      </c>
      <c r="F27" s="2589">
        <v>2840.4676241078137</v>
      </c>
    </row>
    <row r="28" spans="1:6" ht="15.75">
      <c r="A28" s="2585">
        <v>40118</v>
      </c>
      <c r="B28" s="2586">
        <v>6010.2702372439253</v>
      </c>
      <c r="C28" s="1130">
        <v>3238.1087547267953</v>
      </c>
      <c r="D28" s="1130">
        <v>2949.312038207253</v>
      </c>
      <c r="E28" s="2587">
        <v>9248.3789919707197</v>
      </c>
      <c r="F28" s="2589">
        <v>2772.16148251713</v>
      </c>
    </row>
    <row r="29" spans="1:6" ht="16.5" thickBot="1">
      <c r="A29" s="2585">
        <v>40148</v>
      </c>
      <c r="B29" s="2586">
        <v>7122.1094331787008</v>
      </c>
      <c r="C29" s="1130">
        <v>3197.0828422239292</v>
      </c>
      <c r="D29" s="1130">
        <v>2908.0865670993253</v>
      </c>
      <c r="E29" s="2587">
        <v>10319.192275402631</v>
      </c>
      <c r="F29" s="2589">
        <v>3925.0265909547716</v>
      </c>
    </row>
    <row r="30" spans="1:6" ht="16.5" thickBot="1">
      <c r="A30" s="2590" t="s">
        <v>1518</v>
      </c>
      <c r="B30" s="2591">
        <v>58175.403462143579</v>
      </c>
      <c r="C30" s="2594">
        <v>37109.776284224914</v>
      </c>
      <c r="D30" s="2594">
        <v>33322.34105684793</v>
      </c>
      <c r="E30" s="2595">
        <v>95285.179746368492</v>
      </c>
      <c r="F30" s="2593">
        <v>21065.627177918661</v>
      </c>
    </row>
    <row r="31" spans="1:6" ht="15.75">
      <c r="A31" s="2585">
        <v>40179</v>
      </c>
      <c r="B31" s="2586">
        <v>5851.5564444262063</v>
      </c>
      <c r="C31" s="1130">
        <v>4996.5308863060545</v>
      </c>
      <c r="D31" s="1130">
        <v>4685.6902124889466</v>
      </c>
      <c r="E31" s="2587">
        <v>10848.087330732262</v>
      </c>
      <c r="F31" s="2589">
        <v>855.0255581201518</v>
      </c>
    </row>
    <row r="32" spans="1:6" ht="15.75">
      <c r="A32" s="2585">
        <v>40210</v>
      </c>
      <c r="B32" s="2586">
        <v>6266.8554111130661</v>
      </c>
      <c r="C32" s="1130">
        <v>4284.2077641963879</v>
      </c>
      <c r="D32" s="1130">
        <v>3951.4892384167983</v>
      </c>
      <c r="E32" s="2587">
        <v>10551.063175309453</v>
      </c>
      <c r="F32" s="2589">
        <v>1982.6476469166782</v>
      </c>
    </row>
    <row r="33" spans="1:6" ht="15.75">
      <c r="A33" s="2585">
        <v>40238</v>
      </c>
      <c r="B33" s="2586">
        <v>6897.1848267950072</v>
      </c>
      <c r="C33" s="1130">
        <v>5153.8489795083897</v>
      </c>
      <c r="D33" s="1130">
        <v>4685.663076877966</v>
      </c>
      <c r="E33" s="2587">
        <v>12051.033806303396</v>
      </c>
      <c r="F33" s="2589">
        <v>1743.3358472866175</v>
      </c>
    </row>
    <row r="34" spans="1:6" ht="15.75">
      <c r="A34" s="2585">
        <v>40269</v>
      </c>
      <c r="B34" s="2586">
        <v>7629.9689788039832</v>
      </c>
      <c r="C34" s="1130">
        <v>3894.1773540068607</v>
      </c>
      <c r="D34" s="1130">
        <v>3558.2049583591829</v>
      </c>
      <c r="E34" s="2587">
        <v>11524.146332810844</v>
      </c>
      <c r="F34" s="2589">
        <v>3735.7916247971225</v>
      </c>
    </row>
    <row r="35" spans="1:6" ht="15.75">
      <c r="A35" s="2585">
        <v>40299</v>
      </c>
      <c r="B35" s="2586">
        <v>5974.0549967059405</v>
      </c>
      <c r="C35" s="1130">
        <v>4300.1406786144526</v>
      </c>
      <c r="D35" s="1130">
        <v>3910.6043097382626</v>
      </c>
      <c r="E35" s="2587">
        <v>10274.195675320392</v>
      </c>
      <c r="F35" s="2589">
        <v>1673.914318091488</v>
      </c>
    </row>
    <row r="36" spans="1:6" ht="15.75">
      <c r="A36" s="2585">
        <v>40330</v>
      </c>
      <c r="B36" s="2586">
        <v>6564.8739389138645</v>
      </c>
      <c r="C36" s="1130">
        <v>4400.6841362123469</v>
      </c>
      <c r="D36" s="1130">
        <v>4025.3201297899891</v>
      </c>
      <c r="E36" s="2587">
        <v>10965.558075126211</v>
      </c>
      <c r="F36" s="2589">
        <v>2164.1898027015177</v>
      </c>
    </row>
    <row r="37" spans="1:6" ht="15.75">
      <c r="A37" s="2585">
        <v>40360</v>
      </c>
      <c r="B37" s="2586">
        <v>6685.702772366345</v>
      </c>
      <c r="C37" s="1130">
        <v>4288.357806867828</v>
      </c>
      <c r="D37" s="1130">
        <v>3857.8301256513573</v>
      </c>
      <c r="E37" s="2587">
        <v>10974.060579234174</v>
      </c>
      <c r="F37" s="2589">
        <v>2397.344965498517</v>
      </c>
    </row>
    <row r="38" spans="1:6" ht="15.75">
      <c r="A38" s="2585">
        <v>40391</v>
      </c>
      <c r="B38" s="2586">
        <v>5730.9517325991155</v>
      </c>
      <c r="C38" s="1130">
        <v>4748.4306035241007</v>
      </c>
      <c r="D38" s="1130">
        <v>4298.3333747706974</v>
      </c>
      <c r="E38" s="2587">
        <v>10479.382336123217</v>
      </c>
      <c r="F38" s="2589">
        <v>982.52112907501487</v>
      </c>
    </row>
    <row r="39" spans="1:6" ht="15.75">
      <c r="A39" s="2585">
        <v>40422</v>
      </c>
      <c r="B39" s="2586">
        <v>7450.3027755940002</v>
      </c>
      <c r="C39" s="1130">
        <v>5647.7089488476649</v>
      </c>
      <c r="D39" s="1130">
        <v>5196.1523743684302</v>
      </c>
      <c r="E39" s="2587">
        <v>13098.011724441665</v>
      </c>
      <c r="F39" s="2589">
        <v>1802.5938267463353</v>
      </c>
    </row>
    <row r="40" spans="1:6" ht="15.75">
      <c r="A40" s="2585">
        <v>40452</v>
      </c>
      <c r="B40" s="2586">
        <v>7362.2286996835619</v>
      </c>
      <c r="C40" s="1130">
        <v>4134.4883389560446</v>
      </c>
      <c r="D40" s="1130">
        <v>3769.9065971269656</v>
      </c>
      <c r="E40" s="2587">
        <v>11496.717038639606</v>
      </c>
      <c r="F40" s="2589">
        <v>3227.7403607275173</v>
      </c>
    </row>
    <row r="41" spans="1:6" ht="15.75">
      <c r="A41" s="2585">
        <v>40483</v>
      </c>
      <c r="B41" s="2586">
        <v>6311.5542919087084</v>
      </c>
      <c r="C41" s="1130">
        <v>4732.7828933548553</v>
      </c>
      <c r="D41" s="1130">
        <v>4329.0351101224269</v>
      </c>
      <c r="E41" s="2587">
        <v>11044.337185263565</v>
      </c>
      <c r="F41" s="2589">
        <v>1578.771398553853</v>
      </c>
    </row>
    <row r="42" spans="1:6" ht="16.5" thickBot="1">
      <c r="A42" s="2585">
        <v>40513</v>
      </c>
      <c r="B42" s="2586">
        <v>7854.1404117091797</v>
      </c>
      <c r="C42" s="1130">
        <v>4193.0008840722476</v>
      </c>
      <c r="D42" s="1130">
        <v>3849.744180921326</v>
      </c>
      <c r="E42" s="2587">
        <v>12047.141295781428</v>
      </c>
      <c r="F42" s="2589">
        <v>3661.1395276369321</v>
      </c>
    </row>
    <row r="43" spans="1:6" ht="16.5" thickBot="1">
      <c r="A43" s="2590" t="s">
        <v>1519</v>
      </c>
      <c r="B43" s="2591">
        <v>80579.375280618973</v>
      </c>
      <c r="C43" s="2594">
        <v>54774.359274467221</v>
      </c>
      <c r="D43" s="2594">
        <v>50117.973688632359</v>
      </c>
      <c r="E43" s="2595">
        <v>135353.73455508621</v>
      </c>
      <c r="F43" s="2593">
        <v>25805.016006151745</v>
      </c>
    </row>
    <row r="44" spans="1:6" ht="15.75">
      <c r="A44" s="2585">
        <v>40544</v>
      </c>
      <c r="B44" s="2586">
        <v>8178.3656638639795</v>
      </c>
      <c r="C44" s="1130">
        <v>5739.695619603297</v>
      </c>
      <c r="D44" s="1130">
        <v>5259.5199757933597</v>
      </c>
      <c r="E44" s="2587">
        <v>13918.061283467276</v>
      </c>
      <c r="F44" s="2589">
        <v>2438.6700442606825</v>
      </c>
    </row>
    <row r="45" spans="1:6" ht="15.75">
      <c r="A45" s="2585">
        <v>40575</v>
      </c>
      <c r="B45" s="2586">
        <v>7682.384435930594</v>
      </c>
      <c r="C45" s="1130">
        <v>4328.5548248178175</v>
      </c>
      <c r="D45" s="1130">
        <v>3952.219473599841</v>
      </c>
      <c r="E45" s="2587">
        <v>12010.939260748411</v>
      </c>
      <c r="F45" s="2589">
        <v>3353.8296111127765</v>
      </c>
    </row>
    <row r="46" spans="1:6" ht="15.75">
      <c r="A46" s="2585">
        <v>40603</v>
      </c>
      <c r="B46" s="2586">
        <v>7865.7501908229142</v>
      </c>
      <c r="C46" s="1130">
        <v>5888.7562520325919</v>
      </c>
      <c r="D46" s="1130">
        <v>5458.9580616340863</v>
      </c>
      <c r="E46" s="2587">
        <v>13754.506442855505</v>
      </c>
      <c r="F46" s="2589">
        <v>1976.9939387903223</v>
      </c>
    </row>
    <row r="47" spans="1:6" ht="15.75">
      <c r="A47" s="2585">
        <v>40634</v>
      </c>
      <c r="B47" s="2586">
        <v>10265.923302762079</v>
      </c>
      <c r="C47" s="1130">
        <v>5524.6639427013633</v>
      </c>
      <c r="D47" s="1130">
        <v>5166.2667590844039</v>
      </c>
      <c r="E47" s="2587">
        <v>15790.587245463443</v>
      </c>
      <c r="F47" s="2589">
        <v>4741.2593600607161</v>
      </c>
    </row>
    <row r="48" spans="1:6" ht="15.75">
      <c r="A48" s="2585">
        <v>40664</v>
      </c>
      <c r="B48" s="2586">
        <v>8140.4456965544678</v>
      </c>
      <c r="C48" s="1130">
        <v>5217.300587944138</v>
      </c>
      <c r="D48" s="1130">
        <v>4828.0112343045848</v>
      </c>
      <c r="E48" s="2587">
        <v>13357.746284498606</v>
      </c>
      <c r="F48" s="2589">
        <v>2923.1451086103298</v>
      </c>
    </row>
    <row r="49" spans="1:6" ht="15.75">
      <c r="A49" s="2585">
        <v>40695</v>
      </c>
      <c r="B49" s="2586">
        <v>9454.9712559716099</v>
      </c>
      <c r="C49" s="1130">
        <v>5417.4447603978133</v>
      </c>
      <c r="D49" s="1130">
        <v>4963.8069267699393</v>
      </c>
      <c r="E49" s="2587">
        <v>14872.416016369423</v>
      </c>
      <c r="F49" s="2589">
        <v>4037.5264955737966</v>
      </c>
    </row>
    <row r="50" spans="1:6" ht="15.75">
      <c r="A50" s="2585">
        <v>40725</v>
      </c>
      <c r="B50" s="2586">
        <v>8194.513881016197</v>
      </c>
      <c r="C50" s="1130">
        <v>7435.1097473891605</v>
      </c>
      <c r="D50" s="1130">
        <v>6914.8916608357349</v>
      </c>
      <c r="E50" s="2587">
        <v>15629.623628405358</v>
      </c>
      <c r="F50" s="2589">
        <v>759.40413362703657</v>
      </c>
    </row>
    <row r="51" spans="1:6" ht="15.75">
      <c r="A51" s="2585">
        <v>40756</v>
      </c>
      <c r="B51" s="2586">
        <v>8707.0533937056935</v>
      </c>
      <c r="C51" s="1130">
        <v>7848.4356607904829</v>
      </c>
      <c r="D51" s="1130">
        <v>7363.6647212036351</v>
      </c>
      <c r="E51" s="2587">
        <v>16555.489054496175</v>
      </c>
      <c r="F51" s="2589">
        <v>858.61773291521058</v>
      </c>
    </row>
    <row r="52" spans="1:6" ht="15.75">
      <c r="A52" s="2585">
        <v>40797</v>
      </c>
      <c r="B52" s="2586">
        <v>6632.5414091415432</v>
      </c>
      <c r="C52" s="1130">
        <v>6907.2280415542882</v>
      </c>
      <c r="D52" s="1130">
        <v>6381.2813098634288</v>
      </c>
      <c r="E52" s="2587">
        <v>13539.769450695832</v>
      </c>
      <c r="F52" s="2589">
        <v>-274.68663241274498</v>
      </c>
    </row>
    <row r="53" spans="1:6" ht="15.75">
      <c r="A53" s="2585">
        <v>40817</v>
      </c>
      <c r="B53" s="2586">
        <v>9204.4759174090323</v>
      </c>
      <c r="C53" s="1130">
        <v>5167.4362821719715</v>
      </c>
      <c r="D53" s="1130">
        <v>4742.6183835155107</v>
      </c>
      <c r="E53" s="2587">
        <v>14371.912199581004</v>
      </c>
      <c r="F53" s="2589">
        <v>4037.0396352370608</v>
      </c>
    </row>
    <row r="54" spans="1:6" ht="15.75">
      <c r="A54" s="2585">
        <v>40848</v>
      </c>
      <c r="B54" s="2586">
        <v>7771.5364633829813</v>
      </c>
      <c r="C54" s="1130">
        <v>7735.920215666235</v>
      </c>
      <c r="D54" s="1130">
        <v>7259.201043223944</v>
      </c>
      <c r="E54" s="2587">
        <v>15507.456679049217</v>
      </c>
      <c r="F54" s="2589">
        <v>35.616247716746329</v>
      </c>
    </row>
    <row r="55" spans="1:6" ht="16.5" thickBot="1">
      <c r="A55" s="2585">
        <v>40878</v>
      </c>
      <c r="B55" s="2586">
        <v>7780.1179259472774</v>
      </c>
      <c r="C55" s="1130">
        <v>4865.6787398014676</v>
      </c>
      <c r="D55" s="1130">
        <v>4485.3597042527053</v>
      </c>
      <c r="E55" s="2587">
        <v>12645.796665748745</v>
      </c>
      <c r="F55" s="2589">
        <v>2914.4391861458098</v>
      </c>
    </row>
    <row r="56" spans="1:6" ht="16.5" thickBot="1">
      <c r="A56" s="2590" t="s">
        <v>1450</v>
      </c>
      <c r="B56" s="2591">
        <v>99878.079536508361</v>
      </c>
      <c r="C56" s="2594">
        <v>72076.224674870624</v>
      </c>
      <c r="D56" s="2594">
        <v>66775.799254081168</v>
      </c>
      <c r="E56" s="2595">
        <v>171954.304211379</v>
      </c>
      <c r="F56" s="2593">
        <v>27801.854861637748</v>
      </c>
    </row>
    <row r="57" spans="1:6" ht="15.75">
      <c r="A57" s="2585">
        <v>40909</v>
      </c>
      <c r="B57" s="2586">
        <v>8480.1725953143869</v>
      </c>
      <c r="C57" s="1130">
        <v>4361.3434285571166</v>
      </c>
      <c r="D57" s="1130">
        <v>4031.4245905598</v>
      </c>
      <c r="E57" s="2587">
        <v>12841.516023871503</v>
      </c>
      <c r="F57" s="2589">
        <v>4118.8291667572703</v>
      </c>
    </row>
    <row r="58" spans="1:6" ht="15.75">
      <c r="A58" s="2585">
        <v>40940</v>
      </c>
      <c r="B58" s="2586">
        <v>9021.5786555827071</v>
      </c>
      <c r="C58" s="1130">
        <v>5596.3046357074381</v>
      </c>
      <c r="D58" s="1130">
        <v>5148.066413808654</v>
      </c>
      <c r="E58" s="2587">
        <v>14617.883291290145</v>
      </c>
      <c r="F58" s="2589">
        <v>3425.274019875269</v>
      </c>
    </row>
    <row r="59" spans="1:6" ht="15.75">
      <c r="A59" s="2585">
        <v>40969</v>
      </c>
      <c r="B59" s="2586">
        <v>8875.2013633933257</v>
      </c>
      <c r="C59" s="1130">
        <v>8443.4590961347167</v>
      </c>
      <c r="D59" s="1130">
        <v>7856.0511991638805</v>
      </c>
      <c r="E59" s="2587">
        <v>17318.660459528044</v>
      </c>
      <c r="F59" s="2589">
        <v>431.74226725860899</v>
      </c>
    </row>
    <row r="60" spans="1:6" ht="15.75">
      <c r="A60" s="2585">
        <v>41000</v>
      </c>
      <c r="B60" s="2586">
        <v>9617.0693171388193</v>
      </c>
      <c r="C60" s="1130">
        <v>6622.0460239050299</v>
      </c>
      <c r="D60" s="1130">
        <v>6206.1861089491613</v>
      </c>
      <c r="E60" s="2587">
        <v>16239.115341043849</v>
      </c>
      <c r="F60" s="2589">
        <v>2995.0232932337894</v>
      </c>
    </row>
    <row r="61" spans="1:6" ht="15.75">
      <c r="A61" s="2585">
        <v>41030</v>
      </c>
      <c r="B61" s="2586">
        <v>7489.7827996203287</v>
      </c>
      <c r="C61" s="1130">
        <v>5934.1371636567392</v>
      </c>
      <c r="D61" s="1130">
        <v>5493.8994474514984</v>
      </c>
      <c r="E61" s="2587">
        <v>13423.919963277069</v>
      </c>
      <c r="F61" s="2589">
        <v>1555.6456359635895</v>
      </c>
    </row>
    <row r="62" spans="1:6" ht="15.75">
      <c r="A62" s="2585">
        <v>41061</v>
      </c>
      <c r="B62" s="2586">
        <v>7023.8668357403831</v>
      </c>
      <c r="C62" s="1130">
        <v>5122.2683776805343</v>
      </c>
      <c r="D62" s="1130">
        <v>4677.5343524896789</v>
      </c>
      <c r="E62" s="2587">
        <v>12146.135213420917</v>
      </c>
      <c r="F62" s="2589">
        <v>1901.5984580598488</v>
      </c>
    </row>
    <row r="63" spans="1:6" ht="15.75">
      <c r="A63" s="2585">
        <v>41091</v>
      </c>
      <c r="B63" s="2586">
        <v>7665.7957831627791</v>
      </c>
      <c r="C63" s="1130">
        <v>4397.4309469390773</v>
      </c>
      <c r="D63" s="1130">
        <v>3989.9457439962898</v>
      </c>
      <c r="E63" s="2587">
        <v>12063.226730101856</v>
      </c>
      <c r="F63" s="2589">
        <v>3268.3648362237018</v>
      </c>
    </row>
    <row r="64" spans="1:6" ht="15.75">
      <c r="A64" s="2585">
        <v>41122</v>
      </c>
      <c r="B64" s="2586">
        <v>9009.0650518216153</v>
      </c>
      <c r="C64" s="1130">
        <v>4612.3622324405933</v>
      </c>
      <c r="D64" s="1130">
        <v>4212.6999863456122</v>
      </c>
      <c r="E64" s="2587">
        <v>13621.427284262209</v>
      </c>
      <c r="F64" s="2589">
        <v>4396.702819381022</v>
      </c>
    </row>
    <row r="65" spans="1:6" ht="15.75">
      <c r="A65" s="2585">
        <v>41153</v>
      </c>
      <c r="B65" s="2586">
        <v>7478.2959534430593</v>
      </c>
      <c r="C65" s="1130">
        <v>2994.0726161547032</v>
      </c>
      <c r="D65" s="1130">
        <v>2573.1840121606747</v>
      </c>
      <c r="E65" s="2587">
        <v>10472.368569597762</v>
      </c>
      <c r="F65" s="2589">
        <v>4484.2233372883566</v>
      </c>
    </row>
    <row r="66" spans="1:6" ht="15.75">
      <c r="A66" s="2585">
        <v>41183</v>
      </c>
      <c r="B66" s="2586">
        <v>7046.6212352782168</v>
      </c>
      <c r="C66" s="1130">
        <v>4802.8103952257134</v>
      </c>
      <c r="D66" s="1130">
        <v>4400.8763482034938</v>
      </c>
      <c r="E66" s="2587">
        <v>11849.43163050393</v>
      </c>
      <c r="F66" s="2589">
        <v>2243.8108400525034</v>
      </c>
    </row>
    <row r="67" spans="1:6" ht="15.75">
      <c r="A67" s="2585">
        <v>41214</v>
      </c>
      <c r="B67" s="2586">
        <v>6743.8954935975235</v>
      </c>
      <c r="C67" s="1130">
        <v>4993.8268041012416</v>
      </c>
      <c r="D67" s="1130">
        <v>4538.9750776521851</v>
      </c>
      <c r="E67" s="2587">
        <v>11737.722297698765</v>
      </c>
      <c r="F67" s="2589">
        <v>1750.0686894962819</v>
      </c>
    </row>
    <row r="68" spans="1:6" ht="16.5" thickBot="1">
      <c r="A68" s="2585">
        <v>41244</v>
      </c>
      <c r="B68" s="2586">
        <v>8453.5675947453728</v>
      </c>
      <c r="C68" s="1130">
        <v>4639.2329631090843</v>
      </c>
      <c r="D68" s="1130">
        <v>4267.1949809504022</v>
      </c>
      <c r="E68" s="2587">
        <v>13092.800557854458</v>
      </c>
      <c r="F68" s="2589">
        <v>3814.3346316362886</v>
      </c>
    </row>
    <row r="69" spans="1:6" ht="16.5" thickBot="1">
      <c r="A69" s="2590" t="s">
        <v>1451</v>
      </c>
      <c r="B69" s="2591">
        <v>96904.912678838504</v>
      </c>
      <c r="C69" s="2591">
        <v>62519.294683611995</v>
      </c>
      <c r="D69" s="2591">
        <v>57396.03826173133</v>
      </c>
      <c r="E69" s="2592">
        <v>159424.20736245051</v>
      </c>
      <c r="F69" s="2593">
        <v>34385.617995226537</v>
      </c>
    </row>
    <row r="70" spans="1:6" ht="15.75">
      <c r="A70" s="2596">
        <v>41275</v>
      </c>
      <c r="B70" s="2597">
        <v>8308.6522091249444</v>
      </c>
      <c r="C70" s="1129">
        <v>4493.8133211776021</v>
      </c>
      <c r="D70" s="1129">
        <v>4100.3642365108308</v>
      </c>
      <c r="E70" s="2598">
        <v>12802.465530302547</v>
      </c>
      <c r="F70" s="2588">
        <v>3814.8388879473423</v>
      </c>
    </row>
    <row r="71" spans="1:6" ht="15.75">
      <c r="A71" s="2585">
        <v>41306</v>
      </c>
      <c r="B71" s="2597">
        <v>6787.1179627233651</v>
      </c>
      <c r="C71" s="1130">
        <v>4987.3776935573751</v>
      </c>
      <c r="D71" s="1130">
        <v>4143.9251495725503</v>
      </c>
      <c r="E71" s="2587">
        <v>11774.49565628074</v>
      </c>
      <c r="F71" s="2589">
        <v>1799.74026916599</v>
      </c>
    </row>
    <row r="72" spans="1:6" ht="15.75">
      <c r="A72" s="2585">
        <v>41334</v>
      </c>
      <c r="B72" s="2597">
        <v>7999.7234844613067</v>
      </c>
      <c r="C72" s="1130">
        <v>4460.6998655323641</v>
      </c>
      <c r="D72" s="1130">
        <v>4082.5629571156796</v>
      </c>
      <c r="E72" s="2587">
        <v>12460.423349993671</v>
      </c>
      <c r="F72" s="2589">
        <v>3539.0236189289426</v>
      </c>
    </row>
    <row r="73" spans="1:6" ht="15.75">
      <c r="A73" s="2585">
        <v>41365</v>
      </c>
      <c r="B73" s="2597">
        <v>10906.089771826701</v>
      </c>
      <c r="C73" s="1130">
        <v>5198.4144686643558</v>
      </c>
      <c r="D73" s="1130">
        <v>4799.5160575621467</v>
      </c>
      <c r="E73" s="2587">
        <v>16104.504240491047</v>
      </c>
      <c r="F73" s="2589">
        <v>5707.6753031623357</v>
      </c>
    </row>
    <row r="74" spans="1:6" ht="15.75">
      <c r="A74" s="2585">
        <v>41395</v>
      </c>
      <c r="B74" s="2597">
        <v>9170.4431696184292</v>
      </c>
      <c r="C74" s="1130">
        <v>6590.7108279744143</v>
      </c>
      <c r="D74" s="1130">
        <v>6170.3077483000779</v>
      </c>
      <c r="E74" s="2587">
        <v>15761.153997592843</v>
      </c>
      <c r="F74" s="2589">
        <v>2579.7323416440131</v>
      </c>
    </row>
    <row r="75" spans="1:6" ht="15.75">
      <c r="A75" s="2585">
        <v>41426</v>
      </c>
      <c r="B75" s="2599">
        <v>8042.2395826192424</v>
      </c>
      <c r="C75" s="1130">
        <v>4422.4797710409302</v>
      </c>
      <c r="D75" s="1130">
        <v>4069.9589992523779</v>
      </c>
      <c r="E75" s="2587">
        <v>12464.719353660174</v>
      </c>
      <c r="F75" s="2589">
        <v>3619.7598115783121</v>
      </c>
    </row>
    <row r="76" spans="1:6" ht="15.75">
      <c r="A76" s="2600">
        <v>41456</v>
      </c>
      <c r="B76" s="2601">
        <v>7369.8321488527863</v>
      </c>
      <c r="C76" s="1130">
        <v>5263.801877009364</v>
      </c>
      <c r="D76" s="1130">
        <v>4839.122788911719</v>
      </c>
      <c r="E76" s="2587">
        <v>12633.634025862149</v>
      </c>
      <c r="F76" s="2589">
        <v>2106.0302718434223</v>
      </c>
    </row>
    <row r="77" spans="1:6" ht="15.75">
      <c r="A77" s="2600">
        <v>41487</v>
      </c>
      <c r="B77" s="2601">
        <v>8466.9576636906786</v>
      </c>
      <c r="C77" s="1130">
        <v>4968.7442940690262</v>
      </c>
      <c r="D77" s="1130">
        <v>4586.2453144376968</v>
      </c>
      <c r="E77" s="2587">
        <v>13435.701957759706</v>
      </c>
      <c r="F77" s="2589">
        <v>3498.2133696216524</v>
      </c>
    </row>
    <row r="78" spans="1:6" ht="15.75">
      <c r="A78" s="2600">
        <v>41518</v>
      </c>
      <c r="B78" s="2601">
        <v>7968.3926433502102</v>
      </c>
      <c r="C78" s="1130">
        <v>5242.2767964003087</v>
      </c>
      <c r="D78" s="1130">
        <v>4777.609404069035</v>
      </c>
      <c r="E78" s="2587">
        <v>13210.66943975052</v>
      </c>
      <c r="F78" s="2589">
        <v>2726.1158469499014</v>
      </c>
    </row>
    <row r="79" spans="1:6" ht="15.75">
      <c r="A79" s="2600">
        <v>41560</v>
      </c>
      <c r="B79" s="2601">
        <v>7528.6052543874648</v>
      </c>
      <c r="C79" s="1130">
        <v>4793.5392261007937</v>
      </c>
      <c r="D79" s="1130">
        <v>4415.1923761166327</v>
      </c>
      <c r="E79" s="2587">
        <v>12322.144480488259</v>
      </c>
      <c r="F79" s="2589">
        <v>2735.0660282866711</v>
      </c>
    </row>
    <row r="80" spans="1:6" ht="15.75">
      <c r="A80" s="2600">
        <v>41591</v>
      </c>
      <c r="B80" s="2601">
        <v>7467.1223817339969</v>
      </c>
      <c r="C80" s="1130">
        <v>5547.3651756626987</v>
      </c>
      <c r="D80" s="1130">
        <v>5131.5624573873647</v>
      </c>
      <c r="E80" s="2587">
        <v>13014.487557396697</v>
      </c>
      <c r="F80" s="2589">
        <v>1919.7572060712982</v>
      </c>
    </row>
    <row r="81" spans="1:8" ht="16.5" thickBot="1">
      <c r="A81" s="2600">
        <v>41621</v>
      </c>
      <c r="B81" s="2602">
        <v>7803.0521560088073</v>
      </c>
      <c r="C81" s="2603">
        <v>4530.6355766137513</v>
      </c>
      <c r="D81" s="2603">
        <v>4132.2245182794131</v>
      </c>
      <c r="E81" s="2604">
        <v>12333.687732622559</v>
      </c>
      <c r="F81" s="2605">
        <v>3272.416579395056</v>
      </c>
    </row>
    <row r="82" spans="1:8" ht="18.75" thickBot="1">
      <c r="A82" s="2606" t="s">
        <v>1520</v>
      </c>
      <c r="B82" s="2591">
        <v>97818.228428397924</v>
      </c>
      <c r="C82" s="2591">
        <v>60499.858893802979</v>
      </c>
      <c r="D82" s="2591">
        <v>55248.59200751553</v>
      </c>
      <c r="E82" s="2592">
        <v>158318.08732220091</v>
      </c>
      <c r="F82" s="2593">
        <v>37318.369534594938</v>
      </c>
    </row>
    <row r="83" spans="1:8" ht="15.75">
      <c r="A83" s="2585">
        <v>41653</v>
      </c>
      <c r="B83" s="2607">
        <v>7832.2207314333318</v>
      </c>
      <c r="C83" s="1129">
        <v>4766.2600140678414</v>
      </c>
      <c r="D83" s="1129">
        <v>4309.4286616305844</v>
      </c>
      <c r="E83" s="1129">
        <v>12598.480745501172</v>
      </c>
      <c r="F83" s="2588">
        <v>3065.9607173654904</v>
      </c>
    </row>
    <row r="84" spans="1:8" ht="15.75">
      <c r="A84" s="2585">
        <v>41684</v>
      </c>
      <c r="B84" s="2586">
        <v>6806.473266570445</v>
      </c>
      <c r="C84" s="1130">
        <v>5632.9212325991675</v>
      </c>
      <c r="D84" s="1130">
        <v>5275.3514189452562</v>
      </c>
      <c r="E84" s="1130">
        <v>12439.394499169612</v>
      </c>
      <c r="F84" s="2589">
        <v>1173.5520339712775</v>
      </c>
    </row>
    <row r="85" spans="1:8" ht="15.75">
      <c r="A85" s="2585">
        <v>41712</v>
      </c>
      <c r="B85" s="1130">
        <v>7528.156935108148</v>
      </c>
      <c r="C85" s="1130">
        <v>5307.9139293911176</v>
      </c>
      <c r="D85" s="1130">
        <v>4979.1866541530708</v>
      </c>
      <c r="E85" s="1130">
        <v>12836.070864499266</v>
      </c>
      <c r="F85" s="2589">
        <v>2220.2430057170304</v>
      </c>
    </row>
    <row r="86" spans="1:8" ht="15.75">
      <c r="A86" s="2585">
        <v>41743</v>
      </c>
      <c r="B86" s="2608">
        <v>8755.8702091386604</v>
      </c>
      <c r="C86" s="2061">
        <v>6409.9741442389422</v>
      </c>
      <c r="D86" s="2061">
        <v>5981.5712715654518</v>
      </c>
      <c r="E86" s="2061">
        <v>15165.844353377603</v>
      </c>
      <c r="F86" s="2063">
        <v>2345.8960648997181</v>
      </c>
    </row>
    <row r="87" spans="1:8" ht="15.75">
      <c r="A87" s="2585">
        <v>41773</v>
      </c>
      <c r="B87" s="2608">
        <v>6608.7244238898829</v>
      </c>
      <c r="C87" s="2061">
        <v>5892.9147096057359</v>
      </c>
      <c r="D87" s="2061">
        <v>5441.5846526602081</v>
      </c>
      <c r="E87" s="2061">
        <v>12501.639133495619</v>
      </c>
      <c r="F87" s="2063">
        <v>715.80971428414705</v>
      </c>
    </row>
    <row r="88" spans="1:8" ht="15.75">
      <c r="A88" s="2585">
        <v>41804</v>
      </c>
      <c r="B88" s="2601">
        <v>7262.0729147134971</v>
      </c>
      <c r="C88" s="1130">
        <v>5559.5538778370665</v>
      </c>
      <c r="D88" s="1130">
        <v>5147.9654583505207</v>
      </c>
      <c r="E88" s="2587">
        <v>12821.626792550564</v>
      </c>
      <c r="F88" s="2589">
        <v>1702.5190368764306</v>
      </c>
    </row>
    <row r="89" spans="1:8" ht="15.75">
      <c r="A89" s="2585">
        <v>41834</v>
      </c>
      <c r="B89" s="2609">
        <v>7040.978252105725</v>
      </c>
      <c r="C89" s="2061">
        <v>5551.8540872014091</v>
      </c>
      <c r="D89" s="2061">
        <v>5107.7797415775494</v>
      </c>
      <c r="E89" s="2061">
        <v>12592.832339307133</v>
      </c>
      <c r="F89" s="2063">
        <v>1489.1241649043159</v>
      </c>
    </row>
    <row r="90" spans="1:8" ht="15.75">
      <c r="A90" s="2585">
        <v>41865</v>
      </c>
      <c r="B90" s="2609">
        <v>7315.2969060430005</v>
      </c>
      <c r="C90" s="2061">
        <v>4803.2253362650272</v>
      </c>
      <c r="D90" s="2061">
        <v>4419.8589239523481</v>
      </c>
      <c r="E90" s="2061">
        <v>12118.522242308027</v>
      </c>
      <c r="F90" s="2063">
        <v>2512.0715697779733</v>
      </c>
    </row>
    <row r="91" spans="1:8" ht="15.75">
      <c r="A91" s="2585">
        <v>41896</v>
      </c>
      <c r="B91" s="2601">
        <v>6829.2589061939279</v>
      </c>
      <c r="C91" s="2061">
        <v>5619.4544791200778</v>
      </c>
      <c r="D91" s="2061">
        <v>5197.6154815076225</v>
      </c>
      <c r="E91" s="2061">
        <v>12448.713385314006</v>
      </c>
      <c r="F91" s="2061">
        <v>1209.8044270738501</v>
      </c>
      <c r="H91" s="2377"/>
    </row>
    <row r="92" spans="1:8" ht="15.75">
      <c r="A92" s="2585">
        <v>41926</v>
      </c>
      <c r="B92" s="2609">
        <v>6034.7350154662099</v>
      </c>
      <c r="C92" s="2061">
        <v>5305.4952953356596</v>
      </c>
      <c r="D92" s="2061">
        <v>4851.2559175085662</v>
      </c>
      <c r="E92" s="2061">
        <v>11340.23031080187</v>
      </c>
      <c r="F92" s="2063">
        <v>729.23972013055027</v>
      </c>
    </row>
    <row r="93" spans="1:8" ht="15.75">
      <c r="A93" s="2585">
        <v>41957</v>
      </c>
      <c r="B93" s="2609">
        <v>5698.2857135570757</v>
      </c>
      <c r="C93" s="2061">
        <v>7443.7640491996463</v>
      </c>
      <c r="D93" s="2061">
        <v>6449.4681603688387</v>
      </c>
      <c r="E93" s="2061">
        <v>13142.049762756722</v>
      </c>
      <c r="F93" s="2063">
        <v>-1745.4783356425705</v>
      </c>
    </row>
    <row r="94" spans="1:8" ht="16.5" thickBot="1">
      <c r="A94" s="2585">
        <v>41987</v>
      </c>
      <c r="B94" s="2610">
        <v>4883.7275311661178</v>
      </c>
      <c r="C94" s="2061">
        <v>4751.8648093574011</v>
      </c>
      <c r="D94" s="2061">
        <v>4375.1496929909008</v>
      </c>
      <c r="E94" s="2061">
        <v>9635.5923405235189</v>
      </c>
      <c r="F94" s="2063">
        <v>131.86272180871674</v>
      </c>
    </row>
    <row r="95" spans="1:8" ht="16.5" thickBot="1">
      <c r="A95" s="2606" t="s">
        <v>1521</v>
      </c>
      <c r="B95" s="2611">
        <v>82595.800805386039</v>
      </c>
      <c r="C95" s="2594">
        <v>67045.195964219092</v>
      </c>
      <c r="D95" s="2594">
        <v>61536.21603521092</v>
      </c>
      <c r="E95" s="2594">
        <v>149640.99676960512</v>
      </c>
      <c r="F95" s="2591">
        <v>15550.604841166931</v>
      </c>
    </row>
    <row r="96" spans="1:8" ht="15.75">
      <c r="A96" s="2585">
        <v>42019</v>
      </c>
      <c r="B96" s="2612">
        <v>4145.0412087836075</v>
      </c>
      <c r="C96" s="2613">
        <v>5632.6924615351727</v>
      </c>
      <c r="D96" s="2613">
        <v>5127.038847300656</v>
      </c>
      <c r="E96" s="2613">
        <v>9777.7336703187793</v>
      </c>
      <c r="F96" s="2614">
        <v>-1487.6512527515652</v>
      </c>
    </row>
    <row r="97" spans="1:6" ht="15.75">
      <c r="A97" s="2585">
        <v>42050</v>
      </c>
      <c r="B97" s="2609">
        <v>4240.2414205908963</v>
      </c>
      <c r="C97" s="2061">
        <v>4588.8932166359409</v>
      </c>
      <c r="D97" s="2061">
        <v>3968.2839712514588</v>
      </c>
      <c r="E97" s="2061">
        <v>8829.1346372268381</v>
      </c>
      <c r="F97" s="2063">
        <v>-348.65179604504465</v>
      </c>
    </row>
    <row r="98" spans="1:6" ht="15.75">
      <c r="A98" s="2585">
        <v>42078</v>
      </c>
      <c r="B98" s="2609">
        <v>3728.8899373082645</v>
      </c>
      <c r="C98" s="2061">
        <v>6212.8845509752609</v>
      </c>
      <c r="D98" s="2061">
        <v>5721.511915710561</v>
      </c>
      <c r="E98" s="2061">
        <v>9941.774488283525</v>
      </c>
      <c r="F98" s="2063">
        <v>-2483.9946136669964</v>
      </c>
    </row>
    <row r="99" spans="1:6" ht="15.75">
      <c r="A99" s="2585">
        <v>42109</v>
      </c>
      <c r="B99" s="2609">
        <v>5020.9868334974599</v>
      </c>
      <c r="C99" s="2061">
        <v>4832.8414775568563</v>
      </c>
      <c r="D99" s="2061">
        <v>4491.0794474341583</v>
      </c>
      <c r="E99" s="2061">
        <v>9853.8283110543161</v>
      </c>
      <c r="F99" s="2063">
        <v>188.14535594060362</v>
      </c>
    </row>
    <row r="100" spans="1:6" ht="15.75">
      <c r="A100" s="2585">
        <v>42139</v>
      </c>
      <c r="B100" s="2609">
        <v>4050.6646998882038</v>
      </c>
      <c r="C100" s="2061">
        <v>4623.1023864536446</v>
      </c>
      <c r="D100" s="2061">
        <v>4238.340504677215</v>
      </c>
      <c r="E100" s="2061">
        <v>8673.767086341848</v>
      </c>
      <c r="F100" s="2063">
        <v>-572.4376865654408</v>
      </c>
    </row>
    <row r="101" spans="1:6" ht="15.75">
      <c r="A101" s="2585">
        <v>42170</v>
      </c>
      <c r="B101" s="2609">
        <v>3994.0423355162175</v>
      </c>
      <c r="C101" s="2061">
        <v>4680.4059556375414</v>
      </c>
      <c r="D101" s="2061">
        <v>4284.9322263795993</v>
      </c>
      <c r="E101" s="2061">
        <v>8674.4482911537598</v>
      </c>
      <c r="F101" s="2063">
        <v>-686.36362012132395</v>
      </c>
    </row>
    <row r="102" spans="1:6" ht="15.75">
      <c r="A102" s="2585">
        <v>42200</v>
      </c>
      <c r="B102" s="2609">
        <v>3556.3487924662327</v>
      </c>
      <c r="C102" s="2061">
        <v>5067.5968484385012</v>
      </c>
      <c r="D102" s="2061">
        <v>4641.634680832105</v>
      </c>
      <c r="E102" s="2061">
        <v>8623.9456409047343</v>
      </c>
      <c r="F102" s="2063">
        <v>-1511.2480559722685</v>
      </c>
    </row>
    <row r="103" spans="1:6" ht="15.75">
      <c r="A103" s="2585">
        <v>42231</v>
      </c>
      <c r="B103" s="2609">
        <v>3431.3482887000059</v>
      </c>
      <c r="C103" s="2061">
        <v>5503.6468366991503</v>
      </c>
      <c r="D103" s="2061">
        <v>4984.7112421888523</v>
      </c>
      <c r="E103" s="2061">
        <v>8934.9951253991567</v>
      </c>
      <c r="F103" s="2063">
        <v>-2072.2985479991444</v>
      </c>
    </row>
    <row r="104" spans="1:6" ht="15.75">
      <c r="A104" s="2585">
        <v>42262</v>
      </c>
      <c r="B104" s="2609">
        <v>3471.4577178870786</v>
      </c>
      <c r="C104" s="2061">
        <v>4010.8440034153309</v>
      </c>
      <c r="D104" s="2061">
        <v>3655.7642455245177</v>
      </c>
      <c r="E104" s="2062">
        <v>7482.3017213024095</v>
      </c>
      <c r="F104" s="2063">
        <v>-539.3862855282523</v>
      </c>
    </row>
    <row r="105" spans="1:6" ht="15.75">
      <c r="A105" s="2585">
        <v>42292</v>
      </c>
      <c r="B105" s="2609">
        <v>3928.3912826117048</v>
      </c>
      <c r="C105" s="2061">
        <v>3520.4735245281099</v>
      </c>
      <c r="D105" s="2061">
        <v>3149.6104045376001</v>
      </c>
      <c r="E105" s="2062">
        <v>7448.8648071398147</v>
      </c>
      <c r="F105" s="2063">
        <v>407.91775808359489</v>
      </c>
    </row>
    <row r="106" spans="1:6" ht="15.75">
      <c r="A106" s="2585">
        <v>42323</v>
      </c>
      <c r="B106" s="2609">
        <v>3214.3200146787285</v>
      </c>
      <c r="C106" s="2061">
        <v>4752.9507314937582</v>
      </c>
      <c r="D106" s="2061">
        <v>4372.9010250143347</v>
      </c>
      <c r="E106" s="2062">
        <v>7967.2707461724867</v>
      </c>
      <c r="F106" s="2063">
        <v>-1538.6307168150297</v>
      </c>
    </row>
    <row r="107" spans="1:6" ht="16.5" thickBot="1">
      <c r="A107" s="2585">
        <v>42353</v>
      </c>
      <c r="B107" s="2601">
        <v>3106.0059901926202</v>
      </c>
      <c r="C107" s="1130">
        <v>4033.4003171829081</v>
      </c>
      <c r="D107" s="1130">
        <v>3698.9504496501077</v>
      </c>
      <c r="E107" s="2587">
        <v>7139.4063073755278</v>
      </c>
      <c r="F107" s="2589">
        <v>-927.39432699028794</v>
      </c>
    </row>
    <row r="108" spans="1:6" ht="16.5" thickBot="1">
      <c r="A108" s="2606" t="s">
        <v>1522</v>
      </c>
      <c r="B108" s="2615">
        <v>45887.738522121021</v>
      </c>
      <c r="C108" s="2591">
        <v>57459.732310552179</v>
      </c>
      <c r="D108" s="2591">
        <v>52334.758960501167</v>
      </c>
      <c r="E108" s="2592">
        <v>103347.47083267321</v>
      </c>
      <c r="F108" s="2593">
        <v>-11571.993788431155</v>
      </c>
    </row>
    <row r="109" spans="1:6" ht="15.75">
      <c r="A109" s="2596">
        <v>42385</v>
      </c>
      <c r="B109" s="2609">
        <v>2465.3494822796101</v>
      </c>
      <c r="C109" s="2061">
        <v>3293.5210205251396</v>
      </c>
      <c r="D109" s="2061">
        <v>2999.1850213434195</v>
      </c>
      <c r="E109" s="2061">
        <v>5758.870502804748</v>
      </c>
      <c r="F109" s="2063">
        <v>-828.17153824553088</v>
      </c>
    </row>
    <row r="110" spans="1:6" ht="15.75">
      <c r="A110" s="2585">
        <v>42416</v>
      </c>
      <c r="B110" s="2609">
        <v>2420.9353580040947</v>
      </c>
      <c r="C110" s="2061">
        <v>2865.4136341536023</v>
      </c>
      <c r="D110" s="2061">
        <v>2595.9761972526185</v>
      </c>
      <c r="E110" s="2061">
        <v>5286.3489921576966</v>
      </c>
      <c r="F110" s="2063">
        <v>-444.47827614950756</v>
      </c>
    </row>
    <row r="111" spans="1:6" ht="15.75">
      <c r="A111" s="2585">
        <v>42445</v>
      </c>
      <c r="B111" s="2609">
        <v>2715.5580635218912</v>
      </c>
      <c r="C111" s="2061">
        <v>3116.9729367632726</v>
      </c>
      <c r="D111" s="2061">
        <v>2839.2007070052568</v>
      </c>
      <c r="E111" s="2061">
        <v>5832.5310002851638</v>
      </c>
      <c r="F111" s="2063">
        <v>-401.41487324138143</v>
      </c>
    </row>
    <row r="112" spans="1:6" ht="15.75">
      <c r="A112" s="2585">
        <v>42476</v>
      </c>
      <c r="B112" s="2609">
        <v>3385.3322702503301</v>
      </c>
      <c r="C112" s="2061">
        <v>4325.8094712405382</v>
      </c>
      <c r="D112" s="2061">
        <v>3971.5224112988672</v>
      </c>
      <c r="E112" s="2061">
        <v>7711.1417414908683</v>
      </c>
      <c r="F112" s="2063">
        <v>-940.47720099020808</v>
      </c>
    </row>
    <row r="113" spans="1:6" ht="15.75">
      <c r="A113" s="2585">
        <v>42506</v>
      </c>
      <c r="B113" s="2609">
        <v>3031.7863291797175</v>
      </c>
      <c r="C113" s="2061">
        <v>3455.4520913023521</v>
      </c>
      <c r="D113" s="2061">
        <v>3166.1956986218247</v>
      </c>
      <c r="E113" s="2061">
        <v>6487.2384204820701</v>
      </c>
      <c r="F113" s="2063">
        <v>-423.66576212263453</v>
      </c>
    </row>
    <row r="114" spans="1:6" ht="15.75">
      <c r="A114" s="2585">
        <v>42537</v>
      </c>
      <c r="B114" s="2609">
        <v>2846.4282647948412</v>
      </c>
      <c r="C114" s="2061">
        <v>4232.4227787212403</v>
      </c>
      <c r="D114" s="2061">
        <v>3968.4612802311103</v>
      </c>
      <c r="E114" s="2061">
        <v>7078.8510435160815</v>
      </c>
      <c r="F114" s="2063">
        <v>-1385.9945139263991</v>
      </c>
    </row>
    <row r="115" spans="1:6" ht="15.75">
      <c r="A115" s="2585">
        <v>42567</v>
      </c>
      <c r="B115" s="2609">
        <v>2446.132688952704</v>
      </c>
      <c r="C115" s="2061">
        <v>2746.4753224046858</v>
      </c>
      <c r="D115" s="2061">
        <v>2532.3491332935878</v>
      </c>
      <c r="E115" s="2061">
        <v>5192.6080113573898</v>
      </c>
      <c r="F115" s="2063">
        <v>-300.34263345198178</v>
      </c>
    </row>
    <row r="116" spans="1:6" ht="15.75">
      <c r="A116" s="2585">
        <v>42598</v>
      </c>
      <c r="B116" s="2609">
        <v>2892.7698787098457</v>
      </c>
      <c r="C116" s="2061">
        <v>3044.1631416404607</v>
      </c>
      <c r="D116" s="2061">
        <v>2813.0202953150801</v>
      </c>
      <c r="E116" s="2061">
        <v>5936.9330203503068</v>
      </c>
      <c r="F116" s="2063">
        <v>-151.39326293061504</v>
      </c>
    </row>
    <row r="117" spans="1:6" ht="15.75">
      <c r="A117" s="2585">
        <v>42629</v>
      </c>
      <c r="B117" s="2609">
        <v>2585.2334195177555</v>
      </c>
      <c r="C117" s="2061">
        <v>2829.5621687671983</v>
      </c>
      <c r="D117" s="2061">
        <v>2701.6351561227161</v>
      </c>
      <c r="E117" s="2061">
        <v>5414.7955882849537</v>
      </c>
      <c r="F117" s="2063">
        <v>-244.32874924944301</v>
      </c>
    </row>
    <row r="118" spans="1:6" ht="15.75">
      <c r="A118" s="2585">
        <v>42659</v>
      </c>
      <c r="B118" s="2609">
        <v>3155.5427959501089</v>
      </c>
      <c r="C118" s="2061">
        <v>2948.1025884543715</v>
      </c>
      <c r="D118" s="2061">
        <v>2713.595744811546</v>
      </c>
      <c r="E118" s="2061">
        <v>6103.6453844044809</v>
      </c>
      <c r="F118" s="2063">
        <v>207.44020749573747</v>
      </c>
    </row>
    <row r="119" spans="1:6" ht="15.75">
      <c r="A119" s="2585">
        <v>42690</v>
      </c>
      <c r="B119" s="2609">
        <v>3538.0864819357685</v>
      </c>
      <c r="C119" s="2061">
        <v>2769.7269037866981</v>
      </c>
      <c r="D119" s="2061">
        <v>2537.1837589923553</v>
      </c>
      <c r="E119" s="2061">
        <v>6307.8133857224666</v>
      </c>
      <c r="F119" s="2063">
        <v>768.35957814907033</v>
      </c>
    </row>
    <row r="120" spans="1:6" ht="16.5" thickBot="1">
      <c r="A120" s="2585">
        <v>42720</v>
      </c>
      <c r="B120" s="2609">
        <v>3220.7404095699112</v>
      </c>
      <c r="C120" s="2061">
        <v>2613.4495515649169</v>
      </c>
      <c r="D120" s="2061">
        <v>2401.6270779568013</v>
      </c>
      <c r="E120" s="2061">
        <v>5834.1899611348281</v>
      </c>
      <c r="F120" s="2063">
        <v>607.29085800499433</v>
      </c>
    </row>
    <row r="121" spans="1:6" ht="16.5" thickBot="1">
      <c r="A121" s="2606" t="s">
        <v>1523</v>
      </c>
      <c r="B121" s="2615">
        <v>34703.895442666573</v>
      </c>
      <c r="C121" s="2591">
        <v>38241.071609324485</v>
      </c>
      <c r="D121" s="2591">
        <v>35239.952482245179</v>
      </c>
      <c r="E121" s="2592">
        <v>72944.967051991058</v>
      </c>
      <c r="F121" s="2593">
        <v>-3537.1761666579005</v>
      </c>
    </row>
    <row r="122" spans="1:6" ht="15.75">
      <c r="A122" s="2596">
        <v>42752</v>
      </c>
      <c r="B122" s="2609">
        <v>3599.654645762384</v>
      </c>
      <c r="C122" s="2061">
        <v>2502.5980550464815</v>
      </c>
      <c r="D122" s="2061">
        <v>2303.9215648411046</v>
      </c>
      <c r="E122" s="2061">
        <v>6102.2527008088655</v>
      </c>
      <c r="F122" s="2063">
        <v>1097.0565907159025</v>
      </c>
    </row>
    <row r="123" spans="1:6" ht="15.75">
      <c r="A123" s="2585">
        <v>42783</v>
      </c>
      <c r="B123" s="2609">
        <v>3288.3355484773401</v>
      </c>
      <c r="C123" s="2061">
        <v>2861.5500645901311</v>
      </c>
      <c r="D123" s="2061">
        <v>2626.205970725297</v>
      </c>
      <c r="E123" s="2061">
        <v>6149.8856130674712</v>
      </c>
      <c r="F123" s="2063">
        <v>426.78548388720901</v>
      </c>
    </row>
    <row r="124" spans="1:6" ht="15.75">
      <c r="A124" s="2585">
        <v>42811</v>
      </c>
      <c r="B124" s="2609">
        <v>3077.7590397829313</v>
      </c>
      <c r="C124" s="2061">
        <v>2995.1301821155121</v>
      </c>
      <c r="D124" s="2061">
        <v>2764.4457792360131</v>
      </c>
      <c r="E124" s="2061">
        <v>6072.8892218984438</v>
      </c>
      <c r="F124" s="2063">
        <v>82.628857667419197</v>
      </c>
    </row>
    <row r="125" spans="1:6" ht="15.75">
      <c r="A125" s="2585">
        <v>42842</v>
      </c>
      <c r="B125" s="2609">
        <v>3815.954335379045</v>
      </c>
      <c r="C125" s="2061">
        <v>3050.1533886289058</v>
      </c>
      <c r="D125" s="2061">
        <v>2850.4909234391789</v>
      </c>
      <c r="E125" s="2061">
        <v>6866.1077240079503</v>
      </c>
      <c r="F125" s="2063">
        <v>765.80094675013925</v>
      </c>
    </row>
    <row r="126" spans="1:6" ht="15.75">
      <c r="A126" s="2585">
        <v>42872</v>
      </c>
      <c r="B126" s="2609">
        <v>3627.5817689822006</v>
      </c>
      <c r="C126" s="2061">
        <v>3047.4681145516088</v>
      </c>
      <c r="D126" s="2061">
        <v>2814.5273605746961</v>
      </c>
      <c r="E126" s="2061">
        <v>6675.0498835338094</v>
      </c>
      <c r="F126" s="2063">
        <v>580.11365443059185</v>
      </c>
    </row>
    <row r="127" spans="1:6" ht="15.75">
      <c r="A127" s="2585">
        <v>42903</v>
      </c>
      <c r="B127" s="2609">
        <v>3367.190141878104</v>
      </c>
      <c r="C127" s="2061">
        <v>3388.4089740004365</v>
      </c>
      <c r="D127" s="2061">
        <v>3157.6650014188131</v>
      </c>
      <c r="E127" s="2061">
        <v>6755.59911587854</v>
      </c>
      <c r="F127" s="2063">
        <v>-21.218832122332515</v>
      </c>
    </row>
    <row r="128" spans="1:6" ht="15.75">
      <c r="A128" s="2585">
        <v>42933</v>
      </c>
      <c r="B128" s="2609">
        <v>3732.7710304013685</v>
      </c>
      <c r="C128" s="2061">
        <v>3165.8629686810746</v>
      </c>
      <c r="D128" s="2061">
        <v>2932.4079839760634</v>
      </c>
      <c r="E128" s="2061">
        <v>6898.6339990824436</v>
      </c>
      <c r="F128" s="2063">
        <v>566.90806172029397</v>
      </c>
    </row>
    <row r="129" spans="1:6" ht="15.75">
      <c r="A129" s="2585">
        <v>42964</v>
      </c>
      <c r="B129" s="2609">
        <v>3959.8011702407903</v>
      </c>
      <c r="C129" s="2061">
        <v>3112.5217566937649</v>
      </c>
      <c r="D129" s="2061">
        <v>2872.6499373881702</v>
      </c>
      <c r="E129" s="2061">
        <v>7072.3229269345557</v>
      </c>
      <c r="F129" s="2063">
        <v>847.27941354702534</v>
      </c>
    </row>
    <row r="130" spans="1:6" ht="15.75">
      <c r="A130" s="2585">
        <v>42995</v>
      </c>
      <c r="B130" s="2609">
        <v>4291.234284705145</v>
      </c>
      <c r="C130" s="2061">
        <v>2988.1069136235838</v>
      </c>
      <c r="D130" s="2061">
        <v>2762.5575239436339</v>
      </c>
      <c r="E130" s="2061">
        <v>7279.3411983287288</v>
      </c>
      <c r="F130" s="2063">
        <v>1303.1273710815613</v>
      </c>
    </row>
    <row r="131" spans="1:6" ht="15.75">
      <c r="A131" s="2585">
        <v>43025</v>
      </c>
      <c r="B131" s="2609">
        <v>3950.6389302008083</v>
      </c>
      <c r="C131" s="2061">
        <v>2643.8171024394378</v>
      </c>
      <c r="D131" s="2061">
        <v>2418.8283080604556</v>
      </c>
      <c r="E131" s="2061">
        <v>6594.4560326402461</v>
      </c>
      <c r="F131" s="2063">
        <v>1306.8218277613705</v>
      </c>
    </row>
    <row r="132" spans="1:6" ht="15.75">
      <c r="A132" s="2585">
        <v>43056</v>
      </c>
      <c r="B132" s="2609">
        <v>4439.138502517354</v>
      </c>
      <c r="C132" s="2061">
        <v>3128.4741273425648</v>
      </c>
      <c r="D132" s="2061">
        <v>2868.5277460413345</v>
      </c>
      <c r="E132" s="2061">
        <v>7567.6126298599193</v>
      </c>
      <c r="F132" s="2063">
        <v>1310.6643751747893</v>
      </c>
    </row>
    <row r="133" spans="1:6" ht="16.5" thickBot="1">
      <c r="A133" s="2585">
        <v>43086</v>
      </c>
      <c r="B133" s="2609">
        <v>4667.428832004558</v>
      </c>
      <c r="C133" s="2061">
        <v>2507.5361096293818</v>
      </c>
      <c r="D133" s="2061">
        <v>2297.1097912955183</v>
      </c>
      <c r="E133" s="2061">
        <v>7174.9649416339398</v>
      </c>
      <c r="F133" s="2609">
        <v>2159.8927223751762</v>
      </c>
    </row>
    <row r="134" spans="1:6" ht="16.5" thickBot="1">
      <c r="A134" s="2606">
        <v>2017</v>
      </c>
      <c r="B134" s="2615">
        <v>45817.488230332026</v>
      </c>
      <c r="C134" s="2591">
        <v>35391.627757342882</v>
      </c>
      <c r="D134" s="2591">
        <v>32669.337890940278</v>
      </c>
      <c r="E134" s="2592">
        <v>81209.115987674901</v>
      </c>
      <c r="F134" s="2593">
        <v>10425.860472989147</v>
      </c>
    </row>
    <row r="135" spans="1:6" ht="15.75">
      <c r="A135" s="2585">
        <v>43118</v>
      </c>
      <c r="B135" s="2612">
        <v>5031.7729137846363</v>
      </c>
      <c r="C135" s="2613">
        <v>3750.3870797553873</v>
      </c>
      <c r="D135" s="2613">
        <v>3470.1599865787084</v>
      </c>
      <c r="E135" s="2613">
        <v>8782.1599935400227</v>
      </c>
      <c r="F135" s="2614">
        <v>1281.3858340292491</v>
      </c>
    </row>
    <row r="136" spans="1:6" ht="15.75">
      <c r="A136" s="2585">
        <v>43149</v>
      </c>
      <c r="B136" s="2609">
        <v>4613.8076433688393</v>
      </c>
      <c r="C136" s="2061">
        <v>3297.4207966393715</v>
      </c>
      <c r="D136" s="2061">
        <v>3068.0729498465153</v>
      </c>
      <c r="E136" s="2061">
        <v>7911.2284400082108</v>
      </c>
      <c r="F136" s="2063">
        <v>1316.3868467294678</v>
      </c>
    </row>
    <row r="137" spans="1:6" ht="15.75">
      <c r="A137" s="2585">
        <v>43177</v>
      </c>
      <c r="B137" s="2609">
        <v>4817.5602747023659</v>
      </c>
      <c r="C137" s="2061">
        <v>3811.8953001638192</v>
      </c>
      <c r="D137" s="2061">
        <v>3566.7724421298626</v>
      </c>
      <c r="E137" s="2061">
        <v>8629.4555748661842</v>
      </c>
      <c r="F137" s="2063">
        <v>1005.6649745385466</v>
      </c>
    </row>
    <row r="138" spans="1:6" ht="15.75">
      <c r="A138" s="2585">
        <v>43208</v>
      </c>
      <c r="B138" s="2609">
        <v>5540.2021407335242</v>
      </c>
      <c r="C138" s="2061">
        <v>2770.2804603292448</v>
      </c>
      <c r="D138" s="2061">
        <v>2549.0497786894466</v>
      </c>
      <c r="E138" s="2061">
        <v>8310.4826010627694</v>
      </c>
      <c r="F138" s="2063">
        <v>2769.9216804042794</v>
      </c>
    </row>
    <row r="139" spans="1:6" ht="15.75">
      <c r="A139" s="2585">
        <v>43238</v>
      </c>
      <c r="B139" s="2609">
        <v>5076.965117528729</v>
      </c>
      <c r="C139" s="2061">
        <v>3522.0094410453794</v>
      </c>
      <c r="D139" s="2061">
        <v>3242.5240685947338</v>
      </c>
      <c r="E139" s="2061">
        <v>8598.9745585741075</v>
      </c>
      <c r="F139" s="2063">
        <v>1554.9556764833496</v>
      </c>
    </row>
    <row r="140" spans="1:6" ht="15.75">
      <c r="A140" s="2585">
        <v>43269</v>
      </c>
      <c r="B140" s="2609">
        <v>5155.0898026273153</v>
      </c>
      <c r="C140" s="2061">
        <v>2765.0516351066522</v>
      </c>
      <c r="D140" s="2061">
        <v>2555.7603475141896</v>
      </c>
      <c r="E140" s="2061">
        <v>7920.1414377339679</v>
      </c>
      <c r="F140" s="2063">
        <v>2390.0381675206631</v>
      </c>
    </row>
    <row r="141" spans="1:6" ht="15.75">
      <c r="A141" s="2585">
        <v>43299</v>
      </c>
      <c r="B141" s="2609">
        <v>5038.7596631285205</v>
      </c>
      <c r="C141" s="2061">
        <v>3914.3576788665887</v>
      </c>
      <c r="D141" s="2061">
        <v>3637.129424242421</v>
      </c>
      <c r="E141" s="2061">
        <v>8953.1173419951083</v>
      </c>
      <c r="F141" s="2063">
        <v>1124.4019842619318</v>
      </c>
    </row>
    <row r="142" spans="1:6" ht="15.75">
      <c r="A142" s="2585">
        <v>43330</v>
      </c>
      <c r="B142" s="2609">
        <v>5370.7044058308238</v>
      </c>
      <c r="C142" s="2061">
        <v>5828.8179469383949</v>
      </c>
      <c r="D142" s="2061">
        <v>5377.8576695865877</v>
      </c>
      <c r="E142" s="2061">
        <v>11199.522352769218</v>
      </c>
      <c r="F142" s="2063">
        <v>-458.11354110757111</v>
      </c>
    </row>
    <row r="143" spans="1:6" ht="15.75">
      <c r="A143" s="2585">
        <v>43361</v>
      </c>
      <c r="B143" s="2609">
        <v>5789.8865382294334</v>
      </c>
      <c r="C143" s="2061">
        <v>3683.4085770569818</v>
      </c>
      <c r="D143" s="2061">
        <v>3424.4809936866368</v>
      </c>
      <c r="E143" s="2061">
        <v>9473.2951152864152</v>
      </c>
      <c r="F143" s="2063">
        <v>2106.4779611724516</v>
      </c>
    </row>
    <row r="144" spans="1:6" ht="15.75">
      <c r="A144" s="2585">
        <v>43391</v>
      </c>
      <c r="B144" s="2609">
        <v>5434.6261328477876</v>
      </c>
      <c r="C144" s="2061">
        <v>3983.0984621709722</v>
      </c>
      <c r="D144" s="2061">
        <v>3710.6113128886095</v>
      </c>
      <c r="E144" s="2061">
        <v>9417.7245950187607</v>
      </c>
      <c r="F144" s="2063">
        <v>1451.5276706768154</v>
      </c>
    </row>
    <row r="145" spans="1:6" ht="15.75">
      <c r="A145" s="2585">
        <v>43422</v>
      </c>
      <c r="B145" s="2609">
        <v>5470.641492460335</v>
      </c>
      <c r="C145" s="2061">
        <v>4104.3862447562933</v>
      </c>
      <c r="D145" s="2061">
        <v>3792.6950742915187</v>
      </c>
      <c r="E145" s="2061">
        <v>9575.0277372166274</v>
      </c>
      <c r="F145" s="2063">
        <v>1366.2552477040417</v>
      </c>
    </row>
    <row r="146" spans="1:6" ht="16.5" thickBot="1">
      <c r="A146" s="2585">
        <v>43452</v>
      </c>
      <c r="B146" s="2616">
        <v>5750.2182476323851</v>
      </c>
      <c r="C146" s="2617">
        <v>2567.8368478320381</v>
      </c>
      <c r="D146" s="2617">
        <v>2358.5841048600005</v>
      </c>
      <c r="E146" s="2617">
        <v>8318.0550954644241</v>
      </c>
      <c r="F146" s="2618">
        <v>3182.381399800347</v>
      </c>
    </row>
    <row r="147" spans="1:6" ht="16.5" thickBot="1">
      <c r="A147" s="2606">
        <v>2018</v>
      </c>
      <c r="B147" s="2615">
        <v>63090.234372874693</v>
      </c>
      <c r="C147" s="2591">
        <v>43998.950470661126</v>
      </c>
      <c r="D147" s="2591">
        <v>40753.69815290923</v>
      </c>
      <c r="E147" s="2592">
        <v>107089.18484353581</v>
      </c>
      <c r="F147" s="2593">
        <v>19091.283902213574</v>
      </c>
    </row>
    <row r="148" spans="1:6" ht="18">
      <c r="A148" s="2619" t="s">
        <v>1524</v>
      </c>
      <c r="B148" s="2609">
        <v>5543.095717024853</v>
      </c>
      <c r="C148" s="2061">
        <v>6427.7679472712334</v>
      </c>
      <c r="D148" s="2061">
        <v>5860.0224134981336</v>
      </c>
      <c r="E148" s="2061">
        <v>11970.863664296086</v>
      </c>
      <c r="F148" s="2063">
        <v>-884.67223024638042</v>
      </c>
    </row>
    <row r="149" spans="1:6" ht="18">
      <c r="A149" s="2619" t="s">
        <v>1525</v>
      </c>
      <c r="B149" s="2609">
        <v>4810.669597637032</v>
      </c>
      <c r="C149" s="2061">
        <v>3652.6664980497303</v>
      </c>
      <c r="D149" s="2061">
        <v>3350.9193464638274</v>
      </c>
      <c r="E149" s="2061">
        <v>8463.3360956867618</v>
      </c>
      <c r="F149" s="2063">
        <v>1158.0030995873017</v>
      </c>
    </row>
    <row r="150" spans="1:6" ht="18">
      <c r="A150" s="2619" t="s">
        <v>1526</v>
      </c>
      <c r="B150" s="2609">
        <v>4848.3015770785241</v>
      </c>
      <c r="C150" s="2061">
        <v>5522.0260534973313</v>
      </c>
      <c r="D150" s="2061">
        <v>5104.8439222956267</v>
      </c>
      <c r="E150" s="2061">
        <v>10370.327630575855</v>
      </c>
      <c r="F150" s="2063">
        <v>-673.72447641880717</v>
      </c>
    </row>
    <row r="151" spans="1:6" ht="18">
      <c r="A151" s="2619" t="s">
        <v>1527</v>
      </c>
      <c r="B151" s="2609">
        <v>6368.3182447399822</v>
      </c>
      <c r="C151" s="2061">
        <v>5237.0750369825637</v>
      </c>
      <c r="D151" s="2061">
        <v>4797.9803554243208</v>
      </c>
      <c r="E151" s="2061">
        <v>11605.393281722547</v>
      </c>
      <c r="F151" s="2063">
        <v>1131.2432077574185</v>
      </c>
    </row>
    <row r="152" spans="1:6" ht="18">
      <c r="A152" s="2619" t="s">
        <v>1528</v>
      </c>
      <c r="B152" s="2609">
        <v>5017.0861210857465</v>
      </c>
      <c r="C152" s="2061">
        <v>5721.9183075236369</v>
      </c>
      <c r="D152" s="2061">
        <v>5298.9776063155732</v>
      </c>
      <c r="E152" s="2061">
        <v>10739.004428609383</v>
      </c>
      <c r="F152" s="2063">
        <v>-704.83218643789041</v>
      </c>
    </row>
    <row r="153" spans="1:6" ht="18">
      <c r="A153" s="2619" t="s">
        <v>1529</v>
      </c>
      <c r="B153" s="2609">
        <v>4932.4141501851509</v>
      </c>
      <c r="C153" s="2061">
        <v>4951.9467745263264</v>
      </c>
      <c r="D153" s="2061">
        <v>4553.136146869886</v>
      </c>
      <c r="E153" s="2061">
        <v>9884.3609247114764</v>
      </c>
      <c r="F153" s="2063">
        <v>-19.532624341175506</v>
      </c>
    </row>
    <row r="154" spans="1:6" ht="18">
      <c r="A154" s="2619" t="s">
        <v>2511</v>
      </c>
      <c r="B154" s="2609">
        <v>5069.4622225125968</v>
      </c>
      <c r="C154" s="2061">
        <v>4989.8971083115894</v>
      </c>
      <c r="D154" s="2061">
        <v>4590.7243412094467</v>
      </c>
      <c r="E154" s="2061">
        <v>10059.359330824187</v>
      </c>
      <c r="F154" s="2063">
        <v>79.565114201007418</v>
      </c>
    </row>
    <row r="155" spans="1:6" ht="18">
      <c r="A155" s="2619" t="s">
        <v>2512</v>
      </c>
      <c r="B155" s="2609">
        <v>5086.7754309032744</v>
      </c>
      <c r="C155" s="2061">
        <v>4607.8934981544326</v>
      </c>
      <c r="D155" s="2061">
        <v>4294.4853893849076</v>
      </c>
      <c r="E155" s="2061">
        <v>9694.6689290577069</v>
      </c>
      <c r="F155" s="2063">
        <v>478.88193274884179</v>
      </c>
    </row>
    <row r="156" spans="1:6" ht="18.75" thickBot="1">
      <c r="A156" s="2620" t="s">
        <v>2513</v>
      </c>
      <c r="B156" s="2621">
        <v>4957.0407380666666</v>
      </c>
      <c r="C156" s="2622">
        <v>3987.0392336342711</v>
      </c>
      <c r="D156" s="2622">
        <v>3669.1037870057994</v>
      </c>
      <c r="E156" s="2622">
        <v>8944.0799717009377</v>
      </c>
      <c r="F156" s="2623">
        <v>970.00150443239545</v>
      </c>
    </row>
    <row r="157" spans="1:6" ht="15" thickTop="1">
      <c r="B157" s="2624"/>
      <c r="C157" s="2624"/>
      <c r="D157" s="2624"/>
      <c r="E157" s="2624"/>
      <c r="F157" s="2624"/>
    </row>
    <row r="158" spans="1:6" ht="15">
      <c r="A158" s="2060" t="s">
        <v>379</v>
      </c>
      <c r="B158" s="2377"/>
      <c r="C158" s="2377"/>
      <c r="D158" s="2377"/>
      <c r="E158" s="2377"/>
      <c r="F158" s="2377"/>
    </row>
    <row r="159" spans="1:6" ht="14.25">
      <c r="A159" s="2060" t="s">
        <v>314</v>
      </c>
      <c r="B159" s="2624"/>
      <c r="C159" s="2624"/>
      <c r="D159" s="2624"/>
      <c r="E159" s="2624"/>
      <c r="F159" s="2624"/>
    </row>
  </sheetData>
  <mergeCells count="1">
    <mergeCell ref="A3:A4"/>
  </mergeCells>
  <hyperlinks>
    <hyperlink ref="A1" location="Menu!A1" display="Return to Menu"/>
  </hyperlinks>
  <pageMargins left="0.7" right="0.7" top="0.75" bottom="0.75" header="0.3" footer="0.3"/>
  <pageSetup scale="8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9"/>
  <sheetViews>
    <sheetView view="pageBreakPreview" zoomScaleSheetLayoutView="100" workbookViewId="0">
      <pane ySplit="4" topLeftCell="A140" activePane="bottomLeft" state="frozen"/>
      <selection pane="bottomLeft"/>
    </sheetView>
  </sheetViews>
  <sheetFormatPr defaultColWidth="15.7109375" defaultRowHeight="14.25"/>
  <cols>
    <col min="1" max="1" width="17.5703125" style="888" customWidth="1"/>
    <col min="2" max="2" width="14.42578125" style="888" customWidth="1"/>
    <col min="3" max="4" width="15.7109375" style="888" customWidth="1"/>
    <col min="5" max="5" width="18.140625" style="888" customWidth="1"/>
    <col min="6" max="8" width="15.7109375" style="888" customWidth="1"/>
    <col min="9" max="9" width="18.140625" style="888" customWidth="1"/>
    <col min="10" max="10" width="16.140625" style="888" customWidth="1"/>
    <col min="11" max="11" width="10.42578125" style="888" customWidth="1"/>
    <col min="12" max="209" width="9.140625" style="888" customWidth="1"/>
    <col min="210" max="210" width="14.28515625" style="888" customWidth="1"/>
    <col min="211" max="214" width="15.7109375" style="888" customWidth="1"/>
    <col min="215" max="215" width="22.7109375" style="888" customWidth="1"/>
    <col min="216" max="252" width="9.140625" style="888" customWidth="1"/>
    <col min="253" max="254" width="14.42578125" style="888" customWidth="1"/>
    <col min="255" max="16384" width="15.7109375" style="888"/>
  </cols>
  <sheetData>
    <row r="1" spans="1:10" ht="25.5">
      <c r="A1" s="2059" t="s">
        <v>313</v>
      </c>
      <c r="B1" s="1228"/>
    </row>
    <row r="2" spans="1:10" s="1265" customFormat="1" ht="18.75" thickBot="1">
      <c r="A2" s="894" t="s">
        <v>1530</v>
      </c>
    </row>
    <row r="3" spans="1:10" s="1243" customFormat="1" ht="31.5" customHeight="1">
      <c r="A3" s="3455" t="s">
        <v>315</v>
      </c>
      <c r="B3" s="2579" t="s">
        <v>1531</v>
      </c>
      <c r="C3" s="2580" t="s">
        <v>1532</v>
      </c>
      <c r="D3" s="2580" t="s">
        <v>1533</v>
      </c>
      <c r="E3" s="2580" t="s">
        <v>1448</v>
      </c>
      <c r="F3" s="2580" t="s">
        <v>1534</v>
      </c>
      <c r="G3" s="2580" t="s">
        <v>1535</v>
      </c>
      <c r="H3" s="2580" t="s">
        <v>1536</v>
      </c>
      <c r="I3" s="2580" t="s">
        <v>1537</v>
      </c>
      <c r="J3" s="2581" t="s">
        <v>1538</v>
      </c>
    </row>
    <row r="4" spans="1:10" s="1243" customFormat="1" ht="16.5" customHeight="1" thickBot="1">
      <c r="A4" s="3456"/>
      <c r="B4" s="2582" t="s">
        <v>324</v>
      </c>
      <c r="C4" s="2583" t="s">
        <v>325</v>
      </c>
      <c r="D4" s="2583" t="s">
        <v>1539</v>
      </c>
      <c r="E4" s="2583" t="s">
        <v>327</v>
      </c>
      <c r="F4" s="2583" t="s">
        <v>1540</v>
      </c>
      <c r="G4" s="2583" t="s">
        <v>1541</v>
      </c>
      <c r="H4" s="2583" t="s">
        <v>1542</v>
      </c>
      <c r="I4" s="2583" t="s">
        <v>1543</v>
      </c>
      <c r="J4" s="2584" t="s">
        <v>1544</v>
      </c>
    </row>
    <row r="5" spans="1:10" ht="15.75">
      <c r="A5" s="2596">
        <v>39448</v>
      </c>
      <c r="B5" s="2586">
        <v>5490.7776000000003</v>
      </c>
      <c r="C5" s="1130">
        <v>454.74</v>
      </c>
      <c r="D5" s="1130">
        <v>5945.5176000000001</v>
      </c>
      <c r="E5" s="1130">
        <v>3.3415989999999995</v>
      </c>
      <c r="F5" s="1130">
        <v>210.11</v>
      </c>
      <c r="G5" s="1130">
        <v>112.71415596107232</v>
      </c>
      <c r="H5" s="1130"/>
      <c r="I5" s="1130">
        <v>326.16575496107237</v>
      </c>
      <c r="J5" s="2589">
        <v>6271.6833549610728</v>
      </c>
    </row>
    <row r="6" spans="1:10" ht="15.75">
      <c r="A6" s="2585">
        <v>39479</v>
      </c>
      <c r="B6" s="2586">
        <v>6633.2969999999996</v>
      </c>
      <c r="C6" s="1130">
        <v>669.23</v>
      </c>
      <c r="D6" s="1130">
        <v>7302.527</v>
      </c>
      <c r="E6" s="1130">
        <v>3.4480190000000004</v>
      </c>
      <c r="F6" s="1130">
        <v>168.38</v>
      </c>
      <c r="G6" s="1130">
        <v>109.95707887282936</v>
      </c>
      <c r="H6" s="1130"/>
      <c r="I6" s="1130">
        <v>281.78509787282934</v>
      </c>
      <c r="J6" s="2589">
        <v>7584.3120978728293</v>
      </c>
    </row>
    <row r="7" spans="1:10" ht="15.75">
      <c r="A7" s="2585">
        <v>39508</v>
      </c>
      <c r="B7" s="2586">
        <v>6660.0825999999997</v>
      </c>
      <c r="C7" s="1130">
        <v>1180.22</v>
      </c>
      <c r="D7" s="1130">
        <v>7840.3026</v>
      </c>
      <c r="E7" s="1130">
        <v>3.6019410000000001</v>
      </c>
      <c r="F7" s="1130">
        <v>139.38</v>
      </c>
      <c r="G7" s="1130">
        <v>80.39950946571787</v>
      </c>
      <c r="H7" s="1130"/>
      <c r="I7" s="1130">
        <v>223.38145046571788</v>
      </c>
      <c r="J7" s="2589">
        <v>8063.6840504657175</v>
      </c>
    </row>
    <row r="8" spans="1:10" ht="15.75">
      <c r="A8" s="2585">
        <v>39539</v>
      </c>
      <c r="B8" s="2586">
        <v>6578.7416000000012</v>
      </c>
      <c r="C8" s="1130">
        <v>0</v>
      </c>
      <c r="D8" s="1130">
        <v>6578.7416000000012</v>
      </c>
      <c r="E8" s="1130">
        <v>3.5777679999999998</v>
      </c>
      <c r="F8" s="1130">
        <v>199.25</v>
      </c>
      <c r="G8" s="1130">
        <v>1234.0437137947304</v>
      </c>
      <c r="H8" s="1130"/>
      <c r="I8" s="1130">
        <v>1436.8714817947302</v>
      </c>
      <c r="J8" s="2589">
        <v>8015.6130817947314</v>
      </c>
    </row>
    <row r="9" spans="1:10" ht="15.75">
      <c r="A9" s="2585">
        <v>39569</v>
      </c>
      <c r="B9" s="2586">
        <v>8365.3075000000008</v>
      </c>
      <c r="C9" s="1130">
        <v>1733.65</v>
      </c>
      <c r="D9" s="1130">
        <v>10098.9575</v>
      </c>
      <c r="E9" s="1130">
        <v>3.8446009999999999</v>
      </c>
      <c r="F9" s="1130">
        <v>143.9</v>
      </c>
      <c r="G9" s="1130">
        <v>47.179986856306989</v>
      </c>
      <c r="H9" s="1130"/>
      <c r="I9" s="1130">
        <v>194.924587856307</v>
      </c>
      <c r="J9" s="2589">
        <v>10293.882087856307</v>
      </c>
    </row>
    <row r="10" spans="1:10" ht="15.75">
      <c r="A10" s="2585">
        <v>39600</v>
      </c>
      <c r="B10" s="2586">
        <v>8072.2691000000004</v>
      </c>
      <c r="C10" s="1130">
        <v>1308.99</v>
      </c>
      <c r="D10" s="1130">
        <v>9381.2591000000011</v>
      </c>
      <c r="E10" s="1130">
        <v>3.3064659999999999</v>
      </c>
      <c r="F10" s="1130">
        <v>146.41</v>
      </c>
      <c r="G10" s="1130">
        <v>272.11857001290383</v>
      </c>
      <c r="H10" s="1130"/>
      <c r="I10" s="1130">
        <v>421.83503601290386</v>
      </c>
      <c r="J10" s="2589">
        <v>9803.0941360129054</v>
      </c>
    </row>
    <row r="11" spans="1:10" ht="15.75">
      <c r="A11" s="2585">
        <v>39630</v>
      </c>
      <c r="B11" s="2586">
        <v>8214.1317999999992</v>
      </c>
      <c r="C11" s="1130">
        <v>1409.96</v>
      </c>
      <c r="D11" s="1130">
        <v>9624.0917999999983</v>
      </c>
      <c r="E11" s="1130">
        <v>2.953398</v>
      </c>
      <c r="F11" s="1130">
        <v>162.52000000000001</v>
      </c>
      <c r="G11" s="1130">
        <v>164.41321425652879</v>
      </c>
      <c r="H11" s="1130"/>
      <c r="I11" s="1130">
        <v>329.88661225652879</v>
      </c>
      <c r="J11" s="2589">
        <v>9953.978412256527</v>
      </c>
    </row>
    <row r="12" spans="1:10" ht="15.75">
      <c r="A12" s="2585">
        <v>39661</v>
      </c>
      <c r="B12" s="2586">
        <v>7230.4719999999998</v>
      </c>
      <c r="C12" s="1130">
        <v>1198.1400000000001</v>
      </c>
      <c r="D12" s="1130">
        <v>8428.6119999999992</v>
      </c>
      <c r="E12" s="1130">
        <v>3.6445310000000002</v>
      </c>
      <c r="F12" s="1130">
        <v>113.47</v>
      </c>
      <c r="G12" s="1130">
        <v>299.88734611421791</v>
      </c>
      <c r="H12" s="1130"/>
      <c r="I12" s="1130">
        <v>417.0018771142179</v>
      </c>
      <c r="J12" s="2589">
        <v>8845.6138771142178</v>
      </c>
    </row>
    <row r="13" spans="1:10" ht="15.75">
      <c r="A13" s="2585">
        <v>39692</v>
      </c>
      <c r="B13" s="2586">
        <v>6864.9955000000009</v>
      </c>
      <c r="C13" s="1130">
        <v>658.31</v>
      </c>
      <c r="D13" s="1130">
        <v>7523.3055000000004</v>
      </c>
      <c r="E13" s="1130">
        <v>3.7964329999999999</v>
      </c>
      <c r="F13" s="1130">
        <v>117.88</v>
      </c>
      <c r="G13" s="1130">
        <v>92.922132882369539</v>
      </c>
      <c r="H13" s="1130"/>
      <c r="I13" s="1130">
        <v>214.59856588236954</v>
      </c>
      <c r="J13" s="2589">
        <v>7737.9040658823697</v>
      </c>
    </row>
    <row r="14" spans="1:10" ht="15.75">
      <c r="A14" s="2585">
        <v>39722</v>
      </c>
      <c r="B14" s="2586">
        <v>4377.0957777777776</v>
      </c>
      <c r="C14" s="1130">
        <v>532</v>
      </c>
      <c r="D14" s="1130">
        <v>4909.0957777777776</v>
      </c>
      <c r="E14" s="1130">
        <v>3.9239959999999998</v>
      </c>
      <c r="F14" s="1130">
        <v>143.38</v>
      </c>
      <c r="G14" s="1130">
        <v>88.337773095045875</v>
      </c>
      <c r="H14" s="1130"/>
      <c r="I14" s="1130">
        <v>235.64176909504585</v>
      </c>
      <c r="J14" s="2589">
        <v>5144.7375468728233</v>
      </c>
    </row>
    <row r="15" spans="1:10" ht="15.75">
      <c r="A15" s="2585">
        <v>39753</v>
      </c>
      <c r="B15" s="2586">
        <v>3212.3227000000002</v>
      </c>
      <c r="C15" s="1130">
        <v>469.16</v>
      </c>
      <c r="D15" s="1130">
        <v>3681.4827</v>
      </c>
      <c r="E15" s="1130">
        <v>3.8091499999999998</v>
      </c>
      <c r="F15" s="1130">
        <v>134.30000000000001</v>
      </c>
      <c r="G15" s="1130">
        <v>51.310517865430789</v>
      </c>
      <c r="H15" s="1130"/>
      <c r="I15" s="1130">
        <v>189.4196678654308</v>
      </c>
      <c r="J15" s="2589">
        <v>3870.9023678654307</v>
      </c>
    </row>
    <row r="16" spans="1:10" ht="16.5" thickBot="1">
      <c r="A16" s="2585">
        <v>39783</v>
      </c>
      <c r="B16" s="2586">
        <v>2605.0446000000002</v>
      </c>
      <c r="C16" s="1130">
        <v>250.34</v>
      </c>
      <c r="D16" s="1130">
        <v>2855.3846000000003</v>
      </c>
      <c r="E16" s="1130">
        <v>3.7488130000000002</v>
      </c>
      <c r="F16" s="1130">
        <v>150.77000000000001</v>
      </c>
      <c r="G16" s="1130">
        <v>55.457400174182681</v>
      </c>
      <c r="H16" s="1130"/>
      <c r="I16" s="1130">
        <v>209.9762131741827</v>
      </c>
      <c r="J16" s="2589">
        <v>3065.360813174183</v>
      </c>
    </row>
    <row r="17" spans="1:10" s="2282" customFormat="1" ht="16.5" thickBot="1">
      <c r="A17" s="2590" t="s">
        <v>1517</v>
      </c>
      <c r="B17" s="2591">
        <v>74304.537777777776</v>
      </c>
      <c r="C17" s="2594">
        <v>9864.74</v>
      </c>
      <c r="D17" s="2594">
        <v>84169.277777777781</v>
      </c>
      <c r="E17" s="2594">
        <v>42.996715000000002</v>
      </c>
      <c r="F17" s="2594">
        <v>1829.7500000000002</v>
      </c>
      <c r="G17" s="2594">
        <v>2608.7413993513364</v>
      </c>
      <c r="H17" s="2594"/>
      <c r="I17" s="2594">
        <v>4481.4881143513367</v>
      </c>
      <c r="J17" s="2593">
        <v>88650.765892129115</v>
      </c>
    </row>
    <row r="18" spans="1:10" ht="15.75">
      <c r="A18" s="2585">
        <v>39814</v>
      </c>
      <c r="B18" s="2586">
        <v>2683.7269999999999</v>
      </c>
      <c r="C18" s="1130">
        <v>389.75500256541812</v>
      </c>
      <c r="D18" s="1130">
        <v>3073.482002565418</v>
      </c>
      <c r="E18" s="1130">
        <v>3.6399775000000001</v>
      </c>
      <c r="F18" s="1130">
        <v>137.06</v>
      </c>
      <c r="G18" s="1130">
        <v>58.822149824549193</v>
      </c>
      <c r="H18" s="1130"/>
      <c r="I18" s="1130">
        <v>199.52212732454919</v>
      </c>
      <c r="J18" s="2589">
        <v>3273.0041298899673</v>
      </c>
    </row>
    <row r="19" spans="1:10" ht="15.75">
      <c r="A19" s="2585">
        <v>39845</v>
      </c>
      <c r="B19" s="2586">
        <v>2668.3199</v>
      </c>
      <c r="C19" s="1130">
        <v>303.09183140675458</v>
      </c>
      <c r="D19" s="1130">
        <v>2971.4117314067544</v>
      </c>
      <c r="E19" s="1130">
        <v>3.5244302999999997</v>
      </c>
      <c r="F19" s="1130">
        <v>134.47999999999999</v>
      </c>
      <c r="G19" s="1130">
        <v>45.743387526029402</v>
      </c>
      <c r="H19" s="1130"/>
      <c r="I19" s="1130">
        <v>183.7478178260294</v>
      </c>
      <c r="J19" s="2589">
        <v>3155.1595492327838</v>
      </c>
    </row>
    <row r="20" spans="1:10" ht="15.75">
      <c r="A20" s="2585">
        <v>39873</v>
      </c>
      <c r="B20" s="2586">
        <v>3261.6580000000004</v>
      </c>
      <c r="C20" s="1130">
        <v>534.95784665841711</v>
      </c>
      <c r="D20" s="1130">
        <v>3796.6158466584175</v>
      </c>
      <c r="E20" s="1130">
        <v>4.0260222999999993</v>
      </c>
      <c r="F20" s="1130">
        <v>158.69999999999999</v>
      </c>
      <c r="G20" s="1130">
        <v>39.874457992381778</v>
      </c>
      <c r="H20" s="1130"/>
      <c r="I20" s="1130">
        <v>202.60048029238175</v>
      </c>
      <c r="J20" s="2589">
        <v>3999.2163269507992</v>
      </c>
    </row>
    <row r="21" spans="1:10" ht="15.75">
      <c r="A21" s="2585">
        <v>39904</v>
      </c>
      <c r="B21" s="2586">
        <v>2801.8714000000004</v>
      </c>
      <c r="C21" s="1130">
        <v>203.58967192828902</v>
      </c>
      <c r="D21" s="1130">
        <v>3005.4610719282896</v>
      </c>
      <c r="E21" s="1130">
        <v>3.9937011</v>
      </c>
      <c r="F21" s="1130">
        <v>199.25</v>
      </c>
      <c r="G21" s="1130">
        <v>583.88873426011787</v>
      </c>
      <c r="H21" s="1130"/>
      <c r="I21" s="1130">
        <v>787.13243536011782</v>
      </c>
      <c r="J21" s="2589">
        <v>3792.5935072884076</v>
      </c>
    </row>
    <row r="22" spans="1:10" ht="15.75">
      <c r="A22" s="2585">
        <v>39934</v>
      </c>
      <c r="B22" s="2586">
        <v>4081.2883999999999</v>
      </c>
      <c r="C22" s="1130">
        <v>473.8198070403123</v>
      </c>
      <c r="D22" s="1130">
        <v>4555.1082070403118</v>
      </c>
      <c r="E22" s="1130">
        <v>4.0428826999999998</v>
      </c>
      <c r="F22" s="1130">
        <v>143.9</v>
      </c>
      <c r="G22" s="1130">
        <v>21.654761347734834</v>
      </c>
      <c r="H22" s="1130"/>
      <c r="I22" s="1130">
        <v>169.59764404773483</v>
      </c>
      <c r="J22" s="2589">
        <v>4724.705851088047</v>
      </c>
    </row>
    <row r="23" spans="1:10" ht="15.75">
      <c r="A23" s="2585">
        <v>39965</v>
      </c>
      <c r="B23" s="2586">
        <v>4311.7120000000004</v>
      </c>
      <c r="C23" s="1130">
        <v>0</v>
      </c>
      <c r="D23" s="1130">
        <v>4311.7120000000004</v>
      </c>
      <c r="E23" s="1130">
        <v>3.8786350000000001</v>
      </c>
      <c r="F23" s="1130">
        <v>146.41</v>
      </c>
      <c r="G23" s="1130">
        <v>127.3944334223539</v>
      </c>
      <c r="H23" s="1130"/>
      <c r="I23" s="1130">
        <v>277.68306842235393</v>
      </c>
      <c r="J23" s="2589">
        <v>4589.3950684223546</v>
      </c>
    </row>
    <row r="24" spans="1:10" ht="15.75">
      <c r="A24" s="2585">
        <v>39995</v>
      </c>
      <c r="B24" s="2586">
        <v>4109.9012000000002</v>
      </c>
      <c r="C24" s="1130">
        <v>742.0629558647471</v>
      </c>
      <c r="D24" s="1130">
        <v>4851.9641558647472</v>
      </c>
      <c r="E24" s="1130">
        <v>3.910863</v>
      </c>
      <c r="F24" s="1130">
        <v>129.44</v>
      </c>
      <c r="G24" s="1130">
        <v>83.727075692836152</v>
      </c>
      <c r="H24" s="1130"/>
      <c r="I24" s="1130">
        <v>217.07793869283614</v>
      </c>
      <c r="J24" s="2589">
        <v>5069.0420945575834</v>
      </c>
    </row>
    <row r="25" spans="1:10" ht="15.75">
      <c r="A25" s="2585">
        <v>40026</v>
      </c>
      <c r="B25" s="2586">
        <v>4871.7861999999996</v>
      </c>
      <c r="C25" s="1130">
        <v>371.10790048189619</v>
      </c>
      <c r="D25" s="1130">
        <v>5242.8941004818953</v>
      </c>
      <c r="E25" s="1130">
        <v>3.8826840000000002</v>
      </c>
      <c r="F25" s="1130">
        <v>100.89</v>
      </c>
      <c r="G25" s="1130">
        <v>187.66076752912062</v>
      </c>
      <c r="H25" s="1130"/>
      <c r="I25" s="1130">
        <v>292.43345152912059</v>
      </c>
      <c r="J25" s="2589">
        <v>5535.3275520110155</v>
      </c>
    </row>
    <row r="26" spans="1:10" ht="15.75">
      <c r="A26" s="2585">
        <v>40057</v>
      </c>
      <c r="B26" s="2586">
        <v>4475.3310000000001</v>
      </c>
      <c r="C26" s="1130">
        <v>247.15052515618873</v>
      </c>
      <c r="D26" s="1130">
        <v>4722.4815251561886</v>
      </c>
      <c r="E26" s="1130">
        <v>4.0588379999999997</v>
      </c>
      <c r="F26" s="1130">
        <v>104.4</v>
      </c>
      <c r="G26" s="1130">
        <v>58.718422921876879</v>
      </c>
      <c r="H26" s="1130"/>
      <c r="I26" s="1130">
        <v>167.17726092187689</v>
      </c>
      <c r="J26" s="2589">
        <v>4889.6587860780655</v>
      </c>
    </row>
    <row r="27" spans="1:10" ht="15.75">
      <c r="A27" s="2585">
        <v>40087</v>
      </c>
      <c r="B27" s="2586">
        <v>5415.2831999999999</v>
      </c>
      <c r="C27" s="1130">
        <v>345.27707874324688</v>
      </c>
      <c r="D27" s="1130">
        <v>5760.5602787432472</v>
      </c>
      <c r="E27" s="1130">
        <v>4.1613809999999996</v>
      </c>
      <c r="F27" s="1130">
        <v>146.91999999999999</v>
      </c>
      <c r="G27" s="1130">
        <v>103.27926645868295</v>
      </c>
      <c r="H27" s="1130"/>
      <c r="I27" s="1130">
        <v>254.36064745868293</v>
      </c>
      <c r="J27" s="2589">
        <v>6014.9209262019303</v>
      </c>
    </row>
    <row r="28" spans="1:10" ht="15.75">
      <c r="A28" s="2585">
        <v>40118</v>
      </c>
      <c r="B28" s="2586">
        <v>5048.9745999999996</v>
      </c>
      <c r="C28" s="1130">
        <v>711.18824585760422</v>
      </c>
      <c r="D28" s="1130">
        <v>5760.1628458576033</v>
      </c>
      <c r="E28" s="1130">
        <v>3.9886090000000003</v>
      </c>
      <c r="F28" s="1130">
        <v>166.45</v>
      </c>
      <c r="G28" s="1130">
        <v>79.668782386322462</v>
      </c>
      <c r="H28" s="1130"/>
      <c r="I28" s="1130">
        <v>250.10739138632243</v>
      </c>
      <c r="J28" s="2589">
        <v>6010.2702372439253</v>
      </c>
    </row>
    <row r="29" spans="1:10" ht="16.5" thickBot="1">
      <c r="A29" s="2585">
        <v>40148</v>
      </c>
      <c r="B29" s="2586">
        <v>5984.4529000000002</v>
      </c>
      <c r="C29" s="1130">
        <v>742.21580096379239</v>
      </c>
      <c r="D29" s="1130">
        <v>6726.6687009637926</v>
      </c>
      <c r="E29" s="1130">
        <v>4.0201019000000002</v>
      </c>
      <c r="F29" s="1130">
        <v>262.57</v>
      </c>
      <c r="G29" s="1130">
        <v>128.85063031490805</v>
      </c>
      <c r="H29" s="1130"/>
      <c r="I29" s="1130">
        <v>395.44073221490805</v>
      </c>
      <c r="J29" s="2589">
        <v>7122.1094331787008</v>
      </c>
    </row>
    <row r="30" spans="1:10" s="2282" customFormat="1" ht="16.5" thickBot="1">
      <c r="A30" s="2590" t="s">
        <v>1518</v>
      </c>
      <c r="B30" s="2591">
        <v>49714.305800000002</v>
      </c>
      <c r="C30" s="2594">
        <v>5064.2166666666662</v>
      </c>
      <c r="D30" s="2594">
        <v>54778.522466666655</v>
      </c>
      <c r="E30" s="2594">
        <v>47.128125799999992</v>
      </c>
      <c r="F30" s="2594">
        <v>1830.4700000000003</v>
      </c>
      <c r="G30" s="2594">
        <v>1519.2828696769143</v>
      </c>
      <c r="H30" s="2594"/>
      <c r="I30" s="2594">
        <v>3396.8809954769144</v>
      </c>
      <c r="J30" s="2593">
        <v>58175.403462143579</v>
      </c>
    </row>
    <row r="31" spans="1:10" ht="15.75">
      <c r="A31" s="2585">
        <v>40179</v>
      </c>
      <c r="B31" s="2586">
        <v>4980.1669000000002</v>
      </c>
      <c r="C31" s="1130">
        <v>552.9524819090492</v>
      </c>
      <c r="D31" s="1130">
        <v>5533.1193819090495</v>
      </c>
      <c r="E31" s="1130">
        <v>6.5733913999999993</v>
      </c>
      <c r="F31" s="1130">
        <v>206.7</v>
      </c>
      <c r="G31" s="1130">
        <v>105.16367111715687</v>
      </c>
      <c r="H31" s="1130"/>
      <c r="I31" s="1130">
        <v>318.43706251715685</v>
      </c>
      <c r="J31" s="2589">
        <v>5851.5564444262063</v>
      </c>
    </row>
    <row r="32" spans="1:10" ht="15.75">
      <c r="A32" s="2585">
        <v>40210</v>
      </c>
      <c r="B32" s="2586">
        <v>5137.2209999999995</v>
      </c>
      <c r="C32" s="1130">
        <v>848.14460780754632</v>
      </c>
      <c r="D32" s="1130">
        <v>5985.3656078075455</v>
      </c>
      <c r="E32" s="1130">
        <v>3.8331632000000004</v>
      </c>
      <c r="F32" s="1130">
        <v>186.8</v>
      </c>
      <c r="G32" s="1130">
        <v>90.856640105520498</v>
      </c>
      <c r="H32" s="1130"/>
      <c r="I32" s="1130">
        <v>281.48980330552052</v>
      </c>
      <c r="J32" s="2589">
        <v>6266.8554111130661</v>
      </c>
    </row>
    <row r="33" spans="1:10" ht="15.75">
      <c r="A33" s="2585">
        <v>40238</v>
      </c>
      <c r="B33" s="2586">
        <v>6083.1100999999999</v>
      </c>
      <c r="C33" s="1130">
        <v>496.06360391103374</v>
      </c>
      <c r="D33" s="1130">
        <v>6579.173703911034</v>
      </c>
      <c r="E33" s="1130">
        <v>4.32227315</v>
      </c>
      <c r="F33" s="1130">
        <v>244.92</v>
      </c>
      <c r="G33" s="1130">
        <v>68.7688497339729</v>
      </c>
      <c r="H33" s="1130"/>
      <c r="I33" s="1130">
        <v>318.01112288397292</v>
      </c>
      <c r="J33" s="2589">
        <v>6897.1848267950072</v>
      </c>
    </row>
    <row r="34" spans="1:10" ht="15.75">
      <c r="A34" s="2585">
        <v>40269</v>
      </c>
      <c r="B34" s="2586">
        <v>5369.2075999999997</v>
      </c>
      <c r="C34" s="1130">
        <v>902.06859314117003</v>
      </c>
      <c r="D34" s="1130">
        <v>6271.2761931411696</v>
      </c>
      <c r="E34" s="1130">
        <v>4.3409098300000002</v>
      </c>
      <c r="F34" s="1130">
        <v>179.68</v>
      </c>
      <c r="G34" s="1130">
        <v>1174.6718758328132</v>
      </c>
      <c r="H34" s="1130"/>
      <c r="I34" s="1130">
        <v>1358.6927856628131</v>
      </c>
      <c r="J34" s="2589">
        <v>7629.9689788039832</v>
      </c>
    </row>
    <row r="35" spans="1:10" ht="15.75">
      <c r="A35" s="2585">
        <v>40299</v>
      </c>
      <c r="B35" s="2586">
        <v>5061.6720000000005</v>
      </c>
      <c r="C35" s="1130">
        <v>714.53913211839597</v>
      </c>
      <c r="D35" s="1130">
        <v>5776.2111321183966</v>
      </c>
      <c r="E35" s="1130">
        <v>5.0929567999999996</v>
      </c>
      <c r="F35" s="1130">
        <v>165.37</v>
      </c>
      <c r="G35" s="1130">
        <v>27.380907787543698</v>
      </c>
      <c r="H35" s="1130"/>
      <c r="I35" s="1130">
        <v>197.84386458754369</v>
      </c>
      <c r="J35" s="2589">
        <v>5974.0549967059405</v>
      </c>
    </row>
    <row r="36" spans="1:10" ht="15.75">
      <c r="A36" s="2585">
        <v>40330</v>
      </c>
      <c r="B36" s="2586">
        <v>5400.1664000000001</v>
      </c>
      <c r="C36" s="1130">
        <v>760.30966262494269</v>
      </c>
      <c r="D36" s="1130">
        <v>6160.4760626249426</v>
      </c>
      <c r="E36" s="1130">
        <v>4.8872372899999998</v>
      </c>
      <c r="F36" s="1130">
        <v>217.28</v>
      </c>
      <c r="G36" s="1130">
        <v>182.23063899892233</v>
      </c>
      <c r="H36" s="1130"/>
      <c r="I36" s="1130">
        <v>404.39787628892236</v>
      </c>
      <c r="J36" s="2589">
        <v>6564.8739389138645</v>
      </c>
    </row>
    <row r="37" spans="1:10" ht="15.75">
      <c r="A37" s="2585">
        <v>40360</v>
      </c>
      <c r="B37" s="2586">
        <v>5777.8952000000008</v>
      </c>
      <c r="C37" s="1130">
        <v>621.70093056463122</v>
      </c>
      <c r="D37" s="1130">
        <v>6399.5961305646324</v>
      </c>
      <c r="E37" s="1130">
        <v>4.5166371500000002</v>
      </c>
      <c r="F37" s="1130">
        <v>171.16</v>
      </c>
      <c r="G37" s="1130">
        <v>110.43000465171272</v>
      </c>
      <c r="H37" s="1130"/>
      <c r="I37" s="1130">
        <v>286.10664180171273</v>
      </c>
      <c r="J37" s="2589">
        <v>6685.702772366345</v>
      </c>
    </row>
    <row r="38" spans="1:10" ht="15.75">
      <c r="A38" s="2585">
        <v>40391</v>
      </c>
      <c r="B38" s="2586">
        <v>5161.3320000000003</v>
      </c>
      <c r="C38" s="1130">
        <v>218.29022241583775</v>
      </c>
      <c r="D38" s="1130">
        <v>5379.6222224158382</v>
      </c>
      <c r="E38" s="1130">
        <v>4.5766177199999998</v>
      </c>
      <c r="F38" s="1130">
        <v>152.46</v>
      </c>
      <c r="G38" s="1130">
        <v>194.29289246327752</v>
      </c>
      <c r="H38" s="1130"/>
      <c r="I38" s="1130">
        <v>351.32951018327753</v>
      </c>
      <c r="J38" s="2589">
        <v>5730.9517325991155</v>
      </c>
    </row>
    <row r="39" spans="1:10" ht="15.75">
      <c r="A39" s="2585">
        <v>40422</v>
      </c>
      <c r="B39" s="2586">
        <v>6142.0545000000002</v>
      </c>
      <c r="C39" s="1130">
        <v>1085.5213267504055</v>
      </c>
      <c r="D39" s="1130">
        <v>7227.5758267504061</v>
      </c>
      <c r="E39" s="1130">
        <v>4.7685322499999998</v>
      </c>
      <c r="F39" s="1130">
        <v>128.49</v>
      </c>
      <c r="G39" s="1130">
        <v>89.468416593594455</v>
      </c>
      <c r="H39" s="1130"/>
      <c r="I39" s="1130">
        <v>222.72694884359447</v>
      </c>
      <c r="J39" s="2589">
        <v>7450.3027755940002</v>
      </c>
    </row>
    <row r="40" spans="1:10" ht="15.75">
      <c r="A40" s="2585">
        <v>40452</v>
      </c>
      <c r="B40" s="2586">
        <v>6375.5360000000001</v>
      </c>
      <c r="C40" s="1130">
        <v>680.81347806094061</v>
      </c>
      <c r="D40" s="1130">
        <v>7056.3494780609408</v>
      </c>
      <c r="E40" s="1130">
        <v>4.8959921</v>
      </c>
      <c r="F40" s="1130">
        <v>174.57</v>
      </c>
      <c r="G40" s="1130">
        <v>126.41322952262114</v>
      </c>
      <c r="H40" s="1130"/>
      <c r="I40" s="1130">
        <v>305.87922162262112</v>
      </c>
      <c r="J40" s="2589">
        <v>7362.2286996835619</v>
      </c>
    </row>
    <row r="41" spans="1:10" ht="15.75">
      <c r="A41" s="2585">
        <v>40483</v>
      </c>
      <c r="B41" s="2586">
        <v>5592.6</v>
      </c>
      <c r="C41" s="1130">
        <v>408.2286587284301</v>
      </c>
      <c r="D41" s="1130">
        <v>6000.8286587284301</v>
      </c>
      <c r="E41" s="1130">
        <v>4.53319779</v>
      </c>
      <c r="F41" s="1130">
        <v>222.53</v>
      </c>
      <c r="G41" s="1130">
        <v>83.662435390278617</v>
      </c>
      <c r="H41" s="1130"/>
      <c r="I41" s="1130">
        <v>310.72563318027863</v>
      </c>
      <c r="J41" s="2589">
        <v>6311.5542919087084</v>
      </c>
    </row>
    <row r="42" spans="1:10" ht="16.5" thickBot="1">
      <c r="A42" s="2585">
        <v>40513</v>
      </c>
      <c r="B42" s="2586">
        <v>7068.4611999999997</v>
      </c>
      <c r="C42" s="1130">
        <v>368.01730196761787</v>
      </c>
      <c r="D42" s="1130">
        <v>7436.4785019676174</v>
      </c>
      <c r="E42" s="1130">
        <v>4.5676394800000004</v>
      </c>
      <c r="F42" s="1130">
        <v>271</v>
      </c>
      <c r="G42" s="1130">
        <v>142.09427026156268</v>
      </c>
      <c r="H42" s="1130"/>
      <c r="I42" s="1130">
        <v>417.66190974156268</v>
      </c>
      <c r="J42" s="2589">
        <v>7854.1404117091797</v>
      </c>
    </row>
    <row r="43" spans="1:10" s="2282" customFormat="1" ht="16.5" thickBot="1">
      <c r="A43" s="2590" t="s">
        <v>1519</v>
      </c>
      <c r="B43" s="2591">
        <v>68149.422900000005</v>
      </c>
      <c r="C43" s="2594">
        <v>7656.6500000000005</v>
      </c>
      <c r="D43" s="2594">
        <v>75806.072899999999</v>
      </c>
      <c r="E43" s="2594">
        <v>56.908548160000009</v>
      </c>
      <c r="F43" s="2594">
        <v>2320.96</v>
      </c>
      <c r="G43" s="2594">
        <v>2395.4338324589762</v>
      </c>
      <c r="H43" s="2594"/>
      <c r="I43" s="2594">
        <v>4773.3023806189758</v>
      </c>
      <c r="J43" s="2593">
        <v>80579.375280618973</v>
      </c>
    </row>
    <row r="44" spans="1:10" ht="15.75">
      <c r="A44" s="2585">
        <v>40544</v>
      </c>
      <c r="B44" s="2586">
        <v>6934.5762000000004</v>
      </c>
      <c r="C44" s="1130">
        <v>783.71822559252644</v>
      </c>
      <c r="D44" s="1130">
        <v>7718.2944255925267</v>
      </c>
      <c r="E44" s="1130">
        <v>5.8703512</v>
      </c>
      <c r="F44" s="1130">
        <v>307.22000000000003</v>
      </c>
      <c r="G44" s="1130">
        <v>146.98088707145277</v>
      </c>
      <c r="H44" s="1130"/>
      <c r="I44" s="1130">
        <v>460.07123827145278</v>
      </c>
      <c r="J44" s="2589">
        <v>8178.3656638639795</v>
      </c>
    </row>
    <row r="45" spans="1:10" ht="15.75">
      <c r="A45" s="2585">
        <v>40575</v>
      </c>
      <c r="B45" s="2586">
        <v>6332.6011000000008</v>
      </c>
      <c r="C45" s="1130">
        <v>959.19617092439898</v>
      </c>
      <c r="D45" s="1130">
        <v>7291.7972709243995</v>
      </c>
      <c r="E45" s="1130">
        <v>5.6782369699999995</v>
      </c>
      <c r="F45" s="1130">
        <v>273.52999999999997</v>
      </c>
      <c r="G45" s="1130">
        <v>111.37892803619447</v>
      </c>
      <c r="H45" s="1130"/>
      <c r="I45" s="1130">
        <v>390.58716500619443</v>
      </c>
      <c r="J45" s="2589">
        <v>7682.384435930594</v>
      </c>
    </row>
    <row r="46" spans="1:10" ht="15.75">
      <c r="A46" s="2585">
        <v>40603</v>
      </c>
      <c r="B46" s="2586">
        <v>6682.8702999999996</v>
      </c>
      <c r="C46" s="1130">
        <v>860.52885646733193</v>
      </c>
      <c r="D46" s="1130">
        <v>7543.3991564673315</v>
      </c>
      <c r="E46" s="1130">
        <v>5.9450378800000001</v>
      </c>
      <c r="F46" s="1130">
        <v>237.98</v>
      </c>
      <c r="G46" s="1130">
        <v>78.425996475582977</v>
      </c>
      <c r="H46" s="1130"/>
      <c r="I46" s="1130">
        <v>322.35103435558295</v>
      </c>
      <c r="J46" s="2589">
        <v>7865.7501908229142</v>
      </c>
    </row>
    <row r="47" spans="1:10" ht="15.75">
      <c r="A47" s="2585">
        <v>40634</v>
      </c>
      <c r="B47" s="2586">
        <v>7340.3642</v>
      </c>
      <c r="C47" s="1130">
        <v>1088.4628423966324</v>
      </c>
      <c r="D47" s="1130">
        <v>8428.8270423966314</v>
      </c>
      <c r="E47" s="1130">
        <v>6.0760360000000002</v>
      </c>
      <c r="F47" s="1130">
        <v>250.53</v>
      </c>
      <c r="G47" s="1130">
        <v>1580.490224365449</v>
      </c>
      <c r="H47" s="1130"/>
      <c r="I47" s="1130">
        <v>1837.0962603654489</v>
      </c>
      <c r="J47" s="2589">
        <v>10265.923302762079</v>
      </c>
    </row>
    <row r="48" spans="1:10" ht="15.75">
      <c r="A48" s="2585">
        <v>40664</v>
      </c>
      <c r="B48" s="2586">
        <v>7099.48</v>
      </c>
      <c r="C48" s="1130">
        <v>794.54248793802753</v>
      </c>
      <c r="D48" s="1130">
        <v>7894.0224879380276</v>
      </c>
      <c r="E48" s="1130">
        <v>5.5330745299999995</v>
      </c>
      <c r="F48" s="1130">
        <v>203.58</v>
      </c>
      <c r="G48" s="1130">
        <v>37.310134086439881</v>
      </c>
      <c r="H48" s="1130"/>
      <c r="I48" s="1130">
        <v>246.42320861643989</v>
      </c>
      <c r="J48" s="2589">
        <v>8140.4456965544678</v>
      </c>
    </row>
    <row r="49" spans="1:11" ht="15.75">
      <c r="A49" s="2585">
        <v>40695</v>
      </c>
      <c r="B49" s="2586">
        <v>7220.2777000000006</v>
      </c>
      <c r="C49" s="1130">
        <v>1744.7878265382622</v>
      </c>
      <c r="D49" s="1130">
        <v>8965.0655265382629</v>
      </c>
      <c r="E49" s="1130">
        <v>5.4405064200000002</v>
      </c>
      <c r="F49" s="1130">
        <v>222.01</v>
      </c>
      <c r="G49" s="1130">
        <v>262.45522301334728</v>
      </c>
      <c r="H49" s="1130"/>
      <c r="I49" s="1130">
        <v>489.90572943334723</v>
      </c>
      <c r="J49" s="2589">
        <v>9454.9712559716099</v>
      </c>
    </row>
    <row r="50" spans="1:11" ht="15.75">
      <c r="A50" s="2585">
        <v>40725</v>
      </c>
      <c r="B50" s="2586">
        <v>7396.5501000000004</v>
      </c>
      <c r="C50" s="1130">
        <v>467.10855198662136</v>
      </c>
      <c r="D50" s="1130">
        <v>7863.6586519866214</v>
      </c>
      <c r="E50" s="1130">
        <v>6.5136830799999998</v>
      </c>
      <c r="F50" s="1130">
        <v>188.99</v>
      </c>
      <c r="G50" s="1130">
        <v>135.35154594957481</v>
      </c>
      <c r="H50" s="1130"/>
      <c r="I50" s="1130">
        <v>330.85522902957484</v>
      </c>
      <c r="J50" s="2589">
        <v>8194.513881016197</v>
      </c>
    </row>
    <row r="51" spans="1:11" ht="15.75">
      <c r="A51" s="2585">
        <v>40756</v>
      </c>
      <c r="B51" s="2586">
        <v>7613.7460000000001</v>
      </c>
      <c r="C51" s="1130">
        <v>589.71413893854651</v>
      </c>
      <c r="D51" s="1130">
        <v>8203.4601389385462</v>
      </c>
      <c r="E51" s="1130">
        <v>9.0734385500000005</v>
      </c>
      <c r="F51" s="1130">
        <v>199.33</v>
      </c>
      <c r="G51" s="1130">
        <v>295.1898162171475</v>
      </c>
      <c r="H51" s="1130"/>
      <c r="I51" s="1130">
        <v>503.59325476714753</v>
      </c>
      <c r="J51" s="2589">
        <v>8707.0533937056935</v>
      </c>
    </row>
    <row r="52" spans="1:11" ht="15.75">
      <c r="A52" s="2585">
        <v>40797</v>
      </c>
      <c r="B52" s="2586">
        <v>5857.7585999999992</v>
      </c>
      <c r="C52" s="1130">
        <v>495.62632008919138</v>
      </c>
      <c r="D52" s="1130">
        <v>6353.3849200891909</v>
      </c>
      <c r="E52" s="1130">
        <v>19.95831961</v>
      </c>
      <c r="F52" s="1130">
        <v>179.55</v>
      </c>
      <c r="G52" s="1130">
        <v>79.64816944235271</v>
      </c>
      <c r="H52" s="1130"/>
      <c r="I52" s="1130">
        <v>279.1564890523527</v>
      </c>
      <c r="J52" s="2589">
        <v>6632.5414091415432</v>
      </c>
    </row>
    <row r="53" spans="1:11" ht="15.75">
      <c r="A53" s="2585">
        <v>40827</v>
      </c>
      <c r="B53" s="2586">
        <v>7612.1755999999987</v>
      </c>
      <c r="C53" s="1130">
        <v>1232.3006362570404</v>
      </c>
      <c r="D53" s="1130">
        <v>8844.47623625704</v>
      </c>
      <c r="E53" s="1130">
        <v>7.8741253499999999</v>
      </c>
      <c r="F53" s="1130">
        <v>194.08</v>
      </c>
      <c r="G53" s="1130">
        <v>158.04555580199218</v>
      </c>
      <c r="H53" s="1130"/>
      <c r="I53" s="1130">
        <v>359.99968115199221</v>
      </c>
      <c r="J53" s="2589">
        <v>9204.4759174090323</v>
      </c>
    </row>
    <row r="54" spans="1:11" ht="15.75">
      <c r="A54" s="2585">
        <v>40858</v>
      </c>
      <c r="B54" s="2586">
        <v>6267.0396000000001</v>
      </c>
      <c r="C54" s="1130">
        <v>1130.5109384310788</v>
      </c>
      <c r="D54" s="1130">
        <v>7397.5505384310791</v>
      </c>
      <c r="E54" s="1130">
        <v>8.1207820599999998</v>
      </c>
      <c r="F54" s="1130">
        <v>262.85000000000002</v>
      </c>
      <c r="G54" s="1130">
        <v>103.01514289190203</v>
      </c>
      <c r="H54" s="1130"/>
      <c r="I54" s="1130">
        <v>373.98592495190206</v>
      </c>
      <c r="J54" s="2589">
        <v>7771.5364633829813</v>
      </c>
    </row>
    <row r="55" spans="1:11" ht="16.5" thickBot="1">
      <c r="A55" s="2585">
        <v>40888</v>
      </c>
      <c r="B55" s="2586">
        <v>6703.5317000000005</v>
      </c>
      <c r="C55" s="1130">
        <v>682.55300444034378</v>
      </c>
      <c r="D55" s="1130">
        <v>7386.0847044403445</v>
      </c>
      <c r="E55" s="1130">
        <v>7.6381393100000006</v>
      </c>
      <c r="F55" s="1130">
        <v>245.64</v>
      </c>
      <c r="G55" s="1130">
        <v>140.75508219693327</v>
      </c>
      <c r="H55" s="1130"/>
      <c r="I55" s="1130">
        <v>394.03322150693327</v>
      </c>
      <c r="J55" s="2589">
        <v>7780.1179259472774</v>
      </c>
    </row>
    <row r="56" spans="1:11" s="2282" customFormat="1" ht="16.5" thickBot="1">
      <c r="A56" s="2590" t="s">
        <v>1450</v>
      </c>
      <c r="B56" s="2591">
        <v>83060.97110000001</v>
      </c>
      <c r="C56" s="2594">
        <v>10829.050000000001</v>
      </c>
      <c r="D56" s="2594">
        <v>93890.021099999998</v>
      </c>
      <c r="E56" s="2594">
        <v>93.721730959999988</v>
      </c>
      <c r="F56" s="2594">
        <v>2765.2899999999995</v>
      </c>
      <c r="G56" s="2594">
        <v>3129.0467055483691</v>
      </c>
      <c r="H56" s="2594"/>
      <c r="I56" s="2594">
        <v>5988.0584365083678</v>
      </c>
      <c r="J56" s="2593">
        <v>99878.079536508361</v>
      </c>
    </row>
    <row r="57" spans="1:11" s="2282" customFormat="1" ht="15.75">
      <c r="A57" s="2585">
        <v>40909</v>
      </c>
      <c r="B57" s="2586">
        <v>7229.6275999999998</v>
      </c>
      <c r="C57" s="1130">
        <v>928.74991567999996</v>
      </c>
      <c r="D57" s="1130">
        <v>8158.3775156800002</v>
      </c>
      <c r="E57" s="1130">
        <v>7.8101442466666668</v>
      </c>
      <c r="F57" s="1130">
        <v>161.58000000000001</v>
      </c>
      <c r="G57" s="1130">
        <v>152.40493538771935</v>
      </c>
      <c r="H57" s="1130"/>
      <c r="I57" s="1130">
        <v>321.79507963438607</v>
      </c>
      <c r="J57" s="2589">
        <v>8480.1725953143869</v>
      </c>
      <c r="K57" s="2317"/>
    </row>
    <row r="58" spans="1:11" s="2282" customFormat="1" ht="15.75">
      <c r="A58" s="2585">
        <v>40940</v>
      </c>
      <c r="B58" s="2586">
        <v>7580.6934799999999</v>
      </c>
      <c r="C58" s="1130">
        <v>1059.2288651566666</v>
      </c>
      <c r="D58" s="1130">
        <v>8639.9223451566668</v>
      </c>
      <c r="E58" s="1130">
        <v>7.9717936672222223</v>
      </c>
      <c r="F58" s="1130">
        <v>242.89</v>
      </c>
      <c r="G58" s="1130">
        <v>130.79451675881901</v>
      </c>
      <c r="H58" s="1130"/>
      <c r="I58" s="1130">
        <v>381.65631042604122</v>
      </c>
      <c r="J58" s="2589">
        <v>9021.5786555827071</v>
      </c>
      <c r="K58" s="2317"/>
    </row>
    <row r="59" spans="1:11" s="2282" customFormat="1" ht="15.75">
      <c r="A59" s="2585">
        <v>40969</v>
      </c>
      <c r="B59" s="2586">
        <v>7581.9626399999997</v>
      </c>
      <c r="C59" s="1130">
        <v>940.95500205333337</v>
      </c>
      <c r="D59" s="1130">
        <v>8522.9176420533331</v>
      </c>
      <c r="E59" s="1130">
        <v>8.1629233919907414</v>
      </c>
      <c r="F59" s="1130">
        <v>255.63</v>
      </c>
      <c r="G59" s="1130">
        <v>88.490797948002694</v>
      </c>
      <c r="H59" s="1130"/>
      <c r="I59" s="1130">
        <v>352.28372133999341</v>
      </c>
      <c r="J59" s="2589">
        <v>8875.2013633933257</v>
      </c>
      <c r="K59" s="2317"/>
    </row>
    <row r="60" spans="1:11" ht="15.75">
      <c r="A60" s="2585">
        <v>41000</v>
      </c>
      <c r="B60" s="2586">
        <v>7109.1107000000002</v>
      </c>
      <c r="C60" s="1130">
        <v>798.44496108999999</v>
      </c>
      <c r="D60" s="1130">
        <v>7907.5556610900003</v>
      </c>
      <c r="E60" s="1130">
        <v>8.3477471846566349</v>
      </c>
      <c r="F60" s="1130">
        <v>220.57</v>
      </c>
      <c r="G60" s="1130">
        <v>1480.5959088641623</v>
      </c>
      <c r="H60" s="1130"/>
      <c r="I60" s="1130">
        <v>1709.513656048819</v>
      </c>
      <c r="J60" s="2589">
        <v>9617.0693171388193</v>
      </c>
      <c r="K60" s="891"/>
    </row>
    <row r="61" spans="1:11" ht="15.75">
      <c r="A61" s="2585">
        <v>41030</v>
      </c>
      <c r="B61" s="2586">
        <v>6342.0025299999998</v>
      </c>
      <c r="C61" s="1130">
        <v>862.36526468333329</v>
      </c>
      <c r="D61" s="1130">
        <v>7204.3677946833332</v>
      </c>
      <c r="E61" s="1130">
        <v>8.5370564500446893</v>
      </c>
      <c r="F61" s="1130">
        <v>242.55</v>
      </c>
      <c r="G61" s="1130">
        <v>34.327948486951229</v>
      </c>
      <c r="H61" s="1130"/>
      <c r="I61" s="1130">
        <v>285.41500493699596</v>
      </c>
      <c r="J61" s="2589">
        <v>7489.7827996203287</v>
      </c>
      <c r="K61" s="891"/>
    </row>
    <row r="62" spans="1:11" ht="15.75">
      <c r="A62" s="2585">
        <v>41061</v>
      </c>
      <c r="B62" s="2586">
        <v>5745.7145400000009</v>
      </c>
      <c r="C62" s="1130">
        <v>851.36334309999995</v>
      </c>
      <c r="D62" s="1130">
        <v>6597.0778831000007</v>
      </c>
      <c r="E62" s="1130">
        <v>8.7873882767150775</v>
      </c>
      <c r="F62" s="1130">
        <v>223.03</v>
      </c>
      <c r="G62" s="1130">
        <v>194.97156436366762</v>
      </c>
      <c r="H62" s="1130"/>
      <c r="I62" s="1130">
        <v>426.78895264038272</v>
      </c>
      <c r="J62" s="2589">
        <v>7023.8668357403831</v>
      </c>
      <c r="K62" s="891"/>
    </row>
    <row r="63" spans="1:11" ht="15.75">
      <c r="A63" s="2585">
        <v>41091</v>
      </c>
      <c r="B63" s="2586">
        <v>6315.3732799999998</v>
      </c>
      <c r="C63" s="1130">
        <v>1025.0276770266667</v>
      </c>
      <c r="D63" s="1130">
        <v>7340.4009570266662</v>
      </c>
      <c r="E63" s="1130">
        <v>9.0662950981080019</v>
      </c>
      <c r="F63" s="1130">
        <v>189.71</v>
      </c>
      <c r="G63" s="1130">
        <v>126.6185310380052</v>
      </c>
      <c r="H63" s="1130"/>
      <c r="I63" s="1130">
        <v>325.39482613611324</v>
      </c>
      <c r="J63" s="2589">
        <v>7665.7957831627791</v>
      </c>
      <c r="K63" s="891"/>
    </row>
    <row r="64" spans="1:11" ht="15.75">
      <c r="A64" s="2585">
        <v>41122</v>
      </c>
      <c r="B64" s="2586">
        <v>7538.23729</v>
      </c>
      <c r="C64" s="1130">
        <v>973.68001941666671</v>
      </c>
      <c r="D64" s="1130">
        <v>8511.9173094166672</v>
      </c>
      <c r="E64" s="1130">
        <v>9.279012766283671</v>
      </c>
      <c r="F64" s="1130">
        <v>182.44</v>
      </c>
      <c r="G64" s="1130">
        <v>305.42872963866404</v>
      </c>
      <c r="H64" s="1130"/>
      <c r="I64" s="1130">
        <v>497.14774240494773</v>
      </c>
      <c r="J64" s="2589">
        <v>9009.0650518216153</v>
      </c>
      <c r="K64" s="891"/>
    </row>
    <row r="65" spans="1:11" ht="15.75">
      <c r="A65" s="2585">
        <v>41153</v>
      </c>
      <c r="B65" s="2586">
        <v>6411.3205200000002</v>
      </c>
      <c r="C65" s="2586">
        <v>782.56118943000001</v>
      </c>
      <c r="D65" s="2586">
        <v>7193.8817094300002</v>
      </c>
      <c r="E65" s="2586">
        <v>9.2961439509739758</v>
      </c>
      <c r="F65" s="2586">
        <v>185.31352192271001</v>
      </c>
      <c r="G65" s="2586">
        <v>89.804578139375181</v>
      </c>
      <c r="H65" s="2586"/>
      <c r="I65" s="2586">
        <v>284.41424401305915</v>
      </c>
      <c r="J65" s="2586">
        <v>7478.2959534430593</v>
      </c>
      <c r="K65" s="891"/>
    </row>
    <row r="66" spans="1:11" ht="15.75">
      <c r="A66" s="2585">
        <v>41183</v>
      </c>
      <c r="B66" s="2586">
        <v>5795.6026499999998</v>
      </c>
      <c r="C66" s="2586">
        <v>947.0068679100001</v>
      </c>
      <c r="D66" s="2586">
        <v>6742.6095179100002</v>
      </c>
      <c r="E66" s="2586">
        <v>8.4076293127218076</v>
      </c>
      <c r="F66" s="2586">
        <v>174.61</v>
      </c>
      <c r="G66" s="2586">
        <v>120.99408805549444</v>
      </c>
      <c r="H66" s="2586"/>
      <c r="I66" s="2586">
        <v>304.0117173682163</v>
      </c>
      <c r="J66" s="2586">
        <v>7046.6212352782168</v>
      </c>
      <c r="K66" s="891"/>
    </row>
    <row r="67" spans="1:11" ht="15.75">
      <c r="A67" s="2585">
        <v>41214</v>
      </c>
      <c r="B67" s="2586">
        <v>5742.8489299999992</v>
      </c>
      <c r="C67" s="1130">
        <v>664.23116694999999</v>
      </c>
      <c r="D67" s="1130">
        <v>6407.0800969499996</v>
      </c>
      <c r="E67" s="1130">
        <v>8.452087976281959</v>
      </c>
      <c r="F67" s="1130">
        <v>238.97</v>
      </c>
      <c r="G67" s="1130">
        <v>89.393308671241456</v>
      </c>
      <c r="H67" s="1130"/>
      <c r="I67" s="1130">
        <v>336.81539664752341</v>
      </c>
      <c r="J67" s="2586">
        <v>6743.8954935975235</v>
      </c>
      <c r="K67" s="891"/>
    </row>
    <row r="68" spans="1:11" ht="16.5" thickBot="1">
      <c r="A68" s="2585">
        <v>41244</v>
      </c>
      <c r="B68" s="2586">
        <v>7019.8335999999999</v>
      </c>
      <c r="C68" s="1130">
        <v>1028.3954076866667</v>
      </c>
      <c r="D68" s="1130">
        <v>8048.2290076866666</v>
      </c>
      <c r="E68" s="1130">
        <v>8.479696802638788</v>
      </c>
      <c r="F68" s="1130">
        <v>243.92</v>
      </c>
      <c r="G68" s="1130">
        <v>152.93889025606779</v>
      </c>
      <c r="H68" s="1130"/>
      <c r="I68" s="1130">
        <v>405.33858705870659</v>
      </c>
      <c r="J68" s="2589">
        <v>8453.5675947453728</v>
      </c>
      <c r="K68" s="891"/>
    </row>
    <row r="69" spans="1:11" s="2282" customFormat="1" ht="16.5" thickBot="1">
      <c r="A69" s="2590" t="s">
        <v>1451</v>
      </c>
      <c r="B69" s="2591">
        <v>80412.327759999986</v>
      </c>
      <c r="C69" s="2594">
        <v>10862.009680183333</v>
      </c>
      <c r="D69" s="2594">
        <v>91274.337440183328</v>
      </c>
      <c r="E69" s="2594">
        <v>102.59791912430423</v>
      </c>
      <c r="F69" s="2594">
        <v>2561.2135219227098</v>
      </c>
      <c r="G69" s="2594">
        <v>2966.7637976081705</v>
      </c>
      <c r="H69" s="2594"/>
      <c r="I69" s="2594">
        <v>5630.5752386551849</v>
      </c>
      <c r="J69" s="2593">
        <v>96904.912678838504</v>
      </c>
    </row>
    <row r="70" spans="1:11" ht="15.75">
      <c r="A70" s="2625">
        <v>41275</v>
      </c>
      <c r="B70" s="2626">
        <v>6672.6499968300004</v>
      </c>
      <c r="C70" s="2627">
        <v>1024.6000000000001</v>
      </c>
      <c r="D70" s="1129">
        <v>7697.2499968300008</v>
      </c>
      <c r="E70" s="1129">
        <v>8.5498265936920195</v>
      </c>
      <c r="F70" s="1129">
        <v>453.53000000000003</v>
      </c>
      <c r="G70" s="1129">
        <v>149.32238570125162</v>
      </c>
      <c r="H70" s="1129"/>
      <c r="I70" s="1129">
        <v>611.40221229494364</v>
      </c>
      <c r="J70" s="2588">
        <v>8308.6522091249444</v>
      </c>
      <c r="K70" s="2628"/>
    </row>
    <row r="71" spans="1:11" ht="15.75">
      <c r="A71" s="2600">
        <v>41306</v>
      </c>
      <c r="B71" s="2601">
        <v>5626.5871084199998</v>
      </c>
      <c r="C71" s="2586">
        <v>651.25</v>
      </c>
      <c r="D71" s="1130">
        <v>6277.8371084199998</v>
      </c>
      <c r="E71" s="1130">
        <v>8.6114667892774648</v>
      </c>
      <c r="F71" s="1130">
        <v>402.27</v>
      </c>
      <c r="G71" s="1130">
        <v>98.399387514087422</v>
      </c>
      <c r="H71" s="1130"/>
      <c r="I71" s="1130">
        <v>509.28085430336489</v>
      </c>
      <c r="J71" s="2589">
        <v>6787.1179627233651</v>
      </c>
      <c r="K71" s="2628"/>
    </row>
    <row r="72" spans="1:11" ht="15.75">
      <c r="A72" s="2600">
        <v>41334</v>
      </c>
      <c r="B72" s="2601">
        <v>6735.7729720199995</v>
      </c>
      <c r="C72" s="2586">
        <v>737.79395326000008</v>
      </c>
      <c r="D72" s="1130">
        <v>7473.5669252799999</v>
      </c>
      <c r="E72" s="1130">
        <v>8.6647728827820689</v>
      </c>
      <c r="F72" s="1130">
        <v>437.73</v>
      </c>
      <c r="G72" s="1130">
        <v>79.761786298525166</v>
      </c>
      <c r="H72" s="1130"/>
      <c r="I72" s="1130">
        <v>526.15655918130722</v>
      </c>
      <c r="J72" s="2589">
        <v>7999.7234844613067</v>
      </c>
      <c r="K72" s="2628"/>
    </row>
    <row r="73" spans="1:11" ht="15.75">
      <c r="A73" s="2600">
        <v>41365</v>
      </c>
      <c r="B73" s="2601">
        <v>8133.6862452099995</v>
      </c>
      <c r="C73" s="2586">
        <v>738.31987968999999</v>
      </c>
      <c r="D73" s="1130">
        <v>8872.0061248999991</v>
      </c>
      <c r="E73" s="1130">
        <v>8.706593673681347</v>
      </c>
      <c r="F73" s="1130">
        <v>346.33000000000004</v>
      </c>
      <c r="G73" s="1130">
        <v>1679.0470532530114</v>
      </c>
      <c r="H73" s="1130"/>
      <c r="I73" s="1130">
        <v>2034.0836469266928</v>
      </c>
      <c r="J73" s="2589">
        <v>10906.089771826692</v>
      </c>
      <c r="K73" s="2628"/>
    </row>
    <row r="74" spans="1:11" ht="15.75">
      <c r="A74" s="2600">
        <v>41395</v>
      </c>
      <c r="B74" s="2601">
        <v>7971.6030572100008</v>
      </c>
      <c r="C74" s="2597">
        <v>864.2032304999999</v>
      </c>
      <c r="D74" s="1130">
        <v>8835.8062877100001</v>
      </c>
      <c r="E74" s="1130">
        <v>8.7359566931958028</v>
      </c>
      <c r="F74" s="1130">
        <v>283.87</v>
      </c>
      <c r="G74" s="1130">
        <v>42.030925215232287</v>
      </c>
      <c r="H74" s="1130"/>
      <c r="I74" s="1130">
        <v>334.63688190842811</v>
      </c>
      <c r="J74" s="2589">
        <v>9170.4431696184274</v>
      </c>
      <c r="K74" s="2628"/>
    </row>
    <row r="75" spans="1:11" ht="15.75">
      <c r="A75" s="2600">
        <v>41426</v>
      </c>
      <c r="B75" s="2601">
        <v>6870.3542363299994</v>
      </c>
      <c r="C75" s="2597">
        <v>575.59222865000004</v>
      </c>
      <c r="D75" s="1130">
        <v>7445.9464649799993</v>
      </c>
      <c r="E75" s="1130">
        <v>8.753117639243575</v>
      </c>
      <c r="F75" s="1130">
        <v>364.3</v>
      </c>
      <c r="G75" s="1130">
        <v>223.24</v>
      </c>
      <c r="H75" s="1130"/>
      <c r="I75" s="1130">
        <v>596.29311763924352</v>
      </c>
      <c r="J75" s="2589">
        <v>8042.2395826192424</v>
      </c>
      <c r="K75" s="2628"/>
    </row>
    <row r="76" spans="1:11" ht="15.75">
      <c r="A76" s="2600">
        <v>41456</v>
      </c>
      <c r="B76" s="2601">
        <v>6497.781887099999</v>
      </c>
      <c r="C76" s="2597">
        <v>458.73999999999995</v>
      </c>
      <c r="D76" s="1130">
        <v>6956.5218870999988</v>
      </c>
      <c r="E76" s="1130">
        <v>8.7502617527876172</v>
      </c>
      <c r="F76" s="1130">
        <v>282.83000000000004</v>
      </c>
      <c r="G76" s="1130">
        <v>121.73</v>
      </c>
      <c r="H76" s="1130"/>
      <c r="I76" s="1130">
        <v>413.31026175278765</v>
      </c>
      <c r="J76" s="2589">
        <v>7369.8321488527863</v>
      </c>
    </row>
    <row r="77" spans="1:11" ht="15.75">
      <c r="A77" s="2600">
        <v>41487</v>
      </c>
      <c r="B77" s="2601">
        <v>7022.1803640500002</v>
      </c>
      <c r="C77" s="2597">
        <v>888.06337399999995</v>
      </c>
      <c r="D77" s="1130">
        <v>7910.2437380500005</v>
      </c>
      <c r="E77" s="1130">
        <v>8.7239256406775851</v>
      </c>
      <c r="F77" s="1130">
        <v>260.94</v>
      </c>
      <c r="G77" s="1130">
        <v>287.05</v>
      </c>
      <c r="H77" s="1130"/>
      <c r="I77" s="1130">
        <v>556.71392564067764</v>
      </c>
      <c r="J77" s="2589">
        <v>8466.9576636906786</v>
      </c>
    </row>
    <row r="78" spans="1:11" ht="15.75">
      <c r="A78" s="2600">
        <v>41518</v>
      </c>
      <c r="B78" s="2601">
        <v>6659.3602017699995</v>
      </c>
      <c r="C78" s="2597">
        <v>972.73477319999995</v>
      </c>
      <c r="D78" s="1130">
        <v>7632.0949749699994</v>
      </c>
      <c r="E78" s="1130">
        <v>8.6776683802104131</v>
      </c>
      <c r="F78" s="1130">
        <v>231.93</v>
      </c>
      <c r="G78" s="1130">
        <v>95.69</v>
      </c>
      <c r="H78" s="1130"/>
      <c r="I78" s="1130">
        <v>336.29766838021044</v>
      </c>
      <c r="J78" s="2589">
        <v>7968.3926433502102</v>
      </c>
    </row>
    <row r="79" spans="1:11" ht="15.75">
      <c r="A79" s="2600">
        <v>41560</v>
      </c>
      <c r="B79" s="2601">
        <v>6310.87</v>
      </c>
      <c r="C79" s="2597">
        <v>759.89912563815119</v>
      </c>
      <c r="D79" s="1130">
        <v>7070.7691256381513</v>
      </c>
      <c r="E79" s="1130">
        <v>8.6261287493134482</v>
      </c>
      <c r="F79" s="1130">
        <v>319.94</v>
      </c>
      <c r="G79" s="1130">
        <v>129.27000000000001</v>
      </c>
      <c r="H79" s="1130"/>
      <c r="I79" s="1130">
        <v>457.8361287493135</v>
      </c>
      <c r="J79" s="2589">
        <v>7528.6052543874648</v>
      </c>
    </row>
    <row r="80" spans="1:11" ht="15.75">
      <c r="A80" s="2600">
        <v>41591</v>
      </c>
      <c r="B80" s="2601">
        <v>6308.0842140300001</v>
      </c>
      <c r="C80" s="2597">
        <v>758.90383066830077</v>
      </c>
      <c r="D80" s="1130">
        <v>7066.9880446983007</v>
      </c>
      <c r="E80" s="1130">
        <v>8.6443370356960862</v>
      </c>
      <c r="F80" s="1130">
        <v>292.51</v>
      </c>
      <c r="G80" s="1130">
        <v>98.98</v>
      </c>
      <c r="H80" s="1130"/>
      <c r="I80" s="1130">
        <v>400.13433703569609</v>
      </c>
      <c r="J80" s="2589">
        <v>7467.1223817339969</v>
      </c>
    </row>
    <row r="81" spans="1:11" ht="16.5" thickBot="1">
      <c r="A81" s="2600">
        <v>41621</v>
      </c>
      <c r="B81" s="2602">
        <v>6333.9699999999993</v>
      </c>
      <c r="C81" s="2597">
        <v>1001.6917982181607</v>
      </c>
      <c r="D81" s="2603">
        <v>7335.6617982181597</v>
      </c>
      <c r="E81" s="2603">
        <v>8.6603577906472609</v>
      </c>
      <c r="F81" s="2603">
        <v>317.56</v>
      </c>
      <c r="G81" s="2603">
        <v>141.16999999999999</v>
      </c>
      <c r="H81" s="2603"/>
      <c r="I81" s="2603">
        <v>467.39035779064727</v>
      </c>
      <c r="J81" s="2589">
        <v>7803.0521560088073</v>
      </c>
    </row>
    <row r="82" spans="1:11" ht="18.75" thickBot="1">
      <c r="A82" s="2606" t="s">
        <v>1520</v>
      </c>
      <c r="B82" s="2591">
        <v>81142.900282969989</v>
      </c>
      <c r="C82" s="2594">
        <v>9431.7921938246127</v>
      </c>
      <c r="D82" s="2594">
        <v>90574.692476794604</v>
      </c>
      <c r="E82" s="2594">
        <v>104.10441362120469</v>
      </c>
      <c r="F82" s="2594">
        <v>3993.7400000000002</v>
      </c>
      <c r="G82" s="2594">
        <v>3145.6915379821085</v>
      </c>
      <c r="H82" s="2594"/>
      <c r="I82" s="2594">
        <v>7243.5359516033132</v>
      </c>
      <c r="J82" s="2593">
        <v>97818.228428397924</v>
      </c>
    </row>
    <row r="83" spans="1:11" ht="15.75">
      <c r="A83" s="2585">
        <v>41653</v>
      </c>
      <c r="B83" s="1129">
        <v>6450.0894033799996</v>
      </c>
      <c r="C83" s="1129">
        <v>978.73578796333322</v>
      </c>
      <c r="D83" s="1129">
        <v>7428.8251913433323</v>
      </c>
      <c r="E83" s="1129">
        <v>9.5622337000000002</v>
      </c>
      <c r="F83" s="1129">
        <v>253.07330639</v>
      </c>
      <c r="G83" s="1129">
        <v>140.76</v>
      </c>
      <c r="H83" s="1129"/>
      <c r="I83" s="1129">
        <v>403.39554009</v>
      </c>
      <c r="J83" s="2588">
        <v>7832.2207314333327</v>
      </c>
      <c r="K83" s="2377"/>
    </row>
    <row r="84" spans="1:11" ht="15.75">
      <c r="A84" s="2585">
        <v>41684</v>
      </c>
      <c r="B84" s="1130">
        <v>5642.4172003460008</v>
      </c>
      <c r="C84" s="1130">
        <v>679.43590136444448</v>
      </c>
      <c r="D84" s="1130">
        <v>6321.8531017104451</v>
      </c>
      <c r="E84" s="1130">
        <v>9.7499169000000006</v>
      </c>
      <c r="F84" s="1130">
        <v>376.19024795999997</v>
      </c>
      <c r="G84" s="1130">
        <v>98.68</v>
      </c>
      <c r="H84" s="1130"/>
      <c r="I84" s="1130">
        <v>484.62016485999999</v>
      </c>
      <c r="J84" s="2589">
        <v>6806.473266570445</v>
      </c>
      <c r="K84" s="2377"/>
    </row>
    <row r="85" spans="1:11" ht="15.75">
      <c r="A85" s="2585">
        <v>41712</v>
      </c>
      <c r="B85" s="1130">
        <v>6042.1134163699999</v>
      </c>
      <c r="C85" s="1130">
        <v>1058.6986628281481</v>
      </c>
      <c r="D85" s="1130">
        <v>7100.8120791981482</v>
      </c>
      <c r="E85" s="1130">
        <v>10.484248490000002</v>
      </c>
      <c r="F85" s="1130">
        <v>341.80060822000002</v>
      </c>
      <c r="G85" s="1130">
        <v>75.06</v>
      </c>
      <c r="H85" s="1130"/>
      <c r="I85" s="1130">
        <v>427.34485671000004</v>
      </c>
      <c r="J85" s="2589">
        <v>7528.1569359081486</v>
      </c>
      <c r="K85" s="2377"/>
    </row>
    <row r="86" spans="1:11" ht="15.75">
      <c r="A86" s="2585">
        <v>41743</v>
      </c>
      <c r="B86" s="1130">
        <v>6333.4366541140007</v>
      </c>
      <c r="C86" s="1130">
        <v>853.61896491466041</v>
      </c>
      <c r="D86" s="1130">
        <v>7187.0556190286607</v>
      </c>
      <c r="E86" s="1130">
        <v>10.29459011</v>
      </c>
      <c r="F86" s="1130">
        <v>210.51</v>
      </c>
      <c r="G86" s="1130">
        <v>1348.01</v>
      </c>
      <c r="H86" s="1130"/>
      <c r="I86" s="1130">
        <v>1568.8145901099999</v>
      </c>
      <c r="J86" s="2589">
        <v>8755.8702091386604</v>
      </c>
      <c r="K86" s="2377"/>
    </row>
    <row r="87" spans="1:11" ht="15.75">
      <c r="A87" s="2585">
        <v>41773</v>
      </c>
      <c r="B87" s="1130">
        <v>5395.5421658890009</v>
      </c>
      <c r="C87" s="1130">
        <v>884.8274585908822</v>
      </c>
      <c r="D87" s="1130">
        <v>6280.369624479883</v>
      </c>
      <c r="E87" s="1130">
        <v>9.2233642166666669</v>
      </c>
      <c r="F87" s="1130">
        <v>286.71532108000002</v>
      </c>
      <c r="G87" s="1130">
        <v>30.28</v>
      </c>
      <c r="H87" s="1130"/>
      <c r="I87" s="1130">
        <v>326.21868529666665</v>
      </c>
      <c r="J87" s="2589">
        <v>6606.58830977655</v>
      </c>
      <c r="K87" s="2377"/>
    </row>
    <row r="88" spans="1:11" ht="15.75">
      <c r="A88" s="2585">
        <v>41804</v>
      </c>
      <c r="B88" s="2601">
        <v>5804.907613968001</v>
      </c>
      <c r="C88" s="2597">
        <v>937.22802161845584</v>
      </c>
      <c r="D88" s="1130">
        <v>6742.1356355864573</v>
      </c>
      <c r="E88" s="1130">
        <v>9.2012736593376072</v>
      </c>
      <c r="F88" s="1130">
        <v>307.75862050000001</v>
      </c>
      <c r="G88" s="1130">
        <v>201.54400437153606</v>
      </c>
      <c r="H88" s="1130"/>
      <c r="I88" s="1130">
        <v>518.5038985308737</v>
      </c>
      <c r="J88" s="2589">
        <v>7260.6395341173311</v>
      </c>
      <c r="K88" s="2377"/>
    </row>
    <row r="89" spans="1:11" ht="15.75">
      <c r="A89" s="2585">
        <v>41834</v>
      </c>
      <c r="B89" s="2597">
        <v>5793.6266179579998</v>
      </c>
      <c r="C89" s="1130">
        <v>868.23251251666034</v>
      </c>
      <c r="D89" s="1130">
        <v>6661.8591304746606</v>
      </c>
      <c r="E89" s="1130">
        <v>9.2666109424579499</v>
      </c>
      <c r="F89" s="1130">
        <v>252.466248607263</v>
      </c>
      <c r="G89" s="1130">
        <v>116.2799358559076</v>
      </c>
      <c r="H89" s="1130"/>
      <c r="I89" s="1130">
        <v>378.01279540562854</v>
      </c>
      <c r="J89" s="2589">
        <v>7039.8719258802894</v>
      </c>
      <c r="K89" s="2377"/>
    </row>
    <row r="90" spans="1:11" ht="15.75">
      <c r="A90" s="2585">
        <v>41865</v>
      </c>
      <c r="B90" s="2597">
        <v>5977.7457253149996</v>
      </c>
      <c r="C90" s="1130">
        <v>827.55062407888215</v>
      </c>
      <c r="D90" s="1130">
        <v>6805.2963493938814</v>
      </c>
      <c r="E90" s="1130">
        <v>9.2287980647364396</v>
      </c>
      <c r="F90" s="1130">
        <v>251.65710824999999</v>
      </c>
      <c r="G90" s="1130">
        <v>247.9670553623331</v>
      </c>
      <c r="H90" s="1130"/>
      <c r="I90" s="1130">
        <v>508.85296167706952</v>
      </c>
      <c r="J90" s="2589">
        <v>7314.1493110709507</v>
      </c>
      <c r="K90" s="2377"/>
    </row>
    <row r="91" spans="1:11" ht="15.75">
      <c r="A91" s="2585">
        <v>41896</v>
      </c>
      <c r="B91" s="2597">
        <v>5780.5356743379998</v>
      </c>
      <c r="C91" s="1130">
        <v>755.44005116191124</v>
      </c>
      <c r="D91" s="1130">
        <v>6535.9757254999113</v>
      </c>
      <c r="E91" s="1130">
        <v>9.4971866030053427</v>
      </c>
      <c r="F91" s="1130">
        <v>201.35362350000003</v>
      </c>
      <c r="G91" s="1130">
        <v>82.005362127726443</v>
      </c>
      <c r="H91" s="1130"/>
      <c r="I91" s="1130">
        <v>292.85617223073177</v>
      </c>
      <c r="J91" s="2589">
        <v>6828.8318977306426</v>
      </c>
      <c r="K91" s="2377"/>
    </row>
    <row r="92" spans="1:11" ht="15.75">
      <c r="A92" s="2585">
        <v>41926</v>
      </c>
      <c r="B92" s="2597">
        <v>4832.7558439000004</v>
      </c>
      <c r="C92" s="1130">
        <v>843.34909310202352</v>
      </c>
      <c r="D92" s="1130">
        <v>5676.1049370020237</v>
      </c>
      <c r="E92" s="1130">
        <v>9.6120247429115562</v>
      </c>
      <c r="F92" s="1130">
        <v>244.48457800583333</v>
      </c>
      <c r="G92" s="1130">
        <v>103.60351662522997</v>
      </c>
      <c r="H92" s="1130"/>
      <c r="I92" s="1130">
        <v>357.70011937397487</v>
      </c>
      <c r="J92" s="2589">
        <v>6033.8050563759989</v>
      </c>
      <c r="K92" s="2377"/>
    </row>
    <row r="93" spans="1:11" ht="15.75">
      <c r="A93" s="2585">
        <v>41957</v>
      </c>
      <c r="B93" s="2597">
        <v>4523.1336299240002</v>
      </c>
      <c r="C93" s="1130">
        <v>806.71023150001952</v>
      </c>
      <c r="D93" s="1130">
        <v>5329.8438614240195</v>
      </c>
      <c r="E93" s="1130">
        <v>9.6175570810128423</v>
      </c>
      <c r="F93" s="1130">
        <v>282.41162617298608</v>
      </c>
      <c r="G93" s="1130">
        <v>75.521476802851382</v>
      </c>
      <c r="H93" s="1130"/>
      <c r="I93" s="1130">
        <v>367.55066005685029</v>
      </c>
      <c r="J93" s="2589">
        <v>5697.39452148087</v>
      </c>
      <c r="K93" s="2377"/>
    </row>
    <row r="94" spans="1:11" ht="16.5" thickBot="1">
      <c r="A94" s="2585">
        <v>41987</v>
      </c>
      <c r="B94" s="1130">
        <v>3550.9853215789999</v>
      </c>
      <c r="C94" s="1130">
        <v>894.1978326826694</v>
      </c>
      <c r="D94" s="1130">
        <v>4445.1831542616692</v>
      </c>
      <c r="E94" s="1130">
        <v>9.6028504344587109</v>
      </c>
      <c r="F94" s="1130">
        <v>339.00092835406832</v>
      </c>
      <c r="G94" s="1130">
        <v>88.325412419449151</v>
      </c>
      <c r="H94" s="1130"/>
      <c r="I94" s="1130">
        <v>436.9291912079762</v>
      </c>
      <c r="J94" s="2589">
        <v>4882.1123454696453</v>
      </c>
      <c r="K94" s="2377"/>
    </row>
    <row r="95" spans="1:11" ht="16.5" thickBot="1">
      <c r="A95" s="2606" t="s">
        <v>1521</v>
      </c>
      <c r="B95" s="2615">
        <v>66127.289267080996</v>
      </c>
      <c r="C95" s="2594">
        <v>10388.025142322093</v>
      </c>
      <c r="D95" s="2594">
        <v>76515.314409403087</v>
      </c>
      <c r="E95" s="2594">
        <v>115.34065494458713</v>
      </c>
      <c r="F95" s="2594">
        <v>3347.4222170401508</v>
      </c>
      <c r="G95" s="2594">
        <v>2608.0367635650337</v>
      </c>
      <c r="H95" s="2594"/>
      <c r="I95" s="2594">
        <v>6070.7996355497717</v>
      </c>
      <c r="J95" s="2593">
        <v>82586.114044952876</v>
      </c>
    </row>
    <row r="96" spans="1:11" ht="15.75">
      <c r="A96" s="2585">
        <v>42019</v>
      </c>
      <c r="B96" s="2612">
        <v>3005.2072676299999</v>
      </c>
      <c r="C96" s="2613">
        <v>725.43851581999991</v>
      </c>
      <c r="D96" s="2613">
        <v>3730.6457834499997</v>
      </c>
      <c r="E96" s="2613">
        <v>10.573881829999999</v>
      </c>
      <c r="F96" s="2613">
        <v>329.32721800448371</v>
      </c>
      <c r="G96" s="2613">
        <v>74.494325499123846</v>
      </c>
      <c r="H96" s="2613"/>
      <c r="I96" s="2613">
        <v>414.39542533360759</v>
      </c>
      <c r="J96" s="2614">
        <v>4145.0412087836075</v>
      </c>
    </row>
    <row r="97" spans="1:10" ht="15.75">
      <c r="A97" s="2585">
        <v>42050</v>
      </c>
      <c r="B97" s="2609">
        <v>3250.5449768500002</v>
      </c>
      <c r="C97" s="2061">
        <v>638.26189359000011</v>
      </c>
      <c r="D97" s="2061">
        <v>3888.8068704400002</v>
      </c>
      <c r="E97" s="2061">
        <v>10.628522799999999</v>
      </c>
      <c r="F97" s="2061">
        <v>279.33116261602834</v>
      </c>
      <c r="G97" s="2061">
        <v>61.474864734867467</v>
      </c>
      <c r="H97" s="2061"/>
      <c r="I97" s="2061">
        <v>351.4345501508958</v>
      </c>
      <c r="J97" s="2063">
        <v>4240.2414205908963</v>
      </c>
    </row>
    <row r="98" spans="1:10" ht="15.75">
      <c r="A98" s="2585">
        <v>42078</v>
      </c>
      <c r="B98" s="2609">
        <v>2922.3128260200001</v>
      </c>
      <c r="C98" s="2061">
        <v>548.25569895000001</v>
      </c>
      <c r="D98" s="2061">
        <v>3470.56852497</v>
      </c>
      <c r="E98" s="2061">
        <v>11.087618550000002</v>
      </c>
      <c r="F98" s="2061">
        <v>210.05464342287786</v>
      </c>
      <c r="G98" s="2061">
        <v>37.179150365386768</v>
      </c>
      <c r="H98" s="2061"/>
      <c r="I98" s="2061">
        <v>258.32141233826462</v>
      </c>
      <c r="J98" s="2063">
        <v>3728.8899373082645</v>
      </c>
    </row>
    <row r="99" spans="1:10" ht="15.75">
      <c r="A99" s="2585">
        <v>42109</v>
      </c>
      <c r="B99" s="2609">
        <v>3536.3172358510005</v>
      </c>
      <c r="C99" s="2061">
        <v>582.27</v>
      </c>
      <c r="D99" s="2061">
        <v>4118.5872358510005</v>
      </c>
      <c r="E99" s="2061">
        <v>11.26650334</v>
      </c>
      <c r="F99" s="2061">
        <v>118.12706523596523</v>
      </c>
      <c r="G99" s="2061">
        <v>773.0060290704937</v>
      </c>
      <c r="H99" s="2061"/>
      <c r="I99" s="2061">
        <v>902.39959764645891</v>
      </c>
      <c r="J99" s="2063">
        <v>5020.9868334974599</v>
      </c>
    </row>
    <row r="100" spans="1:10" ht="15.75">
      <c r="A100" s="2585">
        <v>42139</v>
      </c>
      <c r="B100" s="2609">
        <v>3373.064012287</v>
      </c>
      <c r="C100" s="2061">
        <v>501.86</v>
      </c>
      <c r="D100" s="2061">
        <v>3874.9240122870001</v>
      </c>
      <c r="E100" s="2061">
        <v>9.7346401399999998</v>
      </c>
      <c r="F100" s="2061">
        <v>147.44062134995227</v>
      </c>
      <c r="G100" s="2061">
        <v>18.565426111251554</v>
      </c>
      <c r="H100" s="2061"/>
      <c r="I100" s="2061">
        <v>175.74068760120383</v>
      </c>
      <c r="J100" s="2063">
        <v>4050.6646998882038</v>
      </c>
    </row>
    <row r="101" spans="1:10" ht="15.75">
      <c r="A101" s="2585">
        <v>42170</v>
      </c>
      <c r="B101" s="2609">
        <v>3127.4761512030004</v>
      </c>
      <c r="C101" s="2061">
        <v>556.83999999999992</v>
      </c>
      <c r="D101" s="2061">
        <v>3684.3161512030001</v>
      </c>
      <c r="E101" s="2061">
        <v>10.78205084</v>
      </c>
      <c r="F101" s="2061">
        <v>188.07576132130876</v>
      </c>
      <c r="G101" s="2061">
        <v>110.8683721519086</v>
      </c>
      <c r="H101" s="2061"/>
      <c r="I101" s="2061">
        <v>309.72618431321735</v>
      </c>
      <c r="J101" s="2063">
        <v>3994.0423355162175</v>
      </c>
    </row>
    <row r="102" spans="1:10" ht="15.75">
      <c r="A102" s="2585">
        <v>42200</v>
      </c>
      <c r="B102" s="2609">
        <v>2848.6299999999997</v>
      </c>
      <c r="C102" s="2061">
        <v>575.83762870999999</v>
      </c>
      <c r="D102" s="2061">
        <v>3424.4676287099996</v>
      </c>
      <c r="E102" s="2061">
        <v>10.14622937</v>
      </c>
      <c r="F102" s="2061">
        <v>62.993523487980454</v>
      </c>
      <c r="G102" s="2061">
        <v>58.741410898252752</v>
      </c>
      <c r="H102" s="2061"/>
      <c r="I102" s="2061">
        <v>131.88116375623321</v>
      </c>
      <c r="J102" s="2063">
        <v>3556.3487924662327</v>
      </c>
    </row>
    <row r="103" spans="1:10" ht="15.75">
      <c r="A103" s="2585">
        <v>42231</v>
      </c>
      <c r="B103" s="2609">
        <v>2743.1000000000004</v>
      </c>
      <c r="C103" s="2061">
        <v>471.91091112999999</v>
      </c>
      <c r="D103" s="2061">
        <v>3215.0109111300003</v>
      </c>
      <c r="E103" s="2061">
        <v>11.13052602</v>
      </c>
      <c r="F103" s="2061">
        <v>88.87598450253806</v>
      </c>
      <c r="G103" s="2061">
        <v>116.33086704746756</v>
      </c>
      <c r="H103" s="2061"/>
      <c r="I103" s="2061">
        <v>216.33737757000563</v>
      </c>
      <c r="J103" s="2063">
        <v>3431.3482887000059</v>
      </c>
    </row>
    <row r="104" spans="1:10" ht="15.75">
      <c r="A104" s="2585">
        <v>42262</v>
      </c>
      <c r="B104" s="2609">
        <v>2819.9500000000003</v>
      </c>
      <c r="C104" s="2061">
        <v>534.10045566000008</v>
      </c>
      <c r="D104" s="2061">
        <v>3354.0504556600004</v>
      </c>
      <c r="E104" s="2062">
        <v>10.546502200000001</v>
      </c>
      <c r="F104" s="2062">
        <v>65.173081734539778</v>
      </c>
      <c r="G104" s="2062">
        <v>41.687678292538564</v>
      </c>
      <c r="H104" s="2062"/>
      <c r="I104" s="2062">
        <v>117.40726222707835</v>
      </c>
      <c r="J104" s="2063">
        <v>3471.4577178870786</v>
      </c>
    </row>
    <row r="105" spans="1:10" ht="15.75">
      <c r="A105" s="2585">
        <v>42292</v>
      </c>
      <c r="B105" s="2609">
        <v>3180.7010110000001</v>
      </c>
      <c r="C105" s="2061">
        <v>529.41782991404</v>
      </c>
      <c r="D105" s="2061">
        <v>3710.11884091404</v>
      </c>
      <c r="E105" s="2062">
        <v>11.62031011</v>
      </c>
      <c r="F105" s="2062">
        <v>139.1996455103442</v>
      </c>
      <c r="G105" s="2062">
        <v>67.452486077320856</v>
      </c>
      <c r="H105" s="2062"/>
      <c r="I105" s="2062">
        <v>218.27244169766504</v>
      </c>
      <c r="J105" s="2063">
        <v>3928.3912826117048</v>
      </c>
    </row>
    <row r="106" spans="1:10" ht="15.75">
      <c r="A106" s="2585">
        <v>42323</v>
      </c>
      <c r="B106" s="2609">
        <v>2547.9776863980001</v>
      </c>
      <c r="C106" s="2061">
        <v>502.45771822739999</v>
      </c>
      <c r="D106" s="2061">
        <v>3050.4354046254002</v>
      </c>
      <c r="E106" s="2062">
        <v>11.326755890000001</v>
      </c>
      <c r="F106" s="2062">
        <v>109.95062492718172</v>
      </c>
      <c r="G106" s="2062">
        <v>42.607229236146487</v>
      </c>
      <c r="H106" s="2062"/>
      <c r="I106" s="2062">
        <v>163.8846100533282</v>
      </c>
      <c r="J106" s="2063">
        <v>3214.3200146787285</v>
      </c>
    </row>
    <row r="107" spans="1:10" ht="16.5" thickBot="1">
      <c r="A107" s="2585">
        <v>42353</v>
      </c>
      <c r="B107" s="2601">
        <v>2555.9778498569999</v>
      </c>
      <c r="C107" s="1130">
        <v>365.48225012314805</v>
      </c>
      <c r="D107" s="1130">
        <v>2921.4600999801478</v>
      </c>
      <c r="E107" s="2587">
        <v>10.52937738</v>
      </c>
      <c r="F107" s="2587">
        <v>117.82377480266956</v>
      </c>
      <c r="G107" s="2587">
        <v>56.192738029802968</v>
      </c>
      <c r="H107" s="2587"/>
      <c r="I107" s="2587">
        <v>184.54589021247253</v>
      </c>
      <c r="J107" s="2589">
        <v>3106.0059901926202</v>
      </c>
    </row>
    <row r="108" spans="1:10" ht="16.5" thickBot="1">
      <c r="A108" s="2606" t="s">
        <v>1522</v>
      </c>
      <c r="B108" s="2615">
        <v>35911.25901709601</v>
      </c>
      <c r="C108" s="2591">
        <v>6532.1329021245892</v>
      </c>
      <c r="D108" s="2591">
        <v>42443.391919220594</v>
      </c>
      <c r="E108" s="2592">
        <v>129.37291847</v>
      </c>
      <c r="F108" s="2592">
        <v>1856.37310691587</v>
      </c>
      <c r="G108" s="2592">
        <v>1458.6005775145609</v>
      </c>
      <c r="H108" s="2592"/>
      <c r="I108" s="2592">
        <v>3444.3466029004308</v>
      </c>
      <c r="J108" s="2593">
        <v>45887.738522121021</v>
      </c>
    </row>
    <row r="109" spans="1:10" ht="15.75">
      <c r="A109" s="2596">
        <v>42385</v>
      </c>
      <c r="B109" s="2609">
        <v>1818.24</v>
      </c>
      <c r="C109" s="2061">
        <v>449.69806424899997</v>
      </c>
      <c r="D109" s="2061">
        <v>2267.938064249</v>
      </c>
      <c r="E109" s="2061">
        <v>11.13846798</v>
      </c>
      <c r="F109" s="2061">
        <v>141.96590036124539</v>
      </c>
      <c r="G109" s="2061">
        <v>44.307049689363261</v>
      </c>
      <c r="H109" s="2061"/>
      <c r="I109" s="2061">
        <v>197.41141803060864</v>
      </c>
      <c r="J109" s="2063">
        <v>2465.3494822796088</v>
      </c>
    </row>
    <row r="110" spans="1:10" ht="15.75">
      <c r="A110" s="2585">
        <v>42416</v>
      </c>
      <c r="B110" s="2609">
        <v>1912.4</v>
      </c>
      <c r="C110" s="2061">
        <v>322.98944797256399</v>
      </c>
      <c r="D110" s="2061">
        <v>2235.3894479725641</v>
      </c>
      <c r="E110" s="2061">
        <v>11.0639734</v>
      </c>
      <c r="F110" s="2061">
        <v>139.383304524772</v>
      </c>
      <c r="G110" s="2061">
        <v>35.098632106758686</v>
      </c>
      <c r="H110" s="2061"/>
      <c r="I110" s="2061">
        <v>185.5459100315307</v>
      </c>
      <c r="J110" s="2063">
        <v>2420.9353580040947</v>
      </c>
    </row>
    <row r="111" spans="1:10" ht="15.75">
      <c r="A111" s="2585">
        <v>42445</v>
      </c>
      <c r="B111" s="2609">
        <v>2140.6727519999999</v>
      </c>
      <c r="C111" s="2061">
        <v>401.39919640062004</v>
      </c>
      <c r="D111" s="2061">
        <v>2542.0719484006199</v>
      </c>
      <c r="E111" s="2061">
        <v>10.541946469999999</v>
      </c>
      <c r="F111" s="2061">
        <v>135.8685125533336</v>
      </c>
      <c r="G111" s="2061">
        <v>27.07565609793766</v>
      </c>
      <c r="H111" s="2061"/>
      <c r="I111" s="2061">
        <v>173.48611512127127</v>
      </c>
      <c r="J111" s="2063">
        <v>2715.5580635218912</v>
      </c>
    </row>
    <row r="112" spans="1:10" ht="15.75">
      <c r="A112" s="2585">
        <v>42476</v>
      </c>
      <c r="B112" s="2609">
        <v>2366.3495235519999</v>
      </c>
      <c r="C112" s="2061">
        <v>374.09208944214004</v>
      </c>
      <c r="D112" s="2061">
        <v>2740.4416129941401</v>
      </c>
      <c r="E112" s="2061">
        <v>9.7731848100000001</v>
      </c>
      <c r="F112" s="2061">
        <v>113.9286420250654</v>
      </c>
      <c r="G112" s="2061">
        <v>521.18883042112475</v>
      </c>
      <c r="H112" s="2061"/>
      <c r="I112" s="2061">
        <v>644.89065725619014</v>
      </c>
      <c r="J112" s="2063">
        <v>3385.3322702503301</v>
      </c>
    </row>
    <row r="113" spans="1:10" ht="15.75">
      <c r="A113" s="2585">
        <v>42506</v>
      </c>
      <c r="B113" s="2609">
        <v>2517.6375071339999</v>
      </c>
      <c r="C113" s="2061">
        <v>387.75189367512002</v>
      </c>
      <c r="D113" s="2061">
        <v>2905.3894008091197</v>
      </c>
      <c r="E113" s="2061">
        <v>8.5064405900000004</v>
      </c>
      <c r="F113" s="2061">
        <v>103.99489057625718</v>
      </c>
      <c r="G113" s="2061">
        <v>13.895597204340833</v>
      </c>
      <c r="H113" s="2061"/>
      <c r="I113" s="2061">
        <v>126.396928370598</v>
      </c>
      <c r="J113" s="2063">
        <v>3031.7863291797175</v>
      </c>
    </row>
    <row r="114" spans="1:10" ht="15.75">
      <c r="A114" s="2585">
        <v>42537</v>
      </c>
      <c r="B114" s="2609">
        <v>2273.8737325669999</v>
      </c>
      <c r="C114" s="2061">
        <v>379.63875997599996</v>
      </c>
      <c r="D114" s="2061">
        <v>2653.512492543</v>
      </c>
      <c r="E114" s="2061">
        <v>7.0783620499999991</v>
      </c>
      <c r="F114" s="2061">
        <v>106.82501081919983</v>
      </c>
      <c r="G114" s="2061">
        <v>79.01239938264159</v>
      </c>
      <c r="H114" s="2061"/>
      <c r="I114" s="2061">
        <v>192.91577225184142</v>
      </c>
      <c r="J114" s="2063">
        <v>2846.4282647948412</v>
      </c>
    </row>
    <row r="115" spans="1:10" ht="15.75">
      <c r="A115" s="2585">
        <v>42567</v>
      </c>
      <c r="B115" s="2609">
        <v>1972.1945354539998</v>
      </c>
      <c r="C115" s="2061">
        <v>340.59673933616</v>
      </c>
      <c r="D115" s="2061">
        <v>2312.7912747901601</v>
      </c>
      <c r="E115" s="2061">
        <v>8.8068276500000007</v>
      </c>
      <c r="F115" s="2061">
        <v>84.130988952650569</v>
      </c>
      <c r="G115" s="2061">
        <v>40.403597559893441</v>
      </c>
      <c r="H115" s="2061"/>
      <c r="I115" s="2061">
        <v>133.34141416254403</v>
      </c>
      <c r="J115" s="2063">
        <v>2446.132688952704</v>
      </c>
    </row>
    <row r="116" spans="1:10" ht="15.75">
      <c r="A116" s="2585">
        <v>42598</v>
      </c>
      <c r="B116" s="2609">
        <v>2362.7880331350002</v>
      </c>
      <c r="C116" s="2061">
        <v>308.46809884999999</v>
      </c>
      <c r="D116" s="2061">
        <v>2671.2561319850001</v>
      </c>
      <c r="E116" s="2061">
        <v>9.4463296000000003</v>
      </c>
      <c r="F116" s="2061">
        <v>113.99563896483633</v>
      </c>
      <c r="G116" s="2061">
        <v>98.071778160009117</v>
      </c>
      <c r="H116" s="2061"/>
      <c r="I116" s="2061">
        <v>221.51374672484545</v>
      </c>
      <c r="J116" s="2063">
        <v>2892.7698787098457</v>
      </c>
    </row>
    <row r="117" spans="1:10" ht="15.75">
      <c r="A117" s="2585">
        <v>42629</v>
      </c>
      <c r="B117" s="2609">
        <v>2135.1813974920001</v>
      </c>
      <c r="C117" s="2061">
        <v>325.52790262000002</v>
      </c>
      <c r="D117" s="2061">
        <v>2460.7093001120002</v>
      </c>
      <c r="E117" s="2061">
        <v>8.7358327199999994</v>
      </c>
      <c r="F117" s="2061">
        <v>84.74300603933807</v>
      </c>
      <c r="G117" s="2061">
        <v>31.045280646417272</v>
      </c>
      <c r="H117" s="2061"/>
      <c r="I117" s="2061">
        <v>124.52411940575534</v>
      </c>
      <c r="J117" s="2063">
        <v>2585.2334195177555</v>
      </c>
    </row>
    <row r="118" spans="1:10" ht="15.75">
      <c r="A118" s="2585">
        <v>42659</v>
      </c>
      <c r="B118" s="2609">
        <v>2590.8023834700002</v>
      </c>
      <c r="C118" s="2061">
        <v>352.68539029999999</v>
      </c>
      <c r="D118" s="2061">
        <v>2943.4877737700003</v>
      </c>
      <c r="E118" s="2061">
        <v>10.77311458</v>
      </c>
      <c r="F118" s="2061">
        <v>147.09962503259749</v>
      </c>
      <c r="G118" s="2061">
        <v>54.18228256751113</v>
      </c>
      <c r="H118" s="2061"/>
      <c r="I118" s="2061">
        <v>212.05502218010861</v>
      </c>
      <c r="J118" s="2063">
        <v>3155.5427959501089</v>
      </c>
    </row>
    <row r="119" spans="1:10" ht="15.75">
      <c r="A119" s="2585">
        <v>42690</v>
      </c>
      <c r="B119" s="2609">
        <v>2803.8312589399998</v>
      </c>
      <c r="C119" s="2061">
        <v>499.16214338431996</v>
      </c>
      <c r="D119" s="2061">
        <v>3302.9934023243195</v>
      </c>
      <c r="E119" s="2061">
        <v>10.25372146</v>
      </c>
      <c r="F119" s="2061">
        <v>177.94046161820643</v>
      </c>
      <c r="G119" s="2061">
        <v>46.898896533242542</v>
      </c>
      <c r="H119" s="2061"/>
      <c r="I119" s="2061">
        <v>235.09307961144899</v>
      </c>
      <c r="J119" s="2063">
        <v>3538.0864819357685</v>
      </c>
    </row>
    <row r="120" spans="1:10" ht="16.5" thickBot="1">
      <c r="A120" s="2585">
        <v>42720</v>
      </c>
      <c r="B120" s="2609">
        <v>2462.5987682499999</v>
      </c>
      <c r="C120" s="2061">
        <v>530.45984258999999</v>
      </c>
      <c r="D120" s="2061">
        <v>2993.0586108399998</v>
      </c>
      <c r="E120" s="2061">
        <v>10.0709304</v>
      </c>
      <c r="F120" s="2061">
        <v>159.34239664362883</v>
      </c>
      <c r="G120" s="2061">
        <v>58.268471686282439</v>
      </c>
      <c r="H120" s="2061"/>
      <c r="I120" s="2061">
        <v>227.68179872991129</v>
      </c>
      <c r="J120" s="2063">
        <v>3220.7404095699112</v>
      </c>
    </row>
    <row r="121" spans="1:10" ht="16.5" thickBot="1">
      <c r="A121" s="2606" t="s">
        <v>1523</v>
      </c>
      <c r="B121" s="2615">
        <v>27356.569891994004</v>
      </c>
      <c r="C121" s="2591">
        <v>4672.4695687959247</v>
      </c>
      <c r="D121" s="2591">
        <v>32029.039460789922</v>
      </c>
      <c r="E121" s="2592">
        <v>116.18913170999998</v>
      </c>
      <c r="F121" s="2592">
        <v>1509.2183781111312</v>
      </c>
      <c r="G121" s="2592">
        <v>1049.4484720555226</v>
      </c>
      <c r="H121" s="2592"/>
      <c r="I121" s="2592">
        <v>2674.8559818766539</v>
      </c>
      <c r="J121" s="2593">
        <v>34703.895442666573</v>
      </c>
    </row>
    <row r="122" spans="1:10" ht="15.75">
      <c r="A122" s="2596">
        <v>42752</v>
      </c>
      <c r="B122" s="2609">
        <v>2790.1618035550009</v>
      </c>
      <c r="C122" s="2061">
        <v>543.23896063798497</v>
      </c>
      <c r="D122" s="2061">
        <v>3333.4007641929857</v>
      </c>
      <c r="E122" s="2061">
        <v>8.6110769200000004</v>
      </c>
      <c r="F122" s="2061">
        <v>192.95011973769678</v>
      </c>
      <c r="G122" s="2061">
        <v>64.692684911701534</v>
      </c>
      <c r="H122" s="2061"/>
      <c r="I122" s="2061">
        <v>266.25388156939829</v>
      </c>
      <c r="J122" s="2063">
        <v>3599.654645762384</v>
      </c>
    </row>
    <row r="123" spans="1:10" ht="15.75">
      <c r="A123" s="2585">
        <v>42783</v>
      </c>
      <c r="B123" s="2609">
        <v>2524.1217741099999</v>
      </c>
      <c r="C123" s="2061">
        <v>504.96627057439252</v>
      </c>
      <c r="D123" s="2061">
        <v>3029.0880446843926</v>
      </c>
      <c r="E123" s="2061">
        <v>8.5604968299999999</v>
      </c>
      <c r="F123" s="2061">
        <v>203.01283868001732</v>
      </c>
      <c r="G123" s="2061">
        <v>47.67416828293004</v>
      </c>
      <c r="H123" s="2061"/>
      <c r="I123" s="2061">
        <v>259.24750379294738</v>
      </c>
      <c r="J123" s="2063">
        <v>3288.3355484773401</v>
      </c>
    </row>
    <row r="124" spans="1:10" ht="15.75">
      <c r="A124" s="2585">
        <v>42811</v>
      </c>
      <c r="B124" s="2609">
        <v>2469.3890347441702</v>
      </c>
      <c r="C124" s="2061">
        <v>428.33666095917005</v>
      </c>
      <c r="D124" s="2061">
        <v>2897.7256957033401</v>
      </c>
      <c r="E124" s="2061">
        <v>9.6972287300000009</v>
      </c>
      <c r="F124" s="2061">
        <v>139.64910981916813</v>
      </c>
      <c r="G124" s="2061">
        <v>30.687005530423164</v>
      </c>
      <c r="H124" s="2061"/>
      <c r="I124" s="2061">
        <v>180.0333440795913</v>
      </c>
      <c r="J124" s="2063">
        <v>3077.7590397829313</v>
      </c>
    </row>
    <row r="125" spans="1:10" ht="15.75">
      <c r="A125" s="2585">
        <v>42842</v>
      </c>
      <c r="B125" s="2609">
        <v>2483.1525408699999</v>
      </c>
      <c r="C125" s="2061">
        <v>566.13661329602962</v>
      </c>
      <c r="D125" s="2061">
        <v>3049.2891541660297</v>
      </c>
      <c r="E125" s="2061">
        <v>10.325676080000001</v>
      </c>
      <c r="F125" s="2061">
        <v>168.85425457899544</v>
      </c>
      <c r="G125" s="2061">
        <v>587.48525055402013</v>
      </c>
      <c r="H125" s="2061"/>
      <c r="I125" s="2061">
        <v>766.66518121301556</v>
      </c>
      <c r="J125" s="2063">
        <v>3815.954335379045</v>
      </c>
    </row>
    <row r="126" spans="1:10" ht="15.75">
      <c r="A126" s="2585">
        <v>42872</v>
      </c>
      <c r="B126" s="2609">
        <v>2929.5191675000001</v>
      </c>
      <c r="C126" s="2061">
        <v>488.2042449617017</v>
      </c>
      <c r="D126" s="2061">
        <v>3417.7234124617016</v>
      </c>
      <c r="E126" s="2061">
        <v>10.39696971</v>
      </c>
      <c r="F126" s="2061">
        <v>182.83507822059761</v>
      </c>
      <c r="G126" s="2061">
        <v>16.626308589901555</v>
      </c>
      <c r="H126" s="2061"/>
      <c r="I126" s="2061">
        <v>209.85835652049917</v>
      </c>
      <c r="J126" s="2063">
        <v>3627.5817689822006</v>
      </c>
    </row>
    <row r="127" spans="1:10" ht="15.75">
      <c r="A127" s="2585">
        <v>42903</v>
      </c>
      <c r="B127" s="2609">
        <v>2532.1778632699998</v>
      </c>
      <c r="C127" s="2061">
        <v>569.36754182671461</v>
      </c>
      <c r="D127" s="2061">
        <v>3101.5454050967146</v>
      </c>
      <c r="E127" s="2061">
        <v>10.108830510000001</v>
      </c>
      <c r="F127" s="2061">
        <v>162.06797118308245</v>
      </c>
      <c r="G127" s="2061">
        <v>93.46793508830693</v>
      </c>
      <c r="H127" s="2061"/>
      <c r="I127" s="2061">
        <v>265.64473678138938</v>
      </c>
      <c r="J127" s="2063">
        <v>3367.190141878104</v>
      </c>
    </row>
    <row r="128" spans="1:10" ht="15.75">
      <c r="A128" s="2585">
        <v>42933</v>
      </c>
      <c r="B128" s="2609">
        <v>3037.4011596709097</v>
      </c>
      <c r="C128" s="2061">
        <v>483.51865408811102</v>
      </c>
      <c r="D128" s="2061">
        <v>3520.9198137590206</v>
      </c>
      <c r="E128" s="2061">
        <v>8.6760181799999998</v>
      </c>
      <c r="F128" s="2061">
        <v>141.51976203541531</v>
      </c>
      <c r="G128" s="2061">
        <v>61.655436426932816</v>
      </c>
      <c r="H128" s="2061"/>
      <c r="I128" s="2061">
        <v>211.85121664234813</v>
      </c>
      <c r="J128" s="2063">
        <v>3732.7710304013685</v>
      </c>
    </row>
    <row r="129" spans="1:10" ht="15.75">
      <c r="A129" s="2585">
        <v>42964</v>
      </c>
      <c r="B129" s="2609">
        <v>3109.469362043098</v>
      </c>
      <c r="C129" s="2061">
        <v>576.98997975736552</v>
      </c>
      <c r="D129" s="2061">
        <v>3686.4593418004633</v>
      </c>
      <c r="E129" s="2061">
        <v>7.8333346400000003</v>
      </c>
      <c r="F129" s="2061">
        <v>131.26181735926866</v>
      </c>
      <c r="G129" s="2061">
        <v>134.24667644105801</v>
      </c>
      <c r="H129" s="2061"/>
      <c r="I129" s="2061">
        <v>273.34182844032671</v>
      </c>
      <c r="J129" s="2063">
        <v>3959.8011702407903</v>
      </c>
    </row>
    <row r="130" spans="1:10" ht="15.75">
      <c r="A130" s="2585">
        <v>42995</v>
      </c>
      <c r="B130" s="2609">
        <v>3587.3211375705523</v>
      </c>
      <c r="C130" s="2061">
        <v>477.11856212162064</v>
      </c>
      <c r="D130" s="2061">
        <v>4064.4396996921728</v>
      </c>
      <c r="E130" s="2061">
        <v>7.53781459</v>
      </c>
      <c r="F130" s="2061">
        <v>167.72464505185187</v>
      </c>
      <c r="G130" s="2061">
        <v>51.532125371120244</v>
      </c>
      <c r="H130" s="2061"/>
      <c r="I130" s="2061">
        <v>226.79458501297211</v>
      </c>
      <c r="J130" s="2063">
        <v>4291.234284705145</v>
      </c>
    </row>
    <row r="131" spans="1:10" ht="15.75">
      <c r="A131" s="2585">
        <v>43025</v>
      </c>
      <c r="B131" s="2609">
        <v>3126.3472512899998</v>
      </c>
      <c r="C131" s="2061">
        <v>499.95887124000001</v>
      </c>
      <c r="D131" s="2061">
        <v>3626.3061225299998</v>
      </c>
      <c r="E131" s="2061">
        <v>9.752968169999999</v>
      </c>
      <c r="F131" s="2061">
        <v>246.74534994386985</v>
      </c>
      <c r="G131" s="2061">
        <v>67.834489556938465</v>
      </c>
      <c r="H131" s="2061"/>
      <c r="I131" s="2061">
        <v>324.33280767080834</v>
      </c>
      <c r="J131" s="2609">
        <v>3950.6389302008083</v>
      </c>
    </row>
    <row r="132" spans="1:10" ht="15.75">
      <c r="A132" s="2585">
        <v>43056</v>
      </c>
      <c r="B132" s="2609">
        <v>3687.3179358357443</v>
      </c>
      <c r="C132" s="2061">
        <v>508.88803361999999</v>
      </c>
      <c r="D132" s="2061">
        <v>4196.2059694557447</v>
      </c>
      <c r="E132" s="2061">
        <v>9.7847156500000008</v>
      </c>
      <c r="F132" s="2061">
        <v>174.30507900223336</v>
      </c>
      <c r="G132" s="2061">
        <v>58.842738409375656</v>
      </c>
      <c r="H132" s="2061"/>
      <c r="I132" s="2061">
        <v>242.93253306160904</v>
      </c>
      <c r="J132" s="2609">
        <v>4439.138502517354</v>
      </c>
    </row>
    <row r="133" spans="1:10" ht="16.5" thickBot="1">
      <c r="A133" s="2585">
        <v>43086</v>
      </c>
      <c r="B133" s="2609">
        <v>3840.7930019099999</v>
      </c>
      <c r="C133" s="2061">
        <v>532.96410836679456</v>
      </c>
      <c r="D133" s="2061">
        <v>4373.7571102767943</v>
      </c>
      <c r="E133" s="2061">
        <v>11.00371565</v>
      </c>
      <c r="F133" s="2061">
        <v>198.22657020876358</v>
      </c>
      <c r="G133" s="2061">
        <v>84.441435869000458</v>
      </c>
      <c r="H133" s="2061"/>
      <c r="I133" s="2061">
        <v>293.67172172776407</v>
      </c>
      <c r="J133" s="2609">
        <v>4667.428832004558</v>
      </c>
    </row>
    <row r="134" spans="1:10" ht="16.5" thickBot="1">
      <c r="A134" s="2606">
        <v>2017</v>
      </c>
      <c r="B134" s="2629">
        <v>36117.172032369475</v>
      </c>
      <c r="C134" s="2630">
        <v>6179.6885014498857</v>
      </c>
      <c r="D134" s="2630">
        <v>42296.860533819359</v>
      </c>
      <c r="E134" s="2630">
        <v>112.28884566000001</v>
      </c>
      <c r="F134" s="2629">
        <v>2109.15259582096</v>
      </c>
      <c r="G134" s="2630">
        <v>1299.1862550317092</v>
      </c>
      <c r="H134" s="2630"/>
      <c r="I134" s="2630">
        <v>3520.6276965126694</v>
      </c>
      <c r="J134" s="2631">
        <v>45817.488230332026</v>
      </c>
    </row>
    <row r="135" spans="1:10" ht="15.75">
      <c r="A135" s="2585">
        <v>43118</v>
      </c>
      <c r="B135" s="2612">
        <v>4181.1473640369995</v>
      </c>
      <c r="C135" s="2613">
        <v>512.38901443999998</v>
      </c>
      <c r="D135" s="2613">
        <v>4693.5363784769997</v>
      </c>
      <c r="E135" s="2613">
        <v>9.7128131199999999</v>
      </c>
      <c r="F135" s="2632">
        <v>238.09313045242263</v>
      </c>
      <c r="G135" s="2613">
        <v>90.43059173521381</v>
      </c>
      <c r="H135" s="2613"/>
      <c r="I135" s="2612">
        <v>338.23653530763642</v>
      </c>
      <c r="J135" s="2613">
        <v>5031.7729137846363</v>
      </c>
    </row>
    <row r="136" spans="1:10" ht="15.75">
      <c r="A136" s="2585">
        <v>43149</v>
      </c>
      <c r="B136" s="2609">
        <v>3653.2712075500012</v>
      </c>
      <c r="C136" s="2061">
        <v>550.22341476999998</v>
      </c>
      <c r="D136" s="2061">
        <v>4203.4946223200013</v>
      </c>
      <c r="E136" s="2061">
        <v>10.2761359</v>
      </c>
      <c r="F136" s="2062">
        <v>333.14607100522443</v>
      </c>
      <c r="G136" s="2061">
        <v>66.890814143613426</v>
      </c>
      <c r="H136" s="2061"/>
      <c r="I136" s="2609">
        <v>410.31302104883787</v>
      </c>
      <c r="J136" s="2061">
        <v>4613.8076433688393</v>
      </c>
    </row>
    <row r="137" spans="1:10" ht="15.75">
      <c r="A137" s="2585">
        <v>43177</v>
      </c>
      <c r="B137" s="2609">
        <v>3890.1632383159999</v>
      </c>
      <c r="C137" s="2061">
        <v>708.20325503699974</v>
      </c>
      <c r="D137" s="2061">
        <v>4598.3664933529999</v>
      </c>
      <c r="E137" s="2061">
        <v>11.884973219999999</v>
      </c>
      <c r="F137" s="2062">
        <v>159.27499622855993</v>
      </c>
      <c r="G137" s="2061">
        <v>48.033811900805937</v>
      </c>
      <c r="H137" s="2061"/>
      <c r="I137" s="2609">
        <v>219.19378134936588</v>
      </c>
      <c r="J137" s="2061">
        <v>4817.5602747023659</v>
      </c>
    </row>
    <row r="138" spans="1:10" ht="15.75">
      <c r="A138" s="2585">
        <v>43208</v>
      </c>
      <c r="B138" s="2609">
        <v>3985.9288898529994</v>
      </c>
      <c r="C138" s="2061">
        <v>497.40708454000003</v>
      </c>
      <c r="D138" s="2061">
        <v>4483.3359743929996</v>
      </c>
      <c r="E138" s="2061">
        <v>10.718313609999999</v>
      </c>
      <c r="F138" s="2062">
        <v>193.20603091874747</v>
      </c>
      <c r="G138" s="2061">
        <v>852.94182181177734</v>
      </c>
      <c r="H138" s="2061"/>
      <c r="I138" s="2609">
        <v>1056.8661663405248</v>
      </c>
      <c r="J138" s="2061">
        <v>5540.2021407335242</v>
      </c>
    </row>
    <row r="139" spans="1:10" ht="15.75">
      <c r="A139" s="2585">
        <v>43238</v>
      </c>
      <c r="B139" s="2609">
        <v>4189.1042667943857</v>
      </c>
      <c r="C139" s="2061">
        <v>558.37361018000001</v>
      </c>
      <c r="D139" s="2061">
        <v>4747.4778769743862</v>
      </c>
      <c r="E139" s="2061">
        <v>12.01624111000001</v>
      </c>
      <c r="F139" s="2061">
        <v>294.20172693173993</v>
      </c>
      <c r="G139" s="2061">
        <v>23.26927251260333</v>
      </c>
      <c r="H139" s="2061"/>
      <c r="I139" s="2061">
        <v>329.48724055434326</v>
      </c>
      <c r="J139" s="2061">
        <v>5076.965117528729</v>
      </c>
    </row>
    <row r="140" spans="1:10" ht="15.75">
      <c r="A140" s="2585">
        <v>43269</v>
      </c>
      <c r="B140" s="2609">
        <v>4170.7218313600006</v>
      </c>
      <c r="C140" s="2061">
        <v>578.13418455174326</v>
      </c>
      <c r="D140" s="2061">
        <v>4748.8560159117442</v>
      </c>
      <c r="E140" s="2061">
        <v>11.59488247</v>
      </c>
      <c r="F140" s="2062">
        <v>251.54166923834026</v>
      </c>
      <c r="G140" s="2061">
        <v>143.09723500723109</v>
      </c>
      <c r="H140" s="2061"/>
      <c r="I140" s="2609">
        <v>406.23378671557134</v>
      </c>
      <c r="J140" s="2061">
        <v>5155.0898026273153</v>
      </c>
    </row>
    <row r="141" spans="1:10" ht="15.75">
      <c r="A141" s="2585">
        <v>43299</v>
      </c>
      <c r="B141" s="2609">
        <v>4256.9977844008572</v>
      </c>
      <c r="C141" s="2061">
        <v>495.74535105999996</v>
      </c>
      <c r="D141" s="2061">
        <v>4752.743135460857</v>
      </c>
      <c r="E141" s="2061">
        <v>11.22488935</v>
      </c>
      <c r="F141" s="2062">
        <v>191.56474774484158</v>
      </c>
      <c r="G141" s="2061">
        <v>83.226890572821787</v>
      </c>
      <c r="H141" s="2061"/>
      <c r="I141" s="2609">
        <v>286.01652766766335</v>
      </c>
      <c r="J141" s="2061">
        <v>5038.7596631285205</v>
      </c>
    </row>
    <row r="142" spans="1:10" ht="15.75">
      <c r="A142" s="2585">
        <v>43330</v>
      </c>
      <c r="B142" s="2609">
        <v>4423.8068259225993</v>
      </c>
      <c r="C142" s="2061">
        <v>590.38516629000003</v>
      </c>
      <c r="D142" s="2061">
        <v>5014.191992212599</v>
      </c>
      <c r="E142" s="2061">
        <v>10.383692549999999</v>
      </c>
      <c r="F142" s="2062">
        <v>164.04906968353376</v>
      </c>
      <c r="G142" s="2061">
        <v>182.07965138469123</v>
      </c>
      <c r="H142" s="2061"/>
      <c r="I142" s="2609">
        <v>356.51241361822497</v>
      </c>
      <c r="J142" s="2061">
        <v>5370.7044058308238</v>
      </c>
    </row>
    <row r="143" spans="1:10" ht="15.75">
      <c r="A143" s="2585">
        <v>43361</v>
      </c>
      <c r="B143" s="2609">
        <v>4889.8696350647006</v>
      </c>
      <c r="C143" s="2061">
        <v>643.18934764000005</v>
      </c>
      <c r="D143" s="2061">
        <v>5533.0589827047006</v>
      </c>
      <c r="E143" s="2061">
        <v>10.40407347</v>
      </c>
      <c r="F143" s="2062">
        <v>176.89449827586111</v>
      </c>
      <c r="G143" s="2061">
        <v>69.52898377887135</v>
      </c>
      <c r="H143" s="2061"/>
      <c r="I143" s="2609">
        <v>256.82755552473247</v>
      </c>
      <c r="J143" s="2061">
        <v>5789.8865382294334</v>
      </c>
    </row>
    <row r="144" spans="1:10" ht="15.75">
      <c r="A144" s="2585">
        <v>43391</v>
      </c>
      <c r="B144" s="2609">
        <v>4523.5580817960517</v>
      </c>
      <c r="C144" s="2061">
        <v>601.18467939000004</v>
      </c>
      <c r="D144" s="2061">
        <v>5124.7427611860521</v>
      </c>
      <c r="E144" s="2061">
        <v>10.851582649999999</v>
      </c>
      <c r="F144" s="2062">
        <v>205.71648073683104</v>
      </c>
      <c r="G144" s="2061">
        <v>93.315308274904694</v>
      </c>
      <c r="H144" s="2061"/>
      <c r="I144" s="2609">
        <v>309.88337166173574</v>
      </c>
      <c r="J144" s="2061">
        <v>5434.6261328477876</v>
      </c>
    </row>
    <row r="145" spans="1:10" ht="15.75">
      <c r="A145" s="2585">
        <v>43422</v>
      </c>
      <c r="B145" s="2609">
        <v>4612.4115142611172</v>
      </c>
      <c r="C145" s="2061">
        <v>499.04295595000002</v>
      </c>
      <c r="D145" s="2061">
        <v>5111.454470211117</v>
      </c>
      <c r="E145" s="2061">
        <v>11.586889709999999</v>
      </c>
      <c r="F145" s="2062">
        <v>275.08436712893166</v>
      </c>
      <c r="G145" s="2061">
        <v>72.515765410286718</v>
      </c>
      <c r="H145" s="2061"/>
      <c r="I145" s="2609">
        <v>359.18702224921833</v>
      </c>
      <c r="J145" s="2061">
        <v>5470.641492460335</v>
      </c>
    </row>
    <row r="146" spans="1:10" ht="16.5" thickBot="1">
      <c r="A146" s="2585">
        <v>43452</v>
      </c>
      <c r="B146" s="2616">
        <v>4675.2797437072895</v>
      </c>
      <c r="C146" s="2617">
        <v>709.41817850000007</v>
      </c>
      <c r="D146" s="2617">
        <v>5384.6979222072896</v>
      </c>
      <c r="E146" s="2617">
        <v>11.61306617</v>
      </c>
      <c r="F146" s="2633">
        <v>249.87638854085074</v>
      </c>
      <c r="G146" s="2617">
        <v>104.0308707142451</v>
      </c>
      <c r="H146" s="2617"/>
      <c r="I146" s="2616">
        <v>365.52032542509585</v>
      </c>
      <c r="J146" s="2617">
        <v>5750.2182476323851</v>
      </c>
    </row>
    <row r="147" spans="1:10" ht="16.5" thickBot="1">
      <c r="A147" s="2606">
        <v>2018</v>
      </c>
      <c r="B147" s="2615">
        <v>51452.260383062996</v>
      </c>
      <c r="C147" s="2591">
        <v>6943.696242348743</v>
      </c>
      <c r="D147" s="2591">
        <v>58395.956625411745</v>
      </c>
      <c r="E147" s="2592">
        <v>132.26755333</v>
      </c>
      <c r="F147" s="2595">
        <v>2732.6491768858846</v>
      </c>
      <c r="G147" s="2595">
        <v>1829.361017247066</v>
      </c>
      <c r="H147" s="2592"/>
      <c r="I147" s="2594">
        <v>4694.2777474629502</v>
      </c>
      <c r="J147" s="2591">
        <v>63090.234372874693</v>
      </c>
    </row>
    <row r="148" spans="1:10" ht="18">
      <c r="A148" s="2619" t="s">
        <v>1524</v>
      </c>
      <c r="B148" s="2609">
        <v>3451.8060339459003</v>
      </c>
      <c r="C148" s="2061">
        <v>725.84088067398955</v>
      </c>
      <c r="D148" s="2061">
        <v>4177.6469146198897</v>
      </c>
      <c r="E148" s="2061">
        <v>11.664040779999999</v>
      </c>
      <c r="F148" s="2062">
        <v>299.83253465080298</v>
      </c>
      <c r="G148" s="2061">
        <v>82.154984563222229</v>
      </c>
      <c r="H148" s="2609">
        <v>971.797242410938</v>
      </c>
      <c r="I148" s="2061">
        <v>1365.4488024049633</v>
      </c>
      <c r="J148" s="2061">
        <v>5543.095717024853</v>
      </c>
    </row>
    <row r="149" spans="1:10" ht="18">
      <c r="A149" s="2619" t="s">
        <v>1525</v>
      </c>
      <c r="B149" s="2609">
        <v>3670.0822721009799</v>
      </c>
      <c r="C149" s="2061">
        <v>561.33041622432222</v>
      </c>
      <c r="D149" s="2061">
        <v>4231.412688325302</v>
      </c>
      <c r="E149" s="2061">
        <v>10.504574030000001</v>
      </c>
      <c r="F149" s="2062">
        <v>228.46072397364784</v>
      </c>
      <c r="G149" s="2061">
        <v>65.764832361401162</v>
      </c>
      <c r="H149" s="2609">
        <v>274.52677894668108</v>
      </c>
      <c r="I149" s="2061">
        <v>579.25690931173006</v>
      </c>
      <c r="J149" s="2061">
        <v>4810.669597637032</v>
      </c>
    </row>
    <row r="150" spans="1:10" ht="18">
      <c r="A150" s="2619" t="s">
        <v>1526</v>
      </c>
      <c r="B150" s="2609">
        <v>3900.5928617074001</v>
      </c>
      <c r="C150" s="2061">
        <v>548.91047979014968</v>
      </c>
      <c r="D150" s="2061">
        <v>4449.5033414975496</v>
      </c>
      <c r="E150" s="2061">
        <v>11.26907306</v>
      </c>
      <c r="F150" s="2062">
        <v>215.34618581528628</v>
      </c>
      <c r="G150" s="2061">
        <v>47.093103063366705</v>
      </c>
      <c r="H150" s="2609">
        <v>125.08987364232151</v>
      </c>
      <c r="I150" s="2061">
        <v>398.79823558097451</v>
      </c>
      <c r="J150" s="2061">
        <v>4848.3015770785241</v>
      </c>
    </row>
    <row r="151" spans="1:10" ht="18">
      <c r="A151" s="2634" t="s">
        <v>1527</v>
      </c>
      <c r="B151" s="1614">
        <v>4477.9663117008995</v>
      </c>
      <c r="C151" s="2061">
        <v>614.26323497106466</v>
      </c>
      <c r="D151" s="2061">
        <v>5092.2295466719643</v>
      </c>
      <c r="E151" s="2061">
        <v>10.910626390000001</v>
      </c>
      <c r="F151" s="2061">
        <v>226.83829198690393</v>
      </c>
      <c r="G151" s="2061">
        <v>969.89738842627742</v>
      </c>
      <c r="H151" s="2061">
        <v>68.442391264836658</v>
      </c>
      <c r="I151" s="2061">
        <v>1276.0886980680179</v>
      </c>
      <c r="J151" s="2063">
        <v>6368.3182447399822</v>
      </c>
    </row>
    <row r="152" spans="1:10" ht="18">
      <c r="A152" s="2634" t="s">
        <v>1528</v>
      </c>
      <c r="B152" s="1614">
        <v>4176.2409360364991</v>
      </c>
      <c r="C152" s="2061">
        <v>397.06140410900622</v>
      </c>
      <c r="D152" s="2061">
        <v>4573.3023401455057</v>
      </c>
      <c r="E152" s="2061">
        <v>9.8124365000000004</v>
      </c>
      <c r="F152" s="2061">
        <v>254.50249694369367</v>
      </c>
      <c r="G152" s="2061">
        <v>22.274358826290822</v>
      </c>
      <c r="H152" s="2061">
        <v>157.19448867025616</v>
      </c>
      <c r="I152" s="2061">
        <v>443.78378094024072</v>
      </c>
      <c r="J152" s="2063">
        <v>5017.0861210857465</v>
      </c>
    </row>
    <row r="153" spans="1:10" ht="18">
      <c r="A153" s="2634" t="s">
        <v>1529</v>
      </c>
      <c r="B153" s="1614">
        <v>4190.4591740456999</v>
      </c>
      <c r="C153" s="2061">
        <v>434.856654088445</v>
      </c>
      <c r="D153" s="2061">
        <v>4625.3158281341448</v>
      </c>
      <c r="E153" s="2061">
        <v>9.0302165500000005</v>
      </c>
      <c r="F153" s="2061">
        <v>160.89814644333333</v>
      </c>
      <c r="G153" s="2061">
        <v>136.90885923652917</v>
      </c>
      <c r="H153" s="2061">
        <v>0.26109982114368191</v>
      </c>
      <c r="I153" s="2061">
        <v>307.09832205100616</v>
      </c>
      <c r="J153" s="2063">
        <v>4932.4141501851509</v>
      </c>
    </row>
    <row r="154" spans="1:10" ht="15.75">
      <c r="A154" s="2634" t="s">
        <v>2516</v>
      </c>
      <c r="B154" s="1614">
        <v>4014.0156670282472</v>
      </c>
      <c r="C154" s="2061">
        <v>512.42622218478164</v>
      </c>
      <c r="D154" s="2061">
        <v>4526.4418892130288</v>
      </c>
      <c r="E154" s="2061">
        <v>8.9921730400000008</v>
      </c>
      <c r="F154" s="2061">
        <v>188.54366389146998</v>
      </c>
      <c r="G154" s="2061">
        <v>79.337983487799974</v>
      </c>
      <c r="H154" s="2061">
        <v>266.14651288029836</v>
      </c>
      <c r="I154" s="2061">
        <v>543.02033329956839</v>
      </c>
      <c r="J154" s="2063">
        <v>5069.4622225125968</v>
      </c>
    </row>
    <row r="155" spans="1:10" ht="15.75">
      <c r="A155" s="2634" t="s">
        <v>2515</v>
      </c>
      <c r="B155" s="1614">
        <v>4013.4942641799362</v>
      </c>
      <c r="C155" s="2061">
        <v>555.55177140885269</v>
      </c>
      <c r="D155" s="2061">
        <v>4569.046035588789</v>
      </c>
      <c r="E155" s="2061">
        <v>4.0889175</v>
      </c>
      <c r="F155" s="2061">
        <v>197.63559887858767</v>
      </c>
      <c r="G155" s="2061">
        <v>167.41627696129228</v>
      </c>
      <c r="H155" s="2061">
        <v>148.58860197460561</v>
      </c>
      <c r="I155" s="2061">
        <v>517.7293953144856</v>
      </c>
      <c r="J155" s="2063">
        <v>5086.7754309032744</v>
      </c>
    </row>
    <row r="156" spans="1:10" ht="16.5" thickBot="1">
      <c r="A156" s="2635" t="s">
        <v>2514</v>
      </c>
      <c r="B156" s="2636">
        <v>4202.9130604755392</v>
      </c>
      <c r="C156" s="2622">
        <v>466.70446332096469</v>
      </c>
      <c r="D156" s="2622">
        <v>4669.6175237965035</v>
      </c>
      <c r="E156" s="2622">
        <v>4.5695258499999998</v>
      </c>
      <c r="F156" s="2622">
        <v>155.22489645334483</v>
      </c>
      <c r="G156" s="2622">
        <v>0</v>
      </c>
      <c r="H156" s="2622">
        <v>127.62879196681851</v>
      </c>
      <c r="I156" s="2622">
        <v>287.42321427016333</v>
      </c>
      <c r="J156" s="2623">
        <v>4957.0407380666666</v>
      </c>
    </row>
    <row r="157" spans="1:10" ht="15" thickTop="1"/>
    <row r="158" spans="1:10" s="2103" customFormat="1" ht="15">
      <c r="A158" s="2060" t="s">
        <v>379</v>
      </c>
      <c r="B158" s="2377"/>
      <c r="C158" s="2377"/>
      <c r="D158" s="2377"/>
      <c r="E158" s="2377"/>
      <c r="F158" s="2377"/>
    </row>
    <row r="159" spans="1:10">
      <c r="A159" s="2060" t="s">
        <v>314</v>
      </c>
    </row>
  </sheetData>
  <mergeCells count="1">
    <mergeCell ref="A3:A4"/>
  </mergeCells>
  <hyperlinks>
    <hyperlink ref="A1" location="Menu!A1" display="Return to Menu"/>
  </hyperlinks>
  <printOptions horizontalCentered="1" verticalCentered="1"/>
  <pageMargins left="0.7" right="0.7" top="0.25" bottom="0.1" header="0.3" footer="0.3"/>
  <pageSetup paperSize="9" scale="54" fitToHeight="3" orientation="portrait" r:id="rId1"/>
  <rowBreaks count="1" manualBreakCount="1">
    <brk id="69" max="9" man="1"/>
  </rowBreaks>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59"/>
  <sheetViews>
    <sheetView view="pageBreakPreview" zoomScaleSheetLayoutView="100" workbookViewId="0">
      <pane ySplit="4" topLeftCell="A155" activePane="bottomLeft" state="frozen"/>
      <selection pane="bottomLeft"/>
    </sheetView>
  </sheetViews>
  <sheetFormatPr defaultColWidth="22.85546875" defaultRowHeight="14.25"/>
  <cols>
    <col min="1" max="1" width="19.7109375" style="2646" customWidth="1"/>
    <col min="2" max="2" width="13.7109375" style="888" customWidth="1"/>
    <col min="3" max="3" width="18.140625" style="888" customWidth="1"/>
    <col min="4" max="4" width="23.140625" style="888" customWidth="1"/>
    <col min="5" max="5" width="15.85546875" style="888" customWidth="1"/>
    <col min="6" max="7" width="13.7109375" style="888" customWidth="1"/>
    <col min="8" max="8" width="23.85546875" style="888" customWidth="1"/>
    <col min="9" max="9" width="17.28515625" style="888" customWidth="1"/>
    <col min="10" max="204" width="9.140625" style="888" customWidth="1"/>
    <col min="205" max="205" width="14.28515625" style="888" customWidth="1"/>
    <col min="206" max="207" width="13.7109375" style="888" customWidth="1"/>
    <col min="208" max="208" width="21.7109375" style="888" customWidth="1"/>
    <col min="209" max="210" width="13.7109375" style="888" customWidth="1"/>
    <col min="211" max="211" width="23.42578125" style="888" customWidth="1"/>
    <col min="212" max="251" width="9.140625" style="888" customWidth="1"/>
    <col min="252" max="252" width="14.28515625" style="888" customWidth="1"/>
    <col min="253" max="254" width="13.7109375" style="888" customWidth="1"/>
    <col min="255" max="255" width="21.7109375" style="888" customWidth="1"/>
    <col min="256" max="257" width="13.7109375" style="888" customWidth="1"/>
    <col min="258" max="16384" width="22.85546875" style="888"/>
  </cols>
  <sheetData>
    <row r="1" spans="1:13" ht="25.5">
      <c r="A1" s="2059" t="s">
        <v>313</v>
      </c>
      <c r="B1" s="1228"/>
    </row>
    <row r="2" spans="1:13" s="1265" customFormat="1" ht="18.75" thickBot="1">
      <c r="A2" s="2637" t="s">
        <v>1545</v>
      </c>
    </row>
    <row r="3" spans="1:13" s="1243" customFormat="1" ht="38.25" customHeight="1">
      <c r="A3" s="3455" t="s">
        <v>315</v>
      </c>
      <c r="B3" s="2579" t="s">
        <v>1546</v>
      </c>
      <c r="C3" s="2638" t="s">
        <v>1547</v>
      </c>
      <c r="D3" s="2638" t="s">
        <v>1548</v>
      </c>
      <c r="E3" s="2638" t="s">
        <v>1549</v>
      </c>
      <c r="F3" s="2638" t="s">
        <v>1546</v>
      </c>
      <c r="G3" s="2638" t="s">
        <v>1550</v>
      </c>
      <c r="H3" s="2638" t="s">
        <v>1548</v>
      </c>
      <c r="I3" s="2638" t="s">
        <v>1551</v>
      </c>
    </row>
    <row r="4" spans="1:13" s="1243" customFormat="1" ht="16.5" customHeight="1" thickBot="1">
      <c r="A4" s="3456"/>
      <c r="B4" s="2582" t="s">
        <v>324</v>
      </c>
      <c r="C4" s="2639" t="s">
        <v>325</v>
      </c>
      <c r="D4" s="2639" t="s">
        <v>326</v>
      </c>
      <c r="E4" s="2583" t="s">
        <v>1552</v>
      </c>
      <c r="F4" s="2582" t="s">
        <v>327</v>
      </c>
      <c r="G4" s="2639" t="s">
        <v>1540</v>
      </c>
      <c r="H4" s="2639" t="s">
        <v>1541</v>
      </c>
      <c r="I4" s="2584" t="s">
        <v>1553</v>
      </c>
    </row>
    <row r="5" spans="1:13" ht="15.75">
      <c r="A5" s="2596">
        <v>39448</v>
      </c>
      <c r="B5" s="2586">
        <v>817.35302599498561</v>
      </c>
      <c r="C5" s="2587">
        <v>3558.8860921730306</v>
      </c>
      <c r="D5" s="2587"/>
      <c r="E5" s="1129">
        <v>4376.2391181680159</v>
      </c>
      <c r="F5" s="1129">
        <v>778.76569748938118</v>
      </c>
      <c r="G5" s="2598">
        <v>2666.0472589622218</v>
      </c>
      <c r="H5" s="2587"/>
      <c r="I5" s="2589">
        <v>3444.812956451603</v>
      </c>
      <c r="J5" s="1076"/>
      <c r="K5" s="1076"/>
      <c r="L5" s="1076"/>
      <c r="M5" s="1076"/>
    </row>
    <row r="6" spans="1:13" ht="15.75">
      <c r="A6" s="2585">
        <v>39479</v>
      </c>
      <c r="B6" s="2586">
        <v>771.44410993639417</v>
      </c>
      <c r="C6" s="2587">
        <v>2502.6172208877465</v>
      </c>
      <c r="D6" s="2587"/>
      <c r="E6" s="1130">
        <v>3274.0613308241409</v>
      </c>
      <c r="F6" s="1130">
        <v>735.88239037180369</v>
      </c>
      <c r="G6" s="2587">
        <v>2261.770997225954</v>
      </c>
      <c r="H6" s="2587"/>
      <c r="I6" s="2589">
        <v>2997.6533875977575</v>
      </c>
      <c r="J6" s="1076"/>
      <c r="K6" s="1076"/>
      <c r="L6" s="1076"/>
      <c r="M6" s="1076"/>
    </row>
    <row r="7" spans="1:13" ht="15.75">
      <c r="A7" s="2585">
        <v>39508</v>
      </c>
      <c r="B7" s="2586">
        <v>678.53328119263278</v>
      </c>
      <c r="C7" s="2587">
        <v>2479.4981055398803</v>
      </c>
      <c r="D7" s="2587"/>
      <c r="E7" s="1130">
        <v>3158.0313867325131</v>
      </c>
      <c r="F7" s="1130">
        <v>648.17567336207185</v>
      </c>
      <c r="G7" s="2587">
        <v>2219.9341767253613</v>
      </c>
      <c r="H7" s="2587"/>
      <c r="I7" s="2589">
        <v>2868.1098500874332</v>
      </c>
      <c r="J7" s="1076"/>
      <c r="K7" s="1076"/>
      <c r="L7" s="1076"/>
      <c r="M7" s="1076"/>
    </row>
    <row r="8" spans="1:13" ht="15.75">
      <c r="A8" s="2585">
        <v>39539</v>
      </c>
      <c r="B8" s="2586">
        <v>1019.0966640655327</v>
      </c>
      <c r="C8" s="2587">
        <v>3223.9530985677175</v>
      </c>
      <c r="D8" s="2587"/>
      <c r="E8" s="1130">
        <v>4243.0497626332499</v>
      </c>
      <c r="F8" s="1130">
        <v>976.139938093409</v>
      </c>
      <c r="G8" s="2587">
        <v>2833.0636218918794</v>
      </c>
      <c r="H8" s="2587"/>
      <c r="I8" s="2589">
        <v>3809.2035599852884</v>
      </c>
      <c r="J8" s="1076"/>
      <c r="K8" s="1076"/>
      <c r="L8" s="1076"/>
      <c r="M8" s="1076"/>
    </row>
    <row r="9" spans="1:13" ht="15.75">
      <c r="A9" s="2585">
        <v>39569</v>
      </c>
      <c r="B9" s="2586">
        <v>905.19632896984524</v>
      </c>
      <c r="C9" s="2587">
        <v>3391.7014720385882</v>
      </c>
      <c r="D9" s="2587"/>
      <c r="E9" s="1130">
        <v>4296.8978010084338</v>
      </c>
      <c r="F9" s="1130">
        <v>864.52566456098589</v>
      </c>
      <c r="G9" s="2587">
        <v>3032.7083168063591</v>
      </c>
      <c r="H9" s="2587"/>
      <c r="I9" s="2589">
        <v>3897.2339813673452</v>
      </c>
      <c r="J9" s="1076"/>
      <c r="K9" s="1076"/>
      <c r="L9" s="1076"/>
      <c r="M9" s="1076"/>
    </row>
    <row r="10" spans="1:13" ht="15.75">
      <c r="A10" s="2585">
        <v>39600</v>
      </c>
      <c r="B10" s="2586">
        <v>1131.9354024834922</v>
      </c>
      <c r="C10" s="2587">
        <v>3521.2656142794121</v>
      </c>
      <c r="D10" s="2587"/>
      <c r="E10" s="1130">
        <v>4653.2010167629041</v>
      </c>
      <c r="F10" s="1130">
        <v>1080.0194624000719</v>
      </c>
      <c r="G10" s="2587">
        <v>3249.3791548390896</v>
      </c>
      <c r="H10" s="2587"/>
      <c r="I10" s="2589">
        <v>4329.3986172391615</v>
      </c>
      <c r="J10" s="1076"/>
      <c r="K10" s="1076"/>
      <c r="L10" s="1076"/>
      <c r="M10" s="1076"/>
    </row>
    <row r="11" spans="1:13" ht="15.75">
      <c r="A11" s="2585">
        <v>39630</v>
      </c>
      <c r="B11" s="2586">
        <v>1608.5436994572251</v>
      </c>
      <c r="C11" s="2587">
        <v>3051.6032260562824</v>
      </c>
      <c r="D11" s="2587"/>
      <c r="E11" s="1130">
        <v>4660.1469255135071</v>
      </c>
      <c r="F11" s="1130">
        <v>1541.6960291021273</v>
      </c>
      <c r="G11" s="2587">
        <v>2751.4588108948656</v>
      </c>
      <c r="H11" s="2587"/>
      <c r="I11" s="2589">
        <v>4293.1548399969925</v>
      </c>
      <c r="J11" s="1076"/>
      <c r="K11" s="1076"/>
      <c r="L11" s="1076"/>
      <c r="M11" s="1076"/>
    </row>
    <row r="12" spans="1:13" ht="15.75">
      <c r="A12" s="2585">
        <v>39661</v>
      </c>
      <c r="B12" s="2586">
        <v>1149.8942219522705</v>
      </c>
      <c r="C12" s="2587">
        <v>2607.1497193759424</v>
      </c>
      <c r="D12" s="2587"/>
      <c r="E12" s="1130">
        <v>3757.0439413282129</v>
      </c>
      <c r="F12" s="1130">
        <v>1111.4284456776772</v>
      </c>
      <c r="G12" s="2587">
        <v>2347.1152256744972</v>
      </c>
      <c r="H12" s="2587"/>
      <c r="I12" s="2589">
        <v>3458.5436713521744</v>
      </c>
      <c r="J12" s="1076"/>
      <c r="K12" s="1076"/>
      <c r="L12" s="1076"/>
      <c r="M12" s="1076"/>
    </row>
    <row r="13" spans="1:13" ht="15.75">
      <c r="A13" s="2585">
        <v>39692</v>
      </c>
      <c r="B13" s="2586">
        <v>947.04953353847054</v>
      </c>
      <c r="C13" s="2587">
        <v>2864.7123603720624</v>
      </c>
      <c r="D13" s="2587"/>
      <c r="E13" s="1130">
        <v>3811.7618939105332</v>
      </c>
      <c r="F13" s="1130">
        <v>905.79501046144537</v>
      </c>
      <c r="G13" s="2587">
        <v>2577.740528597808</v>
      </c>
      <c r="H13" s="2587"/>
      <c r="I13" s="2589">
        <v>3483.5355390592531</v>
      </c>
      <c r="J13" s="1076"/>
      <c r="K13" s="1076"/>
      <c r="L13" s="1076"/>
      <c r="M13" s="1076"/>
    </row>
    <row r="14" spans="1:13" ht="15.75">
      <c r="A14" s="2585">
        <v>39722</v>
      </c>
      <c r="B14" s="2586">
        <v>881.06733784864571</v>
      </c>
      <c r="C14" s="2587">
        <v>3495.9223009790285</v>
      </c>
      <c r="D14" s="2587"/>
      <c r="E14" s="1130">
        <v>4376.9896388276738</v>
      </c>
      <c r="F14" s="1130">
        <v>844.40074084228695</v>
      </c>
      <c r="G14" s="2587">
        <v>3064.9606370141914</v>
      </c>
      <c r="H14" s="2587"/>
      <c r="I14" s="2589">
        <v>3909.3613778564786</v>
      </c>
      <c r="J14" s="1076"/>
      <c r="K14" s="1076"/>
      <c r="L14" s="1076"/>
      <c r="M14" s="1076"/>
    </row>
    <row r="15" spans="1:13" ht="15.75">
      <c r="A15" s="2585">
        <v>39753</v>
      </c>
      <c r="B15" s="2586">
        <v>666.21887792451707</v>
      </c>
      <c r="C15" s="2587">
        <v>3303.6912849791311</v>
      </c>
      <c r="D15" s="2587"/>
      <c r="E15" s="1130">
        <v>3969.9101629036481</v>
      </c>
      <c r="F15" s="1130">
        <v>633.85186892096726</v>
      </c>
      <c r="G15" s="2587">
        <v>2950.2193263445802</v>
      </c>
      <c r="H15" s="2587"/>
      <c r="I15" s="2589">
        <v>3584.0711952655474</v>
      </c>
      <c r="J15" s="1076"/>
      <c r="K15" s="1076"/>
      <c r="L15" s="1076"/>
      <c r="M15" s="1076"/>
    </row>
    <row r="16" spans="1:13" ht="16.5" thickBot="1">
      <c r="A16" s="2585">
        <v>39783</v>
      </c>
      <c r="B16" s="2586">
        <v>626.21143010825585</v>
      </c>
      <c r="C16" s="2587">
        <v>2386.2367245884075</v>
      </c>
      <c r="D16" s="2587"/>
      <c r="E16" s="1130">
        <v>3012.4481546966636</v>
      </c>
      <c r="F16" s="1130">
        <v>593.35879475025831</v>
      </c>
      <c r="G16" s="2587">
        <v>2147.7343474779673</v>
      </c>
      <c r="H16" s="2587"/>
      <c r="I16" s="2589">
        <v>2741.0931422282256</v>
      </c>
      <c r="J16" s="1076"/>
      <c r="K16" s="1076"/>
      <c r="L16" s="1076"/>
      <c r="M16" s="1076"/>
    </row>
    <row r="17" spans="1:13" s="2282" customFormat="1" ht="16.5" thickBot="1">
      <c r="A17" s="2590" t="s">
        <v>1517</v>
      </c>
      <c r="B17" s="2591">
        <v>11202.543913472269</v>
      </c>
      <c r="C17" s="2595">
        <v>36387.237219837232</v>
      </c>
      <c r="D17" s="2595"/>
      <c r="E17" s="2594">
        <v>47589.781133309494</v>
      </c>
      <c r="F17" s="2594">
        <v>10714.039716032486</v>
      </c>
      <c r="G17" s="2595">
        <v>32102.132402454776</v>
      </c>
      <c r="H17" s="2595"/>
      <c r="I17" s="2593">
        <v>42816.172118487251</v>
      </c>
      <c r="J17" s="2640"/>
      <c r="K17" s="2640"/>
      <c r="L17" s="2640"/>
      <c r="M17" s="2640"/>
    </row>
    <row r="18" spans="1:13" ht="15.75">
      <c r="A18" s="2585">
        <v>39814</v>
      </c>
      <c r="B18" s="2586">
        <v>359.66030490301296</v>
      </c>
      <c r="C18" s="2587">
        <v>2488.143126029312</v>
      </c>
      <c r="D18" s="2587"/>
      <c r="E18" s="1130">
        <v>2847.8034309323248</v>
      </c>
      <c r="F18" s="1130">
        <v>341.39831767723365</v>
      </c>
      <c r="G18" s="2587">
        <v>2209.3678229251036</v>
      </c>
      <c r="H18" s="2587"/>
      <c r="I18" s="2589">
        <v>2550.7661406023371</v>
      </c>
      <c r="J18" s="1076"/>
      <c r="K18" s="1076"/>
      <c r="L18" s="1076"/>
      <c r="M18" s="1076"/>
    </row>
    <row r="19" spans="1:13" ht="15.75">
      <c r="A19" s="2585">
        <v>39845</v>
      </c>
      <c r="B19" s="2586">
        <v>449.61907726241111</v>
      </c>
      <c r="C19" s="2587">
        <v>2161.8078583053425</v>
      </c>
      <c r="D19" s="2587"/>
      <c r="E19" s="1130">
        <v>2611.4269355677534</v>
      </c>
      <c r="F19" s="1130">
        <v>427.8064883337388</v>
      </c>
      <c r="G19" s="2587">
        <v>1931.2505591790548</v>
      </c>
      <c r="H19" s="2587"/>
      <c r="I19" s="2589">
        <v>2359.0570475127934</v>
      </c>
      <c r="J19" s="1076"/>
      <c r="K19" s="1076"/>
      <c r="L19" s="1076"/>
      <c r="M19" s="1076"/>
    </row>
    <row r="20" spans="1:13" ht="15.75">
      <c r="A20" s="2585">
        <v>39873</v>
      </c>
      <c r="B20" s="2586">
        <v>326.10146270503208</v>
      </c>
      <c r="C20" s="2587">
        <v>2576.8669822340253</v>
      </c>
      <c r="D20" s="2587"/>
      <c r="E20" s="1130">
        <v>2902.9684449390575</v>
      </c>
      <c r="F20" s="1130">
        <v>310.08978152485457</v>
      </c>
      <c r="G20" s="2587">
        <v>2257.5106785245207</v>
      </c>
      <c r="H20" s="2587"/>
      <c r="I20" s="2589">
        <v>2567.6004600493752</v>
      </c>
      <c r="J20" s="1076"/>
      <c r="K20" s="1076"/>
      <c r="L20" s="1076"/>
      <c r="M20" s="1076"/>
    </row>
    <row r="21" spans="1:13" ht="15.75">
      <c r="A21" s="2585">
        <v>39904</v>
      </c>
      <c r="B21" s="2586">
        <v>367.59170827456848</v>
      </c>
      <c r="C21" s="2587">
        <v>2423.1049541975135</v>
      </c>
      <c r="D21" s="2587"/>
      <c r="E21" s="1130">
        <v>2790.6966624720822</v>
      </c>
      <c r="F21" s="1130">
        <v>351.9912999809456</v>
      </c>
      <c r="G21" s="2587">
        <v>2014.5869689647916</v>
      </c>
      <c r="H21" s="2587"/>
      <c r="I21" s="2589">
        <v>2366.5782689457374</v>
      </c>
      <c r="J21" s="1076"/>
      <c r="K21" s="1076"/>
      <c r="L21" s="1076"/>
      <c r="M21" s="1076"/>
    </row>
    <row r="22" spans="1:13" ht="15.75">
      <c r="A22" s="2585">
        <v>39934</v>
      </c>
      <c r="B22" s="2586">
        <v>771.86820702954924</v>
      </c>
      <c r="C22" s="2587">
        <v>2185.5229749540572</v>
      </c>
      <c r="D22" s="2587"/>
      <c r="E22" s="1130">
        <v>2957.3911819836067</v>
      </c>
      <c r="F22" s="1130">
        <v>738.5506786792198</v>
      </c>
      <c r="G22" s="2587">
        <v>1919.5291290416678</v>
      </c>
      <c r="H22" s="2587"/>
      <c r="I22" s="2589">
        <v>2658.0798077208874</v>
      </c>
      <c r="J22" s="1076"/>
      <c r="K22" s="1076"/>
      <c r="L22" s="1076"/>
      <c r="M22" s="1076"/>
    </row>
    <row r="23" spans="1:13" ht="15.75">
      <c r="A23" s="2585">
        <v>39965</v>
      </c>
      <c r="B23" s="2586">
        <v>674.81858003947877</v>
      </c>
      <c r="C23" s="2587">
        <v>2603.4490495055447</v>
      </c>
      <c r="D23" s="2587"/>
      <c r="E23" s="1130">
        <v>3278.2676295450237</v>
      </c>
      <c r="F23" s="1130">
        <v>648.6800966067982</v>
      </c>
      <c r="G23" s="2587">
        <v>2306.1777208791282</v>
      </c>
      <c r="H23" s="2587"/>
      <c r="I23" s="2589">
        <v>2954.8578174859263</v>
      </c>
      <c r="J23" s="1076"/>
      <c r="K23" s="1076"/>
      <c r="L23" s="1076"/>
      <c r="M23" s="1076"/>
    </row>
    <row r="24" spans="1:13" ht="15.75">
      <c r="A24" s="2585">
        <v>39995</v>
      </c>
      <c r="B24" s="2586">
        <v>717.23611789420522</v>
      </c>
      <c r="C24" s="2587">
        <v>2935.9776034362712</v>
      </c>
      <c r="D24" s="2587"/>
      <c r="E24" s="1130">
        <v>3653.2137213304763</v>
      </c>
      <c r="F24" s="1130">
        <v>687.33383745420792</v>
      </c>
      <c r="G24" s="2587">
        <v>2603.4849594590382</v>
      </c>
      <c r="H24" s="2587"/>
      <c r="I24" s="2589">
        <v>3290.8187969132459</v>
      </c>
      <c r="J24" s="1076"/>
      <c r="K24" s="1076"/>
      <c r="L24" s="1076"/>
      <c r="M24" s="1076"/>
    </row>
    <row r="25" spans="1:13" ht="15.75">
      <c r="A25" s="2585">
        <v>40026</v>
      </c>
      <c r="B25" s="2586">
        <v>799.80493659602871</v>
      </c>
      <c r="C25" s="2587">
        <v>2773.7155048389086</v>
      </c>
      <c r="D25" s="2587"/>
      <c r="E25" s="1130">
        <v>3573.5204414349373</v>
      </c>
      <c r="F25" s="1130">
        <v>768.43827906886361</v>
      </c>
      <c r="G25" s="2587">
        <v>2481.0194952796001</v>
      </c>
      <c r="H25" s="2587"/>
      <c r="I25" s="2589">
        <v>3249.4577743484638</v>
      </c>
      <c r="J25" s="1076"/>
      <c r="K25" s="1076"/>
      <c r="L25" s="1076"/>
      <c r="M25" s="1076"/>
    </row>
    <row r="26" spans="1:13" ht="15.75">
      <c r="A26" s="2585">
        <v>40057</v>
      </c>
      <c r="B26" s="2586">
        <v>548.81289624212468</v>
      </c>
      <c r="C26" s="2587">
        <v>2336.0300407326881</v>
      </c>
      <c r="D26" s="2587"/>
      <c r="E26" s="1130">
        <v>2884.8429369748128</v>
      </c>
      <c r="F26" s="1130">
        <v>525.26304334248357</v>
      </c>
      <c r="G26" s="2587">
        <v>2069.3689108778626</v>
      </c>
      <c r="H26" s="2587"/>
      <c r="I26" s="2589">
        <v>2594.6319542203464</v>
      </c>
      <c r="J26" s="1076"/>
      <c r="K26" s="1076"/>
      <c r="L26" s="1076"/>
      <c r="M26" s="1076"/>
    </row>
    <row r="27" spans="1:13" ht="15.75">
      <c r="A27" s="2585">
        <v>40087</v>
      </c>
      <c r="B27" s="2586">
        <v>608.92146184609999</v>
      </c>
      <c r="C27" s="2587">
        <v>2565.5318402480166</v>
      </c>
      <c r="D27" s="2587"/>
      <c r="E27" s="1130">
        <v>3174.4533020941167</v>
      </c>
      <c r="F27" s="1130">
        <v>581.27412076509006</v>
      </c>
      <c r="G27" s="2587">
        <v>2291.8202629771504</v>
      </c>
      <c r="H27" s="2587"/>
      <c r="I27" s="2589">
        <v>2873.0943837422406</v>
      </c>
      <c r="J27" s="1076"/>
      <c r="K27" s="1076"/>
      <c r="L27" s="1076"/>
      <c r="M27" s="1076"/>
    </row>
    <row r="28" spans="1:13" ht="15.75">
      <c r="A28" s="2585">
        <v>40118</v>
      </c>
      <c r="B28" s="2586">
        <v>809.05038087154935</v>
      </c>
      <c r="C28" s="2587">
        <v>2429.0583738552459</v>
      </c>
      <c r="D28" s="2587"/>
      <c r="E28" s="1130">
        <v>3238.1087547267953</v>
      </c>
      <c r="F28" s="1130">
        <v>776.05001322481871</v>
      </c>
      <c r="G28" s="2587">
        <v>2173.2620249824345</v>
      </c>
      <c r="H28" s="2587"/>
      <c r="I28" s="2589">
        <v>2949.312038207253</v>
      </c>
      <c r="J28" s="1076"/>
      <c r="K28" s="1076"/>
      <c r="L28" s="1076"/>
      <c r="M28" s="1076"/>
    </row>
    <row r="29" spans="1:13" ht="16.5" thickBot="1">
      <c r="A29" s="2585">
        <v>40148</v>
      </c>
      <c r="B29" s="2586">
        <v>788.24900146796881</v>
      </c>
      <c r="C29" s="2587">
        <v>2408.8338407559604</v>
      </c>
      <c r="D29" s="2587"/>
      <c r="E29" s="1130">
        <v>3197.0828422239292</v>
      </c>
      <c r="F29" s="1130">
        <v>753.89208773336782</v>
      </c>
      <c r="G29" s="2587">
        <v>2154.1944793659577</v>
      </c>
      <c r="H29" s="2587"/>
      <c r="I29" s="2589">
        <v>2908.0865670993253</v>
      </c>
      <c r="J29" s="1076"/>
      <c r="K29" s="1076"/>
      <c r="L29" s="1076"/>
      <c r="M29" s="1076"/>
    </row>
    <row r="30" spans="1:13" s="2282" customFormat="1" ht="16.5" thickBot="1">
      <c r="A30" s="2590" t="s">
        <v>1518</v>
      </c>
      <c r="B30" s="2591">
        <v>7221.7341351320301</v>
      </c>
      <c r="C30" s="2595">
        <v>29888.042149092886</v>
      </c>
      <c r="D30" s="2595"/>
      <c r="E30" s="2594">
        <v>37109.776284224914</v>
      </c>
      <c r="F30" s="2594">
        <v>6910.7680443916215</v>
      </c>
      <c r="G30" s="2595">
        <v>26411.573012456312</v>
      </c>
      <c r="H30" s="2595"/>
      <c r="I30" s="2593">
        <v>33322.34105684793</v>
      </c>
      <c r="J30" s="2640"/>
      <c r="K30" s="2640"/>
      <c r="L30" s="2640"/>
      <c r="M30" s="2640"/>
    </row>
    <row r="31" spans="1:13" ht="15.75">
      <c r="A31" s="2585">
        <v>40179</v>
      </c>
      <c r="B31" s="2586">
        <v>696.98339748821411</v>
      </c>
      <c r="C31" s="2587">
        <v>4299.5474888178405</v>
      </c>
      <c r="D31" s="2587"/>
      <c r="E31" s="1130">
        <v>4996.5308863060545</v>
      </c>
      <c r="F31" s="1130">
        <v>663.86623035380785</v>
      </c>
      <c r="G31" s="2587">
        <v>4021.823982135139</v>
      </c>
      <c r="H31" s="2587"/>
      <c r="I31" s="2589">
        <v>4685.6902124889466</v>
      </c>
      <c r="J31" s="1076"/>
      <c r="K31" s="1076"/>
      <c r="L31" s="1076"/>
      <c r="M31" s="1076"/>
    </row>
    <row r="32" spans="1:13" ht="15.75">
      <c r="A32" s="2585">
        <v>40210</v>
      </c>
      <c r="B32" s="2586">
        <v>941.06592916502086</v>
      </c>
      <c r="C32" s="2587">
        <v>3343.1418350313666</v>
      </c>
      <c r="D32" s="2587"/>
      <c r="E32" s="1130">
        <v>4284.2077641963879</v>
      </c>
      <c r="F32" s="1130">
        <v>888.78712842020923</v>
      </c>
      <c r="G32" s="2587">
        <v>3062.7021099965891</v>
      </c>
      <c r="H32" s="2587"/>
      <c r="I32" s="2589">
        <v>3951.4892384167983</v>
      </c>
      <c r="J32" s="1076"/>
      <c r="K32" s="1076"/>
      <c r="L32" s="1076"/>
      <c r="M32" s="1076"/>
    </row>
    <row r="33" spans="1:13" ht="15.75">
      <c r="A33" s="2585">
        <v>40238</v>
      </c>
      <c r="B33" s="2586">
        <v>1169.3872548126767</v>
      </c>
      <c r="C33" s="2587">
        <v>3984.4617246957127</v>
      </c>
      <c r="D33" s="2587"/>
      <c r="E33" s="1130">
        <v>5153.8489795083897</v>
      </c>
      <c r="F33" s="1130">
        <v>1116.7756618530093</v>
      </c>
      <c r="G33" s="2587">
        <v>3568.8874150249567</v>
      </c>
      <c r="H33" s="2587"/>
      <c r="I33" s="2589">
        <v>4685.663076877966</v>
      </c>
      <c r="J33" s="1076"/>
      <c r="K33" s="1076"/>
      <c r="L33" s="1076"/>
      <c r="M33" s="1076"/>
    </row>
    <row r="34" spans="1:13" ht="15.75">
      <c r="A34" s="2585">
        <v>40269</v>
      </c>
      <c r="B34" s="2586">
        <v>868.52049205751223</v>
      </c>
      <c r="C34" s="2587">
        <v>3025.6568619493487</v>
      </c>
      <c r="D34" s="2587"/>
      <c r="E34" s="1130">
        <v>3894.1773540068607</v>
      </c>
      <c r="F34" s="1130">
        <v>832.99207177645849</v>
      </c>
      <c r="G34" s="2587">
        <v>2725.2128865827244</v>
      </c>
      <c r="H34" s="2587"/>
      <c r="I34" s="2589">
        <v>3558.2049583591829</v>
      </c>
      <c r="J34" s="1076"/>
      <c r="K34" s="1076"/>
      <c r="L34" s="1076"/>
      <c r="M34" s="1076"/>
    </row>
    <row r="35" spans="1:13" ht="15.75">
      <c r="A35" s="2585">
        <v>40299</v>
      </c>
      <c r="B35" s="2586">
        <v>1278.9302609671622</v>
      </c>
      <c r="C35" s="2587">
        <v>3021.2104176472908</v>
      </c>
      <c r="D35" s="2587"/>
      <c r="E35" s="1130">
        <v>4300.1406786144526</v>
      </c>
      <c r="F35" s="1130">
        <v>1185.6831473253244</v>
      </c>
      <c r="G35" s="2587">
        <v>2724.9211624129384</v>
      </c>
      <c r="H35" s="2587"/>
      <c r="I35" s="2589">
        <v>3910.6043097382626</v>
      </c>
      <c r="J35" s="1076"/>
      <c r="K35" s="1076"/>
      <c r="L35" s="1076"/>
      <c r="M35" s="1076"/>
    </row>
    <row r="36" spans="1:13" ht="15.75">
      <c r="A36" s="2585">
        <v>40330</v>
      </c>
      <c r="B36" s="2586">
        <v>1087.818274964271</v>
      </c>
      <c r="C36" s="2587">
        <v>3312.8658612480763</v>
      </c>
      <c r="D36" s="2587"/>
      <c r="E36" s="1130">
        <v>4400.6841362123469</v>
      </c>
      <c r="F36" s="1130">
        <v>1041.5876779486639</v>
      </c>
      <c r="G36" s="2587">
        <v>2983.7324518413252</v>
      </c>
      <c r="H36" s="2587"/>
      <c r="I36" s="2589">
        <v>4025.3201297899891</v>
      </c>
      <c r="J36" s="1076"/>
      <c r="K36" s="1076"/>
      <c r="L36" s="1076"/>
      <c r="M36" s="1076"/>
    </row>
    <row r="37" spans="1:13" ht="15.75">
      <c r="A37" s="2585">
        <v>40360</v>
      </c>
      <c r="B37" s="2586">
        <v>610.18561774717705</v>
      </c>
      <c r="C37" s="2587">
        <v>3678.1721891206507</v>
      </c>
      <c r="D37" s="2587"/>
      <c r="E37" s="1130">
        <v>4288.357806867828</v>
      </c>
      <c r="F37" s="1130">
        <v>567.23864074425228</v>
      </c>
      <c r="G37" s="2587">
        <v>3290.591484907105</v>
      </c>
      <c r="H37" s="2587"/>
      <c r="I37" s="2589">
        <v>3857.8301256513573</v>
      </c>
      <c r="J37" s="1076"/>
      <c r="K37" s="1076"/>
      <c r="L37" s="1076"/>
      <c r="M37" s="1076"/>
    </row>
    <row r="38" spans="1:13" ht="15.75">
      <c r="A38" s="2585">
        <v>40391</v>
      </c>
      <c r="B38" s="2586">
        <v>1207.5462253732874</v>
      </c>
      <c r="C38" s="2587">
        <v>3540.8843781508131</v>
      </c>
      <c r="D38" s="2587"/>
      <c r="E38" s="1130">
        <v>4748.4306035241007</v>
      </c>
      <c r="F38" s="1130">
        <v>1153.6192412489518</v>
      </c>
      <c r="G38" s="2587">
        <v>3144.7141335217457</v>
      </c>
      <c r="H38" s="2587"/>
      <c r="I38" s="2589">
        <v>4298.3333747706974</v>
      </c>
      <c r="J38" s="1076"/>
      <c r="K38" s="1076"/>
      <c r="L38" s="1076"/>
      <c r="M38" s="1076"/>
    </row>
    <row r="39" spans="1:13" ht="15.75">
      <c r="A39" s="2585">
        <v>40422</v>
      </c>
      <c r="B39" s="2586">
        <v>1695.6429608637668</v>
      </c>
      <c r="C39" s="2587">
        <v>3952.0659879838977</v>
      </c>
      <c r="D39" s="2587"/>
      <c r="E39" s="1130">
        <v>5647.7089488476649</v>
      </c>
      <c r="F39" s="1130">
        <v>1641.2490183574023</v>
      </c>
      <c r="G39" s="2587">
        <v>3554.9033560110283</v>
      </c>
      <c r="H39" s="2587"/>
      <c r="I39" s="2589">
        <v>5196.1523743684302</v>
      </c>
      <c r="J39" s="1076"/>
      <c r="K39" s="1076"/>
      <c r="L39" s="1076"/>
      <c r="M39" s="1076"/>
    </row>
    <row r="40" spans="1:13" ht="15.75">
      <c r="A40" s="2585">
        <v>40452</v>
      </c>
      <c r="B40" s="2586">
        <v>846.65476393572408</v>
      </c>
      <c r="C40" s="2587">
        <v>3287.8335750203205</v>
      </c>
      <c r="D40" s="2587"/>
      <c r="E40" s="1130">
        <v>4134.4883389560446</v>
      </c>
      <c r="F40" s="1130">
        <v>809.513314160351</v>
      </c>
      <c r="G40" s="2587">
        <v>2960.3932829666146</v>
      </c>
      <c r="H40" s="2587"/>
      <c r="I40" s="2589">
        <v>3769.9065971269656</v>
      </c>
      <c r="J40" s="1076"/>
      <c r="K40" s="1076"/>
      <c r="L40" s="1076"/>
      <c r="M40" s="1076"/>
    </row>
    <row r="41" spans="1:13" ht="15.75">
      <c r="A41" s="2585">
        <v>40483</v>
      </c>
      <c r="B41" s="2586">
        <v>917.74414640931104</v>
      </c>
      <c r="C41" s="2587">
        <v>3815.0387469455445</v>
      </c>
      <c r="D41" s="2587"/>
      <c r="E41" s="1130">
        <v>4732.7828933548553</v>
      </c>
      <c r="F41" s="1130">
        <v>867.45659666878896</v>
      </c>
      <c r="G41" s="2587">
        <v>3461.5785134536382</v>
      </c>
      <c r="H41" s="2587"/>
      <c r="I41" s="2589">
        <v>4329.0351101224269</v>
      </c>
      <c r="J41" s="1076"/>
      <c r="K41" s="1076"/>
      <c r="L41" s="1076"/>
      <c r="M41" s="1076"/>
    </row>
    <row r="42" spans="1:13" ht="16.5" thickBot="1">
      <c r="A42" s="2585">
        <v>40513</v>
      </c>
      <c r="B42" s="2586">
        <v>466.06213805252526</v>
      </c>
      <c r="C42" s="2587">
        <v>3726.9387460197222</v>
      </c>
      <c r="D42" s="2587"/>
      <c r="E42" s="1130">
        <v>4193.0008840722476</v>
      </c>
      <c r="F42" s="1130">
        <v>449.49515177953344</v>
      </c>
      <c r="G42" s="2587">
        <v>3400.2490291417926</v>
      </c>
      <c r="H42" s="2587"/>
      <c r="I42" s="2589">
        <v>3849.744180921326</v>
      </c>
      <c r="J42" s="1076"/>
      <c r="K42" s="1076"/>
      <c r="L42" s="1076"/>
      <c r="M42" s="1076"/>
    </row>
    <row r="43" spans="1:13" s="2282" customFormat="1" ht="16.5" thickBot="1">
      <c r="A43" s="2590" t="s">
        <v>1519</v>
      </c>
      <c r="B43" s="2591">
        <v>11786.541461836649</v>
      </c>
      <c r="C43" s="2595">
        <v>42987.817812630587</v>
      </c>
      <c r="D43" s="2595"/>
      <c r="E43" s="2594">
        <v>54774.359274467221</v>
      </c>
      <c r="F43" s="2594">
        <v>11218.263880636754</v>
      </c>
      <c r="G43" s="2595">
        <v>38899.709807995605</v>
      </c>
      <c r="H43" s="2595"/>
      <c r="I43" s="2593">
        <v>50117.973688632359</v>
      </c>
      <c r="J43" s="2640"/>
      <c r="K43" s="2640"/>
      <c r="L43" s="2640"/>
      <c r="M43" s="2640"/>
    </row>
    <row r="44" spans="1:13" ht="15.75">
      <c r="A44" s="2585">
        <v>40544</v>
      </c>
      <c r="B44" s="2586">
        <v>877.24435507431849</v>
      </c>
      <c r="C44" s="2587">
        <v>4862.4512645289788</v>
      </c>
      <c r="D44" s="2587"/>
      <c r="E44" s="1130">
        <v>5739.695619603297</v>
      </c>
      <c r="F44" s="1130">
        <v>845.92028479263718</v>
      </c>
      <c r="G44" s="2587">
        <v>4413.5996910007225</v>
      </c>
      <c r="H44" s="2587"/>
      <c r="I44" s="2589">
        <v>5259.5199757933597</v>
      </c>
      <c r="J44" s="1076"/>
      <c r="K44" s="1076"/>
      <c r="L44" s="1076"/>
      <c r="M44" s="1076"/>
    </row>
    <row r="45" spans="1:13" ht="15.75">
      <c r="A45" s="2585">
        <v>40575</v>
      </c>
      <c r="B45" s="2586">
        <v>736.88010554036305</v>
      </c>
      <c r="C45" s="2587">
        <v>3591.6747192774542</v>
      </c>
      <c r="D45" s="2587"/>
      <c r="E45" s="1130">
        <v>4328.5548248178175</v>
      </c>
      <c r="F45" s="1130">
        <v>710.26503495673717</v>
      </c>
      <c r="G45" s="2587">
        <v>3241.9544386431039</v>
      </c>
      <c r="H45" s="2587"/>
      <c r="I45" s="2589">
        <v>3952.219473599841</v>
      </c>
      <c r="J45" s="1076"/>
      <c r="K45" s="1076"/>
      <c r="L45" s="1076"/>
      <c r="M45" s="1076"/>
    </row>
    <row r="46" spans="1:13" ht="15.75">
      <c r="A46" s="2585">
        <v>40603</v>
      </c>
      <c r="B46" s="2586">
        <v>1225.1162560941862</v>
      </c>
      <c r="C46" s="2587">
        <v>4663.6399959384053</v>
      </c>
      <c r="D46" s="2587"/>
      <c r="E46" s="1130">
        <v>5888.7562520325919</v>
      </c>
      <c r="F46" s="1130">
        <v>1183.9743522941587</v>
      </c>
      <c r="G46" s="2587">
        <v>4274.9837093399274</v>
      </c>
      <c r="H46" s="2587"/>
      <c r="I46" s="2589">
        <v>5458.9580616340863</v>
      </c>
      <c r="J46" s="1076"/>
      <c r="K46" s="1076"/>
      <c r="L46" s="1076"/>
      <c r="M46" s="1076"/>
    </row>
    <row r="47" spans="1:13" ht="15.75">
      <c r="A47" s="2585">
        <v>40634</v>
      </c>
      <c r="B47" s="2586">
        <v>2311.5510214793067</v>
      </c>
      <c r="C47" s="2587">
        <v>3213.1129212220571</v>
      </c>
      <c r="D47" s="2587"/>
      <c r="E47" s="1130">
        <v>5524.6639427013633</v>
      </c>
      <c r="F47" s="1130">
        <v>2234.191999860755</v>
      </c>
      <c r="G47" s="2587">
        <v>2932.0747592236489</v>
      </c>
      <c r="H47" s="2587"/>
      <c r="I47" s="2589">
        <v>5166.2667590844039</v>
      </c>
      <c r="J47" s="1076"/>
      <c r="K47" s="1076"/>
      <c r="L47" s="1076"/>
      <c r="M47" s="1076"/>
    </row>
    <row r="48" spans="1:13" ht="15.75">
      <c r="A48" s="2585">
        <v>40664</v>
      </c>
      <c r="B48" s="2586">
        <v>1399.4095974383674</v>
      </c>
      <c r="C48" s="2587">
        <v>3817.8909905057703</v>
      </c>
      <c r="D48" s="2587"/>
      <c r="E48" s="1130">
        <v>5217.300587944138</v>
      </c>
      <c r="F48" s="1130">
        <v>1353.5181082511492</v>
      </c>
      <c r="G48" s="2587">
        <v>3474.4931260534358</v>
      </c>
      <c r="H48" s="2587"/>
      <c r="I48" s="2589">
        <v>4828.0112343045848</v>
      </c>
      <c r="J48" s="1076"/>
      <c r="K48" s="1076"/>
      <c r="L48" s="1076"/>
      <c r="M48" s="1076"/>
    </row>
    <row r="49" spans="1:13" ht="15.75">
      <c r="A49" s="2585">
        <v>40695</v>
      </c>
      <c r="B49" s="2586">
        <v>1727.4498079293789</v>
      </c>
      <c r="C49" s="2587">
        <v>3689.9949524684343</v>
      </c>
      <c r="D49" s="2587"/>
      <c r="E49" s="1130">
        <v>5417.4447603978133</v>
      </c>
      <c r="F49" s="1130">
        <v>1669.8746417301727</v>
      </c>
      <c r="G49" s="2587">
        <v>3293.9322850397662</v>
      </c>
      <c r="H49" s="2587"/>
      <c r="I49" s="2589">
        <v>4963.8069267699393</v>
      </c>
      <c r="J49" s="1076"/>
      <c r="K49" s="1076"/>
      <c r="L49" s="1076"/>
      <c r="M49" s="1076"/>
    </row>
    <row r="50" spans="1:13" ht="15.75">
      <c r="A50" s="2585">
        <v>40725</v>
      </c>
      <c r="B50" s="2586">
        <v>1553.0267913045341</v>
      </c>
      <c r="C50" s="2587">
        <v>5882.0829560846259</v>
      </c>
      <c r="D50" s="2587"/>
      <c r="E50" s="1130">
        <v>7435.1097473891605</v>
      </c>
      <c r="F50" s="1130">
        <v>1505.3794831559351</v>
      </c>
      <c r="G50" s="2587">
        <v>5409.5121776797996</v>
      </c>
      <c r="H50" s="2587"/>
      <c r="I50" s="2589">
        <v>6914.8916608357349</v>
      </c>
      <c r="J50" s="1076"/>
      <c r="K50" s="1076"/>
      <c r="L50" s="1076"/>
      <c r="M50" s="1076"/>
    </row>
    <row r="51" spans="1:13" ht="15.75">
      <c r="A51" s="2585">
        <v>40756</v>
      </c>
      <c r="B51" s="2586">
        <v>3642.3574663382601</v>
      </c>
      <c r="C51" s="2587">
        <v>4206.0781944522223</v>
      </c>
      <c r="D51" s="2587"/>
      <c r="E51" s="1130">
        <v>7848.4356607904829</v>
      </c>
      <c r="F51" s="1130">
        <v>3585.1791153334384</v>
      </c>
      <c r="G51" s="2587">
        <v>3778.4856058701967</v>
      </c>
      <c r="H51" s="2587"/>
      <c r="I51" s="2589">
        <v>7363.6647212036351</v>
      </c>
      <c r="J51" s="1076"/>
      <c r="K51" s="1076"/>
      <c r="L51" s="1076"/>
      <c r="M51" s="1076"/>
    </row>
    <row r="52" spans="1:13" ht="15.75">
      <c r="A52" s="2585">
        <v>40797</v>
      </c>
      <c r="B52" s="2586">
        <v>2292.3145174775991</v>
      </c>
      <c r="C52" s="2587">
        <v>4614.9135240766891</v>
      </c>
      <c r="D52" s="2587"/>
      <c r="E52" s="1130">
        <v>6907.2280415542882</v>
      </c>
      <c r="F52" s="1130">
        <v>2220.7491455881141</v>
      </c>
      <c r="G52" s="2587">
        <v>4160.5321642753152</v>
      </c>
      <c r="H52" s="2587"/>
      <c r="I52" s="2589">
        <v>6381.2813098634288</v>
      </c>
      <c r="J52" s="1076"/>
      <c r="K52" s="1076"/>
      <c r="L52" s="1076"/>
      <c r="M52" s="1076"/>
    </row>
    <row r="53" spans="1:13" ht="15.75">
      <c r="A53" s="2585">
        <v>40827</v>
      </c>
      <c r="B53" s="2586">
        <v>1253.2200390820142</v>
      </c>
      <c r="C53" s="2587">
        <v>3914.2162430899571</v>
      </c>
      <c r="D53" s="2587"/>
      <c r="E53" s="1130">
        <v>5167.4362821719715</v>
      </c>
      <c r="F53" s="1130">
        <v>1217.8999655115317</v>
      </c>
      <c r="G53" s="2587">
        <v>3524.718418003979</v>
      </c>
      <c r="H53" s="2587"/>
      <c r="I53" s="2589">
        <v>4742.6183835155107</v>
      </c>
      <c r="J53" s="1076"/>
      <c r="K53" s="1076"/>
      <c r="L53" s="1076"/>
      <c r="M53" s="1076"/>
    </row>
    <row r="54" spans="1:13" ht="15.75">
      <c r="A54" s="2585">
        <v>40858</v>
      </c>
      <c r="B54" s="2586">
        <v>1886.3076798113873</v>
      </c>
      <c r="C54" s="2587">
        <v>5849.6125358548479</v>
      </c>
      <c r="D54" s="2587"/>
      <c r="E54" s="1130">
        <v>7735.920215666235</v>
      </c>
      <c r="F54" s="1130">
        <v>1835.7281941414378</v>
      </c>
      <c r="G54" s="2587">
        <v>5423.4728490825064</v>
      </c>
      <c r="H54" s="2587"/>
      <c r="I54" s="2589">
        <v>7259.201043223944</v>
      </c>
      <c r="J54" s="1076"/>
      <c r="K54" s="1076"/>
      <c r="L54" s="1076"/>
      <c r="M54" s="1076"/>
    </row>
    <row r="55" spans="1:13" ht="16.5" thickBot="1">
      <c r="A55" s="2585">
        <v>40888</v>
      </c>
      <c r="B55" s="2586">
        <v>1036.263406500462</v>
      </c>
      <c r="C55" s="2587">
        <v>3829.4153333010054</v>
      </c>
      <c r="D55" s="2587"/>
      <c r="E55" s="1130">
        <v>4865.6787398014676</v>
      </c>
      <c r="F55" s="1130">
        <v>986.86757207007372</v>
      </c>
      <c r="G55" s="2587">
        <v>3498.4921321826318</v>
      </c>
      <c r="H55" s="2587"/>
      <c r="I55" s="2589">
        <v>4485.3597042527053</v>
      </c>
      <c r="J55" s="1076"/>
      <c r="K55" s="1076"/>
      <c r="L55" s="1076"/>
      <c r="M55" s="1076"/>
    </row>
    <row r="56" spans="1:13" s="2282" customFormat="1" ht="16.5" thickBot="1">
      <c r="A56" s="2590" t="s">
        <v>1450</v>
      </c>
      <c r="B56" s="2591">
        <v>19941.141044070177</v>
      </c>
      <c r="C56" s="2595">
        <v>52135.083630800444</v>
      </c>
      <c r="D56" s="2595"/>
      <c r="E56" s="2594">
        <v>72076.224674870624</v>
      </c>
      <c r="F56" s="2594">
        <v>19349.547897686138</v>
      </c>
      <c r="G56" s="2595">
        <v>47426.251356395027</v>
      </c>
      <c r="H56" s="2595"/>
      <c r="I56" s="2593">
        <v>66775.799254081168</v>
      </c>
      <c r="J56" s="2640"/>
      <c r="K56" s="2640"/>
      <c r="L56" s="2640"/>
      <c r="M56" s="2640"/>
    </row>
    <row r="57" spans="1:13" s="2282" customFormat="1" ht="15.75">
      <c r="A57" s="2596">
        <v>40909</v>
      </c>
      <c r="B57" s="2586">
        <v>1171.7037058120482</v>
      </c>
      <c r="C57" s="2587">
        <v>3189.639722745068</v>
      </c>
      <c r="D57" s="2587"/>
      <c r="E57" s="1130">
        <v>4361.3434285571166</v>
      </c>
      <c r="F57" s="1130">
        <v>1134.602193389584</v>
      </c>
      <c r="G57" s="2587">
        <v>2896.8223971702159</v>
      </c>
      <c r="H57" s="2587"/>
      <c r="I57" s="2589">
        <v>4031.4245905598</v>
      </c>
      <c r="J57" s="2640"/>
      <c r="K57" s="2640"/>
      <c r="L57" s="2640"/>
      <c r="M57" s="2640"/>
    </row>
    <row r="58" spans="1:13" s="2282" customFormat="1" ht="15.75">
      <c r="A58" s="2585">
        <v>40940</v>
      </c>
      <c r="B58" s="2586">
        <v>1947.6130539887372</v>
      </c>
      <c r="C58" s="2587">
        <v>3648.6915817187005</v>
      </c>
      <c r="D58" s="2587"/>
      <c r="E58" s="1130">
        <v>5596.3046357074381</v>
      </c>
      <c r="F58" s="1130">
        <v>1870.8469912620803</v>
      </c>
      <c r="G58" s="2587">
        <v>3277.2194225465737</v>
      </c>
      <c r="H58" s="2587"/>
      <c r="I58" s="2589">
        <v>5148.066413808654</v>
      </c>
      <c r="J58" s="2640"/>
      <c r="K58" s="2640"/>
      <c r="L58" s="2640"/>
      <c r="M58" s="2640"/>
    </row>
    <row r="59" spans="1:13" s="2282" customFormat="1" ht="15.75">
      <c r="A59" s="2585">
        <v>40969</v>
      </c>
      <c r="B59" s="2586">
        <v>2752.2675809521843</v>
      </c>
      <c r="C59" s="2587">
        <v>5691.1915151825324</v>
      </c>
      <c r="D59" s="2587"/>
      <c r="E59" s="1130">
        <v>8443.4590961347167</v>
      </c>
      <c r="F59" s="1130">
        <v>2664.5874396530289</v>
      </c>
      <c r="G59" s="2587">
        <v>5191.4637595108516</v>
      </c>
      <c r="H59" s="2587"/>
      <c r="I59" s="2589">
        <v>7856.0511991638805</v>
      </c>
      <c r="J59" s="2640"/>
      <c r="K59" s="2640"/>
      <c r="L59" s="2640"/>
      <c r="M59" s="2640"/>
    </row>
    <row r="60" spans="1:13" ht="15.75">
      <c r="A60" s="2585">
        <v>41000</v>
      </c>
      <c r="B60" s="2586">
        <v>2359.0665385155944</v>
      </c>
      <c r="C60" s="2587">
        <v>4262.9794853894355</v>
      </c>
      <c r="D60" s="2587"/>
      <c r="E60" s="1130">
        <v>6622.0460239050299</v>
      </c>
      <c r="F60" s="1130">
        <v>2280.772355130207</v>
      </c>
      <c r="G60" s="2587">
        <v>3925.4137538189543</v>
      </c>
      <c r="H60" s="2587"/>
      <c r="I60" s="2589">
        <v>6206.1861089491613</v>
      </c>
      <c r="J60" s="1076"/>
      <c r="K60" s="1076"/>
      <c r="L60" s="1076"/>
      <c r="M60" s="1076"/>
    </row>
    <row r="61" spans="1:13" ht="15.75">
      <c r="A61" s="2585">
        <v>41030</v>
      </c>
      <c r="B61" s="2586">
        <v>1844.8016236086212</v>
      </c>
      <c r="C61" s="2587">
        <v>4089.3355400481178</v>
      </c>
      <c r="D61" s="2587"/>
      <c r="E61" s="1130">
        <v>5934.1371636567392</v>
      </c>
      <c r="F61" s="1130">
        <v>1790.1202792896872</v>
      </c>
      <c r="G61" s="2587">
        <v>3703.779168161811</v>
      </c>
      <c r="H61" s="2587"/>
      <c r="I61" s="2589">
        <v>5493.8994474514984</v>
      </c>
      <c r="J61" s="1076"/>
      <c r="K61" s="1076"/>
      <c r="L61" s="1076"/>
      <c r="M61" s="1076"/>
    </row>
    <row r="62" spans="1:13" ht="15.75">
      <c r="A62" s="2585">
        <v>41061</v>
      </c>
      <c r="B62" s="2586">
        <v>1362.0313968995506</v>
      </c>
      <c r="C62" s="2587">
        <v>3760.2369807809837</v>
      </c>
      <c r="D62" s="2587"/>
      <c r="E62" s="1130">
        <v>5122.2683776805343</v>
      </c>
      <c r="F62" s="1130">
        <v>1324.2399099163467</v>
      </c>
      <c r="G62" s="2587">
        <v>3353.2944425733322</v>
      </c>
      <c r="H62" s="2587"/>
      <c r="I62" s="2589">
        <v>4677.5343524896789</v>
      </c>
      <c r="J62" s="1076"/>
      <c r="K62" s="1076"/>
      <c r="L62" s="1076"/>
      <c r="M62" s="1076"/>
    </row>
    <row r="63" spans="1:13" ht="15.75">
      <c r="A63" s="2585">
        <v>41091</v>
      </c>
      <c r="B63" s="2586">
        <v>1023.3498019286531</v>
      </c>
      <c r="C63" s="2587">
        <v>3374.0811450104243</v>
      </c>
      <c r="D63" s="2587"/>
      <c r="E63" s="1130">
        <v>4397.4309469390773</v>
      </c>
      <c r="F63" s="1130">
        <v>995.61181916466171</v>
      </c>
      <c r="G63" s="2587">
        <v>2994.3339248316283</v>
      </c>
      <c r="H63" s="2587"/>
      <c r="I63" s="2589">
        <v>3989.9457439962898</v>
      </c>
      <c r="J63" s="1076"/>
      <c r="K63" s="1076"/>
      <c r="L63" s="1076"/>
      <c r="M63" s="1076"/>
    </row>
    <row r="64" spans="1:13" ht="15.75">
      <c r="A64" s="2585">
        <v>41122</v>
      </c>
      <c r="B64" s="2586">
        <v>1142.1523097513564</v>
      </c>
      <c r="C64" s="2587">
        <v>3470.2099226892365</v>
      </c>
      <c r="D64" s="2587"/>
      <c r="E64" s="1130">
        <v>4612.3622324405933</v>
      </c>
      <c r="F64" s="1130">
        <v>1113.8648297716431</v>
      </c>
      <c r="G64" s="2587">
        <v>3098.835156573969</v>
      </c>
      <c r="H64" s="2587"/>
      <c r="I64" s="2589">
        <v>4212.6999863456122</v>
      </c>
      <c r="J64" s="1076"/>
      <c r="K64" s="1076"/>
      <c r="L64" s="1076"/>
      <c r="M64" s="1076"/>
    </row>
    <row r="65" spans="1:13" ht="15.75">
      <c r="A65" s="2585">
        <v>41153</v>
      </c>
      <c r="B65" s="2586">
        <v>1654.457071576044</v>
      </c>
      <c r="C65" s="2587">
        <v>1339.6155445786592</v>
      </c>
      <c r="D65" s="2587"/>
      <c r="E65" s="1130">
        <v>2994.0726161547032</v>
      </c>
      <c r="F65" s="1130">
        <v>1606.6794189506572</v>
      </c>
      <c r="G65" s="2587">
        <v>966.50459321001733</v>
      </c>
      <c r="H65" s="2587"/>
      <c r="I65" s="2589">
        <v>2573.1840121606747</v>
      </c>
      <c r="J65" s="1076"/>
      <c r="K65" s="1076"/>
      <c r="L65" s="1076"/>
      <c r="M65" s="1076"/>
    </row>
    <row r="66" spans="1:13" ht="15.75">
      <c r="A66" s="2585">
        <v>41183</v>
      </c>
      <c r="B66" s="2586">
        <v>1562.2370367362601</v>
      </c>
      <c r="C66" s="2587">
        <v>3240.5733584894533</v>
      </c>
      <c r="D66" s="2587"/>
      <c r="E66" s="1130">
        <v>4802.8103952257134</v>
      </c>
      <c r="F66" s="1130">
        <v>1523.9636154342397</v>
      </c>
      <c r="G66" s="2587">
        <v>2876.912732769254</v>
      </c>
      <c r="H66" s="2587"/>
      <c r="I66" s="2589">
        <v>4400.8763482034938</v>
      </c>
      <c r="J66" s="1076"/>
      <c r="K66" s="1076"/>
      <c r="L66" s="1076"/>
      <c r="M66" s="1076"/>
    </row>
    <row r="67" spans="1:13" ht="15.75">
      <c r="A67" s="2585">
        <v>41214</v>
      </c>
      <c r="B67" s="2586">
        <v>1265.8379704214926</v>
      </c>
      <c r="C67" s="2587">
        <v>3727.9888336797494</v>
      </c>
      <c r="D67" s="2587"/>
      <c r="E67" s="1130">
        <v>4993.8268041012416</v>
      </c>
      <c r="F67" s="1130">
        <v>1230.7307304423462</v>
      </c>
      <c r="G67" s="2587">
        <v>3308.2443472098385</v>
      </c>
      <c r="H67" s="2587"/>
      <c r="I67" s="2589">
        <v>4538.9750776521851</v>
      </c>
      <c r="J67" s="1076"/>
      <c r="K67" s="1076"/>
      <c r="L67" s="1076"/>
      <c r="M67" s="1076"/>
    </row>
    <row r="68" spans="1:13" ht="16.5" thickBot="1">
      <c r="A68" s="2585">
        <v>41244</v>
      </c>
      <c r="B68" s="2586">
        <v>1530.7514717280624</v>
      </c>
      <c r="C68" s="2587">
        <v>3108.4814913810219</v>
      </c>
      <c r="D68" s="2587"/>
      <c r="E68" s="1130">
        <v>4639.2329631090843</v>
      </c>
      <c r="F68" s="1130">
        <v>1486.1932237281876</v>
      </c>
      <c r="G68" s="2587">
        <v>2781.001757222215</v>
      </c>
      <c r="H68" s="2587"/>
      <c r="I68" s="2589">
        <v>4267.1949809504022</v>
      </c>
      <c r="J68" s="1076"/>
      <c r="K68" s="1076"/>
      <c r="L68" s="1076"/>
      <c r="M68" s="1076"/>
    </row>
    <row r="69" spans="1:13" s="2282" customFormat="1" ht="16.5" thickBot="1">
      <c r="A69" s="2590" t="s">
        <v>1451</v>
      </c>
      <c r="B69" s="2615">
        <v>19616.269561918602</v>
      </c>
      <c r="C69" s="2595">
        <v>42903.025121693383</v>
      </c>
      <c r="D69" s="2595"/>
      <c r="E69" s="2594">
        <v>62519.294683611995</v>
      </c>
      <c r="F69" s="2594">
        <v>19022.212806132669</v>
      </c>
      <c r="G69" s="2595">
        <v>38373.825455598664</v>
      </c>
      <c r="H69" s="2595"/>
      <c r="I69" s="2593">
        <v>57396.03826173133</v>
      </c>
      <c r="J69" s="2640"/>
      <c r="K69" s="2640"/>
      <c r="L69" s="2640"/>
      <c r="M69" s="2640"/>
    </row>
    <row r="70" spans="1:13" ht="15.75">
      <c r="A70" s="2596">
        <v>41275</v>
      </c>
      <c r="B70" s="2587">
        <v>1425.2106808286001</v>
      </c>
      <c r="C70" s="2598">
        <v>3068.6026403490059</v>
      </c>
      <c r="D70" s="2598"/>
      <c r="E70" s="1129">
        <v>4493.8133211776021</v>
      </c>
      <c r="F70" s="1129">
        <v>1371.6220683785236</v>
      </c>
      <c r="G70" s="2598">
        <v>2728.7421681323071</v>
      </c>
      <c r="H70" s="2598"/>
      <c r="I70" s="2588">
        <v>4100.3642365108308</v>
      </c>
      <c r="J70" s="1076"/>
      <c r="K70" s="1076"/>
      <c r="L70" s="1076"/>
      <c r="M70" s="1076"/>
    </row>
    <row r="71" spans="1:13" ht="15.75">
      <c r="A71" s="2585">
        <v>41306</v>
      </c>
      <c r="B71" s="2587">
        <v>1318.0760785225064</v>
      </c>
      <c r="C71" s="2587">
        <v>3669.3016150348685</v>
      </c>
      <c r="D71" s="2587"/>
      <c r="E71" s="1130">
        <v>4987.3776935573751</v>
      </c>
      <c r="F71" s="1130">
        <v>1277.3119183752096</v>
      </c>
      <c r="G71" s="2587">
        <v>2866.6132311973406</v>
      </c>
      <c r="H71" s="2587"/>
      <c r="I71" s="2589">
        <v>4143.9251495725503</v>
      </c>
      <c r="J71" s="1076"/>
      <c r="K71" s="1076"/>
      <c r="L71" s="1076"/>
      <c r="M71" s="1076"/>
    </row>
    <row r="72" spans="1:13" ht="15.75">
      <c r="A72" s="2585">
        <v>41334</v>
      </c>
      <c r="B72" s="2599">
        <v>955.87078242199061</v>
      </c>
      <c r="C72" s="2587">
        <v>3504.8290831103732</v>
      </c>
      <c r="D72" s="2587"/>
      <c r="E72" s="1130">
        <v>4460.6998655323641</v>
      </c>
      <c r="F72" s="1130">
        <v>925.50189259760964</v>
      </c>
      <c r="G72" s="2587">
        <v>3157.06106451807</v>
      </c>
      <c r="H72" s="2587"/>
      <c r="I72" s="2589">
        <v>4082.5629571156796</v>
      </c>
      <c r="J72" s="1076"/>
      <c r="K72" s="1076"/>
      <c r="L72" s="1076"/>
      <c r="M72" s="1076"/>
    </row>
    <row r="73" spans="1:13" ht="15.75">
      <c r="A73" s="2585">
        <v>41365</v>
      </c>
      <c r="B73" s="2597">
        <v>1498.0441220544426</v>
      </c>
      <c r="C73" s="2587">
        <v>3700.3703466099132</v>
      </c>
      <c r="D73" s="2587"/>
      <c r="E73" s="1130">
        <v>5198.4144686643558</v>
      </c>
      <c r="F73" s="1130">
        <v>1449.9162063434878</v>
      </c>
      <c r="G73" s="2587">
        <v>3349.5998512186584</v>
      </c>
      <c r="H73" s="2587"/>
      <c r="I73" s="2589">
        <v>4799.5160575621467</v>
      </c>
      <c r="J73" s="1076"/>
      <c r="K73" s="1076"/>
      <c r="L73" s="1076"/>
      <c r="M73" s="1076"/>
    </row>
    <row r="74" spans="1:13" ht="15.75">
      <c r="A74" s="2585">
        <v>41395</v>
      </c>
      <c r="B74" s="2597">
        <v>2812.2710141656162</v>
      </c>
      <c r="C74" s="2587">
        <v>3778.4398138087981</v>
      </c>
      <c r="D74" s="2587"/>
      <c r="E74" s="1130">
        <v>6590.7108279744143</v>
      </c>
      <c r="F74" s="1130">
        <v>2759.5873117100809</v>
      </c>
      <c r="G74" s="2587">
        <v>3410.7204365899975</v>
      </c>
      <c r="H74" s="2587"/>
      <c r="I74" s="2589">
        <v>6170.3077483000779</v>
      </c>
      <c r="J74" s="1076"/>
      <c r="K74" s="1076"/>
      <c r="L74" s="1076"/>
      <c r="M74" s="1076"/>
    </row>
    <row r="75" spans="1:13" ht="15.75">
      <c r="A75" s="2600">
        <v>41426</v>
      </c>
      <c r="B75" s="2601">
        <v>1226.7485117172182</v>
      </c>
      <c r="C75" s="2587">
        <v>3195.731259323712</v>
      </c>
      <c r="D75" s="2587"/>
      <c r="E75" s="1130">
        <v>4422.4797710409302</v>
      </c>
      <c r="F75" s="1130">
        <v>1193.2719587105535</v>
      </c>
      <c r="G75" s="2587">
        <v>2876.6870405418244</v>
      </c>
      <c r="H75" s="2587"/>
      <c r="I75" s="2589">
        <v>4069.9589992523779</v>
      </c>
      <c r="J75" s="1076"/>
      <c r="K75" s="1076"/>
      <c r="L75" s="1076"/>
      <c r="M75" s="1076"/>
    </row>
    <row r="76" spans="1:13" ht="15.75">
      <c r="A76" s="2600">
        <v>41456</v>
      </c>
      <c r="B76" s="2601">
        <v>1294.4460793666121</v>
      </c>
      <c r="C76" s="2587">
        <v>3969.3557976427523</v>
      </c>
      <c r="D76" s="2587"/>
      <c r="E76" s="1130">
        <v>5263.801877009364</v>
      </c>
      <c r="F76" s="1130">
        <v>1263.8974872446242</v>
      </c>
      <c r="G76" s="2587">
        <v>3575.2253016670948</v>
      </c>
      <c r="H76" s="2587"/>
      <c r="I76" s="2589">
        <v>4839.122788911719</v>
      </c>
      <c r="J76" s="1076"/>
      <c r="K76" s="1076"/>
      <c r="L76" s="1076"/>
      <c r="M76" s="1076"/>
    </row>
    <row r="77" spans="1:13" ht="15.75">
      <c r="A77" s="2600">
        <v>41487</v>
      </c>
      <c r="B77" s="2601">
        <v>1339.2056314181309</v>
      </c>
      <c r="C77" s="2587">
        <v>3629.5386626508953</v>
      </c>
      <c r="D77" s="2587"/>
      <c r="E77" s="1130">
        <v>4968.7442940690262</v>
      </c>
      <c r="F77" s="1130">
        <v>1305.5193109948748</v>
      </c>
      <c r="G77" s="2587">
        <v>3280.7260034428218</v>
      </c>
      <c r="H77" s="2587"/>
      <c r="I77" s="2589">
        <v>4586.2453144376968</v>
      </c>
      <c r="J77" s="1076"/>
      <c r="K77" s="1076"/>
      <c r="L77" s="1076"/>
      <c r="M77" s="1076"/>
    </row>
    <row r="78" spans="1:13" ht="15.75">
      <c r="A78" s="2600">
        <v>41518</v>
      </c>
      <c r="B78" s="2601">
        <v>1146.9413500286907</v>
      </c>
      <c r="C78" s="2587">
        <v>4095.3354463716178</v>
      </c>
      <c r="D78" s="2587"/>
      <c r="E78" s="1130">
        <v>5242.2767964003087</v>
      </c>
      <c r="F78" s="1130">
        <v>1122.6578629242215</v>
      </c>
      <c r="G78" s="2587">
        <v>3654.9515411448137</v>
      </c>
      <c r="H78" s="2587"/>
      <c r="I78" s="2589">
        <v>4777.609404069035</v>
      </c>
      <c r="J78" s="1076"/>
      <c r="K78" s="1076"/>
      <c r="L78" s="1076"/>
      <c r="M78" s="1076"/>
    </row>
    <row r="79" spans="1:13" ht="15.75">
      <c r="A79" s="2600">
        <v>41560</v>
      </c>
      <c r="B79" s="2601">
        <v>899.26300251263081</v>
      </c>
      <c r="C79" s="2587">
        <v>3894.2762235881632</v>
      </c>
      <c r="D79" s="2587"/>
      <c r="E79" s="1130">
        <v>4793.5392261007937</v>
      </c>
      <c r="F79" s="1130">
        <v>875.09394104275918</v>
      </c>
      <c r="G79" s="2587">
        <v>3540.0984350738736</v>
      </c>
      <c r="H79" s="2587"/>
      <c r="I79" s="2589">
        <v>4415.1923761166327</v>
      </c>
      <c r="J79" s="1076"/>
      <c r="K79" s="1076"/>
      <c r="L79" s="1076"/>
      <c r="M79" s="1076"/>
    </row>
    <row r="80" spans="1:13" ht="15.75">
      <c r="A80" s="2600">
        <v>41591</v>
      </c>
      <c r="B80" s="2601">
        <v>1204.7660968782504</v>
      </c>
      <c r="C80" s="2587">
        <v>4342.5990787844485</v>
      </c>
      <c r="D80" s="2587"/>
      <c r="E80" s="1130">
        <v>5547.3651756626987</v>
      </c>
      <c r="F80" s="1130">
        <v>1163.2694744218006</v>
      </c>
      <c r="G80" s="2587">
        <v>3968.2929829655636</v>
      </c>
      <c r="H80" s="2587"/>
      <c r="I80" s="2589">
        <v>5131.5624573873647</v>
      </c>
      <c r="J80" s="1076"/>
      <c r="K80" s="1076"/>
      <c r="L80" s="1076"/>
      <c r="M80" s="1076"/>
    </row>
    <row r="81" spans="1:13" ht="16.5" thickBot="1">
      <c r="A81" s="2600">
        <v>41621</v>
      </c>
      <c r="B81" s="2602">
        <v>449.59233831087647</v>
      </c>
      <c r="C81" s="2604">
        <v>4081.0432383028747</v>
      </c>
      <c r="D81" s="2604"/>
      <c r="E81" s="2603">
        <v>4530.6355766137513</v>
      </c>
      <c r="F81" s="2603">
        <v>435.77150681626989</v>
      </c>
      <c r="G81" s="2604">
        <v>3696.4530114631434</v>
      </c>
      <c r="H81" s="2604"/>
      <c r="I81" s="2605">
        <v>4132.2245182794131</v>
      </c>
      <c r="J81" s="1076"/>
      <c r="K81" s="1076"/>
      <c r="L81" s="1076"/>
      <c r="M81" s="1076"/>
    </row>
    <row r="82" spans="1:13" ht="18.75" thickBot="1">
      <c r="A82" s="2606" t="s">
        <v>1520</v>
      </c>
      <c r="B82" s="2615">
        <v>15570.435688225562</v>
      </c>
      <c r="C82" s="2595">
        <v>44929.423205577419</v>
      </c>
      <c r="D82" s="2595"/>
      <c r="E82" s="2594">
        <v>60499.858893802979</v>
      </c>
      <c r="F82" s="2594">
        <v>15143.420939560016</v>
      </c>
      <c r="G82" s="2595">
        <v>40105.171067955504</v>
      </c>
      <c r="H82" s="2595"/>
      <c r="I82" s="2593">
        <v>55248.59200751553</v>
      </c>
      <c r="J82" s="1076"/>
      <c r="K82" s="1076"/>
      <c r="L82" s="1076"/>
      <c r="M82" s="1076"/>
    </row>
    <row r="83" spans="1:13" ht="15.75">
      <c r="A83" s="2585">
        <v>41653</v>
      </c>
      <c r="B83" s="2626">
        <v>839.24351299048089</v>
      </c>
      <c r="C83" s="2598">
        <v>3927.0165010773603</v>
      </c>
      <c r="D83" s="2598"/>
      <c r="E83" s="1129">
        <v>4766.2600140678414</v>
      </c>
      <c r="F83" s="1129">
        <v>812.05717722720522</v>
      </c>
      <c r="G83" s="2598">
        <v>3497.3714844033789</v>
      </c>
      <c r="H83" s="2598"/>
      <c r="I83" s="2588">
        <v>4309.4286616305844</v>
      </c>
      <c r="J83" s="1076"/>
      <c r="K83" s="1076"/>
      <c r="L83" s="1076"/>
      <c r="M83" s="1076"/>
    </row>
    <row r="84" spans="1:13" ht="15.75">
      <c r="A84" s="2585">
        <v>41684</v>
      </c>
      <c r="B84" s="2601">
        <v>822.22901514247417</v>
      </c>
      <c r="C84" s="2587">
        <v>4810.6922174566935</v>
      </c>
      <c r="D84" s="2587"/>
      <c r="E84" s="1130">
        <v>5632.9212325991675</v>
      </c>
      <c r="F84" s="1130">
        <v>797.36945458117759</v>
      </c>
      <c r="G84" s="2587">
        <v>4477.9819643640785</v>
      </c>
      <c r="H84" s="2587"/>
      <c r="I84" s="2589">
        <v>5275.3514189452562</v>
      </c>
      <c r="J84" s="1076"/>
      <c r="K84" s="1076"/>
      <c r="L84" s="1076"/>
      <c r="M84" s="1076"/>
    </row>
    <row r="85" spans="1:13" ht="15.75">
      <c r="A85" s="2585">
        <v>41712</v>
      </c>
      <c r="B85" s="2601">
        <v>1098.3359826291457</v>
      </c>
      <c r="C85" s="2587">
        <v>4209.5779467619723</v>
      </c>
      <c r="D85" s="2587"/>
      <c r="E85" s="1130">
        <v>5307.9139293911176</v>
      </c>
      <c r="F85" s="1130">
        <v>1061.9837197563393</v>
      </c>
      <c r="G85" s="2587">
        <v>3917.202934396732</v>
      </c>
      <c r="H85" s="2587"/>
      <c r="I85" s="2589">
        <v>4979.1866541530708</v>
      </c>
      <c r="J85" s="1076"/>
      <c r="K85" s="1076"/>
      <c r="L85" s="1076"/>
      <c r="M85" s="1076"/>
    </row>
    <row r="86" spans="1:13" ht="15.75">
      <c r="A86" s="2585">
        <v>41743</v>
      </c>
      <c r="B86" s="2601">
        <v>2008.4884484347947</v>
      </c>
      <c r="C86" s="2587">
        <v>4401.4856958041473</v>
      </c>
      <c r="D86" s="2587"/>
      <c r="E86" s="1130">
        <v>6409.9741442389422</v>
      </c>
      <c r="F86" s="1130">
        <v>1954.1626200570352</v>
      </c>
      <c r="G86" s="2587">
        <v>4027.4086515084168</v>
      </c>
      <c r="H86" s="2587"/>
      <c r="I86" s="2589">
        <v>5981.5712715654518</v>
      </c>
      <c r="J86" s="1076"/>
      <c r="K86" s="1076"/>
      <c r="L86" s="1076"/>
      <c r="M86" s="1076"/>
    </row>
    <row r="87" spans="1:13" ht="15.75">
      <c r="A87" s="2585">
        <v>41773</v>
      </c>
      <c r="B87" s="2601">
        <v>1757.6414181408061</v>
      </c>
      <c r="C87" s="2587">
        <v>4135.2732914649296</v>
      </c>
      <c r="D87" s="2587"/>
      <c r="E87" s="1130">
        <v>5892.9147096057359</v>
      </c>
      <c r="F87" s="1130">
        <v>1721.3304747059717</v>
      </c>
      <c r="G87" s="2587">
        <v>3720.2541779542362</v>
      </c>
      <c r="H87" s="2587"/>
      <c r="I87" s="2589">
        <v>5441.5846526602081</v>
      </c>
      <c r="J87" s="1076"/>
      <c r="K87" s="1076"/>
      <c r="L87" s="1076"/>
      <c r="M87" s="1076"/>
    </row>
    <row r="88" spans="1:13" ht="15.75">
      <c r="A88" s="2585">
        <v>41804</v>
      </c>
      <c r="B88" s="2601">
        <v>1286.6590256347786</v>
      </c>
      <c r="C88" s="2587">
        <v>4272.8948522022874</v>
      </c>
      <c r="D88" s="2587"/>
      <c r="E88" s="1130">
        <v>5559.5538778370665</v>
      </c>
      <c r="F88" s="1130">
        <v>1259.4737434790452</v>
      </c>
      <c r="G88" s="2587">
        <v>3888.4917148714758</v>
      </c>
      <c r="H88" s="2587"/>
      <c r="I88" s="2589">
        <v>5147.9654583505207</v>
      </c>
      <c r="J88" s="1076"/>
      <c r="K88" s="1076"/>
      <c r="L88" s="1076"/>
      <c r="M88" s="1076"/>
    </row>
    <row r="89" spans="1:13" ht="15.75">
      <c r="A89" s="2585">
        <v>41834</v>
      </c>
      <c r="B89" s="2597">
        <v>1547.9767341763361</v>
      </c>
      <c r="C89" s="2587">
        <v>4003.8773530250733</v>
      </c>
      <c r="D89" s="2587"/>
      <c r="E89" s="1130">
        <v>5551.8540872014091</v>
      </c>
      <c r="F89" s="1130">
        <v>1513.6451790011488</v>
      </c>
      <c r="G89" s="2587">
        <v>3594.1345625764011</v>
      </c>
      <c r="H89" s="2587"/>
      <c r="I89" s="2589">
        <v>5107.7797415775494</v>
      </c>
      <c r="J89" s="1076"/>
      <c r="K89" s="1076"/>
      <c r="L89" s="1076"/>
      <c r="M89" s="1076"/>
    </row>
    <row r="90" spans="1:13" ht="15.75">
      <c r="A90" s="2585">
        <v>41865</v>
      </c>
      <c r="B90" s="2597">
        <v>1044.6050892673045</v>
      </c>
      <c r="C90" s="2587">
        <v>3758.6202469977229</v>
      </c>
      <c r="D90" s="2587"/>
      <c r="E90" s="1130">
        <v>4803.2253362650272</v>
      </c>
      <c r="F90" s="1130">
        <v>1019.4837166657496</v>
      </c>
      <c r="G90" s="2587">
        <v>3400.3752072865987</v>
      </c>
      <c r="H90" s="2587"/>
      <c r="I90" s="2589">
        <v>4419.8589239523481</v>
      </c>
      <c r="J90" s="1076"/>
      <c r="K90" s="1076"/>
      <c r="L90" s="1076"/>
      <c r="M90" s="1076"/>
    </row>
    <row r="91" spans="1:13" ht="15.75">
      <c r="A91" s="2585">
        <v>41896</v>
      </c>
      <c r="B91" s="2597">
        <v>1392.7892065873759</v>
      </c>
      <c r="C91" s="2587">
        <v>4226.6652725327021</v>
      </c>
      <c r="D91" s="2587"/>
      <c r="E91" s="2587">
        <v>5619.4544791200778</v>
      </c>
      <c r="F91" s="2587">
        <v>1354.7252018768174</v>
      </c>
      <c r="G91" s="2587">
        <v>3842.8902796308048</v>
      </c>
      <c r="H91" s="2587"/>
      <c r="I91" s="2587">
        <v>5197.6154815076225</v>
      </c>
      <c r="J91" s="1076"/>
      <c r="K91" s="1076"/>
      <c r="L91" s="1076"/>
      <c r="M91" s="1076"/>
    </row>
    <row r="92" spans="1:13" ht="15.75">
      <c r="A92" s="2585">
        <v>41926</v>
      </c>
      <c r="B92" s="2597">
        <v>968.85128111035317</v>
      </c>
      <c r="C92" s="2587">
        <v>4336.6440142253068</v>
      </c>
      <c r="D92" s="2587"/>
      <c r="E92" s="1130">
        <v>5305.4952953356596</v>
      </c>
      <c r="F92" s="2586">
        <v>937.16890706723871</v>
      </c>
      <c r="G92" s="2587">
        <v>3914.0870104413279</v>
      </c>
      <c r="H92" s="2587"/>
      <c r="I92" s="2589">
        <v>4851.2559175085662</v>
      </c>
      <c r="J92" s="1076"/>
      <c r="K92" s="1076"/>
      <c r="L92" s="1076"/>
      <c r="M92" s="1076"/>
    </row>
    <row r="93" spans="1:13" ht="15.75">
      <c r="A93" s="2585">
        <v>41957</v>
      </c>
      <c r="B93" s="2597">
        <v>875.66580456656118</v>
      </c>
      <c r="C93" s="2587">
        <v>6568.0982446330854</v>
      </c>
      <c r="D93" s="2587"/>
      <c r="E93" s="1130">
        <v>7443.7640491996463</v>
      </c>
      <c r="F93" s="2586">
        <v>837.22015370168526</v>
      </c>
      <c r="G93" s="2587">
        <v>5612.2480066671533</v>
      </c>
      <c r="H93" s="2587"/>
      <c r="I93" s="2589">
        <v>6449.4681603688387</v>
      </c>
      <c r="J93" s="1076"/>
      <c r="K93" s="1076"/>
      <c r="L93" s="1076"/>
      <c r="M93" s="1076"/>
    </row>
    <row r="94" spans="1:13" ht="16.5" thickBot="1">
      <c r="A94" s="2585">
        <v>41987</v>
      </c>
      <c r="B94" s="2601">
        <v>500.95625910468414</v>
      </c>
      <c r="C94" s="2587">
        <v>4250.9085502527169</v>
      </c>
      <c r="D94" s="2587"/>
      <c r="E94" s="2603">
        <v>4751.8648093574011</v>
      </c>
      <c r="F94" s="2641">
        <v>479.88526065652923</v>
      </c>
      <c r="G94" s="2604">
        <v>3895.2644323343711</v>
      </c>
      <c r="H94" s="2587"/>
      <c r="I94" s="2589">
        <v>4375.1496929909008</v>
      </c>
      <c r="J94" s="1076"/>
      <c r="K94" s="1076"/>
      <c r="L94" s="1076"/>
      <c r="M94" s="1076"/>
    </row>
    <row r="95" spans="1:13" ht="16.5" thickBot="1">
      <c r="A95" s="2606" t="s">
        <v>1521</v>
      </c>
      <c r="B95" s="2611">
        <v>14143.441777785096</v>
      </c>
      <c r="C95" s="2594">
        <v>52901.754186433987</v>
      </c>
      <c r="D95" s="2594"/>
      <c r="E95" s="2594">
        <v>67045.195964219092</v>
      </c>
      <c r="F95" s="2594">
        <v>13748.505608775942</v>
      </c>
      <c r="G95" s="2594">
        <v>47787.710426434969</v>
      </c>
      <c r="H95" s="2594"/>
      <c r="I95" s="2591">
        <v>61536.21603521092</v>
      </c>
      <c r="J95" s="1076"/>
      <c r="K95" s="1076"/>
      <c r="L95" s="1076"/>
      <c r="M95" s="1076"/>
    </row>
    <row r="96" spans="1:13" ht="15.75">
      <c r="A96" s="2585">
        <v>42019</v>
      </c>
      <c r="B96" s="2608">
        <v>718.43366509810073</v>
      </c>
      <c r="C96" s="2062">
        <v>4914.2587964370723</v>
      </c>
      <c r="D96" s="2062"/>
      <c r="E96" s="1129">
        <v>5632.6924615351727</v>
      </c>
      <c r="F96" s="2642">
        <v>686.41057757849671</v>
      </c>
      <c r="G96" s="2632">
        <v>4440.6282697221595</v>
      </c>
      <c r="H96" s="2062"/>
      <c r="I96" s="2063">
        <v>5127.038847300656</v>
      </c>
      <c r="J96" s="2643"/>
      <c r="K96" s="1076"/>
      <c r="L96" s="1076"/>
      <c r="M96" s="1076"/>
    </row>
    <row r="97" spans="1:13" ht="15.75">
      <c r="A97" s="2585">
        <v>42050</v>
      </c>
      <c r="B97" s="2608">
        <v>690.61159785783138</v>
      </c>
      <c r="C97" s="2062">
        <v>3898.2816187781091</v>
      </c>
      <c r="D97" s="2062"/>
      <c r="E97" s="1130">
        <v>4588.8932166359409</v>
      </c>
      <c r="F97" s="2644">
        <v>656.62173229105179</v>
      </c>
      <c r="G97" s="2062">
        <v>3311.6622389604067</v>
      </c>
      <c r="H97" s="2062"/>
      <c r="I97" s="2063">
        <v>3968.2839712514588</v>
      </c>
      <c r="J97" s="2643"/>
      <c r="K97" s="1076"/>
      <c r="L97" s="1076"/>
      <c r="M97" s="1076"/>
    </row>
    <row r="98" spans="1:13" ht="15.75">
      <c r="A98" s="2585">
        <v>42078</v>
      </c>
      <c r="B98" s="2608">
        <v>1126.8832978884168</v>
      </c>
      <c r="C98" s="2062">
        <v>5086.0012530868444</v>
      </c>
      <c r="D98" s="2062"/>
      <c r="E98" s="1130">
        <v>6212.8845509752609</v>
      </c>
      <c r="F98" s="2644">
        <v>1069.0602465358927</v>
      </c>
      <c r="G98" s="2062">
        <v>4652.4516691746685</v>
      </c>
      <c r="H98" s="2062"/>
      <c r="I98" s="2063">
        <v>5721.511915710561</v>
      </c>
      <c r="J98" s="2643"/>
      <c r="K98" s="1076"/>
      <c r="L98" s="1076"/>
      <c r="M98" s="1076"/>
    </row>
    <row r="99" spans="1:13" ht="15.75">
      <c r="A99" s="2585">
        <v>42109</v>
      </c>
      <c r="B99" s="2608">
        <v>774.26344688587506</v>
      </c>
      <c r="C99" s="2062">
        <v>4058.5780306709812</v>
      </c>
      <c r="D99" s="2062"/>
      <c r="E99" s="1130">
        <v>4832.8414775568563</v>
      </c>
      <c r="F99" s="2644">
        <v>740.63947608762851</v>
      </c>
      <c r="G99" s="2062">
        <v>3750.43997134653</v>
      </c>
      <c r="H99" s="2062"/>
      <c r="I99" s="2063">
        <v>4491.0794474341583</v>
      </c>
      <c r="J99" s="2643"/>
      <c r="K99" s="1076"/>
      <c r="L99" s="1076"/>
      <c r="M99" s="1076"/>
    </row>
    <row r="100" spans="1:13" ht="15.75">
      <c r="A100" s="2585">
        <v>42139</v>
      </c>
      <c r="B100" s="2608">
        <v>649.86481088700714</v>
      </c>
      <c r="C100" s="2062">
        <v>3973.2375755666371</v>
      </c>
      <c r="D100" s="2062"/>
      <c r="E100" s="1130">
        <v>4623.1023864536446</v>
      </c>
      <c r="F100" s="2644">
        <v>619.52751133148422</v>
      </c>
      <c r="G100" s="2062">
        <v>3618.8129933457308</v>
      </c>
      <c r="H100" s="2062"/>
      <c r="I100" s="2063">
        <v>4238.340504677215</v>
      </c>
      <c r="J100" s="2643"/>
      <c r="K100" s="1076"/>
      <c r="L100" s="1076"/>
      <c r="M100" s="1076"/>
    </row>
    <row r="101" spans="1:13" ht="15.75">
      <c r="A101" s="2585">
        <v>42170</v>
      </c>
      <c r="B101" s="2608">
        <v>1038.6969641281041</v>
      </c>
      <c r="C101" s="2062">
        <v>3641.7089915094375</v>
      </c>
      <c r="D101" s="2062"/>
      <c r="E101" s="1130">
        <v>4680.4059556375414</v>
      </c>
      <c r="F101" s="2644">
        <v>993.10503562959343</v>
      </c>
      <c r="G101" s="2062">
        <v>3291.8271907500057</v>
      </c>
      <c r="H101" s="2062"/>
      <c r="I101" s="2063">
        <v>4284.9322263795993</v>
      </c>
      <c r="J101" s="2643"/>
      <c r="K101" s="1076"/>
      <c r="L101" s="1076"/>
      <c r="M101" s="1076"/>
    </row>
    <row r="102" spans="1:13" ht="15.75">
      <c r="A102" s="2585">
        <v>42200</v>
      </c>
      <c r="B102" s="2608">
        <v>1282.9521152238985</v>
      </c>
      <c r="C102" s="2062">
        <v>3784.6447332146026</v>
      </c>
      <c r="D102" s="2062"/>
      <c r="E102" s="1130">
        <v>5067.5968484385012</v>
      </c>
      <c r="F102" s="2644">
        <v>1226.2910371282023</v>
      </c>
      <c r="G102" s="2062">
        <v>3415.3436437039022</v>
      </c>
      <c r="H102" s="2062"/>
      <c r="I102" s="2063">
        <v>4641.634680832105</v>
      </c>
      <c r="J102" s="2643"/>
      <c r="K102" s="1076"/>
      <c r="L102" s="1076"/>
      <c r="M102" s="1076"/>
    </row>
    <row r="103" spans="1:13" ht="15.75">
      <c r="A103" s="2585">
        <v>42231</v>
      </c>
      <c r="B103" s="2608">
        <v>916.77619839952752</v>
      </c>
      <c r="C103" s="2062">
        <v>4586.8706382996224</v>
      </c>
      <c r="D103" s="2062"/>
      <c r="E103" s="1130">
        <v>5503.6468366991503</v>
      </c>
      <c r="F103" s="2644">
        <v>872.68517900200459</v>
      </c>
      <c r="G103" s="2062">
        <v>4112.0260631868478</v>
      </c>
      <c r="H103" s="2062"/>
      <c r="I103" s="2063">
        <v>4984.7112421888523</v>
      </c>
      <c r="J103" s="2643"/>
      <c r="K103" s="1076"/>
      <c r="L103" s="1076"/>
      <c r="M103" s="1076"/>
    </row>
    <row r="104" spans="1:13" ht="15.75">
      <c r="A104" s="2585">
        <v>42262</v>
      </c>
      <c r="B104" s="2608">
        <v>459.56979510330001</v>
      </c>
      <c r="C104" s="2062">
        <v>3551.2742083120311</v>
      </c>
      <c r="D104" s="2062"/>
      <c r="E104" s="1130">
        <v>4010.8440034153309</v>
      </c>
      <c r="F104" s="2609">
        <v>436.4576120177511</v>
      </c>
      <c r="G104" s="2062">
        <v>3219.3066335067665</v>
      </c>
      <c r="H104" s="2062"/>
      <c r="I104" s="2063">
        <v>3655.7642455245177</v>
      </c>
      <c r="J104" s="2643"/>
      <c r="K104" s="1076"/>
      <c r="L104" s="1076"/>
      <c r="M104" s="1076"/>
    </row>
    <row r="105" spans="1:13" ht="15.75">
      <c r="A105" s="2585">
        <v>42292</v>
      </c>
      <c r="B105" s="2608">
        <v>223.54630757981559</v>
      </c>
      <c r="C105" s="2062">
        <v>3296.9272169482942</v>
      </c>
      <c r="D105" s="2062"/>
      <c r="E105" s="1130">
        <v>3520.4735245281099</v>
      </c>
      <c r="F105" s="2609">
        <v>211.41149555031956</v>
      </c>
      <c r="G105" s="2062">
        <v>2938.1989089872832</v>
      </c>
      <c r="H105" s="2062"/>
      <c r="I105" s="2063">
        <v>3149.6104045376028</v>
      </c>
      <c r="J105" s="2643"/>
      <c r="K105" s="1076"/>
      <c r="L105" s="1076"/>
      <c r="M105" s="1076"/>
    </row>
    <row r="106" spans="1:13" ht="15.75">
      <c r="A106" s="2585">
        <v>42323</v>
      </c>
      <c r="B106" s="2608">
        <v>691.19805068939843</v>
      </c>
      <c r="C106" s="2062">
        <v>4061.7526808043594</v>
      </c>
      <c r="D106" s="2062"/>
      <c r="E106" s="1130">
        <v>4752.9507314937582</v>
      </c>
      <c r="F106" s="2609">
        <v>655.71154153073951</v>
      </c>
      <c r="G106" s="2062">
        <v>3717.1894834835953</v>
      </c>
      <c r="H106" s="2062"/>
      <c r="I106" s="2063">
        <v>4372.9010250143347</v>
      </c>
      <c r="J106" s="2643"/>
      <c r="K106" s="1076"/>
      <c r="L106" s="1076"/>
      <c r="M106" s="1076"/>
    </row>
    <row r="107" spans="1:13" ht="16.5" thickBot="1">
      <c r="A107" s="2585">
        <v>42353</v>
      </c>
      <c r="B107" s="2608">
        <v>347.80826650912599</v>
      </c>
      <c r="C107" s="2062">
        <v>3685.5920506737821</v>
      </c>
      <c r="D107" s="2062"/>
      <c r="E107" s="1130">
        <v>4033.4003171829081</v>
      </c>
      <c r="F107" s="2609">
        <v>326.99698034836649</v>
      </c>
      <c r="G107" s="2062">
        <v>3371.9534693017413</v>
      </c>
      <c r="H107" s="2062"/>
      <c r="I107" s="2063">
        <v>3698.9504496501077</v>
      </c>
      <c r="J107" s="2643"/>
      <c r="K107" s="1076"/>
      <c r="L107" s="1076"/>
      <c r="M107" s="1076"/>
    </row>
    <row r="108" spans="1:13" ht="16.5" thickBot="1">
      <c r="A108" s="2606" t="s">
        <v>1522</v>
      </c>
      <c r="B108" s="2615">
        <v>8920.6045162504015</v>
      </c>
      <c r="C108" s="2591">
        <v>48539.127794301778</v>
      </c>
      <c r="D108" s="2591"/>
      <c r="E108" s="2591">
        <v>57459.732310552179</v>
      </c>
      <c r="F108" s="2592">
        <v>8494.9184250315302</v>
      </c>
      <c r="G108" s="2595">
        <v>43839.840535469637</v>
      </c>
      <c r="H108" s="2591"/>
      <c r="I108" s="2593">
        <v>52334.758960501167</v>
      </c>
      <c r="J108" s="2643"/>
      <c r="K108" s="1076"/>
      <c r="L108" s="1076"/>
      <c r="M108" s="1076"/>
    </row>
    <row r="109" spans="1:13" ht="15.75">
      <c r="A109" s="2596">
        <v>42385</v>
      </c>
      <c r="B109" s="2609">
        <v>825.56530551310072</v>
      </c>
      <c r="C109" s="2061">
        <v>2467.955715012039</v>
      </c>
      <c r="D109" s="2061"/>
      <c r="E109" s="2061">
        <v>3293.5210205251396</v>
      </c>
      <c r="F109" s="2061">
        <v>770.88774526099223</v>
      </c>
      <c r="G109" s="2062">
        <v>2228.2972760824273</v>
      </c>
      <c r="H109" s="2061"/>
      <c r="I109" s="2063">
        <v>2999.1850213434195</v>
      </c>
      <c r="J109" s="1076"/>
      <c r="K109" s="1076"/>
      <c r="L109" s="1076"/>
      <c r="M109" s="1076"/>
    </row>
    <row r="110" spans="1:13" ht="15.75">
      <c r="A110" s="2585">
        <v>42416</v>
      </c>
      <c r="B110" s="2609">
        <v>595.01121342606234</v>
      </c>
      <c r="C110" s="2061">
        <v>2270.4024207275402</v>
      </c>
      <c r="D110" s="2061"/>
      <c r="E110" s="2061">
        <v>2865.4136341536023</v>
      </c>
      <c r="F110" s="2061">
        <v>544.2621435837915</v>
      </c>
      <c r="G110" s="2062">
        <v>2051.7140536688271</v>
      </c>
      <c r="H110" s="2061"/>
      <c r="I110" s="2063">
        <v>2595.9761972526185</v>
      </c>
      <c r="J110" s="1076"/>
      <c r="K110" s="1076"/>
      <c r="L110" s="1076"/>
      <c r="M110" s="1076"/>
    </row>
    <row r="111" spans="1:13" ht="15.75">
      <c r="A111" s="2585">
        <v>42445</v>
      </c>
      <c r="B111" s="2609">
        <v>653.58437479487338</v>
      </c>
      <c r="C111" s="2061">
        <v>2463.3885619683992</v>
      </c>
      <c r="D111" s="2061"/>
      <c r="E111" s="2061">
        <v>3116.9729367632726</v>
      </c>
      <c r="F111" s="2061">
        <v>620.79682931977095</v>
      </c>
      <c r="G111" s="2062">
        <v>2218.4038776854859</v>
      </c>
      <c r="H111" s="2061"/>
      <c r="I111" s="2063">
        <v>2839.2007070052568</v>
      </c>
      <c r="J111" s="1076"/>
      <c r="K111" s="1076"/>
      <c r="L111" s="1076"/>
      <c r="M111" s="1076"/>
    </row>
    <row r="112" spans="1:13" ht="15.75">
      <c r="A112" s="2585">
        <v>42476</v>
      </c>
      <c r="B112" s="2609">
        <v>1138.0035261587602</v>
      </c>
      <c r="C112" s="2061">
        <v>3187.8059450817782</v>
      </c>
      <c r="D112" s="2061"/>
      <c r="E112" s="2061">
        <v>4325.8094712405382</v>
      </c>
      <c r="F112" s="2061">
        <v>1077.2489681550132</v>
      </c>
      <c r="G112" s="2062">
        <v>2894.2734431438539</v>
      </c>
      <c r="H112" s="2061"/>
      <c r="I112" s="2063">
        <v>3971.5224112988672</v>
      </c>
      <c r="J112" s="1076"/>
      <c r="K112" s="1076"/>
      <c r="L112" s="1076"/>
      <c r="M112" s="1076"/>
    </row>
    <row r="113" spans="1:13" ht="15.75">
      <c r="A113" s="2585">
        <v>42506</v>
      </c>
      <c r="B113" s="2609">
        <v>481.5025060589436</v>
      </c>
      <c r="C113" s="2061">
        <v>2973.9495852434084</v>
      </c>
      <c r="D113" s="2061"/>
      <c r="E113" s="2061">
        <v>3455.4520913023521</v>
      </c>
      <c r="F113" s="2061">
        <v>451.28199969926203</v>
      </c>
      <c r="G113" s="2062">
        <v>2714.9136989225626</v>
      </c>
      <c r="H113" s="2061"/>
      <c r="I113" s="2063">
        <v>3166.1956986218247</v>
      </c>
      <c r="J113" s="1076"/>
      <c r="K113" s="1076"/>
      <c r="L113" s="1076"/>
      <c r="M113" s="1076"/>
    </row>
    <row r="114" spans="1:13" ht="15.75">
      <c r="A114" s="2585">
        <v>42537</v>
      </c>
      <c r="B114" s="2609">
        <v>1112.0482096219118</v>
      </c>
      <c r="C114" s="2061">
        <v>3120.3745690993283</v>
      </c>
      <c r="D114" s="2061"/>
      <c r="E114" s="2061">
        <v>4232.4227787212403</v>
      </c>
      <c r="F114" s="2061">
        <v>1068.7321130809448</v>
      </c>
      <c r="G114" s="2062">
        <v>2899.7291671501657</v>
      </c>
      <c r="H114" s="2061"/>
      <c r="I114" s="2063">
        <v>3968.4612802311103</v>
      </c>
      <c r="J114" s="1076"/>
      <c r="K114" s="1076"/>
      <c r="L114" s="1076"/>
      <c r="M114" s="1076"/>
    </row>
    <row r="115" spans="1:13" ht="15.75">
      <c r="A115" s="2585">
        <v>42567</v>
      </c>
      <c r="B115" s="2609">
        <v>853.67578911528324</v>
      </c>
      <c r="C115" s="2061">
        <v>1892.7995332894025</v>
      </c>
      <c r="D115" s="2061"/>
      <c r="E115" s="2061">
        <v>2746.4753224046858</v>
      </c>
      <c r="F115" s="2061">
        <v>813.99541696410176</v>
      </c>
      <c r="G115" s="2062">
        <v>1718.3537163294859</v>
      </c>
      <c r="H115" s="2061"/>
      <c r="I115" s="2063">
        <v>2532.3491332935878</v>
      </c>
      <c r="J115" s="2643"/>
      <c r="K115" s="1076"/>
      <c r="L115" s="1076"/>
      <c r="M115" s="1076"/>
    </row>
    <row r="116" spans="1:13" ht="15.75">
      <c r="A116" s="2585">
        <v>42598</v>
      </c>
      <c r="B116" s="2609">
        <v>843.14858764463781</v>
      </c>
      <c r="C116" s="2061">
        <v>2201.014553995823</v>
      </c>
      <c r="D116" s="2061"/>
      <c r="E116" s="2061">
        <v>3044.1631416404607</v>
      </c>
      <c r="F116" s="2061">
        <v>806.62754109410662</v>
      </c>
      <c r="G116" s="2062">
        <v>2006.3927542209731</v>
      </c>
      <c r="H116" s="2061"/>
      <c r="I116" s="2063">
        <v>2813.0202953150797</v>
      </c>
      <c r="J116" s="2643"/>
      <c r="K116" s="1076"/>
      <c r="L116" s="1076"/>
      <c r="M116" s="1076"/>
    </row>
    <row r="117" spans="1:13" ht="15.75">
      <c r="A117" s="2585">
        <v>42629</v>
      </c>
      <c r="B117" s="2609">
        <v>710.32847811489773</v>
      </c>
      <c r="C117" s="2061">
        <v>2119.2336906523005</v>
      </c>
      <c r="D117" s="2061"/>
      <c r="E117" s="2061">
        <v>2829.5621687671983</v>
      </c>
      <c r="F117" s="2061">
        <v>682.61523564999345</v>
      </c>
      <c r="G117" s="2062">
        <v>2019.0199204727228</v>
      </c>
      <c r="H117" s="2061"/>
      <c r="I117" s="2063">
        <v>2701.6351561227161</v>
      </c>
      <c r="J117" s="2643"/>
      <c r="K117" s="1076"/>
      <c r="L117" s="1076"/>
      <c r="M117" s="1076"/>
    </row>
    <row r="118" spans="1:13" ht="15.75">
      <c r="A118" s="2585">
        <v>42659</v>
      </c>
      <c r="B118" s="2609">
        <v>996.34089897289823</v>
      </c>
      <c r="C118" s="2061">
        <v>1951.7616894814732</v>
      </c>
      <c r="D118" s="2061"/>
      <c r="E118" s="2061">
        <v>2948.1025884543715</v>
      </c>
      <c r="F118" s="2061">
        <v>962.60409602454683</v>
      </c>
      <c r="G118" s="2062">
        <v>1750.9916487869991</v>
      </c>
      <c r="H118" s="2061"/>
      <c r="I118" s="2063">
        <v>2713.595744811546</v>
      </c>
      <c r="J118" s="2643"/>
      <c r="K118" s="1076"/>
      <c r="L118" s="1076"/>
      <c r="M118" s="1076"/>
    </row>
    <row r="119" spans="1:13" ht="15.75">
      <c r="A119" s="2585">
        <v>42690</v>
      </c>
      <c r="B119" s="2609">
        <v>550.60685832542845</v>
      </c>
      <c r="C119" s="2061">
        <v>2219.1200454612699</v>
      </c>
      <c r="D119" s="2061"/>
      <c r="E119" s="2061">
        <v>2769.7269037866981</v>
      </c>
      <c r="F119" s="2061">
        <v>518.74517214484058</v>
      </c>
      <c r="G119" s="2062">
        <v>2018.4385868475144</v>
      </c>
      <c r="H119" s="2061"/>
      <c r="I119" s="2063">
        <v>2537.1837589923553</v>
      </c>
      <c r="J119" s="2643"/>
      <c r="K119" s="1076"/>
      <c r="L119" s="1076"/>
      <c r="M119" s="1076"/>
    </row>
    <row r="120" spans="1:13" ht="16.5" thickBot="1">
      <c r="A120" s="2585">
        <v>42720</v>
      </c>
      <c r="B120" s="2609">
        <v>662.40785520216559</v>
      </c>
      <c r="C120" s="2061">
        <v>1951.0416963627511</v>
      </c>
      <c r="D120" s="2061"/>
      <c r="E120" s="2061">
        <v>2613.4495515649169</v>
      </c>
      <c r="F120" s="2061">
        <v>632.62434781247771</v>
      </c>
      <c r="G120" s="2062">
        <v>1769.0027301443233</v>
      </c>
      <c r="H120" s="2061"/>
      <c r="I120" s="2063">
        <v>2401.6270779568013</v>
      </c>
      <c r="J120" s="2643"/>
      <c r="K120" s="1076"/>
      <c r="L120" s="1076"/>
      <c r="M120" s="1076"/>
    </row>
    <row r="121" spans="1:13" ht="16.5" thickBot="1">
      <c r="A121" s="2606" t="s">
        <v>1523</v>
      </c>
      <c r="B121" s="2615">
        <v>9422.2236029489632</v>
      </c>
      <c r="C121" s="2591">
        <v>28818.848006375512</v>
      </c>
      <c r="D121" s="2591"/>
      <c r="E121" s="2591">
        <v>38241.071609324485</v>
      </c>
      <c r="F121" s="2592">
        <v>8950.4216087898421</v>
      </c>
      <c r="G121" s="2595">
        <v>26289.53087345534</v>
      </c>
      <c r="H121" s="2591"/>
      <c r="I121" s="2593">
        <v>35239.952482245179</v>
      </c>
      <c r="J121" s="2643"/>
      <c r="K121" s="1076"/>
      <c r="L121" s="1076"/>
      <c r="M121" s="1076"/>
    </row>
    <row r="122" spans="1:13" ht="15.75">
      <c r="A122" s="2596">
        <v>42752</v>
      </c>
      <c r="B122" s="2609">
        <v>658.50876156943286</v>
      </c>
      <c r="C122" s="2061">
        <v>1844.0892934770486</v>
      </c>
      <c r="D122" s="2061"/>
      <c r="E122" s="2061">
        <v>2502.5980550464815</v>
      </c>
      <c r="F122" s="2061">
        <v>626.29644425440017</v>
      </c>
      <c r="G122" s="2061">
        <v>1677.6251205867045</v>
      </c>
      <c r="H122" s="2061"/>
      <c r="I122" s="2063">
        <v>2303.9215648411046</v>
      </c>
      <c r="J122" s="1076"/>
      <c r="K122" s="1076"/>
      <c r="L122" s="1076"/>
      <c r="M122" s="1076"/>
    </row>
    <row r="123" spans="1:13" ht="15.75">
      <c r="A123" s="2585">
        <v>42783</v>
      </c>
      <c r="B123" s="2609">
        <v>981.05349810234384</v>
      </c>
      <c r="C123" s="2061">
        <v>1880.496566487787</v>
      </c>
      <c r="D123" s="2061"/>
      <c r="E123" s="2061">
        <v>2861.5500645901311</v>
      </c>
      <c r="F123" s="2061">
        <v>929.98423005434995</v>
      </c>
      <c r="G123" s="2061">
        <v>1696.2217406709469</v>
      </c>
      <c r="H123" s="2061"/>
      <c r="I123" s="2063">
        <v>2626.205970725297</v>
      </c>
      <c r="J123" s="1076"/>
      <c r="K123" s="1076"/>
      <c r="L123" s="1076"/>
      <c r="M123" s="1076"/>
    </row>
    <row r="124" spans="1:13" ht="15.75">
      <c r="A124" s="2585">
        <v>42811</v>
      </c>
      <c r="B124" s="2609">
        <v>910.47264433099713</v>
      </c>
      <c r="C124" s="2061">
        <v>2084.6575377845152</v>
      </c>
      <c r="D124" s="2061"/>
      <c r="E124" s="2061">
        <v>2995.1301821155121</v>
      </c>
      <c r="F124" s="2061">
        <v>864.59407420065008</v>
      </c>
      <c r="G124" s="2061">
        <v>1899.851705035363</v>
      </c>
      <c r="H124" s="2061"/>
      <c r="I124" s="2063">
        <v>2764.4457792360131</v>
      </c>
      <c r="J124" s="1076"/>
      <c r="K124" s="1076"/>
      <c r="L124" s="1076"/>
      <c r="M124" s="1076"/>
    </row>
    <row r="125" spans="1:13" ht="15.75">
      <c r="A125" s="2585">
        <v>42842</v>
      </c>
      <c r="B125" s="2609">
        <v>695.85778823030432</v>
      </c>
      <c r="C125" s="2061">
        <v>2354.2956003986014</v>
      </c>
      <c r="D125" s="2061"/>
      <c r="E125" s="2061">
        <v>3050.1533886289058</v>
      </c>
      <c r="F125" s="2061">
        <v>659.9095782062999</v>
      </c>
      <c r="G125" s="2061">
        <v>2190.5813452328789</v>
      </c>
      <c r="H125" s="2061"/>
      <c r="I125" s="2063">
        <v>2850.4909234391789</v>
      </c>
      <c r="J125" s="1076"/>
      <c r="K125" s="1076"/>
      <c r="L125" s="1076"/>
      <c r="M125" s="1076"/>
    </row>
    <row r="126" spans="1:13" ht="15.75">
      <c r="A126" s="2585">
        <v>42872</v>
      </c>
      <c r="B126" s="2609">
        <v>788.68052182256827</v>
      </c>
      <c r="C126" s="2061">
        <v>2258.7875927290406</v>
      </c>
      <c r="D126" s="2061"/>
      <c r="E126" s="2061">
        <v>3047.4681145516088</v>
      </c>
      <c r="F126" s="2061">
        <v>751.54560843510012</v>
      </c>
      <c r="G126" s="2061">
        <v>2062.9817521395958</v>
      </c>
      <c r="H126" s="2061"/>
      <c r="I126" s="2063">
        <v>2814.5273605746961</v>
      </c>
      <c r="J126" s="1076"/>
      <c r="K126" s="1076"/>
      <c r="L126" s="1076"/>
      <c r="M126" s="1076"/>
    </row>
    <row r="127" spans="1:13" ht="15.75">
      <c r="A127" s="2585">
        <v>42903</v>
      </c>
      <c r="B127" s="2609">
        <v>839.32152365072238</v>
      </c>
      <c r="C127" s="2061">
        <v>2549.0874503497139</v>
      </c>
      <c r="D127" s="2061"/>
      <c r="E127" s="2061">
        <v>3388.4089740004365</v>
      </c>
      <c r="F127" s="2061">
        <v>803.08833477054998</v>
      </c>
      <c r="G127" s="2061">
        <v>2354.5766666482632</v>
      </c>
      <c r="H127" s="2061"/>
      <c r="I127" s="2063">
        <v>3157.6650014188131</v>
      </c>
      <c r="J127" s="1076"/>
      <c r="K127" s="1076"/>
      <c r="L127" s="1076"/>
      <c r="M127" s="1076"/>
    </row>
    <row r="128" spans="1:13" ht="15.75">
      <c r="A128" s="2585">
        <v>42933</v>
      </c>
      <c r="B128" s="2609">
        <v>759.1854790345044</v>
      </c>
      <c r="C128" s="2061">
        <v>2406.6774896465704</v>
      </c>
      <c r="D128" s="2061"/>
      <c r="E128" s="2061">
        <v>3165.8629686810746</v>
      </c>
      <c r="F128" s="2061">
        <v>726.27603805639978</v>
      </c>
      <c r="G128" s="2061">
        <v>2206.1319459196638</v>
      </c>
      <c r="H128" s="2061"/>
      <c r="I128" s="2063">
        <v>2932.4079839760634</v>
      </c>
      <c r="J128" s="1076"/>
      <c r="K128" s="1076"/>
      <c r="L128" s="1076"/>
      <c r="M128" s="1076"/>
    </row>
    <row r="129" spans="1:13" ht="15.75">
      <c r="A129" s="2585">
        <v>42964</v>
      </c>
      <c r="B129" s="2609">
        <v>690.6156158339669</v>
      </c>
      <c r="C129" s="2061">
        <v>2421.9061408597981</v>
      </c>
      <c r="D129" s="2061"/>
      <c r="E129" s="2061">
        <v>3112.5217566937649</v>
      </c>
      <c r="F129" s="2061">
        <v>661.9981670226399</v>
      </c>
      <c r="G129" s="2061">
        <v>2210.6517703655304</v>
      </c>
      <c r="H129" s="2061"/>
      <c r="I129" s="2063">
        <v>2872.6499373881702</v>
      </c>
      <c r="J129" s="1076"/>
      <c r="K129" s="1076"/>
      <c r="L129" s="1076"/>
      <c r="M129" s="1076"/>
    </row>
    <row r="130" spans="1:13" ht="15.75">
      <c r="A130" s="2585">
        <v>42995</v>
      </c>
      <c r="B130" s="2609">
        <v>877.82555437110386</v>
      </c>
      <c r="C130" s="2061">
        <v>2110.2813592524799</v>
      </c>
      <c r="D130" s="2061"/>
      <c r="E130" s="2061">
        <v>2988.1069136235838</v>
      </c>
      <c r="F130" s="2061">
        <v>839.80144362296653</v>
      </c>
      <c r="G130" s="2061">
        <v>1922.7560803206673</v>
      </c>
      <c r="H130" s="2061"/>
      <c r="I130" s="2063">
        <v>2762.5575239436339</v>
      </c>
      <c r="J130" s="1076"/>
      <c r="K130" s="1076"/>
      <c r="L130" s="1076"/>
      <c r="M130" s="1076"/>
    </row>
    <row r="131" spans="1:13" ht="15.75">
      <c r="A131" s="2585">
        <v>43025</v>
      </c>
      <c r="B131" s="2609">
        <v>395.84762330635436</v>
      </c>
      <c r="C131" s="2061">
        <v>2247.9694791330835</v>
      </c>
      <c r="D131" s="2061"/>
      <c r="E131" s="2061">
        <v>2643.8171024394378</v>
      </c>
      <c r="F131" s="2061">
        <v>374.75646063352224</v>
      </c>
      <c r="G131" s="2061">
        <v>2044.0718474269333</v>
      </c>
      <c r="H131" s="2061"/>
      <c r="I131" s="2609">
        <v>2418.8283080604556</v>
      </c>
      <c r="J131" s="1076"/>
      <c r="K131" s="1076"/>
      <c r="L131" s="1076"/>
      <c r="M131" s="1076"/>
    </row>
    <row r="132" spans="1:13" ht="15.75">
      <c r="A132" s="2585">
        <v>43056</v>
      </c>
      <c r="B132" s="2609">
        <v>531.44846788383904</v>
      </c>
      <c r="C132" s="2061">
        <v>2597.0256594587258</v>
      </c>
      <c r="D132" s="2061"/>
      <c r="E132" s="2061">
        <v>3128.4741273425648</v>
      </c>
      <c r="F132" s="2061">
        <v>504.15000646909641</v>
      </c>
      <c r="G132" s="2061">
        <v>2364.3777395722382</v>
      </c>
      <c r="H132" s="2061"/>
      <c r="I132" s="2609">
        <v>2868.5277460413345</v>
      </c>
      <c r="J132" s="1076"/>
      <c r="K132" s="1076"/>
      <c r="L132" s="1076"/>
      <c r="M132" s="1076"/>
    </row>
    <row r="133" spans="1:13" ht="16.5" thickBot="1">
      <c r="A133" s="2585">
        <v>43086</v>
      </c>
      <c r="B133" s="2609">
        <v>438.6214256376486</v>
      </c>
      <c r="C133" s="2061">
        <v>2068.914683991733</v>
      </c>
      <c r="D133" s="2061"/>
      <c r="E133" s="2061">
        <v>2507.5361096293818</v>
      </c>
      <c r="F133" s="2061">
        <v>412.74128929486176</v>
      </c>
      <c r="G133" s="2061">
        <v>1884.3685020006567</v>
      </c>
      <c r="H133" s="2061"/>
      <c r="I133" s="2609">
        <v>2297.1097912955183</v>
      </c>
      <c r="J133" s="1076"/>
      <c r="K133" s="1076"/>
      <c r="L133" s="1076"/>
      <c r="M133" s="1076"/>
    </row>
    <row r="134" spans="1:13" ht="16.5" thickBot="1">
      <c r="A134" s="2606">
        <v>2017</v>
      </c>
      <c r="B134" s="2629">
        <v>8567.4389037737856</v>
      </c>
      <c r="C134" s="2630">
        <v>26824.1888535691</v>
      </c>
      <c r="D134" s="2630"/>
      <c r="E134" s="2630">
        <v>35391.627757342882</v>
      </c>
      <c r="F134" s="2630">
        <v>8155.1416750208364</v>
      </c>
      <c r="G134" s="2630">
        <v>24514.196215919445</v>
      </c>
      <c r="H134" s="2630"/>
      <c r="I134" s="2631">
        <v>32669.337890940278</v>
      </c>
      <c r="J134" s="1076"/>
      <c r="K134" s="1076"/>
      <c r="L134" s="1076"/>
      <c r="M134" s="1076"/>
    </row>
    <row r="135" spans="1:13" ht="15.75">
      <c r="A135" s="2585">
        <v>43118</v>
      </c>
      <c r="B135" s="2612">
        <v>1250.5818107754037</v>
      </c>
      <c r="C135" s="2613">
        <v>2499.8052689799838</v>
      </c>
      <c r="D135" s="2613"/>
      <c r="E135" s="2613">
        <v>3750.3870797553873</v>
      </c>
      <c r="F135" s="2613">
        <v>1193.3381520541502</v>
      </c>
      <c r="G135" s="2632">
        <v>2276.8218345245582</v>
      </c>
      <c r="H135" s="2613"/>
      <c r="I135" s="2614">
        <v>3470.1599865787084</v>
      </c>
      <c r="J135" s="2643"/>
      <c r="K135" s="1076"/>
      <c r="L135" s="1076"/>
      <c r="M135" s="1076"/>
    </row>
    <row r="136" spans="1:13" ht="15.75">
      <c r="A136" s="2585">
        <v>43149</v>
      </c>
      <c r="B136" s="2609">
        <v>1265.335088540975</v>
      </c>
      <c r="C136" s="2061">
        <v>2032.0857080983965</v>
      </c>
      <c r="D136" s="2061"/>
      <c r="E136" s="2061">
        <v>3297.4207966393715</v>
      </c>
      <c r="F136" s="2061">
        <v>1214.5516934120499</v>
      </c>
      <c r="G136" s="2062">
        <v>1853.5212564344654</v>
      </c>
      <c r="H136" s="2061"/>
      <c r="I136" s="2063">
        <v>3068.0729498465153</v>
      </c>
      <c r="J136" s="1076"/>
      <c r="K136" s="1076"/>
      <c r="L136" s="1076"/>
      <c r="M136" s="1076"/>
    </row>
    <row r="137" spans="1:13" ht="15.75">
      <c r="A137" s="2585">
        <v>43177</v>
      </c>
      <c r="B137" s="2609">
        <v>1512.6672401940916</v>
      </c>
      <c r="C137" s="2061">
        <v>2299.2280599697274</v>
      </c>
      <c r="D137" s="2061"/>
      <c r="E137" s="2061">
        <v>3811.8953001638192</v>
      </c>
      <c r="F137" s="2061">
        <v>1460.4483141763501</v>
      </c>
      <c r="G137" s="2062">
        <v>2106.3241279535127</v>
      </c>
      <c r="H137" s="2061"/>
      <c r="I137" s="2063">
        <v>3566.7724421298626</v>
      </c>
      <c r="J137" s="1076"/>
      <c r="K137" s="1076"/>
      <c r="L137" s="1076"/>
      <c r="M137" s="1076"/>
    </row>
    <row r="138" spans="1:13" ht="15.75">
      <c r="A138" s="2585">
        <v>43208</v>
      </c>
      <c r="B138" s="2609">
        <v>571.79385818201433</v>
      </c>
      <c r="C138" s="2061">
        <v>2198.4866021472303</v>
      </c>
      <c r="D138" s="2061"/>
      <c r="E138" s="2061">
        <v>2770.2804603292448</v>
      </c>
      <c r="F138" s="2061">
        <v>544.43326018840003</v>
      </c>
      <c r="G138" s="2062">
        <v>2004.6165185010466</v>
      </c>
      <c r="H138" s="2061"/>
      <c r="I138" s="2063">
        <v>2549.0497786894466</v>
      </c>
      <c r="J138" s="1076"/>
      <c r="K138" s="1076"/>
      <c r="L138" s="1076"/>
      <c r="M138" s="1076"/>
    </row>
    <row r="139" spans="1:13" ht="15.75">
      <c r="A139" s="2585">
        <v>43238</v>
      </c>
      <c r="B139" s="2609">
        <v>1299.2650564835442</v>
      </c>
      <c r="C139" s="2061">
        <v>2222.744384561835</v>
      </c>
      <c r="D139" s="2061"/>
      <c r="E139" s="2061">
        <v>3522.0094410453794</v>
      </c>
      <c r="F139" s="2061">
        <v>1216.3309061381001</v>
      </c>
      <c r="G139" s="2062">
        <v>2026.1931624566334</v>
      </c>
      <c r="H139" s="2061"/>
      <c r="I139" s="2063">
        <v>3242.5240685947338</v>
      </c>
      <c r="J139" s="1076"/>
      <c r="K139" s="1076"/>
      <c r="L139" s="1076"/>
      <c r="M139" s="1076"/>
    </row>
    <row r="140" spans="1:13" ht="15.75">
      <c r="A140" s="2585">
        <v>43269</v>
      </c>
      <c r="B140" s="2609">
        <v>420.26538245687573</v>
      </c>
      <c r="C140" s="2061">
        <v>2344.7862526497765</v>
      </c>
      <c r="D140" s="2061"/>
      <c r="E140" s="2061">
        <v>2765.0516351066522</v>
      </c>
      <c r="F140" s="2061">
        <v>409.03055464675009</v>
      </c>
      <c r="G140" s="2062">
        <v>2146.7297928674393</v>
      </c>
      <c r="H140" s="2061"/>
      <c r="I140" s="2063">
        <v>2555.7603475141896</v>
      </c>
      <c r="J140" s="1076"/>
      <c r="K140" s="1076"/>
      <c r="L140" s="1076"/>
      <c r="M140" s="1076"/>
    </row>
    <row r="141" spans="1:13" ht="15.75">
      <c r="A141" s="2585">
        <v>43299</v>
      </c>
      <c r="B141" s="2609">
        <v>1039.3581338858294</v>
      </c>
      <c r="C141" s="2061">
        <v>2874.9995449807593</v>
      </c>
      <c r="D141" s="2061"/>
      <c r="E141" s="2061">
        <v>3914.3576788665887</v>
      </c>
      <c r="F141" s="2061">
        <v>1006.2892748748001</v>
      </c>
      <c r="G141" s="2062">
        <v>2630.8401493676211</v>
      </c>
      <c r="H141" s="2061"/>
      <c r="I141" s="2063">
        <v>3637.129424242421</v>
      </c>
      <c r="J141" s="1076"/>
      <c r="K141" s="1076"/>
      <c r="L141" s="1076"/>
      <c r="M141" s="1076"/>
    </row>
    <row r="142" spans="1:13" ht="15.75">
      <c r="A142" s="2585">
        <v>43330</v>
      </c>
      <c r="B142" s="2609">
        <v>1183.5564807174239</v>
      </c>
      <c r="C142" s="2061">
        <v>4645.2614662209708</v>
      </c>
      <c r="D142" s="2061"/>
      <c r="E142" s="2061">
        <v>5828.8179469383949</v>
      </c>
      <c r="F142" s="2061">
        <v>1151.6814063270006</v>
      </c>
      <c r="G142" s="2062">
        <v>4226.1762632595874</v>
      </c>
      <c r="H142" s="2061"/>
      <c r="I142" s="2063">
        <v>5377.8576695865877</v>
      </c>
      <c r="J142" s="1076"/>
      <c r="K142" s="1076"/>
      <c r="L142" s="1076"/>
      <c r="M142" s="1076"/>
    </row>
    <row r="143" spans="1:13" ht="15.75">
      <c r="A143" s="2585">
        <v>43361</v>
      </c>
      <c r="B143" s="2609">
        <v>996.8809818421081</v>
      </c>
      <c r="C143" s="2061">
        <v>2686.5275952148736</v>
      </c>
      <c r="D143" s="2061"/>
      <c r="E143" s="2061">
        <v>3683.4085770569818</v>
      </c>
      <c r="F143" s="2061">
        <v>966.45291214835015</v>
      </c>
      <c r="G143" s="2062">
        <v>2458.0280815382866</v>
      </c>
      <c r="H143" s="2061"/>
      <c r="I143" s="2063">
        <v>3424.4809936866368</v>
      </c>
      <c r="J143" s="1076"/>
      <c r="K143" s="1076"/>
      <c r="L143" s="1076"/>
      <c r="M143" s="1076"/>
    </row>
    <row r="144" spans="1:13" ht="15.75">
      <c r="A144" s="2585">
        <v>43391</v>
      </c>
      <c r="B144" s="2609">
        <v>1434.0676431492818</v>
      </c>
      <c r="C144" s="2061">
        <v>2549.0308190216906</v>
      </c>
      <c r="D144" s="2061"/>
      <c r="E144" s="2061">
        <v>3983.0984621709722</v>
      </c>
      <c r="F144" s="2061">
        <v>1371.1673431036002</v>
      </c>
      <c r="G144" s="2062">
        <v>2339.4439697850094</v>
      </c>
      <c r="H144" s="2061"/>
      <c r="I144" s="2063">
        <v>3710.6113128886095</v>
      </c>
      <c r="J144" s="1076"/>
      <c r="K144" s="1076"/>
      <c r="L144" s="1076"/>
      <c r="M144" s="1076"/>
    </row>
    <row r="145" spans="1:13" ht="15.75">
      <c r="A145" s="2585">
        <v>43422</v>
      </c>
      <c r="B145" s="2609">
        <v>1044.132490900683</v>
      </c>
      <c r="C145" s="2061">
        <v>3060.2537538556107</v>
      </c>
      <c r="D145" s="2061"/>
      <c r="E145" s="2061">
        <v>4104.3862447562933</v>
      </c>
      <c r="F145" s="2061">
        <v>988.63120947160019</v>
      </c>
      <c r="G145" s="2062">
        <v>2804.0638648199188</v>
      </c>
      <c r="H145" s="2061"/>
      <c r="I145" s="2063">
        <v>3792.6950742915187</v>
      </c>
      <c r="J145" s="1076"/>
      <c r="K145" s="1076"/>
      <c r="L145" s="1076"/>
      <c r="M145" s="1076"/>
    </row>
    <row r="146" spans="1:13" ht="16.5" thickBot="1">
      <c r="A146" s="2585">
        <v>43452</v>
      </c>
      <c r="B146" s="2616">
        <v>47.298560096318134</v>
      </c>
      <c r="C146" s="2617">
        <v>2520.5382877357201</v>
      </c>
      <c r="D146" s="2617"/>
      <c r="E146" s="2617">
        <v>2567.8368478320381</v>
      </c>
      <c r="F146" s="2617">
        <v>44.018285344150001</v>
      </c>
      <c r="G146" s="2633">
        <v>2314.5658195158503</v>
      </c>
      <c r="H146" s="2617"/>
      <c r="I146" s="2618">
        <v>2358.5841048600005</v>
      </c>
      <c r="J146" s="1076"/>
      <c r="K146" s="1076"/>
      <c r="L146" s="1076"/>
      <c r="M146" s="1076"/>
    </row>
    <row r="147" spans="1:13" ht="16.5" thickBot="1">
      <c r="A147" s="2645">
        <v>2018</v>
      </c>
      <c r="B147" s="2615">
        <v>12065.202727224549</v>
      </c>
      <c r="C147" s="2591">
        <v>31933.747743436572</v>
      </c>
      <c r="D147" s="2591"/>
      <c r="E147" s="2591">
        <v>43998.950470661126</v>
      </c>
      <c r="F147" s="2592">
        <v>11566.3733118853</v>
      </c>
      <c r="G147" s="2592">
        <v>29187.324841023932</v>
      </c>
      <c r="H147" s="2594"/>
      <c r="I147" s="2593">
        <v>40753.69815290923</v>
      </c>
      <c r="J147" s="1076"/>
      <c r="K147" s="1076"/>
      <c r="L147" s="1076"/>
      <c r="M147" s="1076"/>
    </row>
    <row r="148" spans="1:13" ht="18">
      <c r="A148" s="2619" t="s">
        <v>1524</v>
      </c>
      <c r="B148" s="2609">
        <v>469.34824833753663</v>
      </c>
      <c r="C148" s="2061">
        <v>5761.1297712541145</v>
      </c>
      <c r="D148" s="2061">
        <v>197.28992767958286</v>
      </c>
      <c r="E148" s="2061">
        <v>6427.7679472712334</v>
      </c>
      <c r="F148" s="2062">
        <v>436.36431391539998</v>
      </c>
      <c r="G148" s="2061">
        <v>5244.9665813655301</v>
      </c>
      <c r="H148" s="2609">
        <v>178.69151821720328</v>
      </c>
      <c r="I148" s="2061">
        <v>5860.0224134981336</v>
      </c>
      <c r="J148" s="1076"/>
      <c r="K148" s="1076"/>
      <c r="L148" s="1076"/>
      <c r="M148" s="1076"/>
    </row>
    <row r="149" spans="1:13" ht="18">
      <c r="A149" s="2619" t="s">
        <v>1525</v>
      </c>
      <c r="B149" s="2609">
        <v>362.7187907055897</v>
      </c>
      <c r="C149" s="2061">
        <v>3108.2054583091572</v>
      </c>
      <c r="D149" s="2061">
        <v>181.74224903498342</v>
      </c>
      <c r="E149" s="2061">
        <v>3652.6664980497303</v>
      </c>
      <c r="F149" s="2062">
        <v>342.37740375205004</v>
      </c>
      <c r="G149" s="2061">
        <v>2843.4337011620883</v>
      </c>
      <c r="H149" s="2609">
        <v>165.10824154968913</v>
      </c>
      <c r="I149" s="2061">
        <v>3350.9193464638274</v>
      </c>
      <c r="J149" s="1076"/>
      <c r="K149" s="1076"/>
      <c r="L149" s="1076"/>
      <c r="M149" s="1076"/>
    </row>
    <row r="150" spans="1:13" ht="18">
      <c r="A150" s="2619" t="s">
        <v>1526</v>
      </c>
      <c r="B150" s="2609">
        <v>1354.5252598863394</v>
      </c>
      <c r="C150" s="2061">
        <v>3527.0451310081985</v>
      </c>
      <c r="D150" s="2061">
        <v>640.45566260279384</v>
      </c>
      <c r="E150" s="2061">
        <v>5522.0260534973313</v>
      </c>
      <c r="F150" s="2062">
        <v>1290.0315408496504</v>
      </c>
      <c r="G150" s="2061">
        <v>3226.2291771797804</v>
      </c>
      <c r="H150" s="2609">
        <v>588.58320426619559</v>
      </c>
      <c r="I150" s="2061">
        <v>5104.8439222956267</v>
      </c>
      <c r="J150" s="1076"/>
      <c r="K150" s="1076"/>
      <c r="L150" s="1076"/>
      <c r="M150" s="1076"/>
    </row>
    <row r="151" spans="1:13" ht="18">
      <c r="A151" s="2634" t="s">
        <v>1527</v>
      </c>
      <c r="B151" s="1614">
        <v>808.70536836312453</v>
      </c>
      <c r="C151" s="2061">
        <v>4161.475801015139</v>
      </c>
      <c r="D151" s="2061">
        <v>266.89386760430028</v>
      </c>
      <c r="E151" s="2061">
        <v>5237.0750369825637</v>
      </c>
      <c r="F151" s="2061">
        <v>765.18697512815027</v>
      </c>
      <c r="G151" s="2061">
        <v>3789.6766183340269</v>
      </c>
      <c r="H151" s="2061">
        <v>243.1167619621433</v>
      </c>
      <c r="I151" s="2061">
        <v>4797.9803554243208</v>
      </c>
      <c r="J151" s="1076"/>
      <c r="K151" s="1076"/>
      <c r="L151" s="1076"/>
      <c r="M151" s="1076"/>
    </row>
    <row r="152" spans="1:13" ht="18">
      <c r="A152" s="2634" t="s">
        <v>1528</v>
      </c>
      <c r="B152" s="1614">
        <v>1451.3298173598967</v>
      </c>
      <c r="C152" s="2061">
        <v>4006.7381328905599</v>
      </c>
      <c r="D152" s="2061">
        <v>263.85035727318075</v>
      </c>
      <c r="E152" s="2061">
        <v>5721.9183075236369</v>
      </c>
      <c r="F152" s="2061">
        <v>1399.1294001964475</v>
      </c>
      <c r="G152" s="2061">
        <v>3656.8838577340566</v>
      </c>
      <c r="H152" s="2061">
        <v>242.96434838506875</v>
      </c>
      <c r="I152" s="2061">
        <v>5298.9776063155732</v>
      </c>
      <c r="J152" s="1076"/>
      <c r="K152" s="1076"/>
      <c r="L152" s="1076"/>
      <c r="M152" s="1076"/>
    </row>
    <row r="153" spans="1:13" ht="18">
      <c r="A153" s="2634" t="s">
        <v>1529</v>
      </c>
      <c r="B153" s="1614">
        <v>993.38207879545746</v>
      </c>
      <c r="C153" s="2061">
        <v>3646.2407762785137</v>
      </c>
      <c r="D153" s="2061">
        <v>312.32391945235474</v>
      </c>
      <c r="E153" s="2061">
        <v>4951.9467745263264</v>
      </c>
      <c r="F153" s="2061">
        <v>941.68625521366516</v>
      </c>
      <c r="G153" s="2061">
        <v>3326.0451779911373</v>
      </c>
      <c r="H153" s="2061">
        <v>285.40471366508365</v>
      </c>
      <c r="I153" s="2061">
        <v>4553.136146869886</v>
      </c>
      <c r="J153" s="1076"/>
      <c r="K153" s="1076"/>
      <c r="L153" s="1076"/>
      <c r="M153" s="1076"/>
    </row>
    <row r="154" spans="1:13" ht="15.75">
      <c r="A154" s="2634" t="s">
        <v>2516</v>
      </c>
      <c r="B154" s="1614">
        <v>637.87477456866759</v>
      </c>
      <c r="C154" s="2061">
        <v>4010.1128610066935</v>
      </c>
      <c r="D154" s="2061">
        <v>341.90947273622822</v>
      </c>
      <c r="E154" s="2061">
        <v>4989.8971083115894</v>
      </c>
      <c r="F154" s="2061">
        <v>607.27413969471297</v>
      </c>
      <c r="G154" s="2061">
        <v>3671.2713944327461</v>
      </c>
      <c r="H154" s="2061">
        <v>312.1788070819876</v>
      </c>
      <c r="I154" s="2061">
        <v>4590.7243412094467</v>
      </c>
      <c r="J154" s="1076"/>
      <c r="K154" s="1076"/>
      <c r="L154" s="1076"/>
      <c r="M154" s="1076"/>
    </row>
    <row r="155" spans="1:13" ht="15.75">
      <c r="A155" s="2634" t="s">
        <v>2515</v>
      </c>
      <c r="B155" s="1614">
        <v>820.08716723822465</v>
      </c>
      <c r="C155" s="2061">
        <v>3607.0904410799531</v>
      </c>
      <c r="D155" s="2061">
        <v>180.715889836255</v>
      </c>
      <c r="E155" s="2061">
        <v>4607.8934981544326</v>
      </c>
      <c r="F155" s="2061">
        <v>790.80391542104894</v>
      </c>
      <c r="G155" s="2061">
        <v>3336.2311251755536</v>
      </c>
      <c r="H155" s="2061">
        <v>167.45034878830526</v>
      </c>
      <c r="I155" s="2061">
        <v>4294.4853893849076</v>
      </c>
    </row>
    <row r="156" spans="1:13" ht="16.5" thickBot="1">
      <c r="A156" s="2635" t="s">
        <v>2514</v>
      </c>
      <c r="B156" s="2636">
        <v>222.36375013659369</v>
      </c>
      <c r="C156" s="2622">
        <v>3764.6754834976773</v>
      </c>
      <c r="D156" s="2622">
        <v>0</v>
      </c>
      <c r="E156" s="2622">
        <v>3987.0392336342711</v>
      </c>
      <c r="F156" s="2622">
        <v>206.63529069257899</v>
      </c>
      <c r="G156" s="2622">
        <v>3462.4684963132204</v>
      </c>
      <c r="H156" s="2622">
        <v>0</v>
      </c>
      <c r="I156" s="2622">
        <v>3669.1037870057994</v>
      </c>
    </row>
    <row r="157" spans="1:13" ht="15" thickTop="1">
      <c r="A157" s="2609"/>
      <c r="B157" s="2609"/>
      <c r="C157" s="2609"/>
      <c r="D157" s="2609"/>
      <c r="E157" s="2609"/>
      <c r="F157" s="2609"/>
      <c r="G157" s="2609"/>
      <c r="H157" s="2609"/>
      <c r="I157" s="2609"/>
    </row>
    <row r="158" spans="1:13" s="2103" customFormat="1" ht="15">
      <c r="A158" s="2060" t="s">
        <v>379</v>
      </c>
      <c r="B158" s="2377"/>
      <c r="C158" s="2377"/>
      <c r="D158" s="2377"/>
      <c r="E158" s="2377"/>
      <c r="F158" s="2377"/>
    </row>
    <row r="159" spans="1:13">
      <c r="A159" s="2060" t="s">
        <v>314</v>
      </c>
      <c r="B159" s="1076"/>
      <c r="C159" s="1076"/>
      <c r="D159" s="1076"/>
      <c r="E159" s="1076"/>
      <c r="F159" s="1076"/>
      <c r="G159" s="1076"/>
      <c r="H159" s="1076"/>
      <c r="I159" s="1076"/>
      <c r="J159" s="1076"/>
      <c r="K159" s="1076"/>
      <c r="L159" s="1076"/>
      <c r="M159" s="1076"/>
    </row>
  </sheetData>
  <mergeCells count="1">
    <mergeCell ref="A3:A4"/>
  </mergeCells>
  <hyperlinks>
    <hyperlink ref="A1" location="Menu!A1" display="Return to Menu"/>
  </hyperlinks>
  <printOptions horizontalCentered="1" verticalCentered="1"/>
  <pageMargins left="0.7" right="0.7" top="0.75" bottom="0.75" header="0.3" footer="0.3"/>
  <pageSetup paperSize="9" scale="51" fitToHeight="3" orientation="portrait" r:id="rId1"/>
  <rowBreaks count="1" manualBreakCount="1">
    <brk id="68" max="6" man="1"/>
  </rowBreaks>
  <legacy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W221"/>
  <sheetViews>
    <sheetView view="pageBreakPreview" zoomScale="90" zoomScaleSheetLayoutView="90" workbookViewId="0">
      <pane xSplit="1" ySplit="3" topLeftCell="B52" activePane="bottomRight" state="frozen"/>
      <selection pane="topRight"/>
      <selection pane="bottomLeft"/>
      <selection pane="bottomRight"/>
    </sheetView>
  </sheetViews>
  <sheetFormatPr defaultRowHeight="12.75"/>
  <cols>
    <col min="1" max="1" width="56" style="2647" customWidth="1"/>
    <col min="2" max="10" width="17.7109375" style="2647" customWidth="1"/>
    <col min="11" max="11" width="18.5703125" style="2647" customWidth="1"/>
    <col min="12" max="12" width="18.28515625" style="2647" customWidth="1"/>
    <col min="13" max="13" width="18" style="2647" customWidth="1"/>
    <col min="14" max="14" width="18.5703125" style="2647" customWidth="1"/>
    <col min="15" max="15" width="18.140625" style="2647" customWidth="1"/>
    <col min="16" max="16" width="18.28515625" style="2647" customWidth="1"/>
    <col min="17" max="18" width="18" style="2647" customWidth="1"/>
    <col min="19" max="19" width="19" style="2647" customWidth="1"/>
    <col min="20" max="20" width="19.140625" style="2647" customWidth="1"/>
    <col min="21" max="21" width="19" style="2647" customWidth="1"/>
    <col min="22" max="22" width="19.28515625" style="2647" customWidth="1"/>
    <col min="23" max="24" width="18.7109375" style="2647" customWidth="1"/>
    <col min="25" max="25" width="19.5703125" style="2647" customWidth="1"/>
    <col min="26" max="26" width="18.140625" style="2647" customWidth="1"/>
    <col min="27" max="27" width="19" style="2647" customWidth="1"/>
    <col min="28" max="45" width="19.42578125" style="2647" customWidth="1"/>
    <col min="46" max="46" width="22.7109375" style="2647" customWidth="1"/>
    <col min="47" max="48" width="19.42578125" style="2647" customWidth="1"/>
    <col min="49" max="16384" width="9.140625" style="2647"/>
  </cols>
  <sheetData>
    <row r="1" spans="1:48" ht="25.5">
      <c r="A1" s="2059" t="s">
        <v>313</v>
      </c>
    </row>
    <row r="2" spans="1:48" ht="36.75" thickBot="1">
      <c r="A2" s="2648" t="s">
        <v>1554</v>
      </c>
    </row>
    <row r="3" spans="1:48" s="2649" customFormat="1" ht="18.75" thickBot="1">
      <c r="A3" s="2313"/>
      <c r="B3" s="2313" t="s">
        <v>1375</v>
      </c>
      <c r="C3" s="2313" t="s">
        <v>1376</v>
      </c>
      <c r="D3" s="2313" t="s">
        <v>1377</v>
      </c>
      <c r="E3" s="2313" t="s">
        <v>1378</v>
      </c>
      <c r="F3" s="2313" t="s">
        <v>1380</v>
      </c>
      <c r="G3" s="2313" t="s">
        <v>1381</v>
      </c>
      <c r="H3" s="2313" t="s">
        <v>1382</v>
      </c>
      <c r="I3" s="2313" t="s">
        <v>1383</v>
      </c>
      <c r="J3" s="2313" t="s">
        <v>1297</v>
      </c>
      <c r="K3" s="2313" t="s">
        <v>1298</v>
      </c>
      <c r="L3" s="2313" t="s">
        <v>1299</v>
      </c>
      <c r="M3" s="2313" t="s">
        <v>1300</v>
      </c>
      <c r="N3" s="2313" t="s">
        <v>1302</v>
      </c>
      <c r="O3" s="2313" t="s">
        <v>1303</v>
      </c>
      <c r="P3" s="2313" t="s">
        <v>1304</v>
      </c>
      <c r="Q3" s="2313" t="s">
        <v>1305</v>
      </c>
      <c r="R3" s="2313" t="s">
        <v>1307</v>
      </c>
      <c r="S3" s="2313" t="s">
        <v>1308</v>
      </c>
      <c r="T3" s="2313" t="s">
        <v>1309</v>
      </c>
      <c r="U3" s="2313" t="s">
        <v>1310</v>
      </c>
      <c r="V3" s="2313" t="s">
        <v>1408</v>
      </c>
      <c r="W3" s="2313" t="s">
        <v>1409</v>
      </c>
      <c r="X3" s="2313" t="s">
        <v>1349</v>
      </c>
      <c r="Y3" s="2313" t="s">
        <v>1410</v>
      </c>
      <c r="Z3" s="2313" t="s">
        <v>1555</v>
      </c>
      <c r="AA3" s="2313" t="s">
        <v>1318</v>
      </c>
      <c r="AB3" s="2313" t="s">
        <v>1319</v>
      </c>
      <c r="AC3" s="2313" t="s">
        <v>1320</v>
      </c>
      <c r="AD3" s="2313" t="s">
        <v>1322</v>
      </c>
      <c r="AE3" s="2313" t="s">
        <v>1323</v>
      </c>
      <c r="AF3" s="2313" t="s">
        <v>1324</v>
      </c>
      <c r="AG3" s="2313" t="s">
        <v>1419</v>
      </c>
      <c r="AH3" s="2313" t="s">
        <v>1556</v>
      </c>
      <c r="AI3" s="2313" t="s">
        <v>1557</v>
      </c>
      <c r="AJ3" s="2313" t="s">
        <v>1558</v>
      </c>
      <c r="AK3" s="2313" t="s">
        <v>1559</v>
      </c>
      <c r="AL3" s="2313" t="s">
        <v>1364</v>
      </c>
      <c r="AM3" s="2313" t="s">
        <v>1470</v>
      </c>
      <c r="AN3" s="2313" t="s">
        <v>1471</v>
      </c>
      <c r="AO3" s="2313" t="s">
        <v>1472</v>
      </c>
      <c r="AP3" s="2313" t="s">
        <v>1473</v>
      </c>
      <c r="AQ3" s="2313" t="s">
        <v>1474</v>
      </c>
      <c r="AR3" s="2313" t="s">
        <v>1475</v>
      </c>
      <c r="AS3" s="2313" t="s">
        <v>1476</v>
      </c>
      <c r="AT3" s="2313" t="s">
        <v>1560</v>
      </c>
      <c r="AU3" s="2313" t="s">
        <v>1561</v>
      </c>
      <c r="AV3" s="2313" t="s">
        <v>1562</v>
      </c>
    </row>
    <row r="4" spans="1:48" ht="16.5" thickBot="1">
      <c r="A4" s="2274" t="s">
        <v>1563</v>
      </c>
      <c r="B4" s="2650">
        <v>9432.1623636380136</v>
      </c>
      <c r="C4" s="2650">
        <v>10383.671456223572</v>
      </c>
      <c r="D4" s="2650">
        <v>10109.89160108073</v>
      </c>
      <c r="E4" s="2650">
        <v>-586.42529415000172</v>
      </c>
      <c r="F4" s="2650">
        <v>1272.6591659489841</v>
      </c>
      <c r="G4" s="2650">
        <v>2190.2422854572765</v>
      </c>
      <c r="H4" s="2650">
        <v>3401.2736695286326</v>
      </c>
      <c r="I4" s="2650">
        <v>7156.9337124070144</v>
      </c>
      <c r="J4" s="2650">
        <v>1648.693884332889</v>
      </c>
      <c r="K4" s="2650">
        <v>4061.9940488527718</v>
      </c>
      <c r="L4" s="2650">
        <v>2232.4462725236717</v>
      </c>
      <c r="M4" s="2650">
        <v>6636.5563158528457</v>
      </c>
      <c r="N4" s="2651">
        <v>5649.5364658480112</v>
      </c>
      <c r="O4" s="2651">
        <v>6705.7199991494745</v>
      </c>
      <c r="P4" s="2651">
        <v>-3282.0817716334768</v>
      </c>
      <c r="Q4" s="2651">
        <v>3584.4425082080252</v>
      </c>
      <c r="R4" s="2651">
        <v>4495.2088129936064</v>
      </c>
      <c r="S4" s="2651">
        <v>1333.6221466725374</v>
      </c>
      <c r="T4" s="2651">
        <v>8582.59995664296</v>
      </c>
      <c r="U4" s="2651">
        <v>4520.7865549804865</v>
      </c>
      <c r="V4" s="2651">
        <v>6554.4623385018158</v>
      </c>
      <c r="W4" s="2651">
        <v>4594.953519390886</v>
      </c>
      <c r="X4" s="2651">
        <v>3674.341454097098</v>
      </c>
      <c r="Y4" s="2651">
        <v>5324.4292515577226</v>
      </c>
      <c r="Z4" s="2651">
        <v>3213.8057902954242</v>
      </c>
      <c r="AA4" s="2651">
        <v>-185.89633599115132</v>
      </c>
      <c r="AB4" s="2651">
        <v>1373.9360109493373</v>
      </c>
      <c r="AC4" s="2651">
        <v>-3123.1587461424415</v>
      </c>
      <c r="AD4" s="2651">
        <v>-5669.8283722213</v>
      </c>
      <c r="AE4" s="2651">
        <v>-2059.6333370568645</v>
      </c>
      <c r="AF4" s="2651">
        <v>-5695.2673723611188</v>
      </c>
      <c r="AG4" s="2651">
        <v>-2013.9134523260245</v>
      </c>
      <c r="AH4" s="2651">
        <v>1142.0554825683239</v>
      </c>
      <c r="AI4" s="2651">
        <v>-1718.6119578021771</v>
      </c>
      <c r="AJ4" s="2651">
        <v>-28.828320318465558</v>
      </c>
      <c r="AK4" s="2651">
        <v>3327.3721730708794</v>
      </c>
      <c r="AL4" s="2651">
        <v>3417.3685890074757</v>
      </c>
      <c r="AM4" s="2651">
        <v>1351.074165102239</v>
      </c>
      <c r="AN4" s="2651">
        <v>1973.6169932589501</v>
      </c>
      <c r="AO4" s="2651">
        <v>3657.1834614233799</v>
      </c>
      <c r="AP4" s="2651">
        <v>1410.7236938163214</v>
      </c>
      <c r="AQ4" s="2651">
        <v>4363.5539728637386</v>
      </c>
      <c r="AR4" s="2651">
        <v>-1544.4097455755036</v>
      </c>
      <c r="AS4" s="2651">
        <v>1104.5748790415828</v>
      </c>
      <c r="AT4" s="2651">
        <v>-2605.0909357484034</v>
      </c>
      <c r="AU4" s="2651">
        <v>-3771.9889992611625</v>
      </c>
      <c r="AV4" s="2651">
        <v>-2795.8340446016882</v>
      </c>
    </row>
    <row r="5" spans="1:48" ht="16.5" thickBot="1">
      <c r="A5" s="2652" t="s">
        <v>1564</v>
      </c>
      <c r="B5" s="2653">
        <v>12980.566877775365</v>
      </c>
      <c r="C5" s="2653">
        <v>15248.962967318825</v>
      </c>
      <c r="D5" s="2653">
        <v>15423.410799539442</v>
      </c>
      <c r="E5" s="2653">
        <v>2566.5212535086757</v>
      </c>
      <c r="F5" s="2653">
        <v>3380.7856355060549</v>
      </c>
      <c r="G5" s="2653">
        <v>4767.7523647996986</v>
      </c>
      <c r="H5" s="2653">
        <v>6596.0002746417158</v>
      </c>
      <c r="I5" s="2653">
        <v>10924.555983460214</v>
      </c>
      <c r="J5" s="2653">
        <v>6449.7318330962153</v>
      </c>
      <c r="K5" s="2653">
        <v>8009.005507001144</v>
      </c>
      <c r="L5" s="2653">
        <v>6931.635375781505</v>
      </c>
      <c r="M5" s="2653">
        <v>10381.245055874377</v>
      </c>
      <c r="N5" s="2654">
        <v>9891.3564150369275</v>
      </c>
      <c r="O5" s="2654">
        <v>11958.814797311465</v>
      </c>
      <c r="P5" s="2654">
        <v>3620.6650153089904</v>
      </c>
      <c r="Q5" s="2654">
        <v>9531.5979720710438</v>
      </c>
      <c r="R5" s="2654">
        <v>10418.125204863976</v>
      </c>
      <c r="S5" s="2654">
        <v>7039.6140310877199</v>
      </c>
      <c r="T5" s="2654">
        <v>13546.033235592909</v>
      </c>
      <c r="U5" s="2654">
        <v>9921.8080172080972</v>
      </c>
      <c r="V5" s="2654">
        <v>11411.437323688406</v>
      </c>
      <c r="W5" s="2654">
        <v>12079.949631642517</v>
      </c>
      <c r="X5" s="2654">
        <v>10074.058348569028</v>
      </c>
      <c r="Y5" s="2654">
        <v>10201.627795211292</v>
      </c>
      <c r="Z5" s="2654">
        <v>7588.3309666830155</v>
      </c>
      <c r="AA5" s="2654">
        <v>6037.6166704563584</v>
      </c>
      <c r="AB5" s="2654">
        <v>6443.3202122276962</v>
      </c>
      <c r="AC5" s="2654">
        <v>923.10294654192694</v>
      </c>
      <c r="AD5" s="2654">
        <v>-2702.662167579907</v>
      </c>
      <c r="AE5" s="2654">
        <v>51.341690410908996</v>
      </c>
      <c r="AF5" s="2654">
        <v>-2822.955369492156</v>
      </c>
      <c r="AG5" s="2654">
        <v>-972.74459171899252</v>
      </c>
      <c r="AH5" s="2654">
        <v>-832.51902179570061</v>
      </c>
      <c r="AI5" s="2654">
        <v>-1842.6324795698747</v>
      </c>
      <c r="AJ5" s="2654">
        <v>-122.86885702383097</v>
      </c>
      <c r="AK5" s="2654">
        <v>2261.962480695086</v>
      </c>
      <c r="AL5" s="2654">
        <v>2271.1759192202417</v>
      </c>
      <c r="AM5" s="2654">
        <v>1988.0429608066624</v>
      </c>
      <c r="AN5" s="2654">
        <v>3416.1910400394372</v>
      </c>
      <c r="AO5" s="2654">
        <v>5472.7404193254106</v>
      </c>
      <c r="AP5" s="2654">
        <v>4358.1354533007525</v>
      </c>
      <c r="AQ5" s="2654">
        <v>7424.9228660911995</v>
      </c>
      <c r="AR5" s="2654">
        <v>3759.8825196731304</v>
      </c>
      <c r="AS5" s="2654">
        <v>6793.5953809003804</v>
      </c>
      <c r="AT5" s="2654">
        <v>886.28120948282049</v>
      </c>
      <c r="AU5" s="2654">
        <v>1667.7244074010996</v>
      </c>
      <c r="AV5" s="2654">
        <v>2558.9648738823853</v>
      </c>
    </row>
    <row r="6" spans="1:48" ht="16.5" thickBot="1">
      <c r="A6" s="2655" t="s">
        <v>1565</v>
      </c>
      <c r="B6" s="2656">
        <v>21694.289259000005</v>
      </c>
      <c r="C6" s="2656">
        <v>26632.681034999998</v>
      </c>
      <c r="D6" s="2656">
        <v>26039.354162</v>
      </c>
      <c r="E6" s="2656">
        <v>11950.162536777778</v>
      </c>
      <c r="F6" s="2656">
        <v>10347.47601073059</v>
      </c>
      <c r="G6" s="2656">
        <v>12305.567997768601</v>
      </c>
      <c r="H6" s="2656">
        <v>15214.131666502832</v>
      </c>
      <c r="I6" s="2656">
        <v>18921.892917464644</v>
      </c>
      <c r="J6" s="2656">
        <v>18846.570525557629</v>
      </c>
      <c r="K6" s="2656">
        <v>18868.96399180451</v>
      </c>
      <c r="L6" s="2656">
        <v>19540.582466850876</v>
      </c>
      <c r="M6" s="2656">
        <v>21275.968468126986</v>
      </c>
      <c r="N6" s="2657">
        <v>23512.523979034257</v>
      </c>
      <c r="O6" s="2657">
        <v>26082.502673822921</v>
      </c>
      <c r="P6" s="2657">
        <v>23109.099652254361</v>
      </c>
      <c r="Q6" s="2657">
        <v>24459.701017678464</v>
      </c>
      <c r="R6" s="2657">
        <v>26104.277364195877</v>
      </c>
      <c r="S6" s="2657">
        <v>22523.74603078475</v>
      </c>
      <c r="T6" s="2657">
        <v>23714.924477899818</v>
      </c>
      <c r="U6" s="2657">
        <v>21979.383036638308</v>
      </c>
      <c r="V6" s="2657">
        <v>22890.350096795752</v>
      </c>
      <c r="W6" s="2657">
        <v>26279.600586450691</v>
      </c>
      <c r="X6" s="2657">
        <v>23391.705455893676</v>
      </c>
      <c r="Y6" s="2657">
        <v>22556.397792130268</v>
      </c>
      <c r="Z6" s="2657">
        <v>22166.850933911926</v>
      </c>
      <c r="AA6" s="2657">
        <v>22623.09805303254</v>
      </c>
      <c r="AB6" s="2657">
        <v>21182.853134681882</v>
      </c>
      <c r="AC6" s="2657">
        <v>16613.311923326513</v>
      </c>
      <c r="AD6" s="2657">
        <v>12114.17256668277</v>
      </c>
      <c r="AE6" s="2657">
        <v>13065.693868901881</v>
      </c>
      <c r="AF6" s="2657">
        <v>10459.154799053318</v>
      </c>
      <c r="AG6" s="2657">
        <v>10248.717287483052</v>
      </c>
      <c r="AH6" s="2657">
        <v>7601.8429038055947</v>
      </c>
      <c r="AI6" s="2657">
        <v>9263.5468642248889</v>
      </c>
      <c r="AJ6" s="2657">
        <v>7924.1359871803043</v>
      </c>
      <c r="AK6" s="2657">
        <v>9914.3696874557882</v>
      </c>
      <c r="AL6" s="2657">
        <v>9965.7492340226563</v>
      </c>
      <c r="AM6" s="2657">
        <v>10810.72624623935</v>
      </c>
      <c r="AN6" s="2657">
        <v>11983.806485347304</v>
      </c>
      <c r="AO6" s="2657">
        <v>13057.206264722719</v>
      </c>
      <c r="AP6" s="2657">
        <v>14463.140831855841</v>
      </c>
      <c r="AQ6" s="2657">
        <v>15772.257060889568</v>
      </c>
      <c r="AR6" s="2657">
        <v>16199.350607188777</v>
      </c>
      <c r="AS6" s="2657">
        <v>16655.48587294051</v>
      </c>
      <c r="AT6" s="2657">
        <v>15202.066891740409</v>
      </c>
      <c r="AU6" s="2657">
        <v>16317.818516010881</v>
      </c>
      <c r="AV6" s="2657">
        <v>15113.27839148254</v>
      </c>
    </row>
    <row r="7" spans="1:48" ht="16.5" thickBot="1">
      <c r="A7" s="2655" t="s">
        <v>1566</v>
      </c>
      <c r="B7" s="2656">
        <v>-8713.7223812246393</v>
      </c>
      <c r="C7" s="2656">
        <v>-11383.718067681173</v>
      </c>
      <c r="D7" s="2656">
        <v>-10615.943362460557</v>
      </c>
      <c r="E7" s="2656">
        <v>-9383.6412832691021</v>
      </c>
      <c r="F7" s="2656">
        <v>-6966.6903752245353</v>
      </c>
      <c r="G7" s="2656">
        <v>-7537.8156329689027</v>
      </c>
      <c r="H7" s="2656">
        <v>-8618.1313918611158</v>
      </c>
      <c r="I7" s="2656">
        <v>-7997.3369340044292</v>
      </c>
      <c r="J7" s="2656">
        <v>-12396.838692461413</v>
      </c>
      <c r="K7" s="2656">
        <v>-10859.958484803366</v>
      </c>
      <c r="L7" s="2656">
        <v>-12608.947091069371</v>
      </c>
      <c r="M7" s="2656">
        <v>-10894.72341225261</v>
      </c>
      <c r="N7" s="2657">
        <v>-13621.167563997329</v>
      </c>
      <c r="O7" s="2657">
        <v>-14123.687876511456</v>
      </c>
      <c r="P7" s="2657">
        <v>-19488.434636945371</v>
      </c>
      <c r="Q7" s="2657">
        <v>-14928.10304560742</v>
      </c>
      <c r="R7" s="2657">
        <v>-15686.152159331901</v>
      </c>
      <c r="S7" s="2657">
        <v>-15484.131999697031</v>
      </c>
      <c r="T7" s="2657">
        <v>-10168.891242306909</v>
      </c>
      <c r="U7" s="2657">
        <v>-12057.575019430211</v>
      </c>
      <c r="V7" s="2657">
        <v>-11478.912773107346</v>
      </c>
      <c r="W7" s="2657">
        <v>-14199.650954808174</v>
      </c>
      <c r="X7" s="2657">
        <v>-13317.647107324648</v>
      </c>
      <c r="Y7" s="2657">
        <v>-12354.769996918976</v>
      </c>
      <c r="Z7" s="2657">
        <v>-14578.519967228911</v>
      </c>
      <c r="AA7" s="2657">
        <v>-16585.481382576181</v>
      </c>
      <c r="AB7" s="2657">
        <v>-14739.532922454186</v>
      </c>
      <c r="AC7" s="2657">
        <v>-15690.208976784586</v>
      </c>
      <c r="AD7" s="2657">
        <v>-14816.834734262677</v>
      </c>
      <c r="AE7" s="2657">
        <v>-13014.352178490972</v>
      </c>
      <c r="AF7" s="2657">
        <v>-13282.110168545474</v>
      </c>
      <c r="AG7" s="2657">
        <v>-11221.461879202045</v>
      </c>
      <c r="AH7" s="2657">
        <v>-8434.3619256012953</v>
      </c>
      <c r="AI7" s="2657">
        <v>-11106.179343794764</v>
      </c>
      <c r="AJ7" s="2657">
        <v>-8047.0048442041352</v>
      </c>
      <c r="AK7" s="2657">
        <v>-7652.4072067607021</v>
      </c>
      <c r="AL7" s="2657">
        <v>-7694.5733148024146</v>
      </c>
      <c r="AM7" s="2657">
        <v>-8822.6832854326876</v>
      </c>
      <c r="AN7" s="2657">
        <v>-8567.615445307867</v>
      </c>
      <c r="AO7" s="2657">
        <v>-7584.4658453973088</v>
      </c>
      <c r="AP7" s="2657">
        <v>-10105.005378555088</v>
      </c>
      <c r="AQ7" s="2657">
        <v>-8347.3341947983681</v>
      </c>
      <c r="AR7" s="2657">
        <v>-12439.468087515646</v>
      </c>
      <c r="AS7" s="2657">
        <v>-9861.8904920401292</v>
      </c>
      <c r="AT7" s="2657">
        <v>-14315.785682257589</v>
      </c>
      <c r="AU7" s="2657">
        <v>-14650.094108609781</v>
      </c>
      <c r="AV7" s="2657">
        <v>-12554.313517600154</v>
      </c>
    </row>
    <row r="8" spans="1:48" ht="16.5" thickBot="1">
      <c r="A8" s="2658" t="s">
        <v>1567</v>
      </c>
      <c r="B8" s="2659">
        <v>21694.289259000005</v>
      </c>
      <c r="C8" s="2659">
        <v>26632.681034999998</v>
      </c>
      <c r="D8" s="2659">
        <v>26039.354162</v>
      </c>
      <c r="E8" s="2659">
        <v>11950.162536777778</v>
      </c>
      <c r="F8" s="2659">
        <v>10347.47601073059</v>
      </c>
      <c r="G8" s="2659">
        <v>12305.567997768601</v>
      </c>
      <c r="H8" s="2659">
        <v>15214.131666502832</v>
      </c>
      <c r="I8" s="2659">
        <v>18921.892917464644</v>
      </c>
      <c r="J8" s="2659">
        <v>18846.570525557629</v>
      </c>
      <c r="K8" s="2659">
        <v>18868.96399180451</v>
      </c>
      <c r="L8" s="2659">
        <v>19540.582466850876</v>
      </c>
      <c r="M8" s="2659">
        <v>21275.968468126986</v>
      </c>
      <c r="N8" s="2660">
        <v>23512.523979034257</v>
      </c>
      <c r="O8" s="2660">
        <v>26082.502673822921</v>
      </c>
      <c r="P8" s="2660">
        <v>23109.099652254361</v>
      </c>
      <c r="Q8" s="2660">
        <v>24459.701017678464</v>
      </c>
      <c r="R8" s="2660">
        <v>26104.277364195877</v>
      </c>
      <c r="S8" s="2660">
        <v>22523.74603078475</v>
      </c>
      <c r="T8" s="2660">
        <v>23714.924477899818</v>
      </c>
      <c r="U8" s="2660">
        <v>21979.383036638308</v>
      </c>
      <c r="V8" s="2660">
        <v>22890.350096795752</v>
      </c>
      <c r="W8" s="2660">
        <v>26279.600586450691</v>
      </c>
      <c r="X8" s="2660">
        <v>23391.705455893676</v>
      </c>
      <c r="Y8" s="2660">
        <v>22556.397792130268</v>
      </c>
      <c r="Z8" s="2660">
        <v>22166.850933911926</v>
      </c>
      <c r="AA8" s="2660">
        <v>22623.09805303254</v>
      </c>
      <c r="AB8" s="2660">
        <v>21182.853134681882</v>
      </c>
      <c r="AC8" s="2660">
        <v>16613.311923326513</v>
      </c>
      <c r="AD8" s="2660">
        <v>12114.17256668277</v>
      </c>
      <c r="AE8" s="2660">
        <v>13065.693868901881</v>
      </c>
      <c r="AF8" s="2660">
        <v>10459.154799053318</v>
      </c>
      <c r="AG8" s="2660">
        <v>10248.717287483052</v>
      </c>
      <c r="AH8" s="2660">
        <v>7601.8429038055947</v>
      </c>
      <c r="AI8" s="2660">
        <v>9263.5468642248889</v>
      </c>
      <c r="AJ8" s="2660">
        <v>7924.1359871803043</v>
      </c>
      <c r="AK8" s="2660">
        <v>9914.3696874557882</v>
      </c>
      <c r="AL8" s="2660">
        <v>9965.7492340226563</v>
      </c>
      <c r="AM8" s="2660">
        <v>10810.72624623935</v>
      </c>
      <c r="AN8" s="2660">
        <v>11983.806485347304</v>
      </c>
      <c r="AO8" s="2660">
        <v>13057.206264722719</v>
      </c>
      <c r="AP8" s="2660">
        <v>14463.140831855841</v>
      </c>
      <c r="AQ8" s="2660">
        <v>15772.257060889568</v>
      </c>
      <c r="AR8" s="2660">
        <v>16199.350607188777</v>
      </c>
      <c r="AS8" s="2660">
        <v>16655.48587294051</v>
      </c>
      <c r="AT8" s="2660">
        <v>15202.066891740409</v>
      </c>
      <c r="AU8" s="2660">
        <v>16317.818516010881</v>
      </c>
      <c r="AV8" s="2660">
        <v>15113.27839148254</v>
      </c>
    </row>
    <row r="9" spans="1:48" ht="16.5" thickBot="1">
      <c r="A9" s="2655" t="s">
        <v>1568</v>
      </c>
      <c r="B9" s="2656">
        <v>21088.347200000004</v>
      </c>
      <c r="C9" s="2656">
        <v>26058.958199999997</v>
      </c>
      <c r="D9" s="2656">
        <v>25576.009299999998</v>
      </c>
      <c r="E9" s="2656">
        <v>11445.963077777778</v>
      </c>
      <c r="F9" s="2656">
        <v>9841.5095806305908</v>
      </c>
      <c r="G9" s="2656">
        <v>11872.281278968601</v>
      </c>
      <c r="H9" s="2656">
        <v>14817.339781502831</v>
      </c>
      <c r="I9" s="2656">
        <v>18247.391825564642</v>
      </c>
      <c r="J9" s="2656">
        <v>18097.658693627629</v>
      </c>
      <c r="K9" s="2656">
        <v>18207.963387884509</v>
      </c>
      <c r="L9" s="2656">
        <v>19006.794179730874</v>
      </c>
      <c r="M9" s="2656">
        <v>20493.656638756987</v>
      </c>
      <c r="N9" s="2657">
        <v>22553.490852984258</v>
      </c>
      <c r="O9" s="2657">
        <v>25287.91505687292</v>
      </c>
      <c r="P9" s="2657">
        <v>22420.50371101436</v>
      </c>
      <c r="Q9" s="2657">
        <v>23628.111479128464</v>
      </c>
      <c r="R9" s="2657">
        <v>25321.217502889998</v>
      </c>
      <c r="S9" s="2657">
        <v>21709.001338873335</v>
      </c>
      <c r="T9" s="2657">
        <v>23046.199975873336</v>
      </c>
      <c r="U9" s="2657">
        <v>21197.918622546666</v>
      </c>
      <c r="V9" s="2657">
        <v>21448.65403053</v>
      </c>
      <c r="W9" s="2657">
        <v>25153.75887759</v>
      </c>
      <c r="X9" s="2657">
        <v>22498.860600119999</v>
      </c>
      <c r="Y9" s="2657">
        <v>21473.418968554612</v>
      </c>
      <c r="Z9" s="2657">
        <v>20851.490372251927</v>
      </c>
      <c r="AA9" s="2657">
        <v>20209.560879094999</v>
      </c>
      <c r="AB9" s="2657">
        <v>20003.131205368452</v>
      </c>
      <c r="AC9" s="2657">
        <v>15451.131952687712</v>
      </c>
      <c r="AD9" s="2657">
        <v>11090.021178860001</v>
      </c>
      <c r="AE9" s="2657">
        <v>11677.827399341</v>
      </c>
      <c r="AF9" s="2657">
        <v>9993.5289955000007</v>
      </c>
      <c r="AG9" s="2657">
        <v>9682.0143455195866</v>
      </c>
      <c r="AH9" s="2657">
        <v>7045.3994606221841</v>
      </c>
      <c r="AI9" s="2657">
        <v>8299.3435063462603</v>
      </c>
      <c r="AJ9" s="2657">
        <v>7444.7567068871595</v>
      </c>
      <c r="AK9" s="2657">
        <v>9239.5397869343196</v>
      </c>
      <c r="AL9" s="2657">
        <v>9260.2145045807192</v>
      </c>
      <c r="AM9" s="2657">
        <v>9568.5579717244455</v>
      </c>
      <c r="AN9" s="2657">
        <v>11271.818855251657</v>
      </c>
      <c r="AO9" s="2657">
        <v>12196.269202262538</v>
      </c>
      <c r="AP9" s="2657">
        <v>13495.39749415</v>
      </c>
      <c r="AQ9" s="2657">
        <v>13979.669867279128</v>
      </c>
      <c r="AR9" s="2657">
        <v>15299.994110378157</v>
      </c>
      <c r="AS9" s="2657">
        <v>15620.895153604459</v>
      </c>
      <c r="AT9" s="2657">
        <v>12858.562944442741</v>
      </c>
      <c r="AU9" s="2657">
        <v>14290.847714951615</v>
      </c>
      <c r="AV9" s="2657">
        <v>13765.105448598322</v>
      </c>
    </row>
    <row r="10" spans="1:48" ht="16.5" thickBot="1">
      <c r="A10" s="2655" t="s">
        <v>1569</v>
      </c>
      <c r="B10" s="2656">
        <v>18784.157200000001</v>
      </c>
      <c r="C10" s="2656">
        <v>23016.318200000002</v>
      </c>
      <c r="D10" s="2656">
        <v>22309.599300000002</v>
      </c>
      <c r="E10" s="2656">
        <v>10194.463077777778</v>
      </c>
      <c r="F10" s="2656">
        <v>8613.7049000000006</v>
      </c>
      <c r="G10" s="2656">
        <v>11194.871800000001</v>
      </c>
      <c r="H10" s="2656">
        <v>13457.018399999999</v>
      </c>
      <c r="I10" s="2656">
        <v>16448.7107</v>
      </c>
      <c r="J10" s="2656">
        <v>16200.498</v>
      </c>
      <c r="K10" s="2656">
        <v>15831.046</v>
      </c>
      <c r="L10" s="2656">
        <v>17081.2817</v>
      </c>
      <c r="M10" s="2656">
        <v>19036.5972</v>
      </c>
      <c r="N10" s="2657">
        <v>19950.047600000002</v>
      </c>
      <c r="O10" s="2657">
        <v>21660.121899999998</v>
      </c>
      <c r="P10" s="2657">
        <v>20868.054700000001</v>
      </c>
      <c r="Q10" s="2657">
        <v>20582.746899999998</v>
      </c>
      <c r="R10" s="2657">
        <v>22392.283719999999</v>
      </c>
      <c r="S10" s="2657">
        <v>19196.82777</v>
      </c>
      <c r="T10" s="2657">
        <v>20264.931090000002</v>
      </c>
      <c r="U10" s="2657">
        <v>18558.285179999999</v>
      </c>
      <c r="V10" s="2657">
        <v>19035.010077269999</v>
      </c>
      <c r="W10" s="2657">
        <v>22975.643538749999</v>
      </c>
      <c r="X10" s="2657">
        <v>20179.322452919998</v>
      </c>
      <c r="Y10" s="2657">
        <v>18952.924214029998</v>
      </c>
      <c r="Z10" s="2657">
        <v>18134.620020096001</v>
      </c>
      <c r="AA10" s="2657">
        <v>17533.886433971002</v>
      </c>
      <c r="AB10" s="2657">
        <v>17551.908017611</v>
      </c>
      <c r="AC10" s="2657">
        <v>12906.874795403</v>
      </c>
      <c r="AD10" s="2657">
        <v>9178.0650705000007</v>
      </c>
      <c r="AE10" s="2657">
        <v>10036.857399341001</v>
      </c>
      <c r="AF10" s="2657">
        <v>8411.68</v>
      </c>
      <c r="AG10" s="2657">
        <v>8284.6565472549992</v>
      </c>
      <c r="AH10" s="2657">
        <v>5871.3127519999998</v>
      </c>
      <c r="AI10" s="2657">
        <v>7157.8607632529993</v>
      </c>
      <c r="AJ10" s="2657">
        <v>6470.1639660809997</v>
      </c>
      <c r="AK10" s="2657">
        <v>7857.2324106599999</v>
      </c>
      <c r="AL10" s="2657">
        <v>7783.6726124091711</v>
      </c>
      <c r="AM10" s="2657">
        <v>7944.8495716400002</v>
      </c>
      <c r="AN10" s="2657">
        <v>9734.1916592845591</v>
      </c>
      <c r="AO10" s="2657">
        <v>10654.458189035744</v>
      </c>
      <c r="AP10" s="2657">
        <v>11724.581809903</v>
      </c>
      <c r="AQ10" s="2657">
        <v>12345.754988007386</v>
      </c>
      <c r="AR10" s="2657">
        <v>13570.674245388156</v>
      </c>
      <c r="AS10" s="2657">
        <v>13811.249339764459</v>
      </c>
      <c r="AT10" s="2657">
        <v>11022.48116775428</v>
      </c>
      <c r="AU10" s="2657">
        <v>12844.666421783098</v>
      </c>
      <c r="AV10" s="2657">
        <v>12230.422991683723</v>
      </c>
    </row>
    <row r="11" spans="1:48" ht="16.5" thickBot="1">
      <c r="A11" s="2655" t="s">
        <v>1570</v>
      </c>
      <c r="B11" s="2656">
        <v>2304.1900000000032</v>
      </c>
      <c r="C11" s="2656">
        <v>3042.6399999999958</v>
      </c>
      <c r="D11" s="2656">
        <v>3266.4099999999976</v>
      </c>
      <c r="E11" s="2656">
        <v>1251.5000000000002</v>
      </c>
      <c r="F11" s="2656">
        <v>1227.8046806305897</v>
      </c>
      <c r="G11" s="2656">
        <v>677.40947896860132</v>
      </c>
      <c r="H11" s="2656">
        <v>1360.3213815028319</v>
      </c>
      <c r="I11" s="2656">
        <v>1798.6811255646435</v>
      </c>
      <c r="J11" s="2656">
        <v>1897.1606936276294</v>
      </c>
      <c r="K11" s="2656">
        <v>2376.9173878845086</v>
      </c>
      <c r="L11" s="2656">
        <v>1925.5124797308745</v>
      </c>
      <c r="M11" s="2656">
        <v>1457.0594387569886</v>
      </c>
      <c r="N11" s="2657">
        <v>2603.4432529842575</v>
      </c>
      <c r="O11" s="2657">
        <v>3627.7931568729218</v>
      </c>
      <c r="P11" s="2657">
        <v>1552.4490110143593</v>
      </c>
      <c r="Q11" s="2657">
        <v>3045.3645791284634</v>
      </c>
      <c r="R11" s="2657">
        <v>2928.9337828899997</v>
      </c>
      <c r="S11" s="2657">
        <v>2512.1735688733334</v>
      </c>
      <c r="T11" s="2657">
        <v>2781.2688858733336</v>
      </c>
      <c r="U11" s="2657">
        <v>2639.6334425466666</v>
      </c>
      <c r="V11" s="2657">
        <v>2413.6439532600002</v>
      </c>
      <c r="W11" s="2657">
        <v>2178.1153388399998</v>
      </c>
      <c r="X11" s="2657">
        <v>2319.5381471999999</v>
      </c>
      <c r="Y11" s="2657">
        <v>2520.4947545246127</v>
      </c>
      <c r="Z11" s="2657">
        <v>2716.8703521559255</v>
      </c>
      <c r="AA11" s="2657">
        <v>2675.6744451239983</v>
      </c>
      <c r="AB11" s="2657">
        <v>2451.2231877574541</v>
      </c>
      <c r="AC11" s="2657">
        <v>2544.2571572847123</v>
      </c>
      <c r="AD11" s="2657">
        <v>1911.9561083600001</v>
      </c>
      <c r="AE11" s="2657">
        <v>1640.97</v>
      </c>
      <c r="AF11" s="2657">
        <v>1581.8489955</v>
      </c>
      <c r="AG11" s="2657">
        <v>1397.3577982645882</v>
      </c>
      <c r="AH11" s="2657">
        <v>1174.086708622184</v>
      </c>
      <c r="AI11" s="2657">
        <v>1141.4827430932601</v>
      </c>
      <c r="AJ11" s="2657">
        <v>974.59274080616001</v>
      </c>
      <c r="AK11" s="2657">
        <v>1382.3073762743199</v>
      </c>
      <c r="AL11" s="2657">
        <v>1476.5418921715475</v>
      </c>
      <c r="AM11" s="2657">
        <v>1623.7084000844459</v>
      </c>
      <c r="AN11" s="2657">
        <v>1537.6271959670974</v>
      </c>
      <c r="AO11" s="2657">
        <v>1541.8110132267946</v>
      </c>
      <c r="AP11" s="2657">
        <v>1770.8156842469996</v>
      </c>
      <c r="AQ11" s="2657">
        <v>1633.9148792717433</v>
      </c>
      <c r="AR11" s="2657">
        <v>1729.31986499</v>
      </c>
      <c r="AS11" s="2657">
        <v>1809.6458138400001</v>
      </c>
      <c r="AT11" s="2657">
        <v>1836.0817766884616</v>
      </c>
      <c r="AU11" s="2657">
        <v>1446.1812931685158</v>
      </c>
      <c r="AV11" s="2657">
        <v>1534.6824569145992</v>
      </c>
    </row>
    <row r="12" spans="1:48" ht="16.5" thickBot="1">
      <c r="A12" s="2661" t="s">
        <v>1571</v>
      </c>
      <c r="B12" s="2656">
        <v>605.94205900000009</v>
      </c>
      <c r="C12" s="2656">
        <v>573.72283500000003</v>
      </c>
      <c r="D12" s="2656">
        <v>463.34486200000003</v>
      </c>
      <c r="E12" s="2656">
        <v>504.19945899999999</v>
      </c>
      <c r="F12" s="2656">
        <v>505.96643009999997</v>
      </c>
      <c r="G12" s="2656">
        <v>433.28671879999996</v>
      </c>
      <c r="H12" s="2656">
        <v>396.79188500000004</v>
      </c>
      <c r="I12" s="2656">
        <v>674.50109189999989</v>
      </c>
      <c r="J12" s="2656">
        <v>748.91183192999995</v>
      </c>
      <c r="K12" s="2656">
        <v>661.00060392</v>
      </c>
      <c r="L12" s="2656">
        <v>533.78828712000006</v>
      </c>
      <c r="M12" s="2656">
        <v>782.31182936999994</v>
      </c>
      <c r="N12" s="2657">
        <v>959.03312604999985</v>
      </c>
      <c r="O12" s="2657">
        <v>794.58761694999998</v>
      </c>
      <c r="P12" s="2657">
        <v>688.59594124</v>
      </c>
      <c r="Q12" s="2657">
        <v>831.58953855000004</v>
      </c>
      <c r="R12" s="2657">
        <v>783.05986130587962</v>
      </c>
      <c r="S12" s="2657">
        <v>814.74469191141634</v>
      </c>
      <c r="T12" s="2657">
        <v>668.72450202648201</v>
      </c>
      <c r="U12" s="2657">
        <v>781.46441409164254</v>
      </c>
      <c r="V12" s="2657">
        <v>1441.6960662657516</v>
      </c>
      <c r="W12" s="2657">
        <v>1125.8417088606918</v>
      </c>
      <c r="X12" s="2657">
        <v>892.8448557736757</v>
      </c>
      <c r="Y12" s="2657">
        <v>1082.9788235756569</v>
      </c>
      <c r="Z12" s="2657">
        <v>1315.36056166</v>
      </c>
      <c r="AA12" s="2657">
        <v>2413.53717393754</v>
      </c>
      <c r="AB12" s="2657">
        <v>1179.7219293134299</v>
      </c>
      <c r="AC12" s="2657">
        <v>1162.1799706388013</v>
      </c>
      <c r="AD12" s="2657">
        <v>1024.1513878227679</v>
      </c>
      <c r="AE12" s="2657">
        <v>1387.86646956088</v>
      </c>
      <c r="AF12" s="2657">
        <v>465.62580355331716</v>
      </c>
      <c r="AG12" s="2657">
        <v>566.70294196346583</v>
      </c>
      <c r="AH12" s="2657">
        <v>556.44344318341052</v>
      </c>
      <c r="AI12" s="2657">
        <v>964.20335787862939</v>
      </c>
      <c r="AJ12" s="2657">
        <v>479.3792802931448</v>
      </c>
      <c r="AK12" s="2657">
        <v>674.82990052146886</v>
      </c>
      <c r="AL12" s="2657">
        <v>705.53472944193697</v>
      </c>
      <c r="AM12" s="2657">
        <v>1242.1682745149042</v>
      </c>
      <c r="AN12" s="2657">
        <v>711.98763009564698</v>
      </c>
      <c r="AO12" s="2657">
        <v>860.93706246018144</v>
      </c>
      <c r="AP12" s="2657">
        <v>967.7433377058403</v>
      </c>
      <c r="AQ12" s="2657">
        <v>1792.5871936104393</v>
      </c>
      <c r="AR12" s="2657">
        <v>899.35649681062068</v>
      </c>
      <c r="AS12" s="2657">
        <v>1034.5907193360499</v>
      </c>
      <c r="AT12" s="2657">
        <v>2343.5039472976678</v>
      </c>
      <c r="AU12" s="2657">
        <v>2026.9708010592649</v>
      </c>
      <c r="AV12" s="2657">
        <v>1348.1729428842173</v>
      </c>
    </row>
    <row r="13" spans="1:48" ht="16.5" thickBot="1">
      <c r="A13" s="2662" t="s">
        <v>1448</v>
      </c>
      <c r="B13" s="2656">
        <v>10.391559000000001</v>
      </c>
      <c r="C13" s="2656">
        <v>10.728835</v>
      </c>
      <c r="D13" s="2656">
        <v>10.394362000000001</v>
      </c>
      <c r="E13" s="2656">
        <v>11.481959</v>
      </c>
      <c r="F13" s="2656">
        <v>11.190430099999999</v>
      </c>
      <c r="G13" s="2656">
        <v>11.915218799999998</v>
      </c>
      <c r="H13" s="2656">
        <v>11.852385</v>
      </c>
      <c r="I13" s="2656">
        <v>12.170091899999999</v>
      </c>
      <c r="J13" s="2656">
        <v>14.728831929999998</v>
      </c>
      <c r="K13" s="2656">
        <v>14.321103920000001</v>
      </c>
      <c r="L13" s="2656">
        <v>13.861787119999999</v>
      </c>
      <c r="M13" s="2656">
        <v>13.99682937</v>
      </c>
      <c r="N13" s="2657">
        <v>17.489999999999998</v>
      </c>
      <c r="O13" s="2657">
        <v>17.05</v>
      </c>
      <c r="P13" s="2657">
        <v>35.549999999999997</v>
      </c>
      <c r="Q13" s="2657">
        <v>23.63403855</v>
      </c>
      <c r="R13" s="2657">
        <v>23.94486130587963</v>
      </c>
      <c r="S13" s="2657">
        <v>25.672191911416402</v>
      </c>
      <c r="T13" s="2657">
        <v>27.641451815365649</v>
      </c>
      <c r="U13" s="2657">
        <v>25.339414091642556</v>
      </c>
      <c r="V13" s="2657">
        <v>25.82606626575155</v>
      </c>
      <c r="W13" s="2657">
        <v>26.196208860691662</v>
      </c>
      <c r="X13" s="2657">
        <v>26.151855773675614</v>
      </c>
      <c r="Y13" s="2657">
        <v>25.930823575656795</v>
      </c>
      <c r="Z13" s="2657">
        <v>29.796399090000005</v>
      </c>
      <c r="AA13" s="2657">
        <v>28.719227986004277</v>
      </c>
      <c r="AB13" s="2657">
        <v>27.992595610199732</v>
      </c>
      <c r="AC13" s="2657">
        <v>28.832432258383108</v>
      </c>
      <c r="AD13" s="2657">
        <v>32.290023179999999</v>
      </c>
      <c r="AE13" s="2657">
        <v>31.78319432</v>
      </c>
      <c r="AF13" s="2657">
        <v>31.823257590000001</v>
      </c>
      <c r="AG13" s="2657">
        <v>33.476443379999999</v>
      </c>
      <c r="AH13" s="2657">
        <v>32.744387849999995</v>
      </c>
      <c r="AI13" s="2657">
        <v>25.35798745</v>
      </c>
      <c r="AJ13" s="2657">
        <v>26.988989969999999</v>
      </c>
      <c r="AK13" s="2657">
        <v>31.097766440000001</v>
      </c>
      <c r="AL13" s="2657">
        <v>26.868802479999999</v>
      </c>
      <c r="AM13" s="2657">
        <v>30.831476300000002</v>
      </c>
      <c r="AN13" s="2657">
        <v>24.04716741</v>
      </c>
      <c r="AO13" s="2657">
        <v>30.541399469999998</v>
      </c>
      <c r="AP13" s="2657">
        <v>31.873922239999999</v>
      </c>
      <c r="AQ13" s="2657">
        <v>34.32943719</v>
      </c>
      <c r="AR13" s="2657">
        <v>32.012655369999997</v>
      </c>
      <c r="AS13" s="2657">
        <v>34.051538530000002</v>
      </c>
      <c r="AT13" s="2657">
        <v>33.437687870000005</v>
      </c>
      <c r="AU13" s="2657">
        <v>29.75327944</v>
      </c>
      <c r="AV13" s="2657">
        <v>17.650616390000003</v>
      </c>
    </row>
    <row r="14" spans="1:48" ht="16.5" thickBot="1">
      <c r="A14" s="2662" t="s">
        <v>1550</v>
      </c>
      <c r="B14" s="2656">
        <v>595.55050000000006</v>
      </c>
      <c r="C14" s="2656">
        <v>562.99400000000003</v>
      </c>
      <c r="D14" s="2656">
        <v>452.95050000000003</v>
      </c>
      <c r="E14" s="2656">
        <v>492.71749999999997</v>
      </c>
      <c r="F14" s="2656">
        <v>494.77599999999995</v>
      </c>
      <c r="G14" s="2656">
        <v>421.37149999999997</v>
      </c>
      <c r="H14" s="2656">
        <v>384.93950000000001</v>
      </c>
      <c r="I14" s="2656">
        <v>662.3309999999999</v>
      </c>
      <c r="J14" s="2656">
        <v>734.18299999999999</v>
      </c>
      <c r="K14" s="2656">
        <v>646.67949999999996</v>
      </c>
      <c r="L14" s="2656">
        <v>519.92650000000003</v>
      </c>
      <c r="M14" s="2656">
        <v>768.31499999999994</v>
      </c>
      <c r="N14" s="2657">
        <v>941.53949999999986</v>
      </c>
      <c r="O14" s="2657">
        <v>777.53800000000001</v>
      </c>
      <c r="P14" s="2657">
        <v>653.05050000000006</v>
      </c>
      <c r="Q14" s="2657">
        <v>807.95550000000003</v>
      </c>
      <c r="R14" s="2657">
        <v>759.11500000000001</v>
      </c>
      <c r="S14" s="2657">
        <v>789.07249999999999</v>
      </c>
      <c r="T14" s="2657">
        <v>641.08305021111642</v>
      </c>
      <c r="U14" s="2657">
        <v>756.125</v>
      </c>
      <c r="V14" s="2657">
        <v>1415.8700000000001</v>
      </c>
      <c r="W14" s="2657">
        <v>1099.6455000000001</v>
      </c>
      <c r="X14" s="2657">
        <v>866.6930000000001</v>
      </c>
      <c r="Y14" s="2657">
        <v>1057.048</v>
      </c>
      <c r="Z14" s="2657">
        <v>1285.56416257</v>
      </c>
      <c r="AA14" s="2657">
        <v>2384.8179459515359</v>
      </c>
      <c r="AB14" s="2657">
        <v>1151.7293337032302</v>
      </c>
      <c r="AC14" s="2657">
        <v>1133.3475383804182</v>
      </c>
      <c r="AD14" s="2657">
        <v>991.86136464276797</v>
      </c>
      <c r="AE14" s="2657">
        <v>1356.0832752408801</v>
      </c>
      <c r="AF14" s="2657">
        <v>433.80254596331719</v>
      </c>
      <c r="AG14" s="2657">
        <v>533.22649858346585</v>
      </c>
      <c r="AH14" s="2657">
        <v>523.69905533341057</v>
      </c>
      <c r="AI14" s="2657">
        <v>938.84537042862939</v>
      </c>
      <c r="AJ14" s="2657">
        <v>452.39029032314482</v>
      </c>
      <c r="AK14" s="2657">
        <v>643.73213408146887</v>
      </c>
      <c r="AL14" s="2657">
        <v>678.66592696193698</v>
      </c>
      <c r="AM14" s="2657">
        <v>1211.3367982149041</v>
      </c>
      <c r="AN14" s="2657">
        <v>687.94046268564693</v>
      </c>
      <c r="AO14" s="2657">
        <v>830.39566299018145</v>
      </c>
      <c r="AP14" s="2657">
        <v>935.86941546584035</v>
      </c>
      <c r="AQ14" s="2657">
        <v>1758.2577564204394</v>
      </c>
      <c r="AR14" s="2657">
        <v>867.34384144062074</v>
      </c>
      <c r="AS14" s="2657">
        <v>1000.53918080605</v>
      </c>
      <c r="AT14" s="2657">
        <v>2310.0662594276678</v>
      </c>
      <c r="AU14" s="2657">
        <v>1997.217521619265</v>
      </c>
      <c r="AV14" s="2657">
        <v>1330.5223264942172</v>
      </c>
    </row>
    <row r="15" spans="1:48" ht="16.5" thickBot="1">
      <c r="A15" s="2658" t="s">
        <v>1572</v>
      </c>
      <c r="B15" s="2659">
        <v>-8713.7223812246393</v>
      </c>
      <c r="C15" s="2659">
        <v>-11383.718067681173</v>
      </c>
      <c r="D15" s="2659">
        <v>-10615.943362460557</v>
      </c>
      <c r="E15" s="2659">
        <v>-9383.6412832691021</v>
      </c>
      <c r="F15" s="2659">
        <v>-6966.6903752245353</v>
      </c>
      <c r="G15" s="2659">
        <v>-7537.8156329689027</v>
      </c>
      <c r="H15" s="2659">
        <v>-8618.1313918611158</v>
      </c>
      <c r="I15" s="2659">
        <v>-7997.3369340044292</v>
      </c>
      <c r="J15" s="2659">
        <v>-12396.838692461413</v>
      </c>
      <c r="K15" s="2659">
        <v>-10859.958484803366</v>
      </c>
      <c r="L15" s="2659">
        <v>-12608.947091069371</v>
      </c>
      <c r="M15" s="2659">
        <v>-10894.72341225261</v>
      </c>
      <c r="N15" s="2660">
        <v>-13621.167563997329</v>
      </c>
      <c r="O15" s="2660">
        <v>-14123.687876511456</v>
      </c>
      <c r="P15" s="2660">
        <v>-19488.434636945371</v>
      </c>
      <c r="Q15" s="2660">
        <v>-14928.10304560742</v>
      </c>
      <c r="R15" s="2660">
        <v>-15686.152159331901</v>
      </c>
      <c r="S15" s="2660">
        <v>-15484.131999697031</v>
      </c>
      <c r="T15" s="2660">
        <v>-10168.891242306909</v>
      </c>
      <c r="U15" s="2660">
        <v>-12057.575019430211</v>
      </c>
      <c r="V15" s="2660">
        <v>-11478.912773107346</v>
      </c>
      <c r="W15" s="2660">
        <v>-14199.650954808174</v>
      </c>
      <c r="X15" s="2660">
        <v>-13317.647107324648</v>
      </c>
      <c r="Y15" s="2660">
        <v>-12354.769996918976</v>
      </c>
      <c r="Z15" s="2660">
        <v>-14578.519967228911</v>
      </c>
      <c r="AA15" s="2660">
        <v>-16585.481382576181</v>
      </c>
      <c r="AB15" s="2660">
        <v>-14739.532922454186</v>
      </c>
      <c r="AC15" s="2660">
        <v>-15690.208976784586</v>
      </c>
      <c r="AD15" s="2660">
        <v>-14816.834734262677</v>
      </c>
      <c r="AE15" s="2660">
        <v>-13014.352178490972</v>
      </c>
      <c r="AF15" s="2660">
        <v>-13282.110168545474</v>
      </c>
      <c r="AG15" s="2660">
        <v>-11221.461879202045</v>
      </c>
      <c r="AH15" s="2660">
        <v>-8434.3619256012953</v>
      </c>
      <c r="AI15" s="2660">
        <v>-11106.179343794764</v>
      </c>
      <c r="AJ15" s="2660">
        <v>-8047.0048442041352</v>
      </c>
      <c r="AK15" s="2660">
        <v>-7652.4072067607021</v>
      </c>
      <c r="AL15" s="2660">
        <v>-7694.5733148024146</v>
      </c>
      <c r="AM15" s="2660">
        <v>-8822.6832854326876</v>
      </c>
      <c r="AN15" s="2660">
        <v>-8567.615445307867</v>
      </c>
      <c r="AO15" s="2660">
        <v>-7584.4658453973088</v>
      </c>
      <c r="AP15" s="2660">
        <v>-10105.005378555088</v>
      </c>
      <c r="AQ15" s="2660">
        <v>-8347.3341947983681</v>
      </c>
      <c r="AR15" s="2660">
        <v>-12439.468087515646</v>
      </c>
      <c r="AS15" s="2660">
        <v>-9861.8904920401292</v>
      </c>
      <c r="AT15" s="2660">
        <v>-14315.785682257589</v>
      </c>
      <c r="AU15" s="2660">
        <v>-14650.094108609781</v>
      </c>
      <c r="AV15" s="2660">
        <v>-12554.313517600154</v>
      </c>
    </row>
    <row r="16" spans="1:48" ht="18.75" thickBot="1">
      <c r="A16" s="2655" t="s">
        <v>1573</v>
      </c>
      <c r="B16" s="2656">
        <v>-2162.823761223257</v>
      </c>
      <c r="C16" s="2656">
        <v>-2920.685065054467</v>
      </c>
      <c r="D16" s="2656">
        <v>-3558.9194852412502</v>
      </c>
      <c r="E16" s="2656">
        <v>-2071.6114045135123</v>
      </c>
      <c r="F16" s="2656">
        <v>-1079.2945875358271</v>
      </c>
      <c r="G16" s="2656">
        <v>-1739.2220752669637</v>
      </c>
      <c r="H16" s="2656">
        <v>-1981.035159865555</v>
      </c>
      <c r="I16" s="2656">
        <v>-2111.2162217232762</v>
      </c>
      <c r="J16" s="2656">
        <v>-2669.4290206270261</v>
      </c>
      <c r="K16" s="2656">
        <v>-3060.2628970504466</v>
      </c>
      <c r="L16" s="2656">
        <v>-3362.1069003506063</v>
      </c>
      <c r="M16" s="2656">
        <v>-2126.4650626086732</v>
      </c>
      <c r="N16" s="2657">
        <v>-2740.1596720435327</v>
      </c>
      <c r="O16" s="2657">
        <v>-5257.5847498420771</v>
      </c>
      <c r="P16" s="2657">
        <v>-7311.3077440774869</v>
      </c>
      <c r="Q16" s="2657">
        <v>-4040.4957317230437</v>
      </c>
      <c r="R16" s="2657">
        <v>-5670.0366243046938</v>
      </c>
      <c r="S16" s="2657">
        <v>-5395.1325443362412</v>
      </c>
      <c r="T16" s="2657">
        <v>-3716.1560678869619</v>
      </c>
      <c r="U16" s="2657">
        <v>-4240.8875676047737</v>
      </c>
      <c r="V16" s="2657">
        <v>-3574.4358793513429</v>
      </c>
      <c r="W16" s="2657">
        <v>-5402.7754767641218</v>
      </c>
      <c r="X16" s="2657">
        <v>-3692.0746611637205</v>
      </c>
      <c r="Y16" s="2657">
        <v>-2474.1349222808294</v>
      </c>
      <c r="Z16" s="2657">
        <v>-2685.963584064722</v>
      </c>
      <c r="AA16" s="2657">
        <v>-4949.326838242052</v>
      </c>
      <c r="AB16" s="2657">
        <v>-3902.1328729603829</v>
      </c>
      <c r="AC16" s="2657">
        <v>-2268.6095273417341</v>
      </c>
      <c r="AD16" s="2657">
        <v>-2412.0925564054414</v>
      </c>
      <c r="AE16" s="2657">
        <v>-2353.2720230487062</v>
      </c>
      <c r="AF16" s="2657">
        <v>-2535.4338281479581</v>
      </c>
      <c r="AG16" s="2657">
        <v>-1194.1200174294254</v>
      </c>
      <c r="AH16" s="2657">
        <v>-1935.9467181645546</v>
      </c>
      <c r="AI16" s="2657">
        <v>-2597.2630809352204</v>
      </c>
      <c r="AJ16" s="2657">
        <v>-2303.2381937082018</v>
      </c>
      <c r="AK16" s="2657">
        <v>-2113.9736159818649</v>
      </c>
      <c r="AL16" s="2657">
        <v>-2420.8747485094</v>
      </c>
      <c r="AM16" s="2657">
        <v>-2214.5435214119502</v>
      </c>
      <c r="AN16" s="2657">
        <v>-2228.0756487020062</v>
      </c>
      <c r="AO16" s="2657">
        <v>-1291.6477563974804</v>
      </c>
      <c r="AP16" s="2657">
        <v>-3868.3381596425506</v>
      </c>
      <c r="AQ16" s="2657">
        <v>-2169.7947209732502</v>
      </c>
      <c r="AR16" s="2657">
        <v>-3124.4235933501509</v>
      </c>
      <c r="AS16" s="2657">
        <v>-2403.8168379193503</v>
      </c>
      <c r="AT16" s="2657">
        <v>-2068.7732585171007</v>
      </c>
      <c r="AU16" s="2657">
        <v>-3106.0026305382626</v>
      </c>
      <c r="AV16" s="2657">
        <v>-1604.7133458083408</v>
      </c>
    </row>
    <row r="17" spans="1:48" ht="16.5" thickBot="1">
      <c r="A17" s="2655" t="s">
        <v>1574</v>
      </c>
      <c r="B17" s="2656">
        <v>-6550.8986200013824</v>
      </c>
      <c r="C17" s="2656">
        <v>-8463.0330026267056</v>
      </c>
      <c r="D17" s="2656">
        <v>-7057.023877219307</v>
      </c>
      <c r="E17" s="2656">
        <v>-7312.0298787555894</v>
      </c>
      <c r="F17" s="2656">
        <v>-5887.395787688708</v>
      </c>
      <c r="G17" s="2656">
        <v>-5798.5935577019391</v>
      </c>
      <c r="H17" s="2656">
        <v>-6637.0962319955615</v>
      </c>
      <c r="I17" s="2656">
        <v>-5886.1207122811529</v>
      </c>
      <c r="J17" s="2656">
        <v>-9727.4096718343862</v>
      </c>
      <c r="K17" s="2656">
        <v>-7799.6955877529199</v>
      </c>
      <c r="L17" s="2656">
        <v>-9246.8401907187654</v>
      </c>
      <c r="M17" s="2656">
        <v>-8768.2583496439365</v>
      </c>
      <c r="N17" s="2657">
        <v>-10881.007891953797</v>
      </c>
      <c r="O17" s="2657">
        <v>-8866.103126669379</v>
      </c>
      <c r="P17" s="2657">
        <v>-12177.126892867886</v>
      </c>
      <c r="Q17" s="2657">
        <v>-10887.607313884377</v>
      </c>
      <c r="R17" s="2657">
        <v>-10016.115535027207</v>
      </c>
      <c r="S17" s="2657">
        <v>-10088.99945536079</v>
      </c>
      <c r="T17" s="2657">
        <v>-6452.7351744199468</v>
      </c>
      <c r="U17" s="2657">
        <v>-7816.6874518254372</v>
      </c>
      <c r="V17" s="2657">
        <v>-7904.4768937560029</v>
      </c>
      <c r="W17" s="2657">
        <v>-8796.8754780440522</v>
      </c>
      <c r="X17" s="2657">
        <v>-9625.5724461609279</v>
      </c>
      <c r="Y17" s="2657">
        <v>-9880.6350746381468</v>
      </c>
      <c r="Z17" s="2657">
        <v>-11892.556383164188</v>
      </c>
      <c r="AA17" s="2657">
        <v>-11636.154544334127</v>
      </c>
      <c r="AB17" s="2657">
        <v>-10837.400049493803</v>
      </c>
      <c r="AC17" s="2657">
        <v>-13421.599449442852</v>
      </c>
      <c r="AD17" s="2657">
        <v>-12404.742177857235</v>
      </c>
      <c r="AE17" s="2657">
        <v>-10661.080155442265</v>
      </c>
      <c r="AF17" s="2657">
        <v>-10746.676340397516</v>
      </c>
      <c r="AG17" s="2657">
        <v>-10027.341861772618</v>
      </c>
      <c r="AH17" s="2657">
        <v>-6498.4152074367403</v>
      </c>
      <c r="AI17" s="2657">
        <v>-8508.9162628595441</v>
      </c>
      <c r="AJ17" s="2657">
        <v>-5743.7666504959334</v>
      </c>
      <c r="AK17" s="2657">
        <v>-5538.4335907788372</v>
      </c>
      <c r="AL17" s="2657">
        <v>-5273.6985662930147</v>
      </c>
      <c r="AM17" s="2657">
        <v>-6608.1397640207379</v>
      </c>
      <c r="AN17" s="2657">
        <v>-6339.5397966058617</v>
      </c>
      <c r="AO17" s="2657">
        <v>-6292.8180889998284</v>
      </c>
      <c r="AP17" s="2657">
        <v>-6236.6672189125366</v>
      </c>
      <c r="AQ17" s="2657">
        <v>-6177.5394738251189</v>
      </c>
      <c r="AR17" s="2657">
        <v>-9315.0444941654951</v>
      </c>
      <c r="AS17" s="2657">
        <v>-7458.073654120778</v>
      </c>
      <c r="AT17" s="2657">
        <v>-12247.012423740487</v>
      </c>
      <c r="AU17" s="2657">
        <v>-11544.091478071517</v>
      </c>
      <c r="AV17" s="2657">
        <v>-10949.600171791813</v>
      </c>
    </row>
    <row r="18" spans="1:48" ht="17.25" thickBot="1">
      <c r="A18" s="2655" t="s">
        <v>1575</v>
      </c>
      <c r="B18" s="2656">
        <v>0</v>
      </c>
      <c r="C18" s="2656">
        <v>0</v>
      </c>
      <c r="D18" s="2656">
        <v>0</v>
      </c>
      <c r="E18" s="2656">
        <v>0</v>
      </c>
      <c r="F18" s="2656">
        <v>0</v>
      </c>
      <c r="G18" s="2656">
        <v>0</v>
      </c>
      <c r="H18" s="2656">
        <v>0</v>
      </c>
      <c r="I18" s="2656">
        <v>0</v>
      </c>
      <c r="J18" s="2656">
        <v>0</v>
      </c>
      <c r="K18" s="2656">
        <v>0</v>
      </c>
      <c r="L18" s="2656">
        <v>0</v>
      </c>
      <c r="M18" s="2656">
        <v>0</v>
      </c>
      <c r="N18" s="2657">
        <v>0</v>
      </c>
      <c r="O18" s="2657">
        <v>0</v>
      </c>
      <c r="P18" s="2657">
        <v>0</v>
      </c>
      <c r="Q18" s="2657">
        <v>0</v>
      </c>
      <c r="R18" s="2657">
        <v>0</v>
      </c>
      <c r="S18" s="2657">
        <v>0</v>
      </c>
      <c r="T18" s="2657">
        <v>0</v>
      </c>
      <c r="U18" s="2657">
        <v>0</v>
      </c>
      <c r="V18" s="2657">
        <v>0</v>
      </c>
      <c r="W18" s="2657">
        <v>0</v>
      </c>
      <c r="X18" s="2657">
        <v>0</v>
      </c>
      <c r="Y18" s="2657">
        <v>0</v>
      </c>
      <c r="Z18" s="2657">
        <v>0</v>
      </c>
      <c r="AA18" s="2657">
        <v>0</v>
      </c>
      <c r="AB18" s="2657">
        <v>0</v>
      </c>
      <c r="AC18" s="2657">
        <v>0</v>
      </c>
      <c r="AD18" s="2657">
        <v>0</v>
      </c>
      <c r="AE18" s="2657">
        <v>0</v>
      </c>
      <c r="AF18" s="2657">
        <v>0</v>
      </c>
      <c r="AG18" s="2657">
        <v>0</v>
      </c>
      <c r="AH18" s="2657">
        <v>0</v>
      </c>
      <c r="AI18" s="2657">
        <v>0</v>
      </c>
      <c r="AJ18" s="2657">
        <v>0</v>
      </c>
      <c r="AK18" s="2657">
        <v>0</v>
      </c>
      <c r="AL18" s="2657">
        <v>0</v>
      </c>
      <c r="AM18" s="2657">
        <v>0</v>
      </c>
      <c r="AN18" s="2657">
        <v>0</v>
      </c>
      <c r="AO18" s="2657">
        <v>0</v>
      </c>
      <c r="AP18" s="2663">
        <v>0</v>
      </c>
      <c r="AQ18" s="2663">
        <v>0</v>
      </c>
      <c r="AR18" s="2663">
        <v>0</v>
      </c>
      <c r="AS18" s="2663">
        <v>0</v>
      </c>
      <c r="AT18" s="2663">
        <v>0</v>
      </c>
      <c r="AU18" s="2663">
        <v>0</v>
      </c>
      <c r="AV18" s="2663"/>
    </row>
    <row r="19" spans="1:48" ht="16.5" thickBot="1">
      <c r="A19" s="2652" t="s">
        <v>1576</v>
      </c>
      <c r="B19" s="2653">
        <v>-5461.89065403735</v>
      </c>
      <c r="C19" s="2653">
        <v>-5254.9446185952556</v>
      </c>
      <c r="D19" s="2653">
        <v>-5294.6763374587126</v>
      </c>
      <c r="E19" s="2653">
        <v>-6241.859723925345</v>
      </c>
      <c r="F19" s="2653">
        <v>-3884.568346768744</v>
      </c>
      <c r="G19" s="2653">
        <v>-4069.696616193055</v>
      </c>
      <c r="H19" s="2653">
        <v>-4263.5153874920907</v>
      </c>
      <c r="I19" s="2653">
        <v>-4443.5115585503909</v>
      </c>
      <c r="J19" s="2653">
        <v>-4531.6134628825675</v>
      </c>
      <c r="K19" s="2653">
        <v>-4239.1447353119029</v>
      </c>
      <c r="L19" s="2653">
        <v>-5169.0847560869915</v>
      </c>
      <c r="M19" s="2653">
        <v>-4532.3575841467082</v>
      </c>
      <c r="N19" s="2654">
        <v>-4488.4955867518875</v>
      </c>
      <c r="O19" s="2654">
        <v>-4304.4977906669228</v>
      </c>
      <c r="P19" s="2654">
        <v>-6116.1689577633715</v>
      </c>
      <c r="Q19" s="2654">
        <v>-6452.0342663621022</v>
      </c>
      <c r="R19" s="2654">
        <v>-5734.1604395371105</v>
      </c>
      <c r="S19" s="2654">
        <v>-5058.0643478104312</v>
      </c>
      <c r="T19" s="2654">
        <v>-4673.1984528110788</v>
      </c>
      <c r="U19" s="2654">
        <v>-6250.4238812360582</v>
      </c>
      <c r="V19" s="2654">
        <v>-4871.7524900760409</v>
      </c>
      <c r="W19" s="2654">
        <v>-4930.4775589709161</v>
      </c>
      <c r="X19" s="2654">
        <v>-4945.613271672747</v>
      </c>
      <c r="Y19" s="2654">
        <v>-5360.9715503534926</v>
      </c>
      <c r="Z19" s="2654">
        <v>-5340.7223868625042</v>
      </c>
      <c r="AA19" s="2654">
        <v>-6397.2190973612269</v>
      </c>
      <c r="AB19" s="2654">
        <v>-5190.6664465845943</v>
      </c>
      <c r="AC19" s="2654">
        <v>-5537.5083464994723</v>
      </c>
      <c r="AD19" s="2654">
        <v>-4580.398972382407</v>
      </c>
      <c r="AE19" s="2654">
        <v>-3584.0774736745307</v>
      </c>
      <c r="AF19" s="2654">
        <v>-4901.2990240750405</v>
      </c>
      <c r="AG19" s="2654">
        <v>-3386.8808048143469</v>
      </c>
      <c r="AH19" s="2654">
        <v>-1813.2281471419094</v>
      </c>
      <c r="AI19" s="2654">
        <v>-1951.3228024363902</v>
      </c>
      <c r="AJ19" s="2654">
        <v>-2383.9160343691315</v>
      </c>
      <c r="AK19" s="2654">
        <v>-1866.1944020099463</v>
      </c>
      <c r="AL19" s="2654">
        <v>-1475.9221684844281</v>
      </c>
      <c r="AM19" s="2654">
        <v>-2814.2582145724441</v>
      </c>
      <c r="AN19" s="2654">
        <v>-4257.8978290717405</v>
      </c>
      <c r="AO19" s="2654">
        <v>-4686.2041371781361</v>
      </c>
      <c r="AP19" s="2654">
        <v>-5475.2258341044026</v>
      </c>
      <c r="AQ19" s="2654">
        <v>-5190.3201456899214</v>
      </c>
      <c r="AR19" s="2654">
        <v>-7112.7772453023208</v>
      </c>
      <c r="AS19" s="2654">
        <v>-8287.565211124409</v>
      </c>
      <c r="AT19" s="2654">
        <v>-8100.9012979752006</v>
      </c>
      <c r="AU19" s="2654">
        <v>-8166.9347774397729</v>
      </c>
      <c r="AV19" s="2654">
        <v>-8382.2541134004841</v>
      </c>
    </row>
    <row r="20" spans="1:48" ht="16.5" thickBot="1">
      <c r="A20" s="2655" t="s">
        <v>1577</v>
      </c>
      <c r="B20" s="2656">
        <v>474.61940960000004</v>
      </c>
      <c r="C20" s="2656">
        <v>479.72091999999998</v>
      </c>
      <c r="D20" s="2656">
        <v>666.00889600000005</v>
      </c>
      <c r="E20" s="2656">
        <v>657.76755440000011</v>
      </c>
      <c r="F20" s="2656">
        <v>490.55699499999997</v>
      </c>
      <c r="G20" s="2656">
        <v>577.07977500000004</v>
      </c>
      <c r="H20" s="2656">
        <v>578.29074500000002</v>
      </c>
      <c r="I20" s="2656">
        <v>596.48663499999998</v>
      </c>
      <c r="J20" s="2656">
        <v>701.81402265221675</v>
      </c>
      <c r="K20" s="2656">
        <v>764.93254851473728</v>
      </c>
      <c r="L20" s="2656">
        <v>828.74980357594654</v>
      </c>
      <c r="M20" s="2656">
        <v>822.20655727525968</v>
      </c>
      <c r="N20" s="2657">
        <v>855.78714819687502</v>
      </c>
      <c r="O20" s="2657">
        <v>897.01585819687512</v>
      </c>
      <c r="P20" s="2657">
        <v>887.54479819687504</v>
      </c>
      <c r="Q20" s="2657">
        <v>774.46525819687508</v>
      </c>
      <c r="R20" s="2657">
        <v>679.51372834888139</v>
      </c>
      <c r="S20" s="2657">
        <v>530.647463519741</v>
      </c>
      <c r="T20" s="2657">
        <v>684.54611300628585</v>
      </c>
      <c r="U20" s="2657">
        <v>525.06753546937205</v>
      </c>
      <c r="V20" s="2657">
        <v>509.42969000000005</v>
      </c>
      <c r="W20" s="2657">
        <v>534.00842900000009</v>
      </c>
      <c r="X20" s="2657">
        <v>813.37584300000015</v>
      </c>
      <c r="Y20" s="2657">
        <v>558.98833999999999</v>
      </c>
      <c r="Z20" s="2657">
        <v>499.26372000000003</v>
      </c>
      <c r="AA20" s="2657">
        <v>508.73786576880002</v>
      </c>
      <c r="AB20" s="2657">
        <v>487.62175000000002</v>
      </c>
      <c r="AC20" s="2657">
        <v>495.72712999999999</v>
      </c>
      <c r="AD20" s="2657">
        <v>769.17879167804745</v>
      </c>
      <c r="AE20" s="2657">
        <v>746.19968358004917</v>
      </c>
      <c r="AF20" s="2657">
        <v>810.39190051402102</v>
      </c>
      <c r="AG20" s="2657">
        <v>834.25911792749912</v>
      </c>
      <c r="AH20" s="2657">
        <v>1116.5709330158018</v>
      </c>
      <c r="AI20" s="2657">
        <v>943.87886938712336</v>
      </c>
      <c r="AJ20" s="2657">
        <v>793.39519604625923</v>
      </c>
      <c r="AK20" s="2657">
        <v>889.79991440426704</v>
      </c>
      <c r="AL20" s="2657">
        <v>1175.6130227682854</v>
      </c>
      <c r="AM20" s="2657">
        <v>1312.2083200327475</v>
      </c>
      <c r="AN20" s="2657">
        <v>1338.466255613266</v>
      </c>
      <c r="AO20" s="2657">
        <v>1204.2109201479327</v>
      </c>
      <c r="AP20" s="2657">
        <v>760.65524634085989</v>
      </c>
      <c r="AQ20" s="2657">
        <v>1156.2389865364637</v>
      </c>
      <c r="AR20" s="2657">
        <v>1525.3871282556252</v>
      </c>
      <c r="AS20" s="2657">
        <v>1375.4942038716649</v>
      </c>
      <c r="AT20" s="2657">
        <v>1339.6571085507253</v>
      </c>
      <c r="AU20" s="2657">
        <v>1383.9315146314955</v>
      </c>
      <c r="AV20" s="2657">
        <v>1187.6949822290189</v>
      </c>
    </row>
    <row r="21" spans="1:48" ht="16.5" thickBot="1">
      <c r="A21" s="2655" t="s">
        <v>1578</v>
      </c>
      <c r="B21" s="2656">
        <v>-5936.51006363735</v>
      </c>
      <c r="C21" s="2656">
        <v>-5734.6655385952554</v>
      </c>
      <c r="D21" s="2656">
        <v>-5960.6852334587129</v>
      </c>
      <c r="E21" s="2656">
        <v>-6899.6272783253453</v>
      </c>
      <c r="F21" s="2656">
        <v>-4375.125341768744</v>
      </c>
      <c r="G21" s="2656">
        <v>-4646.7763911930551</v>
      </c>
      <c r="H21" s="2656">
        <v>-4841.8061324920909</v>
      </c>
      <c r="I21" s="2656">
        <v>-5039.9981935503911</v>
      </c>
      <c r="J21" s="2656">
        <v>-5233.427485534784</v>
      </c>
      <c r="K21" s="2656">
        <v>-5004.0772838266403</v>
      </c>
      <c r="L21" s="2656">
        <v>-5997.8345596629379</v>
      </c>
      <c r="M21" s="2656">
        <v>-5354.5641414219681</v>
      </c>
      <c r="N21" s="2657">
        <v>-5344.2827349487625</v>
      </c>
      <c r="O21" s="2657">
        <v>-5201.5136488637982</v>
      </c>
      <c r="P21" s="2657">
        <v>-7003.713755960247</v>
      </c>
      <c r="Q21" s="2657">
        <v>-7226.4995245589771</v>
      </c>
      <c r="R21" s="2657">
        <v>-6413.6741678859917</v>
      </c>
      <c r="S21" s="2657">
        <v>-5588.7118113301722</v>
      </c>
      <c r="T21" s="2657">
        <v>-5357.7445658173647</v>
      </c>
      <c r="U21" s="2657">
        <v>-6775.4914167054303</v>
      </c>
      <c r="V21" s="2657">
        <v>-5381.1821800760408</v>
      </c>
      <c r="W21" s="2657">
        <v>-5464.4859879709165</v>
      </c>
      <c r="X21" s="2657">
        <v>-5758.9891146727468</v>
      </c>
      <c r="Y21" s="2657">
        <v>-5919.9598903534925</v>
      </c>
      <c r="Z21" s="2657">
        <v>-5839.9861068625041</v>
      </c>
      <c r="AA21" s="2657">
        <v>-6905.9569631300265</v>
      </c>
      <c r="AB21" s="2657">
        <v>-5678.2881965845945</v>
      </c>
      <c r="AC21" s="2657">
        <v>-6033.2354764994725</v>
      </c>
      <c r="AD21" s="2657">
        <v>-5349.5777640604547</v>
      </c>
      <c r="AE21" s="2657">
        <v>-4330.2771572545798</v>
      </c>
      <c r="AF21" s="2657">
        <v>-5711.690924589062</v>
      </c>
      <c r="AG21" s="2657">
        <v>-4221.139922741846</v>
      </c>
      <c r="AH21" s="2657">
        <v>-2929.7990801577112</v>
      </c>
      <c r="AI21" s="2657">
        <v>-2895.2016718235136</v>
      </c>
      <c r="AJ21" s="2657">
        <v>-3177.3112304153906</v>
      </c>
      <c r="AK21" s="2657">
        <v>-2755.9943164142132</v>
      </c>
      <c r="AL21" s="2657">
        <v>-2651.5351912527135</v>
      </c>
      <c r="AM21" s="2657">
        <v>-4126.4665346051916</v>
      </c>
      <c r="AN21" s="2657">
        <v>-5596.3640846850067</v>
      </c>
      <c r="AO21" s="2657">
        <v>-5890.4150573260686</v>
      </c>
      <c r="AP21" s="2657">
        <v>-6235.8810804452623</v>
      </c>
      <c r="AQ21" s="2657">
        <v>-6346.5591322263854</v>
      </c>
      <c r="AR21" s="2657">
        <v>-8638.1643735579455</v>
      </c>
      <c r="AS21" s="2657">
        <v>-9663.0594149960743</v>
      </c>
      <c r="AT21" s="2657">
        <v>-9440.5584065259263</v>
      </c>
      <c r="AU21" s="2657">
        <v>-9550.8662920712686</v>
      </c>
      <c r="AV21" s="2657">
        <v>-9569.9490956295031</v>
      </c>
    </row>
    <row r="22" spans="1:48" ht="16.5" thickBot="1">
      <c r="A22" s="2655" t="s">
        <v>1579</v>
      </c>
      <c r="B22" s="2656">
        <v>-1529.1049000392143</v>
      </c>
      <c r="C22" s="2656">
        <v>-1451.8858425595865</v>
      </c>
      <c r="D22" s="2656">
        <v>-1324.9785574946704</v>
      </c>
      <c r="E22" s="2656">
        <v>-1389.9597142887833</v>
      </c>
      <c r="F22" s="2656">
        <v>-1105.6813937528173</v>
      </c>
      <c r="G22" s="2656">
        <v>-1216.4596183838883</v>
      </c>
      <c r="H22" s="2656">
        <v>-1332.2970196617316</v>
      </c>
      <c r="I22" s="2656">
        <v>-1393.980303128792</v>
      </c>
      <c r="J22" s="2656">
        <v>-1951.99889681641</v>
      </c>
      <c r="K22" s="2656">
        <v>-1620.278697956355</v>
      </c>
      <c r="L22" s="2656">
        <v>-1500.9478798940254</v>
      </c>
      <c r="M22" s="2656">
        <v>-1528.3586357017566</v>
      </c>
      <c r="N22" s="2657">
        <v>-1682.8376062696811</v>
      </c>
      <c r="O22" s="2657">
        <v>-1491.5630846254976</v>
      </c>
      <c r="P22" s="2657">
        <v>-1630.2108389392338</v>
      </c>
      <c r="Q22" s="2657">
        <v>-1716.6798534499576</v>
      </c>
      <c r="R22" s="2657">
        <v>-2269.0176539377426</v>
      </c>
      <c r="S22" s="2657">
        <v>-2172.8748909035285</v>
      </c>
      <c r="T22" s="2657">
        <v>-1786.549648469143</v>
      </c>
      <c r="U22" s="2657">
        <v>-2145.8715426786621</v>
      </c>
      <c r="V22" s="2657">
        <v>-2167.5087893219029</v>
      </c>
      <c r="W22" s="2657">
        <v>-1765.1133635510319</v>
      </c>
      <c r="X22" s="2657">
        <v>-1716.4775503153289</v>
      </c>
      <c r="Y22" s="2657">
        <v>-1827.1378270061582</v>
      </c>
      <c r="Z22" s="2657">
        <v>-1840.2316106973249</v>
      </c>
      <c r="AA22" s="2657">
        <v>-1967.7891644871511</v>
      </c>
      <c r="AB22" s="2657">
        <v>-1949.8891670915907</v>
      </c>
      <c r="AC22" s="2657">
        <v>-2246.6581344568895</v>
      </c>
      <c r="AD22" s="2657">
        <v>-1653.5988034971576</v>
      </c>
      <c r="AE22" s="2657">
        <v>-1439.6959809704949</v>
      </c>
      <c r="AF22" s="2657">
        <v>-1573.0483253155464</v>
      </c>
      <c r="AG22" s="2657">
        <v>-1274.8015156547417</v>
      </c>
      <c r="AH22" s="2657">
        <v>-973.90644276336582</v>
      </c>
      <c r="AI22" s="2657">
        <v>-1227.8792580902859</v>
      </c>
      <c r="AJ22" s="2657">
        <v>-1023.0095384395211</v>
      </c>
      <c r="AK22" s="2657">
        <v>-1038.7413174520927</v>
      </c>
      <c r="AL22" s="2657">
        <v>-720.84287207341708</v>
      </c>
      <c r="AM22" s="2657">
        <v>-853.33215341421874</v>
      </c>
      <c r="AN22" s="2657">
        <v>-994.81833878420173</v>
      </c>
      <c r="AO22" s="2657">
        <v>-777.26147982947828</v>
      </c>
      <c r="AP22" s="2657">
        <v>-1802.7708636250627</v>
      </c>
      <c r="AQ22" s="2657">
        <v>-925.27902155321976</v>
      </c>
      <c r="AR22" s="2657">
        <v>-1393.39263385241</v>
      </c>
      <c r="AS22" s="2657">
        <v>-898.39295984689534</v>
      </c>
      <c r="AT22" s="2657">
        <v>-1244.0486043145152</v>
      </c>
      <c r="AU22" s="2657">
        <v>-1240.5541817104015</v>
      </c>
      <c r="AV22" s="2657">
        <v>-1187.9826889413398</v>
      </c>
    </row>
    <row r="23" spans="1:48" ht="16.5" thickBot="1">
      <c r="A23" s="2655" t="s">
        <v>1580</v>
      </c>
      <c r="B23" s="2656">
        <v>196.95260000000002</v>
      </c>
      <c r="C23" s="2656">
        <v>214.41500000000002</v>
      </c>
      <c r="D23" s="2656">
        <v>431.58600000000001</v>
      </c>
      <c r="E23" s="2656">
        <v>373.85640000000001</v>
      </c>
      <c r="F23" s="2656">
        <v>229.31</v>
      </c>
      <c r="G23" s="2656">
        <v>284.41000000000003</v>
      </c>
      <c r="H23" s="2656">
        <v>298.33999999999997</v>
      </c>
      <c r="I23" s="2656">
        <v>298.35000000000002</v>
      </c>
      <c r="J23" s="2656">
        <v>398.71613262999995</v>
      </c>
      <c r="K23" s="2656">
        <v>503.91633080000003</v>
      </c>
      <c r="L23" s="2656">
        <v>579.65470444000005</v>
      </c>
      <c r="M23" s="2656">
        <v>511.29</v>
      </c>
      <c r="N23" s="2657">
        <v>388.15999999999997</v>
      </c>
      <c r="O23" s="2657">
        <v>435.68</v>
      </c>
      <c r="P23" s="2657">
        <v>440.96</v>
      </c>
      <c r="Q23" s="2657">
        <v>335.87</v>
      </c>
      <c r="R23" s="2657">
        <v>379.02082805916575</v>
      </c>
      <c r="S23" s="2657">
        <v>341.12336207124139</v>
      </c>
      <c r="T23" s="2657">
        <v>402.28681092191357</v>
      </c>
      <c r="U23" s="2657">
        <v>283.23289396767927</v>
      </c>
      <c r="V23" s="2657">
        <v>218.19</v>
      </c>
      <c r="W23" s="2657">
        <v>241.83100000000002</v>
      </c>
      <c r="X23" s="2657">
        <v>387.77099999999996</v>
      </c>
      <c r="Y23" s="2657">
        <v>260.48</v>
      </c>
      <c r="Z23" s="2657">
        <v>194.75</v>
      </c>
      <c r="AA23" s="2657">
        <v>202.67000000000002</v>
      </c>
      <c r="AB23" s="2657">
        <v>188.82</v>
      </c>
      <c r="AC23" s="2657">
        <v>188.136</v>
      </c>
      <c r="AD23" s="2657">
        <v>453.94712728024729</v>
      </c>
      <c r="AE23" s="2657">
        <v>402.6815565344732</v>
      </c>
      <c r="AF23" s="2657">
        <v>473.01387706982996</v>
      </c>
      <c r="AG23" s="2657">
        <v>478.3962168938599</v>
      </c>
      <c r="AH23" s="2657">
        <v>535.40184342709665</v>
      </c>
      <c r="AI23" s="2657">
        <v>354.83852034042332</v>
      </c>
      <c r="AJ23" s="2657">
        <v>408.87627742575432</v>
      </c>
      <c r="AK23" s="2657">
        <v>365.38039089169519</v>
      </c>
      <c r="AL23" s="2657">
        <v>307.23117474251171</v>
      </c>
      <c r="AM23" s="2657">
        <v>329.2214053579541</v>
      </c>
      <c r="AN23" s="2657">
        <v>355.04592166229543</v>
      </c>
      <c r="AO23" s="2657">
        <v>309.03464572460661</v>
      </c>
      <c r="AP23" s="2657">
        <v>304.8871335121944</v>
      </c>
      <c r="AQ23" s="2657">
        <v>348.40609988101778</v>
      </c>
      <c r="AR23" s="2657">
        <v>313.97343821681972</v>
      </c>
      <c r="AS23" s="2657">
        <v>363.70355612816206</v>
      </c>
      <c r="AT23" s="2657">
        <v>421.71247202549728</v>
      </c>
      <c r="AU23" s="2657">
        <v>497.28164467221973</v>
      </c>
      <c r="AV23" s="2657">
        <v>505.8335686642464</v>
      </c>
    </row>
    <row r="24" spans="1:48" ht="16.5" thickBot="1">
      <c r="A24" s="2655" t="s">
        <v>1581</v>
      </c>
      <c r="B24" s="2656">
        <v>-1726.0575000392143</v>
      </c>
      <c r="C24" s="2656">
        <v>-1666.3008425595865</v>
      </c>
      <c r="D24" s="2656">
        <v>-1756.5645574946705</v>
      </c>
      <c r="E24" s="2656">
        <v>-1763.8161142887832</v>
      </c>
      <c r="F24" s="2656">
        <v>-1334.9913937528172</v>
      </c>
      <c r="G24" s="2656">
        <v>-1500.8696183838883</v>
      </c>
      <c r="H24" s="2656">
        <v>-1630.6370196617315</v>
      </c>
      <c r="I24" s="2656">
        <v>-1692.3303031287919</v>
      </c>
      <c r="J24" s="2656">
        <v>-2350.71502944641</v>
      </c>
      <c r="K24" s="2656">
        <v>-2124.195028756355</v>
      </c>
      <c r="L24" s="2656">
        <v>-2080.6025843340253</v>
      </c>
      <c r="M24" s="2656">
        <v>-2039.6486357017566</v>
      </c>
      <c r="N24" s="2657">
        <v>-2070.997606269681</v>
      </c>
      <c r="O24" s="2657">
        <v>-1927.2430846254977</v>
      </c>
      <c r="P24" s="2657">
        <v>-2071.1708389392338</v>
      </c>
      <c r="Q24" s="2657">
        <v>-2052.5498534499575</v>
      </c>
      <c r="R24" s="2657">
        <v>-2648.0384819969081</v>
      </c>
      <c r="S24" s="2657">
        <v>-2513.9982529747699</v>
      </c>
      <c r="T24" s="2657">
        <v>-2188.8364593910565</v>
      </c>
      <c r="U24" s="2657">
        <v>-2429.1044366463411</v>
      </c>
      <c r="V24" s="2657">
        <v>-2385.698789321903</v>
      </c>
      <c r="W24" s="2657">
        <v>-2006.944363551032</v>
      </c>
      <c r="X24" s="2657">
        <v>-2104.2485503153289</v>
      </c>
      <c r="Y24" s="2657">
        <v>-2087.6178270061582</v>
      </c>
      <c r="Z24" s="2657">
        <v>-2034.9816106973249</v>
      </c>
      <c r="AA24" s="2657">
        <v>-2170.4591644871512</v>
      </c>
      <c r="AB24" s="2657">
        <v>-2138.7091670915906</v>
      </c>
      <c r="AC24" s="2657">
        <v>-2434.7941344568894</v>
      </c>
      <c r="AD24" s="2657">
        <v>-2107.5459307774049</v>
      </c>
      <c r="AE24" s="2657">
        <v>-1842.3775375049681</v>
      </c>
      <c r="AF24" s="2657">
        <v>-2046.0622023853764</v>
      </c>
      <c r="AG24" s="2657">
        <v>-1753.1977325486016</v>
      </c>
      <c r="AH24" s="2657">
        <v>-1509.3082861904625</v>
      </c>
      <c r="AI24" s="2657">
        <v>-1582.7177784307091</v>
      </c>
      <c r="AJ24" s="2657">
        <v>-1431.8858158652754</v>
      </c>
      <c r="AK24" s="2657">
        <v>-1404.121708343788</v>
      </c>
      <c r="AL24" s="2657">
        <v>-1028.0740468159288</v>
      </c>
      <c r="AM24" s="2657">
        <v>-1182.5535587721729</v>
      </c>
      <c r="AN24" s="2657">
        <v>-1349.8642604464972</v>
      </c>
      <c r="AO24" s="2657">
        <v>-1086.2961255540849</v>
      </c>
      <c r="AP24" s="2657">
        <v>-2107.6579971372571</v>
      </c>
      <c r="AQ24" s="2657">
        <v>-1273.6851214342375</v>
      </c>
      <c r="AR24" s="2657">
        <v>-1707.3660720692296</v>
      </c>
      <c r="AS24" s="2657">
        <v>-1262.0965159750574</v>
      </c>
      <c r="AT24" s="2657">
        <v>-1665.7610763400123</v>
      </c>
      <c r="AU24" s="2657">
        <v>-1737.8358263826212</v>
      </c>
      <c r="AV24" s="2657">
        <v>-1693.8162576055863</v>
      </c>
    </row>
    <row r="25" spans="1:48" ht="16.5" thickBot="1">
      <c r="A25" s="2655" t="s">
        <v>1582</v>
      </c>
      <c r="B25" s="2656">
        <v>-343.91999999999996</v>
      </c>
      <c r="C25" s="2656">
        <v>-270.41999999999996</v>
      </c>
      <c r="D25" s="2656">
        <v>-65.490000000000009</v>
      </c>
      <c r="E25" s="2656">
        <v>-165.84000000000003</v>
      </c>
      <c r="F25" s="2656">
        <v>-239.7</v>
      </c>
      <c r="G25" s="2656">
        <v>-288.54500000000002</v>
      </c>
      <c r="H25" s="2656">
        <v>-249.36</v>
      </c>
      <c r="I25" s="2656">
        <v>-269.04000000000002</v>
      </c>
      <c r="J25" s="2656">
        <v>-739.40654717999996</v>
      </c>
      <c r="K25" s="2656">
        <v>-575.88009467999996</v>
      </c>
      <c r="L25" s="2656">
        <v>-521.86607074999995</v>
      </c>
      <c r="M25" s="2656">
        <v>-809.31</v>
      </c>
      <c r="N25" s="2657">
        <v>-795.06</v>
      </c>
      <c r="O25" s="2657">
        <v>-737.07</v>
      </c>
      <c r="P25" s="2657">
        <v>-548.43999999999994</v>
      </c>
      <c r="Q25" s="2657">
        <v>-812.86</v>
      </c>
      <c r="R25" s="2657">
        <v>-855.80369089999999</v>
      </c>
      <c r="S25" s="2657">
        <v>-753.22800000000007</v>
      </c>
      <c r="T25" s="2657">
        <v>-574.45100000000002</v>
      </c>
      <c r="U25" s="2657">
        <v>-856.20150000000001</v>
      </c>
      <c r="V25" s="2657">
        <v>-796.66</v>
      </c>
      <c r="W25" s="2657">
        <v>-808.39399999999989</v>
      </c>
      <c r="X25" s="2657">
        <v>-815.91300000000001</v>
      </c>
      <c r="Y25" s="2657">
        <v>-816.08</v>
      </c>
      <c r="Z25" s="2657">
        <v>-814.59</v>
      </c>
      <c r="AA25" s="2657">
        <v>-825.49800000000005</v>
      </c>
      <c r="AB25" s="2657">
        <v>-811.33799999999997</v>
      </c>
      <c r="AC25" s="2657">
        <v>-817.24200000000019</v>
      </c>
      <c r="AD25" s="2657">
        <v>-805.65</v>
      </c>
      <c r="AE25" s="2657">
        <v>-826.93799999999987</v>
      </c>
      <c r="AF25" s="2657">
        <v>-900.31249999999989</v>
      </c>
      <c r="AG25" s="2657">
        <v>-815.98799999999994</v>
      </c>
      <c r="AH25" s="2657">
        <v>-817.05</v>
      </c>
      <c r="AI25" s="2657">
        <v>-828.17100000000005</v>
      </c>
      <c r="AJ25" s="2657">
        <v>-909.04650000000004</v>
      </c>
      <c r="AK25" s="2657">
        <v>-872.73949706999997</v>
      </c>
      <c r="AL25" s="2657">
        <v>-483.85925082164817</v>
      </c>
      <c r="AM25" s="2657">
        <v>-600.14574894818213</v>
      </c>
      <c r="AN25" s="2657">
        <v>-719.8636867484347</v>
      </c>
      <c r="AO25" s="2657">
        <v>-526.26394044424069</v>
      </c>
      <c r="AP25" s="2657">
        <v>-1466.5172475732577</v>
      </c>
      <c r="AQ25" s="2657">
        <v>-649.08094794859346</v>
      </c>
      <c r="AR25" s="2657">
        <v>-867.47774890880555</v>
      </c>
      <c r="AS25" s="2657">
        <v>-643.69124825695735</v>
      </c>
      <c r="AT25" s="2657">
        <v>-551.31403595451013</v>
      </c>
      <c r="AU25" s="2657">
        <v>-683.3825725943193</v>
      </c>
      <c r="AV25" s="2657">
        <v>-823.68158624369573</v>
      </c>
    </row>
    <row r="26" spans="1:48" ht="16.5" thickBot="1">
      <c r="A26" s="2655" t="s">
        <v>1580</v>
      </c>
      <c r="B26" s="2656">
        <v>33.150000000000006</v>
      </c>
      <c r="C26" s="2656">
        <v>34.92</v>
      </c>
      <c r="D26" s="2656">
        <v>219.51</v>
      </c>
      <c r="E26" s="2656">
        <v>104.39999999999999</v>
      </c>
      <c r="F26" s="2656">
        <v>52.800000000000004</v>
      </c>
      <c r="G26" s="2656">
        <v>48.96</v>
      </c>
      <c r="H26" s="2656">
        <v>35.64</v>
      </c>
      <c r="I26" s="2656">
        <v>53.46</v>
      </c>
      <c r="J26" s="2656">
        <v>48.093452819999996</v>
      </c>
      <c r="K26" s="2656">
        <v>42.869905320000001</v>
      </c>
      <c r="L26" s="2656">
        <v>43.293929249999998</v>
      </c>
      <c r="M26" s="2656">
        <v>34.44</v>
      </c>
      <c r="N26" s="2657">
        <v>23.939999999999998</v>
      </c>
      <c r="O26" s="2657">
        <v>12.930000000000001</v>
      </c>
      <c r="P26" s="2657">
        <v>17.97</v>
      </c>
      <c r="Q26" s="2657">
        <v>11.16</v>
      </c>
      <c r="R26" s="2657">
        <v>9.644309100000001</v>
      </c>
      <c r="S26" s="2657">
        <v>34.92</v>
      </c>
      <c r="T26" s="2657">
        <v>20.100000000000001</v>
      </c>
      <c r="U26" s="2657">
        <v>19.5</v>
      </c>
      <c r="V26" s="2657">
        <v>11.34</v>
      </c>
      <c r="W26" s="2657">
        <v>15.816000000000001</v>
      </c>
      <c r="X26" s="2657">
        <v>19.286999999999999</v>
      </c>
      <c r="Y26" s="2657">
        <v>31.92</v>
      </c>
      <c r="Z26" s="2657">
        <v>9.36</v>
      </c>
      <c r="AA26" s="2657">
        <v>15.09</v>
      </c>
      <c r="AB26" s="2657">
        <v>21.810000000000002</v>
      </c>
      <c r="AC26" s="2657">
        <v>15.905999999999999</v>
      </c>
      <c r="AD26" s="2657">
        <v>13.350000000000001</v>
      </c>
      <c r="AE26" s="2657">
        <v>6.2100000000000009</v>
      </c>
      <c r="AF26" s="2657">
        <v>19.830000000000002</v>
      </c>
      <c r="AG26" s="2657">
        <v>17.16</v>
      </c>
      <c r="AH26" s="2657">
        <v>1.9500000000000002</v>
      </c>
      <c r="AI26" s="2657">
        <v>4.9770000000000003</v>
      </c>
      <c r="AJ26" s="2657">
        <v>6.7859999999999996</v>
      </c>
      <c r="AK26" s="2657">
        <v>4.7605029299999995</v>
      </c>
      <c r="AL26" s="2657">
        <v>20.975191893874992</v>
      </c>
      <c r="AM26" s="2657">
        <v>12.608300918055908</v>
      </c>
      <c r="AN26" s="2657">
        <v>19.14795198142593</v>
      </c>
      <c r="AO26" s="2657">
        <v>13.247110709670652</v>
      </c>
      <c r="AP26" s="2657">
        <v>6.4510890211899161</v>
      </c>
      <c r="AQ26" s="2657">
        <v>4.7065683128439861</v>
      </c>
      <c r="AR26" s="2657">
        <v>0.32340000000000002</v>
      </c>
      <c r="AS26" s="2657">
        <v>4.0035056735903725</v>
      </c>
      <c r="AT26" s="2657">
        <v>5.6121189137507903</v>
      </c>
      <c r="AU26" s="2657">
        <v>4.7457408504030685</v>
      </c>
      <c r="AV26" s="2657">
        <v>0.75075496050000001</v>
      </c>
    </row>
    <row r="27" spans="1:48" ht="16.5" thickBot="1">
      <c r="A27" s="2655" t="s">
        <v>1581</v>
      </c>
      <c r="B27" s="2656">
        <v>-377.07</v>
      </c>
      <c r="C27" s="2656">
        <v>-305.33999999999997</v>
      </c>
      <c r="D27" s="2656">
        <v>-285</v>
      </c>
      <c r="E27" s="2656">
        <v>-270.24</v>
      </c>
      <c r="F27" s="2656">
        <v>-292.5</v>
      </c>
      <c r="G27" s="2656">
        <v>-337.505</v>
      </c>
      <c r="H27" s="2656">
        <v>-285</v>
      </c>
      <c r="I27" s="2656">
        <v>-322.5</v>
      </c>
      <c r="J27" s="2656">
        <v>-787.5</v>
      </c>
      <c r="K27" s="2656">
        <v>-618.75</v>
      </c>
      <c r="L27" s="2656">
        <v>-565.16</v>
      </c>
      <c r="M27" s="2656">
        <v>-843.75</v>
      </c>
      <c r="N27" s="2657">
        <v>-819</v>
      </c>
      <c r="O27" s="2657">
        <v>-750</v>
      </c>
      <c r="P27" s="2657">
        <v>-566.41</v>
      </c>
      <c r="Q27" s="2657">
        <v>-824.02</v>
      </c>
      <c r="R27" s="2657">
        <v>-865.44799999999998</v>
      </c>
      <c r="S27" s="2657">
        <v>-788.14800000000002</v>
      </c>
      <c r="T27" s="2657">
        <v>-594.55100000000004</v>
      </c>
      <c r="U27" s="2657">
        <v>-875.70150000000001</v>
      </c>
      <c r="V27" s="2657">
        <v>-808</v>
      </c>
      <c r="W27" s="2657">
        <v>-824.20999999999992</v>
      </c>
      <c r="X27" s="2657">
        <v>-835.2</v>
      </c>
      <c r="Y27" s="2657">
        <v>-848</v>
      </c>
      <c r="Z27" s="2657">
        <v>-823.95</v>
      </c>
      <c r="AA27" s="2657">
        <v>-840.58800000000008</v>
      </c>
      <c r="AB27" s="2657">
        <v>-833.14800000000002</v>
      </c>
      <c r="AC27" s="2657">
        <v>-833.14800000000014</v>
      </c>
      <c r="AD27" s="2657">
        <v>-819</v>
      </c>
      <c r="AE27" s="2657">
        <v>-833.14799999999991</v>
      </c>
      <c r="AF27" s="2657">
        <v>-920.14249999999993</v>
      </c>
      <c r="AG27" s="2657">
        <v>-833.14799999999991</v>
      </c>
      <c r="AH27" s="2657">
        <v>-819</v>
      </c>
      <c r="AI27" s="2657">
        <v>-833.14800000000002</v>
      </c>
      <c r="AJ27" s="2657">
        <v>-915.83249999999998</v>
      </c>
      <c r="AK27" s="2657">
        <v>-877.5</v>
      </c>
      <c r="AL27" s="2657">
        <v>-504.83444271552315</v>
      </c>
      <c r="AM27" s="2657">
        <v>-612.75404986623801</v>
      </c>
      <c r="AN27" s="2657">
        <v>-739.01163872986058</v>
      </c>
      <c r="AO27" s="2657">
        <v>-539.51105115391135</v>
      </c>
      <c r="AP27" s="2657">
        <v>-1472.9683365944477</v>
      </c>
      <c r="AQ27" s="2657">
        <v>-653.78751626143742</v>
      </c>
      <c r="AR27" s="2657">
        <v>-867.80114890880554</v>
      </c>
      <c r="AS27" s="2657">
        <v>-647.69475393054768</v>
      </c>
      <c r="AT27" s="2657">
        <v>-556.92615486826094</v>
      </c>
      <c r="AU27" s="2657">
        <v>-688.12831344472238</v>
      </c>
      <c r="AV27" s="2657">
        <v>-824.43234120419572</v>
      </c>
    </row>
    <row r="28" spans="1:48" ht="16.5" thickBot="1">
      <c r="A28" s="2655" t="s">
        <v>1583</v>
      </c>
      <c r="B28" s="2656">
        <v>-1261.9385000392144</v>
      </c>
      <c r="C28" s="2656">
        <v>-1277.7308425595866</v>
      </c>
      <c r="D28" s="2656">
        <v>-1332.9645574946705</v>
      </c>
      <c r="E28" s="2656">
        <v>-1290.966114288783</v>
      </c>
      <c r="F28" s="2656">
        <v>-930.0329166428171</v>
      </c>
      <c r="G28" s="2656">
        <v>-986.06488805388824</v>
      </c>
      <c r="H28" s="2656">
        <v>-1115.5570196617316</v>
      </c>
      <c r="I28" s="2656">
        <v>-1153.8703031287919</v>
      </c>
      <c r="J28" s="2656">
        <v>-1267.7423496364099</v>
      </c>
      <c r="K28" s="2656">
        <v>-1099.2086032763548</v>
      </c>
      <c r="L28" s="2656">
        <v>-1020.0718091440255</v>
      </c>
      <c r="M28" s="2656">
        <v>-779.70863570175652</v>
      </c>
      <c r="N28" s="2657">
        <v>-954.31760626968082</v>
      </c>
      <c r="O28" s="2657">
        <v>-826.22308462549768</v>
      </c>
      <c r="P28" s="2657">
        <v>-1104.4508389392338</v>
      </c>
      <c r="Q28" s="2657">
        <v>-935.04985344995725</v>
      </c>
      <c r="R28" s="2657">
        <v>-1439.0448960769083</v>
      </c>
      <c r="S28" s="2657">
        <v>-1467.6572529747702</v>
      </c>
      <c r="T28" s="2657">
        <v>-1255.5454593910565</v>
      </c>
      <c r="U28" s="2657">
        <v>-1367.4129366463412</v>
      </c>
      <c r="V28" s="2657">
        <v>-1423.0687893219031</v>
      </c>
      <c r="W28" s="2657">
        <v>-1013.2423635510321</v>
      </c>
      <c r="X28" s="2657">
        <v>-947.81055031532878</v>
      </c>
      <c r="Y28" s="2657">
        <v>-1057.4278270061584</v>
      </c>
      <c r="Z28" s="2657">
        <v>-1008.3516106973249</v>
      </c>
      <c r="AA28" s="2657">
        <v>-1148.6811644871514</v>
      </c>
      <c r="AB28" s="2657">
        <v>-1099.1211670915909</v>
      </c>
      <c r="AC28" s="2657">
        <v>-1399.8951344568891</v>
      </c>
      <c r="AD28" s="2657">
        <v>-1153.4710679758473</v>
      </c>
      <c r="AE28" s="2657">
        <v>-858.02134935790207</v>
      </c>
      <c r="AF28" s="2657">
        <v>-965.64015752869636</v>
      </c>
      <c r="AG28" s="2657">
        <v>-739.50973254860173</v>
      </c>
      <c r="AH28" s="2657">
        <v>-603.09636753804511</v>
      </c>
      <c r="AI28" s="2657">
        <v>-658.37634397941406</v>
      </c>
      <c r="AJ28" s="2657">
        <v>-367.69536849350857</v>
      </c>
      <c r="AK28" s="2657">
        <v>-409.64189831398818</v>
      </c>
      <c r="AL28" s="2657">
        <v>-467.3886881606727</v>
      </c>
      <c r="AM28" s="2657">
        <v>-462.88998546121724</v>
      </c>
      <c r="AN28" s="2657">
        <v>-526.23439100354562</v>
      </c>
      <c r="AO28" s="2657">
        <v>-469.19904400686949</v>
      </c>
      <c r="AP28" s="2657">
        <v>-552.85200701888834</v>
      </c>
      <c r="AQ28" s="2657">
        <v>-488.04753790886321</v>
      </c>
      <c r="AR28" s="2657">
        <v>-736.97680946634716</v>
      </c>
      <c r="AS28" s="2657">
        <v>-572.34240695882249</v>
      </c>
      <c r="AT28" s="2657">
        <v>-952.69754942641089</v>
      </c>
      <c r="AU28" s="2657">
        <v>-857.84434675993214</v>
      </c>
      <c r="AV28" s="2657">
        <v>-677.08161721437205</v>
      </c>
    </row>
    <row r="29" spans="1:48" ht="16.5" thickBot="1">
      <c r="A29" s="2655" t="s">
        <v>1580</v>
      </c>
      <c r="B29" s="2656">
        <v>54.08</v>
      </c>
      <c r="C29" s="2656">
        <v>77.900000000000006</v>
      </c>
      <c r="D29" s="2656">
        <v>130.80000000000001</v>
      </c>
      <c r="E29" s="2656">
        <v>155.66999999999999</v>
      </c>
      <c r="F29" s="2656">
        <v>94.460000000000008</v>
      </c>
      <c r="G29" s="2656">
        <v>142.33000000000001</v>
      </c>
      <c r="H29" s="2656">
        <v>177.57</v>
      </c>
      <c r="I29" s="2656">
        <v>158.83000000000001</v>
      </c>
      <c r="J29" s="2656">
        <v>257.65267981</v>
      </c>
      <c r="K29" s="2656">
        <v>368.47642548000005</v>
      </c>
      <c r="L29" s="2656">
        <v>443.89077519</v>
      </c>
      <c r="M29" s="2656">
        <v>368.48</v>
      </c>
      <c r="N29" s="2657">
        <v>244.57000000000002</v>
      </c>
      <c r="O29" s="2657">
        <v>295.24</v>
      </c>
      <c r="P29" s="2657">
        <v>310.45</v>
      </c>
      <c r="Q29" s="2657">
        <v>207.69</v>
      </c>
      <c r="R29" s="2657">
        <v>267.19558591999998</v>
      </c>
      <c r="S29" s="2657">
        <v>197.31</v>
      </c>
      <c r="T29" s="2657">
        <v>266.46999999999997</v>
      </c>
      <c r="U29" s="2657">
        <v>137.63999999999999</v>
      </c>
      <c r="V29" s="2657">
        <v>96.53</v>
      </c>
      <c r="W29" s="2657">
        <v>106.235</v>
      </c>
      <c r="X29" s="2657">
        <v>247.14399999999998</v>
      </c>
      <c r="Y29" s="2657">
        <v>104.48</v>
      </c>
      <c r="Z29" s="2657">
        <v>103.61</v>
      </c>
      <c r="AA29" s="2657">
        <v>91.61</v>
      </c>
      <c r="AB29" s="2657">
        <v>70.180000000000007</v>
      </c>
      <c r="AC29" s="2657">
        <v>80.7</v>
      </c>
      <c r="AD29" s="2657">
        <v>93.240000000000009</v>
      </c>
      <c r="AE29" s="2657">
        <v>84.490000000000009</v>
      </c>
      <c r="AF29" s="2657">
        <v>121.5</v>
      </c>
      <c r="AG29" s="2657">
        <v>151.47999999999996</v>
      </c>
      <c r="AH29" s="2657">
        <v>64.489000000000004</v>
      </c>
      <c r="AI29" s="2657">
        <v>73.31</v>
      </c>
      <c r="AJ29" s="2657">
        <v>123.294</v>
      </c>
      <c r="AK29" s="2657">
        <v>107.98571101</v>
      </c>
      <c r="AL29" s="2657">
        <v>48.597000000000001</v>
      </c>
      <c r="AM29" s="2657">
        <v>69.540000000000006</v>
      </c>
      <c r="AN29" s="2657">
        <v>62.774999999999999</v>
      </c>
      <c r="AO29" s="2657">
        <v>54.808999999999997</v>
      </c>
      <c r="AP29" s="2657">
        <v>50.347999999999999</v>
      </c>
      <c r="AQ29" s="2657">
        <v>52.953000000000003</v>
      </c>
      <c r="AR29" s="2657">
        <v>67.28</v>
      </c>
      <c r="AS29" s="2657">
        <v>24.720001920000001</v>
      </c>
      <c r="AT29" s="2657">
        <v>82.31</v>
      </c>
      <c r="AU29" s="2657">
        <v>155.72</v>
      </c>
      <c r="AV29" s="2657">
        <v>169.95411267999998</v>
      </c>
    </row>
    <row r="30" spans="1:48" ht="16.5" thickBot="1">
      <c r="A30" s="2655" t="s">
        <v>1581</v>
      </c>
      <c r="B30" s="2656">
        <v>-1316.0185000392144</v>
      </c>
      <c r="C30" s="2656">
        <v>-1355.6308425595867</v>
      </c>
      <c r="D30" s="2656">
        <v>-1463.7645574946705</v>
      </c>
      <c r="E30" s="2656">
        <v>-1446.6361142887831</v>
      </c>
      <c r="F30" s="2656">
        <v>-1024.4929166428171</v>
      </c>
      <c r="G30" s="2656">
        <v>-1128.3948880538883</v>
      </c>
      <c r="H30" s="2656">
        <v>-1293.1270196617315</v>
      </c>
      <c r="I30" s="2656">
        <v>-1312.7003031287918</v>
      </c>
      <c r="J30" s="2656">
        <v>-1525.3950294464098</v>
      </c>
      <c r="K30" s="2656">
        <v>-1467.6850287563548</v>
      </c>
      <c r="L30" s="2656">
        <v>-1463.9625843340255</v>
      </c>
      <c r="M30" s="2656">
        <v>-1148.1886357017565</v>
      </c>
      <c r="N30" s="2657">
        <v>-1198.8876062696809</v>
      </c>
      <c r="O30" s="2657">
        <v>-1121.4630846254977</v>
      </c>
      <c r="P30" s="2657">
        <v>-1414.9008389392338</v>
      </c>
      <c r="Q30" s="2657">
        <v>-1142.7398534499573</v>
      </c>
      <c r="R30" s="2657">
        <v>-1706.2404819969083</v>
      </c>
      <c r="S30" s="2657">
        <v>-1664.9672529747702</v>
      </c>
      <c r="T30" s="2657">
        <v>-1522.0154593910565</v>
      </c>
      <c r="U30" s="2657">
        <v>-1505.0529366463411</v>
      </c>
      <c r="V30" s="2657">
        <v>-1519.598789321903</v>
      </c>
      <c r="W30" s="2657">
        <v>-1119.4773635510321</v>
      </c>
      <c r="X30" s="2657">
        <v>-1194.9545503153288</v>
      </c>
      <c r="Y30" s="2657">
        <v>-1161.9078270061584</v>
      </c>
      <c r="Z30" s="2657">
        <v>-1111.9616106973249</v>
      </c>
      <c r="AA30" s="2657">
        <v>-1240.2911644871513</v>
      </c>
      <c r="AB30" s="2657">
        <v>-1169.301167091591</v>
      </c>
      <c r="AC30" s="2657">
        <v>-1480.5951344568891</v>
      </c>
      <c r="AD30" s="2657">
        <v>-1246.7110679758473</v>
      </c>
      <c r="AE30" s="2657">
        <v>-942.51134935790208</v>
      </c>
      <c r="AF30" s="2657">
        <v>-1087.1401575286964</v>
      </c>
      <c r="AG30" s="2657">
        <v>-890.98973254860175</v>
      </c>
      <c r="AH30" s="2657">
        <v>-667.58536753804515</v>
      </c>
      <c r="AI30" s="2657">
        <v>-731.68634397941412</v>
      </c>
      <c r="AJ30" s="2657">
        <v>-490.98936849350855</v>
      </c>
      <c r="AK30" s="2657">
        <v>-517.62760932398817</v>
      </c>
      <c r="AL30" s="2657">
        <v>-515.98568816067268</v>
      </c>
      <c r="AM30" s="2657">
        <v>-532.42998546121726</v>
      </c>
      <c r="AN30" s="2657">
        <v>-589.0093910035456</v>
      </c>
      <c r="AO30" s="2657">
        <v>-524.00804400686945</v>
      </c>
      <c r="AP30" s="2657">
        <v>-603.2000070188883</v>
      </c>
      <c r="AQ30" s="2657">
        <v>-541.00053790886318</v>
      </c>
      <c r="AR30" s="2657">
        <v>-804.25680946634714</v>
      </c>
      <c r="AS30" s="2657">
        <v>-597.06240887882245</v>
      </c>
      <c r="AT30" s="2657">
        <v>-1035.0075494264108</v>
      </c>
      <c r="AU30" s="2657">
        <v>-1013.5643467599322</v>
      </c>
      <c r="AV30" s="2657">
        <v>-847.03572989437203</v>
      </c>
    </row>
    <row r="31" spans="1:48" ht="16.5" thickBot="1">
      <c r="A31" s="2655" t="s">
        <v>1584</v>
      </c>
      <c r="B31" s="2656">
        <v>76.753600000000006</v>
      </c>
      <c r="C31" s="2656">
        <v>96.265000000000001</v>
      </c>
      <c r="D31" s="2656">
        <v>73.476000000000013</v>
      </c>
      <c r="E31" s="2656">
        <v>66.846400000000017</v>
      </c>
      <c r="F31" s="2656">
        <v>64.051522890000001</v>
      </c>
      <c r="G31" s="2656">
        <v>58.150269669999993</v>
      </c>
      <c r="H31" s="2656">
        <v>32.619999999999976</v>
      </c>
      <c r="I31" s="2656">
        <v>28.929999999999993</v>
      </c>
      <c r="J31" s="2656">
        <v>55.149999999999991</v>
      </c>
      <c r="K31" s="2656">
        <v>54.809999999999995</v>
      </c>
      <c r="L31" s="2656">
        <v>40.989999999999995</v>
      </c>
      <c r="M31" s="2656">
        <v>60.660000000000004</v>
      </c>
      <c r="N31" s="2657">
        <v>66.540000000000006</v>
      </c>
      <c r="O31" s="2657">
        <v>71.730000000000018</v>
      </c>
      <c r="P31" s="2657">
        <v>22.679999999999993</v>
      </c>
      <c r="Q31" s="2657">
        <v>31.230000000000004</v>
      </c>
      <c r="R31" s="2657">
        <v>25.830933039165771</v>
      </c>
      <c r="S31" s="2657">
        <v>48.010362071241346</v>
      </c>
      <c r="T31" s="2657">
        <v>43.44681092191361</v>
      </c>
      <c r="U31" s="2657">
        <v>77.742893967679279</v>
      </c>
      <c r="V31" s="2657">
        <v>52.219999999999985</v>
      </c>
      <c r="W31" s="2657">
        <v>56.52300000000001</v>
      </c>
      <c r="X31" s="2657">
        <v>47.245999999999981</v>
      </c>
      <c r="Y31" s="2657">
        <v>46.36999999999999</v>
      </c>
      <c r="Z31" s="2657">
        <v>-17.290000000000006</v>
      </c>
      <c r="AA31" s="2657">
        <v>6.3900000000000006</v>
      </c>
      <c r="AB31" s="2657">
        <v>-39.429999999999993</v>
      </c>
      <c r="AC31" s="2657">
        <v>-29.521000000000015</v>
      </c>
      <c r="AD31" s="2657">
        <v>305.52226447868941</v>
      </c>
      <c r="AE31" s="2657">
        <v>245.26336838740713</v>
      </c>
      <c r="AF31" s="2657">
        <v>292.90433221314993</v>
      </c>
      <c r="AG31" s="2657">
        <v>280.69621689385997</v>
      </c>
      <c r="AH31" s="2657">
        <v>446.23992477467937</v>
      </c>
      <c r="AI31" s="2657">
        <v>258.66808588912841</v>
      </c>
      <c r="AJ31" s="2657">
        <v>253.73233005398765</v>
      </c>
      <c r="AK31" s="2657">
        <v>243.64007793189523</v>
      </c>
      <c r="AL31" s="2657">
        <v>230.40506690890379</v>
      </c>
      <c r="AM31" s="2657">
        <v>209.70358099518049</v>
      </c>
      <c r="AN31" s="2657">
        <v>251.27973896777854</v>
      </c>
      <c r="AO31" s="2657">
        <v>218.20150462163184</v>
      </c>
      <c r="AP31" s="2657">
        <v>216.59839096708347</v>
      </c>
      <c r="AQ31" s="2657">
        <v>211.84946430423688</v>
      </c>
      <c r="AR31" s="2657">
        <v>211.06192452274277</v>
      </c>
      <c r="AS31" s="2657">
        <v>317.64069536888434</v>
      </c>
      <c r="AT31" s="2657">
        <v>259.96298106640597</v>
      </c>
      <c r="AU31" s="2657">
        <v>300.67273764384998</v>
      </c>
      <c r="AV31" s="2657">
        <v>312.78051451672769</v>
      </c>
    </row>
    <row r="32" spans="1:48" ht="16.5" thickBot="1">
      <c r="A32" s="2655" t="s">
        <v>1580</v>
      </c>
      <c r="B32" s="2656">
        <v>109.7226</v>
      </c>
      <c r="C32" s="2656">
        <v>101.595</v>
      </c>
      <c r="D32" s="2656">
        <v>81.27600000000001</v>
      </c>
      <c r="E32" s="2656">
        <v>113.78640000000001</v>
      </c>
      <c r="F32" s="2656">
        <v>82.05</v>
      </c>
      <c r="G32" s="2656">
        <v>93.12</v>
      </c>
      <c r="H32" s="2656">
        <v>85.13</v>
      </c>
      <c r="I32" s="2656">
        <v>86.06</v>
      </c>
      <c r="J32" s="2656">
        <v>92.97</v>
      </c>
      <c r="K32" s="2656">
        <v>92.57</v>
      </c>
      <c r="L32" s="2656">
        <v>92.47</v>
      </c>
      <c r="M32" s="2656">
        <v>108.37</v>
      </c>
      <c r="N32" s="2657">
        <v>119.65</v>
      </c>
      <c r="O32" s="2657">
        <v>127.51</v>
      </c>
      <c r="P32" s="2657">
        <v>112.54</v>
      </c>
      <c r="Q32" s="2657">
        <v>117.02</v>
      </c>
      <c r="R32" s="2657">
        <v>102.18093303916575</v>
      </c>
      <c r="S32" s="2657">
        <v>108.89336207124136</v>
      </c>
      <c r="T32" s="2657">
        <v>115.71681092191359</v>
      </c>
      <c r="U32" s="2657">
        <v>126.09289396767929</v>
      </c>
      <c r="V32" s="2657">
        <v>110.32</v>
      </c>
      <c r="W32" s="2657">
        <v>119.78</v>
      </c>
      <c r="X32" s="2657">
        <v>121.34</v>
      </c>
      <c r="Y32" s="2657">
        <v>124.08</v>
      </c>
      <c r="Z32" s="2657">
        <v>81.78</v>
      </c>
      <c r="AA32" s="2657">
        <v>95.97</v>
      </c>
      <c r="AB32" s="2657">
        <v>96.83</v>
      </c>
      <c r="AC32" s="2657">
        <v>91.53</v>
      </c>
      <c r="AD32" s="2657">
        <v>347.35712728024731</v>
      </c>
      <c r="AE32" s="2657">
        <v>311.98155653447316</v>
      </c>
      <c r="AF32" s="2657">
        <v>331.68387706982992</v>
      </c>
      <c r="AG32" s="2657">
        <v>309.75621689385997</v>
      </c>
      <c r="AH32" s="2657">
        <v>468.96284342709669</v>
      </c>
      <c r="AI32" s="2657">
        <v>276.55152034042334</v>
      </c>
      <c r="AJ32" s="2657">
        <v>278.79627742575434</v>
      </c>
      <c r="AK32" s="2657">
        <v>252.63417695169517</v>
      </c>
      <c r="AL32" s="2657">
        <v>237.6589828486367</v>
      </c>
      <c r="AM32" s="2657">
        <v>247.0731044398982</v>
      </c>
      <c r="AN32" s="2657">
        <v>273.12296968086952</v>
      </c>
      <c r="AO32" s="2657">
        <v>240.97853501493597</v>
      </c>
      <c r="AP32" s="2657">
        <v>248.08804449100447</v>
      </c>
      <c r="AQ32" s="2657">
        <v>290.74653156817379</v>
      </c>
      <c r="AR32" s="2657">
        <v>246.37003821681969</v>
      </c>
      <c r="AS32" s="2657">
        <v>334.98004853457167</v>
      </c>
      <c r="AT32" s="2657">
        <v>333.79035311174647</v>
      </c>
      <c r="AU32" s="2657">
        <v>336.81590382181662</v>
      </c>
      <c r="AV32" s="2657">
        <v>335.12870102374643</v>
      </c>
    </row>
    <row r="33" spans="1:48" ht="16.5" thickBot="1">
      <c r="A33" s="2655" t="s">
        <v>1581</v>
      </c>
      <c r="B33" s="2656">
        <v>-32.968999999999994</v>
      </c>
      <c r="C33" s="2656">
        <v>-5.330000000000001</v>
      </c>
      <c r="D33" s="2656">
        <v>-7.7999999999999972</v>
      </c>
      <c r="E33" s="2656">
        <v>-46.94</v>
      </c>
      <c r="F33" s="2656">
        <v>-17.99847711</v>
      </c>
      <c r="G33" s="2656">
        <v>-34.969730330000012</v>
      </c>
      <c r="H33" s="2656">
        <v>-52.510000000000019</v>
      </c>
      <c r="I33" s="2656">
        <v>-57.13000000000001</v>
      </c>
      <c r="J33" s="2656">
        <v>-37.820000000000007</v>
      </c>
      <c r="K33" s="2656">
        <v>-37.76</v>
      </c>
      <c r="L33" s="2656">
        <v>-51.480000000000004</v>
      </c>
      <c r="M33" s="2656">
        <v>-47.71</v>
      </c>
      <c r="N33" s="2657">
        <v>-53.11</v>
      </c>
      <c r="O33" s="2657">
        <v>-55.779999999999987</v>
      </c>
      <c r="P33" s="2657">
        <v>-89.860000000000014</v>
      </c>
      <c r="Q33" s="2657">
        <v>-85.789999999999992</v>
      </c>
      <c r="R33" s="2657">
        <v>-76.34999999999998</v>
      </c>
      <c r="S33" s="2657">
        <v>-60.88300000000001</v>
      </c>
      <c r="T33" s="2657">
        <v>-72.269999999999982</v>
      </c>
      <c r="U33" s="2657">
        <v>-48.350000000000009</v>
      </c>
      <c r="V33" s="2657">
        <v>-58.100000000000009</v>
      </c>
      <c r="W33" s="2657">
        <v>-63.256999999999991</v>
      </c>
      <c r="X33" s="2657">
        <v>-74.094000000000023</v>
      </c>
      <c r="Y33" s="2657">
        <v>-77.710000000000008</v>
      </c>
      <c r="Z33" s="2657">
        <v>-99.070000000000007</v>
      </c>
      <c r="AA33" s="2657">
        <v>-89.58</v>
      </c>
      <c r="AB33" s="2657">
        <v>-136.26</v>
      </c>
      <c r="AC33" s="2657">
        <v>-121.05100000000002</v>
      </c>
      <c r="AD33" s="2657">
        <v>-41.834862801557911</v>
      </c>
      <c r="AE33" s="2657">
        <v>-66.718188147066016</v>
      </c>
      <c r="AF33" s="2657">
        <v>-38.779544856679998</v>
      </c>
      <c r="AG33" s="2657">
        <v>-29.06</v>
      </c>
      <c r="AH33" s="2657">
        <v>-22.722918652417306</v>
      </c>
      <c r="AI33" s="2657">
        <v>-17.883434451294924</v>
      </c>
      <c r="AJ33" s="2657">
        <v>-25.063947371766673</v>
      </c>
      <c r="AK33" s="2657">
        <v>-8.9940990197999344</v>
      </c>
      <c r="AL33" s="2657">
        <v>-7.253915939732912</v>
      </c>
      <c r="AM33" s="2657">
        <v>-37.369523444717714</v>
      </c>
      <c r="AN33" s="2657">
        <v>-21.843230713090986</v>
      </c>
      <c r="AO33" s="2657">
        <v>-22.777030393304138</v>
      </c>
      <c r="AP33" s="2657">
        <v>-31.489653523920992</v>
      </c>
      <c r="AQ33" s="2657">
        <v>-78.897067263936918</v>
      </c>
      <c r="AR33" s="2657">
        <v>-35.308113694076916</v>
      </c>
      <c r="AS33" s="2657">
        <v>-17.339353165687335</v>
      </c>
      <c r="AT33" s="2657">
        <v>-73.82737204534051</v>
      </c>
      <c r="AU33" s="2657">
        <v>-36.143166177966648</v>
      </c>
      <c r="AV33" s="2657">
        <v>-22.348186507018752</v>
      </c>
    </row>
    <row r="34" spans="1:48" ht="16.5" thickBot="1">
      <c r="A34" s="2655" t="s">
        <v>1585</v>
      </c>
      <c r="B34" s="2656">
        <v>-2171.6048500000002</v>
      </c>
      <c r="C34" s="2656">
        <v>-1951.8310000000001</v>
      </c>
      <c r="D34" s="2656">
        <v>-2721.4854999999998</v>
      </c>
      <c r="E34" s="2656">
        <v>-2423.3225250000005</v>
      </c>
      <c r="F34" s="2656">
        <v>-1236.7850429300001</v>
      </c>
      <c r="G34" s="2656">
        <v>-886.37122031000013</v>
      </c>
      <c r="H34" s="2656">
        <v>-1108.2393399999999</v>
      </c>
      <c r="I34" s="2656">
        <v>-1227.7443649999998</v>
      </c>
      <c r="J34" s="2656">
        <v>-1103.4051199312632</v>
      </c>
      <c r="K34" s="2656">
        <v>-1172.6048800210028</v>
      </c>
      <c r="L34" s="2656">
        <v>-1759.5571750190934</v>
      </c>
      <c r="M34" s="2656">
        <v>-1022.0353250286404</v>
      </c>
      <c r="N34" s="2657">
        <v>-750.52707605000001</v>
      </c>
      <c r="O34" s="2657">
        <v>-1043.659635</v>
      </c>
      <c r="P34" s="2657">
        <v>-1986.19724</v>
      </c>
      <c r="Q34" s="2657">
        <v>-2244.6954700000001</v>
      </c>
      <c r="R34" s="2657">
        <v>-1761.6242150345643</v>
      </c>
      <c r="S34" s="2657">
        <v>-1586.7215485515003</v>
      </c>
      <c r="T34" s="2657">
        <v>-1202.0629129156277</v>
      </c>
      <c r="U34" s="2657">
        <v>-1081.6298234983076</v>
      </c>
      <c r="V34" s="2657">
        <v>-989.21237500000007</v>
      </c>
      <c r="W34" s="2657">
        <v>-1290.8266749999998</v>
      </c>
      <c r="X34" s="2657">
        <v>-1548.9608749999998</v>
      </c>
      <c r="Y34" s="2657">
        <v>-1540.5798749999999</v>
      </c>
      <c r="Z34" s="2657">
        <v>-1656.6199981125003</v>
      </c>
      <c r="AA34" s="2657">
        <v>-1877.8797603525002</v>
      </c>
      <c r="AB34" s="2657">
        <v>-683.95125000000007</v>
      </c>
      <c r="AC34" s="2657">
        <v>-550.70000000000005</v>
      </c>
      <c r="AD34" s="2657">
        <v>-1422.4133749999999</v>
      </c>
      <c r="AE34" s="2657">
        <v>-1048.2453750000002</v>
      </c>
      <c r="AF34" s="2657">
        <v>-1781.3142500000001</v>
      </c>
      <c r="AG34" s="2657">
        <v>-949.3120740840003</v>
      </c>
      <c r="AH34" s="2657">
        <v>47.14501184287451</v>
      </c>
      <c r="AI34" s="2657">
        <v>36.227760534707102</v>
      </c>
      <c r="AJ34" s="2657">
        <v>-136.992346953582</v>
      </c>
      <c r="AK34" s="2657">
        <v>44.804774107266866</v>
      </c>
      <c r="AL34" s="2657">
        <v>118.89231559999996</v>
      </c>
      <c r="AM34" s="2657">
        <v>-659.25252950999993</v>
      </c>
      <c r="AN34" s="2657">
        <v>-1555.6351054897627</v>
      </c>
      <c r="AO34" s="2657">
        <v>-1152.1712910725</v>
      </c>
      <c r="AP34" s="2657">
        <v>-1434.4645358614544</v>
      </c>
      <c r="AQ34" s="2657">
        <v>-1705.7164844606671</v>
      </c>
      <c r="AR34" s="2657">
        <v>-1958.2017163465171</v>
      </c>
      <c r="AS34" s="2657">
        <v>-2508.0803235565536</v>
      </c>
      <c r="AT34" s="2657">
        <v>-3002.9592070264998</v>
      </c>
      <c r="AU34" s="2657">
        <v>-2760.4026949336662</v>
      </c>
      <c r="AV34" s="2657">
        <v>-3097.4999890063391</v>
      </c>
    </row>
    <row r="35" spans="1:48" ht="16.5" thickBot="1">
      <c r="A35" s="2655" t="s">
        <v>1586</v>
      </c>
      <c r="B35" s="2656">
        <v>154.59390000000002</v>
      </c>
      <c r="C35" s="2656">
        <v>143.14249999999998</v>
      </c>
      <c r="D35" s="2656">
        <v>114.514</v>
      </c>
      <c r="E35" s="2656">
        <v>160.31960000000001</v>
      </c>
      <c r="F35" s="2656">
        <v>132.6688</v>
      </c>
      <c r="G35" s="2656">
        <v>162.19040000000001</v>
      </c>
      <c r="H35" s="2656">
        <v>149.41</v>
      </c>
      <c r="I35" s="2656">
        <v>164.17080000000001</v>
      </c>
      <c r="J35" s="2656">
        <v>161.24888006873672</v>
      </c>
      <c r="K35" s="2656">
        <v>126.70911997899714</v>
      </c>
      <c r="L35" s="2656">
        <v>115.21919998090647</v>
      </c>
      <c r="M35" s="2656">
        <v>172.75879997135971</v>
      </c>
      <c r="N35" s="2657">
        <v>175.95172000000002</v>
      </c>
      <c r="O35" s="2657">
        <v>163.38374000000002</v>
      </c>
      <c r="P35" s="2657">
        <v>150.81576000000001</v>
      </c>
      <c r="Q35" s="2657">
        <v>138.24778000000001</v>
      </c>
      <c r="R35" s="2657">
        <v>141.94228496543559</v>
      </c>
      <c r="S35" s="2657">
        <v>139.89170144849956</v>
      </c>
      <c r="T35" s="2657">
        <v>141.71546208437223</v>
      </c>
      <c r="U35" s="2657">
        <v>135.47055150169268</v>
      </c>
      <c r="V35" s="2657">
        <v>140.32999999999998</v>
      </c>
      <c r="W35" s="2657">
        <v>134.43</v>
      </c>
      <c r="X35" s="2657">
        <v>132.13</v>
      </c>
      <c r="Y35" s="2657">
        <v>135.5</v>
      </c>
      <c r="Z35" s="2657">
        <v>140.82</v>
      </c>
      <c r="AA35" s="2657">
        <v>134.32999999999998</v>
      </c>
      <c r="AB35" s="2657">
        <v>132.23000000000002</v>
      </c>
      <c r="AC35" s="2657">
        <v>135.75</v>
      </c>
      <c r="AD35" s="2657">
        <v>96.182000000000002</v>
      </c>
      <c r="AE35" s="2657">
        <v>105.79800000000002</v>
      </c>
      <c r="AF35" s="2657">
        <v>96.16</v>
      </c>
      <c r="AG35" s="2657">
        <v>105.776</v>
      </c>
      <c r="AH35" s="2657">
        <v>327.95314215600126</v>
      </c>
      <c r="AI35" s="2657">
        <v>349.34521626413385</v>
      </c>
      <c r="AJ35" s="2657">
        <v>168.11232052584478</v>
      </c>
      <c r="AK35" s="2657">
        <v>224.88428514726687</v>
      </c>
      <c r="AL35" s="2657">
        <v>610.65499999999997</v>
      </c>
      <c r="AM35" s="2657">
        <v>700.33050000000003</v>
      </c>
      <c r="AN35" s="2657">
        <v>675.42299999999989</v>
      </c>
      <c r="AO35" s="2657">
        <v>562.68600000000004</v>
      </c>
      <c r="AP35" s="2657">
        <v>49.711254608545488</v>
      </c>
      <c r="AQ35" s="2657">
        <v>406.83333333333331</v>
      </c>
      <c r="AR35" s="2657">
        <v>874.42836</v>
      </c>
      <c r="AS35" s="2657">
        <v>631.39167199999997</v>
      </c>
      <c r="AT35" s="2657">
        <v>631.39167199999997</v>
      </c>
      <c r="AU35" s="2657">
        <v>406.83333333333331</v>
      </c>
      <c r="AV35" s="2657">
        <v>321.09510272666125</v>
      </c>
    </row>
    <row r="36" spans="1:48" ht="16.5" thickBot="1">
      <c r="A36" s="2655" t="s">
        <v>1587</v>
      </c>
      <c r="B36" s="2656">
        <v>-2326.19875</v>
      </c>
      <c r="C36" s="2656">
        <v>-2094.9735000000001</v>
      </c>
      <c r="D36" s="2656">
        <v>-2835.9994999999999</v>
      </c>
      <c r="E36" s="2656">
        <v>-2583.6421250000003</v>
      </c>
      <c r="F36" s="2656">
        <v>-1369.4538429300001</v>
      </c>
      <c r="G36" s="2656">
        <v>-1048.5616203100001</v>
      </c>
      <c r="H36" s="2656">
        <v>-1257.6493399999999</v>
      </c>
      <c r="I36" s="2656">
        <v>-1391.9151649999999</v>
      </c>
      <c r="J36" s="2656">
        <v>-1264.654</v>
      </c>
      <c r="K36" s="2656">
        <v>-1299.3139999999999</v>
      </c>
      <c r="L36" s="2656">
        <v>-1874.7763749999999</v>
      </c>
      <c r="M36" s="2656">
        <v>-1194.7941250000001</v>
      </c>
      <c r="N36" s="2657">
        <v>-926.47879605000003</v>
      </c>
      <c r="O36" s="2657">
        <v>-1207.043375</v>
      </c>
      <c r="P36" s="2657">
        <v>-2137.0129999999999</v>
      </c>
      <c r="Q36" s="2657">
        <v>-2382.9432500000003</v>
      </c>
      <c r="R36" s="2657">
        <v>-1903.5664999999999</v>
      </c>
      <c r="S36" s="2657">
        <v>-1726.6132499999999</v>
      </c>
      <c r="T36" s="2657">
        <v>-1343.7783750000001</v>
      </c>
      <c r="U36" s="2657">
        <v>-1217.1003750000002</v>
      </c>
      <c r="V36" s="2657">
        <v>-1129.542375</v>
      </c>
      <c r="W36" s="2657">
        <v>-1425.2566749999999</v>
      </c>
      <c r="X36" s="2657">
        <v>-1681.0908749999999</v>
      </c>
      <c r="Y36" s="2657">
        <v>-1676.0798749999999</v>
      </c>
      <c r="Z36" s="2657">
        <v>-1797.4399981125002</v>
      </c>
      <c r="AA36" s="2657">
        <v>-2012.2097603525001</v>
      </c>
      <c r="AB36" s="2657">
        <v>-816.18125000000009</v>
      </c>
      <c r="AC36" s="2657">
        <v>-686.45</v>
      </c>
      <c r="AD36" s="2657">
        <v>-1518.5953749999999</v>
      </c>
      <c r="AE36" s="2657">
        <v>-1154.0433750000002</v>
      </c>
      <c r="AF36" s="2657">
        <v>-1877.4742500000002</v>
      </c>
      <c r="AG36" s="2657">
        <v>-1055.0880740840003</v>
      </c>
      <c r="AH36" s="2657">
        <v>-280.80813031312675</v>
      </c>
      <c r="AI36" s="2657">
        <v>-313.11745572942675</v>
      </c>
      <c r="AJ36" s="2657">
        <v>-305.10466747942678</v>
      </c>
      <c r="AK36" s="2657">
        <v>-180.07951104</v>
      </c>
      <c r="AL36" s="2657">
        <v>-491.76268440000001</v>
      </c>
      <c r="AM36" s="2657">
        <v>-1359.58302951</v>
      </c>
      <c r="AN36" s="2657">
        <v>-2231.0581054897625</v>
      </c>
      <c r="AO36" s="2657">
        <v>-1714.8572910725002</v>
      </c>
      <c r="AP36" s="2657">
        <v>-1484.1757904699998</v>
      </c>
      <c r="AQ36" s="2657">
        <v>-2112.5498177940003</v>
      </c>
      <c r="AR36" s="2657">
        <v>-2832.6300763465169</v>
      </c>
      <c r="AS36" s="2657">
        <v>-3139.4719955565533</v>
      </c>
      <c r="AT36" s="2657">
        <v>-3634.3508790265</v>
      </c>
      <c r="AU36" s="2657">
        <v>-3167.2360282669997</v>
      </c>
      <c r="AV36" s="2657">
        <v>-3418.5950917330001</v>
      </c>
    </row>
    <row r="37" spans="1:48" ht="16.5" thickBot="1">
      <c r="A37" s="2655" t="s">
        <v>1588</v>
      </c>
      <c r="B37" s="2656">
        <v>-180.55442500000001</v>
      </c>
      <c r="C37" s="2656">
        <v>-209.1593</v>
      </c>
      <c r="D37" s="2656">
        <v>-278.35915</v>
      </c>
      <c r="E37" s="2656">
        <v>-265.84986250000003</v>
      </c>
      <c r="F37" s="2656">
        <v>-175.91358721999998</v>
      </c>
      <c r="G37" s="2656">
        <v>-176.36987500000004</v>
      </c>
      <c r="H37" s="2656">
        <v>-178.63824999999997</v>
      </c>
      <c r="I37" s="2656">
        <v>-204.04887500000001</v>
      </c>
      <c r="J37" s="2656">
        <v>-169.69774999999998</v>
      </c>
      <c r="K37" s="2656">
        <v>-184.75149999999999</v>
      </c>
      <c r="L37" s="2656">
        <v>-242.86893750000002</v>
      </c>
      <c r="M37" s="2656">
        <v>-167.09381250000001</v>
      </c>
      <c r="N37" s="2657">
        <v>-182.17523355000003</v>
      </c>
      <c r="O37" s="2657">
        <v>-214.02743750000002</v>
      </c>
      <c r="P37" s="2657">
        <v>-303.66649999999998</v>
      </c>
      <c r="Q37" s="2657">
        <v>-411.18587500000007</v>
      </c>
      <c r="R37" s="2657">
        <v>-261.82550000000003</v>
      </c>
      <c r="S37" s="2657">
        <v>-183.720125</v>
      </c>
      <c r="T37" s="2657">
        <v>-150.42318750000001</v>
      </c>
      <c r="U37" s="2657">
        <v>-233.87318750000003</v>
      </c>
      <c r="V37" s="2657">
        <v>-134.56918750000003</v>
      </c>
      <c r="W37" s="2657">
        <v>-183.43448749999999</v>
      </c>
      <c r="X37" s="2657">
        <v>-186.85793750000005</v>
      </c>
      <c r="Y37" s="2657">
        <v>-185.35793750000002</v>
      </c>
      <c r="Z37" s="2657">
        <v>-197.41812500000003</v>
      </c>
      <c r="AA37" s="2657">
        <v>-227.80937500000002</v>
      </c>
      <c r="AB37" s="2657">
        <v>-89.900625000000019</v>
      </c>
      <c r="AC37" s="2657">
        <v>-141.08675000000002</v>
      </c>
      <c r="AD37" s="2657">
        <v>-655.16743750000001</v>
      </c>
      <c r="AE37" s="2657">
        <v>-212.98118750000003</v>
      </c>
      <c r="AF37" s="2657">
        <v>-298.61675000000002</v>
      </c>
      <c r="AG37" s="2657">
        <v>-143.85982408400002</v>
      </c>
      <c r="AH37" s="2657">
        <v>-65.19068750000001</v>
      </c>
      <c r="AI37" s="2657">
        <v>-45.616</v>
      </c>
      <c r="AJ37" s="2657">
        <v>-137.90600000000001</v>
      </c>
      <c r="AK37" s="2657">
        <v>-58.148375000000001</v>
      </c>
      <c r="AL37" s="2657">
        <v>-82.589937500000005</v>
      </c>
      <c r="AM37" s="2657">
        <v>-128.1690375</v>
      </c>
      <c r="AN37" s="2657">
        <v>-300.77696249999997</v>
      </c>
      <c r="AO37" s="2657">
        <v>-257.18904282250003</v>
      </c>
      <c r="AP37" s="2657">
        <v>-180.78034374999999</v>
      </c>
      <c r="AQ37" s="2657">
        <v>-333.88985836400002</v>
      </c>
      <c r="AR37" s="2657">
        <v>-316.64493650999998</v>
      </c>
      <c r="AS37" s="2657">
        <v>-332.2756250000001</v>
      </c>
      <c r="AT37" s="2657">
        <v>-422.73892335650004</v>
      </c>
      <c r="AU37" s="2657">
        <v>-354.91129484699997</v>
      </c>
      <c r="AV37" s="2657">
        <v>-425.04491473300004</v>
      </c>
    </row>
    <row r="38" spans="1:48" ht="16.5" thickBot="1">
      <c r="A38" s="2655" t="s">
        <v>1586</v>
      </c>
      <c r="B38" s="2656">
        <v>0</v>
      </c>
      <c r="C38" s="2656">
        <v>0</v>
      </c>
      <c r="D38" s="2656">
        <v>0</v>
      </c>
      <c r="E38" s="2656">
        <v>0</v>
      </c>
      <c r="F38" s="2656">
        <v>0</v>
      </c>
      <c r="G38" s="2656">
        <v>0</v>
      </c>
      <c r="H38" s="2656">
        <v>0</v>
      </c>
      <c r="I38" s="2656">
        <v>0</v>
      </c>
      <c r="J38" s="2656">
        <v>0</v>
      </c>
      <c r="K38" s="2664">
        <v>0</v>
      </c>
      <c r="L38" s="2664">
        <v>0</v>
      </c>
      <c r="M38" s="2656">
        <v>0</v>
      </c>
      <c r="N38" s="2657">
        <v>0</v>
      </c>
      <c r="O38" s="2657">
        <v>0</v>
      </c>
      <c r="P38" s="2657">
        <v>0</v>
      </c>
      <c r="Q38" s="2657">
        <v>0</v>
      </c>
      <c r="R38" s="2657">
        <v>0</v>
      </c>
      <c r="S38" s="2657">
        <v>0</v>
      </c>
      <c r="T38" s="2657">
        <v>0</v>
      </c>
      <c r="U38" s="2657">
        <v>0</v>
      </c>
      <c r="V38" s="2657">
        <v>0</v>
      </c>
      <c r="W38" s="2657">
        <v>0</v>
      </c>
      <c r="X38" s="2657">
        <v>0</v>
      </c>
      <c r="Y38" s="2657">
        <v>0</v>
      </c>
      <c r="Z38" s="2657">
        <v>0</v>
      </c>
      <c r="AA38" s="2657">
        <v>0</v>
      </c>
      <c r="AB38" s="2657">
        <v>0</v>
      </c>
      <c r="AC38" s="2657">
        <v>0</v>
      </c>
      <c r="AD38" s="2657">
        <v>0</v>
      </c>
      <c r="AE38" s="2657">
        <v>0</v>
      </c>
      <c r="AF38" s="2657">
        <v>0</v>
      </c>
      <c r="AG38" s="2657">
        <v>0</v>
      </c>
      <c r="AH38" s="2657">
        <v>0</v>
      </c>
      <c r="AI38" s="2657">
        <v>0</v>
      </c>
      <c r="AJ38" s="2657">
        <v>0</v>
      </c>
      <c r="AK38" s="2657">
        <v>0</v>
      </c>
      <c r="AL38" s="2657">
        <v>0</v>
      </c>
      <c r="AM38" s="2657">
        <v>0</v>
      </c>
      <c r="AN38" s="2657">
        <v>0</v>
      </c>
      <c r="AO38" s="2657">
        <v>0</v>
      </c>
      <c r="AP38" s="2657">
        <v>0</v>
      </c>
      <c r="AQ38" s="2657">
        <v>0</v>
      </c>
      <c r="AR38" s="2657">
        <v>0</v>
      </c>
      <c r="AS38" s="2657">
        <v>0</v>
      </c>
      <c r="AT38" s="2657">
        <v>0</v>
      </c>
      <c r="AU38" s="2657">
        <v>0</v>
      </c>
      <c r="AV38" s="2657">
        <v>0</v>
      </c>
    </row>
    <row r="39" spans="1:48" ht="16.5" thickBot="1">
      <c r="A39" s="2655" t="s">
        <v>1587</v>
      </c>
      <c r="B39" s="2656">
        <v>-180.55442500000001</v>
      </c>
      <c r="C39" s="2656">
        <v>-209.1593</v>
      </c>
      <c r="D39" s="2656">
        <v>-278.35915</v>
      </c>
      <c r="E39" s="2656">
        <v>-265.84986250000003</v>
      </c>
      <c r="F39" s="2656">
        <v>-175.91358721999998</v>
      </c>
      <c r="G39" s="2656">
        <v>-176.36987500000004</v>
      </c>
      <c r="H39" s="2656">
        <v>-178.63824999999997</v>
      </c>
      <c r="I39" s="2656">
        <v>-204.04887500000001</v>
      </c>
      <c r="J39" s="2656">
        <v>-169.69774999999998</v>
      </c>
      <c r="K39" s="2656">
        <v>-184.75149999999999</v>
      </c>
      <c r="L39" s="2656">
        <v>-242.86893750000002</v>
      </c>
      <c r="M39" s="2656">
        <v>-167.09381250000001</v>
      </c>
      <c r="N39" s="2657">
        <v>-182.17523355000003</v>
      </c>
      <c r="O39" s="2657">
        <v>-214.02743750000002</v>
      </c>
      <c r="P39" s="2657">
        <v>-303.66649999999998</v>
      </c>
      <c r="Q39" s="2657">
        <v>-411.18587500000007</v>
      </c>
      <c r="R39" s="2657">
        <v>-261.82550000000003</v>
      </c>
      <c r="S39" s="2657">
        <v>-183.720125</v>
      </c>
      <c r="T39" s="2657">
        <v>-150.42318750000001</v>
      </c>
      <c r="U39" s="2657">
        <v>-233.87318750000003</v>
      </c>
      <c r="V39" s="2657">
        <v>-134.56918750000003</v>
      </c>
      <c r="W39" s="2657">
        <v>-183.43448749999999</v>
      </c>
      <c r="X39" s="2657">
        <v>-186.85793750000005</v>
      </c>
      <c r="Y39" s="2657">
        <v>-185.35793750000002</v>
      </c>
      <c r="Z39" s="2657">
        <v>-197.41812500000003</v>
      </c>
      <c r="AA39" s="2657">
        <v>-227.80937500000002</v>
      </c>
      <c r="AB39" s="2657">
        <v>-89.900625000000019</v>
      </c>
      <c r="AC39" s="2657">
        <v>-141.08675000000002</v>
      </c>
      <c r="AD39" s="2657">
        <v>-655.16743750000001</v>
      </c>
      <c r="AE39" s="2657">
        <v>-212.98118750000003</v>
      </c>
      <c r="AF39" s="2657">
        <v>-298.61675000000002</v>
      </c>
      <c r="AG39" s="2657">
        <v>-143.85982408400002</v>
      </c>
      <c r="AH39" s="2657">
        <v>-65.19068750000001</v>
      </c>
      <c r="AI39" s="2657">
        <v>-45.616</v>
      </c>
      <c r="AJ39" s="2657">
        <v>-137.90600000000001</v>
      </c>
      <c r="AK39" s="2657">
        <v>-58.148375000000001</v>
      </c>
      <c r="AL39" s="2657">
        <v>-82.589937500000005</v>
      </c>
      <c r="AM39" s="2657">
        <v>-128.1690375</v>
      </c>
      <c r="AN39" s="2657">
        <v>-300.77696249999997</v>
      </c>
      <c r="AO39" s="2657">
        <v>-257.18904282250003</v>
      </c>
      <c r="AP39" s="2657">
        <v>-180.78034374999999</v>
      </c>
      <c r="AQ39" s="2657">
        <v>-333.88985836400002</v>
      </c>
      <c r="AR39" s="2657">
        <v>-316.64493650999998</v>
      </c>
      <c r="AS39" s="2657">
        <v>-332.2756250000001</v>
      </c>
      <c r="AT39" s="2657">
        <v>-422.73892335650004</v>
      </c>
      <c r="AU39" s="2657">
        <v>-354.91129484699997</v>
      </c>
      <c r="AV39" s="2657">
        <v>-425.04491473300004</v>
      </c>
    </row>
    <row r="40" spans="1:48" ht="16.5" thickBot="1">
      <c r="A40" s="2655" t="s">
        <v>1589</v>
      </c>
      <c r="B40" s="2656">
        <v>-1991.0504250000001</v>
      </c>
      <c r="C40" s="2656">
        <v>-1742.6717000000001</v>
      </c>
      <c r="D40" s="2656">
        <v>-2443.12635</v>
      </c>
      <c r="E40" s="2656">
        <v>-2157.4726625000003</v>
      </c>
      <c r="F40" s="2656">
        <v>-1060.8714557100002</v>
      </c>
      <c r="G40" s="2656">
        <v>-710.00134531000003</v>
      </c>
      <c r="H40" s="2656">
        <v>-929.60109</v>
      </c>
      <c r="I40" s="2656">
        <v>-1023.6954899999999</v>
      </c>
      <c r="J40" s="2656">
        <v>-933.7073699312632</v>
      </c>
      <c r="K40" s="2656">
        <v>-987.85338002100264</v>
      </c>
      <c r="L40" s="2656">
        <v>-1516.6882375190935</v>
      </c>
      <c r="M40" s="2656">
        <v>-854.94151252864037</v>
      </c>
      <c r="N40" s="2657">
        <v>-568.35184249999998</v>
      </c>
      <c r="O40" s="2657">
        <v>-829.63219749999996</v>
      </c>
      <c r="P40" s="2657">
        <v>-1682.5307399999999</v>
      </c>
      <c r="Q40" s="2657">
        <v>-1833.5095950000002</v>
      </c>
      <c r="R40" s="2657">
        <v>-1499.7987150345643</v>
      </c>
      <c r="S40" s="2657">
        <v>-1403.0014235515002</v>
      </c>
      <c r="T40" s="2657">
        <v>-1051.6397254156277</v>
      </c>
      <c r="U40" s="2657">
        <v>-847.7566359983075</v>
      </c>
      <c r="V40" s="2657">
        <v>-854.64318750000007</v>
      </c>
      <c r="W40" s="2657">
        <v>-1107.3921874999999</v>
      </c>
      <c r="X40" s="2657">
        <v>-1362.1029374999998</v>
      </c>
      <c r="Y40" s="2657">
        <v>-1355.2219375</v>
      </c>
      <c r="Z40" s="2657">
        <v>-1459.2018731125002</v>
      </c>
      <c r="AA40" s="2657">
        <v>-1650.0703853525001</v>
      </c>
      <c r="AB40" s="2657">
        <v>-594.05062500000008</v>
      </c>
      <c r="AC40" s="2657">
        <v>-409.61324999999999</v>
      </c>
      <c r="AD40" s="2657">
        <v>-767.24593749999985</v>
      </c>
      <c r="AE40" s="2657">
        <v>-835.26418750000016</v>
      </c>
      <c r="AF40" s="2657">
        <v>-1482.6975</v>
      </c>
      <c r="AG40" s="2657">
        <v>-805.45225000000016</v>
      </c>
      <c r="AH40" s="2657">
        <v>112.33569934287453</v>
      </c>
      <c r="AI40" s="2657">
        <v>81.843760534707087</v>
      </c>
      <c r="AJ40" s="2657">
        <v>0.91365304641797707</v>
      </c>
      <c r="AK40" s="2657">
        <v>102.95314910726685</v>
      </c>
      <c r="AL40" s="2657">
        <v>201.48225309999998</v>
      </c>
      <c r="AM40" s="2657">
        <v>-531.08349200999987</v>
      </c>
      <c r="AN40" s="2657">
        <v>-1254.8581429897627</v>
      </c>
      <c r="AO40" s="2657">
        <v>-894.98224825</v>
      </c>
      <c r="AP40" s="2657">
        <v>-1253.6841921114544</v>
      </c>
      <c r="AQ40" s="2657">
        <v>-1371.826626096667</v>
      </c>
      <c r="AR40" s="2657">
        <v>-1641.5567798365169</v>
      </c>
      <c r="AS40" s="2657">
        <v>-2175.8046985565534</v>
      </c>
      <c r="AT40" s="2657">
        <v>-2580.2202836699998</v>
      </c>
      <c r="AU40" s="2657">
        <v>-2405.4914000866661</v>
      </c>
      <c r="AV40" s="2657">
        <v>-2672.4550742733391</v>
      </c>
    </row>
    <row r="41" spans="1:48" ht="16.5" thickBot="1">
      <c r="A41" s="2655" t="s">
        <v>1586</v>
      </c>
      <c r="B41" s="2656">
        <v>154.59390000000002</v>
      </c>
      <c r="C41" s="2656">
        <v>143.14249999999998</v>
      </c>
      <c r="D41" s="2656">
        <v>114.514</v>
      </c>
      <c r="E41" s="2656">
        <v>160.31960000000001</v>
      </c>
      <c r="F41" s="2656">
        <v>132.6688</v>
      </c>
      <c r="G41" s="2656">
        <v>162.19040000000001</v>
      </c>
      <c r="H41" s="2656">
        <v>149.41</v>
      </c>
      <c r="I41" s="2656">
        <v>164.17080000000001</v>
      </c>
      <c r="J41" s="2656">
        <v>161.24888006873672</v>
      </c>
      <c r="K41" s="2656">
        <v>126.70911997899714</v>
      </c>
      <c r="L41" s="2656">
        <v>115.21919998090647</v>
      </c>
      <c r="M41" s="2656">
        <v>172.75879997135971</v>
      </c>
      <c r="N41" s="2657">
        <v>175.95172000000002</v>
      </c>
      <c r="O41" s="2657">
        <v>163.38374000000002</v>
      </c>
      <c r="P41" s="2657">
        <v>150.81576000000001</v>
      </c>
      <c r="Q41" s="2657">
        <v>138.24778000000001</v>
      </c>
      <c r="R41" s="2657">
        <v>141.94228496543559</v>
      </c>
      <c r="S41" s="2657">
        <v>139.89170144849956</v>
      </c>
      <c r="T41" s="2657">
        <v>141.71546208437223</v>
      </c>
      <c r="U41" s="2657">
        <v>135.47055150169268</v>
      </c>
      <c r="V41" s="2657">
        <v>140.32999999999998</v>
      </c>
      <c r="W41" s="2657">
        <v>134.43</v>
      </c>
      <c r="X41" s="2657">
        <v>132.13</v>
      </c>
      <c r="Y41" s="2657">
        <v>135.5</v>
      </c>
      <c r="Z41" s="2657">
        <v>140.82</v>
      </c>
      <c r="AA41" s="2657">
        <v>134.32999999999998</v>
      </c>
      <c r="AB41" s="2657">
        <v>132.23000000000002</v>
      </c>
      <c r="AC41" s="2657">
        <v>135.75</v>
      </c>
      <c r="AD41" s="2657">
        <v>96.182000000000002</v>
      </c>
      <c r="AE41" s="2657">
        <v>105.79800000000002</v>
      </c>
      <c r="AF41" s="2657">
        <v>96.16</v>
      </c>
      <c r="AG41" s="2657">
        <v>105.776</v>
      </c>
      <c r="AH41" s="2657">
        <v>327.95314215600126</v>
      </c>
      <c r="AI41" s="2657">
        <v>349.34521626413385</v>
      </c>
      <c r="AJ41" s="2657">
        <v>168.11232052584478</v>
      </c>
      <c r="AK41" s="2657">
        <v>224.88428514726687</v>
      </c>
      <c r="AL41" s="2657">
        <v>610.65499999999997</v>
      </c>
      <c r="AM41" s="2657">
        <v>700.33050000000003</v>
      </c>
      <c r="AN41" s="2657">
        <v>675.42299999999989</v>
      </c>
      <c r="AO41" s="2657">
        <v>562.68600000000004</v>
      </c>
      <c r="AP41" s="2657">
        <v>49.711254608545488</v>
      </c>
      <c r="AQ41" s="2657">
        <v>406.83333333333331</v>
      </c>
      <c r="AR41" s="2657">
        <v>874.42836</v>
      </c>
      <c r="AS41" s="2657">
        <v>631.39167199999997</v>
      </c>
      <c r="AT41" s="2657">
        <v>631.39167199999997</v>
      </c>
      <c r="AU41" s="2657">
        <v>406.83333333333331</v>
      </c>
      <c r="AV41" s="2657">
        <v>321.09510272666125</v>
      </c>
    </row>
    <row r="42" spans="1:48" ht="16.5" thickBot="1">
      <c r="A42" s="2655" t="s">
        <v>1587</v>
      </c>
      <c r="B42" s="2656">
        <v>-2145.6443250000002</v>
      </c>
      <c r="C42" s="2656">
        <v>-1885.8142</v>
      </c>
      <c r="D42" s="2656">
        <v>-2557.6403500000001</v>
      </c>
      <c r="E42" s="2656">
        <v>-2317.7922625000001</v>
      </c>
      <c r="F42" s="2656">
        <v>-1193.5402557100001</v>
      </c>
      <c r="G42" s="2656">
        <v>-872.19174530999999</v>
      </c>
      <c r="H42" s="2656">
        <v>-1079.01109</v>
      </c>
      <c r="I42" s="2656">
        <v>-1187.8662899999999</v>
      </c>
      <c r="J42" s="2656">
        <v>-1094.95625</v>
      </c>
      <c r="K42" s="2656">
        <v>-1114.5624999999998</v>
      </c>
      <c r="L42" s="2656">
        <v>-1631.9074375</v>
      </c>
      <c r="M42" s="2656">
        <v>-1027.7003125000001</v>
      </c>
      <c r="N42" s="2657">
        <v>-744.3035625</v>
      </c>
      <c r="O42" s="2657">
        <v>-993.01593749999995</v>
      </c>
      <c r="P42" s="2657">
        <v>-1833.3464999999999</v>
      </c>
      <c r="Q42" s="2657">
        <v>-1971.7573750000001</v>
      </c>
      <c r="R42" s="2657">
        <v>-1641.741</v>
      </c>
      <c r="S42" s="2657">
        <v>-1542.8931249999998</v>
      </c>
      <c r="T42" s="2657">
        <v>-1193.3551875000001</v>
      </c>
      <c r="U42" s="2657">
        <v>-983.22718750000013</v>
      </c>
      <c r="V42" s="2657">
        <v>-994.97318749999999</v>
      </c>
      <c r="W42" s="2657">
        <v>-1241.8221874999999</v>
      </c>
      <c r="X42" s="2657">
        <v>-1494.2329374999999</v>
      </c>
      <c r="Y42" s="2657">
        <v>-1490.7219375</v>
      </c>
      <c r="Z42" s="2657">
        <v>-1600.0218731125001</v>
      </c>
      <c r="AA42" s="2657">
        <v>-1784.4003853525001</v>
      </c>
      <c r="AB42" s="2657">
        <v>-726.2806250000001</v>
      </c>
      <c r="AC42" s="2657">
        <v>-545.36324999999999</v>
      </c>
      <c r="AD42" s="2657">
        <v>-863.42793749999987</v>
      </c>
      <c r="AE42" s="2657">
        <v>-941.06218750000016</v>
      </c>
      <c r="AF42" s="2657">
        <v>-1578.8575000000001</v>
      </c>
      <c r="AG42" s="2657">
        <v>-911.22825000000012</v>
      </c>
      <c r="AH42" s="2657">
        <v>-215.61744281312673</v>
      </c>
      <c r="AI42" s="2657">
        <v>-267.50145572942677</v>
      </c>
      <c r="AJ42" s="2657">
        <v>-167.1986674794268</v>
      </c>
      <c r="AK42" s="2657">
        <v>-121.93113604000001</v>
      </c>
      <c r="AL42" s="2657">
        <v>-409.17274689999999</v>
      </c>
      <c r="AM42" s="2657">
        <v>-1231.4139920099999</v>
      </c>
      <c r="AN42" s="2657">
        <v>-1930.2811429897624</v>
      </c>
      <c r="AO42" s="2657">
        <v>-1457.66824825</v>
      </c>
      <c r="AP42" s="2657">
        <v>-1303.3954467199999</v>
      </c>
      <c r="AQ42" s="2657">
        <v>-1778.6599594300003</v>
      </c>
      <c r="AR42" s="2657">
        <v>-2515.9851398365167</v>
      </c>
      <c r="AS42" s="2657">
        <v>-2807.1963705565531</v>
      </c>
      <c r="AT42" s="2657">
        <v>-3211.61195567</v>
      </c>
      <c r="AU42" s="2657">
        <v>-2812.3247334199996</v>
      </c>
      <c r="AV42" s="2657">
        <v>-2993.5501770000001</v>
      </c>
    </row>
    <row r="43" spans="1:48" ht="16.5" thickBot="1">
      <c r="A43" s="2655" t="s">
        <v>1590</v>
      </c>
      <c r="B43" s="2656">
        <v>-1335.0249125</v>
      </c>
      <c r="C43" s="2656">
        <v>-950.47185000000002</v>
      </c>
      <c r="D43" s="2656">
        <v>-1301.196175</v>
      </c>
      <c r="E43" s="2656">
        <v>-1173.2293812500002</v>
      </c>
      <c r="F43" s="2656">
        <v>-598.69610749000003</v>
      </c>
      <c r="G43" s="2656">
        <v>-439.9946875</v>
      </c>
      <c r="H43" s="2656">
        <v>-558.83062499999994</v>
      </c>
      <c r="I43" s="2656">
        <v>-595.17718750000006</v>
      </c>
      <c r="J43" s="2656">
        <v>-534.27312499999994</v>
      </c>
      <c r="K43" s="2656">
        <v>-549.8962499999999</v>
      </c>
      <c r="L43" s="2656">
        <v>-826.68821875000003</v>
      </c>
      <c r="M43" s="2656">
        <v>-504.62515625000003</v>
      </c>
      <c r="N43" s="2657">
        <v>-350.96928124999994</v>
      </c>
      <c r="O43" s="2657">
        <v>-476.19671874999995</v>
      </c>
      <c r="P43" s="2657">
        <v>-895.63649999999996</v>
      </c>
      <c r="Q43" s="2657">
        <v>-971.50768749999997</v>
      </c>
      <c r="R43" s="2657">
        <v>-805.01749999999993</v>
      </c>
      <c r="S43" s="2657">
        <v>-743.08656250000001</v>
      </c>
      <c r="T43" s="2657">
        <v>-565.97409375000007</v>
      </c>
      <c r="U43" s="2657">
        <v>-452.51359375000004</v>
      </c>
      <c r="V43" s="2657">
        <v>-464.23509375000003</v>
      </c>
      <c r="W43" s="2657">
        <v>-595.25659374999998</v>
      </c>
      <c r="X43" s="2657">
        <v>-737.92996875000006</v>
      </c>
      <c r="Y43" s="2657">
        <v>-708.45796875000008</v>
      </c>
      <c r="Z43" s="2657">
        <v>-777.0340625</v>
      </c>
      <c r="AA43" s="2657">
        <v>-847.97168750000003</v>
      </c>
      <c r="AB43" s="2657">
        <v>-361.52156250000007</v>
      </c>
      <c r="AC43" s="2657">
        <v>-252.069875</v>
      </c>
      <c r="AD43" s="2657">
        <v>-479.65296874999996</v>
      </c>
      <c r="AE43" s="2657">
        <v>-526.81109375000005</v>
      </c>
      <c r="AF43" s="2657">
        <v>-736.62375000000009</v>
      </c>
      <c r="AG43" s="2657">
        <v>-504.40312500000005</v>
      </c>
      <c r="AH43" s="2657">
        <v>-179.39884702909117</v>
      </c>
      <c r="AI43" s="2657">
        <v>-162.73208167439938</v>
      </c>
      <c r="AJ43" s="2657">
        <v>-73.17929342439939</v>
      </c>
      <c r="AK43" s="2657">
        <v>-82.162047659999999</v>
      </c>
      <c r="AL43" s="2657">
        <v>-212.38437214999996</v>
      </c>
      <c r="AM43" s="2657">
        <v>-543.39986832999989</v>
      </c>
      <c r="AN43" s="2657">
        <v>-890.54432395458116</v>
      </c>
      <c r="AO43" s="2657">
        <v>-649.41364406499997</v>
      </c>
      <c r="AP43" s="2657">
        <v>-673.53717862499991</v>
      </c>
      <c r="AQ43" s="2657">
        <v>-958.85163755500014</v>
      </c>
      <c r="AR43" s="2657">
        <v>-1224.9124292539036</v>
      </c>
      <c r="AS43" s="2657">
        <v>-1427.6273842226774</v>
      </c>
      <c r="AT43" s="2657">
        <v>-1655.89305924</v>
      </c>
      <c r="AU43" s="2657">
        <v>-1402.0077345499999</v>
      </c>
      <c r="AV43" s="2657">
        <v>-1501.2897586300001</v>
      </c>
    </row>
    <row r="44" spans="1:48" ht="16.5" thickBot="1">
      <c r="A44" s="2655" t="s">
        <v>1591</v>
      </c>
      <c r="B44" s="2656">
        <v>0</v>
      </c>
      <c r="C44" s="2656">
        <v>0</v>
      </c>
      <c r="D44" s="2656">
        <v>0</v>
      </c>
      <c r="E44" s="2656">
        <v>0</v>
      </c>
      <c r="F44" s="2656">
        <v>0</v>
      </c>
      <c r="G44" s="2656">
        <v>0</v>
      </c>
      <c r="H44" s="2656">
        <v>0</v>
      </c>
      <c r="I44" s="2656">
        <v>0</v>
      </c>
      <c r="J44" s="2656">
        <v>0</v>
      </c>
      <c r="K44" s="2656">
        <v>0</v>
      </c>
      <c r="L44" s="2656">
        <v>0</v>
      </c>
      <c r="M44" s="2656">
        <v>0</v>
      </c>
      <c r="N44" s="2657">
        <v>0</v>
      </c>
      <c r="O44" s="2657">
        <v>0</v>
      </c>
      <c r="P44" s="2657">
        <v>0</v>
      </c>
      <c r="Q44" s="2657">
        <v>0</v>
      </c>
      <c r="R44" s="2657">
        <v>0</v>
      </c>
      <c r="S44" s="2657">
        <v>0</v>
      </c>
      <c r="T44" s="2657">
        <v>0</v>
      </c>
      <c r="U44" s="2657">
        <v>0</v>
      </c>
      <c r="V44" s="2657">
        <v>0</v>
      </c>
      <c r="W44" s="2657">
        <v>0</v>
      </c>
      <c r="X44" s="2657">
        <v>0</v>
      </c>
      <c r="Y44" s="2657">
        <v>0</v>
      </c>
      <c r="Z44" s="2657">
        <v>0</v>
      </c>
      <c r="AA44" s="2657">
        <v>0</v>
      </c>
      <c r="AB44" s="2657">
        <v>0</v>
      </c>
      <c r="AC44" s="2657">
        <v>0</v>
      </c>
      <c r="AD44" s="2657">
        <v>0</v>
      </c>
      <c r="AE44" s="2657">
        <v>0</v>
      </c>
      <c r="AF44" s="2657">
        <v>0</v>
      </c>
      <c r="AG44" s="2657">
        <v>0</v>
      </c>
      <c r="AH44" s="2657">
        <v>0</v>
      </c>
      <c r="AI44" s="2657">
        <v>0</v>
      </c>
      <c r="AJ44" s="2657">
        <v>0</v>
      </c>
      <c r="AK44" s="2657">
        <v>0</v>
      </c>
      <c r="AL44" s="2657">
        <v>0</v>
      </c>
      <c r="AM44" s="2657">
        <v>0</v>
      </c>
      <c r="AN44" s="2657">
        <v>0</v>
      </c>
      <c r="AO44" s="2657">
        <v>0</v>
      </c>
      <c r="AP44" s="2657">
        <v>0</v>
      </c>
      <c r="AQ44" s="2657">
        <v>0</v>
      </c>
      <c r="AR44" s="2657">
        <v>0</v>
      </c>
      <c r="AS44" s="2657">
        <v>0</v>
      </c>
      <c r="AT44" s="2657">
        <v>0</v>
      </c>
      <c r="AU44" s="2657">
        <v>0</v>
      </c>
      <c r="AV44" s="2657">
        <v>0</v>
      </c>
    </row>
    <row r="45" spans="1:48" ht="16.5" thickBot="1">
      <c r="A45" s="2655" t="s">
        <v>1592</v>
      </c>
      <c r="B45" s="2656">
        <v>-1335.0249125</v>
      </c>
      <c r="C45" s="2656">
        <v>-950.47185000000002</v>
      </c>
      <c r="D45" s="2656">
        <v>-1301.196175</v>
      </c>
      <c r="E45" s="2656">
        <v>-1173.2293812500002</v>
      </c>
      <c r="F45" s="2656">
        <v>-598.69610749000003</v>
      </c>
      <c r="G45" s="2656">
        <v>-439.9946875</v>
      </c>
      <c r="H45" s="2656">
        <v>-558.83062499999994</v>
      </c>
      <c r="I45" s="2656">
        <v>-595.17718750000006</v>
      </c>
      <c r="J45" s="2656">
        <v>-534.27312499999994</v>
      </c>
      <c r="K45" s="2664">
        <v>-549.8962499999999</v>
      </c>
      <c r="L45" s="2664">
        <v>-826.68821875000003</v>
      </c>
      <c r="M45" s="2656">
        <v>-504.62515625000003</v>
      </c>
      <c r="N45" s="2657">
        <v>-350.96928124999994</v>
      </c>
      <c r="O45" s="2657">
        <v>-476.19671874999995</v>
      </c>
      <c r="P45" s="2657">
        <v>-895.63649999999996</v>
      </c>
      <c r="Q45" s="2657">
        <v>-971.50768749999997</v>
      </c>
      <c r="R45" s="2657">
        <v>-805.01749999999993</v>
      </c>
      <c r="S45" s="2657">
        <v>-743.08656250000001</v>
      </c>
      <c r="T45" s="2657">
        <v>-565.97409375000007</v>
      </c>
      <c r="U45" s="2657">
        <v>-452.51359375000004</v>
      </c>
      <c r="V45" s="2657">
        <v>-464.23509375000003</v>
      </c>
      <c r="W45" s="2657">
        <v>-595.25659374999998</v>
      </c>
      <c r="X45" s="2657">
        <v>-737.92996875000006</v>
      </c>
      <c r="Y45" s="2657">
        <v>-708.45796875000008</v>
      </c>
      <c r="Z45" s="2657">
        <v>-777.0340625</v>
      </c>
      <c r="AA45" s="2657">
        <v>-847.97168750000003</v>
      </c>
      <c r="AB45" s="2657">
        <v>-361.52156250000007</v>
      </c>
      <c r="AC45" s="2657">
        <v>-252.069875</v>
      </c>
      <c r="AD45" s="2657">
        <v>-479.65296874999996</v>
      </c>
      <c r="AE45" s="2657">
        <v>-526.81109375000005</v>
      </c>
      <c r="AF45" s="2657">
        <v>-736.62375000000009</v>
      </c>
      <c r="AG45" s="2657">
        <v>-504.40312500000005</v>
      </c>
      <c r="AH45" s="2657">
        <v>-179.39884702909117</v>
      </c>
      <c r="AI45" s="2657">
        <v>-162.73208167439938</v>
      </c>
      <c r="AJ45" s="2657">
        <v>-73.17929342439939</v>
      </c>
      <c r="AK45" s="2657">
        <v>-82.162047659999999</v>
      </c>
      <c r="AL45" s="2657">
        <v>-212.38437214999996</v>
      </c>
      <c r="AM45" s="2657">
        <v>-543.39986832999989</v>
      </c>
      <c r="AN45" s="2657">
        <v>-890.54432395458116</v>
      </c>
      <c r="AO45" s="2657">
        <v>-649.41364406499997</v>
      </c>
      <c r="AP45" s="2657">
        <v>-673.53717862499991</v>
      </c>
      <c r="AQ45" s="2657">
        <v>-958.85163755500014</v>
      </c>
      <c r="AR45" s="2657">
        <v>-1224.9124292539036</v>
      </c>
      <c r="AS45" s="2657">
        <v>-1427.6273842226774</v>
      </c>
      <c r="AT45" s="2657">
        <v>-1655.89305924</v>
      </c>
      <c r="AU45" s="2657">
        <v>-1402.0077345499999</v>
      </c>
      <c r="AV45" s="2657">
        <v>-1501.2897586300001</v>
      </c>
    </row>
    <row r="46" spans="1:48" ht="16.5" thickBot="1">
      <c r="A46" s="2655" t="s">
        <v>1593</v>
      </c>
      <c r="B46" s="2656">
        <v>-352.99885</v>
      </c>
      <c r="C46" s="2656">
        <v>-408.97860000000003</v>
      </c>
      <c r="D46" s="2656">
        <v>-546.15830000000005</v>
      </c>
      <c r="E46" s="2656">
        <v>-496.59972500000003</v>
      </c>
      <c r="F46" s="2656">
        <v>-255.41702239</v>
      </c>
      <c r="G46" s="2656">
        <v>-176.00862031000003</v>
      </c>
      <c r="H46" s="2656">
        <v>-210.02983999999998</v>
      </c>
      <c r="I46" s="2656">
        <v>-250.66166500000003</v>
      </c>
      <c r="J46" s="2656">
        <v>-230.8425</v>
      </c>
      <c r="K46" s="2656">
        <v>-232.93499999999997</v>
      </c>
      <c r="L46" s="2656">
        <v>-338.77187500000002</v>
      </c>
      <c r="M46" s="2656">
        <v>-206.43562500000002</v>
      </c>
      <c r="N46" s="2657">
        <v>-143.94412500000001</v>
      </c>
      <c r="O46" s="2657">
        <v>-199.261875</v>
      </c>
      <c r="P46" s="2657">
        <v>-357.15</v>
      </c>
      <c r="Q46" s="2657">
        <v>-410.55875000000003</v>
      </c>
      <c r="R46" s="2657">
        <v>-334.846</v>
      </c>
      <c r="S46" s="2657">
        <v>-314.39625000000001</v>
      </c>
      <c r="T46" s="2657">
        <v>-216.05937500000002</v>
      </c>
      <c r="U46" s="2657">
        <v>-177.06937500000001</v>
      </c>
      <c r="V46" s="2657">
        <v>-181.72637500000002</v>
      </c>
      <c r="W46" s="2657">
        <v>-244.09937500000001</v>
      </c>
      <c r="X46" s="2657">
        <v>-285.62987500000003</v>
      </c>
      <c r="Y46" s="2657">
        <v>-286.29287500000004</v>
      </c>
      <c r="Z46" s="2657">
        <v>-315.97125000000005</v>
      </c>
      <c r="AA46" s="2657">
        <v>-344.01775000000004</v>
      </c>
      <c r="AB46" s="2657">
        <v>-93.476250000000022</v>
      </c>
      <c r="AC46" s="2657">
        <v>-81.806500000000014</v>
      </c>
      <c r="AD46" s="2657">
        <v>-161.39687499999997</v>
      </c>
      <c r="AE46" s="2657">
        <v>-182.27937500000004</v>
      </c>
      <c r="AF46" s="2657">
        <v>-237.19499999999999</v>
      </c>
      <c r="AG46" s="2657">
        <v>-165.48250000000004</v>
      </c>
      <c r="AH46" s="2657">
        <v>-4.658127034035533</v>
      </c>
      <c r="AI46" s="2657">
        <v>-1.7593740550274113</v>
      </c>
      <c r="AJ46" s="2657">
        <v>-0.71937405502741125</v>
      </c>
      <c r="AK46" s="2657">
        <v>-9.8606918799999992</v>
      </c>
      <c r="AL46" s="2657">
        <v>-41.972281000000002</v>
      </c>
      <c r="AM46" s="2657">
        <v>-184.90902215</v>
      </c>
      <c r="AN46" s="2657">
        <v>-332.09118060518119</v>
      </c>
      <c r="AO46" s="2657">
        <v>-224.79696356000002</v>
      </c>
      <c r="AP46" s="2657">
        <v>-258.98547983999998</v>
      </c>
      <c r="AQ46" s="2657">
        <v>-341.31440000000003</v>
      </c>
      <c r="AR46" s="2657">
        <v>-472.85567414261322</v>
      </c>
      <c r="AS46" s="2657">
        <v>-589.5119238338757</v>
      </c>
      <c r="AT46" s="2657">
        <v>-681.22467768000013</v>
      </c>
      <c r="AU46" s="2657">
        <v>-608.07262387000003</v>
      </c>
      <c r="AV46" s="2657">
        <v>-638.3460091500001</v>
      </c>
    </row>
    <row r="47" spans="1:48" ht="16.5" thickBot="1">
      <c r="A47" s="2655" t="s">
        <v>1591</v>
      </c>
      <c r="B47" s="2656">
        <v>0</v>
      </c>
      <c r="C47" s="2656">
        <v>0</v>
      </c>
      <c r="D47" s="2656">
        <v>0</v>
      </c>
      <c r="E47" s="2656">
        <v>0</v>
      </c>
      <c r="F47" s="2656">
        <v>0</v>
      </c>
      <c r="G47" s="2656">
        <v>0</v>
      </c>
      <c r="H47" s="2656">
        <v>0</v>
      </c>
      <c r="I47" s="2656">
        <v>0</v>
      </c>
      <c r="J47" s="2656">
        <v>0</v>
      </c>
      <c r="K47" s="2656">
        <v>0</v>
      </c>
      <c r="L47" s="2656">
        <v>0</v>
      </c>
      <c r="M47" s="2656">
        <v>0</v>
      </c>
      <c r="N47" s="2657">
        <v>0</v>
      </c>
      <c r="O47" s="2657">
        <v>0</v>
      </c>
      <c r="P47" s="2657">
        <v>0</v>
      </c>
      <c r="Q47" s="2657">
        <v>0</v>
      </c>
      <c r="R47" s="2657">
        <v>0</v>
      </c>
      <c r="S47" s="2657">
        <v>0</v>
      </c>
      <c r="T47" s="2657">
        <v>0</v>
      </c>
      <c r="U47" s="2657">
        <v>0</v>
      </c>
      <c r="V47" s="2657">
        <v>0</v>
      </c>
      <c r="W47" s="2657">
        <v>0</v>
      </c>
      <c r="X47" s="2657">
        <v>0</v>
      </c>
      <c r="Y47" s="2657">
        <v>0</v>
      </c>
      <c r="Z47" s="2657">
        <v>0</v>
      </c>
      <c r="AA47" s="2657">
        <v>0</v>
      </c>
      <c r="AB47" s="2657">
        <v>0</v>
      </c>
      <c r="AC47" s="2657">
        <v>0</v>
      </c>
      <c r="AD47" s="2657">
        <v>0</v>
      </c>
      <c r="AE47" s="2657">
        <v>0</v>
      </c>
      <c r="AF47" s="2657">
        <v>0</v>
      </c>
      <c r="AG47" s="2657">
        <v>0</v>
      </c>
      <c r="AH47" s="2657">
        <v>0</v>
      </c>
      <c r="AI47" s="2657">
        <v>0</v>
      </c>
      <c r="AJ47" s="2657">
        <v>0</v>
      </c>
      <c r="AK47" s="2657">
        <v>0</v>
      </c>
      <c r="AL47" s="2657">
        <v>0</v>
      </c>
      <c r="AM47" s="2657">
        <v>0</v>
      </c>
      <c r="AN47" s="2657">
        <v>0</v>
      </c>
      <c r="AO47" s="2657">
        <v>0</v>
      </c>
      <c r="AP47" s="2657">
        <v>0</v>
      </c>
      <c r="AQ47" s="2657">
        <v>0</v>
      </c>
      <c r="AR47" s="2657">
        <v>0</v>
      </c>
      <c r="AS47" s="2657">
        <v>0</v>
      </c>
      <c r="AT47" s="2657">
        <v>0</v>
      </c>
      <c r="AU47" s="2657">
        <v>0</v>
      </c>
      <c r="AV47" s="2657">
        <v>0</v>
      </c>
    </row>
    <row r="48" spans="1:48" ht="16.5" thickBot="1">
      <c r="A48" s="2655" t="s">
        <v>1592</v>
      </c>
      <c r="B48" s="2656">
        <v>-352.99885</v>
      </c>
      <c r="C48" s="2656">
        <v>-408.97860000000003</v>
      </c>
      <c r="D48" s="2656">
        <v>-546.15830000000005</v>
      </c>
      <c r="E48" s="2656">
        <v>-496.59972500000003</v>
      </c>
      <c r="F48" s="2656">
        <v>-255.41702239</v>
      </c>
      <c r="G48" s="2656">
        <v>-176.00862031000003</v>
      </c>
      <c r="H48" s="2656">
        <v>-210.02983999999998</v>
      </c>
      <c r="I48" s="2656">
        <v>-250.66166500000003</v>
      </c>
      <c r="J48" s="2656">
        <v>-230.8425</v>
      </c>
      <c r="K48" s="2656">
        <v>-232.93499999999997</v>
      </c>
      <c r="L48" s="2656">
        <v>-338.77187500000002</v>
      </c>
      <c r="M48" s="2656">
        <v>-206.43562500000002</v>
      </c>
      <c r="N48" s="2657">
        <v>-143.94412500000001</v>
      </c>
      <c r="O48" s="2657">
        <v>-199.261875</v>
      </c>
      <c r="P48" s="2657">
        <v>-357.15</v>
      </c>
      <c r="Q48" s="2657">
        <v>-410.55875000000003</v>
      </c>
      <c r="R48" s="2657">
        <v>-334.846</v>
      </c>
      <c r="S48" s="2657">
        <v>-314.39625000000001</v>
      </c>
      <c r="T48" s="2657">
        <v>-216.05937500000002</v>
      </c>
      <c r="U48" s="2657">
        <v>-177.06937500000001</v>
      </c>
      <c r="V48" s="2657">
        <v>-181.72637500000002</v>
      </c>
      <c r="W48" s="2657">
        <v>-244.09937500000001</v>
      </c>
      <c r="X48" s="2657">
        <v>-285.62987500000003</v>
      </c>
      <c r="Y48" s="2657">
        <v>-286.29287500000004</v>
      </c>
      <c r="Z48" s="2657">
        <v>-315.97125000000005</v>
      </c>
      <c r="AA48" s="2657">
        <v>-344.01775000000004</v>
      </c>
      <c r="AB48" s="2657">
        <v>-93.476250000000022</v>
      </c>
      <c r="AC48" s="2657">
        <v>-81.806500000000014</v>
      </c>
      <c r="AD48" s="2657">
        <v>-161.39687499999997</v>
      </c>
      <c r="AE48" s="2657">
        <v>-182.27937500000004</v>
      </c>
      <c r="AF48" s="2657">
        <v>-237.19499999999999</v>
      </c>
      <c r="AG48" s="2657">
        <v>-165.48250000000004</v>
      </c>
      <c r="AH48" s="2657">
        <v>-4.658127034035533</v>
      </c>
      <c r="AI48" s="2657">
        <v>-1.7593740550274113</v>
      </c>
      <c r="AJ48" s="2657">
        <v>-0.71937405502741125</v>
      </c>
      <c r="AK48" s="2657">
        <v>-9.8606918799999992</v>
      </c>
      <c r="AL48" s="2657">
        <v>-41.972281000000002</v>
      </c>
      <c r="AM48" s="2657">
        <v>-184.90902215</v>
      </c>
      <c r="AN48" s="2657">
        <v>-332.09118060518119</v>
      </c>
      <c r="AO48" s="2657">
        <v>-224.79696356000002</v>
      </c>
      <c r="AP48" s="2657">
        <v>-258.98547983999998</v>
      </c>
      <c r="AQ48" s="2657">
        <v>-341.31440000000003</v>
      </c>
      <c r="AR48" s="2657">
        <v>-472.85567414261322</v>
      </c>
      <c r="AS48" s="2657">
        <v>-589.5119238338757</v>
      </c>
      <c r="AT48" s="2657">
        <v>-681.22467768000013</v>
      </c>
      <c r="AU48" s="2657">
        <v>-608.07262387000003</v>
      </c>
      <c r="AV48" s="2657">
        <v>-638.3460091500001</v>
      </c>
    </row>
    <row r="49" spans="1:48" ht="16.5" thickBot="1">
      <c r="A49" s="2655" t="s">
        <v>1594</v>
      </c>
      <c r="B49" s="2656">
        <v>-303.02666249999999</v>
      </c>
      <c r="C49" s="2656">
        <v>-383.22125</v>
      </c>
      <c r="D49" s="2656">
        <v>-595.77187500000002</v>
      </c>
      <c r="E49" s="2656">
        <v>-487.64355624999996</v>
      </c>
      <c r="F49" s="2656">
        <v>-206.75832582999996</v>
      </c>
      <c r="G49" s="2656">
        <v>-93.998037500000009</v>
      </c>
      <c r="H49" s="2656">
        <v>-160.74062499999999</v>
      </c>
      <c r="I49" s="2656">
        <v>-177.85663750000001</v>
      </c>
      <c r="J49" s="2656">
        <v>-168.59174493126326</v>
      </c>
      <c r="K49" s="2656">
        <v>-205.02213002100279</v>
      </c>
      <c r="L49" s="2656">
        <v>-351.22814376909349</v>
      </c>
      <c r="M49" s="2656">
        <v>-143.8807312786403</v>
      </c>
      <c r="N49" s="2657">
        <v>-73.438436249999967</v>
      </c>
      <c r="O49" s="2657">
        <v>-154.17360374999996</v>
      </c>
      <c r="P49" s="2657">
        <v>-429.74423999999993</v>
      </c>
      <c r="Q49" s="2657">
        <v>-451.44315749999998</v>
      </c>
      <c r="R49" s="2657">
        <v>-359.93521503456441</v>
      </c>
      <c r="S49" s="2657">
        <v>-345.51861105150044</v>
      </c>
      <c r="T49" s="2657">
        <v>-269.60625666562777</v>
      </c>
      <c r="U49" s="2657">
        <v>-218.17366724830731</v>
      </c>
      <c r="V49" s="2657">
        <v>-208.68171875000002</v>
      </c>
      <c r="W49" s="2657">
        <v>-268.03621874999993</v>
      </c>
      <c r="X49" s="2657">
        <v>-338.54309375000003</v>
      </c>
      <c r="Y49" s="2657">
        <v>-360.47109375000002</v>
      </c>
      <c r="Z49" s="2657">
        <v>-366.19656061250004</v>
      </c>
      <c r="AA49" s="2657">
        <v>-458.08094785250006</v>
      </c>
      <c r="AB49" s="2657">
        <v>-139.05281249999996</v>
      </c>
      <c r="AC49" s="2657">
        <v>-75.736874999999998</v>
      </c>
      <c r="AD49" s="2657">
        <v>-126.19609374999997</v>
      </c>
      <c r="AE49" s="2657">
        <v>-126.17371874999999</v>
      </c>
      <c r="AF49" s="2657">
        <v>-508.87874999999997</v>
      </c>
      <c r="AG49" s="2657">
        <v>-135.56662499999999</v>
      </c>
      <c r="AH49" s="2657">
        <v>296.39267340600128</v>
      </c>
      <c r="AI49" s="2657">
        <v>246.33521626413386</v>
      </c>
      <c r="AJ49" s="2657">
        <v>74.812320525844783</v>
      </c>
      <c r="AK49" s="2657">
        <v>194.97588864726686</v>
      </c>
      <c r="AL49" s="2657">
        <v>455.83890624999998</v>
      </c>
      <c r="AM49" s="2657">
        <v>197.22539847000007</v>
      </c>
      <c r="AN49" s="2657">
        <v>-32.222638430000075</v>
      </c>
      <c r="AO49" s="2657">
        <v>-20.771640625000032</v>
      </c>
      <c r="AP49" s="2657">
        <v>-321.16153364645447</v>
      </c>
      <c r="AQ49" s="2657">
        <v>-71.660588541666698</v>
      </c>
      <c r="AR49" s="2657">
        <v>56.211323560000096</v>
      </c>
      <c r="AS49" s="2657">
        <v>-158.66539050000006</v>
      </c>
      <c r="AT49" s="2657">
        <v>-243.10254674999999</v>
      </c>
      <c r="AU49" s="2657">
        <v>-395.41104166666656</v>
      </c>
      <c r="AV49" s="2657">
        <v>-532.81930649333867</v>
      </c>
    </row>
    <row r="50" spans="1:48" ht="16.5" thickBot="1">
      <c r="A50" s="2655" t="s">
        <v>1591</v>
      </c>
      <c r="B50" s="2656">
        <v>154.59390000000002</v>
      </c>
      <c r="C50" s="2656">
        <v>143.14249999999998</v>
      </c>
      <c r="D50" s="2656">
        <v>114.514</v>
      </c>
      <c r="E50" s="2656">
        <v>160.31960000000001</v>
      </c>
      <c r="F50" s="2656">
        <v>132.6688</v>
      </c>
      <c r="G50" s="2656">
        <v>162.19040000000001</v>
      </c>
      <c r="H50" s="2656">
        <v>149.41</v>
      </c>
      <c r="I50" s="2656">
        <v>164.17080000000001</v>
      </c>
      <c r="J50" s="2656">
        <v>161.24888006873672</v>
      </c>
      <c r="K50" s="2656">
        <v>126.70911997899714</v>
      </c>
      <c r="L50" s="2656">
        <v>115.21919998090647</v>
      </c>
      <c r="M50" s="2656">
        <v>172.75879997135971</v>
      </c>
      <c r="N50" s="2657">
        <v>175.95172000000002</v>
      </c>
      <c r="O50" s="2657">
        <v>163.38374000000002</v>
      </c>
      <c r="P50" s="2657">
        <v>150.81576000000001</v>
      </c>
      <c r="Q50" s="2657">
        <v>138.24778000000001</v>
      </c>
      <c r="R50" s="2657">
        <v>141.94228496543559</v>
      </c>
      <c r="S50" s="2657">
        <v>139.89170144849956</v>
      </c>
      <c r="T50" s="2657">
        <v>141.71546208437223</v>
      </c>
      <c r="U50" s="2657">
        <v>135.47055150169268</v>
      </c>
      <c r="V50" s="2657">
        <v>140.32999999999998</v>
      </c>
      <c r="W50" s="2657">
        <v>134.43</v>
      </c>
      <c r="X50" s="2657">
        <v>132.13</v>
      </c>
      <c r="Y50" s="2657">
        <v>135.5</v>
      </c>
      <c r="Z50" s="2657">
        <v>140.82</v>
      </c>
      <c r="AA50" s="2657">
        <v>134.32999999999998</v>
      </c>
      <c r="AB50" s="2657">
        <v>132.23000000000002</v>
      </c>
      <c r="AC50" s="2657">
        <v>135.75</v>
      </c>
      <c r="AD50" s="2657">
        <v>96.182000000000002</v>
      </c>
      <c r="AE50" s="2657">
        <v>105.79800000000002</v>
      </c>
      <c r="AF50" s="2657">
        <v>96.16</v>
      </c>
      <c r="AG50" s="2657">
        <v>105.776</v>
      </c>
      <c r="AH50" s="2657">
        <v>327.95314215600126</v>
      </c>
      <c r="AI50" s="2657">
        <v>349.34521626413385</v>
      </c>
      <c r="AJ50" s="2657">
        <v>168.11232052584478</v>
      </c>
      <c r="AK50" s="2657">
        <v>224.88428514726687</v>
      </c>
      <c r="AL50" s="2657">
        <v>610.65499999999997</v>
      </c>
      <c r="AM50" s="2657">
        <v>700.33050000000003</v>
      </c>
      <c r="AN50" s="2657">
        <v>675.42299999999989</v>
      </c>
      <c r="AO50" s="2657">
        <v>562.68600000000004</v>
      </c>
      <c r="AP50" s="2657">
        <v>49.711254608545488</v>
      </c>
      <c r="AQ50" s="2657">
        <v>406.83333333333331</v>
      </c>
      <c r="AR50" s="2657">
        <v>874.42836</v>
      </c>
      <c r="AS50" s="2657">
        <v>631.39167199999997</v>
      </c>
      <c r="AT50" s="2657">
        <v>631.39167199999997</v>
      </c>
      <c r="AU50" s="2657">
        <v>406.83333333333331</v>
      </c>
      <c r="AV50" s="2657">
        <v>321.09510272666125</v>
      </c>
    </row>
    <row r="51" spans="1:48" ht="16.5" thickBot="1">
      <c r="A51" s="2655" t="s">
        <v>1592</v>
      </c>
      <c r="B51" s="2656">
        <v>-457.62056250000001</v>
      </c>
      <c r="C51" s="2656">
        <v>-526.36374999999998</v>
      </c>
      <c r="D51" s="2656">
        <v>-710.28587500000003</v>
      </c>
      <c r="E51" s="2656">
        <v>-647.96315625</v>
      </c>
      <c r="F51" s="2656">
        <v>-339.42712582999997</v>
      </c>
      <c r="G51" s="2656">
        <v>-256.18843750000002</v>
      </c>
      <c r="H51" s="2656">
        <v>-310.15062499999999</v>
      </c>
      <c r="I51" s="2656">
        <v>-342.02743750000002</v>
      </c>
      <c r="J51" s="2656">
        <v>-329.84062499999999</v>
      </c>
      <c r="K51" s="2656">
        <v>-331.73124999999993</v>
      </c>
      <c r="L51" s="2656">
        <v>-466.44734374999996</v>
      </c>
      <c r="M51" s="2656">
        <v>-316.63953125</v>
      </c>
      <c r="N51" s="2657">
        <v>-249.39015624999999</v>
      </c>
      <c r="O51" s="2657">
        <v>-317.55734374999997</v>
      </c>
      <c r="P51" s="2657">
        <v>-580.55999999999995</v>
      </c>
      <c r="Q51" s="2657">
        <v>-589.69093750000002</v>
      </c>
      <c r="R51" s="2657">
        <v>-501.8775</v>
      </c>
      <c r="S51" s="2657">
        <v>-485.41031249999997</v>
      </c>
      <c r="T51" s="2657">
        <v>-411.32171875</v>
      </c>
      <c r="U51" s="2657">
        <v>-353.64421874999999</v>
      </c>
      <c r="V51" s="2657">
        <v>-349.01171875</v>
      </c>
      <c r="W51" s="2657">
        <v>-402.46621874999994</v>
      </c>
      <c r="X51" s="2657">
        <v>-470.67309375000002</v>
      </c>
      <c r="Y51" s="2657">
        <v>-495.97109375000002</v>
      </c>
      <c r="Z51" s="2657">
        <v>-507.01656061250003</v>
      </c>
      <c r="AA51" s="2657">
        <v>-592.41094785250004</v>
      </c>
      <c r="AB51" s="2657">
        <v>-271.28281249999998</v>
      </c>
      <c r="AC51" s="2657">
        <v>-211.486875</v>
      </c>
      <c r="AD51" s="2657">
        <v>-222.37809374999998</v>
      </c>
      <c r="AE51" s="2657">
        <v>-231.97171875000001</v>
      </c>
      <c r="AF51" s="2657">
        <v>-605.03874999999994</v>
      </c>
      <c r="AG51" s="2657">
        <v>-241.342625</v>
      </c>
      <c r="AH51" s="2657">
        <v>-31.560468749999998</v>
      </c>
      <c r="AI51" s="2657">
        <v>-103.00999999999999</v>
      </c>
      <c r="AJ51" s="2657">
        <v>-93.3</v>
      </c>
      <c r="AK51" s="2657">
        <v>-29.908396500000002</v>
      </c>
      <c r="AL51" s="2657">
        <v>-154.81609374999999</v>
      </c>
      <c r="AM51" s="2657">
        <v>-503.10510152999996</v>
      </c>
      <c r="AN51" s="2657">
        <v>-707.64563842999996</v>
      </c>
      <c r="AO51" s="2657">
        <v>-583.45764062500007</v>
      </c>
      <c r="AP51" s="2657">
        <v>-370.87278825499999</v>
      </c>
      <c r="AQ51" s="2657">
        <v>-478.49392187500001</v>
      </c>
      <c r="AR51" s="2657">
        <v>-818.2170364399999</v>
      </c>
      <c r="AS51" s="2657">
        <v>-790.05706250000003</v>
      </c>
      <c r="AT51" s="2657">
        <v>-874.49421874999996</v>
      </c>
      <c r="AU51" s="2657">
        <v>-802.24437499999988</v>
      </c>
      <c r="AV51" s="2657">
        <v>-853.91440921999992</v>
      </c>
    </row>
    <row r="52" spans="1:48" ht="16.5" thickBot="1">
      <c r="A52" s="2655" t="s">
        <v>1595</v>
      </c>
      <c r="B52" s="2656">
        <v>-660.46304693146897</v>
      </c>
      <c r="C52" s="2656">
        <v>-198.9121960356695</v>
      </c>
      <c r="D52" s="2656">
        <v>-80.308142630711146</v>
      </c>
      <c r="E52" s="2656">
        <v>-80.314739036561292</v>
      </c>
      <c r="F52" s="2656">
        <v>-67.909029342593627</v>
      </c>
      <c r="G52" s="2656">
        <v>-174.56851122250083</v>
      </c>
      <c r="H52" s="2656">
        <v>-83.855292830359332</v>
      </c>
      <c r="I52" s="2656">
        <v>-68.90099208826571</v>
      </c>
      <c r="J52" s="2656">
        <v>-102.45723141060422</v>
      </c>
      <c r="K52" s="2656">
        <v>-114.90735037205749</v>
      </c>
      <c r="L52" s="2656">
        <v>-158.45411239647717</v>
      </c>
      <c r="M52" s="2656">
        <v>-130.71407701481269</v>
      </c>
      <c r="N52" s="2657">
        <v>-134.19766338783111</v>
      </c>
      <c r="O52" s="2657">
        <v>-175.20774990496645</v>
      </c>
      <c r="P52" s="2657">
        <v>-224.18759835434676</v>
      </c>
      <c r="Q52" s="2657">
        <v>-174.04434377568771</v>
      </c>
      <c r="R52" s="2657">
        <v>-212.11127527981466</v>
      </c>
      <c r="S52" s="2657">
        <v>-199.55130329851306</v>
      </c>
      <c r="T52" s="2657">
        <v>-158.63398521897622</v>
      </c>
      <c r="U52" s="2657">
        <v>-161.34856523608036</v>
      </c>
      <c r="V52" s="2657">
        <v>-150.2897657541379</v>
      </c>
      <c r="W52" s="2657">
        <v>-178.39879941988431</v>
      </c>
      <c r="X52" s="2657">
        <v>-213.48568935741844</v>
      </c>
      <c r="Y52" s="2657">
        <v>-167.34118834733567</v>
      </c>
      <c r="Z52" s="2657">
        <v>-71.634404642679513</v>
      </c>
      <c r="AA52" s="2657">
        <v>-56.913218746624551</v>
      </c>
      <c r="AB52" s="2657">
        <v>-89.14927949300376</v>
      </c>
      <c r="AC52" s="2657">
        <v>-95.215997512895655</v>
      </c>
      <c r="AD52" s="2657">
        <v>-91.870958283049745</v>
      </c>
      <c r="AE52" s="2657">
        <v>-49.566494749610968</v>
      </c>
      <c r="AF52" s="2657">
        <v>-104.38464071368386</v>
      </c>
      <c r="AG52" s="2657">
        <v>-43.453078933244534</v>
      </c>
      <c r="AH52" s="2657">
        <v>-177.44452265487783</v>
      </c>
      <c r="AI52" s="2657">
        <v>-171.29528859134751</v>
      </c>
      <c r="AJ52" s="2657">
        <v>-68.075552020658364</v>
      </c>
      <c r="AK52" s="2657">
        <v>-197.96719226208921</v>
      </c>
      <c r="AL52" s="2657">
        <v>-245.20894106541905</v>
      </c>
      <c r="AM52" s="2657">
        <v>-247.77668684548757</v>
      </c>
      <c r="AN52" s="2657">
        <v>-108.19271652180436</v>
      </c>
      <c r="AO52" s="2657">
        <v>-142.53213509709207</v>
      </c>
      <c r="AP52" s="2657">
        <v>-55.564428643970771</v>
      </c>
      <c r="AQ52" s="2657">
        <v>-30.973175017898896</v>
      </c>
      <c r="AR52" s="2657">
        <v>-136.97226119424707</v>
      </c>
      <c r="AS52" s="2657">
        <v>-107.88136739992069</v>
      </c>
      <c r="AT52" s="2657">
        <v>-164.48341943871893</v>
      </c>
      <c r="AU52" s="2657">
        <v>-88.997111353142543</v>
      </c>
      <c r="AV52" s="2657">
        <v>-129.58132154094889</v>
      </c>
    </row>
    <row r="53" spans="1:48" ht="16.5" thickBot="1">
      <c r="A53" s="2655" t="s">
        <v>1596</v>
      </c>
      <c r="B53" s="2656">
        <v>2.8499999999999998E-2</v>
      </c>
      <c r="C53" s="2656">
        <v>7.2299999999999989E-2</v>
      </c>
      <c r="D53" s="2656">
        <v>0.20100000000000001</v>
      </c>
      <c r="E53" s="2656">
        <v>7.0499999999999993E-2</v>
      </c>
      <c r="F53" s="2656">
        <v>0.16605</v>
      </c>
      <c r="G53" s="2656">
        <v>0.29099999999999998</v>
      </c>
      <c r="H53" s="2656">
        <v>0.10395</v>
      </c>
      <c r="I53" s="2656">
        <v>0.20550000000000002</v>
      </c>
      <c r="J53" s="2656">
        <v>0.29659893749999999</v>
      </c>
      <c r="K53" s="2656">
        <v>0.4266693285</v>
      </c>
      <c r="L53" s="2656">
        <v>0.1173194145</v>
      </c>
      <c r="M53" s="2656">
        <v>0.17804999999999996</v>
      </c>
      <c r="N53" s="2657">
        <v>0.70499999999999985</v>
      </c>
      <c r="O53" s="2657">
        <v>0.65400000000000003</v>
      </c>
      <c r="P53" s="2657">
        <v>0.23924999999999999</v>
      </c>
      <c r="Q53" s="2657">
        <v>0.06</v>
      </c>
      <c r="R53" s="2657">
        <v>0.58770169649999993</v>
      </c>
      <c r="S53" s="2657">
        <v>0.43049999999999999</v>
      </c>
      <c r="T53" s="2657">
        <v>0.42899999999999999</v>
      </c>
      <c r="U53" s="2657">
        <v>0.33299999999999996</v>
      </c>
      <c r="V53" s="2657">
        <v>1.107</v>
      </c>
      <c r="W53" s="2657">
        <v>1.0237499999999999</v>
      </c>
      <c r="X53" s="2657">
        <v>0.89249999999999996</v>
      </c>
      <c r="Y53" s="2657">
        <v>1.0934999999999999</v>
      </c>
      <c r="Z53" s="2657">
        <v>2.4539999999999997</v>
      </c>
      <c r="AA53" s="2657">
        <v>16.893000000000001</v>
      </c>
      <c r="AB53" s="2657">
        <v>1.4654999999999998</v>
      </c>
      <c r="AC53" s="2657">
        <v>1.3414500000000003</v>
      </c>
      <c r="AD53" s="2657">
        <v>10.94</v>
      </c>
      <c r="AE53" s="2657">
        <v>11.34</v>
      </c>
      <c r="AF53" s="2657">
        <v>14.469999999999999</v>
      </c>
      <c r="AG53" s="2657">
        <v>6.36</v>
      </c>
      <c r="AH53" s="2657">
        <v>8.1589821882951661</v>
      </c>
      <c r="AI53" s="2657">
        <v>27.005261914245136</v>
      </c>
      <c r="AJ53" s="2657">
        <v>15.192280144803339</v>
      </c>
      <c r="AK53" s="2657">
        <v>29.259970824335586</v>
      </c>
      <c r="AL53" s="2657">
        <v>5.6674192253029627</v>
      </c>
      <c r="AM53" s="2657">
        <v>5.0920118380025556</v>
      </c>
      <c r="AN53" s="2657">
        <v>24.627759790519697</v>
      </c>
      <c r="AO53" s="2657">
        <v>34.684187167014088</v>
      </c>
      <c r="AP53" s="2657">
        <v>100.43170898754808</v>
      </c>
      <c r="AQ53" s="2657">
        <v>94.082727125159622</v>
      </c>
      <c r="AR53" s="2657">
        <v>10.923002155598704</v>
      </c>
      <c r="AS53" s="2657">
        <v>19.306757097642112</v>
      </c>
      <c r="AT53" s="2657">
        <v>7.6685280349346119</v>
      </c>
      <c r="AU53" s="2657">
        <v>100.88063764343943</v>
      </c>
      <c r="AV53" s="2657">
        <v>12.001586164470675</v>
      </c>
    </row>
    <row r="54" spans="1:48" ht="16.5" thickBot="1">
      <c r="A54" s="2655" t="s">
        <v>1597</v>
      </c>
      <c r="B54" s="2656">
        <v>-660.49154693146897</v>
      </c>
      <c r="C54" s="2656">
        <v>-198.98449603566951</v>
      </c>
      <c r="D54" s="2656">
        <v>-80.509142630711139</v>
      </c>
      <c r="E54" s="2656">
        <v>-80.385239036561288</v>
      </c>
      <c r="F54" s="2656">
        <v>-68.075079342593625</v>
      </c>
      <c r="G54" s="2656">
        <v>-174.85951122250083</v>
      </c>
      <c r="H54" s="2656">
        <v>-83.959242830359329</v>
      </c>
      <c r="I54" s="2656">
        <v>-69.106492088265711</v>
      </c>
      <c r="J54" s="2656">
        <v>-102.75383034810422</v>
      </c>
      <c r="K54" s="2656">
        <v>-115.33401970055749</v>
      </c>
      <c r="L54" s="2656">
        <v>-158.57143181097717</v>
      </c>
      <c r="M54" s="2656">
        <v>-130.8921270148127</v>
      </c>
      <c r="N54" s="2657">
        <v>-134.90266338783113</v>
      </c>
      <c r="O54" s="2657">
        <v>-175.86174990496644</v>
      </c>
      <c r="P54" s="2657">
        <v>-224.42684835434676</v>
      </c>
      <c r="Q54" s="2657">
        <v>-174.10434377568771</v>
      </c>
      <c r="R54" s="2657">
        <v>-212.69897697631467</v>
      </c>
      <c r="S54" s="2657">
        <v>-199.98180329851306</v>
      </c>
      <c r="T54" s="2657">
        <v>-159.06298521897622</v>
      </c>
      <c r="U54" s="2657">
        <v>-161.68156523608036</v>
      </c>
      <c r="V54" s="2657">
        <v>-151.3967657541379</v>
      </c>
      <c r="W54" s="2657">
        <v>-179.42254941988432</v>
      </c>
      <c r="X54" s="2657">
        <v>-214.37818935741845</v>
      </c>
      <c r="Y54" s="2657">
        <v>-168.43468834733568</v>
      </c>
      <c r="Z54" s="2657">
        <v>-74.088404642679507</v>
      </c>
      <c r="AA54" s="2657">
        <v>-73.806218746624552</v>
      </c>
      <c r="AB54" s="2657">
        <v>-90.614779493003766</v>
      </c>
      <c r="AC54" s="2657">
        <v>-96.557447512895649</v>
      </c>
      <c r="AD54" s="2657">
        <v>-102.81095828304974</v>
      </c>
      <c r="AE54" s="2657">
        <v>-60.906494749610971</v>
      </c>
      <c r="AF54" s="2657">
        <v>-118.85464071368386</v>
      </c>
      <c r="AG54" s="2657">
        <v>-49.813078933244533</v>
      </c>
      <c r="AH54" s="2657">
        <v>-185.603504843173</v>
      </c>
      <c r="AI54" s="2657">
        <v>-198.30055050559264</v>
      </c>
      <c r="AJ54" s="2657">
        <v>-83.267832165461698</v>
      </c>
      <c r="AK54" s="2657">
        <v>-227.22716308642481</v>
      </c>
      <c r="AL54" s="2657">
        <v>-250.876360290722</v>
      </c>
      <c r="AM54" s="2657">
        <v>-252.86869868349012</v>
      </c>
      <c r="AN54" s="2657">
        <v>-132.82047631232405</v>
      </c>
      <c r="AO54" s="2657">
        <v>-177.21632226410614</v>
      </c>
      <c r="AP54" s="2657">
        <v>-155.99613763151885</v>
      </c>
      <c r="AQ54" s="2657">
        <v>-125.05590214305852</v>
      </c>
      <c r="AR54" s="2657">
        <v>-147.89526334984578</v>
      </c>
      <c r="AS54" s="2657">
        <v>-127.18812449756281</v>
      </c>
      <c r="AT54" s="2657">
        <v>-172.15194747365354</v>
      </c>
      <c r="AU54" s="2657">
        <v>-189.87774899658197</v>
      </c>
      <c r="AV54" s="2657">
        <v>-141.58290770541956</v>
      </c>
    </row>
    <row r="55" spans="1:48" ht="16.5" thickBot="1">
      <c r="A55" s="2655" t="s">
        <v>1598</v>
      </c>
      <c r="B55" s="2656">
        <v>114.26640000000003</v>
      </c>
      <c r="C55" s="2656">
        <v>-487.55999999999995</v>
      </c>
      <c r="D55" s="2656">
        <v>39.104000000000013</v>
      </c>
      <c r="E55" s="2656">
        <v>128.21960000000001</v>
      </c>
      <c r="F55" s="2656">
        <v>-150.52157125999997</v>
      </c>
      <c r="G55" s="2656">
        <v>-72.383869720000007</v>
      </c>
      <c r="H55" s="2656">
        <v>-14.55</v>
      </c>
      <c r="I55" s="2656">
        <v>-72.5</v>
      </c>
      <c r="J55" s="2656">
        <v>-57.569999999999993</v>
      </c>
      <c r="K55" s="2656">
        <v>-33.22</v>
      </c>
      <c r="L55" s="2656">
        <v>-62.18</v>
      </c>
      <c r="M55" s="2656">
        <v>-86.97999999999999</v>
      </c>
      <c r="N55" s="2657">
        <v>-27.821999999999996</v>
      </c>
      <c r="O55" s="2657">
        <v>-37.346000000000004</v>
      </c>
      <c r="P55" s="2657">
        <v>-41.974000000000004</v>
      </c>
      <c r="Q55" s="2657">
        <v>-73.798000000000002</v>
      </c>
      <c r="R55" s="2657">
        <v>-89.00200000000001</v>
      </c>
      <c r="S55" s="2657">
        <v>-66.180000000000007</v>
      </c>
      <c r="T55" s="2657">
        <v>-112.06</v>
      </c>
      <c r="U55" s="2657">
        <v>-95.009999999999991</v>
      </c>
      <c r="V55" s="2657">
        <v>-115.17</v>
      </c>
      <c r="W55" s="2657">
        <v>-123.3039</v>
      </c>
      <c r="X55" s="2657">
        <v>-146.65800000000002</v>
      </c>
      <c r="Y55" s="2657">
        <v>-135.26</v>
      </c>
      <c r="Z55" s="2657">
        <v>-158.637</v>
      </c>
      <c r="AA55" s="2657">
        <v>-185.65000000000003</v>
      </c>
      <c r="AB55" s="2657">
        <v>-225.65799999999999</v>
      </c>
      <c r="AC55" s="2657">
        <v>-250.24600000000004</v>
      </c>
      <c r="AD55" s="2657">
        <v>-123.1</v>
      </c>
      <c r="AE55" s="2657">
        <v>-170.75</v>
      </c>
      <c r="AF55" s="2657">
        <v>-126.756</v>
      </c>
      <c r="AG55" s="2657">
        <v>-219.74599999999998</v>
      </c>
      <c r="AH55" s="2657">
        <v>-54.021577588842916</v>
      </c>
      <c r="AI55" s="2657">
        <v>-9.004739459080108</v>
      </c>
      <c r="AJ55" s="2657">
        <v>-18.625695915701986</v>
      </c>
      <c r="AK55" s="2657">
        <v>2.0203907238446135</v>
      </c>
      <c r="AL55" s="2657">
        <v>-2.7092117508126776</v>
      </c>
      <c r="AM55" s="2657">
        <v>30.672197220611558</v>
      </c>
      <c r="AN55" s="2657">
        <v>15.232274992630167</v>
      </c>
      <c r="AO55" s="2657">
        <v>28.806406647901809</v>
      </c>
      <c r="AP55" s="2657">
        <v>9.5272828564727945</v>
      </c>
      <c r="AQ55" s="2657">
        <v>18.385321749719836</v>
      </c>
      <c r="AR55" s="2657">
        <v>17.225560059945458</v>
      </c>
      <c r="AS55" s="2657">
        <v>16.887702887551697</v>
      </c>
      <c r="AT55" s="2657">
        <v>15.399242499141494</v>
      </c>
      <c r="AU55" s="2657">
        <v>17.529503529280461</v>
      </c>
      <c r="AV55" s="2657">
        <v>15.252833914206093</v>
      </c>
    </row>
    <row r="56" spans="1:48" ht="16.5" thickBot="1">
      <c r="A56" s="2655" t="s">
        <v>1596</v>
      </c>
      <c r="B56" s="2656">
        <v>8.1000000000000014</v>
      </c>
      <c r="C56" s="2656">
        <v>7.5</v>
      </c>
      <c r="D56" s="2656">
        <v>6</v>
      </c>
      <c r="E56" s="2656">
        <v>8.4</v>
      </c>
      <c r="F56" s="2656">
        <v>9</v>
      </c>
      <c r="G56" s="2656">
        <v>10</v>
      </c>
      <c r="H56" s="2656">
        <v>8</v>
      </c>
      <c r="I56" s="2656">
        <v>10</v>
      </c>
      <c r="J56" s="2656">
        <v>13.440000000000001</v>
      </c>
      <c r="K56" s="2656">
        <v>10.56</v>
      </c>
      <c r="L56" s="2656">
        <v>9.6000000000000014</v>
      </c>
      <c r="M56" s="2656">
        <v>14.4</v>
      </c>
      <c r="N56" s="2657">
        <v>11.088000000000001</v>
      </c>
      <c r="O56" s="2657">
        <v>13.103999999999999</v>
      </c>
      <c r="P56" s="2657">
        <v>12.096</v>
      </c>
      <c r="Q56" s="2657">
        <v>14.112000000000002</v>
      </c>
      <c r="R56" s="2657">
        <v>11.088000000000001</v>
      </c>
      <c r="S56" s="2657">
        <v>12.240000000000002</v>
      </c>
      <c r="T56" s="2657">
        <v>13.200000000000001</v>
      </c>
      <c r="U56" s="2657">
        <v>14.4</v>
      </c>
      <c r="V56" s="2657">
        <v>12</v>
      </c>
      <c r="W56" s="2657">
        <v>12.240000000000002</v>
      </c>
      <c r="X56" s="2657">
        <v>13.440000000000001</v>
      </c>
      <c r="Y56" s="2657">
        <v>14.4</v>
      </c>
      <c r="Z56" s="2657">
        <v>14.4</v>
      </c>
      <c r="AA56" s="2657">
        <v>12.240000000000002</v>
      </c>
      <c r="AB56" s="2657">
        <v>13.440000000000001</v>
      </c>
      <c r="AC56" s="2657">
        <v>13.56</v>
      </c>
      <c r="AD56" s="2657">
        <v>15.840000000000002</v>
      </c>
      <c r="AE56" s="2657">
        <v>17.28</v>
      </c>
      <c r="AF56" s="2657">
        <v>21.6</v>
      </c>
      <c r="AG56" s="2657">
        <v>22.464000000000002</v>
      </c>
      <c r="AH56" s="2657">
        <v>49.591444094788699</v>
      </c>
      <c r="AI56" s="2657">
        <v>12.517091792969778</v>
      </c>
      <c r="AJ56" s="2657">
        <v>18.039456862206766</v>
      </c>
      <c r="AK56" s="2657">
        <v>37.504178592992758</v>
      </c>
      <c r="AL56" s="2657">
        <v>61.524964076338271</v>
      </c>
      <c r="AM56" s="2657">
        <v>74.514991990937389</v>
      </c>
      <c r="AN56" s="2657">
        <v>70.854683002924347</v>
      </c>
      <c r="AO56" s="2657">
        <v>83.150765368873337</v>
      </c>
      <c r="AP56" s="2657">
        <v>55.304313352662803</v>
      </c>
      <c r="AQ56" s="2657">
        <v>66.354305816522711</v>
      </c>
      <c r="AR56" s="2657">
        <v>55.011794637473308</v>
      </c>
      <c r="AS56" s="2657">
        <v>53.900040466124807</v>
      </c>
      <c r="AT56" s="2657">
        <v>53.178641832382553</v>
      </c>
      <c r="AU56" s="2657">
        <v>55.158486997827403</v>
      </c>
      <c r="AV56" s="2657">
        <v>56.990359235903043</v>
      </c>
    </row>
    <row r="57" spans="1:48" ht="16.5" thickBot="1">
      <c r="A57" s="2655" t="s">
        <v>1597</v>
      </c>
      <c r="B57" s="2656">
        <v>106.16640000000002</v>
      </c>
      <c r="C57" s="2656">
        <v>-495.05999999999995</v>
      </c>
      <c r="D57" s="2656">
        <v>33.104000000000013</v>
      </c>
      <c r="E57" s="2656">
        <v>119.81960000000001</v>
      </c>
      <c r="F57" s="2656">
        <v>-159.52157125999997</v>
      </c>
      <c r="G57" s="2656">
        <v>-82.383869720000007</v>
      </c>
      <c r="H57" s="2656">
        <v>-22.55</v>
      </c>
      <c r="I57" s="2656">
        <v>-82.5</v>
      </c>
      <c r="J57" s="2656">
        <v>-71.009999999999991</v>
      </c>
      <c r="K57" s="2656">
        <v>-43.78</v>
      </c>
      <c r="L57" s="2656">
        <v>-71.78</v>
      </c>
      <c r="M57" s="2656">
        <v>-101.38</v>
      </c>
      <c r="N57" s="2657">
        <v>-38.909999999999997</v>
      </c>
      <c r="O57" s="2657">
        <v>-50.45</v>
      </c>
      <c r="P57" s="2657">
        <v>-54.070000000000007</v>
      </c>
      <c r="Q57" s="2657">
        <v>-87.91</v>
      </c>
      <c r="R57" s="2657">
        <v>-100.09</v>
      </c>
      <c r="S57" s="2657">
        <v>-78.42</v>
      </c>
      <c r="T57" s="2657">
        <v>-125.26</v>
      </c>
      <c r="U57" s="2657">
        <v>-109.41</v>
      </c>
      <c r="V57" s="2657">
        <v>-127.17</v>
      </c>
      <c r="W57" s="2657">
        <v>-135.54390000000001</v>
      </c>
      <c r="X57" s="2657">
        <v>-160.09800000000001</v>
      </c>
      <c r="Y57" s="2657">
        <v>-149.66</v>
      </c>
      <c r="Z57" s="2657">
        <v>-173.03700000000001</v>
      </c>
      <c r="AA57" s="2657">
        <v>-197.89000000000004</v>
      </c>
      <c r="AB57" s="2657">
        <v>-239.09799999999998</v>
      </c>
      <c r="AC57" s="2657">
        <v>-263.80600000000004</v>
      </c>
      <c r="AD57" s="2657">
        <v>-138.94</v>
      </c>
      <c r="AE57" s="2657">
        <v>-188.03</v>
      </c>
      <c r="AF57" s="2657">
        <v>-148.35599999999999</v>
      </c>
      <c r="AG57" s="2657">
        <v>-242.20999999999998</v>
      </c>
      <c r="AH57" s="2657">
        <v>-103.61302168363162</v>
      </c>
      <c r="AI57" s="2657">
        <v>-21.521831252049886</v>
      </c>
      <c r="AJ57" s="2657">
        <v>-36.665152777908752</v>
      </c>
      <c r="AK57" s="2657">
        <v>-35.483787869148145</v>
      </c>
      <c r="AL57" s="2657">
        <v>-64.234175827150949</v>
      </c>
      <c r="AM57" s="2657">
        <v>-43.842794770325831</v>
      </c>
      <c r="AN57" s="2657">
        <v>-55.62240801029418</v>
      </c>
      <c r="AO57" s="2657">
        <v>-54.344358720971528</v>
      </c>
      <c r="AP57" s="2657">
        <v>-45.777030496190008</v>
      </c>
      <c r="AQ57" s="2657">
        <v>-47.968984066802875</v>
      </c>
      <c r="AR57" s="2657">
        <v>-37.78623457752785</v>
      </c>
      <c r="AS57" s="2657">
        <v>-37.01233757857311</v>
      </c>
      <c r="AT57" s="2657">
        <v>-37.779399333241059</v>
      </c>
      <c r="AU57" s="2657">
        <v>-37.628983468546942</v>
      </c>
      <c r="AV57" s="2657">
        <v>-41.73752532169695</v>
      </c>
    </row>
    <row r="58" spans="1:48" ht="16.5" thickBot="1">
      <c r="A58" s="2655" t="s">
        <v>1599</v>
      </c>
      <c r="B58" s="2656">
        <v>-65.819999999999993</v>
      </c>
      <c r="C58" s="2656">
        <v>-3.4000000000000002E-2</v>
      </c>
      <c r="D58" s="2656">
        <v>-0.04</v>
      </c>
      <c r="E58" s="2656">
        <v>-1.635</v>
      </c>
      <c r="F58" s="2656">
        <v>-0.10756215</v>
      </c>
      <c r="G58" s="2656">
        <v>-5.5961440600000003</v>
      </c>
      <c r="H58" s="2656">
        <v>-19.871999999999996</v>
      </c>
      <c r="I58" s="2656">
        <v>-18.329999999999998</v>
      </c>
      <c r="J58" s="2656">
        <v>-10.07</v>
      </c>
      <c r="K58" s="2656">
        <v>-30.509999999999998</v>
      </c>
      <c r="L58" s="2656">
        <v>-22.970000000000002</v>
      </c>
      <c r="M58" s="2656">
        <v>-66.959999999999994</v>
      </c>
      <c r="N58" s="2657">
        <v>-23.83</v>
      </c>
      <c r="O58" s="2657">
        <v>-15.15</v>
      </c>
      <c r="P58" s="2657">
        <v>-22.84</v>
      </c>
      <c r="Q58" s="2657">
        <v>-27.61</v>
      </c>
      <c r="R58" s="2657">
        <v>-18.060000000000002</v>
      </c>
      <c r="S58" s="2657">
        <v>-17.380000000000003</v>
      </c>
      <c r="T58" s="2657">
        <v>-46.54</v>
      </c>
      <c r="U58" s="2657">
        <v>-30</v>
      </c>
      <c r="V58" s="2657">
        <v>-0.26</v>
      </c>
      <c r="W58" s="2657">
        <v>-11.567</v>
      </c>
      <c r="X58" s="2657">
        <v>-34.33</v>
      </c>
      <c r="Y58" s="2657">
        <v>-41.15</v>
      </c>
      <c r="Z58" s="2657">
        <v>-25.549999999999997</v>
      </c>
      <c r="AA58" s="2657">
        <v>-19.62</v>
      </c>
      <c r="AB58" s="2657">
        <v>-22.97</v>
      </c>
      <c r="AC58" s="2657">
        <v>-1.86</v>
      </c>
      <c r="AD58" s="2657">
        <v>-37.47</v>
      </c>
      <c r="AE58" s="2657">
        <v>-11.860000000000001</v>
      </c>
      <c r="AF58" s="2657">
        <v>-1.56</v>
      </c>
      <c r="AG58" s="2657">
        <v>-0.61</v>
      </c>
      <c r="AH58" s="2657">
        <v>-0.02</v>
      </c>
      <c r="AI58" s="2657">
        <v>-0.24</v>
      </c>
      <c r="AJ58" s="2657">
        <v>0</v>
      </c>
      <c r="AK58" s="2657">
        <v>-4.1999999999999997E-3</v>
      </c>
      <c r="AL58" s="2657">
        <v>0</v>
      </c>
      <c r="AM58" s="2657">
        <v>-0.11799999999999999</v>
      </c>
      <c r="AN58" s="2657">
        <v>-1</v>
      </c>
      <c r="AO58" s="2657">
        <v>0</v>
      </c>
      <c r="AP58" s="2657">
        <v>-0.28999999999999998</v>
      </c>
      <c r="AQ58" s="2657">
        <v>0</v>
      </c>
      <c r="AR58" s="2657">
        <v>-7.6519999999999992</v>
      </c>
      <c r="AS58" s="2657">
        <v>-52.338999999999999</v>
      </c>
      <c r="AT58" s="2657">
        <v>0</v>
      </c>
      <c r="AU58" s="2657">
        <v>-7.370000000000001</v>
      </c>
      <c r="AV58" s="2657">
        <v>-6.5792246999999993</v>
      </c>
    </row>
    <row r="59" spans="1:48" ht="16.5" thickBot="1">
      <c r="A59" s="2655" t="s">
        <v>1596</v>
      </c>
      <c r="B59" s="2656">
        <v>0</v>
      </c>
      <c r="C59" s="2656">
        <v>0</v>
      </c>
      <c r="D59" s="2656">
        <v>0</v>
      </c>
      <c r="E59" s="2656">
        <v>0</v>
      </c>
      <c r="F59" s="2656">
        <v>0</v>
      </c>
      <c r="G59" s="2656">
        <v>0</v>
      </c>
      <c r="H59" s="2656">
        <v>0</v>
      </c>
      <c r="I59" s="2656">
        <v>0</v>
      </c>
      <c r="J59" s="2656">
        <v>0</v>
      </c>
      <c r="K59" s="2664">
        <v>0</v>
      </c>
      <c r="L59" s="2664">
        <v>0</v>
      </c>
      <c r="M59" s="2656">
        <v>0</v>
      </c>
      <c r="N59" s="2657">
        <v>0</v>
      </c>
      <c r="O59" s="2657">
        <v>0</v>
      </c>
      <c r="P59" s="2657">
        <v>0</v>
      </c>
      <c r="Q59" s="2657">
        <v>0</v>
      </c>
      <c r="R59" s="2657">
        <v>0</v>
      </c>
      <c r="S59" s="2657">
        <v>0</v>
      </c>
      <c r="T59" s="2657">
        <v>0</v>
      </c>
      <c r="U59" s="2657">
        <v>0</v>
      </c>
      <c r="V59" s="2657">
        <v>0</v>
      </c>
      <c r="W59" s="2657">
        <v>0</v>
      </c>
      <c r="X59" s="2657">
        <v>0</v>
      </c>
      <c r="Y59" s="2657">
        <v>0</v>
      </c>
      <c r="Z59" s="2657">
        <v>0</v>
      </c>
      <c r="AA59" s="2657">
        <v>0</v>
      </c>
      <c r="AB59" s="2657">
        <v>0</v>
      </c>
      <c r="AC59" s="2657">
        <v>0</v>
      </c>
      <c r="AD59" s="2657">
        <v>0</v>
      </c>
      <c r="AE59" s="2657">
        <v>0</v>
      </c>
      <c r="AF59" s="2657">
        <v>0</v>
      </c>
      <c r="AG59" s="2657">
        <v>0</v>
      </c>
      <c r="AH59" s="2657">
        <v>0</v>
      </c>
      <c r="AI59" s="2657">
        <v>0</v>
      </c>
      <c r="AJ59" s="2657">
        <v>0</v>
      </c>
      <c r="AK59" s="2657">
        <v>0</v>
      </c>
      <c r="AL59" s="2657">
        <v>0</v>
      </c>
      <c r="AM59" s="2657">
        <v>0</v>
      </c>
      <c r="AN59" s="2657">
        <v>0</v>
      </c>
      <c r="AO59" s="2657">
        <v>0</v>
      </c>
      <c r="AP59" s="2657">
        <v>0</v>
      </c>
      <c r="AQ59" s="2657">
        <v>0</v>
      </c>
      <c r="AR59" s="2657">
        <v>0</v>
      </c>
      <c r="AS59" s="2657">
        <v>0</v>
      </c>
      <c r="AT59" s="2657">
        <v>0</v>
      </c>
      <c r="AU59" s="2657">
        <v>0</v>
      </c>
      <c r="AV59" s="2657">
        <v>0</v>
      </c>
    </row>
    <row r="60" spans="1:48" ht="16.5" thickBot="1">
      <c r="A60" s="2655" t="s">
        <v>1600</v>
      </c>
      <c r="B60" s="2656">
        <v>-65.819999999999993</v>
      </c>
      <c r="C60" s="2656">
        <v>-3.4000000000000002E-2</v>
      </c>
      <c r="D60" s="2656">
        <v>-0.04</v>
      </c>
      <c r="E60" s="2656">
        <v>-1.635</v>
      </c>
      <c r="F60" s="2656">
        <v>-0.10756215</v>
      </c>
      <c r="G60" s="2656">
        <v>-5.5961440600000003</v>
      </c>
      <c r="H60" s="2656">
        <v>-19.871999999999996</v>
      </c>
      <c r="I60" s="2656">
        <v>-18.329999999999998</v>
      </c>
      <c r="J60" s="2656">
        <v>-10.07</v>
      </c>
      <c r="K60" s="2656">
        <v>-30.509999999999998</v>
      </c>
      <c r="L60" s="2656">
        <v>-22.970000000000002</v>
      </c>
      <c r="M60" s="2656">
        <v>-66.959999999999994</v>
      </c>
      <c r="N60" s="2657">
        <v>-23.83</v>
      </c>
      <c r="O60" s="2657">
        <v>-15.15</v>
      </c>
      <c r="P60" s="2657">
        <v>-22.84</v>
      </c>
      <c r="Q60" s="2657">
        <v>-27.61</v>
      </c>
      <c r="R60" s="2657">
        <v>-18.060000000000002</v>
      </c>
      <c r="S60" s="2657">
        <v>-17.380000000000003</v>
      </c>
      <c r="T60" s="2657">
        <v>-46.54</v>
      </c>
      <c r="U60" s="2657">
        <v>-30</v>
      </c>
      <c r="V60" s="2657">
        <v>-0.26</v>
      </c>
      <c r="W60" s="2657">
        <v>-11.567</v>
      </c>
      <c r="X60" s="2657">
        <v>-34.33</v>
      </c>
      <c r="Y60" s="2657">
        <v>-41.15</v>
      </c>
      <c r="Z60" s="2657">
        <v>-25.549999999999997</v>
      </c>
      <c r="AA60" s="2657">
        <v>-19.62</v>
      </c>
      <c r="AB60" s="2657">
        <v>-22.97</v>
      </c>
      <c r="AC60" s="2657">
        <v>-1.86</v>
      </c>
      <c r="AD60" s="2657">
        <v>-37.47</v>
      </c>
      <c r="AE60" s="2657">
        <v>-11.860000000000001</v>
      </c>
      <c r="AF60" s="2657">
        <v>-1.56</v>
      </c>
      <c r="AG60" s="2657">
        <v>-0.61</v>
      </c>
      <c r="AH60" s="2657">
        <v>-0.02</v>
      </c>
      <c r="AI60" s="2657">
        <v>-0.24</v>
      </c>
      <c r="AJ60" s="2657">
        <v>0</v>
      </c>
      <c r="AK60" s="2657">
        <v>-4.1999999999999997E-3</v>
      </c>
      <c r="AL60" s="2657">
        <v>0</v>
      </c>
      <c r="AM60" s="2657">
        <v>-0.11799999999999999</v>
      </c>
      <c r="AN60" s="2657">
        <v>-1</v>
      </c>
      <c r="AO60" s="2657">
        <v>0</v>
      </c>
      <c r="AP60" s="2657">
        <v>-0.28999999999999998</v>
      </c>
      <c r="AQ60" s="2657">
        <v>0</v>
      </c>
      <c r="AR60" s="2657">
        <v>-7.6519999999999992</v>
      </c>
      <c r="AS60" s="2657">
        <v>-52.338999999999999</v>
      </c>
      <c r="AT60" s="2657">
        <v>0</v>
      </c>
      <c r="AU60" s="2657">
        <v>-7.370000000000001</v>
      </c>
      <c r="AV60" s="2657">
        <v>-6.5792246999999993</v>
      </c>
    </row>
    <row r="61" spans="1:48" ht="16.5" thickBot="1">
      <c r="A61" s="2655" t="s">
        <v>1601</v>
      </c>
      <c r="B61" s="2656">
        <v>-4.59</v>
      </c>
      <c r="C61" s="2656">
        <v>-4.25</v>
      </c>
      <c r="D61" s="2656">
        <v>-3.4000000000000004</v>
      </c>
      <c r="E61" s="2656">
        <v>-4.7600000000000007</v>
      </c>
      <c r="F61" s="2656">
        <v>-10.1548</v>
      </c>
      <c r="G61" s="2656">
        <v>-11.200899999999999</v>
      </c>
      <c r="H61" s="2656">
        <v>-9.9726999999999997</v>
      </c>
      <c r="I61" s="2656">
        <v>-10.504799999999999</v>
      </c>
      <c r="J61" s="2656">
        <v>-2.9973283685999998</v>
      </c>
      <c r="K61" s="2656">
        <v>-0.19460592999999982</v>
      </c>
      <c r="L61" s="2656">
        <v>-4.8207945535999999</v>
      </c>
      <c r="M61" s="2656">
        <v>-12.126697696099999</v>
      </c>
      <c r="N61" s="2657">
        <v>-16.689599999999999</v>
      </c>
      <c r="O61" s="2657">
        <v>-8.5358999999999963</v>
      </c>
      <c r="P61" s="2657">
        <v>-168.14170000000001</v>
      </c>
      <c r="Q61" s="2657">
        <v>-110.8777</v>
      </c>
      <c r="R61" s="2657">
        <v>-67.701499999999996</v>
      </c>
      <c r="S61" s="2657">
        <v>-96.669399999999996</v>
      </c>
      <c r="T61" s="2657">
        <v>-129.47459999999998</v>
      </c>
      <c r="U61" s="2657">
        <v>-128.8193</v>
      </c>
      <c r="V61" s="2657">
        <v>-133.46740000000003</v>
      </c>
      <c r="W61" s="2657">
        <v>-149.30704</v>
      </c>
      <c r="X61" s="2657">
        <v>-194.76992000000001</v>
      </c>
      <c r="Y61" s="2657">
        <v>-248.62784000000002</v>
      </c>
      <c r="Z61" s="2657">
        <v>-272.71752000000004</v>
      </c>
      <c r="AA61" s="2657">
        <v>-283.9400342312</v>
      </c>
      <c r="AB61" s="2657">
        <v>-355.95070000000004</v>
      </c>
      <c r="AC61" s="2657">
        <v>-314.55001000000004</v>
      </c>
      <c r="AD61" s="2657">
        <v>-238.42237200946568</v>
      </c>
      <c r="AE61" s="2657">
        <v>-211.2857160640645</v>
      </c>
      <c r="AF61" s="2657">
        <v>-188.59892545551503</v>
      </c>
      <c r="AG61" s="2657">
        <v>-227.22327654181765</v>
      </c>
      <c r="AH61" s="2657">
        <v>-17.417223262282548</v>
      </c>
      <c r="AI61" s="2657">
        <v>-6.2189056104492622</v>
      </c>
      <c r="AJ61" s="2657">
        <v>-27.220939488552801</v>
      </c>
      <c r="AK61" s="2657">
        <v>-69.27814222689905</v>
      </c>
      <c r="AL61" s="2657">
        <v>-24.576016745366239</v>
      </c>
      <c r="AM61" s="2657">
        <v>-25.508382200072475</v>
      </c>
      <c r="AN61" s="2657">
        <v>-78.500388465705456</v>
      </c>
      <c r="AO61" s="2657">
        <v>-119.01175468381956</v>
      </c>
      <c r="AP61" s="2657">
        <v>35.832323937181158</v>
      </c>
      <c r="AQ61" s="2657">
        <v>3.3828461473865161</v>
      </c>
      <c r="AR61" s="2657">
        <v>-5.0466227902943217</v>
      </c>
      <c r="AS61" s="2657">
        <v>-151.59202708996182</v>
      </c>
      <c r="AT61" s="2657">
        <v>40.093377026570863</v>
      </c>
      <c r="AU61" s="2657">
        <v>108.14571761001024</v>
      </c>
      <c r="AV61" s="2657">
        <v>28.608990637390917</v>
      </c>
    </row>
    <row r="62" spans="1:48" ht="16.5" thickBot="1">
      <c r="A62" s="2655" t="s">
        <v>1602</v>
      </c>
      <c r="B62" s="2656">
        <v>4.0500000000000007</v>
      </c>
      <c r="C62" s="2656">
        <v>3.75</v>
      </c>
      <c r="D62" s="2656">
        <v>3</v>
      </c>
      <c r="E62" s="2656">
        <v>4.2</v>
      </c>
      <c r="F62" s="2656">
        <v>0.84519999999999995</v>
      </c>
      <c r="G62" s="2656">
        <v>1.7991000000000004</v>
      </c>
      <c r="H62" s="2656">
        <v>2.5273000000000003</v>
      </c>
      <c r="I62" s="2656">
        <v>2.9952000000000001</v>
      </c>
      <c r="J62" s="2656">
        <v>6.3326716314000002</v>
      </c>
      <c r="K62" s="2656">
        <v>3.06539407</v>
      </c>
      <c r="L62" s="2656">
        <v>2.9732054463999997</v>
      </c>
      <c r="M62" s="2656">
        <v>1.6233023039000001</v>
      </c>
      <c r="N62" s="2657">
        <v>2.1374</v>
      </c>
      <c r="O62" s="2657">
        <v>7.3221000000000007</v>
      </c>
      <c r="P62" s="2657">
        <v>1.7693000000000001</v>
      </c>
      <c r="Q62" s="2657">
        <v>4.8843000000000005</v>
      </c>
      <c r="R62" s="2657">
        <v>0.85450000000000004</v>
      </c>
      <c r="S62" s="2657">
        <v>3.1506000000000003</v>
      </c>
      <c r="T62" s="2657">
        <v>3.7853999999999997</v>
      </c>
      <c r="U62" s="2657">
        <v>3.5507</v>
      </c>
      <c r="V62" s="2657">
        <v>2.8626</v>
      </c>
      <c r="W62" s="2657">
        <v>7.6629600000000009</v>
      </c>
      <c r="X62" s="2657">
        <v>2.4630800000000002</v>
      </c>
      <c r="Y62" s="2657">
        <v>9.2051600000000011</v>
      </c>
      <c r="Z62" s="2657">
        <v>4.3640999999999996</v>
      </c>
      <c r="AA62" s="2657">
        <v>2.3699657687999998</v>
      </c>
      <c r="AB62" s="2657">
        <v>3.4993000000000003</v>
      </c>
      <c r="AC62" s="2657">
        <v>3.9099900000000005</v>
      </c>
      <c r="AD62" s="2657">
        <v>46.607627990534361</v>
      </c>
      <c r="AE62" s="2657">
        <v>57.394283935935491</v>
      </c>
      <c r="AF62" s="2657">
        <v>67.371074544484927</v>
      </c>
      <c r="AG62" s="2657">
        <v>82.1867234581823</v>
      </c>
      <c r="AH62" s="2657">
        <v>55.229163865035304</v>
      </c>
      <c r="AI62" s="2657">
        <v>52.376655015286396</v>
      </c>
      <c r="AJ62" s="2657">
        <v>45.42544763876505</v>
      </c>
      <c r="AK62" s="2657">
        <v>95.060773337953421</v>
      </c>
      <c r="AL62" s="2657">
        <v>55.877257173545509</v>
      </c>
      <c r="AM62" s="2657">
        <v>69.016420669130653</v>
      </c>
      <c r="AN62" s="2657">
        <v>83.036482960423072</v>
      </c>
      <c r="AO62" s="2657">
        <v>83.004566348918445</v>
      </c>
      <c r="AP62" s="2657">
        <v>112.3956347585893</v>
      </c>
      <c r="AQ62" s="2657">
        <v>111.34877445078335</v>
      </c>
      <c r="AR62" s="2657">
        <v>138.21674956342082</v>
      </c>
      <c r="AS62" s="2657">
        <v>177.52520197197592</v>
      </c>
      <c r="AT62" s="2657">
        <v>100.09081902929458</v>
      </c>
      <c r="AU62" s="2657">
        <v>196.88037600973175</v>
      </c>
      <c r="AV62" s="2657">
        <v>165.73913690291775</v>
      </c>
    </row>
    <row r="63" spans="1:48" ht="16.5" thickBot="1">
      <c r="A63" s="2655" t="s">
        <v>1600</v>
      </c>
      <c r="B63" s="2656">
        <v>-8.64</v>
      </c>
      <c r="C63" s="2656">
        <v>-8</v>
      </c>
      <c r="D63" s="2656">
        <v>-6.4</v>
      </c>
      <c r="E63" s="2656">
        <v>-8.9600000000000009</v>
      </c>
      <c r="F63" s="2656">
        <v>-11</v>
      </c>
      <c r="G63" s="2656">
        <v>-13</v>
      </c>
      <c r="H63" s="2656">
        <v>-12.5</v>
      </c>
      <c r="I63" s="2656">
        <v>-13.5</v>
      </c>
      <c r="J63" s="2656">
        <v>-9.33</v>
      </c>
      <c r="K63" s="2656">
        <v>-3.26</v>
      </c>
      <c r="L63" s="2656">
        <v>-7.7939999999999996</v>
      </c>
      <c r="M63" s="2656">
        <v>-13.75</v>
      </c>
      <c r="N63" s="2657">
        <v>-18.826999999999998</v>
      </c>
      <c r="O63" s="2657">
        <v>-15.857999999999997</v>
      </c>
      <c r="P63" s="2657">
        <v>-169.911</v>
      </c>
      <c r="Q63" s="2657">
        <v>-115.762</v>
      </c>
      <c r="R63" s="2657">
        <v>-68.555999999999997</v>
      </c>
      <c r="S63" s="2657">
        <v>-99.82</v>
      </c>
      <c r="T63" s="2657">
        <v>-133.26</v>
      </c>
      <c r="U63" s="2657">
        <v>-132.37</v>
      </c>
      <c r="V63" s="2657">
        <v>-136.33000000000001</v>
      </c>
      <c r="W63" s="2657">
        <v>-156.97</v>
      </c>
      <c r="X63" s="2657">
        <v>-197.233</v>
      </c>
      <c r="Y63" s="2657">
        <v>-257.83300000000003</v>
      </c>
      <c r="Z63" s="2657">
        <v>-277.08162000000004</v>
      </c>
      <c r="AA63" s="2657">
        <v>-286.31</v>
      </c>
      <c r="AB63" s="2657">
        <v>-359.45000000000005</v>
      </c>
      <c r="AC63" s="2657">
        <v>-318.46000000000004</v>
      </c>
      <c r="AD63" s="2657">
        <v>-285.03000000000003</v>
      </c>
      <c r="AE63" s="2657">
        <v>-268.68</v>
      </c>
      <c r="AF63" s="2657">
        <v>-255.96999999999997</v>
      </c>
      <c r="AG63" s="2657">
        <v>-309.40999999999997</v>
      </c>
      <c r="AH63" s="2657">
        <v>-72.646387127317851</v>
      </c>
      <c r="AI63" s="2657">
        <v>-58.595560625735658</v>
      </c>
      <c r="AJ63" s="2657">
        <v>-72.646387127317851</v>
      </c>
      <c r="AK63" s="2657">
        <v>-164.33891556485247</v>
      </c>
      <c r="AL63" s="2657">
        <v>-80.453273918911748</v>
      </c>
      <c r="AM63" s="2657">
        <v>-94.524802869203128</v>
      </c>
      <c r="AN63" s="2657">
        <v>-161.53687142612853</v>
      </c>
      <c r="AO63" s="2657">
        <v>-202.01632103273801</v>
      </c>
      <c r="AP63" s="2657">
        <v>-76.563310821408137</v>
      </c>
      <c r="AQ63" s="2657">
        <v>-107.96592830339684</v>
      </c>
      <c r="AR63" s="2657">
        <v>-143.26337235371514</v>
      </c>
      <c r="AS63" s="2657">
        <v>-329.11722906193773</v>
      </c>
      <c r="AT63" s="2657">
        <v>-59.997442002723716</v>
      </c>
      <c r="AU63" s="2657">
        <v>-88.734658399721511</v>
      </c>
      <c r="AV63" s="2657">
        <v>-137.13014626552683</v>
      </c>
    </row>
    <row r="64" spans="1:48" ht="16.5" thickBot="1">
      <c r="A64" s="2655" t="s">
        <v>1603</v>
      </c>
      <c r="B64" s="2656">
        <v>-22.939999999999998</v>
      </c>
      <c r="C64" s="2656">
        <v>-58.04</v>
      </c>
      <c r="D64" s="2656">
        <v>-82.62</v>
      </c>
      <c r="E64" s="2656">
        <v>-59.977000000000004</v>
      </c>
      <c r="F64" s="2656">
        <v>-73.248800130000006</v>
      </c>
      <c r="G64" s="2656">
        <v>-86.374843539999986</v>
      </c>
      <c r="H64" s="2656">
        <v>-6.52</v>
      </c>
      <c r="I64" s="2656">
        <v>-22.060000000000002</v>
      </c>
      <c r="J64" s="2656">
        <v>-30.36</v>
      </c>
      <c r="K64" s="2656">
        <v>-21.04</v>
      </c>
      <c r="L64" s="2656">
        <v>-55.12</v>
      </c>
      <c r="M64" s="2656">
        <v>-18.71</v>
      </c>
      <c r="N64" s="2657">
        <v>-14.29</v>
      </c>
      <c r="O64" s="2657">
        <v>-44.56</v>
      </c>
      <c r="P64" s="2657">
        <v>-60.11</v>
      </c>
      <c r="Q64" s="2657">
        <v>-47.32</v>
      </c>
      <c r="R64" s="2657">
        <v>-52.545000000000002</v>
      </c>
      <c r="S64" s="2657">
        <v>-38.24</v>
      </c>
      <c r="T64" s="2657">
        <v>-60.849999999999994</v>
      </c>
      <c r="U64" s="2657">
        <v>-25.64</v>
      </c>
      <c r="V64" s="2657">
        <v>-24.04</v>
      </c>
      <c r="W64" s="2657">
        <v>-12.865</v>
      </c>
      <c r="X64" s="2657">
        <v>-82.728999999999999</v>
      </c>
      <c r="Y64" s="2657">
        <v>-195.99</v>
      </c>
      <c r="Z64" s="2657">
        <v>-199.863</v>
      </c>
      <c r="AA64" s="2657">
        <v>-269.24</v>
      </c>
      <c r="AB64" s="2657">
        <v>-93.839999999999989</v>
      </c>
      <c r="AC64" s="2657">
        <v>-135.82399999999998</v>
      </c>
      <c r="AD64" s="2657">
        <v>-123.047</v>
      </c>
      <c r="AE64" s="2657">
        <v>-70.325000000000003</v>
      </c>
      <c r="AF64" s="2657">
        <v>-66.634999999999991</v>
      </c>
      <c r="AG64" s="2657">
        <v>-78.406000000000006</v>
      </c>
      <c r="AH64" s="2657">
        <v>-32.015000000000001</v>
      </c>
      <c r="AI64" s="2657">
        <v>-37.85</v>
      </c>
      <c r="AJ64" s="2657">
        <v>-44.751000000000005</v>
      </c>
      <c r="AK64" s="2657">
        <v>-34.103391510000002</v>
      </c>
      <c r="AL64" s="2657">
        <v>-30.624650000000003</v>
      </c>
      <c r="AM64" s="2657">
        <v>-73.525999999999996</v>
      </c>
      <c r="AN64" s="2657">
        <v>-49.920938</v>
      </c>
      <c r="AO64" s="2657">
        <v>-68.210560000000001</v>
      </c>
      <c r="AP64" s="2657">
        <v>-50.220999999999997</v>
      </c>
      <c r="AQ64" s="2657">
        <v>-64.963999999999999</v>
      </c>
      <c r="AR64" s="2657">
        <v>-108.336</v>
      </c>
      <c r="AS64" s="2657">
        <v>-38.695</v>
      </c>
      <c r="AT64" s="2657">
        <v>-22.740000000000002</v>
      </c>
      <c r="AU64" s="2657">
        <v>-46.757999999999996</v>
      </c>
      <c r="AV64" s="2657">
        <v>-44.542260059999997</v>
      </c>
    </row>
    <row r="65" spans="1:48" ht="16.5" thickBot="1">
      <c r="A65" s="2655" t="s">
        <v>1604</v>
      </c>
      <c r="B65" s="2656">
        <v>0</v>
      </c>
      <c r="C65" s="2656">
        <v>0</v>
      </c>
      <c r="D65" s="2656">
        <v>0</v>
      </c>
      <c r="E65" s="2656">
        <v>0</v>
      </c>
      <c r="F65" s="2656">
        <v>0</v>
      </c>
      <c r="G65" s="2656">
        <v>0</v>
      </c>
      <c r="H65" s="2656">
        <v>0</v>
      </c>
      <c r="I65" s="2656">
        <v>0</v>
      </c>
      <c r="J65" s="2656">
        <v>0</v>
      </c>
      <c r="K65" s="2656">
        <v>0</v>
      </c>
      <c r="L65" s="2656">
        <v>0</v>
      </c>
      <c r="M65" s="2656">
        <v>0</v>
      </c>
      <c r="N65" s="2657">
        <v>0</v>
      </c>
      <c r="O65" s="2657">
        <v>0</v>
      </c>
      <c r="P65" s="2657">
        <v>0</v>
      </c>
      <c r="Q65" s="2657">
        <v>0</v>
      </c>
      <c r="R65" s="2657">
        <v>0</v>
      </c>
      <c r="S65" s="2657">
        <v>0</v>
      </c>
      <c r="T65" s="2657">
        <v>0</v>
      </c>
      <c r="U65" s="2657">
        <v>0</v>
      </c>
      <c r="V65" s="2657">
        <v>0</v>
      </c>
      <c r="W65" s="2657">
        <v>0</v>
      </c>
      <c r="X65" s="2657">
        <v>0</v>
      </c>
      <c r="Y65" s="2657">
        <v>0</v>
      </c>
      <c r="Z65" s="2657">
        <v>0</v>
      </c>
      <c r="AA65" s="2657">
        <v>0</v>
      </c>
      <c r="AB65" s="2657">
        <v>0</v>
      </c>
      <c r="AC65" s="2657">
        <v>0</v>
      </c>
      <c r="AD65" s="2657">
        <v>0</v>
      </c>
      <c r="AE65" s="2657">
        <v>0</v>
      </c>
      <c r="AF65" s="2657">
        <v>0</v>
      </c>
      <c r="AG65" s="2657">
        <v>0</v>
      </c>
      <c r="AH65" s="2657">
        <v>0</v>
      </c>
      <c r="AI65" s="2657">
        <v>0</v>
      </c>
      <c r="AJ65" s="2657">
        <v>0</v>
      </c>
      <c r="AK65" s="2657">
        <v>0</v>
      </c>
      <c r="AL65" s="2657">
        <v>0</v>
      </c>
      <c r="AM65" s="2657">
        <v>0</v>
      </c>
      <c r="AN65" s="2657">
        <v>0</v>
      </c>
      <c r="AO65" s="2657">
        <v>0</v>
      </c>
      <c r="AP65" s="2657">
        <v>0</v>
      </c>
      <c r="AQ65" s="2657">
        <v>0</v>
      </c>
      <c r="AR65" s="2657">
        <v>0</v>
      </c>
      <c r="AS65" s="2657">
        <v>0</v>
      </c>
      <c r="AT65" s="2657">
        <v>0</v>
      </c>
      <c r="AU65" s="2657">
        <v>0</v>
      </c>
      <c r="AV65" s="2657">
        <v>0</v>
      </c>
    </row>
    <row r="66" spans="1:48" ht="16.5" thickBot="1">
      <c r="A66" s="2655" t="s">
        <v>1605</v>
      </c>
      <c r="B66" s="2656">
        <v>-22.939999999999998</v>
      </c>
      <c r="C66" s="2656">
        <v>-58.04</v>
      </c>
      <c r="D66" s="2656">
        <v>-82.62</v>
      </c>
      <c r="E66" s="2656">
        <v>-59.977000000000004</v>
      </c>
      <c r="F66" s="2656">
        <v>-73.248800130000006</v>
      </c>
      <c r="G66" s="2656">
        <v>-86.374843539999986</v>
      </c>
      <c r="H66" s="2656">
        <v>-6.52</v>
      </c>
      <c r="I66" s="2656">
        <v>-22.060000000000002</v>
      </c>
      <c r="J66" s="2656">
        <v>-30.36</v>
      </c>
      <c r="K66" s="2656">
        <v>-21.04</v>
      </c>
      <c r="L66" s="2656">
        <v>-55.12</v>
      </c>
      <c r="M66" s="2656">
        <v>-18.71</v>
      </c>
      <c r="N66" s="2657">
        <v>-14.29</v>
      </c>
      <c r="O66" s="2657">
        <v>-44.56</v>
      </c>
      <c r="P66" s="2657">
        <v>-60.11</v>
      </c>
      <c r="Q66" s="2657">
        <v>-47.32</v>
      </c>
      <c r="R66" s="2657">
        <v>-52.545000000000002</v>
      </c>
      <c r="S66" s="2657">
        <v>-38.24</v>
      </c>
      <c r="T66" s="2657">
        <v>-60.849999999999994</v>
      </c>
      <c r="U66" s="2657">
        <v>-25.64</v>
      </c>
      <c r="V66" s="2657">
        <v>-24.04</v>
      </c>
      <c r="W66" s="2657">
        <v>-12.865</v>
      </c>
      <c r="X66" s="2657">
        <v>-82.728999999999999</v>
      </c>
      <c r="Y66" s="2657">
        <v>-195.99</v>
      </c>
      <c r="Z66" s="2657">
        <v>-199.863</v>
      </c>
      <c r="AA66" s="2657">
        <v>-269.24</v>
      </c>
      <c r="AB66" s="2657">
        <v>-93.839999999999989</v>
      </c>
      <c r="AC66" s="2657">
        <v>-135.82399999999998</v>
      </c>
      <c r="AD66" s="2657">
        <v>-123.047</v>
      </c>
      <c r="AE66" s="2657">
        <v>-70.325000000000003</v>
      </c>
      <c r="AF66" s="2657">
        <v>-66.634999999999991</v>
      </c>
      <c r="AG66" s="2657">
        <v>-78.406000000000006</v>
      </c>
      <c r="AH66" s="2657">
        <v>-32.015000000000001</v>
      </c>
      <c r="AI66" s="2657">
        <v>-37.85</v>
      </c>
      <c r="AJ66" s="2657">
        <v>-44.751000000000005</v>
      </c>
      <c r="AK66" s="2657">
        <v>-34.103391510000002</v>
      </c>
      <c r="AL66" s="2657">
        <v>-30.624650000000003</v>
      </c>
      <c r="AM66" s="2657">
        <v>-73.525999999999996</v>
      </c>
      <c r="AN66" s="2657">
        <v>-49.920938</v>
      </c>
      <c r="AO66" s="2657">
        <v>-68.210560000000001</v>
      </c>
      <c r="AP66" s="2657">
        <v>-50.220999999999997</v>
      </c>
      <c r="AQ66" s="2657">
        <v>-64.963999999999999</v>
      </c>
      <c r="AR66" s="2657">
        <v>-108.336</v>
      </c>
      <c r="AS66" s="2657">
        <v>-38.695</v>
      </c>
      <c r="AT66" s="2657">
        <v>-22.740000000000002</v>
      </c>
      <c r="AU66" s="2657">
        <v>-46.757999999999996</v>
      </c>
      <c r="AV66" s="2657">
        <v>-44.542260059999997</v>
      </c>
    </row>
    <row r="67" spans="1:48" ht="16.5" thickBot="1">
      <c r="A67" s="2655" t="s">
        <v>1606</v>
      </c>
      <c r="B67" s="2656">
        <v>-47.887500000000003</v>
      </c>
      <c r="C67" s="2656">
        <v>-47.887500000000003</v>
      </c>
      <c r="D67" s="2656">
        <v>-47.887500000000003</v>
      </c>
      <c r="E67" s="2656">
        <v>-47.887500000000003</v>
      </c>
      <c r="F67" s="2656">
        <v>-52.679999999999993</v>
      </c>
      <c r="G67" s="2656">
        <v>-52.679999999999993</v>
      </c>
      <c r="H67" s="2656">
        <v>-52.679999999999993</v>
      </c>
      <c r="I67" s="2656">
        <v>-52.679999999999993</v>
      </c>
      <c r="J67" s="2656">
        <v>-63.22</v>
      </c>
      <c r="K67" s="2656">
        <v>-45.089999999999996</v>
      </c>
      <c r="L67" s="2656">
        <v>-56.16</v>
      </c>
      <c r="M67" s="2656">
        <v>-61.62</v>
      </c>
      <c r="N67" s="2657">
        <v>-56.25</v>
      </c>
      <c r="O67" s="2657">
        <v>-60.36</v>
      </c>
      <c r="P67" s="2657">
        <v>-50.550000000000004</v>
      </c>
      <c r="Q67" s="2657">
        <v>-47.82</v>
      </c>
      <c r="R67" s="2657">
        <v>-63.21</v>
      </c>
      <c r="S67" s="2657">
        <v>-63.21</v>
      </c>
      <c r="T67" s="2657">
        <v>-63.21</v>
      </c>
      <c r="U67" s="2657">
        <v>-63.21</v>
      </c>
      <c r="V67" s="2657">
        <v>-67.5</v>
      </c>
      <c r="W67" s="2657">
        <v>-64.5</v>
      </c>
      <c r="X67" s="2657">
        <v>-62.699999999999996</v>
      </c>
      <c r="Y67" s="2657">
        <v>-66</v>
      </c>
      <c r="Z67" s="2657">
        <v>-63.21</v>
      </c>
      <c r="AA67" s="2657">
        <v>-63.21</v>
      </c>
      <c r="AB67" s="2657">
        <v>-63.21</v>
      </c>
      <c r="AC67" s="2657">
        <v>-63.21</v>
      </c>
      <c r="AD67" s="2657">
        <v>-63.21</v>
      </c>
      <c r="AE67" s="2657">
        <v>-63.21</v>
      </c>
      <c r="AF67" s="2657">
        <v>-63.21</v>
      </c>
      <c r="AG67" s="2657">
        <v>-63.21</v>
      </c>
      <c r="AH67" s="2657">
        <v>-63.21</v>
      </c>
      <c r="AI67" s="2657">
        <v>-63.21</v>
      </c>
      <c r="AJ67" s="2657">
        <v>-63.21</v>
      </c>
      <c r="AK67" s="2657">
        <v>-63.21</v>
      </c>
      <c r="AL67" s="2657">
        <v>-63.21</v>
      </c>
      <c r="AM67" s="2657">
        <v>-63.21</v>
      </c>
      <c r="AN67" s="2657">
        <v>-63.21</v>
      </c>
      <c r="AO67" s="2657">
        <v>-63.21</v>
      </c>
      <c r="AP67" s="2657">
        <v>-63.21</v>
      </c>
      <c r="AQ67" s="2657">
        <v>-63.21</v>
      </c>
      <c r="AR67" s="2657">
        <v>-63.21</v>
      </c>
      <c r="AS67" s="2657">
        <v>-63.21</v>
      </c>
      <c r="AT67" s="2657">
        <v>-63.21</v>
      </c>
      <c r="AU67" s="2657">
        <v>-63.21</v>
      </c>
      <c r="AV67" s="2657">
        <v>-63.21</v>
      </c>
    </row>
    <row r="68" spans="1:48" ht="16.5" thickBot="1">
      <c r="A68" s="2655" t="s">
        <v>1604</v>
      </c>
      <c r="B68" s="2656">
        <v>0</v>
      </c>
      <c r="C68" s="2656">
        <v>0</v>
      </c>
      <c r="D68" s="2656">
        <v>0</v>
      </c>
      <c r="E68" s="2656">
        <v>0</v>
      </c>
      <c r="F68" s="2656">
        <v>0</v>
      </c>
      <c r="G68" s="2656">
        <v>0</v>
      </c>
      <c r="H68" s="2656">
        <v>0</v>
      </c>
      <c r="I68" s="2656">
        <v>0</v>
      </c>
      <c r="J68" s="2656">
        <v>0</v>
      </c>
      <c r="K68" s="2656">
        <v>0</v>
      </c>
      <c r="L68" s="2656">
        <v>0</v>
      </c>
      <c r="M68" s="2656">
        <v>0</v>
      </c>
      <c r="N68" s="2657">
        <v>0</v>
      </c>
      <c r="O68" s="2657">
        <v>0</v>
      </c>
      <c r="P68" s="2657">
        <v>0</v>
      </c>
      <c r="Q68" s="2657">
        <v>0</v>
      </c>
      <c r="R68" s="2657">
        <v>0</v>
      </c>
      <c r="S68" s="2657">
        <v>0</v>
      </c>
      <c r="T68" s="2657">
        <v>0</v>
      </c>
      <c r="U68" s="2657">
        <v>0</v>
      </c>
      <c r="V68" s="2657">
        <v>0</v>
      </c>
      <c r="W68" s="2657">
        <v>0</v>
      </c>
      <c r="X68" s="2657">
        <v>0</v>
      </c>
      <c r="Y68" s="2657">
        <v>0</v>
      </c>
      <c r="Z68" s="2657">
        <v>0</v>
      </c>
      <c r="AA68" s="2657">
        <v>0</v>
      </c>
      <c r="AB68" s="2657">
        <v>0</v>
      </c>
      <c r="AC68" s="2657">
        <v>0</v>
      </c>
      <c r="AD68" s="2657">
        <v>0</v>
      </c>
      <c r="AE68" s="2657">
        <v>0</v>
      </c>
      <c r="AF68" s="2657">
        <v>0</v>
      </c>
      <c r="AG68" s="2657">
        <v>0</v>
      </c>
      <c r="AH68" s="2657">
        <v>0</v>
      </c>
      <c r="AI68" s="2657">
        <v>0</v>
      </c>
      <c r="AJ68" s="2657">
        <v>0</v>
      </c>
      <c r="AK68" s="2657">
        <v>0</v>
      </c>
      <c r="AL68" s="2657">
        <v>0</v>
      </c>
      <c r="AM68" s="2657">
        <v>0</v>
      </c>
      <c r="AN68" s="2657">
        <v>0</v>
      </c>
      <c r="AO68" s="2657">
        <v>0</v>
      </c>
      <c r="AP68" s="2657">
        <v>0</v>
      </c>
      <c r="AQ68" s="2657">
        <v>0</v>
      </c>
      <c r="AR68" s="2657">
        <v>0</v>
      </c>
      <c r="AS68" s="2657">
        <v>0</v>
      </c>
      <c r="AT68" s="2657">
        <v>0</v>
      </c>
      <c r="AU68" s="2657">
        <v>0</v>
      </c>
      <c r="AV68" s="2657">
        <v>0</v>
      </c>
    </row>
    <row r="69" spans="1:48" ht="16.5" thickBot="1">
      <c r="A69" s="2655" t="s">
        <v>1605</v>
      </c>
      <c r="B69" s="2656">
        <v>-47.887500000000003</v>
      </c>
      <c r="C69" s="2656">
        <v>-47.887500000000003</v>
      </c>
      <c r="D69" s="2656">
        <v>-47.887500000000003</v>
      </c>
      <c r="E69" s="2656">
        <v>-47.887500000000003</v>
      </c>
      <c r="F69" s="2656">
        <v>-52.679999999999993</v>
      </c>
      <c r="G69" s="2656">
        <v>-52.679999999999993</v>
      </c>
      <c r="H69" s="2656">
        <v>-52.679999999999993</v>
      </c>
      <c r="I69" s="2656">
        <v>-52.679999999999993</v>
      </c>
      <c r="J69" s="2656">
        <v>-63.22</v>
      </c>
      <c r="K69" s="2656">
        <v>-45.089999999999996</v>
      </c>
      <c r="L69" s="2656">
        <v>-56.16</v>
      </c>
      <c r="M69" s="2656">
        <v>-61.62</v>
      </c>
      <c r="N69" s="2657">
        <v>-56.25</v>
      </c>
      <c r="O69" s="2657">
        <v>-60.36</v>
      </c>
      <c r="P69" s="2657">
        <v>-50.550000000000004</v>
      </c>
      <c r="Q69" s="2657">
        <v>-47.82</v>
      </c>
      <c r="R69" s="2657">
        <v>-63.21</v>
      </c>
      <c r="S69" s="2657">
        <v>-63.21</v>
      </c>
      <c r="T69" s="2657">
        <v>-63.21</v>
      </c>
      <c r="U69" s="2657">
        <v>-63.21</v>
      </c>
      <c r="V69" s="2657">
        <v>-67.5</v>
      </c>
      <c r="W69" s="2657">
        <v>-64.5</v>
      </c>
      <c r="X69" s="2657">
        <v>-62.699999999999996</v>
      </c>
      <c r="Y69" s="2657">
        <v>-66</v>
      </c>
      <c r="Z69" s="2657">
        <v>-63.21</v>
      </c>
      <c r="AA69" s="2657">
        <v>-63.21</v>
      </c>
      <c r="AB69" s="2657">
        <v>-63.21</v>
      </c>
      <c r="AC69" s="2657">
        <v>-63.21</v>
      </c>
      <c r="AD69" s="2657">
        <v>-63.21</v>
      </c>
      <c r="AE69" s="2657">
        <v>-63.21</v>
      </c>
      <c r="AF69" s="2657">
        <v>-63.21</v>
      </c>
      <c r="AG69" s="2657">
        <v>-63.21</v>
      </c>
      <c r="AH69" s="2657">
        <v>-63.21</v>
      </c>
      <c r="AI69" s="2657">
        <v>-63.21</v>
      </c>
      <c r="AJ69" s="2657">
        <v>-63.21</v>
      </c>
      <c r="AK69" s="2657">
        <v>-63.21</v>
      </c>
      <c r="AL69" s="2657">
        <v>-63.21</v>
      </c>
      <c r="AM69" s="2657">
        <v>-63.21</v>
      </c>
      <c r="AN69" s="2657">
        <v>-63.21</v>
      </c>
      <c r="AO69" s="2657">
        <v>-63.21</v>
      </c>
      <c r="AP69" s="2657">
        <v>-63.21</v>
      </c>
      <c r="AQ69" s="2657">
        <v>-63.21</v>
      </c>
      <c r="AR69" s="2657">
        <v>-63.21</v>
      </c>
      <c r="AS69" s="2657">
        <v>-63.21</v>
      </c>
      <c r="AT69" s="2657">
        <v>-63.21</v>
      </c>
      <c r="AU69" s="2657">
        <v>-63.21</v>
      </c>
      <c r="AV69" s="2657">
        <v>-63.21</v>
      </c>
    </row>
    <row r="70" spans="1:48" ht="16.5" thickBot="1">
      <c r="A70" s="2655" t="s">
        <v>1607</v>
      </c>
      <c r="B70" s="2656">
        <v>-762.35916666666662</v>
      </c>
      <c r="C70" s="2656">
        <v>-818.61249999999995</v>
      </c>
      <c r="D70" s="2656">
        <v>-722.93083333333334</v>
      </c>
      <c r="E70" s="2656">
        <v>-1880.6755000000003</v>
      </c>
      <c r="F70" s="2656">
        <v>-821.96508987000004</v>
      </c>
      <c r="G70" s="2656">
        <v>-1070.39043646</v>
      </c>
      <c r="H70" s="2656">
        <v>-1139.8773799999999</v>
      </c>
      <c r="I70" s="2656">
        <v>-1149.6190999999999</v>
      </c>
      <c r="J70" s="2656">
        <v>-959.2028856154202</v>
      </c>
      <c r="K70" s="2656">
        <v>-1133.5325906627602</v>
      </c>
      <c r="L70" s="2656">
        <v>-1249.61825070586</v>
      </c>
      <c r="M70" s="2656">
        <v>-1153.67722</v>
      </c>
      <c r="N70" s="2657">
        <v>-1490.3139142499999</v>
      </c>
      <c r="O70" s="2657">
        <v>-1385.3044500000001</v>
      </c>
      <c r="P70" s="2657">
        <v>-1792.3219800000002</v>
      </c>
      <c r="Q70" s="2657">
        <v>-1366.9052900000002</v>
      </c>
      <c r="R70" s="2657">
        <v>-996.55748637221984</v>
      </c>
      <c r="S70" s="2657">
        <v>-512.46109999999999</v>
      </c>
      <c r="T70" s="2657">
        <v>-714.35245999999995</v>
      </c>
      <c r="U70" s="2657">
        <v>-2147.6502599999999</v>
      </c>
      <c r="V70" s="2657">
        <v>-762.36290999999994</v>
      </c>
      <c r="W70" s="2657">
        <v>-1069.2782809999999</v>
      </c>
      <c r="X70" s="2657">
        <v>-623.93973699999992</v>
      </c>
      <c r="Y70" s="2657">
        <v>-912.33632000000011</v>
      </c>
      <c r="Z70" s="2657">
        <v>-867.77043044000015</v>
      </c>
      <c r="AA70" s="2657">
        <v>-1272.9019359599997</v>
      </c>
      <c r="AB70" s="2657">
        <v>-1194.40805</v>
      </c>
      <c r="AC70" s="2657">
        <v>-1430.2833247640001</v>
      </c>
      <c r="AD70" s="2657">
        <v>-678.85150999999985</v>
      </c>
      <c r="AE70" s="2657">
        <v>-414.48132000000004</v>
      </c>
      <c r="AF70" s="2657">
        <v>-534.38328000000013</v>
      </c>
      <c r="AG70" s="2657">
        <v>-243.98749717599995</v>
      </c>
      <c r="AH70" s="2657">
        <v>-543.06115</v>
      </c>
      <c r="AI70" s="2657">
        <v>-476.64347528000002</v>
      </c>
      <c r="AJ70" s="2657">
        <v>-1016.83029</v>
      </c>
      <c r="AK70" s="2657">
        <v>-558.93556913466</v>
      </c>
      <c r="AL70" s="2657">
        <v>-550.13556599999993</v>
      </c>
      <c r="AM70" s="2657">
        <v>-949.4039178449998</v>
      </c>
      <c r="AN70" s="2657">
        <v>-1444.0191179999999</v>
      </c>
      <c r="AO70" s="2657">
        <v>-2411.2486260150004</v>
      </c>
      <c r="AP70" s="2657">
        <v>-2163.4422899999995</v>
      </c>
      <c r="AQ70" s="2657">
        <v>-2475.1107805959996</v>
      </c>
      <c r="AR70" s="2657">
        <v>-3479.3303659999997</v>
      </c>
      <c r="AS70" s="2657">
        <v>-4527.3522374412396</v>
      </c>
      <c r="AT70" s="2657">
        <v>-3708.6477119910001</v>
      </c>
      <c r="AU70" s="2657">
        <v>-4088.6703861980004</v>
      </c>
      <c r="AV70" s="2657">
        <v>-3904.9045498618498</v>
      </c>
    </row>
    <row r="71" spans="1:48" ht="16.5" thickBot="1">
      <c r="A71" s="2655" t="s">
        <v>1608</v>
      </c>
      <c r="B71" s="2656">
        <v>2.835</v>
      </c>
      <c r="C71" s="2656">
        <v>2.625</v>
      </c>
      <c r="D71" s="2656">
        <v>2.1</v>
      </c>
      <c r="E71" s="2656">
        <v>2.9400000000000004</v>
      </c>
      <c r="F71" s="2656">
        <v>2.5241099999999999</v>
      </c>
      <c r="G71" s="2656">
        <v>2.6517200000000005</v>
      </c>
      <c r="H71" s="2656">
        <v>4.0956200000000003</v>
      </c>
      <c r="I71" s="2656">
        <v>5.1039000000000003</v>
      </c>
      <c r="J71" s="2656">
        <v>5.0981143845799997</v>
      </c>
      <c r="K71" s="2656">
        <v>3.5734093372400002</v>
      </c>
      <c r="L71" s="2656">
        <v>4.5037492941400004</v>
      </c>
      <c r="M71" s="2656">
        <v>5.2747800000000007</v>
      </c>
      <c r="N71" s="2657">
        <v>7.359560000000001</v>
      </c>
      <c r="O71" s="2657">
        <v>6.4865500000000003</v>
      </c>
      <c r="P71" s="2657">
        <v>11.279020000000001</v>
      </c>
      <c r="Q71" s="2657">
        <v>10.905709999999999</v>
      </c>
      <c r="R71" s="2657">
        <v>11.84751362778</v>
      </c>
      <c r="S71" s="2657">
        <v>14.470900000000002</v>
      </c>
      <c r="T71" s="2657">
        <v>13.956539999999999</v>
      </c>
      <c r="U71" s="2657">
        <v>15.088740000000001</v>
      </c>
      <c r="V71" s="2657">
        <v>14.040090000000001</v>
      </c>
      <c r="W71" s="2657">
        <v>15.810719000000001</v>
      </c>
      <c r="X71" s="2657">
        <v>155.86926300000002</v>
      </c>
      <c r="Y71" s="2657">
        <v>17.369679999999999</v>
      </c>
      <c r="Z71" s="2657">
        <v>21.45562</v>
      </c>
      <c r="AA71" s="2657">
        <v>19.224499999999999</v>
      </c>
      <c r="AB71" s="2657">
        <v>27.266949999999998</v>
      </c>
      <c r="AC71" s="2657">
        <v>32.049689999999998</v>
      </c>
      <c r="AD71" s="2657">
        <v>23.984490000000001</v>
      </c>
      <c r="AE71" s="2657">
        <v>30.029679999999999</v>
      </c>
      <c r="AF71" s="2657">
        <v>16.108220000000003</v>
      </c>
      <c r="AG71" s="2657">
        <v>17.407540000000001</v>
      </c>
      <c r="AH71" s="2657">
        <v>14.79785</v>
      </c>
      <c r="AI71" s="2657">
        <v>23.523519999999998</v>
      </c>
      <c r="AJ71" s="2657">
        <v>12.777709999999999</v>
      </c>
      <c r="AK71" s="2657">
        <v>13.582819865339999</v>
      </c>
      <c r="AL71" s="2657">
        <v>13.466434000000001</v>
      </c>
      <c r="AM71" s="2657">
        <v>13.473482154999999</v>
      </c>
      <c r="AN71" s="2657">
        <v>8.8919820000000005</v>
      </c>
      <c r="AO71" s="2657">
        <v>12.442786</v>
      </c>
      <c r="AP71" s="2657">
        <v>20.080909999999999</v>
      </c>
      <c r="AQ71" s="2657">
        <v>11.464984000000001</v>
      </c>
      <c r="AR71" s="2657">
        <v>16.853833999999999</v>
      </c>
      <c r="AS71" s="2657">
        <v>14.517762558759998</v>
      </c>
      <c r="AT71" s="2657">
        <v>11.063690000000001</v>
      </c>
      <c r="AU71" s="2657">
        <v>12.8584</v>
      </c>
      <c r="AV71" s="2657">
        <v>12.024538080150002</v>
      </c>
    </row>
    <row r="72" spans="1:48" ht="16.5" thickBot="1">
      <c r="A72" s="2655" t="s">
        <v>1609</v>
      </c>
      <c r="B72" s="2656">
        <v>-765.19416666666666</v>
      </c>
      <c r="C72" s="2656">
        <v>-821.23749999999995</v>
      </c>
      <c r="D72" s="2656">
        <v>-725.03083333333336</v>
      </c>
      <c r="E72" s="2656">
        <v>-1883.6155000000003</v>
      </c>
      <c r="F72" s="2656">
        <v>-824.48919986999999</v>
      </c>
      <c r="G72" s="2656">
        <v>-1073.0421564600001</v>
      </c>
      <c r="H72" s="2656">
        <v>-1143.973</v>
      </c>
      <c r="I72" s="2656">
        <v>-1154.723</v>
      </c>
      <c r="J72" s="2656">
        <v>-964.30100000000016</v>
      </c>
      <c r="K72" s="2656">
        <v>-1137.1060000000002</v>
      </c>
      <c r="L72" s="2656">
        <v>-1254.1220000000001</v>
      </c>
      <c r="M72" s="2656">
        <v>-1158.952</v>
      </c>
      <c r="N72" s="2657">
        <v>-1497.67347425</v>
      </c>
      <c r="O72" s="2657">
        <v>-1391.7910000000002</v>
      </c>
      <c r="P72" s="2657">
        <v>-1803.6010000000001</v>
      </c>
      <c r="Q72" s="2657">
        <v>-1377.8110000000001</v>
      </c>
      <c r="R72" s="2657">
        <v>-1008.4049999999999</v>
      </c>
      <c r="S72" s="2657">
        <v>-526.93200000000002</v>
      </c>
      <c r="T72" s="2657">
        <v>-728.30899999999997</v>
      </c>
      <c r="U72" s="2657">
        <v>-2162.739</v>
      </c>
      <c r="V72" s="2657">
        <v>-776.40299999999991</v>
      </c>
      <c r="W72" s="2657">
        <v>-1085.0889999999999</v>
      </c>
      <c r="X72" s="2657">
        <v>-779.80899999999997</v>
      </c>
      <c r="Y72" s="2657">
        <v>-929.70600000000013</v>
      </c>
      <c r="Z72" s="2657">
        <v>-889.22605044000011</v>
      </c>
      <c r="AA72" s="2657">
        <v>-1292.1264359599998</v>
      </c>
      <c r="AB72" s="2657">
        <v>-1221.675</v>
      </c>
      <c r="AC72" s="2657">
        <v>-1462.3330147640002</v>
      </c>
      <c r="AD72" s="2657">
        <v>-702.8359999999999</v>
      </c>
      <c r="AE72" s="2657">
        <v>-444.51100000000002</v>
      </c>
      <c r="AF72" s="2657">
        <v>-550.49150000000009</v>
      </c>
      <c r="AG72" s="2657">
        <v>-261.39503717599996</v>
      </c>
      <c r="AH72" s="2657">
        <v>-557.85900000000004</v>
      </c>
      <c r="AI72" s="2657">
        <v>-500.16699528000004</v>
      </c>
      <c r="AJ72" s="2657">
        <v>-1029.6079999999999</v>
      </c>
      <c r="AK72" s="2657">
        <v>-572.51838899999996</v>
      </c>
      <c r="AL72" s="2657">
        <v>-563.60199999999998</v>
      </c>
      <c r="AM72" s="2657">
        <v>-962.87739999999985</v>
      </c>
      <c r="AN72" s="2657">
        <v>-1452.9111</v>
      </c>
      <c r="AO72" s="2657">
        <v>-2423.6914120150004</v>
      </c>
      <c r="AP72" s="2657">
        <v>-2183.5231999999996</v>
      </c>
      <c r="AQ72" s="2657">
        <v>-2486.5757645959998</v>
      </c>
      <c r="AR72" s="2657">
        <v>-3496.1841999999997</v>
      </c>
      <c r="AS72" s="2657">
        <v>-4541.87</v>
      </c>
      <c r="AT72" s="2657">
        <v>-3719.711401991</v>
      </c>
      <c r="AU72" s="2657">
        <v>-4101.5287861980005</v>
      </c>
      <c r="AV72" s="2657">
        <v>-3916.9290879419996</v>
      </c>
    </row>
    <row r="73" spans="1:48" ht="16.5" thickBot="1">
      <c r="A73" s="2655" t="s">
        <v>1610</v>
      </c>
      <c r="B73" s="2656">
        <v>-168.95533333333336</v>
      </c>
      <c r="C73" s="2656">
        <v>-189.86799999999999</v>
      </c>
      <c r="D73" s="2656">
        <v>-196.49266666666668</v>
      </c>
      <c r="E73" s="2656">
        <v>-453.49200000000008</v>
      </c>
      <c r="F73" s="2656">
        <v>-202.18628629</v>
      </c>
      <c r="G73" s="2656">
        <v>-369.08878206000003</v>
      </c>
      <c r="H73" s="2656">
        <v>-286.57440000000003</v>
      </c>
      <c r="I73" s="2656">
        <v>-339.97540000000004</v>
      </c>
      <c r="J73" s="2656">
        <v>-253.56580000000002</v>
      </c>
      <c r="K73" s="2656">
        <v>-313.41880000000003</v>
      </c>
      <c r="L73" s="2656">
        <v>-295.5256</v>
      </c>
      <c r="M73" s="2656">
        <v>-260.88319999999999</v>
      </c>
      <c r="N73" s="2657">
        <v>-459.07779999999997</v>
      </c>
      <c r="O73" s="2657">
        <v>-454.56780000000003</v>
      </c>
      <c r="P73" s="2657">
        <v>-497.34780000000001</v>
      </c>
      <c r="Q73" s="2657">
        <v>-473.37779999999998</v>
      </c>
      <c r="R73" s="2657">
        <v>-356.14379999999994</v>
      </c>
      <c r="S73" s="2657">
        <v>-153.1456</v>
      </c>
      <c r="T73" s="2657">
        <v>-218.31220000000002</v>
      </c>
      <c r="U73" s="2657">
        <v>-759.4162</v>
      </c>
      <c r="V73" s="2657">
        <v>-237.70140000000004</v>
      </c>
      <c r="W73" s="2657">
        <v>-369.1558</v>
      </c>
      <c r="X73" s="2657">
        <v>-269.97160000000002</v>
      </c>
      <c r="Y73" s="2657">
        <v>-223.11939999999998</v>
      </c>
      <c r="Z73" s="2657">
        <v>-223.82999999999998</v>
      </c>
      <c r="AA73" s="2657">
        <v>-311.16799999999995</v>
      </c>
      <c r="AB73" s="2657">
        <v>-243.96100000000001</v>
      </c>
      <c r="AC73" s="2657">
        <v>-344.18959999999998</v>
      </c>
      <c r="AD73" s="2657">
        <v>-178.45079999999999</v>
      </c>
      <c r="AE73" s="2657">
        <v>-117.9918</v>
      </c>
      <c r="AF73" s="2657">
        <v>-219.77010000000001</v>
      </c>
      <c r="AG73" s="2657">
        <v>-60.108585236799996</v>
      </c>
      <c r="AH73" s="2657">
        <v>-157.51220000000001</v>
      </c>
      <c r="AI73" s="2657">
        <v>-169.50120000000004</v>
      </c>
      <c r="AJ73" s="2657">
        <v>-306.17119999999994</v>
      </c>
      <c r="AK73" s="2657">
        <v>-216.12540000000001</v>
      </c>
      <c r="AL73" s="2657">
        <v>-110.79120000000002</v>
      </c>
      <c r="AM73" s="2657">
        <v>-150.33751999999998</v>
      </c>
      <c r="AN73" s="2657">
        <v>-195.42478</v>
      </c>
      <c r="AO73" s="2657">
        <v>-256.60321017699994</v>
      </c>
      <c r="AP73" s="2657">
        <v>-262.65309999999999</v>
      </c>
      <c r="AQ73" s="2657">
        <v>-245.10242599280002</v>
      </c>
      <c r="AR73" s="2657">
        <v>-221.24936000000002</v>
      </c>
      <c r="AS73" s="2657">
        <v>-219.755</v>
      </c>
      <c r="AT73" s="2657">
        <v>-389.58362645380004</v>
      </c>
      <c r="AU73" s="2657">
        <v>-251.98430662440006</v>
      </c>
      <c r="AV73" s="2657">
        <v>-269.51556572560003</v>
      </c>
    </row>
    <row r="74" spans="1:48" ht="16.5" thickBot="1">
      <c r="A74" s="2655" t="s">
        <v>1580</v>
      </c>
      <c r="B74" s="2656">
        <v>0</v>
      </c>
      <c r="C74" s="2656">
        <v>0</v>
      </c>
      <c r="D74" s="2656">
        <v>0</v>
      </c>
      <c r="E74" s="2656">
        <v>0</v>
      </c>
      <c r="F74" s="2656">
        <v>0</v>
      </c>
      <c r="G74" s="2656">
        <v>0</v>
      </c>
      <c r="H74" s="2656">
        <v>0</v>
      </c>
      <c r="I74" s="2656">
        <v>0</v>
      </c>
      <c r="J74" s="2656">
        <v>0</v>
      </c>
      <c r="K74" s="2656">
        <v>0</v>
      </c>
      <c r="L74" s="2656">
        <v>0</v>
      </c>
      <c r="M74" s="2656">
        <v>0</v>
      </c>
      <c r="N74" s="2657">
        <v>0</v>
      </c>
      <c r="O74" s="2657">
        <v>0</v>
      </c>
      <c r="P74" s="2657">
        <v>0</v>
      </c>
      <c r="Q74" s="2657">
        <v>0</v>
      </c>
      <c r="R74" s="2657">
        <v>0</v>
      </c>
      <c r="S74" s="2657">
        <v>0</v>
      </c>
      <c r="T74" s="2657">
        <v>0</v>
      </c>
      <c r="U74" s="2657">
        <v>0</v>
      </c>
      <c r="V74" s="2657">
        <v>0</v>
      </c>
      <c r="W74" s="2657">
        <v>0</v>
      </c>
      <c r="X74" s="2657">
        <v>0</v>
      </c>
      <c r="Y74" s="2657">
        <v>0</v>
      </c>
      <c r="Z74" s="2657">
        <v>0</v>
      </c>
      <c r="AA74" s="2657">
        <v>0</v>
      </c>
      <c r="AB74" s="2657">
        <v>0</v>
      </c>
      <c r="AC74" s="2657">
        <v>0</v>
      </c>
      <c r="AD74" s="2657">
        <v>0</v>
      </c>
      <c r="AE74" s="2657">
        <v>0</v>
      </c>
      <c r="AF74" s="2657">
        <v>0</v>
      </c>
      <c r="AG74" s="2657">
        <v>0</v>
      </c>
      <c r="AH74" s="2657">
        <v>0</v>
      </c>
      <c r="AI74" s="2657">
        <v>0</v>
      </c>
      <c r="AJ74" s="2657">
        <v>0</v>
      </c>
      <c r="AK74" s="2657">
        <v>0</v>
      </c>
      <c r="AL74" s="2657">
        <v>0</v>
      </c>
      <c r="AM74" s="2657">
        <v>0</v>
      </c>
      <c r="AN74" s="2657">
        <v>0</v>
      </c>
      <c r="AO74" s="2657">
        <v>0</v>
      </c>
      <c r="AP74" s="2657">
        <v>0</v>
      </c>
      <c r="AQ74" s="2657">
        <v>0</v>
      </c>
      <c r="AR74" s="2657">
        <v>0</v>
      </c>
      <c r="AS74" s="2657">
        <v>0</v>
      </c>
      <c r="AT74" s="2657">
        <v>0</v>
      </c>
      <c r="AU74" s="2657">
        <v>0</v>
      </c>
      <c r="AV74" s="2657">
        <v>0</v>
      </c>
    </row>
    <row r="75" spans="1:48" ht="16.5" thickBot="1">
      <c r="A75" s="2655" t="s">
        <v>1581</v>
      </c>
      <c r="B75" s="2656">
        <v>-168.95533333333336</v>
      </c>
      <c r="C75" s="2656">
        <v>-189.86799999999999</v>
      </c>
      <c r="D75" s="2656">
        <v>-196.49266666666668</v>
      </c>
      <c r="E75" s="2656">
        <v>-453.49200000000008</v>
      </c>
      <c r="F75" s="2656">
        <v>-202.18628629</v>
      </c>
      <c r="G75" s="2656">
        <v>-369.08878206000003</v>
      </c>
      <c r="H75" s="2656">
        <v>-286.57440000000003</v>
      </c>
      <c r="I75" s="2656">
        <v>-339.97540000000004</v>
      </c>
      <c r="J75" s="2656">
        <v>-253.56580000000002</v>
      </c>
      <c r="K75" s="2656">
        <v>-313.41880000000003</v>
      </c>
      <c r="L75" s="2656">
        <v>-295.5256</v>
      </c>
      <c r="M75" s="2656">
        <v>-260.88319999999999</v>
      </c>
      <c r="N75" s="2657">
        <v>-459.07779999999997</v>
      </c>
      <c r="O75" s="2657">
        <v>-454.56780000000003</v>
      </c>
      <c r="P75" s="2657">
        <v>-497.34780000000001</v>
      </c>
      <c r="Q75" s="2657">
        <v>-473.37779999999998</v>
      </c>
      <c r="R75" s="2657">
        <v>-356.14379999999994</v>
      </c>
      <c r="S75" s="2657">
        <v>-153.1456</v>
      </c>
      <c r="T75" s="2657">
        <v>-218.31220000000002</v>
      </c>
      <c r="U75" s="2657">
        <v>-759.4162</v>
      </c>
      <c r="V75" s="2657">
        <v>-237.70140000000004</v>
      </c>
      <c r="W75" s="2657">
        <v>-369.1558</v>
      </c>
      <c r="X75" s="2657">
        <v>-269.97160000000002</v>
      </c>
      <c r="Y75" s="2657">
        <v>-223.11939999999998</v>
      </c>
      <c r="Z75" s="2657">
        <v>-223.82999999999998</v>
      </c>
      <c r="AA75" s="2657">
        <v>-311.16799999999995</v>
      </c>
      <c r="AB75" s="2657">
        <v>-243.96100000000001</v>
      </c>
      <c r="AC75" s="2657">
        <v>-344.18959999999998</v>
      </c>
      <c r="AD75" s="2657">
        <v>-178.45079999999999</v>
      </c>
      <c r="AE75" s="2657">
        <v>-117.9918</v>
      </c>
      <c r="AF75" s="2657">
        <v>-219.77010000000001</v>
      </c>
      <c r="AG75" s="2657">
        <v>-60.108585236799996</v>
      </c>
      <c r="AH75" s="2657">
        <v>-157.51220000000001</v>
      </c>
      <c r="AI75" s="2657">
        <v>-169.50120000000004</v>
      </c>
      <c r="AJ75" s="2657">
        <v>-306.17119999999994</v>
      </c>
      <c r="AK75" s="2657">
        <v>-216.12540000000001</v>
      </c>
      <c r="AL75" s="2657">
        <v>-110.79120000000002</v>
      </c>
      <c r="AM75" s="2657">
        <v>-150.33751999999998</v>
      </c>
      <c r="AN75" s="2657">
        <v>-195.42478</v>
      </c>
      <c r="AO75" s="2657">
        <v>-256.60321017699994</v>
      </c>
      <c r="AP75" s="2657">
        <v>-262.65309999999999</v>
      </c>
      <c r="AQ75" s="2657">
        <v>-245.10242599280002</v>
      </c>
      <c r="AR75" s="2657">
        <v>-221.24936000000002</v>
      </c>
      <c r="AS75" s="2657">
        <v>-219.755</v>
      </c>
      <c r="AT75" s="2657">
        <v>-389.58362645380004</v>
      </c>
      <c r="AU75" s="2657">
        <v>-251.98430662440006</v>
      </c>
      <c r="AV75" s="2657">
        <v>-269.51556572560003</v>
      </c>
    </row>
    <row r="76" spans="1:48" ht="16.5" thickBot="1">
      <c r="A76" s="2665" t="s">
        <v>1611</v>
      </c>
      <c r="B76" s="2656">
        <v>-593.4038333333333</v>
      </c>
      <c r="C76" s="2656">
        <v>-628.74450000000002</v>
      </c>
      <c r="D76" s="2656">
        <v>-526.43816666666669</v>
      </c>
      <c r="E76" s="2656">
        <v>-1427.1835000000001</v>
      </c>
      <c r="F76" s="2656">
        <v>-619.77880358000004</v>
      </c>
      <c r="G76" s="2656">
        <v>-701.30165440000019</v>
      </c>
      <c r="H76" s="2656">
        <v>-853.30297999999993</v>
      </c>
      <c r="I76" s="2656">
        <v>-809.64370000000008</v>
      </c>
      <c r="J76" s="2656">
        <v>-705.63708561542012</v>
      </c>
      <c r="K76" s="2656">
        <v>-820.11379066276004</v>
      </c>
      <c r="L76" s="2656">
        <v>-954.09265070586002</v>
      </c>
      <c r="M76" s="2656">
        <v>-892.79402000000005</v>
      </c>
      <c r="N76" s="2657">
        <v>-1031.2361142499999</v>
      </c>
      <c r="O76" s="2657">
        <v>-930.73665000000005</v>
      </c>
      <c r="P76" s="2657">
        <v>-1294.9741800000002</v>
      </c>
      <c r="Q76" s="2657">
        <v>-893.52749000000006</v>
      </c>
      <c r="R76" s="2657">
        <v>-640.4136863722199</v>
      </c>
      <c r="S76" s="2657">
        <v>-359.31549999999993</v>
      </c>
      <c r="T76" s="2657">
        <v>-496.04025999999999</v>
      </c>
      <c r="U76" s="2657">
        <v>-1388.23406</v>
      </c>
      <c r="V76" s="2657">
        <v>-524.66150999999991</v>
      </c>
      <c r="W76" s="2657">
        <v>-700.12248099999999</v>
      </c>
      <c r="X76" s="2657">
        <v>-353.96813699999996</v>
      </c>
      <c r="Y76" s="2657">
        <v>-689.21692000000007</v>
      </c>
      <c r="Z76" s="2657">
        <v>-643.94043044000011</v>
      </c>
      <c r="AA76" s="2657">
        <v>-961.73393595999983</v>
      </c>
      <c r="AB76" s="2657">
        <v>-950.44704999999999</v>
      </c>
      <c r="AC76" s="2657">
        <v>-1086.0937247640002</v>
      </c>
      <c r="AD76" s="2657">
        <v>-500.40070999999995</v>
      </c>
      <c r="AE76" s="2657">
        <v>-296.48952000000003</v>
      </c>
      <c r="AF76" s="2657">
        <v>-314.61318000000006</v>
      </c>
      <c r="AG76" s="2657">
        <v>-183.87891193919995</v>
      </c>
      <c r="AH76" s="2657">
        <v>-385.54895000000005</v>
      </c>
      <c r="AI76" s="2657">
        <v>-307.14227527999998</v>
      </c>
      <c r="AJ76" s="2657">
        <v>-710.65908999999999</v>
      </c>
      <c r="AK76" s="2657">
        <v>-342.81016913465993</v>
      </c>
      <c r="AL76" s="2657">
        <v>-439.34436599999998</v>
      </c>
      <c r="AM76" s="2657">
        <v>-799.06639784499998</v>
      </c>
      <c r="AN76" s="2657">
        <v>-1248.5943379999999</v>
      </c>
      <c r="AO76" s="2657">
        <v>-2154.6454158380002</v>
      </c>
      <c r="AP76" s="2657">
        <v>-1900.7891899999997</v>
      </c>
      <c r="AQ76" s="2657">
        <v>-2230.0083546031997</v>
      </c>
      <c r="AR76" s="2657">
        <v>-3258.0810059999999</v>
      </c>
      <c r="AS76" s="2657">
        <v>-4307.5972374412395</v>
      </c>
      <c r="AT76" s="2657">
        <v>-3319.0640855371998</v>
      </c>
      <c r="AU76" s="2657">
        <v>-3836.6860795736002</v>
      </c>
      <c r="AV76" s="2657">
        <v>-3635.3889841362497</v>
      </c>
    </row>
    <row r="77" spans="1:48" ht="16.5" thickBot="1">
      <c r="A77" s="2655" t="s">
        <v>1580</v>
      </c>
      <c r="B77" s="2656">
        <v>2.835</v>
      </c>
      <c r="C77" s="2656">
        <v>2.625</v>
      </c>
      <c r="D77" s="2656">
        <v>2.1</v>
      </c>
      <c r="E77" s="2656">
        <v>2.9400000000000004</v>
      </c>
      <c r="F77" s="2656">
        <v>2.5241099999999999</v>
      </c>
      <c r="G77" s="2656">
        <v>2.6517200000000005</v>
      </c>
      <c r="H77" s="2656">
        <v>4.0956200000000003</v>
      </c>
      <c r="I77" s="2656">
        <v>5.1039000000000003</v>
      </c>
      <c r="J77" s="2656">
        <v>5.0981143845799997</v>
      </c>
      <c r="K77" s="2656">
        <v>3.5734093372400002</v>
      </c>
      <c r="L77" s="2656">
        <v>4.5037492941400004</v>
      </c>
      <c r="M77" s="2656">
        <v>5.2747800000000007</v>
      </c>
      <c r="N77" s="2657">
        <v>7.359560000000001</v>
      </c>
      <c r="O77" s="2657">
        <v>6.4865500000000003</v>
      </c>
      <c r="P77" s="2657">
        <v>11.279020000000001</v>
      </c>
      <c r="Q77" s="2657">
        <v>10.905709999999999</v>
      </c>
      <c r="R77" s="2657">
        <v>11.84751362778</v>
      </c>
      <c r="S77" s="2657">
        <v>14.470900000000002</v>
      </c>
      <c r="T77" s="2657">
        <v>13.956539999999999</v>
      </c>
      <c r="U77" s="2657">
        <v>15.088740000000001</v>
      </c>
      <c r="V77" s="2657">
        <v>14.040090000000001</v>
      </c>
      <c r="W77" s="2657">
        <v>15.810719000000001</v>
      </c>
      <c r="X77" s="2657">
        <v>155.86926300000002</v>
      </c>
      <c r="Y77" s="2657">
        <v>17.369679999999999</v>
      </c>
      <c r="Z77" s="2657">
        <v>21.45562</v>
      </c>
      <c r="AA77" s="2657">
        <v>19.224499999999999</v>
      </c>
      <c r="AB77" s="2657">
        <v>27.266949999999998</v>
      </c>
      <c r="AC77" s="2657">
        <v>32.049689999999998</v>
      </c>
      <c r="AD77" s="2657">
        <v>23.984490000000001</v>
      </c>
      <c r="AE77" s="2657">
        <v>30.029679999999999</v>
      </c>
      <c r="AF77" s="2657">
        <v>16.108220000000003</v>
      </c>
      <c r="AG77" s="2657">
        <v>17.407540000000001</v>
      </c>
      <c r="AH77" s="2657">
        <v>14.79785</v>
      </c>
      <c r="AI77" s="2657">
        <v>23.523519999999998</v>
      </c>
      <c r="AJ77" s="2657">
        <v>12.777709999999999</v>
      </c>
      <c r="AK77" s="2657">
        <v>13.582819865339999</v>
      </c>
      <c r="AL77" s="2657">
        <v>13.466434000000001</v>
      </c>
      <c r="AM77" s="2657">
        <v>13.473482154999999</v>
      </c>
      <c r="AN77" s="2657">
        <v>8.8919820000000005</v>
      </c>
      <c r="AO77" s="2657">
        <v>12.442786</v>
      </c>
      <c r="AP77" s="2657">
        <v>20.080909999999999</v>
      </c>
      <c r="AQ77" s="2657">
        <v>11.464984000000001</v>
      </c>
      <c r="AR77" s="2657">
        <v>16.853833999999999</v>
      </c>
      <c r="AS77" s="2657">
        <v>14.517762558759998</v>
      </c>
      <c r="AT77" s="2657">
        <v>11.063690000000001</v>
      </c>
      <c r="AU77" s="2657">
        <v>12.8584</v>
      </c>
      <c r="AV77" s="2657">
        <v>12.024538080150002</v>
      </c>
    </row>
    <row r="78" spans="1:48" ht="16.5" thickBot="1">
      <c r="A78" s="2655" t="s">
        <v>1581</v>
      </c>
      <c r="B78" s="2656">
        <v>-596.23883333333333</v>
      </c>
      <c r="C78" s="2656">
        <v>-631.36950000000002</v>
      </c>
      <c r="D78" s="2656">
        <v>-528.53816666666671</v>
      </c>
      <c r="E78" s="2656">
        <v>-1430.1235000000001</v>
      </c>
      <c r="F78" s="2656">
        <v>-622.30291357999999</v>
      </c>
      <c r="G78" s="2656">
        <v>-703.95337440000014</v>
      </c>
      <c r="H78" s="2656">
        <v>-857.39859999999999</v>
      </c>
      <c r="I78" s="2656">
        <v>-814.74760000000003</v>
      </c>
      <c r="J78" s="2656">
        <v>-710.73520000000008</v>
      </c>
      <c r="K78" s="2656">
        <v>-823.68720000000008</v>
      </c>
      <c r="L78" s="2656">
        <v>-958.59640000000002</v>
      </c>
      <c r="M78" s="2656">
        <v>-898.06880000000001</v>
      </c>
      <c r="N78" s="2657">
        <v>-1038.59567425</v>
      </c>
      <c r="O78" s="2657">
        <v>-937.22320000000002</v>
      </c>
      <c r="P78" s="2657">
        <v>-1306.2532000000001</v>
      </c>
      <c r="Q78" s="2657">
        <v>-904.43320000000006</v>
      </c>
      <c r="R78" s="2657">
        <v>-652.26119999999992</v>
      </c>
      <c r="S78" s="2657">
        <v>-373.78639999999996</v>
      </c>
      <c r="T78" s="2657">
        <v>-509.99680000000001</v>
      </c>
      <c r="U78" s="2657">
        <v>-1403.3227999999999</v>
      </c>
      <c r="V78" s="2657">
        <v>-538.70159999999987</v>
      </c>
      <c r="W78" s="2657">
        <v>-715.93319999999994</v>
      </c>
      <c r="X78" s="2657">
        <v>-509.8374</v>
      </c>
      <c r="Y78" s="2657">
        <v>-706.58660000000009</v>
      </c>
      <c r="Z78" s="2657">
        <v>-665.39605044000007</v>
      </c>
      <c r="AA78" s="2657">
        <v>-980.95843595999986</v>
      </c>
      <c r="AB78" s="2657">
        <v>-977.71399999999994</v>
      </c>
      <c r="AC78" s="2657">
        <v>-1118.1434147640002</v>
      </c>
      <c r="AD78" s="2657">
        <v>-524.38519999999994</v>
      </c>
      <c r="AE78" s="2657">
        <v>-326.51920000000001</v>
      </c>
      <c r="AF78" s="2657">
        <v>-330.72140000000007</v>
      </c>
      <c r="AG78" s="2657">
        <v>-201.28645193919996</v>
      </c>
      <c r="AH78" s="2657">
        <v>-400.34680000000003</v>
      </c>
      <c r="AI78" s="2657">
        <v>-330.66579528</v>
      </c>
      <c r="AJ78" s="2657">
        <v>-723.43679999999995</v>
      </c>
      <c r="AK78" s="2657">
        <v>-356.39298899999994</v>
      </c>
      <c r="AL78" s="2657">
        <v>-452.81079999999997</v>
      </c>
      <c r="AM78" s="2657">
        <v>-812.53987999999993</v>
      </c>
      <c r="AN78" s="2657">
        <v>-1257.48632</v>
      </c>
      <c r="AO78" s="2657">
        <v>-2167.0882018380003</v>
      </c>
      <c r="AP78" s="2657">
        <v>-1920.8700999999996</v>
      </c>
      <c r="AQ78" s="2657">
        <v>-2241.4733386031999</v>
      </c>
      <c r="AR78" s="2657">
        <v>-3274.9348399999999</v>
      </c>
      <c r="AS78" s="2657">
        <v>-4322.1149999999998</v>
      </c>
      <c r="AT78" s="2657">
        <v>-3330.1277755371998</v>
      </c>
      <c r="AU78" s="2657">
        <v>-3849.5444795736003</v>
      </c>
      <c r="AV78" s="2657">
        <v>-3647.4135222163995</v>
      </c>
    </row>
    <row r="79" spans="1:48" ht="16.5" thickBot="1">
      <c r="A79" s="2655" t="s">
        <v>1612</v>
      </c>
      <c r="B79" s="2656">
        <v>-8.199999999999999E-2</v>
      </c>
      <c r="C79" s="2656">
        <v>-0.30199999999999999</v>
      </c>
      <c r="D79" s="2656">
        <v>-5.1999999999999998E-2</v>
      </c>
      <c r="E79" s="2656">
        <v>0</v>
      </c>
      <c r="F79" s="2656">
        <v>-2.0095090000000004</v>
      </c>
      <c r="G79" s="2656">
        <v>-4.8973908300000009</v>
      </c>
      <c r="H79" s="2656">
        <v>-0.53</v>
      </c>
      <c r="I79" s="2656">
        <v>-4.0385999999999997</v>
      </c>
      <c r="J79" s="2656">
        <v>-1.78</v>
      </c>
      <c r="K79" s="2656">
        <v>-30.900000000000002</v>
      </c>
      <c r="L79" s="2656">
        <v>-15.58</v>
      </c>
      <c r="M79" s="2656">
        <v>-4.82</v>
      </c>
      <c r="N79" s="2657">
        <v>-11.01</v>
      </c>
      <c r="O79" s="2657">
        <v>-8.8299999999999983</v>
      </c>
      <c r="P79" s="2657">
        <v>-5.21</v>
      </c>
      <c r="Q79" s="2657">
        <v>-54.690000000000005</v>
      </c>
      <c r="R79" s="2657">
        <v>-3.3029999999999999</v>
      </c>
      <c r="S79" s="2657">
        <v>-23.412999999999997</v>
      </c>
      <c r="T79" s="2657">
        <v>-40.180999999999997</v>
      </c>
      <c r="U79" s="2657">
        <v>-7.17</v>
      </c>
      <c r="V79" s="2657">
        <v>-13.53</v>
      </c>
      <c r="W79" s="2657">
        <v>-2.8099999999999996</v>
      </c>
      <c r="X79" s="2657">
        <v>-3.2749999999999999</v>
      </c>
      <c r="Y79" s="2657">
        <v>-1.1060000000000001</v>
      </c>
      <c r="Z79" s="2657">
        <v>-16.2</v>
      </c>
      <c r="AA79" s="2657">
        <v>-6.5299999999999994</v>
      </c>
      <c r="AB79" s="2657">
        <v>-136.26</v>
      </c>
      <c r="AC79" s="2657">
        <v>-142.52099999999999</v>
      </c>
      <c r="AD79" s="2657">
        <v>-86.52000000000001</v>
      </c>
      <c r="AE79" s="2657">
        <v>-37.519999999999996</v>
      </c>
      <c r="AF79" s="2657">
        <v>-27.045999999999999</v>
      </c>
      <c r="AG79" s="2657">
        <v>-9.66</v>
      </c>
      <c r="AH79" s="2657">
        <v>-4.3919999999999995</v>
      </c>
      <c r="AI79" s="2657">
        <v>-4.8839999999999995</v>
      </c>
      <c r="AJ79" s="2657">
        <v>-2.9059999999999997</v>
      </c>
      <c r="AK79" s="2657">
        <v>-3.7209999999999996</v>
      </c>
      <c r="AL79" s="2657">
        <v>-10.663</v>
      </c>
      <c r="AM79" s="2657">
        <v>-28.728999999999999</v>
      </c>
      <c r="AN79" s="2657">
        <v>-34.777999999999999</v>
      </c>
      <c r="AO79" s="2657">
        <v>-35.136000000000003</v>
      </c>
      <c r="AP79" s="2657">
        <v>-3.8959999999999999</v>
      </c>
      <c r="AQ79" s="2657">
        <v>-1.3000000000000001E-2</v>
      </c>
      <c r="AR79" s="2657">
        <v>-29.286200000000001</v>
      </c>
      <c r="AS79" s="2657">
        <v>-7.2759999999999998</v>
      </c>
      <c r="AT79" s="2657">
        <v>-0.22</v>
      </c>
      <c r="AU79" s="2657">
        <v>-46.050000000000004</v>
      </c>
      <c r="AV79" s="2657">
        <v>-41.173922319999996</v>
      </c>
    </row>
    <row r="80" spans="1:48" ht="16.5" thickBot="1">
      <c r="A80" s="2655" t="s">
        <v>1565</v>
      </c>
      <c r="B80" s="2656">
        <v>0</v>
      </c>
      <c r="C80" s="2656">
        <v>0</v>
      </c>
      <c r="D80" s="2656">
        <v>0</v>
      </c>
      <c r="E80" s="2656">
        <v>0</v>
      </c>
      <c r="F80" s="2656">
        <v>0</v>
      </c>
      <c r="G80" s="2656">
        <v>0</v>
      </c>
      <c r="H80" s="2656">
        <v>0</v>
      </c>
      <c r="I80" s="2656">
        <v>0</v>
      </c>
      <c r="J80" s="2656">
        <v>0</v>
      </c>
      <c r="K80" s="2656">
        <v>0</v>
      </c>
      <c r="L80" s="2656">
        <v>0</v>
      </c>
      <c r="M80" s="2656">
        <v>0</v>
      </c>
      <c r="N80" s="2657">
        <v>0</v>
      </c>
      <c r="O80" s="2657">
        <v>0</v>
      </c>
      <c r="P80" s="2657">
        <v>0</v>
      </c>
      <c r="Q80" s="2657">
        <v>0</v>
      </c>
      <c r="R80" s="2657">
        <v>0</v>
      </c>
      <c r="S80" s="2657">
        <v>0</v>
      </c>
      <c r="T80" s="2657">
        <v>0</v>
      </c>
      <c r="U80" s="2657">
        <v>0</v>
      </c>
      <c r="V80" s="2657">
        <v>0</v>
      </c>
      <c r="W80" s="2657">
        <v>0</v>
      </c>
      <c r="X80" s="2657">
        <v>0</v>
      </c>
      <c r="Y80" s="2657">
        <v>0</v>
      </c>
      <c r="Z80" s="2657">
        <v>0</v>
      </c>
      <c r="AA80" s="2657">
        <v>0</v>
      </c>
      <c r="AB80" s="2657">
        <v>0</v>
      </c>
      <c r="AC80" s="2657">
        <v>0</v>
      </c>
      <c r="AD80" s="2657">
        <v>0</v>
      </c>
      <c r="AE80" s="2657">
        <v>0</v>
      </c>
      <c r="AF80" s="2657">
        <v>0</v>
      </c>
      <c r="AG80" s="2657">
        <v>0</v>
      </c>
      <c r="AH80" s="2657">
        <v>0</v>
      </c>
      <c r="AI80" s="2657">
        <v>0</v>
      </c>
      <c r="AJ80" s="2657">
        <v>0</v>
      </c>
      <c r="AK80" s="2657">
        <v>0</v>
      </c>
      <c r="AL80" s="2657">
        <v>0</v>
      </c>
      <c r="AM80" s="2657">
        <v>0</v>
      </c>
      <c r="AN80" s="2657">
        <v>0</v>
      </c>
      <c r="AO80" s="2657">
        <v>0</v>
      </c>
      <c r="AP80" s="2657">
        <v>0</v>
      </c>
      <c r="AQ80" s="2657">
        <v>0</v>
      </c>
      <c r="AR80" s="2657">
        <v>0</v>
      </c>
      <c r="AS80" s="2657">
        <v>0</v>
      </c>
      <c r="AT80" s="2657">
        <v>0</v>
      </c>
      <c r="AU80" s="2657">
        <v>0</v>
      </c>
      <c r="AV80" s="2657">
        <v>0</v>
      </c>
    </row>
    <row r="81" spans="1:48" ht="16.5" thickBot="1">
      <c r="A81" s="2655" t="s">
        <v>1566</v>
      </c>
      <c r="B81" s="2656">
        <v>-8.199999999999999E-2</v>
      </c>
      <c r="C81" s="2656">
        <v>-0.30199999999999999</v>
      </c>
      <c r="D81" s="2656">
        <v>-5.1999999999999998E-2</v>
      </c>
      <c r="E81" s="2656">
        <v>0</v>
      </c>
      <c r="F81" s="2656">
        <v>-2.0095090000000004</v>
      </c>
      <c r="G81" s="2656">
        <v>-4.8973908300000009</v>
      </c>
      <c r="H81" s="2656">
        <v>-0.53</v>
      </c>
      <c r="I81" s="2656">
        <v>-4.0385999999999997</v>
      </c>
      <c r="J81" s="2656">
        <v>-1.78</v>
      </c>
      <c r="K81" s="2656">
        <v>-30.900000000000002</v>
      </c>
      <c r="L81" s="2656">
        <v>-15.58</v>
      </c>
      <c r="M81" s="2656">
        <v>-4.82</v>
      </c>
      <c r="N81" s="2657">
        <v>-11.01</v>
      </c>
      <c r="O81" s="2657">
        <v>-8.8299999999999983</v>
      </c>
      <c r="P81" s="2657">
        <v>-5.21</v>
      </c>
      <c r="Q81" s="2657">
        <v>-54.690000000000005</v>
      </c>
      <c r="R81" s="2657">
        <v>-3.3029999999999999</v>
      </c>
      <c r="S81" s="2657">
        <v>-23.412999999999997</v>
      </c>
      <c r="T81" s="2657">
        <v>-40.180999999999997</v>
      </c>
      <c r="U81" s="2657">
        <v>-7.17</v>
      </c>
      <c r="V81" s="2657">
        <v>-13.53</v>
      </c>
      <c r="W81" s="2657">
        <v>-2.8099999999999996</v>
      </c>
      <c r="X81" s="2657">
        <v>-3.2749999999999999</v>
      </c>
      <c r="Y81" s="2657">
        <v>-1.1060000000000001</v>
      </c>
      <c r="Z81" s="2657">
        <v>-16.2</v>
      </c>
      <c r="AA81" s="2657">
        <v>-6.5299999999999994</v>
      </c>
      <c r="AB81" s="2657">
        <v>-136.26</v>
      </c>
      <c r="AC81" s="2657">
        <v>-142.52099999999999</v>
      </c>
      <c r="AD81" s="2657">
        <v>-86.52000000000001</v>
      </c>
      <c r="AE81" s="2657">
        <v>-37.519999999999996</v>
      </c>
      <c r="AF81" s="2657">
        <v>-27.045999999999999</v>
      </c>
      <c r="AG81" s="2657">
        <v>-9.66</v>
      </c>
      <c r="AH81" s="2657">
        <v>-4.3919999999999995</v>
      </c>
      <c r="AI81" s="2657">
        <v>-4.8839999999999995</v>
      </c>
      <c r="AJ81" s="2657">
        <v>-2.9059999999999997</v>
      </c>
      <c r="AK81" s="2657">
        <v>-3.7209999999999996</v>
      </c>
      <c r="AL81" s="2657">
        <v>-10.663</v>
      </c>
      <c r="AM81" s="2657">
        <v>-28.728999999999999</v>
      </c>
      <c r="AN81" s="2657">
        <v>-34.777999999999999</v>
      </c>
      <c r="AO81" s="2657">
        <v>-35.136000000000003</v>
      </c>
      <c r="AP81" s="2657">
        <v>-3.8959999999999999</v>
      </c>
      <c r="AQ81" s="2657">
        <v>-1.3000000000000001E-2</v>
      </c>
      <c r="AR81" s="2657">
        <v>-29.286200000000001</v>
      </c>
      <c r="AS81" s="2657">
        <v>-7.2759999999999998</v>
      </c>
      <c r="AT81" s="2657">
        <v>-0.22</v>
      </c>
      <c r="AU81" s="2657">
        <v>-46.050000000000004</v>
      </c>
      <c r="AV81" s="2657">
        <v>-41.173922319999996</v>
      </c>
    </row>
    <row r="82" spans="1:48" ht="16.5" thickBot="1">
      <c r="A82" s="2655" t="s">
        <v>1613</v>
      </c>
      <c r="B82" s="2656">
        <v>-311.30559040000003</v>
      </c>
      <c r="C82" s="2656">
        <v>-235.62958</v>
      </c>
      <c r="D82" s="2656">
        <v>-350.07780400000001</v>
      </c>
      <c r="E82" s="2656">
        <v>-481.54734560000009</v>
      </c>
      <c r="F82" s="2656">
        <v>-363.50554833333331</v>
      </c>
      <c r="G82" s="2656">
        <v>-488.77368166666668</v>
      </c>
      <c r="H82" s="2656">
        <v>-495.12165499999998</v>
      </c>
      <c r="I82" s="2656">
        <v>-423.15339833333337</v>
      </c>
      <c r="J82" s="2656">
        <v>-248.5520007402703</v>
      </c>
      <c r="K82" s="2656">
        <v>-36.86661036972842</v>
      </c>
      <c r="L82" s="2656">
        <v>-283.67654351793499</v>
      </c>
      <c r="M82" s="2656">
        <v>-446.35562870539945</v>
      </c>
      <c r="N82" s="2657">
        <v>-280.72772679437497</v>
      </c>
      <c r="O82" s="2657">
        <v>-33.980971136458322</v>
      </c>
      <c r="P82" s="2657">
        <v>-134.42560046979162</v>
      </c>
      <c r="Q82" s="2657">
        <v>-587.59360913645833</v>
      </c>
      <c r="R82" s="2657">
        <v>-201.02830891276869</v>
      </c>
      <c r="S82" s="2657">
        <v>-281.36310505688999</v>
      </c>
      <c r="T82" s="2657">
        <v>-359.28384620733243</v>
      </c>
      <c r="U82" s="2657">
        <v>-364.0743898230088</v>
      </c>
      <c r="V82" s="2657">
        <v>-448.41125</v>
      </c>
      <c r="W82" s="2657">
        <v>-262.50749999999994</v>
      </c>
      <c r="X82" s="2657">
        <v>-318.28750000000002</v>
      </c>
      <c r="Y82" s="2657">
        <v>-225.4425</v>
      </c>
      <c r="Z82" s="2657">
        <v>-168.28842297000003</v>
      </c>
      <c r="AA82" s="2657">
        <v>-393.54498358375008</v>
      </c>
      <c r="AB82" s="2657">
        <v>-375.37999999999988</v>
      </c>
      <c r="AC82" s="2657">
        <v>-306.43987976568752</v>
      </c>
      <c r="AD82" s="2657">
        <v>-61.894953592734367</v>
      </c>
      <c r="AE82" s="2657">
        <v>-67.137586890359572</v>
      </c>
      <c r="AF82" s="2657">
        <v>-434.36260259029393</v>
      </c>
      <c r="AG82" s="2657">
        <v>-276.47136242454314</v>
      </c>
      <c r="AH82" s="2657">
        <v>5.1147572845847549</v>
      </c>
      <c r="AI82" s="2657">
        <v>9.6751040600648963</v>
      </c>
      <c r="AJ82" s="2657">
        <v>17.705328448885012</v>
      </c>
      <c r="AK82" s="2657">
        <v>52.941245744683286</v>
      </c>
      <c r="AL82" s="2657">
        <v>53.155773550587071</v>
      </c>
      <c r="AM82" s="2657">
        <v>55.92625802172266</v>
      </c>
      <c r="AN82" s="2657">
        <v>56.944501197103406</v>
      </c>
      <c r="AO82" s="2657">
        <v>53.771302871853592</v>
      </c>
      <c r="AP82" s="2657">
        <v>53.273677232431041</v>
      </c>
      <c r="AQ82" s="2657">
        <v>53.178148040758202</v>
      </c>
      <c r="AR82" s="2657">
        <v>51.424994821201523</v>
      </c>
      <c r="AS82" s="2657">
        <v>50.366001322611055</v>
      </c>
      <c r="AT82" s="2657">
        <v>49.915025269820262</v>
      </c>
      <c r="AU82" s="2657">
        <v>49.402375616147665</v>
      </c>
      <c r="AV82" s="2657">
        <v>49.358018478396588</v>
      </c>
    </row>
    <row r="83" spans="1:48" ht="16.5" thickBot="1">
      <c r="A83" s="2655" t="s">
        <v>1565</v>
      </c>
      <c r="B83" s="2656">
        <v>108.05940959999995</v>
      </c>
      <c r="C83" s="2656">
        <v>108.21611999999996</v>
      </c>
      <c r="D83" s="2656">
        <v>108.60789599999995</v>
      </c>
      <c r="E83" s="2656">
        <v>107.98105439999995</v>
      </c>
      <c r="F83" s="2656">
        <v>116.04283500000001</v>
      </c>
      <c r="G83" s="2656">
        <v>115.73755500000001</v>
      </c>
      <c r="H83" s="2656">
        <v>115.81387500000001</v>
      </c>
      <c r="I83" s="2656">
        <v>115.661235</v>
      </c>
      <c r="J83" s="2656">
        <v>116.68162500000003</v>
      </c>
      <c r="K83" s="2656">
        <v>116.68162500000003</v>
      </c>
      <c r="L83" s="2656">
        <v>116.68162500000003</v>
      </c>
      <c r="M83" s="2656">
        <v>116.68162500000003</v>
      </c>
      <c r="N83" s="2657">
        <v>270.38546819687502</v>
      </c>
      <c r="O83" s="2657">
        <v>270.38546819687502</v>
      </c>
      <c r="P83" s="2657">
        <v>270.38546819687502</v>
      </c>
      <c r="Q83" s="2657">
        <v>270.38546819687502</v>
      </c>
      <c r="R83" s="2657">
        <v>134.17289999999997</v>
      </c>
      <c r="S83" s="2657">
        <v>19.340399999999999</v>
      </c>
      <c r="T83" s="2657">
        <v>109.1729</v>
      </c>
      <c r="U83" s="2657">
        <v>72.991650000000021</v>
      </c>
      <c r="V83" s="2657">
        <v>120.9</v>
      </c>
      <c r="W83" s="2657">
        <v>121.01</v>
      </c>
      <c r="X83" s="2657">
        <v>120.81000000000002</v>
      </c>
      <c r="Y83" s="2657">
        <v>120.94000000000001</v>
      </c>
      <c r="Z83" s="2657">
        <v>121.02000000000001</v>
      </c>
      <c r="AA83" s="2657">
        <v>121.0104</v>
      </c>
      <c r="AB83" s="2657">
        <v>120.9</v>
      </c>
      <c r="AC83" s="2657">
        <v>120.98000000000002</v>
      </c>
      <c r="AD83" s="2657">
        <v>121.67754640726565</v>
      </c>
      <c r="AE83" s="2657">
        <v>121.67616310964043</v>
      </c>
      <c r="AF83" s="2657">
        <v>121.66872889970611</v>
      </c>
      <c r="AG83" s="2657">
        <v>121.66863757545686</v>
      </c>
      <c r="AH83" s="2657">
        <v>125.43850728458474</v>
      </c>
      <c r="AI83" s="2657">
        <v>124.27260406006491</v>
      </c>
      <c r="AJ83" s="2657">
        <v>124.97170344888502</v>
      </c>
      <c r="AK83" s="2657">
        <v>124.12749574468327</v>
      </c>
      <c r="AL83" s="2657">
        <v>121.19077355058707</v>
      </c>
      <c r="AM83" s="2657">
        <v>120.55950802172266</v>
      </c>
      <c r="AN83" s="2657">
        <v>120.58642619710341</v>
      </c>
      <c r="AO83" s="2657">
        <v>119.20796953852026</v>
      </c>
      <c r="AP83" s="2657">
        <v>117.84429112131993</v>
      </c>
      <c r="AQ83" s="2657">
        <v>117.74876192964709</v>
      </c>
      <c r="AR83" s="2657">
        <v>115.97994968231264</v>
      </c>
      <c r="AS83" s="2657">
        <v>115.14921364899995</v>
      </c>
      <c r="AT83" s="2657">
        <v>114.55128562861655</v>
      </c>
      <c r="AU83" s="2657">
        <v>114.03863597494396</v>
      </c>
      <c r="AV83" s="2657">
        <v>114.01069045466974</v>
      </c>
    </row>
    <row r="84" spans="1:48" ht="16.5" thickBot="1">
      <c r="A84" s="2655" t="s">
        <v>1566</v>
      </c>
      <c r="B84" s="2656">
        <v>-419.36500000000001</v>
      </c>
      <c r="C84" s="2656">
        <v>-343.84569999999997</v>
      </c>
      <c r="D84" s="2656">
        <v>-458.6857</v>
      </c>
      <c r="E84" s="2656">
        <v>-589.52840000000003</v>
      </c>
      <c r="F84" s="2656">
        <v>-479.54838333333333</v>
      </c>
      <c r="G84" s="2656">
        <v>-604.51123666666672</v>
      </c>
      <c r="H84" s="2656">
        <v>-610.93552999999997</v>
      </c>
      <c r="I84" s="2656">
        <v>-538.8146333333334</v>
      </c>
      <c r="J84" s="2656">
        <v>-365.23362574027033</v>
      </c>
      <c r="K84" s="2656">
        <v>-153.54823536972845</v>
      </c>
      <c r="L84" s="2656">
        <v>-400.35816851793498</v>
      </c>
      <c r="M84" s="2656">
        <v>-563.03725370539951</v>
      </c>
      <c r="N84" s="2657">
        <v>-551.11319499125</v>
      </c>
      <c r="O84" s="2657">
        <v>-304.36643933333335</v>
      </c>
      <c r="P84" s="2657">
        <v>-404.81106866666664</v>
      </c>
      <c r="Q84" s="2657">
        <v>-857.97907733333341</v>
      </c>
      <c r="R84" s="2657">
        <v>-335.20120891276866</v>
      </c>
      <c r="S84" s="2657">
        <v>-300.70350505688998</v>
      </c>
      <c r="T84" s="2657">
        <v>-468.45674620733246</v>
      </c>
      <c r="U84" s="2657">
        <v>-437.06603982300885</v>
      </c>
      <c r="V84" s="2657">
        <v>-569.31124999999997</v>
      </c>
      <c r="W84" s="2657">
        <v>-383.51749999999993</v>
      </c>
      <c r="X84" s="2657">
        <v>-439.09750000000003</v>
      </c>
      <c r="Y84" s="2657">
        <v>-346.38249999999999</v>
      </c>
      <c r="Z84" s="2657">
        <v>-289.30842297000004</v>
      </c>
      <c r="AA84" s="2657">
        <v>-514.55538358375009</v>
      </c>
      <c r="AB84" s="2657">
        <v>-496.27999999999992</v>
      </c>
      <c r="AC84" s="2657">
        <v>-427.41987976568754</v>
      </c>
      <c r="AD84" s="2657">
        <v>-183.57250000000002</v>
      </c>
      <c r="AE84" s="2657">
        <v>-188.81375</v>
      </c>
      <c r="AF84" s="2657">
        <v>-556.03133149000007</v>
      </c>
      <c r="AG84" s="2657">
        <v>-398.14</v>
      </c>
      <c r="AH84" s="2657">
        <v>-120.32374999999999</v>
      </c>
      <c r="AI84" s="2657">
        <v>-114.59750000000001</v>
      </c>
      <c r="AJ84" s="2657">
        <v>-107.26637500000001</v>
      </c>
      <c r="AK84" s="2657">
        <v>-71.186249999999987</v>
      </c>
      <c r="AL84" s="2657">
        <v>-68.034999999999997</v>
      </c>
      <c r="AM84" s="2657">
        <v>-64.633250000000004</v>
      </c>
      <c r="AN84" s="2657">
        <v>-63.641925000000001</v>
      </c>
      <c r="AO84" s="2657">
        <v>-65.436666666666667</v>
      </c>
      <c r="AP84" s="2657">
        <v>-64.570613888888886</v>
      </c>
      <c r="AQ84" s="2657">
        <v>-64.570613888888886</v>
      </c>
      <c r="AR84" s="2657">
        <v>-64.554954861111113</v>
      </c>
      <c r="AS84" s="2657">
        <v>-64.783212326388892</v>
      </c>
      <c r="AT84" s="2657">
        <v>-64.636260358796292</v>
      </c>
      <c r="AU84" s="2657">
        <v>-64.636260358796292</v>
      </c>
      <c r="AV84" s="2657">
        <v>-64.652671976273155</v>
      </c>
    </row>
    <row r="85" spans="1:48" ht="16.5" thickBot="1">
      <c r="A85" s="2652" t="s">
        <v>1614</v>
      </c>
      <c r="B85" s="2653">
        <v>-3661.4599051000009</v>
      </c>
      <c r="C85" s="2653">
        <v>-4697.5811424999993</v>
      </c>
      <c r="D85" s="2653">
        <v>-4126.6558160000013</v>
      </c>
      <c r="E85" s="2653">
        <v>-2668.9282997333335</v>
      </c>
      <c r="F85" s="2653">
        <v>-2466.9042749999999</v>
      </c>
      <c r="G85" s="2653">
        <v>-3610.1923550000006</v>
      </c>
      <c r="H85" s="2653">
        <v>-3852.1338574999995</v>
      </c>
      <c r="I85" s="2653">
        <v>-4633.6239024999995</v>
      </c>
      <c r="J85" s="2653">
        <v>-4585.2161131932589</v>
      </c>
      <c r="K85" s="2653">
        <v>-4507.0037556979705</v>
      </c>
      <c r="L85" s="2653">
        <v>-5275.1655971863411</v>
      </c>
      <c r="M85" s="2653">
        <v>-5307.2064408748229</v>
      </c>
      <c r="N85" s="2654">
        <v>-5083.6305682470284</v>
      </c>
      <c r="O85" s="2654">
        <v>-6441.7695924950667</v>
      </c>
      <c r="P85" s="2654">
        <v>-6218.6993691790958</v>
      </c>
      <c r="Q85" s="2654">
        <v>-5228.22841583425</v>
      </c>
      <c r="R85" s="2654">
        <v>-5470.8371339226887</v>
      </c>
      <c r="S85" s="2654">
        <v>-6000.0638190588943</v>
      </c>
      <c r="T85" s="2654">
        <v>-5682.0492969158659</v>
      </c>
      <c r="U85" s="2654">
        <v>-5111.9639392205172</v>
      </c>
      <c r="V85" s="2654">
        <v>-5283.0297501105497</v>
      </c>
      <c r="W85" s="2654">
        <v>-7955.6944257807154</v>
      </c>
      <c r="X85" s="2654">
        <v>-6905.6007192991819</v>
      </c>
      <c r="Y85" s="2654">
        <v>-5585.4485583000769</v>
      </c>
      <c r="Z85" s="2654">
        <v>-4368.9733453588351</v>
      </c>
      <c r="AA85" s="2654">
        <v>-5444.9315986774927</v>
      </c>
      <c r="AB85" s="2654">
        <v>-5251.3027692100895</v>
      </c>
      <c r="AC85" s="2654">
        <v>-4100.3707353214722</v>
      </c>
      <c r="AD85" s="2654">
        <v>-3301.9009962652035</v>
      </c>
      <c r="AE85" s="2654">
        <v>-3683.591399377483</v>
      </c>
      <c r="AF85" s="2654">
        <v>-2789.0674837953275</v>
      </c>
      <c r="AG85" s="2654">
        <v>-2933.1915382817815</v>
      </c>
      <c r="AH85" s="2654">
        <v>-1845.5278915644044</v>
      </c>
      <c r="AI85" s="2654">
        <v>-2265.5989890824217</v>
      </c>
      <c r="AJ85" s="2654">
        <v>-2132.9826906877702</v>
      </c>
      <c r="AK85" s="2654">
        <v>-2372.3521111330456</v>
      </c>
      <c r="AL85" s="2654">
        <v>-2278.3266407136334</v>
      </c>
      <c r="AM85" s="2654">
        <v>-3265.72040313556</v>
      </c>
      <c r="AN85" s="2654">
        <v>-2983.7319620435283</v>
      </c>
      <c r="AO85" s="2654">
        <v>-2982.4178463858457</v>
      </c>
      <c r="AP85" s="2654">
        <v>-3295.892767231539</v>
      </c>
      <c r="AQ85" s="2654">
        <v>-3898.8042385290591</v>
      </c>
      <c r="AR85" s="2654">
        <v>-4161.75907578224</v>
      </c>
      <c r="AS85" s="2654">
        <v>-3713.8448807306454</v>
      </c>
      <c r="AT85" s="2654">
        <v>-3039.2563919080867</v>
      </c>
      <c r="AU85" s="2654">
        <v>-3118.1542181325317</v>
      </c>
      <c r="AV85" s="2654">
        <v>-2969.275619515186</v>
      </c>
    </row>
    <row r="86" spans="1:48" ht="16.5" thickBot="1">
      <c r="A86" s="2655" t="s">
        <v>1577</v>
      </c>
      <c r="B86" s="2656">
        <v>620.34378289999995</v>
      </c>
      <c r="C86" s="2656">
        <v>511.62831749999998</v>
      </c>
      <c r="D86" s="2656">
        <v>644.22465399999999</v>
      </c>
      <c r="E86" s="2656">
        <v>590.5865156000001</v>
      </c>
      <c r="F86" s="2656">
        <v>396.72771100000006</v>
      </c>
      <c r="G86" s="2656">
        <v>11.519113000000008</v>
      </c>
      <c r="H86" s="2656">
        <v>250.4287625</v>
      </c>
      <c r="I86" s="2656">
        <v>286.94946350000004</v>
      </c>
      <c r="J86" s="2656">
        <v>375.70202473516798</v>
      </c>
      <c r="K86" s="2656">
        <v>237.16105784104528</v>
      </c>
      <c r="L86" s="2656">
        <v>237.66458129542502</v>
      </c>
      <c r="M86" s="2656">
        <v>159.26359446032859</v>
      </c>
      <c r="N86" s="2657">
        <v>198.53155886999997</v>
      </c>
      <c r="O86" s="2657">
        <v>263.99009600000005</v>
      </c>
      <c r="P86" s="2657">
        <v>251.92823200000001</v>
      </c>
      <c r="Q86" s="2657">
        <v>190.573104</v>
      </c>
      <c r="R86" s="2657">
        <v>232.11603149708344</v>
      </c>
      <c r="S86" s="2657">
        <v>239.17768138917225</v>
      </c>
      <c r="T86" s="2657">
        <v>263.8488352481279</v>
      </c>
      <c r="U86" s="2657">
        <v>229.16363362561651</v>
      </c>
      <c r="V86" s="2657">
        <v>212.69</v>
      </c>
      <c r="W86" s="2657">
        <v>209.30999999999997</v>
      </c>
      <c r="X86" s="2657">
        <v>250.29040000000001</v>
      </c>
      <c r="Y86" s="2657">
        <v>215.77069999999998</v>
      </c>
      <c r="Z86" s="2657">
        <v>379.17644251000002</v>
      </c>
      <c r="AA86" s="2657">
        <v>417.16991246999999</v>
      </c>
      <c r="AB86" s="2657">
        <v>393.9316450233282</v>
      </c>
      <c r="AC86" s="2657">
        <v>442.75999999999993</v>
      </c>
      <c r="AD86" s="2657">
        <v>216.72690173273435</v>
      </c>
      <c r="AE86" s="2657">
        <v>208.34806670035957</v>
      </c>
      <c r="AF86" s="2657">
        <v>230.12327110029389</v>
      </c>
      <c r="AG86" s="2657">
        <v>275.57258363192472</v>
      </c>
      <c r="AH86" s="2657">
        <v>351.9316312661831</v>
      </c>
      <c r="AI86" s="2657">
        <v>273.52528357630678</v>
      </c>
      <c r="AJ86" s="2657">
        <v>268.56327394204209</v>
      </c>
      <c r="AK86" s="2657">
        <v>356.72151348286889</v>
      </c>
      <c r="AL86" s="2657">
        <v>357.1126576967647</v>
      </c>
      <c r="AM86" s="2657">
        <v>362.72751720432649</v>
      </c>
      <c r="AN86" s="2657">
        <v>410.34207323349767</v>
      </c>
      <c r="AO86" s="2657">
        <v>437.97193248104526</v>
      </c>
      <c r="AP86" s="2657">
        <v>451.34854105536203</v>
      </c>
      <c r="AQ86" s="2657">
        <v>516.17943186118828</v>
      </c>
      <c r="AR86" s="2657">
        <v>533.70886363708246</v>
      </c>
      <c r="AS86" s="2657">
        <v>571.60179956906597</v>
      </c>
      <c r="AT86" s="2657">
        <v>616.93445952395814</v>
      </c>
      <c r="AU86" s="2657">
        <v>664.95760415432687</v>
      </c>
      <c r="AV86" s="2657">
        <v>585.98991592315929</v>
      </c>
    </row>
    <row r="87" spans="1:48" ht="16.5" thickBot="1">
      <c r="A87" s="2655" t="s">
        <v>1578</v>
      </c>
      <c r="B87" s="2656">
        <v>-4281.8036880000009</v>
      </c>
      <c r="C87" s="2656">
        <v>-5209.2094599999991</v>
      </c>
      <c r="D87" s="2656">
        <v>-4770.880470000001</v>
      </c>
      <c r="E87" s="2656">
        <v>-3259.5148153333334</v>
      </c>
      <c r="F87" s="2656">
        <v>-2863.6319859999999</v>
      </c>
      <c r="G87" s="2656">
        <v>-3621.7114680000004</v>
      </c>
      <c r="H87" s="2656">
        <v>-4102.5626199999997</v>
      </c>
      <c r="I87" s="2656">
        <v>-4920.5733659999996</v>
      </c>
      <c r="J87" s="2656">
        <v>-4960.9181379284273</v>
      </c>
      <c r="K87" s="2656">
        <v>-4744.164813539016</v>
      </c>
      <c r="L87" s="2656">
        <v>-5512.8301784817659</v>
      </c>
      <c r="M87" s="2656">
        <v>-5466.4700353351518</v>
      </c>
      <c r="N87" s="2657">
        <v>-5282.1621271170279</v>
      </c>
      <c r="O87" s="2657">
        <v>-6705.7596884950672</v>
      </c>
      <c r="P87" s="2657">
        <v>-6470.627601179096</v>
      </c>
      <c r="Q87" s="2657">
        <v>-5418.80151983425</v>
      </c>
      <c r="R87" s="2657">
        <v>-5702.9531654197717</v>
      </c>
      <c r="S87" s="2657">
        <v>-6239.2415004480663</v>
      </c>
      <c r="T87" s="2657">
        <v>-5945.898132163994</v>
      </c>
      <c r="U87" s="2657">
        <v>-5341.1275728461333</v>
      </c>
      <c r="V87" s="2657">
        <v>-5495.7197501105493</v>
      </c>
      <c r="W87" s="2657">
        <v>-8165.0044257807158</v>
      </c>
      <c r="X87" s="2657">
        <v>-7155.8911192991818</v>
      </c>
      <c r="Y87" s="2657">
        <v>-5801.2192583000769</v>
      </c>
      <c r="Z87" s="2657">
        <v>-4748.1497878688351</v>
      </c>
      <c r="AA87" s="2657">
        <v>-5862.1015111474926</v>
      </c>
      <c r="AB87" s="2657">
        <v>-5645.2344142334177</v>
      </c>
      <c r="AC87" s="2657">
        <v>-4543.1307353214725</v>
      </c>
      <c r="AD87" s="2657">
        <v>-3518.6278979979379</v>
      </c>
      <c r="AE87" s="2657">
        <v>-3891.9394660778426</v>
      </c>
      <c r="AF87" s="2657">
        <v>-3019.1907548956215</v>
      </c>
      <c r="AG87" s="2657">
        <v>-3208.7641219137063</v>
      </c>
      <c r="AH87" s="2657">
        <v>-2197.4595228305875</v>
      </c>
      <c r="AI87" s="2657">
        <v>-2539.1242726587284</v>
      </c>
      <c r="AJ87" s="2657">
        <v>-2401.5459646298123</v>
      </c>
      <c r="AK87" s="2657">
        <v>-2729.0736246159145</v>
      </c>
      <c r="AL87" s="2657">
        <v>-2635.4392984103984</v>
      </c>
      <c r="AM87" s="2657">
        <v>-3628.4479203398864</v>
      </c>
      <c r="AN87" s="2657">
        <v>-3394.0740352770258</v>
      </c>
      <c r="AO87" s="2657">
        <v>-3420.389778866891</v>
      </c>
      <c r="AP87" s="2657">
        <v>-3747.2413082869011</v>
      </c>
      <c r="AQ87" s="2657">
        <v>-4414.9836703902474</v>
      </c>
      <c r="AR87" s="2657">
        <v>-4695.4679394193226</v>
      </c>
      <c r="AS87" s="2657">
        <v>-4285.4466802997113</v>
      </c>
      <c r="AT87" s="2657">
        <v>-3656.1908514320448</v>
      </c>
      <c r="AU87" s="2657">
        <v>-3783.1118222868586</v>
      </c>
      <c r="AV87" s="2657">
        <v>-3555.2655354383455</v>
      </c>
    </row>
    <row r="88" spans="1:48" ht="16.5" thickBot="1">
      <c r="A88" s="2655" t="s">
        <v>1615</v>
      </c>
      <c r="B88" s="2656">
        <v>23.561590400000007</v>
      </c>
      <c r="C88" s="2656">
        <v>29.87988</v>
      </c>
      <c r="D88" s="2656">
        <v>7.4481040000000007</v>
      </c>
      <c r="E88" s="2656">
        <v>31.689945600000001</v>
      </c>
      <c r="F88" s="2656">
        <v>24.914540000000002</v>
      </c>
      <c r="G88" s="2656">
        <v>25.553819999999998</v>
      </c>
      <c r="H88" s="2656">
        <v>34.273499999999999</v>
      </c>
      <c r="I88" s="2656">
        <v>36.054639999999999</v>
      </c>
      <c r="J88" s="2656">
        <v>26.805500000000002</v>
      </c>
      <c r="K88" s="2656">
        <v>45.249500000000005</v>
      </c>
      <c r="L88" s="2656">
        <v>41.721500000000006</v>
      </c>
      <c r="M88" s="2656">
        <v>35.797000000000011</v>
      </c>
      <c r="N88" s="2657">
        <v>36.220589088499999</v>
      </c>
      <c r="O88" s="2657">
        <v>47.862100000000005</v>
      </c>
      <c r="P88" s="2657">
        <v>44.040100000000002</v>
      </c>
      <c r="Q88" s="2657">
        <v>10.207600000000003</v>
      </c>
      <c r="R88" s="2657">
        <v>37.202154678906957</v>
      </c>
      <c r="S88" s="2657">
        <v>48.522541291669128</v>
      </c>
      <c r="T88" s="2657">
        <v>41.570465486455021</v>
      </c>
      <c r="U88" s="2657">
        <v>39.866238542968894</v>
      </c>
      <c r="V88" s="2657">
        <v>41.066499999999998</v>
      </c>
      <c r="W88" s="2657">
        <v>46.627000000000002</v>
      </c>
      <c r="X88" s="2657">
        <v>41.285000000000004</v>
      </c>
      <c r="Y88" s="2657">
        <v>38.975000000000001</v>
      </c>
      <c r="Z88" s="2657">
        <v>37.691518256000002</v>
      </c>
      <c r="AA88" s="2657">
        <v>52.8818661615</v>
      </c>
      <c r="AB88" s="2657">
        <v>41.576000000000001</v>
      </c>
      <c r="AC88" s="2657">
        <v>47.249149727675004</v>
      </c>
      <c r="AD88" s="2657">
        <v>38.157453592734356</v>
      </c>
      <c r="AE88" s="2657">
        <v>52.769336890359583</v>
      </c>
      <c r="AF88" s="2657">
        <v>58.829621100293899</v>
      </c>
      <c r="AG88" s="2657">
        <v>54.98936242454316</v>
      </c>
      <c r="AH88" s="2657">
        <v>38.705133220814254</v>
      </c>
      <c r="AI88" s="2657">
        <v>43.428193509935113</v>
      </c>
      <c r="AJ88" s="2657">
        <v>47.822153607751645</v>
      </c>
      <c r="AK88" s="2657">
        <v>49.772593552655373</v>
      </c>
      <c r="AL88" s="2657">
        <v>51.699905731474374</v>
      </c>
      <c r="AM88" s="2657">
        <v>57.272565235067312</v>
      </c>
      <c r="AN88" s="2657">
        <v>62.619692382967031</v>
      </c>
      <c r="AO88" s="2657">
        <v>57.318666430147886</v>
      </c>
      <c r="AP88" s="2657">
        <v>58.623960810225832</v>
      </c>
      <c r="AQ88" s="2657">
        <v>59.987138379084129</v>
      </c>
      <c r="AR88" s="2657">
        <v>62.168745933952003</v>
      </c>
      <c r="AS88" s="2657">
        <v>53.037419538005011</v>
      </c>
      <c r="AT88" s="2657">
        <v>56.27376341472948</v>
      </c>
      <c r="AU88" s="2657">
        <v>57.017310594153983</v>
      </c>
      <c r="AV88" s="2657">
        <v>53.096958398721512</v>
      </c>
    </row>
    <row r="89" spans="1:48" ht="16.5" thickBot="1">
      <c r="A89" s="2666" t="s">
        <v>1616</v>
      </c>
      <c r="B89" s="2656">
        <v>34.515590400000008</v>
      </c>
      <c r="C89" s="2656">
        <v>31.958880000000001</v>
      </c>
      <c r="D89" s="2656">
        <v>25.567104</v>
      </c>
      <c r="E89" s="2656">
        <v>35.793945600000001</v>
      </c>
      <c r="F89" s="2656">
        <v>30.479040000000001</v>
      </c>
      <c r="G89" s="2656">
        <v>31.98432</v>
      </c>
      <c r="H89" s="2656">
        <v>37.308</v>
      </c>
      <c r="I89" s="2656">
        <v>39.860639999999997</v>
      </c>
      <c r="J89" s="2656">
        <v>34.146500000000003</v>
      </c>
      <c r="K89" s="2656">
        <v>48.546500000000002</v>
      </c>
      <c r="L89" s="2656">
        <v>46.946500000000007</v>
      </c>
      <c r="M89" s="2656">
        <v>38.946500000000007</v>
      </c>
      <c r="N89" s="2657">
        <v>43.761600000000001</v>
      </c>
      <c r="O89" s="2657">
        <v>50.673600000000008</v>
      </c>
      <c r="P89" s="2657">
        <v>47.217600000000004</v>
      </c>
      <c r="Q89" s="2657">
        <v>40.305600000000005</v>
      </c>
      <c r="R89" s="2657">
        <v>42.660654678906958</v>
      </c>
      <c r="S89" s="2657">
        <v>49.38754129166913</v>
      </c>
      <c r="T89" s="2657">
        <v>46.028965486455022</v>
      </c>
      <c r="U89" s="2657">
        <v>43.881238542968894</v>
      </c>
      <c r="V89" s="2657">
        <v>44.79</v>
      </c>
      <c r="W89" s="2657">
        <v>54.1</v>
      </c>
      <c r="X89" s="2657">
        <v>48.410000000000004</v>
      </c>
      <c r="Y89" s="2657">
        <v>43.95</v>
      </c>
      <c r="Z89" s="2657">
        <v>42.550000000000004</v>
      </c>
      <c r="AA89" s="2657">
        <v>56.689599999999999</v>
      </c>
      <c r="AB89" s="2657">
        <v>48.32</v>
      </c>
      <c r="AC89" s="2657">
        <v>52.52</v>
      </c>
      <c r="AD89" s="2657">
        <v>41.892453592734356</v>
      </c>
      <c r="AE89" s="2657">
        <v>56.023836890359583</v>
      </c>
      <c r="AF89" s="2657">
        <v>61.471271100293897</v>
      </c>
      <c r="AG89" s="2657">
        <v>58.479362424543162</v>
      </c>
      <c r="AH89" s="2657">
        <v>41.916633220814255</v>
      </c>
      <c r="AI89" s="2657">
        <v>46.126193509935113</v>
      </c>
      <c r="AJ89" s="2657">
        <v>49.983403607751647</v>
      </c>
      <c r="AK89" s="2657">
        <v>53.262593552655375</v>
      </c>
      <c r="AL89" s="2657">
        <v>53.334833312450222</v>
      </c>
      <c r="AM89" s="2657">
        <v>58.861698437672921</v>
      </c>
      <c r="AN89" s="2657">
        <v>64.214874544193805</v>
      </c>
      <c r="AO89" s="2657">
        <v>58.917797243508339</v>
      </c>
      <c r="AP89" s="2657">
        <v>60.278574848680087</v>
      </c>
      <c r="AQ89" s="2657">
        <v>61.636604040352921</v>
      </c>
      <c r="AR89" s="2657">
        <v>63.763051063517011</v>
      </c>
      <c r="AS89" s="2657">
        <v>63.694485654333391</v>
      </c>
      <c r="AT89" s="2657">
        <v>64.47241367471679</v>
      </c>
      <c r="AU89" s="2657">
        <v>65.213121084809842</v>
      </c>
      <c r="AV89" s="2657">
        <v>65.20410259866361</v>
      </c>
    </row>
    <row r="90" spans="1:48" ht="16.5" thickBot="1">
      <c r="A90" s="2655" t="s">
        <v>1578</v>
      </c>
      <c r="B90" s="2656">
        <v>-10.954000000000001</v>
      </c>
      <c r="C90" s="2656">
        <v>-2.0790000000000002</v>
      </c>
      <c r="D90" s="2656">
        <v>-18.119</v>
      </c>
      <c r="E90" s="2656">
        <v>-4.104000000000001</v>
      </c>
      <c r="F90" s="2656">
        <v>-5.5645000000000007</v>
      </c>
      <c r="G90" s="2656">
        <v>-6.4305000000000012</v>
      </c>
      <c r="H90" s="2656">
        <v>-3.0345</v>
      </c>
      <c r="I90" s="2656">
        <v>-3.8059999999999996</v>
      </c>
      <c r="J90" s="2656">
        <v>-7.3410000000000002</v>
      </c>
      <c r="K90" s="2656">
        <v>-3.2970000000000002</v>
      </c>
      <c r="L90" s="2656">
        <v>-5.2250000000000005</v>
      </c>
      <c r="M90" s="2656">
        <v>-3.1494999999999997</v>
      </c>
      <c r="N90" s="2657">
        <v>-7.5410109114999999</v>
      </c>
      <c r="O90" s="2657">
        <v>-2.8115000000000001</v>
      </c>
      <c r="P90" s="2657">
        <v>-3.1775000000000002</v>
      </c>
      <c r="Q90" s="2657">
        <v>-30.098000000000003</v>
      </c>
      <c r="R90" s="2657">
        <v>-5.4584999999999999</v>
      </c>
      <c r="S90" s="2657">
        <v>-0.8650000000000001</v>
      </c>
      <c r="T90" s="2657">
        <v>-4.4584999999999999</v>
      </c>
      <c r="U90" s="2657">
        <v>-4.0150000000000006</v>
      </c>
      <c r="V90" s="2657">
        <v>-3.7235</v>
      </c>
      <c r="W90" s="2657">
        <v>-7.4730000000000008</v>
      </c>
      <c r="X90" s="2657">
        <v>-7.1250000000000018</v>
      </c>
      <c r="Y90" s="2657">
        <v>-4.9750000000000005</v>
      </c>
      <c r="Z90" s="2657">
        <v>-4.8584817440000005</v>
      </c>
      <c r="AA90" s="2657">
        <v>-3.8077338385000008</v>
      </c>
      <c r="AB90" s="2657">
        <v>-6.7439999999999998</v>
      </c>
      <c r="AC90" s="2657">
        <v>-5.270850272325001</v>
      </c>
      <c r="AD90" s="2657">
        <v>-3.7350000000000003</v>
      </c>
      <c r="AE90" s="2657">
        <v>-3.2545000000000002</v>
      </c>
      <c r="AF90" s="2657">
        <v>-2.6416500000000003</v>
      </c>
      <c r="AG90" s="2657">
        <v>-3.49</v>
      </c>
      <c r="AH90" s="2657">
        <v>-3.2114999999999996</v>
      </c>
      <c r="AI90" s="2657">
        <v>-2.6980000000000004</v>
      </c>
      <c r="AJ90" s="2657">
        <v>-2.1612500000000003</v>
      </c>
      <c r="AK90" s="2657">
        <v>-3.49</v>
      </c>
      <c r="AL90" s="2657">
        <v>-1.6349275809758494</v>
      </c>
      <c r="AM90" s="2657">
        <v>-1.589133202605612</v>
      </c>
      <c r="AN90" s="2657">
        <v>-1.5951821612267734</v>
      </c>
      <c r="AO90" s="2657">
        <v>-1.5991308133604549</v>
      </c>
      <c r="AP90" s="2657">
        <v>-1.6546140384542574</v>
      </c>
      <c r="AQ90" s="2657">
        <v>-1.6494656612687921</v>
      </c>
      <c r="AR90" s="2657">
        <v>-1.594305129565005</v>
      </c>
      <c r="AS90" s="2657">
        <v>-10.65706611632838</v>
      </c>
      <c r="AT90" s="2657">
        <v>-8.1986502599873088</v>
      </c>
      <c r="AU90" s="2657">
        <v>-8.1958104906558624</v>
      </c>
      <c r="AV90" s="2657">
        <v>-12.107144199942102</v>
      </c>
    </row>
    <row r="91" spans="1:48" ht="16.5" thickBot="1">
      <c r="A91" s="2655" t="s">
        <v>1617</v>
      </c>
      <c r="B91" s="2656">
        <v>-3685.021495500001</v>
      </c>
      <c r="C91" s="2656">
        <v>-4727.4610224999997</v>
      </c>
      <c r="D91" s="2656">
        <v>-4134.1039200000014</v>
      </c>
      <c r="E91" s="2656">
        <v>-2700.6182453333336</v>
      </c>
      <c r="F91" s="2656">
        <v>-2491.8188149999996</v>
      </c>
      <c r="G91" s="2656">
        <v>-3635.7461750000007</v>
      </c>
      <c r="H91" s="2656">
        <v>-3886.4073574999998</v>
      </c>
      <c r="I91" s="2656">
        <v>-4669.6785424999998</v>
      </c>
      <c r="J91" s="2656">
        <v>-4612.0216131932593</v>
      </c>
      <c r="K91" s="2656">
        <v>-4552.2532556979713</v>
      </c>
      <c r="L91" s="2656">
        <v>-5316.8870971863407</v>
      </c>
      <c r="M91" s="2656">
        <v>-5343.0034408748224</v>
      </c>
      <c r="N91" s="2657">
        <v>-5119.8511573355281</v>
      </c>
      <c r="O91" s="2657">
        <v>-6489.631692495067</v>
      </c>
      <c r="P91" s="2657">
        <v>-6262.739469179096</v>
      </c>
      <c r="Q91" s="2657">
        <v>-5238.4360158342497</v>
      </c>
      <c r="R91" s="2657">
        <v>-5508.0392886015952</v>
      </c>
      <c r="S91" s="2657">
        <v>-6048.5863603505632</v>
      </c>
      <c r="T91" s="2657">
        <v>-5723.6197624023216</v>
      </c>
      <c r="U91" s="2657">
        <v>-5151.8301777634852</v>
      </c>
      <c r="V91" s="2657">
        <v>-5324.0962501105496</v>
      </c>
      <c r="W91" s="2657">
        <v>-8002.3214257807158</v>
      </c>
      <c r="X91" s="2657">
        <v>-6946.8857192991818</v>
      </c>
      <c r="Y91" s="2657">
        <v>-5624.4235583000764</v>
      </c>
      <c r="Z91" s="2657">
        <v>-4406.6648636148357</v>
      </c>
      <c r="AA91" s="2657">
        <v>-5497.8134648389923</v>
      </c>
      <c r="AB91" s="2657">
        <v>-5292.8787692100896</v>
      </c>
      <c r="AC91" s="2657">
        <v>-4147.6198850491473</v>
      </c>
      <c r="AD91" s="2657">
        <v>-3340.0584498579378</v>
      </c>
      <c r="AE91" s="2657">
        <v>-3736.3607362678426</v>
      </c>
      <c r="AF91" s="2657">
        <v>-2847.8971048956214</v>
      </c>
      <c r="AG91" s="2657">
        <v>-2988.1809007063248</v>
      </c>
      <c r="AH91" s="2657">
        <v>-1884.2330247852187</v>
      </c>
      <c r="AI91" s="2657">
        <v>-2309.0271825923569</v>
      </c>
      <c r="AJ91" s="2657">
        <v>-2180.8048442955219</v>
      </c>
      <c r="AK91" s="2657">
        <v>-2422.1247046857011</v>
      </c>
      <c r="AL91" s="2657">
        <v>-2330.0265464451081</v>
      </c>
      <c r="AM91" s="2657">
        <v>-3322.9929683706268</v>
      </c>
      <c r="AN91" s="2657">
        <v>-3046.3516544264953</v>
      </c>
      <c r="AO91" s="2657">
        <v>-3039.7365128159936</v>
      </c>
      <c r="AP91" s="2657">
        <v>-3354.516728041765</v>
      </c>
      <c r="AQ91" s="2657">
        <v>-3958.7913769081433</v>
      </c>
      <c r="AR91" s="2657">
        <v>-4223.9278217161918</v>
      </c>
      <c r="AS91" s="2657">
        <v>-3766.8823002686499</v>
      </c>
      <c r="AT91" s="2657">
        <v>-3095.530155322816</v>
      </c>
      <c r="AU91" s="2657">
        <v>-3175.1715287266857</v>
      </c>
      <c r="AV91" s="2657">
        <v>-3022.3725779139077</v>
      </c>
    </row>
    <row r="92" spans="1:48" ht="16.5" thickBot="1">
      <c r="A92" s="2655" t="s">
        <v>1577</v>
      </c>
      <c r="B92" s="2656">
        <v>585.82819249999989</v>
      </c>
      <c r="C92" s="2656">
        <v>479.66943749999996</v>
      </c>
      <c r="D92" s="2656">
        <v>618.65755000000001</v>
      </c>
      <c r="E92" s="2656">
        <v>554.79257000000007</v>
      </c>
      <c r="F92" s="2656">
        <v>366.24867100000006</v>
      </c>
      <c r="G92" s="2656">
        <v>-20.465206999999992</v>
      </c>
      <c r="H92" s="2656">
        <v>213.12076250000001</v>
      </c>
      <c r="I92" s="2656">
        <v>247.08882350000002</v>
      </c>
      <c r="J92" s="2656">
        <v>341.55552473516798</v>
      </c>
      <c r="K92" s="2656">
        <v>188.61455784104527</v>
      </c>
      <c r="L92" s="2656">
        <v>190.71808129542501</v>
      </c>
      <c r="M92" s="2656">
        <v>120.31709446032858</v>
      </c>
      <c r="N92" s="2657">
        <v>154.76995886999998</v>
      </c>
      <c r="O92" s="2657">
        <v>213.31649600000003</v>
      </c>
      <c r="P92" s="2657">
        <v>204.710632</v>
      </c>
      <c r="Q92" s="2657">
        <v>150.267504</v>
      </c>
      <c r="R92" s="2657">
        <v>189.45537681817649</v>
      </c>
      <c r="S92" s="2657">
        <v>189.79014009750313</v>
      </c>
      <c r="T92" s="2657">
        <v>217.81986976167286</v>
      </c>
      <c r="U92" s="2657">
        <v>185.28239508264761</v>
      </c>
      <c r="V92" s="2657">
        <v>167.9</v>
      </c>
      <c r="W92" s="2657">
        <v>155.20999999999998</v>
      </c>
      <c r="X92" s="2657">
        <v>201.88040000000001</v>
      </c>
      <c r="Y92" s="2657">
        <v>171.82069999999999</v>
      </c>
      <c r="Z92" s="2657">
        <v>336.62644251</v>
      </c>
      <c r="AA92" s="2657">
        <v>360.48031247</v>
      </c>
      <c r="AB92" s="2657">
        <v>345.61164502332821</v>
      </c>
      <c r="AC92" s="2657">
        <v>390.23999999999995</v>
      </c>
      <c r="AD92" s="2657">
        <v>174.83444814000001</v>
      </c>
      <c r="AE92" s="2657">
        <v>152.32422980999999</v>
      </c>
      <c r="AF92" s="2657">
        <v>168.65199999999999</v>
      </c>
      <c r="AG92" s="2657">
        <v>217.09322120738153</v>
      </c>
      <c r="AH92" s="2657">
        <v>310.01499804536883</v>
      </c>
      <c r="AI92" s="2657">
        <v>227.39909006637168</v>
      </c>
      <c r="AJ92" s="2657">
        <v>218.57987033429043</v>
      </c>
      <c r="AK92" s="2657">
        <v>303.45891993021348</v>
      </c>
      <c r="AL92" s="2657">
        <v>303.7778243843145</v>
      </c>
      <c r="AM92" s="2657">
        <v>303.86581876665355</v>
      </c>
      <c r="AN92" s="2657">
        <v>346.12719868930384</v>
      </c>
      <c r="AO92" s="2657">
        <v>379.05413523753691</v>
      </c>
      <c r="AP92" s="2657">
        <v>391.06996620668195</v>
      </c>
      <c r="AQ92" s="2657">
        <v>454.54282782083538</v>
      </c>
      <c r="AR92" s="2657">
        <v>469.94581257356549</v>
      </c>
      <c r="AS92" s="2657">
        <v>507.90731391473258</v>
      </c>
      <c r="AT92" s="2657">
        <v>552.46204584924135</v>
      </c>
      <c r="AU92" s="2657">
        <v>599.74448306951706</v>
      </c>
      <c r="AV92" s="2657">
        <v>520.78581332449573</v>
      </c>
    </row>
    <row r="93" spans="1:48" ht="16.5" thickBot="1">
      <c r="A93" s="2655" t="s">
        <v>1578</v>
      </c>
      <c r="B93" s="2656">
        <v>-4270.8496880000012</v>
      </c>
      <c r="C93" s="2656">
        <v>-5207.1304599999994</v>
      </c>
      <c r="D93" s="2656">
        <v>-4752.7614700000013</v>
      </c>
      <c r="E93" s="2656">
        <v>-3255.4108153333336</v>
      </c>
      <c r="F93" s="2656">
        <v>-2858.0674859999999</v>
      </c>
      <c r="G93" s="2656">
        <v>-3615.2809680000005</v>
      </c>
      <c r="H93" s="2656">
        <v>-4099.5281199999999</v>
      </c>
      <c r="I93" s="2656">
        <v>-4916.767366</v>
      </c>
      <c r="J93" s="2656">
        <v>-4953.577137928427</v>
      </c>
      <c r="K93" s="2656">
        <v>-4740.8678135390164</v>
      </c>
      <c r="L93" s="2656">
        <v>-5507.6051784817655</v>
      </c>
      <c r="M93" s="2656">
        <v>-5463.3205353351514</v>
      </c>
      <c r="N93" s="2657">
        <v>-5274.6211162055279</v>
      </c>
      <c r="O93" s="2657">
        <v>-6702.9481884950674</v>
      </c>
      <c r="P93" s="2657">
        <v>-6467.4501011790962</v>
      </c>
      <c r="Q93" s="2657">
        <v>-5388.7035198342501</v>
      </c>
      <c r="R93" s="2657">
        <v>-5697.494665419772</v>
      </c>
      <c r="S93" s="2657">
        <v>-6238.3765004480665</v>
      </c>
      <c r="T93" s="2657">
        <v>-5941.4396321639942</v>
      </c>
      <c r="U93" s="2657">
        <v>-5337.1125728461329</v>
      </c>
      <c r="V93" s="2657">
        <v>-5491.9962501105492</v>
      </c>
      <c r="W93" s="2657">
        <v>-8157.5314257807158</v>
      </c>
      <c r="X93" s="2657">
        <v>-7148.7661192991818</v>
      </c>
      <c r="Y93" s="2657">
        <v>-5796.2442583000766</v>
      </c>
      <c r="Z93" s="2657">
        <v>-4743.2913061248355</v>
      </c>
      <c r="AA93" s="2657">
        <v>-5858.2937773089925</v>
      </c>
      <c r="AB93" s="2657">
        <v>-5638.4904142334181</v>
      </c>
      <c r="AC93" s="2657">
        <v>-4537.8598850491471</v>
      </c>
      <c r="AD93" s="2657">
        <v>-3514.8928979979378</v>
      </c>
      <c r="AE93" s="2657">
        <v>-3888.6849660778425</v>
      </c>
      <c r="AF93" s="2657">
        <v>-3016.5491048956214</v>
      </c>
      <c r="AG93" s="2657">
        <v>-3205.2741219137065</v>
      </c>
      <c r="AH93" s="2657">
        <v>-2194.2480228305876</v>
      </c>
      <c r="AI93" s="2657">
        <v>-2536.4262726587285</v>
      </c>
      <c r="AJ93" s="2657">
        <v>-2399.3847146298122</v>
      </c>
      <c r="AK93" s="2657">
        <v>-2725.5836246159147</v>
      </c>
      <c r="AL93" s="2657">
        <v>-2633.8043708294226</v>
      </c>
      <c r="AM93" s="2657">
        <v>-3626.8587871372806</v>
      </c>
      <c r="AN93" s="2657">
        <v>-3392.4788531157992</v>
      </c>
      <c r="AO93" s="2657">
        <v>-3418.7906480535307</v>
      </c>
      <c r="AP93" s="2657">
        <v>-3745.5866942484467</v>
      </c>
      <c r="AQ93" s="2657">
        <v>-4413.3342047289789</v>
      </c>
      <c r="AR93" s="2657">
        <v>-4693.8736342897573</v>
      </c>
      <c r="AS93" s="2657">
        <v>-4274.7896141833826</v>
      </c>
      <c r="AT93" s="2657">
        <v>-3647.9922011720573</v>
      </c>
      <c r="AU93" s="2657">
        <v>-3774.9160117962028</v>
      </c>
      <c r="AV93" s="2657">
        <v>-3543.1583912384035</v>
      </c>
    </row>
    <row r="94" spans="1:48" ht="16.5" thickBot="1">
      <c r="A94" s="2667" t="s">
        <v>1618</v>
      </c>
      <c r="B94" s="2656">
        <v>-4142.3135370000009</v>
      </c>
      <c r="C94" s="2656">
        <v>-5078.9161349999995</v>
      </c>
      <c r="D94" s="2656">
        <v>-4663.3142100000014</v>
      </c>
      <c r="E94" s="2656">
        <v>-3151.1082513333336</v>
      </c>
      <c r="F94" s="2656">
        <v>-2790.6232139999997</v>
      </c>
      <c r="G94" s="2656">
        <v>-3511.4011920000007</v>
      </c>
      <c r="H94" s="2656">
        <v>-3991.3387200000002</v>
      </c>
      <c r="I94" s="2656">
        <v>-4808.4742139999998</v>
      </c>
      <c r="J94" s="2656">
        <v>-4804.879230159032</v>
      </c>
      <c r="K94" s="2656">
        <v>-4595.8803633639291</v>
      </c>
      <c r="L94" s="2656">
        <v>-5338.9753223804582</v>
      </c>
      <c r="M94" s="2656">
        <v>-5315.1061161197131</v>
      </c>
      <c r="N94" s="2657">
        <v>-5127.1365360000009</v>
      </c>
      <c r="O94" s="2657">
        <v>-6424.8333519999996</v>
      </c>
      <c r="P94" s="2657">
        <v>-6228.0835790000001</v>
      </c>
      <c r="Q94" s="2657">
        <v>-5202.7618130000001</v>
      </c>
      <c r="R94" s="2657">
        <v>-5490.0658736549121</v>
      </c>
      <c r="S94" s="2657">
        <v>-5937.7202743004709</v>
      </c>
      <c r="T94" s="2657">
        <v>-5648.8589976497906</v>
      </c>
      <c r="U94" s="2657">
        <v>-5055.3591323948267</v>
      </c>
      <c r="V94" s="2657">
        <v>-5182.0438612470016</v>
      </c>
      <c r="W94" s="2657">
        <v>-7666.0639868169983</v>
      </c>
      <c r="X94" s="2657">
        <v>-6780.5905108000006</v>
      </c>
      <c r="Y94" s="2657">
        <v>-5520.2434800000001</v>
      </c>
      <c r="Z94" s="2657">
        <v>-4439.6157829278009</v>
      </c>
      <c r="AA94" s="2657">
        <v>-5479.5940485207002</v>
      </c>
      <c r="AB94" s="2657">
        <v>-5263.6332295849716</v>
      </c>
      <c r="AC94" s="2657">
        <v>-4168.4161601181004</v>
      </c>
      <c r="AD94" s="2657">
        <v>-3122.8426996900002</v>
      </c>
      <c r="AE94" s="2657">
        <v>-3509.1727644530993</v>
      </c>
      <c r="AF94" s="2657">
        <v>-2825.1335488750001</v>
      </c>
      <c r="AG94" s="2657">
        <v>-2704.9647941543885</v>
      </c>
      <c r="AH94" s="2657">
        <v>-1809.0829381131598</v>
      </c>
      <c r="AI94" s="2657">
        <v>-2167.3384156945999</v>
      </c>
      <c r="AJ94" s="2657">
        <v>-2015.1862214249998</v>
      </c>
      <c r="AK94" s="2657">
        <v>-2343.2179875880001</v>
      </c>
      <c r="AL94" s="2657">
        <v>-2230.5193028147974</v>
      </c>
      <c r="AM94" s="2657">
        <v>-3164.6387080725003</v>
      </c>
      <c r="AN94" s="2657">
        <v>-2905.4879188393688</v>
      </c>
      <c r="AO94" s="2657">
        <v>-2942.6516389963331</v>
      </c>
      <c r="AP94" s="2657">
        <v>-3141.6001698424111</v>
      </c>
      <c r="AQ94" s="2657">
        <v>-3807.068791096216</v>
      </c>
      <c r="AR94" s="2657">
        <v>-4012.4121609800286</v>
      </c>
      <c r="AS94" s="2657">
        <v>-3652.2977733636444</v>
      </c>
      <c r="AT94" s="2657">
        <v>-2907.4652744278051</v>
      </c>
      <c r="AU94" s="2657">
        <v>-3300.7845007214005</v>
      </c>
      <c r="AV94" s="2657">
        <v>-3065.6376473734804</v>
      </c>
    </row>
    <row r="95" spans="1:48" ht="16.5" thickBot="1">
      <c r="A95" s="2655" t="s">
        <v>1619</v>
      </c>
      <c r="B95" s="2656">
        <v>19.600623000000002</v>
      </c>
      <c r="C95" s="2656">
        <v>18.148724999999999</v>
      </c>
      <c r="D95" s="2656">
        <v>14.518979999999999</v>
      </c>
      <c r="E95" s="2656">
        <v>20.326572000000006</v>
      </c>
      <c r="F95" s="2656">
        <v>23.362856000000004</v>
      </c>
      <c r="G95" s="2656">
        <v>27.610648000000005</v>
      </c>
      <c r="H95" s="2656">
        <v>26.548700000000004</v>
      </c>
      <c r="I95" s="2656">
        <v>28.672596000000006</v>
      </c>
      <c r="J95" s="2656">
        <v>28.798184735167926</v>
      </c>
      <c r="K95" s="2656">
        <v>33.117618846070386</v>
      </c>
      <c r="L95" s="2656">
        <v>40.311803958741628</v>
      </c>
      <c r="M95" s="2656">
        <v>41.580950791986865</v>
      </c>
      <c r="N95" s="2657">
        <v>67.155443999999989</v>
      </c>
      <c r="O95" s="2657">
        <v>78.34801800000001</v>
      </c>
      <c r="P95" s="2657">
        <v>72.751731000000007</v>
      </c>
      <c r="Q95" s="2657">
        <v>61.559157000000006</v>
      </c>
      <c r="R95" s="2657">
        <v>76.000932287914708</v>
      </c>
      <c r="S95" s="2657">
        <v>88.675150959405173</v>
      </c>
      <c r="T95" s="2657">
        <v>82.906569733016397</v>
      </c>
      <c r="U95" s="2657">
        <v>77.979797019663778</v>
      </c>
      <c r="V95" s="2657">
        <v>72.19</v>
      </c>
      <c r="W95" s="2657">
        <v>79.27</v>
      </c>
      <c r="X95" s="2657">
        <v>85.71</v>
      </c>
      <c r="Y95" s="2657">
        <v>77.98</v>
      </c>
      <c r="Z95" s="2657">
        <v>68.618499999999983</v>
      </c>
      <c r="AA95" s="2657">
        <v>83.19550000000001</v>
      </c>
      <c r="AB95" s="2657">
        <v>85.714895023328154</v>
      </c>
      <c r="AC95" s="2657">
        <v>79.169999999999987</v>
      </c>
      <c r="AD95" s="2657">
        <v>79.169999999999987</v>
      </c>
      <c r="AE95" s="2657">
        <v>75.248499999999993</v>
      </c>
      <c r="AF95" s="2657">
        <v>78.965000000000003</v>
      </c>
      <c r="AG95" s="2657">
        <v>67.180366945068698</v>
      </c>
      <c r="AH95" s="2657">
        <v>88.583168324427461</v>
      </c>
      <c r="AI95" s="2657">
        <v>79.819000000000003</v>
      </c>
      <c r="AJ95" s="2657">
        <v>83.766999999999996</v>
      </c>
      <c r="AK95" s="2657">
        <v>88.406000000000006</v>
      </c>
      <c r="AL95" s="2657">
        <v>98.468829334954208</v>
      </c>
      <c r="AM95" s="2657">
        <v>108.209</v>
      </c>
      <c r="AN95" s="2657">
        <v>113.5762</v>
      </c>
      <c r="AO95" s="2657">
        <v>106.75</v>
      </c>
      <c r="AP95" s="2657">
        <v>108.33573558413894</v>
      </c>
      <c r="AQ95" s="2657">
        <v>102.923</v>
      </c>
      <c r="AR95" s="2657">
        <v>107.89749999999999</v>
      </c>
      <c r="AS95" s="2657">
        <v>106.47655889603475</v>
      </c>
      <c r="AT95" s="2657">
        <v>118.69099265540872</v>
      </c>
      <c r="AU95" s="2657">
        <v>124.62450000000003</v>
      </c>
      <c r="AV95" s="2657">
        <v>114.42238788786086</v>
      </c>
    </row>
    <row r="96" spans="1:48" ht="16.5" thickBot="1">
      <c r="A96" s="2655" t="s">
        <v>1620</v>
      </c>
      <c r="B96" s="2656">
        <v>-4161.9141600000012</v>
      </c>
      <c r="C96" s="2656">
        <v>-5097.0648599999995</v>
      </c>
      <c r="D96" s="2656">
        <v>-4677.8331900000012</v>
      </c>
      <c r="E96" s="2656">
        <v>-3171.4348233333335</v>
      </c>
      <c r="F96" s="2656">
        <v>-2813.9860699999999</v>
      </c>
      <c r="G96" s="2656">
        <v>-3539.0118400000006</v>
      </c>
      <c r="H96" s="2656">
        <v>-4017.88742</v>
      </c>
      <c r="I96" s="2656">
        <v>-4837.1468100000002</v>
      </c>
      <c r="J96" s="2656">
        <v>-4833.6774148941995</v>
      </c>
      <c r="K96" s="2656">
        <v>-4628.9979822099995</v>
      </c>
      <c r="L96" s="2656">
        <v>-5379.2871263391999</v>
      </c>
      <c r="M96" s="2656">
        <v>-5356.6870669116997</v>
      </c>
      <c r="N96" s="2657">
        <v>-5194.2919800000009</v>
      </c>
      <c r="O96" s="2657">
        <v>-6503.1813699999993</v>
      </c>
      <c r="P96" s="2657">
        <v>-6300.8353100000004</v>
      </c>
      <c r="Q96" s="2657">
        <v>-5264.3209699999998</v>
      </c>
      <c r="R96" s="2657">
        <v>-5566.0668059428272</v>
      </c>
      <c r="S96" s="2657">
        <v>-6026.395425259876</v>
      </c>
      <c r="T96" s="2657">
        <v>-5731.7655673828067</v>
      </c>
      <c r="U96" s="2657">
        <v>-5133.3389294144908</v>
      </c>
      <c r="V96" s="2657">
        <v>-5254.2338612470012</v>
      </c>
      <c r="W96" s="2657">
        <v>-7745.3339868169987</v>
      </c>
      <c r="X96" s="2657">
        <v>-6866.3005108000007</v>
      </c>
      <c r="Y96" s="2657">
        <v>-5598.2234799999997</v>
      </c>
      <c r="Z96" s="2657">
        <v>-4508.2342829278005</v>
      </c>
      <c r="AA96" s="2657">
        <v>-5562.7895485207</v>
      </c>
      <c r="AB96" s="2657">
        <v>-5349.3481246083002</v>
      </c>
      <c r="AC96" s="2657">
        <v>-4247.5861601181005</v>
      </c>
      <c r="AD96" s="2657">
        <v>-3202.0126996900003</v>
      </c>
      <c r="AE96" s="2657">
        <v>-3584.4212644530994</v>
      </c>
      <c r="AF96" s="2657">
        <v>-2904.0985488750002</v>
      </c>
      <c r="AG96" s="2657">
        <v>-2772.1451610994573</v>
      </c>
      <c r="AH96" s="2657">
        <v>-1897.6661064375874</v>
      </c>
      <c r="AI96" s="2657">
        <v>-2247.1574156945999</v>
      </c>
      <c r="AJ96" s="2657">
        <v>-2098.9532214249998</v>
      </c>
      <c r="AK96" s="2657">
        <v>-2431.6239875880001</v>
      </c>
      <c r="AL96" s="2657">
        <v>-2328.9881321497514</v>
      </c>
      <c r="AM96" s="2657">
        <v>-3272.8477080725002</v>
      </c>
      <c r="AN96" s="2657">
        <v>-3019.0641188393688</v>
      </c>
      <c r="AO96" s="2657">
        <v>-3049.4016389963331</v>
      </c>
      <c r="AP96" s="2657">
        <v>-3249.9359054265501</v>
      </c>
      <c r="AQ96" s="2657">
        <v>-3909.9917910962158</v>
      </c>
      <c r="AR96" s="2657">
        <v>-4120.3096609800286</v>
      </c>
      <c r="AS96" s="2657">
        <v>-3758.7743322596793</v>
      </c>
      <c r="AT96" s="2657">
        <v>-3026.1562670832136</v>
      </c>
      <c r="AU96" s="2657">
        <v>-3425.4090007214004</v>
      </c>
      <c r="AV96" s="2657">
        <v>-3180.0600352613415</v>
      </c>
    </row>
    <row r="97" spans="1:48" ht="16.5" thickBot="1">
      <c r="A97" s="2667" t="s">
        <v>1621</v>
      </c>
      <c r="B97" s="2656">
        <v>-4102.3529370000006</v>
      </c>
      <c r="C97" s="2656">
        <v>-5061.5617349999993</v>
      </c>
      <c r="D97" s="2656">
        <v>-4648.8908100000008</v>
      </c>
      <c r="E97" s="2656">
        <v>-3142.5789513333334</v>
      </c>
      <c r="F97" s="2656">
        <v>-2788.5276139999996</v>
      </c>
      <c r="G97" s="2656">
        <v>-3506.5238920000006</v>
      </c>
      <c r="H97" s="2656">
        <v>-3984.2568200000001</v>
      </c>
      <c r="I97" s="2656">
        <v>-4800.0286139999998</v>
      </c>
      <c r="J97" s="2656">
        <v>-4786.4312152648308</v>
      </c>
      <c r="K97" s="2656">
        <v>-4587.314181153929</v>
      </c>
      <c r="L97" s="2656">
        <v>-5330.8257060412589</v>
      </c>
      <c r="M97" s="2656">
        <v>-5311.0362092080131</v>
      </c>
      <c r="N97" s="2657">
        <v>-5121.3363360000012</v>
      </c>
      <c r="O97" s="2657">
        <v>-6403.5810519999995</v>
      </c>
      <c r="P97" s="2657">
        <v>-6223.4386790000008</v>
      </c>
      <c r="Q97" s="2657">
        <v>-5188.6699129999997</v>
      </c>
      <c r="R97" s="2657">
        <v>-5488.2185944947259</v>
      </c>
      <c r="S97" s="2657">
        <v>-5929.0993840982937</v>
      </c>
      <c r="T97" s="2657">
        <v>-5638.275192673118</v>
      </c>
      <c r="U97" s="2657">
        <v>-5045.3975067338624</v>
      </c>
      <c r="V97" s="2657">
        <v>-5174.1360612470007</v>
      </c>
      <c r="W97" s="2657">
        <v>-7643.8351068169986</v>
      </c>
      <c r="X97" s="2657">
        <v>-6773.9712708000006</v>
      </c>
      <c r="Y97" s="2657">
        <v>-5493.3179999999993</v>
      </c>
      <c r="Z97" s="2657">
        <v>-4427.2074829277999</v>
      </c>
      <c r="AA97" s="2657">
        <v>-5473.2441512143005</v>
      </c>
      <c r="AB97" s="2657">
        <v>-5253.9077246082998</v>
      </c>
      <c r="AC97" s="2657">
        <v>-4157.4261901180998</v>
      </c>
      <c r="AD97" s="2657">
        <v>-3112.0376796900005</v>
      </c>
      <c r="AE97" s="2657">
        <v>-3505.3158644530995</v>
      </c>
      <c r="AF97" s="2657">
        <v>-2804.9818488750002</v>
      </c>
      <c r="AG97" s="2657">
        <v>-2693.0795941543888</v>
      </c>
      <c r="AH97" s="2657">
        <v>-1802.705399185679</v>
      </c>
      <c r="AI97" s="2657">
        <v>-2152.6127156946</v>
      </c>
      <c r="AJ97" s="2657">
        <v>-1999.2335214249999</v>
      </c>
      <c r="AK97" s="2657">
        <v>-2312.7325775879999</v>
      </c>
      <c r="AL97" s="2657">
        <v>-2220.4157367191037</v>
      </c>
      <c r="AM97" s="2657">
        <v>-3143.1847580725002</v>
      </c>
      <c r="AN97" s="2657">
        <v>-2877.7573688393686</v>
      </c>
      <c r="AO97" s="2657">
        <v>-2910.885638996333</v>
      </c>
      <c r="AP97" s="2657">
        <v>-3104.5609808877985</v>
      </c>
      <c r="AQ97" s="2657">
        <v>-3774.4308710962159</v>
      </c>
      <c r="AR97" s="2657">
        <v>-3996.5824609800288</v>
      </c>
      <c r="AS97" s="2657">
        <v>-3636.1700344267915</v>
      </c>
      <c r="AT97" s="2657">
        <v>-2886.0717327709281</v>
      </c>
      <c r="AU97" s="2657">
        <v>-3275.2947607214005</v>
      </c>
      <c r="AV97" s="2657">
        <v>-3013.5009256095977</v>
      </c>
    </row>
    <row r="98" spans="1:48" ht="16.5" thickBot="1">
      <c r="A98" s="2655" t="s">
        <v>1622</v>
      </c>
      <c r="B98" s="2656">
        <v>19.114623000000002</v>
      </c>
      <c r="C98" s="2656">
        <v>17.698725</v>
      </c>
      <c r="D98" s="2656">
        <v>14.15898</v>
      </c>
      <c r="E98" s="2656">
        <v>19.822572000000005</v>
      </c>
      <c r="F98" s="2656">
        <v>22.922856000000003</v>
      </c>
      <c r="G98" s="2656">
        <v>27.090648000000005</v>
      </c>
      <c r="H98" s="2656">
        <v>26.048700000000004</v>
      </c>
      <c r="I98" s="2656">
        <v>28.132596000000007</v>
      </c>
      <c r="J98" s="2656">
        <v>28.248184735167925</v>
      </c>
      <c r="K98" s="2656">
        <v>32.487618846070383</v>
      </c>
      <c r="L98" s="2656">
        <v>39.541803958741625</v>
      </c>
      <c r="M98" s="2656">
        <v>40.780950791986868</v>
      </c>
      <c r="N98" s="2657">
        <v>66.543443999999994</v>
      </c>
      <c r="O98" s="2657">
        <v>77.634018000000012</v>
      </c>
      <c r="P98" s="2657">
        <v>72.08873100000001</v>
      </c>
      <c r="Q98" s="2657">
        <v>60.998157000000006</v>
      </c>
      <c r="R98" s="2657">
        <v>75.284711448101334</v>
      </c>
      <c r="S98" s="2657">
        <v>87.84424116158246</v>
      </c>
      <c r="T98" s="2657">
        <v>82.134174709688253</v>
      </c>
      <c r="U98" s="2657">
        <v>77.289322680628004</v>
      </c>
      <c r="V98" s="2657">
        <v>71.509999999999991</v>
      </c>
      <c r="W98" s="2657">
        <v>78.509999999999991</v>
      </c>
      <c r="X98" s="2657">
        <v>84.94</v>
      </c>
      <c r="Y98" s="2657">
        <v>77.290000000000006</v>
      </c>
      <c r="Z98" s="2657">
        <v>67.934499999999986</v>
      </c>
      <c r="AA98" s="2657">
        <v>82.435500000000005</v>
      </c>
      <c r="AB98" s="2657">
        <v>84.94250000000001</v>
      </c>
      <c r="AC98" s="2657">
        <v>78.429999999999993</v>
      </c>
      <c r="AD98" s="2657">
        <v>78.429999999999993</v>
      </c>
      <c r="AE98" s="2657">
        <v>74.508499999999998</v>
      </c>
      <c r="AF98" s="2657">
        <v>78.225000000000009</v>
      </c>
      <c r="AG98" s="2657">
        <v>66.440366945068703</v>
      </c>
      <c r="AH98" s="2657">
        <v>87.706107251908378</v>
      </c>
      <c r="AI98" s="2657">
        <v>78.939000000000007</v>
      </c>
      <c r="AJ98" s="2657">
        <v>82.887</v>
      </c>
      <c r="AK98" s="2657">
        <v>87.438000000000002</v>
      </c>
      <c r="AL98" s="2657">
        <v>97.493890430647724</v>
      </c>
      <c r="AM98" s="2657">
        <v>107.239</v>
      </c>
      <c r="AN98" s="2657">
        <v>112.6062</v>
      </c>
      <c r="AO98" s="2657">
        <v>105.78</v>
      </c>
      <c r="AP98" s="2657">
        <v>107.26310453875143</v>
      </c>
      <c r="AQ98" s="2657">
        <v>101.90650000000001</v>
      </c>
      <c r="AR98" s="2657">
        <v>106.89</v>
      </c>
      <c r="AS98" s="2657">
        <v>105.45990113468787</v>
      </c>
      <c r="AT98" s="2657">
        <v>117.51583431228586</v>
      </c>
      <c r="AU98" s="2657">
        <v>123.38550000000002</v>
      </c>
      <c r="AV98" s="2657">
        <v>113.31280886174343</v>
      </c>
    </row>
    <row r="99" spans="1:48" ht="16.5" thickBot="1">
      <c r="A99" s="2655" t="s">
        <v>1623</v>
      </c>
      <c r="B99" s="2656">
        <v>-4121.467560000001</v>
      </c>
      <c r="C99" s="2656">
        <v>-5079.2604599999995</v>
      </c>
      <c r="D99" s="2656">
        <v>-4663.0497900000009</v>
      </c>
      <c r="E99" s="2656">
        <v>-3162.4015233333334</v>
      </c>
      <c r="F99" s="2656">
        <v>-2811.4504699999998</v>
      </c>
      <c r="G99" s="2656">
        <v>-3533.6145400000005</v>
      </c>
      <c r="H99" s="2656">
        <v>-4010.3055199999999</v>
      </c>
      <c r="I99" s="2656">
        <v>-4828.1612100000002</v>
      </c>
      <c r="J99" s="2656">
        <v>-4814.6793999999991</v>
      </c>
      <c r="K99" s="2656">
        <v>-4619.8017999999993</v>
      </c>
      <c r="L99" s="2656">
        <v>-5370.36751</v>
      </c>
      <c r="M99" s="2656">
        <v>-5351.8171599999996</v>
      </c>
      <c r="N99" s="2657">
        <v>-5187.8797800000011</v>
      </c>
      <c r="O99" s="2657">
        <v>-6481.2150699999993</v>
      </c>
      <c r="P99" s="2657">
        <v>-6295.5274100000006</v>
      </c>
      <c r="Q99" s="2657">
        <v>-5249.6680699999997</v>
      </c>
      <c r="R99" s="2657">
        <v>-5563.503305942827</v>
      </c>
      <c r="S99" s="2657">
        <v>-6016.9436252598762</v>
      </c>
      <c r="T99" s="2657">
        <v>-5720.4093673828065</v>
      </c>
      <c r="U99" s="2657">
        <v>-5122.6868294144906</v>
      </c>
      <c r="V99" s="2657">
        <v>-5245.6460612470009</v>
      </c>
      <c r="W99" s="2657">
        <v>-7722.3451068169989</v>
      </c>
      <c r="X99" s="2657">
        <v>-6858.9112708000002</v>
      </c>
      <c r="Y99" s="2657">
        <v>-5570.6079999999993</v>
      </c>
      <c r="Z99" s="2657">
        <v>-4495.1419829278002</v>
      </c>
      <c r="AA99" s="2657">
        <v>-5555.6796512143001</v>
      </c>
      <c r="AB99" s="2657">
        <v>-5338.8502246082999</v>
      </c>
      <c r="AC99" s="2657">
        <v>-4235.8561901181001</v>
      </c>
      <c r="AD99" s="2657">
        <v>-3190.4676796900003</v>
      </c>
      <c r="AE99" s="2657">
        <v>-3579.8243644530994</v>
      </c>
      <c r="AF99" s="2657">
        <v>-2883.2068488750001</v>
      </c>
      <c r="AG99" s="2657">
        <v>-2759.5199610994573</v>
      </c>
      <c r="AH99" s="2657">
        <v>-1890.4115064375874</v>
      </c>
      <c r="AI99" s="2657">
        <v>-2231.5517156945998</v>
      </c>
      <c r="AJ99" s="2657">
        <v>-2082.1205214249999</v>
      </c>
      <c r="AK99" s="2657">
        <v>-2400.170577588</v>
      </c>
      <c r="AL99" s="2657">
        <v>-2317.9096271497515</v>
      </c>
      <c r="AM99" s="2657">
        <v>-3250.4237580725003</v>
      </c>
      <c r="AN99" s="2657">
        <v>-2990.3635688393688</v>
      </c>
      <c r="AO99" s="2657">
        <v>-3016.6656389963332</v>
      </c>
      <c r="AP99" s="2657">
        <v>-3211.82408542655</v>
      </c>
      <c r="AQ99" s="2657">
        <v>-3876.337371096216</v>
      </c>
      <c r="AR99" s="2657">
        <v>-4103.4724609800287</v>
      </c>
      <c r="AS99" s="2657">
        <v>-3741.6299355614792</v>
      </c>
      <c r="AT99" s="2657">
        <v>-3003.5875670832138</v>
      </c>
      <c r="AU99" s="2657">
        <v>-3398.6802607214004</v>
      </c>
      <c r="AV99" s="2657">
        <v>-3126.8137344713414</v>
      </c>
    </row>
    <row r="100" spans="1:48" ht="16.5" thickBot="1">
      <c r="A100" s="2668" t="s">
        <v>1624</v>
      </c>
      <c r="B100" s="2656">
        <v>-3233.3703840000003</v>
      </c>
      <c r="C100" s="2656">
        <v>-4256.9482599999992</v>
      </c>
      <c r="D100" s="2656">
        <v>-4005.2000300000004</v>
      </c>
      <c r="E100" s="2656">
        <v>-2241.4118593333333</v>
      </c>
      <c r="F100" s="2656">
        <v>-2091.7385979999999</v>
      </c>
      <c r="G100" s="2656">
        <v>-2683.0459640000004</v>
      </c>
      <c r="H100" s="2656">
        <v>-3192.4511199999997</v>
      </c>
      <c r="I100" s="2656">
        <v>-3944.8784580000001</v>
      </c>
      <c r="J100" s="2656">
        <v>-4221.2184998596267</v>
      </c>
      <c r="K100" s="2656">
        <v>-3937.320764750838</v>
      </c>
      <c r="L100" s="2656">
        <v>-4539.5349902646076</v>
      </c>
      <c r="M100" s="2656">
        <v>-4491.3158552351242</v>
      </c>
      <c r="N100" s="2657">
        <v>-4515.1832400000012</v>
      </c>
      <c r="O100" s="2657">
        <v>-5565.2161899999992</v>
      </c>
      <c r="P100" s="2657">
        <v>-5413.7222000000002</v>
      </c>
      <c r="Q100" s="2657">
        <v>-4555.8602000000001</v>
      </c>
      <c r="R100" s="2657">
        <v>-4862.2283366072907</v>
      </c>
      <c r="S100" s="2657">
        <v>-5063.1913168358888</v>
      </c>
      <c r="T100" s="2657">
        <v>-4820.830555467689</v>
      </c>
      <c r="U100" s="2657">
        <v>-4396.3534190891314</v>
      </c>
      <c r="V100" s="2657">
        <v>-4579.4460612470002</v>
      </c>
      <c r="W100" s="2657">
        <v>-6938.6651068169986</v>
      </c>
      <c r="X100" s="2657">
        <v>-6060.8112707999999</v>
      </c>
      <c r="Y100" s="2657">
        <v>-4845.4780000000001</v>
      </c>
      <c r="Z100" s="2657">
        <v>-3862.2469829278002</v>
      </c>
      <c r="AA100" s="2657">
        <v>-4956.1481512143</v>
      </c>
      <c r="AB100" s="2657">
        <v>-4362.7477246082999</v>
      </c>
      <c r="AC100" s="2657">
        <v>-3499.6861901180996</v>
      </c>
      <c r="AD100" s="2657">
        <v>-2548.0976796899999</v>
      </c>
      <c r="AE100" s="2657">
        <v>-2986.7003644530996</v>
      </c>
      <c r="AF100" s="2657">
        <v>-2263.8593488750003</v>
      </c>
      <c r="AG100" s="2657">
        <v>-2206.3346308488954</v>
      </c>
      <c r="AH100" s="2657">
        <v>-1392.0945099108699</v>
      </c>
      <c r="AI100" s="2657">
        <v>-1762.0947156945999</v>
      </c>
      <c r="AJ100" s="2657">
        <v>-1609.1080214249998</v>
      </c>
      <c r="AK100" s="2657">
        <v>-1916.440577588</v>
      </c>
      <c r="AL100" s="2657">
        <v>-1845.0351257621685</v>
      </c>
      <c r="AM100" s="2657">
        <v>-2713.5607580725</v>
      </c>
      <c r="AN100" s="2657">
        <v>-2448.6748688393686</v>
      </c>
      <c r="AO100" s="2657">
        <v>-2499.5256389963333</v>
      </c>
      <c r="AP100" s="2657">
        <v>-2710.2248913416738</v>
      </c>
      <c r="AQ100" s="2657">
        <v>-3359.3113710962157</v>
      </c>
      <c r="AR100" s="2657">
        <v>-3584.1099609800281</v>
      </c>
      <c r="AS100" s="2657">
        <v>-3227.8489453735938</v>
      </c>
      <c r="AT100" s="2657">
        <v>-2506.0510248434766</v>
      </c>
      <c r="AU100" s="2657">
        <v>-2844.3261397577394</v>
      </c>
      <c r="AV100" s="2657">
        <v>-2605.5551961235205</v>
      </c>
    </row>
    <row r="101" spans="1:48" ht="16.5" thickBot="1">
      <c r="A101" s="2655" t="s">
        <v>1625</v>
      </c>
      <c r="B101" s="2656">
        <v>16.990776</v>
      </c>
      <c r="C101" s="2656">
        <v>15.732200000000001</v>
      </c>
      <c r="D101" s="2656">
        <v>12.585760000000001</v>
      </c>
      <c r="E101" s="2656">
        <v>17.620064000000003</v>
      </c>
      <c r="F101" s="2656">
        <v>20.375872000000001</v>
      </c>
      <c r="G101" s="2656">
        <v>24.080576000000004</v>
      </c>
      <c r="H101" s="2656">
        <v>23.154400000000003</v>
      </c>
      <c r="I101" s="2656">
        <v>25.006752000000006</v>
      </c>
      <c r="J101" s="2656">
        <v>25.650900140372766</v>
      </c>
      <c r="K101" s="2656">
        <v>29.501035249161664</v>
      </c>
      <c r="L101" s="2656">
        <v>35.902519735391927</v>
      </c>
      <c r="M101" s="2656">
        <v>37.18130476487562</v>
      </c>
      <c r="N101" s="2657">
        <v>60.494039999999998</v>
      </c>
      <c r="O101" s="2657">
        <v>70.576380000000015</v>
      </c>
      <c r="P101" s="2657">
        <v>65.535210000000006</v>
      </c>
      <c r="Q101" s="2657">
        <v>55.452870000000004</v>
      </c>
      <c r="R101" s="2657">
        <v>68.532126919659049</v>
      </c>
      <c r="S101" s="2657">
        <v>79.96358932037586</v>
      </c>
      <c r="T101" s="2657">
        <v>74.253522868481653</v>
      </c>
      <c r="U101" s="2657">
        <v>70.480260891483496</v>
      </c>
      <c r="V101" s="2657">
        <v>65.099999999999994</v>
      </c>
      <c r="W101" s="2657">
        <v>70.63</v>
      </c>
      <c r="X101" s="2657">
        <v>77.959999999999994</v>
      </c>
      <c r="Y101" s="2657">
        <v>70.48</v>
      </c>
      <c r="Z101" s="2657">
        <v>61.844999999999992</v>
      </c>
      <c r="AA101" s="2657">
        <v>74.161500000000004</v>
      </c>
      <c r="AB101" s="2657">
        <v>77.962500000000006</v>
      </c>
      <c r="AC101" s="2657">
        <v>71.319999999999993</v>
      </c>
      <c r="AD101" s="2657">
        <v>71.319999999999993</v>
      </c>
      <c r="AE101" s="2657">
        <v>67.753999999999991</v>
      </c>
      <c r="AF101" s="2657">
        <v>71.137500000000003</v>
      </c>
      <c r="AG101" s="2657">
        <v>59.796330250561837</v>
      </c>
      <c r="AH101" s="2657">
        <v>78.935496526717543</v>
      </c>
      <c r="AI101" s="2657">
        <v>71.046000000000006</v>
      </c>
      <c r="AJ101" s="2657">
        <v>74.602500000000006</v>
      </c>
      <c r="AK101" s="2657">
        <v>78.33</v>
      </c>
      <c r="AL101" s="2657">
        <v>87.744501387582957</v>
      </c>
      <c r="AM101" s="2657">
        <v>96.513999999999996</v>
      </c>
      <c r="AN101" s="2657">
        <v>101.33969999999999</v>
      </c>
      <c r="AO101" s="2657">
        <v>95.196666666666673</v>
      </c>
      <c r="AP101" s="2657">
        <v>96.536794084876291</v>
      </c>
      <c r="AQ101" s="2657">
        <v>91.713000000000008</v>
      </c>
      <c r="AR101" s="2657">
        <v>96.197500000000005</v>
      </c>
      <c r="AS101" s="2657">
        <v>94.910990187885744</v>
      </c>
      <c r="AT101" s="2657">
        <v>105.76425088105728</v>
      </c>
      <c r="AU101" s="2657">
        <v>111.04800000000002</v>
      </c>
      <c r="AV101" s="2657">
        <v>101.98018526723575</v>
      </c>
    </row>
    <row r="102" spans="1:48" ht="16.5" thickBot="1">
      <c r="A102" s="2655" t="s">
        <v>1626</v>
      </c>
      <c r="B102" s="2656">
        <v>-3250.3611600000004</v>
      </c>
      <c r="C102" s="2656">
        <v>-4272.6804599999996</v>
      </c>
      <c r="D102" s="2656">
        <v>-4017.7857900000004</v>
      </c>
      <c r="E102" s="2656">
        <v>-2259.0319233333335</v>
      </c>
      <c r="F102" s="2656">
        <v>-2112.11447</v>
      </c>
      <c r="G102" s="2656">
        <v>-2707.1265400000002</v>
      </c>
      <c r="H102" s="2656">
        <v>-3215.6055199999996</v>
      </c>
      <c r="I102" s="2656">
        <v>-3969.8852099999999</v>
      </c>
      <c r="J102" s="2656">
        <v>-4246.8693999999996</v>
      </c>
      <c r="K102" s="2656">
        <v>-3966.8217999999997</v>
      </c>
      <c r="L102" s="2656">
        <v>-4575.4375099999997</v>
      </c>
      <c r="M102" s="2656">
        <v>-4528.4971599999999</v>
      </c>
      <c r="N102" s="2657">
        <v>-4575.6772800000008</v>
      </c>
      <c r="O102" s="2657">
        <v>-5635.7925699999996</v>
      </c>
      <c r="P102" s="2657">
        <v>-5479.2574100000002</v>
      </c>
      <c r="Q102" s="2657">
        <v>-4611.3130700000002</v>
      </c>
      <c r="R102" s="2657">
        <v>-4930.7604635269499</v>
      </c>
      <c r="S102" s="2657">
        <v>-5143.1549061562646</v>
      </c>
      <c r="T102" s="2657">
        <v>-4895.0840783361709</v>
      </c>
      <c r="U102" s="2657">
        <v>-4466.8336799806148</v>
      </c>
      <c r="V102" s="2657">
        <v>-4644.5460612470006</v>
      </c>
      <c r="W102" s="2657">
        <v>-7009.2951068169987</v>
      </c>
      <c r="X102" s="2657">
        <v>-6138.7712707999999</v>
      </c>
      <c r="Y102" s="2657">
        <v>-4915.9579999999996</v>
      </c>
      <c r="Z102" s="2657">
        <v>-3924.0919829278</v>
      </c>
      <c r="AA102" s="2657">
        <v>-5030.3096512143002</v>
      </c>
      <c r="AB102" s="2657">
        <v>-4440.7102246082995</v>
      </c>
      <c r="AC102" s="2657">
        <v>-3571.0061901180998</v>
      </c>
      <c r="AD102" s="2657">
        <v>-2619.4176796900001</v>
      </c>
      <c r="AE102" s="2657">
        <v>-3054.4543644530995</v>
      </c>
      <c r="AF102" s="2657">
        <v>-2334.9968488750001</v>
      </c>
      <c r="AG102" s="2657">
        <v>-2266.1309610994572</v>
      </c>
      <c r="AH102" s="2657">
        <v>-1471.0300064375874</v>
      </c>
      <c r="AI102" s="2657">
        <v>-1833.1407156946</v>
      </c>
      <c r="AJ102" s="2657">
        <v>-1683.7105214249998</v>
      </c>
      <c r="AK102" s="2657">
        <v>-1994.7705775879999</v>
      </c>
      <c r="AL102" s="2657">
        <v>-1932.7796271497514</v>
      </c>
      <c r="AM102" s="2657">
        <v>-2810.0747580725001</v>
      </c>
      <c r="AN102" s="2657">
        <v>-2550.0145688393686</v>
      </c>
      <c r="AO102" s="2657">
        <v>-2594.722305663</v>
      </c>
      <c r="AP102" s="2657">
        <v>-2806.7616854265502</v>
      </c>
      <c r="AQ102" s="2657">
        <v>-3451.0243710962159</v>
      </c>
      <c r="AR102" s="2657">
        <v>-3680.3074609800283</v>
      </c>
      <c r="AS102" s="2657">
        <v>-3322.7599355614793</v>
      </c>
      <c r="AT102" s="2657">
        <v>-2611.8152757245339</v>
      </c>
      <c r="AU102" s="2657">
        <v>-2955.3741397577396</v>
      </c>
      <c r="AV102" s="2657">
        <v>-2707.5353813907564</v>
      </c>
    </row>
    <row r="103" spans="1:48" ht="16.5" thickBot="1">
      <c r="A103" s="2668" t="s">
        <v>1627</v>
      </c>
      <c r="B103" s="2669">
        <v>-868.98255300000017</v>
      </c>
      <c r="C103" s="2669">
        <v>-804.61347499999999</v>
      </c>
      <c r="D103" s="2669">
        <v>-643.69078000000013</v>
      </c>
      <c r="E103" s="2669">
        <v>-901.16709200000014</v>
      </c>
      <c r="F103" s="2669">
        <v>-696.78901599999995</v>
      </c>
      <c r="G103" s="2669">
        <v>-823.47792800000002</v>
      </c>
      <c r="H103" s="2669">
        <v>-791.8057</v>
      </c>
      <c r="I103" s="2669">
        <v>-855.15015600000004</v>
      </c>
      <c r="J103" s="2669">
        <v>-565.21271540520479</v>
      </c>
      <c r="K103" s="2669">
        <v>-649.99341640309126</v>
      </c>
      <c r="L103" s="2669">
        <v>-791.29071577665025</v>
      </c>
      <c r="M103" s="2669">
        <v>-819.7203539728888</v>
      </c>
      <c r="N103" s="2670">
        <v>-606.15309600000001</v>
      </c>
      <c r="O103" s="2670">
        <v>-838.3648619999999</v>
      </c>
      <c r="P103" s="2670">
        <v>-809.71647900000005</v>
      </c>
      <c r="Q103" s="2670">
        <v>-632.80971299999999</v>
      </c>
      <c r="R103" s="2670">
        <v>-625.99025788743495</v>
      </c>
      <c r="S103" s="2670">
        <v>-865.90806726240476</v>
      </c>
      <c r="T103" s="2670">
        <v>-817.44463720542899</v>
      </c>
      <c r="U103" s="2670">
        <v>-649.04408764473169</v>
      </c>
      <c r="V103" s="2670">
        <v>-594.69000000000005</v>
      </c>
      <c r="W103" s="2670">
        <v>-705.17</v>
      </c>
      <c r="X103" s="2670">
        <v>-713.16</v>
      </c>
      <c r="Y103" s="2670">
        <v>-647.84</v>
      </c>
      <c r="Z103" s="2670">
        <v>-564.96049999999991</v>
      </c>
      <c r="AA103" s="2670">
        <v>-517.096</v>
      </c>
      <c r="AB103" s="2670">
        <v>-891.16</v>
      </c>
      <c r="AC103" s="2670">
        <v>-657.74</v>
      </c>
      <c r="AD103" s="2670">
        <v>-563.93999999999994</v>
      </c>
      <c r="AE103" s="2670">
        <v>-518.6155</v>
      </c>
      <c r="AF103" s="2670">
        <v>-541.12250000000006</v>
      </c>
      <c r="AG103" s="2670">
        <v>-486.74496330549317</v>
      </c>
      <c r="AH103" s="2670">
        <v>-410.6108892748091</v>
      </c>
      <c r="AI103" s="2670">
        <v>-390.51800000000003</v>
      </c>
      <c r="AJ103" s="2670">
        <v>-390.12550000000005</v>
      </c>
      <c r="AK103" s="2670">
        <v>-396.29200000000003</v>
      </c>
      <c r="AL103" s="2670">
        <v>-375.38061095693519</v>
      </c>
      <c r="AM103" s="2670">
        <v>-429.62399999999997</v>
      </c>
      <c r="AN103" s="2670">
        <v>-429.08249999999998</v>
      </c>
      <c r="AO103" s="2670">
        <v>-411.36</v>
      </c>
      <c r="AP103" s="2670">
        <v>-394.33608954612481</v>
      </c>
      <c r="AQ103" s="2670">
        <v>-415.11950000000002</v>
      </c>
      <c r="AR103" s="2670">
        <v>-412.47249999999997</v>
      </c>
      <c r="AS103" s="2670">
        <v>-408.32108905319791</v>
      </c>
      <c r="AT103" s="2670">
        <v>-380.0207079274515</v>
      </c>
      <c r="AU103" s="2670">
        <v>-430.96862096366095</v>
      </c>
      <c r="AV103" s="2670">
        <v>-407.9457294860776</v>
      </c>
    </row>
    <row r="104" spans="1:48" ht="16.5" thickBot="1">
      <c r="A104" s="2655" t="s">
        <v>1625</v>
      </c>
      <c r="B104" s="2656">
        <v>2.123847</v>
      </c>
      <c r="C104" s="2656">
        <v>1.9665250000000001</v>
      </c>
      <c r="D104" s="2656">
        <v>1.5732200000000001</v>
      </c>
      <c r="E104" s="2656">
        <v>2.2025080000000004</v>
      </c>
      <c r="F104" s="2656">
        <v>2.5469840000000001</v>
      </c>
      <c r="G104" s="2656">
        <v>3.0100720000000005</v>
      </c>
      <c r="H104" s="2656">
        <v>2.8943000000000003</v>
      </c>
      <c r="I104" s="2656">
        <v>3.1258440000000007</v>
      </c>
      <c r="J104" s="2656">
        <v>2.5972845947951599</v>
      </c>
      <c r="K104" s="2656">
        <v>2.9865835969087202</v>
      </c>
      <c r="L104" s="2656">
        <v>3.6392842233497</v>
      </c>
      <c r="M104" s="2656">
        <v>3.59964602711125</v>
      </c>
      <c r="N104" s="2657">
        <v>6.049404</v>
      </c>
      <c r="O104" s="2657">
        <v>7.0576380000000007</v>
      </c>
      <c r="P104" s="2657">
        <v>6.5535210000000008</v>
      </c>
      <c r="Q104" s="2657">
        <v>5.5452870000000001</v>
      </c>
      <c r="R104" s="2657">
        <v>6.7525845284422896</v>
      </c>
      <c r="S104" s="2657">
        <v>7.8806518412065989</v>
      </c>
      <c r="T104" s="2657">
        <v>7.8806518412065989</v>
      </c>
      <c r="U104" s="2657">
        <v>6.8090617891445122</v>
      </c>
      <c r="V104" s="2657">
        <v>6.41</v>
      </c>
      <c r="W104" s="2657">
        <v>7.88</v>
      </c>
      <c r="X104" s="2657">
        <v>6.98</v>
      </c>
      <c r="Y104" s="2657">
        <v>6.81</v>
      </c>
      <c r="Z104" s="2657">
        <v>6.0895000000000001</v>
      </c>
      <c r="AA104" s="2657">
        <v>8.2740000000000009</v>
      </c>
      <c r="AB104" s="2657">
        <v>6.98</v>
      </c>
      <c r="AC104" s="2657">
        <v>7.11</v>
      </c>
      <c r="AD104" s="2657">
        <v>7.11</v>
      </c>
      <c r="AE104" s="2657">
        <v>6.7545000000000002</v>
      </c>
      <c r="AF104" s="2657">
        <v>7.0875000000000004</v>
      </c>
      <c r="AG104" s="2657">
        <v>6.6440366945068705</v>
      </c>
      <c r="AH104" s="2657">
        <v>8.7706107251908385</v>
      </c>
      <c r="AI104" s="2657">
        <v>7.8929999999999998</v>
      </c>
      <c r="AJ104" s="2657">
        <v>8.2844999999999995</v>
      </c>
      <c r="AK104" s="2657">
        <v>9.1080000000000005</v>
      </c>
      <c r="AL104" s="2657">
        <v>9.7493890430647738</v>
      </c>
      <c r="AM104" s="2657">
        <v>10.725000000000001</v>
      </c>
      <c r="AN104" s="2657">
        <v>11.266500000000001</v>
      </c>
      <c r="AO104" s="2657">
        <v>10.583333333333334</v>
      </c>
      <c r="AP104" s="2657">
        <v>10.726310453875143</v>
      </c>
      <c r="AQ104" s="2657">
        <v>10.1935</v>
      </c>
      <c r="AR104" s="2657">
        <v>10.692499999999999</v>
      </c>
      <c r="AS104" s="2657">
        <v>10.54891094680212</v>
      </c>
      <c r="AT104" s="2657">
        <v>11.751583431228587</v>
      </c>
      <c r="AU104" s="2657">
        <v>12.3375</v>
      </c>
      <c r="AV104" s="2657">
        <v>11.332623594507677</v>
      </c>
    </row>
    <row r="105" spans="1:48" ht="16.5" thickBot="1">
      <c r="A105" s="2655" t="s">
        <v>1626</v>
      </c>
      <c r="B105" s="2656">
        <v>-871.10640000000012</v>
      </c>
      <c r="C105" s="2656">
        <v>-806.58</v>
      </c>
      <c r="D105" s="2656">
        <v>-645.26400000000012</v>
      </c>
      <c r="E105" s="2656">
        <v>-903.3696000000001</v>
      </c>
      <c r="F105" s="2656">
        <v>-699.3359999999999</v>
      </c>
      <c r="G105" s="2656">
        <v>-826.48800000000006</v>
      </c>
      <c r="H105" s="2656">
        <v>-794.7</v>
      </c>
      <c r="I105" s="2656">
        <v>-858.27600000000007</v>
      </c>
      <c r="J105" s="2656">
        <v>-567.80999999999995</v>
      </c>
      <c r="K105" s="2656">
        <v>-652.98</v>
      </c>
      <c r="L105" s="2656">
        <v>-794.93</v>
      </c>
      <c r="M105" s="2656">
        <v>-823.32</v>
      </c>
      <c r="N105" s="2657">
        <v>-612.20249999999999</v>
      </c>
      <c r="O105" s="2657">
        <v>-845.4224999999999</v>
      </c>
      <c r="P105" s="2657">
        <v>-816.2700000000001</v>
      </c>
      <c r="Q105" s="2657">
        <v>-638.35500000000002</v>
      </c>
      <c r="R105" s="2657">
        <v>-632.74284241587725</v>
      </c>
      <c r="S105" s="2657">
        <v>-873.78871910361136</v>
      </c>
      <c r="T105" s="2657">
        <v>-825.32528904663559</v>
      </c>
      <c r="U105" s="2657">
        <v>-655.85314943387618</v>
      </c>
      <c r="V105" s="2657">
        <v>-601.1</v>
      </c>
      <c r="W105" s="2657">
        <v>-713.05</v>
      </c>
      <c r="X105" s="2657">
        <v>-720.14</v>
      </c>
      <c r="Y105" s="2657">
        <v>-654.65</v>
      </c>
      <c r="Z105" s="2657">
        <v>-571.04999999999995</v>
      </c>
      <c r="AA105" s="2657">
        <v>-525.37</v>
      </c>
      <c r="AB105" s="2657">
        <v>-898.14</v>
      </c>
      <c r="AC105" s="2657">
        <v>-664.85</v>
      </c>
      <c r="AD105" s="2657">
        <v>-571.04999999999995</v>
      </c>
      <c r="AE105" s="2657">
        <v>-525.37</v>
      </c>
      <c r="AF105" s="2657">
        <v>-548.21</v>
      </c>
      <c r="AG105" s="2657">
        <v>-493.38900000000007</v>
      </c>
      <c r="AH105" s="2657">
        <v>-419.38149999999996</v>
      </c>
      <c r="AI105" s="2657">
        <v>-398.411</v>
      </c>
      <c r="AJ105" s="2657">
        <v>-398.41</v>
      </c>
      <c r="AK105" s="2657">
        <v>-405.40000000000003</v>
      </c>
      <c r="AL105" s="2657">
        <v>-385.12999999999994</v>
      </c>
      <c r="AM105" s="2657">
        <v>-440.34899999999999</v>
      </c>
      <c r="AN105" s="2657">
        <v>-440.34899999999999</v>
      </c>
      <c r="AO105" s="2657">
        <v>-421.94333333333333</v>
      </c>
      <c r="AP105" s="2657">
        <v>-405.06239999999997</v>
      </c>
      <c r="AQ105" s="2657">
        <v>-425.31300000000005</v>
      </c>
      <c r="AR105" s="2657">
        <v>-423.16499999999996</v>
      </c>
      <c r="AS105" s="2657">
        <v>-418.87</v>
      </c>
      <c r="AT105" s="2657">
        <v>-391.77229135868009</v>
      </c>
      <c r="AU105" s="2657">
        <v>-443.30612096366093</v>
      </c>
      <c r="AV105" s="2657">
        <v>-419.27835308058525</v>
      </c>
    </row>
    <row r="106" spans="1:48" ht="16.5" thickBot="1">
      <c r="A106" s="2667" t="s">
        <v>1628</v>
      </c>
      <c r="B106" s="2656">
        <v>-39.960599999999992</v>
      </c>
      <c r="C106" s="2656">
        <v>-17.354400000000002</v>
      </c>
      <c r="D106" s="2656">
        <v>-14.423399999999999</v>
      </c>
      <c r="E106" s="2656">
        <v>-8.529300000000001</v>
      </c>
      <c r="F106" s="2656">
        <v>-2.0955999999999997</v>
      </c>
      <c r="G106" s="2656">
        <v>-4.8773</v>
      </c>
      <c r="H106" s="2656">
        <v>-7.0819000000000001</v>
      </c>
      <c r="I106" s="2656">
        <v>-8.4455999999999989</v>
      </c>
      <c r="J106" s="2656">
        <v>-18.448014894199996</v>
      </c>
      <c r="K106" s="2656">
        <v>-8.5661822099999991</v>
      </c>
      <c r="L106" s="2656">
        <v>-8.1496163391999996</v>
      </c>
      <c r="M106" s="2656">
        <v>-4.0699069116999995</v>
      </c>
      <c r="N106" s="2657">
        <v>-5.8002000000000002</v>
      </c>
      <c r="O106" s="2657">
        <v>-21.252300000000002</v>
      </c>
      <c r="P106" s="2657">
        <v>-4.6448999999999998</v>
      </c>
      <c r="Q106" s="2657">
        <v>-14.091899999999999</v>
      </c>
      <c r="R106" s="2657">
        <v>-1.8472791601866252</v>
      </c>
      <c r="S106" s="2657">
        <v>-8.6208902021772946</v>
      </c>
      <c r="T106" s="2657">
        <v>-10.583804976671848</v>
      </c>
      <c r="U106" s="2657">
        <v>-9.9616256609642289</v>
      </c>
      <c r="V106" s="2657">
        <v>-7.9077999999999999</v>
      </c>
      <c r="W106" s="2657">
        <v>-22.22888</v>
      </c>
      <c r="X106" s="2657">
        <v>-6.6192399999999996</v>
      </c>
      <c r="Y106" s="2657">
        <v>-26.92548</v>
      </c>
      <c r="Z106" s="2657">
        <v>-12.408299999999999</v>
      </c>
      <c r="AA106" s="2657">
        <v>-6.3498973063999999</v>
      </c>
      <c r="AB106" s="2657">
        <v>-9.72550497667185</v>
      </c>
      <c r="AC106" s="2657">
        <v>-10.98997</v>
      </c>
      <c r="AD106" s="2657">
        <v>-10.805019999999999</v>
      </c>
      <c r="AE106" s="2657">
        <v>-3.8568999999999996</v>
      </c>
      <c r="AF106" s="2657">
        <v>-20.151700000000002</v>
      </c>
      <c r="AG106" s="2657">
        <v>-11.885200000000001</v>
      </c>
      <c r="AH106" s="2657">
        <v>-6.3775389274809164</v>
      </c>
      <c r="AI106" s="2657">
        <v>-14.7257</v>
      </c>
      <c r="AJ106" s="2657">
        <v>-15.952699999999998</v>
      </c>
      <c r="AK106" s="2657">
        <v>-30.485410000000002</v>
      </c>
      <c r="AL106" s="2657">
        <v>-10.103566095693523</v>
      </c>
      <c r="AM106" s="2657">
        <v>-21.453949999999999</v>
      </c>
      <c r="AN106" s="2657">
        <v>-27.730549999999997</v>
      </c>
      <c r="AO106" s="2657">
        <v>-31.765999999999998</v>
      </c>
      <c r="AP106" s="2657">
        <v>-37.039188954612484</v>
      </c>
      <c r="AQ106" s="2657">
        <v>-32.637920000000001</v>
      </c>
      <c r="AR106" s="2657">
        <v>-15.829699999999999</v>
      </c>
      <c r="AS106" s="2657">
        <v>-16.127738936853124</v>
      </c>
      <c r="AT106" s="2657">
        <v>-21.39354165687714</v>
      </c>
      <c r="AU106" s="2657">
        <v>-25.489739999999994</v>
      </c>
      <c r="AV106" s="2657">
        <v>-52.136721763882562</v>
      </c>
    </row>
    <row r="107" spans="1:48" ht="16.5" thickBot="1">
      <c r="A107" s="2655" t="s">
        <v>1629</v>
      </c>
      <c r="B107" s="2656">
        <v>0.48600000000000004</v>
      </c>
      <c r="C107" s="2656">
        <v>0.45</v>
      </c>
      <c r="D107" s="2656">
        <v>0.36000000000000004</v>
      </c>
      <c r="E107" s="2656">
        <v>0.50400000000000011</v>
      </c>
      <c r="F107" s="2656">
        <v>0.44</v>
      </c>
      <c r="G107" s="2656">
        <v>0.52</v>
      </c>
      <c r="H107" s="2656">
        <v>0.5</v>
      </c>
      <c r="I107" s="2656">
        <v>0.54</v>
      </c>
      <c r="J107" s="2656">
        <v>0.55000000000000004</v>
      </c>
      <c r="K107" s="2656">
        <v>0.63</v>
      </c>
      <c r="L107" s="2656">
        <v>0.77</v>
      </c>
      <c r="M107" s="2656">
        <v>0.8</v>
      </c>
      <c r="N107" s="2657">
        <v>0.61199999999999999</v>
      </c>
      <c r="O107" s="2657">
        <v>0.71399999999999997</v>
      </c>
      <c r="P107" s="2657">
        <v>0.66299999999999992</v>
      </c>
      <c r="Q107" s="2657">
        <v>0.56099999999999994</v>
      </c>
      <c r="R107" s="2657">
        <v>0.7162208398133747</v>
      </c>
      <c r="S107" s="2657">
        <v>0.83090979782270591</v>
      </c>
      <c r="T107" s="2657">
        <v>0.77239502332814924</v>
      </c>
      <c r="U107" s="2657">
        <v>0.69047433903576971</v>
      </c>
      <c r="V107" s="2657">
        <v>0.68</v>
      </c>
      <c r="W107" s="2657">
        <v>0.76</v>
      </c>
      <c r="X107" s="2657">
        <v>0.77</v>
      </c>
      <c r="Y107" s="2657">
        <v>0.69</v>
      </c>
      <c r="Z107" s="2657">
        <v>0.68399999999999994</v>
      </c>
      <c r="AA107" s="2657">
        <v>0.76</v>
      </c>
      <c r="AB107" s="2657">
        <v>0.77239502332814924</v>
      </c>
      <c r="AC107" s="2657">
        <v>0.74</v>
      </c>
      <c r="AD107" s="2657">
        <v>0.74</v>
      </c>
      <c r="AE107" s="2657">
        <v>0.74</v>
      </c>
      <c r="AF107" s="2657">
        <v>0.74</v>
      </c>
      <c r="AG107" s="2657">
        <v>0.74</v>
      </c>
      <c r="AH107" s="2657">
        <v>0.87706107251908383</v>
      </c>
      <c r="AI107" s="2657">
        <v>0.88</v>
      </c>
      <c r="AJ107" s="2657">
        <v>0.88</v>
      </c>
      <c r="AK107" s="2657">
        <v>0.96800000000000008</v>
      </c>
      <c r="AL107" s="2657">
        <v>0.97493890430647723</v>
      </c>
      <c r="AM107" s="2657">
        <v>0.97</v>
      </c>
      <c r="AN107" s="2657">
        <v>0.97</v>
      </c>
      <c r="AO107" s="2657">
        <v>0.97</v>
      </c>
      <c r="AP107" s="2657">
        <v>1.0726310453875143</v>
      </c>
      <c r="AQ107" s="2657">
        <v>1.0165</v>
      </c>
      <c r="AR107" s="2657">
        <v>1.0074999999999998</v>
      </c>
      <c r="AS107" s="2657">
        <v>1.0166577613468784</v>
      </c>
      <c r="AT107" s="2657">
        <v>1.1751583431228585</v>
      </c>
      <c r="AU107" s="2657">
        <v>1.2389999999999999</v>
      </c>
      <c r="AV107" s="2657">
        <v>1.1095790261174341</v>
      </c>
    </row>
    <row r="108" spans="1:48" ht="16.5" thickBot="1">
      <c r="A108" s="2655" t="s">
        <v>1630</v>
      </c>
      <c r="B108" s="2656">
        <v>-40.446599999999989</v>
      </c>
      <c r="C108" s="2656">
        <v>-17.804400000000001</v>
      </c>
      <c r="D108" s="2656">
        <v>-14.783399999999999</v>
      </c>
      <c r="E108" s="2656">
        <v>-9.0333000000000006</v>
      </c>
      <c r="F108" s="2656">
        <v>-2.5355999999999996</v>
      </c>
      <c r="G108" s="2656">
        <v>-5.3973000000000004</v>
      </c>
      <c r="H108" s="2656">
        <v>-7.5819000000000001</v>
      </c>
      <c r="I108" s="2656">
        <v>-8.9855999999999998</v>
      </c>
      <c r="J108" s="2656">
        <v>-18.998014894199997</v>
      </c>
      <c r="K108" s="2656">
        <v>-9.1961822099999999</v>
      </c>
      <c r="L108" s="2656">
        <v>-8.9196163391999992</v>
      </c>
      <c r="M108" s="2656">
        <v>-4.8699069116999993</v>
      </c>
      <c r="N108" s="2657">
        <v>-6.4122000000000003</v>
      </c>
      <c r="O108" s="2657">
        <v>-21.9663</v>
      </c>
      <c r="P108" s="2657">
        <v>-5.3079000000000001</v>
      </c>
      <c r="Q108" s="2657">
        <v>-14.652899999999999</v>
      </c>
      <c r="R108" s="2657">
        <v>-2.5634999999999999</v>
      </c>
      <c r="S108" s="2657">
        <v>-9.4518000000000004</v>
      </c>
      <c r="T108" s="2657">
        <v>-11.356199999999998</v>
      </c>
      <c r="U108" s="2657">
        <v>-10.652099999999999</v>
      </c>
      <c r="V108" s="2657">
        <v>-8.5877999999999997</v>
      </c>
      <c r="W108" s="2657">
        <v>-22.988880000000002</v>
      </c>
      <c r="X108" s="2657">
        <v>-7.3892399999999991</v>
      </c>
      <c r="Y108" s="2657">
        <v>-27.615480000000002</v>
      </c>
      <c r="Z108" s="2657">
        <v>-13.092299999999998</v>
      </c>
      <c r="AA108" s="2657">
        <v>-7.1098973063999997</v>
      </c>
      <c r="AB108" s="2657">
        <v>-10.4979</v>
      </c>
      <c r="AC108" s="2657">
        <v>-11.72997</v>
      </c>
      <c r="AD108" s="2657">
        <v>-11.545019999999999</v>
      </c>
      <c r="AE108" s="2657">
        <v>-4.5968999999999998</v>
      </c>
      <c r="AF108" s="2657">
        <v>-20.8917</v>
      </c>
      <c r="AG108" s="2657">
        <v>-12.625200000000001</v>
      </c>
      <c r="AH108" s="2657">
        <v>-7.2545999999999999</v>
      </c>
      <c r="AI108" s="2657">
        <v>-15.605700000000001</v>
      </c>
      <c r="AJ108" s="2657">
        <v>-16.832699999999999</v>
      </c>
      <c r="AK108" s="2657">
        <v>-31.453410000000002</v>
      </c>
      <c r="AL108" s="2657">
        <v>-11.078505</v>
      </c>
      <c r="AM108" s="2657">
        <v>-22.423949999999998</v>
      </c>
      <c r="AN108" s="2657">
        <v>-28.700549999999996</v>
      </c>
      <c r="AO108" s="2657">
        <v>-32.735999999999997</v>
      </c>
      <c r="AP108" s="2657">
        <v>-38.111820000000002</v>
      </c>
      <c r="AQ108" s="2657">
        <v>-33.654420000000002</v>
      </c>
      <c r="AR108" s="2657">
        <v>-16.837199999999999</v>
      </c>
      <c r="AS108" s="2657">
        <v>-17.144396698200001</v>
      </c>
      <c r="AT108" s="2657">
        <v>-22.5687</v>
      </c>
      <c r="AU108" s="2657">
        <v>-26.728739999999995</v>
      </c>
      <c r="AV108" s="2657">
        <v>-53.246300789999999</v>
      </c>
    </row>
    <row r="109" spans="1:48" ht="16.5" thickBot="1">
      <c r="A109" s="2667" t="s">
        <v>1631</v>
      </c>
      <c r="B109" s="2656">
        <v>-62.830908500000014</v>
      </c>
      <c r="C109" s="2656">
        <v>-67.376137500000013</v>
      </c>
      <c r="D109" s="2656">
        <v>-40.776710000000001</v>
      </c>
      <c r="E109" s="2656">
        <v>-36.16379400000001</v>
      </c>
      <c r="F109" s="2656">
        <v>-17.192601</v>
      </c>
      <c r="G109" s="2656">
        <v>-26.425983000000002</v>
      </c>
      <c r="H109" s="2656">
        <v>-41.846137499999998</v>
      </c>
      <c r="I109" s="2656">
        <v>-56.268828500000012</v>
      </c>
      <c r="J109" s="2656">
        <v>-95.772383034227573</v>
      </c>
      <c r="K109" s="2656">
        <v>-65.112892334041476</v>
      </c>
      <c r="L109" s="2656">
        <v>-98.481774805881543</v>
      </c>
      <c r="M109" s="2656">
        <v>-64.507324755110503</v>
      </c>
      <c r="N109" s="2657">
        <v>-50.223312205527506</v>
      </c>
      <c r="O109" s="2657">
        <v>-147.04194049506768</v>
      </c>
      <c r="P109" s="2657">
        <v>-130.30879017909518</v>
      </c>
      <c r="Q109" s="2657">
        <v>-74.585402834249891</v>
      </c>
      <c r="R109" s="2657">
        <v>-96.152712671112667</v>
      </c>
      <c r="S109" s="2657">
        <v>-155.60703944757364</v>
      </c>
      <c r="T109" s="2657">
        <v>-180.51080381079859</v>
      </c>
      <c r="U109" s="2657">
        <v>-153.62363694847943</v>
      </c>
      <c r="V109" s="2657">
        <v>-176.78238886354748</v>
      </c>
      <c r="W109" s="2657">
        <v>-359.41743896371719</v>
      </c>
      <c r="X109" s="2657">
        <v>-222.51560849918152</v>
      </c>
      <c r="Y109" s="2657">
        <v>-150.10511230274486</v>
      </c>
      <c r="Z109" s="2657">
        <v>-127.07702319703547</v>
      </c>
      <c r="AA109" s="2657">
        <v>-178.13072878829266</v>
      </c>
      <c r="AB109" s="2657">
        <v>-110.63553962511752</v>
      </c>
      <c r="AC109" s="2657">
        <v>-97.233724931046609</v>
      </c>
      <c r="AD109" s="2657">
        <v>-190.26019830793763</v>
      </c>
      <c r="AE109" s="2657">
        <v>-228.07070162474315</v>
      </c>
      <c r="AF109" s="2657">
        <v>-35.784056020620994</v>
      </c>
      <c r="AG109" s="2657">
        <v>-77.560657561707515</v>
      </c>
      <c r="AH109" s="2657">
        <v>-119.54569879134857</v>
      </c>
      <c r="AI109" s="2657">
        <v>-146.95838935350943</v>
      </c>
      <c r="AJ109" s="2657">
        <v>-118.63963330598853</v>
      </c>
      <c r="AK109" s="2657">
        <v>-103.30490000000002</v>
      </c>
      <c r="AL109" s="2657">
        <v>-126.54438016020943</v>
      </c>
      <c r="AM109" s="2657">
        <v>-228.0536938077407</v>
      </c>
      <c r="AN109" s="2657">
        <v>-177.02895628707748</v>
      </c>
      <c r="AO109" s="2657">
        <v>-152.60234965654058</v>
      </c>
      <c r="AP109" s="2657">
        <v>-228.63721114083813</v>
      </c>
      <c r="AQ109" s="2657">
        <v>-261.749049740462</v>
      </c>
      <c r="AR109" s="2657">
        <v>-264.7556403483095</v>
      </c>
      <c r="AS109" s="2657">
        <v>-216.14898824771183</v>
      </c>
      <c r="AT109" s="2657">
        <v>-348.50687316740436</v>
      </c>
      <c r="AU109" s="2657">
        <v>-235.01533361070321</v>
      </c>
      <c r="AV109" s="2657">
        <v>-192.69217829496239</v>
      </c>
    </row>
    <row r="110" spans="1:48" ht="16.5" thickBot="1">
      <c r="A110" s="2655" t="s">
        <v>1632</v>
      </c>
      <c r="B110" s="2656">
        <v>19.890319499999997</v>
      </c>
      <c r="C110" s="2656">
        <v>18.416962499999997</v>
      </c>
      <c r="D110" s="2656">
        <v>14.733569999999999</v>
      </c>
      <c r="E110" s="2656">
        <v>20.626997999999997</v>
      </c>
      <c r="F110" s="2656">
        <v>4.1466149999999997</v>
      </c>
      <c r="G110" s="2656">
        <v>4.9005449999999993</v>
      </c>
      <c r="H110" s="2656">
        <v>4.7120624999999992</v>
      </c>
      <c r="I110" s="2656">
        <v>5.0890275000000003</v>
      </c>
      <c r="J110" s="2656">
        <v>3.977339999999999</v>
      </c>
      <c r="K110" s="2656">
        <v>4.5769389949748742</v>
      </c>
      <c r="L110" s="2656">
        <v>5.5662773366834157</v>
      </c>
      <c r="M110" s="2656">
        <v>5.7661436683417069</v>
      </c>
      <c r="N110" s="2657">
        <v>4.4337239999999998</v>
      </c>
      <c r="O110" s="2657">
        <v>5.1726780000000003</v>
      </c>
      <c r="P110" s="2657">
        <v>4.8032009999999996</v>
      </c>
      <c r="Q110" s="2657">
        <v>4.0642469999999999</v>
      </c>
      <c r="R110" s="2657">
        <v>4.8262725797064769</v>
      </c>
      <c r="S110" s="2657">
        <v>5.6324670964068826</v>
      </c>
      <c r="T110" s="2657">
        <v>5.2293698380566793</v>
      </c>
      <c r="U110" s="2657">
        <v>4.814340485829959</v>
      </c>
      <c r="V110" s="2657">
        <v>5.38</v>
      </c>
      <c r="W110" s="2657">
        <v>5.07</v>
      </c>
      <c r="X110" s="2657">
        <v>5.5</v>
      </c>
      <c r="Y110" s="2657">
        <v>4.8099999999999996</v>
      </c>
      <c r="Z110" s="2657">
        <v>7.61</v>
      </c>
      <c r="AA110" s="2657">
        <v>5.3235000000000001</v>
      </c>
      <c r="AB110" s="2657">
        <v>5.4967500000000005</v>
      </c>
      <c r="AC110" s="2657">
        <v>6.14</v>
      </c>
      <c r="AD110" s="2657">
        <v>6.14</v>
      </c>
      <c r="AE110" s="2657">
        <v>5.8329999999999993</v>
      </c>
      <c r="AF110" s="2657">
        <v>6.1215000000000002</v>
      </c>
      <c r="AG110" s="2657">
        <v>5.0370752627199629</v>
      </c>
      <c r="AH110" s="2657">
        <v>62.523710050890593</v>
      </c>
      <c r="AI110" s="2657">
        <v>60.018999999999998</v>
      </c>
      <c r="AJ110" s="2657">
        <v>60.02</v>
      </c>
      <c r="AK110" s="2657">
        <v>66.022000000000006</v>
      </c>
      <c r="AL110" s="2657">
        <v>62.967260105756267</v>
      </c>
      <c r="AM110" s="2657">
        <v>64.722700000000003</v>
      </c>
      <c r="AN110" s="2657">
        <v>64.722700000000003</v>
      </c>
      <c r="AO110" s="2657">
        <v>64.133333333333326</v>
      </c>
      <c r="AP110" s="2657">
        <v>63.057597247255458</v>
      </c>
      <c r="AQ110" s="2657">
        <v>59.906999999999996</v>
      </c>
      <c r="AR110" s="2657">
        <v>62.954999999999998</v>
      </c>
      <c r="AS110" s="2657">
        <v>62.515254862362781</v>
      </c>
      <c r="AT110" s="2657">
        <v>62.997458802414748</v>
      </c>
      <c r="AU110" s="2657">
        <v>66.150000000000006</v>
      </c>
      <c r="AV110" s="2657">
        <v>63.654428416194378</v>
      </c>
    </row>
    <row r="111" spans="1:48" ht="16.5" thickBot="1">
      <c r="A111" s="2655" t="s">
        <v>1633</v>
      </c>
      <c r="B111" s="2656">
        <v>-82.721228000000011</v>
      </c>
      <c r="C111" s="2656">
        <v>-85.79310000000001</v>
      </c>
      <c r="D111" s="2656">
        <v>-55.510280000000002</v>
      </c>
      <c r="E111" s="2656">
        <v>-56.79079200000001</v>
      </c>
      <c r="F111" s="2656">
        <v>-21.339216</v>
      </c>
      <c r="G111" s="2656">
        <v>-31.326528</v>
      </c>
      <c r="H111" s="2656">
        <v>-46.558199999999999</v>
      </c>
      <c r="I111" s="2656">
        <v>-61.357856000000012</v>
      </c>
      <c r="J111" s="2656">
        <v>-99.749723034227571</v>
      </c>
      <c r="K111" s="2656">
        <v>-69.689831329016343</v>
      </c>
      <c r="L111" s="2656">
        <v>-104.04805214256496</v>
      </c>
      <c r="M111" s="2656">
        <v>-70.273468423452215</v>
      </c>
      <c r="N111" s="2657">
        <v>-54.657036205527504</v>
      </c>
      <c r="O111" s="2657">
        <v>-152.21461849506767</v>
      </c>
      <c r="P111" s="2657">
        <v>-135.11199117909518</v>
      </c>
      <c r="Q111" s="2657">
        <v>-78.649649834249885</v>
      </c>
      <c r="R111" s="2657">
        <v>-100.97898525081915</v>
      </c>
      <c r="S111" s="2657">
        <v>-161.23950654398053</v>
      </c>
      <c r="T111" s="2657">
        <v>-185.74017364885526</v>
      </c>
      <c r="U111" s="2657">
        <v>-158.4379774343094</v>
      </c>
      <c r="V111" s="2657">
        <v>-182.16238886354748</v>
      </c>
      <c r="W111" s="2657">
        <v>-364.48743896371718</v>
      </c>
      <c r="X111" s="2657">
        <v>-228.01560849918152</v>
      </c>
      <c r="Y111" s="2657">
        <v>-154.91511230274486</v>
      </c>
      <c r="Z111" s="2657">
        <v>-134.68702319703547</v>
      </c>
      <c r="AA111" s="2657">
        <v>-183.45422878829265</v>
      </c>
      <c r="AB111" s="2657">
        <v>-116.13228962511752</v>
      </c>
      <c r="AC111" s="2657">
        <v>-103.37372493104661</v>
      </c>
      <c r="AD111" s="2657">
        <v>-196.40019830793761</v>
      </c>
      <c r="AE111" s="2657">
        <v>-233.90370162474315</v>
      </c>
      <c r="AF111" s="2657">
        <v>-41.905556020620992</v>
      </c>
      <c r="AG111" s="2657">
        <v>-82.597732824427482</v>
      </c>
      <c r="AH111" s="2657">
        <v>-182.06940884223917</v>
      </c>
      <c r="AI111" s="2657">
        <v>-206.97738935350944</v>
      </c>
      <c r="AJ111" s="2657">
        <v>-178.65963330598854</v>
      </c>
      <c r="AK111" s="2657">
        <v>-169.32690000000002</v>
      </c>
      <c r="AL111" s="2657">
        <v>-189.5116402659657</v>
      </c>
      <c r="AM111" s="2657">
        <v>-292.7763938077407</v>
      </c>
      <c r="AN111" s="2657">
        <v>-241.75165628707748</v>
      </c>
      <c r="AO111" s="2657">
        <v>-216.73568298987391</v>
      </c>
      <c r="AP111" s="2657">
        <v>-291.69480838809358</v>
      </c>
      <c r="AQ111" s="2657">
        <v>-321.65604974046198</v>
      </c>
      <c r="AR111" s="2657">
        <v>-327.71064034830948</v>
      </c>
      <c r="AS111" s="2657">
        <v>-278.66424311007461</v>
      </c>
      <c r="AT111" s="2657">
        <v>-411.50433196981913</v>
      </c>
      <c r="AU111" s="2657">
        <v>-301.16533361070321</v>
      </c>
      <c r="AV111" s="2657">
        <v>-256.34660671115677</v>
      </c>
    </row>
    <row r="112" spans="1:48" ht="16.5" thickBot="1">
      <c r="A112" s="2655" t="s">
        <v>1634</v>
      </c>
      <c r="B112" s="2656">
        <v>520.12294999999995</v>
      </c>
      <c r="C112" s="2656">
        <v>418.83125000000001</v>
      </c>
      <c r="D112" s="2656">
        <v>569.98699999999997</v>
      </c>
      <c r="E112" s="2656">
        <v>486.65380000000005</v>
      </c>
      <c r="F112" s="2656">
        <v>315.99700000000007</v>
      </c>
      <c r="G112" s="2656">
        <v>-97.918999999999997</v>
      </c>
      <c r="H112" s="2656">
        <v>146.77750000000003</v>
      </c>
      <c r="I112" s="2656">
        <v>195.06450000000001</v>
      </c>
      <c r="J112" s="2656">
        <v>288.63000000000005</v>
      </c>
      <c r="K112" s="2656">
        <v>108.74000000000001</v>
      </c>
      <c r="L112" s="2656">
        <v>120.56999999999996</v>
      </c>
      <c r="M112" s="2656">
        <v>36.61</v>
      </c>
      <c r="N112" s="2657">
        <v>57.508690869999995</v>
      </c>
      <c r="O112" s="2657">
        <v>82.243600000000015</v>
      </c>
      <c r="P112" s="2657">
        <v>95.652899999999988</v>
      </c>
      <c r="Q112" s="2657">
        <v>38.911199999999994</v>
      </c>
      <c r="R112" s="2657">
        <v>78.179297724429802</v>
      </c>
      <c r="S112" s="2657">
        <v>44.740953397481206</v>
      </c>
      <c r="T112" s="2657">
        <v>105.7500390582673</v>
      </c>
      <c r="U112" s="2657">
        <v>57.152591579821674</v>
      </c>
      <c r="V112" s="2657">
        <v>34.730000000000004</v>
      </c>
      <c r="W112" s="2657">
        <v>23.159999999999997</v>
      </c>
      <c r="X112" s="2657">
        <v>56.220399999999998</v>
      </c>
      <c r="Y112" s="2657">
        <v>45.925034002667815</v>
      </c>
      <c r="Z112" s="2657">
        <v>160.02794251</v>
      </c>
      <c r="AA112" s="2657">
        <v>159.91131246999998</v>
      </c>
      <c r="AB112" s="2657">
        <v>81.390000000000043</v>
      </c>
      <c r="AC112" s="2657">
        <v>118.02999999999997</v>
      </c>
      <c r="AD112" s="2657">
        <v>-26.955551859999986</v>
      </c>
      <c r="AE112" s="2657">
        <v>0.88272981000000073</v>
      </c>
      <c r="AF112" s="2657">
        <v>13.020499999999984</v>
      </c>
      <c r="AG112" s="2657">
        <v>-205.65544899022896</v>
      </c>
      <c r="AH112" s="2657">
        <v>44.395612119289353</v>
      </c>
      <c r="AI112" s="2657">
        <v>5.2696224557521987</v>
      </c>
      <c r="AJ112" s="2657">
        <v>-46.978989564533762</v>
      </c>
      <c r="AK112" s="2657">
        <v>24.398182902298871</v>
      </c>
      <c r="AL112" s="2657">
        <v>27.037136529898476</v>
      </c>
      <c r="AM112" s="2657">
        <v>69.699433509613613</v>
      </c>
      <c r="AN112" s="2657">
        <v>36.165220699950851</v>
      </c>
      <c r="AO112" s="2657">
        <v>55.517475836880152</v>
      </c>
      <c r="AP112" s="2657">
        <v>15.720652941484531</v>
      </c>
      <c r="AQ112" s="2657">
        <v>110.02646392853401</v>
      </c>
      <c r="AR112" s="2657">
        <v>53.239979612146499</v>
      </c>
      <c r="AS112" s="2657">
        <v>101.56446134270615</v>
      </c>
      <c r="AT112" s="2657">
        <v>160.44199227239352</v>
      </c>
      <c r="AU112" s="2657">
        <v>360.62830560541778</v>
      </c>
      <c r="AV112" s="2657">
        <v>235.95724775453513</v>
      </c>
    </row>
    <row r="113" spans="1:48" ht="16.5" thickBot="1">
      <c r="A113" s="2655" t="s">
        <v>1635</v>
      </c>
      <c r="B113" s="2656">
        <v>520.12294999999995</v>
      </c>
      <c r="C113" s="2656">
        <v>418.83125000000001</v>
      </c>
      <c r="D113" s="2656">
        <v>569.98699999999997</v>
      </c>
      <c r="E113" s="2656">
        <v>486.65380000000005</v>
      </c>
      <c r="F113" s="2656">
        <v>315.99700000000007</v>
      </c>
      <c r="G113" s="2656">
        <v>-97.918999999999997</v>
      </c>
      <c r="H113" s="2656">
        <v>146.77750000000003</v>
      </c>
      <c r="I113" s="2656">
        <v>195.06450000000001</v>
      </c>
      <c r="J113" s="2656">
        <v>288.63000000000005</v>
      </c>
      <c r="K113" s="2656">
        <v>108.74000000000001</v>
      </c>
      <c r="L113" s="2656">
        <v>120.56999999999996</v>
      </c>
      <c r="M113" s="2656">
        <v>36.61</v>
      </c>
      <c r="N113" s="2657">
        <v>57.508690869999995</v>
      </c>
      <c r="O113" s="2657">
        <v>82.243600000000015</v>
      </c>
      <c r="P113" s="2657">
        <v>95.652899999999988</v>
      </c>
      <c r="Q113" s="2657">
        <v>38.911199999999994</v>
      </c>
      <c r="R113" s="2657">
        <v>78.179297724429802</v>
      </c>
      <c r="S113" s="2657">
        <v>44.740953397481206</v>
      </c>
      <c r="T113" s="2657">
        <v>105.7500390582673</v>
      </c>
      <c r="U113" s="2657">
        <v>57.152591579821674</v>
      </c>
      <c r="V113" s="2657">
        <v>34.730000000000004</v>
      </c>
      <c r="W113" s="2657">
        <v>23.159999999999997</v>
      </c>
      <c r="X113" s="2657">
        <v>56.220399999999998</v>
      </c>
      <c r="Y113" s="2657">
        <v>45.925034002667815</v>
      </c>
      <c r="Z113" s="2657">
        <v>160.02794251</v>
      </c>
      <c r="AA113" s="2657">
        <v>159.91131246999998</v>
      </c>
      <c r="AB113" s="2657">
        <v>81.390000000000043</v>
      </c>
      <c r="AC113" s="2657">
        <v>118.02999999999997</v>
      </c>
      <c r="AD113" s="2657">
        <v>-26.955551859999986</v>
      </c>
      <c r="AE113" s="2657">
        <v>0.88272981000000073</v>
      </c>
      <c r="AF113" s="2657">
        <v>13.020499999999984</v>
      </c>
      <c r="AG113" s="2657">
        <v>-205.65544899022896</v>
      </c>
      <c r="AH113" s="2657">
        <v>44.395612119289353</v>
      </c>
      <c r="AI113" s="2657">
        <v>5.2696224557521987</v>
      </c>
      <c r="AJ113" s="2657">
        <v>-46.978989564533762</v>
      </c>
      <c r="AK113" s="2657">
        <v>24.398182902298871</v>
      </c>
      <c r="AL113" s="2657">
        <v>27.037136529898476</v>
      </c>
      <c r="AM113" s="2657">
        <v>69.699433509613613</v>
      </c>
      <c r="AN113" s="2657">
        <v>36.165220699950851</v>
      </c>
      <c r="AO113" s="2657">
        <v>55.517475836880152</v>
      </c>
      <c r="AP113" s="2657">
        <v>15.720652941484531</v>
      </c>
      <c r="AQ113" s="2657">
        <v>110.02646392853401</v>
      </c>
      <c r="AR113" s="2657">
        <v>53.239979612146499</v>
      </c>
      <c r="AS113" s="2657">
        <v>101.56446134270615</v>
      </c>
      <c r="AT113" s="2657">
        <v>160.44199227239352</v>
      </c>
      <c r="AU113" s="2657">
        <v>360.62830560541778</v>
      </c>
      <c r="AV113" s="2657">
        <v>235.95724775453513</v>
      </c>
    </row>
    <row r="114" spans="1:48" ht="16.5" thickBot="1">
      <c r="A114" s="2655" t="s">
        <v>1636</v>
      </c>
      <c r="B114" s="2656">
        <v>546.33724999999993</v>
      </c>
      <c r="C114" s="2656">
        <v>443.10374999999999</v>
      </c>
      <c r="D114" s="2656">
        <v>589.40499999999997</v>
      </c>
      <c r="E114" s="2656">
        <v>513.83900000000006</v>
      </c>
      <c r="F114" s="2656">
        <v>338.73920000000004</v>
      </c>
      <c r="G114" s="2656">
        <v>-52.976399999999998</v>
      </c>
      <c r="H114" s="2656">
        <v>181.86</v>
      </c>
      <c r="I114" s="2656">
        <v>213.3272</v>
      </c>
      <c r="J114" s="2656">
        <v>308.78000000000003</v>
      </c>
      <c r="K114" s="2656">
        <v>150.92000000000002</v>
      </c>
      <c r="L114" s="2656">
        <v>144.83999999999997</v>
      </c>
      <c r="M114" s="2656">
        <v>72.97</v>
      </c>
      <c r="N114" s="2657">
        <v>83.180790869999996</v>
      </c>
      <c r="O114" s="2657">
        <v>129.79580000000001</v>
      </c>
      <c r="P114" s="2657">
        <v>127.1557</v>
      </c>
      <c r="Q114" s="2657">
        <v>84.644099999999995</v>
      </c>
      <c r="R114" s="2657">
        <v>108.62817195055528</v>
      </c>
      <c r="S114" s="2657">
        <v>95.482522041691084</v>
      </c>
      <c r="T114" s="2657">
        <v>129.68393019059977</v>
      </c>
      <c r="U114" s="2657">
        <v>102.48825757715386</v>
      </c>
      <c r="V114" s="2657">
        <v>90.330000000000013</v>
      </c>
      <c r="W114" s="2657">
        <v>70.86999999999999</v>
      </c>
      <c r="X114" s="2657">
        <v>110.6704</v>
      </c>
      <c r="Y114" s="2657">
        <v>89.030699999999996</v>
      </c>
      <c r="Z114" s="2657">
        <v>260.39794251000001</v>
      </c>
      <c r="AA114" s="2657">
        <v>271.96131247</v>
      </c>
      <c r="AB114" s="2657">
        <v>254.40000000000003</v>
      </c>
      <c r="AC114" s="2657">
        <v>304.92999999999995</v>
      </c>
      <c r="AD114" s="2657">
        <v>89.524448140000004</v>
      </c>
      <c r="AE114" s="2657">
        <v>71.24272981</v>
      </c>
      <c r="AF114" s="2657">
        <v>83.565499999999986</v>
      </c>
      <c r="AG114" s="2657">
        <v>144.87577899959288</v>
      </c>
      <c r="AH114" s="2657">
        <v>158.90811967005078</v>
      </c>
      <c r="AI114" s="2657">
        <v>87.561090066371676</v>
      </c>
      <c r="AJ114" s="2657">
        <v>74.792870334290413</v>
      </c>
      <c r="AK114" s="2657">
        <v>149.03091993021349</v>
      </c>
      <c r="AL114" s="2657">
        <v>142.34173494360405</v>
      </c>
      <c r="AM114" s="2657">
        <v>130.93411876665357</v>
      </c>
      <c r="AN114" s="2657">
        <v>167.82829868930384</v>
      </c>
      <c r="AO114" s="2657">
        <v>208.17080190420361</v>
      </c>
      <c r="AP114" s="2657">
        <v>219.67663337528757</v>
      </c>
      <c r="AQ114" s="2657">
        <v>291.7128278208354</v>
      </c>
      <c r="AR114" s="2657">
        <v>299.09331257356547</v>
      </c>
      <c r="AS114" s="2657">
        <v>338.91550015633504</v>
      </c>
      <c r="AT114" s="2657">
        <v>370.77359439141782</v>
      </c>
      <c r="AU114" s="2657">
        <v>408.96998306951701</v>
      </c>
      <c r="AV114" s="2657">
        <v>342.70899702044051</v>
      </c>
    </row>
    <row r="115" spans="1:48" ht="16.5" thickBot="1">
      <c r="A115" s="2655" t="s">
        <v>1637</v>
      </c>
      <c r="B115" s="2656">
        <v>-26.214300000000001</v>
      </c>
      <c r="C115" s="2656">
        <v>-24.272500000000001</v>
      </c>
      <c r="D115" s="2656">
        <v>-19.417999999999999</v>
      </c>
      <c r="E115" s="2656">
        <v>-27.185200000000002</v>
      </c>
      <c r="F115" s="2656">
        <v>-22.742199999999997</v>
      </c>
      <c r="G115" s="2656">
        <v>-44.942599999999999</v>
      </c>
      <c r="H115" s="2656">
        <v>-35.082499999999996</v>
      </c>
      <c r="I115" s="2656">
        <v>-18.262699999999999</v>
      </c>
      <c r="J115" s="2656">
        <v>-20.149999999999999</v>
      </c>
      <c r="K115" s="2656">
        <v>-42.180000000000007</v>
      </c>
      <c r="L115" s="2656">
        <v>-24.270000000000003</v>
      </c>
      <c r="M115" s="2656">
        <v>-36.36</v>
      </c>
      <c r="N115" s="2657">
        <v>-25.6721</v>
      </c>
      <c r="O115" s="2657">
        <v>-47.552200000000006</v>
      </c>
      <c r="P115" s="2657">
        <v>-31.502800000000004</v>
      </c>
      <c r="Q115" s="2657">
        <v>-45.732900000000001</v>
      </c>
      <c r="R115" s="2657">
        <v>-30.44887422612549</v>
      </c>
      <c r="S115" s="2657">
        <v>-50.741568644209877</v>
      </c>
      <c r="T115" s="2657">
        <v>-23.933891132332462</v>
      </c>
      <c r="U115" s="2657">
        <v>-45.335665997332185</v>
      </c>
      <c r="V115" s="2657">
        <v>-55.600000000000009</v>
      </c>
      <c r="W115" s="2657">
        <v>-47.709999999999994</v>
      </c>
      <c r="X115" s="2657">
        <v>-54.45</v>
      </c>
      <c r="Y115" s="2657">
        <v>-43.105665997332181</v>
      </c>
      <c r="Z115" s="2657">
        <v>-100.37</v>
      </c>
      <c r="AA115" s="2657">
        <v>-112.05</v>
      </c>
      <c r="AB115" s="2657">
        <v>-173.01</v>
      </c>
      <c r="AC115" s="2657">
        <v>-186.89999999999998</v>
      </c>
      <c r="AD115" s="2657">
        <v>-116.47999999999999</v>
      </c>
      <c r="AE115" s="2657">
        <v>-70.36</v>
      </c>
      <c r="AF115" s="2657">
        <v>-70.545000000000002</v>
      </c>
      <c r="AG115" s="2657">
        <v>-350.53122798982184</v>
      </c>
      <c r="AH115" s="2657">
        <v>-114.51250755076143</v>
      </c>
      <c r="AI115" s="2657">
        <v>-82.291467610619478</v>
      </c>
      <c r="AJ115" s="2657">
        <v>-121.77185989882418</v>
      </c>
      <c r="AK115" s="2657">
        <v>-124.63273702791462</v>
      </c>
      <c r="AL115" s="2657">
        <v>-115.30459841370558</v>
      </c>
      <c r="AM115" s="2657">
        <v>-61.234685257039956</v>
      </c>
      <c r="AN115" s="2657">
        <v>-131.66307798935298</v>
      </c>
      <c r="AO115" s="2657">
        <v>-152.65332606732346</v>
      </c>
      <c r="AP115" s="2657">
        <v>-203.95598043380303</v>
      </c>
      <c r="AQ115" s="2657">
        <v>-181.68636389230139</v>
      </c>
      <c r="AR115" s="2657">
        <v>-245.85333296141897</v>
      </c>
      <c r="AS115" s="2657">
        <v>-237.35103881362889</v>
      </c>
      <c r="AT115" s="2657">
        <v>-210.3316021190243</v>
      </c>
      <c r="AU115" s="2657">
        <v>-48.34167746409922</v>
      </c>
      <c r="AV115" s="2657">
        <v>-106.75174926590537</v>
      </c>
    </row>
    <row r="116" spans="1:48" ht="16.5" thickBot="1">
      <c r="A116" s="2652" t="s">
        <v>1638</v>
      </c>
      <c r="B116" s="2653">
        <v>5574.9460449999997</v>
      </c>
      <c r="C116" s="2653">
        <v>5087.2342500000004</v>
      </c>
      <c r="D116" s="2653">
        <v>4107.8129550000003</v>
      </c>
      <c r="E116" s="2653">
        <v>5757.8414760000014</v>
      </c>
      <c r="F116" s="2653">
        <v>4243.3461522116731</v>
      </c>
      <c r="G116" s="2653">
        <v>5102.3788918506334</v>
      </c>
      <c r="H116" s="2653">
        <v>4920.922639879007</v>
      </c>
      <c r="I116" s="2653">
        <v>5309.5131899971911</v>
      </c>
      <c r="J116" s="2653">
        <v>4315.7916273125002</v>
      </c>
      <c r="K116" s="2653">
        <v>4799.1370328615012</v>
      </c>
      <c r="L116" s="2653">
        <v>5745.0612500154994</v>
      </c>
      <c r="M116" s="2653">
        <v>6094.8752850000001</v>
      </c>
      <c r="N116" s="2654">
        <v>5330.3062058099995</v>
      </c>
      <c r="O116" s="2654">
        <v>5493.1725849999993</v>
      </c>
      <c r="P116" s="2654">
        <v>5432.1215400000001</v>
      </c>
      <c r="Q116" s="2654">
        <v>5733.1072183333335</v>
      </c>
      <c r="R116" s="2654">
        <v>5282.0811815894294</v>
      </c>
      <c r="S116" s="2654">
        <v>5352.1362824541429</v>
      </c>
      <c r="T116" s="2654">
        <v>5391.8144707769943</v>
      </c>
      <c r="U116" s="2654">
        <v>5961.3663582289646</v>
      </c>
      <c r="V116" s="2654">
        <v>5297.8072550000006</v>
      </c>
      <c r="W116" s="2654">
        <v>5401.1758725</v>
      </c>
      <c r="X116" s="2654">
        <v>5451.4970964999993</v>
      </c>
      <c r="Y116" s="2654">
        <v>6069.2215649999998</v>
      </c>
      <c r="Z116" s="2654">
        <v>5335.170555833748</v>
      </c>
      <c r="AA116" s="2654">
        <v>5618.6376895912099</v>
      </c>
      <c r="AB116" s="2654">
        <v>5372.5850145163249</v>
      </c>
      <c r="AC116" s="2654">
        <v>5591.617389136577</v>
      </c>
      <c r="AD116" s="2654">
        <v>4915.1337640062175</v>
      </c>
      <c r="AE116" s="2654">
        <v>5156.6938455842401</v>
      </c>
      <c r="AF116" s="2654">
        <v>4818.0545050014043</v>
      </c>
      <c r="AG116" s="2654">
        <v>5278.9034824890969</v>
      </c>
      <c r="AH116" s="2654">
        <v>5633.3305430703376</v>
      </c>
      <c r="AI116" s="2654">
        <v>4340.9423132865095</v>
      </c>
      <c r="AJ116" s="2654">
        <v>4610.9392617622671</v>
      </c>
      <c r="AK116" s="2654">
        <v>5303.9562055187853</v>
      </c>
      <c r="AL116" s="2654">
        <v>4900.4414789852954</v>
      </c>
      <c r="AM116" s="2654">
        <v>5443.0098220035807</v>
      </c>
      <c r="AN116" s="2654">
        <v>5799.0557443347816</v>
      </c>
      <c r="AO116" s="2654">
        <v>5853.065025661951</v>
      </c>
      <c r="AP116" s="2654">
        <v>5823.7068418515109</v>
      </c>
      <c r="AQ116" s="2654">
        <v>6027.7554909915198</v>
      </c>
      <c r="AR116" s="2654">
        <v>5970.2440558359267</v>
      </c>
      <c r="AS116" s="2654">
        <v>6312.3895899962563</v>
      </c>
      <c r="AT116" s="2654">
        <v>7648.7855446520643</v>
      </c>
      <c r="AU116" s="2654">
        <v>5845.375588910043</v>
      </c>
      <c r="AV116" s="2654">
        <v>5996.7308144315975</v>
      </c>
    </row>
    <row r="117" spans="1:48" ht="16.5" thickBot="1">
      <c r="A117" s="2655" t="s">
        <v>1639</v>
      </c>
      <c r="B117" s="2656">
        <v>5686.3128999999999</v>
      </c>
      <c r="C117" s="2656">
        <v>5265.3647000000001</v>
      </c>
      <c r="D117" s="2656">
        <v>4213.1030000000001</v>
      </c>
      <c r="E117" s="2656">
        <v>5897.1491000000015</v>
      </c>
      <c r="F117" s="2656">
        <v>4410.8170899966735</v>
      </c>
      <c r="G117" s="2656">
        <v>5213.8577701271333</v>
      </c>
      <c r="H117" s="2656">
        <v>5011.3317248790072</v>
      </c>
      <c r="I117" s="2656">
        <v>5408.946914997191</v>
      </c>
      <c r="J117" s="2656">
        <v>4417.7307273124998</v>
      </c>
      <c r="K117" s="2656">
        <v>4915.7877928615007</v>
      </c>
      <c r="L117" s="2656">
        <v>5872.3848100154992</v>
      </c>
      <c r="M117" s="2656">
        <v>6232.7189500000004</v>
      </c>
      <c r="N117" s="2657">
        <v>5424.9733999999999</v>
      </c>
      <c r="O117" s="2657">
        <v>5599.9407999999994</v>
      </c>
      <c r="P117" s="2657">
        <v>5595.7273500000001</v>
      </c>
      <c r="Q117" s="2657">
        <v>5843.8912</v>
      </c>
      <c r="R117" s="2657">
        <v>5364.6203096134996</v>
      </c>
      <c r="S117" s="2657">
        <v>5437.2995000000001</v>
      </c>
      <c r="T117" s="2657">
        <v>5556.7325999999994</v>
      </c>
      <c r="U117" s="2657">
        <v>6115.0769999999993</v>
      </c>
      <c r="V117" s="2657">
        <v>5445.9530000000004</v>
      </c>
      <c r="W117" s="2657">
        <v>5489.9212500000003</v>
      </c>
      <c r="X117" s="2657">
        <v>5636.9274999999998</v>
      </c>
      <c r="Y117" s="2657">
        <v>6139.1264999999994</v>
      </c>
      <c r="Z117" s="2657">
        <v>5514.9435000000003</v>
      </c>
      <c r="AA117" s="2657">
        <v>5800.9472000000005</v>
      </c>
      <c r="AB117" s="2657">
        <v>5640.1695</v>
      </c>
      <c r="AC117" s="2657">
        <v>5844.67155</v>
      </c>
      <c r="AD117" s="2657">
        <v>5544.4690000000001</v>
      </c>
      <c r="AE117" s="2657">
        <v>5691.2499999999991</v>
      </c>
      <c r="AF117" s="2657">
        <v>5299.6719999999996</v>
      </c>
      <c r="AG117" s="2657">
        <v>5581.9440000000004</v>
      </c>
      <c r="AH117" s="2657">
        <v>5905.8011169999991</v>
      </c>
      <c r="AI117" s="2657">
        <v>4618.1333520000007</v>
      </c>
      <c r="AJ117" s="2657">
        <v>4853.3360619999994</v>
      </c>
      <c r="AK117" s="2657">
        <v>5565.3876656175253</v>
      </c>
      <c r="AL117" s="2657">
        <v>5138.1506170000002</v>
      </c>
      <c r="AM117" s="2657">
        <v>5566.5047939999995</v>
      </c>
      <c r="AN117" s="2657">
        <v>5888.3000430000002</v>
      </c>
      <c r="AO117" s="2657">
        <v>5924.2442713</v>
      </c>
      <c r="AP117" s="2657">
        <v>5916.7488353333329</v>
      </c>
      <c r="AQ117" s="2657">
        <v>6108.7039813333331</v>
      </c>
      <c r="AR117" s="2657">
        <v>6100.9758721666667</v>
      </c>
      <c r="AS117" s="2657">
        <v>6399.2341513923329</v>
      </c>
      <c r="AT117" s="2657">
        <v>7776.9203087055012</v>
      </c>
      <c r="AU117" s="2657">
        <v>5974.7488230694435</v>
      </c>
      <c r="AV117" s="2657">
        <v>6097.7321515924714</v>
      </c>
    </row>
    <row r="118" spans="1:48" ht="16.5" thickBot="1">
      <c r="A118" s="2655" t="s">
        <v>1640</v>
      </c>
      <c r="B118" s="2656">
        <v>-111.36685500000002</v>
      </c>
      <c r="C118" s="2656">
        <v>-178.13045</v>
      </c>
      <c r="D118" s="2656">
        <v>-105.29004500000001</v>
      </c>
      <c r="E118" s="2656">
        <v>-139.30762400000003</v>
      </c>
      <c r="F118" s="2656">
        <v>-167.47093778499999</v>
      </c>
      <c r="G118" s="2656">
        <v>-111.47887827650001</v>
      </c>
      <c r="H118" s="2656">
        <v>-90.40908499999999</v>
      </c>
      <c r="I118" s="2656">
        <v>-99.433724999999981</v>
      </c>
      <c r="J118" s="2656">
        <v>-101.9391</v>
      </c>
      <c r="K118" s="2656">
        <v>-116.65075999999999</v>
      </c>
      <c r="L118" s="2656">
        <v>-127.32356000000001</v>
      </c>
      <c r="M118" s="2656">
        <v>-137.84366499999999</v>
      </c>
      <c r="N118" s="2657">
        <v>-94.667194189999989</v>
      </c>
      <c r="O118" s="2657">
        <v>-106.768215</v>
      </c>
      <c r="P118" s="2657">
        <v>-163.60581000000002</v>
      </c>
      <c r="Q118" s="2657">
        <v>-110.78398166666665</v>
      </c>
      <c r="R118" s="2657">
        <v>-82.539128024069868</v>
      </c>
      <c r="S118" s="2657">
        <v>-85.16321754585752</v>
      </c>
      <c r="T118" s="2657">
        <v>-164.91812922300477</v>
      </c>
      <c r="U118" s="2657">
        <v>-153.71064177103489</v>
      </c>
      <c r="V118" s="2657">
        <v>-148.14574499999998</v>
      </c>
      <c r="W118" s="2657">
        <v>-88.745377500000004</v>
      </c>
      <c r="X118" s="2657">
        <v>-185.43040350000001</v>
      </c>
      <c r="Y118" s="2657">
        <v>-69.904935000000009</v>
      </c>
      <c r="Z118" s="2657">
        <v>-179.77294416625219</v>
      </c>
      <c r="AA118" s="2657">
        <v>-182.30951040879063</v>
      </c>
      <c r="AB118" s="2657">
        <v>-267.58448548367545</v>
      </c>
      <c r="AC118" s="2657">
        <v>-253.05416086342319</v>
      </c>
      <c r="AD118" s="2657">
        <v>-629.3352359937827</v>
      </c>
      <c r="AE118" s="2657">
        <v>-534.5561544157589</v>
      </c>
      <c r="AF118" s="2657">
        <v>-481.6174949985957</v>
      </c>
      <c r="AG118" s="2657">
        <v>-303.0405175109039</v>
      </c>
      <c r="AH118" s="2657">
        <v>-272.47057392966127</v>
      </c>
      <c r="AI118" s="2657">
        <v>-277.19103871349148</v>
      </c>
      <c r="AJ118" s="2657">
        <v>-242.3968002377319</v>
      </c>
      <c r="AK118" s="2657">
        <v>-261.43146009873971</v>
      </c>
      <c r="AL118" s="2657">
        <v>-237.70913801470448</v>
      </c>
      <c r="AM118" s="2657">
        <v>-123.49497199641883</v>
      </c>
      <c r="AN118" s="2657">
        <v>-89.244298665218366</v>
      </c>
      <c r="AO118" s="2657">
        <v>-71.179245638048712</v>
      </c>
      <c r="AP118" s="2657">
        <v>-93.041993481822331</v>
      </c>
      <c r="AQ118" s="2657">
        <v>-80.948490341812928</v>
      </c>
      <c r="AR118" s="2657">
        <v>-130.73181633073958</v>
      </c>
      <c r="AS118" s="2657">
        <v>-86.844561396076969</v>
      </c>
      <c r="AT118" s="2657">
        <v>-128.13476405343718</v>
      </c>
      <c r="AU118" s="2657">
        <v>-129.37323415940037</v>
      </c>
      <c r="AV118" s="2657">
        <v>-101.00133716087419</v>
      </c>
    </row>
    <row r="119" spans="1:48" ht="16.5" thickBot="1">
      <c r="A119" s="2655" t="s">
        <v>1641</v>
      </c>
      <c r="B119" s="2656">
        <v>490.84139999999996</v>
      </c>
      <c r="C119" s="2656">
        <v>400.77499999999998</v>
      </c>
      <c r="D119" s="2656">
        <v>360.34399999999999</v>
      </c>
      <c r="E119" s="2656">
        <v>488.59960000000001</v>
      </c>
      <c r="F119" s="2656">
        <v>281.33419999999995</v>
      </c>
      <c r="G119" s="2656">
        <v>417.40859999999998</v>
      </c>
      <c r="H119" s="2656">
        <v>378.30249999999995</v>
      </c>
      <c r="I119" s="2656">
        <v>412.78469999999993</v>
      </c>
      <c r="J119" s="2656">
        <v>423.94999999999993</v>
      </c>
      <c r="K119" s="2656">
        <v>317.59000000000003</v>
      </c>
      <c r="L119" s="2656">
        <v>279.72000000000003</v>
      </c>
      <c r="M119" s="2656">
        <v>427.02</v>
      </c>
      <c r="N119" s="2657">
        <v>431.18253081000006</v>
      </c>
      <c r="O119" s="2657">
        <v>496.53480000000002</v>
      </c>
      <c r="P119" s="2657">
        <v>407.40160000000003</v>
      </c>
      <c r="Q119" s="2657">
        <v>395.18520000000001</v>
      </c>
      <c r="R119" s="2657">
        <v>451.43999999999994</v>
      </c>
      <c r="S119" s="2657">
        <v>522.31999999999994</v>
      </c>
      <c r="T119" s="2657">
        <v>407.3716</v>
      </c>
      <c r="U119" s="2657">
        <v>391.12</v>
      </c>
      <c r="V119" s="2657">
        <v>351.72</v>
      </c>
      <c r="W119" s="2657">
        <v>466.15999999999997</v>
      </c>
      <c r="X119" s="2657">
        <v>423.21000000000004</v>
      </c>
      <c r="Y119" s="2657">
        <v>489.83</v>
      </c>
      <c r="Z119" s="2657">
        <v>392.82650000000001</v>
      </c>
      <c r="AA119" s="2657">
        <v>491.65100000000007</v>
      </c>
      <c r="AB119" s="2657">
        <v>470.21500000000003</v>
      </c>
      <c r="AC119" s="2657">
        <v>458.03655000000003</v>
      </c>
      <c r="AD119" s="2657">
        <v>349.017</v>
      </c>
      <c r="AE119" s="2657">
        <v>303.87149999999997</v>
      </c>
      <c r="AF119" s="2657">
        <v>411.78999999999996</v>
      </c>
      <c r="AG119" s="2657">
        <v>457.17900000000003</v>
      </c>
      <c r="AH119" s="2657">
        <v>1088.3837169999999</v>
      </c>
      <c r="AI119" s="2657">
        <v>102.69757200000001</v>
      </c>
      <c r="AJ119" s="2657">
        <v>99.733912000000004</v>
      </c>
      <c r="AK119" s="2657">
        <v>108.52816199999999</v>
      </c>
      <c r="AL119" s="2657">
        <v>219.25826699999999</v>
      </c>
      <c r="AM119" s="2657">
        <v>121.716494</v>
      </c>
      <c r="AN119" s="2657">
        <v>168.77074300000001</v>
      </c>
      <c r="AO119" s="2657">
        <v>169.91444300000001</v>
      </c>
      <c r="AP119" s="2657">
        <v>43.736735333333336</v>
      </c>
      <c r="AQ119" s="2657">
        <v>145.07438133333332</v>
      </c>
      <c r="AR119" s="2657">
        <v>112.83417216666666</v>
      </c>
      <c r="AS119" s="2657">
        <v>112.97818570833334</v>
      </c>
      <c r="AT119" s="2657">
        <v>112.88357806944444</v>
      </c>
      <c r="AU119" s="2657">
        <v>112.88357806944444</v>
      </c>
      <c r="AV119" s="2657">
        <v>295.91530550347221</v>
      </c>
    </row>
    <row r="120" spans="1:48" ht="18.75" thickBot="1">
      <c r="A120" s="2655" t="s">
        <v>1642</v>
      </c>
      <c r="B120" s="2656">
        <v>502.15139999999997</v>
      </c>
      <c r="C120" s="2656">
        <v>464.95499999999998</v>
      </c>
      <c r="D120" s="2656">
        <v>371.964</v>
      </c>
      <c r="E120" s="2656">
        <v>520.74959999999999</v>
      </c>
      <c r="F120" s="2656">
        <v>353.89419999999996</v>
      </c>
      <c r="G120" s="2656">
        <v>418.23859999999996</v>
      </c>
      <c r="H120" s="2656">
        <v>402.15249999999997</v>
      </c>
      <c r="I120" s="2656">
        <v>434.32469999999995</v>
      </c>
      <c r="J120" s="2656">
        <v>453.16999999999996</v>
      </c>
      <c r="K120" s="2656">
        <v>356.06</v>
      </c>
      <c r="L120" s="2656">
        <v>323.69</v>
      </c>
      <c r="M120" s="2656">
        <v>485.53</v>
      </c>
      <c r="N120" s="2657">
        <v>451.43840000000006</v>
      </c>
      <c r="O120" s="2657">
        <v>513.54480000000001</v>
      </c>
      <c r="P120" s="2657">
        <v>472.64160000000004</v>
      </c>
      <c r="Q120" s="2657">
        <v>410.53520000000003</v>
      </c>
      <c r="R120" s="2657">
        <v>451.43999999999994</v>
      </c>
      <c r="S120" s="2657">
        <v>522.31999999999994</v>
      </c>
      <c r="T120" s="2657">
        <v>491.80160000000001</v>
      </c>
      <c r="U120" s="2657">
        <v>470.15999999999997</v>
      </c>
      <c r="V120" s="2657">
        <v>431.63</v>
      </c>
      <c r="W120" s="2657">
        <v>471.28</v>
      </c>
      <c r="X120" s="2657">
        <v>519.47</v>
      </c>
      <c r="Y120" s="2657">
        <v>489.9</v>
      </c>
      <c r="Z120" s="2657">
        <v>392.82650000000001</v>
      </c>
      <c r="AA120" s="2657">
        <v>494.84600000000006</v>
      </c>
      <c r="AB120" s="2657">
        <v>519.46500000000003</v>
      </c>
      <c r="AC120" s="2657">
        <v>469.05</v>
      </c>
      <c r="AD120" s="2657">
        <v>392.83</v>
      </c>
      <c r="AE120" s="2657">
        <v>410.71249999999998</v>
      </c>
      <c r="AF120" s="2657">
        <v>411.78999999999996</v>
      </c>
      <c r="AG120" s="2657">
        <v>457.17900000000003</v>
      </c>
      <c r="AH120" s="2657">
        <v>1088.3837169999999</v>
      </c>
      <c r="AI120" s="2657">
        <v>102.69757200000001</v>
      </c>
      <c r="AJ120" s="2657">
        <v>107.35991200000001</v>
      </c>
      <c r="AK120" s="2657">
        <v>108.52816199999999</v>
      </c>
      <c r="AL120" s="2657">
        <v>219.25826699999999</v>
      </c>
      <c r="AM120" s="2657">
        <v>121.716494</v>
      </c>
      <c r="AN120" s="2657">
        <v>168.77074300000001</v>
      </c>
      <c r="AO120" s="2657">
        <v>169.91444300000001</v>
      </c>
      <c r="AP120" s="2657">
        <v>43.736735333333336</v>
      </c>
      <c r="AQ120" s="2657">
        <v>145.07438133333332</v>
      </c>
      <c r="AR120" s="2657">
        <v>112.83417216666666</v>
      </c>
      <c r="AS120" s="2657">
        <v>112.97818570833334</v>
      </c>
      <c r="AT120" s="2657">
        <v>112.88357806944444</v>
      </c>
      <c r="AU120" s="2657">
        <v>112.88357806944444</v>
      </c>
      <c r="AV120" s="2657">
        <v>295.91530550347221</v>
      </c>
    </row>
    <row r="121" spans="1:48" ht="16.5" thickBot="1">
      <c r="A121" s="2655" t="s">
        <v>1600</v>
      </c>
      <c r="B121" s="2656">
        <v>-11.309999999999999</v>
      </c>
      <c r="C121" s="2656">
        <v>-64.180000000000007</v>
      </c>
      <c r="D121" s="2656">
        <v>-11.620000000000001</v>
      </c>
      <c r="E121" s="2656">
        <v>-32.15</v>
      </c>
      <c r="F121" s="2656">
        <v>-72.559999999999988</v>
      </c>
      <c r="G121" s="2656">
        <v>-0.83</v>
      </c>
      <c r="H121" s="2656">
        <v>-23.849999999999998</v>
      </c>
      <c r="I121" s="2656">
        <v>-21.539999999999996</v>
      </c>
      <c r="J121" s="2656">
        <v>-29.22</v>
      </c>
      <c r="K121" s="2656">
        <v>-38.47</v>
      </c>
      <c r="L121" s="2656">
        <v>-43.97</v>
      </c>
      <c r="M121" s="2656">
        <v>-58.510000000000005</v>
      </c>
      <c r="N121" s="2657">
        <v>-20.255869189999999</v>
      </c>
      <c r="O121" s="2657">
        <v>-17.009999999999998</v>
      </c>
      <c r="P121" s="2657">
        <v>-65.240000000000009</v>
      </c>
      <c r="Q121" s="2657">
        <v>-15.35</v>
      </c>
      <c r="R121" s="2657">
        <v>0</v>
      </c>
      <c r="S121" s="2657">
        <v>0</v>
      </c>
      <c r="T121" s="2657">
        <v>-84.43</v>
      </c>
      <c r="U121" s="2657">
        <v>-79.039999999999992</v>
      </c>
      <c r="V121" s="2657">
        <v>-79.91</v>
      </c>
      <c r="W121" s="2657">
        <v>-5.12</v>
      </c>
      <c r="X121" s="2657">
        <v>-96.259999999999991</v>
      </c>
      <c r="Y121" s="2657">
        <v>-7.0000000000000007E-2</v>
      </c>
      <c r="Z121" s="2657">
        <v>0</v>
      </c>
      <c r="AA121" s="2657">
        <v>-3.1949999999999998</v>
      </c>
      <c r="AB121" s="2657">
        <v>-49.25</v>
      </c>
      <c r="AC121" s="2657">
        <v>-11.013450000000001</v>
      </c>
      <c r="AD121" s="2657">
        <v>-43.812999999999995</v>
      </c>
      <c r="AE121" s="2657">
        <v>-106.84099999999999</v>
      </c>
      <c r="AF121" s="2657">
        <v>0</v>
      </c>
      <c r="AG121" s="2657">
        <v>0</v>
      </c>
      <c r="AH121" s="2657">
        <v>0</v>
      </c>
      <c r="AI121" s="2657">
        <v>0</v>
      </c>
      <c r="AJ121" s="2657">
        <v>-7.6259999999999994</v>
      </c>
      <c r="AK121" s="2657">
        <v>0</v>
      </c>
      <c r="AL121" s="2657">
        <v>0</v>
      </c>
      <c r="AM121" s="2657">
        <v>0</v>
      </c>
      <c r="AN121" s="2657">
        <v>0</v>
      </c>
      <c r="AO121" s="2657">
        <v>0</v>
      </c>
      <c r="AP121" s="2657">
        <v>0</v>
      </c>
      <c r="AQ121" s="2657">
        <v>0</v>
      </c>
      <c r="AR121" s="2657">
        <v>0</v>
      </c>
      <c r="AS121" s="2657">
        <v>0</v>
      </c>
      <c r="AT121" s="2657">
        <v>0</v>
      </c>
      <c r="AU121" s="2657">
        <v>0</v>
      </c>
      <c r="AV121" s="2657">
        <v>0</v>
      </c>
    </row>
    <row r="122" spans="1:48" ht="16.5" thickBot="1">
      <c r="A122" s="2655" t="s">
        <v>1643</v>
      </c>
      <c r="B122" s="2671">
        <v>5084.1046450000003</v>
      </c>
      <c r="C122" s="2671">
        <v>4686.4592499999999</v>
      </c>
      <c r="D122" s="2671">
        <v>3747.4689550000003</v>
      </c>
      <c r="E122" s="2671">
        <v>5269.241876000001</v>
      </c>
      <c r="F122" s="2671">
        <v>3962.0119522116734</v>
      </c>
      <c r="G122" s="2671">
        <v>4684.9702918506337</v>
      </c>
      <c r="H122" s="2671">
        <v>4542.6201398790072</v>
      </c>
      <c r="I122" s="2671">
        <v>4896.728489997191</v>
      </c>
      <c r="J122" s="2671">
        <v>3891.8416273124999</v>
      </c>
      <c r="K122" s="2671">
        <v>4481.5470328615002</v>
      </c>
      <c r="L122" s="2671">
        <v>5465.3412500154991</v>
      </c>
      <c r="M122" s="2671">
        <v>5667.8552850000005</v>
      </c>
      <c r="N122" s="2672">
        <v>4899.1236749999998</v>
      </c>
      <c r="O122" s="2672">
        <v>4996.6377849999999</v>
      </c>
      <c r="P122" s="2672">
        <v>5024.71994</v>
      </c>
      <c r="Q122" s="2672">
        <v>5337.9220183333327</v>
      </c>
      <c r="R122" s="2672">
        <v>4830.6411815894298</v>
      </c>
      <c r="S122" s="2672">
        <v>4829.8162824541432</v>
      </c>
      <c r="T122" s="2672">
        <v>4984.4428707769948</v>
      </c>
      <c r="U122" s="2672">
        <v>5570.2463582289647</v>
      </c>
      <c r="V122" s="2672">
        <v>4946.0872550000004</v>
      </c>
      <c r="W122" s="2672">
        <v>4935.015872500001</v>
      </c>
      <c r="X122" s="2672">
        <v>5028.2870964999993</v>
      </c>
      <c r="Y122" s="2672">
        <v>5579.3915649999999</v>
      </c>
      <c r="Z122" s="2672">
        <v>4942.3440558337479</v>
      </c>
      <c r="AA122" s="2672">
        <v>5126.9866895912091</v>
      </c>
      <c r="AB122" s="2672">
        <v>4902.3700145163248</v>
      </c>
      <c r="AC122" s="2672">
        <v>5133.5808391365763</v>
      </c>
      <c r="AD122" s="2672">
        <v>4566.1167640062176</v>
      </c>
      <c r="AE122" s="2672">
        <v>4852.8223455842408</v>
      </c>
      <c r="AF122" s="2672">
        <v>4406.2645050014034</v>
      </c>
      <c r="AG122" s="2672">
        <v>4821.7244824890968</v>
      </c>
      <c r="AH122" s="2672">
        <v>4544.9468260703379</v>
      </c>
      <c r="AI122" s="2672">
        <v>4238.2447412865095</v>
      </c>
      <c r="AJ122" s="2672">
        <v>4511.2053497622674</v>
      </c>
      <c r="AK122" s="2672">
        <v>5195.4280435187857</v>
      </c>
      <c r="AL122" s="2672">
        <v>4681.1832119852952</v>
      </c>
      <c r="AM122" s="2672">
        <v>5321.2933280035804</v>
      </c>
      <c r="AN122" s="2672">
        <v>5630.2850013347816</v>
      </c>
      <c r="AO122" s="2672">
        <v>5683.1505826619514</v>
      </c>
      <c r="AP122" s="2672">
        <v>5779.970106518178</v>
      </c>
      <c r="AQ122" s="2672">
        <v>5882.6811096581869</v>
      </c>
      <c r="AR122" s="2672">
        <v>5857.4098836692601</v>
      </c>
      <c r="AS122" s="2672">
        <v>6199.4114042879228</v>
      </c>
      <c r="AT122" s="2672">
        <v>7535.9019665826199</v>
      </c>
      <c r="AU122" s="2672">
        <v>5732.4920108405986</v>
      </c>
      <c r="AV122" s="2672">
        <v>5700.8155089281254</v>
      </c>
    </row>
    <row r="123" spans="1:48" ht="16.5" thickBot="1">
      <c r="A123" s="2655" t="s">
        <v>1604</v>
      </c>
      <c r="B123" s="2671">
        <v>5184.1615000000002</v>
      </c>
      <c r="C123" s="2671">
        <v>4800.4097000000002</v>
      </c>
      <c r="D123" s="2671">
        <v>3841.1390000000001</v>
      </c>
      <c r="E123" s="2671">
        <v>5376.3995000000014</v>
      </c>
      <c r="F123" s="2671">
        <v>4056.9228899966733</v>
      </c>
      <c r="G123" s="2671">
        <v>4795.6191701271337</v>
      </c>
      <c r="H123" s="2671">
        <v>4609.1792248790071</v>
      </c>
      <c r="I123" s="2671">
        <v>4974.6222149971909</v>
      </c>
      <c r="J123" s="2671">
        <v>3964.5607273124997</v>
      </c>
      <c r="K123" s="2671">
        <v>4559.7277928615003</v>
      </c>
      <c r="L123" s="2671">
        <v>5548.6948100154996</v>
      </c>
      <c r="M123" s="2671">
        <v>5747.1889500000007</v>
      </c>
      <c r="N123" s="2672">
        <v>4973.5349999999999</v>
      </c>
      <c r="O123" s="2672">
        <v>5086.3959999999997</v>
      </c>
      <c r="P123" s="2672">
        <v>5123.0857500000002</v>
      </c>
      <c r="Q123" s="2672">
        <v>5433.3559999999998</v>
      </c>
      <c r="R123" s="2672">
        <v>4913.1803096135</v>
      </c>
      <c r="S123" s="2672">
        <v>4914.9795000000004</v>
      </c>
      <c r="T123" s="2672">
        <v>5064.9309999999996</v>
      </c>
      <c r="U123" s="2672">
        <v>5644.9169999999995</v>
      </c>
      <c r="V123" s="2672">
        <v>5014.3230000000003</v>
      </c>
      <c r="W123" s="2672">
        <v>5018.6412500000006</v>
      </c>
      <c r="X123" s="2672">
        <v>5117.4574999999995</v>
      </c>
      <c r="Y123" s="2672">
        <v>5649.2264999999998</v>
      </c>
      <c r="Z123" s="2672">
        <v>5122.1170000000002</v>
      </c>
      <c r="AA123" s="2672">
        <v>5306.1012000000001</v>
      </c>
      <c r="AB123" s="2672">
        <v>5120.7044999999998</v>
      </c>
      <c r="AC123" s="2672">
        <v>5375.6215499999998</v>
      </c>
      <c r="AD123" s="2672">
        <v>5151.6390000000001</v>
      </c>
      <c r="AE123" s="2672">
        <v>5280.5374999999995</v>
      </c>
      <c r="AF123" s="2672">
        <v>4887.8819999999996</v>
      </c>
      <c r="AG123" s="2672">
        <v>5124.7650000000003</v>
      </c>
      <c r="AH123" s="2672">
        <v>4817.4173999999994</v>
      </c>
      <c r="AI123" s="2672">
        <v>4515.4357800000007</v>
      </c>
      <c r="AJ123" s="2672">
        <v>4745.9761499999995</v>
      </c>
      <c r="AK123" s="2672">
        <v>5456.8595036175257</v>
      </c>
      <c r="AL123" s="2672">
        <v>4918.8923500000001</v>
      </c>
      <c r="AM123" s="2672">
        <v>5444.7882999999993</v>
      </c>
      <c r="AN123" s="2672">
        <v>5719.5293000000001</v>
      </c>
      <c r="AO123" s="2672">
        <v>5754.3298283000004</v>
      </c>
      <c r="AP123" s="2672">
        <v>5873.0120999999999</v>
      </c>
      <c r="AQ123" s="2672">
        <v>5963.6296000000002</v>
      </c>
      <c r="AR123" s="2672">
        <v>5988.1417000000001</v>
      </c>
      <c r="AS123" s="2672">
        <v>6286.2559656839994</v>
      </c>
      <c r="AT123" s="2672">
        <v>7664.0367306360567</v>
      </c>
      <c r="AU123" s="2672">
        <v>5861.865244999999</v>
      </c>
      <c r="AV123" s="2672">
        <v>5801.8168460889992</v>
      </c>
    </row>
    <row r="124" spans="1:48" ht="16.5" thickBot="1">
      <c r="A124" s="2655" t="s">
        <v>1605</v>
      </c>
      <c r="B124" s="2671">
        <v>-100.05685500000001</v>
      </c>
      <c r="C124" s="2671">
        <v>-113.95044999999999</v>
      </c>
      <c r="D124" s="2671">
        <v>-93.670045000000002</v>
      </c>
      <c r="E124" s="2671">
        <v>-107.15762400000003</v>
      </c>
      <c r="F124" s="2671">
        <v>-94.910937784999987</v>
      </c>
      <c r="G124" s="2671">
        <v>-110.64887827650001</v>
      </c>
      <c r="H124" s="2671">
        <v>-66.559084999999996</v>
      </c>
      <c r="I124" s="2671">
        <v>-77.893724999999989</v>
      </c>
      <c r="J124" s="2671">
        <v>-72.719099999999997</v>
      </c>
      <c r="K124" s="2671">
        <v>-78.180759999999992</v>
      </c>
      <c r="L124" s="2671">
        <v>-83.353560000000016</v>
      </c>
      <c r="M124" s="2671">
        <v>-79.333664999999996</v>
      </c>
      <c r="N124" s="2672">
        <v>-74.411324999999991</v>
      </c>
      <c r="O124" s="2672">
        <v>-89.758215000000007</v>
      </c>
      <c r="P124" s="2672">
        <v>-98.36581000000001</v>
      </c>
      <c r="Q124" s="2672">
        <v>-95.433981666666654</v>
      </c>
      <c r="R124" s="2672">
        <v>-82.539128024069868</v>
      </c>
      <c r="S124" s="2672">
        <v>-85.16321754585752</v>
      </c>
      <c r="T124" s="2672">
        <v>-80.488129223004748</v>
      </c>
      <c r="U124" s="2672">
        <v>-74.670641771034894</v>
      </c>
      <c r="V124" s="2672">
        <v>-68.235744999999994</v>
      </c>
      <c r="W124" s="2672">
        <v>-83.625377499999999</v>
      </c>
      <c r="X124" s="2672">
        <v>-89.170403500000006</v>
      </c>
      <c r="Y124" s="2672">
        <v>-69.834935000000016</v>
      </c>
      <c r="Z124" s="2672">
        <v>-179.77294416625219</v>
      </c>
      <c r="AA124" s="2672">
        <v>-179.11451040879064</v>
      </c>
      <c r="AB124" s="2672">
        <v>-218.33448548367545</v>
      </c>
      <c r="AC124" s="2672">
        <v>-242.04071086342319</v>
      </c>
      <c r="AD124" s="2672">
        <v>-585.52223599378272</v>
      </c>
      <c r="AE124" s="2672">
        <v>-427.71515441575895</v>
      </c>
      <c r="AF124" s="2672">
        <v>-481.6174949985957</v>
      </c>
      <c r="AG124" s="2672">
        <v>-303.0405175109039</v>
      </c>
      <c r="AH124" s="2672">
        <v>-272.47057392966127</v>
      </c>
      <c r="AI124" s="2672">
        <v>-277.19103871349148</v>
      </c>
      <c r="AJ124" s="2672">
        <v>-234.77080023773189</v>
      </c>
      <c r="AK124" s="2672">
        <v>-261.43146009873971</v>
      </c>
      <c r="AL124" s="2672">
        <v>-237.70913801470448</v>
      </c>
      <c r="AM124" s="2672">
        <v>-123.49497199641883</v>
      </c>
      <c r="AN124" s="2672">
        <v>-89.244298665218366</v>
      </c>
      <c r="AO124" s="2672">
        <v>-71.179245638048712</v>
      </c>
      <c r="AP124" s="2672">
        <v>-93.041993481822331</v>
      </c>
      <c r="AQ124" s="2672">
        <v>-80.948490341812928</v>
      </c>
      <c r="AR124" s="2672">
        <v>-130.73181633073958</v>
      </c>
      <c r="AS124" s="2672">
        <v>-86.844561396076969</v>
      </c>
      <c r="AT124" s="2672">
        <v>-128.13476405343718</v>
      </c>
      <c r="AU124" s="2672">
        <v>-129.37323415940037</v>
      </c>
      <c r="AV124" s="2672">
        <v>-101.00133716087419</v>
      </c>
    </row>
    <row r="125" spans="1:48" ht="16.5" thickBot="1">
      <c r="A125" s="2655" t="s">
        <v>1644</v>
      </c>
      <c r="B125" s="2656">
        <v>5175.75</v>
      </c>
      <c r="C125" s="2656">
        <v>4791.75</v>
      </c>
      <c r="D125" s="2656">
        <v>3836.61</v>
      </c>
      <c r="E125" s="2656">
        <v>5372.6100000000006</v>
      </c>
      <c r="F125" s="2656">
        <v>4047.7319399966732</v>
      </c>
      <c r="G125" s="2656">
        <v>4784.0701701271337</v>
      </c>
      <c r="H125" s="2656">
        <v>4605.2001748790071</v>
      </c>
      <c r="I125" s="2656">
        <v>4966.287714997191</v>
      </c>
      <c r="J125" s="2656">
        <v>3958.0699999999997</v>
      </c>
      <c r="K125" s="2656">
        <v>4546.42</v>
      </c>
      <c r="L125" s="2656">
        <v>5541.8</v>
      </c>
      <c r="M125" s="2656">
        <v>5739.0750000000007</v>
      </c>
      <c r="N125" s="2657">
        <v>4963.43</v>
      </c>
      <c r="O125" s="2657">
        <v>5070.9429999999993</v>
      </c>
      <c r="P125" s="2657">
        <v>5115.18</v>
      </c>
      <c r="Q125" s="2657">
        <v>5424.9143333333332</v>
      </c>
      <c r="R125" s="2657">
        <v>4903.55</v>
      </c>
      <c r="S125" s="2657">
        <v>4906.348</v>
      </c>
      <c r="T125" s="2657">
        <v>5056.6319999999996</v>
      </c>
      <c r="U125" s="2657">
        <v>5637.17</v>
      </c>
      <c r="V125" s="2657">
        <v>5001.1500000000005</v>
      </c>
      <c r="W125" s="2657">
        <v>5005.9400000000005</v>
      </c>
      <c r="X125" s="2657">
        <v>5105.5</v>
      </c>
      <c r="Y125" s="2657">
        <v>5636.13</v>
      </c>
      <c r="Z125" s="2657">
        <v>5101.3110000000006</v>
      </c>
      <c r="AA125" s="2657">
        <v>5203.4742000000006</v>
      </c>
      <c r="AB125" s="2657">
        <v>5105.5</v>
      </c>
      <c r="AC125" s="2657">
        <v>5351.28</v>
      </c>
      <c r="AD125" s="2657">
        <v>4796.71</v>
      </c>
      <c r="AE125" s="2657">
        <v>4985.298499999999</v>
      </c>
      <c r="AF125" s="2657">
        <v>4671.2924999999996</v>
      </c>
      <c r="AG125" s="2657">
        <v>4932.549</v>
      </c>
      <c r="AH125" s="2657">
        <v>4625.518399999999</v>
      </c>
      <c r="AI125" s="2657">
        <v>4333.27628</v>
      </c>
      <c r="AJ125" s="2657">
        <v>4551.0379999999996</v>
      </c>
      <c r="AK125" s="2657">
        <v>5263.6061296296293</v>
      </c>
      <c r="AL125" s="2657">
        <v>4726.01</v>
      </c>
      <c r="AM125" s="2657">
        <v>5377.9855286799993</v>
      </c>
      <c r="AN125" s="2657">
        <v>5687.3845000000001</v>
      </c>
      <c r="AO125" s="2657">
        <v>5741.3801283000003</v>
      </c>
      <c r="AP125" s="2657">
        <v>5851.7035999999998</v>
      </c>
      <c r="AQ125" s="2657">
        <v>5915.3727000000008</v>
      </c>
      <c r="AR125" s="2657">
        <v>5972.2114000000001</v>
      </c>
      <c r="AS125" s="2657">
        <v>6270.2411711599998</v>
      </c>
      <c r="AT125" s="2657">
        <v>5956.0677499999993</v>
      </c>
      <c r="AU125" s="2657">
        <v>5841.4689949999993</v>
      </c>
      <c r="AV125" s="2657">
        <v>5782.9947870499991</v>
      </c>
    </row>
    <row r="126" spans="1:48" ht="16.5" thickBot="1">
      <c r="A126" s="2655" t="s">
        <v>1636</v>
      </c>
      <c r="B126" s="2656">
        <v>5184</v>
      </c>
      <c r="C126" s="2656">
        <v>4800</v>
      </c>
      <c r="D126" s="2656">
        <v>3840</v>
      </c>
      <c r="E126" s="2656">
        <v>5376.0000000000009</v>
      </c>
      <c r="F126" s="2656">
        <v>4055.9819399966732</v>
      </c>
      <c r="G126" s="2656">
        <v>4793.9701701271333</v>
      </c>
      <c r="H126" s="2656">
        <v>4608.5901748790075</v>
      </c>
      <c r="I126" s="2656">
        <v>4973.457714997191</v>
      </c>
      <c r="J126" s="2656">
        <v>3962.8799999999997</v>
      </c>
      <c r="K126" s="2656">
        <v>4557.3100000000004</v>
      </c>
      <c r="L126" s="2656">
        <v>5548.03</v>
      </c>
      <c r="M126" s="2656">
        <v>5746.18</v>
      </c>
      <c r="N126" s="2657">
        <v>4969.54</v>
      </c>
      <c r="O126" s="2657">
        <v>5082.6899999999996</v>
      </c>
      <c r="P126" s="2657">
        <v>5121.7300000000005</v>
      </c>
      <c r="Q126" s="2657">
        <v>5433.0159999999996</v>
      </c>
      <c r="R126" s="2657">
        <v>4909.8500000000004</v>
      </c>
      <c r="S126" s="2657">
        <v>4912.54</v>
      </c>
      <c r="T126" s="2657">
        <v>5062.5</v>
      </c>
      <c r="U126" s="2657">
        <v>5643.03</v>
      </c>
      <c r="V126" s="2657">
        <v>5008.05</v>
      </c>
      <c r="W126" s="2657">
        <v>5012.84</v>
      </c>
      <c r="X126" s="2657">
        <v>5112.3999999999996</v>
      </c>
      <c r="Y126" s="2657">
        <v>5643.03</v>
      </c>
      <c r="Z126" s="2657">
        <v>5108.2110000000002</v>
      </c>
      <c r="AA126" s="2657">
        <v>5210.3742000000002</v>
      </c>
      <c r="AB126" s="2657">
        <v>5112.3999999999996</v>
      </c>
      <c r="AC126" s="2657">
        <v>5368.0199999999995</v>
      </c>
      <c r="AD126" s="2657">
        <v>5142.34</v>
      </c>
      <c r="AE126" s="2657">
        <v>5270.8984999999993</v>
      </c>
      <c r="AF126" s="2657">
        <v>4875.5824999999995</v>
      </c>
      <c r="AG126" s="2657">
        <v>5119.3590000000004</v>
      </c>
      <c r="AH126" s="2657">
        <v>4812.1983999999993</v>
      </c>
      <c r="AI126" s="2657">
        <v>4510.9562800000003</v>
      </c>
      <c r="AJ126" s="2657">
        <v>4736.5079999999998</v>
      </c>
      <c r="AK126" s="2657">
        <v>5446.9865</v>
      </c>
      <c r="AL126" s="2657">
        <v>4902.2910000000002</v>
      </c>
      <c r="AM126" s="2657">
        <v>5437.7859999999991</v>
      </c>
      <c r="AN126" s="2657">
        <v>5709.6795000000002</v>
      </c>
      <c r="AO126" s="2657">
        <v>5751.9311283000006</v>
      </c>
      <c r="AP126" s="2657">
        <v>5866.9686000000002</v>
      </c>
      <c r="AQ126" s="2657">
        <v>5925.6397000000006</v>
      </c>
      <c r="AR126" s="2657">
        <v>5984.8964000000005</v>
      </c>
      <c r="AS126" s="2657">
        <v>6284.1449999999995</v>
      </c>
      <c r="AT126" s="2657">
        <v>5969.9377499999991</v>
      </c>
      <c r="AU126" s="2657">
        <v>5850.538994999999</v>
      </c>
      <c r="AV126" s="2657">
        <v>5792.0336050499991</v>
      </c>
    </row>
    <row r="127" spans="1:48" ht="16.5" thickBot="1">
      <c r="A127" s="2655" t="s">
        <v>1637</v>
      </c>
      <c r="B127" s="2656">
        <v>-8.25</v>
      </c>
      <c r="C127" s="2656">
        <v>-8.25</v>
      </c>
      <c r="D127" s="2656">
        <v>-3.3899999999999997</v>
      </c>
      <c r="E127" s="2656">
        <v>-3.3899999999999997</v>
      </c>
      <c r="F127" s="2656">
        <v>-8.25</v>
      </c>
      <c r="G127" s="2656">
        <v>-9.9</v>
      </c>
      <c r="H127" s="2656">
        <v>-3.3899999999999997</v>
      </c>
      <c r="I127" s="2656">
        <v>-7.17</v>
      </c>
      <c r="J127" s="2656">
        <v>-4.8099999999999996</v>
      </c>
      <c r="K127" s="2656">
        <v>-10.89</v>
      </c>
      <c r="L127" s="2656">
        <v>-6.2299999999999995</v>
      </c>
      <c r="M127" s="2656">
        <v>-7.1049999999999898</v>
      </c>
      <c r="N127" s="2657">
        <v>-6.1099999999999994</v>
      </c>
      <c r="O127" s="2657">
        <v>-11.747000000000002</v>
      </c>
      <c r="P127" s="2657">
        <v>-6.55</v>
      </c>
      <c r="Q127" s="2657">
        <v>-8.1016666666666595</v>
      </c>
      <c r="R127" s="2657">
        <v>-6.2999999999999989</v>
      </c>
      <c r="S127" s="2657">
        <v>-6.1920000000000002</v>
      </c>
      <c r="T127" s="2657">
        <v>-5.8680000000000003</v>
      </c>
      <c r="U127" s="2657">
        <v>-5.8599999999999994</v>
      </c>
      <c r="V127" s="2657">
        <v>-6.8999999999999995</v>
      </c>
      <c r="W127" s="2657">
        <v>-6.8999999999999995</v>
      </c>
      <c r="X127" s="2657">
        <v>-6.8999999999999995</v>
      </c>
      <c r="Y127" s="2657">
        <v>-6.8999999999999995</v>
      </c>
      <c r="Z127" s="2657">
        <v>-6.8999999999999995</v>
      </c>
      <c r="AA127" s="2657">
        <v>-6.8999999999999995</v>
      </c>
      <c r="AB127" s="2657">
        <v>-6.8999999999999995</v>
      </c>
      <c r="AC127" s="2657">
        <v>-16.740000000000002</v>
      </c>
      <c r="AD127" s="2657">
        <v>-345.63</v>
      </c>
      <c r="AE127" s="2657">
        <v>-285.60000000000002</v>
      </c>
      <c r="AF127" s="2657">
        <v>-204.29</v>
      </c>
      <c r="AG127" s="2657">
        <v>-186.81</v>
      </c>
      <c r="AH127" s="2657">
        <v>-186.67999999999998</v>
      </c>
      <c r="AI127" s="2657">
        <v>-177.68</v>
      </c>
      <c r="AJ127" s="2657">
        <v>-185.47</v>
      </c>
      <c r="AK127" s="2657">
        <v>-183.38037037037037</v>
      </c>
      <c r="AL127" s="2657">
        <v>-176.28100000000001</v>
      </c>
      <c r="AM127" s="2657">
        <v>-59.800471320000007</v>
      </c>
      <c r="AN127" s="2657">
        <v>-22.295000000000002</v>
      </c>
      <c r="AO127" s="2657">
        <v>-10.551</v>
      </c>
      <c r="AP127" s="2657">
        <v>-15.265000000000001</v>
      </c>
      <c r="AQ127" s="2657">
        <v>-10.266999999999999</v>
      </c>
      <c r="AR127" s="2657">
        <v>-12.685</v>
      </c>
      <c r="AS127" s="2657">
        <v>-13.903828840000001</v>
      </c>
      <c r="AT127" s="2657">
        <v>-13.870000000000001</v>
      </c>
      <c r="AU127" s="2657">
        <v>-9.07</v>
      </c>
      <c r="AV127" s="2657">
        <v>-9.0388180000000009</v>
      </c>
    </row>
    <row r="128" spans="1:48" ht="16.5" thickBot="1">
      <c r="A128" s="2655" t="s">
        <v>1645</v>
      </c>
      <c r="B128" s="2656">
        <v>-91.645355000000009</v>
      </c>
      <c r="C128" s="2656">
        <v>-105.29074999999999</v>
      </c>
      <c r="D128" s="2656">
        <v>-89.141045000000005</v>
      </c>
      <c r="E128" s="2656">
        <v>-103.36812400000002</v>
      </c>
      <c r="F128" s="2656">
        <v>-85.719987784999987</v>
      </c>
      <c r="G128" s="2656">
        <v>-99.099878276500007</v>
      </c>
      <c r="H128" s="2656">
        <v>-62.580034999999995</v>
      </c>
      <c r="I128" s="2656">
        <v>-69.559224999999984</v>
      </c>
      <c r="J128" s="2656">
        <v>-66.228372687499999</v>
      </c>
      <c r="K128" s="2656">
        <v>-64.872967138499988</v>
      </c>
      <c r="L128" s="2656">
        <v>-76.458749984500017</v>
      </c>
      <c r="M128" s="2656">
        <v>-71.219715000000008</v>
      </c>
      <c r="N128" s="2657">
        <v>-64.306324999999987</v>
      </c>
      <c r="O128" s="2657">
        <v>-74.305215000000004</v>
      </c>
      <c r="P128" s="2657">
        <v>-90.460060000000013</v>
      </c>
      <c r="Q128" s="2657">
        <v>-86.992314999999991</v>
      </c>
      <c r="R128" s="2657">
        <v>-72.908818410569864</v>
      </c>
      <c r="S128" s="2657">
        <v>-76.531717545857518</v>
      </c>
      <c r="T128" s="2657">
        <v>-72.189129223004755</v>
      </c>
      <c r="U128" s="2657">
        <v>-66.923641771034895</v>
      </c>
      <c r="V128" s="2657">
        <v>-55.062744999999993</v>
      </c>
      <c r="W128" s="2657">
        <v>-70.924127499999997</v>
      </c>
      <c r="X128" s="2657">
        <v>-77.212903499999996</v>
      </c>
      <c r="Y128" s="2657">
        <v>-56.73843500000001</v>
      </c>
      <c r="Z128" s="2657">
        <v>-158.96694416625218</v>
      </c>
      <c r="AA128" s="2657">
        <v>-76.487510408790627</v>
      </c>
      <c r="AB128" s="2657">
        <v>-203.12998548367545</v>
      </c>
      <c r="AC128" s="2657">
        <v>-217.69916086342317</v>
      </c>
      <c r="AD128" s="2657">
        <v>-230.59323599378274</v>
      </c>
      <c r="AE128" s="2657">
        <v>-132.47615441575891</v>
      </c>
      <c r="AF128" s="2657">
        <v>-265.02799499859566</v>
      </c>
      <c r="AG128" s="2657">
        <v>-110.8245175109039</v>
      </c>
      <c r="AH128" s="2657">
        <v>-80.571573929661312</v>
      </c>
      <c r="AI128" s="2657">
        <v>-95.031538713491457</v>
      </c>
      <c r="AJ128" s="2657">
        <v>-39.832650237731883</v>
      </c>
      <c r="AK128" s="2657">
        <v>-68.178086110843338</v>
      </c>
      <c r="AL128" s="2657">
        <v>-44.826788014704491</v>
      </c>
      <c r="AM128" s="2657">
        <v>-56.692200676418814</v>
      </c>
      <c r="AN128" s="2657">
        <v>-57.099498665218363</v>
      </c>
      <c r="AO128" s="2657">
        <v>-58.229545638048712</v>
      </c>
      <c r="AP128" s="2657">
        <v>-71.733493481822336</v>
      </c>
      <c r="AQ128" s="2657">
        <v>-32.691590341812933</v>
      </c>
      <c r="AR128" s="2657">
        <v>-114.80151633073957</v>
      </c>
      <c r="AS128" s="2657">
        <v>-70.829766872076959</v>
      </c>
      <c r="AT128" s="2657">
        <v>1579.83421658262</v>
      </c>
      <c r="AU128" s="2657">
        <v>-108.97698415940037</v>
      </c>
      <c r="AV128" s="2657">
        <v>-82.179278121874177</v>
      </c>
    </row>
    <row r="129" spans="1:48" ht="16.5" thickBot="1">
      <c r="A129" s="2655" t="s">
        <v>1636</v>
      </c>
      <c r="B129" s="2656">
        <v>0.1615</v>
      </c>
      <c r="C129" s="2656">
        <v>0.40969999999999995</v>
      </c>
      <c r="D129" s="2656">
        <v>1.139</v>
      </c>
      <c r="E129" s="2656">
        <v>0.39949999999999997</v>
      </c>
      <c r="F129" s="2656">
        <v>0.94094999999999995</v>
      </c>
      <c r="G129" s="2656">
        <v>1.649</v>
      </c>
      <c r="H129" s="2656">
        <v>0.58905000000000007</v>
      </c>
      <c r="I129" s="2656">
        <v>1.1645000000000001</v>
      </c>
      <c r="J129" s="2656">
        <v>1.6807273125</v>
      </c>
      <c r="K129" s="2656">
        <v>2.4177928615000002</v>
      </c>
      <c r="L129" s="2656">
        <v>0.66481001549999996</v>
      </c>
      <c r="M129" s="2656">
        <v>1.0089499999999998</v>
      </c>
      <c r="N129" s="2657">
        <v>3.9949999999999992</v>
      </c>
      <c r="O129" s="2657">
        <v>3.706</v>
      </c>
      <c r="P129" s="2657">
        <v>1.35575</v>
      </c>
      <c r="Q129" s="2657">
        <v>0.34</v>
      </c>
      <c r="R129" s="2657">
        <v>3.3303096134999999</v>
      </c>
      <c r="S129" s="2657">
        <v>2.4395000000000002</v>
      </c>
      <c r="T129" s="2657">
        <v>2.431</v>
      </c>
      <c r="U129" s="2657">
        <v>1.8869999999999998</v>
      </c>
      <c r="V129" s="2657">
        <v>6.2730000000000006</v>
      </c>
      <c r="W129" s="2657">
        <v>5.8012499999999996</v>
      </c>
      <c r="X129" s="2657">
        <v>5.0575000000000001</v>
      </c>
      <c r="Y129" s="2657">
        <v>6.1964999999999995</v>
      </c>
      <c r="Z129" s="2657">
        <v>13.905999999999999</v>
      </c>
      <c r="AA129" s="2657">
        <v>95.727000000000004</v>
      </c>
      <c r="AB129" s="2657">
        <v>8.3044999999999991</v>
      </c>
      <c r="AC129" s="2657">
        <v>7.6015500000000014</v>
      </c>
      <c r="AD129" s="2657">
        <v>9.2989999999999995</v>
      </c>
      <c r="AE129" s="2657">
        <v>9.6389999999999993</v>
      </c>
      <c r="AF129" s="2657">
        <v>12.299499999999998</v>
      </c>
      <c r="AG129" s="2657">
        <v>5.4059999999999997</v>
      </c>
      <c r="AH129" s="2657">
        <v>5.2190000000000003</v>
      </c>
      <c r="AI129" s="2657">
        <v>4.4794999999999998</v>
      </c>
      <c r="AJ129" s="2657">
        <v>9.4681499999999996</v>
      </c>
      <c r="AK129" s="2657">
        <v>9.873003617525999</v>
      </c>
      <c r="AL129" s="2657">
        <v>16.60135</v>
      </c>
      <c r="AM129" s="2657">
        <v>7.0023000000000009</v>
      </c>
      <c r="AN129" s="2657">
        <v>9.8497999999999983</v>
      </c>
      <c r="AO129" s="2657">
        <v>2.3986999999999998</v>
      </c>
      <c r="AP129" s="2657">
        <v>6.043499999999999</v>
      </c>
      <c r="AQ129" s="2657">
        <v>37.989899999999999</v>
      </c>
      <c r="AR129" s="2657">
        <v>3.2452999999999999</v>
      </c>
      <c r="AS129" s="2657">
        <v>2.110965684</v>
      </c>
      <c r="AT129" s="2657">
        <v>1694.0989806360571</v>
      </c>
      <c r="AU129" s="2657">
        <v>11.32625</v>
      </c>
      <c r="AV129" s="2657">
        <v>9.783241039</v>
      </c>
    </row>
    <row r="130" spans="1:48" ht="16.5" thickBot="1">
      <c r="A130" s="2655" t="s">
        <v>1637</v>
      </c>
      <c r="B130" s="2656">
        <v>-91.806855000000013</v>
      </c>
      <c r="C130" s="2656">
        <v>-105.70044999999999</v>
      </c>
      <c r="D130" s="2656">
        <v>-90.280045000000001</v>
      </c>
      <c r="E130" s="2656">
        <v>-103.76762400000003</v>
      </c>
      <c r="F130" s="2656">
        <v>-86.660937784999987</v>
      </c>
      <c r="G130" s="2656">
        <v>-100.74887827650001</v>
      </c>
      <c r="H130" s="2656">
        <v>-63.169084999999995</v>
      </c>
      <c r="I130" s="2656">
        <v>-70.723724999999988</v>
      </c>
      <c r="J130" s="2656">
        <v>-67.909099999999995</v>
      </c>
      <c r="K130" s="2656">
        <v>-67.290759999999992</v>
      </c>
      <c r="L130" s="2656">
        <v>-77.123560000000012</v>
      </c>
      <c r="M130" s="2656">
        <v>-72.228665000000007</v>
      </c>
      <c r="N130" s="2657">
        <v>-68.301324999999991</v>
      </c>
      <c r="O130" s="2657">
        <v>-78.011215000000007</v>
      </c>
      <c r="P130" s="2657">
        <v>-91.815810000000013</v>
      </c>
      <c r="Q130" s="2657">
        <v>-87.332314999999994</v>
      </c>
      <c r="R130" s="2657">
        <v>-76.239128024069871</v>
      </c>
      <c r="S130" s="2657">
        <v>-78.971217545857513</v>
      </c>
      <c r="T130" s="2657">
        <v>-74.620129223004753</v>
      </c>
      <c r="U130" s="2657">
        <v>-68.810641771034895</v>
      </c>
      <c r="V130" s="2657">
        <v>-61.335744999999996</v>
      </c>
      <c r="W130" s="2657">
        <v>-76.725377499999993</v>
      </c>
      <c r="X130" s="2657">
        <v>-82.2704035</v>
      </c>
      <c r="Y130" s="2657">
        <v>-62.93493500000001</v>
      </c>
      <c r="Z130" s="2657">
        <v>-172.87294416625218</v>
      </c>
      <c r="AA130" s="2657">
        <v>-172.21451040879063</v>
      </c>
      <c r="AB130" s="2657">
        <v>-211.43448548367545</v>
      </c>
      <c r="AC130" s="2657">
        <v>-225.30071086342318</v>
      </c>
      <c r="AD130" s="2657">
        <v>-239.89223599378275</v>
      </c>
      <c r="AE130" s="2657">
        <v>-142.11515441575892</v>
      </c>
      <c r="AF130" s="2657">
        <v>-277.32749499859568</v>
      </c>
      <c r="AG130" s="2657">
        <v>-116.23051751090391</v>
      </c>
      <c r="AH130" s="2657">
        <v>-85.790573929661306</v>
      </c>
      <c r="AI130" s="2657">
        <v>-99.511038713491459</v>
      </c>
      <c r="AJ130" s="2657">
        <v>-49.300800237731885</v>
      </c>
      <c r="AK130" s="2657">
        <v>-78.051089728369334</v>
      </c>
      <c r="AL130" s="2657">
        <v>-61.428138014704487</v>
      </c>
      <c r="AM130" s="2657">
        <v>-63.694500676418812</v>
      </c>
      <c r="AN130" s="2657">
        <v>-66.949298665218365</v>
      </c>
      <c r="AO130" s="2657">
        <v>-60.62824563804871</v>
      </c>
      <c r="AP130" s="2657">
        <v>-77.776993481822331</v>
      </c>
      <c r="AQ130" s="2657">
        <v>-70.681490341812932</v>
      </c>
      <c r="AR130" s="2657">
        <v>-118.04681633073957</v>
      </c>
      <c r="AS130" s="2657">
        <v>-72.940732556076966</v>
      </c>
      <c r="AT130" s="2657">
        <v>-114.26476405343718</v>
      </c>
      <c r="AU130" s="2657">
        <v>-120.30323415940038</v>
      </c>
      <c r="AV130" s="2657">
        <v>-91.96251916087418</v>
      </c>
    </row>
    <row r="131" spans="1:48" ht="16.5" thickBot="1">
      <c r="A131" s="2652" t="s">
        <v>1646</v>
      </c>
      <c r="B131" s="2653">
        <v>-7960.2938898480297</v>
      </c>
      <c r="C131" s="2653">
        <v>819.21999342544223</v>
      </c>
      <c r="D131" s="2653">
        <v>-6176.9925083539538</v>
      </c>
      <c r="E131" s="2653">
        <v>4893.3684385035849</v>
      </c>
      <c r="F131" s="2653">
        <v>5960.1703127017563</v>
      </c>
      <c r="G131" s="2653">
        <v>3847.9639467476841</v>
      </c>
      <c r="H131" s="2653">
        <v>2497.5984196300501</v>
      </c>
      <c r="I131" s="2653">
        <v>341.77785459359939</v>
      </c>
      <c r="J131" s="2653">
        <v>-15439.95247079927</v>
      </c>
      <c r="K131" s="2653">
        <v>-6976.9040536739467</v>
      </c>
      <c r="L131" s="2653">
        <v>20302.96616570621</v>
      </c>
      <c r="M131" s="2653">
        <v>4118.4814815623467</v>
      </c>
      <c r="N131" s="2654">
        <v>3173.1635542556323</v>
      </c>
      <c r="O131" s="2654">
        <v>-5546.3990948855535</v>
      </c>
      <c r="P131" s="2654">
        <v>-2058.1103653940886</v>
      </c>
      <c r="Q131" s="2654">
        <v>-1017.3444102717503</v>
      </c>
      <c r="R131" s="2654">
        <v>4803.7397564595703</v>
      </c>
      <c r="S131" s="2654">
        <v>-3341.2025131453702</v>
      </c>
      <c r="T131" s="2654">
        <v>-7891.0207133859149</v>
      </c>
      <c r="U131" s="2654">
        <v>-6047.9734055204608</v>
      </c>
      <c r="V131" s="2654">
        <v>-2183.2577892135578</v>
      </c>
      <c r="W131" s="2654">
        <v>3359.7163370494163</v>
      </c>
      <c r="X131" s="2654">
        <v>7447.2989773540558</v>
      </c>
      <c r="Y131" s="2654">
        <v>-874.92104995388945</v>
      </c>
      <c r="Z131" s="2654">
        <v>2535.1397932410855</v>
      </c>
      <c r="AA131" s="2654">
        <v>-179.85603583758621</v>
      </c>
      <c r="AB131" s="2654">
        <v>2447.2366601764752</v>
      </c>
      <c r="AC131" s="2654">
        <v>8326.3821296997448</v>
      </c>
      <c r="AD131" s="2654">
        <v>6849.648088970911</v>
      </c>
      <c r="AE131" s="2654">
        <v>-4041.2501225690958</v>
      </c>
      <c r="AF131" s="2654">
        <v>-2557.0232593293385</v>
      </c>
      <c r="AG131" s="2654">
        <v>-1125.6736133560762</v>
      </c>
      <c r="AH131" s="2654">
        <v>-7689.0916580076055</v>
      </c>
      <c r="AI131" s="2654">
        <v>7514.9802690596443</v>
      </c>
      <c r="AJ131" s="2654">
        <v>7647.0823749385836</v>
      </c>
      <c r="AK131" s="2654">
        <v>-5821.9859594557956</v>
      </c>
      <c r="AL131" s="2654">
        <v>355.87586174824901</v>
      </c>
      <c r="AM131" s="2654">
        <v>2914.8533242298763</v>
      </c>
      <c r="AN131" s="2654">
        <v>-3739.9394065392944</v>
      </c>
      <c r="AO131" s="2654">
        <v>-3528.62019402223</v>
      </c>
      <c r="AP131" s="2654">
        <v>-501.12402692599426</v>
      </c>
      <c r="AQ131" s="2654">
        <v>-879.35680636665256</v>
      </c>
      <c r="AR131" s="2654">
        <v>4615.1741308381588</v>
      </c>
      <c r="AS131" s="2654">
        <v>-2327.9104607605445</v>
      </c>
      <c r="AT131" s="2654">
        <v>-6892.2634486825273</v>
      </c>
      <c r="AU131" s="2654">
        <v>-6038.0834548355706</v>
      </c>
      <c r="AV131" s="2654">
        <v>11354.434810854664</v>
      </c>
    </row>
    <row r="132" spans="1:48" ht="16.5" thickBot="1">
      <c r="A132" s="2652" t="s">
        <v>1647</v>
      </c>
      <c r="B132" s="2653">
        <v>0</v>
      </c>
      <c r="C132" s="2653">
        <v>0</v>
      </c>
      <c r="D132" s="2653">
        <v>0</v>
      </c>
      <c r="E132" s="2653">
        <v>0</v>
      </c>
      <c r="F132" s="2653">
        <v>0</v>
      </c>
      <c r="G132" s="2653">
        <v>0</v>
      </c>
      <c r="H132" s="2653">
        <v>0</v>
      </c>
      <c r="I132" s="2653">
        <v>0</v>
      </c>
      <c r="J132" s="2653">
        <v>0</v>
      </c>
      <c r="K132" s="2653">
        <v>0</v>
      </c>
      <c r="L132" s="2653">
        <v>0</v>
      </c>
      <c r="M132" s="2653">
        <v>0</v>
      </c>
      <c r="N132" s="2654">
        <v>0</v>
      </c>
      <c r="O132" s="2654">
        <v>0</v>
      </c>
      <c r="P132" s="2654">
        <v>0</v>
      </c>
      <c r="Q132" s="2654">
        <v>0</v>
      </c>
      <c r="R132" s="2654">
        <v>0</v>
      </c>
      <c r="S132" s="2654">
        <v>0</v>
      </c>
      <c r="T132" s="2654">
        <v>0</v>
      </c>
      <c r="U132" s="2654">
        <v>0</v>
      </c>
      <c r="V132" s="2654">
        <v>0</v>
      </c>
      <c r="W132" s="2654">
        <v>0</v>
      </c>
      <c r="X132" s="2654">
        <v>0</v>
      </c>
      <c r="Y132" s="2654">
        <v>0</v>
      </c>
      <c r="Z132" s="2654">
        <v>0</v>
      </c>
      <c r="AA132" s="2654">
        <v>0</v>
      </c>
      <c r="AB132" s="2654">
        <v>0</v>
      </c>
      <c r="AC132" s="2654">
        <v>0</v>
      </c>
      <c r="AD132" s="2654">
        <v>0</v>
      </c>
      <c r="AE132" s="2654">
        <v>0</v>
      </c>
      <c r="AF132" s="2654">
        <v>0</v>
      </c>
      <c r="AG132" s="2654">
        <v>0</v>
      </c>
      <c r="AH132" s="2654">
        <v>0</v>
      </c>
      <c r="AI132" s="2654">
        <v>0</v>
      </c>
      <c r="AJ132" s="2654">
        <v>0</v>
      </c>
      <c r="AK132" s="2654">
        <v>0</v>
      </c>
      <c r="AL132" s="2654">
        <v>0</v>
      </c>
      <c r="AM132" s="2654">
        <v>0</v>
      </c>
      <c r="AN132" s="2654">
        <v>0</v>
      </c>
      <c r="AO132" s="2654">
        <v>0</v>
      </c>
      <c r="AP132" s="2654">
        <v>0</v>
      </c>
      <c r="AQ132" s="2654">
        <v>0</v>
      </c>
      <c r="AR132" s="2654">
        <v>0</v>
      </c>
      <c r="AS132" s="2654">
        <v>0</v>
      </c>
      <c r="AT132" s="2654">
        <v>0</v>
      </c>
      <c r="AU132" s="2654">
        <v>0</v>
      </c>
      <c r="AV132" s="2654">
        <v>0</v>
      </c>
    </row>
    <row r="133" spans="1:48" ht="16.5" thickBot="1">
      <c r="A133" s="2655" t="s">
        <v>1648</v>
      </c>
      <c r="B133" s="2656">
        <v>0</v>
      </c>
      <c r="C133" s="2656">
        <v>0</v>
      </c>
      <c r="D133" s="2656">
        <v>0</v>
      </c>
      <c r="E133" s="2656">
        <v>0</v>
      </c>
      <c r="F133" s="2656">
        <v>0</v>
      </c>
      <c r="G133" s="2656">
        <v>0</v>
      </c>
      <c r="H133" s="2656">
        <v>0</v>
      </c>
      <c r="I133" s="2656">
        <v>0</v>
      </c>
      <c r="J133" s="2656">
        <v>0</v>
      </c>
      <c r="K133" s="2656">
        <v>0</v>
      </c>
      <c r="L133" s="2656">
        <v>0</v>
      </c>
      <c r="M133" s="2656">
        <v>0</v>
      </c>
      <c r="N133" s="2657">
        <v>0</v>
      </c>
      <c r="O133" s="2657">
        <v>0</v>
      </c>
      <c r="P133" s="2657">
        <v>0</v>
      </c>
      <c r="Q133" s="2657">
        <v>0</v>
      </c>
      <c r="R133" s="2657">
        <v>0</v>
      </c>
      <c r="S133" s="2657">
        <v>0</v>
      </c>
      <c r="T133" s="2657">
        <v>0</v>
      </c>
      <c r="U133" s="2657">
        <v>0</v>
      </c>
      <c r="V133" s="2657">
        <v>0</v>
      </c>
      <c r="W133" s="2657">
        <v>0</v>
      </c>
      <c r="X133" s="2657">
        <v>0</v>
      </c>
      <c r="Y133" s="2657">
        <v>0</v>
      </c>
      <c r="Z133" s="2657">
        <v>0</v>
      </c>
      <c r="AA133" s="2657">
        <v>0</v>
      </c>
      <c r="AB133" s="2657">
        <v>0</v>
      </c>
      <c r="AC133" s="2657">
        <v>0</v>
      </c>
      <c r="AD133" s="2657">
        <v>0</v>
      </c>
      <c r="AE133" s="2657">
        <v>0</v>
      </c>
      <c r="AF133" s="2657">
        <v>0</v>
      </c>
      <c r="AG133" s="2657">
        <v>0</v>
      </c>
      <c r="AH133" s="2657">
        <v>0</v>
      </c>
      <c r="AI133" s="2657">
        <v>0</v>
      </c>
      <c r="AJ133" s="2657">
        <v>0</v>
      </c>
      <c r="AK133" s="2657">
        <v>0</v>
      </c>
      <c r="AL133" s="2657">
        <v>0</v>
      </c>
      <c r="AM133" s="2657">
        <v>0</v>
      </c>
      <c r="AN133" s="2657">
        <v>0</v>
      </c>
      <c r="AO133" s="2657">
        <v>0</v>
      </c>
      <c r="AP133" s="2657">
        <v>0</v>
      </c>
      <c r="AQ133" s="2657">
        <v>0</v>
      </c>
      <c r="AR133" s="2657">
        <v>0</v>
      </c>
      <c r="AS133" s="2657">
        <v>0</v>
      </c>
      <c r="AT133" s="2657">
        <v>0</v>
      </c>
      <c r="AU133" s="2657">
        <v>0</v>
      </c>
      <c r="AV133" s="2657">
        <v>0</v>
      </c>
    </row>
    <row r="134" spans="1:48" ht="16.5" thickBot="1">
      <c r="A134" s="2655" t="s">
        <v>1649</v>
      </c>
      <c r="B134" s="2656">
        <v>0</v>
      </c>
      <c r="C134" s="2656">
        <v>0</v>
      </c>
      <c r="D134" s="2656">
        <v>0</v>
      </c>
      <c r="E134" s="2656">
        <v>0</v>
      </c>
      <c r="F134" s="2656">
        <v>0</v>
      </c>
      <c r="G134" s="2656">
        <v>0</v>
      </c>
      <c r="H134" s="2656">
        <v>0</v>
      </c>
      <c r="I134" s="2656">
        <v>0</v>
      </c>
      <c r="J134" s="2656">
        <v>0</v>
      </c>
      <c r="K134" s="2656">
        <v>0</v>
      </c>
      <c r="L134" s="2656">
        <v>0</v>
      </c>
      <c r="M134" s="2656">
        <v>0</v>
      </c>
      <c r="N134" s="2657">
        <v>0</v>
      </c>
      <c r="O134" s="2657">
        <v>0</v>
      </c>
      <c r="P134" s="2657">
        <v>0</v>
      </c>
      <c r="Q134" s="2657">
        <v>0</v>
      </c>
      <c r="R134" s="2657">
        <v>0</v>
      </c>
      <c r="S134" s="2657">
        <v>0</v>
      </c>
      <c r="T134" s="2657">
        <v>0</v>
      </c>
      <c r="U134" s="2657">
        <v>0</v>
      </c>
      <c r="V134" s="2657">
        <v>0</v>
      </c>
      <c r="W134" s="2657">
        <v>0</v>
      </c>
      <c r="X134" s="2657">
        <v>0</v>
      </c>
      <c r="Y134" s="2657">
        <v>0</v>
      </c>
      <c r="Z134" s="2657">
        <v>0</v>
      </c>
      <c r="AA134" s="2657">
        <v>0</v>
      </c>
      <c r="AB134" s="2657">
        <v>0</v>
      </c>
      <c r="AC134" s="2657">
        <v>0</v>
      </c>
      <c r="AD134" s="2657">
        <v>0</v>
      </c>
      <c r="AE134" s="2657">
        <v>0</v>
      </c>
      <c r="AF134" s="2657">
        <v>0</v>
      </c>
      <c r="AG134" s="2657">
        <v>0</v>
      </c>
      <c r="AH134" s="2657">
        <v>0</v>
      </c>
      <c r="AI134" s="2657">
        <v>0</v>
      </c>
      <c r="AJ134" s="2657">
        <v>0</v>
      </c>
      <c r="AK134" s="2657">
        <v>0</v>
      </c>
      <c r="AL134" s="2657">
        <v>0</v>
      </c>
      <c r="AM134" s="2657">
        <v>0</v>
      </c>
      <c r="AN134" s="2657">
        <v>0</v>
      </c>
      <c r="AO134" s="2657">
        <v>0</v>
      </c>
      <c r="AP134" s="2657">
        <v>0</v>
      </c>
      <c r="AQ134" s="2657">
        <v>0</v>
      </c>
      <c r="AR134" s="2657">
        <v>0</v>
      </c>
      <c r="AS134" s="2657">
        <v>0</v>
      </c>
      <c r="AT134" s="2657">
        <v>0</v>
      </c>
      <c r="AU134" s="2657">
        <v>0</v>
      </c>
      <c r="AV134" s="2657">
        <v>0</v>
      </c>
    </row>
    <row r="135" spans="1:48" ht="16.5" thickBot="1">
      <c r="A135" s="2655" t="s">
        <v>1650</v>
      </c>
      <c r="B135" s="2656">
        <v>0</v>
      </c>
      <c r="C135" s="2656">
        <v>0</v>
      </c>
      <c r="D135" s="2656">
        <v>0</v>
      </c>
      <c r="E135" s="2656">
        <v>0</v>
      </c>
      <c r="F135" s="2656">
        <v>0</v>
      </c>
      <c r="G135" s="2656">
        <v>0</v>
      </c>
      <c r="H135" s="2656">
        <v>0</v>
      </c>
      <c r="I135" s="2656">
        <v>0</v>
      </c>
      <c r="J135" s="2656">
        <v>0</v>
      </c>
      <c r="K135" s="2656">
        <v>0</v>
      </c>
      <c r="L135" s="2656">
        <v>0</v>
      </c>
      <c r="M135" s="2656">
        <v>0</v>
      </c>
      <c r="N135" s="2657">
        <v>0</v>
      </c>
      <c r="O135" s="2657">
        <v>0</v>
      </c>
      <c r="P135" s="2657">
        <v>0</v>
      </c>
      <c r="Q135" s="2657">
        <v>0</v>
      </c>
      <c r="R135" s="2657">
        <v>0</v>
      </c>
      <c r="S135" s="2657">
        <v>0</v>
      </c>
      <c r="T135" s="2657">
        <v>0</v>
      </c>
      <c r="U135" s="2657">
        <v>0</v>
      </c>
      <c r="V135" s="2657">
        <v>0</v>
      </c>
      <c r="W135" s="2657">
        <v>0</v>
      </c>
      <c r="X135" s="2657">
        <v>0</v>
      </c>
      <c r="Y135" s="2657">
        <v>0</v>
      </c>
      <c r="Z135" s="2657">
        <v>0</v>
      </c>
      <c r="AA135" s="2657">
        <v>0</v>
      </c>
      <c r="AB135" s="2657">
        <v>0</v>
      </c>
      <c r="AC135" s="2657">
        <v>0</v>
      </c>
      <c r="AD135" s="2657">
        <v>0</v>
      </c>
      <c r="AE135" s="2657">
        <v>0</v>
      </c>
      <c r="AF135" s="2657">
        <v>0</v>
      </c>
      <c r="AG135" s="2657">
        <v>0</v>
      </c>
      <c r="AH135" s="2657">
        <v>0</v>
      </c>
      <c r="AI135" s="2657">
        <v>0</v>
      </c>
      <c r="AJ135" s="2657">
        <v>0</v>
      </c>
      <c r="AK135" s="2657">
        <v>0</v>
      </c>
      <c r="AL135" s="2657">
        <v>0</v>
      </c>
      <c r="AM135" s="2657">
        <v>0</v>
      </c>
      <c r="AN135" s="2657">
        <v>0</v>
      </c>
      <c r="AO135" s="2657">
        <v>0</v>
      </c>
      <c r="AP135" s="2657">
        <v>0</v>
      </c>
      <c r="AQ135" s="2657">
        <v>0</v>
      </c>
      <c r="AR135" s="2657">
        <v>0</v>
      </c>
      <c r="AS135" s="2657">
        <v>0</v>
      </c>
      <c r="AT135" s="2657">
        <v>0</v>
      </c>
      <c r="AU135" s="2657">
        <v>0</v>
      </c>
      <c r="AV135" s="2657">
        <v>0</v>
      </c>
    </row>
    <row r="136" spans="1:48" ht="16.5" thickBot="1">
      <c r="A136" s="2655" t="s">
        <v>1604</v>
      </c>
      <c r="B136" s="2656">
        <v>0</v>
      </c>
      <c r="C136" s="2656">
        <v>0</v>
      </c>
      <c r="D136" s="2656">
        <v>0</v>
      </c>
      <c r="E136" s="2656">
        <v>0</v>
      </c>
      <c r="F136" s="2656">
        <v>0</v>
      </c>
      <c r="G136" s="2656">
        <v>0</v>
      </c>
      <c r="H136" s="2656">
        <v>0</v>
      </c>
      <c r="I136" s="2656">
        <v>0</v>
      </c>
      <c r="J136" s="2656">
        <v>0</v>
      </c>
      <c r="K136" s="2656">
        <v>0</v>
      </c>
      <c r="L136" s="2656">
        <v>0</v>
      </c>
      <c r="M136" s="2656">
        <v>0</v>
      </c>
      <c r="N136" s="2657">
        <v>0</v>
      </c>
      <c r="O136" s="2657">
        <v>0</v>
      </c>
      <c r="P136" s="2657">
        <v>0</v>
      </c>
      <c r="Q136" s="2657">
        <v>0</v>
      </c>
      <c r="R136" s="2657">
        <v>0</v>
      </c>
      <c r="S136" s="2657">
        <v>0</v>
      </c>
      <c r="T136" s="2657">
        <v>0</v>
      </c>
      <c r="U136" s="2657">
        <v>0</v>
      </c>
      <c r="V136" s="2657">
        <v>0</v>
      </c>
      <c r="W136" s="2657">
        <v>0</v>
      </c>
      <c r="X136" s="2657">
        <v>0</v>
      </c>
      <c r="Y136" s="2657">
        <v>0</v>
      </c>
      <c r="Z136" s="2657">
        <v>0</v>
      </c>
      <c r="AA136" s="2657">
        <v>0</v>
      </c>
      <c r="AB136" s="2657">
        <v>0</v>
      </c>
      <c r="AC136" s="2657">
        <v>0</v>
      </c>
      <c r="AD136" s="2657">
        <v>0</v>
      </c>
      <c r="AE136" s="2657">
        <v>0</v>
      </c>
      <c r="AF136" s="2657">
        <v>0</v>
      </c>
      <c r="AG136" s="2657">
        <v>0</v>
      </c>
      <c r="AH136" s="2657">
        <v>0</v>
      </c>
      <c r="AI136" s="2657">
        <v>0</v>
      </c>
      <c r="AJ136" s="2657">
        <v>0</v>
      </c>
      <c r="AK136" s="2657">
        <v>0</v>
      </c>
      <c r="AL136" s="2657">
        <v>0</v>
      </c>
      <c r="AM136" s="2657">
        <v>0</v>
      </c>
      <c r="AN136" s="2657">
        <v>0</v>
      </c>
      <c r="AO136" s="2657">
        <v>0</v>
      </c>
      <c r="AP136" s="2657">
        <v>0</v>
      </c>
      <c r="AQ136" s="2657">
        <v>0</v>
      </c>
      <c r="AR136" s="2657">
        <v>0</v>
      </c>
      <c r="AS136" s="2657">
        <v>0</v>
      </c>
      <c r="AT136" s="2657">
        <v>0</v>
      </c>
      <c r="AU136" s="2657">
        <v>0</v>
      </c>
      <c r="AV136" s="2657">
        <v>0</v>
      </c>
    </row>
    <row r="137" spans="1:48" ht="16.5" thickBot="1">
      <c r="A137" s="2673" t="s">
        <v>1651</v>
      </c>
      <c r="B137" s="2656">
        <v>0</v>
      </c>
      <c r="C137" s="2656">
        <v>0</v>
      </c>
      <c r="D137" s="2656">
        <v>0</v>
      </c>
      <c r="E137" s="2656">
        <v>0</v>
      </c>
      <c r="F137" s="2656">
        <v>0</v>
      </c>
      <c r="G137" s="2656">
        <v>0</v>
      </c>
      <c r="H137" s="2656">
        <v>0</v>
      </c>
      <c r="I137" s="2656">
        <v>0</v>
      </c>
      <c r="J137" s="2656">
        <v>0</v>
      </c>
      <c r="K137" s="2656">
        <v>0</v>
      </c>
      <c r="L137" s="2656">
        <v>0</v>
      </c>
      <c r="M137" s="2656">
        <v>0</v>
      </c>
      <c r="N137" s="2657">
        <v>0</v>
      </c>
      <c r="O137" s="2657">
        <v>0</v>
      </c>
      <c r="P137" s="2657">
        <v>0</v>
      </c>
      <c r="Q137" s="2657">
        <v>0</v>
      </c>
      <c r="R137" s="2657">
        <v>0</v>
      </c>
      <c r="S137" s="2657">
        <v>0</v>
      </c>
      <c r="T137" s="2657">
        <v>0</v>
      </c>
      <c r="U137" s="2657">
        <v>0</v>
      </c>
      <c r="V137" s="2657">
        <v>0</v>
      </c>
      <c r="W137" s="2657">
        <v>0</v>
      </c>
      <c r="X137" s="2657">
        <v>0</v>
      </c>
      <c r="Y137" s="2657">
        <v>0</v>
      </c>
      <c r="Z137" s="2657">
        <v>0</v>
      </c>
      <c r="AA137" s="2657">
        <v>0</v>
      </c>
      <c r="AB137" s="2657">
        <v>0</v>
      </c>
      <c r="AC137" s="2657">
        <v>0</v>
      </c>
      <c r="AD137" s="2657">
        <v>0</v>
      </c>
      <c r="AE137" s="2657">
        <v>0</v>
      </c>
      <c r="AF137" s="2657">
        <v>0</v>
      </c>
      <c r="AG137" s="2657">
        <v>0</v>
      </c>
      <c r="AH137" s="2657">
        <v>0</v>
      </c>
      <c r="AI137" s="2657">
        <v>0</v>
      </c>
      <c r="AJ137" s="2657">
        <v>0</v>
      </c>
      <c r="AK137" s="2657">
        <v>0</v>
      </c>
      <c r="AL137" s="2657">
        <v>0</v>
      </c>
      <c r="AM137" s="2657">
        <v>0</v>
      </c>
      <c r="AN137" s="2657">
        <v>0</v>
      </c>
      <c r="AO137" s="2657">
        <v>0</v>
      </c>
      <c r="AP137" s="2657">
        <v>0</v>
      </c>
      <c r="AQ137" s="2657">
        <v>0</v>
      </c>
      <c r="AR137" s="2657">
        <v>0</v>
      </c>
      <c r="AS137" s="2657">
        <v>0</v>
      </c>
      <c r="AT137" s="2657">
        <v>0</v>
      </c>
      <c r="AU137" s="2657">
        <v>0</v>
      </c>
      <c r="AV137" s="2657">
        <v>0</v>
      </c>
    </row>
    <row r="138" spans="1:48" ht="16.5" thickBot="1">
      <c r="A138" s="2673" t="s">
        <v>1652</v>
      </c>
      <c r="B138" s="2656">
        <v>0</v>
      </c>
      <c r="C138" s="2656">
        <v>0</v>
      </c>
      <c r="D138" s="2656">
        <v>0</v>
      </c>
      <c r="E138" s="2656">
        <v>0</v>
      </c>
      <c r="F138" s="2656">
        <v>0</v>
      </c>
      <c r="G138" s="2656">
        <v>0</v>
      </c>
      <c r="H138" s="2656">
        <v>0</v>
      </c>
      <c r="I138" s="2656">
        <v>0</v>
      </c>
      <c r="J138" s="2656">
        <v>0</v>
      </c>
      <c r="K138" s="2656">
        <v>0</v>
      </c>
      <c r="L138" s="2656">
        <v>0</v>
      </c>
      <c r="M138" s="2656">
        <v>0</v>
      </c>
      <c r="N138" s="2657">
        <v>0</v>
      </c>
      <c r="O138" s="2657">
        <v>0</v>
      </c>
      <c r="P138" s="2657">
        <v>0</v>
      </c>
      <c r="Q138" s="2657">
        <v>0</v>
      </c>
      <c r="R138" s="2657">
        <v>0</v>
      </c>
      <c r="S138" s="2657">
        <v>0</v>
      </c>
      <c r="T138" s="2657">
        <v>0</v>
      </c>
      <c r="U138" s="2657">
        <v>0</v>
      </c>
      <c r="V138" s="2657">
        <v>0</v>
      </c>
      <c r="W138" s="2657">
        <v>0</v>
      </c>
      <c r="X138" s="2657">
        <v>0</v>
      </c>
      <c r="Y138" s="2657">
        <v>0</v>
      </c>
      <c r="Z138" s="2657">
        <v>0</v>
      </c>
      <c r="AA138" s="2657">
        <v>0</v>
      </c>
      <c r="AB138" s="2657">
        <v>0</v>
      </c>
      <c r="AC138" s="2657">
        <v>0</v>
      </c>
      <c r="AD138" s="2657">
        <v>0</v>
      </c>
      <c r="AE138" s="2657">
        <v>0</v>
      </c>
      <c r="AF138" s="2657">
        <v>0</v>
      </c>
      <c r="AG138" s="2657">
        <v>0</v>
      </c>
      <c r="AH138" s="2657">
        <v>0</v>
      </c>
      <c r="AI138" s="2657">
        <v>0</v>
      </c>
      <c r="AJ138" s="2657">
        <v>0</v>
      </c>
      <c r="AK138" s="2657">
        <v>0</v>
      </c>
      <c r="AL138" s="2657">
        <v>0</v>
      </c>
      <c r="AM138" s="2657">
        <v>0</v>
      </c>
      <c r="AN138" s="2657">
        <v>0</v>
      </c>
      <c r="AO138" s="2657">
        <v>0</v>
      </c>
      <c r="AP138" s="2657">
        <v>0</v>
      </c>
      <c r="AQ138" s="2657">
        <v>0</v>
      </c>
      <c r="AR138" s="2657">
        <v>0</v>
      </c>
      <c r="AS138" s="2657">
        <v>0</v>
      </c>
      <c r="AT138" s="2657">
        <v>0</v>
      </c>
      <c r="AU138" s="2657">
        <v>0</v>
      </c>
      <c r="AV138" s="2657">
        <v>0</v>
      </c>
    </row>
    <row r="139" spans="1:48" ht="16.5" thickBot="1">
      <c r="A139" s="2674" t="s">
        <v>1653</v>
      </c>
      <c r="B139" s="2675">
        <v>0</v>
      </c>
      <c r="C139" s="2675">
        <v>0</v>
      </c>
      <c r="D139" s="2675">
        <v>0</v>
      </c>
      <c r="E139" s="2675">
        <v>0</v>
      </c>
      <c r="F139" s="2675">
        <v>0</v>
      </c>
      <c r="G139" s="2675">
        <v>0</v>
      </c>
      <c r="H139" s="2675">
        <v>0</v>
      </c>
      <c r="I139" s="2675">
        <v>0</v>
      </c>
      <c r="J139" s="2675">
        <v>0</v>
      </c>
      <c r="K139" s="2675">
        <v>0</v>
      </c>
      <c r="L139" s="2675">
        <v>0</v>
      </c>
      <c r="M139" s="2675">
        <v>0</v>
      </c>
      <c r="N139" s="2676">
        <v>0</v>
      </c>
      <c r="O139" s="2676">
        <v>0</v>
      </c>
      <c r="P139" s="2676">
        <v>0</v>
      </c>
      <c r="Q139" s="2676">
        <v>0</v>
      </c>
      <c r="R139" s="2676">
        <v>0</v>
      </c>
      <c r="S139" s="2676">
        <v>0</v>
      </c>
      <c r="T139" s="2676">
        <v>0</v>
      </c>
      <c r="U139" s="2676">
        <v>0</v>
      </c>
      <c r="V139" s="2676">
        <v>0</v>
      </c>
      <c r="W139" s="2676">
        <v>0</v>
      </c>
      <c r="X139" s="2676">
        <v>0</v>
      </c>
      <c r="Y139" s="2676">
        <v>0</v>
      </c>
      <c r="Z139" s="2676">
        <v>0</v>
      </c>
      <c r="AA139" s="2676">
        <v>0</v>
      </c>
      <c r="AB139" s="2676">
        <v>0</v>
      </c>
      <c r="AC139" s="2676">
        <v>0</v>
      </c>
      <c r="AD139" s="2676">
        <v>0</v>
      </c>
      <c r="AE139" s="2676">
        <v>0</v>
      </c>
      <c r="AF139" s="2676">
        <v>0</v>
      </c>
      <c r="AG139" s="2676">
        <v>0</v>
      </c>
      <c r="AH139" s="2676">
        <v>0</v>
      </c>
      <c r="AI139" s="2676">
        <v>0</v>
      </c>
      <c r="AJ139" s="2676">
        <v>0</v>
      </c>
      <c r="AK139" s="2676">
        <v>0</v>
      </c>
      <c r="AL139" s="2676">
        <v>0</v>
      </c>
      <c r="AM139" s="2676">
        <v>0</v>
      </c>
      <c r="AN139" s="2676">
        <v>0</v>
      </c>
      <c r="AO139" s="2676">
        <v>0</v>
      </c>
      <c r="AP139" s="2676">
        <v>0</v>
      </c>
      <c r="AQ139" s="2676">
        <v>0</v>
      </c>
      <c r="AR139" s="2676">
        <v>0</v>
      </c>
      <c r="AS139" s="2676">
        <v>0</v>
      </c>
      <c r="AT139" s="2676">
        <v>0</v>
      </c>
      <c r="AU139" s="2676">
        <v>0</v>
      </c>
      <c r="AV139" s="2676">
        <v>0</v>
      </c>
    </row>
    <row r="140" spans="1:48" ht="16.5" thickBot="1">
      <c r="A140" s="2677" t="s">
        <v>1605</v>
      </c>
      <c r="B140" s="2675">
        <v>0</v>
      </c>
      <c r="C140" s="2675">
        <v>0</v>
      </c>
      <c r="D140" s="2675">
        <v>0</v>
      </c>
      <c r="E140" s="2675">
        <v>0</v>
      </c>
      <c r="F140" s="2675">
        <v>0</v>
      </c>
      <c r="G140" s="2675">
        <v>0</v>
      </c>
      <c r="H140" s="2675">
        <v>0</v>
      </c>
      <c r="I140" s="2675">
        <v>0</v>
      </c>
      <c r="J140" s="2675">
        <v>0</v>
      </c>
      <c r="K140" s="2675">
        <v>0</v>
      </c>
      <c r="L140" s="2675">
        <v>0</v>
      </c>
      <c r="M140" s="2675">
        <v>0</v>
      </c>
      <c r="N140" s="2676">
        <v>0</v>
      </c>
      <c r="O140" s="2676">
        <v>0</v>
      </c>
      <c r="P140" s="2676">
        <v>0</v>
      </c>
      <c r="Q140" s="2676">
        <v>0</v>
      </c>
      <c r="R140" s="2676">
        <v>0</v>
      </c>
      <c r="S140" s="2676">
        <v>0</v>
      </c>
      <c r="T140" s="2676">
        <v>0</v>
      </c>
      <c r="U140" s="2676">
        <v>0</v>
      </c>
      <c r="V140" s="2676">
        <v>0</v>
      </c>
      <c r="W140" s="2676">
        <v>0</v>
      </c>
      <c r="X140" s="2676">
        <v>0</v>
      </c>
      <c r="Y140" s="2676">
        <v>0</v>
      </c>
      <c r="Z140" s="2676">
        <v>0</v>
      </c>
      <c r="AA140" s="2676">
        <v>0</v>
      </c>
      <c r="AB140" s="2676">
        <v>0</v>
      </c>
      <c r="AC140" s="2676">
        <v>0</v>
      </c>
      <c r="AD140" s="2676">
        <v>0</v>
      </c>
      <c r="AE140" s="2676">
        <v>0</v>
      </c>
      <c r="AF140" s="2676">
        <v>0</v>
      </c>
      <c r="AG140" s="2676">
        <v>0</v>
      </c>
      <c r="AH140" s="2676">
        <v>0</v>
      </c>
      <c r="AI140" s="2676">
        <v>0</v>
      </c>
      <c r="AJ140" s="2676">
        <v>0</v>
      </c>
      <c r="AK140" s="2676">
        <v>0</v>
      </c>
      <c r="AL140" s="2676">
        <v>0</v>
      </c>
      <c r="AM140" s="2676">
        <v>0</v>
      </c>
      <c r="AN140" s="2676">
        <v>0</v>
      </c>
      <c r="AO140" s="2676">
        <v>0</v>
      </c>
      <c r="AP140" s="2676">
        <v>0</v>
      </c>
      <c r="AQ140" s="2676">
        <v>0</v>
      </c>
      <c r="AR140" s="2676">
        <v>0</v>
      </c>
      <c r="AS140" s="2676">
        <v>0</v>
      </c>
      <c r="AT140" s="2676">
        <v>0</v>
      </c>
      <c r="AU140" s="2676">
        <v>0</v>
      </c>
      <c r="AV140" s="2676">
        <v>0</v>
      </c>
    </row>
    <row r="141" spans="1:48" ht="16.5" thickBot="1">
      <c r="A141" s="2677" t="s">
        <v>1654</v>
      </c>
      <c r="B141" s="2678">
        <v>0</v>
      </c>
      <c r="C141" s="2678">
        <v>0</v>
      </c>
      <c r="D141" s="2678">
        <v>0</v>
      </c>
      <c r="E141" s="2678">
        <v>0</v>
      </c>
      <c r="F141" s="2678">
        <v>0</v>
      </c>
      <c r="G141" s="2678">
        <v>0</v>
      </c>
      <c r="H141" s="2678">
        <v>0</v>
      </c>
      <c r="I141" s="2678">
        <v>0</v>
      </c>
      <c r="J141" s="2678">
        <v>0</v>
      </c>
      <c r="K141" s="2678">
        <v>0</v>
      </c>
      <c r="L141" s="2678">
        <v>0</v>
      </c>
      <c r="M141" s="2678">
        <v>0</v>
      </c>
      <c r="N141" s="2679">
        <v>0</v>
      </c>
      <c r="O141" s="2679">
        <v>0</v>
      </c>
      <c r="P141" s="2679">
        <v>0</v>
      </c>
      <c r="Q141" s="2679">
        <v>0</v>
      </c>
      <c r="R141" s="2679">
        <v>0</v>
      </c>
      <c r="S141" s="2679">
        <v>0</v>
      </c>
      <c r="T141" s="2679">
        <v>0</v>
      </c>
      <c r="U141" s="2679">
        <v>0</v>
      </c>
      <c r="V141" s="2679">
        <v>0</v>
      </c>
      <c r="W141" s="2679">
        <v>0</v>
      </c>
      <c r="X141" s="2679">
        <v>0</v>
      </c>
      <c r="Y141" s="2679">
        <v>0</v>
      </c>
      <c r="Z141" s="2679">
        <v>0</v>
      </c>
      <c r="AA141" s="2679">
        <v>0</v>
      </c>
      <c r="AB141" s="2679">
        <v>0</v>
      </c>
      <c r="AC141" s="2679">
        <v>0</v>
      </c>
      <c r="AD141" s="2679">
        <v>0</v>
      </c>
      <c r="AE141" s="2679">
        <v>0</v>
      </c>
      <c r="AF141" s="2679">
        <v>0</v>
      </c>
      <c r="AG141" s="2679">
        <v>0</v>
      </c>
      <c r="AH141" s="2679">
        <v>0</v>
      </c>
      <c r="AI141" s="2679">
        <v>0</v>
      </c>
      <c r="AJ141" s="2679">
        <v>0</v>
      </c>
      <c r="AK141" s="2679">
        <v>0</v>
      </c>
      <c r="AL141" s="2679">
        <v>0</v>
      </c>
      <c r="AM141" s="2679">
        <v>0</v>
      </c>
      <c r="AN141" s="2679">
        <v>0</v>
      </c>
      <c r="AO141" s="2679">
        <v>0</v>
      </c>
      <c r="AP141" s="2679">
        <v>0</v>
      </c>
      <c r="AQ141" s="2679">
        <v>0</v>
      </c>
      <c r="AR141" s="2679">
        <v>0</v>
      </c>
      <c r="AS141" s="2679">
        <v>0</v>
      </c>
      <c r="AT141" s="2679">
        <v>0</v>
      </c>
      <c r="AU141" s="2679">
        <v>0</v>
      </c>
      <c r="AV141" s="2679">
        <v>0</v>
      </c>
    </row>
    <row r="142" spans="1:48" ht="16.5" thickBot="1">
      <c r="A142" s="2655" t="s">
        <v>1608</v>
      </c>
      <c r="B142" s="2656"/>
      <c r="C142" s="2656"/>
      <c r="D142" s="2656"/>
      <c r="E142" s="2656"/>
      <c r="F142" s="2656"/>
      <c r="G142" s="2656"/>
      <c r="H142" s="2656"/>
      <c r="I142" s="2656"/>
      <c r="J142" s="2656"/>
      <c r="K142" s="2656"/>
      <c r="L142" s="2656"/>
      <c r="M142" s="2656"/>
      <c r="N142" s="2657"/>
      <c r="O142" s="2657"/>
      <c r="P142" s="2657"/>
      <c r="Q142" s="2657"/>
      <c r="R142" s="2657"/>
      <c r="S142" s="2657"/>
      <c r="T142" s="2657"/>
      <c r="U142" s="2657"/>
      <c r="V142" s="2657"/>
      <c r="W142" s="2657"/>
      <c r="X142" s="2657"/>
      <c r="Y142" s="2657"/>
      <c r="Z142" s="2657"/>
      <c r="AA142" s="2657"/>
      <c r="AB142" s="2657"/>
      <c r="AC142" s="2657"/>
      <c r="AD142" s="2657"/>
      <c r="AE142" s="2657"/>
      <c r="AF142" s="2657"/>
      <c r="AG142" s="2657"/>
      <c r="AH142" s="2657"/>
      <c r="AI142" s="2657"/>
      <c r="AJ142" s="2657"/>
      <c r="AK142" s="2657"/>
      <c r="AL142" s="2657"/>
      <c r="AM142" s="2657"/>
      <c r="AN142" s="2657"/>
      <c r="AO142" s="2657"/>
      <c r="AP142" s="2657"/>
      <c r="AQ142" s="2657"/>
      <c r="AR142" s="2657"/>
      <c r="AS142" s="2657"/>
      <c r="AT142" s="2657"/>
      <c r="AU142" s="2657"/>
      <c r="AV142" s="2657"/>
    </row>
    <row r="143" spans="1:48" ht="16.5" thickBot="1">
      <c r="A143" s="2655" t="s">
        <v>1609</v>
      </c>
      <c r="B143" s="2656"/>
      <c r="C143" s="2656"/>
      <c r="D143" s="2656"/>
      <c r="E143" s="2656"/>
      <c r="F143" s="2656"/>
      <c r="G143" s="2656"/>
      <c r="H143" s="2656"/>
      <c r="I143" s="2656"/>
      <c r="J143" s="2656"/>
      <c r="K143" s="2656"/>
      <c r="L143" s="2656"/>
      <c r="M143" s="2656"/>
      <c r="N143" s="2657"/>
      <c r="O143" s="2657"/>
      <c r="P143" s="2657"/>
      <c r="Q143" s="2657"/>
      <c r="R143" s="2657"/>
      <c r="S143" s="2657"/>
      <c r="T143" s="2657"/>
      <c r="U143" s="2657"/>
      <c r="V143" s="2657"/>
      <c r="W143" s="2657"/>
      <c r="X143" s="2657"/>
      <c r="Y143" s="2657"/>
      <c r="Z143" s="2657"/>
      <c r="AA143" s="2657"/>
      <c r="AB143" s="2657"/>
      <c r="AC143" s="2657"/>
      <c r="AD143" s="2657"/>
      <c r="AE143" s="2657"/>
      <c r="AF143" s="2657"/>
      <c r="AG143" s="2657"/>
      <c r="AH143" s="2657"/>
      <c r="AI143" s="2657"/>
      <c r="AJ143" s="2657"/>
      <c r="AK143" s="2657"/>
      <c r="AL143" s="2657"/>
      <c r="AM143" s="2657"/>
      <c r="AN143" s="2657"/>
      <c r="AO143" s="2657"/>
      <c r="AP143" s="2657"/>
      <c r="AQ143" s="2657"/>
      <c r="AR143" s="2657"/>
      <c r="AS143" s="2657"/>
      <c r="AT143" s="2657"/>
      <c r="AU143" s="2657"/>
      <c r="AV143" s="2657"/>
    </row>
    <row r="144" spans="1:48" ht="16.5" thickBot="1">
      <c r="A144" s="2652" t="s">
        <v>1655</v>
      </c>
      <c r="B144" s="2653">
        <v>-7960.2938898480297</v>
      </c>
      <c r="C144" s="2653">
        <v>819.21999342544223</v>
      </c>
      <c r="D144" s="2653">
        <v>-6176.9925083539538</v>
      </c>
      <c r="E144" s="2653">
        <v>4893.3684385035849</v>
      </c>
      <c r="F144" s="2653">
        <v>5960.1703127017563</v>
      </c>
      <c r="G144" s="2653">
        <v>3847.9639467476841</v>
      </c>
      <c r="H144" s="2653">
        <v>2497.5984196300501</v>
      </c>
      <c r="I144" s="2653">
        <v>341.77785459359939</v>
      </c>
      <c r="J144" s="2653">
        <v>-15439.95247079927</v>
      </c>
      <c r="K144" s="2653">
        <v>-6976.9040536739467</v>
      </c>
      <c r="L144" s="2653">
        <v>20302.96616570621</v>
      </c>
      <c r="M144" s="2653">
        <v>4118.4814815623467</v>
      </c>
      <c r="N144" s="2654">
        <v>3173.1635542556323</v>
      </c>
      <c r="O144" s="2654">
        <v>-5546.3990948855535</v>
      </c>
      <c r="P144" s="2654">
        <v>-2058.1103653940886</v>
      </c>
      <c r="Q144" s="2654">
        <v>-1017.3444102717503</v>
      </c>
      <c r="R144" s="2654">
        <v>4803.7397564595703</v>
      </c>
      <c r="S144" s="2654">
        <v>-3341.2025131453702</v>
      </c>
      <c r="T144" s="2654">
        <v>-7891.0207133859149</v>
      </c>
      <c r="U144" s="2654">
        <v>-6047.9734055204608</v>
      </c>
      <c r="V144" s="2654">
        <v>-2183.2577892135578</v>
      </c>
      <c r="W144" s="2654">
        <v>3359.7163370494163</v>
      </c>
      <c r="X144" s="2654">
        <v>7447.2989773540558</v>
      </c>
      <c r="Y144" s="2654">
        <v>-874.92104995388945</v>
      </c>
      <c r="Z144" s="2654">
        <v>2535.1397932410855</v>
      </c>
      <c r="AA144" s="2654">
        <v>-179.85603583758621</v>
      </c>
      <c r="AB144" s="2654">
        <v>2447.2366601764752</v>
      </c>
      <c r="AC144" s="2654">
        <v>8326.3821296997448</v>
      </c>
      <c r="AD144" s="2654">
        <v>6849.648088970911</v>
      </c>
      <c r="AE144" s="2654">
        <v>-4041.2501225690958</v>
      </c>
      <c r="AF144" s="2654">
        <v>-2557.0232593293385</v>
      </c>
      <c r="AG144" s="2654">
        <v>-1125.6736133560762</v>
      </c>
      <c r="AH144" s="2654">
        <v>-7689.0916580076055</v>
      </c>
      <c r="AI144" s="2654">
        <v>7514.9802690596443</v>
      </c>
      <c r="AJ144" s="2654">
        <v>7647.0823749385836</v>
      </c>
      <c r="AK144" s="2654">
        <v>-5821.9859594557956</v>
      </c>
      <c r="AL144" s="2654">
        <v>355.87586174824901</v>
      </c>
      <c r="AM144" s="2654">
        <v>2914.8533242298763</v>
      </c>
      <c r="AN144" s="2654">
        <v>-3739.9394065392944</v>
      </c>
      <c r="AO144" s="2654">
        <v>-3528.62019402223</v>
      </c>
      <c r="AP144" s="2654">
        <v>-501.12402692599426</v>
      </c>
      <c r="AQ144" s="2654">
        <v>-879.35680636665256</v>
      </c>
      <c r="AR144" s="2654">
        <v>4615.1741308381588</v>
      </c>
      <c r="AS144" s="2654">
        <v>-2327.9104607605445</v>
      </c>
      <c r="AT144" s="2654">
        <v>-6892.2634486825273</v>
      </c>
      <c r="AU144" s="2654">
        <v>-6038.0834548355706</v>
      </c>
      <c r="AV144" s="2654">
        <v>11354.434810854664</v>
      </c>
    </row>
    <row r="145" spans="1:48" ht="16.5" thickBot="1">
      <c r="A145" s="2652" t="s">
        <v>1656</v>
      </c>
      <c r="B145" s="2653">
        <v>-12121.972700908822</v>
      </c>
      <c r="C145" s="2653">
        <v>-3285.1819921585866</v>
      </c>
      <c r="D145" s="2653">
        <v>-7892.188766617719</v>
      </c>
      <c r="E145" s="2653">
        <v>4983.2444436074056</v>
      </c>
      <c r="F145" s="2653">
        <v>6851.934098885049</v>
      </c>
      <c r="G145" s="2653">
        <v>1528.0978095676301</v>
      </c>
      <c r="H145" s="2653">
        <v>-3340.4079188022929</v>
      </c>
      <c r="I145" s="2653">
        <v>-3354.2313414997689</v>
      </c>
      <c r="J145" s="2653">
        <v>-18297.008323822964</v>
      </c>
      <c r="K145" s="2653">
        <v>-8677.8444988587344</v>
      </c>
      <c r="L145" s="2653">
        <v>18761.940856659618</v>
      </c>
      <c r="M145" s="2653">
        <v>2538.8250260169348</v>
      </c>
      <c r="N145" s="2654">
        <v>-1165.1553845409646</v>
      </c>
      <c r="O145" s="2654">
        <v>-9510.5695574707661</v>
      </c>
      <c r="P145" s="2654">
        <v>-4629.2186931618835</v>
      </c>
      <c r="Q145" s="2654">
        <v>-4987.6830446744934</v>
      </c>
      <c r="R145" s="2654">
        <v>519.41602462376113</v>
      </c>
      <c r="S145" s="2654">
        <v>-7875.416355691943</v>
      </c>
      <c r="T145" s="2654">
        <v>-15393.922052689146</v>
      </c>
      <c r="U145" s="2654">
        <v>-14869.266270227357</v>
      </c>
      <c r="V145" s="2654">
        <v>-9158.4492858592603</v>
      </c>
      <c r="W145" s="2654">
        <v>-3641.8549669958202</v>
      </c>
      <c r="X145" s="2654">
        <v>4285.035582627941</v>
      </c>
      <c r="Y145" s="2654">
        <v>-5339.1304710513959</v>
      </c>
      <c r="Z145" s="2654">
        <v>-868.43250505169908</v>
      </c>
      <c r="AA145" s="2654">
        <v>-7995.5133576372691</v>
      </c>
      <c r="AB145" s="2654">
        <v>-4346.1077241630865</v>
      </c>
      <c r="AC145" s="2654">
        <v>5691.012697415752</v>
      </c>
      <c r="AD145" s="2654">
        <v>3569.5720885615533</v>
      </c>
      <c r="AE145" s="2654">
        <v>-5171.8601050500183</v>
      </c>
      <c r="AF145" s="2654">
        <v>-3546.669029701754</v>
      </c>
      <c r="AG145" s="2654">
        <v>-2362.3774830743828</v>
      </c>
      <c r="AH145" s="2654">
        <v>-9368.2156262009885</v>
      </c>
      <c r="AI145" s="2654">
        <v>6853.4052426742246</v>
      </c>
      <c r="AJ145" s="2654">
        <v>3241.7394783425307</v>
      </c>
      <c r="AK145" s="2654">
        <v>-4306.0057931026513</v>
      </c>
      <c r="AL145" s="2654">
        <v>-4013.6465800639235</v>
      </c>
      <c r="AM145" s="2654">
        <v>-927.87608527713633</v>
      </c>
      <c r="AN145" s="2654">
        <v>-8676.4536250795063</v>
      </c>
      <c r="AO145" s="2654">
        <v>-10903.566734712393</v>
      </c>
      <c r="AP145" s="2654">
        <v>-14225.297928326861</v>
      </c>
      <c r="AQ145" s="2654">
        <v>-5319.9750146826864</v>
      </c>
      <c r="AR145" s="2654">
        <v>4040.0606549811191</v>
      </c>
      <c r="AS145" s="2654">
        <v>-5446.0010342862906</v>
      </c>
      <c r="AT145" s="2654">
        <v>-14373.177806577583</v>
      </c>
      <c r="AU145" s="2654">
        <v>-10554.42401808588</v>
      </c>
      <c r="AV145" s="2654">
        <v>6057.779031903824</v>
      </c>
    </row>
    <row r="146" spans="1:48" ht="16.5" thickBot="1">
      <c r="A146" s="2652" t="s">
        <v>1657</v>
      </c>
      <c r="B146" s="2656">
        <v>-285.73184700000007</v>
      </c>
      <c r="C146" s="2656">
        <v>-264.56652500000001</v>
      </c>
      <c r="D146" s="2656">
        <v>-211.65322000000003</v>
      </c>
      <c r="E146" s="2656">
        <v>-296.3145080000001</v>
      </c>
      <c r="F146" s="2656">
        <v>-427.42269432000006</v>
      </c>
      <c r="G146" s="2656">
        <v>-528.90839832800009</v>
      </c>
      <c r="H146" s="2656">
        <v>-322.90069999999997</v>
      </c>
      <c r="I146" s="2656">
        <v>-262.78184400000009</v>
      </c>
      <c r="J146" s="2656">
        <v>268.97071540520488</v>
      </c>
      <c r="K146" s="2656">
        <v>-237.06658359690877</v>
      </c>
      <c r="L146" s="2656">
        <v>-262.50808422334973</v>
      </c>
      <c r="M146" s="2656">
        <v>-692.11564602711132</v>
      </c>
      <c r="N146" s="2657">
        <v>-278.72620399999988</v>
      </c>
      <c r="O146" s="2657">
        <v>-167.41923800000001</v>
      </c>
      <c r="P146" s="2657">
        <v>104.22271899999997</v>
      </c>
      <c r="Q146" s="2657">
        <v>-481.65755366666644</v>
      </c>
      <c r="R146" s="2657">
        <v>203.70261547155749</v>
      </c>
      <c r="S146" s="2657">
        <v>-590.31745184120689</v>
      </c>
      <c r="T146" s="2657">
        <v>-491.72225184120657</v>
      </c>
      <c r="U146" s="2657">
        <v>-664.22506178914432</v>
      </c>
      <c r="V146" s="2657">
        <v>-357.10840000000036</v>
      </c>
      <c r="W146" s="2657">
        <v>-152.45599999999985</v>
      </c>
      <c r="X146" s="2657">
        <v>226.33920000000029</v>
      </c>
      <c r="Y146" s="2657">
        <v>-954.27160000000003</v>
      </c>
      <c r="Z146" s="2657">
        <v>-346.42149999999998</v>
      </c>
      <c r="AA146" s="2657">
        <v>-430.13400000000001</v>
      </c>
      <c r="AB146" s="2657">
        <v>-408.76</v>
      </c>
      <c r="AC146" s="2657">
        <v>-428.97899999999998</v>
      </c>
      <c r="AD146" s="2657">
        <v>-364.45860000000005</v>
      </c>
      <c r="AE146" s="2657">
        <v>-371.25150000000002</v>
      </c>
      <c r="AF146" s="2657">
        <v>-368.01249999999999</v>
      </c>
      <c r="AG146" s="2657">
        <v>-331.48103669450688</v>
      </c>
      <c r="AH146" s="2657">
        <v>-312.51811072519087</v>
      </c>
      <c r="AI146" s="2657">
        <v>-296.45549999999997</v>
      </c>
      <c r="AJ146" s="2657">
        <v>-369.20949999999999</v>
      </c>
      <c r="AK146" s="2657">
        <v>-326.85466666666667</v>
      </c>
      <c r="AL146" s="2657">
        <v>-328.68688904306475</v>
      </c>
      <c r="AM146" s="2657">
        <v>-313.71300000000002</v>
      </c>
      <c r="AN146" s="2657">
        <v>-322.23050000000001</v>
      </c>
      <c r="AO146" s="2657">
        <v>-321.54649999999998</v>
      </c>
      <c r="AP146" s="2657">
        <v>-337.2374604538752</v>
      </c>
      <c r="AQ146" s="2657">
        <v>-353.029</v>
      </c>
      <c r="AR146" s="2657">
        <v>-345.36749999999995</v>
      </c>
      <c r="AS146" s="2657">
        <v>-345.22557761346877</v>
      </c>
      <c r="AT146" s="2657">
        <v>-363.16558343122864</v>
      </c>
      <c r="AU146" s="2657">
        <v>-381.31800000000004</v>
      </c>
      <c r="AV146" s="2657">
        <v>-371.52987359450771</v>
      </c>
    </row>
    <row r="147" spans="1:48" ht="16.5" thickBot="1">
      <c r="A147" s="2655" t="s">
        <v>1658</v>
      </c>
      <c r="B147" s="2656">
        <v>-283.60800000000006</v>
      </c>
      <c r="C147" s="2656">
        <v>-262.60000000000002</v>
      </c>
      <c r="D147" s="2656">
        <v>-210.08000000000004</v>
      </c>
      <c r="E147" s="2656">
        <v>-294.11200000000008</v>
      </c>
      <c r="F147" s="2656">
        <v>-424.87571032000005</v>
      </c>
      <c r="G147" s="2656">
        <v>-525.89832632800005</v>
      </c>
      <c r="H147" s="2656">
        <v>-320.00639999999999</v>
      </c>
      <c r="I147" s="2656">
        <v>-259.65600000000012</v>
      </c>
      <c r="J147" s="2656">
        <v>271.56800000000004</v>
      </c>
      <c r="K147" s="2656">
        <v>-234.08000000000004</v>
      </c>
      <c r="L147" s="2656">
        <v>-258.86880000000002</v>
      </c>
      <c r="M147" s="2656">
        <v>-688.51600000000008</v>
      </c>
      <c r="N147" s="2657">
        <v>-272.6767999999999</v>
      </c>
      <c r="O147" s="2657">
        <v>-160.36160000000001</v>
      </c>
      <c r="P147" s="2657">
        <v>110.77623999999997</v>
      </c>
      <c r="Q147" s="2657">
        <v>-476.11226666666647</v>
      </c>
      <c r="R147" s="2657">
        <v>210.45519999999979</v>
      </c>
      <c r="S147" s="2657">
        <v>-582.43680000000029</v>
      </c>
      <c r="T147" s="2657">
        <v>-483.84159999999997</v>
      </c>
      <c r="U147" s="2657">
        <v>-657.41599999999983</v>
      </c>
      <c r="V147" s="2657">
        <v>-350.69840000000033</v>
      </c>
      <c r="W147" s="2657">
        <v>-144.57599999999985</v>
      </c>
      <c r="X147" s="2657">
        <v>233.31920000000028</v>
      </c>
      <c r="Y147" s="2657">
        <v>-947.46160000000009</v>
      </c>
      <c r="Z147" s="2657">
        <v>-340.33199999999999</v>
      </c>
      <c r="AA147" s="2657">
        <v>-421.86</v>
      </c>
      <c r="AB147" s="2657">
        <v>-401.78</v>
      </c>
      <c r="AC147" s="2657">
        <v>-421.86899999999997</v>
      </c>
      <c r="AD147" s="2657">
        <v>-357.34860000000003</v>
      </c>
      <c r="AE147" s="2657">
        <v>-364.49700000000001</v>
      </c>
      <c r="AF147" s="2657">
        <v>-360.92500000000001</v>
      </c>
      <c r="AG147" s="2657">
        <v>-324.83699999999999</v>
      </c>
      <c r="AH147" s="2657">
        <v>-303.7475</v>
      </c>
      <c r="AI147" s="2657">
        <v>-288.5625</v>
      </c>
      <c r="AJ147" s="2657">
        <v>-360.92500000000001</v>
      </c>
      <c r="AK147" s="2657">
        <v>-317.74666666666667</v>
      </c>
      <c r="AL147" s="2657">
        <v>-318.9375</v>
      </c>
      <c r="AM147" s="2657">
        <v>-302.988</v>
      </c>
      <c r="AN147" s="2657">
        <v>-310.964</v>
      </c>
      <c r="AO147" s="2657">
        <v>-310.96316666666667</v>
      </c>
      <c r="AP147" s="2657">
        <v>-326.51115000000004</v>
      </c>
      <c r="AQ147" s="2657">
        <v>-342.83550000000002</v>
      </c>
      <c r="AR147" s="2657">
        <v>-334.67499999999995</v>
      </c>
      <c r="AS147" s="2657">
        <v>-334.67666666666668</v>
      </c>
      <c r="AT147" s="2657">
        <v>-351.41400000000004</v>
      </c>
      <c r="AU147" s="2657">
        <v>-368.98050000000006</v>
      </c>
      <c r="AV147" s="2657">
        <v>-360.19725000000005</v>
      </c>
    </row>
    <row r="148" spans="1:48" ht="16.5" thickBot="1">
      <c r="A148" s="2655" t="s">
        <v>1659</v>
      </c>
      <c r="B148" s="2671">
        <v>-283.60800000000006</v>
      </c>
      <c r="C148" s="2671">
        <v>-262.60000000000002</v>
      </c>
      <c r="D148" s="2671">
        <v>-210.08000000000004</v>
      </c>
      <c r="E148" s="2671">
        <v>-294.11200000000008</v>
      </c>
      <c r="F148" s="2671">
        <v>-424.87571032000005</v>
      </c>
      <c r="G148" s="2671">
        <v>-525.89832632800005</v>
      </c>
      <c r="H148" s="2671">
        <v>-320.00639999999999</v>
      </c>
      <c r="I148" s="2671">
        <v>-259.65600000000012</v>
      </c>
      <c r="J148" s="2671">
        <v>271.56800000000004</v>
      </c>
      <c r="K148" s="2656">
        <v>-234.08000000000004</v>
      </c>
      <c r="L148" s="2656">
        <v>-258.86880000000002</v>
      </c>
      <c r="M148" s="2656">
        <v>-688.51600000000008</v>
      </c>
      <c r="N148" s="2657">
        <v>-272.6767999999999</v>
      </c>
      <c r="O148" s="2657">
        <v>-160.36160000000001</v>
      </c>
      <c r="P148" s="2657">
        <v>110.77623999999997</v>
      </c>
      <c r="Q148" s="2657">
        <v>-476.11226666666647</v>
      </c>
      <c r="R148" s="2657">
        <v>210.45519999999979</v>
      </c>
      <c r="S148" s="2657">
        <v>-582.43680000000029</v>
      </c>
      <c r="T148" s="2657">
        <v>-483.84159999999997</v>
      </c>
      <c r="U148" s="2657">
        <v>-657.41599999999983</v>
      </c>
      <c r="V148" s="2657">
        <v>-350.69840000000033</v>
      </c>
      <c r="W148" s="2657">
        <v>-144.57599999999985</v>
      </c>
      <c r="X148" s="2657">
        <v>233.31920000000028</v>
      </c>
      <c r="Y148" s="2657">
        <v>-947.46160000000009</v>
      </c>
      <c r="Z148" s="2657">
        <v>-340.33199999999999</v>
      </c>
      <c r="AA148" s="2657">
        <v>-421.86</v>
      </c>
      <c r="AB148" s="2657">
        <v>-401.78</v>
      </c>
      <c r="AC148" s="2657">
        <v>-421.86899999999997</v>
      </c>
      <c r="AD148" s="2657">
        <v>-357.34860000000003</v>
      </c>
      <c r="AE148" s="2657">
        <v>-364.49700000000001</v>
      </c>
      <c r="AF148" s="2657">
        <v>-360.92500000000001</v>
      </c>
      <c r="AG148" s="2657">
        <v>-324.83699999999999</v>
      </c>
      <c r="AH148" s="2657">
        <v>-303.7475</v>
      </c>
      <c r="AI148" s="2657">
        <v>-288.5625</v>
      </c>
      <c r="AJ148" s="2657">
        <v>-360.92500000000001</v>
      </c>
      <c r="AK148" s="2657">
        <v>-317.74666666666667</v>
      </c>
      <c r="AL148" s="2657">
        <v>-318.9375</v>
      </c>
      <c r="AM148" s="2657">
        <v>-302.988</v>
      </c>
      <c r="AN148" s="2657">
        <v>-310.964</v>
      </c>
      <c r="AO148" s="2657">
        <v>-310.96316666666667</v>
      </c>
      <c r="AP148" s="2657">
        <v>-326.51115000000004</v>
      </c>
      <c r="AQ148" s="2657">
        <v>-342.83550000000002</v>
      </c>
      <c r="AR148" s="2657">
        <v>-334.67499999999995</v>
      </c>
      <c r="AS148" s="2657">
        <v>-334.67666666666668</v>
      </c>
      <c r="AT148" s="2657">
        <v>-351.41400000000004</v>
      </c>
      <c r="AU148" s="2657">
        <v>-368.98050000000006</v>
      </c>
      <c r="AV148" s="2657">
        <v>-360.19725000000005</v>
      </c>
    </row>
    <row r="149" spans="1:48" ht="16.5" thickBot="1">
      <c r="A149" s="2655" t="s">
        <v>1660</v>
      </c>
      <c r="B149" s="2671"/>
      <c r="C149" s="2671"/>
      <c r="D149" s="2671"/>
      <c r="E149" s="2671"/>
      <c r="F149" s="2671"/>
      <c r="G149" s="2671"/>
      <c r="H149" s="2671"/>
      <c r="I149" s="2671"/>
      <c r="J149" s="2671"/>
      <c r="K149" s="2656"/>
      <c r="L149" s="2656"/>
      <c r="M149" s="2656"/>
      <c r="N149" s="2657"/>
      <c r="O149" s="2657"/>
      <c r="P149" s="2657"/>
      <c r="Q149" s="2657"/>
      <c r="R149" s="2657"/>
      <c r="S149" s="2657"/>
      <c r="T149" s="2657"/>
      <c r="U149" s="2657"/>
      <c r="V149" s="2657"/>
      <c r="W149" s="2657"/>
      <c r="X149" s="2657"/>
      <c r="Y149" s="2657"/>
      <c r="Z149" s="2657"/>
      <c r="AA149" s="2657"/>
      <c r="AB149" s="2657"/>
      <c r="AC149" s="2657"/>
      <c r="AD149" s="2657"/>
      <c r="AE149" s="2657"/>
      <c r="AF149" s="2657"/>
      <c r="AG149" s="2657"/>
      <c r="AH149" s="2657"/>
      <c r="AI149" s="2657"/>
      <c r="AJ149" s="2657"/>
      <c r="AK149" s="2657"/>
      <c r="AL149" s="2657"/>
      <c r="AM149" s="2657"/>
      <c r="AN149" s="2657"/>
      <c r="AO149" s="2657"/>
      <c r="AP149" s="2657"/>
      <c r="AQ149" s="2657"/>
      <c r="AR149" s="2657"/>
      <c r="AS149" s="2657"/>
      <c r="AT149" s="2657"/>
      <c r="AU149" s="2657"/>
      <c r="AV149" s="2657"/>
    </row>
    <row r="150" spans="1:48" ht="16.5" thickBot="1">
      <c r="A150" s="2655" t="s">
        <v>1661</v>
      </c>
      <c r="B150" s="2656">
        <v>-2.123847</v>
      </c>
      <c r="C150" s="2656">
        <v>-1.9665250000000001</v>
      </c>
      <c r="D150" s="2656">
        <v>-1.5732200000000001</v>
      </c>
      <c r="E150" s="2656">
        <v>-2.2025080000000004</v>
      </c>
      <c r="F150" s="2656">
        <v>-2.5469840000000001</v>
      </c>
      <c r="G150" s="2656">
        <v>-3.0100720000000005</v>
      </c>
      <c r="H150" s="2656">
        <v>-2.8943000000000003</v>
      </c>
      <c r="I150" s="2656">
        <v>-3.1258440000000007</v>
      </c>
      <c r="J150" s="2656">
        <v>-2.5972845947951599</v>
      </c>
      <c r="K150" s="2656">
        <v>-2.9865835969087202</v>
      </c>
      <c r="L150" s="2656">
        <v>-3.6392842233497</v>
      </c>
      <c r="M150" s="2656">
        <v>-3.59964602711125</v>
      </c>
      <c r="N150" s="2657">
        <v>-6.049404</v>
      </c>
      <c r="O150" s="2657">
        <v>-7.0576380000000007</v>
      </c>
      <c r="P150" s="2657">
        <v>-6.5535210000000008</v>
      </c>
      <c r="Q150" s="2657">
        <v>-5.5452870000000001</v>
      </c>
      <c r="R150" s="2657">
        <v>-6.7525845284422896</v>
      </c>
      <c r="S150" s="2657">
        <v>-7.8806518412065989</v>
      </c>
      <c r="T150" s="2657">
        <v>-7.8806518412065989</v>
      </c>
      <c r="U150" s="2657">
        <v>-6.8090617891445122</v>
      </c>
      <c r="V150" s="2657">
        <v>-6.41</v>
      </c>
      <c r="W150" s="2657">
        <v>-7.88</v>
      </c>
      <c r="X150" s="2657">
        <v>-6.98</v>
      </c>
      <c r="Y150" s="2657">
        <v>-6.81</v>
      </c>
      <c r="Z150" s="2657">
        <v>-6.0895000000000001</v>
      </c>
      <c r="AA150" s="2657">
        <v>-8.2740000000000009</v>
      </c>
      <c r="AB150" s="2657">
        <v>-6.98</v>
      </c>
      <c r="AC150" s="2657">
        <v>-7.11</v>
      </c>
      <c r="AD150" s="2657">
        <v>-7.11</v>
      </c>
      <c r="AE150" s="2657">
        <v>-6.7545000000000002</v>
      </c>
      <c r="AF150" s="2657">
        <v>-7.0875000000000004</v>
      </c>
      <c r="AG150" s="2657">
        <v>-6.6440366945068705</v>
      </c>
      <c r="AH150" s="2657">
        <v>-8.7706107251908385</v>
      </c>
      <c r="AI150" s="2657">
        <v>-7.8929999999999998</v>
      </c>
      <c r="AJ150" s="2657">
        <v>-8.2844999999999995</v>
      </c>
      <c r="AK150" s="2657">
        <v>-9.1080000000000005</v>
      </c>
      <c r="AL150" s="2657">
        <v>-9.7493890430647738</v>
      </c>
      <c r="AM150" s="2657">
        <v>-10.725000000000001</v>
      </c>
      <c r="AN150" s="2657">
        <v>-11.266500000000001</v>
      </c>
      <c r="AO150" s="2657">
        <v>-10.583333333333334</v>
      </c>
      <c r="AP150" s="2657">
        <v>-10.726310453875143</v>
      </c>
      <c r="AQ150" s="2657">
        <v>-10.1935</v>
      </c>
      <c r="AR150" s="2657">
        <v>-10.692499999999999</v>
      </c>
      <c r="AS150" s="2657">
        <v>-10.54891094680212</v>
      </c>
      <c r="AT150" s="2657">
        <v>-11.751583431228587</v>
      </c>
      <c r="AU150" s="2657">
        <v>-12.3375</v>
      </c>
      <c r="AV150" s="2657">
        <v>-11.332623594507677</v>
      </c>
    </row>
    <row r="151" spans="1:48" ht="16.5" thickBot="1">
      <c r="A151" s="2655" t="s">
        <v>1662</v>
      </c>
      <c r="B151" s="2656">
        <v>0</v>
      </c>
      <c r="C151" s="2656">
        <v>0</v>
      </c>
      <c r="D151" s="2656">
        <v>0</v>
      </c>
      <c r="E151" s="2656">
        <v>0</v>
      </c>
      <c r="F151" s="2656">
        <v>0</v>
      </c>
      <c r="G151" s="2656">
        <v>0</v>
      </c>
      <c r="H151" s="2656">
        <v>0</v>
      </c>
      <c r="I151" s="2656">
        <v>0</v>
      </c>
      <c r="J151" s="2656">
        <v>0</v>
      </c>
      <c r="K151" s="2656">
        <v>0</v>
      </c>
      <c r="L151" s="2656">
        <v>0</v>
      </c>
      <c r="M151" s="2656">
        <v>0</v>
      </c>
      <c r="N151" s="2657">
        <v>0</v>
      </c>
      <c r="O151" s="2657">
        <v>0</v>
      </c>
      <c r="P151" s="2657">
        <v>0</v>
      </c>
      <c r="Q151" s="2657">
        <v>0</v>
      </c>
      <c r="R151" s="2657">
        <v>0</v>
      </c>
      <c r="S151" s="2657">
        <v>0</v>
      </c>
      <c r="T151" s="2657">
        <v>0</v>
      </c>
      <c r="U151" s="2657">
        <v>0</v>
      </c>
      <c r="V151" s="2657">
        <v>0</v>
      </c>
      <c r="W151" s="2657">
        <v>0</v>
      </c>
      <c r="X151" s="2657">
        <v>0</v>
      </c>
      <c r="Y151" s="2657">
        <v>0</v>
      </c>
      <c r="Z151" s="2657">
        <v>0</v>
      </c>
      <c r="AA151" s="2657">
        <v>0</v>
      </c>
      <c r="AB151" s="2657">
        <v>0</v>
      </c>
      <c r="AC151" s="2657">
        <v>0</v>
      </c>
      <c r="AD151" s="2657">
        <v>0</v>
      </c>
      <c r="AE151" s="2657">
        <v>0</v>
      </c>
      <c r="AF151" s="2657">
        <v>0</v>
      </c>
      <c r="AG151" s="2657">
        <v>0</v>
      </c>
      <c r="AH151" s="2657">
        <v>0</v>
      </c>
      <c r="AI151" s="2657">
        <v>0</v>
      </c>
      <c r="AJ151" s="2657">
        <v>0</v>
      </c>
      <c r="AK151" s="2657">
        <v>0</v>
      </c>
      <c r="AL151" s="2657">
        <v>0</v>
      </c>
      <c r="AM151" s="2657">
        <v>0</v>
      </c>
      <c r="AN151" s="2657">
        <v>0</v>
      </c>
      <c r="AO151" s="2657">
        <v>0</v>
      </c>
      <c r="AP151" s="2657">
        <v>0</v>
      </c>
      <c r="AQ151" s="2657">
        <v>0</v>
      </c>
      <c r="AR151" s="2657">
        <v>0</v>
      </c>
      <c r="AS151" s="2657">
        <v>0</v>
      </c>
      <c r="AT151" s="2657">
        <v>0</v>
      </c>
      <c r="AU151" s="2657">
        <v>0</v>
      </c>
      <c r="AV151" s="2657">
        <v>0</v>
      </c>
    </row>
    <row r="152" spans="1:48" ht="16.5" thickBot="1">
      <c r="A152" s="2655" t="s">
        <v>1659</v>
      </c>
      <c r="B152" s="2656"/>
      <c r="C152" s="2656"/>
      <c r="D152" s="2656"/>
      <c r="E152" s="2656"/>
      <c r="F152" s="2656"/>
      <c r="G152" s="2656"/>
      <c r="H152" s="2656"/>
      <c r="I152" s="2656"/>
      <c r="J152" s="2656"/>
      <c r="K152" s="2656"/>
      <c r="L152" s="2656"/>
      <c r="M152" s="2656"/>
      <c r="N152" s="2657"/>
      <c r="O152" s="2657"/>
      <c r="P152" s="2657"/>
      <c r="Q152" s="2657"/>
      <c r="R152" s="2657"/>
      <c r="S152" s="2657"/>
      <c r="T152" s="2657"/>
      <c r="U152" s="2657"/>
      <c r="V152" s="2657"/>
      <c r="W152" s="2657"/>
      <c r="X152" s="2657"/>
      <c r="Y152" s="2657"/>
      <c r="Z152" s="2657"/>
      <c r="AA152" s="2657"/>
      <c r="AB152" s="2657"/>
      <c r="AC152" s="2657"/>
      <c r="AD152" s="2657"/>
      <c r="AE152" s="2657"/>
      <c r="AF152" s="2657"/>
      <c r="AG152" s="2657"/>
      <c r="AH152" s="2657"/>
      <c r="AI152" s="2657"/>
      <c r="AJ152" s="2657"/>
      <c r="AK152" s="2657"/>
      <c r="AL152" s="2657"/>
      <c r="AM152" s="2657"/>
      <c r="AN152" s="2657"/>
      <c r="AO152" s="2657"/>
      <c r="AP152" s="2657"/>
      <c r="AQ152" s="2657"/>
      <c r="AR152" s="2657"/>
      <c r="AS152" s="2657"/>
      <c r="AT152" s="2657"/>
      <c r="AU152" s="2657"/>
      <c r="AV152" s="2657"/>
    </row>
    <row r="153" spans="1:48" ht="16.5" thickBot="1">
      <c r="A153" s="2655" t="s">
        <v>1660</v>
      </c>
      <c r="B153" s="2656"/>
      <c r="C153" s="2656"/>
      <c r="D153" s="2656"/>
      <c r="E153" s="2656"/>
      <c r="F153" s="2656"/>
      <c r="G153" s="2656"/>
      <c r="H153" s="2656"/>
      <c r="I153" s="2656"/>
      <c r="J153" s="2656"/>
      <c r="K153" s="2656"/>
      <c r="L153" s="2656"/>
      <c r="M153" s="2656"/>
      <c r="N153" s="2657"/>
      <c r="O153" s="2657"/>
      <c r="P153" s="2657"/>
      <c r="Q153" s="2657"/>
      <c r="R153" s="2657"/>
      <c r="S153" s="2657"/>
      <c r="T153" s="2657"/>
      <c r="U153" s="2657"/>
      <c r="V153" s="2657"/>
      <c r="W153" s="2657"/>
      <c r="X153" s="2657"/>
      <c r="Y153" s="2657"/>
      <c r="Z153" s="2657"/>
      <c r="AA153" s="2657"/>
      <c r="AB153" s="2657"/>
      <c r="AC153" s="2657"/>
      <c r="AD153" s="2657"/>
      <c r="AE153" s="2657"/>
      <c r="AF153" s="2657"/>
      <c r="AG153" s="2657"/>
      <c r="AH153" s="2657"/>
      <c r="AI153" s="2657"/>
      <c r="AJ153" s="2657"/>
      <c r="AK153" s="2657"/>
      <c r="AL153" s="2657"/>
      <c r="AM153" s="2657"/>
      <c r="AN153" s="2657"/>
      <c r="AO153" s="2657"/>
      <c r="AP153" s="2657"/>
      <c r="AQ153" s="2657"/>
      <c r="AR153" s="2657"/>
      <c r="AS153" s="2657"/>
      <c r="AT153" s="2657"/>
      <c r="AU153" s="2657"/>
      <c r="AV153" s="2657"/>
    </row>
    <row r="154" spans="1:48" ht="16.5" thickBot="1">
      <c r="A154" s="2652" t="s">
        <v>1663</v>
      </c>
      <c r="B154" s="2653">
        <v>-1284.86709</v>
      </c>
      <c r="C154" s="2653">
        <v>-1189.69175</v>
      </c>
      <c r="D154" s="2653">
        <v>-951.75340000000006</v>
      </c>
      <c r="E154" s="2653">
        <v>-1332.4547599999999</v>
      </c>
      <c r="F154" s="2653">
        <v>-537.846</v>
      </c>
      <c r="G154" s="2653">
        <v>-139.20600000000002</v>
      </c>
      <c r="H154" s="2653">
        <v>-82.433999999999997</v>
      </c>
      <c r="I154" s="2653">
        <v>-71.28</v>
      </c>
      <c r="J154" s="2653">
        <v>-295.92</v>
      </c>
      <c r="K154" s="2653">
        <v>-265.392</v>
      </c>
      <c r="L154" s="2653">
        <v>-293.928</v>
      </c>
      <c r="M154" s="2653">
        <v>-275.00400000000002</v>
      </c>
      <c r="N154" s="2654">
        <v>-351.24</v>
      </c>
      <c r="O154" s="2654">
        <v>-378.51000000000005</v>
      </c>
      <c r="P154" s="2654">
        <v>-471.13800000000003</v>
      </c>
      <c r="Q154" s="2654">
        <v>-422.02800000000002</v>
      </c>
      <c r="R154" s="2654">
        <v>-185.04599999999999</v>
      </c>
      <c r="S154" s="2654">
        <v>-785.74199999999996</v>
      </c>
      <c r="T154" s="2654">
        <v>-422.03399999999999</v>
      </c>
      <c r="U154" s="2654">
        <v>-693.38400000000013</v>
      </c>
      <c r="V154" s="2654">
        <v>-444.88499999999999</v>
      </c>
      <c r="W154" s="2654">
        <v>-1132.3425</v>
      </c>
      <c r="X154" s="2654">
        <v>-895.38499999999999</v>
      </c>
      <c r="Y154" s="2654">
        <v>-774</v>
      </c>
      <c r="Z154" s="2654">
        <v>-1188.885</v>
      </c>
      <c r="AA154" s="2654">
        <v>-727.39654230250017</v>
      </c>
      <c r="AB154" s="2654">
        <v>-675.68000000000006</v>
      </c>
      <c r="AC154" s="2654">
        <v>-857.18250000000012</v>
      </c>
      <c r="AD154" s="2654">
        <v>-563.9375</v>
      </c>
      <c r="AE154" s="2654">
        <v>-365.42499999999995</v>
      </c>
      <c r="AF154" s="2654">
        <v>-526.96499999999992</v>
      </c>
      <c r="AG154" s="2654">
        <v>-220.16999999999996</v>
      </c>
      <c r="AH154" s="2654">
        <v>-68.612499999999997</v>
      </c>
      <c r="AI154" s="2654">
        <v>-61.307500000000005</v>
      </c>
      <c r="AJ154" s="2654">
        <v>-47.5</v>
      </c>
      <c r="AK154" s="2654">
        <v>0</v>
      </c>
      <c r="AL154" s="2654">
        <v>-0.33300000000000002</v>
      </c>
      <c r="AM154" s="2654">
        <v>-1.3250000000000002</v>
      </c>
      <c r="AN154" s="2654">
        <v>-0.34025</v>
      </c>
      <c r="AO154" s="2654">
        <v>-5.2395000000000005</v>
      </c>
      <c r="AP154" s="2654">
        <v>-0.26950000000000002</v>
      </c>
      <c r="AQ154" s="2654">
        <v>-0.34175000000000005</v>
      </c>
      <c r="AR154" s="2654">
        <v>-7.1150000000000005E-2</v>
      </c>
      <c r="AS154" s="2654">
        <v>-4.855000000000001E-2</v>
      </c>
      <c r="AT154" s="2654">
        <v>-1.40425</v>
      </c>
      <c r="AU154" s="2654">
        <v>-10.297499999999999</v>
      </c>
      <c r="AV154" s="2654">
        <v>-74.993107267500008</v>
      </c>
    </row>
    <row r="155" spans="1:48" ht="16.5" thickBot="1">
      <c r="A155" s="2655" t="s">
        <v>1664</v>
      </c>
      <c r="B155" s="2656">
        <v>-1098.00684</v>
      </c>
      <c r="C155" s="2656">
        <v>-1016.6729999999999</v>
      </c>
      <c r="D155" s="2656">
        <v>-813.33839999999998</v>
      </c>
      <c r="E155" s="2656">
        <v>-1138.6737599999999</v>
      </c>
      <c r="F155" s="2656">
        <v>-493.02550000000002</v>
      </c>
      <c r="G155" s="2656">
        <v>-127.60550000000002</v>
      </c>
      <c r="H155" s="2656">
        <v>-75.564499999999995</v>
      </c>
      <c r="I155" s="2656">
        <v>-65.34</v>
      </c>
      <c r="J155" s="2656">
        <v>-271.26</v>
      </c>
      <c r="K155" s="2656">
        <v>-243.27600000000001</v>
      </c>
      <c r="L155" s="2656">
        <v>-269.43400000000003</v>
      </c>
      <c r="M155" s="2656">
        <v>-252.08700000000002</v>
      </c>
      <c r="N155" s="2657">
        <v>-321.97000000000003</v>
      </c>
      <c r="O155" s="2657">
        <v>-346.96750000000003</v>
      </c>
      <c r="P155" s="2657">
        <v>-431.87650000000002</v>
      </c>
      <c r="Q155" s="2657">
        <v>-386.85900000000004</v>
      </c>
      <c r="R155" s="2657">
        <v>-169.62549999999999</v>
      </c>
      <c r="S155" s="2657">
        <v>-720.26350000000002</v>
      </c>
      <c r="T155" s="2657">
        <v>-386.86450000000002</v>
      </c>
      <c r="U155" s="2657">
        <v>-635.60200000000009</v>
      </c>
      <c r="V155" s="2657">
        <v>-355.90800000000002</v>
      </c>
      <c r="W155" s="2657">
        <v>-905.87400000000002</v>
      </c>
      <c r="X155" s="2657">
        <v>-716.30799999999999</v>
      </c>
      <c r="Y155" s="2657">
        <v>-619.20000000000005</v>
      </c>
      <c r="Z155" s="2657">
        <v>-951.10800000000006</v>
      </c>
      <c r="AA155" s="2657">
        <v>-581.91723384200009</v>
      </c>
      <c r="AB155" s="2657">
        <v>-540.5440000000001</v>
      </c>
      <c r="AC155" s="2657">
        <v>-685.74600000000009</v>
      </c>
      <c r="AD155" s="2657">
        <v>-451.15000000000003</v>
      </c>
      <c r="AE155" s="2657">
        <v>-292.33999999999997</v>
      </c>
      <c r="AF155" s="2657">
        <v>-421.57199999999995</v>
      </c>
      <c r="AG155" s="2657">
        <v>-176.13599999999997</v>
      </c>
      <c r="AH155" s="2657">
        <v>-54.89</v>
      </c>
      <c r="AI155" s="2657">
        <v>-49.046000000000006</v>
      </c>
      <c r="AJ155" s="2657">
        <v>-38</v>
      </c>
      <c r="AK155" s="2657">
        <v>0</v>
      </c>
      <c r="AL155" s="2657">
        <v>-0.26640000000000003</v>
      </c>
      <c r="AM155" s="2657">
        <v>-1.06</v>
      </c>
      <c r="AN155" s="2657">
        <v>-0.2722</v>
      </c>
      <c r="AO155" s="2657">
        <v>-4.1916000000000002</v>
      </c>
      <c r="AP155" s="2657">
        <v>-0.21560000000000001</v>
      </c>
      <c r="AQ155" s="2657">
        <v>-0.27340000000000003</v>
      </c>
      <c r="AR155" s="2657">
        <v>-5.6920000000000005E-2</v>
      </c>
      <c r="AS155" s="2657">
        <v>-3.8840000000000006E-2</v>
      </c>
      <c r="AT155" s="2657">
        <v>-1.1234</v>
      </c>
      <c r="AU155" s="2657">
        <v>-8.2379999999999995</v>
      </c>
      <c r="AV155" s="2657">
        <v>-59.994485814000008</v>
      </c>
    </row>
    <row r="156" spans="1:48" ht="16.5" thickBot="1">
      <c r="A156" s="2655" t="s">
        <v>1665</v>
      </c>
      <c r="B156" s="2656">
        <v>-186.86025000000004</v>
      </c>
      <c r="C156" s="2656">
        <v>-173.01875000000001</v>
      </c>
      <c r="D156" s="2656">
        <v>-138.41500000000002</v>
      </c>
      <c r="E156" s="2656">
        <v>-193.78100000000003</v>
      </c>
      <c r="F156" s="2656">
        <v>-44.820500000000003</v>
      </c>
      <c r="G156" s="2656">
        <v>-11.600500000000002</v>
      </c>
      <c r="H156" s="2656">
        <v>-6.8694999999999995</v>
      </c>
      <c r="I156" s="2656">
        <v>-5.94</v>
      </c>
      <c r="J156" s="2656">
        <v>-24.66</v>
      </c>
      <c r="K156" s="2656">
        <v>-22.116</v>
      </c>
      <c r="L156" s="2656">
        <v>-24.494</v>
      </c>
      <c r="M156" s="2656">
        <v>-22.917000000000002</v>
      </c>
      <c r="N156" s="2657">
        <v>-29.27</v>
      </c>
      <c r="O156" s="2657">
        <v>-31.542500000000004</v>
      </c>
      <c r="P156" s="2657">
        <v>-39.261500000000005</v>
      </c>
      <c r="Q156" s="2657">
        <v>-35.169000000000004</v>
      </c>
      <c r="R156" s="2657">
        <v>-15.420499999999999</v>
      </c>
      <c r="S156" s="2657">
        <v>-65.478499999999997</v>
      </c>
      <c r="T156" s="2657">
        <v>-35.169499999999999</v>
      </c>
      <c r="U156" s="2657">
        <v>-57.782000000000011</v>
      </c>
      <c r="V156" s="2657">
        <v>-88.977000000000004</v>
      </c>
      <c r="W156" s="2657">
        <v>-226.46850000000001</v>
      </c>
      <c r="X156" s="2657">
        <v>-179.077</v>
      </c>
      <c r="Y156" s="2657">
        <v>-154.80000000000001</v>
      </c>
      <c r="Z156" s="2657">
        <v>-237.77700000000002</v>
      </c>
      <c r="AA156" s="2657">
        <v>-145.47930846050002</v>
      </c>
      <c r="AB156" s="2657">
        <v>-135.13600000000002</v>
      </c>
      <c r="AC156" s="2657">
        <v>-171.43650000000002</v>
      </c>
      <c r="AD156" s="2657">
        <v>-112.78750000000001</v>
      </c>
      <c r="AE156" s="2657">
        <v>-73.084999999999994</v>
      </c>
      <c r="AF156" s="2657">
        <v>-105.39299999999999</v>
      </c>
      <c r="AG156" s="2657">
        <v>-44.033999999999992</v>
      </c>
      <c r="AH156" s="2657">
        <v>-13.7225</v>
      </c>
      <c r="AI156" s="2657">
        <v>-12.261500000000002</v>
      </c>
      <c r="AJ156" s="2657">
        <v>-9.5</v>
      </c>
      <c r="AK156" s="2657">
        <v>0</v>
      </c>
      <c r="AL156" s="2657">
        <v>-6.6600000000000006E-2</v>
      </c>
      <c r="AM156" s="2657">
        <v>-0.26500000000000001</v>
      </c>
      <c r="AN156" s="2657">
        <v>-6.8049999999999999E-2</v>
      </c>
      <c r="AO156" s="2657">
        <v>-1.0479000000000001</v>
      </c>
      <c r="AP156" s="2657">
        <v>-5.3900000000000003E-2</v>
      </c>
      <c r="AQ156" s="2657">
        <v>-6.8350000000000008E-2</v>
      </c>
      <c r="AR156" s="2657">
        <v>-1.4230000000000001E-2</v>
      </c>
      <c r="AS156" s="2657">
        <v>-9.7100000000000016E-3</v>
      </c>
      <c r="AT156" s="2657">
        <v>-0.28084999999999999</v>
      </c>
      <c r="AU156" s="2657">
        <v>-2.0594999999999999</v>
      </c>
      <c r="AV156" s="2657">
        <v>-14.998621453500002</v>
      </c>
    </row>
    <row r="157" spans="1:48" ht="16.5" thickBot="1">
      <c r="A157" s="2673" t="s">
        <v>1666</v>
      </c>
      <c r="B157" s="2656"/>
      <c r="C157" s="2656"/>
      <c r="D157" s="2656"/>
      <c r="E157" s="2656"/>
      <c r="F157" s="2656"/>
      <c r="G157" s="2656"/>
      <c r="H157" s="2656"/>
      <c r="I157" s="2656"/>
      <c r="J157" s="2656"/>
      <c r="K157" s="2656"/>
      <c r="L157" s="2656"/>
      <c r="M157" s="2656"/>
      <c r="N157" s="2657"/>
      <c r="O157" s="2657"/>
      <c r="P157" s="2657"/>
      <c r="Q157" s="2657"/>
      <c r="R157" s="2657"/>
      <c r="S157" s="2657"/>
      <c r="T157" s="2657"/>
      <c r="U157" s="2657"/>
      <c r="V157" s="2657"/>
      <c r="W157" s="2657"/>
      <c r="X157" s="2657"/>
      <c r="Y157" s="2657"/>
      <c r="Z157" s="2657"/>
      <c r="AA157" s="2657"/>
      <c r="AB157" s="2657"/>
      <c r="AC157" s="2657"/>
      <c r="AD157" s="2657"/>
      <c r="AE157" s="2657"/>
      <c r="AF157" s="2657"/>
      <c r="AG157" s="2657"/>
      <c r="AH157" s="2657"/>
      <c r="AI157" s="2657"/>
      <c r="AJ157" s="2657"/>
      <c r="AK157" s="2657"/>
      <c r="AL157" s="2657"/>
      <c r="AM157" s="2657"/>
      <c r="AN157" s="2657"/>
      <c r="AO157" s="2657"/>
      <c r="AP157" s="2657"/>
      <c r="AQ157" s="2657"/>
      <c r="AR157" s="2657"/>
      <c r="AS157" s="2657"/>
      <c r="AT157" s="2657"/>
      <c r="AU157" s="2657"/>
      <c r="AV157" s="2657"/>
    </row>
    <row r="158" spans="1:48" ht="16.5" thickBot="1">
      <c r="A158" s="2673" t="s">
        <v>1667</v>
      </c>
      <c r="B158" s="2656">
        <v>-186.86025000000004</v>
      </c>
      <c r="C158" s="2656">
        <v>-173.01875000000001</v>
      </c>
      <c r="D158" s="2656">
        <v>-138.41500000000002</v>
      </c>
      <c r="E158" s="2656">
        <v>-193.78100000000003</v>
      </c>
      <c r="F158" s="2656">
        <v>-44.820500000000003</v>
      </c>
      <c r="G158" s="2656">
        <v>-11.600500000000002</v>
      </c>
      <c r="H158" s="2656">
        <v>-6.8694999999999995</v>
      </c>
      <c r="I158" s="2656">
        <v>-5.94</v>
      </c>
      <c r="J158" s="2656">
        <v>-24.66</v>
      </c>
      <c r="K158" s="2656">
        <v>-22.116</v>
      </c>
      <c r="L158" s="2656">
        <v>-24.494</v>
      </c>
      <c r="M158" s="2656">
        <v>-22.917000000000002</v>
      </c>
      <c r="N158" s="2657">
        <v>-29.27</v>
      </c>
      <c r="O158" s="2657">
        <v>-31.542500000000004</v>
      </c>
      <c r="P158" s="2657">
        <v>-39.261500000000005</v>
      </c>
      <c r="Q158" s="2657">
        <v>-35.169000000000004</v>
      </c>
      <c r="R158" s="2657">
        <v>-15.420499999999999</v>
      </c>
      <c r="S158" s="2657">
        <v>-65.478499999999997</v>
      </c>
      <c r="T158" s="2657">
        <v>-35.169499999999999</v>
      </c>
      <c r="U158" s="2657">
        <v>-57.782000000000011</v>
      </c>
      <c r="V158" s="2657">
        <v>-88.977000000000004</v>
      </c>
      <c r="W158" s="2657">
        <v>-226.46850000000001</v>
      </c>
      <c r="X158" s="2657">
        <v>-179.077</v>
      </c>
      <c r="Y158" s="2657">
        <v>-154.80000000000001</v>
      </c>
      <c r="Z158" s="2657">
        <v>-237.77700000000002</v>
      </c>
      <c r="AA158" s="2657">
        <v>-145.47930846050002</v>
      </c>
      <c r="AB158" s="2657">
        <v>-135.13600000000002</v>
      </c>
      <c r="AC158" s="2657">
        <v>-171.43650000000002</v>
      </c>
      <c r="AD158" s="2657">
        <v>-112.78750000000001</v>
      </c>
      <c r="AE158" s="2657">
        <v>-73.084999999999994</v>
      </c>
      <c r="AF158" s="2657">
        <v>-105.39299999999999</v>
      </c>
      <c r="AG158" s="2657">
        <v>-44.033999999999992</v>
      </c>
      <c r="AH158" s="2657">
        <v>-13.7225</v>
      </c>
      <c r="AI158" s="2657">
        <v>-12.261500000000002</v>
      </c>
      <c r="AJ158" s="2657">
        <v>-9.5</v>
      </c>
      <c r="AK158" s="2657">
        <v>0</v>
      </c>
      <c r="AL158" s="2657">
        <v>-6.6600000000000006E-2</v>
      </c>
      <c r="AM158" s="2657">
        <v>-0.26500000000000001</v>
      </c>
      <c r="AN158" s="2657">
        <v>-6.8049999999999999E-2</v>
      </c>
      <c r="AO158" s="2657">
        <v>-1.0479000000000001</v>
      </c>
      <c r="AP158" s="2657">
        <v>-5.3900000000000003E-2</v>
      </c>
      <c r="AQ158" s="2657">
        <v>-6.8350000000000008E-2</v>
      </c>
      <c r="AR158" s="2657">
        <v>-1.4230000000000001E-2</v>
      </c>
      <c r="AS158" s="2657">
        <v>-9.7100000000000016E-3</v>
      </c>
      <c r="AT158" s="2657">
        <v>-0.28084999999999999</v>
      </c>
      <c r="AU158" s="2657">
        <v>-2.0594999999999999</v>
      </c>
      <c r="AV158" s="2657">
        <v>-14.998621453500002</v>
      </c>
    </row>
    <row r="159" spans="1:48" ht="16.5" thickBot="1">
      <c r="A159" s="2652" t="s">
        <v>1668</v>
      </c>
      <c r="B159" s="2653">
        <v>-2128.0137639088216</v>
      </c>
      <c r="C159" s="2653">
        <v>-2430.283717158587</v>
      </c>
      <c r="D159" s="2653">
        <v>-3804.0721466177201</v>
      </c>
      <c r="E159" s="2653">
        <v>-2469.4862883925944</v>
      </c>
      <c r="F159" s="2653">
        <v>1898.8027932050472</v>
      </c>
      <c r="G159" s="2653">
        <v>-1423.007792104371</v>
      </c>
      <c r="H159" s="2653">
        <v>-3054.4832188022874</v>
      </c>
      <c r="I159" s="2653">
        <v>-3981.0094974997728</v>
      </c>
      <c r="J159" s="2653">
        <v>-19985.519039228169</v>
      </c>
      <c r="K159" s="2653">
        <v>-11373.975915261823</v>
      </c>
      <c r="L159" s="2653">
        <v>16438.946940882965</v>
      </c>
      <c r="M159" s="2653">
        <v>1256.184672044044</v>
      </c>
      <c r="N159" s="2654">
        <v>271.14081945904059</v>
      </c>
      <c r="O159" s="2654">
        <v>-10320.45031947077</v>
      </c>
      <c r="P159" s="2654">
        <v>-4347.9834121618842</v>
      </c>
      <c r="Q159" s="2654">
        <v>-3140.397491007825</v>
      </c>
      <c r="R159" s="2654">
        <v>3035.3094091522066</v>
      </c>
      <c r="S159" s="2654">
        <v>-6231.4969038507425</v>
      </c>
      <c r="T159" s="2654">
        <v>-9293.4758008479366</v>
      </c>
      <c r="U159" s="2654">
        <v>-10312.767208438214</v>
      </c>
      <c r="V159" s="2654">
        <v>-4234.5758858592562</v>
      </c>
      <c r="W159" s="2654">
        <v>-5297.2264669958258</v>
      </c>
      <c r="X159" s="2654">
        <v>4057.6513826279474</v>
      </c>
      <c r="Y159" s="2654">
        <v>-4884.2588710514046</v>
      </c>
      <c r="Z159" s="2654">
        <v>-4790.7610885016966</v>
      </c>
      <c r="AA159" s="2654">
        <v>-6907.6532087747682</v>
      </c>
      <c r="AB159" s="2654">
        <v>-2207.0422472730829</v>
      </c>
      <c r="AC159" s="2654">
        <v>2997.3841974157513</v>
      </c>
      <c r="AD159" s="2654">
        <v>-270.95181143844866</v>
      </c>
      <c r="AE159" s="2654">
        <v>-5502.2002819100171</v>
      </c>
      <c r="AF159" s="2654">
        <v>-1102.1684547017528</v>
      </c>
      <c r="AG159" s="2654">
        <v>-3377.8069491798756</v>
      </c>
      <c r="AH159" s="2654">
        <v>-9725.3850154757965</v>
      </c>
      <c r="AI159" s="2654">
        <v>6395.3782426742237</v>
      </c>
      <c r="AJ159" s="2654">
        <v>963.95897834252924</v>
      </c>
      <c r="AK159" s="2654">
        <v>-711.38231245598035</v>
      </c>
      <c r="AL159" s="2654">
        <v>-708.63724396086104</v>
      </c>
      <c r="AM159" s="2654">
        <v>-314.1821469071358</v>
      </c>
      <c r="AN159" s="2654">
        <v>-5566.7561629995016</v>
      </c>
      <c r="AO159" s="2654">
        <v>-4396.3771239823946</v>
      </c>
      <c r="AP159" s="2654">
        <v>-6565.8317380829922</v>
      </c>
      <c r="AQ159" s="2654">
        <v>-4462.6333087926796</v>
      </c>
      <c r="AR159" s="2654">
        <v>-156.58208076888423</v>
      </c>
      <c r="AS159" s="2654">
        <v>-5097.9219632628265</v>
      </c>
      <c r="AT159" s="2654">
        <v>-11806.619501026355</v>
      </c>
      <c r="AU159" s="2654">
        <v>-10211.565843375876</v>
      </c>
      <c r="AV159" s="2654">
        <v>2486.2699547258312</v>
      </c>
    </row>
    <row r="160" spans="1:48" ht="16.5" thickBot="1">
      <c r="A160" s="2655" t="s">
        <v>1669</v>
      </c>
      <c r="B160" s="2656">
        <v>-715.44560857126601</v>
      </c>
      <c r="C160" s="2656">
        <v>-884.036457942948</v>
      </c>
      <c r="D160" s="2656">
        <v>-867.59073273156798</v>
      </c>
      <c r="E160" s="2656">
        <v>-388.31720075421703</v>
      </c>
      <c r="F160" s="2656">
        <v>-1225.6591759736739</v>
      </c>
      <c r="G160" s="2656">
        <v>-1457.5952934215279</v>
      </c>
      <c r="H160" s="2656">
        <v>-1802.1148405836441</v>
      </c>
      <c r="I160" s="2656">
        <v>-2241.2993909849461</v>
      </c>
      <c r="J160" s="2656">
        <v>-1748.4416895375512</v>
      </c>
      <c r="K160" s="2656">
        <v>-1093.4364362984481</v>
      </c>
      <c r="L160" s="2656">
        <v>-2805.9587051449994</v>
      </c>
      <c r="M160" s="2656">
        <v>-1788.641670986618</v>
      </c>
      <c r="N160" s="2657">
        <v>-1202.9979904697266</v>
      </c>
      <c r="O160" s="2657">
        <v>-1577.0705228020593</v>
      </c>
      <c r="P160" s="2657">
        <v>-2348.4463605806327</v>
      </c>
      <c r="Q160" s="2657">
        <v>-2017.8598853713868</v>
      </c>
      <c r="R160" s="2657">
        <v>-1809.49</v>
      </c>
      <c r="S160" s="2657">
        <v>-1977.06739867857</v>
      </c>
      <c r="T160" s="2657">
        <v>-2248.4499999999998</v>
      </c>
      <c r="U160" s="2657">
        <v>-2011.67</v>
      </c>
      <c r="V160" s="2657">
        <v>-2154.67</v>
      </c>
      <c r="W160" s="2657">
        <v>-3177.06739867857</v>
      </c>
      <c r="X160" s="2657">
        <v>-2948.45</v>
      </c>
      <c r="Y160" s="2657">
        <v>-2011.67</v>
      </c>
      <c r="Z160" s="2657">
        <v>-3484.3171542978462</v>
      </c>
      <c r="AA160" s="2657">
        <v>-3556.0327835719581</v>
      </c>
      <c r="AB160" s="2657">
        <v>-3329.6465417750996</v>
      </c>
      <c r="AC160" s="2657">
        <v>-2611.3789413177592</v>
      </c>
      <c r="AD160" s="2657">
        <v>-1663.503176829</v>
      </c>
      <c r="AE160" s="2657">
        <v>-1959.8540803352821</v>
      </c>
      <c r="AF160" s="2657">
        <v>-1568.8732198579976</v>
      </c>
      <c r="AG160" s="2657">
        <v>-1537.3075931224578</v>
      </c>
      <c r="AH160" s="2657">
        <v>-1140.2764355708391</v>
      </c>
      <c r="AI160" s="2657">
        <v>-1389.5320296337334</v>
      </c>
      <c r="AJ160" s="2657">
        <v>-1188.6203980770456</v>
      </c>
      <c r="AK160" s="2657">
        <v>-1487.1554531183681</v>
      </c>
      <c r="AL160" s="2657">
        <v>-1494.8623851033983</v>
      </c>
      <c r="AM160" s="2657">
        <v>-1621.6089369359024</v>
      </c>
      <c r="AN160" s="2657">
        <v>-1797.5709728020956</v>
      </c>
      <c r="AO160" s="2657">
        <v>-1958.5809397084079</v>
      </c>
      <c r="AP160" s="2657">
        <v>-2169.4711247783762</v>
      </c>
      <c r="AQ160" s="2657">
        <v>-2365.838559133435</v>
      </c>
      <c r="AR160" s="2657">
        <v>-2429.9025910783166</v>
      </c>
      <c r="AS160" s="2657">
        <v>-2498.3228809410762</v>
      </c>
      <c r="AT160" s="2657">
        <v>-2280.3100337610613</v>
      </c>
      <c r="AU160" s="2657">
        <v>-2447.6727774016322</v>
      </c>
      <c r="AV160" s="2657">
        <v>-2266.9917587223808</v>
      </c>
    </row>
    <row r="161" spans="1:48" ht="16.5" thickBot="1">
      <c r="A161" s="2655" t="s">
        <v>1670</v>
      </c>
      <c r="B161" s="2656">
        <v>-78.819075000000012</v>
      </c>
      <c r="C161" s="2656">
        <v>-72.980625000000003</v>
      </c>
      <c r="D161" s="2656">
        <v>-58.384500000000003</v>
      </c>
      <c r="E161" s="2656">
        <v>-81.73830000000001</v>
      </c>
      <c r="F161" s="2656">
        <v>-106.21892758000001</v>
      </c>
      <c r="G161" s="2656">
        <v>-131.47458158200001</v>
      </c>
      <c r="H161" s="2656">
        <v>-80.001599999999996</v>
      </c>
      <c r="I161" s="2656">
        <v>-64.91400000000003</v>
      </c>
      <c r="J161" s="2656">
        <v>67.89200000000001</v>
      </c>
      <c r="K161" s="2656">
        <v>-58.52000000000001</v>
      </c>
      <c r="L161" s="2656">
        <v>-64.717200000000005</v>
      </c>
      <c r="M161" s="2656">
        <v>-172.12900000000002</v>
      </c>
      <c r="N161" s="2657">
        <v>-68.169199999999975</v>
      </c>
      <c r="O161" s="2657">
        <v>-40.090400000000002</v>
      </c>
      <c r="P161" s="2657">
        <v>27.694059999999993</v>
      </c>
      <c r="Q161" s="2657">
        <v>-119.02806666666662</v>
      </c>
      <c r="R161" s="2657">
        <v>52.613799999999948</v>
      </c>
      <c r="S161" s="2657">
        <v>-145.60920000000007</v>
      </c>
      <c r="T161" s="2657">
        <v>-120.96039999999999</v>
      </c>
      <c r="U161" s="2657">
        <v>-164.35399999999996</v>
      </c>
      <c r="V161" s="2657">
        <v>-87.674600000000083</v>
      </c>
      <c r="W161" s="2657">
        <v>-36.143999999999963</v>
      </c>
      <c r="X161" s="2657">
        <v>58.32980000000007</v>
      </c>
      <c r="Y161" s="2657">
        <v>-236.86540000000002</v>
      </c>
      <c r="Z161" s="2657">
        <v>-127.90227599999999</v>
      </c>
      <c r="AA161" s="2657">
        <v>94.035938489999992</v>
      </c>
      <c r="AB161" s="2657">
        <v>382.71240000000012</v>
      </c>
      <c r="AC161" s="2657">
        <v>538.02660000000003</v>
      </c>
      <c r="AD161" s="2657">
        <v>281.53780000000006</v>
      </c>
      <c r="AE161" s="2657">
        <v>334.87380000000007</v>
      </c>
      <c r="AF161" s="2657">
        <v>113.27540000000009</v>
      </c>
      <c r="AG161" s="2657">
        <v>-11.848600000000033</v>
      </c>
      <c r="AH161" s="2657">
        <v>-128.64400000000006</v>
      </c>
      <c r="AI161" s="2657">
        <v>-96.794600000000045</v>
      </c>
      <c r="AJ161" s="2657">
        <v>-117.64654000000002</v>
      </c>
      <c r="AK161" s="2657">
        <v>-197.78778855992596</v>
      </c>
      <c r="AL161" s="2657">
        <v>-155.0444068575199</v>
      </c>
      <c r="AM161" s="2657">
        <v>12.383894263999991</v>
      </c>
      <c r="AN161" s="2657">
        <v>-137.70560000000006</v>
      </c>
      <c r="AO161" s="2657">
        <v>-225.21516200000008</v>
      </c>
      <c r="AP161" s="2657">
        <v>-224.7647760000001</v>
      </c>
      <c r="AQ161" s="2657">
        <v>-115.78472000000002</v>
      </c>
      <c r="AR161" s="2657">
        <v>-139.72984840000009</v>
      </c>
      <c r="AS161" s="2657">
        <v>-257.69580839999981</v>
      </c>
      <c r="AT161" s="2657">
        <v>-439.33699999999999</v>
      </c>
      <c r="AU161" s="2657">
        <v>-336.69998680000003</v>
      </c>
      <c r="AV161" s="2657">
        <v>-502.99109540000029</v>
      </c>
    </row>
    <row r="162" spans="1:48" ht="16.5" thickBot="1">
      <c r="A162" s="2655" t="s">
        <v>1671</v>
      </c>
      <c r="B162" s="2656">
        <v>-1333.7490803375554</v>
      </c>
      <c r="C162" s="2656">
        <v>-1473.266634215639</v>
      </c>
      <c r="D162" s="2656">
        <v>-2878.0969138861524</v>
      </c>
      <c r="E162" s="2656">
        <v>-1999.4307876383775</v>
      </c>
      <c r="F162" s="2656">
        <v>3230.6808967587212</v>
      </c>
      <c r="G162" s="2656">
        <v>166.06208289915685</v>
      </c>
      <c r="H162" s="2656">
        <v>-1172.366778218643</v>
      </c>
      <c r="I162" s="2656">
        <v>-1674.7961065148263</v>
      </c>
      <c r="J162" s="2656">
        <v>-18304.969349690618</v>
      </c>
      <c r="K162" s="2656">
        <v>-10222.019478963375</v>
      </c>
      <c r="L162" s="2656">
        <v>19309.622846027964</v>
      </c>
      <c r="M162" s="2656">
        <v>3216.9553430306619</v>
      </c>
      <c r="N162" s="2657">
        <v>1542.3080099287672</v>
      </c>
      <c r="O162" s="2657">
        <v>-8703.2893966687116</v>
      </c>
      <c r="P162" s="2657">
        <v>-2027.2311115812513</v>
      </c>
      <c r="Q162" s="2657">
        <v>-1003.5095389697717</v>
      </c>
      <c r="R162" s="2657">
        <v>4792.1856091522068</v>
      </c>
      <c r="S162" s="2657">
        <v>-4108.8203051721721</v>
      </c>
      <c r="T162" s="2657">
        <v>-6924.0654008479369</v>
      </c>
      <c r="U162" s="2657">
        <v>-8136.7432084382144</v>
      </c>
      <c r="V162" s="2657">
        <v>-1992.2312858592554</v>
      </c>
      <c r="W162" s="2657">
        <v>-2084.015068317256</v>
      </c>
      <c r="X162" s="2657">
        <v>6947.7715826279473</v>
      </c>
      <c r="Y162" s="2657">
        <v>-2635.723471051404</v>
      </c>
      <c r="Z162" s="2657">
        <v>-1178.5416582038511</v>
      </c>
      <c r="AA162" s="2657">
        <v>-3445.6563636928099</v>
      </c>
      <c r="AB162" s="2657">
        <v>739.89189450201638</v>
      </c>
      <c r="AC162" s="2657">
        <v>5070.7365387335103</v>
      </c>
      <c r="AD162" s="2657">
        <v>1111.0135653905513</v>
      </c>
      <c r="AE162" s="2657">
        <v>-3877.2200015747353</v>
      </c>
      <c r="AF162" s="2657">
        <v>353.42936515624478</v>
      </c>
      <c r="AG162" s="2657">
        <v>-1828.6507560574178</v>
      </c>
      <c r="AH162" s="2657">
        <v>-8456.4645799049576</v>
      </c>
      <c r="AI162" s="2657">
        <v>7881.704872307957</v>
      </c>
      <c r="AJ162" s="2657">
        <v>2270.2259164195748</v>
      </c>
      <c r="AK162" s="2657">
        <v>973.56092922231369</v>
      </c>
      <c r="AL162" s="2657">
        <v>941.26954800005728</v>
      </c>
      <c r="AM162" s="2657">
        <v>1295.0428957647666</v>
      </c>
      <c r="AN162" s="2657">
        <v>-3631.4795901974057</v>
      </c>
      <c r="AO162" s="2657">
        <v>-2212.5810222739865</v>
      </c>
      <c r="AP162" s="2657">
        <v>-4171.595837304616</v>
      </c>
      <c r="AQ162" s="2657">
        <v>-1981.010029659245</v>
      </c>
      <c r="AR162" s="2657">
        <v>2413.0503587094327</v>
      </c>
      <c r="AS162" s="2657">
        <v>-2341.903273921751</v>
      </c>
      <c r="AT162" s="2657">
        <v>-9086.9724672652937</v>
      </c>
      <c r="AU162" s="2657">
        <v>-7427.1930791742434</v>
      </c>
      <c r="AV162" s="2657">
        <v>5256.2528088482122</v>
      </c>
    </row>
    <row r="163" spans="1:48" ht="16.5" thickBot="1">
      <c r="A163" s="2655" t="s">
        <v>1672</v>
      </c>
      <c r="B163" s="2656"/>
      <c r="C163" s="2656"/>
      <c r="D163" s="2656"/>
      <c r="E163" s="2656"/>
      <c r="F163" s="2656"/>
      <c r="G163" s="2656"/>
      <c r="H163" s="2656"/>
      <c r="I163" s="2656"/>
      <c r="J163" s="2656"/>
      <c r="K163" s="2656"/>
      <c r="L163" s="2656"/>
      <c r="M163" s="2656"/>
      <c r="N163" s="2657"/>
      <c r="O163" s="2657"/>
      <c r="P163" s="2657"/>
      <c r="Q163" s="2657"/>
      <c r="R163" s="2657"/>
      <c r="S163" s="2657"/>
      <c r="T163" s="2657"/>
      <c r="U163" s="2657"/>
      <c r="V163" s="2657"/>
      <c r="W163" s="2657"/>
      <c r="X163" s="2657"/>
      <c r="Y163" s="2657"/>
      <c r="Z163" s="2657"/>
      <c r="AA163" s="2657"/>
      <c r="AB163" s="2657"/>
      <c r="AC163" s="2657"/>
      <c r="AD163" s="2657"/>
      <c r="AE163" s="2657"/>
      <c r="AF163" s="2657"/>
      <c r="AG163" s="2657"/>
      <c r="AH163" s="2657"/>
      <c r="AI163" s="2657"/>
      <c r="AJ163" s="2657"/>
      <c r="AK163" s="2657"/>
      <c r="AL163" s="2657"/>
      <c r="AM163" s="2657"/>
      <c r="AN163" s="2657"/>
      <c r="AO163" s="2657"/>
      <c r="AP163" s="2657"/>
      <c r="AQ163" s="2657"/>
      <c r="AR163" s="2657"/>
      <c r="AS163" s="2657"/>
      <c r="AT163" s="2657"/>
      <c r="AU163" s="2657"/>
      <c r="AV163" s="2657"/>
    </row>
    <row r="164" spans="1:48" ht="16.5" thickBot="1">
      <c r="A164" s="2655" t="s">
        <v>1673</v>
      </c>
      <c r="B164" s="2656">
        <v>-562.81500000000005</v>
      </c>
      <c r="C164" s="2656">
        <v>-521.125</v>
      </c>
      <c r="D164" s="2656">
        <v>-416.90000000000003</v>
      </c>
      <c r="E164" s="2656">
        <v>-583.66000000000008</v>
      </c>
      <c r="F164" s="2656">
        <v>-507.02079999999995</v>
      </c>
      <c r="G164" s="2656">
        <v>-599.20640000000003</v>
      </c>
      <c r="H164" s="2656">
        <v>-576.16</v>
      </c>
      <c r="I164" s="2656">
        <v>-622.25279999999998</v>
      </c>
      <c r="J164" s="2656">
        <v>-78.837983329999815</v>
      </c>
      <c r="K164" s="2656">
        <v>-332.13814078999985</v>
      </c>
      <c r="L164" s="2656">
        <v>140.85151502999997</v>
      </c>
      <c r="M164" s="2657">
        <v>-453.96092958000054</v>
      </c>
      <c r="N164" s="2657">
        <v>26.130630780000502</v>
      </c>
      <c r="O164" s="2657">
        <v>-1319.9940362399998</v>
      </c>
      <c r="P164" s="2657">
        <v>-163.37103406000051</v>
      </c>
      <c r="Q164" s="2657">
        <v>27.706507070000043</v>
      </c>
      <c r="R164" s="2657">
        <v>2806.5410608100001</v>
      </c>
      <c r="S164" s="2657">
        <v>-2295.4433072699994</v>
      </c>
      <c r="T164" s="2657">
        <v>289.51347285999964</v>
      </c>
      <c r="U164" s="2657">
        <v>68.622521119999874</v>
      </c>
      <c r="V164" s="2657">
        <v>-889.8824728300001</v>
      </c>
      <c r="W164" s="2657">
        <v>-1809.1315440300004</v>
      </c>
      <c r="X164" s="2657">
        <v>2016.9410878900003</v>
      </c>
      <c r="Y164" s="2657">
        <v>512.01855054000043</v>
      </c>
      <c r="Z164" s="2657">
        <v>-495.14527725000016</v>
      </c>
      <c r="AA164" s="2657">
        <v>-919.89908211000011</v>
      </c>
      <c r="AB164" s="2657">
        <v>1607.8130920799999</v>
      </c>
      <c r="AC164" s="2657">
        <v>485.82259794999982</v>
      </c>
      <c r="AD164" s="2657">
        <v>403.16084864000049</v>
      </c>
      <c r="AE164" s="2657">
        <v>-2029.1264789300008</v>
      </c>
      <c r="AF164" s="2657">
        <v>2737.1744309800006</v>
      </c>
      <c r="AG164" s="2657">
        <v>239.64294268999993</v>
      </c>
      <c r="AH164" s="2657">
        <v>-59.301693200000045</v>
      </c>
      <c r="AI164" s="2657">
        <v>-124.03801354999996</v>
      </c>
      <c r="AJ164" s="2657">
        <v>346.88956607</v>
      </c>
      <c r="AK164" s="2657">
        <v>-63.710430670000051</v>
      </c>
      <c r="AL164" s="2657">
        <v>-236.32180562999997</v>
      </c>
      <c r="AM164" s="2657">
        <v>-531.76427206999983</v>
      </c>
      <c r="AN164" s="2657">
        <v>80.483697899999925</v>
      </c>
      <c r="AO164" s="2657">
        <v>180.47216462000006</v>
      </c>
      <c r="AP164" s="2657">
        <v>-159.14071545000002</v>
      </c>
      <c r="AQ164" s="2657">
        <v>-489.95486825000012</v>
      </c>
      <c r="AR164" s="2657">
        <v>581.31900208000002</v>
      </c>
      <c r="AS164" s="2657">
        <v>-538.64656777000005</v>
      </c>
      <c r="AT164" s="2657">
        <v>807.83903323999994</v>
      </c>
      <c r="AU164" s="2657">
        <v>-304.19686144999991</v>
      </c>
      <c r="AV164" s="2657">
        <v>154.63708999999994</v>
      </c>
    </row>
    <row r="165" spans="1:48" ht="16.5" thickBot="1">
      <c r="A165" s="2655" t="s">
        <v>1674</v>
      </c>
      <c r="B165" s="2656">
        <v>-90.924080337556006</v>
      </c>
      <c r="C165" s="2656">
        <v>-1212.6516342156383</v>
      </c>
      <c r="D165" s="2656">
        <v>-1428.9869138861523</v>
      </c>
      <c r="E165" s="2656">
        <v>-745.01078763837722</v>
      </c>
      <c r="F165" s="2656">
        <v>2133.522734402055</v>
      </c>
      <c r="G165" s="2656">
        <v>1190.2055673969344</v>
      </c>
      <c r="H165" s="2656">
        <v>-271.70751410160574</v>
      </c>
      <c r="I165" s="2656">
        <v>-146.06069277297502</v>
      </c>
      <c r="J165" s="2656">
        <v>-362.91136636061674</v>
      </c>
      <c r="K165" s="2656">
        <v>480.37866182662583</v>
      </c>
      <c r="L165" s="2656">
        <v>-895.33866900203611</v>
      </c>
      <c r="M165" s="2656">
        <v>634.66627261066242</v>
      </c>
      <c r="N165" s="2657">
        <v>-1328.9226208512337</v>
      </c>
      <c r="O165" s="2657">
        <v>-1534.6753604287132</v>
      </c>
      <c r="P165" s="2657">
        <v>338.32992247875154</v>
      </c>
      <c r="Q165" s="2657">
        <v>372.56395396022708</v>
      </c>
      <c r="R165" s="2657">
        <v>1410.5645483422086</v>
      </c>
      <c r="S165" s="2657">
        <v>177.67300209782297</v>
      </c>
      <c r="T165" s="2657">
        <v>-2225.3288737079329</v>
      </c>
      <c r="U165" s="2657">
        <v>1192.3242704417844</v>
      </c>
      <c r="V165" s="2657">
        <v>-21.498813029253142</v>
      </c>
      <c r="W165" s="2657">
        <v>157.70647571274094</v>
      </c>
      <c r="X165" s="2657">
        <v>-695.82950526204877</v>
      </c>
      <c r="Y165" s="2657">
        <v>-79.932021591406738</v>
      </c>
      <c r="Z165" s="2657">
        <v>-465.33871046384957</v>
      </c>
      <c r="AA165" s="2657">
        <v>-235.65370320280999</v>
      </c>
      <c r="AB165" s="2657">
        <v>488.65755355201327</v>
      </c>
      <c r="AC165" s="2657">
        <v>1242.7939407835147</v>
      </c>
      <c r="AD165" s="2657">
        <v>1566.0327167505511</v>
      </c>
      <c r="AE165" s="2657">
        <v>2218.2264773552652</v>
      </c>
      <c r="AF165" s="2657">
        <v>1251.8749341762395</v>
      </c>
      <c r="AG165" s="2657">
        <v>-572.28915864741612</v>
      </c>
      <c r="AH165" s="2657">
        <v>-1355.0656488549612</v>
      </c>
      <c r="AI165" s="2657">
        <v>1040.29866828796</v>
      </c>
      <c r="AJ165" s="2657">
        <v>940.74240004956937</v>
      </c>
      <c r="AK165" s="2657">
        <v>664.342586508983</v>
      </c>
      <c r="AL165" s="2657">
        <v>78.75680841006033</v>
      </c>
      <c r="AM165" s="2657">
        <v>-1271.8917137752296</v>
      </c>
      <c r="AN165" s="2657">
        <v>-470.19871215741296</v>
      </c>
      <c r="AO165" s="2657">
        <v>-173.45313315398562</v>
      </c>
      <c r="AP165" s="2657">
        <v>-1013.541332284598</v>
      </c>
      <c r="AQ165" s="2657">
        <v>-60.523372399253276</v>
      </c>
      <c r="AR165" s="2657">
        <v>-129.11728797057003</v>
      </c>
      <c r="AS165" s="2657">
        <v>115.33251278161697</v>
      </c>
      <c r="AT165" s="2657">
        <v>-1530.0955154019994</v>
      </c>
      <c r="AU165" s="2657">
        <v>-1826.3739081942349</v>
      </c>
      <c r="AV165" s="2657">
        <v>3401.3141544282098</v>
      </c>
    </row>
    <row r="166" spans="1:48" ht="16.5" thickBot="1">
      <c r="A166" s="2655" t="s">
        <v>1675</v>
      </c>
      <c r="B166" s="2671">
        <v>-680.00999999999931</v>
      </c>
      <c r="C166" s="2671">
        <v>260.50999999999931</v>
      </c>
      <c r="D166" s="2671">
        <v>-1032.21</v>
      </c>
      <c r="E166" s="2671">
        <v>-670.76000000000022</v>
      </c>
      <c r="F166" s="2671">
        <v>1604.1789623566665</v>
      </c>
      <c r="G166" s="2671">
        <v>-424.93708449777751</v>
      </c>
      <c r="H166" s="2671">
        <v>-324.49926411703746</v>
      </c>
      <c r="I166" s="2671">
        <v>-906.48261374185131</v>
      </c>
      <c r="J166" s="2671">
        <v>-17863.22</v>
      </c>
      <c r="K166" s="2671">
        <v>-10370.260000000002</v>
      </c>
      <c r="L166" s="2671">
        <v>20064.11</v>
      </c>
      <c r="M166" s="2671">
        <v>3036.25</v>
      </c>
      <c r="N166" s="2672">
        <v>2845.1000000000004</v>
      </c>
      <c r="O166" s="2672">
        <v>-5848.619999999999</v>
      </c>
      <c r="P166" s="2672">
        <v>-2202.1900000000023</v>
      </c>
      <c r="Q166" s="2672">
        <v>-1403.7799999999988</v>
      </c>
      <c r="R166" s="2672">
        <v>575.07999999999811</v>
      </c>
      <c r="S166" s="2672">
        <v>-1991.0499999999956</v>
      </c>
      <c r="T166" s="2672">
        <v>-4988.2500000000036</v>
      </c>
      <c r="U166" s="2672">
        <v>-9397.6899999999987</v>
      </c>
      <c r="V166" s="2672">
        <v>-1080.8500000000022</v>
      </c>
      <c r="W166" s="2672">
        <v>-432.58999999999651</v>
      </c>
      <c r="X166" s="2672">
        <v>5626.6599999999962</v>
      </c>
      <c r="Y166" s="2672">
        <v>-3067.8099999999977</v>
      </c>
      <c r="Z166" s="2672">
        <v>-218.05767049000133</v>
      </c>
      <c r="AA166" s="2672">
        <v>-2290.1035783799998</v>
      </c>
      <c r="AB166" s="2672">
        <v>-1356.5787511299968</v>
      </c>
      <c r="AC166" s="2672">
        <v>3342.1199999999953</v>
      </c>
      <c r="AD166" s="2672">
        <v>-858.18000000000029</v>
      </c>
      <c r="AE166" s="2672">
        <v>-4066.3199999999997</v>
      </c>
      <c r="AF166" s="2672">
        <v>-3635.6199999999953</v>
      </c>
      <c r="AG166" s="2672">
        <v>-1496.0045401000016</v>
      </c>
      <c r="AH166" s="2672">
        <v>-7042.0972378499973</v>
      </c>
      <c r="AI166" s="2672">
        <v>6965.4442175699969</v>
      </c>
      <c r="AJ166" s="2672">
        <v>982.59395030000553</v>
      </c>
      <c r="AK166" s="2672">
        <v>372.92877338333074</v>
      </c>
      <c r="AL166" s="2672">
        <v>1098.8345452199969</v>
      </c>
      <c r="AM166" s="2672">
        <v>3098.6988816099961</v>
      </c>
      <c r="AN166" s="2672">
        <v>-3241.7645759399929</v>
      </c>
      <c r="AO166" s="2672">
        <v>-2219.6000537400009</v>
      </c>
      <c r="AP166" s="2672">
        <v>-2998.9137895700178</v>
      </c>
      <c r="AQ166" s="2672">
        <v>-1430.5317890099916</v>
      </c>
      <c r="AR166" s="2672">
        <v>1960.8486446000029</v>
      </c>
      <c r="AS166" s="2672">
        <v>-1918.5892189333679</v>
      </c>
      <c r="AT166" s="2672">
        <v>-8364.7159851032939</v>
      </c>
      <c r="AU166" s="2672">
        <v>-5296.6223095300084</v>
      </c>
      <c r="AV166" s="2672">
        <v>1700.3015644200023</v>
      </c>
    </row>
    <row r="167" spans="1:48" ht="16.5" thickBot="1">
      <c r="A167" s="2655" t="s">
        <v>1676</v>
      </c>
      <c r="B167" s="2656"/>
      <c r="C167" s="2656"/>
      <c r="D167" s="2656"/>
      <c r="E167" s="2656"/>
      <c r="F167" s="2656"/>
      <c r="G167" s="2656"/>
      <c r="H167" s="2656"/>
      <c r="I167" s="2656"/>
      <c r="J167" s="2656"/>
      <c r="K167" s="2656"/>
      <c r="L167" s="2656"/>
      <c r="M167" s="2656"/>
      <c r="N167" s="2657"/>
      <c r="O167" s="2657"/>
      <c r="P167" s="2657"/>
      <c r="Q167" s="2657"/>
      <c r="R167" s="2657"/>
      <c r="S167" s="2657"/>
      <c r="T167" s="2657"/>
      <c r="U167" s="2657"/>
      <c r="V167" s="2657"/>
      <c r="W167" s="2657"/>
      <c r="X167" s="2657"/>
      <c r="Y167" s="2657"/>
      <c r="Z167" s="2657"/>
      <c r="AA167" s="2657"/>
      <c r="AB167" s="2657"/>
      <c r="AC167" s="2657"/>
      <c r="AD167" s="2657"/>
      <c r="AE167" s="2657"/>
      <c r="AF167" s="2657"/>
      <c r="AG167" s="2657"/>
      <c r="AH167" s="2657"/>
      <c r="AI167" s="2657"/>
      <c r="AJ167" s="2657"/>
      <c r="AK167" s="2657"/>
      <c r="AL167" s="2657"/>
      <c r="AM167" s="2657"/>
      <c r="AN167" s="2657"/>
      <c r="AO167" s="2657"/>
      <c r="AP167" s="2657"/>
      <c r="AQ167" s="2657"/>
      <c r="AR167" s="2657"/>
      <c r="AS167" s="2657"/>
      <c r="AT167" s="2657"/>
      <c r="AU167" s="2657"/>
      <c r="AV167" s="2657"/>
    </row>
    <row r="168" spans="1:48" ht="16.5" thickBot="1">
      <c r="A168" s="2652" t="s">
        <v>1677</v>
      </c>
      <c r="B168" s="2656">
        <v>-8423.36</v>
      </c>
      <c r="C168" s="2656">
        <v>599.36000000000058</v>
      </c>
      <c r="D168" s="2656">
        <v>-2924.7099999999991</v>
      </c>
      <c r="E168" s="2656">
        <v>9081.5</v>
      </c>
      <c r="F168" s="2656">
        <v>5918.4000000000015</v>
      </c>
      <c r="G168" s="2656">
        <v>3619.2200000000012</v>
      </c>
      <c r="H168" s="2656">
        <v>119.4099999999944</v>
      </c>
      <c r="I168" s="2656">
        <v>960.84000000000378</v>
      </c>
      <c r="J168" s="2656">
        <v>1715.4599999999991</v>
      </c>
      <c r="K168" s="2656">
        <v>3198.5899999999965</v>
      </c>
      <c r="L168" s="2656">
        <v>2879.4300000000003</v>
      </c>
      <c r="M168" s="2656">
        <v>2249.760000000002</v>
      </c>
      <c r="N168" s="2657">
        <v>-806.33000000000538</v>
      </c>
      <c r="O168" s="2657">
        <v>1355.8100000000049</v>
      </c>
      <c r="P168" s="2657">
        <v>85.680000000000291</v>
      </c>
      <c r="Q168" s="2657">
        <v>-943.60000000000218</v>
      </c>
      <c r="R168" s="2657">
        <v>-2534.5500000000029</v>
      </c>
      <c r="S168" s="2657">
        <v>-267.85999999999331</v>
      </c>
      <c r="T168" s="2657">
        <v>-5186.6900000000023</v>
      </c>
      <c r="U168" s="2657">
        <v>-3198.8899999999994</v>
      </c>
      <c r="V168" s="2657">
        <v>-4121.8800000000047</v>
      </c>
      <c r="W168" s="2657">
        <v>2940.1700000000055</v>
      </c>
      <c r="X168" s="2657">
        <v>896.42999999999302</v>
      </c>
      <c r="Y168" s="2657">
        <v>1273.4000000000087</v>
      </c>
      <c r="Z168" s="2657">
        <v>5457.6350834499972</v>
      </c>
      <c r="AA168" s="2657">
        <v>69.670393439999316</v>
      </c>
      <c r="AB168" s="2657">
        <v>-1054.6254768900035</v>
      </c>
      <c r="AC168" s="2657">
        <v>3979.7900000000009</v>
      </c>
      <c r="AD168" s="2657">
        <v>4768.9200000000019</v>
      </c>
      <c r="AE168" s="2657">
        <v>1067.0166768599993</v>
      </c>
      <c r="AF168" s="2657">
        <v>-1549.523075000001</v>
      </c>
      <c r="AG168" s="2657">
        <v>1567.0805027999995</v>
      </c>
      <c r="AH168" s="2657">
        <v>738.29999999999927</v>
      </c>
      <c r="AI168" s="2657">
        <v>815.79000000000087</v>
      </c>
      <c r="AJ168" s="2657">
        <v>2694.4900000000016</v>
      </c>
      <c r="AK168" s="2657">
        <v>-3267.7688139800048</v>
      </c>
      <c r="AL168" s="2657">
        <v>-2975.9894470599975</v>
      </c>
      <c r="AM168" s="2657">
        <v>-298.65593837000051</v>
      </c>
      <c r="AN168" s="2657">
        <v>-2787.1267120800039</v>
      </c>
      <c r="AO168" s="2657">
        <v>-6180.403610729998</v>
      </c>
      <c r="AP168" s="2657">
        <v>-7321.9592297899944</v>
      </c>
      <c r="AQ168" s="2657">
        <v>-503.97095589000673</v>
      </c>
      <c r="AR168" s="2657">
        <v>4542.0813857500034</v>
      </c>
      <c r="AS168" s="2657">
        <v>-2.804943409995758</v>
      </c>
      <c r="AT168" s="2657">
        <v>-2201.9884721199996</v>
      </c>
      <c r="AU168" s="2657">
        <v>48.757325289996515</v>
      </c>
      <c r="AV168" s="2657">
        <v>4018.0320580400003</v>
      </c>
    </row>
    <row r="169" spans="1:48" ht="16.5" thickBot="1">
      <c r="A169" s="2655" t="s">
        <v>1678</v>
      </c>
      <c r="B169" s="2656"/>
      <c r="C169" s="2656"/>
      <c r="D169" s="2656"/>
      <c r="E169" s="2656"/>
      <c r="F169" s="2656"/>
      <c r="G169" s="2656"/>
      <c r="H169" s="2656"/>
      <c r="I169" s="2656"/>
      <c r="J169" s="2656"/>
      <c r="K169" s="2656"/>
      <c r="L169" s="2656"/>
      <c r="M169" s="2656"/>
      <c r="N169" s="2657"/>
      <c r="O169" s="2657"/>
      <c r="P169" s="2657"/>
      <c r="Q169" s="2657"/>
      <c r="R169" s="2657"/>
      <c r="S169" s="2657"/>
      <c r="T169" s="2657"/>
      <c r="U169" s="2657"/>
      <c r="V169" s="2657"/>
      <c r="W169" s="2657"/>
      <c r="X169" s="2657"/>
      <c r="Y169" s="2657"/>
      <c r="Z169" s="2657"/>
      <c r="AA169" s="2657"/>
      <c r="AB169" s="2657"/>
      <c r="AC169" s="2657"/>
      <c r="AD169" s="2657"/>
      <c r="AE169" s="2657"/>
      <c r="AF169" s="2657"/>
      <c r="AG169" s="2657"/>
      <c r="AH169" s="2657"/>
      <c r="AI169" s="2657"/>
      <c r="AJ169" s="2657"/>
      <c r="AK169" s="2657"/>
      <c r="AL169" s="2657"/>
      <c r="AM169" s="2657"/>
      <c r="AN169" s="2657"/>
      <c r="AO169" s="2657"/>
      <c r="AP169" s="2657"/>
      <c r="AQ169" s="2657"/>
      <c r="AR169" s="2657"/>
      <c r="AS169" s="2657"/>
      <c r="AT169" s="2657"/>
      <c r="AU169" s="2657"/>
      <c r="AV169" s="2657"/>
    </row>
    <row r="170" spans="1:48" ht="16.5" thickBot="1">
      <c r="A170" s="2655" t="s">
        <v>1679</v>
      </c>
      <c r="B170" s="2656"/>
      <c r="C170" s="2656"/>
      <c r="D170" s="2656"/>
      <c r="E170" s="2656"/>
      <c r="F170" s="2656"/>
      <c r="G170" s="2656"/>
      <c r="H170" s="2656">
        <v>-2410.7399999999998</v>
      </c>
      <c r="I170" s="2656"/>
      <c r="J170" s="2656"/>
      <c r="K170" s="2656"/>
      <c r="L170" s="2656"/>
      <c r="M170" s="2656"/>
      <c r="N170" s="2657"/>
      <c r="O170" s="2657"/>
      <c r="P170" s="2657"/>
      <c r="Q170" s="2657"/>
      <c r="R170" s="2657"/>
      <c r="S170" s="2657"/>
      <c r="T170" s="2657"/>
      <c r="U170" s="2657"/>
      <c r="V170" s="2657"/>
      <c r="W170" s="2657"/>
      <c r="X170" s="2657"/>
      <c r="Y170" s="2657"/>
      <c r="Z170" s="2657"/>
      <c r="AA170" s="2657"/>
      <c r="AB170" s="2657"/>
      <c r="AC170" s="2657"/>
      <c r="AD170" s="2657"/>
      <c r="AE170" s="2657"/>
      <c r="AF170" s="2657"/>
      <c r="AG170" s="2657"/>
      <c r="AH170" s="2657"/>
      <c r="AI170" s="2657"/>
      <c r="AJ170" s="2657"/>
      <c r="AK170" s="2657"/>
      <c r="AL170" s="2657"/>
      <c r="AM170" s="2657"/>
      <c r="AN170" s="2657"/>
      <c r="AO170" s="2657"/>
      <c r="AP170" s="2657"/>
      <c r="AQ170" s="2657"/>
      <c r="AR170" s="2657"/>
      <c r="AS170" s="2657"/>
      <c r="AT170" s="2657"/>
      <c r="AU170" s="2657"/>
      <c r="AV170" s="2657"/>
    </row>
    <row r="171" spans="1:48" ht="16.5" thickBot="1">
      <c r="A171" s="2655" t="s">
        <v>1680</v>
      </c>
      <c r="B171" s="2656"/>
      <c r="C171" s="2656"/>
      <c r="D171" s="2656"/>
      <c r="E171" s="2656"/>
      <c r="F171" s="2656"/>
      <c r="G171" s="2656"/>
      <c r="H171" s="2656"/>
      <c r="I171" s="2656"/>
      <c r="J171" s="2656"/>
      <c r="K171" s="2656"/>
      <c r="L171" s="2656"/>
      <c r="M171" s="2656"/>
      <c r="N171" s="2657"/>
      <c r="O171" s="2657"/>
      <c r="P171" s="2657"/>
      <c r="Q171" s="2657"/>
      <c r="R171" s="2657"/>
      <c r="S171" s="2657"/>
      <c r="T171" s="2657"/>
      <c r="U171" s="2657"/>
      <c r="V171" s="2657"/>
      <c r="W171" s="2657"/>
      <c r="X171" s="2657"/>
      <c r="Y171" s="2657"/>
      <c r="Z171" s="2657"/>
      <c r="AA171" s="2657"/>
      <c r="AB171" s="2657"/>
      <c r="AC171" s="2657"/>
      <c r="AD171" s="2657"/>
      <c r="AE171" s="2657"/>
      <c r="AF171" s="2657"/>
      <c r="AG171" s="2657"/>
      <c r="AH171" s="2657"/>
      <c r="AI171" s="2657"/>
      <c r="AJ171" s="2657"/>
      <c r="AK171" s="2657"/>
      <c r="AL171" s="2657"/>
      <c r="AM171" s="2657"/>
      <c r="AN171" s="2657"/>
      <c r="AO171" s="2657"/>
      <c r="AP171" s="2657"/>
      <c r="AQ171" s="2657"/>
      <c r="AR171" s="2657"/>
      <c r="AS171" s="2657"/>
      <c r="AT171" s="2657"/>
      <c r="AU171" s="2657"/>
      <c r="AV171" s="2657"/>
    </row>
    <row r="172" spans="1:48" ht="16.5" thickBot="1">
      <c r="A172" s="2655" t="s">
        <v>1681</v>
      </c>
      <c r="B172" s="2656">
        <v>-8423.36</v>
      </c>
      <c r="C172" s="2656">
        <v>599.36000000000058</v>
      </c>
      <c r="D172" s="2656">
        <v>-2924.7099999999991</v>
      </c>
      <c r="E172" s="2656">
        <v>9081.5</v>
      </c>
      <c r="F172" s="2656">
        <v>5918.4000000000015</v>
      </c>
      <c r="G172" s="2656">
        <v>3619.2200000000012</v>
      </c>
      <c r="H172" s="2656">
        <v>2530.1499999999942</v>
      </c>
      <c r="I172" s="2656">
        <v>960.84000000000378</v>
      </c>
      <c r="J172" s="2656">
        <v>1715.4599999999991</v>
      </c>
      <c r="K172" s="2656">
        <v>3198.5899999999965</v>
      </c>
      <c r="L172" s="2656">
        <v>2879.4300000000003</v>
      </c>
      <c r="M172" s="2656">
        <v>2249.760000000002</v>
      </c>
      <c r="N172" s="2657">
        <v>-806.33000000000538</v>
      </c>
      <c r="O172" s="2657">
        <v>1355.8100000000049</v>
      </c>
      <c r="P172" s="2657">
        <v>85.680000000000291</v>
      </c>
      <c r="Q172" s="2657">
        <v>-943.60000000000218</v>
      </c>
      <c r="R172" s="2657">
        <v>-2534.5500000000029</v>
      </c>
      <c r="S172" s="2657">
        <v>-267.85999999999331</v>
      </c>
      <c r="T172" s="2657">
        <v>-5186.6900000000023</v>
      </c>
      <c r="U172" s="2657">
        <v>-3198.8899999999994</v>
      </c>
      <c r="V172" s="2657">
        <v>-4121.8800000000047</v>
      </c>
      <c r="W172" s="2657">
        <v>2940.1700000000055</v>
      </c>
      <c r="X172" s="2657">
        <v>896.42999999999302</v>
      </c>
      <c r="Y172" s="2657">
        <v>1273.4000000000087</v>
      </c>
      <c r="Z172" s="2657">
        <v>5457.6350834499972</v>
      </c>
      <c r="AA172" s="2657">
        <v>69.670393439999316</v>
      </c>
      <c r="AB172" s="2657">
        <v>-1054.6254768900035</v>
      </c>
      <c r="AC172" s="2657">
        <v>3979.7900000000009</v>
      </c>
      <c r="AD172" s="2657">
        <v>4768.9200000000019</v>
      </c>
      <c r="AE172" s="2657">
        <v>1067.0166768599993</v>
      </c>
      <c r="AF172" s="2657">
        <v>-1549.523075000001</v>
      </c>
      <c r="AG172" s="2657">
        <v>1567.0805027999995</v>
      </c>
      <c r="AH172" s="2657">
        <v>738.29999999999927</v>
      </c>
      <c r="AI172" s="2657">
        <v>815.79000000000087</v>
      </c>
      <c r="AJ172" s="2657">
        <v>2694.4900000000016</v>
      </c>
      <c r="AK172" s="2657">
        <v>-3267.7688139800048</v>
      </c>
      <c r="AL172" s="2657">
        <v>-2975.9894470599975</v>
      </c>
      <c r="AM172" s="2657">
        <v>-298.65593837000051</v>
      </c>
      <c r="AN172" s="2657">
        <v>-2787.1267120800039</v>
      </c>
      <c r="AO172" s="2657">
        <v>-6180.403610729998</v>
      </c>
      <c r="AP172" s="2657">
        <v>-7321.9592297899944</v>
      </c>
      <c r="AQ172" s="2657">
        <v>-503.97095589000673</v>
      </c>
      <c r="AR172" s="2657">
        <v>4542.0813857500034</v>
      </c>
      <c r="AS172" s="2657">
        <v>-2.804943409995758</v>
      </c>
      <c r="AT172" s="2657">
        <v>-2201.9884721199996</v>
      </c>
      <c r="AU172" s="2657">
        <v>48.757325289996515</v>
      </c>
      <c r="AV172" s="2657">
        <v>4018.0320580400003</v>
      </c>
    </row>
    <row r="173" spans="1:48" ht="16.5" thickBot="1">
      <c r="A173" s="2655" t="s">
        <v>1682</v>
      </c>
      <c r="B173" s="2656"/>
      <c r="C173" s="2656"/>
      <c r="D173" s="2656"/>
      <c r="E173" s="2656"/>
      <c r="F173" s="2656"/>
      <c r="G173" s="2656"/>
      <c r="H173" s="2656"/>
      <c r="I173" s="2656"/>
      <c r="J173" s="2656"/>
      <c r="K173" s="2656"/>
      <c r="L173" s="2656"/>
      <c r="M173" s="2656"/>
      <c r="N173" s="2657"/>
      <c r="O173" s="2657"/>
      <c r="P173" s="2657"/>
      <c r="Q173" s="2657"/>
      <c r="R173" s="2657"/>
      <c r="S173" s="2657"/>
      <c r="T173" s="2657"/>
      <c r="U173" s="2657"/>
      <c r="V173" s="2657"/>
      <c r="W173" s="2657"/>
      <c r="X173" s="2657"/>
      <c r="Y173" s="2657"/>
      <c r="Z173" s="2657"/>
      <c r="AA173" s="2657"/>
      <c r="AB173" s="2657"/>
      <c r="AC173" s="2657"/>
      <c r="AD173" s="2657"/>
      <c r="AE173" s="2657"/>
      <c r="AF173" s="2657"/>
      <c r="AG173" s="2657"/>
      <c r="AH173" s="2657"/>
      <c r="AI173" s="2657"/>
      <c r="AJ173" s="2657"/>
      <c r="AK173" s="2657"/>
      <c r="AL173" s="2657"/>
      <c r="AM173" s="2657"/>
      <c r="AN173" s="2657"/>
      <c r="AO173" s="2657"/>
      <c r="AP173" s="2657"/>
      <c r="AQ173" s="2657"/>
      <c r="AR173" s="2657"/>
      <c r="AS173" s="2657"/>
      <c r="AT173" s="2657"/>
      <c r="AU173" s="2657"/>
      <c r="AV173" s="2657"/>
    </row>
    <row r="174" spans="1:48" ht="16.5" thickBot="1">
      <c r="A174" s="2652" t="s">
        <v>1683</v>
      </c>
      <c r="B174" s="2653">
        <v>4161.6788110607922</v>
      </c>
      <c r="C174" s="2653">
        <v>4104.4019855840288</v>
      </c>
      <c r="D174" s="2653">
        <v>1715.196258263765</v>
      </c>
      <c r="E174" s="2653">
        <v>-89.876005103820944</v>
      </c>
      <c r="F174" s="2653">
        <v>-891.7637861832925</v>
      </c>
      <c r="G174" s="2653">
        <v>2319.866137180054</v>
      </c>
      <c r="H174" s="2653">
        <v>5838.006338432343</v>
      </c>
      <c r="I174" s="2653">
        <v>3696.0091960933682</v>
      </c>
      <c r="J174" s="2653">
        <v>2857.0558530236945</v>
      </c>
      <c r="K174" s="2653">
        <v>1700.9404451847877</v>
      </c>
      <c r="L174" s="2653">
        <v>1541.0253090465919</v>
      </c>
      <c r="M174" s="2653">
        <v>1579.6564555454115</v>
      </c>
      <c r="N174" s="2654">
        <v>4338.3189387965967</v>
      </c>
      <c r="O174" s="2654">
        <v>3964.170462585213</v>
      </c>
      <c r="P174" s="2654">
        <v>2571.1083277677949</v>
      </c>
      <c r="Q174" s="2654">
        <v>3970.3386344027431</v>
      </c>
      <c r="R174" s="2654">
        <v>4284.3237318358088</v>
      </c>
      <c r="S174" s="2654">
        <v>4534.2138425465728</v>
      </c>
      <c r="T174" s="2654">
        <v>7502.901339303231</v>
      </c>
      <c r="U174" s="2654">
        <v>8821.2928647068966</v>
      </c>
      <c r="V174" s="2654">
        <v>6975.1914966457025</v>
      </c>
      <c r="W174" s="2654">
        <v>7001.5713040452365</v>
      </c>
      <c r="X174" s="2654">
        <v>3162.2633947261152</v>
      </c>
      <c r="Y174" s="2654">
        <v>4464.2094210975065</v>
      </c>
      <c r="Z174" s="2654">
        <v>3403.5722982927846</v>
      </c>
      <c r="AA174" s="2654">
        <v>7815.6573217996829</v>
      </c>
      <c r="AB174" s="2654">
        <v>6793.3443843395617</v>
      </c>
      <c r="AC174" s="2654">
        <v>2635.3694322839938</v>
      </c>
      <c r="AD174" s="2654">
        <v>3280.0760004093572</v>
      </c>
      <c r="AE174" s="2654">
        <v>1130.6099824809223</v>
      </c>
      <c r="AF174" s="2654">
        <v>989.64577037241543</v>
      </c>
      <c r="AG174" s="2654">
        <v>1236.7038697183066</v>
      </c>
      <c r="AH174" s="2654">
        <v>1679.1239681933832</v>
      </c>
      <c r="AI174" s="2654">
        <v>661.57502638541928</v>
      </c>
      <c r="AJ174" s="2654">
        <v>4405.3428965960529</v>
      </c>
      <c r="AK174" s="2654">
        <v>-1515.9801663531446</v>
      </c>
      <c r="AL174" s="2654">
        <v>4369.5224418121725</v>
      </c>
      <c r="AM174" s="2654">
        <v>3842.7294095070129</v>
      </c>
      <c r="AN174" s="2654">
        <v>4936.5142185402119</v>
      </c>
      <c r="AO174" s="2654">
        <v>7374.9465406901627</v>
      </c>
      <c r="AP174" s="2654">
        <v>13724.173901400867</v>
      </c>
      <c r="AQ174" s="2654">
        <v>4440.6182083160338</v>
      </c>
      <c r="AR174" s="2654">
        <v>575.1134758570397</v>
      </c>
      <c r="AS174" s="2654">
        <v>3118.0905735257461</v>
      </c>
      <c r="AT174" s="2654">
        <v>7480.9143578950561</v>
      </c>
      <c r="AU174" s="2654">
        <v>4516.3405632503091</v>
      </c>
      <c r="AV174" s="2654">
        <v>5296.6557789508397</v>
      </c>
    </row>
    <row r="175" spans="1:48" ht="16.5" thickBot="1">
      <c r="A175" s="2652" t="s">
        <v>1684</v>
      </c>
      <c r="B175" s="2653">
        <v>2434.9797333333331</v>
      </c>
      <c r="C175" s="2653">
        <v>2853.85</v>
      </c>
      <c r="D175" s="2653">
        <v>1115.2506666666666</v>
      </c>
      <c r="E175" s="2653">
        <v>1844.5595999999998</v>
      </c>
      <c r="F175" s="2653">
        <v>2015.1759999999999</v>
      </c>
      <c r="G175" s="2653">
        <v>2429.2180000000003</v>
      </c>
      <c r="H175" s="2653">
        <v>1879.8100000000002</v>
      </c>
      <c r="I175" s="2653">
        <v>2325.3226666666669</v>
      </c>
      <c r="J175" s="2653">
        <v>1275.3557952333333</v>
      </c>
      <c r="K175" s="2653">
        <v>1504.7702626399998</v>
      </c>
      <c r="L175" s="2653">
        <v>1775.2974270433333</v>
      </c>
      <c r="M175" s="2653">
        <v>1543.5395447633334</v>
      </c>
      <c r="N175" s="2654">
        <v>2260.3724999999999</v>
      </c>
      <c r="O175" s="2654">
        <v>2416.5624999999995</v>
      </c>
      <c r="P175" s="2654">
        <v>2109.27</v>
      </c>
      <c r="Q175" s="2654">
        <v>2128.6849999999999</v>
      </c>
      <c r="R175" s="2654">
        <v>1737.2561757492106</v>
      </c>
      <c r="S175" s="2654">
        <v>826.03871910361147</v>
      </c>
      <c r="T175" s="2654">
        <v>1479.1886223799688</v>
      </c>
      <c r="U175" s="2654">
        <v>3084.8964827672094</v>
      </c>
      <c r="V175" s="2654">
        <v>1531.9733333333331</v>
      </c>
      <c r="W175" s="2654">
        <v>1943.4037333333331</v>
      </c>
      <c r="X175" s="2654">
        <v>1133.0046666666665</v>
      </c>
      <c r="Y175" s="2654">
        <v>1000.082</v>
      </c>
      <c r="Z175" s="2654">
        <v>1127.5624999999998</v>
      </c>
      <c r="AA175" s="2654">
        <v>1381.0592985625001</v>
      </c>
      <c r="AB175" s="2654">
        <v>1155.1458333333333</v>
      </c>
      <c r="AC175" s="2654">
        <v>1030.0609999999999</v>
      </c>
      <c r="AD175" s="2654">
        <v>723.4851666666666</v>
      </c>
      <c r="AE175" s="2654">
        <v>624.86749999999995</v>
      </c>
      <c r="AF175" s="2654">
        <v>1213.98125</v>
      </c>
      <c r="AG175" s="2654">
        <v>501.83498778666677</v>
      </c>
      <c r="AH175" s="2654">
        <v>887.31816666666668</v>
      </c>
      <c r="AI175" s="2654">
        <v>905.98433333333344</v>
      </c>
      <c r="AJ175" s="2654">
        <v>1386.2083333333333</v>
      </c>
      <c r="AK175" s="2654">
        <v>1269.2220833333333</v>
      </c>
      <c r="AL175" s="2654">
        <v>853.86662666666655</v>
      </c>
      <c r="AM175" s="2654">
        <v>891.25475000000006</v>
      </c>
      <c r="AN175" s="2654">
        <v>798.35474999999997</v>
      </c>
      <c r="AO175" s="2654">
        <v>959.52300430000003</v>
      </c>
      <c r="AP175" s="2654">
        <v>808.56398333333334</v>
      </c>
      <c r="AQ175" s="2654">
        <v>435.64294485333346</v>
      </c>
      <c r="AR175" s="2654">
        <v>438.84299999999996</v>
      </c>
      <c r="AS175" s="2654">
        <v>314.43523676166672</v>
      </c>
      <c r="AT175" s="2654">
        <v>1150.5079361120133</v>
      </c>
      <c r="AU175" s="2654">
        <v>906.89866359032771</v>
      </c>
      <c r="AV175" s="2654">
        <v>498.62146917391863</v>
      </c>
    </row>
    <row r="176" spans="1:48" ht="16.5" thickBot="1">
      <c r="A176" s="2655" t="s">
        <v>1685</v>
      </c>
      <c r="B176" s="2656">
        <v>1527.1533333333334</v>
      </c>
      <c r="C176" s="2656">
        <v>2026.8400000000001</v>
      </c>
      <c r="D176" s="2656">
        <v>464.49666666666656</v>
      </c>
      <c r="E176" s="2656">
        <v>940.2199999999998</v>
      </c>
      <c r="F176" s="2656">
        <v>1314.19</v>
      </c>
      <c r="G176" s="2656">
        <v>1602.1999999999998</v>
      </c>
      <c r="H176" s="2656">
        <v>1073.21</v>
      </c>
      <c r="I176" s="2656">
        <v>1460.4166666666665</v>
      </c>
      <c r="J176" s="2656">
        <v>700.04745123333328</v>
      </c>
      <c r="K176" s="2656">
        <v>836.75330511999994</v>
      </c>
      <c r="L176" s="2656">
        <v>975.35423186333333</v>
      </c>
      <c r="M176" s="2656">
        <v>687.16589410333336</v>
      </c>
      <c r="N176" s="2657">
        <v>1631.21</v>
      </c>
      <c r="O176" s="2657">
        <v>1528.9499999999998</v>
      </c>
      <c r="P176" s="2657">
        <v>1130.28</v>
      </c>
      <c r="Q176" s="2657">
        <v>1457.7700000000002</v>
      </c>
      <c r="R176" s="2657">
        <v>1092.0033333333333</v>
      </c>
      <c r="S176" s="2657">
        <v>-66.629999999999939</v>
      </c>
      <c r="T176" s="2657">
        <v>644.76333333333321</v>
      </c>
      <c r="U176" s="2657">
        <v>2401.6733333333332</v>
      </c>
      <c r="V176" s="2657">
        <v>910.76333333333321</v>
      </c>
      <c r="W176" s="2657">
        <v>1230.1547333333331</v>
      </c>
      <c r="X176" s="2657">
        <v>412.2176666666665</v>
      </c>
      <c r="Y176" s="2657">
        <v>337.56199999999995</v>
      </c>
      <c r="Z176" s="2657">
        <v>556.21249999999998</v>
      </c>
      <c r="AA176" s="2657">
        <v>844.28557356250019</v>
      </c>
      <c r="AB176" s="2657">
        <v>256.71583333333331</v>
      </c>
      <c r="AC176" s="2657">
        <v>364.17900000000009</v>
      </c>
      <c r="AD176" s="2657">
        <v>152.38516666666669</v>
      </c>
      <c r="AE176" s="2657">
        <v>99.367500000000007</v>
      </c>
      <c r="AF176" s="2657">
        <v>663.91125000000011</v>
      </c>
      <c r="AG176" s="2657">
        <v>6.2659877866666704</v>
      </c>
      <c r="AH176" s="2657">
        <v>467.20666666666665</v>
      </c>
      <c r="AI176" s="2657">
        <v>507.49333333333334</v>
      </c>
      <c r="AJ176" s="2657">
        <v>987.79833333333329</v>
      </c>
      <c r="AK176" s="2657">
        <v>863.7520833333333</v>
      </c>
      <c r="AL176" s="2657">
        <v>467.45866666666666</v>
      </c>
      <c r="AM176" s="2657">
        <v>450.60575000000006</v>
      </c>
      <c r="AN176" s="2657">
        <v>357.88074999999998</v>
      </c>
      <c r="AO176" s="2657">
        <v>536.96767096666679</v>
      </c>
      <c r="AP176" s="2657">
        <v>223.33358333333334</v>
      </c>
      <c r="AQ176" s="2657">
        <v>4.6979448533334107</v>
      </c>
      <c r="AR176" s="2657">
        <v>15.677999999999997</v>
      </c>
      <c r="AS176" s="2657">
        <v>-104.43476323833329</v>
      </c>
      <c r="AT176" s="2657">
        <v>758.03564475333326</v>
      </c>
      <c r="AU176" s="2657">
        <v>463.59254262666673</v>
      </c>
      <c r="AV176" s="2657">
        <v>75.643178093333404</v>
      </c>
    </row>
    <row r="177" spans="1:48" ht="16.5" thickBot="1">
      <c r="A177" s="2655" t="s">
        <v>1686</v>
      </c>
      <c r="B177" s="2656"/>
      <c r="C177" s="2656"/>
      <c r="D177" s="2656"/>
      <c r="E177" s="2656"/>
      <c r="F177" s="2656"/>
      <c r="G177" s="2656"/>
      <c r="H177" s="2656"/>
      <c r="I177" s="2656"/>
      <c r="J177" s="2656"/>
      <c r="K177" s="2656"/>
      <c r="L177" s="2656"/>
      <c r="M177" s="2656"/>
      <c r="N177" s="2657"/>
      <c r="O177" s="2657"/>
      <c r="P177" s="2657"/>
      <c r="Q177" s="2657"/>
      <c r="R177" s="2657"/>
      <c r="S177" s="2657"/>
      <c r="T177" s="2657"/>
      <c r="U177" s="2657"/>
      <c r="V177" s="2657"/>
      <c r="W177" s="2657"/>
      <c r="X177" s="2657"/>
      <c r="Y177" s="2657"/>
      <c r="Z177" s="2657"/>
      <c r="AA177" s="2657"/>
      <c r="AB177" s="2657"/>
      <c r="AC177" s="2657"/>
      <c r="AD177" s="2657"/>
      <c r="AE177" s="2657"/>
      <c r="AF177" s="2657"/>
      <c r="AG177" s="2657"/>
      <c r="AH177" s="2657"/>
      <c r="AI177" s="2657"/>
      <c r="AJ177" s="2657"/>
      <c r="AK177" s="2657"/>
      <c r="AL177" s="2657"/>
      <c r="AM177" s="2657"/>
      <c r="AN177" s="2657"/>
      <c r="AO177" s="2657"/>
      <c r="AP177" s="2657"/>
      <c r="AQ177" s="2657"/>
      <c r="AR177" s="2657"/>
      <c r="AS177" s="2657"/>
      <c r="AT177" s="2657"/>
      <c r="AU177" s="2657"/>
      <c r="AV177" s="2657"/>
    </row>
    <row r="178" spans="1:48" ht="16.5" thickBot="1">
      <c r="A178" s="2655" t="s">
        <v>1687</v>
      </c>
      <c r="B178" s="2656">
        <v>1527.1533333333334</v>
      </c>
      <c r="C178" s="2656">
        <v>2026.8400000000001</v>
      </c>
      <c r="D178" s="2656">
        <v>464.49666666666656</v>
      </c>
      <c r="E178" s="2656">
        <v>940.2199999999998</v>
      </c>
      <c r="F178" s="2656">
        <v>1314.19</v>
      </c>
      <c r="G178" s="2656">
        <v>1602.1999999999998</v>
      </c>
      <c r="H178" s="2656">
        <v>1073.21</v>
      </c>
      <c r="I178" s="2656">
        <v>1460.4166666666665</v>
      </c>
      <c r="J178" s="2656">
        <v>700.04745123333328</v>
      </c>
      <c r="K178" s="2656">
        <v>836.75330511999994</v>
      </c>
      <c r="L178" s="2656">
        <v>975.35423186333333</v>
      </c>
      <c r="M178" s="2656">
        <v>687.16589410333336</v>
      </c>
      <c r="N178" s="2657">
        <v>1631.21</v>
      </c>
      <c r="O178" s="2657">
        <v>1528.9499999999998</v>
      </c>
      <c r="P178" s="2657">
        <v>1130.28</v>
      </c>
      <c r="Q178" s="2657">
        <v>1457.7700000000002</v>
      </c>
      <c r="R178" s="2657">
        <v>1092.0033333333333</v>
      </c>
      <c r="S178" s="2657">
        <v>-66.629999999999939</v>
      </c>
      <c r="T178" s="2657">
        <v>644.76333333333321</v>
      </c>
      <c r="U178" s="2657">
        <v>2401.6733333333332</v>
      </c>
      <c r="V178" s="2657">
        <v>910.76333333333321</v>
      </c>
      <c r="W178" s="2657">
        <v>1230.1547333333331</v>
      </c>
      <c r="X178" s="2657">
        <v>412.2176666666665</v>
      </c>
      <c r="Y178" s="2657">
        <v>337.56199999999995</v>
      </c>
      <c r="Z178" s="2657">
        <v>556.21249999999998</v>
      </c>
      <c r="AA178" s="2657">
        <v>844.28557356250019</v>
      </c>
      <c r="AB178" s="2657">
        <v>256.71583333333331</v>
      </c>
      <c r="AC178" s="2657">
        <v>364.17900000000009</v>
      </c>
      <c r="AD178" s="2657">
        <v>152.38516666666669</v>
      </c>
      <c r="AE178" s="2657">
        <v>99.367500000000007</v>
      </c>
      <c r="AF178" s="2657">
        <v>663.91125000000011</v>
      </c>
      <c r="AG178" s="2657">
        <v>6.2659877866666704</v>
      </c>
      <c r="AH178" s="2657">
        <v>467.20666666666665</v>
      </c>
      <c r="AI178" s="2657">
        <v>507.49333333333334</v>
      </c>
      <c r="AJ178" s="2657">
        <v>987.79833333333329</v>
      </c>
      <c r="AK178" s="2657">
        <v>863.7520833333333</v>
      </c>
      <c r="AL178" s="2657">
        <v>467.45866666666666</v>
      </c>
      <c r="AM178" s="2657">
        <v>450.60575000000006</v>
      </c>
      <c r="AN178" s="2657">
        <v>357.88074999999998</v>
      </c>
      <c r="AO178" s="2657">
        <v>536.96767096666679</v>
      </c>
      <c r="AP178" s="2657">
        <v>223.33358333333334</v>
      </c>
      <c r="AQ178" s="2657">
        <v>4.6979448533334107</v>
      </c>
      <c r="AR178" s="2657">
        <v>15.677999999999997</v>
      </c>
      <c r="AS178" s="2657">
        <v>-104.43476323833329</v>
      </c>
      <c r="AT178" s="2657">
        <v>758.03564475333326</v>
      </c>
      <c r="AU178" s="2657">
        <v>463.59254262666673</v>
      </c>
      <c r="AV178" s="2657">
        <v>75.643178093333404</v>
      </c>
    </row>
    <row r="179" spans="1:48" ht="16.5" thickBot="1">
      <c r="A179" s="2655" t="s">
        <v>1661</v>
      </c>
      <c r="B179" s="2656">
        <v>871.10640000000012</v>
      </c>
      <c r="C179" s="2656">
        <v>806.58</v>
      </c>
      <c r="D179" s="2656">
        <v>645.26400000000012</v>
      </c>
      <c r="E179" s="2656">
        <v>903.3696000000001</v>
      </c>
      <c r="F179" s="2656">
        <v>699.3359999999999</v>
      </c>
      <c r="G179" s="2656">
        <v>826.48800000000006</v>
      </c>
      <c r="H179" s="2656">
        <v>794.7</v>
      </c>
      <c r="I179" s="2656">
        <v>858.27600000000007</v>
      </c>
      <c r="J179" s="2656">
        <v>567.80999999999995</v>
      </c>
      <c r="K179" s="2656">
        <v>652.98</v>
      </c>
      <c r="L179" s="2656">
        <v>794.93</v>
      </c>
      <c r="M179" s="2656">
        <v>823.32</v>
      </c>
      <c r="N179" s="2657">
        <v>612.20249999999999</v>
      </c>
      <c r="O179" s="2657">
        <v>845.4224999999999</v>
      </c>
      <c r="P179" s="2657">
        <v>816.2700000000001</v>
      </c>
      <c r="Q179" s="2657">
        <v>638.35500000000002</v>
      </c>
      <c r="R179" s="2657">
        <v>632.74284241587725</v>
      </c>
      <c r="S179" s="2657">
        <v>873.78871910361136</v>
      </c>
      <c r="T179" s="2657">
        <v>825.32528904663559</v>
      </c>
      <c r="U179" s="2657">
        <v>655.85314943387618</v>
      </c>
      <c r="V179" s="2657">
        <v>601.1</v>
      </c>
      <c r="W179" s="2657">
        <v>713.05</v>
      </c>
      <c r="X179" s="2657">
        <v>720.14</v>
      </c>
      <c r="Y179" s="2657">
        <v>654.65</v>
      </c>
      <c r="Z179" s="2657">
        <v>571.04999999999995</v>
      </c>
      <c r="AA179" s="2657">
        <v>525.37</v>
      </c>
      <c r="AB179" s="2657">
        <v>898.14</v>
      </c>
      <c r="AC179" s="2657">
        <v>664.85</v>
      </c>
      <c r="AD179" s="2657">
        <v>571.04999999999995</v>
      </c>
      <c r="AE179" s="2657">
        <v>525.37</v>
      </c>
      <c r="AF179" s="2657">
        <v>548.21</v>
      </c>
      <c r="AG179" s="2657">
        <v>493.38900000000007</v>
      </c>
      <c r="AH179" s="2657">
        <v>419.38149999999996</v>
      </c>
      <c r="AI179" s="2657">
        <v>398.411</v>
      </c>
      <c r="AJ179" s="2657">
        <v>398.41</v>
      </c>
      <c r="AK179" s="2657">
        <v>405.40000000000003</v>
      </c>
      <c r="AL179" s="2657">
        <v>385.12999999999994</v>
      </c>
      <c r="AM179" s="2657">
        <v>440.34899999999999</v>
      </c>
      <c r="AN179" s="2657">
        <v>440.34899999999999</v>
      </c>
      <c r="AO179" s="2657">
        <v>421.94333333333333</v>
      </c>
      <c r="AP179" s="2657">
        <v>405.06239999999997</v>
      </c>
      <c r="AQ179" s="2657">
        <v>425.31300000000005</v>
      </c>
      <c r="AR179" s="2657">
        <v>423.16499999999996</v>
      </c>
      <c r="AS179" s="2657">
        <v>418.87</v>
      </c>
      <c r="AT179" s="2657">
        <v>391.77229135868009</v>
      </c>
      <c r="AU179" s="2657">
        <v>443.30612096366093</v>
      </c>
      <c r="AV179" s="2657">
        <v>419.27835308058525</v>
      </c>
    </row>
    <row r="180" spans="1:48" ht="16.5" thickBot="1">
      <c r="A180" s="2655" t="s">
        <v>1662</v>
      </c>
      <c r="B180" s="2656">
        <v>36.72</v>
      </c>
      <c r="C180" s="2656">
        <v>20.43</v>
      </c>
      <c r="D180" s="2656">
        <v>5.49</v>
      </c>
      <c r="E180" s="2656">
        <v>0.97</v>
      </c>
      <c r="F180" s="2656">
        <v>1.65</v>
      </c>
      <c r="G180" s="2656">
        <v>0.53</v>
      </c>
      <c r="H180" s="2656">
        <v>11.9</v>
      </c>
      <c r="I180" s="2656">
        <v>6.629999999999999</v>
      </c>
      <c r="J180" s="2656">
        <v>7.4983439999999995</v>
      </c>
      <c r="K180" s="2656">
        <v>15.03695752</v>
      </c>
      <c r="L180" s="2656">
        <v>5.0131951800000003</v>
      </c>
      <c r="M180" s="2656">
        <v>33.053650660000002</v>
      </c>
      <c r="N180" s="2657">
        <v>16.96</v>
      </c>
      <c r="O180" s="2657">
        <v>42.19</v>
      </c>
      <c r="P180" s="2657">
        <v>162.72</v>
      </c>
      <c r="Q180" s="2657">
        <v>32.56</v>
      </c>
      <c r="R180" s="2657">
        <v>12.51</v>
      </c>
      <c r="S180" s="2657">
        <v>18.880000000000003</v>
      </c>
      <c r="T180" s="2657">
        <v>9.1</v>
      </c>
      <c r="U180" s="2657">
        <v>27.37</v>
      </c>
      <c r="V180" s="2657">
        <v>20.11</v>
      </c>
      <c r="W180" s="2657">
        <v>0.19900000000000001</v>
      </c>
      <c r="X180" s="2657">
        <v>0.64700000000000002</v>
      </c>
      <c r="Y180" s="2657">
        <v>7.87</v>
      </c>
      <c r="Z180" s="2657">
        <v>0.3</v>
      </c>
      <c r="AA180" s="2657">
        <v>11.403725</v>
      </c>
      <c r="AB180" s="2657">
        <v>0.28999999999999998</v>
      </c>
      <c r="AC180" s="2657">
        <v>1.032</v>
      </c>
      <c r="AD180" s="2657">
        <v>0.05</v>
      </c>
      <c r="AE180" s="2657">
        <v>0.13</v>
      </c>
      <c r="AF180" s="2657">
        <v>1.8599999999999999</v>
      </c>
      <c r="AG180" s="2657">
        <v>2.1800000000000002</v>
      </c>
      <c r="AH180" s="2657">
        <v>0.73</v>
      </c>
      <c r="AI180" s="2657">
        <v>0.08</v>
      </c>
      <c r="AJ180" s="2657">
        <v>0</v>
      </c>
      <c r="AK180" s="2657">
        <v>7.0000000000000007E-2</v>
      </c>
      <c r="AL180" s="2657">
        <v>1.27796</v>
      </c>
      <c r="AM180" s="2657">
        <v>0.3</v>
      </c>
      <c r="AN180" s="2657">
        <v>0.125</v>
      </c>
      <c r="AO180" s="2657">
        <v>0.61199999999999999</v>
      </c>
      <c r="AP180" s="2657">
        <v>180.16800000000001</v>
      </c>
      <c r="AQ180" s="2657">
        <v>5.6319999999999997</v>
      </c>
      <c r="AR180" s="2657">
        <v>0</v>
      </c>
      <c r="AS180" s="2657">
        <v>0</v>
      </c>
      <c r="AT180" s="2657">
        <v>0.7</v>
      </c>
      <c r="AU180" s="2657">
        <v>0</v>
      </c>
      <c r="AV180" s="2657">
        <v>3.6999379999999999</v>
      </c>
    </row>
    <row r="181" spans="1:48" ht="16.5" thickBot="1">
      <c r="A181" s="2655" t="s">
        <v>1688</v>
      </c>
      <c r="B181" s="2656"/>
      <c r="C181" s="2656"/>
      <c r="D181" s="2656"/>
      <c r="E181" s="2656"/>
      <c r="F181" s="2656"/>
      <c r="G181" s="2656"/>
      <c r="H181" s="2656"/>
      <c r="I181" s="2656"/>
      <c r="J181" s="2656"/>
      <c r="K181" s="2656"/>
      <c r="L181" s="2656"/>
      <c r="M181" s="2656"/>
      <c r="N181" s="2657"/>
      <c r="O181" s="2657"/>
      <c r="P181" s="2657"/>
      <c r="Q181" s="2657"/>
      <c r="R181" s="2657"/>
      <c r="S181" s="2657"/>
      <c r="T181" s="2657"/>
      <c r="U181" s="2657"/>
      <c r="V181" s="2657"/>
      <c r="W181" s="2657"/>
      <c r="X181" s="2657"/>
      <c r="Y181" s="2657"/>
      <c r="Z181" s="2657"/>
      <c r="AA181" s="2657"/>
      <c r="AB181" s="2657"/>
      <c r="AC181" s="2657"/>
      <c r="AD181" s="2657"/>
      <c r="AE181" s="2657"/>
      <c r="AF181" s="2657"/>
      <c r="AG181" s="2657"/>
      <c r="AH181" s="2657"/>
      <c r="AI181" s="2657"/>
      <c r="AJ181" s="2657"/>
      <c r="AK181" s="2657"/>
      <c r="AL181" s="2657"/>
      <c r="AM181" s="2657"/>
      <c r="AN181" s="2657"/>
      <c r="AO181" s="2657"/>
      <c r="AP181" s="2657"/>
      <c r="AQ181" s="2657"/>
      <c r="AR181" s="2657"/>
      <c r="AS181" s="2657"/>
      <c r="AT181" s="2657"/>
      <c r="AU181" s="2657"/>
      <c r="AV181" s="2657"/>
    </row>
    <row r="182" spans="1:48" ht="16.5" thickBot="1">
      <c r="A182" s="2655" t="s">
        <v>1660</v>
      </c>
      <c r="B182" s="2656">
        <v>36.72</v>
      </c>
      <c r="C182" s="2656">
        <v>20.43</v>
      </c>
      <c r="D182" s="2656">
        <v>5.49</v>
      </c>
      <c r="E182" s="2656">
        <v>0.97</v>
      </c>
      <c r="F182" s="2656">
        <v>1.65</v>
      </c>
      <c r="G182" s="2656">
        <v>0.53</v>
      </c>
      <c r="H182" s="2656">
        <v>11.9</v>
      </c>
      <c r="I182" s="2656">
        <v>6.629999999999999</v>
      </c>
      <c r="J182" s="2656">
        <v>7.4983439999999995</v>
      </c>
      <c r="K182" s="2656">
        <v>15.03695752</v>
      </c>
      <c r="L182" s="2656">
        <v>5.0131951800000003</v>
      </c>
      <c r="M182" s="2656">
        <v>33.053650660000002</v>
      </c>
      <c r="N182" s="2657">
        <v>16.96</v>
      </c>
      <c r="O182" s="2657">
        <v>42.19</v>
      </c>
      <c r="P182" s="2657">
        <v>162.72</v>
      </c>
      <c r="Q182" s="2657">
        <v>32.56</v>
      </c>
      <c r="R182" s="2657">
        <v>12.51</v>
      </c>
      <c r="S182" s="2657">
        <v>18.880000000000003</v>
      </c>
      <c r="T182" s="2657">
        <v>9.1</v>
      </c>
      <c r="U182" s="2657">
        <v>27.37</v>
      </c>
      <c r="V182" s="2657">
        <v>20.11</v>
      </c>
      <c r="W182" s="2657">
        <v>0.19900000000000001</v>
      </c>
      <c r="X182" s="2657">
        <v>0.64700000000000002</v>
      </c>
      <c r="Y182" s="2657">
        <v>7.87</v>
      </c>
      <c r="Z182" s="2657">
        <v>0.3</v>
      </c>
      <c r="AA182" s="2657">
        <v>11.403725</v>
      </c>
      <c r="AB182" s="2657">
        <v>0.28999999999999998</v>
      </c>
      <c r="AC182" s="2657">
        <v>1.032</v>
      </c>
      <c r="AD182" s="2657">
        <v>0.05</v>
      </c>
      <c r="AE182" s="2657">
        <v>0.13</v>
      </c>
      <c r="AF182" s="2657">
        <v>1.8599999999999999</v>
      </c>
      <c r="AG182" s="2657">
        <v>2.1800000000000002</v>
      </c>
      <c r="AH182" s="2657">
        <v>0.73</v>
      </c>
      <c r="AI182" s="2657">
        <v>0.08</v>
      </c>
      <c r="AJ182" s="2657">
        <v>0</v>
      </c>
      <c r="AK182" s="2657">
        <v>7.0000000000000007E-2</v>
      </c>
      <c r="AL182" s="2657">
        <v>1.27796</v>
      </c>
      <c r="AM182" s="2657">
        <v>0.3</v>
      </c>
      <c r="AN182" s="2657">
        <v>0.125</v>
      </c>
      <c r="AO182" s="2657">
        <v>0.61199999999999999</v>
      </c>
      <c r="AP182" s="2657">
        <v>180.16800000000001</v>
      </c>
      <c r="AQ182" s="2657">
        <v>5.6319999999999997</v>
      </c>
      <c r="AR182" s="2657">
        <v>0</v>
      </c>
      <c r="AS182" s="2657">
        <v>0</v>
      </c>
      <c r="AT182" s="2657">
        <v>0.7</v>
      </c>
      <c r="AU182" s="2657">
        <v>0</v>
      </c>
      <c r="AV182" s="2657">
        <v>3.6999379999999999</v>
      </c>
    </row>
    <row r="183" spans="1:48" ht="16.5" thickBot="1">
      <c r="A183" s="2652" t="s">
        <v>1689</v>
      </c>
      <c r="B183" s="2653">
        <v>996.66523999999993</v>
      </c>
      <c r="C183" s="2653">
        <v>220.88299999999992</v>
      </c>
      <c r="D183" s="2653">
        <v>219.12239999999991</v>
      </c>
      <c r="E183" s="2653">
        <v>-102.36864000000014</v>
      </c>
      <c r="F183" s="2653">
        <v>-412.18399999999997</v>
      </c>
      <c r="G183" s="2653">
        <v>272.73599999999999</v>
      </c>
      <c r="H183" s="2653">
        <v>361.45400000000006</v>
      </c>
      <c r="I183" s="2653">
        <v>259.67999999999995</v>
      </c>
      <c r="J183" s="2653">
        <v>852.86411700999997</v>
      </c>
      <c r="K183" s="2653">
        <v>600.45024980999995</v>
      </c>
      <c r="L183" s="2653">
        <v>916.90310207481537</v>
      </c>
      <c r="M183" s="2653">
        <v>1377.686275422278</v>
      </c>
      <c r="N183" s="2654">
        <v>1136.7449416234999</v>
      </c>
      <c r="O183" s="2654">
        <v>1570.802746077964</v>
      </c>
      <c r="P183" s="2654">
        <v>1129.6970950630025</v>
      </c>
      <c r="Q183" s="2654">
        <v>1355.5532282192291</v>
      </c>
      <c r="R183" s="2654">
        <v>3816.3239291439968</v>
      </c>
      <c r="S183" s="2654">
        <v>2620.9542280229607</v>
      </c>
      <c r="T183" s="2654">
        <v>5147.8467807099059</v>
      </c>
      <c r="U183" s="2654">
        <v>5615.3647987072009</v>
      </c>
      <c r="V183" s="2654">
        <v>5963.2040594391929</v>
      </c>
      <c r="W183" s="2654">
        <v>4463.9766957612737</v>
      </c>
      <c r="X183" s="2654">
        <v>1408.6154999874082</v>
      </c>
      <c r="Y183" s="2654">
        <v>1816.3589585037669</v>
      </c>
      <c r="Z183" s="2654">
        <v>92.295356877469203</v>
      </c>
      <c r="AA183" s="2654">
        <v>2882.534260016233</v>
      </c>
      <c r="AB183" s="2654">
        <v>3087.8444557710386</v>
      </c>
      <c r="AC183" s="2654">
        <v>-769.90737285569355</v>
      </c>
      <c r="AD183" s="2654">
        <v>268.75062781442455</v>
      </c>
      <c r="AE183" s="2654">
        <v>1500.435794226818</v>
      </c>
      <c r="AF183" s="2654">
        <v>-387.32459968275361</v>
      </c>
      <c r="AG183" s="2654">
        <v>1153.3363511450384</v>
      </c>
      <c r="AH183" s="2654">
        <v>227.02148218829518</v>
      </c>
      <c r="AI183" s="2654">
        <v>563.2211823616833</v>
      </c>
      <c r="AJ183" s="2654">
        <v>794.49905086136175</v>
      </c>
      <c r="AK183" s="2654">
        <v>302.94400000000002</v>
      </c>
      <c r="AL183" s="2654">
        <v>438.47047332254897</v>
      </c>
      <c r="AM183" s="2654">
        <v>984.30221242677942</v>
      </c>
      <c r="AN183" s="2654">
        <v>3320.8419621088842</v>
      </c>
      <c r="AO183" s="2654">
        <v>3787.1598790749831</v>
      </c>
      <c r="AP183" s="2654">
        <v>5141.9477059706696</v>
      </c>
      <c r="AQ183" s="2654">
        <v>4233.3811306224925</v>
      </c>
      <c r="AR183" s="2654">
        <v>1790.8292476662996</v>
      </c>
      <c r="AS183" s="2654">
        <v>1382.399772674994</v>
      </c>
      <c r="AT183" s="2654">
        <v>7147.9180495356786</v>
      </c>
      <c r="AU183" s="2654">
        <v>4458.8014126262033</v>
      </c>
      <c r="AV183" s="2654">
        <v>2587.2051814891429</v>
      </c>
    </row>
    <row r="184" spans="1:48" ht="16.5" thickBot="1">
      <c r="A184" s="2655" t="s">
        <v>1690</v>
      </c>
      <c r="B184" s="2656">
        <v>-1.6146600000000717</v>
      </c>
      <c r="C184" s="2656">
        <v>-369.90950000000009</v>
      </c>
      <c r="D184" s="2656">
        <v>-145.18160000000012</v>
      </c>
      <c r="E184" s="2656">
        <v>-443.09224000000017</v>
      </c>
      <c r="F184" s="2656">
        <v>-362.55399999999997</v>
      </c>
      <c r="G184" s="2656">
        <v>261.85599999999999</v>
      </c>
      <c r="H184" s="2656">
        <v>313.21400000000006</v>
      </c>
      <c r="I184" s="2656">
        <v>280.14999999999998</v>
      </c>
      <c r="J184" s="2656">
        <v>728.55411701000003</v>
      </c>
      <c r="K184" s="2656">
        <v>377.62852566999993</v>
      </c>
      <c r="L184" s="2656">
        <v>420.87704928000005</v>
      </c>
      <c r="M184" s="2656">
        <v>652.22098669000002</v>
      </c>
      <c r="N184" s="2657">
        <v>703.07999999999993</v>
      </c>
      <c r="O184" s="2657">
        <v>812.06999999999994</v>
      </c>
      <c r="P184" s="2657">
        <v>492.48799999999994</v>
      </c>
      <c r="Q184" s="2657">
        <v>584.63800000000015</v>
      </c>
      <c r="R184" s="2657">
        <v>2510.4059999999999</v>
      </c>
      <c r="S184" s="2657">
        <v>1424.982</v>
      </c>
      <c r="T184" s="2657">
        <v>2674.4839999999999</v>
      </c>
      <c r="U184" s="2657">
        <v>3430.1039999999998</v>
      </c>
      <c r="V184" s="2657">
        <v>3342.585</v>
      </c>
      <c r="W184" s="2657">
        <v>1809.1341000000002</v>
      </c>
      <c r="X184" s="2657">
        <v>397.70500000000038</v>
      </c>
      <c r="Y184" s="2657">
        <v>27.987999999999829</v>
      </c>
      <c r="Z184" s="2657">
        <v>-1306.4149999999995</v>
      </c>
      <c r="AA184" s="2657">
        <v>1690.7081279525</v>
      </c>
      <c r="AB184" s="2657">
        <v>1715.58</v>
      </c>
      <c r="AC184" s="2657">
        <v>-1054.9175</v>
      </c>
      <c r="AD184" s="2657">
        <v>-633.2494999999999</v>
      </c>
      <c r="AE184" s="2657">
        <v>738.20500000000038</v>
      </c>
      <c r="AF184" s="2657">
        <v>-706.73699999999963</v>
      </c>
      <c r="AG184" s="2657">
        <v>125.16200000000026</v>
      </c>
      <c r="AH184" s="2657">
        <v>-4.4974999999999739</v>
      </c>
      <c r="AI184" s="2657">
        <v>95.877499999999941</v>
      </c>
      <c r="AJ184" s="2657">
        <v>58.447000000000003</v>
      </c>
      <c r="AK184" s="2657">
        <v>175.298</v>
      </c>
      <c r="AL184" s="2657">
        <v>100.95769999999999</v>
      </c>
      <c r="AM184" s="2657">
        <v>608.52199999999993</v>
      </c>
      <c r="AN184" s="2657">
        <v>1922.23425</v>
      </c>
      <c r="AO184" s="2657">
        <v>292.55559</v>
      </c>
      <c r="AP184" s="2657">
        <v>681.46349999999995</v>
      </c>
      <c r="AQ184" s="2657">
        <v>952.58674999999994</v>
      </c>
      <c r="AR184" s="2657">
        <v>389.41354999999999</v>
      </c>
      <c r="AS184" s="2657">
        <v>182.83415865999999</v>
      </c>
      <c r="AT184" s="2657">
        <v>634.7672500000001</v>
      </c>
      <c r="AU184" s="2657">
        <v>443.37843399999997</v>
      </c>
      <c r="AV184" s="2657">
        <v>-188.09329556249997</v>
      </c>
    </row>
    <row r="185" spans="1:48" ht="16.5" thickBot="1">
      <c r="A185" s="2655" t="s">
        <v>1691</v>
      </c>
      <c r="B185" s="2656">
        <v>998.2799</v>
      </c>
      <c r="C185" s="2656">
        <v>590.79250000000002</v>
      </c>
      <c r="D185" s="2656">
        <v>364.30400000000003</v>
      </c>
      <c r="E185" s="2656">
        <v>340.72360000000003</v>
      </c>
      <c r="F185" s="2656">
        <v>-49.63</v>
      </c>
      <c r="G185" s="2656">
        <v>10.879999999999995</v>
      </c>
      <c r="H185" s="2656">
        <v>48.24</v>
      </c>
      <c r="I185" s="2656">
        <v>-20.47</v>
      </c>
      <c r="J185" s="2656">
        <v>124.30999999999999</v>
      </c>
      <c r="K185" s="2656">
        <v>222.82172413999999</v>
      </c>
      <c r="L185" s="2656">
        <v>496.02605279481531</v>
      </c>
      <c r="M185" s="2656">
        <v>725.46528873227794</v>
      </c>
      <c r="N185" s="2657">
        <v>433.66494162350011</v>
      </c>
      <c r="O185" s="2657">
        <v>758.73274607796407</v>
      </c>
      <c r="P185" s="2657">
        <v>637.20909506300256</v>
      </c>
      <c r="Q185" s="2657">
        <v>770.91522821922899</v>
      </c>
      <c r="R185" s="2657">
        <v>1305.9179291439971</v>
      </c>
      <c r="S185" s="2657">
        <v>1195.972228022961</v>
      </c>
      <c r="T185" s="2657">
        <v>2473.362780709906</v>
      </c>
      <c r="U185" s="2657">
        <v>2185.260798707201</v>
      </c>
      <c r="V185" s="2657">
        <v>2620.6190594391924</v>
      </c>
      <c r="W185" s="2657">
        <v>2654.842595761274</v>
      </c>
      <c r="X185" s="2657">
        <v>1010.9104999874078</v>
      </c>
      <c r="Y185" s="2657">
        <v>1788.370958503767</v>
      </c>
      <c r="Z185" s="2657">
        <v>1398.7103568774687</v>
      </c>
      <c r="AA185" s="2657">
        <v>1191.826132063733</v>
      </c>
      <c r="AB185" s="2657">
        <v>1372.2644557710387</v>
      </c>
      <c r="AC185" s="2657">
        <v>285.01012714430647</v>
      </c>
      <c r="AD185" s="2657">
        <v>902.00012781442445</v>
      </c>
      <c r="AE185" s="2657">
        <v>762.23079422681747</v>
      </c>
      <c r="AF185" s="2657">
        <v>319.41240031724601</v>
      </c>
      <c r="AG185" s="2657">
        <v>1028.1743511450381</v>
      </c>
      <c r="AH185" s="2657">
        <v>231.51898218829515</v>
      </c>
      <c r="AI185" s="2657">
        <v>467.34368236168336</v>
      </c>
      <c r="AJ185" s="2657">
        <v>736.05205086136175</v>
      </c>
      <c r="AK185" s="2657">
        <v>127.64600000000002</v>
      </c>
      <c r="AL185" s="2657">
        <v>337.51277332254898</v>
      </c>
      <c r="AM185" s="2657">
        <v>375.78021242677949</v>
      </c>
      <c r="AN185" s="2657">
        <v>1398.607712108884</v>
      </c>
      <c r="AO185" s="2657">
        <v>3494.6042890749832</v>
      </c>
      <c r="AP185" s="2657">
        <v>4460.4842059706698</v>
      </c>
      <c r="AQ185" s="2657">
        <v>3280.7943806224921</v>
      </c>
      <c r="AR185" s="2657">
        <v>1401.4156976662996</v>
      </c>
      <c r="AS185" s="2657">
        <v>1199.565614014994</v>
      </c>
      <c r="AT185" s="2657">
        <v>6513.1507995356787</v>
      </c>
      <c r="AU185" s="2657">
        <v>4015.4229786262031</v>
      </c>
      <c r="AV185" s="2657">
        <v>2775.2984770516427</v>
      </c>
    </row>
    <row r="186" spans="1:48" ht="16.5" thickBot="1">
      <c r="A186" s="2673" t="s">
        <v>1692</v>
      </c>
      <c r="B186" s="2656">
        <v>560.60509999999999</v>
      </c>
      <c r="C186" s="2656">
        <v>294.4425</v>
      </c>
      <c r="D186" s="2656">
        <v>239.74600000000001</v>
      </c>
      <c r="E186" s="2656">
        <v>262.39640000000003</v>
      </c>
      <c r="F186" s="2656">
        <v>-48.68</v>
      </c>
      <c r="G186" s="2656">
        <v>-18.690000000000005</v>
      </c>
      <c r="H186" s="2656">
        <v>-1.76</v>
      </c>
      <c r="I186" s="2656">
        <v>-22.97</v>
      </c>
      <c r="J186" s="2656">
        <v>-0.28999999999999998</v>
      </c>
      <c r="K186" s="2656">
        <v>-16.451523160000001</v>
      </c>
      <c r="L186" s="2656">
        <v>224.96600179481536</v>
      </c>
      <c r="M186" s="2656">
        <v>476.68438173227798</v>
      </c>
      <c r="N186" s="2657">
        <v>358.98194162350012</v>
      </c>
      <c r="O186" s="2657">
        <v>476.22274607796402</v>
      </c>
      <c r="P186" s="2657">
        <v>388.46709506300255</v>
      </c>
      <c r="Q186" s="2657">
        <v>621.77122821922899</v>
      </c>
      <c r="R186" s="2657">
        <v>1059.1779291439971</v>
      </c>
      <c r="S186" s="2657">
        <v>1020.162228022961</v>
      </c>
      <c r="T186" s="2657">
        <v>1960.6527807099062</v>
      </c>
      <c r="U186" s="2657">
        <v>1962.2007987072011</v>
      </c>
      <c r="V186" s="2657">
        <v>2400.0890594391922</v>
      </c>
      <c r="W186" s="2657">
        <v>2230.954595761274</v>
      </c>
      <c r="X186" s="2657">
        <v>839.5964999874077</v>
      </c>
      <c r="Y186" s="2657">
        <v>1539.5409585037671</v>
      </c>
      <c r="Z186" s="2657">
        <v>1272.3703568774688</v>
      </c>
      <c r="AA186" s="2657">
        <v>881.78349352373311</v>
      </c>
      <c r="AB186" s="2657">
        <v>1015.1744557710387</v>
      </c>
      <c r="AC186" s="2657">
        <v>53.470127144306474</v>
      </c>
      <c r="AD186" s="2657">
        <v>885.85012781442447</v>
      </c>
      <c r="AE186" s="2657">
        <v>475.69079422681745</v>
      </c>
      <c r="AF186" s="2657">
        <v>210.59240031724602</v>
      </c>
      <c r="AG186" s="2657">
        <v>868.07435114503812</v>
      </c>
      <c r="AH186" s="2657">
        <v>163.66898218829516</v>
      </c>
      <c r="AI186" s="2657">
        <v>409.84368236168336</v>
      </c>
      <c r="AJ186" s="2657">
        <v>385.85205086136176</v>
      </c>
      <c r="AK186" s="2657">
        <v>25.34</v>
      </c>
      <c r="AL186" s="2657">
        <v>125.90177332254895</v>
      </c>
      <c r="AM186" s="2657">
        <v>277.19521242677951</v>
      </c>
      <c r="AN186" s="2657">
        <v>678.694712108884</v>
      </c>
      <c r="AO186" s="2657">
        <v>1315.8551890749834</v>
      </c>
      <c r="AP186" s="2657">
        <v>932.88420597066954</v>
      </c>
      <c r="AQ186" s="2657">
        <v>609.86338062249217</v>
      </c>
      <c r="AR186" s="2657">
        <v>110.31269766629956</v>
      </c>
      <c r="AS186" s="2657">
        <v>216.48902500499389</v>
      </c>
      <c r="AT186" s="2657">
        <v>589.01679953567839</v>
      </c>
      <c r="AU186" s="2657">
        <v>535.64597862620326</v>
      </c>
      <c r="AV186" s="2657">
        <v>225.58805405164256</v>
      </c>
    </row>
    <row r="187" spans="1:48" ht="16.5" thickBot="1">
      <c r="A187" s="2673" t="s">
        <v>1667</v>
      </c>
      <c r="B187" s="2656">
        <v>437.6748</v>
      </c>
      <c r="C187" s="2656">
        <v>296.35000000000002</v>
      </c>
      <c r="D187" s="2656">
        <v>124.55800000000001</v>
      </c>
      <c r="E187" s="2656">
        <v>78.327200000000019</v>
      </c>
      <c r="F187" s="2656">
        <v>-0.95000000000000018</v>
      </c>
      <c r="G187" s="2656">
        <v>29.57</v>
      </c>
      <c r="H187" s="2656">
        <v>50</v>
      </c>
      <c r="I187" s="2656">
        <v>2.5</v>
      </c>
      <c r="J187" s="2656">
        <v>124.6</v>
      </c>
      <c r="K187" s="2656">
        <v>239.27324729999998</v>
      </c>
      <c r="L187" s="2656">
        <v>271.06005099999999</v>
      </c>
      <c r="M187" s="2656">
        <v>248.78090699999998</v>
      </c>
      <c r="N187" s="2657">
        <v>74.682999999999993</v>
      </c>
      <c r="O187" s="2657">
        <v>282.51</v>
      </c>
      <c r="P187" s="2657">
        <v>248.74200000000002</v>
      </c>
      <c r="Q187" s="2657">
        <v>149.14400000000001</v>
      </c>
      <c r="R187" s="2657">
        <v>246.74</v>
      </c>
      <c r="S187" s="2657">
        <v>175.81</v>
      </c>
      <c r="T187" s="2657">
        <v>512.70999999999992</v>
      </c>
      <c r="U187" s="2657">
        <v>223.06</v>
      </c>
      <c r="V187" s="2657">
        <v>220.53</v>
      </c>
      <c r="W187" s="2657">
        <v>423.88799999999998</v>
      </c>
      <c r="X187" s="2657">
        <v>171.31400000000002</v>
      </c>
      <c r="Y187" s="2657">
        <v>248.82999999999998</v>
      </c>
      <c r="Z187" s="2657">
        <v>126.34</v>
      </c>
      <c r="AA187" s="2657">
        <v>310.04263853999998</v>
      </c>
      <c r="AB187" s="2657">
        <v>357.09</v>
      </c>
      <c r="AC187" s="2657">
        <v>231.54000000000002</v>
      </c>
      <c r="AD187" s="2657">
        <v>16.149999999999999</v>
      </c>
      <c r="AE187" s="2657">
        <v>286.54000000000002</v>
      </c>
      <c r="AF187" s="2657">
        <v>108.82</v>
      </c>
      <c r="AG187" s="2657">
        <v>160.1</v>
      </c>
      <c r="AH187" s="2657">
        <v>67.849999999999994</v>
      </c>
      <c r="AI187" s="2657">
        <v>57.5</v>
      </c>
      <c r="AJ187" s="2657">
        <v>350.2</v>
      </c>
      <c r="AK187" s="2657">
        <v>102.30600000000001</v>
      </c>
      <c r="AL187" s="2657">
        <v>211.61100000000002</v>
      </c>
      <c r="AM187" s="2657">
        <v>98.584999999999994</v>
      </c>
      <c r="AN187" s="2657">
        <v>719.91300000000001</v>
      </c>
      <c r="AO187" s="2657">
        <v>2178.7491</v>
      </c>
      <c r="AP187" s="2657">
        <v>3527.6000000000004</v>
      </c>
      <c r="AQ187" s="2657">
        <v>2670.931</v>
      </c>
      <c r="AR187" s="2657">
        <v>1291.1030000000001</v>
      </c>
      <c r="AS187" s="2657">
        <v>983.07658901000002</v>
      </c>
      <c r="AT187" s="2657">
        <v>5924.134</v>
      </c>
      <c r="AU187" s="2657">
        <v>3479.777</v>
      </c>
      <c r="AV187" s="2657">
        <v>2549.710423</v>
      </c>
    </row>
    <row r="188" spans="1:48" ht="16.5" thickBot="1">
      <c r="A188" s="2652" t="s">
        <v>1693</v>
      </c>
      <c r="B188" s="2653">
        <v>730.03383772745929</v>
      </c>
      <c r="C188" s="2653">
        <v>1029.6689855840289</v>
      </c>
      <c r="D188" s="2653">
        <v>380.8231915970984</v>
      </c>
      <c r="E188" s="2653">
        <v>-1832.0669651038206</v>
      </c>
      <c r="F188" s="2653">
        <v>-2494.7557861832925</v>
      </c>
      <c r="G188" s="2653">
        <v>-382.087862819946</v>
      </c>
      <c r="H188" s="2653">
        <v>3596.7423384323429</v>
      </c>
      <c r="I188" s="2653">
        <v>1111.0065294267015</v>
      </c>
      <c r="J188" s="2653">
        <v>728.83594078036128</v>
      </c>
      <c r="K188" s="2653">
        <v>-404.28006726521198</v>
      </c>
      <c r="L188" s="2653">
        <v>-1151.1752200715566</v>
      </c>
      <c r="M188" s="2653">
        <v>-1341.5693646401996</v>
      </c>
      <c r="N188" s="2654">
        <v>941.20149717309698</v>
      </c>
      <c r="O188" s="2654">
        <v>-23.194783492750332</v>
      </c>
      <c r="P188" s="2654">
        <v>-667.8587672952076</v>
      </c>
      <c r="Q188" s="2654">
        <v>486.100406183514</v>
      </c>
      <c r="R188" s="2654">
        <v>-1269.2563730573984</v>
      </c>
      <c r="S188" s="2654">
        <v>1087.2208954200005</v>
      </c>
      <c r="T188" s="2654">
        <v>875.86593621335669</v>
      </c>
      <c r="U188" s="2654">
        <v>121.03158323248607</v>
      </c>
      <c r="V188" s="2654">
        <v>-519.98589612682395</v>
      </c>
      <c r="W188" s="2654">
        <v>594.19087495063047</v>
      </c>
      <c r="X188" s="2654">
        <v>620.64322807204053</v>
      </c>
      <c r="Y188" s="2654">
        <v>1647.7684625937395</v>
      </c>
      <c r="Z188" s="2654">
        <v>2183.7144414153154</v>
      </c>
      <c r="AA188" s="2654">
        <v>3552.06376322095</v>
      </c>
      <c r="AB188" s="2654">
        <v>2550.3540952351891</v>
      </c>
      <c r="AC188" s="2654">
        <v>2375.2158051396873</v>
      </c>
      <c r="AD188" s="2654">
        <v>2287.8402059282662</v>
      </c>
      <c r="AE188" s="2654">
        <v>-994.69331174589547</v>
      </c>
      <c r="AF188" s="2654">
        <v>162.98912005516905</v>
      </c>
      <c r="AG188" s="2654">
        <v>-418.46746921339843</v>
      </c>
      <c r="AH188" s="2654">
        <v>564.78431933842126</v>
      </c>
      <c r="AI188" s="2654">
        <v>-807.63048930959758</v>
      </c>
      <c r="AJ188" s="2654">
        <v>2224.635512401358</v>
      </c>
      <c r="AK188" s="2654">
        <v>-3088.1462496864779</v>
      </c>
      <c r="AL188" s="2654">
        <v>3077.1853418229575</v>
      </c>
      <c r="AM188" s="2654">
        <v>1967.1724470802333</v>
      </c>
      <c r="AN188" s="2654">
        <v>817.31750643132796</v>
      </c>
      <c r="AO188" s="2654">
        <v>2628.2636573151794</v>
      </c>
      <c r="AP188" s="2654">
        <v>7773.662212096865</v>
      </c>
      <c r="AQ188" s="2654">
        <v>-228.40586715979236</v>
      </c>
      <c r="AR188" s="2654">
        <v>-1654.5587718092597</v>
      </c>
      <c r="AS188" s="2654">
        <v>1421.2555640890855</v>
      </c>
      <c r="AT188" s="2654">
        <v>-817.51162775263651</v>
      </c>
      <c r="AU188" s="2654">
        <v>-849.35951296622125</v>
      </c>
      <c r="AV188" s="2654">
        <v>2210.8291282877781</v>
      </c>
    </row>
    <row r="189" spans="1:48" ht="16.5" thickBot="1">
      <c r="A189" s="2655" t="s">
        <v>1694</v>
      </c>
      <c r="B189" s="2656">
        <v>0</v>
      </c>
      <c r="C189" s="2656">
        <v>0</v>
      </c>
      <c r="D189" s="2656">
        <v>0</v>
      </c>
      <c r="E189" s="2656">
        <v>0</v>
      </c>
      <c r="F189" s="2656">
        <v>0</v>
      </c>
      <c r="G189" s="2656">
        <v>0</v>
      </c>
      <c r="H189" s="2656">
        <v>0</v>
      </c>
      <c r="I189" s="2656">
        <v>0</v>
      </c>
      <c r="J189" s="2656">
        <v>0</v>
      </c>
      <c r="K189" s="2656">
        <v>0</v>
      </c>
      <c r="L189" s="2656">
        <v>0</v>
      </c>
      <c r="M189" s="2656">
        <v>0</v>
      </c>
      <c r="N189" s="2657">
        <v>0</v>
      </c>
      <c r="O189" s="2657">
        <v>0</v>
      </c>
      <c r="P189" s="2657">
        <v>0</v>
      </c>
      <c r="Q189" s="2657">
        <v>0</v>
      </c>
      <c r="R189" s="2657">
        <v>0</v>
      </c>
      <c r="S189" s="2657">
        <v>0</v>
      </c>
      <c r="T189" s="2657">
        <v>0</v>
      </c>
      <c r="U189" s="2657">
        <v>0</v>
      </c>
      <c r="V189" s="2657">
        <v>0</v>
      </c>
      <c r="W189" s="2657">
        <v>0</v>
      </c>
      <c r="X189" s="2657">
        <v>0</v>
      </c>
      <c r="Y189" s="2657">
        <v>0</v>
      </c>
      <c r="Z189" s="2657">
        <v>0</v>
      </c>
      <c r="AA189" s="2657">
        <v>0</v>
      </c>
      <c r="AB189" s="2657">
        <v>0</v>
      </c>
      <c r="AC189" s="2657">
        <v>0</v>
      </c>
      <c r="AD189" s="2657">
        <v>0</v>
      </c>
      <c r="AE189" s="2657">
        <v>0</v>
      </c>
      <c r="AF189" s="2657">
        <v>0</v>
      </c>
      <c r="AG189" s="2657">
        <v>0</v>
      </c>
      <c r="AH189" s="2657">
        <v>0</v>
      </c>
      <c r="AI189" s="2657">
        <v>0</v>
      </c>
      <c r="AJ189" s="2657">
        <v>0</v>
      </c>
      <c r="AK189" s="2657">
        <v>0</v>
      </c>
      <c r="AL189" s="2657">
        <v>0</v>
      </c>
      <c r="AM189" s="2657">
        <v>0</v>
      </c>
      <c r="AN189" s="2657">
        <v>0</v>
      </c>
      <c r="AO189" s="2657">
        <v>0</v>
      </c>
      <c r="AP189" s="2657">
        <v>0</v>
      </c>
      <c r="AQ189" s="2657">
        <v>0</v>
      </c>
      <c r="AR189" s="2657">
        <v>0</v>
      </c>
      <c r="AS189" s="2657">
        <v>0</v>
      </c>
      <c r="AT189" s="2657">
        <v>0</v>
      </c>
      <c r="AU189" s="2657">
        <v>0</v>
      </c>
      <c r="AV189" s="2657">
        <v>0</v>
      </c>
    </row>
    <row r="190" spans="1:48" ht="16.5" thickBot="1">
      <c r="A190" s="2655" t="s">
        <v>1695</v>
      </c>
      <c r="B190" s="2656">
        <v>0</v>
      </c>
      <c r="C190" s="2656">
        <v>0</v>
      </c>
      <c r="D190" s="2656">
        <v>0</v>
      </c>
      <c r="E190" s="2656">
        <v>0</v>
      </c>
      <c r="F190" s="2656">
        <v>0</v>
      </c>
      <c r="G190" s="2656">
        <v>0</v>
      </c>
      <c r="H190" s="2656">
        <v>0</v>
      </c>
      <c r="I190" s="2656">
        <v>0</v>
      </c>
      <c r="J190" s="2656">
        <v>0</v>
      </c>
      <c r="K190" s="2656">
        <v>0</v>
      </c>
      <c r="L190" s="2656">
        <v>0</v>
      </c>
      <c r="M190" s="2656">
        <v>0</v>
      </c>
      <c r="N190" s="2657">
        <v>0</v>
      </c>
      <c r="O190" s="2657">
        <v>0</v>
      </c>
      <c r="P190" s="2657">
        <v>0</v>
      </c>
      <c r="Q190" s="2657">
        <v>0</v>
      </c>
      <c r="R190" s="2657">
        <v>0</v>
      </c>
      <c r="S190" s="2657">
        <v>0</v>
      </c>
      <c r="T190" s="2657">
        <v>0</v>
      </c>
      <c r="U190" s="2657">
        <v>0</v>
      </c>
      <c r="V190" s="2657">
        <v>0</v>
      </c>
      <c r="W190" s="2657">
        <v>0</v>
      </c>
      <c r="X190" s="2657">
        <v>0</v>
      </c>
      <c r="Y190" s="2657">
        <v>0</v>
      </c>
      <c r="Z190" s="2657">
        <v>0</v>
      </c>
      <c r="AA190" s="2657">
        <v>0</v>
      </c>
      <c r="AB190" s="2657">
        <v>0</v>
      </c>
      <c r="AC190" s="2657">
        <v>0</v>
      </c>
      <c r="AD190" s="2657">
        <v>0</v>
      </c>
      <c r="AE190" s="2657">
        <v>0</v>
      </c>
      <c r="AF190" s="2657">
        <v>0</v>
      </c>
      <c r="AG190" s="2657">
        <v>0</v>
      </c>
      <c r="AH190" s="2657">
        <v>0</v>
      </c>
      <c r="AI190" s="2657">
        <v>0</v>
      </c>
      <c r="AJ190" s="2657">
        <v>0</v>
      </c>
      <c r="AK190" s="2657">
        <v>0</v>
      </c>
      <c r="AL190" s="2657">
        <v>0</v>
      </c>
      <c r="AM190" s="2657">
        <v>0</v>
      </c>
      <c r="AN190" s="2657">
        <v>0</v>
      </c>
      <c r="AO190" s="2657">
        <v>0</v>
      </c>
      <c r="AP190" s="2657">
        <v>0</v>
      </c>
      <c r="AQ190" s="2657">
        <v>0</v>
      </c>
      <c r="AR190" s="2657">
        <v>0</v>
      </c>
      <c r="AS190" s="2657">
        <v>0</v>
      </c>
      <c r="AT190" s="2657">
        <v>0</v>
      </c>
      <c r="AU190" s="2657">
        <v>0</v>
      </c>
      <c r="AV190" s="2657">
        <v>0</v>
      </c>
    </row>
    <row r="191" spans="1:48" ht="16.5" thickBot="1">
      <c r="A191" s="2655" t="s">
        <v>1696</v>
      </c>
      <c r="B191" s="2656">
        <v>0</v>
      </c>
      <c r="C191" s="2656">
        <v>0</v>
      </c>
      <c r="D191" s="2656">
        <v>0</v>
      </c>
      <c r="E191" s="2656">
        <v>0</v>
      </c>
      <c r="F191" s="2656">
        <v>0</v>
      </c>
      <c r="G191" s="2656">
        <v>0</v>
      </c>
      <c r="H191" s="2656">
        <v>0</v>
      </c>
      <c r="I191" s="2656">
        <v>0</v>
      </c>
      <c r="J191" s="2656">
        <v>0</v>
      </c>
      <c r="K191" s="2656">
        <v>0</v>
      </c>
      <c r="L191" s="2656">
        <v>0</v>
      </c>
      <c r="M191" s="2656">
        <v>0</v>
      </c>
      <c r="N191" s="2657">
        <v>0</v>
      </c>
      <c r="O191" s="2657">
        <v>0</v>
      </c>
      <c r="P191" s="2657">
        <v>0</v>
      </c>
      <c r="Q191" s="2657">
        <v>0</v>
      </c>
      <c r="R191" s="2657">
        <v>0</v>
      </c>
      <c r="S191" s="2657">
        <v>0</v>
      </c>
      <c r="T191" s="2657">
        <v>0</v>
      </c>
      <c r="U191" s="2657">
        <v>0</v>
      </c>
      <c r="V191" s="2657">
        <v>0</v>
      </c>
      <c r="W191" s="2657">
        <v>0</v>
      </c>
      <c r="X191" s="2657">
        <v>0</v>
      </c>
      <c r="Y191" s="2657">
        <v>0</v>
      </c>
      <c r="Z191" s="2657">
        <v>0</v>
      </c>
      <c r="AA191" s="2657">
        <v>0</v>
      </c>
      <c r="AB191" s="2657">
        <v>0</v>
      </c>
      <c r="AC191" s="2657">
        <v>0</v>
      </c>
      <c r="AD191" s="2657">
        <v>0</v>
      </c>
      <c r="AE191" s="2657">
        <v>0</v>
      </c>
      <c r="AF191" s="2657">
        <v>0</v>
      </c>
      <c r="AG191" s="2657">
        <v>0</v>
      </c>
      <c r="AH191" s="2657">
        <v>0</v>
      </c>
      <c r="AI191" s="2657">
        <v>0</v>
      </c>
      <c r="AJ191" s="2657">
        <v>0</v>
      </c>
      <c r="AK191" s="2657">
        <v>0</v>
      </c>
      <c r="AL191" s="2657">
        <v>0</v>
      </c>
      <c r="AM191" s="2657">
        <v>0</v>
      </c>
      <c r="AN191" s="2657">
        <v>0</v>
      </c>
      <c r="AO191" s="2657">
        <v>0</v>
      </c>
      <c r="AP191" s="2657">
        <v>0</v>
      </c>
      <c r="AQ191" s="2657">
        <v>0</v>
      </c>
      <c r="AR191" s="2657">
        <v>0</v>
      </c>
      <c r="AS191" s="2657">
        <v>0</v>
      </c>
      <c r="AT191" s="2657">
        <v>0</v>
      </c>
      <c r="AU191" s="2657">
        <v>0</v>
      </c>
      <c r="AV191" s="2657">
        <v>0</v>
      </c>
    </row>
    <row r="192" spans="1:48" ht="16.5" thickBot="1">
      <c r="A192" s="2655" t="s">
        <v>1670</v>
      </c>
      <c r="B192" s="2656">
        <v>1036.19604850214</v>
      </c>
      <c r="C192" s="2656">
        <v>901.11412268188269</v>
      </c>
      <c r="D192" s="2656">
        <v>-500.95556348074143</v>
      </c>
      <c r="E192" s="2656">
        <v>-854.21921170328096</v>
      </c>
      <c r="F192" s="2656">
        <v>-2239.2808352044403</v>
      </c>
      <c r="G192" s="2656">
        <v>-213.6213383085074</v>
      </c>
      <c r="H192" s="2656">
        <v>1069.3636246437841</v>
      </c>
      <c r="I192" s="2656">
        <v>1217.1021262186734</v>
      </c>
      <c r="J192" s="2656">
        <v>812.58273012879943</v>
      </c>
      <c r="K192" s="2656">
        <v>-305.51667238223058</v>
      </c>
      <c r="L192" s="2656">
        <v>-1161.7106820261606</v>
      </c>
      <c r="M192" s="2657">
        <v>-1288.2568621380524</v>
      </c>
      <c r="N192" s="2657">
        <v>351.09521775593009</v>
      </c>
      <c r="O192" s="2657">
        <v>161.07675333550486</v>
      </c>
      <c r="P192" s="2657">
        <v>-1335.733871341693</v>
      </c>
      <c r="Q192" s="2657">
        <v>185.99187457027139</v>
      </c>
      <c r="R192" s="2657">
        <v>-987.31640059185804</v>
      </c>
      <c r="S192" s="2657">
        <v>926.42687488840818</v>
      </c>
      <c r="T192" s="2657">
        <v>1087.314034643407</v>
      </c>
      <c r="U192" s="2657">
        <v>-139.69467443631021</v>
      </c>
      <c r="V192" s="2657">
        <v>-346.3731869247606</v>
      </c>
      <c r="W192" s="2657">
        <v>257.8050577549792</v>
      </c>
      <c r="X192" s="2657">
        <v>745.85271596150005</v>
      </c>
      <c r="Y192" s="2657">
        <v>823.68025714480609</v>
      </c>
      <c r="Z192" s="2657">
        <v>2007.136294297339</v>
      </c>
      <c r="AA192" s="2657">
        <v>2169.3356712885075</v>
      </c>
      <c r="AB192" s="2657">
        <v>1975.3196250693395</v>
      </c>
      <c r="AC192" s="2657">
        <v>901.79003453230598</v>
      </c>
      <c r="AD192" s="2657">
        <v>1288.8642418469269</v>
      </c>
      <c r="AE192" s="2657">
        <v>-1189.2401669502422</v>
      </c>
      <c r="AF192" s="2657">
        <v>-178.56639547058893</v>
      </c>
      <c r="AG192" s="2657">
        <v>370.60412097815072</v>
      </c>
      <c r="AH192" s="2657">
        <v>560.81434478371534</v>
      </c>
      <c r="AI192" s="2657">
        <v>-729.15256366389622</v>
      </c>
      <c r="AJ192" s="2657">
        <v>2066.153085923831</v>
      </c>
      <c r="AK192" s="2657">
        <v>-1084.4682959409784</v>
      </c>
      <c r="AL192" s="2657">
        <v>1991.2317875274503</v>
      </c>
      <c r="AM192" s="2657">
        <v>972.98538888658777</v>
      </c>
      <c r="AN192" s="2657">
        <v>645.64347776790851</v>
      </c>
      <c r="AO192" s="2657">
        <v>3128.2635828678704</v>
      </c>
      <c r="AP192" s="2657">
        <v>6802.6848036585798</v>
      </c>
      <c r="AQ192" s="2657">
        <v>21.135907290093087</v>
      </c>
      <c r="AR192" s="2657">
        <v>-1640.8303924066281</v>
      </c>
      <c r="AS192" s="2657">
        <v>483.07968360091093</v>
      </c>
      <c r="AT192" s="2657">
        <v>-637.17193349563854</v>
      </c>
      <c r="AU192" s="2657">
        <v>-1442.7387026210185</v>
      </c>
      <c r="AV192" s="2657">
        <v>492.82226153223405</v>
      </c>
    </row>
    <row r="193" spans="1:48" ht="16.5" thickBot="1">
      <c r="A193" s="2655" t="s">
        <v>1673</v>
      </c>
      <c r="B193" s="2656">
        <v>-7.019999999999996</v>
      </c>
      <c r="C193" s="2656">
        <v>-6.5</v>
      </c>
      <c r="D193" s="2656">
        <v>-5.2000000000000028</v>
      </c>
      <c r="E193" s="2656">
        <v>-7.2800000000000011</v>
      </c>
      <c r="F193" s="2656">
        <v>29.209999999999994</v>
      </c>
      <c r="G193" s="2656">
        <v>5.7999999999999972</v>
      </c>
      <c r="H193" s="2656">
        <v>79.109999999999985</v>
      </c>
      <c r="I193" s="2656">
        <v>85.8</v>
      </c>
      <c r="J193" s="2656">
        <v>572.26</v>
      </c>
      <c r="K193" s="2656">
        <v>74.319999999999993</v>
      </c>
      <c r="L193" s="2656">
        <v>25.290000000000006</v>
      </c>
      <c r="M193" s="2656">
        <v>50.26</v>
      </c>
      <c r="N193" s="2657">
        <v>495.29999999999995</v>
      </c>
      <c r="O193" s="2657">
        <v>98.37</v>
      </c>
      <c r="P193" s="2657">
        <v>321.87</v>
      </c>
      <c r="Q193" s="2657">
        <v>91.27000000000001</v>
      </c>
      <c r="R193" s="2657">
        <v>49.749999999999993</v>
      </c>
      <c r="S193" s="2657">
        <v>144.79</v>
      </c>
      <c r="T193" s="2657">
        <v>75.509999999999991</v>
      </c>
      <c r="U193" s="2657">
        <v>374.91</v>
      </c>
      <c r="V193" s="2657">
        <v>218.31000000000003</v>
      </c>
      <c r="W193" s="2657">
        <v>196.47</v>
      </c>
      <c r="X193" s="2657">
        <v>1127.06</v>
      </c>
      <c r="Y193" s="2657">
        <v>661.2</v>
      </c>
      <c r="Z193" s="2657">
        <v>364.78000000000003</v>
      </c>
      <c r="AA193" s="2657">
        <v>213.91</v>
      </c>
      <c r="AB193" s="2657">
        <v>266.81</v>
      </c>
      <c r="AC193" s="2657">
        <v>156.82246343623098</v>
      </c>
      <c r="AD193" s="2657">
        <v>140.5</v>
      </c>
      <c r="AE193" s="2657">
        <v>478</v>
      </c>
      <c r="AF193" s="2657">
        <v>115.69999999999999</v>
      </c>
      <c r="AG193" s="2657">
        <v>275.58000000000004</v>
      </c>
      <c r="AH193" s="2657">
        <v>1276.67</v>
      </c>
      <c r="AI193" s="2657">
        <v>204.57</v>
      </c>
      <c r="AJ193" s="2657">
        <v>830.33999999999992</v>
      </c>
      <c r="AK193" s="2657">
        <v>770.52666666666664</v>
      </c>
      <c r="AL193" s="2657">
        <v>714.67000000000007</v>
      </c>
      <c r="AM193" s="2657">
        <v>1898.3883333333333</v>
      </c>
      <c r="AN193" s="2657">
        <v>1306.5291666666667</v>
      </c>
      <c r="AO193" s="2657">
        <v>1306.5291666666667</v>
      </c>
      <c r="AP193" s="2657">
        <v>3393.36</v>
      </c>
      <c r="AQ193" s="2657">
        <v>-57.84375</v>
      </c>
      <c r="AR193" s="2657">
        <v>-393.40799999999876</v>
      </c>
      <c r="AS193" s="2657">
        <v>-171.03266666666627</v>
      </c>
      <c r="AT193" s="2657">
        <v>-171.03266666666627</v>
      </c>
      <c r="AU193" s="2657">
        <v>-171.03266666666627</v>
      </c>
      <c r="AV193" s="2657">
        <v>-171.03266666666627</v>
      </c>
    </row>
    <row r="194" spans="1:48" ht="16.5" thickBot="1">
      <c r="A194" s="2655" t="s">
        <v>1697</v>
      </c>
      <c r="B194" s="2656">
        <v>-7.019999999999996</v>
      </c>
      <c r="C194" s="2656">
        <v>-6.5</v>
      </c>
      <c r="D194" s="2656">
        <v>-5.2000000000000028</v>
      </c>
      <c r="E194" s="2656">
        <v>-7.2800000000000011</v>
      </c>
      <c r="F194" s="2656">
        <v>29.209999999999994</v>
      </c>
      <c r="G194" s="2656">
        <v>5.7999999999999972</v>
      </c>
      <c r="H194" s="2656">
        <v>79.109999999999985</v>
      </c>
      <c r="I194" s="2656">
        <v>85.8</v>
      </c>
      <c r="J194" s="2656">
        <v>572.26</v>
      </c>
      <c r="K194" s="2656">
        <v>74.319999999999993</v>
      </c>
      <c r="L194" s="2656">
        <v>25.290000000000006</v>
      </c>
      <c r="M194" s="2656">
        <v>50.26</v>
      </c>
      <c r="N194" s="2657">
        <v>495.29999999999995</v>
      </c>
      <c r="O194" s="2657">
        <v>98.37</v>
      </c>
      <c r="P194" s="2657">
        <v>321.87</v>
      </c>
      <c r="Q194" s="2657">
        <v>91.27000000000001</v>
      </c>
      <c r="R194" s="2657">
        <v>49.749999999999993</v>
      </c>
      <c r="S194" s="2657">
        <v>144.79</v>
      </c>
      <c r="T194" s="2657">
        <v>75.509999999999991</v>
      </c>
      <c r="U194" s="2657">
        <v>374.91</v>
      </c>
      <c r="V194" s="2657">
        <v>218.31000000000003</v>
      </c>
      <c r="W194" s="2657">
        <v>196.47</v>
      </c>
      <c r="X194" s="2657">
        <v>1127.06</v>
      </c>
      <c r="Y194" s="2657">
        <v>661.2</v>
      </c>
      <c r="Z194" s="2657">
        <v>364.78000000000003</v>
      </c>
      <c r="AA194" s="2657">
        <v>213.91</v>
      </c>
      <c r="AB194" s="2657">
        <v>266.81</v>
      </c>
      <c r="AC194" s="2657">
        <v>156.82246343623098</v>
      </c>
      <c r="AD194" s="2657">
        <v>140.5</v>
      </c>
      <c r="AE194" s="2657">
        <v>478</v>
      </c>
      <c r="AF194" s="2657">
        <v>115.69999999999999</v>
      </c>
      <c r="AG194" s="2657">
        <v>275.58000000000004</v>
      </c>
      <c r="AH194" s="2657">
        <v>1276.67</v>
      </c>
      <c r="AI194" s="2657">
        <v>204.57</v>
      </c>
      <c r="AJ194" s="2657">
        <v>830.33999999999992</v>
      </c>
      <c r="AK194" s="2657">
        <v>770.52666666666664</v>
      </c>
      <c r="AL194" s="2657">
        <v>714.67000000000007</v>
      </c>
      <c r="AM194" s="2657">
        <v>1898.3883333333333</v>
      </c>
      <c r="AN194" s="2657">
        <v>1306.5291666666667</v>
      </c>
      <c r="AO194" s="2657">
        <v>1306.5291666666667</v>
      </c>
      <c r="AP194" s="2657">
        <v>3393.36</v>
      </c>
      <c r="AQ194" s="2657">
        <v>-57.84375</v>
      </c>
      <c r="AR194" s="2657">
        <v>-393.40799999999876</v>
      </c>
      <c r="AS194" s="2657">
        <v>-171.03266666666627</v>
      </c>
      <c r="AT194" s="2657">
        <v>-171.03266666666627</v>
      </c>
      <c r="AU194" s="2657">
        <v>-171.03266666666627</v>
      </c>
      <c r="AV194" s="2657">
        <v>-171.03266666666627</v>
      </c>
    </row>
    <row r="195" spans="1:48" ht="16.5" thickBot="1">
      <c r="A195" s="2655" t="s">
        <v>1698</v>
      </c>
      <c r="B195" s="2656">
        <v>97.470000000000013</v>
      </c>
      <c r="C195" s="2656">
        <v>90.25</v>
      </c>
      <c r="D195" s="2656">
        <v>72.2</v>
      </c>
      <c r="E195" s="2656">
        <v>101.08000000000001</v>
      </c>
      <c r="F195" s="2656">
        <v>105.24</v>
      </c>
      <c r="G195" s="2656">
        <v>58.76</v>
      </c>
      <c r="H195" s="2656">
        <v>193.67</v>
      </c>
      <c r="I195" s="2656">
        <v>175.16</v>
      </c>
      <c r="J195" s="2656">
        <v>621.62</v>
      </c>
      <c r="K195" s="2656">
        <v>150.41999999999999</v>
      </c>
      <c r="L195" s="2656">
        <v>99.04</v>
      </c>
      <c r="M195" s="2656">
        <v>104.03</v>
      </c>
      <c r="N195" s="2657">
        <v>566.39</v>
      </c>
      <c r="O195" s="2657">
        <v>154.34</v>
      </c>
      <c r="P195" s="2657">
        <v>388.13</v>
      </c>
      <c r="Q195" s="2657">
        <v>130.06</v>
      </c>
      <c r="R195" s="2657">
        <v>106.71</v>
      </c>
      <c r="S195" s="2657">
        <v>173.09</v>
      </c>
      <c r="T195" s="2657">
        <v>123.8</v>
      </c>
      <c r="U195" s="2657">
        <v>400</v>
      </c>
      <c r="V195" s="2657">
        <v>276.91000000000003</v>
      </c>
      <c r="W195" s="2657">
        <v>222.2</v>
      </c>
      <c r="X195" s="2657">
        <v>1185</v>
      </c>
      <c r="Y195" s="2657">
        <v>683.49</v>
      </c>
      <c r="Z195" s="2657">
        <v>410.97</v>
      </c>
      <c r="AA195" s="2657">
        <v>240.23</v>
      </c>
      <c r="AB195" s="2657">
        <v>297.16000000000003</v>
      </c>
      <c r="AC195" s="2657">
        <v>174.66123171811549</v>
      </c>
      <c r="AD195" s="2657">
        <v>169.99</v>
      </c>
      <c r="AE195" s="2657">
        <v>496.82</v>
      </c>
      <c r="AF195" s="2657">
        <v>147.01</v>
      </c>
      <c r="AG195" s="2657">
        <v>300.23</v>
      </c>
      <c r="AH195" s="2657">
        <v>1310.26</v>
      </c>
      <c r="AI195" s="2657">
        <v>226.43</v>
      </c>
      <c r="AJ195" s="2657">
        <v>883.57999999999993</v>
      </c>
      <c r="AK195" s="2657">
        <v>806.75666666666666</v>
      </c>
      <c r="AL195" s="2657">
        <v>748.83</v>
      </c>
      <c r="AM195" s="2657">
        <v>1987.9283333333333</v>
      </c>
      <c r="AN195" s="2657">
        <v>1368.3791666666666</v>
      </c>
      <c r="AO195" s="2657">
        <v>1368.3791666666666</v>
      </c>
      <c r="AP195" s="2657">
        <v>3455.21</v>
      </c>
      <c r="AQ195" s="2657">
        <v>0</v>
      </c>
      <c r="AR195" s="2657">
        <v>0</v>
      </c>
      <c r="AS195" s="2657">
        <v>0</v>
      </c>
      <c r="AT195" s="2657">
        <v>0</v>
      </c>
      <c r="AU195" s="2657">
        <v>0</v>
      </c>
      <c r="AV195" s="2657">
        <v>0</v>
      </c>
    </row>
    <row r="196" spans="1:48" ht="16.5" thickBot="1">
      <c r="A196" s="2655" t="s">
        <v>1699</v>
      </c>
      <c r="B196" s="2656">
        <v>-104.49000000000001</v>
      </c>
      <c r="C196" s="2656">
        <v>-96.75</v>
      </c>
      <c r="D196" s="2656">
        <v>-77.400000000000006</v>
      </c>
      <c r="E196" s="2656">
        <v>-108.36000000000001</v>
      </c>
      <c r="F196" s="2656">
        <v>-76.03</v>
      </c>
      <c r="G196" s="2656">
        <v>-52.96</v>
      </c>
      <c r="H196" s="2656">
        <v>-114.56</v>
      </c>
      <c r="I196" s="2656">
        <v>-89.36</v>
      </c>
      <c r="J196" s="2656">
        <v>-49.36</v>
      </c>
      <c r="K196" s="2656">
        <v>-76.099999999999994</v>
      </c>
      <c r="L196" s="2656">
        <v>-73.75</v>
      </c>
      <c r="M196" s="2656">
        <v>-53.77</v>
      </c>
      <c r="N196" s="2657">
        <v>-71.09</v>
      </c>
      <c r="O196" s="2657">
        <v>-55.97</v>
      </c>
      <c r="P196" s="2657">
        <v>-66.260000000000005</v>
      </c>
      <c r="Q196" s="2657">
        <v>-38.79</v>
      </c>
      <c r="R196" s="2657">
        <v>-56.96</v>
      </c>
      <c r="S196" s="2657">
        <v>-28.3</v>
      </c>
      <c r="T196" s="2657">
        <v>-48.29</v>
      </c>
      <c r="U196" s="2657">
        <v>-25.09</v>
      </c>
      <c r="V196" s="2657">
        <v>-58.6</v>
      </c>
      <c r="W196" s="2657">
        <v>-25.73</v>
      </c>
      <c r="X196" s="2657">
        <v>-57.94</v>
      </c>
      <c r="Y196" s="2657">
        <v>-22.29</v>
      </c>
      <c r="Z196" s="2657">
        <v>-46.19</v>
      </c>
      <c r="AA196" s="2657">
        <v>-26.32</v>
      </c>
      <c r="AB196" s="2657">
        <v>-30.35</v>
      </c>
      <c r="AC196" s="2657">
        <v>-17.838768281884523</v>
      </c>
      <c r="AD196" s="2657">
        <v>-29.49</v>
      </c>
      <c r="AE196" s="2657">
        <v>-18.82</v>
      </c>
      <c r="AF196" s="2657">
        <v>-31.31</v>
      </c>
      <c r="AG196" s="2657">
        <v>-24.65</v>
      </c>
      <c r="AH196" s="2657">
        <v>-33.590000000000003</v>
      </c>
      <c r="AI196" s="2657">
        <v>-21.86</v>
      </c>
      <c r="AJ196" s="2657">
        <v>-53.240000000000009</v>
      </c>
      <c r="AK196" s="2657">
        <v>-36.230000000000004</v>
      </c>
      <c r="AL196" s="2657">
        <v>-34.159999999999997</v>
      </c>
      <c r="AM196" s="2657">
        <v>-89.54</v>
      </c>
      <c r="AN196" s="2657">
        <v>-61.85</v>
      </c>
      <c r="AO196" s="2657">
        <v>-61.85</v>
      </c>
      <c r="AP196" s="2657">
        <v>-61.85</v>
      </c>
      <c r="AQ196" s="2657">
        <v>-57.84375</v>
      </c>
      <c r="AR196" s="2657">
        <v>-393.40799999999876</v>
      </c>
      <c r="AS196" s="2657">
        <v>-171.03266666666627</v>
      </c>
      <c r="AT196" s="2657">
        <v>-171.03266666666627</v>
      </c>
      <c r="AU196" s="2657">
        <v>-171.03266666666627</v>
      </c>
      <c r="AV196" s="2657">
        <v>-171.03266666666627</v>
      </c>
    </row>
    <row r="197" spans="1:48" ht="16.5" thickBot="1">
      <c r="A197" s="2655" t="s">
        <v>1700</v>
      </c>
      <c r="B197" s="2656"/>
      <c r="C197" s="2656"/>
      <c r="D197" s="2656"/>
      <c r="E197" s="2656"/>
      <c r="F197" s="2656"/>
      <c r="G197" s="2656"/>
      <c r="H197" s="2656"/>
      <c r="I197" s="2656"/>
      <c r="J197" s="2656"/>
      <c r="K197" s="2656"/>
      <c r="L197" s="2656"/>
      <c r="M197" s="2656"/>
      <c r="N197" s="2657"/>
      <c r="O197" s="2657"/>
      <c r="P197" s="2657"/>
      <c r="Q197" s="2657"/>
      <c r="R197" s="2657"/>
      <c r="S197" s="2657"/>
      <c r="T197" s="2657"/>
      <c r="U197" s="2657"/>
      <c r="V197" s="2657"/>
      <c r="W197" s="2657"/>
      <c r="X197" s="2657"/>
      <c r="Y197" s="2657"/>
      <c r="Z197" s="2657"/>
      <c r="AA197" s="2657"/>
      <c r="AB197" s="2657"/>
      <c r="AC197" s="2657"/>
      <c r="AD197" s="2657"/>
      <c r="AE197" s="2657"/>
      <c r="AF197" s="2657"/>
      <c r="AG197" s="2657"/>
      <c r="AH197" s="2657"/>
      <c r="AI197" s="2657"/>
      <c r="AJ197" s="2657"/>
      <c r="AK197" s="2657"/>
      <c r="AL197" s="2657"/>
      <c r="AM197" s="2657"/>
      <c r="AN197" s="2657"/>
      <c r="AO197" s="2657"/>
      <c r="AP197" s="2657"/>
      <c r="AQ197" s="2657"/>
      <c r="AR197" s="2657"/>
      <c r="AS197" s="2657"/>
      <c r="AT197" s="2657"/>
      <c r="AU197" s="2657"/>
      <c r="AV197" s="2657"/>
    </row>
    <row r="198" spans="1:48" ht="16.5" thickBot="1">
      <c r="A198" s="2655" t="s">
        <v>1672</v>
      </c>
      <c r="B198" s="2656"/>
      <c r="C198" s="2656"/>
      <c r="D198" s="2656"/>
      <c r="E198" s="2656"/>
      <c r="F198" s="2656"/>
      <c r="G198" s="2656"/>
      <c r="H198" s="2656"/>
      <c r="I198" s="2656"/>
      <c r="J198" s="2656"/>
      <c r="K198" s="2656"/>
      <c r="L198" s="2656"/>
      <c r="M198" s="2656"/>
      <c r="N198" s="2657"/>
      <c r="O198" s="2657"/>
      <c r="P198" s="2657"/>
      <c r="Q198" s="2657"/>
      <c r="R198" s="2657"/>
      <c r="S198" s="2657"/>
      <c r="T198" s="2657"/>
      <c r="U198" s="2657"/>
      <c r="V198" s="2657"/>
      <c r="W198" s="2657"/>
      <c r="X198" s="2657"/>
      <c r="Y198" s="2657"/>
      <c r="Z198" s="2657"/>
      <c r="AA198" s="2657"/>
      <c r="AB198" s="2657"/>
      <c r="AC198" s="2657"/>
      <c r="AD198" s="2657"/>
      <c r="AE198" s="2657"/>
      <c r="AF198" s="2657"/>
      <c r="AG198" s="2657"/>
      <c r="AH198" s="2657"/>
      <c r="AI198" s="2657"/>
      <c r="AJ198" s="2657"/>
      <c r="AK198" s="2657"/>
      <c r="AL198" s="2657"/>
      <c r="AM198" s="2657"/>
      <c r="AN198" s="2657"/>
      <c r="AO198" s="2657"/>
      <c r="AP198" s="2657"/>
      <c r="AQ198" s="2657"/>
      <c r="AR198" s="2657"/>
      <c r="AS198" s="2657"/>
      <c r="AT198" s="2657"/>
      <c r="AU198" s="2657"/>
      <c r="AV198" s="2657"/>
    </row>
    <row r="199" spans="1:48" ht="16.5" thickBot="1">
      <c r="A199" s="2655" t="s">
        <v>1674</v>
      </c>
      <c r="B199" s="2656">
        <v>91.900000000000091</v>
      </c>
      <c r="C199" s="2656">
        <v>-29.450000000000273</v>
      </c>
      <c r="D199" s="2656">
        <v>100.45000000000027</v>
      </c>
      <c r="E199" s="2656">
        <v>-387.31460400000009</v>
      </c>
      <c r="F199" s="2656">
        <v>-476.29083520444044</v>
      </c>
      <c r="G199" s="2656">
        <v>-41.041338308507534</v>
      </c>
      <c r="H199" s="2656">
        <v>-87.641375356215804</v>
      </c>
      <c r="I199" s="2656">
        <v>263.21712621867346</v>
      </c>
      <c r="J199" s="2656">
        <v>-90.947269871200547</v>
      </c>
      <c r="K199" s="2656">
        <v>-25.406672382230568</v>
      </c>
      <c r="L199" s="2656">
        <v>-7.2406820261605844</v>
      </c>
      <c r="M199" s="2656">
        <v>30.413137861947462</v>
      </c>
      <c r="N199" s="2657">
        <v>168.67521775593013</v>
      </c>
      <c r="O199" s="2657">
        <v>-44.863246664495136</v>
      </c>
      <c r="P199" s="2657">
        <v>237.47612865830683</v>
      </c>
      <c r="Q199" s="2657">
        <v>325.74187457027142</v>
      </c>
      <c r="R199" s="2657">
        <v>-117.32640059185815</v>
      </c>
      <c r="S199" s="2657">
        <v>-77.163125111591853</v>
      </c>
      <c r="T199" s="2657">
        <v>-5.4859653565931694</v>
      </c>
      <c r="U199" s="2657">
        <v>50.995325563689903</v>
      </c>
      <c r="V199" s="2657">
        <v>-93.258186924760594</v>
      </c>
      <c r="W199" s="2657">
        <v>-95.550942245020906</v>
      </c>
      <c r="X199" s="2657">
        <v>74.782215961500242</v>
      </c>
      <c r="Y199" s="2657">
        <v>760.56775714480614</v>
      </c>
      <c r="Z199" s="2657">
        <v>-57.976205702660991</v>
      </c>
      <c r="AA199" s="2657">
        <v>815.34310840850731</v>
      </c>
      <c r="AB199" s="2657">
        <v>745.64962506933944</v>
      </c>
      <c r="AC199" s="2657">
        <v>930.16090442940867</v>
      </c>
      <c r="AD199" s="2657">
        <v>355.10424184692693</v>
      </c>
      <c r="AE199" s="2657">
        <v>14.729833049757872</v>
      </c>
      <c r="AF199" s="2657">
        <v>381.95060452941107</v>
      </c>
      <c r="AG199" s="2657">
        <v>-54.265879021849287</v>
      </c>
      <c r="AH199" s="2657">
        <v>-147.46315521628549</v>
      </c>
      <c r="AI199" s="2657">
        <v>-8.3788136638959259</v>
      </c>
      <c r="AJ199" s="2657">
        <v>982.32683592383091</v>
      </c>
      <c r="AK199" s="2657">
        <v>-1554.5622959409775</v>
      </c>
      <c r="AL199" s="2657">
        <v>67.1377875274502</v>
      </c>
      <c r="AM199" s="2657">
        <v>510.09405555325429</v>
      </c>
      <c r="AN199" s="2657">
        <v>-207.54368889875786</v>
      </c>
      <c r="AO199" s="2657">
        <v>233.1114162012027</v>
      </c>
      <c r="AP199" s="2657">
        <v>404.70780365858081</v>
      </c>
      <c r="AQ199" s="2657">
        <v>-775.46934270990641</v>
      </c>
      <c r="AR199" s="2657">
        <v>300.87660759336995</v>
      </c>
      <c r="AS199" s="2657">
        <v>427.33771834757954</v>
      </c>
      <c r="AT199" s="2657">
        <v>324.21406650435893</v>
      </c>
      <c r="AU199" s="2657">
        <v>-866.48403595435229</v>
      </c>
      <c r="AV199" s="2657">
        <v>1762.9605730389003</v>
      </c>
    </row>
    <row r="200" spans="1:48" ht="16.5" thickBot="1">
      <c r="A200" s="2655" t="s">
        <v>1675</v>
      </c>
      <c r="B200" s="2656">
        <v>951.31604850214001</v>
      </c>
      <c r="C200" s="2656">
        <v>937.06412268188296</v>
      </c>
      <c r="D200" s="2656">
        <v>-596.20556348074172</v>
      </c>
      <c r="E200" s="2656">
        <v>-459.6246077032809</v>
      </c>
      <c r="F200" s="2656">
        <v>-1792.2</v>
      </c>
      <c r="G200" s="2656">
        <v>-178.37999999999985</v>
      </c>
      <c r="H200" s="2656">
        <v>1077.895</v>
      </c>
      <c r="I200" s="2656">
        <v>868.08500000000004</v>
      </c>
      <c r="J200" s="2656">
        <v>331.27</v>
      </c>
      <c r="K200" s="2656">
        <v>-354.43</v>
      </c>
      <c r="L200" s="2656">
        <v>-1179.76</v>
      </c>
      <c r="M200" s="2656">
        <v>-1368.9299999999998</v>
      </c>
      <c r="N200" s="2657">
        <v>-312.88</v>
      </c>
      <c r="O200" s="2657">
        <v>107.57</v>
      </c>
      <c r="P200" s="2657">
        <v>-1895.08</v>
      </c>
      <c r="Q200" s="2657">
        <v>-231.02</v>
      </c>
      <c r="R200" s="2657">
        <v>-919.7399999999999</v>
      </c>
      <c r="S200" s="2657">
        <v>858.80000000000007</v>
      </c>
      <c r="T200" s="2657">
        <v>1017.2900000000001</v>
      </c>
      <c r="U200" s="2657">
        <v>-565.60000000000014</v>
      </c>
      <c r="V200" s="2657">
        <v>-471.42500000000001</v>
      </c>
      <c r="W200" s="2657">
        <v>156.88600000000014</v>
      </c>
      <c r="X200" s="2657">
        <v>-455.98950000000008</v>
      </c>
      <c r="Y200" s="2657">
        <v>-598.08750000000009</v>
      </c>
      <c r="Z200" s="2657">
        <v>1700.3325</v>
      </c>
      <c r="AA200" s="2657">
        <v>1140.0825628800001</v>
      </c>
      <c r="AB200" s="2657">
        <v>962.86</v>
      </c>
      <c r="AC200" s="2657">
        <v>-185.19333333333356</v>
      </c>
      <c r="AD200" s="2657">
        <v>793.26</v>
      </c>
      <c r="AE200" s="2657">
        <v>-1681.97</v>
      </c>
      <c r="AF200" s="2657">
        <v>-676.21699999999998</v>
      </c>
      <c r="AG200" s="2657">
        <v>149.28999999999996</v>
      </c>
      <c r="AH200" s="2657">
        <v>-568.39249999999925</v>
      </c>
      <c r="AI200" s="2657">
        <v>-925.34375000000034</v>
      </c>
      <c r="AJ200" s="2657">
        <v>253.48624999999993</v>
      </c>
      <c r="AK200" s="2657">
        <v>-300.43266666666739</v>
      </c>
      <c r="AL200" s="2657">
        <v>1209.424</v>
      </c>
      <c r="AM200" s="2657">
        <v>-1435.4969999999998</v>
      </c>
      <c r="AN200" s="2657">
        <v>-453.34200000000033</v>
      </c>
      <c r="AO200" s="2657">
        <v>1588.623000000001</v>
      </c>
      <c r="AP200" s="2657">
        <v>3004.6169999999988</v>
      </c>
      <c r="AQ200" s="2657">
        <v>854.4489999999995</v>
      </c>
      <c r="AR200" s="2657">
        <v>-1548.2989999999993</v>
      </c>
      <c r="AS200" s="2657">
        <v>226.77463191999766</v>
      </c>
      <c r="AT200" s="2657">
        <v>-790.35333333333119</v>
      </c>
      <c r="AU200" s="2657">
        <v>-405.22200000000004</v>
      </c>
      <c r="AV200" s="2657">
        <v>-1099.10564484</v>
      </c>
    </row>
    <row r="201" spans="1:48" ht="16.5" thickBot="1">
      <c r="A201" s="2655" t="s">
        <v>1701</v>
      </c>
      <c r="B201" s="2656">
        <v>951.31604850214001</v>
      </c>
      <c r="C201" s="2656">
        <v>937.06412268188296</v>
      </c>
      <c r="D201" s="2656">
        <v>-596.20556348074172</v>
      </c>
      <c r="E201" s="2656">
        <v>-459.6246077032809</v>
      </c>
      <c r="F201" s="2656">
        <v>-1792.2</v>
      </c>
      <c r="G201" s="2656">
        <v>-178.37999999999985</v>
      </c>
      <c r="H201" s="2656">
        <v>1077.895</v>
      </c>
      <c r="I201" s="2656">
        <v>868.08500000000004</v>
      </c>
      <c r="J201" s="2656">
        <v>331.27</v>
      </c>
      <c r="K201" s="2656">
        <v>-354.43</v>
      </c>
      <c r="L201" s="2656">
        <v>-1179.76</v>
      </c>
      <c r="M201" s="2656">
        <v>-1368.9299999999998</v>
      </c>
      <c r="N201" s="2657">
        <v>-312.88</v>
      </c>
      <c r="O201" s="2657">
        <v>107.57</v>
      </c>
      <c r="P201" s="2657">
        <v>-1895.08</v>
      </c>
      <c r="Q201" s="2657">
        <v>-231.02</v>
      </c>
      <c r="R201" s="2657">
        <v>-919.7399999999999</v>
      </c>
      <c r="S201" s="2657">
        <v>858.80000000000007</v>
      </c>
      <c r="T201" s="2657">
        <v>1017.2900000000001</v>
      </c>
      <c r="U201" s="2657">
        <v>-565.60000000000014</v>
      </c>
      <c r="V201" s="2657">
        <v>-471.42500000000001</v>
      </c>
      <c r="W201" s="2657">
        <v>156.88600000000014</v>
      </c>
      <c r="X201" s="2657">
        <v>-455.98950000000008</v>
      </c>
      <c r="Y201" s="2657">
        <v>-598.08750000000009</v>
      </c>
      <c r="Z201" s="2657">
        <v>1700.3325</v>
      </c>
      <c r="AA201" s="2657">
        <v>1140.0825628800001</v>
      </c>
      <c r="AB201" s="2657">
        <v>962.86</v>
      </c>
      <c r="AC201" s="2657">
        <v>-185.19333333333356</v>
      </c>
      <c r="AD201" s="2657">
        <v>793.26</v>
      </c>
      <c r="AE201" s="2657">
        <v>-1681.97</v>
      </c>
      <c r="AF201" s="2657">
        <v>-676.21699999999998</v>
      </c>
      <c r="AG201" s="2657">
        <v>149.28999999999996</v>
      </c>
      <c r="AH201" s="2657">
        <v>-568.39249999999925</v>
      </c>
      <c r="AI201" s="2657">
        <v>-925.34375000000034</v>
      </c>
      <c r="AJ201" s="2657">
        <v>253.48624999999993</v>
      </c>
      <c r="AK201" s="2657">
        <v>-300.43266666666739</v>
      </c>
      <c r="AL201" s="2657">
        <v>1209.424</v>
      </c>
      <c r="AM201" s="2657">
        <v>-1435.4969999999998</v>
      </c>
      <c r="AN201" s="2657">
        <v>-453.34200000000033</v>
      </c>
      <c r="AO201" s="2657">
        <v>1588.623000000001</v>
      </c>
      <c r="AP201" s="2657">
        <v>3004.6169999999988</v>
      </c>
      <c r="AQ201" s="2657">
        <v>854.4489999999995</v>
      </c>
      <c r="AR201" s="2657">
        <v>-1548.2989999999993</v>
      </c>
      <c r="AS201" s="2657">
        <v>226.77463191999766</v>
      </c>
      <c r="AT201" s="2657">
        <v>-790.35333333333119</v>
      </c>
      <c r="AU201" s="2657">
        <v>-405.22200000000004</v>
      </c>
      <c r="AV201" s="2657">
        <v>-1099.10564484</v>
      </c>
    </row>
    <row r="202" spans="1:48" ht="16.5" thickBot="1">
      <c r="A202" s="2655" t="s">
        <v>1702</v>
      </c>
      <c r="B202" s="2656">
        <v>0</v>
      </c>
      <c r="C202" s="2656">
        <v>0</v>
      </c>
      <c r="D202" s="2656">
        <v>0</v>
      </c>
      <c r="E202" s="2656">
        <v>0</v>
      </c>
      <c r="F202" s="2656">
        <v>0</v>
      </c>
      <c r="G202" s="2656">
        <v>0</v>
      </c>
      <c r="H202" s="2656">
        <v>0</v>
      </c>
      <c r="I202" s="2656">
        <v>0</v>
      </c>
      <c r="J202" s="2656">
        <v>0</v>
      </c>
      <c r="K202" s="2656">
        <v>0</v>
      </c>
      <c r="L202" s="2656">
        <v>0</v>
      </c>
      <c r="M202" s="2656">
        <v>0</v>
      </c>
      <c r="N202" s="2657">
        <v>0</v>
      </c>
      <c r="O202" s="2657">
        <v>0</v>
      </c>
      <c r="P202" s="2657">
        <v>0</v>
      </c>
      <c r="Q202" s="2657">
        <v>0</v>
      </c>
      <c r="R202" s="2657">
        <v>0</v>
      </c>
      <c r="S202" s="2657">
        <v>0</v>
      </c>
      <c r="T202" s="2657">
        <v>0</v>
      </c>
      <c r="U202" s="2657">
        <v>0</v>
      </c>
      <c r="V202" s="2657">
        <v>0</v>
      </c>
      <c r="W202" s="2657">
        <v>0</v>
      </c>
      <c r="X202" s="2657">
        <v>0</v>
      </c>
      <c r="Y202" s="2657">
        <v>0</v>
      </c>
      <c r="Z202" s="2657">
        <v>0</v>
      </c>
      <c r="AA202" s="2657">
        <v>0</v>
      </c>
      <c r="AB202" s="2657">
        <v>0</v>
      </c>
      <c r="AC202" s="2657">
        <v>0</v>
      </c>
      <c r="AD202" s="2657">
        <v>0</v>
      </c>
      <c r="AE202" s="2657">
        <v>0</v>
      </c>
      <c r="AF202" s="2657">
        <v>0</v>
      </c>
      <c r="AG202" s="2657">
        <v>0</v>
      </c>
      <c r="AH202" s="2657">
        <v>0</v>
      </c>
      <c r="AI202" s="2657">
        <v>0</v>
      </c>
      <c r="AJ202" s="2657">
        <v>0</v>
      </c>
      <c r="AK202" s="2657">
        <v>0</v>
      </c>
      <c r="AL202" s="2657">
        <v>0</v>
      </c>
      <c r="AM202" s="2657">
        <v>0</v>
      </c>
      <c r="AN202" s="2657">
        <v>0</v>
      </c>
      <c r="AO202" s="2657">
        <v>0</v>
      </c>
      <c r="AP202" s="2657">
        <v>0</v>
      </c>
      <c r="AQ202" s="2657">
        <v>0</v>
      </c>
      <c r="AR202" s="2657">
        <v>0</v>
      </c>
      <c r="AS202" s="2657">
        <v>0</v>
      </c>
      <c r="AT202" s="2657">
        <v>0</v>
      </c>
      <c r="AU202" s="2657">
        <v>0</v>
      </c>
      <c r="AV202" s="2657">
        <v>0</v>
      </c>
    </row>
    <row r="203" spans="1:48" ht="16.5" thickBot="1">
      <c r="A203" s="2655" t="s">
        <v>1703</v>
      </c>
      <c r="B203" s="2656">
        <v>-306.16221077468072</v>
      </c>
      <c r="C203" s="2656">
        <v>128.55486290214617</v>
      </c>
      <c r="D203" s="2656">
        <v>881.77875507783983</v>
      </c>
      <c r="E203" s="2656">
        <v>-977.84775340053966</v>
      </c>
      <c r="F203" s="2656">
        <v>-255.47495097885212</v>
      </c>
      <c r="G203" s="2656">
        <v>-168.46652451143859</v>
      </c>
      <c r="H203" s="2656">
        <v>116.63871378855879</v>
      </c>
      <c r="I203" s="2656">
        <v>-106.09559679197196</v>
      </c>
      <c r="J203" s="2656">
        <v>-83.746789348438142</v>
      </c>
      <c r="K203" s="2656">
        <v>-98.763394882981402</v>
      </c>
      <c r="L203" s="2656">
        <v>10.535461954603988</v>
      </c>
      <c r="M203" s="2656">
        <v>-53.312502502147254</v>
      </c>
      <c r="N203" s="2657">
        <v>590.10627941716689</v>
      </c>
      <c r="O203" s="2657">
        <v>-184.27153682825519</v>
      </c>
      <c r="P203" s="2657">
        <v>667.87510404648538</v>
      </c>
      <c r="Q203" s="2657">
        <v>300.10853161324258</v>
      </c>
      <c r="R203" s="2657">
        <v>-281.93997246554045</v>
      </c>
      <c r="S203" s="2657">
        <v>160.7940205315922</v>
      </c>
      <c r="T203" s="2657">
        <v>-211.44809843005032</v>
      </c>
      <c r="U203" s="2657">
        <v>260.72625766879628</v>
      </c>
      <c r="V203" s="2657">
        <v>-173.61270920206334</v>
      </c>
      <c r="W203" s="2657">
        <v>336.38581719565127</v>
      </c>
      <c r="X203" s="2657">
        <v>-125.20948788945952</v>
      </c>
      <c r="Y203" s="2657">
        <v>824.08820544893342</v>
      </c>
      <c r="Z203" s="2657">
        <v>176.57814711797619</v>
      </c>
      <c r="AA203" s="2657">
        <v>1382.7280919324426</v>
      </c>
      <c r="AB203" s="2657">
        <v>575.0344701658496</v>
      </c>
      <c r="AC203" s="2657">
        <v>1473.4257706073813</v>
      </c>
      <c r="AD203" s="2657">
        <v>998.97596408133904</v>
      </c>
      <c r="AE203" s="2657">
        <v>194.54685520434668</v>
      </c>
      <c r="AF203" s="2657">
        <v>341.55551552575798</v>
      </c>
      <c r="AG203" s="2657">
        <v>-789.07159019154915</v>
      </c>
      <c r="AH203" s="2657">
        <v>3.9699745547059138</v>
      </c>
      <c r="AI203" s="2657">
        <v>-78.477925645701362</v>
      </c>
      <c r="AJ203" s="2657">
        <v>158.48242647752704</v>
      </c>
      <c r="AK203" s="2657">
        <v>-2003.6779537454995</v>
      </c>
      <c r="AL203" s="2657">
        <v>1085.9535542955073</v>
      </c>
      <c r="AM203" s="2657">
        <v>994.1870581936455</v>
      </c>
      <c r="AN203" s="2657">
        <v>171.67402866341945</v>
      </c>
      <c r="AO203" s="2657">
        <v>-499.99992555269091</v>
      </c>
      <c r="AP203" s="2657">
        <v>970.97740843828524</v>
      </c>
      <c r="AQ203" s="2657">
        <v>-249.54177444988545</v>
      </c>
      <c r="AR203" s="2657">
        <v>-13.728379402631617</v>
      </c>
      <c r="AS203" s="2657">
        <v>938.1758804881747</v>
      </c>
      <c r="AT203" s="2657">
        <v>-180.33969425699797</v>
      </c>
      <c r="AU203" s="2657">
        <v>593.3791896547973</v>
      </c>
      <c r="AV203" s="2657">
        <v>1718.0068667555443</v>
      </c>
    </row>
    <row r="204" spans="1:48" ht="16.5" thickBot="1">
      <c r="A204" s="2673" t="s">
        <v>1704</v>
      </c>
      <c r="B204" s="2656">
        <v>0</v>
      </c>
      <c r="C204" s="2656">
        <v>0</v>
      </c>
      <c r="D204" s="2656">
        <v>0</v>
      </c>
      <c r="E204" s="2656">
        <v>0</v>
      </c>
      <c r="F204" s="2656">
        <v>0</v>
      </c>
      <c r="G204" s="2656">
        <v>0</v>
      </c>
      <c r="H204" s="2656">
        <v>0</v>
      </c>
      <c r="I204" s="2656">
        <v>0</v>
      </c>
      <c r="J204" s="2656">
        <v>0</v>
      </c>
      <c r="K204" s="2656">
        <v>0</v>
      </c>
      <c r="L204" s="2656">
        <v>0</v>
      </c>
      <c r="M204" s="2656">
        <v>0</v>
      </c>
      <c r="N204" s="2657">
        <v>0</v>
      </c>
      <c r="O204" s="2657">
        <v>0</v>
      </c>
      <c r="P204" s="2657">
        <v>0</v>
      </c>
      <c r="Q204" s="2657">
        <v>0</v>
      </c>
      <c r="R204" s="2657">
        <v>0</v>
      </c>
      <c r="S204" s="2657">
        <v>0</v>
      </c>
      <c r="T204" s="2657">
        <v>0</v>
      </c>
      <c r="U204" s="2657">
        <v>0</v>
      </c>
      <c r="V204" s="2657">
        <v>0</v>
      </c>
      <c r="W204" s="2657">
        <v>0</v>
      </c>
      <c r="X204" s="2657">
        <v>0</v>
      </c>
      <c r="Y204" s="2657">
        <v>0</v>
      </c>
      <c r="Z204" s="2657">
        <v>0</v>
      </c>
      <c r="AA204" s="2657">
        <v>0</v>
      </c>
      <c r="AB204" s="2657">
        <v>0</v>
      </c>
      <c r="AC204" s="2657">
        <v>0</v>
      </c>
      <c r="AD204" s="2657">
        <v>0</v>
      </c>
      <c r="AE204" s="2657">
        <v>0</v>
      </c>
      <c r="AF204" s="2657">
        <v>0</v>
      </c>
      <c r="AG204" s="2657">
        <v>0</v>
      </c>
      <c r="AH204" s="2657">
        <v>0</v>
      </c>
      <c r="AI204" s="2657">
        <v>0</v>
      </c>
      <c r="AJ204" s="2657">
        <v>0</v>
      </c>
      <c r="AK204" s="2657">
        <v>0</v>
      </c>
      <c r="AL204" s="2657">
        <v>0</v>
      </c>
      <c r="AM204" s="2657">
        <v>0</v>
      </c>
      <c r="AN204" s="2657">
        <v>0</v>
      </c>
      <c r="AO204" s="2657">
        <v>0</v>
      </c>
      <c r="AP204" s="2657">
        <v>0</v>
      </c>
      <c r="AQ204" s="2657">
        <v>0</v>
      </c>
      <c r="AR204" s="2657">
        <v>0</v>
      </c>
      <c r="AS204" s="2657">
        <v>0</v>
      </c>
      <c r="AT204" s="2657">
        <v>0</v>
      </c>
      <c r="AU204" s="2657">
        <v>0</v>
      </c>
      <c r="AV204" s="2657">
        <v>0</v>
      </c>
    </row>
    <row r="205" spans="1:48" ht="16.5" thickBot="1">
      <c r="A205" s="2673" t="s">
        <v>1705</v>
      </c>
      <c r="B205" s="2656">
        <v>-306.16221077468072</v>
      </c>
      <c r="C205" s="2656">
        <v>128.55486290214617</v>
      </c>
      <c r="D205" s="2656">
        <v>881.77875507783983</v>
      </c>
      <c r="E205" s="2656">
        <v>-977.84775340053966</v>
      </c>
      <c r="F205" s="2656">
        <v>-255.47495097885212</v>
      </c>
      <c r="G205" s="2656">
        <v>-168.46652451143859</v>
      </c>
      <c r="H205" s="2656">
        <v>116.63871378855879</v>
      </c>
      <c r="I205" s="2656">
        <v>-106.09559679197196</v>
      </c>
      <c r="J205" s="2656">
        <v>-83.746789348438142</v>
      </c>
      <c r="K205" s="2656">
        <v>-98.763394882981402</v>
      </c>
      <c r="L205" s="2656">
        <v>10.535461954603988</v>
      </c>
      <c r="M205" s="2656">
        <v>-53.312502502147254</v>
      </c>
      <c r="N205" s="2657">
        <v>590.10627941716689</v>
      </c>
      <c r="O205" s="2657">
        <v>-184.27153682825519</v>
      </c>
      <c r="P205" s="2657">
        <v>667.87510404648538</v>
      </c>
      <c r="Q205" s="2657">
        <v>300.10853161324258</v>
      </c>
      <c r="R205" s="2657">
        <v>-281.93997246554045</v>
      </c>
      <c r="S205" s="2657">
        <v>160.7940205315922</v>
      </c>
      <c r="T205" s="2657">
        <v>-211.44809843005032</v>
      </c>
      <c r="U205" s="2657">
        <v>260.72625766879628</v>
      </c>
      <c r="V205" s="2657">
        <v>-173.61270920206334</v>
      </c>
      <c r="W205" s="2657">
        <v>336.38581719565127</v>
      </c>
      <c r="X205" s="2657">
        <v>-125.20948788945952</v>
      </c>
      <c r="Y205" s="2657">
        <v>824.08820544893342</v>
      </c>
      <c r="Z205" s="2657">
        <v>176.57814711797619</v>
      </c>
      <c r="AA205" s="2657">
        <v>1382.7280919324426</v>
      </c>
      <c r="AB205" s="2657">
        <v>575.0344701658496</v>
      </c>
      <c r="AC205" s="2657">
        <v>1473.4257706073813</v>
      </c>
      <c r="AD205" s="2657">
        <v>998.97596408133904</v>
      </c>
      <c r="AE205" s="2657">
        <v>194.54685520434668</v>
      </c>
      <c r="AF205" s="2657">
        <v>341.55551552575798</v>
      </c>
      <c r="AG205" s="2657">
        <v>-789.07159019154915</v>
      </c>
      <c r="AH205" s="2657">
        <v>3.9699745547059138</v>
      </c>
      <c r="AI205" s="2657">
        <v>-78.477925645701362</v>
      </c>
      <c r="AJ205" s="2657">
        <v>158.48242647752704</v>
      </c>
      <c r="AK205" s="2657">
        <v>-2003.6779537454995</v>
      </c>
      <c r="AL205" s="2657">
        <v>1085.9535542955073</v>
      </c>
      <c r="AM205" s="2657">
        <v>994.1870581936455</v>
      </c>
      <c r="AN205" s="2657">
        <v>171.67402866341945</v>
      </c>
      <c r="AO205" s="2657">
        <v>-499.99992555269091</v>
      </c>
      <c r="AP205" s="2657">
        <v>970.97740843828524</v>
      </c>
      <c r="AQ205" s="2657">
        <v>-249.54177444988545</v>
      </c>
      <c r="AR205" s="2657">
        <v>-13.728379402631617</v>
      </c>
      <c r="AS205" s="2657">
        <v>938.1758804881747</v>
      </c>
      <c r="AT205" s="2657">
        <v>-180.33969425699797</v>
      </c>
      <c r="AU205" s="2657">
        <v>593.3791896547973</v>
      </c>
      <c r="AV205" s="2657">
        <v>1718.0068667555443</v>
      </c>
    </row>
    <row r="206" spans="1:48" ht="16.5" thickBot="1">
      <c r="A206" s="2655" t="s">
        <v>1706</v>
      </c>
      <c r="B206" s="2656">
        <v>0</v>
      </c>
      <c r="C206" s="2656">
        <v>0</v>
      </c>
      <c r="D206" s="2656">
        <v>0</v>
      </c>
      <c r="E206" s="2656">
        <v>0</v>
      </c>
      <c r="F206" s="2656">
        <v>0</v>
      </c>
      <c r="G206" s="2656">
        <v>0</v>
      </c>
      <c r="H206" s="2656">
        <v>2410.7399999999998</v>
      </c>
      <c r="I206" s="2656">
        <v>0</v>
      </c>
      <c r="J206" s="2656">
        <v>0</v>
      </c>
      <c r="K206" s="2656">
        <v>0</v>
      </c>
      <c r="L206" s="2656">
        <v>0</v>
      </c>
      <c r="M206" s="2656">
        <v>0</v>
      </c>
      <c r="N206" s="2657">
        <v>0</v>
      </c>
      <c r="O206" s="2657">
        <v>0</v>
      </c>
      <c r="P206" s="2657">
        <v>0</v>
      </c>
      <c r="Q206" s="2657">
        <v>0</v>
      </c>
      <c r="R206" s="2657">
        <v>0</v>
      </c>
      <c r="S206" s="2657">
        <v>0</v>
      </c>
      <c r="T206" s="2657">
        <v>0</v>
      </c>
      <c r="U206" s="2657">
        <v>0</v>
      </c>
      <c r="V206" s="2657">
        <v>0</v>
      </c>
      <c r="W206" s="2657">
        <v>0</v>
      </c>
      <c r="X206" s="2657">
        <v>0</v>
      </c>
      <c r="Y206" s="2657">
        <v>0</v>
      </c>
      <c r="Z206" s="2657">
        <v>0</v>
      </c>
      <c r="AA206" s="2657">
        <v>0</v>
      </c>
      <c r="AB206" s="2657">
        <v>0</v>
      </c>
      <c r="AC206" s="2657">
        <v>0</v>
      </c>
      <c r="AD206" s="2657">
        <v>0</v>
      </c>
      <c r="AE206" s="2657">
        <v>0</v>
      </c>
      <c r="AF206" s="2657">
        <v>0</v>
      </c>
      <c r="AG206" s="2657">
        <v>0</v>
      </c>
      <c r="AH206" s="2657">
        <v>0</v>
      </c>
      <c r="AI206" s="2657">
        <v>0</v>
      </c>
      <c r="AJ206" s="2657">
        <v>0</v>
      </c>
      <c r="AK206" s="2657">
        <v>0</v>
      </c>
      <c r="AL206" s="2657">
        <v>0</v>
      </c>
      <c r="AM206" s="2657">
        <v>0</v>
      </c>
      <c r="AN206" s="2657">
        <v>0</v>
      </c>
      <c r="AO206" s="2657">
        <v>0</v>
      </c>
      <c r="AP206" s="2657">
        <v>0</v>
      </c>
      <c r="AQ206" s="2657">
        <v>0</v>
      </c>
      <c r="AR206" s="2657">
        <v>0</v>
      </c>
      <c r="AS206" s="2657">
        <v>0</v>
      </c>
      <c r="AT206" s="2657">
        <v>0</v>
      </c>
      <c r="AU206" s="2657">
        <v>0</v>
      </c>
      <c r="AV206" s="2657">
        <v>0</v>
      </c>
    </row>
    <row r="207" spans="1:48" ht="16.5" thickBot="1">
      <c r="A207" s="2652" t="s">
        <v>1707</v>
      </c>
      <c r="B207" s="2653">
        <v>-1471.8684737899839</v>
      </c>
      <c r="C207" s="2653">
        <v>-11202.891449649014</v>
      </c>
      <c r="D207" s="2653">
        <v>-3932.899092726776</v>
      </c>
      <c r="E207" s="2653">
        <v>-4306.9431443535832</v>
      </c>
      <c r="F207" s="2653">
        <v>-7232.8294786507404</v>
      </c>
      <c r="G207" s="2653">
        <v>-6038.2062322049605</v>
      </c>
      <c r="H207" s="2653">
        <v>-5898.8720891586827</v>
      </c>
      <c r="I207" s="2653">
        <v>-7498.7115670006133</v>
      </c>
      <c r="J207" s="2653">
        <v>13791.258586466382</v>
      </c>
      <c r="K207" s="2653">
        <v>2914.9100048211749</v>
      </c>
      <c r="L207" s="2653">
        <v>-22535.412438229883</v>
      </c>
      <c r="M207" s="2653">
        <v>-10755.037797415192</v>
      </c>
      <c r="N207" s="2654">
        <v>-8822.7000201036426</v>
      </c>
      <c r="O207" s="2654">
        <v>-1159.320904263921</v>
      </c>
      <c r="P207" s="2654">
        <v>5340.192137027565</v>
      </c>
      <c r="Q207" s="2654">
        <v>-2567.0980979362748</v>
      </c>
      <c r="R207" s="2654">
        <v>-9298.9485694531759</v>
      </c>
      <c r="S207" s="2654">
        <v>2007.5803664728328</v>
      </c>
      <c r="T207" s="2654">
        <v>-691.57924325704516</v>
      </c>
      <c r="U207" s="2654">
        <v>1527.1868505399743</v>
      </c>
      <c r="V207" s="2654">
        <v>-4371.204549288258</v>
      </c>
      <c r="W207" s="2654">
        <v>-7954.6698564403023</v>
      </c>
      <c r="X207" s="2654">
        <v>-11121.640431451153</v>
      </c>
      <c r="Y207" s="2654">
        <v>-4449.5082016038332</v>
      </c>
      <c r="Z207" s="2654">
        <v>-5748.9455835365097</v>
      </c>
      <c r="AA207" s="2654">
        <v>365.75237182873752</v>
      </c>
      <c r="AB207" s="2654">
        <v>-3821.1726711258125</v>
      </c>
      <c r="AC207" s="2654">
        <v>-5203.2233835573034</v>
      </c>
      <c r="AD207" s="2654">
        <v>-1179.819716749611</v>
      </c>
      <c r="AE207" s="2654">
        <v>6100.8834596259603</v>
      </c>
      <c r="AF207" s="2654">
        <v>8252.2906316904573</v>
      </c>
      <c r="AG207" s="2654">
        <v>3139.5870656821007</v>
      </c>
      <c r="AH207" s="2654">
        <v>6547.0361754392816</v>
      </c>
      <c r="AI207" s="2654">
        <v>-5796.3683112574672</v>
      </c>
      <c r="AJ207" s="2654">
        <v>-7618.254054620118</v>
      </c>
      <c r="AK207" s="2654">
        <v>2494.6137863849162</v>
      </c>
      <c r="AL207" s="2654">
        <v>-3773.2444507557248</v>
      </c>
      <c r="AM207" s="2654">
        <v>-4265.9274893321153</v>
      </c>
      <c r="AN207" s="2654">
        <v>1766.3224132803443</v>
      </c>
      <c r="AO207" s="2654">
        <v>-128.56326740114991</v>
      </c>
      <c r="AP207" s="2654">
        <v>-909.59966689032717</v>
      </c>
      <c r="AQ207" s="2654">
        <v>-3484.1971664970861</v>
      </c>
      <c r="AR207" s="2654">
        <v>-3070.7643852626552</v>
      </c>
      <c r="AS207" s="2654">
        <v>1223.3355817189617</v>
      </c>
      <c r="AT207" s="2654">
        <v>9497.3543844309315</v>
      </c>
      <c r="AU207" s="2654">
        <v>9810.0724540967331</v>
      </c>
      <c r="AV207" s="2654">
        <v>-8558.6007662529755</v>
      </c>
    </row>
    <row r="208" spans="1:48" ht="15" thickBot="1">
      <c r="A208" s="1262"/>
      <c r="B208" s="1262"/>
      <c r="C208" s="1262"/>
      <c r="D208" s="1262"/>
      <c r="E208" s="1262"/>
      <c r="F208" s="1262"/>
      <c r="G208" s="1262"/>
      <c r="H208" s="1262"/>
      <c r="I208" s="1262"/>
      <c r="J208" s="1262"/>
      <c r="K208" s="1262"/>
      <c r="L208" s="1262"/>
      <c r="M208" s="1262"/>
      <c r="N208" s="1262"/>
      <c r="O208" s="1262"/>
      <c r="P208" s="888"/>
      <c r="Q208" s="888"/>
      <c r="R208" s="888"/>
      <c r="S208" s="888"/>
      <c r="T208" s="888"/>
      <c r="U208" s="888"/>
      <c r="V208" s="888"/>
    </row>
    <row r="209" spans="1:49" s="2682" customFormat="1" ht="18.75" thickBot="1">
      <c r="A209" s="2680" t="s">
        <v>1708</v>
      </c>
      <c r="B209" s="2681" t="s">
        <v>1375</v>
      </c>
      <c r="C209" s="2681" t="s">
        <v>1376</v>
      </c>
      <c r="D209" s="2681" t="s">
        <v>1377</v>
      </c>
      <c r="E209" s="2681" t="s">
        <v>1378</v>
      </c>
      <c r="F209" s="2681" t="s">
        <v>1380</v>
      </c>
      <c r="G209" s="2681" t="s">
        <v>1381</v>
      </c>
      <c r="H209" s="2681" t="s">
        <v>1382</v>
      </c>
      <c r="I209" s="2681" t="s">
        <v>1383</v>
      </c>
      <c r="J209" s="2681" t="s">
        <v>1297</v>
      </c>
      <c r="K209" s="2681" t="s">
        <v>1298</v>
      </c>
      <c r="L209" s="2681" t="s">
        <v>1299</v>
      </c>
      <c r="M209" s="2681" t="s">
        <v>1300</v>
      </c>
      <c r="N209" s="2681" t="s">
        <v>1302</v>
      </c>
      <c r="O209" s="2681" t="s">
        <v>1303</v>
      </c>
      <c r="P209" s="2681" t="s">
        <v>1304</v>
      </c>
      <c r="Q209" s="2681" t="s">
        <v>1305</v>
      </c>
      <c r="R209" s="2681" t="s">
        <v>1307</v>
      </c>
      <c r="S209" s="2681" t="s">
        <v>1308</v>
      </c>
      <c r="T209" s="2681" t="s">
        <v>1309</v>
      </c>
      <c r="U209" s="2681" t="s">
        <v>1310</v>
      </c>
      <c r="V209" s="2681" t="s">
        <v>1408</v>
      </c>
      <c r="W209" s="2681" t="s">
        <v>1409</v>
      </c>
      <c r="X209" s="2681" t="s">
        <v>1349</v>
      </c>
      <c r="Y209" s="2681" t="s">
        <v>1410</v>
      </c>
      <c r="Z209" s="2681" t="s">
        <v>1555</v>
      </c>
      <c r="AA209" s="2681" t="s">
        <v>1709</v>
      </c>
      <c r="AB209" s="2681" t="s">
        <v>1710</v>
      </c>
      <c r="AC209" s="2681" t="s">
        <v>1711</v>
      </c>
      <c r="AD209" s="2681" t="s">
        <v>1322</v>
      </c>
      <c r="AE209" s="2681" t="s">
        <v>1323</v>
      </c>
      <c r="AF209" s="2681" t="s">
        <v>1324</v>
      </c>
      <c r="AG209" s="2681" t="s">
        <v>1419</v>
      </c>
      <c r="AH209" s="2681" t="s">
        <v>1556</v>
      </c>
      <c r="AI209" s="2681" t="s">
        <v>1557</v>
      </c>
      <c r="AJ209" s="2681" t="s">
        <v>1558</v>
      </c>
      <c r="AK209" s="2681" t="s">
        <v>1559</v>
      </c>
      <c r="AL209" s="2681" t="s">
        <v>1364</v>
      </c>
      <c r="AM209" s="2681" t="s">
        <v>1470</v>
      </c>
      <c r="AN209" s="2681" t="s">
        <v>1471</v>
      </c>
      <c r="AO209" s="2681" t="s">
        <v>1472</v>
      </c>
      <c r="AP209" s="2681" t="s">
        <v>1473</v>
      </c>
      <c r="AQ209" s="2681" t="s">
        <v>1474</v>
      </c>
      <c r="AR209" s="2681" t="s">
        <v>1475</v>
      </c>
      <c r="AS209" s="2681" t="s">
        <v>1476</v>
      </c>
      <c r="AT209" s="2681" t="s">
        <v>1560</v>
      </c>
      <c r="AU209" s="2681" t="s">
        <v>1561</v>
      </c>
      <c r="AV209" s="2681" t="s">
        <v>1562</v>
      </c>
    </row>
    <row r="210" spans="1:49" ht="16.5" thickBot="1">
      <c r="A210" s="2680" t="s">
        <v>1712</v>
      </c>
      <c r="B210" s="2683">
        <v>20.186492818106665</v>
      </c>
      <c r="C210" s="2683">
        <v>20.868677488945941</v>
      </c>
      <c r="D210" s="2683">
        <v>18.163210678110094</v>
      </c>
      <c r="E210" s="2683">
        <v>-1.0611359888907472</v>
      </c>
      <c r="F210" s="2683">
        <v>3.3158378166215767</v>
      </c>
      <c r="G210" s="2683">
        <v>5.375119835311577</v>
      </c>
      <c r="H210" s="2683">
        <v>7.5814735090286591</v>
      </c>
      <c r="I210" s="2683">
        <v>15.277934290632414</v>
      </c>
      <c r="J210" s="2683">
        <v>1.9168883081223806</v>
      </c>
      <c r="K210" s="2653">
        <v>4.6021387674757079</v>
      </c>
      <c r="L210" s="2653">
        <v>2.2944851715850305</v>
      </c>
      <c r="M210" s="2653">
        <v>6.6016642679400537</v>
      </c>
      <c r="N210" s="2653">
        <v>5.7987505663082715</v>
      </c>
      <c r="O210" s="2653">
        <v>6.7436745053054459</v>
      </c>
      <c r="P210" s="2653">
        <v>-3.1309167193166205</v>
      </c>
      <c r="Q210" s="2653">
        <v>3.1762933187587152</v>
      </c>
      <c r="R210" s="2653">
        <v>4.2235543869974173</v>
      </c>
      <c r="S210" s="2653">
        <v>1.1583666091703424</v>
      </c>
      <c r="T210" s="2653">
        <v>7.2077094207387074</v>
      </c>
      <c r="U210" s="2653">
        <v>3.6700096785782086</v>
      </c>
      <c r="V210" s="2653">
        <v>5.5214476875356215</v>
      </c>
      <c r="W210" s="2653">
        <v>3.5581250159478257</v>
      </c>
      <c r="X210" s="2653">
        <v>2.7710419956205419</v>
      </c>
      <c r="Y210" s="2653">
        <v>3.8403122785999519</v>
      </c>
      <c r="Z210" s="2653">
        <v>2.4860073138624093</v>
      </c>
      <c r="AA210" s="2653">
        <v>-0.13344271165179833</v>
      </c>
      <c r="AB210" s="2653">
        <v>0.9347349269392059</v>
      </c>
      <c r="AC210" s="2653">
        <v>-2.0474963415859668</v>
      </c>
      <c r="AD210" s="2653">
        <v>-5.3235330402504859</v>
      </c>
      <c r="AE210" s="2653">
        <v>-1.7621305851965596</v>
      </c>
      <c r="AF210" s="2653">
        <v>-1.2568063384227093</v>
      </c>
      <c r="AG210" s="2653">
        <v>-1.5187984737232822</v>
      </c>
      <c r="AH210" s="2653">
        <v>0.99905021552142803</v>
      </c>
      <c r="AI210" s="2653">
        <v>-1.5146260000189089</v>
      </c>
      <c r="AJ210" s="2653">
        <v>-3.2511378888190549E-2</v>
      </c>
      <c r="AK210" s="2653">
        <v>3.4188049363747948</v>
      </c>
      <c r="AL210" s="2653">
        <v>4.0066746295374083</v>
      </c>
      <c r="AM210" s="2653">
        <v>1.525775959496303</v>
      </c>
      <c r="AN210" s="2653">
        <v>2.0458928082214034</v>
      </c>
      <c r="AO210" s="2653">
        <v>3.5791081433453686</v>
      </c>
      <c r="AP210" s="2653">
        <v>1.5002346912027162</v>
      </c>
      <c r="AQ210" s="2653">
        <v>4.3031559288461505</v>
      </c>
      <c r="AR210" s="2653">
        <v>-1.3968956875125493</v>
      </c>
      <c r="AS210" s="2653">
        <v>0.9481944007085763</v>
      </c>
      <c r="AT210" s="2653">
        <v>-2.4896023560837945</v>
      </c>
      <c r="AU210" s="2653">
        <v>-3.2745257452887024</v>
      </c>
      <c r="AV210" s="2653">
        <v>-2.2414289685293962</v>
      </c>
      <c r="AW210" s="2684"/>
    </row>
    <row r="211" spans="1:49" ht="16.5" thickBot="1">
      <c r="A211" s="2680" t="s">
        <v>1713</v>
      </c>
      <c r="B211" s="2685">
        <v>-17.036434408393369</v>
      </c>
      <c r="C211" s="2685">
        <v>1.6464347805462645</v>
      </c>
      <c r="D211" s="2685">
        <v>-11.097449974077591</v>
      </c>
      <c r="E211" s="2685">
        <v>8.8545453424286915</v>
      </c>
      <c r="F211" s="2685">
        <v>15.528869508141312</v>
      </c>
      <c r="G211" s="2685">
        <v>9.4433695637508279</v>
      </c>
      <c r="H211" s="2685">
        <v>5.56717221088571</v>
      </c>
      <c r="I211" s="2685">
        <v>0.72959451830918065</v>
      </c>
      <c r="J211" s="2685">
        <v>-17.951582553007459</v>
      </c>
      <c r="K211" s="2653">
        <v>-7.9046596908333084</v>
      </c>
      <c r="L211" s="2653">
        <v>20.867178475808771</v>
      </c>
      <c r="M211" s="2653">
        <v>4.0968283460590209</v>
      </c>
      <c r="N211" s="2653">
        <v>3.256972331882571</v>
      </c>
      <c r="O211" s="2653">
        <v>-5.5777918220821867</v>
      </c>
      <c r="P211" s="2653">
        <v>-1.9633185891051568</v>
      </c>
      <c r="Q211" s="2653">
        <v>-0.90150260349360611</v>
      </c>
      <c r="R211" s="2653">
        <v>4.513440190752176</v>
      </c>
      <c r="S211" s="2653">
        <v>-2.9021244400899757</v>
      </c>
      <c r="T211" s="2653">
        <v>-6.6269177897652787</v>
      </c>
      <c r="U211" s="2653">
        <v>-4.9097918391193565</v>
      </c>
      <c r="V211" s="2653">
        <v>-1.8391659069785335</v>
      </c>
      <c r="W211" s="2653">
        <v>2.6016129858325105</v>
      </c>
      <c r="X211" s="2653">
        <v>5.6164563032591408</v>
      </c>
      <c r="Y211" s="2653">
        <v>-0.63104792874475435</v>
      </c>
      <c r="Z211" s="2653">
        <v>1.9610320221252815</v>
      </c>
      <c r="AA211" s="2653">
        <v>-0.12910677879231008</v>
      </c>
      <c r="AB211" s="2653">
        <v>1.6649374952858369</v>
      </c>
      <c r="AC211" s="2653">
        <v>5.4586520682831337</v>
      </c>
      <c r="AD211" s="2653">
        <v>6.4312930695359674</v>
      </c>
      <c r="AE211" s="2653">
        <v>-3.4575136823063271</v>
      </c>
      <c r="AF211" s="2653">
        <v>-0.56427254941800786</v>
      </c>
      <c r="AG211" s="2653">
        <v>-0.84892991002227469</v>
      </c>
      <c r="AH211" s="2653">
        <v>-6.7262832632450031</v>
      </c>
      <c r="AI211" s="2653">
        <v>6.6230101876534349</v>
      </c>
      <c r="AJ211" s="2653">
        <v>8.624060983587178</v>
      </c>
      <c r="AK211" s="2653">
        <v>-5.981968142542442</v>
      </c>
      <c r="AL211" s="2653">
        <v>0.41724465751749562</v>
      </c>
      <c r="AM211" s="2653">
        <v>3.2917609132369732</v>
      </c>
      <c r="AN211" s="2653">
        <v>-3.8768997030107366</v>
      </c>
      <c r="AO211" s="2653">
        <v>-3.4532895066419593</v>
      </c>
      <c r="AP211" s="2653">
        <v>-0.53292055211448564</v>
      </c>
      <c r="AQ211" s="2653">
        <v>-0.8671852069253736</v>
      </c>
      <c r="AR211" s="2653">
        <v>4.1743564872966692</v>
      </c>
      <c r="AS211" s="2653">
        <v>-1.998335926451007</v>
      </c>
      <c r="AT211" s="2653">
        <v>-6.5867164501344817</v>
      </c>
      <c r="AU211" s="2653">
        <v>-5.2417596469485037</v>
      </c>
      <c r="AV211" s="2653">
        <v>9.1028861872071616</v>
      </c>
    </row>
    <row r="212" spans="1:49" ht="16.5" thickBot="1">
      <c r="A212" s="2680" t="s">
        <v>1714</v>
      </c>
      <c r="B212" s="2683">
        <v>18.027477643922019</v>
      </c>
      <c r="C212" s="2683">
        <v>-1.2045691731009005</v>
      </c>
      <c r="D212" s="2683">
        <v>5.2544701761883079</v>
      </c>
      <c r="E212" s="2683">
        <v>-16.432965254473402</v>
      </c>
      <c r="F212" s="2683">
        <v>-15.42003944100758</v>
      </c>
      <c r="G212" s="2683">
        <v>-8.882004214567905</v>
      </c>
      <c r="H212" s="2683">
        <v>-5.6397300137060729</v>
      </c>
      <c r="I212" s="2683">
        <v>-2.0511088929555363</v>
      </c>
      <c r="J212" s="2683">
        <v>-1.9945153240998288</v>
      </c>
      <c r="K212" s="2653">
        <v>-3.6239233399215776</v>
      </c>
      <c r="L212" s="2653">
        <v>-2.9594483499701023</v>
      </c>
      <c r="M212" s="2653">
        <v>-2.2379317671068719</v>
      </c>
      <c r="N212" s="2653">
        <v>0.82762658005598755</v>
      </c>
      <c r="O212" s="2653">
        <v>-1.3634839110785848</v>
      </c>
      <c r="P212" s="2653">
        <v>-8.1733778490698225E-2</v>
      </c>
      <c r="Q212" s="2653">
        <v>0.83615523717218165</v>
      </c>
      <c r="R212" s="2653">
        <v>2.3813820930012364</v>
      </c>
      <c r="S212" s="2653">
        <v>0.23265966353852663</v>
      </c>
      <c r="T212" s="2653">
        <v>4.3558076298914301</v>
      </c>
      <c r="U212" s="2653">
        <v>2.5968837762918269</v>
      </c>
      <c r="V212" s="2653">
        <v>3.472251974141547</v>
      </c>
      <c r="W212" s="2653">
        <v>-2.2767352017798279</v>
      </c>
      <c r="X212" s="2653">
        <v>-0.67605180606289395</v>
      </c>
      <c r="Y212" s="2653">
        <v>-0.91845593668814607</v>
      </c>
      <c r="Z212" s="2653">
        <v>-4.2216990133064574</v>
      </c>
      <c r="AA212" s="2653">
        <v>-5.0011777655067445E-2</v>
      </c>
      <c r="AB212" s="2653">
        <v>0.7174972198362104</v>
      </c>
      <c r="AC212" s="2653">
        <v>-2.6090910285444626</v>
      </c>
      <c r="AD212" s="2653">
        <v>-4.4776493254530658</v>
      </c>
      <c r="AE212" s="2653">
        <v>-0.91289196352616986</v>
      </c>
      <c r="AF212" s="2653">
        <v>0.34194187820630495</v>
      </c>
      <c r="AG212" s="2653">
        <v>-1.1818181526645126</v>
      </c>
      <c r="AH212" s="2653">
        <v>-0.64585196199112194</v>
      </c>
      <c r="AI212" s="2653">
        <v>-0.71896203150801896</v>
      </c>
      <c r="AJ212" s="2653">
        <v>-3.0387335901886967</v>
      </c>
      <c r="AK212" s="2653">
        <v>3.3575637383105761</v>
      </c>
      <c r="AL212" s="2653">
        <v>3.4891821308539184</v>
      </c>
      <c r="AM212" s="2653">
        <v>0.33727389857334272</v>
      </c>
      <c r="AN212" s="2653">
        <v>2.8891940611184679</v>
      </c>
      <c r="AO212" s="2653">
        <v>6.0484613707936861</v>
      </c>
      <c r="AP212" s="2653">
        <v>7.7865405481259957</v>
      </c>
      <c r="AQ212" s="2653">
        <v>0.49699525210205658</v>
      </c>
      <c r="AR212" s="2653">
        <v>-4.1082451844545274</v>
      </c>
      <c r="AS212" s="2653">
        <v>2.4078328107281478E-3</v>
      </c>
      <c r="AT212" s="2653">
        <v>2.1043701826417771</v>
      </c>
      <c r="AU212" s="2653">
        <v>-4.2327036734407852E-2</v>
      </c>
      <c r="AV212" s="2653">
        <v>-3.2212689693653518</v>
      </c>
      <c r="AW212" s="2686"/>
    </row>
    <row r="213" spans="1:49" ht="16.5" thickBot="1">
      <c r="A213" s="2680" t="s">
        <v>1715</v>
      </c>
      <c r="B213" s="2685">
        <v>59756.51</v>
      </c>
      <c r="C213" s="2685">
        <v>59157.15</v>
      </c>
      <c r="D213" s="2685">
        <v>62081.86</v>
      </c>
      <c r="E213" s="2685">
        <v>53000.36</v>
      </c>
      <c r="F213" s="2685">
        <v>47081.96</v>
      </c>
      <c r="G213" s="2685">
        <v>43462.74</v>
      </c>
      <c r="H213" s="2685">
        <v>43343.33</v>
      </c>
      <c r="I213" s="2685">
        <v>42382.49</v>
      </c>
      <c r="J213" s="2685">
        <v>40667.03</v>
      </c>
      <c r="K213" s="2653">
        <v>37468.44</v>
      </c>
      <c r="L213" s="2653">
        <v>34589.01</v>
      </c>
      <c r="M213" s="2653">
        <v>32339.25</v>
      </c>
      <c r="N213" s="2653">
        <v>33221.800000000003</v>
      </c>
      <c r="O213" s="2653">
        <v>31890.91</v>
      </c>
      <c r="P213" s="2653">
        <v>31740.23</v>
      </c>
      <c r="Q213" s="2653">
        <v>32639.78</v>
      </c>
      <c r="R213" s="2653">
        <v>35197.440000000002</v>
      </c>
      <c r="S213" s="2653">
        <v>35412.5</v>
      </c>
      <c r="T213" s="2653">
        <v>40640.400000000001</v>
      </c>
      <c r="U213" s="2653">
        <v>43830.42</v>
      </c>
      <c r="V213" s="2653">
        <v>47884.12</v>
      </c>
      <c r="W213" s="2653">
        <v>44957</v>
      </c>
      <c r="X213" s="2653">
        <v>44108.480000000003</v>
      </c>
      <c r="Y213" s="2653">
        <v>42847.31</v>
      </c>
      <c r="Z213" s="2653">
        <v>37399.21900202</v>
      </c>
      <c r="AA213" s="2653">
        <v>37330.034074529998</v>
      </c>
      <c r="AB213" s="2653">
        <v>38278.620000000003</v>
      </c>
      <c r="AC213" s="2653">
        <v>34241.54</v>
      </c>
      <c r="AD213" s="2653">
        <v>29357.21</v>
      </c>
      <c r="AE213" s="2653">
        <v>28335.21</v>
      </c>
      <c r="AF213" s="2653">
        <v>29880.21</v>
      </c>
      <c r="AG213" s="2653">
        <v>28284.82</v>
      </c>
      <c r="AH213" s="2653">
        <v>27336.38</v>
      </c>
      <c r="AI213" s="2653">
        <v>26505.5</v>
      </c>
      <c r="AJ213" s="2653">
        <v>23806.51</v>
      </c>
      <c r="AK213" s="2653">
        <v>26990.58</v>
      </c>
      <c r="AL213" s="2653">
        <v>29996.383929420001</v>
      </c>
      <c r="AM213" s="2653">
        <v>30340.96498312</v>
      </c>
      <c r="AN213" s="2653">
        <v>33159.733835190003</v>
      </c>
      <c r="AO213" s="2653">
        <v>39353.49033837</v>
      </c>
      <c r="AP213" s="2653">
        <v>46730.536406539999</v>
      </c>
      <c r="AQ213" s="2653">
        <v>47157.895903570003</v>
      </c>
      <c r="AR213" s="2653">
        <v>42608.949882710003</v>
      </c>
      <c r="AS213" s="2653">
        <v>42594.84285275</v>
      </c>
      <c r="AT213" s="2653">
        <v>44793.083457039997</v>
      </c>
      <c r="AU213" s="2653">
        <v>44747.024624919999</v>
      </c>
      <c r="AV213" s="2653">
        <v>40689.885207979998</v>
      </c>
    </row>
    <row r="214" spans="1:49" ht="16.5" thickBot="1">
      <c r="A214" s="2680" t="s">
        <v>1716</v>
      </c>
      <c r="B214" s="2683">
        <v>20.573243231419681</v>
      </c>
      <c r="C214" s="2683">
        <v>15.589937219531858</v>
      </c>
      <c r="D214" s="2683">
        <v>17.543950042027365</v>
      </c>
      <c r="E214" s="2683">
        <v>16.944496832322081</v>
      </c>
      <c r="F214" s="2683">
        <v>20.274459232795699</v>
      </c>
      <c r="G214" s="2683">
        <v>17.297878636047813</v>
      </c>
      <c r="H214" s="2683">
        <v>15.087956319951113</v>
      </c>
      <c r="I214" s="2683">
        <v>15.898726169629404</v>
      </c>
      <c r="J214" s="2683">
        <v>9.8413065642444426</v>
      </c>
      <c r="K214" s="2653">
        <v>10.350437357315114</v>
      </c>
      <c r="L214" s="2653">
        <v>8.2296348180805534</v>
      </c>
      <c r="M214" s="2653">
        <v>8.9050218467125326</v>
      </c>
      <c r="N214" s="2653">
        <v>7.3169490200421023</v>
      </c>
      <c r="O214" s="2653">
        <v>6.773919873938131</v>
      </c>
      <c r="P214" s="2653">
        <v>4.886010178543768</v>
      </c>
      <c r="Q214" s="2653">
        <v>6.5593960398613849</v>
      </c>
      <c r="R214" s="2653">
        <v>6.7315629051310539</v>
      </c>
      <c r="S214" s="2653">
        <v>6.8610562091616556</v>
      </c>
      <c r="T214" s="2653">
        <v>11.989625721706611</v>
      </c>
      <c r="U214" s="2653">
        <v>10.905282346417756</v>
      </c>
      <c r="V214" s="2653">
        <v>12.514456973359618</v>
      </c>
      <c r="W214" s="2653">
        <v>9.4981912181673067</v>
      </c>
      <c r="X214" s="2653">
        <v>9.9360974903158059</v>
      </c>
      <c r="Y214" s="2653">
        <v>10.404234966094528</v>
      </c>
      <c r="Z214" s="2653">
        <v>7.6960937912949587</v>
      </c>
      <c r="AA214" s="2653">
        <v>6.7522973642019695</v>
      </c>
      <c r="AB214" s="2653">
        <v>7.7910107873947085</v>
      </c>
      <c r="AC214" s="2653">
        <v>6.5470523784605117</v>
      </c>
      <c r="AD214" s="2653">
        <v>5.9440245895664754</v>
      </c>
      <c r="AE214" s="2653">
        <v>6.5316835470681491</v>
      </c>
      <c r="AF214" s="2653">
        <v>6.7489750395449821</v>
      </c>
      <c r="AG214" s="2653">
        <v>7.5618008521037696</v>
      </c>
      <c r="AH214" s="2653">
        <v>9.7232180363369309</v>
      </c>
      <c r="AI214" s="2653">
        <v>7.1596628812254322</v>
      </c>
      <c r="AJ214" s="2653">
        <v>9.0454813968491319</v>
      </c>
      <c r="AK214" s="2653">
        <v>10.581211612532012</v>
      </c>
      <c r="AL214" s="2653">
        <v>11.69514515056262</v>
      </c>
      <c r="AM214" s="2653">
        <v>10.316917428017591</v>
      </c>
      <c r="AN214" s="2653">
        <v>11.611072198630332</v>
      </c>
      <c r="AO214" s="2653">
        <v>15.566089085463533</v>
      </c>
      <c r="AP214" s="2653">
        <v>13.873481900082469</v>
      </c>
      <c r="AQ214" s="2653">
        <v>16.948367515807522</v>
      </c>
      <c r="AR214" s="2653">
        <v>10.275909608741076</v>
      </c>
      <c r="AS214" s="2653">
        <v>12.957406965874268</v>
      </c>
      <c r="AT214" s="2653">
        <v>9.3867883575306834</v>
      </c>
      <c r="AU214" s="2653">
        <v>9.1631543715386279</v>
      </c>
      <c r="AV214" s="2653">
        <v>9.7233238163765776</v>
      </c>
    </row>
    <row r="215" spans="1:49" ht="16.5" thickBot="1">
      <c r="A215" s="2680" t="s">
        <v>1717</v>
      </c>
      <c r="B215" s="2685">
        <v>3755.1</v>
      </c>
      <c r="C215" s="2685">
        <v>3741.6</v>
      </c>
      <c r="D215" s="2685">
        <v>3682.8</v>
      </c>
      <c r="E215" s="2685">
        <v>3720.36</v>
      </c>
      <c r="F215" s="2685">
        <v>3627.5</v>
      </c>
      <c r="G215" s="2685">
        <v>3627.5</v>
      </c>
      <c r="H215" s="2685">
        <v>3719.24</v>
      </c>
      <c r="I215" s="2685">
        <v>3947.3</v>
      </c>
      <c r="J215" s="2685">
        <v>4306.18</v>
      </c>
      <c r="K215" s="2653">
        <v>4269.71</v>
      </c>
      <c r="L215" s="2687">
        <v>4534.1899999999996</v>
      </c>
      <c r="M215" s="2687">
        <v>4578.7700000000004</v>
      </c>
      <c r="N215" s="2687">
        <v>5227.05</v>
      </c>
      <c r="O215" s="2687">
        <v>5398.04</v>
      </c>
      <c r="P215" s="2687">
        <v>5633.71</v>
      </c>
      <c r="Q215" s="2687">
        <v>5666.58</v>
      </c>
      <c r="R215" s="2687">
        <v>5993.54</v>
      </c>
      <c r="S215" s="2687">
        <v>6035.66</v>
      </c>
      <c r="T215" s="2687">
        <v>6296.17</v>
      </c>
      <c r="U215" s="2687">
        <v>6527.07</v>
      </c>
      <c r="V215" s="2687">
        <v>6670.72</v>
      </c>
      <c r="W215" s="2687">
        <v>6920.1</v>
      </c>
      <c r="X215" s="2687">
        <v>8264.34</v>
      </c>
      <c r="Y215" s="2687">
        <v>8821.9</v>
      </c>
      <c r="Z215" s="2687">
        <v>9166.02</v>
      </c>
      <c r="AA215" s="2687">
        <v>9377.1136999999999</v>
      </c>
      <c r="AB215" s="2687">
        <v>9518.9500000000007</v>
      </c>
      <c r="AC215" s="2687">
        <v>9711.4500000000007</v>
      </c>
      <c r="AD215" s="2687">
        <v>9464.11</v>
      </c>
      <c r="AE215" s="2687">
        <v>10316.82</v>
      </c>
      <c r="AF215" s="2687">
        <v>10617.35</v>
      </c>
      <c r="AG215" s="2687">
        <v>10718.431494799999</v>
      </c>
      <c r="AH215" s="2687">
        <v>11194.65</v>
      </c>
      <c r="AI215" s="2687">
        <v>11261.89</v>
      </c>
      <c r="AJ215" s="2687">
        <v>11582.59</v>
      </c>
      <c r="AK215" s="2688">
        <v>11406.28</v>
      </c>
      <c r="AL215" s="2687">
        <v>13807.59</v>
      </c>
      <c r="AM215" s="2688">
        <v>15047</v>
      </c>
      <c r="AN215" s="2688">
        <v>15352.13</v>
      </c>
      <c r="AO215" s="2688">
        <v>18913.439999999999</v>
      </c>
      <c r="AP215" s="2688">
        <v>22071.91</v>
      </c>
      <c r="AQ215" s="2688">
        <v>22083.439999999999</v>
      </c>
      <c r="AR215" s="2688">
        <v>21591.68</v>
      </c>
      <c r="AS215" s="2688">
        <v>25274.36</v>
      </c>
      <c r="AT215" s="2688">
        <v>25609.63</v>
      </c>
      <c r="AU215" s="2688">
        <v>27162.639999999999</v>
      </c>
      <c r="AV215" s="2688">
        <v>27162.639999999999</v>
      </c>
    </row>
    <row r="216" spans="1:49" ht="14.25">
      <c r="A216" s="2689"/>
      <c r="B216" s="889"/>
      <c r="C216" s="889"/>
      <c r="D216" s="889"/>
      <c r="E216" s="889"/>
      <c r="F216" s="889"/>
      <c r="G216" s="889"/>
      <c r="H216" s="889"/>
      <c r="I216" s="889"/>
      <c r="J216" s="889"/>
      <c r="K216" s="889"/>
      <c r="L216" s="889"/>
      <c r="M216" s="889"/>
      <c r="N216" s="889"/>
      <c r="O216" s="889"/>
      <c r="P216" s="889"/>
      <c r="Q216" s="889"/>
      <c r="R216" s="889"/>
      <c r="S216" s="889"/>
      <c r="T216" s="889"/>
      <c r="U216" s="889"/>
      <c r="V216" s="889"/>
      <c r="W216" s="2689"/>
      <c r="X216" s="2689"/>
      <c r="Y216" s="2689"/>
      <c r="Z216" s="2689"/>
      <c r="AA216" s="2689"/>
      <c r="AB216" s="2689"/>
      <c r="AC216" s="2689"/>
      <c r="AD216" s="2689"/>
      <c r="AE216" s="2689"/>
      <c r="AF216" s="2689"/>
      <c r="AG216" s="2689"/>
      <c r="AH216" s="2689"/>
      <c r="AI216" s="2689"/>
      <c r="AJ216" s="2689"/>
      <c r="AK216" s="2689"/>
      <c r="AL216" s="2689"/>
      <c r="AM216" s="2689"/>
      <c r="AN216" s="2689"/>
      <c r="AO216" s="2689"/>
      <c r="AP216" s="2689"/>
      <c r="AQ216" s="2689"/>
      <c r="AR216" s="2689"/>
      <c r="AS216" s="2689"/>
      <c r="AT216" s="2689"/>
      <c r="AU216" s="2689"/>
      <c r="AV216" s="2689"/>
    </row>
    <row r="217" spans="1:49" ht="15">
      <c r="A217" s="2060" t="s">
        <v>379</v>
      </c>
      <c r="B217" s="889"/>
      <c r="C217" s="889"/>
      <c r="D217" s="889"/>
      <c r="E217" s="889"/>
      <c r="F217" s="889"/>
      <c r="G217" s="889"/>
      <c r="H217" s="889"/>
      <c r="I217" s="889"/>
      <c r="AF217" s="2686"/>
    </row>
    <row r="218" spans="1:49" ht="15">
      <c r="A218" s="892" t="s">
        <v>380</v>
      </c>
      <c r="B218" s="889"/>
      <c r="C218" s="889"/>
      <c r="D218" s="889"/>
      <c r="E218" s="889"/>
      <c r="F218" s="889"/>
      <c r="G218" s="889"/>
      <c r="H218" s="889"/>
      <c r="I218" s="889"/>
    </row>
    <row r="219" spans="1:49" ht="15">
      <c r="A219" s="2690" t="s">
        <v>1718</v>
      </c>
      <c r="B219" s="888"/>
      <c r="C219" s="888"/>
      <c r="D219" s="888"/>
      <c r="E219" s="888"/>
      <c r="F219" s="888"/>
      <c r="G219" s="888"/>
      <c r="H219" s="888"/>
      <c r="I219" s="888"/>
      <c r="J219" s="888"/>
      <c r="K219" s="888"/>
      <c r="L219" s="888"/>
      <c r="M219" s="888"/>
      <c r="N219" s="888"/>
      <c r="O219" s="888"/>
      <c r="P219" s="888"/>
      <c r="Q219" s="888"/>
      <c r="R219" s="888"/>
      <c r="S219" s="888"/>
      <c r="T219" s="888"/>
      <c r="U219" s="888"/>
      <c r="V219" s="888"/>
    </row>
    <row r="220" spans="1:49" ht="15">
      <c r="A220" s="2690" t="s">
        <v>1719</v>
      </c>
      <c r="B220" s="888"/>
      <c r="C220" s="888"/>
      <c r="D220" s="888"/>
      <c r="E220" s="888"/>
      <c r="F220" s="888"/>
      <c r="G220" s="888"/>
      <c r="H220" s="888"/>
      <c r="I220" s="888"/>
      <c r="J220" s="888"/>
      <c r="K220" s="888"/>
      <c r="L220" s="888"/>
      <c r="M220" s="888"/>
      <c r="N220" s="888"/>
      <c r="O220" s="888"/>
      <c r="P220" s="888"/>
      <c r="Q220" s="888"/>
      <c r="R220" s="888"/>
      <c r="S220" s="888"/>
      <c r="T220" s="888"/>
      <c r="U220" s="888"/>
      <c r="V220" s="888"/>
    </row>
    <row r="221" spans="1:49" ht="14.25">
      <c r="A221" s="2060" t="s">
        <v>314</v>
      </c>
      <c r="B221" s="889"/>
      <c r="C221" s="889"/>
      <c r="D221" s="889"/>
      <c r="E221" s="889"/>
      <c r="F221" s="889"/>
      <c r="G221" s="889"/>
      <c r="H221" s="889"/>
      <c r="I221" s="889"/>
      <c r="J221" s="889"/>
      <c r="K221" s="889"/>
      <c r="L221" s="889"/>
      <c r="M221" s="889"/>
      <c r="N221" s="1262"/>
      <c r="O221" s="889"/>
      <c r="P221" s="888"/>
      <c r="Q221" s="888"/>
      <c r="R221" s="888"/>
      <c r="S221" s="888"/>
      <c r="T221" s="888"/>
      <c r="U221" s="888"/>
      <c r="V221" s="888"/>
      <c r="AI221" s="2691"/>
      <c r="AK221" s="2691"/>
      <c r="AM221" s="2691"/>
      <c r="AN221" s="2691"/>
      <c r="AO221" s="2691"/>
      <c r="AP221" s="2691"/>
      <c r="AQ221" s="2691"/>
      <c r="AR221" s="2691"/>
      <c r="AS221" s="2691"/>
      <c r="AU221" s="2691"/>
      <c r="AV221" s="2691"/>
    </row>
  </sheetData>
  <hyperlinks>
    <hyperlink ref="A1" location="Menu!A1" display="Return to Menu"/>
  </hyperlinks>
  <printOptions horizontalCentered="1" verticalCentered="1"/>
  <pageMargins left="0.5" right="0.5" top="0.15" bottom="0.15" header="0.31496062992126" footer="0.31496062992126"/>
  <pageSetup paperSize="9" scale="31" fitToWidth="4" fitToHeight="2" orientation="portrait" r:id="rId1"/>
  <rowBreaks count="1" manualBreakCount="1">
    <brk id="130" max="47" man="1"/>
  </rowBreaks>
  <colBreaks count="4" manualBreakCount="4">
    <brk id="9" max="221" man="1"/>
    <brk id="17" max="221" man="1"/>
    <brk id="25" max="221" man="1"/>
    <brk id="33" max="221" man="1"/>
  </colBreaks>
  <legacy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85"/>
  <sheetViews>
    <sheetView view="pageBreakPreview" zoomScale="90" zoomScaleSheetLayoutView="90" workbookViewId="0">
      <pane xSplit="1" ySplit="3" topLeftCell="AK4" activePane="bottomRight" state="frozen"/>
      <selection pane="topRight"/>
      <selection pane="bottomLeft"/>
      <selection pane="bottomRight"/>
    </sheetView>
  </sheetViews>
  <sheetFormatPr defaultColWidth="18.28515625" defaultRowHeight="14.25"/>
  <cols>
    <col min="1" max="1" width="66.5703125" style="888" customWidth="1"/>
    <col min="2" max="10" width="17.7109375" style="888" customWidth="1"/>
    <col min="11" max="11" width="18.5703125" style="888" customWidth="1"/>
    <col min="12" max="12" width="18.28515625" style="888" customWidth="1"/>
    <col min="13" max="13" width="18" style="888" customWidth="1"/>
    <col min="14" max="14" width="18.5703125" style="888" customWidth="1"/>
    <col min="15" max="15" width="18.140625" style="888" customWidth="1"/>
    <col min="16" max="16" width="18.28515625" style="888" customWidth="1"/>
    <col min="17" max="17" width="18" style="888" customWidth="1"/>
    <col min="18" max="18" width="18.5703125" style="888" customWidth="1"/>
    <col min="19" max="19" width="18.140625" style="888" customWidth="1"/>
    <col min="20" max="20" width="18.28515625" style="888" customWidth="1"/>
    <col min="21" max="21" width="18" style="888" customWidth="1"/>
    <col min="22" max="22" width="18.5703125" style="888" customWidth="1"/>
    <col min="23" max="23" width="19.5703125" style="888" customWidth="1"/>
    <col min="24" max="24" width="19" style="888" customWidth="1"/>
    <col min="25" max="25" width="16.85546875" style="888" customWidth="1"/>
    <col min="26" max="26" width="19.140625" style="888" customWidth="1"/>
    <col min="27" max="45" width="18.28515625" style="888" customWidth="1"/>
    <col min="46" max="46" width="15.28515625" style="888" customWidth="1"/>
    <col min="47" max="48" width="18.28515625" style="888" customWidth="1"/>
    <col min="49" max="232" width="9.140625" style="888" customWidth="1"/>
    <col min="233" max="233" width="52.7109375" style="888" customWidth="1"/>
    <col min="234" max="234" width="17.7109375" style="888" customWidth="1"/>
    <col min="235" max="235" width="18.5703125" style="888" customWidth="1"/>
    <col min="236" max="236" width="18.28515625" style="888" customWidth="1"/>
    <col min="237" max="237" width="18" style="888" customWidth="1"/>
    <col min="238" max="238" width="66.5703125" style="888" customWidth="1"/>
    <col min="239" max="239" width="17.7109375" style="888" customWidth="1"/>
    <col min="240" max="240" width="18.5703125" style="888" customWidth="1"/>
    <col min="241" max="241" width="18.28515625" style="888" customWidth="1"/>
    <col min="242" max="242" width="18" style="888" customWidth="1"/>
    <col min="243" max="243" width="18.5703125" style="888" customWidth="1"/>
    <col min="244" max="244" width="18.140625" style="888" customWidth="1"/>
    <col min="245" max="245" width="18.28515625" style="888" customWidth="1"/>
    <col min="246" max="246" width="18" style="888" customWidth="1"/>
    <col min="247" max="247" width="18.5703125" style="888" customWidth="1"/>
    <col min="248" max="248" width="18.140625" style="888" customWidth="1"/>
    <col min="249" max="249" width="18.28515625" style="888" customWidth="1"/>
    <col min="250" max="250" width="18" style="888" customWidth="1"/>
    <col min="251" max="251" width="18.5703125" style="888" customWidth="1"/>
    <col min="252" max="252" width="19.5703125" style="888" customWidth="1"/>
    <col min="253" max="253" width="19" style="888" customWidth="1"/>
    <col min="254" max="254" width="16.85546875" style="888" customWidth="1"/>
    <col min="255" max="255" width="19.140625" style="888" customWidth="1"/>
    <col min="256" max="16384" width="18.28515625" style="888"/>
  </cols>
  <sheetData>
    <row r="1" spans="1:48" ht="25.5">
      <c r="A1" s="2059" t="s">
        <v>313</v>
      </c>
    </row>
    <row r="2" spans="1:48" ht="36.75" thickBot="1">
      <c r="A2" s="2648" t="s">
        <v>1720</v>
      </c>
    </row>
    <row r="3" spans="1:48" s="1283" customFormat="1" ht="18.75" thickBot="1">
      <c r="A3" s="2673"/>
      <c r="B3" s="2313" t="s">
        <v>1375</v>
      </c>
      <c r="C3" s="2313" t="s">
        <v>1376</v>
      </c>
      <c r="D3" s="2313" t="s">
        <v>1377</v>
      </c>
      <c r="E3" s="2313" t="s">
        <v>1378</v>
      </c>
      <c r="F3" s="2313" t="s">
        <v>1380</v>
      </c>
      <c r="G3" s="2313" t="s">
        <v>1381</v>
      </c>
      <c r="H3" s="2313" t="s">
        <v>1382</v>
      </c>
      <c r="I3" s="2313" t="s">
        <v>1383</v>
      </c>
      <c r="J3" s="2313" t="s">
        <v>1297</v>
      </c>
      <c r="K3" s="2313" t="s">
        <v>1298</v>
      </c>
      <c r="L3" s="2313" t="s">
        <v>1299</v>
      </c>
      <c r="M3" s="2313" t="s">
        <v>1300</v>
      </c>
      <c r="N3" s="2313" t="s">
        <v>1302</v>
      </c>
      <c r="O3" s="2313" t="s">
        <v>1303</v>
      </c>
      <c r="P3" s="2313" t="s">
        <v>1304</v>
      </c>
      <c r="Q3" s="2313" t="s">
        <v>1305</v>
      </c>
      <c r="R3" s="2313" t="s">
        <v>1307</v>
      </c>
      <c r="S3" s="2313" t="s">
        <v>1308</v>
      </c>
      <c r="T3" s="2313" t="s">
        <v>1309</v>
      </c>
      <c r="U3" s="2313" t="s">
        <v>1310</v>
      </c>
      <c r="V3" s="2313" t="s">
        <v>1408</v>
      </c>
      <c r="W3" s="2313" t="s">
        <v>1409</v>
      </c>
      <c r="X3" s="2313" t="s">
        <v>1349</v>
      </c>
      <c r="Y3" s="2313" t="s">
        <v>1410</v>
      </c>
      <c r="Z3" s="2313" t="s">
        <v>1555</v>
      </c>
      <c r="AA3" s="2313" t="s">
        <v>1709</v>
      </c>
      <c r="AB3" s="2313" t="s">
        <v>1710</v>
      </c>
      <c r="AC3" s="2313" t="s">
        <v>1711</v>
      </c>
      <c r="AD3" s="2313" t="s">
        <v>1322</v>
      </c>
      <c r="AE3" s="2313" t="s">
        <v>1323</v>
      </c>
      <c r="AF3" s="2313" t="s">
        <v>1324</v>
      </c>
      <c r="AG3" s="2313" t="s">
        <v>1325</v>
      </c>
      <c r="AH3" s="2313" t="s">
        <v>1556</v>
      </c>
      <c r="AI3" s="2313" t="s">
        <v>1557</v>
      </c>
      <c r="AJ3" s="2313" t="s">
        <v>1558</v>
      </c>
      <c r="AK3" s="2313" t="s">
        <v>1559</v>
      </c>
      <c r="AL3" s="2313" t="s">
        <v>1364</v>
      </c>
      <c r="AM3" s="2313" t="s">
        <v>1470</v>
      </c>
      <c r="AN3" s="2313" t="s">
        <v>1471</v>
      </c>
      <c r="AO3" s="2313" t="s">
        <v>1472</v>
      </c>
      <c r="AP3" s="2313" t="s">
        <v>1473</v>
      </c>
      <c r="AQ3" s="2313" t="s">
        <v>1474</v>
      </c>
      <c r="AR3" s="2313" t="s">
        <v>1475</v>
      </c>
      <c r="AS3" s="2313" t="s">
        <v>1476</v>
      </c>
      <c r="AT3" s="2313" t="s">
        <v>1560</v>
      </c>
      <c r="AU3" s="2313" t="s">
        <v>1561</v>
      </c>
      <c r="AV3" s="2313" t="s">
        <v>1562</v>
      </c>
    </row>
    <row r="4" spans="1:48" ht="16.5" thickBot="1">
      <c r="A4" s="2274" t="s">
        <v>1563</v>
      </c>
      <c r="B4" s="2692">
        <v>9432.1623636380136</v>
      </c>
      <c r="C4" s="2692">
        <v>10383.671456223572</v>
      </c>
      <c r="D4" s="2692">
        <v>10109.89160108073</v>
      </c>
      <c r="E4" s="2692">
        <v>-586.42529415000172</v>
      </c>
      <c r="F4" s="2692">
        <v>1272.6591659489841</v>
      </c>
      <c r="G4" s="2692">
        <v>2190.2422854572765</v>
      </c>
      <c r="H4" s="2692">
        <v>3401.2736695286326</v>
      </c>
      <c r="I4" s="2692">
        <v>7156.9337124070144</v>
      </c>
      <c r="J4" s="2692">
        <v>1648.693884332889</v>
      </c>
      <c r="K4" s="2692">
        <v>4061.9940488527718</v>
      </c>
      <c r="L4" s="2692">
        <v>2232.4462725236717</v>
      </c>
      <c r="M4" s="2692">
        <v>6636.5563158528457</v>
      </c>
      <c r="N4" s="2692">
        <v>5649.5364658480112</v>
      </c>
      <c r="O4" s="2692">
        <v>6705.7199991494745</v>
      </c>
      <c r="P4" s="2692">
        <v>-3282.0817716334768</v>
      </c>
      <c r="Q4" s="2692">
        <v>3584.4425082080252</v>
      </c>
      <c r="R4" s="2692">
        <v>4495.2088129936064</v>
      </c>
      <c r="S4" s="2692">
        <v>1333.6221466725374</v>
      </c>
      <c r="T4" s="2692">
        <v>8582.59995664296</v>
      </c>
      <c r="U4" s="2692">
        <v>4520.7865549804865</v>
      </c>
      <c r="V4" s="2692">
        <v>6554.4623385018158</v>
      </c>
      <c r="W4" s="2692">
        <v>4594.953519390886</v>
      </c>
      <c r="X4" s="2692">
        <v>3674.341454097098</v>
      </c>
      <c r="Y4" s="2692">
        <v>5324.4292515577226</v>
      </c>
      <c r="Z4" s="2692">
        <v>3213.8057902954242</v>
      </c>
      <c r="AA4" s="2692">
        <v>-185.89633599115132</v>
      </c>
      <c r="AB4" s="2692">
        <v>1373.9360109493373</v>
      </c>
      <c r="AC4" s="2692">
        <v>-3123.1587461424415</v>
      </c>
      <c r="AD4" s="2692">
        <v>-5669.8283722213</v>
      </c>
      <c r="AE4" s="2692">
        <v>-2059.6333370568645</v>
      </c>
      <c r="AF4" s="2692">
        <v>-5695.2673723611188</v>
      </c>
      <c r="AG4" s="2692">
        <v>-2013.9134523260245</v>
      </c>
      <c r="AH4" s="2692">
        <v>1142.0554825683239</v>
      </c>
      <c r="AI4" s="2692">
        <v>-1718.6119578021771</v>
      </c>
      <c r="AJ4" s="2692">
        <v>-28.828320318465558</v>
      </c>
      <c r="AK4" s="2692">
        <v>3327.3721730708794</v>
      </c>
      <c r="AL4" s="2692">
        <v>3417.3685890074757</v>
      </c>
      <c r="AM4" s="2692">
        <v>1351.074165102239</v>
      </c>
      <c r="AN4" s="2692">
        <v>1973.6169932589501</v>
      </c>
      <c r="AO4" s="2692">
        <v>3657.1834614233799</v>
      </c>
      <c r="AP4" s="2692">
        <v>1410.7236938163214</v>
      </c>
      <c r="AQ4" s="2692">
        <v>4363.5539728637386</v>
      </c>
      <c r="AR4" s="2692">
        <v>-1544.4097455755036</v>
      </c>
      <c r="AS4" s="2692">
        <v>1104.5748790415828</v>
      </c>
      <c r="AT4" s="2692">
        <v>-2605.0909357484034</v>
      </c>
      <c r="AU4" s="2692">
        <v>-3771.9889992611625</v>
      </c>
      <c r="AV4" s="2692">
        <v>-2795.8340446016882</v>
      </c>
    </row>
    <row r="5" spans="1:48" ht="16.5" thickBot="1">
      <c r="A5" s="2652" t="s">
        <v>1721</v>
      </c>
      <c r="B5" s="2692">
        <v>12980.566877775365</v>
      </c>
      <c r="C5" s="2692">
        <v>15248.962967318825</v>
      </c>
      <c r="D5" s="2692">
        <v>15423.410799539442</v>
      </c>
      <c r="E5" s="2692">
        <v>2566.5212535086757</v>
      </c>
      <c r="F5" s="2692">
        <v>3380.7856355060549</v>
      </c>
      <c r="G5" s="2692">
        <v>4767.7523647996986</v>
      </c>
      <c r="H5" s="2692">
        <v>6596.0002746417158</v>
      </c>
      <c r="I5" s="2692">
        <v>10924.555983460214</v>
      </c>
      <c r="J5" s="2692">
        <v>6449.7318330962153</v>
      </c>
      <c r="K5" s="2692">
        <v>8009.005507001144</v>
      </c>
      <c r="L5" s="2692">
        <v>6931.635375781505</v>
      </c>
      <c r="M5" s="2692">
        <v>10381.245055874377</v>
      </c>
      <c r="N5" s="2692">
        <v>9891.3564150369275</v>
      </c>
      <c r="O5" s="2692">
        <v>11958.814797311465</v>
      </c>
      <c r="P5" s="2692">
        <v>3620.6650153089904</v>
      </c>
      <c r="Q5" s="2692">
        <v>9531.5979720710438</v>
      </c>
      <c r="R5" s="2692">
        <v>10418.125204863976</v>
      </c>
      <c r="S5" s="2692">
        <v>7039.6140310877199</v>
      </c>
      <c r="T5" s="2692">
        <v>13546.033235592909</v>
      </c>
      <c r="U5" s="2692">
        <v>9921.8080172080972</v>
      </c>
      <c r="V5" s="2692">
        <v>11411.437323688406</v>
      </c>
      <c r="W5" s="2692">
        <v>12079.949631642517</v>
      </c>
      <c r="X5" s="2692">
        <v>10074.058348569028</v>
      </c>
      <c r="Y5" s="2692">
        <v>10201.627795211292</v>
      </c>
      <c r="Z5" s="2692">
        <v>7588.3309666830155</v>
      </c>
      <c r="AA5" s="2692">
        <v>6037.6166704563584</v>
      </c>
      <c r="AB5" s="2692">
        <v>6443.3202122276962</v>
      </c>
      <c r="AC5" s="2692">
        <v>923.10294654192694</v>
      </c>
      <c r="AD5" s="2692">
        <v>-2702.662167579907</v>
      </c>
      <c r="AE5" s="2692">
        <v>51.341690410908996</v>
      </c>
      <c r="AF5" s="2692">
        <v>-2822.955369492156</v>
      </c>
      <c r="AG5" s="2692">
        <v>-972.74459171899252</v>
      </c>
      <c r="AH5" s="2692">
        <v>-832.51902179570061</v>
      </c>
      <c r="AI5" s="2692">
        <v>-1842.6324795698747</v>
      </c>
      <c r="AJ5" s="2692">
        <v>-122.86885702383097</v>
      </c>
      <c r="AK5" s="2692">
        <v>2261.962480695086</v>
      </c>
      <c r="AL5" s="2692">
        <v>2271.1759192202417</v>
      </c>
      <c r="AM5" s="2692">
        <v>1988.0429608066624</v>
      </c>
      <c r="AN5" s="2692">
        <v>3416.1910400394372</v>
      </c>
      <c r="AO5" s="2692">
        <v>5472.7404193254106</v>
      </c>
      <c r="AP5" s="2692">
        <v>4358.1354533007525</v>
      </c>
      <c r="AQ5" s="2692">
        <v>7424.9228660911995</v>
      </c>
      <c r="AR5" s="2692">
        <v>3759.8825196731304</v>
      </c>
      <c r="AS5" s="2692">
        <v>6793.5953809003804</v>
      </c>
      <c r="AT5" s="2692">
        <v>886.28120948282049</v>
      </c>
      <c r="AU5" s="2692">
        <v>1667.7244074010996</v>
      </c>
      <c r="AV5" s="2692">
        <v>2558.9648738823853</v>
      </c>
    </row>
    <row r="6" spans="1:48" ht="16.5" thickBot="1">
      <c r="A6" s="2693" t="s">
        <v>1722</v>
      </c>
      <c r="B6" s="2694">
        <v>21694.289259000005</v>
      </c>
      <c r="C6" s="2694">
        <v>26632.681034999998</v>
      </c>
      <c r="D6" s="2694">
        <v>26039.354162</v>
      </c>
      <c r="E6" s="2694">
        <v>11950.162536777778</v>
      </c>
      <c r="F6" s="2694">
        <v>10347.47601073059</v>
      </c>
      <c r="G6" s="2694">
        <v>12305.567997768601</v>
      </c>
      <c r="H6" s="2694">
        <v>15214.131666502832</v>
      </c>
      <c r="I6" s="2694">
        <v>18921.892917464644</v>
      </c>
      <c r="J6" s="2694">
        <v>18846.570525557629</v>
      </c>
      <c r="K6" s="2694">
        <v>18868.96399180451</v>
      </c>
      <c r="L6" s="2694">
        <v>19540.582466850876</v>
      </c>
      <c r="M6" s="2694">
        <v>21275.968468126986</v>
      </c>
      <c r="N6" s="2694">
        <v>23512.523979034257</v>
      </c>
      <c r="O6" s="2694">
        <v>26082.502673822921</v>
      </c>
      <c r="P6" s="2694">
        <v>23109.099652254361</v>
      </c>
      <c r="Q6" s="2694">
        <v>24459.701017678464</v>
      </c>
      <c r="R6" s="2694">
        <v>26104.277364195877</v>
      </c>
      <c r="S6" s="2694">
        <v>22523.74603078475</v>
      </c>
      <c r="T6" s="2694">
        <v>23714.924477899818</v>
      </c>
      <c r="U6" s="2694">
        <v>21979.383036638308</v>
      </c>
      <c r="V6" s="2694">
        <v>22890.350096795752</v>
      </c>
      <c r="W6" s="2694">
        <v>26279.600586450691</v>
      </c>
      <c r="X6" s="2694">
        <v>23391.705455893676</v>
      </c>
      <c r="Y6" s="2694">
        <v>22556.397792130268</v>
      </c>
      <c r="Z6" s="2694">
        <v>22166.850933911926</v>
      </c>
      <c r="AA6" s="2694">
        <v>22623.09805303254</v>
      </c>
      <c r="AB6" s="2694">
        <v>21182.853134681882</v>
      </c>
      <c r="AC6" s="2694">
        <v>16613.311923326513</v>
      </c>
      <c r="AD6" s="2694">
        <v>12114.17256668277</v>
      </c>
      <c r="AE6" s="2694">
        <v>13065.693868901881</v>
      </c>
      <c r="AF6" s="2694">
        <v>10459.154799053318</v>
      </c>
      <c r="AG6" s="2694">
        <v>10248.717287483052</v>
      </c>
      <c r="AH6" s="2694">
        <v>7601.8429038055947</v>
      </c>
      <c r="AI6" s="2694">
        <v>9263.5468642248889</v>
      </c>
      <c r="AJ6" s="2694">
        <v>7924.1359871803043</v>
      </c>
      <c r="AK6" s="2694">
        <v>9914.3696874557882</v>
      </c>
      <c r="AL6" s="2694">
        <v>9965.7492340226563</v>
      </c>
      <c r="AM6" s="2694">
        <v>10810.72624623935</v>
      </c>
      <c r="AN6" s="2694">
        <v>11983.806485347304</v>
      </c>
      <c r="AO6" s="2694">
        <v>13057.206264722719</v>
      </c>
      <c r="AP6" s="2694">
        <v>14463.140831855841</v>
      </c>
      <c r="AQ6" s="2694">
        <v>15772.257060889568</v>
      </c>
      <c r="AR6" s="2694">
        <v>16199.350607188777</v>
      </c>
      <c r="AS6" s="2694">
        <v>16655.48587294051</v>
      </c>
      <c r="AT6" s="2694">
        <v>15202.066891740409</v>
      </c>
      <c r="AU6" s="2694">
        <v>16317.818516010881</v>
      </c>
      <c r="AV6" s="2694">
        <v>15113.27839148254</v>
      </c>
    </row>
    <row r="7" spans="1:48" ht="16.5" thickBot="1">
      <c r="A7" s="2695" t="s">
        <v>1723</v>
      </c>
      <c r="B7" s="2696">
        <v>21088.347200000004</v>
      </c>
      <c r="C7" s="2696">
        <v>26058.958199999997</v>
      </c>
      <c r="D7" s="2696">
        <v>25576.009299999998</v>
      </c>
      <c r="E7" s="2696">
        <v>11445.963077777778</v>
      </c>
      <c r="F7" s="2696">
        <v>9841.5095806305908</v>
      </c>
      <c r="G7" s="2696">
        <v>11872.281278968601</v>
      </c>
      <c r="H7" s="2696">
        <v>14817.339781502831</v>
      </c>
      <c r="I7" s="2696">
        <v>18247.391825564642</v>
      </c>
      <c r="J7" s="2696">
        <v>18097.658693627629</v>
      </c>
      <c r="K7" s="2696">
        <v>18207.963387884509</v>
      </c>
      <c r="L7" s="2696">
        <v>19006.794179730874</v>
      </c>
      <c r="M7" s="2696">
        <v>20493.656638756987</v>
      </c>
      <c r="N7" s="2696">
        <v>22553.490852984258</v>
      </c>
      <c r="O7" s="2696">
        <v>25287.91505687292</v>
      </c>
      <c r="P7" s="2696">
        <v>22420.50371101436</v>
      </c>
      <c r="Q7" s="2696">
        <v>23628.111479128464</v>
      </c>
      <c r="R7" s="2696">
        <v>25321.217502889998</v>
      </c>
      <c r="S7" s="2696">
        <v>21709.001338873335</v>
      </c>
      <c r="T7" s="2696">
        <v>23046.199975873336</v>
      </c>
      <c r="U7" s="2696">
        <v>21197.918622546666</v>
      </c>
      <c r="V7" s="2696">
        <v>21448.65403053</v>
      </c>
      <c r="W7" s="2696">
        <v>25153.75887759</v>
      </c>
      <c r="X7" s="2696">
        <v>22498.860600119999</v>
      </c>
      <c r="Y7" s="2696">
        <v>21473.418968554612</v>
      </c>
      <c r="Z7" s="2696">
        <v>20851.490372251927</v>
      </c>
      <c r="AA7" s="2696">
        <v>20209.560879094999</v>
      </c>
      <c r="AB7" s="2696">
        <v>20003.131205368452</v>
      </c>
      <c r="AC7" s="2696">
        <v>15451.131952687712</v>
      </c>
      <c r="AD7" s="2696">
        <v>11090.021178860001</v>
      </c>
      <c r="AE7" s="2696">
        <v>11677.827399341</v>
      </c>
      <c r="AF7" s="2696">
        <v>9993.5289955000007</v>
      </c>
      <c r="AG7" s="2696">
        <v>9682.0143455195866</v>
      </c>
      <c r="AH7" s="2696">
        <v>7045.3994606221841</v>
      </c>
      <c r="AI7" s="2696">
        <v>8299.3435063462603</v>
      </c>
      <c r="AJ7" s="2696">
        <v>7444.7567068871595</v>
      </c>
      <c r="AK7" s="2696">
        <v>9239.5397869343196</v>
      </c>
      <c r="AL7" s="2696">
        <v>9260.2145045807192</v>
      </c>
      <c r="AM7" s="2696">
        <v>9568.5579717244455</v>
      </c>
      <c r="AN7" s="2696">
        <v>11271.818855251657</v>
      </c>
      <c r="AO7" s="2696">
        <v>12196.269202262538</v>
      </c>
      <c r="AP7" s="2696">
        <v>13495.39749415</v>
      </c>
      <c r="AQ7" s="2696">
        <v>13979.669867279128</v>
      </c>
      <c r="AR7" s="2696">
        <v>15299.994110378157</v>
      </c>
      <c r="AS7" s="2696">
        <v>15620.895153604459</v>
      </c>
      <c r="AT7" s="2696">
        <v>12858.562944442741</v>
      </c>
      <c r="AU7" s="2696">
        <v>14290.847714951615</v>
      </c>
      <c r="AV7" s="2696">
        <v>13765.105448598322</v>
      </c>
    </row>
    <row r="8" spans="1:48" ht="16.5" thickBot="1">
      <c r="A8" s="2695" t="s">
        <v>1571</v>
      </c>
      <c r="B8" s="2696">
        <v>605.94205900000009</v>
      </c>
      <c r="C8" s="2696">
        <v>573.72283500000003</v>
      </c>
      <c r="D8" s="2696">
        <v>463.34486200000003</v>
      </c>
      <c r="E8" s="2696">
        <v>504.19945899999999</v>
      </c>
      <c r="F8" s="2696">
        <v>505.96643009999997</v>
      </c>
      <c r="G8" s="2696">
        <v>433.28671879999996</v>
      </c>
      <c r="H8" s="2696">
        <v>396.79188500000004</v>
      </c>
      <c r="I8" s="2696">
        <v>674.50109189999989</v>
      </c>
      <c r="J8" s="2696">
        <v>748.91183192999995</v>
      </c>
      <c r="K8" s="2696">
        <v>661.00060392</v>
      </c>
      <c r="L8" s="2696">
        <v>533.78828712000006</v>
      </c>
      <c r="M8" s="2696">
        <v>782.31182936999994</v>
      </c>
      <c r="N8" s="2696">
        <v>959.03312604999985</v>
      </c>
      <c r="O8" s="2696">
        <v>794.58761694999998</v>
      </c>
      <c r="P8" s="2696">
        <v>688.59594124</v>
      </c>
      <c r="Q8" s="2696">
        <v>831.58953855000004</v>
      </c>
      <c r="R8" s="2696">
        <v>783.05986130587962</v>
      </c>
      <c r="S8" s="2696">
        <v>814.74469191141634</v>
      </c>
      <c r="T8" s="2696">
        <v>668.72450202648201</v>
      </c>
      <c r="U8" s="2696">
        <v>781.46441409164254</v>
      </c>
      <c r="V8" s="2696">
        <v>1441.6960662657516</v>
      </c>
      <c r="W8" s="2696">
        <v>1125.8417088606918</v>
      </c>
      <c r="X8" s="2696">
        <v>892.8448557736757</v>
      </c>
      <c r="Y8" s="2696">
        <v>1082.9788235756569</v>
      </c>
      <c r="Z8" s="2696">
        <v>1315.36056166</v>
      </c>
      <c r="AA8" s="2696">
        <v>2413.53717393754</v>
      </c>
      <c r="AB8" s="2696">
        <v>1179.7219293134299</v>
      </c>
      <c r="AC8" s="2696">
        <v>1162.1799706388013</v>
      </c>
      <c r="AD8" s="2696">
        <v>1024.1513878227679</v>
      </c>
      <c r="AE8" s="2696">
        <v>1387.86646956088</v>
      </c>
      <c r="AF8" s="2696">
        <v>465.62580355331716</v>
      </c>
      <c r="AG8" s="2696">
        <v>566.70294196346583</v>
      </c>
      <c r="AH8" s="2696">
        <v>556.44344318341052</v>
      </c>
      <c r="AI8" s="2696">
        <v>964.20335787862939</v>
      </c>
      <c r="AJ8" s="2696">
        <v>479.3792802931448</v>
      </c>
      <c r="AK8" s="2696">
        <v>674.82990052146886</v>
      </c>
      <c r="AL8" s="2696">
        <v>705.53472944193697</v>
      </c>
      <c r="AM8" s="2696">
        <v>1242.1682745149042</v>
      </c>
      <c r="AN8" s="2696">
        <v>711.98763009564698</v>
      </c>
      <c r="AO8" s="2696">
        <v>860.93706246018144</v>
      </c>
      <c r="AP8" s="2696">
        <v>967.7433377058403</v>
      </c>
      <c r="AQ8" s="2696">
        <v>1792.5871936104393</v>
      </c>
      <c r="AR8" s="2696">
        <v>899.35649681062068</v>
      </c>
      <c r="AS8" s="2696">
        <v>1034.5907193360499</v>
      </c>
      <c r="AT8" s="2696">
        <v>2343.5039472976678</v>
      </c>
      <c r="AU8" s="2696">
        <v>2026.9708010592649</v>
      </c>
      <c r="AV8" s="2696">
        <v>1348.1729428842173</v>
      </c>
    </row>
    <row r="9" spans="1:48" ht="16.5" thickBot="1">
      <c r="A9" s="2693" t="s">
        <v>1724</v>
      </c>
      <c r="B9" s="2694">
        <v>-8713.7223812246393</v>
      </c>
      <c r="C9" s="2694">
        <v>-11383.718067681173</v>
      </c>
      <c r="D9" s="2694">
        <v>-10615.943362460557</v>
      </c>
      <c r="E9" s="2694">
        <v>-9383.6412832691021</v>
      </c>
      <c r="F9" s="2694">
        <v>-6966.6903752245353</v>
      </c>
      <c r="G9" s="2694">
        <v>-7537.8156329689027</v>
      </c>
      <c r="H9" s="2694">
        <v>-8618.1313918611158</v>
      </c>
      <c r="I9" s="2694">
        <v>-7997.3369340044292</v>
      </c>
      <c r="J9" s="2694">
        <v>-12396.838692461413</v>
      </c>
      <c r="K9" s="2694">
        <v>-10859.958484803366</v>
      </c>
      <c r="L9" s="2694">
        <v>-12608.947091069371</v>
      </c>
      <c r="M9" s="2694">
        <v>-10894.72341225261</v>
      </c>
      <c r="N9" s="2694">
        <v>-13621.167563997329</v>
      </c>
      <c r="O9" s="2694">
        <v>-14123.687876511456</v>
      </c>
      <c r="P9" s="2694">
        <v>-19488.434636945371</v>
      </c>
      <c r="Q9" s="2694">
        <v>-14928.10304560742</v>
      </c>
      <c r="R9" s="2694">
        <v>-15686.152159331901</v>
      </c>
      <c r="S9" s="2694">
        <v>-15484.131999697031</v>
      </c>
      <c r="T9" s="2694">
        <v>-10168.891242306909</v>
      </c>
      <c r="U9" s="2694">
        <v>-12057.575019430211</v>
      </c>
      <c r="V9" s="2694">
        <v>-11478.912773107346</v>
      </c>
      <c r="W9" s="2694">
        <v>-14199.650954808174</v>
      </c>
      <c r="X9" s="2694">
        <v>-13317.647107324648</v>
      </c>
      <c r="Y9" s="2694">
        <v>-12354.769996918976</v>
      </c>
      <c r="Z9" s="2694">
        <v>-14578.519967228911</v>
      </c>
      <c r="AA9" s="2694">
        <v>-16585.481382576181</v>
      </c>
      <c r="AB9" s="2694">
        <v>-14739.532922454186</v>
      </c>
      <c r="AC9" s="2694">
        <v>-15690.208976784586</v>
      </c>
      <c r="AD9" s="2694">
        <v>-14816.834734262677</v>
      </c>
      <c r="AE9" s="2694">
        <v>-13014.352178490972</v>
      </c>
      <c r="AF9" s="2694">
        <v>-13282.110168545474</v>
      </c>
      <c r="AG9" s="2694">
        <v>-11221.461879202045</v>
      </c>
      <c r="AH9" s="2694">
        <v>-8434.3619256012953</v>
      </c>
      <c r="AI9" s="2694">
        <v>-11106.179343794764</v>
      </c>
      <c r="AJ9" s="2694">
        <v>-8047.0048442041352</v>
      </c>
      <c r="AK9" s="2694">
        <v>-7652.4072067607021</v>
      </c>
      <c r="AL9" s="2694">
        <v>-7694.5733148024146</v>
      </c>
      <c r="AM9" s="2694">
        <v>-8822.6832854326876</v>
      </c>
      <c r="AN9" s="2694">
        <v>-8567.615445307867</v>
      </c>
      <c r="AO9" s="2694">
        <v>-7584.4658453973088</v>
      </c>
      <c r="AP9" s="2694">
        <v>-10105.005378555088</v>
      </c>
      <c r="AQ9" s="2694">
        <v>-8347.3341947983681</v>
      </c>
      <c r="AR9" s="2694">
        <v>-12439.468087515646</v>
      </c>
      <c r="AS9" s="2694">
        <v>-9861.8904920401292</v>
      </c>
      <c r="AT9" s="2694">
        <v>-14315.785682257589</v>
      </c>
      <c r="AU9" s="2694">
        <v>-14650.094108609781</v>
      </c>
      <c r="AV9" s="2694">
        <v>-12554.313517600154</v>
      </c>
    </row>
    <row r="10" spans="1:48" ht="16.5" thickBot="1">
      <c r="A10" s="2695" t="s">
        <v>1725</v>
      </c>
      <c r="B10" s="2696">
        <v>-2162.823761223257</v>
      </c>
      <c r="C10" s="2696">
        <v>-2920.685065054467</v>
      </c>
      <c r="D10" s="2696">
        <v>-3558.9194852412502</v>
      </c>
      <c r="E10" s="2696">
        <v>-2071.6114045135123</v>
      </c>
      <c r="F10" s="2696">
        <v>-1079.2945875358271</v>
      </c>
      <c r="G10" s="2696">
        <v>-1739.2220752669637</v>
      </c>
      <c r="H10" s="2696">
        <v>-1981.035159865555</v>
      </c>
      <c r="I10" s="2696">
        <v>-2111.2162217232762</v>
      </c>
      <c r="J10" s="2696">
        <v>-2669.4290206270261</v>
      </c>
      <c r="K10" s="2696">
        <v>-3060.2628970504466</v>
      </c>
      <c r="L10" s="2696">
        <v>-3362.1069003506063</v>
      </c>
      <c r="M10" s="2696">
        <v>-2126.4650626086732</v>
      </c>
      <c r="N10" s="2696">
        <v>-2740.1596720435327</v>
      </c>
      <c r="O10" s="2696">
        <v>-5257.5847498420771</v>
      </c>
      <c r="P10" s="2696">
        <v>-7311.3077440774869</v>
      </c>
      <c r="Q10" s="2696">
        <v>-4040.4957317230437</v>
      </c>
      <c r="R10" s="2696">
        <v>-5670.0366243046938</v>
      </c>
      <c r="S10" s="2696">
        <v>-5395.1325443362412</v>
      </c>
      <c r="T10" s="2696">
        <v>-3716.1560678869619</v>
      </c>
      <c r="U10" s="2696">
        <v>-4240.8875676047737</v>
      </c>
      <c r="V10" s="2696">
        <v>-3574.4358793513429</v>
      </c>
      <c r="W10" s="2696">
        <v>-5402.7754767641218</v>
      </c>
      <c r="X10" s="2696">
        <v>-3692.0746611637205</v>
      </c>
      <c r="Y10" s="2696">
        <v>-2474.1349222808294</v>
      </c>
      <c r="Z10" s="2696">
        <v>-2685.963584064722</v>
      </c>
      <c r="AA10" s="2696">
        <v>-4949.326838242052</v>
      </c>
      <c r="AB10" s="2696">
        <v>-3902.1328729603829</v>
      </c>
      <c r="AC10" s="2696">
        <v>-2268.6095273417341</v>
      </c>
      <c r="AD10" s="2696">
        <v>-2412.0925564054414</v>
      </c>
      <c r="AE10" s="2696">
        <v>-2353.2720230487062</v>
      </c>
      <c r="AF10" s="2696">
        <v>-2535.4338281479581</v>
      </c>
      <c r="AG10" s="2696">
        <v>-1194.1200174294254</v>
      </c>
      <c r="AH10" s="2696">
        <v>-1935.9467181645546</v>
      </c>
      <c r="AI10" s="2696">
        <v>-2597.2630809352204</v>
      </c>
      <c r="AJ10" s="2696">
        <v>-2303.2381937082018</v>
      </c>
      <c r="AK10" s="2696">
        <v>-2113.9736159818649</v>
      </c>
      <c r="AL10" s="2696">
        <v>-2420.8747485094</v>
      </c>
      <c r="AM10" s="2696">
        <v>-2214.5435214119502</v>
      </c>
      <c r="AN10" s="2696">
        <v>-2228.0756487020062</v>
      </c>
      <c r="AO10" s="2696">
        <v>-1291.6477563974804</v>
      </c>
      <c r="AP10" s="2696">
        <v>-3868.3381596425506</v>
      </c>
      <c r="AQ10" s="2696">
        <v>-2169.7947209732502</v>
      </c>
      <c r="AR10" s="2696">
        <v>-3124.4235933501509</v>
      </c>
      <c r="AS10" s="2696">
        <v>-2403.8168379193503</v>
      </c>
      <c r="AT10" s="2696">
        <v>-2068.7732585171007</v>
      </c>
      <c r="AU10" s="2696">
        <v>-3106.0026305382626</v>
      </c>
      <c r="AV10" s="2696">
        <v>-1604.7133458083408</v>
      </c>
    </row>
    <row r="11" spans="1:48" ht="16.5" thickBot="1">
      <c r="A11" s="2695" t="s">
        <v>1726</v>
      </c>
      <c r="B11" s="2696">
        <v>-6550.8986200013824</v>
      </c>
      <c r="C11" s="2696">
        <v>-8463.0330026267056</v>
      </c>
      <c r="D11" s="2696">
        <v>-7057.023877219307</v>
      </c>
      <c r="E11" s="2696">
        <v>-7312.0298787555894</v>
      </c>
      <c r="F11" s="2696">
        <v>-5887.395787688708</v>
      </c>
      <c r="G11" s="2696">
        <v>-5798.5935577019391</v>
      </c>
      <c r="H11" s="2696">
        <v>-6637.0962319955615</v>
      </c>
      <c r="I11" s="2696">
        <v>-5886.1207122811529</v>
      </c>
      <c r="J11" s="2696">
        <v>-9727.4096718343862</v>
      </c>
      <c r="K11" s="2696">
        <v>-7799.6955877529199</v>
      </c>
      <c r="L11" s="2696">
        <v>-9246.8401907187654</v>
      </c>
      <c r="M11" s="2696">
        <v>-8768.2583496439365</v>
      </c>
      <c r="N11" s="2696">
        <v>-10881.007891953797</v>
      </c>
      <c r="O11" s="2696">
        <v>-8866.103126669379</v>
      </c>
      <c r="P11" s="2696">
        <v>-12177.126892867886</v>
      </c>
      <c r="Q11" s="2696">
        <v>-10887.607313884377</v>
      </c>
      <c r="R11" s="2696">
        <v>-10016.115535027207</v>
      </c>
      <c r="S11" s="2696">
        <v>-10088.99945536079</v>
      </c>
      <c r="T11" s="2696">
        <v>-6452.7351744199468</v>
      </c>
      <c r="U11" s="2696">
        <v>-7816.6874518254372</v>
      </c>
      <c r="V11" s="2696">
        <v>-7904.4768937560029</v>
      </c>
      <c r="W11" s="2696">
        <v>-8796.8754780440522</v>
      </c>
      <c r="X11" s="2696">
        <v>-9625.5724461609279</v>
      </c>
      <c r="Y11" s="2696">
        <v>-9880.6350746381468</v>
      </c>
      <c r="Z11" s="2696">
        <v>-11892.556383164188</v>
      </c>
      <c r="AA11" s="2696">
        <v>-11636.154544334127</v>
      </c>
      <c r="AB11" s="2696">
        <v>-10837.400049493803</v>
      </c>
      <c r="AC11" s="2696">
        <v>-13421.599449442852</v>
      </c>
      <c r="AD11" s="2696">
        <v>-12404.742177857235</v>
      </c>
      <c r="AE11" s="2696">
        <v>-10661.080155442265</v>
      </c>
      <c r="AF11" s="2696">
        <v>-10746.676340397516</v>
      </c>
      <c r="AG11" s="2696">
        <v>-10027.341861772618</v>
      </c>
      <c r="AH11" s="2696">
        <v>-6498.4152074367403</v>
      </c>
      <c r="AI11" s="2696">
        <v>-8508.9162628595441</v>
      </c>
      <c r="AJ11" s="2696">
        <v>-5743.7666504959334</v>
      </c>
      <c r="AK11" s="2696">
        <v>-5538.4335907788372</v>
      </c>
      <c r="AL11" s="2696">
        <v>-5273.6985662930147</v>
      </c>
      <c r="AM11" s="2696">
        <v>-6608.1397640207379</v>
      </c>
      <c r="AN11" s="2696">
        <v>-6339.5397966058617</v>
      </c>
      <c r="AO11" s="2696">
        <v>-6292.8180889998284</v>
      </c>
      <c r="AP11" s="2696">
        <v>-6236.6672189125366</v>
      </c>
      <c r="AQ11" s="2696">
        <v>-6177.5394738251189</v>
      </c>
      <c r="AR11" s="2696">
        <v>-9315.0444941654951</v>
      </c>
      <c r="AS11" s="2696">
        <v>-7458.073654120778</v>
      </c>
      <c r="AT11" s="2696">
        <v>-12247.012423740487</v>
      </c>
      <c r="AU11" s="2696">
        <v>-11544.091478071517</v>
      </c>
      <c r="AV11" s="2696">
        <v>-10949.600171791813</v>
      </c>
    </row>
    <row r="12" spans="1:48" ht="16.5" thickBot="1">
      <c r="A12" s="2695" t="s">
        <v>1727</v>
      </c>
      <c r="B12" s="2696">
        <v>0</v>
      </c>
      <c r="C12" s="2696">
        <v>0</v>
      </c>
      <c r="D12" s="2696">
        <v>0</v>
      </c>
      <c r="E12" s="2696">
        <v>0</v>
      </c>
      <c r="F12" s="2696">
        <v>0</v>
      </c>
      <c r="G12" s="2696">
        <v>0</v>
      </c>
      <c r="H12" s="2696">
        <v>0</v>
      </c>
      <c r="I12" s="2696">
        <v>0</v>
      </c>
      <c r="J12" s="2696">
        <v>0</v>
      </c>
      <c r="K12" s="2696">
        <v>0</v>
      </c>
      <c r="L12" s="2696">
        <v>0</v>
      </c>
      <c r="M12" s="2696">
        <v>0</v>
      </c>
      <c r="N12" s="2696">
        <v>0</v>
      </c>
      <c r="O12" s="2696">
        <v>0</v>
      </c>
      <c r="P12" s="2696">
        <v>0</v>
      </c>
      <c r="Q12" s="2696">
        <v>0</v>
      </c>
      <c r="R12" s="2696">
        <v>0</v>
      </c>
      <c r="S12" s="2696">
        <v>0</v>
      </c>
      <c r="T12" s="2696">
        <v>0</v>
      </c>
      <c r="U12" s="2696">
        <v>0</v>
      </c>
      <c r="V12" s="2696">
        <v>0</v>
      </c>
      <c r="W12" s="2696">
        <v>0</v>
      </c>
      <c r="X12" s="2696">
        <v>0</v>
      </c>
      <c r="Y12" s="2696">
        <v>0</v>
      </c>
      <c r="Z12" s="2696">
        <v>0</v>
      </c>
      <c r="AA12" s="2696">
        <v>0</v>
      </c>
      <c r="AB12" s="2696">
        <v>0</v>
      </c>
      <c r="AC12" s="2696">
        <v>0</v>
      </c>
      <c r="AD12" s="2696">
        <v>0</v>
      </c>
      <c r="AE12" s="2696">
        <v>0</v>
      </c>
      <c r="AF12" s="2696">
        <v>0</v>
      </c>
      <c r="AG12" s="2696">
        <v>0</v>
      </c>
      <c r="AH12" s="2696">
        <v>0</v>
      </c>
      <c r="AI12" s="2696">
        <v>0</v>
      </c>
      <c r="AJ12" s="2696">
        <v>0</v>
      </c>
      <c r="AK12" s="2696">
        <v>0</v>
      </c>
      <c r="AL12" s="2696">
        <v>0</v>
      </c>
      <c r="AM12" s="2696">
        <v>0</v>
      </c>
      <c r="AN12" s="2696">
        <v>0</v>
      </c>
      <c r="AO12" s="2696">
        <v>0</v>
      </c>
      <c r="AP12" s="2696">
        <v>0</v>
      </c>
      <c r="AQ12" s="2696">
        <v>0</v>
      </c>
      <c r="AR12" s="2696">
        <v>0</v>
      </c>
      <c r="AS12" s="2696">
        <v>0</v>
      </c>
      <c r="AT12" s="2696">
        <v>0</v>
      </c>
      <c r="AU12" s="2696">
        <v>0</v>
      </c>
      <c r="AV12" s="2696">
        <v>0</v>
      </c>
    </row>
    <row r="13" spans="1:48" ht="16.5" thickBot="1">
      <c r="A13" s="2652" t="s">
        <v>1728</v>
      </c>
      <c r="B13" s="2692">
        <v>-5461.89065403735</v>
      </c>
      <c r="C13" s="2692">
        <v>-5254.9446185952556</v>
      </c>
      <c r="D13" s="2692">
        <v>-5294.6763374587126</v>
      </c>
      <c r="E13" s="2692">
        <v>-6241.859723925345</v>
      </c>
      <c r="F13" s="2692">
        <v>-3884.568346768744</v>
      </c>
      <c r="G13" s="2692">
        <v>-4069.696616193055</v>
      </c>
      <c r="H13" s="2692">
        <v>-4263.5153874920907</v>
      </c>
      <c r="I13" s="2692">
        <v>-4443.5115585503909</v>
      </c>
      <c r="J13" s="2692">
        <v>-4531.6134628825675</v>
      </c>
      <c r="K13" s="2692">
        <v>-4239.1447353119029</v>
      </c>
      <c r="L13" s="2692">
        <v>-5169.0847560869915</v>
      </c>
      <c r="M13" s="2692">
        <v>-4532.3575841467082</v>
      </c>
      <c r="N13" s="2692">
        <v>-4488.4955867518875</v>
      </c>
      <c r="O13" s="2692">
        <v>-4304.4977906669228</v>
      </c>
      <c r="P13" s="2692">
        <v>-6116.1689577633715</v>
      </c>
      <c r="Q13" s="2692">
        <v>-6452.0342663621022</v>
      </c>
      <c r="R13" s="2692">
        <v>-5734.1604395371105</v>
      </c>
      <c r="S13" s="2692">
        <v>-5058.0643478104312</v>
      </c>
      <c r="T13" s="2692">
        <v>-4673.1984528110788</v>
      </c>
      <c r="U13" s="2692">
        <v>-6250.4238812360582</v>
      </c>
      <c r="V13" s="2692">
        <v>-4871.7524900760409</v>
      </c>
      <c r="W13" s="2692">
        <v>-4930.4775589709161</v>
      </c>
      <c r="X13" s="2692">
        <v>-4945.613271672747</v>
      </c>
      <c r="Y13" s="2692">
        <v>-5360.9715503534926</v>
      </c>
      <c r="Z13" s="2692">
        <v>-5340.7223868625042</v>
      </c>
      <c r="AA13" s="2692">
        <v>-6397.2190973612269</v>
      </c>
      <c r="AB13" s="2692">
        <v>-5190.6664465845943</v>
      </c>
      <c r="AC13" s="2692">
        <v>-5537.5083464994723</v>
      </c>
      <c r="AD13" s="2692">
        <v>-4580.398972382407</v>
      </c>
      <c r="AE13" s="2692">
        <v>-3584.0774736745307</v>
      </c>
      <c r="AF13" s="2692">
        <v>-4901.2990240750405</v>
      </c>
      <c r="AG13" s="2692">
        <v>-3386.8808048143469</v>
      </c>
      <c r="AH13" s="2692">
        <v>-1813.2281471419094</v>
      </c>
      <c r="AI13" s="2692">
        <v>-1951.3228024363902</v>
      </c>
      <c r="AJ13" s="2692">
        <v>-2383.9160343691315</v>
      </c>
      <c r="AK13" s="2692">
        <v>-1866.1944020099463</v>
      </c>
      <c r="AL13" s="2692">
        <v>-1475.9221684844281</v>
      </c>
      <c r="AM13" s="2692">
        <v>-2814.2582145724441</v>
      </c>
      <c r="AN13" s="2692">
        <v>-4257.8978290717405</v>
      </c>
      <c r="AO13" s="2692">
        <v>-4686.2041371781361</v>
      </c>
      <c r="AP13" s="2692">
        <v>-5475.2258341044026</v>
      </c>
      <c r="AQ13" s="2692">
        <v>-5190.3201456899214</v>
      </c>
      <c r="AR13" s="2692">
        <v>-7112.7772453023208</v>
      </c>
      <c r="AS13" s="2692">
        <v>-8287.565211124409</v>
      </c>
      <c r="AT13" s="2692">
        <v>-8100.9012979752006</v>
      </c>
      <c r="AU13" s="2692">
        <v>-8166.9347774397729</v>
      </c>
      <c r="AV13" s="2692">
        <v>-8382.2541134004841</v>
      </c>
    </row>
    <row r="14" spans="1:48" ht="16.5" thickBot="1">
      <c r="A14" s="2693" t="s">
        <v>1648</v>
      </c>
      <c r="B14" s="2696">
        <v>474.61940960000004</v>
      </c>
      <c r="C14" s="2696">
        <v>479.72091999999998</v>
      </c>
      <c r="D14" s="2696">
        <v>666.00889600000005</v>
      </c>
      <c r="E14" s="2696">
        <v>657.76755440000011</v>
      </c>
      <c r="F14" s="2696">
        <v>490.55699499999997</v>
      </c>
      <c r="G14" s="2696">
        <v>577.07977500000004</v>
      </c>
      <c r="H14" s="2696">
        <v>578.29074500000002</v>
      </c>
      <c r="I14" s="2696">
        <v>596.48663499999998</v>
      </c>
      <c r="J14" s="2696">
        <v>701.81402265221675</v>
      </c>
      <c r="K14" s="2696">
        <v>764.93254851473728</v>
      </c>
      <c r="L14" s="2696">
        <v>828.74980357594654</v>
      </c>
      <c r="M14" s="2696">
        <v>822.20655727525968</v>
      </c>
      <c r="N14" s="2696">
        <v>855.78714819687502</v>
      </c>
      <c r="O14" s="2696">
        <v>897.01585819687512</v>
      </c>
      <c r="P14" s="2696">
        <v>887.54479819687504</v>
      </c>
      <c r="Q14" s="2696">
        <v>774.46525819687508</v>
      </c>
      <c r="R14" s="2696">
        <v>679.51372834888139</v>
      </c>
      <c r="S14" s="2696">
        <v>530.647463519741</v>
      </c>
      <c r="T14" s="2696">
        <v>684.54611300628585</v>
      </c>
      <c r="U14" s="2696">
        <v>525.06753546937205</v>
      </c>
      <c r="V14" s="2696">
        <v>509.42969000000005</v>
      </c>
      <c r="W14" s="2696">
        <v>534.00842900000009</v>
      </c>
      <c r="X14" s="2696">
        <v>813.37584300000015</v>
      </c>
      <c r="Y14" s="2696">
        <v>558.98833999999999</v>
      </c>
      <c r="Z14" s="2696">
        <v>499.26372000000003</v>
      </c>
      <c r="AA14" s="2696">
        <v>508.73786576880002</v>
      </c>
      <c r="AB14" s="2696">
        <v>487.62175000000002</v>
      </c>
      <c r="AC14" s="2696">
        <v>495.72712999999999</v>
      </c>
      <c r="AD14" s="2696">
        <v>769.17879167804745</v>
      </c>
      <c r="AE14" s="2696">
        <v>746.19968358004917</v>
      </c>
      <c r="AF14" s="2696">
        <v>810.39190051402102</v>
      </c>
      <c r="AG14" s="2696">
        <v>834.25911792749912</v>
      </c>
      <c r="AH14" s="2696">
        <v>1116.5709330158018</v>
      </c>
      <c r="AI14" s="2696">
        <v>943.87886938712336</v>
      </c>
      <c r="AJ14" s="2696">
        <v>793.39519604625923</v>
      </c>
      <c r="AK14" s="2696">
        <v>889.79991440426704</v>
      </c>
      <c r="AL14" s="2696">
        <v>1175.6130227682854</v>
      </c>
      <c r="AM14" s="2696">
        <v>1312.2083200327475</v>
      </c>
      <c r="AN14" s="2696">
        <v>1338.466255613266</v>
      </c>
      <c r="AO14" s="2696">
        <v>1204.2109201479327</v>
      </c>
      <c r="AP14" s="2696">
        <v>760.65524634085989</v>
      </c>
      <c r="AQ14" s="2696">
        <v>1156.2389865364637</v>
      </c>
      <c r="AR14" s="2696">
        <v>1525.3871282556252</v>
      </c>
      <c r="AS14" s="2696">
        <v>1375.4942038716649</v>
      </c>
      <c r="AT14" s="2696">
        <v>1339.6571085507253</v>
      </c>
      <c r="AU14" s="2696">
        <v>1383.9315146314955</v>
      </c>
      <c r="AV14" s="2696">
        <v>1187.6949822290189</v>
      </c>
    </row>
    <row r="15" spans="1:48" ht="16.5" thickBot="1">
      <c r="A15" s="2697" t="s">
        <v>1729</v>
      </c>
      <c r="B15" s="2696">
        <v>196.95260000000002</v>
      </c>
      <c r="C15" s="2696">
        <v>214.41500000000002</v>
      </c>
      <c r="D15" s="2696">
        <v>431.58600000000001</v>
      </c>
      <c r="E15" s="2696">
        <v>373.85640000000001</v>
      </c>
      <c r="F15" s="2696">
        <v>229.31</v>
      </c>
      <c r="G15" s="2696">
        <v>284.41000000000003</v>
      </c>
      <c r="H15" s="2696">
        <v>298.33999999999997</v>
      </c>
      <c r="I15" s="2696">
        <v>298.35000000000002</v>
      </c>
      <c r="J15" s="2696">
        <v>398.71613262999995</v>
      </c>
      <c r="K15" s="2696">
        <v>503.91633080000003</v>
      </c>
      <c r="L15" s="2696">
        <v>579.65470444000005</v>
      </c>
      <c r="M15" s="2696">
        <v>511.29</v>
      </c>
      <c r="N15" s="2696">
        <v>388.15999999999997</v>
      </c>
      <c r="O15" s="2696">
        <v>435.68</v>
      </c>
      <c r="P15" s="2696">
        <v>440.96</v>
      </c>
      <c r="Q15" s="2696">
        <v>335.87</v>
      </c>
      <c r="R15" s="2696">
        <v>379.02082805916575</v>
      </c>
      <c r="S15" s="2696">
        <v>341.12336207124139</v>
      </c>
      <c r="T15" s="2696">
        <v>402.28681092191357</v>
      </c>
      <c r="U15" s="2696">
        <v>283.23289396767927</v>
      </c>
      <c r="V15" s="2696">
        <v>218.19</v>
      </c>
      <c r="W15" s="2696">
        <v>241.83100000000002</v>
      </c>
      <c r="X15" s="2696">
        <v>387.77099999999996</v>
      </c>
      <c r="Y15" s="2696">
        <v>260.48</v>
      </c>
      <c r="Z15" s="2696">
        <v>194.75</v>
      </c>
      <c r="AA15" s="2696">
        <v>202.67000000000002</v>
      </c>
      <c r="AB15" s="2696">
        <v>188.82</v>
      </c>
      <c r="AC15" s="2696">
        <v>188.136</v>
      </c>
      <c r="AD15" s="2696">
        <v>453.94712728024729</v>
      </c>
      <c r="AE15" s="2696">
        <v>402.6815565344732</v>
      </c>
      <c r="AF15" s="2696">
        <v>473.01387706982996</v>
      </c>
      <c r="AG15" s="2696">
        <v>478.3962168938599</v>
      </c>
      <c r="AH15" s="2696">
        <v>535.40184342709665</v>
      </c>
      <c r="AI15" s="2696">
        <v>354.83852034042332</v>
      </c>
      <c r="AJ15" s="2696">
        <v>408.87627742575432</v>
      </c>
      <c r="AK15" s="2696">
        <v>365.38039089169519</v>
      </c>
      <c r="AL15" s="2696">
        <v>307.23117474251171</v>
      </c>
      <c r="AM15" s="2696">
        <v>329.2214053579541</v>
      </c>
      <c r="AN15" s="2696">
        <v>355.04592166229543</v>
      </c>
      <c r="AO15" s="2696">
        <v>309.03464572460661</v>
      </c>
      <c r="AP15" s="2696">
        <v>304.8871335121944</v>
      </c>
      <c r="AQ15" s="2696">
        <v>348.40609988101778</v>
      </c>
      <c r="AR15" s="2696">
        <v>313.97343821681972</v>
      </c>
      <c r="AS15" s="2696">
        <v>363.70355612816206</v>
      </c>
      <c r="AT15" s="2696">
        <v>421.71247202549728</v>
      </c>
      <c r="AU15" s="2696">
        <v>497.28164467221973</v>
      </c>
      <c r="AV15" s="2696">
        <v>505.8335686642464</v>
      </c>
    </row>
    <row r="16" spans="1:48" ht="16.5" thickBot="1">
      <c r="A16" s="2697" t="s">
        <v>1730</v>
      </c>
      <c r="B16" s="2696">
        <v>154.59390000000002</v>
      </c>
      <c r="C16" s="2696">
        <v>143.14249999999998</v>
      </c>
      <c r="D16" s="2696">
        <v>114.514</v>
      </c>
      <c r="E16" s="2696">
        <v>160.31960000000001</v>
      </c>
      <c r="F16" s="2696">
        <v>132.6688</v>
      </c>
      <c r="G16" s="2696">
        <v>162.19040000000001</v>
      </c>
      <c r="H16" s="2696">
        <v>149.41</v>
      </c>
      <c r="I16" s="2696">
        <v>164.17080000000001</v>
      </c>
      <c r="J16" s="2696">
        <v>161.24888006873672</v>
      </c>
      <c r="K16" s="2696">
        <v>126.70911997899714</v>
      </c>
      <c r="L16" s="2696">
        <v>115.21919998090647</v>
      </c>
      <c r="M16" s="2696">
        <v>172.75879997135971</v>
      </c>
      <c r="N16" s="2696">
        <v>175.95172000000002</v>
      </c>
      <c r="O16" s="2696">
        <v>163.38374000000002</v>
      </c>
      <c r="P16" s="2696">
        <v>150.81576000000001</v>
      </c>
      <c r="Q16" s="2696">
        <v>138.24778000000001</v>
      </c>
      <c r="R16" s="2696">
        <v>141.94228496543559</v>
      </c>
      <c r="S16" s="2696">
        <v>139.89170144849956</v>
      </c>
      <c r="T16" s="2696">
        <v>141.71546208437223</v>
      </c>
      <c r="U16" s="2696">
        <v>135.47055150169268</v>
      </c>
      <c r="V16" s="2696">
        <v>140.32999999999998</v>
      </c>
      <c r="W16" s="2696">
        <v>134.43</v>
      </c>
      <c r="X16" s="2696">
        <v>132.13</v>
      </c>
      <c r="Y16" s="2696">
        <v>135.5</v>
      </c>
      <c r="Z16" s="2696">
        <v>140.82</v>
      </c>
      <c r="AA16" s="2696">
        <v>134.32999999999998</v>
      </c>
      <c r="AB16" s="2696">
        <v>132.23000000000002</v>
      </c>
      <c r="AC16" s="2696">
        <v>135.75</v>
      </c>
      <c r="AD16" s="2696">
        <v>96.182000000000002</v>
      </c>
      <c r="AE16" s="2696">
        <v>105.79800000000002</v>
      </c>
      <c r="AF16" s="2696">
        <v>96.16</v>
      </c>
      <c r="AG16" s="2696">
        <v>105.776</v>
      </c>
      <c r="AH16" s="2696">
        <v>327.95314215600126</v>
      </c>
      <c r="AI16" s="2696">
        <v>349.34521626413385</v>
      </c>
      <c r="AJ16" s="2696">
        <v>168.11232052584478</v>
      </c>
      <c r="AK16" s="2696">
        <v>224.88428514726687</v>
      </c>
      <c r="AL16" s="2696">
        <v>610.65499999999997</v>
      </c>
      <c r="AM16" s="2696">
        <v>700.33050000000003</v>
      </c>
      <c r="AN16" s="2696">
        <v>675.42299999999989</v>
      </c>
      <c r="AO16" s="2696">
        <v>562.68600000000004</v>
      </c>
      <c r="AP16" s="2696">
        <v>49.711254608545488</v>
      </c>
      <c r="AQ16" s="2696">
        <v>406.83333333333331</v>
      </c>
      <c r="AR16" s="2696">
        <v>874.42836</v>
      </c>
      <c r="AS16" s="2696">
        <v>631.39167199999997</v>
      </c>
      <c r="AT16" s="2696">
        <v>631.39167199999997</v>
      </c>
      <c r="AU16" s="2696">
        <v>406.83333333333331</v>
      </c>
      <c r="AV16" s="2696">
        <v>321.09510272666125</v>
      </c>
    </row>
    <row r="17" spans="1:48" ht="16.5" thickBot="1">
      <c r="A17" s="2697" t="s">
        <v>1731</v>
      </c>
      <c r="B17" s="2696">
        <v>2.8499999999999998E-2</v>
      </c>
      <c r="C17" s="2696">
        <v>7.2299999999999989E-2</v>
      </c>
      <c r="D17" s="2696">
        <v>0.20100000000000001</v>
      </c>
      <c r="E17" s="2696">
        <v>7.0499999999999993E-2</v>
      </c>
      <c r="F17" s="2696">
        <v>0.16605</v>
      </c>
      <c r="G17" s="2696">
        <v>0.29099999999999998</v>
      </c>
      <c r="H17" s="2696">
        <v>0.10395</v>
      </c>
      <c r="I17" s="2696">
        <v>0.20550000000000002</v>
      </c>
      <c r="J17" s="2696">
        <v>0.29659893749999999</v>
      </c>
      <c r="K17" s="2696">
        <v>0.4266693285</v>
      </c>
      <c r="L17" s="2696">
        <v>0.1173194145</v>
      </c>
      <c r="M17" s="2696">
        <v>0.17804999999999996</v>
      </c>
      <c r="N17" s="2696">
        <v>0.70499999999999985</v>
      </c>
      <c r="O17" s="2696">
        <v>0.65400000000000003</v>
      </c>
      <c r="P17" s="2696">
        <v>0.23924999999999999</v>
      </c>
      <c r="Q17" s="2696">
        <v>0.06</v>
      </c>
      <c r="R17" s="2696">
        <v>0.58770169649999993</v>
      </c>
      <c r="S17" s="2696">
        <v>0.43049999999999999</v>
      </c>
      <c r="T17" s="2696">
        <v>0.42899999999999999</v>
      </c>
      <c r="U17" s="2696">
        <v>0.33299999999999996</v>
      </c>
      <c r="V17" s="2696">
        <v>1.107</v>
      </c>
      <c r="W17" s="2696">
        <v>1.0237499999999999</v>
      </c>
      <c r="X17" s="2696">
        <v>0.89249999999999996</v>
      </c>
      <c r="Y17" s="2696">
        <v>1.0934999999999999</v>
      </c>
      <c r="Z17" s="2696">
        <v>2.4539999999999997</v>
      </c>
      <c r="AA17" s="2696">
        <v>16.893000000000001</v>
      </c>
      <c r="AB17" s="2696">
        <v>1.4654999999999998</v>
      </c>
      <c r="AC17" s="2696">
        <v>1.3414500000000003</v>
      </c>
      <c r="AD17" s="2696">
        <v>10.94</v>
      </c>
      <c r="AE17" s="2696">
        <v>11.34</v>
      </c>
      <c r="AF17" s="2696">
        <v>14.469999999999999</v>
      </c>
      <c r="AG17" s="2696">
        <v>6.36</v>
      </c>
      <c r="AH17" s="2696">
        <v>8.1589821882951661</v>
      </c>
      <c r="AI17" s="2696">
        <v>27.005261914245136</v>
      </c>
      <c r="AJ17" s="2696">
        <v>15.192280144803339</v>
      </c>
      <c r="AK17" s="2696">
        <v>29.259970824335586</v>
      </c>
      <c r="AL17" s="2696">
        <v>5.6674192253029627</v>
      </c>
      <c r="AM17" s="2696">
        <v>5.0920118380025556</v>
      </c>
      <c r="AN17" s="2696">
        <v>24.627759790519697</v>
      </c>
      <c r="AO17" s="2696">
        <v>34.684187167014088</v>
      </c>
      <c r="AP17" s="2696">
        <v>100.43170898754808</v>
      </c>
      <c r="AQ17" s="2696">
        <v>94.082727125159622</v>
      </c>
      <c r="AR17" s="2696">
        <v>10.923002155598704</v>
      </c>
      <c r="AS17" s="2696">
        <v>19.306757097642112</v>
      </c>
      <c r="AT17" s="2696">
        <v>7.6685280349346119</v>
      </c>
      <c r="AU17" s="2696">
        <v>100.88063764343943</v>
      </c>
      <c r="AV17" s="2696">
        <v>12.001586164470675</v>
      </c>
    </row>
    <row r="18" spans="1:48" ht="16.5" thickBot="1">
      <c r="A18" s="2697" t="s">
        <v>1732</v>
      </c>
      <c r="B18" s="2696">
        <v>8.1000000000000014</v>
      </c>
      <c r="C18" s="2696">
        <v>7.5</v>
      </c>
      <c r="D18" s="2696">
        <v>6</v>
      </c>
      <c r="E18" s="2696">
        <v>8.4</v>
      </c>
      <c r="F18" s="2696">
        <v>9</v>
      </c>
      <c r="G18" s="2696">
        <v>10</v>
      </c>
      <c r="H18" s="2696">
        <v>8</v>
      </c>
      <c r="I18" s="2696">
        <v>10</v>
      </c>
      <c r="J18" s="2696">
        <v>13.440000000000001</v>
      </c>
      <c r="K18" s="2696">
        <v>10.56</v>
      </c>
      <c r="L18" s="2696">
        <v>9.6000000000000014</v>
      </c>
      <c r="M18" s="2696">
        <v>14.4</v>
      </c>
      <c r="N18" s="2696">
        <v>11.088000000000001</v>
      </c>
      <c r="O18" s="2696">
        <v>13.103999999999999</v>
      </c>
      <c r="P18" s="2696">
        <v>12.096</v>
      </c>
      <c r="Q18" s="2696">
        <v>14.112000000000002</v>
      </c>
      <c r="R18" s="2696">
        <v>11.088000000000001</v>
      </c>
      <c r="S18" s="2696">
        <v>12.240000000000002</v>
      </c>
      <c r="T18" s="2696">
        <v>13.200000000000001</v>
      </c>
      <c r="U18" s="2696">
        <v>14.4</v>
      </c>
      <c r="V18" s="2696">
        <v>12</v>
      </c>
      <c r="W18" s="2696">
        <v>12.240000000000002</v>
      </c>
      <c r="X18" s="2696">
        <v>13.440000000000001</v>
      </c>
      <c r="Y18" s="2696">
        <v>14.4</v>
      </c>
      <c r="Z18" s="2696">
        <v>14.4</v>
      </c>
      <c r="AA18" s="2696">
        <v>12.240000000000002</v>
      </c>
      <c r="AB18" s="2696">
        <v>13.440000000000001</v>
      </c>
      <c r="AC18" s="2696">
        <v>13.56</v>
      </c>
      <c r="AD18" s="2696">
        <v>15.840000000000002</v>
      </c>
      <c r="AE18" s="2696">
        <v>17.28</v>
      </c>
      <c r="AF18" s="2696">
        <v>21.6</v>
      </c>
      <c r="AG18" s="2696">
        <v>22.464000000000002</v>
      </c>
      <c r="AH18" s="2696">
        <v>49.591444094788699</v>
      </c>
      <c r="AI18" s="2696">
        <v>12.517091792969778</v>
      </c>
      <c r="AJ18" s="2696">
        <v>18.039456862206766</v>
      </c>
      <c r="AK18" s="2696">
        <v>37.504178592992758</v>
      </c>
      <c r="AL18" s="2696">
        <v>61.524964076338271</v>
      </c>
      <c r="AM18" s="2696">
        <v>74.514991990937389</v>
      </c>
      <c r="AN18" s="2696">
        <v>70.854683002924347</v>
      </c>
      <c r="AO18" s="2696">
        <v>83.150765368873337</v>
      </c>
      <c r="AP18" s="2696">
        <v>55.304313352662803</v>
      </c>
      <c r="AQ18" s="2696">
        <v>66.354305816522711</v>
      </c>
      <c r="AR18" s="2696">
        <v>55.011794637473308</v>
      </c>
      <c r="AS18" s="2696">
        <v>53.900040466124807</v>
      </c>
      <c r="AT18" s="2696">
        <v>53.178641832382553</v>
      </c>
      <c r="AU18" s="2696">
        <v>55.158486997827403</v>
      </c>
      <c r="AV18" s="2696">
        <v>56.990359235903043</v>
      </c>
    </row>
    <row r="19" spans="1:48" ht="16.5" thickBot="1">
      <c r="A19" s="2695" t="s">
        <v>1733</v>
      </c>
      <c r="B19" s="2696">
        <v>0</v>
      </c>
      <c r="C19" s="2696">
        <v>0</v>
      </c>
      <c r="D19" s="2696">
        <v>0</v>
      </c>
      <c r="E19" s="2696">
        <v>0</v>
      </c>
      <c r="F19" s="2696">
        <v>0</v>
      </c>
      <c r="G19" s="2696">
        <v>0</v>
      </c>
      <c r="H19" s="2696">
        <v>0</v>
      </c>
      <c r="I19" s="2696">
        <v>0</v>
      </c>
      <c r="J19" s="2696">
        <v>0</v>
      </c>
      <c r="K19" s="2696">
        <v>0</v>
      </c>
      <c r="L19" s="2696">
        <v>0</v>
      </c>
      <c r="M19" s="2696">
        <v>0</v>
      </c>
      <c r="N19" s="2696">
        <v>0</v>
      </c>
      <c r="O19" s="2696">
        <v>0</v>
      </c>
      <c r="P19" s="2696">
        <v>0</v>
      </c>
      <c r="Q19" s="2696">
        <v>0</v>
      </c>
      <c r="R19" s="2696">
        <v>0</v>
      </c>
      <c r="S19" s="2696">
        <v>0</v>
      </c>
      <c r="T19" s="2696">
        <v>0</v>
      </c>
      <c r="U19" s="2696">
        <v>0</v>
      </c>
      <c r="V19" s="2696">
        <v>0</v>
      </c>
      <c r="W19" s="2696">
        <v>0</v>
      </c>
      <c r="X19" s="2696">
        <v>0</v>
      </c>
      <c r="Y19" s="2696">
        <v>0</v>
      </c>
      <c r="Z19" s="2696">
        <v>0</v>
      </c>
      <c r="AA19" s="2696">
        <v>0</v>
      </c>
      <c r="AB19" s="2696">
        <v>0</v>
      </c>
      <c r="AC19" s="2696">
        <v>0</v>
      </c>
      <c r="AD19" s="2696">
        <v>0</v>
      </c>
      <c r="AE19" s="2696">
        <v>0</v>
      </c>
      <c r="AF19" s="2696">
        <v>0</v>
      </c>
      <c r="AG19" s="2696">
        <v>0</v>
      </c>
      <c r="AH19" s="2696">
        <v>0</v>
      </c>
      <c r="AI19" s="2696">
        <v>0</v>
      </c>
      <c r="AJ19" s="2696">
        <v>0</v>
      </c>
      <c r="AK19" s="2696">
        <v>0</v>
      </c>
      <c r="AL19" s="2696">
        <v>0</v>
      </c>
      <c r="AM19" s="2696">
        <v>0</v>
      </c>
      <c r="AN19" s="2696">
        <v>0</v>
      </c>
      <c r="AO19" s="2696">
        <v>0</v>
      </c>
      <c r="AP19" s="2696">
        <v>0</v>
      </c>
      <c r="AQ19" s="2696">
        <v>0</v>
      </c>
      <c r="AR19" s="2696">
        <v>0</v>
      </c>
      <c r="AS19" s="2696">
        <v>0</v>
      </c>
      <c r="AT19" s="2696">
        <v>0</v>
      </c>
      <c r="AU19" s="2696">
        <v>0</v>
      </c>
      <c r="AV19" s="2696">
        <v>0</v>
      </c>
    </row>
    <row r="20" spans="1:48" ht="16.5" thickBot="1">
      <c r="A20" s="2695" t="s">
        <v>1734</v>
      </c>
      <c r="B20" s="2696">
        <v>4.0500000000000007</v>
      </c>
      <c r="C20" s="2696">
        <v>3.75</v>
      </c>
      <c r="D20" s="2696">
        <v>3</v>
      </c>
      <c r="E20" s="2696">
        <v>4.2</v>
      </c>
      <c r="F20" s="2696">
        <v>0.84519999999999995</v>
      </c>
      <c r="G20" s="2696">
        <v>1.7991000000000004</v>
      </c>
      <c r="H20" s="2696">
        <v>2.5273000000000003</v>
      </c>
      <c r="I20" s="2696">
        <v>2.9952000000000001</v>
      </c>
      <c r="J20" s="2696">
        <v>6.3326716314000002</v>
      </c>
      <c r="K20" s="2696">
        <v>3.06539407</v>
      </c>
      <c r="L20" s="2696">
        <v>2.9732054463999997</v>
      </c>
      <c r="M20" s="2696">
        <v>1.6233023039000001</v>
      </c>
      <c r="N20" s="2696">
        <v>2.1374</v>
      </c>
      <c r="O20" s="2696">
        <v>7.3221000000000007</v>
      </c>
      <c r="P20" s="2696">
        <v>1.7693000000000001</v>
      </c>
      <c r="Q20" s="2696">
        <v>4.8843000000000005</v>
      </c>
      <c r="R20" s="2696">
        <v>0.85450000000000004</v>
      </c>
      <c r="S20" s="2696">
        <v>3.1506000000000003</v>
      </c>
      <c r="T20" s="2696">
        <v>3.7853999999999997</v>
      </c>
      <c r="U20" s="2696">
        <v>3.5507</v>
      </c>
      <c r="V20" s="2696">
        <v>2.8626</v>
      </c>
      <c r="W20" s="2696">
        <v>7.6629600000000009</v>
      </c>
      <c r="X20" s="2696">
        <v>2.4630800000000002</v>
      </c>
      <c r="Y20" s="2696">
        <v>9.2051600000000011</v>
      </c>
      <c r="Z20" s="2696">
        <v>4.3640999999999996</v>
      </c>
      <c r="AA20" s="2696">
        <v>2.3699657687999998</v>
      </c>
      <c r="AB20" s="2696">
        <v>3.4993000000000003</v>
      </c>
      <c r="AC20" s="2696">
        <v>3.9099900000000005</v>
      </c>
      <c r="AD20" s="2696">
        <v>46.607627990534361</v>
      </c>
      <c r="AE20" s="2696">
        <v>57.394283935935491</v>
      </c>
      <c r="AF20" s="2696">
        <v>67.371074544484927</v>
      </c>
      <c r="AG20" s="2696">
        <v>82.1867234581823</v>
      </c>
      <c r="AH20" s="2696">
        <v>55.229163865035304</v>
      </c>
      <c r="AI20" s="2696">
        <v>52.376655015286396</v>
      </c>
      <c r="AJ20" s="2696">
        <v>45.42544763876505</v>
      </c>
      <c r="AK20" s="2696">
        <v>95.060773337953421</v>
      </c>
      <c r="AL20" s="2696">
        <v>55.877257173545509</v>
      </c>
      <c r="AM20" s="2696">
        <v>69.016420669130653</v>
      </c>
      <c r="AN20" s="2696">
        <v>83.036482960423072</v>
      </c>
      <c r="AO20" s="2696">
        <v>83.004566348918445</v>
      </c>
      <c r="AP20" s="2696">
        <v>112.3956347585893</v>
      </c>
      <c r="AQ20" s="2696">
        <v>111.34877445078335</v>
      </c>
      <c r="AR20" s="2696">
        <v>138.21674956342082</v>
      </c>
      <c r="AS20" s="2696">
        <v>177.52520197197592</v>
      </c>
      <c r="AT20" s="2696">
        <v>100.09081902929458</v>
      </c>
      <c r="AU20" s="2696">
        <v>196.88037600973175</v>
      </c>
      <c r="AV20" s="2696">
        <v>165.73913690291775</v>
      </c>
    </row>
    <row r="21" spans="1:48" ht="16.5" thickBot="1">
      <c r="A21" s="2695" t="s">
        <v>1735</v>
      </c>
      <c r="B21" s="2696">
        <v>0</v>
      </c>
      <c r="C21" s="2696">
        <v>0</v>
      </c>
      <c r="D21" s="2696">
        <v>0</v>
      </c>
      <c r="E21" s="2696">
        <v>0</v>
      </c>
      <c r="F21" s="2696">
        <v>0</v>
      </c>
      <c r="G21" s="2696">
        <v>0</v>
      </c>
      <c r="H21" s="2696">
        <v>0</v>
      </c>
      <c r="I21" s="2696">
        <v>0</v>
      </c>
      <c r="J21" s="2696">
        <v>0</v>
      </c>
      <c r="K21" s="2696">
        <v>0</v>
      </c>
      <c r="L21" s="2696">
        <v>0</v>
      </c>
      <c r="M21" s="2696">
        <v>0</v>
      </c>
      <c r="N21" s="2696">
        <v>0</v>
      </c>
      <c r="O21" s="2696">
        <v>0</v>
      </c>
      <c r="P21" s="2696">
        <v>0</v>
      </c>
      <c r="Q21" s="2696">
        <v>0</v>
      </c>
      <c r="R21" s="2696">
        <v>0</v>
      </c>
      <c r="S21" s="2696">
        <v>0</v>
      </c>
      <c r="T21" s="2696">
        <v>0</v>
      </c>
      <c r="U21" s="2696">
        <v>0</v>
      </c>
      <c r="V21" s="2696">
        <v>0</v>
      </c>
      <c r="W21" s="2696">
        <v>0</v>
      </c>
      <c r="X21" s="2696">
        <v>0</v>
      </c>
      <c r="Y21" s="2696">
        <v>0</v>
      </c>
      <c r="Z21" s="2696">
        <v>0</v>
      </c>
      <c r="AA21" s="2696">
        <v>0</v>
      </c>
      <c r="AB21" s="2696">
        <v>0</v>
      </c>
      <c r="AC21" s="2696">
        <v>0</v>
      </c>
      <c r="AD21" s="2696">
        <v>0</v>
      </c>
      <c r="AE21" s="2696">
        <v>0</v>
      </c>
      <c r="AF21" s="2696">
        <v>0</v>
      </c>
      <c r="AG21" s="2696">
        <v>0</v>
      </c>
      <c r="AH21" s="2696">
        <v>0</v>
      </c>
      <c r="AI21" s="2696">
        <v>0</v>
      </c>
      <c r="AJ21" s="2696">
        <v>0</v>
      </c>
      <c r="AK21" s="2696">
        <v>0</v>
      </c>
      <c r="AL21" s="2696">
        <v>0</v>
      </c>
      <c r="AM21" s="2696">
        <v>0</v>
      </c>
      <c r="AN21" s="2696">
        <v>0</v>
      </c>
      <c r="AO21" s="2696">
        <v>0</v>
      </c>
      <c r="AP21" s="2696">
        <v>0</v>
      </c>
      <c r="AQ21" s="2696">
        <v>0</v>
      </c>
      <c r="AR21" s="2696">
        <v>0</v>
      </c>
      <c r="AS21" s="2696">
        <v>0</v>
      </c>
      <c r="AT21" s="2696">
        <v>0</v>
      </c>
      <c r="AU21" s="2696">
        <v>0</v>
      </c>
      <c r="AV21" s="2696">
        <v>0</v>
      </c>
    </row>
    <row r="22" spans="1:48" ht="16.5" thickBot="1">
      <c r="A22" s="2697" t="s">
        <v>1736</v>
      </c>
      <c r="B22" s="2696">
        <v>0</v>
      </c>
      <c r="C22" s="2696">
        <v>0</v>
      </c>
      <c r="D22" s="2696">
        <v>0</v>
      </c>
      <c r="E22" s="2696">
        <v>0</v>
      </c>
      <c r="F22" s="2696">
        <v>0</v>
      </c>
      <c r="G22" s="2696">
        <v>0</v>
      </c>
      <c r="H22" s="2696">
        <v>0</v>
      </c>
      <c r="I22" s="2696">
        <v>0</v>
      </c>
      <c r="J22" s="2696">
        <v>0</v>
      </c>
      <c r="K22" s="2696">
        <v>0</v>
      </c>
      <c r="L22" s="2696">
        <v>0</v>
      </c>
      <c r="M22" s="2696">
        <v>0</v>
      </c>
      <c r="N22" s="2696">
        <v>0</v>
      </c>
      <c r="O22" s="2696">
        <v>0</v>
      </c>
      <c r="P22" s="2696">
        <v>0</v>
      </c>
      <c r="Q22" s="2696">
        <v>0</v>
      </c>
      <c r="R22" s="2696">
        <v>0</v>
      </c>
      <c r="S22" s="2696">
        <v>0</v>
      </c>
      <c r="T22" s="2696">
        <v>0</v>
      </c>
      <c r="U22" s="2696">
        <v>0</v>
      </c>
      <c r="V22" s="2696">
        <v>0</v>
      </c>
      <c r="W22" s="2696">
        <v>0</v>
      </c>
      <c r="X22" s="2696">
        <v>0</v>
      </c>
      <c r="Y22" s="2696">
        <v>0</v>
      </c>
      <c r="Z22" s="2696">
        <v>0</v>
      </c>
      <c r="AA22" s="2696">
        <v>0</v>
      </c>
      <c r="AB22" s="2696">
        <v>0</v>
      </c>
      <c r="AC22" s="2696">
        <v>0</v>
      </c>
      <c r="AD22" s="2696">
        <v>0</v>
      </c>
      <c r="AE22" s="2696">
        <v>0</v>
      </c>
      <c r="AF22" s="2696">
        <v>0</v>
      </c>
      <c r="AG22" s="2696">
        <v>0</v>
      </c>
      <c r="AH22" s="2696">
        <v>0</v>
      </c>
      <c r="AI22" s="2696">
        <v>0</v>
      </c>
      <c r="AJ22" s="2696">
        <v>0</v>
      </c>
      <c r="AK22" s="2696">
        <v>0</v>
      </c>
      <c r="AL22" s="2696">
        <v>0</v>
      </c>
      <c r="AM22" s="2696">
        <v>0</v>
      </c>
      <c r="AN22" s="2696">
        <v>0</v>
      </c>
      <c r="AO22" s="2696">
        <v>0</v>
      </c>
      <c r="AP22" s="2696">
        <v>0</v>
      </c>
      <c r="AQ22" s="2696">
        <v>0</v>
      </c>
      <c r="AR22" s="2696">
        <v>0</v>
      </c>
      <c r="AS22" s="2696">
        <v>0</v>
      </c>
      <c r="AT22" s="2696">
        <v>0</v>
      </c>
      <c r="AU22" s="2696">
        <v>0</v>
      </c>
      <c r="AV22" s="2696">
        <v>0</v>
      </c>
    </row>
    <row r="23" spans="1:48" ht="16.5" thickBot="1">
      <c r="A23" s="2697" t="s">
        <v>1737</v>
      </c>
      <c r="B23" s="2696">
        <v>108.05940959999995</v>
      </c>
      <c r="C23" s="2696">
        <v>108.21611999999996</v>
      </c>
      <c r="D23" s="2696">
        <v>108.60789599999995</v>
      </c>
      <c r="E23" s="2696">
        <v>107.98105439999995</v>
      </c>
      <c r="F23" s="2696">
        <v>116.04283500000001</v>
      </c>
      <c r="G23" s="2696">
        <v>115.73755500000001</v>
      </c>
      <c r="H23" s="2696">
        <v>115.81387500000001</v>
      </c>
      <c r="I23" s="2696">
        <v>115.661235</v>
      </c>
      <c r="J23" s="2696">
        <v>116.68162500000003</v>
      </c>
      <c r="K23" s="2696">
        <v>116.68162500000003</v>
      </c>
      <c r="L23" s="2696">
        <v>116.68162500000003</v>
      </c>
      <c r="M23" s="2696">
        <v>116.68162500000003</v>
      </c>
      <c r="N23" s="2696">
        <v>270.38546819687502</v>
      </c>
      <c r="O23" s="2696">
        <v>270.38546819687502</v>
      </c>
      <c r="P23" s="2696">
        <v>270.38546819687502</v>
      </c>
      <c r="Q23" s="2696">
        <v>270.38546819687502</v>
      </c>
      <c r="R23" s="2696">
        <v>134.17289999999997</v>
      </c>
      <c r="S23" s="2696">
        <v>19.340399999999999</v>
      </c>
      <c r="T23" s="2696">
        <v>109.1729</v>
      </c>
      <c r="U23" s="2696">
        <v>72.991650000000021</v>
      </c>
      <c r="V23" s="2696">
        <v>120.9</v>
      </c>
      <c r="W23" s="2696">
        <v>121.01</v>
      </c>
      <c r="X23" s="2696">
        <v>120.81000000000002</v>
      </c>
      <c r="Y23" s="2696">
        <v>120.94000000000001</v>
      </c>
      <c r="Z23" s="2696">
        <v>121.02000000000001</v>
      </c>
      <c r="AA23" s="2696">
        <v>121.0104</v>
      </c>
      <c r="AB23" s="2696">
        <v>120.9</v>
      </c>
      <c r="AC23" s="2696">
        <v>120.98000000000002</v>
      </c>
      <c r="AD23" s="2696">
        <v>121.67754640726565</v>
      </c>
      <c r="AE23" s="2696">
        <v>121.67616310964043</v>
      </c>
      <c r="AF23" s="2696">
        <v>121.66872889970611</v>
      </c>
      <c r="AG23" s="2696">
        <v>121.66863757545686</v>
      </c>
      <c r="AH23" s="2696">
        <v>125.43850728458474</v>
      </c>
      <c r="AI23" s="2696">
        <v>124.27260406006491</v>
      </c>
      <c r="AJ23" s="2696">
        <v>124.97170344888502</v>
      </c>
      <c r="AK23" s="2696">
        <v>124.12749574468327</v>
      </c>
      <c r="AL23" s="2696">
        <v>121.19077355058707</v>
      </c>
      <c r="AM23" s="2696">
        <v>120.55950802172266</v>
      </c>
      <c r="AN23" s="2696">
        <v>120.58642619710341</v>
      </c>
      <c r="AO23" s="2696">
        <v>119.20796953852026</v>
      </c>
      <c r="AP23" s="2696">
        <v>117.84429112131993</v>
      </c>
      <c r="AQ23" s="2696">
        <v>117.74876192964709</v>
      </c>
      <c r="AR23" s="2696">
        <v>115.97994968231264</v>
      </c>
      <c r="AS23" s="2696">
        <v>115.14921364899995</v>
      </c>
      <c r="AT23" s="2696">
        <v>114.55128562861655</v>
      </c>
      <c r="AU23" s="2696">
        <v>114.03863597494396</v>
      </c>
      <c r="AV23" s="2696">
        <v>114.01069045466974</v>
      </c>
    </row>
    <row r="24" spans="1:48" ht="16.5" thickBot="1">
      <c r="A24" s="2695" t="s">
        <v>1738</v>
      </c>
      <c r="B24" s="2696">
        <v>0</v>
      </c>
      <c r="C24" s="2696">
        <v>0</v>
      </c>
      <c r="D24" s="2696">
        <v>0</v>
      </c>
      <c r="E24" s="2696">
        <v>0</v>
      </c>
      <c r="F24" s="2696">
        <v>0</v>
      </c>
      <c r="G24" s="2696">
        <v>0</v>
      </c>
      <c r="H24" s="2696">
        <v>0</v>
      </c>
      <c r="I24" s="2696">
        <v>0</v>
      </c>
      <c r="J24" s="2696">
        <v>0</v>
      </c>
      <c r="K24" s="2696">
        <v>0</v>
      </c>
      <c r="L24" s="2696">
        <v>0</v>
      </c>
      <c r="M24" s="2696">
        <v>0</v>
      </c>
      <c r="N24" s="2696">
        <v>0</v>
      </c>
      <c r="O24" s="2696">
        <v>0</v>
      </c>
      <c r="P24" s="2696">
        <v>0</v>
      </c>
      <c r="Q24" s="2696">
        <v>0</v>
      </c>
      <c r="R24" s="2696">
        <v>0</v>
      </c>
      <c r="S24" s="2696">
        <v>0</v>
      </c>
      <c r="T24" s="2696">
        <v>0</v>
      </c>
      <c r="U24" s="2696">
        <v>0</v>
      </c>
      <c r="V24" s="2696">
        <v>0</v>
      </c>
      <c r="W24" s="2696">
        <v>0</v>
      </c>
      <c r="X24" s="2696">
        <v>0</v>
      </c>
      <c r="Y24" s="2696">
        <v>0</v>
      </c>
      <c r="Z24" s="2696">
        <v>0</v>
      </c>
      <c r="AA24" s="2696">
        <v>0</v>
      </c>
      <c r="AB24" s="2696">
        <v>0</v>
      </c>
      <c r="AC24" s="2696">
        <v>0</v>
      </c>
      <c r="AD24" s="2696">
        <v>0</v>
      </c>
      <c r="AE24" s="2696">
        <v>0</v>
      </c>
      <c r="AF24" s="2696">
        <v>0</v>
      </c>
      <c r="AG24" s="2696">
        <v>0</v>
      </c>
      <c r="AH24" s="2696">
        <v>0</v>
      </c>
      <c r="AI24" s="2696">
        <v>0</v>
      </c>
      <c r="AJ24" s="2696">
        <v>0</v>
      </c>
      <c r="AK24" s="2696">
        <v>0</v>
      </c>
      <c r="AL24" s="2696">
        <v>0</v>
      </c>
      <c r="AM24" s="2696">
        <v>0</v>
      </c>
      <c r="AN24" s="2696">
        <v>0</v>
      </c>
      <c r="AO24" s="2696">
        <v>0</v>
      </c>
      <c r="AP24" s="2696">
        <v>0</v>
      </c>
      <c r="AQ24" s="2696">
        <v>0</v>
      </c>
      <c r="AR24" s="2696">
        <v>0</v>
      </c>
      <c r="AS24" s="2696">
        <v>0</v>
      </c>
      <c r="AT24" s="2696">
        <v>0</v>
      </c>
      <c r="AU24" s="2696">
        <v>0</v>
      </c>
      <c r="AV24" s="2696">
        <v>0</v>
      </c>
    </row>
    <row r="25" spans="1:48" ht="16.5" thickBot="1">
      <c r="A25" s="2697" t="s">
        <v>1739</v>
      </c>
      <c r="B25" s="2696">
        <v>2.835</v>
      </c>
      <c r="C25" s="2696">
        <v>2.625</v>
      </c>
      <c r="D25" s="2696">
        <v>2.1</v>
      </c>
      <c r="E25" s="2696">
        <v>2.9400000000000004</v>
      </c>
      <c r="F25" s="2696">
        <v>2.5241099999999999</v>
      </c>
      <c r="G25" s="2696">
        <v>2.6517200000000005</v>
      </c>
      <c r="H25" s="2696">
        <v>4.0956200000000003</v>
      </c>
      <c r="I25" s="2696">
        <v>5.1039000000000003</v>
      </c>
      <c r="J25" s="2696">
        <v>5.0981143845799997</v>
      </c>
      <c r="K25" s="2696">
        <v>3.5734093372400002</v>
      </c>
      <c r="L25" s="2696">
        <v>4.5037492941400004</v>
      </c>
      <c r="M25" s="2696">
        <v>5.2747800000000007</v>
      </c>
      <c r="N25" s="2696">
        <v>7.359560000000001</v>
      </c>
      <c r="O25" s="2696">
        <v>6.4865500000000003</v>
      </c>
      <c r="P25" s="2696">
        <v>11.279020000000001</v>
      </c>
      <c r="Q25" s="2696">
        <v>10.905709999999999</v>
      </c>
      <c r="R25" s="2696">
        <v>11.84751362778</v>
      </c>
      <c r="S25" s="2696">
        <v>14.470900000000002</v>
      </c>
      <c r="T25" s="2696">
        <v>13.956539999999999</v>
      </c>
      <c r="U25" s="2696">
        <v>15.088740000000001</v>
      </c>
      <c r="V25" s="2696">
        <v>14.040090000000001</v>
      </c>
      <c r="W25" s="2696">
        <v>15.810719000000001</v>
      </c>
      <c r="X25" s="2696">
        <v>155.86926300000002</v>
      </c>
      <c r="Y25" s="2696">
        <v>17.369679999999999</v>
      </c>
      <c r="Z25" s="2696">
        <v>21.45562</v>
      </c>
      <c r="AA25" s="2696">
        <v>19.224499999999999</v>
      </c>
      <c r="AB25" s="2696">
        <v>27.266949999999998</v>
      </c>
      <c r="AC25" s="2696">
        <v>32.049689999999998</v>
      </c>
      <c r="AD25" s="2696">
        <v>23.984490000000001</v>
      </c>
      <c r="AE25" s="2696">
        <v>30.029679999999999</v>
      </c>
      <c r="AF25" s="2696">
        <v>16.108220000000003</v>
      </c>
      <c r="AG25" s="2696">
        <v>17.407540000000001</v>
      </c>
      <c r="AH25" s="2696">
        <v>14.79785</v>
      </c>
      <c r="AI25" s="2696">
        <v>23.523519999999998</v>
      </c>
      <c r="AJ25" s="2696">
        <v>12.777709999999999</v>
      </c>
      <c r="AK25" s="2696">
        <v>13.582819865339999</v>
      </c>
      <c r="AL25" s="2696">
        <v>13.466434000000001</v>
      </c>
      <c r="AM25" s="2696">
        <v>13.473482154999999</v>
      </c>
      <c r="AN25" s="2696">
        <v>8.8919820000000005</v>
      </c>
      <c r="AO25" s="2696">
        <v>12.442786</v>
      </c>
      <c r="AP25" s="2696">
        <v>20.080909999999999</v>
      </c>
      <c r="AQ25" s="2696">
        <v>11.464984000000001</v>
      </c>
      <c r="AR25" s="2696">
        <v>16.853833999999999</v>
      </c>
      <c r="AS25" s="2696">
        <v>14.517762558759998</v>
      </c>
      <c r="AT25" s="2696">
        <v>11.063690000000001</v>
      </c>
      <c r="AU25" s="2696">
        <v>12.8584</v>
      </c>
      <c r="AV25" s="2696">
        <v>12.024538080150002</v>
      </c>
    </row>
    <row r="26" spans="1:48" ht="16.5" thickBot="1">
      <c r="A26" s="2693" t="s">
        <v>1640</v>
      </c>
      <c r="B26" s="2696">
        <v>-5936.51006363735</v>
      </c>
      <c r="C26" s="2696">
        <v>-5734.6655385952554</v>
      </c>
      <c r="D26" s="2696">
        <v>-5960.6852334587129</v>
      </c>
      <c r="E26" s="2696">
        <v>-6899.6272783253453</v>
      </c>
      <c r="F26" s="2696">
        <v>-4375.125341768744</v>
      </c>
      <c r="G26" s="2696">
        <v>-4646.7763911930551</v>
      </c>
      <c r="H26" s="2696">
        <v>-4841.8061324920909</v>
      </c>
      <c r="I26" s="2696">
        <v>-5039.9981935503911</v>
      </c>
      <c r="J26" s="2696">
        <v>-5233.427485534784</v>
      </c>
      <c r="K26" s="2696">
        <v>-5004.0772838266403</v>
      </c>
      <c r="L26" s="2696">
        <v>-5997.8345596629379</v>
      </c>
      <c r="M26" s="2696">
        <v>-5354.5641414219681</v>
      </c>
      <c r="N26" s="2696">
        <v>-5344.2827349487625</v>
      </c>
      <c r="O26" s="2696">
        <v>-5201.5136488637982</v>
      </c>
      <c r="P26" s="2696">
        <v>-7003.713755960247</v>
      </c>
      <c r="Q26" s="2696">
        <v>-7226.4995245589771</v>
      </c>
      <c r="R26" s="2696">
        <v>-6413.6741678859917</v>
      </c>
      <c r="S26" s="2696">
        <v>-5588.7118113301722</v>
      </c>
      <c r="T26" s="2696">
        <v>-5357.7445658173647</v>
      </c>
      <c r="U26" s="2696">
        <v>-6775.4914167054303</v>
      </c>
      <c r="V26" s="2696">
        <v>-5381.1821800760408</v>
      </c>
      <c r="W26" s="2696">
        <v>-5464.4859879709165</v>
      </c>
      <c r="X26" s="2696">
        <v>-5758.9891146727468</v>
      </c>
      <c r="Y26" s="2696">
        <v>-5919.9598903534925</v>
      </c>
      <c r="Z26" s="2696">
        <v>-5839.9861068625041</v>
      </c>
      <c r="AA26" s="2696">
        <v>-6905.9569631300265</v>
      </c>
      <c r="AB26" s="2696">
        <v>-5678.2881965845945</v>
      </c>
      <c r="AC26" s="2696">
        <v>-6033.2354764994725</v>
      </c>
      <c r="AD26" s="2696">
        <v>-5349.5777640604547</v>
      </c>
      <c r="AE26" s="2696">
        <v>-4330.2771572545798</v>
      </c>
      <c r="AF26" s="2696">
        <v>-5711.690924589062</v>
      </c>
      <c r="AG26" s="2696">
        <v>-4221.139922741846</v>
      </c>
      <c r="AH26" s="2696">
        <v>-2929.7990801577112</v>
      </c>
      <c r="AI26" s="2696">
        <v>-2895.2016718235136</v>
      </c>
      <c r="AJ26" s="2696">
        <v>-3177.3112304153906</v>
      </c>
      <c r="AK26" s="2696">
        <v>-2755.9943164142132</v>
      </c>
      <c r="AL26" s="2696">
        <v>-2651.5351912527135</v>
      </c>
      <c r="AM26" s="2696">
        <v>-4126.4665346051916</v>
      </c>
      <c r="AN26" s="2696">
        <v>-5596.3640846850067</v>
      </c>
      <c r="AO26" s="2696">
        <v>-5890.4150573260686</v>
      </c>
      <c r="AP26" s="2696">
        <v>-6235.8810804452623</v>
      </c>
      <c r="AQ26" s="2696">
        <v>-6346.5591322263854</v>
      </c>
      <c r="AR26" s="2696">
        <v>-8638.1643735579455</v>
      </c>
      <c r="AS26" s="2696">
        <v>-9663.0594149960743</v>
      </c>
      <c r="AT26" s="2696">
        <v>-9440.5584065259263</v>
      </c>
      <c r="AU26" s="2696">
        <v>-9550.8662920712686</v>
      </c>
      <c r="AV26" s="2696">
        <v>-9569.9490956295031</v>
      </c>
    </row>
    <row r="27" spans="1:48" ht="16.5" thickBot="1">
      <c r="A27" s="2697" t="s">
        <v>1729</v>
      </c>
      <c r="B27" s="2696">
        <v>-1726.0575000392143</v>
      </c>
      <c r="C27" s="2696">
        <v>-1666.3008425595865</v>
      </c>
      <c r="D27" s="2696">
        <v>-1756.5645574946705</v>
      </c>
      <c r="E27" s="2696">
        <v>-1763.8161142887832</v>
      </c>
      <c r="F27" s="2696">
        <v>-1334.9913937528172</v>
      </c>
      <c r="G27" s="2696">
        <v>-1500.8696183838883</v>
      </c>
      <c r="H27" s="2696">
        <v>-1630.6370196617315</v>
      </c>
      <c r="I27" s="2696">
        <v>-1692.3303031287919</v>
      </c>
      <c r="J27" s="2696">
        <v>-2350.71502944641</v>
      </c>
      <c r="K27" s="2696">
        <v>-2124.195028756355</v>
      </c>
      <c r="L27" s="2696">
        <v>-2080.6025843340253</v>
      </c>
      <c r="M27" s="2696">
        <v>-2039.6486357017566</v>
      </c>
      <c r="N27" s="2696">
        <v>-2070.997606269681</v>
      </c>
      <c r="O27" s="2696">
        <v>-1927.2430846254977</v>
      </c>
      <c r="P27" s="2696">
        <v>-2071.1708389392338</v>
      </c>
      <c r="Q27" s="2696">
        <v>-2052.5498534499575</v>
      </c>
      <c r="R27" s="2696">
        <v>-2648.0384819969081</v>
      </c>
      <c r="S27" s="2696">
        <v>-2513.9982529747699</v>
      </c>
      <c r="T27" s="2696">
        <v>-2188.8364593910565</v>
      </c>
      <c r="U27" s="2696">
        <v>-2429.1044366463411</v>
      </c>
      <c r="V27" s="2696">
        <v>-2385.698789321903</v>
      </c>
      <c r="W27" s="2696">
        <v>-2006.944363551032</v>
      </c>
      <c r="X27" s="2696">
        <v>-2104.2485503153289</v>
      </c>
      <c r="Y27" s="2696">
        <v>-2087.6178270061582</v>
      </c>
      <c r="Z27" s="2696">
        <v>-2034.9816106973249</v>
      </c>
      <c r="AA27" s="2696">
        <v>-2170.4591644871512</v>
      </c>
      <c r="AB27" s="2696">
        <v>-2138.7091670915906</v>
      </c>
      <c r="AC27" s="2696">
        <v>-2434.7941344568894</v>
      </c>
      <c r="AD27" s="2696">
        <v>-2107.5459307774049</v>
      </c>
      <c r="AE27" s="2696">
        <v>-1842.3775375049681</v>
      </c>
      <c r="AF27" s="2696">
        <v>-2046.0622023853764</v>
      </c>
      <c r="AG27" s="2696">
        <v>-1753.1977325486016</v>
      </c>
      <c r="AH27" s="2696">
        <v>-1509.3082861904625</v>
      </c>
      <c r="AI27" s="2696">
        <v>-1582.7177784307091</v>
      </c>
      <c r="AJ27" s="2696">
        <v>-1431.8858158652754</v>
      </c>
      <c r="AK27" s="2696">
        <v>-1404.121708343788</v>
      </c>
      <c r="AL27" s="2696">
        <v>-1028.0740468159288</v>
      </c>
      <c r="AM27" s="2696">
        <v>-1182.5535587721729</v>
      </c>
      <c r="AN27" s="2696">
        <v>-1349.8642604464972</v>
      </c>
      <c r="AO27" s="2696">
        <v>-1086.2961255540849</v>
      </c>
      <c r="AP27" s="2696">
        <v>-2107.6579971372571</v>
      </c>
      <c r="AQ27" s="2696">
        <v>-1273.6851214342375</v>
      </c>
      <c r="AR27" s="2696">
        <v>-1707.3660720692296</v>
      </c>
      <c r="AS27" s="2696">
        <v>-1262.0965159750574</v>
      </c>
      <c r="AT27" s="2696">
        <v>-1665.7610763400123</v>
      </c>
      <c r="AU27" s="2696">
        <v>-1737.8358263826212</v>
      </c>
      <c r="AV27" s="2696">
        <v>-1693.8162576055863</v>
      </c>
    </row>
    <row r="28" spans="1:48" ht="16.5" thickBot="1">
      <c r="A28" s="2697" t="s">
        <v>1730</v>
      </c>
      <c r="B28" s="2696">
        <v>-2326.19875</v>
      </c>
      <c r="C28" s="2696">
        <v>-2094.9735000000001</v>
      </c>
      <c r="D28" s="2696">
        <v>-2835.9994999999999</v>
      </c>
      <c r="E28" s="2696">
        <v>-2583.6421250000003</v>
      </c>
      <c r="F28" s="2696">
        <v>-1369.4538429300001</v>
      </c>
      <c r="G28" s="2696">
        <v>-1048.5616203100001</v>
      </c>
      <c r="H28" s="2696">
        <v>-1257.6493399999999</v>
      </c>
      <c r="I28" s="2696">
        <v>-1391.9151649999999</v>
      </c>
      <c r="J28" s="2696">
        <v>-1264.654</v>
      </c>
      <c r="K28" s="2696">
        <v>-1299.3139999999999</v>
      </c>
      <c r="L28" s="2696">
        <v>-1874.7763749999999</v>
      </c>
      <c r="M28" s="2696">
        <v>-1194.7941250000001</v>
      </c>
      <c r="N28" s="2696">
        <v>-926.47879605000003</v>
      </c>
      <c r="O28" s="2696">
        <v>-1207.043375</v>
      </c>
      <c r="P28" s="2696">
        <v>-2137.0129999999999</v>
      </c>
      <c r="Q28" s="2696">
        <v>-2382.9432500000003</v>
      </c>
      <c r="R28" s="2696">
        <v>-1903.5664999999999</v>
      </c>
      <c r="S28" s="2696">
        <v>-1726.6132499999999</v>
      </c>
      <c r="T28" s="2696">
        <v>-1343.7783750000001</v>
      </c>
      <c r="U28" s="2696">
        <v>-1217.1003750000002</v>
      </c>
      <c r="V28" s="2696">
        <v>-1129.542375</v>
      </c>
      <c r="W28" s="2696">
        <v>-1425.2566749999999</v>
      </c>
      <c r="X28" s="2696">
        <v>-1681.0908749999999</v>
      </c>
      <c r="Y28" s="2696">
        <v>-1676.0798749999999</v>
      </c>
      <c r="Z28" s="2696">
        <v>-1797.4399981125002</v>
      </c>
      <c r="AA28" s="2696">
        <v>-2012.2097603525001</v>
      </c>
      <c r="AB28" s="2696">
        <v>-816.18125000000009</v>
      </c>
      <c r="AC28" s="2696">
        <v>-686.45</v>
      </c>
      <c r="AD28" s="2696">
        <v>-1518.5953749999999</v>
      </c>
      <c r="AE28" s="2696">
        <v>-1154.0433750000002</v>
      </c>
      <c r="AF28" s="2696">
        <v>-1877.4742500000002</v>
      </c>
      <c r="AG28" s="2696">
        <v>-1055.0880740840003</v>
      </c>
      <c r="AH28" s="2696">
        <v>-280.80813031312675</v>
      </c>
      <c r="AI28" s="2696">
        <v>-313.11745572942675</v>
      </c>
      <c r="AJ28" s="2696">
        <v>-305.10466747942678</v>
      </c>
      <c r="AK28" s="2696">
        <v>-180.07951104</v>
      </c>
      <c r="AL28" s="2696">
        <v>-491.76268440000001</v>
      </c>
      <c r="AM28" s="2696">
        <v>-1359.58302951</v>
      </c>
      <c r="AN28" s="2696">
        <v>-2231.0581054897625</v>
      </c>
      <c r="AO28" s="2696">
        <v>-1714.8572910725002</v>
      </c>
      <c r="AP28" s="2696">
        <v>-1484.1757904699998</v>
      </c>
      <c r="AQ28" s="2696">
        <v>-2112.5498177940003</v>
      </c>
      <c r="AR28" s="2696">
        <v>-2832.6300763465169</v>
      </c>
      <c r="AS28" s="2696">
        <v>-3139.4719955565533</v>
      </c>
      <c r="AT28" s="2696">
        <v>-3634.3508790265</v>
      </c>
      <c r="AU28" s="2696">
        <v>-3167.2360282669997</v>
      </c>
      <c r="AV28" s="2696">
        <v>-3418.5950917330001</v>
      </c>
    </row>
    <row r="29" spans="1:48" ht="16.5" thickBot="1">
      <c r="A29" s="2697" t="s">
        <v>1731</v>
      </c>
      <c r="B29" s="2696">
        <v>-660.49154693146897</v>
      </c>
      <c r="C29" s="2696">
        <v>-198.98449603566951</v>
      </c>
      <c r="D29" s="2696">
        <v>-80.509142630711139</v>
      </c>
      <c r="E29" s="2696">
        <v>-80.385239036561288</v>
      </c>
      <c r="F29" s="2696">
        <v>-68.075079342593625</v>
      </c>
      <c r="G29" s="2696">
        <v>-174.85951122250083</v>
      </c>
      <c r="H29" s="2696">
        <v>-83.959242830359329</v>
      </c>
      <c r="I29" s="2696">
        <v>-69.106492088265711</v>
      </c>
      <c r="J29" s="2696">
        <v>-102.75383034810422</v>
      </c>
      <c r="K29" s="2696">
        <v>-115.33401970055749</v>
      </c>
      <c r="L29" s="2696">
        <v>-158.57143181097717</v>
      </c>
      <c r="M29" s="2696">
        <v>-130.8921270148127</v>
      </c>
      <c r="N29" s="2696">
        <v>-134.90266338783113</v>
      </c>
      <c r="O29" s="2696">
        <v>-175.86174990496644</v>
      </c>
      <c r="P29" s="2696">
        <v>-224.42684835434676</v>
      </c>
      <c r="Q29" s="2696">
        <v>-174.10434377568771</v>
      </c>
      <c r="R29" s="2696">
        <v>-212.69897697631467</v>
      </c>
      <c r="S29" s="2696">
        <v>-199.98180329851306</v>
      </c>
      <c r="T29" s="2696">
        <v>-159.06298521897622</v>
      </c>
      <c r="U29" s="2696">
        <v>-161.68156523608036</v>
      </c>
      <c r="V29" s="2696">
        <v>-151.3967657541379</v>
      </c>
      <c r="W29" s="2696">
        <v>-179.42254941988432</v>
      </c>
      <c r="X29" s="2696">
        <v>-214.37818935741845</v>
      </c>
      <c r="Y29" s="2696">
        <v>-168.43468834733568</v>
      </c>
      <c r="Z29" s="2696">
        <v>-74.088404642679507</v>
      </c>
      <c r="AA29" s="2696">
        <v>-73.806218746624552</v>
      </c>
      <c r="AB29" s="2696">
        <v>-90.614779493003766</v>
      </c>
      <c r="AC29" s="2696">
        <v>-96.557447512895649</v>
      </c>
      <c r="AD29" s="2696">
        <v>-102.81095828304974</v>
      </c>
      <c r="AE29" s="2696">
        <v>-60.906494749610971</v>
      </c>
      <c r="AF29" s="2696">
        <v>-118.85464071368386</v>
      </c>
      <c r="AG29" s="2696">
        <v>-49.813078933244533</v>
      </c>
      <c r="AH29" s="2696">
        <v>-185.603504843173</v>
      </c>
      <c r="AI29" s="2696">
        <v>-198.30055050559264</v>
      </c>
      <c r="AJ29" s="2696">
        <v>-83.267832165461698</v>
      </c>
      <c r="AK29" s="2696">
        <v>-227.22716308642481</v>
      </c>
      <c r="AL29" s="2696">
        <v>-250.876360290722</v>
      </c>
      <c r="AM29" s="2696">
        <v>-252.86869868349012</v>
      </c>
      <c r="AN29" s="2696">
        <v>-132.82047631232405</v>
      </c>
      <c r="AO29" s="2696">
        <v>-177.21632226410614</v>
      </c>
      <c r="AP29" s="2696">
        <v>-155.99613763151885</v>
      </c>
      <c r="AQ29" s="2696">
        <v>-125.05590214305852</v>
      </c>
      <c r="AR29" s="2696">
        <v>-147.89526334984578</v>
      </c>
      <c r="AS29" s="2696">
        <v>-127.18812449756281</v>
      </c>
      <c r="AT29" s="2696">
        <v>-172.15194747365354</v>
      </c>
      <c r="AU29" s="2696">
        <v>-189.87774899658197</v>
      </c>
      <c r="AV29" s="2696">
        <v>-141.58290770541956</v>
      </c>
    </row>
    <row r="30" spans="1:48" ht="16.5" thickBot="1">
      <c r="A30" s="2697" t="s">
        <v>1732</v>
      </c>
      <c r="B30" s="2696">
        <v>106.16640000000002</v>
      </c>
      <c r="C30" s="2696">
        <v>-495.05999999999995</v>
      </c>
      <c r="D30" s="2696">
        <v>33.104000000000013</v>
      </c>
      <c r="E30" s="2696">
        <v>119.81960000000001</v>
      </c>
      <c r="F30" s="2696">
        <v>-159.52157125999997</v>
      </c>
      <c r="G30" s="2696">
        <v>-82.383869720000007</v>
      </c>
      <c r="H30" s="2696">
        <v>-22.55</v>
      </c>
      <c r="I30" s="2696">
        <v>-82.5</v>
      </c>
      <c r="J30" s="2696">
        <v>-71.009999999999991</v>
      </c>
      <c r="K30" s="2696">
        <v>-43.78</v>
      </c>
      <c r="L30" s="2696">
        <v>-71.78</v>
      </c>
      <c r="M30" s="2696">
        <v>-101.38</v>
      </c>
      <c r="N30" s="2696">
        <v>-38.909999999999997</v>
      </c>
      <c r="O30" s="2696">
        <v>-50.45</v>
      </c>
      <c r="P30" s="2696">
        <v>-54.070000000000007</v>
      </c>
      <c r="Q30" s="2696">
        <v>-87.91</v>
      </c>
      <c r="R30" s="2696">
        <v>-100.09</v>
      </c>
      <c r="S30" s="2696">
        <v>-78.42</v>
      </c>
      <c r="T30" s="2696">
        <v>-125.26</v>
      </c>
      <c r="U30" s="2696">
        <v>-109.41</v>
      </c>
      <c r="V30" s="2696">
        <v>-127.17</v>
      </c>
      <c r="W30" s="2696">
        <v>-135.54390000000001</v>
      </c>
      <c r="X30" s="2696">
        <v>-160.09800000000001</v>
      </c>
      <c r="Y30" s="2696">
        <v>-149.66</v>
      </c>
      <c r="Z30" s="2696">
        <v>-173.03700000000001</v>
      </c>
      <c r="AA30" s="2696">
        <v>-197.89000000000004</v>
      </c>
      <c r="AB30" s="2696">
        <v>-239.09799999999998</v>
      </c>
      <c r="AC30" s="2696">
        <v>-263.80600000000004</v>
      </c>
      <c r="AD30" s="2696">
        <v>-138.94</v>
      </c>
      <c r="AE30" s="2696">
        <v>-188.03</v>
      </c>
      <c r="AF30" s="2696">
        <v>-148.35599999999999</v>
      </c>
      <c r="AG30" s="2696">
        <v>-242.20999999999998</v>
      </c>
      <c r="AH30" s="2696">
        <v>-103.61302168363162</v>
      </c>
      <c r="AI30" s="2696">
        <v>-21.521831252049886</v>
      </c>
      <c r="AJ30" s="2696">
        <v>-36.665152777908752</v>
      </c>
      <c r="AK30" s="2696">
        <v>-35.483787869148145</v>
      </c>
      <c r="AL30" s="2696">
        <v>-64.234175827150949</v>
      </c>
      <c r="AM30" s="2696">
        <v>-43.842794770325831</v>
      </c>
      <c r="AN30" s="2696">
        <v>-55.62240801029418</v>
      </c>
      <c r="AO30" s="2696">
        <v>-54.344358720971528</v>
      </c>
      <c r="AP30" s="2696">
        <v>-45.777030496190008</v>
      </c>
      <c r="AQ30" s="2696">
        <v>-47.968984066802875</v>
      </c>
      <c r="AR30" s="2696">
        <v>-37.78623457752785</v>
      </c>
      <c r="AS30" s="2696">
        <v>-37.01233757857311</v>
      </c>
      <c r="AT30" s="2696">
        <v>-37.779399333241059</v>
      </c>
      <c r="AU30" s="2696">
        <v>-37.628983468546942</v>
      </c>
      <c r="AV30" s="2696">
        <v>-41.73752532169695</v>
      </c>
    </row>
    <row r="31" spans="1:48" ht="16.5" thickBot="1">
      <c r="A31" s="2695" t="s">
        <v>1733</v>
      </c>
      <c r="B31" s="2696">
        <v>-65.819999999999993</v>
      </c>
      <c r="C31" s="2696">
        <v>-3.4000000000000002E-2</v>
      </c>
      <c r="D31" s="2696">
        <v>-0.04</v>
      </c>
      <c r="E31" s="2696">
        <v>-1.635</v>
      </c>
      <c r="F31" s="2696">
        <v>-0.10756215</v>
      </c>
      <c r="G31" s="2696">
        <v>-5.5961440600000003</v>
      </c>
      <c r="H31" s="2696">
        <v>-19.871999999999996</v>
      </c>
      <c r="I31" s="2696">
        <v>-18.329999999999998</v>
      </c>
      <c r="J31" s="2696">
        <v>-10.07</v>
      </c>
      <c r="K31" s="2696">
        <v>-30.509999999999998</v>
      </c>
      <c r="L31" s="2696">
        <v>-22.970000000000002</v>
      </c>
      <c r="M31" s="2696">
        <v>-66.959999999999994</v>
      </c>
      <c r="N31" s="2696">
        <v>-23.83</v>
      </c>
      <c r="O31" s="2696">
        <v>-15.15</v>
      </c>
      <c r="P31" s="2696">
        <v>-22.84</v>
      </c>
      <c r="Q31" s="2696">
        <v>-27.61</v>
      </c>
      <c r="R31" s="2696">
        <v>-18.060000000000002</v>
      </c>
      <c r="S31" s="2696">
        <v>-17.380000000000003</v>
      </c>
      <c r="T31" s="2696">
        <v>-46.54</v>
      </c>
      <c r="U31" s="2696">
        <v>-30</v>
      </c>
      <c r="V31" s="2696">
        <v>-0.26</v>
      </c>
      <c r="W31" s="2696">
        <v>-11.567</v>
      </c>
      <c r="X31" s="2696">
        <v>-34.33</v>
      </c>
      <c r="Y31" s="2696">
        <v>-41.15</v>
      </c>
      <c r="Z31" s="2696">
        <v>-25.549999999999997</v>
      </c>
      <c r="AA31" s="2696">
        <v>-19.62</v>
      </c>
      <c r="AB31" s="2696">
        <v>-22.97</v>
      </c>
      <c r="AC31" s="2696">
        <v>-1.86</v>
      </c>
      <c r="AD31" s="2696">
        <v>-37.47</v>
      </c>
      <c r="AE31" s="2696">
        <v>-11.860000000000001</v>
      </c>
      <c r="AF31" s="2696">
        <v>-1.56</v>
      </c>
      <c r="AG31" s="2696">
        <v>-0.61</v>
      </c>
      <c r="AH31" s="2696">
        <v>-0.02</v>
      </c>
      <c r="AI31" s="2696">
        <v>-0.24</v>
      </c>
      <c r="AJ31" s="2696">
        <v>0</v>
      </c>
      <c r="AK31" s="2696">
        <v>-4.1999999999999997E-3</v>
      </c>
      <c r="AL31" s="2696">
        <v>0</v>
      </c>
      <c r="AM31" s="2696">
        <v>-0.11799999999999999</v>
      </c>
      <c r="AN31" s="2696">
        <v>-1</v>
      </c>
      <c r="AO31" s="2696">
        <v>0</v>
      </c>
      <c r="AP31" s="2696">
        <v>-0.28999999999999998</v>
      </c>
      <c r="AQ31" s="2696">
        <v>0</v>
      </c>
      <c r="AR31" s="2696">
        <v>-7.6519999999999992</v>
      </c>
      <c r="AS31" s="2696">
        <v>-52.338999999999999</v>
      </c>
      <c r="AT31" s="2696">
        <v>0</v>
      </c>
      <c r="AU31" s="2696">
        <v>-7.370000000000001</v>
      </c>
      <c r="AV31" s="2696">
        <v>-6.5792246999999993</v>
      </c>
    </row>
    <row r="32" spans="1:48" ht="16.5" thickBot="1">
      <c r="A32" s="2695" t="s">
        <v>1734</v>
      </c>
      <c r="B32" s="2696">
        <v>-8.64</v>
      </c>
      <c r="C32" s="2696">
        <v>-8</v>
      </c>
      <c r="D32" s="2696">
        <v>-6.4</v>
      </c>
      <c r="E32" s="2696">
        <v>-8.9600000000000009</v>
      </c>
      <c r="F32" s="2696">
        <v>-11</v>
      </c>
      <c r="G32" s="2696">
        <v>-13</v>
      </c>
      <c r="H32" s="2696">
        <v>-12.5</v>
      </c>
      <c r="I32" s="2696">
        <v>-13.5</v>
      </c>
      <c r="J32" s="2696">
        <v>-9.33</v>
      </c>
      <c r="K32" s="2696">
        <v>-3.26</v>
      </c>
      <c r="L32" s="2696">
        <v>-7.7939999999999996</v>
      </c>
      <c r="M32" s="2696">
        <v>-13.75</v>
      </c>
      <c r="N32" s="2696">
        <v>-18.826999999999998</v>
      </c>
      <c r="O32" s="2696">
        <v>-15.857999999999997</v>
      </c>
      <c r="P32" s="2696">
        <v>-169.911</v>
      </c>
      <c r="Q32" s="2696">
        <v>-115.762</v>
      </c>
      <c r="R32" s="2696">
        <v>-68.555999999999997</v>
      </c>
      <c r="S32" s="2696">
        <v>-99.82</v>
      </c>
      <c r="T32" s="2696">
        <v>-133.26</v>
      </c>
      <c r="U32" s="2696">
        <v>-132.37</v>
      </c>
      <c r="V32" s="2696">
        <v>-136.33000000000001</v>
      </c>
      <c r="W32" s="2696">
        <v>-156.97</v>
      </c>
      <c r="X32" s="2696">
        <v>-197.233</v>
      </c>
      <c r="Y32" s="2696">
        <v>-257.83300000000003</v>
      </c>
      <c r="Z32" s="2696">
        <v>-277.08162000000004</v>
      </c>
      <c r="AA32" s="2696">
        <v>-286.31</v>
      </c>
      <c r="AB32" s="2696">
        <v>-359.45000000000005</v>
      </c>
      <c r="AC32" s="2696">
        <v>-318.46000000000004</v>
      </c>
      <c r="AD32" s="2696">
        <v>-285.03000000000003</v>
      </c>
      <c r="AE32" s="2696">
        <v>-268.68</v>
      </c>
      <c r="AF32" s="2696">
        <v>-255.96999999999997</v>
      </c>
      <c r="AG32" s="2696">
        <v>-309.40999999999997</v>
      </c>
      <c r="AH32" s="2696">
        <v>-72.646387127317851</v>
      </c>
      <c r="AI32" s="2696">
        <v>-58.595560625735658</v>
      </c>
      <c r="AJ32" s="2696">
        <v>-72.646387127317851</v>
      </c>
      <c r="AK32" s="2696">
        <v>-164.33891556485247</v>
      </c>
      <c r="AL32" s="2696">
        <v>-80.453273918911748</v>
      </c>
      <c r="AM32" s="2696">
        <v>-94.524802869203128</v>
      </c>
      <c r="AN32" s="2696">
        <v>-161.53687142612853</v>
      </c>
      <c r="AO32" s="2696">
        <v>-202.01632103273801</v>
      </c>
      <c r="AP32" s="2696">
        <v>-76.563310821408137</v>
      </c>
      <c r="AQ32" s="2696">
        <v>-107.96592830339684</v>
      </c>
      <c r="AR32" s="2696">
        <v>-143.26337235371514</v>
      </c>
      <c r="AS32" s="2696">
        <v>-329.11722906193773</v>
      </c>
      <c r="AT32" s="2696">
        <v>-59.997442002723716</v>
      </c>
      <c r="AU32" s="2696">
        <v>-88.734658399721511</v>
      </c>
      <c r="AV32" s="2696">
        <v>-137.13014626552683</v>
      </c>
    </row>
    <row r="33" spans="1:48" ht="16.5" thickBot="1">
      <c r="A33" s="2695" t="s">
        <v>1735</v>
      </c>
      <c r="B33" s="2696">
        <v>-22.939999999999998</v>
      </c>
      <c r="C33" s="2696">
        <v>-58.04</v>
      </c>
      <c r="D33" s="2696">
        <v>-82.62</v>
      </c>
      <c r="E33" s="2696">
        <v>-59.977000000000004</v>
      </c>
      <c r="F33" s="2696">
        <v>-73.248800130000006</v>
      </c>
      <c r="G33" s="2696">
        <v>-86.374843539999986</v>
      </c>
      <c r="H33" s="2696">
        <v>-6.52</v>
      </c>
      <c r="I33" s="2696">
        <v>-22.060000000000002</v>
      </c>
      <c r="J33" s="2696">
        <v>-30.36</v>
      </c>
      <c r="K33" s="2696">
        <v>-21.04</v>
      </c>
      <c r="L33" s="2696">
        <v>-55.12</v>
      </c>
      <c r="M33" s="2696">
        <v>-18.71</v>
      </c>
      <c r="N33" s="2696">
        <v>-14.29</v>
      </c>
      <c r="O33" s="2696">
        <v>-44.56</v>
      </c>
      <c r="P33" s="2696">
        <v>-60.11</v>
      </c>
      <c r="Q33" s="2696">
        <v>-47.32</v>
      </c>
      <c r="R33" s="2696">
        <v>-52.545000000000002</v>
      </c>
      <c r="S33" s="2696">
        <v>-38.24</v>
      </c>
      <c r="T33" s="2696">
        <v>-60.849999999999994</v>
      </c>
      <c r="U33" s="2696">
        <v>-25.64</v>
      </c>
      <c r="V33" s="2696">
        <v>-24.04</v>
      </c>
      <c r="W33" s="2696">
        <v>-12.865</v>
      </c>
      <c r="X33" s="2696">
        <v>-82.728999999999999</v>
      </c>
      <c r="Y33" s="2696">
        <v>-195.99</v>
      </c>
      <c r="Z33" s="2696">
        <v>-199.863</v>
      </c>
      <c r="AA33" s="2696">
        <v>-269.24</v>
      </c>
      <c r="AB33" s="2696">
        <v>-93.839999999999989</v>
      </c>
      <c r="AC33" s="2696">
        <v>-135.82399999999998</v>
      </c>
      <c r="AD33" s="2696">
        <v>-123.047</v>
      </c>
      <c r="AE33" s="2696">
        <v>-70.325000000000003</v>
      </c>
      <c r="AF33" s="2696">
        <v>-66.634999999999991</v>
      </c>
      <c r="AG33" s="2696">
        <v>-78.406000000000006</v>
      </c>
      <c r="AH33" s="2696">
        <v>-32.015000000000001</v>
      </c>
      <c r="AI33" s="2696">
        <v>-37.85</v>
      </c>
      <c r="AJ33" s="2696">
        <v>-44.751000000000005</v>
      </c>
      <c r="AK33" s="2696">
        <v>-34.103391510000002</v>
      </c>
      <c r="AL33" s="2696">
        <v>-30.624650000000003</v>
      </c>
      <c r="AM33" s="2696">
        <v>-73.525999999999996</v>
      </c>
      <c r="AN33" s="2696">
        <v>-49.920938</v>
      </c>
      <c r="AO33" s="2696">
        <v>-68.210560000000001</v>
      </c>
      <c r="AP33" s="2696">
        <v>-50.220999999999997</v>
      </c>
      <c r="AQ33" s="2696">
        <v>-64.963999999999999</v>
      </c>
      <c r="AR33" s="2696">
        <v>-108.336</v>
      </c>
      <c r="AS33" s="2696">
        <v>-38.695</v>
      </c>
      <c r="AT33" s="2696">
        <v>-22.740000000000002</v>
      </c>
      <c r="AU33" s="2696">
        <v>-46.757999999999996</v>
      </c>
      <c r="AV33" s="2696">
        <v>-44.542260059999997</v>
      </c>
    </row>
    <row r="34" spans="1:48" ht="16.5" thickBot="1">
      <c r="A34" s="2697" t="s">
        <v>1736</v>
      </c>
      <c r="B34" s="2696">
        <v>-47.887500000000003</v>
      </c>
      <c r="C34" s="2696">
        <v>-47.887500000000003</v>
      </c>
      <c r="D34" s="2696">
        <v>-47.887500000000003</v>
      </c>
      <c r="E34" s="2696">
        <v>-47.887500000000003</v>
      </c>
      <c r="F34" s="2696">
        <v>-52.679999999999993</v>
      </c>
      <c r="G34" s="2696">
        <v>-52.679999999999993</v>
      </c>
      <c r="H34" s="2696">
        <v>-52.679999999999993</v>
      </c>
      <c r="I34" s="2696">
        <v>-52.679999999999993</v>
      </c>
      <c r="J34" s="2696">
        <v>-63.22</v>
      </c>
      <c r="K34" s="2696">
        <v>-45.089999999999996</v>
      </c>
      <c r="L34" s="2696">
        <v>-56.16</v>
      </c>
      <c r="M34" s="2696">
        <v>-61.62</v>
      </c>
      <c r="N34" s="2696">
        <v>-56.25</v>
      </c>
      <c r="O34" s="2696">
        <v>-60.36</v>
      </c>
      <c r="P34" s="2696">
        <v>-50.550000000000004</v>
      </c>
      <c r="Q34" s="2696">
        <v>-47.82</v>
      </c>
      <c r="R34" s="2696">
        <v>-63.21</v>
      </c>
      <c r="S34" s="2696">
        <v>-63.21</v>
      </c>
      <c r="T34" s="2696">
        <v>-63.21</v>
      </c>
      <c r="U34" s="2696">
        <v>-63.21</v>
      </c>
      <c r="V34" s="2696">
        <v>-67.5</v>
      </c>
      <c r="W34" s="2696">
        <v>-64.5</v>
      </c>
      <c r="X34" s="2696">
        <v>-62.699999999999996</v>
      </c>
      <c r="Y34" s="2696">
        <v>-66</v>
      </c>
      <c r="Z34" s="2696">
        <v>-63.21</v>
      </c>
      <c r="AA34" s="2696">
        <v>-63.21</v>
      </c>
      <c r="AB34" s="2696">
        <v>-63.21</v>
      </c>
      <c r="AC34" s="2696">
        <v>-63.21</v>
      </c>
      <c r="AD34" s="2696">
        <v>-63.21</v>
      </c>
      <c r="AE34" s="2696">
        <v>-63.21</v>
      </c>
      <c r="AF34" s="2696">
        <v>-63.21</v>
      </c>
      <c r="AG34" s="2696">
        <v>-63.21</v>
      </c>
      <c r="AH34" s="2696">
        <v>-63.21</v>
      </c>
      <c r="AI34" s="2696">
        <v>-63.21</v>
      </c>
      <c r="AJ34" s="2696">
        <v>-63.21</v>
      </c>
      <c r="AK34" s="2696">
        <v>-63.21</v>
      </c>
      <c r="AL34" s="2696">
        <v>-63.21</v>
      </c>
      <c r="AM34" s="2696">
        <v>-63.21</v>
      </c>
      <c r="AN34" s="2696">
        <v>-63.21</v>
      </c>
      <c r="AO34" s="2696">
        <v>-63.21</v>
      </c>
      <c r="AP34" s="2696">
        <v>-63.21</v>
      </c>
      <c r="AQ34" s="2696">
        <v>-63.21</v>
      </c>
      <c r="AR34" s="2696">
        <v>-63.21</v>
      </c>
      <c r="AS34" s="2696">
        <v>-63.21</v>
      </c>
      <c r="AT34" s="2696">
        <v>-63.21</v>
      </c>
      <c r="AU34" s="2696">
        <v>-63.21</v>
      </c>
      <c r="AV34" s="2696">
        <v>-63.21</v>
      </c>
    </row>
    <row r="35" spans="1:48" ht="16.5" thickBot="1">
      <c r="A35" s="2697" t="s">
        <v>1737</v>
      </c>
      <c r="B35" s="2696">
        <v>-419.36500000000001</v>
      </c>
      <c r="C35" s="2696">
        <v>-343.84569999999997</v>
      </c>
      <c r="D35" s="2696">
        <v>-458.6857</v>
      </c>
      <c r="E35" s="2696">
        <v>-589.52840000000003</v>
      </c>
      <c r="F35" s="2696">
        <v>-479.54838333333333</v>
      </c>
      <c r="G35" s="2696">
        <v>-604.51123666666672</v>
      </c>
      <c r="H35" s="2696">
        <v>-610.93552999999997</v>
      </c>
      <c r="I35" s="2696">
        <v>-538.8146333333334</v>
      </c>
      <c r="J35" s="2696">
        <v>-365.23362574027033</v>
      </c>
      <c r="K35" s="2696">
        <v>-153.54823536972845</v>
      </c>
      <c r="L35" s="2696">
        <v>-400.35816851793498</v>
      </c>
      <c r="M35" s="2696">
        <v>-563.03725370539951</v>
      </c>
      <c r="N35" s="2696">
        <v>-551.11319499125</v>
      </c>
      <c r="O35" s="2696">
        <v>-304.36643933333335</v>
      </c>
      <c r="P35" s="2696">
        <v>-404.81106866666664</v>
      </c>
      <c r="Q35" s="2696">
        <v>-857.97907733333341</v>
      </c>
      <c r="R35" s="2696">
        <v>-335.20120891276866</v>
      </c>
      <c r="S35" s="2696">
        <v>-300.70350505688998</v>
      </c>
      <c r="T35" s="2696">
        <v>-468.45674620733246</v>
      </c>
      <c r="U35" s="2696">
        <v>-437.06603982300885</v>
      </c>
      <c r="V35" s="2696">
        <v>-569.31124999999997</v>
      </c>
      <c r="W35" s="2696">
        <v>-383.51749999999993</v>
      </c>
      <c r="X35" s="2696">
        <v>-439.09750000000003</v>
      </c>
      <c r="Y35" s="2696">
        <v>-346.38249999999999</v>
      </c>
      <c r="Z35" s="2696">
        <v>-289.30842297000004</v>
      </c>
      <c r="AA35" s="2696">
        <v>-514.55538358375009</v>
      </c>
      <c r="AB35" s="2696">
        <v>-496.27999999999992</v>
      </c>
      <c r="AC35" s="2696">
        <v>-427.41987976568754</v>
      </c>
      <c r="AD35" s="2696">
        <v>-183.57250000000002</v>
      </c>
      <c r="AE35" s="2696">
        <v>-188.81375</v>
      </c>
      <c r="AF35" s="2696">
        <v>-556.03133149000007</v>
      </c>
      <c r="AG35" s="2696">
        <v>-398.14</v>
      </c>
      <c r="AH35" s="2696">
        <v>-120.32374999999999</v>
      </c>
      <c r="AI35" s="2696">
        <v>-114.59750000000001</v>
      </c>
      <c r="AJ35" s="2696">
        <v>-107.26637500000001</v>
      </c>
      <c r="AK35" s="2696">
        <v>-71.186249999999987</v>
      </c>
      <c r="AL35" s="2696">
        <v>-68.034999999999997</v>
      </c>
      <c r="AM35" s="2696">
        <v>-64.633250000000004</v>
      </c>
      <c r="AN35" s="2696">
        <v>-63.641925000000001</v>
      </c>
      <c r="AO35" s="2696">
        <v>-65.436666666666667</v>
      </c>
      <c r="AP35" s="2696">
        <v>-64.570613888888886</v>
      </c>
      <c r="AQ35" s="2696">
        <v>-64.570613888888886</v>
      </c>
      <c r="AR35" s="2696">
        <v>-64.554954861111113</v>
      </c>
      <c r="AS35" s="2696">
        <v>-64.783212326388892</v>
      </c>
      <c r="AT35" s="2696">
        <v>-64.636260358796292</v>
      </c>
      <c r="AU35" s="2696">
        <v>-64.636260358796292</v>
      </c>
      <c r="AV35" s="2696">
        <v>-64.652671976273155</v>
      </c>
    </row>
    <row r="36" spans="1:48" ht="16.5" thickBot="1">
      <c r="A36" s="2695" t="s">
        <v>1738</v>
      </c>
      <c r="B36" s="2696">
        <v>-8.199999999999999E-2</v>
      </c>
      <c r="C36" s="2696">
        <v>-0.30199999999999999</v>
      </c>
      <c r="D36" s="2696">
        <v>-5.1999999999999998E-2</v>
      </c>
      <c r="E36" s="2696">
        <v>0</v>
      </c>
      <c r="F36" s="2696">
        <v>-2.0095090000000004</v>
      </c>
      <c r="G36" s="2696">
        <v>-4.8973908300000009</v>
      </c>
      <c r="H36" s="2696">
        <v>-0.53</v>
      </c>
      <c r="I36" s="2696">
        <v>-4.0385999999999997</v>
      </c>
      <c r="J36" s="2696">
        <v>-1.78</v>
      </c>
      <c r="K36" s="2696">
        <v>-30.900000000000002</v>
      </c>
      <c r="L36" s="2696">
        <v>-15.58</v>
      </c>
      <c r="M36" s="2696">
        <v>-4.82</v>
      </c>
      <c r="N36" s="2696">
        <v>-11.01</v>
      </c>
      <c r="O36" s="2696">
        <v>-8.8299999999999983</v>
      </c>
      <c r="P36" s="2696">
        <v>-5.21</v>
      </c>
      <c r="Q36" s="2696">
        <v>-54.690000000000005</v>
      </c>
      <c r="R36" s="2696">
        <v>-3.3029999999999999</v>
      </c>
      <c r="S36" s="2696">
        <v>-23.412999999999997</v>
      </c>
      <c r="T36" s="2696">
        <v>-40.180999999999997</v>
      </c>
      <c r="U36" s="2696">
        <v>-7.17</v>
      </c>
      <c r="V36" s="2696">
        <v>-13.53</v>
      </c>
      <c r="W36" s="2696">
        <v>-2.8099999999999996</v>
      </c>
      <c r="X36" s="2696">
        <v>-3.2749999999999999</v>
      </c>
      <c r="Y36" s="2696">
        <v>-1.1060000000000001</v>
      </c>
      <c r="Z36" s="2696">
        <v>-16.2</v>
      </c>
      <c r="AA36" s="2696">
        <v>-6.5299999999999994</v>
      </c>
      <c r="AB36" s="2696">
        <v>-136.26</v>
      </c>
      <c r="AC36" s="2696">
        <v>-142.52099999999999</v>
      </c>
      <c r="AD36" s="2696">
        <v>-86.52000000000001</v>
      </c>
      <c r="AE36" s="2696">
        <v>-37.519999999999996</v>
      </c>
      <c r="AF36" s="2696">
        <v>-27.045999999999999</v>
      </c>
      <c r="AG36" s="2696">
        <v>-9.66</v>
      </c>
      <c r="AH36" s="2696">
        <v>-4.3919999999999995</v>
      </c>
      <c r="AI36" s="2696">
        <v>-4.8839999999999995</v>
      </c>
      <c r="AJ36" s="2696">
        <v>-2.9059999999999997</v>
      </c>
      <c r="AK36" s="2696">
        <v>-3.7209999999999996</v>
      </c>
      <c r="AL36" s="2696">
        <v>-10.663</v>
      </c>
      <c r="AM36" s="2696">
        <v>-28.728999999999999</v>
      </c>
      <c r="AN36" s="2696">
        <v>-34.777999999999999</v>
      </c>
      <c r="AO36" s="2696">
        <v>-35.136000000000003</v>
      </c>
      <c r="AP36" s="2696">
        <v>-3.8959999999999999</v>
      </c>
      <c r="AQ36" s="2696">
        <v>-1.3000000000000001E-2</v>
      </c>
      <c r="AR36" s="2696">
        <v>-29.286200000000001</v>
      </c>
      <c r="AS36" s="2696">
        <v>-7.2759999999999998</v>
      </c>
      <c r="AT36" s="2696">
        <v>-0.22</v>
      </c>
      <c r="AU36" s="2696">
        <v>-46.050000000000004</v>
      </c>
      <c r="AV36" s="2696">
        <v>-41.173922319999996</v>
      </c>
    </row>
    <row r="37" spans="1:48" ht="16.5" thickBot="1">
      <c r="A37" s="2697" t="s">
        <v>1739</v>
      </c>
      <c r="B37" s="2696">
        <v>-765.19416666666666</v>
      </c>
      <c r="C37" s="2696">
        <v>-821.23749999999995</v>
      </c>
      <c r="D37" s="2696">
        <v>-725.03083333333336</v>
      </c>
      <c r="E37" s="2696">
        <v>-1883.6155000000003</v>
      </c>
      <c r="F37" s="2696">
        <v>-824.48919986999999</v>
      </c>
      <c r="G37" s="2696">
        <v>-1073.0421564600001</v>
      </c>
      <c r="H37" s="2696">
        <v>-1143.973</v>
      </c>
      <c r="I37" s="2696">
        <v>-1154.723</v>
      </c>
      <c r="J37" s="2696">
        <v>-964.30100000000016</v>
      </c>
      <c r="K37" s="2696">
        <v>-1137.1060000000002</v>
      </c>
      <c r="L37" s="2696">
        <v>-1254.1220000000001</v>
      </c>
      <c r="M37" s="2696">
        <v>-1158.952</v>
      </c>
      <c r="N37" s="2696">
        <v>-1497.67347425</v>
      </c>
      <c r="O37" s="2696">
        <v>-1391.7910000000002</v>
      </c>
      <c r="P37" s="2696">
        <v>-1803.6010000000001</v>
      </c>
      <c r="Q37" s="2696">
        <v>-1377.8110000000001</v>
      </c>
      <c r="R37" s="2696">
        <v>-1008.4049999999999</v>
      </c>
      <c r="S37" s="2696">
        <v>-526.93200000000002</v>
      </c>
      <c r="T37" s="2696">
        <v>-728.30899999999997</v>
      </c>
      <c r="U37" s="2696">
        <v>-2162.739</v>
      </c>
      <c r="V37" s="2696">
        <v>-776.40299999999991</v>
      </c>
      <c r="W37" s="2696">
        <v>-1085.0889999999999</v>
      </c>
      <c r="X37" s="2696">
        <v>-779.80899999999997</v>
      </c>
      <c r="Y37" s="2696">
        <v>-929.70600000000013</v>
      </c>
      <c r="Z37" s="2696">
        <v>-889.22605044000011</v>
      </c>
      <c r="AA37" s="2696">
        <v>-1292.1264359599998</v>
      </c>
      <c r="AB37" s="2696">
        <v>-1221.675</v>
      </c>
      <c r="AC37" s="2696">
        <v>-1462.3330147640002</v>
      </c>
      <c r="AD37" s="2696">
        <v>-702.8359999999999</v>
      </c>
      <c r="AE37" s="2696">
        <v>-444.51100000000002</v>
      </c>
      <c r="AF37" s="2696">
        <v>-550.49150000000009</v>
      </c>
      <c r="AG37" s="2696">
        <v>-261.39503717599996</v>
      </c>
      <c r="AH37" s="2696">
        <v>-557.85900000000004</v>
      </c>
      <c r="AI37" s="2696">
        <v>-500.16699528000004</v>
      </c>
      <c r="AJ37" s="2696">
        <v>-1029.6079999999999</v>
      </c>
      <c r="AK37" s="2696">
        <v>-572.51838899999996</v>
      </c>
      <c r="AL37" s="2696">
        <v>-563.60199999999998</v>
      </c>
      <c r="AM37" s="2696">
        <v>-962.87739999999985</v>
      </c>
      <c r="AN37" s="2696">
        <v>-1452.9111</v>
      </c>
      <c r="AO37" s="2696">
        <v>-2423.6914120150004</v>
      </c>
      <c r="AP37" s="2696">
        <v>-2183.5231999999996</v>
      </c>
      <c r="AQ37" s="2696">
        <v>-2486.5757645959998</v>
      </c>
      <c r="AR37" s="2696">
        <v>-3496.1841999999997</v>
      </c>
      <c r="AS37" s="2696">
        <v>-4541.87</v>
      </c>
      <c r="AT37" s="2696">
        <v>-3719.711401991</v>
      </c>
      <c r="AU37" s="2696">
        <v>-4101.5287861980005</v>
      </c>
      <c r="AV37" s="2696">
        <v>-3916.9290879419996</v>
      </c>
    </row>
    <row r="38" spans="1:48" ht="16.5" thickBot="1">
      <c r="A38" s="2652" t="s">
        <v>1740</v>
      </c>
      <c r="B38" s="2692">
        <v>-3661.4599051000009</v>
      </c>
      <c r="C38" s="2692">
        <v>-4697.5811424999993</v>
      </c>
      <c r="D38" s="2692">
        <v>-4126.6558160000013</v>
      </c>
      <c r="E38" s="2692">
        <v>-2668.9282997333335</v>
      </c>
      <c r="F38" s="2692">
        <v>-2466.9042749999999</v>
      </c>
      <c r="G38" s="2692">
        <v>-3610.1923550000006</v>
      </c>
      <c r="H38" s="2692">
        <v>-3852.1338574999995</v>
      </c>
      <c r="I38" s="2692">
        <v>-4633.6239024999995</v>
      </c>
      <c r="J38" s="2692">
        <v>-4585.2161131932589</v>
      </c>
      <c r="K38" s="2692">
        <v>-4507.0037556979705</v>
      </c>
      <c r="L38" s="2692">
        <v>-5275.1655971863411</v>
      </c>
      <c r="M38" s="2692">
        <v>-5307.2064408748229</v>
      </c>
      <c r="N38" s="2692">
        <v>-5083.6305682470284</v>
      </c>
      <c r="O38" s="2692">
        <v>-6441.7695924950667</v>
      </c>
      <c r="P38" s="2692">
        <v>-6218.6993691790958</v>
      </c>
      <c r="Q38" s="2692">
        <v>-5228.22841583425</v>
      </c>
      <c r="R38" s="2692">
        <v>-5470.8371339226887</v>
      </c>
      <c r="S38" s="2692">
        <v>-6000.0638190588943</v>
      </c>
      <c r="T38" s="2692">
        <v>-5682.0492969158659</v>
      </c>
      <c r="U38" s="2692">
        <v>-5111.9639392205172</v>
      </c>
      <c r="V38" s="2692">
        <v>-5283.0297501105497</v>
      </c>
      <c r="W38" s="2692">
        <v>-7955.6944257807154</v>
      </c>
      <c r="X38" s="2692">
        <v>-6905.6007192991819</v>
      </c>
      <c r="Y38" s="2692">
        <v>-5585.4485583000769</v>
      </c>
      <c r="Z38" s="2692">
        <v>-4368.9733453588351</v>
      </c>
      <c r="AA38" s="2692">
        <v>-5444.9315986774927</v>
      </c>
      <c r="AB38" s="2692">
        <v>-5251.3027692100895</v>
      </c>
      <c r="AC38" s="2692">
        <v>-4100.3707353214722</v>
      </c>
      <c r="AD38" s="2692">
        <v>-3301.9009962652035</v>
      </c>
      <c r="AE38" s="2692">
        <v>-3683.591399377483</v>
      </c>
      <c r="AF38" s="2692">
        <v>-2789.0674837953275</v>
      </c>
      <c r="AG38" s="2692">
        <v>-2933.1915382817815</v>
      </c>
      <c r="AH38" s="2692">
        <v>-1845.5278915644044</v>
      </c>
      <c r="AI38" s="2692">
        <v>-2265.5989890824217</v>
      </c>
      <c r="AJ38" s="2692">
        <v>-2132.9826906877702</v>
      </c>
      <c r="AK38" s="2692">
        <v>-2372.3521111330456</v>
      </c>
      <c r="AL38" s="2692">
        <v>-2278.3266407136334</v>
      </c>
      <c r="AM38" s="2692">
        <v>-3265.72040313556</v>
      </c>
      <c r="AN38" s="2692">
        <v>-2983.7319620435283</v>
      </c>
      <c r="AO38" s="2692">
        <v>-2982.4178463858457</v>
      </c>
      <c r="AP38" s="2692">
        <v>-3295.892767231539</v>
      </c>
      <c r="AQ38" s="2692">
        <v>-3898.8042385290591</v>
      </c>
      <c r="AR38" s="2692">
        <v>-4161.75907578224</v>
      </c>
      <c r="AS38" s="2692">
        <v>-3713.8448807306454</v>
      </c>
      <c r="AT38" s="2692">
        <v>-3039.2563919080867</v>
      </c>
      <c r="AU38" s="2692">
        <v>-3118.1542181325317</v>
      </c>
      <c r="AV38" s="2692">
        <v>-2969.275619515186</v>
      </c>
    </row>
    <row r="39" spans="1:48" ht="16.5" thickBot="1">
      <c r="A39" s="2693" t="s">
        <v>1741</v>
      </c>
      <c r="B39" s="2694">
        <v>620.34378289999995</v>
      </c>
      <c r="C39" s="2694">
        <v>511.62831749999998</v>
      </c>
      <c r="D39" s="2694">
        <v>644.22465399999999</v>
      </c>
      <c r="E39" s="2694">
        <v>590.5865156000001</v>
      </c>
      <c r="F39" s="2694">
        <v>396.72771100000006</v>
      </c>
      <c r="G39" s="2694">
        <v>11.519113000000008</v>
      </c>
      <c r="H39" s="2694">
        <v>250.4287625</v>
      </c>
      <c r="I39" s="2694">
        <v>286.94946350000004</v>
      </c>
      <c r="J39" s="2694">
        <v>375.70202473516798</v>
      </c>
      <c r="K39" s="2694">
        <v>237.16105784104528</v>
      </c>
      <c r="L39" s="2694">
        <v>237.66458129542502</v>
      </c>
      <c r="M39" s="2694">
        <v>159.26359446032859</v>
      </c>
      <c r="N39" s="2694">
        <v>198.53155886999997</v>
      </c>
      <c r="O39" s="2694">
        <v>263.99009600000005</v>
      </c>
      <c r="P39" s="2694">
        <v>251.92823200000001</v>
      </c>
      <c r="Q39" s="2694">
        <v>190.573104</v>
      </c>
      <c r="R39" s="2694">
        <v>232.11603149708344</v>
      </c>
      <c r="S39" s="2694">
        <v>239.17768138917225</v>
      </c>
      <c r="T39" s="2694">
        <v>263.8488352481279</v>
      </c>
      <c r="U39" s="2694">
        <v>229.16363362561651</v>
      </c>
      <c r="V39" s="2694">
        <v>212.69</v>
      </c>
      <c r="W39" s="2694">
        <v>209.30999999999997</v>
      </c>
      <c r="X39" s="2694">
        <v>250.29040000000001</v>
      </c>
      <c r="Y39" s="2694">
        <v>215.77069999999998</v>
      </c>
      <c r="Z39" s="2694">
        <v>379.17644251000002</v>
      </c>
      <c r="AA39" s="2694">
        <v>417.16991246999999</v>
      </c>
      <c r="AB39" s="2694">
        <v>393.9316450233282</v>
      </c>
      <c r="AC39" s="2694">
        <v>442.75999999999993</v>
      </c>
      <c r="AD39" s="2694">
        <v>216.72690173273435</v>
      </c>
      <c r="AE39" s="2694">
        <v>208.34806670035957</v>
      </c>
      <c r="AF39" s="2694">
        <v>230.12327110029389</v>
      </c>
      <c r="AG39" s="2694">
        <v>275.57258363192472</v>
      </c>
      <c r="AH39" s="2694">
        <v>351.9316312661831</v>
      </c>
      <c r="AI39" s="2694">
        <v>273.52528357630678</v>
      </c>
      <c r="AJ39" s="2694">
        <v>268.56327394204209</v>
      </c>
      <c r="AK39" s="2694">
        <v>356.72151348286889</v>
      </c>
      <c r="AL39" s="2694">
        <v>357.1126576967647</v>
      </c>
      <c r="AM39" s="2694">
        <v>362.72751720432649</v>
      </c>
      <c r="AN39" s="2694">
        <v>410.34207323349767</v>
      </c>
      <c r="AO39" s="2694">
        <v>437.97193248104526</v>
      </c>
      <c r="AP39" s="2694">
        <v>451.34854105536203</v>
      </c>
      <c r="AQ39" s="2694">
        <v>516.17943186118828</v>
      </c>
      <c r="AR39" s="2694">
        <v>533.70886363708246</v>
      </c>
      <c r="AS39" s="2694">
        <v>571.60179956906597</v>
      </c>
      <c r="AT39" s="2694">
        <v>616.93445952395814</v>
      </c>
      <c r="AU39" s="2694">
        <v>664.95760415432687</v>
      </c>
      <c r="AV39" s="2694">
        <v>585.98991592315929</v>
      </c>
    </row>
    <row r="40" spans="1:48" ht="16.5" thickBot="1">
      <c r="A40" s="2698" t="s">
        <v>1742</v>
      </c>
      <c r="B40" s="2696">
        <v>585.82819249999989</v>
      </c>
      <c r="C40" s="2696">
        <v>479.66943749999996</v>
      </c>
      <c r="D40" s="2696">
        <v>618.65755000000001</v>
      </c>
      <c r="E40" s="2696">
        <v>554.79257000000007</v>
      </c>
      <c r="F40" s="2696">
        <v>366.24867100000006</v>
      </c>
      <c r="G40" s="2696">
        <v>-20.465206999999992</v>
      </c>
      <c r="H40" s="2696">
        <v>213.12076250000001</v>
      </c>
      <c r="I40" s="2696">
        <v>247.08882350000002</v>
      </c>
      <c r="J40" s="2696">
        <v>341.55552473516798</v>
      </c>
      <c r="K40" s="2696">
        <v>188.61455784104527</v>
      </c>
      <c r="L40" s="2696">
        <v>190.71808129542501</v>
      </c>
      <c r="M40" s="2696">
        <v>120.31709446032858</v>
      </c>
      <c r="N40" s="2696">
        <v>154.76995886999998</v>
      </c>
      <c r="O40" s="2696">
        <v>213.31649600000003</v>
      </c>
      <c r="P40" s="2696">
        <v>204.710632</v>
      </c>
      <c r="Q40" s="2696">
        <v>150.267504</v>
      </c>
      <c r="R40" s="2696">
        <v>189.45537681817649</v>
      </c>
      <c r="S40" s="2696">
        <v>189.79014009750313</v>
      </c>
      <c r="T40" s="2696">
        <v>217.81986976167286</v>
      </c>
      <c r="U40" s="2696">
        <v>185.28239508264761</v>
      </c>
      <c r="V40" s="2696">
        <v>167.9</v>
      </c>
      <c r="W40" s="2696">
        <v>155.20999999999998</v>
      </c>
      <c r="X40" s="2696">
        <v>201.88040000000001</v>
      </c>
      <c r="Y40" s="2696">
        <v>171.82069999999999</v>
      </c>
      <c r="Z40" s="2696">
        <v>336.62644251</v>
      </c>
      <c r="AA40" s="2696">
        <v>360.48031247</v>
      </c>
      <c r="AB40" s="2696">
        <v>345.61164502332821</v>
      </c>
      <c r="AC40" s="2696">
        <v>390.23999999999995</v>
      </c>
      <c r="AD40" s="2696">
        <v>174.83444814000001</v>
      </c>
      <c r="AE40" s="2696">
        <v>152.32422980999999</v>
      </c>
      <c r="AF40" s="2696">
        <v>168.65199999999999</v>
      </c>
      <c r="AG40" s="2696">
        <v>217.09322120738153</v>
      </c>
      <c r="AH40" s="2696">
        <v>310.01499804536883</v>
      </c>
      <c r="AI40" s="2696">
        <v>227.39909006637168</v>
      </c>
      <c r="AJ40" s="2696">
        <v>218.57987033429043</v>
      </c>
      <c r="AK40" s="2696">
        <v>303.45891993021348</v>
      </c>
      <c r="AL40" s="2696">
        <v>303.7778243843145</v>
      </c>
      <c r="AM40" s="2696">
        <v>303.86581876665355</v>
      </c>
      <c r="AN40" s="2696">
        <v>346.12719868930384</v>
      </c>
      <c r="AO40" s="2696">
        <v>379.05413523753691</v>
      </c>
      <c r="AP40" s="2696">
        <v>391.06996620668195</v>
      </c>
      <c r="AQ40" s="2696">
        <v>454.54282782083538</v>
      </c>
      <c r="AR40" s="2696">
        <v>469.94581257356549</v>
      </c>
      <c r="AS40" s="2696">
        <v>507.90731391473258</v>
      </c>
      <c r="AT40" s="2696">
        <v>552.46204584924135</v>
      </c>
      <c r="AU40" s="2696">
        <v>599.74448306951706</v>
      </c>
      <c r="AV40" s="2696">
        <v>520.78581332449573</v>
      </c>
    </row>
    <row r="41" spans="1:48" ht="16.5" thickBot="1">
      <c r="A41" s="2661" t="s">
        <v>1743</v>
      </c>
      <c r="B41" s="2696">
        <v>34.515590400000008</v>
      </c>
      <c r="C41" s="2696">
        <v>31.958880000000001</v>
      </c>
      <c r="D41" s="2696">
        <v>25.567104</v>
      </c>
      <c r="E41" s="2696">
        <v>35.793945600000001</v>
      </c>
      <c r="F41" s="2696">
        <v>30.479040000000001</v>
      </c>
      <c r="G41" s="2696">
        <v>31.98432</v>
      </c>
      <c r="H41" s="2696">
        <v>37.308</v>
      </c>
      <c r="I41" s="2696">
        <v>39.860639999999997</v>
      </c>
      <c r="J41" s="2696">
        <v>34.146500000000003</v>
      </c>
      <c r="K41" s="2696">
        <v>48.546500000000002</v>
      </c>
      <c r="L41" s="2696">
        <v>46.946500000000007</v>
      </c>
      <c r="M41" s="2696">
        <v>38.946500000000007</v>
      </c>
      <c r="N41" s="2696">
        <v>43.761600000000001</v>
      </c>
      <c r="O41" s="2696">
        <v>50.673600000000008</v>
      </c>
      <c r="P41" s="2696">
        <v>47.217600000000004</v>
      </c>
      <c r="Q41" s="2696">
        <v>40.305600000000005</v>
      </c>
      <c r="R41" s="2696">
        <v>42.660654678906958</v>
      </c>
      <c r="S41" s="2696">
        <v>49.38754129166913</v>
      </c>
      <c r="T41" s="2696">
        <v>46.028965486455022</v>
      </c>
      <c r="U41" s="2696">
        <v>43.881238542968894</v>
      </c>
      <c r="V41" s="2696">
        <v>44.79</v>
      </c>
      <c r="W41" s="2696">
        <v>54.1</v>
      </c>
      <c r="X41" s="2696">
        <v>48.410000000000004</v>
      </c>
      <c r="Y41" s="2696">
        <v>43.95</v>
      </c>
      <c r="Z41" s="2696">
        <v>42.550000000000004</v>
      </c>
      <c r="AA41" s="2696">
        <v>56.689599999999999</v>
      </c>
      <c r="AB41" s="2696">
        <v>48.32</v>
      </c>
      <c r="AC41" s="2696">
        <v>52.52</v>
      </c>
      <c r="AD41" s="2696">
        <v>41.892453592734356</v>
      </c>
      <c r="AE41" s="2696">
        <v>56.023836890359583</v>
      </c>
      <c r="AF41" s="2696">
        <v>61.471271100293897</v>
      </c>
      <c r="AG41" s="2696">
        <v>58.479362424543162</v>
      </c>
      <c r="AH41" s="2696">
        <v>41.916633220814255</v>
      </c>
      <c r="AI41" s="2696">
        <v>46.126193509935113</v>
      </c>
      <c r="AJ41" s="2696">
        <v>49.983403607751647</v>
      </c>
      <c r="AK41" s="2696">
        <v>53.262593552655375</v>
      </c>
      <c r="AL41" s="2696">
        <v>53.334833312450222</v>
      </c>
      <c r="AM41" s="2696">
        <v>58.861698437672921</v>
      </c>
      <c r="AN41" s="2696">
        <v>64.214874544193805</v>
      </c>
      <c r="AO41" s="2696">
        <v>58.917797243508339</v>
      </c>
      <c r="AP41" s="2696">
        <v>60.278574848680087</v>
      </c>
      <c r="AQ41" s="2696">
        <v>61.636604040352921</v>
      </c>
      <c r="AR41" s="2696">
        <v>63.763051063517011</v>
      </c>
      <c r="AS41" s="2696">
        <v>63.694485654333391</v>
      </c>
      <c r="AT41" s="2696">
        <v>64.47241367471679</v>
      </c>
      <c r="AU41" s="2696">
        <v>65.213121084809842</v>
      </c>
      <c r="AV41" s="2696">
        <v>65.20410259866361</v>
      </c>
    </row>
    <row r="42" spans="1:48" ht="16.5" thickBot="1">
      <c r="A42" s="2693" t="s">
        <v>1744</v>
      </c>
      <c r="B42" s="2694">
        <v>-4281.8036880000009</v>
      </c>
      <c r="C42" s="2694">
        <v>-5209.2094599999991</v>
      </c>
      <c r="D42" s="2694">
        <v>-4770.880470000001</v>
      </c>
      <c r="E42" s="2694">
        <v>-3259.5148153333334</v>
      </c>
      <c r="F42" s="2694">
        <v>-2863.6319859999999</v>
      </c>
      <c r="G42" s="2694">
        <v>-3621.7114680000004</v>
      </c>
      <c r="H42" s="2694">
        <v>-4102.5626199999997</v>
      </c>
      <c r="I42" s="2694">
        <v>-4920.5733659999996</v>
      </c>
      <c r="J42" s="2694">
        <v>-4960.9181379284273</v>
      </c>
      <c r="K42" s="2694">
        <v>-4744.164813539016</v>
      </c>
      <c r="L42" s="2694">
        <v>-5512.8301784817659</v>
      </c>
      <c r="M42" s="2694">
        <v>-5466.4700353351518</v>
      </c>
      <c r="N42" s="2694">
        <v>-5282.1621271170279</v>
      </c>
      <c r="O42" s="2694">
        <v>-6705.7596884950672</v>
      </c>
      <c r="P42" s="2694">
        <v>-6470.627601179096</v>
      </c>
      <c r="Q42" s="2694">
        <v>-5418.80151983425</v>
      </c>
      <c r="R42" s="2694">
        <v>-5702.9531654197717</v>
      </c>
      <c r="S42" s="2694">
        <v>-6239.2415004480663</v>
      </c>
      <c r="T42" s="2694">
        <v>-5945.898132163994</v>
      </c>
      <c r="U42" s="2694">
        <v>-5341.1275728461333</v>
      </c>
      <c r="V42" s="2694">
        <v>-5495.7197501105493</v>
      </c>
      <c r="W42" s="2694">
        <v>-8165.0044257807158</v>
      </c>
      <c r="X42" s="2694">
        <v>-7155.8911192991818</v>
      </c>
      <c r="Y42" s="2694">
        <v>-5801.2192583000769</v>
      </c>
      <c r="Z42" s="2694">
        <v>-4748.1497878688351</v>
      </c>
      <c r="AA42" s="2694">
        <v>-5862.1015111474926</v>
      </c>
      <c r="AB42" s="2694">
        <v>-5645.2344142334177</v>
      </c>
      <c r="AC42" s="2694">
        <v>-4543.1307353214725</v>
      </c>
      <c r="AD42" s="2694">
        <v>-3518.6278979979379</v>
      </c>
      <c r="AE42" s="2694">
        <v>-3891.9394660778426</v>
      </c>
      <c r="AF42" s="2694">
        <v>-3019.1907548956215</v>
      </c>
      <c r="AG42" s="2694">
        <v>-3208.7641219137063</v>
      </c>
      <c r="AH42" s="2694">
        <v>-2197.4595228305875</v>
      </c>
      <c r="AI42" s="2694">
        <v>-2539.1242726587284</v>
      </c>
      <c r="AJ42" s="2694">
        <v>-2401.5459646298123</v>
      </c>
      <c r="AK42" s="2694">
        <v>-2729.0736246159145</v>
      </c>
      <c r="AL42" s="2694">
        <v>-2635.4392984103984</v>
      </c>
      <c r="AM42" s="2694">
        <v>-3628.4479203398864</v>
      </c>
      <c r="AN42" s="2694">
        <v>-3394.0740352770258</v>
      </c>
      <c r="AO42" s="2694">
        <v>-3420.389778866891</v>
      </c>
      <c r="AP42" s="2694">
        <v>-3747.2413082869011</v>
      </c>
      <c r="AQ42" s="2694">
        <v>-4414.9836703902474</v>
      </c>
      <c r="AR42" s="2694">
        <v>-4695.4679394193226</v>
      </c>
      <c r="AS42" s="2694">
        <v>-4285.4466802997113</v>
      </c>
      <c r="AT42" s="2694">
        <v>-3656.1908514320448</v>
      </c>
      <c r="AU42" s="2694">
        <v>-3783.1118222868586</v>
      </c>
      <c r="AV42" s="2694">
        <v>-3555.2655354383455</v>
      </c>
    </row>
    <row r="43" spans="1:48" ht="16.5" thickBot="1">
      <c r="A43" s="2698" t="s">
        <v>1742</v>
      </c>
      <c r="B43" s="2696">
        <v>-4270.8496880000012</v>
      </c>
      <c r="C43" s="2696">
        <v>-5207.1304599999994</v>
      </c>
      <c r="D43" s="2696">
        <v>-4752.7614700000013</v>
      </c>
      <c r="E43" s="2696">
        <v>-3255.4108153333336</v>
      </c>
      <c r="F43" s="2696">
        <v>-2858.0674859999999</v>
      </c>
      <c r="G43" s="2696">
        <v>-3615.2809680000005</v>
      </c>
      <c r="H43" s="2696">
        <v>-4099.5281199999999</v>
      </c>
      <c r="I43" s="2696">
        <v>-4916.767366</v>
      </c>
      <c r="J43" s="2696">
        <v>-4953.577137928427</v>
      </c>
      <c r="K43" s="2696">
        <v>-4740.8678135390164</v>
      </c>
      <c r="L43" s="2696">
        <v>-5507.6051784817655</v>
      </c>
      <c r="M43" s="2696">
        <v>-5463.3205353351514</v>
      </c>
      <c r="N43" s="2696">
        <v>-5274.6211162055279</v>
      </c>
      <c r="O43" s="2696">
        <v>-6702.9481884950674</v>
      </c>
      <c r="P43" s="2696">
        <v>-6467.4501011790962</v>
      </c>
      <c r="Q43" s="2696">
        <v>-5388.7035198342501</v>
      </c>
      <c r="R43" s="2696">
        <v>-5697.494665419772</v>
      </c>
      <c r="S43" s="2696">
        <v>-6238.3765004480665</v>
      </c>
      <c r="T43" s="2696">
        <v>-5941.4396321639942</v>
      </c>
      <c r="U43" s="2696">
        <v>-5337.1125728461329</v>
      </c>
      <c r="V43" s="2696">
        <v>-5491.9962501105492</v>
      </c>
      <c r="W43" s="2696">
        <v>-8157.5314257807158</v>
      </c>
      <c r="X43" s="2696">
        <v>-7148.7661192991818</v>
      </c>
      <c r="Y43" s="2696">
        <v>-5796.2442583000766</v>
      </c>
      <c r="Z43" s="2696">
        <v>-4743.2913061248355</v>
      </c>
      <c r="AA43" s="2696">
        <v>-5858.2937773089925</v>
      </c>
      <c r="AB43" s="2696">
        <v>-5638.4904142334181</v>
      </c>
      <c r="AC43" s="2696">
        <v>-4537.8598850491471</v>
      </c>
      <c r="AD43" s="2696">
        <v>-3514.8928979979378</v>
      </c>
      <c r="AE43" s="2696">
        <v>-3888.6849660778425</v>
      </c>
      <c r="AF43" s="2696">
        <v>-3016.5491048956214</v>
      </c>
      <c r="AG43" s="2696">
        <v>-3205.2741219137065</v>
      </c>
      <c r="AH43" s="2696">
        <v>-2194.2480228305876</v>
      </c>
      <c r="AI43" s="2696">
        <v>-2536.4262726587285</v>
      </c>
      <c r="AJ43" s="2696">
        <v>-2399.3847146298122</v>
      </c>
      <c r="AK43" s="2696">
        <v>-2725.5836246159147</v>
      </c>
      <c r="AL43" s="2696">
        <v>-2633.8043708294226</v>
      </c>
      <c r="AM43" s="2696">
        <v>-3626.8587871372806</v>
      </c>
      <c r="AN43" s="2696">
        <v>-3392.4788531157992</v>
      </c>
      <c r="AO43" s="2696">
        <v>-3418.7906480535307</v>
      </c>
      <c r="AP43" s="2696">
        <v>-3745.5866942484467</v>
      </c>
      <c r="AQ43" s="2696">
        <v>-4413.3342047289789</v>
      </c>
      <c r="AR43" s="2696">
        <v>-4693.8736342897573</v>
      </c>
      <c r="AS43" s="2696">
        <v>-4274.7896141833826</v>
      </c>
      <c r="AT43" s="2696">
        <v>-3647.9922011720573</v>
      </c>
      <c r="AU43" s="2696">
        <v>-3774.9160117962028</v>
      </c>
      <c r="AV43" s="2696">
        <v>-3543.1583912384035</v>
      </c>
    </row>
    <row r="44" spans="1:48" ht="16.5" thickBot="1">
      <c r="A44" s="2661" t="s">
        <v>1743</v>
      </c>
      <c r="B44" s="2696">
        <v>-10.954000000000001</v>
      </c>
      <c r="C44" s="2696">
        <v>-2.0790000000000002</v>
      </c>
      <c r="D44" s="2696">
        <v>-18.119</v>
      </c>
      <c r="E44" s="2696">
        <v>-4.104000000000001</v>
      </c>
      <c r="F44" s="2696">
        <v>-5.5645000000000007</v>
      </c>
      <c r="G44" s="2696">
        <v>-6.4305000000000012</v>
      </c>
      <c r="H44" s="2696">
        <v>-3.0345</v>
      </c>
      <c r="I44" s="2696">
        <v>-3.8059999999999996</v>
      </c>
      <c r="J44" s="2696">
        <v>-7.3410000000000002</v>
      </c>
      <c r="K44" s="2696">
        <v>-3.2970000000000002</v>
      </c>
      <c r="L44" s="2696">
        <v>-5.2250000000000005</v>
      </c>
      <c r="M44" s="2696">
        <v>-3.1494999999999997</v>
      </c>
      <c r="N44" s="2696">
        <v>-7.5410109114999999</v>
      </c>
      <c r="O44" s="2696">
        <v>-2.8115000000000001</v>
      </c>
      <c r="P44" s="2696">
        <v>-3.1775000000000002</v>
      </c>
      <c r="Q44" s="2696">
        <v>-30.098000000000003</v>
      </c>
      <c r="R44" s="2696">
        <v>-5.4584999999999999</v>
      </c>
      <c r="S44" s="2696">
        <v>-0.8650000000000001</v>
      </c>
      <c r="T44" s="2696">
        <v>-4.4584999999999999</v>
      </c>
      <c r="U44" s="2696">
        <v>-4.0150000000000006</v>
      </c>
      <c r="V44" s="2696">
        <v>-3.7235</v>
      </c>
      <c r="W44" s="2696">
        <v>-7.4730000000000008</v>
      </c>
      <c r="X44" s="2696">
        <v>-7.1250000000000018</v>
      </c>
      <c r="Y44" s="2696">
        <v>-4.9750000000000005</v>
      </c>
      <c r="Z44" s="2696">
        <v>-4.8584817440000005</v>
      </c>
      <c r="AA44" s="2696">
        <v>-3.8077338385000008</v>
      </c>
      <c r="AB44" s="2696">
        <v>-6.7439999999999998</v>
      </c>
      <c r="AC44" s="2696">
        <v>-5.270850272325001</v>
      </c>
      <c r="AD44" s="2696">
        <v>-3.7350000000000003</v>
      </c>
      <c r="AE44" s="2696">
        <v>-3.2545000000000002</v>
      </c>
      <c r="AF44" s="2696">
        <v>-2.6416500000000003</v>
      </c>
      <c r="AG44" s="2696">
        <v>-3.49</v>
      </c>
      <c r="AH44" s="2696">
        <v>-3.2114999999999996</v>
      </c>
      <c r="AI44" s="2696">
        <v>-2.6980000000000004</v>
      </c>
      <c r="AJ44" s="2696">
        <v>-2.1612500000000003</v>
      </c>
      <c r="AK44" s="2696">
        <v>-3.49</v>
      </c>
      <c r="AL44" s="2696">
        <v>-1.6349275809758494</v>
      </c>
      <c r="AM44" s="2696">
        <v>-1.589133202605612</v>
      </c>
      <c r="AN44" s="2696">
        <v>-1.5951821612267734</v>
      </c>
      <c r="AO44" s="2696">
        <v>-1.5991308133604549</v>
      </c>
      <c r="AP44" s="2696">
        <v>-1.6546140384542574</v>
      </c>
      <c r="AQ44" s="2696">
        <v>-1.6494656612687921</v>
      </c>
      <c r="AR44" s="2696">
        <v>-1.594305129565005</v>
      </c>
      <c r="AS44" s="2696">
        <v>-10.65706611632838</v>
      </c>
      <c r="AT44" s="2696">
        <v>-8.1986502599873088</v>
      </c>
      <c r="AU44" s="2696">
        <v>-8.1958104906558624</v>
      </c>
      <c r="AV44" s="2696">
        <v>-12.107144199942102</v>
      </c>
    </row>
    <row r="45" spans="1:48" ht="16.5" thickBot="1">
      <c r="A45" s="2652" t="s">
        <v>1638</v>
      </c>
      <c r="B45" s="2692">
        <v>5574.9460449999997</v>
      </c>
      <c r="C45" s="2692">
        <v>5087.2342500000004</v>
      </c>
      <c r="D45" s="2692">
        <v>4107.8129550000003</v>
      </c>
      <c r="E45" s="2692">
        <v>5757.8414760000014</v>
      </c>
      <c r="F45" s="2692">
        <v>4243.3461522116731</v>
      </c>
      <c r="G45" s="2692">
        <v>5102.3788918506334</v>
      </c>
      <c r="H45" s="2692">
        <v>4920.922639879007</v>
      </c>
      <c r="I45" s="2692">
        <v>5309.5131899971911</v>
      </c>
      <c r="J45" s="2692">
        <v>4315.7916273125002</v>
      </c>
      <c r="K45" s="2692">
        <v>4799.1370328615012</v>
      </c>
      <c r="L45" s="2692">
        <v>5745.0612500154994</v>
      </c>
      <c r="M45" s="2692">
        <v>6094.8752850000001</v>
      </c>
      <c r="N45" s="2692">
        <v>5330.3062058099995</v>
      </c>
      <c r="O45" s="2692">
        <v>5493.1725849999993</v>
      </c>
      <c r="P45" s="2692">
        <v>5432.1215400000001</v>
      </c>
      <c r="Q45" s="2692">
        <v>5733.1072183333335</v>
      </c>
      <c r="R45" s="2692">
        <v>5282.0811815894294</v>
      </c>
      <c r="S45" s="2692">
        <v>5352.1362824541429</v>
      </c>
      <c r="T45" s="2692">
        <v>5391.8144707769943</v>
      </c>
      <c r="U45" s="2692">
        <v>5961.3663582289646</v>
      </c>
      <c r="V45" s="2692">
        <v>5297.8072550000006</v>
      </c>
      <c r="W45" s="2692">
        <v>5401.1758725</v>
      </c>
      <c r="X45" s="2692">
        <v>5451.4970964999993</v>
      </c>
      <c r="Y45" s="2692">
        <v>6069.2215649999998</v>
      </c>
      <c r="Z45" s="2692">
        <v>5335.170555833748</v>
      </c>
      <c r="AA45" s="2692">
        <v>5618.6376895912099</v>
      </c>
      <c r="AB45" s="2692">
        <v>5372.5850145163249</v>
      </c>
      <c r="AC45" s="2692">
        <v>5591.617389136577</v>
      </c>
      <c r="AD45" s="2692">
        <v>4915.1337640062175</v>
      </c>
      <c r="AE45" s="2692">
        <v>5156.6938455842401</v>
      </c>
      <c r="AF45" s="2692">
        <v>4818.0545050014043</v>
      </c>
      <c r="AG45" s="2692">
        <v>5278.9034824890969</v>
      </c>
      <c r="AH45" s="2692">
        <v>5633.3305430703376</v>
      </c>
      <c r="AI45" s="2692">
        <v>4340.9423132865095</v>
      </c>
      <c r="AJ45" s="2692">
        <v>4610.9392617622671</v>
      </c>
      <c r="AK45" s="2692">
        <v>5303.9562055187853</v>
      </c>
      <c r="AL45" s="2692">
        <v>4900.4414789852954</v>
      </c>
      <c r="AM45" s="2692">
        <v>5443.0098220035807</v>
      </c>
      <c r="AN45" s="2692">
        <v>5799.0557443347816</v>
      </c>
      <c r="AO45" s="2692">
        <v>5853.065025661951</v>
      </c>
      <c r="AP45" s="2692">
        <v>5823.7068418515109</v>
      </c>
      <c r="AQ45" s="2692">
        <v>6027.7554909915198</v>
      </c>
      <c r="AR45" s="2692">
        <v>5970.2440558359267</v>
      </c>
      <c r="AS45" s="2692">
        <v>6312.3895899962563</v>
      </c>
      <c r="AT45" s="2692">
        <v>7648.7855446520643</v>
      </c>
      <c r="AU45" s="2692">
        <v>5845.375588910043</v>
      </c>
      <c r="AV45" s="2692">
        <v>5996.7308144315975</v>
      </c>
    </row>
    <row r="46" spans="1:48" ht="16.5" thickBot="1">
      <c r="A46" s="2693" t="s">
        <v>1741</v>
      </c>
      <c r="B46" s="2694">
        <v>5686.3128999999999</v>
      </c>
      <c r="C46" s="2694">
        <v>5265.3647000000001</v>
      </c>
      <c r="D46" s="2694">
        <v>4213.1030000000001</v>
      </c>
      <c r="E46" s="2694">
        <v>5897.1491000000015</v>
      </c>
      <c r="F46" s="2694">
        <v>4410.8170899966735</v>
      </c>
      <c r="G46" s="2694">
        <v>5213.8577701271333</v>
      </c>
      <c r="H46" s="2694">
        <v>5011.3317248790072</v>
      </c>
      <c r="I46" s="2694">
        <v>5408.946914997191</v>
      </c>
      <c r="J46" s="2694">
        <v>4417.7307273124998</v>
      </c>
      <c r="K46" s="2694">
        <v>4915.7877928615007</v>
      </c>
      <c r="L46" s="2694">
        <v>5872.3848100154992</v>
      </c>
      <c r="M46" s="2694">
        <v>6232.7189500000004</v>
      </c>
      <c r="N46" s="2694">
        <v>5424.9733999999999</v>
      </c>
      <c r="O46" s="2694">
        <v>5599.9407999999994</v>
      </c>
      <c r="P46" s="2694">
        <v>5595.7273500000001</v>
      </c>
      <c r="Q46" s="2694">
        <v>5843.8912</v>
      </c>
      <c r="R46" s="2694">
        <v>5364.6203096134996</v>
      </c>
      <c r="S46" s="2694">
        <v>5437.2995000000001</v>
      </c>
      <c r="T46" s="2694">
        <v>5556.7325999999994</v>
      </c>
      <c r="U46" s="2694">
        <v>6115.0769999999993</v>
      </c>
      <c r="V46" s="2694">
        <v>5445.9530000000004</v>
      </c>
      <c r="W46" s="2694">
        <v>5489.9212500000003</v>
      </c>
      <c r="X46" s="2694">
        <v>5636.9274999999998</v>
      </c>
      <c r="Y46" s="2694">
        <v>6139.1264999999994</v>
      </c>
      <c r="Z46" s="2694">
        <v>5514.9435000000003</v>
      </c>
      <c r="AA46" s="2694">
        <v>5800.9472000000005</v>
      </c>
      <c r="AB46" s="2694">
        <v>5640.1695</v>
      </c>
      <c r="AC46" s="2694">
        <v>5844.67155</v>
      </c>
      <c r="AD46" s="2694">
        <v>5544.4690000000001</v>
      </c>
      <c r="AE46" s="2694">
        <v>5691.2499999999991</v>
      </c>
      <c r="AF46" s="2694">
        <v>5299.6719999999996</v>
      </c>
      <c r="AG46" s="2694">
        <v>5581.9440000000004</v>
      </c>
      <c r="AH46" s="2694">
        <v>5905.8011169999991</v>
      </c>
      <c r="AI46" s="2694">
        <v>4618.1333520000007</v>
      </c>
      <c r="AJ46" s="2694">
        <v>4853.3360619999994</v>
      </c>
      <c r="AK46" s="2694">
        <v>5565.3876656175253</v>
      </c>
      <c r="AL46" s="2694">
        <v>5138.1506170000002</v>
      </c>
      <c r="AM46" s="2694">
        <v>5566.5047939999995</v>
      </c>
      <c r="AN46" s="2694">
        <v>5888.3000430000002</v>
      </c>
      <c r="AO46" s="2694">
        <v>5924.2442713</v>
      </c>
      <c r="AP46" s="2694">
        <v>5916.7488353333329</v>
      </c>
      <c r="AQ46" s="2694">
        <v>6108.7039813333331</v>
      </c>
      <c r="AR46" s="2694">
        <v>6100.9758721666667</v>
      </c>
      <c r="AS46" s="2694">
        <v>6399.2341513923329</v>
      </c>
      <c r="AT46" s="2694">
        <v>7776.9203087055012</v>
      </c>
      <c r="AU46" s="2694">
        <v>5974.7488230694435</v>
      </c>
      <c r="AV46" s="2694">
        <v>6097.7321515924714</v>
      </c>
    </row>
    <row r="47" spans="1:48" ht="16.5" thickBot="1">
      <c r="A47" s="2698" t="s">
        <v>1745</v>
      </c>
      <c r="B47" s="2696">
        <v>502.15139999999997</v>
      </c>
      <c r="C47" s="2696">
        <v>464.95499999999998</v>
      </c>
      <c r="D47" s="2696">
        <v>371.964</v>
      </c>
      <c r="E47" s="2696">
        <v>520.74959999999999</v>
      </c>
      <c r="F47" s="2696">
        <v>353.89419999999996</v>
      </c>
      <c r="G47" s="2696">
        <v>418.23859999999996</v>
      </c>
      <c r="H47" s="2696">
        <v>402.15249999999997</v>
      </c>
      <c r="I47" s="2696">
        <v>434.32469999999995</v>
      </c>
      <c r="J47" s="2696">
        <v>453.16999999999996</v>
      </c>
      <c r="K47" s="2696">
        <v>356.06</v>
      </c>
      <c r="L47" s="2696">
        <v>323.69</v>
      </c>
      <c r="M47" s="2696">
        <v>485.53</v>
      </c>
      <c r="N47" s="2696">
        <v>451.43840000000006</v>
      </c>
      <c r="O47" s="2696">
        <v>513.54480000000001</v>
      </c>
      <c r="P47" s="2696">
        <v>472.64160000000004</v>
      </c>
      <c r="Q47" s="2696">
        <v>410.53520000000003</v>
      </c>
      <c r="R47" s="2696">
        <v>451.43999999999994</v>
      </c>
      <c r="S47" s="2696">
        <v>522.31999999999994</v>
      </c>
      <c r="T47" s="2696">
        <v>491.80160000000001</v>
      </c>
      <c r="U47" s="2696">
        <v>470.15999999999997</v>
      </c>
      <c r="V47" s="2696">
        <v>431.63</v>
      </c>
      <c r="W47" s="2696">
        <v>471.28</v>
      </c>
      <c r="X47" s="2696">
        <v>519.47</v>
      </c>
      <c r="Y47" s="2696">
        <v>489.9</v>
      </c>
      <c r="Z47" s="2696">
        <v>392.82650000000001</v>
      </c>
      <c r="AA47" s="2696">
        <v>494.84600000000006</v>
      </c>
      <c r="AB47" s="2696">
        <v>519.46500000000003</v>
      </c>
      <c r="AC47" s="2696">
        <v>469.05</v>
      </c>
      <c r="AD47" s="2696">
        <v>392.83</v>
      </c>
      <c r="AE47" s="2696">
        <v>410.71249999999998</v>
      </c>
      <c r="AF47" s="2696">
        <v>411.78999999999996</v>
      </c>
      <c r="AG47" s="2696">
        <v>457.17900000000003</v>
      </c>
      <c r="AH47" s="2696">
        <v>1088.3837169999999</v>
      </c>
      <c r="AI47" s="2696">
        <v>102.69757200000001</v>
      </c>
      <c r="AJ47" s="2696">
        <v>107.35991200000001</v>
      </c>
      <c r="AK47" s="2696">
        <v>108.52816199999999</v>
      </c>
      <c r="AL47" s="2696">
        <v>219.25826699999999</v>
      </c>
      <c r="AM47" s="2696">
        <v>121.716494</v>
      </c>
      <c r="AN47" s="2696">
        <v>168.77074300000001</v>
      </c>
      <c r="AO47" s="2696">
        <v>169.91444300000001</v>
      </c>
      <c r="AP47" s="2696">
        <v>43.736735333333336</v>
      </c>
      <c r="AQ47" s="2696">
        <v>145.07438133333332</v>
      </c>
      <c r="AR47" s="2696">
        <v>112.83417216666666</v>
      </c>
      <c r="AS47" s="2696">
        <v>112.97818570833334</v>
      </c>
      <c r="AT47" s="2696">
        <v>112.88357806944444</v>
      </c>
      <c r="AU47" s="2696">
        <v>112.88357806944444</v>
      </c>
      <c r="AV47" s="2696">
        <v>295.91530550347221</v>
      </c>
    </row>
    <row r="48" spans="1:48" ht="16.5" thickBot="1">
      <c r="A48" s="2698" t="s">
        <v>1746</v>
      </c>
      <c r="B48" s="2696">
        <v>5184.1615000000002</v>
      </c>
      <c r="C48" s="2696">
        <v>4800.4097000000002</v>
      </c>
      <c r="D48" s="2696">
        <v>3841.1390000000001</v>
      </c>
      <c r="E48" s="2696">
        <v>5376.3995000000014</v>
      </c>
      <c r="F48" s="2696">
        <v>4056.9228899966733</v>
      </c>
      <c r="G48" s="2696">
        <v>4795.6191701271337</v>
      </c>
      <c r="H48" s="2696">
        <v>4609.1792248790071</v>
      </c>
      <c r="I48" s="2696">
        <v>4974.6222149971909</v>
      </c>
      <c r="J48" s="2696">
        <v>3964.5607273124997</v>
      </c>
      <c r="K48" s="2696">
        <v>4559.7277928615003</v>
      </c>
      <c r="L48" s="2696">
        <v>5548.6948100154996</v>
      </c>
      <c r="M48" s="2696">
        <v>5747.1889500000007</v>
      </c>
      <c r="N48" s="2696">
        <v>4973.5349999999999</v>
      </c>
      <c r="O48" s="2696">
        <v>5086.3959999999997</v>
      </c>
      <c r="P48" s="2696">
        <v>5123.0857500000002</v>
      </c>
      <c r="Q48" s="2696">
        <v>5433.3559999999998</v>
      </c>
      <c r="R48" s="2696">
        <v>4913.1803096135</v>
      </c>
      <c r="S48" s="2696">
        <v>4914.9795000000004</v>
      </c>
      <c r="T48" s="2696">
        <v>5064.9309999999996</v>
      </c>
      <c r="U48" s="2696">
        <v>5644.9169999999995</v>
      </c>
      <c r="V48" s="2696">
        <v>5014.3230000000003</v>
      </c>
      <c r="W48" s="2696">
        <v>5018.6412500000006</v>
      </c>
      <c r="X48" s="2696">
        <v>5117.4574999999995</v>
      </c>
      <c r="Y48" s="2696">
        <v>5649.2264999999998</v>
      </c>
      <c r="Z48" s="2696">
        <v>5122.1170000000002</v>
      </c>
      <c r="AA48" s="2696">
        <v>5306.1012000000001</v>
      </c>
      <c r="AB48" s="2696">
        <v>5120.7044999999998</v>
      </c>
      <c r="AC48" s="2696">
        <v>5375.6215499999998</v>
      </c>
      <c r="AD48" s="2696">
        <v>5151.6390000000001</v>
      </c>
      <c r="AE48" s="2696">
        <v>5280.5374999999995</v>
      </c>
      <c r="AF48" s="2696">
        <v>4887.8819999999996</v>
      </c>
      <c r="AG48" s="2696">
        <v>5124.7650000000003</v>
      </c>
      <c r="AH48" s="2696">
        <v>4817.4173999999994</v>
      </c>
      <c r="AI48" s="2696">
        <v>4515.4357800000007</v>
      </c>
      <c r="AJ48" s="2696">
        <v>4745.9761499999995</v>
      </c>
      <c r="AK48" s="2696">
        <v>5456.8595036175257</v>
      </c>
      <c r="AL48" s="2696">
        <v>4918.8923500000001</v>
      </c>
      <c r="AM48" s="2696">
        <v>5444.7882999999993</v>
      </c>
      <c r="AN48" s="2696">
        <v>5719.5293000000001</v>
      </c>
      <c r="AO48" s="2696">
        <v>5754.3298283000004</v>
      </c>
      <c r="AP48" s="2696">
        <v>5873.0120999999999</v>
      </c>
      <c r="AQ48" s="2696">
        <v>5963.6296000000002</v>
      </c>
      <c r="AR48" s="2696">
        <v>5988.1417000000001</v>
      </c>
      <c r="AS48" s="2696">
        <v>6286.2559656839994</v>
      </c>
      <c r="AT48" s="2696">
        <v>7664.0367306360567</v>
      </c>
      <c r="AU48" s="2696">
        <v>5861.865244999999</v>
      </c>
      <c r="AV48" s="2696">
        <v>5801.8168460889992</v>
      </c>
    </row>
    <row r="49" spans="1:48" ht="16.5" thickBot="1">
      <c r="A49" s="2699" t="s">
        <v>1747</v>
      </c>
      <c r="B49" s="2696">
        <v>5184</v>
      </c>
      <c r="C49" s="2696">
        <v>4800</v>
      </c>
      <c r="D49" s="2696">
        <v>3840</v>
      </c>
      <c r="E49" s="2696">
        <v>5376.0000000000009</v>
      </c>
      <c r="F49" s="2696">
        <v>4055.9819399966732</v>
      </c>
      <c r="G49" s="2696">
        <v>4793.9701701271333</v>
      </c>
      <c r="H49" s="2696">
        <v>4608.5901748790075</v>
      </c>
      <c r="I49" s="2696">
        <v>4973.457714997191</v>
      </c>
      <c r="J49" s="2696">
        <v>3962.8799999999997</v>
      </c>
      <c r="K49" s="2696">
        <v>4557.3100000000004</v>
      </c>
      <c r="L49" s="2696">
        <v>5548.03</v>
      </c>
      <c r="M49" s="2696">
        <v>5746.18</v>
      </c>
      <c r="N49" s="2696">
        <v>4969.54</v>
      </c>
      <c r="O49" s="2696">
        <v>5082.6899999999996</v>
      </c>
      <c r="P49" s="2696">
        <v>5121.7300000000005</v>
      </c>
      <c r="Q49" s="2696">
        <v>5433.0159999999996</v>
      </c>
      <c r="R49" s="2696">
        <v>4909.8500000000004</v>
      </c>
      <c r="S49" s="2696">
        <v>4912.54</v>
      </c>
      <c r="T49" s="2696">
        <v>5062.5</v>
      </c>
      <c r="U49" s="2696">
        <v>5643.03</v>
      </c>
      <c r="V49" s="2696">
        <v>5008.05</v>
      </c>
      <c r="W49" s="2696">
        <v>5012.84</v>
      </c>
      <c r="X49" s="2696">
        <v>5112.3999999999996</v>
      </c>
      <c r="Y49" s="2696">
        <v>5643.03</v>
      </c>
      <c r="Z49" s="2696">
        <v>5108.2110000000002</v>
      </c>
      <c r="AA49" s="2696">
        <v>5210.3742000000002</v>
      </c>
      <c r="AB49" s="2696">
        <v>5112.3999999999996</v>
      </c>
      <c r="AC49" s="2696">
        <v>5368.0199999999995</v>
      </c>
      <c r="AD49" s="2696">
        <v>5142.34</v>
      </c>
      <c r="AE49" s="2696">
        <v>5270.8984999999993</v>
      </c>
      <c r="AF49" s="2696">
        <v>4875.5824999999995</v>
      </c>
      <c r="AG49" s="2696">
        <v>5119.3590000000004</v>
      </c>
      <c r="AH49" s="2696">
        <v>4812.1983999999993</v>
      </c>
      <c r="AI49" s="2696">
        <v>4510.9562800000003</v>
      </c>
      <c r="AJ49" s="2696">
        <v>4736.5079999999998</v>
      </c>
      <c r="AK49" s="2696">
        <v>5446.9865</v>
      </c>
      <c r="AL49" s="2696">
        <v>4902.2910000000002</v>
      </c>
      <c r="AM49" s="2696">
        <v>5437.7859999999991</v>
      </c>
      <c r="AN49" s="2696">
        <v>5709.6795000000002</v>
      </c>
      <c r="AO49" s="2696">
        <v>5751.9311283000006</v>
      </c>
      <c r="AP49" s="2696">
        <v>5866.9686000000002</v>
      </c>
      <c r="AQ49" s="2696">
        <v>5925.6397000000006</v>
      </c>
      <c r="AR49" s="2696">
        <v>5984.8964000000005</v>
      </c>
      <c r="AS49" s="2696">
        <v>6284.1449999999995</v>
      </c>
      <c r="AT49" s="2696">
        <v>5969.9377499999991</v>
      </c>
      <c r="AU49" s="2696">
        <v>5850.538994999999</v>
      </c>
      <c r="AV49" s="2696">
        <v>5792.0336050499991</v>
      </c>
    </row>
    <row r="50" spans="1:48" ht="16.5" thickBot="1">
      <c r="A50" s="2693" t="s">
        <v>1748</v>
      </c>
      <c r="B50" s="2694">
        <v>-111.36685500000002</v>
      </c>
      <c r="C50" s="2694">
        <v>-178.13045</v>
      </c>
      <c r="D50" s="2694">
        <v>-105.29004500000001</v>
      </c>
      <c r="E50" s="2694">
        <v>-139.30762400000003</v>
      </c>
      <c r="F50" s="2694">
        <v>-167.47093778499999</v>
      </c>
      <c r="G50" s="2694">
        <v>-111.47887827650001</v>
      </c>
      <c r="H50" s="2694">
        <v>-90.40908499999999</v>
      </c>
      <c r="I50" s="2694">
        <v>-99.433724999999981</v>
      </c>
      <c r="J50" s="2694">
        <v>-101.9391</v>
      </c>
      <c r="K50" s="2694">
        <v>-116.65075999999999</v>
      </c>
      <c r="L50" s="2694">
        <v>-127.32356000000001</v>
      </c>
      <c r="M50" s="2694">
        <v>-137.84366499999999</v>
      </c>
      <c r="N50" s="2694">
        <v>-94.667194189999989</v>
      </c>
      <c r="O50" s="2694">
        <v>-106.768215</v>
      </c>
      <c r="P50" s="2694">
        <v>-163.60581000000002</v>
      </c>
      <c r="Q50" s="2694">
        <v>-110.78398166666665</v>
      </c>
      <c r="R50" s="2694">
        <v>-82.539128024069868</v>
      </c>
      <c r="S50" s="2694">
        <v>-85.16321754585752</v>
      </c>
      <c r="T50" s="2694">
        <v>-164.91812922300477</v>
      </c>
      <c r="U50" s="2694">
        <v>-153.71064177103489</v>
      </c>
      <c r="V50" s="2694">
        <v>-148.14574499999998</v>
      </c>
      <c r="W50" s="2694">
        <v>-88.745377500000004</v>
      </c>
      <c r="X50" s="2694">
        <v>-185.43040350000001</v>
      </c>
      <c r="Y50" s="2694">
        <v>-69.904935000000009</v>
      </c>
      <c r="Z50" s="2694">
        <v>-179.77294416625219</v>
      </c>
      <c r="AA50" s="2694">
        <v>-182.30951040879063</v>
      </c>
      <c r="AB50" s="2694">
        <v>-267.58448548367545</v>
      </c>
      <c r="AC50" s="2694">
        <v>-253.05416086342319</v>
      </c>
      <c r="AD50" s="2694">
        <v>-629.3352359937827</v>
      </c>
      <c r="AE50" s="2694">
        <v>-534.5561544157589</v>
      </c>
      <c r="AF50" s="2694">
        <v>-481.6174949985957</v>
      </c>
      <c r="AG50" s="2694">
        <v>-303.0405175109039</v>
      </c>
      <c r="AH50" s="2694">
        <v>-272.47057392966127</v>
      </c>
      <c r="AI50" s="2694">
        <v>-277.19103871349148</v>
      </c>
      <c r="AJ50" s="2694">
        <v>-242.3968002377319</v>
      </c>
      <c r="AK50" s="2694">
        <v>-261.43146009873971</v>
      </c>
      <c r="AL50" s="2694">
        <v>-237.70913801470448</v>
      </c>
      <c r="AM50" s="2694">
        <v>-123.49497199641883</v>
      </c>
      <c r="AN50" s="2694">
        <v>-89.244298665218366</v>
      </c>
      <c r="AO50" s="2694">
        <v>-71.179245638048712</v>
      </c>
      <c r="AP50" s="2694">
        <v>-93.041993481822331</v>
      </c>
      <c r="AQ50" s="2694">
        <v>-80.948490341812928</v>
      </c>
      <c r="AR50" s="2694">
        <v>-130.73181633073958</v>
      </c>
      <c r="AS50" s="2694">
        <v>-86.844561396076969</v>
      </c>
      <c r="AT50" s="2694">
        <v>-128.13476405343718</v>
      </c>
      <c r="AU50" s="2694">
        <v>-129.37323415940037</v>
      </c>
      <c r="AV50" s="2694">
        <v>-101.00133716087419</v>
      </c>
    </row>
    <row r="51" spans="1:48" ht="16.5" thickBot="1">
      <c r="A51" s="2698" t="s">
        <v>1745</v>
      </c>
      <c r="B51" s="2696">
        <v>-11.309999999999999</v>
      </c>
      <c r="C51" s="2696">
        <v>-64.180000000000007</v>
      </c>
      <c r="D51" s="2696">
        <v>-11.620000000000001</v>
      </c>
      <c r="E51" s="2696">
        <v>-32.15</v>
      </c>
      <c r="F51" s="2696">
        <v>-72.559999999999988</v>
      </c>
      <c r="G51" s="2696">
        <v>-0.83</v>
      </c>
      <c r="H51" s="2696">
        <v>-23.849999999999998</v>
      </c>
      <c r="I51" s="2696">
        <v>-21.539999999999996</v>
      </c>
      <c r="J51" s="2696">
        <v>-29.22</v>
      </c>
      <c r="K51" s="2696">
        <v>-38.47</v>
      </c>
      <c r="L51" s="2696">
        <v>-43.97</v>
      </c>
      <c r="M51" s="2696">
        <v>-58.510000000000005</v>
      </c>
      <c r="N51" s="2696">
        <v>-20.255869189999999</v>
      </c>
      <c r="O51" s="2696">
        <v>-17.009999999999998</v>
      </c>
      <c r="P51" s="2696">
        <v>-65.240000000000009</v>
      </c>
      <c r="Q51" s="2696">
        <v>-15.35</v>
      </c>
      <c r="R51" s="2696">
        <v>0</v>
      </c>
      <c r="S51" s="2696">
        <v>0</v>
      </c>
      <c r="T51" s="2696">
        <v>-84.43</v>
      </c>
      <c r="U51" s="2696">
        <v>-79.039999999999992</v>
      </c>
      <c r="V51" s="2696">
        <v>-79.91</v>
      </c>
      <c r="W51" s="2696">
        <v>-5.12</v>
      </c>
      <c r="X51" s="2696">
        <v>-96.259999999999991</v>
      </c>
      <c r="Y51" s="2696">
        <v>-7.0000000000000007E-2</v>
      </c>
      <c r="Z51" s="2696">
        <v>0</v>
      </c>
      <c r="AA51" s="2696">
        <v>-3.1949999999999998</v>
      </c>
      <c r="AB51" s="2696">
        <v>-49.25</v>
      </c>
      <c r="AC51" s="2696">
        <v>-11.013450000000001</v>
      </c>
      <c r="AD51" s="2696">
        <v>-43.812999999999995</v>
      </c>
      <c r="AE51" s="2696">
        <v>-106.84099999999999</v>
      </c>
      <c r="AF51" s="2696">
        <v>0</v>
      </c>
      <c r="AG51" s="2696">
        <v>0</v>
      </c>
      <c r="AH51" s="2696">
        <v>0</v>
      </c>
      <c r="AI51" s="2696">
        <v>0</v>
      </c>
      <c r="AJ51" s="2696">
        <v>-7.6259999999999994</v>
      </c>
      <c r="AK51" s="2696">
        <v>0</v>
      </c>
      <c r="AL51" s="2696">
        <v>0</v>
      </c>
      <c r="AM51" s="2696">
        <v>0</v>
      </c>
      <c r="AN51" s="2696">
        <v>0</v>
      </c>
      <c r="AO51" s="2696">
        <v>0</v>
      </c>
      <c r="AP51" s="2696">
        <v>0</v>
      </c>
      <c r="AQ51" s="2696">
        <v>0</v>
      </c>
      <c r="AR51" s="2696">
        <v>0</v>
      </c>
      <c r="AS51" s="2696">
        <v>0</v>
      </c>
      <c r="AT51" s="2696">
        <v>0</v>
      </c>
      <c r="AU51" s="2696">
        <v>0</v>
      </c>
      <c r="AV51" s="2696">
        <v>0</v>
      </c>
    </row>
    <row r="52" spans="1:48" ht="16.5" thickBot="1">
      <c r="A52" s="2698" t="s">
        <v>1746</v>
      </c>
      <c r="B52" s="2696">
        <v>-100.05685500000001</v>
      </c>
      <c r="C52" s="2696">
        <v>-113.95044999999999</v>
      </c>
      <c r="D52" s="2696">
        <v>-93.670045000000002</v>
      </c>
      <c r="E52" s="2696">
        <v>-107.15762400000003</v>
      </c>
      <c r="F52" s="2696">
        <v>-94.910937784999987</v>
      </c>
      <c r="G52" s="2696">
        <v>-110.64887827650001</v>
      </c>
      <c r="H52" s="2696">
        <v>-66.559084999999996</v>
      </c>
      <c r="I52" s="2696">
        <v>-77.893724999999989</v>
      </c>
      <c r="J52" s="2696">
        <v>-72.719099999999997</v>
      </c>
      <c r="K52" s="2696">
        <v>-78.180759999999992</v>
      </c>
      <c r="L52" s="2696">
        <v>-83.353560000000016</v>
      </c>
      <c r="M52" s="2696">
        <v>-79.333664999999996</v>
      </c>
      <c r="N52" s="2696">
        <v>-74.411324999999991</v>
      </c>
      <c r="O52" s="2696">
        <v>-89.758215000000007</v>
      </c>
      <c r="P52" s="2696">
        <v>-98.36581000000001</v>
      </c>
      <c r="Q52" s="2696">
        <v>-95.433981666666654</v>
      </c>
      <c r="R52" s="2696">
        <v>-82.539128024069868</v>
      </c>
      <c r="S52" s="2696">
        <v>-85.16321754585752</v>
      </c>
      <c r="T52" s="2696">
        <v>-80.488129223004748</v>
      </c>
      <c r="U52" s="2696">
        <v>-74.670641771034894</v>
      </c>
      <c r="V52" s="2696">
        <v>-68.235744999999994</v>
      </c>
      <c r="W52" s="2696">
        <v>-83.625377499999999</v>
      </c>
      <c r="X52" s="2696">
        <v>-89.170403500000006</v>
      </c>
      <c r="Y52" s="2696">
        <v>-69.834935000000016</v>
      </c>
      <c r="Z52" s="2696">
        <v>-179.77294416625219</v>
      </c>
      <c r="AA52" s="2696">
        <v>-179.11451040879064</v>
      </c>
      <c r="AB52" s="2696">
        <v>-218.33448548367545</v>
      </c>
      <c r="AC52" s="2696">
        <v>-242.04071086342319</v>
      </c>
      <c r="AD52" s="2696">
        <v>-585.52223599378272</v>
      </c>
      <c r="AE52" s="2696">
        <v>-427.71515441575895</v>
      </c>
      <c r="AF52" s="2696">
        <v>-481.6174949985957</v>
      </c>
      <c r="AG52" s="2696">
        <v>-303.0405175109039</v>
      </c>
      <c r="AH52" s="2696">
        <v>-272.47057392966127</v>
      </c>
      <c r="AI52" s="2696">
        <v>-277.19103871349148</v>
      </c>
      <c r="AJ52" s="2696">
        <v>-234.77080023773189</v>
      </c>
      <c r="AK52" s="2696">
        <v>-261.43146009873971</v>
      </c>
      <c r="AL52" s="2696">
        <v>-237.70913801470448</v>
      </c>
      <c r="AM52" s="2696">
        <v>-123.49497199641883</v>
      </c>
      <c r="AN52" s="2696">
        <v>-89.244298665218366</v>
      </c>
      <c r="AO52" s="2696">
        <v>-71.179245638048712</v>
      </c>
      <c r="AP52" s="2696">
        <v>-93.041993481822331</v>
      </c>
      <c r="AQ52" s="2696">
        <v>-80.948490341812928</v>
      </c>
      <c r="AR52" s="2696">
        <v>-130.73181633073958</v>
      </c>
      <c r="AS52" s="2696">
        <v>-86.844561396076969</v>
      </c>
      <c r="AT52" s="2696">
        <v>-128.13476405343718</v>
      </c>
      <c r="AU52" s="2696">
        <v>-129.37323415940037</v>
      </c>
      <c r="AV52" s="2696">
        <v>-101.00133716087419</v>
      </c>
    </row>
    <row r="53" spans="1:48" ht="16.5" thickBot="1">
      <c r="A53" s="2699" t="s">
        <v>1747</v>
      </c>
      <c r="B53" s="2696">
        <v>-8.25</v>
      </c>
      <c r="C53" s="2696">
        <v>-8.25</v>
      </c>
      <c r="D53" s="2696">
        <v>-3.3899999999999997</v>
      </c>
      <c r="E53" s="2696">
        <v>-3.3899999999999997</v>
      </c>
      <c r="F53" s="2696">
        <v>-8.25</v>
      </c>
      <c r="G53" s="2696">
        <v>-9.9</v>
      </c>
      <c r="H53" s="2696">
        <v>-3.3899999999999997</v>
      </c>
      <c r="I53" s="2696">
        <v>-7.17</v>
      </c>
      <c r="J53" s="2696">
        <v>-4.8099999999999996</v>
      </c>
      <c r="K53" s="2696">
        <v>-10.89</v>
      </c>
      <c r="L53" s="2696">
        <v>-6.2299999999999995</v>
      </c>
      <c r="M53" s="2696">
        <v>-7.1049999999999898</v>
      </c>
      <c r="N53" s="2696">
        <v>-6.1099999999999994</v>
      </c>
      <c r="O53" s="2696">
        <v>-11.747000000000002</v>
      </c>
      <c r="P53" s="2696">
        <v>-6.55</v>
      </c>
      <c r="Q53" s="2696">
        <v>-8.1016666666666595</v>
      </c>
      <c r="R53" s="2696">
        <v>-6.2999999999999989</v>
      </c>
      <c r="S53" s="2696">
        <v>-6.1920000000000002</v>
      </c>
      <c r="T53" s="2696">
        <v>-5.8680000000000003</v>
      </c>
      <c r="U53" s="2696">
        <v>-5.8599999999999994</v>
      </c>
      <c r="V53" s="2696">
        <v>-6.8999999999999995</v>
      </c>
      <c r="W53" s="2696">
        <v>-6.8999999999999995</v>
      </c>
      <c r="X53" s="2696">
        <v>-6.8999999999999995</v>
      </c>
      <c r="Y53" s="2696">
        <v>-6.8999999999999995</v>
      </c>
      <c r="Z53" s="2696">
        <v>-6.8999999999999995</v>
      </c>
      <c r="AA53" s="2696">
        <v>-6.8999999999999995</v>
      </c>
      <c r="AB53" s="2696">
        <v>-6.8999999999999995</v>
      </c>
      <c r="AC53" s="2696">
        <v>-16.740000000000002</v>
      </c>
      <c r="AD53" s="2696">
        <v>-345.63</v>
      </c>
      <c r="AE53" s="2696">
        <v>-285.60000000000002</v>
      </c>
      <c r="AF53" s="2696">
        <v>-204.29</v>
      </c>
      <c r="AG53" s="2696">
        <v>-186.81</v>
      </c>
      <c r="AH53" s="2696">
        <v>-186.67999999999998</v>
      </c>
      <c r="AI53" s="2696">
        <v>-177.68</v>
      </c>
      <c r="AJ53" s="2696">
        <v>-185.47</v>
      </c>
      <c r="AK53" s="2696">
        <v>-183.38037037037037</v>
      </c>
      <c r="AL53" s="2696">
        <v>-176.28100000000001</v>
      </c>
      <c r="AM53" s="2696">
        <v>-59.800471320000007</v>
      </c>
      <c r="AN53" s="2696">
        <v>-22.295000000000002</v>
      </c>
      <c r="AO53" s="2696">
        <v>-10.551</v>
      </c>
      <c r="AP53" s="2696">
        <v>-15.265000000000001</v>
      </c>
      <c r="AQ53" s="2696">
        <v>-10.266999999999999</v>
      </c>
      <c r="AR53" s="2696">
        <v>-12.685</v>
      </c>
      <c r="AS53" s="2696">
        <v>-13.903828840000001</v>
      </c>
      <c r="AT53" s="2696">
        <v>-13.870000000000001</v>
      </c>
      <c r="AU53" s="2696">
        <v>-9.07</v>
      </c>
      <c r="AV53" s="2696">
        <v>-9.0388180000000009</v>
      </c>
    </row>
    <row r="54" spans="1:48" ht="16.5" thickBot="1">
      <c r="A54" s="2652" t="s">
        <v>1646</v>
      </c>
      <c r="B54" s="2692">
        <v>-7960.2938898480297</v>
      </c>
      <c r="C54" s="2692">
        <v>819.21999342544223</v>
      </c>
      <c r="D54" s="2692">
        <v>-6176.9925083539538</v>
      </c>
      <c r="E54" s="2692">
        <v>4893.3684385035849</v>
      </c>
      <c r="F54" s="2692">
        <v>5960.1703127017563</v>
      </c>
      <c r="G54" s="2692">
        <v>3847.9639467476841</v>
      </c>
      <c r="H54" s="2692">
        <v>2497.5984196300501</v>
      </c>
      <c r="I54" s="2692">
        <v>341.77785459359939</v>
      </c>
      <c r="J54" s="2692">
        <v>-15439.95247079927</v>
      </c>
      <c r="K54" s="2692">
        <v>-6976.9040536739467</v>
      </c>
      <c r="L54" s="2692">
        <v>20302.96616570621</v>
      </c>
      <c r="M54" s="2692">
        <v>4118.4814815623467</v>
      </c>
      <c r="N54" s="2692">
        <v>3173.1635542556323</v>
      </c>
      <c r="O54" s="2692">
        <v>-5546.3990948855535</v>
      </c>
      <c r="P54" s="2692">
        <v>-2058.1103653940886</v>
      </c>
      <c r="Q54" s="2692">
        <v>-1017.3444102717503</v>
      </c>
      <c r="R54" s="2692">
        <v>4803.7397564595703</v>
      </c>
      <c r="S54" s="2692">
        <v>-3341.2025131453702</v>
      </c>
      <c r="T54" s="2692">
        <v>-7891.0207133859149</v>
      </c>
      <c r="U54" s="2692">
        <v>-6047.9734055204608</v>
      </c>
      <c r="V54" s="2692">
        <v>-2183.2577892135578</v>
      </c>
      <c r="W54" s="2692">
        <v>3359.7163370494163</v>
      </c>
      <c r="X54" s="2692">
        <v>7447.2989773540558</v>
      </c>
      <c r="Y54" s="2692">
        <v>-874.92104995388945</v>
      </c>
      <c r="Z54" s="2692">
        <v>2535.1397932410855</v>
      </c>
      <c r="AA54" s="2692">
        <v>-179.85603583758621</v>
      </c>
      <c r="AB54" s="2692">
        <v>2447.2366601764752</v>
      </c>
      <c r="AC54" s="2692">
        <v>8326.3821296997448</v>
      </c>
      <c r="AD54" s="2692">
        <v>6849.648088970911</v>
      </c>
      <c r="AE54" s="2692">
        <v>-4041.2501225690958</v>
      </c>
      <c r="AF54" s="2692">
        <v>-2557.0232593293385</v>
      </c>
      <c r="AG54" s="2692">
        <v>-1125.6736133560762</v>
      </c>
      <c r="AH54" s="2692">
        <v>-7689.0916580076055</v>
      </c>
      <c r="AI54" s="2692">
        <v>7514.9802690596443</v>
      </c>
      <c r="AJ54" s="2692">
        <v>7647.0823749385836</v>
      </c>
      <c r="AK54" s="2692">
        <v>-5821.9859594557956</v>
      </c>
      <c r="AL54" s="2692">
        <v>355.87586174824901</v>
      </c>
      <c r="AM54" s="2692">
        <v>2914.8533242298763</v>
      </c>
      <c r="AN54" s="2692">
        <v>-3739.9394065392944</v>
      </c>
      <c r="AO54" s="2692">
        <v>-3528.62019402223</v>
      </c>
      <c r="AP54" s="2692">
        <v>-501.12402692599426</v>
      </c>
      <c r="AQ54" s="2692">
        <v>-879.35680636665256</v>
      </c>
      <c r="AR54" s="2692">
        <v>4615.1741308381588</v>
      </c>
      <c r="AS54" s="2692">
        <v>-2327.9104607605445</v>
      </c>
      <c r="AT54" s="2692">
        <v>-6892.2634486825273</v>
      </c>
      <c r="AU54" s="2692">
        <v>-6038.0834548355706</v>
      </c>
      <c r="AV54" s="2692">
        <v>11354.434810854664</v>
      </c>
    </row>
    <row r="55" spans="1:48" ht="16.5" thickBot="1">
      <c r="A55" s="2652" t="s">
        <v>1647</v>
      </c>
      <c r="B55" s="2692">
        <v>0</v>
      </c>
      <c r="C55" s="2692">
        <v>0</v>
      </c>
      <c r="D55" s="2692">
        <v>0</v>
      </c>
      <c r="E55" s="2692">
        <v>0</v>
      </c>
      <c r="F55" s="2692">
        <v>0</v>
      </c>
      <c r="G55" s="2692">
        <v>0</v>
      </c>
      <c r="H55" s="2692">
        <v>0</v>
      </c>
      <c r="I55" s="2692">
        <v>0</v>
      </c>
      <c r="J55" s="2692">
        <v>0</v>
      </c>
      <c r="K55" s="2692">
        <v>0</v>
      </c>
      <c r="L55" s="2692">
        <v>0</v>
      </c>
      <c r="M55" s="2692">
        <v>0</v>
      </c>
      <c r="N55" s="2692">
        <v>0</v>
      </c>
      <c r="O55" s="2692">
        <v>0</v>
      </c>
      <c r="P55" s="2692">
        <v>0</v>
      </c>
      <c r="Q55" s="2692">
        <v>0</v>
      </c>
      <c r="R55" s="2692">
        <v>0</v>
      </c>
      <c r="S55" s="2692">
        <v>0</v>
      </c>
      <c r="T55" s="2692">
        <v>0</v>
      </c>
      <c r="U55" s="2692">
        <v>0</v>
      </c>
      <c r="V55" s="2692">
        <v>0</v>
      </c>
      <c r="W55" s="2692">
        <v>0</v>
      </c>
      <c r="X55" s="2692">
        <v>0</v>
      </c>
      <c r="Y55" s="2692">
        <v>0</v>
      </c>
      <c r="Z55" s="2692">
        <v>0</v>
      </c>
      <c r="AA55" s="2692">
        <v>0</v>
      </c>
      <c r="AB55" s="2692">
        <v>0</v>
      </c>
      <c r="AC55" s="2692">
        <v>0</v>
      </c>
      <c r="AD55" s="2692">
        <v>0</v>
      </c>
      <c r="AE55" s="2692">
        <v>0</v>
      </c>
      <c r="AF55" s="2692">
        <v>0</v>
      </c>
      <c r="AG55" s="2692">
        <v>0</v>
      </c>
      <c r="AH55" s="2692">
        <v>0</v>
      </c>
      <c r="AI55" s="2692">
        <v>0</v>
      </c>
      <c r="AJ55" s="2692">
        <v>0</v>
      </c>
      <c r="AK55" s="2692">
        <v>0</v>
      </c>
      <c r="AL55" s="2692">
        <v>0</v>
      </c>
      <c r="AM55" s="2692">
        <v>0</v>
      </c>
      <c r="AN55" s="2692">
        <v>0</v>
      </c>
      <c r="AO55" s="2692">
        <v>0</v>
      </c>
      <c r="AP55" s="2692">
        <v>0</v>
      </c>
      <c r="AQ55" s="2692">
        <v>0</v>
      </c>
      <c r="AR55" s="2692">
        <v>0</v>
      </c>
      <c r="AS55" s="2692">
        <v>0</v>
      </c>
      <c r="AT55" s="2692">
        <v>0</v>
      </c>
      <c r="AU55" s="2692">
        <v>0</v>
      </c>
      <c r="AV55" s="2692">
        <v>0</v>
      </c>
    </row>
    <row r="56" spans="1:48" ht="16.5" thickBot="1">
      <c r="A56" s="2693" t="s">
        <v>1741</v>
      </c>
      <c r="B56" s="2694">
        <v>0</v>
      </c>
      <c r="C56" s="2694">
        <v>0</v>
      </c>
      <c r="D56" s="2694">
        <v>0</v>
      </c>
      <c r="E56" s="2694">
        <v>0</v>
      </c>
      <c r="F56" s="2694">
        <v>0</v>
      </c>
      <c r="G56" s="2694">
        <v>0</v>
      </c>
      <c r="H56" s="2694">
        <v>0</v>
      </c>
      <c r="I56" s="2694">
        <v>0</v>
      </c>
      <c r="J56" s="2694">
        <v>0</v>
      </c>
      <c r="K56" s="2694">
        <v>0</v>
      </c>
      <c r="L56" s="2694">
        <v>0</v>
      </c>
      <c r="M56" s="2694">
        <v>0</v>
      </c>
      <c r="N56" s="2694">
        <v>0</v>
      </c>
      <c r="O56" s="2694">
        <v>0</v>
      </c>
      <c r="P56" s="2694">
        <v>0</v>
      </c>
      <c r="Q56" s="2694">
        <v>0</v>
      </c>
      <c r="R56" s="2694">
        <v>0</v>
      </c>
      <c r="S56" s="2694">
        <v>0</v>
      </c>
      <c r="T56" s="2694">
        <v>0</v>
      </c>
      <c r="U56" s="2694">
        <v>0</v>
      </c>
      <c r="V56" s="2694">
        <v>0</v>
      </c>
      <c r="W56" s="2694">
        <v>0</v>
      </c>
      <c r="X56" s="2694">
        <v>0</v>
      </c>
      <c r="Y56" s="2694">
        <v>0</v>
      </c>
      <c r="Z56" s="2694">
        <v>0</v>
      </c>
      <c r="AA56" s="2694">
        <v>0</v>
      </c>
      <c r="AB56" s="2694">
        <v>0</v>
      </c>
      <c r="AC56" s="2694">
        <v>0</v>
      </c>
      <c r="AD56" s="2694">
        <v>0</v>
      </c>
      <c r="AE56" s="2694">
        <v>0</v>
      </c>
      <c r="AF56" s="2694">
        <v>0</v>
      </c>
      <c r="AG56" s="2694">
        <v>0</v>
      </c>
      <c r="AH56" s="2694">
        <v>0</v>
      </c>
      <c r="AI56" s="2694">
        <v>0</v>
      </c>
      <c r="AJ56" s="2694">
        <v>0</v>
      </c>
      <c r="AK56" s="2694">
        <v>0</v>
      </c>
      <c r="AL56" s="2694">
        <v>0</v>
      </c>
      <c r="AM56" s="2694">
        <v>0</v>
      </c>
      <c r="AN56" s="2694">
        <v>0</v>
      </c>
      <c r="AO56" s="2694">
        <v>0</v>
      </c>
      <c r="AP56" s="2694">
        <v>0</v>
      </c>
      <c r="AQ56" s="2694">
        <v>0</v>
      </c>
      <c r="AR56" s="2694">
        <v>0</v>
      </c>
      <c r="AS56" s="2694">
        <v>0</v>
      </c>
      <c r="AT56" s="2694">
        <v>0</v>
      </c>
      <c r="AU56" s="2694">
        <v>0</v>
      </c>
      <c r="AV56" s="2694">
        <v>0</v>
      </c>
    </row>
    <row r="57" spans="1:48" ht="16.5" thickBot="1">
      <c r="A57" s="2673" t="s">
        <v>1749</v>
      </c>
      <c r="B57" s="2696">
        <v>0</v>
      </c>
      <c r="C57" s="2696">
        <v>0</v>
      </c>
      <c r="D57" s="2696">
        <v>0</v>
      </c>
      <c r="E57" s="2696">
        <v>0</v>
      </c>
      <c r="F57" s="2696">
        <v>0</v>
      </c>
      <c r="G57" s="2696">
        <v>0</v>
      </c>
      <c r="H57" s="2696">
        <v>0</v>
      </c>
      <c r="I57" s="2696">
        <v>0</v>
      </c>
      <c r="J57" s="2696">
        <v>0</v>
      </c>
      <c r="K57" s="2696">
        <v>0</v>
      </c>
      <c r="L57" s="2696">
        <v>0</v>
      </c>
      <c r="M57" s="2696">
        <v>0</v>
      </c>
      <c r="N57" s="2696">
        <v>0</v>
      </c>
      <c r="O57" s="2696">
        <v>0</v>
      </c>
      <c r="P57" s="2696">
        <v>0</v>
      </c>
      <c r="Q57" s="2696">
        <v>0</v>
      </c>
      <c r="R57" s="2696">
        <v>0</v>
      </c>
      <c r="S57" s="2696">
        <v>0</v>
      </c>
      <c r="T57" s="2696">
        <v>0</v>
      </c>
      <c r="U57" s="2696">
        <v>0</v>
      </c>
      <c r="V57" s="2696">
        <v>0</v>
      </c>
      <c r="W57" s="2696">
        <v>0</v>
      </c>
      <c r="X57" s="2696">
        <v>0</v>
      </c>
      <c r="Y57" s="2696">
        <v>0</v>
      </c>
      <c r="Z57" s="2696">
        <v>0</v>
      </c>
      <c r="AA57" s="2696">
        <v>0</v>
      </c>
      <c r="AB57" s="2696">
        <v>0</v>
      </c>
      <c r="AC57" s="2696">
        <v>0</v>
      </c>
      <c r="AD57" s="2696">
        <v>0</v>
      </c>
      <c r="AE57" s="2696">
        <v>0</v>
      </c>
      <c r="AF57" s="2696">
        <v>0</v>
      </c>
      <c r="AG57" s="2696">
        <v>0</v>
      </c>
      <c r="AH57" s="2696">
        <v>0</v>
      </c>
      <c r="AI57" s="2696">
        <v>0</v>
      </c>
      <c r="AJ57" s="2696">
        <v>0</v>
      </c>
      <c r="AK57" s="2696">
        <v>0</v>
      </c>
      <c r="AL57" s="2696">
        <v>0</v>
      </c>
      <c r="AM57" s="2696">
        <v>0</v>
      </c>
      <c r="AN57" s="2696">
        <v>0</v>
      </c>
      <c r="AO57" s="2696">
        <v>0</v>
      </c>
      <c r="AP57" s="2696">
        <v>0</v>
      </c>
      <c r="AQ57" s="2696">
        <v>0</v>
      </c>
      <c r="AR57" s="2696">
        <v>0</v>
      </c>
      <c r="AS57" s="2696">
        <v>0</v>
      </c>
      <c r="AT57" s="2696">
        <v>0</v>
      </c>
      <c r="AU57" s="2696">
        <v>0</v>
      </c>
      <c r="AV57" s="2696">
        <v>0</v>
      </c>
    </row>
    <row r="58" spans="1:48" ht="16.5" thickBot="1">
      <c r="A58" s="2693" t="s">
        <v>1744</v>
      </c>
      <c r="B58" s="2696">
        <v>0</v>
      </c>
      <c r="C58" s="2696">
        <v>0</v>
      </c>
      <c r="D58" s="2696">
        <v>0</v>
      </c>
      <c r="E58" s="2696">
        <v>0</v>
      </c>
      <c r="F58" s="2696">
        <v>0</v>
      </c>
      <c r="G58" s="2696">
        <v>0</v>
      </c>
      <c r="H58" s="2696">
        <v>0</v>
      </c>
      <c r="I58" s="2696">
        <v>0</v>
      </c>
      <c r="J58" s="2696">
        <v>0</v>
      </c>
      <c r="K58" s="2696">
        <v>0</v>
      </c>
      <c r="L58" s="2696">
        <v>0</v>
      </c>
      <c r="M58" s="2696">
        <v>0</v>
      </c>
      <c r="N58" s="2696">
        <v>0</v>
      </c>
      <c r="O58" s="2696">
        <v>0</v>
      </c>
      <c r="P58" s="2696">
        <v>0</v>
      </c>
      <c r="Q58" s="2696">
        <v>0</v>
      </c>
      <c r="R58" s="2696">
        <v>0</v>
      </c>
      <c r="S58" s="2696">
        <v>0</v>
      </c>
      <c r="T58" s="2696">
        <v>0</v>
      </c>
      <c r="U58" s="2696">
        <v>0</v>
      </c>
      <c r="V58" s="2696">
        <v>0</v>
      </c>
      <c r="W58" s="2696">
        <v>0</v>
      </c>
      <c r="X58" s="2696">
        <v>0</v>
      </c>
      <c r="Y58" s="2696">
        <v>0</v>
      </c>
      <c r="Z58" s="2696">
        <v>0</v>
      </c>
      <c r="AA58" s="2696">
        <v>0</v>
      </c>
      <c r="AB58" s="2696">
        <v>0</v>
      </c>
      <c r="AC58" s="2696">
        <v>0</v>
      </c>
      <c r="AD58" s="2696">
        <v>0</v>
      </c>
      <c r="AE58" s="2696">
        <v>0</v>
      </c>
      <c r="AF58" s="2696">
        <v>0</v>
      </c>
      <c r="AG58" s="2696">
        <v>0</v>
      </c>
      <c r="AH58" s="2696">
        <v>0</v>
      </c>
      <c r="AI58" s="2696">
        <v>0</v>
      </c>
      <c r="AJ58" s="2696">
        <v>0</v>
      </c>
      <c r="AK58" s="2696">
        <v>0</v>
      </c>
      <c r="AL58" s="2696">
        <v>0</v>
      </c>
      <c r="AM58" s="2696">
        <v>0</v>
      </c>
      <c r="AN58" s="2696">
        <v>0</v>
      </c>
      <c r="AO58" s="2696">
        <v>0</v>
      </c>
      <c r="AP58" s="2696">
        <v>0</v>
      </c>
      <c r="AQ58" s="2696">
        <v>0</v>
      </c>
      <c r="AR58" s="2696">
        <v>0</v>
      </c>
      <c r="AS58" s="2696">
        <v>0</v>
      </c>
      <c r="AT58" s="2696">
        <v>0</v>
      </c>
      <c r="AU58" s="2696">
        <v>0</v>
      </c>
      <c r="AV58" s="2696">
        <v>0</v>
      </c>
    </row>
    <row r="59" spans="1:48" ht="16.5" thickBot="1">
      <c r="A59" s="2673" t="s">
        <v>1750</v>
      </c>
      <c r="B59" s="2696">
        <v>0</v>
      </c>
      <c r="C59" s="2696">
        <v>0</v>
      </c>
      <c r="D59" s="2696">
        <v>0</v>
      </c>
      <c r="E59" s="2696">
        <v>0</v>
      </c>
      <c r="F59" s="2696">
        <v>0</v>
      </c>
      <c r="G59" s="2696">
        <v>0</v>
      </c>
      <c r="H59" s="2696">
        <v>0</v>
      </c>
      <c r="I59" s="2696">
        <v>0</v>
      </c>
      <c r="J59" s="2696">
        <v>0</v>
      </c>
      <c r="K59" s="2696">
        <v>0</v>
      </c>
      <c r="L59" s="2696">
        <v>0</v>
      </c>
      <c r="M59" s="2696">
        <v>0</v>
      </c>
      <c r="N59" s="2696">
        <v>0</v>
      </c>
      <c r="O59" s="2696">
        <v>0</v>
      </c>
      <c r="P59" s="2696">
        <v>0</v>
      </c>
      <c r="Q59" s="2696">
        <v>0</v>
      </c>
      <c r="R59" s="2696">
        <v>0</v>
      </c>
      <c r="S59" s="2696">
        <v>0</v>
      </c>
      <c r="T59" s="2696">
        <v>0</v>
      </c>
      <c r="U59" s="2696">
        <v>0</v>
      </c>
      <c r="V59" s="2696">
        <v>0</v>
      </c>
      <c r="W59" s="2696">
        <v>0</v>
      </c>
      <c r="X59" s="2696">
        <v>0</v>
      </c>
      <c r="Y59" s="2696">
        <v>0</v>
      </c>
      <c r="Z59" s="2696">
        <v>0</v>
      </c>
      <c r="AA59" s="2696">
        <v>0</v>
      </c>
      <c r="AB59" s="2696">
        <v>0</v>
      </c>
      <c r="AC59" s="2696">
        <v>0</v>
      </c>
      <c r="AD59" s="2696">
        <v>0</v>
      </c>
      <c r="AE59" s="2696">
        <v>0</v>
      </c>
      <c r="AF59" s="2696">
        <v>0</v>
      </c>
      <c r="AG59" s="2696">
        <v>0</v>
      </c>
      <c r="AH59" s="2696">
        <v>0</v>
      </c>
      <c r="AI59" s="2696">
        <v>0</v>
      </c>
      <c r="AJ59" s="2696">
        <v>0</v>
      </c>
      <c r="AK59" s="2696">
        <v>0</v>
      </c>
      <c r="AL59" s="2696">
        <v>0</v>
      </c>
      <c r="AM59" s="2696">
        <v>0</v>
      </c>
      <c r="AN59" s="2696">
        <v>0</v>
      </c>
      <c r="AO59" s="2696">
        <v>0</v>
      </c>
      <c r="AP59" s="2696">
        <v>0</v>
      </c>
      <c r="AQ59" s="2696">
        <v>0</v>
      </c>
      <c r="AR59" s="2696">
        <v>0</v>
      </c>
      <c r="AS59" s="2696">
        <v>0</v>
      </c>
      <c r="AT59" s="2696">
        <v>0</v>
      </c>
      <c r="AU59" s="2696">
        <v>0</v>
      </c>
      <c r="AV59" s="2696">
        <v>0</v>
      </c>
    </row>
    <row r="60" spans="1:48" ht="16.5" thickBot="1">
      <c r="A60" s="2652" t="s">
        <v>1655</v>
      </c>
      <c r="B60" s="2692">
        <v>-7960.2938898480297</v>
      </c>
      <c r="C60" s="2692">
        <v>819.21999342544223</v>
      </c>
      <c r="D60" s="2692">
        <v>-6176.9925083539538</v>
      </c>
      <c r="E60" s="2692">
        <v>4893.3684385035849</v>
      </c>
      <c r="F60" s="2692">
        <v>5960.1703127017563</v>
      </c>
      <c r="G60" s="2692">
        <v>3847.9639467476841</v>
      </c>
      <c r="H60" s="2692">
        <v>2497.5984196300501</v>
      </c>
      <c r="I60" s="2692">
        <v>341.77785459359939</v>
      </c>
      <c r="J60" s="2692">
        <v>-15439.95247079927</v>
      </c>
      <c r="K60" s="2692">
        <v>-6976.9040536739467</v>
      </c>
      <c r="L60" s="2692">
        <v>20302.96616570621</v>
      </c>
      <c r="M60" s="2692">
        <v>4118.4814815623467</v>
      </c>
      <c r="N60" s="2692">
        <v>3173.1635542556323</v>
      </c>
      <c r="O60" s="2692">
        <v>-5546.3990948855535</v>
      </c>
      <c r="P60" s="2692">
        <v>-2058.1103653940886</v>
      </c>
      <c r="Q60" s="2692">
        <v>-1017.3444102717503</v>
      </c>
      <c r="R60" s="2692">
        <v>4803.7397564595703</v>
      </c>
      <c r="S60" s="2692">
        <v>-3341.2025131453702</v>
      </c>
      <c r="T60" s="2692">
        <v>-7891.0207133859149</v>
      </c>
      <c r="U60" s="2692">
        <v>-6047.9734055204608</v>
      </c>
      <c r="V60" s="2692">
        <v>-2183.2577892135578</v>
      </c>
      <c r="W60" s="2692">
        <v>3359.7163370494163</v>
      </c>
      <c r="X60" s="2692">
        <v>7447.2989773540558</v>
      </c>
      <c r="Y60" s="2692">
        <v>-874.92104995388945</v>
      </c>
      <c r="Z60" s="2692">
        <v>2535.1397932410855</v>
      </c>
      <c r="AA60" s="2692">
        <v>-179.85603583758621</v>
      </c>
      <c r="AB60" s="2692">
        <v>2447.2366601764752</v>
      </c>
      <c r="AC60" s="2692">
        <v>8326.3821296997448</v>
      </c>
      <c r="AD60" s="2692">
        <v>6849.648088970911</v>
      </c>
      <c r="AE60" s="2692">
        <v>-4041.2501225690958</v>
      </c>
      <c r="AF60" s="2692">
        <v>-2557.0232593293385</v>
      </c>
      <c r="AG60" s="2692">
        <v>-1125.6736133560762</v>
      </c>
      <c r="AH60" s="2692">
        <v>-7689.0916580076055</v>
      </c>
      <c r="AI60" s="2692">
        <v>7514.9802690596443</v>
      </c>
      <c r="AJ60" s="2692">
        <v>7647.0823749385836</v>
      </c>
      <c r="AK60" s="2692">
        <v>-5821.9859594557956</v>
      </c>
      <c r="AL60" s="2692">
        <v>355.87586174824901</v>
      </c>
      <c r="AM60" s="2692">
        <v>2914.8533242298763</v>
      </c>
      <c r="AN60" s="2692">
        <v>-3739.9394065392944</v>
      </c>
      <c r="AO60" s="2692">
        <v>-3528.62019402223</v>
      </c>
      <c r="AP60" s="2692">
        <v>-501.12402692599426</v>
      </c>
      <c r="AQ60" s="2692">
        <v>-879.35680636665256</v>
      </c>
      <c r="AR60" s="2692">
        <v>4615.1741308381588</v>
      </c>
      <c r="AS60" s="2692">
        <v>-2327.9104607605445</v>
      </c>
      <c r="AT60" s="2692">
        <v>-6892.2634486825273</v>
      </c>
      <c r="AU60" s="2692">
        <v>-6038.0834548355706</v>
      </c>
      <c r="AV60" s="2692">
        <v>11354.434810854664</v>
      </c>
    </row>
    <row r="61" spans="1:48" ht="16.5" thickBot="1">
      <c r="A61" s="2700" t="s">
        <v>1751</v>
      </c>
      <c r="B61" s="2692">
        <v>-12121.972700908822</v>
      </c>
      <c r="C61" s="2692">
        <v>-3285.1819921585866</v>
      </c>
      <c r="D61" s="2692">
        <v>-7892.188766617719</v>
      </c>
      <c r="E61" s="2692">
        <v>4983.2444436074056</v>
      </c>
      <c r="F61" s="2692">
        <v>6851.934098885049</v>
      </c>
      <c r="G61" s="2692">
        <v>1528.0978095676301</v>
      </c>
      <c r="H61" s="2692">
        <v>-3340.4079188022929</v>
      </c>
      <c r="I61" s="2692">
        <v>-3354.2313414997689</v>
      </c>
      <c r="J61" s="2692">
        <v>-18297.008323822964</v>
      </c>
      <c r="K61" s="2692">
        <v>-8677.8444988587344</v>
      </c>
      <c r="L61" s="2692">
        <v>18761.940856659618</v>
      </c>
      <c r="M61" s="2692">
        <v>2538.8250260169348</v>
      </c>
      <c r="N61" s="2692">
        <v>-1165.1553845409646</v>
      </c>
      <c r="O61" s="2692">
        <v>-9510.5695574707661</v>
      </c>
      <c r="P61" s="2692">
        <v>-4629.2186931618835</v>
      </c>
      <c r="Q61" s="2692">
        <v>-4987.6830446744934</v>
      </c>
      <c r="R61" s="2692">
        <v>519.41602462376113</v>
      </c>
      <c r="S61" s="2692">
        <v>-7875.416355691943</v>
      </c>
      <c r="T61" s="2692">
        <v>-15393.922052689146</v>
      </c>
      <c r="U61" s="2692">
        <v>-14869.266270227357</v>
      </c>
      <c r="V61" s="2692">
        <v>-9158.4492858592603</v>
      </c>
      <c r="W61" s="2692">
        <v>-3641.8549669958202</v>
      </c>
      <c r="X61" s="2692">
        <v>4285.035582627941</v>
      </c>
      <c r="Y61" s="2692">
        <v>-5339.1304710513959</v>
      </c>
      <c r="Z61" s="2692">
        <v>-868.43250505169908</v>
      </c>
      <c r="AA61" s="2692">
        <v>-7995.5133576372691</v>
      </c>
      <c r="AB61" s="2692">
        <v>-4346.1077241630865</v>
      </c>
      <c r="AC61" s="2692">
        <v>5691.012697415752</v>
      </c>
      <c r="AD61" s="2692">
        <v>3569.5720885615533</v>
      </c>
      <c r="AE61" s="2692">
        <v>-5171.8601050500183</v>
      </c>
      <c r="AF61" s="2692">
        <v>-3546.669029701754</v>
      </c>
      <c r="AG61" s="2692">
        <v>-2362.3774830743828</v>
      </c>
      <c r="AH61" s="2692">
        <v>-9368.2156262009885</v>
      </c>
      <c r="AI61" s="2692">
        <v>6853.4052426742246</v>
      </c>
      <c r="AJ61" s="2692">
        <v>3241.7394783425307</v>
      </c>
      <c r="AK61" s="2692">
        <v>-4306.0057931026513</v>
      </c>
      <c r="AL61" s="2692">
        <v>-4013.6465800639235</v>
      </c>
      <c r="AM61" s="2692">
        <v>-927.87608527713633</v>
      </c>
      <c r="AN61" s="2692">
        <v>-8676.4536250795063</v>
      </c>
      <c r="AO61" s="2692">
        <v>-10903.566734712393</v>
      </c>
      <c r="AP61" s="2692">
        <v>-14225.297928326861</v>
      </c>
      <c r="AQ61" s="2692">
        <v>-5319.9750146826864</v>
      </c>
      <c r="AR61" s="2692">
        <v>4040.0606549811191</v>
      </c>
      <c r="AS61" s="2692">
        <v>-5446.0010342862906</v>
      </c>
      <c r="AT61" s="2692">
        <v>-14373.177806577583</v>
      </c>
      <c r="AU61" s="2692">
        <v>-10554.42401808588</v>
      </c>
      <c r="AV61" s="2692">
        <v>6057.779031903824</v>
      </c>
    </row>
    <row r="62" spans="1:48" ht="16.5" thickBot="1">
      <c r="A62" s="2701" t="s">
        <v>1752</v>
      </c>
      <c r="B62" s="2696">
        <v>-285.73184700000007</v>
      </c>
      <c r="C62" s="2696">
        <v>-264.56652500000001</v>
      </c>
      <c r="D62" s="2696">
        <v>-211.65322000000003</v>
      </c>
      <c r="E62" s="2696">
        <v>-296.3145080000001</v>
      </c>
      <c r="F62" s="2696">
        <v>-427.42269432000006</v>
      </c>
      <c r="G62" s="2696">
        <v>-528.90839832800009</v>
      </c>
      <c r="H62" s="2696">
        <v>-322.90069999999997</v>
      </c>
      <c r="I62" s="2696">
        <v>-262.78184400000009</v>
      </c>
      <c r="J62" s="2696">
        <v>268.97071540520488</v>
      </c>
      <c r="K62" s="2696">
        <v>-237.06658359690877</v>
      </c>
      <c r="L62" s="2696">
        <v>-262.50808422334973</v>
      </c>
      <c r="M62" s="2696">
        <v>-692.11564602711132</v>
      </c>
      <c r="N62" s="2696">
        <v>-278.72620399999988</v>
      </c>
      <c r="O62" s="2696">
        <v>-167.41923800000001</v>
      </c>
      <c r="P62" s="2696">
        <v>104.22271899999997</v>
      </c>
      <c r="Q62" s="2696">
        <v>-481.65755366666644</v>
      </c>
      <c r="R62" s="2696">
        <v>203.70261547155749</v>
      </c>
      <c r="S62" s="2696">
        <v>-590.31745184120689</v>
      </c>
      <c r="T62" s="2696">
        <v>-491.72225184120657</v>
      </c>
      <c r="U62" s="2696">
        <v>-664.22506178914432</v>
      </c>
      <c r="V62" s="2696">
        <v>-357.10840000000036</v>
      </c>
      <c r="W62" s="2696">
        <v>-152.45599999999985</v>
      </c>
      <c r="X62" s="2696">
        <v>226.33920000000029</v>
      </c>
      <c r="Y62" s="2696">
        <v>-954.27160000000003</v>
      </c>
      <c r="Z62" s="2696">
        <v>-346.42149999999998</v>
      </c>
      <c r="AA62" s="2696">
        <v>-430.13400000000001</v>
      </c>
      <c r="AB62" s="2696">
        <v>-408.76</v>
      </c>
      <c r="AC62" s="2696">
        <v>-428.97899999999998</v>
      </c>
      <c r="AD62" s="2696">
        <v>-364.45860000000005</v>
      </c>
      <c r="AE62" s="2696">
        <v>-371.25150000000002</v>
      </c>
      <c r="AF62" s="2696">
        <v>-368.01249999999999</v>
      </c>
      <c r="AG62" s="2696">
        <v>-331.48103669450688</v>
      </c>
      <c r="AH62" s="2696">
        <v>-312.51811072519087</v>
      </c>
      <c r="AI62" s="2696">
        <v>-296.45549999999997</v>
      </c>
      <c r="AJ62" s="2696">
        <v>-369.20949999999999</v>
      </c>
      <c r="AK62" s="2696">
        <v>-326.85466666666667</v>
      </c>
      <c r="AL62" s="2696">
        <v>-328.68688904306475</v>
      </c>
      <c r="AM62" s="2696">
        <v>-313.71300000000002</v>
      </c>
      <c r="AN62" s="2696">
        <v>-322.23050000000001</v>
      </c>
      <c r="AO62" s="2696">
        <v>-321.54649999999998</v>
      </c>
      <c r="AP62" s="2696">
        <v>-337.2374604538752</v>
      </c>
      <c r="AQ62" s="2696">
        <v>-353.029</v>
      </c>
      <c r="AR62" s="2696">
        <v>-345.36749999999995</v>
      </c>
      <c r="AS62" s="2696">
        <v>-345.22557761346877</v>
      </c>
      <c r="AT62" s="2696">
        <v>-363.16558343122864</v>
      </c>
      <c r="AU62" s="2696">
        <v>-381.31800000000004</v>
      </c>
      <c r="AV62" s="2696">
        <v>-371.52987359450771</v>
      </c>
    </row>
    <row r="63" spans="1:48" ht="16.5" thickBot="1">
      <c r="A63" s="2701" t="s">
        <v>1753</v>
      </c>
      <c r="B63" s="2696">
        <v>-1284.86709</v>
      </c>
      <c r="C63" s="2696">
        <v>-1189.69175</v>
      </c>
      <c r="D63" s="2696">
        <v>-951.75340000000006</v>
      </c>
      <c r="E63" s="2696">
        <v>-1332.4547599999999</v>
      </c>
      <c r="F63" s="2696">
        <v>-537.846</v>
      </c>
      <c r="G63" s="2696">
        <v>-139.20600000000002</v>
      </c>
      <c r="H63" s="2696">
        <v>-82.433999999999997</v>
      </c>
      <c r="I63" s="2696">
        <v>-71.28</v>
      </c>
      <c r="J63" s="2696">
        <v>-295.92</v>
      </c>
      <c r="K63" s="2696">
        <v>-265.392</v>
      </c>
      <c r="L63" s="2696">
        <v>-293.928</v>
      </c>
      <c r="M63" s="2696">
        <v>-275.00400000000002</v>
      </c>
      <c r="N63" s="2696">
        <v>-351.24</v>
      </c>
      <c r="O63" s="2696">
        <v>-378.51000000000005</v>
      </c>
      <c r="P63" s="2696">
        <v>-471.13800000000003</v>
      </c>
      <c r="Q63" s="2696">
        <v>-422.02800000000002</v>
      </c>
      <c r="R63" s="2696">
        <v>-185.04599999999999</v>
      </c>
      <c r="S63" s="2696">
        <v>-785.74199999999996</v>
      </c>
      <c r="T63" s="2696">
        <v>-422.03399999999999</v>
      </c>
      <c r="U63" s="2696">
        <v>-693.38400000000013</v>
      </c>
      <c r="V63" s="2696">
        <v>-444.88499999999999</v>
      </c>
      <c r="W63" s="2696">
        <v>-1132.3425</v>
      </c>
      <c r="X63" s="2696">
        <v>-895.38499999999999</v>
      </c>
      <c r="Y63" s="2696">
        <v>-774</v>
      </c>
      <c r="Z63" s="2696">
        <v>-1188.885</v>
      </c>
      <c r="AA63" s="2696">
        <v>-727.39654230250017</v>
      </c>
      <c r="AB63" s="2696">
        <v>-675.68000000000006</v>
      </c>
      <c r="AC63" s="2696">
        <v>-857.18250000000012</v>
      </c>
      <c r="AD63" s="2696">
        <v>-563.9375</v>
      </c>
      <c r="AE63" s="2696">
        <v>-365.42499999999995</v>
      </c>
      <c r="AF63" s="2696">
        <v>-526.96499999999992</v>
      </c>
      <c r="AG63" s="2696">
        <v>-220.16999999999996</v>
      </c>
      <c r="AH63" s="2696">
        <v>-68.612499999999997</v>
      </c>
      <c r="AI63" s="2696">
        <v>-61.307500000000005</v>
      </c>
      <c r="AJ63" s="2696">
        <v>-47.5</v>
      </c>
      <c r="AK63" s="2696">
        <v>0</v>
      </c>
      <c r="AL63" s="2696">
        <v>-0.33300000000000002</v>
      </c>
      <c r="AM63" s="2696">
        <v>-1.3250000000000002</v>
      </c>
      <c r="AN63" s="2696">
        <v>-0.34025</v>
      </c>
      <c r="AO63" s="2696">
        <v>-5.2395000000000005</v>
      </c>
      <c r="AP63" s="2696">
        <v>-0.26950000000000002</v>
      </c>
      <c r="AQ63" s="2696">
        <v>-0.34175000000000005</v>
      </c>
      <c r="AR63" s="2696">
        <v>-7.1150000000000005E-2</v>
      </c>
      <c r="AS63" s="2696">
        <v>-4.855000000000001E-2</v>
      </c>
      <c r="AT63" s="2696">
        <v>-1.40425</v>
      </c>
      <c r="AU63" s="2696">
        <v>-10.297499999999999</v>
      </c>
      <c r="AV63" s="2696">
        <v>-74.993107267500008</v>
      </c>
    </row>
    <row r="64" spans="1:48" ht="16.5" thickBot="1">
      <c r="A64" s="2701" t="s">
        <v>1754</v>
      </c>
      <c r="B64" s="2696">
        <v>-2128.0137639088216</v>
      </c>
      <c r="C64" s="2696">
        <v>-2430.283717158587</v>
      </c>
      <c r="D64" s="2696">
        <v>-3804.0721466177201</v>
      </c>
      <c r="E64" s="2696">
        <v>-2469.4862883925944</v>
      </c>
      <c r="F64" s="2696">
        <v>1898.8027932050472</v>
      </c>
      <c r="G64" s="2696">
        <v>-1423.007792104371</v>
      </c>
      <c r="H64" s="2696">
        <v>-3054.4832188022874</v>
      </c>
      <c r="I64" s="2696">
        <v>-3981.0094974997728</v>
      </c>
      <c r="J64" s="2696">
        <v>-19985.519039228169</v>
      </c>
      <c r="K64" s="2696">
        <v>-11373.975915261823</v>
      </c>
      <c r="L64" s="2696">
        <v>16438.946940882965</v>
      </c>
      <c r="M64" s="2696">
        <v>1256.184672044044</v>
      </c>
      <c r="N64" s="2696">
        <v>271.14081945904059</v>
      </c>
      <c r="O64" s="2696">
        <v>-10320.45031947077</v>
      </c>
      <c r="P64" s="2696">
        <v>-4347.9834121618842</v>
      </c>
      <c r="Q64" s="2696">
        <v>-3140.397491007825</v>
      </c>
      <c r="R64" s="2696">
        <v>3035.3094091522066</v>
      </c>
      <c r="S64" s="2696">
        <v>-6231.4969038507425</v>
      </c>
      <c r="T64" s="2696">
        <v>-9293.4758008479366</v>
      </c>
      <c r="U64" s="2696">
        <v>-10312.767208438214</v>
      </c>
      <c r="V64" s="2696">
        <v>-4234.5758858592562</v>
      </c>
      <c r="W64" s="2696">
        <v>-5297.2264669958258</v>
      </c>
      <c r="X64" s="2696">
        <v>4057.6513826279474</v>
      </c>
      <c r="Y64" s="2696">
        <v>-4884.2588710514046</v>
      </c>
      <c r="Z64" s="2696">
        <v>-4790.7610885016966</v>
      </c>
      <c r="AA64" s="2696">
        <v>-6907.6532087747682</v>
      </c>
      <c r="AB64" s="2696">
        <v>-2207.0422472730829</v>
      </c>
      <c r="AC64" s="2696">
        <v>2997.3841974157513</v>
      </c>
      <c r="AD64" s="2696">
        <v>-270.95181143844866</v>
      </c>
      <c r="AE64" s="2696">
        <v>-5502.2002819100171</v>
      </c>
      <c r="AF64" s="2696">
        <v>-1102.1684547017528</v>
      </c>
      <c r="AG64" s="2696">
        <v>-3377.8069491798756</v>
      </c>
      <c r="AH64" s="2696">
        <v>-9725.3850154757965</v>
      </c>
      <c r="AI64" s="2696">
        <v>6395.3782426742237</v>
      </c>
      <c r="AJ64" s="2696">
        <v>963.95897834252924</v>
      </c>
      <c r="AK64" s="2696">
        <v>-711.38231245598035</v>
      </c>
      <c r="AL64" s="2696">
        <v>-708.63724396086104</v>
      </c>
      <c r="AM64" s="2696">
        <v>-314.1821469071358</v>
      </c>
      <c r="AN64" s="2696">
        <v>-5566.7561629995016</v>
      </c>
      <c r="AO64" s="2696">
        <v>-4396.3771239823946</v>
      </c>
      <c r="AP64" s="2696">
        <v>-6565.8317380829922</v>
      </c>
      <c r="AQ64" s="2696">
        <v>-4462.6333087926796</v>
      </c>
      <c r="AR64" s="2696">
        <v>-156.58208076888423</v>
      </c>
      <c r="AS64" s="2696">
        <v>-5097.9219632628265</v>
      </c>
      <c r="AT64" s="2696">
        <v>-11806.619501026355</v>
      </c>
      <c r="AU64" s="2696">
        <v>-10211.565843375876</v>
      </c>
      <c r="AV64" s="2696">
        <v>2486.2699547258312</v>
      </c>
    </row>
    <row r="65" spans="1:48" ht="16.5" thickBot="1">
      <c r="A65" s="2701" t="s">
        <v>1755</v>
      </c>
      <c r="B65" s="2696">
        <v>-8423.36</v>
      </c>
      <c r="C65" s="2696">
        <v>599.36000000000058</v>
      </c>
      <c r="D65" s="2696">
        <v>-2924.7099999999991</v>
      </c>
      <c r="E65" s="2696">
        <v>9081.5</v>
      </c>
      <c r="F65" s="2696">
        <v>5918.4000000000015</v>
      </c>
      <c r="G65" s="2696">
        <v>3619.2200000000012</v>
      </c>
      <c r="H65" s="2696">
        <v>119.4099999999944</v>
      </c>
      <c r="I65" s="2696">
        <v>960.84000000000378</v>
      </c>
      <c r="J65" s="2696">
        <v>1715.4599999999991</v>
      </c>
      <c r="K65" s="2696">
        <v>3198.5899999999965</v>
      </c>
      <c r="L65" s="2696">
        <v>2879.4300000000003</v>
      </c>
      <c r="M65" s="2696">
        <v>2249.760000000002</v>
      </c>
      <c r="N65" s="2696">
        <v>-806.33000000000538</v>
      </c>
      <c r="O65" s="2696">
        <v>1355.8100000000049</v>
      </c>
      <c r="P65" s="2696">
        <v>85.680000000000291</v>
      </c>
      <c r="Q65" s="2696">
        <v>-943.60000000000218</v>
      </c>
      <c r="R65" s="2696">
        <v>-2534.5500000000029</v>
      </c>
      <c r="S65" s="2696">
        <v>-267.85999999999331</v>
      </c>
      <c r="T65" s="2696">
        <v>-5186.6900000000023</v>
      </c>
      <c r="U65" s="2696">
        <v>-3198.8899999999994</v>
      </c>
      <c r="V65" s="2696">
        <v>-4121.8800000000047</v>
      </c>
      <c r="W65" s="2696">
        <v>2940.1700000000055</v>
      </c>
      <c r="X65" s="2696">
        <v>896.42999999999302</v>
      </c>
      <c r="Y65" s="2696">
        <v>1273.4000000000087</v>
      </c>
      <c r="Z65" s="2696">
        <v>5457.6350834499972</v>
      </c>
      <c r="AA65" s="2696">
        <v>69.670393439999316</v>
      </c>
      <c r="AB65" s="2696">
        <v>-1054.6254768900035</v>
      </c>
      <c r="AC65" s="2696">
        <v>3979.7900000000009</v>
      </c>
      <c r="AD65" s="2696">
        <v>4768.9200000000019</v>
      </c>
      <c r="AE65" s="2696">
        <v>1067.0166768599993</v>
      </c>
      <c r="AF65" s="2696">
        <v>-1549.523075000001</v>
      </c>
      <c r="AG65" s="2696">
        <v>1567.0805027999995</v>
      </c>
      <c r="AH65" s="2696">
        <v>738.29999999999927</v>
      </c>
      <c r="AI65" s="2696">
        <v>815.79000000000087</v>
      </c>
      <c r="AJ65" s="2696">
        <v>2694.4900000000016</v>
      </c>
      <c r="AK65" s="2696">
        <v>-3267.7688139800048</v>
      </c>
      <c r="AL65" s="2696">
        <v>-2975.9894470599975</v>
      </c>
      <c r="AM65" s="2696">
        <v>-298.65593837000051</v>
      </c>
      <c r="AN65" s="2696">
        <v>-2787.1267120800039</v>
      </c>
      <c r="AO65" s="2696">
        <v>-6180.403610729998</v>
      </c>
      <c r="AP65" s="2696">
        <v>-7321.9592297899944</v>
      </c>
      <c r="AQ65" s="2696">
        <v>-503.97095589000673</v>
      </c>
      <c r="AR65" s="2696">
        <v>4542.0813857500034</v>
      </c>
      <c r="AS65" s="2696">
        <v>-2.804943409995758</v>
      </c>
      <c r="AT65" s="2696">
        <v>-2201.9884721199996</v>
      </c>
      <c r="AU65" s="2696">
        <v>48.757325289996515</v>
      </c>
      <c r="AV65" s="2696">
        <v>4018.0320580400003</v>
      </c>
    </row>
    <row r="66" spans="1:48" ht="16.5" thickBot="1">
      <c r="A66" s="2700" t="s">
        <v>1756</v>
      </c>
      <c r="B66" s="2692">
        <v>4161.6788110607922</v>
      </c>
      <c r="C66" s="2692">
        <v>4104.4019855840288</v>
      </c>
      <c r="D66" s="2692">
        <v>1715.196258263765</v>
      </c>
      <c r="E66" s="2692">
        <v>-89.876005103820944</v>
      </c>
      <c r="F66" s="2692">
        <v>-891.7637861832925</v>
      </c>
      <c r="G66" s="2692">
        <v>2319.866137180054</v>
      </c>
      <c r="H66" s="2692">
        <v>5838.006338432343</v>
      </c>
      <c r="I66" s="2692">
        <v>3696.0091960933682</v>
      </c>
      <c r="J66" s="2692">
        <v>2857.0558530236945</v>
      </c>
      <c r="K66" s="2692">
        <v>1700.9404451847877</v>
      </c>
      <c r="L66" s="2692">
        <v>1541.0253090465919</v>
      </c>
      <c r="M66" s="2692">
        <v>1579.6564555454115</v>
      </c>
      <c r="N66" s="2692">
        <v>4338.3189387965967</v>
      </c>
      <c r="O66" s="2692">
        <v>3964.170462585213</v>
      </c>
      <c r="P66" s="2692">
        <v>2571.1083277677949</v>
      </c>
      <c r="Q66" s="2692">
        <v>3970.3386344027431</v>
      </c>
      <c r="R66" s="2692">
        <v>4284.3237318358088</v>
      </c>
      <c r="S66" s="2692">
        <v>4534.2138425465728</v>
      </c>
      <c r="T66" s="2692">
        <v>7502.901339303231</v>
      </c>
      <c r="U66" s="2692">
        <v>8821.2928647068966</v>
      </c>
      <c r="V66" s="2692">
        <v>6975.1914966457025</v>
      </c>
      <c r="W66" s="2692">
        <v>7001.5713040452365</v>
      </c>
      <c r="X66" s="2692">
        <v>3162.2633947261152</v>
      </c>
      <c r="Y66" s="2692">
        <v>4464.2094210975065</v>
      </c>
      <c r="Z66" s="2692">
        <v>3403.5722982927846</v>
      </c>
      <c r="AA66" s="2692">
        <v>7815.6573217996829</v>
      </c>
      <c r="AB66" s="2692">
        <v>6793.3443843395617</v>
      </c>
      <c r="AC66" s="2692">
        <v>2635.3694322839938</v>
      </c>
      <c r="AD66" s="2692">
        <v>3280.0760004093572</v>
      </c>
      <c r="AE66" s="2692">
        <v>1130.6099824809223</v>
      </c>
      <c r="AF66" s="2692">
        <v>989.64577037241543</v>
      </c>
      <c r="AG66" s="2692">
        <v>1236.7038697183066</v>
      </c>
      <c r="AH66" s="2692">
        <v>1679.1239681933832</v>
      </c>
      <c r="AI66" s="2692">
        <v>661.57502638541928</v>
      </c>
      <c r="AJ66" s="2692">
        <v>4405.3428965960529</v>
      </c>
      <c r="AK66" s="2692">
        <v>-1515.9801663531446</v>
      </c>
      <c r="AL66" s="2692">
        <v>4369.5224418121725</v>
      </c>
      <c r="AM66" s="2692">
        <v>3842.7294095070129</v>
      </c>
      <c r="AN66" s="2692">
        <v>4936.5142185402119</v>
      </c>
      <c r="AO66" s="2692">
        <v>7374.9465406901627</v>
      </c>
      <c r="AP66" s="2692">
        <v>13724.173901400867</v>
      </c>
      <c r="AQ66" s="2692">
        <v>4440.6182083160338</v>
      </c>
      <c r="AR66" s="2692">
        <v>575.1134758570397</v>
      </c>
      <c r="AS66" s="2692">
        <v>3118.0905735257461</v>
      </c>
      <c r="AT66" s="2692">
        <v>7480.9143578950561</v>
      </c>
      <c r="AU66" s="2692">
        <v>4516.3405632503091</v>
      </c>
      <c r="AV66" s="2692">
        <v>5296.6557789508397</v>
      </c>
    </row>
    <row r="67" spans="1:48" ht="16.5" thickBot="1">
      <c r="A67" s="2701" t="s">
        <v>1757</v>
      </c>
      <c r="B67" s="2696">
        <v>2434.9797333333331</v>
      </c>
      <c r="C67" s="2696">
        <v>2853.85</v>
      </c>
      <c r="D67" s="2696">
        <v>1115.2506666666666</v>
      </c>
      <c r="E67" s="2696">
        <v>1844.5595999999998</v>
      </c>
      <c r="F67" s="2696">
        <v>2015.1759999999999</v>
      </c>
      <c r="G67" s="2696">
        <v>2429.2180000000003</v>
      </c>
      <c r="H67" s="2696">
        <v>1879.8100000000002</v>
      </c>
      <c r="I67" s="2696">
        <v>2325.3226666666669</v>
      </c>
      <c r="J67" s="2696">
        <v>1275.3557952333333</v>
      </c>
      <c r="K67" s="2696">
        <v>1504.7702626399998</v>
      </c>
      <c r="L67" s="2696">
        <v>1775.2974270433333</v>
      </c>
      <c r="M67" s="2696">
        <v>1543.5395447633334</v>
      </c>
      <c r="N67" s="2696">
        <v>2260.3724999999999</v>
      </c>
      <c r="O67" s="2696">
        <v>2416.5624999999995</v>
      </c>
      <c r="P67" s="2696">
        <v>2109.27</v>
      </c>
      <c r="Q67" s="2696">
        <v>2128.6849999999999</v>
      </c>
      <c r="R67" s="2696">
        <v>1737.2561757492106</v>
      </c>
      <c r="S67" s="2696">
        <v>826.03871910361147</v>
      </c>
      <c r="T67" s="2696">
        <v>1479.1886223799688</v>
      </c>
      <c r="U67" s="2696">
        <v>3084.8964827672094</v>
      </c>
      <c r="V67" s="2696">
        <v>1531.9733333333331</v>
      </c>
      <c r="W67" s="2696">
        <v>1943.4037333333331</v>
      </c>
      <c r="X67" s="2696">
        <v>1133.0046666666665</v>
      </c>
      <c r="Y67" s="2696">
        <v>1000.082</v>
      </c>
      <c r="Z67" s="2696">
        <v>1127.5624999999998</v>
      </c>
      <c r="AA67" s="2696">
        <v>1381.0592985625001</v>
      </c>
      <c r="AB67" s="2696">
        <v>1155.1458333333333</v>
      </c>
      <c r="AC67" s="2696">
        <v>1030.0609999999999</v>
      </c>
      <c r="AD67" s="2696">
        <v>723.4851666666666</v>
      </c>
      <c r="AE67" s="2696">
        <v>624.86749999999995</v>
      </c>
      <c r="AF67" s="2696">
        <v>1213.98125</v>
      </c>
      <c r="AG67" s="2696">
        <v>501.83498778666677</v>
      </c>
      <c r="AH67" s="2696">
        <v>887.31816666666668</v>
      </c>
      <c r="AI67" s="2696">
        <v>905.98433333333344</v>
      </c>
      <c r="AJ67" s="2696">
        <v>1386.2083333333333</v>
      </c>
      <c r="AK67" s="2696">
        <v>1269.2220833333333</v>
      </c>
      <c r="AL67" s="2696">
        <v>853.86662666666655</v>
      </c>
      <c r="AM67" s="2696">
        <v>891.25475000000006</v>
      </c>
      <c r="AN67" s="2696">
        <v>798.35474999999997</v>
      </c>
      <c r="AO67" s="2696">
        <v>959.52300430000003</v>
      </c>
      <c r="AP67" s="2696">
        <v>808.56398333333334</v>
      </c>
      <c r="AQ67" s="2696">
        <v>435.64294485333346</v>
      </c>
      <c r="AR67" s="2696">
        <v>438.84299999999996</v>
      </c>
      <c r="AS67" s="2696">
        <v>314.43523676166672</v>
      </c>
      <c r="AT67" s="2696">
        <v>1150.5079361120133</v>
      </c>
      <c r="AU67" s="2696">
        <v>906.89866359032771</v>
      </c>
      <c r="AV67" s="2696">
        <v>498.62146917391863</v>
      </c>
    </row>
    <row r="68" spans="1:48" ht="16.5" thickBot="1">
      <c r="A68" s="2701" t="s">
        <v>1758</v>
      </c>
      <c r="B68" s="2702">
        <v>996.66523999999993</v>
      </c>
      <c r="C68" s="2702">
        <v>220.88299999999992</v>
      </c>
      <c r="D68" s="2702">
        <v>219.12239999999991</v>
      </c>
      <c r="E68" s="2702">
        <v>-102.36864000000014</v>
      </c>
      <c r="F68" s="2702">
        <v>-412.18399999999997</v>
      </c>
      <c r="G68" s="2702">
        <v>272.73599999999999</v>
      </c>
      <c r="H68" s="2702">
        <v>361.45400000000006</v>
      </c>
      <c r="I68" s="2702">
        <v>259.67999999999995</v>
      </c>
      <c r="J68" s="2702">
        <v>852.86411700999997</v>
      </c>
      <c r="K68" s="2702">
        <v>600.45024980999995</v>
      </c>
      <c r="L68" s="2702">
        <v>916.90310207481537</v>
      </c>
      <c r="M68" s="2703">
        <v>1377.686275422278</v>
      </c>
      <c r="N68" s="2703">
        <v>1136.7449416234999</v>
      </c>
      <c r="O68" s="2703">
        <v>1570.802746077964</v>
      </c>
      <c r="P68" s="2703">
        <v>1129.6970950630025</v>
      </c>
      <c r="Q68" s="2703">
        <v>1355.5532282192291</v>
      </c>
      <c r="R68" s="2703">
        <v>3816.3239291439968</v>
      </c>
      <c r="S68" s="2703">
        <v>2620.9542280229607</v>
      </c>
      <c r="T68" s="2703">
        <v>5147.8467807099059</v>
      </c>
      <c r="U68" s="2703">
        <v>5615.3647987072009</v>
      </c>
      <c r="V68" s="2703">
        <v>5963.2040594391929</v>
      </c>
      <c r="W68" s="2703">
        <v>4463.9766957612737</v>
      </c>
      <c r="X68" s="2703">
        <v>1408.6154999874082</v>
      </c>
      <c r="Y68" s="2703">
        <v>1816.3589585037669</v>
      </c>
      <c r="Z68" s="2703">
        <v>92.295356877469203</v>
      </c>
      <c r="AA68" s="2703">
        <v>2882.534260016233</v>
      </c>
      <c r="AB68" s="2703">
        <v>3087.8444557710386</v>
      </c>
      <c r="AC68" s="2703">
        <v>-769.90737285569355</v>
      </c>
      <c r="AD68" s="2703">
        <v>268.75062781442455</v>
      </c>
      <c r="AE68" s="2703">
        <v>1500.435794226818</v>
      </c>
      <c r="AF68" s="2703">
        <v>-387.32459968275361</v>
      </c>
      <c r="AG68" s="2703">
        <v>1153.3363511450384</v>
      </c>
      <c r="AH68" s="2703">
        <v>227.02148218829518</v>
      </c>
      <c r="AI68" s="2703">
        <v>563.2211823616833</v>
      </c>
      <c r="AJ68" s="2703">
        <v>794.49905086136175</v>
      </c>
      <c r="AK68" s="2703">
        <v>302.94400000000002</v>
      </c>
      <c r="AL68" s="2703">
        <v>438.47047332254897</v>
      </c>
      <c r="AM68" s="2703">
        <v>984.30221242677942</v>
      </c>
      <c r="AN68" s="2703">
        <v>3320.8419621088842</v>
      </c>
      <c r="AO68" s="2703">
        <v>3787.1598790749831</v>
      </c>
      <c r="AP68" s="2703">
        <v>5141.9477059706696</v>
      </c>
      <c r="AQ68" s="2703">
        <v>4233.3811306224925</v>
      </c>
      <c r="AR68" s="2703">
        <v>1790.8292476662996</v>
      </c>
      <c r="AS68" s="2703">
        <v>1382.399772674994</v>
      </c>
      <c r="AT68" s="2703">
        <v>7147.9180495356786</v>
      </c>
      <c r="AU68" s="2703">
        <v>4458.8014126262033</v>
      </c>
      <c r="AV68" s="2703">
        <v>2587.2051814891429</v>
      </c>
    </row>
    <row r="69" spans="1:48" ht="16.5" thickBot="1">
      <c r="A69" s="2701" t="s">
        <v>1759</v>
      </c>
      <c r="B69" s="2696">
        <v>730.03383772745929</v>
      </c>
      <c r="C69" s="2696">
        <v>1029.6689855840289</v>
      </c>
      <c r="D69" s="2696">
        <v>380.8231915970984</v>
      </c>
      <c r="E69" s="2696">
        <v>-1832.0669651038206</v>
      </c>
      <c r="F69" s="2696">
        <v>-2494.7557861832925</v>
      </c>
      <c r="G69" s="2696">
        <v>-382.087862819946</v>
      </c>
      <c r="H69" s="2696">
        <v>3596.7423384323429</v>
      </c>
      <c r="I69" s="2696">
        <v>1111.0065294267015</v>
      </c>
      <c r="J69" s="2696">
        <v>728.83594078036128</v>
      </c>
      <c r="K69" s="2696">
        <v>-404.28006726521198</v>
      </c>
      <c r="L69" s="2696">
        <v>-1151.1752200715566</v>
      </c>
      <c r="M69" s="2696">
        <v>-1341.5693646401996</v>
      </c>
      <c r="N69" s="2696">
        <v>941.20149717309698</v>
      </c>
      <c r="O69" s="2696">
        <v>-23.194783492750332</v>
      </c>
      <c r="P69" s="2696">
        <v>-667.8587672952076</v>
      </c>
      <c r="Q69" s="2696">
        <v>486.100406183514</v>
      </c>
      <c r="R69" s="2696">
        <v>-1269.2563730573984</v>
      </c>
      <c r="S69" s="2696">
        <v>1087.2208954200005</v>
      </c>
      <c r="T69" s="2696">
        <v>875.86593621335669</v>
      </c>
      <c r="U69" s="2696">
        <v>121.03158323248607</v>
      </c>
      <c r="V69" s="2696">
        <v>-519.98589612682395</v>
      </c>
      <c r="W69" s="2696">
        <v>594.19087495063047</v>
      </c>
      <c r="X69" s="2696">
        <v>620.64322807204053</v>
      </c>
      <c r="Y69" s="2696">
        <v>1647.7684625937395</v>
      </c>
      <c r="Z69" s="2696">
        <v>2183.7144414153154</v>
      </c>
      <c r="AA69" s="2696">
        <v>3552.06376322095</v>
      </c>
      <c r="AB69" s="2696">
        <v>2550.3540952351891</v>
      </c>
      <c r="AC69" s="2696">
        <v>2375.2158051396873</v>
      </c>
      <c r="AD69" s="2696">
        <v>2287.8402059282662</v>
      </c>
      <c r="AE69" s="2696">
        <v>-994.69331174589547</v>
      </c>
      <c r="AF69" s="2696">
        <v>162.98912005516905</v>
      </c>
      <c r="AG69" s="2696">
        <v>-418.46746921339843</v>
      </c>
      <c r="AH69" s="2696">
        <v>564.78431933842126</v>
      </c>
      <c r="AI69" s="2696">
        <v>-807.63048930959758</v>
      </c>
      <c r="AJ69" s="2696">
        <v>2224.635512401358</v>
      </c>
      <c r="AK69" s="2696">
        <v>-3088.1462496864779</v>
      </c>
      <c r="AL69" s="2696">
        <v>3077.1853418229575</v>
      </c>
      <c r="AM69" s="2696">
        <v>1967.1724470802333</v>
      </c>
      <c r="AN69" s="2696">
        <v>817.31750643132796</v>
      </c>
      <c r="AO69" s="2696">
        <v>2628.2636573151794</v>
      </c>
      <c r="AP69" s="2696">
        <v>7773.662212096865</v>
      </c>
      <c r="AQ69" s="2696">
        <v>-228.40586715979236</v>
      </c>
      <c r="AR69" s="2696">
        <v>-1654.5587718092597</v>
      </c>
      <c r="AS69" s="2696">
        <v>1421.2555640890855</v>
      </c>
      <c r="AT69" s="2696">
        <v>-817.51162775263651</v>
      </c>
      <c r="AU69" s="2696">
        <v>-849.35951296622125</v>
      </c>
      <c r="AV69" s="2696">
        <v>2210.8291282877781</v>
      </c>
    </row>
    <row r="70" spans="1:48" ht="16.5" thickBot="1">
      <c r="A70" s="2652" t="s">
        <v>1707</v>
      </c>
      <c r="B70" s="2704">
        <v>-1471.8684737899839</v>
      </c>
      <c r="C70" s="2704">
        <v>-11202.891449649014</v>
      </c>
      <c r="D70" s="2704">
        <v>-3932.899092726776</v>
      </c>
      <c r="E70" s="2704">
        <v>-4306.9431443535832</v>
      </c>
      <c r="F70" s="2704">
        <v>-7232.8294786507404</v>
      </c>
      <c r="G70" s="2704">
        <v>-6038.2062322049605</v>
      </c>
      <c r="H70" s="2704">
        <v>-5898.8720891586827</v>
      </c>
      <c r="I70" s="2704">
        <v>-7498.7115670006133</v>
      </c>
      <c r="J70" s="2704">
        <v>13791.258586466382</v>
      </c>
      <c r="K70" s="2704">
        <v>2914.9100048211749</v>
      </c>
      <c r="L70" s="2704">
        <v>-22535.412438229883</v>
      </c>
      <c r="M70" s="2704">
        <v>-10755.037797415192</v>
      </c>
      <c r="N70" s="2704">
        <v>-8822.7000201036426</v>
      </c>
      <c r="O70" s="2704">
        <v>-1159.320904263921</v>
      </c>
      <c r="P70" s="2704">
        <v>5340.192137027565</v>
      </c>
      <c r="Q70" s="2704">
        <v>-2567.0980979362748</v>
      </c>
      <c r="R70" s="2704">
        <v>-9298.9485694531759</v>
      </c>
      <c r="S70" s="2704">
        <v>2007.5803664728328</v>
      </c>
      <c r="T70" s="2704">
        <v>-691.57924325704516</v>
      </c>
      <c r="U70" s="2704">
        <v>1527.1868505399743</v>
      </c>
      <c r="V70" s="2704">
        <v>-4371.204549288258</v>
      </c>
      <c r="W70" s="2704">
        <v>-7954.6698564403023</v>
      </c>
      <c r="X70" s="2704">
        <v>-11121.640431451153</v>
      </c>
      <c r="Y70" s="2704">
        <v>-4449.5082016038332</v>
      </c>
      <c r="Z70" s="2704">
        <v>-5748.9455835365097</v>
      </c>
      <c r="AA70" s="2704">
        <v>365.75237182873752</v>
      </c>
      <c r="AB70" s="2704">
        <v>-3821.1726711258125</v>
      </c>
      <c r="AC70" s="2704">
        <v>-5203.2233835573034</v>
      </c>
      <c r="AD70" s="2704">
        <v>-1179.819716749611</v>
      </c>
      <c r="AE70" s="2704">
        <v>6100.8834596259603</v>
      </c>
      <c r="AF70" s="2704">
        <v>8252.2906316904573</v>
      </c>
      <c r="AG70" s="2704">
        <v>3139.5870656821007</v>
      </c>
      <c r="AH70" s="2704">
        <v>6547.0361754392816</v>
      </c>
      <c r="AI70" s="2704">
        <v>-5796.3683112574672</v>
      </c>
      <c r="AJ70" s="2704">
        <v>-7618.254054620118</v>
      </c>
      <c r="AK70" s="2704">
        <v>2494.6137863849162</v>
      </c>
      <c r="AL70" s="2704">
        <v>-3773.2444507557248</v>
      </c>
      <c r="AM70" s="2704">
        <v>-4265.9274893321153</v>
      </c>
      <c r="AN70" s="2704">
        <v>1766.3224132803443</v>
      </c>
      <c r="AO70" s="2704">
        <v>-128.56326740114991</v>
      </c>
      <c r="AP70" s="2704">
        <v>-909.59966689032717</v>
      </c>
      <c r="AQ70" s="2704">
        <v>-3484.1971664970861</v>
      </c>
      <c r="AR70" s="2704">
        <v>-3070.7643852626552</v>
      </c>
      <c r="AS70" s="2704">
        <v>1223.3355817189617</v>
      </c>
      <c r="AT70" s="2704">
        <v>9497.3543844309315</v>
      </c>
      <c r="AU70" s="2704">
        <v>9810.0724540967331</v>
      </c>
      <c r="AV70" s="2704">
        <v>-8558.6007662529755</v>
      </c>
    </row>
    <row r="71" spans="1:48" ht="16.5" thickBot="1">
      <c r="A71" s="2705"/>
      <c r="B71" s="2706"/>
      <c r="C71" s="2706"/>
      <c r="D71" s="2706"/>
      <c r="E71" s="2706"/>
      <c r="F71" s="2706"/>
      <c r="G71" s="2706"/>
      <c r="H71" s="2706"/>
      <c r="I71" s="2706"/>
      <c r="J71" s="2706"/>
      <c r="K71" s="2706"/>
      <c r="L71" s="2706"/>
      <c r="M71" s="2706"/>
      <c r="N71" s="2706"/>
      <c r="O71" s="2706"/>
      <c r="P71" s="2706"/>
      <c r="Q71" s="2706"/>
      <c r="R71" s="2706"/>
      <c r="S71" s="2706"/>
      <c r="T71" s="2706"/>
      <c r="U71" s="2706"/>
      <c r="V71" s="2706"/>
    </row>
    <row r="72" spans="1:48" s="2708" customFormat="1" ht="18.75" thickBot="1">
      <c r="A72" s="2707" t="s">
        <v>1708</v>
      </c>
      <c r="B72" s="2681" t="s">
        <v>1375</v>
      </c>
      <c r="C72" s="2681" t="s">
        <v>1376</v>
      </c>
      <c r="D72" s="2681" t="s">
        <v>1377</v>
      </c>
      <c r="E72" s="2681" t="s">
        <v>1378</v>
      </c>
      <c r="F72" s="2681" t="s">
        <v>1380</v>
      </c>
      <c r="G72" s="2681" t="s">
        <v>1381</v>
      </c>
      <c r="H72" s="2681" t="s">
        <v>1382</v>
      </c>
      <c r="I72" s="2681" t="s">
        <v>1383</v>
      </c>
      <c r="J72" s="2681" t="s">
        <v>1297</v>
      </c>
      <c r="K72" s="2681" t="s">
        <v>1298</v>
      </c>
      <c r="L72" s="2681" t="s">
        <v>1299</v>
      </c>
      <c r="M72" s="2681" t="s">
        <v>1300</v>
      </c>
      <c r="N72" s="2681" t="s">
        <v>1302</v>
      </c>
      <c r="O72" s="2681" t="s">
        <v>1303</v>
      </c>
      <c r="P72" s="2681" t="s">
        <v>1304</v>
      </c>
      <c r="Q72" s="2681" t="s">
        <v>1305</v>
      </c>
      <c r="R72" s="2681" t="s">
        <v>1307</v>
      </c>
      <c r="S72" s="2681" t="s">
        <v>1308</v>
      </c>
      <c r="T72" s="2681" t="s">
        <v>1309</v>
      </c>
      <c r="U72" s="2681" t="s">
        <v>1310</v>
      </c>
      <c r="V72" s="2681" t="s">
        <v>1408</v>
      </c>
      <c r="W72" s="2681" t="s">
        <v>1409</v>
      </c>
      <c r="X72" s="2681" t="s">
        <v>1349</v>
      </c>
      <c r="Y72" s="2681" t="s">
        <v>1410</v>
      </c>
      <c r="Z72" s="2681" t="s">
        <v>1555</v>
      </c>
      <c r="AA72" s="2681" t="s">
        <v>1709</v>
      </c>
      <c r="AB72" s="2681" t="s">
        <v>1710</v>
      </c>
      <c r="AC72" s="2681" t="s">
        <v>1711</v>
      </c>
      <c r="AD72" s="2681" t="s">
        <v>1322</v>
      </c>
      <c r="AE72" s="2681" t="s">
        <v>1323</v>
      </c>
      <c r="AF72" s="2681" t="s">
        <v>1324</v>
      </c>
      <c r="AG72" s="2681" t="s">
        <v>1325</v>
      </c>
      <c r="AH72" s="2681" t="s">
        <v>1556</v>
      </c>
      <c r="AI72" s="2681" t="s">
        <v>1557</v>
      </c>
      <c r="AJ72" s="2681" t="s">
        <v>1558</v>
      </c>
      <c r="AK72" s="2681" t="s">
        <v>1559</v>
      </c>
      <c r="AL72" s="2681" t="s">
        <v>1364</v>
      </c>
      <c r="AM72" s="2681" t="s">
        <v>1470</v>
      </c>
      <c r="AN72" s="2681" t="s">
        <v>1471</v>
      </c>
      <c r="AO72" s="2681" t="s">
        <v>1472</v>
      </c>
      <c r="AP72" s="2681" t="s">
        <v>1473</v>
      </c>
      <c r="AQ72" s="2681" t="s">
        <v>1474</v>
      </c>
      <c r="AR72" s="2681" t="s">
        <v>1475</v>
      </c>
      <c r="AS72" s="2681" t="s">
        <v>1476</v>
      </c>
      <c r="AT72" s="2681" t="s">
        <v>1560</v>
      </c>
      <c r="AU72" s="2681" t="s">
        <v>1561</v>
      </c>
      <c r="AV72" s="2681" t="s">
        <v>1562</v>
      </c>
    </row>
    <row r="73" spans="1:48" ht="16.5" thickBot="1">
      <c r="A73" s="2680" t="s">
        <v>1712</v>
      </c>
      <c r="B73" s="2654">
        <v>20.186492818106665</v>
      </c>
      <c r="C73" s="2654">
        <v>20.868677488945941</v>
      </c>
      <c r="D73" s="2654">
        <v>18.163210678110094</v>
      </c>
      <c r="E73" s="2654">
        <v>-1.0611359888907472</v>
      </c>
      <c r="F73" s="2654">
        <v>3.3158378166215767</v>
      </c>
      <c r="G73" s="2654">
        <v>5.375119835311577</v>
      </c>
      <c r="H73" s="2654">
        <v>7.5814735090286591</v>
      </c>
      <c r="I73" s="2654">
        <v>15.277934290632414</v>
      </c>
      <c r="J73" s="2654">
        <v>1.9168883081223806</v>
      </c>
      <c r="K73" s="2654">
        <v>4.6021387674757079</v>
      </c>
      <c r="L73" s="2654">
        <v>2.2944851715850305</v>
      </c>
      <c r="M73" s="2654">
        <v>6.6016642679400537</v>
      </c>
      <c r="N73" s="2654">
        <v>5.7987505663082715</v>
      </c>
      <c r="O73" s="2654">
        <v>6.7436745053054459</v>
      </c>
      <c r="P73" s="2654">
        <v>-3.1309167193166205</v>
      </c>
      <c r="Q73" s="2654">
        <v>3.1762933187587152</v>
      </c>
      <c r="R73" s="2654">
        <v>4.2235543869974173</v>
      </c>
      <c r="S73" s="2654">
        <v>1.1583666091703424</v>
      </c>
      <c r="T73" s="2654">
        <v>7.2077094207387074</v>
      </c>
      <c r="U73" s="2654">
        <v>3.6700096785782086</v>
      </c>
      <c r="V73" s="2654">
        <v>5.5214476875356215</v>
      </c>
      <c r="W73" s="2654">
        <v>3.5581250159478257</v>
      </c>
      <c r="X73" s="2654">
        <v>2.7710419956205419</v>
      </c>
      <c r="Y73" s="2654">
        <v>3.8403122785999519</v>
      </c>
      <c r="Z73" s="2654">
        <v>2.4860073138624093</v>
      </c>
      <c r="AA73" s="2654">
        <v>-0.13344271165179833</v>
      </c>
      <c r="AB73" s="2654">
        <v>0.9347349269392059</v>
      </c>
      <c r="AC73" s="2654">
        <v>-2.0474963415859668</v>
      </c>
      <c r="AD73" s="2654">
        <v>-5.3235330402504859</v>
      </c>
      <c r="AE73" s="2654">
        <v>-1.7621305851965596</v>
      </c>
      <c r="AF73" s="2654">
        <v>-1.2568063384227093</v>
      </c>
      <c r="AG73" s="2654">
        <v>-1.5187984737232822</v>
      </c>
      <c r="AH73" s="2654">
        <v>0.99905021552142803</v>
      </c>
      <c r="AI73" s="2654">
        <v>-1.5146260000189089</v>
      </c>
      <c r="AJ73" s="2654">
        <v>-3.2511378888190549E-2</v>
      </c>
      <c r="AK73" s="2654">
        <v>3.4188049363747948</v>
      </c>
      <c r="AL73" s="2654">
        <v>4.0066746295374083</v>
      </c>
      <c r="AM73" s="2654">
        <v>1.525775959496303</v>
      </c>
      <c r="AN73" s="2654">
        <v>2.0510204777215222</v>
      </c>
      <c r="AO73" s="2654">
        <v>3.5715304371683541</v>
      </c>
      <c r="AP73" s="2654">
        <v>1.514481251964696</v>
      </c>
      <c r="AQ73" s="2654">
        <v>4.3390016277117009</v>
      </c>
      <c r="AR73" s="2654">
        <v>-1.4141844106832153</v>
      </c>
      <c r="AS73" s="2654">
        <v>0.95995652149945243</v>
      </c>
      <c r="AT73" s="2654">
        <v>-2.4896023560837945</v>
      </c>
      <c r="AU73" s="2654">
        <v>-3.2745257452887024</v>
      </c>
      <c r="AV73" s="2654">
        <v>-2.2414289685293962</v>
      </c>
    </row>
    <row r="74" spans="1:48" ht="16.5" thickBot="1">
      <c r="A74" s="2680" t="s">
        <v>1713</v>
      </c>
      <c r="B74" s="2654">
        <v>-17.036434408393369</v>
      </c>
      <c r="C74" s="2654">
        <v>1.6464347805462645</v>
      </c>
      <c r="D74" s="2654">
        <v>-11.097449974077591</v>
      </c>
      <c r="E74" s="2654">
        <v>8.8545453424286915</v>
      </c>
      <c r="F74" s="2654">
        <v>15.528869508141312</v>
      </c>
      <c r="G74" s="2654">
        <v>9.4433695637508279</v>
      </c>
      <c r="H74" s="2654">
        <v>5.56717221088571</v>
      </c>
      <c r="I74" s="2654">
        <v>0.72959451830918065</v>
      </c>
      <c r="J74" s="2654">
        <v>-17.951582553007459</v>
      </c>
      <c r="K74" s="2654">
        <v>-7.9046596908333084</v>
      </c>
      <c r="L74" s="2654">
        <v>20.867178475808771</v>
      </c>
      <c r="M74" s="2654">
        <v>4.0968283460590209</v>
      </c>
      <c r="N74" s="2654">
        <v>3.256972331882571</v>
      </c>
      <c r="O74" s="2654">
        <v>-5.5777918220821867</v>
      </c>
      <c r="P74" s="2654">
        <v>-1.9633185891051568</v>
      </c>
      <c r="Q74" s="2654">
        <v>-0.90150260349360611</v>
      </c>
      <c r="R74" s="2654">
        <v>4.513440190752176</v>
      </c>
      <c r="S74" s="2654">
        <v>-2.9021244400899757</v>
      </c>
      <c r="T74" s="2654">
        <v>-6.6269177897652787</v>
      </c>
      <c r="U74" s="2654">
        <v>-4.9097918391193565</v>
      </c>
      <c r="V74" s="2654">
        <v>-1.8391659069785335</v>
      </c>
      <c r="W74" s="2654">
        <v>2.6016129858325105</v>
      </c>
      <c r="X74" s="2654">
        <v>5.6164563032591408</v>
      </c>
      <c r="Y74" s="2654">
        <v>-0.63104792874475435</v>
      </c>
      <c r="Z74" s="2654">
        <v>1.9610320221252815</v>
      </c>
      <c r="AA74" s="2654">
        <v>-0.12910677879231008</v>
      </c>
      <c r="AB74" s="2654">
        <v>1.6649374952858369</v>
      </c>
      <c r="AC74" s="2654">
        <v>5.4586520682831337</v>
      </c>
      <c r="AD74" s="2654">
        <v>6.4312930695359674</v>
      </c>
      <c r="AE74" s="2654">
        <v>-3.4575136823063271</v>
      </c>
      <c r="AF74" s="2654">
        <v>-0.56427254941800786</v>
      </c>
      <c r="AG74" s="2654">
        <v>-0.84892991002227469</v>
      </c>
      <c r="AH74" s="2654">
        <v>-6.7262832632450031</v>
      </c>
      <c r="AI74" s="2654">
        <v>6.6230101876534349</v>
      </c>
      <c r="AJ74" s="2654">
        <v>8.624060983587178</v>
      </c>
      <c r="AK74" s="2654">
        <v>-5.981968142542442</v>
      </c>
      <c r="AL74" s="2654">
        <v>0.41724465751749562</v>
      </c>
      <c r="AM74" s="2654">
        <v>3.2917609132369732</v>
      </c>
      <c r="AN74" s="2654">
        <v>-3.8768997030107366</v>
      </c>
      <c r="AO74" s="2654">
        <v>-3.4532895066419593</v>
      </c>
      <c r="AP74" s="2654">
        <v>-0.53292055211448564</v>
      </c>
      <c r="AQ74" s="2654">
        <v>-0.8671852069253736</v>
      </c>
      <c r="AR74" s="2654">
        <v>4.1743564872966692</v>
      </c>
      <c r="AS74" s="2654">
        <v>-1.998335926451007</v>
      </c>
      <c r="AT74" s="2654">
        <v>-6.5867164501344817</v>
      </c>
      <c r="AU74" s="2654">
        <v>-5.2417596469485037</v>
      </c>
      <c r="AV74" s="2654">
        <v>9.1028861872071616</v>
      </c>
    </row>
    <row r="75" spans="1:48" ht="16.5" thickBot="1">
      <c r="A75" s="2680" t="s">
        <v>1714</v>
      </c>
      <c r="B75" s="2654">
        <v>18.027477643922019</v>
      </c>
      <c r="C75" s="2654">
        <v>-1.2045691731009005</v>
      </c>
      <c r="D75" s="2654">
        <v>5.2544701761883079</v>
      </c>
      <c r="E75" s="2654">
        <v>-16.432965254473402</v>
      </c>
      <c r="F75" s="2654">
        <v>-15.42003944100758</v>
      </c>
      <c r="G75" s="2654">
        <v>-8.882004214567905</v>
      </c>
      <c r="H75" s="2654">
        <v>-5.6397300137060729</v>
      </c>
      <c r="I75" s="2654">
        <v>-2.0511088929555363</v>
      </c>
      <c r="J75" s="2654">
        <v>-1.9945153240998288</v>
      </c>
      <c r="K75" s="2654">
        <v>-3.6239233399215776</v>
      </c>
      <c r="L75" s="2654">
        <v>-2.9594483499701023</v>
      </c>
      <c r="M75" s="2654">
        <v>-2.2379317671068719</v>
      </c>
      <c r="N75" s="2654">
        <v>0.82762658005598755</v>
      </c>
      <c r="O75" s="2654">
        <v>-1.3634839110785848</v>
      </c>
      <c r="P75" s="2654">
        <v>-8.1733778490698225E-2</v>
      </c>
      <c r="Q75" s="2654">
        <v>0.83615523717218165</v>
      </c>
      <c r="R75" s="2654">
        <v>2.3813820930012364</v>
      </c>
      <c r="S75" s="2654">
        <v>0.23265966353852663</v>
      </c>
      <c r="T75" s="2654">
        <v>4.3558076298914301</v>
      </c>
      <c r="U75" s="2654">
        <v>2.5968837762918269</v>
      </c>
      <c r="V75" s="2654">
        <v>3.472251974141547</v>
      </c>
      <c r="W75" s="2654">
        <v>-2.2767352017798279</v>
      </c>
      <c r="X75" s="2654">
        <v>-0.67605180606289395</v>
      </c>
      <c r="Y75" s="2654">
        <v>-0.91845593668814607</v>
      </c>
      <c r="Z75" s="2654">
        <v>-4.2216990133064574</v>
      </c>
      <c r="AA75" s="2654">
        <v>-5.0011777655067445E-2</v>
      </c>
      <c r="AB75" s="2654">
        <v>0.7174972198362104</v>
      </c>
      <c r="AC75" s="2654">
        <v>-2.6090910285444626</v>
      </c>
      <c r="AD75" s="2654">
        <v>-4.4776493254530658</v>
      </c>
      <c r="AE75" s="2654">
        <v>-0.91289196352616986</v>
      </c>
      <c r="AF75" s="2654">
        <v>0.34194187820630495</v>
      </c>
      <c r="AG75" s="2654">
        <v>-1.1818181526645126</v>
      </c>
      <c r="AH75" s="2654">
        <v>-0.64585196199112194</v>
      </c>
      <c r="AI75" s="2654">
        <v>-0.71896203150801896</v>
      </c>
      <c r="AJ75" s="2654">
        <v>-3.0387335901886967</v>
      </c>
      <c r="AK75" s="2654">
        <v>3.3575637383105761</v>
      </c>
      <c r="AL75" s="2654">
        <v>3.4891821308539184</v>
      </c>
      <c r="AM75" s="2654">
        <v>0.33727389857334272</v>
      </c>
      <c r="AN75" s="2654">
        <v>2.8891940611184679</v>
      </c>
      <c r="AO75" s="2654">
        <v>6.0484613707936861</v>
      </c>
      <c r="AP75" s="2654">
        <v>7.7865405481259957</v>
      </c>
      <c r="AQ75" s="2654">
        <v>0.49699525210205658</v>
      </c>
      <c r="AR75" s="2654">
        <v>-4.1082451844545274</v>
      </c>
      <c r="AS75" s="2654">
        <v>2.4078328107281478E-3</v>
      </c>
      <c r="AT75" s="2654">
        <v>2.1043701826417771</v>
      </c>
      <c r="AU75" s="2654">
        <v>-4.2327036734407852E-2</v>
      </c>
      <c r="AV75" s="2654">
        <v>-3.2212689693653518</v>
      </c>
    </row>
    <row r="76" spans="1:48" ht="16.5" thickBot="1">
      <c r="A76" s="2680" t="s">
        <v>1715</v>
      </c>
      <c r="B76" s="2654">
        <v>59756.51</v>
      </c>
      <c r="C76" s="2654">
        <v>59157.15</v>
      </c>
      <c r="D76" s="2654">
        <v>62081.86</v>
      </c>
      <c r="E76" s="2654">
        <v>53000.36</v>
      </c>
      <c r="F76" s="2654">
        <v>47081.96</v>
      </c>
      <c r="G76" s="2654">
        <v>43462.74</v>
      </c>
      <c r="H76" s="2654">
        <v>43343.33</v>
      </c>
      <c r="I76" s="2654">
        <v>42382.49</v>
      </c>
      <c r="J76" s="2654">
        <v>40667.03</v>
      </c>
      <c r="K76" s="2654">
        <v>37468.44</v>
      </c>
      <c r="L76" s="2654">
        <v>34589.01</v>
      </c>
      <c r="M76" s="2654">
        <v>32339.25</v>
      </c>
      <c r="N76" s="2654">
        <v>33221.800000000003</v>
      </c>
      <c r="O76" s="2654">
        <v>31890.91</v>
      </c>
      <c r="P76" s="2654">
        <v>31740.23</v>
      </c>
      <c r="Q76" s="2654">
        <v>32639.78</v>
      </c>
      <c r="R76" s="2654">
        <v>35197.440000000002</v>
      </c>
      <c r="S76" s="2654">
        <v>35412.5</v>
      </c>
      <c r="T76" s="2654">
        <v>40640.400000000001</v>
      </c>
      <c r="U76" s="2654">
        <v>43830.42</v>
      </c>
      <c r="V76" s="2654">
        <v>47884.12</v>
      </c>
      <c r="W76" s="2654">
        <v>44957</v>
      </c>
      <c r="X76" s="2654">
        <v>44108.480000000003</v>
      </c>
      <c r="Y76" s="2654">
        <v>42847.31</v>
      </c>
      <c r="Z76" s="2654">
        <v>37399.21900202</v>
      </c>
      <c r="AA76" s="2654">
        <v>37330.034074529998</v>
      </c>
      <c r="AB76" s="2654">
        <v>38278.620000000003</v>
      </c>
      <c r="AC76" s="2654">
        <v>34241.54</v>
      </c>
      <c r="AD76" s="2654">
        <v>29357.21</v>
      </c>
      <c r="AE76" s="2654">
        <v>28335.21</v>
      </c>
      <c r="AF76" s="2654">
        <v>29880.21</v>
      </c>
      <c r="AG76" s="2654">
        <v>28284.82</v>
      </c>
      <c r="AH76" s="2654">
        <v>27336.38</v>
      </c>
      <c r="AI76" s="2654">
        <v>26505.5</v>
      </c>
      <c r="AJ76" s="2654">
        <v>23806.51</v>
      </c>
      <c r="AK76" s="2654">
        <v>26990.58</v>
      </c>
      <c r="AL76" s="2654">
        <v>29996.383929420001</v>
      </c>
      <c r="AM76" s="2654">
        <v>30340.96498312</v>
      </c>
      <c r="AN76" s="2654">
        <v>33159.733835190003</v>
      </c>
      <c r="AO76" s="2654">
        <v>39353.49033837</v>
      </c>
      <c r="AP76" s="2654">
        <v>46730.536406539999</v>
      </c>
      <c r="AQ76" s="2654">
        <v>47157.895903570003</v>
      </c>
      <c r="AR76" s="2654">
        <v>42608.949882710003</v>
      </c>
      <c r="AS76" s="2654">
        <v>42594.84285275</v>
      </c>
      <c r="AT76" s="2654">
        <v>44793.083457039997</v>
      </c>
      <c r="AU76" s="2654">
        <v>44747.024624919999</v>
      </c>
      <c r="AV76" s="2654">
        <v>40689.885207979998</v>
      </c>
    </row>
    <row r="77" spans="1:48" ht="16.5" thickBot="1">
      <c r="A77" s="2680" t="s">
        <v>1716</v>
      </c>
      <c r="B77" s="2654">
        <v>20.573243231419681</v>
      </c>
      <c r="C77" s="2654">
        <v>15.589937219531858</v>
      </c>
      <c r="D77" s="2654">
        <v>17.543950042027365</v>
      </c>
      <c r="E77" s="2654">
        <v>16.944496832322081</v>
      </c>
      <c r="F77" s="2654">
        <v>20.274459232795699</v>
      </c>
      <c r="G77" s="2654">
        <v>17.297878636047813</v>
      </c>
      <c r="H77" s="2654">
        <v>15.087956319951113</v>
      </c>
      <c r="I77" s="2654">
        <v>15.898726169629404</v>
      </c>
      <c r="J77" s="2654">
        <v>9.8413065642444426</v>
      </c>
      <c r="K77" s="2654">
        <v>10.350437357315114</v>
      </c>
      <c r="L77" s="2654">
        <v>8.2296348180805534</v>
      </c>
      <c r="M77" s="2654">
        <v>8.9050218467125326</v>
      </c>
      <c r="N77" s="2654">
        <v>7.3169490200421023</v>
      </c>
      <c r="O77" s="2654">
        <v>6.773919873938131</v>
      </c>
      <c r="P77" s="2654">
        <v>4.886010178543768</v>
      </c>
      <c r="Q77" s="2654">
        <v>6.5593960398613849</v>
      </c>
      <c r="R77" s="2654">
        <v>6.7315629051310539</v>
      </c>
      <c r="S77" s="2654">
        <v>6.8610562091616556</v>
      </c>
      <c r="T77" s="2654">
        <v>11.989625721706611</v>
      </c>
      <c r="U77" s="2654">
        <v>10.905282346417756</v>
      </c>
      <c r="V77" s="2654">
        <v>12.514456973359618</v>
      </c>
      <c r="W77" s="2654">
        <v>9.4981912181673067</v>
      </c>
      <c r="X77" s="2654">
        <v>9.9360974903158059</v>
      </c>
      <c r="Y77" s="2654">
        <v>10.404234966094528</v>
      </c>
      <c r="Z77" s="2654">
        <v>7.6960937912949587</v>
      </c>
      <c r="AA77" s="2654">
        <v>6.7522973642019695</v>
      </c>
      <c r="AB77" s="2654">
        <v>7.7910107873947085</v>
      </c>
      <c r="AC77" s="2654">
        <v>6.5470523784605117</v>
      </c>
      <c r="AD77" s="2654">
        <v>5.9440245895664754</v>
      </c>
      <c r="AE77" s="2654">
        <v>6.5316835470681491</v>
      </c>
      <c r="AF77" s="2654">
        <v>6.7489750395449821</v>
      </c>
      <c r="AG77" s="2654">
        <v>7.5618008521037696</v>
      </c>
      <c r="AH77" s="2654">
        <v>9.7232180363369309</v>
      </c>
      <c r="AI77" s="2654">
        <v>7.1596628812254322</v>
      </c>
      <c r="AJ77" s="2654">
        <v>9.0454813968491319</v>
      </c>
      <c r="AK77" s="2654">
        <v>10.581211612532012</v>
      </c>
      <c r="AL77" s="2654">
        <v>11.69514515056262</v>
      </c>
      <c r="AM77" s="2654">
        <v>10.316917428017591</v>
      </c>
      <c r="AN77" s="2654">
        <v>11.611072198630332</v>
      </c>
      <c r="AO77" s="2654">
        <v>15.566089085463533</v>
      </c>
      <c r="AP77" s="2654">
        <v>13.873481900082469</v>
      </c>
      <c r="AQ77" s="2654">
        <v>16.948367515807522</v>
      </c>
      <c r="AR77" s="2654">
        <v>10.275909608741076</v>
      </c>
      <c r="AS77" s="2654">
        <v>12.957406965874268</v>
      </c>
      <c r="AT77" s="2654">
        <v>9.3867883575306834</v>
      </c>
      <c r="AU77" s="2654">
        <v>9.1631543715386279</v>
      </c>
      <c r="AV77" s="2654">
        <v>9.7233238163765776</v>
      </c>
    </row>
    <row r="78" spans="1:48" ht="16.5" thickBot="1">
      <c r="A78" s="2680" t="s">
        <v>1717</v>
      </c>
      <c r="B78" s="2654">
        <v>3755.1</v>
      </c>
      <c r="C78" s="2654">
        <v>3741.6</v>
      </c>
      <c r="D78" s="2654">
        <v>3682.8</v>
      </c>
      <c r="E78" s="2654">
        <v>3720.36</v>
      </c>
      <c r="F78" s="2654">
        <v>3627.5</v>
      </c>
      <c r="G78" s="2654">
        <v>3627.5</v>
      </c>
      <c r="H78" s="2654">
        <v>3719.24</v>
      </c>
      <c r="I78" s="2654">
        <v>3947.3</v>
      </c>
      <c r="J78" s="2654">
        <v>4306.18</v>
      </c>
      <c r="K78" s="2654">
        <v>4269.71</v>
      </c>
      <c r="L78" s="2654">
        <v>4534.1899999999996</v>
      </c>
      <c r="M78" s="2654">
        <v>4578.7700000000004</v>
      </c>
      <c r="N78" s="2654">
        <v>5227.05</v>
      </c>
      <c r="O78" s="2654">
        <v>5398.04</v>
      </c>
      <c r="P78" s="2654">
        <v>5633.71</v>
      </c>
      <c r="Q78" s="2709">
        <v>5666.58</v>
      </c>
      <c r="R78" s="2709">
        <v>5993.54</v>
      </c>
      <c r="S78" s="2709">
        <v>6035.66</v>
      </c>
      <c r="T78" s="2709">
        <v>6296.17</v>
      </c>
      <c r="U78" s="2709">
        <v>6527.07</v>
      </c>
      <c r="V78" s="2709">
        <v>6670.72</v>
      </c>
      <c r="W78" s="2709">
        <v>6920.1</v>
      </c>
      <c r="X78" s="2709">
        <v>8264.34</v>
      </c>
      <c r="Y78" s="2709">
        <v>8821.9</v>
      </c>
      <c r="Z78" s="2709">
        <v>9166.02</v>
      </c>
      <c r="AA78" s="2709">
        <v>9377.1136999999999</v>
      </c>
      <c r="AB78" s="2709">
        <v>9518.9500000000007</v>
      </c>
      <c r="AC78" s="2709">
        <v>9711.4500000000007</v>
      </c>
      <c r="AD78" s="2709">
        <v>9464.11</v>
      </c>
      <c r="AE78" s="2709">
        <v>10316.82</v>
      </c>
      <c r="AF78" s="2709">
        <v>10617.35</v>
      </c>
      <c r="AG78" s="2709">
        <v>10718.431494799999</v>
      </c>
      <c r="AH78" s="2687">
        <v>11194.65</v>
      </c>
      <c r="AI78" s="2687">
        <v>11261.89</v>
      </c>
      <c r="AJ78" s="2687">
        <v>11582.59</v>
      </c>
      <c r="AK78" s="2688">
        <v>11406.28</v>
      </c>
      <c r="AL78" s="2687">
        <v>13807.59</v>
      </c>
      <c r="AM78" s="2688">
        <v>15047</v>
      </c>
      <c r="AN78" s="2688">
        <v>15352.13</v>
      </c>
      <c r="AO78" s="2688">
        <v>18913.439999999999</v>
      </c>
      <c r="AP78" s="2688">
        <v>22071.91</v>
      </c>
      <c r="AQ78" s="2688">
        <v>22083.439999999999</v>
      </c>
      <c r="AR78" s="2688">
        <v>21591.68</v>
      </c>
      <c r="AS78" s="2688">
        <v>25274.36</v>
      </c>
      <c r="AT78" s="2688">
        <v>25609.63</v>
      </c>
      <c r="AU78" s="2688">
        <v>27162.639999999999</v>
      </c>
      <c r="AV78" s="2688">
        <v>27162.639999999999</v>
      </c>
    </row>
    <row r="80" spans="1:48" ht="15">
      <c r="A80" s="2060" t="s">
        <v>379</v>
      </c>
    </row>
    <row r="81" spans="1:13" ht="15">
      <c r="A81" s="892" t="s">
        <v>380</v>
      </c>
    </row>
    <row r="82" spans="1:13">
      <c r="A82" s="2060" t="s">
        <v>314</v>
      </c>
    </row>
    <row r="85" spans="1:13">
      <c r="I85" s="2377"/>
      <c r="M85" s="2377"/>
    </row>
  </sheetData>
  <hyperlinks>
    <hyperlink ref="A1" location="Menu!A1" display="Return to Menu"/>
  </hyperlinks>
  <printOptions horizontalCentered="1"/>
  <pageMargins left="0.25" right="0.15" top="0.5" bottom="0.25" header="0.31496062992126" footer="0.31496062992126"/>
  <pageSetup paperSize="9" scale="30" fitToWidth="4" fitToHeight="2" orientation="portrait" r:id="rId1"/>
  <colBreaks count="1" manualBreakCount="1">
    <brk id="33" max="82"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E103"/>
  <sheetViews>
    <sheetView view="pageBreakPreview" zoomScaleSheetLayoutView="100" workbookViewId="0">
      <pane xSplit="1" ySplit="3" topLeftCell="EY70" activePane="bottomRight" state="frozen"/>
      <selection activeCell="E24" sqref="E24"/>
      <selection pane="topRight" activeCell="E24" sqref="E24"/>
      <selection pane="bottomLeft" activeCell="E24" sqref="E24"/>
      <selection pane="bottomRight"/>
    </sheetView>
  </sheetViews>
  <sheetFormatPr defaultRowHeight="15.75"/>
  <cols>
    <col min="1" max="1" width="75.85546875" style="989" customWidth="1"/>
    <col min="2" max="160" width="16" style="967" customWidth="1"/>
    <col min="161" max="161" width="15.5703125" style="967" bestFit="1" customWidth="1"/>
    <col min="162" max="256" width="9.140625" style="967"/>
    <col min="257" max="257" width="75.85546875" style="967" customWidth="1"/>
    <col min="258" max="416" width="16" style="967" customWidth="1"/>
    <col min="417" max="417" width="15.5703125" style="967" bestFit="1" customWidth="1"/>
    <col min="418" max="512" width="9.140625" style="967"/>
    <col min="513" max="513" width="75.85546875" style="967" customWidth="1"/>
    <col min="514" max="672" width="16" style="967" customWidth="1"/>
    <col min="673" max="673" width="15.5703125" style="967" bestFit="1" customWidth="1"/>
    <col min="674" max="768" width="9.140625" style="967"/>
    <col min="769" max="769" width="75.85546875" style="967" customWidth="1"/>
    <col min="770" max="928" width="16" style="967" customWidth="1"/>
    <col min="929" max="929" width="15.5703125" style="967" bestFit="1" customWidth="1"/>
    <col min="930" max="1024" width="9.140625" style="967"/>
    <col min="1025" max="1025" width="75.85546875" style="967" customWidth="1"/>
    <col min="1026" max="1184" width="16" style="967" customWidth="1"/>
    <col min="1185" max="1185" width="15.5703125" style="967" bestFit="1" customWidth="1"/>
    <col min="1186" max="1280" width="9.140625" style="967"/>
    <col min="1281" max="1281" width="75.85546875" style="967" customWidth="1"/>
    <col min="1282" max="1440" width="16" style="967" customWidth="1"/>
    <col min="1441" max="1441" width="15.5703125" style="967" bestFit="1" customWidth="1"/>
    <col min="1442" max="1536" width="9.140625" style="967"/>
    <col min="1537" max="1537" width="75.85546875" style="967" customWidth="1"/>
    <col min="1538" max="1696" width="16" style="967" customWidth="1"/>
    <col min="1697" max="1697" width="15.5703125" style="967" bestFit="1" customWidth="1"/>
    <col min="1698" max="1792" width="9.140625" style="967"/>
    <col min="1793" max="1793" width="75.85546875" style="967" customWidth="1"/>
    <col min="1794" max="1952" width="16" style="967" customWidth="1"/>
    <col min="1953" max="1953" width="15.5703125" style="967" bestFit="1" customWidth="1"/>
    <col min="1954" max="2048" width="9.140625" style="967"/>
    <col min="2049" max="2049" width="75.85546875" style="967" customWidth="1"/>
    <col min="2050" max="2208" width="16" style="967" customWidth="1"/>
    <col min="2209" max="2209" width="15.5703125" style="967" bestFit="1" customWidth="1"/>
    <col min="2210" max="2304" width="9.140625" style="967"/>
    <col min="2305" max="2305" width="75.85546875" style="967" customWidth="1"/>
    <col min="2306" max="2464" width="16" style="967" customWidth="1"/>
    <col min="2465" max="2465" width="15.5703125" style="967" bestFit="1" customWidth="1"/>
    <col min="2466" max="2560" width="9.140625" style="967"/>
    <col min="2561" max="2561" width="75.85546875" style="967" customWidth="1"/>
    <col min="2562" max="2720" width="16" style="967" customWidth="1"/>
    <col min="2721" max="2721" width="15.5703125" style="967" bestFit="1" customWidth="1"/>
    <col min="2722" max="2816" width="9.140625" style="967"/>
    <col min="2817" max="2817" width="75.85546875" style="967" customWidth="1"/>
    <col min="2818" max="2976" width="16" style="967" customWidth="1"/>
    <col min="2977" max="2977" width="15.5703125" style="967" bestFit="1" customWidth="1"/>
    <col min="2978" max="3072" width="9.140625" style="967"/>
    <col min="3073" max="3073" width="75.85546875" style="967" customWidth="1"/>
    <col min="3074" max="3232" width="16" style="967" customWidth="1"/>
    <col min="3233" max="3233" width="15.5703125" style="967" bestFit="1" customWidth="1"/>
    <col min="3234" max="3328" width="9.140625" style="967"/>
    <col min="3329" max="3329" width="75.85546875" style="967" customWidth="1"/>
    <col min="3330" max="3488" width="16" style="967" customWidth="1"/>
    <col min="3489" max="3489" width="15.5703125" style="967" bestFit="1" customWidth="1"/>
    <col min="3490" max="3584" width="9.140625" style="967"/>
    <col min="3585" max="3585" width="75.85546875" style="967" customWidth="1"/>
    <col min="3586" max="3744" width="16" style="967" customWidth="1"/>
    <col min="3745" max="3745" width="15.5703125" style="967" bestFit="1" customWidth="1"/>
    <col min="3746" max="3840" width="9.140625" style="967"/>
    <col min="3841" max="3841" width="75.85546875" style="967" customWidth="1"/>
    <col min="3842" max="4000" width="16" style="967" customWidth="1"/>
    <col min="4001" max="4001" width="15.5703125" style="967" bestFit="1" customWidth="1"/>
    <col min="4002" max="4096" width="9.140625" style="967"/>
    <col min="4097" max="4097" width="75.85546875" style="967" customWidth="1"/>
    <col min="4098" max="4256" width="16" style="967" customWidth="1"/>
    <col min="4257" max="4257" width="15.5703125" style="967" bestFit="1" customWidth="1"/>
    <col min="4258" max="4352" width="9.140625" style="967"/>
    <col min="4353" max="4353" width="75.85546875" style="967" customWidth="1"/>
    <col min="4354" max="4512" width="16" style="967" customWidth="1"/>
    <col min="4513" max="4513" width="15.5703125" style="967" bestFit="1" customWidth="1"/>
    <col min="4514" max="4608" width="9.140625" style="967"/>
    <col min="4609" max="4609" width="75.85546875" style="967" customWidth="1"/>
    <col min="4610" max="4768" width="16" style="967" customWidth="1"/>
    <col min="4769" max="4769" width="15.5703125" style="967" bestFit="1" customWidth="1"/>
    <col min="4770" max="4864" width="9.140625" style="967"/>
    <col min="4865" max="4865" width="75.85546875" style="967" customWidth="1"/>
    <col min="4866" max="5024" width="16" style="967" customWidth="1"/>
    <col min="5025" max="5025" width="15.5703125" style="967" bestFit="1" customWidth="1"/>
    <col min="5026" max="5120" width="9.140625" style="967"/>
    <col min="5121" max="5121" width="75.85546875" style="967" customWidth="1"/>
    <col min="5122" max="5280" width="16" style="967" customWidth="1"/>
    <col min="5281" max="5281" width="15.5703125" style="967" bestFit="1" customWidth="1"/>
    <col min="5282" max="5376" width="9.140625" style="967"/>
    <col min="5377" max="5377" width="75.85546875" style="967" customWidth="1"/>
    <col min="5378" max="5536" width="16" style="967" customWidth="1"/>
    <col min="5537" max="5537" width="15.5703125" style="967" bestFit="1" customWidth="1"/>
    <col min="5538" max="5632" width="9.140625" style="967"/>
    <col min="5633" max="5633" width="75.85546875" style="967" customWidth="1"/>
    <col min="5634" max="5792" width="16" style="967" customWidth="1"/>
    <col min="5793" max="5793" width="15.5703125" style="967" bestFit="1" customWidth="1"/>
    <col min="5794" max="5888" width="9.140625" style="967"/>
    <col min="5889" max="5889" width="75.85546875" style="967" customWidth="1"/>
    <col min="5890" max="6048" width="16" style="967" customWidth="1"/>
    <col min="6049" max="6049" width="15.5703125" style="967" bestFit="1" customWidth="1"/>
    <col min="6050" max="6144" width="9.140625" style="967"/>
    <col min="6145" max="6145" width="75.85546875" style="967" customWidth="1"/>
    <col min="6146" max="6304" width="16" style="967" customWidth="1"/>
    <col min="6305" max="6305" width="15.5703125" style="967" bestFit="1" customWidth="1"/>
    <col min="6306" max="6400" width="9.140625" style="967"/>
    <col min="6401" max="6401" width="75.85546875" style="967" customWidth="1"/>
    <col min="6402" max="6560" width="16" style="967" customWidth="1"/>
    <col min="6561" max="6561" width="15.5703125" style="967" bestFit="1" customWidth="1"/>
    <col min="6562" max="6656" width="9.140625" style="967"/>
    <col min="6657" max="6657" width="75.85546875" style="967" customWidth="1"/>
    <col min="6658" max="6816" width="16" style="967" customWidth="1"/>
    <col min="6817" max="6817" width="15.5703125" style="967" bestFit="1" customWidth="1"/>
    <col min="6818" max="6912" width="9.140625" style="967"/>
    <col min="6913" max="6913" width="75.85546875" style="967" customWidth="1"/>
    <col min="6914" max="7072" width="16" style="967" customWidth="1"/>
    <col min="7073" max="7073" width="15.5703125" style="967" bestFit="1" customWidth="1"/>
    <col min="7074" max="7168" width="9.140625" style="967"/>
    <col min="7169" max="7169" width="75.85546875" style="967" customWidth="1"/>
    <col min="7170" max="7328" width="16" style="967" customWidth="1"/>
    <col min="7329" max="7329" width="15.5703125" style="967" bestFit="1" customWidth="1"/>
    <col min="7330" max="7424" width="9.140625" style="967"/>
    <col min="7425" max="7425" width="75.85546875" style="967" customWidth="1"/>
    <col min="7426" max="7584" width="16" style="967" customWidth="1"/>
    <col min="7585" max="7585" width="15.5703125" style="967" bestFit="1" customWidth="1"/>
    <col min="7586" max="7680" width="9.140625" style="967"/>
    <col min="7681" max="7681" width="75.85546875" style="967" customWidth="1"/>
    <col min="7682" max="7840" width="16" style="967" customWidth="1"/>
    <col min="7841" max="7841" width="15.5703125" style="967" bestFit="1" customWidth="1"/>
    <col min="7842" max="7936" width="9.140625" style="967"/>
    <col min="7937" max="7937" width="75.85546875" style="967" customWidth="1"/>
    <col min="7938" max="8096" width="16" style="967" customWidth="1"/>
    <col min="8097" max="8097" width="15.5703125" style="967" bestFit="1" customWidth="1"/>
    <col min="8098" max="8192" width="9.140625" style="967"/>
    <col min="8193" max="8193" width="75.85546875" style="967" customWidth="1"/>
    <col min="8194" max="8352" width="16" style="967" customWidth="1"/>
    <col min="8353" max="8353" width="15.5703125" style="967" bestFit="1" customWidth="1"/>
    <col min="8354" max="8448" width="9.140625" style="967"/>
    <col min="8449" max="8449" width="75.85546875" style="967" customWidth="1"/>
    <col min="8450" max="8608" width="16" style="967" customWidth="1"/>
    <col min="8609" max="8609" width="15.5703125" style="967" bestFit="1" customWidth="1"/>
    <col min="8610" max="8704" width="9.140625" style="967"/>
    <col min="8705" max="8705" width="75.85546875" style="967" customWidth="1"/>
    <col min="8706" max="8864" width="16" style="967" customWidth="1"/>
    <col min="8865" max="8865" width="15.5703125" style="967" bestFit="1" customWidth="1"/>
    <col min="8866" max="8960" width="9.140625" style="967"/>
    <col min="8961" max="8961" width="75.85546875" style="967" customWidth="1"/>
    <col min="8962" max="9120" width="16" style="967" customWidth="1"/>
    <col min="9121" max="9121" width="15.5703125" style="967" bestFit="1" customWidth="1"/>
    <col min="9122" max="9216" width="9.140625" style="967"/>
    <col min="9217" max="9217" width="75.85546875" style="967" customWidth="1"/>
    <col min="9218" max="9376" width="16" style="967" customWidth="1"/>
    <col min="9377" max="9377" width="15.5703125" style="967" bestFit="1" customWidth="1"/>
    <col min="9378" max="9472" width="9.140625" style="967"/>
    <col min="9473" max="9473" width="75.85546875" style="967" customWidth="1"/>
    <col min="9474" max="9632" width="16" style="967" customWidth="1"/>
    <col min="9633" max="9633" width="15.5703125" style="967" bestFit="1" customWidth="1"/>
    <col min="9634" max="9728" width="9.140625" style="967"/>
    <col min="9729" max="9729" width="75.85546875" style="967" customWidth="1"/>
    <col min="9730" max="9888" width="16" style="967" customWidth="1"/>
    <col min="9889" max="9889" width="15.5703125" style="967" bestFit="1" customWidth="1"/>
    <col min="9890" max="9984" width="9.140625" style="967"/>
    <col min="9985" max="9985" width="75.85546875" style="967" customWidth="1"/>
    <col min="9986" max="10144" width="16" style="967" customWidth="1"/>
    <col min="10145" max="10145" width="15.5703125" style="967" bestFit="1" customWidth="1"/>
    <col min="10146" max="10240" width="9.140625" style="967"/>
    <col min="10241" max="10241" width="75.85546875" style="967" customWidth="1"/>
    <col min="10242" max="10400" width="16" style="967" customWidth="1"/>
    <col min="10401" max="10401" width="15.5703125" style="967" bestFit="1" customWidth="1"/>
    <col min="10402" max="10496" width="9.140625" style="967"/>
    <col min="10497" max="10497" width="75.85546875" style="967" customWidth="1"/>
    <col min="10498" max="10656" width="16" style="967" customWidth="1"/>
    <col min="10657" max="10657" width="15.5703125" style="967" bestFit="1" customWidth="1"/>
    <col min="10658" max="10752" width="9.140625" style="967"/>
    <col min="10753" max="10753" width="75.85546875" style="967" customWidth="1"/>
    <col min="10754" max="10912" width="16" style="967" customWidth="1"/>
    <col min="10913" max="10913" width="15.5703125" style="967" bestFit="1" customWidth="1"/>
    <col min="10914" max="11008" width="9.140625" style="967"/>
    <col min="11009" max="11009" width="75.85546875" style="967" customWidth="1"/>
    <col min="11010" max="11168" width="16" style="967" customWidth="1"/>
    <col min="11169" max="11169" width="15.5703125" style="967" bestFit="1" customWidth="1"/>
    <col min="11170" max="11264" width="9.140625" style="967"/>
    <col min="11265" max="11265" width="75.85546875" style="967" customWidth="1"/>
    <col min="11266" max="11424" width="16" style="967" customWidth="1"/>
    <col min="11425" max="11425" width="15.5703125" style="967" bestFit="1" customWidth="1"/>
    <col min="11426" max="11520" width="9.140625" style="967"/>
    <col min="11521" max="11521" width="75.85546875" style="967" customWidth="1"/>
    <col min="11522" max="11680" width="16" style="967" customWidth="1"/>
    <col min="11681" max="11681" width="15.5703125" style="967" bestFit="1" customWidth="1"/>
    <col min="11682" max="11776" width="9.140625" style="967"/>
    <col min="11777" max="11777" width="75.85546875" style="967" customWidth="1"/>
    <col min="11778" max="11936" width="16" style="967" customWidth="1"/>
    <col min="11937" max="11937" width="15.5703125" style="967" bestFit="1" customWidth="1"/>
    <col min="11938" max="12032" width="9.140625" style="967"/>
    <col min="12033" max="12033" width="75.85546875" style="967" customWidth="1"/>
    <col min="12034" max="12192" width="16" style="967" customWidth="1"/>
    <col min="12193" max="12193" width="15.5703125" style="967" bestFit="1" customWidth="1"/>
    <col min="12194" max="12288" width="9.140625" style="967"/>
    <col min="12289" max="12289" width="75.85546875" style="967" customWidth="1"/>
    <col min="12290" max="12448" width="16" style="967" customWidth="1"/>
    <col min="12449" max="12449" width="15.5703125" style="967" bestFit="1" customWidth="1"/>
    <col min="12450" max="12544" width="9.140625" style="967"/>
    <col min="12545" max="12545" width="75.85546875" style="967" customWidth="1"/>
    <col min="12546" max="12704" width="16" style="967" customWidth="1"/>
    <col min="12705" max="12705" width="15.5703125" style="967" bestFit="1" customWidth="1"/>
    <col min="12706" max="12800" width="9.140625" style="967"/>
    <col min="12801" max="12801" width="75.85546875" style="967" customWidth="1"/>
    <col min="12802" max="12960" width="16" style="967" customWidth="1"/>
    <col min="12961" max="12961" width="15.5703125" style="967" bestFit="1" customWidth="1"/>
    <col min="12962" max="13056" width="9.140625" style="967"/>
    <col min="13057" max="13057" width="75.85546875" style="967" customWidth="1"/>
    <col min="13058" max="13216" width="16" style="967" customWidth="1"/>
    <col min="13217" max="13217" width="15.5703125" style="967" bestFit="1" customWidth="1"/>
    <col min="13218" max="13312" width="9.140625" style="967"/>
    <col min="13313" max="13313" width="75.85546875" style="967" customWidth="1"/>
    <col min="13314" max="13472" width="16" style="967" customWidth="1"/>
    <col min="13473" max="13473" width="15.5703125" style="967" bestFit="1" customWidth="1"/>
    <col min="13474" max="13568" width="9.140625" style="967"/>
    <col min="13569" max="13569" width="75.85546875" style="967" customWidth="1"/>
    <col min="13570" max="13728" width="16" style="967" customWidth="1"/>
    <col min="13729" max="13729" width="15.5703125" style="967" bestFit="1" customWidth="1"/>
    <col min="13730" max="13824" width="9.140625" style="967"/>
    <col min="13825" max="13825" width="75.85546875" style="967" customWidth="1"/>
    <col min="13826" max="13984" width="16" style="967" customWidth="1"/>
    <col min="13985" max="13985" width="15.5703125" style="967" bestFit="1" customWidth="1"/>
    <col min="13986" max="14080" width="9.140625" style="967"/>
    <col min="14081" max="14081" width="75.85546875" style="967" customWidth="1"/>
    <col min="14082" max="14240" width="16" style="967" customWidth="1"/>
    <col min="14241" max="14241" width="15.5703125" style="967" bestFit="1" customWidth="1"/>
    <col min="14242" max="14336" width="9.140625" style="967"/>
    <col min="14337" max="14337" width="75.85546875" style="967" customWidth="1"/>
    <col min="14338" max="14496" width="16" style="967" customWidth="1"/>
    <col min="14497" max="14497" width="15.5703125" style="967" bestFit="1" customWidth="1"/>
    <col min="14498" max="14592" width="9.140625" style="967"/>
    <col min="14593" max="14593" width="75.85546875" style="967" customWidth="1"/>
    <col min="14594" max="14752" width="16" style="967" customWidth="1"/>
    <col min="14753" max="14753" width="15.5703125" style="967" bestFit="1" customWidth="1"/>
    <col min="14754" max="14848" width="9.140625" style="967"/>
    <col min="14849" max="14849" width="75.85546875" style="967" customWidth="1"/>
    <col min="14850" max="15008" width="16" style="967" customWidth="1"/>
    <col min="15009" max="15009" width="15.5703125" style="967" bestFit="1" customWidth="1"/>
    <col min="15010" max="15104" width="9.140625" style="967"/>
    <col min="15105" max="15105" width="75.85546875" style="967" customWidth="1"/>
    <col min="15106" max="15264" width="16" style="967" customWidth="1"/>
    <col min="15265" max="15265" width="15.5703125" style="967" bestFit="1" customWidth="1"/>
    <col min="15266" max="15360" width="9.140625" style="967"/>
    <col min="15361" max="15361" width="75.85546875" style="967" customWidth="1"/>
    <col min="15362" max="15520" width="16" style="967" customWidth="1"/>
    <col min="15521" max="15521" width="15.5703125" style="967" bestFit="1" customWidth="1"/>
    <col min="15522" max="15616" width="9.140625" style="967"/>
    <col min="15617" max="15617" width="75.85546875" style="967" customWidth="1"/>
    <col min="15618" max="15776" width="16" style="967" customWidth="1"/>
    <col min="15777" max="15777" width="15.5703125" style="967" bestFit="1" customWidth="1"/>
    <col min="15778" max="15872" width="9.140625" style="967"/>
    <col min="15873" max="15873" width="75.85546875" style="967" customWidth="1"/>
    <col min="15874" max="16032" width="16" style="967" customWidth="1"/>
    <col min="16033" max="16033" width="15.5703125" style="967" bestFit="1" customWidth="1"/>
    <col min="16034" max="16128" width="9.140625" style="967"/>
    <col min="16129" max="16129" width="75.85546875" style="967" customWidth="1"/>
    <col min="16130" max="16288" width="16" style="967" customWidth="1"/>
    <col min="16289" max="16289" width="15.5703125" style="967" bestFit="1" customWidth="1"/>
    <col min="16290" max="16384" width="9.140625" style="967"/>
  </cols>
  <sheetData>
    <row r="1" spans="1:161" ht="25.5">
      <c r="A1" s="883" t="s">
        <v>313</v>
      </c>
    </row>
    <row r="2" spans="1:161" ht="36.75" thickBot="1">
      <c r="A2" s="1035" t="s">
        <v>625</v>
      </c>
      <c r="B2" s="1036"/>
      <c r="C2" s="1036"/>
      <c r="D2" s="1036"/>
      <c r="E2" s="1036"/>
      <c r="F2" s="1036"/>
      <c r="G2" s="1036"/>
      <c r="H2" s="1036"/>
      <c r="I2" s="1036"/>
      <c r="J2" s="1036"/>
      <c r="K2" s="1036"/>
      <c r="L2" s="1036"/>
      <c r="M2" s="1036"/>
      <c r="N2" s="1036"/>
      <c r="O2" s="1036"/>
      <c r="P2" s="1036"/>
      <c r="Q2" s="1036"/>
      <c r="R2" s="1036"/>
      <c r="S2" s="1036"/>
      <c r="T2" s="1036"/>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c r="AT2" s="1036"/>
      <c r="AU2" s="1036"/>
      <c r="AV2" s="1036"/>
      <c r="AW2" s="1036"/>
      <c r="AX2" s="1036"/>
      <c r="AY2" s="1036"/>
      <c r="AZ2" s="1036"/>
      <c r="BA2" s="1036"/>
      <c r="BB2" s="1036"/>
      <c r="BC2" s="1036"/>
      <c r="BD2" s="1036"/>
      <c r="BE2" s="1036"/>
      <c r="BF2" s="1036"/>
      <c r="BG2" s="1036"/>
      <c r="BH2" s="1036"/>
      <c r="BI2" s="1036"/>
      <c r="BJ2" s="1036"/>
      <c r="BK2" s="1036"/>
      <c r="BL2" s="1036"/>
      <c r="BM2" s="1036"/>
      <c r="BN2" s="1036"/>
      <c r="BO2" s="1036"/>
      <c r="BP2" s="1036"/>
      <c r="BQ2" s="1036"/>
      <c r="BR2" s="1036"/>
      <c r="BS2" s="1036"/>
      <c r="BT2" s="1036"/>
      <c r="BU2" s="1036"/>
      <c r="BV2" s="1036"/>
      <c r="BW2" s="1036"/>
      <c r="BX2" s="1036"/>
      <c r="BY2" s="1036"/>
      <c r="BZ2" s="1036"/>
      <c r="CA2" s="1036"/>
      <c r="CB2" s="1036"/>
      <c r="CC2" s="1036"/>
      <c r="CD2" s="1036"/>
      <c r="CE2" s="1036"/>
      <c r="CF2" s="1036"/>
      <c r="CG2" s="1036"/>
      <c r="CH2" s="1036"/>
      <c r="CI2" s="1036"/>
      <c r="CJ2" s="1036"/>
      <c r="CK2" s="1036"/>
      <c r="CL2" s="1036"/>
      <c r="CM2" s="1036"/>
      <c r="CN2" s="1036"/>
      <c r="CO2" s="1036"/>
      <c r="CP2" s="1036"/>
      <c r="CQ2" s="1036"/>
      <c r="CR2" s="1036"/>
      <c r="CS2" s="1036"/>
      <c r="CT2" s="1036"/>
      <c r="CU2" s="1036"/>
      <c r="CV2" s="1036"/>
      <c r="CW2" s="1036"/>
      <c r="CX2" s="1036"/>
      <c r="CY2" s="1036"/>
      <c r="CZ2" s="1036"/>
      <c r="DA2" s="1036"/>
      <c r="DB2" s="1036"/>
      <c r="DC2" s="1036"/>
      <c r="DD2" s="1036"/>
      <c r="DE2" s="1036"/>
      <c r="DF2" s="1036"/>
      <c r="DG2" s="1036"/>
      <c r="DH2" s="1036"/>
      <c r="DI2" s="1036"/>
      <c r="DJ2" s="1036"/>
      <c r="DK2" s="1036"/>
      <c r="DL2" s="1036"/>
      <c r="DM2" s="1036"/>
      <c r="DN2" s="1036"/>
      <c r="DO2" s="1036"/>
      <c r="DP2" s="1036"/>
      <c r="DQ2" s="1036"/>
      <c r="DR2" s="1036"/>
      <c r="DS2" s="1036"/>
      <c r="DT2" s="1036"/>
      <c r="DU2" s="1036"/>
      <c r="DV2" s="1036"/>
      <c r="DW2" s="1036"/>
      <c r="DX2" s="1036"/>
      <c r="DY2" s="1036"/>
      <c r="DZ2" s="1036"/>
      <c r="EA2" s="1036"/>
      <c r="EB2" s="1036"/>
      <c r="EC2" s="1036"/>
      <c r="ED2" s="1036"/>
      <c r="EE2" s="1036"/>
      <c r="EF2" s="1036"/>
      <c r="EG2" s="1036"/>
      <c r="EH2" s="1036"/>
      <c r="EI2" s="1036"/>
      <c r="EJ2" s="1036"/>
      <c r="EK2" s="1036"/>
      <c r="EL2" s="1036"/>
      <c r="EM2" s="1036"/>
      <c r="EN2" s="1036"/>
      <c r="EO2" s="1036"/>
      <c r="EP2" s="1036"/>
      <c r="EQ2" s="1036"/>
      <c r="ER2" s="1036"/>
      <c r="ES2" s="990"/>
      <c r="ET2" s="990"/>
      <c r="EU2" s="990"/>
      <c r="EV2" s="990"/>
      <c r="EW2" s="990"/>
      <c r="EX2" s="990"/>
      <c r="EY2" s="990"/>
      <c r="EZ2" s="990"/>
      <c r="FA2" s="990"/>
      <c r="FB2" s="990"/>
      <c r="FC2" s="990"/>
      <c r="FD2" s="990"/>
    </row>
    <row r="3" spans="1:161" s="974" customFormat="1" ht="16.5" thickBot="1">
      <c r="A3" s="1037"/>
      <c r="B3" s="1038">
        <v>37226</v>
      </c>
      <c r="C3" s="1038">
        <v>37257</v>
      </c>
      <c r="D3" s="1038">
        <v>37288</v>
      </c>
      <c r="E3" s="1038">
        <v>37316</v>
      </c>
      <c r="F3" s="1038">
        <v>37347</v>
      </c>
      <c r="G3" s="1038">
        <v>37377</v>
      </c>
      <c r="H3" s="1038">
        <v>37408</v>
      </c>
      <c r="I3" s="1038">
        <v>37439</v>
      </c>
      <c r="J3" s="1038">
        <v>37470</v>
      </c>
      <c r="K3" s="1038">
        <v>37501</v>
      </c>
      <c r="L3" s="1038">
        <v>37531</v>
      </c>
      <c r="M3" s="1038">
        <v>37562</v>
      </c>
      <c r="N3" s="1038">
        <v>37592</v>
      </c>
      <c r="O3" s="1038">
        <v>37623</v>
      </c>
      <c r="P3" s="1038">
        <v>37654</v>
      </c>
      <c r="Q3" s="1038">
        <v>37682</v>
      </c>
      <c r="R3" s="1038">
        <v>37713</v>
      </c>
      <c r="S3" s="1038">
        <v>37743</v>
      </c>
      <c r="T3" s="1038">
        <v>37774</v>
      </c>
      <c r="U3" s="1038">
        <v>37804</v>
      </c>
      <c r="V3" s="1038">
        <v>37835</v>
      </c>
      <c r="W3" s="1038">
        <v>37866</v>
      </c>
      <c r="X3" s="1038">
        <v>37896</v>
      </c>
      <c r="Y3" s="1038">
        <v>37927</v>
      </c>
      <c r="Z3" s="1038">
        <v>37957</v>
      </c>
      <c r="AA3" s="1038">
        <v>37988</v>
      </c>
      <c r="AB3" s="1038">
        <v>38019</v>
      </c>
      <c r="AC3" s="1038">
        <v>38048</v>
      </c>
      <c r="AD3" s="1038">
        <v>38079</v>
      </c>
      <c r="AE3" s="1038">
        <v>38109</v>
      </c>
      <c r="AF3" s="1038">
        <v>38140</v>
      </c>
      <c r="AG3" s="1038">
        <v>38170</v>
      </c>
      <c r="AH3" s="1038">
        <v>38201</v>
      </c>
      <c r="AI3" s="1038">
        <v>38232</v>
      </c>
      <c r="AJ3" s="1038">
        <v>38262</v>
      </c>
      <c r="AK3" s="1038">
        <v>38293</v>
      </c>
      <c r="AL3" s="1038">
        <v>38323</v>
      </c>
      <c r="AM3" s="1038">
        <v>38354</v>
      </c>
      <c r="AN3" s="1038">
        <v>38385</v>
      </c>
      <c r="AO3" s="1038">
        <v>38413</v>
      </c>
      <c r="AP3" s="1038">
        <v>38444</v>
      </c>
      <c r="AQ3" s="1038">
        <v>38474</v>
      </c>
      <c r="AR3" s="1038">
        <v>38505</v>
      </c>
      <c r="AS3" s="1038">
        <v>38535</v>
      </c>
      <c r="AT3" s="1038">
        <v>38566</v>
      </c>
      <c r="AU3" s="1038">
        <v>38597</v>
      </c>
      <c r="AV3" s="1038">
        <v>38627</v>
      </c>
      <c r="AW3" s="1038">
        <v>38658</v>
      </c>
      <c r="AX3" s="1038">
        <v>38688</v>
      </c>
      <c r="AY3" s="1038">
        <v>38723</v>
      </c>
      <c r="AZ3" s="1038">
        <v>38754</v>
      </c>
      <c r="BA3" s="1038">
        <v>38782</v>
      </c>
      <c r="BB3" s="1038">
        <v>38813</v>
      </c>
      <c r="BC3" s="1038">
        <v>38843</v>
      </c>
      <c r="BD3" s="1038">
        <v>38874</v>
      </c>
      <c r="BE3" s="1038">
        <v>38904</v>
      </c>
      <c r="BF3" s="1038">
        <v>38935</v>
      </c>
      <c r="BG3" s="1038">
        <v>38966</v>
      </c>
      <c r="BH3" s="1038">
        <v>38997</v>
      </c>
      <c r="BI3" s="1038">
        <v>39028</v>
      </c>
      <c r="BJ3" s="1038">
        <v>39059</v>
      </c>
      <c r="BK3" s="1038">
        <v>39090</v>
      </c>
      <c r="BL3" s="1038">
        <v>39121</v>
      </c>
      <c r="BM3" s="1038">
        <v>39149</v>
      </c>
      <c r="BN3" s="1038">
        <v>39180</v>
      </c>
      <c r="BO3" s="1038">
        <v>39210</v>
      </c>
      <c r="BP3" s="1038">
        <v>39241</v>
      </c>
      <c r="BQ3" s="1038">
        <v>39271</v>
      </c>
      <c r="BR3" s="1038">
        <v>39304</v>
      </c>
      <c r="BS3" s="1038">
        <v>39336</v>
      </c>
      <c r="BT3" s="1038">
        <v>39368</v>
      </c>
      <c r="BU3" s="1038">
        <v>39400</v>
      </c>
      <c r="BV3" s="1038">
        <v>39432</v>
      </c>
      <c r="BW3" s="1038">
        <v>39464</v>
      </c>
      <c r="BX3" s="1038">
        <v>39496</v>
      </c>
      <c r="BY3" s="1038">
        <v>39525</v>
      </c>
      <c r="BZ3" s="1038">
        <v>39556</v>
      </c>
      <c r="CA3" s="1038">
        <v>39586</v>
      </c>
      <c r="CB3" s="1038">
        <v>39617</v>
      </c>
      <c r="CC3" s="1038">
        <v>39647</v>
      </c>
      <c r="CD3" s="1038">
        <v>39678</v>
      </c>
      <c r="CE3" s="1038">
        <v>39709</v>
      </c>
      <c r="CF3" s="1038">
        <v>39739</v>
      </c>
      <c r="CG3" s="1038">
        <v>39770</v>
      </c>
      <c r="CH3" s="1038">
        <v>39800</v>
      </c>
      <c r="CI3" s="1038">
        <v>39831</v>
      </c>
      <c r="CJ3" s="1038">
        <v>39862</v>
      </c>
      <c r="CK3" s="1038">
        <v>39890</v>
      </c>
      <c r="CL3" s="1038">
        <v>39921</v>
      </c>
      <c r="CM3" s="1038">
        <v>39951</v>
      </c>
      <c r="CN3" s="1038">
        <v>39982</v>
      </c>
      <c r="CO3" s="1038">
        <v>40012</v>
      </c>
      <c r="CP3" s="1038">
        <v>40043</v>
      </c>
      <c r="CQ3" s="1038">
        <v>40074</v>
      </c>
      <c r="CR3" s="1038">
        <v>40104</v>
      </c>
      <c r="CS3" s="1038">
        <v>40135</v>
      </c>
      <c r="CT3" s="1038">
        <v>40165</v>
      </c>
      <c r="CU3" s="1038">
        <v>40196</v>
      </c>
      <c r="CV3" s="1038">
        <v>40227</v>
      </c>
      <c r="CW3" s="1038">
        <v>40255</v>
      </c>
      <c r="CX3" s="1038">
        <v>40286</v>
      </c>
      <c r="CY3" s="1038">
        <v>40316</v>
      </c>
      <c r="CZ3" s="1038">
        <v>40347</v>
      </c>
      <c r="DA3" s="1038">
        <v>40377</v>
      </c>
      <c r="DB3" s="1038">
        <v>40408</v>
      </c>
      <c r="DC3" s="1038">
        <v>40439</v>
      </c>
      <c r="DD3" s="1038">
        <v>40469</v>
      </c>
      <c r="DE3" s="1038">
        <v>40500</v>
      </c>
      <c r="DF3" s="1038">
        <v>40530</v>
      </c>
      <c r="DG3" s="1038">
        <v>40562</v>
      </c>
      <c r="DH3" s="1038">
        <v>40594</v>
      </c>
      <c r="DI3" s="1038">
        <v>40622</v>
      </c>
      <c r="DJ3" s="1038">
        <v>40653</v>
      </c>
      <c r="DK3" s="1038">
        <v>40683</v>
      </c>
      <c r="DL3" s="1038">
        <v>40714</v>
      </c>
      <c r="DM3" s="1038">
        <v>40744</v>
      </c>
      <c r="DN3" s="1038">
        <v>40775</v>
      </c>
      <c r="DO3" s="1038">
        <v>40806</v>
      </c>
      <c r="DP3" s="1038">
        <v>40836</v>
      </c>
      <c r="DQ3" s="1038">
        <v>40867</v>
      </c>
      <c r="DR3" s="1038">
        <v>40897</v>
      </c>
      <c r="DS3" s="1038">
        <v>40928</v>
      </c>
      <c r="DT3" s="1038">
        <v>40959</v>
      </c>
      <c r="DU3" s="1038">
        <v>40988</v>
      </c>
      <c r="DV3" s="1038">
        <v>41019</v>
      </c>
      <c r="DW3" s="1038">
        <v>41049</v>
      </c>
      <c r="DX3" s="1038">
        <v>41080</v>
      </c>
      <c r="DY3" s="1038">
        <v>41110</v>
      </c>
      <c r="DZ3" s="1038">
        <v>41141</v>
      </c>
      <c r="EA3" s="1038">
        <v>41172</v>
      </c>
      <c r="EB3" s="1038">
        <v>41202</v>
      </c>
      <c r="EC3" s="1038">
        <v>41233</v>
      </c>
      <c r="ED3" s="1038">
        <v>41263</v>
      </c>
      <c r="EE3" s="1038">
        <v>41294</v>
      </c>
      <c r="EF3" s="1038">
        <v>41325</v>
      </c>
      <c r="EG3" s="1038">
        <v>41353</v>
      </c>
      <c r="EH3" s="1038">
        <v>41384</v>
      </c>
      <c r="EI3" s="1038">
        <v>41414</v>
      </c>
      <c r="EJ3" s="1038">
        <v>41445</v>
      </c>
      <c r="EK3" s="1038">
        <v>41475</v>
      </c>
      <c r="EL3" s="1038">
        <v>41506</v>
      </c>
      <c r="EM3" s="1038">
        <v>41537</v>
      </c>
      <c r="EN3" s="1038">
        <v>41567</v>
      </c>
      <c r="EO3" s="1038">
        <v>41598</v>
      </c>
      <c r="EP3" s="1038">
        <v>41628</v>
      </c>
      <c r="EQ3" s="1038">
        <v>41653</v>
      </c>
      <c r="ER3" s="1038">
        <v>41684</v>
      </c>
      <c r="ES3" s="972">
        <v>41712</v>
      </c>
      <c r="ET3" s="972">
        <v>41743</v>
      </c>
      <c r="EU3" s="972">
        <v>41773</v>
      </c>
      <c r="EV3" s="972">
        <v>41804</v>
      </c>
      <c r="EW3" s="972">
        <v>41834</v>
      </c>
      <c r="EX3" s="972">
        <v>41865</v>
      </c>
      <c r="EY3" s="972">
        <v>41896</v>
      </c>
      <c r="EZ3" s="972">
        <v>41926</v>
      </c>
      <c r="FA3" s="972">
        <v>41957</v>
      </c>
      <c r="FB3" s="972">
        <v>41987</v>
      </c>
      <c r="FC3" s="972">
        <v>42018</v>
      </c>
      <c r="FD3" s="973" t="s">
        <v>608</v>
      </c>
    </row>
    <row r="4" spans="1:161">
      <c r="A4" s="1039" t="s">
        <v>626</v>
      </c>
      <c r="B4" s="976">
        <v>1181651.9895859098</v>
      </c>
      <c r="C4" s="976">
        <v>1124767.8</v>
      </c>
      <c r="D4" s="976">
        <v>1059776.1000000001</v>
      </c>
      <c r="E4" s="976">
        <v>1215152.7000000002</v>
      </c>
      <c r="F4" s="976">
        <v>1213737.5</v>
      </c>
      <c r="G4" s="976">
        <v>1194129.7</v>
      </c>
      <c r="H4" s="976">
        <v>1345811.2</v>
      </c>
      <c r="I4" s="976">
        <v>1187343.2</v>
      </c>
      <c r="J4" s="976">
        <v>1024345.4999999999</v>
      </c>
      <c r="K4" s="976">
        <v>1136021.2</v>
      </c>
      <c r="L4" s="976">
        <v>1316428</v>
      </c>
      <c r="M4" s="976">
        <v>1294914.0999999999</v>
      </c>
      <c r="N4" s="976">
        <v>1013514</v>
      </c>
      <c r="O4" s="976">
        <v>1056949.3</v>
      </c>
      <c r="P4" s="976">
        <v>1102171.8999999999</v>
      </c>
      <c r="Q4" s="976">
        <v>1114827.8</v>
      </c>
      <c r="R4" s="976">
        <v>1146212.6000000001</v>
      </c>
      <c r="S4" s="976">
        <v>1082734</v>
      </c>
      <c r="T4" s="976">
        <v>1104835.9000000001</v>
      </c>
      <c r="U4" s="976">
        <v>1056264.2999999998</v>
      </c>
      <c r="V4" s="976">
        <v>1056297.4000000001</v>
      </c>
      <c r="W4" s="976">
        <v>1089171.6000000001</v>
      </c>
      <c r="X4" s="976">
        <v>1095269</v>
      </c>
      <c r="Y4" s="976">
        <v>1279460.9000000001</v>
      </c>
      <c r="Z4" s="976">
        <v>1065093</v>
      </c>
      <c r="AA4" s="976">
        <v>1181742.6999999997</v>
      </c>
      <c r="AB4" s="976">
        <v>1277761.1000000001</v>
      </c>
      <c r="AC4" s="976">
        <v>1347873.5999999999</v>
      </c>
      <c r="AD4" s="976">
        <v>1413280</v>
      </c>
      <c r="AE4" s="976">
        <v>1380230.9</v>
      </c>
      <c r="AF4" s="976">
        <v>1573213.2999999998</v>
      </c>
      <c r="AG4" s="976">
        <v>1749380.9</v>
      </c>
      <c r="AH4" s="976">
        <v>1900406.8</v>
      </c>
      <c r="AI4" s="976">
        <v>1829577.7</v>
      </c>
      <c r="AJ4" s="976">
        <v>2000315.5</v>
      </c>
      <c r="AK4" s="976">
        <v>2211217.3000000003</v>
      </c>
      <c r="AL4" s="976">
        <v>2478619.9959682203</v>
      </c>
      <c r="AM4" s="976">
        <v>2492900.9999999995</v>
      </c>
      <c r="AN4" s="976">
        <v>2779229.4</v>
      </c>
      <c r="AO4" s="976">
        <v>2833699.3750000005</v>
      </c>
      <c r="AP4" s="976">
        <v>2871125.4</v>
      </c>
      <c r="AQ4" s="976">
        <v>2984708.4000000004</v>
      </c>
      <c r="AR4" s="976">
        <v>3177352.8340000003</v>
      </c>
      <c r="AS4" s="976">
        <v>3245641.551</v>
      </c>
      <c r="AT4" s="976">
        <v>3288786.3000000003</v>
      </c>
      <c r="AU4" s="976">
        <v>3782575.3999999994</v>
      </c>
      <c r="AV4" s="976">
        <v>2916844.7500000005</v>
      </c>
      <c r="AW4" s="976">
        <v>3294137.2940000002</v>
      </c>
      <c r="AX4" s="976">
        <v>3715215.8000000003</v>
      </c>
      <c r="AY4" s="976">
        <v>4258881.5</v>
      </c>
      <c r="AZ4" s="976">
        <v>4162981.2999999993</v>
      </c>
      <c r="BA4" s="976">
        <v>4645444.3000000007</v>
      </c>
      <c r="BB4" s="976">
        <v>4244660.0999999996</v>
      </c>
      <c r="BC4" s="976">
        <v>4979233.1000000006</v>
      </c>
      <c r="BD4" s="976">
        <v>5132638.6999999993</v>
      </c>
      <c r="BE4" s="976">
        <v>5377811.4000000004</v>
      </c>
      <c r="BF4" s="976">
        <v>5517998.7999999998</v>
      </c>
      <c r="BG4" s="976">
        <v>5670313.5861271499</v>
      </c>
      <c r="BH4" s="976">
        <v>5931705.23612196</v>
      </c>
      <c r="BI4" s="976">
        <v>6063086.3957588701</v>
      </c>
      <c r="BJ4" s="976">
        <v>5617317.586696431</v>
      </c>
      <c r="BK4" s="976">
        <v>6618334.4242043206</v>
      </c>
      <c r="BL4" s="976">
        <v>6239862.3683149796</v>
      </c>
      <c r="BM4" s="976">
        <v>6398558.938267909</v>
      </c>
      <c r="BN4" s="976">
        <v>6423197.1912675407</v>
      </c>
      <c r="BO4" s="976">
        <v>6592064.5750178499</v>
      </c>
      <c r="BP4" s="976">
        <v>6802621.4704206092</v>
      </c>
      <c r="BQ4" s="976">
        <v>6267291.3896709001</v>
      </c>
      <c r="BR4" s="976">
        <v>5996205.9011804992</v>
      </c>
      <c r="BS4" s="976">
        <v>6249909.976899609</v>
      </c>
      <c r="BT4" s="976">
        <v>6466900.0773540102</v>
      </c>
      <c r="BU4" s="976">
        <v>6410886.725480549</v>
      </c>
      <c r="BV4" s="976">
        <v>6570263.7266914593</v>
      </c>
      <c r="BW4" s="976">
        <v>6731580.4898577016</v>
      </c>
      <c r="BX4" s="976">
        <v>6904312.9401607802</v>
      </c>
      <c r="BY4" s="976">
        <v>7248971.2428211207</v>
      </c>
      <c r="BZ4" s="976">
        <v>7494155.3023856897</v>
      </c>
      <c r="CA4" s="976">
        <v>7245530.9364163494</v>
      </c>
      <c r="CB4" s="976">
        <v>7450989.34479931</v>
      </c>
      <c r="CC4" s="976">
        <v>7347674.2127208197</v>
      </c>
      <c r="CD4" s="976">
        <v>7664666.6541561801</v>
      </c>
      <c r="CE4" s="976">
        <v>7612976.8984467499</v>
      </c>
      <c r="CF4" s="976">
        <v>7082131.6898283903</v>
      </c>
      <c r="CG4" s="976">
        <v>6898314.97760686</v>
      </c>
      <c r="CH4" s="976">
        <v>7341452.2416609116</v>
      </c>
      <c r="CI4" s="976">
        <v>6683422.0789572708</v>
      </c>
      <c r="CJ4" s="976">
        <v>7199189.6216319511</v>
      </c>
      <c r="CK4" s="976">
        <v>7031922.1768658794</v>
      </c>
      <c r="CL4" s="976">
        <v>6977274.61206285</v>
      </c>
      <c r="CM4" s="976">
        <v>6658601.6933241598</v>
      </c>
      <c r="CN4" s="976">
        <v>6712257.9085941203</v>
      </c>
      <c r="CO4" s="976">
        <v>6662443.9877984794</v>
      </c>
      <c r="CP4" s="976">
        <v>6534601.9536622195</v>
      </c>
      <c r="CQ4" s="976">
        <v>5882678.7726273499</v>
      </c>
      <c r="CR4" s="976">
        <v>6218153.3270821907</v>
      </c>
      <c r="CS4" s="976">
        <v>6423716.6857710406</v>
      </c>
      <c r="CT4" s="976">
        <v>6547771.54059882</v>
      </c>
      <c r="CU4" s="976">
        <v>6534395.2203526208</v>
      </c>
      <c r="CV4" s="976">
        <v>6266219.0322652096</v>
      </c>
      <c r="CW4" s="976">
        <v>6237236.0566086099</v>
      </c>
      <c r="CX4" s="976">
        <v>5990934.9398965603</v>
      </c>
      <c r="CY4" s="976">
        <v>5768481.4625838194</v>
      </c>
      <c r="CZ4" s="976">
        <v>5764789.326497891</v>
      </c>
      <c r="DA4" s="976">
        <v>5696145.7785031814</v>
      </c>
      <c r="DB4" s="976">
        <v>5450455.2537527597</v>
      </c>
      <c r="DC4" s="976">
        <v>5454853.6729721492</v>
      </c>
      <c r="DD4" s="976">
        <v>5294583.673208449</v>
      </c>
      <c r="DE4" s="976">
        <v>5379995.3071409008</v>
      </c>
      <c r="DF4" s="976">
        <v>5411324.5876021991</v>
      </c>
      <c r="DG4" s="976">
        <v>5251908.8774232194</v>
      </c>
      <c r="DH4" s="976">
        <v>5567258.0046135206</v>
      </c>
      <c r="DI4" s="976">
        <v>5905118.3601368004</v>
      </c>
      <c r="DJ4" s="976">
        <v>5123162.9446038306</v>
      </c>
      <c r="DK4" s="976">
        <v>4952038.68722595</v>
      </c>
      <c r="DL4" s="976">
        <v>5004384.3671783805</v>
      </c>
      <c r="DM4" s="976">
        <v>5979010.1775578596</v>
      </c>
      <c r="DN4" s="976">
        <v>5611529.5510354508</v>
      </c>
      <c r="DO4" s="976">
        <v>5270565.6121253502</v>
      </c>
      <c r="DP4" s="976">
        <v>5307980.7520200107</v>
      </c>
      <c r="DQ4" s="976">
        <v>5218838.7384893205</v>
      </c>
      <c r="DR4" s="976">
        <v>5829819.7189705502</v>
      </c>
      <c r="DS4" s="976">
        <v>5935515.6625748603</v>
      </c>
      <c r="DT4" s="976">
        <v>5608668.6938512689</v>
      </c>
      <c r="DU4" s="976">
        <v>5876102.997064569</v>
      </c>
      <c r="DV4" s="976">
        <v>6103831.34179754</v>
      </c>
      <c r="DW4" s="976">
        <v>6318121.6665185606</v>
      </c>
      <c r="DX4" s="976">
        <v>6025436.8661028193</v>
      </c>
      <c r="DY4" s="976">
        <v>6340328.4461486591</v>
      </c>
      <c r="DZ4" s="976">
        <v>6476027.6509698303</v>
      </c>
      <c r="EA4" s="976">
        <v>7658510.1288444605</v>
      </c>
      <c r="EB4" s="976">
        <v>7956978.0397664905</v>
      </c>
      <c r="EC4" s="976">
        <v>6980746.8163157394</v>
      </c>
      <c r="ED4" s="976">
        <v>7395331.4588498399</v>
      </c>
      <c r="EE4" s="976">
        <v>7619849.1333200801</v>
      </c>
      <c r="EF4" s="976">
        <v>8073805.3560310304</v>
      </c>
      <c r="EG4" s="976">
        <v>8464489.3707632702</v>
      </c>
      <c r="EH4" s="976">
        <v>7753049.6993237706</v>
      </c>
      <c r="EI4" s="976">
        <v>8003536.0849813391</v>
      </c>
      <c r="EJ4" s="976">
        <v>7614112.4874485601</v>
      </c>
      <c r="EK4" s="976">
        <v>7308991.4613155406</v>
      </c>
      <c r="EL4" s="976">
        <v>7276774.4939625496</v>
      </c>
      <c r="EM4" s="976">
        <v>7179227.2788581001</v>
      </c>
      <c r="EN4" s="976">
        <v>7180781.0928401109</v>
      </c>
      <c r="EO4" s="976">
        <v>7095309.9949752297</v>
      </c>
      <c r="EP4" s="976">
        <v>7048706.2537222393</v>
      </c>
      <c r="EQ4" s="976">
        <v>6634999.4495222801</v>
      </c>
      <c r="ER4" s="976">
        <v>6582342.2224743003</v>
      </c>
      <c r="ES4" s="976">
        <v>6129373.0763711696</v>
      </c>
      <c r="ET4" s="976">
        <v>6345319.8891347386</v>
      </c>
      <c r="EU4" s="976">
        <v>6468655.7778685698</v>
      </c>
      <c r="EV4" s="976">
        <v>6724347.4512807</v>
      </c>
      <c r="EW4" s="976">
        <v>6774105.672312879</v>
      </c>
      <c r="EX4" s="976">
        <v>6438990.8633857686</v>
      </c>
      <c r="EY4" s="976">
        <v>6436431.3001448903</v>
      </c>
      <c r="EZ4" s="976">
        <v>5979765.328436519</v>
      </c>
      <c r="FA4" s="976">
        <v>6139087.1851991601</v>
      </c>
      <c r="FB4" s="976">
        <v>6244718.9226109004</v>
      </c>
      <c r="FC4" s="976">
        <v>5684786.5813312707</v>
      </c>
      <c r="FD4" s="976">
        <v>6251736.2373192301</v>
      </c>
      <c r="FE4" s="1040"/>
    </row>
    <row r="5" spans="1:161">
      <c r="A5" s="1041" t="s">
        <v>627</v>
      </c>
      <c r="B5" s="978">
        <v>19.009430390000002</v>
      </c>
      <c r="C5" s="978">
        <v>19</v>
      </c>
      <c r="D5" s="978">
        <v>19</v>
      </c>
      <c r="E5" s="978">
        <v>19</v>
      </c>
      <c r="F5" s="978">
        <v>19</v>
      </c>
      <c r="G5" s="978">
        <v>19</v>
      </c>
      <c r="H5" s="978">
        <v>19</v>
      </c>
      <c r="I5" s="978">
        <v>19</v>
      </c>
      <c r="J5" s="978">
        <v>19</v>
      </c>
      <c r="K5" s="978">
        <v>19</v>
      </c>
      <c r="L5" s="978">
        <v>19</v>
      </c>
      <c r="M5" s="978">
        <v>19</v>
      </c>
      <c r="N5" s="978">
        <v>19</v>
      </c>
      <c r="O5" s="978">
        <v>19</v>
      </c>
      <c r="P5" s="978">
        <v>19</v>
      </c>
      <c r="Q5" s="978">
        <v>19</v>
      </c>
      <c r="R5" s="978">
        <v>19</v>
      </c>
      <c r="S5" s="978">
        <v>19</v>
      </c>
      <c r="T5" s="978">
        <v>19</v>
      </c>
      <c r="U5" s="978">
        <v>19</v>
      </c>
      <c r="V5" s="978">
        <v>19</v>
      </c>
      <c r="W5" s="978">
        <v>19</v>
      </c>
      <c r="X5" s="978">
        <v>19</v>
      </c>
      <c r="Y5" s="978">
        <v>19</v>
      </c>
      <c r="Z5" s="978">
        <v>19</v>
      </c>
      <c r="AA5" s="978">
        <v>19</v>
      </c>
      <c r="AB5" s="978">
        <v>19</v>
      </c>
      <c r="AC5" s="978">
        <v>19</v>
      </c>
      <c r="AD5" s="978">
        <v>19</v>
      </c>
      <c r="AE5" s="978">
        <v>19</v>
      </c>
      <c r="AF5" s="978">
        <v>19</v>
      </c>
      <c r="AG5" s="978">
        <v>19</v>
      </c>
      <c r="AH5" s="978">
        <v>19</v>
      </c>
      <c r="AI5" s="978">
        <v>19</v>
      </c>
      <c r="AJ5" s="978">
        <v>19</v>
      </c>
      <c r="AK5" s="978">
        <v>19</v>
      </c>
      <c r="AL5" s="978">
        <v>19.015968219999998</v>
      </c>
      <c r="AM5" s="978">
        <v>19</v>
      </c>
      <c r="AN5" s="978">
        <v>19</v>
      </c>
      <c r="AO5" s="978">
        <v>19</v>
      </c>
      <c r="AP5" s="978">
        <v>19</v>
      </c>
      <c r="AQ5" s="978">
        <v>19</v>
      </c>
      <c r="AR5" s="978">
        <v>19</v>
      </c>
      <c r="AS5" s="978">
        <v>19</v>
      </c>
      <c r="AT5" s="978">
        <v>19</v>
      </c>
      <c r="AU5" s="978">
        <v>19</v>
      </c>
      <c r="AV5" s="978">
        <v>19</v>
      </c>
      <c r="AW5" s="978">
        <v>19</v>
      </c>
      <c r="AX5" s="978">
        <v>19</v>
      </c>
      <c r="AY5" s="978">
        <v>19.399999999999999</v>
      </c>
      <c r="AZ5" s="978">
        <v>19</v>
      </c>
      <c r="BA5" s="978">
        <v>19</v>
      </c>
      <c r="BB5" s="978">
        <v>19</v>
      </c>
      <c r="BC5" s="978">
        <v>19</v>
      </c>
      <c r="BD5" s="978">
        <v>19</v>
      </c>
      <c r="BE5" s="978">
        <v>19</v>
      </c>
      <c r="BF5" s="978">
        <v>20.6</v>
      </c>
      <c r="BG5" s="978">
        <v>20.728017019999999</v>
      </c>
      <c r="BH5" s="978">
        <v>19.009430390000002</v>
      </c>
      <c r="BI5" s="978">
        <v>19.009430390000002</v>
      </c>
      <c r="BJ5" s="978">
        <v>19.022506049999997</v>
      </c>
      <c r="BK5" s="978">
        <v>19.022506049999997</v>
      </c>
      <c r="BL5" s="978">
        <v>19.022506049999997</v>
      </c>
      <c r="BM5" s="978">
        <v>19.022506049999997</v>
      </c>
      <c r="BN5" s="978">
        <v>19.022506049999997</v>
      </c>
      <c r="BO5" s="978">
        <v>19.022506049999997</v>
      </c>
      <c r="BP5" s="978">
        <v>19.009430390000002</v>
      </c>
      <c r="BQ5" s="978">
        <v>19.009430390000002</v>
      </c>
      <c r="BR5" s="978">
        <v>29.911660850000001</v>
      </c>
      <c r="BS5" s="978">
        <v>29.911660850000001</v>
      </c>
      <c r="BT5" s="978">
        <v>19.009430390000002</v>
      </c>
      <c r="BU5" s="978">
        <v>19.009430390000002</v>
      </c>
      <c r="BV5" s="978">
        <v>19.009430390000002</v>
      </c>
      <c r="BW5" s="978">
        <v>19.009430390000002</v>
      </c>
      <c r="BX5" s="978">
        <v>19.009430390000002</v>
      </c>
      <c r="BY5" s="978">
        <v>19.009430390000002</v>
      </c>
      <c r="BZ5" s="978">
        <v>19.009430390000002</v>
      </c>
      <c r="CA5" s="978">
        <v>19.009430390000002</v>
      </c>
      <c r="CB5" s="978">
        <v>19.009430390000002</v>
      </c>
      <c r="CC5" s="978">
        <v>19.009430390000002</v>
      </c>
      <c r="CD5" s="978">
        <v>19.009430390000002</v>
      </c>
      <c r="CE5" s="978">
        <v>19.009430390000002</v>
      </c>
      <c r="CF5" s="978">
        <v>19.009430390000002</v>
      </c>
      <c r="CG5" s="978">
        <v>19.009430390000002</v>
      </c>
      <c r="CH5" s="978">
        <v>19.009430390000002</v>
      </c>
      <c r="CI5" s="978">
        <v>19.009430390000002</v>
      </c>
      <c r="CJ5" s="978">
        <v>19.009430390000002</v>
      </c>
      <c r="CK5" s="978">
        <v>19.009430390000002</v>
      </c>
      <c r="CL5" s="978">
        <v>19.009430390000002</v>
      </c>
      <c r="CM5" s="978">
        <v>19.009430390000002</v>
      </c>
      <c r="CN5" s="978">
        <v>19.009430390000002</v>
      </c>
      <c r="CO5" s="978">
        <v>19.009430390000002</v>
      </c>
      <c r="CP5" s="978">
        <v>19.009430390000002</v>
      </c>
      <c r="CQ5" s="978">
        <v>19.009430390000002</v>
      </c>
      <c r="CR5" s="978">
        <v>19.009430390000002</v>
      </c>
      <c r="CS5" s="978">
        <v>19.009430390000002</v>
      </c>
      <c r="CT5" s="978">
        <v>19.009430390000002</v>
      </c>
      <c r="CU5" s="978">
        <v>19.009430390000002</v>
      </c>
      <c r="CV5" s="978">
        <v>19.009430390000002</v>
      </c>
      <c r="CW5" s="978">
        <v>19.009430390000002</v>
      </c>
      <c r="CX5" s="978">
        <v>19.009430390000002</v>
      </c>
      <c r="CY5" s="978">
        <v>19.009430390000002</v>
      </c>
      <c r="CZ5" s="978">
        <v>19.009430390000002</v>
      </c>
      <c r="DA5" s="978">
        <v>19.009430390000002</v>
      </c>
      <c r="DB5" s="978">
        <v>19.009430390000002</v>
      </c>
      <c r="DC5" s="978">
        <v>19.000430390000002</v>
      </c>
      <c r="DD5" s="978">
        <v>19.000430390000002</v>
      </c>
      <c r="DE5" s="978">
        <v>19.000430390000002</v>
      </c>
      <c r="DF5" s="978">
        <v>19.009430390000002</v>
      </c>
      <c r="DG5" s="978">
        <v>19.009430390000002</v>
      </c>
      <c r="DH5" s="978">
        <v>19.009430390000002</v>
      </c>
      <c r="DI5" s="978">
        <v>19.009430390000002</v>
      </c>
      <c r="DJ5" s="978">
        <v>19.009430390000002</v>
      </c>
      <c r="DK5" s="978">
        <v>19.009430390000002</v>
      </c>
      <c r="DL5" s="978">
        <v>19.009430390000002</v>
      </c>
      <c r="DM5" s="978">
        <v>19.009430390000002</v>
      </c>
      <c r="DN5" s="978">
        <v>19.009430390000002</v>
      </c>
      <c r="DO5" s="978">
        <v>19.009430390000002</v>
      </c>
      <c r="DP5" s="978">
        <v>19.009430390000002</v>
      </c>
      <c r="DQ5" s="978">
        <v>19.009430390000002</v>
      </c>
      <c r="DR5" s="978">
        <v>19.009430390000002</v>
      </c>
      <c r="DS5" s="978">
        <v>19.009430390000002</v>
      </c>
      <c r="DT5" s="978">
        <v>19.009430390000002</v>
      </c>
      <c r="DU5" s="978">
        <v>19.009430390000002</v>
      </c>
      <c r="DV5" s="978">
        <v>19.009430390000002</v>
      </c>
      <c r="DW5" s="978">
        <v>19.009430390000002</v>
      </c>
      <c r="DX5" s="978">
        <v>19.009430390000002</v>
      </c>
      <c r="DY5" s="978">
        <v>19.009430390000002</v>
      </c>
      <c r="DZ5" s="978">
        <v>19.009430390000002</v>
      </c>
      <c r="EA5" s="978">
        <v>19.009430390000002</v>
      </c>
      <c r="EB5" s="978">
        <v>19.009430390000002</v>
      </c>
      <c r="EC5" s="978">
        <v>19.009430390000002</v>
      </c>
      <c r="ED5" s="978">
        <v>19.009430390000002</v>
      </c>
      <c r="EE5" s="978">
        <v>19.009430390000002</v>
      </c>
      <c r="EF5" s="978">
        <v>19.009430390000002</v>
      </c>
      <c r="EG5" s="978">
        <v>19.009430390000002</v>
      </c>
      <c r="EH5" s="978">
        <v>19.009430390000002</v>
      </c>
      <c r="EI5" s="978">
        <v>19.009430390000002</v>
      </c>
      <c r="EJ5" s="978">
        <v>19.009430390000002</v>
      </c>
      <c r="EK5" s="978">
        <v>19.009430390000002</v>
      </c>
      <c r="EL5" s="978">
        <v>19.009430390000002</v>
      </c>
      <c r="EM5" s="978">
        <v>19.009430390000002</v>
      </c>
      <c r="EN5" s="978">
        <v>19.009430390000002</v>
      </c>
      <c r="EO5" s="978">
        <v>19.009430390000002</v>
      </c>
      <c r="EP5" s="978">
        <v>19.009430390000002</v>
      </c>
      <c r="EQ5" s="978">
        <v>19.009430390000002</v>
      </c>
      <c r="ER5" s="978">
        <v>19.009430390000002</v>
      </c>
      <c r="ES5" s="978">
        <v>19.009430390000002</v>
      </c>
      <c r="ET5" s="978">
        <v>19.009430390000002</v>
      </c>
      <c r="EU5" s="978">
        <v>19.009430390000002</v>
      </c>
      <c r="EV5" s="978">
        <v>19.009430390000002</v>
      </c>
      <c r="EW5" s="978">
        <v>19.009430390000002</v>
      </c>
      <c r="EX5" s="978">
        <v>19.009430390000002</v>
      </c>
      <c r="EY5" s="978">
        <v>19.009430390000002</v>
      </c>
      <c r="EZ5" s="978">
        <v>19.009430390000002</v>
      </c>
      <c r="FA5" s="978">
        <v>19.009430390000002</v>
      </c>
      <c r="FB5" s="978">
        <v>19.009430390000002</v>
      </c>
      <c r="FC5" s="978">
        <v>19.009430390000002</v>
      </c>
      <c r="FD5" s="978">
        <v>19.009430390000002</v>
      </c>
      <c r="FE5" s="1040"/>
    </row>
    <row r="6" spans="1:161">
      <c r="A6" s="1041" t="s">
        <v>628</v>
      </c>
      <c r="B6" s="978"/>
      <c r="C6" s="978"/>
      <c r="D6" s="978"/>
      <c r="E6" s="978"/>
      <c r="F6" s="978"/>
      <c r="G6" s="978"/>
      <c r="H6" s="978"/>
      <c r="I6" s="978"/>
      <c r="J6" s="978"/>
      <c r="K6" s="978"/>
      <c r="L6" s="978"/>
      <c r="M6" s="978"/>
      <c r="N6" s="978">
        <v>23</v>
      </c>
      <c r="O6" s="978">
        <v>22.6</v>
      </c>
      <c r="P6" s="978">
        <v>22.6</v>
      </c>
      <c r="Q6" s="978">
        <v>22.6</v>
      </c>
      <c r="R6" s="978">
        <v>22.6</v>
      </c>
      <c r="S6" s="978">
        <v>22.6</v>
      </c>
      <c r="T6" s="978">
        <v>22.6</v>
      </c>
      <c r="U6" s="978">
        <v>22.6</v>
      </c>
      <c r="V6" s="978">
        <v>22.6</v>
      </c>
      <c r="W6" s="978">
        <v>22.6</v>
      </c>
      <c r="X6" s="978">
        <v>22.6</v>
      </c>
      <c r="Y6" s="978">
        <v>22.6</v>
      </c>
      <c r="Z6" s="978">
        <v>23</v>
      </c>
      <c r="AA6" s="978">
        <v>22.6</v>
      </c>
      <c r="AB6" s="978">
        <v>22.6</v>
      </c>
      <c r="AC6" s="978">
        <v>22.6</v>
      </c>
      <c r="AD6" s="978">
        <v>22.6</v>
      </c>
      <c r="AE6" s="978">
        <v>22.6</v>
      </c>
      <c r="AF6" s="978">
        <v>22.6</v>
      </c>
      <c r="AG6" s="978">
        <v>22.6</v>
      </c>
      <c r="AH6" s="978">
        <v>22.6</v>
      </c>
      <c r="AI6" s="978">
        <v>22.6</v>
      </c>
      <c r="AJ6" s="978">
        <v>22.6</v>
      </c>
      <c r="AK6" s="978">
        <v>22.6</v>
      </c>
      <c r="AL6" s="978">
        <v>23</v>
      </c>
      <c r="AM6" s="978">
        <v>0</v>
      </c>
      <c r="AN6" s="978">
        <v>22.6</v>
      </c>
      <c r="AO6" s="978">
        <v>22.6</v>
      </c>
      <c r="AP6" s="978">
        <v>22.6</v>
      </c>
      <c r="AQ6" s="978">
        <v>22.6</v>
      </c>
      <c r="AR6" s="978">
        <v>22.6</v>
      </c>
      <c r="AS6" s="978">
        <v>22.6</v>
      </c>
      <c r="AT6" s="978">
        <v>22.6</v>
      </c>
      <c r="AU6" s="978">
        <v>22.6</v>
      </c>
      <c r="AV6" s="978">
        <v>22.6</v>
      </c>
      <c r="AW6" s="978">
        <v>0</v>
      </c>
      <c r="AX6" s="978">
        <v>22.6</v>
      </c>
      <c r="AY6" s="978">
        <v>22.6</v>
      </c>
      <c r="AZ6" s="978">
        <v>0</v>
      </c>
      <c r="BA6" s="978">
        <v>0</v>
      </c>
      <c r="BB6" s="978">
        <v>0</v>
      </c>
      <c r="BC6" s="978">
        <v>40.200000000000003</v>
      </c>
      <c r="BD6" s="978">
        <v>26.3</v>
      </c>
      <c r="BE6" s="978">
        <v>26.3</v>
      </c>
      <c r="BF6" s="978">
        <v>26.3</v>
      </c>
      <c r="BG6" s="978">
        <v>26.3</v>
      </c>
      <c r="BH6" s="978">
        <v>26.319831649999998</v>
      </c>
      <c r="BI6" s="978">
        <v>26.319831649999998</v>
      </c>
      <c r="BJ6" s="978">
        <v>26.319831649999998</v>
      </c>
      <c r="BK6" s="978">
        <v>19.009430390000002</v>
      </c>
      <c r="BL6" s="978">
        <v>19.009430390000002</v>
      </c>
      <c r="BM6" s="978">
        <v>19.009430390000002</v>
      </c>
      <c r="BN6" s="978">
        <v>19.009430390000002</v>
      </c>
      <c r="BO6" s="978">
        <v>19.009430390000002</v>
      </c>
      <c r="BP6" s="978">
        <v>26.183831649999998</v>
      </c>
      <c r="BQ6" s="978">
        <v>26.183831649999998</v>
      </c>
      <c r="BR6" s="978">
        <v>26.183831649999998</v>
      </c>
      <c r="BS6" s="978">
        <v>26.183831649999998</v>
      </c>
      <c r="BT6" s="978">
        <v>26.183831649999998</v>
      </c>
      <c r="BU6" s="978">
        <v>26.163831649999999</v>
      </c>
      <c r="BV6" s="978">
        <v>22.622604149999997</v>
      </c>
      <c r="BW6" s="978">
        <v>22.622604149999997</v>
      </c>
      <c r="BX6" s="978">
        <v>22.622604149999997</v>
      </c>
      <c r="BY6" s="978">
        <v>22.622604149999997</v>
      </c>
      <c r="BZ6" s="978">
        <v>22.622604149999997</v>
      </c>
      <c r="CA6" s="978">
        <v>22.622604149999997</v>
      </c>
      <c r="CB6" s="978">
        <v>22.622604149999997</v>
      </c>
      <c r="CC6" s="978">
        <v>22.622604149999997</v>
      </c>
      <c r="CD6" s="978">
        <v>22.622604149999997</v>
      </c>
      <c r="CE6" s="978">
        <v>22.622604149999997</v>
      </c>
      <c r="CF6" s="978">
        <v>22.622604149999997</v>
      </c>
      <c r="CG6" s="978">
        <v>22.622604149999997</v>
      </c>
      <c r="CH6" s="978">
        <v>22.622604149999997</v>
      </c>
      <c r="CI6" s="978">
        <v>22.622604149999997</v>
      </c>
      <c r="CJ6" s="978">
        <v>22.622604149999997</v>
      </c>
      <c r="CK6" s="978">
        <v>22.622604149999997</v>
      </c>
      <c r="CL6" s="978">
        <v>22.622604149999997</v>
      </c>
      <c r="CM6" s="978">
        <v>22.622604149999997</v>
      </c>
      <c r="CN6" s="978">
        <v>22.622604149999997</v>
      </c>
      <c r="CO6" s="978">
        <v>22.622604149999997</v>
      </c>
      <c r="CP6" s="978">
        <v>22.622604149999997</v>
      </c>
      <c r="CQ6" s="978">
        <v>22.622604149999997</v>
      </c>
      <c r="CR6" s="978">
        <v>22.622604149999997</v>
      </c>
      <c r="CS6" s="978">
        <v>22.622604149999997</v>
      </c>
      <c r="CT6" s="978">
        <v>22.622604149999997</v>
      </c>
      <c r="CU6" s="978">
        <v>22.622604149999997</v>
      </c>
      <c r="CV6" s="978">
        <v>22.622604149999997</v>
      </c>
      <c r="CW6" s="978">
        <v>22.622604149999997</v>
      </c>
      <c r="CX6" s="978">
        <v>22.622604149999997</v>
      </c>
      <c r="CY6" s="978">
        <v>22.622604149999997</v>
      </c>
      <c r="CZ6" s="978">
        <v>22.622604149999997</v>
      </c>
      <c r="DA6" s="978">
        <v>22.622604149999997</v>
      </c>
      <c r="DB6" s="978">
        <v>22.622604149999997</v>
      </c>
      <c r="DC6" s="978">
        <v>22.622604149999997</v>
      </c>
      <c r="DD6" s="978">
        <v>22.622604149999997</v>
      </c>
      <c r="DE6" s="978">
        <v>22.622604149999997</v>
      </c>
      <c r="DF6" s="978">
        <v>22.622604149999997</v>
      </c>
      <c r="DG6" s="978">
        <v>22.622604149999997</v>
      </c>
      <c r="DH6" s="978">
        <v>22.622604149999997</v>
      </c>
      <c r="DI6" s="978">
        <v>22.622604149999997</v>
      </c>
      <c r="DJ6" s="978">
        <v>22.622604149999997</v>
      </c>
      <c r="DK6" s="978">
        <v>22.622604149999997</v>
      </c>
      <c r="DL6" s="978">
        <v>22.622604149999997</v>
      </c>
      <c r="DM6" s="978">
        <v>22.622604149999997</v>
      </c>
      <c r="DN6" s="978">
        <v>22.622604149999997</v>
      </c>
      <c r="DO6" s="978">
        <v>22.622604149999997</v>
      </c>
      <c r="DP6" s="978">
        <v>22.622604149999997</v>
      </c>
      <c r="DQ6" s="978">
        <v>22.622604149999997</v>
      </c>
      <c r="DR6" s="978">
        <v>22.622604149999997</v>
      </c>
      <c r="DS6" s="978">
        <v>22.622604149999997</v>
      </c>
      <c r="DT6" s="978">
        <v>22.622604149999997</v>
      </c>
      <c r="DU6" s="978">
        <v>22.622604149999997</v>
      </c>
      <c r="DV6" s="978">
        <v>22.622604149999997</v>
      </c>
      <c r="DW6" s="978">
        <v>22.622604149999997</v>
      </c>
      <c r="DX6" s="978">
        <v>22.622604149999997</v>
      </c>
      <c r="DY6" s="978">
        <v>22.622604149999997</v>
      </c>
      <c r="DZ6" s="978">
        <v>22.622604149999997</v>
      </c>
      <c r="EA6" s="978">
        <v>22.622604149999997</v>
      </c>
      <c r="EB6" s="978">
        <v>22.622604149999997</v>
      </c>
      <c r="EC6" s="978">
        <v>22.622604149999997</v>
      </c>
      <c r="ED6" s="978">
        <v>22.622604149999997</v>
      </c>
      <c r="EE6" s="978">
        <v>22.622604149999997</v>
      </c>
      <c r="EF6" s="978">
        <v>22.622604149999997</v>
      </c>
      <c r="EG6" s="978">
        <v>22.622604149999997</v>
      </c>
      <c r="EH6" s="978">
        <v>22.622604149999997</v>
      </c>
      <c r="EI6" s="978">
        <v>22.622604149999997</v>
      </c>
      <c r="EJ6" s="978">
        <v>22.622604149999997</v>
      </c>
      <c r="EK6" s="978">
        <v>22.622604149999997</v>
      </c>
      <c r="EL6" s="978">
        <v>22.622604149999997</v>
      </c>
      <c r="EM6" s="978">
        <v>22.622604149999997</v>
      </c>
      <c r="EN6" s="978">
        <v>22.622604149999997</v>
      </c>
      <c r="EO6" s="978">
        <v>22.622604149999997</v>
      </c>
      <c r="EP6" s="978">
        <v>22.622604149999997</v>
      </c>
      <c r="EQ6" s="978">
        <v>22.622604149999997</v>
      </c>
      <c r="ER6" s="978">
        <v>22.622604149999997</v>
      </c>
      <c r="ES6" s="978">
        <v>22.622604149999997</v>
      </c>
      <c r="ET6" s="978">
        <v>22.622604149999997</v>
      </c>
      <c r="EU6" s="978">
        <v>22.622604149999997</v>
      </c>
      <c r="EV6" s="978">
        <v>22.622604149999997</v>
      </c>
      <c r="EW6" s="978">
        <v>22.622604149999997</v>
      </c>
      <c r="EX6" s="978">
        <v>22.622604149999997</v>
      </c>
      <c r="EY6" s="978">
        <v>22.622604149999997</v>
      </c>
      <c r="EZ6" s="978">
        <v>22.622604149999997</v>
      </c>
      <c r="FA6" s="978">
        <v>22.622604149999997</v>
      </c>
      <c r="FB6" s="978">
        <v>22.622604149999997</v>
      </c>
      <c r="FC6" s="978">
        <v>22.622604149999997</v>
      </c>
      <c r="FD6" s="978">
        <v>22.622604149999997</v>
      </c>
      <c r="FE6" s="1040"/>
    </row>
    <row r="7" spans="1:161">
      <c r="A7" s="1041" t="s">
        <v>629</v>
      </c>
      <c r="B7" s="978">
        <v>745856</v>
      </c>
      <c r="C7" s="978">
        <v>0</v>
      </c>
      <c r="D7" s="978">
        <v>0</v>
      </c>
      <c r="E7" s="978">
        <v>4508.3</v>
      </c>
      <c r="F7" s="978">
        <v>2389.5</v>
      </c>
      <c r="G7" s="978">
        <v>3210.8</v>
      </c>
      <c r="H7" s="978">
        <v>7277.7</v>
      </c>
      <c r="I7" s="978">
        <v>10642.5</v>
      </c>
      <c r="J7" s="978">
        <v>732503.6</v>
      </c>
      <c r="K7" s="978">
        <v>693445.3</v>
      </c>
      <c r="L7" s="978">
        <v>693176</v>
      </c>
      <c r="M7" s="978">
        <v>658277.19999999995</v>
      </c>
      <c r="N7" s="978">
        <v>562472</v>
      </c>
      <c r="O7" s="978">
        <v>562655.6</v>
      </c>
      <c r="P7" s="978">
        <v>603190.9</v>
      </c>
      <c r="Q7" s="978">
        <v>604499.1</v>
      </c>
      <c r="R7" s="978">
        <v>630212</v>
      </c>
      <c r="S7" s="978">
        <v>573571</v>
      </c>
      <c r="T7" s="978">
        <v>573344.5</v>
      </c>
      <c r="U7" s="978">
        <v>530544.5</v>
      </c>
      <c r="V7" s="978">
        <v>585828.9</v>
      </c>
      <c r="W7" s="978">
        <v>606806.80000000005</v>
      </c>
      <c r="X7" s="978">
        <v>619017.80000000005</v>
      </c>
      <c r="Y7" s="978">
        <v>676576</v>
      </c>
      <c r="Z7" s="978">
        <v>448180</v>
      </c>
      <c r="AA7" s="978">
        <v>278246.8</v>
      </c>
      <c r="AB7" s="978">
        <v>488432.8</v>
      </c>
      <c r="AC7" s="978">
        <v>525933.5</v>
      </c>
      <c r="AD7" s="978">
        <v>520965.1</v>
      </c>
      <c r="AE7" s="978">
        <v>448727.3</v>
      </c>
      <c r="AF7" s="978">
        <v>521886.4</v>
      </c>
      <c r="AG7" s="978">
        <v>614294.19999999995</v>
      </c>
      <c r="AH7" s="978">
        <v>673796</v>
      </c>
      <c r="AI7" s="978">
        <v>682871.4</v>
      </c>
      <c r="AJ7" s="978">
        <v>767503</v>
      </c>
      <c r="AK7" s="978">
        <v>994268</v>
      </c>
      <c r="AL7" s="978">
        <v>1451621.9</v>
      </c>
      <c r="AM7" s="978">
        <v>1186163</v>
      </c>
      <c r="AN7" s="978">
        <v>1371379.1</v>
      </c>
      <c r="AO7" s="978">
        <v>1440599.5</v>
      </c>
      <c r="AP7" s="978">
        <v>1459906.9</v>
      </c>
      <c r="AQ7" s="978">
        <v>1539935.2</v>
      </c>
      <c r="AR7" s="978">
        <v>1596572.9000000001</v>
      </c>
      <c r="AS7" s="978">
        <v>1686784.2</v>
      </c>
      <c r="AT7" s="978">
        <v>1675036.3</v>
      </c>
      <c r="AU7" s="978">
        <v>1985256.9</v>
      </c>
      <c r="AV7" s="978">
        <v>1167457.8</v>
      </c>
      <c r="AW7" s="978">
        <v>1217487.7940000002</v>
      </c>
      <c r="AX7" s="978">
        <v>1354350.7999999998</v>
      </c>
      <c r="AY7" s="978">
        <v>1422269.9400000002</v>
      </c>
      <c r="AZ7" s="978">
        <v>1827963.8</v>
      </c>
      <c r="BA7" s="978">
        <v>2236993.2999999998</v>
      </c>
      <c r="BB7" s="978">
        <v>1699623.2999999998</v>
      </c>
      <c r="BC7" s="978">
        <v>2118132.2000000002</v>
      </c>
      <c r="BD7" s="978">
        <v>2352854.7999999998</v>
      </c>
      <c r="BE7" s="978">
        <v>2178073.6000000001</v>
      </c>
      <c r="BF7" s="978">
        <v>2254456.9</v>
      </c>
      <c r="BG7" s="978">
        <v>2274114.0108048799</v>
      </c>
      <c r="BH7" s="978">
        <v>187556.21883285997</v>
      </c>
      <c r="BI7" s="978">
        <v>257022.13926594</v>
      </c>
      <c r="BJ7" s="978">
        <v>304948.88177852001</v>
      </c>
      <c r="BK7" s="978">
        <v>360402.42615360999</v>
      </c>
      <c r="BL7" s="978">
        <v>402411.70634978998</v>
      </c>
      <c r="BM7" s="978">
        <v>461138.39119141997</v>
      </c>
      <c r="BN7" s="978">
        <v>497155.31130911998</v>
      </c>
      <c r="BO7" s="978">
        <v>475053.72166025999</v>
      </c>
      <c r="BP7" s="978">
        <v>532758.54534561001</v>
      </c>
      <c r="BQ7" s="978">
        <v>629729.45505712996</v>
      </c>
      <c r="BR7" s="978">
        <v>677191.60877328005</v>
      </c>
      <c r="BS7" s="978">
        <v>754208.06036550005</v>
      </c>
      <c r="BT7" s="978">
        <v>193293.35428501002</v>
      </c>
      <c r="BU7" s="978">
        <v>151788.69975719001</v>
      </c>
      <c r="BV7" s="978">
        <v>681816.38308939</v>
      </c>
      <c r="BW7" s="978">
        <v>676693.43650805007</v>
      </c>
      <c r="BX7" s="978">
        <v>692993.42685832991</v>
      </c>
      <c r="BY7" s="978">
        <v>668053.49744985998</v>
      </c>
      <c r="BZ7" s="978">
        <v>1143007.1473128798</v>
      </c>
      <c r="CA7" s="978">
        <v>1139818.2243126498</v>
      </c>
      <c r="CB7" s="978">
        <v>1353326.55201143</v>
      </c>
      <c r="CC7" s="978">
        <v>1359957.1084785801</v>
      </c>
      <c r="CD7" s="978">
        <v>1641248.8435909299</v>
      </c>
      <c r="CE7" s="978">
        <v>1505709.8700522401</v>
      </c>
      <c r="CF7" s="978">
        <v>1664739.2713847</v>
      </c>
      <c r="CG7" s="978">
        <v>1645838.5943670901</v>
      </c>
      <c r="CH7" s="978">
        <v>2045948.24504681</v>
      </c>
      <c r="CI7" s="978">
        <v>1810924.7553368302</v>
      </c>
      <c r="CJ7" s="978">
        <v>2060204.5909245701</v>
      </c>
      <c r="CK7" s="978">
        <v>1907781.9563568898</v>
      </c>
      <c r="CL7" s="978">
        <v>1927793.9028022401</v>
      </c>
      <c r="CM7" s="978">
        <v>1903773.53012677</v>
      </c>
      <c r="CN7" s="978">
        <v>1934441.16253531</v>
      </c>
      <c r="CO7" s="978">
        <v>1927809.99788266</v>
      </c>
      <c r="CP7" s="978">
        <v>70905.60677472</v>
      </c>
      <c r="CQ7" s="978">
        <v>27396.80648653</v>
      </c>
      <c r="CR7" s="978">
        <v>80736.251529779998</v>
      </c>
      <c r="CS7" s="978">
        <v>86074.384803580004</v>
      </c>
      <c r="CT7" s="978">
        <v>74474.115018580007</v>
      </c>
      <c r="CU7" s="978">
        <v>85471.729051250004</v>
      </c>
      <c r="CV7" s="978">
        <v>92504.901105820012</v>
      </c>
      <c r="CW7" s="978">
        <v>61781.229642680002</v>
      </c>
      <c r="CX7" s="978">
        <v>78096.351445809996</v>
      </c>
      <c r="CY7" s="978">
        <v>105062.24225173</v>
      </c>
      <c r="CZ7" s="978">
        <v>108468.75760707</v>
      </c>
      <c r="DA7" s="978">
        <v>140835.98320386</v>
      </c>
      <c r="DB7" s="978">
        <v>40579.403546370006</v>
      </c>
      <c r="DC7" s="978">
        <v>66759.774820430001</v>
      </c>
      <c r="DD7" s="978">
        <v>52696.534478330002</v>
      </c>
      <c r="DE7" s="978">
        <v>116676.78287863001</v>
      </c>
      <c r="DF7" s="978">
        <v>121566.91970814999</v>
      </c>
      <c r="DG7" s="978">
        <v>89151.28197797999</v>
      </c>
      <c r="DH7" s="978">
        <v>51469.757061379998</v>
      </c>
      <c r="DI7" s="978">
        <v>35102.321244669998</v>
      </c>
      <c r="DJ7" s="978">
        <v>29692.163586909999</v>
      </c>
      <c r="DK7" s="978">
        <v>60849.230457350001</v>
      </c>
      <c r="DL7" s="978">
        <v>37535.541040889999</v>
      </c>
      <c r="DM7" s="978">
        <v>61431.942805959996</v>
      </c>
      <c r="DN7" s="978">
        <v>76257.472205679995</v>
      </c>
      <c r="DO7" s="978">
        <v>20876.267233669998</v>
      </c>
      <c r="DP7" s="978">
        <v>73164.833868089991</v>
      </c>
      <c r="DQ7" s="978">
        <v>91799.982027559992</v>
      </c>
      <c r="DR7" s="978">
        <v>59127.440967269999</v>
      </c>
      <c r="DS7" s="978">
        <v>77384.052899440008</v>
      </c>
      <c r="DT7" s="978">
        <v>31034.76025888</v>
      </c>
      <c r="DU7" s="978">
        <v>93309.363965770011</v>
      </c>
      <c r="DV7" s="978">
        <v>92361.381759609998</v>
      </c>
      <c r="DW7" s="978">
        <v>86828.133470929999</v>
      </c>
      <c r="DX7" s="978">
        <v>159494.64179803</v>
      </c>
      <c r="DY7" s="978">
        <v>94523.135256640002</v>
      </c>
      <c r="DZ7" s="978">
        <v>40117.814154660002</v>
      </c>
      <c r="EA7" s="978">
        <v>1098740.1128481401</v>
      </c>
      <c r="EB7" s="978">
        <v>1075306.78630653</v>
      </c>
      <c r="EC7" s="978">
        <v>60283.096951209998</v>
      </c>
      <c r="ED7" s="978">
        <v>97718.267015509991</v>
      </c>
      <c r="EE7" s="978">
        <v>49274.193654300005</v>
      </c>
      <c r="EF7" s="978">
        <v>78069.507399070004</v>
      </c>
      <c r="EG7" s="978">
        <v>59650.554113359998</v>
      </c>
      <c r="EH7" s="978">
        <v>58706.079343780002</v>
      </c>
      <c r="EI7" s="978">
        <v>51849.785814769995</v>
      </c>
      <c r="EJ7" s="978">
        <v>34538.054175589998</v>
      </c>
      <c r="EK7" s="978">
        <v>43197.932737559997</v>
      </c>
      <c r="EL7" s="978">
        <v>54608.077510279996</v>
      </c>
      <c r="EM7" s="978">
        <v>36794.062265690001</v>
      </c>
      <c r="EN7" s="978">
        <v>61343.484755230005</v>
      </c>
      <c r="EO7" s="978">
        <v>36628.73716253</v>
      </c>
      <c r="EP7" s="978">
        <v>34493.90648872</v>
      </c>
      <c r="EQ7" s="978">
        <v>9827.1046661299988</v>
      </c>
      <c r="ER7" s="978">
        <v>43517.44236393</v>
      </c>
      <c r="ES7" s="978">
        <v>38486.844821910003</v>
      </c>
      <c r="ET7" s="978">
        <v>29232.669927049999</v>
      </c>
      <c r="EU7" s="978">
        <v>63037.853656199994</v>
      </c>
      <c r="EV7" s="978">
        <v>57913.736228319998</v>
      </c>
      <c r="EW7" s="978">
        <v>38311.864752679998</v>
      </c>
      <c r="EX7" s="978">
        <v>50947.626708529999</v>
      </c>
      <c r="EY7" s="978">
        <v>48058.06017728</v>
      </c>
      <c r="EZ7" s="978">
        <v>50206.664104230003</v>
      </c>
      <c r="FA7" s="978">
        <v>56414.37513018</v>
      </c>
      <c r="FB7" s="978">
        <v>35920.625794349995</v>
      </c>
      <c r="FC7" s="978">
        <v>39559.940879260001</v>
      </c>
      <c r="FD7" s="978">
        <v>37465.78477672</v>
      </c>
      <c r="FE7" s="1040"/>
    </row>
    <row r="8" spans="1:161">
      <c r="A8" s="1041" t="s">
        <v>630</v>
      </c>
      <c r="B8" s="978">
        <v>391502</v>
      </c>
      <c r="C8" s="978">
        <v>990028.70000000007</v>
      </c>
      <c r="D8" s="978">
        <v>935914.3</v>
      </c>
      <c r="E8" s="978">
        <v>1028405</v>
      </c>
      <c r="F8" s="978">
        <v>1029017</v>
      </c>
      <c r="G8" s="978">
        <v>1004999.6</v>
      </c>
      <c r="H8" s="978">
        <v>1185877.2</v>
      </c>
      <c r="I8" s="978">
        <v>1023549.2</v>
      </c>
      <c r="J8" s="978">
        <v>291604.8</v>
      </c>
      <c r="K8" s="978">
        <v>353479.1</v>
      </c>
      <c r="L8" s="978">
        <v>552851.1</v>
      </c>
      <c r="M8" s="978">
        <v>552204.6</v>
      </c>
      <c r="N8" s="978">
        <v>339386</v>
      </c>
      <c r="O8" s="978">
        <v>373459.8</v>
      </c>
      <c r="P8" s="978">
        <v>359694.4</v>
      </c>
      <c r="Q8" s="978">
        <v>423853.5</v>
      </c>
      <c r="R8" s="978">
        <v>399210</v>
      </c>
      <c r="S8" s="978">
        <v>342943.5</v>
      </c>
      <c r="T8" s="978">
        <v>375626.7</v>
      </c>
      <c r="U8" s="978">
        <v>368576.3</v>
      </c>
      <c r="V8" s="978">
        <v>285993.8</v>
      </c>
      <c r="W8" s="978">
        <v>309927.8</v>
      </c>
      <c r="X8" s="978">
        <v>324928.59999999998</v>
      </c>
      <c r="Y8" s="978">
        <v>447282.1</v>
      </c>
      <c r="Z8" s="978">
        <v>517710</v>
      </c>
      <c r="AA8" s="978">
        <v>754159.7</v>
      </c>
      <c r="AB8" s="978">
        <v>708837.5</v>
      </c>
      <c r="AC8" s="978">
        <v>675951.2</v>
      </c>
      <c r="AD8" s="978">
        <v>679809.3</v>
      </c>
      <c r="AE8" s="978">
        <v>667391.6</v>
      </c>
      <c r="AF8" s="978">
        <v>783999.9</v>
      </c>
      <c r="AG8" s="978">
        <v>846643.4</v>
      </c>
      <c r="AH8" s="978">
        <v>842911.9</v>
      </c>
      <c r="AI8" s="978">
        <v>712808.2</v>
      </c>
      <c r="AJ8" s="978">
        <v>704160.4</v>
      </c>
      <c r="AK8" s="978">
        <v>1085046</v>
      </c>
      <c r="AL8" s="978">
        <v>710534.98</v>
      </c>
      <c r="AM8" s="978">
        <v>1011206.7999999999</v>
      </c>
      <c r="AN8" s="978">
        <v>1071971.2000000002</v>
      </c>
      <c r="AO8" s="978">
        <v>1013622.9749999999</v>
      </c>
      <c r="AP8" s="978">
        <v>984554.9</v>
      </c>
      <c r="AQ8" s="978">
        <v>983835.29999999993</v>
      </c>
      <c r="AR8" s="978">
        <v>967491.73399999994</v>
      </c>
      <c r="AS8" s="978">
        <v>1399014.351</v>
      </c>
      <c r="AT8" s="978">
        <v>1524139.6</v>
      </c>
      <c r="AU8" s="978">
        <v>1696778.8</v>
      </c>
      <c r="AV8" s="978">
        <v>1650570.3</v>
      </c>
      <c r="AW8" s="978">
        <v>1828124.5</v>
      </c>
      <c r="AX8" s="978">
        <v>2157333.1</v>
      </c>
      <c r="AY8" s="978">
        <v>2652468.36</v>
      </c>
      <c r="AZ8" s="978">
        <v>1945654.7</v>
      </c>
      <c r="BA8" s="978">
        <v>2336043.1</v>
      </c>
      <c r="BB8" s="978">
        <v>2446150</v>
      </c>
      <c r="BC8" s="978">
        <v>2482662.8000000003</v>
      </c>
      <c r="BD8" s="978">
        <v>2407230.1</v>
      </c>
      <c r="BE8" s="978">
        <v>2775325.5999999996</v>
      </c>
      <c r="BF8" s="978">
        <v>2864744.1</v>
      </c>
      <c r="BG8" s="978">
        <v>2928947.13702555</v>
      </c>
      <c r="BH8" s="978">
        <v>5673622.4372456698</v>
      </c>
      <c r="BI8" s="978">
        <v>5635335.9397768499</v>
      </c>
      <c r="BJ8" s="978">
        <v>5220240.1314888606</v>
      </c>
      <c r="BK8" s="978">
        <v>6215910.0201199809</v>
      </c>
      <c r="BL8" s="978">
        <v>5762387.2009944599</v>
      </c>
      <c r="BM8" s="978">
        <v>5750882.4446048094</v>
      </c>
      <c r="BN8" s="978">
        <v>5734723.8446946703</v>
      </c>
      <c r="BO8" s="978">
        <v>5999834.7958807899</v>
      </c>
      <c r="BP8" s="978">
        <v>6209061.4112725994</v>
      </c>
      <c r="BQ8" s="978">
        <v>5611895.6042139502</v>
      </c>
      <c r="BR8" s="978">
        <v>5269885.2843557</v>
      </c>
      <c r="BS8" s="978">
        <v>5403155.4084825898</v>
      </c>
      <c r="BT8" s="978">
        <v>6187838.4820134901</v>
      </c>
      <c r="BU8" s="978">
        <v>6122381.0433619693</v>
      </c>
      <c r="BV8" s="978">
        <v>5816411.9590344392</v>
      </c>
      <c r="BW8" s="978">
        <v>5982658.0996940508</v>
      </c>
      <c r="BX8" s="978">
        <v>6135337.6725798706</v>
      </c>
      <c r="BY8" s="978">
        <v>6530757.1548514804</v>
      </c>
      <c r="BZ8" s="978">
        <v>6305724.4402781101</v>
      </c>
      <c r="CA8" s="978">
        <v>6037059.1028327206</v>
      </c>
      <c r="CB8" s="978">
        <v>5999791.2234594403</v>
      </c>
      <c r="CC8" s="978">
        <v>5828869.0492605306</v>
      </c>
      <c r="CD8" s="978">
        <v>5999521.5311074099</v>
      </c>
      <c r="CE8" s="978">
        <v>6083975.9930957202</v>
      </c>
      <c r="CF8" s="978">
        <v>5405374.8441647897</v>
      </c>
      <c r="CG8" s="978">
        <v>5240467.2989299102</v>
      </c>
      <c r="CH8" s="978">
        <v>5282187.1249806909</v>
      </c>
      <c r="CI8" s="978">
        <v>4844576.45198703</v>
      </c>
      <c r="CJ8" s="978">
        <v>5109951.9646125305</v>
      </c>
      <c r="CK8" s="978">
        <v>5119629.8868029397</v>
      </c>
      <c r="CL8" s="978">
        <v>5044964.1224835897</v>
      </c>
      <c r="CM8" s="978">
        <v>4740146.5824879697</v>
      </c>
      <c r="CN8" s="978">
        <v>4763060.1537281396</v>
      </c>
      <c r="CO8" s="978">
        <v>4719576.5677124597</v>
      </c>
      <c r="CP8" s="978">
        <v>6455924.9464364499</v>
      </c>
      <c r="CQ8" s="978">
        <v>5847693.8344220193</v>
      </c>
      <c r="CR8" s="978">
        <v>5774002.34215446</v>
      </c>
      <c r="CS8" s="978">
        <v>5929946.4418398207</v>
      </c>
      <c r="CT8" s="978">
        <v>6031929.5586055191</v>
      </c>
      <c r="CU8" s="978">
        <v>5956340.0129636601</v>
      </c>
      <c r="CV8" s="978">
        <v>5763444.73080358</v>
      </c>
      <c r="CW8" s="978">
        <v>5752050.0763698798</v>
      </c>
      <c r="CX8" s="978">
        <v>5490150.65884565</v>
      </c>
      <c r="CY8" s="978">
        <v>5263437.4821872497</v>
      </c>
      <c r="CZ8" s="978">
        <v>5262495.3139771204</v>
      </c>
      <c r="DA8" s="978">
        <v>5127237.3868767004</v>
      </c>
      <c r="DB8" s="978">
        <v>4987173.6598447403</v>
      </c>
      <c r="DC8" s="978">
        <v>4907002.6552495593</v>
      </c>
      <c r="DD8" s="978">
        <v>4746398.8168832995</v>
      </c>
      <c r="DE8" s="978">
        <v>4871613.6305930801</v>
      </c>
      <c r="DF8" s="978">
        <v>4904881.8370290594</v>
      </c>
      <c r="DG8" s="978">
        <v>4770629.9389623301</v>
      </c>
      <c r="DH8" s="978">
        <v>5120320.7216005502</v>
      </c>
      <c r="DI8" s="978">
        <v>5468856.4747224003</v>
      </c>
      <c r="DJ8" s="978">
        <v>4679860.2398509104</v>
      </c>
      <c r="DK8" s="978">
        <v>4480613.5747869899</v>
      </c>
      <c r="DL8" s="978">
        <v>4561201.35985824</v>
      </c>
      <c r="DM8" s="978">
        <v>5515848.2049498893</v>
      </c>
      <c r="DN8" s="978">
        <v>5125775.4246479506</v>
      </c>
      <c r="DO8" s="978">
        <v>4846524.3835019106</v>
      </c>
      <c r="DP8" s="978">
        <v>4836934.6962888399</v>
      </c>
      <c r="DQ8" s="978">
        <v>4722010.6395422406</v>
      </c>
      <c r="DR8" s="978">
        <v>5368915.57210893</v>
      </c>
      <c r="DS8" s="978">
        <v>5452281.5173308402</v>
      </c>
      <c r="DT8" s="978">
        <v>5172526.1223327694</v>
      </c>
      <c r="DU8" s="978">
        <v>5379196.6728966394</v>
      </c>
      <c r="DV8" s="978">
        <v>5608280.2415876398</v>
      </c>
      <c r="DW8" s="978">
        <v>5838459.5818718802</v>
      </c>
      <c r="DX8" s="978">
        <v>5470726.8103209296</v>
      </c>
      <c r="DY8" s="978">
        <v>5853271.2127030399</v>
      </c>
      <c r="DZ8" s="978">
        <v>6040224.91534332</v>
      </c>
      <c r="EA8" s="978">
        <v>6158569.4517204808</v>
      </c>
      <c r="EB8" s="978">
        <v>6481562.2289031204</v>
      </c>
      <c r="EC8" s="978">
        <v>6521317.4137042696</v>
      </c>
      <c r="ED8" s="978">
        <v>6897816.9304798795</v>
      </c>
      <c r="EE8" s="978">
        <v>7169893.8548140302</v>
      </c>
      <c r="EF8" s="978">
        <v>7601868.6767806103</v>
      </c>
      <c r="EG8" s="978">
        <v>8015678.86667905</v>
      </c>
      <c r="EH8" s="978">
        <v>7301854.78450015</v>
      </c>
      <c r="EI8" s="978">
        <v>7561877.5898715993</v>
      </c>
      <c r="EJ8" s="978">
        <v>7188388.2411358794</v>
      </c>
      <c r="EK8" s="978">
        <v>6872163.2802282898</v>
      </c>
      <c r="EL8" s="978">
        <v>6828016.0314109996</v>
      </c>
      <c r="EM8" s="978">
        <v>6743808.98600775</v>
      </c>
      <c r="EN8" s="978">
        <v>6717849.3599914806</v>
      </c>
      <c r="EO8" s="978">
        <v>6659458.1663951799</v>
      </c>
      <c r="EP8" s="978">
        <v>6613790.3659884902</v>
      </c>
      <c r="EQ8" s="978">
        <v>6225543.2718628002</v>
      </c>
      <c r="ER8" s="978">
        <v>6137869.3167307405</v>
      </c>
      <c r="ES8" s="978">
        <v>5688907.1919626296</v>
      </c>
      <c r="ET8" s="978">
        <v>5913045.3454414997</v>
      </c>
      <c r="EU8" s="978">
        <v>6004952.5801169695</v>
      </c>
      <c r="EV8" s="978">
        <v>6264354.82384523</v>
      </c>
      <c r="EW8" s="978">
        <v>6337474.9484250192</v>
      </c>
      <c r="EX8" s="978">
        <v>5993109.1887040194</v>
      </c>
      <c r="EY8" s="978">
        <v>6002552.7363293897</v>
      </c>
      <c r="EZ8" s="978">
        <v>5544240.2757422691</v>
      </c>
      <c r="FA8" s="978">
        <v>5678984.6101496201</v>
      </c>
      <c r="FB8" s="978">
        <v>5474164.2439675797</v>
      </c>
      <c r="FC8" s="978">
        <v>4921655.5232263701</v>
      </c>
      <c r="FD8" s="978">
        <v>5359358.7322899001</v>
      </c>
      <c r="FE8" s="1040"/>
    </row>
    <row r="9" spans="1:161">
      <c r="A9" s="1042" t="s">
        <v>631</v>
      </c>
      <c r="B9" s="978"/>
      <c r="C9" s="978"/>
      <c r="D9" s="978"/>
      <c r="E9" s="978"/>
      <c r="F9" s="978"/>
      <c r="G9" s="978"/>
      <c r="H9" s="978"/>
      <c r="I9" s="978"/>
      <c r="J9" s="978"/>
      <c r="K9" s="978"/>
      <c r="L9" s="978"/>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v>444517.9</v>
      </c>
      <c r="BL9" s="978">
        <v>359442.8</v>
      </c>
      <c r="BM9" s="978">
        <v>308299.59999999998</v>
      </c>
      <c r="BN9" s="978">
        <v>526135.9</v>
      </c>
      <c r="BO9" s="978">
        <v>426387.8</v>
      </c>
      <c r="BP9" s="978">
        <v>715741.1</v>
      </c>
      <c r="BQ9" s="978">
        <v>886765.73126818996</v>
      </c>
      <c r="BR9" s="978">
        <v>441086.01948866999</v>
      </c>
      <c r="BS9" s="978">
        <v>324839.70411778998</v>
      </c>
      <c r="BT9" s="978">
        <v>425234.29651029996</v>
      </c>
      <c r="BU9" s="978">
        <v>465383.31086049997</v>
      </c>
      <c r="BV9" s="978">
        <v>587114.34890429</v>
      </c>
      <c r="BW9" s="978">
        <v>565984.80405809998</v>
      </c>
      <c r="BX9" s="978">
        <v>478292.87246936001</v>
      </c>
      <c r="BY9" s="978">
        <v>436157.81696003996</v>
      </c>
      <c r="BZ9" s="978">
        <v>423074.09281901002</v>
      </c>
      <c r="CA9" s="978">
        <v>441610.70939872996</v>
      </c>
      <c r="CB9" s="978">
        <v>576358.80717714003</v>
      </c>
      <c r="CC9" s="978">
        <v>610493.17096910998</v>
      </c>
      <c r="CD9" s="978">
        <v>481726.29781653004</v>
      </c>
      <c r="CE9" s="978">
        <v>560133.44868744991</v>
      </c>
      <c r="CF9" s="978">
        <v>488581.80760850001</v>
      </c>
      <c r="CG9" s="978">
        <v>380916.27100225003</v>
      </c>
      <c r="CH9" s="978">
        <v>393467.81503041997</v>
      </c>
      <c r="CI9" s="978">
        <v>258230.05095852999</v>
      </c>
      <c r="CJ9" s="978">
        <v>980644.42396385001</v>
      </c>
      <c r="CK9" s="978">
        <v>898424.80219245993</v>
      </c>
      <c r="CL9" s="978">
        <v>913178.35405947</v>
      </c>
      <c r="CM9" s="978">
        <v>877173.08766516007</v>
      </c>
      <c r="CN9" s="978">
        <v>934980.99579548999</v>
      </c>
      <c r="CO9" s="978">
        <v>716824.53421477007</v>
      </c>
      <c r="CP9" s="978">
        <v>953561.00135070994</v>
      </c>
      <c r="CQ9" s="978">
        <v>452223.23180359002</v>
      </c>
      <c r="CR9" s="978">
        <v>420944.34347284003</v>
      </c>
      <c r="CS9" s="978">
        <v>466202.13654847996</v>
      </c>
      <c r="CT9" s="978">
        <v>568150.20562020992</v>
      </c>
      <c r="CU9" s="978">
        <v>477602.49270397</v>
      </c>
      <c r="CV9" s="978">
        <v>462271.62452547997</v>
      </c>
      <c r="CW9" s="978">
        <v>461887.74165165995</v>
      </c>
      <c r="CX9" s="978">
        <v>433409.88235293998</v>
      </c>
      <c r="CY9" s="978">
        <v>337255.45463136997</v>
      </c>
      <c r="CZ9" s="978">
        <v>405568.22795119003</v>
      </c>
      <c r="DA9" s="978">
        <v>422423.53671488003</v>
      </c>
      <c r="DB9" s="978">
        <v>464023.17318009003</v>
      </c>
      <c r="DC9" s="978">
        <v>299221.77059246995</v>
      </c>
      <c r="DD9" s="978">
        <v>380749.38023228996</v>
      </c>
      <c r="DE9" s="978">
        <v>484466.63435587002</v>
      </c>
      <c r="DF9" s="978">
        <v>469836.97660681</v>
      </c>
      <c r="DG9" s="978">
        <v>379012.59244043002</v>
      </c>
      <c r="DH9" s="978">
        <v>433098.35894591996</v>
      </c>
      <c r="DI9" s="978">
        <v>344343.58717686997</v>
      </c>
      <c r="DJ9" s="978">
        <v>309893.53804355999</v>
      </c>
      <c r="DK9" s="978">
        <v>303248.45573683002</v>
      </c>
      <c r="DL9" s="978">
        <v>362708.50332119002</v>
      </c>
      <c r="DM9" s="978">
        <v>298207.32811121998</v>
      </c>
      <c r="DN9" s="978">
        <v>513467.11680921004</v>
      </c>
      <c r="DO9" s="978">
        <v>497630.87843659002</v>
      </c>
      <c r="DP9" s="978">
        <v>389635.97542153997</v>
      </c>
      <c r="DQ9" s="978">
        <v>439635.52957459004</v>
      </c>
      <c r="DR9" s="978">
        <v>308036.87744617998</v>
      </c>
      <c r="DS9" s="978">
        <v>412748.66810565005</v>
      </c>
      <c r="DT9" s="978">
        <v>443102.70802409004</v>
      </c>
      <c r="DU9" s="978">
        <v>359179.53892829997</v>
      </c>
      <c r="DV9" s="978">
        <v>416447.20845396997</v>
      </c>
      <c r="DW9" s="978">
        <v>385449.88972881</v>
      </c>
      <c r="DX9" s="978">
        <v>487525.81513055001</v>
      </c>
      <c r="DY9" s="978">
        <v>639216.58931314002</v>
      </c>
      <c r="DZ9" s="978">
        <v>345201.88568594999</v>
      </c>
      <c r="EA9" s="978">
        <v>379339.74859059998</v>
      </c>
      <c r="EB9" s="978">
        <v>371135.38749047997</v>
      </c>
      <c r="EC9" s="978">
        <v>285946.39946667</v>
      </c>
      <c r="ED9" s="978">
        <v>560299.37180271</v>
      </c>
      <c r="EE9" s="978">
        <v>558680.17182297993</v>
      </c>
      <c r="EF9" s="978">
        <v>388520.42213086999</v>
      </c>
      <c r="EG9" s="978">
        <v>428557.61760478996</v>
      </c>
      <c r="EH9" s="978">
        <v>146621.72271718</v>
      </c>
      <c r="EI9" s="978">
        <v>400179.90601342998</v>
      </c>
      <c r="EJ9" s="978">
        <v>683696.66035346</v>
      </c>
      <c r="EK9" s="978">
        <v>408558.69616426004</v>
      </c>
      <c r="EL9" s="978">
        <v>438344.00172603998</v>
      </c>
      <c r="EM9" s="978">
        <v>406490.47731386998</v>
      </c>
      <c r="EN9" s="978">
        <v>468574.72940816998</v>
      </c>
      <c r="EO9" s="978">
        <v>422050.99515896</v>
      </c>
      <c r="EP9" s="978">
        <v>460829.88368336001</v>
      </c>
      <c r="EQ9" s="978">
        <v>403019.41910792998</v>
      </c>
      <c r="ER9" s="978">
        <v>527571.46724953002</v>
      </c>
      <c r="ES9" s="978">
        <v>552180.90836531005</v>
      </c>
      <c r="ET9" s="978">
        <v>650266.15965716005</v>
      </c>
      <c r="EU9" s="978">
        <v>921910.38562702003</v>
      </c>
      <c r="EV9" s="978">
        <v>716973.31907831004</v>
      </c>
      <c r="EW9" s="978">
        <v>574890.51495834999</v>
      </c>
      <c r="EX9" s="978">
        <v>404564.02584354999</v>
      </c>
      <c r="EY9" s="978">
        <v>453740.84802284004</v>
      </c>
      <c r="EZ9" s="978">
        <v>357333.40112135996</v>
      </c>
      <c r="FA9" s="978">
        <v>410684.85272611998</v>
      </c>
      <c r="FB9" s="978">
        <v>516256.72807365999</v>
      </c>
      <c r="FC9" s="978">
        <v>303573.32970673998</v>
      </c>
      <c r="FD9" s="978">
        <v>576995.13979179005</v>
      </c>
      <c r="FE9" s="1040"/>
    </row>
    <row r="10" spans="1:161">
      <c r="A10" s="1041" t="s">
        <v>632</v>
      </c>
      <c r="B10" s="978">
        <v>37723</v>
      </c>
      <c r="C10" s="978">
        <v>37722.9</v>
      </c>
      <c r="D10" s="978">
        <v>25599.1</v>
      </c>
      <c r="E10" s="978">
        <v>79239</v>
      </c>
      <c r="F10" s="978">
        <v>79239</v>
      </c>
      <c r="G10" s="978">
        <v>84654.9</v>
      </c>
      <c r="H10" s="978">
        <v>109278.9</v>
      </c>
      <c r="I10" s="978">
        <v>98700</v>
      </c>
      <c r="J10" s="978">
        <v>102.1</v>
      </c>
      <c r="K10" s="978">
        <v>87369.600000000006</v>
      </c>
      <c r="L10" s="978">
        <v>68762.7</v>
      </c>
      <c r="M10" s="978">
        <v>84283.9</v>
      </c>
      <c r="N10" s="978">
        <v>85980</v>
      </c>
      <c r="O10" s="978">
        <v>93064.5</v>
      </c>
      <c r="P10" s="978">
        <v>105005.8</v>
      </c>
      <c r="Q10" s="978">
        <v>60893.9</v>
      </c>
      <c r="R10" s="978">
        <v>101021.1</v>
      </c>
      <c r="S10" s="978">
        <v>145722.29999999999</v>
      </c>
      <c r="T10" s="978">
        <v>138171.20000000001</v>
      </c>
      <c r="U10" s="978">
        <v>138254.20000000001</v>
      </c>
      <c r="V10" s="978">
        <v>151610.4</v>
      </c>
      <c r="W10" s="978">
        <v>151610.4</v>
      </c>
      <c r="X10" s="978">
        <v>124947.8</v>
      </c>
      <c r="Y10" s="978">
        <v>129642.6</v>
      </c>
      <c r="Z10" s="978">
        <v>66090</v>
      </c>
      <c r="AA10" s="978">
        <v>115178.3</v>
      </c>
      <c r="AB10" s="978">
        <v>48659</v>
      </c>
      <c r="AC10" s="978">
        <v>127822.39999999999</v>
      </c>
      <c r="AD10" s="978">
        <v>185400.7</v>
      </c>
      <c r="AE10" s="978">
        <v>240158.9</v>
      </c>
      <c r="AF10" s="978">
        <v>238937.60000000001</v>
      </c>
      <c r="AG10" s="978">
        <v>267566.8</v>
      </c>
      <c r="AH10" s="978">
        <v>346753.6</v>
      </c>
      <c r="AI10" s="978">
        <v>381802.8</v>
      </c>
      <c r="AJ10" s="978">
        <v>482082.4</v>
      </c>
      <c r="AK10" s="978">
        <v>101507.9</v>
      </c>
      <c r="AL10" s="978">
        <v>298570</v>
      </c>
      <c r="AM10" s="978">
        <v>257962.1</v>
      </c>
      <c r="AN10" s="978">
        <v>311933.8</v>
      </c>
      <c r="AO10" s="978">
        <v>354863.2</v>
      </c>
      <c r="AP10" s="978">
        <v>412905.3</v>
      </c>
      <c r="AQ10" s="978">
        <v>433001.1</v>
      </c>
      <c r="AR10" s="978">
        <v>598323</v>
      </c>
      <c r="AS10" s="978">
        <v>137909.6</v>
      </c>
      <c r="AT10" s="978">
        <v>53768.7</v>
      </c>
      <c r="AU10" s="978">
        <v>81270.899999999994</v>
      </c>
      <c r="AV10" s="978">
        <v>80990.2</v>
      </c>
      <c r="AW10" s="978">
        <v>232190.5</v>
      </c>
      <c r="AX10" s="978">
        <v>182316.6</v>
      </c>
      <c r="AY10" s="978">
        <v>165380.29999999999</v>
      </c>
      <c r="AZ10" s="978">
        <v>374468.4</v>
      </c>
      <c r="BA10" s="978">
        <v>57721.5</v>
      </c>
      <c r="BB10" s="978">
        <v>84270.3</v>
      </c>
      <c r="BC10" s="978">
        <v>363866</v>
      </c>
      <c r="BD10" s="978">
        <v>367941.8</v>
      </c>
      <c r="BE10" s="978">
        <v>419237.9</v>
      </c>
      <c r="BF10" s="978">
        <v>393892.6</v>
      </c>
      <c r="BG10" s="978">
        <v>462338.28366920003</v>
      </c>
      <c r="BH10" s="978">
        <v>70419.130790399999</v>
      </c>
      <c r="BI10" s="978">
        <v>170055.88052000001</v>
      </c>
      <c r="BJ10" s="978">
        <v>92028.248513419996</v>
      </c>
      <c r="BK10" s="978">
        <v>41928.583480000001</v>
      </c>
      <c r="BL10" s="978">
        <v>74970.066519999993</v>
      </c>
      <c r="BM10" s="978">
        <v>186444.45251999999</v>
      </c>
      <c r="BN10" s="978">
        <v>190911.683816</v>
      </c>
      <c r="BO10" s="978">
        <v>117066.433816</v>
      </c>
      <c r="BP10" s="978">
        <v>60684.728816000003</v>
      </c>
      <c r="BQ10" s="978">
        <v>25550.4308136</v>
      </c>
      <c r="BR10" s="978">
        <v>48981.244661999997</v>
      </c>
      <c r="BS10" s="978">
        <v>92398.744661999997</v>
      </c>
      <c r="BT10" s="978">
        <v>85316.823908799997</v>
      </c>
      <c r="BU10" s="978">
        <v>136568.4355168</v>
      </c>
      <c r="BV10" s="978">
        <v>71891.189568000002</v>
      </c>
      <c r="BW10" s="978">
        <v>71897.344635600006</v>
      </c>
      <c r="BX10" s="978">
        <v>75907.789432799997</v>
      </c>
      <c r="BY10" s="978">
        <v>50086.539230000002</v>
      </c>
      <c r="BZ10" s="978">
        <v>45140.348892000002</v>
      </c>
      <c r="CA10" s="978">
        <v>68372.348891999995</v>
      </c>
      <c r="CB10" s="978">
        <v>97596.772418799999</v>
      </c>
      <c r="CC10" s="978">
        <v>158773.05014839998</v>
      </c>
      <c r="CD10" s="978">
        <v>23773.510148400001</v>
      </c>
      <c r="CE10" s="978">
        <v>23172.915945599998</v>
      </c>
      <c r="CF10" s="978">
        <v>11657.788013200001</v>
      </c>
      <c r="CG10" s="978">
        <v>11651.1263512</v>
      </c>
      <c r="CH10" s="978">
        <v>13118.9173176</v>
      </c>
      <c r="CI10" s="978">
        <v>27722.917317599997</v>
      </c>
      <c r="CJ10" s="978">
        <v>28909.160955200001</v>
      </c>
      <c r="CK10" s="978">
        <v>4386.554932</v>
      </c>
      <c r="CL10" s="978">
        <v>4392.5762839999998</v>
      </c>
      <c r="CM10" s="978">
        <v>14557.570216399999</v>
      </c>
      <c r="CN10" s="978">
        <v>14675.992029999999</v>
      </c>
      <c r="CO10" s="978">
        <v>14976.01231</v>
      </c>
      <c r="CP10" s="978">
        <v>7682.3391516000002</v>
      </c>
      <c r="CQ10" s="978">
        <v>7499.5838831999999</v>
      </c>
      <c r="CR10" s="978">
        <v>7499.5838831999999</v>
      </c>
      <c r="CS10" s="978">
        <v>44494.002575599996</v>
      </c>
      <c r="CT10" s="978">
        <v>88861.001155999998</v>
      </c>
      <c r="CU10" s="978">
        <v>141389.50609079999</v>
      </c>
      <c r="CV10" s="978">
        <v>65196.211603600001</v>
      </c>
      <c r="CW10" s="978">
        <v>81566.002508000005</v>
      </c>
      <c r="CX10" s="978">
        <v>81736.504603600013</v>
      </c>
      <c r="CY10" s="978">
        <v>66952.005752800003</v>
      </c>
      <c r="CZ10" s="978">
        <v>60410.80386</v>
      </c>
      <c r="DA10" s="978">
        <v>60410.80386</v>
      </c>
      <c r="DB10" s="978">
        <v>45295.595200399999</v>
      </c>
      <c r="DC10" s="978">
        <v>90420.502986000007</v>
      </c>
      <c r="DD10" s="978">
        <v>104455.90386000001</v>
      </c>
      <c r="DE10" s="978">
        <v>10056.50555</v>
      </c>
      <c r="DF10" s="978">
        <v>1.0083891999999999</v>
      </c>
      <c r="DG10" s="978">
        <v>1.0129859999999999</v>
      </c>
      <c r="DH10" s="978">
        <v>1.0144055999999999</v>
      </c>
      <c r="DI10" s="978">
        <v>1.0208952</v>
      </c>
      <c r="DJ10" s="978">
        <v>1.0303591999999999</v>
      </c>
      <c r="DK10" s="978">
        <v>1.0348884</v>
      </c>
      <c r="DL10" s="978">
        <v>1.0227204000000001</v>
      </c>
      <c r="DM10" s="978">
        <v>1.0137296</v>
      </c>
      <c r="DN10" s="978">
        <v>1.0268440000000001</v>
      </c>
      <c r="DO10" s="978">
        <v>1.0417160000000001</v>
      </c>
      <c r="DP10" s="978">
        <v>1.01231</v>
      </c>
      <c r="DQ10" s="978">
        <v>1.0532756000000001</v>
      </c>
      <c r="DR10" s="978">
        <v>1.055912</v>
      </c>
      <c r="DS10" s="978">
        <v>1.055912</v>
      </c>
      <c r="DT10" s="978">
        <v>1.0505040000000001</v>
      </c>
      <c r="DU10" s="978">
        <v>1.0512476000000002</v>
      </c>
      <c r="DV10" s="978">
        <v>1.0491520000000001</v>
      </c>
      <c r="DW10" s="978">
        <v>1.04949</v>
      </c>
      <c r="DX10" s="978">
        <v>1.0507743999999999</v>
      </c>
      <c r="DY10" s="978">
        <v>1.0500984</v>
      </c>
      <c r="DZ10" s="978">
        <v>1.049828</v>
      </c>
      <c r="EA10" s="978">
        <v>1.0496928000000001</v>
      </c>
      <c r="EB10" s="978">
        <v>1.0494223999999999</v>
      </c>
      <c r="EC10" s="978">
        <v>1.0495576000000002</v>
      </c>
      <c r="ED10" s="978">
        <v>1.0496251999999999</v>
      </c>
      <c r="EE10" s="978">
        <v>1.0494223999999999</v>
      </c>
      <c r="EF10" s="978">
        <v>1.04949</v>
      </c>
      <c r="EG10" s="978">
        <v>1.04949</v>
      </c>
      <c r="EH10" s="978">
        <v>1.04949</v>
      </c>
      <c r="EI10" s="978">
        <v>1.0494223999999999</v>
      </c>
      <c r="EJ10" s="978">
        <v>1.04949</v>
      </c>
      <c r="EK10" s="978">
        <v>1.0495576000000002</v>
      </c>
      <c r="EL10" s="978">
        <v>1.0495576000000002</v>
      </c>
      <c r="EM10" s="978">
        <v>1.04949</v>
      </c>
      <c r="EN10" s="978">
        <v>1.049828</v>
      </c>
      <c r="EO10" s="978">
        <v>1.0492872</v>
      </c>
      <c r="EP10" s="978">
        <v>29.347272399999998</v>
      </c>
      <c r="EQ10" s="978">
        <v>43.697832479999995</v>
      </c>
      <c r="ER10" s="978">
        <v>43.697832479999995</v>
      </c>
      <c r="ES10" s="978">
        <v>1.0494223999999999</v>
      </c>
      <c r="ET10" s="978">
        <v>23.610298280000002</v>
      </c>
      <c r="EU10" s="978">
        <v>42.069687939999994</v>
      </c>
      <c r="EV10" s="978">
        <v>51.357604889999998</v>
      </c>
      <c r="EW10" s="978">
        <v>87.887155870000001</v>
      </c>
      <c r="EX10" s="978">
        <v>109.4872598</v>
      </c>
      <c r="EY10" s="978">
        <v>115.38451998000001</v>
      </c>
      <c r="EZ10" s="978">
        <v>144.68754235</v>
      </c>
      <c r="FA10" s="978">
        <v>168.46395321</v>
      </c>
      <c r="FB10" s="978">
        <v>328189.34291390004</v>
      </c>
      <c r="FC10" s="978">
        <v>328209.51408465003</v>
      </c>
      <c r="FD10" s="978">
        <v>386993.30765204999</v>
      </c>
      <c r="FE10" s="1040"/>
    </row>
    <row r="11" spans="1:161">
      <c r="A11" s="1041" t="s">
        <v>633</v>
      </c>
      <c r="B11" s="978"/>
      <c r="C11" s="978"/>
      <c r="D11" s="978"/>
      <c r="E11" s="978"/>
      <c r="F11" s="978"/>
      <c r="G11" s="978"/>
      <c r="H11" s="978"/>
      <c r="I11" s="978"/>
      <c r="J11" s="978"/>
      <c r="K11" s="978"/>
      <c r="L11" s="978"/>
      <c r="M11" s="978"/>
      <c r="N11" s="978">
        <v>18</v>
      </c>
      <c r="O11" s="978">
        <v>149.4</v>
      </c>
      <c r="P11" s="978">
        <v>149.4</v>
      </c>
      <c r="Q11" s="978">
        <v>14.3</v>
      </c>
      <c r="R11" s="978">
        <v>14.3</v>
      </c>
      <c r="S11" s="978">
        <v>135.80000000000001</v>
      </c>
      <c r="T11" s="978">
        <v>141.5</v>
      </c>
      <c r="U11" s="978">
        <v>16.2</v>
      </c>
      <c r="V11" s="978">
        <v>45.8</v>
      </c>
      <c r="W11" s="978">
        <v>45.8</v>
      </c>
      <c r="X11" s="978">
        <v>139.4</v>
      </c>
      <c r="Y11" s="978">
        <v>29.3</v>
      </c>
      <c r="Z11" s="978">
        <v>31</v>
      </c>
      <c r="AA11" s="978">
        <v>141.4</v>
      </c>
      <c r="AB11" s="978">
        <v>15.1</v>
      </c>
      <c r="AC11" s="978">
        <v>15.1</v>
      </c>
      <c r="AD11" s="978">
        <v>15.1</v>
      </c>
      <c r="AE11" s="978">
        <v>87</v>
      </c>
      <c r="AF11" s="978">
        <v>86.9</v>
      </c>
      <c r="AG11" s="978">
        <v>86.2</v>
      </c>
      <c r="AH11" s="978">
        <v>9.3000000000000007</v>
      </c>
      <c r="AI11" s="978">
        <v>9.3000000000000007</v>
      </c>
      <c r="AJ11" s="978">
        <v>9.6</v>
      </c>
      <c r="AK11" s="978">
        <v>54.6</v>
      </c>
      <c r="AL11" s="978">
        <v>55</v>
      </c>
      <c r="AM11" s="978">
        <v>196.4</v>
      </c>
      <c r="AN11" s="978">
        <v>196.8</v>
      </c>
      <c r="AO11" s="978">
        <v>19</v>
      </c>
      <c r="AP11" s="978">
        <v>220.1</v>
      </c>
      <c r="AQ11" s="978">
        <v>33</v>
      </c>
      <c r="AR11" s="978">
        <v>31.2</v>
      </c>
      <c r="AS11" s="978">
        <v>19.899999999999999</v>
      </c>
      <c r="AT11" s="978">
        <v>31.2</v>
      </c>
      <c r="AU11" s="978">
        <v>2.8</v>
      </c>
      <c r="AV11" s="978">
        <v>2.8</v>
      </c>
      <c r="AW11" s="978">
        <v>4.5999999999999996</v>
      </c>
      <c r="AX11" s="978">
        <v>53.8</v>
      </c>
      <c r="AY11" s="978">
        <v>277.7</v>
      </c>
      <c r="AZ11" s="978">
        <v>277.8</v>
      </c>
      <c r="BA11" s="978">
        <v>4.5999999999999996</v>
      </c>
      <c r="BB11" s="978">
        <v>4.5999999999999996</v>
      </c>
      <c r="BC11" s="978">
        <v>0</v>
      </c>
      <c r="BD11" s="978">
        <v>0</v>
      </c>
      <c r="BE11" s="978">
        <v>303.3</v>
      </c>
      <c r="BF11" s="978">
        <v>32.6</v>
      </c>
      <c r="BG11" s="978">
        <v>32.6</v>
      </c>
      <c r="BH11" s="978">
        <v>62.119990990000005</v>
      </c>
      <c r="BI11" s="978">
        <v>627.10693403999994</v>
      </c>
      <c r="BJ11" s="978">
        <v>54.982577929999998</v>
      </c>
      <c r="BK11" s="978">
        <v>55.36251429</v>
      </c>
      <c r="BL11" s="978">
        <v>55.36251429</v>
      </c>
      <c r="BM11" s="978">
        <v>55.618015240000005</v>
      </c>
      <c r="BN11" s="978">
        <v>368.31951131</v>
      </c>
      <c r="BO11" s="978">
        <v>71.591724360000001</v>
      </c>
      <c r="BP11" s="978">
        <v>71.591724360000001</v>
      </c>
      <c r="BQ11" s="978">
        <v>70.70632418000001</v>
      </c>
      <c r="BR11" s="978">
        <v>91.667897019999998</v>
      </c>
      <c r="BS11" s="978">
        <v>91.667897019999998</v>
      </c>
      <c r="BT11" s="978">
        <v>406.22388467000002</v>
      </c>
      <c r="BU11" s="978">
        <v>103.37358254999999</v>
      </c>
      <c r="BV11" s="978">
        <v>102.56296509000001</v>
      </c>
      <c r="BW11" s="978">
        <v>289.97698545999998</v>
      </c>
      <c r="BX11" s="978">
        <v>32.419255239999998</v>
      </c>
      <c r="BY11" s="978">
        <v>32.419255239999998</v>
      </c>
      <c r="BZ11" s="978">
        <v>241.73386815999999</v>
      </c>
      <c r="CA11" s="978">
        <v>239.62834444000001</v>
      </c>
      <c r="CB11" s="978">
        <v>233.16487509999999</v>
      </c>
      <c r="CC11" s="978">
        <v>33.372798770000003</v>
      </c>
      <c r="CD11" s="978">
        <v>81.137274900000008</v>
      </c>
      <c r="CE11" s="978">
        <v>76.487318650000006</v>
      </c>
      <c r="CF11" s="978">
        <v>318.15423116000005</v>
      </c>
      <c r="CG11" s="978">
        <v>316.32592412000002</v>
      </c>
      <c r="CH11" s="978">
        <v>156.32228127000002</v>
      </c>
      <c r="CI11" s="978">
        <v>156.32228127000002</v>
      </c>
      <c r="CJ11" s="978">
        <v>82.273105110000003</v>
      </c>
      <c r="CK11" s="978">
        <v>82.146739510000003</v>
      </c>
      <c r="CL11" s="978">
        <v>82.378458480000006</v>
      </c>
      <c r="CM11" s="978">
        <v>82.378458480000006</v>
      </c>
      <c r="CN11" s="978">
        <v>38.968266130000003</v>
      </c>
      <c r="CO11" s="978">
        <v>39.777858819999999</v>
      </c>
      <c r="CP11" s="978">
        <v>47.429264909999993</v>
      </c>
      <c r="CQ11" s="978">
        <v>46.91580106</v>
      </c>
      <c r="CR11" s="978">
        <v>355873.51748020999</v>
      </c>
      <c r="CS11" s="978">
        <v>363160.22451750003</v>
      </c>
      <c r="CT11" s="978">
        <v>352465.23378418002</v>
      </c>
      <c r="CU11" s="978">
        <v>351152.34021236998</v>
      </c>
      <c r="CV11" s="978">
        <v>345031.55671767</v>
      </c>
      <c r="CW11" s="978">
        <v>341797.11605350999</v>
      </c>
      <c r="CX11" s="978">
        <v>340909.79296696</v>
      </c>
      <c r="CY11" s="978">
        <v>332988.10035750002</v>
      </c>
      <c r="CZ11" s="978">
        <v>333372.81901916</v>
      </c>
      <c r="DA11" s="978">
        <v>367619.97252807999</v>
      </c>
      <c r="DB11" s="978">
        <v>377364.96312671003</v>
      </c>
      <c r="DC11" s="978">
        <v>390629.11688162002</v>
      </c>
      <c r="DD11" s="978">
        <v>390990.79495228</v>
      </c>
      <c r="DE11" s="978">
        <v>381606.76508465002</v>
      </c>
      <c r="DF11" s="978">
        <v>384833.19044124999</v>
      </c>
      <c r="DG11" s="978">
        <v>392085.01146236999</v>
      </c>
      <c r="DH11" s="978">
        <v>395424.87951145001</v>
      </c>
      <c r="DI11" s="978">
        <v>401116.91123998998</v>
      </c>
      <c r="DJ11" s="978">
        <v>413567.87877226999</v>
      </c>
      <c r="DK11" s="978">
        <v>410533.21505866997</v>
      </c>
      <c r="DL11" s="978">
        <v>405604.81152430997</v>
      </c>
      <c r="DM11" s="978">
        <v>401687.38403786998</v>
      </c>
      <c r="DN11" s="978">
        <v>409453.99530328001</v>
      </c>
      <c r="DO11" s="978">
        <v>403122.28763922997</v>
      </c>
      <c r="DP11" s="978">
        <v>397838.57751853997</v>
      </c>
      <c r="DQ11" s="978">
        <v>404985.43160938</v>
      </c>
      <c r="DR11" s="978">
        <v>401734.01794781</v>
      </c>
      <c r="DS11" s="978">
        <v>405807.40439803997</v>
      </c>
      <c r="DT11" s="978">
        <v>405065.12872108002</v>
      </c>
      <c r="DU11" s="978">
        <v>403554.27692002</v>
      </c>
      <c r="DV11" s="978">
        <v>403147.03726374998</v>
      </c>
      <c r="DW11" s="978">
        <v>392791.26965120999</v>
      </c>
      <c r="DX11" s="978">
        <v>395172.73117491999</v>
      </c>
      <c r="DY11" s="978">
        <v>392491.41605603998</v>
      </c>
      <c r="DZ11" s="978">
        <v>395642.23960931</v>
      </c>
      <c r="EA11" s="978">
        <v>401157.88254850003</v>
      </c>
      <c r="EB11" s="978">
        <v>400066.3430999</v>
      </c>
      <c r="EC11" s="978">
        <v>399103.62406811997</v>
      </c>
      <c r="ED11" s="978">
        <v>399753.57969471003</v>
      </c>
      <c r="EE11" s="978">
        <v>400638.40339480998</v>
      </c>
      <c r="EF11" s="978">
        <v>393824.49032680999</v>
      </c>
      <c r="EG11" s="978">
        <v>389117.26844632003</v>
      </c>
      <c r="EH11" s="978">
        <v>392446.15395529999</v>
      </c>
      <c r="EI11" s="978">
        <v>389766.02783803002</v>
      </c>
      <c r="EJ11" s="978">
        <v>391143.51061254996</v>
      </c>
      <c r="EK11" s="978">
        <v>393587.56675755</v>
      </c>
      <c r="EL11" s="978">
        <v>394107.70344913</v>
      </c>
      <c r="EM11" s="978">
        <v>398581.54906012001</v>
      </c>
      <c r="EN11" s="978">
        <v>401545.56623085996</v>
      </c>
      <c r="EO11" s="978">
        <v>399180.41009578004</v>
      </c>
      <c r="EP11" s="978">
        <v>400351.00193809002</v>
      </c>
      <c r="EQ11" s="978">
        <v>399543.74312633002</v>
      </c>
      <c r="ER11" s="978">
        <v>400870.13351260999</v>
      </c>
      <c r="ES11" s="978">
        <v>401936.35812968999</v>
      </c>
      <c r="ET11" s="978">
        <v>402976.63143337</v>
      </c>
      <c r="EU11" s="978">
        <v>400581.64237292</v>
      </c>
      <c r="EV11" s="978">
        <v>401985.90156771999</v>
      </c>
      <c r="EW11" s="978">
        <v>398189.33994477004</v>
      </c>
      <c r="EX11" s="978">
        <v>394782.92867887998</v>
      </c>
      <c r="EY11" s="978">
        <v>385663.48708370002</v>
      </c>
      <c r="EZ11" s="978">
        <v>385132.06901312998</v>
      </c>
      <c r="FA11" s="978">
        <v>403478.10393161001</v>
      </c>
      <c r="FB11" s="978">
        <v>406403.07790053001</v>
      </c>
      <c r="FC11" s="978">
        <v>395319.97110645002</v>
      </c>
      <c r="FD11" s="978">
        <v>467876.78056602</v>
      </c>
      <c r="FE11" s="1040"/>
    </row>
    <row r="12" spans="1:161">
      <c r="A12" s="1041" t="s">
        <v>634</v>
      </c>
      <c r="B12" s="978">
        <v>0</v>
      </c>
      <c r="C12" s="978">
        <v>0</v>
      </c>
      <c r="D12" s="978">
        <v>0</v>
      </c>
      <c r="E12" s="978">
        <v>0</v>
      </c>
      <c r="F12" s="978">
        <v>0</v>
      </c>
      <c r="G12" s="978">
        <v>0</v>
      </c>
      <c r="H12" s="978">
        <v>0</v>
      </c>
      <c r="I12" s="978">
        <v>0</v>
      </c>
      <c r="J12" s="978">
        <v>0</v>
      </c>
      <c r="K12" s="978">
        <v>0</v>
      </c>
      <c r="L12" s="978">
        <v>0</v>
      </c>
      <c r="M12" s="978">
        <v>0</v>
      </c>
      <c r="N12" s="978">
        <v>0</v>
      </c>
      <c r="O12" s="978">
        <v>0</v>
      </c>
      <c r="P12" s="978">
        <v>0</v>
      </c>
      <c r="Q12" s="978">
        <v>0</v>
      </c>
      <c r="R12" s="978">
        <v>0</v>
      </c>
      <c r="S12" s="978">
        <v>0</v>
      </c>
      <c r="T12" s="978">
        <v>0</v>
      </c>
      <c r="U12" s="978">
        <v>0</v>
      </c>
      <c r="V12" s="978">
        <v>0</v>
      </c>
      <c r="W12" s="978">
        <v>0</v>
      </c>
      <c r="X12" s="978">
        <v>0</v>
      </c>
      <c r="Y12" s="978">
        <v>0</v>
      </c>
      <c r="Z12" s="978">
        <v>0</v>
      </c>
      <c r="AA12" s="978">
        <v>0</v>
      </c>
      <c r="AB12" s="978">
        <v>0</v>
      </c>
      <c r="AC12" s="978">
        <v>0</v>
      </c>
      <c r="AD12" s="978">
        <v>0</v>
      </c>
      <c r="AE12" s="978">
        <v>0</v>
      </c>
      <c r="AF12" s="978">
        <v>0</v>
      </c>
      <c r="AG12" s="978">
        <v>0</v>
      </c>
      <c r="AH12" s="978">
        <v>0</v>
      </c>
      <c r="AI12" s="978">
        <v>0</v>
      </c>
      <c r="AJ12" s="978">
        <v>0</v>
      </c>
      <c r="AK12" s="978">
        <v>0</v>
      </c>
      <c r="AL12" s="978">
        <v>0</v>
      </c>
      <c r="AM12" s="978">
        <v>0</v>
      </c>
      <c r="AN12" s="978">
        <v>0</v>
      </c>
      <c r="AO12" s="978">
        <v>0</v>
      </c>
      <c r="AP12" s="978">
        <v>0</v>
      </c>
      <c r="AQ12" s="978">
        <v>0</v>
      </c>
      <c r="AR12" s="978">
        <v>0</v>
      </c>
      <c r="AS12" s="978">
        <v>0</v>
      </c>
      <c r="AT12" s="978">
        <v>0</v>
      </c>
      <c r="AU12" s="978">
        <v>0</v>
      </c>
      <c r="AV12" s="978">
        <v>0</v>
      </c>
      <c r="AW12" s="978">
        <v>0</v>
      </c>
      <c r="AX12" s="978">
        <v>0</v>
      </c>
      <c r="AY12" s="978">
        <v>3979.5</v>
      </c>
      <c r="AZ12" s="978">
        <v>4163.5</v>
      </c>
      <c r="BA12" s="978">
        <v>4248.7</v>
      </c>
      <c r="BB12" s="978">
        <v>4336.6000000000004</v>
      </c>
      <c r="BC12" s="978">
        <v>4251.3</v>
      </c>
      <c r="BD12" s="978">
        <v>4251.3</v>
      </c>
      <c r="BE12" s="978">
        <v>4163.5</v>
      </c>
      <c r="BF12" s="978">
        <v>4163.5</v>
      </c>
      <c r="BG12" s="978">
        <v>4163.4908238999997</v>
      </c>
      <c r="BH12" s="978"/>
      <c r="BI12" s="978"/>
      <c r="BJ12" s="978"/>
      <c r="BK12" s="978"/>
      <c r="BL12" s="978"/>
      <c r="BM12" s="978"/>
      <c r="BN12" s="978"/>
      <c r="BO12" s="978"/>
      <c r="BP12" s="978"/>
      <c r="BQ12" s="978"/>
      <c r="BR12" s="978"/>
      <c r="BS12" s="978"/>
      <c r="BT12" s="978"/>
      <c r="BU12" s="978"/>
      <c r="BV12" s="978"/>
      <c r="BW12" s="978"/>
      <c r="BX12" s="978"/>
      <c r="BY12" s="978"/>
      <c r="BZ12" s="978"/>
      <c r="CA12" s="978"/>
      <c r="CB12" s="978"/>
      <c r="CC12" s="978"/>
      <c r="CD12" s="978"/>
      <c r="CE12" s="978"/>
      <c r="CF12" s="978"/>
      <c r="CG12" s="978"/>
      <c r="CH12" s="978"/>
      <c r="CI12" s="978"/>
      <c r="CJ12" s="978"/>
      <c r="CK12" s="978"/>
      <c r="CL12" s="978"/>
      <c r="CM12" s="978"/>
      <c r="CN12" s="978"/>
      <c r="CO12" s="978"/>
      <c r="CP12" s="978"/>
      <c r="CQ12" s="978"/>
      <c r="CR12" s="978"/>
      <c r="CS12" s="978"/>
      <c r="CT12" s="978"/>
      <c r="CU12" s="978"/>
      <c r="CV12" s="978"/>
      <c r="CW12" s="978"/>
      <c r="CX12" s="978"/>
      <c r="CY12" s="978"/>
      <c r="CZ12" s="978"/>
      <c r="DA12" s="978"/>
      <c r="DB12" s="978"/>
      <c r="DC12" s="978"/>
      <c r="DD12" s="978"/>
      <c r="DE12" s="978"/>
      <c r="DF12" s="978"/>
      <c r="DG12" s="978"/>
      <c r="DH12" s="978"/>
      <c r="DI12" s="978"/>
      <c r="DJ12" s="978"/>
      <c r="DK12" s="978"/>
      <c r="DL12" s="978"/>
      <c r="DM12" s="978"/>
      <c r="DN12" s="978"/>
      <c r="DO12" s="978"/>
      <c r="DP12" s="978"/>
      <c r="DQ12" s="978"/>
      <c r="DR12" s="978"/>
      <c r="DS12" s="978"/>
      <c r="DT12" s="978"/>
      <c r="DU12" s="978"/>
      <c r="DV12" s="978"/>
      <c r="DW12" s="978"/>
      <c r="DX12" s="978"/>
      <c r="DY12" s="978"/>
      <c r="DZ12" s="978"/>
      <c r="EA12" s="978"/>
      <c r="EB12" s="978"/>
      <c r="EC12" s="978"/>
      <c r="ED12" s="978"/>
      <c r="EE12" s="978"/>
      <c r="EF12" s="978"/>
      <c r="EG12" s="978"/>
      <c r="EH12" s="978"/>
      <c r="EI12" s="978"/>
      <c r="EJ12" s="978"/>
      <c r="EK12" s="978"/>
      <c r="EL12" s="978"/>
      <c r="EM12" s="978"/>
      <c r="EN12" s="978"/>
      <c r="EO12" s="978"/>
      <c r="EP12" s="978"/>
      <c r="EQ12" s="978"/>
      <c r="ER12" s="978"/>
      <c r="ES12" s="978"/>
      <c r="ET12" s="978"/>
      <c r="EU12" s="978"/>
      <c r="EV12" s="978"/>
      <c r="EW12" s="978"/>
      <c r="EX12" s="978"/>
      <c r="EY12" s="978"/>
      <c r="EZ12" s="978"/>
      <c r="FA12" s="978"/>
      <c r="FB12" s="978"/>
      <c r="FC12" s="978"/>
      <c r="FD12" s="978"/>
      <c r="FE12" s="1040"/>
    </row>
    <row r="13" spans="1:161">
      <c r="A13" s="1041" t="s">
        <v>635</v>
      </c>
      <c r="B13" s="978">
        <v>94.980155519999997</v>
      </c>
      <c r="C13" s="978">
        <v>107.5</v>
      </c>
      <c r="D13" s="978">
        <v>107.5</v>
      </c>
      <c r="E13" s="978">
        <v>110.3</v>
      </c>
      <c r="F13" s="978">
        <v>110.3</v>
      </c>
      <c r="G13" s="978">
        <v>110.2</v>
      </c>
      <c r="H13" s="978">
        <v>112.7</v>
      </c>
      <c r="I13" s="978">
        <v>112.7</v>
      </c>
      <c r="J13" s="978">
        <v>112.7</v>
      </c>
      <c r="K13" s="978">
        <v>126</v>
      </c>
      <c r="L13" s="978">
        <v>125.8</v>
      </c>
      <c r="M13" s="978">
        <v>125.8</v>
      </c>
      <c r="N13" s="978">
        <v>0</v>
      </c>
      <c r="O13" s="978">
        <v>128.30000000000001</v>
      </c>
      <c r="P13" s="978">
        <v>128.30000000000001</v>
      </c>
      <c r="Q13" s="978">
        <v>131.30000000000001</v>
      </c>
      <c r="R13" s="978">
        <v>131.30000000000001</v>
      </c>
      <c r="S13" s="978">
        <v>131.30000000000001</v>
      </c>
      <c r="T13" s="978">
        <v>137.30000000000001</v>
      </c>
      <c r="U13" s="978">
        <v>136</v>
      </c>
      <c r="V13" s="978">
        <v>135.1</v>
      </c>
      <c r="W13" s="978">
        <v>135.1</v>
      </c>
      <c r="X13" s="978">
        <v>135.1</v>
      </c>
      <c r="Y13" s="978">
        <v>141.1</v>
      </c>
      <c r="Z13" s="978">
        <v>0</v>
      </c>
      <c r="AA13" s="978">
        <v>0</v>
      </c>
      <c r="AB13" s="978">
        <v>0</v>
      </c>
      <c r="AC13" s="978">
        <v>0</v>
      </c>
      <c r="AD13" s="978">
        <v>0</v>
      </c>
      <c r="AE13" s="978">
        <v>448.9</v>
      </c>
      <c r="AF13" s="978">
        <v>448.9</v>
      </c>
      <c r="AG13" s="978">
        <v>448.9</v>
      </c>
      <c r="AH13" s="978">
        <v>448.9</v>
      </c>
      <c r="AI13" s="978">
        <v>490</v>
      </c>
      <c r="AJ13" s="978">
        <v>481.1</v>
      </c>
      <c r="AK13" s="978">
        <v>481.1</v>
      </c>
      <c r="AL13" s="978">
        <v>481.1</v>
      </c>
      <c r="AM13" s="978">
        <v>529.89999999996508</v>
      </c>
      <c r="AN13" s="978">
        <v>529.9</v>
      </c>
      <c r="AO13" s="978">
        <v>345.70000000001164</v>
      </c>
      <c r="AP13" s="978">
        <v>383.70000000001164</v>
      </c>
      <c r="AQ13" s="978">
        <v>367.70000000001164</v>
      </c>
      <c r="AR13" s="978">
        <v>507.30000000004657</v>
      </c>
      <c r="AS13" s="978">
        <v>477.00000000005821</v>
      </c>
      <c r="AT13" s="978">
        <v>392.4</v>
      </c>
      <c r="AU13" s="978">
        <v>963.09999999997672</v>
      </c>
      <c r="AV13" s="978">
        <v>584.9500000000204</v>
      </c>
      <c r="AW13" s="978">
        <v>392.60000000009313</v>
      </c>
      <c r="AX13" s="978">
        <v>407.7</v>
      </c>
      <c r="AY13" s="978">
        <v>110</v>
      </c>
      <c r="AZ13" s="978">
        <v>60.8</v>
      </c>
      <c r="BA13" s="978">
        <v>113.7</v>
      </c>
      <c r="BB13" s="978">
        <v>99.9</v>
      </c>
      <c r="BC13" s="978">
        <v>62.1</v>
      </c>
      <c r="BD13" s="978">
        <v>57.2</v>
      </c>
      <c r="BE13" s="978">
        <v>89.3</v>
      </c>
      <c r="BF13" s="978">
        <v>89.3</v>
      </c>
      <c r="BG13" s="978">
        <v>89.269165409999999</v>
      </c>
      <c r="BH13" s="978"/>
      <c r="BI13" s="978"/>
      <c r="BJ13" s="978"/>
      <c r="BK13" s="978"/>
      <c r="BL13" s="978"/>
      <c r="BM13" s="978"/>
      <c r="BN13" s="978"/>
      <c r="BO13" s="978"/>
      <c r="BP13" s="978"/>
      <c r="BQ13" s="978"/>
      <c r="BR13" s="978"/>
      <c r="BS13" s="978"/>
      <c r="BT13" s="978"/>
      <c r="BU13" s="978"/>
      <c r="BV13" s="978"/>
      <c r="BW13" s="978"/>
      <c r="BX13" s="978"/>
      <c r="BY13" s="978"/>
      <c r="BZ13" s="978"/>
      <c r="CA13" s="978"/>
      <c r="CB13" s="978"/>
      <c r="CC13" s="978"/>
      <c r="CD13" s="978"/>
      <c r="CE13" s="978"/>
      <c r="CF13" s="978"/>
      <c r="CG13" s="978"/>
      <c r="CH13" s="978"/>
      <c r="CI13" s="978"/>
      <c r="CJ13" s="978"/>
      <c r="CK13" s="978"/>
      <c r="CL13" s="978"/>
      <c r="CM13" s="978"/>
      <c r="CN13" s="978"/>
      <c r="CO13" s="978"/>
      <c r="CP13" s="978"/>
      <c r="CQ13" s="978"/>
      <c r="CR13" s="978"/>
      <c r="CS13" s="978"/>
      <c r="CT13" s="978"/>
      <c r="CU13" s="978"/>
      <c r="CV13" s="978"/>
      <c r="CW13" s="978"/>
      <c r="CX13" s="978"/>
      <c r="CY13" s="978"/>
      <c r="CZ13" s="978"/>
      <c r="DA13" s="978"/>
      <c r="DB13" s="978"/>
      <c r="DC13" s="978"/>
      <c r="DD13" s="978"/>
      <c r="DE13" s="978"/>
      <c r="DF13" s="978"/>
      <c r="DG13" s="978"/>
      <c r="DH13" s="978"/>
      <c r="DI13" s="978"/>
      <c r="DJ13" s="978"/>
      <c r="DK13" s="978"/>
      <c r="DL13" s="978"/>
      <c r="DM13" s="978"/>
      <c r="DN13" s="978"/>
      <c r="DO13" s="978"/>
      <c r="DP13" s="978"/>
      <c r="DQ13" s="978"/>
      <c r="DR13" s="978"/>
      <c r="DS13" s="978"/>
      <c r="DT13" s="978"/>
      <c r="DU13" s="978"/>
      <c r="DV13" s="978"/>
      <c r="DW13" s="978"/>
      <c r="DX13" s="978"/>
      <c r="DY13" s="978"/>
      <c r="DZ13" s="978"/>
      <c r="EA13" s="978"/>
      <c r="EB13" s="978"/>
      <c r="EC13" s="978"/>
      <c r="ED13" s="978"/>
      <c r="EE13" s="978"/>
      <c r="EF13" s="978"/>
      <c r="EG13" s="978"/>
      <c r="EH13" s="978"/>
      <c r="EI13" s="978"/>
      <c r="EJ13" s="978"/>
      <c r="EK13" s="978"/>
      <c r="EL13" s="978"/>
      <c r="EM13" s="978"/>
      <c r="EN13" s="978"/>
      <c r="EO13" s="978"/>
      <c r="EP13" s="978"/>
      <c r="EQ13" s="978"/>
      <c r="ER13" s="978"/>
      <c r="ES13" s="978"/>
      <c r="ET13" s="978"/>
      <c r="EU13" s="978"/>
      <c r="EV13" s="978"/>
      <c r="EW13" s="978"/>
      <c r="EX13" s="978"/>
      <c r="EY13" s="978"/>
      <c r="EZ13" s="978"/>
      <c r="FA13" s="978"/>
      <c r="FB13" s="978"/>
      <c r="FC13" s="978"/>
      <c r="FD13" s="978"/>
      <c r="FE13" s="1040"/>
    </row>
    <row r="14" spans="1:161">
      <c r="A14" s="1041" t="s">
        <v>636</v>
      </c>
      <c r="B14" s="978">
        <v>6457</v>
      </c>
      <c r="C14" s="978">
        <v>96889.7</v>
      </c>
      <c r="D14" s="978">
        <v>98136.2</v>
      </c>
      <c r="E14" s="978">
        <v>102871.1</v>
      </c>
      <c r="F14" s="978">
        <v>102871.1</v>
      </c>
      <c r="G14" s="978">
        <v>101100.5</v>
      </c>
      <c r="H14" s="978">
        <v>43209.2</v>
      </c>
      <c r="I14" s="978">
        <v>54127.7</v>
      </c>
      <c r="J14" s="978">
        <v>3.3</v>
      </c>
      <c r="K14" s="978">
        <v>1582.2</v>
      </c>
      <c r="L14" s="978">
        <v>1493.4</v>
      </c>
      <c r="M14" s="978">
        <v>3.6</v>
      </c>
      <c r="N14" s="978">
        <v>25616</v>
      </c>
      <c r="O14" s="978">
        <v>27450.1</v>
      </c>
      <c r="P14" s="978">
        <v>33961.5</v>
      </c>
      <c r="Q14" s="978">
        <v>25394.1</v>
      </c>
      <c r="R14" s="978">
        <v>15582.3</v>
      </c>
      <c r="S14" s="978">
        <v>20188.5</v>
      </c>
      <c r="T14" s="978">
        <v>17373.099999999999</v>
      </c>
      <c r="U14" s="978">
        <v>18695.5</v>
      </c>
      <c r="V14" s="978">
        <v>32641.8</v>
      </c>
      <c r="W14" s="978">
        <v>20604.099999999999</v>
      </c>
      <c r="X14" s="978">
        <v>26058.7</v>
      </c>
      <c r="Y14" s="978">
        <v>25748.2</v>
      </c>
      <c r="Z14" s="978">
        <v>33040</v>
      </c>
      <c r="AA14" s="978">
        <v>33974.9</v>
      </c>
      <c r="AB14" s="978">
        <v>31775.1</v>
      </c>
      <c r="AC14" s="978">
        <v>18109.8</v>
      </c>
      <c r="AD14" s="978">
        <v>27048.2</v>
      </c>
      <c r="AE14" s="978">
        <v>23375.599999999999</v>
      </c>
      <c r="AF14" s="978">
        <v>27812</v>
      </c>
      <c r="AG14" s="978">
        <v>20299.8</v>
      </c>
      <c r="AH14" s="978">
        <v>36445.5</v>
      </c>
      <c r="AI14" s="978">
        <v>51554.400000000001</v>
      </c>
      <c r="AJ14" s="978">
        <v>46037.4</v>
      </c>
      <c r="AK14" s="978">
        <v>29818.1</v>
      </c>
      <c r="AL14" s="978">
        <v>17315</v>
      </c>
      <c r="AM14" s="978">
        <v>36823.800000000003</v>
      </c>
      <c r="AN14" s="978">
        <v>23177</v>
      </c>
      <c r="AO14" s="978">
        <v>24207.4</v>
      </c>
      <c r="AP14" s="978">
        <v>13112.9</v>
      </c>
      <c r="AQ14" s="978">
        <v>27494.5</v>
      </c>
      <c r="AR14" s="978">
        <v>14385.1</v>
      </c>
      <c r="AS14" s="978">
        <v>21394.9</v>
      </c>
      <c r="AT14" s="978">
        <v>35376.5</v>
      </c>
      <c r="AU14" s="978">
        <v>18261.3</v>
      </c>
      <c r="AV14" s="978">
        <v>17197.099999999999</v>
      </c>
      <c r="AW14" s="978">
        <v>15918.3</v>
      </c>
      <c r="AX14" s="978">
        <v>20712.2</v>
      </c>
      <c r="AY14" s="978">
        <v>10374.200000000001</v>
      </c>
      <c r="AZ14" s="978">
        <v>10373.299999999999</v>
      </c>
      <c r="BA14" s="978">
        <v>10300.4</v>
      </c>
      <c r="BB14" s="978">
        <v>10156.4</v>
      </c>
      <c r="BC14" s="978">
        <v>10199.5</v>
      </c>
      <c r="BD14" s="978">
        <v>258.2</v>
      </c>
      <c r="BE14" s="978">
        <v>572.9</v>
      </c>
      <c r="BF14" s="978">
        <v>572.9</v>
      </c>
      <c r="BG14" s="978">
        <v>581.76662119000002</v>
      </c>
      <c r="BH14" s="978"/>
      <c r="BI14" s="978"/>
      <c r="BJ14" s="978"/>
      <c r="BK14" s="978"/>
      <c r="BL14" s="978"/>
      <c r="BM14" s="978"/>
      <c r="BN14" s="978"/>
      <c r="BO14" s="978"/>
      <c r="BP14" s="978"/>
      <c r="BQ14" s="978"/>
      <c r="BR14" s="978"/>
      <c r="BS14" s="978"/>
      <c r="BT14" s="978"/>
      <c r="BU14" s="978"/>
      <c r="BV14" s="978"/>
      <c r="BW14" s="978"/>
      <c r="BX14" s="978"/>
      <c r="BY14" s="978"/>
      <c r="BZ14" s="978"/>
      <c r="CA14" s="978"/>
      <c r="CB14" s="978"/>
      <c r="CC14" s="978"/>
      <c r="CD14" s="978"/>
      <c r="CE14" s="978"/>
      <c r="CF14" s="978"/>
      <c r="CG14" s="978"/>
      <c r="CH14" s="978"/>
      <c r="CI14" s="978"/>
      <c r="CJ14" s="978"/>
      <c r="CK14" s="978"/>
      <c r="CL14" s="978"/>
      <c r="CM14" s="978"/>
      <c r="CN14" s="978"/>
      <c r="CO14" s="978"/>
      <c r="CP14" s="978"/>
      <c r="CQ14" s="978"/>
      <c r="CR14" s="978"/>
      <c r="CS14" s="978"/>
      <c r="CT14" s="978"/>
      <c r="CU14" s="978"/>
      <c r="CV14" s="978"/>
      <c r="CW14" s="978"/>
      <c r="CX14" s="978"/>
      <c r="CY14" s="978"/>
      <c r="CZ14" s="978"/>
      <c r="DA14" s="978"/>
      <c r="DB14" s="978"/>
      <c r="DC14" s="978"/>
      <c r="DD14" s="978"/>
      <c r="DE14" s="978"/>
      <c r="DF14" s="978"/>
      <c r="DG14" s="978"/>
      <c r="DH14" s="978"/>
      <c r="DI14" s="978"/>
      <c r="DJ14" s="978"/>
      <c r="DK14" s="978"/>
      <c r="DL14" s="978"/>
      <c r="DM14" s="978"/>
      <c r="DN14" s="978"/>
      <c r="DO14" s="978"/>
      <c r="DP14" s="978"/>
      <c r="DQ14" s="978"/>
      <c r="DR14" s="978"/>
      <c r="DS14" s="978"/>
      <c r="DT14" s="978"/>
      <c r="DU14" s="978"/>
      <c r="DV14" s="978"/>
      <c r="DW14" s="978"/>
      <c r="DX14" s="978"/>
      <c r="DY14" s="978"/>
      <c r="DZ14" s="978"/>
      <c r="EA14" s="978"/>
      <c r="EB14" s="978"/>
      <c r="EC14" s="978"/>
      <c r="ED14" s="978"/>
      <c r="EE14" s="978"/>
      <c r="EF14" s="978"/>
      <c r="EG14" s="978"/>
      <c r="EH14" s="978"/>
      <c r="EI14" s="978"/>
      <c r="EJ14" s="978"/>
      <c r="EK14" s="978"/>
      <c r="EL14" s="978"/>
      <c r="EM14" s="978"/>
      <c r="EN14" s="978"/>
      <c r="EO14" s="978"/>
      <c r="EP14" s="978"/>
      <c r="EQ14" s="978"/>
      <c r="ER14" s="978"/>
      <c r="ES14" s="978"/>
      <c r="ET14" s="978"/>
      <c r="EU14" s="978"/>
      <c r="EV14" s="978"/>
      <c r="EW14" s="978"/>
      <c r="EX14" s="978"/>
      <c r="EY14" s="978"/>
      <c r="EZ14" s="978"/>
      <c r="FA14" s="978"/>
      <c r="FB14" s="978"/>
      <c r="FC14" s="978"/>
      <c r="FD14" s="978"/>
      <c r="FE14" s="1040"/>
    </row>
    <row r="15" spans="1:161">
      <c r="A15" s="1041" t="s">
        <v>637</v>
      </c>
      <c r="B15" s="978"/>
      <c r="C15" s="978"/>
      <c r="D15" s="978"/>
      <c r="E15" s="978"/>
      <c r="F15" s="978"/>
      <c r="G15" s="978"/>
      <c r="H15" s="978"/>
      <c r="I15" s="978"/>
      <c r="J15" s="978"/>
      <c r="K15" s="978"/>
      <c r="L15" s="978"/>
      <c r="M15" s="978"/>
      <c r="N15" s="978"/>
      <c r="O15" s="978"/>
      <c r="P15" s="978"/>
      <c r="Q15" s="978"/>
      <c r="R15" s="978"/>
      <c r="S15" s="978"/>
      <c r="T15" s="978"/>
      <c r="U15" s="978"/>
      <c r="V15" s="978"/>
      <c r="W15" s="978"/>
      <c r="X15" s="978"/>
      <c r="Y15" s="978"/>
      <c r="Z15" s="978"/>
      <c r="AA15" s="978"/>
      <c r="AB15" s="978"/>
      <c r="AC15" s="978"/>
      <c r="AD15" s="978"/>
      <c r="AE15" s="978"/>
      <c r="AF15" s="978"/>
      <c r="AG15" s="978"/>
      <c r="AH15" s="978"/>
      <c r="AI15" s="978"/>
      <c r="AJ15" s="978"/>
      <c r="AK15" s="978"/>
      <c r="AL15" s="978"/>
      <c r="AM15" s="978"/>
      <c r="AN15" s="978"/>
      <c r="AO15" s="978"/>
      <c r="AP15" s="978"/>
      <c r="AQ15" s="978"/>
      <c r="AR15" s="978"/>
      <c r="AS15" s="978"/>
      <c r="AT15" s="978"/>
      <c r="AU15" s="978"/>
      <c r="AV15" s="978"/>
      <c r="AW15" s="978"/>
      <c r="AX15" s="978"/>
      <c r="AY15" s="978">
        <v>3979.5</v>
      </c>
      <c r="AZ15" s="978"/>
      <c r="BA15" s="978"/>
      <c r="BB15" s="978"/>
      <c r="BC15" s="978"/>
      <c r="BD15" s="978"/>
      <c r="BE15" s="978"/>
      <c r="BF15" s="978"/>
      <c r="BG15" s="978"/>
      <c r="BH15" s="978"/>
      <c r="BI15" s="978"/>
      <c r="BJ15" s="978"/>
      <c r="BK15" s="978"/>
      <c r="BL15" s="978"/>
      <c r="BM15" s="978"/>
      <c r="BN15" s="978"/>
      <c r="BO15" s="978"/>
      <c r="BP15" s="978"/>
      <c r="BQ15" s="978"/>
      <c r="BR15" s="978"/>
      <c r="BS15" s="978"/>
      <c r="BT15" s="978"/>
      <c r="BU15" s="978"/>
      <c r="BV15" s="978"/>
      <c r="BW15" s="978"/>
      <c r="BX15" s="978"/>
      <c r="BY15" s="978"/>
      <c r="BZ15" s="978"/>
      <c r="CA15" s="978"/>
      <c r="CB15" s="978"/>
      <c r="CC15" s="978"/>
      <c r="CD15" s="978"/>
      <c r="CE15" s="978"/>
      <c r="CF15" s="978"/>
      <c r="CG15" s="978"/>
      <c r="CH15" s="978"/>
      <c r="CI15" s="978"/>
      <c r="CJ15" s="978"/>
      <c r="CK15" s="978"/>
      <c r="CL15" s="978"/>
      <c r="CM15" s="978"/>
      <c r="CN15" s="978"/>
      <c r="CO15" s="978"/>
      <c r="CP15" s="978"/>
      <c r="CQ15" s="978"/>
      <c r="CR15" s="978"/>
      <c r="CS15" s="978"/>
      <c r="CT15" s="978"/>
      <c r="CU15" s="978"/>
      <c r="CV15" s="978"/>
      <c r="CW15" s="978"/>
      <c r="CX15" s="978"/>
      <c r="CY15" s="978"/>
      <c r="CZ15" s="978"/>
      <c r="DA15" s="978"/>
      <c r="DB15" s="978"/>
      <c r="DC15" s="978"/>
      <c r="DD15" s="978"/>
      <c r="DE15" s="978"/>
      <c r="DF15" s="978"/>
      <c r="DG15" s="978"/>
      <c r="DH15" s="978"/>
      <c r="DI15" s="978"/>
      <c r="DJ15" s="978"/>
      <c r="DK15" s="978"/>
      <c r="DL15" s="978"/>
      <c r="DM15" s="978"/>
      <c r="DN15" s="978"/>
      <c r="DO15" s="978"/>
      <c r="DP15" s="978"/>
      <c r="DQ15" s="978"/>
      <c r="DR15" s="978"/>
      <c r="DS15" s="978"/>
      <c r="DT15" s="978"/>
      <c r="DU15" s="978"/>
      <c r="DV15" s="978"/>
      <c r="DW15" s="978"/>
      <c r="DX15" s="978"/>
      <c r="DY15" s="978"/>
      <c r="DZ15" s="978"/>
      <c r="EA15" s="978"/>
      <c r="EB15" s="978"/>
      <c r="EC15" s="978"/>
      <c r="ED15" s="978"/>
      <c r="EE15" s="978"/>
      <c r="EF15" s="978"/>
      <c r="EG15" s="978"/>
      <c r="EH15" s="978"/>
      <c r="EI15" s="978"/>
      <c r="EJ15" s="978"/>
      <c r="EK15" s="978"/>
      <c r="EL15" s="978"/>
      <c r="EM15" s="978"/>
      <c r="EN15" s="978"/>
      <c r="EO15" s="978"/>
      <c r="EP15" s="978"/>
      <c r="EQ15" s="978"/>
      <c r="ER15" s="978"/>
      <c r="ES15" s="978"/>
      <c r="ET15" s="978"/>
      <c r="EU15" s="978"/>
      <c r="EV15" s="978"/>
      <c r="EW15" s="978"/>
      <c r="EX15" s="978"/>
      <c r="EY15" s="978"/>
      <c r="EZ15" s="978"/>
      <c r="FA15" s="978"/>
      <c r="FB15" s="978"/>
      <c r="FC15" s="978"/>
      <c r="FD15" s="978"/>
      <c r="FE15" s="1040"/>
    </row>
    <row r="16" spans="1:161">
      <c r="A16" s="1041"/>
      <c r="B16" s="978"/>
      <c r="C16" s="978"/>
      <c r="D16" s="978"/>
      <c r="E16" s="978"/>
      <c r="F16" s="978"/>
      <c r="G16" s="978"/>
      <c r="H16" s="978"/>
      <c r="I16" s="978"/>
      <c r="J16" s="978"/>
      <c r="K16" s="978"/>
      <c r="L16" s="978"/>
      <c r="M16" s="978"/>
      <c r="N16" s="978"/>
      <c r="O16" s="978"/>
      <c r="P16" s="978"/>
      <c r="Q16" s="978"/>
      <c r="R16" s="978"/>
      <c r="S16" s="978"/>
      <c r="T16" s="978"/>
      <c r="U16" s="978"/>
      <c r="V16" s="978"/>
      <c r="W16" s="978"/>
      <c r="X16" s="978"/>
      <c r="Y16" s="978"/>
      <c r="Z16" s="978"/>
      <c r="AA16" s="978"/>
      <c r="AB16" s="978"/>
      <c r="AC16" s="978"/>
      <c r="AD16" s="978"/>
      <c r="AE16" s="978"/>
      <c r="AF16" s="978"/>
      <c r="AG16" s="978"/>
      <c r="AH16" s="978"/>
      <c r="AI16" s="978"/>
      <c r="AJ16" s="978"/>
      <c r="AK16" s="978"/>
      <c r="AL16" s="978"/>
      <c r="AM16" s="978"/>
      <c r="AN16" s="978"/>
      <c r="AO16" s="978"/>
      <c r="AP16" s="978"/>
      <c r="AQ16" s="978"/>
      <c r="AR16" s="978"/>
      <c r="AS16" s="978"/>
      <c r="AT16" s="978"/>
      <c r="AU16" s="978"/>
      <c r="AV16" s="978"/>
      <c r="AW16" s="978"/>
      <c r="AX16" s="978"/>
      <c r="AY16" s="978"/>
      <c r="AZ16" s="978"/>
      <c r="BA16" s="978"/>
      <c r="BB16" s="978"/>
      <c r="BC16" s="978"/>
      <c r="BD16" s="978"/>
      <c r="BE16" s="978"/>
      <c r="BF16" s="978"/>
      <c r="BG16" s="978"/>
      <c r="BH16" s="978"/>
      <c r="BI16" s="978"/>
      <c r="BJ16" s="978"/>
      <c r="BK16" s="978"/>
      <c r="BL16" s="978"/>
      <c r="BM16" s="978"/>
      <c r="BN16" s="978"/>
      <c r="BO16" s="978"/>
      <c r="BP16" s="978"/>
      <c r="BQ16" s="978"/>
      <c r="BR16" s="978"/>
      <c r="BS16" s="978"/>
      <c r="BT16" s="978"/>
      <c r="BU16" s="978"/>
      <c r="BV16" s="978"/>
      <c r="BW16" s="978"/>
      <c r="BX16" s="978"/>
      <c r="BY16" s="978"/>
      <c r="BZ16" s="978"/>
      <c r="CA16" s="978"/>
      <c r="CB16" s="978"/>
      <c r="CC16" s="978"/>
      <c r="CD16" s="978"/>
      <c r="CE16" s="978"/>
      <c r="CF16" s="978"/>
      <c r="CG16" s="978"/>
      <c r="CH16" s="978"/>
      <c r="CI16" s="978"/>
      <c r="CJ16" s="978"/>
      <c r="CK16" s="978"/>
      <c r="CL16" s="978"/>
      <c r="CM16" s="978"/>
      <c r="CN16" s="978"/>
      <c r="CO16" s="978"/>
      <c r="CP16" s="978"/>
      <c r="CQ16" s="978"/>
      <c r="CR16" s="978"/>
      <c r="CS16" s="978"/>
      <c r="CT16" s="978"/>
      <c r="CU16" s="978"/>
      <c r="CV16" s="978"/>
      <c r="CW16" s="978"/>
      <c r="CX16" s="978"/>
      <c r="CY16" s="978"/>
      <c r="CZ16" s="978"/>
      <c r="DA16" s="978"/>
      <c r="DB16" s="978"/>
      <c r="DC16" s="978"/>
      <c r="DD16" s="978"/>
      <c r="DE16" s="978"/>
      <c r="DF16" s="978"/>
      <c r="DG16" s="978"/>
      <c r="DH16" s="978"/>
      <c r="DI16" s="978"/>
      <c r="DJ16" s="978"/>
      <c r="DK16" s="978"/>
      <c r="DL16" s="978"/>
      <c r="DM16" s="978"/>
      <c r="DN16" s="978"/>
      <c r="DO16" s="978"/>
      <c r="DP16" s="978"/>
      <c r="DQ16" s="978"/>
      <c r="DR16" s="978"/>
      <c r="DS16" s="978"/>
      <c r="DT16" s="978"/>
      <c r="DU16" s="978"/>
      <c r="DV16" s="978"/>
      <c r="DW16" s="978"/>
      <c r="DX16" s="978"/>
      <c r="DY16" s="978"/>
      <c r="DZ16" s="978"/>
      <c r="EA16" s="978"/>
      <c r="EB16" s="978"/>
      <c r="EC16" s="978"/>
      <c r="ED16" s="978"/>
      <c r="EE16" s="978"/>
      <c r="EF16" s="978"/>
      <c r="EG16" s="978"/>
      <c r="EH16" s="978"/>
      <c r="EI16" s="978"/>
      <c r="EJ16" s="978"/>
      <c r="EK16" s="978"/>
      <c r="EL16" s="978"/>
      <c r="EM16" s="978"/>
      <c r="EN16" s="978"/>
      <c r="EO16" s="978"/>
      <c r="EP16" s="978"/>
      <c r="EQ16" s="978"/>
      <c r="ER16" s="978"/>
      <c r="ES16" s="978"/>
      <c r="ET16" s="978"/>
      <c r="EU16" s="978"/>
      <c r="EV16" s="978"/>
      <c r="EW16" s="978"/>
      <c r="EX16" s="978"/>
      <c r="EY16" s="978"/>
      <c r="EZ16" s="978"/>
      <c r="FA16" s="978"/>
      <c r="FB16" s="978"/>
      <c r="FC16" s="978"/>
      <c r="FD16" s="978"/>
      <c r="FE16" s="1040"/>
    </row>
    <row r="17" spans="1:161">
      <c r="A17" s="1039" t="s">
        <v>638</v>
      </c>
      <c r="B17" s="1043">
        <v>738585.36609865993</v>
      </c>
      <c r="C17" s="1043">
        <v>726939.70000000007</v>
      </c>
      <c r="D17" s="1043">
        <v>677098.59999999986</v>
      </c>
      <c r="E17" s="1043">
        <v>653665.60000000009</v>
      </c>
      <c r="F17" s="1043">
        <v>568576.6</v>
      </c>
      <c r="G17" s="1043">
        <v>649884.1</v>
      </c>
      <c r="H17" s="1043">
        <v>568738.69999999995</v>
      </c>
      <c r="I17" s="1043">
        <v>491595.9</v>
      </c>
      <c r="J17" s="1043">
        <v>484478.3</v>
      </c>
      <c r="K17" s="1043">
        <v>497025.1</v>
      </c>
      <c r="L17" s="1043">
        <v>478304.30000000005</v>
      </c>
      <c r="M17" s="1043">
        <v>383749.4</v>
      </c>
      <c r="N17" s="1043">
        <v>532453.19999999995</v>
      </c>
      <c r="O17" s="1043">
        <v>590518.5</v>
      </c>
      <c r="P17" s="1043">
        <v>682149.20000000007</v>
      </c>
      <c r="Q17" s="1043">
        <v>519920.4</v>
      </c>
      <c r="R17" s="1043">
        <v>451601.1</v>
      </c>
      <c r="S17" s="1043">
        <v>484682.9</v>
      </c>
      <c r="T17" s="1043">
        <v>447561.1</v>
      </c>
      <c r="U17" s="1043">
        <v>466698.20000000007</v>
      </c>
      <c r="V17" s="1043">
        <v>483012.40000000008</v>
      </c>
      <c r="W17" s="1043">
        <v>493600.40000000008</v>
      </c>
      <c r="X17" s="1043">
        <v>503350.9</v>
      </c>
      <c r="Y17" s="1043">
        <v>466062.70000000007</v>
      </c>
      <c r="Z17" s="1043">
        <v>592234.1</v>
      </c>
      <c r="AA17" s="1043">
        <v>490572.39999999997</v>
      </c>
      <c r="AB17" s="1043">
        <v>446839.60000000003</v>
      </c>
      <c r="AC17" s="1043">
        <v>380085.5</v>
      </c>
      <c r="AD17" s="1043">
        <v>479873.2</v>
      </c>
      <c r="AE17" s="1043">
        <v>575973.70000000007</v>
      </c>
      <c r="AF17" s="1043">
        <v>519581.5</v>
      </c>
      <c r="AG17" s="1043">
        <v>468299.7</v>
      </c>
      <c r="AH17" s="1043">
        <v>460086.5</v>
      </c>
      <c r="AI17" s="1043">
        <v>451853.1</v>
      </c>
      <c r="AJ17" s="1043">
        <v>534093.19999999995</v>
      </c>
      <c r="AK17" s="1043">
        <v>501942.50000000006</v>
      </c>
      <c r="AL17" s="1043">
        <v>441590</v>
      </c>
      <c r="AM17" s="1043">
        <v>362045.15</v>
      </c>
      <c r="AN17" s="1043">
        <v>353870.04999999993</v>
      </c>
      <c r="AO17" s="1043">
        <v>360226.99</v>
      </c>
      <c r="AP17" s="1043">
        <v>350997.8</v>
      </c>
      <c r="AQ17" s="1043">
        <v>347105</v>
      </c>
      <c r="AR17" s="1043">
        <v>373435.52500000002</v>
      </c>
      <c r="AS17" s="1043">
        <v>347374.8</v>
      </c>
      <c r="AT17" s="1043">
        <v>358132.4</v>
      </c>
      <c r="AU17" s="1043">
        <v>411148.39999999997</v>
      </c>
      <c r="AV17" s="1043">
        <v>384797.68959999998</v>
      </c>
      <c r="AW17" s="1043">
        <v>310840.3</v>
      </c>
      <c r="AX17" s="1043">
        <v>188298.9</v>
      </c>
      <c r="AY17" s="1043">
        <v>204774.1</v>
      </c>
      <c r="AZ17" s="1043">
        <v>173313.39999999997</v>
      </c>
      <c r="BA17" s="1043">
        <v>171981.5</v>
      </c>
      <c r="BB17" s="1043">
        <v>166796.19999999998</v>
      </c>
      <c r="BC17" s="1043">
        <v>135045.09999999998</v>
      </c>
      <c r="BD17" s="1043">
        <v>132075.29999999999</v>
      </c>
      <c r="BE17" s="1043">
        <v>145873.39999999997</v>
      </c>
      <c r="BF17" s="1043">
        <v>158547.29999999999</v>
      </c>
      <c r="BG17" s="1043">
        <v>174333.29527910997</v>
      </c>
      <c r="BH17" s="1043">
        <v>317463.66433556</v>
      </c>
      <c r="BI17" s="1043">
        <v>299043.35203002999</v>
      </c>
      <c r="BJ17" s="1043">
        <v>652493.09897227993</v>
      </c>
      <c r="BK17" s="1043">
        <v>738554.92228207993</v>
      </c>
      <c r="BL17" s="1043">
        <v>817391.10592894</v>
      </c>
      <c r="BM17" s="1043">
        <v>869519.16663474997</v>
      </c>
      <c r="BN17" s="1043">
        <v>807987.06147760001</v>
      </c>
      <c r="BO17" s="1043">
        <v>497688.15727691003</v>
      </c>
      <c r="BP17" s="1043">
        <v>1121446.2588803601</v>
      </c>
      <c r="BQ17" s="1043">
        <v>1112728.4124771999</v>
      </c>
      <c r="BR17" s="1043">
        <v>1082434.77922245</v>
      </c>
      <c r="BS17" s="1043">
        <v>1145328.4506035298</v>
      </c>
      <c r="BT17" s="1043">
        <v>1132977.23866694</v>
      </c>
      <c r="BU17" s="1043">
        <v>1163964.0246876602</v>
      </c>
      <c r="BV17" s="1043">
        <v>97038.493432179996</v>
      </c>
      <c r="BW17" s="1043">
        <v>114257.53809391998</v>
      </c>
      <c r="BX17" s="1043">
        <v>105349.01998457</v>
      </c>
      <c r="BY17" s="1043">
        <v>74125.841397740005</v>
      </c>
      <c r="BZ17" s="1043">
        <v>52107.166286769992</v>
      </c>
      <c r="CA17" s="1043">
        <v>81777.204049739987</v>
      </c>
      <c r="CB17" s="1043">
        <v>50026.628861629993</v>
      </c>
      <c r="CC17" s="1043">
        <v>65725.797049080007</v>
      </c>
      <c r="CD17" s="1043">
        <v>84824.023316980005</v>
      </c>
      <c r="CE17" s="1043">
        <v>103043.98411050999</v>
      </c>
      <c r="CF17" s="1043">
        <v>112877.29305835</v>
      </c>
      <c r="CG17" s="1043">
        <v>117986.3851745</v>
      </c>
      <c r="CH17" s="1043">
        <v>636973.69663638994</v>
      </c>
      <c r="CI17" s="1043">
        <v>370966.98180059</v>
      </c>
      <c r="CJ17" s="1043">
        <v>218616.93591127999</v>
      </c>
      <c r="CK17" s="1043">
        <v>401266.00663008</v>
      </c>
      <c r="CL17" s="1043">
        <v>544185.05913346005</v>
      </c>
      <c r="CM17" s="1043">
        <v>490444.74851839989</v>
      </c>
      <c r="CN17" s="1043">
        <v>463885.94188124995</v>
      </c>
      <c r="CO17" s="1043">
        <v>463365.26823823998</v>
      </c>
      <c r="CP17" s="1043">
        <v>378043.09652531007</v>
      </c>
      <c r="CQ17" s="1043">
        <v>296988.10964114999</v>
      </c>
      <c r="CR17" s="1043">
        <v>219911.93626325001</v>
      </c>
      <c r="CS17" s="1043">
        <v>161452.19957299004</v>
      </c>
      <c r="CT17" s="1043">
        <v>401504.54933136003</v>
      </c>
      <c r="CU17" s="1043">
        <v>199677.09728761</v>
      </c>
      <c r="CV17" s="1043">
        <v>254302.00192928</v>
      </c>
      <c r="CW17" s="1043">
        <v>264912.98703944997</v>
      </c>
      <c r="CX17" s="1043">
        <v>234631.26190538</v>
      </c>
      <c r="CY17" s="1043">
        <v>193399.46918106999</v>
      </c>
      <c r="CZ17" s="1043">
        <v>316656.90201958001</v>
      </c>
      <c r="DA17" s="1043">
        <v>306162.16690946004</v>
      </c>
      <c r="DB17" s="1043">
        <v>551171.19989616005</v>
      </c>
      <c r="DC17" s="1043">
        <v>407842.56030892994</v>
      </c>
      <c r="DD17" s="1043">
        <v>529979.0093225101</v>
      </c>
      <c r="DE17" s="1043">
        <v>771993.40722454991</v>
      </c>
      <c r="DF17" s="1043">
        <v>664763.64603439998</v>
      </c>
      <c r="DG17" s="1043">
        <v>657211.84015427995</v>
      </c>
      <c r="DH17" s="1043">
        <v>669415.52602808003</v>
      </c>
      <c r="DI17" s="1043">
        <v>646994.07772494992</v>
      </c>
      <c r="DJ17" s="1043">
        <v>585851.23262244998</v>
      </c>
      <c r="DK17" s="1043">
        <v>625880.94677854003</v>
      </c>
      <c r="DL17" s="1043">
        <v>798851.02208582999</v>
      </c>
      <c r="DM17" s="1043">
        <v>691352.00171951996</v>
      </c>
      <c r="DN17" s="1043">
        <v>771419.92386033991</v>
      </c>
      <c r="DO17" s="1043">
        <v>836531.40749977995</v>
      </c>
      <c r="DP17" s="1043">
        <v>905238.00305942993</v>
      </c>
      <c r="DQ17" s="1043">
        <v>801912.81875425996</v>
      </c>
      <c r="DR17" s="1043">
        <v>680601.65080744005</v>
      </c>
      <c r="DS17" s="1043">
        <v>648918.37279952993</v>
      </c>
      <c r="DT17" s="1043">
        <v>853264.85346541996</v>
      </c>
      <c r="DU17" s="1043">
        <v>696192.63860663003</v>
      </c>
      <c r="DV17" s="1043">
        <v>677447.11499102996</v>
      </c>
      <c r="DW17" s="1043">
        <v>500231.71904219006</v>
      </c>
      <c r="DX17" s="1043">
        <v>738017.81074941007</v>
      </c>
      <c r="DY17" s="1043">
        <v>765496.59966342</v>
      </c>
      <c r="DZ17" s="1043">
        <v>859060.26177911006</v>
      </c>
      <c r="EA17" s="1043">
        <v>903799.77851808001</v>
      </c>
      <c r="EB17" s="1043">
        <v>614171.60115213995</v>
      </c>
      <c r="EC17" s="1043">
        <v>661059.66071742994</v>
      </c>
      <c r="ED17" s="1043">
        <v>733354.47771100001</v>
      </c>
      <c r="EE17" s="1043">
        <v>542023.10597486002</v>
      </c>
      <c r="EF17" s="1043">
        <v>688319.83770422987</v>
      </c>
      <c r="EG17" s="1043">
        <v>414439.97640137002</v>
      </c>
      <c r="EH17" s="1043">
        <v>532730.71355473006</v>
      </c>
      <c r="EI17" s="1043">
        <v>513635.46613762004</v>
      </c>
      <c r="EJ17" s="1043">
        <v>451404.92626816005</v>
      </c>
      <c r="EK17" s="1043">
        <v>435686.17228485999</v>
      </c>
      <c r="EL17" s="1043">
        <v>411920.21575964999</v>
      </c>
      <c r="EM17" s="1043">
        <v>526097.27622793999</v>
      </c>
      <c r="EN17" s="1043">
        <v>620304.10339359997</v>
      </c>
      <c r="EO17" s="1043">
        <v>575552.85227053997</v>
      </c>
      <c r="EP17" s="1043">
        <v>678134.40674559993</v>
      </c>
      <c r="EQ17" s="1043">
        <v>1716511.1315258699</v>
      </c>
      <c r="ER17" s="1043">
        <v>1528548.9445367199</v>
      </c>
      <c r="ES17" s="1043">
        <v>1588531.47332985</v>
      </c>
      <c r="ET17" s="1043">
        <v>1725444.55467141</v>
      </c>
      <c r="EU17" s="1043">
        <v>1594247.9986185702</v>
      </c>
      <c r="EV17" s="1043">
        <v>541780.73714504996</v>
      </c>
      <c r="EW17" s="1043">
        <v>537292.83985747001</v>
      </c>
      <c r="EX17" s="1043">
        <v>587460.81658979005</v>
      </c>
      <c r="EY17" s="1043">
        <v>594051.65947591001</v>
      </c>
      <c r="EZ17" s="1043">
        <v>674277.69912735</v>
      </c>
      <c r="FA17" s="1043">
        <v>755893.52993376995</v>
      </c>
      <c r="FB17" s="1043">
        <v>922379.28646902007</v>
      </c>
      <c r="FC17" s="1043">
        <v>886810.48779425002</v>
      </c>
      <c r="FD17" s="1043">
        <v>886765.43660555</v>
      </c>
      <c r="FE17" s="1040"/>
    </row>
    <row r="18" spans="1:161">
      <c r="A18" s="1039" t="s">
        <v>639</v>
      </c>
      <c r="B18" s="976">
        <v>354587.93699999998</v>
      </c>
      <c r="C18" s="976">
        <v>316389.3</v>
      </c>
      <c r="D18" s="976">
        <v>262818.09999999998</v>
      </c>
      <c r="E18" s="976">
        <v>229467.3</v>
      </c>
      <c r="F18" s="976">
        <v>179536</v>
      </c>
      <c r="G18" s="976">
        <v>164309.5</v>
      </c>
      <c r="H18" s="976">
        <v>143749.5</v>
      </c>
      <c r="I18" s="976">
        <v>177518.4</v>
      </c>
      <c r="J18" s="976">
        <v>177482.8</v>
      </c>
      <c r="K18" s="976">
        <v>177626.4</v>
      </c>
      <c r="L18" s="976">
        <v>168190.2</v>
      </c>
      <c r="M18" s="976">
        <v>112521.3</v>
      </c>
      <c r="N18" s="976">
        <v>160301.20000000001</v>
      </c>
      <c r="O18" s="976">
        <v>149400.1</v>
      </c>
      <c r="P18" s="976">
        <v>246912.8</v>
      </c>
      <c r="Q18" s="976">
        <v>115603.5</v>
      </c>
      <c r="R18" s="976">
        <v>44780.1</v>
      </c>
      <c r="S18" s="976">
        <v>39921.599999999999</v>
      </c>
      <c r="T18" s="976">
        <v>39934.800000000003</v>
      </c>
      <c r="U18" s="976">
        <v>43262.400000000001</v>
      </c>
      <c r="V18" s="976">
        <v>43262.400000000001</v>
      </c>
      <c r="W18" s="976">
        <v>43262.400000000001</v>
      </c>
      <c r="X18" s="976">
        <v>43262.400000000001</v>
      </c>
      <c r="Y18" s="976">
        <v>43262.400000000001</v>
      </c>
      <c r="Z18" s="976">
        <v>215452.4</v>
      </c>
      <c r="AA18" s="976">
        <v>161247.69999999998</v>
      </c>
      <c r="AB18" s="976">
        <v>117250.2</v>
      </c>
      <c r="AC18" s="976">
        <v>50038</v>
      </c>
      <c r="AD18" s="976">
        <v>132251</v>
      </c>
      <c r="AE18" s="976">
        <v>213094.6</v>
      </c>
      <c r="AF18" s="976">
        <v>69364</v>
      </c>
      <c r="AG18" s="976">
        <v>52740</v>
      </c>
      <c r="AH18" s="976">
        <v>64753.5</v>
      </c>
      <c r="AI18" s="976">
        <v>60226.100000000006</v>
      </c>
      <c r="AJ18" s="976">
        <v>91918.8</v>
      </c>
      <c r="AK18" s="976">
        <v>60945.4</v>
      </c>
      <c r="AL18" s="976">
        <v>98935</v>
      </c>
      <c r="AM18" s="976">
        <v>30046.15</v>
      </c>
      <c r="AN18" s="976">
        <v>19584.349999999999</v>
      </c>
      <c r="AO18" s="976">
        <v>24830.690000000002</v>
      </c>
      <c r="AP18" s="976">
        <v>15628.199999999999</v>
      </c>
      <c r="AQ18" s="976">
        <v>12402.500000000002</v>
      </c>
      <c r="AR18" s="976">
        <v>7774.3250000000025</v>
      </c>
      <c r="AS18" s="976">
        <v>12723.999999999998</v>
      </c>
      <c r="AT18" s="976">
        <v>12723.999999999998</v>
      </c>
      <c r="AU18" s="976">
        <v>61657.799999999996</v>
      </c>
      <c r="AV18" s="976">
        <v>48114.189599999998</v>
      </c>
      <c r="AW18" s="976">
        <v>138661.79999999999</v>
      </c>
      <c r="AX18" s="976">
        <v>90457.9</v>
      </c>
      <c r="AY18" s="976">
        <v>77822.600000000006</v>
      </c>
      <c r="AZ18" s="976">
        <v>46360.2</v>
      </c>
      <c r="BA18" s="976">
        <v>45028.3</v>
      </c>
      <c r="BB18" s="976">
        <v>39855</v>
      </c>
      <c r="BC18" s="976">
        <v>8103.9</v>
      </c>
      <c r="BD18" s="976">
        <v>5134.1000000000004</v>
      </c>
      <c r="BE18" s="976">
        <v>18932.199999999997</v>
      </c>
      <c r="BF18" s="976">
        <v>31606.1</v>
      </c>
      <c r="BG18" s="976">
        <v>47392.095279109999</v>
      </c>
      <c r="BH18" s="976">
        <v>20186.551075630003</v>
      </c>
      <c r="BI18" s="976">
        <v>31202.914231049999</v>
      </c>
      <c r="BJ18" s="976">
        <v>23277.005999880002</v>
      </c>
      <c r="BK18" s="976">
        <v>37228.920376540002</v>
      </c>
      <c r="BL18" s="976">
        <v>37243.228219160002</v>
      </c>
      <c r="BM18" s="976">
        <v>16980.486442000001</v>
      </c>
      <c r="BN18" s="976">
        <v>39260.96021918</v>
      </c>
      <c r="BO18" s="976">
        <v>14414.30774291001</v>
      </c>
      <c r="BP18" s="976">
        <v>711908.00682273007</v>
      </c>
      <c r="BQ18" s="976">
        <v>1016271.70473226</v>
      </c>
      <c r="BR18" s="976">
        <v>1016338.1550297301</v>
      </c>
      <c r="BS18" s="976">
        <v>1009760.42753707</v>
      </c>
      <c r="BT18" s="976">
        <v>1010896.26252912</v>
      </c>
      <c r="BU18" s="976">
        <v>1013013.6156508201</v>
      </c>
      <c r="BV18" s="976">
        <v>6059.6790051099997</v>
      </c>
      <c r="BW18" s="976">
        <v>6119.1974213899994</v>
      </c>
      <c r="BX18" s="976">
        <v>2878.9701028499999</v>
      </c>
      <c r="BY18" s="976">
        <v>3288.8103444600001</v>
      </c>
      <c r="BZ18" s="976">
        <v>3680.1966791900004</v>
      </c>
      <c r="CA18" s="976">
        <v>4753.8610998000004</v>
      </c>
      <c r="CB18" s="976">
        <v>6447.4596090499999</v>
      </c>
      <c r="CC18" s="976">
        <v>7014.7451443199998</v>
      </c>
      <c r="CD18" s="976">
        <v>7976.7599107800006</v>
      </c>
      <c r="CE18" s="976">
        <v>10006.136977120001</v>
      </c>
      <c r="CF18" s="976">
        <v>7712.0491501699998</v>
      </c>
      <c r="CG18" s="976">
        <v>4516.5937217399996</v>
      </c>
      <c r="CH18" s="976">
        <v>364498.48650647001</v>
      </c>
      <c r="CI18" s="976">
        <v>245620.96223509</v>
      </c>
      <c r="CJ18" s="976">
        <v>185408.35566855999</v>
      </c>
      <c r="CK18" s="976">
        <v>369013.31660455</v>
      </c>
      <c r="CL18" s="976">
        <v>438457.10442167998</v>
      </c>
      <c r="CM18" s="976">
        <v>375481.10050953995</v>
      </c>
      <c r="CN18" s="976">
        <v>328323.69830076001</v>
      </c>
      <c r="CO18" s="976">
        <v>282930.30147487001</v>
      </c>
      <c r="CP18" s="976">
        <v>231747.15615930001</v>
      </c>
      <c r="CQ18" s="976">
        <v>147939.52357853</v>
      </c>
      <c r="CR18" s="976">
        <v>54293.891848760002</v>
      </c>
      <c r="CS18" s="976">
        <v>17684.580802839999</v>
      </c>
      <c r="CT18" s="976">
        <v>1933.32390861</v>
      </c>
      <c r="CU18" s="976">
        <v>2141.4173080599999</v>
      </c>
      <c r="CV18" s="976">
        <v>13077.290999979999</v>
      </c>
      <c r="CW18" s="976">
        <v>9962.8629999799996</v>
      </c>
      <c r="CX18" s="976">
        <v>1355.7851341800001</v>
      </c>
      <c r="CY18" s="976">
        <v>2762.8974257399996</v>
      </c>
      <c r="CZ18" s="976">
        <v>4033.8280006500004</v>
      </c>
      <c r="DA18" s="976">
        <v>25289.521677979999</v>
      </c>
      <c r="DB18" s="976">
        <v>285703.47559618001</v>
      </c>
      <c r="DC18" s="976">
        <v>172790.87270322</v>
      </c>
      <c r="DD18" s="976">
        <v>258265.7873387</v>
      </c>
      <c r="DE18" s="976">
        <v>376352.04813064</v>
      </c>
      <c r="DF18" s="976">
        <v>307746.84000167</v>
      </c>
      <c r="DG18" s="976">
        <v>246752.58911594001</v>
      </c>
      <c r="DH18" s="976">
        <v>273034.50192014</v>
      </c>
      <c r="DI18" s="976">
        <v>286473.73527561</v>
      </c>
      <c r="DJ18" s="976">
        <v>265722.62921555998</v>
      </c>
      <c r="DK18" s="976">
        <v>152151.72179993</v>
      </c>
      <c r="DL18" s="976">
        <v>336046.19650342001</v>
      </c>
      <c r="DM18" s="976">
        <v>324063.86443163996</v>
      </c>
      <c r="DN18" s="976">
        <v>486491.37018047995</v>
      </c>
      <c r="DO18" s="976">
        <v>375023.42699998</v>
      </c>
      <c r="DP18" s="976">
        <v>270380.39505507</v>
      </c>
      <c r="DQ18" s="976">
        <v>194564.38202334</v>
      </c>
      <c r="DR18" s="976">
        <v>138761.18928078999</v>
      </c>
      <c r="DS18" s="976">
        <v>298707.42187989003</v>
      </c>
      <c r="DT18" s="976">
        <v>312622.42337103002</v>
      </c>
      <c r="DU18" s="976">
        <v>297742.70954533998</v>
      </c>
      <c r="DV18" s="976">
        <v>210961.55940651998</v>
      </c>
      <c r="DW18" s="976">
        <v>181328.92775536998</v>
      </c>
      <c r="DX18" s="976">
        <v>301316.23172705999</v>
      </c>
      <c r="DY18" s="976">
        <v>396593.75101557001</v>
      </c>
      <c r="DZ18" s="976">
        <v>193813.55517887999</v>
      </c>
      <c r="EA18" s="976">
        <v>134176.38801892</v>
      </c>
      <c r="EB18" s="976">
        <v>120318.513834</v>
      </c>
      <c r="EC18" s="976">
        <v>149297.41067335999</v>
      </c>
      <c r="ED18" s="976">
        <v>224815.85360612001</v>
      </c>
      <c r="EE18" s="976">
        <v>155685.80905091</v>
      </c>
      <c r="EF18" s="976">
        <v>172768.55005090998</v>
      </c>
      <c r="EG18" s="976">
        <v>149927.03944610999</v>
      </c>
      <c r="EH18" s="976">
        <v>132129.81954282001</v>
      </c>
      <c r="EI18" s="976">
        <v>134299.70969145</v>
      </c>
      <c r="EJ18" s="976">
        <v>132304.32338295001</v>
      </c>
      <c r="EK18" s="976">
        <v>133063.38269145001</v>
      </c>
      <c r="EL18" s="976">
        <v>145775.04069147998</v>
      </c>
      <c r="EM18" s="976">
        <v>159479.40257430999</v>
      </c>
      <c r="EN18" s="976">
        <v>157474.03069148</v>
      </c>
      <c r="EO18" s="976">
        <v>149434.22169147999</v>
      </c>
      <c r="EP18" s="976">
        <v>56020.000952559996</v>
      </c>
      <c r="EQ18" s="976">
        <v>105409.77790411</v>
      </c>
      <c r="ER18" s="976">
        <v>101749.78200000001</v>
      </c>
      <c r="ES18" s="976">
        <v>55692.942999999999</v>
      </c>
      <c r="ET18" s="976">
        <v>60997.762000000002</v>
      </c>
      <c r="EU18" s="976">
        <v>78177.884999999995</v>
      </c>
      <c r="EV18" s="976">
        <v>39176.877990720001</v>
      </c>
      <c r="EW18" s="976">
        <v>42026.925999999999</v>
      </c>
      <c r="EX18" s="976">
        <v>40760.106</v>
      </c>
      <c r="EY18" s="976">
        <v>37281.072</v>
      </c>
      <c r="EZ18" s="976">
        <v>36347.484000000004</v>
      </c>
      <c r="FA18" s="976">
        <v>35238.731</v>
      </c>
      <c r="FB18" s="976">
        <v>48836.430999999997</v>
      </c>
      <c r="FC18" s="976">
        <v>55908.895000000004</v>
      </c>
      <c r="FD18" s="976">
        <v>88137.494000000006</v>
      </c>
      <c r="FE18" s="1040"/>
    </row>
    <row r="19" spans="1:161">
      <c r="A19" s="1041" t="s">
        <v>640</v>
      </c>
      <c r="B19" s="978">
        <v>353185.43699999998</v>
      </c>
      <c r="C19" s="978">
        <v>314584</v>
      </c>
      <c r="D19" s="978">
        <v>252872</v>
      </c>
      <c r="E19" s="978">
        <v>217648.3</v>
      </c>
      <c r="F19" s="978">
        <v>174585.4</v>
      </c>
      <c r="G19" s="978">
        <v>160334.79999999999</v>
      </c>
      <c r="H19" s="978">
        <v>139774.79999999999</v>
      </c>
      <c r="I19" s="978">
        <v>167128.9</v>
      </c>
      <c r="J19" s="978">
        <v>167093.29999999999</v>
      </c>
      <c r="K19" s="978">
        <v>167236.9</v>
      </c>
      <c r="L19" s="978">
        <v>157800.70000000001</v>
      </c>
      <c r="M19" s="978">
        <v>106536.5</v>
      </c>
      <c r="N19" s="978">
        <v>157719</v>
      </c>
      <c r="O19" s="978">
        <v>146817.9</v>
      </c>
      <c r="P19" s="978">
        <v>240734</v>
      </c>
      <c r="Q19" s="978">
        <v>114007.4</v>
      </c>
      <c r="R19" s="978">
        <v>43550.6</v>
      </c>
      <c r="S19" s="978">
        <v>30141.1</v>
      </c>
      <c r="T19" s="978">
        <v>30154.3</v>
      </c>
      <c r="U19" s="978">
        <v>40570.800000000003</v>
      </c>
      <c r="V19" s="978">
        <v>40570.800000000003</v>
      </c>
      <c r="W19" s="978">
        <v>40570.800000000003</v>
      </c>
      <c r="X19" s="978">
        <v>40570.800000000003</v>
      </c>
      <c r="Y19" s="978">
        <v>40570.800000000003</v>
      </c>
      <c r="Z19" s="978">
        <v>94804</v>
      </c>
      <c r="AA19" s="978">
        <v>160782.79999999999</v>
      </c>
      <c r="AB19" s="978">
        <v>116078.39999999999</v>
      </c>
      <c r="AC19" s="978">
        <v>45713</v>
      </c>
      <c r="AD19" s="978">
        <v>115229.9</v>
      </c>
      <c r="AE19" s="978">
        <v>176490.1</v>
      </c>
      <c r="AF19" s="978">
        <v>38739.9</v>
      </c>
      <c r="AG19" s="978">
        <v>23371.200000000001</v>
      </c>
      <c r="AH19" s="978">
        <v>30780.7</v>
      </c>
      <c r="AI19" s="978">
        <v>31563.4</v>
      </c>
      <c r="AJ19" s="978">
        <v>59588.9</v>
      </c>
      <c r="AK19" s="978">
        <v>35108.300000000003</v>
      </c>
      <c r="AL19" s="978">
        <v>31956</v>
      </c>
      <c r="AM19" s="978">
        <v>0</v>
      </c>
      <c r="AN19" s="978">
        <v>0</v>
      </c>
      <c r="AO19" s="978">
        <v>0</v>
      </c>
      <c r="AP19" s="978">
        <v>0</v>
      </c>
      <c r="AQ19" s="978">
        <v>0</v>
      </c>
      <c r="AR19" s="978">
        <v>0</v>
      </c>
      <c r="AS19" s="978">
        <v>0</v>
      </c>
      <c r="AT19" s="978">
        <v>0</v>
      </c>
      <c r="AU19" s="978">
        <v>20631.599999999999</v>
      </c>
      <c r="AV19" s="978">
        <v>16195.805999999999</v>
      </c>
      <c r="AW19" s="978">
        <v>59572.6</v>
      </c>
      <c r="AX19" s="978">
        <v>72287.7</v>
      </c>
      <c r="AY19" s="978">
        <v>17711.5</v>
      </c>
      <c r="AZ19" s="978">
        <v>18080.8</v>
      </c>
      <c r="BA19" s="978">
        <v>22181.8</v>
      </c>
      <c r="BB19" s="978">
        <v>29111.8</v>
      </c>
      <c r="BC19" s="978">
        <v>3515.6</v>
      </c>
      <c r="BD19" s="978">
        <v>113.1</v>
      </c>
      <c r="BE19" s="978">
        <v>14674.8</v>
      </c>
      <c r="BF19" s="978">
        <v>24773.3</v>
      </c>
      <c r="BG19" s="978">
        <v>21294.465730960001</v>
      </c>
      <c r="BH19" s="978">
        <v>20186.551075630003</v>
      </c>
      <c r="BI19" s="978">
        <v>31201.914231049999</v>
      </c>
      <c r="BJ19" s="978">
        <v>23276.005999880002</v>
      </c>
      <c r="BK19" s="978">
        <v>37226.920376540002</v>
      </c>
      <c r="BL19" s="978">
        <v>37241.228219160002</v>
      </c>
      <c r="BM19" s="978">
        <v>16978.486442000001</v>
      </c>
      <c r="BN19" s="978">
        <v>39258.96021918</v>
      </c>
      <c r="BO19" s="978">
        <v>14113.22919476001</v>
      </c>
      <c r="BP19" s="978">
        <v>711906.47127458011</v>
      </c>
      <c r="BQ19" s="978">
        <v>1016103.2428452499</v>
      </c>
      <c r="BR19" s="978">
        <v>1016085.01614272</v>
      </c>
      <c r="BS19" s="978">
        <v>1009522.99065006</v>
      </c>
      <c r="BT19" s="978">
        <v>1009271.25964211</v>
      </c>
      <c r="BU19" s="978">
        <v>1012653.08476381</v>
      </c>
      <c r="BV19" s="978">
        <v>5601.0940051099997</v>
      </c>
      <c r="BW19" s="978">
        <v>4018.5564213899997</v>
      </c>
      <c r="BX19" s="978">
        <v>2383.2781028499999</v>
      </c>
      <c r="BY19" s="978">
        <v>2326.17134446</v>
      </c>
      <c r="BZ19" s="978">
        <v>2795.0866791900003</v>
      </c>
      <c r="CA19" s="978">
        <v>1371.2200997999998</v>
      </c>
      <c r="CB19" s="978">
        <v>2938.4126090500004</v>
      </c>
      <c r="CC19" s="978">
        <v>2665.6221443200002</v>
      </c>
      <c r="CD19" s="978">
        <v>2567.2679107800004</v>
      </c>
      <c r="CE19" s="978">
        <v>4961.6089771199995</v>
      </c>
      <c r="CF19" s="978">
        <v>2403.6871501700002</v>
      </c>
      <c r="CG19" s="978">
        <v>439.86372174000002</v>
      </c>
      <c r="CH19" s="978">
        <v>364276.77650646999</v>
      </c>
      <c r="CI19" s="978">
        <v>245101.38623509</v>
      </c>
      <c r="CJ19" s="978">
        <v>185107.85766856</v>
      </c>
      <c r="CK19" s="978">
        <v>367082.17960455001</v>
      </c>
      <c r="CL19" s="978">
        <v>437473.54242168</v>
      </c>
      <c r="CM19" s="978">
        <v>374567.09450953995</v>
      </c>
      <c r="CN19" s="978">
        <v>327489.40230076003</v>
      </c>
      <c r="CO19" s="978">
        <v>280346.96047486999</v>
      </c>
      <c r="CP19" s="978">
        <v>229690.62215929999</v>
      </c>
      <c r="CQ19" s="978">
        <v>146443.98557853</v>
      </c>
      <c r="CR19" s="978">
        <v>52945.200848760003</v>
      </c>
      <c r="CS19" s="978">
        <v>16167.512802839999</v>
      </c>
      <c r="CT19" s="978">
        <v>589.15090860999999</v>
      </c>
      <c r="CU19" s="978">
        <v>1401.15130806</v>
      </c>
      <c r="CV19" s="978">
        <v>7659.0619999799992</v>
      </c>
      <c r="CW19" s="978">
        <v>7124.1299999799994</v>
      </c>
      <c r="CX19" s="978">
        <v>855.78513418</v>
      </c>
      <c r="CY19" s="978">
        <v>2512.8974257399996</v>
      </c>
      <c r="CZ19" s="978">
        <v>3496.1960006500003</v>
      </c>
      <c r="DA19" s="978">
        <v>25099.962677979998</v>
      </c>
      <c r="DB19" s="978">
        <v>285498.79159618</v>
      </c>
      <c r="DC19" s="978">
        <v>172790.87270322</v>
      </c>
      <c r="DD19" s="978">
        <v>255265.7873387</v>
      </c>
      <c r="DE19" s="978">
        <v>372235.56013063999</v>
      </c>
      <c r="DF19" s="978">
        <v>304091.47200166999</v>
      </c>
      <c r="DG19" s="978">
        <v>241971.17758051</v>
      </c>
      <c r="DH19" s="978">
        <v>249283.76692014001</v>
      </c>
      <c r="DI19" s="978">
        <v>271640.23227560997</v>
      </c>
      <c r="DJ19" s="978">
        <v>251938.48221555998</v>
      </c>
      <c r="DK19" s="978">
        <v>135346.21679993</v>
      </c>
      <c r="DL19" s="978">
        <v>326375.29050341999</v>
      </c>
      <c r="DM19" s="978">
        <v>316844.81599997997</v>
      </c>
      <c r="DN19" s="978">
        <v>483120.26118047995</v>
      </c>
      <c r="DO19" s="978">
        <v>371648.06999997998</v>
      </c>
      <c r="DP19" s="978">
        <v>192900.98205507</v>
      </c>
      <c r="DQ19" s="978">
        <v>103389.86884180001</v>
      </c>
      <c r="DR19" s="978">
        <v>69768.174280789986</v>
      </c>
      <c r="DS19" s="978">
        <v>241400.77787989003</v>
      </c>
      <c r="DT19" s="978">
        <v>262757.91337103001</v>
      </c>
      <c r="DU19" s="978">
        <v>268069.93754533998</v>
      </c>
      <c r="DV19" s="978">
        <v>187652.99540652</v>
      </c>
      <c r="DW19" s="978">
        <v>159932.98075536999</v>
      </c>
      <c r="DX19" s="978">
        <v>279249.65972706</v>
      </c>
      <c r="DY19" s="978">
        <v>378279.10601557</v>
      </c>
      <c r="DZ19" s="978">
        <v>107758.94517888001</v>
      </c>
      <c r="EA19" s="978">
        <v>109258.60801892</v>
      </c>
      <c r="EB19" s="978">
        <v>110004.26283399999</v>
      </c>
      <c r="EC19" s="978">
        <v>141171.34767336</v>
      </c>
      <c r="ED19" s="978">
        <v>215174.95460612001</v>
      </c>
      <c r="EE19" s="978">
        <v>154473.33305091001</v>
      </c>
      <c r="EF19" s="978">
        <v>154493.43205090999</v>
      </c>
      <c r="EG19" s="978">
        <v>131378.45744611</v>
      </c>
      <c r="EH19" s="978">
        <v>131360.50454282001</v>
      </c>
      <c r="EI19" s="978">
        <v>131236.13669145</v>
      </c>
      <c r="EJ19" s="978">
        <v>131268.75938295</v>
      </c>
      <c r="EK19" s="978">
        <v>131861.49169145001</v>
      </c>
      <c r="EL19" s="978">
        <v>131745.03169147999</v>
      </c>
      <c r="EM19" s="978">
        <v>131148.52457430999</v>
      </c>
      <c r="EN19" s="978">
        <v>131148.52469148001</v>
      </c>
      <c r="EO19" s="978">
        <v>131168.80069147999</v>
      </c>
      <c r="EP19" s="978">
        <v>38434.985952559997</v>
      </c>
      <c r="EQ19" s="978">
        <v>69885.683904110003</v>
      </c>
      <c r="ER19" s="978">
        <v>66326.997000000003</v>
      </c>
      <c r="ES19" s="978">
        <v>26468.171999999999</v>
      </c>
      <c r="ET19" s="978">
        <v>34306.997000000003</v>
      </c>
      <c r="EU19" s="978">
        <v>36306.396999999997</v>
      </c>
      <c r="EV19" s="978">
        <v>36416.209990720003</v>
      </c>
      <c r="EW19" s="978">
        <v>37042.81</v>
      </c>
      <c r="EX19" s="978">
        <v>35076.788</v>
      </c>
      <c r="EY19" s="978">
        <v>35032.921999999999</v>
      </c>
      <c r="EZ19" s="978">
        <v>34919.012000000002</v>
      </c>
      <c r="FA19" s="978">
        <v>34919.012000000002</v>
      </c>
      <c r="FB19" s="978">
        <v>21372.458999999999</v>
      </c>
      <c r="FC19" s="978">
        <v>21370.559000000001</v>
      </c>
      <c r="FD19" s="978">
        <v>21381.668000000001</v>
      </c>
      <c r="FE19" s="1040"/>
    </row>
    <row r="20" spans="1:161">
      <c r="A20" s="1041" t="s">
        <v>641</v>
      </c>
      <c r="B20" s="978">
        <v>1402.5</v>
      </c>
      <c r="C20" s="978">
        <v>1805.3</v>
      </c>
      <c r="D20" s="978">
        <v>9946.1</v>
      </c>
      <c r="E20" s="978">
        <v>11819</v>
      </c>
      <c r="F20" s="978">
        <v>4950.6000000000004</v>
      </c>
      <c r="G20" s="978">
        <v>3974.7</v>
      </c>
      <c r="H20" s="978">
        <v>3974.7</v>
      </c>
      <c r="I20" s="978">
        <v>10389.5</v>
      </c>
      <c r="J20" s="978">
        <v>10389.5</v>
      </c>
      <c r="K20" s="978">
        <v>10389.5</v>
      </c>
      <c r="L20" s="978">
        <v>10389.5</v>
      </c>
      <c r="M20" s="978">
        <v>5984.8</v>
      </c>
      <c r="N20" s="978">
        <v>2582.1999999999998</v>
      </c>
      <c r="O20" s="978">
        <v>2582.1999999999998</v>
      </c>
      <c r="P20" s="978">
        <v>6178.8</v>
      </c>
      <c r="Q20" s="978">
        <v>1596.1</v>
      </c>
      <c r="R20" s="978">
        <v>1229.5</v>
      </c>
      <c r="S20" s="978">
        <v>9780.5</v>
      </c>
      <c r="T20" s="978">
        <v>9780.5</v>
      </c>
      <c r="U20" s="978">
        <v>2691.6</v>
      </c>
      <c r="V20" s="978">
        <v>2691.6</v>
      </c>
      <c r="W20" s="978">
        <v>2691.6</v>
      </c>
      <c r="X20" s="978">
        <v>2691.6</v>
      </c>
      <c r="Y20" s="978">
        <v>2691.6</v>
      </c>
      <c r="Z20" s="978">
        <v>120648.4</v>
      </c>
      <c r="AA20" s="978">
        <v>464.9</v>
      </c>
      <c r="AB20" s="978">
        <v>1171.8</v>
      </c>
      <c r="AC20" s="978">
        <v>4325</v>
      </c>
      <c r="AD20" s="978">
        <v>17021.099999999999</v>
      </c>
      <c r="AE20" s="978">
        <v>36604.5</v>
      </c>
      <c r="AF20" s="978">
        <v>30624.1</v>
      </c>
      <c r="AG20" s="978">
        <v>29368.799999999999</v>
      </c>
      <c r="AH20" s="978">
        <v>33972.800000000003</v>
      </c>
      <c r="AI20" s="978">
        <v>28662.7</v>
      </c>
      <c r="AJ20" s="978">
        <v>32329.9</v>
      </c>
      <c r="AK20" s="978">
        <v>25837.1</v>
      </c>
      <c r="AL20" s="978">
        <v>66979</v>
      </c>
      <c r="AM20" s="978">
        <v>30046.15</v>
      </c>
      <c r="AN20" s="978">
        <v>19584.349999999999</v>
      </c>
      <c r="AO20" s="978">
        <v>24830.690000000002</v>
      </c>
      <c r="AP20" s="978">
        <v>15628.199999999999</v>
      </c>
      <c r="AQ20" s="978">
        <v>12402.500000000002</v>
      </c>
      <c r="AR20" s="978">
        <v>7774.3250000000025</v>
      </c>
      <c r="AS20" s="978">
        <v>12723.999999999998</v>
      </c>
      <c r="AT20" s="978">
        <v>12723.999999999998</v>
      </c>
      <c r="AU20" s="978">
        <v>41026.199999999997</v>
      </c>
      <c r="AV20" s="978">
        <v>31918.383599999997</v>
      </c>
      <c r="AW20" s="978">
        <v>79089.2</v>
      </c>
      <c r="AX20" s="978">
        <v>18170.2</v>
      </c>
      <c r="AY20" s="978">
        <v>60111.1</v>
      </c>
      <c r="AZ20" s="978">
        <v>28279.4</v>
      </c>
      <c r="BA20" s="978">
        <v>22846.5</v>
      </c>
      <c r="BB20" s="978">
        <v>10743.2</v>
      </c>
      <c r="BC20" s="978">
        <v>4588.3</v>
      </c>
      <c r="BD20" s="978">
        <v>5021</v>
      </c>
      <c r="BE20" s="978">
        <v>4257.3999999999996</v>
      </c>
      <c r="BF20" s="978">
        <v>6832.8</v>
      </c>
      <c r="BG20" s="978">
        <v>26097.629548150002</v>
      </c>
      <c r="BH20" s="978">
        <v>0</v>
      </c>
      <c r="BI20" s="978">
        <v>1</v>
      </c>
      <c r="BJ20" s="978">
        <v>1</v>
      </c>
      <c r="BK20" s="978">
        <v>2</v>
      </c>
      <c r="BL20" s="978">
        <v>2</v>
      </c>
      <c r="BM20" s="978">
        <v>2</v>
      </c>
      <c r="BN20" s="978">
        <v>2</v>
      </c>
      <c r="BO20" s="978">
        <v>301.07854814999996</v>
      </c>
      <c r="BP20" s="978">
        <v>1.5355481499999999</v>
      </c>
      <c r="BQ20" s="978">
        <v>168.46188701</v>
      </c>
      <c r="BR20" s="978">
        <v>253.13888700999999</v>
      </c>
      <c r="BS20" s="978">
        <v>237.43688700999999</v>
      </c>
      <c r="BT20" s="978">
        <v>1625.00288701</v>
      </c>
      <c r="BU20" s="978">
        <v>360.53088701000001</v>
      </c>
      <c r="BV20" s="978">
        <v>458.58499999999998</v>
      </c>
      <c r="BW20" s="978">
        <v>2100.6410000000001</v>
      </c>
      <c r="BX20" s="978">
        <v>495.69200000000001</v>
      </c>
      <c r="BY20" s="978">
        <v>962.63900000000001</v>
      </c>
      <c r="BZ20" s="978">
        <v>885.11</v>
      </c>
      <c r="CA20" s="978">
        <v>3382.6410000000001</v>
      </c>
      <c r="CB20" s="978">
        <v>3509.047</v>
      </c>
      <c r="CC20" s="978">
        <v>4349.1229999999996</v>
      </c>
      <c r="CD20" s="978">
        <v>5409.4920000000002</v>
      </c>
      <c r="CE20" s="978">
        <v>5044.5280000000002</v>
      </c>
      <c r="CF20" s="978">
        <v>5308.3620000000001</v>
      </c>
      <c r="CG20" s="978">
        <v>4076.73</v>
      </c>
      <c r="CH20" s="978">
        <v>221.71</v>
      </c>
      <c r="CI20" s="978">
        <v>519.57600000000002</v>
      </c>
      <c r="CJ20" s="978">
        <v>300.49799999999999</v>
      </c>
      <c r="CK20" s="978">
        <v>1931.1369999999999</v>
      </c>
      <c r="CL20" s="978">
        <v>983.56200000000001</v>
      </c>
      <c r="CM20" s="978">
        <v>914.00599999999997</v>
      </c>
      <c r="CN20" s="978">
        <v>834.29600000000005</v>
      </c>
      <c r="CO20" s="978">
        <v>2583.3409999999999</v>
      </c>
      <c r="CP20" s="978">
        <v>2056.5340000000001</v>
      </c>
      <c r="CQ20" s="978">
        <v>1495.538</v>
      </c>
      <c r="CR20" s="978">
        <v>1348.691</v>
      </c>
      <c r="CS20" s="978">
        <v>1517.068</v>
      </c>
      <c r="CT20" s="978">
        <v>1344.173</v>
      </c>
      <c r="CU20" s="978">
        <v>740.26599999999996</v>
      </c>
      <c r="CV20" s="978">
        <v>5418.2290000000003</v>
      </c>
      <c r="CW20" s="978">
        <v>2838.7330000000002</v>
      </c>
      <c r="CX20" s="978">
        <v>500</v>
      </c>
      <c r="CY20" s="978">
        <v>250</v>
      </c>
      <c r="CZ20" s="978">
        <v>537.63199999999995</v>
      </c>
      <c r="DA20" s="978">
        <v>189.559</v>
      </c>
      <c r="DB20" s="978">
        <v>204.684</v>
      </c>
      <c r="DC20" s="978">
        <v>0</v>
      </c>
      <c r="DD20" s="978">
        <v>3000</v>
      </c>
      <c r="DE20" s="978">
        <v>4116.4880000000003</v>
      </c>
      <c r="DF20" s="978">
        <v>3655.3679999999999</v>
      </c>
      <c r="DG20" s="978">
        <v>4781.4115354300002</v>
      </c>
      <c r="DH20" s="978">
        <v>23750.735000000001</v>
      </c>
      <c r="DI20" s="978">
        <v>14833.503000000001</v>
      </c>
      <c r="DJ20" s="978">
        <v>13784.147000000001</v>
      </c>
      <c r="DK20" s="978">
        <v>16805.505000000001</v>
      </c>
      <c r="DL20" s="978">
        <v>9670.9060000000009</v>
      </c>
      <c r="DM20" s="978">
        <v>7219.0484316599996</v>
      </c>
      <c r="DN20" s="978">
        <v>3371.1089999999999</v>
      </c>
      <c r="DO20" s="978">
        <v>3375.357</v>
      </c>
      <c r="DP20" s="978">
        <v>77479.413</v>
      </c>
      <c r="DQ20" s="978">
        <v>91174.513181539995</v>
      </c>
      <c r="DR20" s="978">
        <v>68993.014999999999</v>
      </c>
      <c r="DS20" s="978">
        <v>57306.644</v>
      </c>
      <c r="DT20" s="978">
        <v>49864.51</v>
      </c>
      <c r="DU20" s="978">
        <v>29672.772000000001</v>
      </c>
      <c r="DV20" s="978">
        <v>23308.563999999998</v>
      </c>
      <c r="DW20" s="978">
        <v>21395.947</v>
      </c>
      <c r="DX20" s="978">
        <v>22066.572</v>
      </c>
      <c r="DY20" s="978">
        <v>18314.645</v>
      </c>
      <c r="DZ20" s="978">
        <v>86054.61</v>
      </c>
      <c r="EA20" s="978">
        <v>24917.78</v>
      </c>
      <c r="EB20" s="978">
        <v>10314.251</v>
      </c>
      <c r="EC20" s="978">
        <v>8126.0630000000001</v>
      </c>
      <c r="ED20" s="978">
        <v>9640.8989999999994</v>
      </c>
      <c r="EE20" s="978">
        <v>1212.4760000000001</v>
      </c>
      <c r="EF20" s="978">
        <v>18275.117999999999</v>
      </c>
      <c r="EG20" s="978">
        <v>18548.581999999999</v>
      </c>
      <c r="EH20" s="978">
        <v>769.31500000000005</v>
      </c>
      <c r="EI20" s="978">
        <v>3063.5729999999999</v>
      </c>
      <c r="EJ20" s="978">
        <v>1035.5640000000001</v>
      </c>
      <c r="EK20" s="978">
        <v>1201.8910000000001</v>
      </c>
      <c r="EL20" s="978">
        <v>14030.009</v>
      </c>
      <c r="EM20" s="978">
        <v>28330.878000000001</v>
      </c>
      <c r="EN20" s="978">
        <v>26325.506000000001</v>
      </c>
      <c r="EO20" s="978">
        <v>18265.420999999998</v>
      </c>
      <c r="EP20" s="978">
        <v>17585.014999999999</v>
      </c>
      <c r="EQ20" s="978">
        <v>35524.093999999997</v>
      </c>
      <c r="ER20" s="978">
        <v>35422.785000000003</v>
      </c>
      <c r="ES20" s="978">
        <v>29224.771000000001</v>
      </c>
      <c r="ET20" s="978">
        <v>26690.764999999999</v>
      </c>
      <c r="EU20" s="978">
        <v>41871.487999999998</v>
      </c>
      <c r="EV20" s="978">
        <v>2760.6680000000001</v>
      </c>
      <c r="EW20" s="978">
        <v>4984.116</v>
      </c>
      <c r="EX20" s="978">
        <v>5683.3180000000002</v>
      </c>
      <c r="EY20" s="978">
        <v>2248.15</v>
      </c>
      <c r="EZ20" s="978">
        <v>1428.472</v>
      </c>
      <c r="FA20" s="978">
        <v>319.71899999999999</v>
      </c>
      <c r="FB20" s="978">
        <v>27463.972000000002</v>
      </c>
      <c r="FC20" s="978">
        <v>34538.336000000003</v>
      </c>
      <c r="FD20" s="978">
        <v>66755.826000000001</v>
      </c>
      <c r="FE20" s="1040"/>
    </row>
    <row r="21" spans="1:161">
      <c r="A21" s="1039" t="s">
        <v>642</v>
      </c>
      <c r="B21" s="1043">
        <v>383387.67040880001</v>
      </c>
      <c r="C21" s="1043">
        <v>383387.7</v>
      </c>
      <c r="D21" s="1043">
        <v>381145.8</v>
      </c>
      <c r="E21" s="1043">
        <v>380226</v>
      </c>
      <c r="F21" s="1043">
        <v>380509.5</v>
      </c>
      <c r="G21" s="1043">
        <v>379514.7</v>
      </c>
      <c r="H21" s="1043">
        <v>378796.5</v>
      </c>
      <c r="I21" s="1043">
        <v>241533.5</v>
      </c>
      <c r="J21" s="1043">
        <v>241533.5</v>
      </c>
      <c r="K21" s="1043">
        <v>241533.5</v>
      </c>
      <c r="L21" s="1043">
        <v>241533.5</v>
      </c>
      <c r="M21" s="1043">
        <v>241533.5</v>
      </c>
      <c r="N21" s="1043">
        <v>371650</v>
      </c>
      <c r="O21" s="1043">
        <v>371650</v>
      </c>
      <c r="P21" s="1043">
        <v>366099.5</v>
      </c>
      <c r="Q21" s="1043">
        <v>366099.5</v>
      </c>
      <c r="R21" s="1043">
        <v>366099.5</v>
      </c>
      <c r="S21" s="1043">
        <v>366099.5</v>
      </c>
      <c r="T21" s="1043">
        <v>366099.5</v>
      </c>
      <c r="U21" s="1043">
        <v>366099.5</v>
      </c>
      <c r="V21" s="1043">
        <v>366099.5</v>
      </c>
      <c r="W21" s="1043">
        <v>366099.5</v>
      </c>
      <c r="X21" s="1043">
        <v>366099.5</v>
      </c>
      <c r="Y21" s="1043">
        <v>366099.5</v>
      </c>
      <c r="Z21" s="1043">
        <v>361603</v>
      </c>
      <c r="AA21" s="1043">
        <v>328917.59999999998</v>
      </c>
      <c r="AB21" s="1043">
        <v>328917.59999999998</v>
      </c>
      <c r="AC21" s="1043">
        <v>328917.59999999998</v>
      </c>
      <c r="AD21" s="1043">
        <v>328917.59999999998</v>
      </c>
      <c r="AE21" s="1043">
        <v>328917.59999999998</v>
      </c>
      <c r="AF21" s="1043">
        <v>328917.59999999998</v>
      </c>
      <c r="AG21" s="1043">
        <v>328917.59999999998</v>
      </c>
      <c r="AH21" s="1043">
        <v>328917.59999999998</v>
      </c>
      <c r="AI21" s="1043">
        <v>328917.59999999998</v>
      </c>
      <c r="AJ21" s="1043">
        <v>328917.59999999998</v>
      </c>
      <c r="AK21" s="1043">
        <v>328917.59999999998</v>
      </c>
      <c r="AL21" s="1043">
        <v>342425</v>
      </c>
      <c r="AM21" s="1043">
        <v>328917.59999999998</v>
      </c>
      <c r="AN21" s="1043">
        <v>328917.59999999998</v>
      </c>
      <c r="AO21" s="1043">
        <v>328917.59999999998</v>
      </c>
      <c r="AP21" s="1043">
        <v>328917.59999999998</v>
      </c>
      <c r="AQ21" s="1043">
        <v>328917.59999999998</v>
      </c>
      <c r="AR21" s="1043">
        <v>328917.59999999998</v>
      </c>
      <c r="AS21" s="1043">
        <v>328917.59999999998</v>
      </c>
      <c r="AT21" s="1043">
        <v>328917.59999999998</v>
      </c>
      <c r="AU21" s="1043">
        <v>328917.59999999998</v>
      </c>
      <c r="AV21" s="1043">
        <v>328917.59999999998</v>
      </c>
      <c r="AW21" s="1043">
        <v>168135</v>
      </c>
      <c r="AX21" s="1043">
        <v>93766.6</v>
      </c>
      <c r="AY21" s="1043">
        <v>126831.9</v>
      </c>
      <c r="AZ21" s="1043">
        <v>126831.9</v>
      </c>
      <c r="BA21" s="1043">
        <v>126831.9</v>
      </c>
      <c r="BB21" s="1043">
        <v>126831.9</v>
      </c>
      <c r="BC21" s="1043">
        <v>126831.9</v>
      </c>
      <c r="BD21" s="1043">
        <v>126831.9</v>
      </c>
      <c r="BE21" s="1043">
        <v>126831.9</v>
      </c>
      <c r="BF21" s="1043">
        <v>126831.9</v>
      </c>
      <c r="BG21" s="1043">
        <v>126831.9</v>
      </c>
      <c r="BH21" s="1043">
        <v>297103.63215725002</v>
      </c>
      <c r="BI21" s="1043">
        <v>267563.28234275</v>
      </c>
      <c r="BJ21" s="1043">
        <v>142861.75177736999</v>
      </c>
      <c r="BK21" s="1043">
        <v>264719.13213505998</v>
      </c>
      <c r="BL21" s="1043">
        <v>252895.12902302999</v>
      </c>
      <c r="BM21" s="1043">
        <v>205535.19841757003</v>
      </c>
      <c r="BN21" s="1043">
        <v>172265.37368151001</v>
      </c>
      <c r="BO21" s="1043">
        <v>160301.52425623001</v>
      </c>
      <c r="BP21" s="1043">
        <v>407928.14999999997</v>
      </c>
      <c r="BQ21" s="1043">
        <v>96330.257153829996</v>
      </c>
      <c r="BR21" s="1043">
        <v>65969.994500899993</v>
      </c>
      <c r="BS21" s="1043">
        <v>135441.39337464</v>
      </c>
      <c r="BT21" s="1043">
        <v>121954.29431867</v>
      </c>
      <c r="BU21" s="1043">
        <v>150834.62611292</v>
      </c>
      <c r="BV21" s="1043">
        <v>90837.858712689995</v>
      </c>
      <c r="BW21" s="1043">
        <v>107985.65337627998</v>
      </c>
      <c r="BX21" s="1043">
        <v>102317.36235347</v>
      </c>
      <c r="BY21" s="1043">
        <v>70674.31236940001</v>
      </c>
      <c r="BZ21" s="1043">
        <v>48306.784596819998</v>
      </c>
      <c r="CA21" s="1043">
        <v>76898.253022309989</v>
      </c>
      <c r="CB21" s="1043">
        <v>43467.547585199995</v>
      </c>
      <c r="CC21" s="1043">
        <v>58586.948202380001</v>
      </c>
      <c r="CD21" s="1043">
        <v>76725.200575430004</v>
      </c>
      <c r="CE21" s="1043">
        <v>92915.784208869998</v>
      </c>
      <c r="CF21" s="1043">
        <v>105049.25402472999</v>
      </c>
      <c r="CG21" s="1043">
        <v>113341.17154155999</v>
      </c>
      <c r="CH21" s="1043">
        <v>272357.45064678002</v>
      </c>
      <c r="CI21" s="1043">
        <v>125226.04747012</v>
      </c>
      <c r="CJ21" s="1043">
        <v>33080.463570899999</v>
      </c>
      <c r="CK21" s="1043">
        <v>32140.083849950002</v>
      </c>
      <c r="CL21" s="1043">
        <v>105629.03177528</v>
      </c>
      <c r="CM21" s="1043">
        <v>114890.70520546999</v>
      </c>
      <c r="CN21" s="1043">
        <v>135489.26180871998</v>
      </c>
      <c r="CO21" s="1043">
        <v>180361.39415535002</v>
      </c>
      <c r="CP21" s="1043">
        <v>146219.08588299001</v>
      </c>
      <c r="CQ21" s="1043">
        <v>148971.71273585001</v>
      </c>
      <c r="CR21" s="1043">
        <v>165559.25781032001</v>
      </c>
      <c r="CS21" s="1043">
        <v>143707.86329098002</v>
      </c>
      <c r="CT21" s="1043">
        <v>253708.80854594</v>
      </c>
      <c r="CU21" s="1043">
        <v>130410.71554135</v>
      </c>
      <c r="CV21" s="1043">
        <v>135862.45448295999</v>
      </c>
      <c r="CW21" s="1043">
        <v>119864.29286256</v>
      </c>
      <c r="CX21" s="1043">
        <v>122485.76083743</v>
      </c>
      <c r="CY21" s="1043">
        <v>123690.38245727999</v>
      </c>
      <c r="CZ21" s="1043">
        <v>112651.70856909</v>
      </c>
      <c r="DA21" s="1043">
        <v>154657.19831445004</v>
      </c>
      <c r="DB21" s="1043">
        <v>193426.38763921004</v>
      </c>
      <c r="DC21" s="1043">
        <v>234218.18174907999</v>
      </c>
      <c r="DD21" s="1043">
        <v>224209.00929113</v>
      </c>
      <c r="DE21" s="1043">
        <v>229607.77326059001</v>
      </c>
      <c r="DF21" s="1043">
        <v>296956.42694430001</v>
      </c>
      <c r="DG21" s="1043">
        <v>269289.91356110998</v>
      </c>
      <c r="DH21" s="1043">
        <v>268801.10637994</v>
      </c>
      <c r="DI21" s="1043">
        <v>232438.36038637001</v>
      </c>
      <c r="DJ21" s="1043">
        <v>232809.60132833003</v>
      </c>
      <c r="DK21" s="1043">
        <v>225998.74171460001</v>
      </c>
      <c r="DL21" s="1043">
        <v>224004.59224723003</v>
      </c>
      <c r="DM21" s="1043">
        <v>224418.32404554001</v>
      </c>
      <c r="DN21" s="1043">
        <v>215495.40251720001</v>
      </c>
      <c r="DO21" s="1043">
        <v>270942.52942228998</v>
      </c>
      <c r="DP21" s="1043">
        <v>421119.60386323003</v>
      </c>
      <c r="DQ21" s="1043">
        <v>268395.85391059</v>
      </c>
      <c r="DR21" s="1043">
        <v>276207.90448874002</v>
      </c>
      <c r="DS21" s="1043">
        <v>273822.58448381</v>
      </c>
      <c r="DT21" s="1043">
        <v>271732.73022942001</v>
      </c>
      <c r="DU21" s="1043">
        <v>338772.68351822003</v>
      </c>
      <c r="DV21" s="1043">
        <v>340337.95401751006</v>
      </c>
      <c r="DW21" s="1043">
        <v>277537.16649866005</v>
      </c>
      <c r="DX21" s="1043">
        <v>329440.94820868003</v>
      </c>
      <c r="DY21" s="1043">
        <v>324245.96510461997</v>
      </c>
      <c r="DZ21" s="1043">
        <v>323233.90967905003</v>
      </c>
      <c r="EA21" s="1043">
        <v>337434.24357844004</v>
      </c>
      <c r="EB21" s="1043">
        <v>338315.53880804998</v>
      </c>
      <c r="EC21" s="1043">
        <v>337501.61601234996</v>
      </c>
      <c r="ED21" s="1043">
        <v>338335.87520969001</v>
      </c>
      <c r="EE21" s="1043">
        <v>318079.93251668999</v>
      </c>
      <c r="EF21" s="1043">
        <v>191421.64503783997</v>
      </c>
      <c r="EG21" s="1043">
        <v>226663.74125339999</v>
      </c>
      <c r="EH21" s="1043">
        <v>238862.62789105996</v>
      </c>
      <c r="EI21" s="1043">
        <v>236252.02651251</v>
      </c>
      <c r="EJ21" s="1043">
        <v>235827.56251251002</v>
      </c>
      <c r="EK21" s="1043">
        <v>223926.02651251</v>
      </c>
      <c r="EL21" s="1043">
        <v>230433.36644851</v>
      </c>
      <c r="EM21" s="1043">
        <v>230424.09069011</v>
      </c>
      <c r="EN21" s="1043">
        <v>310973.86446189001</v>
      </c>
      <c r="EO21" s="1043">
        <v>289943.76779534004</v>
      </c>
      <c r="EP21" s="1043">
        <v>347729.03260295</v>
      </c>
      <c r="EQ21" s="1043">
        <v>313121.35583180998</v>
      </c>
      <c r="ER21" s="1043">
        <v>289225.35996973998</v>
      </c>
      <c r="ES21" s="1043">
        <v>209089.67431641</v>
      </c>
      <c r="ET21" s="1043">
        <v>286333.95857169997</v>
      </c>
      <c r="EU21" s="1043">
        <v>284935.91081259004</v>
      </c>
      <c r="EV21" s="1043">
        <v>268151.32246026001</v>
      </c>
      <c r="EW21" s="1043">
        <v>260865.80792319</v>
      </c>
      <c r="EX21" s="1043">
        <v>266712.93492318998</v>
      </c>
      <c r="EY21" s="1043">
        <v>250498.63359895998</v>
      </c>
      <c r="EZ21" s="1043">
        <v>253484.98992013998</v>
      </c>
      <c r="FA21" s="1043">
        <v>243460.78829306999</v>
      </c>
      <c r="FB21" s="1043">
        <v>246669.85395059999</v>
      </c>
      <c r="FC21" s="1043">
        <v>241762.66429006998</v>
      </c>
      <c r="FD21" s="1043">
        <v>241387.29771978999</v>
      </c>
      <c r="FE21" s="1040"/>
    </row>
    <row r="22" spans="1:161">
      <c r="A22" s="1044" t="s">
        <v>643</v>
      </c>
      <c r="B22" s="978">
        <v>367658.3942868</v>
      </c>
      <c r="C22" s="978">
        <v>367658.4</v>
      </c>
      <c r="D22" s="978">
        <v>365416.5</v>
      </c>
      <c r="E22" s="978">
        <v>364496.7</v>
      </c>
      <c r="F22" s="978">
        <v>364496.7</v>
      </c>
      <c r="G22" s="978">
        <v>363785.4</v>
      </c>
      <c r="H22" s="978">
        <v>363067.2</v>
      </c>
      <c r="I22" s="978">
        <v>142429</v>
      </c>
      <c r="J22" s="978">
        <v>142429</v>
      </c>
      <c r="K22" s="978">
        <v>142429</v>
      </c>
      <c r="L22" s="978">
        <v>142429</v>
      </c>
      <c r="M22" s="978">
        <v>142429</v>
      </c>
      <c r="N22" s="978">
        <v>248030.9</v>
      </c>
      <c r="O22" s="978">
        <v>248030.9</v>
      </c>
      <c r="P22" s="978">
        <v>248030.9</v>
      </c>
      <c r="Q22" s="978">
        <v>248030.9</v>
      </c>
      <c r="R22" s="978">
        <v>248030.9</v>
      </c>
      <c r="S22" s="978">
        <v>242480.1</v>
      </c>
      <c r="T22" s="978">
        <v>242480.1</v>
      </c>
      <c r="U22" s="978">
        <v>242480.1</v>
      </c>
      <c r="V22" s="978">
        <v>242480.1</v>
      </c>
      <c r="W22" s="978">
        <v>242480.1</v>
      </c>
      <c r="X22" s="978">
        <v>242480.1</v>
      </c>
      <c r="Y22" s="978">
        <v>242480.1</v>
      </c>
      <c r="Z22" s="978">
        <v>240933</v>
      </c>
      <c r="AA22" s="978">
        <v>236514.7</v>
      </c>
      <c r="AB22" s="978">
        <v>236514.7</v>
      </c>
      <c r="AC22" s="978">
        <v>236514.7</v>
      </c>
      <c r="AD22" s="978">
        <v>236514.7</v>
      </c>
      <c r="AE22" s="978">
        <v>236514.7</v>
      </c>
      <c r="AF22" s="978">
        <v>236514.7</v>
      </c>
      <c r="AG22" s="978">
        <v>236514.7</v>
      </c>
      <c r="AH22" s="978">
        <v>236514.7</v>
      </c>
      <c r="AI22" s="978">
        <v>236514.7</v>
      </c>
      <c r="AJ22" s="978">
        <v>236514.7</v>
      </c>
      <c r="AK22" s="978">
        <v>236514.7</v>
      </c>
      <c r="AL22" s="978">
        <v>236514.730305</v>
      </c>
      <c r="AM22" s="978">
        <v>236514.7</v>
      </c>
      <c r="AN22" s="978">
        <v>236514.7</v>
      </c>
      <c r="AO22" s="978">
        <v>236514.7</v>
      </c>
      <c r="AP22" s="978">
        <v>236514.7</v>
      </c>
      <c r="AQ22" s="978">
        <v>236514.7</v>
      </c>
      <c r="AR22" s="978">
        <v>236514.7</v>
      </c>
      <c r="AS22" s="978">
        <v>236514.7</v>
      </c>
      <c r="AT22" s="978">
        <v>236514.7</v>
      </c>
      <c r="AU22" s="978">
        <v>236987.72940000001</v>
      </c>
      <c r="AV22" s="978">
        <v>236514.7</v>
      </c>
      <c r="AW22" s="978">
        <v>236514.7</v>
      </c>
      <c r="AX22" s="978">
        <v>92819.5</v>
      </c>
      <c r="AY22" s="978">
        <v>126831.9</v>
      </c>
      <c r="AZ22" s="978">
        <v>126831.9</v>
      </c>
      <c r="BA22" s="978">
        <v>126831.9</v>
      </c>
      <c r="BB22" s="978">
        <v>126831.9</v>
      </c>
      <c r="BC22" s="978">
        <v>126831.9</v>
      </c>
      <c r="BD22" s="978">
        <v>126831.9</v>
      </c>
      <c r="BE22" s="978">
        <v>126831.9</v>
      </c>
      <c r="BF22" s="978">
        <v>126831.9</v>
      </c>
      <c r="BG22" s="978">
        <v>126831.9</v>
      </c>
      <c r="BH22" s="978">
        <v>272213.64436224999</v>
      </c>
      <c r="BI22" s="978">
        <v>253137.33285050001</v>
      </c>
      <c r="BJ22" s="978">
        <v>99889.37291903999</v>
      </c>
      <c r="BK22" s="978">
        <v>250705.14526364999</v>
      </c>
      <c r="BL22" s="978">
        <v>238385.22565208998</v>
      </c>
      <c r="BM22" s="978">
        <v>182367.85293914002</v>
      </c>
      <c r="BN22" s="978">
        <v>162305.39538586</v>
      </c>
      <c r="BO22" s="978">
        <v>156376.11283987001</v>
      </c>
      <c r="BP22" s="978">
        <v>403391.24679889996</v>
      </c>
      <c r="BQ22" s="978">
        <v>91411.466556589992</v>
      </c>
      <c r="BR22" s="978">
        <v>58180.007819929997</v>
      </c>
      <c r="BS22" s="978">
        <v>126071.44900127999</v>
      </c>
      <c r="BT22" s="978">
        <v>111292.62646225</v>
      </c>
      <c r="BU22" s="978">
        <v>139186.46546224999</v>
      </c>
      <c r="BV22" s="978">
        <v>78542.286514659994</v>
      </c>
      <c r="BW22" s="978">
        <v>105964.04011790999</v>
      </c>
      <c r="BX22" s="978">
        <v>99291.841451860004</v>
      </c>
      <c r="BY22" s="978">
        <v>66820.413794620006</v>
      </c>
      <c r="BZ22" s="978">
        <v>48306.784596819998</v>
      </c>
      <c r="CA22" s="978">
        <v>70700.235446139995</v>
      </c>
      <c r="CB22" s="978">
        <v>35074.433894039998</v>
      </c>
      <c r="CC22" s="978">
        <v>49723.28577337</v>
      </c>
      <c r="CD22" s="978">
        <v>66950.589518749999</v>
      </c>
      <c r="CE22" s="978">
        <v>82552.524831999996</v>
      </c>
      <c r="CF22" s="978">
        <v>95417.853848039987</v>
      </c>
      <c r="CG22" s="978">
        <v>102545.94658603999</v>
      </c>
      <c r="CH22" s="978">
        <v>271913.89935442002</v>
      </c>
      <c r="CI22" s="978">
        <v>122381.00294892</v>
      </c>
      <c r="CJ22" s="978">
        <v>29246.201380689999</v>
      </c>
      <c r="CK22" s="978">
        <v>28269.984259000001</v>
      </c>
      <c r="CL22" s="978">
        <v>101688.09825900001</v>
      </c>
      <c r="CM22" s="978">
        <v>111112.63325899999</v>
      </c>
      <c r="CN22" s="978">
        <v>131996.94750626999</v>
      </c>
      <c r="CO22" s="978">
        <v>172444.09689077002</v>
      </c>
      <c r="CP22" s="978">
        <v>142200.48846806001</v>
      </c>
      <c r="CQ22" s="978">
        <v>144847.72514898001</v>
      </c>
      <c r="CR22" s="978">
        <v>161708.63618646</v>
      </c>
      <c r="CS22" s="978">
        <v>136782.99097166001</v>
      </c>
      <c r="CT22" s="978">
        <v>253269.62001009</v>
      </c>
      <c r="CU22" s="978">
        <v>125617.69992439001</v>
      </c>
      <c r="CV22" s="978">
        <v>131095.80005786</v>
      </c>
      <c r="CW22" s="978">
        <v>114966.494626</v>
      </c>
      <c r="CX22" s="978">
        <v>120199.60480322001</v>
      </c>
      <c r="CY22" s="978">
        <v>121410.92880322</v>
      </c>
      <c r="CZ22" s="978">
        <v>107485.16598267001</v>
      </c>
      <c r="DA22" s="978">
        <v>151648.16045867003</v>
      </c>
      <c r="DB22" s="978">
        <v>190341.04645867003</v>
      </c>
      <c r="DC22" s="978">
        <v>230803.41071664999</v>
      </c>
      <c r="DD22" s="978">
        <v>224209.00929113</v>
      </c>
      <c r="DE22" s="978">
        <v>225924.27809838002</v>
      </c>
      <c r="DF22" s="978">
        <v>296816.60337336001</v>
      </c>
      <c r="DG22" s="978">
        <v>267658.79634429998</v>
      </c>
      <c r="DH22" s="978">
        <v>267170.14428812999</v>
      </c>
      <c r="DI22" s="978">
        <v>230211.77418371002</v>
      </c>
      <c r="DJ22" s="978">
        <v>232809.60132833003</v>
      </c>
      <c r="DK22" s="978">
        <v>225998.74171460001</v>
      </c>
      <c r="DL22" s="978">
        <v>221529.62243212003</v>
      </c>
      <c r="DM22" s="978">
        <v>221877.33944961001</v>
      </c>
      <c r="DN22" s="978">
        <v>212954.40942271001</v>
      </c>
      <c r="DO22" s="978">
        <v>268370.15042270999</v>
      </c>
      <c r="DP22" s="978">
        <v>418547.22007210006</v>
      </c>
      <c r="DQ22" s="978">
        <v>265881.22683366999</v>
      </c>
      <c r="DR22" s="978">
        <v>274714.36039667</v>
      </c>
      <c r="DS22" s="978">
        <v>272329.01339666999</v>
      </c>
      <c r="DT22" s="978">
        <v>270239.15914228</v>
      </c>
      <c r="DU22" s="978">
        <v>335855.46114228002</v>
      </c>
      <c r="DV22" s="978">
        <v>334609.83350003004</v>
      </c>
      <c r="DW22" s="978">
        <v>275507.80114228005</v>
      </c>
      <c r="DX22" s="978">
        <v>327946.24453701003</v>
      </c>
      <c r="DY22" s="978">
        <v>322752.90214104997</v>
      </c>
      <c r="DZ22" s="978">
        <v>321740.83314105001</v>
      </c>
      <c r="EA22" s="978">
        <v>335941.16704044002</v>
      </c>
      <c r="EB22" s="978">
        <v>336823.18714504997</v>
      </c>
      <c r="EC22" s="978">
        <v>336008.82414504996</v>
      </c>
      <c r="ED22" s="978">
        <v>336694.69514505001</v>
      </c>
      <c r="EE22" s="978">
        <v>316587.50414505001</v>
      </c>
      <c r="EF22" s="978">
        <v>188667.48514504998</v>
      </c>
      <c r="EG22" s="978">
        <v>223686.38614505</v>
      </c>
      <c r="EH22" s="978">
        <v>237370.78814604998</v>
      </c>
      <c r="EI22" s="978">
        <v>234760.174145</v>
      </c>
      <c r="EJ22" s="978">
        <v>235827.56251251002</v>
      </c>
      <c r="EK22" s="978">
        <v>223926.02651251</v>
      </c>
      <c r="EL22" s="978">
        <v>230433.36644851</v>
      </c>
      <c r="EM22" s="978">
        <v>230424.09069011</v>
      </c>
      <c r="EN22" s="978">
        <v>309513.50518616999</v>
      </c>
      <c r="EO22" s="978">
        <v>288464.90776620002</v>
      </c>
      <c r="EP22" s="978">
        <v>346268.48426540999</v>
      </c>
      <c r="EQ22" s="978">
        <v>311660.81101592997</v>
      </c>
      <c r="ER22" s="978">
        <v>287764.81515385996</v>
      </c>
      <c r="ES22" s="978">
        <v>207613.27772745001</v>
      </c>
      <c r="ET22" s="978">
        <v>284873.87859194999</v>
      </c>
      <c r="EU22" s="978">
        <v>283475.49472745002</v>
      </c>
      <c r="EV22" s="978">
        <v>266567.82272744999</v>
      </c>
      <c r="EW22" s="978">
        <v>259282.20672745002</v>
      </c>
      <c r="EX22" s="978">
        <v>265129.33372744999</v>
      </c>
      <c r="EY22" s="978">
        <v>248915.02671973998</v>
      </c>
      <c r="EZ22" s="978">
        <v>252024.41771973998</v>
      </c>
      <c r="FA22" s="978">
        <v>241999.20771973999</v>
      </c>
      <c r="FB22" s="978">
        <v>246669.13834886</v>
      </c>
      <c r="FC22" s="978">
        <v>241067.90334885998</v>
      </c>
      <c r="FD22" s="978">
        <v>241386.45534885998</v>
      </c>
      <c r="FE22" s="1040"/>
    </row>
    <row r="23" spans="1:161">
      <c r="A23" s="1044" t="s">
        <v>644</v>
      </c>
      <c r="B23" s="978">
        <v>0</v>
      </c>
      <c r="C23" s="978">
        <v>0</v>
      </c>
      <c r="D23" s="978">
        <v>0</v>
      </c>
      <c r="E23" s="978">
        <v>0</v>
      </c>
      <c r="F23" s="978">
        <v>283.5</v>
      </c>
      <c r="G23" s="978">
        <v>0</v>
      </c>
      <c r="H23" s="978">
        <v>0</v>
      </c>
      <c r="I23" s="978">
        <v>0</v>
      </c>
      <c r="J23" s="978">
        <v>0</v>
      </c>
      <c r="K23" s="978">
        <v>0</v>
      </c>
      <c r="L23" s="978">
        <v>0</v>
      </c>
      <c r="M23" s="978">
        <v>0</v>
      </c>
      <c r="N23" s="978">
        <v>0</v>
      </c>
      <c r="O23" s="978">
        <v>0</v>
      </c>
      <c r="P23" s="978">
        <v>0</v>
      </c>
      <c r="Q23" s="978">
        <v>0</v>
      </c>
      <c r="R23" s="978">
        <v>0</v>
      </c>
      <c r="S23" s="978">
        <v>0</v>
      </c>
      <c r="T23" s="978">
        <v>0</v>
      </c>
      <c r="U23" s="978">
        <v>0</v>
      </c>
      <c r="V23" s="978">
        <v>0</v>
      </c>
      <c r="W23" s="978">
        <v>0</v>
      </c>
      <c r="X23" s="978">
        <v>0</v>
      </c>
      <c r="Y23" s="978">
        <v>0</v>
      </c>
      <c r="Z23" s="978">
        <v>0</v>
      </c>
      <c r="AA23" s="978">
        <v>0</v>
      </c>
      <c r="AB23" s="978">
        <v>0</v>
      </c>
      <c r="AC23" s="978">
        <v>0</v>
      </c>
      <c r="AD23" s="978">
        <v>0</v>
      </c>
      <c r="AE23" s="978">
        <v>0</v>
      </c>
      <c r="AF23" s="978">
        <v>0</v>
      </c>
      <c r="AG23" s="978">
        <v>0</v>
      </c>
      <c r="AH23" s="978">
        <v>0</v>
      </c>
      <c r="AI23" s="978">
        <v>0</v>
      </c>
      <c r="AJ23" s="978">
        <v>0</v>
      </c>
      <c r="AK23" s="978">
        <v>0</v>
      </c>
      <c r="AL23" s="978">
        <v>0</v>
      </c>
      <c r="AM23" s="978">
        <v>0</v>
      </c>
      <c r="AN23" s="978">
        <v>0</v>
      </c>
      <c r="AO23" s="978">
        <v>0</v>
      </c>
      <c r="AP23" s="978">
        <v>0</v>
      </c>
      <c r="AQ23" s="978">
        <v>0</v>
      </c>
      <c r="AR23" s="978">
        <v>0</v>
      </c>
      <c r="AS23" s="978">
        <v>0</v>
      </c>
      <c r="AT23" s="978">
        <v>0</v>
      </c>
      <c r="AU23" s="978">
        <v>0</v>
      </c>
      <c r="AV23" s="978">
        <v>0</v>
      </c>
      <c r="AW23" s="978">
        <v>0</v>
      </c>
      <c r="AX23" s="978">
        <v>0</v>
      </c>
      <c r="AY23" s="978">
        <v>0</v>
      </c>
      <c r="AZ23" s="978">
        <v>0</v>
      </c>
      <c r="BA23" s="978">
        <v>0</v>
      </c>
      <c r="BB23" s="978">
        <v>0</v>
      </c>
      <c r="BC23" s="978">
        <v>0</v>
      </c>
      <c r="BD23" s="978">
        <v>0</v>
      </c>
      <c r="BE23" s="978">
        <v>0</v>
      </c>
      <c r="BF23" s="978">
        <v>0</v>
      </c>
      <c r="BG23" s="978">
        <v>0</v>
      </c>
      <c r="BH23" s="978">
        <v>24889.987795000001</v>
      </c>
      <c r="BI23" s="978">
        <v>14425.94949225</v>
      </c>
      <c r="BJ23" s="978">
        <v>42972.378858330005</v>
      </c>
      <c r="BK23" s="978">
        <v>14013.986871409999</v>
      </c>
      <c r="BL23" s="978">
        <v>14509.903370940001</v>
      </c>
      <c r="BM23" s="978">
        <v>23167.345478430001</v>
      </c>
      <c r="BN23" s="978">
        <v>9959.9782956500003</v>
      </c>
      <c r="BO23" s="978">
        <v>3925.4114163600002</v>
      </c>
      <c r="BP23" s="978">
        <v>4536.9032010999999</v>
      </c>
      <c r="BQ23" s="978">
        <v>4918.7905972399994</v>
      </c>
      <c r="BR23" s="978">
        <v>7789.9866809700006</v>
      </c>
      <c r="BS23" s="978">
        <v>9369.9443733600001</v>
      </c>
      <c r="BT23" s="978">
        <v>10661.667856419999</v>
      </c>
      <c r="BU23" s="978">
        <v>11648.160650670001</v>
      </c>
      <c r="BV23" s="978">
        <v>12295.57219803</v>
      </c>
      <c r="BW23" s="978">
        <v>2021.6132583699998</v>
      </c>
      <c r="BX23" s="978">
        <v>3025.5209016100002</v>
      </c>
      <c r="BY23" s="978">
        <v>3853.8985747800002</v>
      </c>
      <c r="BZ23" s="978">
        <v>0</v>
      </c>
      <c r="CA23" s="978">
        <v>6198.0175761700002</v>
      </c>
      <c r="CB23" s="978">
        <v>8393.1136911600006</v>
      </c>
      <c r="CC23" s="978">
        <v>8863.6624290100008</v>
      </c>
      <c r="CD23" s="978">
        <v>9774.6110566799998</v>
      </c>
      <c r="CE23" s="978">
        <v>10363.259376870001</v>
      </c>
      <c r="CF23" s="978">
        <v>9631.4001766900001</v>
      </c>
      <c r="CG23" s="978">
        <v>10795.22495552</v>
      </c>
      <c r="CH23" s="978">
        <v>443.55129235999999</v>
      </c>
      <c r="CI23" s="978">
        <v>2845.0445212</v>
      </c>
      <c r="CJ23" s="978">
        <v>3834.26219021</v>
      </c>
      <c r="CK23" s="978">
        <v>3870.0995909499998</v>
      </c>
      <c r="CL23" s="978">
        <v>3940.9335162800003</v>
      </c>
      <c r="CM23" s="978">
        <v>3778.0719464699996</v>
      </c>
      <c r="CN23" s="978">
        <v>3492.31430245</v>
      </c>
      <c r="CO23" s="978">
        <v>7917.29726458</v>
      </c>
      <c r="CP23" s="978">
        <v>4018.59741493</v>
      </c>
      <c r="CQ23" s="978">
        <v>4123.9875868700001</v>
      </c>
      <c r="CR23" s="978">
        <v>3850.62162386</v>
      </c>
      <c r="CS23" s="978">
        <v>6924.8723193199994</v>
      </c>
      <c r="CT23" s="978">
        <v>439.18853585000005</v>
      </c>
      <c r="CU23" s="978">
        <v>4793.0156169600004</v>
      </c>
      <c r="CV23" s="978">
        <v>4766.6544251000005</v>
      </c>
      <c r="CW23" s="978">
        <v>4897.7982365600001</v>
      </c>
      <c r="CX23" s="978">
        <v>2286.1560342100001</v>
      </c>
      <c r="CY23" s="978">
        <v>2279.4536540599997</v>
      </c>
      <c r="CZ23" s="978">
        <v>5166.5425864199997</v>
      </c>
      <c r="DA23" s="978">
        <v>3009.0378557800004</v>
      </c>
      <c r="DB23" s="978">
        <v>3085.3411805400001</v>
      </c>
      <c r="DC23" s="978">
        <v>3414.7710324299997</v>
      </c>
      <c r="DD23" s="978">
        <v>0</v>
      </c>
      <c r="DE23" s="978">
        <v>3683.4951622100002</v>
      </c>
      <c r="DF23" s="978">
        <v>139.82357094</v>
      </c>
      <c r="DG23" s="978">
        <v>1631.1172168099999</v>
      </c>
      <c r="DH23" s="978">
        <v>1630.9620918099999</v>
      </c>
      <c r="DI23" s="978">
        <v>2226.5862026599998</v>
      </c>
      <c r="DJ23" s="978">
        <v>0</v>
      </c>
      <c r="DK23" s="978">
        <v>0</v>
      </c>
      <c r="DL23" s="978">
        <v>2474.9698151100001</v>
      </c>
      <c r="DM23" s="978">
        <v>2540.9845959299996</v>
      </c>
      <c r="DN23" s="978">
        <v>2540.9930944899997</v>
      </c>
      <c r="DO23" s="978">
        <v>2572.3789995799998</v>
      </c>
      <c r="DP23" s="978">
        <v>2572.3837911300002</v>
      </c>
      <c r="DQ23" s="978">
        <v>2514.62707692</v>
      </c>
      <c r="DR23" s="978">
        <v>1493.54409207</v>
      </c>
      <c r="DS23" s="978">
        <v>1493.5710871400001</v>
      </c>
      <c r="DT23" s="978">
        <v>1493.5710871400001</v>
      </c>
      <c r="DU23" s="978">
        <v>2917.2223759399999</v>
      </c>
      <c r="DV23" s="978">
        <v>5728.1205174799998</v>
      </c>
      <c r="DW23" s="978">
        <v>2029.3653563800001</v>
      </c>
      <c r="DX23" s="978">
        <v>1494.7036716700002</v>
      </c>
      <c r="DY23" s="978">
        <v>1493.06296357</v>
      </c>
      <c r="DZ23" s="978">
        <v>1493.076538</v>
      </c>
      <c r="EA23" s="978">
        <v>1493.076538</v>
      </c>
      <c r="EB23" s="978">
        <v>1492.3516629999999</v>
      </c>
      <c r="EC23" s="978">
        <v>1492.7918672999999</v>
      </c>
      <c r="ED23" s="978">
        <v>1641.1800646400002</v>
      </c>
      <c r="EE23" s="978">
        <v>1492.42837164</v>
      </c>
      <c r="EF23" s="978">
        <v>2754.15989279</v>
      </c>
      <c r="EG23" s="978">
        <v>2977.3551083499997</v>
      </c>
      <c r="EH23" s="978">
        <v>1491.8397450099999</v>
      </c>
      <c r="EI23" s="978">
        <v>1491.85236751</v>
      </c>
      <c r="EJ23" s="978">
        <v>0</v>
      </c>
      <c r="EK23" s="978">
        <v>0</v>
      </c>
      <c r="EL23" s="978">
        <v>0</v>
      </c>
      <c r="EM23" s="978">
        <v>0</v>
      </c>
      <c r="EN23" s="978">
        <v>1460.3592757200001</v>
      </c>
      <c r="EO23" s="978">
        <v>1478.8600291400001</v>
      </c>
      <c r="EP23" s="978">
        <v>1460.5483375399999</v>
      </c>
      <c r="EQ23" s="978">
        <v>1460.5448158800002</v>
      </c>
      <c r="ER23" s="978">
        <v>1460.5448158800002</v>
      </c>
      <c r="ES23" s="978">
        <v>1476.3965889600001</v>
      </c>
      <c r="ET23" s="978">
        <v>1460.0799797499999</v>
      </c>
      <c r="EU23" s="978">
        <v>1460.4160851400002</v>
      </c>
      <c r="EV23" s="978">
        <v>1583.4997328099998</v>
      </c>
      <c r="EW23" s="978">
        <v>1583.6011957400001</v>
      </c>
      <c r="EX23" s="978">
        <v>1583.6011957400001</v>
      </c>
      <c r="EY23" s="978">
        <v>1583.6068792200001</v>
      </c>
      <c r="EZ23" s="978">
        <v>1460.5722004000002</v>
      </c>
      <c r="FA23" s="978">
        <v>1461.5805733299999</v>
      </c>
      <c r="FB23" s="978">
        <v>0.71560173999999999</v>
      </c>
      <c r="FC23" s="978">
        <v>694.76094121000006</v>
      </c>
      <c r="FD23" s="978">
        <v>0.84237093000000007</v>
      </c>
      <c r="FE23" s="1040"/>
    </row>
    <row r="24" spans="1:161">
      <c r="A24" s="1044" t="s">
        <v>645</v>
      </c>
      <c r="B24" s="978">
        <v>15729.27612200001</v>
      </c>
      <c r="C24" s="978">
        <v>15729.299999999988</v>
      </c>
      <c r="D24" s="978">
        <v>15729.299999999988</v>
      </c>
      <c r="E24" s="978">
        <v>15729.299999999988</v>
      </c>
      <c r="F24" s="978">
        <v>15729.299999999988</v>
      </c>
      <c r="G24" s="978">
        <v>15729.299999999988</v>
      </c>
      <c r="H24" s="978">
        <v>15729.299999999988</v>
      </c>
      <c r="I24" s="978">
        <v>99104.5</v>
      </c>
      <c r="J24" s="978">
        <v>99104.5</v>
      </c>
      <c r="K24" s="978">
        <v>99104.5</v>
      </c>
      <c r="L24" s="978">
        <v>99104.5</v>
      </c>
      <c r="M24" s="978">
        <v>99104.5</v>
      </c>
      <c r="N24" s="978">
        <v>123619.1</v>
      </c>
      <c r="O24" s="978">
        <v>123619.1</v>
      </c>
      <c r="P24" s="978">
        <v>118068.6</v>
      </c>
      <c r="Q24" s="978">
        <v>118068.6</v>
      </c>
      <c r="R24" s="978">
        <v>118068.6</v>
      </c>
      <c r="S24" s="978">
        <v>123619.4</v>
      </c>
      <c r="T24" s="978">
        <v>123619.4</v>
      </c>
      <c r="U24" s="978">
        <v>123619.4</v>
      </c>
      <c r="V24" s="978">
        <v>123619.4</v>
      </c>
      <c r="W24" s="978">
        <v>123619.4</v>
      </c>
      <c r="X24" s="978">
        <v>123619.4</v>
      </c>
      <c r="Y24" s="978">
        <v>123619.4</v>
      </c>
      <c r="Z24" s="978">
        <v>120670</v>
      </c>
      <c r="AA24" s="978">
        <v>92402.899999999965</v>
      </c>
      <c r="AB24" s="978">
        <v>92402.899999999965</v>
      </c>
      <c r="AC24" s="978">
        <v>92402.899999999965</v>
      </c>
      <c r="AD24" s="978">
        <v>92402.899999999965</v>
      </c>
      <c r="AE24" s="978">
        <v>92402.899999999965</v>
      </c>
      <c r="AF24" s="978">
        <v>92402.899999999965</v>
      </c>
      <c r="AG24" s="978">
        <v>92402.899999999965</v>
      </c>
      <c r="AH24" s="978">
        <v>92402.899999999965</v>
      </c>
      <c r="AI24" s="978">
        <v>92402.899999999965</v>
      </c>
      <c r="AJ24" s="978">
        <v>92402.899999999965</v>
      </c>
      <c r="AK24" s="978">
        <v>92402.899999999965</v>
      </c>
      <c r="AL24" s="978">
        <v>105910.269695</v>
      </c>
      <c r="AM24" s="978">
        <v>92402.899999999965</v>
      </c>
      <c r="AN24" s="978">
        <v>92402.899999999965</v>
      </c>
      <c r="AO24" s="978">
        <v>92402.899999999965</v>
      </c>
      <c r="AP24" s="978">
        <v>92402.899999999965</v>
      </c>
      <c r="AQ24" s="978">
        <v>92402.899999999965</v>
      </c>
      <c r="AR24" s="978">
        <v>92402.899999999965</v>
      </c>
      <c r="AS24" s="978">
        <v>92402.899999999965</v>
      </c>
      <c r="AT24" s="978">
        <v>92402.899999999965</v>
      </c>
      <c r="AU24" s="978">
        <v>92402.9</v>
      </c>
      <c r="AV24" s="978">
        <v>92402.9</v>
      </c>
      <c r="AW24" s="978">
        <v>92402.9</v>
      </c>
      <c r="AX24" s="978">
        <v>92402.9</v>
      </c>
      <c r="AY24" s="978">
        <v>0</v>
      </c>
      <c r="AZ24" s="978">
        <v>0</v>
      </c>
      <c r="BA24" s="978">
        <v>0</v>
      </c>
      <c r="BB24" s="978">
        <v>0.2</v>
      </c>
      <c r="BC24" s="978">
        <v>0</v>
      </c>
      <c r="BD24" s="978">
        <v>0</v>
      </c>
      <c r="BE24" s="978">
        <v>0</v>
      </c>
      <c r="BF24" s="978">
        <v>614.1</v>
      </c>
      <c r="BG24" s="978">
        <v>20.413919530000001</v>
      </c>
      <c r="BH24" s="978"/>
      <c r="BI24" s="978"/>
      <c r="BJ24" s="978"/>
      <c r="BK24" s="978"/>
      <c r="BL24" s="978"/>
      <c r="BM24" s="978"/>
      <c r="BN24" s="978"/>
      <c r="BO24" s="978"/>
      <c r="BP24" s="978"/>
      <c r="BQ24" s="978"/>
      <c r="BR24" s="978"/>
      <c r="BS24" s="978"/>
      <c r="BT24" s="978"/>
      <c r="BU24" s="978"/>
      <c r="BV24" s="978"/>
      <c r="BW24" s="978"/>
      <c r="BX24" s="978"/>
      <c r="BY24" s="978"/>
      <c r="BZ24" s="978"/>
      <c r="CA24" s="978"/>
      <c r="CB24" s="978"/>
      <c r="CC24" s="978"/>
      <c r="CD24" s="978"/>
      <c r="CE24" s="978"/>
      <c r="CF24" s="978"/>
      <c r="CG24" s="978"/>
      <c r="CH24" s="978"/>
      <c r="CI24" s="978"/>
      <c r="CJ24" s="978"/>
      <c r="CK24" s="978"/>
      <c r="CL24" s="978"/>
      <c r="CM24" s="978"/>
      <c r="CN24" s="978"/>
      <c r="CO24" s="978"/>
      <c r="CP24" s="978"/>
      <c r="CQ24" s="978"/>
      <c r="CR24" s="978"/>
      <c r="CS24" s="978"/>
      <c r="CT24" s="978"/>
      <c r="CU24" s="978"/>
      <c r="CV24" s="978"/>
      <c r="CW24" s="978"/>
      <c r="CX24" s="978"/>
      <c r="CY24" s="978"/>
      <c r="CZ24" s="978"/>
      <c r="DA24" s="978"/>
      <c r="DB24" s="978"/>
      <c r="DC24" s="978"/>
      <c r="DD24" s="978"/>
      <c r="DE24" s="978"/>
      <c r="DF24" s="978"/>
      <c r="DG24" s="978"/>
      <c r="DH24" s="978"/>
      <c r="DI24" s="978"/>
      <c r="DJ24" s="978"/>
      <c r="DK24" s="978"/>
      <c r="DL24" s="978"/>
      <c r="DM24" s="978"/>
      <c r="DN24" s="978"/>
      <c r="DO24" s="978"/>
      <c r="DP24" s="978"/>
      <c r="DQ24" s="978"/>
      <c r="DR24" s="978"/>
      <c r="DS24" s="978"/>
      <c r="DT24" s="978"/>
      <c r="DU24" s="978"/>
      <c r="DV24" s="978"/>
      <c r="DW24" s="978"/>
      <c r="DX24" s="978"/>
      <c r="DY24" s="978"/>
      <c r="DZ24" s="978"/>
      <c r="EA24" s="978"/>
      <c r="EB24" s="978"/>
      <c r="EC24" s="978"/>
      <c r="ED24" s="978"/>
      <c r="EE24" s="978"/>
      <c r="EF24" s="978"/>
      <c r="EG24" s="978"/>
      <c r="EH24" s="978"/>
      <c r="EI24" s="978"/>
      <c r="EJ24" s="978"/>
      <c r="EK24" s="978"/>
      <c r="EL24" s="978"/>
      <c r="EM24" s="978"/>
      <c r="EN24" s="978"/>
      <c r="EO24" s="978"/>
      <c r="EP24" s="978"/>
      <c r="EQ24" s="978"/>
      <c r="ER24" s="978"/>
      <c r="ES24" s="978"/>
      <c r="ET24" s="978"/>
      <c r="EU24" s="978"/>
      <c r="EV24" s="978"/>
      <c r="EW24" s="978"/>
      <c r="EX24" s="978"/>
      <c r="EY24" s="978"/>
      <c r="EZ24" s="978"/>
      <c r="FA24" s="978"/>
      <c r="FB24" s="978"/>
      <c r="FC24" s="978"/>
      <c r="FD24" s="978"/>
      <c r="FE24" s="1040"/>
    </row>
    <row r="25" spans="1:161">
      <c r="A25" s="1039" t="s">
        <v>646</v>
      </c>
      <c r="B25" s="976">
        <v>0</v>
      </c>
      <c r="C25" s="976">
        <v>4897.3000000000029</v>
      </c>
      <c r="D25" s="976">
        <v>5362.1999999999971</v>
      </c>
      <c r="E25" s="976">
        <v>5489.7999999999884</v>
      </c>
      <c r="F25" s="976">
        <v>5489.7999999999884</v>
      </c>
      <c r="G25" s="976">
        <v>88584.1</v>
      </c>
      <c r="H25" s="976">
        <v>45592</v>
      </c>
      <c r="I25" s="976">
        <v>71941.7</v>
      </c>
      <c r="J25" s="976">
        <v>36248.5</v>
      </c>
      <c r="K25" s="976">
        <v>50699.3</v>
      </c>
      <c r="L25" s="976">
        <v>42612.4</v>
      </c>
      <c r="M25" s="976">
        <v>3738.5</v>
      </c>
      <c r="N25" s="976">
        <v>0</v>
      </c>
      <c r="O25" s="976">
        <v>68941.899999999994</v>
      </c>
      <c r="P25" s="976">
        <v>68607.399999999994</v>
      </c>
      <c r="Q25" s="976">
        <v>37716.199999999997</v>
      </c>
      <c r="R25" s="976">
        <v>40211.800000000003</v>
      </c>
      <c r="S25" s="976">
        <v>78180.7</v>
      </c>
      <c r="T25" s="976">
        <v>41049.800000000003</v>
      </c>
      <c r="U25" s="976">
        <v>56855.199999999997</v>
      </c>
      <c r="V25" s="976">
        <v>73169.399999999994</v>
      </c>
      <c r="W25" s="976">
        <v>83757.399999999994</v>
      </c>
      <c r="X25" s="976">
        <v>93416.6</v>
      </c>
      <c r="Y25" s="976">
        <v>56219.7</v>
      </c>
      <c r="Z25" s="976">
        <v>14755</v>
      </c>
      <c r="AA25" s="976">
        <v>0</v>
      </c>
      <c r="AB25" s="976">
        <v>247.2</v>
      </c>
      <c r="AC25" s="976">
        <v>705.5</v>
      </c>
      <c r="AD25" s="976">
        <v>18280.3</v>
      </c>
      <c r="AE25" s="976">
        <v>33545.9</v>
      </c>
      <c r="AF25" s="976">
        <v>120892.8</v>
      </c>
      <c r="AG25" s="976">
        <v>86104.9</v>
      </c>
      <c r="AH25" s="976">
        <v>66008.3</v>
      </c>
      <c r="AI25" s="976">
        <v>62302.2</v>
      </c>
      <c r="AJ25" s="976">
        <v>112849.7</v>
      </c>
      <c r="AK25" s="976">
        <v>111674.9</v>
      </c>
      <c r="AL25" s="976">
        <v>0</v>
      </c>
      <c r="AM25" s="976">
        <v>2674.3</v>
      </c>
      <c r="AN25" s="976">
        <v>4961.1000000000004</v>
      </c>
      <c r="AO25" s="976">
        <v>6071.5</v>
      </c>
      <c r="AP25" s="976">
        <v>6051.5</v>
      </c>
      <c r="AQ25" s="976">
        <v>5386.5</v>
      </c>
      <c r="AR25" s="976">
        <v>36336.5</v>
      </c>
      <c r="AS25" s="976">
        <v>5326.2</v>
      </c>
      <c r="AT25" s="976">
        <v>16083.7</v>
      </c>
      <c r="AU25" s="976">
        <v>20174.599999999999</v>
      </c>
      <c r="AV25" s="976">
        <v>7367.5</v>
      </c>
      <c r="AW25" s="976">
        <v>3645.1</v>
      </c>
      <c r="AX25" s="976">
        <v>3936.4</v>
      </c>
      <c r="AY25" s="976">
        <v>0</v>
      </c>
      <c r="AZ25" s="976">
        <v>0</v>
      </c>
      <c r="BA25" s="976">
        <v>0</v>
      </c>
      <c r="BB25" s="976">
        <v>0</v>
      </c>
      <c r="BC25" s="976">
        <v>0</v>
      </c>
      <c r="BD25" s="976">
        <v>0</v>
      </c>
      <c r="BE25" s="976">
        <v>0</v>
      </c>
      <c r="BF25" s="976">
        <v>0</v>
      </c>
      <c r="BG25" s="976">
        <v>0</v>
      </c>
      <c r="BH25" s="976">
        <v>0</v>
      </c>
      <c r="BI25" s="976">
        <v>0</v>
      </c>
      <c r="BJ25" s="976">
        <v>486231.86330903001</v>
      </c>
      <c r="BK25" s="976">
        <v>436284.38818881998</v>
      </c>
      <c r="BL25" s="976">
        <v>526904.38810509001</v>
      </c>
      <c r="BM25" s="976">
        <v>645967.17421341001</v>
      </c>
      <c r="BN25" s="976">
        <v>595043.67606556998</v>
      </c>
      <c r="BO25" s="976">
        <v>320859.70022013999</v>
      </c>
      <c r="BP25" s="976">
        <v>0</v>
      </c>
      <c r="BQ25" s="976">
        <v>0</v>
      </c>
      <c r="BR25" s="976">
        <v>0</v>
      </c>
      <c r="BS25" s="976">
        <v>0</v>
      </c>
      <c r="BT25" s="976">
        <v>0</v>
      </c>
      <c r="BU25" s="976">
        <v>0</v>
      </c>
      <c r="BV25" s="976">
        <v>0</v>
      </c>
      <c r="BW25" s="976">
        <v>0</v>
      </c>
      <c r="BX25" s="976">
        <v>0</v>
      </c>
      <c r="BY25" s="976">
        <v>0</v>
      </c>
      <c r="BZ25" s="976">
        <v>0</v>
      </c>
      <c r="CA25" s="976">
        <v>0</v>
      </c>
      <c r="CB25" s="976">
        <v>0</v>
      </c>
      <c r="CC25" s="976">
        <v>0</v>
      </c>
      <c r="CD25" s="976">
        <v>0</v>
      </c>
      <c r="CE25" s="976">
        <v>0</v>
      </c>
      <c r="CF25" s="976">
        <v>0</v>
      </c>
      <c r="CG25" s="976">
        <v>0</v>
      </c>
      <c r="CH25" s="976">
        <v>0</v>
      </c>
      <c r="CI25" s="976">
        <v>0</v>
      </c>
      <c r="CJ25" s="976">
        <v>0</v>
      </c>
      <c r="CK25" s="976">
        <v>0</v>
      </c>
      <c r="CL25" s="976">
        <v>0</v>
      </c>
      <c r="CM25" s="976">
        <v>0</v>
      </c>
      <c r="CN25" s="976">
        <v>0</v>
      </c>
      <c r="CO25" s="976">
        <v>0</v>
      </c>
      <c r="CP25" s="976">
        <v>0</v>
      </c>
      <c r="CQ25" s="976">
        <v>0</v>
      </c>
      <c r="CR25" s="976">
        <v>0</v>
      </c>
      <c r="CS25" s="976">
        <v>0</v>
      </c>
      <c r="CT25" s="976">
        <v>0</v>
      </c>
      <c r="CU25" s="976">
        <v>0</v>
      </c>
      <c r="CV25" s="976">
        <v>0</v>
      </c>
      <c r="CW25" s="976">
        <v>0</v>
      </c>
      <c r="CX25" s="976">
        <v>0</v>
      </c>
      <c r="CY25" s="976">
        <v>0</v>
      </c>
      <c r="CZ25" s="976">
        <v>0</v>
      </c>
      <c r="DA25" s="976">
        <v>0</v>
      </c>
      <c r="DB25" s="976">
        <v>0</v>
      </c>
      <c r="DC25" s="976">
        <v>0</v>
      </c>
      <c r="DD25" s="976">
        <v>0</v>
      </c>
      <c r="DE25" s="976">
        <v>0</v>
      </c>
      <c r="DF25" s="976">
        <v>0</v>
      </c>
      <c r="DG25" s="976">
        <v>0</v>
      </c>
      <c r="DH25" s="976">
        <v>0</v>
      </c>
      <c r="DI25" s="976">
        <v>0</v>
      </c>
      <c r="DJ25" s="976">
        <v>0</v>
      </c>
      <c r="DK25" s="976">
        <v>0</v>
      </c>
      <c r="DL25" s="976">
        <v>0</v>
      </c>
      <c r="DM25" s="976">
        <v>0</v>
      </c>
      <c r="DN25" s="976">
        <v>0</v>
      </c>
      <c r="DO25" s="976">
        <v>0</v>
      </c>
      <c r="DP25" s="976">
        <v>0</v>
      </c>
      <c r="DQ25" s="976">
        <v>0</v>
      </c>
      <c r="DR25" s="976">
        <v>0</v>
      </c>
      <c r="DS25" s="976">
        <v>0</v>
      </c>
      <c r="DT25" s="976">
        <v>0</v>
      </c>
      <c r="DU25" s="976">
        <v>0</v>
      </c>
      <c r="DV25" s="976">
        <v>0</v>
      </c>
      <c r="DW25" s="976">
        <v>0</v>
      </c>
      <c r="DX25" s="976">
        <v>0</v>
      </c>
      <c r="DY25" s="976">
        <v>0</v>
      </c>
      <c r="DZ25" s="976">
        <v>0</v>
      </c>
      <c r="EA25" s="976">
        <v>0</v>
      </c>
      <c r="EB25" s="976">
        <v>0</v>
      </c>
      <c r="EC25" s="976">
        <v>0</v>
      </c>
      <c r="ED25" s="976">
        <v>134814.21981464</v>
      </c>
      <c r="EE25" s="976">
        <v>32781.068634249998</v>
      </c>
      <c r="EF25" s="976">
        <v>268550.15436330001</v>
      </c>
      <c r="EG25" s="976">
        <v>0</v>
      </c>
      <c r="EH25" s="976">
        <v>128210.23106495</v>
      </c>
      <c r="EI25" s="976">
        <v>0</v>
      </c>
      <c r="EJ25" s="976">
        <v>0</v>
      </c>
      <c r="EK25" s="976">
        <v>0</v>
      </c>
      <c r="EL25" s="976">
        <v>0</v>
      </c>
      <c r="EM25" s="976">
        <v>100000</v>
      </c>
      <c r="EN25" s="976">
        <v>100000</v>
      </c>
      <c r="EO25" s="976">
        <v>100000</v>
      </c>
      <c r="EP25" s="976">
        <v>239146.03948780999</v>
      </c>
      <c r="EQ25" s="976">
        <v>265706.49197531003</v>
      </c>
      <c r="ER25" s="976">
        <v>104640.63477333001</v>
      </c>
      <c r="ES25" s="976">
        <v>276195.10566033004</v>
      </c>
      <c r="ET25" s="976">
        <v>344301.47868538002</v>
      </c>
      <c r="EU25" s="976">
        <v>200000</v>
      </c>
      <c r="EV25" s="976">
        <v>200000</v>
      </c>
      <c r="EW25" s="976">
        <v>200000</v>
      </c>
      <c r="EX25" s="976">
        <v>244616.96612789002</v>
      </c>
      <c r="EY25" s="976">
        <v>271381.3155344</v>
      </c>
      <c r="EZ25" s="976">
        <v>349721.15945494</v>
      </c>
      <c r="FA25" s="976">
        <v>440259.57429066999</v>
      </c>
      <c r="FB25" s="976">
        <v>592001.05504677002</v>
      </c>
      <c r="FC25" s="976">
        <v>523173.73203487002</v>
      </c>
      <c r="FD25" s="976">
        <v>469685.61432902003</v>
      </c>
      <c r="FE25" s="1040"/>
    </row>
    <row r="26" spans="1:161">
      <c r="A26" s="1044" t="s">
        <v>647</v>
      </c>
      <c r="B26" s="978">
        <v>0</v>
      </c>
      <c r="C26" s="978">
        <v>2.7284841053187847E-12</v>
      </c>
      <c r="D26" s="978">
        <v>583.99999999999727</v>
      </c>
      <c r="E26" s="978">
        <v>677.69999999998799</v>
      </c>
      <c r="F26" s="978">
        <v>677.69999999998799</v>
      </c>
      <c r="G26" s="978"/>
      <c r="H26" s="978"/>
      <c r="I26" s="978"/>
      <c r="J26" s="978">
        <v>0</v>
      </c>
      <c r="K26" s="978">
        <v>0</v>
      </c>
      <c r="L26" s="978">
        <v>0</v>
      </c>
      <c r="M26" s="978">
        <v>0</v>
      </c>
      <c r="N26" s="978">
        <v>0</v>
      </c>
      <c r="O26" s="978">
        <v>39</v>
      </c>
      <c r="P26" s="978">
        <v>28.899999999994179</v>
      </c>
      <c r="Q26" s="978">
        <v>29</v>
      </c>
      <c r="R26" s="978">
        <v>0</v>
      </c>
      <c r="S26" s="978">
        <v>0</v>
      </c>
      <c r="T26" s="978">
        <v>0</v>
      </c>
      <c r="U26" s="978">
        <v>0</v>
      </c>
      <c r="V26" s="978">
        <v>0</v>
      </c>
      <c r="W26" s="978">
        <v>0</v>
      </c>
      <c r="X26" s="978">
        <v>0</v>
      </c>
      <c r="Y26" s="978">
        <v>0</v>
      </c>
      <c r="Z26" s="978">
        <v>14755</v>
      </c>
      <c r="AA26" s="978">
        <v>0</v>
      </c>
      <c r="AB26" s="978">
        <v>247.2</v>
      </c>
      <c r="AC26" s="978">
        <v>705.5</v>
      </c>
      <c r="AD26" s="978">
        <v>130.29999999999927</v>
      </c>
      <c r="AE26" s="978">
        <v>23.80000000000291</v>
      </c>
      <c r="AF26" s="978">
        <v>501.10000000000582</v>
      </c>
      <c r="AG26" s="978">
        <v>0</v>
      </c>
      <c r="AH26" s="978">
        <v>0</v>
      </c>
      <c r="AI26" s="978">
        <v>0</v>
      </c>
      <c r="AJ26" s="978">
        <v>4989.5</v>
      </c>
      <c r="AK26" s="978">
        <v>4897.2999999999884</v>
      </c>
      <c r="AL26" s="978"/>
      <c r="AM26" s="978">
        <v>2674.3</v>
      </c>
      <c r="AN26" s="978">
        <v>4961.1000000000004</v>
      </c>
      <c r="AO26" s="978">
        <v>6071.5</v>
      </c>
      <c r="AP26" s="978">
        <v>6051.5</v>
      </c>
      <c r="AQ26" s="978">
        <v>5386.5</v>
      </c>
      <c r="AR26" s="978">
        <v>6200.9</v>
      </c>
      <c r="AS26" s="978">
        <v>5326.2</v>
      </c>
      <c r="AT26" s="978">
        <v>7582.2000000000007</v>
      </c>
      <c r="AU26" s="978">
        <v>8214.5999999999985</v>
      </c>
      <c r="AV26" s="978">
        <v>6493.3</v>
      </c>
      <c r="AW26" s="978">
        <v>2728.5</v>
      </c>
      <c r="AX26" s="978">
        <v>3936.4</v>
      </c>
      <c r="AY26" s="978">
        <v>0</v>
      </c>
      <c r="AZ26" s="978">
        <v>0</v>
      </c>
      <c r="BA26" s="978">
        <v>0</v>
      </c>
      <c r="BB26" s="978">
        <v>0</v>
      </c>
      <c r="BC26" s="978"/>
      <c r="BD26" s="978"/>
      <c r="BE26" s="978"/>
      <c r="BF26" s="978"/>
      <c r="BG26" s="978"/>
      <c r="BH26" s="978">
        <v>0</v>
      </c>
      <c r="BI26" s="978">
        <v>0</v>
      </c>
      <c r="BJ26" s="978">
        <v>486231.86330903001</v>
      </c>
      <c r="BK26" s="978">
        <v>436284.38818881998</v>
      </c>
      <c r="BL26" s="978">
        <v>526904.38810509001</v>
      </c>
      <c r="BM26" s="978">
        <v>645967.17421341001</v>
      </c>
      <c r="BN26" s="978">
        <v>595043.67606556998</v>
      </c>
      <c r="BO26" s="978">
        <v>320859.70022013999</v>
      </c>
      <c r="BP26" s="978">
        <v>0</v>
      </c>
      <c r="BQ26" s="978">
        <v>0</v>
      </c>
      <c r="BR26" s="978">
        <v>0</v>
      </c>
      <c r="BS26" s="978">
        <v>0</v>
      </c>
      <c r="BT26" s="978">
        <v>0</v>
      </c>
      <c r="BU26" s="978">
        <v>0</v>
      </c>
      <c r="BV26" s="978">
        <v>0</v>
      </c>
      <c r="BW26" s="978">
        <v>0</v>
      </c>
      <c r="BX26" s="978">
        <v>0</v>
      </c>
      <c r="BY26" s="978">
        <v>0</v>
      </c>
      <c r="BZ26" s="978">
        <v>0</v>
      </c>
      <c r="CA26" s="978">
        <v>0</v>
      </c>
      <c r="CB26" s="978">
        <v>0</v>
      </c>
      <c r="CC26" s="978">
        <v>0</v>
      </c>
      <c r="CD26" s="978">
        <v>0</v>
      </c>
      <c r="CE26" s="978">
        <v>0</v>
      </c>
      <c r="CF26" s="978">
        <v>0</v>
      </c>
      <c r="CG26" s="978">
        <v>0</v>
      </c>
      <c r="CH26" s="978">
        <v>0</v>
      </c>
      <c r="CI26" s="978">
        <v>0</v>
      </c>
      <c r="CJ26" s="978">
        <v>0</v>
      </c>
      <c r="CK26" s="978">
        <v>0</v>
      </c>
      <c r="CL26" s="978">
        <v>0</v>
      </c>
      <c r="CM26" s="978">
        <v>0</v>
      </c>
      <c r="CN26" s="978">
        <v>0</v>
      </c>
      <c r="CO26" s="978">
        <v>0</v>
      </c>
      <c r="CP26" s="978">
        <v>0</v>
      </c>
      <c r="CQ26" s="978">
        <v>0</v>
      </c>
      <c r="CR26" s="978">
        <v>0</v>
      </c>
      <c r="CS26" s="978">
        <v>0</v>
      </c>
      <c r="CT26" s="978">
        <v>0</v>
      </c>
      <c r="CU26" s="978">
        <v>0</v>
      </c>
      <c r="CV26" s="978">
        <v>0</v>
      </c>
      <c r="CW26" s="978">
        <v>0</v>
      </c>
      <c r="CX26" s="978">
        <v>0</v>
      </c>
      <c r="CY26" s="978">
        <v>0</v>
      </c>
      <c r="CZ26" s="978">
        <v>0</v>
      </c>
      <c r="DA26" s="978">
        <v>0</v>
      </c>
      <c r="DB26" s="978">
        <v>0</v>
      </c>
      <c r="DC26" s="978">
        <v>0</v>
      </c>
      <c r="DD26" s="978">
        <v>0</v>
      </c>
      <c r="DE26" s="978">
        <v>0</v>
      </c>
      <c r="DF26" s="978">
        <v>0</v>
      </c>
      <c r="DG26" s="978">
        <v>0</v>
      </c>
      <c r="DH26" s="978">
        <v>0</v>
      </c>
      <c r="DI26" s="978">
        <v>0</v>
      </c>
      <c r="DJ26" s="978">
        <v>0</v>
      </c>
      <c r="DK26" s="978">
        <v>0</v>
      </c>
      <c r="DL26" s="978">
        <v>0</v>
      </c>
      <c r="DM26" s="978">
        <v>0</v>
      </c>
      <c r="DN26" s="978">
        <v>0</v>
      </c>
      <c r="DO26" s="978">
        <v>0</v>
      </c>
      <c r="DP26" s="978">
        <v>0</v>
      </c>
      <c r="DQ26" s="978">
        <v>0</v>
      </c>
      <c r="DR26" s="978">
        <v>0</v>
      </c>
      <c r="DS26" s="978">
        <v>0</v>
      </c>
      <c r="DT26" s="978">
        <v>0</v>
      </c>
      <c r="DU26" s="978">
        <v>0</v>
      </c>
      <c r="DV26" s="978">
        <v>0</v>
      </c>
      <c r="DW26" s="978">
        <v>0</v>
      </c>
      <c r="DX26" s="978">
        <v>0</v>
      </c>
      <c r="DY26" s="978">
        <v>0</v>
      </c>
      <c r="DZ26" s="978">
        <v>0</v>
      </c>
      <c r="EA26" s="978">
        <v>0</v>
      </c>
      <c r="EB26" s="978">
        <v>0</v>
      </c>
      <c r="EC26" s="978">
        <v>0</v>
      </c>
      <c r="ED26" s="978"/>
      <c r="EE26" s="978"/>
      <c r="EF26" s="978"/>
      <c r="EG26" s="978"/>
      <c r="EH26" s="978"/>
      <c r="EI26" s="978"/>
      <c r="EJ26" s="978"/>
      <c r="EK26" s="978"/>
      <c r="EL26" s="978"/>
      <c r="EM26" s="978"/>
      <c r="EN26" s="978"/>
      <c r="EO26" s="978"/>
      <c r="EP26" s="978"/>
      <c r="EQ26" s="978"/>
      <c r="ER26" s="978"/>
      <c r="ES26" s="978"/>
      <c r="ET26" s="978"/>
      <c r="EU26" s="978"/>
      <c r="EV26" s="978"/>
      <c r="EW26" s="978"/>
      <c r="EX26" s="978"/>
      <c r="EY26" s="978"/>
      <c r="EZ26" s="978"/>
      <c r="FA26" s="978"/>
      <c r="FB26" s="978"/>
      <c r="FC26" s="978"/>
      <c r="FD26" s="978"/>
      <c r="FE26" s="1040"/>
    </row>
    <row r="27" spans="1:161">
      <c r="A27" s="1044" t="s">
        <v>648</v>
      </c>
      <c r="B27" s="978">
        <v>0</v>
      </c>
      <c r="C27" s="978">
        <v>4897.3</v>
      </c>
      <c r="D27" s="978">
        <v>4778.2</v>
      </c>
      <c r="E27" s="978">
        <v>4812.1000000000004</v>
      </c>
      <c r="F27" s="978">
        <v>4812.1000000000004</v>
      </c>
      <c r="G27" s="978">
        <v>587.6</v>
      </c>
      <c r="H27" s="978">
        <v>45592</v>
      </c>
      <c r="I27" s="978">
        <v>71941.7</v>
      </c>
      <c r="J27" s="978">
        <v>36248.5</v>
      </c>
      <c r="K27" s="978">
        <v>50699.3</v>
      </c>
      <c r="L27" s="978">
        <v>42612.4</v>
      </c>
      <c r="M27" s="978">
        <v>3738.5</v>
      </c>
      <c r="N27" s="978">
        <v>0</v>
      </c>
      <c r="O27" s="978">
        <v>68902.899999999994</v>
      </c>
      <c r="P27" s="978">
        <v>68578.5</v>
      </c>
      <c r="Q27" s="978">
        <v>37687.199999999997</v>
      </c>
      <c r="R27" s="978">
        <v>40211.800000000003</v>
      </c>
      <c r="S27" s="978">
        <v>78180.7</v>
      </c>
      <c r="T27" s="978">
        <v>41049.800000000003</v>
      </c>
      <c r="U27" s="978">
        <v>56855.199999999997</v>
      </c>
      <c r="V27" s="978">
        <v>73169.399999999994</v>
      </c>
      <c r="W27" s="978">
        <v>83757.399999999994</v>
      </c>
      <c r="X27" s="978">
        <v>93416.6</v>
      </c>
      <c r="Y27" s="978">
        <v>56219.7</v>
      </c>
      <c r="Z27" s="978">
        <v>0</v>
      </c>
      <c r="AA27" s="978">
        <v>0</v>
      </c>
      <c r="AB27" s="978">
        <v>0</v>
      </c>
      <c r="AC27" s="978">
        <v>0</v>
      </c>
      <c r="AD27" s="978">
        <v>18150</v>
      </c>
      <c r="AE27" s="978">
        <v>33522.1</v>
      </c>
      <c r="AF27" s="978">
        <v>120391.7</v>
      </c>
      <c r="AG27" s="978">
        <v>86104.9</v>
      </c>
      <c r="AH27" s="978">
        <v>66008.3</v>
      </c>
      <c r="AI27" s="978">
        <v>62302.2</v>
      </c>
      <c r="AJ27" s="978">
        <v>107860.2</v>
      </c>
      <c r="AK27" s="978">
        <v>106777.60000000001</v>
      </c>
      <c r="AL27" s="978">
        <v>0</v>
      </c>
      <c r="AM27" s="978">
        <v>0</v>
      </c>
      <c r="AN27" s="978">
        <v>0</v>
      </c>
      <c r="AO27" s="978">
        <v>0</v>
      </c>
      <c r="AP27" s="978">
        <v>0</v>
      </c>
      <c r="AQ27" s="978">
        <v>0</v>
      </c>
      <c r="AR27" s="978">
        <v>30135.599999999999</v>
      </c>
      <c r="AS27" s="978">
        <v>0</v>
      </c>
      <c r="AT27" s="978">
        <v>8501.5</v>
      </c>
      <c r="AU27" s="978">
        <v>11960</v>
      </c>
      <c r="AV27" s="978">
        <v>874.2</v>
      </c>
      <c r="AW27" s="978">
        <v>916.6</v>
      </c>
      <c r="AX27" s="978">
        <v>0</v>
      </c>
      <c r="AY27" s="978">
        <v>0</v>
      </c>
      <c r="AZ27" s="978">
        <v>0</v>
      </c>
      <c r="BA27" s="978">
        <v>0</v>
      </c>
      <c r="BB27" s="978">
        <v>0</v>
      </c>
      <c r="BC27" s="978">
        <v>0</v>
      </c>
      <c r="BD27" s="978">
        <v>0</v>
      </c>
      <c r="BE27" s="978">
        <v>0</v>
      </c>
      <c r="BF27" s="978">
        <v>0</v>
      </c>
      <c r="BG27" s="978">
        <v>0</v>
      </c>
      <c r="BH27" s="978"/>
      <c r="BI27" s="978"/>
      <c r="BJ27" s="978"/>
      <c r="BK27" s="978"/>
      <c r="BL27" s="978"/>
      <c r="BM27" s="978"/>
      <c r="BN27" s="978"/>
      <c r="BO27" s="978"/>
      <c r="BP27" s="978"/>
      <c r="BQ27" s="978"/>
      <c r="BR27" s="978"/>
      <c r="BS27" s="978"/>
      <c r="BT27" s="978"/>
      <c r="BU27" s="978"/>
      <c r="BV27" s="978"/>
      <c r="BW27" s="978"/>
      <c r="BX27" s="978"/>
      <c r="BY27" s="978"/>
      <c r="BZ27" s="978"/>
      <c r="CA27" s="978"/>
      <c r="CB27" s="978"/>
      <c r="CC27" s="978"/>
      <c r="CD27" s="978"/>
      <c r="CE27" s="978"/>
      <c r="CF27" s="978"/>
      <c r="CG27" s="978"/>
      <c r="CH27" s="978"/>
      <c r="CI27" s="978"/>
      <c r="CJ27" s="978"/>
      <c r="CK27" s="978"/>
      <c r="CL27" s="978"/>
      <c r="CM27" s="978"/>
      <c r="CN27" s="978"/>
      <c r="CO27" s="978"/>
      <c r="CP27" s="978"/>
      <c r="CQ27" s="978"/>
      <c r="CR27" s="978"/>
      <c r="CS27" s="978"/>
      <c r="CT27" s="978"/>
      <c r="CU27" s="978"/>
      <c r="CV27" s="978"/>
      <c r="CW27" s="978"/>
      <c r="CX27" s="978"/>
      <c r="CY27" s="978"/>
      <c r="CZ27" s="978"/>
      <c r="DA27" s="978"/>
      <c r="DB27" s="978"/>
      <c r="DC27" s="978"/>
      <c r="DD27" s="978"/>
      <c r="DE27" s="978"/>
      <c r="DF27" s="978"/>
      <c r="DG27" s="978"/>
      <c r="DH27" s="978"/>
      <c r="DI27" s="978"/>
      <c r="DJ27" s="978"/>
      <c r="DK27" s="978"/>
      <c r="DL27" s="978"/>
      <c r="DM27" s="978"/>
      <c r="DN27" s="978"/>
      <c r="DO27" s="978"/>
      <c r="DP27" s="978"/>
      <c r="DQ27" s="978"/>
      <c r="DR27" s="978"/>
      <c r="DS27" s="978"/>
      <c r="DT27" s="978"/>
      <c r="DU27" s="978"/>
      <c r="DV27" s="978"/>
      <c r="DW27" s="978"/>
      <c r="DX27" s="978"/>
      <c r="DY27" s="978"/>
      <c r="DZ27" s="978"/>
      <c r="EA27" s="978"/>
      <c r="EB27" s="978"/>
      <c r="EC27" s="978"/>
      <c r="ED27" s="978">
        <v>134814.21981464</v>
      </c>
      <c r="EE27" s="978">
        <v>32781.068634249998</v>
      </c>
      <c r="EF27" s="978">
        <v>268550.15436330001</v>
      </c>
      <c r="EG27" s="978">
        <v>0</v>
      </c>
      <c r="EH27" s="978">
        <v>128210.23106495</v>
      </c>
      <c r="EI27" s="978">
        <v>0</v>
      </c>
      <c r="EJ27" s="978">
        <v>0</v>
      </c>
      <c r="EK27" s="978">
        <v>0</v>
      </c>
      <c r="EL27" s="978">
        <v>0</v>
      </c>
      <c r="EM27" s="978">
        <v>100000</v>
      </c>
      <c r="EN27" s="978">
        <v>100000</v>
      </c>
      <c r="EO27" s="978">
        <v>100000</v>
      </c>
      <c r="EP27" s="978">
        <v>239146.03948780999</v>
      </c>
      <c r="EQ27" s="978">
        <v>265706.49197531003</v>
      </c>
      <c r="ER27" s="978">
        <v>104640.63477333001</v>
      </c>
      <c r="ES27" s="978">
        <v>276195.10566033004</v>
      </c>
      <c r="ET27" s="978">
        <v>344301.47868538002</v>
      </c>
      <c r="EU27" s="978">
        <v>200000</v>
      </c>
      <c r="EV27" s="978">
        <v>200000</v>
      </c>
      <c r="EW27" s="978">
        <v>200000</v>
      </c>
      <c r="EX27" s="978">
        <v>244616.96612789002</v>
      </c>
      <c r="EY27" s="978">
        <v>271381.3155344</v>
      </c>
      <c r="EZ27" s="978">
        <v>349721.15945494</v>
      </c>
      <c r="FA27" s="978">
        <v>440259.57429066999</v>
      </c>
      <c r="FB27" s="978">
        <v>592001.05504677002</v>
      </c>
      <c r="FC27" s="978">
        <v>523173.73203487002</v>
      </c>
      <c r="FD27" s="978">
        <v>469685.61432902003</v>
      </c>
      <c r="FE27" s="1040"/>
    </row>
    <row r="28" spans="1:161">
      <c r="A28" s="1039" t="s">
        <v>649</v>
      </c>
      <c r="B28" s="976">
        <v>609.75868986</v>
      </c>
      <c r="C28" s="976">
        <v>600.9</v>
      </c>
      <c r="D28" s="976">
        <v>600.6</v>
      </c>
      <c r="E28" s="976">
        <v>603.70000000000005</v>
      </c>
      <c r="F28" s="976">
        <v>609.6</v>
      </c>
      <c r="G28" s="976">
        <v>587.5</v>
      </c>
      <c r="H28" s="976">
        <v>576.20000000000005</v>
      </c>
      <c r="I28" s="976">
        <v>576.20000000000005</v>
      </c>
      <c r="J28" s="976">
        <v>25931.7</v>
      </c>
      <c r="K28" s="976">
        <v>25931.7</v>
      </c>
      <c r="L28" s="976">
        <v>25931.7</v>
      </c>
      <c r="M28" s="976">
        <v>25931.7</v>
      </c>
      <c r="N28" s="976">
        <v>502</v>
      </c>
      <c r="O28" s="976">
        <v>502</v>
      </c>
      <c r="P28" s="976">
        <v>502</v>
      </c>
      <c r="Q28" s="976">
        <v>472.4</v>
      </c>
      <c r="R28" s="976">
        <v>472.4</v>
      </c>
      <c r="S28" s="976">
        <v>472.4</v>
      </c>
      <c r="T28" s="976">
        <v>472.4</v>
      </c>
      <c r="U28" s="976">
        <v>472.4</v>
      </c>
      <c r="V28" s="976">
        <v>472.4</v>
      </c>
      <c r="W28" s="976">
        <v>472.4</v>
      </c>
      <c r="X28" s="976">
        <v>472.4</v>
      </c>
      <c r="Y28" s="976">
        <v>472.4</v>
      </c>
      <c r="Z28" s="976">
        <v>415</v>
      </c>
      <c r="AA28" s="976">
        <v>398.4</v>
      </c>
      <c r="AB28" s="976">
        <v>398.4</v>
      </c>
      <c r="AC28" s="976">
        <v>398.4</v>
      </c>
      <c r="AD28" s="976">
        <v>398.4</v>
      </c>
      <c r="AE28" s="976">
        <v>398.4</v>
      </c>
      <c r="AF28" s="976">
        <v>398.4</v>
      </c>
      <c r="AG28" s="976">
        <v>398.4</v>
      </c>
      <c r="AH28" s="976">
        <v>398.4</v>
      </c>
      <c r="AI28" s="976">
        <v>398.4</v>
      </c>
      <c r="AJ28" s="976">
        <v>398.4</v>
      </c>
      <c r="AK28" s="976">
        <v>398.4</v>
      </c>
      <c r="AL28" s="976">
        <v>230</v>
      </c>
      <c r="AM28" s="976">
        <v>398.4</v>
      </c>
      <c r="AN28" s="976">
        <v>398.4</v>
      </c>
      <c r="AO28" s="976">
        <v>398.4</v>
      </c>
      <c r="AP28" s="976">
        <v>398.4</v>
      </c>
      <c r="AQ28" s="976">
        <v>398.4</v>
      </c>
      <c r="AR28" s="976">
        <v>398.4</v>
      </c>
      <c r="AS28" s="976">
        <v>398.4</v>
      </c>
      <c r="AT28" s="976">
        <v>398.4</v>
      </c>
      <c r="AU28" s="976">
        <v>398.4</v>
      </c>
      <c r="AV28" s="976">
        <v>398.4</v>
      </c>
      <c r="AW28" s="976">
        <v>398.4</v>
      </c>
      <c r="AX28" s="976">
        <v>138</v>
      </c>
      <c r="AY28" s="976">
        <v>119.6</v>
      </c>
      <c r="AZ28" s="976">
        <v>121.3</v>
      </c>
      <c r="BA28" s="976">
        <v>121.3</v>
      </c>
      <c r="BB28" s="976">
        <v>109.3</v>
      </c>
      <c r="BC28" s="976">
        <v>109.3</v>
      </c>
      <c r="BD28" s="976">
        <v>109.3</v>
      </c>
      <c r="BE28" s="976">
        <v>109.3</v>
      </c>
      <c r="BF28" s="976">
        <v>109.3</v>
      </c>
      <c r="BG28" s="976">
        <v>109.3</v>
      </c>
      <c r="BH28" s="976">
        <v>173.48110268000002</v>
      </c>
      <c r="BI28" s="976">
        <v>277.15545623000003</v>
      </c>
      <c r="BJ28" s="976">
        <v>122.477886</v>
      </c>
      <c r="BK28" s="976">
        <v>322.48158166000002</v>
      </c>
      <c r="BL28" s="976">
        <v>348.36058166000004</v>
      </c>
      <c r="BM28" s="976">
        <v>1036.3075617699999</v>
      </c>
      <c r="BN28" s="976">
        <v>1417.0515113399999</v>
      </c>
      <c r="BO28" s="976">
        <v>2112.6250576299999</v>
      </c>
      <c r="BP28" s="976">
        <v>1610.1020576300002</v>
      </c>
      <c r="BQ28" s="976">
        <v>126.45059111</v>
      </c>
      <c r="BR28" s="976">
        <v>126.62969181999999</v>
      </c>
      <c r="BS28" s="976">
        <v>126.62969181999999</v>
      </c>
      <c r="BT28" s="976">
        <v>126.68181915000001</v>
      </c>
      <c r="BU28" s="976">
        <v>115.78292392</v>
      </c>
      <c r="BV28" s="976">
        <v>140.95571437999999</v>
      </c>
      <c r="BW28" s="976">
        <v>152.68729625</v>
      </c>
      <c r="BX28" s="976">
        <v>152.68752825000001</v>
      </c>
      <c r="BY28" s="976">
        <v>162.71868387999999</v>
      </c>
      <c r="BZ28" s="976">
        <v>120.18501076000001</v>
      </c>
      <c r="CA28" s="976">
        <v>125.08992762999999</v>
      </c>
      <c r="CB28" s="976">
        <v>111.62166737999999</v>
      </c>
      <c r="CC28" s="976">
        <v>124.10370238</v>
      </c>
      <c r="CD28" s="976">
        <v>122.06283076999999</v>
      </c>
      <c r="CE28" s="976">
        <v>122.06292452</v>
      </c>
      <c r="CF28" s="976">
        <v>115.98988345000001</v>
      </c>
      <c r="CG28" s="976">
        <v>128.61991119999999</v>
      </c>
      <c r="CH28" s="976">
        <v>117.75948314</v>
      </c>
      <c r="CI28" s="976">
        <v>119.97209538</v>
      </c>
      <c r="CJ28" s="976">
        <v>128.11667181999999</v>
      </c>
      <c r="CK28" s="976">
        <v>112.60617558</v>
      </c>
      <c r="CL28" s="976">
        <v>98.922936500000006</v>
      </c>
      <c r="CM28" s="976">
        <v>72.942803389999995</v>
      </c>
      <c r="CN28" s="976">
        <v>72.981771769999995</v>
      </c>
      <c r="CO28" s="976">
        <v>73.57260801999999</v>
      </c>
      <c r="CP28" s="976">
        <v>76.854483019999989</v>
      </c>
      <c r="CQ28" s="976">
        <v>76.873326769999991</v>
      </c>
      <c r="CR28" s="976">
        <v>58.786604170000004</v>
      </c>
      <c r="CS28" s="976">
        <v>59.755479170000001</v>
      </c>
      <c r="CT28" s="976">
        <v>39.562251750000001</v>
      </c>
      <c r="CU28" s="976">
        <v>21.140792999999999</v>
      </c>
      <c r="CV28" s="976">
        <v>21.203292999999999</v>
      </c>
      <c r="CW28" s="976">
        <v>11.57743</v>
      </c>
      <c r="CX28" s="976">
        <v>14.254390000000001</v>
      </c>
      <c r="CY28" s="976">
        <v>13.203751260000001</v>
      </c>
      <c r="CZ28" s="976">
        <v>14.795402019999999</v>
      </c>
      <c r="DA28" s="976">
        <v>15.188589519999999</v>
      </c>
      <c r="DB28" s="976">
        <v>15.18883327</v>
      </c>
      <c r="DC28" s="976">
        <v>15.18883327</v>
      </c>
      <c r="DD28" s="976">
        <v>8.904039019999999</v>
      </c>
      <c r="DE28" s="976">
        <v>8.906244019999999</v>
      </c>
      <c r="DF28" s="976">
        <v>8.906244019999999</v>
      </c>
      <c r="DG28" s="976">
        <v>2.69171402</v>
      </c>
      <c r="DH28" s="976">
        <v>2.6791649999999998</v>
      </c>
      <c r="DI28" s="976">
        <v>7.1720757699999993</v>
      </c>
      <c r="DJ28" s="976">
        <v>4.6953007699999993</v>
      </c>
      <c r="DK28" s="976">
        <v>4.6953007699999993</v>
      </c>
      <c r="DL28" s="976">
        <v>4.6953007699999993</v>
      </c>
      <c r="DM28" s="976">
        <v>4.6953007699999993</v>
      </c>
      <c r="DN28" s="976">
        <v>4.6971757699999994</v>
      </c>
      <c r="DO28" s="976">
        <v>4.6971757699999994</v>
      </c>
      <c r="DP28" s="976">
        <v>4.6971757699999994</v>
      </c>
      <c r="DQ28" s="976">
        <v>4.6971757699999994</v>
      </c>
      <c r="DR28" s="976">
        <v>4.0313820199999997</v>
      </c>
      <c r="DS28" s="976">
        <v>4.0315382700000004</v>
      </c>
      <c r="DT28" s="976">
        <v>4.0315382700000004</v>
      </c>
      <c r="DU28" s="976">
        <v>4.0316007699999998</v>
      </c>
      <c r="DV28" s="976">
        <v>4.0316007699999998</v>
      </c>
      <c r="DW28" s="976">
        <v>4.0404757699999996</v>
      </c>
      <c r="DX28" s="976">
        <v>4.0404757699999996</v>
      </c>
      <c r="DY28" s="976">
        <v>4.7966582699999991</v>
      </c>
      <c r="DZ28" s="976">
        <v>0</v>
      </c>
      <c r="EA28" s="976">
        <v>0</v>
      </c>
      <c r="EB28" s="976">
        <v>0</v>
      </c>
      <c r="EC28" s="976">
        <v>0</v>
      </c>
      <c r="ED28" s="976">
        <v>12.009582999999999</v>
      </c>
      <c r="EE28" s="976">
        <v>0</v>
      </c>
      <c r="EF28" s="976">
        <v>0</v>
      </c>
      <c r="EG28" s="976">
        <v>0</v>
      </c>
      <c r="EH28" s="976">
        <v>0</v>
      </c>
      <c r="EI28" s="976">
        <v>0</v>
      </c>
      <c r="EJ28" s="976">
        <v>0</v>
      </c>
      <c r="EK28" s="976">
        <v>0</v>
      </c>
      <c r="EL28" s="976">
        <v>0</v>
      </c>
      <c r="EM28" s="976">
        <v>0</v>
      </c>
      <c r="EN28" s="976">
        <v>8.7355000000000002E-2</v>
      </c>
      <c r="EO28" s="976">
        <v>8.7355000000000002E-2</v>
      </c>
      <c r="EP28" s="976">
        <v>8.7355000000000002E-2</v>
      </c>
      <c r="EQ28" s="976">
        <v>0</v>
      </c>
      <c r="ER28" s="976">
        <v>0</v>
      </c>
      <c r="ES28" s="976">
        <v>0</v>
      </c>
      <c r="ET28" s="976">
        <v>0</v>
      </c>
      <c r="EU28" s="976">
        <v>0</v>
      </c>
      <c r="EV28" s="976">
        <v>0</v>
      </c>
      <c r="EW28" s="976">
        <v>0</v>
      </c>
      <c r="EX28" s="976">
        <v>0</v>
      </c>
      <c r="EY28" s="976">
        <v>0</v>
      </c>
      <c r="EZ28" s="976">
        <v>0</v>
      </c>
      <c r="FA28" s="976">
        <v>0</v>
      </c>
      <c r="FB28" s="976">
        <v>0</v>
      </c>
      <c r="FC28" s="976">
        <v>0</v>
      </c>
      <c r="FD28" s="976">
        <v>0</v>
      </c>
      <c r="FE28" s="1040"/>
    </row>
    <row r="29" spans="1:161">
      <c r="A29" s="1044" t="s">
        <v>650</v>
      </c>
      <c r="B29" s="978">
        <v>609.75868986</v>
      </c>
      <c r="C29" s="978">
        <v>600.9</v>
      </c>
      <c r="D29" s="978">
        <v>600.6</v>
      </c>
      <c r="E29" s="978">
        <v>603.20000000000005</v>
      </c>
      <c r="F29" s="978">
        <v>609.1</v>
      </c>
      <c r="G29" s="978">
        <v>587</v>
      </c>
      <c r="H29" s="978">
        <v>574.20000000000005</v>
      </c>
      <c r="I29" s="978">
        <v>574.20000000000005</v>
      </c>
      <c r="J29" s="978">
        <v>25369</v>
      </c>
      <c r="K29" s="978">
        <v>25369</v>
      </c>
      <c r="L29" s="978">
        <v>25369</v>
      </c>
      <c r="M29" s="978">
        <v>25369</v>
      </c>
      <c r="N29" s="978">
        <v>502</v>
      </c>
      <c r="O29" s="978">
        <v>502</v>
      </c>
      <c r="P29" s="978">
        <v>502</v>
      </c>
      <c r="Q29" s="978">
        <v>472.4</v>
      </c>
      <c r="R29" s="978">
        <v>472.4</v>
      </c>
      <c r="S29" s="978">
        <v>472.4</v>
      </c>
      <c r="T29" s="978">
        <v>472.4</v>
      </c>
      <c r="U29" s="978">
        <v>472.4</v>
      </c>
      <c r="V29" s="978">
        <v>472.4</v>
      </c>
      <c r="W29" s="978">
        <v>472.4</v>
      </c>
      <c r="X29" s="978">
        <v>472.4</v>
      </c>
      <c r="Y29" s="978">
        <v>472.4</v>
      </c>
      <c r="Z29" s="978">
        <v>415</v>
      </c>
      <c r="AA29" s="978">
        <v>398.4</v>
      </c>
      <c r="AB29" s="978">
        <v>398.4</v>
      </c>
      <c r="AC29" s="978">
        <v>398.4</v>
      </c>
      <c r="AD29" s="978">
        <v>398.4</v>
      </c>
      <c r="AE29" s="978">
        <v>398.4</v>
      </c>
      <c r="AF29" s="978">
        <v>398.4</v>
      </c>
      <c r="AG29" s="978">
        <v>398.4</v>
      </c>
      <c r="AH29" s="978">
        <v>398.4</v>
      </c>
      <c r="AI29" s="978">
        <v>398.4</v>
      </c>
      <c r="AJ29" s="978">
        <v>398.4</v>
      </c>
      <c r="AK29" s="978">
        <v>398.4</v>
      </c>
      <c r="AL29" s="978">
        <v>0.92249999999999999</v>
      </c>
      <c r="AM29" s="978">
        <v>398.4</v>
      </c>
      <c r="AN29" s="978">
        <v>398.4</v>
      </c>
      <c r="AO29" s="978">
        <v>398.4</v>
      </c>
      <c r="AP29" s="978">
        <v>398.4</v>
      </c>
      <c r="AQ29" s="978">
        <v>398.4</v>
      </c>
      <c r="AR29" s="978">
        <v>398.4</v>
      </c>
      <c r="AS29" s="978">
        <v>398.4</v>
      </c>
      <c r="AT29" s="978">
        <v>398.4</v>
      </c>
      <c r="AU29" s="978">
        <v>398.4</v>
      </c>
      <c r="AV29" s="978">
        <v>398.4</v>
      </c>
      <c r="AW29" s="978">
        <v>398.4</v>
      </c>
      <c r="AX29" s="978">
        <v>138</v>
      </c>
      <c r="AY29" s="978">
        <v>119.6</v>
      </c>
      <c r="AZ29" s="978">
        <v>121.3</v>
      </c>
      <c r="BA29" s="978">
        <v>121.3</v>
      </c>
      <c r="BB29" s="978">
        <v>109.3</v>
      </c>
      <c r="BC29" s="978">
        <v>109.3</v>
      </c>
      <c r="BD29" s="978">
        <v>109.3</v>
      </c>
      <c r="BE29" s="978">
        <v>109.3</v>
      </c>
      <c r="BF29" s="978">
        <v>109.3</v>
      </c>
      <c r="BG29" s="978">
        <v>109.3</v>
      </c>
      <c r="BH29" s="978">
        <v>173.48110268000002</v>
      </c>
      <c r="BI29" s="978">
        <v>277.15545623000003</v>
      </c>
      <c r="BJ29" s="978">
        <v>122.477886</v>
      </c>
      <c r="BK29" s="978">
        <v>322.48158166000002</v>
      </c>
      <c r="BL29" s="978">
        <v>348.36058166000004</v>
      </c>
      <c r="BM29" s="978">
        <v>1036.3075617699999</v>
      </c>
      <c r="BN29" s="978">
        <v>1417.0515113399999</v>
      </c>
      <c r="BO29" s="978">
        <v>2112.6250576299999</v>
      </c>
      <c r="BP29" s="978">
        <v>1610.1020576300002</v>
      </c>
      <c r="BQ29" s="978">
        <v>126.45059111</v>
      </c>
      <c r="BR29" s="978">
        <v>126.62969181999999</v>
      </c>
      <c r="BS29" s="978">
        <v>126.62969181999999</v>
      </c>
      <c r="BT29" s="978">
        <v>126.68181915000001</v>
      </c>
      <c r="BU29" s="978">
        <v>115.78292392</v>
      </c>
      <c r="BV29" s="978">
        <v>140.95571437999999</v>
      </c>
      <c r="BW29" s="978">
        <v>152.68729625</v>
      </c>
      <c r="BX29" s="978">
        <v>152.68752825000001</v>
      </c>
      <c r="BY29" s="978">
        <v>162.71868387999999</v>
      </c>
      <c r="BZ29" s="978">
        <v>120.18501076000001</v>
      </c>
      <c r="CA29" s="978">
        <v>125.08992762999999</v>
      </c>
      <c r="CB29" s="978">
        <v>111.62166737999999</v>
      </c>
      <c r="CC29" s="978">
        <v>124.10370238</v>
      </c>
      <c r="CD29" s="978">
        <v>122.06283076999999</v>
      </c>
      <c r="CE29" s="978">
        <v>122.06292452</v>
      </c>
      <c r="CF29" s="978">
        <v>115.98988345000001</v>
      </c>
      <c r="CG29" s="978">
        <v>128.61991119999999</v>
      </c>
      <c r="CH29" s="978">
        <v>117.75948314</v>
      </c>
      <c r="CI29" s="978">
        <v>119.97209538</v>
      </c>
      <c r="CJ29" s="978">
        <v>128.11667181999999</v>
      </c>
      <c r="CK29" s="978">
        <v>112.60617558</v>
      </c>
      <c r="CL29" s="978">
        <v>98.922936500000006</v>
      </c>
      <c r="CM29" s="978">
        <v>72.942803389999995</v>
      </c>
      <c r="CN29" s="978">
        <v>72.981771769999995</v>
      </c>
      <c r="CO29" s="978">
        <v>73.57260801999999</v>
      </c>
      <c r="CP29" s="978">
        <v>76.854483019999989</v>
      </c>
      <c r="CQ29" s="978">
        <v>76.873326769999991</v>
      </c>
      <c r="CR29" s="978">
        <v>58.786604170000004</v>
      </c>
      <c r="CS29" s="978">
        <v>59.755479170000001</v>
      </c>
      <c r="CT29" s="978">
        <v>39.562251750000001</v>
      </c>
      <c r="CU29" s="978">
        <v>21.140792999999999</v>
      </c>
      <c r="CV29" s="978">
        <v>21.203292999999999</v>
      </c>
      <c r="CW29" s="978">
        <v>11.57743</v>
      </c>
      <c r="CX29" s="978">
        <v>14.254390000000001</v>
      </c>
      <c r="CY29" s="978">
        <v>13.203751260000001</v>
      </c>
      <c r="CZ29" s="978">
        <v>14.795402019999999</v>
      </c>
      <c r="DA29" s="978">
        <v>15.188589519999999</v>
      </c>
      <c r="DB29" s="978">
        <v>15.18883327</v>
      </c>
      <c r="DC29" s="978">
        <v>15.18883327</v>
      </c>
      <c r="DD29" s="978">
        <v>8.904039019999999</v>
      </c>
      <c r="DE29" s="978">
        <v>8.906244019999999</v>
      </c>
      <c r="DF29" s="978">
        <v>8.906244019999999</v>
      </c>
      <c r="DG29" s="978">
        <v>2.69171402</v>
      </c>
      <c r="DH29" s="978">
        <v>2.6791649999999998</v>
      </c>
      <c r="DI29" s="978">
        <v>7.1720757699999993</v>
      </c>
      <c r="DJ29" s="978">
        <v>4.6953007699999993</v>
      </c>
      <c r="DK29" s="978">
        <v>4.6953007699999993</v>
      </c>
      <c r="DL29" s="978">
        <v>4.6953007699999993</v>
      </c>
      <c r="DM29" s="978">
        <v>4.6953007699999993</v>
      </c>
      <c r="DN29" s="978">
        <v>4.6971757699999994</v>
      </c>
      <c r="DO29" s="978">
        <v>4.6971757699999994</v>
      </c>
      <c r="DP29" s="978">
        <v>4.6971757699999994</v>
      </c>
      <c r="DQ29" s="978">
        <v>4.6971757699999994</v>
      </c>
      <c r="DR29" s="978">
        <v>4.0313820199999997</v>
      </c>
      <c r="DS29" s="978">
        <v>4.0315382700000004</v>
      </c>
      <c r="DT29" s="978">
        <v>4.0315382700000004</v>
      </c>
      <c r="DU29" s="978">
        <v>4.0316007699999998</v>
      </c>
      <c r="DV29" s="978">
        <v>4.0316007699999998</v>
      </c>
      <c r="DW29" s="978">
        <v>4.0404757699999996</v>
      </c>
      <c r="DX29" s="978">
        <v>4.0404757699999996</v>
      </c>
      <c r="DY29" s="978">
        <v>4.7966582699999991</v>
      </c>
      <c r="DZ29" s="978">
        <v>0</v>
      </c>
      <c r="EA29" s="978">
        <v>0</v>
      </c>
      <c r="EB29" s="978">
        <v>0</v>
      </c>
      <c r="EC29" s="978">
        <v>0</v>
      </c>
      <c r="ED29" s="978">
        <v>12.009582999999999</v>
      </c>
      <c r="EE29" s="978">
        <v>0</v>
      </c>
      <c r="EF29" s="978">
        <v>0</v>
      </c>
      <c r="EG29" s="978">
        <v>0</v>
      </c>
      <c r="EH29" s="978">
        <v>0</v>
      </c>
      <c r="EI29" s="978">
        <v>0</v>
      </c>
      <c r="EJ29" s="978">
        <v>0</v>
      </c>
      <c r="EK29" s="978">
        <v>0</v>
      </c>
      <c r="EL29" s="978">
        <v>0</v>
      </c>
      <c r="EM29" s="978">
        <v>0</v>
      </c>
      <c r="EN29" s="978">
        <v>8.7355000000000002E-2</v>
      </c>
      <c r="EO29" s="978">
        <v>8.7355000000000002E-2</v>
      </c>
      <c r="EP29" s="978">
        <v>8.7355000000000002E-2</v>
      </c>
      <c r="EQ29" s="978">
        <v>0</v>
      </c>
      <c r="ER29" s="978">
        <v>0</v>
      </c>
      <c r="ES29" s="978">
        <v>0</v>
      </c>
      <c r="ET29" s="978">
        <v>0</v>
      </c>
      <c r="EU29" s="978">
        <v>0</v>
      </c>
      <c r="EV29" s="978">
        <v>0</v>
      </c>
      <c r="EW29" s="978">
        <v>0</v>
      </c>
      <c r="EX29" s="978">
        <v>0</v>
      </c>
      <c r="EY29" s="978">
        <v>0</v>
      </c>
      <c r="EZ29" s="978">
        <v>0</v>
      </c>
      <c r="FA29" s="978">
        <v>0</v>
      </c>
      <c r="FB29" s="978">
        <v>0</v>
      </c>
      <c r="FC29" s="978">
        <v>0</v>
      </c>
      <c r="FD29" s="978">
        <v>0</v>
      </c>
      <c r="FE29" s="1040"/>
    </row>
    <row r="30" spans="1:161">
      <c r="A30" s="1044" t="s">
        <v>651</v>
      </c>
      <c r="B30" s="978">
        <v>0</v>
      </c>
      <c r="C30" s="978">
        <v>0</v>
      </c>
      <c r="D30" s="978">
        <v>0</v>
      </c>
      <c r="E30" s="978">
        <v>0</v>
      </c>
      <c r="F30" s="978">
        <v>0</v>
      </c>
      <c r="G30" s="978">
        <v>0</v>
      </c>
      <c r="H30" s="978">
        <v>0</v>
      </c>
      <c r="I30" s="978">
        <v>0</v>
      </c>
      <c r="J30" s="978">
        <v>0</v>
      </c>
      <c r="K30" s="978">
        <v>0</v>
      </c>
      <c r="L30" s="978">
        <v>0</v>
      </c>
      <c r="M30" s="978">
        <v>0</v>
      </c>
      <c r="N30" s="978">
        <v>0</v>
      </c>
      <c r="O30" s="978">
        <v>0</v>
      </c>
      <c r="P30" s="978">
        <v>0</v>
      </c>
      <c r="Q30" s="978">
        <v>0</v>
      </c>
      <c r="R30" s="978">
        <v>0</v>
      </c>
      <c r="S30" s="978">
        <v>0</v>
      </c>
      <c r="T30" s="978">
        <v>0</v>
      </c>
      <c r="U30" s="978">
        <v>0</v>
      </c>
      <c r="V30" s="978">
        <v>0</v>
      </c>
      <c r="W30" s="978">
        <v>0</v>
      </c>
      <c r="X30" s="978">
        <v>0</v>
      </c>
      <c r="Y30" s="978">
        <v>0</v>
      </c>
      <c r="Z30" s="978">
        <v>0</v>
      </c>
      <c r="AA30" s="978">
        <v>0</v>
      </c>
      <c r="AB30" s="978">
        <v>0</v>
      </c>
      <c r="AC30" s="978">
        <v>0</v>
      </c>
      <c r="AD30" s="978">
        <v>0</v>
      </c>
      <c r="AE30" s="978">
        <v>0</v>
      </c>
      <c r="AF30" s="978">
        <v>0</v>
      </c>
      <c r="AG30" s="978">
        <v>0</v>
      </c>
      <c r="AH30" s="978">
        <v>0</v>
      </c>
      <c r="AI30" s="978">
        <v>0</v>
      </c>
      <c r="AJ30" s="978">
        <v>0</v>
      </c>
      <c r="AK30" s="978">
        <v>0</v>
      </c>
      <c r="AL30" s="978">
        <v>0</v>
      </c>
      <c r="AM30" s="978">
        <v>0</v>
      </c>
      <c r="AN30" s="978">
        <v>0</v>
      </c>
      <c r="AO30" s="978">
        <v>0</v>
      </c>
      <c r="AP30" s="978">
        <v>0</v>
      </c>
      <c r="AQ30" s="978">
        <v>0</v>
      </c>
      <c r="AR30" s="978">
        <v>0</v>
      </c>
      <c r="AS30" s="978">
        <v>0</v>
      </c>
      <c r="AT30" s="978">
        <v>0</v>
      </c>
      <c r="AU30" s="978">
        <v>0</v>
      </c>
      <c r="AV30" s="978">
        <v>0</v>
      </c>
      <c r="AW30" s="978">
        <v>0</v>
      </c>
      <c r="AX30" s="978">
        <v>0</v>
      </c>
      <c r="AY30" s="978">
        <v>0</v>
      </c>
      <c r="AZ30" s="978">
        <v>0</v>
      </c>
      <c r="BA30" s="978">
        <v>0</v>
      </c>
      <c r="BB30" s="978">
        <v>0</v>
      </c>
      <c r="BC30" s="978">
        <v>0</v>
      </c>
      <c r="BD30" s="978">
        <v>0</v>
      </c>
      <c r="BE30" s="978">
        <v>0</v>
      </c>
      <c r="BF30" s="978">
        <v>0</v>
      </c>
      <c r="BG30" s="978">
        <v>0</v>
      </c>
      <c r="BH30" s="978">
        <v>172.45027194000002</v>
      </c>
      <c r="BI30" s="978">
        <v>172.45027194000002</v>
      </c>
      <c r="BJ30" s="978">
        <v>122.477886</v>
      </c>
      <c r="BK30" s="978">
        <v>137.09900600000003</v>
      </c>
      <c r="BL30" s="978">
        <v>162.97800600000005</v>
      </c>
      <c r="BM30" s="978">
        <v>137.09900599999992</v>
      </c>
      <c r="BN30" s="978">
        <v>136.95046849999994</v>
      </c>
      <c r="BO30" s="978">
        <v>2112.6250576299999</v>
      </c>
      <c r="BP30" s="978">
        <v>1610.1020576300002</v>
      </c>
      <c r="BQ30" s="978">
        <v>126.45059111</v>
      </c>
      <c r="BR30" s="978">
        <v>126.62969181999999</v>
      </c>
      <c r="BS30" s="978">
        <v>126.62969181999999</v>
      </c>
      <c r="BT30" s="978">
        <v>126.68181915000001</v>
      </c>
      <c r="BU30" s="978">
        <v>115.78292392</v>
      </c>
      <c r="BV30" s="978">
        <v>140.95571437999999</v>
      </c>
      <c r="BW30" s="978">
        <v>152.68729625</v>
      </c>
      <c r="BX30" s="978">
        <v>152.68752825000001</v>
      </c>
      <c r="BY30" s="978">
        <v>162.71868387999999</v>
      </c>
      <c r="BZ30" s="978">
        <v>120.18501076000001</v>
      </c>
      <c r="CA30" s="978">
        <v>125.08992762999999</v>
      </c>
      <c r="CB30" s="978">
        <v>111.62166737999999</v>
      </c>
      <c r="CC30" s="978">
        <v>124.10370238</v>
      </c>
      <c r="CD30" s="978">
        <v>122.06283076999999</v>
      </c>
      <c r="CE30" s="978">
        <v>122.06292452</v>
      </c>
      <c r="CF30" s="978">
        <v>115.52826102</v>
      </c>
      <c r="CG30" s="978">
        <v>115.52826101999999</v>
      </c>
      <c r="CH30" s="978">
        <v>115.76348913</v>
      </c>
      <c r="CI30" s="978">
        <v>115.83292014</v>
      </c>
      <c r="CJ30" s="978">
        <v>115.83292014</v>
      </c>
      <c r="CK30" s="978">
        <v>100.3224239</v>
      </c>
      <c r="CL30" s="978">
        <v>86.639184820000011</v>
      </c>
      <c r="CM30" s="978">
        <v>60.659051709999993</v>
      </c>
      <c r="CN30" s="978">
        <v>60.698020089999993</v>
      </c>
      <c r="CO30" s="978">
        <v>61.288856339999988</v>
      </c>
      <c r="CP30" s="978">
        <v>64.570731339999995</v>
      </c>
      <c r="CQ30" s="978">
        <v>64.589575089999997</v>
      </c>
      <c r="CR30" s="978">
        <v>56.790610180000002</v>
      </c>
      <c r="CS30" s="978">
        <v>57.759485179999999</v>
      </c>
      <c r="CT30" s="978">
        <v>39.562251750000001</v>
      </c>
      <c r="CU30" s="978">
        <v>21.140792999999999</v>
      </c>
      <c r="CV30" s="978">
        <v>21.203292999999999</v>
      </c>
      <c r="CW30" s="978">
        <v>11.57743</v>
      </c>
      <c r="CX30" s="978">
        <v>14.254390000000001</v>
      </c>
      <c r="CY30" s="978">
        <v>13.203751260000001</v>
      </c>
      <c r="CZ30" s="978">
        <v>14.795402019999999</v>
      </c>
      <c r="DA30" s="978">
        <v>15.188589519999999</v>
      </c>
      <c r="DB30" s="978">
        <v>15.18883327</v>
      </c>
      <c r="DC30" s="978">
        <v>15.18883327</v>
      </c>
      <c r="DD30" s="978">
        <v>8.904039019999999</v>
      </c>
      <c r="DE30" s="978">
        <v>8.906244019999999</v>
      </c>
      <c r="DF30" s="978">
        <v>8.906244019999999</v>
      </c>
      <c r="DG30" s="978">
        <v>2.69171402</v>
      </c>
      <c r="DH30" s="978">
        <v>2.6791649999999998</v>
      </c>
      <c r="DI30" s="978">
        <v>7.1720757699999993</v>
      </c>
      <c r="DJ30" s="978">
        <v>4.6953007699999993</v>
      </c>
      <c r="DK30" s="978">
        <v>4.6953007699999993</v>
      </c>
      <c r="DL30" s="978">
        <v>4.6953007699999993</v>
      </c>
      <c r="DM30" s="978">
        <v>4.6953007699999993</v>
      </c>
      <c r="DN30" s="978">
        <v>4.6971757699999994</v>
      </c>
      <c r="DO30" s="978">
        <v>4.6971757699999994</v>
      </c>
      <c r="DP30" s="978">
        <v>4.6971757699999994</v>
      </c>
      <c r="DQ30" s="978">
        <v>4.6971757699999994</v>
      </c>
      <c r="DR30" s="978">
        <v>4.0313820199999997</v>
      </c>
      <c r="DS30" s="978">
        <v>4.0315382700000004</v>
      </c>
      <c r="DT30" s="978">
        <v>4.0315382700000004</v>
      </c>
      <c r="DU30" s="978">
        <v>4.0316007699999998</v>
      </c>
      <c r="DV30" s="978">
        <v>4.0316007699999998</v>
      </c>
      <c r="DW30" s="978">
        <v>4.0404757699999996</v>
      </c>
      <c r="DX30" s="978">
        <v>4.0404757699999996</v>
      </c>
      <c r="DY30" s="978">
        <v>4.7966582699999991</v>
      </c>
      <c r="DZ30" s="978">
        <v>0</v>
      </c>
      <c r="EA30" s="978">
        <v>0</v>
      </c>
      <c r="EB30" s="978">
        <v>0</v>
      </c>
      <c r="EC30" s="978">
        <v>0</v>
      </c>
      <c r="ED30" s="978">
        <v>0</v>
      </c>
      <c r="EE30" s="978">
        <v>0</v>
      </c>
      <c r="EF30" s="978">
        <v>0</v>
      </c>
      <c r="EG30" s="978">
        <v>0</v>
      </c>
      <c r="EH30" s="978">
        <v>0</v>
      </c>
      <c r="EI30" s="978">
        <v>0</v>
      </c>
      <c r="EJ30" s="978">
        <v>0</v>
      </c>
      <c r="EK30" s="978">
        <v>0</v>
      </c>
      <c r="EL30" s="978">
        <v>0</v>
      </c>
      <c r="EM30" s="978">
        <v>0</v>
      </c>
      <c r="EN30" s="978">
        <v>8.7355000000000002E-2</v>
      </c>
      <c r="EO30" s="978">
        <v>0</v>
      </c>
      <c r="EP30" s="978">
        <v>8.7355000000000002E-2</v>
      </c>
      <c r="EQ30" s="978">
        <v>0</v>
      </c>
      <c r="ER30" s="978">
        <v>0</v>
      </c>
      <c r="ES30" s="978">
        <v>0</v>
      </c>
      <c r="ET30" s="978">
        <v>0</v>
      </c>
      <c r="EU30" s="978">
        <v>0</v>
      </c>
      <c r="EV30" s="978">
        <v>0</v>
      </c>
      <c r="EW30" s="978">
        <v>0</v>
      </c>
      <c r="EX30" s="978">
        <v>0</v>
      </c>
      <c r="EY30" s="978">
        <v>0</v>
      </c>
      <c r="EZ30" s="978">
        <v>0</v>
      </c>
      <c r="FA30" s="978">
        <v>0</v>
      </c>
      <c r="FB30" s="978">
        <v>0</v>
      </c>
      <c r="FC30" s="978">
        <v>0</v>
      </c>
      <c r="FD30" s="978">
        <v>0</v>
      </c>
      <c r="FE30" s="1040"/>
    </row>
    <row r="31" spans="1:161">
      <c r="A31" s="1044" t="s">
        <v>652</v>
      </c>
      <c r="B31" s="978">
        <v>0</v>
      </c>
      <c r="C31" s="978">
        <v>0</v>
      </c>
      <c r="D31" s="978">
        <v>0</v>
      </c>
      <c r="E31" s="978">
        <v>0.5</v>
      </c>
      <c r="F31" s="978">
        <v>0.5</v>
      </c>
      <c r="G31" s="978">
        <v>0.6</v>
      </c>
      <c r="H31" s="978">
        <v>2</v>
      </c>
      <c r="I31" s="978">
        <v>2</v>
      </c>
      <c r="J31" s="978">
        <v>562.70000000000073</v>
      </c>
      <c r="K31" s="978">
        <v>562.70000000000073</v>
      </c>
      <c r="L31" s="978">
        <v>562.70000000000073</v>
      </c>
      <c r="M31" s="978">
        <v>562.70000000000073</v>
      </c>
      <c r="N31" s="978">
        <v>0</v>
      </c>
      <c r="O31" s="978">
        <v>0</v>
      </c>
      <c r="P31" s="978">
        <v>0</v>
      </c>
      <c r="Q31" s="978">
        <v>0</v>
      </c>
      <c r="R31" s="978">
        <v>0</v>
      </c>
      <c r="S31" s="978">
        <v>0</v>
      </c>
      <c r="T31" s="978">
        <v>0</v>
      </c>
      <c r="U31" s="978">
        <v>0</v>
      </c>
      <c r="V31" s="978">
        <v>0</v>
      </c>
      <c r="W31" s="978">
        <v>0</v>
      </c>
      <c r="X31" s="978">
        <v>0</v>
      </c>
      <c r="Y31" s="978">
        <v>0</v>
      </c>
      <c r="Z31" s="978">
        <v>0</v>
      </c>
      <c r="AA31" s="978">
        <v>0</v>
      </c>
      <c r="AB31" s="978">
        <v>0</v>
      </c>
      <c r="AC31" s="978">
        <v>0</v>
      </c>
      <c r="AD31" s="978">
        <v>0</v>
      </c>
      <c r="AE31" s="978">
        <v>0</v>
      </c>
      <c r="AF31" s="978">
        <v>0</v>
      </c>
      <c r="AG31" s="978">
        <v>0</v>
      </c>
      <c r="AH31" s="978">
        <v>0</v>
      </c>
      <c r="AI31" s="978">
        <v>0</v>
      </c>
      <c r="AJ31" s="978">
        <v>0</v>
      </c>
      <c r="AK31" s="978">
        <v>0</v>
      </c>
      <c r="AL31" s="978">
        <v>229.07749999999999</v>
      </c>
      <c r="AM31" s="978">
        <v>0</v>
      </c>
      <c r="AN31" s="978">
        <v>0</v>
      </c>
      <c r="AO31" s="978">
        <v>0</v>
      </c>
      <c r="AP31" s="978">
        <v>0</v>
      </c>
      <c r="AQ31" s="978">
        <v>0</v>
      </c>
      <c r="AR31" s="978">
        <v>0</v>
      </c>
      <c r="AS31" s="978">
        <v>0</v>
      </c>
      <c r="AT31" s="978">
        <v>0</v>
      </c>
      <c r="AU31" s="978">
        <v>0</v>
      </c>
      <c r="AV31" s="978">
        <v>0</v>
      </c>
      <c r="AW31" s="978">
        <v>0</v>
      </c>
      <c r="AX31" s="978">
        <v>0</v>
      </c>
      <c r="AY31" s="978">
        <v>0</v>
      </c>
      <c r="AZ31" s="978">
        <v>0</v>
      </c>
      <c r="BA31" s="978">
        <v>0</v>
      </c>
      <c r="BB31" s="978">
        <v>0</v>
      </c>
      <c r="BC31" s="978">
        <v>0</v>
      </c>
      <c r="BD31" s="978">
        <v>0</v>
      </c>
      <c r="BE31" s="978">
        <v>0</v>
      </c>
      <c r="BF31" s="978">
        <v>0</v>
      </c>
      <c r="BG31" s="978">
        <v>0</v>
      </c>
      <c r="BH31" s="978">
        <v>1.0308307400000001</v>
      </c>
      <c r="BI31" s="978">
        <v>104.70518429000001</v>
      </c>
      <c r="BJ31" s="978"/>
      <c r="BK31" s="978">
        <v>185.38257565999999</v>
      </c>
      <c r="BL31" s="978">
        <v>185.38257565999999</v>
      </c>
      <c r="BM31" s="978">
        <v>899.20855576999998</v>
      </c>
      <c r="BN31" s="978">
        <v>1280.10104284</v>
      </c>
      <c r="BO31" s="978">
        <v>0</v>
      </c>
      <c r="BP31" s="978">
        <v>0</v>
      </c>
      <c r="BQ31" s="978">
        <v>0</v>
      </c>
      <c r="BR31" s="978">
        <v>0</v>
      </c>
      <c r="BS31" s="978">
        <v>0</v>
      </c>
      <c r="BT31" s="978">
        <v>0</v>
      </c>
      <c r="BU31" s="978">
        <v>0</v>
      </c>
      <c r="BV31" s="978">
        <v>0</v>
      </c>
      <c r="BW31" s="978">
        <v>0</v>
      </c>
      <c r="BX31" s="978">
        <v>0</v>
      </c>
      <c r="BY31" s="978">
        <v>0</v>
      </c>
      <c r="BZ31" s="978">
        <v>0</v>
      </c>
      <c r="CA31" s="978">
        <v>0</v>
      </c>
      <c r="CB31" s="978">
        <v>0</v>
      </c>
      <c r="CC31" s="978">
        <v>0</v>
      </c>
      <c r="CD31" s="978">
        <v>0</v>
      </c>
      <c r="CE31" s="978">
        <v>0</v>
      </c>
      <c r="CF31" s="978">
        <v>0.46162242999999997</v>
      </c>
      <c r="CG31" s="978">
        <v>13.09165018</v>
      </c>
      <c r="CH31" s="978">
        <v>1.99599401</v>
      </c>
      <c r="CI31" s="978">
        <v>4.1391752400000001</v>
      </c>
      <c r="CJ31" s="978">
        <v>12.28375168</v>
      </c>
      <c r="CK31" s="978">
        <v>12.28375168</v>
      </c>
      <c r="CL31" s="978">
        <v>12.28375168</v>
      </c>
      <c r="CM31" s="978">
        <v>12.28375168</v>
      </c>
      <c r="CN31" s="978">
        <v>12.28375168</v>
      </c>
      <c r="CO31" s="978">
        <v>12.28375168</v>
      </c>
      <c r="CP31" s="978">
        <v>12.28375168</v>
      </c>
      <c r="CQ31" s="978">
        <v>12.28375168</v>
      </c>
      <c r="CR31" s="978">
        <v>1.9959939899999999</v>
      </c>
      <c r="CS31" s="978">
        <v>1.9959939899999999</v>
      </c>
      <c r="CT31" s="978">
        <v>0</v>
      </c>
      <c r="CU31" s="978">
        <v>0</v>
      </c>
      <c r="CV31" s="978">
        <v>0</v>
      </c>
      <c r="CW31" s="978">
        <v>0</v>
      </c>
      <c r="CX31" s="978">
        <v>0</v>
      </c>
      <c r="CY31" s="978">
        <v>0</v>
      </c>
      <c r="CZ31" s="978">
        <v>0</v>
      </c>
      <c r="DA31" s="978">
        <v>0</v>
      </c>
      <c r="DB31" s="978">
        <v>0</v>
      </c>
      <c r="DC31" s="978">
        <v>0</v>
      </c>
      <c r="DD31" s="978">
        <v>0</v>
      </c>
      <c r="DE31" s="978">
        <v>0</v>
      </c>
      <c r="DF31" s="978">
        <v>0</v>
      </c>
      <c r="DG31" s="978">
        <v>0</v>
      </c>
      <c r="DH31" s="978">
        <v>0</v>
      </c>
      <c r="DI31" s="978">
        <v>0</v>
      </c>
      <c r="DJ31" s="978">
        <v>0</v>
      </c>
      <c r="DK31" s="978">
        <v>0</v>
      </c>
      <c r="DL31" s="978">
        <v>0</v>
      </c>
      <c r="DM31" s="978">
        <v>0</v>
      </c>
      <c r="DN31" s="978">
        <v>0</v>
      </c>
      <c r="DO31" s="978">
        <v>0</v>
      </c>
      <c r="DP31" s="978">
        <v>0</v>
      </c>
      <c r="DQ31" s="978">
        <v>0</v>
      </c>
      <c r="DR31" s="978">
        <v>0</v>
      </c>
      <c r="DS31" s="978">
        <v>0</v>
      </c>
      <c r="DT31" s="978">
        <v>0</v>
      </c>
      <c r="DU31" s="978">
        <v>0</v>
      </c>
      <c r="DV31" s="978">
        <v>0</v>
      </c>
      <c r="DW31" s="978">
        <v>0</v>
      </c>
      <c r="DX31" s="978">
        <v>0</v>
      </c>
      <c r="DY31" s="978">
        <v>0</v>
      </c>
      <c r="DZ31" s="978">
        <v>0</v>
      </c>
      <c r="EA31" s="978">
        <v>0</v>
      </c>
      <c r="EB31" s="978">
        <v>0</v>
      </c>
      <c r="EC31" s="978">
        <v>0</v>
      </c>
      <c r="ED31" s="978">
        <v>12.009582999999999</v>
      </c>
      <c r="EE31" s="978">
        <v>0</v>
      </c>
      <c r="EF31" s="978">
        <v>0</v>
      </c>
      <c r="EG31" s="978">
        <v>0</v>
      </c>
      <c r="EH31" s="978">
        <v>0</v>
      </c>
      <c r="EI31" s="978">
        <v>0</v>
      </c>
      <c r="EJ31" s="978">
        <v>0</v>
      </c>
      <c r="EK31" s="978">
        <v>0</v>
      </c>
      <c r="EL31" s="978">
        <v>0</v>
      </c>
      <c r="EM31" s="978">
        <v>0</v>
      </c>
      <c r="EN31" s="978">
        <v>0</v>
      </c>
      <c r="EO31" s="978">
        <v>8.7355000000000002E-2</v>
      </c>
      <c r="EP31" s="978">
        <v>0</v>
      </c>
      <c r="EQ31" s="978">
        <v>0</v>
      </c>
      <c r="ER31" s="978">
        <v>0</v>
      </c>
      <c r="ES31" s="978">
        <v>0</v>
      </c>
      <c r="ET31" s="978">
        <v>0</v>
      </c>
      <c r="EU31" s="978">
        <v>0</v>
      </c>
      <c r="EV31" s="978">
        <v>0</v>
      </c>
      <c r="EW31" s="978">
        <v>0</v>
      </c>
      <c r="EX31" s="978">
        <v>0</v>
      </c>
      <c r="EY31" s="978">
        <v>0</v>
      </c>
      <c r="EZ31" s="978">
        <v>0</v>
      </c>
      <c r="FA31" s="978">
        <v>0</v>
      </c>
      <c r="FB31" s="978">
        <v>0</v>
      </c>
      <c r="FC31" s="978">
        <v>0</v>
      </c>
      <c r="FD31" s="978">
        <v>0</v>
      </c>
      <c r="FE31" s="1040"/>
    </row>
    <row r="32" spans="1:161">
      <c r="A32" s="1039" t="s">
        <v>653</v>
      </c>
      <c r="B32" s="978">
        <v>0</v>
      </c>
      <c r="C32" s="978">
        <v>0</v>
      </c>
      <c r="D32" s="978">
        <v>0</v>
      </c>
      <c r="E32" s="978">
        <v>0</v>
      </c>
      <c r="F32" s="978">
        <v>0</v>
      </c>
      <c r="G32" s="978">
        <v>0</v>
      </c>
      <c r="H32" s="978">
        <v>0</v>
      </c>
      <c r="I32" s="978">
        <v>0</v>
      </c>
      <c r="J32" s="978">
        <v>0</v>
      </c>
      <c r="K32" s="978">
        <v>0</v>
      </c>
      <c r="L32" s="978">
        <v>0</v>
      </c>
      <c r="M32" s="978">
        <v>0</v>
      </c>
      <c r="N32" s="978">
        <v>0</v>
      </c>
      <c r="O32" s="978">
        <v>0</v>
      </c>
      <c r="P32" s="978">
        <v>0</v>
      </c>
      <c r="Q32" s="978">
        <v>0</v>
      </c>
      <c r="R32" s="978">
        <v>0</v>
      </c>
      <c r="S32" s="978">
        <v>0</v>
      </c>
      <c r="T32" s="978">
        <v>0</v>
      </c>
      <c r="U32" s="978">
        <v>0</v>
      </c>
      <c r="V32" s="978">
        <v>0</v>
      </c>
      <c r="W32" s="978">
        <v>0</v>
      </c>
      <c r="X32" s="978">
        <v>0</v>
      </c>
      <c r="Y32" s="978">
        <v>0</v>
      </c>
      <c r="Z32" s="978">
        <v>0</v>
      </c>
      <c r="AA32" s="978">
        <v>0</v>
      </c>
      <c r="AB32" s="978">
        <v>0</v>
      </c>
      <c r="AC32" s="978">
        <v>0</v>
      </c>
      <c r="AD32" s="978">
        <v>0</v>
      </c>
      <c r="AE32" s="978">
        <v>0.9</v>
      </c>
      <c r="AF32" s="978">
        <v>0</v>
      </c>
      <c r="AG32" s="978">
        <v>0</v>
      </c>
      <c r="AH32" s="978">
        <v>0</v>
      </c>
      <c r="AI32" s="978">
        <v>0</v>
      </c>
      <c r="AJ32" s="978">
        <v>0</v>
      </c>
      <c r="AK32" s="978">
        <v>0</v>
      </c>
      <c r="AL32" s="978">
        <v>0</v>
      </c>
      <c r="AM32" s="978">
        <v>0</v>
      </c>
      <c r="AN32" s="978">
        <v>0</v>
      </c>
      <c r="AO32" s="978">
        <v>0</v>
      </c>
      <c r="AP32" s="978">
        <v>0</v>
      </c>
      <c r="AQ32" s="978">
        <v>0</v>
      </c>
      <c r="AR32" s="978">
        <v>0</v>
      </c>
      <c r="AS32" s="978">
        <v>0</v>
      </c>
      <c r="AT32" s="978">
        <v>0</v>
      </c>
      <c r="AU32" s="978">
        <v>0</v>
      </c>
      <c r="AV32" s="978">
        <v>0</v>
      </c>
      <c r="AW32" s="978">
        <v>0</v>
      </c>
      <c r="AX32" s="978">
        <v>0</v>
      </c>
      <c r="AY32" s="978">
        <v>0</v>
      </c>
      <c r="AZ32" s="978">
        <v>0</v>
      </c>
      <c r="BA32" s="978">
        <v>0</v>
      </c>
      <c r="BB32" s="978">
        <v>0</v>
      </c>
      <c r="BC32" s="978">
        <v>0</v>
      </c>
      <c r="BD32" s="978">
        <v>0</v>
      </c>
      <c r="BE32" s="978">
        <v>0</v>
      </c>
      <c r="BF32" s="978">
        <v>0</v>
      </c>
      <c r="BG32" s="978">
        <v>0</v>
      </c>
      <c r="BH32" s="978"/>
      <c r="BI32" s="978"/>
      <c r="BJ32" s="978"/>
      <c r="BK32" s="978"/>
      <c r="BL32" s="978"/>
      <c r="BM32" s="978"/>
      <c r="BN32" s="978"/>
      <c r="BO32" s="978"/>
      <c r="BP32" s="978"/>
      <c r="BQ32" s="978"/>
      <c r="BR32" s="978"/>
      <c r="BS32" s="978"/>
      <c r="BT32" s="978"/>
      <c r="BU32" s="978"/>
      <c r="BV32" s="978"/>
      <c r="BW32" s="978"/>
      <c r="BX32" s="978"/>
      <c r="BY32" s="978"/>
      <c r="BZ32" s="978"/>
      <c r="CA32" s="978"/>
      <c r="CB32" s="978"/>
      <c r="CC32" s="978"/>
      <c r="CD32" s="978"/>
      <c r="CE32" s="978"/>
      <c r="CF32" s="978"/>
      <c r="CG32" s="978"/>
      <c r="CH32" s="978"/>
      <c r="CI32" s="978"/>
      <c r="CJ32" s="978"/>
      <c r="CK32" s="978"/>
      <c r="CL32" s="978"/>
      <c r="CM32" s="978"/>
      <c r="CN32" s="978"/>
      <c r="CO32" s="978"/>
      <c r="CP32" s="978"/>
      <c r="CQ32" s="978"/>
      <c r="CR32" s="978"/>
      <c r="CS32" s="978"/>
      <c r="CT32" s="978"/>
      <c r="CU32" s="978"/>
      <c r="CV32" s="978"/>
      <c r="CW32" s="978"/>
      <c r="CX32" s="978"/>
      <c r="CY32" s="978"/>
      <c r="CZ32" s="978"/>
      <c r="DA32" s="978"/>
      <c r="DB32" s="978"/>
      <c r="DC32" s="978"/>
      <c r="DD32" s="978"/>
      <c r="DE32" s="978"/>
      <c r="DF32" s="978"/>
      <c r="DG32" s="978"/>
      <c r="DH32" s="978"/>
      <c r="DI32" s="978"/>
      <c r="DJ32" s="978"/>
      <c r="DK32" s="978"/>
      <c r="DL32" s="978"/>
      <c r="DM32" s="978"/>
      <c r="DN32" s="978"/>
      <c r="DO32" s="978"/>
      <c r="DP32" s="978"/>
      <c r="DQ32" s="978"/>
      <c r="DR32" s="978"/>
      <c r="DS32" s="978"/>
      <c r="DT32" s="978"/>
      <c r="DU32" s="978"/>
      <c r="DV32" s="978"/>
      <c r="DW32" s="978"/>
      <c r="DX32" s="978"/>
      <c r="DY32" s="978"/>
      <c r="DZ32" s="978"/>
      <c r="EA32" s="978"/>
      <c r="EB32" s="978"/>
      <c r="EC32" s="978"/>
      <c r="ED32" s="978"/>
      <c r="EE32" s="978"/>
      <c r="EF32" s="978"/>
      <c r="EG32" s="978"/>
      <c r="EH32" s="978"/>
      <c r="EI32" s="978"/>
      <c r="EJ32" s="978"/>
      <c r="EK32" s="978"/>
      <c r="EL32" s="978"/>
      <c r="EM32" s="978"/>
      <c r="EN32" s="978"/>
      <c r="EO32" s="978"/>
      <c r="EP32" s="978"/>
      <c r="EQ32" s="978"/>
      <c r="ER32" s="978"/>
      <c r="ES32" s="978"/>
      <c r="ET32" s="978"/>
      <c r="EU32" s="978"/>
      <c r="EV32" s="978"/>
      <c r="EW32" s="978"/>
      <c r="EX32" s="978"/>
      <c r="EY32" s="978"/>
      <c r="EZ32" s="978"/>
      <c r="FA32" s="978"/>
      <c r="FB32" s="978"/>
      <c r="FC32" s="978"/>
      <c r="FD32" s="978"/>
      <c r="FE32" s="1040"/>
    </row>
    <row r="33" spans="1:161">
      <c r="A33" s="1039" t="s">
        <v>654</v>
      </c>
      <c r="B33" s="978">
        <v>0</v>
      </c>
      <c r="C33" s="978">
        <v>1552.1</v>
      </c>
      <c r="D33" s="978">
        <v>1552</v>
      </c>
      <c r="E33" s="978">
        <v>1549.9</v>
      </c>
      <c r="F33" s="978">
        <v>2407.1999999999998</v>
      </c>
      <c r="G33" s="978">
        <v>16826.3</v>
      </c>
      <c r="H33" s="978">
        <v>2406.6999999999998</v>
      </c>
      <c r="I33" s="978"/>
      <c r="J33" s="978">
        <v>3232</v>
      </c>
      <c r="K33" s="978">
        <v>991.6</v>
      </c>
      <c r="L33" s="978">
        <v>0</v>
      </c>
      <c r="M33" s="978">
        <v>0</v>
      </c>
      <c r="N33" s="978"/>
      <c r="O33" s="978">
        <v>0</v>
      </c>
      <c r="P33" s="978">
        <v>0</v>
      </c>
      <c r="Q33" s="978">
        <v>0</v>
      </c>
      <c r="R33" s="978">
        <v>0</v>
      </c>
      <c r="S33" s="978">
        <v>0</v>
      </c>
      <c r="T33" s="978">
        <v>0</v>
      </c>
      <c r="U33" s="978">
        <v>0</v>
      </c>
      <c r="V33" s="978">
        <v>0</v>
      </c>
      <c r="W33" s="978">
        <v>0</v>
      </c>
      <c r="X33" s="978">
        <v>0</v>
      </c>
      <c r="Y33" s="978">
        <v>0</v>
      </c>
      <c r="Z33" s="978">
        <v>0</v>
      </c>
      <c r="AA33" s="978">
        <v>0</v>
      </c>
      <c r="AB33" s="978">
        <v>0</v>
      </c>
      <c r="AC33" s="978">
        <v>0</v>
      </c>
      <c r="AD33" s="978">
        <v>0</v>
      </c>
      <c r="AE33" s="978">
        <v>0</v>
      </c>
      <c r="AF33" s="978">
        <v>0</v>
      </c>
      <c r="AG33" s="978">
        <v>0</v>
      </c>
      <c r="AH33" s="978">
        <v>0</v>
      </c>
      <c r="AI33" s="978">
        <v>0</v>
      </c>
      <c r="AJ33" s="978">
        <v>0</v>
      </c>
      <c r="AK33" s="978">
        <v>0</v>
      </c>
      <c r="AL33" s="978">
        <v>0</v>
      </c>
      <c r="AM33" s="978">
        <v>0</v>
      </c>
      <c r="AN33" s="978">
        <v>0</v>
      </c>
      <c r="AO33" s="978">
        <v>0</v>
      </c>
      <c r="AP33" s="978">
        <v>0</v>
      </c>
      <c r="AQ33" s="978">
        <v>0</v>
      </c>
      <c r="AR33" s="978">
        <v>0</v>
      </c>
      <c r="AS33" s="978">
        <v>0</v>
      </c>
      <c r="AT33" s="978">
        <v>0</v>
      </c>
      <c r="AU33" s="978">
        <v>0</v>
      </c>
      <c r="AV33" s="978">
        <v>0</v>
      </c>
      <c r="AW33" s="978">
        <v>0</v>
      </c>
      <c r="AX33" s="978">
        <v>0</v>
      </c>
      <c r="AY33" s="978">
        <v>0</v>
      </c>
      <c r="AZ33" s="978">
        <v>0</v>
      </c>
      <c r="BA33" s="978">
        <v>0</v>
      </c>
      <c r="BB33" s="978">
        <v>0</v>
      </c>
      <c r="BC33" s="978">
        <v>0</v>
      </c>
      <c r="BD33" s="978">
        <v>0</v>
      </c>
      <c r="BE33" s="978">
        <v>0</v>
      </c>
      <c r="BF33" s="978">
        <v>0</v>
      </c>
      <c r="BG33" s="978">
        <v>0</v>
      </c>
      <c r="BH33" s="978"/>
      <c r="BI33" s="978"/>
      <c r="BJ33" s="978"/>
      <c r="BK33" s="978"/>
      <c r="BL33" s="978"/>
      <c r="BM33" s="978"/>
      <c r="BN33" s="978"/>
      <c r="BO33" s="978"/>
      <c r="BP33" s="978"/>
      <c r="BQ33" s="978"/>
      <c r="BR33" s="978"/>
      <c r="BS33" s="978"/>
      <c r="BT33" s="978"/>
      <c r="BU33" s="978"/>
      <c r="BV33" s="978"/>
      <c r="BW33" s="978"/>
      <c r="BX33" s="978"/>
      <c r="BY33" s="978"/>
      <c r="BZ33" s="978"/>
      <c r="CA33" s="978"/>
      <c r="CB33" s="978"/>
      <c r="CC33" s="978"/>
      <c r="CD33" s="978"/>
      <c r="CE33" s="978"/>
      <c r="CF33" s="978"/>
      <c r="CG33" s="978"/>
      <c r="CH33" s="978"/>
      <c r="CI33" s="978"/>
      <c r="CJ33" s="978"/>
      <c r="CK33" s="978"/>
      <c r="CL33" s="978"/>
      <c r="CM33" s="978"/>
      <c r="CN33" s="978"/>
      <c r="CO33" s="978"/>
      <c r="CP33" s="978"/>
      <c r="CQ33" s="978"/>
      <c r="CR33" s="978"/>
      <c r="CS33" s="978"/>
      <c r="CT33" s="978">
        <v>145822.85462505999</v>
      </c>
      <c r="CU33" s="978">
        <v>67103.823645199998</v>
      </c>
      <c r="CV33" s="978">
        <v>105341.05315333999</v>
      </c>
      <c r="CW33" s="978">
        <v>135074.25374690999</v>
      </c>
      <c r="CX33" s="978">
        <v>110775.46154377</v>
      </c>
      <c r="CY33" s="978">
        <v>66932.985546790005</v>
      </c>
      <c r="CZ33" s="978">
        <v>199956.57004782002</v>
      </c>
      <c r="DA33" s="978">
        <v>126200.25832750999</v>
      </c>
      <c r="DB33" s="978">
        <v>72026.147827499997</v>
      </c>
      <c r="DC33" s="978">
        <v>818.31702336000001</v>
      </c>
      <c r="DD33" s="978">
        <v>47495.308653660002</v>
      </c>
      <c r="DE33" s="978">
        <v>166024.67958929998</v>
      </c>
      <c r="DF33" s="978">
        <v>60051.472844410004</v>
      </c>
      <c r="DG33" s="978">
        <v>141166.64576320999</v>
      </c>
      <c r="DH33" s="978">
        <v>127577.23856300001</v>
      </c>
      <c r="DI33" s="978">
        <v>128074.8099872</v>
      </c>
      <c r="DJ33" s="978">
        <v>87314.30677779</v>
      </c>
      <c r="DK33" s="978">
        <v>247725.78796324</v>
      </c>
      <c r="DL33" s="978">
        <v>238795.53803441001</v>
      </c>
      <c r="DM33" s="978">
        <v>142865.11794157</v>
      </c>
      <c r="DN33" s="978">
        <v>69428.453986890003</v>
      </c>
      <c r="DO33" s="978">
        <v>190560.75390173998</v>
      </c>
      <c r="DP33" s="978">
        <v>213733.30696535998</v>
      </c>
      <c r="DQ33" s="978">
        <v>338947.88564455998</v>
      </c>
      <c r="DR33" s="978">
        <v>265628.52565589</v>
      </c>
      <c r="DS33" s="978">
        <v>76384.334897559995</v>
      </c>
      <c r="DT33" s="978">
        <v>268905.66832669999</v>
      </c>
      <c r="DU33" s="978">
        <v>59673.213942300004</v>
      </c>
      <c r="DV33" s="978">
        <v>126143.56996622999</v>
      </c>
      <c r="DW33" s="978">
        <v>41361.584312389998</v>
      </c>
      <c r="DX33" s="978">
        <v>38163.039773320001</v>
      </c>
      <c r="DY33" s="978">
        <v>34108.89649277</v>
      </c>
      <c r="DZ33" s="978">
        <v>44964.971623199999</v>
      </c>
      <c r="EA33" s="978">
        <v>39064.18471103</v>
      </c>
      <c r="EB33" s="978">
        <v>152090.84942985</v>
      </c>
      <c r="EC33" s="978">
        <v>174244.09601633999</v>
      </c>
      <c r="ED33" s="978">
        <v>33081.50932859</v>
      </c>
      <c r="EE33" s="978">
        <v>33112.674965520004</v>
      </c>
      <c r="EF33" s="978">
        <v>43261.793926940001</v>
      </c>
      <c r="EG33" s="978">
        <v>33613.36335267</v>
      </c>
      <c r="EH33" s="978">
        <v>33481.152775670002</v>
      </c>
      <c r="EI33" s="978">
        <v>33563.041021209996</v>
      </c>
      <c r="EJ33" s="978">
        <v>33376.934288819997</v>
      </c>
      <c r="EK33" s="978">
        <v>33531.509498079999</v>
      </c>
      <c r="EL33" s="978">
        <v>33591.80486204</v>
      </c>
      <c r="EM33" s="978">
        <v>33981.095240889998</v>
      </c>
      <c r="EN33" s="978">
        <v>34038.544461919999</v>
      </c>
      <c r="EO33" s="978">
        <v>34055.340900429997</v>
      </c>
      <c r="EP33" s="978">
        <v>35201.689923779995</v>
      </c>
      <c r="EQ33" s="978">
        <v>34422.424966530001</v>
      </c>
      <c r="ER33" s="978">
        <v>34419.927789180001</v>
      </c>
      <c r="ES33" s="978">
        <v>34454.361312379995</v>
      </c>
      <c r="ET33" s="978">
        <v>34571.715714149999</v>
      </c>
      <c r="EU33" s="978">
        <v>34410.886934610004</v>
      </c>
      <c r="EV33" s="978">
        <v>34405.646261260001</v>
      </c>
      <c r="EW33" s="978">
        <v>34400.10593428</v>
      </c>
      <c r="EX33" s="978">
        <v>34427.70412694</v>
      </c>
      <c r="EY33" s="978">
        <v>34815.489907540003</v>
      </c>
      <c r="EZ33" s="978">
        <v>34700.674184349999</v>
      </c>
      <c r="FA33" s="978">
        <v>34801.819634710002</v>
      </c>
      <c r="FB33" s="978">
        <v>34858.012341790003</v>
      </c>
      <c r="FC33" s="978">
        <v>35227.167000559995</v>
      </c>
      <c r="FD33" s="978">
        <v>35822.522239359998</v>
      </c>
      <c r="FE33" s="1040"/>
    </row>
    <row r="34" spans="1:161">
      <c r="A34" s="1039" t="s">
        <v>655</v>
      </c>
      <c r="B34" s="978"/>
      <c r="C34" s="978">
        <v>20112.400000000001</v>
      </c>
      <c r="D34" s="978">
        <v>25619.9</v>
      </c>
      <c r="E34" s="978">
        <v>36328.9</v>
      </c>
      <c r="F34" s="978">
        <v>24.5</v>
      </c>
      <c r="G34" s="978">
        <v>61.9</v>
      </c>
      <c r="H34" s="978">
        <v>24.5</v>
      </c>
      <c r="I34" s="978">
        <v>24.5</v>
      </c>
      <c r="J34" s="978">
        <v>49.8</v>
      </c>
      <c r="K34" s="978">
        <v>242.6</v>
      </c>
      <c r="L34" s="978">
        <v>36.5</v>
      </c>
      <c r="M34" s="978">
        <v>24.4</v>
      </c>
      <c r="N34" s="978"/>
      <c r="O34" s="978">
        <v>24.5</v>
      </c>
      <c r="P34" s="978">
        <v>27.5</v>
      </c>
      <c r="Q34" s="978">
        <v>28.8</v>
      </c>
      <c r="R34" s="978">
        <v>37.299999999999997</v>
      </c>
      <c r="S34" s="978">
        <v>8.6999999999999993</v>
      </c>
      <c r="T34" s="978">
        <v>4.5999999999999996</v>
      </c>
      <c r="U34" s="978">
        <v>8.6999999999999993</v>
      </c>
      <c r="V34" s="978">
        <v>8.6999999999999993</v>
      </c>
      <c r="W34" s="978">
        <v>8.6999999999999993</v>
      </c>
      <c r="X34" s="978">
        <v>100</v>
      </c>
      <c r="Y34" s="978">
        <v>8.6999999999999993</v>
      </c>
      <c r="Z34" s="978">
        <v>8.6999999999999993</v>
      </c>
      <c r="AA34" s="978">
        <v>8.6999999999999993</v>
      </c>
      <c r="AB34" s="978">
        <v>26.2</v>
      </c>
      <c r="AC34" s="978">
        <v>26</v>
      </c>
      <c r="AD34" s="978">
        <v>25.9</v>
      </c>
      <c r="AE34" s="978">
        <v>16.3</v>
      </c>
      <c r="AF34" s="978">
        <v>8.6999999999999993</v>
      </c>
      <c r="AG34" s="978">
        <v>138.80000000000001</v>
      </c>
      <c r="AH34" s="978">
        <v>8.6999999999999993</v>
      </c>
      <c r="AI34" s="978">
        <v>8.8000000000000007</v>
      </c>
      <c r="AJ34" s="978">
        <v>8.6999999999999993</v>
      </c>
      <c r="AK34" s="978">
        <v>6.2</v>
      </c>
      <c r="AL34" s="978">
        <v>0</v>
      </c>
      <c r="AM34" s="978">
        <v>8.6999999999999993</v>
      </c>
      <c r="AN34" s="978">
        <v>8.6</v>
      </c>
      <c r="AO34" s="978">
        <v>8.8000000000000007</v>
      </c>
      <c r="AP34" s="978">
        <v>2.1</v>
      </c>
      <c r="AQ34" s="978">
        <v>0</v>
      </c>
      <c r="AR34" s="978">
        <v>8.6999999999999993</v>
      </c>
      <c r="AS34" s="978">
        <v>8.6</v>
      </c>
      <c r="AT34" s="978">
        <v>8.6999999999999993</v>
      </c>
      <c r="AU34" s="978">
        <v>0</v>
      </c>
      <c r="AV34" s="978">
        <v>0</v>
      </c>
      <c r="AW34" s="978">
        <v>0</v>
      </c>
      <c r="AX34" s="978">
        <v>0</v>
      </c>
      <c r="AY34" s="978">
        <v>0</v>
      </c>
      <c r="AZ34" s="978">
        <v>0</v>
      </c>
      <c r="BA34" s="978">
        <v>0</v>
      </c>
      <c r="BB34" s="978">
        <v>0</v>
      </c>
      <c r="BC34" s="978">
        <v>0</v>
      </c>
      <c r="BD34" s="978">
        <v>0</v>
      </c>
      <c r="BE34" s="978">
        <v>0</v>
      </c>
      <c r="BF34" s="978">
        <v>0</v>
      </c>
      <c r="BG34" s="978">
        <v>0</v>
      </c>
      <c r="BH34" s="978"/>
      <c r="BI34" s="978"/>
      <c r="BJ34" s="978"/>
      <c r="BK34" s="978"/>
      <c r="BL34" s="978"/>
      <c r="BM34" s="978"/>
      <c r="BN34" s="978"/>
      <c r="BO34" s="978"/>
      <c r="BP34" s="978"/>
      <c r="BQ34" s="978"/>
      <c r="BR34" s="978"/>
      <c r="BS34" s="978"/>
      <c r="BT34" s="978"/>
      <c r="BU34" s="978"/>
      <c r="BV34" s="978"/>
      <c r="BW34" s="978"/>
      <c r="BX34" s="978"/>
      <c r="BY34" s="978"/>
      <c r="BZ34" s="978"/>
      <c r="CA34" s="978"/>
      <c r="CB34" s="978"/>
      <c r="CC34" s="978"/>
      <c r="CD34" s="978"/>
      <c r="CE34" s="978"/>
      <c r="CF34" s="978"/>
      <c r="CG34" s="978"/>
      <c r="CH34" s="978"/>
      <c r="CI34" s="978"/>
      <c r="CJ34" s="978"/>
      <c r="CK34" s="978"/>
      <c r="CL34" s="978"/>
      <c r="CM34" s="978"/>
      <c r="CN34" s="978"/>
      <c r="CO34" s="978"/>
      <c r="CP34" s="978"/>
      <c r="CQ34" s="978"/>
      <c r="CR34" s="978"/>
      <c r="CS34" s="978"/>
      <c r="CT34" s="978"/>
      <c r="CU34" s="978"/>
      <c r="CV34" s="978"/>
      <c r="CW34" s="978"/>
      <c r="CX34" s="978"/>
      <c r="CY34" s="978"/>
      <c r="CZ34" s="978"/>
      <c r="DA34" s="978"/>
      <c r="DB34" s="978"/>
      <c r="DC34" s="978"/>
      <c r="DD34" s="978"/>
      <c r="DE34" s="978"/>
      <c r="DF34" s="978"/>
      <c r="DG34" s="978"/>
      <c r="DH34" s="978"/>
      <c r="DI34" s="978"/>
      <c r="DJ34" s="978"/>
      <c r="DK34" s="978"/>
      <c r="DL34" s="978"/>
      <c r="DM34" s="978"/>
      <c r="DN34" s="978"/>
      <c r="DO34" s="978"/>
      <c r="DP34" s="978"/>
      <c r="DQ34" s="978"/>
      <c r="DR34" s="978"/>
      <c r="DS34" s="978"/>
      <c r="DT34" s="978"/>
      <c r="DU34" s="978"/>
      <c r="DV34" s="978"/>
      <c r="DW34" s="978"/>
      <c r="DX34" s="978">
        <v>69093.55056458</v>
      </c>
      <c r="DY34" s="978">
        <v>10543.190392190001</v>
      </c>
      <c r="DZ34" s="978">
        <v>297047.82529797999</v>
      </c>
      <c r="EA34" s="978">
        <v>393124.96220969001</v>
      </c>
      <c r="EB34" s="978">
        <v>3446.6990802399996</v>
      </c>
      <c r="EC34" s="978">
        <v>16.538015380000001</v>
      </c>
      <c r="ED34" s="978">
        <v>2295.0101689600001</v>
      </c>
      <c r="EE34" s="978">
        <v>2363.6208074899996</v>
      </c>
      <c r="EF34" s="978">
        <v>12317.69432524</v>
      </c>
      <c r="EG34" s="978">
        <v>4235.8323491900001</v>
      </c>
      <c r="EH34" s="978">
        <v>46.882280229999999</v>
      </c>
      <c r="EI34" s="978">
        <v>109520.68891245</v>
      </c>
      <c r="EJ34" s="978">
        <v>49896.106083879997</v>
      </c>
      <c r="EK34" s="978">
        <v>45165.253582819998</v>
      </c>
      <c r="EL34" s="978">
        <v>2120.0037576199998</v>
      </c>
      <c r="EM34" s="978">
        <v>2212.6877226300003</v>
      </c>
      <c r="EN34" s="978">
        <v>17817.576423310002</v>
      </c>
      <c r="EO34" s="978">
        <v>2119.4345282899999</v>
      </c>
      <c r="EP34" s="978">
        <v>37.556423500000001</v>
      </c>
      <c r="EQ34" s="978">
        <v>997851.08084811002</v>
      </c>
      <c r="ER34" s="978">
        <v>998513.24000446999</v>
      </c>
      <c r="ES34" s="978">
        <v>1013099.38904073</v>
      </c>
      <c r="ET34" s="978">
        <v>999239.63970018004</v>
      </c>
      <c r="EU34" s="978">
        <v>996723.31587137002</v>
      </c>
      <c r="EV34" s="978">
        <v>46.89043281</v>
      </c>
      <c r="EW34" s="978">
        <v>0</v>
      </c>
      <c r="EX34" s="978">
        <v>943.10541176999993</v>
      </c>
      <c r="EY34" s="978">
        <v>75.14843501</v>
      </c>
      <c r="EZ34" s="978">
        <v>23.391567920000004</v>
      </c>
      <c r="FA34" s="978">
        <v>2132.6167153199999</v>
      </c>
      <c r="FB34" s="978">
        <v>13.934129859999999</v>
      </c>
      <c r="FC34" s="978">
        <v>30738.029468749999</v>
      </c>
      <c r="FD34" s="978">
        <v>51732.508317379994</v>
      </c>
      <c r="FE34" s="1040"/>
    </row>
    <row r="35" spans="1:161">
      <c r="A35" s="1039"/>
      <c r="B35" s="978"/>
      <c r="C35" s="978"/>
      <c r="D35" s="978"/>
      <c r="E35" s="978"/>
      <c r="F35" s="978"/>
      <c r="G35" s="978"/>
      <c r="H35" s="978"/>
      <c r="I35" s="978"/>
      <c r="J35" s="978"/>
      <c r="K35" s="978"/>
      <c r="L35" s="978"/>
      <c r="M35" s="978"/>
      <c r="N35" s="978"/>
      <c r="O35" s="978"/>
      <c r="P35" s="978"/>
      <c r="Q35" s="978"/>
      <c r="R35" s="978"/>
      <c r="S35" s="978"/>
      <c r="T35" s="978"/>
      <c r="U35" s="978"/>
      <c r="V35" s="978"/>
      <c r="W35" s="978"/>
      <c r="X35" s="978"/>
      <c r="Y35" s="978"/>
      <c r="Z35" s="978"/>
      <c r="AA35" s="978"/>
      <c r="AB35" s="978"/>
      <c r="AC35" s="978"/>
      <c r="AD35" s="978"/>
      <c r="AE35" s="978"/>
      <c r="AF35" s="978"/>
      <c r="AG35" s="978"/>
      <c r="AH35" s="978"/>
      <c r="AI35" s="978"/>
      <c r="AJ35" s="978"/>
      <c r="AK35" s="978"/>
      <c r="AL35" s="978"/>
      <c r="AM35" s="978"/>
      <c r="AN35" s="978"/>
      <c r="AO35" s="978"/>
      <c r="AP35" s="978"/>
      <c r="AQ35" s="978"/>
      <c r="AR35" s="978"/>
      <c r="AS35" s="978"/>
      <c r="AT35" s="978"/>
      <c r="AU35" s="978"/>
      <c r="AV35" s="978"/>
      <c r="AW35" s="978"/>
      <c r="AX35" s="978"/>
      <c r="AY35" s="978"/>
      <c r="AZ35" s="978"/>
      <c r="BA35" s="978"/>
      <c r="BB35" s="978"/>
      <c r="BC35" s="978"/>
      <c r="BD35" s="978"/>
      <c r="BE35" s="978"/>
      <c r="BF35" s="978"/>
      <c r="BG35" s="978"/>
      <c r="BH35" s="978"/>
      <c r="BI35" s="978"/>
      <c r="BJ35" s="978"/>
      <c r="BK35" s="978"/>
      <c r="BL35" s="978"/>
      <c r="BM35" s="978"/>
      <c r="BN35" s="978"/>
      <c r="BO35" s="978"/>
      <c r="BP35" s="978"/>
      <c r="BQ35" s="978"/>
      <c r="BR35" s="978"/>
      <c r="BS35" s="978"/>
      <c r="BT35" s="978"/>
      <c r="BU35" s="978"/>
      <c r="BV35" s="978"/>
      <c r="BW35" s="978"/>
      <c r="BX35" s="978"/>
      <c r="BY35" s="978"/>
      <c r="BZ35" s="978"/>
      <c r="CA35" s="978"/>
      <c r="CB35" s="978"/>
      <c r="CC35" s="978"/>
      <c r="CD35" s="978"/>
      <c r="CE35" s="978"/>
      <c r="CF35" s="978"/>
      <c r="CG35" s="978"/>
      <c r="CH35" s="978"/>
      <c r="CI35" s="978"/>
      <c r="CJ35" s="978"/>
      <c r="CK35" s="978"/>
      <c r="CL35" s="978"/>
      <c r="CM35" s="978"/>
      <c r="CN35" s="978"/>
      <c r="CO35" s="978"/>
      <c r="CP35" s="978"/>
      <c r="CQ35" s="978"/>
      <c r="CR35" s="978"/>
      <c r="CS35" s="978"/>
      <c r="CT35" s="978"/>
      <c r="CU35" s="978"/>
      <c r="CV35" s="978"/>
      <c r="CW35" s="978"/>
      <c r="CX35" s="978"/>
      <c r="CY35" s="978"/>
      <c r="CZ35" s="978"/>
      <c r="DA35" s="978"/>
      <c r="DB35" s="978"/>
      <c r="DC35" s="978"/>
      <c r="DD35" s="978"/>
      <c r="DE35" s="978"/>
      <c r="DF35" s="978"/>
      <c r="DG35" s="978"/>
      <c r="DH35" s="978"/>
      <c r="DI35" s="978"/>
      <c r="DJ35" s="978"/>
      <c r="DK35" s="978"/>
      <c r="DL35" s="978"/>
      <c r="DM35" s="978"/>
      <c r="DN35" s="978"/>
      <c r="DO35" s="978"/>
      <c r="DP35" s="978"/>
      <c r="DQ35" s="978"/>
      <c r="DR35" s="978"/>
      <c r="DS35" s="978"/>
      <c r="DT35" s="978"/>
      <c r="DU35" s="978"/>
      <c r="DV35" s="978"/>
      <c r="DW35" s="978"/>
      <c r="DX35" s="978"/>
      <c r="DY35" s="978"/>
      <c r="DZ35" s="978"/>
      <c r="EA35" s="978"/>
      <c r="EB35" s="978"/>
      <c r="EC35" s="978"/>
      <c r="ED35" s="978"/>
      <c r="EE35" s="978"/>
      <c r="EF35" s="978"/>
      <c r="EG35" s="978"/>
      <c r="EH35" s="978"/>
      <c r="EI35" s="978"/>
      <c r="EJ35" s="978"/>
      <c r="EK35" s="978"/>
      <c r="EL35" s="978"/>
      <c r="EM35" s="978"/>
      <c r="EN35" s="978"/>
      <c r="EO35" s="978"/>
      <c r="EP35" s="978"/>
      <c r="EQ35" s="978"/>
      <c r="ER35" s="978"/>
      <c r="ES35" s="978"/>
      <c r="ET35" s="978"/>
      <c r="EU35" s="978"/>
      <c r="EV35" s="978"/>
      <c r="EW35" s="978"/>
      <c r="EX35" s="978"/>
      <c r="EY35" s="978"/>
      <c r="EZ35" s="978"/>
      <c r="FA35" s="978"/>
      <c r="FB35" s="978"/>
      <c r="FC35" s="978"/>
      <c r="FD35" s="978"/>
      <c r="FE35" s="1040"/>
    </row>
    <row r="36" spans="1:161">
      <c r="A36" s="1045"/>
      <c r="B36" s="978"/>
      <c r="C36" s="978"/>
      <c r="D36" s="978"/>
      <c r="E36" s="978"/>
      <c r="F36" s="978"/>
      <c r="G36" s="978"/>
      <c r="H36" s="978"/>
      <c r="I36" s="978"/>
      <c r="J36" s="978"/>
      <c r="K36" s="978"/>
      <c r="L36" s="978"/>
      <c r="M36" s="978"/>
      <c r="N36" s="978"/>
      <c r="O36" s="978"/>
      <c r="P36" s="978"/>
      <c r="Q36" s="978"/>
      <c r="R36" s="978"/>
      <c r="S36" s="978"/>
      <c r="T36" s="978"/>
      <c r="U36" s="978"/>
      <c r="V36" s="978"/>
      <c r="W36" s="978"/>
      <c r="X36" s="978"/>
      <c r="Y36" s="978"/>
      <c r="Z36" s="978"/>
      <c r="AA36" s="978"/>
      <c r="AB36" s="978"/>
      <c r="AC36" s="978"/>
      <c r="AD36" s="978"/>
      <c r="AE36" s="978"/>
      <c r="AF36" s="978"/>
      <c r="AG36" s="978"/>
      <c r="AH36" s="978"/>
      <c r="AI36" s="978"/>
      <c r="AJ36" s="978"/>
      <c r="AK36" s="978"/>
      <c r="AL36" s="978"/>
      <c r="AM36" s="978"/>
      <c r="AN36" s="978"/>
      <c r="AO36" s="978"/>
      <c r="AP36" s="978"/>
      <c r="AQ36" s="978"/>
      <c r="AR36" s="978"/>
      <c r="AS36" s="978"/>
      <c r="AT36" s="978"/>
      <c r="AU36" s="978"/>
      <c r="AV36" s="978"/>
      <c r="AW36" s="978"/>
      <c r="AX36" s="978"/>
      <c r="AY36" s="978"/>
      <c r="AZ36" s="978"/>
      <c r="BA36" s="978"/>
      <c r="BB36" s="978"/>
      <c r="BC36" s="978"/>
      <c r="BD36" s="978"/>
      <c r="BE36" s="978"/>
      <c r="BF36" s="978"/>
      <c r="BG36" s="978"/>
      <c r="BH36" s="978"/>
      <c r="BI36" s="978"/>
      <c r="BJ36" s="978"/>
      <c r="BK36" s="978"/>
      <c r="BL36" s="978"/>
      <c r="BM36" s="978"/>
      <c r="BN36" s="978"/>
      <c r="BO36" s="978"/>
      <c r="BP36" s="978"/>
      <c r="BQ36" s="978"/>
      <c r="BR36" s="978"/>
      <c r="BS36" s="978"/>
      <c r="BT36" s="978"/>
      <c r="BU36" s="978"/>
      <c r="BV36" s="978"/>
      <c r="BW36" s="978"/>
      <c r="BX36" s="978"/>
      <c r="BY36" s="978"/>
      <c r="BZ36" s="978"/>
      <c r="CA36" s="978"/>
      <c r="CB36" s="978"/>
      <c r="CC36" s="978"/>
      <c r="CD36" s="978"/>
      <c r="CE36" s="978"/>
      <c r="CF36" s="978"/>
      <c r="CG36" s="978"/>
      <c r="CH36" s="978"/>
      <c r="CI36" s="978"/>
      <c r="CJ36" s="978"/>
      <c r="CK36" s="978"/>
      <c r="CL36" s="978"/>
      <c r="CM36" s="978"/>
      <c r="CN36" s="978"/>
      <c r="CO36" s="978"/>
      <c r="CP36" s="978"/>
      <c r="CQ36" s="978"/>
      <c r="CR36" s="978"/>
      <c r="CS36" s="978"/>
      <c r="CT36" s="978"/>
      <c r="CU36" s="978"/>
      <c r="CV36" s="978"/>
      <c r="CW36" s="978"/>
      <c r="CX36" s="978"/>
      <c r="CY36" s="978"/>
      <c r="CZ36" s="978"/>
      <c r="DA36" s="978"/>
      <c r="DB36" s="978"/>
      <c r="DC36" s="978"/>
      <c r="DD36" s="978"/>
      <c r="DE36" s="978"/>
      <c r="DF36" s="978"/>
      <c r="DG36" s="978"/>
      <c r="DH36" s="978"/>
      <c r="DI36" s="978"/>
      <c r="DJ36" s="978"/>
      <c r="DK36" s="978"/>
      <c r="DL36" s="978"/>
      <c r="DM36" s="978"/>
      <c r="DN36" s="978"/>
      <c r="DO36" s="978"/>
      <c r="DP36" s="978"/>
      <c r="DQ36" s="978"/>
      <c r="DR36" s="978"/>
      <c r="DS36" s="978"/>
      <c r="DT36" s="978"/>
      <c r="DU36" s="978"/>
      <c r="DV36" s="978"/>
      <c r="DW36" s="978"/>
      <c r="DX36" s="978"/>
      <c r="DY36" s="978"/>
      <c r="DZ36" s="978"/>
      <c r="EA36" s="978"/>
      <c r="EB36" s="978"/>
      <c r="EC36" s="978"/>
      <c r="ED36" s="978"/>
      <c r="EE36" s="978"/>
      <c r="EF36" s="978"/>
      <c r="EG36" s="978"/>
      <c r="EH36" s="978"/>
      <c r="EI36" s="978"/>
      <c r="EJ36" s="978"/>
      <c r="EK36" s="978"/>
      <c r="EL36" s="978"/>
      <c r="EM36" s="978"/>
      <c r="EN36" s="978"/>
      <c r="EO36" s="978"/>
      <c r="EP36" s="978"/>
      <c r="EQ36" s="978"/>
      <c r="ER36" s="978"/>
      <c r="ES36" s="978"/>
      <c r="ET36" s="978"/>
      <c r="EU36" s="978"/>
      <c r="EV36" s="978"/>
      <c r="EW36" s="978"/>
      <c r="EX36" s="978"/>
      <c r="EY36" s="978"/>
      <c r="EZ36" s="978"/>
      <c r="FA36" s="978"/>
      <c r="FB36" s="978"/>
      <c r="FC36" s="978"/>
      <c r="FD36" s="978"/>
      <c r="FE36" s="1040"/>
    </row>
    <row r="37" spans="1:161">
      <c r="A37" s="1039" t="s">
        <v>656</v>
      </c>
      <c r="B37" s="976">
        <v>0</v>
      </c>
      <c r="C37" s="976">
        <v>0</v>
      </c>
      <c r="D37" s="976">
        <v>0</v>
      </c>
      <c r="E37" s="976">
        <v>0</v>
      </c>
      <c r="F37" s="976">
        <v>0</v>
      </c>
      <c r="G37" s="976">
        <v>0</v>
      </c>
      <c r="H37" s="976">
        <v>0</v>
      </c>
      <c r="I37" s="976">
        <v>0</v>
      </c>
      <c r="J37" s="976">
        <v>0</v>
      </c>
      <c r="K37" s="976">
        <v>0</v>
      </c>
      <c r="L37" s="976">
        <v>0</v>
      </c>
      <c r="M37" s="976">
        <v>0</v>
      </c>
      <c r="N37" s="976">
        <v>0</v>
      </c>
      <c r="O37" s="976">
        <v>0</v>
      </c>
      <c r="P37" s="976">
        <v>0</v>
      </c>
      <c r="Q37" s="976">
        <v>0</v>
      </c>
      <c r="R37" s="976">
        <v>0</v>
      </c>
      <c r="S37" s="976">
        <v>0</v>
      </c>
      <c r="T37" s="976">
        <v>0</v>
      </c>
      <c r="U37" s="976">
        <v>0</v>
      </c>
      <c r="V37" s="976">
        <v>0</v>
      </c>
      <c r="W37" s="976">
        <v>0</v>
      </c>
      <c r="X37" s="976">
        <v>0</v>
      </c>
      <c r="Y37" s="976">
        <v>0</v>
      </c>
      <c r="Z37" s="976">
        <v>0</v>
      </c>
      <c r="AA37" s="976">
        <v>0</v>
      </c>
      <c r="AB37" s="976">
        <v>0</v>
      </c>
      <c r="AC37" s="976">
        <v>0</v>
      </c>
      <c r="AD37" s="976">
        <v>0</v>
      </c>
      <c r="AE37" s="976">
        <v>0</v>
      </c>
      <c r="AF37" s="976">
        <v>0</v>
      </c>
      <c r="AG37" s="976">
        <v>0</v>
      </c>
      <c r="AH37" s="976">
        <v>0</v>
      </c>
      <c r="AI37" s="976">
        <v>0</v>
      </c>
      <c r="AJ37" s="976">
        <v>0</v>
      </c>
      <c r="AK37" s="976">
        <v>0</v>
      </c>
      <c r="AL37" s="976">
        <v>0</v>
      </c>
      <c r="AM37" s="976">
        <v>0</v>
      </c>
      <c r="AN37" s="976">
        <v>0</v>
      </c>
      <c r="AO37" s="976">
        <v>0</v>
      </c>
      <c r="AP37" s="976">
        <v>0</v>
      </c>
      <c r="AQ37" s="976">
        <v>0</v>
      </c>
      <c r="AR37" s="976">
        <v>0</v>
      </c>
      <c r="AS37" s="976">
        <v>0</v>
      </c>
      <c r="AT37" s="976">
        <v>0</v>
      </c>
      <c r="AU37" s="976">
        <v>0</v>
      </c>
      <c r="AV37" s="976">
        <v>0</v>
      </c>
      <c r="AW37" s="976">
        <v>0</v>
      </c>
      <c r="AX37" s="976">
        <v>0</v>
      </c>
      <c r="AY37" s="976">
        <v>0</v>
      </c>
      <c r="AZ37" s="976">
        <v>0</v>
      </c>
      <c r="BA37" s="976">
        <v>0</v>
      </c>
      <c r="BB37" s="976">
        <v>0</v>
      </c>
      <c r="BC37" s="976">
        <v>0</v>
      </c>
      <c r="BD37" s="976">
        <v>0</v>
      </c>
      <c r="BE37" s="976">
        <v>0</v>
      </c>
      <c r="BF37" s="976">
        <v>0</v>
      </c>
      <c r="BG37" s="976">
        <v>0</v>
      </c>
      <c r="BH37" s="976">
        <v>0</v>
      </c>
      <c r="BI37" s="976">
        <v>0</v>
      </c>
      <c r="BJ37" s="976">
        <v>0</v>
      </c>
      <c r="BK37" s="976">
        <v>0</v>
      </c>
      <c r="BL37" s="976">
        <v>0</v>
      </c>
      <c r="BM37" s="976">
        <v>0</v>
      </c>
      <c r="BN37" s="976">
        <v>0</v>
      </c>
      <c r="BO37" s="976">
        <v>0</v>
      </c>
      <c r="BP37" s="976">
        <v>0</v>
      </c>
      <c r="BQ37" s="976">
        <v>0</v>
      </c>
      <c r="BR37" s="976">
        <v>0</v>
      </c>
      <c r="BS37" s="976">
        <v>0</v>
      </c>
      <c r="BT37" s="976">
        <v>0</v>
      </c>
      <c r="BU37" s="976">
        <v>0</v>
      </c>
      <c r="BV37" s="976">
        <v>0</v>
      </c>
      <c r="BW37" s="976">
        <v>0</v>
      </c>
      <c r="BX37" s="976">
        <v>0</v>
      </c>
      <c r="BY37" s="976">
        <v>0</v>
      </c>
      <c r="BZ37" s="976">
        <v>0</v>
      </c>
      <c r="CA37" s="976">
        <v>0</v>
      </c>
      <c r="CB37" s="976">
        <v>0</v>
      </c>
      <c r="CC37" s="976">
        <v>0</v>
      </c>
      <c r="CD37" s="976">
        <v>0</v>
      </c>
      <c r="CE37" s="976">
        <v>0</v>
      </c>
      <c r="CF37" s="976">
        <v>0</v>
      </c>
      <c r="CG37" s="976">
        <v>0</v>
      </c>
      <c r="CH37" s="976">
        <v>0</v>
      </c>
      <c r="CI37" s="976">
        <v>0</v>
      </c>
      <c r="CJ37" s="976">
        <v>0</v>
      </c>
      <c r="CK37" s="976">
        <v>0</v>
      </c>
      <c r="CL37" s="976">
        <v>0</v>
      </c>
      <c r="CM37" s="976">
        <v>0</v>
      </c>
      <c r="CN37" s="976">
        <v>0</v>
      </c>
      <c r="CO37" s="976">
        <v>0</v>
      </c>
      <c r="CP37" s="976">
        <v>0</v>
      </c>
      <c r="CQ37" s="976">
        <v>0</v>
      </c>
      <c r="CR37" s="976">
        <v>0</v>
      </c>
      <c r="CS37" s="976">
        <v>0</v>
      </c>
      <c r="CT37" s="976">
        <v>0</v>
      </c>
      <c r="CU37" s="976">
        <v>0</v>
      </c>
      <c r="CV37" s="976">
        <v>0</v>
      </c>
      <c r="CW37" s="976">
        <v>0</v>
      </c>
      <c r="CX37" s="976">
        <v>0</v>
      </c>
      <c r="CY37" s="976">
        <v>0</v>
      </c>
      <c r="CZ37" s="976">
        <v>0</v>
      </c>
      <c r="DA37" s="976">
        <v>0</v>
      </c>
      <c r="DB37" s="976">
        <v>0</v>
      </c>
      <c r="DC37" s="976">
        <v>0</v>
      </c>
      <c r="DD37" s="976">
        <v>0</v>
      </c>
      <c r="DE37" s="976">
        <v>0</v>
      </c>
      <c r="DF37" s="976">
        <v>0</v>
      </c>
      <c r="DG37" s="976">
        <v>0</v>
      </c>
      <c r="DH37" s="976">
        <v>0</v>
      </c>
      <c r="DI37" s="976">
        <v>0</v>
      </c>
      <c r="DJ37" s="976">
        <v>0</v>
      </c>
      <c r="DK37" s="976">
        <v>0</v>
      </c>
      <c r="DL37" s="976">
        <v>0</v>
      </c>
      <c r="DM37" s="976">
        <v>0</v>
      </c>
      <c r="DN37" s="976">
        <v>0</v>
      </c>
      <c r="DO37" s="976">
        <v>0</v>
      </c>
      <c r="DP37" s="976">
        <v>0</v>
      </c>
      <c r="DQ37" s="976">
        <v>0</v>
      </c>
      <c r="DR37" s="976">
        <v>0</v>
      </c>
      <c r="DS37" s="976">
        <v>0</v>
      </c>
      <c r="DT37" s="976">
        <v>0</v>
      </c>
      <c r="DU37" s="976">
        <v>0</v>
      </c>
      <c r="DV37" s="976">
        <v>0</v>
      </c>
      <c r="DW37" s="976">
        <v>0</v>
      </c>
      <c r="DX37" s="976">
        <v>0</v>
      </c>
      <c r="DY37" s="976">
        <v>0</v>
      </c>
      <c r="DZ37" s="976">
        <v>0</v>
      </c>
      <c r="EA37" s="976">
        <v>0</v>
      </c>
      <c r="EB37" s="976">
        <v>0</v>
      </c>
      <c r="EC37" s="976">
        <v>0</v>
      </c>
      <c r="ED37" s="976">
        <v>0</v>
      </c>
      <c r="EE37" s="976">
        <v>0</v>
      </c>
      <c r="EF37" s="976">
        <v>0</v>
      </c>
      <c r="EG37" s="976">
        <v>0</v>
      </c>
      <c r="EH37" s="976">
        <v>0</v>
      </c>
      <c r="EI37" s="976">
        <v>0</v>
      </c>
      <c r="EJ37" s="976">
        <v>0</v>
      </c>
      <c r="EK37" s="976">
        <v>0</v>
      </c>
      <c r="EL37" s="976">
        <v>0</v>
      </c>
      <c r="EM37" s="976">
        <v>0</v>
      </c>
      <c r="EN37" s="976">
        <v>0</v>
      </c>
      <c r="EO37" s="976">
        <v>0</v>
      </c>
      <c r="EP37" s="976">
        <v>0</v>
      </c>
      <c r="EQ37" s="976">
        <v>0</v>
      </c>
      <c r="ER37" s="976">
        <v>0</v>
      </c>
      <c r="ES37" s="976">
        <v>0</v>
      </c>
      <c r="ET37" s="976">
        <v>0</v>
      </c>
      <c r="EU37" s="976">
        <v>0</v>
      </c>
      <c r="EV37" s="976">
        <v>0</v>
      </c>
      <c r="EW37" s="976">
        <v>0</v>
      </c>
      <c r="EX37" s="976">
        <v>0</v>
      </c>
      <c r="EY37" s="976">
        <v>0</v>
      </c>
      <c r="EZ37" s="976">
        <v>0</v>
      </c>
      <c r="FA37" s="976">
        <v>0</v>
      </c>
      <c r="FB37" s="976">
        <v>0</v>
      </c>
      <c r="FC37" s="976">
        <v>0</v>
      </c>
      <c r="FD37" s="976">
        <v>0</v>
      </c>
      <c r="FE37" s="1040"/>
    </row>
    <row r="38" spans="1:161">
      <c r="A38" s="1041" t="s">
        <v>657</v>
      </c>
      <c r="B38" s="976">
        <v>0</v>
      </c>
      <c r="C38" s="976">
        <v>0</v>
      </c>
      <c r="D38" s="976">
        <v>0</v>
      </c>
      <c r="E38" s="976">
        <v>0</v>
      </c>
      <c r="F38" s="976">
        <v>0</v>
      </c>
      <c r="G38" s="976">
        <v>0</v>
      </c>
      <c r="H38" s="976">
        <v>0</v>
      </c>
      <c r="I38" s="976">
        <v>0</v>
      </c>
      <c r="J38" s="976">
        <v>0</v>
      </c>
      <c r="K38" s="976">
        <v>0</v>
      </c>
      <c r="L38" s="976">
        <v>0</v>
      </c>
      <c r="M38" s="976">
        <v>0</v>
      </c>
      <c r="N38" s="976">
        <v>0</v>
      </c>
      <c r="O38" s="976">
        <v>0</v>
      </c>
      <c r="P38" s="976">
        <v>0</v>
      </c>
      <c r="Q38" s="976">
        <v>0</v>
      </c>
      <c r="R38" s="976">
        <v>0</v>
      </c>
      <c r="S38" s="976">
        <v>0</v>
      </c>
      <c r="T38" s="976">
        <v>0</v>
      </c>
      <c r="U38" s="976">
        <v>0</v>
      </c>
      <c r="V38" s="976">
        <v>0</v>
      </c>
      <c r="W38" s="976">
        <v>0</v>
      </c>
      <c r="X38" s="976">
        <v>0</v>
      </c>
      <c r="Y38" s="976">
        <v>0</v>
      </c>
      <c r="Z38" s="976">
        <v>0</v>
      </c>
      <c r="AA38" s="976">
        <v>0</v>
      </c>
      <c r="AB38" s="976">
        <v>0</v>
      </c>
      <c r="AC38" s="976">
        <v>0</v>
      </c>
      <c r="AD38" s="976">
        <v>0</v>
      </c>
      <c r="AE38" s="976">
        <v>0</v>
      </c>
      <c r="AF38" s="976">
        <v>0</v>
      </c>
      <c r="AG38" s="976">
        <v>0</v>
      </c>
      <c r="AH38" s="976">
        <v>0</v>
      </c>
      <c r="AI38" s="976">
        <v>0</v>
      </c>
      <c r="AJ38" s="976">
        <v>0</v>
      </c>
      <c r="AK38" s="976">
        <v>0</v>
      </c>
      <c r="AL38" s="976">
        <v>0</v>
      </c>
      <c r="AM38" s="976">
        <v>0</v>
      </c>
      <c r="AN38" s="976">
        <v>0</v>
      </c>
      <c r="AO38" s="976">
        <v>0</v>
      </c>
      <c r="AP38" s="976">
        <v>0</v>
      </c>
      <c r="AQ38" s="976">
        <v>0</v>
      </c>
      <c r="AR38" s="976">
        <v>0</v>
      </c>
      <c r="AS38" s="976">
        <v>0</v>
      </c>
      <c r="AT38" s="976">
        <v>0</v>
      </c>
      <c r="AU38" s="976">
        <v>0</v>
      </c>
      <c r="AV38" s="976">
        <v>0</v>
      </c>
      <c r="AW38" s="976">
        <v>0</v>
      </c>
      <c r="AX38" s="976">
        <v>0</v>
      </c>
      <c r="AY38" s="976">
        <v>0</v>
      </c>
      <c r="AZ38" s="976">
        <v>0</v>
      </c>
      <c r="BA38" s="976">
        <v>0</v>
      </c>
      <c r="BB38" s="976">
        <v>0</v>
      </c>
      <c r="BC38" s="976">
        <v>0</v>
      </c>
      <c r="BD38" s="976">
        <v>0</v>
      </c>
      <c r="BE38" s="976">
        <v>0</v>
      </c>
      <c r="BF38" s="976">
        <v>0</v>
      </c>
      <c r="BG38" s="976">
        <v>0</v>
      </c>
      <c r="BH38" s="976">
        <v>0</v>
      </c>
      <c r="BI38" s="976">
        <v>0</v>
      </c>
      <c r="BJ38" s="976">
        <v>0</v>
      </c>
      <c r="BK38" s="976">
        <v>0</v>
      </c>
      <c r="BL38" s="976">
        <v>0</v>
      </c>
      <c r="BM38" s="976">
        <v>0</v>
      </c>
      <c r="BN38" s="976">
        <v>0</v>
      </c>
      <c r="BO38" s="976">
        <v>0</v>
      </c>
      <c r="BP38" s="976">
        <v>0</v>
      </c>
      <c r="BQ38" s="976">
        <v>0</v>
      </c>
      <c r="BR38" s="976">
        <v>0</v>
      </c>
      <c r="BS38" s="976">
        <v>0</v>
      </c>
      <c r="BT38" s="976">
        <v>0</v>
      </c>
      <c r="BU38" s="976">
        <v>0</v>
      </c>
      <c r="BV38" s="976">
        <v>0</v>
      </c>
      <c r="BW38" s="976">
        <v>0</v>
      </c>
      <c r="BX38" s="976">
        <v>0</v>
      </c>
      <c r="BY38" s="976">
        <v>0</v>
      </c>
      <c r="BZ38" s="976">
        <v>0</v>
      </c>
      <c r="CA38" s="976">
        <v>0</v>
      </c>
      <c r="CB38" s="976">
        <v>0</v>
      </c>
      <c r="CC38" s="976">
        <v>0</v>
      </c>
      <c r="CD38" s="976">
        <v>0</v>
      </c>
      <c r="CE38" s="976">
        <v>0</v>
      </c>
      <c r="CF38" s="976">
        <v>0</v>
      </c>
      <c r="CG38" s="976">
        <v>0</v>
      </c>
      <c r="CH38" s="976">
        <v>0</v>
      </c>
      <c r="CI38" s="976">
        <v>0</v>
      </c>
      <c r="CJ38" s="976">
        <v>0</v>
      </c>
      <c r="CK38" s="976">
        <v>0</v>
      </c>
      <c r="CL38" s="976">
        <v>0</v>
      </c>
      <c r="CM38" s="976">
        <v>0</v>
      </c>
      <c r="CN38" s="976">
        <v>0</v>
      </c>
      <c r="CO38" s="976">
        <v>0</v>
      </c>
      <c r="CP38" s="976">
        <v>0</v>
      </c>
      <c r="CQ38" s="976">
        <v>0</v>
      </c>
      <c r="CR38" s="976">
        <v>0</v>
      </c>
      <c r="CS38" s="976">
        <v>0</v>
      </c>
      <c r="CT38" s="976">
        <v>0</v>
      </c>
      <c r="CU38" s="976">
        <v>0</v>
      </c>
      <c r="CV38" s="976">
        <v>0</v>
      </c>
      <c r="CW38" s="976">
        <v>0</v>
      </c>
      <c r="CX38" s="976">
        <v>0</v>
      </c>
      <c r="CY38" s="976">
        <v>0</v>
      </c>
      <c r="CZ38" s="976">
        <v>0</v>
      </c>
      <c r="DA38" s="976">
        <v>0</v>
      </c>
      <c r="DB38" s="976">
        <v>0</v>
      </c>
      <c r="DC38" s="976">
        <v>0</v>
      </c>
      <c r="DD38" s="976">
        <v>0</v>
      </c>
      <c r="DE38" s="976">
        <v>0</v>
      </c>
      <c r="DF38" s="976">
        <v>0</v>
      </c>
      <c r="DG38" s="976">
        <v>0</v>
      </c>
      <c r="DH38" s="976">
        <v>0</v>
      </c>
      <c r="DI38" s="976">
        <v>0</v>
      </c>
      <c r="DJ38" s="976">
        <v>0</v>
      </c>
      <c r="DK38" s="976">
        <v>0</v>
      </c>
      <c r="DL38" s="976">
        <v>0</v>
      </c>
      <c r="DM38" s="976">
        <v>0</v>
      </c>
      <c r="DN38" s="976">
        <v>0</v>
      </c>
      <c r="DO38" s="976">
        <v>0</v>
      </c>
      <c r="DP38" s="976">
        <v>0</v>
      </c>
      <c r="DQ38" s="976">
        <v>0</v>
      </c>
      <c r="DR38" s="976">
        <v>0</v>
      </c>
      <c r="DS38" s="976">
        <v>0</v>
      </c>
      <c r="DT38" s="976">
        <v>0</v>
      </c>
      <c r="DU38" s="976">
        <v>0</v>
      </c>
      <c r="DV38" s="976">
        <v>0</v>
      </c>
      <c r="DW38" s="976">
        <v>0</v>
      </c>
      <c r="DX38" s="976">
        <v>0</v>
      </c>
      <c r="DY38" s="976">
        <v>0</v>
      </c>
      <c r="DZ38" s="976">
        <v>0</v>
      </c>
      <c r="EA38" s="976">
        <v>0</v>
      </c>
      <c r="EB38" s="976">
        <v>0</v>
      </c>
      <c r="EC38" s="976">
        <v>0</v>
      </c>
      <c r="ED38" s="976">
        <v>0</v>
      </c>
      <c r="EE38" s="976">
        <v>0</v>
      </c>
      <c r="EF38" s="976">
        <v>0</v>
      </c>
      <c r="EG38" s="976">
        <v>0</v>
      </c>
      <c r="EH38" s="976">
        <v>0</v>
      </c>
      <c r="EI38" s="976">
        <v>0</v>
      </c>
      <c r="EJ38" s="976">
        <v>0</v>
      </c>
      <c r="EK38" s="976">
        <v>0</v>
      </c>
      <c r="EL38" s="976">
        <v>0</v>
      </c>
      <c r="EM38" s="976">
        <v>0</v>
      </c>
      <c r="EN38" s="976">
        <v>0</v>
      </c>
      <c r="EO38" s="976">
        <v>0</v>
      </c>
      <c r="EP38" s="976">
        <v>0</v>
      </c>
      <c r="EQ38" s="976">
        <v>0</v>
      </c>
      <c r="ER38" s="976">
        <v>0</v>
      </c>
      <c r="ES38" s="976">
        <v>0</v>
      </c>
      <c r="ET38" s="976">
        <v>0</v>
      </c>
      <c r="EU38" s="976">
        <v>0</v>
      </c>
      <c r="EV38" s="976">
        <v>0</v>
      </c>
      <c r="EW38" s="976">
        <v>0</v>
      </c>
      <c r="EX38" s="976">
        <v>0</v>
      </c>
      <c r="EY38" s="976">
        <v>0</v>
      </c>
      <c r="EZ38" s="976">
        <v>0</v>
      </c>
      <c r="FA38" s="976">
        <v>0</v>
      </c>
      <c r="FB38" s="976">
        <v>0</v>
      </c>
      <c r="FC38" s="976">
        <v>0</v>
      </c>
      <c r="FD38" s="976">
        <v>0</v>
      </c>
      <c r="FE38" s="1040"/>
    </row>
    <row r="39" spans="1:161">
      <c r="A39" s="1041" t="s">
        <v>658</v>
      </c>
      <c r="B39" s="978">
        <v>0</v>
      </c>
      <c r="C39" s="978">
        <v>0</v>
      </c>
      <c r="D39" s="978">
        <v>0</v>
      </c>
      <c r="E39" s="978">
        <v>0</v>
      </c>
      <c r="F39" s="978">
        <v>0</v>
      </c>
      <c r="G39" s="978">
        <v>0</v>
      </c>
      <c r="H39" s="978">
        <v>0</v>
      </c>
      <c r="I39" s="978">
        <v>0</v>
      </c>
      <c r="J39" s="978">
        <v>0</v>
      </c>
      <c r="K39" s="978">
        <v>0</v>
      </c>
      <c r="L39" s="978">
        <v>0</v>
      </c>
      <c r="M39" s="978">
        <v>0</v>
      </c>
      <c r="N39" s="978">
        <v>0</v>
      </c>
      <c r="O39" s="978">
        <v>0</v>
      </c>
      <c r="P39" s="978">
        <v>0</v>
      </c>
      <c r="Q39" s="978">
        <v>0</v>
      </c>
      <c r="R39" s="978">
        <v>0</v>
      </c>
      <c r="S39" s="978">
        <v>0</v>
      </c>
      <c r="T39" s="978">
        <v>0</v>
      </c>
      <c r="U39" s="978">
        <v>0</v>
      </c>
      <c r="V39" s="978">
        <v>0</v>
      </c>
      <c r="W39" s="978">
        <v>0</v>
      </c>
      <c r="X39" s="978">
        <v>0</v>
      </c>
      <c r="Y39" s="978">
        <v>0</v>
      </c>
      <c r="Z39" s="978">
        <v>0</v>
      </c>
      <c r="AA39" s="978">
        <v>0</v>
      </c>
      <c r="AB39" s="978">
        <v>0</v>
      </c>
      <c r="AC39" s="978">
        <v>0</v>
      </c>
      <c r="AD39" s="978">
        <v>0</v>
      </c>
      <c r="AE39" s="978">
        <v>0</v>
      </c>
      <c r="AF39" s="978">
        <v>0</v>
      </c>
      <c r="AG39" s="978">
        <v>0</v>
      </c>
      <c r="AH39" s="978">
        <v>0</v>
      </c>
      <c r="AI39" s="978">
        <v>0</v>
      </c>
      <c r="AJ39" s="978">
        <v>0</v>
      </c>
      <c r="AK39" s="978">
        <v>0</v>
      </c>
      <c r="AL39" s="978">
        <v>0</v>
      </c>
      <c r="AM39" s="978">
        <v>0</v>
      </c>
      <c r="AN39" s="978">
        <v>0</v>
      </c>
      <c r="AO39" s="978">
        <v>0</v>
      </c>
      <c r="AP39" s="978">
        <v>0</v>
      </c>
      <c r="AQ39" s="978">
        <v>0</v>
      </c>
      <c r="AR39" s="978">
        <v>0</v>
      </c>
      <c r="AS39" s="978">
        <v>0</v>
      </c>
      <c r="AT39" s="978">
        <v>0</v>
      </c>
      <c r="AU39" s="978">
        <v>0</v>
      </c>
      <c r="AV39" s="978">
        <v>0</v>
      </c>
      <c r="AW39" s="978">
        <v>0</v>
      </c>
      <c r="AX39" s="978">
        <v>0</v>
      </c>
      <c r="AY39" s="978">
        <v>0</v>
      </c>
      <c r="AZ39" s="978">
        <v>0</v>
      </c>
      <c r="BA39" s="978">
        <v>0</v>
      </c>
      <c r="BB39" s="978">
        <v>0</v>
      </c>
      <c r="BC39" s="978">
        <v>0</v>
      </c>
      <c r="BD39" s="978">
        <v>0</v>
      </c>
      <c r="BE39" s="978">
        <v>0</v>
      </c>
      <c r="BF39" s="978">
        <v>0</v>
      </c>
      <c r="BG39" s="978">
        <v>0</v>
      </c>
      <c r="BH39" s="978">
        <v>0</v>
      </c>
      <c r="BI39" s="978">
        <v>0</v>
      </c>
      <c r="BJ39" s="978">
        <v>0</v>
      </c>
      <c r="BK39" s="978">
        <v>0</v>
      </c>
      <c r="BL39" s="978">
        <v>0</v>
      </c>
      <c r="BM39" s="978">
        <v>0</v>
      </c>
      <c r="BN39" s="978">
        <v>0</v>
      </c>
      <c r="BO39" s="978">
        <v>0</v>
      </c>
      <c r="BP39" s="978">
        <v>0</v>
      </c>
      <c r="BQ39" s="978">
        <v>0</v>
      </c>
      <c r="BR39" s="978">
        <v>0</v>
      </c>
      <c r="BS39" s="978">
        <v>0</v>
      </c>
      <c r="BT39" s="978">
        <v>0</v>
      </c>
      <c r="BU39" s="978">
        <v>0</v>
      </c>
      <c r="BV39" s="978">
        <v>0</v>
      </c>
      <c r="BW39" s="978">
        <v>0</v>
      </c>
      <c r="BX39" s="978">
        <v>0</v>
      </c>
      <c r="BY39" s="978">
        <v>0</v>
      </c>
      <c r="BZ39" s="978">
        <v>0</v>
      </c>
      <c r="CA39" s="978">
        <v>0</v>
      </c>
      <c r="CB39" s="978">
        <v>0</v>
      </c>
      <c r="CC39" s="978">
        <v>0</v>
      </c>
      <c r="CD39" s="978">
        <v>0</v>
      </c>
      <c r="CE39" s="978">
        <v>0</v>
      </c>
      <c r="CF39" s="978">
        <v>0</v>
      </c>
      <c r="CG39" s="978">
        <v>0</v>
      </c>
      <c r="CH39" s="978">
        <v>0</v>
      </c>
      <c r="CI39" s="978">
        <v>0</v>
      </c>
      <c r="CJ39" s="978">
        <v>0</v>
      </c>
      <c r="CK39" s="978">
        <v>0</v>
      </c>
      <c r="CL39" s="978">
        <v>0</v>
      </c>
      <c r="CM39" s="978">
        <v>0</v>
      </c>
      <c r="CN39" s="978">
        <v>0</v>
      </c>
      <c r="CO39" s="978">
        <v>0</v>
      </c>
      <c r="CP39" s="978">
        <v>0</v>
      </c>
      <c r="CQ39" s="978">
        <v>0</v>
      </c>
      <c r="CR39" s="978">
        <v>0</v>
      </c>
      <c r="CS39" s="978">
        <v>0</v>
      </c>
      <c r="CT39" s="978">
        <v>0</v>
      </c>
      <c r="CU39" s="978">
        <v>0</v>
      </c>
      <c r="CV39" s="978">
        <v>0</v>
      </c>
      <c r="CW39" s="978">
        <v>0</v>
      </c>
      <c r="CX39" s="978">
        <v>0</v>
      </c>
      <c r="CY39" s="978">
        <v>0</v>
      </c>
      <c r="CZ39" s="978">
        <v>0</v>
      </c>
      <c r="DA39" s="978">
        <v>0</v>
      </c>
      <c r="DB39" s="978">
        <v>0</v>
      </c>
      <c r="DC39" s="978">
        <v>0</v>
      </c>
      <c r="DD39" s="978">
        <v>0</v>
      </c>
      <c r="DE39" s="978">
        <v>0</v>
      </c>
      <c r="DF39" s="978">
        <v>0</v>
      </c>
      <c r="DG39" s="978">
        <v>0</v>
      </c>
      <c r="DH39" s="978">
        <v>0</v>
      </c>
      <c r="DI39" s="978">
        <v>0</v>
      </c>
      <c r="DJ39" s="978">
        <v>0</v>
      </c>
      <c r="DK39" s="978">
        <v>0</v>
      </c>
      <c r="DL39" s="978">
        <v>0</v>
      </c>
      <c r="DM39" s="978">
        <v>0</v>
      </c>
      <c r="DN39" s="978">
        <v>0</v>
      </c>
      <c r="DO39" s="978">
        <v>0</v>
      </c>
      <c r="DP39" s="978">
        <v>0</v>
      </c>
      <c r="DQ39" s="978">
        <v>0</v>
      </c>
      <c r="DR39" s="978">
        <v>0</v>
      </c>
      <c r="DS39" s="978">
        <v>0</v>
      </c>
      <c r="DT39" s="978">
        <v>0</v>
      </c>
      <c r="DU39" s="978">
        <v>0</v>
      </c>
      <c r="DV39" s="978">
        <v>0</v>
      </c>
      <c r="DW39" s="978">
        <v>0</v>
      </c>
      <c r="DX39" s="978">
        <v>0</v>
      </c>
      <c r="DY39" s="978">
        <v>0</v>
      </c>
      <c r="DZ39" s="978">
        <v>0</v>
      </c>
      <c r="EA39" s="978">
        <v>0</v>
      </c>
      <c r="EB39" s="978">
        <v>0</v>
      </c>
      <c r="EC39" s="978">
        <v>0</v>
      </c>
      <c r="ED39" s="978">
        <v>0</v>
      </c>
      <c r="EE39" s="978">
        <v>0</v>
      </c>
      <c r="EF39" s="978">
        <v>0</v>
      </c>
      <c r="EG39" s="978">
        <v>0</v>
      </c>
      <c r="EH39" s="978">
        <v>0</v>
      </c>
      <c r="EI39" s="978">
        <v>0</v>
      </c>
      <c r="EJ39" s="978">
        <v>0</v>
      </c>
      <c r="EK39" s="978">
        <v>0</v>
      </c>
      <c r="EL39" s="978">
        <v>0</v>
      </c>
      <c r="EM39" s="978">
        <v>0</v>
      </c>
      <c r="EN39" s="978">
        <v>0</v>
      </c>
      <c r="EO39" s="978">
        <v>0</v>
      </c>
      <c r="EP39" s="978">
        <v>0</v>
      </c>
      <c r="EQ39" s="978">
        <v>0</v>
      </c>
      <c r="ER39" s="978">
        <v>0</v>
      </c>
      <c r="ES39" s="978">
        <v>0</v>
      </c>
      <c r="ET39" s="978">
        <v>0</v>
      </c>
      <c r="EU39" s="978">
        <v>0</v>
      </c>
      <c r="EV39" s="978">
        <v>0</v>
      </c>
      <c r="EW39" s="978">
        <v>0</v>
      </c>
      <c r="EX39" s="978">
        <v>0</v>
      </c>
      <c r="EY39" s="978">
        <v>0</v>
      </c>
      <c r="EZ39" s="978">
        <v>0</v>
      </c>
      <c r="FA39" s="978">
        <v>0</v>
      </c>
      <c r="FB39" s="978">
        <v>0</v>
      </c>
      <c r="FC39" s="978">
        <v>0</v>
      </c>
      <c r="FD39" s="978">
        <v>0</v>
      </c>
      <c r="FE39" s="1040"/>
    </row>
    <row r="40" spans="1:161">
      <c r="A40" s="1041" t="s">
        <v>659</v>
      </c>
      <c r="B40" s="978">
        <v>0</v>
      </c>
      <c r="C40" s="978">
        <v>0</v>
      </c>
      <c r="D40" s="978">
        <v>0</v>
      </c>
      <c r="E40" s="978">
        <v>0</v>
      </c>
      <c r="F40" s="978">
        <v>0</v>
      </c>
      <c r="G40" s="978">
        <v>0</v>
      </c>
      <c r="H40" s="978">
        <v>0</v>
      </c>
      <c r="I40" s="978">
        <v>0</v>
      </c>
      <c r="J40" s="978">
        <v>0</v>
      </c>
      <c r="K40" s="978">
        <v>0</v>
      </c>
      <c r="L40" s="978">
        <v>0</v>
      </c>
      <c r="M40" s="978">
        <v>0</v>
      </c>
      <c r="N40" s="978">
        <v>0</v>
      </c>
      <c r="O40" s="978">
        <v>0</v>
      </c>
      <c r="P40" s="978">
        <v>0</v>
      </c>
      <c r="Q40" s="978">
        <v>0</v>
      </c>
      <c r="R40" s="978">
        <v>0</v>
      </c>
      <c r="S40" s="978">
        <v>0</v>
      </c>
      <c r="T40" s="978">
        <v>0</v>
      </c>
      <c r="U40" s="978">
        <v>0</v>
      </c>
      <c r="V40" s="978">
        <v>0</v>
      </c>
      <c r="W40" s="978">
        <v>0</v>
      </c>
      <c r="X40" s="978">
        <v>0</v>
      </c>
      <c r="Y40" s="978">
        <v>0</v>
      </c>
      <c r="Z40" s="978">
        <v>0</v>
      </c>
      <c r="AA40" s="978">
        <v>0</v>
      </c>
      <c r="AB40" s="978">
        <v>0</v>
      </c>
      <c r="AC40" s="978">
        <v>0</v>
      </c>
      <c r="AD40" s="978">
        <v>0</v>
      </c>
      <c r="AE40" s="978">
        <v>0</v>
      </c>
      <c r="AF40" s="978">
        <v>0</v>
      </c>
      <c r="AG40" s="978">
        <v>0</v>
      </c>
      <c r="AH40" s="978">
        <v>0</v>
      </c>
      <c r="AI40" s="978">
        <v>0</v>
      </c>
      <c r="AJ40" s="978">
        <v>0</v>
      </c>
      <c r="AK40" s="978">
        <v>0</v>
      </c>
      <c r="AL40" s="978">
        <v>0</v>
      </c>
      <c r="AM40" s="978">
        <v>0</v>
      </c>
      <c r="AN40" s="978">
        <v>0</v>
      </c>
      <c r="AO40" s="978">
        <v>0</v>
      </c>
      <c r="AP40" s="978">
        <v>0</v>
      </c>
      <c r="AQ40" s="978">
        <v>0</v>
      </c>
      <c r="AR40" s="978">
        <v>0</v>
      </c>
      <c r="AS40" s="978">
        <v>0</v>
      </c>
      <c r="AT40" s="978">
        <v>0</v>
      </c>
      <c r="AU40" s="978">
        <v>0</v>
      </c>
      <c r="AV40" s="978">
        <v>0</v>
      </c>
      <c r="AW40" s="978">
        <v>0</v>
      </c>
      <c r="AX40" s="978">
        <v>0</v>
      </c>
      <c r="AY40" s="978">
        <v>0</v>
      </c>
      <c r="AZ40" s="978">
        <v>0</v>
      </c>
      <c r="BA40" s="978">
        <v>0</v>
      </c>
      <c r="BB40" s="978">
        <v>0</v>
      </c>
      <c r="BC40" s="978">
        <v>0</v>
      </c>
      <c r="BD40" s="978">
        <v>0</v>
      </c>
      <c r="BE40" s="978">
        <v>0</v>
      </c>
      <c r="BF40" s="978">
        <v>0</v>
      </c>
      <c r="BG40" s="978">
        <v>0</v>
      </c>
      <c r="BH40" s="978"/>
      <c r="BI40" s="978"/>
      <c r="BJ40" s="978"/>
      <c r="BK40" s="978"/>
      <c r="BL40" s="978"/>
      <c r="BM40" s="978"/>
      <c r="BN40" s="978"/>
      <c r="BO40" s="978"/>
      <c r="BP40" s="978"/>
      <c r="BQ40" s="978"/>
      <c r="BR40" s="978"/>
      <c r="BS40" s="978"/>
      <c r="BT40" s="978"/>
      <c r="BU40" s="978"/>
      <c r="BV40" s="978"/>
      <c r="BW40" s="978"/>
      <c r="BX40" s="978"/>
      <c r="BY40" s="978"/>
      <c r="BZ40" s="978"/>
      <c r="CA40" s="978"/>
      <c r="CB40" s="978"/>
      <c r="CC40" s="978"/>
      <c r="CD40" s="978"/>
      <c r="CE40" s="978"/>
      <c r="CF40" s="978"/>
      <c r="CG40" s="978"/>
      <c r="CH40" s="978"/>
      <c r="CI40" s="978"/>
      <c r="CJ40" s="978"/>
      <c r="CK40" s="978"/>
      <c r="CL40" s="978"/>
      <c r="CM40" s="978"/>
      <c r="CN40" s="978"/>
      <c r="CO40" s="978"/>
      <c r="CP40" s="978"/>
      <c r="CQ40" s="978"/>
      <c r="CR40" s="978"/>
      <c r="CS40" s="978"/>
      <c r="CT40" s="978"/>
      <c r="CU40" s="978"/>
      <c r="CV40" s="978"/>
      <c r="CW40" s="978"/>
      <c r="CX40" s="978"/>
      <c r="CY40" s="978"/>
      <c r="CZ40" s="978"/>
      <c r="DA40" s="978"/>
      <c r="DB40" s="978"/>
      <c r="DC40" s="978"/>
      <c r="DD40" s="978"/>
      <c r="DE40" s="978"/>
      <c r="DF40" s="978"/>
      <c r="DG40" s="978"/>
      <c r="DH40" s="978"/>
      <c r="DI40" s="978"/>
      <c r="DJ40" s="978"/>
      <c r="DK40" s="978"/>
      <c r="DL40" s="978"/>
      <c r="DM40" s="978"/>
      <c r="DN40" s="978"/>
      <c r="DO40" s="978"/>
      <c r="DP40" s="978"/>
      <c r="DQ40" s="978"/>
      <c r="DR40" s="978"/>
      <c r="DS40" s="978"/>
      <c r="DT40" s="978"/>
      <c r="DU40" s="978"/>
      <c r="DV40" s="978"/>
      <c r="DW40" s="978"/>
      <c r="DX40" s="978"/>
      <c r="DY40" s="978"/>
      <c r="DZ40" s="978"/>
      <c r="EA40" s="978"/>
      <c r="EB40" s="978"/>
      <c r="EC40" s="978"/>
      <c r="ED40" s="978"/>
      <c r="EE40" s="978"/>
      <c r="EF40" s="978"/>
      <c r="EG40" s="978"/>
      <c r="EH40" s="978"/>
      <c r="EI40" s="978"/>
      <c r="EJ40" s="978"/>
      <c r="EK40" s="978"/>
      <c r="EL40" s="978"/>
      <c r="EM40" s="978"/>
      <c r="EN40" s="978"/>
      <c r="EO40" s="978"/>
      <c r="EP40" s="978"/>
      <c r="EQ40" s="978"/>
      <c r="ER40" s="978"/>
      <c r="ES40" s="978"/>
      <c r="ET40" s="978"/>
      <c r="EU40" s="978"/>
      <c r="EV40" s="978"/>
      <c r="EW40" s="978"/>
      <c r="EX40" s="978"/>
      <c r="EY40" s="978"/>
      <c r="EZ40" s="978"/>
      <c r="FA40" s="978"/>
      <c r="FB40" s="978"/>
      <c r="FC40" s="978"/>
      <c r="FD40" s="978"/>
      <c r="FE40" s="1040"/>
    </row>
    <row r="41" spans="1:161">
      <c r="A41" s="1041" t="s">
        <v>660</v>
      </c>
      <c r="B41" s="978">
        <v>0</v>
      </c>
      <c r="C41" s="978">
        <v>0</v>
      </c>
      <c r="D41" s="978">
        <v>0</v>
      </c>
      <c r="E41" s="978">
        <v>0</v>
      </c>
      <c r="F41" s="978">
        <v>0</v>
      </c>
      <c r="G41" s="978">
        <v>0</v>
      </c>
      <c r="H41" s="978">
        <v>0</v>
      </c>
      <c r="I41" s="978">
        <v>0</v>
      </c>
      <c r="J41" s="978">
        <v>0</v>
      </c>
      <c r="K41" s="978">
        <v>0</v>
      </c>
      <c r="L41" s="978">
        <v>0</v>
      </c>
      <c r="M41" s="978">
        <v>0</v>
      </c>
      <c r="N41" s="978">
        <v>0</v>
      </c>
      <c r="O41" s="978">
        <v>0</v>
      </c>
      <c r="P41" s="978">
        <v>0</v>
      </c>
      <c r="Q41" s="978">
        <v>0</v>
      </c>
      <c r="R41" s="978">
        <v>0</v>
      </c>
      <c r="S41" s="978">
        <v>0</v>
      </c>
      <c r="T41" s="978">
        <v>0</v>
      </c>
      <c r="U41" s="978">
        <v>0</v>
      </c>
      <c r="V41" s="978">
        <v>0</v>
      </c>
      <c r="W41" s="978">
        <v>0</v>
      </c>
      <c r="X41" s="978">
        <v>0</v>
      </c>
      <c r="Y41" s="978">
        <v>0</v>
      </c>
      <c r="Z41" s="978">
        <v>0</v>
      </c>
      <c r="AA41" s="978">
        <v>0</v>
      </c>
      <c r="AB41" s="978">
        <v>0</v>
      </c>
      <c r="AC41" s="978">
        <v>0</v>
      </c>
      <c r="AD41" s="978">
        <v>0</v>
      </c>
      <c r="AE41" s="978">
        <v>0</v>
      </c>
      <c r="AF41" s="978">
        <v>0</v>
      </c>
      <c r="AG41" s="978">
        <v>0</v>
      </c>
      <c r="AH41" s="978">
        <v>0</v>
      </c>
      <c r="AI41" s="978">
        <v>0</v>
      </c>
      <c r="AJ41" s="978">
        <v>0</v>
      </c>
      <c r="AK41" s="978">
        <v>0</v>
      </c>
      <c r="AL41" s="978">
        <v>0</v>
      </c>
      <c r="AM41" s="978">
        <v>0</v>
      </c>
      <c r="AN41" s="978">
        <v>0</v>
      </c>
      <c r="AO41" s="978">
        <v>0</v>
      </c>
      <c r="AP41" s="978">
        <v>0</v>
      </c>
      <c r="AQ41" s="978">
        <v>0</v>
      </c>
      <c r="AR41" s="978">
        <v>0</v>
      </c>
      <c r="AS41" s="978">
        <v>0</v>
      </c>
      <c r="AT41" s="978">
        <v>0</v>
      </c>
      <c r="AU41" s="978">
        <v>0</v>
      </c>
      <c r="AV41" s="978">
        <v>0</v>
      </c>
      <c r="AW41" s="978">
        <v>0</v>
      </c>
      <c r="AX41" s="978">
        <v>0</v>
      </c>
      <c r="AY41" s="978">
        <v>0</v>
      </c>
      <c r="AZ41" s="978">
        <v>0</v>
      </c>
      <c r="BA41" s="978">
        <v>0</v>
      </c>
      <c r="BB41" s="978">
        <v>0</v>
      </c>
      <c r="BC41" s="978">
        <v>0</v>
      </c>
      <c r="BD41" s="978">
        <v>0</v>
      </c>
      <c r="BE41" s="978">
        <v>0</v>
      </c>
      <c r="BF41" s="978">
        <v>0</v>
      </c>
      <c r="BG41" s="978">
        <v>0</v>
      </c>
      <c r="BH41" s="978"/>
      <c r="BI41" s="978"/>
      <c r="BJ41" s="978"/>
      <c r="BK41" s="978"/>
      <c r="BL41" s="978"/>
      <c r="BM41" s="978"/>
      <c r="BN41" s="978"/>
      <c r="BO41" s="978"/>
      <c r="BP41" s="978"/>
      <c r="BQ41" s="978"/>
      <c r="BR41" s="978"/>
      <c r="BS41" s="978"/>
      <c r="BT41" s="978"/>
      <c r="BU41" s="978"/>
      <c r="BV41" s="978"/>
      <c r="BW41" s="978"/>
      <c r="BX41" s="978"/>
      <c r="BY41" s="978"/>
      <c r="BZ41" s="978"/>
      <c r="CA41" s="978"/>
      <c r="CB41" s="978"/>
      <c r="CC41" s="978"/>
      <c r="CD41" s="978"/>
      <c r="CE41" s="978"/>
      <c r="CF41" s="978"/>
      <c r="CG41" s="978"/>
      <c r="CH41" s="978"/>
      <c r="CI41" s="978"/>
      <c r="CJ41" s="978"/>
      <c r="CK41" s="978"/>
      <c r="CL41" s="978"/>
      <c r="CM41" s="978"/>
      <c r="CN41" s="978"/>
      <c r="CO41" s="978"/>
      <c r="CP41" s="978"/>
      <c r="CQ41" s="978"/>
      <c r="CR41" s="978"/>
      <c r="CS41" s="978"/>
      <c r="CT41" s="978"/>
      <c r="CU41" s="978"/>
      <c r="CV41" s="978"/>
      <c r="CW41" s="978"/>
      <c r="CX41" s="978"/>
      <c r="CY41" s="978"/>
      <c r="CZ41" s="978"/>
      <c r="DA41" s="978"/>
      <c r="DB41" s="978"/>
      <c r="DC41" s="978"/>
      <c r="DD41" s="978"/>
      <c r="DE41" s="978"/>
      <c r="DF41" s="978"/>
      <c r="DG41" s="978"/>
      <c r="DH41" s="978"/>
      <c r="DI41" s="978"/>
      <c r="DJ41" s="978"/>
      <c r="DK41" s="978"/>
      <c r="DL41" s="978"/>
      <c r="DM41" s="978"/>
      <c r="DN41" s="978"/>
      <c r="DO41" s="978"/>
      <c r="DP41" s="978"/>
      <c r="DQ41" s="978"/>
      <c r="DR41" s="978"/>
      <c r="DS41" s="978"/>
      <c r="DT41" s="978"/>
      <c r="DU41" s="978"/>
      <c r="DV41" s="978"/>
      <c r="DW41" s="978"/>
      <c r="DX41" s="978"/>
      <c r="DY41" s="978"/>
      <c r="DZ41" s="978"/>
      <c r="EA41" s="978"/>
      <c r="EB41" s="978"/>
      <c r="EC41" s="978"/>
      <c r="ED41" s="978"/>
      <c r="EE41" s="978"/>
      <c r="EF41" s="978"/>
      <c r="EG41" s="978"/>
      <c r="EH41" s="978"/>
      <c r="EI41" s="978"/>
      <c r="EJ41" s="978"/>
      <c r="EK41" s="978"/>
      <c r="EL41" s="978"/>
      <c r="EM41" s="978"/>
      <c r="EN41" s="978"/>
      <c r="EO41" s="978"/>
      <c r="EP41" s="978"/>
      <c r="EQ41" s="978"/>
      <c r="ER41" s="978"/>
      <c r="ES41" s="978"/>
      <c r="ET41" s="978"/>
      <c r="EU41" s="978"/>
      <c r="EV41" s="978"/>
      <c r="EW41" s="978"/>
      <c r="EX41" s="978"/>
      <c r="EY41" s="978"/>
      <c r="EZ41" s="978"/>
      <c r="FA41" s="978"/>
      <c r="FB41" s="978"/>
      <c r="FC41" s="978"/>
      <c r="FD41" s="978"/>
      <c r="FE41" s="1040"/>
    </row>
    <row r="42" spans="1:161">
      <c r="A42" s="1045" t="s">
        <v>661</v>
      </c>
      <c r="B42" s="978"/>
      <c r="C42" s="978"/>
      <c r="D42" s="978"/>
      <c r="E42" s="978"/>
      <c r="F42" s="978"/>
      <c r="G42" s="978"/>
      <c r="H42" s="978"/>
      <c r="I42" s="978"/>
      <c r="J42" s="978"/>
      <c r="K42" s="978"/>
      <c r="L42" s="978"/>
      <c r="M42" s="978"/>
      <c r="N42" s="978"/>
      <c r="O42" s="978"/>
      <c r="P42" s="978"/>
      <c r="Q42" s="978"/>
      <c r="R42" s="978"/>
      <c r="S42" s="978"/>
      <c r="T42" s="978"/>
      <c r="U42" s="978"/>
      <c r="V42" s="978"/>
      <c r="W42" s="978"/>
      <c r="X42" s="978"/>
      <c r="Y42" s="978"/>
      <c r="Z42" s="978"/>
      <c r="AA42" s="978"/>
      <c r="AB42" s="978"/>
      <c r="AC42" s="978"/>
      <c r="AD42" s="978"/>
      <c r="AE42" s="978"/>
      <c r="AF42" s="978"/>
      <c r="AG42" s="978"/>
      <c r="AH42" s="978"/>
      <c r="AI42" s="978"/>
      <c r="AJ42" s="978"/>
      <c r="AK42" s="978"/>
      <c r="AL42" s="978"/>
      <c r="AM42" s="978"/>
      <c r="AN42" s="978"/>
      <c r="AO42" s="978"/>
      <c r="AP42" s="978"/>
      <c r="AQ42" s="978"/>
      <c r="AR42" s="978"/>
      <c r="AS42" s="978"/>
      <c r="AT42" s="978"/>
      <c r="AU42" s="978"/>
      <c r="AV42" s="978"/>
      <c r="AW42" s="978"/>
      <c r="AX42" s="978"/>
      <c r="AY42" s="978"/>
      <c r="AZ42" s="978"/>
      <c r="BA42" s="978"/>
      <c r="BB42" s="978"/>
      <c r="BC42" s="978"/>
      <c r="BD42" s="978"/>
      <c r="BE42" s="978"/>
      <c r="BF42" s="978"/>
      <c r="BG42" s="978"/>
      <c r="BH42" s="978"/>
      <c r="BI42" s="978"/>
      <c r="BJ42" s="978"/>
      <c r="BK42" s="978"/>
      <c r="BL42" s="978"/>
      <c r="BM42" s="978"/>
      <c r="BN42" s="978"/>
      <c r="BO42" s="978"/>
      <c r="BP42" s="978"/>
      <c r="BQ42" s="978"/>
      <c r="BR42" s="978"/>
      <c r="BS42" s="978"/>
      <c r="BT42" s="978"/>
      <c r="BU42" s="978"/>
      <c r="BV42" s="978"/>
      <c r="BW42" s="978"/>
      <c r="BX42" s="978"/>
      <c r="BY42" s="978"/>
      <c r="BZ42" s="978"/>
      <c r="CA42" s="978"/>
      <c r="CB42" s="978"/>
      <c r="CC42" s="978"/>
      <c r="CD42" s="978"/>
      <c r="CE42" s="978"/>
      <c r="CF42" s="978"/>
      <c r="CG42" s="978"/>
      <c r="CH42" s="978"/>
      <c r="CI42" s="978"/>
      <c r="CJ42" s="978"/>
      <c r="CK42" s="978"/>
      <c r="CL42" s="978"/>
      <c r="CM42" s="978"/>
      <c r="CN42" s="978"/>
      <c r="CO42" s="978"/>
      <c r="CP42" s="978"/>
      <c r="CQ42" s="978"/>
      <c r="CR42" s="978"/>
      <c r="CS42" s="978"/>
      <c r="CT42" s="978"/>
      <c r="CU42" s="978"/>
      <c r="CV42" s="978"/>
      <c r="CW42" s="978"/>
      <c r="CX42" s="978"/>
      <c r="CY42" s="978"/>
      <c r="CZ42" s="978"/>
      <c r="DA42" s="978"/>
      <c r="DB42" s="978"/>
      <c r="DC42" s="978"/>
      <c r="DD42" s="978"/>
      <c r="DE42" s="978"/>
      <c r="DF42" s="978"/>
      <c r="DG42" s="978"/>
      <c r="DH42" s="978"/>
      <c r="DI42" s="978"/>
      <c r="DJ42" s="978"/>
      <c r="DK42" s="978"/>
      <c r="DL42" s="978"/>
      <c r="DM42" s="978"/>
      <c r="DN42" s="978"/>
      <c r="DO42" s="978"/>
      <c r="DP42" s="978"/>
      <c r="DQ42" s="978"/>
      <c r="DR42" s="978"/>
      <c r="DS42" s="978"/>
      <c r="DT42" s="978"/>
      <c r="DU42" s="978"/>
      <c r="DV42" s="978"/>
      <c r="DW42" s="978"/>
      <c r="DX42" s="978"/>
      <c r="DY42" s="978"/>
      <c r="DZ42" s="978"/>
      <c r="EA42" s="978"/>
      <c r="EB42" s="978"/>
      <c r="EC42" s="978"/>
      <c r="ED42" s="978"/>
      <c r="EE42" s="978"/>
      <c r="EF42" s="978"/>
      <c r="EG42" s="978"/>
      <c r="EH42" s="978"/>
      <c r="EI42" s="978"/>
      <c r="EJ42" s="978"/>
      <c r="EK42" s="978"/>
      <c r="EL42" s="978"/>
      <c r="EM42" s="978"/>
      <c r="EN42" s="978"/>
      <c r="EO42" s="978"/>
      <c r="EP42" s="978"/>
      <c r="EQ42" s="978"/>
      <c r="ER42" s="978"/>
      <c r="ES42" s="978"/>
      <c r="ET42" s="978"/>
      <c r="EU42" s="978"/>
      <c r="EV42" s="978"/>
      <c r="EW42" s="978"/>
      <c r="EX42" s="978"/>
      <c r="EY42" s="978"/>
      <c r="EZ42" s="978"/>
      <c r="FA42" s="978"/>
      <c r="FB42" s="978"/>
      <c r="FC42" s="978"/>
      <c r="FD42" s="978"/>
      <c r="FE42" s="1040"/>
    </row>
    <row r="43" spans="1:161">
      <c r="A43" s="1045" t="s">
        <v>662</v>
      </c>
      <c r="B43" s="978"/>
      <c r="C43" s="978"/>
      <c r="D43" s="978"/>
      <c r="E43" s="978"/>
      <c r="F43" s="978"/>
      <c r="G43" s="978"/>
      <c r="H43" s="978"/>
      <c r="I43" s="978"/>
      <c r="J43" s="978"/>
      <c r="K43" s="978"/>
      <c r="L43" s="978"/>
      <c r="M43" s="978"/>
      <c r="N43" s="978"/>
      <c r="O43" s="978"/>
      <c r="P43" s="978"/>
      <c r="Q43" s="978"/>
      <c r="R43" s="978"/>
      <c r="S43" s="978"/>
      <c r="T43" s="978"/>
      <c r="U43" s="978"/>
      <c r="V43" s="978"/>
      <c r="W43" s="978"/>
      <c r="X43" s="978"/>
      <c r="Y43" s="978"/>
      <c r="Z43" s="978"/>
      <c r="AA43" s="978"/>
      <c r="AB43" s="978"/>
      <c r="AC43" s="978"/>
      <c r="AD43" s="978"/>
      <c r="AE43" s="978"/>
      <c r="AF43" s="978"/>
      <c r="AG43" s="978"/>
      <c r="AH43" s="978"/>
      <c r="AI43" s="978"/>
      <c r="AJ43" s="978"/>
      <c r="AK43" s="978"/>
      <c r="AL43" s="978"/>
      <c r="AM43" s="978"/>
      <c r="AN43" s="978"/>
      <c r="AO43" s="978"/>
      <c r="AP43" s="978"/>
      <c r="AQ43" s="978"/>
      <c r="AR43" s="978"/>
      <c r="AS43" s="978"/>
      <c r="AT43" s="978"/>
      <c r="AU43" s="978"/>
      <c r="AV43" s="978"/>
      <c r="AW43" s="978"/>
      <c r="AX43" s="978"/>
      <c r="AY43" s="978"/>
      <c r="AZ43" s="978"/>
      <c r="BA43" s="978"/>
      <c r="BB43" s="978"/>
      <c r="BC43" s="978"/>
      <c r="BD43" s="978"/>
      <c r="BE43" s="978"/>
      <c r="BF43" s="978"/>
      <c r="BG43" s="978"/>
      <c r="BH43" s="978"/>
      <c r="BI43" s="978"/>
      <c r="BJ43" s="978"/>
      <c r="BK43" s="978"/>
      <c r="BL43" s="978"/>
      <c r="BM43" s="978"/>
      <c r="BN43" s="978"/>
      <c r="BO43" s="978"/>
      <c r="BP43" s="978"/>
      <c r="BQ43" s="978"/>
      <c r="BR43" s="978"/>
      <c r="BS43" s="978"/>
      <c r="BT43" s="978"/>
      <c r="BU43" s="978"/>
      <c r="BV43" s="978"/>
      <c r="BW43" s="978"/>
      <c r="BX43" s="978"/>
      <c r="BY43" s="978"/>
      <c r="BZ43" s="978"/>
      <c r="CA43" s="978"/>
      <c r="CB43" s="978"/>
      <c r="CC43" s="978"/>
      <c r="CD43" s="978"/>
      <c r="CE43" s="978"/>
      <c r="CF43" s="978"/>
      <c r="CG43" s="978"/>
      <c r="CH43" s="978"/>
      <c r="CI43" s="978"/>
      <c r="CJ43" s="978"/>
      <c r="CK43" s="978"/>
      <c r="CL43" s="978"/>
      <c r="CM43" s="978"/>
      <c r="CN43" s="978"/>
      <c r="CO43" s="978"/>
      <c r="CP43" s="978"/>
      <c r="CQ43" s="978"/>
      <c r="CR43" s="978"/>
      <c r="CS43" s="978"/>
      <c r="CT43" s="978"/>
      <c r="CU43" s="978"/>
      <c r="CV43" s="978"/>
      <c r="CW43" s="978"/>
      <c r="CX43" s="978"/>
      <c r="CY43" s="978"/>
      <c r="CZ43" s="978"/>
      <c r="DA43" s="978"/>
      <c r="DB43" s="978"/>
      <c r="DC43" s="978"/>
      <c r="DD43" s="978"/>
      <c r="DE43" s="978"/>
      <c r="DF43" s="978"/>
      <c r="DG43" s="978"/>
      <c r="DH43" s="978"/>
      <c r="DI43" s="978"/>
      <c r="DJ43" s="978"/>
      <c r="DK43" s="978"/>
      <c r="DL43" s="978"/>
      <c r="DM43" s="978"/>
      <c r="DN43" s="978"/>
      <c r="DO43" s="978"/>
      <c r="DP43" s="978"/>
      <c r="DQ43" s="978"/>
      <c r="DR43" s="978"/>
      <c r="DS43" s="978"/>
      <c r="DT43" s="978"/>
      <c r="DU43" s="978"/>
      <c r="DV43" s="978"/>
      <c r="DW43" s="978"/>
      <c r="DX43" s="978"/>
      <c r="DY43" s="978"/>
      <c r="DZ43" s="978"/>
      <c r="EA43" s="978"/>
      <c r="EB43" s="978"/>
      <c r="EC43" s="978"/>
      <c r="ED43" s="978"/>
      <c r="EE43" s="978"/>
      <c r="EF43" s="978"/>
      <c r="EG43" s="978"/>
      <c r="EH43" s="978"/>
      <c r="EI43" s="978"/>
      <c r="EJ43" s="978"/>
      <c r="EK43" s="978"/>
      <c r="EL43" s="978"/>
      <c r="EM43" s="978"/>
      <c r="EN43" s="978"/>
      <c r="EO43" s="978"/>
      <c r="EP43" s="978"/>
      <c r="EQ43" s="978"/>
      <c r="ER43" s="978"/>
      <c r="ES43" s="978"/>
      <c r="ET43" s="978"/>
      <c r="EU43" s="978"/>
      <c r="EV43" s="978"/>
      <c r="EW43" s="978"/>
      <c r="EX43" s="978"/>
      <c r="EY43" s="978"/>
      <c r="EZ43" s="978"/>
      <c r="FA43" s="978"/>
      <c r="FB43" s="978"/>
      <c r="FC43" s="978"/>
      <c r="FD43" s="978"/>
      <c r="FE43" s="1040"/>
    </row>
    <row r="44" spans="1:161">
      <c r="A44" s="1045"/>
      <c r="B44" s="978"/>
      <c r="C44" s="978"/>
      <c r="D44" s="978"/>
      <c r="E44" s="978"/>
      <c r="F44" s="978"/>
      <c r="G44" s="978"/>
      <c r="H44" s="978"/>
      <c r="I44" s="978"/>
      <c r="J44" s="978"/>
      <c r="K44" s="978"/>
      <c r="L44" s="978"/>
      <c r="M44" s="978"/>
      <c r="N44" s="978"/>
      <c r="O44" s="978"/>
      <c r="P44" s="978"/>
      <c r="Q44" s="978"/>
      <c r="R44" s="978"/>
      <c r="S44" s="978"/>
      <c r="T44" s="978"/>
      <c r="U44" s="978"/>
      <c r="V44" s="978"/>
      <c r="W44" s="978"/>
      <c r="X44" s="978"/>
      <c r="Y44" s="978"/>
      <c r="Z44" s="978"/>
      <c r="AA44" s="978"/>
      <c r="AB44" s="978"/>
      <c r="AC44" s="978"/>
      <c r="AD44" s="978"/>
      <c r="AE44" s="978"/>
      <c r="AF44" s="978"/>
      <c r="AG44" s="978"/>
      <c r="AH44" s="978"/>
      <c r="AI44" s="978"/>
      <c r="AJ44" s="978"/>
      <c r="AK44" s="978"/>
      <c r="AL44" s="978"/>
      <c r="AM44" s="978"/>
      <c r="AN44" s="978"/>
      <c r="AO44" s="978"/>
      <c r="AP44" s="978"/>
      <c r="AQ44" s="978"/>
      <c r="AR44" s="978"/>
      <c r="AS44" s="978"/>
      <c r="AT44" s="978"/>
      <c r="AU44" s="978"/>
      <c r="AV44" s="978"/>
      <c r="AW44" s="978"/>
      <c r="AX44" s="978"/>
      <c r="AY44" s="978"/>
      <c r="AZ44" s="978"/>
      <c r="BA44" s="978"/>
      <c r="BB44" s="978"/>
      <c r="BC44" s="978"/>
      <c r="BD44" s="978"/>
      <c r="BE44" s="978"/>
      <c r="BF44" s="978"/>
      <c r="BG44" s="978"/>
      <c r="BH44" s="978"/>
      <c r="BI44" s="978"/>
      <c r="BJ44" s="978"/>
      <c r="BK44" s="978"/>
      <c r="BL44" s="978"/>
      <c r="BM44" s="978"/>
      <c r="BN44" s="978"/>
      <c r="BO44" s="978"/>
      <c r="BP44" s="978"/>
      <c r="BQ44" s="978"/>
      <c r="BR44" s="978"/>
      <c r="BS44" s="978"/>
      <c r="BT44" s="978"/>
      <c r="BU44" s="978"/>
      <c r="BV44" s="978"/>
      <c r="BW44" s="978"/>
      <c r="BX44" s="978"/>
      <c r="BY44" s="978"/>
      <c r="BZ44" s="978"/>
      <c r="CA44" s="978"/>
      <c r="CB44" s="978"/>
      <c r="CC44" s="978"/>
      <c r="CD44" s="978"/>
      <c r="CE44" s="978"/>
      <c r="CF44" s="978"/>
      <c r="CG44" s="978"/>
      <c r="CH44" s="978"/>
      <c r="CI44" s="978"/>
      <c r="CJ44" s="978"/>
      <c r="CK44" s="978"/>
      <c r="CL44" s="978"/>
      <c r="CM44" s="978"/>
      <c r="CN44" s="978"/>
      <c r="CO44" s="978"/>
      <c r="CP44" s="978"/>
      <c r="CQ44" s="978"/>
      <c r="CR44" s="978"/>
      <c r="CS44" s="978"/>
      <c r="CT44" s="978"/>
      <c r="CU44" s="978"/>
      <c r="CV44" s="978"/>
      <c r="CW44" s="978"/>
      <c r="CX44" s="978"/>
      <c r="CY44" s="978"/>
      <c r="CZ44" s="978"/>
      <c r="DA44" s="978"/>
      <c r="DB44" s="978"/>
      <c r="DC44" s="978"/>
      <c r="DD44" s="978"/>
      <c r="DE44" s="978"/>
      <c r="DF44" s="978"/>
      <c r="DG44" s="978"/>
      <c r="DH44" s="978"/>
      <c r="DI44" s="978"/>
      <c r="DJ44" s="978"/>
      <c r="DK44" s="978"/>
      <c r="DL44" s="978"/>
      <c r="DM44" s="978"/>
      <c r="DN44" s="978"/>
      <c r="DO44" s="978"/>
      <c r="DP44" s="978"/>
      <c r="DQ44" s="978"/>
      <c r="DR44" s="978"/>
      <c r="DS44" s="978"/>
      <c r="DT44" s="978"/>
      <c r="DU44" s="978"/>
      <c r="DV44" s="978"/>
      <c r="DW44" s="978"/>
      <c r="DX44" s="978"/>
      <c r="DY44" s="978"/>
      <c r="DZ44" s="978"/>
      <c r="EA44" s="978"/>
      <c r="EB44" s="978"/>
      <c r="EC44" s="978"/>
      <c r="ED44" s="978"/>
      <c r="EE44" s="978"/>
      <c r="EF44" s="978"/>
      <c r="EG44" s="978"/>
      <c r="EH44" s="978"/>
      <c r="EI44" s="978"/>
      <c r="EJ44" s="978"/>
      <c r="EK44" s="978"/>
      <c r="EL44" s="978"/>
      <c r="EM44" s="978"/>
      <c r="EN44" s="978"/>
      <c r="EO44" s="978"/>
      <c r="EP44" s="978"/>
      <c r="EQ44" s="978"/>
      <c r="ER44" s="978"/>
      <c r="ES44" s="978"/>
      <c r="ET44" s="978"/>
      <c r="EU44" s="978"/>
      <c r="EV44" s="978"/>
      <c r="EW44" s="978"/>
      <c r="EX44" s="978"/>
      <c r="EY44" s="978"/>
      <c r="EZ44" s="978"/>
      <c r="FA44" s="978"/>
      <c r="FB44" s="978"/>
      <c r="FC44" s="978"/>
      <c r="FD44" s="978"/>
      <c r="FE44" s="1040"/>
    </row>
    <row r="45" spans="1:161">
      <c r="A45" s="1039" t="s">
        <v>663</v>
      </c>
      <c r="B45" s="976">
        <v>1080.0513805800001</v>
      </c>
      <c r="C45" s="976">
        <v>355.4</v>
      </c>
      <c r="D45" s="976">
        <v>481.7</v>
      </c>
      <c r="E45" s="976">
        <v>4661.5999999999995</v>
      </c>
      <c r="F45" s="976">
        <v>229.2</v>
      </c>
      <c r="G45" s="976">
        <v>228</v>
      </c>
      <c r="H45" s="976">
        <v>1796.3</v>
      </c>
      <c r="I45" s="976">
        <v>1777.7</v>
      </c>
      <c r="J45" s="976">
        <v>1745.1</v>
      </c>
      <c r="K45" s="976">
        <v>2063.6</v>
      </c>
      <c r="L45" s="976">
        <v>1786.1000000000001</v>
      </c>
      <c r="M45" s="976">
        <v>1766.3</v>
      </c>
      <c r="N45" s="976">
        <v>164.2999999999999</v>
      </c>
      <c r="O45" s="976">
        <v>671.5</v>
      </c>
      <c r="P45" s="976">
        <v>242.5</v>
      </c>
      <c r="Q45" s="976">
        <v>164.79999999999998</v>
      </c>
      <c r="R45" s="976">
        <v>757.2</v>
      </c>
      <c r="S45" s="976">
        <v>741.2</v>
      </c>
      <c r="T45" s="976">
        <v>1439.2</v>
      </c>
      <c r="U45" s="976">
        <v>2153.1999999999998</v>
      </c>
      <c r="V45" s="976">
        <v>2928.8</v>
      </c>
      <c r="W45" s="976">
        <v>3849.6</v>
      </c>
      <c r="X45" s="976">
        <v>4232.8</v>
      </c>
      <c r="Y45" s="976">
        <v>4362.5999999999995</v>
      </c>
      <c r="Z45" s="976">
        <v>212</v>
      </c>
      <c r="AA45" s="976">
        <v>843.2</v>
      </c>
      <c r="AB45" s="976">
        <v>263.7</v>
      </c>
      <c r="AC45" s="976">
        <v>274.60000000000002</v>
      </c>
      <c r="AD45" s="976">
        <v>257.89999999999998</v>
      </c>
      <c r="AE45" s="976">
        <v>204.4</v>
      </c>
      <c r="AF45" s="976">
        <v>313.2</v>
      </c>
      <c r="AG45" s="976">
        <v>179.9</v>
      </c>
      <c r="AH45" s="976">
        <v>1331.6999999999998</v>
      </c>
      <c r="AI45" s="976">
        <v>1417.1999999999898</v>
      </c>
      <c r="AJ45" s="976">
        <v>1968.2000000000116</v>
      </c>
      <c r="AK45" s="976">
        <v>1568.6000000000058</v>
      </c>
      <c r="AL45" s="976">
        <v>1930.8</v>
      </c>
      <c r="AM45" s="976">
        <v>2340.700000000003</v>
      </c>
      <c r="AN45" s="976">
        <v>2365.5880000000029</v>
      </c>
      <c r="AO45" s="976">
        <v>2465.599999999994</v>
      </c>
      <c r="AP45" s="976">
        <v>3506.4000000000115</v>
      </c>
      <c r="AQ45" s="976">
        <v>3133.0000000000027</v>
      </c>
      <c r="AR45" s="976">
        <v>3590.6000000000004</v>
      </c>
      <c r="AS45" s="976">
        <v>3297.6000000000004</v>
      </c>
      <c r="AT45" s="976">
        <v>3331.2999999999997</v>
      </c>
      <c r="AU45" s="976">
        <v>3217.203</v>
      </c>
      <c r="AV45" s="976">
        <v>3257.9</v>
      </c>
      <c r="AW45" s="976">
        <v>4708.8999999999996</v>
      </c>
      <c r="AX45" s="976">
        <v>2449.4</v>
      </c>
      <c r="AY45" s="976">
        <v>2939.28</v>
      </c>
      <c r="AZ45" s="976">
        <v>3821.0640000000003</v>
      </c>
      <c r="BA45" s="976">
        <v>5349.4895999999999</v>
      </c>
      <c r="BB45" s="976">
        <v>5689.1</v>
      </c>
      <c r="BC45" s="976">
        <v>5832.2</v>
      </c>
      <c r="BD45" s="976">
        <v>4045.8</v>
      </c>
      <c r="BE45" s="976">
        <v>2968.7</v>
      </c>
      <c r="BF45" s="976">
        <v>4522.7</v>
      </c>
      <c r="BG45" s="976">
        <v>6472.5072853500023</v>
      </c>
      <c r="BH45" s="976">
        <v>35659.164074779997</v>
      </c>
      <c r="BI45" s="976">
        <v>26135.375171539999</v>
      </c>
      <c r="BJ45" s="976">
        <v>13249.363450000001</v>
      </c>
      <c r="BK45" s="976">
        <v>13249.363450000001</v>
      </c>
      <c r="BL45" s="976">
        <v>13249.363450000001</v>
      </c>
      <c r="BM45" s="976">
        <v>13249.363450000001</v>
      </c>
      <c r="BN45" s="976">
        <v>13249.363450000001</v>
      </c>
      <c r="BO45" s="976">
        <v>13249.363450000001</v>
      </c>
      <c r="BP45" s="976">
        <v>0</v>
      </c>
      <c r="BQ45" s="976">
        <v>0</v>
      </c>
      <c r="BR45" s="976">
        <v>0</v>
      </c>
      <c r="BS45" s="976">
        <v>0</v>
      </c>
      <c r="BT45" s="976">
        <v>0</v>
      </c>
      <c r="BU45" s="976">
        <v>0</v>
      </c>
      <c r="BV45" s="976">
        <v>0</v>
      </c>
      <c r="BW45" s="976">
        <v>0</v>
      </c>
      <c r="BX45" s="976">
        <v>0</v>
      </c>
      <c r="BY45" s="976">
        <v>0</v>
      </c>
      <c r="BZ45" s="976">
        <v>0</v>
      </c>
      <c r="CA45" s="976">
        <v>0</v>
      </c>
      <c r="CB45" s="976">
        <v>0</v>
      </c>
      <c r="CC45" s="976">
        <v>0</v>
      </c>
      <c r="CD45" s="976">
        <v>0</v>
      </c>
      <c r="CE45" s="976">
        <v>0</v>
      </c>
      <c r="CF45" s="976">
        <v>0</v>
      </c>
      <c r="CG45" s="976">
        <v>0</v>
      </c>
      <c r="CH45" s="976">
        <v>0</v>
      </c>
      <c r="CI45" s="976">
        <v>0</v>
      </c>
      <c r="CJ45" s="976">
        <v>0</v>
      </c>
      <c r="CK45" s="976">
        <v>0</v>
      </c>
      <c r="CL45" s="976">
        <v>0</v>
      </c>
      <c r="CM45" s="976">
        <v>0</v>
      </c>
      <c r="CN45" s="976">
        <v>0</v>
      </c>
      <c r="CO45" s="976">
        <v>0</v>
      </c>
      <c r="CP45" s="976">
        <v>0</v>
      </c>
      <c r="CQ45" s="976">
        <v>0</v>
      </c>
      <c r="CR45" s="976">
        <v>0</v>
      </c>
      <c r="CS45" s="976">
        <v>0</v>
      </c>
      <c r="CT45" s="976">
        <v>13249.363449780001</v>
      </c>
      <c r="CU45" s="976">
        <v>13249.363449780001</v>
      </c>
      <c r="CV45" s="976">
        <v>13249.363449780001</v>
      </c>
      <c r="CW45" s="976">
        <v>13249.363449780001</v>
      </c>
      <c r="CX45" s="976">
        <v>13249.363449780001</v>
      </c>
      <c r="CY45" s="976">
        <v>13249.363449780001</v>
      </c>
      <c r="CZ45" s="976">
        <v>0</v>
      </c>
      <c r="DA45" s="976">
        <v>0</v>
      </c>
      <c r="DB45" s="976">
        <v>0</v>
      </c>
      <c r="DC45" s="976">
        <v>0</v>
      </c>
      <c r="DD45" s="976">
        <v>0</v>
      </c>
      <c r="DE45" s="976">
        <v>0</v>
      </c>
      <c r="DF45" s="976">
        <v>0</v>
      </c>
      <c r="DG45" s="976">
        <v>0</v>
      </c>
      <c r="DH45" s="976">
        <v>0</v>
      </c>
      <c r="DI45" s="976">
        <v>0</v>
      </c>
      <c r="DJ45" s="976">
        <v>0</v>
      </c>
      <c r="DK45" s="976">
        <v>0</v>
      </c>
      <c r="DL45" s="976">
        <v>0</v>
      </c>
      <c r="DM45" s="976">
        <v>0</v>
      </c>
      <c r="DN45" s="976">
        <v>0</v>
      </c>
      <c r="DO45" s="976">
        <v>0</v>
      </c>
      <c r="DP45" s="976">
        <v>0</v>
      </c>
      <c r="DQ45" s="976">
        <v>0</v>
      </c>
      <c r="DR45" s="976">
        <v>0</v>
      </c>
      <c r="DS45" s="976">
        <v>0</v>
      </c>
      <c r="DT45" s="976">
        <v>0</v>
      </c>
      <c r="DU45" s="976">
        <v>0</v>
      </c>
      <c r="DV45" s="976">
        <v>0</v>
      </c>
      <c r="DW45" s="976">
        <v>0</v>
      </c>
      <c r="DX45" s="976">
        <v>0</v>
      </c>
      <c r="DY45" s="976">
        <v>0</v>
      </c>
      <c r="DZ45" s="976">
        <v>0</v>
      </c>
      <c r="EA45" s="976">
        <v>0</v>
      </c>
      <c r="EB45" s="976">
        <v>27.260754840000001</v>
      </c>
      <c r="EC45" s="976">
        <v>54.499325599999999</v>
      </c>
      <c r="ED45" s="976">
        <v>0</v>
      </c>
      <c r="EE45" s="976">
        <v>0</v>
      </c>
      <c r="EF45" s="976">
        <v>0</v>
      </c>
      <c r="EG45" s="976">
        <v>0</v>
      </c>
      <c r="EH45" s="976">
        <v>0</v>
      </c>
      <c r="EI45" s="976">
        <v>0</v>
      </c>
      <c r="EJ45" s="976">
        <v>0</v>
      </c>
      <c r="EK45" s="976">
        <v>0</v>
      </c>
      <c r="EL45" s="976">
        <v>0</v>
      </c>
      <c r="EM45" s="976">
        <v>0</v>
      </c>
      <c r="EN45" s="976">
        <v>0</v>
      </c>
      <c r="EO45" s="976">
        <v>0</v>
      </c>
      <c r="EP45" s="976">
        <v>23578.282826840001</v>
      </c>
      <c r="EQ45" s="976">
        <v>33009.86461697</v>
      </c>
      <c r="ER45" s="976">
        <v>26006.187493369998</v>
      </c>
      <c r="ES45" s="976">
        <v>23587.728207849999</v>
      </c>
      <c r="ET45" s="976">
        <v>23587.728207849999</v>
      </c>
      <c r="EU45" s="976">
        <v>23587.728207849999</v>
      </c>
      <c r="EV45" s="976">
        <v>23587.728207849999</v>
      </c>
      <c r="EW45" s="976">
        <v>23587.728207849999</v>
      </c>
      <c r="EX45" s="976">
        <v>23587.728207849999</v>
      </c>
      <c r="EY45" s="976">
        <v>23587.728207849999</v>
      </c>
      <c r="EZ45" s="976">
        <v>23587.728207849999</v>
      </c>
      <c r="FA45" s="976">
        <v>23587.728207849999</v>
      </c>
      <c r="FB45" s="976">
        <v>25590.346310739998</v>
      </c>
      <c r="FC45" s="976">
        <v>25588.014388</v>
      </c>
      <c r="FD45" s="976">
        <v>25588.014388</v>
      </c>
      <c r="FE45" s="1040"/>
    </row>
    <row r="46" spans="1:161">
      <c r="A46" s="1039" t="s">
        <v>664</v>
      </c>
      <c r="B46" s="976">
        <v>175.95138058000003</v>
      </c>
      <c r="C46" s="976">
        <v>180.8</v>
      </c>
      <c r="D46" s="976">
        <v>173</v>
      </c>
      <c r="E46" s="976">
        <v>171.2</v>
      </c>
      <c r="F46" s="976">
        <v>175.10000000000002</v>
      </c>
      <c r="G46" s="976">
        <v>184.4</v>
      </c>
      <c r="H46" s="976">
        <v>1712.9</v>
      </c>
      <c r="I46" s="976">
        <v>1718.9</v>
      </c>
      <c r="J46" s="976">
        <v>1708.8</v>
      </c>
      <c r="K46" s="976">
        <v>2014.1</v>
      </c>
      <c r="L46" s="976">
        <v>1745.2</v>
      </c>
      <c r="M46" s="976">
        <v>1706.3</v>
      </c>
      <c r="N46" s="976">
        <v>84.099999999999909</v>
      </c>
      <c r="O46" s="976">
        <v>605</v>
      </c>
      <c r="P46" s="976">
        <v>178.9</v>
      </c>
      <c r="Q46" s="976">
        <v>134.6</v>
      </c>
      <c r="R46" s="976">
        <v>730.5</v>
      </c>
      <c r="S46" s="976">
        <v>730.5</v>
      </c>
      <c r="T46" s="976">
        <v>1439.2</v>
      </c>
      <c r="U46" s="976">
        <v>1981.1</v>
      </c>
      <c r="V46" s="976">
        <v>2913.9</v>
      </c>
      <c r="W46" s="976">
        <v>3800.5</v>
      </c>
      <c r="X46" s="976">
        <v>4132.7</v>
      </c>
      <c r="Y46" s="976">
        <v>4351.3999999999996</v>
      </c>
      <c r="Z46" s="976">
        <v>162.9</v>
      </c>
      <c r="AA46" s="976">
        <v>826.7</v>
      </c>
      <c r="AB46" s="976">
        <v>179.5</v>
      </c>
      <c r="AC46" s="976">
        <v>261.5</v>
      </c>
      <c r="AD46" s="976">
        <v>213.7</v>
      </c>
      <c r="AE46" s="976">
        <v>146.5</v>
      </c>
      <c r="AF46" s="976">
        <v>149.1</v>
      </c>
      <c r="AG46" s="976">
        <v>141.5</v>
      </c>
      <c r="AH46" s="976">
        <v>1042.8</v>
      </c>
      <c r="AI46" s="976">
        <v>1409.6999999999898</v>
      </c>
      <c r="AJ46" s="976">
        <v>1841.7000000000116</v>
      </c>
      <c r="AK46" s="976">
        <v>1563.1000000000058</v>
      </c>
      <c r="AL46" s="976">
        <v>1930.8</v>
      </c>
      <c r="AM46" s="976">
        <v>2288.8000000000029</v>
      </c>
      <c r="AN46" s="976">
        <v>2311.6880000000028</v>
      </c>
      <c r="AO46" s="976">
        <v>2397.8999999999942</v>
      </c>
      <c r="AP46" s="976">
        <v>3479.2000000000116</v>
      </c>
      <c r="AQ46" s="976">
        <v>3114.3000000000029</v>
      </c>
      <c r="AR46" s="976">
        <v>3561.8</v>
      </c>
      <c r="AS46" s="976">
        <v>3256.8</v>
      </c>
      <c r="AT46" s="976">
        <v>3249.7</v>
      </c>
      <c r="AU46" s="976">
        <v>3217.203</v>
      </c>
      <c r="AV46" s="976">
        <v>3257.9</v>
      </c>
      <c r="AW46" s="976">
        <v>4708.8999999999996</v>
      </c>
      <c r="AX46" s="976">
        <v>2449.4</v>
      </c>
      <c r="AY46" s="976">
        <v>2939.28</v>
      </c>
      <c r="AZ46" s="976">
        <v>3821.0640000000003</v>
      </c>
      <c r="BA46" s="976">
        <v>5349.4895999999999</v>
      </c>
      <c r="BB46" s="976">
        <v>5689.1</v>
      </c>
      <c r="BC46" s="976">
        <v>5832.2</v>
      </c>
      <c r="BD46" s="976">
        <v>4045.8</v>
      </c>
      <c r="BE46" s="976">
        <v>2968.7</v>
      </c>
      <c r="BF46" s="976">
        <v>4522.7</v>
      </c>
      <c r="BG46" s="976">
        <v>6472.5072853500023</v>
      </c>
      <c r="BH46" s="976">
        <v>35659.164074779997</v>
      </c>
      <c r="BI46" s="976">
        <v>26135.375171539999</v>
      </c>
      <c r="BJ46" s="976">
        <v>13249.363450000001</v>
      </c>
      <c r="BK46" s="976">
        <v>13249.363450000001</v>
      </c>
      <c r="BL46" s="976">
        <v>13249.363450000001</v>
      </c>
      <c r="BM46" s="976">
        <v>13249.363450000001</v>
      </c>
      <c r="BN46" s="976">
        <v>13249.363450000001</v>
      </c>
      <c r="BO46" s="976">
        <v>13249.363450000001</v>
      </c>
      <c r="BP46" s="976">
        <v>0</v>
      </c>
      <c r="BQ46" s="976">
        <v>0</v>
      </c>
      <c r="BR46" s="976">
        <v>0</v>
      </c>
      <c r="BS46" s="976">
        <v>0</v>
      </c>
      <c r="BT46" s="976">
        <v>0</v>
      </c>
      <c r="BU46" s="976">
        <v>0</v>
      </c>
      <c r="BV46" s="976">
        <v>0</v>
      </c>
      <c r="BW46" s="976">
        <v>0</v>
      </c>
      <c r="BX46" s="976">
        <v>0</v>
      </c>
      <c r="BY46" s="976">
        <v>0</v>
      </c>
      <c r="BZ46" s="976">
        <v>0</v>
      </c>
      <c r="CA46" s="976">
        <v>0</v>
      </c>
      <c r="CB46" s="976">
        <v>0</v>
      </c>
      <c r="CC46" s="976">
        <v>0</v>
      </c>
      <c r="CD46" s="976">
        <v>0</v>
      </c>
      <c r="CE46" s="976">
        <v>0</v>
      </c>
      <c r="CF46" s="976">
        <v>0</v>
      </c>
      <c r="CG46" s="976">
        <v>0</v>
      </c>
      <c r="CH46" s="976">
        <v>0</v>
      </c>
      <c r="CI46" s="976">
        <v>0</v>
      </c>
      <c r="CJ46" s="976">
        <v>0</v>
      </c>
      <c r="CK46" s="976">
        <v>0</v>
      </c>
      <c r="CL46" s="976">
        <v>0</v>
      </c>
      <c r="CM46" s="976">
        <v>0</v>
      </c>
      <c r="CN46" s="976">
        <v>0</v>
      </c>
      <c r="CO46" s="976">
        <v>0</v>
      </c>
      <c r="CP46" s="976">
        <v>0</v>
      </c>
      <c r="CQ46" s="976">
        <v>0</v>
      </c>
      <c r="CR46" s="976">
        <v>0</v>
      </c>
      <c r="CS46" s="976">
        <v>0</v>
      </c>
      <c r="CT46" s="976">
        <v>0</v>
      </c>
      <c r="CU46" s="976">
        <v>0</v>
      </c>
      <c r="CV46" s="976">
        <v>0</v>
      </c>
      <c r="CW46" s="976">
        <v>0</v>
      </c>
      <c r="CX46" s="976">
        <v>0</v>
      </c>
      <c r="CY46" s="976">
        <v>0</v>
      </c>
      <c r="CZ46" s="976">
        <v>0</v>
      </c>
      <c r="DA46" s="976">
        <v>0</v>
      </c>
      <c r="DB46" s="976">
        <v>0</v>
      </c>
      <c r="DC46" s="976">
        <v>0</v>
      </c>
      <c r="DD46" s="976">
        <v>0</v>
      </c>
      <c r="DE46" s="976">
        <v>0</v>
      </c>
      <c r="DF46" s="976">
        <v>0</v>
      </c>
      <c r="DG46" s="976">
        <v>0</v>
      </c>
      <c r="DH46" s="976">
        <v>0</v>
      </c>
      <c r="DI46" s="976">
        <v>0</v>
      </c>
      <c r="DJ46" s="976">
        <v>0</v>
      </c>
      <c r="DK46" s="976">
        <v>0</v>
      </c>
      <c r="DL46" s="976">
        <v>0</v>
      </c>
      <c r="DM46" s="976">
        <v>0</v>
      </c>
      <c r="DN46" s="976">
        <v>0</v>
      </c>
      <c r="DO46" s="976">
        <v>0</v>
      </c>
      <c r="DP46" s="976">
        <v>0</v>
      </c>
      <c r="DQ46" s="976">
        <v>0</v>
      </c>
      <c r="DR46" s="976">
        <v>0</v>
      </c>
      <c r="DS46" s="976">
        <v>0</v>
      </c>
      <c r="DT46" s="976">
        <v>0</v>
      </c>
      <c r="DU46" s="976">
        <v>0</v>
      </c>
      <c r="DV46" s="976">
        <v>0</v>
      </c>
      <c r="DW46" s="976">
        <v>0</v>
      </c>
      <c r="DX46" s="976">
        <v>0</v>
      </c>
      <c r="DY46" s="976">
        <v>0</v>
      </c>
      <c r="DZ46" s="976">
        <v>0</v>
      </c>
      <c r="EA46" s="976">
        <v>0</v>
      </c>
      <c r="EB46" s="976">
        <v>0</v>
      </c>
      <c r="EC46" s="976">
        <v>0</v>
      </c>
      <c r="ED46" s="976">
        <v>0</v>
      </c>
      <c r="EE46" s="976">
        <v>0</v>
      </c>
      <c r="EF46" s="976">
        <v>0</v>
      </c>
      <c r="EG46" s="976">
        <v>0</v>
      </c>
      <c r="EH46" s="976">
        <v>0</v>
      </c>
      <c r="EI46" s="976">
        <v>0</v>
      </c>
      <c r="EJ46" s="976">
        <v>0</v>
      </c>
      <c r="EK46" s="976">
        <v>0</v>
      </c>
      <c r="EL46" s="976">
        <v>0</v>
      </c>
      <c r="EM46" s="976">
        <v>0</v>
      </c>
      <c r="EN46" s="976">
        <v>0</v>
      </c>
      <c r="EO46" s="976">
        <v>0</v>
      </c>
      <c r="EP46" s="976">
        <v>23574.952628999999</v>
      </c>
      <c r="EQ46" s="976">
        <v>30602.809567169999</v>
      </c>
      <c r="ER46" s="976">
        <v>23587.728207849999</v>
      </c>
      <c r="ES46" s="976">
        <v>23587.728207849999</v>
      </c>
      <c r="ET46" s="976">
        <v>23587.728207849999</v>
      </c>
      <c r="EU46" s="976">
        <v>23587.728207849999</v>
      </c>
      <c r="EV46" s="976">
        <v>23587.728207849999</v>
      </c>
      <c r="EW46" s="976">
        <v>23587.728207849999</v>
      </c>
      <c r="EX46" s="976">
        <v>23587.728207849999</v>
      </c>
      <c r="EY46" s="976">
        <v>23587.728207849999</v>
      </c>
      <c r="EZ46" s="976">
        <v>23587.728207849999</v>
      </c>
      <c r="FA46" s="976">
        <v>23587.728207849999</v>
      </c>
      <c r="FB46" s="976">
        <v>25588.014388</v>
      </c>
      <c r="FC46" s="976">
        <v>25588.014388</v>
      </c>
      <c r="FD46" s="976">
        <v>25588.014388</v>
      </c>
      <c r="FE46" s="1040"/>
    </row>
    <row r="47" spans="1:161">
      <c r="A47" s="1044" t="s">
        <v>665</v>
      </c>
      <c r="B47" s="978">
        <v>160.41582311000002</v>
      </c>
      <c r="C47" s="978">
        <v>160.9</v>
      </c>
      <c r="D47" s="978">
        <v>160.19999999999999</v>
      </c>
      <c r="E47" s="978">
        <v>160.19999999999999</v>
      </c>
      <c r="F47" s="978">
        <v>164.3</v>
      </c>
      <c r="G47" s="978">
        <v>173.7</v>
      </c>
      <c r="H47" s="978">
        <v>1712.9</v>
      </c>
      <c r="I47" s="978">
        <v>1718.9</v>
      </c>
      <c r="J47" s="978">
        <v>1708.8</v>
      </c>
      <c r="K47" s="978">
        <v>2014.1</v>
      </c>
      <c r="L47" s="978">
        <v>1745.2</v>
      </c>
      <c r="M47" s="978">
        <v>1706.3</v>
      </c>
      <c r="N47" s="978">
        <v>84.099999999999909</v>
      </c>
      <c r="O47" s="978">
        <v>605</v>
      </c>
      <c r="P47" s="978">
        <v>178.9</v>
      </c>
      <c r="Q47" s="978">
        <v>134.6</v>
      </c>
      <c r="R47" s="978">
        <v>730.5</v>
      </c>
      <c r="S47" s="978">
        <v>730.5</v>
      </c>
      <c r="T47" s="978">
        <v>1439.2</v>
      </c>
      <c r="U47" s="978">
        <v>1981.1</v>
      </c>
      <c r="V47" s="978">
        <v>2913.9</v>
      </c>
      <c r="W47" s="978">
        <v>3800.5</v>
      </c>
      <c r="X47" s="978">
        <v>4132.7</v>
      </c>
      <c r="Y47" s="978">
        <v>4351.3999999999996</v>
      </c>
      <c r="Z47" s="978">
        <v>162.9</v>
      </c>
      <c r="AA47" s="978">
        <v>826.7</v>
      </c>
      <c r="AB47" s="978">
        <v>179.5</v>
      </c>
      <c r="AC47" s="978">
        <v>261.5</v>
      </c>
      <c r="AD47" s="978">
        <v>213.7</v>
      </c>
      <c r="AE47" s="978">
        <v>146.5</v>
      </c>
      <c r="AF47" s="978">
        <v>149.1</v>
      </c>
      <c r="AG47" s="978">
        <v>141.5</v>
      </c>
      <c r="AH47" s="978">
        <v>1042.8</v>
      </c>
      <c r="AI47" s="978">
        <v>1409.6999999999898</v>
      </c>
      <c r="AJ47" s="978">
        <v>1841.7000000000116</v>
      </c>
      <c r="AK47" s="978">
        <v>1563.1000000000058</v>
      </c>
      <c r="AL47" s="978">
        <v>1930.8</v>
      </c>
      <c r="AM47" s="978">
        <v>2288.8000000000029</v>
      </c>
      <c r="AN47" s="978">
        <v>2311.6880000000028</v>
      </c>
      <c r="AO47" s="978">
        <v>2397.8999999999942</v>
      </c>
      <c r="AP47" s="978">
        <v>3479.2000000000116</v>
      </c>
      <c r="AQ47" s="978">
        <v>3114.3000000000029</v>
      </c>
      <c r="AR47" s="978">
        <v>3561.8</v>
      </c>
      <c r="AS47" s="978">
        <v>3256.8</v>
      </c>
      <c r="AT47" s="978">
        <v>3249.7</v>
      </c>
      <c r="AU47" s="978">
        <v>3217.203</v>
      </c>
      <c r="AV47" s="978">
        <v>3257.9</v>
      </c>
      <c r="AW47" s="978">
        <v>4708.8999999999996</v>
      </c>
      <c r="AX47" s="978">
        <v>2449.4</v>
      </c>
      <c r="AY47" s="978">
        <v>2939.28</v>
      </c>
      <c r="AZ47" s="978">
        <v>3821.0640000000003</v>
      </c>
      <c r="BA47" s="978">
        <v>5349.4895999999999</v>
      </c>
      <c r="BB47" s="978">
        <v>5689.1</v>
      </c>
      <c r="BC47" s="978">
        <v>5832.2</v>
      </c>
      <c r="BD47" s="978">
        <v>4045.8</v>
      </c>
      <c r="BE47" s="978">
        <v>2968.7</v>
      </c>
      <c r="BF47" s="978">
        <v>4522.7</v>
      </c>
      <c r="BG47" s="978">
        <v>6472.5072853500023</v>
      </c>
      <c r="BH47" s="978">
        <v>35659.164074779997</v>
      </c>
      <c r="BI47" s="978">
        <v>26135.375171539999</v>
      </c>
      <c r="BJ47" s="978">
        <v>13249.363450000001</v>
      </c>
      <c r="BK47" s="978">
        <v>13249.363450000001</v>
      </c>
      <c r="BL47" s="978">
        <v>13249.363450000001</v>
      </c>
      <c r="BM47" s="978">
        <v>13249.363450000001</v>
      </c>
      <c r="BN47" s="978">
        <v>13249.363450000001</v>
      </c>
      <c r="BO47" s="978">
        <v>13249.363450000001</v>
      </c>
      <c r="BP47" s="978">
        <v>0</v>
      </c>
      <c r="BQ47" s="978">
        <v>0</v>
      </c>
      <c r="BR47" s="978">
        <v>0</v>
      </c>
      <c r="BS47" s="978">
        <v>0</v>
      </c>
      <c r="BT47" s="978">
        <v>0</v>
      </c>
      <c r="BU47" s="978">
        <v>0</v>
      </c>
      <c r="BV47" s="978">
        <v>0</v>
      </c>
      <c r="BW47" s="978">
        <v>0</v>
      </c>
      <c r="BX47" s="978">
        <v>0</v>
      </c>
      <c r="BY47" s="978">
        <v>0</v>
      </c>
      <c r="BZ47" s="978">
        <v>0</v>
      </c>
      <c r="CA47" s="978">
        <v>0</v>
      </c>
      <c r="CB47" s="978">
        <v>0</v>
      </c>
      <c r="CC47" s="978">
        <v>0</v>
      </c>
      <c r="CD47" s="978">
        <v>0</v>
      </c>
      <c r="CE47" s="978">
        <v>0</v>
      </c>
      <c r="CF47" s="978">
        <v>0</v>
      </c>
      <c r="CG47" s="978">
        <v>0</v>
      </c>
      <c r="CH47" s="978">
        <v>0</v>
      </c>
      <c r="CI47" s="978">
        <v>0</v>
      </c>
      <c r="CJ47" s="978">
        <v>0</v>
      </c>
      <c r="CK47" s="978">
        <v>0</v>
      </c>
      <c r="CL47" s="978">
        <v>0</v>
      </c>
      <c r="CM47" s="978">
        <v>0</v>
      </c>
      <c r="CN47" s="978">
        <v>0</v>
      </c>
      <c r="CO47" s="978">
        <v>0</v>
      </c>
      <c r="CP47" s="978">
        <v>0</v>
      </c>
      <c r="CQ47" s="978">
        <v>0</v>
      </c>
      <c r="CR47" s="978">
        <v>0</v>
      </c>
      <c r="CS47" s="978">
        <v>0</v>
      </c>
      <c r="CT47" s="978">
        <v>0</v>
      </c>
      <c r="CU47" s="978">
        <v>0</v>
      </c>
      <c r="CV47" s="978">
        <v>0</v>
      </c>
      <c r="CW47" s="978">
        <v>0</v>
      </c>
      <c r="CX47" s="978">
        <v>0</v>
      </c>
      <c r="CY47" s="978">
        <v>0</v>
      </c>
      <c r="CZ47" s="978">
        <v>0</v>
      </c>
      <c r="DA47" s="978">
        <v>0</v>
      </c>
      <c r="DB47" s="978">
        <v>0</v>
      </c>
      <c r="DC47" s="978">
        <v>0</v>
      </c>
      <c r="DD47" s="978">
        <v>0</v>
      </c>
      <c r="DE47" s="978">
        <v>0</v>
      </c>
      <c r="DF47" s="978">
        <v>0</v>
      </c>
      <c r="DG47" s="978">
        <v>0</v>
      </c>
      <c r="DH47" s="978">
        <v>0</v>
      </c>
      <c r="DI47" s="978">
        <v>0</v>
      </c>
      <c r="DJ47" s="978">
        <v>0</v>
      </c>
      <c r="DK47" s="978">
        <v>0</v>
      </c>
      <c r="DL47" s="978">
        <v>0</v>
      </c>
      <c r="DM47" s="978">
        <v>0</v>
      </c>
      <c r="DN47" s="978">
        <v>0</v>
      </c>
      <c r="DO47" s="978">
        <v>0</v>
      </c>
      <c r="DP47" s="978">
        <v>0</v>
      </c>
      <c r="DQ47" s="978">
        <v>0</v>
      </c>
      <c r="DR47" s="978">
        <v>0</v>
      </c>
      <c r="DS47" s="978">
        <v>0</v>
      </c>
      <c r="DT47" s="978">
        <v>0</v>
      </c>
      <c r="DU47" s="978">
        <v>0</v>
      </c>
      <c r="DV47" s="978">
        <v>0</v>
      </c>
      <c r="DW47" s="978">
        <v>0</v>
      </c>
      <c r="DX47" s="978">
        <v>0</v>
      </c>
      <c r="DY47" s="978">
        <v>0</v>
      </c>
      <c r="DZ47" s="978">
        <v>0</v>
      </c>
      <c r="EA47" s="978">
        <v>0</v>
      </c>
      <c r="EB47" s="978">
        <v>0</v>
      </c>
      <c r="EC47" s="978">
        <v>0</v>
      </c>
      <c r="ED47" s="978">
        <v>0</v>
      </c>
      <c r="EE47" s="978">
        <v>0</v>
      </c>
      <c r="EF47" s="978">
        <v>0</v>
      </c>
      <c r="EG47" s="978">
        <v>0</v>
      </c>
      <c r="EH47" s="978">
        <v>0</v>
      </c>
      <c r="EI47" s="978">
        <v>0</v>
      </c>
      <c r="EJ47" s="978">
        <v>0</v>
      </c>
      <c r="EK47" s="978">
        <v>0</v>
      </c>
      <c r="EL47" s="978">
        <v>0</v>
      </c>
      <c r="EM47" s="978">
        <v>0</v>
      </c>
      <c r="EN47" s="978">
        <v>0</v>
      </c>
      <c r="EO47" s="978">
        <v>0</v>
      </c>
      <c r="EP47" s="978">
        <v>23574.952628999999</v>
      </c>
      <c r="EQ47" s="978">
        <v>30602.809567169999</v>
      </c>
      <c r="ER47" s="978">
        <v>23587.728207849999</v>
      </c>
      <c r="ES47" s="978">
        <v>23587.728207849999</v>
      </c>
      <c r="ET47" s="978">
        <v>23587.728207849999</v>
      </c>
      <c r="EU47" s="978">
        <v>23587.728207849999</v>
      </c>
      <c r="EV47" s="978">
        <v>23587.728207849999</v>
      </c>
      <c r="EW47" s="978">
        <v>23587.728207849999</v>
      </c>
      <c r="EX47" s="978">
        <v>23587.728207849999</v>
      </c>
      <c r="EY47" s="978">
        <v>23587.728207849999</v>
      </c>
      <c r="EZ47" s="978">
        <v>23587.728207849999</v>
      </c>
      <c r="FA47" s="978">
        <v>23587.728207849999</v>
      </c>
      <c r="FB47" s="978">
        <v>25588.014388</v>
      </c>
      <c r="FC47" s="978">
        <v>25588.014388</v>
      </c>
      <c r="FD47" s="978">
        <v>25588.014388</v>
      </c>
      <c r="FE47" s="1040"/>
    </row>
    <row r="48" spans="1:161">
      <c r="A48" s="1044" t="s">
        <v>666</v>
      </c>
      <c r="B48" s="978">
        <v>15.535557470000001</v>
      </c>
      <c r="C48" s="978">
        <v>19.899999999999999</v>
      </c>
      <c r="D48" s="978">
        <v>12.8</v>
      </c>
      <c r="E48" s="978">
        <v>11</v>
      </c>
      <c r="F48" s="978">
        <v>10.8</v>
      </c>
      <c r="G48" s="978">
        <v>10.6</v>
      </c>
      <c r="H48" s="978"/>
      <c r="I48" s="978"/>
      <c r="J48" s="978">
        <v>0</v>
      </c>
      <c r="K48" s="978">
        <v>0</v>
      </c>
      <c r="L48" s="978">
        <v>0</v>
      </c>
      <c r="M48" s="978">
        <v>0</v>
      </c>
      <c r="N48" s="978">
        <v>0</v>
      </c>
      <c r="O48" s="978">
        <v>0</v>
      </c>
      <c r="P48" s="978">
        <v>0</v>
      </c>
      <c r="Q48" s="978">
        <v>0</v>
      </c>
      <c r="R48" s="978">
        <v>0</v>
      </c>
      <c r="S48" s="978">
        <v>0</v>
      </c>
      <c r="T48" s="978">
        <v>0</v>
      </c>
      <c r="U48" s="978">
        <v>0</v>
      </c>
      <c r="V48" s="978">
        <v>0</v>
      </c>
      <c r="W48" s="978">
        <v>0</v>
      </c>
      <c r="X48" s="978">
        <v>0</v>
      </c>
      <c r="Y48" s="978">
        <v>0</v>
      </c>
      <c r="Z48" s="978">
        <v>0</v>
      </c>
      <c r="AA48" s="978">
        <v>0</v>
      </c>
      <c r="AB48" s="978">
        <v>0</v>
      </c>
      <c r="AC48" s="978">
        <v>0</v>
      </c>
      <c r="AD48" s="978">
        <v>0</v>
      </c>
      <c r="AE48" s="978">
        <v>0</v>
      </c>
      <c r="AF48" s="978">
        <v>0</v>
      </c>
      <c r="AG48" s="978">
        <v>0</v>
      </c>
      <c r="AH48" s="978">
        <v>0</v>
      </c>
      <c r="AI48" s="978">
        <v>0</v>
      </c>
      <c r="AJ48" s="978">
        <v>0</v>
      </c>
      <c r="AK48" s="978">
        <v>0</v>
      </c>
      <c r="AL48" s="978">
        <v>0</v>
      </c>
      <c r="AM48" s="978">
        <v>0</v>
      </c>
      <c r="AN48" s="978">
        <v>0</v>
      </c>
      <c r="AO48" s="978">
        <v>0</v>
      </c>
      <c r="AP48" s="978">
        <v>0</v>
      </c>
      <c r="AQ48" s="978">
        <v>0</v>
      </c>
      <c r="AR48" s="978">
        <v>0</v>
      </c>
      <c r="AS48" s="978">
        <v>0</v>
      </c>
      <c r="AT48" s="978">
        <v>0</v>
      </c>
      <c r="AU48" s="978">
        <v>0</v>
      </c>
      <c r="AV48" s="978">
        <v>0</v>
      </c>
      <c r="AW48" s="978">
        <v>0</v>
      </c>
      <c r="AX48" s="978">
        <v>0</v>
      </c>
      <c r="AY48" s="978">
        <v>0</v>
      </c>
      <c r="AZ48" s="978">
        <v>0</v>
      </c>
      <c r="BA48" s="978">
        <v>0</v>
      </c>
      <c r="BB48" s="978">
        <v>0</v>
      </c>
      <c r="BC48" s="978">
        <v>0</v>
      </c>
      <c r="BD48" s="978">
        <v>0</v>
      </c>
      <c r="BE48" s="978">
        <v>0</v>
      </c>
      <c r="BF48" s="978">
        <v>0</v>
      </c>
      <c r="BG48" s="978">
        <v>0</v>
      </c>
      <c r="BH48" s="978"/>
      <c r="BI48" s="978"/>
      <c r="BJ48" s="978"/>
      <c r="BK48" s="978"/>
      <c r="BL48" s="978"/>
      <c r="BM48" s="978"/>
      <c r="BN48" s="978"/>
      <c r="BO48" s="978"/>
      <c r="BP48" s="978"/>
      <c r="BQ48" s="978"/>
      <c r="BR48" s="978"/>
      <c r="BS48" s="978"/>
      <c r="BT48" s="978"/>
      <c r="BU48" s="978"/>
      <c r="BV48" s="978"/>
      <c r="BW48" s="978"/>
      <c r="BX48" s="978"/>
      <c r="BY48" s="978"/>
      <c r="BZ48" s="978"/>
      <c r="CA48" s="978"/>
      <c r="CB48" s="978"/>
      <c r="CC48" s="978"/>
      <c r="CD48" s="978"/>
      <c r="CE48" s="978"/>
      <c r="CF48" s="978"/>
      <c r="CG48" s="978"/>
      <c r="CH48" s="978"/>
      <c r="CI48" s="978"/>
      <c r="CJ48" s="978"/>
      <c r="CK48" s="978"/>
      <c r="CL48" s="978"/>
      <c r="CM48" s="978"/>
      <c r="CN48" s="978"/>
      <c r="CO48" s="978"/>
      <c r="CP48" s="978"/>
      <c r="CQ48" s="978"/>
      <c r="CR48" s="978"/>
      <c r="CS48" s="978"/>
      <c r="CT48" s="978"/>
      <c r="CU48" s="978"/>
      <c r="CV48" s="978"/>
      <c r="CW48" s="978"/>
      <c r="CX48" s="978"/>
      <c r="CY48" s="978"/>
      <c r="CZ48" s="978"/>
      <c r="DA48" s="978"/>
      <c r="DB48" s="978"/>
      <c r="DC48" s="978"/>
      <c r="DD48" s="978"/>
      <c r="DE48" s="978"/>
      <c r="DF48" s="978"/>
      <c r="DG48" s="978"/>
      <c r="DH48" s="978"/>
      <c r="DI48" s="978"/>
      <c r="DJ48" s="978"/>
      <c r="DK48" s="978"/>
      <c r="DL48" s="978"/>
      <c r="DM48" s="978"/>
      <c r="DN48" s="978"/>
      <c r="DO48" s="978"/>
      <c r="DP48" s="978"/>
      <c r="DQ48" s="978"/>
      <c r="DR48" s="978"/>
      <c r="DS48" s="978"/>
      <c r="DT48" s="978"/>
      <c r="DU48" s="978"/>
      <c r="DV48" s="978"/>
      <c r="DW48" s="978"/>
      <c r="DX48" s="978"/>
      <c r="DY48" s="978"/>
      <c r="DZ48" s="978"/>
      <c r="EA48" s="978"/>
      <c r="EB48" s="978"/>
      <c r="EC48" s="978"/>
      <c r="ED48" s="978"/>
      <c r="EE48" s="978"/>
      <c r="EF48" s="978"/>
      <c r="EG48" s="978"/>
      <c r="EH48" s="978"/>
      <c r="EI48" s="978"/>
      <c r="EJ48" s="978"/>
      <c r="EK48" s="978"/>
      <c r="EL48" s="978"/>
      <c r="EM48" s="978"/>
      <c r="EN48" s="978"/>
      <c r="EO48" s="978"/>
      <c r="EP48" s="978"/>
      <c r="EQ48" s="978"/>
      <c r="ER48" s="978"/>
      <c r="ES48" s="978"/>
      <c r="ET48" s="978"/>
      <c r="EU48" s="978"/>
      <c r="EV48" s="978"/>
      <c r="EW48" s="978"/>
      <c r="EX48" s="978"/>
      <c r="EY48" s="978"/>
      <c r="EZ48" s="978"/>
      <c r="FA48" s="978"/>
      <c r="FB48" s="978"/>
      <c r="FC48" s="978"/>
      <c r="FD48" s="978"/>
      <c r="FE48" s="1040"/>
    </row>
    <row r="49" spans="1:161">
      <c r="A49" s="1039" t="s">
        <v>667</v>
      </c>
      <c r="B49" s="978">
        <v>904.1</v>
      </c>
      <c r="C49" s="978">
        <v>174.6</v>
      </c>
      <c r="D49" s="978">
        <v>308.7</v>
      </c>
      <c r="E49" s="978">
        <v>4490.3999999999996</v>
      </c>
      <c r="F49" s="978">
        <v>54.1</v>
      </c>
      <c r="G49" s="978">
        <v>13.6</v>
      </c>
      <c r="H49" s="978">
        <v>83.4</v>
      </c>
      <c r="I49" s="978">
        <v>58.8</v>
      </c>
      <c r="J49" s="978">
        <v>36.299999999999997</v>
      </c>
      <c r="K49" s="978">
        <v>49.5</v>
      </c>
      <c r="L49" s="978">
        <v>40.9</v>
      </c>
      <c r="M49" s="978">
        <v>60</v>
      </c>
      <c r="N49" s="978">
        <v>80.2</v>
      </c>
      <c r="O49" s="978">
        <v>66.5</v>
      </c>
      <c r="P49" s="978">
        <v>63.6</v>
      </c>
      <c r="Q49" s="978">
        <v>30.2</v>
      </c>
      <c r="R49" s="978">
        <v>26.7</v>
      </c>
      <c r="S49" s="978">
        <v>10.7</v>
      </c>
      <c r="T49" s="978">
        <v>0</v>
      </c>
      <c r="U49" s="978">
        <v>172.1</v>
      </c>
      <c r="V49" s="978">
        <v>14.9</v>
      </c>
      <c r="W49" s="978">
        <v>49.1</v>
      </c>
      <c r="X49" s="978">
        <v>100.1</v>
      </c>
      <c r="Y49" s="978">
        <v>11.2</v>
      </c>
      <c r="Z49" s="978">
        <v>49.1</v>
      </c>
      <c r="AA49" s="978">
        <v>16.5</v>
      </c>
      <c r="AB49" s="978">
        <v>84.2</v>
      </c>
      <c r="AC49" s="978">
        <v>13.1</v>
      </c>
      <c r="AD49" s="978">
        <v>44.2</v>
      </c>
      <c r="AE49" s="978">
        <v>57.9</v>
      </c>
      <c r="AF49" s="978">
        <v>164.1</v>
      </c>
      <c r="AG49" s="978">
        <v>38.4</v>
      </c>
      <c r="AH49" s="978">
        <v>288.89999999999998</v>
      </c>
      <c r="AI49" s="978">
        <v>7.5</v>
      </c>
      <c r="AJ49" s="978">
        <v>126.5</v>
      </c>
      <c r="AK49" s="978">
        <v>5.5</v>
      </c>
      <c r="AL49" s="978">
        <v>0</v>
      </c>
      <c r="AM49" s="978">
        <v>51.9</v>
      </c>
      <c r="AN49" s="978">
        <v>53.9</v>
      </c>
      <c r="AO49" s="978">
        <v>67.7</v>
      </c>
      <c r="AP49" s="978">
        <v>27.2</v>
      </c>
      <c r="AQ49" s="978">
        <v>18.7</v>
      </c>
      <c r="AR49" s="978">
        <v>28.8</v>
      </c>
      <c r="AS49" s="978">
        <v>40.799999999999997</v>
      </c>
      <c r="AT49" s="978">
        <v>81.599999999999994</v>
      </c>
      <c r="AU49" s="978">
        <v>0</v>
      </c>
      <c r="AV49" s="978">
        <v>0</v>
      </c>
      <c r="AW49" s="978">
        <v>0</v>
      </c>
      <c r="AX49" s="978">
        <v>0</v>
      </c>
      <c r="AY49" s="978">
        <v>0</v>
      </c>
      <c r="AZ49" s="978">
        <v>0</v>
      </c>
      <c r="BA49" s="978">
        <v>0</v>
      </c>
      <c r="BB49" s="978">
        <v>0</v>
      </c>
      <c r="BC49" s="978">
        <v>0</v>
      </c>
      <c r="BD49" s="978">
        <v>0</v>
      </c>
      <c r="BE49" s="978">
        <v>0</v>
      </c>
      <c r="BF49" s="978">
        <v>0</v>
      </c>
      <c r="BG49" s="978">
        <v>0</v>
      </c>
      <c r="BH49" s="978"/>
      <c r="BI49" s="978"/>
      <c r="BJ49" s="978"/>
      <c r="BK49" s="978"/>
      <c r="BL49" s="978"/>
      <c r="BM49" s="978"/>
      <c r="BN49" s="978"/>
      <c r="BO49" s="978"/>
      <c r="BP49" s="978"/>
      <c r="BQ49" s="978"/>
      <c r="BR49" s="978"/>
      <c r="BS49" s="978"/>
      <c r="BT49" s="978"/>
      <c r="BU49" s="978"/>
      <c r="BV49" s="978"/>
      <c r="BW49" s="978"/>
      <c r="BX49" s="978"/>
      <c r="BY49" s="978"/>
      <c r="BZ49" s="978"/>
      <c r="CA49" s="978"/>
      <c r="CB49" s="978"/>
      <c r="CC49" s="978"/>
      <c r="CD49" s="978"/>
      <c r="CE49" s="978"/>
      <c r="CF49" s="978"/>
      <c r="CG49" s="978"/>
      <c r="CH49" s="978"/>
      <c r="CI49" s="978"/>
      <c r="CJ49" s="978"/>
      <c r="CK49" s="978"/>
      <c r="CL49" s="978"/>
      <c r="CM49" s="978"/>
      <c r="CN49" s="978"/>
      <c r="CO49" s="978"/>
      <c r="CP49" s="978"/>
      <c r="CQ49" s="978"/>
      <c r="CR49" s="978"/>
      <c r="CS49" s="978"/>
      <c r="CT49" s="978">
        <v>13249.363449780001</v>
      </c>
      <c r="CU49" s="978">
        <v>13249.363449780001</v>
      </c>
      <c r="CV49" s="978">
        <v>13249.363449780001</v>
      </c>
      <c r="CW49" s="978">
        <v>13249.363449780001</v>
      </c>
      <c r="CX49" s="978">
        <v>13249.363449780001</v>
      </c>
      <c r="CY49" s="978">
        <v>13249.363449780001</v>
      </c>
      <c r="CZ49" s="978">
        <v>0</v>
      </c>
      <c r="DA49" s="978">
        <v>0</v>
      </c>
      <c r="DB49" s="978">
        <v>0</v>
      </c>
      <c r="DC49" s="978">
        <v>0</v>
      </c>
      <c r="DD49" s="978">
        <v>0</v>
      </c>
      <c r="DE49" s="978">
        <v>0</v>
      </c>
      <c r="DF49" s="978">
        <v>0</v>
      </c>
      <c r="DG49" s="978">
        <v>0</v>
      </c>
      <c r="DH49" s="978">
        <v>0</v>
      </c>
      <c r="DI49" s="978">
        <v>0</v>
      </c>
      <c r="DJ49" s="978">
        <v>0</v>
      </c>
      <c r="DK49" s="978">
        <v>0</v>
      </c>
      <c r="DL49" s="978">
        <v>0</v>
      </c>
      <c r="DM49" s="978">
        <v>0</v>
      </c>
      <c r="DN49" s="978">
        <v>0</v>
      </c>
      <c r="DO49" s="978">
        <v>0</v>
      </c>
      <c r="DP49" s="978">
        <v>0</v>
      </c>
      <c r="DQ49" s="978">
        <v>0</v>
      </c>
      <c r="DR49" s="978">
        <v>0</v>
      </c>
      <c r="DS49" s="978">
        <v>0</v>
      </c>
      <c r="DT49" s="978">
        <v>0</v>
      </c>
      <c r="DU49" s="978">
        <v>0</v>
      </c>
      <c r="DV49" s="978">
        <v>0</v>
      </c>
      <c r="DW49" s="978">
        <v>0</v>
      </c>
      <c r="DX49" s="978">
        <v>0</v>
      </c>
      <c r="DY49" s="978">
        <v>0</v>
      </c>
      <c r="DZ49" s="978">
        <v>0</v>
      </c>
      <c r="EA49" s="978">
        <v>0</v>
      </c>
      <c r="EB49" s="978">
        <v>27.260754840000001</v>
      </c>
      <c r="EC49" s="978">
        <v>54.499325599999999</v>
      </c>
      <c r="ED49" s="978">
        <v>0</v>
      </c>
      <c r="EE49" s="978">
        <v>0</v>
      </c>
      <c r="EF49" s="978">
        <v>0</v>
      </c>
      <c r="EG49" s="978">
        <v>0</v>
      </c>
      <c r="EH49" s="978">
        <v>0</v>
      </c>
      <c r="EI49" s="978">
        <v>0</v>
      </c>
      <c r="EJ49" s="978">
        <v>0</v>
      </c>
      <c r="EK49" s="978">
        <v>0</v>
      </c>
      <c r="EL49" s="978">
        <v>0</v>
      </c>
      <c r="EM49" s="978">
        <v>0</v>
      </c>
      <c r="EN49" s="978">
        <v>0</v>
      </c>
      <c r="EO49" s="978">
        <v>0</v>
      </c>
      <c r="EP49" s="978">
        <v>3.3301978399999999</v>
      </c>
      <c r="EQ49" s="978">
        <v>2407.0550498000002</v>
      </c>
      <c r="ER49" s="978">
        <v>2418.4592855199999</v>
      </c>
      <c r="ES49" s="978">
        <v>0</v>
      </c>
      <c r="ET49" s="978">
        <v>0</v>
      </c>
      <c r="EU49" s="978">
        <v>0</v>
      </c>
      <c r="EV49" s="978">
        <v>0</v>
      </c>
      <c r="EW49" s="978">
        <v>0</v>
      </c>
      <c r="EX49" s="978">
        <v>0</v>
      </c>
      <c r="EY49" s="978">
        <v>0</v>
      </c>
      <c r="EZ49" s="978">
        <v>0</v>
      </c>
      <c r="FA49" s="978">
        <v>0</v>
      </c>
      <c r="FB49" s="978">
        <v>2.3319227400000004</v>
      </c>
      <c r="FC49" s="978">
        <v>0</v>
      </c>
      <c r="FD49" s="978">
        <v>0</v>
      </c>
      <c r="FE49" s="1040"/>
    </row>
    <row r="50" spans="1:161">
      <c r="A50" s="1045"/>
      <c r="B50" s="978"/>
      <c r="C50" s="978"/>
      <c r="D50" s="978"/>
      <c r="E50" s="978"/>
      <c r="F50" s="978"/>
      <c r="G50" s="978"/>
      <c r="H50" s="978"/>
      <c r="I50" s="978"/>
      <c r="J50" s="978"/>
      <c r="K50" s="978"/>
      <c r="L50" s="978"/>
      <c r="M50" s="978"/>
      <c r="N50" s="978"/>
      <c r="O50" s="978"/>
      <c r="P50" s="978"/>
      <c r="Q50" s="978"/>
      <c r="R50" s="978"/>
      <c r="S50" s="978"/>
      <c r="T50" s="978"/>
      <c r="U50" s="978"/>
      <c r="V50" s="978"/>
      <c r="W50" s="978"/>
      <c r="X50" s="978"/>
      <c r="Y50" s="978"/>
      <c r="Z50" s="978"/>
      <c r="AA50" s="978"/>
      <c r="AB50" s="978"/>
      <c r="AC50" s="978"/>
      <c r="AD50" s="978"/>
      <c r="AE50" s="978"/>
      <c r="AF50" s="978"/>
      <c r="AG50" s="978"/>
      <c r="AH50" s="978"/>
      <c r="AI50" s="978"/>
      <c r="AJ50" s="978"/>
      <c r="AK50" s="978"/>
      <c r="AL50" s="978"/>
      <c r="AM50" s="978"/>
      <c r="AN50" s="978"/>
      <c r="AO50" s="978"/>
      <c r="AP50" s="978"/>
      <c r="AQ50" s="978"/>
      <c r="AR50" s="978"/>
      <c r="AS50" s="978"/>
      <c r="AT50" s="978"/>
      <c r="AU50" s="978"/>
      <c r="AV50" s="978"/>
      <c r="AW50" s="978"/>
      <c r="AX50" s="978"/>
      <c r="AY50" s="978"/>
      <c r="AZ50" s="978"/>
      <c r="BA50" s="978"/>
      <c r="BB50" s="978"/>
      <c r="BC50" s="978"/>
      <c r="BD50" s="978"/>
      <c r="BE50" s="978"/>
      <c r="BF50" s="978"/>
      <c r="BG50" s="978"/>
      <c r="BH50" s="978"/>
      <c r="BI50" s="978"/>
      <c r="BJ50" s="978"/>
      <c r="BK50" s="978"/>
      <c r="BL50" s="978"/>
      <c r="BM50" s="978"/>
      <c r="BN50" s="978"/>
      <c r="BO50" s="978"/>
      <c r="BP50" s="978"/>
      <c r="BQ50" s="978"/>
      <c r="BR50" s="978"/>
      <c r="BS50" s="978"/>
      <c r="BT50" s="978"/>
      <c r="BU50" s="978"/>
      <c r="BV50" s="978"/>
      <c r="BW50" s="978"/>
      <c r="BX50" s="978"/>
      <c r="BY50" s="978"/>
      <c r="BZ50" s="978"/>
      <c r="CA50" s="978"/>
      <c r="CB50" s="978"/>
      <c r="CC50" s="978"/>
      <c r="CD50" s="978"/>
      <c r="CE50" s="978"/>
      <c r="CF50" s="978"/>
      <c r="CG50" s="978"/>
      <c r="CH50" s="978"/>
      <c r="CI50" s="978"/>
      <c r="CJ50" s="978"/>
      <c r="CK50" s="978"/>
      <c r="CL50" s="978"/>
      <c r="CM50" s="978"/>
      <c r="CN50" s="978"/>
      <c r="CO50" s="978"/>
      <c r="CP50" s="978"/>
      <c r="CQ50" s="978"/>
      <c r="CR50" s="978"/>
      <c r="CS50" s="978"/>
      <c r="CT50" s="978"/>
      <c r="CU50" s="978"/>
      <c r="CV50" s="978"/>
      <c r="CW50" s="978"/>
      <c r="CX50" s="978"/>
      <c r="CY50" s="978"/>
      <c r="CZ50" s="978"/>
      <c r="DA50" s="978"/>
      <c r="DB50" s="978"/>
      <c r="DC50" s="978"/>
      <c r="DD50" s="978"/>
      <c r="DE50" s="978"/>
      <c r="DF50" s="978"/>
      <c r="DG50" s="978"/>
      <c r="DH50" s="978"/>
      <c r="DI50" s="978"/>
      <c r="DJ50" s="978"/>
      <c r="DK50" s="978"/>
      <c r="DL50" s="978"/>
      <c r="DM50" s="978"/>
      <c r="DN50" s="978"/>
      <c r="DO50" s="978"/>
      <c r="DP50" s="978"/>
      <c r="DQ50" s="978"/>
      <c r="DR50" s="978"/>
      <c r="DS50" s="978"/>
      <c r="DT50" s="978"/>
      <c r="DU50" s="978"/>
      <c r="DV50" s="978"/>
      <c r="DW50" s="978"/>
      <c r="DX50" s="978"/>
      <c r="DY50" s="978"/>
      <c r="DZ50" s="978"/>
      <c r="EA50" s="978"/>
      <c r="EB50" s="978"/>
      <c r="EC50" s="978"/>
      <c r="ED50" s="978"/>
      <c r="EE50" s="978"/>
      <c r="EF50" s="978"/>
      <c r="EG50" s="978"/>
      <c r="EH50" s="978"/>
      <c r="EI50" s="978"/>
      <c r="EJ50" s="978"/>
      <c r="EK50" s="978"/>
      <c r="EL50" s="978"/>
      <c r="EM50" s="978"/>
      <c r="EN50" s="978"/>
      <c r="EO50" s="978"/>
      <c r="EP50" s="978"/>
      <c r="EQ50" s="978"/>
      <c r="ER50" s="978"/>
      <c r="ES50" s="978"/>
      <c r="ET50" s="978"/>
      <c r="EU50" s="978"/>
      <c r="EV50" s="978"/>
      <c r="EW50" s="978"/>
      <c r="EX50" s="978"/>
      <c r="EY50" s="978"/>
      <c r="EZ50" s="978"/>
      <c r="FA50" s="978"/>
      <c r="FB50" s="978"/>
      <c r="FC50" s="978"/>
      <c r="FD50" s="978"/>
      <c r="FE50" s="1040"/>
    </row>
    <row r="51" spans="1:161">
      <c r="A51" s="1039" t="s">
        <v>668</v>
      </c>
      <c r="B51" s="978">
        <v>3103.0605724299999</v>
      </c>
      <c r="C51" s="978">
        <v>3074.2</v>
      </c>
      <c r="D51" s="978">
        <v>3049.4</v>
      </c>
      <c r="E51" s="978">
        <v>3026.1</v>
      </c>
      <c r="F51" s="978">
        <v>3024.4</v>
      </c>
      <c r="G51" s="978">
        <v>2589</v>
      </c>
      <c r="H51" s="978">
        <v>1933.6</v>
      </c>
      <c r="I51" s="978">
        <v>1779</v>
      </c>
      <c r="J51" s="978">
        <v>1766.1</v>
      </c>
      <c r="K51" s="978">
        <v>1724.3</v>
      </c>
      <c r="L51" s="978">
        <v>1722.6</v>
      </c>
      <c r="M51" s="978">
        <v>1700</v>
      </c>
      <c r="N51" s="978">
        <v>1645.5</v>
      </c>
      <c r="O51" s="978">
        <v>1650.9</v>
      </c>
      <c r="P51" s="978">
        <v>1635.7</v>
      </c>
      <c r="Q51" s="978">
        <v>1617.3</v>
      </c>
      <c r="R51" s="978">
        <v>1622.4</v>
      </c>
      <c r="S51" s="978">
        <v>1558.1</v>
      </c>
      <c r="T51" s="978">
        <v>1583.1</v>
      </c>
      <c r="U51" s="978">
        <v>1618.5</v>
      </c>
      <c r="V51" s="978">
        <v>1644.6</v>
      </c>
      <c r="W51" s="978">
        <v>1657.2</v>
      </c>
      <c r="X51" s="978">
        <v>1694.8</v>
      </c>
      <c r="Y51" s="978">
        <v>1700.8</v>
      </c>
      <c r="Z51" s="978">
        <v>1704.5</v>
      </c>
      <c r="AA51" s="978">
        <v>1681.4</v>
      </c>
      <c r="AB51" s="978">
        <v>1684.5</v>
      </c>
      <c r="AC51" s="978">
        <v>1690.2</v>
      </c>
      <c r="AD51" s="978">
        <v>1723.2</v>
      </c>
      <c r="AE51" s="978">
        <v>1718</v>
      </c>
      <c r="AF51" s="978">
        <v>1771.2</v>
      </c>
      <c r="AG51" s="978">
        <v>1758.1</v>
      </c>
      <c r="AH51" s="978">
        <v>1784.6</v>
      </c>
      <c r="AI51" s="978">
        <v>1851.1</v>
      </c>
      <c r="AJ51" s="978">
        <v>1902.2</v>
      </c>
      <c r="AK51" s="978">
        <v>1942.5</v>
      </c>
      <c r="AL51" s="978">
        <v>1930.7720784000001</v>
      </c>
      <c r="AM51" s="978">
        <v>1950.5</v>
      </c>
      <c r="AN51" s="978">
        <v>1988.7</v>
      </c>
      <c r="AO51" s="978">
        <v>2055.1</v>
      </c>
      <c r="AP51" s="978">
        <v>2161.1</v>
      </c>
      <c r="AQ51" s="978">
        <v>2280.6999999999998</v>
      </c>
      <c r="AR51" s="978">
        <v>2268.6</v>
      </c>
      <c r="AS51" s="978">
        <v>2227.8000000000002</v>
      </c>
      <c r="AT51" s="978">
        <v>2221.4</v>
      </c>
      <c r="AU51" s="978">
        <v>2300.5</v>
      </c>
      <c r="AV51" s="978">
        <v>2236.8000000000002</v>
      </c>
      <c r="AW51" s="978">
        <v>2253</v>
      </c>
      <c r="AX51" s="978">
        <v>2133.3000000000002</v>
      </c>
      <c r="AY51" s="978">
        <v>13.5</v>
      </c>
      <c r="AZ51" s="978">
        <v>695</v>
      </c>
      <c r="BA51" s="978">
        <v>44.1</v>
      </c>
      <c r="BB51" s="978">
        <v>1030.5999999999999</v>
      </c>
      <c r="BC51" s="978">
        <v>993.5</v>
      </c>
      <c r="BD51" s="978">
        <v>1082.9000000000001</v>
      </c>
      <c r="BE51" s="978">
        <v>705.5</v>
      </c>
      <c r="BF51" s="978">
        <v>1053.8</v>
      </c>
      <c r="BG51" s="978">
        <v>1022.6019006499999</v>
      </c>
      <c r="BH51" s="978">
        <v>2605.1305007199999</v>
      </c>
      <c r="BI51" s="978">
        <v>2946.1503299899996</v>
      </c>
      <c r="BJ51" s="978">
        <v>2835.2536186699999</v>
      </c>
      <c r="BK51" s="978">
        <v>2620.7203761999999</v>
      </c>
      <c r="BL51" s="978">
        <v>2588.9615178099998</v>
      </c>
      <c r="BM51" s="978">
        <v>2815.25731645</v>
      </c>
      <c r="BN51" s="978">
        <v>2899.7766151599999</v>
      </c>
      <c r="BO51" s="978">
        <v>9602.701711149999</v>
      </c>
      <c r="BP51" s="978">
        <v>0</v>
      </c>
      <c r="BQ51" s="978">
        <v>0</v>
      </c>
      <c r="BR51" s="978">
        <v>0</v>
      </c>
      <c r="BS51" s="978">
        <v>2.389675</v>
      </c>
      <c r="BT51" s="978">
        <v>3.6499297000000004</v>
      </c>
      <c r="BU51" s="978">
        <v>3.6499297000000004</v>
      </c>
      <c r="BV51" s="978">
        <v>7418.5021222599999</v>
      </c>
      <c r="BW51" s="978">
        <v>7477.70643045</v>
      </c>
      <c r="BX51" s="978">
        <v>9546.3117740199996</v>
      </c>
      <c r="BY51" s="978">
        <v>9492.4305377700002</v>
      </c>
      <c r="BZ51" s="978">
        <v>9500.1454309799992</v>
      </c>
      <c r="CA51" s="978">
        <v>9519.097395159999</v>
      </c>
      <c r="CB51" s="978">
        <v>9489.8642715499991</v>
      </c>
      <c r="CC51" s="978">
        <v>9489.8642715499991</v>
      </c>
      <c r="CD51" s="978">
        <v>9496.5952617000003</v>
      </c>
      <c r="CE51" s="978">
        <v>9502.0642767000008</v>
      </c>
      <c r="CF51" s="978">
        <v>9495.2562913799993</v>
      </c>
      <c r="CG51" s="978">
        <v>9738.4525885499988</v>
      </c>
      <c r="CH51" s="978">
        <v>7418.7112658300002</v>
      </c>
      <c r="CI51" s="978">
        <v>7950.4352625000001</v>
      </c>
      <c r="CJ51" s="978">
        <v>7411.1270844499995</v>
      </c>
      <c r="CK51" s="978">
        <v>7414.3812594499996</v>
      </c>
      <c r="CL51" s="978">
        <v>7416.1923038599998</v>
      </c>
      <c r="CM51" s="978">
        <v>7440.0060298199996</v>
      </c>
      <c r="CN51" s="978">
        <v>7420.9843431400004</v>
      </c>
      <c r="CO51" s="978">
        <v>7420.9843431400004</v>
      </c>
      <c r="CP51" s="978">
        <v>7420.9843431400004</v>
      </c>
      <c r="CQ51" s="978">
        <v>7444.1513487600005</v>
      </c>
      <c r="CR51" s="978">
        <v>7446.0741072299998</v>
      </c>
      <c r="CS51" s="978">
        <v>7422.0237371899993</v>
      </c>
      <c r="CT51" s="978">
        <v>1685.8912722299999</v>
      </c>
      <c r="CU51" s="978">
        <v>1719.6371319</v>
      </c>
      <c r="CV51" s="978">
        <v>2321.1984222600004</v>
      </c>
      <c r="CW51" s="978">
        <v>2399.3274783500001</v>
      </c>
      <c r="CX51" s="978">
        <v>2536.8497721399999</v>
      </c>
      <c r="CY51" s="978">
        <v>2528.70842937</v>
      </c>
      <c r="CZ51" s="978">
        <v>35650.045125239994</v>
      </c>
      <c r="DA51" s="978">
        <v>35951.186343629997</v>
      </c>
      <c r="DB51" s="978">
        <v>35858.866479420001</v>
      </c>
      <c r="DC51" s="978">
        <v>35466.941235860002</v>
      </c>
      <c r="DD51" s="978">
        <v>35462.176700210002</v>
      </c>
      <c r="DE51" s="978">
        <v>35616.146564219998</v>
      </c>
      <c r="DF51" s="978">
        <v>40453.342698580003</v>
      </c>
      <c r="DG51" s="978">
        <v>39958.847788139996</v>
      </c>
      <c r="DH51" s="978">
        <v>39969.203420949998</v>
      </c>
      <c r="DI51" s="978">
        <v>40335.510218589996</v>
      </c>
      <c r="DJ51" s="978">
        <v>40464.575009559994</v>
      </c>
      <c r="DK51" s="978">
        <v>40524.651490879995</v>
      </c>
      <c r="DL51" s="978">
        <v>19788.236179389998</v>
      </c>
      <c r="DM51" s="978">
        <v>19310.693433640001</v>
      </c>
      <c r="DN51" s="978">
        <v>19800.299725659999</v>
      </c>
      <c r="DO51" s="978">
        <v>19896.943008580001</v>
      </c>
      <c r="DP51" s="978">
        <v>19888.961436470003</v>
      </c>
      <c r="DQ51" s="978">
        <v>19939.003564099999</v>
      </c>
      <c r="DR51" s="978">
        <v>29668.590053619999</v>
      </c>
      <c r="DS51" s="978">
        <v>30617.31806225</v>
      </c>
      <c r="DT51" s="978">
        <v>29567.307443669997</v>
      </c>
      <c r="DU51" s="978">
        <v>29600.670235789999</v>
      </c>
      <c r="DV51" s="978">
        <v>29688.853473610001</v>
      </c>
      <c r="DW51" s="978">
        <v>29656.57599944</v>
      </c>
      <c r="DX51" s="978">
        <v>29558.877117430002</v>
      </c>
      <c r="DY51" s="978">
        <v>29594.173884520002</v>
      </c>
      <c r="DZ51" s="978">
        <v>29443.321060860002</v>
      </c>
      <c r="EA51" s="978">
        <v>29412.153097409999</v>
      </c>
      <c r="EB51" s="978">
        <v>29407.83508144</v>
      </c>
      <c r="EC51" s="978">
        <v>29344.81523702</v>
      </c>
      <c r="ED51" s="978">
        <v>29265.45692362</v>
      </c>
      <c r="EE51" s="978">
        <v>29240.16527455</v>
      </c>
      <c r="EF51" s="978">
        <v>29260.734834880001</v>
      </c>
      <c r="EG51" s="978">
        <v>29376.808436089999</v>
      </c>
      <c r="EH51" s="978">
        <v>29534.017796299999</v>
      </c>
      <c r="EI51" s="978">
        <v>29531.210078979999</v>
      </c>
      <c r="EJ51" s="978">
        <v>29478.013717229998</v>
      </c>
      <c r="EK51" s="978">
        <v>29359.522679819998</v>
      </c>
      <c r="EL51" s="978">
        <v>29343.3592699</v>
      </c>
      <c r="EM51" s="978">
        <v>29314.704428360001</v>
      </c>
      <c r="EN51" s="978">
        <v>29262.723795220001</v>
      </c>
      <c r="EO51" s="978">
        <v>29229.316045400003</v>
      </c>
      <c r="EP51" s="978">
        <v>5541.8179451999995</v>
      </c>
      <c r="EQ51" s="978">
        <v>5478.16172628</v>
      </c>
      <c r="ER51" s="978">
        <v>5403.9763704799998</v>
      </c>
      <c r="ES51" s="978">
        <v>5203.1245555400001</v>
      </c>
      <c r="ET51" s="978">
        <v>5340.3802355500002</v>
      </c>
      <c r="EU51" s="978">
        <v>5517.8032254199998</v>
      </c>
      <c r="EV51" s="978">
        <v>5555.4271923300003</v>
      </c>
      <c r="EW51" s="978">
        <v>5635.9716678100003</v>
      </c>
      <c r="EX51" s="978">
        <v>5714.0753943599993</v>
      </c>
      <c r="EY51" s="978">
        <v>5951.4390022099997</v>
      </c>
      <c r="EZ51" s="978">
        <v>6083.37735892</v>
      </c>
      <c r="FA51" s="978">
        <v>5994.1535956300004</v>
      </c>
      <c r="FB51" s="978">
        <v>5914.5649834799997</v>
      </c>
      <c r="FC51" s="978">
        <v>5812.6456687099999</v>
      </c>
      <c r="FD51" s="978">
        <v>6549.9875237899996</v>
      </c>
      <c r="FE51" s="1040"/>
    </row>
    <row r="52" spans="1:161">
      <c r="A52" s="1045"/>
      <c r="B52" s="978"/>
      <c r="C52" s="978"/>
      <c r="D52" s="978"/>
      <c r="E52" s="978"/>
      <c r="F52" s="978"/>
      <c r="G52" s="978"/>
      <c r="H52" s="978"/>
      <c r="I52" s="978"/>
      <c r="J52" s="978"/>
      <c r="K52" s="978"/>
      <c r="L52" s="978"/>
      <c r="M52" s="978"/>
      <c r="N52" s="978"/>
      <c r="O52" s="978"/>
      <c r="P52" s="978"/>
      <c r="Q52" s="978"/>
      <c r="R52" s="978"/>
      <c r="S52" s="978"/>
      <c r="T52" s="978"/>
      <c r="U52" s="978"/>
      <c r="V52" s="978"/>
      <c r="W52" s="978"/>
      <c r="X52" s="978"/>
      <c r="Y52" s="978"/>
      <c r="Z52" s="978"/>
      <c r="AA52" s="978"/>
      <c r="AB52" s="978"/>
      <c r="AC52" s="978"/>
      <c r="AD52" s="978"/>
      <c r="AE52" s="978"/>
      <c r="AF52" s="978"/>
      <c r="AG52" s="978"/>
      <c r="AH52" s="978"/>
      <c r="AI52" s="978"/>
      <c r="AJ52" s="978"/>
      <c r="AK52" s="978"/>
      <c r="AL52" s="978"/>
      <c r="AM52" s="978"/>
      <c r="AN52" s="978"/>
      <c r="AO52" s="978"/>
      <c r="AP52" s="978"/>
      <c r="AQ52" s="978"/>
      <c r="AR52" s="978"/>
      <c r="AS52" s="978"/>
      <c r="AT52" s="978"/>
      <c r="AU52" s="978"/>
      <c r="AV52" s="978"/>
      <c r="AW52" s="978"/>
      <c r="AX52" s="978"/>
      <c r="AY52" s="978"/>
      <c r="AZ52" s="978"/>
      <c r="BA52" s="978"/>
      <c r="BB52" s="978"/>
      <c r="BC52" s="978"/>
      <c r="BD52" s="978"/>
      <c r="BE52" s="978"/>
      <c r="BF52" s="978"/>
      <c r="BG52" s="978"/>
      <c r="BH52" s="978"/>
      <c r="BI52" s="978"/>
      <c r="BJ52" s="978"/>
      <c r="BK52" s="978"/>
      <c r="BL52" s="978"/>
      <c r="BM52" s="978"/>
      <c r="BN52" s="978"/>
      <c r="BO52" s="978"/>
      <c r="BP52" s="978"/>
      <c r="BQ52" s="978"/>
      <c r="BR52" s="978"/>
      <c r="BS52" s="978"/>
      <c r="BT52" s="978"/>
      <c r="BU52" s="978"/>
      <c r="BV52" s="978"/>
      <c r="BW52" s="978"/>
      <c r="BX52" s="978"/>
      <c r="BY52" s="978"/>
      <c r="BZ52" s="978"/>
      <c r="CA52" s="978"/>
      <c r="CB52" s="978"/>
      <c r="CC52" s="978"/>
      <c r="CD52" s="978"/>
      <c r="CE52" s="978"/>
      <c r="CF52" s="978"/>
      <c r="CG52" s="978"/>
      <c r="CH52" s="978"/>
      <c r="CI52" s="978"/>
      <c r="CJ52" s="978"/>
      <c r="CK52" s="978"/>
      <c r="CL52" s="978"/>
      <c r="CM52" s="978"/>
      <c r="CN52" s="978"/>
      <c r="CO52" s="978"/>
      <c r="CP52" s="978"/>
      <c r="CQ52" s="978"/>
      <c r="CR52" s="978"/>
      <c r="CS52" s="978"/>
      <c r="CT52" s="978"/>
      <c r="CU52" s="978"/>
      <c r="CV52" s="978"/>
      <c r="CW52" s="978"/>
      <c r="CX52" s="978"/>
      <c r="CY52" s="978"/>
      <c r="CZ52" s="978"/>
      <c r="DA52" s="978"/>
      <c r="DB52" s="978"/>
      <c r="DC52" s="978"/>
      <c r="DD52" s="978"/>
      <c r="DE52" s="978"/>
      <c r="DF52" s="978"/>
      <c r="DG52" s="978"/>
      <c r="DH52" s="978"/>
      <c r="DI52" s="978"/>
      <c r="DJ52" s="978"/>
      <c r="DK52" s="978"/>
      <c r="DL52" s="978"/>
      <c r="DM52" s="978"/>
      <c r="DN52" s="978"/>
      <c r="DO52" s="978"/>
      <c r="DP52" s="978"/>
      <c r="DQ52" s="978"/>
      <c r="DR52" s="978"/>
      <c r="DS52" s="978"/>
      <c r="DT52" s="978"/>
      <c r="DU52" s="978"/>
      <c r="DV52" s="978"/>
      <c r="DW52" s="978"/>
      <c r="DX52" s="978"/>
      <c r="DY52" s="978"/>
      <c r="DZ52" s="978"/>
      <c r="EA52" s="978"/>
      <c r="EB52" s="978"/>
      <c r="EC52" s="978"/>
      <c r="ED52" s="978"/>
      <c r="EE52" s="978"/>
      <c r="EF52" s="978"/>
      <c r="EG52" s="978"/>
      <c r="EH52" s="978"/>
      <c r="EI52" s="978"/>
      <c r="EJ52" s="978"/>
      <c r="EK52" s="978"/>
      <c r="EL52" s="978"/>
      <c r="EM52" s="978"/>
      <c r="EN52" s="978"/>
      <c r="EO52" s="978"/>
      <c r="EP52" s="978"/>
      <c r="EQ52" s="978"/>
      <c r="ER52" s="978"/>
      <c r="ES52" s="978"/>
      <c r="ET52" s="978"/>
      <c r="EU52" s="978"/>
      <c r="EV52" s="978"/>
      <c r="EW52" s="978"/>
      <c r="EX52" s="978"/>
      <c r="EY52" s="978"/>
      <c r="EZ52" s="978"/>
      <c r="FA52" s="978"/>
      <c r="FB52" s="978"/>
      <c r="FC52" s="978"/>
      <c r="FD52" s="978"/>
      <c r="FE52" s="1040"/>
    </row>
    <row r="53" spans="1:161">
      <c r="A53" s="1039" t="s">
        <v>669</v>
      </c>
      <c r="B53" s="976">
        <v>20603.96969541</v>
      </c>
      <c r="C53" s="976">
        <v>20466</v>
      </c>
      <c r="D53" s="976">
        <v>30352.100000000002</v>
      </c>
      <c r="E53" s="976">
        <v>37376.9</v>
      </c>
      <c r="F53" s="976">
        <v>41825.800000000003</v>
      </c>
      <c r="G53" s="976">
        <v>34273.9</v>
      </c>
      <c r="H53" s="976">
        <v>26201.200000000001</v>
      </c>
      <c r="I53" s="976">
        <v>33098.300000000003</v>
      </c>
      <c r="J53" s="976">
        <v>15097.4</v>
      </c>
      <c r="K53" s="976">
        <v>15523.400000000001</v>
      </c>
      <c r="L53" s="976">
        <v>7000.4</v>
      </c>
      <c r="M53" s="976">
        <v>7508.2000000000007</v>
      </c>
      <c r="N53" s="976">
        <v>5553.7999999999993</v>
      </c>
      <c r="O53" s="976">
        <v>27238.400000000001</v>
      </c>
      <c r="P53" s="976">
        <v>6572.8</v>
      </c>
      <c r="Q53" s="976">
        <v>21993.3</v>
      </c>
      <c r="R53" s="976">
        <v>25439.8</v>
      </c>
      <c r="S53" s="976">
        <v>36890.300000000003</v>
      </c>
      <c r="T53" s="976">
        <v>39537.300000000003</v>
      </c>
      <c r="U53" s="976">
        <v>53669.499999999993</v>
      </c>
      <c r="V53" s="976">
        <v>39210.300000000003</v>
      </c>
      <c r="W53" s="976">
        <v>71275.100000000006</v>
      </c>
      <c r="X53" s="976">
        <v>84219.3</v>
      </c>
      <c r="Y53" s="976">
        <v>79901.499999999985</v>
      </c>
      <c r="Z53" s="976">
        <v>15571.5</v>
      </c>
      <c r="AA53" s="976">
        <v>75168.800000000003</v>
      </c>
      <c r="AB53" s="976">
        <v>75053.100000000006</v>
      </c>
      <c r="AC53" s="976">
        <v>99011.1</v>
      </c>
      <c r="AD53" s="976">
        <v>38572.1</v>
      </c>
      <c r="AE53" s="976">
        <v>90903.999999999985</v>
      </c>
      <c r="AF53" s="976">
        <v>93961.099999999991</v>
      </c>
      <c r="AG53" s="976">
        <v>96619.6</v>
      </c>
      <c r="AH53" s="976">
        <v>95767.500000000015</v>
      </c>
      <c r="AI53" s="976">
        <v>95431.1</v>
      </c>
      <c r="AJ53" s="976">
        <v>93783.7</v>
      </c>
      <c r="AK53" s="976">
        <v>95631.700000000012</v>
      </c>
      <c r="AL53" s="976">
        <v>91982.399999999994</v>
      </c>
      <c r="AM53" s="976">
        <v>90440.799999999988</v>
      </c>
      <c r="AN53" s="976">
        <v>90941.700000000012</v>
      </c>
      <c r="AO53" s="976">
        <v>92867.1</v>
      </c>
      <c r="AP53" s="976">
        <v>92023</v>
      </c>
      <c r="AQ53" s="976">
        <v>89466.4</v>
      </c>
      <c r="AR53" s="976">
        <v>93107</v>
      </c>
      <c r="AS53" s="976">
        <v>95280.7</v>
      </c>
      <c r="AT53" s="976">
        <v>87633.9</v>
      </c>
      <c r="AU53" s="976">
        <v>95369.1</v>
      </c>
      <c r="AV53" s="976">
        <v>91399</v>
      </c>
      <c r="AW53" s="976">
        <v>91433.099999999991</v>
      </c>
      <c r="AX53" s="976">
        <v>60946.3</v>
      </c>
      <c r="AY53" s="976">
        <v>48287.700000000004</v>
      </c>
      <c r="AZ53" s="976">
        <v>77889.600000000006</v>
      </c>
      <c r="BA53" s="976">
        <v>102964.5</v>
      </c>
      <c r="BB53" s="976">
        <v>94750.399999999994</v>
      </c>
      <c r="BC53" s="976">
        <v>99992.4</v>
      </c>
      <c r="BD53" s="976">
        <v>113095.5</v>
      </c>
      <c r="BE53" s="976">
        <v>113472.90000000001</v>
      </c>
      <c r="BF53" s="976">
        <v>246944.5</v>
      </c>
      <c r="BG53" s="976">
        <v>233426.02197808999</v>
      </c>
      <c r="BH53" s="976">
        <v>82498.003616260001</v>
      </c>
      <c r="BI53" s="976">
        <v>121718.78879133999</v>
      </c>
      <c r="BJ53" s="976">
        <v>130187.41424835</v>
      </c>
      <c r="BK53" s="976">
        <v>79999.766448530005</v>
      </c>
      <c r="BL53" s="976">
        <v>77346.515197380009</v>
      </c>
      <c r="BM53" s="976">
        <v>89452.535266100007</v>
      </c>
      <c r="BN53" s="976">
        <v>87439.900242000003</v>
      </c>
      <c r="BO53" s="976">
        <v>85224.939082659999</v>
      </c>
      <c r="BP53" s="976">
        <v>2691.5251259899997</v>
      </c>
      <c r="BQ53" s="976">
        <v>21956.943180169998</v>
      </c>
      <c r="BR53" s="976">
        <v>26631.930761330001</v>
      </c>
      <c r="BS53" s="976">
        <v>31791.789648450002</v>
      </c>
      <c r="BT53" s="976">
        <v>65234.187731689999</v>
      </c>
      <c r="BU53" s="976">
        <v>11521.47576897</v>
      </c>
      <c r="BV53" s="976">
        <v>224599.49567438001</v>
      </c>
      <c r="BW53" s="976">
        <v>85783.117405609999</v>
      </c>
      <c r="BX53" s="976">
        <v>74172.371175640001</v>
      </c>
      <c r="BY53" s="976">
        <v>45166.01044133</v>
      </c>
      <c r="BZ53" s="976">
        <v>31298.082661369997</v>
      </c>
      <c r="CA53" s="976">
        <v>40599.566882710002</v>
      </c>
      <c r="CB53" s="976">
        <v>73808.215608689992</v>
      </c>
      <c r="CC53" s="976">
        <v>42834.585143279997</v>
      </c>
      <c r="CD53" s="976">
        <v>111316.8848385</v>
      </c>
      <c r="CE53" s="976">
        <v>55382.486511900002</v>
      </c>
      <c r="CF53" s="976">
        <v>64778.164837089993</v>
      </c>
      <c r="CG53" s="976">
        <v>104943.31512432001</v>
      </c>
      <c r="CH53" s="976">
        <v>67171.897830510003</v>
      </c>
      <c r="CI53" s="976">
        <v>108550.77238832001</v>
      </c>
      <c r="CJ53" s="976">
        <v>148792.74931422001</v>
      </c>
      <c r="CK53" s="976">
        <v>154362.19374595</v>
      </c>
      <c r="CL53" s="976">
        <v>93491.009683380005</v>
      </c>
      <c r="CM53" s="976">
        <v>109726.00104824001</v>
      </c>
      <c r="CN53" s="976">
        <v>113072.38068273</v>
      </c>
      <c r="CO53" s="976">
        <v>108038.50539008</v>
      </c>
      <c r="CP53" s="976">
        <v>521366.02940867998</v>
      </c>
      <c r="CQ53" s="976">
        <v>505680.64743478998</v>
      </c>
      <c r="CR53" s="976">
        <v>1139035.4850425199</v>
      </c>
      <c r="CS53" s="976">
        <v>718565.48464937997</v>
      </c>
      <c r="CT53" s="976">
        <v>684807.67394975002</v>
      </c>
      <c r="CU53" s="976">
        <v>725521.74770476995</v>
      </c>
      <c r="CV53" s="976">
        <v>754582.61387573997</v>
      </c>
      <c r="CW53" s="976">
        <v>680639.54444278998</v>
      </c>
      <c r="CX53" s="976">
        <v>707850.23381423997</v>
      </c>
      <c r="CY53" s="976">
        <v>747432.99493320996</v>
      </c>
      <c r="CZ53" s="976">
        <v>752246.25692693994</v>
      </c>
      <c r="DA53" s="976">
        <v>725485.67657513998</v>
      </c>
      <c r="DB53" s="976">
        <v>745304.7584083901</v>
      </c>
      <c r="DC53" s="976">
        <v>748061.39823240996</v>
      </c>
      <c r="DD53" s="976">
        <v>727294.31356750999</v>
      </c>
      <c r="DE53" s="976">
        <v>734019.89483667002</v>
      </c>
      <c r="DF53" s="976">
        <v>765453.22340387001</v>
      </c>
      <c r="DG53" s="976">
        <v>806572.8833958999</v>
      </c>
      <c r="DH53" s="976">
        <v>804612.39717946004</v>
      </c>
      <c r="DI53" s="976">
        <v>876774.25059359998</v>
      </c>
      <c r="DJ53" s="976">
        <v>874489.30735741998</v>
      </c>
      <c r="DK53" s="976">
        <v>934129.17626206006</v>
      </c>
      <c r="DL53" s="976">
        <v>748162.85758571001</v>
      </c>
      <c r="DM53" s="976">
        <v>874382.28048967</v>
      </c>
      <c r="DN53" s="976">
        <v>1054172.2475478901</v>
      </c>
      <c r="DO53" s="976">
        <v>1403508.5209550802</v>
      </c>
      <c r="DP53" s="976">
        <v>1148284.89462383</v>
      </c>
      <c r="DQ53" s="976">
        <v>1252155.3202418699</v>
      </c>
      <c r="DR53" s="976">
        <v>793048.99948760995</v>
      </c>
      <c r="DS53" s="976">
        <v>852237.80959578999</v>
      </c>
      <c r="DT53" s="976">
        <v>1056375.8505198499</v>
      </c>
      <c r="DU53" s="976">
        <v>978225.78670819988</v>
      </c>
      <c r="DV53" s="976">
        <v>929302.90068027994</v>
      </c>
      <c r="DW53" s="976">
        <v>923041.21229087014</v>
      </c>
      <c r="DX53" s="976">
        <v>1110570.2082905199</v>
      </c>
      <c r="DY53" s="976">
        <v>1143127.17386277</v>
      </c>
      <c r="DZ53" s="976">
        <v>1129851.69072332</v>
      </c>
      <c r="EA53" s="976">
        <v>1138829.2177978698</v>
      </c>
      <c r="EB53" s="976">
        <v>1100543.8064071899</v>
      </c>
      <c r="EC53" s="976">
        <v>1045669.9890135799</v>
      </c>
      <c r="ED53" s="976">
        <v>1052555.9801955901</v>
      </c>
      <c r="EE53" s="976">
        <v>1061300.04901459</v>
      </c>
      <c r="EF53" s="976">
        <v>1210844.5482234498</v>
      </c>
      <c r="EG53" s="976">
        <v>1208393.1710331901</v>
      </c>
      <c r="EH53" s="976">
        <v>1156633.89996012</v>
      </c>
      <c r="EI53" s="976">
        <v>1152706.0677566901</v>
      </c>
      <c r="EJ53" s="976">
        <v>915469.72505154996</v>
      </c>
      <c r="EK53" s="976">
        <v>1178623.87701639</v>
      </c>
      <c r="EL53" s="976">
        <v>952935.87128752994</v>
      </c>
      <c r="EM53" s="976">
        <v>977181.50107538991</v>
      </c>
      <c r="EN53" s="976">
        <v>1001001.2097289299</v>
      </c>
      <c r="EO53" s="976">
        <v>1028029.15773209</v>
      </c>
      <c r="EP53" s="976">
        <v>806531.55308351002</v>
      </c>
      <c r="EQ53" s="976">
        <v>1030152.40253404</v>
      </c>
      <c r="ER53" s="976">
        <v>1669407.95173686</v>
      </c>
      <c r="ES53" s="976">
        <v>2447996.8021555501</v>
      </c>
      <c r="ET53" s="976">
        <v>1239975.93290923</v>
      </c>
      <c r="EU53" s="976">
        <v>963197.02435796009</v>
      </c>
      <c r="EV53" s="976">
        <v>993896.52207897999</v>
      </c>
      <c r="EW53" s="976">
        <v>988906.58545042004</v>
      </c>
      <c r="EX53" s="976">
        <v>992877.41394100001</v>
      </c>
      <c r="EY53" s="976">
        <v>986668.77859470993</v>
      </c>
      <c r="EZ53" s="976">
        <v>998519.6001399199</v>
      </c>
      <c r="FA53" s="976">
        <v>1046659.72607545</v>
      </c>
      <c r="FB53" s="976">
        <v>774249.00238026003</v>
      </c>
      <c r="FC53" s="976">
        <v>781738.88333263004</v>
      </c>
      <c r="FD53" s="976">
        <v>783311.43364249996</v>
      </c>
      <c r="FE53" s="1040"/>
    </row>
    <row r="54" spans="1:161">
      <c r="A54" s="1041" t="s">
        <v>670</v>
      </c>
      <c r="B54" s="978">
        <v>10439.681873739999</v>
      </c>
      <c r="C54" s="978">
        <v>9588.5</v>
      </c>
      <c r="D54" s="978">
        <v>18504.8</v>
      </c>
      <c r="E54" s="978">
        <v>20315.099999999999</v>
      </c>
      <c r="F54" s="978">
        <v>24716.2</v>
      </c>
      <c r="G54" s="978">
        <v>16811.7</v>
      </c>
      <c r="H54" s="978">
        <v>14511.3</v>
      </c>
      <c r="I54" s="978">
        <v>27890.799999999999</v>
      </c>
      <c r="J54" s="978">
        <v>10473.9</v>
      </c>
      <c r="K54" s="978">
        <v>11706.1</v>
      </c>
      <c r="L54" s="978">
        <v>2585.1999999999998</v>
      </c>
      <c r="M54" s="978">
        <v>3144.4</v>
      </c>
      <c r="N54" s="978">
        <v>2075.1</v>
      </c>
      <c r="O54" s="978">
        <v>20814.7</v>
      </c>
      <c r="P54" s="978">
        <v>2306.5</v>
      </c>
      <c r="Q54" s="978">
        <v>15708.6</v>
      </c>
      <c r="R54" s="978">
        <v>18503.599999999999</v>
      </c>
      <c r="S54" s="978">
        <v>27867.200000000001</v>
      </c>
      <c r="T54" s="978">
        <v>29616.2</v>
      </c>
      <c r="U54" s="978">
        <v>41536.199999999997</v>
      </c>
      <c r="V54" s="978">
        <v>25326.5</v>
      </c>
      <c r="W54" s="978">
        <v>55461.9</v>
      </c>
      <c r="X54" s="978">
        <v>57122</v>
      </c>
      <c r="Y54" s="978">
        <v>63761.7</v>
      </c>
      <c r="Z54" s="978">
        <v>9206</v>
      </c>
      <c r="AA54" s="978">
        <v>60356.4</v>
      </c>
      <c r="AB54" s="978">
        <v>58928.9</v>
      </c>
      <c r="AC54" s="978">
        <v>32186.600000000002</v>
      </c>
      <c r="AD54" s="978">
        <v>25609.1</v>
      </c>
      <c r="AE54" s="978">
        <v>34277.4</v>
      </c>
      <c r="AF54" s="978">
        <v>34151.4</v>
      </c>
      <c r="AG54" s="978">
        <v>37080.299999999996</v>
      </c>
      <c r="AH54" s="978">
        <v>37480.5</v>
      </c>
      <c r="AI54" s="978">
        <v>38501.5</v>
      </c>
      <c r="AJ54" s="978">
        <v>36056.400000000001</v>
      </c>
      <c r="AK54" s="978">
        <v>36196.9</v>
      </c>
      <c r="AL54" s="978">
        <v>42550</v>
      </c>
      <c r="AM54" s="978">
        <v>37195.699999999997</v>
      </c>
      <c r="AN54" s="978">
        <v>37702</v>
      </c>
      <c r="AO54" s="978">
        <v>39813.699999999997</v>
      </c>
      <c r="AP54" s="978">
        <v>38986.6</v>
      </c>
      <c r="AQ54" s="978">
        <v>40069.5</v>
      </c>
      <c r="AR54" s="978">
        <v>40279.5</v>
      </c>
      <c r="AS54" s="978">
        <v>41881.5</v>
      </c>
      <c r="AT54" s="978">
        <v>41528</v>
      </c>
      <c r="AU54" s="978">
        <v>42234.2</v>
      </c>
      <c r="AV54" s="978">
        <v>42753.7</v>
      </c>
      <c r="AW54" s="978">
        <v>44947.199999999997</v>
      </c>
      <c r="AX54" s="978">
        <v>57107.4</v>
      </c>
      <c r="AY54" s="978">
        <v>1970.3</v>
      </c>
      <c r="AZ54" s="978">
        <v>30765.3</v>
      </c>
      <c r="BA54" s="978">
        <v>51584.5</v>
      </c>
      <c r="BB54" s="978">
        <v>43878.7</v>
      </c>
      <c r="BC54" s="978">
        <v>48114.1</v>
      </c>
      <c r="BD54" s="978">
        <v>58114.5</v>
      </c>
      <c r="BE54" s="978">
        <v>58534.7</v>
      </c>
      <c r="BF54" s="978">
        <v>190721.3</v>
      </c>
      <c r="BG54" s="978">
        <v>175997.40336766001</v>
      </c>
      <c r="BH54" s="978"/>
      <c r="BI54" s="978"/>
      <c r="BJ54" s="978"/>
      <c r="BK54" s="978"/>
      <c r="BL54" s="978"/>
      <c r="BM54" s="978"/>
      <c r="BN54" s="978"/>
      <c r="BO54" s="978"/>
      <c r="BP54" s="978"/>
      <c r="BQ54" s="978">
        <v>10000</v>
      </c>
      <c r="BR54" s="978">
        <v>10000</v>
      </c>
      <c r="BS54" s="978">
        <v>10000</v>
      </c>
      <c r="BT54" s="978">
        <v>10000</v>
      </c>
      <c r="BU54" s="978">
        <v>10000</v>
      </c>
      <c r="BV54" s="978">
        <v>10000</v>
      </c>
      <c r="BW54" s="978">
        <v>10000</v>
      </c>
      <c r="BX54" s="978">
        <v>10000</v>
      </c>
      <c r="BY54" s="978">
        <v>10000</v>
      </c>
      <c r="BZ54" s="978">
        <v>10000</v>
      </c>
      <c r="CA54" s="978">
        <v>10000</v>
      </c>
      <c r="CB54" s="978">
        <v>10000</v>
      </c>
      <c r="CC54" s="978">
        <v>10000</v>
      </c>
      <c r="CD54" s="978">
        <v>10000</v>
      </c>
      <c r="CE54" s="978">
        <v>10000</v>
      </c>
      <c r="CF54" s="978">
        <v>10000</v>
      </c>
      <c r="CG54" s="978">
        <v>10000</v>
      </c>
      <c r="CH54" s="978">
        <v>10000</v>
      </c>
      <c r="CI54" s="978">
        <v>10000</v>
      </c>
      <c r="CJ54" s="978">
        <v>10000</v>
      </c>
      <c r="CK54" s="978">
        <v>10000</v>
      </c>
      <c r="CL54" s="978">
        <v>10000</v>
      </c>
      <c r="CM54" s="978">
        <v>10000</v>
      </c>
      <c r="CN54" s="978">
        <v>10000</v>
      </c>
      <c r="CO54" s="978">
        <v>10000</v>
      </c>
      <c r="CP54" s="978">
        <v>430000</v>
      </c>
      <c r="CQ54" s="978">
        <v>430000</v>
      </c>
      <c r="CR54" s="978">
        <v>1121150.2476397199</v>
      </c>
      <c r="CS54" s="978">
        <v>667000</v>
      </c>
      <c r="CT54" s="978">
        <v>674999.99999998999</v>
      </c>
      <c r="CU54" s="978">
        <v>637000</v>
      </c>
      <c r="CV54" s="978">
        <v>637000</v>
      </c>
      <c r="CW54" s="978">
        <v>637000</v>
      </c>
      <c r="CX54" s="978">
        <v>680332.81745600002</v>
      </c>
      <c r="CY54" s="978">
        <v>683897.65561283997</v>
      </c>
      <c r="CZ54" s="978">
        <v>683853.64526521997</v>
      </c>
      <c r="DA54" s="978">
        <v>683853.64526521997</v>
      </c>
      <c r="DB54" s="978">
        <v>683853.64526542008</v>
      </c>
      <c r="DC54" s="978">
        <v>731353.33809666999</v>
      </c>
      <c r="DD54" s="978">
        <v>685609.63472971995</v>
      </c>
      <c r="DE54" s="978">
        <v>708765.62456976005</v>
      </c>
      <c r="DF54" s="978">
        <v>735862.96317949996</v>
      </c>
      <c r="DG54" s="978">
        <v>735862.96317949996</v>
      </c>
      <c r="DH54" s="978">
        <v>758851.34537106007</v>
      </c>
      <c r="DI54" s="978">
        <v>873139.38575481996</v>
      </c>
      <c r="DJ54" s="978">
        <v>858221.19745630003</v>
      </c>
      <c r="DK54" s="978">
        <v>925968.19745652005</v>
      </c>
      <c r="DL54" s="978">
        <v>732421.89379672997</v>
      </c>
      <c r="DM54" s="978">
        <v>842377.88344948995</v>
      </c>
      <c r="DN54" s="978">
        <v>1018767.64274411</v>
      </c>
      <c r="DO54" s="978">
        <v>1379975.4637441102</v>
      </c>
      <c r="DP54" s="978">
        <v>1091602.38877691</v>
      </c>
      <c r="DQ54" s="978">
        <v>1177272.5616669098</v>
      </c>
      <c r="DR54" s="978">
        <v>708099.80633821001</v>
      </c>
      <c r="DS54" s="978">
        <v>715462.28895669</v>
      </c>
      <c r="DT54" s="978">
        <v>762383.88123544992</v>
      </c>
      <c r="DU54" s="978">
        <v>866779.82959420991</v>
      </c>
      <c r="DV54" s="978">
        <v>775767.82724696991</v>
      </c>
      <c r="DW54" s="978">
        <v>752210.55341293011</v>
      </c>
      <c r="DX54" s="978">
        <v>899308.45267408993</v>
      </c>
      <c r="DY54" s="978">
        <v>912682.46032768989</v>
      </c>
      <c r="DZ54" s="978">
        <v>939045.20239829004</v>
      </c>
      <c r="EA54" s="978">
        <v>772846.43963320996</v>
      </c>
      <c r="EB54" s="978">
        <v>775192.21828596992</v>
      </c>
      <c r="EC54" s="978">
        <v>769635.25793872995</v>
      </c>
      <c r="ED54" s="978">
        <v>773459.21904445998</v>
      </c>
      <c r="EE54" s="978">
        <v>772786.92650347995</v>
      </c>
      <c r="EF54" s="978">
        <v>793798.92650347995</v>
      </c>
      <c r="EG54" s="978">
        <v>757240.13750347996</v>
      </c>
      <c r="EH54" s="978">
        <v>790426.13750347996</v>
      </c>
      <c r="EI54" s="978">
        <v>786652.13750347996</v>
      </c>
      <c r="EJ54" s="978">
        <v>795001.39910069993</v>
      </c>
      <c r="EK54" s="978">
        <v>874018.39910069993</v>
      </c>
      <c r="EL54" s="978">
        <v>793601.39910069993</v>
      </c>
      <c r="EM54" s="978">
        <v>782166.39910069993</v>
      </c>
      <c r="EN54" s="978">
        <v>781286.39910069993</v>
      </c>
      <c r="EO54" s="978">
        <v>780386.39910069993</v>
      </c>
      <c r="EP54" s="978">
        <v>791972.53174218</v>
      </c>
      <c r="EQ54" s="978">
        <v>922390.08350356005</v>
      </c>
      <c r="ER54" s="978">
        <v>1483979.1601370301</v>
      </c>
      <c r="ES54" s="978">
        <v>2291060.6937929601</v>
      </c>
      <c r="ET54" s="978">
        <v>917040.15866050997</v>
      </c>
      <c r="EU54" s="978">
        <v>771849.05718890007</v>
      </c>
      <c r="EV54" s="978">
        <v>770502.42995125998</v>
      </c>
      <c r="EW54" s="978">
        <v>770251.83159893006</v>
      </c>
      <c r="EX54" s="978">
        <v>770001.23324660002</v>
      </c>
      <c r="EY54" s="978">
        <v>769750.63489426998</v>
      </c>
      <c r="EZ54" s="978">
        <v>758922.40644925996</v>
      </c>
      <c r="FA54" s="978">
        <v>812818.7385269599</v>
      </c>
      <c r="FB54" s="978">
        <v>774249.00238026003</v>
      </c>
      <c r="FC54" s="978">
        <v>781738.88333263004</v>
      </c>
      <c r="FD54" s="978">
        <v>781560.90064311994</v>
      </c>
      <c r="FE54" s="1040"/>
    </row>
    <row r="55" spans="1:161">
      <c r="A55" s="1041" t="s">
        <v>671</v>
      </c>
      <c r="B55" s="978">
        <v>5583.6171801700002</v>
      </c>
      <c r="C55" s="978">
        <v>6296.8</v>
      </c>
      <c r="D55" s="978">
        <v>7297.1</v>
      </c>
      <c r="E55" s="978">
        <v>10418.9</v>
      </c>
      <c r="F55" s="978">
        <v>12597.2</v>
      </c>
      <c r="G55" s="978">
        <v>12966.4</v>
      </c>
      <c r="H55" s="978">
        <v>7210.6</v>
      </c>
      <c r="I55" s="978">
        <v>4439</v>
      </c>
      <c r="J55" s="978">
        <v>3855.1</v>
      </c>
      <c r="K55" s="978">
        <v>3048.8</v>
      </c>
      <c r="L55" s="978">
        <v>3615.7</v>
      </c>
      <c r="M55" s="978">
        <v>3595.2</v>
      </c>
      <c r="N55" s="978">
        <v>3449.2</v>
      </c>
      <c r="O55" s="978">
        <v>5668.2</v>
      </c>
      <c r="P55" s="978">
        <v>3460.5</v>
      </c>
      <c r="Q55" s="978">
        <v>5529.2</v>
      </c>
      <c r="R55" s="978">
        <v>6936.2</v>
      </c>
      <c r="S55" s="978">
        <v>9023.1</v>
      </c>
      <c r="T55" s="978">
        <v>9921.1</v>
      </c>
      <c r="U55" s="978">
        <v>5100.7</v>
      </c>
      <c r="V55" s="978">
        <v>4705.8999999999996</v>
      </c>
      <c r="W55" s="978">
        <v>3987.7</v>
      </c>
      <c r="X55" s="978">
        <v>3795.8</v>
      </c>
      <c r="Y55" s="978">
        <v>3774.9</v>
      </c>
      <c r="Z55" s="978">
        <v>5540</v>
      </c>
      <c r="AA55" s="978">
        <v>4142.3</v>
      </c>
      <c r="AB55" s="978">
        <v>4025.3</v>
      </c>
      <c r="AC55" s="978">
        <v>12542.5</v>
      </c>
      <c r="AD55" s="978">
        <v>3790.3</v>
      </c>
      <c r="AE55" s="978">
        <v>12549.3</v>
      </c>
      <c r="AF55" s="978">
        <v>12407.3</v>
      </c>
      <c r="AG55" s="978">
        <v>12356.5</v>
      </c>
      <c r="AH55" s="978">
        <v>12452.8</v>
      </c>
      <c r="AI55" s="978">
        <v>12330.2</v>
      </c>
      <c r="AJ55" s="978">
        <v>12486.8</v>
      </c>
      <c r="AK55" s="978">
        <v>12077.1</v>
      </c>
      <c r="AL55" s="978">
        <v>8132</v>
      </c>
      <c r="AM55" s="978">
        <v>11958.2</v>
      </c>
      <c r="AN55" s="978">
        <v>11952.8</v>
      </c>
      <c r="AO55" s="978">
        <v>11258</v>
      </c>
      <c r="AP55" s="978">
        <v>11247.4</v>
      </c>
      <c r="AQ55" s="978">
        <v>7614.9</v>
      </c>
      <c r="AR55" s="978">
        <v>11059.1</v>
      </c>
      <c r="AS55" s="978">
        <v>11630.7</v>
      </c>
      <c r="AT55" s="978">
        <v>4344.2</v>
      </c>
      <c r="AU55" s="978">
        <v>11380</v>
      </c>
      <c r="AV55" s="978">
        <v>6897.1</v>
      </c>
      <c r="AW55" s="978">
        <v>4737.7</v>
      </c>
      <c r="AX55" s="978">
        <v>3838.9</v>
      </c>
      <c r="AY55" s="978">
        <v>0</v>
      </c>
      <c r="AZ55" s="978">
        <v>791.2</v>
      </c>
      <c r="BA55" s="978">
        <v>14577.6</v>
      </c>
      <c r="BB55" s="978">
        <v>14005.3</v>
      </c>
      <c r="BC55" s="978">
        <v>14033.4</v>
      </c>
      <c r="BD55" s="978">
        <v>18178.599999999999</v>
      </c>
      <c r="BE55" s="978">
        <v>18124.900000000001</v>
      </c>
      <c r="BF55" s="978">
        <v>18469.599999999999</v>
      </c>
      <c r="BG55" s="978">
        <v>19139.02709693</v>
      </c>
      <c r="BH55" s="978"/>
      <c r="BI55" s="978"/>
      <c r="BJ55" s="978"/>
      <c r="BK55" s="978"/>
      <c r="BL55" s="978"/>
      <c r="BM55" s="978"/>
      <c r="BN55" s="978"/>
      <c r="BO55" s="978"/>
      <c r="BP55" s="978"/>
      <c r="BQ55" s="978"/>
      <c r="BR55" s="978"/>
      <c r="BS55" s="978"/>
      <c r="BT55" s="978"/>
      <c r="BU55" s="978"/>
      <c r="BV55" s="978"/>
      <c r="BW55" s="978"/>
      <c r="BX55" s="978"/>
      <c r="BY55" s="978"/>
      <c r="BZ55" s="978"/>
      <c r="CA55" s="978"/>
      <c r="CB55" s="978"/>
      <c r="CC55" s="978"/>
      <c r="CD55" s="978"/>
      <c r="CE55" s="978"/>
      <c r="CF55" s="978"/>
      <c r="CG55" s="978"/>
      <c r="CH55" s="978"/>
      <c r="CI55" s="978"/>
      <c r="CJ55" s="978"/>
      <c r="CK55" s="978"/>
      <c r="CL55" s="978"/>
      <c r="CM55" s="978"/>
      <c r="CN55" s="978"/>
      <c r="CO55" s="978"/>
      <c r="CP55" s="978"/>
      <c r="CQ55" s="978"/>
      <c r="CR55" s="978"/>
      <c r="CS55" s="978"/>
      <c r="CT55" s="978"/>
      <c r="CU55" s="978"/>
      <c r="CV55" s="978"/>
      <c r="CW55" s="978"/>
      <c r="CX55" s="978"/>
      <c r="CY55" s="978"/>
      <c r="CZ55" s="978"/>
      <c r="DA55" s="978"/>
      <c r="DB55" s="978"/>
      <c r="DC55" s="978"/>
      <c r="DD55" s="978"/>
      <c r="DE55" s="978"/>
      <c r="DF55" s="978"/>
      <c r="DG55" s="978"/>
      <c r="DH55" s="978"/>
      <c r="DI55" s="978"/>
      <c r="DJ55" s="978"/>
      <c r="DK55" s="978"/>
      <c r="DL55" s="978"/>
      <c r="DM55" s="978"/>
      <c r="DN55" s="978"/>
      <c r="DO55" s="978"/>
      <c r="DP55" s="978"/>
      <c r="DQ55" s="978"/>
      <c r="DR55" s="978"/>
      <c r="DS55" s="978"/>
      <c r="DT55" s="978"/>
      <c r="DU55" s="978"/>
      <c r="DV55" s="978"/>
      <c r="DW55" s="978"/>
      <c r="DX55" s="978"/>
      <c r="DY55" s="978"/>
      <c r="DZ55" s="978"/>
      <c r="EA55" s="978"/>
      <c r="EB55" s="978"/>
      <c r="EC55" s="978"/>
      <c r="ED55" s="978"/>
      <c r="EE55" s="978"/>
      <c r="EF55" s="978"/>
      <c r="EG55" s="978"/>
      <c r="EH55" s="978"/>
      <c r="EI55" s="978"/>
      <c r="EJ55" s="978"/>
      <c r="EK55" s="978"/>
      <c r="EL55" s="978"/>
      <c r="EM55" s="978"/>
      <c r="EN55" s="978"/>
      <c r="EO55" s="978"/>
      <c r="EP55" s="978"/>
      <c r="EQ55" s="978"/>
      <c r="ER55" s="978"/>
      <c r="ES55" s="978"/>
      <c r="ET55" s="978"/>
      <c r="EU55" s="978"/>
      <c r="EV55" s="978"/>
      <c r="EW55" s="978"/>
      <c r="EX55" s="978"/>
      <c r="EY55" s="978"/>
      <c r="EZ55" s="978"/>
      <c r="FA55" s="978"/>
      <c r="FB55" s="978"/>
      <c r="FC55" s="978"/>
      <c r="FD55" s="978"/>
      <c r="FE55" s="1040"/>
    </row>
    <row r="56" spans="1:161">
      <c r="A56" s="1041" t="s">
        <v>672</v>
      </c>
      <c r="B56" s="978">
        <v>4580.6706414999999</v>
      </c>
      <c r="C56" s="978">
        <v>4580.7</v>
      </c>
      <c r="D56" s="978">
        <v>4547.5</v>
      </c>
      <c r="E56" s="978">
        <v>4529</v>
      </c>
      <c r="F56" s="978">
        <v>4512.3999999999996</v>
      </c>
      <c r="G56" s="978">
        <v>4495.8</v>
      </c>
      <c r="H56" s="978">
        <v>4479.3</v>
      </c>
      <c r="I56" s="978">
        <v>768.5</v>
      </c>
      <c r="J56" s="978">
        <v>768.4</v>
      </c>
      <c r="K56" s="978">
        <v>768.5</v>
      </c>
      <c r="L56" s="978">
        <v>768.5</v>
      </c>
      <c r="M56" s="978">
        <v>768.6</v>
      </c>
      <c r="N56" s="978">
        <v>29.5</v>
      </c>
      <c r="O56" s="978">
        <v>755.5</v>
      </c>
      <c r="P56" s="978">
        <v>755.5</v>
      </c>
      <c r="Q56" s="978">
        <v>755.5</v>
      </c>
      <c r="R56" s="978">
        <v>0</v>
      </c>
      <c r="S56" s="978">
        <v>0</v>
      </c>
      <c r="T56" s="978">
        <v>0</v>
      </c>
      <c r="U56" s="978">
        <v>0</v>
      </c>
      <c r="V56" s="978">
        <v>0</v>
      </c>
      <c r="W56" s="978">
        <v>0</v>
      </c>
      <c r="X56" s="978">
        <v>0</v>
      </c>
      <c r="Y56" s="978">
        <v>0</v>
      </c>
      <c r="Z56" s="978">
        <v>0</v>
      </c>
      <c r="AA56" s="978">
        <v>623.9</v>
      </c>
      <c r="AB56" s="978">
        <v>623.9</v>
      </c>
      <c r="AC56" s="978">
        <v>41986</v>
      </c>
      <c r="AD56" s="978">
        <v>623.9</v>
      </c>
      <c r="AE56" s="978">
        <v>41348.6</v>
      </c>
      <c r="AF56" s="978">
        <v>41335.1</v>
      </c>
      <c r="AG56" s="978">
        <v>41327.300000000003</v>
      </c>
      <c r="AH56" s="978">
        <v>41327.4</v>
      </c>
      <c r="AI56" s="978">
        <v>41313.800000000003</v>
      </c>
      <c r="AJ56" s="978">
        <v>41313.800000000003</v>
      </c>
      <c r="AK56" s="978">
        <v>41307.1</v>
      </c>
      <c r="AL56" s="978">
        <v>41300.400000000001</v>
      </c>
      <c r="AM56" s="978">
        <v>41286.9</v>
      </c>
      <c r="AN56" s="978">
        <v>41286.9</v>
      </c>
      <c r="AO56" s="978">
        <v>41795.4</v>
      </c>
      <c r="AP56" s="978">
        <v>41789</v>
      </c>
      <c r="AQ56" s="978">
        <v>41782</v>
      </c>
      <c r="AR56" s="978">
        <v>41768.400000000001</v>
      </c>
      <c r="AS56" s="978">
        <v>41768.5</v>
      </c>
      <c r="AT56" s="978">
        <v>41761.699999999997</v>
      </c>
      <c r="AU56" s="978">
        <v>41754.9</v>
      </c>
      <c r="AV56" s="978">
        <v>41748.199999999997</v>
      </c>
      <c r="AW56" s="978">
        <v>41748.199999999997</v>
      </c>
      <c r="AX56" s="978">
        <v>0</v>
      </c>
      <c r="AY56" s="978">
        <v>46317.4</v>
      </c>
      <c r="AZ56" s="978">
        <v>46333.1</v>
      </c>
      <c r="BA56" s="978">
        <v>36802.400000000001</v>
      </c>
      <c r="BB56" s="978">
        <v>36866.400000000001</v>
      </c>
      <c r="BC56" s="978">
        <v>37844.9</v>
      </c>
      <c r="BD56" s="978">
        <v>36802.400000000001</v>
      </c>
      <c r="BE56" s="978">
        <v>36813.300000000003</v>
      </c>
      <c r="BF56" s="978">
        <v>37753.599999999999</v>
      </c>
      <c r="BG56" s="978">
        <v>38289.591513500003</v>
      </c>
      <c r="BH56" s="978">
        <v>82498.003616260001</v>
      </c>
      <c r="BI56" s="978">
        <v>121718.78879133999</v>
      </c>
      <c r="BJ56" s="978">
        <v>130187.41424835</v>
      </c>
      <c r="BK56" s="978">
        <v>79999.766448530005</v>
      </c>
      <c r="BL56" s="978">
        <v>77346.515197380009</v>
      </c>
      <c r="BM56" s="978">
        <v>89452.535266100007</v>
      </c>
      <c r="BN56" s="978">
        <v>87439.900242000003</v>
      </c>
      <c r="BO56" s="978">
        <v>85224.939082659999</v>
      </c>
      <c r="BP56" s="978">
        <v>2691.5251259899997</v>
      </c>
      <c r="BQ56" s="978">
        <v>11956.943180169999</v>
      </c>
      <c r="BR56" s="978">
        <v>16631.930761330001</v>
      </c>
      <c r="BS56" s="978">
        <v>21791.789648450002</v>
      </c>
      <c r="BT56" s="978">
        <v>55234.187731689999</v>
      </c>
      <c r="BU56" s="978">
        <v>1521.47576897</v>
      </c>
      <c r="BV56" s="978">
        <v>214599.49567438001</v>
      </c>
      <c r="BW56" s="978">
        <v>75783.117405609999</v>
      </c>
      <c r="BX56" s="978">
        <v>64172.371175640001</v>
      </c>
      <c r="BY56" s="978">
        <v>35166.01044133</v>
      </c>
      <c r="BZ56" s="978">
        <v>21298.082661369997</v>
      </c>
      <c r="CA56" s="978">
        <v>30599.566882709998</v>
      </c>
      <c r="CB56" s="978">
        <v>63808.215608689999</v>
      </c>
      <c r="CC56" s="978">
        <v>32834.585143279997</v>
      </c>
      <c r="CD56" s="978">
        <v>101316.8848385</v>
      </c>
      <c r="CE56" s="978">
        <v>45382.486511900002</v>
      </c>
      <c r="CF56" s="978">
        <v>54778.164837089993</v>
      </c>
      <c r="CG56" s="978">
        <v>94943.315124320012</v>
      </c>
      <c r="CH56" s="978">
        <v>57171.897830510003</v>
      </c>
      <c r="CI56" s="978">
        <v>98550.772388320009</v>
      </c>
      <c r="CJ56" s="978">
        <v>138792.74931422001</v>
      </c>
      <c r="CK56" s="978">
        <v>144362.19374595</v>
      </c>
      <c r="CL56" s="978">
        <v>83491.009683380005</v>
      </c>
      <c r="CM56" s="978">
        <v>99726.00104824001</v>
      </c>
      <c r="CN56" s="978">
        <v>103072.38068273</v>
      </c>
      <c r="CO56" s="978">
        <v>98038.505390079998</v>
      </c>
      <c r="CP56" s="978">
        <v>91366.029408679999</v>
      </c>
      <c r="CQ56" s="978">
        <v>75680.647434789993</v>
      </c>
      <c r="CR56" s="978">
        <v>17885.237402799998</v>
      </c>
      <c r="CS56" s="978">
        <v>51565.48464938</v>
      </c>
      <c r="CT56" s="978">
        <v>9807.6739497600011</v>
      </c>
      <c r="CU56" s="978">
        <v>88521.747704770009</v>
      </c>
      <c r="CV56" s="978">
        <v>117582.61387574</v>
      </c>
      <c r="CW56" s="978">
        <v>43639.54444279</v>
      </c>
      <c r="CX56" s="978">
        <v>27517.416358240003</v>
      </c>
      <c r="CY56" s="978">
        <v>63535.339320370003</v>
      </c>
      <c r="CZ56" s="978">
        <v>68392.611661720002</v>
      </c>
      <c r="DA56" s="978">
        <v>41632.031309919999</v>
      </c>
      <c r="DB56" s="978">
        <v>61451.113142970004</v>
      </c>
      <c r="DC56" s="978">
        <v>16708.060135740001</v>
      </c>
      <c r="DD56" s="978">
        <v>41684.678837790001</v>
      </c>
      <c r="DE56" s="978">
        <v>25254.27026691</v>
      </c>
      <c r="DF56" s="978">
        <v>29590.260224369998</v>
      </c>
      <c r="DG56" s="978">
        <v>70709.920216399987</v>
      </c>
      <c r="DH56" s="978">
        <v>45761.0518084</v>
      </c>
      <c r="DI56" s="978">
        <v>3634.8648387800004</v>
      </c>
      <c r="DJ56" s="978">
        <v>16268.10990112</v>
      </c>
      <c r="DK56" s="978">
        <v>8160.9788055400004</v>
      </c>
      <c r="DL56" s="978">
        <v>15740.96378898</v>
      </c>
      <c r="DM56" s="978">
        <v>32004.39704018</v>
      </c>
      <c r="DN56" s="978">
        <v>35404.604803779999</v>
      </c>
      <c r="DO56" s="978">
        <v>23533.057210970001</v>
      </c>
      <c r="DP56" s="978">
        <v>56682.505846920001</v>
      </c>
      <c r="DQ56" s="978">
        <v>74882.758574960011</v>
      </c>
      <c r="DR56" s="978">
        <v>84949.193149399987</v>
      </c>
      <c r="DS56" s="978">
        <v>136775.5206391</v>
      </c>
      <c r="DT56" s="978">
        <v>293991.96928440005</v>
      </c>
      <c r="DU56" s="978">
        <v>111445.95711399001</v>
      </c>
      <c r="DV56" s="978">
        <v>153535.07343331</v>
      </c>
      <c r="DW56" s="978">
        <v>170830.65887794</v>
      </c>
      <c r="DX56" s="978">
        <v>211261.75561642999</v>
      </c>
      <c r="DY56" s="978">
        <v>230444.71353507999</v>
      </c>
      <c r="DZ56" s="978">
        <v>190806.48832502999</v>
      </c>
      <c r="EA56" s="978">
        <v>365982.77816465998</v>
      </c>
      <c r="EB56" s="978">
        <v>325351.58812121995</v>
      </c>
      <c r="EC56" s="978">
        <v>276034.73107484996</v>
      </c>
      <c r="ED56" s="978">
        <v>279096.76115113002</v>
      </c>
      <c r="EE56" s="978">
        <v>288513.12251110998</v>
      </c>
      <c r="EF56" s="978">
        <v>417045.62171996996</v>
      </c>
      <c r="EG56" s="978">
        <v>451153.03352971002</v>
      </c>
      <c r="EH56" s="978">
        <v>366207.76245664002</v>
      </c>
      <c r="EI56" s="978">
        <v>366053.93025321001</v>
      </c>
      <c r="EJ56" s="978">
        <v>120468.32595085001</v>
      </c>
      <c r="EK56" s="978">
        <v>304605.47791568999</v>
      </c>
      <c r="EL56" s="978">
        <v>159334.47218682998</v>
      </c>
      <c r="EM56" s="978">
        <v>195015.10197469001</v>
      </c>
      <c r="EN56" s="978">
        <v>219714.81062823001</v>
      </c>
      <c r="EO56" s="978">
        <v>247642.75863139002</v>
      </c>
      <c r="EP56" s="978">
        <v>10857.92134133</v>
      </c>
      <c r="EQ56" s="978">
        <v>89892.395030479995</v>
      </c>
      <c r="ER56" s="978">
        <v>150529.18859983</v>
      </c>
      <c r="ES56" s="978">
        <v>156936.10836258999</v>
      </c>
      <c r="ET56" s="978">
        <v>269549.42275462998</v>
      </c>
      <c r="EU56" s="978">
        <v>191347.96716905999</v>
      </c>
      <c r="EV56" s="978">
        <v>223394.09212772001</v>
      </c>
      <c r="EW56" s="978">
        <v>218654.75385148998</v>
      </c>
      <c r="EX56" s="978">
        <v>222876.18069439998</v>
      </c>
      <c r="EY56" s="978">
        <v>216918.14370044001</v>
      </c>
      <c r="EZ56" s="978">
        <v>239597.19369066</v>
      </c>
      <c r="FA56" s="978">
        <v>233840.98754849</v>
      </c>
      <c r="FB56" s="978">
        <v>0</v>
      </c>
      <c r="FC56" s="978">
        <v>0</v>
      </c>
      <c r="FD56" s="978">
        <v>0</v>
      </c>
      <c r="FE56" s="1040"/>
    </row>
    <row r="57" spans="1:161">
      <c r="A57" s="1045" t="s">
        <v>673</v>
      </c>
      <c r="B57" s="978">
        <v>0</v>
      </c>
      <c r="C57" s="978">
        <v>0</v>
      </c>
      <c r="D57" s="978">
        <v>2.7</v>
      </c>
      <c r="E57" s="978">
        <v>2113.9</v>
      </c>
      <c r="F57" s="978"/>
      <c r="G57" s="978"/>
      <c r="H57" s="978"/>
      <c r="I57" s="978">
        <v>0</v>
      </c>
      <c r="J57" s="978">
        <v>0</v>
      </c>
      <c r="K57" s="978">
        <v>0</v>
      </c>
      <c r="L57" s="978">
        <v>31</v>
      </c>
      <c r="M57" s="978">
        <v>0</v>
      </c>
      <c r="N57" s="978">
        <v>0</v>
      </c>
      <c r="O57" s="978">
        <v>0</v>
      </c>
      <c r="P57" s="978">
        <v>50.3</v>
      </c>
      <c r="Q57" s="978">
        <v>0</v>
      </c>
      <c r="R57" s="978">
        <v>0</v>
      </c>
      <c r="S57" s="978">
        <v>0</v>
      </c>
      <c r="T57" s="978">
        <v>0</v>
      </c>
      <c r="U57" s="978">
        <v>7032.6</v>
      </c>
      <c r="V57" s="978">
        <v>9177.9</v>
      </c>
      <c r="W57" s="978">
        <v>11825.5</v>
      </c>
      <c r="X57" s="978">
        <v>23301.5</v>
      </c>
      <c r="Y57" s="978">
        <v>12364.9</v>
      </c>
      <c r="Z57" s="978">
        <v>825.5</v>
      </c>
      <c r="AA57" s="978">
        <v>10046.200000000001</v>
      </c>
      <c r="AB57" s="978">
        <v>11475</v>
      </c>
      <c r="AC57" s="978">
        <v>12296</v>
      </c>
      <c r="AD57" s="978">
        <v>8548.7999999999993</v>
      </c>
      <c r="AE57" s="978">
        <v>2728.7</v>
      </c>
      <c r="AF57" s="978">
        <v>6067.3</v>
      </c>
      <c r="AG57" s="978">
        <v>5855.5</v>
      </c>
      <c r="AH57" s="978">
        <v>4506.8</v>
      </c>
      <c r="AI57" s="978">
        <v>3285.6</v>
      </c>
      <c r="AJ57" s="978">
        <v>3926.7</v>
      </c>
      <c r="AK57" s="978">
        <v>6050.6</v>
      </c>
      <c r="AL57" s="978">
        <v>0</v>
      </c>
      <c r="AM57" s="978"/>
      <c r="AN57" s="978"/>
      <c r="AO57" s="978"/>
      <c r="AP57" s="978"/>
      <c r="AQ57" s="978"/>
      <c r="AR57" s="978"/>
      <c r="AS57" s="978"/>
      <c r="AT57" s="978"/>
      <c r="AU57" s="978"/>
      <c r="AV57" s="978"/>
      <c r="AW57" s="978"/>
      <c r="AX57" s="978"/>
      <c r="AY57" s="978"/>
      <c r="AZ57" s="978"/>
      <c r="BA57" s="978"/>
      <c r="BB57" s="978"/>
      <c r="BC57" s="978"/>
      <c r="BD57" s="978"/>
      <c r="BE57" s="978"/>
      <c r="BF57" s="978"/>
      <c r="BG57" s="978"/>
      <c r="BH57" s="978"/>
      <c r="BI57" s="978"/>
      <c r="BJ57" s="978"/>
      <c r="BK57" s="978"/>
      <c r="BL57" s="978"/>
      <c r="BM57" s="978"/>
      <c r="BN57" s="978"/>
      <c r="BO57" s="978"/>
      <c r="BP57" s="978"/>
      <c r="BQ57" s="978"/>
      <c r="BR57" s="978"/>
      <c r="BS57" s="978"/>
      <c r="BT57" s="978"/>
      <c r="BU57" s="978"/>
      <c r="BV57" s="978"/>
      <c r="BW57" s="978"/>
      <c r="BX57" s="978"/>
      <c r="BY57" s="978"/>
      <c r="BZ57" s="978"/>
      <c r="CA57" s="978"/>
      <c r="CB57" s="978"/>
      <c r="CC57" s="978"/>
      <c r="CD57" s="978"/>
      <c r="CE57" s="978"/>
      <c r="CF57" s="978"/>
      <c r="CG57" s="978"/>
      <c r="CH57" s="978"/>
      <c r="CI57" s="978"/>
      <c r="CJ57" s="978"/>
      <c r="CK57" s="978"/>
      <c r="CL57" s="978"/>
      <c r="CM57" s="978"/>
      <c r="CN57" s="978"/>
      <c r="CO57" s="978"/>
      <c r="CP57" s="978"/>
      <c r="CQ57" s="978"/>
      <c r="CR57" s="978"/>
      <c r="CS57" s="978"/>
      <c r="CT57" s="978"/>
      <c r="CU57" s="978"/>
      <c r="CV57" s="978"/>
      <c r="CW57" s="978"/>
      <c r="CX57" s="978">
        <v>0</v>
      </c>
      <c r="CY57" s="978">
        <v>0</v>
      </c>
      <c r="CZ57" s="978">
        <v>0</v>
      </c>
      <c r="DA57" s="978">
        <v>0</v>
      </c>
      <c r="DB57" s="978">
        <v>0</v>
      </c>
      <c r="DC57" s="978">
        <v>0</v>
      </c>
      <c r="DD57" s="978">
        <v>0</v>
      </c>
      <c r="DE57" s="978">
        <v>0</v>
      </c>
      <c r="DF57" s="978">
        <v>0</v>
      </c>
      <c r="DG57" s="978">
        <v>0</v>
      </c>
      <c r="DH57" s="978">
        <v>0</v>
      </c>
      <c r="DI57" s="978">
        <v>0</v>
      </c>
      <c r="DJ57" s="978">
        <v>0</v>
      </c>
      <c r="DK57" s="978">
        <v>0</v>
      </c>
      <c r="DL57" s="978">
        <v>0</v>
      </c>
      <c r="DM57" s="978">
        <v>0</v>
      </c>
      <c r="DN57" s="978">
        <v>0</v>
      </c>
      <c r="DO57" s="978">
        <v>0</v>
      </c>
      <c r="DP57" s="978">
        <v>0</v>
      </c>
      <c r="DQ57" s="978">
        <v>0</v>
      </c>
      <c r="DR57" s="978">
        <v>0</v>
      </c>
      <c r="DS57" s="978">
        <v>0</v>
      </c>
      <c r="DT57" s="978">
        <v>0</v>
      </c>
      <c r="DU57" s="978">
        <v>0</v>
      </c>
      <c r="DV57" s="978">
        <v>0</v>
      </c>
      <c r="DW57" s="978">
        <v>0</v>
      </c>
      <c r="DX57" s="978">
        <v>0</v>
      </c>
      <c r="DY57" s="978">
        <v>0</v>
      </c>
      <c r="DZ57" s="978">
        <v>0</v>
      </c>
      <c r="EA57" s="978">
        <v>0</v>
      </c>
      <c r="EB57" s="978">
        <v>0</v>
      </c>
      <c r="EC57" s="978">
        <v>0</v>
      </c>
      <c r="ED57" s="978">
        <v>0</v>
      </c>
      <c r="EE57" s="978">
        <v>0</v>
      </c>
      <c r="EF57" s="978">
        <v>0</v>
      </c>
      <c r="EG57" s="978">
        <v>0</v>
      </c>
      <c r="EH57" s="978">
        <v>0</v>
      </c>
      <c r="EI57" s="978">
        <v>0</v>
      </c>
      <c r="EJ57" s="978">
        <v>0</v>
      </c>
      <c r="EK57" s="978">
        <v>0</v>
      </c>
      <c r="EL57" s="978">
        <v>0</v>
      </c>
      <c r="EM57" s="978">
        <v>0</v>
      </c>
      <c r="EN57" s="978">
        <v>0</v>
      </c>
      <c r="EO57" s="978">
        <v>0</v>
      </c>
      <c r="EP57" s="978">
        <v>3701.1</v>
      </c>
      <c r="EQ57" s="978">
        <v>17869.923999999999</v>
      </c>
      <c r="ER57" s="978">
        <v>34899.603000000003</v>
      </c>
      <c r="ES57" s="978">
        <v>0</v>
      </c>
      <c r="ET57" s="978">
        <v>53386.351494089999</v>
      </c>
      <c r="EU57" s="978">
        <v>0</v>
      </c>
      <c r="EV57" s="978">
        <v>0</v>
      </c>
      <c r="EW57" s="978">
        <v>0</v>
      </c>
      <c r="EX57" s="978">
        <v>0</v>
      </c>
      <c r="EY57" s="978">
        <v>0</v>
      </c>
      <c r="EZ57" s="978">
        <v>0</v>
      </c>
      <c r="FA57" s="978">
        <v>0</v>
      </c>
      <c r="FB57" s="978">
        <v>0</v>
      </c>
      <c r="FC57" s="978">
        <v>0</v>
      </c>
      <c r="FD57" s="978">
        <v>1750.5329993800001</v>
      </c>
      <c r="FE57" s="1040"/>
    </row>
    <row r="58" spans="1:161">
      <c r="A58" s="1045"/>
      <c r="B58" s="978"/>
      <c r="C58" s="978"/>
      <c r="D58" s="978"/>
      <c r="E58" s="978"/>
      <c r="F58" s="978"/>
      <c r="G58" s="978"/>
      <c r="H58" s="978"/>
      <c r="I58" s="978"/>
      <c r="J58" s="978"/>
      <c r="K58" s="978"/>
      <c r="L58" s="978"/>
      <c r="M58" s="978"/>
      <c r="N58" s="978"/>
      <c r="O58" s="978"/>
      <c r="P58" s="978"/>
      <c r="Q58" s="978"/>
      <c r="R58" s="978"/>
      <c r="S58" s="978"/>
      <c r="T58" s="978"/>
      <c r="U58" s="978"/>
      <c r="V58" s="978"/>
      <c r="W58" s="978"/>
      <c r="X58" s="978"/>
      <c r="Y58" s="978"/>
      <c r="Z58" s="978"/>
      <c r="AA58" s="978"/>
      <c r="AB58" s="978"/>
      <c r="AC58" s="978"/>
      <c r="AD58" s="978"/>
      <c r="AE58" s="978"/>
      <c r="AF58" s="978"/>
      <c r="AG58" s="978"/>
      <c r="AH58" s="978"/>
      <c r="AI58" s="978"/>
      <c r="AJ58" s="978"/>
      <c r="AK58" s="978"/>
      <c r="AL58" s="978"/>
      <c r="AM58" s="978"/>
      <c r="AN58" s="978"/>
      <c r="AO58" s="978"/>
      <c r="AP58" s="978"/>
      <c r="AQ58" s="978"/>
      <c r="AR58" s="978"/>
      <c r="AS58" s="978"/>
      <c r="AT58" s="978"/>
      <c r="AU58" s="978"/>
      <c r="AV58" s="978"/>
      <c r="AW58" s="978"/>
      <c r="AX58" s="978"/>
      <c r="AY58" s="978"/>
      <c r="AZ58" s="978"/>
      <c r="BA58" s="978"/>
      <c r="BB58" s="978"/>
      <c r="BC58" s="978"/>
      <c r="BD58" s="978"/>
      <c r="BE58" s="978"/>
      <c r="BF58" s="978"/>
      <c r="BG58" s="978"/>
      <c r="BH58" s="978"/>
      <c r="BI58" s="978"/>
      <c r="BJ58" s="978"/>
      <c r="BK58" s="978"/>
      <c r="BL58" s="978"/>
      <c r="BM58" s="978"/>
      <c r="BN58" s="978"/>
      <c r="BO58" s="978"/>
      <c r="BP58" s="978"/>
      <c r="BQ58" s="978"/>
      <c r="BR58" s="978"/>
      <c r="BS58" s="978"/>
      <c r="BT58" s="978"/>
      <c r="BU58" s="978"/>
      <c r="BV58" s="978"/>
      <c r="BW58" s="978"/>
      <c r="BX58" s="978"/>
      <c r="BY58" s="978"/>
      <c r="BZ58" s="978"/>
      <c r="CA58" s="978"/>
      <c r="CB58" s="978"/>
      <c r="CC58" s="978"/>
      <c r="CD58" s="978"/>
      <c r="CE58" s="978"/>
      <c r="CF58" s="978"/>
      <c r="CG58" s="978"/>
      <c r="CH58" s="978"/>
      <c r="CI58" s="978"/>
      <c r="CJ58" s="978"/>
      <c r="CK58" s="978"/>
      <c r="CL58" s="978"/>
      <c r="CM58" s="978"/>
      <c r="CN58" s="978"/>
      <c r="CO58" s="978"/>
      <c r="CP58" s="978"/>
      <c r="CQ58" s="978"/>
      <c r="CR58" s="978"/>
      <c r="CS58" s="978"/>
      <c r="CT58" s="978"/>
      <c r="CU58" s="978"/>
      <c r="CV58" s="978"/>
      <c r="CW58" s="978"/>
      <c r="CX58" s="978"/>
      <c r="CY58" s="978"/>
      <c r="CZ58" s="978"/>
      <c r="DA58" s="978"/>
      <c r="DB58" s="978"/>
      <c r="DC58" s="978"/>
      <c r="DD58" s="978"/>
      <c r="DE58" s="978"/>
      <c r="DF58" s="978"/>
      <c r="DG58" s="978"/>
      <c r="DH58" s="978"/>
      <c r="DI58" s="978"/>
      <c r="DJ58" s="978"/>
      <c r="DK58" s="978"/>
      <c r="DL58" s="978"/>
      <c r="DM58" s="978"/>
      <c r="DN58" s="978"/>
      <c r="DO58" s="978"/>
      <c r="DP58" s="978"/>
      <c r="DQ58" s="978"/>
      <c r="DR58" s="978"/>
      <c r="DS58" s="978"/>
      <c r="DT58" s="978"/>
      <c r="DU58" s="978"/>
      <c r="DV58" s="978"/>
      <c r="DW58" s="978"/>
      <c r="DX58" s="978"/>
      <c r="DY58" s="978"/>
      <c r="DZ58" s="978"/>
      <c r="EA58" s="978"/>
      <c r="EB58" s="978"/>
      <c r="EC58" s="978"/>
      <c r="ED58" s="978"/>
      <c r="EE58" s="978"/>
      <c r="EF58" s="978"/>
      <c r="EG58" s="978"/>
      <c r="EH58" s="978"/>
      <c r="EI58" s="978"/>
      <c r="EJ58" s="978"/>
      <c r="EK58" s="978"/>
      <c r="EL58" s="978"/>
      <c r="EM58" s="978"/>
      <c r="EN58" s="978"/>
      <c r="EO58" s="978"/>
      <c r="EP58" s="978"/>
      <c r="EQ58" s="978"/>
      <c r="ER58" s="978"/>
      <c r="ES58" s="978"/>
      <c r="ET58" s="978"/>
      <c r="EU58" s="978"/>
      <c r="EV58" s="978"/>
      <c r="EW58" s="978"/>
      <c r="EX58" s="978"/>
      <c r="EY58" s="978"/>
      <c r="EZ58" s="978"/>
      <c r="FA58" s="978"/>
      <c r="FB58" s="978"/>
      <c r="FC58" s="978"/>
      <c r="FD58" s="978"/>
      <c r="FE58" s="1040"/>
    </row>
    <row r="59" spans="1:161">
      <c r="A59" s="1039" t="s">
        <v>674</v>
      </c>
      <c r="B59" s="976">
        <v>6330.0130699900001</v>
      </c>
      <c r="C59" s="976">
        <v>6412.7</v>
      </c>
      <c r="D59" s="976">
        <v>6330</v>
      </c>
      <c r="E59" s="976">
        <v>6330</v>
      </c>
      <c r="F59" s="976">
        <v>6331.7</v>
      </c>
      <c r="G59" s="976">
        <v>6356.8</v>
      </c>
      <c r="H59" s="976">
        <v>5488.2</v>
      </c>
      <c r="I59" s="976">
        <v>5489.3</v>
      </c>
      <c r="J59" s="976">
        <v>5488.2</v>
      </c>
      <c r="K59" s="976">
        <v>5488.2</v>
      </c>
      <c r="L59" s="976">
        <v>5488.2</v>
      </c>
      <c r="M59" s="976">
        <v>5488.2</v>
      </c>
      <c r="N59" s="976">
        <v>5488.2</v>
      </c>
      <c r="O59" s="976">
        <v>5488.2</v>
      </c>
      <c r="P59" s="976">
        <v>6988.2</v>
      </c>
      <c r="Q59" s="976">
        <v>6988.2</v>
      </c>
      <c r="R59" s="976">
        <v>6988.2</v>
      </c>
      <c r="S59" s="976">
        <v>6988.2</v>
      </c>
      <c r="T59" s="976">
        <v>10615.2</v>
      </c>
      <c r="U59" s="976">
        <v>1929.8</v>
      </c>
      <c r="V59" s="976">
        <v>10615.2</v>
      </c>
      <c r="W59" s="976">
        <v>10615.2</v>
      </c>
      <c r="X59" s="976">
        <v>10615.2</v>
      </c>
      <c r="Y59" s="976">
        <v>10615.2</v>
      </c>
      <c r="Z59" s="976">
        <v>6877.8799999999992</v>
      </c>
      <c r="AA59" s="976">
        <v>10615.2</v>
      </c>
      <c r="AB59" s="976">
        <v>11281.8</v>
      </c>
      <c r="AC59" s="976">
        <v>11281.8</v>
      </c>
      <c r="AD59" s="976">
        <v>10310.41</v>
      </c>
      <c r="AE59" s="976">
        <v>11324.699999999999</v>
      </c>
      <c r="AF59" s="976">
        <v>11525.7</v>
      </c>
      <c r="AG59" s="976">
        <v>11331.9</v>
      </c>
      <c r="AH59" s="976">
        <v>11339.4</v>
      </c>
      <c r="AI59" s="976">
        <v>11334.4</v>
      </c>
      <c r="AJ59" s="976">
        <v>11336.4</v>
      </c>
      <c r="AK59" s="976">
        <v>11337.599999999999</v>
      </c>
      <c r="AL59" s="976">
        <v>11343.50657596</v>
      </c>
      <c r="AM59" s="976">
        <v>11343.9</v>
      </c>
      <c r="AN59" s="976">
        <v>11346.5</v>
      </c>
      <c r="AO59" s="976">
        <v>11286.9</v>
      </c>
      <c r="AP59" s="976">
        <v>11289.3</v>
      </c>
      <c r="AQ59" s="976">
        <v>11290.699999999999</v>
      </c>
      <c r="AR59" s="976">
        <v>11296.5</v>
      </c>
      <c r="AS59" s="976">
        <v>11300.599999999999</v>
      </c>
      <c r="AT59" s="976">
        <v>11305.4</v>
      </c>
      <c r="AU59" s="976">
        <v>11312.8</v>
      </c>
      <c r="AV59" s="976">
        <v>11323.4</v>
      </c>
      <c r="AW59" s="976">
        <v>11329.3</v>
      </c>
      <c r="AX59" s="976">
        <v>11626.699999999999</v>
      </c>
      <c r="AY59" s="976">
        <v>16826.800000000003</v>
      </c>
      <c r="AZ59" s="976">
        <v>13578.1</v>
      </c>
      <c r="BA59" s="976">
        <v>13924.3</v>
      </c>
      <c r="BB59" s="976">
        <v>13676.9</v>
      </c>
      <c r="BC59" s="976">
        <v>63397.700000000004</v>
      </c>
      <c r="BD59" s="976">
        <v>64830.399999999994</v>
      </c>
      <c r="BE59" s="976">
        <v>64041.4</v>
      </c>
      <c r="BF59" s="976">
        <v>64225.599999999999</v>
      </c>
      <c r="BG59" s="976">
        <v>66461.989635699996</v>
      </c>
      <c r="BH59" s="976">
        <v>11432.841211229999</v>
      </c>
      <c r="BI59" s="976">
        <v>9209.0445357299996</v>
      </c>
      <c r="BJ59" s="976">
        <v>25447.457662569999</v>
      </c>
      <c r="BK59" s="976">
        <v>27009.71747892</v>
      </c>
      <c r="BL59" s="976">
        <v>15884.98791973</v>
      </c>
      <c r="BM59" s="976">
        <v>23264.388364439998</v>
      </c>
      <c r="BN59" s="976">
        <v>22425.04714997</v>
      </c>
      <c r="BO59" s="976">
        <v>44044.524740809997</v>
      </c>
      <c r="BP59" s="976">
        <v>58781.794238009999</v>
      </c>
      <c r="BQ59" s="976">
        <v>28870.667551660001</v>
      </c>
      <c r="BR59" s="976">
        <v>32763.428830389999</v>
      </c>
      <c r="BS59" s="976">
        <v>39216.46605848</v>
      </c>
      <c r="BT59" s="976">
        <v>98538.232938169996</v>
      </c>
      <c r="BU59" s="976">
        <v>93519.775213029992</v>
      </c>
      <c r="BV59" s="976">
        <v>228606.67397045001</v>
      </c>
      <c r="BW59" s="976">
        <v>144177.23791110999</v>
      </c>
      <c r="BX59" s="976">
        <v>155235.88963985001</v>
      </c>
      <c r="BY59" s="976">
        <v>135925.48994060999</v>
      </c>
      <c r="BZ59" s="976">
        <v>157883.61003473002</v>
      </c>
      <c r="CA59" s="976">
        <v>139933.34423630999</v>
      </c>
      <c r="CB59" s="976">
        <v>104547.26475236</v>
      </c>
      <c r="CC59" s="976">
        <v>80373.548992190001</v>
      </c>
      <c r="CD59" s="976">
        <v>230384.35308127999</v>
      </c>
      <c r="CE59" s="976">
        <v>162344.30250607</v>
      </c>
      <c r="CF59" s="976">
        <v>218968.09609425001</v>
      </c>
      <c r="CG59" s="976">
        <v>237714.05843201</v>
      </c>
      <c r="CH59" s="976">
        <v>252730.09256043</v>
      </c>
      <c r="CI59" s="976">
        <v>287267.07515088003</v>
      </c>
      <c r="CJ59" s="976">
        <v>333513.04109562002</v>
      </c>
      <c r="CK59" s="976">
        <v>306197.24134278996</v>
      </c>
      <c r="CL59" s="976">
        <v>317339.73796323</v>
      </c>
      <c r="CM59" s="976">
        <v>314057.92293757002</v>
      </c>
      <c r="CN59" s="976">
        <v>328703.97020626999</v>
      </c>
      <c r="CO59" s="976">
        <v>416388.87588928995</v>
      </c>
      <c r="CP59" s="976">
        <v>460957.78438303003</v>
      </c>
      <c r="CQ59" s="976">
        <v>438242.69573824998</v>
      </c>
      <c r="CR59" s="976">
        <v>354930.23607827001</v>
      </c>
      <c r="CS59" s="976">
        <v>391478.83989551</v>
      </c>
      <c r="CT59" s="976">
        <v>536524.17943091993</v>
      </c>
      <c r="CU59" s="976">
        <v>487479.67312893999</v>
      </c>
      <c r="CV59" s="976">
        <v>403265.43551231001</v>
      </c>
      <c r="CW59" s="976">
        <v>423033.22609397996</v>
      </c>
      <c r="CX59" s="976">
        <v>373291.00774959999</v>
      </c>
      <c r="CY59" s="976">
        <v>359706.23982195003</v>
      </c>
      <c r="CZ59" s="976">
        <v>360895.22868634004</v>
      </c>
      <c r="DA59" s="976">
        <v>452230.23224609997</v>
      </c>
      <c r="DB59" s="976">
        <v>457705.20411640004</v>
      </c>
      <c r="DC59" s="976">
        <v>529313.98334132996</v>
      </c>
      <c r="DD59" s="976">
        <v>628601.61166955007</v>
      </c>
      <c r="DE59" s="976">
        <v>647965.61940671992</v>
      </c>
      <c r="DF59" s="976">
        <v>591717.67966318002</v>
      </c>
      <c r="DG59" s="976">
        <v>492599.51283398998</v>
      </c>
      <c r="DH59" s="976">
        <v>384401.37753056001</v>
      </c>
      <c r="DI59" s="976">
        <v>397171.95011521998</v>
      </c>
      <c r="DJ59" s="976">
        <v>406987.18844187999</v>
      </c>
      <c r="DK59" s="976">
        <v>593293.44767695991</v>
      </c>
      <c r="DL59" s="976">
        <v>706604.26214670995</v>
      </c>
      <c r="DM59" s="976">
        <v>773304.17312255001</v>
      </c>
      <c r="DN59" s="976">
        <v>803552.97358956991</v>
      </c>
      <c r="DO59" s="976">
        <v>850436.58510208991</v>
      </c>
      <c r="DP59" s="976">
        <v>2125624.71779563</v>
      </c>
      <c r="DQ59" s="976">
        <v>2669563.1979722702</v>
      </c>
      <c r="DR59" s="976">
        <v>4539477.42778295</v>
      </c>
      <c r="DS59" s="976">
        <v>4554322.6613139501</v>
      </c>
      <c r="DT59" s="976">
        <v>4549581.7912549404</v>
      </c>
      <c r="DU59" s="976">
        <v>4569733.4352553897</v>
      </c>
      <c r="DV59" s="976">
        <v>4612694.5287069501</v>
      </c>
      <c r="DW59" s="976">
        <v>4700957.5011459198</v>
      </c>
      <c r="DX59" s="976">
        <v>4623091.5021154899</v>
      </c>
      <c r="DY59" s="976">
        <v>4580590.5097806202</v>
      </c>
      <c r="DZ59" s="976">
        <v>4419369.2491309401</v>
      </c>
      <c r="EA59" s="976">
        <v>4448786.5245180195</v>
      </c>
      <c r="EB59" s="976">
        <v>4590478.4442370804</v>
      </c>
      <c r="EC59" s="976">
        <v>4621687.3666925002</v>
      </c>
      <c r="ED59" s="976">
        <v>4679046.3649311904</v>
      </c>
      <c r="EE59" s="976">
        <v>4669188.3710680595</v>
      </c>
      <c r="EF59" s="976">
        <v>4712314.4429302309</v>
      </c>
      <c r="EG59" s="976">
        <v>4725374.9472171506</v>
      </c>
      <c r="EH59" s="976">
        <v>4765483.2244454501</v>
      </c>
      <c r="EI59" s="976">
        <v>4657865.3418462696</v>
      </c>
      <c r="EJ59" s="976">
        <v>4673835.1746659502</v>
      </c>
      <c r="EK59" s="976">
        <v>4622056.0440042801</v>
      </c>
      <c r="EL59" s="976">
        <v>4608707.8256697198</v>
      </c>
      <c r="EM59" s="976">
        <v>4790869.0128662698</v>
      </c>
      <c r="EN59" s="976">
        <v>4806119.04939151</v>
      </c>
      <c r="EO59" s="976">
        <v>4800696.8908582199</v>
      </c>
      <c r="EP59" s="976">
        <v>4570268.2181288199</v>
      </c>
      <c r="EQ59" s="976">
        <v>4573195.8647991205</v>
      </c>
      <c r="ER59" s="976">
        <v>4613403.0850785701</v>
      </c>
      <c r="ES59" s="976">
        <v>4607192.5400717193</v>
      </c>
      <c r="ET59" s="976">
        <v>4682330.0650527598</v>
      </c>
      <c r="EU59" s="976">
        <v>4672440.5800751792</v>
      </c>
      <c r="EV59" s="976">
        <v>4673192.8284524195</v>
      </c>
      <c r="EW59" s="976">
        <v>4665983.4621925596</v>
      </c>
      <c r="EX59" s="976">
        <v>4667796.1800120305</v>
      </c>
      <c r="EY59" s="976">
        <v>4668282.5329284901</v>
      </c>
      <c r="EZ59" s="976">
        <v>4920739.1268209098</v>
      </c>
      <c r="FA59" s="976">
        <v>4854421.6835270701</v>
      </c>
      <c r="FB59" s="976">
        <v>4828382.8289045496</v>
      </c>
      <c r="FC59" s="976">
        <v>4828309.7005518097</v>
      </c>
      <c r="FD59" s="976">
        <v>4851390.38103336</v>
      </c>
      <c r="FE59" s="1040"/>
    </row>
    <row r="60" spans="1:161">
      <c r="A60" s="1041" t="s">
        <v>675</v>
      </c>
      <c r="B60" s="978">
        <v>1892.01208606</v>
      </c>
      <c r="C60" s="978">
        <v>1892</v>
      </c>
      <c r="D60" s="978">
        <v>1892</v>
      </c>
      <c r="E60" s="978">
        <v>1892</v>
      </c>
      <c r="F60" s="978">
        <v>1892</v>
      </c>
      <c r="G60" s="978">
        <v>1892</v>
      </c>
      <c r="H60" s="978">
        <v>3700.2</v>
      </c>
      <c r="I60" s="978">
        <v>3700.2</v>
      </c>
      <c r="J60" s="978">
        <v>3700.2</v>
      </c>
      <c r="K60" s="978">
        <v>3700.2</v>
      </c>
      <c r="L60" s="978">
        <v>3700.2</v>
      </c>
      <c r="M60" s="978">
        <v>3700.2</v>
      </c>
      <c r="N60" s="978">
        <v>3700.2</v>
      </c>
      <c r="O60" s="978">
        <v>3700.2</v>
      </c>
      <c r="P60" s="978">
        <v>5200.2</v>
      </c>
      <c r="Q60" s="978">
        <v>5200.2</v>
      </c>
      <c r="R60" s="978">
        <v>5200.2</v>
      </c>
      <c r="S60" s="978">
        <v>5200.2</v>
      </c>
      <c r="T60" s="978">
        <v>8827.2000000000007</v>
      </c>
      <c r="U60" s="978">
        <v>141.80000000000001</v>
      </c>
      <c r="V60" s="978">
        <v>8827.2000000000007</v>
      </c>
      <c r="W60" s="978">
        <v>8827.2000000000007</v>
      </c>
      <c r="X60" s="978">
        <v>8827.2000000000007</v>
      </c>
      <c r="Y60" s="978">
        <v>8827.2000000000007</v>
      </c>
      <c r="Z60" s="978">
        <v>6877.8799999999992</v>
      </c>
      <c r="AA60" s="978">
        <v>8827.2000000000007</v>
      </c>
      <c r="AB60" s="978">
        <v>9493.7999999999993</v>
      </c>
      <c r="AC60" s="978">
        <v>9493.7999999999993</v>
      </c>
      <c r="AD60" s="978">
        <v>8522.41</v>
      </c>
      <c r="AE60" s="978">
        <v>9493.7999999999993</v>
      </c>
      <c r="AF60" s="978">
        <v>9687.7000000000007</v>
      </c>
      <c r="AG60" s="978">
        <v>9493.7999999999993</v>
      </c>
      <c r="AH60" s="978">
        <v>9493.7999999999993</v>
      </c>
      <c r="AI60" s="978">
        <v>9493.7999999999993</v>
      </c>
      <c r="AJ60" s="978">
        <v>9493.7999999999993</v>
      </c>
      <c r="AK60" s="978">
        <v>9493.7999999999993</v>
      </c>
      <c r="AL60" s="978">
        <v>9493.8271020499997</v>
      </c>
      <c r="AM60" s="978">
        <v>9493.7999999999993</v>
      </c>
      <c r="AN60" s="978">
        <v>9493.7999999999993</v>
      </c>
      <c r="AO60" s="978">
        <v>9493.7999999999993</v>
      </c>
      <c r="AP60" s="978">
        <v>9493.7999999999993</v>
      </c>
      <c r="AQ60" s="978">
        <v>9493.7999999999993</v>
      </c>
      <c r="AR60" s="978">
        <v>9493.7999999999993</v>
      </c>
      <c r="AS60" s="978">
        <v>9493.7999999999993</v>
      </c>
      <c r="AT60" s="978">
        <v>9493.7999999999993</v>
      </c>
      <c r="AU60" s="978">
        <v>9493.7999999999993</v>
      </c>
      <c r="AV60" s="978">
        <v>9493.7999999999993</v>
      </c>
      <c r="AW60" s="978">
        <v>9493.7999999999993</v>
      </c>
      <c r="AX60" s="978">
        <v>9493.7999999999993</v>
      </c>
      <c r="AY60" s="978">
        <v>8335.2000000000007</v>
      </c>
      <c r="AZ60" s="978">
        <v>9981.1</v>
      </c>
      <c r="BA60" s="978">
        <v>10502.4</v>
      </c>
      <c r="BB60" s="978">
        <v>10309.4</v>
      </c>
      <c r="BC60" s="978">
        <v>10479.1</v>
      </c>
      <c r="BD60" s="978">
        <v>10388.799999999999</v>
      </c>
      <c r="BE60" s="978">
        <v>10723.9</v>
      </c>
      <c r="BF60" s="978">
        <v>10658.6</v>
      </c>
      <c r="BG60" s="978">
        <v>10676.297578829999</v>
      </c>
      <c r="BH60" s="978"/>
      <c r="BI60" s="978"/>
      <c r="BJ60" s="978"/>
      <c r="BK60" s="978"/>
      <c r="BL60" s="978"/>
      <c r="BM60" s="978"/>
      <c r="BN60" s="978"/>
      <c r="BO60" s="978"/>
      <c r="BP60" s="978"/>
      <c r="BQ60" s="978"/>
      <c r="BR60" s="978"/>
      <c r="BS60" s="978"/>
      <c r="BT60" s="978"/>
      <c r="BU60" s="978"/>
      <c r="BV60" s="978"/>
      <c r="BW60" s="978"/>
      <c r="BX60" s="978"/>
      <c r="BY60" s="978"/>
      <c r="BZ60" s="978"/>
      <c r="CA60" s="978"/>
      <c r="CB60" s="978"/>
      <c r="CC60" s="978"/>
      <c r="CD60" s="978"/>
      <c r="CE60" s="978"/>
      <c r="CF60" s="978"/>
      <c r="CG60" s="978"/>
      <c r="CH60" s="978"/>
      <c r="CI60" s="978"/>
      <c r="CJ60" s="978"/>
      <c r="CK60" s="978"/>
      <c r="CL60" s="978"/>
      <c r="CM60" s="978"/>
      <c r="CN60" s="978"/>
      <c r="CO60" s="978"/>
      <c r="CP60" s="978"/>
      <c r="CQ60" s="978"/>
      <c r="CR60" s="978"/>
      <c r="CS60" s="978"/>
      <c r="CT60" s="978"/>
      <c r="CU60" s="978"/>
      <c r="CV60" s="978"/>
      <c r="CW60" s="978"/>
      <c r="CX60" s="978"/>
      <c r="CY60" s="978"/>
      <c r="CZ60" s="978"/>
      <c r="DA60" s="978"/>
      <c r="DB60" s="978"/>
      <c r="DC60" s="978"/>
      <c r="DD60" s="978"/>
      <c r="DE60" s="978"/>
      <c r="DF60" s="978"/>
      <c r="DG60" s="978"/>
      <c r="DH60" s="978"/>
      <c r="DI60" s="978"/>
      <c r="DJ60" s="978"/>
      <c r="DK60" s="978"/>
      <c r="DL60" s="978"/>
      <c r="DM60" s="978"/>
      <c r="DN60" s="978"/>
      <c r="DO60" s="978"/>
      <c r="DP60" s="978"/>
      <c r="DQ60" s="978"/>
      <c r="DR60" s="978"/>
      <c r="DS60" s="978"/>
      <c r="DT60" s="978"/>
      <c r="DU60" s="978"/>
      <c r="DV60" s="978"/>
      <c r="DW60" s="978"/>
      <c r="DX60" s="978"/>
      <c r="DY60" s="978"/>
      <c r="DZ60" s="978"/>
      <c r="EA60" s="978"/>
      <c r="EB60" s="978"/>
      <c r="EC60" s="978"/>
      <c r="ED60" s="978"/>
      <c r="EE60" s="978"/>
      <c r="EF60" s="978"/>
      <c r="EG60" s="978"/>
      <c r="EH60" s="978"/>
      <c r="EI60" s="978"/>
      <c r="EJ60" s="978"/>
      <c r="EK60" s="978"/>
      <c r="EL60" s="978"/>
      <c r="EM60" s="978"/>
      <c r="EN60" s="978"/>
      <c r="EO60" s="978"/>
      <c r="EP60" s="978"/>
      <c r="EQ60" s="978"/>
      <c r="ER60" s="978"/>
      <c r="ES60" s="978"/>
      <c r="ET60" s="978"/>
      <c r="EU60" s="978"/>
      <c r="EV60" s="978"/>
      <c r="EW60" s="978"/>
      <c r="EX60" s="978"/>
      <c r="EY60" s="978"/>
      <c r="EZ60" s="978"/>
      <c r="FA60" s="978"/>
      <c r="FB60" s="978"/>
      <c r="FC60" s="978"/>
      <c r="FD60" s="978"/>
      <c r="FE60" s="1040"/>
    </row>
    <row r="61" spans="1:161">
      <c r="A61" s="1041" t="s">
        <v>676</v>
      </c>
      <c r="B61" s="978">
        <v>4438.0009839300001</v>
      </c>
      <c r="C61" s="978">
        <v>4520.7</v>
      </c>
      <c r="D61" s="978">
        <v>4438</v>
      </c>
      <c r="E61" s="978">
        <v>4438</v>
      </c>
      <c r="F61" s="978">
        <v>4439.7</v>
      </c>
      <c r="G61" s="978">
        <v>4464.8</v>
      </c>
      <c r="H61" s="978">
        <v>1788</v>
      </c>
      <c r="I61" s="978">
        <v>1789.1</v>
      </c>
      <c r="J61" s="978">
        <v>1788</v>
      </c>
      <c r="K61" s="978">
        <v>1788</v>
      </c>
      <c r="L61" s="978">
        <v>1788</v>
      </c>
      <c r="M61" s="978">
        <v>1788</v>
      </c>
      <c r="N61" s="978">
        <v>1788</v>
      </c>
      <c r="O61" s="978">
        <v>1788</v>
      </c>
      <c r="P61" s="978">
        <v>1788</v>
      </c>
      <c r="Q61" s="978">
        <v>1788</v>
      </c>
      <c r="R61" s="978">
        <v>1788</v>
      </c>
      <c r="S61" s="978">
        <v>1788</v>
      </c>
      <c r="T61" s="978">
        <v>1788</v>
      </c>
      <c r="U61" s="978">
        <v>1788</v>
      </c>
      <c r="V61" s="978">
        <v>1788</v>
      </c>
      <c r="W61" s="978">
        <v>1788</v>
      </c>
      <c r="X61" s="978">
        <v>1788</v>
      </c>
      <c r="Y61" s="978">
        <v>1788</v>
      </c>
      <c r="Z61" s="978">
        <v>0</v>
      </c>
      <c r="AA61" s="978">
        <v>1788</v>
      </c>
      <c r="AB61" s="978">
        <v>1788</v>
      </c>
      <c r="AC61" s="978">
        <v>1788</v>
      </c>
      <c r="AD61" s="978">
        <v>1788</v>
      </c>
      <c r="AE61" s="978">
        <v>1830.9</v>
      </c>
      <c r="AF61" s="978">
        <v>1838</v>
      </c>
      <c r="AG61" s="978">
        <v>1838.1</v>
      </c>
      <c r="AH61" s="978">
        <v>1845.6000000000001</v>
      </c>
      <c r="AI61" s="978">
        <v>1840.6</v>
      </c>
      <c r="AJ61" s="978">
        <v>1842.6</v>
      </c>
      <c r="AK61" s="978">
        <v>1843.8</v>
      </c>
      <c r="AL61" s="978">
        <v>1849.6794739100003</v>
      </c>
      <c r="AM61" s="978">
        <v>1850.1</v>
      </c>
      <c r="AN61" s="978">
        <v>1852.7</v>
      </c>
      <c r="AO61" s="978">
        <v>1793.1</v>
      </c>
      <c r="AP61" s="978">
        <v>1795.5</v>
      </c>
      <c r="AQ61" s="978">
        <v>1796.9</v>
      </c>
      <c r="AR61" s="978">
        <v>1802.7</v>
      </c>
      <c r="AS61" s="978">
        <v>1806.8</v>
      </c>
      <c r="AT61" s="978">
        <v>1811.6</v>
      </c>
      <c r="AU61" s="978">
        <v>1819</v>
      </c>
      <c r="AV61" s="978">
        <v>1829.6</v>
      </c>
      <c r="AW61" s="978">
        <v>1835.5</v>
      </c>
      <c r="AX61" s="978">
        <v>2132.9</v>
      </c>
      <c r="AY61" s="978">
        <v>8491.6</v>
      </c>
      <c r="AZ61" s="978">
        <v>3597</v>
      </c>
      <c r="BA61" s="978">
        <v>3421.9</v>
      </c>
      <c r="BB61" s="978">
        <v>3367.5</v>
      </c>
      <c r="BC61" s="978">
        <v>52918.600000000006</v>
      </c>
      <c r="BD61" s="978">
        <v>54441.599999999999</v>
      </c>
      <c r="BE61" s="978">
        <v>53317.5</v>
      </c>
      <c r="BF61" s="978">
        <v>53567</v>
      </c>
      <c r="BG61" s="978">
        <v>55785.692056870001</v>
      </c>
      <c r="BH61" s="978">
        <v>11432.841211229999</v>
      </c>
      <c r="BI61" s="978">
        <v>9209.0445357299996</v>
      </c>
      <c r="BJ61" s="978">
        <v>25447.457662569999</v>
      </c>
      <c r="BK61" s="978">
        <v>27009.71747892</v>
      </c>
      <c r="BL61" s="978">
        <v>15884.98791973</v>
      </c>
      <c r="BM61" s="978">
        <v>23264.388364439998</v>
      </c>
      <c r="BN61" s="978">
        <v>22425.04714997</v>
      </c>
      <c r="BO61" s="978">
        <v>44044.524740809997</v>
      </c>
      <c r="BP61" s="978">
        <v>58781.794238009999</v>
      </c>
      <c r="BQ61" s="978">
        <v>28870.667551660001</v>
      </c>
      <c r="BR61" s="978">
        <v>32763.428830389999</v>
      </c>
      <c r="BS61" s="978">
        <v>39216.46605848</v>
      </c>
      <c r="BT61" s="978">
        <v>98538.232938169996</v>
      </c>
      <c r="BU61" s="978">
        <v>93519.775213029992</v>
      </c>
      <c r="BV61" s="978">
        <v>228606.67397045001</v>
      </c>
      <c r="BW61" s="978">
        <v>144177.23791110999</v>
      </c>
      <c r="BX61" s="978">
        <v>155235.88963985001</v>
      </c>
      <c r="BY61" s="978">
        <v>135925.48994060999</v>
      </c>
      <c r="BZ61" s="978">
        <v>157883.61003473002</v>
      </c>
      <c r="CA61" s="978">
        <v>139933.34423630999</v>
      </c>
      <c r="CB61" s="978">
        <v>104547.26475236</v>
      </c>
      <c r="CC61" s="978">
        <v>80373.548992190001</v>
      </c>
      <c r="CD61" s="978">
        <v>230384.35308127999</v>
      </c>
      <c r="CE61" s="978">
        <v>162344.30250607</v>
      </c>
      <c r="CF61" s="978">
        <v>218968.09609425001</v>
      </c>
      <c r="CG61" s="978">
        <v>237714.05843201</v>
      </c>
      <c r="CH61" s="978">
        <v>252730.09256043</v>
      </c>
      <c r="CI61" s="978">
        <v>287267.07515088003</v>
      </c>
      <c r="CJ61" s="978">
        <v>333513.04109562002</v>
      </c>
      <c r="CK61" s="978">
        <v>306197.24134278996</v>
      </c>
      <c r="CL61" s="978">
        <v>317339.73796323</v>
      </c>
      <c r="CM61" s="978">
        <v>314057.92293757002</v>
      </c>
      <c r="CN61" s="978">
        <v>328703.97020626999</v>
      </c>
      <c r="CO61" s="978">
        <v>416388.87588928995</v>
      </c>
      <c r="CP61" s="978">
        <v>460957.78438303003</v>
      </c>
      <c r="CQ61" s="978">
        <v>438242.69573824998</v>
      </c>
      <c r="CR61" s="978">
        <v>354930.23607827001</v>
      </c>
      <c r="CS61" s="978">
        <v>391478.83989551</v>
      </c>
      <c r="CT61" s="978">
        <v>536524.17943091993</v>
      </c>
      <c r="CU61" s="978">
        <v>487479.67312893999</v>
      </c>
      <c r="CV61" s="978">
        <v>403265.43551231001</v>
      </c>
      <c r="CW61" s="978">
        <v>423033.22609397996</v>
      </c>
      <c r="CX61" s="978">
        <v>373291.00774959999</v>
      </c>
      <c r="CY61" s="978">
        <v>359706.23982195003</v>
      </c>
      <c r="CZ61" s="978">
        <v>360895.22868634004</v>
      </c>
      <c r="DA61" s="978">
        <v>452230.23224609997</v>
      </c>
      <c r="DB61" s="978">
        <v>457705.20411640004</v>
      </c>
      <c r="DC61" s="978">
        <v>529313.98334132996</v>
      </c>
      <c r="DD61" s="978">
        <v>628601.61166955007</v>
      </c>
      <c r="DE61" s="978">
        <v>647965.61940671992</v>
      </c>
      <c r="DF61" s="978">
        <v>591717.67966318002</v>
      </c>
      <c r="DG61" s="978">
        <v>492599.51283398998</v>
      </c>
      <c r="DH61" s="978">
        <v>384401.37753056001</v>
      </c>
      <c r="DI61" s="978">
        <v>397171.95011521998</v>
      </c>
      <c r="DJ61" s="978">
        <v>406987.18844187999</v>
      </c>
      <c r="DK61" s="978">
        <v>593293.44767695991</v>
      </c>
      <c r="DL61" s="978">
        <v>706604.26214670995</v>
      </c>
      <c r="DM61" s="978">
        <v>773304.17312255001</v>
      </c>
      <c r="DN61" s="978">
        <v>803552.97358956991</v>
      </c>
      <c r="DO61" s="978">
        <v>850436.58510208991</v>
      </c>
      <c r="DP61" s="978">
        <v>2125624.71779563</v>
      </c>
      <c r="DQ61" s="978">
        <v>2669563.1979722702</v>
      </c>
      <c r="DR61" s="978">
        <v>4539477.42778295</v>
      </c>
      <c r="DS61" s="978">
        <v>4554322.6613139501</v>
      </c>
      <c r="DT61" s="978">
        <v>4549581.7912549404</v>
      </c>
      <c r="DU61" s="978">
        <v>4569733.4352553897</v>
      </c>
      <c r="DV61" s="978">
        <v>4612694.5287069501</v>
      </c>
      <c r="DW61" s="978">
        <v>4700957.5011459198</v>
      </c>
      <c r="DX61" s="978">
        <v>4623091.5021154899</v>
      </c>
      <c r="DY61" s="978">
        <v>4580590.5097806202</v>
      </c>
      <c r="DZ61" s="978">
        <v>4419369.2491309401</v>
      </c>
      <c r="EA61" s="978">
        <v>4448786.5245180195</v>
      </c>
      <c r="EB61" s="978">
        <v>4590478.4442370804</v>
      </c>
      <c r="EC61" s="978">
        <v>4621687.3666925002</v>
      </c>
      <c r="ED61" s="978">
        <v>4679046.3649311904</v>
      </c>
      <c r="EE61" s="978">
        <v>4669188.3710680595</v>
      </c>
      <c r="EF61" s="978">
        <v>4712314.4429302309</v>
      </c>
      <c r="EG61" s="978">
        <v>4725374.9472171506</v>
      </c>
      <c r="EH61" s="978">
        <v>4765483.2244454501</v>
      </c>
      <c r="EI61" s="978">
        <v>4657865.3418462696</v>
      </c>
      <c r="EJ61" s="978">
        <v>4673835.1746659502</v>
      </c>
      <c r="EK61" s="978">
        <v>4622056.0440042801</v>
      </c>
      <c r="EL61" s="978">
        <v>4608707.8256697198</v>
      </c>
      <c r="EM61" s="978">
        <v>4790869.0128662698</v>
      </c>
      <c r="EN61" s="978">
        <v>4806119.04939151</v>
      </c>
      <c r="EO61" s="978">
        <v>4800696.8908582199</v>
      </c>
      <c r="EP61" s="978">
        <v>4570268.2181288199</v>
      </c>
      <c r="EQ61" s="978">
        <v>4573195.8647991205</v>
      </c>
      <c r="ER61" s="978">
        <v>4613403.0850785701</v>
      </c>
      <c r="ES61" s="978">
        <v>4607192.5400717193</v>
      </c>
      <c r="ET61" s="978">
        <v>4682330.0650527598</v>
      </c>
      <c r="EU61" s="978">
        <v>4672440.5800751792</v>
      </c>
      <c r="EV61" s="978">
        <v>4673192.8284524195</v>
      </c>
      <c r="EW61" s="978">
        <v>4665983.4621925596</v>
      </c>
      <c r="EX61" s="978">
        <v>4667796.1800120305</v>
      </c>
      <c r="EY61" s="978">
        <v>4668282.5329284901</v>
      </c>
      <c r="EZ61" s="978">
        <v>4920739.1268209098</v>
      </c>
      <c r="FA61" s="978">
        <v>4854421.6835270701</v>
      </c>
      <c r="FB61" s="978">
        <v>4828382.8289045496</v>
      </c>
      <c r="FC61" s="978">
        <v>4828309.7005518097</v>
      </c>
      <c r="FD61" s="978">
        <v>4851390.38103336</v>
      </c>
      <c r="FE61" s="1040"/>
    </row>
    <row r="62" spans="1:161">
      <c r="A62" s="1046" t="s">
        <v>677</v>
      </c>
      <c r="B62" s="978"/>
      <c r="C62" s="978"/>
      <c r="D62" s="978"/>
      <c r="E62" s="978"/>
      <c r="F62" s="978"/>
      <c r="G62" s="978"/>
      <c r="H62" s="978"/>
      <c r="I62" s="978"/>
      <c r="J62" s="978"/>
      <c r="K62" s="978"/>
      <c r="L62" s="978"/>
      <c r="M62" s="978"/>
      <c r="N62" s="978"/>
      <c r="O62" s="978"/>
      <c r="P62" s="978"/>
      <c r="Q62" s="978"/>
      <c r="R62" s="978"/>
      <c r="S62" s="978"/>
      <c r="T62" s="978"/>
      <c r="U62" s="978"/>
      <c r="V62" s="978"/>
      <c r="W62" s="978"/>
      <c r="X62" s="978"/>
      <c r="Y62" s="978"/>
      <c r="Z62" s="978"/>
      <c r="AA62" s="978"/>
      <c r="AB62" s="978"/>
      <c r="AC62" s="978"/>
      <c r="AD62" s="978"/>
      <c r="AE62" s="978"/>
      <c r="AF62" s="978"/>
      <c r="AG62" s="978"/>
      <c r="AH62" s="978"/>
      <c r="AI62" s="978"/>
      <c r="AJ62" s="978"/>
      <c r="AK62" s="978"/>
      <c r="AL62" s="978"/>
      <c r="AM62" s="978"/>
      <c r="AN62" s="978"/>
      <c r="AO62" s="978"/>
      <c r="AP62" s="978"/>
      <c r="AQ62" s="978"/>
      <c r="AR62" s="978"/>
      <c r="AS62" s="978"/>
      <c r="AT62" s="978"/>
      <c r="AU62" s="978"/>
      <c r="AV62" s="978"/>
      <c r="AW62" s="978"/>
      <c r="AX62" s="978"/>
      <c r="AY62" s="978"/>
      <c r="AZ62" s="978"/>
      <c r="BA62" s="978"/>
      <c r="BB62" s="978"/>
      <c r="BC62" s="978"/>
      <c r="BD62" s="978"/>
      <c r="BE62" s="978"/>
      <c r="BF62" s="978"/>
      <c r="BG62" s="978"/>
      <c r="BH62" s="978"/>
      <c r="BI62" s="978"/>
      <c r="BJ62" s="978"/>
      <c r="BK62" s="978"/>
      <c r="BL62" s="978"/>
      <c r="BM62" s="978"/>
      <c r="BN62" s="978"/>
      <c r="BO62" s="978"/>
      <c r="BP62" s="978"/>
      <c r="BQ62" s="978"/>
      <c r="BR62" s="978"/>
      <c r="BS62" s="978"/>
      <c r="BT62" s="978"/>
      <c r="BU62" s="978"/>
      <c r="BV62" s="978"/>
      <c r="BW62" s="978"/>
      <c r="BX62" s="978"/>
      <c r="BY62" s="978"/>
      <c r="BZ62" s="978"/>
      <c r="CA62" s="978"/>
      <c r="CB62" s="978"/>
      <c r="CC62" s="978"/>
      <c r="CD62" s="978"/>
      <c r="CE62" s="978"/>
      <c r="CF62" s="978"/>
      <c r="CG62" s="978"/>
      <c r="CH62" s="978"/>
      <c r="CI62" s="978"/>
      <c r="CJ62" s="978"/>
      <c r="CK62" s="978"/>
      <c r="CL62" s="978"/>
      <c r="CM62" s="978"/>
      <c r="CN62" s="978"/>
      <c r="CO62" s="978"/>
      <c r="CP62" s="978"/>
      <c r="CQ62" s="978"/>
      <c r="CR62" s="978"/>
      <c r="CS62" s="978"/>
      <c r="CT62" s="978">
        <v>0</v>
      </c>
      <c r="CU62" s="978">
        <v>0</v>
      </c>
      <c r="CV62" s="978">
        <v>0</v>
      </c>
      <c r="CW62" s="978">
        <v>0</v>
      </c>
      <c r="CX62" s="978">
        <v>0</v>
      </c>
      <c r="CY62" s="978">
        <v>0</v>
      </c>
      <c r="CZ62" s="978">
        <v>0</v>
      </c>
      <c r="DA62" s="978">
        <v>0</v>
      </c>
      <c r="DB62" s="978">
        <v>0</v>
      </c>
      <c r="DC62" s="978">
        <v>0</v>
      </c>
      <c r="DD62" s="978">
        <v>0</v>
      </c>
      <c r="DE62" s="978">
        <v>0</v>
      </c>
      <c r="DF62" s="978">
        <v>0</v>
      </c>
      <c r="DG62" s="978">
        <v>0</v>
      </c>
      <c r="DH62" s="978">
        <v>0</v>
      </c>
      <c r="DI62" s="978">
        <v>0</v>
      </c>
      <c r="DJ62" s="978">
        <v>0</v>
      </c>
      <c r="DK62" s="978">
        <v>0</v>
      </c>
      <c r="DL62" s="978">
        <v>0</v>
      </c>
      <c r="DM62" s="978">
        <v>0</v>
      </c>
      <c r="DN62" s="978">
        <v>0</v>
      </c>
      <c r="DO62" s="978">
        <v>0</v>
      </c>
      <c r="DP62" s="978">
        <v>1314565.2089784199</v>
      </c>
      <c r="DQ62" s="978">
        <v>1837591.7638876899</v>
      </c>
      <c r="DR62" s="978">
        <v>3476783.977645</v>
      </c>
      <c r="DS62" s="978">
        <v>3476783.977645</v>
      </c>
      <c r="DT62" s="978">
        <v>3476783.977645</v>
      </c>
      <c r="DU62" s="978">
        <v>3494642.7324736901</v>
      </c>
      <c r="DV62" s="978">
        <v>3494642.7324736901</v>
      </c>
      <c r="DW62" s="978">
        <v>3494642.7324736901</v>
      </c>
      <c r="DX62" s="978">
        <v>3494864.6502819201</v>
      </c>
      <c r="DY62" s="978">
        <v>3494864.6502819201</v>
      </c>
      <c r="DZ62" s="978">
        <v>3494864.6502819201</v>
      </c>
      <c r="EA62" s="978">
        <v>3494864.6502819201</v>
      </c>
      <c r="EB62" s="978">
        <v>3582915.09229337</v>
      </c>
      <c r="EC62" s="978">
        <v>3582915.09229337</v>
      </c>
      <c r="ED62" s="978">
        <v>3596356.0422736099</v>
      </c>
      <c r="EE62" s="978">
        <v>3596356.0422736099</v>
      </c>
      <c r="EF62" s="978">
        <v>3596356.0422736099</v>
      </c>
      <c r="EG62" s="978">
        <v>3596356.0422736099</v>
      </c>
      <c r="EH62" s="978">
        <v>3596356.0422736099</v>
      </c>
      <c r="EI62" s="978">
        <v>3596356.0422736099</v>
      </c>
      <c r="EJ62" s="978">
        <v>3596356.0422736099</v>
      </c>
      <c r="EK62" s="978">
        <v>3596356.0422746097</v>
      </c>
      <c r="EL62" s="978">
        <v>3624738.2339588902</v>
      </c>
      <c r="EM62" s="978">
        <v>3790245.6362736099</v>
      </c>
      <c r="EN62" s="978">
        <v>3790245.6362736099</v>
      </c>
      <c r="EO62" s="978">
        <v>3790245.6362736099</v>
      </c>
      <c r="EP62" s="978">
        <v>3818844.875</v>
      </c>
      <c r="EQ62" s="978">
        <v>3818844.875</v>
      </c>
      <c r="ER62" s="978">
        <v>3818844.875</v>
      </c>
      <c r="ES62" s="978">
        <v>3818844.875</v>
      </c>
      <c r="ET62" s="978">
        <v>3818844.875</v>
      </c>
      <c r="EU62" s="978">
        <v>4024839.4435187299</v>
      </c>
      <c r="EV62" s="978">
        <v>4024839.4435187299</v>
      </c>
      <c r="EW62" s="978">
        <v>4024839.4435187299</v>
      </c>
      <c r="EX62" s="978">
        <v>4024839.4435187299</v>
      </c>
      <c r="EY62" s="978">
        <v>4025680.77884056</v>
      </c>
      <c r="EZ62" s="978">
        <v>4044525.65384056</v>
      </c>
      <c r="FA62" s="978">
        <v>4044525.65384056</v>
      </c>
      <c r="FB62" s="978">
        <v>4028000</v>
      </c>
      <c r="FC62" s="978">
        <v>4028000</v>
      </c>
      <c r="FD62" s="978">
        <v>4028000</v>
      </c>
      <c r="FE62" s="1040"/>
    </row>
    <row r="63" spans="1:161">
      <c r="A63" s="1041" t="s">
        <v>678</v>
      </c>
      <c r="B63" s="978">
        <v>0</v>
      </c>
      <c r="C63" s="978">
        <v>0</v>
      </c>
      <c r="D63" s="978">
        <v>0</v>
      </c>
      <c r="E63" s="978">
        <v>0</v>
      </c>
      <c r="F63" s="978">
        <v>0</v>
      </c>
      <c r="G63" s="978"/>
      <c r="H63" s="978">
        <v>1788</v>
      </c>
      <c r="I63" s="978">
        <v>1789.1</v>
      </c>
      <c r="J63" s="978">
        <v>1788</v>
      </c>
      <c r="K63" s="978">
        <v>1788</v>
      </c>
      <c r="L63" s="978">
        <v>1788</v>
      </c>
      <c r="M63" s="978">
        <v>1788</v>
      </c>
      <c r="N63" s="978">
        <v>1788</v>
      </c>
      <c r="O63" s="978">
        <v>1788</v>
      </c>
      <c r="P63" s="978">
        <v>1788</v>
      </c>
      <c r="Q63" s="978">
        <v>1788</v>
      </c>
      <c r="R63" s="978">
        <v>1788</v>
      </c>
      <c r="S63" s="978">
        <v>1788</v>
      </c>
      <c r="T63" s="978">
        <v>1788</v>
      </c>
      <c r="U63" s="978">
        <v>1788</v>
      </c>
      <c r="V63" s="978">
        <v>1788</v>
      </c>
      <c r="W63" s="978">
        <v>1788</v>
      </c>
      <c r="X63" s="978">
        <v>1788</v>
      </c>
      <c r="Y63" s="978">
        <v>1788</v>
      </c>
      <c r="Z63" s="978">
        <v>0</v>
      </c>
      <c r="AA63" s="978">
        <v>1788</v>
      </c>
      <c r="AB63" s="978">
        <v>1788</v>
      </c>
      <c r="AC63" s="978">
        <v>1788</v>
      </c>
      <c r="AD63" s="978">
        <v>1788</v>
      </c>
      <c r="AE63" s="978">
        <v>1830.9</v>
      </c>
      <c r="AF63" s="978">
        <v>1838</v>
      </c>
      <c r="AG63" s="978">
        <v>1838.1</v>
      </c>
      <c r="AH63" s="978">
        <v>1840.4</v>
      </c>
      <c r="AI63" s="978">
        <v>1840.6</v>
      </c>
      <c r="AJ63" s="978">
        <v>1842.6</v>
      </c>
      <c r="AK63" s="978">
        <v>1843.8</v>
      </c>
      <c r="AL63" s="978">
        <v>1849.6794729100002</v>
      </c>
      <c r="AM63" s="978">
        <v>1850.1</v>
      </c>
      <c r="AN63" s="978">
        <v>1852.7</v>
      </c>
      <c r="AO63" s="978">
        <v>1793.1</v>
      </c>
      <c r="AP63" s="978">
        <v>1795.5</v>
      </c>
      <c r="AQ63" s="978">
        <v>1796.9</v>
      </c>
      <c r="AR63" s="978">
        <v>1802.7</v>
      </c>
      <c r="AS63" s="978">
        <v>1806.8</v>
      </c>
      <c r="AT63" s="978">
        <v>1811.6</v>
      </c>
      <c r="AU63" s="978">
        <v>1819</v>
      </c>
      <c r="AV63" s="978">
        <v>1829.6</v>
      </c>
      <c r="AW63" s="978">
        <v>1835.5</v>
      </c>
      <c r="AX63" s="978">
        <v>2132.9</v>
      </c>
      <c r="AY63" s="978">
        <v>3057.1</v>
      </c>
      <c r="AZ63" s="978">
        <v>3339.5</v>
      </c>
      <c r="BA63" s="978">
        <v>3389.3</v>
      </c>
      <c r="BB63" s="978">
        <v>3340</v>
      </c>
      <c r="BC63" s="978">
        <v>3341.2</v>
      </c>
      <c r="BD63" s="978">
        <v>3341.2</v>
      </c>
      <c r="BE63" s="978">
        <v>3340.7</v>
      </c>
      <c r="BF63" s="978">
        <v>3340.7</v>
      </c>
      <c r="BG63" s="978">
        <v>3340.6855895500003</v>
      </c>
      <c r="BH63" s="978"/>
      <c r="BI63" s="978"/>
      <c r="BJ63" s="978"/>
      <c r="BK63" s="978"/>
      <c r="BL63" s="978"/>
      <c r="BM63" s="978"/>
      <c r="BN63" s="978"/>
      <c r="BO63" s="978"/>
      <c r="BP63" s="978"/>
      <c r="BQ63" s="978"/>
      <c r="BR63" s="978"/>
      <c r="BS63" s="978"/>
      <c r="BT63" s="978"/>
      <c r="BU63" s="978"/>
      <c r="BV63" s="978"/>
      <c r="BW63" s="978"/>
      <c r="BX63" s="978"/>
      <c r="BY63" s="978"/>
      <c r="BZ63" s="978"/>
      <c r="CA63" s="978"/>
      <c r="CB63" s="978"/>
      <c r="CC63" s="978"/>
      <c r="CD63" s="978"/>
      <c r="CE63" s="978"/>
      <c r="CF63" s="978"/>
      <c r="CG63" s="978"/>
      <c r="CH63" s="978"/>
      <c r="CI63" s="978"/>
      <c r="CJ63" s="978"/>
      <c r="CK63" s="978"/>
      <c r="CL63" s="978"/>
      <c r="CM63" s="978"/>
      <c r="CN63" s="978"/>
      <c r="CO63" s="978"/>
      <c r="CP63" s="978"/>
      <c r="CQ63" s="978"/>
      <c r="CR63" s="978"/>
      <c r="CS63" s="978"/>
      <c r="CT63" s="978"/>
      <c r="CU63" s="978"/>
      <c r="CV63" s="978"/>
      <c r="CW63" s="978"/>
      <c r="CX63" s="978"/>
      <c r="CY63" s="978"/>
      <c r="CZ63" s="978"/>
      <c r="DA63" s="978"/>
      <c r="DB63" s="978"/>
      <c r="DC63" s="978"/>
      <c r="DD63" s="978"/>
      <c r="DE63" s="978"/>
      <c r="DF63" s="978"/>
      <c r="DG63" s="978"/>
      <c r="DH63" s="978"/>
      <c r="DI63" s="978"/>
      <c r="DJ63" s="978"/>
      <c r="DK63" s="978"/>
      <c r="DL63" s="978"/>
      <c r="DM63" s="978"/>
      <c r="DN63" s="978"/>
      <c r="DO63" s="978"/>
      <c r="DP63" s="978"/>
      <c r="DQ63" s="978"/>
      <c r="DR63" s="978"/>
      <c r="DS63" s="978"/>
      <c r="DT63" s="978"/>
      <c r="DU63" s="978"/>
      <c r="DV63" s="978"/>
      <c r="DW63" s="978"/>
      <c r="DX63" s="978"/>
      <c r="DY63" s="978"/>
      <c r="DZ63" s="978"/>
      <c r="EA63" s="978"/>
      <c r="EB63" s="978"/>
      <c r="EC63" s="978"/>
      <c r="ED63" s="978"/>
      <c r="EE63" s="978"/>
      <c r="EF63" s="978"/>
      <c r="EG63" s="978"/>
      <c r="EH63" s="978"/>
      <c r="EI63" s="978"/>
      <c r="EJ63" s="978"/>
      <c r="EK63" s="978"/>
      <c r="EL63" s="978"/>
      <c r="EM63" s="978"/>
      <c r="EN63" s="978"/>
      <c r="EO63" s="978"/>
      <c r="EP63" s="978"/>
      <c r="EQ63" s="978"/>
      <c r="ER63" s="978"/>
      <c r="ES63" s="978"/>
      <c r="ET63" s="978"/>
      <c r="EU63" s="978"/>
      <c r="EV63" s="978"/>
      <c r="EW63" s="978"/>
      <c r="EX63" s="978"/>
      <c r="EY63" s="978"/>
      <c r="EZ63" s="978"/>
      <c r="FA63" s="978"/>
      <c r="FB63" s="978"/>
      <c r="FC63" s="978"/>
      <c r="FD63" s="978"/>
      <c r="FE63" s="1040"/>
    </row>
    <row r="64" spans="1:161">
      <c r="A64" s="1041" t="s">
        <v>679</v>
      </c>
      <c r="B64" s="978">
        <v>4438</v>
      </c>
      <c r="C64" s="978">
        <v>4438</v>
      </c>
      <c r="D64" s="978">
        <v>4438</v>
      </c>
      <c r="E64" s="978">
        <v>4438</v>
      </c>
      <c r="F64" s="978">
        <v>4438</v>
      </c>
      <c r="G64" s="978">
        <v>4440.6000000000004</v>
      </c>
      <c r="H64" s="978"/>
      <c r="I64" s="978"/>
      <c r="J64" s="978">
        <v>0</v>
      </c>
      <c r="K64" s="978">
        <v>0</v>
      </c>
      <c r="L64" s="978">
        <v>0</v>
      </c>
      <c r="M64" s="978">
        <v>0</v>
      </c>
      <c r="N64" s="978">
        <v>0</v>
      </c>
      <c r="O64" s="978">
        <v>0</v>
      </c>
      <c r="P64" s="978">
        <v>0</v>
      </c>
      <c r="Q64" s="978">
        <v>0</v>
      </c>
      <c r="R64" s="978">
        <v>0</v>
      </c>
      <c r="S64" s="978">
        <v>0</v>
      </c>
      <c r="T64" s="978">
        <v>0</v>
      </c>
      <c r="U64" s="978">
        <v>0</v>
      </c>
      <c r="V64" s="978">
        <v>0</v>
      </c>
      <c r="W64" s="978">
        <v>0</v>
      </c>
      <c r="X64" s="978">
        <v>0</v>
      </c>
      <c r="Y64" s="978">
        <v>0</v>
      </c>
      <c r="Z64" s="978">
        <v>0</v>
      </c>
      <c r="AA64" s="978">
        <v>0</v>
      </c>
      <c r="AB64" s="978">
        <v>0</v>
      </c>
      <c r="AC64" s="978">
        <v>0</v>
      </c>
      <c r="AD64" s="978">
        <v>0</v>
      </c>
      <c r="AE64" s="978">
        <v>0</v>
      </c>
      <c r="AF64" s="978">
        <v>0</v>
      </c>
      <c r="AG64" s="978">
        <v>0</v>
      </c>
      <c r="AH64" s="978">
        <v>5.2</v>
      </c>
      <c r="AI64" s="978">
        <v>0</v>
      </c>
      <c r="AJ64" s="978">
        <v>0</v>
      </c>
      <c r="AK64" s="978">
        <v>0</v>
      </c>
      <c r="AL64" s="978">
        <v>0</v>
      </c>
      <c r="AM64" s="978">
        <v>0</v>
      </c>
      <c r="AN64" s="978">
        <v>0</v>
      </c>
      <c r="AO64" s="978">
        <v>0</v>
      </c>
      <c r="AP64" s="978">
        <v>0</v>
      </c>
      <c r="AQ64" s="978">
        <v>0</v>
      </c>
      <c r="AR64" s="978">
        <v>0</v>
      </c>
      <c r="AS64" s="978">
        <v>0</v>
      </c>
      <c r="AT64" s="978">
        <v>0</v>
      </c>
      <c r="AU64" s="978">
        <v>0</v>
      </c>
      <c r="AV64" s="978">
        <v>0</v>
      </c>
      <c r="AW64" s="978">
        <v>0</v>
      </c>
      <c r="AX64" s="978">
        <v>0</v>
      </c>
      <c r="AY64" s="978">
        <v>5434.5</v>
      </c>
      <c r="AZ64" s="978">
        <v>257.5</v>
      </c>
      <c r="BA64" s="978">
        <v>32.6</v>
      </c>
      <c r="BB64" s="978">
        <v>27.5</v>
      </c>
      <c r="BC64" s="978">
        <v>70.099999999999994</v>
      </c>
      <c r="BD64" s="978">
        <v>1545.2</v>
      </c>
      <c r="BE64" s="978">
        <v>406.3</v>
      </c>
      <c r="BF64" s="978">
        <v>382.3</v>
      </c>
      <c r="BG64" s="978">
        <v>251.79950178000001</v>
      </c>
      <c r="BH64" s="978"/>
      <c r="BI64" s="978"/>
      <c r="BJ64" s="978"/>
      <c r="BK64" s="978"/>
      <c r="BL64" s="978"/>
      <c r="BM64" s="978"/>
      <c r="BN64" s="978"/>
      <c r="BO64" s="978"/>
      <c r="BP64" s="978"/>
      <c r="BQ64" s="978"/>
      <c r="BR64" s="978"/>
      <c r="BS64" s="978"/>
      <c r="BT64" s="978"/>
      <c r="BU64" s="978"/>
      <c r="BV64" s="978"/>
      <c r="BW64" s="978"/>
      <c r="BX64" s="978"/>
      <c r="BY64" s="978"/>
      <c r="BZ64" s="978"/>
      <c r="CA64" s="978"/>
      <c r="CB64" s="978"/>
      <c r="CC64" s="978"/>
      <c r="CD64" s="978"/>
      <c r="CE64" s="978"/>
      <c r="CF64" s="978"/>
      <c r="CG64" s="978"/>
      <c r="CH64" s="978"/>
      <c r="CI64" s="978"/>
      <c r="CJ64" s="978"/>
      <c r="CK64" s="978"/>
      <c r="CL64" s="978"/>
      <c r="CM64" s="978"/>
      <c r="CN64" s="978"/>
      <c r="CO64" s="978"/>
      <c r="CP64" s="978"/>
      <c r="CQ64" s="978"/>
      <c r="CR64" s="978"/>
      <c r="CS64" s="978"/>
      <c r="CT64" s="978"/>
      <c r="CU64" s="978"/>
      <c r="CV64" s="978"/>
      <c r="CW64" s="978"/>
      <c r="CX64" s="978"/>
      <c r="CY64" s="978"/>
      <c r="CZ64" s="978"/>
      <c r="DA64" s="978"/>
      <c r="DB64" s="978"/>
      <c r="DC64" s="978"/>
      <c r="DD64" s="978"/>
      <c r="DE64" s="978"/>
      <c r="DF64" s="978"/>
      <c r="DG64" s="978"/>
      <c r="DH64" s="978"/>
      <c r="DI64" s="978"/>
      <c r="DJ64" s="978"/>
      <c r="DK64" s="978"/>
      <c r="DL64" s="978"/>
      <c r="DM64" s="978"/>
      <c r="DN64" s="978"/>
      <c r="DO64" s="978"/>
      <c r="DP64" s="978"/>
      <c r="DQ64" s="978"/>
      <c r="DR64" s="978"/>
      <c r="DS64" s="978"/>
      <c r="DT64" s="978"/>
      <c r="DU64" s="978"/>
      <c r="DV64" s="978"/>
      <c r="DW64" s="978"/>
      <c r="DX64" s="978"/>
      <c r="DY64" s="978"/>
      <c r="DZ64" s="978"/>
      <c r="EA64" s="978"/>
      <c r="EB64" s="978"/>
      <c r="EC64" s="978"/>
      <c r="ED64" s="978"/>
      <c r="EE64" s="978"/>
      <c r="EF64" s="978"/>
      <c r="EG64" s="978"/>
      <c r="EH64" s="978"/>
      <c r="EI64" s="978"/>
      <c r="EJ64" s="978"/>
      <c r="EK64" s="978"/>
      <c r="EL64" s="978"/>
      <c r="EM64" s="978"/>
      <c r="EN64" s="978"/>
      <c r="EO64" s="978"/>
      <c r="EP64" s="978"/>
      <c r="EQ64" s="978"/>
      <c r="ER64" s="978"/>
      <c r="ES64" s="978"/>
      <c r="ET64" s="978"/>
      <c r="EU64" s="978"/>
      <c r="EV64" s="978"/>
      <c r="EW64" s="978"/>
      <c r="EX64" s="978"/>
      <c r="EY64" s="978"/>
      <c r="EZ64" s="978"/>
      <c r="FA64" s="978"/>
      <c r="FB64" s="978"/>
      <c r="FC64" s="978"/>
      <c r="FD64" s="978"/>
      <c r="FE64" s="1040"/>
    </row>
    <row r="65" spans="1:161">
      <c r="A65" s="1041" t="s">
        <v>680</v>
      </c>
      <c r="B65" s="978">
        <v>9.8393000000000005E-4</v>
      </c>
      <c r="C65" s="978">
        <v>82.7</v>
      </c>
      <c r="D65" s="978">
        <v>0</v>
      </c>
      <c r="E65" s="978">
        <v>0</v>
      </c>
      <c r="F65" s="978">
        <v>1.7</v>
      </c>
      <c r="G65" s="978">
        <v>24.2</v>
      </c>
      <c r="H65" s="978"/>
      <c r="I65" s="978"/>
      <c r="J65" s="978">
        <v>0</v>
      </c>
      <c r="K65" s="978">
        <v>0</v>
      </c>
      <c r="L65" s="978">
        <v>0</v>
      </c>
      <c r="M65" s="978">
        <v>0</v>
      </c>
      <c r="N65" s="978">
        <v>0</v>
      </c>
      <c r="O65" s="978">
        <v>0</v>
      </c>
      <c r="P65" s="978">
        <v>0</v>
      </c>
      <c r="Q65" s="978">
        <v>0</v>
      </c>
      <c r="R65" s="978">
        <v>0</v>
      </c>
      <c r="S65" s="978">
        <v>0</v>
      </c>
      <c r="T65" s="978">
        <v>0</v>
      </c>
      <c r="U65" s="978">
        <v>0</v>
      </c>
      <c r="V65" s="978">
        <v>0</v>
      </c>
      <c r="W65" s="978">
        <v>0</v>
      </c>
      <c r="X65" s="978">
        <v>0</v>
      </c>
      <c r="Y65" s="978">
        <v>0</v>
      </c>
      <c r="Z65" s="978">
        <v>0</v>
      </c>
      <c r="AA65" s="978">
        <v>0</v>
      </c>
      <c r="AB65" s="978">
        <v>0</v>
      </c>
      <c r="AC65" s="978">
        <v>0</v>
      </c>
      <c r="AD65" s="978">
        <v>0</v>
      </c>
      <c r="AE65" s="978">
        <v>0</v>
      </c>
      <c r="AF65" s="978">
        <v>0</v>
      </c>
      <c r="AG65" s="978">
        <v>0</v>
      </c>
      <c r="AH65" s="978">
        <v>0</v>
      </c>
      <c r="AI65" s="978">
        <v>0</v>
      </c>
      <c r="AJ65" s="978">
        <v>0</v>
      </c>
      <c r="AK65" s="978">
        <v>0</v>
      </c>
      <c r="AL65" s="978">
        <v>9.9999999999999995E-7</v>
      </c>
      <c r="AM65" s="978">
        <v>0</v>
      </c>
      <c r="AN65" s="978">
        <v>0</v>
      </c>
      <c r="AO65" s="978">
        <v>0</v>
      </c>
      <c r="AP65" s="978">
        <v>0</v>
      </c>
      <c r="AQ65" s="978">
        <v>0</v>
      </c>
      <c r="AR65" s="978">
        <v>0</v>
      </c>
      <c r="AS65" s="978">
        <v>0</v>
      </c>
      <c r="AT65" s="978">
        <v>0</v>
      </c>
      <c r="AU65" s="978">
        <v>0</v>
      </c>
      <c r="AV65" s="978">
        <v>0</v>
      </c>
      <c r="AW65" s="978">
        <v>0</v>
      </c>
      <c r="AX65" s="978">
        <v>0</v>
      </c>
      <c r="AY65" s="978">
        <v>0</v>
      </c>
      <c r="AZ65" s="978">
        <v>0</v>
      </c>
      <c r="BA65" s="978">
        <v>0</v>
      </c>
      <c r="BB65" s="978">
        <v>0</v>
      </c>
      <c r="BC65" s="978">
        <v>49507.3</v>
      </c>
      <c r="BD65" s="978">
        <v>49555.199999999997</v>
      </c>
      <c r="BE65" s="978">
        <v>49570.5</v>
      </c>
      <c r="BF65" s="978">
        <v>49844</v>
      </c>
      <c r="BG65" s="978">
        <v>52193.206965539997</v>
      </c>
      <c r="BH65" s="978"/>
      <c r="BI65" s="978"/>
      <c r="BJ65" s="978"/>
      <c r="BK65" s="978"/>
      <c r="BL65" s="978"/>
      <c r="BM65" s="978"/>
      <c r="BN65" s="978"/>
      <c r="BO65" s="978"/>
      <c r="BP65" s="978"/>
      <c r="BQ65" s="978"/>
      <c r="BR65" s="978"/>
      <c r="BS65" s="978"/>
      <c r="BT65" s="978"/>
      <c r="BU65" s="978"/>
      <c r="BV65" s="978"/>
      <c r="BW65" s="978"/>
      <c r="BX65" s="978"/>
      <c r="BY65" s="978"/>
      <c r="BZ65" s="978"/>
      <c r="CA65" s="978"/>
      <c r="CB65" s="978"/>
      <c r="CC65" s="978"/>
      <c r="CD65" s="978"/>
      <c r="CE65" s="978"/>
      <c r="CF65" s="978"/>
      <c r="CG65" s="978"/>
      <c r="CH65" s="978"/>
      <c r="CI65" s="978"/>
      <c r="CJ65" s="978"/>
      <c r="CK65" s="978"/>
      <c r="CL65" s="978"/>
      <c r="CM65" s="978"/>
      <c r="CN65" s="978"/>
      <c r="CO65" s="978"/>
      <c r="CP65" s="978"/>
      <c r="CQ65" s="978"/>
      <c r="CR65" s="978"/>
      <c r="CS65" s="978"/>
      <c r="CT65" s="978"/>
      <c r="CU65" s="978"/>
      <c r="CV65" s="978"/>
      <c r="CW65" s="978"/>
      <c r="CX65" s="978"/>
      <c r="CY65" s="978"/>
      <c r="CZ65" s="978"/>
      <c r="DA65" s="978"/>
      <c r="DB65" s="978"/>
      <c r="DC65" s="978"/>
      <c r="DD65" s="978"/>
      <c r="DE65" s="978"/>
      <c r="DF65" s="978"/>
      <c r="DG65" s="978"/>
      <c r="DH65" s="978"/>
      <c r="DI65" s="978"/>
      <c r="DJ65" s="978"/>
      <c r="DK65" s="978"/>
      <c r="DL65" s="978"/>
      <c r="DM65" s="978"/>
      <c r="DN65" s="978"/>
      <c r="DO65" s="978"/>
      <c r="DP65" s="978"/>
      <c r="DQ65" s="978"/>
      <c r="DR65" s="978"/>
      <c r="DS65" s="978"/>
      <c r="DT65" s="978"/>
      <c r="DU65" s="978"/>
      <c r="DV65" s="978"/>
      <c r="DW65" s="978"/>
      <c r="DX65" s="978"/>
      <c r="DY65" s="978"/>
      <c r="DZ65" s="978"/>
      <c r="EA65" s="978"/>
      <c r="EB65" s="978"/>
      <c r="EC65" s="978"/>
      <c r="ED65" s="978"/>
      <c r="EE65" s="978"/>
      <c r="EF65" s="978"/>
      <c r="EG65" s="978"/>
      <c r="EH65" s="978"/>
      <c r="EI65" s="978"/>
      <c r="EJ65" s="978"/>
      <c r="EK65" s="978"/>
      <c r="EL65" s="978"/>
      <c r="EM65" s="978"/>
      <c r="EN65" s="978"/>
      <c r="EO65" s="978"/>
      <c r="EP65" s="978"/>
      <c r="EQ65" s="978"/>
      <c r="ER65" s="978"/>
      <c r="ES65" s="978"/>
      <c r="ET65" s="978"/>
      <c r="EU65" s="978"/>
      <c r="EV65" s="978"/>
      <c r="EW65" s="978"/>
      <c r="EX65" s="978"/>
      <c r="EY65" s="978"/>
      <c r="EZ65" s="978"/>
      <c r="FA65" s="978"/>
      <c r="FB65" s="978"/>
      <c r="FC65" s="978"/>
      <c r="FD65" s="978"/>
      <c r="FE65" s="1040"/>
    </row>
    <row r="66" spans="1:161">
      <c r="A66" s="1045"/>
      <c r="B66" s="978"/>
      <c r="C66" s="978"/>
      <c r="D66" s="978"/>
      <c r="E66" s="978"/>
      <c r="F66" s="978"/>
      <c r="G66" s="978"/>
      <c r="H66" s="978"/>
      <c r="I66" s="978"/>
      <c r="J66" s="978"/>
      <c r="K66" s="978"/>
      <c r="L66" s="978"/>
      <c r="M66" s="978"/>
      <c r="N66" s="978"/>
      <c r="O66" s="978"/>
      <c r="P66" s="978"/>
      <c r="Q66" s="978"/>
      <c r="R66" s="978"/>
      <c r="S66" s="978"/>
      <c r="T66" s="978"/>
      <c r="U66" s="978"/>
      <c r="V66" s="978"/>
      <c r="W66" s="978"/>
      <c r="X66" s="978"/>
      <c r="Y66" s="978"/>
      <c r="Z66" s="978"/>
      <c r="AA66" s="978"/>
      <c r="AB66" s="978"/>
      <c r="AC66" s="978"/>
      <c r="AD66" s="978"/>
      <c r="AE66" s="978"/>
      <c r="AF66" s="978"/>
      <c r="AG66" s="978"/>
      <c r="AH66" s="978"/>
      <c r="AI66" s="978"/>
      <c r="AJ66" s="978"/>
      <c r="AK66" s="978"/>
      <c r="AL66" s="978"/>
      <c r="AM66" s="978"/>
      <c r="AN66" s="978"/>
      <c r="AO66" s="978"/>
      <c r="AP66" s="978"/>
      <c r="AQ66" s="978"/>
      <c r="AR66" s="978"/>
      <c r="AS66" s="978"/>
      <c r="AT66" s="978"/>
      <c r="AU66" s="978"/>
      <c r="AV66" s="978"/>
      <c r="AW66" s="978"/>
      <c r="AX66" s="978"/>
      <c r="AY66" s="978"/>
      <c r="AZ66" s="978"/>
      <c r="BA66" s="978"/>
      <c r="BB66" s="978"/>
      <c r="BC66" s="978"/>
      <c r="BD66" s="978"/>
      <c r="BE66" s="978"/>
      <c r="BF66" s="978"/>
      <c r="BG66" s="978"/>
      <c r="BH66" s="978"/>
      <c r="BI66" s="978"/>
      <c r="BJ66" s="978"/>
      <c r="BK66" s="978"/>
      <c r="BL66" s="978"/>
      <c r="BM66" s="978"/>
      <c r="BN66" s="978"/>
      <c r="BO66" s="978"/>
      <c r="BP66" s="978"/>
      <c r="BQ66" s="978"/>
      <c r="BR66" s="978"/>
      <c r="BS66" s="978"/>
      <c r="BT66" s="978"/>
      <c r="BU66" s="978"/>
      <c r="BV66" s="978"/>
      <c r="BW66" s="978"/>
      <c r="BX66" s="978"/>
      <c r="BY66" s="978"/>
      <c r="BZ66" s="978"/>
      <c r="CA66" s="978"/>
      <c r="CB66" s="978"/>
      <c r="CC66" s="978"/>
      <c r="CD66" s="978"/>
      <c r="CE66" s="978"/>
      <c r="CF66" s="978"/>
      <c r="CG66" s="978"/>
      <c r="CH66" s="978"/>
      <c r="CI66" s="978"/>
      <c r="CJ66" s="978"/>
      <c r="CK66" s="978"/>
      <c r="CL66" s="978"/>
      <c r="CM66" s="978"/>
      <c r="CN66" s="978"/>
      <c r="CO66" s="978"/>
      <c r="CP66" s="978"/>
      <c r="CQ66" s="978"/>
      <c r="CR66" s="978"/>
      <c r="CS66" s="978"/>
      <c r="CT66" s="978"/>
      <c r="CU66" s="978"/>
      <c r="CV66" s="978"/>
      <c r="CW66" s="978"/>
      <c r="CX66" s="978"/>
      <c r="CY66" s="978"/>
      <c r="CZ66" s="978"/>
      <c r="DA66" s="978"/>
      <c r="DB66" s="978"/>
      <c r="DC66" s="978"/>
      <c r="DD66" s="978"/>
      <c r="DE66" s="978"/>
      <c r="DF66" s="978"/>
      <c r="DG66" s="978"/>
      <c r="DH66" s="978"/>
      <c r="DI66" s="978"/>
      <c r="DJ66" s="978"/>
      <c r="DK66" s="978"/>
      <c r="DL66" s="978"/>
      <c r="DM66" s="978"/>
      <c r="DN66" s="978"/>
      <c r="DO66" s="978"/>
      <c r="DP66" s="978"/>
      <c r="DQ66" s="978"/>
      <c r="DR66" s="978"/>
      <c r="DS66" s="978"/>
      <c r="DT66" s="978"/>
      <c r="DU66" s="978"/>
      <c r="DV66" s="978"/>
      <c r="DW66" s="978"/>
      <c r="DX66" s="978"/>
      <c r="DY66" s="978"/>
      <c r="DZ66" s="978"/>
      <c r="EA66" s="978"/>
      <c r="EB66" s="978"/>
      <c r="EC66" s="978"/>
      <c r="ED66" s="978"/>
      <c r="EE66" s="978"/>
      <c r="EF66" s="978"/>
      <c r="EG66" s="978"/>
      <c r="EH66" s="978"/>
      <c r="EI66" s="978"/>
      <c r="EJ66" s="978"/>
      <c r="EK66" s="978"/>
      <c r="EL66" s="978"/>
      <c r="EM66" s="978"/>
      <c r="EN66" s="978"/>
      <c r="EO66" s="978"/>
      <c r="EP66" s="978"/>
      <c r="EQ66" s="978"/>
      <c r="ER66" s="978"/>
      <c r="ES66" s="978"/>
      <c r="ET66" s="978"/>
      <c r="EU66" s="978"/>
      <c r="EV66" s="978"/>
      <c r="EW66" s="978"/>
      <c r="EX66" s="978"/>
      <c r="EY66" s="978"/>
      <c r="EZ66" s="978"/>
      <c r="FA66" s="978"/>
      <c r="FB66" s="978"/>
      <c r="FC66" s="978"/>
      <c r="FD66" s="978"/>
      <c r="FE66" s="1040"/>
    </row>
    <row r="67" spans="1:161">
      <c r="A67" s="1039" t="s">
        <v>681</v>
      </c>
      <c r="B67" s="976">
        <v>124040.54647302006</v>
      </c>
      <c r="C67" s="976">
        <v>464906.99999999988</v>
      </c>
      <c r="D67" s="976">
        <v>675717.2</v>
      </c>
      <c r="E67" s="976">
        <v>422819.29999999987</v>
      </c>
      <c r="F67" s="976">
        <v>606628.5</v>
      </c>
      <c r="G67" s="976">
        <v>525115.1</v>
      </c>
      <c r="H67" s="976">
        <v>538882.69999999995</v>
      </c>
      <c r="I67" s="976">
        <v>538781.30000000005</v>
      </c>
      <c r="J67" s="976">
        <v>747325.99999999988</v>
      </c>
      <c r="K67" s="976">
        <v>708936.4</v>
      </c>
      <c r="L67" s="976">
        <v>318492.60000000003</v>
      </c>
      <c r="M67" s="976">
        <v>394573.69999999995</v>
      </c>
      <c r="N67" s="976">
        <v>151227</v>
      </c>
      <c r="O67" s="976">
        <v>274658.80000000005</v>
      </c>
      <c r="P67" s="976">
        <v>384634.79999999993</v>
      </c>
      <c r="Q67" s="976">
        <v>386753.69999999984</v>
      </c>
      <c r="R67" s="976">
        <v>389478.09999999992</v>
      </c>
      <c r="S67" s="976">
        <v>473974.20000000013</v>
      </c>
      <c r="T67" s="976">
        <v>445132.39999999997</v>
      </c>
      <c r="U67" s="976">
        <v>433655.6999999999</v>
      </c>
      <c r="V67" s="976">
        <v>485241.39999999997</v>
      </c>
      <c r="W67" s="976">
        <v>533198.1</v>
      </c>
      <c r="X67" s="976">
        <v>556381.99999999965</v>
      </c>
      <c r="Y67" s="976">
        <v>534706.5002727299</v>
      </c>
      <c r="Z67" s="976">
        <v>182705.00000000006</v>
      </c>
      <c r="AA67" s="976">
        <v>380448.79999999993</v>
      </c>
      <c r="AB67" s="976">
        <v>484642.40000000037</v>
      </c>
      <c r="AC67" s="976">
        <v>555475.59999999986</v>
      </c>
      <c r="AD67" s="976">
        <v>338844.44000000006</v>
      </c>
      <c r="AE67" s="976">
        <v>399509.3</v>
      </c>
      <c r="AF67" s="976">
        <v>463922.19999999995</v>
      </c>
      <c r="AG67" s="976">
        <v>468270.30000000005</v>
      </c>
      <c r="AH67" s="976">
        <v>460156.48</v>
      </c>
      <c r="AI67" s="976">
        <v>587958.19999999995</v>
      </c>
      <c r="AJ67" s="976">
        <v>545135.5</v>
      </c>
      <c r="AK67" s="976">
        <v>708202.70000000007</v>
      </c>
      <c r="AL67" s="976">
        <v>374869.66948504996</v>
      </c>
      <c r="AM67" s="976">
        <v>668251.85000000009</v>
      </c>
      <c r="AN67" s="976">
        <v>678817.95</v>
      </c>
      <c r="AO67" s="976">
        <v>611666.61</v>
      </c>
      <c r="AP67" s="976">
        <v>644214.69999999995</v>
      </c>
      <c r="AQ67" s="976">
        <v>605728.59999999986</v>
      </c>
      <c r="AR67" s="976">
        <v>722147.99500000011</v>
      </c>
      <c r="AS67" s="976">
        <v>680027.8</v>
      </c>
      <c r="AT67" s="976">
        <v>758990.49999999988</v>
      </c>
      <c r="AU67" s="976">
        <v>513192</v>
      </c>
      <c r="AV67" s="976">
        <v>466216.06199999998</v>
      </c>
      <c r="AW67" s="976">
        <v>521500.19999999995</v>
      </c>
      <c r="AX67" s="976">
        <v>426060.995</v>
      </c>
      <c r="AY67" s="976">
        <v>514818.11999999994</v>
      </c>
      <c r="AZ67" s="976">
        <v>543071.53600000008</v>
      </c>
      <c r="BA67" s="976">
        <v>565420.80000000005</v>
      </c>
      <c r="BB67" s="976">
        <v>917743.73233333346</v>
      </c>
      <c r="BC67" s="976">
        <v>821398.2</v>
      </c>
      <c r="BD67" s="976">
        <v>810927.5</v>
      </c>
      <c r="BE67" s="976">
        <v>887979.49999999988</v>
      </c>
      <c r="BF67" s="976">
        <v>939641.89999999991</v>
      </c>
      <c r="BG67" s="976">
        <v>932930.6901658501</v>
      </c>
      <c r="BH67" s="976">
        <v>2671328.9967722502</v>
      </c>
      <c r="BI67" s="976">
        <v>3641906.49619743</v>
      </c>
      <c r="BJ67" s="976">
        <v>3592980.9983387399</v>
      </c>
      <c r="BK67" s="976">
        <v>4994257.8968779799</v>
      </c>
      <c r="BL67" s="976">
        <v>5031599.7019347902</v>
      </c>
      <c r="BM67" s="976">
        <v>4787398.3847099701</v>
      </c>
      <c r="BN67" s="976">
        <v>4855155.5751650501</v>
      </c>
      <c r="BO67" s="976">
        <v>1910131.9377327501</v>
      </c>
      <c r="BP67" s="976">
        <v>1462885.1111669</v>
      </c>
      <c r="BQ67" s="976">
        <v>1514040.6408648202</v>
      </c>
      <c r="BR67" s="976">
        <v>1432759.3782426398</v>
      </c>
      <c r="BS67" s="976">
        <v>1298832.6165605299</v>
      </c>
      <c r="BT67" s="976">
        <v>1392038.1656448599</v>
      </c>
      <c r="BU67" s="976">
        <v>1719462.62306867</v>
      </c>
      <c r="BV67" s="976">
        <v>1561058.3521819001</v>
      </c>
      <c r="BW67" s="976">
        <v>1481543.2510607596</v>
      </c>
      <c r="BX67" s="976">
        <v>1556083.3012058397</v>
      </c>
      <c r="BY67" s="976">
        <v>1609734.4851402498</v>
      </c>
      <c r="BZ67" s="976">
        <v>1741058.03232574</v>
      </c>
      <c r="CA67" s="976">
        <v>2103678.8860419299</v>
      </c>
      <c r="CB67" s="976">
        <v>1720313.74597456</v>
      </c>
      <c r="CC67" s="976">
        <v>2410449.3479216201</v>
      </c>
      <c r="CD67" s="976">
        <v>1877557.6290322302</v>
      </c>
      <c r="CE67" s="976">
        <v>2026841.1845581201</v>
      </c>
      <c r="CF67" s="976">
        <v>2281314.4765354004</v>
      </c>
      <c r="CG67" s="976">
        <v>2401678.3498055199</v>
      </c>
      <c r="CH67" s="976">
        <v>1898214.03828222</v>
      </c>
      <c r="CI67" s="976">
        <v>2290752.8772818102</v>
      </c>
      <c r="CJ67" s="976">
        <v>2461295.1853838498</v>
      </c>
      <c r="CK67" s="976">
        <v>2341849.1367766201</v>
      </c>
      <c r="CL67" s="976">
        <v>2130018.1884864098</v>
      </c>
      <c r="CM67" s="976">
        <v>2292998.9727587006</v>
      </c>
      <c r="CN67" s="976">
        <v>2291423.3211780302</v>
      </c>
      <c r="CO67" s="976">
        <v>2226460.8039353299</v>
      </c>
      <c r="CP67" s="976">
        <v>973711.15873944992</v>
      </c>
      <c r="CQ67" s="976">
        <v>1674646.6337288199</v>
      </c>
      <c r="CR67" s="976">
        <v>955442.48656699993</v>
      </c>
      <c r="CS67" s="976">
        <v>988575.00336959003</v>
      </c>
      <c r="CT67" s="976">
        <v>872266.30748004001</v>
      </c>
      <c r="CU67" s="976">
        <v>856578.46062802</v>
      </c>
      <c r="CV67" s="976">
        <v>890119.98034597992</v>
      </c>
      <c r="CW67" s="976">
        <v>1012981.8082580899</v>
      </c>
      <c r="CX67" s="976">
        <v>1014265.99706779</v>
      </c>
      <c r="CY67" s="976">
        <v>1014944.76704373</v>
      </c>
      <c r="CZ67" s="976">
        <v>1115677.6773363401</v>
      </c>
      <c r="DA67" s="976">
        <v>1079294.55360338</v>
      </c>
      <c r="DB67" s="976">
        <v>1079330.3096861099</v>
      </c>
      <c r="DC67" s="976">
        <v>1152945.5241945898</v>
      </c>
      <c r="DD67" s="976">
        <v>1221745.6290866402</v>
      </c>
      <c r="DE67" s="976">
        <v>1256114.3581003498</v>
      </c>
      <c r="DF67" s="976">
        <v>1293980.1644242201</v>
      </c>
      <c r="DG67" s="976">
        <v>1404671.4861675699</v>
      </c>
      <c r="DH67" s="976">
        <v>1562948.2845715601</v>
      </c>
      <c r="DI67" s="976">
        <v>1932296.6584795397</v>
      </c>
      <c r="DJ67" s="976">
        <v>2258853.8888157196</v>
      </c>
      <c r="DK67" s="976">
        <v>2765876.9595789602</v>
      </c>
      <c r="DL67" s="976">
        <v>3469322.3109510499</v>
      </c>
      <c r="DM67" s="976">
        <v>3507864.83907753</v>
      </c>
      <c r="DN67" s="976">
        <v>4027533.24504227</v>
      </c>
      <c r="DO67" s="976">
        <v>4752232.7720546294</v>
      </c>
      <c r="DP67" s="976">
        <v>5554158.6292345105</v>
      </c>
      <c r="DQ67" s="976">
        <v>5023000.5787716601</v>
      </c>
      <c r="DR67" s="976">
        <v>4878098.3538840096</v>
      </c>
      <c r="DS67" s="976">
        <v>5125530.8524394603</v>
      </c>
      <c r="DT67" s="976">
        <v>5548738.8148389598</v>
      </c>
      <c r="DU67" s="976">
        <v>5877688.9806333501</v>
      </c>
      <c r="DV67" s="976">
        <v>5977108.4098598296</v>
      </c>
      <c r="DW67" s="976">
        <v>6155281.3825049093</v>
      </c>
      <c r="DX67" s="976">
        <v>6031460.4408190297</v>
      </c>
      <c r="DY67" s="976">
        <v>5966668.8969798107</v>
      </c>
      <c r="DZ67" s="976">
        <v>6116374.85904596</v>
      </c>
      <c r="EA67" s="976">
        <v>6210809.0781905912</v>
      </c>
      <c r="EB67" s="976">
        <v>6332796.8543882798</v>
      </c>
      <c r="EC67" s="976">
        <v>6405193.7107487889</v>
      </c>
      <c r="ED67" s="976">
        <v>6790896.4174052598</v>
      </c>
      <c r="EE67" s="976">
        <v>6307297.9745846009</v>
      </c>
      <c r="EF67" s="976">
        <v>6480107.7044541007</v>
      </c>
      <c r="EG67" s="976">
        <v>6717659.8818020299</v>
      </c>
      <c r="EH67" s="976">
        <v>6839676.9351348495</v>
      </c>
      <c r="EI67" s="976">
        <v>7013615.5643493496</v>
      </c>
      <c r="EJ67" s="976">
        <v>7182339.5839796793</v>
      </c>
      <c r="EK67" s="976">
        <v>7358114.2348181391</v>
      </c>
      <c r="EL67" s="976">
        <v>7659144.7460473599</v>
      </c>
      <c r="EM67" s="976">
        <v>7721525.2222403008</v>
      </c>
      <c r="EN67" s="976">
        <v>7882816.1260788199</v>
      </c>
      <c r="EO67" s="976">
        <v>8004069.5766260689</v>
      </c>
      <c r="EP67" s="976">
        <v>1929855.9962430203</v>
      </c>
      <c r="EQ67" s="976">
        <v>1167961.4562385599</v>
      </c>
      <c r="ER67" s="976">
        <v>1129187.65968457</v>
      </c>
      <c r="ES67" s="976">
        <v>1244473.5837139799</v>
      </c>
      <c r="ET67" s="976">
        <v>1237840.31695603</v>
      </c>
      <c r="EU67" s="976">
        <v>1456134.69794629</v>
      </c>
      <c r="EV67" s="976">
        <v>1543454.5805241</v>
      </c>
      <c r="EW67" s="976">
        <v>1599665.7881305802</v>
      </c>
      <c r="EX67" s="976">
        <v>1653014.5243430599</v>
      </c>
      <c r="EY67" s="976">
        <v>1776825.5474530899</v>
      </c>
      <c r="EZ67" s="976">
        <v>1838043.5411234598</v>
      </c>
      <c r="FA67" s="976">
        <v>1945083.45078912</v>
      </c>
      <c r="FB67" s="976">
        <v>1782121.36364485</v>
      </c>
      <c r="FC67" s="976">
        <v>1282700.1997827</v>
      </c>
      <c r="FD67" s="976">
        <v>1452231.24001908</v>
      </c>
      <c r="FE67" s="1040"/>
    </row>
    <row r="68" spans="1:161">
      <c r="A68" s="1039" t="s">
        <v>682</v>
      </c>
      <c r="B68" s="976">
        <v>68137.523119430014</v>
      </c>
      <c r="C68" s="976">
        <v>250733.09999999998</v>
      </c>
      <c r="D68" s="976">
        <v>250748.3</v>
      </c>
      <c r="E68" s="976">
        <v>250749.89999999997</v>
      </c>
      <c r="F68" s="976">
        <v>250658.3</v>
      </c>
      <c r="G68" s="976">
        <v>250658.7</v>
      </c>
      <c r="H68" s="976">
        <v>252684.7</v>
      </c>
      <c r="I68" s="976">
        <v>250707.3</v>
      </c>
      <c r="J68" s="976">
        <v>252735.47</v>
      </c>
      <c r="K68" s="976">
        <v>252762.69999999998</v>
      </c>
      <c r="L68" s="976">
        <v>25871.5</v>
      </c>
      <c r="M68" s="976">
        <v>252725.3</v>
      </c>
      <c r="N68" s="976">
        <v>138291.79999999999</v>
      </c>
      <c r="O68" s="976">
        <v>252684.79999999999</v>
      </c>
      <c r="P68" s="976">
        <v>252684.79999999999</v>
      </c>
      <c r="Q68" s="976">
        <v>252684.79999999999</v>
      </c>
      <c r="R68" s="976">
        <v>252684.69999999998</v>
      </c>
      <c r="S68" s="976">
        <v>252684.69999999998</v>
      </c>
      <c r="T68" s="976">
        <v>252684.69999999998</v>
      </c>
      <c r="U68" s="976">
        <v>252684.69999999998</v>
      </c>
      <c r="V68" s="976">
        <v>307903.09999999998</v>
      </c>
      <c r="W68" s="976">
        <v>307903.09999999998</v>
      </c>
      <c r="X68" s="976">
        <v>307903.09999999998</v>
      </c>
      <c r="Y68" s="976">
        <v>307903.09999999998</v>
      </c>
      <c r="Z68" s="976">
        <v>307903.09999999998</v>
      </c>
      <c r="AA68" s="976">
        <v>307903.09999999998</v>
      </c>
      <c r="AB68" s="976">
        <v>307903.09999999998</v>
      </c>
      <c r="AC68" s="976">
        <v>307903.09999999998</v>
      </c>
      <c r="AD68" s="976">
        <v>307903.09999999998</v>
      </c>
      <c r="AE68" s="976">
        <v>307903.09999999998</v>
      </c>
      <c r="AF68" s="976">
        <v>337603</v>
      </c>
      <c r="AG68" s="976">
        <v>337603</v>
      </c>
      <c r="AH68" s="976">
        <v>337603</v>
      </c>
      <c r="AI68" s="976">
        <v>337603</v>
      </c>
      <c r="AJ68" s="976">
        <v>337603</v>
      </c>
      <c r="AK68" s="976">
        <v>337603</v>
      </c>
      <c r="AL68" s="976">
        <v>337603.30305633997</v>
      </c>
      <c r="AM68" s="976">
        <v>337603</v>
      </c>
      <c r="AN68" s="976">
        <v>337603</v>
      </c>
      <c r="AO68" s="976">
        <v>337603</v>
      </c>
      <c r="AP68" s="976">
        <v>337603</v>
      </c>
      <c r="AQ68" s="976">
        <v>381230.8</v>
      </c>
      <c r="AR68" s="976">
        <v>381230.7</v>
      </c>
      <c r="AS68" s="976">
        <v>381230.7</v>
      </c>
      <c r="AT68" s="976">
        <v>381230.7</v>
      </c>
      <c r="AU68" s="976">
        <v>381230.7</v>
      </c>
      <c r="AV68" s="976">
        <v>381230.7</v>
      </c>
      <c r="AW68" s="976">
        <v>381230.7</v>
      </c>
      <c r="AX68" s="976">
        <v>381230.7</v>
      </c>
      <c r="AY68" s="976">
        <v>381230.7</v>
      </c>
      <c r="AZ68" s="976">
        <v>381230.7</v>
      </c>
      <c r="BA68" s="976">
        <v>381230.7</v>
      </c>
      <c r="BB68" s="976">
        <v>381230.70000000007</v>
      </c>
      <c r="BC68" s="976">
        <v>381230.70000000007</v>
      </c>
      <c r="BD68" s="976">
        <v>368652.3</v>
      </c>
      <c r="BE68" s="976">
        <v>325024.59999999998</v>
      </c>
      <c r="BF68" s="976">
        <v>325024.59999999998</v>
      </c>
      <c r="BG68" s="976">
        <v>325024.64196861</v>
      </c>
      <c r="BH68" s="976">
        <v>325024.71617590997</v>
      </c>
      <c r="BI68" s="976">
        <v>325022.77851683996</v>
      </c>
      <c r="BJ68" s="976">
        <v>325022.77851683996</v>
      </c>
      <c r="BK68" s="976">
        <v>325022.77851683996</v>
      </c>
      <c r="BL68" s="976">
        <v>188176.95272414002</v>
      </c>
      <c r="BM68" s="976">
        <v>325024.81032539002</v>
      </c>
      <c r="BN68" s="976">
        <v>325022.77851683996</v>
      </c>
      <c r="BO68" s="976">
        <v>961.82098229000007</v>
      </c>
      <c r="BP68" s="976">
        <v>279065.87646558002</v>
      </c>
      <c r="BQ68" s="976">
        <v>279065.87646558002</v>
      </c>
      <c r="BR68" s="976">
        <v>279065.87646558002</v>
      </c>
      <c r="BS68" s="976">
        <v>279065.87646558002</v>
      </c>
      <c r="BT68" s="976">
        <v>279065.87646558002</v>
      </c>
      <c r="BU68" s="976">
        <v>279065.87646558002</v>
      </c>
      <c r="BV68" s="976">
        <v>337569.35071272997</v>
      </c>
      <c r="BW68" s="976">
        <v>337569.35071272997</v>
      </c>
      <c r="BX68" s="976">
        <v>337569.35071272997</v>
      </c>
      <c r="BY68" s="976">
        <v>337569.35071272997</v>
      </c>
      <c r="BZ68" s="976">
        <v>337569.35071272997</v>
      </c>
      <c r="CA68" s="976">
        <v>331405.19070186</v>
      </c>
      <c r="CB68" s="976">
        <v>331405.19070186</v>
      </c>
      <c r="CC68" s="976">
        <v>331405.19070186</v>
      </c>
      <c r="CD68" s="976">
        <v>331405.19070186</v>
      </c>
      <c r="CE68" s="976">
        <v>331405.19070186</v>
      </c>
      <c r="CF68" s="976">
        <v>331405.19070186</v>
      </c>
      <c r="CG68" s="976">
        <v>331405.19070186</v>
      </c>
      <c r="CH68" s="976">
        <v>331404.98994298</v>
      </c>
      <c r="CI68" s="976">
        <v>331404.98994298</v>
      </c>
      <c r="CJ68" s="976">
        <v>331404.98994298</v>
      </c>
      <c r="CK68" s="976">
        <v>331404.98994298</v>
      </c>
      <c r="CL68" s="976">
        <v>331404.98994298</v>
      </c>
      <c r="CM68" s="976">
        <v>382421.72169097996</v>
      </c>
      <c r="CN68" s="976">
        <v>382421.72169097996</v>
      </c>
      <c r="CO68" s="976">
        <v>382421.72169097996</v>
      </c>
      <c r="CP68" s="976">
        <v>382421.72169097996</v>
      </c>
      <c r="CQ68" s="976">
        <v>382421.72169097996</v>
      </c>
      <c r="CR68" s="976">
        <v>382421.72169097996</v>
      </c>
      <c r="CS68" s="976">
        <v>382421.72169097996</v>
      </c>
      <c r="CT68" s="976">
        <v>382421.72169097996</v>
      </c>
      <c r="CU68" s="976">
        <v>382421.72169097996</v>
      </c>
      <c r="CV68" s="976">
        <v>382421.72169097996</v>
      </c>
      <c r="CW68" s="976">
        <v>382421.72169097996</v>
      </c>
      <c r="CX68" s="976">
        <v>382421.72169097996</v>
      </c>
      <c r="CY68" s="976">
        <v>400311.88552449999</v>
      </c>
      <c r="CZ68" s="976">
        <v>400311.88552449999</v>
      </c>
      <c r="DA68" s="976">
        <v>400311.88552449999</v>
      </c>
      <c r="DB68" s="976">
        <v>400311.88552449999</v>
      </c>
      <c r="DC68" s="976">
        <v>400311.88552449999</v>
      </c>
      <c r="DD68" s="976">
        <v>400311.88552449999</v>
      </c>
      <c r="DE68" s="976">
        <v>400311.88552449999</v>
      </c>
      <c r="DF68" s="976">
        <v>402748.25975949998</v>
      </c>
      <c r="DG68" s="976">
        <v>402748.25975949998</v>
      </c>
      <c r="DH68" s="976">
        <v>402748.25975949998</v>
      </c>
      <c r="DI68" s="976">
        <v>402748.25975949998</v>
      </c>
      <c r="DJ68" s="976">
        <v>402748.25975949998</v>
      </c>
      <c r="DK68" s="976">
        <v>433754.68340664002</v>
      </c>
      <c r="DL68" s="976">
        <v>433754.68340664002</v>
      </c>
      <c r="DM68" s="976">
        <v>433754.68340664002</v>
      </c>
      <c r="DN68" s="976">
        <v>433754.68340664002</v>
      </c>
      <c r="DO68" s="976">
        <v>433754.68340664002</v>
      </c>
      <c r="DP68" s="976">
        <v>433754.68340664002</v>
      </c>
      <c r="DQ68" s="976">
        <v>433754.68340664002</v>
      </c>
      <c r="DR68" s="976">
        <v>433743.90852288</v>
      </c>
      <c r="DS68" s="976">
        <v>433743.90852288</v>
      </c>
      <c r="DT68" s="976">
        <v>433743.90852288</v>
      </c>
      <c r="DU68" s="976">
        <v>433743.90852288</v>
      </c>
      <c r="DV68" s="976">
        <v>433743.90852288</v>
      </c>
      <c r="DW68" s="976">
        <v>422486.17323229997</v>
      </c>
      <c r="DX68" s="976">
        <v>422486.17323229997</v>
      </c>
      <c r="DY68" s="976">
        <v>422486.17323229997</v>
      </c>
      <c r="DZ68" s="976">
        <v>421864.36329340003</v>
      </c>
      <c r="EA68" s="976">
        <v>421864.36329340003</v>
      </c>
      <c r="EB68" s="976">
        <v>421864.36329340003</v>
      </c>
      <c r="EC68" s="976">
        <v>421864.36329340003</v>
      </c>
      <c r="ED68" s="976">
        <v>421864.36329340003</v>
      </c>
      <c r="EE68" s="976">
        <v>421864.36329340003</v>
      </c>
      <c r="EF68" s="976">
        <v>421864.36329340003</v>
      </c>
      <c r="EG68" s="976">
        <v>421864.36329340003</v>
      </c>
      <c r="EH68" s="976">
        <v>421864.36329340003</v>
      </c>
      <c r="EI68" s="976">
        <v>412014.87283077004</v>
      </c>
      <c r="EJ68" s="976">
        <v>412014.87283077004</v>
      </c>
      <c r="EK68" s="976">
        <v>412014.87283077004</v>
      </c>
      <c r="EL68" s="976">
        <v>412014.87283077004</v>
      </c>
      <c r="EM68" s="976">
        <v>412014.87283077004</v>
      </c>
      <c r="EN68" s="976">
        <v>412014.87283077004</v>
      </c>
      <c r="EO68" s="976">
        <v>412014.87283077004</v>
      </c>
      <c r="EP68" s="976">
        <v>412014.87283077004</v>
      </c>
      <c r="EQ68" s="976">
        <v>412014.87283077004</v>
      </c>
      <c r="ER68" s="976">
        <v>412014.87283077004</v>
      </c>
      <c r="ES68" s="976">
        <v>412014.87283077004</v>
      </c>
      <c r="ET68" s="976">
        <v>412014.87283077004</v>
      </c>
      <c r="EU68" s="976">
        <v>421713.15331736999</v>
      </c>
      <c r="EV68" s="976">
        <v>421713.15331736999</v>
      </c>
      <c r="EW68" s="976">
        <v>421713.15331736999</v>
      </c>
      <c r="EX68" s="976">
        <v>421713.15331736999</v>
      </c>
      <c r="EY68" s="976">
        <v>421713.15331736999</v>
      </c>
      <c r="EZ68" s="976">
        <v>421713.15331736999</v>
      </c>
      <c r="FA68" s="976">
        <v>421713.15331736999</v>
      </c>
      <c r="FB68" s="976">
        <v>421713.15331736999</v>
      </c>
      <c r="FC68" s="976">
        <v>421713.15331736999</v>
      </c>
      <c r="FD68" s="976">
        <v>421713.15331736999</v>
      </c>
      <c r="FE68" s="1040"/>
    </row>
    <row r="69" spans="1:161">
      <c r="A69" s="1041" t="s">
        <v>683</v>
      </c>
      <c r="B69" s="978">
        <v>68041.910051720013</v>
      </c>
      <c r="C69" s="978">
        <v>250637.59999999998</v>
      </c>
      <c r="D69" s="978">
        <v>250637.59999999998</v>
      </c>
      <c r="E69" s="978">
        <v>250637.59999999998</v>
      </c>
      <c r="F69" s="978">
        <v>250637.59999999998</v>
      </c>
      <c r="G69" s="978">
        <v>250637.59999999998</v>
      </c>
      <c r="H69" s="978">
        <v>252684.7</v>
      </c>
      <c r="I69" s="978">
        <v>250684.7</v>
      </c>
      <c r="J69" s="978">
        <v>252684.69999999998</v>
      </c>
      <c r="K69" s="978">
        <v>252684.69999999998</v>
      </c>
      <c r="L69" s="978">
        <v>25684.7</v>
      </c>
      <c r="M69" s="978">
        <v>252684.69999999998</v>
      </c>
      <c r="N69" s="978">
        <v>138291.79999999999</v>
      </c>
      <c r="O69" s="978">
        <v>252684.69999999998</v>
      </c>
      <c r="P69" s="978">
        <v>252684.69999999998</v>
      </c>
      <c r="Q69" s="978">
        <v>252684.69999999998</v>
      </c>
      <c r="R69" s="978">
        <v>252684.69999999998</v>
      </c>
      <c r="S69" s="978">
        <v>252684.69999999998</v>
      </c>
      <c r="T69" s="978">
        <v>252684.69999999998</v>
      </c>
      <c r="U69" s="978">
        <v>252684.69999999998</v>
      </c>
      <c r="V69" s="978">
        <v>307903.09999999998</v>
      </c>
      <c r="W69" s="978">
        <v>307903.09999999998</v>
      </c>
      <c r="X69" s="978">
        <v>307903.09999999998</v>
      </c>
      <c r="Y69" s="978">
        <v>307903.09999999998</v>
      </c>
      <c r="Z69" s="978">
        <v>307903.09999999998</v>
      </c>
      <c r="AA69" s="978">
        <v>307903.09999999998</v>
      </c>
      <c r="AB69" s="978">
        <v>307903.09999999998</v>
      </c>
      <c r="AC69" s="978">
        <v>307903.09999999998</v>
      </c>
      <c r="AD69" s="978">
        <v>307903.09999999998</v>
      </c>
      <c r="AE69" s="978">
        <v>307903.09999999998</v>
      </c>
      <c r="AF69" s="978">
        <v>337603</v>
      </c>
      <c r="AG69" s="978">
        <v>337603</v>
      </c>
      <c r="AH69" s="978">
        <v>337603</v>
      </c>
      <c r="AI69" s="978">
        <v>337603</v>
      </c>
      <c r="AJ69" s="978">
        <v>337603</v>
      </c>
      <c r="AK69" s="978">
        <v>337603</v>
      </c>
      <c r="AL69" s="978">
        <v>337603.22884904</v>
      </c>
      <c r="AM69" s="978">
        <v>337603</v>
      </c>
      <c r="AN69" s="978">
        <v>337603</v>
      </c>
      <c r="AO69" s="978">
        <v>337603</v>
      </c>
      <c r="AP69" s="978">
        <v>337603</v>
      </c>
      <c r="AQ69" s="978">
        <v>381230.7</v>
      </c>
      <c r="AR69" s="978">
        <v>381230.7</v>
      </c>
      <c r="AS69" s="978">
        <v>381230.7</v>
      </c>
      <c r="AT69" s="978">
        <v>381230.7</v>
      </c>
      <c r="AU69" s="978">
        <v>381230.7</v>
      </c>
      <c r="AV69" s="978">
        <v>381230.7</v>
      </c>
      <c r="AW69" s="978">
        <v>381230.7</v>
      </c>
      <c r="AX69" s="978">
        <v>381230.7</v>
      </c>
      <c r="AY69" s="978">
        <v>381230.7</v>
      </c>
      <c r="AZ69" s="978">
        <v>381230.7</v>
      </c>
      <c r="BA69" s="978">
        <v>381230.7</v>
      </c>
      <c r="BB69" s="978">
        <v>381230.70000000007</v>
      </c>
      <c r="BC69" s="978">
        <v>381230.70000000007</v>
      </c>
      <c r="BD69" s="978">
        <v>368652.3</v>
      </c>
      <c r="BE69" s="978">
        <v>325024.59999999998</v>
      </c>
      <c r="BF69" s="978">
        <v>325024.59999999998</v>
      </c>
      <c r="BG69" s="978">
        <v>325024.64196861</v>
      </c>
      <c r="BH69" s="978">
        <v>325024.64196861</v>
      </c>
      <c r="BI69" s="978">
        <v>325022.70430953999</v>
      </c>
      <c r="BJ69" s="978">
        <v>325022.70430953999</v>
      </c>
      <c r="BK69" s="978">
        <v>325022.70430953999</v>
      </c>
      <c r="BL69" s="978">
        <v>188176.87851684002</v>
      </c>
      <c r="BM69" s="978">
        <v>325024.73611809005</v>
      </c>
      <c r="BN69" s="978">
        <v>325022.70430953999</v>
      </c>
      <c r="BO69" s="978">
        <v>961.74677499000006</v>
      </c>
      <c r="BP69" s="978">
        <v>279065.87646558002</v>
      </c>
      <c r="BQ69" s="978">
        <v>279065.87646558002</v>
      </c>
      <c r="BR69" s="978">
        <v>279065.87646558002</v>
      </c>
      <c r="BS69" s="978">
        <v>279065.87646558002</v>
      </c>
      <c r="BT69" s="978">
        <v>279065.87646558002</v>
      </c>
      <c r="BU69" s="978">
        <v>279065.87646558002</v>
      </c>
      <c r="BV69" s="978">
        <v>337569.35071272997</v>
      </c>
      <c r="BW69" s="978">
        <v>337569.35071272997</v>
      </c>
      <c r="BX69" s="978">
        <v>337569.35071272997</v>
      </c>
      <c r="BY69" s="978">
        <v>337569.35071272997</v>
      </c>
      <c r="BZ69" s="978">
        <v>337569.35071272997</v>
      </c>
      <c r="CA69" s="978">
        <v>331405.19070186</v>
      </c>
      <c r="CB69" s="978">
        <v>331405.19070186</v>
      </c>
      <c r="CC69" s="978">
        <v>331405.19070186</v>
      </c>
      <c r="CD69" s="978">
        <v>331405.19070186</v>
      </c>
      <c r="CE69" s="978">
        <v>331405.19070186</v>
      </c>
      <c r="CF69" s="978">
        <v>331405.19070186</v>
      </c>
      <c r="CG69" s="978">
        <v>331405.19070186</v>
      </c>
      <c r="CH69" s="978">
        <v>331404.98994298</v>
      </c>
      <c r="CI69" s="978">
        <v>331404.98994298</v>
      </c>
      <c r="CJ69" s="978">
        <v>331404.98994298</v>
      </c>
      <c r="CK69" s="978">
        <v>331404.98994298</v>
      </c>
      <c r="CL69" s="978">
        <v>331404.98994298</v>
      </c>
      <c r="CM69" s="978">
        <v>382421.72169097996</v>
      </c>
      <c r="CN69" s="978">
        <v>382421.72169097996</v>
      </c>
      <c r="CO69" s="978">
        <v>382421.72169097996</v>
      </c>
      <c r="CP69" s="978">
        <v>382421.72169097996</v>
      </c>
      <c r="CQ69" s="978">
        <v>382421.72169097996</v>
      </c>
      <c r="CR69" s="978">
        <v>382421.72169097996</v>
      </c>
      <c r="CS69" s="978">
        <v>382421.72169097996</v>
      </c>
      <c r="CT69" s="978">
        <v>382421.72169097996</v>
      </c>
      <c r="CU69" s="978">
        <v>382421.72169097996</v>
      </c>
      <c r="CV69" s="978">
        <v>382421.72169097996</v>
      </c>
      <c r="CW69" s="978">
        <v>382421.72169097996</v>
      </c>
      <c r="CX69" s="978">
        <v>382421.72169097996</v>
      </c>
      <c r="CY69" s="978">
        <v>400311.88552449999</v>
      </c>
      <c r="CZ69" s="978">
        <v>400311.88552449999</v>
      </c>
      <c r="DA69" s="978">
        <v>400311.88552449999</v>
      </c>
      <c r="DB69" s="978">
        <v>400311.88552449999</v>
      </c>
      <c r="DC69" s="978">
        <v>400311.88552449999</v>
      </c>
      <c r="DD69" s="978">
        <v>400311.88552449999</v>
      </c>
      <c r="DE69" s="978">
        <v>400311.88552449999</v>
      </c>
      <c r="DF69" s="978">
        <v>402748.25975949998</v>
      </c>
      <c r="DG69" s="978">
        <v>402748.25975949998</v>
      </c>
      <c r="DH69" s="978">
        <v>402748.25975949998</v>
      </c>
      <c r="DI69" s="978">
        <v>402748.25975949998</v>
      </c>
      <c r="DJ69" s="978">
        <v>402748.25975949998</v>
      </c>
      <c r="DK69" s="978">
        <v>433754.68340664002</v>
      </c>
      <c r="DL69" s="978">
        <v>433754.68340664002</v>
      </c>
      <c r="DM69" s="978">
        <v>433754.68340664002</v>
      </c>
      <c r="DN69" s="978">
        <v>433754.68340664002</v>
      </c>
      <c r="DO69" s="978">
        <v>433754.68340664002</v>
      </c>
      <c r="DP69" s="978">
        <v>433754.68340664002</v>
      </c>
      <c r="DQ69" s="978">
        <v>433754.68340664002</v>
      </c>
      <c r="DR69" s="978">
        <v>433743.90852288</v>
      </c>
      <c r="DS69" s="978">
        <v>433743.90852288</v>
      </c>
      <c r="DT69" s="978">
        <v>433743.90852288</v>
      </c>
      <c r="DU69" s="978">
        <v>433743.90852288</v>
      </c>
      <c r="DV69" s="978">
        <v>433743.90852288</v>
      </c>
      <c r="DW69" s="978">
        <v>422486.17323229997</v>
      </c>
      <c r="DX69" s="978">
        <v>422486.17323229997</v>
      </c>
      <c r="DY69" s="978">
        <v>422486.17323229997</v>
      </c>
      <c r="DZ69" s="978">
        <v>421864.36329340003</v>
      </c>
      <c r="EA69" s="978">
        <v>421864.36329340003</v>
      </c>
      <c r="EB69" s="978">
        <v>421864.36329340003</v>
      </c>
      <c r="EC69" s="978">
        <v>421864.36329340003</v>
      </c>
      <c r="ED69" s="978">
        <v>421864.36329340003</v>
      </c>
      <c r="EE69" s="978">
        <v>421864.36329340003</v>
      </c>
      <c r="EF69" s="978">
        <v>421864.36329340003</v>
      </c>
      <c r="EG69" s="978">
        <v>421864.36329340003</v>
      </c>
      <c r="EH69" s="978">
        <v>421864.36329340003</v>
      </c>
      <c r="EI69" s="978">
        <v>412014.87283077004</v>
      </c>
      <c r="EJ69" s="978">
        <v>412014.87283077004</v>
      </c>
      <c r="EK69" s="978">
        <v>412014.87283077004</v>
      </c>
      <c r="EL69" s="978">
        <v>412014.87283077004</v>
      </c>
      <c r="EM69" s="978">
        <v>412014.87283077004</v>
      </c>
      <c r="EN69" s="978">
        <v>412014.87283077004</v>
      </c>
      <c r="EO69" s="978">
        <v>412014.87283077004</v>
      </c>
      <c r="EP69" s="978">
        <v>412014.87283077004</v>
      </c>
      <c r="EQ69" s="978">
        <v>412014.87283077004</v>
      </c>
      <c r="ER69" s="978">
        <v>412014.87283077004</v>
      </c>
      <c r="ES69" s="978">
        <v>412014.87283077004</v>
      </c>
      <c r="ET69" s="978">
        <v>412014.87283077004</v>
      </c>
      <c r="EU69" s="978">
        <v>421713.15331736999</v>
      </c>
      <c r="EV69" s="978">
        <v>421713.15331736999</v>
      </c>
      <c r="EW69" s="978">
        <v>421713.15331736999</v>
      </c>
      <c r="EX69" s="978">
        <v>421713.15331736999</v>
      </c>
      <c r="EY69" s="978">
        <v>421713.15331736999</v>
      </c>
      <c r="EZ69" s="978">
        <v>421713.15331736999</v>
      </c>
      <c r="FA69" s="978">
        <v>421713.15331736999</v>
      </c>
      <c r="FB69" s="978">
        <v>421713.15331736999</v>
      </c>
      <c r="FC69" s="978">
        <v>421713.15331736999</v>
      </c>
      <c r="FD69" s="978">
        <v>421713.15331736999</v>
      </c>
      <c r="FE69" s="1040"/>
    </row>
    <row r="70" spans="1:161">
      <c r="A70" s="1044" t="s">
        <v>684</v>
      </c>
      <c r="B70" s="978">
        <v>621.80993890000002</v>
      </c>
      <c r="C70" s="978">
        <v>621.79999999999995</v>
      </c>
      <c r="D70" s="978">
        <v>621.79999999999995</v>
      </c>
      <c r="E70" s="978">
        <v>621.79999999999995</v>
      </c>
      <c r="F70" s="978">
        <v>621.79999999999995</v>
      </c>
      <c r="G70" s="978">
        <v>621.79999999999995</v>
      </c>
      <c r="H70" s="978">
        <v>621.79999999999995</v>
      </c>
      <c r="I70" s="978">
        <v>621.79999999999995</v>
      </c>
      <c r="J70" s="978">
        <v>621.79999999999995</v>
      </c>
      <c r="K70" s="978">
        <v>621.79999999999995</v>
      </c>
      <c r="L70" s="978">
        <v>621.79999999999995</v>
      </c>
      <c r="M70" s="978">
        <v>621.79999999999995</v>
      </c>
      <c r="N70" s="978">
        <v>621.79999999999995</v>
      </c>
      <c r="O70" s="978">
        <v>621.79999999999995</v>
      </c>
      <c r="P70" s="978">
        <v>621.79999999999995</v>
      </c>
      <c r="Q70" s="978">
        <v>621.79999999999995</v>
      </c>
      <c r="R70" s="978">
        <v>621.79999999999995</v>
      </c>
      <c r="S70" s="978">
        <v>621.79999999999995</v>
      </c>
      <c r="T70" s="978">
        <v>621.79999999999995</v>
      </c>
      <c r="U70" s="978">
        <v>621.79999999999995</v>
      </c>
      <c r="V70" s="978">
        <v>621.79999999999995</v>
      </c>
      <c r="W70" s="978">
        <v>621.79999999999995</v>
      </c>
      <c r="X70" s="978">
        <v>621.79999999999995</v>
      </c>
      <c r="Y70" s="978">
        <v>621.79999999999995</v>
      </c>
      <c r="Z70" s="978">
        <v>621.79999999999995</v>
      </c>
      <c r="AA70" s="978">
        <v>621.79999999999995</v>
      </c>
      <c r="AB70" s="978">
        <v>621.79999999999995</v>
      </c>
      <c r="AC70" s="978">
        <v>621.79999999999995</v>
      </c>
      <c r="AD70" s="978">
        <v>621.79999999999995</v>
      </c>
      <c r="AE70" s="978">
        <v>621.79999999999995</v>
      </c>
      <c r="AF70" s="978">
        <v>621.79999999999995</v>
      </c>
      <c r="AG70" s="978">
        <v>621.79999999999995</v>
      </c>
      <c r="AH70" s="978">
        <v>621.79999999999995</v>
      </c>
      <c r="AI70" s="978">
        <v>621.79999999999995</v>
      </c>
      <c r="AJ70" s="978">
        <v>621.79999999999995</v>
      </c>
      <c r="AK70" s="978">
        <v>621.79999999999995</v>
      </c>
      <c r="AL70" s="978">
        <v>622</v>
      </c>
      <c r="AM70" s="978">
        <v>621.79999999999995</v>
      </c>
      <c r="AN70" s="978">
        <v>621.79999999999995</v>
      </c>
      <c r="AO70" s="978">
        <v>621.79999999999995</v>
      </c>
      <c r="AP70" s="978">
        <v>621.79999999999995</v>
      </c>
      <c r="AQ70" s="978">
        <v>621.79999999999995</v>
      </c>
      <c r="AR70" s="978">
        <v>621.79999999999995</v>
      </c>
      <c r="AS70" s="978">
        <v>621.79999999999995</v>
      </c>
      <c r="AT70" s="978">
        <v>621.79999999999995</v>
      </c>
      <c r="AU70" s="978">
        <v>621.79999999999995</v>
      </c>
      <c r="AV70" s="978">
        <v>621.79999999999995</v>
      </c>
      <c r="AW70" s="978">
        <v>621.79999999999995</v>
      </c>
      <c r="AX70" s="978">
        <v>621.79999999999995</v>
      </c>
      <c r="AY70" s="978">
        <v>621.79999999999995</v>
      </c>
      <c r="AZ70" s="978">
        <v>621.79999999999995</v>
      </c>
      <c r="BA70" s="978">
        <v>621.79999999999995</v>
      </c>
      <c r="BB70" s="978">
        <v>621.79999999999995</v>
      </c>
      <c r="BC70" s="978">
        <v>621.79999999999995</v>
      </c>
      <c r="BD70" s="978">
        <v>621.79999999999995</v>
      </c>
      <c r="BE70" s="978">
        <v>621.79999999999995</v>
      </c>
      <c r="BF70" s="978">
        <v>621.79999999999995</v>
      </c>
      <c r="BG70" s="978">
        <v>621.80993890000002</v>
      </c>
      <c r="BH70" s="978"/>
      <c r="BI70" s="978"/>
      <c r="BJ70" s="978"/>
      <c r="BK70" s="978"/>
      <c r="BL70" s="978"/>
      <c r="BM70" s="978"/>
      <c r="BN70" s="978"/>
      <c r="BO70" s="978"/>
      <c r="BP70" s="978"/>
      <c r="BQ70" s="978"/>
      <c r="BR70" s="978"/>
      <c r="BS70" s="978"/>
      <c r="BT70" s="978"/>
      <c r="BU70" s="978"/>
      <c r="BV70" s="978"/>
      <c r="BW70" s="978"/>
      <c r="BX70" s="978"/>
      <c r="BY70" s="978"/>
      <c r="BZ70" s="978"/>
      <c r="CA70" s="978"/>
      <c r="CB70" s="978"/>
      <c r="CC70" s="978"/>
      <c r="CD70" s="978"/>
      <c r="CE70" s="978"/>
      <c r="CF70" s="978"/>
      <c r="CG70" s="978"/>
      <c r="CH70" s="978"/>
      <c r="CI70" s="978"/>
      <c r="CJ70" s="978"/>
      <c r="CK70" s="978"/>
      <c r="CL70" s="978"/>
      <c r="CM70" s="978"/>
      <c r="CN70" s="978"/>
      <c r="CO70" s="978"/>
      <c r="CP70" s="978"/>
      <c r="CQ70" s="978"/>
      <c r="CR70" s="978"/>
      <c r="CS70" s="978"/>
      <c r="CT70" s="978"/>
      <c r="CU70" s="978"/>
      <c r="CV70" s="978"/>
      <c r="CW70" s="978"/>
      <c r="CX70" s="978"/>
      <c r="CY70" s="978"/>
      <c r="CZ70" s="978"/>
      <c r="DA70" s="978"/>
      <c r="DB70" s="978"/>
      <c r="DC70" s="978"/>
      <c r="DD70" s="978"/>
      <c r="DE70" s="978"/>
      <c r="DF70" s="978"/>
      <c r="DG70" s="978"/>
      <c r="DH70" s="978"/>
      <c r="DI70" s="978"/>
      <c r="DJ70" s="978"/>
      <c r="DK70" s="978"/>
      <c r="DL70" s="978"/>
      <c r="DM70" s="978"/>
      <c r="DN70" s="978"/>
      <c r="DO70" s="978"/>
      <c r="DP70" s="978"/>
      <c r="DQ70" s="978"/>
      <c r="DR70" s="978"/>
      <c r="DS70" s="978"/>
      <c r="DT70" s="978"/>
      <c r="DU70" s="978"/>
      <c r="DV70" s="978"/>
      <c r="DW70" s="978"/>
      <c r="DX70" s="978"/>
      <c r="DY70" s="978"/>
      <c r="DZ70" s="978"/>
      <c r="EA70" s="978"/>
      <c r="EB70" s="978"/>
      <c r="EC70" s="978"/>
      <c r="ED70" s="978"/>
      <c r="EE70" s="978"/>
      <c r="EF70" s="978"/>
      <c r="EG70" s="978"/>
      <c r="EH70" s="978"/>
      <c r="EI70" s="978"/>
      <c r="EJ70" s="978"/>
      <c r="EK70" s="978"/>
      <c r="EL70" s="978"/>
      <c r="EM70" s="978"/>
      <c r="EN70" s="978"/>
      <c r="EO70" s="978"/>
      <c r="EP70" s="978"/>
      <c r="EQ70" s="978"/>
      <c r="ER70" s="978"/>
      <c r="ES70" s="978"/>
      <c r="ET70" s="978"/>
      <c r="EU70" s="978"/>
      <c r="EV70" s="978"/>
      <c r="EW70" s="978"/>
      <c r="EX70" s="978"/>
      <c r="EY70" s="978"/>
      <c r="EZ70" s="978"/>
      <c r="FA70" s="978"/>
      <c r="FB70" s="978"/>
      <c r="FC70" s="978"/>
      <c r="FD70" s="978"/>
      <c r="FE70" s="1040"/>
    </row>
    <row r="71" spans="1:161">
      <c r="A71" s="1044" t="s">
        <v>685</v>
      </c>
      <c r="B71" s="978">
        <v>67420.100112820015</v>
      </c>
      <c r="C71" s="978">
        <v>250015.8</v>
      </c>
      <c r="D71" s="978">
        <v>250015.8</v>
      </c>
      <c r="E71" s="978">
        <v>250015.8</v>
      </c>
      <c r="F71" s="978">
        <v>250015.8</v>
      </c>
      <c r="G71" s="978">
        <v>250015.8</v>
      </c>
      <c r="H71" s="978">
        <v>252062.9</v>
      </c>
      <c r="I71" s="978">
        <v>250062.9</v>
      </c>
      <c r="J71" s="978">
        <v>252062.9</v>
      </c>
      <c r="K71" s="978">
        <v>252062.9</v>
      </c>
      <c r="L71" s="978">
        <v>25062.9</v>
      </c>
      <c r="M71" s="978">
        <v>252062.9</v>
      </c>
      <c r="N71" s="978">
        <v>137670</v>
      </c>
      <c r="O71" s="978">
        <v>252062.9</v>
      </c>
      <c r="P71" s="978">
        <v>252062.9</v>
      </c>
      <c r="Q71" s="978">
        <v>252062.9</v>
      </c>
      <c r="R71" s="978">
        <v>252062.9</v>
      </c>
      <c r="S71" s="978">
        <v>252062.9</v>
      </c>
      <c r="T71" s="978">
        <v>252062.9</v>
      </c>
      <c r="U71" s="978">
        <v>252062.9</v>
      </c>
      <c r="V71" s="978">
        <v>307281.3</v>
      </c>
      <c r="W71" s="978">
        <v>307281.3</v>
      </c>
      <c r="X71" s="978">
        <v>307281.3</v>
      </c>
      <c r="Y71" s="978">
        <v>307281.3</v>
      </c>
      <c r="Z71" s="978">
        <v>307281.3</v>
      </c>
      <c r="AA71" s="978">
        <v>307281.3</v>
      </c>
      <c r="AB71" s="978">
        <v>307281.3</v>
      </c>
      <c r="AC71" s="978">
        <v>307281.3</v>
      </c>
      <c r="AD71" s="978">
        <v>307281.3</v>
      </c>
      <c r="AE71" s="978">
        <v>307281.3</v>
      </c>
      <c r="AF71" s="978">
        <v>336981.2</v>
      </c>
      <c r="AG71" s="978">
        <v>336981.2</v>
      </c>
      <c r="AH71" s="978">
        <v>336981.2</v>
      </c>
      <c r="AI71" s="978">
        <v>336981.2</v>
      </c>
      <c r="AJ71" s="978">
        <v>336981.2</v>
      </c>
      <c r="AK71" s="978">
        <v>336981.2</v>
      </c>
      <c r="AL71" s="978">
        <v>336981.22884904</v>
      </c>
      <c r="AM71" s="978">
        <v>336981.2</v>
      </c>
      <c r="AN71" s="978">
        <v>336981.2</v>
      </c>
      <c r="AO71" s="978">
        <v>336981.2</v>
      </c>
      <c r="AP71" s="978">
        <v>336981.2</v>
      </c>
      <c r="AQ71" s="978">
        <v>380608.9</v>
      </c>
      <c r="AR71" s="978">
        <v>380608.9</v>
      </c>
      <c r="AS71" s="978">
        <v>380608.9</v>
      </c>
      <c r="AT71" s="978">
        <v>380608.9</v>
      </c>
      <c r="AU71" s="978">
        <v>380608.9</v>
      </c>
      <c r="AV71" s="978">
        <v>380608.9</v>
      </c>
      <c r="AW71" s="978">
        <v>380608.9</v>
      </c>
      <c r="AX71" s="978">
        <v>380608.9</v>
      </c>
      <c r="AY71" s="978">
        <v>380608.9</v>
      </c>
      <c r="AZ71" s="978">
        <v>380608.9</v>
      </c>
      <c r="BA71" s="978">
        <v>380608.9</v>
      </c>
      <c r="BB71" s="978">
        <v>380608.90000000008</v>
      </c>
      <c r="BC71" s="978">
        <v>380608.90000000008</v>
      </c>
      <c r="BD71" s="978">
        <v>368030.5</v>
      </c>
      <c r="BE71" s="978">
        <v>324402.8</v>
      </c>
      <c r="BF71" s="978">
        <v>324402.8</v>
      </c>
      <c r="BG71" s="978">
        <v>324402.83202971</v>
      </c>
      <c r="BH71" s="978"/>
      <c r="BI71" s="978"/>
      <c r="BJ71" s="978"/>
      <c r="BK71" s="978"/>
      <c r="BL71" s="978"/>
      <c r="BM71" s="978"/>
      <c r="BN71" s="978"/>
      <c r="BO71" s="978"/>
      <c r="BP71" s="978"/>
      <c r="BQ71" s="978"/>
      <c r="BR71" s="978"/>
      <c r="BS71" s="978"/>
      <c r="BT71" s="978"/>
      <c r="BU71" s="978"/>
      <c r="BV71" s="978"/>
      <c r="BW71" s="978"/>
      <c r="BX71" s="978"/>
      <c r="BY71" s="978"/>
      <c r="BZ71" s="978"/>
      <c r="CA71" s="978"/>
      <c r="CB71" s="978"/>
      <c r="CC71" s="978"/>
      <c r="CD71" s="978"/>
      <c r="CE71" s="978"/>
      <c r="CF71" s="978"/>
      <c r="CG71" s="978"/>
      <c r="CH71" s="978"/>
      <c r="CI71" s="978"/>
      <c r="CJ71" s="978"/>
      <c r="CK71" s="978"/>
      <c r="CL71" s="978"/>
      <c r="CM71" s="978"/>
      <c r="CN71" s="978"/>
      <c r="CO71" s="978"/>
      <c r="CP71" s="978"/>
      <c r="CQ71" s="978"/>
      <c r="CR71" s="978"/>
      <c r="CS71" s="978"/>
      <c r="CT71" s="978"/>
      <c r="CU71" s="978"/>
      <c r="CV71" s="978"/>
      <c r="CW71" s="978"/>
      <c r="CX71" s="978"/>
      <c r="CY71" s="978"/>
      <c r="CZ71" s="978"/>
      <c r="DA71" s="978"/>
      <c r="DB71" s="978"/>
      <c r="DC71" s="978"/>
      <c r="DD71" s="978"/>
      <c r="DE71" s="978"/>
      <c r="DF71" s="978"/>
      <c r="DG71" s="978"/>
      <c r="DH71" s="978"/>
      <c r="DI71" s="978"/>
      <c r="DJ71" s="978"/>
      <c r="DK71" s="978"/>
      <c r="DL71" s="978"/>
      <c r="DM71" s="978"/>
      <c r="DN71" s="978"/>
      <c r="DO71" s="978"/>
      <c r="DP71" s="978"/>
      <c r="DQ71" s="978"/>
      <c r="DR71" s="978"/>
      <c r="DS71" s="978"/>
      <c r="DT71" s="978"/>
      <c r="DU71" s="978"/>
      <c r="DV71" s="978"/>
      <c r="DW71" s="978"/>
      <c r="DX71" s="978"/>
      <c r="DY71" s="978"/>
      <c r="DZ71" s="978"/>
      <c r="EA71" s="978"/>
      <c r="EB71" s="978"/>
      <c r="EC71" s="978"/>
      <c r="ED71" s="978"/>
      <c r="EE71" s="978"/>
      <c r="EF71" s="978"/>
      <c r="EG71" s="978"/>
      <c r="EH71" s="978"/>
      <c r="EI71" s="978"/>
      <c r="EJ71" s="978"/>
      <c r="EK71" s="978"/>
      <c r="EL71" s="978"/>
      <c r="EM71" s="978"/>
      <c r="EN71" s="978"/>
      <c r="EO71" s="978"/>
      <c r="EP71" s="978"/>
      <c r="EQ71" s="978"/>
      <c r="ER71" s="978"/>
      <c r="ES71" s="978"/>
      <c r="ET71" s="978"/>
      <c r="EU71" s="978"/>
      <c r="EV71" s="978"/>
      <c r="EW71" s="978"/>
      <c r="EX71" s="978"/>
      <c r="EY71" s="978"/>
      <c r="EZ71" s="978"/>
      <c r="FA71" s="978"/>
      <c r="FB71" s="978"/>
      <c r="FC71" s="978"/>
      <c r="FD71" s="978"/>
      <c r="FE71" s="1040"/>
    </row>
    <row r="72" spans="1:161">
      <c r="A72" s="1044" t="s">
        <v>686</v>
      </c>
      <c r="B72" s="978">
        <v>0</v>
      </c>
      <c r="C72" s="978">
        <v>0</v>
      </c>
      <c r="D72" s="978">
        <v>0</v>
      </c>
      <c r="E72" s="978">
        <v>0</v>
      </c>
      <c r="F72" s="978">
        <v>0</v>
      </c>
      <c r="G72" s="978">
        <v>0</v>
      </c>
      <c r="H72" s="978">
        <v>0</v>
      </c>
      <c r="I72" s="978">
        <v>0</v>
      </c>
      <c r="J72" s="978">
        <v>0</v>
      </c>
      <c r="K72" s="978">
        <v>0</v>
      </c>
      <c r="L72" s="978">
        <v>0</v>
      </c>
      <c r="M72" s="978">
        <v>0</v>
      </c>
      <c r="N72" s="978">
        <v>0</v>
      </c>
      <c r="O72" s="978">
        <v>0</v>
      </c>
      <c r="P72" s="978">
        <v>0</v>
      </c>
      <c r="Q72" s="978">
        <v>0</v>
      </c>
      <c r="R72" s="978">
        <v>0</v>
      </c>
      <c r="S72" s="978">
        <v>0</v>
      </c>
      <c r="T72" s="978">
        <v>0</v>
      </c>
      <c r="U72" s="978">
        <v>0</v>
      </c>
      <c r="V72" s="978">
        <v>0</v>
      </c>
      <c r="W72" s="978">
        <v>0</v>
      </c>
      <c r="X72" s="978">
        <v>0</v>
      </c>
      <c r="Y72" s="978">
        <v>0</v>
      </c>
      <c r="Z72" s="978">
        <v>0</v>
      </c>
      <c r="AA72" s="978">
        <v>0</v>
      </c>
      <c r="AB72" s="978">
        <v>0</v>
      </c>
      <c r="AC72" s="978">
        <v>0</v>
      </c>
      <c r="AD72" s="978">
        <v>0</v>
      </c>
      <c r="AE72" s="978">
        <v>0</v>
      </c>
      <c r="AF72" s="978">
        <v>0</v>
      </c>
      <c r="AG72" s="978">
        <v>0</v>
      </c>
      <c r="AH72" s="978">
        <v>0</v>
      </c>
      <c r="AI72" s="978">
        <v>0</v>
      </c>
      <c r="AJ72" s="978">
        <v>0</v>
      </c>
      <c r="AK72" s="978">
        <v>0</v>
      </c>
      <c r="AL72" s="978">
        <v>0</v>
      </c>
      <c r="AM72" s="978">
        <v>0</v>
      </c>
      <c r="AN72" s="978">
        <v>0</v>
      </c>
      <c r="AO72" s="978">
        <v>0</v>
      </c>
      <c r="AP72" s="978">
        <v>0</v>
      </c>
      <c r="AQ72" s="978">
        <v>0</v>
      </c>
      <c r="AR72" s="978">
        <v>0</v>
      </c>
      <c r="AS72" s="978">
        <v>0</v>
      </c>
      <c r="AT72" s="978">
        <v>0</v>
      </c>
      <c r="AU72" s="978">
        <v>0</v>
      </c>
      <c r="AV72" s="978">
        <v>0</v>
      </c>
      <c r="AW72" s="978">
        <v>0</v>
      </c>
      <c r="AX72" s="978">
        <v>0</v>
      </c>
      <c r="AY72" s="978">
        <v>0</v>
      </c>
      <c r="AZ72" s="978">
        <v>0</v>
      </c>
      <c r="BA72" s="978">
        <v>0</v>
      </c>
      <c r="BB72" s="978">
        <v>0</v>
      </c>
      <c r="BC72" s="978">
        <v>0</v>
      </c>
      <c r="BD72" s="978">
        <v>0</v>
      </c>
      <c r="BE72" s="978">
        <v>0</v>
      </c>
      <c r="BF72" s="978">
        <v>0</v>
      </c>
      <c r="BG72" s="978">
        <v>0</v>
      </c>
      <c r="BH72" s="978"/>
      <c r="BI72" s="978"/>
      <c r="BJ72" s="978"/>
      <c r="BK72" s="978"/>
      <c r="BL72" s="978"/>
      <c r="BM72" s="978"/>
      <c r="BN72" s="978"/>
      <c r="BO72" s="978"/>
      <c r="BP72" s="978"/>
      <c r="BQ72" s="978"/>
      <c r="BR72" s="978"/>
      <c r="BS72" s="978"/>
      <c r="BT72" s="978"/>
      <c r="BU72" s="978"/>
      <c r="BV72" s="978"/>
      <c r="BW72" s="978"/>
      <c r="BX72" s="978"/>
      <c r="BY72" s="978"/>
      <c r="BZ72" s="978"/>
      <c r="CA72" s="978"/>
      <c r="CB72" s="978"/>
      <c r="CC72" s="978"/>
      <c r="CD72" s="978"/>
      <c r="CE72" s="978"/>
      <c r="CF72" s="978"/>
      <c r="CG72" s="978"/>
      <c r="CH72" s="978"/>
      <c r="CI72" s="978"/>
      <c r="CJ72" s="978"/>
      <c r="CK72" s="978"/>
      <c r="CL72" s="978"/>
      <c r="CM72" s="978"/>
      <c r="CN72" s="978"/>
      <c r="CO72" s="978"/>
      <c r="CP72" s="978"/>
      <c r="CQ72" s="978"/>
      <c r="CR72" s="978"/>
      <c r="CS72" s="978"/>
      <c r="CT72" s="978"/>
      <c r="CU72" s="978"/>
      <c r="CV72" s="978"/>
      <c r="CW72" s="978"/>
      <c r="CX72" s="978"/>
      <c r="CY72" s="978"/>
      <c r="CZ72" s="978"/>
      <c r="DA72" s="978"/>
      <c r="DB72" s="978"/>
      <c r="DC72" s="978"/>
      <c r="DD72" s="978"/>
      <c r="DE72" s="978"/>
      <c r="DF72" s="978"/>
      <c r="DG72" s="978"/>
      <c r="DH72" s="978"/>
      <c r="DI72" s="978"/>
      <c r="DJ72" s="978"/>
      <c r="DK72" s="978"/>
      <c r="DL72" s="978"/>
      <c r="DM72" s="978"/>
      <c r="DN72" s="978"/>
      <c r="DO72" s="978"/>
      <c r="DP72" s="978"/>
      <c r="DQ72" s="978"/>
      <c r="DR72" s="978"/>
      <c r="DS72" s="978"/>
      <c r="DT72" s="978"/>
      <c r="DU72" s="978"/>
      <c r="DV72" s="978"/>
      <c r="DW72" s="978"/>
      <c r="DX72" s="978"/>
      <c r="DY72" s="978"/>
      <c r="DZ72" s="978"/>
      <c r="EA72" s="978"/>
      <c r="EB72" s="978"/>
      <c r="EC72" s="978"/>
      <c r="ED72" s="978"/>
      <c r="EE72" s="978"/>
      <c r="EF72" s="978"/>
      <c r="EG72" s="978"/>
      <c r="EH72" s="978"/>
      <c r="EI72" s="978"/>
      <c r="EJ72" s="978"/>
      <c r="EK72" s="978"/>
      <c r="EL72" s="978"/>
      <c r="EM72" s="978"/>
      <c r="EN72" s="978"/>
      <c r="EO72" s="978"/>
      <c r="EP72" s="978"/>
      <c r="EQ72" s="978"/>
      <c r="ER72" s="978"/>
      <c r="ES72" s="978"/>
      <c r="ET72" s="978"/>
      <c r="EU72" s="978"/>
      <c r="EV72" s="978"/>
      <c r="EW72" s="978"/>
      <c r="EX72" s="978"/>
      <c r="EY72" s="978"/>
      <c r="EZ72" s="978"/>
      <c r="FA72" s="978"/>
      <c r="FB72" s="978"/>
      <c r="FC72" s="978"/>
      <c r="FD72" s="978"/>
      <c r="FE72" s="1040"/>
    </row>
    <row r="73" spans="1:161">
      <c r="A73" s="1041" t="s">
        <v>687</v>
      </c>
      <c r="B73" s="978">
        <v>95.538860410000012</v>
      </c>
      <c r="C73" s="978">
        <v>95.5</v>
      </c>
      <c r="D73" s="978">
        <v>110.7</v>
      </c>
      <c r="E73" s="978">
        <v>112.3</v>
      </c>
      <c r="F73" s="978">
        <v>20.7</v>
      </c>
      <c r="G73" s="978">
        <v>21.1</v>
      </c>
      <c r="H73" s="978"/>
      <c r="I73" s="978">
        <v>22.6</v>
      </c>
      <c r="J73" s="978">
        <v>50.7</v>
      </c>
      <c r="K73" s="978">
        <v>77.900000000000006</v>
      </c>
      <c r="L73" s="978">
        <v>186.79999999999998</v>
      </c>
      <c r="M73" s="978">
        <v>40.6</v>
      </c>
      <c r="N73" s="978">
        <v>0</v>
      </c>
      <c r="O73" s="978">
        <v>0</v>
      </c>
      <c r="P73" s="978">
        <v>0</v>
      </c>
      <c r="Q73" s="978">
        <v>0</v>
      </c>
      <c r="R73" s="978">
        <v>0</v>
      </c>
      <c r="S73" s="978">
        <v>0</v>
      </c>
      <c r="T73" s="978">
        <v>0</v>
      </c>
      <c r="U73" s="978">
        <v>0</v>
      </c>
      <c r="V73" s="978">
        <v>0</v>
      </c>
      <c r="W73" s="978">
        <v>0</v>
      </c>
      <c r="X73" s="978">
        <v>0</v>
      </c>
      <c r="Y73" s="978">
        <v>0</v>
      </c>
      <c r="Z73" s="978">
        <v>0</v>
      </c>
      <c r="AA73" s="978">
        <v>0</v>
      </c>
      <c r="AB73" s="978">
        <v>0</v>
      </c>
      <c r="AC73" s="978">
        <v>0</v>
      </c>
      <c r="AD73" s="978">
        <v>0</v>
      </c>
      <c r="AE73" s="978">
        <v>0</v>
      </c>
      <c r="AF73" s="978">
        <v>0</v>
      </c>
      <c r="AG73" s="978">
        <v>0</v>
      </c>
      <c r="AH73" s="978">
        <v>0</v>
      </c>
      <c r="AI73" s="978">
        <v>0</v>
      </c>
      <c r="AJ73" s="978">
        <v>0</v>
      </c>
      <c r="AK73" s="978">
        <v>0</v>
      </c>
      <c r="AL73" s="978">
        <v>0</v>
      </c>
      <c r="AM73" s="978">
        <v>0</v>
      </c>
      <c r="AN73" s="978">
        <v>0</v>
      </c>
      <c r="AO73" s="978">
        <v>0</v>
      </c>
      <c r="AP73" s="978">
        <v>0</v>
      </c>
      <c r="AQ73" s="978">
        <v>0</v>
      </c>
      <c r="AR73" s="978">
        <v>0</v>
      </c>
      <c r="AS73" s="978">
        <v>0</v>
      </c>
      <c r="AT73" s="978">
        <v>0</v>
      </c>
      <c r="AU73" s="978">
        <v>0</v>
      </c>
      <c r="AV73" s="978">
        <v>0</v>
      </c>
      <c r="AW73" s="978">
        <v>0</v>
      </c>
      <c r="AX73" s="978">
        <v>0</v>
      </c>
      <c r="AY73" s="978">
        <v>0</v>
      </c>
      <c r="AZ73" s="978">
        <v>0</v>
      </c>
      <c r="BA73" s="978">
        <v>0</v>
      </c>
      <c r="BB73" s="978">
        <v>0</v>
      </c>
      <c r="BC73" s="978">
        <v>0</v>
      </c>
      <c r="BD73" s="978">
        <v>0</v>
      </c>
      <c r="BE73" s="978">
        <v>0</v>
      </c>
      <c r="BF73" s="978">
        <v>0</v>
      </c>
      <c r="BG73" s="978">
        <v>0</v>
      </c>
      <c r="BH73" s="978"/>
      <c r="BI73" s="978"/>
      <c r="BJ73" s="978"/>
      <c r="BK73" s="978"/>
      <c r="BL73" s="978"/>
      <c r="BM73" s="978"/>
      <c r="BN73" s="978"/>
      <c r="BO73" s="978"/>
      <c r="BP73" s="978"/>
      <c r="BQ73" s="978"/>
      <c r="BR73" s="978"/>
      <c r="BS73" s="978"/>
      <c r="BT73" s="978"/>
      <c r="BU73" s="978"/>
      <c r="BV73" s="978"/>
      <c r="BW73" s="978"/>
      <c r="BX73" s="978"/>
      <c r="BY73" s="978"/>
      <c r="BZ73" s="978"/>
      <c r="CA73" s="978"/>
      <c r="CB73" s="978"/>
      <c r="CC73" s="978"/>
      <c r="CD73" s="978"/>
      <c r="CE73" s="978"/>
      <c r="CF73" s="978"/>
      <c r="CG73" s="978"/>
      <c r="CH73" s="978"/>
      <c r="CI73" s="978"/>
      <c r="CJ73" s="978"/>
      <c r="CK73" s="978"/>
      <c r="CL73" s="978"/>
      <c r="CM73" s="978"/>
      <c r="CN73" s="978"/>
      <c r="CO73" s="978"/>
      <c r="CP73" s="978"/>
      <c r="CQ73" s="978"/>
      <c r="CR73" s="978"/>
      <c r="CS73" s="978"/>
      <c r="CT73" s="978"/>
      <c r="CU73" s="978"/>
      <c r="CV73" s="978"/>
      <c r="CW73" s="978"/>
      <c r="CX73" s="978"/>
      <c r="CY73" s="978"/>
      <c r="CZ73" s="978"/>
      <c r="DA73" s="978"/>
      <c r="DB73" s="978"/>
      <c r="DC73" s="978"/>
      <c r="DD73" s="978"/>
      <c r="DE73" s="978"/>
      <c r="DF73" s="978"/>
      <c r="DG73" s="978"/>
      <c r="DH73" s="978"/>
      <c r="DI73" s="978"/>
      <c r="DJ73" s="978"/>
      <c r="DK73" s="978"/>
      <c r="DL73" s="978"/>
      <c r="DM73" s="978"/>
      <c r="DN73" s="978"/>
      <c r="DO73" s="978"/>
      <c r="DP73" s="978"/>
      <c r="DQ73" s="978"/>
      <c r="DR73" s="978"/>
      <c r="DS73" s="978"/>
      <c r="DT73" s="978"/>
      <c r="DU73" s="978"/>
      <c r="DV73" s="978"/>
      <c r="DW73" s="978"/>
      <c r="DX73" s="978"/>
      <c r="DY73" s="978"/>
      <c r="DZ73" s="978"/>
      <c r="EA73" s="978"/>
      <c r="EB73" s="978"/>
      <c r="EC73" s="978"/>
      <c r="ED73" s="978"/>
      <c r="EE73" s="978"/>
      <c r="EF73" s="978"/>
      <c r="EG73" s="978"/>
      <c r="EH73" s="978"/>
      <c r="EI73" s="978"/>
      <c r="EJ73" s="978"/>
      <c r="EK73" s="978"/>
      <c r="EL73" s="978"/>
      <c r="EM73" s="978"/>
      <c r="EN73" s="978"/>
      <c r="EO73" s="978"/>
      <c r="EP73" s="978"/>
      <c r="EQ73" s="978"/>
      <c r="ER73" s="978"/>
      <c r="ES73" s="978"/>
      <c r="ET73" s="978"/>
      <c r="EU73" s="978"/>
      <c r="EV73" s="978"/>
      <c r="EW73" s="978"/>
      <c r="EX73" s="978"/>
      <c r="EY73" s="978"/>
      <c r="EZ73" s="978"/>
      <c r="FA73" s="978"/>
      <c r="FB73" s="978"/>
      <c r="FC73" s="978"/>
      <c r="FD73" s="978"/>
      <c r="FE73" s="1040"/>
    </row>
    <row r="74" spans="1:161">
      <c r="A74" s="1044" t="s">
        <v>688</v>
      </c>
      <c r="B74" s="978">
        <v>0</v>
      </c>
      <c r="C74" s="978">
        <v>0</v>
      </c>
      <c r="D74" s="978">
        <v>0</v>
      </c>
      <c r="E74" s="978">
        <v>0</v>
      </c>
      <c r="F74" s="978">
        <v>0</v>
      </c>
      <c r="G74" s="978">
        <v>0</v>
      </c>
      <c r="H74" s="978">
        <v>0</v>
      </c>
      <c r="I74" s="978">
        <v>0</v>
      </c>
      <c r="J74" s="978">
        <v>0</v>
      </c>
      <c r="K74" s="978">
        <v>0</v>
      </c>
      <c r="L74" s="978">
        <v>0</v>
      </c>
      <c r="M74" s="978">
        <v>0</v>
      </c>
      <c r="N74" s="978">
        <v>0</v>
      </c>
      <c r="O74" s="978">
        <v>0</v>
      </c>
      <c r="P74" s="978">
        <v>0</v>
      </c>
      <c r="Q74" s="978">
        <v>0</v>
      </c>
      <c r="R74" s="978">
        <v>0</v>
      </c>
      <c r="S74" s="978">
        <v>0</v>
      </c>
      <c r="T74" s="978">
        <v>0</v>
      </c>
      <c r="U74" s="978">
        <v>0</v>
      </c>
      <c r="V74" s="978">
        <v>0</v>
      </c>
      <c r="W74" s="978">
        <v>0</v>
      </c>
      <c r="X74" s="978">
        <v>0</v>
      </c>
      <c r="Y74" s="978">
        <v>0</v>
      </c>
      <c r="Z74" s="978">
        <v>0</v>
      </c>
      <c r="AA74" s="978">
        <v>0</v>
      </c>
      <c r="AB74" s="978">
        <v>0</v>
      </c>
      <c r="AC74" s="978">
        <v>0</v>
      </c>
      <c r="AD74" s="978">
        <v>0</v>
      </c>
      <c r="AE74" s="978">
        <v>0</v>
      </c>
      <c r="AF74" s="978">
        <v>0</v>
      </c>
      <c r="AG74" s="978">
        <v>0</v>
      </c>
      <c r="AH74" s="978">
        <v>0</v>
      </c>
      <c r="AI74" s="978">
        <v>0</v>
      </c>
      <c r="AJ74" s="978">
        <v>0</v>
      </c>
      <c r="AK74" s="978">
        <v>0</v>
      </c>
      <c r="AL74" s="978">
        <v>0</v>
      </c>
      <c r="AM74" s="978">
        <v>0</v>
      </c>
      <c r="AN74" s="978">
        <v>0</v>
      </c>
      <c r="AO74" s="978">
        <v>0</v>
      </c>
      <c r="AP74" s="978">
        <v>0</v>
      </c>
      <c r="AQ74" s="978">
        <v>0</v>
      </c>
      <c r="AR74" s="978">
        <v>0</v>
      </c>
      <c r="AS74" s="978">
        <v>0</v>
      </c>
      <c r="AT74" s="978">
        <v>0</v>
      </c>
      <c r="AU74" s="978">
        <v>0</v>
      </c>
      <c r="AV74" s="978">
        <v>0</v>
      </c>
      <c r="AW74" s="978">
        <v>0</v>
      </c>
      <c r="AX74" s="978">
        <v>0</v>
      </c>
      <c r="AY74" s="978">
        <v>0</v>
      </c>
      <c r="AZ74" s="978">
        <v>0</v>
      </c>
      <c r="BA74" s="978">
        <v>0</v>
      </c>
      <c r="BB74" s="978">
        <v>0</v>
      </c>
      <c r="BC74" s="978">
        <v>0</v>
      </c>
      <c r="BD74" s="978">
        <v>0</v>
      </c>
      <c r="BE74" s="978">
        <v>0</v>
      </c>
      <c r="BF74" s="978">
        <v>0</v>
      </c>
      <c r="BG74" s="978">
        <v>0</v>
      </c>
      <c r="BH74" s="978"/>
      <c r="BI74" s="978"/>
      <c r="BJ74" s="978"/>
      <c r="BK74" s="978"/>
      <c r="BL74" s="978"/>
      <c r="BM74" s="978"/>
      <c r="BN74" s="978"/>
      <c r="BO74" s="978"/>
      <c r="BP74" s="978"/>
      <c r="BQ74" s="978"/>
      <c r="BR74" s="978"/>
      <c r="BS74" s="978"/>
      <c r="BT74" s="978"/>
      <c r="BU74" s="978"/>
      <c r="BV74" s="978"/>
      <c r="BW74" s="978"/>
      <c r="BX74" s="978"/>
      <c r="BY74" s="978"/>
      <c r="BZ74" s="978"/>
      <c r="CA74" s="978"/>
      <c r="CB74" s="978"/>
      <c r="CC74" s="978"/>
      <c r="CD74" s="978"/>
      <c r="CE74" s="978"/>
      <c r="CF74" s="978"/>
      <c r="CG74" s="978"/>
      <c r="CH74" s="978"/>
      <c r="CI74" s="978"/>
      <c r="CJ74" s="978"/>
      <c r="CK74" s="978"/>
      <c r="CL74" s="978"/>
      <c r="CM74" s="978"/>
      <c r="CN74" s="978"/>
      <c r="CO74" s="978"/>
      <c r="CP74" s="978"/>
      <c r="CQ74" s="978"/>
      <c r="CR74" s="978"/>
      <c r="CS74" s="978"/>
      <c r="CT74" s="978"/>
      <c r="CU74" s="978"/>
      <c r="CV74" s="978"/>
      <c r="CW74" s="978"/>
      <c r="CX74" s="978"/>
      <c r="CY74" s="978"/>
      <c r="CZ74" s="978"/>
      <c r="DA74" s="978"/>
      <c r="DB74" s="978"/>
      <c r="DC74" s="978"/>
      <c r="DD74" s="978"/>
      <c r="DE74" s="978"/>
      <c r="DF74" s="978"/>
      <c r="DG74" s="978"/>
      <c r="DH74" s="978"/>
      <c r="DI74" s="978"/>
      <c r="DJ74" s="978"/>
      <c r="DK74" s="978"/>
      <c r="DL74" s="978"/>
      <c r="DM74" s="978"/>
      <c r="DN74" s="978"/>
      <c r="DO74" s="978"/>
      <c r="DP74" s="978"/>
      <c r="DQ74" s="978"/>
      <c r="DR74" s="978"/>
      <c r="DS74" s="978"/>
      <c r="DT74" s="978"/>
      <c r="DU74" s="978"/>
      <c r="DV74" s="978"/>
      <c r="DW74" s="978"/>
      <c r="DX74" s="978"/>
      <c r="DY74" s="978"/>
      <c r="DZ74" s="978"/>
      <c r="EA74" s="978"/>
      <c r="EB74" s="978"/>
      <c r="EC74" s="978"/>
      <c r="ED74" s="978"/>
      <c r="EE74" s="978"/>
      <c r="EF74" s="978"/>
      <c r="EG74" s="978"/>
      <c r="EH74" s="978"/>
      <c r="EI74" s="978"/>
      <c r="EJ74" s="978"/>
      <c r="EK74" s="978"/>
      <c r="EL74" s="978"/>
      <c r="EM74" s="978"/>
      <c r="EN74" s="978"/>
      <c r="EO74" s="978"/>
      <c r="EP74" s="978"/>
      <c r="EQ74" s="978"/>
      <c r="ER74" s="978"/>
      <c r="ES74" s="978"/>
      <c r="ET74" s="978"/>
      <c r="EU74" s="978"/>
      <c r="EV74" s="978"/>
      <c r="EW74" s="978"/>
      <c r="EX74" s="978"/>
      <c r="EY74" s="978"/>
      <c r="EZ74" s="978"/>
      <c r="FA74" s="978"/>
      <c r="FB74" s="978"/>
      <c r="FC74" s="978"/>
      <c r="FD74" s="978"/>
      <c r="FE74" s="1040"/>
    </row>
    <row r="75" spans="1:161">
      <c r="A75" s="1044" t="s">
        <v>689</v>
      </c>
      <c r="B75" s="978">
        <v>20.319082260000002</v>
      </c>
      <c r="C75" s="978">
        <v>20.3</v>
      </c>
      <c r="D75" s="978">
        <v>20.3</v>
      </c>
      <c r="E75" s="978">
        <v>20.7</v>
      </c>
      <c r="F75" s="978">
        <v>20.7</v>
      </c>
      <c r="G75" s="978">
        <v>21.1</v>
      </c>
      <c r="H75" s="978"/>
      <c r="I75" s="978">
        <v>22.6</v>
      </c>
      <c r="J75" s="978">
        <v>22.6</v>
      </c>
      <c r="K75" s="978">
        <v>22.6</v>
      </c>
      <c r="L75" s="978">
        <v>22.6</v>
      </c>
      <c r="M75" s="978">
        <v>22.6</v>
      </c>
      <c r="N75" s="978">
        <v>0</v>
      </c>
      <c r="O75" s="978"/>
      <c r="P75" s="978"/>
      <c r="Q75" s="978"/>
      <c r="R75" s="978"/>
      <c r="S75" s="978"/>
      <c r="T75" s="978"/>
      <c r="U75" s="978"/>
      <c r="V75" s="978"/>
      <c r="W75" s="978"/>
      <c r="X75" s="978"/>
      <c r="Y75" s="978"/>
      <c r="Z75" s="978"/>
      <c r="AA75" s="978"/>
      <c r="AB75" s="978"/>
      <c r="AC75" s="978"/>
      <c r="AD75" s="978"/>
      <c r="AE75" s="978"/>
      <c r="AF75" s="978"/>
      <c r="AG75" s="978"/>
      <c r="AH75" s="978"/>
      <c r="AI75" s="978"/>
      <c r="AJ75" s="978"/>
      <c r="AK75" s="978"/>
      <c r="AL75" s="978"/>
      <c r="AM75" s="978"/>
      <c r="AN75" s="978"/>
      <c r="AO75" s="978"/>
      <c r="AP75" s="978"/>
      <c r="AQ75" s="978"/>
      <c r="AR75" s="978"/>
      <c r="AS75" s="978"/>
      <c r="AT75" s="978"/>
      <c r="AU75" s="978"/>
      <c r="AV75" s="978"/>
      <c r="AW75" s="978"/>
      <c r="AX75" s="978"/>
      <c r="AY75" s="978"/>
      <c r="AZ75" s="978"/>
      <c r="BA75" s="978"/>
      <c r="BB75" s="978"/>
      <c r="BC75" s="978"/>
      <c r="BD75" s="978"/>
      <c r="BE75" s="978"/>
      <c r="BF75" s="978"/>
      <c r="BG75" s="978"/>
      <c r="BH75" s="978"/>
      <c r="BI75" s="978"/>
      <c r="BJ75" s="978"/>
      <c r="BK75" s="978"/>
      <c r="BL75" s="978"/>
      <c r="BM75" s="978"/>
      <c r="BN75" s="978"/>
      <c r="BO75" s="978"/>
      <c r="BP75" s="978"/>
      <c r="BQ75" s="978"/>
      <c r="BR75" s="978"/>
      <c r="BS75" s="978"/>
      <c r="BT75" s="978"/>
      <c r="BU75" s="978"/>
      <c r="BV75" s="978"/>
      <c r="BW75" s="978"/>
      <c r="BX75" s="978"/>
      <c r="BY75" s="978"/>
      <c r="BZ75" s="978"/>
      <c r="CA75" s="978"/>
      <c r="CB75" s="978"/>
      <c r="CC75" s="978"/>
      <c r="CD75" s="978"/>
      <c r="CE75" s="978"/>
      <c r="CF75" s="978"/>
      <c r="CG75" s="978"/>
      <c r="CH75" s="978"/>
      <c r="CI75" s="978"/>
      <c r="CJ75" s="978"/>
      <c r="CK75" s="978"/>
      <c r="CL75" s="978"/>
      <c r="CM75" s="978"/>
      <c r="CN75" s="978"/>
      <c r="CO75" s="978"/>
      <c r="CP75" s="978"/>
      <c r="CQ75" s="978"/>
      <c r="CR75" s="978"/>
      <c r="CS75" s="978"/>
      <c r="CT75" s="978"/>
      <c r="CU75" s="978"/>
      <c r="CV75" s="978"/>
      <c r="CW75" s="978"/>
      <c r="CX75" s="978"/>
      <c r="CY75" s="978"/>
      <c r="CZ75" s="978"/>
      <c r="DA75" s="978"/>
      <c r="DB75" s="978"/>
      <c r="DC75" s="978"/>
      <c r="DD75" s="978"/>
      <c r="DE75" s="978"/>
      <c r="DF75" s="978"/>
      <c r="DG75" s="978"/>
      <c r="DH75" s="978"/>
      <c r="DI75" s="978"/>
      <c r="DJ75" s="978"/>
      <c r="DK75" s="978"/>
      <c r="DL75" s="978"/>
      <c r="DM75" s="978"/>
      <c r="DN75" s="978"/>
      <c r="DO75" s="978"/>
      <c r="DP75" s="978"/>
      <c r="DQ75" s="978"/>
      <c r="DR75" s="978"/>
      <c r="DS75" s="978"/>
      <c r="DT75" s="978"/>
      <c r="DU75" s="978"/>
      <c r="DV75" s="978"/>
      <c r="DW75" s="978"/>
      <c r="DX75" s="978"/>
      <c r="DY75" s="978"/>
      <c r="DZ75" s="978"/>
      <c r="EA75" s="978"/>
      <c r="EB75" s="978"/>
      <c r="EC75" s="978"/>
      <c r="ED75" s="978"/>
      <c r="EE75" s="978"/>
      <c r="EF75" s="978"/>
      <c r="EG75" s="978"/>
      <c r="EH75" s="978"/>
      <c r="EI75" s="978"/>
      <c r="EJ75" s="978"/>
      <c r="EK75" s="978"/>
      <c r="EL75" s="978"/>
      <c r="EM75" s="978"/>
      <c r="EN75" s="978"/>
      <c r="EO75" s="978"/>
      <c r="EP75" s="978"/>
      <c r="EQ75" s="978"/>
      <c r="ER75" s="978"/>
      <c r="ES75" s="978"/>
      <c r="ET75" s="978"/>
      <c r="EU75" s="978"/>
      <c r="EV75" s="978"/>
      <c r="EW75" s="978"/>
      <c r="EX75" s="978"/>
      <c r="EY75" s="978"/>
      <c r="EZ75" s="978"/>
      <c r="FA75" s="978"/>
      <c r="FB75" s="978"/>
      <c r="FC75" s="978"/>
      <c r="FD75" s="978"/>
      <c r="FE75" s="1040"/>
    </row>
    <row r="76" spans="1:161">
      <c r="A76" s="1044" t="s">
        <v>690</v>
      </c>
      <c r="B76" s="978">
        <v>75.21977815000001</v>
      </c>
      <c r="C76" s="978">
        <v>75.2</v>
      </c>
      <c r="D76" s="978">
        <v>90.4</v>
      </c>
      <c r="E76" s="978">
        <v>91.6</v>
      </c>
      <c r="F76" s="978">
        <v>0</v>
      </c>
      <c r="G76" s="978"/>
      <c r="H76" s="978"/>
      <c r="I76" s="978">
        <v>0</v>
      </c>
      <c r="J76" s="978">
        <v>28.1</v>
      </c>
      <c r="K76" s="978">
        <v>55.3</v>
      </c>
      <c r="L76" s="978">
        <v>164.2</v>
      </c>
      <c r="M76" s="978">
        <v>18</v>
      </c>
      <c r="N76" s="978">
        <v>0</v>
      </c>
      <c r="O76" s="978"/>
      <c r="P76" s="978"/>
      <c r="Q76" s="978"/>
      <c r="R76" s="978"/>
      <c r="S76" s="978"/>
      <c r="T76" s="978"/>
      <c r="U76" s="978"/>
      <c r="V76" s="978"/>
      <c r="W76" s="978"/>
      <c r="X76" s="978"/>
      <c r="Y76" s="978"/>
      <c r="Z76" s="978"/>
      <c r="AA76" s="978"/>
      <c r="AB76" s="978"/>
      <c r="AC76" s="978"/>
      <c r="AD76" s="978"/>
      <c r="AE76" s="978"/>
      <c r="AF76" s="978"/>
      <c r="AG76" s="978"/>
      <c r="AH76" s="978"/>
      <c r="AI76" s="978"/>
      <c r="AJ76" s="978"/>
      <c r="AK76" s="978"/>
      <c r="AL76" s="978"/>
      <c r="AM76" s="978"/>
      <c r="AN76" s="978"/>
      <c r="AO76" s="978"/>
      <c r="AP76" s="978"/>
      <c r="AQ76" s="978"/>
      <c r="AR76" s="978"/>
      <c r="AS76" s="978"/>
      <c r="AT76" s="978"/>
      <c r="AU76" s="978"/>
      <c r="AV76" s="978"/>
      <c r="AW76" s="978"/>
      <c r="AX76" s="978"/>
      <c r="AY76" s="978"/>
      <c r="AZ76" s="978"/>
      <c r="BA76" s="978"/>
      <c r="BB76" s="978"/>
      <c r="BC76" s="978"/>
      <c r="BD76" s="978"/>
      <c r="BE76" s="978"/>
      <c r="BF76" s="978"/>
      <c r="BG76" s="978"/>
      <c r="BH76" s="978"/>
      <c r="BI76" s="978"/>
      <c r="BJ76" s="978"/>
      <c r="BK76" s="978"/>
      <c r="BL76" s="978"/>
      <c r="BM76" s="978"/>
      <c r="BN76" s="978"/>
      <c r="BO76" s="978"/>
      <c r="BP76" s="978"/>
      <c r="BQ76" s="978"/>
      <c r="BR76" s="978"/>
      <c r="BS76" s="978"/>
      <c r="BT76" s="978"/>
      <c r="BU76" s="978"/>
      <c r="BV76" s="978"/>
      <c r="BW76" s="978"/>
      <c r="BX76" s="978"/>
      <c r="BY76" s="978"/>
      <c r="BZ76" s="978"/>
      <c r="CA76" s="978"/>
      <c r="CB76" s="978"/>
      <c r="CC76" s="978"/>
      <c r="CD76" s="978"/>
      <c r="CE76" s="978"/>
      <c r="CF76" s="978"/>
      <c r="CG76" s="978"/>
      <c r="CH76" s="978"/>
      <c r="CI76" s="978"/>
      <c r="CJ76" s="978"/>
      <c r="CK76" s="978"/>
      <c r="CL76" s="978"/>
      <c r="CM76" s="978"/>
      <c r="CN76" s="978"/>
      <c r="CO76" s="978"/>
      <c r="CP76" s="978"/>
      <c r="CQ76" s="978"/>
      <c r="CR76" s="978"/>
      <c r="CS76" s="978"/>
      <c r="CT76" s="978"/>
      <c r="CU76" s="978"/>
      <c r="CV76" s="978"/>
      <c r="CW76" s="978"/>
      <c r="CX76" s="978"/>
      <c r="CY76" s="978"/>
      <c r="CZ76" s="978"/>
      <c r="DA76" s="978"/>
      <c r="DB76" s="978"/>
      <c r="DC76" s="978"/>
      <c r="DD76" s="978"/>
      <c r="DE76" s="978"/>
      <c r="DF76" s="978"/>
      <c r="DG76" s="978"/>
      <c r="DH76" s="978"/>
      <c r="DI76" s="978"/>
      <c r="DJ76" s="978"/>
      <c r="DK76" s="978"/>
      <c r="DL76" s="978"/>
      <c r="DM76" s="978"/>
      <c r="DN76" s="978"/>
      <c r="DO76" s="978"/>
      <c r="DP76" s="978"/>
      <c r="DQ76" s="978"/>
      <c r="DR76" s="978"/>
      <c r="DS76" s="978"/>
      <c r="DT76" s="978"/>
      <c r="DU76" s="978"/>
      <c r="DV76" s="978"/>
      <c r="DW76" s="978"/>
      <c r="DX76" s="978"/>
      <c r="DY76" s="978"/>
      <c r="DZ76" s="978"/>
      <c r="EA76" s="978"/>
      <c r="EB76" s="978"/>
      <c r="EC76" s="978"/>
      <c r="ED76" s="978"/>
      <c r="EE76" s="978"/>
      <c r="EF76" s="978"/>
      <c r="EG76" s="978"/>
      <c r="EH76" s="978"/>
      <c r="EI76" s="978"/>
      <c r="EJ76" s="978"/>
      <c r="EK76" s="978"/>
      <c r="EL76" s="978"/>
      <c r="EM76" s="978"/>
      <c r="EN76" s="978"/>
      <c r="EO76" s="978"/>
      <c r="EP76" s="978"/>
      <c r="EQ76" s="978"/>
      <c r="ER76" s="978"/>
      <c r="ES76" s="978"/>
      <c r="ET76" s="978"/>
      <c r="EU76" s="978"/>
      <c r="EV76" s="978"/>
      <c r="EW76" s="978"/>
      <c r="EX76" s="978"/>
      <c r="EY76" s="978"/>
      <c r="EZ76" s="978"/>
      <c r="FA76" s="978"/>
      <c r="FB76" s="978"/>
      <c r="FC76" s="978"/>
      <c r="FD76" s="978"/>
      <c r="FE76" s="1040"/>
    </row>
    <row r="77" spans="1:161">
      <c r="A77" s="1041" t="s">
        <v>691</v>
      </c>
      <c r="B77" s="978">
        <v>7.4207300000000004E-2</v>
      </c>
      <c r="C77" s="978">
        <v>0</v>
      </c>
      <c r="D77" s="978">
        <v>0</v>
      </c>
      <c r="E77" s="978">
        <v>0</v>
      </c>
      <c r="F77" s="978">
        <v>0</v>
      </c>
      <c r="G77" s="978">
        <v>0</v>
      </c>
      <c r="H77" s="978">
        <v>0</v>
      </c>
      <c r="I77" s="978">
        <v>0</v>
      </c>
      <c r="J77" s="978">
        <v>7.0000000000000007E-2</v>
      </c>
      <c r="K77" s="978">
        <v>0.1</v>
      </c>
      <c r="L77" s="978">
        <v>0</v>
      </c>
      <c r="M77" s="978">
        <v>0</v>
      </c>
      <c r="N77" s="978">
        <v>0</v>
      </c>
      <c r="O77" s="978">
        <v>0.1</v>
      </c>
      <c r="P77" s="978">
        <v>0.1</v>
      </c>
      <c r="Q77" s="978">
        <v>0.1</v>
      </c>
      <c r="R77" s="978">
        <v>0</v>
      </c>
      <c r="S77" s="978">
        <v>0</v>
      </c>
      <c r="T77" s="978">
        <v>0</v>
      </c>
      <c r="U77" s="978">
        <v>0</v>
      </c>
      <c r="V77" s="978">
        <v>0</v>
      </c>
      <c r="W77" s="978">
        <v>0</v>
      </c>
      <c r="X77" s="978">
        <v>0</v>
      </c>
      <c r="Y77" s="978">
        <v>0</v>
      </c>
      <c r="Z77" s="978">
        <v>0</v>
      </c>
      <c r="AA77" s="978">
        <v>0</v>
      </c>
      <c r="AB77" s="978">
        <v>0</v>
      </c>
      <c r="AC77" s="978">
        <v>0</v>
      </c>
      <c r="AD77" s="978">
        <v>0</v>
      </c>
      <c r="AE77" s="978">
        <v>0</v>
      </c>
      <c r="AF77" s="978">
        <v>0</v>
      </c>
      <c r="AG77" s="978">
        <v>0</v>
      </c>
      <c r="AH77" s="978">
        <v>0</v>
      </c>
      <c r="AI77" s="978">
        <v>0</v>
      </c>
      <c r="AJ77" s="978">
        <v>0</v>
      </c>
      <c r="AK77" s="978">
        <v>0</v>
      </c>
      <c r="AL77" s="978">
        <v>7.4207300000000004E-2</v>
      </c>
      <c r="AM77" s="978">
        <v>0</v>
      </c>
      <c r="AN77" s="978">
        <v>0</v>
      </c>
      <c r="AO77" s="978">
        <v>0</v>
      </c>
      <c r="AP77" s="978">
        <v>0</v>
      </c>
      <c r="AQ77" s="978">
        <v>0.1</v>
      </c>
      <c r="AR77" s="978">
        <v>0</v>
      </c>
      <c r="AS77" s="978">
        <v>0</v>
      </c>
      <c r="AT77" s="978">
        <v>0</v>
      </c>
      <c r="AU77" s="978">
        <v>0</v>
      </c>
      <c r="AV77" s="978">
        <v>0</v>
      </c>
      <c r="AW77" s="978">
        <v>0</v>
      </c>
      <c r="AX77" s="978">
        <v>0</v>
      </c>
      <c r="AY77" s="978">
        <v>0</v>
      </c>
      <c r="AZ77" s="978">
        <v>0</v>
      </c>
      <c r="BA77" s="978">
        <v>0</v>
      </c>
      <c r="BB77" s="978">
        <v>0</v>
      </c>
      <c r="BC77" s="978">
        <v>0</v>
      </c>
      <c r="BD77" s="978">
        <v>0</v>
      </c>
      <c r="BE77" s="978">
        <v>0</v>
      </c>
      <c r="BF77" s="978">
        <v>0</v>
      </c>
      <c r="BG77" s="978">
        <v>0</v>
      </c>
      <c r="BH77" s="978">
        <v>7.4207300000000004E-2</v>
      </c>
      <c r="BI77" s="978">
        <v>7.4207300000000004E-2</v>
      </c>
      <c r="BJ77" s="978">
        <v>7.4207300000000004E-2</v>
      </c>
      <c r="BK77" s="978">
        <v>7.4207300000000004E-2</v>
      </c>
      <c r="BL77" s="978">
        <v>7.4207300000000004E-2</v>
      </c>
      <c r="BM77" s="978">
        <v>7.4207300000000004E-2</v>
      </c>
      <c r="BN77" s="978">
        <v>7.4207300000000004E-2</v>
      </c>
      <c r="BO77" s="978">
        <v>7.4207300000000004E-2</v>
      </c>
      <c r="BP77" s="978">
        <v>0</v>
      </c>
      <c r="BQ77" s="978">
        <v>0</v>
      </c>
      <c r="BR77" s="978">
        <v>0</v>
      </c>
      <c r="BS77" s="978">
        <v>0</v>
      </c>
      <c r="BT77" s="978">
        <v>0</v>
      </c>
      <c r="BU77" s="978">
        <v>0</v>
      </c>
      <c r="BV77" s="978">
        <v>0</v>
      </c>
      <c r="BW77" s="978">
        <v>0</v>
      </c>
      <c r="BX77" s="978">
        <v>0</v>
      </c>
      <c r="BY77" s="978">
        <v>0</v>
      </c>
      <c r="BZ77" s="978">
        <v>0</v>
      </c>
      <c r="CA77" s="978">
        <v>0</v>
      </c>
      <c r="CB77" s="978">
        <v>0</v>
      </c>
      <c r="CC77" s="978">
        <v>0</v>
      </c>
      <c r="CD77" s="978">
        <v>0</v>
      </c>
      <c r="CE77" s="978">
        <v>0</v>
      </c>
      <c r="CF77" s="978">
        <v>0</v>
      </c>
      <c r="CG77" s="978">
        <v>0</v>
      </c>
      <c r="CH77" s="978">
        <v>0</v>
      </c>
      <c r="CI77" s="978">
        <v>0</v>
      </c>
      <c r="CJ77" s="978">
        <v>0</v>
      </c>
      <c r="CK77" s="978">
        <v>0</v>
      </c>
      <c r="CL77" s="978">
        <v>0</v>
      </c>
      <c r="CM77" s="978">
        <v>0</v>
      </c>
      <c r="CN77" s="978">
        <v>0</v>
      </c>
      <c r="CO77" s="978">
        <v>0</v>
      </c>
      <c r="CP77" s="978">
        <v>0</v>
      </c>
      <c r="CQ77" s="978">
        <v>0</v>
      </c>
      <c r="CR77" s="978">
        <v>0</v>
      </c>
      <c r="CS77" s="978">
        <v>0</v>
      </c>
      <c r="CT77" s="978">
        <v>0</v>
      </c>
      <c r="CU77" s="978">
        <v>0</v>
      </c>
      <c r="CV77" s="978">
        <v>0</v>
      </c>
      <c r="CW77" s="978">
        <v>0</v>
      </c>
      <c r="CX77" s="978">
        <v>0</v>
      </c>
      <c r="CY77" s="978">
        <v>0</v>
      </c>
      <c r="CZ77" s="978">
        <v>0</v>
      </c>
      <c r="DA77" s="978">
        <v>0</v>
      </c>
      <c r="DB77" s="978">
        <v>0</v>
      </c>
      <c r="DC77" s="978">
        <v>0</v>
      </c>
      <c r="DD77" s="978">
        <v>0</v>
      </c>
      <c r="DE77" s="978">
        <v>0</v>
      </c>
      <c r="DF77" s="978">
        <v>0</v>
      </c>
      <c r="DG77" s="978">
        <v>0</v>
      </c>
      <c r="DH77" s="978">
        <v>0</v>
      </c>
      <c r="DI77" s="978">
        <v>0</v>
      </c>
      <c r="DJ77" s="978">
        <v>0</v>
      </c>
      <c r="DK77" s="978">
        <v>0</v>
      </c>
      <c r="DL77" s="978">
        <v>0</v>
      </c>
      <c r="DM77" s="978">
        <v>0</v>
      </c>
      <c r="DN77" s="978">
        <v>0</v>
      </c>
      <c r="DO77" s="978">
        <v>0</v>
      </c>
      <c r="DP77" s="978">
        <v>0</v>
      </c>
      <c r="DQ77" s="978">
        <v>0</v>
      </c>
      <c r="DR77" s="978">
        <v>0</v>
      </c>
      <c r="DS77" s="978">
        <v>0</v>
      </c>
      <c r="DT77" s="978">
        <v>0</v>
      </c>
      <c r="DU77" s="978">
        <v>0</v>
      </c>
      <c r="DV77" s="978">
        <v>0</v>
      </c>
      <c r="DW77" s="978">
        <v>0</v>
      </c>
      <c r="DX77" s="978">
        <v>0</v>
      </c>
      <c r="DY77" s="978">
        <v>0</v>
      </c>
      <c r="DZ77" s="978">
        <v>0</v>
      </c>
      <c r="EA77" s="978">
        <v>0</v>
      </c>
      <c r="EB77" s="978">
        <v>0</v>
      </c>
      <c r="EC77" s="978">
        <v>0</v>
      </c>
      <c r="ED77" s="978">
        <v>0</v>
      </c>
      <c r="EE77" s="978">
        <v>0</v>
      </c>
      <c r="EF77" s="978">
        <v>0</v>
      </c>
      <c r="EG77" s="978">
        <v>0</v>
      </c>
      <c r="EH77" s="978">
        <v>0</v>
      </c>
      <c r="EI77" s="978">
        <v>0</v>
      </c>
      <c r="EJ77" s="978">
        <v>0</v>
      </c>
      <c r="EK77" s="978">
        <v>0</v>
      </c>
      <c r="EL77" s="978">
        <v>0</v>
      </c>
      <c r="EM77" s="978">
        <v>0</v>
      </c>
      <c r="EN77" s="978">
        <v>0</v>
      </c>
      <c r="EO77" s="978">
        <v>0</v>
      </c>
      <c r="EP77" s="978">
        <v>0</v>
      </c>
      <c r="EQ77" s="978">
        <v>0</v>
      </c>
      <c r="ER77" s="978">
        <v>0</v>
      </c>
      <c r="ES77" s="978">
        <v>0</v>
      </c>
      <c r="ET77" s="978">
        <v>0</v>
      </c>
      <c r="EU77" s="978">
        <v>0</v>
      </c>
      <c r="EV77" s="978">
        <v>0</v>
      </c>
      <c r="EW77" s="978">
        <v>0</v>
      </c>
      <c r="EX77" s="978">
        <v>0</v>
      </c>
      <c r="EY77" s="978">
        <v>0</v>
      </c>
      <c r="EZ77" s="978">
        <v>0</v>
      </c>
      <c r="FA77" s="978">
        <v>0</v>
      </c>
      <c r="FB77" s="978">
        <v>0</v>
      </c>
      <c r="FC77" s="978">
        <v>0</v>
      </c>
      <c r="FD77" s="978">
        <v>0</v>
      </c>
      <c r="FE77" s="1040"/>
    </row>
    <row r="78" spans="1:161">
      <c r="A78" s="1039" t="s">
        <v>692</v>
      </c>
      <c r="B78" s="976">
        <v>12893.96448395</v>
      </c>
      <c r="C78" s="976">
        <v>138963.19999999998</v>
      </c>
      <c r="D78" s="976">
        <v>133165.69999999998</v>
      </c>
      <c r="E78" s="976">
        <v>132843.69999999998</v>
      </c>
      <c r="F78" s="976">
        <v>120635.4</v>
      </c>
      <c r="G78" s="976">
        <v>118790.59999999999</v>
      </c>
      <c r="H78" s="976">
        <v>117764.2</v>
      </c>
      <c r="I78" s="976">
        <v>122859</v>
      </c>
      <c r="J78" s="976">
        <v>153982.9</v>
      </c>
      <c r="K78" s="976">
        <v>152904.5</v>
      </c>
      <c r="L78" s="976">
        <v>123228.5</v>
      </c>
      <c r="M78" s="976">
        <v>53456.800000000003</v>
      </c>
      <c r="N78" s="976">
        <v>11890.099999999999</v>
      </c>
      <c r="O78" s="976">
        <v>19549.300000000003</v>
      </c>
      <c r="P78" s="976">
        <v>119332</v>
      </c>
      <c r="Q78" s="976">
        <v>118613.49999999999</v>
      </c>
      <c r="R78" s="976">
        <v>118600.1</v>
      </c>
      <c r="S78" s="976">
        <v>118256.1</v>
      </c>
      <c r="T78" s="976">
        <v>117949.5</v>
      </c>
      <c r="U78" s="976">
        <v>117270.6</v>
      </c>
      <c r="V78" s="976">
        <v>117266.49999999999</v>
      </c>
      <c r="W78" s="976">
        <v>117265.9</v>
      </c>
      <c r="X78" s="976">
        <v>117798.19999999998</v>
      </c>
      <c r="Y78" s="976">
        <v>117126.70027273</v>
      </c>
      <c r="Z78" s="976">
        <v>113975.20000000001</v>
      </c>
      <c r="AA78" s="976">
        <v>5368</v>
      </c>
      <c r="AB78" s="976">
        <v>6295.9000000000005</v>
      </c>
      <c r="AC78" s="976">
        <v>5227.1000000000004</v>
      </c>
      <c r="AD78" s="976">
        <v>5072.8</v>
      </c>
      <c r="AE78" s="976">
        <v>4531.3</v>
      </c>
      <c r="AF78" s="976">
        <v>4532.5</v>
      </c>
      <c r="AG78" s="976">
        <v>5493.4</v>
      </c>
      <c r="AH78" s="976">
        <v>5495</v>
      </c>
      <c r="AI78" s="976">
        <v>5722.6</v>
      </c>
      <c r="AJ78" s="976">
        <v>4586.3999999999996</v>
      </c>
      <c r="AK78" s="976">
        <v>5067.9000000000005</v>
      </c>
      <c r="AL78" s="976">
        <v>75903.32687284</v>
      </c>
      <c r="AM78" s="976">
        <v>5247.5</v>
      </c>
      <c r="AN78" s="976">
        <v>4697.1000000000004</v>
      </c>
      <c r="AO78" s="976">
        <v>8496.9</v>
      </c>
      <c r="AP78" s="976">
        <v>12159</v>
      </c>
      <c r="AQ78" s="976">
        <v>9357</v>
      </c>
      <c r="AR78" s="976">
        <v>738.3</v>
      </c>
      <c r="AS78" s="976">
        <v>612.69999999999993</v>
      </c>
      <c r="AT78" s="976">
        <v>680.8</v>
      </c>
      <c r="AU78" s="976">
        <v>523</v>
      </c>
      <c r="AV78" s="976">
        <v>939.5</v>
      </c>
      <c r="AW78" s="976">
        <v>4624.3</v>
      </c>
      <c r="AX78" s="976">
        <v>8394.9</v>
      </c>
      <c r="AY78" s="976">
        <v>20283.100000000002</v>
      </c>
      <c r="AZ78" s="976">
        <v>79175.100000000006</v>
      </c>
      <c r="BA78" s="976">
        <v>95582.099999999991</v>
      </c>
      <c r="BB78" s="976">
        <v>122853.6</v>
      </c>
      <c r="BC78" s="976">
        <v>168195.59999999998</v>
      </c>
      <c r="BD78" s="976">
        <v>198034</v>
      </c>
      <c r="BE78" s="976">
        <v>235509.6</v>
      </c>
      <c r="BF78" s="976">
        <v>275501.60000000003</v>
      </c>
      <c r="BG78" s="976">
        <v>264145.06949024001</v>
      </c>
      <c r="BH78" s="976">
        <v>342654.25217943999</v>
      </c>
      <c r="BI78" s="976">
        <v>385085.98656802002</v>
      </c>
      <c r="BJ78" s="976">
        <v>442859.97314432001</v>
      </c>
      <c r="BK78" s="976">
        <v>417108.48447364999</v>
      </c>
      <c r="BL78" s="976">
        <v>416728.94557910005</v>
      </c>
      <c r="BM78" s="976">
        <v>377516.49244682002</v>
      </c>
      <c r="BN78" s="976">
        <v>419889.28511752002</v>
      </c>
      <c r="BO78" s="976">
        <v>7960.48267545</v>
      </c>
      <c r="BP78" s="976">
        <v>85036.332404740009</v>
      </c>
      <c r="BQ78" s="976">
        <v>46532.606386810003</v>
      </c>
      <c r="BR78" s="976">
        <v>41584.775179429998</v>
      </c>
      <c r="BS78" s="976">
        <v>38374.538619300001</v>
      </c>
      <c r="BT78" s="976">
        <v>37215.143098189998</v>
      </c>
      <c r="BU78" s="976">
        <v>34359.484413230006</v>
      </c>
      <c r="BV78" s="976">
        <v>130112.28092440999</v>
      </c>
      <c r="BW78" s="976">
        <v>59477.456763899994</v>
      </c>
      <c r="BX78" s="976">
        <v>58343.893691379999</v>
      </c>
      <c r="BY78" s="976">
        <v>30184.23502977</v>
      </c>
      <c r="BZ78" s="976">
        <v>39160.575884999998</v>
      </c>
      <c r="CA78" s="976">
        <v>38105.972576900007</v>
      </c>
      <c r="CB78" s="976">
        <v>23500.841517700002</v>
      </c>
      <c r="CC78" s="976">
        <v>29145.479672180001</v>
      </c>
      <c r="CD78" s="976">
        <v>27857.334293790002</v>
      </c>
      <c r="CE78" s="976">
        <v>75681.439841499989</v>
      </c>
      <c r="CF78" s="976">
        <v>163205.56873011999</v>
      </c>
      <c r="CG78" s="976">
        <v>214902.57096965</v>
      </c>
      <c r="CH78" s="976">
        <v>15446.76445721</v>
      </c>
      <c r="CI78" s="976">
        <v>14618.241383979999</v>
      </c>
      <c r="CJ78" s="976">
        <v>12520.965748659999</v>
      </c>
      <c r="CK78" s="976">
        <v>11217.62974199</v>
      </c>
      <c r="CL78" s="976">
        <v>10969.683639319999</v>
      </c>
      <c r="CM78" s="976">
        <v>12784.689105719999</v>
      </c>
      <c r="CN78" s="976">
        <v>14313.376622700001</v>
      </c>
      <c r="CO78" s="976">
        <v>9853.9796568799993</v>
      </c>
      <c r="CP78" s="976">
        <v>8703.3479873400011</v>
      </c>
      <c r="CQ78" s="976">
        <v>6553.85385305</v>
      </c>
      <c r="CR78" s="976">
        <v>7794.2228264399992</v>
      </c>
      <c r="CS78" s="976">
        <v>6217.1138873500004</v>
      </c>
      <c r="CT78" s="976">
        <v>16559.835856000002</v>
      </c>
      <c r="CU78" s="976">
        <v>14783.968890790002</v>
      </c>
      <c r="CV78" s="976">
        <v>12663.63222512</v>
      </c>
      <c r="CW78" s="976">
        <v>10984.08240542</v>
      </c>
      <c r="CX78" s="976">
        <v>9802.3741709699989</v>
      </c>
      <c r="CY78" s="976">
        <v>7937.70629328</v>
      </c>
      <c r="CZ78" s="976">
        <v>6536.9763713599996</v>
      </c>
      <c r="DA78" s="976">
        <v>6509.3776232800001</v>
      </c>
      <c r="DB78" s="976">
        <v>4029.6231054099999</v>
      </c>
      <c r="DC78" s="976">
        <v>3095.4619753699999</v>
      </c>
      <c r="DD78" s="976">
        <v>2487.2309842499999</v>
      </c>
      <c r="DE78" s="976">
        <v>2398.5708170600001</v>
      </c>
      <c r="DF78" s="976">
        <v>12487.57496806</v>
      </c>
      <c r="DG78" s="976">
        <v>12942.92839621</v>
      </c>
      <c r="DH78" s="976">
        <v>12711.561577549999</v>
      </c>
      <c r="DI78" s="976">
        <v>7923.9841202799998</v>
      </c>
      <c r="DJ78" s="976">
        <v>8457.4342926200006</v>
      </c>
      <c r="DK78" s="976">
        <v>155352.80246619994</v>
      </c>
      <c r="DL78" s="976">
        <v>403411.27681782999</v>
      </c>
      <c r="DM78" s="976">
        <v>124180.3052052</v>
      </c>
      <c r="DN78" s="976">
        <v>147925.90412751</v>
      </c>
      <c r="DO78" s="976">
        <v>176170.60311704001</v>
      </c>
      <c r="DP78" s="976">
        <v>239279.56723789001</v>
      </c>
      <c r="DQ78" s="976">
        <v>353799.21011491999</v>
      </c>
      <c r="DR78" s="976">
        <v>11679.636314469999</v>
      </c>
      <c r="DS78" s="976">
        <v>55696.303987710002</v>
      </c>
      <c r="DT78" s="976">
        <v>97469.098172979997</v>
      </c>
      <c r="DU78" s="976">
        <v>188194.31386234</v>
      </c>
      <c r="DV78" s="976">
        <v>240101.72341579001</v>
      </c>
      <c r="DW78" s="976">
        <v>257060.57931671999</v>
      </c>
      <c r="DX78" s="976">
        <v>246789.47789913</v>
      </c>
      <c r="DY78" s="976">
        <v>257305.22713198001</v>
      </c>
      <c r="DZ78" s="976">
        <v>273957.48429853999</v>
      </c>
      <c r="EA78" s="976">
        <v>295846.77784409997</v>
      </c>
      <c r="EB78" s="976">
        <v>342079.09929649998</v>
      </c>
      <c r="EC78" s="976">
        <v>472461.12989823997</v>
      </c>
      <c r="ED78" s="976">
        <v>658313.69203912001</v>
      </c>
      <c r="EE78" s="976">
        <v>140440.05389107001</v>
      </c>
      <c r="EF78" s="976">
        <v>287203.60120156</v>
      </c>
      <c r="EG78" s="976">
        <v>90764.318569430005</v>
      </c>
      <c r="EH78" s="976">
        <v>266017.50458506</v>
      </c>
      <c r="EI78" s="976">
        <v>343524.60128086002</v>
      </c>
      <c r="EJ78" s="976">
        <v>405908.14779240999</v>
      </c>
      <c r="EK78" s="976">
        <v>465408.15001006</v>
      </c>
      <c r="EL78" s="976">
        <v>647756.52678612003</v>
      </c>
      <c r="EM78" s="976">
        <v>701253.51026182994</v>
      </c>
      <c r="EN78" s="976">
        <v>633995.98347521992</v>
      </c>
      <c r="EO78" s="976">
        <v>654130.38552963</v>
      </c>
      <c r="EP78" s="976">
        <v>924170.14529754</v>
      </c>
      <c r="EQ78" s="976">
        <v>76700.441664090002</v>
      </c>
      <c r="ER78" s="976">
        <v>129445.24309222</v>
      </c>
      <c r="ES78" s="976">
        <v>162030.41303637999</v>
      </c>
      <c r="ET78" s="976">
        <v>207298.29814872</v>
      </c>
      <c r="EU78" s="976">
        <v>471038.46640650003</v>
      </c>
      <c r="EV78" s="976">
        <v>514723.61172104999</v>
      </c>
      <c r="EW78" s="976">
        <v>561322.42615041009</v>
      </c>
      <c r="EX78" s="976">
        <v>604729.25565001008</v>
      </c>
      <c r="EY78" s="976">
        <v>675559.71755466005</v>
      </c>
      <c r="EZ78" s="976">
        <v>731976.13062667986</v>
      </c>
      <c r="FA78" s="976">
        <v>804112.11502281006</v>
      </c>
      <c r="FB78" s="976">
        <v>743745.62649049005</v>
      </c>
      <c r="FC78" s="976">
        <v>148658.21975106999</v>
      </c>
      <c r="FD78" s="976">
        <v>157512.57767405</v>
      </c>
      <c r="FE78" s="1040"/>
    </row>
    <row r="79" spans="1:161">
      <c r="A79" s="1041" t="s">
        <v>693</v>
      </c>
      <c r="B79" s="978">
        <v>1030.21039602</v>
      </c>
      <c r="C79" s="978">
        <v>21033.3</v>
      </c>
      <c r="D79" s="978">
        <v>15234.9</v>
      </c>
      <c r="E79" s="978">
        <v>11779.9</v>
      </c>
      <c r="F79" s="978">
        <v>9513.4</v>
      </c>
      <c r="G79" s="978">
        <v>7493.6</v>
      </c>
      <c r="H79" s="978">
        <v>7493.7</v>
      </c>
      <c r="I79" s="978">
        <v>5121.8999999999996</v>
      </c>
      <c r="J79" s="978">
        <v>5121.7</v>
      </c>
      <c r="K79" s="978">
        <v>5122.3999999999996</v>
      </c>
      <c r="L79" s="978">
        <v>5125.3</v>
      </c>
      <c r="M79" s="978">
        <v>5124.1000000000004</v>
      </c>
      <c r="N79" s="978">
        <v>5543.7</v>
      </c>
      <c r="O79" s="978">
        <v>5455.5</v>
      </c>
      <c r="P79" s="978">
        <v>5200.7</v>
      </c>
      <c r="Q79" s="978">
        <v>4651.2</v>
      </c>
      <c r="R79" s="978">
        <v>4609.3999999999996</v>
      </c>
      <c r="S79" s="978">
        <v>4608.8</v>
      </c>
      <c r="T79" s="978">
        <v>4566.5</v>
      </c>
      <c r="U79" s="978">
        <v>4572.6000000000004</v>
      </c>
      <c r="V79" s="978">
        <v>4578.5</v>
      </c>
      <c r="W79" s="978">
        <v>4580.8999999999996</v>
      </c>
      <c r="X79" s="978">
        <v>4584.2</v>
      </c>
      <c r="Y79" s="978">
        <v>4584.3999999999996</v>
      </c>
      <c r="Z79" s="978">
        <v>4795.3</v>
      </c>
      <c r="AA79" s="978">
        <v>4266.1000000000004</v>
      </c>
      <c r="AB79" s="978">
        <v>4263.1000000000004</v>
      </c>
      <c r="AC79" s="978">
        <v>4262.1000000000004</v>
      </c>
      <c r="AD79" s="978">
        <v>4264.3</v>
      </c>
      <c r="AE79" s="978">
        <v>4263.1000000000004</v>
      </c>
      <c r="AF79" s="978">
        <v>4264.7</v>
      </c>
      <c r="AG79" s="978">
        <v>4269.3999999999996</v>
      </c>
      <c r="AH79" s="978">
        <v>4274.8</v>
      </c>
      <c r="AI79" s="978">
        <v>4282.2</v>
      </c>
      <c r="AJ79" s="978">
        <v>4283.2</v>
      </c>
      <c r="AK79" s="978">
        <v>4281.8</v>
      </c>
      <c r="AL79" s="978">
        <v>7669</v>
      </c>
      <c r="AM79" s="978">
        <v>4137.1000000000004</v>
      </c>
      <c r="AN79" s="978">
        <v>3973.4</v>
      </c>
      <c r="AO79" s="978">
        <v>3975.5</v>
      </c>
      <c r="AP79" s="978">
        <v>3975.7</v>
      </c>
      <c r="AQ79" s="978">
        <v>3976.7</v>
      </c>
      <c r="AR79" s="978">
        <v>63.3</v>
      </c>
      <c r="AS79" s="978">
        <v>63.6</v>
      </c>
      <c r="AT79" s="978">
        <v>63.4</v>
      </c>
      <c r="AU79" s="978">
        <v>69.900000000000006</v>
      </c>
      <c r="AV79" s="978">
        <v>68.400000000000006</v>
      </c>
      <c r="AW79" s="978">
        <v>67</v>
      </c>
      <c r="AX79" s="978">
        <v>4948.3999999999996</v>
      </c>
      <c r="AY79" s="978">
        <v>19979.7</v>
      </c>
      <c r="AZ79" s="978">
        <v>17167</v>
      </c>
      <c r="BA79" s="978">
        <v>10726.5</v>
      </c>
      <c r="BB79" s="978">
        <v>10726.5</v>
      </c>
      <c r="BC79" s="978">
        <v>16428.8</v>
      </c>
      <c r="BD79" s="978">
        <v>16170.6</v>
      </c>
      <c r="BE79" s="978">
        <v>16170.6</v>
      </c>
      <c r="BF79" s="978">
        <v>14650.8</v>
      </c>
      <c r="BG79" s="978">
        <v>1258.20186281</v>
      </c>
      <c r="BH79" s="978"/>
      <c r="BI79" s="978"/>
      <c r="BJ79" s="978"/>
      <c r="BK79" s="978"/>
      <c r="BL79" s="978"/>
      <c r="BM79" s="978"/>
      <c r="BN79" s="978"/>
      <c r="BO79" s="978"/>
      <c r="BP79" s="978"/>
      <c r="BQ79" s="978"/>
      <c r="BR79" s="978"/>
      <c r="BS79" s="978"/>
      <c r="BT79" s="978"/>
      <c r="BU79" s="978"/>
      <c r="BV79" s="978"/>
      <c r="BW79" s="978"/>
      <c r="BX79" s="978"/>
      <c r="BY79" s="978"/>
      <c r="BZ79" s="978"/>
      <c r="CA79" s="978"/>
      <c r="CB79" s="978"/>
      <c r="CC79" s="978"/>
      <c r="CD79" s="978"/>
      <c r="CE79" s="978"/>
      <c r="CF79" s="978"/>
      <c r="CG79" s="978"/>
      <c r="CH79" s="978"/>
      <c r="CI79" s="978"/>
      <c r="CJ79" s="978"/>
      <c r="CK79" s="978"/>
      <c r="CL79" s="978"/>
      <c r="CM79" s="978"/>
      <c r="CN79" s="978"/>
      <c r="CO79" s="978"/>
      <c r="CP79" s="978"/>
      <c r="CQ79" s="978"/>
      <c r="CR79" s="978"/>
      <c r="CS79" s="978"/>
      <c r="CT79" s="978"/>
      <c r="CU79" s="978"/>
      <c r="CV79" s="978"/>
      <c r="CW79" s="978"/>
      <c r="CX79" s="978"/>
      <c r="CY79" s="978"/>
      <c r="CZ79" s="978"/>
      <c r="DA79" s="978"/>
      <c r="DB79" s="978"/>
      <c r="DC79" s="978"/>
      <c r="DD79" s="978"/>
      <c r="DE79" s="978"/>
      <c r="DF79" s="978"/>
      <c r="DG79" s="978"/>
      <c r="DH79" s="978"/>
      <c r="DI79" s="978"/>
      <c r="DJ79" s="978"/>
      <c r="DK79" s="978"/>
      <c r="DL79" s="978"/>
      <c r="DM79" s="978"/>
      <c r="DN79" s="978"/>
      <c r="DO79" s="978"/>
      <c r="DP79" s="978"/>
      <c r="DQ79" s="978"/>
      <c r="DR79" s="978"/>
      <c r="DS79" s="978"/>
      <c r="DT79" s="978"/>
      <c r="DU79" s="978"/>
      <c r="DV79" s="978"/>
      <c r="DW79" s="978"/>
      <c r="DX79" s="978"/>
      <c r="DY79" s="978"/>
      <c r="DZ79" s="978"/>
      <c r="EA79" s="978"/>
      <c r="EB79" s="978"/>
      <c r="EC79" s="978"/>
      <c r="ED79" s="978"/>
      <c r="EE79" s="978"/>
      <c r="EF79" s="978"/>
      <c r="EG79" s="978"/>
      <c r="EH79" s="978"/>
      <c r="EI79" s="978"/>
      <c r="EJ79" s="978"/>
      <c r="EK79" s="978"/>
      <c r="EL79" s="978"/>
      <c r="EM79" s="978"/>
      <c r="EN79" s="978"/>
      <c r="EO79" s="978"/>
      <c r="EP79" s="978"/>
      <c r="EQ79" s="978"/>
      <c r="ER79" s="978"/>
      <c r="ES79" s="978"/>
      <c r="ET79" s="978"/>
      <c r="EU79" s="978"/>
      <c r="EV79" s="978"/>
      <c r="EW79" s="978"/>
      <c r="EX79" s="978"/>
      <c r="EY79" s="978"/>
      <c r="EZ79" s="978"/>
      <c r="FA79" s="978"/>
      <c r="FB79" s="978"/>
      <c r="FC79" s="978"/>
      <c r="FD79" s="978"/>
      <c r="FE79" s="1040"/>
    </row>
    <row r="80" spans="1:161">
      <c r="A80" s="1041" t="s">
        <v>694</v>
      </c>
      <c r="B80" s="978">
        <v>243.36810275000002</v>
      </c>
      <c r="C80" s="978">
        <v>243</v>
      </c>
      <c r="D80" s="978">
        <v>243.9</v>
      </c>
      <c r="E80" s="978">
        <v>10177</v>
      </c>
      <c r="F80" s="978">
        <v>235.20000000000002</v>
      </c>
      <c r="G80" s="978">
        <v>410.2</v>
      </c>
      <c r="H80" s="978">
        <v>521.9</v>
      </c>
      <c r="I80" s="978">
        <v>6170.4</v>
      </c>
      <c r="J80" s="978">
        <v>7294.5</v>
      </c>
      <c r="K80" s="978">
        <v>7288.2999999999993</v>
      </c>
      <c r="L80" s="978">
        <v>115956.4</v>
      </c>
      <c r="M80" s="978">
        <v>46185.9</v>
      </c>
      <c r="N80" s="978">
        <v>4233.8999999999996</v>
      </c>
      <c r="O80" s="978">
        <v>11981.400000000001</v>
      </c>
      <c r="P80" s="978">
        <v>112018.8</v>
      </c>
      <c r="Q80" s="978">
        <v>111849.79999999999</v>
      </c>
      <c r="R80" s="978">
        <v>111878.20000000001</v>
      </c>
      <c r="S80" s="978">
        <v>111534.8</v>
      </c>
      <c r="T80" s="978">
        <v>111270.5</v>
      </c>
      <c r="U80" s="978">
        <v>110598.8</v>
      </c>
      <c r="V80" s="978">
        <v>110639.29999999999</v>
      </c>
      <c r="W80" s="978">
        <v>110636.3</v>
      </c>
      <c r="X80" s="978">
        <v>111165.29999999999</v>
      </c>
      <c r="Y80" s="978">
        <v>111054.50027273</v>
      </c>
      <c r="Z80" s="978">
        <v>109179.90000000001</v>
      </c>
      <c r="AA80" s="978">
        <v>1101.9000000000001</v>
      </c>
      <c r="AB80" s="978">
        <v>2032.8</v>
      </c>
      <c r="AC80" s="978">
        <v>965</v>
      </c>
      <c r="AD80" s="978">
        <v>808.5</v>
      </c>
      <c r="AE80" s="978">
        <v>268.20000000000005</v>
      </c>
      <c r="AF80" s="978">
        <v>267.8</v>
      </c>
      <c r="AG80" s="978">
        <v>1224</v>
      </c>
      <c r="AH80" s="978">
        <v>1220.2</v>
      </c>
      <c r="AI80" s="978">
        <v>1440.4</v>
      </c>
      <c r="AJ80" s="978">
        <v>303.2</v>
      </c>
      <c r="AK80" s="978">
        <v>786.10000000000014</v>
      </c>
      <c r="AL80" s="978">
        <v>885.32687283999996</v>
      </c>
      <c r="AM80" s="978">
        <v>1110.4000000000001</v>
      </c>
      <c r="AN80" s="978">
        <v>723.69999999999993</v>
      </c>
      <c r="AO80" s="978">
        <v>4521.3999999999996</v>
      </c>
      <c r="AP80" s="978">
        <v>8183.3</v>
      </c>
      <c r="AQ80" s="978">
        <v>5380.3</v>
      </c>
      <c r="AR80" s="978">
        <v>675</v>
      </c>
      <c r="AS80" s="978">
        <v>549.09999999999991</v>
      </c>
      <c r="AT80" s="978">
        <v>617.4</v>
      </c>
      <c r="AU80" s="978">
        <v>453.1</v>
      </c>
      <c r="AV80" s="978">
        <v>871.1</v>
      </c>
      <c r="AW80" s="978">
        <v>4557.3</v>
      </c>
      <c r="AX80" s="978">
        <v>3446.4999999999995</v>
      </c>
      <c r="AY80" s="978">
        <v>303.39999999999998</v>
      </c>
      <c r="AZ80" s="978">
        <v>62008.100000000006</v>
      </c>
      <c r="BA80" s="978">
        <v>84855.599999999991</v>
      </c>
      <c r="BB80" s="978">
        <v>112127.1</v>
      </c>
      <c r="BC80" s="978">
        <v>151766.79999999999</v>
      </c>
      <c r="BD80" s="978">
        <v>181863.4</v>
      </c>
      <c r="BE80" s="978">
        <v>219339</v>
      </c>
      <c r="BF80" s="978">
        <v>260850.80000000002</v>
      </c>
      <c r="BG80" s="978">
        <v>262886.86762743001</v>
      </c>
      <c r="BH80" s="978">
        <v>340533.35944276</v>
      </c>
      <c r="BI80" s="978">
        <v>382973.50446619</v>
      </c>
      <c r="BJ80" s="978">
        <v>425192.29055090004</v>
      </c>
      <c r="BK80" s="978">
        <v>414996.00237181998</v>
      </c>
      <c r="BL80" s="978">
        <v>414616.46347727004</v>
      </c>
      <c r="BM80" s="978">
        <v>375404.01034499001</v>
      </c>
      <c r="BN80" s="978">
        <v>417776.80301569001</v>
      </c>
      <c r="BO80" s="978">
        <v>5848.0005736200001</v>
      </c>
      <c r="BP80" s="978">
        <v>82923.85030291001</v>
      </c>
      <c r="BQ80" s="978">
        <v>44420.124284980004</v>
      </c>
      <c r="BR80" s="978">
        <v>39472.293077599999</v>
      </c>
      <c r="BS80" s="978">
        <v>36262.056517470002</v>
      </c>
      <c r="BT80" s="978">
        <v>35102.660996359999</v>
      </c>
      <c r="BU80" s="978">
        <v>32247.002311400003</v>
      </c>
      <c r="BV80" s="978">
        <v>22409.54703423</v>
      </c>
      <c r="BW80" s="978">
        <v>25060.20422231</v>
      </c>
      <c r="BX80" s="978">
        <v>34408.512987529997</v>
      </c>
      <c r="BY80" s="978">
        <v>24057.568594320001</v>
      </c>
      <c r="BZ80" s="978">
        <v>22073.96962295</v>
      </c>
      <c r="CA80" s="978">
        <v>21017.029205580002</v>
      </c>
      <c r="CB80" s="978">
        <v>19085.242901310001</v>
      </c>
      <c r="CC80" s="978">
        <v>18176.725784319999</v>
      </c>
      <c r="CD80" s="978">
        <v>16946.13480734</v>
      </c>
      <c r="CE80" s="978">
        <v>19890.344428069999</v>
      </c>
      <c r="CF80" s="978">
        <v>24248.378202380001</v>
      </c>
      <c r="CG80" s="978">
        <v>27686.813593130002</v>
      </c>
      <c r="CH80" s="978">
        <v>15446.76445721</v>
      </c>
      <c r="CI80" s="978">
        <v>14618.241383979999</v>
      </c>
      <c r="CJ80" s="978">
        <v>12520.965748659999</v>
      </c>
      <c r="CK80" s="978">
        <v>11217.62974199</v>
      </c>
      <c r="CL80" s="978">
        <v>10969.683639319999</v>
      </c>
      <c r="CM80" s="978">
        <v>12784.689105719999</v>
      </c>
      <c r="CN80" s="978">
        <v>14313.376622700001</v>
      </c>
      <c r="CO80" s="978">
        <v>9853.9796568799993</v>
      </c>
      <c r="CP80" s="978">
        <v>8703.3479873400011</v>
      </c>
      <c r="CQ80" s="978">
        <v>6553.85385305</v>
      </c>
      <c r="CR80" s="978">
        <v>7794.2228264399992</v>
      </c>
      <c r="CS80" s="978">
        <v>6217.1138873500004</v>
      </c>
      <c r="CT80" s="978">
        <v>16559.835856000002</v>
      </c>
      <c r="CU80" s="978">
        <v>14783.968890790002</v>
      </c>
      <c r="CV80" s="978">
        <v>12663.63222512</v>
      </c>
      <c r="CW80" s="978">
        <v>10984.08240542</v>
      </c>
      <c r="CX80" s="978">
        <v>9802.3741709699989</v>
      </c>
      <c r="CY80" s="978">
        <v>7937.70629328</v>
      </c>
      <c r="CZ80" s="978">
        <v>6536.9763713599996</v>
      </c>
      <c r="DA80" s="978">
        <v>6509.3776232800001</v>
      </c>
      <c r="DB80" s="978">
        <v>4029.6231054099999</v>
      </c>
      <c r="DC80" s="978">
        <v>3095.4619753699999</v>
      </c>
      <c r="DD80" s="978">
        <v>2487.2309842499999</v>
      </c>
      <c r="DE80" s="978">
        <v>2398.5708170600001</v>
      </c>
      <c r="DF80" s="978">
        <v>12487.57496806</v>
      </c>
      <c r="DG80" s="978">
        <v>12942.92839621</v>
      </c>
      <c r="DH80" s="978">
        <v>12711.561577549999</v>
      </c>
      <c r="DI80" s="978">
        <v>7923.9841202799998</v>
      </c>
      <c r="DJ80" s="978">
        <v>8457.4342926200006</v>
      </c>
      <c r="DK80" s="978">
        <v>155352.80246619994</v>
      </c>
      <c r="DL80" s="978">
        <v>403411.27681782999</v>
      </c>
      <c r="DM80" s="978">
        <v>124180.3052052</v>
      </c>
      <c r="DN80" s="978">
        <v>147925.90412751</v>
      </c>
      <c r="DO80" s="978">
        <v>176170.60311704001</v>
      </c>
      <c r="DP80" s="978">
        <v>239279.56723789001</v>
      </c>
      <c r="DQ80" s="978">
        <v>353799.21011491999</v>
      </c>
      <c r="DR80" s="978">
        <v>11679.636314469999</v>
      </c>
      <c r="DS80" s="978">
        <v>55696.303987710002</v>
      </c>
      <c r="DT80" s="978">
        <v>97469.098172979997</v>
      </c>
      <c r="DU80" s="978">
        <v>188194.31386234</v>
      </c>
      <c r="DV80" s="978">
        <v>240101.72341579001</v>
      </c>
      <c r="DW80" s="978">
        <v>257060.57931671999</v>
      </c>
      <c r="DX80" s="978">
        <v>246789.47789913</v>
      </c>
      <c r="DY80" s="978">
        <v>257305.22713198001</v>
      </c>
      <c r="DZ80" s="978">
        <v>273957.48429853999</v>
      </c>
      <c r="EA80" s="978">
        <v>295846.77784409997</v>
      </c>
      <c r="EB80" s="978">
        <v>342079.09929649998</v>
      </c>
      <c r="EC80" s="978">
        <v>472461.12989823997</v>
      </c>
      <c r="ED80" s="978">
        <v>658313.69203912001</v>
      </c>
      <c r="EE80" s="978">
        <v>140440.05389107001</v>
      </c>
      <c r="EF80" s="978">
        <v>287203.60120156</v>
      </c>
      <c r="EG80" s="978">
        <v>84452.892819879999</v>
      </c>
      <c r="EH80" s="978">
        <v>266017.50458506</v>
      </c>
      <c r="EI80" s="978">
        <v>341267.64204715</v>
      </c>
      <c r="EJ80" s="978">
        <v>405908.14779240999</v>
      </c>
      <c r="EK80" s="978">
        <v>465408.15001006</v>
      </c>
      <c r="EL80" s="978">
        <v>647756.52678612003</v>
      </c>
      <c r="EM80" s="978">
        <v>701253.51026182994</v>
      </c>
      <c r="EN80" s="978">
        <v>633995.98347521992</v>
      </c>
      <c r="EO80" s="978">
        <v>654130.38552963</v>
      </c>
      <c r="EP80" s="978">
        <v>924170.14529754</v>
      </c>
      <c r="EQ80" s="978">
        <v>76700.441664090002</v>
      </c>
      <c r="ER80" s="978">
        <v>129445.24309222</v>
      </c>
      <c r="ES80" s="978">
        <v>162030.41303637999</v>
      </c>
      <c r="ET80" s="978">
        <v>207298.29814872</v>
      </c>
      <c r="EU80" s="978">
        <v>471038.46640650003</v>
      </c>
      <c r="EV80" s="978">
        <v>514723.61172104999</v>
      </c>
      <c r="EW80" s="978">
        <v>561322.42615041009</v>
      </c>
      <c r="EX80" s="978">
        <v>603550.17744163005</v>
      </c>
      <c r="EY80" s="978">
        <v>648785.28918037005</v>
      </c>
      <c r="EZ80" s="978">
        <v>705182.77684433991</v>
      </c>
      <c r="FA80" s="978">
        <v>804112.11502281006</v>
      </c>
      <c r="FB80" s="978">
        <v>743745.62649049005</v>
      </c>
      <c r="FC80" s="978">
        <v>104657.1599894</v>
      </c>
      <c r="FD80" s="978">
        <v>157512.57767405</v>
      </c>
      <c r="FE80" s="1040"/>
    </row>
    <row r="81" spans="1:161">
      <c r="A81" s="1044" t="s">
        <v>695</v>
      </c>
      <c r="B81" s="978">
        <v>0</v>
      </c>
      <c r="C81" s="978">
        <v>0</v>
      </c>
      <c r="D81" s="978">
        <v>0</v>
      </c>
      <c r="E81" s="978">
        <v>0</v>
      </c>
      <c r="F81" s="978">
        <v>0</v>
      </c>
      <c r="G81" s="978">
        <v>0</v>
      </c>
      <c r="H81" s="978">
        <v>0</v>
      </c>
      <c r="I81" s="978">
        <v>330.1</v>
      </c>
      <c r="J81" s="978">
        <v>330.1</v>
      </c>
      <c r="K81" s="978">
        <v>330.1</v>
      </c>
      <c r="L81" s="978">
        <v>330.1</v>
      </c>
      <c r="M81" s="978">
        <v>330.1</v>
      </c>
      <c r="N81" s="978">
        <v>376</v>
      </c>
      <c r="O81" s="978">
        <v>386.9</v>
      </c>
      <c r="P81" s="978">
        <v>386.8</v>
      </c>
      <c r="Q81" s="978">
        <v>386.8</v>
      </c>
      <c r="R81" s="978">
        <v>386.8</v>
      </c>
      <c r="S81" s="978">
        <v>399.5</v>
      </c>
      <c r="T81" s="978">
        <v>399.5</v>
      </c>
      <c r="U81" s="978">
        <v>399.5</v>
      </c>
      <c r="V81" s="978">
        <v>399.5</v>
      </c>
      <c r="W81" s="978">
        <v>399.5</v>
      </c>
      <c r="X81" s="978">
        <v>427.5</v>
      </c>
      <c r="Y81" s="978">
        <v>427.5</v>
      </c>
      <c r="Z81" s="978">
        <v>486</v>
      </c>
      <c r="AA81" s="978">
        <v>463.8</v>
      </c>
      <c r="AB81" s="978">
        <v>463.8</v>
      </c>
      <c r="AC81" s="978">
        <v>463.8</v>
      </c>
      <c r="AD81" s="978">
        <v>463.8</v>
      </c>
      <c r="AE81" s="978">
        <v>0</v>
      </c>
      <c r="AF81" s="978">
        <v>0</v>
      </c>
      <c r="AG81" s="978">
        <v>0</v>
      </c>
      <c r="AH81" s="978">
        <v>0</v>
      </c>
      <c r="AI81" s="978">
        <v>0</v>
      </c>
      <c r="AJ81" s="978">
        <v>0</v>
      </c>
      <c r="AK81" s="978">
        <v>0</v>
      </c>
      <c r="AL81" s="978">
        <v>0</v>
      </c>
      <c r="AM81" s="978">
        <v>0</v>
      </c>
      <c r="AN81" s="978">
        <v>0</v>
      </c>
      <c r="AO81" s="978">
        <v>0</v>
      </c>
      <c r="AP81" s="978">
        <v>0</v>
      </c>
      <c r="AQ81" s="978">
        <v>0</v>
      </c>
      <c r="AR81" s="978">
        <v>0</v>
      </c>
      <c r="AS81" s="978">
        <v>0</v>
      </c>
      <c r="AT81" s="978">
        <v>0</v>
      </c>
      <c r="AU81" s="978">
        <v>0</v>
      </c>
      <c r="AV81" s="978">
        <v>0</v>
      </c>
      <c r="AW81" s="978">
        <v>0</v>
      </c>
      <c r="AX81" s="978">
        <v>0</v>
      </c>
      <c r="AY81" s="978">
        <v>0</v>
      </c>
      <c r="AZ81" s="978">
        <v>0</v>
      </c>
      <c r="BA81" s="978">
        <v>0</v>
      </c>
      <c r="BB81" s="978">
        <v>0</v>
      </c>
      <c r="BC81" s="978">
        <v>0</v>
      </c>
      <c r="BD81" s="978">
        <v>0</v>
      </c>
      <c r="BE81" s="978">
        <v>0</v>
      </c>
      <c r="BF81" s="978">
        <v>0</v>
      </c>
      <c r="BG81" s="978">
        <v>0</v>
      </c>
      <c r="BH81" s="978"/>
      <c r="BI81" s="978"/>
      <c r="BJ81" s="978"/>
      <c r="BK81" s="978"/>
      <c r="BL81" s="978"/>
      <c r="BM81" s="978"/>
      <c r="BN81" s="978"/>
      <c r="BO81" s="978"/>
      <c r="BP81" s="978"/>
      <c r="BQ81" s="978"/>
      <c r="BR81" s="978"/>
      <c r="BS81" s="978"/>
      <c r="BT81" s="978"/>
      <c r="BU81" s="978"/>
      <c r="BV81" s="978"/>
      <c r="BW81" s="978"/>
      <c r="BX81" s="978"/>
      <c r="BY81" s="978"/>
      <c r="BZ81" s="978"/>
      <c r="CA81" s="978"/>
      <c r="CB81" s="978"/>
      <c r="CC81" s="978"/>
      <c r="CD81" s="978"/>
      <c r="CE81" s="978"/>
      <c r="CF81" s="978"/>
      <c r="CG81" s="978"/>
      <c r="CH81" s="978"/>
      <c r="CI81" s="978"/>
      <c r="CJ81" s="978"/>
      <c r="CK81" s="978"/>
      <c r="CL81" s="978"/>
      <c r="CM81" s="978"/>
      <c r="CN81" s="978"/>
      <c r="CO81" s="978"/>
      <c r="CP81" s="978"/>
      <c r="CQ81" s="978"/>
      <c r="CR81" s="978"/>
      <c r="CS81" s="978"/>
      <c r="CT81" s="978"/>
      <c r="CU81" s="978"/>
      <c r="CV81" s="978"/>
      <c r="CW81" s="978"/>
      <c r="CX81" s="978"/>
      <c r="CY81" s="978"/>
      <c r="CZ81" s="978"/>
      <c r="DA81" s="978"/>
      <c r="DB81" s="978"/>
      <c r="DC81" s="978"/>
      <c r="DD81" s="978"/>
      <c r="DE81" s="978"/>
      <c r="DF81" s="978"/>
      <c r="DG81" s="978"/>
      <c r="DH81" s="978"/>
      <c r="DI81" s="978"/>
      <c r="DJ81" s="978"/>
      <c r="DK81" s="978"/>
      <c r="DL81" s="978"/>
      <c r="DM81" s="978"/>
      <c r="DN81" s="978"/>
      <c r="DO81" s="978"/>
      <c r="DP81" s="978"/>
      <c r="DQ81" s="978"/>
      <c r="DR81" s="978"/>
      <c r="DS81" s="978"/>
      <c r="DT81" s="978"/>
      <c r="DU81" s="978"/>
      <c r="DV81" s="978"/>
      <c r="DW81" s="978"/>
      <c r="DX81" s="978"/>
      <c r="DY81" s="978"/>
      <c r="DZ81" s="978"/>
      <c r="EA81" s="978"/>
      <c r="EB81" s="978"/>
      <c r="EC81" s="978"/>
      <c r="ED81" s="978"/>
      <c r="EE81" s="978"/>
      <c r="EF81" s="978"/>
      <c r="EG81" s="978"/>
      <c r="EH81" s="978"/>
      <c r="EI81" s="978"/>
      <c r="EJ81" s="978"/>
      <c r="EK81" s="978"/>
      <c r="EL81" s="978"/>
      <c r="EM81" s="978"/>
      <c r="EN81" s="978"/>
      <c r="EO81" s="978"/>
      <c r="EP81" s="978"/>
      <c r="EQ81" s="978"/>
      <c r="ER81" s="978"/>
      <c r="ES81" s="978"/>
      <c r="ET81" s="978"/>
      <c r="EU81" s="978"/>
      <c r="EV81" s="978"/>
      <c r="EW81" s="978"/>
      <c r="EX81" s="978"/>
      <c r="EY81" s="978"/>
      <c r="EZ81" s="978"/>
      <c r="FA81" s="978"/>
      <c r="FB81" s="978"/>
      <c r="FC81" s="978"/>
      <c r="FD81" s="978"/>
      <c r="FE81" s="1040"/>
    </row>
    <row r="82" spans="1:161">
      <c r="A82" s="1044" t="s">
        <v>696</v>
      </c>
      <c r="B82" s="976">
        <v>35.832497750000002</v>
      </c>
      <c r="C82" s="976">
        <v>35.5</v>
      </c>
      <c r="D82" s="976">
        <v>36.4</v>
      </c>
      <c r="E82" s="976">
        <v>9980.7000000000007</v>
      </c>
      <c r="F82" s="976">
        <v>38.9</v>
      </c>
      <c r="G82" s="976">
        <v>213.9</v>
      </c>
      <c r="H82" s="976">
        <v>330</v>
      </c>
      <c r="I82" s="976">
        <v>5648.4</v>
      </c>
      <c r="J82" s="976">
        <v>6772.5</v>
      </c>
      <c r="K82" s="976">
        <v>6761.9</v>
      </c>
      <c r="L82" s="976">
        <v>6644.2</v>
      </c>
      <c r="M82" s="976">
        <v>6676.1</v>
      </c>
      <c r="N82" s="976">
        <v>3391.1</v>
      </c>
      <c r="O82" s="976">
        <v>3625.1</v>
      </c>
      <c r="P82" s="976">
        <v>3834.6</v>
      </c>
      <c r="Q82" s="976">
        <v>3488.3</v>
      </c>
      <c r="R82" s="976">
        <v>3810</v>
      </c>
      <c r="S82" s="976">
        <v>3270.1</v>
      </c>
      <c r="T82" s="976">
        <v>3003.8</v>
      </c>
      <c r="U82" s="976">
        <v>2882.6000000000004</v>
      </c>
      <c r="V82" s="976">
        <v>2922.8</v>
      </c>
      <c r="W82" s="976">
        <v>2919.5</v>
      </c>
      <c r="X82" s="976">
        <v>3919.7</v>
      </c>
      <c r="Y82" s="976">
        <v>3808.5002727299998</v>
      </c>
      <c r="Z82" s="976">
        <v>1209.0999999999999</v>
      </c>
      <c r="AA82" s="976">
        <v>465.8</v>
      </c>
      <c r="AB82" s="976">
        <v>1396.7</v>
      </c>
      <c r="AC82" s="976">
        <v>318.2</v>
      </c>
      <c r="AD82" s="976">
        <v>172.4</v>
      </c>
      <c r="AE82" s="976">
        <v>95.9</v>
      </c>
      <c r="AF82" s="976">
        <v>95.5</v>
      </c>
      <c r="AG82" s="976">
        <v>102.5</v>
      </c>
      <c r="AH82" s="976">
        <v>98.7</v>
      </c>
      <c r="AI82" s="976">
        <v>318.89999999999998</v>
      </c>
      <c r="AJ82" s="976">
        <v>114.2</v>
      </c>
      <c r="AK82" s="976">
        <v>597.1</v>
      </c>
      <c r="AL82" s="976">
        <v>454.50289537999998</v>
      </c>
      <c r="AM82" s="976">
        <v>679.6</v>
      </c>
      <c r="AN82" s="976">
        <v>292.89999999999998</v>
      </c>
      <c r="AO82" s="976">
        <v>288.10000000000002</v>
      </c>
      <c r="AP82" s="976">
        <v>424.9</v>
      </c>
      <c r="AQ82" s="976">
        <v>388.4</v>
      </c>
      <c r="AR82" s="976">
        <v>244.2</v>
      </c>
      <c r="AS82" s="976">
        <v>118.3</v>
      </c>
      <c r="AT82" s="976">
        <v>186.6</v>
      </c>
      <c r="AU82" s="976">
        <v>111.2</v>
      </c>
      <c r="AV82" s="976">
        <v>529.20000000000005</v>
      </c>
      <c r="AW82" s="976">
        <v>4215.3999999999996</v>
      </c>
      <c r="AX82" s="976">
        <v>3143.1</v>
      </c>
      <c r="AY82" s="976">
        <v>0</v>
      </c>
      <c r="AZ82" s="976">
        <v>43198.9</v>
      </c>
      <c r="BA82" s="976">
        <v>66083.7</v>
      </c>
      <c r="BB82" s="976">
        <v>93299.1</v>
      </c>
      <c r="BC82" s="976">
        <v>132947.9</v>
      </c>
      <c r="BD82" s="976">
        <v>163127.29999999999</v>
      </c>
      <c r="BE82" s="976">
        <v>200337.2</v>
      </c>
      <c r="BF82" s="976">
        <v>241896.7</v>
      </c>
      <c r="BG82" s="976">
        <v>244162.80756126001</v>
      </c>
      <c r="BH82" s="976">
        <v>1572533.1875197901</v>
      </c>
      <c r="BI82" s="976">
        <v>2481704.0251202499</v>
      </c>
      <c r="BJ82" s="976">
        <v>2264406.2237116098</v>
      </c>
      <c r="BK82" s="976">
        <v>3116339.5670553101</v>
      </c>
      <c r="BL82" s="976">
        <v>3410402.7733887201</v>
      </c>
      <c r="BM82" s="976">
        <v>3014355.3306472902</v>
      </c>
      <c r="BN82" s="976">
        <v>2706646.5856359503</v>
      </c>
      <c r="BO82" s="976">
        <v>958619.42510408012</v>
      </c>
      <c r="BP82" s="976">
        <v>253258.34572964002</v>
      </c>
      <c r="BQ82" s="976">
        <v>425944.59398752003</v>
      </c>
      <c r="BR82" s="976">
        <v>278227.50704037002</v>
      </c>
      <c r="BS82" s="976">
        <v>147749.32691701001</v>
      </c>
      <c r="BT82" s="976">
        <v>178825.13573026998</v>
      </c>
      <c r="BU82" s="976">
        <v>299304.76411069999</v>
      </c>
      <c r="BV82" s="976">
        <v>38344.078629110001</v>
      </c>
      <c r="BW82" s="976">
        <v>115229.35255451</v>
      </c>
      <c r="BX82" s="976">
        <v>60675.646181410004</v>
      </c>
      <c r="BY82" s="976">
        <v>137987.82215185999</v>
      </c>
      <c r="BZ82" s="976">
        <v>208334.49016185</v>
      </c>
      <c r="CA82" s="976">
        <v>370327.87160449999</v>
      </c>
      <c r="CB82" s="976">
        <v>263967.09731117002</v>
      </c>
      <c r="CC82" s="976">
        <v>525835.00028025999</v>
      </c>
      <c r="CD82" s="976">
        <v>47519.728836720002</v>
      </c>
      <c r="CE82" s="976">
        <v>42328.34762642</v>
      </c>
      <c r="CF82" s="976">
        <v>42233.230008089995</v>
      </c>
      <c r="CG82" s="976">
        <v>38677.65956005</v>
      </c>
      <c r="CH82" s="976">
        <v>38149.032482129995</v>
      </c>
      <c r="CI82" s="976">
        <v>49916.93948424</v>
      </c>
      <c r="CJ82" s="976">
        <v>53914.317992300006</v>
      </c>
      <c r="CK82" s="976">
        <v>53476.963000519994</v>
      </c>
      <c r="CL82" s="976">
        <v>45042.634158839996</v>
      </c>
      <c r="CM82" s="976">
        <v>55645.873689940003</v>
      </c>
      <c r="CN82" s="976">
        <v>43025.155527579998</v>
      </c>
      <c r="CO82" s="976">
        <v>57493.124016150003</v>
      </c>
      <c r="CP82" s="976">
        <v>47747.585989610001</v>
      </c>
      <c r="CQ82" s="976">
        <v>47100.047729930004</v>
      </c>
      <c r="CR82" s="976">
        <v>59978.173385820002</v>
      </c>
      <c r="CS82" s="976">
        <v>78932.211811130008</v>
      </c>
      <c r="CT82" s="976">
        <v>22660.832808470001</v>
      </c>
      <c r="CU82" s="976">
        <v>44425.848040209996</v>
      </c>
      <c r="CV82" s="976">
        <v>44133.843306800001</v>
      </c>
      <c r="CW82" s="976">
        <v>70655.311785469996</v>
      </c>
      <c r="CX82" s="976">
        <v>72409.42650413001</v>
      </c>
      <c r="CY82" s="976">
        <v>67640.832174879994</v>
      </c>
      <c r="CZ82" s="976">
        <v>132312.29320175</v>
      </c>
      <c r="DA82" s="976">
        <v>40669.602122190001</v>
      </c>
      <c r="DB82" s="976">
        <v>26941.24273088</v>
      </c>
      <c r="DC82" s="976">
        <v>36385.544817949994</v>
      </c>
      <c r="DD82" s="976">
        <v>39081.956002680003</v>
      </c>
      <c r="DE82" s="976">
        <v>16872.297349010001</v>
      </c>
      <c r="DF82" s="976">
        <v>6991.2904766499996</v>
      </c>
      <c r="DG82" s="976">
        <v>30976.165193609999</v>
      </c>
      <c r="DH82" s="976">
        <v>8229.00064905</v>
      </c>
      <c r="DI82" s="976">
        <v>52452.040646870002</v>
      </c>
      <c r="DJ82" s="976">
        <v>16866.130343929999</v>
      </c>
      <c r="DK82" s="976">
        <v>118373.0951381</v>
      </c>
      <c r="DL82" s="976">
        <v>104327.18490469</v>
      </c>
      <c r="DM82" s="976">
        <v>18981.549088790001</v>
      </c>
      <c r="DN82" s="976">
        <v>102566.31932748</v>
      </c>
      <c r="DO82" s="976">
        <v>222916.94342562</v>
      </c>
      <c r="DP82" s="976">
        <v>743015.76791827998</v>
      </c>
      <c r="DQ82" s="976">
        <v>30599.904591459999</v>
      </c>
      <c r="DR82" s="976">
        <v>46250.08970235</v>
      </c>
      <c r="DS82" s="976">
        <v>33680.100236700004</v>
      </c>
      <c r="DT82" s="976">
        <v>85063.055389529996</v>
      </c>
      <c r="DU82" s="976">
        <v>7040.0627398799998</v>
      </c>
      <c r="DV82" s="976">
        <v>2986.9029601500001</v>
      </c>
      <c r="DW82" s="976">
        <v>80065.85848748</v>
      </c>
      <c r="DX82" s="976">
        <v>4991.1797684499998</v>
      </c>
      <c r="DY82" s="976">
        <v>5028.3464786499999</v>
      </c>
      <c r="DZ82" s="976">
        <v>139347.43181725001</v>
      </c>
      <c r="EA82" s="976">
        <v>90894.336551020009</v>
      </c>
      <c r="EB82" s="976">
        <v>45234.603741010003</v>
      </c>
      <c r="EC82" s="976">
        <v>6395.81349675</v>
      </c>
      <c r="ED82" s="976">
        <v>52700.766014820001</v>
      </c>
      <c r="EE82" s="976">
        <v>41362.082458360004</v>
      </c>
      <c r="EF82" s="976">
        <v>2449.6749885599997</v>
      </c>
      <c r="EG82" s="976">
        <v>41022.404508010004</v>
      </c>
      <c r="EH82" s="976">
        <v>1671.5047249300001</v>
      </c>
      <c r="EI82" s="976">
        <v>1528.9347529000001</v>
      </c>
      <c r="EJ82" s="976">
        <v>40469.687709949998</v>
      </c>
      <c r="EK82" s="976">
        <v>2886.1910453</v>
      </c>
      <c r="EL82" s="976">
        <v>58864.443565099995</v>
      </c>
      <c r="EM82" s="976">
        <v>2562.6429635599998</v>
      </c>
      <c r="EN82" s="976">
        <v>3282.39042423</v>
      </c>
      <c r="EO82" s="976">
        <v>42637.144064839995</v>
      </c>
      <c r="EP82" s="976">
        <v>30971.271935839999</v>
      </c>
      <c r="EQ82" s="976">
        <v>109165.51150419</v>
      </c>
      <c r="ER82" s="976">
        <v>31132.380467290001</v>
      </c>
      <c r="ES82" s="976">
        <v>108845.79799736</v>
      </c>
      <c r="ET82" s="976">
        <v>71290.102193169994</v>
      </c>
      <c r="EU82" s="976">
        <v>875.50710686000002</v>
      </c>
      <c r="EV82" s="976">
        <v>24838.933999320001</v>
      </c>
      <c r="EW82" s="976">
        <v>32341.816304740001</v>
      </c>
      <c r="EX82" s="976">
        <v>46547.541919540003</v>
      </c>
      <c r="EY82" s="976">
        <v>82652.853013020009</v>
      </c>
      <c r="EZ82" s="976">
        <v>82106.231716640003</v>
      </c>
      <c r="FA82" s="976">
        <v>82260.14541936999</v>
      </c>
      <c r="FB82" s="976">
        <v>32600.69087653</v>
      </c>
      <c r="FC82" s="976">
        <v>75133.369637890006</v>
      </c>
      <c r="FD82" s="976">
        <v>144265.85076310998</v>
      </c>
      <c r="FE82" s="1040"/>
    </row>
    <row r="83" spans="1:161">
      <c r="A83" s="1044" t="s">
        <v>697</v>
      </c>
      <c r="B83" s="978">
        <v>203.21927675000001</v>
      </c>
      <c r="C83" s="978">
        <v>203.2</v>
      </c>
      <c r="D83" s="978">
        <v>203.2</v>
      </c>
      <c r="E83" s="978">
        <v>191.9</v>
      </c>
      <c r="F83" s="978">
        <v>191.9</v>
      </c>
      <c r="G83" s="978">
        <v>191.9</v>
      </c>
      <c r="H83" s="978">
        <v>191.9</v>
      </c>
      <c r="I83" s="978">
        <v>191.9</v>
      </c>
      <c r="J83" s="978">
        <v>191.9</v>
      </c>
      <c r="K83" s="978">
        <v>191.9</v>
      </c>
      <c r="L83" s="978">
        <v>191.9</v>
      </c>
      <c r="M83" s="978">
        <v>191.9</v>
      </c>
      <c r="N83" s="978">
        <v>466.8</v>
      </c>
      <c r="O83" s="978">
        <v>207.3</v>
      </c>
      <c r="P83" s="978">
        <v>207.3</v>
      </c>
      <c r="Q83" s="978">
        <v>207.3</v>
      </c>
      <c r="R83" s="978">
        <v>207.3</v>
      </c>
      <c r="S83" s="978">
        <v>388.1</v>
      </c>
      <c r="T83" s="978">
        <v>388.1</v>
      </c>
      <c r="U83" s="978">
        <v>388.1</v>
      </c>
      <c r="V83" s="978">
        <v>388.1</v>
      </c>
      <c r="W83" s="978">
        <v>388.1</v>
      </c>
      <c r="X83" s="978">
        <v>364.7</v>
      </c>
      <c r="Y83" s="978">
        <v>364.7</v>
      </c>
      <c r="Z83" s="978">
        <v>172.5</v>
      </c>
      <c r="AA83" s="978">
        <v>172.3</v>
      </c>
      <c r="AB83" s="978">
        <v>172.3</v>
      </c>
      <c r="AC83" s="978">
        <v>172.3</v>
      </c>
      <c r="AD83" s="978">
        <v>172.3</v>
      </c>
      <c r="AE83" s="978">
        <v>172.3</v>
      </c>
      <c r="AF83" s="978">
        <v>172.3</v>
      </c>
      <c r="AG83" s="978">
        <v>159.30000000000001</v>
      </c>
      <c r="AH83" s="978">
        <v>159.30000000000001</v>
      </c>
      <c r="AI83" s="978">
        <v>159.30000000000001</v>
      </c>
      <c r="AJ83" s="978">
        <v>159.30000000000001</v>
      </c>
      <c r="AK83" s="978">
        <v>159.30000000000001</v>
      </c>
      <c r="AL83" s="978">
        <v>172.88423953999998</v>
      </c>
      <c r="AM83" s="978">
        <v>172.9</v>
      </c>
      <c r="AN83" s="978">
        <v>172.9</v>
      </c>
      <c r="AO83" s="978">
        <v>172.9</v>
      </c>
      <c r="AP83" s="978">
        <v>172.9</v>
      </c>
      <c r="AQ83" s="978">
        <v>172.9</v>
      </c>
      <c r="AR83" s="978">
        <v>172.9</v>
      </c>
      <c r="AS83" s="978">
        <v>172.9</v>
      </c>
      <c r="AT83" s="978">
        <v>172.9</v>
      </c>
      <c r="AU83" s="978">
        <v>211.3</v>
      </c>
      <c r="AV83" s="978">
        <v>211.3</v>
      </c>
      <c r="AW83" s="978">
        <v>211.3</v>
      </c>
      <c r="AX83" s="978">
        <v>202.7</v>
      </c>
      <c r="AY83" s="978">
        <v>202.7</v>
      </c>
      <c r="AZ83" s="978">
        <v>17436.2</v>
      </c>
      <c r="BA83" s="978">
        <v>17393</v>
      </c>
      <c r="BB83" s="978">
        <v>17393</v>
      </c>
      <c r="BC83" s="978">
        <v>17393</v>
      </c>
      <c r="BD83" s="978">
        <v>17363.099999999999</v>
      </c>
      <c r="BE83" s="978">
        <v>17366.8</v>
      </c>
      <c r="BF83" s="978">
        <v>17334.599999999999</v>
      </c>
      <c r="BG83" s="978">
        <v>17334.603409529998</v>
      </c>
      <c r="BH83" s="978"/>
      <c r="BI83" s="978"/>
      <c r="BJ83" s="978"/>
      <c r="BK83" s="978"/>
      <c r="BL83" s="978"/>
      <c r="BM83" s="978"/>
      <c r="BN83" s="978"/>
      <c r="BO83" s="978"/>
      <c r="BP83" s="978"/>
      <c r="BQ83" s="978"/>
      <c r="BR83" s="978"/>
      <c r="BS83" s="978"/>
      <c r="BT83" s="978"/>
      <c r="BU83" s="978"/>
      <c r="BV83" s="978"/>
      <c r="BW83" s="978"/>
      <c r="BX83" s="978"/>
      <c r="BY83" s="978"/>
      <c r="BZ83" s="978"/>
      <c r="CA83" s="978"/>
      <c r="CB83" s="978"/>
      <c r="CC83" s="978"/>
      <c r="CD83" s="978"/>
      <c r="CE83" s="978"/>
      <c r="CF83" s="978"/>
      <c r="CG83" s="978"/>
      <c r="CH83" s="978"/>
      <c r="CI83" s="978"/>
      <c r="CJ83" s="978"/>
      <c r="CK83" s="978"/>
      <c r="CL83" s="978"/>
      <c r="CM83" s="978"/>
      <c r="CN83" s="978"/>
      <c r="CO83" s="978"/>
      <c r="CP83" s="978"/>
      <c r="CQ83" s="978"/>
      <c r="CR83" s="978"/>
      <c r="CS83" s="978"/>
      <c r="CT83" s="978"/>
      <c r="CU83" s="978"/>
      <c r="CV83" s="978"/>
      <c r="CW83" s="978"/>
      <c r="CX83" s="978"/>
      <c r="CY83" s="978"/>
      <c r="CZ83" s="978"/>
      <c r="DA83" s="978"/>
      <c r="DB83" s="978"/>
      <c r="DC83" s="978"/>
      <c r="DD83" s="978"/>
      <c r="DE83" s="978"/>
      <c r="DF83" s="978"/>
      <c r="DG83" s="978"/>
      <c r="DH83" s="978"/>
      <c r="DI83" s="978"/>
      <c r="DJ83" s="978"/>
      <c r="DK83" s="978"/>
      <c r="DL83" s="978"/>
      <c r="DM83" s="978"/>
      <c r="DN83" s="978"/>
      <c r="DO83" s="978"/>
      <c r="DP83" s="978"/>
      <c r="DQ83" s="978"/>
      <c r="DR83" s="978"/>
      <c r="DS83" s="978"/>
      <c r="DT83" s="978"/>
      <c r="DU83" s="978"/>
      <c r="DV83" s="978"/>
      <c r="DW83" s="978"/>
      <c r="DX83" s="978"/>
      <c r="DY83" s="978"/>
      <c r="DZ83" s="978"/>
      <c r="EA83" s="978"/>
      <c r="EB83" s="978"/>
      <c r="EC83" s="978"/>
      <c r="ED83" s="978"/>
      <c r="EE83" s="978"/>
      <c r="EF83" s="978"/>
      <c r="EG83" s="978"/>
      <c r="EH83" s="978"/>
      <c r="EI83" s="978"/>
      <c r="EJ83" s="978"/>
      <c r="EK83" s="978"/>
      <c r="EL83" s="978"/>
      <c r="EM83" s="978"/>
      <c r="EN83" s="978"/>
      <c r="EO83" s="978"/>
      <c r="EP83" s="978"/>
      <c r="EQ83" s="978"/>
      <c r="ER83" s="978"/>
      <c r="ES83" s="978"/>
      <c r="ET83" s="978"/>
      <c r="EU83" s="978"/>
      <c r="EV83" s="978"/>
      <c r="EW83" s="978"/>
      <c r="EX83" s="978"/>
      <c r="EY83" s="978"/>
      <c r="EZ83" s="978"/>
      <c r="FA83" s="978"/>
      <c r="FB83" s="978"/>
      <c r="FC83" s="978"/>
      <c r="FD83" s="978"/>
      <c r="FE83" s="1040"/>
    </row>
    <row r="84" spans="1:161">
      <c r="A84" s="1044" t="s">
        <v>698</v>
      </c>
      <c r="B84" s="978">
        <v>4.3163282499999998</v>
      </c>
      <c r="C84" s="978">
        <v>4.3</v>
      </c>
      <c r="D84" s="978">
        <v>4.3</v>
      </c>
      <c r="E84" s="978">
        <v>4.4000000000000004</v>
      </c>
      <c r="F84" s="978">
        <v>4.4000000000000004</v>
      </c>
      <c r="G84" s="978">
        <v>4.4000000000000004</v>
      </c>
      <c r="H84" s="978"/>
      <c r="I84" s="978"/>
      <c r="J84" s="978">
        <v>0</v>
      </c>
      <c r="K84" s="978">
        <v>4.4000000000000004</v>
      </c>
      <c r="L84" s="978">
        <v>108790.2</v>
      </c>
      <c r="M84" s="978">
        <v>38987.800000000003</v>
      </c>
      <c r="N84" s="978">
        <v>0</v>
      </c>
      <c r="O84" s="978">
        <v>7762.1</v>
      </c>
      <c r="P84" s="978">
        <v>107590.1</v>
      </c>
      <c r="Q84" s="978">
        <v>107767.4</v>
      </c>
      <c r="R84" s="978">
        <v>107474.1</v>
      </c>
      <c r="S84" s="978">
        <v>107477.1</v>
      </c>
      <c r="T84" s="978">
        <v>107479.1</v>
      </c>
      <c r="U84" s="978">
        <v>106928.6</v>
      </c>
      <c r="V84" s="978">
        <v>106928.9</v>
      </c>
      <c r="W84" s="978">
        <v>106929.2</v>
      </c>
      <c r="X84" s="978">
        <v>106453.4</v>
      </c>
      <c r="Y84" s="978">
        <v>106453.8</v>
      </c>
      <c r="Z84" s="978">
        <v>107312.3</v>
      </c>
      <c r="AA84" s="978">
        <v>0</v>
      </c>
      <c r="AB84" s="978">
        <v>0</v>
      </c>
      <c r="AC84" s="978">
        <v>10.7</v>
      </c>
      <c r="AD84" s="978">
        <v>0</v>
      </c>
      <c r="AE84" s="978">
        <v>0</v>
      </c>
      <c r="AF84" s="978">
        <v>0</v>
      </c>
      <c r="AG84" s="978">
        <v>962.2</v>
      </c>
      <c r="AH84" s="978">
        <v>962.2</v>
      </c>
      <c r="AI84" s="978">
        <v>962.2</v>
      </c>
      <c r="AJ84" s="978">
        <v>29.7</v>
      </c>
      <c r="AK84" s="978">
        <v>29.7</v>
      </c>
      <c r="AL84" s="978">
        <v>257.93973791999997</v>
      </c>
      <c r="AM84" s="978">
        <v>257.89999999999998</v>
      </c>
      <c r="AN84" s="978">
        <v>257.89999999999998</v>
      </c>
      <c r="AO84" s="978">
        <v>4060.4</v>
      </c>
      <c r="AP84" s="978">
        <v>7585.5</v>
      </c>
      <c r="AQ84" s="978">
        <v>4819</v>
      </c>
      <c r="AR84" s="978">
        <v>257.89999999999998</v>
      </c>
      <c r="AS84" s="978">
        <v>257.89999999999998</v>
      </c>
      <c r="AT84" s="978">
        <v>257.89999999999998</v>
      </c>
      <c r="AU84" s="978">
        <v>130.6</v>
      </c>
      <c r="AV84" s="978">
        <v>130.6</v>
      </c>
      <c r="AW84" s="978">
        <v>130.6</v>
      </c>
      <c r="AX84" s="978">
        <v>100.7</v>
      </c>
      <c r="AY84" s="978">
        <v>100.7</v>
      </c>
      <c r="AZ84" s="978">
        <v>1373</v>
      </c>
      <c r="BA84" s="978">
        <v>1378.9</v>
      </c>
      <c r="BB84" s="978">
        <v>1435</v>
      </c>
      <c r="BC84" s="978">
        <v>1425.9</v>
      </c>
      <c r="BD84" s="978">
        <v>1373</v>
      </c>
      <c r="BE84" s="978">
        <v>1635</v>
      </c>
      <c r="BF84" s="978">
        <v>1619.5</v>
      </c>
      <c r="BG84" s="978">
        <v>1389.4566566400001</v>
      </c>
      <c r="BH84" s="978"/>
      <c r="BI84" s="978"/>
      <c r="BJ84" s="978"/>
      <c r="BK84" s="978"/>
      <c r="BL84" s="978"/>
      <c r="BM84" s="978"/>
      <c r="BN84" s="978"/>
      <c r="BO84" s="978"/>
      <c r="BP84" s="978"/>
      <c r="BQ84" s="978"/>
      <c r="BR84" s="978"/>
      <c r="BS84" s="978"/>
      <c r="BT84" s="978"/>
      <c r="BU84" s="978"/>
      <c r="BV84" s="978"/>
      <c r="BW84" s="978"/>
      <c r="BX84" s="978"/>
      <c r="BY84" s="978"/>
      <c r="BZ84" s="978"/>
      <c r="CA84" s="978"/>
      <c r="CB84" s="978"/>
      <c r="CC84" s="978"/>
      <c r="CD84" s="978"/>
      <c r="CE84" s="978"/>
      <c r="CF84" s="978"/>
      <c r="CG84" s="978"/>
      <c r="CH84" s="978"/>
      <c r="CI84" s="978"/>
      <c r="CJ84" s="978"/>
      <c r="CK84" s="978"/>
      <c r="CL84" s="978"/>
      <c r="CM84" s="978"/>
      <c r="CN84" s="978"/>
      <c r="CO84" s="978"/>
      <c r="CP84" s="978"/>
      <c r="CQ84" s="978"/>
      <c r="CR84" s="978"/>
      <c r="CS84" s="978"/>
      <c r="CT84" s="978"/>
      <c r="CU84" s="978"/>
      <c r="CV84" s="978"/>
      <c r="CW84" s="978"/>
      <c r="CX84" s="978"/>
      <c r="CY84" s="978"/>
      <c r="CZ84" s="978"/>
      <c r="DA84" s="978"/>
      <c r="DB84" s="978"/>
      <c r="DC84" s="978"/>
      <c r="DD84" s="978"/>
      <c r="DE84" s="978"/>
      <c r="DF84" s="978"/>
      <c r="DG84" s="978"/>
      <c r="DH84" s="978"/>
      <c r="DI84" s="978"/>
      <c r="DJ84" s="978"/>
      <c r="DK84" s="978"/>
      <c r="DL84" s="978"/>
      <c r="DM84" s="978"/>
      <c r="DN84" s="978"/>
      <c r="DO84" s="978"/>
      <c r="DP84" s="978"/>
      <c r="DQ84" s="978"/>
      <c r="DR84" s="978"/>
      <c r="DS84" s="978"/>
      <c r="DT84" s="978"/>
      <c r="DU84" s="978"/>
      <c r="DV84" s="978"/>
      <c r="DW84" s="978"/>
      <c r="DX84" s="978"/>
      <c r="DY84" s="978"/>
      <c r="DZ84" s="978"/>
      <c r="EA84" s="978"/>
      <c r="EB84" s="978"/>
      <c r="EC84" s="978"/>
      <c r="ED84" s="978"/>
      <c r="EE84" s="978"/>
      <c r="EF84" s="978"/>
      <c r="EG84" s="978"/>
      <c r="EH84" s="978"/>
      <c r="EI84" s="978"/>
      <c r="EJ84" s="978"/>
      <c r="EK84" s="978"/>
      <c r="EL84" s="978"/>
      <c r="EM84" s="978"/>
      <c r="EN84" s="978"/>
      <c r="EO84" s="978"/>
      <c r="EP84" s="978"/>
      <c r="EQ84" s="978"/>
      <c r="ER84" s="978"/>
      <c r="ES84" s="978"/>
      <c r="ET84" s="978"/>
      <c r="EU84" s="978"/>
      <c r="EV84" s="978"/>
      <c r="EW84" s="978"/>
      <c r="EX84" s="978"/>
      <c r="EY84" s="978"/>
      <c r="EZ84" s="978"/>
      <c r="FA84" s="978"/>
      <c r="FB84" s="978"/>
      <c r="FC84" s="978"/>
      <c r="FD84" s="978"/>
      <c r="FE84" s="1040"/>
    </row>
    <row r="85" spans="1:161">
      <c r="A85" s="1041" t="s">
        <v>699</v>
      </c>
      <c r="B85" s="978">
        <v>10547</v>
      </c>
      <c r="C85" s="978">
        <v>116613.5</v>
      </c>
      <c r="D85" s="978">
        <v>116613.5</v>
      </c>
      <c r="E85" s="978">
        <v>109813.4</v>
      </c>
      <c r="F85" s="978">
        <v>109813.4</v>
      </c>
      <c r="G85" s="978">
        <v>109813.4</v>
      </c>
      <c r="H85" s="978">
        <v>109748.6</v>
      </c>
      <c r="I85" s="978">
        <v>109419.9</v>
      </c>
      <c r="J85" s="978">
        <v>139419.9</v>
      </c>
      <c r="K85" s="978">
        <v>139420.4</v>
      </c>
      <c r="L85" s="978">
        <v>2146.8000000000002</v>
      </c>
      <c r="M85" s="978">
        <v>2146.8000000000002</v>
      </c>
      <c r="N85" s="978">
        <v>2112.5</v>
      </c>
      <c r="O85" s="978">
        <v>2112.4</v>
      </c>
      <c r="P85" s="978">
        <v>2112.5</v>
      </c>
      <c r="Q85" s="978">
        <v>2112.5</v>
      </c>
      <c r="R85" s="978">
        <v>2112.5</v>
      </c>
      <c r="S85" s="978">
        <v>2112.5</v>
      </c>
      <c r="T85" s="978">
        <v>2112.5</v>
      </c>
      <c r="U85" s="978">
        <v>2099.1999999999998</v>
      </c>
      <c r="V85" s="978">
        <v>2048.6999999999998</v>
      </c>
      <c r="W85" s="978">
        <v>2048.6999999999998</v>
      </c>
      <c r="X85" s="978">
        <v>2048.6999999999998</v>
      </c>
      <c r="Y85" s="978">
        <v>1487.8</v>
      </c>
      <c r="Z85" s="978"/>
      <c r="AA85" s="978">
        <v>0</v>
      </c>
      <c r="AB85" s="978">
        <v>0</v>
      </c>
      <c r="AC85" s="978">
        <v>0</v>
      </c>
      <c r="AD85" s="978">
        <v>0</v>
      </c>
      <c r="AE85" s="978">
        <v>0</v>
      </c>
      <c r="AF85" s="978">
        <v>0</v>
      </c>
      <c r="AG85" s="978">
        <v>0</v>
      </c>
      <c r="AH85" s="978">
        <v>0</v>
      </c>
      <c r="AI85" s="978">
        <v>0</v>
      </c>
      <c r="AJ85" s="978">
        <v>0</v>
      </c>
      <c r="AK85" s="978">
        <v>0</v>
      </c>
      <c r="AL85" s="978">
        <v>67349</v>
      </c>
      <c r="AM85" s="978">
        <v>0</v>
      </c>
      <c r="AN85" s="978">
        <v>0</v>
      </c>
      <c r="AO85" s="978">
        <v>0</v>
      </c>
      <c r="AP85" s="978">
        <v>0</v>
      </c>
      <c r="AQ85" s="978">
        <v>0</v>
      </c>
      <c r="AR85" s="978">
        <v>0</v>
      </c>
      <c r="AS85" s="978">
        <v>0</v>
      </c>
      <c r="AT85" s="978">
        <v>0</v>
      </c>
      <c r="AU85" s="978">
        <v>0</v>
      </c>
      <c r="AV85" s="978">
        <v>0</v>
      </c>
      <c r="AW85" s="978">
        <v>0</v>
      </c>
      <c r="AX85" s="978">
        <v>0</v>
      </c>
      <c r="AY85" s="978">
        <v>0</v>
      </c>
      <c r="AZ85" s="978">
        <v>0</v>
      </c>
      <c r="BA85" s="978">
        <v>0</v>
      </c>
      <c r="BB85" s="978">
        <v>0</v>
      </c>
      <c r="BC85" s="978">
        <v>0</v>
      </c>
      <c r="BD85" s="978">
        <v>0</v>
      </c>
      <c r="BE85" s="978">
        <v>0</v>
      </c>
      <c r="BF85" s="978">
        <v>0</v>
      </c>
      <c r="BG85" s="978">
        <v>0</v>
      </c>
      <c r="BH85" s="978"/>
      <c r="BI85" s="978"/>
      <c r="BJ85" s="978"/>
      <c r="BK85" s="978"/>
      <c r="BL85" s="978"/>
      <c r="BM85" s="978"/>
      <c r="BN85" s="978"/>
      <c r="BO85" s="978"/>
      <c r="BP85" s="978"/>
      <c r="BQ85" s="978"/>
      <c r="BR85" s="978"/>
      <c r="BS85" s="978"/>
      <c r="BT85" s="978"/>
      <c r="BU85" s="978"/>
      <c r="BV85" s="978"/>
      <c r="BW85" s="978"/>
      <c r="BX85" s="978"/>
      <c r="BY85" s="978"/>
      <c r="BZ85" s="978"/>
      <c r="CA85" s="978"/>
      <c r="CB85" s="978"/>
      <c r="CC85" s="978"/>
      <c r="CD85" s="978"/>
      <c r="CE85" s="978"/>
      <c r="CF85" s="978"/>
      <c r="CG85" s="978"/>
      <c r="CH85" s="978"/>
      <c r="CI85" s="978"/>
      <c r="CJ85" s="978"/>
      <c r="CK85" s="978"/>
      <c r="CL85" s="978"/>
      <c r="CM85" s="978"/>
      <c r="CN85" s="978"/>
      <c r="CO85" s="978"/>
      <c r="CP85" s="978"/>
      <c r="CQ85" s="978"/>
      <c r="CR85" s="978"/>
      <c r="CS85" s="978"/>
      <c r="CT85" s="978"/>
      <c r="CU85" s="978"/>
      <c r="CV85" s="978"/>
      <c r="CW85" s="978"/>
      <c r="CX85" s="978"/>
      <c r="CY85" s="978"/>
      <c r="CZ85" s="978"/>
      <c r="DA85" s="978"/>
      <c r="DB85" s="978"/>
      <c r="DC85" s="978"/>
      <c r="DD85" s="978"/>
      <c r="DE85" s="978"/>
      <c r="DF85" s="978"/>
      <c r="DG85" s="978"/>
      <c r="DH85" s="978"/>
      <c r="DI85" s="978"/>
      <c r="DJ85" s="978"/>
      <c r="DK85" s="978"/>
      <c r="DL85" s="978"/>
      <c r="DM85" s="978"/>
      <c r="DN85" s="978"/>
      <c r="DO85" s="978"/>
      <c r="DP85" s="978"/>
      <c r="DQ85" s="978"/>
      <c r="DR85" s="978"/>
      <c r="DS85" s="978"/>
      <c r="DT85" s="978"/>
      <c r="DU85" s="978"/>
      <c r="DV85" s="978"/>
      <c r="DW85" s="978"/>
      <c r="DX85" s="978"/>
      <c r="DY85" s="978"/>
      <c r="DZ85" s="978"/>
      <c r="EA85" s="978"/>
      <c r="EB85" s="978"/>
      <c r="EC85" s="978"/>
      <c r="ED85" s="978"/>
      <c r="EE85" s="978"/>
      <c r="EF85" s="978"/>
      <c r="EG85" s="978"/>
      <c r="EH85" s="978"/>
      <c r="EI85" s="978"/>
      <c r="EJ85" s="978"/>
      <c r="EK85" s="978"/>
      <c r="EL85" s="978"/>
      <c r="EM85" s="978"/>
      <c r="EN85" s="978"/>
      <c r="EO85" s="978"/>
      <c r="EP85" s="978"/>
      <c r="EQ85" s="978"/>
      <c r="ER85" s="978"/>
      <c r="ES85" s="978"/>
      <c r="ET85" s="978"/>
      <c r="EU85" s="978"/>
      <c r="EV85" s="978"/>
      <c r="EW85" s="978"/>
      <c r="EX85" s="978"/>
      <c r="EY85" s="978"/>
      <c r="EZ85" s="978"/>
      <c r="FA85" s="978"/>
      <c r="FB85" s="978"/>
      <c r="FC85" s="978"/>
      <c r="FD85" s="978"/>
      <c r="FE85" s="1040"/>
    </row>
    <row r="86" spans="1:161">
      <c r="A86" s="1041" t="s">
        <v>700</v>
      </c>
      <c r="B86" s="978">
        <v>1073.38598518</v>
      </c>
      <c r="C86" s="978">
        <v>1073.4000000000001</v>
      </c>
      <c r="D86" s="978">
        <v>1073.4000000000001</v>
      </c>
      <c r="E86" s="978">
        <v>1073.4000000000001</v>
      </c>
      <c r="F86" s="978">
        <v>1073.4000000000001</v>
      </c>
      <c r="G86" s="978">
        <v>1073.4000000000001</v>
      </c>
      <c r="H86" s="978"/>
      <c r="I86" s="978">
        <v>2146.8000000000002</v>
      </c>
      <c r="J86" s="978">
        <v>2146.8000000000002</v>
      </c>
      <c r="K86" s="978">
        <v>1073.4000000000001</v>
      </c>
      <c r="L86" s="978">
        <v>0</v>
      </c>
      <c r="M86" s="978">
        <v>0</v>
      </c>
      <c r="N86" s="978">
        <v>0</v>
      </c>
      <c r="O86" s="978">
        <v>0</v>
      </c>
      <c r="P86" s="978">
        <v>0</v>
      </c>
      <c r="Q86" s="978">
        <v>0</v>
      </c>
      <c r="R86" s="978">
        <v>0</v>
      </c>
      <c r="S86" s="978">
        <v>0</v>
      </c>
      <c r="T86" s="978">
        <v>0</v>
      </c>
      <c r="U86" s="978">
        <v>0</v>
      </c>
      <c r="V86" s="978">
        <v>0</v>
      </c>
      <c r="W86" s="978">
        <v>0</v>
      </c>
      <c r="X86" s="978">
        <v>0</v>
      </c>
      <c r="Y86" s="978">
        <v>0</v>
      </c>
      <c r="Z86" s="978">
        <v>0</v>
      </c>
      <c r="AA86" s="978">
        <v>0</v>
      </c>
      <c r="AB86" s="978">
        <v>0</v>
      </c>
      <c r="AC86" s="978">
        <v>0</v>
      </c>
      <c r="AD86" s="978">
        <v>0</v>
      </c>
      <c r="AE86" s="978">
        <v>0</v>
      </c>
      <c r="AF86" s="978">
        <v>0</v>
      </c>
      <c r="AG86" s="978">
        <v>0</v>
      </c>
      <c r="AH86" s="978">
        <v>0</v>
      </c>
      <c r="AI86" s="978">
        <v>0</v>
      </c>
      <c r="AJ86" s="978">
        <v>0</v>
      </c>
      <c r="AK86" s="978">
        <v>0</v>
      </c>
      <c r="AL86" s="978">
        <v>0</v>
      </c>
      <c r="AM86" s="978">
        <v>0</v>
      </c>
      <c r="AN86" s="978">
        <v>0</v>
      </c>
      <c r="AO86" s="978">
        <v>0</v>
      </c>
      <c r="AP86" s="978">
        <v>0</v>
      </c>
      <c r="AQ86" s="978">
        <v>0</v>
      </c>
      <c r="AR86" s="978">
        <v>0</v>
      </c>
      <c r="AS86" s="978">
        <v>0</v>
      </c>
      <c r="AT86" s="978">
        <v>0</v>
      </c>
      <c r="AU86" s="978">
        <v>0</v>
      </c>
      <c r="AV86" s="978">
        <v>0</v>
      </c>
      <c r="AW86" s="978">
        <v>0</v>
      </c>
      <c r="AX86" s="978">
        <v>0</v>
      </c>
      <c r="AY86" s="978">
        <v>0</v>
      </c>
      <c r="AZ86" s="978">
        <v>0</v>
      </c>
      <c r="BA86" s="978">
        <v>0</v>
      </c>
      <c r="BB86" s="978">
        <v>0</v>
      </c>
      <c r="BC86" s="978">
        <v>0</v>
      </c>
      <c r="BD86" s="978">
        <v>0</v>
      </c>
      <c r="BE86" s="978">
        <v>0</v>
      </c>
      <c r="BF86" s="978">
        <v>0</v>
      </c>
      <c r="BG86" s="978">
        <v>0</v>
      </c>
      <c r="BH86" s="978">
        <v>2120.8927366799999</v>
      </c>
      <c r="BI86" s="978">
        <v>2112.4821018299999</v>
      </c>
      <c r="BJ86" s="978">
        <v>17667.682593419999</v>
      </c>
      <c r="BK86" s="978">
        <v>2112.4821018299999</v>
      </c>
      <c r="BL86" s="978">
        <v>2112.4821018299999</v>
      </c>
      <c r="BM86" s="978">
        <v>2112.4821018299999</v>
      </c>
      <c r="BN86" s="978">
        <v>2112.4821018299999</v>
      </c>
      <c r="BO86" s="978">
        <v>2112.4821018299999</v>
      </c>
      <c r="BP86" s="978">
        <v>2112.4821018299999</v>
      </c>
      <c r="BQ86" s="978">
        <v>2112.4821018299999</v>
      </c>
      <c r="BR86" s="978">
        <v>2112.4821018299999</v>
      </c>
      <c r="BS86" s="978">
        <v>2112.4821018299999</v>
      </c>
      <c r="BT86" s="978">
        <v>2112.4821018299999</v>
      </c>
      <c r="BU86" s="978">
        <v>2112.4821018299999</v>
      </c>
      <c r="BV86" s="978">
        <v>107702.73389018</v>
      </c>
      <c r="BW86" s="978">
        <v>34417.252541589995</v>
      </c>
      <c r="BX86" s="978">
        <v>23935.380703849998</v>
      </c>
      <c r="BY86" s="978">
        <v>6126.6664354499999</v>
      </c>
      <c r="BZ86" s="978">
        <v>17086.606262049998</v>
      </c>
      <c r="CA86" s="978">
        <v>17088.943371320001</v>
      </c>
      <c r="CB86" s="978">
        <v>4415.5986163900006</v>
      </c>
      <c r="CC86" s="978">
        <v>10968.753887860001</v>
      </c>
      <c r="CD86" s="978">
        <v>10911.199486450001</v>
      </c>
      <c r="CE86" s="978">
        <v>55791.095413429997</v>
      </c>
      <c r="CF86" s="978">
        <v>138957.19052773999</v>
      </c>
      <c r="CG86" s="978">
        <v>187215.75737651999</v>
      </c>
      <c r="CH86" s="978">
        <v>0</v>
      </c>
      <c r="CI86" s="978">
        <v>0</v>
      </c>
      <c r="CJ86" s="978">
        <v>0</v>
      </c>
      <c r="CK86" s="978">
        <v>0</v>
      </c>
      <c r="CL86" s="978">
        <v>0</v>
      </c>
      <c r="CM86" s="978">
        <v>0</v>
      </c>
      <c r="CN86" s="978">
        <v>0</v>
      </c>
      <c r="CO86" s="978">
        <v>0</v>
      </c>
      <c r="CP86" s="978">
        <v>0</v>
      </c>
      <c r="CQ86" s="978">
        <v>0</v>
      </c>
      <c r="CR86" s="978">
        <v>0</v>
      </c>
      <c r="CS86" s="978">
        <v>0</v>
      </c>
      <c r="CT86" s="978">
        <v>0</v>
      </c>
      <c r="CU86" s="978">
        <v>0</v>
      </c>
      <c r="CV86" s="978">
        <v>0</v>
      </c>
      <c r="CW86" s="978">
        <v>0</v>
      </c>
      <c r="CX86" s="978">
        <v>0</v>
      </c>
      <c r="CY86" s="978">
        <v>0</v>
      </c>
      <c r="CZ86" s="978">
        <v>0</v>
      </c>
      <c r="DA86" s="978">
        <v>0</v>
      </c>
      <c r="DB86" s="978">
        <v>0</v>
      </c>
      <c r="DC86" s="978">
        <v>0</v>
      </c>
      <c r="DD86" s="978">
        <v>0</v>
      </c>
      <c r="DE86" s="978">
        <v>0</v>
      </c>
      <c r="DF86" s="978">
        <v>0</v>
      </c>
      <c r="DG86" s="978">
        <v>0</v>
      </c>
      <c r="DH86" s="978">
        <v>0</v>
      </c>
      <c r="DI86" s="978">
        <v>0</v>
      </c>
      <c r="DJ86" s="978">
        <v>0</v>
      </c>
      <c r="DK86" s="978">
        <v>0</v>
      </c>
      <c r="DL86" s="978">
        <v>0</v>
      </c>
      <c r="DM86" s="978">
        <v>0</v>
      </c>
      <c r="DN86" s="978">
        <v>0</v>
      </c>
      <c r="DO86" s="978">
        <v>0</v>
      </c>
      <c r="DP86" s="978">
        <v>0</v>
      </c>
      <c r="DQ86" s="978">
        <v>0</v>
      </c>
      <c r="DR86" s="978">
        <v>0</v>
      </c>
      <c r="DS86" s="978">
        <v>0</v>
      </c>
      <c r="DT86" s="978">
        <v>0</v>
      </c>
      <c r="DU86" s="978">
        <v>0</v>
      </c>
      <c r="DV86" s="978">
        <v>0</v>
      </c>
      <c r="DW86" s="978">
        <v>0</v>
      </c>
      <c r="DX86" s="978">
        <v>0</v>
      </c>
      <c r="DY86" s="978">
        <v>0</v>
      </c>
      <c r="DZ86" s="978">
        <v>0</v>
      </c>
      <c r="EA86" s="978">
        <v>0</v>
      </c>
      <c r="EB86" s="978">
        <v>0</v>
      </c>
      <c r="EC86" s="978">
        <v>0</v>
      </c>
      <c r="ED86" s="978">
        <v>0</v>
      </c>
      <c r="EE86" s="978">
        <v>0</v>
      </c>
      <c r="EF86" s="978">
        <v>0</v>
      </c>
      <c r="EG86" s="978">
        <v>6311.4257495500005</v>
      </c>
      <c r="EH86" s="978">
        <v>0</v>
      </c>
      <c r="EI86" s="978">
        <v>2256.9592337100003</v>
      </c>
      <c r="EJ86" s="978">
        <v>0</v>
      </c>
      <c r="EK86" s="978">
        <v>0</v>
      </c>
      <c r="EL86" s="978">
        <v>0</v>
      </c>
      <c r="EM86" s="978">
        <v>0</v>
      </c>
      <c r="EN86" s="978">
        <v>0</v>
      </c>
      <c r="EO86" s="978">
        <v>0</v>
      </c>
      <c r="EP86" s="978">
        <v>0</v>
      </c>
      <c r="EQ86" s="978">
        <v>0</v>
      </c>
      <c r="ER86" s="978">
        <v>0</v>
      </c>
      <c r="ES86" s="978">
        <v>0</v>
      </c>
      <c r="ET86" s="978">
        <v>0</v>
      </c>
      <c r="EU86" s="978">
        <v>0</v>
      </c>
      <c r="EV86" s="978">
        <v>0</v>
      </c>
      <c r="EW86" s="978">
        <v>0</v>
      </c>
      <c r="EX86" s="978">
        <v>1179.0782083800002</v>
      </c>
      <c r="EY86" s="978">
        <v>26774.428374290001</v>
      </c>
      <c r="EZ86" s="978">
        <v>26793.35378234</v>
      </c>
      <c r="FA86" s="978">
        <v>0</v>
      </c>
      <c r="FB86" s="978">
        <v>0</v>
      </c>
      <c r="FC86" s="978">
        <v>44001.059761669996</v>
      </c>
      <c r="FD86" s="978">
        <v>0</v>
      </c>
      <c r="FE86" s="1040"/>
    </row>
    <row r="87" spans="1:161">
      <c r="A87" s="1041" t="s">
        <v>701</v>
      </c>
      <c r="B87" s="978"/>
      <c r="C87" s="978"/>
      <c r="D87" s="978"/>
      <c r="E87" s="978"/>
      <c r="F87" s="978"/>
      <c r="G87" s="978"/>
      <c r="H87" s="978"/>
      <c r="I87" s="978"/>
      <c r="J87" s="978"/>
      <c r="K87" s="978"/>
      <c r="L87" s="978"/>
      <c r="M87" s="978"/>
      <c r="N87" s="978"/>
      <c r="O87" s="978"/>
      <c r="P87" s="978"/>
      <c r="Q87" s="978"/>
      <c r="R87" s="978"/>
      <c r="S87" s="978"/>
      <c r="T87" s="978"/>
      <c r="U87" s="978"/>
      <c r="V87" s="978"/>
      <c r="W87" s="978"/>
      <c r="X87" s="978"/>
      <c r="Y87" s="978"/>
      <c r="Z87" s="978"/>
      <c r="AA87" s="978"/>
      <c r="AB87" s="978"/>
      <c r="AC87" s="978"/>
      <c r="AD87" s="978"/>
      <c r="AE87" s="978"/>
      <c r="AF87" s="978"/>
      <c r="AG87" s="978"/>
      <c r="AH87" s="978"/>
      <c r="AI87" s="978"/>
      <c r="AJ87" s="978"/>
      <c r="AK87" s="978"/>
      <c r="AL87" s="978"/>
      <c r="AM87" s="978"/>
      <c r="AN87" s="978"/>
      <c r="AO87" s="978"/>
      <c r="AP87" s="978"/>
      <c r="AQ87" s="978"/>
      <c r="AR87" s="978"/>
      <c r="AS87" s="978"/>
      <c r="AT87" s="978"/>
      <c r="AU87" s="978"/>
      <c r="AV87" s="978"/>
      <c r="AW87" s="978"/>
      <c r="AX87" s="978"/>
      <c r="AY87" s="978"/>
      <c r="AZ87" s="978"/>
      <c r="BA87" s="978"/>
      <c r="BB87" s="978"/>
      <c r="BC87" s="978"/>
      <c r="BD87" s="978"/>
      <c r="BE87" s="978"/>
      <c r="BF87" s="978"/>
      <c r="BG87" s="978"/>
      <c r="BH87" s="978"/>
      <c r="BI87" s="978"/>
      <c r="BJ87" s="978"/>
      <c r="BK87" s="978"/>
      <c r="BL87" s="978"/>
      <c r="BM87" s="978"/>
      <c r="BN87" s="978"/>
      <c r="BO87" s="978"/>
      <c r="BP87" s="978"/>
      <c r="BQ87" s="978"/>
      <c r="BR87" s="978"/>
      <c r="BS87" s="978"/>
      <c r="BT87" s="978"/>
      <c r="BU87" s="978"/>
      <c r="BV87" s="978"/>
      <c r="BW87" s="978"/>
      <c r="BX87" s="978"/>
      <c r="BY87" s="978"/>
      <c r="BZ87" s="978"/>
      <c r="CA87" s="978"/>
      <c r="CB87" s="978"/>
      <c r="CC87" s="978"/>
      <c r="CD87" s="978"/>
      <c r="CE87" s="978"/>
      <c r="CF87" s="978"/>
      <c r="CG87" s="978"/>
      <c r="CH87" s="978"/>
      <c r="CI87" s="978"/>
      <c r="CJ87" s="978"/>
      <c r="CK87" s="978"/>
      <c r="CL87" s="978"/>
      <c r="CM87" s="978"/>
      <c r="CN87" s="978"/>
      <c r="CO87" s="978"/>
      <c r="CP87" s="978"/>
      <c r="CQ87" s="978"/>
      <c r="CR87" s="978"/>
      <c r="CS87" s="978"/>
      <c r="CT87" s="978"/>
      <c r="CU87" s="978"/>
      <c r="CV87" s="978"/>
      <c r="CW87" s="978"/>
      <c r="CX87" s="978"/>
      <c r="CY87" s="978"/>
      <c r="CZ87" s="978"/>
      <c r="DA87" s="978"/>
      <c r="DB87" s="978"/>
      <c r="DC87" s="978"/>
      <c r="DD87" s="978"/>
      <c r="DE87" s="978"/>
      <c r="DF87" s="978"/>
      <c r="DG87" s="978"/>
      <c r="DH87" s="978"/>
      <c r="DI87" s="978"/>
      <c r="DJ87" s="978"/>
      <c r="DK87" s="978"/>
      <c r="DL87" s="978"/>
      <c r="DM87" s="978"/>
      <c r="DN87" s="978"/>
      <c r="DO87" s="978"/>
      <c r="DP87" s="978"/>
      <c r="DQ87" s="978"/>
      <c r="DR87" s="978"/>
      <c r="DS87" s="978"/>
      <c r="DT87" s="978"/>
      <c r="DU87" s="978"/>
      <c r="DV87" s="978"/>
      <c r="DW87" s="978"/>
      <c r="DX87" s="978"/>
      <c r="DY87" s="978"/>
      <c r="DZ87" s="978"/>
      <c r="EA87" s="978"/>
      <c r="EB87" s="978"/>
      <c r="EC87" s="978"/>
      <c r="ED87" s="978"/>
      <c r="EE87" s="978"/>
      <c r="EF87" s="978"/>
      <c r="EG87" s="978"/>
      <c r="EH87" s="978"/>
      <c r="EI87" s="978"/>
      <c r="EJ87" s="978"/>
      <c r="EK87" s="978"/>
      <c r="EL87" s="978"/>
      <c r="EM87" s="978"/>
      <c r="EN87" s="978"/>
      <c r="EO87" s="978"/>
      <c r="EP87" s="978"/>
      <c r="EQ87" s="978"/>
      <c r="ER87" s="978"/>
      <c r="ES87" s="978"/>
      <c r="ET87" s="978"/>
      <c r="EU87" s="978"/>
      <c r="EV87" s="978"/>
      <c r="EW87" s="978"/>
      <c r="EX87" s="978"/>
      <c r="EY87" s="978"/>
      <c r="EZ87" s="978"/>
      <c r="FA87" s="978"/>
      <c r="FB87" s="978"/>
      <c r="FC87" s="978"/>
      <c r="FD87" s="978"/>
      <c r="FE87" s="1040"/>
    </row>
    <row r="88" spans="1:161">
      <c r="A88" s="1039" t="s">
        <v>702</v>
      </c>
      <c r="B88" s="976">
        <v>1879.0229813200422</v>
      </c>
      <c r="C88" s="976">
        <v>619.5</v>
      </c>
      <c r="D88" s="976">
        <v>4550.3999999999069</v>
      </c>
      <c r="E88" s="976">
        <v>597.39999999990687</v>
      </c>
      <c r="F88" s="976">
        <v>931.19999999995343</v>
      </c>
      <c r="G88" s="976">
        <v>1123.7</v>
      </c>
      <c r="H88" s="976">
        <v>1142</v>
      </c>
      <c r="I88" s="976">
        <v>1809.2</v>
      </c>
      <c r="J88" s="976">
        <v>297.19999999995343</v>
      </c>
      <c r="K88" s="976">
        <v>491.60000000009313</v>
      </c>
      <c r="L88" s="976">
        <v>866.80000000004657</v>
      </c>
      <c r="M88" s="976">
        <v>135</v>
      </c>
      <c r="N88" s="976">
        <v>125.5</v>
      </c>
      <c r="O88" s="976">
        <v>107.10000000009313</v>
      </c>
      <c r="P88" s="976">
        <v>377.19999999995343</v>
      </c>
      <c r="Q88" s="976">
        <v>65.099999999860302</v>
      </c>
      <c r="R88" s="976">
        <v>910.19999999995343</v>
      </c>
      <c r="S88" s="976">
        <v>86863.40000000014</v>
      </c>
      <c r="T88" s="976">
        <v>22162.300000000047</v>
      </c>
      <c r="U88" s="976">
        <v>39548.899999999907</v>
      </c>
      <c r="V88" s="976">
        <v>9913</v>
      </c>
      <c r="W88" s="976">
        <v>66851</v>
      </c>
      <c r="X88" s="976">
        <v>86214.999999999767</v>
      </c>
      <c r="Y88" s="976">
        <v>62288.5</v>
      </c>
      <c r="Z88" s="976">
        <v>0</v>
      </c>
      <c r="AA88" s="976">
        <v>230.89999999990687</v>
      </c>
      <c r="AB88" s="976">
        <v>60.900000000372529</v>
      </c>
      <c r="AC88" s="976">
        <v>15.899999999906868</v>
      </c>
      <c r="AD88" s="976">
        <v>1476.6000000000931</v>
      </c>
      <c r="AE88" s="976">
        <v>0</v>
      </c>
      <c r="AF88" s="976">
        <v>0</v>
      </c>
      <c r="AG88" s="976">
        <v>0</v>
      </c>
      <c r="AH88" s="976">
        <v>0</v>
      </c>
      <c r="AI88" s="976">
        <v>0</v>
      </c>
      <c r="AJ88" s="976">
        <v>0</v>
      </c>
      <c r="AK88" s="976">
        <v>0</v>
      </c>
      <c r="AL88" s="976"/>
      <c r="AM88" s="976">
        <v>0</v>
      </c>
      <c r="AN88" s="976">
        <v>0</v>
      </c>
      <c r="AO88" s="976"/>
      <c r="AP88" s="976"/>
      <c r="AQ88" s="976"/>
      <c r="AR88" s="976"/>
      <c r="AS88" s="976"/>
      <c r="AT88" s="976">
        <v>2664.2999999998137</v>
      </c>
      <c r="AU88" s="976">
        <v>0</v>
      </c>
      <c r="AV88" s="976">
        <v>0</v>
      </c>
      <c r="AW88" s="976">
        <v>2294.5</v>
      </c>
      <c r="AX88" s="976">
        <v>907</v>
      </c>
      <c r="AY88" s="976">
        <v>8993.7999999999993</v>
      </c>
      <c r="AZ88" s="976">
        <v>9426.7000000000007</v>
      </c>
      <c r="BA88" s="976">
        <v>0</v>
      </c>
      <c r="BB88" s="976">
        <v>9205.2999999999993</v>
      </c>
      <c r="BC88" s="976">
        <v>0</v>
      </c>
      <c r="BD88" s="976">
        <v>0</v>
      </c>
      <c r="BE88" s="976">
        <v>0</v>
      </c>
      <c r="BF88" s="976">
        <v>0</v>
      </c>
      <c r="BG88" s="976">
        <v>0</v>
      </c>
      <c r="BH88" s="976">
        <v>283457.74528034002</v>
      </c>
      <c r="BI88" s="976">
        <v>298577.82383904996</v>
      </c>
      <c r="BJ88" s="976">
        <v>300349.09491640999</v>
      </c>
      <c r="BK88" s="976">
        <v>338969.66290059005</v>
      </c>
      <c r="BL88" s="976">
        <v>296905.07410884998</v>
      </c>
      <c r="BM88" s="976">
        <v>301526.39315085998</v>
      </c>
      <c r="BN88" s="976">
        <v>324422.03629985999</v>
      </c>
      <c r="BO88" s="976">
        <v>403861.67770274001</v>
      </c>
      <c r="BP88" s="976">
        <v>446265.15298085997</v>
      </c>
      <c r="BQ88" s="976">
        <v>384539.80229974998</v>
      </c>
      <c r="BR88" s="976">
        <v>475263.12509817997</v>
      </c>
      <c r="BS88" s="976">
        <v>470820.34961034002</v>
      </c>
      <c r="BT88" s="976">
        <v>517595.39552403998</v>
      </c>
      <c r="BU88" s="976">
        <v>636397.57986625005</v>
      </c>
      <c r="BV88" s="976">
        <v>563661.88464046991</v>
      </c>
      <c r="BW88" s="976">
        <v>672660.08729452</v>
      </c>
      <c r="BX88" s="976">
        <v>703116.86800815002</v>
      </c>
      <c r="BY88" s="976">
        <v>745542.24993088003</v>
      </c>
      <c r="BZ88" s="976">
        <v>781902.61305132997</v>
      </c>
      <c r="CA88" s="976">
        <v>906015.94298499997</v>
      </c>
      <c r="CB88" s="976">
        <v>680185.48973893991</v>
      </c>
      <c r="CC88" s="976">
        <v>1073880.3179679301</v>
      </c>
      <c r="CD88" s="976">
        <v>949412.63488317002</v>
      </c>
      <c r="CE88" s="976">
        <v>1044056.73055838</v>
      </c>
      <c r="CF88" s="976">
        <v>1196279.9287283001</v>
      </c>
      <c r="CG88" s="976">
        <v>1306939.05178167</v>
      </c>
      <c r="CH88" s="976">
        <v>1252261.6477077401</v>
      </c>
      <c r="CI88" s="976">
        <v>1469325.96066982</v>
      </c>
      <c r="CJ88" s="976">
        <v>1776485.3709327599</v>
      </c>
      <c r="CK88" s="976">
        <v>1659290.66237769</v>
      </c>
      <c r="CL88" s="976">
        <v>1420452.66994817</v>
      </c>
      <c r="CM88" s="976">
        <v>1475845.11581468</v>
      </c>
      <c r="CN88" s="976">
        <v>1491563.2093070601</v>
      </c>
      <c r="CO88" s="976">
        <v>1383316.86673805</v>
      </c>
      <c r="CP88" s="976">
        <v>133022.60307356005</v>
      </c>
      <c r="CQ88" s="976">
        <v>634343.39769863</v>
      </c>
      <c r="CR88" s="976">
        <v>66110.496604300002</v>
      </c>
      <c r="CS88" s="976">
        <v>52696.856686779996</v>
      </c>
      <c r="CT88" s="976">
        <v>63772.460022530002</v>
      </c>
      <c r="CU88" s="976">
        <v>12239.689947639999</v>
      </c>
      <c r="CV88" s="976">
        <v>43243.857422289999</v>
      </c>
      <c r="CW88" s="976">
        <v>83931.45482228999</v>
      </c>
      <c r="CX88" s="976">
        <v>148909.48950229</v>
      </c>
      <c r="CY88" s="976">
        <v>160136.26637120999</v>
      </c>
      <c r="CZ88" s="976">
        <v>206278.56092486999</v>
      </c>
      <c r="DA88" s="976">
        <v>212522.44162939998</v>
      </c>
      <c r="DB88" s="976">
        <v>206365.91509893999</v>
      </c>
      <c r="DC88" s="976">
        <v>287728.46195709996</v>
      </c>
      <c r="DD88" s="976">
        <v>296221.47357159003</v>
      </c>
      <c r="DE88" s="976">
        <v>342192.86444780999</v>
      </c>
      <c r="DF88" s="976">
        <v>529618.31287723</v>
      </c>
      <c r="DG88" s="976">
        <v>618896.17274647998</v>
      </c>
      <c r="DH88" s="976">
        <v>784939.95336359995</v>
      </c>
      <c r="DI88" s="976">
        <v>1061819.4373681999</v>
      </c>
      <c r="DJ88" s="976">
        <v>1410862.65020013</v>
      </c>
      <c r="DK88" s="976">
        <v>1741034.5248609199</v>
      </c>
      <c r="DL88" s="976">
        <v>2137264.1446676599</v>
      </c>
      <c r="DM88" s="976">
        <v>2528153.9889930398</v>
      </c>
      <c r="DN88" s="976">
        <v>2938251.6487296098</v>
      </c>
      <c r="DO88" s="976">
        <v>3510076.0562360696</v>
      </c>
      <c r="DP88" s="976">
        <v>3725253.1601929902</v>
      </c>
      <c r="DQ88" s="976">
        <v>3786037.1489039399</v>
      </c>
      <c r="DR88" s="976">
        <v>3920453.8807146698</v>
      </c>
      <c r="DS88" s="976">
        <v>4132479.3361666701</v>
      </c>
      <c r="DT88" s="976">
        <v>4455108.3299620301</v>
      </c>
      <c r="DU88" s="976">
        <v>4765231.6021011397</v>
      </c>
      <c r="DV88" s="976">
        <v>4808912.8981774002</v>
      </c>
      <c r="DW88" s="976">
        <v>4864587.2160317693</v>
      </c>
      <c r="DX88" s="976">
        <v>4850807.4787710998</v>
      </c>
      <c r="DY88" s="976">
        <v>4771114.0627620704</v>
      </c>
      <c r="DZ88" s="976">
        <v>4776419.0690105995</v>
      </c>
      <c r="EA88" s="976">
        <v>4898525.0020180307</v>
      </c>
      <c r="EB88" s="976">
        <v>5015430.14550645</v>
      </c>
      <c r="EC88" s="976">
        <v>5077562.9457134996</v>
      </c>
      <c r="ED88" s="976">
        <v>5176368.7739989599</v>
      </c>
      <c r="EE88" s="976">
        <v>5258060.9599814899</v>
      </c>
      <c r="EF88" s="976">
        <v>5323180.7239307305</v>
      </c>
      <c r="EG88" s="976">
        <v>5370689.2194950897</v>
      </c>
      <c r="EH88" s="976">
        <v>5504266.9651445094</v>
      </c>
      <c r="EI88" s="976">
        <v>5587087.8967790399</v>
      </c>
      <c r="EJ88" s="976">
        <v>5685414.4022354996</v>
      </c>
      <c r="EK88" s="976">
        <v>5838457.6871806998</v>
      </c>
      <c r="EL88" s="976">
        <v>5924951.0531641301</v>
      </c>
      <c r="EM88" s="976">
        <v>5982987.3757618498</v>
      </c>
      <c r="EN88" s="976">
        <v>6234029.1265872996</v>
      </c>
      <c r="EO88" s="976">
        <v>6279650.1837956598</v>
      </c>
      <c r="EP88" s="976">
        <v>2.6265004599999999</v>
      </c>
      <c r="EQ88" s="976">
        <v>467.03314972999999</v>
      </c>
      <c r="ER88" s="976">
        <v>1369.19127647</v>
      </c>
      <c r="ES88" s="976">
        <v>2823.4467525599998</v>
      </c>
      <c r="ET88" s="976">
        <v>2482.4391573499997</v>
      </c>
      <c r="EU88" s="976">
        <v>2316.9590022399998</v>
      </c>
      <c r="EV88" s="976">
        <v>2162.7875758099999</v>
      </c>
      <c r="EW88" s="976">
        <v>2531.9814260100002</v>
      </c>
      <c r="EX88" s="976">
        <v>2354.9090599000001</v>
      </c>
      <c r="EY88" s="976">
        <v>3784.3304917099999</v>
      </c>
      <c r="EZ88" s="976">
        <v>2801.9506659200001</v>
      </c>
      <c r="FA88" s="976">
        <v>2524.78660636</v>
      </c>
      <c r="FB88" s="976">
        <v>2507.9634287399999</v>
      </c>
      <c r="FC88" s="976">
        <v>2879.0714903600001</v>
      </c>
      <c r="FD88" s="976">
        <v>98485.309505630008</v>
      </c>
      <c r="FE88" s="1040"/>
    </row>
    <row r="89" spans="1:161">
      <c r="A89" s="1039" t="s">
        <v>703</v>
      </c>
      <c r="B89" s="976">
        <v>6.5378299999999997E-3</v>
      </c>
      <c r="C89" s="976">
        <v>0</v>
      </c>
      <c r="D89" s="976">
        <v>0</v>
      </c>
      <c r="E89" s="976">
        <v>0</v>
      </c>
      <c r="F89" s="976">
        <v>0</v>
      </c>
      <c r="G89" s="976">
        <v>6.0000000000000001E-3</v>
      </c>
      <c r="H89" s="976">
        <v>0</v>
      </c>
      <c r="I89" s="976"/>
      <c r="J89" s="976">
        <v>0</v>
      </c>
      <c r="K89" s="976">
        <v>0</v>
      </c>
      <c r="L89" s="976">
        <v>0</v>
      </c>
      <c r="M89" s="976">
        <v>0</v>
      </c>
      <c r="N89" s="976">
        <v>0</v>
      </c>
      <c r="O89" s="976">
        <v>0</v>
      </c>
      <c r="P89" s="976">
        <v>0</v>
      </c>
      <c r="Q89" s="976">
        <v>0</v>
      </c>
      <c r="R89" s="976">
        <v>0</v>
      </c>
      <c r="S89" s="976">
        <v>0</v>
      </c>
      <c r="T89" s="976">
        <v>0</v>
      </c>
      <c r="U89" s="976">
        <v>0</v>
      </c>
      <c r="V89" s="976">
        <v>0</v>
      </c>
      <c r="W89" s="976">
        <v>0</v>
      </c>
      <c r="X89" s="976">
        <v>0</v>
      </c>
      <c r="Y89" s="976">
        <v>0</v>
      </c>
      <c r="Z89" s="976">
        <v>0</v>
      </c>
      <c r="AA89" s="976">
        <v>0</v>
      </c>
      <c r="AB89" s="976">
        <v>0</v>
      </c>
      <c r="AC89" s="976">
        <v>0</v>
      </c>
      <c r="AD89" s="976">
        <v>0</v>
      </c>
      <c r="AE89" s="976">
        <v>0</v>
      </c>
      <c r="AF89" s="976">
        <v>0</v>
      </c>
      <c r="AG89" s="976">
        <v>0</v>
      </c>
      <c r="AH89" s="976">
        <v>0</v>
      </c>
      <c r="AI89" s="976">
        <v>0</v>
      </c>
      <c r="AJ89" s="976">
        <v>0</v>
      </c>
      <c r="AK89" s="976">
        <v>0</v>
      </c>
      <c r="AL89" s="976">
        <v>0</v>
      </c>
      <c r="AM89" s="976">
        <v>0</v>
      </c>
      <c r="AN89" s="976">
        <v>0</v>
      </c>
      <c r="AO89" s="976">
        <v>0</v>
      </c>
      <c r="AP89" s="976">
        <v>0</v>
      </c>
      <c r="AQ89" s="976">
        <v>0</v>
      </c>
      <c r="AR89" s="976">
        <v>0</v>
      </c>
      <c r="AS89" s="976">
        <v>0</v>
      </c>
      <c r="AT89" s="976">
        <v>0</v>
      </c>
      <c r="AU89" s="976">
        <v>0</v>
      </c>
      <c r="AV89" s="976">
        <v>0</v>
      </c>
      <c r="AW89" s="976">
        <v>0</v>
      </c>
      <c r="AX89" s="976">
        <v>0</v>
      </c>
      <c r="AY89" s="976">
        <v>0</v>
      </c>
      <c r="AZ89" s="976">
        <v>0</v>
      </c>
      <c r="BA89" s="976">
        <v>0</v>
      </c>
      <c r="BB89" s="976">
        <v>0</v>
      </c>
      <c r="BC89" s="976">
        <v>0</v>
      </c>
      <c r="BD89" s="976">
        <v>0</v>
      </c>
      <c r="BE89" s="976">
        <v>0</v>
      </c>
      <c r="BF89" s="976">
        <v>0</v>
      </c>
      <c r="BG89" s="976">
        <v>0</v>
      </c>
      <c r="BH89" s="976">
        <v>4611.4609756700002</v>
      </c>
      <c r="BI89" s="976">
        <v>5123.9603600600003</v>
      </c>
      <c r="BJ89" s="976">
        <v>4692.4528295500004</v>
      </c>
      <c r="BK89" s="976">
        <v>4635.2073585299995</v>
      </c>
      <c r="BL89" s="976">
        <v>4867.2995266600001</v>
      </c>
      <c r="BM89" s="976">
        <v>6303.8213467599999</v>
      </c>
      <c r="BN89" s="976">
        <v>29544.23866734</v>
      </c>
      <c r="BO89" s="976">
        <v>170293.67814395999</v>
      </c>
      <c r="BP89" s="976">
        <v>170852.65931635001</v>
      </c>
      <c r="BQ89" s="976">
        <v>180044.85597979001</v>
      </c>
      <c r="BR89" s="976">
        <v>183551.27666874</v>
      </c>
      <c r="BS89" s="976">
        <v>185622.48632944</v>
      </c>
      <c r="BT89" s="976">
        <v>188711.70400029002</v>
      </c>
      <c r="BU89" s="976">
        <v>189931.95590604999</v>
      </c>
      <c r="BV89" s="976">
        <v>172451.28974789003</v>
      </c>
      <c r="BW89" s="976">
        <v>171640.03833862999</v>
      </c>
      <c r="BX89" s="976">
        <v>173679.44942530998</v>
      </c>
      <c r="BY89" s="976">
        <v>176878.91937792001</v>
      </c>
      <c r="BZ89" s="976">
        <v>179708.06595539002</v>
      </c>
      <c r="CA89" s="976">
        <v>181136.7602742</v>
      </c>
      <c r="CB89" s="976">
        <v>179593.34805032</v>
      </c>
      <c r="CC89" s="976">
        <v>181548.68317358999</v>
      </c>
      <c r="CD89" s="976">
        <v>183543.16290215999</v>
      </c>
      <c r="CE89" s="976">
        <v>184927.99104137</v>
      </c>
      <c r="CF89" s="976">
        <v>186153.42975827999</v>
      </c>
      <c r="CG89" s="976">
        <v>192335.50593787999</v>
      </c>
      <c r="CH89" s="976">
        <v>166099.17749246</v>
      </c>
      <c r="CI89" s="976">
        <v>166099.17749246</v>
      </c>
      <c r="CJ89" s="976">
        <v>168886.90247253</v>
      </c>
      <c r="CK89" s="976">
        <v>170171.94409162999</v>
      </c>
      <c r="CL89" s="976">
        <v>170919.54027932</v>
      </c>
      <c r="CM89" s="976">
        <v>174888.65752109</v>
      </c>
      <c r="CN89" s="976">
        <v>179591.26135031</v>
      </c>
      <c r="CO89" s="976">
        <v>182861.27642056</v>
      </c>
      <c r="CP89" s="976">
        <v>184676.08437926002</v>
      </c>
      <c r="CQ89" s="976">
        <v>188544.66130429998</v>
      </c>
      <c r="CR89" s="976">
        <v>189326.81783560998</v>
      </c>
      <c r="CS89" s="976">
        <v>189963.68008279998</v>
      </c>
      <c r="CT89" s="976">
        <v>195844.44573097001</v>
      </c>
      <c r="CU89" s="976">
        <v>197373.79166201001</v>
      </c>
      <c r="CV89" s="976">
        <v>198114.09315144</v>
      </c>
      <c r="CW89" s="976">
        <v>201502.72599397</v>
      </c>
      <c r="CX89" s="976">
        <v>203879.19169308999</v>
      </c>
      <c r="CY89" s="976">
        <v>206469.45511994002</v>
      </c>
      <c r="CZ89" s="976">
        <v>209941.70556269001</v>
      </c>
      <c r="DA89" s="976">
        <v>214782.94597249999</v>
      </c>
      <c r="DB89" s="976">
        <v>224084.49148222001</v>
      </c>
      <c r="DC89" s="976">
        <v>226219.57800146</v>
      </c>
      <c r="DD89" s="976">
        <v>227753.07345110999</v>
      </c>
      <c r="DE89" s="976">
        <v>258506.82122801998</v>
      </c>
      <c r="DF89" s="976">
        <v>238323.60829889</v>
      </c>
      <c r="DG89" s="976">
        <v>239446.12366613001</v>
      </c>
      <c r="DH89" s="976">
        <v>243295.15229004002</v>
      </c>
      <c r="DI89" s="976">
        <v>245479.83046666</v>
      </c>
      <c r="DJ89" s="976">
        <v>248981.13548132</v>
      </c>
      <c r="DK89" s="976">
        <v>252728.48521521999</v>
      </c>
      <c r="DL89" s="976">
        <v>262724.93281405</v>
      </c>
      <c r="DM89" s="976">
        <v>273135.01153218001</v>
      </c>
      <c r="DN89" s="976">
        <v>274052.99393617001</v>
      </c>
      <c r="DO89" s="976">
        <v>278064.72473753005</v>
      </c>
      <c r="DP89" s="976">
        <v>281796.97594873997</v>
      </c>
      <c r="DQ89" s="976">
        <v>285139.91892413003</v>
      </c>
      <c r="DR89" s="976">
        <v>297423.42983023997</v>
      </c>
      <c r="DS89" s="976">
        <v>298017.12401262001</v>
      </c>
      <c r="DT89" s="976">
        <v>303395.60838486999</v>
      </c>
      <c r="DU89" s="976">
        <v>310726.23607790004</v>
      </c>
      <c r="DV89" s="976">
        <v>320098.93852657999</v>
      </c>
      <c r="DW89" s="976">
        <v>328646.19347106002</v>
      </c>
      <c r="DX89" s="976">
        <v>335927.51996003999</v>
      </c>
      <c r="DY89" s="976">
        <v>340226.03562888002</v>
      </c>
      <c r="DZ89" s="976">
        <v>346588.83916549</v>
      </c>
      <c r="EA89" s="976">
        <v>349112.51843552</v>
      </c>
      <c r="EB89" s="976">
        <v>354432.57392121002</v>
      </c>
      <c r="EC89" s="976">
        <v>359421.41922922997</v>
      </c>
      <c r="ED89" s="976">
        <v>348729.80936803005</v>
      </c>
      <c r="EE89" s="976">
        <v>351744.12004468002</v>
      </c>
      <c r="EF89" s="976">
        <v>370534.91556217999</v>
      </c>
      <c r="EG89" s="976">
        <v>378829.33802120003</v>
      </c>
      <c r="EH89" s="976">
        <v>383689.79702227004</v>
      </c>
      <c r="EI89" s="976">
        <v>389944.90279535996</v>
      </c>
      <c r="EJ89" s="976">
        <v>396747.18090146995</v>
      </c>
      <c r="EK89" s="976">
        <v>404381.82806629996</v>
      </c>
      <c r="EL89" s="976">
        <v>418005.31611881999</v>
      </c>
      <c r="EM89" s="976">
        <v>425159.59771606</v>
      </c>
      <c r="EN89" s="976">
        <v>431528.21724606998</v>
      </c>
      <c r="EO89" s="976">
        <v>439066.40039492998</v>
      </c>
      <c r="EP89" s="976">
        <v>402156.62679533003</v>
      </c>
      <c r="EQ89" s="976">
        <v>404091.08931920002</v>
      </c>
      <c r="ER89" s="976">
        <v>410029.81320059998</v>
      </c>
      <c r="ES89" s="976">
        <v>412018.03622503002</v>
      </c>
      <c r="ET89" s="976">
        <v>415294.07405190996</v>
      </c>
      <c r="EU89" s="976">
        <v>426407.29359877005</v>
      </c>
      <c r="EV89" s="976">
        <v>430915.21742798999</v>
      </c>
      <c r="EW89" s="976">
        <v>433458.18079250999</v>
      </c>
      <c r="EX89" s="976">
        <v>436294.36244187999</v>
      </c>
      <c r="EY89" s="976">
        <v>440798.74894081999</v>
      </c>
      <c r="EZ89" s="976">
        <v>446475.91022630001</v>
      </c>
      <c r="FA89" s="976">
        <v>472225.69702257001</v>
      </c>
      <c r="FB89" s="976">
        <v>449941.53984946001</v>
      </c>
      <c r="FC89" s="976">
        <v>451970.39965515002</v>
      </c>
      <c r="FD89" s="976">
        <v>461676.48018710996</v>
      </c>
      <c r="FE89" s="1040"/>
    </row>
    <row r="90" spans="1:161">
      <c r="A90" s="1039" t="s">
        <v>704</v>
      </c>
      <c r="B90" s="976">
        <v>0.6</v>
      </c>
      <c r="C90" s="976">
        <v>3530.3</v>
      </c>
      <c r="D90" s="976">
        <v>63242</v>
      </c>
      <c r="E90" s="976">
        <v>2973.1</v>
      </c>
      <c r="F90" s="976">
        <v>106013.3</v>
      </c>
      <c r="G90" s="976">
        <v>140121.9</v>
      </c>
      <c r="H90" s="976">
        <v>126775.7</v>
      </c>
      <c r="I90" s="976">
        <v>123783.8</v>
      </c>
      <c r="J90" s="976">
        <v>296933.82999999996</v>
      </c>
      <c r="K90" s="976">
        <v>254296.59999999998</v>
      </c>
      <c r="L90" s="976">
        <v>117550.3</v>
      </c>
      <c r="M90" s="976">
        <v>36595.199999999997</v>
      </c>
      <c r="N90" s="976">
        <v>0.9</v>
      </c>
      <c r="O90" s="976">
        <v>251.7</v>
      </c>
      <c r="P90" s="976">
        <v>6311.3</v>
      </c>
      <c r="Q90" s="976">
        <v>7219.6</v>
      </c>
      <c r="R90" s="976">
        <v>7674.2000000000007</v>
      </c>
      <c r="S90" s="976">
        <v>3745.7</v>
      </c>
      <c r="T90" s="976">
        <v>34738.5</v>
      </c>
      <c r="U90" s="976">
        <v>3729.4999999999995</v>
      </c>
      <c r="V90" s="976">
        <v>20391.3</v>
      </c>
      <c r="W90" s="976">
        <v>8711</v>
      </c>
      <c r="X90" s="976">
        <v>9185.1</v>
      </c>
      <c r="Y90" s="976">
        <v>9360.9</v>
      </c>
      <c r="Z90" s="976">
        <v>23206.9</v>
      </c>
      <c r="AA90" s="976">
        <v>7988.3999999999942</v>
      </c>
      <c r="AB90" s="976">
        <v>162974.20000000001</v>
      </c>
      <c r="AC90" s="976">
        <v>231606.39999999999</v>
      </c>
      <c r="AD90" s="976">
        <v>10840.240000000005</v>
      </c>
      <c r="AE90" s="976">
        <v>66764.699999999983</v>
      </c>
      <c r="AF90" s="976">
        <v>98044.799999999988</v>
      </c>
      <c r="AG90" s="976">
        <v>96634.2</v>
      </c>
      <c r="AH90" s="976">
        <v>85997.37999999999</v>
      </c>
      <c r="AI90" s="976">
        <v>209584.1</v>
      </c>
      <c r="AJ90" s="976">
        <v>165607.1</v>
      </c>
      <c r="AK90" s="976">
        <v>311609.40000000002</v>
      </c>
      <c r="AL90" s="976">
        <v>240422.28871582996</v>
      </c>
      <c r="AM90" s="976">
        <v>255873.05</v>
      </c>
      <c r="AN90" s="976">
        <v>264343.95000000007</v>
      </c>
      <c r="AO90" s="976">
        <v>253311.71</v>
      </c>
      <c r="AP90" s="976">
        <v>280151.7</v>
      </c>
      <c r="AQ90" s="976">
        <v>196547.99999999997</v>
      </c>
      <c r="AR90" s="976">
        <v>309658.99500000005</v>
      </c>
      <c r="AS90" s="976">
        <v>261214.5</v>
      </c>
      <c r="AT90" s="976">
        <v>327292</v>
      </c>
      <c r="AU90" s="976">
        <v>87900.200000000012</v>
      </c>
      <c r="AV90" s="976">
        <v>37863.561999999998</v>
      </c>
      <c r="AW90" s="976">
        <v>79961.600000000006</v>
      </c>
      <c r="AX90" s="976">
        <v>29691.295000000006</v>
      </c>
      <c r="AY90" s="976">
        <v>77704.819999999978</v>
      </c>
      <c r="AZ90" s="976">
        <v>45468.035999999993</v>
      </c>
      <c r="BA90" s="976">
        <v>61289.700000000012</v>
      </c>
      <c r="BB90" s="976">
        <v>378210.19900000002</v>
      </c>
      <c r="BC90" s="976">
        <v>242580.7</v>
      </c>
      <c r="BD90" s="976">
        <v>205274.2</v>
      </c>
      <c r="BE90" s="976">
        <v>286685.7</v>
      </c>
      <c r="BF90" s="976">
        <v>292603.5</v>
      </c>
      <c r="BG90" s="976">
        <v>296786.58464388002</v>
      </c>
      <c r="BH90" s="976">
        <v>62574.914116319997</v>
      </c>
      <c r="BI90" s="976">
        <v>62507.272377649999</v>
      </c>
      <c r="BJ90" s="976">
        <v>103467.33001742999</v>
      </c>
      <c r="BK90" s="976">
        <v>194200.11185335001</v>
      </c>
      <c r="BL90" s="976">
        <v>113288.87078345999</v>
      </c>
      <c r="BM90" s="976">
        <v>138608.30477570996</v>
      </c>
      <c r="BN90" s="976">
        <v>420419.97560109</v>
      </c>
      <c r="BO90" s="976">
        <v>322123.46377179999</v>
      </c>
      <c r="BP90" s="976">
        <v>180898.15951685002</v>
      </c>
      <c r="BQ90" s="976">
        <v>140651.83970603</v>
      </c>
      <c r="BR90" s="976">
        <v>110914.95928573</v>
      </c>
      <c r="BS90" s="976">
        <v>108579.96802601</v>
      </c>
      <c r="BT90" s="976">
        <v>116626.25722981</v>
      </c>
      <c r="BU90" s="976">
        <v>136625.82395427002</v>
      </c>
      <c r="BV90" s="976">
        <v>122807.08486117001</v>
      </c>
      <c r="BW90" s="976">
        <v>111306.33185612</v>
      </c>
      <c r="BX90" s="976">
        <v>179205.89143834001</v>
      </c>
      <c r="BY90" s="976">
        <v>120209.25699142998</v>
      </c>
      <c r="BZ90" s="976">
        <v>119891.23730021997</v>
      </c>
      <c r="CA90" s="976">
        <v>180596.93207767999</v>
      </c>
      <c r="CB90" s="976">
        <v>119926.46497863001</v>
      </c>
      <c r="CC90" s="976">
        <v>119538.42723878</v>
      </c>
      <c r="CD90" s="976">
        <v>180329.12171054003</v>
      </c>
      <c r="CE90" s="976">
        <v>190121.78004330996</v>
      </c>
      <c r="CF90" s="976">
        <v>199382.68031925001</v>
      </c>
      <c r="CG90" s="976">
        <v>152847.62431278999</v>
      </c>
      <c r="CH90" s="976">
        <v>91667.394267469979</v>
      </c>
      <c r="CI90" s="976">
        <v>98125.16898300001</v>
      </c>
      <c r="CJ90" s="976">
        <v>94534.051252839985</v>
      </c>
      <c r="CK90" s="976">
        <v>93891.189655590002</v>
      </c>
      <c r="CL90" s="976">
        <v>90528.256435439995</v>
      </c>
      <c r="CM90" s="976">
        <v>126783.69784550002</v>
      </c>
      <c r="CN90" s="976">
        <v>90067.691123410012</v>
      </c>
      <c r="CO90" s="976">
        <v>84088.857051250001</v>
      </c>
      <c r="CP90" s="976">
        <v>84095.217674920015</v>
      </c>
      <c r="CQ90" s="976">
        <v>124020.58530865997</v>
      </c>
      <c r="CR90" s="976">
        <v>83321.029812530003</v>
      </c>
      <c r="CS90" s="976">
        <v>83319.037816270007</v>
      </c>
      <c r="CT90" s="976">
        <v>190750.54635853998</v>
      </c>
      <c r="CU90" s="976">
        <v>191036.0926035</v>
      </c>
      <c r="CV90" s="976">
        <v>191306.66309953001</v>
      </c>
      <c r="CW90" s="976">
        <v>228210.04048439002</v>
      </c>
      <c r="CX90" s="976">
        <v>122909.51199077998</v>
      </c>
      <c r="CY90" s="976">
        <v>82512.931172499986</v>
      </c>
      <c r="CZ90" s="976">
        <v>63666.91707816998</v>
      </c>
      <c r="DA90" s="976">
        <v>99880.147333939996</v>
      </c>
      <c r="DB90" s="976">
        <v>99885.650673440017</v>
      </c>
      <c r="DC90" s="976">
        <v>63689.208802349996</v>
      </c>
      <c r="DD90" s="976">
        <v>105794.04186221</v>
      </c>
      <c r="DE90" s="976">
        <v>62740.29629445001</v>
      </c>
      <c r="DF90" s="976">
        <v>56179.844198519997</v>
      </c>
      <c r="DG90" s="976">
        <v>66441.566156160014</v>
      </c>
      <c r="DH90" s="976">
        <v>65303.732694819992</v>
      </c>
      <c r="DI90" s="976">
        <v>102043.58324049001</v>
      </c>
      <c r="DJ90" s="976">
        <v>102585.21592557998</v>
      </c>
      <c r="DK90" s="976">
        <v>64633.368491880006</v>
      </c>
      <c r="DL90" s="976">
        <v>127840.08834017998</v>
      </c>
      <c r="DM90" s="976">
        <v>129659.30085167997</v>
      </c>
      <c r="DN90" s="976">
        <v>130981.69551486</v>
      </c>
      <c r="DO90" s="976">
        <v>131249.76113173002</v>
      </c>
      <c r="DP90" s="976">
        <v>131058.47452997</v>
      </c>
      <c r="DQ90" s="976">
        <v>133669.71283057003</v>
      </c>
      <c r="DR90" s="976">
        <v>168547.4087994</v>
      </c>
      <c r="DS90" s="976">
        <v>171914.07951288001</v>
      </c>
      <c r="DT90" s="976">
        <v>173958.81440666999</v>
      </c>
      <c r="DU90" s="976">
        <v>172752.85732921</v>
      </c>
      <c r="DV90" s="976">
        <v>171264.03825703001</v>
      </c>
      <c r="DW90" s="976">
        <v>202435.36196558</v>
      </c>
      <c r="DX90" s="976">
        <v>170458.61118800999</v>
      </c>
      <c r="DY90" s="976">
        <v>170509.05174592999</v>
      </c>
      <c r="DZ90" s="976">
        <v>158197.67146068002</v>
      </c>
      <c r="EA90" s="976">
        <v>154566.08004851994</v>
      </c>
      <c r="EB90" s="976">
        <v>153756.06862971</v>
      </c>
      <c r="EC90" s="976">
        <v>67488.039117669978</v>
      </c>
      <c r="ED90" s="976">
        <v>132919.01269092999</v>
      </c>
      <c r="EE90" s="976">
        <v>93826.394915599987</v>
      </c>
      <c r="EF90" s="976">
        <v>74874.425477669996</v>
      </c>
      <c r="EG90" s="976">
        <v>414490.2379149</v>
      </c>
      <c r="EH90" s="976">
        <v>262166.80036468001</v>
      </c>
      <c r="EI90" s="976">
        <v>279514.35591041995</v>
      </c>
      <c r="EJ90" s="976">
        <v>241785.29250957997</v>
      </c>
      <c r="EK90" s="976">
        <v>234965.50568500996</v>
      </c>
      <c r="EL90" s="976">
        <v>197552.53358242003</v>
      </c>
      <c r="EM90" s="976">
        <v>197547.22270622998</v>
      </c>
      <c r="EN90" s="976">
        <v>167965.53551523</v>
      </c>
      <c r="EO90" s="976">
        <v>176570.59001024</v>
      </c>
      <c r="EP90" s="976">
        <v>160540.45288308</v>
      </c>
      <c r="EQ90" s="976">
        <v>165522.50777057983</v>
      </c>
      <c r="ER90" s="976">
        <v>145196.15881721993</v>
      </c>
      <c r="ES90" s="976">
        <v>146741.01687188007</v>
      </c>
      <c r="ET90" s="976">
        <v>129460.53057410987</v>
      </c>
      <c r="EU90" s="976">
        <v>133783.31851455002</v>
      </c>
      <c r="EV90" s="976">
        <v>149100.87648256001</v>
      </c>
      <c r="EW90" s="976">
        <v>148298.23013953998</v>
      </c>
      <c r="EX90" s="976">
        <v>141375.30195435998</v>
      </c>
      <c r="EY90" s="976">
        <v>152316.74413551</v>
      </c>
      <c r="EZ90" s="976">
        <v>152970.16457055</v>
      </c>
      <c r="FA90" s="976">
        <v>162247.55340063997</v>
      </c>
      <c r="FB90" s="976">
        <v>131612.38968225999</v>
      </c>
      <c r="FC90" s="976">
        <v>182345.98593085998</v>
      </c>
      <c r="FD90" s="976">
        <v>168577.86857181002</v>
      </c>
      <c r="FE90" s="1040"/>
    </row>
    <row r="91" spans="1:161">
      <c r="A91" s="1041" t="s">
        <v>705</v>
      </c>
      <c r="B91" s="976">
        <v>0.6</v>
      </c>
      <c r="C91" s="976">
        <v>3530.3</v>
      </c>
      <c r="D91" s="976">
        <v>63242</v>
      </c>
      <c r="E91" s="976">
        <v>2973.1</v>
      </c>
      <c r="F91" s="976">
        <v>106013.3</v>
      </c>
      <c r="G91" s="976">
        <v>140121.9</v>
      </c>
      <c r="H91" s="976">
        <v>126775.7</v>
      </c>
      <c r="I91" s="976">
        <v>123783.8</v>
      </c>
      <c r="J91" s="976">
        <v>296933.82999999996</v>
      </c>
      <c r="K91" s="976">
        <v>254296.59999999998</v>
      </c>
      <c r="L91" s="976">
        <v>117550.3</v>
      </c>
      <c r="M91" s="976">
        <v>36595.199999999997</v>
      </c>
      <c r="N91" s="976">
        <v>0.9</v>
      </c>
      <c r="O91" s="976">
        <v>251.7</v>
      </c>
      <c r="P91" s="976">
        <v>6311.3</v>
      </c>
      <c r="Q91" s="976">
        <v>7219.6</v>
      </c>
      <c r="R91" s="976">
        <v>7674.2000000000007</v>
      </c>
      <c r="S91" s="976">
        <v>3745.7</v>
      </c>
      <c r="T91" s="976">
        <v>34738.5</v>
      </c>
      <c r="U91" s="976">
        <v>3729.4999999999995</v>
      </c>
      <c r="V91" s="976">
        <v>20391.3</v>
      </c>
      <c r="W91" s="976">
        <v>8711</v>
      </c>
      <c r="X91" s="976">
        <v>9185.1</v>
      </c>
      <c r="Y91" s="976">
        <v>9360.9</v>
      </c>
      <c r="Z91" s="976">
        <v>23206.9</v>
      </c>
      <c r="AA91" s="976">
        <v>7988.3999999999942</v>
      </c>
      <c r="AB91" s="976">
        <v>162974.20000000001</v>
      </c>
      <c r="AC91" s="976">
        <v>231606.39999999999</v>
      </c>
      <c r="AD91" s="976">
        <v>10840.240000000005</v>
      </c>
      <c r="AE91" s="976">
        <v>66764.699999999983</v>
      </c>
      <c r="AF91" s="976">
        <v>98044.799999999988</v>
      </c>
      <c r="AG91" s="976">
        <v>96634.2</v>
      </c>
      <c r="AH91" s="976">
        <v>85997.37999999999</v>
      </c>
      <c r="AI91" s="976">
        <v>209584.1</v>
      </c>
      <c r="AJ91" s="976">
        <v>165607.1</v>
      </c>
      <c r="AK91" s="976">
        <v>311609.40000000002</v>
      </c>
      <c r="AL91" s="976">
        <v>240422.28871582996</v>
      </c>
      <c r="AM91" s="976">
        <v>255873.05</v>
      </c>
      <c r="AN91" s="976">
        <v>264343.95000000007</v>
      </c>
      <c r="AO91" s="976">
        <v>253311.71</v>
      </c>
      <c r="AP91" s="976">
        <v>280151.7</v>
      </c>
      <c r="AQ91" s="976">
        <v>196547.99999999997</v>
      </c>
      <c r="AR91" s="976">
        <v>309658.99500000005</v>
      </c>
      <c r="AS91" s="976">
        <v>261214.5</v>
      </c>
      <c r="AT91" s="976">
        <v>327292</v>
      </c>
      <c r="AU91" s="976">
        <v>87900.200000000012</v>
      </c>
      <c r="AV91" s="976">
        <v>37863.561999999998</v>
      </c>
      <c r="AW91" s="976">
        <v>79961.600000000006</v>
      </c>
      <c r="AX91" s="976">
        <v>29691.295000000006</v>
      </c>
      <c r="AY91" s="976">
        <v>77704.819999999978</v>
      </c>
      <c r="AZ91" s="976">
        <v>45468.035999999993</v>
      </c>
      <c r="BA91" s="976">
        <v>61289.700000000012</v>
      </c>
      <c r="BB91" s="976">
        <v>378210.19900000002</v>
      </c>
      <c r="BC91" s="976">
        <v>242580.7</v>
      </c>
      <c r="BD91" s="976">
        <v>205274.2</v>
      </c>
      <c r="BE91" s="976">
        <v>286685.7</v>
      </c>
      <c r="BF91" s="976">
        <v>292603.5</v>
      </c>
      <c r="BG91" s="976">
        <v>296786.58464388002</v>
      </c>
      <c r="BH91" s="976">
        <v>62574.914116319997</v>
      </c>
      <c r="BI91" s="976">
        <v>62507.272377649999</v>
      </c>
      <c r="BJ91" s="976">
        <v>103467.33001742999</v>
      </c>
      <c r="BK91" s="976">
        <v>194200.11185335001</v>
      </c>
      <c r="BL91" s="976">
        <v>113288.87078345999</v>
      </c>
      <c r="BM91" s="976">
        <v>138608.30477570996</v>
      </c>
      <c r="BN91" s="976">
        <v>420419.97560109</v>
      </c>
      <c r="BO91" s="976">
        <v>322123.46377179999</v>
      </c>
      <c r="BP91" s="976">
        <v>180898.15951685002</v>
      </c>
      <c r="BQ91" s="976">
        <v>140651.83970603</v>
      </c>
      <c r="BR91" s="976">
        <v>110914.95928573</v>
      </c>
      <c r="BS91" s="976">
        <v>108579.96802601</v>
      </c>
      <c r="BT91" s="976">
        <v>116626.25722981</v>
      </c>
      <c r="BU91" s="976">
        <v>136625.82395427002</v>
      </c>
      <c r="BV91" s="976">
        <v>122807.08486117001</v>
      </c>
      <c r="BW91" s="976">
        <v>111306.33185612</v>
      </c>
      <c r="BX91" s="976">
        <v>179205.89143834001</v>
      </c>
      <c r="BY91" s="976">
        <v>120209.25699142998</v>
      </c>
      <c r="BZ91" s="976">
        <v>119891.23730021997</v>
      </c>
      <c r="CA91" s="976">
        <v>180596.93207767999</v>
      </c>
      <c r="CB91" s="976">
        <v>119926.46497863001</v>
      </c>
      <c r="CC91" s="976">
        <v>119538.42723878</v>
      </c>
      <c r="CD91" s="976">
        <v>180329.12171054003</v>
      </c>
      <c r="CE91" s="976">
        <v>190121.78004330996</v>
      </c>
      <c r="CF91" s="976">
        <v>199382.68031925001</v>
      </c>
      <c r="CG91" s="976">
        <v>152847.62431278999</v>
      </c>
      <c r="CH91" s="976">
        <v>91667.394267469979</v>
      </c>
      <c r="CI91" s="976">
        <v>98125.16898300001</v>
      </c>
      <c r="CJ91" s="976">
        <v>94534.051252839985</v>
      </c>
      <c r="CK91" s="976">
        <v>93891.189655590002</v>
      </c>
      <c r="CL91" s="976">
        <v>90528.256435439995</v>
      </c>
      <c r="CM91" s="976">
        <v>126783.69784550002</v>
      </c>
      <c r="CN91" s="976">
        <v>90067.691123410012</v>
      </c>
      <c r="CO91" s="976">
        <v>84088.857051250001</v>
      </c>
      <c r="CP91" s="976">
        <v>84095.217674920015</v>
      </c>
      <c r="CQ91" s="976">
        <v>124020.58530865997</v>
      </c>
      <c r="CR91" s="976">
        <v>83321.029812530003</v>
      </c>
      <c r="CS91" s="976">
        <v>83319.037816270007</v>
      </c>
      <c r="CT91" s="976">
        <v>190750.54635853998</v>
      </c>
      <c r="CU91" s="976">
        <v>191036.0926035</v>
      </c>
      <c r="CV91" s="976">
        <v>191306.66309953001</v>
      </c>
      <c r="CW91" s="976">
        <v>228210.04048439002</v>
      </c>
      <c r="CX91" s="976">
        <v>122909.51199077998</v>
      </c>
      <c r="CY91" s="976">
        <v>82512.931172499986</v>
      </c>
      <c r="CZ91" s="976">
        <v>63666.91707816998</v>
      </c>
      <c r="DA91" s="976">
        <v>99880.147333939996</v>
      </c>
      <c r="DB91" s="976">
        <v>99885.650673440017</v>
      </c>
      <c r="DC91" s="976">
        <v>63689.208802349996</v>
      </c>
      <c r="DD91" s="976">
        <v>105794.04186221</v>
      </c>
      <c r="DE91" s="976">
        <v>62740.29629445001</v>
      </c>
      <c r="DF91" s="976">
        <v>56179.844198519997</v>
      </c>
      <c r="DG91" s="976">
        <v>66441.566156160014</v>
      </c>
      <c r="DH91" s="976">
        <v>65303.732694819992</v>
      </c>
      <c r="DI91" s="976">
        <v>102043.58324049001</v>
      </c>
      <c r="DJ91" s="976">
        <v>102585.21592557998</v>
      </c>
      <c r="DK91" s="976">
        <v>64633.368491880006</v>
      </c>
      <c r="DL91" s="976">
        <v>127840.08834017998</v>
      </c>
      <c r="DM91" s="976">
        <v>129659.30085167997</v>
      </c>
      <c r="DN91" s="976">
        <v>130981.69551486</v>
      </c>
      <c r="DO91" s="976">
        <v>131249.76113173002</v>
      </c>
      <c r="DP91" s="976">
        <v>131058.47452997</v>
      </c>
      <c r="DQ91" s="976">
        <v>133669.71283057003</v>
      </c>
      <c r="DR91" s="976">
        <v>168547.4087994</v>
      </c>
      <c r="DS91" s="976">
        <v>171914.07951288001</v>
      </c>
      <c r="DT91" s="976">
        <v>173958.81440666999</v>
      </c>
      <c r="DU91" s="976">
        <v>172752.85732921</v>
      </c>
      <c r="DV91" s="976">
        <v>171264.03825703001</v>
      </c>
      <c r="DW91" s="976">
        <v>202435.36196558</v>
      </c>
      <c r="DX91" s="976">
        <v>170458.61118800999</v>
      </c>
      <c r="DY91" s="976">
        <v>170509.05174592999</v>
      </c>
      <c r="DZ91" s="976">
        <v>158197.67146068002</v>
      </c>
      <c r="EA91" s="976">
        <v>154566.08004851994</v>
      </c>
      <c r="EB91" s="976">
        <v>153756.06862971</v>
      </c>
      <c r="EC91" s="976">
        <v>67488.039117669978</v>
      </c>
      <c r="ED91" s="976">
        <v>132919.01269092999</v>
      </c>
      <c r="EE91" s="976">
        <v>93826.394915599987</v>
      </c>
      <c r="EF91" s="976">
        <v>74874.425477669996</v>
      </c>
      <c r="EG91" s="976">
        <v>414490.2379149</v>
      </c>
      <c r="EH91" s="976">
        <v>262166.80036468001</v>
      </c>
      <c r="EI91" s="976">
        <v>279514.35591041995</v>
      </c>
      <c r="EJ91" s="976">
        <v>241785.29250957997</v>
      </c>
      <c r="EK91" s="976">
        <v>234965.50568500996</v>
      </c>
      <c r="EL91" s="976">
        <v>197552.53358242003</v>
      </c>
      <c r="EM91" s="976">
        <v>197547.22270622998</v>
      </c>
      <c r="EN91" s="976">
        <v>167965.53551523</v>
      </c>
      <c r="EO91" s="976">
        <v>176570.59001024</v>
      </c>
      <c r="EP91" s="976">
        <v>160540.45288308</v>
      </c>
      <c r="EQ91" s="976">
        <v>165522.50777057983</v>
      </c>
      <c r="ER91" s="976">
        <v>145196.15881721993</v>
      </c>
      <c r="ES91" s="976">
        <v>146741.01687188007</v>
      </c>
      <c r="ET91" s="976">
        <v>129460.53057410987</v>
      </c>
      <c r="EU91" s="976">
        <v>133783.31851455002</v>
      </c>
      <c r="EV91" s="976">
        <v>149100.87648256001</v>
      </c>
      <c r="EW91" s="976">
        <v>148298.23013953998</v>
      </c>
      <c r="EX91" s="976">
        <v>141375.30195435998</v>
      </c>
      <c r="EY91" s="976">
        <v>152316.74413551</v>
      </c>
      <c r="EZ91" s="976">
        <v>152970.16457055</v>
      </c>
      <c r="FA91" s="976">
        <v>162247.55340063997</v>
      </c>
      <c r="FB91" s="976">
        <v>131612.38968225999</v>
      </c>
      <c r="FC91" s="976">
        <v>182345.98593085998</v>
      </c>
      <c r="FD91" s="976">
        <v>168577.86857181002</v>
      </c>
      <c r="FE91" s="1040"/>
    </row>
    <row r="92" spans="1:161">
      <c r="A92" s="1047" t="s">
        <v>706</v>
      </c>
      <c r="B92" s="976"/>
      <c r="C92" s="976"/>
      <c r="D92" s="976"/>
      <c r="E92" s="976"/>
      <c r="F92" s="976"/>
      <c r="G92" s="976"/>
      <c r="H92" s="976"/>
      <c r="I92" s="976"/>
      <c r="J92" s="976"/>
      <c r="K92" s="976"/>
      <c r="L92" s="976"/>
      <c r="M92" s="976"/>
      <c r="N92" s="976"/>
      <c r="O92" s="976"/>
      <c r="P92" s="976"/>
      <c r="Q92" s="976"/>
      <c r="R92" s="976"/>
      <c r="S92" s="976"/>
      <c r="T92" s="976"/>
      <c r="U92" s="976"/>
      <c r="V92" s="976"/>
      <c r="W92" s="976"/>
      <c r="X92" s="976"/>
      <c r="Y92" s="976"/>
      <c r="Z92" s="976"/>
      <c r="AA92" s="976"/>
      <c r="AB92" s="976"/>
      <c r="AC92" s="976"/>
      <c r="AD92" s="976"/>
      <c r="AE92" s="976"/>
      <c r="AF92" s="976"/>
      <c r="AG92" s="976"/>
      <c r="AH92" s="976"/>
      <c r="AI92" s="976"/>
      <c r="AJ92" s="976"/>
      <c r="AK92" s="976"/>
      <c r="AL92" s="976"/>
      <c r="AM92" s="976"/>
      <c r="AN92" s="976"/>
      <c r="AO92" s="976"/>
      <c r="AP92" s="976"/>
      <c r="AQ92" s="976"/>
      <c r="AR92" s="976"/>
      <c r="AS92" s="976"/>
      <c r="AT92" s="976"/>
      <c r="AU92" s="976"/>
      <c r="AV92" s="976"/>
      <c r="AW92" s="976"/>
      <c r="AX92" s="976"/>
      <c r="AY92" s="976"/>
      <c r="AZ92" s="976"/>
      <c r="BA92" s="976"/>
      <c r="BB92" s="976"/>
      <c r="BC92" s="976"/>
      <c r="BD92" s="976"/>
      <c r="BE92" s="976"/>
      <c r="BF92" s="976"/>
      <c r="BG92" s="976"/>
      <c r="BH92" s="976"/>
      <c r="BI92" s="976"/>
      <c r="BJ92" s="976"/>
      <c r="BK92" s="976"/>
      <c r="BL92" s="976"/>
      <c r="BM92" s="976"/>
      <c r="BN92" s="976"/>
      <c r="BO92" s="976"/>
      <c r="BP92" s="976"/>
      <c r="BQ92" s="976"/>
      <c r="BR92" s="976"/>
      <c r="BS92" s="976"/>
      <c r="BT92" s="976"/>
      <c r="BU92" s="976"/>
      <c r="BV92" s="976"/>
      <c r="BW92" s="976"/>
      <c r="BX92" s="976"/>
      <c r="BY92" s="976"/>
      <c r="BZ92" s="976"/>
      <c r="CA92" s="976"/>
      <c r="CB92" s="976"/>
      <c r="CC92" s="976"/>
      <c r="CD92" s="976"/>
      <c r="CE92" s="976"/>
      <c r="CF92" s="976"/>
      <c r="CG92" s="976"/>
      <c r="CH92" s="976"/>
      <c r="CI92" s="976"/>
      <c r="CJ92" s="976"/>
      <c r="CK92" s="976"/>
      <c r="CL92" s="976"/>
      <c r="CM92" s="976"/>
      <c r="CN92" s="976"/>
      <c r="CO92" s="976"/>
      <c r="CP92" s="976"/>
      <c r="CQ92" s="976"/>
      <c r="CR92" s="976"/>
      <c r="CS92" s="976"/>
      <c r="CT92" s="976"/>
      <c r="CU92" s="976"/>
      <c r="CV92" s="976"/>
      <c r="CW92" s="976"/>
      <c r="CX92" s="976"/>
      <c r="CY92" s="976"/>
      <c r="CZ92" s="976"/>
      <c r="DA92" s="976"/>
      <c r="DB92" s="976"/>
      <c r="DC92" s="976"/>
      <c r="DD92" s="976"/>
      <c r="DE92" s="976"/>
      <c r="DF92" s="976"/>
      <c r="DG92" s="976"/>
      <c r="DH92" s="976"/>
      <c r="DI92" s="976"/>
      <c r="DJ92" s="976"/>
      <c r="DK92" s="976"/>
      <c r="DL92" s="976"/>
      <c r="DM92" s="976"/>
      <c r="DN92" s="976"/>
      <c r="DO92" s="976"/>
      <c r="DP92" s="976"/>
      <c r="DQ92" s="976"/>
      <c r="DR92" s="976"/>
      <c r="DS92" s="976"/>
      <c r="DT92" s="976"/>
      <c r="DU92" s="976"/>
      <c r="DV92" s="976"/>
      <c r="DW92" s="976"/>
      <c r="DX92" s="976"/>
      <c r="DY92" s="976"/>
      <c r="DZ92" s="976"/>
      <c r="EA92" s="976"/>
      <c r="EB92" s="976"/>
      <c r="EC92" s="976"/>
      <c r="ED92" s="976"/>
      <c r="EE92" s="976"/>
      <c r="EF92" s="976"/>
      <c r="EG92" s="976"/>
      <c r="EH92" s="976"/>
      <c r="EI92" s="976"/>
      <c r="EJ92" s="976"/>
      <c r="EK92" s="976"/>
      <c r="EL92" s="976"/>
      <c r="EM92" s="976"/>
      <c r="EN92" s="976"/>
      <c r="EO92" s="976"/>
      <c r="EP92" s="976"/>
      <c r="EQ92" s="976"/>
      <c r="ER92" s="976"/>
      <c r="ES92" s="976"/>
      <c r="ET92" s="976"/>
      <c r="EU92" s="976"/>
      <c r="EV92" s="976"/>
      <c r="EW92" s="976"/>
      <c r="EX92" s="976"/>
      <c r="EY92" s="976"/>
      <c r="EZ92" s="976"/>
      <c r="FA92" s="976"/>
      <c r="FB92" s="976"/>
      <c r="FC92" s="976"/>
      <c r="FD92" s="976"/>
      <c r="FE92" s="1040"/>
    </row>
    <row r="93" spans="1:161">
      <c r="A93" s="1041" t="s">
        <v>707</v>
      </c>
      <c r="B93" s="976"/>
      <c r="C93" s="976"/>
      <c r="D93" s="976"/>
      <c r="E93" s="976"/>
      <c r="F93" s="976"/>
      <c r="G93" s="976"/>
      <c r="H93" s="976"/>
      <c r="I93" s="976"/>
      <c r="J93" s="976"/>
      <c r="K93" s="976"/>
      <c r="L93" s="976"/>
      <c r="M93" s="976"/>
      <c r="N93" s="976"/>
      <c r="O93" s="976"/>
      <c r="P93" s="976"/>
      <c r="Q93" s="976"/>
      <c r="R93" s="976"/>
      <c r="S93" s="976"/>
      <c r="T93" s="976"/>
      <c r="U93" s="976"/>
      <c r="V93" s="976"/>
      <c r="W93" s="976"/>
      <c r="X93" s="976"/>
      <c r="Y93" s="976"/>
      <c r="Z93" s="976"/>
      <c r="AA93" s="976"/>
      <c r="AB93" s="976"/>
      <c r="AC93" s="976"/>
      <c r="AD93" s="976"/>
      <c r="AE93" s="976"/>
      <c r="AF93" s="976"/>
      <c r="AG93" s="976"/>
      <c r="AH93" s="976"/>
      <c r="AI93" s="976"/>
      <c r="AJ93" s="976"/>
      <c r="AK93" s="976"/>
      <c r="AL93" s="976"/>
      <c r="AM93" s="976"/>
      <c r="AN93" s="976"/>
      <c r="AO93" s="976"/>
      <c r="AP93" s="976"/>
      <c r="AQ93" s="976"/>
      <c r="AR93" s="976"/>
      <c r="AS93" s="976"/>
      <c r="AT93" s="976"/>
      <c r="AU93" s="976"/>
      <c r="AV93" s="976"/>
      <c r="AW93" s="976"/>
      <c r="AX93" s="976"/>
      <c r="AY93" s="976"/>
      <c r="AZ93" s="976"/>
      <c r="BA93" s="976"/>
      <c r="BB93" s="976"/>
      <c r="BC93" s="976"/>
      <c r="BD93" s="976"/>
      <c r="BE93" s="976"/>
      <c r="BF93" s="976"/>
      <c r="BG93" s="976"/>
      <c r="BH93" s="976"/>
      <c r="BI93" s="976"/>
      <c r="BJ93" s="976"/>
      <c r="BK93" s="976"/>
      <c r="BL93" s="976"/>
      <c r="BM93" s="976"/>
      <c r="BN93" s="976"/>
      <c r="BO93" s="976"/>
      <c r="BP93" s="976">
        <v>48404.306700699999</v>
      </c>
      <c r="BQ93" s="976">
        <v>37974.743008050005</v>
      </c>
      <c r="BR93" s="976">
        <v>36039.218607639996</v>
      </c>
      <c r="BS93" s="976">
        <v>34547.027723530002</v>
      </c>
      <c r="BT93" s="976">
        <v>36407.196712540004</v>
      </c>
      <c r="BU93" s="976">
        <v>34509.269018300001</v>
      </c>
      <c r="BV93" s="976">
        <v>31965.897931619998</v>
      </c>
      <c r="BW93" s="976">
        <v>31175.238935869998</v>
      </c>
      <c r="BX93" s="976">
        <v>32146.150536139998</v>
      </c>
      <c r="BY93" s="976">
        <v>31760.96110443</v>
      </c>
      <c r="BZ93" s="976">
        <v>31767.160808749999</v>
      </c>
      <c r="CA93" s="976">
        <v>34040.732109069999</v>
      </c>
      <c r="CB93" s="976">
        <v>31765.48792811</v>
      </c>
      <c r="CC93" s="976">
        <v>31775.548300750001</v>
      </c>
      <c r="CD93" s="976">
        <v>31690.757671009997</v>
      </c>
      <c r="CE93" s="976">
        <v>32287.483928109999</v>
      </c>
      <c r="CF93" s="976">
        <v>32232.416349130002</v>
      </c>
      <c r="CG93" s="976">
        <v>31661.900646729999</v>
      </c>
      <c r="CH93" s="976">
        <v>32272.887160089998</v>
      </c>
      <c r="CI93" s="976">
        <v>32974.283346559998</v>
      </c>
      <c r="CJ93" s="976">
        <v>32716.123216460001</v>
      </c>
      <c r="CK93" s="976">
        <v>32612.317933009999</v>
      </c>
      <c r="CL93" s="976">
        <v>32414.404060369998</v>
      </c>
      <c r="CM93" s="976">
        <v>31799.26057364</v>
      </c>
      <c r="CN93" s="976">
        <v>31764.39358254</v>
      </c>
      <c r="CO93" s="976">
        <v>31288.653384759997</v>
      </c>
      <c r="CP93" s="976">
        <v>31286.23355877</v>
      </c>
      <c r="CQ93" s="976">
        <v>31282.534076080003</v>
      </c>
      <c r="CR93" s="976">
        <v>30745.913760810003</v>
      </c>
      <c r="CS93" s="976">
        <v>30827.36468414</v>
      </c>
      <c r="CT93" s="976">
        <v>15786.16014156</v>
      </c>
      <c r="CU93" s="976">
        <v>16109.90257486</v>
      </c>
      <c r="CV93" s="976">
        <v>16412.179879269999</v>
      </c>
      <c r="CW93" s="976">
        <v>15807.62527045</v>
      </c>
      <c r="CX93" s="976">
        <v>16210.26481524</v>
      </c>
      <c r="CY93" s="976">
        <v>12672.14033652</v>
      </c>
      <c r="CZ93" s="976">
        <v>12725.233696430001</v>
      </c>
      <c r="DA93" s="976">
        <v>11815.83612622</v>
      </c>
      <c r="DB93" s="976">
        <v>11798.6078342</v>
      </c>
      <c r="DC93" s="976">
        <v>11798.6078342</v>
      </c>
      <c r="DD93" s="976">
        <v>11800.674775459998</v>
      </c>
      <c r="DE93" s="976">
        <v>11711.441721589999</v>
      </c>
      <c r="DF93" s="976">
        <v>11912.850303990001</v>
      </c>
      <c r="DG93" s="976">
        <v>11912.8722681</v>
      </c>
      <c r="DH93" s="976">
        <v>11912.850303990001</v>
      </c>
      <c r="DI93" s="976">
        <v>11912.850303990001</v>
      </c>
      <c r="DJ93" s="976">
        <v>12155.499245129999</v>
      </c>
      <c r="DK93" s="976">
        <v>12206.997380280001</v>
      </c>
      <c r="DL93" s="976">
        <v>20479.712778230001</v>
      </c>
      <c r="DM93" s="976">
        <v>20530.993876050001</v>
      </c>
      <c r="DN93" s="976">
        <v>20565.176904249998</v>
      </c>
      <c r="DO93" s="976">
        <v>20852.776899590001</v>
      </c>
      <c r="DP93" s="976">
        <v>20667.570130349999</v>
      </c>
      <c r="DQ93" s="976">
        <v>20718.645042709999</v>
      </c>
      <c r="DR93" s="976">
        <v>20909.970521209998</v>
      </c>
      <c r="DS93" s="976">
        <v>20960.821161659998</v>
      </c>
      <c r="DT93" s="976">
        <v>21011.342628830003</v>
      </c>
      <c r="DU93" s="976">
        <v>21061.755577340002</v>
      </c>
      <c r="DV93" s="976">
        <v>21112.26980993</v>
      </c>
      <c r="DW93" s="976">
        <v>21162.465721110002</v>
      </c>
      <c r="DX93" s="976">
        <v>21212.6171818</v>
      </c>
      <c r="DY93" s="976">
        <v>21262.596055650003</v>
      </c>
      <c r="DZ93" s="976">
        <v>19993.257880009998</v>
      </c>
      <c r="EA93" s="976">
        <v>19993.257880009998</v>
      </c>
      <c r="EB93" s="976">
        <v>19993.257880009998</v>
      </c>
      <c r="EC93" s="976">
        <v>19993.257880009998</v>
      </c>
      <c r="ED93" s="976">
        <v>28475.10433255</v>
      </c>
      <c r="EE93" s="976">
        <v>28246.820821159999</v>
      </c>
      <c r="EF93" s="976">
        <v>28246.820821159999</v>
      </c>
      <c r="EG93" s="976">
        <v>28248.544429580001</v>
      </c>
      <c r="EH93" s="976">
        <v>28248.54443039</v>
      </c>
      <c r="EI93" s="976">
        <v>28248.54443039</v>
      </c>
      <c r="EJ93" s="976">
        <v>28248.54443039</v>
      </c>
      <c r="EK93" s="976">
        <v>28248.54443039</v>
      </c>
      <c r="EL93" s="976">
        <v>28238.456802569999</v>
      </c>
      <c r="EM93" s="976">
        <v>28238.456802569999</v>
      </c>
      <c r="EN93" s="976">
        <v>28238.456802569999</v>
      </c>
      <c r="EO93" s="976">
        <v>28238.456802569999</v>
      </c>
      <c r="EP93" s="976">
        <v>28300.61385623</v>
      </c>
      <c r="EQ93" s="976">
        <v>28301.491882180002</v>
      </c>
      <c r="ER93" s="976">
        <v>28300.61385623</v>
      </c>
      <c r="ES93" s="976">
        <v>28300.61385623</v>
      </c>
      <c r="ET93" s="976">
        <v>28300.61385623</v>
      </c>
      <c r="EU93" s="976">
        <v>28300.61385623</v>
      </c>
      <c r="EV93" s="976">
        <v>28300.61385623</v>
      </c>
      <c r="EW93" s="976">
        <v>28300.61385623</v>
      </c>
      <c r="EX93" s="976">
        <v>28324.15460623</v>
      </c>
      <c r="EY93" s="976">
        <v>28324.15460623</v>
      </c>
      <c r="EZ93" s="976">
        <v>28324.15460623</v>
      </c>
      <c r="FA93" s="976">
        <v>28324.15460623</v>
      </c>
      <c r="FB93" s="976">
        <v>28324.15460623</v>
      </c>
      <c r="FC93" s="976">
        <v>28324.15460623</v>
      </c>
      <c r="FD93" s="976">
        <v>28324.15460623</v>
      </c>
      <c r="FE93" s="1040"/>
    </row>
    <row r="94" spans="1:161">
      <c r="A94" s="1041" t="s">
        <v>708</v>
      </c>
      <c r="B94" s="976"/>
      <c r="C94" s="976"/>
      <c r="D94" s="976"/>
      <c r="E94" s="976"/>
      <c r="F94" s="976"/>
      <c r="G94" s="976"/>
      <c r="H94" s="976"/>
      <c r="I94" s="976"/>
      <c r="J94" s="976"/>
      <c r="K94" s="976"/>
      <c r="L94" s="976"/>
      <c r="M94" s="976"/>
      <c r="N94" s="976"/>
      <c r="O94" s="976"/>
      <c r="P94" s="976"/>
      <c r="Q94" s="976"/>
      <c r="R94" s="976"/>
      <c r="S94" s="976"/>
      <c r="T94" s="976"/>
      <c r="U94" s="976"/>
      <c r="V94" s="976"/>
      <c r="W94" s="976"/>
      <c r="X94" s="976"/>
      <c r="Y94" s="976"/>
      <c r="Z94" s="976"/>
      <c r="AA94" s="976"/>
      <c r="AB94" s="976"/>
      <c r="AC94" s="976"/>
      <c r="AD94" s="976"/>
      <c r="AE94" s="976"/>
      <c r="AF94" s="976"/>
      <c r="AG94" s="976"/>
      <c r="AH94" s="976"/>
      <c r="AI94" s="976"/>
      <c r="AJ94" s="976"/>
      <c r="AK94" s="976"/>
      <c r="AL94" s="976"/>
      <c r="AM94" s="976"/>
      <c r="AN94" s="976"/>
      <c r="AO94" s="976"/>
      <c r="AP94" s="976"/>
      <c r="AQ94" s="976"/>
      <c r="AR94" s="976"/>
      <c r="AS94" s="976"/>
      <c r="AT94" s="976"/>
      <c r="AU94" s="976"/>
      <c r="AV94" s="976"/>
      <c r="AW94" s="976"/>
      <c r="AX94" s="976"/>
      <c r="AY94" s="976"/>
      <c r="AZ94" s="976"/>
      <c r="BA94" s="976"/>
      <c r="BB94" s="976"/>
      <c r="BC94" s="976"/>
      <c r="BD94" s="976"/>
      <c r="BE94" s="976"/>
      <c r="BF94" s="976"/>
      <c r="BG94" s="976"/>
      <c r="BH94" s="976"/>
      <c r="BI94" s="976"/>
      <c r="BJ94" s="976"/>
      <c r="BK94" s="976"/>
      <c r="BL94" s="976"/>
      <c r="BM94" s="976"/>
      <c r="BN94" s="976"/>
      <c r="BO94" s="976"/>
      <c r="BP94" s="976">
        <v>49071.516110510005</v>
      </c>
      <c r="BQ94" s="976">
        <v>49789.764158269994</v>
      </c>
      <c r="BR94" s="976">
        <v>49960.9080139</v>
      </c>
      <c r="BS94" s="976">
        <v>49052.099658550003</v>
      </c>
      <c r="BT94" s="976">
        <v>49210.252360899998</v>
      </c>
      <c r="BU94" s="976">
        <v>49014.089944839994</v>
      </c>
      <c r="BV94" s="976">
        <v>10924.714375610001</v>
      </c>
      <c r="BW94" s="976">
        <v>1807.6864165599995</v>
      </c>
      <c r="BX94" s="976">
        <v>9992.6955506100003</v>
      </c>
      <c r="BY94" s="976">
        <v>9840.1043977000008</v>
      </c>
      <c r="BZ94" s="976">
        <v>9913.53379227</v>
      </c>
      <c r="CA94" s="976">
        <v>9536.118962479999</v>
      </c>
      <c r="CB94" s="976">
        <v>9618.687856919998</v>
      </c>
      <c r="CC94" s="976">
        <v>9542.8120027700006</v>
      </c>
      <c r="CD94" s="976">
        <v>10372.97161552</v>
      </c>
      <c r="CE94" s="976">
        <v>9417.3243406599995</v>
      </c>
      <c r="CF94" s="976">
        <v>9272.6299004500015</v>
      </c>
      <c r="CG94" s="976">
        <v>9147.1854602400017</v>
      </c>
      <c r="CH94" s="976">
        <v>8545.7543935699996</v>
      </c>
      <c r="CI94" s="976">
        <v>8129.352046009998</v>
      </c>
      <c r="CJ94" s="976">
        <v>7506.8455389799992</v>
      </c>
      <c r="CK94" s="976">
        <v>7621.3464951800006</v>
      </c>
      <c r="CL94" s="976">
        <v>7305.5939545999981</v>
      </c>
      <c r="CM94" s="976">
        <v>7385.7985480899997</v>
      </c>
      <c r="CN94" s="976">
        <v>7433.3299070600015</v>
      </c>
      <c r="CO94" s="976">
        <v>1604.9158544200002</v>
      </c>
      <c r="CP94" s="976">
        <v>1562.4508809500001</v>
      </c>
      <c r="CQ94" s="976">
        <v>3775.7495686500001</v>
      </c>
      <c r="CR94" s="976">
        <v>1421.1959935099999</v>
      </c>
      <c r="CS94" s="976">
        <v>1421.1959935099999</v>
      </c>
      <c r="CT94" s="976">
        <v>1421.1959935099999</v>
      </c>
      <c r="CU94" s="976">
        <v>1419.40686205</v>
      </c>
      <c r="CV94" s="976">
        <v>1449.5747303000001</v>
      </c>
      <c r="CW94" s="976">
        <v>1449.74472672</v>
      </c>
      <c r="CX94" s="976">
        <v>1489.6447382399999</v>
      </c>
      <c r="CY94" s="976">
        <v>1458.19365565</v>
      </c>
      <c r="CZ94" s="976">
        <v>48595.581464260002</v>
      </c>
      <c r="DA94" s="976">
        <v>48588.64298389</v>
      </c>
      <c r="DB94" s="976">
        <v>48604.597527910002</v>
      </c>
      <c r="DC94" s="976">
        <v>48604.69062886</v>
      </c>
      <c r="DD94" s="976">
        <v>48660.212494480002</v>
      </c>
      <c r="DE94" s="976">
        <v>48677.294545570003</v>
      </c>
      <c r="DF94" s="976">
        <v>37090.009174569997</v>
      </c>
      <c r="DG94" s="976">
        <v>37207.632898099997</v>
      </c>
      <c r="DH94" s="976">
        <v>37170.300250970002</v>
      </c>
      <c r="DI94" s="976">
        <v>37001.647108190002</v>
      </c>
      <c r="DJ94" s="976">
        <v>37001.647108190002</v>
      </c>
      <c r="DK94" s="976">
        <v>37001.647108190002</v>
      </c>
      <c r="DL94" s="976">
        <v>42182.645108190001</v>
      </c>
      <c r="DM94" s="976">
        <v>42194.927610269995</v>
      </c>
      <c r="DN94" s="976">
        <v>42194.942610269994</v>
      </c>
      <c r="DO94" s="976">
        <v>42195.658229029999</v>
      </c>
      <c r="DP94" s="976">
        <v>42187.15865474</v>
      </c>
      <c r="DQ94" s="976">
        <v>42180.312698829999</v>
      </c>
      <c r="DR94" s="976">
        <v>42504.590407620002</v>
      </c>
      <c r="DS94" s="976">
        <v>42504.590407620002</v>
      </c>
      <c r="DT94" s="976">
        <v>42504.590407620002</v>
      </c>
      <c r="DU94" s="976">
        <v>42506.150874389998</v>
      </c>
      <c r="DV94" s="976">
        <v>42506.045483230002</v>
      </c>
      <c r="DW94" s="976">
        <v>42506.213910730003</v>
      </c>
      <c r="DX94" s="976">
        <v>42512.670168330005</v>
      </c>
      <c r="DY94" s="976">
        <v>42512.779418329999</v>
      </c>
      <c r="DZ94" s="976">
        <v>42512.779418329999</v>
      </c>
      <c r="EA94" s="976">
        <v>42512.789651120002</v>
      </c>
      <c r="EB94" s="976">
        <v>42512.789651120002</v>
      </c>
      <c r="EC94" s="976">
        <v>42513.104292000004</v>
      </c>
      <c r="ED94" s="976">
        <v>42913.813221019998</v>
      </c>
      <c r="EE94" s="976">
        <v>42914.015401019999</v>
      </c>
      <c r="EF94" s="976">
        <v>42914.015401019999</v>
      </c>
      <c r="EG94" s="976">
        <v>43720.528016739998</v>
      </c>
      <c r="EH94" s="976">
        <v>43722.655473430001</v>
      </c>
      <c r="EI94" s="976">
        <v>43722.608883430003</v>
      </c>
      <c r="EJ94" s="976">
        <v>43722.606857989995</v>
      </c>
      <c r="EK94" s="976">
        <v>43721.746069829998</v>
      </c>
      <c r="EL94" s="976">
        <v>43721.746069469998</v>
      </c>
      <c r="EM94" s="976">
        <v>43715.498067410001</v>
      </c>
      <c r="EN94" s="976">
        <v>43715.573123410002</v>
      </c>
      <c r="EO94" s="976">
        <v>43720.557936830002</v>
      </c>
      <c r="EP94" s="976">
        <v>47682.080625349998</v>
      </c>
      <c r="EQ94" s="976">
        <v>47872.842799949998</v>
      </c>
      <c r="ER94" s="976">
        <v>47872.842799949998</v>
      </c>
      <c r="ES94" s="976">
        <v>47872.842799949998</v>
      </c>
      <c r="ET94" s="976">
        <v>47874.842638129994</v>
      </c>
      <c r="EU94" s="976">
        <v>47869.596343930003</v>
      </c>
      <c r="EV94" s="976">
        <v>47873.550851430002</v>
      </c>
      <c r="EW94" s="976">
        <v>47873.965201970001</v>
      </c>
      <c r="EX94" s="976">
        <v>47873.965201970001</v>
      </c>
      <c r="EY94" s="976">
        <v>47899.208169010002</v>
      </c>
      <c r="EZ94" s="976">
        <v>47900.096037910007</v>
      </c>
      <c r="FA94" s="976">
        <v>47875.619649209999</v>
      </c>
      <c r="FB94" s="976">
        <v>47679.585187379998</v>
      </c>
      <c r="FC94" s="976">
        <v>47683.5091397</v>
      </c>
      <c r="FD94" s="976">
        <v>47683.370639699999</v>
      </c>
      <c r="FE94" s="1040"/>
    </row>
    <row r="95" spans="1:161">
      <c r="A95" s="1039" t="s">
        <v>709</v>
      </c>
      <c r="B95" s="976">
        <v>36482.429350489998</v>
      </c>
      <c r="C95" s="976">
        <v>62965.8</v>
      </c>
      <c r="D95" s="976">
        <v>72464.5</v>
      </c>
      <c r="E95" s="976">
        <v>26266.3</v>
      </c>
      <c r="F95" s="976">
        <v>30394.100000000002</v>
      </c>
      <c r="G95" s="976">
        <v>11847.8</v>
      </c>
      <c r="H95" s="976">
        <v>37043.199999999997</v>
      </c>
      <c r="I95" s="976">
        <v>38321.599999999999</v>
      </c>
      <c r="J95" s="976">
        <v>41846.499999999993</v>
      </c>
      <c r="K95" s="976">
        <v>47823.399999999994</v>
      </c>
      <c r="L95" s="976">
        <v>50220.499999999993</v>
      </c>
      <c r="M95" s="976">
        <v>50966.1</v>
      </c>
      <c r="N95" s="976">
        <v>105.6</v>
      </c>
      <c r="O95" s="976">
        <v>1320.3</v>
      </c>
      <c r="P95" s="976">
        <v>4812</v>
      </c>
      <c r="Q95" s="976">
        <v>7046.4000000000005</v>
      </c>
      <c r="R95" s="976">
        <v>8605.7999999999993</v>
      </c>
      <c r="S95" s="976">
        <v>11694.7</v>
      </c>
      <c r="T95" s="976">
        <v>14955.6</v>
      </c>
      <c r="U95" s="976">
        <v>19428.800000000003</v>
      </c>
      <c r="V95" s="976">
        <v>28816.699999999997</v>
      </c>
      <c r="W95" s="976">
        <v>31785.7</v>
      </c>
      <c r="X95" s="976">
        <v>34490.199999999997</v>
      </c>
      <c r="Y95" s="976">
        <v>36915.200000000004</v>
      </c>
      <c r="Z95" s="976">
        <v>44219.7</v>
      </c>
      <c r="AA95" s="976">
        <v>58524.9</v>
      </c>
      <c r="AB95" s="976">
        <v>6790.8</v>
      </c>
      <c r="AC95" s="976">
        <v>9756.2000000000007</v>
      </c>
      <c r="AD95" s="976">
        <v>12551.699999999999</v>
      </c>
      <c r="AE95" s="976">
        <v>19500.8</v>
      </c>
      <c r="AF95" s="976">
        <v>22427.1</v>
      </c>
      <c r="AG95" s="976">
        <v>27229.5</v>
      </c>
      <c r="AH95" s="976">
        <v>30190.6</v>
      </c>
      <c r="AI95" s="976">
        <v>34257.5</v>
      </c>
      <c r="AJ95" s="976">
        <v>36939</v>
      </c>
      <c r="AK95" s="976">
        <v>52432.4</v>
      </c>
      <c r="AL95" s="976">
        <v>58544.053896380006</v>
      </c>
      <c r="AM95" s="976">
        <v>68961.400000000009</v>
      </c>
      <c r="AN95" s="976">
        <v>71780.200000000012</v>
      </c>
      <c r="AO95" s="976">
        <v>11001.6</v>
      </c>
      <c r="AP95" s="976">
        <v>13869.6</v>
      </c>
      <c r="AQ95" s="976">
        <v>18256.600000000002</v>
      </c>
      <c r="AR95" s="976">
        <v>30260.199999999997</v>
      </c>
      <c r="AS95" s="976">
        <v>35210.800000000003</v>
      </c>
      <c r="AT95" s="976">
        <v>46262.8</v>
      </c>
      <c r="AU95" s="976">
        <v>43538.1</v>
      </c>
      <c r="AV95" s="976">
        <v>46182.299999999996</v>
      </c>
      <c r="AW95" s="976">
        <v>53389.1</v>
      </c>
      <c r="AX95" s="976">
        <v>5837.1</v>
      </c>
      <c r="AY95" s="976">
        <v>26605.699999999997</v>
      </c>
      <c r="AZ95" s="976">
        <v>27771</v>
      </c>
      <c r="BA95" s="976">
        <v>27318.3</v>
      </c>
      <c r="BB95" s="976">
        <v>26243.933333333334</v>
      </c>
      <c r="BC95" s="976">
        <v>29391.200000000001</v>
      </c>
      <c r="BD95" s="976">
        <v>38967</v>
      </c>
      <c r="BE95" s="976">
        <v>40759.599999999999</v>
      </c>
      <c r="BF95" s="976">
        <v>46512.2</v>
      </c>
      <c r="BG95" s="976">
        <v>46974.394063120097</v>
      </c>
      <c r="BH95" s="976">
        <v>80472.720524780001</v>
      </c>
      <c r="BI95" s="976">
        <v>83884.649415559994</v>
      </c>
      <c r="BJ95" s="976">
        <v>152183.14520258</v>
      </c>
      <c r="BK95" s="976">
        <v>597982.08471970994</v>
      </c>
      <c r="BL95" s="976">
        <v>601229.78582385997</v>
      </c>
      <c r="BM95" s="976">
        <v>624063.23201714002</v>
      </c>
      <c r="BN95" s="976">
        <v>629210.67532644991</v>
      </c>
      <c r="BO95" s="976">
        <v>46311.38935243</v>
      </c>
      <c r="BP95" s="976">
        <v>47508.58475288</v>
      </c>
      <c r="BQ95" s="976">
        <v>57261.066039339996</v>
      </c>
      <c r="BR95" s="976">
        <v>64151.858504609998</v>
      </c>
      <c r="BS95" s="976">
        <v>68620.070592849996</v>
      </c>
      <c r="BT95" s="976">
        <v>73998.653596679986</v>
      </c>
      <c r="BU95" s="976">
        <v>143777.13835259</v>
      </c>
      <c r="BV95" s="976">
        <v>196112.38266611999</v>
      </c>
      <c r="BW95" s="976">
        <v>13660.63354035</v>
      </c>
      <c r="BX95" s="976">
        <v>43492.201748519998</v>
      </c>
      <c r="BY95" s="976">
        <v>61362.650945660003</v>
      </c>
      <c r="BZ95" s="976">
        <v>74491.699259219997</v>
      </c>
      <c r="CA95" s="976">
        <v>96090.21582179</v>
      </c>
      <c r="CB95" s="976">
        <v>121735.31367594001</v>
      </c>
      <c r="CC95" s="976">
        <v>149096.24888701999</v>
      </c>
      <c r="CD95" s="976">
        <v>157490.45570398998</v>
      </c>
      <c r="CE95" s="976">
        <v>158319.70474528</v>
      </c>
      <c r="CF95" s="976">
        <v>162654.4482895</v>
      </c>
      <c r="CG95" s="976">
        <v>164570.74654162</v>
      </c>
      <c r="CH95" s="976">
        <v>3185.0319322300002</v>
      </c>
      <c r="CI95" s="976">
        <v>161262.39932532999</v>
      </c>
      <c r="CJ95" s="976">
        <v>23548.58704178</v>
      </c>
      <c r="CK95" s="976">
        <v>22395.757966220001</v>
      </c>
      <c r="CL95" s="976">
        <v>60700.414082339994</v>
      </c>
      <c r="CM95" s="976">
        <v>64629.21709079</v>
      </c>
      <c r="CN95" s="976">
        <v>90440.905555990001</v>
      </c>
      <c r="CO95" s="976">
        <v>126424.97836146</v>
      </c>
      <c r="CP95" s="976">
        <v>133044.59794378001</v>
      </c>
      <c r="CQ95" s="976">
        <v>291662.36614327005</v>
      </c>
      <c r="CR95" s="976">
        <v>166490.02441132002</v>
      </c>
      <c r="CS95" s="976">
        <v>195024.38139428</v>
      </c>
      <c r="CT95" s="976">
        <v>256.46501255000004</v>
      </c>
      <c r="CU95" s="976">
        <v>14297.347792889999</v>
      </c>
      <c r="CV95" s="976">
        <v>18236.169449820001</v>
      </c>
      <c r="CW95" s="976">
        <v>35276.47107557</v>
      </c>
      <c r="CX95" s="976">
        <v>73934.281515549999</v>
      </c>
      <c r="CY95" s="976">
        <v>89935.690387419992</v>
      </c>
      <c r="CZ95" s="976">
        <v>96629.338673000006</v>
      </c>
      <c r="DA95" s="976">
        <v>104618.15339757</v>
      </c>
      <c r="DB95" s="976">
        <v>117711.50107072</v>
      </c>
      <c r="DC95" s="976">
        <v>135515.38311585999</v>
      </c>
      <c r="DD95" s="976">
        <v>150095.96769029999</v>
      </c>
      <c r="DE95" s="976">
        <v>173091.6224395</v>
      </c>
      <c r="DF95" s="976">
        <v>47631.27384537</v>
      </c>
      <c r="DG95" s="976">
        <v>33220.270249479996</v>
      </c>
      <c r="DH95" s="976">
        <v>45720.624237000004</v>
      </c>
      <c r="DI95" s="976">
        <v>59829.522877540003</v>
      </c>
      <c r="DJ95" s="976">
        <v>68353.062812639997</v>
      </c>
      <c r="DK95" s="976">
        <v>0</v>
      </c>
      <c r="DL95" s="976">
        <v>0</v>
      </c>
      <c r="DM95" s="976">
        <v>0</v>
      </c>
      <c r="DN95" s="976">
        <v>0</v>
      </c>
      <c r="DO95" s="976">
        <v>0</v>
      </c>
      <c r="DP95" s="976">
        <v>0</v>
      </c>
      <c r="DQ95" s="976">
        <v>0</v>
      </c>
      <c r="DR95" s="976">
        <v>0</v>
      </c>
      <c r="DS95" s="976">
        <v>0</v>
      </c>
      <c r="DT95" s="976">
        <v>0</v>
      </c>
      <c r="DU95" s="976">
        <v>0</v>
      </c>
      <c r="DV95" s="976">
        <v>0</v>
      </c>
      <c r="DW95" s="976">
        <v>0</v>
      </c>
      <c r="DX95" s="976">
        <v>0</v>
      </c>
      <c r="DY95" s="976">
        <v>0</v>
      </c>
      <c r="DZ95" s="976">
        <v>0</v>
      </c>
      <c r="EA95" s="976">
        <v>0</v>
      </c>
      <c r="EB95" s="976">
        <v>0</v>
      </c>
      <c r="EC95" s="976">
        <v>0</v>
      </c>
      <c r="ED95" s="976">
        <v>0</v>
      </c>
      <c r="EE95" s="976">
        <v>0</v>
      </c>
      <c r="EF95" s="976">
        <v>0</v>
      </c>
      <c r="EG95" s="976">
        <v>0</v>
      </c>
      <c r="EH95" s="976">
        <v>0</v>
      </c>
      <c r="EI95" s="976">
        <v>0</v>
      </c>
      <c r="EJ95" s="976">
        <v>0</v>
      </c>
      <c r="EK95" s="976">
        <v>0</v>
      </c>
      <c r="EL95" s="976">
        <v>0</v>
      </c>
      <c r="EM95" s="976">
        <v>0</v>
      </c>
      <c r="EN95" s="976">
        <v>0</v>
      </c>
      <c r="EO95" s="976">
        <v>0</v>
      </c>
      <c r="EP95" s="976">
        <v>0</v>
      </c>
      <c r="EQ95" s="976">
        <v>0</v>
      </c>
      <c r="ER95" s="976">
        <v>0</v>
      </c>
      <c r="ES95" s="976">
        <v>0</v>
      </c>
      <c r="ET95" s="976">
        <v>0</v>
      </c>
      <c r="EU95" s="976">
        <v>0</v>
      </c>
      <c r="EV95" s="976">
        <v>0</v>
      </c>
      <c r="EW95" s="976">
        <v>0</v>
      </c>
      <c r="EX95" s="976">
        <v>0</v>
      </c>
      <c r="EY95" s="976">
        <v>0</v>
      </c>
      <c r="EZ95" s="976">
        <v>0</v>
      </c>
      <c r="FA95" s="976">
        <v>0</v>
      </c>
      <c r="FB95" s="976">
        <v>0</v>
      </c>
      <c r="FC95" s="976">
        <v>0</v>
      </c>
      <c r="FD95" s="976">
        <v>0</v>
      </c>
      <c r="FE95" s="1040"/>
    </row>
    <row r="96" spans="1:161">
      <c r="A96" s="1041" t="s">
        <v>710</v>
      </c>
      <c r="B96" s="978">
        <v>25602.048497119999</v>
      </c>
      <c r="C96" s="978">
        <v>60337.5</v>
      </c>
      <c r="D96" s="978">
        <v>69759.8</v>
      </c>
      <c r="E96" s="978">
        <v>17636.3</v>
      </c>
      <c r="F96" s="978">
        <v>21764.2</v>
      </c>
      <c r="G96" s="978">
        <v>11367</v>
      </c>
      <c r="H96" s="978">
        <v>35893.199999999997</v>
      </c>
      <c r="I96" s="978">
        <v>37121.699999999997</v>
      </c>
      <c r="J96" s="978">
        <v>40478.6</v>
      </c>
      <c r="K96" s="978">
        <v>46096.2</v>
      </c>
      <c r="L96" s="978">
        <v>48284.7</v>
      </c>
      <c r="M96" s="978">
        <v>48859.1</v>
      </c>
      <c r="N96" s="978">
        <v>98.3</v>
      </c>
      <c r="O96" s="978">
        <v>1128.3</v>
      </c>
      <c r="P96" s="978">
        <v>4493.3</v>
      </c>
      <c r="Q96" s="978">
        <v>6523.8</v>
      </c>
      <c r="R96" s="978">
        <v>8088.7</v>
      </c>
      <c r="S96" s="978">
        <v>10982.1</v>
      </c>
      <c r="T96" s="978">
        <v>14061.6</v>
      </c>
      <c r="U96" s="978">
        <v>18339.900000000001</v>
      </c>
      <c r="V96" s="978">
        <v>27426.1</v>
      </c>
      <c r="W96" s="978">
        <v>30219.4</v>
      </c>
      <c r="X96" s="978">
        <v>32697.7</v>
      </c>
      <c r="Y96" s="978">
        <v>34999.4</v>
      </c>
      <c r="Z96" s="978">
        <v>41983.7</v>
      </c>
      <c r="AA96" s="978">
        <v>56149</v>
      </c>
      <c r="AB96" s="978">
        <v>6492.7</v>
      </c>
      <c r="AC96" s="978">
        <v>9255.2000000000007</v>
      </c>
      <c r="AD96" s="978">
        <v>11884.8</v>
      </c>
      <c r="AE96" s="978">
        <v>18582.8</v>
      </c>
      <c r="AF96" s="978">
        <v>21299.3</v>
      </c>
      <c r="AG96" s="978">
        <v>25860.799999999999</v>
      </c>
      <c r="AH96" s="978">
        <v>28528</v>
      </c>
      <c r="AI96" s="978">
        <v>32328</v>
      </c>
      <c r="AJ96" s="978">
        <v>34783.9</v>
      </c>
      <c r="AK96" s="978">
        <v>50044.5</v>
      </c>
      <c r="AL96" s="978">
        <v>55887.656834660003</v>
      </c>
      <c r="AM96" s="978">
        <v>68376.100000000006</v>
      </c>
      <c r="AN96" s="978">
        <v>71009.600000000006</v>
      </c>
      <c r="AO96" s="978">
        <v>10422</v>
      </c>
      <c r="AP96" s="978">
        <v>13077.5</v>
      </c>
      <c r="AQ96" s="978">
        <v>17260.900000000001</v>
      </c>
      <c r="AR96" s="978">
        <v>29011.1</v>
      </c>
      <c r="AS96" s="978">
        <v>33750</v>
      </c>
      <c r="AT96" s="978">
        <v>44615.3</v>
      </c>
      <c r="AU96" s="978">
        <v>41679.4</v>
      </c>
      <c r="AV96" s="978">
        <v>44201.599999999999</v>
      </c>
      <c r="AW96" s="978">
        <v>51214.400000000001</v>
      </c>
      <c r="AX96" s="978">
        <v>5837.1</v>
      </c>
      <c r="AY96" s="978">
        <v>18970.599999999999</v>
      </c>
      <c r="AZ96" s="978">
        <v>19381.5</v>
      </c>
      <c r="BA96" s="978">
        <v>18113.099999999999</v>
      </c>
      <c r="BB96" s="978">
        <v>17834</v>
      </c>
      <c r="BC96" s="978">
        <v>17244.900000000001</v>
      </c>
      <c r="BD96" s="978">
        <v>16864.7</v>
      </c>
      <c r="BE96" s="978">
        <v>17868.8</v>
      </c>
      <c r="BF96" s="978">
        <v>17576.599999999999</v>
      </c>
      <c r="BG96" s="978">
        <v>17450.3322348601</v>
      </c>
      <c r="BH96" s="978">
        <v>80472.720524780001</v>
      </c>
      <c r="BI96" s="978">
        <v>83884.649415559994</v>
      </c>
      <c r="BJ96" s="978">
        <v>152183.14520258</v>
      </c>
      <c r="BK96" s="978">
        <v>597982.08471970994</v>
      </c>
      <c r="BL96" s="978">
        <v>601229.78582385997</v>
      </c>
      <c r="BM96" s="978">
        <v>624063.23201714002</v>
      </c>
      <c r="BN96" s="978">
        <v>629210.67532644991</v>
      </c>
      <c r="BO96" s="978">
        <v>46311.38935243</v>
      </c>
      <c r="BP96" s="978">
        <v>47508.58475288</v>
      </c>
      <c r="BQ96" s="978">
        <v>57261.066039339996</v>
      </c>
      <c r="BR96" s="978">
        <v>64151.858504609998</v>
      </c>
      <c r="BS96" s="978">
        <v>68620.070592849996</v>
      </c>
      <c r="BT96" s="978">
        <v>73998.653596679986</v>
      </c>
      <c r="BU96" s="978">
        <v>143777.13835259</v>
      </c>
      <c r="BV96" s="978">
        <v>196112.38266611999</v>
      </c>
      <c r="BW96" s="978">
        <v>13660.63354035</v>
      </c>
      <c r="BX96" s="978">
        <v>43492.201748519998</v>
      </c>
      <c r="BY96" s="978">
        <v>61362.650945660003</v>
      </c>
      <c r="BZ96" s="978">
        <v>74491.699259219997</v>
      </c>
      <c r="CA96" s="978">
        <v>96090.21582179</v>
      </c>
      <c r="CB96" s="978">
        <v>121735.31367594001</v>
      </c>
      <c r="CC96" s="978">
        <v>149096.24888701999</v>
      </c>
      <c r="CD96" s="978">
        <v>157490.45570398998</v>
      </c>
      <c r="CE96" s="978">
        <v>158319.70474528</v>
      </c>
      <c r="CF96" s="978">
        <v>162654.4482895</v>
      </c>
      <c r="CG96" s="978">
        <v>164570.74654162</v>
      </c>
      <c r="CH96" s="978">
        <v>3185.0319322300002</v>
      </c>
      <c r="CI96" s="978">
        <v>161262.39932532999</v>
      </c>
      <c r="CJ96" s="978">
        <v>23548.58704178</v>
      </c>
      <c r="CK96" s="978">
        <v>22395.757966220001</v>
      </c>
      <c r="CL96" s="978">
        <v>60700.414082339994</v>
      </c>
      <c r="CM96" s="978">
        <v>64629.21709079</v>
      </c>
      <c r="CN96" s="978">
        <v>90440.905555990001</v>
      </c>
      <c r="CO96" s="978">
        <v>126424.97836146</v>
      </c>
      <c r="CP96" s="978">
        <v>133044.59794378001</v>
      </c>
      <c r="CQ96" s="978">
        <v>291662.36614327005</v>
      </c>
      <c r="CR96" s="978">
        <v>166490.02441132002</v>
      </c>
      <c r="CS96" s="978">
        <v>195024.38139428</v>
      </c>
      <c r="CT96" s="978">
        <v>256.46501255000004</v>
      </c>
      <c r="CU96" s="978">
        <v>14297.347792889999</v>
      </c>
      <c r="CV96" s="978">
        <v>18236.169449820001</v>
      </c>
      <c r="CW96" s="978">
        <v>35276.47107557</v>
      </c>
      <c r="CX96" s="978">
        <v>73934.281515549999</v>
      </c>
      <c r="CY96" s="978">
        <v>89935.690387419992</v>
      </c>
      <c r="CZ96" s="978">
        <v>96629.338673000006</v>
      </c>
      <c r="DA96" s="978">
        <v>104618.15339757</v>
      </c>
      <c r="DB96" s="978">
        <v>117711.50107072</v>
      </c>
      <c r="DC96" s="978">
        <v>135515.38311585999</v>
      </c>
      <c r="DD96" s="978">
        <v>150095.96769029999</v>
      </c>
      <c r="DE96" s="978">
        <v>173091.6224395</v>
      </c>
      <c r="DF96" s="978">
        <v>47631.27384537</v>
      </c>
      <c r="DG96" s="978">
        <v>33220.270249479996</v>
      </c>
      <c r="DH96" s="978">
        <v>45720.624237000004</v>
      </c>
      <c r="DI96" s="978">
        <v>59829.522877540003</v>
      </c>
      <c r="DJ96" s="978">
        <v>68353.062812639997</v>
      </c>
      <c r="DK96" s="978">
        <v>0</v>
      </c>
      <c r="DL96" s="978">
        <v>0</v>
      </c>
      <c r="DM96" s="978">
        <v>0</v>
      </c>
      <c r="DN96" s="978">
        <v>0</v>
      </c>
      <c r="DO96" s="978">
        <v>0</v>
      </c>
      <c r="DP96" s="978">
        <v>0</v>
      </c>
      <c r="DQ96" s="978">
        <v>0</v>
      </c>
      <c r="DR96" s="978">
        <v>0</v>
      </c>
      <c r="DS96" s="978">
        <v>0</v>
      </c>
      <c r="DT96" s="978">
        <v>0</v>
      </c>
      <c r="DU96" s="978">
        <v>0</v>
      </c>
      <c r="DV96" s="978">
        <v>0</v>
      </c>
      <c r="DW96" s="978">
        <v>0</v>
      </c>
      <c r="DX96" s="978">
        <v>0</v>
      </c>
      <c r="DY96" s="978">
        <v>0</v>
      </c>
      <c r="DZ96" s="978">
        <v>0</v>
      </c>
      <c r="EA96" s="978">
        <v>0</v>
      </c>
      <c r="EB96" s="978">
        <v>0</v>
      </c>
      <c r="EC96" s="978">
        <v>0</v>
      </c>
      <c r="ED96" s="978">
        <v>0</v>
      </c>
      <c r="EE96" s="978">
        <v>0</v>
      </c>
      <c r="EF96" s="978">
        <v>0</v>
      </c>
      <c r="EG96" s="978">
        <v>0</v>
      </c>
      <c r="EH96" s="978">
        <v>0</v>
      </c>
      <c r="EI96" s="978">
        <v>0</v>
      </c>
      <c r="EJ96" s="978">
        <v>0</v>
      </c>
      <c r="EK96" s="978">
        <v>0</v>
      </c>
      <c r="EL96" s="978">
        <v>0</v>
      </c>
      <c r="EM96" s="978">
        <v>0</v>
      </c>
      <c r="EN96" s="978">
        <v>0</v>
      </c>
      <c r="EO96" s="978">
        <v>0</v>
      </c>
      <c r="EP96" s="978">
        <v>0</v>
      </c>
      <c r="EQ96" s="978">
        <v>0</v>
      </c>
      <c r="ER96" s="978">
        <v>0</v>
      </c>
      <c r="ES96" s="978">
        <v>0</v>
      </c>
      <c r="ET96" s="978">
        <v>0</v>
      </c>
      <c r="EU96" s="978">
        <v>0</v>
      </c>
      <c r="EV96" s="978">
        <v>0</v>
      </c>
      <c r="EW96" s="978">
        <v>0</v>
      </c>
      <c r="EX96" s="978">
        <v>0</v>
      </c>
      <c r="EY96" s="978">
        <v>0</v>
      </c>
      <c r="EZ96" s="978">
        <v>0</v>
      </c>
      <c r="FA96" s="978">
        <v>0</v>
      </c>
      <c r="FB96" s="978">
        <v>0</v>
      </c>
      <c r="FC96" s="978">
        <v>0</v>
      </c>
      <c r="FD96" s="978">
        <v>0</v>
      </c>
      <c r="FE96" s="1040"/>
    </row>
    <row r="97" spans="1:161" ht="16.5" customHeight="1">
      <c r="A97" s="1041" t="s">
        <v>711</v>
      </c>
      <c r="B97" s="978">
        <v>10555.06943365</v>
      </c>
      <c r="C97" s="978">
        <v>2310.5</v>
      </c>
      <c r="D97" s="978">
        <v>2379.4</v>
      </c>
      <c r="E97" s="978">
        <v>8537.2999999999993</v>
      </c>
      <c r="F97" s="978">
        <v>8537.2000000000007</v>
      </c>
      <c r="G97" s="978">
        <v>428</v>
      </c>
      <c r="H97" s="978">
        <v>978.4</v>
      </c>
      <c r="I97" s="978">
        <v>1152.4000000000001</v>
      </c>
      <c r="J97" s="978">
        <v>1159.7</v>
      </c>
      <c r="K97" s="978">
        <v>1491.2</v>
      </c>
      <c r="L97" s="978">
        <v>1676.6</v>
      </c>
      <c r="M97" s="978">
        <v>1820.6</v>
      </c>
      <c r="N97" s="978">
        <v>7.3</v>
      </c>
      <c r="O97" s="978">
        <v>192</v>
      </c>
      <c r="P97" s="978">
        <v>318.7</v>
      </c>
      <c r="Q97" s="978">
        <v>516.5</v>
      </c>
      <c r="R97" s="978">
        <v>517.1</v>
      </c>
      <c r="S97" s="978">
        <v>712.6</v>
      </c>
      <c r="T97" s="978">
        <v>894</v>
      </c>
      <c r="U97" s="978">
        <v>1088.9000000000001</v>
      </c>
      <c r="V97" s="978">
        <v>1390.6</v>
      </c>
      <c r="W97" s="978">
        <v>1566.3</v>
      </c>
      <c r="X97" s="978">
        <v>1792.5</v>
      </c>
      <c r="Y97" s="978">
        <v>1915.8</v>
      </c>
      <c r="Z97" s="978">
        <v>2236</v>
      </c>
      <c r="AA97" s="978">
        <v>2375.9</v>
      </c>
      <c r="AB97" s="978">
        <v>298.10000000000002</v>
      </c>
      <c r="AC97" s="978">
        <v>501</v>
      </c>
      <c r="AD97" s="978">
        <v>666.9</v>
      </c>
      <c r="AE97" s="978">
        <v>918</v>
      </c>
      <c r="AF97" s="978">
        <v>1127.8</v>
      </c>
      <c r="AG97" s="978">
        <v>1368.7</v>
      </c>
      <c r="AH97" s="978">
        <v>1662.6</v>
      </c>
      <c r="AI97" s="978">
        <v>1929.5</v>
      </c>
      <c r="AJ97" s="978">
        <v>2155.1</v>
      </c>
      <c r="AK97" s="978">
        <v>2387.9</v>
      </c>
      <c r="AL97" s="978">
        <v>2656.3970617199998</v>
      </c>
      <c r="AM97" s="978">
        <v>585.29999999999995</v>
      </c>
      <c r="AN97" s="978">
        <v>770.6</v>
      </c>
      <c r="AO97" s="978">
        <v>579.6</v>
      </c>
      <c r="AP97" s="978">
        <v>792.1</v>
      </c>
      <c r="AQ97" s="978">
        <v>995.7</v>
      </c>
      <c r="AR97" s="978">
        <v>1249.0999999999999</v>
      </c>
      <c r="AS97" s="978">
        <v>1460.8</v>
      </c>
      <c r="AT97" s="978">
        <v>1647.5</v>
      </c>
      <c r="AU97" s="978">
        <v>1858.7</v>
      </c>
      <c r="AV97" s="978">
        <v>1980.7</v>
      </c>
      <c r="AW97" s="978">
        <v>2174.6999999999998</v>
      </c>
      <c r="AX97" s="978">
        <v>0</v>
      </c>
      <c r="AY97" s="978">
        <v>7635.0999999999995</v>
      </c>
      <c r="AZ97" s="978">
        <v>8389.5</v>
      </c>
      <c r="BA97" s="978">
        <v>9205.2000000000007</v>
      </c>
      <c r="BB97" s="978">
        <v>8409.9333333333325</v>
      </c>
      <c r="BC97" s="978">
        <v>2.6</v>
      </c>
      <c r="BD97" s="978">
        <v>2.6</v>
      </c>
      <c r="BE97" s="978">
        <v>2.6</v>
      </c>
      <c r="BF97" s="978">
        <v>2.6</v>
      </c>
      <c r="BG97" s="978">
        <v>2.6776893900000003</v>
      </c>
      <c r="BH97" s="978"/>
      <c r="BI97" s="978"/>
      <c r="BJ97" s="978"/>
      <c r="BK97" s="978"/>
      <c r="BL97" s="978"/>
      <c r="BM97" s="978"/>
      <c r="BN97" s="978"/>
      <c r="BO97" s="978"/>
      <c r="BP97" s="978"/>
      <c r="BQ97" s="978"/>
      <c r="BR97" s="978"/>
      <c r="BS97" s="978"/>
      <c r="BT97" s="978"/>
      <c r="BU97" s="978"/>
      <c r="BV97" s="978"/>
      <c r="BW97" s="978"/>
      <c r="BX97" s="978"/>
      <c r="BY97" s="978"/>
      <c r="BZ97" s="978"/>
      <c r="CA97" s="978"/>
      <c r="CB97" s="978"/>
      <c r="CC97" s="978"/>
      <c r="CD97" s="978"/>
      <c r="CE97" s="978"/>
      <c r="CF97" s="978"/>
      <c r="CG97" s="978"/>
      <c r="CH97" s="978"/>
      <c r="CI97" s="978"/>
      <c r="CJ97" s="978"/>
      <c r="CK97" s="978"/>
      <c r="CL97" s="978"/>
      <c r="CM97" s="978"/>
      <c r="CN97" s="978"/>
      <c r="CO97" s="978"/>
      <c r="CP97" s="978"/>
      <c r="CQ97" s="978"/>
      <c r="CR97" s="978"/>
      <c r="CS97" s="978"/>
      <c r="CT97" s="978"/>
      <c r="CU97" s="978"/>
      <c r="CV97" s="978"/>
      <c r="CW97" s="978"/>
      <c r="CX97" s="978"/>
      <c r="CY97" s="978"/>
      <c r="CZ97" s="978"/>
      <c r="DA97" s="978"/>
      <c r="DB97" s="978"/>
      <c r="DC97" s="978"/>
      <c r="DD97" s="978"/>
      <c r="DE97" s="978"/>
      <c r="DF97" s="978"/>
      <c r="DG97" s="978"/>
      <c r="DH97" s="978"/>
      <c r="DI97" s="978"/>
      <c r="DJ97" s="978"/>
      <c r="DK97" s="978"/>
      <c r="DL97" s="978"/>
      <c r="DM97" s="978"/>
      <c r="DN97" s="978"/>
      <c r="DO97" s="978"/>
      <c r="DP97" s="978"/>
      <c r="DQ97" s="978"/>
      <c r="DR97" s="978"/>
      <c r="DS97" s="978"/>
      <c r="DT97" s="978"/>
      <c r="DU97" s="978"/>
      <c r="DV97" s="978"/>
      <c r="DW97" s="978"/>
      <c r="DX97" s="978"/>
      <c r="DY97" s="978"/>
      <c r="DZ97" s="978"/>
      <c r="EA97" s="978"/>
      <c r="EB97" s="978"/>
      <c r="EC97" s="978"/>
      <c r="ED97" s="978"/>
      <c r="EE97" s="978"/>
      <c r="EF97" s="978"/>
      <c r="EG97" s="978"/>
      <c r="EH97" s="978"/>
      <c r="EI97" s="978"/>
      <c r="EJ97" s="978"/>
      <c r="EK97" s="978"/>
      <c r="EL97" s="978"/>
      <c r="EM97" s="978"/>
      <c r="EN97" s="978"/>
      <c r="EO97" s="978"/>
      <c r="EP97" s="978"/>
      <c r="EQ97" s="978"/>
      <c r="ER97" s="978"/>
      <c r="ES97" s="978"/>
      <c r="ET97" s="978"/>
      <c r="EU97" s="978"/>
      <c r="EV97" s="978"/>
      <c r="EW97" s="978"/>
      <c r="EX97" s="978"/>
      <c r="EY97" s="978"/>
      <c r="EZ97" s="978"/>
      <c r="FA97" s="978"/>
      <c r="FB97" s="978"/>
      <c r="FC97" s="978"/>
      <c r="FD97" s="978"/>
      <c r="FE97" s="1040"/>
    </row>
    <row r="98" spans="1:161">
      <c r="A98" s="1041" t="s">
        <v>712</v>
      </c>
      <c r="B98" s="978">
        <v>325.31141972</v>
      </c>
      <c r="C98" s="978">
        <v>317.8</v>
      </c>
      <c r="D98" s="978">
        <v>325.3</v>
      </c>
      <c r="E98" s="978">
        <v>92.7</v>
      </c>
      <c r="F98" s="978">
        <v>92.7</v>
      </c>
      <c r="G98" s="978">
        <v>52.8</v>
      </c>
      <c r="H98" s="978">
        <v>171.6</v>
      </c>
      <c r="I98" s="978">
        <v>47.5</v>
      </c>
      <c r="J98" s="978">
        <v>208.2</v>
      </c>
      <c r="K98" s="978">
        <v>236</v>
      </c>
      <c r="L98" s="978">
        <v>259.2</v>
      </c>
      <c r="M98" s="978">
        <v>286.39999999999998</v>
      </c>
      <c r="N98" s="978">
        <v>0</v>
      </c>
      <c r="O98" s="978">
        <v>0</v>
      </c>
      <c r="P98" s="978">
        <v>0</v>
      </c>
      <c r="Q98" s="978">
        <v>6.1</v>
      </c>
      <c r="R98" s="978">
        <v>0</v>
      </c>
      <c r="S98" s="978">
        <v>0</v>
      </c>
      <c r="T98" s="978">
        <v>0</v>
      </c>
      <c r="U98" s="978">
        <v>0</v>
      </c>
      <c r="V98" s="978">
        <v>0</v>
      </c>
      <c r="W98" s="978">
        <v>0</v>
      </c>
      <c r="X98" s="978">
        <v>0</v>
      </c>
      <c r="Y98" s="978">
        <v>0</v>
      </c>
      <c r="Z98" s="978">
        <v>0</v>
      </c>
      <c r="AA98" s="978">
        <v>0</v>
      </c>
      <c r="AB98" s="978">
        <v>0</v>
      </c>
      <c r="AC98" s="978">
        <v>0</v>
      </c>
      <c r="AD98" s="978">
        <v>0</v>
      </c>
      <c r="AE98" s="978">
        <v>0</v>
      </c>
      <c r="AF98" s="978">
        <v>0</v>
      </c>
      <c r="AG98" s="978">
        <v>0</v>
      </c>
      <c r="AH98" s="978">
        <v>0</v>
      </c>
      <c r="AI98" s="978">
        <v>0</v>
      </c>
      <c r="AJ98" s="978">
        <v>0</v>
      </c>
      <c r="AK98" s="978">
        <v>0</v>
      </c>
      <c r="AL98" s="978">
        <v>0</v>
      </c>
      <c r="AM98" s="978">
        <v>0</v>
      </c>
      <c r="AN98" s="978">
        <v>0</v>
      </c>
      <c r="AO98" s="978">
        <v>0</v>
      </c>
      <c r="AP98" s="978">
        <v>0</v>
      </c>
      <c r="AQ98" s="978">
        <v>0</v>
      </c>
      <c r="AR98" s="978">
        <v>0</v>
      </c>
      <c r="AS98" s="978">
        <v>0</v>
      </c>
      <c r="AT98" s="978">
        <v>0</v>
      </c>
      <c r="AU98" s="978">
        <v>0</v>
      </c>
      <c r="AV98" s="978">
        <v>0</v>
      </c>
      <c r="AW98" s="978">
        <v>0</v>
      </c>
      <c r="AX98" s="978">
        <v>0</v>
      </c>
      <c r="AY98" s="978">
        <v>0</v>
      </c>
      <c r="AZ98" s="978">
        <v>0</v>
      </c>
      <c r="BA98" s="978">
        <v>0</v>
      </c>
      <c r="BB98" s="978">
        <v>0</v>
      </c>
      <c r="BC98" s="978">
        <v>12143.7</v>
      </c>
      <c r="BD98" s="978">
        <v>22099.7</v>
      </c>
      <c r="BE98" s="978">
        <v>22888.2</v>
      </c>
      <c r="BF98" s="978">
        <v>28933</v>
      </c>
      <c r="BG98" s="978">
        <v>29521.384138869998</v>
      </c>
      <c r="BH98" s="978"/>
      <c r="BI98" s="978"/>
      <c r="BJ98" s="978"/>
      <c r="BK98" s="978"/>
      <c r="BL98" s="978"/>
      <c r="BM98" s="978"/>
      <c r="BN98" s="978"/>
      <c r="BO98" s="978"/>
      <c r="BP98" s="978"/>
      <c r="BQ98" s="978"/>
      <c r="BR98" s="978"/>
      <c r="BS98" s="978"/>
      <c r="BT98" s="978"/>
      <c r="BU98" s="978"/>
      <c r="BV98" s="978"/>
      <c r="BW98" s="978"/>
      <c r="BX98" s="978"/>
      <c r="BY98" s="978"/>
      <c r="BZ98" s="978"/>
      <c r="CA98" s="978"/>
      <c r="CB98" s="978"/>
      <c r="CC98" s="978"/>
      <c r="CD98" s="978"/>
      <c r="CE98" s="978"/>
      <c r="CF98" s="978"/>
      <c r="CG98" s="978"/>
      <c r="CH98" s="978"/>
      <c r="CI98" s="978"/>
      <c r="CJ98" s="978"/>
      <c r="CK98" s="978"/>
      <c r="CL98" s="978"/>
      <c r="CM98" s="978"/>
      <c r="CN98" s="978"/>
      <c r="CO98" s="978"/>
      <c r="CP98" s="978"/>
      <c r="CQ98" s="978"/>
      <c r="CR98" s="978"/>
      <c r="CS98" s="978"/>
      <c r="CT98" s="978"/>
      <c r="CU98" s="978"/>
      <c r="CV98" s="978"/>
      <c r="CW98" s="978"/>
      <c r="CX98" s="978"/>
      <c r="CY98" s="978"/>
      <c r="CZ98" s="978"/>
      <c r="DA98" s="978"/>
      <c r="DB98" s="978"/>
      <c r="DC98" s="978"/>
      <c r="DD98" s="978"/>
      <c r="DE98" s="978"/>
      <c r="DF98" s="978"/>
      <c r="DG98" s="978"/>
      <c r="DH98" s="978"/>
      <c r="DI98" s="978"/>
      <c r="DJ98" s="978"/>
      <c r="DK98" s="978"/>
      <c r="DL98" s="978"/>
      <c r="DM98" s="978"/>
      <c r="DN98" s="978"/>
      <c r="DO98" s="978"/>
      <c r="DP98" s="978"/>
      <c r="DQ98" s="978"/>
      <c r="DR98" s="978"/>
      <c r="DS98" s="978"/>
      <c r="DT98" s="978"/>
      <c r="DU98" s="978"/>
      <c r="DV98" s="978"/>
      <c r="DW98" s="978"/>
      <c r="DX98" s="978"/>
      <c r="DY98" s="978"/>
      <c r="DZ98" s="978"/>
      <c r="EA98" s="978"/>
      <c r="EB98" s="978"/>
      <c r="EC98" s="978"/>
      <c r="ED98" s="978"/>
      <c r="EE98" s="978"/>
      <c r="EF98" s="978"/>
      <c r="EG98" s="978"/>
      <c r="EH98" s="978"/>
      <c r="EI98" s="978"/>
      <c r="EJ98" s="978"/>
      <c r="EK98" s="978"/>
      <c r="EL98" s="978"/>
      <c r="EM98" s="978"/>
      <c r="EN98" s="978"/>
      <c r="EO98" s="978"/>
      <c r="EP98" s="978"/>
      <c r="EQ98" s="978"/>
      <c r="ER98" s="978"/>
      <c r="ES98" s="978"/>
      <c r="ET98" s="978"/>
      <c r="EU98" s="978"/>
      <c r="EV98" s="978"/>
      <c r="EW98" s="978"/>
      <c r="EX98" s="978"/>
      <c r="EY98" s="978"/>
      <c r="EZ98" s="978"/>
      <c r="FA98" s="978"/>
      <c r="FB98" s="978"/>
      <c r="FC98" s="978"/>
      <c r="FD98" s="978"/>
      <c r="FE98" s="1040"/>
    </row>
    <row r="99" spans="1:161">
      <c r="A99" s="1041"/>
      <c r="B99" s="978"/>
      <c r="C99" s="978"/>
      <c r="D99" s="978"/>
      <c r="E99" s="978"/>
      <c r="F99" s="978"/>
      <c r="G99" s="978"/>
      <c r="H99" s="978"/>
      <c r="I99" s="978"/>
      <c r="J99" s="978"/>
      <c r="K99" s="978"/>
      <c r="L99" s="978"/>
      <c r="M99" s="978"/>
      <c r="N99" s="978"/>
      <c r="O99" s="978"/>
      <c r="P99" s="978"/>
      <c r="Q99" s="978"/>
      <c r="R99" s="978"/>
      <c r="S99" s="978"/>
      <c r="T99" s="978"/>
      <c r="U99" s="978"/>
      <c r="V99" s="978"/>
      <c r="W99" s="978"/>
      <c r="X99" s="978"/>
      <c r="Y99" s="978"/>
      <c r="Z99" s="978"/>
      <c r="AA99" s="978"/>
      <c r="AB99" s="978"/>
      <c r="AC99" s="978"/>
      <c r="AD99" s="978"/>
      <c r="AE99" s="978"/>
      <c r="AF99" s="978"/>
      <c r="AG99" s="978"/>
      <c r="AH99" s="978"/>
      <c r="AI99" s="978"/>
      <c r="AJ99" s="978"/>
      <c r="AK99" s="978"/>
      <c r="AL99" s="978"/>
      <c r="AM99" s="978"/>
      <c r="AN99" s="978"/>
      <c r="AO99" s="978"/>
      <c r="AP99" s="978"/>
      <c r="AQ99" s="978"/>
      <c r="AR99" s="978"/>
      <c r="AS99" s="978"/>
      <c r="AT99" s="978"/>
      <c r="AU99" s="978"/>
      <c r="AV99" s="978"/>
      <c r="AW99" s="978"/>
      <c r="AX99" s="978"/>
      <c r="AY99" s="978"/>
      <c r="AZ99" s="978"/>
      <c r="BA99" s="978"/>
      <c r="BB99" s="978"/>
      <c r="BC99" s="978"/>
      <c r="BD99" s="978"/>
      <c r="BE99" s="978"/>
      <c r="BF99" s="978"/>
      <c r="BG99" s="978"/>
      <c r="BH99" s="978"/>
      <c r="BI99" s="978"/>
      <c r="BJ99" s="978"/>
      <c r="BK99" s="978"/>
      <c r="BL99" s="978"/>
      <c r="BM99" s="978"/>
      <c r="BN99" s="978"/>
      <c r="BO99" s="978"/>
      <c r="BP99" s="978"/>
      <c r="BQ99" s="978"/>
      <c r="BR99" s="978"/>
      <c r="BS99" s="978"/>
      <c r="BT99" s="978"/>
      <c r="BU99" s="978"/>
      <c r="BV99" s="978"/>
      <c r="BW99" s="978"/>
      <c r="BX99" s="978"/>
      <c r="BY99" s="978"/>
      <c r="BZ99" s="978"/>
      <c r="CA99" s="978"/>
      <c r="CB99" s="978"/>
      <c r="CC99" s="978"/>
      <c r="CD99" s="978"/>
      <c r="CE99" s="978"/>
      <c r="CF99" s="978"/>
      <c r="CG99" s="978"/>
      <c r="CH99" s="978"/>
      <c r="CI99" s="978"/>
      <c r="CJ99" s="978"/>
      <c r="CK99" s="978"/>
      <c r="CL99" s="978"/>
      <c r="CM99" s="978"/>
      <c r="CN99" s="978"/>
      <c r="CO99" s="978"/>
      <c r="CP99" s="978"/>
      <c r="CQ99" s="978"/>
      <c r="CR99" s="978"/>
      <c r="CS99" s="978"/>
      <c r="CT99" s="978"/>
      <c r="CU99" s="978"/>
      <c r="CV99" s="978"/>
      <c r="CW99" s="978"/>
      <c r="CX99" s="978"/>
      <c r="CY99" s="978"/>
      <c r="CZ99" s="978"/>
      <c r="DA99" s="978"/>
      <c r="DB99" s="978"/>
      <c r="DC99" s="978"/>
      <c r="DD99" s="978"/>
      <c r="DE99" s="978"/>
      <c r="DF99" s="978"/>
      <c r="DG99" s="978"/>
      <c r="DH99" s="978"/>
      <c r="DI99" s="978"/>
      <c r="DJ99" s="978"/>
      <c r="DK99" s="978"/>
      <c r="DL99" s="978"/>
      <c r="DM99" s="978"/>
      <c r="DN99" s="978"/>
      <c r="DO99" s="978"/>
      <c r="DP99" s="978"/>
      <c r="DQ99" s="978"/>
      <c r="DR99" s="978"/>
      <c r="DS99" s="978"/>
      <c r="DT99" s="978"/>
      <c r="DU99" s="978"/>
      <c r="DV99" s="978"/>
      <c r="DW99" s="978"/>
      <c r="DX99" s="978"/>
      <c r="DY99" s="978"/>
      <c r="DZ99" s="978"/>
      <c r="EA99" s="978"/>
      <c r="EB99" s="978"/>
      <c r="EC99" s="978"/>
      <c r="ED99" s="978"/>
      <c r="EE99" s="978"/>
      <c r="EF99" s="978"/>
      <c r="EG99" s="978"/>
      <c r="EH99" s="978"/>
      <c r="EI99" s="978"/>
      <c r="EJ99" s="978"/>
      <c r="EK99" s="978"/>
      <c r="EL99" s="978"/>
      <c r="EM99" s="978"/>
      <c r="EN99" s="978"/>
      <c r="EO99" s="978"/>
      <c r="EP99" s="978"/>
      <c r="EQ99" s="978"/>
      <c r="ER99" s="978"/>
      <c r="ES99" s="978"/>
      <c r="ET99" s="978"/>
      <c r="EU99" s="978"/>
      <c r="EV99" s="978"/>
      <c r="EW99" s="978"/>
      <c r="EX99" s="978"/>
      <c r="EY99" s="978"/>
      <c r="EZ99" s="978"/>
      <c r="FA99" s="978"/>
      <c r="FB99" s="978"/>
      <c r="FC99" s="978"/>
      <c r="FD99" s="978"/>
      <c r="FE99" s="1040"/>
    </row>
    <row r="100" spans="1:161" s="974" customFormat="1" ht="16.5" thickBot="1">
      <c r="A100" s="1048" t="s">
        <v>713</v>
      </c>
      <c r="B100" s="988">
        <v>2075394.9968759997</v>
      </c>
      <c r="C100" s="988">
        <v>2346922.7999999998</v>
      </c>
      <c r="D100" s="988">
        <v>2452805.0999999996</v>
      </c>
      <c r="E100" s="988">
        <v>2343032.2000000002</v>
      </c>
      <c r="F100" s="988">
        <v>2440353.7000000002</v>
      </c>
      <c r="G100" s="988">
        <v>2412576.5999999996</v>
      </c>
      <c r="H100" s="988">
        <v>2488851.9</v>
      </c>
      <c r="I100" s="988">
        <v>2259864.7000000002</v>
      </c>
      <c r="J100" s="988">
        <v>2280246.5999999996</v>
      </c>
      <c r="K100" s="988">
        <v>2366782.1999999997</v>
      </c>
      <c r="L100" s="988">
        <v>2129222.2000000002</v>
      </c>
      <c r="M100" s="988">
        <v>2089699.9</v>
      </c>
      <c r="N100" s="988">
        <v>1710046</v>
      </c>
      <c r="O100" s="988">
        <v>1957175.5999999999</v>
      </c>
      <c r="P100" s="988">
        <v>2184395.1</v>
      </c>
      <c r="Q100" s="988">
        <v>2052265.5</v>
      </c>
      <c r="R100" s="988">
        <v>2022099.4</v>
      </c>
      <c r="S100" s="988">
        <v>2087568.9000000001</v>
      </c>
      <c r="T100" s="988">
        <v>2050704.2</v>
      </c>
      <c r="U100" s="988">
        <v>2015989.2</v>
      </c>
      <c r="V100" s="988">
        <v>2078950.1000000003</v>
      </c>
      <c r="W100" s="988">
        <v>2203367.2000000002</v>
      </c>
      <c r="X100" s="988">
        <v>2255763.9999999995</v>
      </c>
      <c r="Y100" s="988">
        <v>2376810.2002727301</v>
      </c>
      <c r="Z100" s="988">
        <v>1864397.98</v>
      </c>
      <c r="AA100" s="988">
        <v>2141072.4999999995</v>
      </c>
      <c r="AB100" s="988">
        <v>2297526.2000000007</v>
      </c>
      <c r="AC100" s="988">
        <v>2395692.4</v>
      </c>
      <c r="AD100" s="988">
        <v>2282861.25</v>
      </c>
      <c r="AE100" s="988">
        <v>2459865</v>
      </c>
      <c r="AF100" s="988">
        <v>2664288.2000000002</v>
      </c>
      <c r="AG100" s="988">
        <v>2795840.4000000004</v>
      </c>
      <c r="AH100" s="988">
        <v>2930872.98</v>
      </c>
      <c r="AI100" s="988">
        <v>2979422.8</v>
      </c>
      <c r="AJ100" s="988">
        <v>3188534.7000000007</v>
      </c>
      <c r="AK100" s="988">
        <v>3531842.9000000008</v>
      </c>
      <c r="AL100" s="988">
        <v>3402267.14410763</v>
      </c>
      <c r="AM100" s="988">
        <v>3629273.8999999994</v>
      </c>
      <c r="AN100" s="988">
        <v>3918559.8880000003</v>
      </c>
      <c r="AO100" s="988">
        <v>3914267.6750000003</v>
      </c>
      <c r="AP100" s="988">
        <v>3975317.6999999993</v>
      </c>
      <c r="AQ100" s="988">
        <v>4043712.8000000007</v>
      </c>
      <c r="AR100" s="988">
        <v>4383199.0540000005</v>
      </c>
      <c r="AS100" s="988">
        <v>4385150.8509999998</v>
      </c>
      <c r="AT100" s="988">
        <v>4510401.1999999993</v>
      </c>
      <c r="AU100" s="988">
        <v>4819115.402999999</v>
      </c>
      <c r="AV100" s="988">
        <v>3876075.6016000002</v>
      </c>
      <c r="AW100" s="988">
        <v>4236202.0939999996</v>
      </c>
      <c r="AX100" s="988">
        <v>4406731.3949999996</v>
      </c>
      <c r="AY100" s="988">
        <v>5046541</v>
      </c>
      <c r="AZ100" s="988">
        <v>4975349.9999999991</v>
      </c>
      <c r="BA100" s="988">
        <v>5505128.9896</v>
      </c>
      <c r="BB100" s="988">
        <v>5444347.032333333</v>
      </c>
      <c r="BC100" s="988">
        <v>6105892.2000000011</v>
      </c>
      <c r="BD100" s="988">
        <v>6258696.0999999996</v>
      </c>
      <c r="BE100" s="988">
        <v>6592852.8000000017</v>
      </c>
      <c r="BF100" s="988">
        <v>6932934.5999999996</v>
      </c>
      <c r="BG100" s="988">
        <v>7084960.6923719002</v>
      </c>
      <c r="BH100" s="988">
        <v>9052693.0366327614</v>
      </c>
      <c r="BI100" s="988">
        <v>10164045.602814931</v>
      </c>
      <c r="BJ100" s="988">
        <v>10034511.17298704</v>
      </c>
      <c r="BK100" s="988">
        <v>12474026.811118031</v>
      </c>
      <c r="BL100" s="988">
        <v>12197923.00426363</v>
      </c>
      <c r="BM100" s="988">
        <v>12184258.034009619</v>
      </c>
      <c r="BN100" s="988">
        <v>12212353.91536732</v>
      </c>
      <c r="BO100" s="988">
        <v>9152006.1990121286</v>
      </c>
      <c r="BP100" s="988">
        <v>9448426.1598318703</v>
      </c>
      <c r="BQ100" s="988">
        <v>8944888.0537447501</v>
      </c>
      <c r="BR100" s="988">
        <v>8570795.4182373099</v>
      </c>
      <c r="BS100" s="988">
        <v>8765081.6894455981</v>
      </c>
      <c r="BT100" s="988">
        <v>9155691.5522653721</v>
      </c>
      <c r="BU100" s="988">
        <v>9399358.2741485797</v>
      </c>
      <c r="BV100" s="988">
        <v>8688985.2440726291</v>
      </c>
      <c r="BW100" s="988">
        <v>8564819.3407595512</v>
      </c>
      <c r="BX100" s="988">
        <v>8804699.8339406997</v>
      </c>
      <c r="BY100" s="988">
        <v>9123415.5002788194</v>
      </c>
      <c r="BZ100" s="988">
        <v>9486002.3391252793</v>
      </c>
      <c r="CA100" s="988">
        <v>9621039.0350221992</v>
      </c>
      <c r="CB100" s="988">
        <v>9409175.064268101</v>
      </c>
      <c r="CC100" s="988">
        <v>9956547.3560985401</v>
      </c>
      <c r="CD100" s="988">
        <v>9978246.1396868713</v>
      </c>
      <c r="CE100" s="988">
        <v>9970090.9204100501</v>
      </c>
      <c r="CF100" s="988">
        <v>9769564.9766448606</v>
      </c>
      <c r="CG100" s="988">
        <v>9770375.5387317594</v>
      </c>
      <c r="CH100" s="988">
        <v>10203960.678236291</v>
      </c>
      <c r="CI100" s="988">
        <v>9748910.2208413705</v>
      </c>
      <c r="CJ100" s="988">
        <v>10368818.660421371</v>
      </c>
      <c r="CK100" s="988">
        <v>10243011.136620769</v>
      </c>
      <c r="CL100" s="988">
        <v>10069724.79963319</v>
      </c>
      <c r="CM100" s="988">
        <v>9873269.34461689</v>
      </c>
      <c r="CN100" s="988">
        <v>9916764.5068855397</v>
      </c>
      <c r="CO100" s="988">
        <v>9884118.4255945589</v>
      </c>
      <c r="CP100" s="988">
        <v>8876101.0070618298</v>
      </c>
      <c r="CQ100" s="988">
        <v>8805681.0105191208</v>
      </c>
      <c r="CR100" s="988">
        <v>8894919.5451404601</v>
      </c>
      <c r="CS100" s="988">
        <v>8691210.2369957007</v>
      </c>
      <c r="CT100" s="988">
        <v>9057809.5055129007</v>
      </c>
      <c r="CU100" s="988">
        <v>8818621.1996836402</v>
      </c>
      <c r="CV100" s="988">
        <v>8584059.6258005593</v>
      </c>
      <c r="CW100" s="988">
        <v>8634452.3133710492</v>
      </c>
      <c r="CX100" s="988">
        <v>8336759.6536554918</v>
      </c>
      <c r="CY100" s="988">
        <v>8099743.0054429304</v>
      </c>
      <c r="CZ100" s="988">
        <v>8345915.4365923312</v>
      </c>
      <c r="DA100" s="988">
        <v>8295269.5941808913</v>
      </c>
      <c r="DB100" s="988">
        <v>8319825.59233924</v>
      </c>
      <c r="DC100" s="988">
        <v>8328484.0802852679</v>
      </c>
      <c r="DD100" s="988">
        <v>8437666.4135548696</v>
      </c>
      <c r="DE100" s="988">
        <v>8825704.7332734093</v>
      </c>
      <c r="DF100" s="988">
        <v>8767692.6438264493</v>
      </c>
      <c r="DG100" s="988">
        <v>8652923.4477631003</v>
      </c>
      <c r="DH100" s="988">
        <v>9028604.7933441307</v>
      </c>
      <c r="DI100" s="988">
        <v>9798690.8072686978</v>
      </c>
      <c r="DJ100" s="988">
        <v>9289809.13685086</v>
      </c>
      <c r="DK100" s="988">
        <v>9911743.8690133505</v>
      </c>
      <c r="DL100" s="988">
        <v>10747113.05612707</v>
      </c>
      <c r="DM100" s="988">
        <v>11845224.16540077</v>
      </c>
      <c r="DN100" s="988">
        <v>12288008.240801182</v>
      </c>
      <c r="DO100" s="988">
        <v>13133171.840745509</v>
      </c>
      <c r="DP100" s="988">
        <v>15061175.958169881</v>
      </c>
      <c r="DQ100" s="988">
        <v>14985409.657793479</v>
      </c>
      <c r="DR100" s="988">
        <v>16750714.74098618</v>
      </c>
      <c r="DS100" s="988">
        <v>17147142.676785838</v>
      </c>
      <c r="DT100" s="988">
        <v>17646197.311374109</v>
      </c>
      <c r="DU100" s="988">
        <v>18027544.508503929</v>
      </c>
      <c r="DV100" s="988">
        <v>18330073.14950924</v>
      </c>
      <c r="DW100" s="988">
        <v>18627290.05750189</v>
      </c>
      <c r="DX100" s="988">
        <v>18558135.705194697</v>
      </c>
      <c r="DY100" s="988">
        <v>18825805.800319798</v>
      </c>
      <c r="DZ100" s="988">
        <v>19030127.032710019</v>
      </c>
      <c r="EA100" s="988">
        <v>20390146.880966432</v>
      </c>
      <c r="EB100" s="988">
        <v>20624403.841787457</v>
      </c>
      <c r="EC100" s="988">
        <v>19743756.858050659</v>
      </c>
      <c r="ED100" s="988">
        <v>20680450.156016499</v>
      </c>
      <c r="EE100" s="988">
        <v>20228898.799236741</v>
      </c>
      <c r="EF100" s="988">
        <v>21194652.624177922</v>
      </c>
      <c r="EG100" s="988">
        <v>21559734.1556531</v>
      </c>
      <c r="EH100" s="988">
        <v>21077108.49021522</v>
      </c>
      <c r="EI100" s="988">
        <v>21370889.735150248</v>
      </c>
      <c r="EJ100" s="988">
        <v>20866639.911131129</v>
      </c>
      <c r="EK100" s="988">
        <v>20932831.312119029</v>
      </c>
      <c r="EL100" s="988">
        <v>20938826.511996709</v>
      </c>
      <c r="EM100" s="988">
        <v>21224214.995696358</v>
      </c>
      <c r="EN100" s="988">
        <v>21520284.305228189</v>
      </c>
      <c r="EO100" s="988">
        <v>21532887.788507547</v>
      </c>
      <c r="EP100" s="988">
        <v>15062616.528695228</v>
      </c>
      <c r="EQ100" s="988">
        <v>15161308.33096312</v>
      </c>
      <c r="ER100" s="988">
        <v>15554300.027374873</v>
      </c>
      <c r="ES100" s="988">
        <v>16046358.328405662</v>
      </c>
      <c r="ET100" s="988">
        <v>15259838.867167568</v>
      </c>
      <c r="EU100" s="988">
        <v>15183781.610299839</v>
      </c>
      <c r="EV100" s="988">
        <v>14505815.274881428</v>
      </c>
      <c r="EW100" s="988">
        <v>14595178.047819568</v>
      </c>
      <c r="EX100" s="988">
        <v>14369441.60187386</v>
      </c>
      <c r="EY100" s="988">
        <v>14491798.985807151</v>
      </c>
      <c r="EZ100" s="988">
        <v>14441016.401214927</v>
      </c>
      <c r="FA100" s="988">
        <v>14770727.457328051</v>
      </c>
      <c r="FB100" s="988">
        <v>14583356.315303799</v>
      </c>
      <c r="FC100" s="988">
        <v>13495746.512849368</v>
      </c>
      <c r="FD100" s="988">
        <v>14257572.73053151</v>
      </c>
    </row>
    <row r="101" spans="1:161" ht="16.5" thickTop="1">
      <c r="A101" s="1049"/>
      <c r="B101" s="1050"/>
      <c r="C101" s="1050"/>
      <c r="D101" s="1050"/>
      <c r="E101" s="1050"/>
      <c r="F101" s="1050"/>
      <c r="G101" s="1050"/>
      <c r="H101" s="1050"/>
      <c r="I101" s="1050"/>
      <c r="J101" s="1050"/>
      <c r="K101" s="1050"/>
      <c r="L101" s="1050"/>
      <c r="M101" s="1050"/>
      <c r="N101" s="1050"/>
      <c r="O101" s="1050"/>
      <c r="P101" s="1050"/>
      <c r="Q101" s="1050"/>
      <c r="R101" s="1050"/>
      <c r="S101" s="1050"/>
      <c r="T101" s="1050"/>
      <c r="U101" s="1050"/>
      <c r="V101" s="1050"/>
      <c r="W101" s="1050"/>
      <c r="X101" s="1050"/>
      <c r="Y101" s="1050"/>
      <c r="Z101" s="1050"/>
      <c r="AA101" s="1050"/>
      <c r="AB101" s="1050"/>
      <c r="AC101" s="1050"/>
      <c r="AD101" s="1050"/>
      <c r="AE101" s="1050"/>
      <c r="AF101" s="1050"/>
      <c r="AG101" s="1050"/>
      <c r="AH101" s="1050"/>
      <c r="AI101" s="1050"/>
      <c r="AJ101" s="1050"/>
      <c r="AK101" s="1050"/>
      <c r="AL101" s="1050"/>
      <c r="AM101" s="1050"/>
      <c r="AN101" s="1050"/>
      <c r="AO101" s="1050"/>
      <c r="AP101" s="1050"/>
      <c r="AQ101" s="1050"/>
      <c r="AR101" s="1050"/>
      <c r="AS101" s="1050"/>
      <c r="AT101" s="1050"/>
      <c r="AU101" s="1050"/>
      <c r="AV101" s="1050"/>
      <c r="AW101" s="1050"/>
      <c r="AX101" s="1050"/>
      <c r="AY101" s="1050"/>
      <c r="AZ101" s="1050"/>
      <c r="BA101" s="1050"/>
      <c r="BB101" s="1050"/>
      <c r="BC101" s="1050"/>
      <c r="BD101" s="1050"/>
      <c r="BE101" s="1050"/>
      <c r="BF101" s="1050"/>
      <c r="BG101" s="1050"/>
      <c r="BH101" s="1050"/>
      <c r="BI101" s="1050"/>
      <c r="BJ101" s="1050"/>
      <c r="BK101" s="1050"/>
      <c r="BL101" s="1050"/>
      <c r="BM101" s="1050"/>
      <c r="BN101" s="1050"/>
      <c r="BO101" s="1050"/>
      <c r="BP101" s="1050"/>
      <c r="BQ101" s="1050"/>
      <c r="BR101" s="1050"/>
      <c r="BS101" s="1050"/>
      <c r="BT101" s="1050"/>
      <c r="BU101" s="1050"/>
      <c r="BV101" s="1050"/>
      <c r="BW101" s="1050"/>
      <c r="BX101" s="1050"/>
      <c r="BY101" s="1050"/>
      <c r="BZ101" s="1050"/>
      <c r="CA101" s="1050"/>
      <c r="CB101" s="1050"/>
      <c r="CC101" s="1050"/>
      <c r="CD101" s="1050"/>
      <c r="CE101" s="1050"/>
      <c r="CF101" s="1050"/>
      <c r="CG101" s="1050"/>
      <c r="CH101" s="1050"/>
      <c r="CI101" s="1050"/>
      <c r="CJ101" s="1050"/>
      <c r="CK101" s="1050"/>
      <c r="CL101" s="1050"/>
      <c r="CM101" s="1050"/>
      <c r="CN101" s="1050"/>
      <c r="CO101" s="1050"/>
      <c r="CP101" s="1050"/>
      <c r="CQ101" s="1050"/>
      <c r="CR101" s="1050"/>
      <c r="CS101" s="1050"/>
      <c r="CT101" s="1050"/>
      <c r="CU101" s="1050"/>
      <c r="CV101" s="1050"/>
      <c r="CW101" s="1050"/>
      <c r="CX101" s="1050"/>
      <c r="CY101" s="1050"/>
      <c r="CZ101" s="1050"/>
      <c r="DA101" s="1050"/>
      <c r="DB101" s="1050"/>
      <c r="DC101" s="1050"/>
      <c r="DD101" s="1050"/>
      <c r="DE101" s="1050"/>
      <c r="DF101" s="1050"/>
      <c r="DG101" s="1050"/>
      <c r="DH101" s="1050"/>
      <c r="DI101" s="1050"/>
      <c r="DJ101" s="1050"/>
      <c r="DK101" s="1050"/>
      <c r="DL101" s="1050"/>
      <c r="DM101" s="1050"/>
      <c r="DN101" s="1050"/>
      <c r="DO101" s="1050"/>
      <c r="DP101" s="1050"/>
      <c r="DQ101" s="1050"/>
      <c r="DR101" s="1050"/>
      <c r="DS101" s="1050"/>
      <c r="DT101" s="1050"/>
      <c r="DU101" s="1050"/>
      <c r="DV101" s="1050"/>
      <c r="DW101" s="1050"/>
      <c r="DX101" s="1050"/>
      <c r="DY101" s="1050"/>
      <c r="DZ101" s="1050"/>
      <c r="EA101" s="1050"/>
      <c r="EB101" s="1050"/>
      <c r="EC101" s="1050"/>
      <c r="ED101" s="1050"/>
      <c r="EE101" s="1050"/>
      <c r="EF101" s="1050"/>
      <c r="EG101" s="1050"/>
      <c r="EH101" s="1050"/>
      <c r="EI101" s="1050"/>
      <c r="EJ101" s="1050"/>
      <c r="EK101" s="1050"/>
      <c r="EL101" s="1050"/>
      <c r="EM101" s="1050"/>
      <c r="EN101" s="1050"/>
      <c r="EO101" s="1050"/>
      <c r="EP101" s="1050"/>
      <c r="EQ101" s="1050"/>
      <c r="ER101" s="1050"/>
      <c r="ES101" s="1050"/>
      <c r="ET101" s="1050"/>
      <c r="EU101" s="1050"/>
      <c r="EV101" s="1050"/>
      <c r="EW101" s="1050"/>
      <c r="EX101" s="1050"/>
      <c r="EY101" s="1050"/>
      <c r="EZ101" s="1050"/>
      <c r="FA101" s="1050"/>
      <c r="FB101" s="1050"/>
      <c r="FC101" s="1050"/>
      <c r="FD101" s="1050"/>
    </row>
    <row r="102" spans="1:161" ht="14.25">
      <c r="A102" s="998" t="s">
        <v>623</v>
      </c>
    </row>
    <row r="103" spans="1:161" ht="14.25">
      <c r="A103" s="998" t="s">
        <v>314</v>
      </c>
    </row>
  </sheetData>
  <hyperlinks>
    <hyperlink ref="A1" location="Menu!A1" display="Return to Menu"/>
  </hyperlinks>
  <pageMargins left="0.23622047244094491" right="0.23622047244094491" top="0.74803149606299213" bottom="0.74803149606299213" header="0.31496062992125984" footer="0.31496062992125984"/>
  <pageSetup paperSize="9" scale="40" firstPageNumber="178" fitToWidth="4" fitToHeight="4" orientation="portrait" useFirstPageNumber="1" r:id="rId1"/>
  <headerFooter alignWithMargins="0"/>
  <colBreaks count="7" manualBreakCount="7">
    <brk id="85" max="102" man="1"/>
    <brk id="96" max="102" man="1"/>
    <brk id="107" max="102" man="1"/>
    <brk id="118" max="102" man="1"/>
    <brk id="128" max="102" man="1"/>
    <brk id="137" max="102" man="1"/>
    <brk id="149" max="101" man="1"/>
  </colBreaks>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38"/>
  <sheetViews>
    <sheetView view="pageBreakPreview" zoomScale="70" zoomScaleNormal="100" zoomScaleSheetLayoutView="70" workbookViewId="0">
      <pane ySplit="3" topLeftCell="A4" activePane="bottomLeft" state="frozen"/>
      <selection pane="bottomLeft" activeCell="A2" sqref="A2"/>
    </sheetView>
  </sheetViews>
  <sheetFormatPr defaultRowHeight="15"/>
  <cols>
    <col min="1" max="1" width="65.5703125" style="2770" customWidth="1"/>
    <col min="2" max="3" width="21.5703125" style="2770" customWidth="1"/>
    <col min="4" max="8" width="22.7109375" style="2770" customWidth="1"/>
    <col min="9" max="11" width="22.85546875" style="2770" customWidth="1"/>
    <col min="12" max="12" width="22.7109375" style="2770" customWidth="1"/>
    <col min="13" max="13" width="22.85546875" style="2770" customWidth="1"/>
    <col min="14" max="14" width="22.7109375" style="2770" customWidth="1"/>
    <col min="15" max="15" width="22.85546875" style="2770" customWidth="1"/>
    <col min="16" max="16" width="22.7109375" style="2770" customWidth="1"/>
    <col min="17" max="17" width="22.85546875" style="2770" customWidth="1"/>
    <col min="18" max="18" width="22.7109375" style="2770" customWidth="1"/>
    <col min="19" max="19" width="22.85546875" style="2770" customWidth="1"/>
    <col min="20" max="20" width="19.5703125" style="2647" customWidth="1"/>
    <col min="21" max="21" width="17.5703125" style="2647" customWidth="1"/>
    <col min="22" max="22" width="22.7109375" style="2770" customWidth="1"/>
    <col min="23" max="23" width="22.85546875" style="2770" customWidth="1"/>
    <col min="24" max="24" width="22.7109375" style="2770" customWidth="1"/>
    <col min="25" max="25" width="22.85546875" style="2770" customWidth="1"/>
    <col min="26" max="16384" width="9.140625" style="2647"/>
  </cols>
  <sheetData>
    <row r="1" spans="1:25" ht="25.5">
      <c r="A1" s="2059" t="s">
        <v>313</v>
      </c>
      <c r="B1" s="2647"/>
      <c r="C1" s="2647"/>
      <c r="D1" s="2647"/>
      <c r="E1" s="2647"/>
      <c r="F1" s="2647"/>
      <c r="G1" s="2647"/>
      <c r="H1" s="2647"/>
      <c r="I1" s="2647"/>
      <c r="J1" s="2647"/>
      <c r="K1" s="2647"/>
      <c r="L1" s="2647"/>
      <c r="M1" s="2647"/>
      <c r="N1" s="2647"/>
      <c r="O1" s="2647"/>
      <c r="P1" s="2647"/>
      <c r="Q1" s="2647"/>
      <c r="R1" s="2647"/>
      <c r="S1" s="2647"/>
      <c r="V1" s="2647"/>
      <c r="W1" s="2647"/>
      <c r="X1" s="2647"/>
      <c r="Y1" s="2647"/>
    </row>
    <row r="2" spans="1:25" ht="41.25" customHeight="1" thickBot="1">
      <c r="A2" s="2648" t="s">
        <v>1760</v>
      </c>
      <c r="B2" s="2647"/>
      <c r="C2" s="2647"/>
      <c r="D2" s="2647"/>
      <c r="E2" s="2647"/>
      <c r="F2" s="2647"/>
      <c r="G2" s="2647"/>
      <c r="H2" s="2647"/>
      <c r="I2" s="2647"/>
      <c r="J2" s="2647"/>
      <c r="K2" s="2647"/>
      <c r="L2" s="2647"/>
      <c r="M2" s="2647"/>
      <c r="N2" s="2647"/>
      <c r="O2" s="2647"/>
      <c r="P2" s="2647"/>
      <c r="Q2" s="2647"/>
      <c r="R2" s="2647"/>
      <c r="S2" s="2647"/>
      <c r="V2" s="2647"/>
      <c r="W2" s="2647"/>
      <c r="X2" s="2647"/>
      <c r="Y2" s="2647"/>
    </row>
    <row r="3" spans="1:25" s="2649" customFormat="1" ht="18.75" thickBot="1">
      <c r="A3" s="2710"/>
      <c r="B3" s="3458" t="s">
        <v>1559</v>
      </c>
      <c r="C3" s="3459"/>
      <c r="D3" s="3457" t="s">
        <v>1364</v>
      </c>
      <c r="E3" s="3457"/>
      <c r="F3" s="3457" t="s">
        <v>1470</v>
      </c>
      <c r="G3" s="3457"/>
      <c r="H3" s="3457" t="s">
        <v>1471</v>
      </c>
      <c r="I3" s="3457"/>
      <c r="J3" s="3457" t="s">
        <v>1472</v>
      </c>
      <c r="K3" s="3457"/>
      <c r="L3" s="3457" t="s">
        <v>1473</v>
      </c>
      <c r="M3" s="3457"/>
      <c r="N3" s="3457" t="s">
        <v>1474</v>
      </c>
      <c r="O3" s="3457"/>
      <c r="P3" s="3457" t="s">
        <v>1475</v>
      </c>
      <c r="Q3" s="3457"/>
      <c r="R3" s="3457" t="s">
        <v>1476</v>
      </c>
      <c r="S3" s="3457"/>
      <c r="T3" s="3457" t="s">
        <v>1560</v>
      </c>
      <c r="U3" s="3457"/>
      <c r="V3" s="3457" t="s">
        <v>1561</v>
      </c>
      <c r="W3" s="3457"/>
      <c r="X3" s="3457" t="s">
        <v>1436</v>
      </c>
      <c r="Y3" s="3457"/>
    </row>
    <row r="4" spans="1:25" ht="16.5" thickBot="1">
      <c r="A4" s="2710"/>
      <c r="B4" s="2711" t="s">
        <v>1761</v>
      </c>
      <c r="C4" s="2711" t="s">
        <v>1762</v>
      </c>
      <c r="D4" s="2711" t="s">
        <v>1761</v>
      </c>
      <c r="E4" s="2711" t="s">
        <v>1762</v>
      </c>
      <c r="F4" s="2711" t="s">
        <v>1761</v>
      </c>
      <c r="G4" s="2711" t="s">
        <v>1762</v>
      </c>
      <c r="H4" s="2711" t="s">
        <v>1761</v>
      </c>
      <c r="I4" s="2711" t="s">
        <v>1762</v>
      </c>
      <c r="J4" s="2711" t="s">
        <v>1761</v>
      </c>
      <c r="K4" s="2711" t="s">
        <v>1762</v>
      </c>
      <c r="L4" s="2711" t="s">
        <v>1761</v>
      </c>
      <c r="M4" s="2711" t="s">
        <v>1762</v>
      </c>
      <c r="N4" s="2711" t="s">
        <v>1761</v>
      </c>
      <c r="O4" s="2711" t="s">
        <v>1762</v>
      </c>
      <c r="P4" s="2711" t="s">
        <v>1761</v>
      </c>
      <c r="Q4" s="2711" t="s">
        <v>1762</v>
      </c>
      <c r="R4" s="2711" t="s">
        <v>1761</v>
      </c>
      <c r="S4" s="2711" t="s">
        <v>1762</v>
      </c>
      <c r="T4" s="2711" t="s">
        <v>1761</v>
      </c>
      <c r="U4" s="2711" t="s">
        <v>1762</v>
      </c>
      <c r="V4" s="2711" t="s">
        <v>1761</v>
      </c>
      <c r="W4" s="2711" t="s">
        <v>1762</v>
      </c>
      <c r="X4" s="2711" t="s">
        <v>1761</v>
      </c>
      <c r="Y4" s="2711" t="s">
        <v>1762</v>
      </c>
    </row>
    <row r="5" spans="1:25" ht="16.5" thickBot="1">
      <c r="A5" s="2274" t="s">
        <v>1563</v>
      </c>
      <c r="B5" s="2712">
        <v>16726.278780960449</v>
      </c>
      <c r="C5" s="2712">
        <v>13398.906607889568</v>
      </c>
      <c r="D5" s="2712">
        <v>16636.625531487709</v>
      </c>
      <c r="E5" s="2712">
        <v>13219.256942480231</v>
      </c>
      <c r="F5" s="2712">
        <v>18052.166877476426</v>
      </c>
      <c r="G5" s="2712">
        <v>16701.092712374186</v>
      </c>
      <c r="H5" s="2712">
        <v>19620.914857194068</v>
      </c>
      <c r="I5" s="2712">
        <v>17647.297863935117</v>
      </c>
      <c r="J5" s="2712">
        <v>20623.633388651695</v>
      </c>
      <c r="K5" s="2712">
        <v>16966.449927228321</v>
      </c>
      <c r="L5" s="2712">
        <v>21591.893454585395</v>
      </c>
      <c r="M5" s="2712">
        <v>20181.169760769073</v>
      </c>
      <c r="N5" s="2712">
        <v>23553.379460620556</v>
      </c>
      <c r="O5" s="2712">
        <v>19189.825487756814</v>
      </c>
      <c r="P5" s="2712">
        <v>24359.422471248152</v>
      </c>
      <c r="Q5" s="2712">
        <v>25903.832216823652</v>
      </c>
      <c r="R5" s="2712">
        <v>25001.816027773573</v>
      </c>
      <c r="S5" s="2712">
        <v>23897.241148731988</v>
      </c>
      <c r="T5" s="2712">
        <v>24935.578768520587</v>
      </c>
      <c r="U5" s="2712">
        <v>27540.669704268999</v>
      </c>
      <c r="V5" s="2712">
        <v>24341.456457866145</v>
      </c>
      <c r="W5" s="2712">
        <v>28113.445457127305</v>
      </c>
      <c r="X5" s="2712">
        <v>22984.695441227188</v>
      </c>
      <c r="Y5" s="2712">
        <v>25780.529485828876</v>
      </c>
    </row>
    <row r="6" spans="1:25" s="2714" customFormat="1" ht="16.5" thickBot="1">
      <c r="A6" s="2655" t="s">
        <v>1763</v>
      </c>
      <c r="B6" s="2712">
        <v>3327.3721730708803</v>
      </c>
      <c r="C6" s="2712">
        <v>0</v>
      </c>
      <c r="D6" s="2712">
        <v>3417.3685890074776</v>
      </c>
      <c r="E6" s="2712">
        <v>0</v>
      </c>
      <c r="F6" s="2712">
        <v>1351.0741651022399</v>
      </c>
      <c r="G6" s="2712">
        <v>0</v>
      </c>
      <c r="H6" s="2713">
        <v>1973.616993258951</v>
      </c>
      <c r="I6" s="2713">
        <v>0</v>
      </c>
      <c r="J6" s="2713">
        <v>3657.183461423374</v>
      </c>
      <c r="K6" s="2713">
        <v>0</v>
      </c>
      <c r="L6" s="2713">
        <v>1410.7236938163223</v>
      </c>
      <c r="M6" s="2713">
        <v>0</v>
      </c>
      <c r="N6" s="2713">
        <v>4363.5539728637414</v>
      </c>
      <c r="O6" s="2713">
        <v>0</v>
      </c>
      <c r="P6" s="2713">
        <v>0</v>
      </c>
      <c r="Q6" s="2713">
        <v>-1544.4097455755</v>
      </c>
      <c r="R6" s="2713">
        <v>1104.5748790415855</v>
      </c>
      <c r="S6" s="2713">
        <v>0</v>
      </c>
      <c r="T6" s="2713">
        <v>0</v>
      </c>
      <c r="U6" s="2713">
        <v>-2605.0909357484124</v>
      </c>
      <c r="V6" s="2713">
        <v>0</v>
      </c>
      <c r="W6" s="2713">
        <v>-3771.9889992611606</v>
      </c>
      <c r="X6" s="2713">
        <v>0</v>
      </c>
      <c r="Y6" s="2713">
        <v>-2795.8340446016882</v>
      </c>
    </row>
    <row r="7" spans="1:25" ht="16.5" thickBot="1">
      <c r="A7" s="2652" t="s">
        <v>1764</v>
      </c>
      <c r="B7" s="2712">
        <v>10804.169601860056</v>
      </c>
      <c r="C7" s="2712">
        <v>10408.401523174914</v>
      </c>
      <c r="D7" s="2712">
        <v>11141.362256790942</v>
      </c>
      <c r="E7" s="2712">
        <v>10346.108506055129</v>
      </c>
      <c r="F7" s="2712">
        <v>12122.934566272099</v>
      </c>
      <c r="G7" s="2712">
        <v>12949.149820037881</v>
      </c>
      <c r="H7" s="2715">
        <v>13322.27274096057</v>
      </c>
      <c r="I7" s="2715">
        <v>14163.979529992874</v>
      </c>
      <c r="J7" s="2715">
        <v>14261.417184870652</v>
      </c>
      <c r="K7" s="2715">
        <v>13474.880902723378</v>
      </c>
      <c r="L7" s="2715">
        <v>15223.796078196699</v>
      </c>
      <c r="M7" s="2715">
        <v>16340.886459000347</v>
      </c>
      <c r="N7" s="2715">
        <v>16928.496047426033</v>
      </c>
      <c r="O7" s="2715">
        <v>14693.893327024754</v>
      </c>
      <c r="P7" s="2715">
        <v>17724.737735444403</v>
      </c>
      <c r="Q7" s="2715">
        <v>21077.63246107359</v>
      </c>
      <c r="R7" s="2715">
        <v>18030.980076812175</v>
      </c>
      <c r="S7" s="2715">
        <v>19524.9499070362</v>
      </c>
      <c r="T7" s="2715">
        <v>16541.724000291131</v>
      </c>
      <c r="U7" s="2715">
        <v>23756.344088783517</v>
      </c>
      <c r="V7" s="2715">
        <v>17701.750030642375</v>
      </c>
      <c r="W7" s="2715">
        <v>24200.960400681048</v>
      </c>
      <c r="X7" s="2715">
        <v>16300.973373711557</v>
      </c>
      <c r="Y7" s="2715">
        <v>22124.262613229657</v>
      </c>
    </row>
    <row r="8" spans="1:25" ht="16.5" thickBot="1">
      <c r="A8" s="2655" t="s">
        <v>1765</v>
      </c>
      <c r="B8" s="2716">
        <v>395.76807868514152</v>
      </c>
      <c r="C8" s="2716">
        <v>0</v>
      </c>
      <c r="D8" s="2716">
        <v>795.25375073581381</v>
      </c>
      <c r="E8" s="2716">
        <v>0</v>
      </c>
      <c r="F8" s="2716">
        <v>0</v>
      </c>
      <c r="G8" s="2716">
        <v>-826.21525376578211</v>
      </c>
      <c r="H8" s="2713">
        <v>0</v>
      </c>
      <c r="I8" s="2713">
        <v>-841.70678903230328</v>
      </c>
      <c r="J8" s="2713">
        <v>786.5362821472736</v>
      </c>
      <c r="K8" s="2713">
        <v>0</v>
      </c>
      <c r="L8" s="2713">
        <v>0</v>
      </c>
      <c r="M8" s="2713">
        <v>-1117.0903808036473</v>
      </c>
      <c r="N8" s="2713">
        <v>2234.6027204012789</v>
      </c>
      <c r="O8" s="2713">
        <v>0</v>
      </c>
      <c r="P8" s="2713">
        <v>0</v>
      </c>
      <c r="Q8" s="2713">
        <v>-3352.8947256291867</v>
      </c>
      <c r="R8" s="2713">
        <v>0</v>
      </c>
      <c r="S8" s="2713">
        <v>-1493.9698302240249</v>
      </c>
      <c r="T8" s="2713">
        <v>0</v>
      </c>
      <c r="U8" s="2713">
        <v>-7214.6200884923855</v>
      </c>
      <c r="V8" s="2713">
        <v>0</v>
      </c>
      <c r="W8" s="2713">
        <v>-6499.2103700386724</v>
      </c>
      <c r="X8" s="2713">
        <v>0</v>
      </c>
      <c r="Y8" s="2713">
        <v>-5823.2892395181007</v>
      </c>
    </row>
    <row r="9" spans="1:25" s="2714" customFormat="1" ht="16.5" thickBot="1">
      <c r="A9" s="2652" t="s">
        <v>1766</v>
      </c>
      <c r="B9" s="2713">
        <v>9914.36968745579</v>
      </c>
      <c r="C9" s="2713">
        <v>7652.4072067607012</v>
      </c>
      <c r="D9" s="2713">
        <v>9965.7492340226563</v>
      </c>
      <c r="E9" s="2713">
        <v>7694.5733148024156</v>
      </c>
      <c r="F9" s="2713">
        <v>10810.726246239352</v>
      </c>
      <c r="G9" s="2713">
        <v>8822.6832854326894</v>
      </c>
      <c r="H9" s="2713">
        <v>11983.806485347304</v>
      </c>
      <c r="I9" s="2713">
        <v>8567.615445307867</v>
      </c>
      <c r="J9" s="2713">
        <v>13057.206264722719</v>
      </c>
      <c r="K9" s="2713">
        <v>7584.4658453973097</v>
      </c>
      <c r="L9" s="2713">
        <v>14463.140831855839</v>
      </c>
      <c r="M9" s="2713">
        <v>10105.005378555086</v>
      </c>
      <c r="N9" s="2713">
        <v>15772.257060889569</v>
      </c>
      <c r="O9" s="2713">
        <v>8347.3341947983699</v>
      </c>
      <c r="P9" s="2713">
        <v>16199.350607188777</v>
      </c>
      <c r="Q9" s="2713">
        <v>12439.468087515645</v>
      </c>
      <c r="R9" s="2713">
        <v>16655.48587294051</v>
      </c>
      <c r="S9" s="2713">
        <v>9861.8904920401274</v>
      </c>
      <c r="T9" s="2713">
        <v>15202.066891740407</v>
      </c>
      <c r="U9" s="2713">
        <v>14315.785682257589</v>
      </c>
      <c r="V9" s="2713">
        <v>16317.818516010879</v>
      </c>
      <c r="W9" s="2713">
        <v>14650.094108609781</v>
      </c>
      <c r="X9" s="2713">
        <v>15113.278391482538</v>
      </c>
      <c r="Y9" s="2713">
        <v>12554.313517600152</v>
      </c>
    </row>
    <row r="10" spans="1:25" ht="16.5" thickBot="1">
      <c r="A10" s="2655" t="s">
        <v>1767</v>
      </c>
      <c r="B10" s="2716">
        <v>2261.9624806950887</v>
      </c>
      <c r="C10" s="2716">
        <v>0</v>
      </c>
      <c r="D10" s="2716">
        <v>2271.1759192202408</v>
      </c>
      <c r="E10" s="2716">
        <v>0</v>
      </c>
      <c r="F10" s="2716">
        <v>1988.0429608066624</v>
      </c>
      <c r="G10" s="2716">
        <v>0</v>
      </c>
      <c r="H10" s="2713">
        <v>3416.1910400394372</v>
      </c>
      <c r="I10" s="2713">
        <v>0</v>
      </c>
      <c r="J10" s="2713">
        <v>5472.7404193254097</v>
      </c>
      <c r="K10" s="2713">
        <v>0</v>
      </c>
      <c r="L10" s="2713">
        <v>4358.1354533007525</v>
      </c>
      <c r="M10" s="2713">
        <v>0</v>
      </c>
      <c r="N10" s="2713">
        <v>7424.9228660911995</v>
      </c>
      <c r="O10" s="2713">
        <v>0</v>
      </c>
      <c r="P10" s="2713">
        <v>3759.8825196731323</v>
      </c>
      <c r="Q10" s="2713">
        <v>0</v>
      </c>
      <c r="R10" s="2713">
        <v>6793.5953809003822</v>
      </c>
      <c r="S10" s="2713">
        <v>0</v>
      </c>
      <c r="T10" s="2713">
        <v>886.28120948281867</v>
      </c>
      <c r="U10" s="2713">
        <v>0</v>
      </c>
      <c r="V10" s="2713">
        <v>1667.7244074010978</v>
      </c>
      <c r="W10" s="2713">
        <v>0</v>
      </c>
      <c r="X10" s="2713">
        <v>2558.9648738823853</v>
      </c>
      <c r="Y10" s="2713">
        <v>0</v>
      </c>
    </row>
    <row r="11" spans="1:25" ht="16.5" thickBot="1">
      <c r="A11" s="2655" t="s">
        <v>1768</v>
      </c>
      <c r="B11" s="2717">
        <v>9914.36968745579</v>
      </c>
      <c r="C11" s="2717">
        <v>7652.4072067607012</v>
      </c>
      <c r="D11" s="2717">
        <v>9965.7492340226563</v>
      </c>
      <c r="E11" s="2717">
        <v>7694.5733148024156</v>
      </c>
      <c r="F11" s="2717">
        <v>10810.726246239352</v>
      </c>
      <c r="G11" s="2717">
        <v>8822.6832854326894</v>
      </c>
      <c r="H11" s="2718">
        <v>11983.806485347304</v>
      </c>
      <c r="I11" s="2656">
        <v>8567.615445307867</v>
      </c>
      <c r="J11" s="2718">
        <v>13057.206264722719</v>
      </c>
      <c r="K11" s="2656">
        <v>7584.4658453973097</v>
      </c>
      <c r="L11" s="2718">
        <v>14463.140831855839</v>
      </c>
      <c r="M11" s="2656">
        <v>10105.005378555086</v>
      </c>
      <c r="N11" s="2718">
        <v>15772.257060889569</v>
      </c>
      <c r="O11" s="2656">
        <v>8347.3341947983699</v>
      </c>
      <c r="P11" s="2718">
        <v>16199.350607188777</v>
      </c>
      <c r="Q11" s="2656">
        <v>12439.468087515645</v>
      </c>
      <c r="R11" s="2718">
        <v>16655.48587294051</v>
      </c>
      <c r="S11" s="2656">
        <v>9861.8904920401274</v>
      </c>
      <c r="T11" s="2718">
        <v>15202.066891740407</v>
      </c>
      <c r="U11" s="2656">
        <v>14315.785682257589</v>
      </c>
      <c r="V11" s="2718">
        <v>16317.818516010879</v>
      </c>
      <c r="W11" s="2656">
        <v>14650.094108609781</v>
      </c>
      <c r="X11" s="2718">
        <v>15113.278391482538</v>
      </c>
      <c r="Y11" s="2656">
        <v>12554.313517600152</v>
      </c>
    </row>
    <row r="12" spans="1:25" ht="16.5" thickBot="1">
      <c r="A12" s="2693" t="s">
        <v>1769</v>
      </c>
      <c r="B12" s="2717"/>
      <c r="C12" s="2719" t="s">
        <v>1770</v>
      </c>
      <c r="D12" s="2717"/>
      <c r="E12" s="2719" t="s">
        <v>1770</v>
      </c>
      <c r="F12" s="2717"/>
      <c r="G12" s="2719" t="s">
        <v>1770</v>
      </c>
      <c r="H12" s="2718"/>
      <c r="I12" s="2720" t="s">
        <v>1770</v>
      </c>
      <c r="J12" s="2718"/>
      <c r="K12" s="2720" t="s">
        <v>1770</v>
      </c>
      <c r="L12" s="2718"/>
      <c r="M12" s="2720" t="s">
        <v>1770</v>
      </c>
      <c r="N12" s="2718"/>
      <c r="O12" s="2720" t="s">
        <v>1770</v>
      </c>
      <c r="P12" s="2718"/>
      <c r="Q12" s="2720" t="s">
        <v>1770</v>
      </c>
      <c r="R12" s="2718"/>
      <c r="S12" s="2720" t="s">
        <v>1770</v>
      </c>
      <c r="T12" s="2718">
        <v>1371.4138949999406</v>
      </c>
      <c r="U12" s="2720" t="s">
        <v>1770</v>
      </c>
      <c r="V12" s="2718">
        <v>225.89797975623651</v>
      </c>
      <c r="W12" s="2720" t="s">
        <v>1770</v>
      </c>
      <c r="X12" s="2718">
        <v>542.36390682172248</v>
      </c>
      <c r="Y12" s="2720" t="s">
        <v>1770</v>
      </c>
    </row>
    <row r="13" spans="1:25" ht="16.5" thickBot="1">
      <c r="A13" s="2655" t="s">
        <v>1771</v>
      </c>
      <c r="B13" s="2717">
        <v>0</v>
      </c>
      <c r="C13" s="2719" t="s">
        <v>1770</v>
      </c>
      <c r="D13" s="2717">
        <v>0</v>
      </c>
      <c r="E13" s="2719" t="s">
        <v>1770</v>
      </c>
      <c r="F13" s="2717">
        <v>0</v>
      </c>
      <c r="G13" s="2719" t="s">
        <v>1770</v>
      </c>
      <c r="H13" s="2721">
        <v>0</v>
      </c>
      <c r="I13" s="2720" t="s">
        <v>1770</v>
      </c>
      <c r="J13" s="2721">
        <v>0</v>
      </c>
      <c r="K13" s="2720" t="s">
        <v>1770</v>
      </c>
      <c r="L13" s="2721">
        <v>0</v>
      </c>
      <c r="M13" s="2720" t="s">
        <v>1770</v>
      </c>
      <c r="N13" s="2721">
        <v>0</v>
      </c>
      <c r="O13" s="2720" t="s">
        <v>1770</v>
      </c>
      <c r="P13" s="2721">
        <v>0</v>
      </c>
      <c r="Q13" s="2720" t="s">
        <v>1770</v>
      </c>
      <c r="R13" s="2721">
        <v>0</v>
      </c>
      <c r="S13" s="2720" t="s">
        <v>1770</v>
      </c>
      <c r="T13" s="2721">
        <v>0</v>
      </c>
      <c r="U13" s="2720" t="s">
        <v>1770</v>
      </c>
      <c r="V13" s="2721">
        <v>0</v>
      </c>
      <c r="W13" s="2720" t="s">
        <v>1770</v>
      </c>
      <c r="X13" s="2721">
        <v>0</v>
      </c>
      <c r="Y13" s="2720" t="s">
        <v>1770</v>
      </c>
    </row>
    <row r="14" spans="1:25" s="2714" customFormat="1" ht="16.5" thickBot="1">
      <c r="A14" s="2655" t="s">
        <v>1772</v>
      </c>
      <c r="B14" s="2717">
        <v>0</v>
      </c>
      <c r="C14" s="2719" t="s">
        <v>1770</v>
      </c>
      <c r="D14" s="2717">
        <v>0</v>
      </c>
      <c r="E14" s="2719" t="s">
        <v>1770</v>
      </c>
      <c r="F14" s="2717">
        <v>0</v>
      </c>
      <c r="G14" s="2719" t="s">
        <v>1770</v>
      </c>
      <c r="H14" s="2718">
        <v>0</v>
      </c>
      <c r="I14" s="2720" t="s">
        <v>1770</v>
      </c>
      <c r="J14" s="2718">
        <v>0</v>
      </c>
      <c r="K14" s="2720" t="s">
        <v>1770</v>
      </c>
      <c r="L14" s="2718">
        <v>0</v>
      </c>
      <c r="M14" s="2720" t="s">
        <v>1770</v>
      </c>
      <c r="N14" s="2718">
        <v>0</v>
      </c>
      <c r="O14" s="2720" t="s">
        <v>1770</v>
      </c>
      <c r="P14" s="2718">
        <v>0</v>
      </c>
      <c r="Q14" s="2720" t="s">
        <v>1770</v>
      </c>
      <c r="R14" s="2718">
        <v>0</v>
      </c>
      <c r="S14" s="2720" t="s">
        <v>1770</v>
      </c>
      <c r="T14" s="2718">
        <v>0</v>
      </c>
      <c r="U14" s="2720" t="s">
        <v>1770</v>
      </c>
      <c r="V14" s="2718">
        <v>0</v>
      </c>
      <c r="W14" s="2720" t="s">
        <v>1770</v>
      </c>
      <c r="X14" s="2718">
        <v>0</v>
      </c>
      <c r="Y14" s="2720" t="s">
        <v>1770</v>
      </c>
    </row>
    <row r="15" spans="1:25" ht="16.5" thickBot="1">
      <c r="A15" s="2655" t="s">
        <v>1773</v>
      </c>
      <c r="B15" s="2717">
        <v>0</v>
      </c>
      <c r="C15" s="2719" t="s">
        <v>1770</v>
      </c>
      <c r="D15" s="2717">
        <v>0</v>
      </c>
      <c r="E15" s="2719" t="s">
        <v>1770</v>
      </c>
      <c r="F15" s="2717">
        <v>0</v>
      </c>
      <c r="G15" s="2719" t="s">
        <v>1770</v>
      </c>
      <c r="H15" s="2718">
        <v>0</v>
      </c>
      <c r="I15" s="2720" t="s">
        <v>1770</v>
      </c>
      <c r="J15" s="2718">
        <v>0</v>
      </c>
      <c r="K15" s="2720" t="s">
        <v>1770</v>
      </c>
      <c r="L15" s="2718">
        <v>0</v>
      </c>
      <c r="M15" s="2720" t="s">
        <v>1770</v>
      </c>
      <c r="N15" s="2718">
        <v>0</v>
      </c>
      <c r="O15" s="2720" t="s">
        <v>1770</v>
      </c>
      <c r="P15" s="2718">
        <v>0</v>
      </c>
      <c r="Q15" s="2720" t="s">
        <v>1770</v>
      </c>
      <c r="R15" s="2718">
        <v>0</v>
      </c>
      <c r="S15" s="2720" t="s">
        <v>1770</v>
      </c>
      <c r="T15" s="2718">
        <v>0</v>
      </c>
      <c r="U15" s="2720" t="s">
        <v>1770</v>
      </c>
      <c r="V15" s="2718">
        <v>0</v>
      </c>
      <c r="W15" s="2720" t="s">
        <v>1770</v>
      </c>
      <c r="X15" s="2718">
        <v>0</v>
      </c>
      <c r="Y15" s="2720" t="s">
        <v>1770</v>
      </c>
    </row>
    <row r="16" spans="1:25" ht="16.5" thickBot="1">
      <c r="A16" s="2655" t="s">
        <v>1774</v>
      </c>
      <c r="B16" s="2717"/>
      <c r="C16" s="2717"/>
      <c r="D16" s="2717"/>
      <c r="E16" s="2717"/>
      <c r="F16" s="2717"/>
      <c r="G16" s="2717"/>
      <c r="H16" s="2718"/>
      <c r="I16" s="2656"/>
      <c r="J16" s="2718"/>
      <c r="K16" s="2656"/>
      <c r="L16" s="2718"/>
      <c r="M16" s="2656"/>
      <c r="N16" s="2718"/>
      <c r="O16" s="2656"/>
      <c r="P16" s="2718"/>
      <c r="Q16" s="2656"/>
      <c r="R16" s="2718"/>
      <c r="S16" s="2656"/>
      <c r="T16" s="2718"/>
      <c r="U16" s="2656"/>
      <c r="V16" s="2718"/>
      <c r="W16" s="2656"/>
      <c r="X16" s="2718"/>
      <c r="Y16" s="2656"/>
    </row>
    <row r="17" spans="1:25" ht="16.5" thickBot="1">
      <c r="A17" s="2652" t="s">
        <v>1775</v>
      </c>
      <c r="B17" s="2721">
        <v>889.79991440426693</v>
      </c>
      <c r="C17" s="2721">
        <v>2755.9943164142132</v>
      </c>
      <c r="D17" s="2721">
        <v>1175.6130227682854</v>
      </c>
      <c r="E17" s="2721">
        <v>2651.5351912527135</v>
      </c>
      <c r="F17" s="2721">
        <v>1312.2083200327475</v>
      </c>
      <c r="G17" s="2721">
        <v>4126.4665346051916</v>
      </c>
      <c r="H17" s="2721">
        <v>1338.466255613266</v>
      </c>
      <c r="I17" s="2721">
        <v>5596.3640846850067</v>
      </c>
      <c r="J17" s="2721">
        <v>1204.2109201479329</v>
      </c>
      <c r="K17" s="2721">
        <v>5890.4150573260686</v>
      </c>
      <c r="L17" s="2721">
        <v>760.65524634086</v>
      </c>
      <c r="M17" s="2721">
        <v>6235.8810804452614</v>
      </c>
      <c r="N17" s="2721">
        <v>1156.2389865364639</v>
      </c>
      <c r="O17" s="2721">
        <v>6346.5591322263854</v>
      </c>
      <c r="P17" s="2721">
        <v>1525.3871282556252</v>
      </c>
      <c r="Q17" s="2721">
        <v>8638.1643735579455</v>
      </c>
      <c r="R17" s="2721">
        <v>1375.4942038716649</v>
      </c>
      <c r="S17" s="2721">
        <v>9663.0594149960743</v>
      </c>
      <c r="T17" s="2721">
        <v>1339.6571085507253</v>
      </c>
      <c r="U17" s="2721">
        <v>9440.5584065259263</v>
      </c>
      <c r="V17" s="2721">
        <v>1383.9315146314955</v>
      </c>
      <c r="W17" s="2721">
        <v>9550.8662920712686</v>
      </c>
      <c r="X17" s="2721">
        <v>1187.6949822290187</v>
      </c>
      <c r="Y17" s="2721">
        <v>9569.9490956295031</v>
      </c>
    </row>
    <row r="18" spans="1:25" ht="16.5" thickBot="1">
      <c r="A18" s="2655" t="s">
        <v>1776</v>
      </c>
      <c r="B18" s="2716">
        <v>0</v>
      </c>
      <c r="C18" s="2716">
        <v>-1866.1944020099463</v>
      </c>
      <c r="D18" s="2716">
        <v>0</v>
      </c>
      <c r="E18" s="2716">
        <v>-1475.9221684844281</v>
      </c>
      <c r="F18" s="2716">
        <v>0</v>
      </c>
      <c r="G18" s="2716">
        <v>-2814.2582145724441</v>
      </c>
      <c r="H18" s="2713">
        <v>0</v>
      </c>
      <c r="I18" s="2713">
        <v>-4257.8978290717405</v>
      </c>
      <c r="J18" s="2713">
        <v>0</v>
      </c>
      <c r="K18" s="2713">
        <v>-4686.2041371781361</v>
      </c>
      <c r="L18" s="2713">
        <v>0</v>
      </c>
      <c r="M18" s="2713">
        <v>-5475.2258341044017</v>
      </c>
      <c r="N18" s="2713">
        <v>0</v>
      </c>
      <c r="O18" s="2713">
        <v>-5190.3201456899214</v>
      </c>
      <c r="P18" s="2713">
        <v>0</v>
      </c>
      <c r="Q18" s="2713">
        <v>-7112.7772453023208</v>
      </c>
      <c r="R18" s="2713">
        <v>0</v>
      </c>
      <c r="S18" s="2713">
        <v>-8287.565211124409</v>
      </c>
      <c r="T18" s="2713">
        <v>0</v>
      </c>
      <c r="U18" s="2713">
        <v>-8100.9012979752006</v>
      </c>
      <c r="V18" s="2713">
        <v>0</v>
      </c>
      <c r="W18" s="2713">
        <v>-8166.9347774397729</v>
      </c>
      <c r="X18" s="2713">
        <v>0</v>
      </c>
      <c r="Y18" s="2713">
        <v>-8382.2541134004841</v>
      </c>
    </row>
    <row r="19" spans="1:25" ht="16.5" thickBot="1">
      <c r="A19" s="2655" t="s">
        <v>1777</v>
      </c>
      <c r="B19" s="2717">
        <v>0</v>
      </c>
      <c r="C19" s="2717">
        <v>0</v>
      </c>
      <c r="D19" s="2717">
        <v>0</v>
      </c>
      <c r="E19" s="2717">
        <v>0</v>
      </c>
      <c r="F19" s="2717">
        <v>0</v>
      </c>
      <c r="G19" s="2717">
        <v>0</v>
      </c>
      <c r="H19" s="2671">
        <v>0</v>
      </c>
      <c r="I19" s="2671">
        <v>0</v>
      </c>
      <c r="J19" s="2671">
        <v>0</v>
      </c>
      <c r="K19" s="2671">
        <v>0</v>
      </c>
      <c r="L19" s="2671">
        <v>0</v>
      </c>
      <c r="M19" s="2671">
        <v>0</v>
      </c>
      <c r="N19" s="2671">
        <v>0</v>
      </c>
      <c r="O19" s="2671">
        <v>0</v>
      </c>
      <c r="P19" s="2671">
        <v>0</v>
      </c>
      <c r="Q19" s="2671">
        <v>0</v>
      </c>
      <c r="R19" s="2671">
        <v>0</v>
      </c>
      <c r="S19" s="2671">
        <v>0</v>
      </c>
      <c r="T19" s="2671">
        <v>0</v>
      </c>
      <c r="U19" s="2671">
        <v>0</v>
      </c>
      <c r="V19" s="2671">
        <v>0</v>
      </c>
      <c r="W19" s="2671">
        <v>0</v>
      </c>
      <c r="X19" s="2671">
        <v>0</v>
      </c>
      <c r="Y19" s="2671">
        <v>0</v>
      </c>
    </row>
    <row r="20" spans="1:25" ht="16.5" thickBot="1">
      <c r="A20" s="2693" t="s">
        <v>1778</v>
      </c>
      <c r="B20" s="2722">
        <v>0</v>
      </c>
      <c r="C20" s="2722">
        <v>0</v>
      </c>
      <c r="D20" s="2722">
        <v>0</v>
      </c>
      <c r="E20" s="2722">
        <v>0</v>
      </c>
      <c r="F20" s="2722">
        <v>0</v>
      </c>
      <c r="G20" s="2722">
        <v>0</v>
      </c>
      <c r="H20" s="2671">
        <v>0</v>
      </c>
      <c r="I20" s="2671">
        <v>0</v>
      </c>
      <c r="J20" s="2671">
        <v>0</v>
      </c>
      <c r="K20" s="2671">
        <v>0</v>
      </c>
      <c r="L20" s="2671">
        <v>0</v>
      </c>
      <c r="M20" s="2671">
        <v>0</v>
      </c>
      <c r="N20" s="2671">
        <v>0</v>
      </c>
      <c r="O20" s="2671">
        <v>0</v>
      </c>
      <c r="P20" s="2671">
        <v>0</v>
      </c>
      <c r="Q20" s="2671">
        <v>0</v>
      </c>
      <c r="R20" s="2671">
        <v>0</v>
      </c>
      <c r="S20" s="2671">
        <v>0</v>
      </c>
      <c r="T20" s="2671">
        <v>0</v>
      </c>
      <c r="U20" s="2671">
        <v>0</v>
      </c>
      <c r="V20" s="2671">
        <v>0</v>
      </c>
      <c r="W20" s="2671">
        <v>0</v>
      </c>
      <c r="X20" s="2671">
        <v>0</v>
      </c>
      <c r="Y20" s="2671">
        <v>0</v>
      </c>
    </row>
    <row r="21" spans="1:25" ht="16.5" thickBot="1">
      <c r="A21" s="2693" t="s">
        <v>1779</v>
      </c>
      <c r="B21" s="2717">
        <v>0</v>
      </c>
      <c r="C21" s="2717">
        <v>0</v>
      </c>
      <c r="D21" s="2717">
        <v>0</v>
      </c>
      <c r="E21" s="2717">
        <v>0</v>
      </c>
      <c r="F21" s="2717">
        <v>0</v>
      </c>
      <c r="G21" s="2717">
        <v>0</v>
      </c>
      <c r="H21" s="2671">
        <v>0</v>
      </c>
      <c r="I21" s="2671">
        <v>0</v>
      </c>
      <c r="J21" s="2671">
        <v>0</v>
      </c>
      <c r="K21" s="2671">
        <v>0</v>
      </c>
      <c r="L21" s="2671">
        <v>0</v>
      </c>
      <c r="M21" s="2671">
        <v>0</v>
      </c>
      <c r="N21" s="2671">
        <v>0</v>
      </c>
      <c r="O21" s="2671">
        <v>0</v>
      </c>
      <c r="P21" s="2671">
        <v>0</v>
      </c>
      <c r="Q21" s="2671">
        <v>0</v>
      </c>
      <c r="R21" s="2671">
        <v>0</v>
      </c>
      <c r="S21" s="2671">
        <v>0</v>
      </c>
      <c r="T21" s="2671">
        <v>0</v>
      </c>
      <c r="U21" s="2671">
        <v>0</v>
      </c>
      <c r="V21" s="2671">
        <v>0</v>
      </c>
      <c r="W21" s="2671">
        <v>0</v>
      </c>
      <c r="X21" s="2671">
        <v>0</v>
      </c>
      <c r="Y21" s="2671">
        <v>0</v>
      </c>
    </row>
    <row r="22" spans="1:25" ht="16.5" thickBot="1">
      <c r="A22" s="2655" t="s">
        <v>1780</v>
      </c>
      <c r="B22" s="2717">
        <v>0</v>
      </c>
      <c r="C22" s="2717">
        <v>6.7</v>
      </c>
      <c r="D22" s="2717">
        <v>0</v>
      </c>
      <c r="E22" s="2717">
        <v>0</v>
      </c>
      <c r="F22" s="2717">
        <v>0</v>
      </c>
      <c r="G22" s="2717">
        <v>0.61899999999999999</v>
      </c>
      <c r="H22" s="2671">
        <v>0</v>
      </c>
      <c r="I22" s="2671">
        <v>7.891</v>
      </c>
      <c r="J22" s="2671">
        <v>0</v>
      </c>
      <c r="K22" s="2671">
        <v>2.8439999999999999</v>
      </c>
      <c r="L22" s="2671">
        <v>0</v>
      </c>
      <c r="M22" s="2671">
        <v>4.444</v>
      </c>
      <c r="N22" s="2671">
        <v>0</v>
      </c>
      <c r="O22" s="2671">
        <v>46.746000000000009</v>
      </c>
      <c r="P22" s="2671">
        <v>0</v>
      </c>
      <c r="Q22" s="2671">
        <v>0.6130000000000001</v>
      </c>
      <c r="R22" s="2671">
        <v>0</v>
      </c>
      <c r="S22" s="2671">
        <v>0</v>
      </c>
      <c r="T22" s="2671">
        <v>0</v>
      </c>
      <c r="U22" s="2671">
        <v>16.181999999999999</v>
      </c>
      <c r="V22" s="2671">
        <v>0</v>
      </c>
      <c r="W22" s="2671">
        <v>15.86</v>
      </c>
      <c r="X22" s="2671">
        <v>0</v>
      </c>
      <c r="Y22" s="2671">
        <v>10.354992000000001</v>
      </c>
    </row>
    <row r="23" spans="1:25" ht="16.5" thickBot="1">
      <c r="A23" s="2655" t="s">
        <v>1781</v>
      </c>
      <c r="B23" s="2717">
        <v>365.38039089169513</v>
      </c>
      <c r="C23" s="2717">
        <v>1397.4217083437879</v>
      </c>
      <c r="D23" s="2717">
        <v>307.23117474251166</v>
      </c>
      <c r="E23" s="2717">
        <v>1028.0740468159288</v>
      </c>
      <c r="F23" s="2717">
        <v>329.2214053579541</v>
      </c>
      <c r="G23" s="2717">
        <v>1181.934558772173</v>
      </c>
      <c r="H23" s="2671">
        <v>355.04592166229543</v>
      </c>
      <c r="I23" s="2671">
        <v>1341.9732604464973</v>
      </c>
      <c r="J23" s="2671">
        <v>309.03464572460666</v>
      </c>
      <c r="K23" s="2671">
        <v>1083.4521255540849</v>
      </c>
      <c r="L23" s="2671">
        <v>304.88713351219434</v>
      </c>
      <c r="M23" s="2671">
        <v>2103.2139971372567</v>
      </c>
      <c r="N23" s="2671">
        <v>348.40609988101778</v>
      </c>
      <c r="O23" s="2671">
        <v>1226.9391214342372</v>
      </c>
      <c r="P23" s="2671">
        <v>313.97343821681966</v>
      </c>
      <c r="Q23" s="2671">
        <v>1706.7530720692293</v>
      </c>
      <c r="R23" s="2671">
        <v>363.70355612816201</v>
      </c>
      <c r="S23" s="2671">
        <v>1262.0965159750574</v>
      </c>
      <c r="T23" s="2671">
        <v>421.71247202549728</v>
      </c>
      <c r="U23" s="2671">
        <v>1649.5790763400123</v>
      </c>
      <c r="V23" s="2671">
        <v>497.28164467221967</v>
      </c>
      <c r="W23" s="2671">
        <v>1721.9758263826213</v>
      </c>
      <c r="X23" s="2671">
        <v>505.8335686642464</v>
      </c>
      <c r="Y23" s="2671">
        <v>1683.4612656055865</v>
      </c>
    </row>
    <row r="24" spans="1:25" ht="16.5" thickBot="1">
      <c r="A24" s="2655" t="s">
        <v>1782</v>
      </c>
      <c r="B24" s="2717">
        <v>355.45862755769514</v>
      </c>
      <c r="C24" s="2717">
        <v>517.64760932398815</v>
      </c>
      <c r="D24" s="2717">
        <v>288.25803284863667</v>
      </c>
      <c r="E24" s="2717">
        <v>516.37568816067267</v>
      </c>
      <c r="F24" s="2717">
        <v>313.8235544398982</v>
      </c>
      <c r="G24" s="2717">
        <v>541.73398546121723</v>
      </c>
      <c r="H24" s="2671">
        <v>332.99216968086949</v>
      </c>
      <c r="I24" s="2671">
        <v>563.68139100354551</v>
      </c>
      <c r="J24" s="2671">
        <v>293.21988501493598</v>
      </c>
      <c r="K24" s="2671">
        <v>526.76204400686947</v>
      </c>
      <c r="L24" s="2671">
        <v>296.21714449100443</v>
      </c>
      <c r="M24" s="2671">
        <v>605.56800701888835</v>
      </c>
      <c r="N24" s="2671">
        <v>341.40318156817381</v>
      </c>
      <c r="O24" s="2671">
        <v>542.92853790886318</v>
      </c>
      <c r="P24" s="2671">
        <v>310.60943821681968</v>
      </c>
      <c r="Q24" s="2671">
        <v>803.65680946634711</v>
      </c>
      <c r="R24" s="2671">
        <v>358.59531858507165</v>
      </c>
      <c r="S24" s="2671">
        <v>598.97740887882242</v>
      </c>
      <c r="T24" s="2671">
        <v>412.27630311174647</v>
      </c>
      <c r="U24" s="2671">
        <v>1035.1075494264107</v>
      </c>
      <c r="V24" s="2671">
        <v>485.29290382181659</v>
      </c>
      <c r="W24" s="2671">
        <v>1014.7143467599321</v>
      </c>
      <c r="X24" s="2671">
        <v>497.3358630302464</v>
      </c>
      <c r="Y24" s="2671">
        <v>847.173771954372</v>
      </c>
    </row>
    <row r="25" spans="1:25" ht="16.5" thickBot="1">
      <c r="A25" s="2655" t="s">
        <v>1783</v>
      </c>
      <c r="B25" s="2717">
        <v>0.23802514650000001</v>
      </c>
      <c r="C25" s="2717">
        <v>0</v>
      </c>
      <c r="D25" s="2717">
        <v>4.4319000000000006</v>
      </c>
      <c r="E25" s="2717">
        <v>0</v>
      </c>
      <c r="F25" s="2717">
        <v>0.68745000000000012</v>
      </c>
      <c r="G25" s="2717">
        <v>2</v>
      </c>
      <c r="H25" s="2671">
        <v>0.23294999999999999</v>
      </c>
      <c r="I25" s="2671">
        <v>0</v>
      </c>
      <c r="J25" s="2671">
        <v>0.17280000000000004</v>
      </c>
      <c r="K25" s="2671">
        <v>2.7880000000000003</v>
      </c>
      <c r="L25" s="2671">
        <v>0.29849999999999999</v>
      </c>
      <c r="M25" s="2671">
        <v>2.21</v>
      </c>
      <c r="N25" s="2671">
        <v>0.3513</v>
      </c>
      <c r="O25" s="2671">
        <v>0.69100000000000006</v>
      </c>
      <c r="P25" s="2671">
        <v>0.32340000000000002</v>
      </c>
      <c r="Q25" s="2671">
        <v>0.54</v>
      </c>
      <c r="R25" s="2671">
        <v>0.1312682265</v>
      </c>
      <c r="S25" s="2671">
        <v>3.23</v>
      </c>
      <c r="T25" s="2671">
        <v>0.29145000000000004</v>
      </c>
      <c r="U25" s="2671">
        <v>0</v>
      </c>
      <c r="V25" s="2671">
        <v>0.54299999999999993</v>
      </c>
      <c r="W25" s="2671">
        <v>0.51</v>
      </c>
      <c r="X25" s="2671">
        <v>0.75075496050000001</v>
      </c>
      <c r="Y25" s="2671">
        <v>0.13804205999999999</v>
      </c>
    </row>
    <row r="26" spans="1:25" ht="16.5" thickBot="1">
      <c r="A26" s="2693" t="s">
        <v>1784</v>
      </c>
      <c r="B26" s="2717">
        <v>0</v>
      </c>
      <c r="C26" s="2717">
        <v>0</v>
      </c>
      <c r="D26" s="2717">
        <v>0</v>
      </c>
      <c r="E26" s="2717">
        <v>0</v>
      </c>
      <c r="F26" s="2717">
        <v>0</v>
      </c>
      <c r="G26" s="2717">
        <v>0</v>
      </c>
      <c r="H26" s="2671">
        <v>0</v>
      </c>
      <c r="I26" s="2671">
        <v>0</v>
      </c>
      <c r="J26" s="2671">
        <v>0</v>
      </c>
      <c r="K26" s="2671">
        <v>0</v>
      </c>
      <c r="L26" s="2671">
        <v>0</v>
      </c>
      <c r="M26" s="2671">
        <v>0</v>
      </c>
      <c r="N26" s="2671">
        <v>0</v>
      </c>
      <c r="O26" s="2671">
        <v>0</v>
      </c>
      <c r="P26" s="2671">
        <v>0</v>
      </c>
      <c r="Q26" s="2671">
        <v>0</v>
      </c>
      <c r="R26" s="2671">
        <v>0</v>
      </c>
      <c r="S26" s="2671">
        <v>0</v>
      </c>
      <c r="T26" s="2671">
        <v>0</v>
      </c>
      <c r="U26" s="2671">
        <v>0</v>
      </c>
      <c r="V26" s="2671">
        <v>0</v>
      </c>
      <c r="W26" s="2671">
        <v>0</v>
      </c>
      <c r="X26" s="2671">
        <v>0</v>
      </c>
      <c r="Y26" s="2671">
        <v>0</v>
      </c>
    </row>
    <row r="27" spans="1:25" ht="16.5" thickBot="1">
      <c r="A27" s="2655" t="s">
        <v>1785</v>
      </c>
      <c r="B27" s="2717">
        <v>102.58642545949999</v>
      </c>
      <c r="C27" s="2717">
        <v>517.62760932398817</v>
      </c>
      <c r="D27" s="2717">
        <v>46.167149999999999</v>
      </c>
      <c r="E27" s="2717">
        <v>515.98568816067268</v>
      </c>
      <c r="F27" s="2717">
        <v>66.062999999999988</v>
      </c>
      <c r="G27" s="2717">
        <v>532.42998546121726</v>
      </c>
      <c r="H27" s="2671">
        <v>59.63624999999999</v>
      </c>
      <c r="I27" s="2671">
        <v>557.59439100354552</v>
      </c>
      <c r="J27" s="2671">
        <v>52.068550000000002</v>
      </c>
      <c r="K27" s="2671">
        <v>523.85804400686948</v>
      </c>
      <c r="L27" s="2671">
        <v>47.830599999999997</v>
      </c>
      <c r="M27" s="2671">
        <v>603.19800701888835</v>
      </c>
      <c r="N27" s="2671">
        <v>50.305349999999997</v>
      </c>
      <c r="O27" s="2671">
        <v>541.00053790886318</v>
      </c>
      <c r="P27" s="2671">
        <v>63.915999999999997</v>
      </c>
      <c r="Q27" s="2671">
        <v>802.56680946634719</v>
      </c>
      <c r="R27" s="2671">
        <v>23.484001824</v>
      </c>
      <c r="S27" s="2671">
        <v>595.6224088788224</v>
      </c>
      <c r="T27" s="2671">
        <v>78.194500000000005</v>
      </c>
      <c r="U27" s="2671">
        <v>1035.0075494264108</v>
      </c>
      <c r="V27" s="2671">
        <v>147.934</v>
      </c>
      <c r="W27" s="2671">
        <v>1013.5643467599322</v>
      </c>
      <c r="X27" s="2671">
        <v>161.45640704599998</v>
      </c>
      <c r="Y27" s="2671">
        <v>847.03572989437203</v>
      </c>
    </row>
    <row r="28" spans="1:25" ht="16.5" thickBot="1">
      <c r="A28" s="2655" t="s">
        <v>1786</v>
      </c>
      <c r="B28" s="2717">
        <v>252.63417695169517</v>
      </c>
      <c r="C28" s="2717">
        <v>0.02</v>
      </c>
      <c r="D28" s="2717">
        <v>237.6589828486367</v>
      </c>
      <c r="E28" s="2717">
        <v>0.39</v>
      </c>
      <c r="F28" s="2717">
        <v>247.0731044398982</v>
      </c>
      <c r="G28" s="2717">
        <v>7.3040000000000003</v>
      </c>
      <c r="H28" s="2671">
        <v>273.12296968086952</v>
      </c>
      <c r="I28" s="2671">
        <v>6.0869999999999997</v>
      </c>
      <c r="J28" s="2671">
        <v>240.97853501493597</v>
      </c>
      <c r="K28" s="2671">
        <v>0.11600000000000001</v>
      </c>
      <c r="L28" s="2671">
        <v>248.08804449100447</v>
      </c>
      <c r="M28" s="2671">
        <v>0.16</v>
      </c>
      <c r="N28" s="2671">
        <v>290.74653156817379</v>
      </c>
      <c r="O28" s="2671">
        <v>1.2370000000000001</v>
      </c>
      <c r="P28" s="2671">
        <v>246.37003821681969</v>
      </c>
      <c r="Q28" s="2671">
        <v>0.55000000000000004</v>
      </c>
      <c r="R28" s="2671">
        <v>334.98004853457167</v>
      </c>
      <c r="S28" s="2671">
        <v>0.125</v>
      </c>
      <c r="T28" s="2671">
        <v>333.79035311174647</v>
      </c>
      <c r="U28" s="2671">
        <v>0.1</v>
      </c>
      <c r="V28" s="2671">
        <v>336.81590382181662</v>
      </c>
      <c r="W28" s="2671">
        <v>0.64</v>
      </c>
      <c r="X28" s="2671">
        <v>335.12870102374643</v>
      </c>
      <c r="Y28" s="2671">
        <v>0</v>
      </c>
    </row>
    <row r="29" spans="1:25" ht="16.5" thickBot="1">
      <c r="A29" s="2655" t="s">
        <v>1787</v>
      </c>
      <c r="B29" s="2717">
        <v>9.9217633339999995</v>
      </c>
      <c r="C29" s="2717">
        <v>879.77362901979996</v>
      </c>
      <c r="D29" s="2717">
        <v>18.973141893874995</v>
      </c>
      <c r="E29" s="2717">
        <v>507.39612365525608</v>
      </c>
      <c r="F29" s="2717">
        <v>15.397850918055909</v>
      </c>
      <c r="G29" s="2717">
        <v>630.49257331095578</v>
      </c>
      <c r="H29" s="2671">
        <v>22.053751981425933</v>
      </c>
      <c r="I29" s="2671">
        <v>771.17906944295157</v>
      </c>
      <c r="J29" s="2671">
        <v>15.814760709670651</v>
      </c>
      <c r="K29" s="2671">
        <v>541.78891154721543</v>
      </c>
      <c r="L29" s="2671">
        <v>8.6699890211899167</v>
      </c>
      <c r="M29" s="2671">
        <v>1490.3319901183686</v>
      </c>
      <c r="N29" s="2671">
        <v>7.0029183128439865</v>
      </c>
      <c r="O29" s="2671">
        <v>679.8505835253743</v>
      </c>
      <c r="P29" s="2671">
        <v>3.3639999999999999</v>
      </c>
      <c r="Q29" s="2671">
        <v>894.42526260288241</v>
      </c>
      <c r="R29" s="2671">
        <v>5.1082375430903735</v>
      </c>
      <c r="S29" s="2671">
        <v>655.89010709623506</v>
      </c>
      <c r="T29" s="2671">
        <v>9.4361689137507909</v>
      </c>
      <c r="U29" s="2671">
        <v>611.8975269136015</v>
      </c>
      <c r="V29" s="2671">
        <v>11.988740850403069</v>
      </c>
      <c r="W29" s="2671">
        <v>701.52147962268907</v>
      </c>
      <c r="X29" s="2671">
        <v>8.4977056340000008</v>
      </c>
      <c r="Y29" s="2671">
        <v>828.26199878121452</v>
      </c>
    </row>
    <row r="30" spans="1:25" ht="16.5" thickBot="1">
      <c r="A30" s="2655" t="s">
        <v>1788</v>
      </c>
      <c r="B30" s="2717">
        <v>4.5224777834999994</v>
      </c>
      <c r="C30" s="2717">
        <v>877.5</v>
      </c>
      <c r="D30" s="2717">
        <v>16.543291893874994</v>
      </c>
      <c r="E30" s="2717">
        <v>504.83444271552315</v>
      </c>
      <c r="F30" s="2717">
        <v>11.920850918055908</v>
      </c>
      <c r="G30" s="2717">
        <v>610.75404986623801</v>
      </c>
      <c r="H30" s="2671">
        <v>18.915001981425931</v>
      </c>
      <c r="I30" s="2671">
        <v>739.01163872986058</v>
      </c>
      <c r="J30" s="2671">
        <v>13.074310709670652</v>
      </c>
      <c r="K30" s="2671">
        <v>536.72305115391134</v>
      </c>
      <c r="L30" s="2671">
        <v>6.1525890211899164</v>
      </c>
      <c r="M30" s="2671">
        <v>1470.7583365944477</v>
      </c>
      <c r="N30" s="2671">
        <v>4.355268312843986</v>
      </c>
      <c r="O30" s="2671">
        <v>653.09651626143739</v>
      </c>
      <c r="P30" s="2671">
        <v>0</v>
      </c>
      <c r="Q30" s="2671">
        <v>867.26114890880558</v>
      </c>
      <c r="R30" s="2671">
        <v>3.8722374470903729</v>
      </c>
      <c r="S30" s="2671">
        <v>644.46475393054766</v>
      </c>
      <c r="T30" s="2671">
        <v>5.3206689137507901</v>
      </c>
      <c r="U30" s="2671">
        <v>556.92615486826094</v>
      </c>
      <c r="V30" s="2671">
        <v>4.2027408504030683</v>
      </c>
      <c r="W30" s="2671">
        <v>687.61831344472239</v>
      </c>
      <c r="X30" s="2671">
        <v>0</v>
      </c>
      <c r="Y30" s="2671">
        <v>824.29429914419575</v>
      </c>
    </row>
    <row r="31" spans="1:25" ht="16.5" thickBot="1">
      <c r="A31" s="2693" t="s">
        <v>1789</v>
      </c>
      <c r="B31" s="2717">
        <v>0</v>
      </c>
      <c r="C31" s="2717">
        <v>0</v>
      </c>
      <c r="D31" s="2717">
        <v>0</v>
      </c>
      <c r="E31" s="2717">
        <v>0</v>
      </c>
      <c r="F31" s="2717">
        <v>0</v>
      </c>
      <c r="G31" s="2717">
        <v>0</v>
      </c>
      <c r="H31" s="2671">
        <v>0</v>
      </c>
      <c r="I31" s="2671">
        <v>0</v>
      </c>
      <c r="J31" s="2671">
        <v>0</v>
      </c>
      <c r="K31" s="2671">
        <v>0</v>
      </c>
      <c r="L31" s="2671">
        <v>0</v>
      </c>
      <c r="M31" s="2671">
        <v>0</v>
      </c>
      <c r="N31" s="2671">
        <v>0</v>
      </c>
      <c r="O31" s="2671">
        <v>0</v>
      </c>
      <c r="P31" s="2671">
        <v>0</v>
      </c>
      <c r="Q31" s="2671">
        <v>0</v>
      </c>
      <c r="R31" s="2671">
        <v>0</v>
      </c>
      <c r="S31" s="2671">
        <v>0</v>
      </c>
      <c r="T31" s="2671">
        <v>0</v>
      </c>
      <c r="U31" s="2671">
        <v>0</v>
      </c>
      <c r="V31" s="2671">
        <v>0</v>
      </c>
      <c r="W31" s="2671">
        <v>0</v>
      </c>
      <c r="X31" s="2671">
        <v>0</v>
      </c>
      <c r="Y31" s="2671">
        <v>0</v>
      </c>
    </row>
    <row r="32" spans="1:25" ht="16.5" thickBot="1">
      <c r="A32" s="2655" t="s">
        <v>1790</v>
      </c>
      <c r="B32" s="2717">
        <v>5.3992855505000001</v>
      </c>
      <c r="C32" s="2717">
        <v>0</v>
      </c>
      <c r="D32" s="2717">
        <v>2.4298500000000005</v>
      </c>
      <c r="E32" s="2717">
        <v>0</v>
      </c>
      <c r="F32" s="2717">
        <v>3.4770000000000003</v>
      </c>
      <c r="G32" s="2717">
        <v>0</v>
      </c>
      <c r="H32" s="2671">
        <v>3.1387499999999999</v>
      </c>
      <c r="I32" s="2671">
        <v>29.382999999999999</v>
      </c>
      <c r="J32" s="2671">
        <v>2.7404500000000001</v>
      </c>
      <c r="K32" s="2671">
        <v>0</v>
      </c>
      <c r="L32" s="2671">
        <v>2.5174000000000003</v>
      </c>
      <c r="M32" s="2671">
        <v>0</v>
      </c>
      <c r="N32" s="2671">
        <v>2.6476500000000005</v>
      </c>
      <c r="O32" s="2671">
        <v>0</v>
      </c>
      <c r="P32" s="2671">
        <v>3.3639999999999999</v>
      </c>
      <c r="Q32" s="2671">
        <v>1.67</v>
      </c>
      <c r="R32" s="2671">
        <v>1.2360000960000002</v>
      </c>
      <c r="S32" s="2671">
        <v>1.44</v>
      </c>
      <c r="T32" s="2671">
        <v>4.1155000000000008</v>
      </c>
      <c r="U32" s="2671">
        <v>0</v>
      </c>
      <c r="V32" s="2671">
        <v>7.7859999999999996</v>
      </c>
      <c r="W32" s="2671">
        <v>0</v>
      </c>
      <c r="X32" s="2671">
        <v>8.4977056340000008</v>
      </c>
      <c r="Y32" s="2671">
        <v>0</v>
      </c>
    </row>
    <row r="33" spans="1:25" ht="16.5" thickBot="1">
      <c r="A33" s="2655" t="s">
        <v>1791</v>
      </c>
      <c r="B33" s="2717">
        <v>0</v>
      </c>
      <c r="C33" s="2717">
        <v>2.2736290197999347</v>
      </c>
      <c r="D33" s="2717">
        <v>0</v>
      </c>
      <c r="E33" s="2717">
        <v>2.5616809397329119</v>
      </c>
      <c r="F33" s="2717">
        <v>0</v>
      </c>
      <c r="G33" s="2717">
        <v>19.738523444717718</v>
      </c>
      <c r="H33" s="2671">
        <v>0</v>
      </c>
      <c r="I33" s="2671">
        <v>2.7844307130909884</v>
      </c>
      <c r="J33" s="2671">
        <v>0</v>
      </c>
      <c r="K33" s="2671">
        <v>5.0658603933041393</v>
      </c>
      <c r="L33" s="2671">
        <v>0</v>
      </c>
      <c r="M33" s="2671">
        <v>19.573653523920992</v>
      </c>
      <c r="N33" s="2671">
        <v>0</v>
      </c>
      <c r="O33" s="2671">
        <v>26.754067263936903</v>
      </c>
      <c r="P33" s="2671">
        <v>0</v>
      </c>
      <c r="Q33" s="2671">
        <v>25.494113694076916</v>
      </c>
      <c r="R33" s="2671">
        <v>0</v>
      </c>
      <c r="S33" s="2671">
        <v>9.9853531656873322</v>
      </c>
      <c r="T33" s="2671">
        <v>0</v>
      </c>
      <c r="U33" s="2671">
        <v>54.971372045340509</v>
      </c>
      <c r="V33" s="2671">
        <v>0</v>
      </c>
      <c r="W33" s="2671">
        <v>13.903166177966646</v>
      </c>
      <c r="X33" s="2671">
        <v>0</v>
      </c>
      <c r="Y33" s="2671">
        <v>3.9676996370187534</v>
      </c>
    </row>
    <row r="34" spans="1:25" ht="16.5" thickBot="1">
      <c r="A34" s="2655" t="s">
        <v>1792</v>
      </c>
      <c r="B34" s="2717">
        <v>0</v>
      </c>
      <c r="C34" s="2717">
        <v>4.7000000000000004E-4</v>
      </c>
      <c r="D34" s="2717">
        <v>0</v>
      </c>
      <c r="E34" s="2717">
        <v>3.3122349999999998</v>
      </c>
      <c r="F34" s="2717">
        <v>0</v>
      </c>
      <c r="G34" s="2717">
        <v>5.4459999999999997</v>
      </c>
      <c r="H34" s="2671">
        <v>0</v>
      </c>
      <c r="I34" s="2671">
        <v>2.8538000000000001</v>
      </c>
      <c r="J34" s="2671">
        <v>0</v>
      </c>
      <c r="K34" s="2671">
        <v>11.53917</v>
      </c>
      <c r="L34" s="2671">
        <v>0</v>
      </c>
      <c r="M34" s="2671">
        <v>4.8450000000000006</v>
      </c>
      <c r="N34" s="2671">
        <v>0</v>
      </c>
      <c r="O34" s="2671">
        <v>1.4940000000000002</v>
      </c>
      <c r="P34" s="2671">
        <v>0</v>
      </c>
      <c r="Q34" s="2671">
        <v>3.36</v>
      </c>
      <c r="R34" s="2671">
        <v>0</v>
      </c>
      <c r="S34" s="2671">
        <v>1.147</v>
      </c>
      <c r="T34" s="2671">
        <v>0</v>
      </c>
      <c r="U34" s="2671">
        <v>0.28000000000000003</v>
      </c>
      <c r="V34" s="2671">
        <v>0</v>
      </c>
      <c r="W34" s="2671">
        <v>2.0499999999999998</v>
      </c>
      <c r="X34" s="2671">
        <v>0</v>
      </c>
      <c r="Y34" s="2671">
        <v>2.3176427999999998</v>
      </c>
    </row>
    <row r="35" spans="1:25" ht="16.5" thickBot="1">
      <c r="A35" s="2655" t="s">
        <v>1793</v>
      </c>
      <c r="B35" s="2717">
        <v>0</v>
      </c>
      <c r="C35" s="2717">
        <v>0</v>
      </c>
      <c r="D35" s="2717">
        <v>0</v>
      </c>
      <c r="E35" s="2717">
        <v>0.3</v>
      </c>
      <c r="F35" s="2717">
        <v>0</v>
      </c>
      <c r="G35" s="2717">
        <v>0</v>
      </c>
      <c r="H35" s="2671">
        <v>0</v>
      </c>
      <c r="I35" s="2671">
        <v>0.48</v>
      </c>
      <c r="J35" s="2671">
        <v>0</v>
      </c>
      <c r="K35" s="2671">
        <v>0.37317</v>
      </c>
      <c r="L35" s="2671">
        <v>0</v>
      </c>
      <c r="M35" s="2671">
        <v>1.18</v>
      </c>
      <c r="N35" s="2671">
        <v>0</v>
      </c>
      <c r="O35" s="2671">
        <v>0.92400000000000004</v>
      </c>
      <c r="P35" s="2671">
        <v>0</v>
      </c>
      <c r="Q35" s="2671">
        <v>3.19</v>
      </c>
      <c r="R35" s="2671">
        <v>0</v>
      </c>
      <c r="S35" s="2671">
        <v>1.0349999999999999</v>
      </c>
      <c r="T35" s="2671">
        <v>0</v>
      </c>
      <c r="U35" s="2671">
        <v>0</v>
      </c>
      <c r="V35" s="2671">
        <v>0</v>
      </c>
      <c r="W35" s="2671">
        <v>0.79</v>
      </c>
      <c r="X35" s="2671">
        <v>0</v>
      </c>
      <c r="Y35" s="2671">
        <v>0</v>
      </c>
    </row>
    <row r="36" spans="1:25" ht="16.5" thickBot="1">
      <c r="A36" s="2693" t="s">
        <v>1794</v>
      </c>
      <c r="B36" s="2717">
        <v>0</v>
      </c>
      <c r="C36" s="2717">
        <v>0</v>
      </c>
      <c r="D36" s="2717">
        <v>0</v>
      </c>
      <c r="E36" s="2717">
        <v>0</v>
      </c>
      <c r="F36" s="2717">
        <v>0</v>
      </c>
      <c r="G36" s="2717">
        <v>0</v>
      </c>
      <c r="H36" s="2671">
        <v>0</v>
      </c>
      <c r="I36" s="2671">
        <v>0</v>
      </c>
      <c r="J36" s="2671">
        <v>0</v>
      </c>
      <c r="K36" s="2671">
        <v>0</v>
      </c>
      <c r="L36" s="2671">
        <v>0</v>
      </c>
      <c r="M36" s="2671">
        <v>0</v>
      </c>
      <c r="N36" s="2671">
        <v>0</v>
      </c>
      <c r="O36" s="2671">
        <v>0</v>
      </c>
      <c r="P36" s="2671">
        <v>0</v>
      </c>
      <c r="Q36" s="2671">
        <v>0</v>
      </c>
      <c r="R36" s="2671">
        <v>0</v>
      </c>
      <c r="S36" s="2671">
        <v>0</v>
      </c>
      <c r="T36" s="2671">
        <v>0</v>
      </c>
      <c r="U36" s="2671">
        <v>0</v>
      </c>
      <c r="V36" s="2671">
        <v>0</v>
      </c>
      <c r="W36" s="2671">
        <v>0</v>
      </c>
      <c r="X36" s="2671">
        <v>0</v>
      </c>
      <c r="Y36" s="2671">
        <v>0</v>
      </c>
    </row>
    <row r="37" spans="1:25" ht="16.5" thickBot="1">
      <c r="A37" s="2655" t="s">
        <v>1795</v>
      </c>
      <c r="B37" s="2717">
        <v>0</v>
      </c>
      <c r="C37" s="2717">
        <v>0</v>
      </c>
      <c r="D37" s="2717">
        <v>0</v>
      </c>
      <c r="E37" s="2717">
        <v>0</v>
      </c>
      <c r="F37" s="2717">
        <v>0</v>
      </c>
      <c r="G37" s="2717">
        <v>0</v>
      </c>
      <c r="H37" s="2671">
        <v>0</v>
      </c>
      <c r="I37" s="2671">
        <v>2.032</v>
      </c>
      <c r="J37" s="2671">
        <v>0</v>
      </c>
      <c r="K37" s="2671">
        <v>0.15</v>
      </c>
      <c r="L37" s="2671">
        <v>0</v>
      </c>
      <c r="M37" s="2671">
        <v>2E-3</v>
      </c>
      <c r="N37" s="2671">
        <v>0</v>
      </c>
      <c r="O37" s="2671">
        <v>0</v>
      </c>
      <c r="P37" s="2671">
        <v>0</v>
      </c>
      <c r="Q37" s="2671">
        <v>0.02</v>
      </c>
      <c r="R37" s="2671">
        <v>0</v>
      </c>
      <c r="S37" s="2671">
        <v>0</v>
      </c>
      <c r="T37" s="2671">
        <v>0</v>
      </c>
      <c r="U37" s="2671">
        <v>0</v>
      </c>
      <c r="V37" s="2671">
        <v>0</v>
      </c>
      <c r="W37" s="2671">
        <v>0</v>
      </c>
      <c r="X37" s="2671">
        <v>0</v>
      </c>
      <c r="Y37" s="2671">
        <v>0</v>
      </c>
    </row>
    <row r="38" spans="1:25" ht="16.5" thickBot="1">
      <c r="A38" s="2655" t="s">
        <v>1796</v>
      </c>
      <c r="B38" s="2717">
        <v>0</v>
      </c>
      <c r="C38" s="2717">
        <v>4.7000000000000004E-4</v>
      </c>
      <c r="D38" s="2717">
        <v>0</v>
      </c>
      <c r="E38" s="2717">
        <v>3.012235</v>
      </c>
      <c r="F38" s="2717">
        <v>0</v>
      </c>
      <c r="G38" s="2717">
        <v>5.4459999999999997</v>
      </c>
      <c r="H38" s="2671">
        <v>0</v>
      </c>
      <c r="I38" s="2671">
        <v>0.34179999999999999</v>
      </c>
      <c r="J38" s="2671">
        <v>0</v>
      </c>
      <c r="K38" s="2671">
        <v>11.016</v>
      </c>
      <c r="L38" s="2671">
        <v>0</v>
      </c>
      <c r="M38" s="2671">
        <v>3.6630000000000003</v>
      </c>
      <c r="N38" s="2671">
        <v>0</v>
      </c>
      <c r="O38" s="2671">
        <v>0.57000000000000006</v>
      </c>
      <c r="P38" s="2671">
        <v>0</v>
      </c>
      <c r="Q38" s="2671">
        <v>0.15</v>
      </c>
      <c r="R38" s="2671">
        <v>0</v>
      </c>
      <c r="S38" s="2671">
        <v>0.112</v>
      </c>
      <c r="T38" s="2671">
        <v>0</v>
      </c>
      <c r="U38" s="2671">
        <v>0.28000000000000003</v>
      </c>
      <c r="V38" s="2671">
        <v>0</v>
      </c>
      <c r="W38" s="2671">
        <v>1.26</v>
      </c>
      <c r="X38" s="2671">
        <v>0</v>
      </c>
      <c r="Y38" s="2671">
        <v>2.3176427999999998</v>
      </c>
    </row>
    <row r="39" spans="1:25" ht="16.5" thickBot="1">
      <c r="A39" s="2655" t="s">
        <v>1797</v>
      </c>
      <c r="B39" s="2717">
        <v>0</v>
      </c>
      <c r="C39" s="2717">
        <v>0</v>
      </c>
      <c r="D39" s="2717">
        <v>0</v>
      </c>
      <c r="E39" s="2717">
        <v>0.99</v>
      </c>
      <c r="F39" s="2717">
        <v>0</v>
      </c>
      <c r="G39" s="2717">
        <v>4.2620000000000005</v>
      </c>
      <c r="H39" s="2671">
        <v>0</v>
      </c>
      <c r="I39" s="2671">
        <v>4.2590000000000003</v>
      </c>
      <c r="J39" s="2671">
        <v>0</v>
      </c>
      <c r="K39" s="2671">
        <v>3.3619999999999997</v>
      </c>
      <c r="L39" s="2671">
        <v>0</v>
      </c>
      <c r="M39" s="2671">
        <v>2.4690000000000003</v>
      </c>
      <c r="N39" s="2671">
        <v>0</v>
      </c>
      <c r="O39" s="2671">
        <v>2.6659999999999999</v>
      </c>
      <c r="P39" s="2671">
        <v>0</v>
      </c>
      <c r="Q39" s="2671">
        <v>5.3109999999999999</v>
      </c>
      <c r="R39" s="2671">
        <v>0</v>
      </c>
      <c r="S39" s="2671">
        <v>6.0820000000000007</v>
      </c>
      <c r="T39" s="2671">
        <v>0</v>
      </c>
      <c r="U39" s="2671">
        <v>2.294</v>
      </c>
      <c r="V39" s="2671">
        <v>0</v>
      </c>
      <c r="W39" s="2671">
        <v>3.6900000000000004</v>
      </c>
      <c r="X39" s="2671">
        <v>0</v>
      </c>
      <c r="Y39" s="2671">
        <v>5.7078520699999995</v>
      </c>
    </row>
    <row r="40" spans="1:25" ht="16.5" thickBot="1">
      <c r="A40" s="2655" t="s">
        <v>1798</v>
      </c>
      <c r="B40" s="2717">
        <v>0</v>
      </c>
      <c r="C40" s="2717">
        <v>0</v>
      </c>
      <c r="D40" s="2717">
        <v>0</v>
      </c>
      <c r="E40" s="2717">
        <v>0</v>
      </c>
      <c r="F40" s="2717">
        <v>0</v>
      </c>
      <c r="G40" s="2717">
        <v>0</v>
      </c>
      <c r="H40" s="2671">
        <v>0</v>
      </c>
      <c r="I40" s="2671">
        <v>0</v>
      </c>
      <c r="J40" s="2671">
        <v>0</v>
      </c>
      <c r="K40" s="2671">
        <v>0</v>
      </c>
      <c r="L40" s="2671">
        <v>0</v>
      </c>
      <c r="M40" s="2671">
        <v>0</v>
      </c>
      <c r="N40" s="2671">
        <v>0</v>
      </c>
      <c r="O40" s="2671">
        <v>0</v>
      </c>
      <c r="P40" s="2671">
        <v>0</v>
      </c>
      <c r="Q40" s="2671">
        <v>0</v>
      </c>
      <c r="R40" s="2671">
        <v>0</v>
      </c>
      <c r="S40" s="2671">
        <v>0</v>
      </c>
      <c r="T40" s="2671">
        <v>0</v>
      </c>
      <c r="U40" s="2671">
        <v>0</v>
      </c>
      <c r="V40" s="2671">
        <v>0</v>
      </c>
      <c r="W40" s="2671">
        <v>0</v>
      </c>
      <c r="X40" s="2671">
        <v>0</v>
      </c>
      <c r="Y40" s="2671">
        <v>0</v>
      </c>
    </row>
    <row r="41" spans="1:25" ht="16.5" thickBot="1">
      <c r="A41" s="2693" t="s">
        <v>1799</v>
      </c>
      <c r="B41" s="2717">
        <v>0</v>
      </c>
      <c r="C41" s="2717">
        <v>0</v>
      </c>
      <c r="D41" s="2717">
        <v>0</v>
      </c>
      <c r="E41" s="2717">
        <v>0</v>
      </c>
      <c r="F41" s="2717">
        <v>0</v>
      </c>
      <c r="G41" s="2717">
        <v>0</v>
      </c>
      <c r="H41" s="2671">
        <v>0</v>
      </c>
      <c r="I41" s="2671">
        <v>0</v>
      </c>
      <c r="J41" s="2671">
        <v>0</v>
      </c>
      <c r="K41" s="2671">
        <v>0</v>
      </c>
      <c r="L41" s="2671">
        <v>0</v>
      </c>
      <c r="M41" s="2671">
        <v>0</v>
      </c>
      <c r="N41" s="2671">
        <v>0</v>
      </c>
      <c r="O41" s="2671">
        <v>0</v>
      </c>
      <c r="P41" s="2671">
        <v>0</v>
      </c>
      <c r="Q41" s="2671">
        <v>0</v>
      </c>
      <c r="R41" s="2671">
        <v>0</v>
      </c>
      <c r="S41" s="2671">
        <v>0</v>
      </c>
      <c r="T41" s="2671">
        <v>0</v>
      </c>
      <c r="U41" s="2671">
        <v>0</v>
      </c>
      <c r="V41" s="2671">
        <v>0</v>
      </c>
      <c r="W41" s="2671">
        <v>0</v>
      </c>
      <c r="X41" s="2671">
        <v>0</v>
      </c>
      <c r="Y41" s="2671">
        <v>0</v>
      </c>
    </row>
    <row r="42" spans="1:25" ht="16.5" thickBot="1">
      <c r="A42" s="2655" t="s">
        <v>1800</v>
      </c>
      <c r="B42" s="2717">
        <v>0</v>
      </c>
      <c r="C42" s="2717">
        <v>0</v>
      </c>
      <c r="D42" s="2717">
        <v>0</v>
      </c>
      <c r="E42" s="2717">
        <v>0</v>
      </c>
      <c r="F42" s="2717">
        <v>0</v>
      </c>
      <c r="G42" s="2717">
        <v>0</v>
      </c>
      <c r="H42" s="2671">
        <v>0</v>
      </c>
      <c r="I42" s="2671">
        <v>0</v>
      </c>
      <c r="J42" s="2671">
        <v>0</v>
      </c>
      <c r="K42" s="2671">
        <v>0</v>
      </c>
      <c r="L42" s="2671">
        <v>0</v>
      </c>
      <c r="M42" s="2671">
        <v>0</v>
      </c>
      <c r="N42" s="2671">
        <v>0</v>
      </c>
      <c r="O42" s="2671">
        <v>0</v>
      </c>
      <c r="P42" s="2671">
        <v>0</v>
      </c>
      <c r="Q42" s="2671">
        <v>0</v>
      </c>
      <c r="R42" s="2671">
        <v>0</v>
      </c>
      <c r="S42" s="2671">
        <v>0</v>
      </c>
      <c r="T42" s="2671">
        <v>0</v>
      </c>
      <c r="U42" s="2671">
        <v>0</v>
      </c>
      <c r="V42" s="2671">
        <v>0</v>
      </c>
      <c r="W42" s="2671">
        <v>0</v>
      </c>
      <c r="X42" s="2671">
        <v>0</v>
      </c>
      <c r="Y42" s="2671">
        <v>0</v>
      </c>
    </row>
    <row r="43" spans="1:25" ht="16.5" thickBot="1">
      <c r="A43" s="2655" t="s">
        <v>1801</v>
      </c>
      <c r="B43" s="2717">
        <v>0</v>
      </c>
      <c r="C43" s="2717">
        <v>0</v>
      </c>
      <c r="D43" s="2717">
        <v>0</v>
      </c>
      <c r="E43" s="2717">
        <v>0.99</v>
      </c>
      <c r="F43" s="2717">
        <v>0</v>
      </c>
      <c r="G43" s="2717">
        <v>4.2620000000000005</v>
      </c>
      <c r="H43" s="2671">
        <v>0</v>
      </c>
      <c r="I43" s="2671">
        <v>4.2590000000000003</v>
      </c>
      <c r="J43" s="2671">
        <v>0</v>
      </c>
      <c r="K43" s="2671">
        <v>3.3619999999999997</v>
      </c>
      <c r="L43" s="2671">
        <v>0</v>
      </c>
      <c r="M43" s="2671">
        <v>2.4690000000000003</v>
      </c>
      <c r="N43" s="2671">
        <v>0</v>
      </c>
      <c r="O43" s="2671">
        <v>2.6659999999999999</v>
      </c>
      <c r="P43" s="2671">
        <v>0</v>
      </c>
      <c r="Q43" s="2671">
        <v>5.3109999999999999</v>
      </c>
      <c r="R43" s="2671">
        <v>0</v>
      </c>
      <c r="S43" s="2671">
        <v>6.0820000000000007</v>
      </c>
      <c r="T43" s="2671">
        <v>0</v>
      </c>
      <c r="U43" s="2671">
        <v>2.294</v>
      </c>
      <c r="V43" s="2671">
        <v>0</v>
      </c>
      <c r="W43" s="2671">
        <v>3.6900000000000004</v>
      </c>
      <c r="X43" s="2671">
        <v>0</v>
      </c>
      <c r="Y43" s="2671">
        <v>5.7078520699999995</v>
      </c>
    </row>
    <row r="44" spans="1:25" ht="16.5" thickBot="1">
      <c r="A44" s="2655" t="s">
        <v>1802</v>
      </c>
      <c r="B44" s="2717">
        <v>224.88428514726687</v>
      </c>
      <c r="C44" s="2717">
        <v>180.07951104</v>
      </c>
      <c r="D44" s="2717">
        <v>610.65499999999997</v>
      </c>
      <c r="E44" s="2717">
        <v>491.76268440000001</v>
      </c>
      <c r="F44" s="2717">
        <v>700.33050000000003</v>
      </c>
      <c r="G44" s="2717">
        <v>1359.58302951</v>
      </c>
      <c r="H44" s="2671">
        <v>675.42299999999989</v>
      </c>
      <c r="I44" s="2671">
        <v>2231.0581054897625</v>
      </c>
      <c r="J44" s="2671">
        <v>562.68600000000004</v>
      </c>
      <c r="K44" s="2671">
        <v>1714.8572910725002</v>
      </c>
      <c r="L44" s="2671">
        <v>49.711254608545488</v>
      </c>
      <c r="M44" s="2671">
        <v>1484.1757904699998</v>
      </c>
      <c r="N44" s="2671">
        <v>406.83333333333331</v>
      </c>
      <c r="O44" s="2671">
        <v>2112.5498177940003</v>
      </c>
      <c r="P44" s="2671">
        <v>874.42836</v>
      </c>
      <c r="Q44" s="2671">
        <v>2832.6300763465169</v>
      </c>
      <c r="R44" s="2671">
        <v>631.39167199999997</v>
      </c>
      <c r="S44" s="2671">
        <v>3139.4719955565533</v>
      </c>
      <c r="T44" s="2671">
        <v>631.39167199999997</v>
      </c>
      <c r="U44" s="2671">
        <v>3634.3508790265</v>
      </c>
      <c r="V44" s="2671">
        <v>406.83333333333331</v>
      </c>
      <c r="W44" s="2671">
        <v>3167.2360282669997</v>
      </c>
      <c r="X44" s="2671">
        <v>321.09510272666125</v>
      </c>
      <c r="Y44" s="2671">
        <v>3418.5950917330001</v>
      </c>
    </row>
    <row r="45" spans="1:25" ht="16.5" thickBot="1">
      <c r="A45" s="2655" t="s">
        <v>1803</v>
      </c>
      <c r="B45" s="2717">
        <v>0</v>
      </c>
      <c r="C45" s="2717">
        <v>58.148375000000001</v>
      </c>
      <c r="D45" s="2717">
        <v>0</v>
      </c>
      <c r="E45" s="2717">
        <v>82.589937500000005</v>
      </c>
      <c r="F45" s="2717">
        <v>0</v>
      </c>
      <c r="G45" s="2717">
        <v>128.1690375</v>
      </c>
      <c r="H45" s="2671">
        <v>0</v>
      </c>
      <c r="I45" s="2671">
        <v>300.77696249999997</v>
      </c>
      <c r="J45" s="2671">
        <v>0</v>
      </c>
      <c r="K45" s="2671">
        <v>257.18904282250003</v>
      </c>
      <c r="L45" s="2671">
        <v>0</v>
      </c>
      <c r="M45" s="2671">
        <v>180.78034374999999</v>
      </c>
      <c r="N45" s="2671">
        <v>0</v>
      </c>
      <c r="O45" s="2671">
        <v>333.88985836400002</v>
      </c>
      <c r="P45" s="2671">
        <v>0</v>
      </c>
      <c r="Q45" s="2671">
        <v>316.64493650999998</v>
      </c>
      <c r="R45" s="2671">
        <v>0</v>
      </c>
      <c r="S45" s="2671">
        <v>332.2756250000001</v>
      </c>
      <c r="T45" s="2671">
        <v>0</v>
      </c>
      <c r="U45" s="2671">
        <v>422.73892335650004</v>
      </c>
      <c r="V45" s="2671">
        <v>0</v>
      </c>
      <c r="W45" s="2671">
        <v>354.91129484699997</v>
      </c>
      <c r="X45" s="2671">
        <v>0</v>
      </c>
      <c r="Y45" s="2671">
        <v>425.04491473300004</v>
      </c>
    </row>
    <row r="46" spans="1:25" ht="16.5" thickBot="1">
      <c r="A46" s="2693" t="s">
        <v>1804</v>
      </c>
      <c r="B46" s="2717">
        <v>0</v>
      </c>
      <c r="C46" s="2717">
        <v>0</v>
      </c>
      <c r="D46" s="2717">
        <v>0</v>
      </c>
      <c r="E46" s="2717">
        <v>0</v>
      </c>
      <c r="F46" s="2717">
        <v>0</v>
      </c>
      <c r="G46" s="2717">
        <v>0</v>
      </c>
      <c r="H46" s="2671">
        <v>0</v>
      </c>
      <c r="I46" s="2671">
        <v>0</v>
      </c>
      <c r="J46" s="2671">
        <v>0</v>
      </c>
      <c r="K46" s="2671">
        <v>0</v>
      </c>
      <c r="L46" s="2671">
        <v>0</v>
      </c>
      <c r="M46" s="2671">
        <v>0</v>
      </c>
      <c r="N46" s="2671">
        <v>0</v>
      </c>
      <c r="O46" s="2671">
        <v>0</v>
      </c>
      <c r="P46" s="2671">
        <v>0</v>
      </c>
      <c r="Q46" s="2671">
        <v>0</v>
      </c>
      <c r="R46" s="2671">
        <v>0</v>
      </c>
      <c r="S46" s="2671">
        <v>0</v>
      </c>
      <c r="T46" s="2671">
        <v>0</v>
      </c>
      <c r="U46" s="2671">
        <v>0</v>
      </c>
      <c r="V46" s="2671">
        <v>0</v>
      </c>
      <c r="W46" s="2671">
        <v>0</v>
      </c>
      <c r="X46" s="2671">
        <v>0</v>
      </c>
      <c r="Y46" s="2671">
        <v>0</v>
      </c>
    </row>
    <row r="47" spans="1:25" ht="16.5" thickBot="1">
      <c r="A47" s="2693" t="s">
        <v>1805</v>
      </c>
      <c r="B47" s="2717">
        <v>0</v>
      </c>
      <c r="C47" s="2717">
        <v>58.148375000000001</v>
      </c>
      <c r="D47" s="2717">
        <v>0</v>
      </c>
      <c r="E47" s="2717">
        <v>82.589937500000005</v>
      </c>
      <c r="F47" s="2717">
        <v>0</v>
      </c>
      <c r="G47" s="2717">
        <v>128.1690375</v>
      </c>
      <c r="H47" s="2671">
        <v>0</v>
      </c>
      <c r="I47" s="2671">
        <v>300.77696249999997</v>
      </c>
      <c r="J47" s="2671">
        <v>0</v>
      </c>
      <c r="K47" s="2671">
        <v>257.18904282250003</v>
      </c>
      <c r="L47" s="2671">
        <v>0</v>
      </c>
      <c r="M47" s="2671">
        <v>180.78034374999999</v>
      </c>
      <c r="N47" s="2671">
        <v>0</v>
      </c>
      <c r="O47" s="2671">
        <v>333.88985836400002</v>
      </c>
      <c r="P47" s="2671">
        <v>0</v>
      </c>
      <c r="Q47" s="2671">
        <v>316.64493650999998</v>
      </c>
      <c r="R47" s="2671">
        <v>0</v>
      </c>
      <c r="S47" s="2671">
        <v>332.2756250000001</v>
      </c>
      <c r="T47" s="2671">
        <v>0</v>
      </c>
      <c r="U47" s="2671">
        <v>422.73892335650004</v>
      </c>
      <c r="V47" s="2671">
        <v>0</v>
      </c>
      <c r="W47" s="2671">
        <v>354.91129484699997</v>
      </c>
      <c r="X47" s="2671">
        <v>0</v>
      </c>
      <c r="Y47" s="2671">
        <v>425.04491473300004</v>
      </c>
    </row>
    <row r="48" spans="1:25" ht="16.5" thickBot="1">
      <c r="A48" s="2655" t="s">
        <v>1806</v>
      </c>
      <c r="B48" s="2717">
        <v>224.88428514726687</v>
      </c>
      <c r="C48" s="2717">
        <v>121.93113604000001</v>
      </c>
      <c r="D48" s="2717">
        <v>610.65499999999997</v>
      </c>
      <c r="E48" s="2717">
        <v>409.17274689999999</v>
      </c>
      <c r="F48" s="2717">
        <v>700.33050000000003</v>
      </c>
      <c r="G48" s="2717">
        <v>1231.4139920099999</v>
      </c>
      <c r="H48" s="2671">
        <v>675.42299999999989</v>
      </c>
      <c r="I48" s="2671">
        <v>1930.2811429897624</v>
      </c>
      <c r="J48" s="2671">
        <v>562.68600000000004</v>
      </c>
      <c r="K48" s="2671">
        <v>1457.66824825</v>
      </c>
      <c r="L48" s="2671">
        <v>49.711254608545488</v>
      </c>
      <c r="M48" s="2671">
        <v>1303.3954467199999</v>
      </c>
      <c r="N48" s="2671">
        <v>406.83333333333331</v>
      </c>
      <c r="O48" s="2671">
        <v>1778.6599594300003</v>
      </c>
      <c r="P48" s="2671">
        <v>874.42836</v>
      </c>
      <c r="Q48" s="2671">
        <v>2515.9851398365167</v>
      </c>
      <c r="R48" s="2671">
        <v>631.39167199999997</v>
      </c>
      <c r="S48" s="2671">
        <v>2807.1963705565531</v>
      </c>
      <c r="T48" s="2671">
        <v>631.39167199999997</v>
      </c>
      <c r="U48" s="2671">
        <v>3211.61195567</v>
      </c>
      <c r="V48" s="2671">
        <v>406.83333333333331</v>
      </c>
      <c r="W48" s="2671">
        <v>2812.3247334199996</v>
      </c>
      <c r="X48" s="2671">
        <v>321.09510272666125</v>
      </c>
      <c r="Y48" s="2671">
        <v>2993.5501770000001</v>
      </c>
    </row>
    <row r="49" spans="1:25" ht="16.5" thickBot="1">
      <c r="A49" s="2693" t="s">
        <v>1807</v>
      </c>
      <c r="B49" s="2717">
        <v>0</v>
      </c>
      <c r="C49" s="2717">
        <v>9.8606918799999992</v>
      </c>
      <c r="D49" s="2717">
        <v>0</v>
      </c>
      <c r="E49" s="2717">
        <v>41.972281000000002</v>
      </c>
      <c r="F49" s="2717">
        <v>0</v>
      </c>
      <c r="G49" s="2717">
        <v>184.90902215</v>
      </c>
      <c r="H49" s="2671">
        <v>0</v>
      </c>
      <c r="I49" s="2671">
        <v>332.09118060518119</v>
      </c>
      <c r="J49" s="2671">
        <v>0</v>
      </c>
      <c r="K49" s="2671">
        <v>224.79696356000002</v>
      </c>
      <c r="L49" s="2671">
        <v>0</v>
      </c>
      <c r="M49" s="2671">
        <v>258.98547983999998</v>
      </c>
      <c r="N49" s="2671">
        <v>0</v>
      </c>
      <c r="O49" s="2671">
        <v>341.31440000000003</v>
      </c>
      <c r="P49" s="2671">
        <v>0</v>
      </c>
      <c r="Q49" s="2671">
        <v>472.85567414261322</v>
      </c>
      <c r="R49" s="2671">
        <v>0</v>
      </c>
      <c r="S49" s="2671">
        <v>589.5119238338757</v>
      </c>
      <c r="T49" s="2671">
        <v>0</v>
      </c>
      <c r="U49" s="2671">
        <v>681.22467768000013</v>
      </c>
      <c r="V49" s="2671">
        <v>0</v>
      </c>
      <c r="W49" s="2671">
        <v>608.07262387000003</v>
      </c>
      <c r="X49" s="2671">
        <v>0</v>
      </c>
      <c r="Y49" s="2671">
        <v>638.3460091500001</v>
      </c>
    </row>
    <row r="50" spans="1:25" ht="16.5" thickBot="1">
      <c r="A50" s="2693" t="s">
        <v>1808</v>
      </c>
      <c r="B50" s="2717">
        <v>0</v>
      </c>
      <c r="C50" s="2717">
        <v>82.162047659999999</v>
      </c>
      <c r="D50" s="2717">
        <v>0</v>
      </c>
      <c r="E50" s="2717">
        <v>212.38437214999996</v>
      </c>
      <c r="F50" s="2717">
        <v>0</v>
      </c>
      <c r="G50" s="2717">
        <v>543.39986832999989</v>
      </c>
      <c r="H50" s="2671">
        <v>0</v>
      </c>
      <c r="I50" s="2671">
        <v>890.54432395458116</v>
      </c>
      <c r="J50" s="2671">
        <v>0</v>
      </c>
      <c r="K50" s="2671">
        <v>649.41364406499997</v>
      </c>
      <c r="L50" s="2671">
        <v>0</v>
      </c>
      <c r="M50" s="2671">
        <v>673.53717862499991</v>
      </c>
      <c r="N50" s="2671">
        <v>0</v>
      </c>
      <c r="O50" s="2671">
        <v>958.85163755500014</v>
      </c>
      <c r="P50" s="2671">
        <v>0</v>
      </c>
      <c r="Q50" s="2671">
        <v>1224.9124292539036</v>
      </c>
      <c r="R50" s="2671">
        <v>0</v>
      </c>
      <c r="S50" s="2671">
        <v>1427.6273842226774</v>
      </c>
      <c r="T50" s="2671">
        <v>0</v>
      </c>
      <c r="U50" s="2671">
        <v>1655.89305924</v>
      </c>
      <c r="V50" s="2671">
        <v>0</v>
      </c>
      <c r="W50" s="2671">
        <v>1402.0077345499999</v>
      </c>
      <c r="X50" s="2671">
        <v>0</v>
      </c>
      <c r="Y50" s="2671">
        <v>1501.2897586300001</v>
      </c>
    </row>
    <row r="51" spans="1:25" ht="16.5" thickBot="1">
      <c r="A51" s="2693" t="s">
        <v>1809</v>
      </c>
      <c r="B51" s="2717">
        <v>224.88428514726687</v>
      </c>
      <c r="C51" s="2717">
        <v>29.908396500000002</v>
      </c>
      <c r="D51" s="2717">
        <v>610.65499999999997</v>
      </c>
      <c r="E51" s="2717">
        <v>154.81609374999999</v>
      </c>
      <c r="F51" s="2717">
        <v>700.33050000000003</v>
      </c>
      <c r="G51" s="2717">
        <v>503.10510152999996</v>
      </c>
      <c r="H51" s="2671">
        <v>675.42299999999989</v>
      </c>
      <c r="I51" s="2671">
        <v>707.64563842999996</v>
      </c>
      <c r="J51" s="2671">
        <v>562.68600000000004</v>
      </c>
      <c r="K51" s="2671">
        <v>583.45764062500007</v>
      </c>
      <c r="L51" s="2671">
        <v>49.711254608545488</v>
      </c>
      <c r="M51" s="2671">
        <v>370.87278825499999</v>
      </c>
      <c r="N51" s="2671">
        <v>406.83333333333331</v>
      </c>
      <c r="O51" s="2671">
        <v>478.49392187500001</v>
      </c>
      <c r="P51" s="2671">
        <v>874.42836</v>
      </c>
      <c r="Q51" s="2671">
        <v>818.2170364399999</v>
      </c>
      <c r="R51" s="2671">
        <v>631.39167199999997</v>
      </c>
      <c r="S51" s="2671">
        <v>790.05706250000003</v>
      </c>
      <c r="T51" s="2671">
        <v>631.39167199999997</v>
      </c>
      <c r="U51" s="2671">
        <v>874.49421874999996</v>
      </c>
      <c r="V51" s="2671">
        <v>406.83333333333331</v>
      </c>
      <c r="W51" s="2671">
        <v>802.24437499999988</v>
      </c>
      <c r="X51" s="2671">
        <v>321.09510272666125</v>
      </c>
      <c r="Y51" s="2671">
        <v>853.91440921999992</v>
      </c>
    </row>
    <row r="52" spans="1:25" ht="16.5" thickBot="1">
      <c r="A52" s="2693" t="s">
        <v>1810</v>
      </c>
      <c r="B52" s="2717">
        <v>0</v>
      </c>
      <c r="C52" s="2717">
        <v>0</v>
      </c>
      <c r="D52" s="2717">
        <v>0</v>
      </c>
      <c r="E52" s="2717">
        <v>0</v>
      </c>
      <c r="F52" s="2717">
        <v>0</v>
      </c>
      <c r="G52" s="2717">
        <v>0</v>
      </c>
      <c r="H52" s="2671">
        <v>0</v>
      </c>
      <c r="I52" s="2671">
        <v>0</v>
      </c>
      <c r="J52" s="2671">
        <v>0</v>
      </c>
      <c r="K52" s="2671">
        <v>0</v>
      </c>
      <c r="L52" s="2671">
        <v>0</v>
      </c>
      <c r="M52" s="2671">
        <v>0</v>
      </c>
      <c r="N52" s="2671">
        <v>0</v>
      </c>
      <c r="O52" s="2671">
        <v>0</v>
      </c>
      <c r="P52" s="2671">
        <v>0</v>
      </c>
      <c r="Q52" s="2671">
        <v>0</v>
      </c>
      <c r="R52" s="2671">
        <v>0</v>
      </c>
      <c r="S52" s="2671">
        <v>0</v>
      </c>
      <c r="T52" s="2671">
        <v>0</v>
      </c>
      <c r="U52" s="2671">
        <v>0</v>
      </c>
      <c r="V52" s="2671">
        <v>0</v>
      </c>
      <c r="W52" s="2671">
        <v>0</v>
      </c>
      <c r="X52" s="2671">
        <v>0</v>
      </c>
      <c r="Y52" s="2671">
        <v>0</v>
      </c>
    </row>
    <row r="53" spans="1:25" ht="16.5" thickBot="1">
      <c r="A53" s="2693" t="s">
        <v>1811</v>
      </c>
      <c r="B53" s="2717">
        <v>0</v>
      </c>
      <c r="C53" s="2717">
        <v>0</v>
      </c>
      <c r="D53" s="2717">
        <v>0</v>
      </c>
      <c r="E53" s="2717">
        <v>0</v>
      </c>
      <c r="F53" s="2717">
        <v>0</v>
      </c>
      <c r="G53" s="2717">
        <v>0</v>
      </c>
      <c r="H53" s="2671">
        <v>0</v>
      </c>
      <c r="I53" s="2671">
        <v>0</v>
      </c>
      <c r="J53" s="2671">
        <v>0</v>
      </c>
      <c r="K53" s="2671">
        <v>0</v>
      </c>
      <c r="L53" s="2671">
        <v>0</v>
      </c>
      <c r="M53" s="2671">
        <v>0</v>
      </c>
      <c r="N53" s="2671">
        <v>0</v>
      </c>
      <c r="O53" s="2671">
        <v>0</v>
      </c>
      <c r="P53" s="2671">
        <v>0</v>
      </c>
      <c r="Q53" s="2671">
        <v>0</v>
      </c>
      <c r="R53" s="2671">
        <v>0</v>
      </c>
      <c r="S53" s="2671">
        <v>0</v>
      </c>
      <c r="T53" s="2671">
        <v>0</v>
      </c>
      <c r="U53" s="2671">
        <v>0</v>
      </c>
      <c r="V53" s="2671">
        <v>0</v>
      </c>
      <c r="W53" s="2671">
        <v>0</v>
      </c>
      <c r="X53" s="2671">
        <v>0</v>
      </c>
      <c r="Y53" s="2671">
        <v>0</v>
      </c>
    </row>
    <row r="54" spans="1:25" ht="16.5" thickBot="1">
      <c r="A54" s="2693" t="s">
        <v>1812</v>
      </c>
      <c r="B54" s="2717">
        <v>0</v>
      </c>
      <c r="C54" s="2717">
        <v>0</v>
      </c>
      <c r="D54" s="2717">
        <v>0</v>
      </c>
      <c r="E54" s="2717">
        <v>0</v>
      </c>
      <c r="F54" s="2717">
        <v>0</v>
      </c>
      <c r="G54" s="2717">
        <v>0</v>
      </c>
      <c r="H54" s="2671">
        <v>0</v>
      </c>
      <c r="I54" s="2671">
        <v>0</v>
      </c>
      <c r="J54" s="2671">
        <v>0</v>
      </c>
      <c r="K54" s="2671">
        <v>0</v>
      </c>
      <c r="L54" s="2671">
        <v>0</v>
      </c>
      <c r="M54" s="2671">
        <v>0</v>
      </c>
      <c r="N54" s="2671">
        <v>0</v>
      </c>
      <c r="O54" s="2671">
        <v>0</v>
      </c>
      <c r="P54" s="2671">
        <v>0</v>
      </c>
      <c r="Q54" s="2671">
        <v>0</v>
      </c>
      <c r="R54" s="2671">
        <v>0</v>
      </c>
      <c r="S54" s="2671">
        <v>0</v>
      </c>
      <c r="T54" s="2671">
        <v>0</v>
      </c>
      <c r="U54" s="2671">
        <v>0</v>
      </c>
      <c r="V54" s="2671">
        <v>0</v>
      </c>
      <c r="W54" s="2671">
        <v>0</v>
      </c>
      <c r="X54" s="2671">
        <v>0</v>
      </c>
      <c r="Y54" s="2671">
        <v>0</v>
      </c>
    </row>
    <row r="55" spans="1:25" ht="16.5" thickBot="1">
      <c r="A55" s="2693" t="s">
        <v>1813</v>
      </c>
      <c r="B55" s="2717">
        <v>0</v>
      </c>
      <c r="C55" s="2717">
        <v>0</v>
      </c>
      <c r="D55" s="2717">
        <v>0</v>
      </c>
      <c r="E55" s="2717">
        <v>0</v>
      </c>
      <c r="F55" s="2717">
        <v>0</v>
      </c>
      <c r="G55" s="2717">
        <v>0</v>
      </c>
      <c r="H55" s="2671">
        <v>0</v>
      </c>
      <c r="I55" s="2671">
        <v>0</v>
      </c>
      <c r="J55" s="2671">
        <v>0</v>
      </c>
      <c r="K55" s="2671">
        <v>0</v>
      </c>
      <c r="L55" s="2671">
        <v>0</v>
      </c>
      <c r="M55" s="2671">
        <v>0</v>
      </c>
      <c r="N55" s="2671">
        <v>0</v>
      </c>
      <c r="O55" s="2671">
        <v>0</v>
      </c>
      <c r="P55" s="2671">
        <v>0</v>
      </c>
      <c r="Q55" s="2671">
        <v>0</v>
      </c>
      <c r="R55" s="2671">
        <v>0</v>
      </c>
      <c r="S55" s="2671">
        <v>0</v>
      </c>
      <c r="T55" s="2671">
        <v>0</v>
      </c>
      <c r="U55" s="2671">
        <v>0</v>
      </c>
      <c r="V55" s="2671">
        <v>0</v>
      </c>
      <c r="W55" s="2671">
        <v>0</v>
      </c>
      <c r="X55" s="2671">
        <v>0</v>
      </c>
      <c r="Y55" s="2671">
        <v>0</v>
      </c>
    </row>
    <row r="56" spans="1:25" ht="16.5" thickBot="1">
      <c r="A56" s="2693" t="s">
        <v>1814</v>
      </c>
      <c r="B56" s="2717">
        <v>0</v>
      </c>
      <c r="C56" s="2717">
        <v>0</v>
      </c>
      <c r="D56" s="2717">
        <v>0</v>
      </c>
      <c r="E56" s="2717">
        <v>0</v>
      </c>
      <c r="F56" s="2717">
        <v>0</v>
      </c>
      <c r="G56" s="2717">
        <v>0</v>
      </c>
      <c r="H56" s="2671">
        <v>0</v>
      </c>
      <c r="I56" s="2671">
        <v>0</v>
      </c>
      <c r="J56" s="2671">
        <v>0</v>
      </c>
      <c r="K56" s="2671">
        <v>0</v>
      </c>
      <c r="L56" s="2671">
        <v>0</v>
      </c>
      <c r="M56" s="2671">
        <v>0</v>
      </c>
      <c r="N56" s="2671">
        <v>0</v>
      </c>
      <c r="O56" s="2671">
        <v>0</v>
      </c>
      <c r="P56" s="2671">
        <v>0</v>
      </c>
      <c r="Q56" s="2671">
        <v>0</v>
      </c>
      <c r="R56" s="2671">
        <v>0</v>
      </c>
      <c r="S56" s="2671">
        <v>0</v>
      </c>
      <c r="T56" s="2671">
        <v>0</v>
      </c>
      <c r="U56" s="2671">
        <v>0</v>
      </c>
      <c r="V56" s="2671">
        <v>0</v>
      </c>
      <c r="W56" s="2671">
        <v>0</v>
      </c>
      <c r="X56" s="2671">
        <v>0</v>
      </c>
      <c r="Y56" s="2671">
        <v>0</v>
      </c>
    </row>
    <row r="57" spans="1:25" ht="16.5" thickBot="1">
      <c r="A57" s="2693" t="s">
        <v>1815</v>
      </c>
      <c r="B57" s="2717">
        <v>0</v>
      </c>
      <c r="C57" s="2717">
        <v>0</v>
      </c>
      <c r="D57" s="2717">
        <v>0</v>
      </c>
      <c r="E57" s="2717">
        <v>0</v>
      </c>
      <c r="F57" s="2717">
        <v>0</v>
      </c>
      <c r="G57" s="2717">
        <v>0</v>
      </c>
      <c r="H57" s="2671">
        <v>0</v>
      </c>
      <c r="I57" s="2671">
        <v>0</v>
      </c>
      <c r="J57" s="2671">
        <v>0</v>
      </c>
      <c r="K57" s="2671">
        <v>0</v>
      </c>
      <c r="L57" s="2671">
        <v>0</v>
      </c>
      <c r="M57" s="2671">
        <v>0</v>
      </c>
      <c r="N57" s="2671">
        <v>0</v>
      </c>
      <c r="O57" s="2671">
        <v>0</v>
      </c>
      <c r="P57" s="2671">
        <v>0</v>
      </c>
      <c r="Q57" s="2671">
        <v>0</v>
      </c>
      <c r="R57" s="2671">
        <v>0</v>
      </c>
      <c r="S57" s="2671">
        <v>0</v>
      </c>
      <c r="T57" s="2671">
        <v>0</v>
      </c>
      <c r="U57" s="2671">
        <v>0</v>
      </c>
      <c r="V57" s="2671">
        <v>0</v>
      </c>
      <c r="W57" s="2671">
        <v>0</v>
      </c>
      <c r="X57" s="2671">
        <v>0</v>
      </c>
      <c r="Y57" s="2671">
        <v>0</v>
      </c>
    </row>
    <row r="58" spans="1:25" ht="16.5" thickBot="1">
      <c r="A58" s="2693" t="s">
        <v>1816</v>
      </c>
      <c r="B58" s="2717">
        <v>0</v>
      </c>
      <c r="C58" s="2717">
        <v>0</v>
      </c>
      <c r="D58" s="2717">
        <v>0</v>
      </c>
      <c r="E58" s="2717">
        <v>0</v>
      </c>
      <c r="F58" s="2717">
        <v>0</v>
      </c>
      <c r="G58" s="2717">
        <v>0</v>
      </c>
      <c r="H58" s="2671">
        <v>0</v>
      </c>
      <c r="I58" s="2671">
        <v>0</v>
      </c>
      <c r="J58" s="2671">
        <v>0</v>
      </c>
      <c r="K58" s="2671">
        <v>0</v>
      </c>
      <c r="L58" s="2671">
        <v>0</v>
      </c>
      <c r="M58" s="2671">
        <v>0</v>
      </c>
      <c r="N58" s="2671">
        <v>0</v>
      </c>
      <c r="O58" s="2671">
        <v>0</v>
      </c>
      <c r="P58" s="2671">
        <v>0</v>
      </c>
      <c r="Q58" s="2671">
        <v>0</v>
      </c>
      <c r="R58" s="2671">
        <v>0</v>
      </c>
      <c r="S58" s="2671">
        <v>0</v>
      </c>
      <c r="T58" s="2671">
        <v>0</v>
      </c>
      <c r="U58" s="2671">
        <v>0</v>
      </c>
      <c r="V58" s="2671">
        <v>0</v>
      </c>
      <c r="W58" s="2671">
        <v>0</v>
      </c>
      <c r="X58" s="2671">
        <v>0</v>
      </c>
      <c r="Y58" s="2671">
        <v>0</v>
      </c>
    </row>
    <row r="59" spans="1:25" ht="16.5" thickBot="1">
      <c r="A59" s="2693" t="s">
        <v>1817</v>
      </c>
      <c r="B59" s="2717">
        <v>0</v>
      </c>
      <c r="C59" s="2717">
        <v>0</v>
      </c>
      <c r="D59" s="2717">
        <v>0</v>
      </c>
      <c r="E59" s="2717">
        <v>0</v>
      </c>
      <c r="F59" s="2717">
        <v>0</v>
      </c>
      <c r="G59" s="2717">
        <v>0</v>
      </c>
      <c r="H59" s="2671">
        <v>0</v>
      </c>
      <c r="I59" s="2671">
        <v>0</v>
      </c>
      <c r="J59" s="2671">
        <v>0</v>
      </c>
      <c r="K59" s="2671">
        <v>0</v>
      </c>
      <c r="L59" s="2671">
        <v>0</v>
      </c>
      <c r="M59" s="2671">
        <v>0</v>
      </c>
      <c r="N59" s="2671">
        <v>0</v>
      </c>
      <c r="O59" s="2671">
        <v>0</v>
      </c>
      <c r="P59" s="2671">
        <v>0</v>
      </c>
      <c r="Q59" s="2671">
        <v>0</v>
      </c>
      <c r="R59" s="2671">
        <v>0</v>
      </c>
      <c r="S59" s="2671">
        <v>0</v>
      </c>
      <c r="T59" s="2671">
        <v>0</v>
      </c>
      <c r="U59" s="2671">
        <v>0</v>
      </c>
      <c r="V59" s="2671">
        <v>0</v>
      </c>
      <c r="W59" s="2671">
        <v>0</v>
      </c>
      <c r="X59" s="2671">
        <v>0</v>
      </c>
      <c r="Y59" s="2671">
        <v>0</v>
      </c>
    </row>
    <row r="60" spans="1:25" ht="16.5" thickBot="1">
      <c r="A60" s="2655" t="s">
        <v>1818</v>
      </c>
      <c r="B60" s="2717">
        <v>0</v>
      </c>
      <c r="C60" s="2717">
        <v>4.1999999999999997E-3</v>
      </c>
      <c r="D60" s="2717">
        <v>0</v>
      </c>
      <c r="E60" s="2717">
        <v>0</v>
      </c>
      <c r="F60" s="2717">
        <v>0</v>
      </c>
      <c r="G60" s="2717">
        <v>0.11799999999999999</v>
      </c>
      <c r="H60" s="2671">
        <v>0</v>
      </c>
      <c r="I60" s="2671">
        <v>1</v>
      </c>
      <c r="J60" s="2671">
        <v>0</v>
      </c>
      <c r="K60" s="2671">
        <v>0</v>
      </c>
      <c r="L60" s="2671">
        <v>0</v>
      </c>
      <c r="M60" s="2671">
        <v>0.28999999999999998</v>
      </c>
      <c r="N60" s="2671">
        <v>0</v>
      </c>
      <c r="O60" s="2671">
        <v>0</v>
      </c>
      <c r="P60" s="2671">
        <v>0</v>
      </c>
      <c r="Q60" s="2671">
        <v>7.6519999999999992</v>
      </c>
      <c r="R60" s="2671">
        <v>0</v>
      </c>
      <c r="S60" s="2671">
        <v>52.338999999999999</v>
      </c>
      <c r="T60" s="2671">
        <v>0</v>
      </c>
      <c r="U60" s="2671">
        <v>0</v>
      </c>
      <c r="V60" s="2671">
        <v>0</v>
      </c>
      <c r="W60" s="2671">
        <v>7.370000000000001</v>
      </c>
      <c r="X60" s="2671">
        <v>0</v>
      </c>
      <c r="Y60" s="2671">
        <v>6.5792246999999993</v>
      </c>
    </row>
    <row r="61" spans="1:25" ht="16.5" thickBot="1">
      <c r="A61" s="2693" t="s">
        <v>1819</v>
      </c>
      <c r="B61" s="2717">
        <v>0</v>
      </c>
      <c r="C61" s="2717">
        <v>0</v>
      </c>
      <c r="D61" s="2717">
        <v>0</v>
      </c>
      <c r="E61" s="2717">
        <v>0</v>
      </c>
      <c r="F61" s="2717">
        <v>0</v>
      </c>
      <c r="G61" s="2717">
        <v>0</v>
      </c>
      <c r="H61" s="2671">
        <v>0</v>
      </c>
      <c r="I61" s="2671">
        <v>0</v>
      </c>
      <c r="J61" s="2671">
        <v>0</v>
      </c>
      <c r="K61" s="2671">
        <v>0</v>
      </c>
      <c r="L61" s="2671">
        <v>0</v>
      </c>
      <c r="M61" s="2671">
        <v>0</v>
      </c>
      <c r="N61" s="2671">
        <v>0</v>
      </c>
      <c r="O61" s="2671">
        <v>0</v>
      </c>
      <c r="P61" s="2671">
        <v>0</v>
      </c>
      <c r="Q61" s="2671">
        <v>0</v>
      </c>
      <c r="R61" s="2671">
        <v>0</v>
      </c>
      <c r="S61" s="2671">
        <v>0</v>
      </c>
      <c r="T61" s="2671">
        <v>0</v>
      </c>
      <c r="U61" s="2671">
        <v>0</v>
      </c>
      <c r="V61" s="2671">
        <v>0</v>
      </c>
      <c r="W61" s="2671">
        <v>0</v>
      </c>
      <c r="X61" s="2671">
        <v>0</v>
      </c>
      <c r="Y61" s="2671">
        <v>0</v>
      </c>
    </row>
    <row r="62" spans="1:25" ht="16.5" thickBot="1">
      <c r="A62" s="2693" t="s">
        <v>1820</v>
      </c>
      <c r="B62" s="2717">
        <v>0</v>
      </c>
      <c r="C62" s="2717">
        <v>4.1999999999999997E-3</v>
      </c>
      <c r="D62" s="2717">
        <v>0</v>
      </c>
      <c r="E62" s="2717">
        <v>0</v>
      </c>
      <c r="F62" s="2717">
        <v>0</v>
      </c>
      <c r="G62" s="2717">
        <v>0.11799999999999999</v>
      </c>
      <c r="H62" s="2671">
        <v>0</v>
      </c>
      <c r="I62" s="2671">
        <v>1</v>
      </c>
      <c r="J62" s="2671">
        <v>0</v>
      </c>
      <c r="K62" s="2671">
        <v>0</v>
      </c>
      <c r="L62" s="2671">
        <v>0</v>
      </c>
      <c r="M62" s="2671">
        <v>0.28999999999999998</v>
      </c>
      <c r="N62" s="2671">
        <v>0</v>
      </c>
      <c r="O62" s="2671">
        <v>0</v>
      </c>
      <c r="P62" s="2671">
        <v>0</v>
      </c>
      <c r="Q62" s="2671">
        <v>7.6519999999999992</v>
      </c>
      <c r="R62" s="2671">
        <v>0</v>
      </c>
      <c r="S62" s="2671">
        <v>52.338999999999999</v>
      </c>
      <c r="T62" s="2671">
        <v>0</v>
      </c>
      <c r="U62" s="2671">
        <v>0</v>
      </c>
      <c r="V62" s="2671">
        <v>0</v>
      </c>
      <c r="W62" s="2671">
        <v>7.370000000000001</v>
      </c>
      <c r="X62" s="2671">
        <v>0</v>
      </c>
      <c r="Y62" s="2671">
        <v>6.5792246999999993</v>
      </c>
    </row>
    <row r="63" spans="1:25" ht="16.5" thickBot="1">
      <c r="A63" s="2655" t="s">
        <v>1821</v>
      </c>
      <c r="B63" s="2717">
        <v>29.259970824335586</v>
      </c>
      <c r="C63" s="2717">
        <v>227.22716308642481</v>
      </c>
      <c r="D63" s="2717">
        <v>5.6674192253029627</v>
      </c>
      <c r="E63" s="2717">
        <v>250.876360290722</v>
      </c>
      <c r="F63" s="2717">
        <v>5.0920118380025556</v>
      </c>
      <c r="G63" s="2717">
        <v>252.86869868349012</v>
      </c>
      <c r="H63" s="2671">
        <v>24.627759790519697</v>
      </c>
      <c r="I63" s="2671">
        <v>132.82047631232405</v>
      </c>
      <c r="J63" s="2671">
        <v>34.684187167014088</v>
      </c>
      <c r="K63" s="2671">
        <v>177.21632226410614</v>
      </c>
      <c r="L63" s="2671">
        <v>100.43170898754808</v>
      </c>
      <c r="M63" s="2671">
        <v>155.99613763151885</v>
      </c>
      <c r="N63" s="2671">
        <v>94.082727125159622</v>
      </c>
      <c r="O63" s="2671">
        <v>125.05590214305852</v>
      </c>
      <c r="P63" s="2671">
        <v>10.923002155598704</v>
      </c>
      <c r="Q63" s="2671">
        <v>147.89526334984578</v>
      </c>
      <c r="R63" s="2671">
        <v>19.306757097642112</v>
      </c>
      <c r="S63" s="2671">
        <v>127.18812449756281</v>
      </c>
      <c r="T63" s="2671">
        <v>7.6685280349346119</v>
      </c>
      <c r="U63" s="2671">
        <v>172.15194747365354</v>
      </c>
      <c r="V63" s="2671">
        <v>100.88063764343943</v>
      </c>
      <c r="W63" s="2671">
        <v>189.87774899658197</v>
      </c>
      <c r="X63" s="2671">
        <v>12.001586164470675</v>
      </c>
      <c r="Y63" s="2671">
        <v>141.58290770541956</v>
      </c>
    </row>
    <row r="64" spans="1:25" ht="16.5" thickBot="1">
      <c r="A64" s="2693" t="s">
        <v>1822</v>
      </c>
      <c r="B64" s="2717">
        <v>29.259970824335586</v>
      </c>
      <c r="C64" s="2717">
        <v>227.22716308642481</v>
      </c>
      <c r="D64" s="2717">
        <v>5.6674192253029627</v>
      </c>
      <c r="E64" s="2717">
        <v>250.876360290722</v>
      </c>
      <c r="F64" s="2717">
        <v>5.0920118380025556</v>
      </c>
      <c r="G64" s="2717">
        <v>252.86869868349012</v>
      </c>
      <c r="H64" s="2671">
        <v>24.627759790519697</v>
      </c>
      <c r="I64" s="2671">
        <v>132.82047631232405</v>
      </c>
      <c r="J64" s="2671">
        <v>34.684187167014088</v>
      </c>
      <c r="K64" s="2671">
        <v>177.21632226410614</v>
      </c>
      <c r="L64" s="2671">
        <v>100.43170898754808</v>
      </c>
      <c r="M64" s="2671">
        <v>155.99613763151885</v>
      </c>
      <c r="N64" s="2671">
        <v>94.082727125159622</v>
      </c>
      <c r="O64" s="2671">
        <v>125.05590214305852</v>
      </c>
      <c r="P64" s="2671">
        <v>10.923002155598704</v>
      </c>
      <c r="Q64" s="2671">
        <v>147.89526334984578</v>
      </c>
      <c r="R64" s="2671">
        <v>19.306757097642112</v>
      </c>
      <c r="S64" s="2671">
        <v>127.18812449756281</v>
      </c>
      <c r="T64" s="2671">
        <v>7.6685280349346119</v>
      </c>
      <c r="U64" s="2671">
        <v>172.15194747365354</v>
      </c>
      <c r="V64" s="2671">
        <v>100.88063764343943</v>
      </c>
      <c r="W64" s="2671">
        <v>189.87774899658197</v>
      </c>
      <c r="X64" s="2671">
        <v>12.001586164470675</v>
      </c>
      <c r="Y64" s="2671">
        <v>141.58290770541956</v>
      </c>
    </row>
    <row r="65" spans="1:25" ht="16.5" thickBot="1">
      <c r="A65" s="2693" t="s">
        <v>1823</v>
      </c>
      <c r="B65" s="2717">
        <v>0</v>
      </c>
      <c r="C65" s="2717">
        <v>0</v>
      </c>
      <c r="D65" s="2717">
        <v>0</v>
      </c>
      <c r="E65" s="2717">
        <v>0</v>
      </c>
      <c r="F65" s="2717">
        <v>0</v>
      </c>
      <c r="G65" s="2717">
        <v>0</v>
      </c>
      <c r="H65" s="2671">
        <v>0</v>
      </c>
      <c r="I65" s="2671">
        <v>0</v>
      </c>
      <c r="J65" s="2671">
        <v>0</v>
      </c>
      <c r="K65" s="2671">
        <v>0</v>
      </c>
      <c r="L65" s="2671">
        <v>0</v>
      </c>
      <c r="M65" s="2671">
        <v>0</v>
      </c>
      <c r="N65" s="2671">
        <v>0</v>
      </c>
      <c r="O65" s="2671">
        <v>0</v>
      </c>
      <c r="P65" s="2671">
        <v>0</v>
      </c>
      <c r="Q65" s="2671">
        <v>0</v>
      </c>
      <c r="R65" s="2671">
        <v>0</v>
      </c>
      <c r="S65" s="2671">
        <v>0</v>
      </c>
      <c r="T65" s="2671">
        <v>0</v>
      </c>
      <c r="U65" s="2671">
        <v>0</v>
      </c>
      <c r="V65" s="2671">
        <v>0</v>
      </c>
      <c r="W65" s="2671">
        <v>0</v>
      </c>
      <c r="X65" s="2671">
        <v>0</v>
      </c>
      <c r="Y65" s="2671">
        <v>0</v>
      </c>
    </row>
    <row r="66" spans="1:25" ht="16.5" thickBot="1">
      <c r="A66" s="2693" t="s">
        <v>1824</v>
      </c>
      <c r="B66" s="2717">
        <v>0</v>
      </c>
      <c r="C66" s="2717">
        <v>0</v>
      </c>
      <c r="D66" s="2717">
        <v>0</v>
      </c>
      <c r="E66" s="2717">
        <v>0</v>
      </c>
      <c r="F66" s="2717">
        <v>0</v>
      </c>
      <c r="G66" s="2717">
        <v>0</v>
      </c>
      <c r="H66" s="2671">
        <v>0</v>
      </c>
      <c r="I66" s="2671">
        <v>0</v>
      </c>
      <c r="J66" s="2671">
        <v>0</v>
      </c>
      <c r="K66" s="2671">
        <v>0</v>
      </c>
      <c r="L66" s="2671">
        <v>0</v>
      </c>
      <c r="M66" s="2671">
        <v>0</v>
      </c>
      <c r="N66" s="2671">
        <v>0</v>
      </c>
      <c r="O66" s="2671">
        <v>0</v>
      </c>
      <c r="P66" s="2671">
        <v>0</v>
      </c>
      <c r="Q66" s="2671">
        <v>0</v>
      </c>
      <c r="R66" s="2671">
        <v>0</v>
      </c>
      <c r="S66" s="2671">
        <v>0</v>
      </c>
      <c r="T66" s="2671">
        <v>0</v>
      </c>
      <c r="U66" s="2671">
        <v>0</v>
      </c>
      <c r="V66" s="2671">
        <v>0</v>
      </c>
      <c r="W66" s="2671">
        <v>0</v>
      </c>
      <c r="X66" s="2671">
        <v>0</v>
      </c>
      <c r="Y66" s="2671">
        <v>0</v>
      </c>
    </row>
    <row r="67" spans="1:25" ht="16.5" thickBot="1">
      <c r="A67" s="2723" t="s">
        <v>1825</v>
      </c>
      <c r="B67" s="2724">
        <v>0</v>
      </c>
      <c r="C67" s="2724">
        <v>0</v>
      </c>
      <c r="D67" s="2724">
        <v>0</v>
      </c>
      <c r="E67" s="2724">
        <v>0</v>
      </c>
      <c r="F67" s="2724">
        <v>0</v>
      </c>
      <c r="G67" s="2724">
        <v>0</v>
      </c>
      <c r="H67" s="2671">
        <v>0</v>
      </c>
      <c r="I67" s="2671">
        <v>0</v>
      </c>
      <c r="J67" s="2671">
        <v>0</v>
      </c>
      <c r="K67" s="2671">
        <v>0</v>
      </c>
      <c r="L67" s="2671">
        <v>0</v>
      </c>
      <c r="M67" s="2671">
        <v>0</v>
      </c>
      <c r="N67" s="2671">
        <v>0</v>
      </c>
      <c r="O67" s="2671">
        <v>0</v>
      </c>
      <c r="P67" s="2671">
        <v>0</v>
      </c>
      <c r="Q67" s="2671">
        <v>0</v>
      </c>
      <c r="R67" s="2671">
        <v>0</v>
      </c>
      <c r="S67" s="2671">
        <v>0</v>
      </c>
      <c r="T67" s="2671">
        <v>0</v>
      </c>
      <c r="U67" s="2671">
        <v>0</v>
      </c>
      <c r="V67" s="2671">
        <v>0</v>
      </c>
      <c r="W67" s="2671">
        <v>0</v>
      </c>
      <c r="X67" s="2671">
        <v>0</v>
      </c>
      <c r="Y67" s="2671">
        <v>0</v>
      </c>
    </row>
    <row r="68" spans="1:25" ht="16.5" thickBot="1">
      <c r="A68" s="2655" t="s">
        <v>1826</v>
      </c>
      <c r="B68" s="2717">
        <v>95.060773337953421</v>
      </c>
      <c r="C68" s="2717">
        <v>164.33891556485247</v>
      </c>
      <c r="D68" s="2717">
        <v>55.877257173545509</v>
      </c>
      <c r="E68" s="2717">
        <v>80.453273918911748</v>
      </c>
      <c r="F68" s="2717">
        <v>69.016420669130653</v>
      </c>
      <c r="G68" s="2717">
        <v>94.524802869203128</v>
      </c>
      <c r="H68" s="2671">
        <v>83.036482960423072</v>
      </c>
      <c r="I68" s="2671">
        <v>161.53687142612853</v>
      </c>
      <c r="J68" s="2671">
        <v>83.004566348918445</v>
      </c>
      <c r="K68" s="2671">
        <v>202.01632103273801</v>
      </c>
      <c r="L68" s="2671">
        <v>112.3956347585893</v>
      </c>
      <c r="M68" s="2671">
        <v>76.563310821408137</v>
      </c>
      <c r="N68" s="2671">
        <v>111.34877445078335</v>
      </c>
      <c r="O68" s="2671">
        <v>107.96592830339684</v>
      </c>
      <c r="P68" s="2671">
        <v>138.21674956342082</v>
      </c>
      <c r="Q68" s="2671">
        <v>143.26337235371514</v>
      </c>
      <c r="R68" s="2671">
        <v>177.52520197197592</v>
      </c>
      <c r="S68" s="2671">
        <v>329.11722906193773</v>
      </c>
      <c r="T68" s="2671">
        <v>100.09081902929458</v>
      </c>
      <c r="U68" s="2671">
        <v>59.997442002723716</v>
      </c>
      <c r="V68" s="2671">
        <v>196.88037600973175</v>
      </c>
      <c r="W68" s="2671">
        <v>88.734658399721511</v>
      </c>
      <c r="X68" s="2671">
        <v>165.73913690291775</v>
      </c>
      <c r="Y68" s="2671">
        <v>137.13014626552683</v>
      </c>
    </row>
    <row r="69" spans="1:25" ht="16.5" thickBot="1">
      <c r="A69" s="2693" t="s">
        <v>1827</v>
      </c>
      <c r="B69" s="2717">
        <v>95.060773337953421</v>
      </c>
      <c r="C69" s="2717">
        <v>164.33891556485247</v>
      </c>
      <c r="D69" s="2717">
        <v>55.877257173545509</v>
      </c>
      <c r="E69" s="2717">
        <v>80.453273918911748</v>
      </c>
      <c r="F69" s="2717">
        <v>69.016420669130653</v>
      </c>
      <c r="G69" s="2717">
        <v>94.524802869203128</v>
      </c>
      <c r="H69" s="2671">
        <v>83.036482960423072</v>
      </c>
      <c r="I69" s="2671">
        <v>161.53687142612853</v>
      </c>
      <c r="J69" s="2671">
        <v>83.004566348918445</v>
      </c>
      <c r="K69" s="2671">
        <v>202.01632103273801</v>
      </c>
      <c r="L69" s="2671">
        <v>112.3956347585893</v>
      </c>
      <c r="M69" s="2671">
        <v>76.563310821408137</v>
      </c>
      <c r="N69" s="2671">
        <v>111.34877445078335</v>
      </c>
      <c r="O69" s="2671">
        <v>107.96592830339684</v>
      </c>
      <c r="P69" s="2671">
        <v>138.21674956342082</v>
      </c>
      <c r="Q69" s="2671">
        <v>143.26337235371514</v>
      </c>
      <c r="R69" s="2671">
        <v>177.52520197197592</v>
      </c>
      <c r="S69" s="2671">
        <v>329.11722906193773</v>
      </c>
      <c r="T69" s="2671">
        <v>100.09081902929458</v>
      </c>
      <c r="U69" s="2671">
        <v>59.997442002723716</v>
      </c>
      <c r="V69" s="2671">
        <v>196.88037600973175</v>
      </c>
      <c r="W69" s="2671">
        <v>88.734658399721511</v>
      </c>
      <c r="X69" s="2671">
        <v>165.73913690291775</v>
      </c>
      <c r="Y69" s="2671">
        <v>137.13014626552683</v>
      </c>
    </row>
    <row r="70" spans="1:25" ht="16.5" thickBot="1">
      <c r="A70" s="2693" t="s">
        <v>1828</v>
      </c>
      <c r="B70" s="2717">
        <v>0</v>
      </c>
      <c r="C70" s="2717">
        <v>0</v>
      </c>
      <c r="D70" s="2717">
        <v>0</v>
      </c>
      <c r="E70" s="2717">
        <v>0</v>
      </c>
      <c r="F70" s="2717">
        <v>0</v>
      </c>
      <c r="G70" s="2717">
        <v>0</v>
      </c>
      <c r="H70" s="2671">
        <v>0</v>
      </c>
      <c r="I70" s="2671">
        <v>0</v>
      </c>
      <c r="J70" s="2671">
        <v>0</v>
      </c>
      <c r="K70" s="2671">
        <v>0</v>
      </c>
      <c r="L70" s="2671">
        <v>0</v>
      </c>
      <c r="M70" s="2671">
        <v>0</v>
      </c>
      <c r="N70" s="2671">
        <v>0</v>
      </c>
      <c r="O70" s="2671">
        <v>0</v>
      </c>
      <c r="P70" s="2671">
        <v>0</v>
      </c>
      <c r="Q70" s="2671">
        <v>0</v>
      </c>
      <c r="R70" s="2671">
        <v>0</v>
      </c>
      <c r="S70" s="2671">
        <v>0</v>
      </c>
      <c r="T70" s="2671">
        <v>0</v>
      </c>
      <c r="U70" s="2671">
        <v>0</v>
      </c>
      <c r="V70" s="2671">
        <v>0</v>
      </c>
      <c r="W70" s="2671">
        <v>0</v>
      </c>
      <c r="X70" s="2671">
        <v>0</v>
      </c>
      <c r="Y70" s="2671">
        <v>0</v>
      </c>
    </row>
    <row r="71" spans="1:25" ht="16.5" thickBot="1">
      <c r="A71" s="2655" t="s">
        <v>1829</v>
      </c>
      <c r="B71" s="2717">
        <v>0</v>
      </c>
      <c r="C71" s="2717">
        <v>63.21</v>
      </c>
      <c r="D71" s="2717">
        <v>0</v>
      </c>
      <c r="E71" s="2717">
        <v>63.21</v>
      </c>
      <c r="F71" s="2717">
        <v>0</v>
      </c>
      <c r="G71" s="2717">
        <v>63.21</v>
      </c>
      <c r="H71" s="2671">
        <v>0</v>
      </c>
      <c r="I71" s="2671">
        <v>63.21</v>
      </c>
      <c r="J71" s="2671">
        <v>0</v>
      </c>
      <c r="K71" s="2671">
        <v>63.21</v>
      </c>
      <c r="L71" s="2671">
        <v>0</v>
      </c>
      <c r="M71" s="2671">
        <v>63.21</v>
      </c>
      <c r="N71" s="2671">
        <v>0</v>
      </c>
      <c r="O71" s="2671">
        <v>63.21</v>
      </c>
      <c r="P71" s="2671">
        <v>0</v>
      </c>
      <c r="Q71" s="2671">
        <v>63.21</v>
      </c>
      <c r="R71" s="2671">
        <v>0</v>
      </c>
      <c r="S71" s="2671">
        <v>63.21</v>
      </c>
      <c r="T71" s="2671">
        <v>0</v>
      </c>
      <c r="U71" s="2671">
        <v>63.21</v>
      </c>
      <c r="V71" s="2671">
        <v>0</v>
      </c>
      <c r="W71" s="2671">
        <v>63.21</v>
      </c>
      <c r="X71" s="2671">
        <v>0</v>
      </c>
      <c r="Y71" s="2671">
        <v>63.21</v>
      </c>
    </row>
    <row r="72" spans="1:25" ht="16.5" thickBot="1">
      <c r="A72" s="2655" t="s">
        <v>1830</v>
      </c>
      <c r="B72" s="2717">
        <v>37.504178592992758</v>
      </c>
      <c r="C72" s="2717">
        <v>69.587179379148139</v>
      </c>
      <c r="D72" s="2717">
        <v>61.524964076338271</v>
      </c>
      <c r="E72" s="2717">
        <v>94.858825827150952</v>
      </c>
      <c r="F72" s="2717">
        <v>74.514991990937389</v>
      </c>
      <c r="G72" s="2717">
        <v>117.36879477032582</v>
      </c>
      <c r="H72" s="2671">
        <v>70.854683002924347</v>
      </c>
      <c r="I72" s="2671">
        <v>105.54334601029419</v>
      </c>
      <c r="J72" s="2671">
        <v>83.150765368873337</v>
      </c>
      <c r="K72" s="2671">
        <v>122.55491872097153</v>
      </c>
      <c r="L72" s="2671">
        <v>55.304313352662803</v>
      </c>
      <c r="M72" s="2671">
        <v>95.998030496189998</v>
      </c>
      <c r="N72" s="2671">
        <v>66.354305816522711</v>
      </c>
      <c r="O72" s="2671">
        <v>112.93298406680287</v>
      </c>
      <c r="P72" s="2671">
        <v>55.011794637473308</v>
      </c>
      <c r="Q72" s="2671">
        <v>146.12223457752785</v>
      </c>
      <c r="R72" s="2671">
        <v>53.900040466124807</v>
      </c>
      <c r="S72" s="2671">
        <v>75.707337578573117</v>
      </c>
      <c r="T72" s="2671">
        <v>53.178641832382553</v>
      </c>
      <c r="U72" s="2671">
        <v>60.519399333241061</v>
      </c>
      <c r="V72" s="2671">
        <v>55.158486997827403</v>
      </c>
      <c r="W72" s="2671">
        <v>84.386983468546944</v>
      </c>
      <c r="X72" s="2671">
        <v>56.990359235903043</v>
      </c>
      <c r="Y72" s="2671">
        <v>86.279785381696954</v>
      </c>
    </row>
    <row r="73" spans="1:25" ht="16.5" thickBot="1">
      <c r="A73" s="2693" t="s">
        <v>1831</v>
      </c>
      <c r="B73" s="2717">
        <v>37.504178592992758</v>
      </c>
      <c r="C73" s="2717">
        <v>35.483787869148145</v>
      </c>
      <c r="D73" s="2717">
        <v>61.524964076338271</v>
      </c>
      <c r="E73" s="2717">
        <v>64.234175827150949</v>
      </c>
      <c r="F73" s="2717">
        <v>74.514991990937389</v>
      </c>
      <c r="G73" s="2717">
        <v>43.842794770325831</v>
      </c>
      <c r="H73" s="2671">
        <v>70.854683002924347</v>
      </c>
      <c r="I73" s="2671">
        <v>55.62240801029418</v>
      </c>
      <c r="J73" s="2671">
        <v>83.150765368873337</v>
      </c>
      <c r="K73" s="2671">
        <v>54.344358720971528</v>
      </c>
      <c r="L73" s="2671">
        <v>55.304313352662803</v>
      </c>
      <c r="M73" s="2671">
        <v>45.777030496190008</v>
      </c>
      <c r="N73" s="2671">
        <v>66.354305816522711</v>
      </c>
      <c r="O73" s="2671">
        <v>47.968984066802875</v>
      </c>
      <c r="P73" s="2671">
        <v>55.011794637473308</v>
      </c>
      <c r="Q73" s="2671">
        <v>37.78623457752785</v>
      </c>
      <c r="R73" s="2671">
        <v>53.900040466124807</v>
      </c>
      <c r="S73" s="2671">
        <v>37.01233757857311</v>
      </c>
      <c r="T73" s="2671">
        <v>53.178641832382553</v>
      </c>
      <c r="U73" s="2671">
        <v>37.779399333241059</v>
      </c>
      <c r="V73" s="2671">
        <v>55.158486997827403</v>
      </c>
      <c r="W73" s="2671">
        <v>37.628983468546942</v>
      </c>
      <c r="X73" s="2671">
        <v>56.990359235903043</v>
      </c>
      <c r="Y73" s="2671">
        <v>41.73752532169695</v>
      </c>
    </row>
    <row r="74" spans="1:25" ht="16.5" thickBot="1">
      <c r="A74" s="2693" t="s">
        <v>1832</v>
      </c>
      <c r="B74" s="2717">
        <v>0</v>
      </c>
      <c r="C74" s="2717">
        <v>32.996000000000002</v>
      </c>
      <c r="D74" s="2717">
        <v>0</v>
      </c>
      <c r="E74" s="2717">
        <v>29.816000000000003</v>
      </c>
      <c r="F74" s="2717">
        <v>0</v>
      </c>
      <c r="G74" s="2717">
        <v>72.17</v>
      </c>
      <c r="H74" s="2671">
        <v>0</v>
      </c>
      <c r="I74" s="2671">
        <v>49.402000000000001</v>
      </c>
      <c r="J74" s="2671">
        <v>0</v>
      </c>
      <c r="K74" s="2671">
        <v>65.183999999999997</v>
      </c>
      <c r="L74" s="2671">
        <v>0</v>
      </c>
      <c r="M74" s="2671">
        <v>48.519999999999996</v>
      </c>
      <c r="N74" s="2671">
        <v>0</v>
      </c>
      <c r="O74" s="2671">
        <v>63.123000000000005</v>
      </c>
      <c r="P74" s="2671">
        <v>0</v>
      </c>
      <c r="Q74" s="2671">
        <v>107.83</v>
      </c>
      <c r="R74" s="2671">
        <v>0</v>
      </c>
      <c r="S74" s="2671">
        <v>38.076000000000001</v>
      </c>
      <c r="T74" s="2671">
        <v>0</v>
      </c>
      <c r="U74" s="2671">
        <v>17.68</v>
      </c>
      <c r="V74" s="2671">
        <v>0</v>
      </c>
      <c r="W74" s="2671">
        <v>45.629999999999995</v>
      </c>
      <c r="X74" s="2671">
        <v>0</v>
      </c>
      <c r="Y74" s="2671">
        <v>41.376959159999998</v>
      </c>
    </row>
    <row r="75" spans="1:25" ht="16.5" thickBot="1">
      <c r="A75" s="2693" t="s">
        <v>1833</v>
      </c>
      <c r="B75" s="2717">
        <v>0</v>
      </c>
      <c r="C75" s="2717">
        <v>1.10739151</v>
      </c>
      <c r="D75" s="2717">
        <v>0</v>
      </c>
      <c r="E75" s="2717">
        <v>0.80864999999999998</v>
      </c>
      <c r="F75" s="2717">
        <v>0</v>
      </c>
      <c r="G75" s="2717">
        <v>1.3560000000000001</v>
      </c>
      <c r="H75" s="2671">
        <v>0</v>
      </c>
      <c r="I75" s="2671">
        <v>0.51893800000000001</v>
      </c>
      <c r="J75" s="2671">
        <v>0</v>
      </c>
      <c r="K75" s="2671">
        <v>3.0265599999999999</v>
      </c>
      <c r="L75" s="2671">
        <v>0</v>
      </c>
      <c r="M75" s="2671">
        <v>1.7010000000000001</v>
      </c>
      <c r="N75" s="2671">
        <v>0</v>
      </c>
      <c r="O75" s="2671">
        <v>1.8410000000000002</v>
      </c>
      <c r="P75" s="2671">
        <v>0</v>
      </c>
      <c r="Q75" s="2671">
        <v>0.50600000000000001</v>
      </c>
      <c r="R75" s="2671">
        <v>0</v>
      </c>
      <c r="S75" s="2671">
        <v>0.61899999999999999</v>
      </c>
      <c r="T75" s="2671">
        <v>0</v>
      </c>
      <c r="U75" s="2671">
        <v>5.0600000000000005</v>
      </c>
      <c r="V75" s="2671">
        <v>0</v>
      </c>
      <c r="W75" s="2671">
        <v>1.1280000000000001</v>
      </c>
      <c r="X75" s="2671">
        <v>0</v>
      </c>
      <c r="Y75" s="2671">
        <v>3.1653009000000001</v>
      </c>
    </row>
    <row r="76" spans="1:25" s="2714" customFormat="1" ht="16.5" thickBot="1">
      <c r="A76" s="2655" t="s">
        <v>1834</v>
      </c>
      <c r="B76" s="2717">
        <v>13.582819865339999</v>
      </c>
      <c r="C76" s="2717">
        <v>572.51838900000007</v>
      </c>
      <c r="D76" s="2717">
        <v>13.466434</v>
      </c>
      <c r="E76" s="2717">
        <v>563.60199999999998</v>
      </c>
      <c r="F76" s="2717">
        <v>13.473482155000001</v>
      </c>
      <c r="G76" s="2717">
        <v>962.87739999999997</v>
      </c>
      <c r="H76" s="2671">
        <v>8.8919820000000005</v>
      </c>
      <c r="I76" s="2671">
        <v>1452.9111</v>
      </c>
      <c r="J76" s="2671">
        <v>12.442786000000002</v>
      </c>
      <c r="K76" s="2671">
        <v>2423.6914120150004</v>
      </c>
      <c r="L76" s="2671">
        <v>20.080909999999999</v>
      </c>
      <c r="M76" s="2671">
        <v>2183.5231999999996</v>
      </c>
      <c r="N76" s="2671">
        <v>11.464984000000001</v>
      </c>
      <c r="O76" s="2671">
        <v>2486.5757645959998</v>
      </c>
      <c r="P76" s="2671">
        <v>16.853833999999999</v>
      </c>
      <c r="Q76" s="2671">
        <v>3496.1841999999997</v>
      </c>
      <c r="R76" s="2671">
        <v>14.517762558759998</v>
      </c>
      <c r="S76" s="2671">
        <v>4541.87</v>
      </c>
      <c r="T76" s="2671">
        <v>11.063690000000001</v>
      </c>
      <c r="U76" s="2671">
        <v>3719.711401991</v>
      </c>
      <c r="V76" s="2671">
        <v>12.8584</v>
      </c>
      <c r="W76" s="2671">
        <v>4101.5287861980005</v>
      </c>
      <c r="X76" s="2671">
        <v>12.024538080150002</v>
      </c>
      <c r="Y76" s="2671">
        <v>3916.929087942</v>
      </c>
    </row>
    <row r="77" spans="1:25" ht="16.5" thickBot="1">
      <c r="A77" s="2655" t="s">
        <v>1835</v>
      </c>
      <c r="B77" s="2717">
        <v>0</v>
      </c>
      <c r="C77" s="2717">
        <v>0</v>
      </c>
      <c r="D77" s="2717">
        <v>0</v>
      </c>
      <c r="E77" s="2717">
        <v>0</v>
      </c>
      <c r="F77" s="2717">
        <v>0</v>
      </c>
      <c r="G77" s="2717">
        <v>0</v>
      </c>
      <c r="H77" s="2671">
        <v>0</v>
      </c>
      <c r="I77" s="2671">
        <v>0</v>
      </c>
      <c r="J77" s="2671">
        <v>0</v>
      </c>
      <c r="K77" s="2671">
        <v>0</v>
      </c>
      <c r="L77" s="2671">
        <v>0</v>
      </c>
      <c r="M77" s="2671">
        <v>0</v>
      </c>
      <c r="N77" s="2671">
        <v>0</v>
      </c>
      <c r="O77" s="2671">
        <v>0</v>
      </c>
      <c r="P77" s="2671">
        <v>0</v>
      </c>
      <c r="Q77" s="2671">
        <v>0</v>
      </c>
      <c r="R77" s="2671">
        <v>0</v>
      </c>
      <c r="S77" s="2671">
        <v>0</v>
      </c>
      <c r="T77" s="2671">
        <v>0</v>
      </c>
      <c r="U77" s="2671">
        <v>0</v>
      </c>
      <c r="V77" s="2671">
        <v>0</v>
      </c>
      <c r="W77" s="2671">
        <v>0.79</v>
      </c>
      <c r="X77" s="2671">
        <v>0</v>
      </c>
      <c r="Y77" s="2671">
        <v>0</v>
      </c>
    </row>
    <row r="78" spans="1:25" ht="16.5" thickBot="1">
      <c r="A78" s="2655" t="s">
        <v>1836</v>
      </c>
      <c r="B78" s="2717">
        <v>0</v>
      </c>
      <c r="C78" s="2717">
        <v>371.32553856999999</v>
      </c>
      <c r="D78" s="2717">
        <v>0</v>
      </c>
      <c r="E78" s="2717">
        <v>204.6028</v>
      </c>
      <c r="F78" s="2717">
        <v>0</v>
      </c>
      <c r="G78" s="2717">
        <v>212.55488000000003</v>
      </c>
      <c r="H78" s="2671">
        <v>0</v>
      </c>
      <c r="I78" s="2671">
        <v>325.64748900000001</v>
      </c>
      <c r="J78" s="2671">
        <v>0</v>
      </c>
      <c r="K78" s="2671">
        <v>301.92520184800003</v>
      </c>
      <c r="L78" s="2671">
        <v>0</v>
      </c>
      <c r="M78" s="2671">
        <v>346.53909999999996</v>
      </c>
      <c r="N78" s="2671">
        <v>0</v>
      </c>
      <c r="O78" s="2671">
        <v>330.0460286032</v>
      </c>
      <c r="P78" s="2671">
        <v>0</v>
      </c>
      <c r="Q78" s="2671">
        <v>370.12384000000003</v>
      </c>
      <c r="R78" s="2671">
        <v>0</v>
      </c>
      <c r="S78" s="2671">
        <v>362.42599999999999</v>
      </c>
      <c r="T78" s="2671">
        <v>0</v>
      </c>
      <c r="U78" s="2671">
        <v>554.91767553720001</v>
      </c>
      <c r="V78" s="2671">
        <v>0</v>
      </c>
      <c r="W78" s="2671">
        <v>436.30828813360006</v>
      </c>
      <c r="X78" s="2671">
        <v>0</v>
      </c>
      <c r="Y78" s="2671">
        <v>468.11293880640005</v>
      </c>
    </row>
    <row r="79" spans="1:25" ht="16.5" thickBot="1">
      <c r="A79" s="2655" t="s">
        <v>1837</v>
      </c>
      <c r="B79" s="2717">
        <v>13.582819865339999</v>
      </c>
      <c r="C79" s="2717">
        <v>201.19285043000002</v>
      </c>
      <c r="D79" s="2717">
        <v>13.466434</v>
      </c>
      <c r="E79" s="2717">
        <v>358.99919999999997</v>
      </c>
      <c r="F79" s="2717">
        <v>13.473482155000001</v>
      </c>
      <c r="G79" s="2717">
        <v>750.32251999999994</v>
      </c>
      <c r="H79" s="2671">
        <v>8.8919820000000005</v>
      </c>
      <c r="I79" s="2671">
        <v>1127.2636110000001</v>
      </c>
      <c r="J79" s="2671">
        <v>12.442786000000002</v>
      </c>
      <c r="K79" s="2671">
        <v>2121.7662101670003</v>
      </c>
      <c r="L79" s="2671">
        <v>20.080909999999999</v>
      </c>
      <c r="M79" s="2671">
        <v>1836.9840999999997</v>
      </c>
      <c r="N79" s="2671">
        <v>11.464984000000001</v>
      </c>
      <c r="O79" s="2671">
        <v>2156.5297359927999</v>
      </c>
      <c r="P79" s="2671">
        <v>16.853833999999999</v>
      </c>
      <c r="Q79" s="2671">
        <v>3126.0603599999995</v>
      </c>
      <c r="R79" s="2671">
        <v>14.517762558759998</v>
      </c>
      <c r="S79" s="2671">
        <v>4179.4439999999995</v>
      </c>
      <c r="T79" s="2671">
        <v>11.063690000000001</v>
      </c>
      <c r="U79" s="2671">
        <v>3164.7937264538</v>
      </c>
      <c r="V79" s="2671">
        <v>12.8584</v>
      </c>
      <c r="W79" s="2671">
        <v>3664.4304980644001</v>
      </c>
      <c r="X79" s="2671">
        <v>12.024538080150002</v>
      </c>
      <c r="Y79" s="2671">
        <v>3448.8161491356</v>
      </c>
    </row>
    <row r="80" spans="1:25" ht="16.5" thickBot="1">
      <c r="A80" s="2666" t="s">
        <v>1838</v>
      </c>
      <c r="B80" s="2725">
        <v>0</v>
      </c>
      <c r="C80" s="2725">
        <v>3.7209999999999996</v>
      </c>
      <c r="D80" s="2725">
        <v>0</v>
      </c>
      <c r="E80" s="2725">
        <v>10.663</v>
      </c>
      <c r="F80" s="2725">
        <v>0</v>
      </c>
      <c r="G80" s="2725">
        <v>28.728999999999999</v>
      </c>
      <c r="H80" s="2726">
        <v>0</v>
      </c>
      <c r="I80" s="2726">
        <v>34.777999999999999</v>
      </c>
      <c r="J80" s="2726">
        <v>0</v>
      </c>
      <c r="K80" s="2726">
        <v>35.136000000000003</v>
      </c>
      <c r="L80" s="2726">
        <v>0</v>
      </c>
      <c r="M80" s="2726">
        <v>3.8959999999999999</v>
      </c>
      <c r="N80" s="2726">
        <v>0</v>
      </c>
      <c r="O80" s="2726">
        <v>1.3000000000000001E-2</v>
      </c>
      <c r="P80" s="2726">
        <v>0</v>
      </c>
      <c r="Q80" s="2726">
        <v>29.286200000000001</v>
      </c>
      <c r="R80" s="2726">
        <v>0</v>
      </c>
      <c r="S80" s="2726">
        <v>7.2759999999999998</v>
      </c>
      <c r="T80" s="2726">
        <v>0</v>
      </c>
      <c r="U80" s="2726">
        <v>0.22</v>
      </c>
      <c r="V80" s="2726">
        <v>0</v>
      </c>
      <c r="W80" s="2726">
        <v>46.050000000000004</v>
      </c>
      <c r="X80" s="2726">
        <v>0</v>
      </c>
      <c r="Y80" s="2726">
        <v>41.173922319999996</v>
      </c>
    </row>
    <row r="81" spans="1:25" ht="16.5" thickBot="1">
      <c r="A81" s="2655" t="s">
        <v>1839</v>
      </c>
      <c r="B81" s="2717">
        <v>0</v>
      </c>
      <c r="C81" s="2717">
        <v>0</v>
      </c>
      <c r="D81" s="2717">
        <v>0</v>
      </c>
      <c r="E81" s="2717">
        <v>0</v>
      </c>
      <c r="F81" s="2717">
        <v>0</v>
      </c>
      <c r="G81" s="2717">
        <v>0</v>
      </c>
      <c r="H81" s="2671">
        <v>0</v>
      </c>
      <c r="I81" s="2671">
        <v>0</v>
      </c>
      <c r="J81" s="2671">
        <v>0</v>
      </c>
      <c r="K81" s="2671">
        <v>0</v>
      </c>
      <c r="L81" s="2671">
        <v>0</v>
      </c>
      <c r="M81" s="2671">
        <v>0</v>
      </c>
      <c r="N81" s="2671">
        <v>0</v>
      </c>
      <c r="O81" s="2671">
        <v>0</v>
      </c>
      <c r="P81" s="2671">
        <v>0</v>
      </c>
      <c r="Q81" s="2671">
        <v>1.8200000000000001E-2</v>
      </c>
      <c r="R81" s="2671">
        <v>0</v>
      </c>
      <c r="S81" s="2671">
        <v>0</v>
      </c>
      <c r="T81" s="2671">
        <v>0</v>
      </c>
      <c r="U81" s="2671">
        <v>0</v>
      </c>
      <c r="V81" s="2671">
        <v>0</v>
      </c>
      <c r="W81" s="2671">
        <v>0.03</v>
      </c>
      <c r="X81" s="2671">
        <v>0</v>
      </c>
      <c r="Y81" s="2671">
        <v>2.2499999999999998E-3</v>
      </c>
    </row>
    <row r="82" spans="1:25" ht="16.5" thickBot="1">
      <c r="A82" s="2655" t="s">
        <v>1840</v>
      </c>
      <c r="B82" s="2717">
        <v>0</v>
      </c>
      <c r="C82" s="2717">
        <v>3.7209999999999996</v>
      </c>
      <c r="D82" s="2717">
        <v>0</v>
      </c>
      <c r="E82" s="2717">
        <v>10.663</v>
      </c>
      <c r="F82" s="2717">
        <v>0</v>
      </c>
      <c r="G82" s="2717">
        <v>28.728999999999999</v>
      </c>
      <c r="H82" s="2671">
        <v>0</v>
      </c>
      <c r="I82" s="2671">
        <v>34.777999999999999</v>
      </c>
      <c r="J82" s="2671">
        <v>0</v>
      </c>
      <c r="K82" s="2671">
        <v>35.136000000000003</v>
      </c>
      <c r="L82" s="2671">
        <v>0</v>
      </c>
      <c r="M82" s="2671">
        <v>3.8959999999999999</v>
      </c>
      <c r="N82" s="2671">
        <v>0</v>
      </c>
      <c r="O82" s="2671">
        <v>1.3000000000000001E-2</v>
      </c>
      <c r="P82" s="2671">
        <v>0</v>
      </c>
      <c r="Q82" s="2671">
        <v>29.268000000000001</v>
      </c>
      <c r="R82" s="2671">
        <v>0</v>
      </c>
      <c r="S82" s="2671">
        <v>7.2759999999999998</v>
      </c>
      <c r="T82" s="2671">
        <v>0</v>
      </c>
      <c r="U82" s="2671">
        <v>0.22</v>
      </c>
      <c r="V82" s="2671">
        <v>0</v>
      </c>
      <c r="W82" s="2671">
        <v>46.02</v>
      </c>
      <c r="X82" s="2671">
        <v>0</v>
      </c>
      <c r="Y82" s="2671">
        <v>41.171672319999999</v>
      </c>
    </row>
    <row r="83" spans="1:25" ht="16.5" thickBot="1">
      <c r="A83" s="2655" t="s">
        <v>1841</v>
      </c>
      <c r="B83" s="2717">
        <v>124.12749574468327</v>
      </c>
      <c r="C83" s="2717">
        <v>71.186249999999987</v>
      </c>
      <c r="D83" s="2717">
        <v>121.19077355058707</v>
      </c>
      <c r="E83" s="2717">
        <v>68.034999999999997</v>
      </c>
      <c r="F83" s="2717">
        <v>120.55950802172266</v>
      </c>
      <c r="G83" s="2717">
        <v>64.633250000000004</v>
      </c>
      <c r="H83" s="2671">
        <v>120.58642619710342</v>
      </c>
      <c r="I83" s="2671">
        <v>63.641925000000001</v>
      </c>
      <c r="J83" s="2671">
        <v>119.20796953852026</v>
      </c>
      <c r="K83" s="2671">
        <v>65.436666666666667</v>
      </c>
      <c r="L83" s="2671">
        <v>117.84429112131994</v>
      </c>
      <c r="M83" s="2671">
        <v>64.570613888888886</v>
      </c>
      <c r="N83" s="2671">
        <v>117.7487619296471</v>
      </c>
      <c r="O83" s="2671">
        <v>64.570613888888886</v>
      </c>
      <c r="P83" s="2671">
        <v>115.97994968231265</v>
      </c>
      <c r="Q83" s="2671">
        <v>64.554954861111113</v>
      </c>
      <c r="R83" s="2671">
        <v>115.14921364899996</v>
      </c>
      <c r="S83" s="2671">
        <v>64.783212326388892</v>
      </c>
      <c r="T83" s="2671">
        <v>114.55128562861657</v>
      </c>
      <c r="U83" s="2671">
        <v>64.636260358796292</v>
      </c>
      <c r="V83" s="2671">
        <v>114.03863597494396</v>
      </c>
      <c r="W83" s="2671">
        <v>64.636260358796292</v>
      </c>
      <c r="X83" s="2671">
        <v>114.01069045466976</v>
      </c>
      <c r="Y83" s="2671">
        <v>64.652671976273155</v>
      </c>
    </row>
    <row r="84" spans="1:25" ht="16.5" thickBot="1">
      <c r="A84" s="2693" t="s">
        <v>1842</v>
      </c>
      <c r="B84" s="2722">
        <v>0</v>
      </c>
      <c r="C84" s="2722">
        <v>0</v>
      </c>
      <c r="D84" s="2722">
        <v>0</v>
      </c>
      <c r="E84" s="2722">
        <v>0</v>
      </c>
      <c r="F84" s="2722">
        <v>0</v>
      </c>
      <c r="G84" s="2722">
        <v>0</v>
      </c>
      <c r="H84" s="2671">
        <v>0</v>
      </c>
      <c r="I84" s="2671">
        <v>0</v>
      </c>
      <c r="J84" s="2671">
        <v>0</v>
      </c>
      <c r="K84" s="2671">
        <v>0</v>
      </c>
      <c r="L84" s="2671">
        <v>0</v>
      </c>
      <c r="M84" s="2671">
        <v>0</v>
      </c>
      <c r="N84" s="2671">
        <v>0</v>
      </c>
      <c r="O84" s="2671">
        <v>0</v>
      </c>
      <c r="P84" s="2671">
        <v>0</v>
      </c>
      <c r="Q84" s="2671">
        <v>0</v>
      </c>
      <c r="R84" s="2671">
        <v>0</v>
      </c>
      <c r="S84" s="2671">
        <v>0</v>
      </c>
      <c r="T84" s="2671">
        <v>0</v>
      </c>
      <c r="U84" s="2671">
        <v>0</v>
      </c>
      <c r="V84" s="2671">
        <v>0</v>
      </c>
      <c r="W84" s="2671">
        <v>0</v>
      </c>
      <c r="X84" s="2671">
        <v>0</v>
      </c>
      <c r="Y84" s="2671">
        <v>0</v>
      </c>
    </row>
    <row r="85" spans="1:25" ht="16.5" thickBot="1">
      <c r="A85" s="2727" t="s">
        <v>1843</v>
      </c>
      <c r="B85" s="2728">
        <v>356.72151348286889</v>
      </c>
      <c r="C85" s="2728">
        <v>2729.0736246159145</v>
      </c>
      <c r="D85" s="2728">
        <v>357.11265769676476</v>
      </c>
      <c r="E85" s="2728">
        <v>2635.4392984103984</v>
      </c>
      <c r="F85" s="2728">
        <v>362.72751720432655</v>
      </c>
      <c r="G85" s="2728">
        <v>3628.4479203398864</v>
      </c>
      <c r="H85" s="2713">
        <v>410.34207323349767</v>
      </c>
      <c r="I85" s="2713">
        <v>3394.0740352770258</v>
      </c>
      <c r="J85" s="2713">
        <v>437.97193248104526</v>
      </c>
      <c r="K85" s="2713">
        <v>3420.389778866891</v>
      </c>
      <c r="L85" s="2713">
        <v>451.34854105536209</v>
      </c>
      <c r="M85" s="2713">
        <v>3747.2413082869011</v>
      </c>
      <c r="N85" s="2713">
        <v>516.17943186118828</v>
      </c>
      <c r="O85" s="2713">
        <v>4414.9836703902474</v>
      </c>
      <c r="P85" s="2713">
        <v>533.70886363708246</v>
      </c>
      <c r="Q85" s="2713">
        <v>4695.4679394193226</v>
      </c>
      <c r="R85" s="2713">
        <v>571.60179956906586</v>
      </c>
      <c r="S85" s="2713">
        <v>4285.4466802997113</v>
      </c>
      <c r="T85" s="2713">
        <v>616.93445952395814</v>
      </c>
      <c r="U85" s="2713">
        <v>3656.1908514320448</v>
      </c>
      <c r="V85" s="2713">
        <v>664.95760415432687</v>
      </c>
      <c r="W85" s="2713">
        <v>3783.1118222868586</v>
      </c>
      <c r="X85" s="2713">
        <v>585.98991592315929</v>
      </c>
      <c r="Y85" s="2713">
        <v>3555.2655354383455</v>
      </c>
    </row>
    <row r="86" spans="1:25" ht="16.5" thickBot="1">
      <c r="A86" s="2655" t="s">
        <v>1844</v>
      </c>
      <c r="B86" s="2716">
        <v>0</v>
      </c>
      <c r="C86" s="2716">
        <v>-2372.3521111330456</v>
      </c>
      <c r="D86" s="2716">
        <v>0</v>
      </c>
      <c r="E86" s="2716">
        <v>-2278.3266407136334</v>
      </c>
      <c r="F86" s="2716">
        <v>0</v>
      </c>
      <c r="G86" s="2716">
        <v>-3265.72040313556</v>
      </c>
      <c r="H86" s="2713">
        <v>0</v>
      </c>
      <c r="I86" s="2713">
        <v>-2983.7319620435283</v>
      </c>
      <c r="J86" s="2713">
        <v>0</v>
      </c>
      <c r="K86" s="2713">
        <v>-2982.4178463858457</v>
      </c>
      <c r="L86" s="2713">
        <v>0</v>
      </c>
      <c r="M86" s="2713">
        <v>-3295.892767231539</v>
      </c>
      <c r="N86" s="2713">
        <v>0</v>
      </c>
      <c r="O86" s="2713">
        <v>-3898.8042385290591</v>
      </c>
      <c r="P86" s="2713">
        <v>0</v>
      </c>
      <c r="Q86" s="2713">
        <v>-4161.75907578224</v>
      </c>
      <c r="R86" s="2713">
        <v>0</v>
      </c>
      <c r="S86" s="2713">
        <v>-3713.8448807306454</v>
      </c>
      <c r="T86" s="2713">
        <v>0</v>
      </c>
      <c r="U86" s="2713">
        <v>-3039.2563919080867</v>
      </c>
      <c r="V86" s="2713">
        <v>0</v>
      </c>
      <c r="W86" s="2713">
        <v>-3118.1542181325317</v>
      </c>
      <c r="X86" s="2713">
        <v>0</v>
      </c>
      <c r="Y86" s="2713">
        <v>-2969.275619515186</v>
      </c>
    </row>
    <row r="87" spans="1:25" ht="16.5" thickBot="1">
      <c r="A87" s="2655" t="s">
        <v>1845</v>
      </c>
      <c r="B87" s="2717">
        <v>53.262593552655375</v>
      </c>
      <c r="C87" s="2717">
        <v>3.49</v>
      </c>
      <c r="D87" s="2717">
        <v>53.334833312450222</v>
      </c>
      <c r="E87" s="2717">
        <v>1.6349275809758494</v>
      </c>
      <c r="F87" s="2717">
        <v>58.861698437672921</v>
      </c>
      <c r="G87" s="2717">
        <v>1.589133202605612</v>
      </c>
      <c r="H87" s="2671">
        <v>64.214874544193805</v>
      </c>
      <c r="I87" s="2671">
        <v>1.5951821612267734</v>
      </c>
      <c r="J87" s="2671">
        <v>58.917797243508339</v>
      </c>
      <c r="K87" s="2671">
        <v>1.5991308133604549</v>
      </c>
      <c r="L87" s="2671">
        <v>60.278574848680087</v>
      </c>
      <c r="M87" s="2671">
        <v>1.6546140384542574</v>
      </c>
      <c r="N87" s="2671">
        <v>61.636604040352921</v>
      </c>
      <c r="O87" s="2671">
        <v>1.6494656612687921</v>
      </c>
      <c r="P87" s="2671">
        <v>63.763051063517011</v>
      </c>
      <c r="Q87" s="2671">
        <v>1.594305129565005</v>
      </c>
      <c r="R87" s="2671">
        <v>63.694485654333391</v>
      </c>
      <c r="S87" s="2671">
        <v>10.65706611632838</v>
      </c>
      <c r="T87" s="2671">
        <v>64.47241367471679</v>
      </c>
      <c r="U87" s="2671">
        <v>8.1986502599873088</v>
      </c>
      <c r="V87" s="2671">
        <v>65.213121084809842</v>
      </c>
      <c r="W87" s="2671">
        <v>8.1958104906558624</v>
      </c>
      <c r="X87" s="2671">
        <v>65.20410259866361</v>
      </c>
      <c r="Y87" s="2671">
        <v>12.107144199942102</v>
      </c>
    </row>
    <row r="88" spans="1:25" ht="16.5" thickBot="1">
      <c r="A88" s="2667" t="s">
        <v>1846</v>
      </c>
      <c r="B88" s="2729">
        <v>303.45891993021348</v>
      </c>
      <c r="C88" s="2729">
        <v>2725.5836246159147</v>
      </c>
      <c r="D88" s="2729">
        <v>303.77782438431456</v>
      </c>
      <c r="E88" s="2729">
        <v>2633.8043708294226</v>
      </c>
      <c r="F88" s="2729">
        <v>303.8658187666536</v>
      </c>
      <c r="G88" s="2729">
        <v>3626.8587871372806</v>
      </c>
      <c r="H88" s="2671">
        <v>346.12719868930384</v>
      </c>
      <c r="I88" s="2671">
        <v>3392.4788531157992</v>
      </c>
      <c r="J88" s="2671">
        <v>379.05413523753691</v>
      </c>
      <c r="K88" s="2671">
        <v>3418.7906480535307</v>
      </c>
      <c r="L88" s="2671">
        <v>391.06996620668201</v>
      </c>
      <c r="M88" s="2671">
        <v>3745.5866942484467</v>
      </c>
      <c r="N88" s="2671">
        <v>454.54282782083533</v>
      </c>
      <c r="O88" s="2671">
        <v>4413.3342047289789</v>
      </c>
      <c r="P88" s="2671">
        <v>469.94581257356543</v>
      </c>
      <c r="Q88" s="2671">
        <v>4693.8736342897573</v>
      </c>
      <c r="R88" s="2671">
        <v>507.90731391473253</v>
      </c>
      <c r="S88" s="2671">
        <v>4274.7896141833826</v>
      </c>
      <c r="T88" s="2671">
        <v>552.46204584924135</v>
      </c>
      <c r="U88" s="2671">
        <v>3647.9922011720573</v>
      </c>
      <c r="V88" s="2671">
        <v>599.74448306951706</v>
      </c>
      <c r="W88" s="2671">
        <v>3774.9160117962028</v>
      </c>
      <c r="X88" s="2671">
        <v>520.78581332449573</v>
      </c>
      <c r="Y88" s="2671">
        <v>3543.1583912384035</v>
      </c>
    </row>
    <row r="89" spans="1:25" ht="16.5" thickBot="1">
      <c r="A89" s="2655" t="s">
        <v>1847</v>
      </c>
      <c r="B89" s="2717">
        <v>88.406000000000006</v>
      </c>
      <c r="C89" s="2717">
        <v>2431.6239875880001</v>
      </c>
      <c r="D89" s="2717">
        <v>98.468829334954208</v>
      </c>
      <c r="E89" s="2717">
        <v>2328.9881321497514</v>
      </c>
      <c r="F89" s="2717">
        <v>108.209</v>
      </c>
      <c r="G89" s="2717">
        <v>3272.8477080725002</v>
      </c>
      <c r="H89" s="2671">
        <v>113.5762</v>
      </c>
      <c r="I89" s="2671">
        <v>3019.0641188393688</v>
      </c>
      <c r="J89" s="2671">
        <v>106.75</v>
      </c>
      <c r="K89" s="2671">
        <v>3049.4016389963331</v>
      </c>
      <c r="L89" s="2671">
        <v>108.33573558413894</v>
      </c>
      <c r="M89" s="2671">
        <v>3249.9359054265501</v>
      </c>
      <c r="N89" s="2671">
        <v>102.923</v>
      </c>
      <c r="O89" s="2671">
        <v>3909.9917910962158</v>
      </c>
      <c r="P89" s="2671">
        <v>107.89749999999999</v>
      </c>
      <c r="Q89" s="2671">
        <v>4120.3096609800286</v>
      </c>
      <c r="R89" s="2671">
        <v>106.47655889603475</v>
      </c>
      <c r="S89" s="2671">
        <v>3758.7743322596793</v>
      </c>
      <c r="T89" s="2671">
        <v>118.69099265540872</v>
      </c>
      <c r="U89" s="2671">
        <v>3026.1562670832136</v>
      </c>
      <c r="V89" s="2671">
        <v>124.62450000000003</v>
      </c>
      <c r="W89" s="2671">
        <v>3425.4090007214004</v>
      </c>
      <c r="X89" s="2671">
        <v>114.42238788786086</v>
      </c>
      <c r="Y89" s="2671">
        <v>3180.0600352613415</v>
      </c>
    </row>
    <row r="90" spans="1:25" ht="16.5" thickBot="1">
      <c r="A90" s="2655" t="s">
        <v>1848</v>
      </c>
      <c r="B90" s="2717">
        <v>87.438000000000002</v>
      </c>
      <c r="C90" s="2717">
        <v>2400.170577588</v>
      </c>
      <c r="D90" s="2717">
        <v>97.493890430647724</v>
      </c>
      <c r="E90" s="2717">
        <v>2317.9096271497515</v>
      </c>
      <c r="F90" s="2717">
        <v>107.239</v>
      </c>
      <c r="G90" s="2717">
        <v>3250.4237580725003</v>
      </c>
      <c r="H90" s="2671">
        <v>112.6062</v>
      </c>
      <c r="I90" s="2671">
        <v>2990.3635688393688</v>
      </c>
      <c r="J90" s="2671">
        <v>105.78</v>
      </c>
      <c r="K90" s="2671">
        <v>3016.6656389963332</v>
      </c>
      <c r="L90" s="2671">
        <v>107.26310453875143</v>
      </c>
      <c r="M90" s="2671">
        <v>3211.82408542655</v>
      </c>
      <c r="N90" s="2671">
        <v>101.90650000000001</v>
      </c>
      <c r="O90" s="2671">
        <v>3876.337371096216</v>
      </c>
      <c r="P90" s="2671">
        <v>106.89</v>
      </c>
      <c r="Q90" s="2671">
        <v>4103.4724609800287</v>
      </c>
      <c r="R90" s="2671">
        <v>105.45990113468787</v>
      </c>
      <c r="S90" s="2671">
        <v>3741.6299355614792</v>
      </c>
      <c r="T90" s="2671">
        <v>117.51583431228586</v>
      </c>
      <c r="U90" s="2671">
        <v>3003.5875670832138</v>
      </c>
      <c r="V90" s="2671">
        <v>123.38550000000002</v>
      </c>
      <c r="W90" s="2671">
        <v>3398.6802607214004</v>
      </c>
      <c r="X90" s="2671">
        <v>113.31280886174343</v>
      </c>
      <c r="Y90" s="2671">
        <v>3126.8137344713414</v>
      </c>
    </row>
    <row r="91" spans="1:25" ht="16.5" thickBot="1">
      <c r="A91" s="2668" t="s">
        <v>1849</v>
      </c>
      <c r="B91" s="2730">
        <v>78.33</v>
      </c>
      <c r="C91" s="2730">
        <v>1994.7705775879999</v>
      </c>
      <c r="D91" s="2730">
        <v>87.744501387582957</v>
      </c>
      <c r="E91" s="2730">
        <v>1932.7796271497514</v>
      </c>
      <c r="F91" s="2730">
        <v>96.513999999999996</v>
      </c>
      <c r="G91" s="2730">
        <v>2810.0747580725001</v>
      </c>
      <c r="H91" s="2671">
        <v>101.33969999999999</v>
      </c>
      <c r="I91" s="2671">
        <v>2550.0145688393686</v>
      </c>
      <c r="J91" s="2671">
        <v>95.196666666666673</v>
      </c>
      <c r="K91" s="2671">
        <v>2594.722305663</v>
      </c>
      <c r="L91" s="2671">
        <v>96.536794084876291</v>
      </c>
      <c r="M91" s="2671">
        <v>2806.7616854265502</v>
      </c>
      <c r="N91" s="2671">
        <v>91.713000000000008</v>
      </c>
      <c r="O91" s="2671">
        <v>3451.0243710962159</v>
      </c>
      <c r="P91" s="2671">
        <v>96.197500000000005</v>
      </c>
      <c r="Q91" s="2671">
        <v>3680.3074609800283</v>
      </c>
      <c r="R91" s="2671">
        <v>94.910990187885744</v>
      </c>
      <c r="S91" s="2671">
        <v>3322.7599355614793</v>
      </c>
      <c r="T91" s="2671">
        <v>105.76425088105728</v>
      </c>
      <c r="U91" s="2671">
        <v>2611.8152757245339</v>
      </c>
      <c r="V91" s="2671">
        <v>111.04800000000002</v>
      </c>
      <c r="W91" s="2671">
        <v>2955.3741397577396</v>
      </c>
      <c r="X91" s="2671">
        <v>101.98018526723575</v>
      </c>
      <c r="Y91" s="2671">
        <v>2707.5353813907564</v>
      </c>
    </row>
    <row r="92" spans="1:25" ht="16.5" thickBot="1">
      <c r="A92" s="2655" t="s">
        <v>1850</v>
      </c>
      <c r="B92" s="2717">
        <v>78.33</v>
      </c>
      <c r="C92" s="2717">
        <v>1994.7705775879999</v>
      </c>
      <c r="D92" s="2717">
        <v>87.744501387582957</v>
      </c>
      <c r="E92" s="2717">
        <v>1932.7796271497514</v>
      </c>
      <c r="F92" s="2717">
        <v>96.513999999999996</v>
      </c>
      <c r="G92" s="2717">
        <v>2810.0747580725001</v>
      </c>
      <c r="H92" s="2671">
        <v>101.33969999999999</v>
      </c>
      <c r="I92" s="2671">
        <v>2550.0145688393686</v>
      </c>
      <c r="J92" s="2671">
        <v>95.196666666666673</v>
      </c>
      <c r="K92" s="2671">
        <v>2594.722305663</v>
      </c>
      <c r="L92" s="2671">
        <v>96.536794084876291</v>
      </c>
      <c r="M92" s="2671">
        <v>2806.7616854265502</v>
      </c>
      <c r="N92" s="2671">
        <v>91.713000000000008</v>
      </c>
      <c r="O92" s="2671">
        <v>3451.0243710962159</v>
      </c>
      <c r="P92" s="2671">
        <v>96.197500000000005</v>
      </c>
      <c r="Q92" s="2671">
        <v>3680.3074609800283</v>
      </c>
      <c r="R92" s="2671">
        <v>94.910990187885744</v>
      </c>
      <c r="S92" s="2671">
        <v>3322.7599355614793</v>
      </c>
      <c r="T92" s="2671">
        <v>105.76425088105728</v>
      </c>
      <c r="U92" s="2671">
        <v>2611.8152757245339</v>
      </c>
      <c r="V92" s="2671">
        <v>111.04800000000002</v>
      </c>
      <c r="W92" s="2671">
        <v>2955.3741397577396</v>
      </c>
      <c r="X92" s="2671">
        <v>101.98018526723575</v>
      </c>
      <c r="Y92" s="2671">
        <v>2707.5353813907564</v>
      </c>
    </row>
    <row r="93" spans="1:25" ht="16.5" thickBot="1">
      <c r="A93" s="2668" t="s">
        <v>1851</v>
      </c>
      <c r="B93" s="2730">
        <v>0</v>
      </c>
      <c r="C93" s="2730">
        <v>0</v>
      </c>
      <c r="D93" s="2730">
        <v>0</v>
      </c>
      <c r="E93" s="2730">
        <v>0</v>
      </c>
      <c r="F93" s="2730">
        <v>0</v>
      </c>
      <c r="G93" s="2730">
        <v>0</v>
      </c>
      <c r="H93" s="2671">
        <v>0</v>
      </c>
      <c r="I93" s="2671">
        <v>0</v>
      </c>
      <c r="J93" s="2671">
        <v>0</v>
      </c>
      <c r="K93" s="2671">
        <v>0</v>
      </c>
      <c r="L93" s="2671">
        <v>0</v>
      </c>
      <c r="M93" s="2671">
        <v>0</v>
      </c>
      <c r="N93" s="2671">
        <v>0</v>
      </c>
      <c r="O93" s="2671">
        <v>0</v>
      </c>
      <c r="P93" s="2671">
        <v>0</v>
      </c>
      <c r="Q93" s="2671">
        <v>0</v>
      </c>
      <c r="R93" s="2671">
        <v>0</v>
      </c>
      <c r="S93" s="2671">
        <v>0</v>
      </c>
      <c r="T93" s="2671">
        <v>0</v>
      </c>
      <c r="U93" s="2671">
        <v>0</v>
      </c>
      <c r="V93" s="2671">
        <v>0</v>
      </c>
      <c r="W93" s="2671">
        <v>0</v>
      </c>
      <c r="X93" s="2671">
        <v>0</v>
      </c>
      <c r="Y93" s="2671">
        <v>0</v>
      </c>
    </row>
    <row r="94" spans="1:25" ht="16.5" thickBot="1">
      <c r="A94" s="2655" t="s">
        <v>1852</v>
      </c>
      <c r="B94" s="2717">
        <v>0</v>
      </c>
      <c r="C94" s="2717">
        <v>0</v>
      </c>
      <c r="D94" s="2717">
        <v>0</v>
      </c>
      <c r="E94" s="2717">
        <v>0</v>
      </c>
      <c r="F94" s="2717">
        <v>0</v>
      </c>
      <c r="G94" s="2717">
        <v>0</v>
      </c>
      <c r="H94" s="2671">
        <v>0</v>
      </c>
      <c r="I94" s="2671">
        <v>0</v>
      </c>
      <c r="J94" s="2671">
        <v>0</v>
      </c>
      <c r="K94" s="2671">
        <v>0</v>
      </c>
      <c r="L94" s="2671">
        <v>0</v>
      </c>
      <c r="M94" s="2671">
        <v>0</v>
      </c>
      <c r="N94" s="2671">
        <v>0</v>
      </c>
      <c r="O94" s="2671">
        <v>0</v>
      </c>
      <c r="P94" s="2671">
        <v>0</v>
      </c>
      <c r="Q94" s="2671">
        <v>0</v>
      </c>
      <c r="R94" s="2671">
        <v>0</v>
      </c>
      <c r="S94" s="2671">
        <v>0</v>
      </c>
      <c r="T94" s="2671">
        <v>0</v>
      </c>
      <c r="U94" s="2671">
        <v>0</v>
      </c>
      <c r="V94" s="2671">
        <v>0</v>
      </c>
      <c r="W94" s="2671">
        <v>0</v>
      </c>
      <c r="X94" s="2671">
        <v>0</v>
      </c>
      <c r="Y94" s="2671">
        <v>0</v>
      </c>
    </row>
    <row r="95" spans="1:25" ht="16.5" thickBot="1">
      <c r="A95" s="2731" t="s">
        <v>1853</v>
      </c>
      <c r="B95" s="2732"/>
      <c r="C95" s="2732"/>
      <c r="D95" s="2732"/>
      <c r="E95" s="2732"/>
      <c r="F95" s="2732"/>
      <c r="G95" s="2732"/>
      <c r="H95" s="2671"/>
      <c r="I95" s="2671"/>
      <c r="J95" s="2671"/>
      <c r="K95" s="2671"/>
      <c r="L95" s="2671"/>
      <c r="M95" s="2671"/>
      <c r="N95" s="2671"/>
      <c r="O95" s="2671"/>
      <c r="P95" s="2671"/>
      <c r="Q95" s="2671"/>
      <c r="R95" s="2671"/>
      <c r="S95" s="2671"/>
      <c r="T95" s="2671"/>
      <c r="U95" s="2671"/>
      <c r="V95" s="2671"/>
      <c r="W95" s="2671"/>
      <c r="X95" s="2671"/>
      <c r="Y95" s="2671"/>
    </row>
    <row r="96" spans="1:25" ht="16.5" thickBot="1">
      <c r="A96" s="2693" t="s">
        <v>1854</v>
      </c>
      <c r="B96" s="2722"/>
      <c r="C96" s="2722"/>
      <c r="D96" s="2722"/>
      <c r="E96" s="2722"/>
      <c r="F96" s="2722"/>
      <c r="G96" s="2722"/>
      <c r="H96" s="2671"/>
      <c r="I96" s="2671"/>
      <c r="J96" s="2671"/>
      <c r="K96" s="2671"/>
      <c r="L96" s="2671"/>
      <c r="M96" s="2671"/>
      <c r="N96" s="2671"/>
      <c r="O96" s="2671"/>
      <c r="P96" s="2671"/>
      <c r="Q96" s="2671"/>
      <c r="R96" s="2671"/>
      <c r="S96" s="2671"/>
      <c r="T96" s="2671"/>
      <c r="U96" s="2671"/>
      <c r="V96" s="2671"/>
      <c r="W96" s="2671"/>
      <c r="X96" s="2671"/>
      <c r="Y96" s="2671"/>
    </row>
    <row r="97" spans="1:25" ht="16.5" thickBot="1">
      <c r="A97" s="2693" t="s">
        <v>1855</v>
      </c>
      <c r="B97" s="2722"/>
      <c r="C97" s="2722"/>
      <c r="D97" s="2722"/>
      <c r="E97" s="2722"/>
      <c r="F97" s="2722"/>
      <c r="G97" s="2722"/>
      <c r="H97" s="2671"/>
      <c r="I97" s="2671"/>
      <c r="J97" s="2671"/>
      <c r="K97" s="2671"/>
      <c r="L97" s="2671"/>
      <c r="M97" s="2671"/>
      <c r="N97" s="2671"/>
      <c r="O97" s="2671"/>
      <c r="P97" s="2671"/>
      <c r="Q97" s="2671"/>
      <c r="R97" s="2671"/>
      <c r="S97" s="2671"/>
      <c r="T97" s="2671"/>
      <c r="U97" s="2671"/>
      <c r="V97" s="2671"/>
      <c r="W97" s="2671"/>
      <c r="X97" s="2671"/>
      <c r="Y97" s="2671"/>
    </row>
    <row r="98" spans="1:25" ht="16.5" thickBot="1">
      <c r="A98" s="2667" t="s">
        <v>1856</v>
      </c>
      <c r="B98" s="2729">
        <v>9.1080000000000005</v>
      </c>
      <c r="C98" s="2729">
        <v>405.40000000000003</v>
      </c>
      <c r="D98" s="2729">
        <v>9.7493890430647738</v>
      </c>
      <c r="E98" s="2729">
        <v>385.12999999999994</v>
      </c>
      <c r="F98" s="2729">
        <v>10.725000000000001</v>
      </c>
      <c r="G98" s="2729">
        <v>440.34899999999999</v>
      </c>
      <c r="H98" s="2671">
        <v>11.266500000000001</v>
      </c>
      <c r="I98" s="2671">
        <v>440.34899999999999</v>
      </c>
      <c r="J98" s="2671">
        <v>10.583333333333334</v>
      </c>
      <c r="K98" s="2671">
        <v>421.94333333333333</v>
      </c>
      <c r="L98" s="2671">
        <v>10.726310453875143</v>
      </c>
      <c r="M98" s="2671">
        <v>405.06239999999997</v>
      </c>
      <c r="N98" s="2671">
        <v>10.1935</v>
      </c>
      <c r="O98" s="2671">
        <v>425.31300000000005</v>
      </c>
      <c r="P98" s="2671">
        <v>10.692499999999999</v>
      </c>
      <c r="Q98" s="2671">
        <v>423.16499999999996</v>
      </c>
      <c r="R98" s="2671">
        <v>10.54891094680212</v>
      </c>
      <c r="S98" s="2671">
        <v>418.87</v>
      </c>
      <c r="T98" s="2671">
        <v>11.751583431228587</v>
      </c>
      <c r="U98" s="2671">
        <v>391.77229135868009</v>
      </c>
      <c r="V98" s="2671">
        <v>12.3375</v>
      </c>
      <c r="W98" s="2671">
        <v>443.30612096366093</v>
      </c>
      <c r="X98" s="2671">
        <v>11.332623594507677</v>
      </c>
      <c r="Y98" s="2671">
        <v>419.27835308058525</v>
      </c>
    </row>
    <row r="99" spans="1:25" ht="16.5" thickBot="1">
      <c r="A99" s="2693" t="s">
        <v>1857</v>
      </c>
      <c r="B99" s="2722"/>
      <c r="C99" s="2722"/>
      <c r="D99" s="2722"/>
      <c r="E99" s="2722"/>
      <c r="F99" s="2722"/>
      <c r="G99" s="2722"/>
      <c r="H99" s="2671"/>
      <c r="I99" s="2671"/>
      <c r="J99" s="2671"/>
      <c r="K99" s="2671"/>
      <c r="L99" s="2671"/>
      <c r="M99" s="2671"/>
      <c r="N99" s="2671"/>
      <c r="O99" s="2671"/>
      <c r="P99" s="2671"/>
      <c r="Q99" s="2671"/>
      <c r="R99" s="2671"/>
      <c r="S99" s="2671"/>
      <c r="T99" s="2671"/>
      <c r="U99" s="2671"/>
      <c r="V99" s="2671"/>
      <c r="W99" s="2671"/>
      <c r="X99" s="2671"/>
      <c r="Y99" s="2671"/>
    </row>
    <row r="100" spans="1:25" ht="16.5" thickBot="1">
      <c r="A100" s="2693" t="s">
        <v>1858</v>
      </c>
      <c r="B100" s="2722"/>
      <c r="C100" s="2722"/>
      <c r="D100" s="2722"/>
      <c r="E100" s="2722"/>
      <c r="F100" s="2722"/>
      <c r="G100" s="2722"/>
      <c r="H100" s="2671"/>
      <c r="I100" s="2671"/>
      <c r="J100" s="2671"/>
      <c r="K100" s="2671"/>
      <c r="L100" s="2671"/>
      <c r="M100" s="2671"/>
      <c r="N100" s="2671"/>
      <c r="O100" s="2671"/>
      <c r="P100" s="2671"/>
      <c r="Q100" s="2671"/>
      <c r="R100" s="2671"/>
      <c r="S100" s="2671"/>
      <c r="T100" s="2671"/>
      <c r="U100" s="2671"/>
      <c r="V100" s="2671"/>
      <c r="W100" s="2671"/>
      <c r="X100" s="2671"/>
      <c r="Y100" s="2671"/>
    </row>
    <row r="101" spans="1:25" ht="16.5" thickBot="1">
      <c r="A101" s="2693" t="s">
        <v>1859</v>
      </c>
      <c r="B101" s="2722"/>
      <c r="C101" s="2722"/>
      <c r="D101" s="2722"/>
      <c r="E101" s="2722"/>
      <c r="F101" s="2722"/>
      <c r="G101" s="2722"/>
      <c r="H101" s="2671"/>
      <c r="I101" s="2671"/>
      <c r="J101" s="2671"/>
      <c r="K101" s="2671"/>
      <c r="L101" s="2671"/>
      <c r="M101" s="2671"/>
      <c r="N101" s="2671"/>
      <c r="O101" s="2671"/>
      <c r="P101" s="2671"/>
      <c r="Q101" s="2671"/>
      <c r="R101" s="2671"/>
      <c r="S101" s="2671"/>
      <c r="T101" s="2671"/>
      <c r="U101" s="2671"/>
      <c r="V101" s="2671"/>
      <c r="W101" s="2671"/>
      <c r="X101" s="2671"/>
      <c r="Y101" s="2671"/>
    </row>
    <row r="102" spans="1:25" ht="16.5" thickBot="1">
      <c r="A102" s="2655" t="s">
        <v>1860</v>
      </c>
      <c r="B102" s="2717">
        <v>0.96800000000000008</v>
      </c>
      <c r="C102" s="2717">
        <v>31.453410000000002</v>
      </c>
      <c r="D102" s="2717">
        <v>0.97493890430647723</v>
      </c>
      <c r="E102" s="2717">
        <v>11.078505</v>
      </c>
      <c r="F102" s="2717">
        <v>0.97</v>
      </c>
      <c r="G102" s="2717">
        <v>22.423949999999998</v>
      </c>
      <c r="H102" s="2671">
        <v>0.97</v>
      </c>
      <c r="I102" s="2671">
        <v>28.700549999999996</v>
      </c>
      <c r="J102" s="2671">
        <v>0.97</v>
      </c>
      <c r="K102" s="2671">
        <v>32.735999999999997</v>
      </c>
      <c r="L102" s="2671">
        <v>1.0726310453875143</v>
      </c>
      <c r="M102" s="2671">
        <v>38.111820000000002</v>
      </c>
      <c r="N102" s="2671">
        <v>1.0165</v>
      </c>
      <c r="O102" s="2671">
        <v>33.654420000000002</v>
      </c>
      <c r="P102" s="2671">
        <v>1.0074999999999998</v>
      </c>
      <c r="Q102" s="2671">
        <v>16.837199999999999</v>
      </c>
      <c r="R102" s="2671">
        <v>1.0166577613468784</v>
      </c>
      <c r="S102" s="2671">
        <v>17.144396698200001</v>
      </c>
      <c r="T102" s="2671">
        <v>1.1751583431228585</v>
      </c>
      <c r="U102" s="2671">
        <v>22.5687</v>
      </c>
      <c r="V102" s="2671">
        <v>1.2389999999999999</v>
      </c>
      <c r="W102" s="2671">
        <v>26.728739999999995</v>
      </c>
      <c r="X102" s="2671">
        <v>1.1095790261174341</v>
      </c>
      <c r="Y102" s="2671">
        <v>53.246300789999999</v>
      </c>
    </row>
    <row r="103" spans="1:25" s="2714" customFormat="1" ht="16.5" thickBot="1">
      <c r="A103" s="2733" t="s">
        <v>1861</v>
      </c>
      <c r="B103" s="2734">
        <v>0.96800000000000008</v>
      </c>
      <c r="C103" s="2734">
        <v>31.453410000000002</v>
      </c>
      <c r="D103" s="2734">
        <v>0.97493890430647723</v>
      </c>
      <c r="E103" s="2734">
        <v>11.078505</v>
      </c>
      <c r="F103" s="2734">
        <v>0.97</v>
      </c>
      <c r="G103" s="2734">
        <v>22.423949999999998</v>
      </c>
      <c r="H103" s="2671">
        <v>0.97</v>
      </c>
      <c r="I103" s="2671">
        <v>28.700549999999996</v>
      </c>
      <c r="J103" s="2671">
        <v>0.97</v>
      </c>
      <c r="K103" s="2671">
        <v>32.735999999999997</v>
      </c>
      <c r="L103" s="2671">
        <v>1.0726310453875143</v>
      </c>
      <c r="M103" s="2671">
        <v>38.111820000000002</v>
      </c>
      <c r="N103" s="2671">
        <v>1.0165</v>
      </c>
      <c r="O103" s="2671">
        <v>33.654420000000002</v>
      </c>
      <c r="P103" s="2671">
        <v>1.0074999999999998</v>
      </c>
      <c r="Q103" s="2671">
        <v>16.837199999999999</v>
      </c>
      <c r="R103" s="2671">
        <v>1.0166577613468784</v>
      </c>
      <c r="S103" s="2671">
        <v>17.144396698200001</v>
      </c>
      <c r="T103" s="2671">
        <v>1.1751583431228585</v>
      </c>
      <c r="U103" s="2671">
        <v>22.5687</v>
      </c>
      <c r="V103" s="2671">
        <v>1.2389999999999999</v>
      </c>
      <c r="W103" s="2671">
        <v>26.728739999999995</v>
      </c>
      <c r="X103" s="2671">
        <v>1.1095790261174341</v>
      </c>
      <c r="Y103" s="2671">
        <v>53.246300789999999</v>
      </c>
    </row>
    <row r="104" spans="1:25" ht="16.5" thickBot="1">
      <c r="A104" s="2733" t="s">
        <v>1862</v>
      </c>
      <c r="B104" s="2734">
        <v>0</v>
      </c>
      <c r="C104" s="2734">
        <v>0</v>
      </c>
      <c r="D104" s="2734">
        <v>0</v>
      </c>
      <c r="E104" s="2734">
        <v>0</v>
      </c>
      <c r="F104" s="2734">
        <v>0</v>
      </c>
      <c r="G104" s="2734">
        <v>0</v>
      </c>
      <c r="H104" s="2671">
        <v>0</v>
      </c>
      <c r="I104" s="2671">
        <v>0</v>
      </c>
      <c r="J104" s="2671">
        <v>0</v>
      </c>
      <c r="K104" s="2671">
        <v>0</v>
      </c>
      <c r="L104" s="2671">
        <v>0</v>
      </c>
      <c r="M104" s="2671">
        <v>0</v>
      </c>
      <c r="N104" s="2671">
        <v>0</v>
      </c>
      <c r="O104" s="2671">
        <v>0</v>
      </c>
      <c r="P104" s="2671">
        <v>0</v>
      </c>
      <c r="Q104" s="2671">
        <v>0</v>
      </c>
      <c r="R104" s="2671">
        <v>0</v>
      </c>
      <c r="S104" s="2671">
        <v>0</v>
      </c>
      <c r="T104" s="2671">
        <v>0</v>
      </c>
      <c r="U104" s="2671">
        <v>0</v>
      </c>
      <c r="V104" s="2671">
        <v>0</v>
      </c>
      <c r="W104" s="2671">
        <v>0</v>
      </c>
      <c r="X104" s="2671">
        <v>0</v>
      </c>
      <c r="Y104" s="2671">
        <v>0</v>
      </c>
    </row>
    <row r="105" spans="1:25" ht="16.5" thickBot="1">
      <c r="A105" s="2733" t="s">
        <v>1863</v>
      </c>
      <c r="B105" s="2734">
        <v>0</v>
      </c>
      <c r="C105" s="2734">
        <v>0</v>
      </c>
      <c r="D105" s="2734">
        <v>0</v>
      </c>
      <c r="E105" s="2734">
        <v>0</v>
      </c>
      <c r="F105" s="2734">
        <v>0</v>
      </c>
      <c r="G105" s="2734">
        <v>0</v>
      </c>
      <c r="H105" s="2671">
        <v>0</v>
      </c>
      <c r="I105" s="2671">
        <v>0</v>
      </c>
      <c r="J105" s="2671">
        <v>0</v>
      </c>
      <c r="K105" s="2671">
        <v>0</v>
      </c>
      <c r="L105" s="2671">
        <v>0</v>
      </c>
      <c r="M105" s="2671">
        <v>0</v>
      </c>
      <c r="N105" s="2671">
        <v>0</v>
      </c>
      <c r="O105" s="2671">
        <v>0</v>
      </c>
      <c r="P105" s="2671">
        <v>0</v>
      </c>
      <c r="Q105" s="2671">
        <v>0</v>
      </c>
      <c r="R105" s="2671">
        <v>0</v>
      </c>
      <c r="S105" s="2671">
        <v>0</v>
      </c>
      <c r="T105" s="2671">
        <v>0</v>
      </c>
      <c r="U105" s="2671">
        <v>0</v>
      </c>
      <c r="V105" s="2671">
        <v>0</v>
      </c>
      <c r="W105" s="2671">
        <v>0</v>
      </c>
      <c r="X105" s="2671">
        <v>0</v>
      </c>
      <c r="Y105" s="2671">
        <v>0</v>
      </c>
    </row>
    <row r="106" spans="1:25" ht="16.5" thickBot="1">
      <c r="A106" s="2693" t="s">
        <v>1864</v>
      </c>
      <c r="B106" s="2722"/>
      <c r="C106" s="2722"/>
      <c r="D106" s="2722"/>
      <c r="E106" s="2722"/>
      <c r="F106" s="2722"/>
      <c r="G106" s="2722"/>
      <c r="H106" s="2671"/>
      <c r="I106" s="2671"/>
      <c r="J106" s="2671"/>
      <c r="K106" s="2671"/>
      <c r="L106" s="2671"/>
      <c r="M106" s="2671"/>
      <c r="N106" s="2671"/>
      <c r="O106" s="2671"/>
      <c r="P106" s="2671"/>
      <c r="Q106" s="2671"/>
      <c r="R106" s="2671"/>
      <c r="S106" s="2671"/>
      <c r="T106" s="2671"/>
      <c r="U106" s="2671"/>
      <c r="V106" s="2671"/>
      <c r="W106" s="2671"/>
      <c r="X106" s="2671"/>
      <c r="Y106" s="2671"/>
    </row>
    <row r="107" spans="1:25" ht="16.5" thickBot="1">
      <c r="A107" s="2693" t="s">
        <v>1865</v>
      </c>
      <c r="B107" s="2722"/>
      <c r="C107" s="2722"/>
      <c r="D107" s="2722"/>
      <c r="E107" s="2722"/>
      <c r="F107" s="2722"/>
      <c r="G107" s="2722"/>
      <c r="H107" s="2671"/>
      <c r="I107" s="2671"/>
      <c r="J107" s="2671"/>
      <c r="K107" s="2671"/>
      <c r="L107" s="2671"/>
      <c r="M107" s="2671"/>
      <c r="N107" s="2671"/>
      <c r="O107" s="2671"/>
      <c r="P107" s="2671"/>
      <c r="Q107" s="2671"/>
      <c r="R107" s="2671"/>
      <c r="S107" s="2671"/>
      <c r="T107" s="2671"/>
      <c r="U107" s="2671"/>
      <c r="V107" s="2671"/>
      <c r="W107" s="2671"/>
      <c r="X107" s="2671"/>
      <c r="Y107" s="2671"/>
    </row>
    <row r="108" spans="1:25" ht="16.5" thickBot="1">
      <c r="A108" s="2693" t="s">
        <v>1866</v>
      </c>
      <c r="B108" s="2722"/>
      <c r="C108" s="2722"/>
      <c r="D108" s="2722"/>
      <c r="E108" s="2722"/>
      <c r="F108" s="2722"/>
      <c r="G108" s="2722"/>
      <c r="H108" s="2671"/>
      <c r="I108" s="2671"/>
      <c r="J108" s="2671"/>
      <c r="K108" s="2671"/>
      <c r="L108" s="2671"/>
      <c r="M108" s="2671"/>
      <c r="N108" s="2671"/>
      <c r="O108" s="2671"/>
      <c r="P108" s="2671"/>
      <c r="Q108" s="2671"/>
      <c r="R108" s="2671"/>
      <c r="S108" s="2671"/>
      <c r="T108" s="2671"/>
      <c r="U108" s="2671"/>
      <c r="V108" s="2671"/>
      <c r="W108" s="2671"/>
      <c r="X108" s="2671"/>
      <c r="Y108" s="2671"/>
    </row>
    <row r="109" spans="1:25" ht="16.5" thickBot="1">
      <c r="A109" s="2655" t="s">
        <v>1867</v>
      </c>
      <c r="B109" s="2717"/>
      <c r="C109" s="2717"/>
      <c r="D109" s="2717"/>
      <c r="E109" s="2717"/>
      <c r="F109" s="2717"/>
      <c r="G109" s="2717"/>
      <c r="H109" s="2671"/>
      <c r="I109" s="2671"/>
      <c r="J109" s="2671"/>
      <c r="K109" s="2671"/>
      <c r="L109" s="2671"/>
      <c r="M109" s="2671"/>
      <c r="N109" s="2671"/>
      <c r="O109" s="2671"/>
      <c r="P109" s="2671"/>
      <c r="Q109" s="2671"/>
      <c r="R109" s="2671"/>
      <c r="S109" s="2671"/>
      <c r="T109" s="2671"/>
      <c r="U109" s="2671"/>
      <c r="V109" s="2671"/>
      <c r="W109" s="2671"/>
      <c r="X109" s="2671"/>
      <c r="Y109" s="2671"/>
    </row>
    <row r="110" spans="1:25" ht="16.5" thickBot="1">
      <c r="A110" s="2655" t="s">
        <v>1868</v>
      </c>
      <c r="B110" s="2717">
        <v>66.022000000000006</v>
      </c>
      <c r="C110" s="2717">
        <v>169.32690000000002</v>
      </c>
      <c r="D110" s="2717">
        <v>62.967260105756267</v>
      </c>
      <c r="E110" s="2717">
        <v>189.5116402659657</v>
      </c>
      <c r="F110" s="2717">
        <v>64.722700000000003</v>
      </c>
      <c r="G110" s="2717">
        <v>292.7763938077407</v>
      </c>
      <c r="H110" s="2671">
        <v>64.722700000000003</v>
      </c>
      <c r="I110" s="2671">
        <v>241.75165628707748</v>
      </c>
      <c r="J110" s="2671">
        <v>64.133333333333326</v>
      </c>
      <c r="K110" s="2671">
        <v>216.73568298987391</v>
      </c>
      <c r="L110" s="2671">
        <v>63.057597247255458</v>
      </c>
      <c r="M110" s="2671">
        <v>291.69480838809358</v>
      </c>
      <c r="N110" s="2671">
        <v>59.906999999999996</v>
      </c>
      <c r="O110" s="2671">
        <v>321.65604974046198</v>
      </c>
      <c r="P110" s="2671">
        <v>62.954999999999998</v>
      </c>
      <c r="Q110" s="2671">
        <v>327.71064034830948</v>
      </c>
      <c r="R110" s="2671">
        <v>62.515254862362781</v>
      </c>
      <c r="S110" s="2671">
        <v>278.66424311007461</v>
      </c>
      <c r="T110" s="2671">
        <v>62.997458802414748</v>
      </c>
      <c r="U110" s="2671">
        <v>411.50433196981913</v>
      </c>
      <c r="V110" s="2671">
        <v>66.150000000000006</v>
      </c>
      <c r="W110" s="2671">
        <v>301.16533361070321</v>
      </c>
      <c r="X110" s="2671">
        <v>63.654428416194378</v>
      </c>
      <c r="Y110" s="2671">
        <v>256.34660671115677</v>
      </c>
    </row>
    <row r="111" spans="1:25" ht="16.5" thickBot="1">
      <c r="A111" s="2733" t="s">
        <v>1869</v>
      </c>
      <c r="B111" s="2734">
        <v>13.750000000000002</v>
      </c>
      <c r="C111" s="2734">
        <v>3.5269000000000008</v>
      </c>
      <c r="D111" s="2734">
        <v>12.593452021151254</v>
      </c>
      <c r="E111" s="2734">
        <v>1.0314000000000001</v>
      </c>
      <c r="F111" s="2734">
        <v>13.849</v>
      </c>
      <c r="G111" s="2734">
        <v>98.162400000000005</v>
      </c>
      <c r="H111" s="2671">
        <v>13.849</v>
      </c>
      <c r="I111" s="2671">
        <v>24.631900000000002</v>
      </c>
      <c r="J111" s="2671">
        <v>13.43</v>
      </c>
      <c r="K111" s="2671">
        <v>14.576900000000002</v>
      </c>
      <c r="L111" s="2671">
        <v>12.611519449451091</v>
      </c>
      <c r="M111" s="2671">
        <v>24.784600000000001</v>
      </c>
      <c r="N111" s="2671">
        <v>11.979499999999998</v>
      </c>
      <c r="O111" s="2671">
        <v>85.473800000000011</v>
      </c>
      <c r="P111" s="2671">
        <v>12.967500000000001</v>
      </c>
      <c r="Q111" s="2671">
        <v>94.032300000000006</v>
      </c>
      <c r="R111" s="2671">
        <v>12.747754862362772</v>
      </c>
      <c r="S111" s="2671">
        <v>46.896484527000005</v>
      </c>
      <c r="T111" s="2671">
        <v>12.59949176048295</v>
      </c>
      <c r="U111" s="2671">
        <v>35.331700000000005</v>
      </c>
      <c r="V111" s="2671">
        <v>13.23</v>
      </c>
      <c r="W111" s="2671">
        <v>55.858800000000002</v>
      </c>
      <c r="X111" s="2671">
        <v>12.88618665571143</v>
      </c>
      <c r="Y111" s="2671">
        <v>18.665932397000002</v>
      </c>
    </row>
    <row r="112" spans="1:25" ht="16.5" thickBot="1">
      <c r="A112" s="2733" t="s">
        <v>1870</v>
      </c>
      <c r="B112" s="2734">
        <v>13.750000000000002</v>
      </c>
      <c r="C112" s="2734">
        <v>3.5269000000000008</v>
      </c>
      <c r="D112" s="2734">
        <v>12.593452021151254</v>
      </c>
      <c r="E112" s="2734">
        <v>1.0314000000000001</v>
      </c>
      <c r="F112" s="2734">
        <v>13.849</v>
      </c>
      <c r="G112" s="2734">
        <v>98.162400000000005</v>
      </c>
      <c r="H112" s="2671">
        <v>13.849</v>
      </c>
      <c r="I112" s="2671">
        <v>24.631900000000002</v>
      </c>
      <c r="J112" s="2671">
        <v>13.43</v>
      </c>
      <c r="K112" s="2671">
        <v>14.576900000000002</v>
      </c>
      <c r="L112" s="2671">
        <v>12.611519449451091</v>
      </c>
      <c r="M112" s="2671">
        <v>24.784600000000001</v>
      </c>
      <c r="N112" s="2671">
        <v>11.979499999999998</v>
      </c>
      <c r="O112" s="2671">
        <v>85.473800000000011</v>
      </c>
      <c r="P112" s="2671">
        <v>12.967500000000001</v>
      </c>
      <c r="Q112" s="2671">
        <v>94.032300000000006</v>
      </c>
      <c r="R112" s="2671">
        <v>12.747754862362772</v>
      </c>
      <c r="S112" s="2671">
        <v>46.896484527000005</v>
      </c>
      <c r="T112" s="2671">
        <v>12.59949176048295</v>
      </c>
      <c r="U112" s="2671">
        <v>35.331700000000005</v>
      </c>
      <c r="V112" s="2671">
        <v>13.23</v>
      </c>
      <c r="W112" s="2671">
        <v>55.858800000000002</v>
      </c>
      <c r="X112" s="2671">
        <v>12.88618665571143</v>
      </c>
      <c r="Y112" s="2671">
        <v>18.665932397000002</v>
      </c>
    </row>
    <row r="113" spans="1:25" ht="16.5" thickBot="1">
      <c r="A113" s="2733" t="s">
        <v>1871</v>
      </c>
      <c r="B113" s="2734">
        <v>0</v>
      </c>
      <c r="C113" s="2734">
        <v>0</v>
      </c>
      <c r="D113" s="2734">
        <v>0</v>
      </c>
      <c r="E113" s="2734">
        <v>0</v>
      </c>
      <c r="F113" s="2734">
        <v>0</v>
      </c>
      <c r="G113" s="2734">
        <v>0</v>
      </c>
      <c r="H113" s="2671">
        <v>0</v>
      </c>
      <c r="I113" s="2671">
        <v>0</v>
      </c>
      <c r="J113" s="2671">
        <v>0</v>
      </c>
      <c r="K113" s="2671">
        <v>0</v>
      </c>
      <c r="L113" s="2671">
        <v>0</v>
      </c>
      <c r="M113" s="2671">
        <v>0</v>
      </c>
      <c r="N113" s="2671">
        <v>0</v>
      </c>
      <c r="O113" s="2671">
        <v>0</v>
      </c>
      <c r="P113" s="2671">
        <v>0</v>
      </c>
      <c r="Q113" s="2671">
        <v>0</v>
      </c>
      <c r="R113" s="2671">
        <v>0</v>
      </c>
      <c r="S113" s="2671">
        <v>0</v>
      </c>
      <c r="T113" s="2671">
        <v>0</v>
      </c>
      <c r="U113" s="2671">
        <v>0</v>
      </c>
      <c r="V113" s="2671">
        <v>0</v>
      </c>
      <c r="W113" s="2671">
        <v>0</v>
      </c>
      <c r="X113" s="2671">
        <v>0</v>
      </c>
      <c r="Y113" s="2671">
        <v>0</v>
      </c>
    </row>
    <row r="114" spans="1:25" ht="16.5" thickBot="1">
      <c r="A114" s="2655" t="s">
        <v>1872</v>
      </c>
      <c r="B114" s="2717"/>
      <c r="C114" s="2717"/>
      <c r="D114" s="2717"/>
      <c r="E114" s="2717"/>
      <c r="F114" s="2717"/>
      <c r="G114" s="2717"/>
      <c r="H114" s="2671"/>
      <c r="I114" s="2671"/>
      <c r="J114" s="2671"/>
      <c r="K114" s="2671"/>
      <c r="L114" s="2671"/>
      <c r="M114" s="2671"/>
      <c r="N114" s="2671"/>
      <c r="O114" s="2671"/>
      <c r="P114" s="2671"/>
      <c r="Q114" s="2671"/>
      <c r="R114" s="2671"/>
      <c r="S114" s="2671"/>
      <c r="T114" s="2671"/>
      <c r="U114" s="2671"/>
      <c r="V114" s="2671"/>
      <c r="W114" s="2671"/>
      <c r="X114" s="2671"/>
      <c r="Y114" s="2671"/>
    </row>
    <row r="115" spans="1:25" ht="16.5" thickBot="1">
      <c r="A115" s="2655" t="s">
        <v>1873</v>
      </c>
      <c r="B115" s="2717"/>
      <c r="C115" s="2717"/>
      <c r="D115" s="2717"/>
      <c r="E115" s="2717"/>
      <c r="F115" s="2717"/>
      <c r="G115" s="2717"/>
      <c r="H115" s="2671"/>
      <c r="I115" s="2671"/>
      <c r="J115" s="2671"/>
      <c r="K115" s="2671"/>
      <c r="L115" s="2671"/>
      <c r="M115" s="2671"/>
      <c r="N115" s="2671"/>
      <c r="O115" s="2671"/>
      <c r="P115" s="2671"/>
      <c r="Q115" s="2671"/>
      <c r="R115" s="2671"/>
      <c r="S115" s="2671"/>
      <c r="T115" s="2671"/>
      <c r="U115" s="2671"/>
      <c r="V115" s="2671"/>
      <c r="W115" s="2671"/>
      <c r="X115" s="2671"/>
      <c r="Y115" s="2671"/>
    </row>
    <row r="116" spans="1:25" ht="16.5" thickBot="1">
      <c r="A116" s="2655" t="s">
        <v>1874</v>
      </c>
      <c r="B116" s="2717">
        <v>52.272000000000006</v>
      </c>
      <c r="C116" s="2717">
        <v>165.8</v>
      </c>
      <c r="D116" s="2717">
        <v>50.373808084605017</v>
      </c>
      <c r="E116" s="2717">
        <v>188.4802402659657</v>
      </c>
      <c r="F116" s="2717">
        <v>50.873699999999999</v>
      </c>
      <c r="G116" s="2717">
        <v>194.61399380774068</v>
      </c>
      <c r="H116" s="2671">
        <v>50.873699999999999</v>
      </c>
      <c r="I116" s="2671">
        <v>217.11975628707748</v>
      </c>
      <c r="J116" s="2671">
        <v>50.703333333333326</v>
      </c>
      <c r="K116" s="2671">
        <v>202.15878298987391</v>
      </c>
      <c r="L116" s="2671">
        <v>50.446077797804364</v>
      </c>
      <c r="M116" s="2671">
        <v>266.91020838809357</v>
      </c>
      <c r="N116" s="2671">
        <v>47.927500000000002</v>
      </c>
      <c r="O116" s="2671">
        <v>236.182249740462</v>
      </c>
      <c r="P116" s="2671">
        <v>49.987499999999997</v>
      </c>
      <c r="Q116" s="2671">
        <v>233.67834034830949</v>
      </c>
      <c r="R116" s="2671">
        <v>49.767500000000005</v>
      </c>
      <c r="S116" s="2671">
        <v>231.7677585830746</v>
      </c>
      <c r="T116" s="2671">
        <v>50.3979670419318</v>
      </c>
      <c r="U116" s="2671">
        <v>376.17263196981912</v>
      </c>
      <c r="V116" s="2671">
        <v>52.92</v>
      </c>
      <c r="W116" s="2671">
        <v>245.30653361070324</v>
      </c>
      <c r="X116" s="2671">
        <v>50.768241760482951</v>
      </c>
      <c r="Y116" s="2671">
        <v>237.68067431415679</v>
      </c>
    </row>
    <row r="117" spans="1:25" s="2714" customFormat="1" ht="16.5" thickBot="1">
      <c r="A117" s="2655" t="s">
        <v>1875</v>
      </c>
      <c r="B117" s="2717">
        <v>52.272000000000006</v>
      </c>
      <c r="C117" s="2717">
        <v>165.8</v>
      </c>
      <c r="D117" s="2717">
        <v>50.373808084605017</v>
      </c>
      <c r="E117" s="2717">
        <v>180.16662500000001</v>
      </c>
      <c r="F117" s="2717">
        <v>50.873699999999999</v>
      </c>
      <c r="G117" s="2717">
        <v>180.16662500000001</v>
      </c>
      <c r="H117" s="2671">
        <v>50.873699999999999</v>
      </c>
      <c r="I117" s="2671">
        <v>180.16662500000001</v>
      </c>
      <c r="J117" s="2671">
        <v>50.703333333333326</v>
      </c>
      <c r="K117" s="2671">
        <v>180.17</v>
      </c>
      <c r="L117" s="2671">
        <v>50.446077797804364</v>
      </c>
      <c r="M117" s="2671">
        <v>227.50050000000002</v>
      </c>
      <c r="N117" s="2671">
        <v>47.927500000000002</v>
      </c>
      <c r="O117" s="2671">
        <v>227.50050000000002</v>
      </c>
      <c r="P117" s="2671">
        <v>49.987499999999997</v>
      </c>
      <c r="Q117" s="2671">
        <v>227.50050000000002</v>
      </c>
      <c r="R117" s="2671">
        <v>49.767500000000005</v>
      </c>
      <c r="S117" s="2671">
        <v>227.5</v>
      </c>
      <c r="T117" s="2671">
        <v>50.3979670419318</v>
      </c>
      <c r="U117" s="2671">
        <v>373.52012500000001</v>
      </c>
      <c r="V117" s="2671">
        <v>52.92</v>
      </c>
      <c r="W117" s="2671">
        <v>227.50050000000002</v>
      </c>
      <c r="X117" s="2671">
        <v>50.768241760482951</v>
      </c>
      <c r="Y117" s="2671">
        <v>227.50050000000002</v>
      </c>
    </row>
    <row r="118" spans="1:25" s="2714" customFormat="1" ht="16.5" thickBot="1">
      <c r="A118" s="2655" t="s">
        <v>1876</v>
      </c>
      <c r="B118" s="2717">
        <v>0</v>
      </c>
      <c r="C118" s="2717">
        <v>0</v>
      </c>
      <c r="D118" s="2717">
        <v>0</v>
      </c>
      <c r="E118" s="2717">
        <v>8.3136152659656819</v>
      </c>
      <c r="F118" s="2717">
        <v>0</v>
      </c>
      <c r="G118" s="2717">
        <v>14.447368807740668</v>
      </c>
      <c r="H118" s="2671">
        <v>0</v>
      </c>
      <c r="I118" s="2671">
        <v>36.953131287077468</v>
      </c>
      <c r="J118" s="2671">
        <v>0</v>
      </c>
      <c r="K118" s="2671">
        <v>21.988782989873926</v>
      </c>
      <c r="L118" s="2671">
        <v>0</v>
      </c>
      <c r="M118" s="2671">
        <v>39.40970838809352</v>
      </c>
      <c r="N118" s="2671">
        <v>0</v>
      </c>
      <c r="O118" s="2671">
        <v>8.6817497404619939</v>
      </c>
      <c r="P118" s="2671">
        <v>0</v>
      </c>
      <c r="Q118" s="2671">
        <v>6.1778403483094708</v>
      </c>
      <c r="R118" s="2671">
        <v>0</v>
      </c>
      <c r="S118" s="2671">
        <v>4.2677585830746034</v>
      </c>
      <c r="T118" s="2671">
        <v>0</v>
      </c>
      <c r="U118" s="2671">
        <v>2.6525069698191013</v>
      </c>
      <c r="V118" s="2671">
        <v>0</v>
      </c>
      <c r="W118" s="2671">
        <v>17.806033610703214</v>
      </c>
      <c r="X118" s="2671">
        <v>0</v>
      </c>
      <c r="Y118" s="2671">
        <v>10.180174314156767</v>
      </c>
    </row>
    <row r="119" spans="1:25" ht="16.5" thickBot="1">
      <c r="A119" s="2655" t="s">
        <v>1877</v>
      </c>
      <c r="B119" s="2717">
        <v>80.510919930213475</v>
      </c>
      <c r="C119" s="2717">
        <v>124.63273702791462</v>
      </c>
      <c r="D119" s="2717">
        <v>94.644996573604061</v>
      </c>
      <c r="E119" s="2717">
        <v>115.30459841370558</v>
      </c>
      <c r="F119" s="2717">
        <v>75.661368426653567</v>
      </c>
      <c r="G119" s="2717">
        <v>61.234685257039956</v>
      </c>
      <c r="H119" s="2671">
        <v>44.904678849303856</v>
      </c>
      <c r="I119" s="2671">
        <v>131.66307798935298</v>
      </c>
      <c r="J119" s="2671">
        <v>103.75372516420362</v>
      </c>
      <c r="K119" s="2671">
        <v>152.65332606732346</v>
      </c>
      <c r="L119" s="2671">
        <v>95.402763915287579</v>
      </c>
      <c r="M119" s="2671">
        <v>203.95598043380303</v>
      </c>
      <c r="N119" s="2671">
        <v>101.16826038083538</v>
      </c>
      <c r="O119" s="2671">
        <v>181.68636389230139</v>
      </c>
      <c r="P119" s="2671">
        <v>76.220312573565465</v>
      </c>
      <c r="Q119" s="2671">
        <v>245.85333296141897</v>
      </c>
      <c r="R119" s="2671">
        <v>108.95550015633501</v>
      </c>
      <c r="S119" s="2671">
        <v>237.35103881362889</v>
      </c>
      <c r="T119" s="2671">
        <v>102.88359439141784</v>
      </c>
      <c r="U119" s="2671">
        <v>210.3316021190243</v>
      </c>
      <c r="V119" s="2671">
        <v>104.72798306951698</v>
      </c>
      <c r="W119" s="2671">
        <v>48.34167746409922</v>
      </c>
      <c r="X119" s="2671">
        <v>91.090290960440456</v>
      </c>
      <c r="Y119" s="2671">
        <v>106.75174926590537</v>
      </c>
    </row>
    <row r="120" spans="1:25" ht="16.5" thickBot="1">
      <c r="A120" s="2655" t="s">
        <v>1878</v>
      </c>
      <c r="B120" s="2717">
        <v>0</v>
      </c>
      <c r="C120" s="2717">
        <v>0</v>
      </c>
      <c r="D120" s="2717">
        <v>0</v>
      </c>
      <c r="E120" s="2717">
        <v>0</v>
      </c>
      <c r="F120" s="2717">
        <v>0</v>
      </c>
      <c r="G120" s="2717">
        <v>0</v>
      </c>
      <c r="H120" s="2671">
        <v>0</v>
      </c>
      <c r="I120" s="2671">
        <v>0</v>
      </c>
      <c r="J120" s="2671">
        <v>0</v>
      </c>
      <c r="K120" s="2671">
        <v>0</v>
      </c>
      <c r="L120" s="2671">
        <v>0</v>
      </c>
      <c r="M120" s="2671">
        <v>0</v>
      </c>
      <c r="N120" s="2671">
        <v>0</v>
      </c>
      <c r="O120" s="2671">
        <v>0</v>
      </c>
      <c r="P120" s="2671">
        <v>0</v>
      </c>
      <c r="Q120" s="2671">
        <v>0</v>
      </c>
      <c r="R120" s="2671">
        <v>0</v>
      </c>
      <c r="S120" s="2671">
        <v>0</v>
      </c>
      <c r="T120" s="2671">
        <v>0</v>
      </c>
      <c r="U120" s="2671">
        <v>0</v>
      </c>
      <c r="V120" s="2671">
        <v>0</v>
      </c>
      <c r="W120" s="2671">
        <v>0</v>
      </c>
      <c r="X120" s="2671">
        <v>0</v>
      </c>
      <c r="Y120" s="2671">
        <v>0</v>
      </c>
    </row>
    <row r="121" spans="1:25" ht="16.5" thickBot="1">
      <c r="A121" s="2655" t="s">
        <v>1879</v>
      </c>
      <c r="B121" s="2717">
        <v>80.510919930213475</v>
      </c>
      <c r="C121" s="2717">
        <v>124.63273702791462</v>
      </c>
      <c r="D121" s="2717">
        <v>94.644996573604061</v>
      </c>
      <c r="E121" s="2717">
        <v>115.30459841370558</v>
      </c>
      <c r="F121" s="2717">
        <v>75.661368426653567</v>
      </c>
      <c r="G121" s="2717">
        <v>61.234685257039956</v>
      </c>
      <c r="H121" s="2671">
        <v>44.904678849303856</v>
      </c>
      <c r="I121" s="2671">
        <v>131.66307798935298</v>
      </c>
      <c r="J121" s="2671">
        <v>103.75372516420362</v>
      </c>
      <c r="K121" s="2671">
        <v>152.65332606732346</v>
      </c>
      <c r="L121" s="2671">
        <v>95.402763915287579</v>
      </c>
      <c r="M121" s="2671">
        <v>203.95598043380303</v>
      </c>
      <c r="N121" s="2671">
        <v>101.16826038083538</v>
      </c>
      <c r="O121" s="2671">
        <v>181.68636389230139</v>
      </c>
      <c r="P121" s="2671">
        <v>76.220312573565465</v>
      </c>
      <c r="Q121" s="2671">
        <v>245.85333296141897</v>
      </c>
      <c r="R121" s="2671">
        <v>108.95550015633501</v>
      </c>
      <c r="S121" s="2671">
        <v>237.35103881362889</v>
      </c>
      <c r="T121" s="2671">
        <v>102.88359439141784</v>
      </c>
      <c r="U121" s="2671">
        <v>210.3316021190243</v>
      </c>
      <c r="V121" s="2671">
        <v>104.72798306951698</v>
      </c>
      <c r="W121" s="2671">
        <v>48.34167746409922</v>
      </c>
      <c r="X121" s="2671">
        <v>91.090290960440456</v>
      </c>
      <c r="Y121" s="2671">
        <v>106.75174926590537</v>
      </c>
    </row>
    <row r="122" spans="1:25" ht="16.5" thickBot="1">
      <c r="A122" s="2655" t="s">
        <v>1880</v>
      </c>
      <c r="B122" s="2717">
        <v>0</v>
      </c>
      <c r="C122" s="2717">
        <v>0</v>
      </c>
      <c r="D122" s="2717">
        <v>0</v>
      </c>
      <c r="E122" s="2717">
        <v>0</v>
      </c>
      <c r="F122" s="2717">
        <v>0</v>
      </c>
      <c r="G122" s="2717">
        <v>0</v>
      </c>
      <c r="H122" s="2671">
        <v>0</v>
      </c>
      <c r="I122" s="2671">
        <v>0</v>
      </c>
      <c r="J122" s="2671">
        <v>0</v>
      </c>
      <c r="K122" s="2671">
        <v>0</v>
      </c>
      <c r="L122" s="2671">
        <v>0</v>
      </c>
      <c r="M122" s="2671">
        <v>0</v>
      </c>
      <c r="N122" s="2671">
        <v>0</v>
      </c>
      <c r="O122" s="2671">
        <v>0</v>
      </c>
      <c r="P122" s="2671">
        <v>0</v>
      </c>
      <c r="Q122" s="2671">
        <v>0</v>
      </c>
      <c r="R122" s="2671">
        <v>0</v>
      </c>
      <c r="S122" s="2671">
        <v>0</v>
      </c>
      <c r="T122" s="2671">
        <v>0</v>
      </c>
      <c r="U122" s="2671">
        <v>0</v>
      </c>
      <c r="V122" s="2671">
        <v>0</v>
      </c>
      <c r="W122" s="2671">
        <v>0</v>
      </c>
      <c r="X122" s="2671">
        <v>0</v>
      </c>
      <c r="Y122" s="2671">
        <v>0</v>
      </c>
    </row>
    <row r="123" spans="1:25" ht="16.5" thickBot="1">
      <c r="A123" s="2673" t="s">
        <v>1881</v>
      </c>
      <c r="B123" s="2735">
        <v>0</v>
      </c>
      <c r="C123" s="2735">
        <v>0</v>
      </c>
      <c r="D123" s="2735">
        <v>0</v>
      </c>
      <c r="E123" s="2735">
        <v>0</v>
      </c>
      <c r="F123" s="2735">
        <v>0</v>
      </c>
      <c r="G123" s="2735">
        <v>0</v>
      </c>
      <c r="H123" s="2671">
        <v>0</v>
      </c>
      <c r="I123" s="2671">
        <v>0</v>
      </c>
      <c r="J123" s="2671">
        <v>0</v>
      </c>
      <c r="K123" s="2671">
        <v>0</v>
      </c>
      <c r="L123" s="2671">
        <v>0</v>
      </c>
      <c r="M123" s="2671">
        <v>0</v>
      </c>
      <c r="N123" s="2671">
        <v>0</v>
      </c>
      <c r="O123" s="2671">
        <v>0</v>
      </c>
      <c r="P123" s="2671">
        <v>0</v>
      </c>
      <c r="Q123" s="2671">
        <v>0</v>
      </c>
      <c r="R123" s="2671">
        <v>0</v>
      </c>
      <c r="S123" s="2671">
        <v>0</v>
      </c>
      <c r="T123" s="2671">
        <v>0</v>
      </c>
      <c r="U123" s="2671">
        <v>0</v>
      </c>
      <c r="V123" s="2671">
        <v>0</v>
      </c>
      <c r="W123" s="2671">
        <v>0</v>
      </c>
      <c r="X123" s="2671">
        <v>0</v>
      </c>
      <c r="Y123" s="2671">
        <v>0</v>
      </c>
    </row>
    <row r="124" spans="1:25" ht="16.5" thickBot="1">
      <c r="A124" s="2674" t="s">
        <v>1882</v>
      </c>
      <c r="B124" s="2736">
        <v>68.52</v>
      </c>
      <c r="C124" s="2736">
        <v>0</v>
      </c>
      <c r="D124" s="2736">
        <v>47.696738369999998</v>
      </c>
      <c r="E124" s="2736">
        <v>0</v>
      </c>
      <c r="F124" s="2736">
        <v>55.272750339999995</v>
      </c>
      <c r="G124" s="2736">
        <v>0</v>
      </c>
      <c r="H124" s="2671">
        <v>122.92361983999999</v>
      </c>
      <c r="I124" s="2671">
        <v>0</v>
      </c>
      <c r="J124" s="2671">
        <v>104.41707674</v>
      </c>
      <c r="K124" s="2671">
        <v>0</v>
      </c>
      <c r="L124" s="2671">
        <v>124.27386946</v>
      </c>
      <c r="M124" s="2671">
        <v>0</v>
      </c>
      <c r="N124" s="2671">
        <v>190.54456744000001</v>
      </c>
      <c r="O124" s="2671">
        <v>0</v>
      </c>
      <c r="P124" s="2671">
        <v>222.87299999999999</v>
      </c>
      <c r="Q124" s="2671">
        <v>0</v>
      </c>
      <c r="R124" s="2671">
        <v>229.96</v>
      </c>
      <c r="S124" s="2671">
        <v>0</v>
      </c>
      <c r="T124" s="2671">
        <v>267.89</v>
      </c>
      <c r="U124" s="2671">
        <v>0</v>
      </c>
      <c r="V124" s="2671">
        <v>304.24200000000002</v>
      </c>
      <c r="W124" s="2671">
        <v>0</v>
      </c>
      <c r="X124" s="2671">
        <v>251.61870606000002</v>
      </c>
      <c r="Y124" s="2671">
        <v>0</v>
      </c>
    </row>
    <row r="125" spans="1:25" ht="16.5" thickBot="1">
      <c r="A125" s="2674" t="s">
        <v>1883</v>
      </c>
      <c r="B125" s="2736">
        <v>0</v>
      </c>
      <c r="C125" s="2736">
        <v>0</v>
      </c>
      <c r="D125" s="2736">
        <v>0</v>
      </c>
      <c r="E125" s="2736">
        <v>0</v>
      </c>
      <c r="F125" s="2736">
        <v>0</v>
      </c>
      <c r="G125" s="2736">
        <v>0</v>
      </c>
      <c r="H125" s="2671">
        <v>0</v>
      </c>
      <c r="I125" s="2671">
        <v>0</v>
      </c>
      <c r="J125" s="2671">
        <v>0</v>
      </c>
      <c r="K125" s="2671">
        <v>0</v>
      </c>
      <c r="L125" s="2671">
        <v>0</v>
      </c>
      <c r="M125" s="2671">
        <v>0</v>
      </c>
      <c r="N125" s="2671">
        <v>0</v>
      </c>
      <c r="O125" s="2671">
        <v>0</v>
      </c>
      <c r="P125" s="2671">
        <v>0</v>
      </c>
      <c r="Q125" s="2671">
        <v>0</v>
      </c>
      <c r="R125" s="2671">
        <v>0</v>
      </c>
      <c r="S125" s="2671">
        <v>0</v>
      </c>
      <c r="T125" s="2671">
        <v>0</v>
      </c>
      <c r="U125" s="2671">
        <v>0</v>
      </c>
      <c r="V125" s="2671">
        <v>0</v>
      </c>
      <c r="W125" s="2671">
        <v>0</v>
      </c>
      <c r="X125" s="2671">
        <v>0</v>
      </c>
      <c r="Y125" s="2671">
        <v>0</v>
      </c>
    </row>
    <row r="126" spans="1:25" ht="16.5" thickBot="1">
      <c r="A126" s="2674" t="s">
        <v>1884</v>
      </c>
      <c r="B126" s="2736">
        <v>68.52</v>
      </c>
      <c r="C126" s="2736">
        <v>0</v>
      </c>
      <c r="D126" s="2736">
        <v>47.696738369999998</v>
      </c>
      <c r="E126" s="2736">
        <v>0</v>
      </c>
      <c r="F126" s="2736">
        <v>55.272750339999995</v>
      </c>
      <c r="G126" s="2736">
        <v>0</v>
      </c>
      <c r="H126" s="2671">
        <v>122.92361983999999</v>
      </c>
      <c r="I126" s="2671">
        <v>0</v>
      </c>
      <c r="J126" s="2671">
        <v>104.41707674</v>
      </c>
      <c r="K126" s="2671">
        <v>0</v>
      </c>
      <c r="L126" s="2671">
        <v>124.27386946</v>
      </c>
      <c r="M126" s="2671">
        <v>0</v>
      </c>
      <c r="N126" s="2671">
        <v>190.54456744000001</v>
      </c>
      <c r="O126" s="2671">
        <v>0</v>
      </c>
      <c r="P126" s="2671">
        <v>222.87299999999999</v>
      </c>
      <c r="Q126" s="2671">
        <v>0</v>
      </c>
      <c r="R126" s="2671">
        <v>229.96</v>
      </c>
      <c r="S126" s="2671">
        <v>0</v>
      </c>
      <c r="T126" s="2671">
        <v>267.89</v>
      </c>
      <c r="U126" s="2671">
        <v>0</v>
      </c>
      <c r="V126" s="2671">
        <v>304.24200000000002</v>
      </c>
      <c r="W126" s="2671">
        <v>0</v>
      </c>
      <c r="X126" s="2671">
        <v>251.61870606000002</v>
      </c>
      <c r="Y126" s="2671">
        <v>0</v>
      </c>
    </row>
    <row r="127" spans="1:25" ht="16.5" thickBot="1">
      <c r="A127" s="2677" t="s">
        <v>1885</v>
      </c>
      <c r="B127" s="2737">
        <v>0</v>
      </c>
      <c r="C127" s="2737">
        <v>0</v>
      </c>
      <c r="D127" s="2737">
        <v>0</v>
      </c>
      <c r="E127" s="2737">
        <v>0</v>
      </c>
      <c r="F127" s="2737">
        <v>0</v>
      </c>
      <c r="G127" s="2737">
        <v>0</v>
      </c>
      <c r="H127" s="2671">
        <v>0</v>
      </c>
      <c r="I127" s="2671">
        <v>0</v>
      </c>
      <c r="J127" s="2671">
        <v>0</v>
      </c>
      <c r="K127" s="2671">
        <v>0</v>
      </c>
      <c r="L127" s="2671">
        <v>0</v>
      </c>
      <c r="M127" s="2671">
        <v>0</v>
      </c>
      <c r="N127" s="2671">
        <v>0</v>
      </c>
      <c r="O127" s="2671">
        <v>0</v>
      </c>
      <c r="P127" s="2671">
        <v>0</v>
      </c>
      <c r="Q127" s="2671">
        <v>0</v>
      </c>
      <c r="R127" s="2671">
        <v>0</v>
      </c>
      <c r="S127" s="2671">
        <v>0</v>
      </c>
      <c r="T127" s="2671">
        <v>0</v>
      </c>
      <c r="U127" s="2671">
        <v>0</v>
      </c>
      <c r="V127" s="2671">
        <v>0</v>
      </c>
      <c r="W127" s="2671">
        <v>0</v>
      </c>
      <c r="X127" s="2671">
        <v>0</v>
      </c>
      <c r="Y127" s="2671">
        <v>0</v>
      </c>
    </row>
    <row r="128" spans="1:25" ht="16.5" thickBot="1">
      <c r="A128" s="2677" t="s">
        <v>1886</v>
      </c>
      <c r="B128" s="2737">
        <v>0</v>
      </c>
      <c r="C128" s="2737">
        <v>0</v>
      </c>
      <c r="D128" s="2737">
        <v>0</v>
      </c>
      <c r="E128" s="2737">
        <v>0</v>
      </c>
      <c r="F128" s="2737">
        <v>0</v>
      </c>
      <c r="G128" s="2737">
        <v>0</v>
      </c>
      <c r="H128" s="2675">
        <v>0</v>
      </c>
      <c r="I128" s="2675">
        <v>0</v>
      </c>
      <c r="J128" s="2675">
        <v>0</v>
      </c>
      <c r="K128" s="2675">
        <v>0</v>
      </c>
      <c r="L128" s="2675">
        <v>0</v>
      </c>
      <c r="M128" s="2675">
        <v>0</v>
      </c>
      <c r="N128" s="2675">
        <v>0</v>
      </c>
      <c r="O128" s="2675">
        <v>0</v>
      </c>
      <c r="P128" s="2675">
        <v>0</v>
      </c>
      <c r="Q128" s="2675">
        <v>0</v>
      </c>
      <c r="R128" s="2675">
        <v>0</v>
      </c>
      <c r="S128" s="2675">
        <v>0</v>
      </c>
      <c r="T128" s="2675">
        <v>0</v>
      </c>
      <c r="U128" s="2675">
        <v>0</v>
      </c>
      <c r="V128" s="2675">
        <v>0</v>
      </c>
      <c r="W128" s="2675">
        <v>0</v>
      </c>
      <c r="X128" s="2675">
        <v>0</v>
      </c>
      <c r="Y128" s="2675">
        <v>0</v>
      </c>
    </row>
    <row r="129" spans="1:25" ht="16.5" thickBot="1">
      <c r="A129" s="2693" t="s">
        <v>1887</v>
      </c>
      <c r="B129" s="2722">
        <v>0</v>
      </c>
      <c r="C129" s="2722">
        <v>0</v>
      </c>
      <c r="D129" s="2722">
        <v>0</v>
      </c>
      <c r="E129" s="2722">
        <v>0</v>
      </c>
      <c r="F129" s="2722">
        <v>0</v>
      </c>
      <c r="G129" s="2722">
        <v>0</v>
      </c>
      <c r="H129" s="2671">
        <v>0</v>
      </c>
      <c r="I129" s="2671">
        <v>0</v>
      </c>
      <c r="J129" s="2671">
        <v>0</v>
      </c>
      <c r="K129" s="2671">
        <v>0</v>
      </c>
      <c r="L129" s="2671">
        <v>0</v>
      </c>
      <c r="M129" s="2671">
        <v>0</v>
      </c>
      <c r="N129" s="2671">
        <v>0</v>
      </c>
      <c r="O129" s="2671">
        <v>0</v>
      </c>
      <c r="P129" s="2671">
        <v>0</v>
      </c>
      <c r="Q129" s="2671">
        <v>0</v>
      </c>
      <c r="R129" s="2671">
        <v>0</v>
      </c>
      <c r="S129" s="2671">
        <v>0</v>
      </c>
      <c r="T129" s="2671">
        <v>0</v>
      </c>
      <c r="U129" s="2671">
        <v>0</v>
      </c>
      <c r="V129" s="2671">
        <v>0</v>
      </c>
      <c r="W129" s="2671">
        <v>0</v>
      </c>
      <c r="X129" s="2671">
        <v>0</v>
      </c>
      <c r="Y129" s="2671">
        <v>0</v>
      </c>
    </row>
    <row r="130" spans="1:25" ht="16.5" thickBot="1">
      <c r="A130" s="2693" t="s">
        <v>1888</v>
      </c>
      <c r="B130" s="2722">
        <v>0</v>
      </c>
      <c r="C130" s="2722">
        <v>0</v>
      </c>
      <c r="D130" s="2722">
        <v>0</v>
      </c>
      <c r="E130" s="2722">
        <v>0</v>
      </c>
      <c r="F130" s="2722">
        <v>0</v>
      </c>
      <c r="G130" s="2722">
        <v>0</v>
      </c>
      <c r="H130" s="2671">
        <v>0</v>
      </c>
      <c r="I130" s="2671">
        <v>0</v>
      </c>
      <c r="J130" s="2671">
        <v>0</v>
      </c>
      <c r="K130" s="2671">
        <v>0</v>
      </c>
      <c r="L130" s="2671">
        <v>0</v>
      </c>
      <c r="M130" s="2671">
        <v>0</v>
      </c>
      <c r="N130" s="2671">
        <v>0</v>
      </c>
      <c r="O130" s="2671">
        <v>0</v>
      </c>
      <c r="P130" s="2671">
        <v>0</v>
      </c>
      <c r="Q130" s="2671">
        <v>0</v>
      </c>
      <c r="R130" s="2671">
        <v>0</v>
      </c>
      <c r="S130" s="2671">
        <v>0</v>
      </c>
      <c r="T130" s="2671">
        <v>0</v>
      </c>
      <c r="U130" s="2671">
        <v>0</v>
      </c>
      <c r="V130" s="2671">
        <v>0</v>
      </c>
      <c r="W130" s="2671">
        <v>0</v>
      </c>
      <c r="X130" s="2671">
        <v>0</v>
      </c>
      <c r="Y130" s="2671">
        <v>0</v>
      </c>
    </row>
    <row r="131" spans="1:25" s="2714" customFormat="1" ht="16.5" thickBot="1">
      <c r="A131" s="2693" t="s">
        <v>1889</v>
      </c>
      <c r="B131" s="2722">
        <v>0</v>
      </c>
      <c r="C131" s="2722">
        <v>0</v>
      </c>
      <c r="D131" s="2722">
        <v>0</v>
      </c>
      <c r="E131" s="2722">
        <v>0</v>
      </c>
      <c r="F131" s="2722">
        <v>0</v>
      </c>
      <c r="G131" s="2722">
        <v>0</v>
      </c>
      <c r="H131" s="2671">
        <v>0</v>
      </c>
      <c r="I131" s="2671">
        <v>0</v>
      </c>
      <c r="J131" s="2671">
        <v>0</v>
      </c>
      <c r="K131" s="2671">
        <v>0</v>
      </c>
      <c r="L131" s="2671">
        <v>0</v>
      </c>
      <c r="M131" s="2671">
        <v>0</v>
      </c>
      <c r="N131" s="2671">
        <v>0</v>
      </c>
      <c r="O131" s="2671">
        <v>0</v>
      </c>
      <c r="P131" s="2671">
        <v>0</v>
      </c>
      <c r="Q131" s="2671">
        <v>0</v>
      </c>
      <c r="R131" s="2671">
        <v>0</v>
      </c>
      <c r="S131" s="2671">
        <v>0</v>
      </c>
      <c r="T131" s="2671">
        <v>0</v>
      </c>
      <c r="U131" s="2671">
        <v>0</v>
      </c>
      <c r="V131" s="2671">
        <v>0</v>
      </c>
      <c r="W131" s="2671">
        <v>0</v>
      </c>
      <c r="X131" s="2671">
        <v>0</v>
      </c>
      <c r="Y131" s="2671">
        <v>0</v>
      </c>
    </row>
    <row r="132" spans="1:25" s="2714" customFormat="1" ht="16.5" thickBot="1">
      <c r="A132" s="2655" t="s">
        <v>1890</v>
      </c>
      <c r="B132" s="2716">
        <v>11160.891115342925</v>
      </c>
      <c r="C132" s="2716">
        <v>13137.475147790828</v>
      </c>
      <c r="D132" s="2716">
        <v>11498.474914487708</v>
      </c>
      <c r="E132" s="2716">
        <v>12981.547804465526</v>
      </c>
      <c r="F132" s="2716">
        <v>12485.662083476425</v>
      </c>
      <c r="G132" s="2716">
        <v>16577.597740377769</v>
      </c>
      <c r="H132" s="2713">
        <v>13732.614814194068</v>
      </c>
      <c r="I132" s="2713">
        <v>17558.0535652699</v>
      </c>
      <c r="J132" s="2713">
        <v>14699.389117351697</v>
      </c>
      <c r="K132" s="2713">
        <v>16895.270681590271</v>
      </c>
      <c r="L132" s="2713">
        <v>15675.144619252062</v>
      </c>
      <c r="M132" s="2713">
        <v>20088.127767287249</v>
      </c>
      <c r="N132" s="2713">
        <v>17444.675479287223</v>
      </c>
      <c r="O132" s="2713">
        <v>19108.876997415002</v>
      </c>
      <c r="P132" s="2713">
        <v>18258.446599081486</v>
      </c>
      <c r="Q132" s="2713">
        <v>25773.100400492913</v>
      </c>
      <c r="R132" s="2713">
        <v>18602.581876381242</v>
      </c>
      <c r="S132" s="2713">
        <v>23810.396587335912</v>
      </c>
      <c r="T132" s="2713">
        <v>17158.658459815088</v>
      </c>
      <c r="U132" s="2713">
        <v>27412.534940215563</v>
      </c>
      <c r="V132" s="2713">
        <v>18366.707634796701</v>
      </c>
      <c r="W132" s="2713">
        <v>27984.072222967905</v>
      </c>
      <c r="X132" s="2713">
        <v>16886.963289634718</v>
      </c>
      <c r="Y132" s="2713">
        <v>25679.528148668003</v>
      </c>
    </row>
    <row r="133" spans="1:25" ht="16.5" thickBot="1">
      <c r="A133" s="2652" t="s">
        <v>1891</v>
      </c>
      <c r="B133" s="2716">
        <v>5565.3876656175253</v>
      </c>
      <c r="C133" s="2716">
        <v>261.43146009873971</v>
      </c>
      <c r="D133" s="2716">
        <v>5138.1506170000002</v>
      </c>
      <c r="E133" s="2716">
        <v>237.70913801470448</v>
      </c>
      <c r="F133" s="2716">
        <v>5566.5047939999995</v>
      </c>
      <c r="G133" s="2716">
        <v>123.49497199641883</v>
      </c>
      <c r="H133" s="2713">
        <v>5888.3000430000002</v>
      </c>
      <c r="I133" s="2713">
        <v>89.244298665218366</v>
      </c>
      <c r="J133" s="2713">
        <v>5924.2442713</v>
      </c>
      <c r="K133" s="2713">
        <v>71.179245638048712</v>
      </c>
      <c r="L133" s="2713">
        <v>5916.7488353333329</v>
      </c>
      <c r="M133" s="2713">
        <v>93.041993481822331</v>
      </c>
      <c r="N133" s="2713">
        <v>6108.7039813333331</v>
      </c>
      <c r="O133" s="2713">
        <v>80.948490341812928</v>
      </c>
      <c r="P133" s="2713">
        <v>6100.9758721666667</v>
      </c>
      <c r="Q133" s="2713">
        <v>130.73181633073958</v>
      </c>
      <c r="R133" s="2713">
        <v>6399.2341513923329</v>
      </c>
      <c r="S133" s="2713">
        <v>86.844561396076969</v>
      </c>
      <c r="T133" s="2713">
        <v>7776.9203087055002</v>
      </c>
      <c r="U133" s="2713">
        <v>128.13476405343718</v>
      </c>
      <c r="V133" s="2713">
        <v>5974.7488230694435</v>
      </c>
      <c r="W133" s="2713">
        <v>129.37323415940037</v>
      </c>
      <c r="X133" s="2713">
        <v>6097.7321515924714</v>
      </c>
      <c r="Y133" s="2713">
        <v>101.00133716087419</v>
      </c>
    </row>
    <row r="134" spans="1:25" ht="16.5" thickBot="1">
      <c r="A134" s="2655" t="s">
        <v>1892</v>
      </c>
      <c r="B134" s="2716">
        <v>5303.9562055187853</v>
      </c>
      <c r="C134" s="2716">
        <v>0</v>
      </c>
      <c r="D134" s="2716">
        <v>4900.4414789852954</v>
      </c>
      <c r="E134" s="2716">
        <v>0</v>
      </c>
      <c r="F134" s="2716">
        <v>5443.0098220035807</v>
      </c>
      <c r="G134" s="2716">
        <v>0</v>
      </c>
      <c r="H134" s="2713">
        <v>5799.0557443347816</v>
      </c>
      <c r="I134" s="2713">
        <v>0</v>
      </c>
      <c r="J134" s="2713">
        <v>5853.065025661951</v>
      </c>
      <c r="K134" s="2713">
        <v>0</v>
      </c>
      <c r="L134" s="2713">
        <v>5823.7068418515109</v>
      </c>
      <c r="M134" s="2713">
        <v>0</v>
      </c>
      <c r="N134" s="2713">
        <v>6027.7554909915198</v>
      </c>
      <c r="O134" s="2713">
        <v>0</v>
      </c>
      <c r="P134" s="2713">
        <v>5970.2440558359267</v>
      </c>
      <c r="Q134" s="2713">
        <v>0</v>
      </c>
      <c r="R134" s="2713">
        <v>6312.3895899962563</v>
      </c>
      <c r="S134" s="2713">
        <v>0</v>
      </c>
      <c r="T134" s="2713">
        <v>7648.7855446520634</v>
      </c>
      <c r="U134" s="2713">
        <v>0</v>
      </c>
      <c r="V134" s="2713">
        <v>5845.375588910043</v>
      </c>
      <c r="W134" s="2713">
        <v>0</v>
      </c>
      <c r="X134" s="2713">
        <v>5996.7308144315975</v>
      </c>
      <c r="Y134" s="2713">
        <v>0</v>
      </c>
    </row>
    <row r="135" spans="1:25" ht="16.5" thickBot="1">
      <c r="A135" s="2655" t="s">
        <v>1893</v>
      </c>
      <c r="B135" s="2717">
        <v>108.52816199999999</v>
      </c>
      <c r="C135" s="2717">
        <v>0</v>
      </c>
      <c r="D135" s="2717">
        <v>219.25826699999999</v>
      </c>
      <c r="E135" s="2717">
        <v>0</v>
      </c>
      <c r="F135" s="2717">
        <v>121.716494</v>
      </c>
      <c r="G135" s="2717">
        <v>0</v>
      </c>
      <c r="H135" s="2671">
        <v>168.77074300000001</v>
      </c>
      <c r="I135" s="2671">
        <v>0</v>
      </c>
      <c r="J135" s="2671">
        <v>169.91444300000001</v>
      </c>
      <c r="K135" s="2671">
        <v>0</v>
      </c>
      <c r="L135" s="2671">
        <v>43.736735333333336</v>
      </c>
      <c r="M135" s="2671">
        <v>0</v>
      </c>
      <c r="N135" s="2671">
        <v>145.07438133333332</v>
      </c>
      <c r="O135" s="2671">
        <v>0</v>
      </c>
      <c r="P135" s="2671">
        <v>112.83417216666666</v>
      </c>
      <c r="Q135" s="2671">
        <v>0</v>
      </c>
      <c r="R135" s="2671">
        <v>112.97818570833334</v>
      </c>
      <c r="S135" s="2671">
        <v>0</v>
      </c>
      <c r="T135" s="2671">
        <v>112.88357806944444</v>
      </c>
      <c r="U135" s="2671">
        <v>0</v>
      </c>
      <c r="V135" s="2671">
        <v>112.88357806944444</v>
      </c>
      <c r="W135" s="2671">
        <v>0</v>
      </c>
      <c r="X135" s="2671">
        <v>295.91530550347221</v>
      </c>
      <c r="Y135" s="2671">
        <v>0</v>
      </c>
    </row>
    <row r="136" spans="1:25" ht="16.5" thickBot="1">
      <c r="A136" s="2693" t="s">
        <v>1894</v>
      </c>
      <c r="B136" s="2717">
        <v>0</v>
      </c>
      <c r="C136" s="2719" t="s">
        <v>1770</v>
      </c>
      <c r="D136" s="2717">
        <v>0</v>
      </c>
      <c r="E136" s="2719" t="s">
        <v>1770</v>
      </c>
      <c r="F136" s="2717">
        <v>0</v>
      </c>
      <c r="G136" s="2719" t="s">
        <v>1770</v>
      </c>
      <c r="H136" s="2671">
        <v>0</v>
      </c>
      <c r="I136" s="2719" t="s">
        <v>1770</v>
      </c>
      <c r="J136" s="2671">
        <v>0</v>
      </c>
      <c r="K136" s="2719" t="s">
        <v>1770</v>
      </c>
      <c r="L136" s="2671">
        <v>0</v>
      </c>
      <c r="M136" s="2719" t="s">
        <v>1770</v>
      </c>
      <c r="N136" s="2671">
        <v>0</v>
      </c>
      <c r="O136" s="2719" t="s">
        <v>1770</v>
      </c>
      <c r="P136" s="2671">
        <v>0</v>
      </c>
      <c r="Q136" s="2719" t="s">
        <v>1770</v>
      </c>
      <c r="R136" s="2671">
        <v>0</v>
      </c>
      <c r="S136" s="2719" t="s">
        <v>1770</v>
      </c>
      <c r="T136" s="2671">
        <v>0</v>
      </c>
      <c r="U136" s="2719" t="s">
        <v>1770</v>
      </c>
      <c r="V136" s="2671">
        <v>0</v>
      </c>
      <c r="W136" s="2719" t="s">
        <v>1770</v>
      </c>
      <c r="X136" s="2671">
        <v>0</v>
      </c>
      <c r="Y136" s="2719" t="s">
        <v>1770</v>
      </c>
    </row>
    <row r="137" spans="1:25" ht="16.5" thickBot="1">
      <c r="A137" s="2693" t="s">
        <v>1895</v>
      </c>
      <c r="B137" s="2717">
        <v>0</v>
      </c>
      <c r="C137" s="2719" t="s">
        <v>1770</v>
      </c>
      <c r="D137" s="2717">
        <v>0</v>
      </c>
      <c r="E137" s="2719" t="s">
        <v>1770</v>
      </c>
      <c r="F137" s="2717">
        <v>0</v>
      </c>
      <c r="G137" s="2719" t="s">
        <v>1770</v>
      </c>
      <c r="H137" s="2671">
        <v>0</v>
      </c>
      <c r="I137" s="2719" t="s">
        <v>1770</v>
      </c>
      <c r="J137" s="2671">
        <v>0</v>
      </c>
      <c r="K137" s="2719" t="s">
        <v>1770</v>
      </c>
      <c r="L137" s="2671">
        <v>0</v>
      </c>
      <c r="M137" s="2719" t="s">
        <v>1770</v>
      </c>
      <c r="N137" s="2671">
        <v>0</v>
      </c>
      <c r="O137" s="2719" t="s">
        <v>1770</v>
      </c>
      <c r="P137" s="2671">
        <v>0</v>
      </c>
      <c r="Q137" s="2719" t="s">
        <v>1770</v>
      </c>
      <c r="R137" s="2671">
        <v>0</v>
      </c>
      <c r="S137" s="2719" t="s">
        <v>1770</v>
      </c>
      <c r="T137" s="2671">
        <v>0</v>
      </c>
      <c r="U137" s="2719" t="s">
        <v>1770</v>
      </c>
      <c r="V137" s="2671">
        <v>0</v>
      </c>
      <c r="W137" s="2719" t="s">
        <v>1770</v>
      </c>
      <c r="X137" s="2671">
        <v>0</v>
      </c>
      <c r="Y137" s="2719" t="s">
        <v>1770</v>
      </c>
    </row>
    <row r="138" spans="1:25" ht="16.5" thickBot="1">
      <c r="A138" s="2693" t="s">
        <v>1896</v>
      </c>
      <c r="B138" s="2717">
        <v>0</v>
      </c>
      <c r="C138" s="2719" t="s">
        <v>1770</v>
      </c>
      <c r="D138" s="2717">
        <v>0</v>
      </c>
      <c r="E138" s="2719" t="s">
        <v>1770</v>
      </c>
      <c r="F138" s="2717">
        <v>0</v>
      </c>
      <c r="G138" s="2719" t="s">
        <v>1770</v>
      </c>
      <c r="H138" s="2671">
        <v>0</v>
      </c>
      <c r="I138" s="2719" t="s">
        <v>1770</v>
      </c>
      <c r="J138" s="2671">
        <v>0</v>
      </c>
      <c r="K138" s="2719" t="s">
        <v>1770</v>
      </c>
      <c r="L138" s="2671">
        <v>0</v>
      </c>
      <c r="M138" s="2719" t="s">
        <v>1770</v>
      </c>
      <c r="N138" s="2671">
        <v>0</v>
      </c>
      <c r="O138" s="2719" t="s">
        <v>1770</v>
      </c>
      <c r="P138" s="2671">
        <v>0</v>
      </c>
      <c r="Q138" s="2719" t="s">
        <v>1770</v>
      </c>
      <c r="R138" s="2671">
        <v>0</v>
      </c>
      <c r="S138" s="2719" t="s">
        <v>1770</v>
      </c>
      <c r="T138" s="2671">
        <v>0</v>
      </c>
      <c r="U138" s="2719" t="s">
        <v>1770</v>
      </c>
      <c r="V138" s="2671">
        <v>0</v>
      </c>
      <c r="W138" s="2719" t="s">
        <v>1770</v>
      </c>
      <c r="X138" s="2671">
        <v>0</v>
      </c>
      <c r="Y138" s="2719" t="s">
        <v>1770</v>
      </c>
    </row>
    <row r="139" spans="1:25" ht="16.5" thickBot="1">
      <c r="A139" s="2693" t="s">
        <v>1897</v>
      </c>
      <c r="B139" s="2717">
        <v>0</v>
      </c>
      <c r="C139" s="2719" t="s">
        <v>1770</v>
      </c>
      <c r="D139" s="2717">
        <v>0</v>
      </c>
      <c r="E139" s="2719" t="s">
        <v>1770</v>
      </c>
      <c r="F139" s="2717">
        <v>0</v>
      </c>
      <c r="G139" s="2719" t="s">
        <v>1770</v>
      </c>
      <c r="H139" s="2671">
        <v>0</v>
      </c>
      <c r="I139" s="2719" t="s">
        <v>1770</v>
      </c>
      <c r="J139" s="2671">
        <v>0</v>
      </c>
      <c r="K139" s="2719" t="s">
        <v>1770</v>
      </c>
      <c r="L139" s="2671">
        <v>0</v>
      </c>
      <c r="M139" s="2719" t="s">
        <v>1770</v>
      </c>
      <c r="N139" s="2671">
        <v>0</v>
      </c>
      <c r="O139" s="2719" t="s">
        <v>1770</v>
      </c>
      <c r="P139" s="2671">
        <v>0</v>
      </c>
      <c r="Q139" s="2719" t="s">
        <v>1770</v>
      </c>
      <c r="R139" s="2671">
        <v>0</v>
      </c>
      <c r="S139" s="2719" t="s">
        <v>1770</v>
      </c>
      <c r="T139" s="2671">
        <v>0</v>
      </c>
      <c r="U139" s="2719" t="s">
        <v>1770</v>
      </c>
      <c r="V139" s="2671">
        <v>0</v>
      </c>
      <c r="W139" s="2719" t="s">
        <v>1770</v>
      </c>
      <c r="X139" s="2671">
        <v>0</v>
      </c>
      <c r="Y139" s="2719" t="s">
        <v>1770</v>
      </c>
    </row>
    <row r="140" spans="1:25" ht="16.5" thickBot="1">
      <c r="A140" s="2693" t="s">
        <v>1898</v>
      </c>
      <c r="B140" s="2719" t="s">
        <v>1770</v>
      </c>
      <c r="C140" s="2722">
        <v>0</v>
      </c>
      <c r="D140" s="2719" t="s">
        <v>1770</v>
      </c>
      <c r="E140" s="2722">
        <v>0</v>
      </c>
      <c r="F140" s="2719" t="s">
        <v>1770</v>
      </c>
      <c r="G140" s="2722">
        <v>0</v>
      </c>
      <c r="H140" s="2719" t="s">
        <v>1770</v>
      </c>
      <c r="I140" s="2671">
        <v>0</v>
      </c>
      <c r="J140" s="2719" t="s">
        <v>1770</v>
      </c>
      <c r="K140" s="2671">
        <v>0</v>
      </c>
      <c r="L140" s="2719" t="s">
        <v>1770</v>
      </c>
      <c r="M140" s="2671">
        <v>0</v>
      </c>
      <c r="N140" s="2719" t="s">
        <v>1770</v>
      </c>
      <c r="O140" s="2671">
        <v>0</v>
      </c>
      <c r="P140" s="2719" t="s">
        <v>1770</v>
      </c>
      <c r="Q140" s="2671">
        <v>0</v>
      </c>
      <c r="R140" s="2719" t="s">
        <v>1770</v>
      </c>
      <c r="S140" s="2671">
        <v>0</v>
      </c>
      <c r="T140" s="2719" t="s">
        <v>1770</v>
      </c>
      <c r="U140" s="2671">
        <v>0</v>
      </c>
      <c r="V140" s="2719" t="s">
        <v>1770</v>
      </c>
      <c r="W140" s="2671">
        <v>0</v>
      </c>
      <c r="X140" s="2719" t="s">
        <v>1770</v>
      </c>
      <c r="Y140" s="2671">
        <v>0</v>
      </c>
    </row>
    <row r="141" spans="1:25" ht="16.5" thickBot="1">
      <c r="A141" s="2693" t="s">
        <v>1899</v>
      </c>
      <c r="B141" s="2717">
        <v>47.775249999999993</v>
      </c>
      <c r="C141" s="2717">
        <v>0</v>
      </c>
      <c r="D141" s="2717">
        <v>44.782499999999999</v>
      </c>
      <c r="E141" s="2717">
        <v>0</v>
      </c>
      <c r="F141" s="2717">
        <v>42.543374999999997</v>
      </c>
      <c r="G141" s="2717">
        <v>0</v>
      </c>
      <c r="H141" s="2671">
        <v>41.946300000000001</v>
      </c>
      <c r="I141" s="2671">
        <v>0</v>
      </c>
      <c r="J141" s="2671">
        <v>43.089999999999996</v>
      </c>
      <c r="K141" s="2671">
        <v>0</v>
      </c>
      <c r="L141" s="2671">
        <v>42.526558333333334</v>
      </c>
      <c r="M141" s="2671">
        <v>0</v>
      </c>
      <c r="N141" s="2671">
        <v>42.526558333333334</v>
      </c>
      <c r="O141" s="2671">
        <v>0</v>
      </c>
      <c r="P141" s="2671">
        <v>42.522354166666666</v>
      </c>
      <c r="Q141" s="2671">
        <v>0</v>
      </c>
      <c r="R141" s="2671">
        <v>42.666367708333333</v>
      </c>
      <c r="S141" s="2671">
        <v>0</v>
      </c>
      <c r="T141" s="2671">
        <v>42.571760069444444</v>
      </c>
      <c r="U141" s="2671">
        <v>0</v>
      </c>
      <c r="V141" s="2671">
        <v>42.571760069444444</v>
      </c>
      <c r="W141" s="2671">
        <v>0</v>
      </c>
      <c r="X141" s="2671">
        <v>42.583060503472225</v>
      </c>
      <c r="Y141" s="2671">
        <v>0</v>
      </c>
    </row>
    <row r="142" spans="1:25" ht="16.5" thickBot="1">
      <c r="A142" s="2693" t="s">
        <v>1900</v>
      </c>
      <c r="B142" s="2717">
        <v>60.752912000000002</v>
      </c>
      <c r="C142" s="2717">
        <v>0</v>
      </c>
      <c r="D142" s="2717">
        <v>174.47576699999999</v>
      </c>
      <c r="E142" s="2717">
        <v>0</v>
      </c>
      <c r="F142" s="2717">
        <v>79.173119</v>
      </c>
      <c r="G142" s="2717">
        <v>0</v>
      </c>
      <c r="H142" s="2671">
        <v>126.824443</v>
      </c>
      <c r="I142" s="2671">
        <v>0</v>
      </c>
      <c r="J142" s="2671">
        <v>126.824443</v>
      </c>
      <c r="K142" s="2671">
        <v>0</v>
      </c>
      <c r="L142" s="2671">
        <v>1.2101770000000001</v>
      </c>
      <c r="M142" s="2671">
        <v>0</v>
      </c>
      <c r="N142" s="2671">
        <v>102.54782299999999</v>
      </c>
      <c r="O142" s="2671">
        <v>0</v>
      </c>
      <c r="P142" s="2671">
        <v>70.311818000000002</v>
      </c>
      <c r="Q142" s="2671">
        <v>0</v>
      </c>
      <c r="R142" s="2671">
        <v>70.311818000000002</v>
      </c>
      <c r="S142" s="2671">
        <v>0</v>
      </c>
      <c r="T142" s="2671">
        <v>70.311818000000002</v>
      </c>
      <c r="U142" s="2671">
        <v>0</v>
      </c>
      <c r="V142" s="2671">
        <v>70.311818000000002</v>
      </c>
      <c r="W142" s="2671">
        <v>0</v>
      </c>
      <c r="X142" s="2671">
        <v>253.332245</v>
      </c>
      <c r="Y142" s="2671">
        <v>0</v>
      </c>
    </row>
    <row r="143" spans="1:25" ht="16.5" thickBot="1">
      <c r="A143" s="2693" t="s">
        <v>1901</v>
      </c>
      <c r="B143" s="2722">
        <v>0</v>
      </c>
      <c r="C143" s="2722">
        <v>0</v>
      </c>
      <c r="D143" s="2722">
        <v>0</v>
      </c>
      <c r="E143" s="2722">
        <v>0</v>
      </c>
      <c r="F143" s="2722">
        <v>0</v>
      </c>
      <c r="G143" s="2722">
        <v>0</v>
      </c>
      <c r="H143" s="2671">
        <v>0</v>
      </c>
      <c r="I143" s="2671">
        <v>0</v>
      </c>
      <c r="J143" s="2671">
        <v>0</v>
      </c>
      <c r="K143" s="2671">
        <v>0</v>
      </c>
      <c r="L143" s="2671">
        <v>0</v>
      </c>
      <c r="M143" s="2671">
        <v>0</v>
      </c>
      <c r="N143" s="2671">
        <v>0</v>
      </c>
      <c r="O143" s="2671">
        <v>0</v>
      </c>
      <c r="P143" s="2671">
        <v>0</v>
      </c>
      <c r="Q143" s="2671">
        <v>0</v>
      </c>
      <c r="R143" s="2671">
        <v>0</v>
      </c>
      <c r="S143" s="2671">
        <v>0</v>
      </c>
      <c r="T143" s="2671">
        <v>0</v>
      </c>
      <c r="U143" s="2671">
        <v>0</v>
      </c>
      <c r="V143" s="2671">
        <v>0</v>
      </c>
      <c r="W143" s="2671">
        <v>0</v>
      </c>
      <c r="X143" s="2671">
        <v>0</v>
      </c>
      <c r="Y143" s="2671">
        <v>0</v>
      </c>
    </row>
    <row r="144" spans="1:25" ht="16.5" thickBot="1">
      <c r="A144" s="2655" t="s">
        <v>1902</v>
      </c>
      <c r="B144" s="2717">
        <v>5456.8595036175257</v>
      </c>
      <c r="C144" s="2717">
        <v>261.43146009873971</v>
      </c>
      <c r="D144" s="2717">
        <v>4918.8923500000001</v>
      </c>
      <c r="E144" s="2717">
        <v>237.70913801470448</v>
      </c>
      <c r="F144" s="2717">
        <v>5444.7882999999993</v>
      </c>
      <c r="G144" s="2717">
        <v>123.49497199641883</v>
      </c>
      <c r="H144" s="2671">
        <v>5719.5293000000001</v>
      </c>
      <c r="I144" s="2671">
        <v>89.244298665218366</v>
      </c>
      <c r="J144" s="2671">
        <v>5754.3298283000004</v>
      </c>
      <c r="K144" s="2671">
        <v>71.179245638048712</v>
      </c>
      <c r="L144" s="2671">
        <v>5873.0120999999999</v>
      </c>
      <c r="M144" s="2671">
        <v>93.041993481822331</v>
      </c>
      <c r="N144" s="2671">
        <v>5963.6296000000002</v>
      </c>
      <c r="O144" s="2671">
        <v>80.948490341812928</v>
      </c>
      <c r="P144" s="2671">
        <v>5988.1417000000001</v>
      </c>
      <c r="Q144" s="2671">
        <v>130.73181633073958</v>
      </c>
      <c r="R144" s="2671">
        <v>6286.2559656839994</v>
      </c>
      <c r="S144" s="2671">
        <v>86.844561396076969</v>
      </c>
      <c r="T144" s="2671">
        <v>7664.0367306360558</v>
      </c>
      <c r="U144" s="2671">
        <v>128.13476405343718</v>
      </c>
      <c r="V144" s="2671">
        <v>5861.865244999999</v>
      </c>
      <c r="W144" s="2671">
        <v>129.37323415940037</v>
      </c>
      <c r="X144" s="2671">
        <v>5801.8168460889992</v>
      </c>
      <c r="Y144" s="2671">
        <v>101.00133716087419</v>
      </c>
    </row>
    <row r="145" spans="1:25" ht="16.5" thickBot="1">
      <c r="A145" s="2673" t="s">
        <v>1903</v>
      </c>
      <c r="B145" s="2735">
        <v>5446.9865</v>
      </c>
      <c r="C145" s="2735">
        <v>183.38037037037037</v>
      </c>
      <c r="D145" s="2735">
        <v>4902.2910000000002</v>
      </c>
      <c r="E145" s="2735">
        <v>176.28100000000001</v>
      </c>
      <c r="F145" s="2735">
        <v>5437.7859999999991</v>
      </c>
      <c r="G145" s="2735">
        <v>59.800471320000007</v>
      </c>
      <c r="H145" s="2671">
        <v>5709.6795000000002</v>
      </c>
      <c r="I145" s="2671">
        <v>22.295000000000002</v>
      </c>
      <c r="J145" s="2671">
        <v>5751.9311283000006</v>
      </c>
      <c r="K145" s="2671">
        <v>10.551</v>
      </c>
      <c r="L145" s="2671">
        <v>5866.9686000000002</v>
      </c>
      <c r="M145" s="2671">
        <v>15.265000000000001</v>
      </c>
      <c r="N145" s="2671">
        <v>5925.6397000000006</v>
      </c>
      <c r="O145" s="2671">
        <v>10.266999999999999</v>
      </c>
      <c r="P145" s="2671">
        <v>5984.8964000000005</v>
      </c>
      <c r="Q145" s="2671">
        <v>12.685</v>
      </c>
      <c r="R145" s="2671">
        <v>6284.1449999999995</v>
      </c>
      <c r="S145" s="2671">
        <v>13.903828840000001</v>
      </c>
      <c r="T145" s="2671">
        <v>5969.9377499999991</v>
      </c>
      <c r="U145" s="2671">
        <v>13.870000000000001</v>
      </c>
      <c r="V145" s="2671">
        <v>5850.538994999999</v>
      </c>
      <c r="W145" s="2671">
        <v>9.07</v>
      </c>
      <c r="X145" s="2671">
        <v>5792.0336050499991</v>
      </c>
      <c r="Y145" s="2671">
        <v>9.0388180000000009</v>
      </c>
    </row>
    <row r="146" spans="1:25" ht="16.5" thickBot="1">
      <c r="A146" s="2693" t="s">
        <v>1904</v>
      </c>
      <c r="B146" s="2717">
        <v>5446.9865</v>
      </c>
      <c r="C146" s="2717">
        <v>183.38037037037037</v>
      </c>
      <c r="D146" s="2717">
        <v>4902.2910000000002</v>
      </c>
      <c r="E146" s="2717">
        <v>176.28100000000001</v>
      </c>
      <c r="F146" s="2717">
        <v>5437.7859999999991</v>
      </c>
      <c r="G146" s="2717">
        <v>59.800471320000007</v>
      </c>
      <c r="H146" s="2671">
        <v>5709.6795000000002</v>
      </c>
      <c r="I146" s="2671">
        <v>22.295000000000002</v>
      </c>
      <c r="J146" s="2671">
        <v>5751.9311283000006</v>
      </c>
      <c r="K146" s="2671">
        <v>10.551</v>
      </c>
      <c r="L146" s="2671">
        <v>5866.9686000000002</v>
      </c>
      <c r="M146" s="2671">
        <v>15.265000000000001</v>
      </c>
      <c r="N146" s="2671">
        <v>5925.6397000000006</v>
      </c>
      <c r="O146" s="2671">
        <v>10.266999999999999</v>
      </c>
      <c r="P146" s="2671">
        <v>5984.8964000000005</v>
      </c>
      <c r="Q146" s="2671">
        <v>12.685</v>
      </c>
      <c r="R146" s="2671">
        <v>6284.1449999999995</v>
      </c>
      <c r="S146" s="2671">
        <v>13.903828840000001</v>
      </c>
      <c r="T146" s="2671">
        <v>5969.9377499999991</v>
      </c>
      <c r="U146" s="2671">
        <v>13.870000000000001</v>
      </c>
      <c r="V146" s="2671">
        <v>5850.538994999999</v>
      </c>
      <c r="W146" s="2671">
        <v>9.07</v>
      </c>
      <c r="X146" s="2671">
        <v>5792.0336050499991</v>
      </c>
      <c r="Y146" s="2671">
        <v>9.0388180000000009</v>
      </c>
    </row>
    <row r="147" spans="1:25" ht="16.5" thickBot="1">
      <c r="A147" s="2655" t="s">
        <v>1905</v>
      </c>
      <c r="B147" s="2717">
        <v>0</v>
      </c>
      <c r="C147" s="2717">
        <v>0</v>
      </c>
      <c r="D147" s="2717">
        <v>0</v>
      </c>
      <c r="E147" s="2717">
        <v>0</v>
      </c>
      <c r="F147" s="2717">
        <v>0</v>
      </c>
      <c r="G147" s="2717">
        <v>0</v>
      </c>
      <c r="H147" s="2671">
        <v>0</v>
      </c>
      <c r="I147" s="2671">
        <v>0</v>
      </c>
      <c r="J147" s="2671">
        <v>0</v>
      </c>
      <c r="K147" s="2671">
        <v>0</v>
      </c>
      <c r="L147" s="2671">
        <v>0</v>
      </c>
      <c r="M147" s="2671">
        <v>0</v>
      </c>
      <c r="N147" s="2671">
        <v>0</v>
      </c>
      <c r="O147" s="2671">
        <v>0</v>
      </c>
      <c r="P147" s="2671">
        <v>0</v>
      </c>
      <c r="Q147" s="2671">
        <v>0</v>
      </c>
      <c r="R147" s="2671">
        <v>0</v>
      </c>
      <c r="S147" s="2671">
        <v>0</v>
      </c>
      <c r="T147" s="2671">
        <v>0</v>
      </c>
      <c r="U147" s="2671">
        <v>0</v>
      </c>
      <c r="V147" s="2671">
        <v>0</v>
      </c>
      <c r="W147" s="2671">
        <v>0</v>
      </c>
      <c r="X147" s="2671">
        <v>0</v>
      </c>
      <c r="Y147" s="2671">
        <v>0</v>
      </c>
    </row>
    <row r="148" spans="1:25" ht="16.5" thickBot="1">
      <c r="A148" s="2693" t="s">
        <v>1906</v>
      </c>
      <c r="B148" s="2719" t="s">
        <v>1770</v>
      </c>
      <c r="C148" s="2722">
        <v>0</v>
      </c>
      <c r="D148" s="2719" t="s">
        <v>1770</v>
      </c>
      <c r="E148" s="2722">
        <v>0</v>
      </c>
      <c r="F148" s="2719" t="s">
        <v>1770</v>
      </c>
      <c r="G148" s="2722">
        <v>0</v>
      </c>
      <c r="H148" s="2719" t="s">
        <v>1770</v>
      </c>
      <c r="I148" s="2671">
        <v>0</v>
      </c>
      <c r="J148" s="2719" t="s">
        <v>1770</v>
      </c>
      <c r="K148" s="2671">
        <v>0</v>
      </c>
      <c r="L148" s="2719" t="s">
        <v>1770</v>
      </c>
      <c r="M148" s="2671">
        <v>0</v>
      </c>
      <c r="N148" s="2719" t="s">
        <v>1770</v>
      </c>
      <c r="O148" s="2671">
        <v>0</v>
      </c>
      <c r="P148" s="2719" t="s">
        <v>1770</v>
      </c>
      <c r="Q148" s="2671">
        <v>0</v>
      </c>
      <c r="R148" s="2719" t="s">
        <v>1770</v>
      </c>
      <c r="S148" s="2671">
        <v>0</v>
      </c>
      <c r="T148" s="2719" t="s">
        <v>1770</v>
      </c>
      <c r="U148" s="2671">
        <v>0</v>
      </c>
      <c r="V148" s="2719" t="s">
        <v>1770</v>
      </c>
      <c r="W148" s="2671">
        <v>0</v>
      </c>
      <c r="X148" s="2719" t="s">
        <v>1770</v>
      </c>
      <c r="Y148" s="2671">
        <v>0</v>
      </c>
    </row>
    <row r="149" spans="1:25" ht="16.5" thickBot="1">
      <c r="A149" s="2693" t="s">
        <v>1907</v>
      </c>
      <c r="B149" s="2722">
        <v>0</v>
      </c>
      <c r="C149" s="2722">
        <v>0</v>
      </c>
      <c r="D149" s="2722">
        <v>0</v>
      </c>
      <c r="E149" s="2722">
        <v>0</v>
      </c>
      <c r="F149" s="2722">
        <v>0</v>
      </c>
      <c r="G149" s="2722">
        <v>0</v>
      </c>
      <c r="H149" s="2671">
        <v>0</v>
      </c>
      <c r="I149" s="2671">
        <v>0</v>
      </c>
      <c r="J149" s="2671">
        <v>0</v>
      </c>
      <c r="K149" s="2671">
        <v>0</v>
      </c>
      <c r="L149" s="2671">
        <v>0</v>
      </c>
      <c r="M149" s="2671">
        <v>0</v>
      </c>
      <c r="N149" s="2671">
        <v>0</v>
      </c>
      <c r="O149" s="2671">
        <v>0</v>
      </c>
      <c r="P149" s="2671">
        <v>0</v>
      </c>
      <c r="Q149" s="2671">
        <v>0</v>
      </c>
      <c r="R149" s="2671">
        <v>0</v>
      </c>
      <c r="S149" s="2671">
        <v>0</v>
      </c>
      <c r="T149" s="2671">
        <v>0</v>
      </c>
      <c r="U149" s="2671">
        <v>0</v>
      </c>
      <c r="V149" s="2671">
        <v>0</v>
      </c>
      <c r="W149" s="2671">
        <v>0</v>
      </c>
      <c r="X149" s="2671">
        <v>0</v>
      </c>
      <c r="Y149" s="2671">
        <v>0</v>
      </c>
    </row>
    <row r="150" spans="1:25" ht="16.5" thickBot="1">
      <c r="A150" s="2693" t="s">
        <v>1908</v>
      </c>
      <c r="B150" s="2722">
        <v>0</v>
      </c>
      <c r="C150" s="2722">
        <v>0</v>
      </c>
      <c r="D150" s="2722">
        <v>0</v>
      </c>
      <c r="E150" s="2722">
        <v>0</v>
      </c>
      <c r="F150" s="2722">
        <v>0</v>
      </c>
      <c r="G150" s="2722">
        <v>0</v>
      </c>
      <c r="H150" s="2671">
        <v>0</v>
      </c>
      <c r="I150" s="2671">
        <v>0</v>
      </c>
      <c r="J150" s="2671">
        <v>0</v>
      </c>
      <c r="K150" s="2671">
        <v>0</v>
      </c>
      <c r="L150" s="2671">
        <v>0</v>
      </c>
      <c r="M150" s="2671">
        <v>0</v>
      </c>
      <c r="N150" s="2671">
        <v>0</v>
      </c>
      <c r="O150" s="2671">
        <v>0</v>
      </c>
      <c r="P150" s="2671">
        <v>0</v>
      </c>
      <c r="Q150" s="2671">
        <v>0</v>
      </c>
      <c r="R150" s="2671">
        <v>0</v>
      </c>
      <c r="S150" s="2671">
        <v>0</v>
      </c>
      <c r="T150" s="2671">
        <v>0</v>
      </c>
      <c r="U150" s="2671">
        <v>0</v>
      </c>
      <c r="V150" s="2671">
        <v>0</v>
      </c>
      <c r="W150" s="2671">
        <v>0</v>
      </c>
      <c r="X150" s="2671">
        <v>0</v>
      </c>
      <c r="Y150" s="2671">
        <v>0</v>
      </c>
    </row>
    <row r="151" spans="1:25" ht="16.5" thickBot="1">
      <c r="A151" s="2693" t="s">
        <v>1909</v>
      </c>
      <c r="B151" s="2717">
        <v>9.873003617525999</v>
      </c>
      <c r="C151" s="2717">
        <v>78.051089728369334</v>
      </c>
      <c r="D151" s="2717">
        <v>16.60135</v>
      </c>
      <c r="E151" s="2717">
        <v>61.428138014704487</v>
      </c>
      <c r="F151" s="2717">
        <v>7.0023000000000009</v>
      </c>
      <c r="G151" s="2717">
        <v>63.694500676418812</v>
      </c>
      <c r="H151" s="2671">
        <v>9.8497999999999983</v>
      </c>
      <c r="I151" s="2671">
        <v>66.949298665218365</v>
      </c>
      <c r="J151" s="2671">
        <v>2.3986999999999998</v>
      </c>
      <c r="K151" s="2671">
        <v>60.62824563804871</v>
      </c>
      <c r="L151" s="2671">
        <v>6.043499999999999</v>
      </c>
      <c r="M151" s="2671">
        <v>77.776993481822331</v>
      </c>
      <c r="N151" s="2671">
        <v>37.989899999999999</v>
      </c>
      <c r="O151" s="2671">
        <v>70.681490341812932</v>
      </c>
      <c r="P151" s="2671">
        <v>3.2452999999999999</v>
      </c>
      <c r="Q151" s="2671">
        <v>118.04681633073957</v>
      </c>
      <c r="R151" s="2671">
        <v>2.110965684</v>
      </c>
      <c r="S151" s="2671">
        <v>72.940732556076966</v>
      </c>
      <c r="T151" s="2671">
        <v>6.4480999999999993</v>
      </c>
      <c r="U151" s="2671">
        <v>114.26476405343718</v>
      </c>
      <c r="V151" s="2671">
        <v>11.32625</v>
      </c>
      <c r="W151" s="2671">
        <v>120.30323415940038</v>
      </c>
      <c r="X151" s="2671">
        <v>9.783241039</v>
      </c>
      <c r="Y151" s="2671">
        <v>91.96251916087418</v>
      </c>
    </row>
    <row r="152" spans="1:25" ht="16.5" thickBot="1">
      <c r="A152" s="2693" t="s">
        <v>1910</v>
      </c>
      <c r="B152" s="2722">
        <v>0</v>
      </c>
      <c r="C152" s="2722">
        <v>0</v>
      </c>
      <c r="D152" s="2722">
        <v>0</v>
      </c>
      <c r="E152" s="2722">
        <v>0</v>
      </c>
      <c r="F152" s="2722">
        <v>0</v>
      </c>
      <c r="G152" s="2722">
        <v>0</v>
      </c>
      <c r="H152" s="2671">
        <v>0</v>
      </c>
      <c r="I152" s="2671">
        <v>0</v>
      </c>
      <c r="J152" s="2671">
        <v>0</v>
      </c>
      <c r="K152" s="2671">
        <v>0</v>
      </c>
      <c r="L152" s="2671">
        <v>0</v>
      </c>
      <c r="M152" s="2671">
        <v>0</v>
      </c>
      <c r="N152" s="2671">
        <v>0</v>
      </c>
      <c r="O152" s="2671">
        <v>0</v>
      </c>
      <c r="P152" s="2671">
        <v>0</v>
      </c>
      <c r="Q152" s="2671">
        <v>0</v>
      </c>
      <c r="R152" s="2671">
        <v>0</v>
      </c>
      <c r="S152" s="2671">
        <v>0</v>
      </c>
      <c r="T152" s="2671">
        <v>0</v>
      </c>
      <c r="U152" s="2671">
        <v>0</v>
      </c>
      <c r="V152" s="2671">
        <v>0</v>
      </c>
      <c r="W152" s="2671">
        <v>0</v>
      </c>
      <c r="X152" s="2671">
        <v>0</v>
      </c>
      <c r="Y152" s="2671">
        <v>0</v>
      </c>
    </row>
    <row r="153" spans="1:25" ht="16.5" thickBot="1">
      <c r="A153" s="2693" t="s">
        <v>1911</v>
      </c>
      <c r="B153" s="2722">
        <v>0</v>
      </c>
      <c r="C153" s="2722">
        <v>0</v>
      </c>
      <c r="D153" s="2722">
        <v>0</v>
      </c>
      <c r="E153" s="2722">
        <v>0</v>
      </c>
      <c r="F153" s="2722">
        <v>0</v>
      </c>
      <c r="G153" s="2722">
        <v>0</v>
      </c>
      <c r="H153" s="2671">
        <v>0</v>
      </c>
      <c r="I153" s="2671">
        <v>0</v>
      </c>
      <c r="J153" s="2671">
        <v>0</v>
      </c>
      <c r="K153" s="2671">
        <v>0</v>
      </c>
      <c r="L153" s="2671">
        <v>0</v>
      </c>
      <c r="M153" s="2671">
        <v>0</v>
      </c>
      <c r="N153" s="2671">
        <v>0</v>
      </c>
      <c r="O153" s="2671">
        <v>0</v>
      </c>
      <c r="P153" s="2671">
        <v>0</v>
      </c>
      <c r="Q153" s="2671">
        <v>0</v>
      </c>
      <c r="R153" s="2671">
        <v>0</v>
      </c>
      <c r="S153" s="2671">
        <v>0</v>
      </c>
      <c r="T153" s="2671">
        <v>0</v>
      </c>
      <c r="U153" s="2671">
        <v>0</v>
      </c>
      <c r="V153" s="2671">
        <v>0</v>
      </c>
      <c r="W153" s="2671">
        <v>0</v>
      </c>
      <c r="X153" s="2671">
        <v>0</v>
      </c>
      <c r="Y153" s="2671">
        <v>0</v>
      </c>
    </row>
    <row r="154" spans="1:25" ht="16.5" thickBot="1">
      <c r="A154" s="2693" t="s">
        <v>1912</v>
      </c>
      <c r="B154" s="2722">
        <v>0</v>
      </c>
      <c r="C154" s="2722">
        <v>0</v>
      </c>
      <c r="D154" s="2722">
        <v>0</v>
      </c>
      <c r="E154" s="2722">
        <v>0</v>
      </c>
      <c r="F154" s="2722">
        <v>0</v>
      </c>
      <c r="G154" s="2722">
        <v>0</v>
      </c>
      <c r="H154" s="2671">
        <v>0</v>
      </c>
      <c r="I154" s="2671">
        <v>0</v>
      </c>
      <c r="J154" s="2671">
        <v>0</v>
      </c>
      <c r="K154" s="2671">
        <v>0</v>
      </c>
      <c r="L154" s="2671">
        <v>0</v>
      </c>
      <c r="M154" s="2671">
        <v>0</v>
      </c>
      <c r="N154" s="2671">
        <v>0</v>
      </c>
      <c r="O154" s="2671">
        <v>0</v>
      </c>
      <c r="P154" s="2671">
        <v>0</v>
      </c>
      <c r="Q154" s="2671">
        <v>0</v>
      </c>
      <c r="R154" s="2671">
        <v>0</v>
      </c>
      <c r="S154" s="2671">
        <v>0</v>
      </c>
      <c r="T154" s="2671">
        <v>1687.6508806360571</v>
      </c>
      <c r="U154" s="2671">
        <v>0</v>
      </c>
      <c r="V154" s="2671">
        <v>0</v>
      </c>
      <c r="W154" s="2671">
        <v>0</v>
      </c>
      <c r="X154" s="2671">
        <v>0</v>
      </c>
      <c r="Y154" s="2671">
        <v>0</v>
      </c>
    </row>
    <row r="155" spans="1:25" ht="16.5" thickBot="1">
      <c r="A155" s="2693" t="s">
        <v>1913</v>
      </c>
      <c r="B155" s="2722">
        <v>0</v>
      </c>
      <c r="C155" s="2722">
        <v>0</v>
      </c>
      <c r="D155" s="2722">
        <v>0</v>
      </c>
      <c r="E155" s="2722">
        <v>0</v>
      </c>
      <c r="F155" s="2722">
        <v>0</v>
      </c>
      <c r="G155" s="2722">
        <v>0</v>
      </c>
      <c r="H155" s="2671">
        <v>0</v>
      </c>
      <c r="I155" s="2671">
        <v>0</v>
      </c>
      <c r="J155" s="2671">
        <v>0</v>
      </c>
      <c r="K155" s="2671">
        <v>0</v>
      </c>
      <c r="L155" s="2671">
        <v>0</v>
      </c>
      <c r="M155" s="2671">
        <v>0</v>
      </c>
      <c r="N155" s="2671">
        <v>0</v>
      </c>
      <c r="O155" s="2671">
        <v>0</v>
      </c>
      <c r="P155" s="2671">
        <v>0</v>
      </c>
      <c r="Q155" s="2671">
        <v>0</v>
      </c>
      <c r="R155" s="2671">
        <v>0</v>
      </c>
      <c r="S155" s="2671">
        <v>0</v>
      </c>
      <c r="T155" s="2671">
        <v>1687.6508806360571</v>
      </c>
      <c r="U155" s="2671">
        <v>0</v>
      </c>
      <c r="V155" s="2671">
        <v>0</v>
      </c>
      <c r="W155" s="2671">
        <v>0</v>
      </c>
      <c r="X155" s="2671">
        <v>0</v>
      </c>
      <c r="Y155" s="2671">
        <v>0</v>
      </c>
    </row>
    <row r="156" spans="1:25" ht="16.5" thickBot="1">
      <c r="A156" s="2693" t="s">
        <v>1914</v>
      </c>
      <c r="B156" s="2722">
        <v>0</v>
      </c>
      <c r="C156" s="2722">
        <v>0</v>
      </c>
      <c r="D156" s="2722">
        <v>0</v>
      </c>
      <c r="E156" s="2722">
        <v>0</v>
      </c>
      <c r="F156" s="2722">
        <v>0</v>
      </c>
      <c r="G156" s="2722">
        <v>0</v>
      </c>
      <c r="H156" s="2671">
        <v>0</v>
      </c>
      <c r="I156" s="2671">
        <v>0</v>
      </c>
      <c r="J156" s="2671">
        <v>0</v>
      </c>
      <c r="K156" s="2671">
        <v>0</v>
      </c>
      <c r="L156" s="2671">
        <v>0</v>
      </c>
      <c r="M156" s="2671">
        <v>0</v>
      </c>
      <c r="N156" s="2671">
        <v>0</v>
      </c>
      <c r="O156" s="2671">
        <v>0</v>
      </c>
      <c r="P156" s="2671">
        <v>0</v>
      </c>
      <c r="Q156" s="2671">
        <v>0</v>
      </c>
      <c r="R156" s="2671">
        <v>0</v>
      </c>
      <c r="S156" s="2671">
        <v>0</v>
      </c>
      <c r="T156" s="2671">
        <v>0</v>
      </c>
      <c r="U156" s="2671">
        <v>0</v>
      </c>
      <c r="V156" s="2671">
        <v>0</v>
      </c>
      <c r="W156" s="2671">
        <v>0</v>
      </c>
      <c r="X156" s="2671">
        <v>0</v>
      </c>
      <c r="Y156" s="2671">
        <v>0</v>
      </c>
    </row>
    <row r="157" spans="1:25" ht="16.5" thickBot="1">
      <c r="A157" s="2652" t="s">
        <v>1915</v>
      </c>
      <c r="B157" s="2716">
        <v>0</v>
      </c>
      <c r="C157" s="2716">
        <v>0</v>
      </c>
      <c r="D157" s="2716">
        <v>0</v>
      </c>
      <c r="E157" s="2716">
        <v>0</v>
      </c>
      <c r="F157" s="2716">
        <v>0</v>
      </c>
      <c r="G157" s="2716">
        <v>0</v>
      </c>
      <c r="H157" s="2738">
        <v>0</v>
      </c>
      <c r="I157" s="2738">
        <v>0</v>
      </c>
      <c r="J157" s="2738">
        <v>0</v>
      </c>
      <c r="K157" s="2738">
        <v>0</v>
      </c>
      <c r="L157" s="2738">
        <v>0</v>
      </c>
      <c r="M157" s="2738">
        <v>0</v>
      </c>
      <c r="N157" s="2738">
        <v>0</v>
      </c>
      <c r="O157" s="2738">
        <v>0</v>
      </c>
      <c r="P157" s="2738">
        <v>0</v>
      </c>
      <c r="Q157" s="2738">
        <v>0</v>
      </c>
      <c r="R157" s="2738">
        <v>0</v>
      </c>
      <c r="S157" s="2738">
        <v>0</v>
      </c>
      <c r="T157" s="2738">
        <v>0</v>
      </c>
      <c r="U157" s="2738">
        <v>0</v>
      </c>
      <c r="V157" s="2738">
        <v>0</v>
      </c>
      <c r="W157" s="2738">
        <v>0</v>
      </c>
      <c r="X157" s="2738">
        <v>0</v>
      </c>
      <c r="Y157" s="2738">
        <v>0</v>
      </c>
    </row>
    <row r="158" spans="1:25" ht="16.5" thickBot="1">
      <c r="A158" s="2655" t="s">
        <v>1916</v>
      </c>
      <c r="B158" s="2716">
        <v>0</v>
      </c>
      <c r="C158" s="2716">
        <v>0</v>
      </c>
      <c r="D158" s="2716">
        <v>0</v>
      </c>
      <c r="E158" s="2716">
        <v>0</v>
      </c>
      <c r="F158" s="2716">
        <v>0</v>
      </c>
      <c r="G158" s="2716">
        <v>0</v>
      </c>
      <c r="H158" s="2738">
        <v>0</v>
      </c>
      <c r="I158" s="2653">
        <v>0</v>
      </c>
      <c r="J158" s="2738">
        <v>0</v>
      </c>
      <c r="K158" s="2653">
        <v>0</v>
      </c>
      <c r="L158" s="2738">
        <v>0</v>
      </c>
      <c r="M158" s="2653">
        <v>0</v>
      </c>
      <c r="N158" s="2738">
        <v>0</v>
      </c>
      <c r="O158" s="2653">
        <v>0</v>
      </c>
      <c r="P158" s="2738">
        <v>0</v>
      </c>
      <c r="Q158" s="2653">
        <v>0</v>
      </c>
      <c r="R158" s="2738">
        <v>0</v>
      </c>
      <c r="S158" s="2653">
        <v>0</v>
      </c>
      <c r="T158" s="2738">
        <v>0</v>
      </c>
      <c r="U158" s="2653">
        <v>0</v>
      </c>
      <c r="V158" s="2738">
        <v>0</v>
      </c>
      <c r="W158" s="2653">
        <v>0</v>
      </c>
      <c r="X158" s="2738">
        <v>0</v>
      </c>
      <c r="Y158" s="2653">
        <v>0</v>
      </c>
    </row>
    <row r="159" spans="1:25" ht="16.5" thickBot="1">
      <c r="A159" s="2655" t="s">
        <v>1917</v>
      </c>
      <c r="B159" s="2717"/>
      <c r="C159" s="2717"/>
      <c r="D159" s="2717"/>
      <c r="E159" s="2717"/>
      <c r="F159" s="2717"/>
      <c r="G159" s="2717"/>
      <c r="H159" s="2739"/>
      <c r="I159" s="2656"/>
      <c r="J159" s="2739"/>
      <c r="K159" s="2656"/>
      <c r="L159" s="2739"/>
      <c r="M159" s="2656"/>
      <c r="N159" s="2739"/>
      <c r="O159" s="2656"/>
      <c r="P159" s="2739"/>
      <c r="Q159" s="2656"/>
      <c r="R159" s="2739"/>
      <c r="S159" s="2656"/>
      <c r="T159" s="2739"/>
      <c r="U159" s="2656"/>
      <c r="V159" s="2739"/>
      <c r="W159" s="2656"/>
      <c r="X159" s="2739"/>
      <c r="Y159" s="2656"/>
    </row>
    <row r="160" spans="1:25" ht="16.5" thickBot="1">
      <c r="A160" s="2655" t="s">
        <v>1918</v>
      </c>
      <c r="B160" s="2717">
        <v>0</v>
      </c>
      <c r="C160" s="2717">
        <v>0</v>
      </c>
      <c r="D160" s="2717">
        <v>0</v>
      </c>
      <c r="E160" s="2717">
        <v>0</v>
      </c>
      <c r="F160" s="2717">
        <v>0</v>
      </c>
      <c r="G160" s="2717">
        <v>0</v>
      </c>
      <c r="H160" s="2739">
        <v>0</v>
      </c>
      <c r="I160" s="2739">
        <v>0</v>
      </c>
      <c r="J160" s="2739">
        <v>0</v>
      </c>
      <c r="K160" s="2739">
        <v>0</v>
      </c>
      <c r="L160" s="2739">
        <v>0</v>
      </c>
      <c r="M160" s="2739">
        <v>0</v>
      </c>
      <c r="N160" s="2739">
        <v>0</v>
      </c>
      <c r="O160" s="2739">
        <v>0</v>
      </c>
      <c r="P160" s="2739">
        <v>0</v>
      </c>
      <c r="Q160" s="2739">
        <v>0</v>
      </c>
      <c r="R160" s="2739">
        <v>0</v>
      </c>
      <c r="S160" s="2739">
        <v>0</v>
      </c>
      <c r="T160" s="2739">
        <v>0</v>
      </c>
      <c r="U160" s="2739">
        <v>0</v>
      </c>
      <c r="V160" s="2739">
        <v>0</v>
      </c>
      <c r="W160" s="2739">
        <v>0</v>
      </c>
      <c r="X160" s="2739">
        <v>0</v>
      </c>
      <c r="Y160" s="2739">
        <v>0</v>
      </c>
    </row>
    <row r="161" spans="1:25" ht="16.5" thickBot="1">
      <c r="A161" s="2655" t="s">
        <v>1919</v>
      </c>
      <c r="B161" s="2717">
        <v>0</v>
      </c>
      <c r="C161" s="2717">
        <v>0</v>
      </c>
      <c r="D161" s="2717">
        <v>0</v>
      </c>
      <c r="E161" s="2717">
        <v>0</v>
      </c>
      <c r="F161" s="2717">
        <v>0</v>
      </c>
      <c r="G161" s="2717">
        <v>0</v>
      </c>
      <c r="H161" s="2739">
        <v>0</v>
      </c>
      <c r="I161" s="2739">
        <v>0</v>
      </c>
      <c r="J161" s="2739">
        <v>0</v>
      </c>
      <c r="K161" s="2739">
        <v>0</v>
      </c>
      <c r="L161" s="2739">
        <v>0</v>
      </c>
      <c r="M161" s="2739">
        <v>0</v>
      </c>
      <c r="N161" s="2739">
        <v>0</v>
      </c>
      <c r="O161" s="2739">
        <v>0</v>
      </c>
      <c r="P161" s="2739">
        <v>0</v>
      </c>
      <c r="Q161" s="2739">
        <v>0</v>
      </c>
      <c r="R161" s="2739">
        <v>0</v>
      </c>
      <c r="S161" s="2739">
        <v>0</v>
      </c>
      <c r="T161" s="2739">
        <v>0</v>
      </c>
      <c r="U161" s="2739">
        <v>0</v>
      </c>
      <c r="V161" s="2739">
        <v>0</v>
      </c>
      <c r="W161" s="2739">
        <v>0</v>
      </c>
      <c r="X161" s="2739">
        <v>0</v>
      </c>
      <c r="Y161" s="2739">
        <v>0</v>
      </c>
    </row>
    <row r="162" spans="1:25" ht="16.5" thickBot="1">
      <c r="A162" s="2655" t="s">
        <v>1920</v>
      </c>
      <c r="B162" s="2717"/>
      <c r="C162" s="2717"/>
      <c r="D162" s="2717"/>
      <c r="E162" s="2717"/>
      <c r="F162" s="2717"/>
      <c r="G162" s="2717"/>
      <c r="H162" s="2739"/>
      <c r="I162" s="2656"/>
      <c r="J162" s="2739"/>
      <c r="K162" s="2656"/>
      <c r="L162" s="2739"/>
      <c r="M162" s="2656"/>
      <c r="N162" s="2739"/>
      <c r="O162" s="2656"/>
      <c r="P162" s="2739"/>
      <c r="Q162" s="2656"/>
      <c r="R162" s="2739"/>
      <c r="S162" s="2656"/>
      <c r="T162" s="2739"/>
      <c r="U162" s="2656"/>
      <c r="V162" s="2739"/>
      <c r="W162" s="2656"/>
      <c r="X162" s="2739"/>
      <c r="Y162" s="2656"/>
    </row>
    <row r="163" spans="1:25" ht="16.5" thickBot="1">
      <c r="A163" s="2655" t="s">
        <v>1921</v>
      </c>
      <c r="B163" s="2717"/>
      <c r="C163" s="2717"/>
      <c r="D163" s="2717"/>
      <c r="E163" s="2717"/>
      <c r="F163" s="2717"/>
      <c r="G163" s="2717"/>
      <c r="H163" s="2739"/>
      <c r="I163" s="2656"/>
      <c r="J163" s="2739"/>
      <c r="K163" s="2656"/>
      <c r="L163" s="2739"/>
      <c r="M163" s="2656"/>
      <c r="N163" s="2739"/>
      <c r="O163" s="2656"/>
      <c r="P163" s="2739"/>
      <c r="Q163" s="2656"/>
      <c r="R163" s="2739"/>
      <c r="S163" s="2656"/>
      <c r="T163" s="2739"/>
      <c r="U163" s="2656"/>
      <c r="V163" s="2739"/>
      <c r="W163" s="2656"/>
      <c r="X163" s="2739"/>
      <c r="Y163" s="2656"/>
    </row>
    <row r="164" spans="1:25" ht="16.5" thickBot="1">
      <c r="A164" s="2693" t="s">
        <v>1922</v>
      </c>
      <c r="B164" s="2722"/>
      <c r="C164" s="2722"/>
      <c r="D164" s="2722"/>
      <c r="E164" s="2722"/>
      <c r="F164" s="2722"/>
      <c r="G164" s="2722"/>
      <c r="H164" s="2739"/>
      <c r="I164" s="2656"/>
      <c r="J164" s="2739"/>
      <c r="K164" s="2656"/>
      <c r="L164" s="2739"/>
      <c r="M164" s="2656"/>
      <c r="N164" s="2739"/>
      <c r="O164" s="2656"/>
      <c r="P164" s="2739"/>
      <c r="Q164" s="2656"/>
      <c r="R164" s="2739"/>
      <c r="S164" s="2656"/>
      <c r="T164" s="2739"/>
      <c r="U164" s="2656"/>
      <c r="V164" s="2739"/>
      <c r="W164" s="2656"/>
      <c r="X164" s="2739"/>
      <c r="Y164" s="2656"/>
    </row>
    <row r="165" spans="1:25" ht="16.5" thickBot="1">
      <c r="A165" s="2655" t="s">
        <v>1923</v>
      </c>
      <c r="B165" s="2717">
        <v>0</v>
      </c>
      <c r="C165" s="2717">
        <v>0</v>
      </c>
      <c r="D165" s="2717">
        <v>0</v>
      </c>
      <c r="E165" s="2717">
        <v>0</v>
      </c>
      <c r="F165" s="2717">
        <v>0</v>
      </c>
      <c r="G165" s="2717">
        <v>0</v>
      </c>
      <c r="H165" s="2739">
        <v>0</v>
      </c>
      <c r="I165" s="2739">
        <v>0</v>
      </c>
      <c r="J165" s="2739">
        <v>0</v>
      </c>
      <c r="K165" s="2739">
        <v>0</v>
      </c>
      <c r="L165" s="2739">
        <v>0</v>
      </c>
      <c r="M165" s="2739">
        <v>0</v>
      </c>
      <c r="N165" s="2739">
        <v>0</v>
      </c>
      <c r="O165" s="2739">
        <v>0</v>
      </c>
      <c r="P165" s="2739">
        <v>0</v>
      </c>
      <c r="Q165" s="2739">
        <v>0</v>
      </c>
      <c r="R165" s="2739">
        <v>0</v>
      </c>
      <c r="S165" s="2739">
        <v>0</v>
      </c>
      <c r="T165" s="2739">
        <v>0</v>
      </c>
      <c r="U165" s="2739">
        <v>0</v>
      </c>
      <c r="V165" s="2739">
        <v>0</v>
      </c>
      <c r="W165" s="2739">
        <v>0</v>
      </c>
      <c r="X165" s="2739">
        <v>0</v>
      </c>
      <c r="Y165" s="2739">
        <v>0</v>
      </c>
    </row>
    <row r="166" spans="1:25" ht="16.5" thickBot="1">
      <c r="A166" s="2655" t="s">
        <v>1924</v>
      </c>
      <c r="B166" s="2717"/>
      <c r="C166" s="2717"/>
      <c r="D166" s="2717"/>
      <c r="E166" s="2717"/>
      <c r="F166" s="2717"/>
      <c r="G166" s="2717"/>
      <c r="H166" s="2739"/>
      <c r="I166" s="2656"/>
      <c r="J166" s="2739"/>
      <c r="K166" s="2656"/>
      <c r="L166" s="2739"/>
      <c r="M166" s="2656"/>
      <c r="N166" s="2739"/>
      <c r="O166" s="2656"/>
      <c r="P166" s="2739"/>
      <c r="Q166" s="2656"/>
      <c r="R166" s="2739"/>
      <c r="S166" s="2656"/>
      <c r="T166" s="2739"/>
      <c r="U166" s="2656"/>
      <c r="V166" s="2739"/>
      <c r="W166" s="2656"/>
      <c r="X166" s="2739"/>
      <c r="Y166" s="2656"/>
    </row>
    <row r="167" spans="1:25" ht="16.5" thickBot="1">
      <c r="A167" s="2655" t="s">
        <v>1925</v>
      </c>
      <c r="B167" s="2717"/>
      <c r="C167" s="2717"/>
      <c r="D167" s="2717"/>
      <c r="E167" s="2717"/>
      <c r="F167" s="2717"/>
      <c r="G167" s="2717"/>
      <c r="H167" s="2739"/>
      <c r="I167" s="2656"/>
      <c r="J167" s="2739"/>
      <c r="K167" s="2656"/>
      <c r="L167" s="2739"/>
      <c r="M167" s="2656"/>
      <c r="N167" s="2739"/>
      <c r="O167" s="2656"/>
      <c r="P167" s="2739"/>
      <c r="Q167" s="2656"/>
      <c r="R167" s="2739"/>
      <c r="S167" s="2656"/>
      <c r="T167" s="2739"/>
      <c r="U167" s="2656"/>
      <c r="V167" s="2739"/>
      <c r="W167" s="2656"/>
      <c r="X167" s="2739"/>
      <c r="Y167" s="2656"/>
    </row>
    <row r="168" spans="1:25" ht="16.5" thickBot="1">
      <c r="A168" s="2693" t="s">
        <v>1926</v>
      </c>
      <c r="B168" s="2719" t="s">
        <v>1770</v>
      </c>
      <c r="C168" s="2722"/>
      <c r="D168" s="2719" t="s">
        <v>1770</v>
      </c>
      <c r="E168" s="2722"/>
      <c r="F168" s="2719" t="s">
        <v>1770</v>
      </c>
      <c r="G168" s="2722"/>
      <c r="H168" s="2719" t="s">
        <v>1770</v>
      </c>
      <c r="I168" s="2656"/>
      <c r="J168" s="2719" t="s">
        <v>1770</v>
      </c>
      <c r="K168" s="2656"/>
      <c r="L168" s="2719" t="s">
        <v>1770</v>
      </c>
      <c r="M168" s="2656"/>
      <c r="N168" s="2719" t="s">
        <v>1770</v>
      </c>
      <c r="O168" s="2656"/>
      <c r="P168" s="2719" t="s">
        <v>1770</v>
      </c>
      <c r="Q168" s="2656"/>
      <c r="R168" s="2719" t="s">
        <v>1770</v>
      </c>
      <c r="S168" s="2656"/>
      <c r="T168" s="2719" t="s">
        <v>1770</v>
      </c>
      <c r="U168" s="2656"/>
      <c r="V168" s="2719" t="s">
        <v>1770</v>
      </c>
      <c r="W168" s="2656"/>
      <c r="X168" s="2719" t="s">
        <v>1770</v>
      </c>
      <c r="Y168" s="2656"/>
    </row>
    <row r="169" spans="1:25" ht="16.5" thickBot="1">
      <c r="A169" s="2693" t="s">
        <v>1927</v>
      </c>
      <c r="B169" s="2722"/>
      <c r="C169" s="2722"/>
      <c r="D169" s="2722"/>
      <c r="E169" s="2722"/>
      <c r="F169" s="2722"/>
      <c r="G169" s="2722"/>
      <c r="H169" s="2671"/>
      <c r="I169" s="2656"/>
      <c r="J169" s="2671"/>
      <c r="K169" s="2656"/>
      <c r="L169" s="2671"/>
      <c r="M169" s="2656"/>
      <c r="N169" s="2671"/>
      <c r="O169" s="2656"/>
      <c r="P169" s="2671"/>
      <c r="Q169" s="2656"/>
      <c r="R169" s="2671"/>
      <c r="S169" s="2656"/>
      <c r="T169" s="2671"/>
      <c r="U169" s="2656"/>
      <c r="V169" s="2671"/>
      <c r="W169" s="2656"/>
      <c r="X169" s="2671"/>
      <c r="Y169" s="2656"/>
    </row>
    <row r="170" spans="1:25" ht="16.5" thickBot="1">
      <c r="A170" s="2693" t="s">
        <v>1928</v>
      </c>
      <c r="B170" s="2722"/>
      <c r="C170" s="2722"/>
      <c r="D170" s="2722"/>
      <c r="E170" s="2722"/>
      <c r="F170" s="2722"/>
      <c r="G170" s="2722"/>
      <c r="H170" s="2671"/>
      <c r="I170" s="2671"/>
      <c r="J170" s="2671"/>
      <c r="K170" s="2671"/>
      <c r="L170" s="2671"/>
      <c r="M170" s="2671"/>
      <c r="N170" s="2671"/>
      <c r="O170" s="2671"/>
      <c r="P170" s="2671"/>
      <c r="Q170" s="2671"/>
      <c r="R170" s="2671"/>
      <c r="S170" s="2671"/>
      <c r="T170" s="2671"/>
      <c r="U170" s="2671"/>
      <c r="V170" s="2671"/>
      <c r="W170" s="2671"/>
      <c r="X170" s="2671"/>
      <c r="Y170" s="2671"/>
    </row>
    <row r="171" spans="1:25" ht="16.5" thickBot="1">
      <c r="A171" s="2655" t="s">
        <v>1929</v>
      </c>
      <c r="B171" s="2717"/>
      <c r="C171" s="2717"/>
      <c r="D171" s="2717"/>
      <c r="E171" s="2717"/>
      <c r="F171" s="2717"/>
      <c r="G171" s="2717"/>
      <c r="H171" s="2671"/>
      <c r="I171" s="2656"/>
      <c r="J171" s="2671"/>
      <c r="K171" s="2656"/>
      <c r="L171" s="2671"/>
      <c r="M171" s="2656"/>
      <c r="N171" s="2671"/>
      <c r="O171" s="2656"/>
      <c r="P171" s="2671"/>
      <c r="Q171" s="2656"/>
      <c r="R171" s="2671"/>
      <c r="S171" s="2656"/>
      <c r="T171" s="2671"/>
      <c r="U171" s="2656"/>
      <c r="V171" s="2671"/>
      <c r="W171" s="2656"/>
      <c r="X171" s="2671"/>
      <c r="Y171" s="2656"/>
    </row>
    <row r="172" spans="1:25" ht="16.5" thickBot="1">
      <c r="A172" s="2693" t="s">
        <v>1930</v>
      </c>
      <c r="B172" s="2722"/>
      <c r="C172" s="2722"/>
      <c r="D172" s="2722"/>
      <c r="E172" s="2722"/>
      <c r="F172" s="2722"/>
      <c r="G172" s="2722"/>
      <c r="H172" s="2671"/>
      <c r="I172" s="2656"/>
      <c r="J172" s="2671"/>
      <c r="K172" s="2656"/>
      <c r="L172" s="2671"/>
      <c r="M172" s="2656"/>
      <c r="N172" s="2671"/>
      <c r="O172" s="2656"/>
      <c r="P172" s="2671"/>
      <c r="Q172" s="2656"/>
      <c r="R172" s="2671"/>
      <c r="S172" s="2656"/>
      <c r="T172" s="2671"/>
      <c r="U172" s="2656"/>
      <c r="V172" s="2671"/>
      <c r="W172" s="2656"/>
      <c r="X172" s="2671"/>
      <c r="Y172" s="2656"/>
    </row>
    <row r="173" spans="1:25" ht="16.5" thickBot="1">
      <c r="A173" s="2655" t="s">
        <v>1931</v>
      </c>
      <c r="B173" s="2716">
        <v>3327.3721730708803</v>
      </c>
      <c r="C173" s="2716">
        <v>0</v>
      </c>
      <c r="D173" s="2716">
        <v>3417.3685890074776</v>
      </c>
      <c r="E173" s="2716">
        <v>0</v>
      </c>
      <c r="F173" s="2716">
        <v>1351.0741651022399</v>
      </c>
      <c r="G173" s="2716">
        <v>0</v>
      </c>
      <c r="H173" s="2713">
        <v>1973.616993258951</v>
      </c>
      <c r="I173" s="2713">
        <v>0</v>
      </c>
      <c r="J173" s="2713">
        <v>3657.183461423374</v>
      </c>
      <c r="K173" s="2713">
        <v>0</v>
      </c>
      <c r="L173" s="2713">
        <v>1410.7236938163223</v>
      </c>
      <c r="M173" s="2713">
        <v>0</v>
      </c>
      <c r="N173" s="2713">
        <v>4363.5539728637414</v>
      </c>
      <c r="O173" s="2713">
        <v>0</v>
      </c>
      <c r="P173" s="2713">
        <v>0</v>
      </c>
      <c r="Q173" s="2713">
        <v>-1544.4097455755</v>
      </c>
      <c r="R173" s="2713">
        <v>1104.5748790415855</v>
      </c>
      <c r="S173" s="2713">
        <v>0</v>
      </c>
      <c r="T173" s="2713">
        <v>0</v>
      </c>
      <c r="U173" s="2713">
        <v>-2605.0909357484124</v>
      </c>
      <c r="V173" s="2713">
        <v>0</v>
      </c>
      <c r="W173" s="2713">
        <v>-3771.9889992611606</v>
      </c>
      <c r="X173" s="2713">
        <v>0</v>
      </c>
      <c r="Y173" s="2713">
        <v>-2795.8340446016882</v>
      </c>
    </row>
    <row r="174" spans="1:25" ht="48" thickBot="1">
      <c r="A174" s="2655"/>
      <c r="B174" s="2740" t="s">
        <v>1932</v>
      </c>
      <c r="C174" s="2740" t="s">
        <v>1933</v>
      </c>
      <c r="D174" s="2740" t="s">
        <v>1932</v>
      </c>
      <c r="E174" s="2740" t="s">
        <v>1933</v>
      </c>
      <c r="F174" s="2740" t="s">
        <v>1932</v>
      </c>
      <c r="G174" s="2740" t="s">
        <v>1933</v>
      </c>
      <c r="H174" s="2740" t="s">
        <v>1932</v>
      </c>
      <c r="I174" s="2740" t="s">
        <v>1933</v>
      </c>
      <c r="J174" s="2740" t="s">
        <v>1932</v>
      </c>
      <c r="K174" s="2740" t="s">
        <v>1933</v>
      </c>
      <c r="L174" s="2740" t="s">
        <v>1932</v>
      </c>
      <c r="M174" s="2740" t="s">
        <v>1933</v>
      </c>
      <c r="N174" s="2740" t="s">
        <v>1932</v>
      </c>
      <c r="O174" s="2740" t="s">
        <v>1933</v>
      </c>
      <c r="P174" s="2740" t="s">
        <v>1932</v>
      </c>
      <c r="Q174" s="2740" t="s">
        <v>1933</v>
      </c>
      <c r="R174" s="2740" t="s">
        <v>1932</v>
      </c>
      <c r="S174" s="2740" t="s">
        <v>1933</v>
      </c>
      <c r="T174" s="2740" t="s">
        <v>1932</v>
      </c>
      <c r="U174" s="2740" t="s">
        <v>1933</v>
      </c>
      <c r="V174" s="2740" t="s">
        <v>1932</v>
      </c>
      <c r="W174" s="2740" t="s">
        <v>1933</v>
      </c>
      <c r="X174" s="2740" t="s">
        <v>1932</v>
      </c>
      <c r="Y174" s="2740" t="s">
        <v>1933</v>
      </c>
    </row>
    <row r="175" spans="1:25" ht="16.5" thickBot="1">
      <c r="A175" s="2652" t="s">
        <v>1934</v>
      </c>
      <c r="B175" s="2716">
        <v>4306.0057931026513</v>
      </c>
      <c r="C175" s="2716">
        <v>-1515.9801663531446</v>
      </c>
      <c r="D175" s="2716">
        <v>4013.6465800639235</v>
      </c>
      <c r="E175" s="2716">
        <v>4369.5224418121725</v>
      </c>
      <c r="F175" s="2716">
        <v>927.87608527713633</v>
      </c>
      <c r="G175" s="2716">
        <v>3842.7294095070129</v>
      </c>
      <c r="H175" s="2713">
        <v>8676.4536250795063</v>
      </c>
      <c r="I175" s="2713">
        <v>4936.5142185402119</v>
      </c>
      <c r="J175" s="2713">
        <v>10903.566734712393</v>
      </c>
      <c r="K175" s="2713">
        <v>7374.9465406901627</v>
      </c>
      <c r="L175" s="2713">
        <v>14225.297928326861</v>
      </c>
      <c r="M175" s="2713">
        <v>13724.173901400867</v>
      </c>
      <c r="N175" s="2713">
        <v>5319.9750146826864</v>
      </c>
      <c r="O175" s="2713">
        <v>4440.6182083160338</v>
      </c>
      <c r="P175" s="2713">
        <v>-4040.0606549811191</v>
      </c>
      <c r="Q175" s="2713">
        <v>575.1134758570397</v>
      </c>
      <c r="R175" s="2713">
        <v>5446.0010342862906</v>
      </c>
      <c r="S175" s="2713">
        <v>3118.0905735257461</v>
      </c>
      <c r="T175" s="2713">
        <v>14373.177806577583</v>
      </c>
      <c r="U175" s="2713">
        <v>7480.9143578950561</v>
      </c>
      <c r="V175" s="2713">
        <v>10554.42401808588</v>
      </c>
      <c r="W175" s="2713">
        <v>4516.3405632503091</v>
      </c>
      <c r="X175" s="2713">
        <v>-6057.7790319038231</v>
      </c>
      <c r="Y175" s="2713">
        <v>5296.6557789508397</v>
      </c>
    </row>
    <row r="176" spans="1:25" ht="16.5" thickBot="1">
      <c r="A176" s="2655" t="s">
        <v>1935</v>
      </c>
      <c r="B176" s="2716">
        <v>5821.9859594557956</v>
      </c>
      <c r="C176" s="2716">
        <v>0</v>
      </c>
      <c r="D176" s="2716">
        <v>0</v>
      </c>
      <c r="E176" s="2716">
        <v>-355.87586174824901</v>
      </c>
      <c r="F176" s="2716">
        <v>0</v>
      </c>
      <c r="G176" s="2716">
        <v>-2914.8533242298763</v>
      </c>
      <c r="H176" s="2713">
        <v>3739.9394065392944</v>
      </c>
      <c r="I176" s="2713">
        <v>0</v>
      </c>
      <c r="J176" s="2713">
        <v>3528.62019402223</v>
      </c>
      <c r="K176" s="2713">
        <v>0</v>
      </c>
      <c r="L176" s="2713">
        <v>501.12402692599426</v>
      </c>
      <c r="M176" s="2713">
        <v>0</v>
      </c>
      <c r="N176" s="2713">
        <v>879.35680636665256</v>
      </c>
      <c r="O176" s="2713">
        <v>0</v>
      </c>
      <c r="P176" s="2713">
        <v>0</v>
      </c>
      <c r="Q176" s="2713">
        <v>-4615.1741308381588</v>
      </c>
      <c r="R176" s="2713">
        <v>2327.9104607605445</v>
      </c>
      <c r="S176" s="2713">
        <v>0</v>
      </c>
      <c r="T176" s="2713">
        <v>6892.2634486825273</v>
      </c>
      <c r="U176" s="2713">
        <v>0</v>
      </c>
      <c r="V176" s="2713">
        <v>6038.0834548355706</v>
      </c>
      <c r="W176" s="2713">
        <v>0</v>
      </c>
      <c r="X176" s="2713">
        <v>0</v>
      </c>
      <c r="Y176" s="2713">
        <v>-11354.434810854662</v>
      </c>
    </row>
    <row r="177" spans="1:25" ht="16.5" thickBot="1">
      <c r="A177" s="2655" t="s">
        <v>1936</v>
      </c>
      <c r="B177" s="2716">
        <v>326.85466666666667</v>
      </c>
      <c r="C177" s="2716">
        <v>1269.2220833333333</v>
      </c>
      <c r="D177" s="2716">
        <v>328.68688904306475</v>
      </c>
      <c r="E177" s="2716">
        <v>853.86662666666655</v>
      </c>
      <c r="F177" s="2716">
        <v>313.71300000000002</v>
      </c>
      <c r="G177" s="2716">
        <v>891.25475000000006</v>
      </c>
      <c r="H177" s="2713">
        <v>322.23050000000001</v>
      </c>
      <c r="I177" s="2713">
        <v>798.35474999999997</v>
      </c>
      <c r="J177" s="2713">
        <v>321.54649999999998</v>
      </c>
      <c r="K177" s="2713">
        <v>959.52300430000003</v>
      </c>
      <c r="L177" s="2713">
        <v>337.2374604538752</v>
      </c>
      <c r="M177" s="2713">
        <v>808.56398333333334</v>
      </c>
      <c r="N177" s="2713">
        <v>353.029</v>
      </c>
      <c r="O177" s="2713">
        <v>435.64294485333346</v>
      </c>
      <c r="P177" s="2713">
        <v>345.36749999999995</v>
      </c>
      <c r="Q177" s="2713">
        <v>438.84299999999996</v>
      </c>
      <c r="R177" s="2713">
        <v>345.22557761346877</v>
      </c>
      <c r="S177" s="2713">
        <v>314.43523676166672</v>
      </c>
      <c r="T177" s="2713">
        <v>363.16558343122864</v>
      </c>
      <c r="U177" s="2713">
        <v>1150.5079361120133</v>
      </c>
      <c r="V177" s="2713">
        <v>381.31800000000004</v>
      </c>
      <c r="W177" s="2713">
        <v>906.89866359032771</v>
      </c>
      <c r="X177" s="2713">
        <v>371.52987359450771</v>
      </c>
      <c r="Y177" s="2713">
        <v>498.62146917391863</v>
      </c>
    </row>
    <row r="178" spans="1:25" ht="16.5" thickBot="1">
      <c r="A178" s="2655" t="s">
        <v>1937</v>
      </c>
      <c r="B178" s="2717">
        <v>326.85466666666667</v>
      </c>
      <c r="C178" s="2717">
        <v>1269.1520833333334</v>
      </c>
      <c r="D178" s="2717">
        <v>328.68688904306475</v>
      </c>
      <c r="E178" s="2717">
        <v>852.58866666666654</v>
      </c>
      <c r="F178" s="2717">
        <v>313.71300000000002</v>
      </c>
      <c r="G178" s="2717">
        <v>890.9547500000001</v>
      </c>
      <c r="H178" s="2671">
        <v>322.23050000000001</v>
      </c>
      <c r="I178" s="2671">
        <v>798.22974999999997</v>
      </c>
      <c r="J178" s="2671">
        <v>321.54649999999998</v>
      </c>
      <c r="K178" s="2671">
        <v>958.91100430000006</v>
      </c>
      <c r="L178" s="2671">
        <v>337.2374604538752</v>
      </c>
      <c r="M178" s="2671">
        <v>628.39598333333333</v>
      </c>
      <c r="N178" s="2671">
        <v>353.029</v>
      </c>
      <c r="O178" s="2671">
        <v>430.01094485333346</v>
      </c>
      <c r="P178" s="2671">
        <v>345.36749999999995</v>
      </c>
      <c r="Q178" s="2671">
        <v>438.84299999999996</v>
      </c>
      <c r="R178" s="2671">
        <v>345.22557761346877</v>
      </c>
      <c r="S178" s="2671">
        <v>314.43523676166672</v>
      </c>
      <c r="T178" s="2671">
        <v>363.16558343122864</v>
      </c>
      <c r="U178" s="2671">
        <v>1149.8079361120133</v>
      </c>
      <c r="V178" s="2671">
        <v>381.31800000000004</v>
      </c>
      <c r="W178" s="2671">
        <v>906.89866359032771</v>
      </c>
      <c r="X178" s="2671">
        <v>371.52987359450771</v>
      </c>
      <c r="Y178" s="2671">
        <v>494.92153117391865</v>
      </c>
    </row>
    <row r="179" spans="1:25" ht="16.5" thickBot="1">
      <c r="A179" s="2655" t="s">
        <v>1938</v>
      </c>
      <c r="B179" s="2717">
        <v>317.74666666666667</v>
      </c>
      <c r="C179" s="2717">
        <v>863.7520833333333</v>
      </c>
      <c r="D179" s="2717">
        <v>318.9375</v>
      </c>
      <c r="E179" s="2717">
        <v>467.45866666666666</v>
      </c>
      <c r="F179" s="2717">
        <v>302.988</v>
      </c>
      <c r="G179" s="2717">
        <v>450.60575000000006</v>
      </c>
      <c r="H179" s="2671">
        <v>310.964</v>
      </c>
      <c r="I179" s="2671">
        <v>357.88074999999998</v>
      </c>
      <c r="J179" s="2671">
        <v>310.96316666666667</v>
      </c>
      <c r="K179" s="2671">
        <v>536.96767096666679</v>
      </c>
      <c r="L179" s="2671">
        <v>326.51115000000004</v>
      </c>
      <c r="M179" s="2671">
        <v>223.33358333333334</v>
      </c>
      <c r="N179" s="2671">
        <v>342.83550000000002</v>
      </c>
      <c r="O179" s="2671">
        <v>4.6979448533334107</v>
      </c>
      <c r="P179" s="2671">
        <v>334.67499999999995</v>
      </c>
      <c r="Q179" s="2671">
        <v>15.677999999999997</v>
      </c>
      <c r="R179" s="2671">
        <v>334.67666666666668</v>
      </c>
      <c r="S179" s="2671">
        <v>-104.43476323833329</v>
      </c>
      <c r="T179" s="2671">
        <v>351.41400000000004</v>
      </c>
      <c r="U179" s="2671">
        <v>758.03564475333326</v>
      </c>
      <c r="V179" s="2671">
        <v>368.98050000000006</v>
      </c>
      <c r="W179" s="2671">
        <v>463.59254262666673</v>
      </c>
      <c r="X179" s="2671">
        <v>360.19725000000005</v>
      </c>
      <c r="Y179" s="2671">
        <v>75.643178093333404</v>
      </c>
    </row>
    <row r="180" spans="1:25" ht="16.5" thickBot="1">
      <c r="A180" s="2655" t="s">
        <v>1939</v>
      </c>
      <c r="B180" s="2717">
        <v>317.74666666666667</v>
      </c>
      <c r="C180" s="2717">
        <v>863.7520833333333</v>
      </c>
      <c r="D180" s="2717">
        <v>318.9375</v>
      </c>
      <c r="E180" s="2717">
        <v>467.45866666666666</v>
      </c>
      <c r="F180" s="2717">
        <v>302.988</v>
      </c>
      <c r="G180" s="2717">
        <v>450.60575000000006</v>
      </c>
      <c r="H180" s="2671">
        <v>310.964</v>
      </c>
      <c r="I180" s="2671">
        <v>357.88074999999998</v>
      </c>
      <c r="J180" s="2671">
        <v>310.96316666666667</v>
      </c>
      <c r="K180" s="2671">
        <v>536.96767096666679</v>
      </c>
      <c r="L180" s="2671">
        <v>326.51115000000004</v>
      </c>
      <c r="M180" s="2671">
        <v>223.33358333333334</v>
      </c>
      <c r="N180" s="2671">
        <v>342.83550000000002</v>
      </c>
      <c r="O180" s="2671">
        <v>4.6979448533334107</v>
      </c>
      <c r="P180" s="2671">
        <v>334.67499999999995</v>
      </c>
      <c r="Q180" s="2671">
        <v>15.677999999999997</v>
      </c>
      <c r="R180" s="2671">
        <v>334.67666666666668</v>
      </c>
      <c r="S180" s="2671">
        <v>-104.43476323833329</v>
      </c>
      <c r="T180" s="2671">
        <v>351.41400000000004</v>
      </c>
      <c r="U180" s="2671">
        <v>758.03564475333326</v>
      </c>
      <c r="V180" s="2671">
        <v>368.98050000000006</v>
      </c>
      <c r="W180" s="2671">
        <v>463.59254262666673</v>
      </c>
      <c r="X180" s="2671">
        <v>360.19725000000005</v>
      </c>
      <c r="Y180" s="2671">
        <v>75.643178093333404</v>
      </c>
    </row>
    <row r="181" spans="1:25" ht="16.5" thickBot="1">
      <c r="A181" s="2655" t="s">
        <v>1940</v>
      </c>
      <c r="B181" s="2717">
        <v>0</v>
      </c>
      <c r="C181" s="2717">
        <v>0</v>
      </c>
      <c r="D181" s="2717">
        <v>0</v>
      </c>
      <c r="E181" s="2717">
        <v>0</v>
      </c>
      <c r="F181" s="2717">
        <v>0</v>
      </c>
      <c r="G181" s="2717">
        <v>0</v>
      </c>
      <c r="H181" s="2671">
        <v>0</v>
      </c>
      <c r="I181" s="2671">
        <v>0</v>
      </c>
      <c r="J181" s="2671">
        <v>0</v>
      </c>
      <c r="K181" s="2671">
        <v>0</v>
      </c>
      <c r="L181" s="2671">
        <v>0</v>
      </c>
      <c r="M181" s="2671">
        <v>0</v>
      </c>
      <c r="N181" s="2671">
        <v>0</v>
      </c>
      <c r="O181" s="2671">
        <v>0</v>
      </c>
      <c r="P181" s="2671">
        <v>0</v>
      </c>
      <c r="Q181" s="2671">
        <v>0</v>
      </c>
      <c r="R181" s="2671">
        <v>0</v>
      </c>
      <c r="S181" s="2671">
        <v>0</v>
      </c>
      <c r="T181" s="2671">
        <v>0</v>
      </c>
      <c r="U181" s="2671">
        <v>0</v>
      </c>
      <c r="V181" s="2671">
        <v>0</v>
      </c>
      <c r="W181" s="2671">
        <v>0</v>
      </c>
      <c r="X181" s="2671">
        <v>0</v>
      </c>
      <c r="Y181" s="2671">
        <v>0</v>
      </c>
    </row>
    <row r="182" spans="1:25" ht="16.5" thickBot="1">
      <c r="A182" s="2655" t="s">
        <v>1941</v>
      </c>
      <c r="B182" s="2717">
        <v>0</v>
      </c>
      <c r="C182" s="2717">
        <v>0</v>
      </c>
      <c r="D182" s="2717">
        <v>0</v>
      </c>
      <c r="E182" s="2717">
        <v>0</v>
      </c>
      <c r="F182" s="2717">
        <v>0</v>
      </c>
      <c r="G182" s="2717">
        <v>0</v>
      </c>
      <c r="H182" s="2671">
        <v>0</v>
      </c>
      <c r="I182" s="2671">
        <v>0</v>
      </c>
      <c r="J182" s="2671">
        <v>0</v>
      </c>
      <c r="K182" s="2671">
        <v>0</v>
      </c>
      <c r="L182" s="2671">
        <v>0</v>
      </c>
      <c r="M182" s="2671">
        <v>0</v>
      </c>
      <c r="N182" s="2671">
        <v>0</v>
      </c>
      <c r="O182" s="2671">
        <v>0</v>
      </c>
      <c r="P182" s="2671">
        <v>0</v>
      </c>
      <c r="Q182" s="2671">
        <v>0</v>
      </c>
      <c r="R182" s="2671">
        <v>0</v>
      </c>
      <c r="S182" s="2671">
        <v>0</v>
      </c>
      <c r="T182" s="2671">
        <v>0</v>
      </c>
      <c r="U182" s="2671">
        <v>0</v>
      </c>
      <c r="V182" s="2671">
        <v>0</v>
      </c>
      <c r="W182" s="2671">
        <v>0</v>
      </c>
      <c r="X182" s="2671">
        <v>0</v>
      </c>
      <c r="Y182" s="2671">
        <v>0</v>
      </c>
    </row>
    <row r="183" spans="1:25" ht="16.5" thickBot="1">
      <c r="A183" s="2693" t="s">
        <v>1942</v>
      </c>
      <c r="B183" s="2722">
        <v>0</v>
      </c>
      <c r="C183" s="2722">
        <v>0</v>
      </c>
      <c r="D183" s="2722">
        <v>0</v>
      </c>
      <c r="E183" s="2722">
        <v>0</v>
      </c>
      <c r="F183" s="2722">
        <v>0</v>
      </c>
      <c r="G183" s="2722">
        <v>0</v>
      </c>
      <c r="H183" s="2671">
        <v>0</v>
      </c>
      <c r="I183" s="2671">
        <v>0</v>
      </c>
      <c r="J183" s="2671">
        <v>0</v>
      </c>
      <c r="K183" s="2671">
        <v>0</v>
      </c>
      <c r="L183" s="2671">
        <v>0</v>
      </c>
      <c r="M183" s="2671">
        <v>0</v>
      </c>
      <c r="N183" s="2671">
        <v>0</v>
      </c>
      <c r="O183" s="2671">
        <v>0</v>
      </c>
      <c r="P183" s="2671">
        <v>0</v>
      </c>
      <c r="Q183" s="2671">
        <v>0</v>
      </c>
      <c r="R183" s="2671">
        <v>0</v>
      </c>
      <c r="S183" s="2671">
        <v>0</v>
      </c>
      <c r="T183" s="2671">
        <v>0</v>
      </c>
      <c r="U183" s="2671">
        <v>0</v>
      </c>
      <c r="V183" s="2671">
        <v>0</v>
      </c>
      <c r="W183" s="2671">
        <v>0</v>
      </c>
      <c r="X183" s="2671">
        <v>0</v>
      </c>
      <c r="Y183" s="2671">
        <v>0</v>
      </c>
    </row>
    <row r="184" spans="1:25" ht="16.5" thickBot="1">
      <c r="A184" s="2693" t="s">
        <v>1943</v>
      </c>
      <c r="B184" s="2722">
        <v>0</v>
      </c>
      <c r="C184" s="2722">
        <v>0</v>
      </c>
      <c r="D184" s="2722">
        <v>0</v>
      </c>
      <c r="E184" s="2722">
        <v>0</v>
      </c>
      <c r="F184" s="2722">
        <v>0</v>
      </c>
      <c r="G184" s="2722">
        <v>0</v>
      </c>
      <c r="H184" s="2671">
        <v>0</v>
      </c>
      <c r="I184" s="2671">
        <v>0</v>
      </c>
      <c r="J184" s="2671">
        <v>0</v>
      </c>
      <c r="K184" s="2671">
        <v>0</v>
      </c>
      <c r="L184" s="2671">
        <v>0</v>
      </c>
      <c r="M184" s="2671">
        <v>0</v>
      </c>
      <c r="N184" s="2671">
        <v>0</v>
      </c>
      <c r="O184" s="2671">
        <v>0</v>
      </c>
      <c r="P184" s="2671">
        <v>0</v>
      </c>
      <c r="Q184" s="2671">
        <v>0</v>
      </c>
      <c r="R184" s="2671">
        <v>0</v>
      </c>
      <c r="S184" s="2671">
        <v>0</v>
      </c>
      <c r="T184" s="2671">
        <v>0</v>
      </c>
      <c r="U184" s="2671">
        <v>0</v>
      </c>
      <c r="V184" s="2671">
        <v>0</v>
      </c>
      <c r="W184" s="2671">
        <v>0</v>
      </c>
      <c r="X184" s="2671">
        <v>0</v>
      </c>
      <c r="Y184" s="2671">
        <v>0</v>
      </c>
    </row>
    <row r="185" spans="1:25" ht="16.5" thickBot="1">
      <c r="A185" s="2693" t="s">
        <v>1944</v>
      </c>
      <c r="B185" s="2722">
        <v>0</v>
      </c>
      <c r="C185" s="2722">
        <v>0</v>
      </c>
      <c r="D185" s="2722">
        <v>0</v>
      </c>
      <c r="E185" s="2722">
        <v>0</v>
      </c>
      <c r="F185" s="2722">
        <v>0</v>
      </c>
      <c r="G185" s="2722">
        <v>0</v>
      </c>
      <c r="H185" s="2671">
        <v>0</v>
      </c>
      <c r="I185" s="2671">
        <v>0</v>
      </c>
      <c r="J185" s="2671">
        <v>0</v>
      </c>
      <c r="K185" s="2671">
        <v>0</v>
      </c>
      <c r="L185" s="2671">
        <v>0</v>
      </c>
      <c r="M185" s="2671">
        <v>0</v>
      </c>
      <c r="N185" s="2671">
        <v>0</v>
      </c>
      <c r="O185" s="2671">
        <v>0</v>
      </c>
      <c r="P185" s="2671">
        <v>0</v>
      </c>
      <c r="Q185" s="2671">
        <v>0</v>
      </c>
      <c r="R185" s="2671">
        <v>0</v>
      </c>
      <c r="S185" s="2671">
        <v>0</v>
      </c>
      <c r="T185" s="2671">
        <v>0</v>
      </c>
      <c r="U185" s="2671">
        <v>0</v>
      </c>
      <c r="V185" s="2671">
        <v>0</v>
      </c>
      <c r="W185" s="2671">
        <v>0</v>
      </c>
      <c r="X185" s="2671">
        <v>0</v>
      </c>
      <c r="Y185" s="2671">
        <v>0</v>
      </c>
    </row>
    <row r="186" spans="1:25" ht="16.5" thickBot="1">
      <c r="A186" s="2655" t="s">
        <v>1945</v>
      </c>
      <c r="B186" s="2717">
        <v>9.1080000000000005</v>
      </c>
      <c r="C186" s="2717">
        <v>405.40000000000003</v>
      </c>
      <c r="D186" s="2717">
        <v>9.7493890430647738</v>
      </c>
      <c r="E186" s="2717">
        <v>385.12999999999994</v>
      </c>
      <c r="F186" s="2717">
        <v>10.725000000000001</v>
      </c>
      <c r="G186" s="2717">
        <v>440.34899999999999</v>
      </c>
      <c r="H186" s="2671">
        <v>11.266500000000001</v>
      </c>
      <c r="I186" s="2671">
        <v>440.34899999999999</v>
      </c>
      <c r="J186" s="2671">
        <v>10.583333333333334</v>
      </c>
      <c r="K186" s="2671">
        <v>421.94333333333333</v>
      </c>
      <c r="L186" s="2671">
        <v>10.726310453875143</v>
      </c>
      <c r="M186" s="2671">
        <v>405.06239999999997</v>
      </c>
      <c r="N186" s="2671">
        <v>10.1935</v>
      </c>
      <c r="O186" s="2671">
        <v>425.31300000000005</v>
      </c>
      <c r="P186" s="2671">
        <v>10.692499999999999</v>
      </c>
      <c r="Q186" s="2671">
        <v>423.16499999999996</v>
      </c>
      <c r="R186" s="2671">
        <v>10.54891094680212</v>
      </c>
      <c r="S186" s="2671">
        <v>418.87</v>
      </c>
      <c r="T186" s="2671">
        <v>11.751583431228587</v>
      </c>
      <c r="U186" s="2671">
        <v>391.77229135868009</v>
      </c>
      <c r="V186" s="2671">
        <v>12.3375</v>
      </c>
      <c r="W186" s="2671">
        <v>443.30612096366093</v>
      </c>
      <c r="X186" s="2671">
        <v>11.332623594507677</v>
      </c>
      <c r="Y186" s="2671">
        <v>419.27835308058525</v>
      </c>
    </row>
    <row r="187" spans="1:25" ht="16.5" thickBot="1">
      <c r="A187" s="2693" t="s">
        <v>1946</v>
      </c>
      <c r="B187" s="2722">
        <v>0</v>
      </c>
      <c r="C187" s="2722">
        <v>0</v>
      </c>
      <c r="D187" s="2722">
        <v>0</v>
      </c>
      <c r="E187" s="2722">
        <v>0</v>
      </c>
      <c r="F187" s="2722">
        <v>0</v>
      </c>
      <c r="G187" s="2722">
        <v>0</v>
      </c>
      <c r="H187" s="2671">
        <v>0</v>
      </c>
      <c r="I187" s="2671">
        <v>0</v>
      </c>
      <c r="J187" s="2671">
        <v>0</v>
      </c>
      <c r="K187" s="2671">
        <v>0</v>
      </c>
      <c r="L187" s="2671">
        <v>0</v>
      </c>
      <c r="M187" s="2671">
        <v>0</v>
      </c>
      <c r="N187" s="2671">
        <v>0</v>
      </c>
      <c r="O187" s="2671">
        <v>0</v>
      </c>
      <c r="P187" s="2671">
        <v>0</v>
      </c>
      <c r="Q187" s="2671">
        <v>0</v>
      </c>
      <c r="R187" s="2671">
        <v>0</v>
      </c>
      <c r="S187" s="2671">
        <v>0</v>
      </c>
      <c r="T187" s="2671">
        <v>0</v>
      </c>
      <c r="U187" s="2671">
        <v>0</v>
      </c>
      <c r="V187" s="2671">
        <v>0</v>
      </c>
      <c r="W187" s="2671">
        <v>0</v>
      </c>
      <c r="X187" s="2671">
        <v>0</v>
      </c>
      <c r="Y187" s="2671">
        <v>0</v>
      </c>
    </row>
    <row r="188" spans="1:25" ht="16.5" thickBot="1">
      <c r="A188" s="2693" t="s">
        <v>1947</v>
      </c>
      <c r="B188" s="2722">
        <v>0</v>
      </c>
      <c r="C188" s="2722">
        <v>0</v>
      </c>
      <c r="D188" s="2722">
        <v>0</v>
      </c>
      <c r="E188" s="2722">
        <v>0</v>
      </c>
      <c r="F188" s="2722">
        <v>0</v>
      </c>
      <c r="G188" s="2722">
        <v>0</v>
      </c>
      <c r="H188" s="2671">
        <v>0</v>
      </c>
      <c r="I188" s="2671">
        <v>0</v>
      </c>
      <c r="J188" s="2671">
        <v>0</v>
      </c>
      <c r="K188" s="2671">
        <v>0</v>
      </c>
      <c r="L188" s="2671">
        <v>0</v>
      </c>
      <c r="M188" s="2671">
        <v>0</v>
      </c>
      <c r="N188" s="2671">
        <v>0</v>
      </c>
      <c r="O188" s="2671">
        <v>0</v>
      </c>
      <c r="P188" s="2671">
        <v>0</v>
      </c>
      <c r="Q188" s="2671">
        <v>0</v>
      </c>
      <c r="R188" s="2671">
        <v>0</v>
      </c>
      <c r="S188" s="2671">
        <v>0</v>
      </c>
      <c r="T188" s="2671">
        <v>0</v>
      </c>
      <c r="U188" s="2671">
        <v>0</v>
      </c>
      <c r="V188" s="2671">
        <v>0</v>
      </c>
      <c r="W188" s="2671">
        <v>0</v>
      </c>
      <c r="X188" s="2671">
        <v>0</v>
      </c>
      <c r="Y188" s="2671">
        <v>0</v>
      </c>
    </row>
    <row r="189" spans="1:25" ht="16.5" thickBot="1">
      <c r="A189" s="2655" t="s">
        <v>1948</v>
      </c>
      <c r="B189" s="2717">
        <v>0</v>
      </c>
      <c r="C189" s="2717">
        <v>7.0000000000000007E-2</v>
      </c>
      <c r="D189" s="2717">
        <v>0</v>
      </c>
      <c r="E189" s="2717">
        <v>1.27796</v>
      </c>
      <c r="F189" s="2717">
        <v>0</v>
      </c>
      <c r="G189" s="2717">
        <v>0.3</v>
      </c>
      <c r="H189" s="2671">
        <v>0</v>
      </c>
      <c r="I189" s="2671">
        <v>0.125</v>
      </c>
      <c r="J189" s="2671">
        <v>0</v>
      </c>
      <c r="K189" s="2671">
        <v>0.61199999999999999</v>
      </c>
      <c r="L189" s="2671">
        <v>0</v>
      </c>
      <c r="M189" s="2671">
        <v>180.16800000000001</v>
      </c>
      <c r="N189" s="2671">
        <v>0</v>
      </c>
      <c r="O189" s="2671">
        <v>5.6319999999999997</v>
      </c>
      <c r="P189" s="2671">
        <v>0</v>
      </c>
      <c r="Q189" s="2671">
        <v>0</v>
      </c>
      <c r="R189" s="2671">
        <v>0</v>
      </c>
      <c r="S189" s="2671">
        <v>0</v>
      </c>
      <c r="T189" s="2671">
        <v>0</v>
      </c>
      <c r="U189" s="2671">
        <v>0.7</v>
      </c>
      <c r="V189" s="2671">
        <v>0</v>
      </c>
      <c r="W189" s="2671">
        <v>0</v>
      </c>
      <c r="X189" s="2671">
        <v>0</v>
      </c>
      <c r="Y189" s="2671">
        <v>3.6999379999999999</v>
      </c>
    </row>
    <row r="190" spans="1:25" ht="16.5" thickBot="1">
      <c r="A190" s="2673" t="s">
        <v>1949</v>
      </c>
      <c r="B190" s="2735">
        <v>0</v>
      </c>
      <c r="C190" s="2735">
        <v>7.0000000000000007E-2</v>
      </c>
      <c r="D190" s="2735">
        <v>0</v>
      </c>
      <c r="E190" s="2735">
        <v>1.27796</v>
      </c>
      <c r="F190" s="2735">
        <v>0</v>
      </c>
      <c r="G190" s="2735">
        <v>0.3</v>
      </c>
      <c r="H190" s="2671">
        <v>0</v>
      </c>
      <c r="I190" s="2671">
        <v>0.125</v>
      </c>
      <c r="J190" s="2671">
        <v>0</v>
      </c>
      <c r="K190" s="2671">
        <v>0.61199999999999999</v>
      </c>
      <c r="L190" s="2671">
        <v>0</v>
      </c>
      <c r="M190" s="2671">
        <v>180.16800000000001</v>
      </c>
      <c r="N190" s="2671">
        <v>0</v>
      </c>
      <c r="O190" s="2671">
        <v>5.6319999999999997</v>
      </c>
      <c r="P190" s="2671">
        <v>0</v>
      </c>
      <c r="Q190" s="2671">
        <v>0</v>
      </c>
      <c r="R190" s="2671">
        <v>0</v>
      </c>
      <c r="S190" s="2671">
        <v>0</v>
      </c>
      <c r="T190" s="2671">
        <v>0</v>
      </c>
      <c r="U190" s="2671">
        <v>0.7</v>
      </c>
      <c r="V190" s="2671">
        <v>0</v>
      </c>
      <c r="W190" s="2671">
        <v>0</v>
      </c>
      <c r="X190" s="2671">
        <v>0</v>
      </c>
      <c r="Y190" s="2671">
        <v>3.6999379999999999</v>
      </c>
    </row>
    <row r="191" spans="1:25" ht="16.5" thickBot="1">
      <c r="A191" s="2673" t="s">
        <v>1950</v>
      </c>
      <c r="B191" s="2735">
        <v>0</v>
      </c>
      <c r="C191" s="2735">
        <v>0</v>
      </c>
      <c r="D191" s="2735">
        <v>0</v>
      </c>
      <c r="E191" s="2735">
        <v>0</v>
      </c>
      <c r="F191" s="2735">
        <v>0</v>
      </c>
      <c r="G191" s="2735">
        <v>0</v>
      </c>
      <c r="H191" s="2671">
        <v>0</v>
      </c>
      <c r="I191" s="2671">
        <v>0</v>
      </c>
      <c r="J191" s="2671">
        <v>0</v>
      </c>
      <c r="K191" s="2671">
        <v>0</v>
      </c>
      <c r="L191" s="2671">
        <v>0</v>
      </c>
      <c r="M191" s="2671">
        <v>0</v>
      </c>
      <c r="N191" s="2671">
        <v>0</v>
      </c>
      <c r="O191" s="2671">
        <v>0</v>
      </c>
      <c r="P191" s="2671">
        <v>0</v>
      </c>
      <c r="Q191" s="2671">
        <v>0</v>
      </c>
      <c r="R191" s="2671">
        <v>0</v>
      </c>
      <c r="S191" s="2671">
        <v>0</v>
      </c>
      <c r="T191" s="2671">
        <v>0</v>
      </c>
      <c r="U191" s="2671">
        <v>0</v>
      </c>
      <c r="V191" s="2671">
        <v>0</v>
      </c>
      <c r="W191" s="2671">
        <v>0</v>
      </c>
      <c r="X191" s="2671">
        <v>0</v>
      </c>
      <c r="Y191" s="2671">
        <v>0</v>
      </c>
    </row>
    <row r="192" spans="1:25" ht="16.5" thickBot="1">
      <c r="A192" s="2655" t="s">
        <v>1951</v>
      </c>
      <c r="B192" s="2717">
        <v>0</v>
      </c>
      <c r="C192" s="2717">
        <v>0</v>
      </c>
      <c r="D192" s="2717">
        <v>0</v>
      </c>
      <c r="E192" s="2717">
        <v>0</v>
      </c>
      <c r="F192" s="2717">
        <v>0</v>
      </c>
      <c r="G192" s="2717">
        <v>0</v>
      </c>
      <c r="H192" s="2671">
        <v>0</v>
      </c>
      <c r="I192" s="2671">
        <v>0</v>
      </c>
      <c r="J192" s="2671">
        <v>0</v>
      </c>
      <c r="K192" s="2671">
        <v>0</v>
      </c>
      <c r="L192" s="2671">
        <v>0</v>
      </c>
      <c r="M192" s="2671">
        <v>0</v>
      </c>
      <c r="N192" s="2671">
        <v>0</v>
      </c>
      <c r="O192" s="2671">
        <v>0</v>
      </c>
      <c r="P192" s="2671">
        <v>0</v>
      </c>
      <c r="Q192" s="2671">
        <v>0</v>
      </c>
      <c r="R192" s="2671">
        <v>0</v>
      </c>
      <c r="S192" s="2671">
        <v>0</v>
      </c>
      <c r="T192" s="2671">
        <v>0</v>
      </c>
      <c r="U192" s="2671">
        <v>0</v>
      </c>
      <c r="V192" s="2671">
        <v>0</v>
      </c>
      <c r="W192" s="2671">
        <v>0</v>
      </c>
      <c r="X192" s="2671">
        <v>0</v>
      </c>
      <c r="Y192" s="2671">
        <v>0</v>
      </c>
    </row>
    <row r="193" spans="1:25" ht="16.5" thickBot="1">
      <c r="A193" s="2693" t="s">
        <v>1952</v>
      </c>
      <c r="B193" s="2741">
        <v>0</v>
      </c>
      <c r="C193" s="2741">
        <v>0</v>
      </c>
      <c r="D193" s="2741">
        <v>0</v>
      </c>
      <c r="E193" s="2741">
        <v>0</v>
      </c>
      <c r="F193" s="2741">
        <v>0</v>
      </c>
      <c r="G193" s="2741">
        <v>0</v>
      </c>
      <c r="H193" s="2656">
        <v>0</v>
      </c>
      <c r="I193" s="2656">
        <v>0</v>
      </c>
      <c r="J193" s="2656">
        <v>0</v>
      </c>
      <c r="K193" s="2656">
        <v>0</v>
      </c>
      <c r="L193" s="2656">
        <v>0</v>
      </c>
      <c r="M193" s="2656">
        <v>0</v>
      </c>
      <c r="N193" s="2656">
        <v>0</v>
      </c>
      <c r="O193" s="2656">
        <v>0</v>
      </c>
      <c r="P193" s="2656">
        <v>0</v>
      </c>
      <c r="Q193" s="2656">
        <v>0</v>
      </c>
      <c r="R193" s="2656">
        <v>0</v>
      </c>
      <c r="S193" s="2656">
        <v>0</v>
      </c>
      <c r="T193" s="2656">
        <v>0</v>
      </c>
      <c r="U193" s="2656">
        <v>0</v>
      </c>
      <c r="V193" s="2656">
        <v>0</v>
      </c>
      <c r="W193" s="2656">
        <v>0</v>
      </c>
      <c r="X193" s="2656">
        <v>0</v>
      </c>
      <c r="Y193" s="2656">
        <v>0</v>
      </c>
    </row>
    <row r="194" spans="1:25" ht="16.5" thickBot="1">
      <c r="A194" s="2693" t="s">
        <v>1953</v>
      </c>
      <c r="B194" s="2741">
        <v>0</v>
      </c>
      <c r="C194" s="2741">
        <v>0</v>
      </c>
      <c r="D194" s="2741">
        <v>0</v>
      </c>
      <c r="E194" s="2741">
        <v>0</v>
      </c>
      <c r="F194" s="2741">
        <v>0</v>
      </c>
      <c r="G194" s="2741">
        <v>0</v>
      </c>
      <c r="H194" s="2656">
        <v>0</v>
      </c>
      <c r="I194" s="2656">
        <v>0</v>
      </c>
      <c r="J194" s="2656">
        <v>0</v>
      </c>
      <c r="K194" s="2656">
        <v>0</v>
      </c>
      <c r="L194" s="2656">
        <v>0</v>
      </c>
      <c r="M194" s="2656">
        <v>0</v>
      </c>
      <c r="N194" s="2656">
        <v>0</v>
      </c>
      <c r="O194" s="2656">
        <v>0</v>
      </c>
      <c r="P194" s="2656">
        <v>0</v>
      </c>
      <c r="Q194" s="2656">
        <v>0</v>
      </c>
      <c r="R194" s="2656">
        <v>0</v>
      </c>
      <c r="S194" s="2656">
        <v>0</v>
      </c>
      <c r="T194" s="2656">
        <v>0</v>
      </c>
      <c r="U194" s="2656">
        <v>0</v>
      </c>
      <c r="V194" s="2656">
        <v>0</v>
      </c>
      <c r="W194" s="2656">
        <v>0</v>
      </c>
      <c r="X194" s="2656">
        <v>0</v>
      </c>
      <c r="Y194" s="2656">
        <v>0</v>
      </c>
    </row>
    <row r="195" spans="1:25" ht="16.5" thickBot="1">
      <c r="A195" s="2693" t="s">
        <v>1954</v>
      </c>
      <c r="B195" s="2741">
        <v>0</v>
      </c>
      <c r="C195" s="2741">
        <v>0</v>
      </c>
      <c r="D195" s="2741">
        <v>0</v>
      </c>
      <c r="E195" s="2741">
        <v>0</v>
      </c>
      <c r="F195" s="2741">
        <v>0</v>
      </c>
      <c r="G195" s="2741">
        <v>0</v>
      </c>
      <c r="H195" s="2656">
        <v>0</v>
      </c>
      <c r="I195" s="2656">
        <v>0</v>
      </c>
      <c r="J195" s="2656">
        <v>0</v>
      </c>
      <c r="K195" s="2656">
        <v>0</v>
      </c>
      <c r="L195" s="2656">
        <v>0</v>
      </c>
      <c r="M195" s="2656">
        <v>0</v>
      </c>
      <c r="N195" s="2656">
        <v>0</v>
      </c>
      <c r="O195" s="2656">
        <v>0</v>
      </c>
      <c r="P195" s="2656">
        <v>0</v>
      </c>
      <c r="Q195" s="2656">
        <v>0</v>
      </c>
      <c r="R195" s="2656">
        <v>0</v>
      </c>
      <c r="S195" s="2656">
        <v>0</v>
      </c>
      <c r="T195" s="2656">
        <v>0</v>
      </c>
      <c r="U195" s="2656">
        <v>0</v>
      </c>
      <c r="V195" s="2656">
        <v>0</v>
      </c>
      <c r="W195" s="2656">
        <v>0</v>
      </c>
      <c r="X195" s="2656">
        <v>0</v>
      </c>
      <c r="Y195" s="2656">
        <v>0</v>
      </c>
    </row>
    <row r="196" spans="1:25" ht="16.5" thickBot="1">
      <c r="A196" s="2693" t="s">
        <v>1955</v>
      </c>
      <c r="B196" s="2741">
        <v>0</v>
      </c>
      <c r="C196" s="2741">
        <v>0</v>
      </c>
      <c r="D196" s="2741">
        <v>0</v>
      </c>
      <c r="E196" s="2741">
        <v>0</v>
      </c>
      <c r="F196" s="2741">
        <v>0</v>
      </c>
      <c r="G196" s="2741">
        <v>0</v>
      </c>
      <c r="H196" s="2656">
        <v>0</v>
      </c>
      <c r="I196" s="2656">
        <v>0</v>
      </c>
      <c r="J196" s="2656">
        <v>0</v>
      </c>
      <c r="K196" s="2656">
        <v>0</v>
      </c>
      <c r="L196" s="2656">
        <v>0</v>
      </c>
      <c r="M196" s="2656">
        <v>0</v>
      </c>
      <c r="N196" s="2656">
        <v>0</v>
      </c>
      <c r="O196" s="2656">
        <v>0</v>
      </c>
      <c r="P196" s="2656">
        <v>0</v>
      </c>
      <c r="Q196" s="2656">
        <v>0</v>
      </c>
      <c r="R196" s="2656">
        <v>0</v>
      </c>
      <c r="S196" s="2656">
        <v>0</v>
      </c>
      <c r="T196" s="2656">
        <v>0</v>
      </c>
      <c r="U196" s="2656">
        <v>0</v>
      </c>
      <c r="V196" s="2656">
        <v>0</v>
      </c>
      <c r="W196" s="2656">
        <v>0</v>
      </c>
      <c r="X196" s="2656">
        <v>0</v>
      </c>
      <c r="Y196" s="2656">
        <v>0</v>
      </c>
    </row>
    <row r="197" spans="1:25" ht="16.5" thickBot="1">
      <c r="A197" s="2693" t="s">
        <v>1956</v>
      </c>
      <c r="B197" s="2741">
        <v>0</v>
      </c>
      <c r="C197" s="2741">
        <v>0</v>
      </c>
      <c r="D197" s="2741">
        <v>0</v>
      </c>
      <c r="E197" s="2741">
        <v>0</v>
      </c>
      <c r="F197" s="2741">
        <v>0</v>
      </c>
      <c r="G197" s="2741">
        <v>0</v>
      </c>
      <c r="H197" s="2656">
        <v>0</v>
      </c>
      <c r="I197" s="2656">
        <v>0</v>
      </c>
      <c r="J197" s="2656">
        <v>0</v>
      </c>
      <c r="K197" s="2656">
        <v>0</v>
      </c>
      <c r="L197" s="2656">
        <v>0</v>
      </c>
      <c r="M197" s="2656">
        <v>0</v>
      </c>
      <c r="N197" s="2656">
        <v>0</v>
      </c>
      <c r="O197" s="2656">
        <v>0</v>
      </c>
      <c r="P197" s="2656">
        <v>0</v>
      </c>
      <c r="Q197" s="2656">
        <v>0</v>
      </c>
      <c r="R197" s="2656">
        <v>0</v>
      </c>
      <c r="S197" s="2656">
        <v>0</v>
      </c>
      <c r="T197" s="2656">
        <v>0</v>
      </c>
      <c r="U197" s="2656">
        <v>0</v>
      </c>
      <c r="V197" s="2656">
        <v>0</v>
      </c>
      <c r="W197" s="2656">
        <v>0</v>
      </c>
      <c r="X197" s="2656">
        <v>0</v>
      </c>
      <c r="Y197" s="2656">
        <v>0</v>
      </c>
    </row>
    <row r="198" spans="1:25" ht="16.5" thickBot="1">
      <c r="A198" s="2693" t="s">
        <v>1957</v>
      </c>
      <c r="B198" s="2741">
        <v>0</v>
      </c>
      <c r="C198" s="2741">
        <v>0</v>
      </c>
      <c r="D198" s="2741">
        <v>0</v>
      </c>
      <c r="E198" s="2741">
        <v>0</v>
      </c>
      <c r="F198" s="2741">
        <v>0</v>
      </c>
      <c r="G198" s="2741">
        <v>0</v>
      </c>
      <c r="H198" s="2656">
        <v>0</v>
      </c>
      <c r="I198" s="2656">
        <v>0</v>
      </c>
      <c r="J198" s="2656">
        <v>0</v>
      </c>
      <c r="K198" s="2656">
        <v>0</v>
      </c>
      <c r="L198" s="2656">
        <v>0</v>
      </c>
      <c r="M198" s="2656">
        <v>0</v>
      </c>
      <c r="N198" s="2656">
        <v>0</v>
      </c>
      <c r="O198" s="2656">
        <v>0</v>
      </c>
      <c r="P198" s="2656">
        <v>0</v>
      </c>
      <c r="Q198" s="2656">
        <v>0</v>
      </c>
      <c r="R198" s="2656">
        <v>0</v>
      </c>
      <c r="S198" s="2656">
        <v>0</v>
      </c>
      <c r="T198" s="2656">
        <v>0</v>
      </c>
      <c r="U198" s="2656">
        <v>0</v>
      </c>
      <c r="V198" s="2656">
        <v>0</v>
      </c>
      <c r="W198" s="2656">
        <v>0</v>
      </c>
      <c r="X198" s="2656">
        <v>0</v>
      </c>
      <c r="Y198" s="2656">
        <v>0</v>
      </c>
    </row>
    <row r="199" spans="1:25" ht="16.5" thickBot="1">
      <c r="A199" s="2693" t="s">
        <v>1958</v>
      </c>
      <c r="B199" s="2741">
        <v>0</v>
      </c>
      <c r="C199" s="2741">
        <v>0</v>
      </c>
      <c r="D199" s="2741">
        <v>0</v>
      </c>
      <c r="E199" s="2741">
        <v>0</v>
      </c>
      <c r="F199" s="2741">
        <v>0</v>
      </c>
      <c r="G199" s="2741">
        <v>0</v>
      </c>
      <c r="H199" s="2656">
        <v>0</v>
      </c>
      <c r="I199" s="2656">
        <v>0</v>
      </c>
      <c r="J199" s="2656">
        <v>0</v>
      </c>
      <c r="K199" s="2656">
        <v>0</v>
      </c>
      <c r="L199" s="2656">
        <v>0</v>
      </c>
      <c r="M199" s="2656">
        <v>0</v>
      </c>
      <c r="N199" s="2656">
        <v>0</v>
      </c>
      <c r="O199" s="2656">
        <v>0</v>
      </c>
      <c r="P199" s="2656">
        <v>0</v>
      </c>
      <c r="Q199" s="2656">
        <v>0</v>
      </c>
      <c r="R199" s="2656">
        <v>0</v>
      </c>
      <c r="S199" s="2656">
        <v>0</v>
      </c>
      <c r="T199" s="2656">
        <v>0</v>
      </c>
      <c r="U199" s="2656">
        <v>0</v>
      </c>
      <c r="V199" s="2656">
        <v>0</v>
      </c>
      <c r="W199" s="2656">
        <v>0</v>
      </c>
      <c r="X199" s="2656">
        <v>0</v>
      </c>
      <c r="Y199" s="2656">
        <v>0</v>
      </c>
    </row>
    <row r="200" spans="1:25" ht="16.5" thickBot="1">
      <c r="A200" s="2693" t="s">
        <v>1959</v>
      </c>
      <c r="B200" s="2741">
        <v>0</v>
      </c>
      <c r="C200" s="2741">
        <v>0</v>
      </c>
      <c r="D200" s="2741">
        <v>0</v>
      </c>
      <c r="E200" s="2741">
        <v>0</v>
      </c>
      <c r="F200" s="2741">
        <v>0</v>
      </c>
      <c r="G200" s="2741">
        <v>0</v>
      </c>
      <c r="H200" s="2656">
        <v>0</v>
      </c>
      <c r="I200" s="2656">
        <v>0</v>
      </c>
      <c r="J200" s="2656">
        <v>0</v>
      </c>
      <c r="K200" s="2656">
        <v>0</v>
      </c>
      <c r="L200" s="2656">
        <v>0</v>
      </c>
      <c r="M200" s="2656">
        <v>0</v>
      </c>
      <c r="N200" s="2656">
        <v>0</v>
      </c>
      <c r="O200" s="2656">
        <v>0</v>
      </c>
      <c r="P200" s="2656">
        <v>0</v>
      </c>
      <c r="Q200" s="2656">
        <v>0</v>
      </c>
      <c r="R200" s="2656">
        <v>0</v>
      </c>
      <c r="S200" s="2656">
        <v>0</v>
      </c>
      <c r="T200" s="2656">
        <v>0</v>
      </c>
      <c r="U200" s="2656">
        <v>0</v>
      </c>
      <c r="V200" s="2656">
        <v>0</v>
      </c>
      <c r="W200" s="2656">
        <v>0</v>
      </c>
      <c r="X200" s="2656">
        <v>0</v>
      </c>
      <c r="Y200" s="2656">
        <v>0</v>
      </c>
    </row>
    <row r="201" spans="1:25" ht="16.5" thickBot="1">
      <c r="A201" s="2693" t="s">
        <v>1960</v>
      </c>
      <c r="B201" s="2741">
        <v>0</v>
      </c>
      <c r="C201" s="2741">
        <v>0</v>
      </c>
      <c r="D201" s="2741">
        <v>0</v>
      </c>
      <c r="E201" s="2741">
        <v>0</v>
      </c>
      <c r="F201" s="2741">
        <v>0</v>
      </c>
      <c r="G201" s="2741">
        <v>0</v>
      </c>
      <c r="H201" s="2656">
        <v>0</v>
      </c>
      <c r="I201" s="2656">
        <v>0</v>
      </c>
      <c r="J201" s="2656">
        <v>0</v>
      </c>
      <c r="K201" s="2656">
        <v>0</v>
      </c>
      <c r="L201" s="2656">
        <v>0</v>
      </c>
      <c r="M201" s="2656">
        <v>0</v>
      </c>
      <c r="N201" s="2656">
        <v>0</v>
      </c>
      <c r="O201" s="2656">
        <v>0</v>
      </c>
      <c r="P201" s="2656">
        <v>0</v>
      </c>
      <c r="Q201" s="2656">
        <v>0</v>
      </c>
      <c r="R201" s="2656">
        <v>0</v>
      </c>
      <c r="S201" s="2656">
        <v>0</v>
      </c>
      <c r="T201" s="2656">
        <v>0</v>
      </c>
      <c r="U201" s="2656">
        <v>0</v>
      </c>
      <c r="V201" s="2656">
        <v>0</v>
      </c>
      <c r="W201" s="2656">
        <v>0</v>
      </c>
      <c r="X201" s="2656">
        <v>0</v>
      </c>
      <c r="Y201" s="2656">
        <v>0</v>
      </c>
    </row>
    <row r="202" spans="1:25" ht="16.5" thickBot="1">
      <c r="A202" s="2693" t="s">
        <v>1961</v>
      </c>
      <c r="B202" s="2741">
        <v>0</v>
      </c>
      <c r="C202" s="2741">
        <v>0</v>
      </c>
      <c r="D202" s="2741">
        <v>0</v>
      </c>
      <c r="E202" s="2741">
        <v>0</v>
      </c>
      <c r="F202" s="2741">
        <v>0</v>
      </c>
      <c r="G202" s="2741">
        <v>0</v>
      </c>
      <c r="H202" s="2656">
        <v>0</v>
      </c>
      <c r="I202" s="2656">
        <v>0</v>
      </c>
      <c r="J202" s="2656">
        <v>0</v>
      </c>
      <c r="K202" s="2656">
        <v>0</v>
      </c>
      <c r="L202" s="2656">
        <v>0</v>
      </c>
      <c r="M202" s="2656">
        <v>0</v>
      </c>
      <c r="N202" s="2656">
        <v>0</v>
      </c>
      <c r="O202" s="2656">
        <v>0</v>
      </c>
      <c r="P202" s="2656">
        <v>0</v>
      </c>
      <c r="Q202" s="2656">
        <v>0</v>
      </c>
      <c r="R202" s="2656">
        <v>0</v>
      </c>
      <c r="S202" s="2656">
        <v>0</v>
      </c>
      <c r="T202" s="2656">
        <v>0</v>
      </c>
      <c r="U202" s="2656">
        <v>0</v>
      </c>
      <c r="V202" s="2656">
        <v>0</v>
      </c>
      <c r="W202" s="2656">
        <v>0</v>
      </c>
      <c r="X202" s="2656">
        <v>0</v>
      </c>
      <c r="Y202" s="2656">
        <v>0</v>
      </c>
    </row>
    <row r="203" spans="1:25" ht="16.5" thickBot="1">
      <c r="A203" s="2655" t="s">
        <v>1962</v>
      </c>
      <c r="B203" s="2716">
        <v>0</v>
      </c>
      <c r="C203" s="2716">
        <v>302.94400000000002</v>
      </c>
      <c r="D203" s="2716">
        <v>0.33300000000000002</v>
      </c>
      <c r="E203" s="2716">
        <v>438.47047332254897</v>
      </c>
      <c r="F203" s="2716">
        <v>1.3250000000000002</v>
      </c>
      <c r="G203" s="2716">
        <v>984.30221242677942</v>
      </c>
      <c r="H203" s="2713">
        <v>0.34025</v>
      </c>
      <c r="I203" s="2713">
        <v>3320.8419621088842</v>
      </c>
      <c r="J203" s="2713">
        <v>5.2395000000000005</v>
      </c>
      <c r="K203" s="2713">
        <v>3787.1598790749831</v>
      </c>
      <c r="L203" s="2713">
        <v>0.26950000000000002</v>
      </c>
      <c r="M203" s="2713">
        <v>5141.9477059706696</v>
      </c>
      <c r="N203" s="2713">
        <v>0.34175000000000005</v>
      </c>
      <c r="O203" s="2713">
        <v>4233.3811306224925</v>
      </c>
      <c r="P203" s="2713">
        <v>7.1150000000000005E-2</v>
      </c>
      <c r="Q203" s="2713">
        <v>1790.8292476662996</v>
      </c>
      <c r="R203" s="2713">
        <v>4.855000000000001E-2</v>
      </c>
      <c r="S203" s="2713">
        <v>1382.399772674994</v>
      </c>
      <c r="T203" s="2713">
        <v>1.40425</v>
      </c>
      <c r="U203" s="2713">
        <v>7147.9180495356786</v>
      </c>
      <c r="V203" s="2713">
        <v>10.297499999999999</v>
      </c>
      <c r="W203" s="2713">
        <v>4458.8014126262033</v>
      </c>
      <c r="X203" s="2713">
        <v>74.993107267500008</v>
      </c>
      <c r="Y203" s="2713">
        <v>2587.2051814891429</v>
      </c>
    </row>
    <row r="204" spans="1:25" ht="16.5" thickBot="1">
      <c r="A204" s="2655" t="s">
        <v>1963</v>
      </c>
      <c r="B204" s="2717">
        <v>0</v>
      </c>
      <c r="C204" s="2717">
        <v>175.298</v>
      </c>
      <c r="D204" s="2717">
        <v>0.26640000000000003</v>
      </c>
      <c r="E204" s="2717">
        <v>100.95769999999999</v>
      </c>
      <c r="F204" s="2717">
        <v>1.06</v>
      </c>
      <c r="G204" s="2717">
        <v>608.52199999999993</v>
      </c>
      <c r="H204" s="2671">
        <v>0.2722</v>
      </c>
      <c r="I204" s="2656">
        <v>1922.23425</v>
      </c>
      <c r="J204" s="2671">
        <v>4.1916000000000002</v>
      </c>
      <c r="K204" s="2656">
        <v>292.55559</v>
      </c>
      <c r="L204" s="2671">
        <v>0.21560000000000001</v>
      </c>
      <c r="M204" s="2656">
        <v>681.46349999999995</v>
      </c>
      <c r="N204" s="2671">
        <v>0.27340000000000003</v>
      </c>
      <c r="O204" s="2656">
        <v>952.58674999999994</v>
      </c>
      <c r="P204" s="2671">
        <v>5.6920000000000005E-2</v>
      </c>
      <c r="Q204" s="2656">
        <v>389.41354999999999</v>
      </c>
      <c r="R204" s="2671">
        <v>3.8840000000000006E-2</v>
      </c>
      <c r="S204" s="2656">
        <v>182.83415865999999</v>
      </c>
      <c r="T204" s="2671">
        <v>1.1234</v>
      </c>
      <c r="U204" s="2656">
        <v>634.7672500000001</v>
      </c>
      <c r="V204" s="2671">
        <v>8.2379999999999995</v>
      </c>
      <c r="W204" s="2656">
        <v>443.37843399999997</v>
      </c>
      <c r="X204" s="2671">
        <v>59.994485814000008</v>
      </c>
      <c r="Y204" s="2656">
        <v>-188.09329556249997</v>
      </c>
    </row>
    <row r="205" spans="1:25" ht="16.5" thickBot="1">
      <c r="A205" s="2655" t="s">
        <v>1964</v>
      </c>
      <c r="B205" s="2719" t="s">
        <v>1770</v>
      </c>
      <c r="C205" s="2717">
        <v>0</v>
      </c>
      <c r="D205" s="2717" t="s">
        <v>1770</v>
      </c>
      <c r="E205" s="2717">
        <v>0</v>
      </c>
      <c r="F205" s="2717" t="s">
        <v>1770</v>
      </c>
      <c r="G205" s="2717">
        <v>0</v>
      </c>
      <c r="H205" s="2719" t="s">
        <v>1770</v>
      </c>
      <c r="I205" s="2671">
        <v>0</v>
      </c>
      <c r="J205" s="2719" t="s">
        <v>1770</v>
      </c>
      <c r="K205" s="2671">
        <v>0</v>
      </c>
      <c r="L205" s="2719" t="s">
        <v>1770</v>
      </c>
      <c r="M205" s="2671">
        <v>0</v>
      </c>
      <c r="N205" s="2719" t="s">
        <v>1770</v>
      </c>
      <c r="O205" s="2671">
        <v>0</v>
      </c>
      <c r="P205" s="2719" t="s">
        <v>1770</v>
      </c>
      <c r="Q205" s="2671">
        <v>0</v>
      </c>
      <c r="R205" s="2719" t="s">
        <v>1770</v>
      </c>
      <c r="S205" s="2671">
        <v>0</v>
      </c>
      <c r="T205" s="2719" t="s">
        <v>1770</v>
      </c>
      <c r="U205" s="2671">
        <v>0</v>
      </c>
      <c r="V205" s="2719" t="s">
        <v>1770</v>
      </c>
      <c r="W205" s="2671">
        <v>0</v>
      </c>
      <c r="X205" s="2719" t="s">
        <v>1770</v>
      </c>
      <c r="Y205" s="2671">
        <v>0</v>
      </c>
    </row>
    <row r="206" spans="1:25" ht="16.5" thickBot="1">
      <c r="A206" s="2693" t="s">
        <v>1965</v>
      </c>
      <c r="B206" s="2719" t="s">
        <v>1770</v>
      </c>
      <c r="C206" s="2722">
        <v>0</v>
      </c>
      <c r="D206" s="2722" t="s">
        <v>1770</v>
      </c>
      <c r="E206" s="2722">
        <v>0</v>
      </c>
      <c r="F206" s="2722" t="s">
        <v>1770</v>
      </c>
      <c r="G206" s="2722">
        <v>0</v>
      </c>
      <c r="H206" s="2719" t="s">
        <v>1770</v>
      </c>
      <c r="I206" s="2671">
        <v>0</v>
      </c>
      <c r="J206" s="2719" t="s">
        <v>1770</v>
      </c>
      <c r="K206" s="2671">
        <v>0</v>
      </c>
      <c r="L206" s="2719" t="s">
        <v>1770</v>
      </c>
      <c r="M206" s="2671">
        <v>0</v>
      </c>
      <c r="N206" s="2719" t="s">
        <v>1770</v>
      </c>
      <c r="O206" s="2671">
        <v>0</v>
      </c>
      <c r="P206" s="2719" t="s">
        <v>1770</v>
      </c>
      <c r="Q206" s="2671">
        <v>0</v>
      </c>
      <c r="R206" s="2719" t="s">
        <v>1770</v>
      </c>
      <c r="S206" s="2671">
        <v>0</v>
      </c>
      <c r="T206" s="2719" t="s">
        <v>1770</v>
      </c>
      <c r="U206" s="2671">
        <v>0</v>
      </c>
      <c r="V206" s="2719" t="s">
        <v>1770</v>
      </c>
      <c r="W206" s="2671">
        <v>0</v>
      </c>
      <c r="X206" s="2719" t="s">
        <v>1770</v>
      </c>
      <c r="Y206" s="2671">
        <v>0</v>
      </c>
    </row>
    <row r="207" spans="1:25" ht="16.5" thickBot="1">
      <c r="A207" s="2655" t="s">
        <v>1966</v>
      </c>
      <c r="B207" s="2717">
        <v>0</v>
      </c>
      <c r="C207" s="2717">
        <v>0</v>
      </c>
      <c r="D207" s="2717">
        <v>0</v>
      </c>
      <c r="E207" s="2717">
        <v>0</v>
      </c>
      <c r="F207" s="2717">
        <v>0</v>
      </c>
      <c r="G207" s="2717">
        <v>0</v>
      </c>
      <c r="H207" s="2671">
        <v>0</v>
      </c>
      <c r="I207" s="2671">
        <v>0</v>
      </c>
      <c r="J207" s="2671">
        <v>0</v>
      </c>
      <c r="K207" s="2671">
        <v>0</v>
      </c>
      <c r="L207" s="2671">
        <v>0</v>
      </c>
      <c r="M207" s="2671">
        <v>0</v>
      </c>
      <c r="N207" s="2671">
        <v>0</v>
      </c>
      <c r="O207" s="2671">
        <v>0</v>
      </c>
      <c r="P207" s="2671">
        <v>0</v>
      </c>
      <c r="Q207" s="2671">
        <v>0</v>
      </c>
      <c r="R207" s="2671">
        <v>0</v>
      </c>
      <c r="S207" s="2671">
        <v>0</v>
      </c>
      <c r="T207" s="2671">
        <v>0</v>
      </c>
      <c r="U207" s="2671">
        <v>0</v>
      </c>
      <c r="V207" s="2671">
        <v>0</v>
      </c>
      <c r="W207" s="2671">
        <v>0</v>
      </c>
      <c r="X207" s="2671">
        <v>0</v>
      </c>
      <c r="Y207" s="2671">
        <v>0</v>
      </c>
    </row>
    <row r="208" spans="1:25" ht="16.5" thickBot="1">
      <c r="A208" s="2655" t="s">
        <v>1967</v>
      </c>
      <c r="B208" s="2719" t="s">
        <v>1770</v>
      </c>
      <c r="C208" s="2717">
        <v>0</v>
      </c>
      <c r="D208" s="2717" t="s">
        <v>1770</v>
      </c>
      <c r="E208" s="2717">
        <v>0</v>
      </c>
      <c r="F208" s="2717" t="s">
        <v>1770</v>
      </c>
      <c r="G208" s="2717">
        <v>0</v>
      </c>
      <c r="H208" s="2719" t="s">
        <v>1770</v>
      </c>
      <c r="I208" s="2671">
        <v>0</v>
      </c>
      <c r="J208" s="2719" t="s">
        <v>1770</v>
      </c>
      <c r="K208" s="2671">
        <v>0</v>
      </c>
      <c r="L208" s="2719" t="s">
        <v>1770</v>
      </c>
      <c r="M208" s="2671">
        <v>0</v>
      </c>
      <c r="N208" s="2719" t="s">
        <v>1770</v>
      </c>
      <c r="O208" s="2671">
        <v>0</v>
      </c>
      <c r="P208" s="2719" t="s">
        <v>1770</v>
      </c>
      <c r="Q208" s="2671">
        <v>0</v>
      </c>
      <c r="R208" s="2719" t="s">
        <v>1770</v>
      </c>
      <c r="S208" s="2671">
        <v>0</v>
      </c>
      <c r="T208" s="2719" t="s">
        <v>1770</v>
      </c>
      <c r="U208" s="2671">
        <v>0</v>
      </c>
      <c r="V208" s="2719" t="s">
        <v>1770</v>
      </c>
      <c r="W208" s="2671">
        <v>0</v>
      </c>
      <c r="X208" s="2719" t="s">
        <v>1770</v>
      </c>
      <c r="Y208" s="2671">
        <v>0</v>
      </c>
    </row>
    <row r="209" spans="1:25" ht="16.5" thickBot="1">
      <c r="A209" s="2655" t="s">
        <v>1968</v>
      </c>
      <c r="B209" s="2742">
        <v>0</v>
      </c>
      <c r="C209" s="2742">
        <v>175.298</v>
      </c>
      <c r="D209" s="2742">
        <v>0.26640000000000003</v>
      </c>
      <c r="E209" s="2742">
        <v>100.95769999999999</v>
      </c>
      <c r="F209" s="2742">
        <v>1.06</v>
      </c>
      <c r="G209" s="2742">
        <v>608.52199999999993</v>
      </c>
      <c r="H209" s="2743">
        <v>0.2722</v>
      </c>
      <c r="I209" s="2743">
        <v>1922.23425</v>
      </c>
      <c r="J209" s="2743">
        <v>4.1916000000000002</v>
      </c>
      <c r="K209" s="2743">
        <v>292.55559</v>
      </c>
      <c r="L209" s="2743">
        <v>0.21560000000000001</v>
      </c>
      <c r="M209" s="2743">
        <v>681.46349999999995</v>
      </c>
      <c r="N209" s="2743">
        <v>0.27340000000000003</v>
      </c>
      <c r="O209" s="2743">
        <v>952.58674999999994</v>
      </c>
      <c r="P209" s="2743">
        <v>5.6920000000000005E-2</v>
      </c>
      <c r="Q209" s="2743">
        <v>389.41354999999999</v>
      </c>
      <c r="R209" s="2743">
        <v>3.8840000000000006E-2</v>
      </c>
      <c r="S209" s="2743">
        <v>182.83415865999999</v>
      </c>
      <c r="T209" s="2743">
        <v>1.1234</v>
      </c>
      <c r="U209" s="2743">
        <v>634.7672500000001</v>
      </c>
      <c r="V209" s="2743">
        <v>8.2379999999999995</v>
      </c>
      <c r="W209" s="2743">
        <v>443.37843399999997</v>
      </c>
      <c r="X209" s="2743">
        <v>59.994485814000008</v>
      </c>
      <c r="Y209" s="2743">
        <v>-188.09329556249997</v>
      </c>
    </row>
    <row r="210" spans="1:25" ht="16.5" thickBot="1">
      <c r="A210" s="2655" t="s">
        <v>1969</v>
      </c>
      <c r="B210" s="2717">
        <v>0</v>
      </c>
      <c r="C210" s="2717">
        <v>0</v>
      </c>
      <c r="D210" s="2717">
        <v>0</v>
      </c>
      <c r="E210" s="2717">
        <v>0</v>
      </c>
      <c r="F210" s="2717">
        <v>0</v>
      </c>
      <c r="G210" s="2717">
        <v>0</v>
      </c>
      <c r="H210" s="2671">
        <v>0</v>
      </c>
      <c r="I210" s="2671">
        <v>0</v>
      </c>
      <c r="J210" s="2671">
        <v>0</v>
      </c>
      <c r="K210" s="2671">
        <v>0</v>
      </c>
      <c r="L210" s="2671">
        <v>0</v>
      </c>
      <c r="M210" s="2671">
        <v>0</v>
      </c>
      <c r="N210" s="2671">
        <v>0</v>
      </c>
      <c r="O210" s="2671">
        <v>0</v>
      </c>
      <c r="P210" s="2671">
        <v>0</v>
      </c>
      <c r="Q210" s="2671">
        <v>0</v>
      </c>
      <c r="R210" s="2671">
        <v>0</v>
      </c>
      <c r="S210" s="2671">
        <v>0</v>
      </c>
      <c r="T210" s="2671">
        <v>0</v>
      </c>
      <c r="U210" s="2671">
        <v>0</v>
      </c>
      <c r="V210" s="2671">
        <v>0</v>
      </c>
      <c r="W210" s="2671">
        <v>0</v>
      </c>
      <c r="X210" s="2671">
        <v>0</v>
      </c>
      <c r="Y210" s="2671">
        <v>0</v>
      </c>
    </row>
    <row r="211" spans="1:25" ht="16.5" thickBot="1">
      <c r="A211" s="2655" t="s">
        <v>1970</v>
      </c>
      <c r="B211" s="2717">
        <v>0</v>
      </c>
      <c r="C211" s="2717">
        <v>175.298</v>
      </c>
      <c r="D211" s="2717">
        <v>0.26640000000000003</v>
      </c>
      <c r="E211" s="2717">
        <v>100.95769999999999</v>
      </c>
      <c r="F211" s="2717">
        <v>1.06</v>
      </c>
      <c r="G211" s="2717">
        <v>608.52199999999993</v>
      </c>
      <c r="H211" s="2671">
        <v>0.2722</v>
      </c>
      <c r="I211" s="2671">
        <v>1922.23425</v>
      </c>
      <c r="J211" s="2671">
        <v>4.1916000000000002</v>
      </c>
      <c r="K211" s="2671">
        <v>292.55559</v>
      </c>
      <c r="L211" s="2671">
        <v>0.21560000000000001</v>
      </c>
      <c r="M211" s="2671">
        <v>681.46349999999995</v>
      </c>
      <c r="N211" s="2671">
        <v>0.27340000000000003</v>
      </c>
      <c r="O211" s="2671">
        <v>952.58674999999994</v>
      </c>
      <c r="P211" s="2671">
        <v>5.6920000000000005E-2</v>
      </c>
      <c r="Q211" s="2671">
        <v>389.41354999999999</v>
      </c>
      <c r="R211" s="2671">
        <v>3.8840000000000006E-2</v>
      </c>
      <c r="S211" s="2671">
        <v>182.83415865999999</v>
      </c>
      <c r="T211" s="2671">
        <v>1.1234</v>
      </c>
      <c r="U211" s="2671">
        <v>634.7672500000001</v>
      </c>
      <c r="V211" s="2671">
        <v>8.2379999999999995</v>
      </c>
      <c r="W211" s="2671">
        <v>443.37843399999997</v>
      </c>
      <c r="X211" s="2671">
        <v>59.994485814000008</v>
      </c>
      <c r="Y211" s="2671">
        <v>-188.09329556249997</v>
      </c>
    </row>
    <row r="212" spans="1:25" ht="16.5" thickBot="1">
      <c r="A212" s="2693" t="s">
        <v>1971</v>
      </c>
      <c r="B212" s="2722">
        <v>0</v>
      </c>
      <c r="C212" s="2722">
        <v>0</v>
      </c>
      <c r="D212" s="2722">
        <v>0</v>
      </c>
      <c r="E212" s="2722">
        <v>0</v>
      </c>
      <c r="F212" s="2722">
        <v>0</v>
      </c>
      <c r="G212" s="2722">
        <v>0</v>
      </c>
      <c r="H212" s="2671">
        <v>0</v>
      </c>
      <c r="I212" s="2671">
        <v>0</v>
      </c>
      <c r="J212" s="2671">
        <v>0</v>
      </c>
      <c r="K212" s="2671">
        <v>0</v>
      </c>
      <c r="L212" s="2671">
        <v>0</v>
      </c>
      <c r="M212" s="2671">
        <v>0</v>
      </c>
      <c r="N212" s="2671">
        <v>0</v>
      </c>
      <c r="O212" s="2671">
        <v>0</v>
      </c>
      <c r="P212" s="2671">
        <v>0</v>
      </c>
      <c r="Q212" s="2671">
        <v>0</v>
      </c>
      <c r="R212" s="2671">
        <v>0</v>
      </c>
      <c r="S212" s="2671">
        <v>0</v>
      </c>
      <c r="T212" s="2671">
        <v>0</v>
      </c>
      <c r="U212" s="2671">
        <v>0</v>
      </c>
      <c r="V212" s="2671">
        <v>0</v>
      </c>
      <c r="W212" s="2671">
        <v>0</v>
      </c>
      <c r="X212" s="2671">
        <v>0</v>
      </c>
      <c r="Y212" s="2671">
        <v>0</v>
      </c>
    </row>
    <row r="213" spans="1:25" ht="16.5" thickBot="1">
      <c r="A213" s="2693" t="s">
        <v>1972</v>
      </c>
      <c r="B213" s="2722">
        <v>0</v>
      </c>
      <c r="C213" s="2722">
        <v>0</v>
      </c>
      <c r="D213" s="2722">
        <v>0</v>
      </c>
      <c r="E213" s="2722">
        <v>0</v>
      </c>
      <c r="F213" s="2722">
        <v>0</v>
      </c>
      <c r="G213" s="2722">
        <v>0</v>
      </c>
      <c r="H213" s="2671">
        <v>0</v>
      </c>
      <c r="I213" s="2671">
        <v>0</v>
      </c>
      <c r="J213" s="2671">
        <v>0</v>
      </c>
      <c r="K213" s="2671">
        <v>0</v>
      </c>
      <c r="L213" s="2671">
        <v>0</v>
      </c>
      <c r="M213" s="2671">
        <v>0</v>
      </c>
      <c r="N213" s="2671">
        <v>0</v>
      </c>
      <c r="O213" s="2671">
        <v>0</v>
      </c>
      <c r="P213" s="2671">
        <v>0</v>
      </c>
      <c r="Q213" s="2671">
        <v>0</v>
      </c>
      <c r="R213" s="2671">
        <v>0</v>
      </c>
      <c r="S213" s="2671">
        <v>0</v>
      </c>
      <c r="T213" s="2671">
        <v>0</v>
      </c>
      <c r="U213" s="2671">
        <v>0</v>
      </c>
      <c r="V213" s="2671">
        <v>0</v>
      </c>
      <c r="W213" s="2671">
        <v>0</v>
      </c>
      <c r="X213" s="2671">
        <v>0</v>
      </c>
      <c r="Y213" s="2671">
        <v>0</v>
      </c>
    </row>
    <row r="214" spans="1:25" ht="16.5" thickBot="1">
      <c r="A214" s="2693" t="s">
        <v>1973</v>
      </c>
      <c r="B214" s="2722">
        <v>0</v>
      </c>
      <c r="C214" s="2722">
        <v>0</v>
      </c>
      <c r="D214" s="2722">
        <v>0</v>
      </c>
      <c r="E214" s="2722">
        <v>0</v>
      </c>
      <c r="F214" s="2722">
        <v>0</v>
      </c>
      <c r="G214" s="2722">
        <v>0</v>
      </c>
      <c r="H214" s="2671">
        <v>0</v>
      </c>
      <c r="I214" s="2671">
        <v>0</v>
      </c>
      <c r="J214" s="2671">
        <v>0</v>
      </c>
      <c r="K214" s="2671">
        <v>0</v>
      </c>
      <c r="L214" s="2671">
        <v>0</v>
      </c>
      <c r="M214" s="2671">
        <v>0</v>
      </c>
      <c r="N214" s="2671">
        <v>0</v>
      </c>
      <c r="O214" s="2671">
        <v>0</v>
      </c>
      <c r="P214" s="2671">
        <v>0</v>
      </c>
      <c r="Q214" s="2671">
        <v>0</v>
      </c>
      <c r="R214" s="2671">
        <v>0</v>
      </c>
      <c r="S214" s="2671">
        <v>0</v>
      </c>
      <c r="T214" s="2671">
        <v>0</v>
      </c>
      <c r="U214" s="2671">
        <v>0</v>
      </c>
      <c r="V214" s="2671">
        <v>0</v>
      </c>
      <c r="W214" s="2671">
        <v>0</v>
      </c>
      <c r="X214" s="2671">
        <v>0</v>
      </c>
      <c r="Y214" s="2671">
        <v>0</v>
      </c>
    </row>
    <row r="215" spans="1:25" ht="16.5" thickBot="1">
      <c r="A215" s="2693" t="s">
        <v>1974</v>
      </c>
      <c r="B215" s="2722">
        <v>0</v>
      </c>
      <c r="C215" s="2722">
        <v>0</v>
      </c>
      <c r="D215" s="2722">
        <v>0</v>
      </c>
      <c r="E215" s="2722">
        <v>0</v>
      </c>
      <c r="F215" s="2722">
        <v>0</v>
      </c>
      <c r="G215" s="2722">
        <v>0</v>
      </c>
      <c r="H215" s="2671">
        <v>0</v>
      </c>
      <c r="I215" s="2671">
        <v>0</v>
      </c>
      <c r="J215" s="2671">
        <v>0</v>
      </c>
      <c r="K215" s="2671">
        <v>0</v>
      </c>
      <c r="L215" s="2671">
        <v>0</v>
      </c>
      <c r="M215" s="2671">
        <v>0</v>
      </c>
      <c r="N215" s="2671">
        <v>0</v>
      </c>
      <c r="O215" s="2671">
        <v>0</v>
      </c>
      <c r="P215" s="2671">
        <v>0</v>
      </c>
      <c r="Q215" s="2671">
        <v>0</v>
      </c>
      <c r="R215" s="2671">
        <v>0</v>
      </c>
      <c r="S215" s="2671">
        <v>0</v>
      </c>
      <c r="T215" s="2671">
        <v>0</v>
      </c>
      <c r="U215" s="2671">
        <v>0</v>
      </c>
      <c r="V215" s="2671">
        <v>0</v>
      </c>
      <c r="W215" s="2671">
        <v>0</v>
      </c>
      <c r="X215" s="2671">
        <v>0</v>
      </c>
      <c r="Y215" s="2671">
        <v>0</v>
      </c>
    </row>
    <row r="216" spans="1:25" ht="16.5" thickBot="1">
      <c r="A216" s="2693" t="s">
        <v>1975</v>
      </c>
      <c r="B216" s="2722">
        <v>0</v>
      </c>
      <c r="C216" s="2722">
        <v>0</v>
      </c>
      <c r="D216" s="2722">
        <v>0</v>
      </c>
      <c r="E216" s="2722">
        <v>0</v>
      </c>
      <c r="F216" s="2722">
        <v>0</v>
      </c>
      <c r="G216" s="2722">
        <v>0</v>
      </c>
      <c r="H216" s="2671">
        <v>0</v>
      </c>
      <c r="I216" s="2671">
        <v>0</v>
      </c>
      <c r="J216" s="2671">
        <v>0</v>
      </c>
      <c r="K216" s="2671">
        <v>0</v>
      </c>
      <c r="L216" s="2671">
        <v>0</v>
      </c>
      <c r="M216" s="2671">
        <v>0</v>
      </c>
      <c r="N216" s="2671">
        <v>0</v>
      </c>
      <c r="O216" s="2671">
        <v>0</v>
      </c>
      <c r="P216" s="2671">
        <v>0</v>
      </c>
      <c r="Q216" s="2671">
        <v>0</v>
      </c>
      <c r="R216" s="2671">
        <v>0</v>
      </c>
      <c r="S216" s="2671">
        <v>0</v>
      </c>
      <c r="T216" s="2671">
        <v>0</v>
      </c>
      <c r="U216" s="2671">
        <v>0</v>
      </c>
      <c r="V216" s="2671">
        <v>0</v>
      </c>
      <c r="W216" s="2671">
        <v>0</v>
      </c>
      <c r="X216" s="2671">
        <v>0</v>
      </c>
      <c r="Y216" s="2671">
        <v>0</v>
      </c>
    </row>
    <row r="217" spans="1:25" ht="16.5" thickBot="1">
      <c r="A217" s="2693" t="s">
        <v>1976</v>
      </c>
      <c r="B217" s="2722">
        <v>0</v>
      </c>
      <c r="C217" s="2722">
        <v>0</v>
      </c>
      <c r="D217" s="2722">
        <v>0</v>
      </c>
      <c r="E217" s="2722">
        <v>0</v>
      </c>
      <c r="F217" s="2722">
        <v>0</v>
      </c>
      <c r="G217" s="2722">
        <v>0</v>
      </c>
      <c r="H217" s="2671">
        <v>0</v>
      </c>
      <c r="I217" s="2671">
        <v>0</v>
      </c>
      <c r="J217" s="2671">
        <v>0</v>
      </c>
      <c r="K217" s="2671">
        <v>0</v>
      </c>
      <c r="L217" s="2671">
        <v>0</v>
      </c>
      <c r="M217" s="2671">
        <v>0</v>
      </c>
      <c r="N217" s="2671">
        <v>0</v>
      </c>
      <c r="O217" s="2671">
        <v>0</v>
      </c>
      <c r="P217" s="2671">
        <v>0</v>
      </c>
      <c r="Q217" s="2671">
        <v>0</v>
      </c>
      <c r="R217" s="2671">
        <v>0</v>
      </c>
      <c r="S217" s="2671">
        <v>0</v>
      </c>
      <c r="T217" s="2671">
        <v>0</v>
      </c>
      <c r="U217" s="2671">
        <v>0</v>
      </c>
      <c r="V217" s="2671">
        <v>0</v>
      </c>
      <c r="W217" s="2671">
        <v>0</v>
      </c>
      <c r="X217" s="2671">
        <v>0</v>
      </c>
      <c r="Y217" s="2671">
        <v>0</v>
      </c>
    </row>
    <row r="218" spans="1:25" ht="16.5" thickBot="1">
      <c r="A218" s="2655" t="s">
        <v>1977</v>
      </c>
      <c r="B218" s="2717">
        <v>0</v>
      </c>
      <c r="C218" s="2717">
        <v>127.64600000000002</v>
      </c>
      <c r="D218" s="2717">
        <v>6.6600000000000006E-2</v>
      </c>
      <c r="E218" s="2717">
        <v>337.51277332254898</v>
      </c>
      <c r="F218" s="2717">
        <v>0.26500000000000001</v>
      </c>
      <c r="G218" s="2717">
        <v>375.78021242677949</v>
      </c>
      <c r="H218" s="2671">
        <v>6.8049999999999999E-2</v>
      </c>
      <c r="I218" s="2671">
        <v>1398.607712108884</v>
      </c>
      <c r="J218" s="2671">
        <v>1.0479000000000001</v>
      </c>
      <c r="K218" s="2671">
        <v>3494.6042890749832</v>
      </c>
      <c r="L218" s="2671">
        <v>5.3900000000000003E-2</v>
      </c>
      <c r="M218" s="2671">
        <v>4460.4842059706698</v>
      </c>
      <c r="N218" s="2671">
        <v>6.8350000000000008E-2</v>
      </c>
      <c r="O218" s="2671">
        <v>3280.7943806224921</v>
      </c>
      <c r="P218" s="2671">
        <v>1.4230000000000001E-2</v>
      </c>
      <c r="Q218" s="2671">
        <v>1401.4156976662996</v>
      </c>
      <c r="R218" s="2671">
        <v>9.7100000000000016E-3</v>
      </c>
      <c r="S218" s="2671">
        <v>1199.565614014994</v>
      </c>
      <c r="T218" s="2671">
        <v>0.28084999999999999</v>
      </c>
      <c r="U218" s="2671">
        <v>6513.1507995356787</v>
      </c>
      <c r="V218" s="2671">
        <v>2.0594999999999999</v>
      </c>
      <c r="W218" s="2671">
        <v>4015.4229786262031</v>
      </c>
      <c r="X218" s="2671">
        <v>14.998621453500002</v>
      </c>
      <c r="Y218" s="2671">
        <v>2775.2984770516427</v>
      </c>
    </row>
    <row r="219" spans="1:25" ht="16.5" thickBot="1">
      <c r="A219" s="2655" t="s">
        <v>1978</v>
      </c>
      <c r="B219" s="2717">
        <v>0</v>
      </c>
      <c r="C219" s="2717">
        <v>0</v>
      </c>
      <c r="D219" s="2717">
        <v>0</v>
      </c>
      <c r="E219" s="2717">
        <v>0</v>
      </c>
      <c r="F219" s="2717">
        <v>0</v>
      </c>
      <c r="G219" s="2717">
        <v>0</v>
      </c>
      <c r="H219" s="2671">
        <v>0</v>
      </c>
      <c r="I219" s="2671">
        <v>0</v>
      </c>
      <c r="J219" s="2671">
        <v>0</v>
      </c>
      <c r="K219" s="2671">
        <v>0</v>
      </c>
      <c r="L219" s="2671">
        <v>0</v>
      </c>
      <c r="M219" s="2671">
        <v>0</v>
      </c>
      <c r="N219" s="2671">
        <v>0</v>
      </c>
      <c r="O219" s="2671">
        <v>0</v>
      </c>
      <c r="P219" s="2671">
        <v>0</v>
      </c>
      <c r="Q219" s="2671">
        <v>0</v>
      </c>
      <c r="R219" s="2671">
        <v>0</v>
      </c>
      <c r="S219" s="2671">
        <v>0</v>
      </c>
      <c r="T219" s="2671">
        <v>0</v>
      </c>
      <c r="U219" s="2671">
        <v>0</v>
      </c>
      <c r="V219" s="2671">
        <v>0</v>
      </c>
      <c r="W219" s="2671">
        <v>0</v>
      </c>
      <c r="X219" s="2671">
        <v>0</v>
      </c>
      <c r="Y219" s="2671">
        <v>0</v>
      </c>
    </row>
    <row r="220" spans="1:25" ht="16.5" thickBot="1">
      <c r="A220" s="2655" t="s">
        <v>1979</v>
      </c>
      <c r="B220" s="2717">
        <v>0</v>
      </c>
      <c r="C220" s="2717">
        <v>0</v>
      </c>
      <c r="D220" s="2717">
        <v>0</v>
      </c>
      <c r="E220" s="2717">
        <v>0</v>
      </c>
      <c r="F220" s="2717">
        <v>0</v>
      </c>
      <c r="G220" s="2717">
        <v>0</v>
      </c>
      <c r="H220" s="2671">
        <v>0</v>
      </c>
      <c r="I220" s="2671">
        <v>0</v>
      </c>
      <c r="J220" s="2671">
        <v>0</v>
      </c>
      <c r="K220" s="2671">
        <v>0</v>
      </c>
      <c r="L220" s="2671">
        <v>0</v>
      </c>
      <c r="M220" s="2671">
        <v>0</v>
      </c>
      <c r="N220" s="2671">
        <v>0</v>
      </c>
      <c r="O220" s="2671">
        <v>0</v>
      </c>
      <c r="P220" s="2671">
        <v>0</v>
      </c>
      <c r="Q220" s="2671">
        <v>0</v>
      </c>
      <c r="R220" s="2671">
        <v>0</v>
      </c>
      <c r="S220" s="2671">
        <v>0</v>
      </c>
      <c r="T220" s="2671">
        <v>0</v>
      </c>
      <c r="U220" s="2671">
        <v>0</v>
      </c>
      <c r="V220" s="2671">
        <v>0</v>
      </c>
      <c r="W220" s="2671">
        <v>0</v>
      </c>
      <c r="X220" s="2671">
        <v>0</v>
      </c>
      <c r="Y220" s="2671">
        <v>0</v>
      </c>
    </row>
    <row r="221" spans="1:25" ht="16.5" thickBot="1">
      <c r="A221" s="2655" t="s">
        <v>1980</v>
      </c>
      <c r="B221" s="2717">
        <v>0</v>
      </c>
      <c r="C221" s="2717">
        <v>0</v>
      </c>
      <c r="D221" s="2717">
        <v>0</v>
      </c>
      <c r="E221" s="2717">
        <v>0</v>
      </c>
      <c r="F221" s="2717">
        <v>0</v>
      </c>
      <c r="G221" s="2717">
        <v>0</v>
      </c>
      <c r="H221" s="2671">
        <v>0</v>
      </c>
      <c r="I221" s="2671">
        <v>0</v>
      </c>
      <c r="J221" s="2671">
        <v>0</v>
      </c>
      <c r="K221" s="2671">
        <v>0</v>
      </c>
      <c r="L221" s="2671">
        <v>0</v>
      </c>
      <c r="M221" s="2671">
        <v>0</v>
      </c>
      <c r="N221" s="2671">
        <v>0</v>
      </c>
      <c r="O221" s="2671">
        <v>0</v>
      </c>
      <c r="P221" s="2671">
        <v>0</v>
      </c>
      <c r="Q221" s="2671">
        <v>0</v>
      </c>
      <c r="R221" s="2671">
        <v>0</v>
      </c>
      <c r="S221" s="2671">
        <v>0</v>
      </c>
      <c r="T221" s="2671">
        <v>0</v>
      </c>
      <c r="U221" s="2671">
        <v>0</v>
      </c>
      <c r="V221" s="2671">
        <v>0</v>
      </c>
      <c r="W221" s="2671">
        <v>0</v>
      </c>
      <c r="X221" s="2671">
        <v>0</v>
      </c>
      <c r="Y221" s="2671">
        <v>0</v>
      </c>
    </row>
    <row r="222" spans="1:25" ht="16.5" thickBot="1">
      <c r="A222" s="2693" t="s">
        <v>1981</v>
      </c>
      <c r="B222" s="2722">
        <v>0</v>
      </c>
      <c r="C222" s="2722">
        <v>0</v>
      </c>
      <c r="D222" s="2722">
        <v>0</v>
      </c>
      <c r="E222" s="2722">
        <v>0</v>
      </c>
      <c r="F222" s="2722">
        <v>0</v>
      </c>
      <c r="G222" s="2722">
        <v>0</v>
      </c>
      <c r="H222" s="2671">
        <v>0</v>
      </c>
      <c r="I222" s="2671">
        <v>0</v>
      </c>
      <c r="J222" s="2671">
        <v>0</v>
      </c>
      <c r="K222" s="2671">
        <v>0</v>
      </c>
      <c r="L222" s="2671">
        <v>0</v>
      </c>
      <c r="M222" s="2671">
        <v>0</v>
      </c>
      <c r="N222" s="2671">
        <v>0</v>
      </c>
      <c r="O222" s="2671">
        <v>0</v>
      </c>
      <c r="P222" s="2671">
        <v>0</v>
      </c>
      <c r="Q222" s="2671">
        <v>0</v>
      </c>
      <c r="R222" s="2671">
        <v>0</v>
      </c>
      <c r="S222" s="2671">
        <v>0</v>
      </c>
      <c r="T222" s="2671">
        <v>0</v>
      </c>
      <c r="U222" s="2671">
        <v>0</v>
      </c>
      <c r="V222" s="2671">
        <v>0</v>
      </c>
      <c r="W222" s="2671">
        <v>0</v>
      </c>
      <c r="X222" s="2671">
        <v>0</v>
      </c>
      <c r="Y222" s="2671">
        <v>0</v>
      </c>
    </row>
    <row r="223" spans="1:25" ht="16.5" thickBot="1">
      <c r="A223" s="2693" t="s">
        <v>1982</v>
      </c>
      <c r="B223" s="2722">
        <v>0</v>
      </c>
      <c r="C223" s="2722">
        <v>0</v>
      </c>
      <c r="D223" s="2722">
        <v>0</v>
      </c>
      <c r="E223" s="2722">
        <v>0</v>
      </c>
      <c r="F223" s="2722">
        <v>0</v>
      </c>
      <c r="G223" s="2722">
        <v>0</v>
      </c>
      <c r="H223" s="2671">
        <v>0</v>
      </c>
      <c r="I223" s="2671">
        <v>0</v>
      </c>
      <c r="J223" s="2671">
        <v>0</v>
      </c>
      <c r="K223" s="2671">
        <v>0</v>
      </c>
      <c r="L223" s="2671">
        <v>0</v>
      </c>
      <c r="M223" s="2671">
        <v>0</v>
      </c>
      <c r="N223" s="2671">
        <v>0</v>
      </c>
      <c r="O223" s="2671">
        <v>0</v>
      </c>
      <c r="P223" s="2671">
        <v>0</v>
      </c>
      <c r="Q223" s="2671">
        <v>0</v>
      </c>
      <c r="R223" s="2671">
        <v>0</v>
      </c>
      <c r="S223" s="2671">
        <v>0</v>
      </c>
      <c r="T223" s="2671">
        <v>0</v>
      </c>
      <c r="U223" s="2671">
        <v>0</v>
      </c>
      <c r="V223" s="2671">
        <v>0</v>
      </c>
      <c r="W223" s="2671">
        <v>0</v>
      </c>
      <c r="X223" s="2671">
        <v>0</v>
      </c>
      <c r="Y223" s="2671">
        <v>0</v>
      </c>
    </row>
    <row r="224" spans="1:25" ht="16.5" thickBot="1">
      <c r="A224" s="2693" t="s">
        <v>1983</v>
      </c>
      <c r="B224" s="2722">
        <v>0</v>
      </c>
      <c r="C224" s="2722">
        <v>0</v>
      </c>
      <c r="D224" s="2722">
        <v>0</v>
      </c>
      <c r="E224" s="2722">
        <v>0</v>
      </c>
      <c r="F224" s="2722">
        <v>0</v>
      </c>
      <c r="G224" s="2722">
        <v>0</v>
      </c>
      <c r="H224" s="2671">
        <v>0</v>
      </c>
      <c r="I224" s="2671">
        <v>0</v>
      </c>
      <c r="J224" s="2671">
        <v>0</v>
      </c>
      <c r="K224" s="2671">
        <v>0</v>
      </c>
      <c r="L224" s="2671">
        <v>0</v>
      </c>
      <c r="M224" s="2671">
        <v>0</v>
      </c>
      <c r="N224" s="2671">
        <v>0</v>
      </c>
      <c r="O224" s="2671">
        <v>0</v>
      </c>
      <c r="P224" s="2671">
        <v>0</v>
      </c>
      <c r="Q224" s="2671">
        <v>0</v>
      </c>
      <c r="R224" s="2671">
        <v>0</v>
      </c>
      <c r="S224" s="2671">
        <v>0</v>
      </c>
      <c r="T224" s="2671">
        <v>0</v>
      </c>
      <c r="U224" s="2671">
        <v>0</v>
      </c>
      <c r="V224" s="2671">
        <v>0</v>
      </c>
      <c r="W224" s="2671">
        <v>0</v>
      </c>
      <c r="X224" s="2671">
        <v>0</v>
      </c>
      <c r="Y224" s="2671">
        <v>0</v>
      </c>
    </row>
    <row r="225" spans="1:25" ht="16.5" thickBot="1">
      <c r="A225" s="2655" t="s">
        <v>1984</v>
      </c>
      <c r="B225" s="2717">
        <v>0</v>
      </c>
      <c r="C225" s="2717">
        <v>102.30600000000001</v>
      </c>
      <c r="D225" s="2717">
        <v>0</v>
      </c>
      <c r="E225" s="2717">
        <v>211.61100000000002</v>
      </c>
      <c r="F225" s="2717">
        <v>0</v>
      </c>
      <c r="G225" s="2717">
        <v>98.584999999999994</v>
      </c>
      <c r="H225" s="2671">
        <v>0</v>
      </c>
      <c r="I225" s="2671">
        <v>719.91300000000001</v>
      </c>
      <c r="J225" s="2671">
        <v>0</v>
      </c>
      <c r="K225" s="2671">
        <v>2178.7491</v>
      </c>
      <c r="L225" s="2671">
        <v>0</v>
      </c>
      <c r="M225" s="2671">
        <v>3527.6000000000004</v>
      </c>
      <c r="N225" s="2671">
        <v>0</v>
      </c>
      <c r="O225" s="2671">
        <v>2670.931</v>
      </c>
      <c r="P225" s="2671">
        <v>0</v>
      </c>
      <c r="Q225" s="2671">
        <v>1291.1030000000001</v>
      </c>
      <c r="R225" s="2671">
        <v>0</v>
      </c>
      <c r="S225" s="2671">
        <v>983.07658901000002</v>
      </c>
      <c r="T225" s="2671">
        <v>0</v>
      </c>
      <c r="U225" s="2671">
        <v>5924.134</v>
      </c>
      <c r="V225" s="2671">
        <v>0</v>
      </c>
      <c r="W225" s="2671">
        <v>3479.777</v>
      </c>
      <c r="X225" s="2671">
        <v>0</v>
      </c>
      <c r="Y225" s="2671">
        <v>2549.710423</v>
      </c>
    </row>
    <row r="226" spans="1:25" ht="16.5" thickBot="1">
      <c r="A226" s="2655" t="s">
        <v>1985</v>
      </c>
      <c r="B226" s="2717">
        <v>0</v>
      </c>
      <c r="C226" s="2717">
        <v>102.30600000000001</v>
      </c>
      <c r="D226" s="2717">
        <v>0</v>
      </c>
      <c r="E226" s="2717">
        <v>211.61100000000002</v>
      </c>
      <c r="F226" s="2717">
        <v>0</v>
      </c>
      <c r="G226" s="2717">
        <v>98.584999999999994</v>
      </c>
      <c r="H226" s="2671">
        <v>0</v>
      </c>
      <c r="I226" s="2671">
        <v>719.91300000000001</v>
      </c>
      <c r="J226" s="2671">
        <v>0</v>
      </c>
      <c r="K226" s="2671">
        <v>2178.7491</v>
      </c>
      <c r="L226" s="2671">
        <v>0</v>
      </c>
      <c r="M226" s="2671">
        <v>3527.6000000000004</v>
      </c>
      <c r="N226" s="2671">
        <v>0</v>
      </c>
      <c r="O226" s="2671">
        <v>2670.931</v>
      </c>
      <c r="P226" s="2671">
        <v>0</v>
      </c>
      <c r="Q226" s="2671">
        <v>1291.1030000000001</v>
      </c>
      <c r="R226" s="2671">
        <v>0</v>
      </c>
      <c r="S226" s="2671">
        <v>983.07658901000002</v>
      </c>
      <c r="T226" s="2671">
        <v>0</v>
      </c>
      <c r="U226" s="2671">
        <v>5924.134</v>
      </c>
      <c r="V226" s="2671">
        <v>0</v>
      </c>
      <c r="W226" s="2671">
        <v>3479.777</v>
      </c>
      <c r="X226" s="2671">
        <v>0</v>
      </c>
      <c r="Y226" s="2671">
        <v>2549.710423</v>
      </c>
    </row>
    <row r="227" spans="1:25" ht="16.5" thickBot="1">
      <c r="A227" s="2655" t="s">
        <v>1986</v>
      </c>
      <c r="B227" s="2717">
        <v>0</v>
      </c>
      <c r="C227" s="2717">
        <v>0</v>
      </c>
      <c r="D227" s="2717">
        <v>0</v>
      </c>
      <c r="E227" s="2717">
        <v>0</v>
      </c>
      <c r="F227" s="2717">
        <v>0</v>
      </c>
      <c r="G227" s="2717">
        <v>0</v>
      </c>
      <c r="H227" s="2671">
        <v>0</v>
      </c>
      <c r="I227" s="2671">
        <v>0</v>
      </c>
      <c r="J227" s="2671">
        <v>0</v>
      </c>
      <c r="K227" s="2671">
        <v>0</v>
      </c>
      <c r="L227" s="2671">
        <v>0</v>
      </c>
      <c r="M227" s="2671">
        <v>0</v>
      </c>
      <c r="N227" s="2671">
        <v>0</v>
      </c>
      <c r="O227" s="2671">
        <v>0</v>
      </c>
      <c r="P227" s="2671">
        <v>0</v>
      </c>
      <c r="Q227" s="2671">
        <v>0</v>
      </c>
      <c r="R227" s="2671">
        <v>0</v>
      </c>
      <c r="S227" s="2671">
        <v>0</v>
      </c>
      <c r="T227" s="2671">
        <v>0</v>
      </c>
      <c r="U227" s="2671">
        <v>0</v>
      </c>
      <c r="V227" s="2671">
        <v>0</v>
      </c>
      <c r="W227" s="2671">
        <v>0</v>
      </c>
      <c r="X227" s="2671">
        <v>0</v>
      </c>
      <c r="Y227" s="2671">
        <v>0</v>
      </c>
    </row>
    <row r="228" spans="1:25" ht="16.5" thickBot="1">
      <c r="A228" s="2655" t="s">
        <v>1987</v>
      </c>
      <c r="B228" s="2717">
        <v>0</v>
      </c>
      <c r="C228" s="2717">
        <v>0</v>
      </c>
      <c r="D228" s="2717">
        <v>0</v>
      </c>
      <c r="E228" s="2717">
        <v>127.90177332254895</v>
      </c>
      <c r="F228" s="2717">
        <v>0</v>
      </c>
      <c r="G228" s="2717">
        <v>222.26721242677951</v>
      </c>
      <c r="H228" s="2671">
        <v>0</v>
      </c>
      <c r="I228" s="2671">
        <v>568.50971210888406</v>
      </c>
      <c r="J228" s="2671">
        <v>0</v>
      </c>
      <c r="K228" s="2671">
        <v>338.28896907498347</v>
      </c>
      <c r="L228" s="2671">
        <v>0</v>
      </c>
      <c r="M228" s="2671">
        <v>606.30320597066952</v>
      </c>
      <c r="N228" s="2671">
        <v>0</v>
      </c>
      <c r="O228" s="2671">
        <v>133.5653806224922</v>
      </c>
      <c r="P228" s="2671">
        <v>0</v>
      </c>
      <c r="Q228" s="2671">
        <v>95.043697666299551</v>
      </c>
      <c r="R228" s="2671">
        <v>0</v>
      </c>
      <c r="S228" s="2671">
        <v>65.657824354993892</v>
      </c>
      <c r="T228" s="2671">
        <v>0</v>
      </c>
      <c r="U228" s="2671">
        <v>40.807799535678477</v>
      </c>
      <c r="V228" s="2671">
        <v>0</v>
      </c>
      <c r="W228" s="2671">
        <v>273.93897862620327</v>
      </c>
      <c r="X228" s="2671">
        <v>0</v>
      </c>
      <c r="Y228" s="2671">
        <v>156.61806637164256</v>
      </c>
    </row>
    <row r="229" spans="1:25" ht="16.5" thickBot="1">
      <c r="A229" s="2655" t="s">
        <v>1988</v>
      </c>
      <c r="B229" s="2717">
        <v>0</v>
      </c>
      <c r="C229" s="2717">
        <v>0</v>
      </c>
      <c r="D229" s="2717">
        <v>0</v>
      </c>
      <c r="E229" s="2717">
        <v>0</v>
      </c>
      <c r="F229" s="2717">
        <v>0</v>
      </c>
      <c r="G229" s="2717">
        <v>0</v>
      </c>
      <c r="H229" s="2671">
        <v>0</v>
      </c>
      <c r="I229" s="2671">
        <v>0</v>
      </c>
      <c r="J229" s="2671">
        <v>0</v>
      </c>
      <c r="K229" s="2671">
        <v>0</v>
      </c>
      <c r="L229" s="2671">
        <v>0</v>
      </c>
      <c r="M229" s="2671">
        <v>0</v>
      </c>
      <c r="N229" s="2671">
        <v>0</v>
      </c>
      <c r="O229" s="2671">
        <v>0</v>
      </c>
      <c r="P229" s="2671">
        <v>0</v>
      </c>
      <c r="Q229" s="2671">
        <v>0</v>
      </c>
      <c r="R229" s="2671">
        <v>0</v>
      </c>
      <c r="S229" s="2671">
        <v>0</v>
      </c>
      <c r="T229" s="2671">
        <v>0</v>
      </c>
      <c r="U229" s="2671">
        <v>0</v>
      </c>
      <c r="V229" s="2671">
        <v>0</v>
      </c>
      <c r="W229" s="2671">
        <v>0</v>
      </c>
      <c r="X229" s="2671">
        <v>0</v>
      </c>
      <c r="Y229" s="2671">
        <v>0</v>
      </c>
    </row>
    <row r="230" spans="1:25" ht="16.5" thickBot="1">
      <c r="A230" s="2655" t="s">
        <v>1989</v>
      </c>
      <c r="B230" s="2717">
        <v>0</v>
      </c>
      <c r="C230" s="2717">
        <v>0</v>
      </c>
      <c r="D230" s="2717">
        <v>0</v>
      </c>
      <c r="E230" s="2717">
        <v>127.90177332254895</v>
      </c>
      <c r="F230" s="2717">
        <v>0</v>
      </c>
      <c r="G230" s="2717">
        <v>222.26721242677951</v>
      </c>
      <c r="H230" s="2671">
        <v>0</v>
      </c>
      <c r="I230" s="2671">
        <v>568.50971210888406</v>
      </c>
      <c r="J230" s="2671">
        <v>0</v>
      </c>
      <c r="K230" s="2671">
        <v>338.28896907498347</v>
      </c>
      <c r="L230" s="2671">
        <v>0</v>
      </c>
      <c r="M230" s="2671">
        <v>606.30320597066952</v>
      </c>
      <c r="N230" s="2671">
        <v>0</v>
      </c>
      <c r="O230" s="2671">
        <v>133.5653806224922</v>
      </c>
      <c r="P230" s="2671">
        <v>0</v>
      </c>
      <c r="Q230" s="2671">
        <v>95.043697666299551</v>
      </c>
      <c r="R230" s="2671">
        <v>0</v>
      </c>
      <c r="S230" s="2671">
        <v>65.657824354993892</v>
      </c>
      <c r="T230" s="2671">
        <v>0</v>
      </c>
      <c r="U230" s="2671">
        <v>40.807799535678477</v>
      </c>
      <c r="V230" s="2671">
        <v>0</v>
      </c>
      <c r="W230" s="2671">
        <v>273.93897862620327</v>
      </c>
      <c r="X230" s="2671">
        <v>0</v>
      </c>
      <c r="Y230" s="2671">
        <v>156.61806637164256</v>
      </c>
    </row>
    <row r="231" spans="1:25" ht="16.5" thickBot="1">
      <c r="A231" s="2655" t="s">
        <v>1990</v>
      </c>
      <c r="B231" s="2717">
        <v>0</v>
      </c>
      <c r="C231" s="2717">
        <v>25.34</v>
      </c>
      <c r="D231" s="2717">
        <v>6.6600000000000006E-2</v>
      </c>
      <c r="E231" s="2717">
        <v>-2</v>
      </c>
      <c r="F231" s="2717">
        <v>0.26500000000000001</v>
      </c>
      <c r="G231" s="2717">
        <v>54.927999999999997</v>
      </c>
      <c r="H231" s="2671">
        <v>6.8049999999999999E-2</v>
      </c>
      <c r="I231" s="2671">
        <v>110.185</v>
      </c>
      <c r="J231" s="2671">
        <v>1.0479000000000001</v>
      </c>
      <c r="K231" s="2671">
        <v>977.56621999999993</v>
      </c>
      <c r="L231" s="2671">
        <v>5.3900000000000003E-2</v>
      </c>
      <c r="M231" s="2671">
        <v>326.58100000000002</v>
      </c>
      <c r="N231" s="2671">
        <v>6.8350000000000008E-2</v>
      </c>
      <c r="O231" s="2671">
        <v>476.298</v>
      </c>
      <c r="P231" s="2671">
        <v>1.4230000000000001E-2</v>
      </c>
      <c r="Q231" s="2671">
        <v>15.268999999999998</v>
      </c>
      <c r="R231" s="2671">
        <v>9.7100000000000016E-3</v>
      </c>
      <c r="S231" s="2671">
        <v>150.83120065</v>
      </c>
      <c r="T231" s="2671">
        <v>0.28084999999999999</v>
      </c>
      <c r="U231" s="2671">
        <v>548.20899999999995</v>
      </c>
      <c r="V231" s="2671">
        <v>2.0594999999999999</v>
      </c>
      <c r="W231" s="2671">
        <v>261.70700000000005</v>
      </c>
      <c r="X231" s="2671">
        <v>14.998621453500002</v>
      </c>
      <c r="Y231" s="2671">
        <v>68.969987680000003</v>
      </c>
    </row>
    <row r="232" spans="1:25" ht="16.5" thickBot="1">
      <c r="A232" s="2655" t="s">
        <v>1991</v>
      </c>
      <c r="B232" s="2717">
        <v>0</v>
      </c>
      <c r="C232" s="2717">
        <v>0</v>
      </c>
      <c r="D232" s="2717">
        <v>6.6600000000000006E-2</v>
      </c>
      <c r="E232" s="2717">
        <v>0</v>
      </c>
      <c r="F232" s="2717">
        <v>0.26500000000000001</v>
      </c>
      <c r="G232" s="2717">
        <v>0</v>
      </c>
      <c r="H232" s="2671">
        <v>6.8049999999999999E-2</v>
      </c>
      <c r="I232" s="2671">
        <v>0</v>
      </c>
      <c r="J232" s="2671">
        <v>1.0479000000000001</v>
      </c>
      <c r="K232" s="2671">
        <v>0</v>
      </c>
      <c r="L232" s="2671">
        <v>5.3900000000000003E-2</v>
      </c>
      <c r="M232" s="2671">
        <v>0</v>
      </c>
      <c r="N232" s="2671">
        <v>6.8350000000000008E-2</v>
      </c>
      <c r="O232" s="2671">
        <v>0</v>
      </c>
      <c r="P232" s="2671">
        <v>1.4230000000000001E-2</v>
      </c>
      <c r="Q232" s="2671">
        <v>0</v>
      </c>
      <c r="R232" s="2671">
        <v>9.7100000000000016E-3</v>
      </c>
      <c r="S232" s="2671">
        <v>0</v>
      </c>
      <c r="T232" s="2671">
        <v>0.28084999999999999</v>
      </c>
      <c r="U232" s="2671">
        <v>0</v>
      </c>
      <c r="V232" s="2671">
        <v>2.0594999999999999</v>
      </c>
      <c r="W232" s="2671">
        <v>0</v>
      </c>
      <c r="X232" s="2671">
        <v>14.998621453500002</v>
      </c>
      <c r="Y232" s="2671">
        <v>0</v>
      </c>
    </row>
    <row r="233" spans="1:25" ht="16.5" thickBot="1">
      <c r="A233" s="2655" t="s">
        <v>1992</v>
      </c>
      <c r="B233" s="2717">
        <v>0</v>
      </c>
      <c r="C233" s="2717">
        <v>25.34</v>
      </c>
      <c r="D233" s="2717">
        <v>0</v>
      </c>
      <c r="E233" s="2717">
        <v>-2</v>
      </c>
      <c r="F233" s="2717">
        <v>0</v>
      </c>
      <c r="G233" s="2717">
        <v>54.927999999999997</v>
      </c>
      <c r="H233" s="2671">
        <v>0</v>
      </c>
      <c r="I233" s="2671">
        <v>110.185</v>
      </c>
      <c r="J233" s="2671">
        <v>0</v>
      </c>
      <c r="K233" s="2671">
        <v>977.56621999999993</v>
      </c>
      <c r="L233" s="2671">
        <v>0</v>
      </c>
      <c r="M233" s="2671">
        <v>326.58100000000002</v>
      </c>
      <c r="N233" s="2671">
        <v>0</v>
      </c>
      <c r="O233" s="2671">
        <v>476.298</v>
      </c>
      <c r="P233" s="2671">
        <v>0</v>
      </c>
      <c r="Q233" s="2671">
        <v>15.268999999999998</v>
      </c>
      <c r="R233" s="2671">
        <v>0</v>
      </c>
      <c r="S233" s="2671">
        <v>150.83120065</v>
      </c>
      <c r="T233" s="2671">
        <v>0</v>
      </c>
      <c r="U233" s="2671">
        <v>548.20899999999995</v>
      </c>
      <c r="V233" s="2671">
        <v>0</v>
      </c>
      <c r="W233" s="2671">
        <v>261.70700000000005</v>
      </c>
      <c r="X233" s="2671">
        <v>0</v>
      </c>
      <c r="Y233" s="2671">
        <v>68.969987680000003</v>
      </c>
    </row>
    <row r="234" spans="1:25" ht="16.5" thickBot="1">
      <c r="A234" s="2655" t="s">
        <v>1993</v>
      </c>
      <c r="B234" s="2717">
        <v>0</v>
      </c>
      <c r="C234" s="2717">
        <v>0</v>
      </c>
      <c r="D234" s="2717">
        <v>0</v>
      </c>
      <c r="E234" s="2717">
        <v>0</v>
      </c>
      <c r="F234" s="2717">
        <v>0</v>
      </c>
      <c r="G234" s="2717">
        <v>0</v>
      </c>
      <c r="H234" s="2671">
        <v>0</v>
      </c>
      <c r="I234" s="2671">
        <v>0</v>
      </c>
      <c r="J234" s="2671">
        <v>0</v>
      </c>
      <c r="K234" s="2671">
        <v>0</v>
      </c>
      <c r="L234" s="2671">
        <v>0</v>
      </c>
      <c r="M234" s="2671">
        <v>0</v>
      </c>
      <c r="N234" s="2671">
        <v>0</v>
      </c>
      <c r="O234" s="2671">
        <v>0</v>
      </c>
      <c r="P234" s="2671">
        <v>0</v>
      </c>
      <c r="Q234" s="2671">
        <v>0</v>
      </c>
      <c r="R234" s="2671">
        <v>0</v>
      </c>
      <c r="S234" s="2671">
        <v>0</v>
      </c>
      <c r="T234" s="2671">
        <v>0</v>
      </c>
      <c r="U234" s="2671">
        <v>0</v>
      </c>
      <c r="V234" s="2671">
        <v>0</v>
      </c>
      <c r="W234" s="2671">
        <v>0</v>
      </c>
      <c r="X234" s="2671">
        <v>0</v>
      </c>
      <c r="Y234" s="2671">
        <v>0</v>
      </c>
    </row>
    <row r="235" spans="1:25" ht="16.5" thickBot="1">
      <c r="A235" s="2655" t="s">
        <v>1994</v>
      </c>
      <c r="B235" s="2717">
        <v>0</v>
      </c>
      <c r="C235" s="2717">
        <v>0</v>
      </c>
      <c r="D235" s="2717">
        <v>0</v>
      </c>
      <c r="E235" s="2717">
        <v>0</v>
      </c>
      <c r="F235" s="2717">
        <v>0</v>
      </c>
      <c r="G235" s="2717">
        <v>0</v>
      </c>
      <c r="H235" s="2671">
        <v>0</v>
      </c>
      <c r="I235" s="2671">
        <v>0</v>
      </c>
      <c r="J235" s="2671">
        <v>0</v>
      </c>
      <c r="K235" s="2671">
        <v>0</v>
      </c>
      <c r="L235" s="2671">
        <v>0</v>
      </c>
      <c r="M235" s="2671">
        <v>0</v>
      </c>
      <c r="N235" s="2671">
        <v>0</v>
      </c>
      <c r="O235" s="2671">
        <v>0</v>
      </c>
      <c r="P235" s="2671">
        <v>0</v>
      </c>
      <c r="Q235" s="2671">
        <v>0</v>
      </c>
      <c r="R235" s="2671">
        <v>0</v>
      </c>
      <c r="S235" s="2671">
        <v>0</v>
      </c>
      <c r="T235" s="2671">
        <v>0</v>
      </c>
      <c r="U235" s="2671">
        <v>0</v>
      </c>
      <c r="V235" s="2671">
        <v>0</v>
      </c>
      <c r="W235" s="2671">
        <v>0</v>
      </c>
      <c r="X235" s="2671">
        <v>0</v>
      </c>
      <c r="Y235" s="2671">
        <v>0</v>
      </c>
    </row>
    <row r="236" spans="1:25" ht="16.5" thickBot="1">
      <c r="A236" s="2655" t="s">
        <v>1995</v>
      </c>
      <c r="B236" s="2717">
        <v>0</v>
      </c>
      <c r="C236" s="2717">
        <v>0</v>
      </c>
      <c r="D236" s="2717">
        <v>0</v>
      </c>
      <c r="E236" s="2717">
        <v>0</v>
      </c>
      <c r="F236" s="2717">
        <v>0</v>
      </c>
      <c r="G236" s="2717">
        <v>0</v>
      </c>
      <c r="H236" s="2671">
        <v>0</v>
      </c>
      <c r="I236" s="2671">
        <v>0</v>
      </c>
      <c r="J236" s="2671">
        <v>0</v>
      </c>
      <c r="K236" s="2671">
        <v>0</v>
      </c>
      <c r="L236" s="2671">
        <v>0</v>
      </c>
      <c r="M236" s="2671">
        <v>0</v>
      </c>
      <c r="N236" s="2671">
        <v>0</v>
      </c>
      <c r="O236" s="2671">
        <v>0</v>
      </c>
      <c r="P236" s="2671">
        <v>0</v>
      </c>
      <c r="Q236" s="2671">
        <v>0</v>
      </c>
      <c r="R236" s="2671">
        <v>0</v>
      </c>
      <c r="S236" s="2671">
        <v>0</v>
      </c>
      <c r="T236" s="2671">
        <v>0</v>
      </c>
      <c r="U236" s="2671">
        <v>0</v>
      </c>
      <c r="V236" s="2671">
        <v>0</v>
      </c>
      <c r="W236" s="2671">
        <v>0</v>
      </c>
      <c r="X236" s="2671">
        <v>0</v>
      </c>
      <c r="Y236" s="2671">
        <v>0</v>
      </c>
    </row>
    <row r="237" spans="1:25" ht="16.5" thickBot="1">
      <c r="A237" s="2655" t="s">
        <v>1996</v>
      </c>
      <c r="B237" s="2717">
        <v>0</v>
      </c>
      <c r="C237" s="2717">
        <v>25.34</v>
      </c>
      <c r="D237" s="2717">
        <v>6.6600000000000006E-2</v>
      </c>
      <c r="E237" s="2717">
        <v>-2</v>
      </c>
      <c r="F237" s="2717">
        <v>0.26500000000000001</v>
      </c>
      <c r="G237" s="2717">
        <v>54.927999999999997</v>
      </c>
      <c r="H237" s="2671">
        <v>6.8049999999999999E-2</v>
      </c>
      <c r="I237" s="2671">
        <v>110.185</v>
      </c>
      <c r="J237" s="2671">
        <v>1.0479000000000001</v>
      </c>
      <c r="K237" s="2671">
        <v>977.56621999999993</v>
      </c>
      <c r="L237" s="2671">
        <v>5.3900000000000003E-2</v>
      </c>
      <c r="M237" s="2671">
        <v>326.58100000000002</v>
      </c>
      <c r="N237" s="2671">
        <v>6.8350000000000008E-2</v>
      </c>
      <c r="O237" s="2671">
        <v>476.298</v>
      </c>
      <c r="P237" s="2671">
        <v>1.4230000000000001E-2</v>
      </c>
      <c r="Q237" s="2671">
        <v>15.268999999999998</v>
      </c>
      <c r="R237" s="2671">
        <v>9.7100000000000016E-3</v>
      </c>
      <c r="S237" s="2671">
        <v>150.83120065</v>
      </c>
      <c r="T237" s="2671">
        <v>0.28084999999999999</v>
      </c>
      <c r="U237" s="2671">
        <v>548.20899999999995</v>
      </c>
      <c r="V237" s="2671">
        <v>2.0594999999999999</v>
      </c>
      <c r="W237" s="2671">
        <v>261.70700000000005</v>
      </c>
      <c r="X237" s="2671">
        <v>14.998621453500002</v>
      </c>
      <c r="Y237" s="2671">
        <v>68.969987680000003</v>
      </c>
    </row>
    <row r="238" spans="1:25" ht="16.5" thickBot="1">
      <c r="A238" s="2655" t="s">
        <v>1997</v>
      </c>
      <c r="B238" s="2717">
        <v>0</v>
      </c>
      <c r="C238" s="2717">
        <v>0</v>
      </c>
      <c r="D238" s="2717">
        <v>6.6600000000000006E-2</v>
      </c>
      <c r="E238" s="2717">
        <v>0</v>
      </c>
      <c r="F238" s="2717">
        <v>0.26500000000000001</v>
      </c>
      <c r="G238" s="2717">
        <v>0</v>
      </c>
      <c r="H238" s="2671">
        <v>6.8049999999999999E-2</v>
      </c>
      <c r="I238" s="2671">
        <v>0</v>
      </c>
      <c r="J238" s="2671">
        <v>1.0479000000000001</v>
      </c>
      <c r="K238" s="2671">
        <v>0</v>
      </c>
      <c r="L238" s="2671">
        <v>5.3900000000000003E-2</v>
      </c>
      <c r="M238" s="2671">
        <v>0</v>
      </c>
      <c r="N238" s="2671">
        <v>6.8350000000000008E-2</v>
      </c>
      <c r="O238" s="2671">
        <v>0</v>
      </c>
      <c r="P238" s="2671">
        <v>1.4230000000000001E-2</v>
      </c>
      <c r="Q238" s="2671">
        <v>0</v>
      </c>
      <c r="R238" s="2671">
        <v>9.7100000000000016E-3</v>
      </c>
      <c r="S238" s="2671">
        <v>0</v>
      </c>
      <c r="T238" s="2671">
        <v>0.28084999999999999</v>
      </c>
      <c r="U238" s="2671">
        <v>0</v>
      </c>
      <c r="V238" s="2671">
        <v>2.0594999999999999</v>
      </c>
      <c r="W238" s="2671">
        <v>0</v>
      </c>
      <c r="X238" s="2671">
        <v>14.998621453500002</v>
      </c>
      <c r="Y238" s="2671">
        <v>0</v>
      </c>
    </row>
    <row r="239" spans="1:25" ht="16.5" thickBot="1">
      <c r="A239" s="2655" t="s">
        <v>1998</v>
      </c>
      <c r="B239" s="2717">
        <v>0</v>
      </c>
      <c r="C239" s="2717">
        <v>25.34</v>
      </c>
      <c r="D239" s="2717">
        <v>0</v>
      </c>
      <c r="E239" s="2717">
        <v>-2</v>
      </c>
      <c r="F239" s="2717">
        <v>0</v>
      </c>
      <c r="G239" s="2717">
        <v>54.927999999999997</v>
      </c>
      <c r="H239" s="2671">
        <v>0</v>
      </c>
      <c r="I239" s="2671">
        <v>110.185</v>
      </c>
      <c r="J239" s="2671">
        <v>0</v>
      </c>
      <c r="K239" s="2671">
        <v>977.56621999999993</v>
      </c>
      <c r="L239" s="2671">
        <v>0</v>
      </c>
      <c r="M239" s="2671">
        <v>326.58100000000002</v>
      </c>
      <c r="N239" s="2671">
        <v>0</v>
      </c>
      <c r="O239" s="2671">
        <v>476.298</v>
      </c>
      <c r="P239" s="2671">
        <v>0</v>
      </c>
      <c r="Q239" s="2671">
        <v>15.268999999999998</v>
      </c>
      <c r="R239" s="2671">
        <v>0</v>
      </c>
      <c r="S239" s="2671">
        <v>150.83120065</v>
      </c>
      <c r="T239" s="2671">
        <v>0</v>
      </c>
      <c r="U239" s="2671">
        <v>548.20899999999995</v>
      </c>
      <c r="V239" s="2671">
        <v>0</v>
      </c>
      <c r="W239" s="2671">
        <v>261.70700000000005</v>
      </c>
      <c r="X239" s="2671">
        <v>0</v>
      </c>
      <c r="Y239" s="2671">
        <v>68.969987680000003</v>
      </c>
    </row>
    <row r="240" spans="1:25" ht="16.5" thickBot="1">
      <c r="A240" s="2655" t="s">
        <v>1999</v>
      </c>
      <c r="B240" s="2744">
        <v>0</v>
      </c>
      <c r="C240" s="2744">
        <v>0</v>
      </c>
      <c r="D240" s="2744">
        <v>0</v>
      </c>
      <c r="E240" s="2744">
        <v>0</v>
      </c>
      <c r="F240" s="2744">
        <v>0</v>
      </c>
      <c r="G240" s="2744">
        <v>0</v>
      </c>
      <c r="H240" s="2744">
        <v>0</v>
      </c>
      <c r="I240" s="2744">
        <v>0</v>
      </c>
      <c r="J240" s="2744">
        <v>0</v>
      </c>
      <c r="K240" s="2744">
        <v>0</v>
      </c>
      <c r="L240" s="2744">
        <v>0</v>
      </c>
      <c r="M240" s="2744">
        <v>0</v>
      </c>
      <c r="N240" s="2744">
        <v>0</v>
      </c>
      <c r="O240" s="2744">
        <v>0</v>
      </c>
      <c r="P240" s="2744">
        <v>0</v>
      </c>
      <c r="Q240" s="2744">
        <v>0</v>
      </c>
      <c r="R240" s="2744">
        <v>0</v>
      </c>
      <c r="S240" s="2744">
        <v>0</v>
      </c>
      <c r="T240" s="2744">
        <v>0</v>
      </c>
      <c r="U240" s="2744">
        <v>0</v>
      </c>
      <c r="V240" s="2744">
        <v>0</v>
      </c>
      <c r="W240" s="2744">
        <v>0</v>
      </c>
      <c r="X240" s="2744">
        <v>0</v>
      </c>
      <c r="Y240" s="2744">
        <v>0</v>
      </c>
    </row>
    <row r="241" spans="1:25" ht="16.5" thickBot="1">
      <c r="A241" s="2655" t="s">
        <v>2000</v>
      </c>
      <c r="B241" s="2719">
        <v>0</v>
      </c>
      <c r="C241" s="2719">
        <v>0</v>
      </c>
      <c r="D241" s="2719">
        <v>0</v>
      </c>
      <c r="E241" s="2719">
        <v>0</v>
      </c>
      <c r="F241" s="2719">
        <v>0</v>
      </c>
      <c r="G241" s="2719">
        <v>0</v>
      </c>
      <c r="H241" s="2719">
        <v>0</v>
      </c>
      <c r="I241" s="2719">
        <v>0</v>
      </c>
      <c r="J241" s="2719">
        <v>0</v>
      </c>
      <c r="K241" s="2719">
        <v>0</v>
      </c>
      <c r="L241" s="2719">
        <v>0</v>
      </c>
      <c r="M241" s="2719">
        <v>0</v>
      </c>
      <c r="N241" s="2719">
        <v>0</v>
      </c>
      <c r="O241" s="2719">
        <v>0</v>
      </c>
      <c r="P241" s="2719">
        <v>0</v>
      </c>
      <c r="Q241" s="2719">
        <v>0</v>
      </c>
      <c r="R241" s="2719">
        <v>0</v>
      </c>
      <c r="S241" s="2719">
        <v>0</v>
      </c>
      <c r="T241" s="2719">
        <v>0</v>
      </c>
      <c r="U241" s="2719">
        <v>0</v>
      </c>
      <c r="V241" s="2719">
        <v>0</v>
      </c>
      <c r="W241" s="2719">
        <v>0</v>
      </c>
      <c r="X241" s="2719">
        <v>0</v>
      </c>
      <c r="Y241" s="2719">
        <v>0</v>
      </c>
    </row>
    <row r="242" spans="1:25" ht="16.5" thickBot="1">
      <c r="A242" s="2693" t="s">
        <v>2001</v>
      </c>
      <c r="B242" s="2719">
        <v>0</v>
      </c>
      <c r="C242" s="2719">
        <v>0</v>
      </c>
      <c r="D242" s="2719">
        <v>0</v>
      </c>
      <c r="E242" s="2719">
        <v>0</v>
      </c>
      <c r="F242" s="2719">
        <v>0</v>
      </c>
      <c r="G242" s="2719">
        <v>0</v>
      </c>
      <c r="H242" s="2719">
        <v>0</v>
      </c>
      <c r="I242" s="2719">
        <v>0</v>
      </c>
      <c r="J242" s="2719">
        <v>0</v>
      </c>
      <c r="K242" s="2719">
        <v>0</v>
      </c>
      <c r="L242" s="2719">
        <v>0</v>
      </c>
      <c r="M242" s="2719">
        <v>0</v>
      </c>
      <c r="N242" s="2719">
        <v>0</v>
      </c>
      <c r="O242" s="2719">
        <v>0</v>
      </c>
      <c r="P242" s="2719">
        <v>0</v>
      </c>
      <c r="Q242" s="2719">
        <v>0</v>
      </c>
      <c r="R242" s="2719">
        <v>0</v>
      </c>
      <c r="S242" s="2719">
        <v>0</v>
      </c>
      <c r="T242" s="2719">
        <v>0</v>
      </c>
      <c r="U242" s="2719">
        <v>0</v>
      </c>
      <c r="V242" s="2719">
        <v>0</v>
      </c>
      <c r="W242" s="2719">
        <v>0</v>
      </c>
      <c r="X242" s="2719">
        <v>0</v>
      </c>
      <c r="Y242" s="2719">
        <v>0</v>
      </c>
    </row>
    <row r="243" spans="1:25" ht="16.5" thickBot="1">
      <c r="A243" s="2655" t="s">
        <v>2002</v>
      </c>
      <c r="B243" s="2719">
        <v>0</v>
      </c>
      <c r="C243" s="2719">
        <v>0</v>
      </c>
      <c r="D243" s="2719">
        <v>0</v>
      </c>
      <c r="E243" s="2719">
        <v>0</v>
      </c>
      <c r="F243" s="2719">
        <v>0</v>
      </c>
      <c r="G243" s="2719">
        <v>0</v>
      </c>
      <c r="H243" s="2719">
        <v>0</v>
      </c>
      <c r="I243" s="2719">
        <v>0</v>
      </c>
      <c r="J243" s="2719">
        <v>0</v>
      </c>
      <c r="K243" s="2719">
        <v>0</v>
      </c>
      <c r="L243" s="2719">
        <v>0</v>
      </c>
      <c r="M243" s="2719">
        <v>0</v>
      </c>
      <c r="N243" s="2719">
        <v>0</v>
      </c>
      <c r="O243" s="2719">
        <v>0</v>
      </c>
      <c r="P243" s="2719">
        <v>0</v>
      </c>
      <c r="Q243" s="2719">
        <v>0</v>
      </c>
      <c r="R243" s="2719">
        <v>0</v>
      </c>
      <c r="S243" s="2719">
        <v>0</v>
      </c>
      <c r="T243" s="2719">
        <v>0</v>
      </c>
      <c r="U243" s="2719">
        <v>0</v>
      </c>
      <c r="V243" s="2719">
        <v>0</v>
      </c>
      <c r="W243" s="2719">
        <v>0</v>
      </c>
      <c r="X243" s="2719">
        <v>0</v>
      </c>
      <c r="Y243" s="2719">
        <v>0</v>
      </c>
    </row>
    <row r="244" spans="1:25" ht="16.5" thickBot="1">
      <c r="A244" s="2655" t="s">
        <v>2003</v>
      </c>
      <c r="B244" s="2719">
        <v>0</v>
      </c>
      <c r="C244" s="2719">
        <v>0</v>
      </c>
      <c r="D244" s="2719">
        <v>0</v>
      </c>
      <c r="E244" s="2719">
        <v>0</v>
      </c>
      <c r="F244" s="2719">
        <v>0</v>
      </c>
      <c r="G244" s="2719">
        <v>0</v>
      </c>
      <c r="H244" s="2719">
        <v>0</v>
      </c>
      <c r="I244" s="2719">
        <v>0</v>
      </c>
      <c r="J244" s="2719">
        <v>0</v>
      </c>
      <c r="K244" s="2719">
        <v>0</v>
      </c>
      <c r="L244" s="2719">
        <v>0</v>
      </c>
      <c r="M244" s="2719">
        <v>0</v>
      </c>
      <c r="N244" s="2719">
        <v>0</v>
      </c>
      <c r="O244" s="2719">
        <v>0</v>
      </c>
      <c r="P244" s="2719">
        <v>0</v>
      </c>
      <c r="Q244" s="2719">
        <v>0</v>
      </c>
      <c r="R244" s="2719">
        <v>0</v>
      </c>
      <c r="S244" s="2719">
        <v>0</v>
      </c>
      <c r="T244" s="2719">
        <v>0</v>
      </c>
      <c r="U244" s="2719">
        <v>0</v>
      </c>
      <c r="V244" s="2719">
        <v>0</v>
      </c>
      <c r="W244" s="2719">
        <v>0</v>
      </c>
      <c r="X244" s="2719">
        <v>0</v>
      </c>
      <c r="Y244" s="2719">
        <v>0</v>
      </c>
    </row>
    <row r="245" spans="1:25" ht="16.5" thickBot="1">
      <c r="A245" s="2655" t="s">
        <v>2004</v>
      </c>
      <c r="B245" s="2719">
        <v>0</v>
      </c>
      <c r="C245" s="2719">
        <v>0</v>
      </c>
      <c r="D245" s="2719">
        <v>0</v>
      </c>
      <c r="E245" s="2719">
        <v>0</v>
      </c>
      <c r="F245" s="2719">
        <v>0</v>
      </c>
      <c r="G245" s="2719">
        <v>0</v>
      </c>
      <c r="H245" s="2719">
        <v>0</v>
      </c>
      <c r="I245" s="2719">
        <v>0</v>
      </c>
      <c r="J245" s="2719">
        <v>0</v>
      </c>
      <c r="K245" s="2719">
        <v>0</v>
      </c>
      <c r="L245" s="2719">
        <v>0</v>
      </c>
      <c r="M245" s="2719">
        <v>0</v>
      </c>
      <c r="N245" s="2719">
        <v>0</v>
      </c>
      <c r="O245" s="2719">
        <v>0</v>
      </c>
      <c r="P245" s="2719">
        <v>0</v>
      </c>
      <c r="Q245" s="2719">
        <v>0</v>
      </c>
      <c r="R245" s="2719">
        <v>0</v>
      </c>
      <c r="S245" s="2719">
        <v>0</v>
      </c>
      <c r="T245" s="2719">
        <v>0</v>
      </c>
      <c r="U245" s="2719">
        <v>0</v>
      </c>
      <c r="V245" s="2719">
        <v>0</v>
      </c>
      <c r="W245" s="2719">
        <v>0</v>
      </c>
      <c r="X245" s="2719">
        <v>0</v>
      </c>
      <c r="Y245" s="2719">
        <v>0</v>
      </c>
    </row>
    <row r="246" spans="1:25" ht="16.5" thickBot="1">
      <c r="A246" s="2655" t="s">
        <v>2005</v>
      </c>
      <c r="B246" s="2719">
        <v>0</v>
      </c>
      <c r="C246" s="2719">
        <v>0</v>
      </c>
      <c r="D246" s="2719">
        <v>0</v>
      </c>
      <c r="E246" s="2719">
        <v>0</v>
      </c>
      <c r="F246" s="2719">
        <v>0</v>
      </c>
      <c r="G246" s="2719">
        <v>0</v>
      </c>
      <c r="H246" s="2719">
        <v>0</v>
      </c>
      <c r="I246" s="2719">
        <v>0</v>
      </c>
      <c r="J246" s="2719">
        <v>0</v>
      </c>
      <c r="K246" s="2719">
        <v>0</v>
      </c>
      <c r="L246" s="2719">
        <v>0</v>
      </c>
      <c r="M246" s="2719">
        <v>0</v>
      </c>
      <c r="N246" s="2719">
        <v>0</v>
      </c>
      <c r="O246" s="2719">
        <v>0</v>
      </c>
      <c r="P246" s="2719">
        <v>0</v>
      </c>
      <c r="Q246" s="2719">
        <v>0</v>
      </c>
      <c r="R246" s="2719">
        <v>0</v>
      </c>
      <c r="S246" s="2719">
        <v>0</v>
      </c>
      <c r="T246" s="2719">
        <v>0</v>
      </c>
      <c r="U246" s="2719">
        <v>0</v>
      </c>
      <c r="V246" s="2719">
        <v>0</v>
      </c>
      <c r="W246" s="2719">
        <v>0</v>
      </c>
      <c r="X246" s="2719">
        <v>0</v>
      </c>
      <c r="Y246" s="2719">
        <v>0</v>
      </c>
    </row>
    <row r="247" spans="1:25" ht="16.5" thickBot="1">
      <c r="A247" s="2655" t="s">
        <v>2006</v>
      </c>
      <c r="B247" s="2719">
        <v>0</v>
      </c>
      <c r="C247" s="2719">
        <v>0</v>
      </c>
      <c r="D247" s="2719">
        <v>0</v>
      </c>
      <c r="E247" s="2719">
        <v>0</v>
      </c>
      <c r="F247" s="2719">
        <v>0</v>
      </c>
      <c r="G247" s="2719">
        <v>0</v>
      </c>
      <c r="H247" s="2719">
        <v>0</v>
      </c>
      <c r="I247" s="2719">
        <v>0</v>
      </c>
      <c r="J247" s="2719">
        <v>0</v>
      </c>
      <c r="K247" s="2719">
        <v>0</v>
      </c>
      <c r="L247" s="2719">
        <v>0</v>
      </c>
      <c r="M247" s="2719">
        <v>0</v>
      </c>
      <c r="N247" s="2719">
        <v>0</v>
      </c>
      <c r="O247" s="2719">
        <v>0</v>
      </c>
      <c r="P247" s="2719">
        <v>0</v>
      </c>
      <c r="Q247" s="2719">
        <v>0</v>
      </c>
      <c r="R247" s="2719">
        <v>0</v>
      </c>
      <c r="S247" s="2719">
        <v>0</v>
      </c>
      <c r="T247" s="2719">
        <v>0</v>
      </c>
      <c r="U247" s="2719">
        <v>0</v>
      </c>
      <c r="V247" s="2719">
        <v>0</v>
      </c>
      <c r="W247" s="2719">
        <v>0</v>
      </c>
      <c r="X247" s="2719">
        <v>0</v>
      </c>
      <c r="Y247" s="2719">
        <v>0</v>
      </c>
    </row>
    <row r="248" spans="1:25" ht="16.5" thickBot="1">
      <c r="A248" s="2693" t="s">
        <v>2007</v>
      </c>
      <c r="B248" s="2719">
        <v>0</v>
      </c>
      <c r="C248" s="2719">
        <v>0</v>
      </c>
      <c r="D248" s="2719">
        <v>0</v>
      </c>
      <c r="E248" s="2719">
        <v>0</v>
      </c>
      <c r="F248" s="2719">
        <v>0</v>
      </c>
      <c r="G248" s="2719">
        <v>0</v>
      </c>
      <c r="H248" s="2719">
        <v>0</v>
      </c>
      <c r="I248" s="2719">
        <v>0</v>
      </c>
      <c r="J248" s="2719">
        <v>0</v>
      </c>
      <c r="K248" s="2719">
        <v>0</v>
      </c>
      <c r="L248" s="2719">
        <v>0</v>
      </c>
      <c r="M248" s="2719">
        <v>0</v>
      </c>
      <c r="N248" s="2719">
        <v>0</v>
      </c>
      <c r="O248" s="2719">
        <v>0</v>
      </c>
      <c r="P248" s="2719">
        <v>0</v>
      </c>
      <c r="Q248" s="2719">
        <v>0</v>
      </c>
      <c r="R248" s="2719">
        <v>0</v>
      </c>
      <c r="S248" s="2719">
        <v>0</v>
      </c>
      <c r="T248" s="2719">
        <v>0</v>
      </c>
      <c r="U248" s="2719">
        <v>0</v>
      </c>
      <c r="V248" s="2719">
        <v>0</v>
      </c>
      <c r="W248" s="2719">
        <v>0</v>
      </c>
      <c r="X248" s="2719">
        <v>0</v>
      </c>
      <c r="Y248" s="2719">
        <v>0</v>
      </c>
    </row>
    <row r="249" spans="1:25" ht="16.5" thickBot="1">
      <c r="A249" s="2693" t="s">
        <v>2008</v>
      </c>
      <c r="B249" s="2719">
        <v>0</v>
      </c>
      <c r="C249" s="2719">
        <v>0</v>
      </c>
      <c r="D249" s="2719">
        <v>0</v>
      </c>
      <c r="E249" s="2719">
        <v>0</v>
      </c>
      <c r="F249" s="2719">
        <v>0</v>
      </c>
      <c r="G249" s="2719">
        <v>0</v>
      </c>
      <c r="H249" s="2719">
        <v>0</v>
      </c>
      <c r="I249" s="2719">
        <v>0</v>
      </c>
      <c r="J249" s="2719">
        <v>0</v>
      </c>
      <c r="K249" s="2719">
        <v>0</v>
      </c>
      <c r="L249" s="2719">
        <v>0</v>
      </c>
      <c r="M249" s="2719">
        <v>0</v>
      </c>
      <c r="N249" s="2719">
        <v>0</v>
      </c>
      <c r="O249" s="2719">
        <v>0</v>
      </c>
      <c r="P249" s="2719">
        <v>0</v>
      </c>
      <c r="Q249" s="2719">
        <v>0</v>
      </c>
      <c r="R249" s="2719">
        <v>0</v>
      </c>
      <c r="S249" s="2719">
        <v>0</v>
      </c>
      <c r="T249" s="2719">
        <v>0</v>
      </c>
      <c r="U249" s="2719">
        <v>0</v>
      </c>
      <c r="V249" s="2719">
        <v>0</v>
      </c>
      <c r="W249" s="2719">
        <v>0</v>
      </c>
      <c r="X249" s="2719">
        <v>0</v>
      </c>
      <c r="Y249" s="2719">
        <v>0</v>
      </c>
    </row>
    <row r="250" spans="1:25" ht="16.5" thickBot="1">
      <c r="A250" s="2693" t="s">
        <v>2009</v>
      </c>
      <c r="B250" s="2719">
        <v>0</v>
      </c>
      <c r="C250" s="2719">
        <v>0</v>
      </c>
      <c r="D250" s="2719">
        <v>0</v>
      </c>
      <c r="E250" s="2719">
        <v>0</v>
      </c>
      <c r="F250" s="2719">
        <v>0</v>
      </c>
      <c r="G250" s="2719">
        <v>0</v>
      </c>
      <c r="H250" s="2719">
        <v>0</v>
      </c>
      <c r="I250" s="2719">
        <v>0</v>
      </c>
      <c r="J250" s="2719">
        <v>0</v>
      </c>
      <c r="K250" s="2719">
        <v>0</v>
      </c>
      <c r="L250" s="2719">
        <v>0</v>
      </c>
      <c r="M250" s="2719">
        <v>0</v>
      </c>
      <c r="N250" s="2719">
        <v>0</v>
      </c>
      <c r="O250" s="2719">
        <v>0</v>
      </c>
      <c r="P250" s="2719">
        <v>0</v>
      </c>
      <c r="Q250" s="2719">
        <v>0</v>
      </c>
      <c r="R250" s="2719">
        <v>0</v>
      </c>
      <c r="S250" s="2719">
        <v>0</v>
      </c>
      <c r="T250" s="2719">
        <v>0</v>
      </c>
      <c r="U250" s="2719">
        <v>0</v>
      </c>
      <c r="V250" s="2719">
        <v>0</v>
      </c>
      <c r="W250" s="2719">
        <v>0</v>
      </c>
      <c r="X250" s="2719">
        <v>0</v>
      </c>
      <c r="Y250" s="2719">
        <v>0</v>
      </c>
    </row>
    <row r="251" spans="1:25" ht="16.5" thickBot="1">
      <c r="A251" s="2693" t="s">
        <v>2010</v>
      </c>
      <c r="B251" s="2719">
        <v>0</v>
      </c>
      <c r="C251" s="2719">
        <v>0</v>
      </c>
      <c r="D251" s="2719">
        <v>0</v>
      </c>
      <c r="E251" s="2719">
        <v>0</v>
      </c>
      <c r="F251" s="2719">
        <v>0</v>
      </c>
      <c r="G251" s="2719">
        <v>0</v>
      </c>
      <c r="H251" s="2719">
        <v>0</v>
      </c>
      <c r="I251" s="2719">
        <v>0</v>
      </c>
      <c r="J251" s="2719">
        <v>0</v>
      </c>
      <c r="K251" s="2719">
        <v>0</v>
      </c>
      <c r="L251" s="2719">
        <v>0</v>
      </c>
      <c r="M251" s="2719">
        <v>0</v>
      </c>
      <c r="N251" s="2719">
        <v>0</v>
      </c>
      <c r="O251" s="2719">
        <v>0</v>
      </c>
      <c r="P251" s="2719">
        <v>0</v>
      </c>
      <c r="Q251" s="2719">
        <v>0</v>
      </c>
      <c r="R251" s="2719">
        <v>0</v>
      </c>
      <c r="S251" s="2719">
        <v>0</v>
      </c>
      <c r="T251" s="2719">
        <v>0</v>
      </c>
      <c r="U251" s="2719">
        <v>0</v>
      </c>
      <c r="V251" s="2719">
        <v>0</v>
      </c>
      <c r="W251" s="2719">
        <v>0</v>
      </c>
      <c r="X251" s="2719">
        <v>0</v>
      </c>
      <c r="Y251" s="2719">
        <v>0</v>
      </c>
    </row>
    <row r="252" spans="1:25" ht="16.5" thickBot="1">
      <c r="A252" s="2655" t="s">
        <v>2011</v>
      </c>
      <c r="B252" s="2716">
        <v>711.38231245598035</v>
      </c>
      <c r="C252" s="2716">
        <v>-3088.1462496864779</v>
      </c>
      <c r="D252" s="2716">
        <v>708.63724396086116</v>
      </c>
      <c r="E252" s="2716">
        <v>3077.1853418229575</v>
      </c>
      <c r="F252" s="2716">
        <v>314.1821469071358</v>
      </c>
      <c r="G252" s="2716">
        <v>1967.1724470802333</v>
      </c>
      <c r="H252" s="2713">
        <v>5566.7561629995016</v>
      </c>
      <c r="I252" s="2713">
        <v>817.31750643132796</v>
      </c>
      <c r="J252" s="2713">
        <v>4396.3771239823946</v>
      </c>
      <c r="K252" s="2713">
        <v>2628.2636573151794</v>
      </c>
      <c r="L252" s="2713">
        <v>6565.8317380829922</v>
      </c>
      <c r="M252" s="2713">
        <v>7773.662212096865</v>
      </c>
      <c r="N252" s="2713">
        <v>4462.6333087926796</v>
      </c>
      <c r="O252" s="2713">
        <v>-228.40586715979236</v>
      </c>
      <c r="P252" s="2713">
        <v>156.58208076888423</v>
      </c>
      <c r="Q252" s="2713">
        <v>-1654.5587718092597</v>
      </c>
      <c r="R252" s="2713">
        <v>5097.9219632628265</v>
      </c>
      <c r="S252" s="2713">
        <v>1421.2555640890855</v>
      </c>
      <c r="T252" s="2713">
        <v>11806.619501026355</v>
      </c>
      <c r="U252" s="2713">
        <v>-817.51162775263651</v>
      </c>
      <c r="V252" s="2713">
        <v>10211.565843375876</v>
      </c>
      <c r="W252" s="2713">
        <v>-849.35951296622125</v>
      </c>
      <c r="X252" s="2713">
        <v>-2486.2699547258308</v>
      </c>
      <c r="Y252" s="2713">
        <v>2210.8291282877781</v>
      </c>
    </row>
    <row r="253" spans="1:25" ht="16.5" thickBot="1">
      <c r="A253" s="2655" t="s">
        <v>2012</v>
      </c>
      <c r="B253" s="2717">
        <v>0</v>
      </c>
      <c r="C253" s="2717">
        <v>0</v>
      </c>
      <c r="D253" s="2717">
        <v>0</v>
      </c>
      <c r="E253" s="2717">
        <v>0</v>
      </c>
      <c r="F253" s="2717">
        <v>0</v>
      </c>
      <c r="G253" s="2717">
        <v>0</v>
      </c>
      <c r="H253" s="2671">
        <v>0</v>
      </c>
      <c r="I253" s="2671">
        <v>0</v>
      </c>
      <c r="J253" s="2671">
        <v>0</v>
      </c>
      <c r="K253" s="2671">
        <v>0</v>
      </c>
      <c r="L253" s="2671">
        <v>0</v>
      </c>
      <c r="M253" s="2671">
        <v>0</v>
      </c>
      <c r="N253" s="2671">
        <v>0</v>
      </c>
      <c r="O253" s="2671">
        <v>0</v>
      </c>
      <c r="P253" s="2671">
        <v>0</v>
      </c>
      <c r="Q253" s="2671">
        <v>0</v>
      </c>
      <c r="R253" s="2671">
        <v>0</v>
      </c>
      <c r="S253" s="2671">
        <v>0</v>
      </c>
      <c r="T253" s="2671">
        <v>0</v>
      </c>
      <c r="U253" s="2671">
        <v>0</v>
      </c>
      <c r="V253" s="2671">
        <v>0</v>
      </c>
      <c r="W253" s="2671">
        <v>0</v>
      </c>
      <c r="X253" s="2671">
        <v>0</v>
      </c>
      <c r="Y253" s="2671">
        <v>0</v>
      </c>
    </row>
    <row r="254" spans="1:25" ht="16.5" thickBot="1">
      <c r="A254" s="2655" t="s">
        <v>2013</v>
      </c>
      <c r="B254" s="2717">
        <v>-973.56092922231369</v>
      </c>
      <c r="C254" s="2717">
        <v>-2003.6779537454995</v>
      </c>
      <c r="D254" s="2717">
        <v>-941.26954800005728</v>
      </c>
      <c r="E254" s="2717">
        <v>1085.9535542955073</v>
      </c>
      <c r="F254" s="2717">
        <v>-1295.0428957647666</v>
      </c>
      <c r="G254" s="2717">
        <v>994.1870581936455</v>
      </c>
      <c r="H254" s="2671">
        <v>3631.4795901974057</v>
      </c>
      <c r="I254" s="2671">
        <v>171.67402866341945</v>
      </c>
      <c r="J254" s="2671">
        <v>2212.5810222739865</v>
      </c>
      <c r="K254" s="2671">
        <v>-499.99992555269091</v>
      </c>
      <c r="L254" s="2671">
        <v>4171.595837304616</v>
      </c>
      <c r="M254" s="2671">
        <v>970.97740843828524</v>
      </c>
      <c r="N254" s="2671">
        <v>1981.010029659245</v>
      </c>
      <c r="O254" s="2671">
        <v>-249.54177444988545</v>
      </c>
      <c r="P254" s="2671">
        <v>-2413.0503587094327</v>
      </c>
      <c r="Q254" s="2671">
        <v>-13.728379402631617</v>
      </c>
      <c r="R254" s="2671">
        <v>2341.903273921751</v>
      </c>
      <c r="S254" s="2671">
        <v>938.1758804881747</v>
      </c>
      <c r="T254" s="2671">
        <v>9086.9724672652937</v>
      </c>
      <c r="U254" s="2671">
        <v>-180.33969425699797</v>
      </c>
      <c r="V254" s="2671">
        <v>7427.1930791742434</v>
      </c>
      <c r="W254" s="2671">
        <v>593.3791896547973</v>
      </c>
      <c r="X254" s="2671">
        <v>-5256.2528088482122</v>
      </c>
      <c r="Y254" s="2671">
        <v>1718.0068667555443</v>
      </c>
    </row>
    <row r="255" spans="1:25" ht="16.5" thickBot="1">
      <c r="A255" s="2655" t="s">
        <v>2014</v>
      </c>
      <c r="B255" s="2717">
        <v>0</v>
      </c>
      <c r="C255" s="2717">
        <v>0</v>
      </c>
      <c r="D255" s="2717">
        <v>0</v>
      </c>
      <c r="E255" s="2717">
        <v>0</v>
      </c>
      <c r="F255" s="2717">
        <v>0</v>
      </c>
      <c r="G255" s="2717">
        <v>0</v>
      </c>
      <c r="H255" s="2671">
        <v>0</v>
      </c>
      <c r="I255" s="2671">
        <v>0</v>
      </c>
      <c r="J255" s="2671">
        <v>0</v>
      </c>
      <c r="K255" s="2671">
        <v>0</v>
      </c>
      <c r="L255" s="2671">
        <v>0</v>
      </c>
      <c r="M255" s="2671">
        <v>0</v>
      </c>
      <c r="N255" s="2671">
        <v>0</v>
      </c>
      <c r="O255" s="2671">
        <v>0</v>
      </c>
      <c r="P255" s="2671">
        <v>0</v>
      </c>
      <c r="Q255" s="2671">
        <v>0</v>
      </c>
      <c r="R255" s="2671">
        <v>0</v>
      </c>
      <c r="S255" s="2671">
        <v>0</v>
      </c>
      <c r="T255" s="2671">
        <v>0</v>
      </c>
      <c r="U255" s="2671">
        <v>0</v>
      </c>
      <c r="V255" s="2671">
        <v>0</v>
      </c>
      <c r="W255" s="2671">
        <v>0</v>
      </c>
      <c r="X255" s="2671">
        <v>0</v>
      </c>
      <c r="Y255" s="2671">
        <v>0</v>
      </c>
    </row>
    <row r="256" spans="1:25" ht="16.5" thickBot="1">
      <c r="A256" s="2655" t="s">
        <v>2015</v>
      </c>
      <c r="B256" s="2717">
        <v>0</v>
      </c>
      <c r="C256" s="2717">
        <v>0</v>
      </c>
      <c r="D256" s="2717">
        <v>0</v>
      </c>
      <c r="E256" s="2717">
        <v>0</v>
      </c>
      <c r="F256" s="2717">
        <v>0</v>
      </c>
      <c r="G256" s="2717">
        <v>0</v>
      </c>
      <c r="H256" s="2671">
        <v>0</v>
      </c>
      <c r="I256" s="2671">
        <v>0</v>
      </c>
      <c r="J256" s="2671">
        <v>0</v>
      </c>
      <c r="K256" s="2671">
        <v>0</v>
      </c>
      <c r="L256" s="2671">
        <v>0</v>
      </c>
      <c r="M256" s="2671">
        <v>0</v>
      </c>
      <c r="N256" s="2671">
        <v>0</v>
      </c>
      <c r="O256" s="2671">
        <v>0</v>
      </c>
      <c r="P256" s="2671">
        <v>0</v>
      </c>
      <c r="Q256" s="2671">
        <v>0</v>
      </c>
      <c r="R256" s="2671">
        <v>0</v>
      </c>
      <c r="S256" s="2671">
        <v>0</v>
      </c>
      <c r="T256" s="2671">
        <v>0</v>
      </c>
      <c r="U256" s="2671">
        <v>0</v>
      </c>
      <c r="V256" s="2671">
        <v>0</v>
      </c>
      <c r="W256" s="2671">
        <v>0</v>
      </c>
      <c r="X256" s="2671">
        <v>0</v>
      </c>
      <c r="Y256" s="2671">
        <v>0</v>
      </c>
    </row>
    <row r="257" spans="1:25" ht="16.5" thickBot="1">
      <c r="A257" s="2655" t="s">
        <v>2016</v>
      </c>
      <c r="B257" s="2717">
        <v>0</v>
      </c>
      <c r="C257" s="2717">
        <v>0</v>
      </c>
      <c r="D257" s="2717">
        <v>0</v>
      </c>
      <c r="E257" s="2717">
        <v>0</v>
      </c>
      <c r="F257" s="2717">
        <v>0</v>
      </c>
      <c r="G257" s="2717">
        <v>0</v>
      </c>
      <c r="H257" s="2671">
        <v>0</v>
      </c>
      <c r="I257" s="2671">
        <v>0</v>
      </c>
      <c r="J257" s="2671">
        <v>0</v>
      </c>
      <c r="K257" s="2671">
        <v>0</v>
      </c>
      <c r="L257" s="2671">
        <v>0</v>
      </c>
      <c r="M257" s="2671">
        <v>0</v>
      </c>
      <c r="N257" s="2671">
        <v>0</v>
      </c>
      <c r="O257" s="2671">
        <v>0</v>
      </c>
      <c r="P257" s="2671">
        <v>0</v>
      </c>
      <c r="Q257" s="2671">
        <v>0</v>
      </c>
      <c r="R257" s="2671">
        <v>0</v>
      </c>
      <c r="S257" s="2671">
        <v>0</v>
      </c>
      <c r="T257" s="2671">
        <v>0</v>
      </c>
      <c r="U257" s="2671">
        <v>0</v>
      </c>
      <c r="V257" s="2671">
        <v>0</v>
      </c>
      <c r="W257" s="2671">
        <v>0</v>
      </c>
      <c r="X257" s="2671">
        <v>0</v>
      </c>
      <c r="Y257" s="2671">
        <v>0</v>
      </c>
    </row>
    <row r="258" spans="1:25" ht="16.5" thickBot="1">
      <c r="A258" s="2693" t="s">
        <v>2017</v>
      </c>
      <c r="B258" s="2722">
        <v>0</v>
      </c>
      <c r="C258" s="2722">
        <v>0</v>
      </c>
      <c r="D258" s="2722">
        <v>0</v>
      </c>
      <c r="E258" s="2722">
        <v>0</v>
      </c>
      <c r="F258" s="2722">
        <v>0</v>
      </c>
      <c r="G258" s="2722">
        <v>0</v>
      </c>
      <c r="H258" s="2671">
        <v>0</v>
      </c>
      <c r="I258" s="2671">
        <v>0</v>
      </c>
      <c r="J258" s="2671">
        <v>0</v>
      </c>
      <c r="K258" s="2671">
        <v>0</v>
      </c>
      <c r="L258" s="2671">
        <v>0</v>
      </c>
      <c r="M258" s="2671">
        <v>0</v>
      </c>
      <c r="N258" s="2671">
        <v>0</v>
      </c>
      <c r="O258" s="2671">
        <v>0</v>
      </c>
      <c r="P258" s="2671">
        <v>0</v>
      </c>
      <c r="Q258" s="2671">
        <v>0</v>
      </c>
      <c r="R258" s="2671">
        <v>0</v>
      </c>
      <c r="S258" s="2671">
        <v>0</v>
      </c>
      <c r="T258" s="2671">
        <v>0</v>
      </c>
      <c r="U258" s="2671">
        <v>0</v>
      </c>
      <c r="V258" s="2671">
        <v>0</v>
      </c>
      <c r="W258" s="2671">
        <v>0</v>
      </c>
      <c r="X258" s="2671">
        <v>0</v>
      </c>
      <c r="Y258" s="2671">
        <v>0</v>
      </c>
    </row>
    <row r="259" spans="1:25" ht="16.5" thickBot="1">
      <c r="A259" s="2693" t="s">
        <v>2018</v>
      </c>
      <c r="B259" s="2722">
        <v>0</v>
      </c>
      <c r="C259" s="2722">
        <v>0</v>
      </c>
      <c r="D259" s="2722">
        <v>0</v>
      </c>
      <c r="E259" s="2722">
        <v>0</v>
      </c>
      <c r="F259" s="2722">
        <v>0</v>
      </c>
      <c r="G259" s="2722">
        <v>0</v>
      </c>
      <c r="H259" s="2671">
        <v>0</v>
      </c>
      <c r="I259" s="2671">
        <v>0</v>
      </c>
      <c r="J259" s="2671">
        <v>0</v>
      </c>
      <c r="K259" s="2671">
        <v>0</v>
      </c>
      <c r="L259" s="2671">
        <v>0</v>
      </c>
      <c r="M259" s="2671">
        <v>0</v>
      </c>
      <c r="N259" s="2671">
        <v>0</v>
      </c>
      <c r="O259" s="2671">
        <v>0</v>
      </c>
      <c r="P259" s="2671">
        <v>0</v>
      </c>
      <c r="Q259" s="2671">
        <v>0</v>
      </c>
      <c r="R259" s="2671">
        <v>0</v>
      </c>
      <c r="S259" s="2671">
        <v>0</v>
      </c>
      <c r="T259" s="2671">
        <v>0</v>
      </c>
      <c r="U259" s="2671">
        <v>0</v>
      </c>
      <c r="V259" s="2671">
        <v>0</v>
      </c>
      <c r="W259" s="2671">
        <v>0</v>
      </c>
      <c r="X259" s="2671">
        <v>0</v>
      </c>
      <c r="Y259" s="2671">
        <v>0</v>
      </c>
    </row>
    <row r="260" spans="1:25" ht="16.5" thickBot="1">
      <c r="A260" s="2693" t="s">
        <v>2019</v>
      </c>
      <c r="B260" s="2722">
        <v>0</v>
      </c>
      <c r="C260" s="2722">
        <v>0</v>
      </c>
      <c r="D260" s="2722">
        <v>0</v>
      </c>
      <c r="E260" s="2722">
        <v>0</v>
      </c>
      <c r="F260" s="2722">
        <v>0</v>
      </c>
      <c r="G260" s="2722">
        <v>0</v>
      </c>
      <c r="H260" s="2671">
        <v>0</v>
      </c>
      <c r="I260" s="2671">
        <v>0</v>
      </c>
      <c r="J260" s="2671">
        <v>0</v>
      </c>
      <c r="K260" s="2671">
        <v>0</v>
      </c>
      <c r="L260" s="2671">
        <v>0</v>
      </c>
      <c r="M260" s="2671">
        <v>0</v>
      </c>
      <c r="N260" s="2671">
        <v>0</v>
      </c>
      <c r="O260" s="2671">
        <v>0</v>
      </c>
      <c r="P260" s="2671">
        <v>0</v>
      </c>
      <c r="Q260" s="2671">
        <v>0</v>
      </c>
      <c r="R260" s="2671">
        <v>0</v>
      </c>
      <c r="S260" s="2671">
        <v>0</v>
      </c>
      <c r="T260" s="2671">
        <v>0</v>
      </c>
      <c r="U260" s="2671">
        <v>0</v>
      </c>
      <c r="V260" s="2671">
        <v>0</v>
      </c>
      <c r="W260" s="2671">
        <v>0</v>
      </c>
      <c r="X260" s="2671">
        <v>0</v>
      </c>
      <c r="Y260" s="2671">
        <v>0</v>
      </c>
    </row>
    <row r="261" spans="1:25" ht="16.5" thickBot="1">
      <c r="A261" s="2655" t="s">
        <v>2020</v>
      </c>
      <c r="B261" s="2717">
        <v>-664.342586508983</v>
      </c>
      <c r="C261" s="2717">
        <v>-2003.6779537454995</v>
      </c>
      <c r="D261" s="2717">
        <v>-78.75680841006033</v>
      </c>
      <c r="E261" s="2717">
        <v>1085.9535542955073</v>
      </c>
      <c r="F261" s="2717">
        <v>1271.8917137752296</v>
      </c>
      <c r="G261" s="2717">
        <v>994.1870581936455</v>
      </c>
      <c r="H261" s="2671">
        <v>470.19871215741296</v>
      </c>
      <c r="I261" s="2671">
        <v>171.67402866341945</v>
      </c>
      <c r="J261" s="2671">
        <v>173.45313315398562</v>
      </c>
      <c r="K261" s="2671">
        <v>-499.99992555269091</v>
      </c>
      <c r="L261" s="2671">
        <v>1013.541332284598</v>
      </c>
      <c r="M261" s="2671">
        <v>970.97740843828524</v>
      </c>
      <c r="N261" s="2671">
        <v>60.523372399253276</v>
      </c>
      <c r="O261" s="2671">
        <v>-249.54177444988545</v>
      </c>
      <c r="P261" s="2671">
        <v>129.11728797057003</v>
      </c>
      <c r="Q261" s="2671">
        <v>-13.728379402631617</v>
      </c>
      <c r="R261" s="2671">
        <v>-115.33251278161697</v>
      </c>
      <c r="S261" s="2671">
        <v>938.1758804881747</v>
      </c>
      <c r="T261" s="2671">
        <v>1530.0955154019994</v>
      </c>
      <c r="U261" s="2671">
        <v>-180.33969425699797</v>
      </c>
      <c r="V261" s="2671">
        <v>1826.3739081942349</v>
      </c>
      <c r="W261" s="2671">
        <v>593.3791896547973</v>
      </c>
      <c r="X261" s="2671">
        <v>-3401.3141544282098</v>
      </c>
      <c r="Y261" s="2671">
        <v>1718.0068667555443</v>
      </c>
    </row>
    <row r="262" spans="1:25" ht="16.5" thickBot="1">
      <c r="A262" s="2693" t="s">
        <v>2021</v>
      </c>
      <c r="B262" s="2722">
        <v>0</v>
      </c>
      <c r="C262" s="2722">
        <v>0</v>
      </c>
      <c r="D262" s="2722">
        <v>0</v>
      </c>
      <c r="E262" s="2722">
        <v>0</v>
      </c>
      <c r="F262" s="2722">
        <v>0</v>
      </c>
      <c r="G262" s="2722">
        <v>0</v>
      </c>
      <c r="H262" s="2671">
        <v>0</v>
      </c>
      <c r="I262" s="2671">
        <v>0</v>
      </c>
      <c r="J262" s="2671">
        <v>0</v>
      </c>
      <c r="K262" s="2671">
        <v>0</v>
      </c>
      <c r="L262" s="2671">
        <v>0</v>
      </c>
      <c r="M262" s="2671">
        <v>0</v>
      </c>
      <c r="N262" s="2671">
        <v>0</v>
      </c>
      <c r="O262" s="2671">
        <v>0</v>
      </c>
      <c r="P262" s="2671">
        <v>0</v>
      </c>
      <c r="Q262" s="2671">
        <v>0</v>
      </c>
      <c r="R262" s="2671">
        <v>0</v>
      </c>
      <c r="S262" s="2671">
        <v>0</v>
      </c>
      <c r="T262" s="2671">
        <v>0</v>
      </c>
      <c r="U262" s="2671">
        <v>0</v>
      </c>
      <c r="V262" s="2671">
        <v>0</v>
      </c>
      <c r="W262" s="2671">
        <v>0</v>
      </c>
      <c r="X262" s="2671">
        <v>0</v>
      </c>
      <c r="Y262" s="2671">
        <v>0</v>
      </c>
    </row>
    <row r="263" spans="1:25" ht="16.5" thickBot="1">
      <c r="A263" s="2655" t="s">
        <v>2022</v>
      </c>
      <c r="B263" s="2717">
        <v>-664.342586508983</v>
      </c>
      <c r="C263" s="2717">
        <v>-2003.6779537454995</v>
      </c>
      <c r="D263" s="2717">
        <v>-78.75680841006033</v>
      </c>
      <c r="E263" s="2717">
        <v>1085.9535542955073</v>
      </c>
      <c r="F263" s="2717">
        <v>1271.8917137752296</v>
      </c>
      <c r="G263" s="2717">
        <v>994.1870581936455</v>
      </c>
      <c r="H263" s="2671">
        <v>470.19871215741296</v>
      </c>
      <c r="I263" s="2671">
        <v>171.67402866341945</v>
      </c>
      <c r="J263" s="2671">
        <v>173.45313315398562</v>
      </c>
      <c r="K263" s="2671">
        <v>-499.99992555269091</v>
      </c>
      <c r="L263" s="2671">
        <v>1013.541332284598</v>
      </c>
      <c r="M263" s="2671">
        <v>970.97740843828524</v>
      </c>
      <c r="N263" s="2671">
        <v>60.523372399253276</v>
      </c>
      <c r="O263" s="2671">
        <v>-249.54177444988545</v>
      </c>
      <c r="P263" s="2671">
        <v>129.11728797057003</v>
      </c>
      <c r="Q263" s="2671">
        <v>-13.728379402631617</v>
      </c>
      <c r="R263" s="2671">
        <v>-115.33251278161697</v>
      </c>
      <c r="S263" s="2671">
        <v>938.1758804881747</v>
      </c>
      <c r="T263" s="2671">
        <v>1530.0955154019994</v>
      </c>
      <c r="U263" s="2671">
        <v>-180.33969425699797</v>
      </c>
      <c r="V263" s="2671">
        <v>1826.3739081942349</v>
      </c>
      <c r="W263" s="2671">
        <v>593.3791896547973</v>
      </c>
      <c r="X263" s="2671">
        <v>-3401.3141544282098</v>
      </c>
      <c r="Y263" s="2671">
        <v>1718.0068667555443</v>
      </c>
    </row>
    <row r="264" spans="1:25" ht="16.5" thickBot="1">
      <c r="A264" s="2655" t="s">
        <v>2023</v>
      </c>
      <c r="B264" s="2717">
        <v>0</v>
      </c>
      <c r="C264" s="2717">
        <v>0</v>
      </c>
      <c r="D264" s="2717">
        <v>0</v>
      </c>
      <c r="E264" s="2717">
        <v>0</v>
      </c>
      <c r="F264" s="2717">
        <v>0</v>
      </c>
      <c r="G264" s="2717">
        <v>0</v>
      </c>
      <c r="H264" s="2671">
        <v>0</v>
      </c>
      <c r="I264" s="2671">
        <v>0</v>
      </c>
      <c r="J264" s="2671">
        <v>0</v>
      </c>
      <c r="K264" s="2671">
        <v>0</v>
      </c>
      <c r="L264" s="2671">
        <v>0</v>
      </c>
      <c r="M264" s="2671">
        <v>0</v>
      </c>
      <c r="N264" s="2671">
        <v>0</v>
      </c>
      <c r="O264" s="2671">
        <v>0</v>
      </c>
      <c r="P264" s="2671">
        <v>0</v>
      </c>
      <c r="Q264" s="2671">
        <v>0</v>
      </c>
      <c r="R264" s="2671">
        <v>0</v>
      </c>
      <c r="S264" s="2671">
        <v>0</v>
      </c>
      <c r="T264" s="2671">
        <v>0</v>
      </c>
      <c r="U264" s="2671">
        <v>0</v>
      </c>
      <c r="V264" s="2671">
        <v>0</v>
      </c>
      <c r="W264" s="2671">
        <v>0</v>
      </c>
      <c r="X264" s="2671">
        <v>0</v>
      </c>
      <c r="Y264" s="2671">
        <v>0</v>
      </c>
    </row>
    <row r="265" spans="1:25" ht="16.5" thickBot="1">
      <c r="A265" s="2655" t="s">
        <v>2024</v>
      </c>
      <c r="B265" s="2717">
        <v>63.710430670000051</v>
      </c>
      <c r="C265" s="2717">
        <v>0</v>
      </c>
      <c r="D265" s="2717">
        <v>236.32180562999997</v>
      </c>
      <c r="E265" s="2717">
        <v>0</v>
      </c>
      <c r="F265" s="2717">
        <v>531.76427206999983</v>
      </c>
      <c r="G265" s="2717">
        <v>0</v>
      </c>
      <c r="H265" s="2671">
        <v>-80.483697899999925</v>
      </c>
      <c r="I265" s="2671">
        <v>0</v>
      </c>
      <c r="J265" s="2671">
        <v>-180.47216462000006</v>
      </c>
      <c r="K265" s="2671">
        <v>0</v>
      </c>
      <c r="L265" s="2671">
        <v>159.14071545000002</v>
      </c>
      <c r="M265" s="2671">
        <v>0</v>
      </c>
      <c r="N265" s="2671">
        <v>489.95486825000012</v>
      </c>
      <c r="O265" s="2671">
        <v>0</v>
      </c>
      <c r="P265" s="2671">
        <v>-581.31900208000002</v>
      </c>
      <c r="Q265" s="2671">
        <v>0</v>
      </c>
      <c r="R265" s="2671">
        <v>538.64656777000005</v>
      </c>
      <c r="S265" s="2671">
        <v>0</v>
      </c>
      <c r="T265" s="2671">
        <v>-807.83903323999994</v>
      </c>
      <c r="U265" s="2671">
        <v>0</v>
      </c>
      <c r="V265" s="2671">
        <v>304.19686144999991</v>
      </c>
      <c r="W265" s="2671">
        <v>0</v>
      </c>
      <c r="X265" s="2671">
        <v>-154.63708999999994</v>
      </c>
      <c r="Y265" s="2671">
        <v>0</v>
      </c>
    </row>
    <row r="266" spans="1:25" ht="16.5" thickBot="1">
      <c r="A266" s="2655" t="s">
        <v>2025</v>
      </c>
      <c r="B266" s="2717">
        <v>63.710430670000051</v>
      </c>
      <c r="C266" s="2717">
        <v>0</v>
      </c>
      <c r="D266" s="2717">
        <v>236.32180562999997</v>
      </c>
      <c r="E266" s="2717">
        <v>0</v>
      </c>
      <c r="F266" s="2717">
        <v>531.76427206999983</v>
      </c>
      <c r="G266" s="2717">
        <v>0</v>
      </c>
      <c r="H266" s="2671">
        <v>-80.483697899999925</v>
      </c>
      <c r="I266" s="2671">
        <v>0</v>
      </c>
      <c r="J266" s="2671">
        <v>-180.47216462000006</v>
      </c>
      <c r="K266" s="2671">
        <v>0</v>
      </c>
      <c r="L266" s="2671">
        <v>159.14071545000002</v>
      </c>
      <c r="M266" s="2671">
        <v>0</v>
      </c>
      <c r="N266" s="2671">
        <v>489.95486825000012</v>
      </c>
      <c r="O266" s="2671">
        <v>0</v>
      </c>
      <c r="P266" s="2671">
        <v>-581.31900208000002</v>
      </c>
      <c r="Q266" s="2671">
        <v>0</v>
      </c>
      <c r="R266" s="2671">
        <v>538.64656777000005</v>
      </c>
      <c r="S266" s="2671">
        <v>0</v>
      </c>
      <c r="T266" s="2671">
        <v>-807.83903323999994</v>
      </c>
      <c r="U266" s="2671">
        <v>0</v>
      </c>
      <c r="V266" s="2671">
        <v>304.19686144999991</v>
      </c>
      <c r="W266" s="2671">
        <v>0</v>
      </c>
      <c r="X266" s="2671">
        <v>-154.63708999999994</v>
      </c>
      <c r="Y266" s="2671">
        <v>0</v>
      </c>
    </row>
    <row r="267" spans="1:25" ht="16.5" thickBot="1">
      <c r="A267" s="2655" t="s">
        <v>2026</v>
      </c>
      <c r="B267" s="2717">
        <v>0</v>
      </c>
      <c r="C267" s="2717">
        <v>0</v>
      </c>
      <c r="D267" s="2717">
        <v>0</v>
      </c>
      <c r="E267" s="2717">
        <v>0</v>
      </c>
      <c r="F267" s="2717">
        <v>0</v>
      </c>
      <c r="G267" s="2717">
        <v>0</v>
      </c>
      <c r="H267" s="2671">
        <v>0</v>
      </c>
      <c r="I267" s="2671">
        <v>0</v>
      </c>
      <c r="J267" s="2671">
        <v>0</v>
      </c>
      <c r="K267" s="2671">
        <v>0</v>
      </c>
      <c r="L267" s="2671">
        <v>0</v>
      </c>
      <c r="M267" s="2671">
        <v>0</v>
      </c>
      <c r="N267" s="2671">
        <v>0</v>
      </c>
      <c r="O267" s="2671">
        <v>0</v>
      </c>
      <c r="P267" s="2671">
        <v>0</v>
      </c>
      <c r="Q267" s="2671">
        <v>0</v>
      </c>
      <c r="R267" s="2671">
        <v>0</v>
      </c>
      <c r="S267" s="2671">
        <v>0</v>
      </c>
      <c r="T267" s="2671">
        <v>0</v>
      </c>
      <c r="U267" s="2671">
        <v>0</v>
      </c>
      <c r="V267" s="2671">
        <v>0</v>
      </c>
      <c r="W267" s="2671">
        <v>0</v>
      </c>
      <c r="X267" s="2671">
        <v>0</v>
      </c>
      <c r="Y267" s="2671">
        <v>0</v>
      </c>
    </row>
    <row r="268" spans="1:25" ht="16.5" thickBot="1">
      <c r="A268" s="2655" t="s">
        <v>2027</v>
      </c>
      <c r="B268" s="2717">
        <v>-372.92877338333074</v>
      </c>
      <c r="C268" s="2717">
        <v>0</v>
      </c>
      <c r="D268" s="2717">
        <v>-1098.8345452199969</v>
      </c>
      <c r="E268" s="2717">
        <v>0</v>
      </c>
      <c r="F268" s="2717">
        <v>-3098.6988816099961</v>
      </c>
      <c r="G268" s="2717">
        <v>0</v>
      </c>
      <c r="H268" s="2671">
        <v>3241.7645759399929</v>
      </c>
      <c r="I268" s="2671">
        <v>0</v>
      </c>
      <c r="J268" s="2671">
        <v>2219.6000537400009</v>
      </c>
      <c r="K268" s="2671">
        <v>0</v>
      </c>
      <c r="L268" s="2671">
        <v>2998.9137895700178</v>
      </c>
      <c r="M268" s="2671">
        <v>0</v>
      </c>
      <c r="N268" s="2671">
        <v>1430.5317890099916</v>
      </c>
      <c r="O268" s="2671">
        <v>0</v>
      </c>
      <c r="P268" s="2671">
        <v>-1960.8486446000029</v>
      </c>
      <c r="Q268" s="2671">
        <v>0</v>
      </c>
      <c r="R268" s="2671">
        <v>1918.5892189333679</v>
      </c>
      <c r="S268" s="2671">
        <v>0</v>
      </c>
      <c r="T268" s="2671">
        <v>8364.7159851032939</v>
      </c>
      <c r="U268" s="2671">
        <v>0</v>
      </c>
      <c r="V268" s="2671">
        <v>5296.6223095300084</v>
      </c>
      <c r="W268" s="2671">
        <v>0</v>
      </c>
      <c r="X268" s="2671">
        <v>-1700.3015644200023</v>
      </c>
      <c r="Y268" s="2671">
        <v>0</v>
      </c>
    </row>
    <row r="269" spans="1:25" ht="16.5" thickBot="1">
      <c r="A269" s="2655" t="s">
        <v>2028</v>
      </c>
      <c r="B269" s="2717">
        <v>-372.92877338333074</v>
      </c>
      <c r="C269" s="2717">
        <v>0</v>
      </c>
      <c r="D269" s="2717">
        <v>-1098.8345452199969</v>
      </c>
      <c r="E269" s="2717">
        <v>0</v>
      </c>
      <c r="F269" s="2717">
        <v>-3098.6988816099961</v>
      </c>
      <c r="G269" s="2717">
        <v>0</v>
      </c>
      <c r="H269" s="2671">
        <v>3241.7645759399929</v>
      </c>
      <c r="I269" s="2656">
        <v>0</v>
      </c>
      <c r="J269" s="2671">
        <v>2219.6000537400009</v>
      </c>
      <c r="K269" s="2656">
        <v>0</v>
      </c>
      <c r="L269" s="2671">
        <v>2998.9137895700178</v>
      </c>
      <c r="M269" s="2656">
        <v>0</v>
      </c>
      <c r="N269" s="2671">
        <v>1430.5317890099916</v>
      </c>
      <c r="O269" s="2656">
        <v>0</v>
      </c>
      <c r="P269" s="2671">
        <v>-1960.8486446000029</v>
      </c>
      <c r="Q269" s="2656">
        <v>0</v>
      </c>
      <c r="R269" s="2671">
        <v>1918.5892189333679</v>
      </c>
      <c r="S269" s="2656">
        <v>0</v>
      </c>
      <c r="T269" s="2671">
        <v>8364.7159851032939</v>
      </c>
      <c r="U269" s="2656">
        <v>0</v>
      </c>
      <c r="V269" s="2671">
        <v>5296.6223095300084</v>
      </c>
      <c r="W269" s="2656">
        <v>0</v>
      </c>
      <c r="X269" s="2671">
        <v>-1700.3015644200023</v>
      </c>
      <c r="Y269" s="2656">
        <v>0</v>
      </c>
    </row>
    <row r="270" spans="1:25" ht="16.5" thickBot="1">
      <c r="A270" s="2655" t="s">
        <v>2029</v>
      </c>
      <c r="B270" s="2717">
        <v>0</v>
      </c>
      <c r="C270" s="2717">
        <v>0</v>
      </c>
      <c r="D270" s="2717">
        <v>0</v>
      </c>
      <c r="E270" s="2717">
        <v>0</v>
      </c>
      <c r="F270" s="2717">
        <v>0</v>
      </c>
      <c r="G270" s="2717">
        <v>0</v>
      </c>
      <c r="H270" s="2671">
        <v>0</v>
      </c>
      <c r="I270" s="2656">
        <v>0</v>
      </c>
      <c r="J270" s="2671">
        <v>0</v>
      </c>
      <c r="K270" s="2656">
        <v>0</v>
      </c>
      <c r="L270" s="2671">
        <v>0</v>
      </c>
      <c r="M270" s="2656">
        <v>0</v>
      </c>
      <c r="N270" s="2671">
        <v>0</v>
      </c>
      <c r="O270" s="2656">
        <v>0</v>
      </c>
      <c r="P270" s="2671">
        <v>0</v>
      </c>
      <c r="Q270" s="2656">
        <v>0</v>
      </c>
      <c r="R270" s="2671">
        <v>0</v>
      </c>
      <c r="S270" s="2656">
        <v>0</v>
      </c>
      <c r="T270" s="2671">
        <v>0</v>
      </c>
      <c r="U270" s="2656">
        <v>0</v>
      </c>
      <c r="V270" s="2671">
        <v>0</v>
      </c>
      <c r="W270" s="2656">
        <v>0</v>
      </c>
      <c r="X270" s="2671">
        <v>0</v>
      </c>
      <c r="Y270" s="2656">
        <v>0</v>
      </c>
    </row>
    <row r="271" spans="1:25" ht="16.5" thickBot="1">
      <c r="A271" s="2655" t="s">
        <v>2030</v>
      </c>
      <c r="B271" s="2717">
        <v>0</v>
      </c>
      <c r="C271" s="2717">
        <v>0</v>
      </c>
      <c r="D271" s="2717">
        <v>0</v>
      </c>
      <c r="E271" s="2717">
        <v>0</v>
      </c>
      <c r="F271" s="2717">
        <v>0</v>
      </c>
      <c r="G271" s="2717">
        <v>0</v>
      </c>
      <c r="H271" s="2671">
        <v>0</v>
      </c>
      <c r="I271" s="2671">
        <v>0</v>
      </c>
      <c r="J271" s="2671">
        <v>0</v>
      </c>
      <c r="K271" s="2671">
        <v>0</v>
      </c>
      <c r="L271" s="2671">
        <v>0</v>
      </c>
      <c r="M271" s="2671">
        <v>0</v>
      </c>
      <c r="N271" s="2671">
        <v>0</v>
      </c>
      <c r="O271" s="2671">
        <v>0</v>
      </c>
      <c r="P271" s="2671">
        <v>0</v>
      </c>
      <c r="Q271" s="2671">
        <v>0</v>
      </c>
      <c r="R271" s="2671">
        <v>0</v>
      </c>
      <c r="S271" s="2671">
        <v>0</v>
      </c>
      <c r="T271" s="2671">
        <v>0</v>
      </c>
      <c r="U271" s="2671">
        <v>0</v>
      </c>
      <c r="V271" s="2671">
        <v>0</v>
      </c>
      <c r="W271" s="2671">
        <v>0</v>
      </c>
      <c r="X271" s="2671">
        <v>0</v>
      </c>
      <c r="Y271" s="2671">
        <v>0</v>
      </c>
    </row>
    <row r="272" spans="1:25" ht="16.5" thickBot="1">
      <c r="A272" s="2655" t="s">
        <v>2031</v>
      </c>
      <c r="B272" s="2717">
        <v>0</v>
      </c>
      <c r="C272" s="2717">
        <v>0</v>
      </c>
      <c r="D272" s="2717">
        <v>0</v>
      </c>
      <c r="E272" s="2717">
        <v>0</v>
      </c>
      <c r="F272" s="2717">
        <v>0</v>
      </c>
      <c r="G272" s="2717">
        <v>0</v>
      </c>
      <c r="H272" s="2671">
        <v>0</v>
      </c>
      <c r="I272" s="2671">
        <v>0</v>
      </c>
      <c r="J272" s="2671">
        <v>0</v>
      </c>
      <c r="K272" s="2671">
        <v>0</v>
      </c>
      <c r="L272" s="2671">
        <v>0</v>
      </c>
      <c r="M272" s="2671">
        <v>0</v>
      </c>
      <c r="N272" s="2671">
        <v>0</v>
      </c>
      <c r="O272" s="2671">
        <v>0</v>
      </c>
      <c r="P272" s="2671">
        <v>0</v>
      </c>
      <c r="Q272" s="2671">
        <v>0</v>
      </c>
      <c r="R272" s="2671">
        <v>0</v>
      </c>
      <c r="S272" s="2671">
        <v>0</v>
      </c>
      <c r="T272" s="2671">
        <v>0</v>
      </c>
      <c r="U272" s="2671">
        <v>0</v>
      </c>
      <c r="V272" s="2671">
        <v>0</v>
      </c>
      <c r="W272" s="2671">
        <v>0</v>
      </c>
      <c r="X272" s="2671">
        <v>0</v>
      </c>
      <c r="Y272" s="2671">
        <v>0</v>
      </c>
    </row>
    <row r="273" spans="1:25" ht="16.5" thickBot="1">
      <c r="A273" s="2655" t="s">
        <v>2032</v>
      </c>
      <c r="B273" s="2717">
        <v>0</v>
      </c>
      <c r="C273" s="2717">
        <v>0</v>
      </c>
      <c r="D273" s="2717">
        <v>0</v>
      </c>
      <c r="E273" s="2717">
        <v>0</v>
      </c>
      <c r="F273" s="2717">
        <v>0</v>
      </c>
      <c r="G273" s="2717">
        <v>0</v>
      </c>
      <c r="H273" s="2671">
        <v>0</v>
      </c>
      <c r="I273" s="2671">
        <v>0</v>
      </c>
      <c r="J273" s="2671">
        <v>0</v>
      </c>
      <c r="K273" s="2671">
        <v>0</v>
      </c>
      <c r="L273" s="2671">
        <v>0</v>
      </c>
      <c r="M273" s="2671">
        <v>0</v>
      </c>
      <c r="N273" s="2671">
        <v>0</v>
      </c>
      <c r="O273" s="2671">
        <v>0</v>
      </c>
      <c r="P273" s="2671">
        <v>0</v>
      </c>
      <c r="Q273" s="2671">
        <v>0</v>
      </c>
      <c r="R273" s="2671">
        <v>0</v>
      </c>
      <c r="S273" s="2671">
        <v>0</v>
      </c>
      <c r="T273" s="2671">
        <v>0</v>
      </c>
      <c r="U273" s="2671">
        <v>0</v>
      </c>
      <c r="V273" s="2671">
        <v>0</v>
      </c>
      <c r="W273" s="2671">
        <v>0</v>
      </c>
      <c r="X273" s="2671">
        <v>0</v>
      </c>
      <c r="Y273" s="2671">
        <v>0</v>
      </c>
    </row>
    <row r="274" spans="1:25" ht="16.5" thickBot="1">
      <c r="A274" s="2655" t="s">
        <v>2033</v>
      </c>
      <c r="B274" s="2719">
        <v>-372.92877338333074</v>
      </c>
      <c r="C274" s="2719" t="s">
        <v>1770</v>
      </c>
      <c r="D274" s="2717">
        <v>-1098.8345452199969</v>
      </c>
      <c r="E274" s="2719" t="s">
        <v>1770</v>
      </c>
      <c r="F274" s="2717">
        <v>-3098.6988816099961</v>
      </c>
      <c r="G274" s="2719" t="s">
        <v>1770</v>
      </c>
      <c r="H274" s="2671">
        <v>3241.7645759399929</v>
      </c>
      <c r="I274" s="2720" t="s">
        <v>1770</v>
      </c>
      <c r="J274" s="2671">
        <v>2219.6000537400009</v>
      </c>
      <c r="K274" s="2720" t="s">
        <v>1770</v>
      </c>
      <c r="L274" s="2671">
        <v>2998.9137895700178</v>
      </c>
      <c r="M274" s="2720" t="s">
        <v>1770</v>
      </c>
      <c r="N274" s="2671">
        <v>1430.5317890099916</v>
      </c>
      <c r="O274" s="2720" t="s">
        <v>1770</v>
      </c>
      <c r="P274" s="2671">
        <v>-1960.8486446000029</v>
      </c>
      <c r="Q274" s="2720" t="s">
        <v>1770</v>
      </c>
      <c r="R274" s="2671">
        <v>1918.5892189333679</v>
      </c>
      <c r="S274" s="2720" t="s">
        <v>1770</v>
      </c>
      <c r="T274" s="2671">
        <v>8364.7159851032939</v>
      </c>
      <c r="U274" s="2720" t="s">
        <v>1770</v>
      </c>
      <c r="V274" s="2671">
        <v>5296.6223095300084</v>
      </c>
      <c r="W274" s="2720" t="s">
        <v>1770</v>
      </c>
      <c r="X274" s="2671">
        <v>-1700.3015644200023</v>
      </c>
      <c r="Y274" s="2720" t="s">
        <v>1770</v>
      </c>
    </row>
    <row r="275" spans="1:25" ht="16.5" thickBot="1">
      <c r="A275" s="2655" t="s">
        <v>2034</v>
      </c>
      <c r="B275" s="2719">
        <v>-372.92877338333074</v>
      </c>
      <c r="C275" s="2719" t="s">
        <v>1770</v>
      </c>
      <c r="D275" s="2717">
        <v>-1098.8345452199969</v>
      </c>
      <c r="E275" s="2719" t="s">
        <v>1770</v>
      </c>
      <c r="F275" s="2717">
        <v>-3098.6988816099961</v>
      </c>
      <c r="G275" s="2719" t="s">
        <v>1770</v>
      </c>
      <c r="H275" s="2671">
        <v>3241.7645759399929</v>
      </c>
      <c r="I275" s="2720" t="s">
        <v>1770</v>
      </c>
      <c r="J275" s="2671">
        <v>2219.6000537400009</v>
      </c>
      <c r="K275" s="2720" t="s">
        <v>1770</v>
      </c>
      <c r="L275" s="2671">
        <v>2998.9137895700178</v>
      </c>
      <c r="M275" s="2720" t="s">
        <v>1770</v>
      </c>
      <c r="N275" s="2671">
        <v>1430.5317890099916</v>
      </c>
      <c r="O275" s="2720" t="s">
        <v>1770</v>
      </c>
      <c r="P275" s="2671">
        <v>-1960.8486446000029</v>
      </c>
      <c r="Q275" s="2720" t="s">
        <v>1770</v>
      </c>
      <c r="R275" s="2671">
        <v>1918.5892189333679</v>
      </c>
      <c r="S275" s="2720" t="s">
        <v>1770</v>
      </c>
      <c r="T275" s="2671">
        <v>8364.7159851032939</v>
      </c>
      <c r="U275" s="2720" t="s">
        <v>1770</v>
      </c>
      <c r="V275" s="2671">
        <v>5296.6223095300084</v>
      </c>
      <c r="W275" s="2720" t="s">
        <v>1770</v>
      </c>
      <c r="X275" s="2671">
        <v>-1700.3015644200023</v>
      </c>
      <c r="Y275" s="2720" t="s">
        <v>1770</v>
      </c>
    </row>
    <row r="276" spans="1:25" ht="16.5" thickBot="1">
      <c r="A276" s="2655" t="s">
        <v>2035</v>
      </c>
      <c r="B276" s="2719">
        <v>0</v>
      </c>
      <c r="C276" s="2719" t="s">
        <v>1770</v>
      </c>
      <c r="D276" s="2717">
        <v>0</v>
      </c>
      <c r="E276" s="2719" t="s">
        <v>1770</v>
      </c>
      <c r="F276" s="2717">
        <v>0</v>
      </c>
      <c r="G276" s="2719" t="s">
        <v>1770</v>
      </c>
      <c r="H276" s="2671">
        <v>0</v>
      </c>
      <c r="I276" s="2720" t="s">
        <v>1770</v>
      </c>
      <c r="J276" s="2671">
        <v>0</v>
      </c>
      <c r="K276" s="2720" t="s">
        <v>1770</v>
      </c>
      <c r="L276" s="2671">
        <v>0</v>
      </c>
      <c r="M276" s="2720" t="s">
        <v>1770</v>
      </c>
      <c r="N276" s="2671">
        <v>0</v>
      </c>
      <c r="O276" s="2720" t="s">
        <v>1770</v>
      </c>
      <c r="P276" s="2671">
        <v>0</v>
      </c>
      <c r="Q276" s="2720" t="s">
        <v>1770</v>
      </c>
      <c r="R276" s="2671">
        <v>0</v>
      </c>
      <c r="S276" s="2720" t="s">
        <v>1770</v>
      </c>
      <c r="T276" s="2671">
        <v>0</v>
      </c>
      <c r="U276" s="2720" t="s">
        <v>1770</v>
      </c>
      <c r="V276" s="2671">
        <v>0</v>
      </c>
      <c r="W276" s="2720" t="s">
        <v>1770</v>
      </c>
      <c r="X276" s="2671">
        <v>0</v>
      </c>
      <c r="Y276" s="2720" t="s">
        <v>1770</v>
      </c>
    </row>
    <row r="277" spans="1:25" ht="16.5" thickBot="1">
      <c r="A277" s="2655" t="s">
        <v>2036</v>
      </c>
      <c r="B277" s="2717">
        <v>197.78778855992596</v>
      </c>
      <c r="C277" s="2717">
        <v>-1084.4682959409784</v>
      </c>
      <c r="D277" s="2717">
        <v>155.0444068575199</v>
      </c>
      <c r="E277" s="2717">
        <v>1991.2317875274503</v>
      </c>
      <c r="F277" s="2717">
        <v>-12.383894263999991</v>
      </c>
      <c r="G277" s="2717">
        <v>972.98538888658777</v>
      </c>
      <c r="H277" s="2671">
        <v>137.70560000000006</v>
      </c>
      <c r="I277" s="2671">
        <v>645.64347776790851</v>
      </c>
      <c r="J277" s="2671">
        <v>225.21516200000008</v>
      </c>
      <c r="K277" s="2671">
        <v>3128.2635828678704</v>
      </c>
      <c r="L277" s="2671">
        <v>224.7647760000001</v>
      </c>
      <c r="M277" s="2671">
        <v>6802.6848036585798</v>
      </c>
      <c r="N277" s="2671">
        <v>115.78472000000002</v>
      </c>
      <c r="O277" s="2671">
        <v>21.135907290093087</v>
      </c>
      <c r="P277" s="2671">
        <v>139.72984840000009</v>
      </c>
      <c r="Q277" s="2671">
        <v>-1640.8303924066281</v>
      </c>
      <c r="R277" s="2671">
        <v>257.69580839999981</v>
      </c>
      <c r="S277" s="2671">
        <v>483.07968360091093</v>
      </c>
      <c r="T277" s="2671">
        <v>439.33699999999999</v>
      </c>
      <c r="U277" s="2671">
        <v>-637.17193349563854</v>
      </c>
      <c r="V277" s="2671">
        <v>336.69998680000003</v>
      </c>
      <c r="W277" s="2671">
        <v>-1442.7387026210185</v>
      </c>
      <c r="X277" s="2671">
        <v>502.99109540000029</v>
      </c>
      <c r="Y277" s="2671">
        <v>492.82226153223405</v>
      </c>
    </row>
    <row r="278" spans="1:25" ht="16.5" thickBot="1">
      <c r="A278" s="2655" t="s">
        <v>2037</v>
      </c>
      <c r="B278" s="2717">
        <v>0</v>
      </c>
      <c r="C278" s="2717">
        <v>0</v>
      </c>
      <c r="D278" s="2717">
        <v>0</v>
      </c>
      <c r="E278" s="2717">
        <v>0</v>
      </c>
      <c r="F278" s="2717">
        <v>0</v>
      </c>
      <c r="G278" s="2717">
        <v>0</v>
      </c>
      <c r="H278" s="2671">
        <v>0</v>
      </c>
      <c r="I278" s="2671">
        <v>0</v>
      </c>
      <c r="J278" s="2671">
        <v>0</v>
      </c>
      <c r="K278" s="2671">
        <v>0</v>
      </c>
      <c r="L278" s="2671">
        <v>0</v>
      </c>
      <c r="M278" s="2671">
        <v>0</v>
      </c>
      <c r="N278" s="2671">
        <v>0</v>
      </c>
      <c r="O278" s="2671">
        <v>0</v>
      </c>
      <c r="P278" s="2671">
        <v>0</v>
      </c>
      <c r="Q278" s="2671">
        <v>0</v>
      </c>
      <c r="R278" s="2671">
        <v>0</v>
      </c>
      <c r="S278" s="2671">
        <v>0</v>
      </c>
      <c r="T278" s="2671">
        <v>0</v>
      </c>
      <c r="U278" s="2671">
        <v>0</v>
      </c>
      <c r="V278" s="2671">
        <v>0</v>
      </c>
      <c r="W278" s="2671">
        <v>0</v>
      </c>
      <c r="X278" s="2671">
        <v>0</v>
      </c>
      <c r="Y278" s="2671">
        <v>0</v>
      </c>
    </row>
    <row r="279" spans="1:25" ht="16.5" thickBot="1">
      <c r="A279" s="2655" t="s">
        <v>2038</v>
      </c>
      <c r="B279" s="2717">
        <v>0</v>
      </c>
      <c r="C279" s="2717">
        <v>0</v>
      </c>
      <c r="D279" s="2717">
        <v>0</v>
      </c>
      <c r="E279" s="2717">
        <v>0</v>
      </c>
      <c r="F279" s="2717">
        <v>0</v>
      </c>
      <c r="G279" s="2717">
        <v>0</v>
      </c>
      <c r="H279" s="2671">
        <v>0</v>
      </c>
      <c r="I279" s="2671">
        <v>0</v>
      </c>
      <c r="J279" s="2671">
        <v>0</v>
      </c>
      <c r="K279" s="2671">
        <v>0</v>
      </c>
      <c r="L279" s="2671">
        <v>0</v>
      </c>
      <c r="M279" s="2671">
        <v>0</v>
      </c>
      <c r="N279" s="2671">
        <v>0</v>
      </c>
      <c r="O279" s="2671">
        <v>0</v>
      </c>
      <c r="P279" s="2671">
        <v>0</v>
      </c>
      <c r="Q279" s="2671">
        <v>0</v>
      </c>
      <c r="R279" s="2671">
        <v>0</v>
      </c>
      <c r="S279" s="2671">
        <v>0</v>
      </c>
      <c r="T279" s="2671">
        <v>0</v>
      </c>
      <c r="U279" s="2671">
        <v>0</v>
      </c>
      <c r="V279" s="2671">
        <v>0</v>
      </c>
      <c r="W279" s="2671">
        <v>0</v>
      </c>
      <c r="X279" s="2671">
        <v>0</v>
      </c>
      <c r="Y279" s="2671">
        <v>0</v>
      </c>
    </row>
    <row r="280" spans="1:25" ht="16.5" thickBot="1">
      <c r="A280" s="2655" t="s">
        <v>2039</v>
      </c>
      <c r="B280" s="2717">
        <v>0</v>
      </c>
      <c r="C280" s="2717">
        <v>0</v>
      </c>
      <c r="D280" s="2717">
        <v>0</v>
      </c>
      <c r="E280" s="2717">
        <v>0</v>
      </c>
      <c r="F280" s="2717">
        <v>0</v>
      </c>
      <c r="G280" s="2717">
        <v>0</v>
      </c>
      <c r="H280" s="2671">
        <v>0</v>
      </c>
      <c r="I280" s="2671">
        <v>0</v>
      </c>
      <c r="J280" s="2671">
        <v>0</v>
      </c>
      <c r="K280" s="2671">
        <v>0</v>
      </c>
      <c r="L280" s="2671">
        <v>0</v>
      </c>
      <c r="M280" s="2671">
        <v>0</v>
      </c>
      <c r="N280" s="2671">
        <v>0</v>
      </c>
      <c r="O280" s="2671">
        <v>0</v>
      </c>
      <c r="P280" s="2671">
        <v>0</v>
      </c>
      <c r="Q280" s="2671">
        <v>0</v>
      </c>
      <c r="R280" s="2671">
        <v>0</v>
      </c>
      <c r="S280" s="2671">
        <v>0</v>
      </c>
      <c r="T280" s="2671">
        <v>0</v>
      </c>
      <c r="U280" s="2671">
        <v>0</v>
      </c>
      <c r="V280" s="2671">
        <v>0</v>
      </c>
      <c r="W280" s="2671">
        <v>0</v>
      </c>
      <c r="X280" s="2671">
        <v>0</v>
      </c>
      <c r="Y280" s="2671">
        <v>0</v>
      </c>
    </row>
    <row r="281" spans="1:25" ht="16.5" thickBot="1">
      <c r="A281" s="2655" t="s">
        <v>2040</v>
      </c>
      <c r="B281" s="2717">
        <v>0</v>
      </c>
      <c r="C281" s="2717">
        <v>0</v>
      </c>
      <c r="D281" s="2717">
        <v>0</v>
      </c>
      <c r="E281" s="2717">
        <v>0</v>
      </c>
      <c r="F281" s="2717">
        <v>0</v>
      </c>
      <c r="G281" s="2717">
        <v>0</v>
      </c>
      <c r="H281" s="2671">
        <v>0</v>
      </c>
      <c r="I281" s="2671">
        <v>0</v>
      </c>
      <c r="J281" s="2671">
        <v>0</v>
      </c>
      <c r="K281" s="2671">
        <v>0</v>
      </c>
      <c r="L281" s="2671">
        <v>0</v>
      </c>
      <c r="M281" s="2671">
        <v>0</v>
      </c>
      <c r="N281" s="2671">
        <v>0</v>
      </c>
      <c r="O281" s="2671">
        <v>0</v>
      </c>
      <c r="P281" s="2671">
        <v>0</v>
      </c>
      <c r="Q281" s="2671">
        <v>0</v>
      </c>
      <c r="R281" s="2671">
        <v>0</v>
      </c>
      <c r="S281" s="2671">
        <v>0</v>
      </c>
      <c r="T281" s="2671">
        <v>0</v>
      </c>
      <c r="U281" s="2671">
        <v>0</v>
      </c>
      <c r="V281" s="2671">
        <v>0</v>
      </c>
      <c r="W281" s="2671">
        <v>0</v>
      </c>
      <c r="X281" s="2671">
        <v>0</v>
      </c>
      <c r="Y281" s="2671">
        <v>0</v>
      </c>
    </row>
    <row r="282" spans="1:25" ht="16.5" thickBot="1">
      <c r="A282" s="2693" t="s">
        <v>2041</v>
      </c>
      <c r="B282" s="2722">
        <v>0</v>
      </c>
      <c r="C282" s="2722">
        <v>0</v>
      </c>
      <c r="D282" s="2722">
        <v>0</v>
      </c>
      <c r="E282" s="2722">
        <v>0</v>
      </c>
      <c r="F282" s="2722">
        <v>0</v>
      </c>
      <c r="G282" s="2722">
        <v>0</v>
      </c>
      <c r="H282" s="2671">
        <v>0</v>
      </c>
      <c r="I282" s="2671">
        <v>0</v>
      </c>
      <c r="J282" s="2671">
        <v>0</v>
      </c>
      <c r="K282" s="2671">
        <v>0</v>
      </c>
      <c r="L282" s="2671">
        <v>0</v>
      </c>
      <c r="M282" s="2671">
        <v>0</v>
      </c>
      <c r="N282" s="2671">
        <v>0</v>
      </c>
      <c r="O282" s="2671">
        <v>0</v>
      </c>
      <c r="P282" s="2671">
        <v>0</v>
      </c>
      <c r="Q282" s="2671">
        <v>0</v>
      </c>
      <c r="R282" s="2671">
        <v>0</v>
      </c>
      <c r="S282" s="2671">
        <v>0</v>
      </c>
      <c r="T282" s="2671">
        <v>0</v>
      </c>
      <c r="U282" s="2671">
        <v>0</v>
      </c>
      <c r="V282" s="2671">
        <v>0</v>
      </c>
      <c r="W282" s="2671">
        <v>0</v>
      </c>
      <c r="X282" s="2671">
        <v>0</v>
      </c>
      <c r="Y282" s="2671">
        <v>0</v>
      </c>
    </row>
    <row r="283" spans="1:25" ht="16.5" thickBot="1">
      <c r="A283" s="2693" t="s">
        <v>2042</v>
      </c>
      <c r="B283" s="2722">
        <v>0</v>
      </c>
      <c r="C283" s="2722">
        <v>0</v>
      </c>
      <c r="D283" s="2722">
        <v>0</v>
      </c>
      <c r="E283" s="2722">
        <v>0</v>
      </c>
      <c r="F283" s="2722">
        <v>0</v>
      </c>
      <c r="G283" s="2722">
        <v>0</v>
      </c>
      <c r="H283" s="2671">
        <v>0</v>
      </c>
      <c r="I283" s="2671">
        <v>0</v>
      </c>
      <c r="J283" s="2671">
        <v>0</v>
      </c>
      <c r="K283" s="2671">
        <v>0</v>
      </c>
      <c r="L283" s="2671">
        <v>0</v>
      </c>
      <c r="M283" s="2671">
        <v>0</v>
      </c>
      <c r="N283" s="2671">
        <v>0</v>
      </c>
      <c r="O283" s="2671">
        <v>0</v>
      </c>
      <c r="P283" s="2671">
        <v>0</v>
      </c>
      <c r="Q283" s="2671">
        <v>0</v>
      </c>
      <c r="R283" s="2671">
        <v>0</v>
      </c>
      <c r="S283" s="2671">
        <v>0</v>
      </c>
      <c r="T283" s="2671">
        <v>0</v>
      </c>
      <c r="U283" s="2671">
        <v>0</v>
      </c>
      <c r="V283" s="2671">
        <v>0</v>
      </c>
      <c r="W283" s="2671">
        <v>0</v>
      </c>
      <c r="X283" s="2671">
        <v>0</v>
      </c>
      <c r="Y283" s="2671">
        <v>0</v>
      </c>
    </row>
    <row r="284" spans="1:25" ht="16.5" thickBot="1">
      <c r="A284" s="2693" t="s">
        <v>2043</v>
      </c>
      <c r="B284" s="2722">
        <v>0</v>
      </c>
      <c r="C284" s="2722">
        <v>0</v>
      </c>
      <c r="D284" s="2722">
        <v>0</v>
      </c>
      <c r="E284" s="2722">
        <v>0</v>
      </c>
      <c r="F284" s="2722">
        <v>0</v>
      </c>
      <c r="G284" s="2722">
        <v>0</v>
      </c>
      <c r="H284" s="2671">
        <v>0</v>
      </c>
      <c r="I284" s="2671">
        <v>0</v>
      </c>
      <c r="J284" s="2671">
        <v>0</v>
      </c>
      <c r="K284" s="2671">
        <v>0</v>
      </c>
      <c r="L284" s="2671">
        <v>0</v>
      </c>
      <c r="M284" s="2671">
        <v>0</v>
      </c>
      <c r="N284" s="2671">
        <v>0</v>
      </c>
      <c r="O284" s="2671">
        <v>0</v>
      </c>
      <c r="P284" s="2671">
        <v>0</v>
      </c>
      <c r="Q284" s="2671">
        <v>0</v>
      </c>
      <c r="R284" s="2671">
        <v>0</v>
      </c>
      <c r="S284" s="2671">
        <v>0</v>
      </c>
      <c r="T284" s="2671">
        <v>0</v>
      </c>
      <c r="U284" s="2671">
        <v>0</v>
      </c>
      <c r="V284" s="2671">
        <v>0</v>
      </c>
      <c r="W284" s="2671">
        <v>0</v>
      </c>
      <c r="X284" s="2671">
        <v>0</v>
      </c>
      <c r="Y284" s="2671">
        <v>0</v>
      </c>
    </row>
    <row r="285" spans="1:25" ht="16.5" thickBot="1">
      <c r="A285" s="2693" t="s">
        <v>2044</v>
      </c>
      <c r="B285" s="2722">
        <v>0</v>
      </c>
      <c r="C285" s="2722">
        <v>0</v>
      </c>
      <c r="D285" s="2722">
        <v>0</v>
      </c>
      <c r="E285" s="2722">
        <v>0</v>
      </c>
      <c r="F285" s="2722">
        <v>0</v>
      </c>
      <c r="G285" s="2722">
        <v>0</v>
      </c>
      <c r="H285" s="2671">
        <v>0</v>
      </c>
      <c r="I285" s="2671">
        <v>0</v>
      </c>
      <c r="J285" s="2671">
        <v>0</v>
      </c>
      <c r="K285" s="2671">
        <v>0</v>
      </c>
      <c r="L285" s="2671">
        <v>0</v>
      </c>
      <c r="M285" s="2671">
        <v>0</v>
      </c>
      <c r="N285" s="2671">
        <v>0</v>
      </c>
      <c r="O285" s="2671">
        <v>0</v>
      </c>
      <c r="P285" s="2671">
        <v>0</v>
      </c>
      <c r="Q285" s="2671">
        <v>0</v>
      </c>
      <c r="R285" s="2671">
        <v>0</v>
      </c>
      <c r="S285" s="2671">
        <v>0</v>
      </c>
      <c r="T285" s="2671">
        <v>0</v>
      </c>
      <c r="U285" s="2671">
        <v>0</v>
      </c>
      <c r="V285" s="2671">
        <v>0</v>
      </c>
      <c r="W285" s="2671">
        <v>0</v>
      </c>
      <c r="X285" s="2671">
        <v>0</v>
      </c>
      <c r="Y285" s="2671">
        <v>0</v>
      </c>
    </row>
    <row r="286" spans="1:25" ht="16.5" thickBot="1">
      <c r="A286" s="2655" t="s">
        <v>2045</v>
      </c>
      <c r="B286" s="2717">
        <v>0</v>
      </c>
      <c r="C286" s="2717">
        <v>-1554.5622959409775</v>
      </c>
      <c r="D286" s="2717">
        <v>0</v>
      </c>
      <c r="E286" s="2717">
        <v>67.1377875274502</v>
      </c>
      <c r="F286" s="2717">
        <v>0</v>
      </c>
      <c r="G286" s="2717">
        <v>510.09405555325429</v>
      </c>
      <c r="H286" s="2671">
        <v>0</v>
      </c>
      <c r="I286" s="2671">
        <v>-207.54368889875786</v>
      </c>
      <c r="J286" s="2671">
        <v>0</v>
      </c>
      <c r="K286" s="2671">
        <v>233.1114162012027</v>
      </c>
      <c r="L286" s="2671">
        <v>0</v>
      </c>
      <c r="M286" s="2671">
        <v>404.70780365858081</v>
      </c>
      <c r="N286" s="2671">
        <v>0</v>
      </c>
      <c r="O286" s="2671">
        <v>-775.46934270990641</v>
      </c>
      <c r="P286" s="2671">
        <v>0</v>
      </c>
      <c r="Q286" s="2671">
        <v>300.87660759336995</v>
      </c>
      <c r="R286" s="2671">
        <v>0</v>
      </c>
      <c r="S286" s="2671">
        <v>427.33771834757954</v>
      </c>
      <c r="T286" s="2671">
        <v>0</v>
      </c>
      <c r="U286" s="2671">
        <v>324.21406650435893</v>
      </c>
      <c r="V286" s="2671">
        <v>0</v>
      </c>
      <c r="W286" s="2671">
        <v>-866.48403595435229</v>
      </c>
      <c r="X286" s="2671">
        <v>0</v>
      </c>
      <c r="Y286" s="2671">
        <v>1762.9605730389003</v>
      </c>
    </row>
    <row r="287" spans="1:25" ht="16.5" thickBot="1">
      <c r="A287" s="2655" t="s">
        <v>2046</v>
      </c>
      <c r="B287" s="2717">
        <v>0</v>
      </c>
      <c r="C287" s="2717">
        <v>-1554.5622959409775</v>
      </c>
      <c r="D287" s="2717">
        <v>0</v>
      </c>
      <c r="E287" s="2717">
        <v>67.1377875274502</v>
      </c>
      <c r="F287" s="2717">
        <v>0</v>
      </c>
      <c r="G287" s="2717">
        <v>510.09405555325429</v>
      </c>
      <c r="H287" s="2671">
        <v>0</v>
      </c>
      <c r="I287" s="2671">
        <v>-207.54368889875786</v>
      </c>
      <c r="J287" s="2671">
        <v>0</v>
      </c>
      <c r="K287" s="2671">
        <v>233.1114162012027</v>
      </c>
      <c r="L287" s="2671">
        <v>0</v>
      </c>
      <c r="M287" s="2671">
        <v>404.70780365858081</v>
      </c>
      <c r="N287" s="2671">
        <v>0</v>
      </c>
      <c r="O287" s="2671">
        <v>-775.46934270990641</v>
      </c>
      <c r="P287" s="2671">
        <v>0</v>
      </c>
      <c r="Q287" s="2671">
        <v>300.87660759336995</v>
      </c>
      <c r="R287" s="2671">
        <v>0</v>
      </c>
      <c r="S287" s="2671">
        <v>427.33771834757954</v>
      </c>
      <c r="T287" s="2671">
        <v>0</v>
      </c>
      <c r="U287" s="2671">
        <v>324.21406650435893</v>
      </c>
      <c r="V287" s="2671">
        <v>0</v>
      </c>
      <c r="W287" s="2671">
        <v>-866.48403595435229</v>
      </c>
      <c r="X287" s="2671">
        <v>0</v>
      </c>
      <c r="Y287" s="2671">
        <v>1762.9605730389003</v>
      </c>
    </row>
    <row r="288" spans="1:25" ht="16.5" thickBot="1">
      <c r="A288" s="2655" t="s">
        <v>2047</v>
      </c>
      <c r="B288" s="2717">
        <v>0</v>
      </c>
      <c r="C288" s="2717">
        <v>0</v>
      </c>
      <c r="D288" s="2717">
        <v>0</v>
      </c>
      <c r="E288" s="2717">
        <v>0</v>
      </c>
      <c r="F288" s="2717">
        <v>0</v>
      </c>
      <c r="G288" s="2717">
        <v>0</v>
      </c>
      <c r="H288" s="2671">
        <v>0</v>
      </c>
      <c r="I288" s="2671">
        <v>0</v>
      </c>
      <c r="J288" s="2671">
        <v>0</v>
      </c>
      <c r="K288" s="2671">
        <v>0</v>
      </c>
      <c r="L288" s="2671">
        <v>0</v>
      </c>
      <c r="M288" s="2671">
        <v>0</v>
      </c>
      <c r="N288" s="2671">
        <v>0</v>
      </c>
      <c r="O288" s="2671">
        <v>0</v>
      </c>
      <c r="P288" s="2671">
        <v>0</v>
      </c>
      <c r="Q288" s="2671">
        <v>0</v>
      </c>
      <c r="R288" s="2671">
        <v>0</v>
      </c>
      <c r="S288" s="2671">
        <v>0</v>
      </c>
      <c r="T288" s="2671">
        <v>0</v>
      </c>
      <c r="U288" s="2671">
        <v>0</v>
      </c>
      <c r="V288" s="2671">
        <v>0</v>
      </c>
      <c r="W288" s="2671">
        <v>0</v>
      </c>
      <c r="X288" s="2671">
        <v>0</v>
      </c>
      <c r="Y288" s="2671">
        <v>0</v>
      </c>
    </row>
    <row r="289" spans="1:25" ht="16.5" thickBot="1">
      <c r="A289" s="2655" t="s">
        <v>2048</v>
      </c>
      <c r="B289" s="2717">
        <v>0</v>
      </c>
      <c r="C289" s="2717">
        <v>770.52666666666664</v>
      </c>
      <c r="D289" s="2717">
        <v>0</v>
      </c>
      <c r="E289" s="2717">
        <v>714.67000000000007</v>
      </c>
      <c r="F289" s="2717">
        <v>0</v>
      </c>
      <c r="G289" s="2717">
        <v>1898.3883333333333</v>
      </c>
      <c r="H289" s="2671">
        <v>0</v>
      </c>
      <c r="I289" s="2671">
        <v>1306.5291666666667</v>
      </c>
      <c r="J289" s="2671">
        <v>0</v>
      </c>
      <c r="K289" s="2671">
        <v>1306.5291666666667</v>
      </c>
      <c r="L289" s="2671">
        <v>0</v>
      </c>
      <c r="M289" s="2671">
        <v>3393.36</v>
      </c>
      <c r="N289" s="2671">
        <v>0</v>
      </c>
      <c r="O289" s="2671">
        <v>-57.84375</v>
      </c>
      <c r="P289" s="2671">
        <v>0</v>
      </c>
      <c r="Q289" s="2671">
        <v>-393.40799999999876</v>
      </c>
      <c r="R289" s="2671">
        <v>0</v>
      </c>
      <c r="S289" s="2671">
        <v>-171.03266666666627</v>
      </c>
      <c r="T289" s="2671">
        <v>0</v>
      </c>
      <c r="U289" s="2671">
        <v>-171.03266666666627</v>
      </c>
      <c r="V289" s="2671">
        <v>0</v>
      </c>
      <c r="W289" s="2671">
        <v>-171.03266666666627</v>
      </c>
      <c r="X289" s="2671">
        <v>0</v>
      </c>
      <c r="Y289" s="2671">
        <v>-171.03266666666627</v>
      </c>
    </row>
    <row r="290" spans="1:25" ht="16.5" thickBot="1">
      <c r="A290" s="2655" t="s">
        <v>2049</v>
      </c>
      <c r="B290" s="2717">
        <v>0</v>
      </c>
      <c r="C290" s="2717">
        <v>0</v>
      </c>
      <c r="D290" s="2717">
        <v>0</v>
      </c>
      <c r="E290" s="2717">
        <v>0</v>
      </c>
      <c r="F290" s="2717">
        <v>0</v>
      </c>
      <c r="G290" s="2717">
        <v>0</v>
      </c>
      <c r="H290" s="2671">
        <v>0</v>
      </c>
      <c r="I290" s="2671">
        <v>0</v>
      </c>
      <c r="J290" s="2671">
        <v>0</v>
      </c>
      <c r="K290" s="2671">
        <v>0</v>
      </c>
      <c r="L290" s="2671">
        <v>0</v>
      </c>
      <c r="M290" s="2671">
        <v>0</v>
      </c>
      <c r="N290" s="2671">
        <v>0</v>
      </c>
      <c r="O290" s="2671">
        <v>0</v>
      </c>
      <c r="P290" s="2671">
        <v>0</v>
      </c>
      <c r="Q290" s="2671">
        <v>0</v>
      </c>
      <c r="R290" s="2671">
        <v>0</v>
      </c>
      <c r="S290" s="2671">
        <v>0</v>
      </c>
      <c r="T290" s="2671">
        <v>0</v>
      </c>
      <c r="U290" s="2671">
        <v>0</v>
      </c>
      <c r="V290" s="2671">
        <v>0</v>
      </c>
      <c r="W290" s="2671">
        <v>0</v>
      </c>
      <c r="X290" s="2671">
        <v>0</v>
      </c>
      <c r="Y290" s="2671">
        <v>0</v>
      </c>
    </row>
    <row r="291" spans="1:25" ht="16.5" thickBot="1">
      <c r="A291" s="2655" t="s">
        <v>2050</v>
      </c>
      <c r="B291" s="2717">
        <v>0</v>
      </c>
      <c r="C291" s="2717">
        <v>0</v>
      </c>
      <c r="D291" s="2717">
        <v>0</v>
      </c>
      <c r="E291" s="2717">
        <v>0</v>
      </c>
      <c r="F291" s="2717">
        <v>0</v>
      </c>
      <c r="G291" s="2717">
        <v>0</v>
      </c>
      <c r="H291" s="2671">
        <v>0</v>
      </c>
      <c r="I291" s="2671">
        <v>0</v>
      </c>
      <c r="J291" s="2671">
        <v>0</v>
      </c>
      <c r="K291" s="2671">
        <v>0</v>
      </c>
      <c r="L291" s="2671">
        <v>0</v>
      </c>
      <c r="M291" s="2671">
        <v>0</v>
      </c>
      <c r="N291" s="2671">
        <v>0</v>
      </c>
      <c r="O291" s="2671">
        <v>0</v>
      </c>
      <c r="P291" s="2671">
        <v>0</v>
      </c>
      <c r="Q291" s="2671">
        <v>0</v>
      </c>
      <c r="R291" s="2671">
        <v>0</v>
      </c>
      <c r="S291" s="2671">
        <v>0</v>
      </c>
      <c r="T291" s="2671">
        <v>0</v>
      </c>
      <c r="U291" s="2671">
        <v>0</v>
      </c>
      <c r="V291" s="2671">
        <v>0</v>
      </c>
      <c r="W291" s="2671">
        <v>0</v>
      </c>
      <c r="X291" s="2671">
        <v>0</v>
      </c>
      <c r="Y291" s="2671">
        <v>0</v>
      </c>
    </row>
    <row r="292" spans="1:25" ht="16.5" thickBot="1">
      <c r="A292" s="2655" t="s">
        <v>2051</v>
      </c>
      <c r="B292" s="2717">
        <v>0</v>
      </c>
      <c r="C292" s="2717">
        <v>770.52666666666664</v>
      </c>
      <c r="D292" s="2717">
        <v>0</v>
      </c>
      <c r="E292" s="2717">
        <v>714.67000000000007</v>
      </c>
      <c r="F292" s="2717">
        <v>0</v>
      </c>
      <c r="G292" s="2717">
        <v>1898.3883333333333</v>
      </c>
      <c r="H292" s="2671">
        <v>0</v>
      </c>
      <c r="I292" s="2671">
        <v>1306.5291666666667</v>
      </c>
      <c r="J292" s="2671">
        <v>0</v>
      </c>
      <c r="K292" s="2671">
        <v>1306.5291666666667</v>
      </c>
      <c r="L292" s="2671">
        <v>0</v>
      </c>
      <c r="M292" s="2671">
        <v>3393.36</v>
      </c>
      <c r="N292" s="2671">
        <v>0</v>
      </c>
      <c r="O292" s="2671">
        <v>-57.84375</v>
      </c>
      <c r="P292" s="2671">
        <v>0</v>
      </c>
      <c r="Q292" s="2671">
        <v>-393.40799999999876</v>
      </c>
      <c r="R292" s="2671">
        <v>0</v>
      </c>
      <c r="S292" s="2671">
        <v>-171.03266666666627</v>
      </c>
      <c r="T292" s="2671">
        <v>0</v>
      </c>
      <c r="U292" s="2671">
        <v>-171.03266666666627</v>
      </c>
      <c r="V292" s="2671">
        <v>0</v>
      </c>
      <c r="W292" s="2671">
        <v>-171.03266666666627</v>
      </c>
      <c r="X292" s="2671">
        <v>0</v>
      </c>
      <c r="Y292" s="2671">
        <v>-171.03266666666627</v>
      </c>
    </row>
    <row r="293" spans="1:25" ht="16.5" thickBot="1">
      <c r="A293" s="2655" t="s">
        <v>2052</v>
      </c>
      <c r="B293" s="2717">
        <v>197.78778855992596</v>
      </c>
      <c r="C293" s="2717">
        <v>-300.43266666666739</v>
      </c>
      <c r="D293" s="2717">
        <v>155.0444068575199</v>
      </c>
      <c r="E293" s="2717">
        <v>1209.424</v>
      </c>
      <c r="F293" s="2717">
        <v>-12.383894263999991</v>
      </c>
      <c r="G293" s="2717">
        <v>-1435.4969999999998</v>
      </c>
      <c r="H293" s="2671">
        <v>137.70560000000006</v>
      </c>
      <c r="I293" s="2671">
        <v>-453.34200000000033</v>
      </c>
      <c r="J293" s="2671">
        <v>225.21516200000008</v>
      </c>
      <c r="K293" s="2671">
        <v>1588.623000000001</v>
      </c>
      <c r="L293" s="2671">
        <v>224.7647760000001</v>
      </c>
      <c r="M293" s="2671">
        <v>3004.6169999999988</v>
      </c>
      <c r="N293" s="2671">
        <v>115.78472000000002</v>
      </c>
      <c r="O293" s="2671">
        <v>854.4489999999995</v>
      </c>
      <c r="P293" s="2671">
        <v>139.72984840000009</v>
      </c>
      <c r="Q293" s="2671">
        <v>-1548.2989999999993</v>
      </c>
      <c r="R293" s="2671">
        <v>257.69580839999981</v>
      </c>
      <c r="S293" s="2671">
        <v>226.77463191999766</v>
      </c>
      <c r="T293" s="2671">
        <v>439.33699999999999</v>
      </c>
      <c r="U293" s="2671">
        <v>-790.35333333333119</v>
      </c>
      <c r="V293" s="2671">
        <v>336.69998680000003</v>
      </c>
      <c r="W293" s="2671">
        <v>-405.22200000000004</v>
      </c>
      <c r="X293" s="2671">
        <v>502.99109540000029</v>
      </c>
      <c r="Y293" s="2671">
        <v>-1099.10564484</v>
      </c>
    </row>
    <row r="294" spans="1:25" ht="16.5" thickBot="1">
      <c r="A294" s="2655" t="s">
        <v>2053</v>
      </c>
      <c r="B294" s="2717">
        <v>0</v>
      </c>
      <c r="C294" s="2717">
        <v>0</v>
      </c>
      <c r="D294" s="2717">
        <v>0</v>
      </c>
      <c r="E294" s="2717">
        <v>0</v>
      </c>
      <c r="F294" s="2717">
        <v>0</v>
      </c>
      <c r="G294" s="2717">
        <v>0</v>
      </c>
      <c r="H294" s="2671">
        <v>0</v>
      </c>
      <c r="I294" s="2671">
        <v>0</v>
      </c>
      <c r="J294" s="2671">
        <v>0</v>
      </c>
      <c r="K294" s="2671">
        <v>0</v>
      </c>
      <c r="L294" s="2671">
        <v>0</v>
      </c>
      <c r="M294" s="2671">
        <v>0</v>
      </c>
      <c r="N294" s="2671">
        <v>0</v>
      </c>
      <c r="O294" s="2671">
        <v>0</v>
      </c>
      <c r="P294" s="2671">
        <v>0</v>
      </c>
      <c r="Q294" s="2671">
        <v>0</v>
      </c>
      <c r="R294" s="2671">
        <v>0</v>
      </c>
      <c r="S294" s="2671">
        <v>0</v>
      </c>
      <c r="T294" s="2671">
        <v>0</v>
      </c>
      <c r="U294" s="2671">
        <v>0</v>
      </c>
      <c r="V294" s="2671">
        <v>0</v>
      </c>
      <c r="W294" s="2671">
        <v>0</v>
      </c>
      <c r="X294" s="2671">
        <v>0</v>
      </c>
      <c r="Y294" s="2671">
        <v>0</v>
      </c>
    </row>
    <row r="295" spans="1:25" ht="16.5" thickBot="1">
      <c r="A295" s="2655" t="s">
        <v>2054</v>
      </c>
      <c r="B295" s="2717">
        <v>197.78778855992596</v>
      </c>
      <c r="C295" s="2717">
        <v>-300.43266666666739</v>
      </c>
      <c r="D295" s="2717">
        <v>155.0444068575199</v>
      </c>
      <c r="E295" s="2717">
        <v>1209.424</v>
      </c>
      <c r="F295" s="2717">
        <v>-12.383894263999991</v>
      </c>
      <c r="G295" s="2717">
        <v>-1435.4969999999998</v>
      </c>
      <c r="H295" s="2671">
        <v>137.70560000000006</v>
      </c>
      <c r="I295" s="2671">
        <v>-453.34200000000033</v>
      </c>
      <c r="J295" s="2671">
        <v>225.21516200000008</v>
      </c>
      <c r="K295" s="2671">
        <v>1588.623000000001</v>
      </c>
      <c r="L295" s="2671">
        <v>224.7647760000001</v>
      </c>
      <c r="M295" s="2671">
        <v>3004.6169999999988</v>
      </c>
      <c r="N295" s="2671">
        <v>115.78472000000002</v>
      </c>
      <c r="O295" s="2671">
        <v>854.4489999999995</v>
      </c>
      <c r="P295" s="2671">
        <v>139.72984840000009</v>
      </c>
      <c r="Q295" s="2671">
        <v>-1548.2989999999993</v>
      </c>
      <c r="R295" s="2671">
        <v>257.69580839999981</v>
      </c>
      <c r="S295" s="2671">
        <v>226.77463191999766</v>
      </c>
      <c r="T295" s="2671">
        <v>439.33699999999999</v>
      </c>
      <c r="U295" s="2671">
        <v>-790.35333333333119</v>
      </c>
      <c r="V295" s="2671">
        <v>336.69998680000003</v>
      </c>
      <c r="W295" s="2671">
        <v>-405.22200000000004</v>
      </c>
      <c r="X295" s="2671">
        <v>502.99109540000029</v>
      </c>
      <c r="Y295" s="2671">
        <v>-1099.10564484</v>
      </c>
    </row>
    <row r="296" spans="1:25" ht="16.5" thickBot="1">
      <c r="A296" s="2655" t="s">
        <v>2055</v>
      </c>
      <c r="B296" s="2717">
        <v>0</v>
      </c>
      <c r="C296" s="2717">
        <v>0</v>
      </c>
      <c r="D296" s="2717">
        <v>0</v>
      </c>
      <c r="E296" s="2717">
        <v>0</v>
      </c>
      <c r="F296" s="2717">
        <v>0</v>
      </c>
      <c r="G296" s="2717">
        <v>0</v>
      </c>
      <c r="H296" s="2671">
        <v>0</v>
      </c>
      <c r="I296" s="2671">
        <v>0</v>
      </c>
      <c r="J296" s="2671">
        <v>0</v>
      </c>
      <c r="K296" s="2671">
        <v>0</v>
      </c>
      <c r="L296" s="2671">
        <v>0</v>
      </c>
      <c r="M296" s="2671">
        <v>0</v>
      </c>
      <c r="N296" s="2671">
        <v>0</v>
      </c>
      <c r="O296" s="2671">
        <v>0</v>
      </c>
      <c r="P296" s="2671">
        <v>0</v>
      </c>
      <c r="Q296" s="2671">
        <v>0</v>
      </c>
      <c r="R296" s="2671">
        <v>0</v>
      </c>
      <c r="S296" s="2671">
        <v>0</v>
      </c>
      <c r="T296" s="2671">
        <v>0</v>
      </c>
      <c r="U296" s="2671">
        <v>0</v>
      </c>
      <c r="V296" s="2671">
        <v>0</v>
      </c>
      <c r="W296" s="2671">
        <v>0</v>
      </c>
      <c r="X296" s="2671">
        <v>0</v>
      </c>
      <c r="Y296" s="2671">
        <v>0</v>
      </c>
    </row>
    <row r="297" spans="1:25" ht="16.5" thickBot="1">
      <c r="A297" s="2655" t="s">
        <v>2056</v>
      </c>
      <c r="B297" s="2717">
        <v>0</v>
      </c>
      <c r="C297" s="2717">
        <v>0</v>
      </c>
      <c r="D297" s="2717">
        <v>0</v>
      </c>
      <c r="E297" s="2717">
        <v>0</v>
      </c>
      <c r="F297" s="2717">
        <v>0</v>
      </c>
      <c r="G297" s="2717">
        <v>0</v>
      </c>
      <c r="H297" s="2671">
        <v>0</v>
      </c>
      <c r="I297" s="2671">
        <v>0</v>
      </c>
      <c r="J297" s="2671">
        <v>0</v>
      </c>
      <c r="K297" s="2671">
        <v>0</v>
      </c>
      <c r="L297" s="2671">
        <v>0</v>
      </c>
      <c r="M297" s="2671">
        <v>0</v>
      </c>
      <c r="N297" s="2671">
        <v>0</v>
      </c>
      <c r="O297" s="2671">
        <v>0</v>
      </c>
      <c r="P297" s="2671">
        <v>0</v>
      </c>
      <c r="Q297" s="2671">
        <v>0</v>
      </c>
      <c r="R297" s="2671">
        <v>0</v>
      </c>
      <c r="S297" s="2671">
        <v>0</v>
      </c>
      <c r="T297" s="2671">
        <v>0</v>
      </c>
      <c r="U297" s="2671">
        <v>0</v>
      </c>
      <c r="V297" s="2671">
        <v>0</v>
      </c>
      <c r="W297" s="2671">
        <v>0</v>
      </c>
      <c r="X297" s="2671">
        <v>0</v>
      </c>
      <c r="Y297" s="2671">
        <v>0</v>
      </c>
    </row>
    <row r="298" spans="1:25" ht="16.5" thickBot="1">
      <c r="A298" s="2655" t="s">
        <v>2057</v>
      </c>
      <c r="B298" s="2717">
        <v>0</v>
      </c>
      <c r="C298" s="2717">
        <v>0</v>
      </c>
      <c r="D298" s="2717">
        <v>0</v>
      </c>
      <c r="E298" s="2717">
        <v>0</v>
      </c>
      <c r="F298" s="2717">
        <v>0</v>
      </c>
      <c r="G298" s="2717">
        <v>0</v>
      </c>
      <c r="H298" s="2671">
        <v>0</v>
      </c>
      <c r="I298" s="2671">
        <v>0</v>
      </c>
      <c r="J298" s="2671">
        <v>0</v>
      </c>
      <c r="K298" s="2671">
        <v>0</v>
      </c>
      <c r="L298" s="2671">
        <v>0</v>
      </c>
      <c r="M298" s="2671">
        <v>0</v>
      </c>
      <c r="N298" s="2671">
        <v>0</v>
      </c>
      <c r="O298" s="2671">
        <v>0</v>
      </c>
      <c r="P298" s="2671">
        <v>0</v>
      </c>
      <c r="Q298" s="2671">
        <v>0</v>
      </c>
      <c r="R298" s="2671">
        <v>0</v>
      </c>
      <c r="S298" s="2671">
        <v>0</v>
      </c>
      <c r="T298" s="2671">
        <v>0</v>
      </c>
      <c r="U298" s="2671">
        <v>0</v>
      </c>
      <c r="V298" s="2671">
        <v>0</v>
      </c>
      <c r="W298" s="2671">
        <v>0</v>
      </c>
      <c r="X298" s="2671">
        <v>0</v>
      </c>
      <c r="Y298" s="2671">
        <v>0</v>
      </c>
    </row>
    <row r="299" spans="1:25" ht="16.5" thickBot="1">
      <c r="A299" s="2655" t="s">
        <v>2058</v>
      </c>
      <c r="B299" s="2717">
        <v>197.78778855992596</v>
      </c>
      <c r="C299" s="2717">
        <v>-300.43266666666739</v>
      </c>
      <c r="D299" s="2717">
        <v>155.0444068575199</v>
      </c>
      <c r="E299" s="2717">
        <v>1209.424</v>
      </c>
      <c r="F299" s="2717">
        <v>-12.383894263999991</v>
      </c>
      <c r="G299" s="2717">
        <v>-1435.4969999999998</v>
      </c>
      <c r="H299" s="2671">
        <v>137.70560000000006</v>
      </c>
      <c r="I299" s="2671">
        <v>-453.34200000000033</v>
      </c>
      <c r="J299" s="2671">
        <v>225.21516200000008</v>
      </c>
      <c r="K299" s="2671">
        <v>1588.623000000001</v>
      </c>
      <c r="L299" s="2671">
        <v>224.7647760000001</v>
      </c>
      <c r="M299" s="2671">
        <v>3004.6169999999988</v>
      </c>
      <c r="N299" s="2671">
        <v>115.78472000000002</v>
      </c>
      <c r="O299" s="2671">
        <v>854.4489999999995</v>
      </c>
      <c r="P299" s="2671">
        <v>139.72984840000009</v>
      </c>
      <c r="Q299" s="2671">
        <v>-1548.2989999999993</v>
      </c>
      <c r="R299" s="2671">
        <v>257.69580839999981</v>
      </c>
      <c r="S299" s="2671">
        <v>226.77463191999766</v>
      </c>
      <c r="T299" s="2671">
        <v>439.33699999999999</v>
      </c>
      <c r="U299" s="2671">
        <v>-790.35333333333119</v>
      </c>
      <c r="V299" s="2671">
        <v>336.69998680000003</v>
      </c>
      <c r="W299" s="2671">
        <v>-405.22200000000004</v>
      </c>
      <c r="X299" s="2671">
        <v>502.99109540000029</v>
      </c>
      <c r="Y299" s="2671">
        <v>-1099.10564484</v>
      </c>
    </row>
    <row r="300" spans="1:25" ht="16.5" thickBot="1">
      <c r="A300" s="2655" t="s">
        <v>2059</v>
      </c>
      <c r="B300" s="2717">
        <v>0</v>
      </c>
      <c r="C300" s="2717">
        <v>0</v>
      </c>
      <c r="D300" s="2717">
        <v>0</v>
      </c>
      <c r="E300" s="2717">
        <v>0</v>
      </c>
      <c r="F300" s="2717">
        <v>0</v>
      </c>
      <c r="G300" s="2717">
        <v>0</v>
      </c>
      <c r="H300" s="2671">
        <v>0</v>
      </c>
      <c r="I300" s="2671">
        <v>0</v>
      </c>
      <c r="J300" s="2671">
        <v>0</v>
      </c>
      <c r="K300" s="2671">
        <v>0</v>
      </c>
      <c r="L300" s="2671">
        <v>0</v>
      </c>
      <c r="M300" s="2671">
        <v>0</v>
      </c>
      <c r="N300" s="2671">
        <v>0</v>
      </c>
      <c r="O300" s="2671">
        <v>0</v>
      </c>
      <c r="P300" s="2671">
        <v>0</v>
      </c>
      <c r="Q300" s="2671">
        <v>0</v>
      </c>
      <c r="R300" s="2671">
        <v>0</v>
      </c>
      <c r="S300" s="2671">
        <v>0</v>
      </c>
      <c r="T300" s="2671">
        <v>0</v>
      </c>
      <c r="U300" s="2671">
        <v>0</v>
      </c>
      <c r="V300" s="2671">
        <v>0</v>
      </c>
      <c r="W300" s="2671">
        <v>0</v>
      </c>
      <c r="X300" s="2671">
        <v>0</v>
      </c>
      <c r="Y300" s="2671">
        <v>0</v>
      </c>
    </row>
    <row r="301" spans="1:25" ht="16.5" thickBot="1">
      <c r="A301" s="2655" t="s">
        <v>2060</v>
      </c>
      <c r="B301" s="2717">
        <v>197.78778855992596</v>
      </c>
      <c r="C301" s="2717">
        <v>-300.43266666666739</v>
      </c>
      <c r="D301" s="2717">
        <v>155.0444068575199</v>
      </c>
      <c r="E301" s="2717">
        <v>1209.424</v>
      </c>
      <c r="F301" s="2717">
        <v>-12.383894263999991</v>
      </c>
      <c r="G301" s="2717">
        <v>-1435.4969999999998</v>
      </c>
      <c r="H301" s="2671">
        <v>137.70560000000006</v>
      </c>
      <c r="I301" s="2671">
        <v>-453.34200000000033</v>
      </c>
      <c r="J301" s="2671">
        <v>225.21516200000008</v>
      </c>
      <c r="K301" s="2671">
        <v>1588.623000000001</v>
      </c>
      <c r="L301" s="2671">
        <v>224.7647760000001</v>
      </c>
      <c r="M301" s="2671">
        <v>3004.6169999999988</v>
      </c>
      <c r="N301" s="2671">
        <v>115.78472000000002</v>
      </c>
      <c r="O301" s="2671">
        <v>854.4489999999995</v>
      </c>
      <c r="P301" s="2671">
        <v>139.72984840000009</v>
      </c>
      <c r="Q301" s="2671">
        <v>-1548.2989999999993</v>
      </c>
      <c r="R301" s="2671">
        <v>257.69580839999981</v>
      </c>
      <c r="S301" s="2671">
        <v>226.77463191999766</v>
      </c>
      <c r="T301" s="2671">
        <v>439.33699999999999</v>
      </c>
      <c r="U301" s="2671">
        <v>-790.35333333333119</v>
      </c>
      <c r="V301" s="2671">
        <v>336.69998680000003</v>
      </c>
      <c r="W301" s="2671">
        <v>-405.22200000000004</v>
      </c>
      <c r="X301" s="2671">
        <v>502.99109540000029</v>
      </c>
      <c r="Y301" s="2671">
        <v>-1099.10564484</v>
      </c>
    </row>
    <row r="302" spans="1:25" ht="16.5" thickBot="1">
      <c r="A302" s="2655" t="s">
        <v>2061</v>
      </c>
      <c r="B302" s="2717">
        <v>0</v>
      </c>
      <c r="C302" s="2717">
        <v>0</v>
      </c>
      <c r="D302" s="2717">
        <v>0</v>
      </c>
      <c r="E302" s="2717">
        <v>0</v>
      </c>
      <c r="F302" s="2717">
        <v>0</v>
      </c>
      <c r="G302" s="2717">
        <v>0</v>
      </c>
      <c r="H302" s="2671">
        <v>0</v>
      </c>
      <c r="I302" s="2671">
        <v>0</v>
      </c>
      <c r="J302" s="2671">
        <v>0</v>
      </c>
      <c r="K302" s="2671">
        <v>0</v>
      </c>
      <c r="L302" s="2671">
        <v>0</v>
      </c>
      <c r="M302" s="2671">
        <v>0</v>
      </c>
      <c r="N302" s="2671">
        <v>0</v>
      </c>
      <c r="O302" s="2671">
        <v>0</v>
      </c>
      <c r="P302" s="2671">
        <v>0</v>
      </c>
      <c r="Q302" s="2671">
        <v>0</v>
      </c>
      <c r="R302" s="2671">
        <v>0</v>
      </c>
      <c r="S302" s="2671">
        <v>0</v>
      </c>
      <c r="T302" s="2671">
        <v>0</v>
      </c>
      <c r="U302" s="2671">
        <v>0</v>
      </c>
      <c r="V302" s="2671">
        <v>0</v>
      </c>
      <c r="W302" s="2671">
        <v>0</v>
      </c>
      <c r="X302" s="2671">
        <v>0</v>
      </c>
      <c r="Y302" s="2671">
        <v>0</v>
      </c>
    </row>
    <row r="303" spans="1:25" ht="16.5" thickBot="1">
      <c r="A303" s="2655" t="s">
        <v>2062</v>
      </c>
      <c r="B303" s="2717">
        <v>0</v>
      </c>
      <c r="C303" s="2717">
        <v>0</v>
      </c>
      <c r="D303" s="2717">
        <v>0</v>
      </c>
      <c r="E303" s="2717">
        <v>0</v>
      </c>
      <c r="F303" s="2717">
        <v>0</v>
      </c>
      <c r="G303" s="2717">
        <v>0</v>
      </c>
      <c r="H303" s="2671">
        <v>0</v>
      </c>
      <c r="I303" s="2671">
        <v>0</v>
      </c>
      <c r="J303" s="2671">
        <v>0</v>
      </c>
      <c r="K303" s="2671">
        <v>0</v>
      </c>
      <c r="L303" s="2671">
        <v>0</v>
      </c>
      <c r="M303" s="2671">
        <v>0</v>
      </c>
      <c r="N303" s="2671">
        <v>0</v>
      </c>
      <c r="O303" s="2671">
        <v>0</v>
      </c>
      <c r="P303" s="2671">
        <v>0</v>
      </c>
      <c r="Q303" s="2671">
        <v>0</v>
      </c>
      <c r="R303" s="2671">
        <v>0</v>
      </c>
      <c r="S303" s="2671">
        <v>0</v>
      </c>
      <c r="T303" s="2671">
        <v>0</v>
      </c>
      <c r="U303" s="2671">
        <v>0</v>
      </c>
      <c r="V303" s="2671">
        <v>0</v>
      </c>
      <c r="W303" s="2671">
        <v>0</v>
      </c>
      <c r="X303" s="2671">
        <v>0</v>
      </c>
      <c r="Y303" s="2671">
        <v>0</v>
      </c>
    </row>
    <row r="304" spans="1:25" ht="16.5" thickBot="1">
      <c r="A304" s="2693" t="s">
        <v>2063</v>
      </c>
      <c r="B304" s="2722">
        <v>0</v>
      </c>
      <c r="C304" s="2722">
        <v>0</v>
      </c>
      <c r="D304" s="2722">
        <v>0</v>
      </c>
      <c r="E304" s="2722">
        <v>0</v>
      </c>
      <c r="F304" s="2722">
        <v>0</v>
      </c>
      <c r="G304" s="2722">
        <v>0</v>
      </c>
      <c r="H304" s="2671">
        <v>0</v>
      </c>
      <c r="I304" s="2671">
        <v>0</v>
      </c>
      <c r="J304" s="2671">
        <v>0</v>
      </c>
      <c r="K304" s="2671">
        <v>0</v>
      </c>
      <c r="L304" s="2671">
        <v>0</v>
      </c>
      <c r="M304" s="2671">
        <v>0</v>
      </c>
      <c r="N304" s="2671">
        <v>0</v>
      </c>
      <c r="O304" s="2671">
        <v>0</v>
      </c>
      <c r="P304" s="2671">
        <v>0</v>
      </c>
      <c r="Q304" s="2671">
        <v>0</v>
      </c>
      <c r="R304" s="2671">
        <v>0</v>
      </c>
      <c r="S304" s="2671">
        <v>0</v>
      </c>
      <c r="T304" s="2671">
        <v>0</v>
      </c>
      <c r="U304" s="2671">
        <v>0</v>
      </c>
      <c r="V304" s="2671">
        <v>0</v>
      </c>
      <c r="W304" s="2671">
        <v>0</v>
      </c>
      <c r="X304" s="2671">
        <v>0</v>
      </c>
      <c r="Y304" s="2671">
        <v>0</v>
      </c>
    </row>
    <row r="305" spans="1:25" ht="16.5" thickBot="1">
      <c r="A305" s="2655" t="s">
        <v>2064</v>
      </c>
      <c r="B305" s="2717">
        <v>0</v>
      </c>
      <c r="C305" s="2717">
        <v>0</v>
      </c>
      <c r="D305" s="2717">
        <v>0</v>
      </c>
      <c r="E305" s="2717">
        <v>0</v>
      </c>
      <c r="F305" s="2717">
        <v>0</v>
      </c>
      <c r="G305" s="2717">
        <v>0</v>
      </c>
      <c r="H305" s="2671">
        <v>0</v>
      </c>
      <c r="I305" s="2671">
        <v>0</v>
      </c>
      <c r="J305" s="2671">
        <v>0</v>
      </c>
      <c r="K305" s="2671">
        <v>0</v>
      </c>
      <c r="L305" s="2671">
        <v>0</v>
      </c>
      <c r="M305" s="2671">
        <v>0</v>
      </c>
      <c r="N305" s="2671">
        <v>0</v>
      </c>
      <c r="O305" s="2671">
        <v>0</v>
      </c>
      <c r="P305" s="2671">
        <v>0</v>
      </c>
      <c r="Q305" s="2671">
        <v>0</v>
      </c>
      <c r="R305" s="2671">
        <v>0</v>
      </c>
      <c r="S305" s="2671">
        <v>0</v>
      </c>
      <c r="T305" s="2671">
        <v>0</v>
      </c>
      <c r="U305" s="2671">
        <v>0</v>
      </c>
      <c r="V305" s="2671">
        <v>0</v>
      </c>
      <c r="W305" s="2671">
        <v>0</v>
      </c>
      <c r="X305" s="2671">
        <v>0</v>
      </c>
      <c r="Y305" s="2671">
        <v>0</v>
      </c>
    </row>
    <row r="306" spans="1:25" ht="16.5" thickBot="1">
      <c r="A306" s="2655" t="s">
        <v>2065</v>
      </c>
      <c r="B306" s="2717">
        <v>0</v>
      </c>
      <c r="C306" s="2717">
        <v>0</v>
      </c>
      <c r="D306" s="2717">
        <v>0</v>
      </c>
      <c r="E306" s="2717">
        <v>0</v>
      </c>
      <c r="F306" s="2717">
        <v>0</v>
      </c>
      <c r="G306" s="2717">
        <v>0</v>
      </c>
      <c r="H306" s="2671">
        <v>0</v>
      </c>
      <c r="I306" s="2671">
        <v>0</v>
      </c>
      <c r="J306" s="2671">
        <v>0</v>
      </c>
      <c r="K306" s="2671">
        <v>0</v>
      </c>
      <c r="L306" s="2671">
        <v>0</v>
      </c>
      <c r="M306" s="2671">
        <v>0</v>
      </c>
      <c r="N306" s="2671">
        <v>0</v>
      </c>
      <c r="O306" s="2671">
        <v>0</v>
      </c>
      <c r="P306" s="2671">
        <v>0</v>
      </c>
      <c r="Q306" s="2671">
        <v>0</v>
      </c>
      <c r="R306" s="2671">
        <v>0</v>
      </c>
      <c r="S306" s="2671">
        <v>0</v>
      </c>
      <c r="T306" s="2671">
        <v>0</v>
      </c>
      <c r="U306" s="2671">
        <v>0</v>
      </c>
      <c r="V306" s="2671">
        <v>0</v>
      </c>
      <c r="W306" s="2671">
        <v>0</v>
      </c>
      <c r="X306" s="2671">
        <v>0</v>
      </c>
      <c r="Y306" s="2671">
        <v>0</v>
      </c>
    </row>
    <row r="307" spans="1:25" ht="16.5" thickBot="1">
      <c r="A307" s="2655" t="s">
        <v>2066</v>
      </c>
      <c r="B307" s="2717">
        <v>0</v>
      </c>
      <c r="C307" s="2717">
        <v>0</v>
      </c>
      <c r="D307" s="2717">
        <v>0</v>
      </c>
      <c r="E307" s="2717">
        <v>0</v>
      </c>
      <c r="F307" s="2717">
        <v>0</v>
      </c>
      <c r="G307" s="2717">
        <v>0</v>
      </c>
      <c r="H307" s="2671">
        <v>0</v>
      </c>
      <c r="I307" s="2671">
        <v>0</v>
      </c>
      <c r="J307" s="2671">
        <v>0</v>
      </c>
      <c r="K307" s="2671">
        <v>0</v>
      </c>
      <c r="L307" s="2671">
        <v>0</v>
      </c>
      <c r="M307" s="2671">
        <v>0</v>
      </c>
      <c r="N307" s="2671">
        <v>0</v>
      </c>
      <c r="O307" s="2671">
        <v>0</v>
      </c>
      <c r="P307" s="2671">
        <v>0</v>
      </c>
      <c r="Q307" s="2671">
        <v>0</v>
      </c>
      <c r="R307" s="2671">
        <v>0</v>
      </c>
      <c r="S307" s="2671">
        <v>0</v>
      </c>
      <c r="T307" s="2671">
        <v>0</v>
      </c>
      <c r="U307" s="2671">
        <v>0</v>
      </c>
      <c r="V307" s="2671">
        <v>0</v>
      </c>
      <c r="W307" s="2671">
        <v>0</v>
      </c>
      <c r="X307" s="2671">
        <v>0</v>
      </c>
      <c r="Y307" s="2671">
        <v>0</v>
      </c>
    </row>
    <row r="308" spans="1:25" ht="16.5" thickBot="1">
      <c r="A308" s="2655" t="s">
        <v>2067</v>
      </c>
      <c r="B308" s="2717">
        <v>0</v>
      </c>
      <c r="C308" s="2717">
        <v>0</v>
      </c>
      <c r="D308" s="2717">
        <v>0</v>
      </c>
      <c r="E308" s="2717">
        <v>0</v>
      </c>
      <c r="F308" s="2717">
        <v>0</v>
      </c>
      <c r="G308" s="2717">
        <v>0</v>
      </c>
      <c r="H308" s="2671">
        <v>0</v>
      </c>
      <c r="I308" s="2671">
        <v>0</v>
      </c>
      <c r="J308" s="2671">
        <v>0</v>
      </c>
      <c r="K308" s="2671">
        <v>0</v>
      </c>
      <c r="L308" s="2671">
        <v>0</v>
      </c>
      <c r="M308" s="2671">
        <v>0</v>
      </c>
      <c r="N308" s="2671">
        <v>0</v>
      </c>
      <c r="O308" s="2671">
        <v>0</v>
      </c>
      <c r="P308" s="2671">
        <v>0</v>
      </c>
      <c r="Q308" s="2671">
        <v>0</v>
      </c>
      <c r="R308" s="2671">
        <v>0</v>
      </c>
      <c r="S308" s="2671">
        <v>0</v>
      </c>
      <c r="T308" s="2671">
        <v>0</v>
      </c>
      <c r="U308" s="2671">
        <v>0</v>
      </c>
      <c r="V308" s="2671">
        <v>0</v>
      </c>
      <c r="W308" s="2671">
        <v>0</v>
      </c>
      <c r="X308" s="2671">
        <v>0</v>
      </c>
      <c r="Y308" s="2671">
        <v>0</v>
      </c>
    </row>
    <row r="309" spans="1:25" ht="16.5" thickBot="1">
      <c r="A309" s="2655" t="s">
        <v>2068</v>
      </c>
      <c r="B309" s="2717">
        <v>0</v>
      </c>
      <c r="C309" s="2717">
        <v>0</v>
      </c>
      <c r="D309" s="2717">
        <v>0</v>
      </c>
      <c r="E309" s="2717">
        <v>0</v>
      </c>
      <c r="F309" s="2717">
        <v>0</v>
      </c>
      <c r="G309" s="2717">
        <v>0</v>
      </c>
      <c r="H309" s="2671">
        <v>0</v>
      </c>
      <c r="I309" s="2671">
        <v>0</v>
      </c>
      <c r="J309" s="2671">
        <v>0</v>
      </c>
      <c r="K309" s="2671">
        <v>0</v>
      </c>
      <c r="L309" s="2671">
        <v>0</v>
      </c>
      <c r="M309" s="2671">
        <v>0</v>
      </c>
      <c r="N309" s="2671">
        <v>0</v>
      </c>
      <c r="O309" s="2671">
        <v>0</v>
      </c>
      <c r="P309" s="2671">
        <v>0</v>
      </c>
      <c r="Q309" s="2671">
        <v>0</v>
      </c>
      <c r="R309" s="2671">
        <v>0</v>
      </c>
      <c r="S309" s="2671">
        <v>0</v>
      </c>
      <c r="T309" s="2671">
        <v>0</v>
      </c>
      <c r="U309" s="2671">
        <v>0</v>
      </c>
      <c r="V309" s="2671">
        <v>0</v>
      </c>
      <c r="W309" s="2671">
        <v>0</v>
      </c>
      <c r="X309" s="2671">
        <v>0</v>
      </c>
      <c r="Y309" s="2671">
        <v>0</v>
      </c>
    </row>
    <row r="310" spans="1:25" ht="16.5" thickBot="1">
      <c r="A310" s="2693" t="s">
        <v>2069</v>
      </c>
      <c r="B310" s="2722">
        <v>0</v>
      </c>
      <c r="C310" s="2722">
        <v>0</v>
      </c>
      <c r="D310" s="2722">
        <v>0</v>
      </c>
      <c r="E310" s="2722">
        <v>0</v>
      </c>
      <c r="F310" s="2722">
        <v>0</v>
      </c>
      <c r="G310" s="2722">
        <v>0</v>
      </c>
      <c r="H310" s="2671">
        <v>0</v>
      </c>
      <c r="I310" s="2671">
        <v>0</v>
      </c>
      <c r="J310" s="2671">
        <v>0</v>
      </c>
      <c r="K310" s="2671">
        <v>0</v>
      </c>
      <c r="L310" s="2671">
        <v>0</v>
      </c>
      <c r="M310" s="2671">
        <v>0</v>
      </c>
      <c r="N310" s="2671">
        <v>0</v>
      </c>
      <c r="O310" s="2671">
        <v>0</v>
      </c>
      <c r="P310" s="2671">
        <v>0</v>
      </c>
      <c r="Q310" s="2671">
        <v>0</v>
      </c>
      <c r="R310" s="2671">
        <v>0</v>
      </c>
      <c r="S310" s="2671">
        <v>0</v>
      </c>
      <c r="T310" s="2671">
        <v>0</v>
      </c>
      <c r="U310" s="2671">
        <v>0</v>
      </c>
      <c r="V310" s="2671">
        <v>0</v>
      </c>
      <c r="W310" s="2671">
        <v>0</v>
      </c>
      <c r="X310" s="2671">
        <v>0</v>
      </c>
      <c r="Y310" s="2671">
        <v>0</v>
      </c>
    </row>
    <row r="311" spans="1:25" ht="16.5" thickBot="1">
      <c r="A311" s="2693" t="s">
        <v>2070</v>
      </c>
      <c r="B311" s="2722">
        <v>0</v>
      </c>
      <c r="C311" s="2722">
        <v>0</v>
      </c>
      <c r="D311" s="2722">
        <v>0</v>
      </c>
      <c r="E311" s="2722">
        <v>0</v>
      </c>
      <c r="F311" s="2722">
        <v>0</v>
      </c>
      <c r="G311" s="2722">
        <v>0</v>
      </c>
      <c r="H311" s="2671">
        <v>0</v>
      </c>
      <c r="I311" s="2671">
        <v>0</v>
      </c>
      <c r="J311" s="2671">
        <v>0</v>
      </c>
      <c r="K311" s="2671">
        <v>0</v>
      </c>
      <c r="L311" s="2671">
        <v>0</v>
      </c>
      <c r="M311" s="2671">
        <v>0</v>
      </c>
      <c r="N311" s="2671">
        <v>0</v>
      </c>
      <c r="O311" s="2671">
        <v>0</v>
      </c>
      <c r="P311" s="2671">
        <v>0</v>
      </c>
      <c r="Q311" s="2671">
        <v>0</v>
      </c>
      <c r="R311" s="2671">
        <v>0</v>
      </c>
      <c r="S311" s="2671">
        <v>0</v>
      </c>
      <c r="T311" s="2671">
        <v>0</v>
      </c>
      <c r="U311" s="2671">
        <v>0</v>
      </c>
      <c r="V311" s="2671">
        <v>0</v>
      </c>
      <c r="W311" s="2671">
        <v>0</v>
      </c>
      <c r="X311" s="2671">
        <v>0</v>
      </c>
      <c r="Y311" s="2671">
        <v>0</v>
      </c>
    </row>
    <row r="312" spans="1:25" ht="16.5" thickBot="1">
      <c r="A312" s="2693" t="s">
        <v>2071</v>
      </c>
      <c r="B312" s="2722">
        <v>0</v>
      </c>
      <c r="C312" s="2722">
        <v>0</v>
      </c>
      <c r="D312" s="2722">
        <v>0</v>
      </c>
      <c r="E312" s="2722">
        <v>0</v>
      </c>
      <c r="F312" s="2722">
        <v>0</v>
      </c>
      <c r="G312" s="2722">
        <v>0</v>
      </c>
      <c r="H312" s="2671">
        <v>0</v>
      </c>
      <c r="I312" s="2671">
        <v>0</v>
      </c>
      <c r="J312" s="2671">
        <v>0</v>
      </c>
      <c r="K312" s="2671">
        <v>0</v>
      </c>
      <c r="L312" s="2671">
        <v>0</v>
      </c>
      <c r="M312" s="2671">
        <v>0</v>
      </c>
      <c r="N312" s="2671">
        <v>0</v>
      </c>
      <c r="O312" s="2671">
        <v>0</v>
      </c>
      <c r="P312" s="2671">
        <v>0</v>
      </c>
      <c r="Q312" s="2671">
        <v>0</v>
      </c>
      <c r="R312" s="2671">
        <v>0</v>
      </c>
      <c r="S312" s="2671">
        <v>0</v>
      </c>
      <c r="T312" s="2671">
        <v>0</v>
      </c>
      <c r="U312" s="2671">
        <v>0</v>
      </c>
      <c r="V312" s="2671">
        <v>0</v>
      </c>
      <c r="W312" s="2671">
        <v>0</v>
      </c>
      <c r="X312" s="2671">
        <v>0</v>
      </c>
      <c r="Y312" s="2671">
        <v>0</v>
      </c>
    </row>
    <row r="313" spans="1:25" ht="16.5" thickBot="1">
      <c r="A313" s="2693" t="s">
        <v>2072</v>
      </c>
      <c r="B313" s="2722">
        <v>0</v>
      </c>
      <c r="C313" s="2722">
        <v>0</v>
      </c>
      <c r="D313" s="2722">
        <v>0</v>
      </c>
      <c r="E313" s="2722">
        <v>0</v>
      </c>
      <c r="F313" s="2722">
        <v>0</v>
      </c>
      <c r="G313" s="2722">
        <v>0</v>
      </c>
      <c r="H313" s="2671">
        <v>0</v>
      </c>
      <c r="I313" s="2671">
        <v>0</v>
      </c>
      <c r="J313" s="2671">
        <v>0</v>
      </c>
      <c r="K313" s="2671">
        <v>0</v>
      </c>
      <c r="L313" s="2671">
        <v>0</v>
      </c>
      <c r="M313" s="2671">
        <v>0</v>
      </c>
      <c r="N313" s="2671">
        <v>0</v>
      </c>
      <c r="O313" s="2671">
        <v>0</v>
      </c>
      <c r="P313" s="2671">
        <v>0</v>
      </c>
      <c r="Q313" s="2671">
        <v>0</v>
      </c>
      <c r="R313" s="2671">
        <v>0</v>
      </c>
      <c r="S313" s="2671">
        <v>0</v>
      </c>
      <c r="T313" s="2671">
        <v>0</v>
      </c>
      <c r="U313" s="2671">
        <v>0</v>
      </c>
      <c r="V313" s="2671">
        <v>0</v>
      </c>
      <c r="W313" s="2671">
        <v>0</v>
      </c>
      <c r="X313" s="2671">
        <v>0</v>
      </c>
      <c r="Y313" s="2671">
        <v>0</v>
      </c>
    </row>
    <row r="314" spans="1:25" ht="16.5" thickBot="1">
      <c r="A314" s="2693" t="s">
        <v>2073</v>
      </c>
      <c r="B314" s="2722">
        <v>0</v>
      </c>
      <c r="C314" s="2722">
        <v>0</v>
      </c>
      <c r="D314" s="2722">
        <v>0</v>
      </c>
      <c r="E314" s="2722">
        <v>0</v>
      </c>
      <c r="F314" s="2722">
        <v>0</v>
      </c>
      <c r="G314" s="2722">
        <v>0</v>
      </c>
      <c r="H314" s="2671">
        <v>0</v>
      </c>
      <c r="I314" s="2671">
        <v>0</v>
      </c>
      <c r="J314" s="2671">
        <v>0</v>
      </c>
      <c r="K314" s="2671">
        <v>0</v>
      </c>
      <c r="L314" s="2671">
        <v>0</v>
      </c>
      <c r="M314" s="2671">
        <v>0</v>
      </c>
      <c r="N314" s="2671">
        <v>0</v>
      </c>
      <c r="O314" s="2671">
        <v>0</v>
      </c>
      <c r="P314" s="2671">
        <v>0</v>
      </c>
      <c r="Q314" s="2671">
        <v>0</v>
      </c>
      <c r="R314" s="2671">
        <v>0</v>
      </c>
      <c r="S314" s="2671">
        <v>0</v>
      </c>
      <c r="T314" s="2671">
        <v>0</v>
      </c>
      <c r="U314" s="2671">
        <v>0</v>
      </c>
      <c r="V314" s="2671">
        <v>0</v>
      </c>
      <c r="W314" s="2671">
        <v>0</v>
      </c>
      <c r="X314" s="2671">
        <v>0</v>
      </c>
      <c r="Y314" s="2671">
        <v>0</v>
      </c>
    </row>
    <row r="315" spans="1:25" ht="16.5" thickBot="1">
      <c r="A315" s="2693" t="s">
        <v>2074</v>
      </c>
      <c r="B315" s="2722">
        <v>0</v>
      </c>
      <c r="C315" s="2722">
        <v>0</v>
      </c>
      <c r="D315" s="2722">
        <v>0</v>
      </c>
      <c r="E315" s="2722">
        <v>0</v>
      </c>
      <c r="F315" s="2722">
        <v>0</v>
      </c>
      <c r="G315" s="2722">
        <v>0</v>
      </c>
      <c r="H315" s="2671">
        <v>0</v>
      </c>
      <c r="I315" s="2671">
        <v>0</v>
      </c>
      <c r="J315" s="2671">
        <v>0</v>
      </c>
      <c r="K315" s="2671">
        <v>0</v>
      </c>
      <c r="L315" s="2671">
        <v>0</v>
      </c>
      <c r="M315" s="2671">
        <v>0</v>
      </c>
      <c r="N315" s="2671">
        <v>0</v>
      </c>
      <c r="O315" s="2671">
        <v>0</v>
      </c>
      <c r="P315" s="2671">
        <v>0</v>
      </c>
      <c r="Q315" s="2671">
        <v>0</v>
      </c>
      <c r="R315" s="2671">
        <v>0</v>
      </c>
      <c r="S315" s="2671">
        <v>0</v>
      </c>
      <c r="T315" s="2671">
        <v>0</v>
      </c>
      <c r="U315" s="2671">
        <v>0</v>
      </c>
      <c r="V315" s="2671">
        <v>0</v>
      </c>
      <c r="W315" s="2671">
        <v>0</v>
      </c>
      <c r="X315" s="2671">
        <v>0</v>
      </c>
      <c r="Y315" s="2671">
        <v>0</v>
      </c>
    </row>
    <row r="316" spans="1:25" ht="16.5" thickBot="1">
      <c r="A316" s="2655" t="s">
        <v>2075</v>
      </c>
      <c r="B316" s="2717">
        <v>1487.1554531183681</v>
      </c>
      <c r="C316" s="2717">
        <v>0</v>
      </c>
      <c r="D316" s="2717">
        <v>1494.8623851033985</v>
      </c>
      <c r="E316" s="2717">
        <v>0</v>
      </c>
      <c r="F316" s="2717">
        <v>1621.6089369359024</v>
      </c>
      <c r="G316" s="2717">
        <v>0</v>
      </c>
      <c r="H316" s="2671">
        <v>1797.5709728020956</v>
      </c>
      <c r="I316" s="2671">
        <v>0</v>
      </c>
      <c r="J316" s="2671">
        <v>1958.5809397084081</v>
      </c>
      <c r="K316" s="2671">
        <v>0</v>
      </c>
      <c r="L316" s="2671">
        <v>2169.4711247783762</v>
      </c>
      <c r="M316" s="2671">
        <v>0</v>
      </c>
      <c r="N316" s="2671">
        <v>2365.838559133435</v>
      </c>
      <c r="O316" s="2671">
        <v>0</v>
      </c>
      <c r="P316" s="2671">
        <v>2429.9025910783166</v>
      </c>
      <c r="Q316" s="2671">
        <v>0</v>
      </c>
      <c r="R316" s="2671">
        <v>2498.3228809410762</v>
      </c>
      <c r="S316" s="2671">
        <v>0</v>
      </c>
      <c r="T316" s="2671">
        <v>2280.3100337610613</v>
      </c>
      <c r="U316" s="2671">
        <v>0</v>
      </c>
      <c r="V316" s="2671">
        <v>2447.6727774016326</v>
      </c>
      <c r="W316" s="2671">
        <v>0</v>
      </c>
      <c r="X316" s="2671">
        <v>2266.9917587223808</v>
      </c>
      <c r="Y316" s="2671">
        <v>0</v>
      </c>
    </row>
    <row r="317" spans="1:25" ht="16.5" thickBot="1">
      <c r="A317" s="2655" t="s">
        <v>2076</v>
      </c>
      <c r="B317" s="2717">
        <v>0</v>
      </c>
      <c r="C317" s="2717">
        <v>0</v>
      </c>
      <c r="D317" s="2717">
        <v>0</v>
      </c>
      <c r="E317" s="2717">
        <v>0</v>
      </c>
      <c r="F317" s="2717">
        <v>0</v>
      </c>
      <c r="G317" s="2717">
        <v>0</v>
      </c>
      <c r="H317" s="2671">
        <v>0</v>
      </c>
      <c r="I317" s="2671">
        <v>0</v>
      </c>
      <c r="J317" s="2671">
        <v>0</v>
      </c>
      <c r="K317" s="2671">
        <v>0</v>
      </c>
      <c r="L317" s="2671">
        <v>0</v>
      </c>
      <c r="M317" s="2671">
        <v>0</v>
      </c>
      <c r="N317" s="2671">
        <v>0</v>
      </c>
      <c r="O317" s="2671">
        <v>0</v>
      </c>
      <c r="P317" s="2671">
        <v>0</v>
      </c>
      <c r="Q317" s="2671">
        <v>0</v>
      </c>
      <c r="R317" s="2671">
        <v>0</v>
      </c>
      <c r="S317" s="2671">
        <v>0</v>
      </c>
      <c r="T317" s="2671">
        <v>0</v>
      </c>
      <c r="U317" s="2671">
        <v>0</v>
      </c>
      <c r="V317" s="2671">
        <v>0</v>
      </c>
      <c r="W317" s="2671">
        <v>0</v>
      </c>
      <c r="X317" s="2671">
        <v>0</v>
      </c>
      <c r="Y317" s="2671">
        <v>0</v>
      </c>
    </row>
    <row r="318" spans="1:25" ht="16.5" thickBot="1">
      <c r="A318" s="2655" t="s">
        <v>2077</v>
      </c>
      <c r="B318" s="2717">
        <v>0</v>
      </c>
      <c r="C318" s="2717">
        <v>0</v>
      </c>
      <c r="D318" s="2717">
        <v>0</v>
      </c>
      <c r="E318" s="2717">
        <v>0</v>
      </c>
      <c r="F318" s="2717">
        <v>0</v>
      </c>
      <c r="G318" s="2717">
        <v>0</v>
      </c>
      <c r="H318" s="2671">
        <v>0</v>
      </c>
      <c r="I318" s="2671">
        <v>0</v>
      </c>
      <c r="J318" s="2671">
        <v>0</v>
      </c>
      <c r="K318" s="2671">
        <v>0</v>
      </c>
      <c r="L318" s="2671">
        <v>0</v>
      </c>
      <c r="M318" s="2671">
        <v>0</v>
      </c>
      <c r="N318" s="2671">
        <v>0</v>
      </c>
      <c r="O318" s="2671">
        <v>0</v>
      </c>
      <c r="P318" s="2671">
        <v>0</v>
      </c>
      <c r="Q318" s="2671">
        <v>0</v>
      </c>
      <c r="R318" s="2671">
        <v>0</v>
      </c>
      <c r="S318" s="2671">
        <v>0</v>
      </c>
      <c r="T318" s="2671">
        <v>0</v>
      </c>
      <c r="U318" s="2671">
        <v>0</v>
      </c>
      <c r="V318" s="2671">
        <v>0</v>
      </c>
      <c r="W318" s="2671">
        <v>0</v>
      </c>
      <c r="X318" s="2671">
        <v>0</v>
      </c>
      <c r="Y318" s="2671">
        <v>0</v>
      </c>
    </row>
    <row r="319" spans="1:25" ht="16.5" thickBot="1">
      <c r="A319" s="2655" t="s">
        <v>2078</v>
      </c>
      <c r="B319" s="2717">
        <v>0</v>
      </c>
      <c r="C319" s="2717">
        <v>0</v>
      </c>
      <c r="D319" s="2717">
        <v>0</v>
      </c>
      <c r="E319" s="2717">
        <v>0</v>
      </c>
      <c r="F319" s="2717">
        <v>0</v>
      </c>
      <c r="G319" s="2717">
        <v>0</v>
      </c>
      <c r="H319" s="2671">
        <v>0</v>
      </c>
      <c r="I319" s="2671">
        <v>0</v>
      </c>
      <c r="J319" s="2671">
        <v>0</v>
      </c>
      <c r="K319" s="2671">
        <v>0</v>
      </c>
      <c r="L319" s="2671">
        <v>0</v>
      </c>
      <c r="M319" s="2671">
        <v>0</v>
      </c>
      <c r="N319" s="2671">
        <v>0</v>
      </c>
      <c r="O319" s="2671">
        <v>0</v>
      </c>
      <c r="P319" s="2671">
        <v>0</v>
      </c>
      <c r="Q319" s="2671">
        <v>0</v>
      </c>
      <c r="R319" s="2671">
        <v>0</v>
      </c>
      <c r="S319" s="2671">
        <v>0</v>
      </c>
      <c r="T319" s="2671">
        <v>0</v>
      </c>
      <c r="U319" s="2671">
        <v>0</v>
      </c>
      <c r="V319" s="2671">
        <v>0</v>
      </c>
      <c r="W319" s="2671">
        <v>0</v>
      </c>
      <c r="X319" s="2671">
        <v>0</v>
      </c>
      <c r="Y319" s="2671">
        <v>0</v>
      </c>
    </row>
    <row r="320" spans="1:25" ht="16.5" thickBot="1">
      <c r="A320" s="2693" t="s">
        <v>2079</v>
      </c>
      <c r="B320" s="2722">
        <v>0</v>
      </c>
      <c r="C320" s="2722">
        <v>0</v>
      </c>
      <c r="D320" s="2722">
        <v>0</v>
      </c>
      <c r="E320" s="2722">
        <v>0</v>
      </c>
      <c r="F320" s="2722">
        <v>0</v>
      </c>
      <c r="G320" s="2722">
        <v>0</v>
      </c>
      <c r="H320" s="2671">
        <v>0</v>
      </c>
      <c r="I320" s="2671">
        <v>0</v>
      </c>
      <c r="J320" s="2671">
        <v>0</v>
      </c>
      <c r="K320" s="2671">
        <v>0</v>
      </c>
      <c r="L320" s="2671">
        <v>0</v>
      </c>
      <c r="M320" s="2671">
        <v>0</v>
      </c>
      <c r="N320" s="2671">
        <v>0</v>
      </c>
      <c r="O320" s="2671">
        <v>0</v>
      </c>
      <c r="P320" s="2671">
        <v>0</v>
      </c>
      <c r="Q320" s="2671">
        <v>0</v>
      </c>
      <c r="R320" s="2671">
        <v>0</v>
      </c>
      <c r="S320" s="2671">
        <v>0</v>
      </c>
      <c r="T320" s="2671">
        <v>0</v>
      </c>
      <c r="U320" s="2671">
        <v>0</v>
      </c>
      <c r="V320" s="2671">
        <v>0</v>
      </c>
      <c r="W320" s="2671">
        <v>0</v>
      </c>
      <c r="X320" s="2671">
        <v>0</v>
      </c>
      <c r="Y320" s="2671">
        <v>0</v>
      </c>
    </row>
    <row r="321" spans="1:25" ht="16.5" thickBot="1">
      <c r="A321" s="2693" t="s">
        <v>2080</v>
      </c>
      <c r="B321" s="2722">
        <v>0</v>
      </c>
      <c r="C321" s="2722">
        <v>0</v>
      </c>
      <c r="D321" s="2722">
        <v>0</v>
      </c>
      <c r="E321" s="2722">
        <v>0</v>
      </c>
      <c r="F321" s="2722">
        <v>0</v>
      </c>
      <c r="G321" s="2722">
        <v>0</v>
      </c>
      <c r="H321" s="2671">
        <v>0</v>
      </c>
      <c r="I321" s="2671">
        <v>0</v>
      </c>
      <c r="J321" s="2671">
        <v>0</v>
      </c>
      <c r="K321" s="2671">
        <v>0</v>
      </c>
      <c r="L321" s="2671">
        <v>0</v>
      </c>
      <c r="M321" s="2671">
        <v>0</v>
      </c>
      <c r="N321" s="2671">
        <v>0</v>
      </c>
      <c r="O321" s="2671">
        <v>0</v>
      </c>
      <c r="P321" s="2671">
        <v>0</v>
      </c>
      <c r="Q321" s="2671">
        <v>0</v>
      </c>
      <c r="R321" s="2671">
        <v>0</v>
      </c>
      <c r="S321" s="2671">
        <v>0</v>
      </c>
      <c r="T321" s="2671">
        <v>0</v>
      </c>
      <c r="U321" s="2671">
        <v>0</v>
      </c>
      <c r="V321" s="2671">
        <v>0</v>
      </c>
      <c r="W321" s="2671">
        <v>0</v>
      </c>
      <c r="X321" s="2671">
        <v>0</v>
      </c>
      <c r="Y321" s="2671">
        <v>0</v>
      </c>
    </row>
    <row r="322" spans="1:25" ht="16.5" thickBot="1">
      <c r="A322" s="2693" t="s">
        <v>2081</v>
      </c>
      <c r="B322" s="2722">
        <v>0</v>
      </c>
      <c r="C322" s="2722">
        <v>0</v>
      </c>
      <c r="D322" s="2722">
        <v>0</v>
      </c>
      <c r="E322" s="2722">
        <v>0</v>
      </c>
      <c r="F322" s="2722">
        <v>0</v>
      </c>
      <c r="G322" s="2722">
        <v>0</v>
      </c>
      <c r="H322" s="2671">
        <v>0</v>
      </c>
      <c r="I322" s="2671">
        <v>0</v>
      </c>
      <c r="J322" s="2671">
        <v>0</v>
      </c>
      <c r="K322" s="2671">
        <v>0</v>
      </c>
      <c r="L322" s="2671">
        <v>0</v>
      </c>
      <c r="M322" s="2671">
        <v>0</v>
      </c>
      <c r="N322" s="2671">
        <v>0</v>
      </c>
      <c r="O322" s="2671">
        <v>0</v>
      </c>
      <c r="P322" s="2671">
        <v>0</v>
      </c>
      <c r="Q322" s="2671">
        <v>0</v>
      </c>
      <c r="R322" s="2671">
        <v>0</v>
      </c>
      <c r="S322" s="2671">
        <v>0</v>
      </c>
      <c r="T322" s="2671">
        <v>0</v>
      </c>
      <c r="U322" s="2671">
        <v>0</v>
      </c>
      <c r="V322" s="2671">
        <v>0</v>
      </c>
      <c r="W322" s="2671">
        <v>0</v>
      </c>
      <c r="X322" s="2671">
        <v>0</v>
      </c>
      <c r="Y322" s="2671">
        <v>0</v>
      </c>
    </row>
    <row r="323" spans="1:25" ht="16.5" thickBot="1">
      <c r="A323" s="2655" t="s">
        <v>2082</v>
      </c>
      <c r="B323" s="2717">
        <v>817.93549921510248</v>
      </c>
      <c r="C323" s="2717">
        <v>0</v>
      </c>
      <c r="D323" s="2717">
        <v>822.17431180686913</v>
      </c>
      <c r="E323" s="2717">
        <v>0</v>
      </c>
      <c r="F323" s="2717">
        <v>891.88491531474642</v>
      </c>
      <c r="G323" s="2717">
        <v>0</v>
      </c>
      <c r="H323" s="2671">
        <v>988.66403504115272</v>
      </c>
      <c r="I323" s="2671">
        <v>0</v>
      </c>
      <c r="J323" s="2671">
        <v>1077.2195168396245</v>
      </c>
      <c r="K323" s="2671">
        <v>0</v>
      </c>
      <c r="L323" s="2671">
        <v>1193.209118628107</v>
      </c>
      <c r="M323" s="2671">
        <v>0</v>
      </c>
      <c r="N323" s="2671">
        <v>1301.2112075233892</v>
      </c>
      <c r="O323" s="2671">
        <v>0</v>
      </c>
      <c r="P323" s="2671">
        <v>1336.4464250930741</v>
      </c>
      <c r="Q323" s="2671">
        <v>0</v>
      </c>
      <c r="R323" s="2671">
        <v>1374.077584517592</v>
      </c>
      <c r="S323" s="2671">
        <v>0</v>
      </c>
      <c r="T323" s="2671">
        <v>1254.1705185685837</v>
      </c>
      <c r="U323" s="2671">
        <v>0</v>
      </c>
      <c r="V323" s="2671">
        <v>1346.2200275708979</v>
      </c>
      <c r="W323" s="2671">
        <v>0</v>
      </c>
      <c r="X323" s="2671">
        <v>1246.8454672973096</v>
      </c>
      <c r="Y323" s="2671">
        <v>0</v>
      </c>
    </row>
    <row r="324" spans="1:25" ht="16.5" thickBot="1">
      <c r="A324" s="2655" t="s">
        <v>2083</v>
      </c>
      <c r="B324" s="2717">
        <v>817.93549921510248</v>
      </c>
      <c r="C324" s="2717">
        <v>0</v>
      </c>
      <c r="D324" s="2717">
        <v>822.17431180686913</v>
      </c>
      <c r="E324" s="2717">
        <v>0</v>
      </c>
      <c r="F324" s="2717">
        <v>891.88491531474642</v>
      </c>
      <c r="G324" s="2717">
        <v>0</v>
      </c>
      <c r="H324" s="2671">
        <v>988.66403504115272</v>
      </c>
      <c r="I324" s="2671">
        <v>0</v>
      </c>
      <c r="J324" s="2671">
        <v>1077.2195168396245</v>
      </c>
      <c r="K324" s="2671">
        <v>0</v>
      </c>
      <c r="L324" s="2671">
        <v>1193.209118628107</v>
      </c>
      <c r="M324" s="2671">
        <v>0</v>
      </c>
      <c r="N324" s="2671">
        <v>1301.2112075233892</v>
      </c>
      <c r="O324" s="2671">
        <v>0</v>
      </c>
      <c r="P324" s="2671">
        <v>1336.4464250930741</v>
      </c>
      <c r="Q324" s="2671">
        <v>0</v>
      </c>
      <c r="R324" s="2671">
        <v>1374.077584517592</v>
      </c>
      <c r="S324" s="2671">
        <v>0</v>
      </c>
      <c r="T324" s="2671">
        <v>1254.1705185685837</v>
      </c>
      <c r="U324" s="2671">
        <v>0</v>
      </c>
      <c r="V324" s="2671">
        <v>1346.2200275708979</v>
      </c>
      <c r="W324" s="2671">
        <v>0</v>
      </c>
      <c r="X324" s="2671">
        <v>1246.8454672973096</v>
      </c>
      <c r="Y324" s="2671">
        <v>0</v>
      </c>
    </row>
    <row r="325" spans="1:25" ht="16.5" thickBot="1">
      <c r="A325" s="2655" t="s">
        <v>2084</v>
      </c>
      <c r="B325" s="2717">
        <v>0</v>
      </c>
      <c r="C325" s="2717">
        <v>0</v>
      </c>
      <c r="D325" s="2717">
        <v>0</v>
      </c>
      <c r="E325" s="2717">
        <v>0</v>
      </c>
      <c r="F325" s="2717">
        <v>0</v>
      </c>
      <c r="G325" s="2717">
        <v>0</v>
      </c>
      <c r="H325" s="2671">
        <v>0</v>
      </c>
      <c r="I325" s="2671">
        <v>0</v>
      </c>
      <c r="J325" s="2671">
        <v>0</v>
      </c>
      <c r="K325" s="2671">
        <v>0</v>
      </c>
      <c r="L325" s="2671">
        <v>0</v>
      </c>
      <c r="M325" s="2671">
        <v>0</v>
      </c>
      <c r="N325" s="2671">
        <v>0</v>
      </c>
      <c r="O325" s="2671">
        <v>0</v>
      </c>
      <c r="P325" s="2671">
        <v>0</v>
      </c>
      <c r="Q325" s="2671">
        <v>0</v>
      </c>
      <c r="R325" s="2671">
        <v>0</v>
      </c>
      <c r="S325" s="2671">
        <v>0</v>
      </c>
      <c r="T325" s="2671">
        <v>0</v>
      </c>
      <c r="U325" s="2671">
        <v>0</v>
      </c>
      <c r="V325" s="2671">
        <v>0</v>
      </c>
      <c r="W325" s="2671">
        <v>0</v>
      </c>
      <c r="X325" s="2671">
        <v>0</v>
      </c>
      <c r="Y325" s="2671">
        <v>0</v>
      </c>
    </row>
    <row r="326" spans="1:25" ht="16.5" thickBot="1">
      <c r="A326" s="2655" t="s">
        <v>2085</v>
      </c>
      <c r="B326" s="2717">
        <v>0</v>
      </c>
      <c r="C326" s="2717">
        <v>0</v>
      </c>
      <c r="D326" s="2717">
        <v>0</v>
      </c>
      <c r="E326" s="2717">
        <v>0</v>
      </c>
      <c r="F326" s="2717">
        <v>0</v>
      </c>
      <c r="G326" s="2717">
        <v>0</v>
      </c>
      <c r="H326" s="2671">
        <v>0</v>
      </c>
      <c r="I326" s="2671">
        <v>0</v>
      </c>
      <c r="J326" s="2671">
        <v>0</v>
      </c>
      <c r="K326" s="2671">
        <v>0</v>
      </c>
      <c r="L326" s="2671">
        <v>0</v>
      </c>
      <c r="M326" s="2671">
        <v>0</v>
      </c>
      <c r="N326" s="2671">
        <v>0</v>
      </c>
      <c r="O326" s="2671">
        <v>0</v>
      </c>
      <c r="P326" s="2671">
        <v>0</v>
      </c>
      <c r="Q326" s="2671">
        <v>0</v>
      </c>
      <c r="R326" s="2671">
        <v>0</v>
      </c>
      <c r="S326" s="2671">
        <v>0</v>
      </c>
      <c r="T326" s="2671">
        <v>0</v>
      </c>
      <c r="U326" s="2671">
        <v>0</v>
      </c>
      <c r="V326" s="2671">
        <v>0</v>
      </c>
      <c r="W326" s="2671">
        <v>0</v>
      </c>
      <c r="X326" s="2671">
        <v>0</v>
      </c>
      <c r="Y326" s="2671">
        <v>0</v>
      </c>
    </row>
    <row r="327" spans="1:25" ht="16.5" thickBot="1">
      <c r="A327" s="2655" t="s">
        <v>2086</v>
      </c>
      <c r="B327" s="2717">
        <v>0</v>
      </c>
      <c r="C327" s="2717">
        <v>0</v>
      </c>
      <c r="D327" s="2717">
        <v>0</v>
      </c>
      <c r="E327" s="2717">
        <v>0</v>
      </c>
      <c r="F327" s="2717">
        <v>0</v>
      </c>
      <c r="G327" s="2717">
        <v>0</v>
      </c>
      <c r="H327" s="2671">
        <v>0</v>
      </c>
      <c r="I327" s="2671">
        <v>0</v>
      </c>
      <c r="J327" s="2671">
        <v>0</v>
      </c>
      <c r="K327" s="2671">
        <v>0</v>
      </c>
      <c r="L327" s="2671">
        <v>0</v>
      </c>
      <c r="M327" s="2671">
        <v>0</v>
      </c>
      <c r="N327" s="2671">
        <v>0</v>
      </c>
      <c r="O327" s="2671">
        <v>0</v>
      </c>
      <c r="P327" s="2671">
        <v>0</v>
      </c>
      <c r="Q327" s="2671">
        <v>0</v>
      </c>
      <c r="R327" s="2671">
        <v>0</v>
      </c>
      <c r="S327" s="2671">
        <v>0</v>
      </c>
      <c r="T327" s="2671">
        <v>0</v>
      </c>
      <c r="U327" s="2671">
        <v>0</v>
      </c>
      <c r="V327" s="2671">
        <v>0</v>
      </c>
      <c r="W327" s="2671">
        <v>0</v>
      </c>
      <c r="X327" s="2671">
        <v>0</v>
      </c>
      <c r="Y327" s="2671">
        <v>0</v>
      </c>
    </row>
    <row r="328" spans="1:25" ht="16.5" thickBot="1">
      <c r="A328" s="2655" t="s">
        <v>2087</v>
      </c>
      <c r="B328" s="2717">
        <v>0</v>
      </c>
      <c r="C328" s="2717">
        <v>0</v>
      </c>
      <c r="D328" s="2717">
        <v>0</v>
      </c>
      <c r="E328" s="2717">
        <v>0</v>
      </c>
      <c r="F328" s="2717">
        <v>0</v>
      </c>
      <c r="G328" s="2717">
        <v>0</v>
      </c>
      <c r="H328" s="2671">
        <v>0</v>
      </c>
      <c r="I328" s="2671">
        <v>0</v>
      </c>
      <c r="J328" s="2671">
        <v>0</v>
      </c>
      <c r="K328" s="2671">
        <v>0</v>
      </c>
      <c r="L328" s="2671">
        <v>0</v>
      </c>
      <c r="M328" s="2671">
        <v>0</v>
      </c>
      <c r="N328" s="2671">
        <v>0</v>
      </c>
      <c r="O328" s="2671">
        <v>0</v>
      </c>
      <c r="P328" s="2671">
        <v>0</v>
      </c>
      <c r="Q328" s="2671">
        <v>0</v>
      </c>
      <c r="R328" s="2671">
        <v>0</v>
      </c>
      <c r="S328" s="2671">
        <v>0</v>
      </c>
      <c r="T328" s="2671">
        <v>0</v>
      </c>
      <c r="U328" s="2671">
        <v>0</v>
      </c>
      <c r="V328" s="2671">
        <v>0</v>
      </c>
      <c r="W328" s="2671">
        <v>0</v>
      </c>
      <c r="X328" s="2671">
        <v>0</v>
      </c>
      <c r="Y328" s="2671">
        <v>0</v>
      </c>
    </row>
    <row r="329" spans="1:25" ht="16.5" thickBot="1">
      <c r="A329" s="2655" t="s">
        <v>2088</v>
      </c>
      <c r="B329" s="2717">
        <v>669.2199539032656</v>
      </c>
      <c r="C329" s="2717">
        <v>0</v>
      </c>
      <c r="D329" s="2717">
        <v>672.6880732965293</v>
      </c>
      <c r="E329" s="2717">
        <v>0</v>
      </c>
      <c r="F329" s="2717">
        <v>729.72402162115611</v>
      </c>
      <c r="G329" s="2717">
        <v>0</v>
      </c>
      <c r="H329" s="2671">
        <v>808.90693776094304</v>
      </c>
      <c r="I329" s="2671">
        <v>0</v>
      </c>
      <c r="J329" s="2671">
        <v>881.36142286878351</v>
      </c>
      <c r="K329" s="2671">
        <v>0</v>
      </c>
      <c r="L329" s="2671">
        <v>976.26200615026926</v>
      </c>
      <c r="M329" s="2671">
        <v>0</v>
      </c>
      <c r="N329" s="2671">
        <v>1064.6273516100457</v>
      </c>
      <c r="O329" s="2671">
        <v>0</v>
      </c>
      <c r="P329" s="2671">
        <v>1093.4561659852425</v>
      </c>
      <c r="Q329" s="2671">
        <v>0</v>
      </c>
      <c r="R329" s="2671">
        <v>1124.2452964234842</v>
      </c>
      <c r="S329" s="2671">
        <v>0</v>
      </c>
      <c r="T329" s="2671">
        <v>1026.1395151924776</v>
      </c>
      <c r="U329" s="2671">
        <v>0</v>
      </c>
      <c r="V329" s="2671">
        <v>1101.4527498307345</v>
      </c>
      <c r="W329" s="2671">
        <v>0</v>
      </c>
      <c r="X329" s="2671">
        <v>1020.1462914250714</v>
      </c>
      <c r="Y329" s="2671">
        <v>0</v>
      </c>
    </row>
    <row r="330" spans="1:25" ht="16.5" thickBot="1">
      <c r="A330" s="2655" t="s">
        <v>2089</v>
      </c>
      <c r="B330" s="2717">
        <v>669.2199539032656</v>
      </c>
      <c r="C330" s="2717">
        <v>0</v>
      </c>
      <c r="D330" s="2717">
        <v>672.6880732965293</v>
      </c>
      <c r="E330" s="2717">
        <v>0</v>
      </c>
      <c r="F330" s="2717">
        <v>729.72402162115611</v>
      </c>
      <c r="G330" s="2717">
        <v>0</v>
      </c>
      <c r="H330" s="2671">
        <v>808.90693776094304</v>
      </c>
      <c r="I330" s="2671">
        <v>0</v>
      </c>
      <c r="J330" s="2671">
        <v>881.36142286878351</v>
      </c>
      <c r="K330" s="2671">
        <v>0</v>
      </c>
      <c r="L330" s="2671">
        <v>976.26200615026926</v>
      </c>
      <c r="M330" s="2671">
        <v>0</v>
      </c>
      <c r="N330" s="2671">
        <v>1064.6273516100457</v>
      </c>
      <c r="O330" s="2671">
        <v>0</v>
      </c>
      <c r="P330" s="2671">
        <v>1093.4561659852425</v>
      </c>
      <c r="Q330" s="2671">
        <v>0</v>
      </c>
      <c r="R330" s="2671">
        <v>1124.2452964234842</v>
      </c>
      <c r="S330" s="2671">
        <v>0</v>
      </c>
      <c r="T330" s="2671">
        <v>1026.1395151924776</v>
      </c>
      <c r="U330" s="2671">
        <v>0</v>
      </c>
      <c r="V330" s="2671">
        <v>1101.4527498307345</v>
      </c>
      <c r="W330" s="2671">
        <v>0</v>
      </c>
      <c r="X330" s="2671">
        <v>1020.1462914250714</v>
      </c>
      <c r="Y330" s="2671">
        <v>0</v>
      </c>
    </row>
    <row r="331" spans="1:25" ht="16.5" thickBot="1">
      <c r="A331" s="2655" t="s">
        <v>2090</v>
      </c>
      <c r="B331" s="2717">
        <v>0</v>
      </c>
      <c r="C331" s="2717">
        <v>0</v>
      </c>
      <c r="D331" s="2717">
        <v>0</v>
      </c>
      <c r="E331" s="2717">
        <v>0</v>
      </c>
      <c r="F331" s="2717">
        <v>0</v>
      </c>
      <c r="G331" s="2717">
        <v>0</v>
      </c>
      <c r="H331" s="2671">
        <v>0</v>
      </c>
      <c r="I331" s="2671">
        <v>0</v>
      </c>
      <c r="J331" s="2671">
        <v>0</v>
      </c>
      <c r="K331" s="2671">
        <v>0</v>
      </c>
      <c r="L331" s="2671">
        <v>0</v>
      </c>
      <c r="M331" s="2671">
        <v>0</v>
      </c>
      <c r="N331" s="2671">
        <v>0</v>
      </c>
      <c r="O331" s="2671">
        <v>0</v>
      </c>
      <c r="P331" s="2671">
        <v>0</v>
      </c>
      <c r="Q331" s="2671">
        <v>0</v>
      </c>
      <c r="R331" s="2671">
        <v>0</v>
      </c>
      <c r="S331" s="2671">
        <v>0</v>
      </c>
      <c r="T331" s="2671">
        <v>0</v>
      </c>
      <c r="U331" s="2671">
        <v>0</v>
      </c>
      <c r="V331" s="2671">
        <v>0</v>
      </c>
      <c r="W331" s="2671">
        <v>0</v>
      </c>
      <c r="X331" s="2671">
        <v>0</v>
      </c>
      <c r="Y331" s="2671">
        <v>0</v>
      </c>
    </row>
    <row r="332" spans="1:25" ht="16.5" thickBot="1">
      <c r="A332" s="2655" t="s">
        <v>2091</v>
      </c>
      <c r="B332" s="2717">
        <v>0</v>
      </c>
      <c r="C332" s="2717">
        <v>0</v>
      </c>
      <c r="D332" s="2717">
        <v>0</v>
      </c>
      <c r="E332" s="2717">
        <v>0</v>
      </c>
      <c r="F332" s="2717">
        <v>0</v>
      </c>
      <c r="G332" s="2717">
        <v>0</v>
      </c>
      <c r="H332" s="2671">
        <v>0</v>
      </c>
      <c r="I332" s="2671">
        <v>0</v>
      </c>
      <c r="J332" s="2671">
        <v>0</v>
      </c>
      <c r="K332" s="2671">
        <v>0</v>
      </c>
      <c r="L332" s="2671">
        <v>0</v>
      </c>
      <c r="M332" s="2671">
        <v>0</v>
      </c>
      <c r="N332" s="2671">
        <v>0</v>
      </c>
      <c r="O332" s="2671">
        <v>0</v>
      </c>
      <c r="P332" s="2671">
        <v>0</v>
      </c>
      <c r="Q332" s="2671">
        <v>0</v>
      </c>
      <c r="R332" s="2671">
        <v>0</v>
      </c>
      <c r="S332" s="2671">
        <v>0</v>
      </c>
      <c r="T332" s="2671">
        <v>0</v>
      </c>
      <c r="U332" s="2671">
        <v>0</v>
      </c>
      <c r="V332" s="2671">
        <v>0</v>
      </c>
      <c r="W332" s="2671">
        <v>0</v>
      </c>
      <c r="X332" s="2671">
        <v>0</v>
      </c>
      <c r="Y332" s="2671">
        <v>0</v>
      </c>
    </row>
    <row r="333" spans="1:25" ht="16.5" thickBot="1">
      <c r="A333" s="2655" t="s">
        <v>2092</v>
      </c>
      <c r="B333" s="2717">
        <v>0</v>
      </c>
      <c r="C333" s="2717">
        <v>0</v>
      </c>
      <c r="D333" s="2717">
        <v>0</v>
      </c>
      <c r="E333" s="2717">
        <v>0</v>
      </c>
      <c r="F333" s="2717">
        <v>0</v>
      </c>
      <c r="G333" s="2717">
        <v>0</v>
      </c>
      <c r="H333" s="2671">
        <v>0</v>
      </c>
      <c r="I333" s="2671">
        <v>0</v>
      </c>
      <c r="J333" s="2671">
        <v>0</v>
      </c>
      <c r="K333" s="2671">
        <v>0</v>
      </c>
      <c r="L333" s="2671">
        <v>0</v>
      </c>
      <c r="M333" s="2671">
        <v>0</v>
      </c>
      <c r="N333" s="2671">
        <v>0</v>
      </c>
      <c r="O333" s="2671">
        <v>0</v>
      </c>
      <c r="P333" s="2671">
        <v>0</v>
      </c>
      <c r="Q333" s="2671">
        <v>0</v>
      </c>
      <c r="R333" s="2671">
        <v>0</v>
      </c>
      <c r="S333" s="2671">
        <v>0</v>
      </c>
      <c r="T333" s="2671">
        <v>0</v>
      </c>
      <c r="U333" s="2671">
        <v>0</v>
      </c>
      <c r="V333" s="2671">
        <v>0</v>
      </c>
      <c r="W333" s="2671">
        <v>0</v>
      </c>
      <c r="X333" s="2671">
        <v>0</v>
      </c>
      <c r="Y333" s="2671">
        <v>0</v>
      </c>
    </row>
    <row r="334" spans="1:25" ht="16.5" thickBot="1">
      <c r="A334" s="2655" t="s">
        <v>2093</v>
      </c>
      <c r="B334" s="2717">
        <v>0</v>
      </c>
      <c r="C334" s="2717">
        <v>0</v>
      </c>
      <c r="D334" s="2717">
        <v>0</v>
      </c>
      <c r="E334" s="2717">
        <v>0</v>
      </c>
      <c r="F334" s="2717">
        <v>0</v>
      </c>
      <c r="G334" s="2717">
        <v>0</v>
      </c>
      <c r="H334" s="2671">
        <v>0</v>
      </c>
      <c r="I334" s="2671">
        <v>0</v>
      </c>
      <c r="J334" s="2671">
        <v>0</v>
      </c>
      <c r="K334" s="2671">
        <v>0</v>
      </c>
      <c r="L334" s="2671">
        <v>0</v>
      </c>
      <c r="M334" s="2671">
        <v>0</v>
      </c>
      <c r="N334" s="2671">
        <v>0</v>
      </c>
      <c r="O334" s="2671">
        <v>0</v>
      </c>
      <c r="P334" s="2671">
        <v>0</v>
      </c>
      <c r="Q334" s="2671">
        <v>0</v>
      </c>
      <c r="R334" s="2671">
        <v>0</v>
      </c>
      <c r="S334" s="2671">
        <v>0</v>
      </c>
      <c r="T334" s="2671">
        <v>0</v>
      </c>
      <c r="U334" s="2671">
        <v>0</v>
      </c>
      <c r="V334" s="2671">
        <v>0</v>
      </c>
      <c r="W334" s="2671">
        <v>0</v>
      </c>
      <c r="X334" s="2671">
        <v>0</v>
      </c>
      <c r="Y334" s="2671">
        <v>0</v>
      </c>
    </row>
    <row r="335" spans="1:25" ht="16.5" thickBot="1">
      <c r="A335" s="2655" t="s">
        <v>2094</v>
      </c>
      <c r="B335" s="2717">
        <v>669.2199539032656</v>
      </c>
      <c r="C335" s="2717">
        <v>0</v>
      </c>
      <c r="D335" s="2717">
        <v>672.6880732965293</v>
      </c>
      <c r="E335" s="2717">
        <v>0</v>
      </c>
      <c r="F335" s="2717">
        <v>729.72402162115611</v>
      </c>
      <c r="G335" s="2717">
        <v>0</v>
      </c>
      <c r="H335" s="2671">
        <v>808.90693776094304</v>
      </c>
      <c r="I335" s="2671">
        <v>0</v>
      </c>
      <c r="J335" s="2671">
        <v>881.36142286878351</v>
      </c>
      <c r="K335" s="2671">
        <v>0</v>
      </c>
      <c r="L335" s="2671">
        <v>976.26200615026926</v>
      </c>
      <c r="M335" s="2671">
        <v>0</v>
      </c>
      <c r="N335" s="2671">
        <v>1064.6273516100457</v>
      </c>
      <c r="O335" s="2671">
        <v>0</v>
      </c>
      <c r="P335" s="2671">
        <v>1093.4561659852425</v>
      </c>
      <c r="Q335" s="2671">
        <v>0</v>
      </c>
      <c r="R335" s="2671">
        <v>1124.2452964234842</v>
      </c>
      <c r="S335" s="2671">
        <v>0</v>
      </c>
      <c r="T335" s="2671">
        <v>1026.1395151924776</v>
      </c>
      <c r="U335" s="2671">
        <v>0</v>
      </c>
      <c r="V335" s="2671">
        <v>1101.4527498307345</v>
      </c>
      <c r="W335" s="2671">
        <v>0</v>
      </c>
      <c r="X335" s="2671">
        <v>1020.1462914250714</v>
      </c>
      <c r="Y335" s="2671">
        <v>0</v>
      </c>
    </row>
    <row r="336" spans="1:25" ht="16.5" thickBot="1">
      <c r="A336" s="2655" t="s">
        <v>2095</v>
      </c>
      <c r="B336" s="2717">
        <v>669.2199539032656</v>
      </c>
      <c r="C336" s="2717">
        <v>0</v>
      </c>
      <c r="D336" s="2717">
        <v>672.6880732965293</v>
      </c>
      <c r="E336" s="2717">
        <v>0</v>
      </c>
      <c r="F336" s="2717">
        <v>729.72402162115611</v>
      </c>
      <c r="G336" s="2717">
        <v>0</v>
      </c>
      <c r="H336" s="2671">
        <v>808.90693776094304</v>
      </c>
      <c r="I336" s="2671">
        <v>0</v>
      </c>
      <c r="J336" s="2671">
        <v>881.36142286878351</v>
      </c>
      <c r="K336" s="2671">
        <v>0</v>
      </c>
      <c r="L336" s="2671">
        <v>976.26200615026926</v>
      </c>
      <c r="M336" s="2671">
        <v>0</v>
      </c>
      <c r="N336" s="2671">
        <v>1064.6273516100457</v>
      </c>
      <c r="O336" s="2671">
        <v>0</v>
      </c>
      <c r="P336" s="2671">
        <v>1093.4561659852425</v>
      </c>
      <c r="Q336" s="2671">
        <v>0</v>
      </c>
      <c r="R336" s="2671">
        <v>1124.2452964234842</v>
      </c>
      <c r="S336" s="2671">
        <v>0</v>
      </c>
      <c r="T336" s="2671">
        <v>1026.1395151924776</v>
      </c>
      <c r="U336" s="2671">
        <v>0</v>
      </c>
      <c r="V336" s="2671">
        <v>1101.4527498307345</v>
      </c>
      <c r="W336" s="2671">
        <v>0</v>
      </c>
      <c r="X336" s="2671">
        <v>1020.1462914250714</v>
      </c>
      <c r="Y336" s="2671">
        <v>0</v>
      </c>
    </row>
    <row r="337" spans="1:25" ht="16.5" thickBot="1">
      <c r="A337" s="2655" t="s">
        <v>2096</v>
      </c>
      <c r="B337" s="2717">
        <v>0</v>
      </c>
      <c r="C337" s="2717">
        <v>0</v>
      </c>
      <c r="D337" s="2717">
        <v>0</v>
      </c>
      <c r="E337" s="2717">
        <v>0</v>
      </c>
      <c r="F337" s="2717">
        <v>0</v>
      </c>
      <c r="G337" s="2717">
        <v>0</v>
      </c>
      <c r="H337" s="2671">
        <v>0</v>
      </c>
      <c r="I337" s="2671">
        <v>0</v>
      </c>
      <c r="J337" s="2671">
        <v>0</v>
      </c>
      <c r="K337" s="2671">
        <v>0</v>
      </c>
      <c r="L337" s="2671">
        <v>0</v>
      </c>
      <c r="M337" s="2671">
        <v>0</v>
      </c>
      <c r="N337" s="2671">
        <v>0</v>
      </c>
      <c r="O337" s="2671">
        <v>0</v>
      </c>
      <c r="P337" s="2671">
        <v>0</v>
      </c>
      <c r="Q337" s="2671">
        <v>0</v>
      </c>
      <c r="R337" s="2671">
        <v>0</v>
      </c>
      <c r="S337" s="2671">
        <v>0</v>
      </c>
      <c r="T337" s="2671">
        <v>0</v>
      </c>
      <c r="U337" s="2671">
        <v>0</v>
      </c>
      <c r="V337" s="2671">
        <v>0</v>
      </c>
      <c r="W337" s="2671">
        <v>0</v>
      </c>
      <c r="X337" s="2671">
        <v>0</v>
      </c>
      <c r="Y337" s="2671">
        <v>0</v>
      </c>
    </row>
    <row r="338" spans="1:25" ht="16.5" thickBot="1">
      <c r="A338" s="2655" t="s">
        <v>2097</v>
      </c>
      <c r="B338" s="2717">
        <v>0</v>
      </c>
      <c r="C338" s="2717">
        <v>0</v>
      </c>
      <c r="D338" s="2717">
        <v>0</v>
      </c>
      <c r="E338" s="2717">
        <v>0</v>
      </c>
      <c r="F338" s="2717">
        <v>0</v>
      </c>
      <c r="G338" s="2717">
        <v>0</v>
      </c>
      <c r="H338" s="2671">
        <v>0</v>
      </c>
      <c r="I338" s="2671">
        <v>0</v>
      </c>
      <c r="J338" s="2671">
        <v>0</v>
      </c>
      <c r="K338" s="2671">
        <v>0</v>
      </c>
      <c r="L338" s="2671">
        <v>0</v>
      </c>
      <c r="M338" s="2671">
        <v>0</v>
      </c>
      <c r="N338" s="2671">
        <v>0</v>
      </c>
      <c r="O338" s="2671">
        <v>0</v>
      </c>
      <c r="P338" s="2671">
        <v>0</v>
      </c>
      <c r="Q338" s="2671">
        <v>0</v>
      </c>
      <c r="R338" s="2671">
        <v>0</v>
      </c>
      <c r="S338" s="2671">
        <v>0</v>
      </c>
      <c r="T338" s="2671">
        <v>0</v>
      </c>
      <c r="U338" s="2671">
        <v>0</v>
      </c>
      <c r="V338" s="2671">
        <v>0</v>
      </c>
      <c r="W338" s="2671">
        <v>0</v>
      </c>
      <c r="X338" s="2671">
        <v>0</v>
      </c>
      <c r="Y338" s="2671">
        <v>0</v>
      </c>
    </row>
    <row r="339" spans="1:25" ht="16.5" thickBot="1">
      <c r="A339" s="2655" t="s">
        <v>2098</v>
      </c>
      <c r="B339" s="2717">
        <v>0</v>
      </c>
      <c r="C339" s="2717">
        <v>0</v>
      </c>
      <c r="D339" s="2717">
        <v>0</v>
      </c>
      <c r="E339" s="2717">
        <v>0</v>
      </c>
      <c r="F339" s="2717">
        <v>0</v>
      </c>
      <c r="G339" s="2717">
        <v>0</v>
      </c>
      <c r="H339" s="2671">
        <v>0</v>
      </c>
      <c r="I339" s="2671">
        <v>0</v>
      </c>
      <c r="J339" s="2671">
        <v>0</v>
      </c>
      <c r="K339" s="2671">
        <v>0</v>
      </c>
      <c r="L339" s="2671">
        <v>0</v>
      </c>
      <c r="M339" s="2671">
        <v>0</v>
      </c>
      <c r="N339" s="2671">
        <v>0</v>
      </c>
      <c r="O339" s="2671">
        <v>0</v>
      </c>
      <c r="P339" s="2671">
        <v>0</v>
      </c>
      <c r="Q339" s="2671">
        <v>0</v>
      </c>
      <c r="R339" s="2671">
        <v>0</v>
      </c>
      <c r="S339" s="2671">
        <v>0</v>
      </c>
      <c r="T339" s="2671">
        <v>0</v>
      </c>
      <c r="U339" s="2671">
        <v>0</v>
      </c>
      <c r="V339" s="2671">
        <v>0</v>
      </c>
      <c r="W339" s="2671">
        <v>0</v>
      </c>
      <c r="X339" s="2671">
        <v>0</v>
      </c>
      <c r="Y339" s="2671">
        <v>0</v>
      </c>
    </row>
    <row r="340" spans="1:25" ht="16.5" thickBot="1">
      <c r="A340" s="2655" t="s">
        <v>2099</v>
      </c>
      <c r="B340" s="2717">
        <v>0</v>
      </c>
      <c r="C340" s="2717">
        <v>0</v>
      </c>
      <c r="D340" s="2717">
        <v>0</v>
      </c>
      <c r="E340" s="2717">
        <v>0</v>
      </c>
      <c r="F340" s="2717">
        <v>0</v>
      </c>
      <c r="G340" s="2717">
        <v>0</v>
      </c>
      <c r="H340" s="2671">
        <v>0</v>
      </c>
      <c r="I340" s="2671">
        <v>0</v>
      </c>
      <c r="J340" s="2671">
        <v>0</v>
      </c>
      <c r="K340" s="2671">
        <v>0</v>
      </c>
      <c r="L340" s="2671">
        <v>0</v>
      </c>
      <c r="M340" s="2671">
        <v>0</v>
      </c>
      <c r="N340" s="2671">
        <v>0</v>
      </c>
      <c r="O340" s="2671">
        <v>0</v>
      </c>
      <c r="P340" s="2671">
        <v>0</v>
      </c>
      <c r="Q340" s="2671">
        <v>0</v>
      </c>
      <c r="R340" s="2671">
        <v>0</v>
      </c>
      <c r="S340" s="2671">
        <v>0</v>
      </c>
      <c r="T340" s="2671">
        <v>0</v>
      </c>
      <c r="U340" s="2671">
        <v>0</v>
      </c>
      <c r="V340" s="2671">
        <v>0</v>
      </c>
      <c r="W340" s="2671">
        <v>0</v>
      </c>
      <c r="X340" s="2671">
        <v>0</v>
      </c>
      <c r="Y340" s="2671">
        <v>0</v>
      </c>
    </row>
    <row r="341" spans="1:25" ht="16.5" thickBot="1">
      <c r="A341" s="2655" t="s">
        <v>2100</v>
      </c>
      <c r="B341" s="2717">
        <v>0</v>
      </c>
      <c r="C341" s="2717">
        <v>0</v>
      </c>
      <c r="D341" s="2717">
        <v>0</v>
      </c>
      <c r="E341" s="2717">
        <v>0</v>
      </c>
      <c r="F341" s="2717">
        <v>0</v>
      </c>
      <c r="G341" s="2717">
        <v>0</v>
      </c>
      <c r="H341" s="2671">
        <v>0</v>
      </c>
      <c r="I341" s="2671">
        <v>0</v>
      </c>
      <c r="J341" s="2671">
        <v>0</v>
      </c>
      <c r="K341" s="2671">
        <v>0</v>
      </c>
      <c r="L341" s="2671">
        <v>0</v>
      </c>
      <c r="M341" s="2671">
        <v>0</v>
      </c>
      <c r="N341" s="2671">
        <v>0</v>
      </c>
      <c r="O341" s="2671">
        <v>0</v>
      </c>
      <c r="P341" s="2671">
        <v>0</v>
      </c>
      <c r="Q341" s="2671">
        <v>0</v>
      </c>
      <c r="R341" s="2671">
        <v>0</v>
      </c>
      <c r="S341" s="2671">
        <v>0</v>
      </c>
      <c r="T341" s="2671">
        <v>0</v>
      </c>
      <c r="U341" s="2671">
        <v>0</v>
      </c>
      <c r="V341" s="2671">
        <v>0</v>
      </c>
      <c r="W341" s="2671">
        <v>0</v>
      </c>
      <c r="X341" s="2671">
        <v>0</v>
      </c>
      <c r="Y341" s="2671">
        <v>0</v>
      </c>
    </row>
    <row r="342" spans="1:25" ht="16.5" thickBot="1">
      <c r="A342" s="2693" t="s">
        <v>2101</v>
      </c>
      <c r="B342" s="2722">
        <v>0</v>
      </c>
      <c r="C342" s="2722">
        <v>0</v>
      </c>
      <c r="D342" s="2722">
        <v>0</v>
      </c>
      <c r="E342" s="2722">
        <v>0</v>
      </c>
      <c r="F342" s="2722">
        <v>0</v>
      </c>
      <c r="G342" s="2722">
        <v>0</v>
      </c>
      <c r="H342" s="2671">
        <v>0</v>
      </c>
      <c r="I342" s="2671">
        <v>0</v>
      </c>
      <c r="J342" s="2671">
        <v>0</v>
      </c>
      <c r="K342" s="2671">
        <v>0</v>
      </c>
      <c r="L342" s="2671">
        <v>0</v>
      </c>
      <c r="M342" s="2671">
        <v>0</v>
      </c>
      <c r="N342" s="2671">
        <v>0</v>
      </c>
      <c r="O342" s="2671">
        <v>0</v>
      </c>
      <c r="P342" s="2671">
        <v>0</v>
      </c>
      <c r="Q342" s="2671">
        <v>0</v>
      </c>
      <c r="R342" s="2671">
        <v>0</v>
      </c>
      <c r="S342" s="2671">
        <v>0</v>
      </c>
      <c r="T342" s="2671">
        <v>0</v>
      </c>
      <c r="U342" s="2671">
        <v>0</v>
      </c>
      <c r="V342" s="2671">
        <v>0</v>
      </c>
      <c r="W342" s="2671">
        <v>0</v>
      </c>
      <c r="X342" s="2671">
        <v>0</v>
      </c>
      <c r="Y342" s="2671">
        <v>0</v>
      </c>
    </row>
    <row r="343" spans="1:25" ht="16.5" thickBot="1">
      <c r="A343" s="2693" t="s">
        <v>2102</v>
      </c>
      <c r="B343" s="2722">
        <v>0</v>
      </c>
      <c r="C343" s="2722">
        <v>0</v>
      </c>
      <c r="D343" s="2722">
        <v>0</v>
      </c>
      <c r="E343" s="2722">
        <v>0</v>
      </c>
      <c r="F343" s="2722">
        <v>0</v>
      </c>
      <c r="G343" s="2722">
        <v>0</v>
      </c>
      <c r="H343" s="2671">
        <v>0</v>
      </c>
      <c r="I343" s="2671">
        <v>0</v>
      </c>
      <c r="J343" s="2671">
        <v>0</v>
      </c>
      <c r="K343" s="2671">
        <v>0</v>
      </c>
      <c r="L343" s="2671">
        <v>0</v>
      </c>
      <c r="M343" s="2671">
        <v>0</v>
      </c>
      <c r="N343" s="2671">
        <v>0</v>
      </c>
      <c r="O343" s="2671">
        <v>0</v>
      </c>
      <c r="P343" s="2671">
        <v>0</v>
      </c>
      <c r="Q343" s="2671">
        <v>0</v>
      </c>
      <c r="R343" s="2671">
        <v>0</v>
      </c>
      <c r="S343" s="2671">
        <v>0</v>
      </c>
      <c r="T343" s="2671">
        <v>0</v>
      </c>
      <c r="U343" s="2671">
        <v>0</v>
      </c>
      <c r="V343" s="2671">
        <v>0</v>
      </c>
      <c r="W343" s="2671">
        <v>0</v>
      </c>
      <c r="X343" s="2671">
        <v>0</v>
      </c>
      <c r="Y343" s="2671">
        <v>0</v>
      </c>
    </row>
    <row r="344" spans="1:25" ht="16.5" thickBot="1">
      <c r="A344" s="2693" t="s">
        <v>2103</v>
      </c>
      <c r="B344" s="2722">
        <v>0</v>
      </c>
      <c r="C344" s="2722">
        <v>0</v>
      </c>
      <c r="D344" s="2722">
        <v>0</v>
      </c>
      <c r="E344" s="2722">
        <v>0</v>
      </c>
      <c r="F344" s="2722">
        <v>0</v>
      </c>
      <c r="G344" s="2722">
        <v>0</v>
      </c>
      <c r="H344" s="2671">
        <v>0</v>
      </c>
      <c r="I344" s="2671">
        <v>0</v>
      </c>
      <c r="J344" s="2671">
        <v>0</v>
      </c>
      <c r="K344" s="2671">
        <v>0</v>
      </c>
      <c r="L344" s="2671">
        <v>0</v>
      </c>
      <c r="M344" s="2671">
        <v>0</v>
      </c>
      <c r="N344" s="2671">
        <v>0</v>
      </c>
      <c r="O344" s="2671">
        <v>0</v>
      </c>
      <c r="P344" s="2671">
        <v>0</v>
      </c>
      <c r="Q344" s="2671">
        <v>0</v>
      </c>
      <c r="R344" s="2671">
        <v>0</v>
      </c>
      <c r="S344" s="2671">
        <v>0</v>
      </c>
      <c r="T344" s="2671">
        <v>0</v>
      </c>
      <c r="U344" s="2671">
        <v>0</v>
      </c>
      <c r="V344" s="2671">
        <v>0</v>
      </c>
      <c r="W344" s="2671">
        <v>0</v>
      </c>
      <c r="X344" s="2671">
        <v>0</v>
      </c>
      <c r="Y344" s="2671">
        <v>0</v>
      </c>
    </row>
    <row r="345" spans="1:25" ht="16.5" thickBot="1">
      <c r="A345" s="2655" t="s">
        <v>2104</v>
      </c>
      <c r="B345" s="2717">
        <v>0</v>
      </c>
      <c r="C345" s="2717">
        <v>0</v>
      </c>
      <c r="D345" s="2717">
        <v>0</v>
      </c>
      <c r="E345" s="2717">
        <v>0</v>
      </c>
      <c r="F345" s="2717">
        <v>0</v>
      </c>
      <c r="G345" s="2717">
        <v>0</v>
      </c>
      <c r="H345" s="2671">
        <v>0</v>
      </c>
      <c r="I345" s="2671">
        <v>0</v>
      </c>
      <c r="J345" s="2671">
        <v>0</v>
      </c>
      <c r="K345" s="2671">
        <v>0</v>
      </c>
      <c r="L345" s="2671">
        <v>0</v>
      </c>
      <c r="M345" s="2671">
        <v>0</v>
      </c>
      <c r="N345" s="2671">
        <v>0</v>
      </c>
      <c r="O345" s="2671">
        <v>0</v>
      </c>
      <c r="P345" s="2671">
        <v>0</v>
      </c>
      <c r="Q345" s="2671">
        <v>0</v>
      </c>
      <c r="R345" s="2671">
        <v>0</v>
      </c>
      <c r="S345" s="2671">
        <v>0</v>
      </c>
      <c r="T345" s="2671">
        <v>0</v>
      </c>
      <c r="U345" s="2671">
        <v>0</v>
      </c>
      <c r="V345" s="2671">
        <v>0</v>
      </c>
      <c r="W345" s="2671">
        <v>0</v>
      </c>
      <c r="X345" s="2671">
        <v>0</v>
      </c>
      <c r="Y345" s="2671">
        <v>0</v>
      </c>
    </row>
    <row r="346" spans="1:25" ht="16.5" thickBot="1">
      <c r="A346" s="2655" t="s">
        <v>2105</v>
      </c>
      <c r="B346" s="2717">
        <v>0</v>
      </c>
      <c r="C346" s="2717">
        <v>0</v>
      </c>
      <c r="D346" s="2717">
        <v>0</v>
      </c>
      <c r="E346" s="2717">
        <v>0</v>
      </c>
      <c r="F346" s="2717">
        <v>0</v>
      </c>
      <c r="G346" s="2717">
        <v>0</v>
      </c>
      <c r="H346" s="2671">
        <v>0</v>
      </c>
      <c r="I346" s="2671">
        <v>0</v>
      </c>
      <c r="J346" s="2671">
        <v>0</v>
      </c>
      <c r="K346" s="2671">
        <v>0</v>
      </c>
      <c r="L346" s="2671">
        <v>0</v>
      </c>
      <c r="M346" s="2671">
        <v>0</v>
      </c>
      <c r="N346" s="2671">
        <v>0</v>
      </c>
      <c r="O346" s="2671">
        <v>0</v>
      </c>
      <c r="P346" s="2671">
        <v>0</v>
      </c>
      <c r="Q346" s="2671">
        <v>0</v>
      </c>
      <c r="R346" s="2671">
        <v>0</v>
      </c>
      <c r="S346" s="2671">
        <v>0</v>
      </c>
      <c r="T346" s="2671">
        <v>0</v>
      </c>
      <c r="U346" s="2671">
        <v>0</v>
      </c>
      <c r="V346" s="2671">
        <v>0</v>
      </c>
      <c r="W346" s="2671">
        <v>0</v>
      </c>
      <c r="X346" s="2671">
        <v>0</v>
      </c>
      <c r="Y346" s="2671">
        <v>0</v>
      </c>
    </row>
    <row r="347" spans="1:25" ht="16.5" thickBot="1">
      <c r="A347" s="2655" t="s">
        <v>2106</v>
      </c>
      <c r="B347" s="2717">
        <v>0</v>
      </c>
      <c r="C347" s="2717">
        <v>0</v>
      </c>
      <c r="D347" s="2717">
        <v>0</v>
      </c>
      <c r="E347" s="2717">
        <v>0</v>
      </c>
      <c r="F347" s="2717">
        <v>0</v>
      </c>
      <c r="G347" s="2717">
        <v>0</v>
      </c>
      <c r="H347" s="2671">
        <v>0</v>
      </c>
      <c r="I347" s="2671">
        <v>0</v>
      </c>
      <c r="J347" s="2671">
        <v>0</v>
      </c>
      <c r="K347" s="2671">
        <v>0</v>
      </c>
      <c r="L347" s="2671">
        <v>0</v>
      </c>
      <c r="M347" s="2671">
        <v>0</v>
      </c>
      <c r="N347" s="2671">
        <v>0</v>
      </c>
      <c r="O347" s="2671">
        <v>0</v>
      </c>
      <c r="P347" s="2671">
        <v>0</v>
      </c>
      <c r="Q347" s="2671">
        <v>0</v>
      </c>
      <c r="R347" s="2671">
        <v>0</v>
      </c>
      <c r="S347" s="2671">
        <v>0</v>
      </c>
      <c r="T347" s="2671">
        <v>0</v>
      </c>
      <c r="U347" s="2671">
        <v>0</v>
      </c>
      <c r="V347" s="2671">
        <v>0</v>
      </c>
      <c r="W347" s="2671">
        <v>0</v>
      </c>
      <c r="X347" s="2671">
        <v>0</v>
      </c>
      <c r="Y347" s="2671">
        <v>0</v>
      </c>
    </row>
    <row r="348" spans="1:25" ht="16.5" thickBot="1">
      <c r="A348" s="2655" t="s">
        <v>2107</v>
      </c>
      <c r="B348" s="2717">
        <v>0</v>
      </c>
      <c r="C348" s="2717">
        <v>0</v>
      </c>
      <c r="D348" s="2717">
        <v>0</v>
      </c>
      <c r="E348" s="2717">
        <v>0</v>
      </c>
      <c r="F348" s="2717">
        <v>0</v>
      </c>
      <c r="G348" s="2717">
        <v>0</v>
      </c>
      <c r="H348" s="2671">
        <v>0</v>
      </c>
      <c r="I348" s="2671">
        <v>0</v>
      </c>
      <c r="J348" s="2671">
        <v>0</v>
      </c>
      <c r="K348" s="2671">
        <v>0</v>
      </c>
      <c r="L348" s="2671">
        <v>0</v>
      </c>
      <c r="M348" s="2671">
        <v>0</v>
      </c>
      <c r="N348" s="2671">
        <v>0</v>
      </c>
      <c r="O348" s="2671">
        <v>0</v>
      </c>
      <c r="P348" s="2671">
        <v>0</v>
      </c>
      <c r="Q348" s="2671">
        <v>0</v>
      </c>
      <c r="R348" s="2671">
        <v>0</v>
      </c>
      <c r="S348" s="2671">
        <v>0</v>
      </c>
      <c r="T348" s="2671">
        <v>0</v>
      </c>
      <c r="U348" s="2671">
        <v>0</v>
      </c>
      <c r="V348" s="2671">
        <v>0</v>
      </c>
      <c r="W348" s="2671">
        <v>0</v>
      </c>
      <c r="X348" s="2671">
        <v>0</v>
      </c>
      <c r="Y348" s="2671">
        <v>0</v>
      </c>
    </row>
    <row r="349" spans="1:25" ht="16.5" thickBot="1">
      <c r="A349" s="2655" t="s">
        <v>2108</v>
      </c>
      <c r="B349" s="2717">
        <v>0</v>
      </c>
      <c r="C349" s="2717">
        <v>0</v>
      </c>
      <c r="D349" s="2717">
        <v>0</v>
      </c>
      <c r="E349" s="2717">
        <v>0</v>
      </c>
      <c r="F349" s="2717">
        <v>0</v>
      </c>
      <c r="G349" s="2717">
        <v>0</v>
      </c>
      <c r="H349" s="2671">
        <v>0</v>
      </c>
      <c r="I349" s="2671">
        <v>0</v>
      </c>
      <c r="J349" s="2671">
        <v>0</v>
      </c>
      <c r="K349" s="2671">
        <v>0</v>
      </c>
      <c r="L349" s="2671">
        <v>0</v>
      </c>
      <c r="M349" s="2671">
        <v>0</v>
      </c>
      <c r="N349" s="2671">
        <v>0</v>
      </c>
      <c r="O349" s="2671">
        <v>0</v>
      </c>
      <c r="P349" s="2671">
        <v>0</v>
      </c>
      <c r="Q349" s="2671">
        <v>0</v>
      </c>
      <c r="R349" s="2671">
        <v>0</v>
      </c>
      <c r="S349" s="2671">
        <v>0</v>
      </c>
      <c r="T349" s="2671">
        <v>0</v>
      </c>
      <c r="U349" s="2671">
        <v>0</v>
      </c>
      <c r="V349" s="2671">
        <v>0</v>
      </c>
      <c r="W349" s="2671">
        <v>0</v>
      </c>
      <c r="X349" s="2671">
        <v>0</v>
      </c>
      <c r="Y349" s="2671">
        <v>0</v>
      </c>
    </row>
    <row r="350" spans="1:25" ht="16.5" thickBot="1">
      <c r="A350" s="2655" t="s">
        <v>2109</v>
      </c>
      <c r="B350" s="2717">
        <v>0</v>
      </c>
      <c r="C350" s="2717">
        <v>0</v>
      </c>
      <c r="D350" s="2717">
        <v>0</v>
      </c>
      <c r="E350" s="2717">
        <v>0</v>
      </c>
      <c r="F350" s="2717">
        <v>0</v>
      </c>
      <c r="G350" s="2717">
        <v>0</v>
      </c>
      <c r="H350" s="2671">
        <v>0</v>
      </c>
      <c r="I350" s="2671">
        <v>0</v>
      </c>
      <c r="J350" s="2671">
        <v>0</v>
      </c>
      <c r="K350" s="2671">
        <v>0</v>
      </c>
      <c r="L350" s="2671">
        <v>0</v>
      </c>
      <c r="M350" s="2671">
        <v>0</v>
      </c>
      <c r="N350" s="2671">
        <v>0</v>
      </c>
      <c r="O350" s="2671">
        <v>0</v>
      </c>
      <c r="P350" s="2671">
        <v>0</v>
      </c>
      <c r="Q350" s="2671">
        <v>0</v>
      </c>
      <c r="R350" s="2671">
        <v>0</v>
      </c>
      <c r="S350" s="2671">
        <v>0</v>
      </c>
      <c r="T350" s="2671">
        <v>0</v>
      </c>
      <c r="U350" s="2671">
        <v>0</v>
      </c>
      <c r="V350" s="2671">
        <v>0</v>
      </c>
      <c r="W350" s="2671">
        <v>0</v>
      </c>
      <c r="X350" s="2671">
        <v>0</v>
      </c>
      <c r="Y350" s="2671">
        <v>0</v>
      </c>
    </row>
    <row r="351" spans="1:25" ht="16.5" thickBot="1">
      <c r="A351" s="2655" t="s">
        <v>2110</v>
      </c>
      <c r="B351" s="2717">
        <v>0</v>
      </c>
      <c r="C351" s="2717">
        <v>0</v>
      </c>
      <c r="D351" s="2717">
        <v>0</v>
      </c>
      <c r="E351" s="2717">
        <v>0</v>
      </c>
      <c r="F351" s="2717">
        <v>0</v>
      </c>
      <c r="G351" s="2717">
        <v>0</v>
      </c>
      <c r="H351" s="2671">
        <v>0</v>
      </c>
      <c r="I351" s="2671">
        <v>0</v>
      </c>
      <c r="J351" s="2671">
        <v>0</v>
      </c>
      <c r="K351" s="2671">
        <v>0</v>
      </c>
      <c r="L351" s="2671">
        <v>0</v>
      </c>
      <c r="M351" s="2671">
        <v>0</v>
      </c>
      <c r="N351" s="2671">
        <v>0</v>
      </c>
      <c r="O351" s="2671">
        <v>0</v>
      </c>
      <c r="P351" s="2671">
        <v>0</v>
      </c>
      <c r="Q351" s="2671">
        <v>0</v>
      </c>
      <c r="R351" s="2671">
        <v>0</v>
      </c>
      <c r="S351" s="2671">
        <v>0</v>
      </c>
      <c r="T351" s="2671">
        <v>0</v>
      </c>
      <c r="U351" s="2671">
        <v>0</v>
      </c>
      <c r="V351" s="2671">
        <v>0</v>
      </c>
      <c r="W351" s="2671">
        <v>0</v>
      </c>
      <c r="X351" s="2671">
        <v>0</v>
      </c>
      <c r="Y351" s="2671">
        <v>0</v>
      </c>
    </row>
    <row r="352" spans="1:25" ht="16.5" thickBot="1">
      <c r="A352" s="2655" t="s">
        <v>2111</v>
      </c>
      <c r="B352" s="2717">
        <v>0</v>
      </c>
      <c r="C352" s="2717">
        <v>0</v>
      </c>
      <c r="D352" s="2717">
        <v>0</v>
      </c>
      <c r="E352" s="2717">
        <v>0</v>
      </c>
      <c r="F352" s="2717">
        <v>0</v>
      </c>
      <c r="G352" s="2717">
        <v>0</v>
      </c>
      <c r="H352" s="2671">
        <v>0</v>
      </c>
      <c r="I352" s="2671">
        <v>0</v>
      </c>
      <c r="J352" s="2671">
        <v>0</v>
      </c>
      <c r="K352" s="2671">
        <v>0</v>
      </c>
      <c r="L352" s="2671">
        <v>0</v>
      </c>
      <c r="M352" s="2671">
        <v>0</v>
      </c>
      <c r="N352" s="2671">
        <v>0</v>
      </c>
      <c r="O352" s="2671">
        <v>0</v>
      </c>
      <c r="P352" s="2671">
        <v>0</v>
      </c>
      <c r="Q352" s="2671">
        <v>0</v>
      </c>
      <c r="R352" s="2671">
        <v>0</v>
      </c>
      <c r="S352" s="2671">
        <v>0</v>
      </c>
      <c r="T352" s="2671">
        <v>0</v>
      </c>
      <c r="U352" s="2671">
        <v>0</v>
      </c>
      <c r="V352" s="2671">
        <v>0</v>
      </c>
      <c r="W352" s="2671">
        <v>0</v>
      </c>
      <c r="X352" s="2671">
        <v>0</v>
      </c>
      <c r="Y352" s="2671">
        <v>0</v>
      </c>
    </row>
    <row r="353" spans="1:25" ht="16.5" thickBot="1">
      <c r="A353" s="2655" t="s">
        <v>2112</v>
      </c>
      <c r="B353" s="2717">
        <v>0</v>
      </c>
      <c r="C353" s="2717">
        <v>0</v>
      </c>
      <c r="D353" s="2717">
        <v>0</v>
      </c>
      <c r="E353" s="2717">
        <v>0</v>
      </c>
      <c r="F353" s="2717">
        <v>0</v>
      </c>
      <c r="G353" s="2717">
        <v>0</v>
      </c>
      <c r="H353" s="2671">
        <v>0</v>
      </c>
      <c r="I353" s="2671">
        <v>0</v>
      </c>
      <c r="J353" s="2671">
        <v>0</v>
      </c>
      <c r="K353" s="2671">
        <v>0</v>
      </c>
      <c r="L353" s="2671">
        <v>0</v>
      </c>
      <c r="M353" s="2671">
        <v>0</v>
      </c>
      <c r="N353" s="2671">
        <v>0</v>
      </c>
      <c r="O353" s="2671">
        <v>0</v>
      </c>
      <c r="P353" s="2671">
        <v>0</v>
      </c>
      <c r="Q353" s="2671">
        <v>0</v>
      </c>
      <c r="R353" s="2671">
        <v>0</v>
      </c>
      <c r="S353" s="2671">
        <v>0</v>
      </c>
      <c r="T353" s="2671">
        <v>0</v>
      </c>
      <c r="U353" s="2671">
        <v>0</v>
      </c>
      <c r="V353" s="2671">
        <v>0</v>
      </c>
      <c r="W353" s="2671">
        <v>0</v>
      </c>
      <c r="X353" s="2671">
        <v>0</v>
      </c>
      <c r="Y353" s="2671">
        <v>0</v>
      </c>
    </row>
    <row r="354" spans="1:25" ht="16.5" thickBot="1">
      <c r="A354" s="2655" t="s">
        <v>2113</v>
      </c>
      <c r="B354" s="2717">
        <v>0</v>
      </c>
      <c r="C354" s="2717">
        <v>0</v>
      </c>
      <c r="D354" s="2717">
        <v>0</v>
      </c>
      <c r="E354" s="2717">
        <v>0</v>
      </c>
      <c r="F354" s="2717">
        <v>0</v>
      </c>
      <c r="G354" s="2717">
        <v>0</v>
      </c>
      <c r="H354" s="2671">
        <v>0</v>
      </c>
      <c r="I354" s="2671">
        <v>0</v>
      </c>
      <c r="J354" s="2671">
        <v>0</v>
      </c>
      <c r="K354" s="2671">
        <v>0</v>
      </c>
      <c r="L354" s="2671">
        <v>0</v>
      </c>
      <c r="M354" s="2671">
        <v>0</v>
      </c>
      <c r="N354" s="2671">
        <v>0</v>
      </c>
      <c r="O354" s="2671">
        <v>0</v>
      </c>
      <c r="P354" s="2671">
        <v>0</v>
      </c>
      <c r="Q354" s="2671">
        <v>0</v>
      </c>
      <c r="R354" s="2671">
        <v>0</v>
      </c>
      <c r="S354" s="2671">
        <v>0</v>
      </c>
      <c r="T354" s="2671">
        <v>0</v>
      </c>
      <c r="U354" s="2671">
        <v>0</v>
      </c>
      <c r="V354" s="2671">
        <v>0</v>
      </c>
      <c r="W354" s="2671">
        <v>0</v>
      </c>
      <c r="X354" s="2671">
        <v>0</v>
      </c>
      <c r="Y354" s="2671">
        <v>0</v>
      </c>
    </row>
    <row r="355" spans="1:25" ht="16.5" thickBot="1">
      <c r="A355" s="2655" t="s">
        <v>2114</v>
      </c>
      <c r="B355" s="2717">
        <v>0</v>
      </c>
      <c r="C355" s="2717">
        <v>0</v>
      </c>
      <c r="D355" s="2717">
        <v>0</v>
      </c>
      <c r="E355" s="2717">
        <v>0</v>
      </c>
      <c r="F355" s="2717">
        <v>0</v>
      </c>
      <c r="G355" s="2717">
        <v>0</v>
      </c>
      <c r="H355" s="2671">
        <v>0</v>
      </c>
      <c r="I355" s="2671">
        <v>0</v>
      </c>
      <c r="J355" s="2671">
        <v>0</v>
      </c>
      <c r="K355" s="2671">
        <v>0</v>
      </c>
      <c r="L355" s="2671">
        <v>0</v>
      </c>
      <c r="M355" s="2671">
        <v>0</v>
      </c>
      <c r="N355" s="2671">
        <v>0</v>
      </c>
      <c r="O355" s="2671">
        <v>0</v>
      </c>
      <c r="P355" s="2671">
        <v>0</v>
      </c>
      <c r="Q355" s="2671">
        <v>0</v>
      </c>
      <c r="R355" s="2671">
        <v>0</v>
      </c>
      <c r="S355" s="2671">
        <v>0</v>
      </c>
      <c r="T355" s="2671">
        <v>0</v>
      </c>
      <c r="U355" s="2671">
        <v>0</v>
      </c>
      <c r="V355" s="2671">
        <v>0</v>
      </c>
      <c r="W355" s="2671">
        <v>0</v>
      </c>
      <c r="X355" s="2671">
        <v>0</v>
      </c>
      <c r="Y355" s="2671">
        <v>0</v>
      </c>
    </row>
    <row r="356" spans="1:25" ht="16.5" thickBot="1">
      <c r="A356" s="2655" t="s">
        <v>2115</v>
      </c>
      <c r="B356" s="2717">
        <v>0</v>
      </c>
      <c r="C356" s="2717">
        <v>0</v>
      </c>
      <c r="D356" s="2717">
        <v>0</v>
      </c>
      <c r="E356" s="2717">
        <v>0</v>
      </c>
      <c r="F356" s="2717">
        <v>0</v>
      </c>
      <c r="G356" s="2717">
        <v>0</v>
      </c>
      <c r="H356" s="2671">
        <v>0</v>
      </c>
      <c r="I356" s="2671">
        <v>0</v>
      </c>
      <c r="J356" s="2671">
        <v>0</v>
      </c>
      <c r="K356" s="2671">
        <v>0</v>
      </c>
      <c r="L356" s="2671">
        <v>0</v>
      </c>
      <c r="M356" s="2671">
        <v>0</v>
      </c>
      <c r="N356" s="2671">
        <v>0</v>
      </c>
      <c r="O356" s="2671">
        <v>0</v>
      </c>
      <c r="P356" s="2671">
        <v>0</v>
      </c>
      <c r="Q356" s="2671">
        <v>0</v>
      </c>
      <c r="R356" s="2671">
        <v>0</v>
      </c>
      <c r="S356" s="2671">
        <v>0</v>
      </c>
      <c r="T356" s="2671">
        <v>0</v>
      </c>
      <c r="U356" s="2671">
        <v>0</v>
      </c>
      <c r="V356" s="2671">
        <v>0</v>
      </c>
      <c r="W356" s="2671">
        <v>0</v>
      </c>
      <c r="X356" s="2671">
        <v>0</v>
      </c>
      <c r="Y356" s="2671">
        <v>0</v>
      </c>
    </row>
    <row r="357" spans="1:25" ht="16.5" thickBot="1">
      <c r="A357" s="2655" t="s">
        <v>2116</v>
      </c>
      <c r="B357" s="2717">
        <v>0</v>
      </c>
      <c r="C357" s="2717">
        <v>0</v>
      </c>
      <c r="D357" s="2717">
        <v>0</v>
      </c>
      <c r="E357" s="2717">
        <v>0</v>
      </c>
      <c r="F357" s="2717">
        <v>0</v>
      </c>
      <c r="G357" s="2717">
        <v>0</v>
      </c>
      <c r="H357" s="2671">
        <v>0</v>
      </c>
      <c r="I357" s="2671">
        <v>0</v>
      </c>
      <c r="J357" s="2671">
        <v>0</v>
      </c>
      <c r="K357" s="2671">
        <v>0</v>
      </c>
      <c r="L357" s="2671">
        <v>0</v>
      </c>
      <c r="M357" s="2671">
        <v>0</v>
      </c>
      <c r="N357" s="2671">
        <v>0</v>
      </c>
      <c r="O357" s="2671">
        <v>0</v>
      </c>
      <c r="P357" s="2671">
        <v>0</v>
      </c>
      <c r="Q357" s="2671">
        <v>0</v>
      </c>
      <c r="R357" s="2671">
        <v>0</v>
      </c>
      <c r="S357" s="2671">
        <v>0</v>
      </c>
      <c r="T357" s="2671">
        <v>0</v>
      </c>
      <c r="U357" s="2671">
        <v>0</v>
      </c>
      <c r="V357" s="2671">
        <v>0</v>
      </c>
      <c r="W357" s="2671">
        <v>0</v>
      </c>
      <c r="X357" s="2671">
        <v>0</v>
      </c>
      <c r="Y357" s="2671">
        <v>0</v>
      </c>
    </row>
    <row r="358" spans="1:25" ht="16.5" thickBot="1">
      <c r="A358" s="2655" t="s">
        <v>2117</v>
      </c>
      <c r="B358" s="2717">
        <v>0</v>
      </c>
      <c r="C358" s="2717">
        <v>0</v>
      </c>
      <c r="D358" s="2717">
        <v>0</v>
      </c>
      <c r="E358" s="2717">
        <v>0</v>
      </c>
      <c r="F358" s="2717">
        <v>0</v>
      </c>
      <c r="G358" s="2717">
        <v>0</v>
      </c>
      <c r="H358" s="2671">
        <v>0</v>
      </c>
      <c r="I358" s="2671">
        <v>0</v>
      </c>
      <c r="J358" s="2671">
        <v>0</v>
      </c>
      <c r="K358" s="2671">
        <v>0</v>
      </c>
      <c r="L358" s="2671">
        <v>0</v>
      </c>
      <c r="M358" s="2671">
        <v>0</v>
      </c>
      <c r="N358" s="2671">
        <v>0</v>
      </c>
      <c r="O358" s="2671">
        <v>0</v>
      </c>
      <c r="P358" s="2671">
        <v>0</v>
      </c>
      <c r="Q358" s="2671">
        <v>0</v>
      </c>
      <c r="R358" s="2671">
        <v>0</v>
      </c>
      <c r="S358" s="2671">
        <v>0</v>
      </c>
      <c r="T358" s="2671">
        <v>0</v>
      </c>
      <c r="U358" s="2671">
        <v>0</v>
      </c>
      <c r="V358" s="2671">
        <v>0</v>
      </c>
      <c r="W358" s="2671">
        <v>0</v>
      </c>
      <c r="X358" s="2671">
        <v>0</v>
      </c>
      <c r="Y358" s="2671">
        <v>0</v>
      </c>
    </row>
    <row r="359" spans="1:25" ht="16.5" thickBot="1">
      <c r="A359" s="2655" t="s">
        <v>2118</v>
      </c>
      <c r="B359" s="2717">
        <v>0</v>
      </c>
      <c r="C359" s="2717">
        <v>0</v>
      </c>
      <c r="D359" s="2717">
        <v>0</v>
      </c>
      <c r="E359" s="2717">
        <v>0</v>
      </c>
      <c r="F359" s="2717">
        <v>0</v>
      </c>
      <c r="G359" s="2717">
        <v>0</v>
      </c>
      <c r="H359" s="2671">
        <v>0</v>
      </c>
      <c r="I359" s="2671">
        <v>0</v>
      </c>
      <c r="J359" s="2671">
        <v>0</v>
      </c>
      <c r="K359" s="2671">
        <v>0</v>
      </c>
      <c r="L359" s="2671">
        <v>0</v>
      </c>
      <c r="M359" s="2671">
        <v>0</v>
      </c>
      <c r="N359" s="2671">
        <v>0</v>
      </c>
      <c r="O359" s="2671">
        <v>0</v>
      </c>
      <c r="P359" s="2671">
        <v>0</v>
      </c>
      <c r="Q359" s="2671">
        <v>0</v>
      </c>
      <c r="R359" s="2671">
        <v>0</v>
      </c>
      <c r="S359" s="2671">
        <v>0</v>
      </c>
      <c r="T359" s="2671">
        <v>0</v>
      </c>
      <c r="U359" s="2671">
        <v>0</v>
      </c>
      <c r="V359" s="2671">
        <v>0</v>
      </c>
      <c r="W359" s="2671">
        <v>0</v>
      </c>
      <c r="X359" s="2671">
        <v>0</v>
      </c>
      <c r="Y359" s="2671">
        <v>0</v>
      </c>
    </row>
    <row r="360" spans="1:25" ht="16.5" thickBot="1">
      <c r="A360" s="2655" t="s">
        <v>2119</v>
      </c>
      <c r="B360" s="2719" t="s">
        <v>1770</v>
      </c>
      <c r="C360" s="2717"/>
      <c r="D360" s="2719" t="s">
        <v>1770</v>
      </c>
      <c r="E360" s="2717"/>
      <c r="F360" s="2719" t="s">
        <v>1770</v>
      </c>
      <c r="G360" s="2717"/>
      <c r="H360" s="2719" t="s">
        <v>1770</v>
      </c>
      <c r="I360" s="2656"/>
      <c r="J360" s="2719" t="s">
        <v>1770</v>
      </c>
      <c r="K360" s="2656"/>
      <c r="L360" s="2719" t="s">
        <v>1770</v>
      </c>
      <c r="M360" s="2656"/>
      <c r="N360" s="2719" t="s">
        <v>1770</v>
      </c>
      <c r="O360" s="2656"/>
      <c r="P360" s="2719" t="s">
        <v>1770</v>
      </c>
      <c r="Q360" s="2656"/>
      <c r="R360" s="2719" t="s">
        <v>1770</v>
      </c>
      <c r="S360" s="2656"/>
      <c r="T360" s="2719" t="s">
        <v>1770</v>
      </c>
      <c r="U360" s="2656"/>
      <c r="V360" s="2719" t="s">
        <v>1770</v>
      </c>
      <c r="W360" s="2656"/>
      <c r="X360" s="2719" t="s">
        <v>1770</v>
      </c>
      <c r="Y360" s="2656"/>
    </row>
    <row r="361" spans="1:25" ht="16.5" thickBot="1">
      <c r="A361" s="2733" t="s">
        <v>2120</v>
      </c>
      <c r="B361" s="2745">
        <v>3267.7688139800048</v>
      </c>
      <c r="C361" s="2744" t="s">
        <v>1770</v>
      </c>
      <c r="D361" s="2744">
        <v>2975.9894470599975</v>
      </c>
      <c r="E361" s="2744" t="s">
        <v>1770</v>
      </c>
      <c r="F361" s="2744">
        <v>298.65593837000051</v>
      </c>
      <c r="G361" s="2744" t="s">
        <v>1770</v>
      </c>
      <c r="H361" s="2713">
        <v>2787.1267120800039</v>
      </c>
      <c r="I361" s="2746" t="s">
        <v>1770</v>
      </c>
      <c r="J361" s="2713">
        <v>6180.403610729998</v>
      </c>
      <c r="K361" s="2746" t="s">
        <v>1770</v>
      </c>
      <c r="L361" s="2713">
        <v>7321.9592297899944</v>
      </c>
      <c r="M361" s="2746" t="s">
        <v>1770</v>
      </c>
      <c r="N361" s="2713">
        <v>503.97095589000673</v>
      </c>
      <c r="O361" s="2746" t="s">
        <v>1770</v>
      </c>
      <c r="P361" s="2713">
        <v>-4542.0813857500034</v>
      </c>
      <c r="Q361" s="2746" t="s">
        <v>1770</v>
      </c>
      <c r="R361" s="2713">
        <v>2.804943409995758</v>
      </c>
      <c r="S361" s="2746" t="s">
        <v>1770</v>
      </c>
      <c r="T361" s="2713">
        <v>2201.9884721199996</v>
      </c>
      <c r="U361" s="2746" t="s">
        <v>1770</v>
      </c>
      <c r="V361" s="2713">
        <v>-48.757325289996515</v>
      </c>
      <c r="W361" s="2746" t="s">
        <v>1770</v>
      </c>
      <c r="X361" s="2713">
        <v>-4018.0320580400003</v>
      </c>
      <c r="Y361" s="2746" t="s">
        <v>1770</v>
      </c>
    </row>
    <row r="362" spans="1:25" ht="16.5" thickBot="1">
      <c r="A362" s="2655" t="s">
        <v>2121</v>
      </c>
      <c r="B362" s="2747">
        <v>0</v>
      </c>
      <c r="C362" s="2719" t="s">
        <v>1770</v>
      </c>
      <c r="D362" s="2719">
        <v>0</v>
      </c>
      <c r="E362" s="2719" t="s">
        <v>1770</v>
      </c>
      <c r="F362" s="2719">
        <v>0</v>
      </c>
      <c r="G362" s="2719" t="s">
        <v>1770</v>
      </c>
      <c r="H362" s="2671">
        <v>0</v>
      </c>
      <c r="I362" s="2720" t="s">
        <v>1770</v>
      </c>
      <c r="J362" s="2671">
        <v>0</v>
      </c>
      <c r="K362" s="2720" t="s">
        <v>1770</v>
      </c>
      <c r="L362" s="2671">
        <v>0</v>
      </c>
      <c r="M362" s="2720" t="s">
        <v>1770</v>
      </c>
      <c r="N362" s="2671">
        <v>0</v>
      </c>
      <c r="O362" s="2720" t="s">
        <v>1770</v>
      </c>
      <c r="P362" s="2671">
        <v>0</v>
      </c>
      <c r="Q362" s="2720" t="s">
        <v>1770</v>
      </c>
      <c r="R362" s="2671">
        <v>0</v>
      </c>
      <c r="S362" s="2720" t="s">
        <v>1770</v>
      </c>
      <c r="T362" s="2671">
        <v>0</v>
      </c>
      <c r="U362" s="2720" t="s">
        <v>1770</v>
      </c>
      <c r="V362" s="2671">
        <v>0</v>
      </c>
      <c r="W362" s="2720" t="s">
        <v>1770</v>
      </c>
      <c r="X362" s="2671">
        <v>0</v>
      </c>
      <c r="Y362" s="2720" t="s">
        <v>1770</v>
      </c>
    </row>
    <row r="363" spans="1:25" ht="16.5" thickBot="1">
      <c r="A363" s="2655" t="s">
        <v>2122</v>
      </c>
      <c r="B363" s="2747">
        <v>0</v>
      </c>
      <c r="C363" s="2719" t="s">
        <v>1770</v>
      </c>
      <c r="D363" s="2719">
        <v>0</v>
      </c>
      <c r="E363" s="2719" t="s">
        <v>1770</v>
      </c>
      <c r="F363" s="2719">
        <v>0</v>
      </c>
      <c r="G363" s="2719" t="s">
        <v>1770</v>
      </c>
      <c r="H363" s="2671">
        <v>0</v>
      </c>
      <c r="I363" s="2720" t="s">
        <v>1770</v>
      </c>
      <c r="J363" s="2671">
        <v>0</v>
      </c>
      <c r="K363" s="2720" t="s">
        <v>1770</v>
      </c>
      <c r="L363" s="2671">
        <v>0</v>
      </c>
      <c r="M363" s="2720" t="s">
        <v>1770</v>
      </c>
      <c r="N363" s="2671">
        <v>0</v>
      </c>
      <c r="O363" s="2720" t="s">
        <v>1770</v>
      </c>
      <c r="P363" s="2671">
        <v>0</v>
      </c>
      <c r="Q363" s="2720" t="s">
        <v>1770</v>
      </c>
      <c r="R363" s="2671">
        <v>0</v>
      </c>
      <c r="S363" s="2720" t="s">
        <v>1770</v>
      </c>
      <c r="T363" s="2671">
        <v>0</v>
      </c>
      <c r="U363" s="2720" t="s">
        <v>1770</v>
      </c>
      <c r="V363" s="2671">
        <v>0</v>
      </c>
      <c r="W363" s="2720" t="s">
        <v>1770</v>
      </c>
      <c r="X363" s="2671">
        <v>0</v>
      </c>
      <c r="Y363" s="2720" t="s">
        <v>1770</v>
      </c>
    </row>
    <row r="364" spans="1:25" ht="16.5" thickBot="1">
      <c r="A364" s="2655" t="s">
        <v>2123</v>
      </c>
      <c r="B364" s="2747">
        <v>0</v>
      </c>
      <c r="C364" s="2719" t="s">
        <v>1770</v>
      </c>
      <c r="D364" s="2719">
        <v>0</v>
      </c>
      <c r="E364" s="2719" t="s">
        <v>1770</v>
      </c>
      <c r="F364" s="2719">
        <v>0</v>
      </c>
      <c r="G364" s="2719" t="s">
        <v>1770</v>
      </c>
      <c r="H364" s="2671">
        <v>0</v>
      </c>
      <c r="I364" s="2720" t="s">
        <v>1770</v>
      </c>
      <c r="J364" s="2671">
        <v>0</v>
      </c>
      <c r="K364" s="2720" t="s">
        <v>1770</v>
      </c>
      <c r="L364" s="2671">
        <v>0</v>
      </c>
      <c r="M364" s="2720" t="s">
        <v>1770</v>
      </c>
      <c r="N364" s="2671">
        <v>0</v>
      </c>
      <c r="O364" s="2720" t="s">
        <v>1770</v>
      </c>
      <c r="P364" s="2671">
        <v>0</v>
      </c>
      <c r="Q364" s="2720" t="s">
        <v>1770</v>
      </c>
      <c r="R364" s="2671">
        <v>0</v>
      </c>
      <c r="S364" s="2720" t="s">
        <v>1770</v>
      </c>
      <c r="T364" s="2671">
        <v>0</v>
      </c>
      <c r="U364" s="2720" t="s">
        <v>1770</v>
      </c>
      <c r="V364" s="2671">
        <v>0</v>
      </c>
      <c r="W364" s="2720" t="s">
        <v>1770</v>
      </c>
      <c r="X364" s="2671">
        <v>0</v>
      </c>
      <c r="Y364" s="2720" t="s">
        <v>1770</v>
      </c>
    </row>
    <row r="365" spans="1:25" ht="16.5" thickBot="1">
      <c r="A365" s="2655" t="s">
        <v>2124</v>
      </c>
      <c r="B365" s="2747">
        <v>0</v>
      </c>
      <c r="C365" s="2719" t="s">
        <v>1770</v>
      </c>
      <c r="D365" s="2719">
        <v>0</v>
      </c>
      <c r="E365" s="2719" t="s">
        <v>1770</v>
      </c>
      <c r="F365" s="2719">
        <v>0</v>
      </c>
      <c r="G365" s="2719" t="s">
        <v>1770</v>
      </c>
      <c r="H365" s="2671">
        <v>0</v>
      </c>
      <c r="I365" s="2720" t="s">
        <v>1770</v>
      </c>
      <c r="J365" s="2671">
        <v>0</v>
      </c>
      <c r="K365" s="2720" t="s">
        <v>1770</v>
      </c>
      <c r="L365" s="2671">
        <v>0</v>
      </c>
      <c r="M365" s="2720" t="s">
        <v>1770</v>
      </c>
      <c r="N365" s="2671">
        <v>0</v>
      </c>
      <c r="O365" s="2720" t="s">
        <v>1770</v>
      </c>
      <c r="P365" s="2671">
        <v>0</v>
      </c>
      <c r="Q365" s="2720" t="s">
        <v>1770</v>
      </c>
      <c r="R365" s="2671">
        <v>0</v>
      </c>
      <c r="S365" s="2720" t="s">
        <v>1770</v>
      </c>
      <c r="T365" s="2671">
        <v>0</v>
      </c>
      <c r="U365" s="2720" t="s">
        <v>1770</v>
      </c>
      <c r="V365" s="2671">
        <v>0</v>
      </c>
      <c r="W365" s="2720" t="s">
        <v>1770</v>
      </c>
      <c r="X365" s="2671">
        <v>0</v>
      </c>
      <c r="Y365" s="2720" t="s">
        <v>1770</v>
      </c>
    </row>
    <row r="366" spans="1:25" ht="16.5" thickBot="1">
      <c r="A366" s="2655" t="s">
        <v>2125</v>
      </c>
      <c r="B366" s="2747">
        <v>0</v>
      </c>
      <c r="C366" s="2719" t="s">
        <v>1770</v>
      </c>
      <c r="D366" s="2719">
        <v>0</v>
      </c>
      <c r="E366" s="2719" t="s">
        <v>1770</v>
      </c>
      <c r="F366" s="2719">
        <v>0</v>
      </c>
      <c r="G366" s="2719" t="s">
        <v>1770</v>
      </c>
      <c r="H366" s="2671">
        <v>0</v>
      </c>
      <c r="I366" s="2720" t="s">
        <v>1770</v>
      </c>
      <c r="J366" s="2671">
        <v>0</v>
      </c>
      <c r="K366" s="2720" t="s">
        <v>1770</v>
      </c>
      <c r="L366" s="2671">
        <v>0</v>
      </c>
      <c r="M366" s="2720" t="s">
        <v>1770</v>
      </c>
      <c r="N366" s="2671">
        <v>0</v>
      </c>
      <c r="O366" s="2720" t="s">
        <v>1770</v>
      </c>
      <c r="P366" s="2671">
        <v>0</v>
      </c>
      <c r="Q366" s="2720" t="s">
        <v>1770</v>
      </c>
      <c r="R366" s="2671">
        <v>0</v>
      </c>
      <c r="S366" s="2720" t="s">
        <v>1770</v>
      </c>
      <c r="T366" s="2671">
        <v>0</v>
      </c>
      <c r="U366" s="2720" t="s">
        <v>1770</v>
      </c>
      <c r="V366" s="2671">
        <v>0</v>
      </c>
      <c r="W366" s="2720" t="s">
        <v>1770</v>
      </c>
      <c r="X366" s="2671">
        <v>0</v>
      </c>
      <c r="Y366" s="2720" t="s">
        <v>1770</v>
      </c>
    </row>
    <row r="367" spans="1:25" ht="16.5" thickBot="1">
      <c r="A367" s="2655" t="s">
        <v>2126</v>
      </c>
      <c r="B367" s="2747">
        <v>3267.7688139800048</v>
      </c>
      <c r="C367" s="2719" t="s">
        <v>1770</v>
      </c>
      <c r="D367" s="2719">
        <v>2975.9894470599975</v>
      </c>
      <c r="E367" s="2719" t="s">
        <v>1770</v>
      </c>
      <c r="F367" s="2719">
        <v>298.65593837000051</v>
      </c>
      <c r="G367" s="2719" t="s">
        <v>1770</v>
      </c>
      <c r="H367" s="2671">
        <v>2787.1267120800039</v>
      </c>
      <c r="I367" s="2720" t="s">
        <v>1770</v>
      </c>
      <c r="J367" s="2671">
        <v>6180.403610729998</v>
      </c>
      <c r="K367" s="2720" t="s">
        <v>1770</v>
      </c>
      <c r="L367" s="2671">
        <v>7321.9592297899944</v>
      </c>
      <c r="M367" s="2720" t="s">
        <v>1770</v>
      </c>
      <c r="N367" s="2671">
        <v>503.97095589000673</v>
      </c>
      <c r="O367" s="2720" t="s">
        <v>1770</v>
      </c>
      <c r="P367" s="2671">
        <v>-4542.0813857500034</v>
      </c>
      <c r="Q367" s="2720" t="s">
        <v>1770</v>
      </c>
      <c r="R367" s="2671">
        <v>2.804943409995758</v>
      </c>
      <c r="S367" s="2720" t="s">
        <v>1770</v>
      </c>
      <c r="T367" s="2671">
        <v>2201.9884721199996</v>
      </c>
      <c r="U367" s="2720" t="s">
        <v>1770</v>
      </c>
      <c r="V367" s="2671">
        <v>-48.757325289996515</v>
      </c>
      <c r="W367" s="2720" t="s">
        <v>1770</v>
      </c>
      <c r="X367" s="2671">
        <v>-4018.0320580400003</v>
      </c>
      <c r="Y367" s="2720" t="s">
        <v>1770</v>
      </c>
    </row>
    <row r="368" spans="1:25" ht="16.5" thickBot="1">
      <c r="A368" s="2655" t="s">
        <v>2127</v>
      </c>
      <c r="B368" s="2747">
        <v>3267.7688139800048</v>
      </c>
      <c r="C368" s="2719" t="s">
        <v>1770</v>
      </c>
      <c r="D368" s="2719">
        <v>2975.9894470599975</v>
      </c>
      <c r="E368" s="2719" t="s">
        <v>1770</v>
      </c>
      <c r="F368" s="2719">
        <v>298.65593837000051</v>
      </c>
      <c r="G368" s="2719" t="s">
        <v>1770</v>
      </c>
      <c r="H368" s="2671">
        <v>2787.1267120800039</v>
      </c>
      <c r="I368" s="2720" t="s">
        <v>1770</v>
      </c>
      <c r="J368" s="2671">
        <v>6180.403610729998</v>
      </c>
      <c r="K368" s="2720" t="s">
        <v>1770</v>
      </c>
      <c r="L368" s="2671">
        <v>7321.9592297899944</v>
      </c>
      <c r="M368" s="2720" t="s">
        <v>1770</v>
      </c>
      <c r="N368" s="2671">
        <v>503.97095589000673</v>
      </c>
      <c r="O368" s="2720" t="s">
        <v>1770</v>
      </c>
      <c r="P368" s="2671">
        <v>-4542.0813857500034</v>
      </c>
      <c r="Q368" s="2720" t="s">
        <v>1770</v>
      </c>
      <c r="R368" s="2671">
        <v>2.804943409995758</v>
      </c>
      <c r="S368" s="2720" t="s">
        <v>1770</v>
      </c>
      <c r="T368" s="2671">
        <v>2201.9884721199996</v>
      </c>
      <c r="U368" s="2720" t="s">
        <v>1770</v>
      </c>
      <c r="V368" s="2671">
        <v>-48.757325289996515</v>
      </c>
      <c r="W368" s="2720" t="s">
        <v>1770</v>
      </c>
      <c r="X368" s="2671">
        <v>-4018.0320580400003</v>
      </c>
      <c r="Y368" s="2720" t="s">
        <v>1770</v>
      </c>
    </row>
    <row r="369" spans="1:25" ht="16.5" thickBot="1">
      <c r="A369" s="2655" t="s">
        <v>2128</v>
      </c>
      <c r="B369" s="2747">
        <v>3267.7688139800048</v>
      </c>
      <c r="C369" s="2719" t="s">
        <v>1770</v>
      </c>
      <c r="D369" s="2719">
        <v>2975.9894470599975</v>
      </c>
      <c r="E369" s="2719" t="s">
        <v>1770</v>
      </c>
      <c r="F369" s="2719">
        <v>298.65593837000051</v>
      </c>
      <c r="G369" s="2719" t="s">
        <v>1770</v>
      </c>
      <c r="H369" s="2671">
        <v>2787.1267120800039</v>
      </c>
      <c r="I369" s="2720" t="s">
        <v>1770</v>
      </c>
      <c r="J369" s="2671">
        <v>6180.403610729998</v>
      </c>
      <c r="K369" s="2720" t="s">
        <v>1770</v>
      </c>
      <c r="L369" s="2671">
        <v>7321.9592297899944</v>
      </c>
      <c r="M369" s="2720" t="s">
        <v>1770</v>
      </c>
      <c r="N369" s="2671">
        <v>503.97095589000673</v>
      </c>
      <c r="O369" s="2720" t="s">
        <v>1770</v>
      </c>
      <c r="P369" s="2671">
        <v>-4542.0813857500034</v>
      </c>
      <c r="Q369" s="2720" t="s">
        <v>1770</v>
      </c>
      <c r="R369" s="2671">
        <v>2.804943409995758</v>
      </c>
      <c r="S369" s="2720" t="s">
        <v>1770</v>
      </c>
      <c r="T369" s="2671">
        <v>2201.9884721199996</v>
      </c>
      <c r="U369" s="2720" t="s">
        <v>1770</v>
      </c>
      <c r="V369" s="2671">
        <v>-48.757325289996515</v>
      </c>
      <c r="W369" s="2720" t="s">
        <v>1770</v>
      </c>
      <c r="X369" s="2671">
        <v>-4018.0320580400003</v>
      </c>
      <c r="Y369" s="2720" t="s">
        <v>1770</v>
      </c>
    </row>
    <row r="370" spans="1:25" ht="16.5" thickBot="1">
      <c r="A370" s="2655" t="s">
        <v>2129</v>
      </c>
      <c r="B370" s="2747">
        <v>0</v>
      </c>
      <c r="C370" s="2719" t="s">
        <v>1770</v>
      </c>
      <c r="D370" s="2719">
        <v>0</v>
      </c>
      <c r="E370" s="2719" t="s">
        <v>1770</v>
      </c>
      <c r="F370" s="2719">
        <v>0</v>
      </c>
      <c r="G370" s="2719" t="s">
        <v>1770</v>
      </c>
      <c r="H370" s="2671">
        <v>0</v>
      </c>
      <c r="I370" s="2720" t="s">
        <v>1770</v>
      </c>
      <c r="J370" s="2671">
        <v>0</v>
      </c>
      <c r="K370" s="2720" t="s">
        <v>1770</v>
      </c>
      <c r="L370" s="2671">
        <v>0</v>
      </c>
      <c r="M370" s="2720" t="s">
        <v>1770</v>
      </c>
      <c r="N370" s="2671">
        <v>0</v>
      </c>
      <c r="O370" s="2720" t="s">
        <v>1770</v>
      </c>
      <c r="P370" s="2671">
        <v>0</v>
      </c>
      <c r="Q370" s="2720" t="s">
        <v>1770</v>
      </c>
      <c r="R370" s="2671">
        <v>0</v>
      </c>
      <c r="S370" s="2720" t="s">
        <v>1770</v>
      </c>
      <c r="T370" s="2671">
        <v>0</v>
      </c>
      <c r="U370" s="2720" t="s">
        <v>1770</v>
      </c>
      <c r="V370" s="2671">
        <v>0</v>
      </c>
      <c r="W370" s="2720" t="s">
        <v>1770</v>
      </c>
      <c r="X370" s="2671">
        <v>0</v>
      </c>
      <c r="Y370" s="2720" t="s">
        <v>1770</v>
      </c>
    </row>
    <row r="371" spans="1:25" ht="16.5" thickBot="1">
      <c r="A371" s="2655" t="s">
        <v>2130</v>
      </c>
      <c r="B371" s="2747">
        <v>0</v>
      </c>
      <c r="C371" s="2719" t="s">
        <v>1770</v>
      </c>
      <c r="D371" s="2719">
        <v>0</v>
      </c>
      <c r="E371" s="2719" t="s">
        <v>1770</v>
      </c>
      <c r="F371" s="2719">
        <v>0</v>
      </c>
      <c r="G371" s="2719" t="s">
        <v>1770</v>
      </c>
      <c r="H371" s="2671">
        <v>0</v>
      </c>
      <c r="I371" s="2720" t="s">
        <v>1770</v>
      </c>
      <c r="J371" s="2671">
        <v>0</v>
      </c>
      <c r="K371" s="2720" t="s">
        <v>1770</v>
      </c>
      <c r="L371" s="2671">
        <v>0</v>
      </c>
      <c r="M371" s="2720" t="s">
        <v>1770</v>
      </c>
      <c r="N371" s="2671">
        <v>0</v>
      </c>
      <c r="O371" s="2720" t="s">
        <v>1770</v>
      </c>
      <c r="P371" s="2671">
        <v>0</v>
      </c>
      <c r="Q371" s="2720" t="s">
        <v>1770</v>
      </c>
      <c r="R371" s="2671">
        <v>0</v>
      </c>
      <c r="S371" s="2720" t="s">
        <v>1770</v>
      </c>
      <c r="T371" s="2671">
        <v>0</v>
      </c>
      <c r="U371" s="2720" t="s">
        <v>1770</v>
      </c>
      <c r="V371" s="2671">
        <v>0</v>
      </c>
      <c r="W371" s="2720" t="s">
        <v>1770</v>
      </c>
      <c r="X371" s="2671">
        <v>0</v>
      </c>
      <c r="Y371" s="2720" t="s">
        <v>1770</v>
      </c>
    </row>
    <row r="372" spans="1:25" ht="16.5" thickBot="1">
      <c r="A372" s="2655" t="s">
        <v>2131</v>
      </c>
      <c r="B372" s="2747">
        <v>0</v>
      </c>
      <c r="C372" s="2719" t="s">
        <v>1770</v>
      </c>
      <c r="D372" s="2719">
        <v>0</v>
      </c>
      <c r="E372" s="2719" t="s">
        <v>1770</v>
      </c>
      <c r="F372" s="2719">
        <v>0</v>
      </c>
      <c r="G372" s="2719" t="s">
        <v>1770</v>
      </c>
      <c r="H372" s="2671">
        <v>0</v>
      </c>
      <c r="I372" s="2720" t="s">
        <v>1770</v>
      </c>
      <c r="J372" s="2671">
        <v>0</v>
      </c>
      <c r="K372" s="2720" t="s">
        <v>1770</v>
      </c>
      <c r="L372" s="2671">
        <v>0</v>
      </c>
      <c r="M372" s="2720" t="s">
        <v>1770</v>
      </c>
      <c r="N372" s="2671">
        <v>0</v>
      </c>
      <c r="O372" s="2720" t="s">
        <v>1770</v>
      </c>
      <c r="P372" s="2671">
        <v>0</v>
      </c>
      <c r="Q372" s="2720" t="s">
        <v>1770</v>
      </c>
      <c r="R372" s="2671">
        <v>0</v>
      </c>
      <c r="S372" s="2720" t="s">
        <v>1770</v>
      </c>
      <c r="T372" s="2671">
        <v>0</v>
      </c>
      <c r="U372" s="2720" t="s">
        <v>1770</v>
      </c>
      <c r="V372" s="2671">
        <v>0</v>
      </c>
      <c r="W372" s="2720" t="s">
        <v>1770</v>
      </c>
      <c r="X372" s="2671">
        <v>0</v>
      </c>
      <c r="Y372" s="2720" t="s">
        <v>1770</v>
      </c>
    </row>
    <row r="373" spans="1:25" ht="16.5" thickBot="1">
      <c r="A373" s="2655" t="s">
        <v>2132</v>
      </c>
      <c r="B373" s="2747">
        <v>0</v>
      </c>
      <c r="C373" s="2719" t="s">
        <v>1770</v>
      </c>
      <c r="D373" s="2719">
        <v>0</v>
      </c>
      <c r="E373" s="2719" t="s">
        <v>1770</v>
      </c>
      <c r="F373" s="2719">
        <v>0</v>
      </c>
      <c r="G373" s="2719" t="s">
        <v>1770</v>
      </c>
      <c r="H373" s="2671">
        <v>0</v>
      </c>
      <c r="I373" s="2720" t="s">
        <v>1770</v>
      </c>
      <c r="J373" s="2671">
        <v>0</v>
      </c>
      <c r="K373" s="2720" t="s">
        <v>1770</v>
      </c>
      <c r="L373" s="2671">
        <v>0</v>
      </c>
      <c r="M373" s="2720" t="s">
        <v>1770</v>
      </c>
      <c r="N373" s="2671">
        <v>0</v>
      </c>
      <c r="O373" s="2720" t="s">
        <v>1770</v>
      </c>
      <c r="P373" s="2671">
        <v>0</v>
      </c>
      <c r="Q373" s="2720" t="s">
        <v>1770</v>
      </c>
      <c r="R373" s="2671">
        <v>0</v>
      </c>
      <c r="S373" s="2720" t="s">
        <v>1770</v>
      </c>
      <c r="T373" s="2671">
        <v>0</v>
      </c>
      <c r="U373" s="2720" t="s">
        <v>1770</v>
      </c>
      <c r="V373" s="2671">
        <v>0</v>
      </c>
      <c r="W373" s="2720" t="s">
        <v>1770</v>
      </c>
      <c r="X373" s="2671">
        <v>0</v>
      </c>
      <c r="Y373" s="2720" t="s">
        <v>1770</v>
      </c>
    </row>
    <row r="374" spans="1:25" ht="16.5" thickBot="1">
      <c r="A374" s="2655" t="s">
        <v>2133</v>
      </c>
      <c r="B374" s="2747">
        <v>0</v>
      </c>
      <c r="C374" s="2719" t="s">
        <v>1770</v>
      </c>
      <c r="D374" s="2719">
        <v>0</v>
      </c>
      <c r="E374" s="2719" t="s">
        <v>1770</v>
      </c>
      <c r="F374" s="2719">
        <v>0</v>
      </c>
      <c r="G374" s="2719" t="s">
        <v>1770</v>
      </c>
      <c r="H374" s="2671">
        <v>0</v>
      </c>
      <c r="I374" s="2720" t="s">
        <v>1770</v>
      </c>
      <c r="J374" s="2671">
        <v>0</v>
      </c>
      <c r="K374" s="2720" t="s">
        <v>1770</v>
      </c>
      <c r="L374" s="2671">
        <v>0</v>
      </c>
      <c r="M374" s="2720" t="s">
        <v>1770</v>
      </c>
      <c r="N374" s="2671">
        <v>0</v>
      </c>
      <c r="O374" s="2720" t="s">
        <v>1770</v>
      </c>
      <c r="P374" s="2671">
        <v>0</v>
      </c>
      <c r="Q374" s="2720" t="s">
        <v>1770</v>
      </c>
      <c r="R374" s="2671">
        <v>0</v>
      </c>
      <c r="S374" s="2720" t="s">
        <v>1770</v>
      </c>
      <c r="T374" s="2671">
        <v>0</v>
      </c>
      <c r="U374" s="2720" t="s">
        <v>1770</v>
      </c>
      <c r="V374" s="2671">
        <v>0</v>
      </c>
      <c r="W374" s="2720" t="s">
        <v>1770</v>
      </c>
      <c r="X374" s="2671">
        <v>0</v>
      </c>
      <c r="Y374" s="2720" t="s">
        <v>1770</v>
      </c>
    </row>
    <row r="375" spans="1:25" ht="16.5" thickBot="1">
      <c r="A375" s="2748" t="s">
        <v>2134</v>
      </c>
      <c r="B375" s="2747">
        <v>0</v>
      </c>
      <c r="C375" s="2719" t="s">
        <v>1770</v>
      </c>
      <c r="D375" s="2719">
        <v>0</v>
      </c>
      <c r="E375" s="2719" t="s">
        <v>1770</v>
      </c>
      <c r="F375" s="2719">
        <v>0</v>
      </c>
      <c r="G375" s="2719" t="s">
        <v>1770</v>
      </c>
      <c r="H375" s="2671">
        <v>0</v>
      </c>
      <c r="I375" s="2720" t="s">
        <v>1770</v>
      </c>
      <c r="J375" s="2671">
        <v>0</v>
      </c>
      <c r="K375" s="2720" t="s">
        <v>1770</v>
      </c>
      <c r="L375" s="2671">
        <v>0</v>
      </c>
      <c r="M375" s="2720" t="s">
        <v>1770</v>
      </c>
      <c r="N375" s="2671">
        <v>0</v>
      </c>
      <c r="O375" s="2720" t="s">
        <v>1770</v>
      </c>
      <c r="P375" s="2671">
        <v>0</v>
      </c>
      <c r="Q375" s="2720" t="s">
        <v>1770</v>
      </c>
      <c r="R375" s="2671">
        <v>0</v>
      </c>
      <c r="S375" s="2720" t="s">
        <v>1770</v>
      </c>
      <c r="T375" s="2671">
        <v>0</v>
      </c>
      <c r="U375" s="2720" t="s">
        <v>1770</v>
      </c>
      <c r="V375" s="2671">
        <v>0</v>
      </c>
      <c r="W375" s="2720" t="s">
        <v>1770</v>
      </c>
      <c r="X375" s="2671">
        <v>0</v>
      </c>
      <c r="Y375" s="2720" t="s">
        <v>1770</v>
      </c>
    </row>
    <row r="376" spans="1:25" ht="16.5" thickBot="1">
      <c r="A376" s="2749" t="s">
        <v>2135</v>
      </c>
      <c r="B376" s="2747">
        <v>0</v>
      </c>
      <c r="C376" s="2719" t="s">
        <v>1770</v>
      </c>
      <c r="D376" s="2719">
        <v>0</v>
      </c>
      <c r="E376" s="2719" t="s">
        <v>1770</v>
      </c>
      <c r="F376" s="2719">
        <v>0</v>
      </c>
      <c r="G376" s="2719" t="s">
        <v>1770</v>
      </c>
      <c r="H376" s="2671">
        <v>0</v>
      </c>
      <c r="I376" s="2720" t="s">
        <v>1770</v>
      </c>
      <c r="J376" s="2671">
        <v>0</v>
      </c>
      <c r="K376" s="2720" t="s">
        <v>1770</v>
      </c>
      <c r="L376" s="2671">
        <v>0</v>
      </c>
      <c r="M376" s="2720" t="s">
        <v>1770</v>
      </c>
      <c r="N376" s="2671">
        <v>0</v>
      </c>
      <c r="O376" s="2720" t="s">
        <v>1770</v>
      </c>
      <c r="P376" s="2671">
        <v>0</v>
      </c>
      <c r="Q376" s="2720" t="s">
        <v>1770</v>
      </c>
      <c r="R376" s="2671">
        <v>0</v>
      </c>
      <c r="S376" s="2720" t="s">
        <v>1770</v>
      </c>
      <c r="T376" s="2671">
        <v>0</v>
      </c>
      <c r="U376" s="2720" t="s">
        <v>1770</v>
      </c>
      <c r="V376" s="2671">
        <v>0</v>
      </c>
      <c r="W376" s="2720" t="s">
        <v>1770</v>
      </c>
      <c r="X376" s="2671">
        <v>0</v>
      </c>
      <c r="Y376" s="2720" t="s">
        <v>1770</v>
      </c>
    </row>
    <row r="377" spans="1:25" ht="16.5" thickBot="1">
      <c r="A377" s="2749" t="s">
        <v>2136</v>
      </c>
      <c r="B377" s="2747">
        <v>0</v>
      </c>
      <c r="C377" s="2719" t="s">
        <v>1770</v>
      </c>
      <c r="D377" s="2719">
        <v>0</v>
      </c>
      <c r="E377" s="2719" t="s">
        <v>1770</v>
      </c>
      <c r="F377" s="2719">
        <v>0</v>
      </c>
      <c r="G377" s="2719" t="s">
        <v>1770</v>
      </c>
      <c r="H377" s="2671">
        <v>0</v>
      </c>
      <c r="I377" s="2720" t="s">
        <v>1770</v>
      </c>
      <c r="J377" s="2671">
        <v>0</v>
      </c>
      <c r="K377" s="2720" t="s">
        <v>1770</v>
      </c>
      <c r="L377" s="2671">
        <v>0</v>
      </c>
      <c r="M377" s="2720" t="s">
        <v>1770</v>
      </c>
      <c r="N377" s="2671">
        <v>0</v>
      </c>
      <c r="O377" s="2720" t="s">
        <v>1770</v>
      </c>
      <c r="P377" s="2671">
        <v>0</v>
      </c>
      <c r="Q377" s="2720" t="s">
        <v>1770</v>
      </c>
      <c r="R377" s="2671">
        <v>0</v>
      </c>
      <c r="S377" s="2720" t="s">
        <v>1770</v>
      </c>
      <c r="T377" s="2671">
        <v>0</v>
      </c>
      <c r="U377" s="2720" t="s">
        <v>1770</v>
      </c>
      <c r="V377" s="2671">
        <v>0</v>
      </c>
      <c r="W377" s="2720" t="s">
        <v>1770</v>
      </c>
      <c r="X377" s="2671">
        <v>0</v>
      </c>
      <c r="Y377" s="2720" t="s">
        <v>1770</v>
      </c>
    </row>
    <row r="378" spans="1:25" ht="16.5" thickBot="1">
      <c r="A378" s="2701" t="s">
        <v>2137</v>
      </c>
      <c r="B378" s="2750">
        <v>4503.7935816625777</v>
      </c>
      <c r="C378" s="2750">
        <v>-2600.4484622941227</v>
      </c>
      <c r="D378" s="2750">
        <v>4168.6909869214433</v>
      </c>
      <c r="E378" s="2750">
        <v>6360.7542293396227</v>
      </c>
      <c r="F378" s="2750">
        <v>915.49219101313633</v>
      </c>
      <c r="G378" s="2750">
        <v>4815.7147983936011</v>
      </c>
      <c r="H378" s="2713">
        <v>8814.1592250795056</v>
      </c>
      <c r="I378" s="2713">
        <v>5582.1576963081206</v>
      </c>
      <c r="J378" s="2713">
        <v>11128.781896712393</v>
      </c>
      <c r="K378" s="2713">
        <v>10503.210123558034</v>
      </c>
      <c r="L378" s="2713">
        <v>14450.062704326861</v>
      </c>
      <c r="M378" s="2713">
        <v>20526.858705059447</v>
      </c>
      <c r="N378" s="2713">
        <v>5435.759734682686</v>
      </c>
      <c r="O378" s="2713">
        <v>4461.754115606127</v>
      </c>
      <c r="P378" s="2713">
        <v>-3900.3308065811188</v>
      </c>
      <c r="Q378" s="2713">
        <v>-1065.7169165495884</v>
      </c>
      <c r="R378" s="2713">
        <v>5703.6968426862904</v>
      </c>
      <c r="S378" s="2713">
        <v>3601.1702571266569</v>
      </c>
      <c r="T378" s="2713">
        <v>14812.514806577583</v>
      </c>
      <c r="U378" s="2713">
        <v>6843.7424243994174</v>
      </c>
      <c r="V378" s="2713">
        <v>10891.12400488588</v>
      </c>
      <c r="W378" s="2713">
        <v>3073.6018606292905</v>
      </c>
      <c r="X378" s="2713">
        <v>-5554.7879365038225</v>
      </c>
      <c r="Y378" s="2713">
        <v>5789.4780404830735</v>
      </c>
    </row>
    <row r="379" spans="1:25" ht="16.5" thickBot="1">
      <c r="A379" s="2751" t="s">
        <v>2138</v>
      </c>
      <c r="B379" s="2752">
        <v>0</v>
      </c>
      <c r="C379" s="2752">
        <v>0</v>
      </c>
      <c r="D379" s="2752">
        <v>0</v>
      </c>
      <c r="E379" s="2752">
        <v>0</v>
      </c>
      <c r="F379" s="2752">
        <v>0</v>
      </c>
      <c r="G379" s="2752">
        <v>0</v>
      </c>
      <c r="H379" s="2671">
        <v>0</v>
      </c>
      <c r="I379" s="2671">
        <v>0</v>
      </c>
      <c r="J379" s="2671">
        <v>0</v>
      </c>
      <c r="K379" s="2671">
        <v>0</v>
      </c>
      <c r="L379" s="2671">
        <v>0</v>
      </c>
      <c r="M379" s="2671">
        <v>0</v>
      </c>
      <c r="N379" s="2671">
        <v>0</v>
      </c>
      <c r="O379" s="2671">
        <v>0</v>
      </c>
      <c r="P379" s="2671">
        <v>0</v>
      </c>
      <c r="Q379" s="2671">
        <v>0</v>
      </c>
      <c r="R379" s="2671">
        <v>0</v>
      </c>
      <c r="S379" s="2671">
        <v>0</v>
      </c>
      <c r="T379" s="2671">
        <v>0</v>
      </c>
      <c r="U379" s="2671">
        <v>0</v>
      </c>
      <c r="V379" s="2671">
        <v>0</v>
      </c>
      <c r="W379" s="2671">
        <v>0</v>
      </c>
      <c r="X379" s="2671">
        <v>0</v>
      </c>
      <c r="Y379" s="2671">
        <v>0</v>
      </c>
    </row>
    <row r="380" spans="1:25" ht="16.5" thickBot="1">
      <c r="A380" s="2753" t="s">
        <v>2139</v>
      </c>
      <c r="B380" s="2752">
        <v>0</v>
      </c>
      <c r="C380" s="2752">
        <v>0</v>
      </c>
      <c r="D380" s="2752">
        <v>0</v>
      </c>
      <c r="E380" s="2752">
        <v>0</v>
      </c>
      <c r="F380" s="2752">
        <v>0</v>
      </c>
      <c r="G380" s="2752">
        <v>0</v>
      </c>
      <c r="H380" s="2671">
        <v>0</v>
      </c>
      <c r="I380" s="2671">
        <v>0</v>
      </c>
      <c r="J380" s="2671">
        <v>0</v>
      </c>
      <c r="K380" s="2671">
        <v>0</v>
      </c>
      <c r="L380" s="2671">
        <v>0</v>
      </c>
      <c r="M380" s="2671">
        <v>0</v>
      </c>
      <c r="N380" s="2671">
        <v>0</v>
      </c>
      <c r="O380" s="2671">
        <v>0</v>
      </c>
      <c r="P380" s="2671">
        <v>0</v>
      </c>
      <c r="Q380" s="2671">
        <v>0</v>
      </c>
      <c r="R380" s="2671">
        <v>0</v>
      </c>
      <c r="S380" s="2671">
        <v>0</v>
      </c>
      <c r="T380" s="2671">
        <v>0</v>
      </c>
      <c r="U380" s="2671">
        <v>0</v>
      </c>
      <c r="V380" s="2671">
        <v>0</v>
      </c>
      <c r="W380" s="2671">
        <v>0</v>
      </c>
      <c r="X380" s="2671">
        <v>0</v>
      </c>
      <c r="Y380" s="2671">
        <v>0</v>
      </c>
    </row>
    <row r="381" spans="1:25" ht="16.5" thickBot="1">
      <c r="A381" s="2754" t="s">
        <v>2140</v>
      </c>
      <c r="B381" s="2752">
        <v>0</v>
      </c>
      <c r="C381" s="2752">
        <v>0</v>
      </c>
      <c r="D381" s="2752">
        <v>0</v>
      </c>
      <c r="E381" s="2752">
        <v>0</v>
      </c>
      <c r="F381" s="2752">
        <v>0</v>
      </c>
      <c r="G381" s="2752">
        <v>0</v>
      </c>
      <c r="H381" s="2671">
        <v>0</v>
      </c>
      <c r="I381" s="2671">
        <v>0</v>
      </c>
      <c r="J381" s="2671">
        <v>0</v>
      </c>
      <c r="K381" s="2671">
        <v>0</v>
      </c>
      <c r="L381" s="2671">
        <v>0</v>
      </c>
      <c r="M381" s="2671">
        <v>0</v>
      </c>
      <c r="N381" s="2671">
        <v>0</v>
      </c>
      <c r="O381" s="2671">
        <v>0</v>
      </c>
      <c r="P381" s="2671">
        <v>0</v>
      </c>
      <c r="Q381" s="2671">
        <v>0</v>
      </c>
      <c r="R381" s="2671">
        <v>0</v>
      </c>
      <c r="S381" s="2671">
        <v>0</v>
      </c>
      <c r="T381" s="2671">
        <v>0</v>
      </c>
      <c r="U381" s="2671">
        <v>0</v>
      </c>
      <c r="V381" s="2671">
        <v>0</v>
      </c>
      <c r="W381" s="2671">
        <v>0</v>
      </c>
      <c r="X381" s="2671">
        <v>0</v>
      </c>
      <c r="Y381" s="2671">
        <v>0</v>
      </c>
    </row>
    <row r="382" spans="1:25" ht="16.5" thickBot="1">
      <c r="A382" s="2754" t="s">
        <v>2141</v>
      </c>
      <c r="B382" s="2752">
        <v>0</v>
      </c>
      <c r="C382" s="2752">
        <v>0</v>
      </c>
      <c r="D382" s="2752">
        <v>0</v>
      </c>
      <c r="E382" s="2752">
        <v>0</v>
      </c>
      <c r="F382" s="2752">
        <v>0</v>
      </c>
      <c r="G382" s="2752">
        <v>0</v>
      </c>
      <c r="H382" s="2671">
        <v>0</v>
      </c>
      <c r="I382" s="2671">
        <v>0</v>
      </c>
      <c r="J382" s="2671">
        <v>0</v>
      </c>
      <c r="K382" s="2671">
        <v>0</v>
      </c>
      <c r="L382" s="2671">
        <v>0</v>
      </c>
      <c r="M382" s="2671">
        <v>0</v>
      </c>
      <c r="N382" s="2671">
        <v>0</v>
      </c>
      <c r="O382" s="2671">
        <v>0</v>
      </c>
      <c r="P382" s="2671">
        <v>0</v>
      </c>
      <c r="Q382" s="2671">
        <v>0</v>
      </c>
      <c r="R382" s="2671">
        <v>0</v>
      </c>
      <c r="S382" s="2671">
        <v>0</v>
      </c>
      <c r="T382" s="2671">
        <v>0</v>
      </c>
      <c r="U382" s="2671">
        <v>0</v>
      </c>
      <c r="V382" s="2671">
        <v>0</v>
      </c>
      <c r="W382" s="2671">
        <v>0</v>
      </c>
      <c r="X382" s="2671">
        <v>0</v>
      </c>
      <c r="Y382" s="2671">
        <v>0</v>
      </c>
    </row>
    <row r="383" spans="1:25" ht="16.5" thickBot="1">
      <c r="A383" s="2753" t="s">
        <v>2142</v>
      </c>
      <c r="B383" s="2752">
        <v>0</v>
      </c>
      <c r="C383" s="2752">
        <v>0</v>
      </c>
      <c r="D383" s="2752">
        <v>0</v>
      </c>
      <c r="E383" s="2752">
        <v>0</v>
      </c>
      <c r="F383" s="2752">
        <v>0</v>
      </c>
      <c r="G383" s="2752">
        <v>0</v>
      </c>
      <c r="H383" s="2671">
        <v>0</v>
      </c>
      <c r="I383" s="2671">
        <v>0</v>
      </c>
      <c r="J383" s="2671">
        <v>0</v>
      </c>
      <c r="K383" s="2671">
        <v>0</v>
      </c>
      <c r="L383" s="2671">
        <v>0</v>
      </c>
      <c r="M383" s="2671">
        <v>0</v>
      </c>
      <c r="N383" s="2671">
        <v>0</v>
      </c>
      <c r="O383" s="2671">
        <v>0</v>
      </c>
      <c r="P383" s="2671">
        <v>0</v>
      </c>
      <c r="Q383" s="2671">
        <v>0</v>
      </c>
      <c r="R383" s="2671">
        <v>0</v>
      </c>
      <c r="S383" s="2671">
        <v>0</v>
      </c>
      <c r="T383" s="2671">
        <v>0</v>
      </c>
      <c r="U383" s="2671">
        <v>0</v>
      </c>
      <c r="V383" s="2671">
        <v>0</v>
      </c>
      <c r="W383" s="2671">
        <v>0</v>
      </c>
      <c r="X383" s="2671">
        <v>0</v>
      </c>
      <c r="Y383" s="2671">
        <v>0</v>
      </c>
    </row>
    <row r="384" spans="1:25" ht="16.5" thickBot="1">
      <c r="A384" s="2754" t="s">
        <v>2143</v>
      </c>
      <c r="B384" s="2752">
        <v>0</v>
      </c>
      <c r="C384" s="2752">
        <v>0</v>
      </c>
      <c r="D384" s="2752">
        <v>0</v>
      </c>
      <c r="E384" s="2752">
        <v>0</v>
      </c>
      <c r="F384" s="2752">
        <v>0</v>
      </c>
      <c r="G384" s="2752">
        <v>0</v>
      </c>
      <c r="H384" s="2671">
        <v>0</v>
      </c>
      <c r="I384" s="2671">
        <v>0</v>
      </c>
      <c r="J384" s="2671">
        <v>0</v>
      </c>
      <c r="K384" s="2671">
        <v>0</v>
      </c>
      <c r="L384" s="2671">
        <v>0</v>
      </c>
      <c r="M384" s="2671">
        <v>0</v>
      </c>
      <c r="N384" s="2671">
        <v>0</v>
      </c>
      <c r="O384" s="2671">
        <v>0</v>
      </c>
      <c r="P384" s="2671">
        <v>0</v>
      </c>
      <c r="Q384" s="2671">
        <v>0</v>
      </c>
      <c r="R384" s="2671">
        <v>0</v>
      </c>
      <c r="S384" s="2671">
        <v>0</v>
      </c>
      <c r="T384" s="2671">
        <v>0</v>
      </c>
      <c r="U384" s="2671">
        <v>0</v>
      </c>
      <c r="V384" s="2671">
        <v>0</v>
      </c>
      <c r="W384" s="2671">
        <v>0</v>
      </c>
      <c r="X384" s="2671">
        <v>0</v>
      </c>
      <c r="Y384" s="2671">
        <v>0</v>
      </c>
    </row>
    <row r="385" spans="1:25" ht="16.5" thickBot="1">
      <c r="A385" s="2754" t="s">
        <v>2144</v>
      </c>
      <c r="B385" s="2752">
        <v>0</v>
      </c>
      <c r="C385" s="2752">
        <v>0</v>
      </c>
      <c r="D385" s="2752">
        <v>0</v>
      </c>
      <c r="E385" s="2752">
        <v>0</v>
      </c>
      <c r="F385" s="2752">
        <v>0</v>
      </c>
      <c r="G385" s="2752">
        <v>0</v>
      </c>
      <c r="H385" s="2671">
        <v>0</v>
      </c>
      <c r="I385" s="2671">
        <v>0</v>
      </c>
      <c r="J385" s="2671">
        <v>0</v>
      </c>
      <c r="K385" s="2671">
        <v>0</v>
      </c>
      <c r="L385" s="2671">
        <v>0</v>
      </c>
      <c r="M385" s="2671">
        <v>0</v>
      </c>
      <c r="N385" s="2671">
        <v>0</v>
      </c>
      <c r="O385" s="2671">
        <v>0</v>
      </c>
      <c r="P385" s="2671">
        <v>0</v>
      </c>
      <c r="Q385" s="2671">
        <v>0</v>
      </c>
      <c r="R385" s="2671">
        <v>0</v>
      </c>
      <c r="S385" s="2671">
        <v>0</v>
      </c>
      <c r="T385" s="2671">
        <v>0</v>
      </c>
      <c r="U385" s="2671">
        <v>0</v>
      </c>
      <c r="V385" s="2671">
        <v>0</v>
      </c>
      <c r="W385" s="2671">
        <v>0</v>
      </c>
      <c r="X385" s="2671">
        <v>0</v>
      </c>
      <c r="Y385" s="2671">
        <v>0</v>
      </c>
    </row>
    <row r="386" spans="1:25" ht="16.5" thickBot="1">
      <c r="A386" s="2754" t="s">
        <v>2145</v>
      </c>
      <c r="B386" s="2752">
        <v>0</v>
      </c>
      <c r="C386" s="2752">
        <v>0</v>
      </c>
      <c r="D386" s="2752">
        <v>0</v>
      </c>
      <c r="E386" s="2752">
        <v>0</v>
      </c>
      <c r="F386" s="2752">
        <v>0</v>
      </c>
      <c r="G386" s="2752">
        <v>0</v>
      </c>
      <c r="H386" s="2671">
        <v>0</v>
      </c>
      <c r="I386" s="2671">
        <v>0</v>
      </c>
      <c r="J386" s="2671">
        <v>0</v>
      </c>
      <c r="K386" s="2671">
        <v>0</v>
      </c>
      <c r="L386" s="2671">
        <v>0</v>
      </c>
      <c r="M386" s="2671">
        <v>0</v>
      </c>
      <c r="N386" s="2671">
        <v>0</v>
      </c>
      <c r="O386" s="2671">
        <v>0</v>
      </c>
      <c r="P386" s="2671">
        <v>0</v>
      </c>
      <c r="Q386" s="2671">
        <v>0</v>
      </c>
      <c r="R386" s="2671">
        <v>0</v>
      </c>
      <c r="S386" s="2671">
        <v>0</v>
      </c>
      <c r="T386" s="2671">
        <v>0</v>
      </c>
      <c r="U386" s="2671">
        <v>0</v>
      </c>
      <c r="V386" s="2671">
        <v>0</v>
      </c>
      <c r="W386" s="2671">
        <v>0</v>
      </c>
      <c r="X386" s="2671">
        <v>0</v>
      </c>
      <c r="Y386" s="2671">
        <v>0</v>
      </c>
    </row>
    <row r="387" spans="1:25" ht="16.5" thickBot="1">
      <c r="A387" s="2754" t="s">
        <v>2146</v>
      </c>
      <c r="B387" s="2752">
        <v>0</v>
      </c>
      <c r="C387" s="2752">
        <v>0</v>
      </c>
      <c r="D387" s="2752">
        <v>0</v>
      </c>
      <c r="E387" s="2752">
        <v>0</v>
      </c>
      <c r="F387" s="2752">
        <v>0</v>
      </c>
      <c r="G387" s="2752">
        <v>0</v>
      </c>
      <c r="H387" s="2671">
        <v>0</v>
      </c>
      <c r="I387" s="2671">
        <v>0</v>
      </c>
      <c r="J387" s="2671">
        <v>0</v>
      </c>
      <c r="K387" s="2671">
        <v>0</v>
      </c>
      <c r="L387" s="2671">
        <v>0</v>
      </c>
      <c r="M387" s="2671">
        <v>0</v>
      </c>
      <c r="N387" s="2671">
        <v>0</v>
      </c>
      <c r="O387" s="2671">
        <v>0</v>
      </c>
      <c r="P387" s="2671">
        <v>0</v>
      </c>
      <c r="Q387" s="2671">
        <v>0</v>
      </c>
      <c r="R387" s="2671">
        <v>0</v>
      </c>
      <c r="S387" s="2671">
        <v>0</v>
      </c>
      <c r="T387" s="2671">
        <v>0</v>
      </c>
      <c r="U387" s="2671">
        <v>0</v>
      </c>
      <c r="V387" s="2671">
        <v>0</v>
      </c>
      <c r="W387" s="2671">
        <v>0</v>
      </c>
      <c r="X387" s="2671">
        <v>0</v>
      </c>
      <c r="Y387" s="2671">
        <v>0</v>
      </c>
    </row>
    <row r="388" spans="1:25" ht="16.5" thickBot="1">
      <c r="A388" s="2754" t="s">
        <v>2147</v>
      </c>
      <c r="B388" s="2752">
        <v>0</v>
      </c>
      <c r="C388" s="2752">
        <v>0</v>
      </c>
      <c r="D388" s="2752">
        <v>0</v>
      </c>
      <c r="E388" s="2752">
        <v>0</v>
      </c>
      <c r="F388" s="2752">
        <v>0</v>
      </c>
      <c r="G388" s="2752">
        <v>0</v>
      </c>
      <c r="H388" s="2671">
        <v>0</v>
      </c>
      <c r="I388" s="2671">
        <v>0</v>
      </c>
      <c r="J388" s="2671">
        <v>0</v>
      </c>
      <c r="K388" s="2671">
        <v>0</v>
      </c>
      <c r="L388" s="2671">
        <v>0</v>
      </c>
      <c r="M388" s="2671">
        <v>0</v>
      </c>
      <c r="N388" s="2671">
        <v>0</v>
      </c>
      <c r="O388" s="2671">
        <v>0</v>
      </c>
      <c r="P388" s="2671">
        <v>0</v>
      </c>
      <c r="Q388" s="2671">
        <v>0</v>
      </c>
      <c r="R388" s="2671">
        <v>0</v>
      </c>
      <c r="S388" s="2671">
        <v>0</v>
      </c>
      <c r="T388" s="2671">
        <v>0</v>
      </c>
      <c r="U388" s="2671">
        <v>0</v>
      </c>
      <c r="V388" s="2671">
        <v>0</v>
      </c>
      <c r="W388" s="2671">
        <v>0</v>
      </c>
      <c r="X388" s="2671">
        <v>0</v>
      </c>
      <c r="Y388" s="2671">
        <v>0</v>
      </c>
    </row>
    <row r="389" spans="1:25" ht="16.5" thickBot="1">
      <c r="A389" s="2754" t="s">
        <v>2148</v>
      </c>
      <c r="B389" s="2752">
        <v>0</v>
      </c>
      <c r="C389" s="2752">
        <v>0</v>
      </c>
      <c r="D389" s="2752">
        <v>0</v>
      </c>
      <c r="E389" s="2752">
        <v>0</v>
      </c>
      <c r="F389" s="2752">
        <v>0</v>
      </c>
      <c r="G389" s="2752">
        <v>0</v>
      </c>
      <c r="H389" s="2671">
        <v>0</v>
      </c>
      <c r="I389" s="2671">
        <v>0</v>
      </c>
      <c r="J389" s="2671">
        <v>0</v>
      </c>
      <c r="K389" s="2671">
        <v>0</v>
      </c>
      <c r="L389" s="2671">
        <v>0</v>
      </c>
      <c r="M389" s="2671">
        <v>0</v>
      </c>
      <c r="N389" s="2671">
        <v>0</v>
      </c>
      <c r="O389" s="2671">
        <v>0</v>
      </c>
      <c r="P389" s="2671">
        <v>0</v>
      </c>
      <c r="Q389" s="2671">
        <v>0</v>
      </c>
      <c r="R389" s="2671">
        <v>0</v>
      </c>
      <c r="S389" s="2671">
        <v>0</v>
      </c>
      <c r="T389" s="2671">
        <v>0</v>
      </c>
      <c r="U389" s="2671">
        <v>0</v>
      </c>
      <c r="V389" s="2671">
        <v>0</v>
      </c>
      <c r="W389" s="2671">
        <v>0</v>
      </c>
      <c r="X389" s="2671">
        <v>0</v>
      </c>
      <c r="Y389" s="2671">
        <v>0</v>
      </c>
    </row>
    <row r="390" spans="1:25" ht="16.5" thickBot="1">
      <c r="A390" s="2753" t="s">
        <v>2149</v>
      </c>
      <c r="B390" s="2671">
        <v>0</v>
      </c>
      <c r="C390" s="2752">
        <v>0</v>
      </c>
      <c r="D390" s="2752">
        <v>0</v>
      </c>
      <c r="E390" s="2752">
        <v>0</v>
      </c>
      <c r="F390" s="2752">
        <v>0</v>
      </c>
      <c r="G390" s="2752">
        <v>0</v>
      </c>
      <c r="H390" s="2671">
        <v>0</v>
      </c>
      <c r="I390" s="2656">
        <v>0</v>
      </c>
      <c r="J390" s="2671">
        <v>0</v>
      </c>
      <c r="K390" s="2656">
        <v>0</v>
      </c>
      <c r="L390" s="2671">
        <v>0</v>
      </c>
      <c r="M390" s="2656">
        <v>0</v>
      </c>
      <c r="N390" s="2671">
        <v>0</v>
      </c>
      <c r="O390" s="2656">
        <v>0</v>
      </c>
      <c r="P390" s="2671">
        <v>0</v>
      </c>
      <c r="Q390" s="2656">
        <v>0</v>
      </c>
      <c r="R390" s="2671">
        <v>0</v>
      </c>
      <c r="S390" s="2656">
        <v>0</v>
      </c>
      <c r="T390" s="2671">
        <v>0</v>
      </c>
      <c r="U390" s="2656">
        <v>0</v>
      </c>
      <c r="V390" s="2671">
        <v>0</v>
      </c>
      <c r="W390" s="2656">
        <v>0</v>
      </c>
      <c r="X390" s="2671">
        <v>0</v>
      </c>
      <c r="Y390" s="2656">
        <v>0</v>
      </c>
    </row>
    <row r="391" spans="1:25" ht="16.5" thickBot="1">
      <c r="A391" s="2754" t="s">
        <v>2150</v>
      </c>
      <c r="B391" s="2671">
        <v>0</v>
      </c>
      <c r="C391" s="2719" t="s">
        <v>1770</v>
      </c>
      <c r="D391" s="2671">
        <v>0</v>
      </c>
      <c r="E391" s="2719" t="s">
        <v>1770</v>
      </c>
      <c r="F391" s="2671">
        <v>0</v>
      </c>
      <c r="G391" s="2719" t="s">
        <v>1770</v>
      </c>
      <c r="H391" s="2671">
        <v>0</v>
      </c>
      <c r="I391" s="2720" t="s">
        <v>1770</v>
      </c>
      <c r="J391" s="2671">
        <v>0</v>
      </c>
      <c r="K391" s="2720" t="s">
        <v>1770</v>
      </c>
      <c r="L391" s="2671">
        <v>0</v>
      </c>
      <c r="M391" s="2720" t="s">
        <v>1770</v>
      </c>
      <c r="N391" s="2671">
        <v>0</v>
      </c>
      <c r="O391" s="2720" t="s">
        <v>1770</v>
      </c>
      <c r="P391" s="2671">
        <v>0</v>
      </c>
      <c r="Q391" s="2720" t="s">
        <v>1770</v>
      </c>
      <c r="R391" s="2671">
        <v>0</v>
      </c>
      <c r="S391" s="2720" t="s">
        <v>1770</v>
      </c>
      <c r="T391" s="2671">
        <v>0</v>
      </c>
      <c r="U391" s="2720" t="s">
        <v>1770</v>
      </c>
      <c r="V391" s="2671">
        <v>0</v>
      </c>
      <c r="W391" s="2720" t="s">
        <v>1770</v>
      </c>
      <c r="X391" s="2671">
        <v>0</v>
      </c>
      <c r="Y391" s="2720" t="s">
        <v>1770</v>
      </c>
    </row>
    <row r="392" spans="1:25" ht="16.5" thickBot="1">
      <c r="A392" s="2754" t="s">
        <v>2151</v>
      </c>
      <c r="B392" s="2752">
        <v>0</v>
      </c>
      <c r="C392" s="2752">
        <v>0</v>
      </c>
      <c r="D392" s="2752">
        <v>0</v>
      </c>
      <c r="E392" s="2752">
        <v>0</v>
      </c>
      <c r="F392" s="2752">
        <v>0</v>
      </c>
      <c r="G392" s="2752">
        <v>0</v>
      </c>
      <c r="H392" s="2671">
        <v>0</v>
      </c>
      <c r="I392" s="2656">
        <v>0</v>
      </c>
      <c r="J392" s="2671">
        <v>0</v>
      </c>
      <c r="K392" s="2656">
        <v>0</v>
      </c>
      <c r="L392" s="2671">
        <v>0</v>
      </c>
      <c r="M392" s="2656">
        <v>0</v>
      </c>
      <c r="N392" s="2671">
        <v>0</v>
      </c>
      <c r="O392" s="2656">
        <v>0</v>
      </c>
      <c r="P392" s="2671">
        <v>0</v>
      </c>
      <c r="Q392" s="2656">
        <v>0</v>
      </c>
      <c r="R392" s="2671">
        <v>0</v>
      </c>
      <c r="S392" s="2656">
        <v>0</v>
      </c>
      <c r="T392" s="2671">
        <v>0</v>
      </c>
      <c r="U392" s="2656">
        <v>0</v>
      </c>
      <c r="V392" s="2671">
        <v>0</v>
      </c>
      <c r="W392" s="2656">
        <v>0</v>
      </c>
      <c r="X392" s="2671">
        <v>0</v>
      </c>
      <c r="Y392" s="2656">
        <v>0</v>
      </c>
    </row>
    <row r="393" spans="1:25" ht="16.5" thickBot="1">
      <c r="A393" s="2754"/>
      <c r="B393" s="2755" t="s">
        <v>1761</v>
      </c>
      <c r="C393" s="2755" t="s">
        <v>1762</v>
      </c>
      <c r="D393" s="2755" t="s">
        <v>1761</v>
      </c>
      <c r="E393" s="2755" t="s">
        <v>1762</v>
      </c>
      <c r="F393" s="2755" t="s">
        <v>1761</v>
      </c>
      <c r="G393" s="2755" t="s">
        <v>1762</v>
      </c>
      <c r="H393" s="2755" t="s">
        <v>1761</v>
      </c>
      <c r="I393" s="2755" t="s">
        <v>1762</v>
      </c>
      <c r="J393" s="2755" t="s">
        <v>1761</v>
      </c>
      <c r="K393" s="2755" t="s">
        <v>1762</v>
      </c>
      <c r="L393" s="2755" t="s">
        <v>1761</v>
      </c>
      <c r="M393" s="2755" t="s">
        <v>1762</v>
      </c>
      <c r="N393" s="2755" t="s">
        <v>1761</v>
      </c>
      <c r="O393" s="2755" t="s">
        <v>1762</v>
      </c>
      <c r="P393" s="2755" t="s">
        <v>1761</v>
      </c>
      <c r="Q393" s="2755" t="s">
        <v>1762</v>
      </c>
      <c r="R393" s="2755" t="s">
        <v>1761</v>
      </c>
      <c r="S393" s="2755" t="s">
        <v>1762</v>
      </c>
      <c r="T393" s="2755" t="s">
        <v>1761</v>
      </c>
      <c r="U393" s="2755" t="s">
        <v>1762</v>
      </c>
      <c r="V393" s="2755" t="s">
        <v>1761</v>
      </c>
      <c r="W393" s="2755" t="s">
        <v>1762</v>
      </c>
      <c r="X393" s="2755" t="s">
        <v>1761</v>
      </c>
      <c r="Y393" s="2755" t="s">
        <v>1762</v>
      </c>
    </row>
    <row r="394" spans="1:25" ht="21" customHeight="1" thickBot="1">
      <c r="A394" s="2652" t="s">
        <v>2152</v>
      </c>
      <c r="B394" s="2756">
        <v>2494.6137863849153</v>
      </c>
      <c r="C394" s="2756">
        <v>0</v>
      </c>
      <c r="D394" s="2756">
        <v>0</v>
      </c>
      <c r="E394" s="2756">
        <v>-3773.2444507557266</v>
      </c>
      <c r="F394" s="2756">
        <v>0</v>
      </c>
      <c r="G394" s="2756">
        <v>-4265.9274893321162</v>
      </c>
      <c r="H394" s="2757">
        <v>1766.3224132803434</v>
      </c>
      <c r="I394" s="2757">
        <v>0</v>
      </c>
      <c r="J394" s="2757">
        <v>0</v>
      </c>
      <c r="K394" s="2757">
        <v>-128.563267401144</v>
      </c>
      <c r="L394" s="2757">
        <v>0</v>
      </c>
      <c r="M394" s="2757">
        <v>-909.59966689032808</v>
      </c>
      <c r="N394" s="2757">
        <v>0</v>
      </c>
      <c r="O394" s="2757">
        <v>-3484.1971664970888</v>
      </c>
      <c r="P394" s="2757">
        <v>0</v>
      </c>
      <c r="Q394" s="2757">
        <v>-3070.7643852626588</v>
      </c>
      <c r="R394" s="2757">
        <v>1223.335581718959</v>
      </c>
      <c r="S394" s="2757">
        <v>0</v>
      </c>
      <c r="T394" s="2757">
        <v>9497.3543844309388</v>
      </c>
      <c r="U394" s="2757">
        <v>0</v>
      </c>
      <c r="V394" s="2757">
        <v>9810.0724540967312</v>
      </c>
      <c r="W394" s="2757">
        <v>0</v>
      </c>
      <c r="X394" s="2757">
        <v>0</v>
      </c>
      <c r="Y394" s="2757">
        <v>-8558.6007662529737</v>
      </c>
    </row>
    <row r="395" spans="1:25" ht="14.25" hidden="1" customHeight="1">
      <c r="A395" s="2758"/>
      <c r="B395" s="2759"/>
      <c r="C395" s="2759"/>
      <c r="D395" s="2759"/>
      <c r="E395" s="2759"/>
      <c r="F395" s="2759"/>
      <c r="G395" s="2759"/>
      <c r="H395" s="2759"/>
      <c r="I395" s="2760" t="s">
        <v>2153</v>
      </c>
      <c r="J395" s="2760"/>
      <c r="K395" s="2760"/>
      <c r="L395" s="2759"/>
      <c r="M395" s="2760" t="s">
        <v>2153</v>
      </c>
      <c r="N395" s="2759"/>
      <c r="O395" s="2760" t="s">
        <v>2153</v>
      </c>
      <c r="P395" s="2759"/>
      <c r="Q395" s="2760" t="s">
        <v>2153</v>
      </c>
      <c r="R395" s="2759"/>
      <c r="S395" s="2760" t="s">
        <v>2153</v>
      </c>
      <c r="T395" s="2761"/>
      <c r="V395" s="2759"/>
      <c r="W395" s="2760" t="s">
        <v>2153</v>
      </c>
      <c r="X395" s="2759"/>
      <c r="Y395" s="2760" t="s">
        <v>2153</v>
      </c>
    </row>
    <row r="396" spans="1:25" ht="12" hidden="1" customHeight="1">
      <c r="A396" s="2758"/>
      <c r="B396" s="2759"/>
      <c r="C396" s="2759"/>
      <c r="D396" s="2759"/>
      <c r="E396" s="2759"/>
      <c r="F396" s="2759"/>
      <c r="G396" s="2759"/>
      <c r="H396" s="2759"/>
      <c r="I396" s="2760" t="s">
        <v>2154</v>
      </c>
      <c r="J396" s="2760"/>
      <c r="K396" s="2760"/>
      <c r="L396" s="2759"/>
      <c r="M396" s="2760" t="s">
        <v>2154</v>
      </c>
      <c r="N396" s="2759"/>
      <c r="O396" s="2760" t="s">
        <v>2154</v>
      </c>
      <c r="P396" s="2759"/>
      <c r="Q396" s="2760" t="s">
        <v>2154</v>
      </c>
      <c r="R396" s="2759"/>
      <c r="S396" s="2760" t="s">
        <v>2154</v>
      </c>
      <c r="T396" s="2762"/>
      <c r="V396" s="2759"/>
      <c r="W396" s="2760" t="s">
        <v>2154</v>
      </c>
      <c r="X396" s="2759"/>
      <c r="Y396" s="2760" t="s">
        <v>2154</v>
      </c>
    </row>
    <row r="397" spans="1:25" ht="12.75" hidden="1" customHeight="1">
      <c r="A397" s="2758"/>
      <c r="B397" s="2759"/>
      <c r="C397" s="2759"/>
      <c r="D397" s="2759"/>
      <c r="E397" s="2759"/>
      <c r="F397" s="2759"/>
      <c r="G397" s="2759"/>
      <c r="H397" s="2759"/>
      <c r="I397" s="2760" t="s">
        <v>2155</v>
      </c>
      <c r="J397" s="2760"/>
      <c r="K397" s="2760"/>
      <c r="L397" s="2759"/>
      <c r="M397" s="2760" t="s">
        <v>2155</v>
      </c>
      <c r="N397" s="2759"/>
      <c r="O397" s="2760" t="s">
        <v>2155</v>
      </c>
      <c r="P397" s="2759"/>
      <c r="Q397" s="2760" t="s">
        <v>2155</v>
      </c>
      <c r="R397" s="2759"/>
      <c r="S397" s="2760" t="s">
        <v>2155</v>
      </c>
      <c r="T397" s="2762"/>
      <c r="V397" s="2759"/>
      <c r="W397" s="2760" t="s">
        <v>2155</v>
      </c>
      <c r="X397" s="2759"/>
      <c r="Y397" s="2760" t="s">
        <v>2155</v>
      </c>
    </row>
    <row r="398" spans="1:25" ht="14.25" hidden="1" customHeight="1">
      <c r="A398" s="2758"/>
      <c r="B398" s="2759"/>
      <c r="C398" s="2759"/>
      <c r="D398" s="2759"/>
      <c r="E398" s="2759"/>
      <c r="F398" s="2759"/>
      <c r="G398" s="2759"/>
      <c r="H398" s="2759"/>
      <c r="I398" s="2760" t="s">
        <v>2156</v>
      </c>
      <c r="J398" s="2760"/>
      <c r="K398" s="2760"/>
      <c r="L398" s="2759"/>
      <c r="M398" s="2760" t="s">
        <v>2156</v>
      </c>
      <c r="N398" s="2759"/>
      <c r="O398" s="2760" t="s">
        <v>2156</v>
      </c>
      <c r="P398" s="2759"/>
      <c r="Q398" s="2760" t="s">
        <v>2156</v>
      </c>
      <c r="R398" s="2759"/>
      <c r="S398" s="2760" t="s">
        <v>2156</v>
      </c>
      <c r="T398" s="2762"/>
      <c r="V398" s="2759"/>
      <c r="W398" s="2760" t="s">
        <v>2156</v>
      </c>
      <c r="X398" s="2759"/>
      <c r="Y398" s="2760" t="s">
        <v>2156</v>
      </c>
    </row>
    <row r="399" spans="1:25" ht="18.75" hidden="1" customHeight="1">
      <c r="A399" s="2758"/>
      <c r="B399" s="2759"/>
      <c r="C399" s="2759"/>
      <c r="D399" s="2759"/>
      <c r="E399" s="2759"/>
      <c r="F399" s="2759"/>
      <c r="G399" s="2759"/>
      <c r="H399" s="2759"/>
      <c r="I399" s="2759"/>
      <c r="J399" s="2759"/>
      <c r="K399" s="2759"/>
      <c r="L399" s="2759"/>
      <c r="M399" s="2759"/>
      <c r="N399" s="2759"/>
      <c r="O399" s="2759"/>
      <c r="P399" s="2759"/>
      <c r="Q399" s="2759"/>
      <c r="R399" s="2759"/>
      <c r="S399" s="2759"/>
      <c r="T399" s="2762"/>
      <c r="V399" s="2759"/>
      <c r="W399" s="2759"/>
      <c r="X399" s="2759"/>
      <c r="Y399" s="2759"/>
    </row>
    <row r="400" spans="1:25" ht="18.75" customHeight="1" thickBot="1">
      <c r="A400" s="2758"/>
      <c r="B400" s="2759"/>
      <c r="C400" s="2759"/>
      <c r="D400" s="2759"/>
      <c r="E400" s="2759"/>
      <c r="F400" s="2759"/>
      <c r="G400" s="2759"/>
      <c r="H400" s="2759"/>
      <c r="I400" s="2759"/>
      <c r="J400" s="2759"/>
      <c r="K400" s="2759"/>
      <c r="L400" s="2759"/>
      <c r="M400" s="2759"/>
      <c r="N400" s="2759"/>
      <c r="O400" s="2759"/>
      <c r="P400" s="2759"/>
      <c r="Q400" s="2759"/>
      <c r="R400" s="2759"/>
      <c r="S400" s="2759"/>
      <c r="T400" s="2762"/>
      <c r="V400" s="2759"/>
      <c r="W400" s="2759"/>
      <c r="X400" s="2759"/>
      <c r="Y400" s="2759"/>
    </row>
    <row r="401" spans="1:25" s="2682" customFormat="1" ht="19.5" customHeight="1" thickBot="1">
      <c r="A401" s="2680" t="s">
        <v>2157</v>
      </c>
      <c r="B401" s="3460" t="s">
        <v>1559</v>
      </c>
      <c r="C401" s="3461"/>
      <c r="D401" s="3460" t="s">
        <v>1364</v>
      </c>
      <c r="E401" s="3461"/>
      <c r="F401" s="3460" t="s">
        <v>1470</v>
      </c>
      <c r="G401" s="3461"/>
      <c r="H401" s="3460" t="s">
        <v>1471</v>
      </c>
      <c r="I401" s="3461"/>
      <c r="J401" s="3460" t="s">
        <v>1472</v>
      </c>
      <c r="K401" s="3461"/>
      <c r="L401" s="3460" t="s">
        <v>1473</v>
      </c>
      <c r="M401" s="3461"/>
      <c r="N401" s="3460" t="s">
        <v>1474</v>
      </c>
      <c r="O401" s="3461"/>
      <c r="P401" s="3460" t="s">
        <v>1475</v>
      </c>
      <c r="Q401" s="3461"/>
      <c r="R401" s="3460" t="s">
        <v>1476</v>
      </c>
      <c r="S401" s="3461"/>
      <c r="T401" s="3460" t="s">
        <v>1560</v>
      </c>
      <c r="U401" s="3461"/>
      <c r="V401" s="3460" t="s">
        <v>1561</v>
      </c>
      <c r="W401" s="3461"/>
      <c r="X401" s="3460" t="s">
        <v>1436</v>
      </c>
      <c r="Y401" s="3461"/>
    </row>
    <row r="402" spans="1:25" ht="16.5" thickBot="1">
      <c r="A402" s="2763" t="s">
        <v>1712</v>
      </c>
      <c r="B402" s="3464">
        <v>3.4188049363747948</v>
      </c>
      <c r="C402" s="3464"/>
      <c r="D402" s="3462">
        <v>4.0066746295374083</v>
      </c>
      <c r="E402" s="3463"/>
      <c r="F402" s="3462">
        <v>1.525775959496303</v>
      </c>
      <c r="G402" s="3463"/>
      <c r="H402" s="3462">
        <v>2.0458928082214034</v>
      </c>
      <c r="I402" s="3463"/>
      <c r="J402" s="3462">
        <v>3.5715304371683501</v>
      </c>
      <c r="K402" s="3463"/>
      <c r="L402" s="3462">
        <v>1.5144812519647</v>
      </c>
      <c r="M402" s="3463"/>
      <c r="N402" s="3462">
        <v>4.3390016277117001</v>
      </c>
      <c r="O402" s="3463"/>
      <c r="P402" s="3462">
        <v>-1.41418441068322</v>
      </c>
      <c r="Q402" s="3463"/>
      <c r="R402" s="3462">
        <v>0.9481944007085763</v>
      </c>
      <c r="S402" s="3463"/>
      <c r="T402" s="3462">
        <v>-2.4896023560837945</v>
      </c>
      <c r="U402" s="3463"/>
      <c r="V402" s="3462">
        <v>-3.2745257452887024</v>
      </c>
      <c r="W402" s="3463"/>
      <c r="X402" s="3462">
        <v>-2.2414289685293962</v>
      </c>
      <c r="Y402" s="3463"/>
    </row>
    <row r="403" spans="1:25" ht="16.5" thickBot="1">
      <c r="A403" s="2763" t="s">
        <v>1713</v>
      </c>
      <c r="B403" s="3465">
        <v>-5.981968142542442</v>
      </c>
      <c r="C403" s="3465"/>
      <c r="D403" s="3465">
        <v>0.41724465751749562</v>
      </c>
      <c r="E403" s="3465"/>
      <c r="F403" s="3465">
        <v>3.2917609132369732</v>
      </c>
      <c r="G403" s="3465"/>
      <c r="H403" s="3465">
        <v>-3.8768997030107366</v>
      </c>
      <c r="I403" s="3465"/>
      <c r="J403" s="3465">
        <v>-3.4532895066419593</v>
      </c>
      <c r="K403" s="3465"/>
      <c r="L403" s="3465">
        <v>-0.53292055211448564</v>
      </c>
      <c r="M403" s="3465"/>
      <c r="N403" s="3465">
        <v>-0.8671852069253736</v>
      </c>
      <c r="O403" s="3465"/>
      <c r="P403" s="3465">
        <v>4.1743564872966692</v>
      </c>
      <c r="Q403" s="3465"/>
      <c r="R403" s="3465">
        <v>-1.998335926451007</v>
      </c>
      <c r="S403" s="3465"/>
      <c r="T403" s="3465">
        <v>-6.5867164501344817</v>
      </c>
      <c r="U403" s="3465"/>
      <c r="V403" s="3465">
        <v>-5.2417596469485037</v>
      </c>
      <c r="W403" s="3465"/>
      <c r="X403" s="3465">
        <v>9.1028861872071616</v>
      </c>
      <c r="Y403" s="3465"/>
    </row>
    <row r="404" spans="1:25" ht="16.5" thickBot="1">
      <c r="A404" s="2763" t="s">
        <v>1714</v>
      </c>
      <c r="B404" s="3465">
        <v>3.3575637383105761</v>
      </c>
      <c r="C404" s="3465"/>
      <c r="D404" s="3465">
        <v>3.4891821308539184</v>
      </c>
      <c r="E404" s="3465"/>
      <c r="F404" s="3465">
        <v>0.33727389857334272</v>
      </c>
      <c r="G404" s="3465"/>
      <c r="H404" s="3465">
        <v>2.8891940611184679</v>
      </c>
      <c r="I404" s="3465"/>
      <c r="J404" s="3465">
        <v>6.0484613707936861</v>
      </c>
      <c r="K404" s="3465"/>
      <c r="L404" s="3465">
        <v>7.7865405481259957</v>
      </c>
      <c r="M404" s="3465"/>
      <c r="N404" s="3465">
        <v>0.49699525210205658</v>
      </c>
      <c r="O404" s="3465"/>
      <c r="P404" s="3465">
        <v>-4.1082451844545274</v>
      </c>
      <c r="Q404" s="3465"/>
      <c r="R404" s="3465">
        <v>2.4078328107281478E-3</v>
      </c>
      <c r="S404" s="3465"/>
      <c r="T404" s="3465">
        <v>2.1043701826417771</v>
      </c>
      <c r="U404" s="3465"/>
      <c r="V404" s="3465">
        <v>-4.2327036734407852E-2</v>
      </c>
      <c r="W404" s="3465"/>
      <c r="X404" s="3465">
        <v>-3.2212689693653518</v>
      </c>
      <c r="Y404" s="3465"/>
    </row>
    <row r="405" spans="1:25" ht="16.5" thickBot="1">
      <c r="A405" s="2763" t="s">
        <v>1715</v>
      </c>
      <c r="B405" s="3465">
        <v>26990.58</v>
      </c>
      <c r="C405" s="3465"/>
      <c r="D405" s="3465">
        <v>29996.383929420001</v>
      </c>
      <c r="E405" s="3465"/>
      <c r="F405" s="3465">
        <v>30340.96498312</v>
      </c>
      <c r="G405" s="3465"/>
      <c r="H405" s="3465">
        <v>33159.733835190003</v>
      </c>
      <c r="I405" s="3465"/>
      <c r="J405" s="3465">
        <v>39353.49033837</v>
      </c>
      <c r="K405" s="3465"/>
      <c r="L405" s="3465">
        <v>46730.536406539999</v>
      </c>
      <c r="M405" s="3465"/>
      <c r="N405" s="3465">
        <v>47157.895903570003</v>
      </c>
      <c r="O405" s="3465"/>
      <c r="P405" s="3465">
        <v>42608.949882710003</v>
      </c>
      <c r="Q405" s="3465"/>
      <c r="R405" s="3465">
        <v>42594.84285275</v>
      </c>
      <c r="S405" s="3465"/>
      <c r="T405" s="3465">
        <v>44793.083457039997</v>
      </c>
      <c r="U405" s="3465"/>
      <c r="V405" s="3465">
        <v>44747.024624919999</v>
      </c>
      <c r="W405" s="3465"/>
      <c r="X405" s="3465">
        <v>40689.885207979998</v>
      </c>
      <c r="Y405" s="3465"/>
    </row>
    <row r="406" spans="1:25" ht="16.5" thickBot="1">
      <c r="A406" s="2763" t="s">
        <v>1716</v>
      </c>
      <c r="B406" s="3465">
        <v>10.581211612532012</v>
      </c>
      <c r="C406" s="3465"/>
      <c r="D406" s="3465">
        <v>11.69514515056262</v>
      </c>
      <c r="E406" s="3465"/>
      <c r="F406" s="3465">
        <v>10.316917428017591</v>
      </c>
      <c r="G406" s="3465"/>
      <c r="H406" s="3465">
        <v>11.611072198630332</v>
      </c>
      <c r="I406" s="3465"/>
      <c r="J406" s="3465">
        <v>15.566089085463533</v>
      </c>
      <c r="K406" s="3465"/>
      <c r="L406" s="3465">
        <v>13.873481900082469</v>
      </c>
      <c r="M406" s="3465"/>
      <c r="N406" s="3465">
        <v>16.948367515807522</v>
      </c>
      <c r="O406" s="3465"/>
      <c r="P406" s="3465">
        <v>10.275909608741076</v>
      </c>
      <c r="Q406" s="3465"/>
      <c r="R406" s="3465">
        <v>12.957406965874268</v>
      </c>
      <c r="S406" s="3465"/>
      <c r="T406" s="3465">
        <v>9.3867883575306834</v>
      </c>
      <c r="U406" s="3465"/>
      <c r="V406" s="3465">
        <v>9.1631543715386279</v>
      </c>
      <c r="W406" s="3465"/>
      <c r="X406" s="3465">
        <v>9.7233238163765776</v>
      </c>
      <c r="Y406" s="3465"/>
    </row>
    <row r="407" spans="1:25" ht="16.5" thickBot="1">
      <c r="A407" s="2763" t="s">
        <v>1717</v>
      </c>
      <c r="B407" s="3465">
        <v>11406.28</v>
      </c>
      <c r="C407" s="3465"/>
      <c r="D407" s="3465">
        <v>13807.59</v>
      </c>
      <c r="E407" s="3465"/>
      <c r="F407" s="3465">
        <v>15047</v>
      </c>
      <c r="G407" s="3465"/>
      <c r="H407" s="3465">
        <v>15352.13</v>
      </c>
      <c r="I407" s="3465"/>
      <c r="J407" s="3465">
        <v>18913.439999999999</v>
      </c>
      <c r="K407" s="3465"/>
      <c r="L407" s="3465">
        <v>22071.91</v>
      </c>
      <c r="M407" s="3465"/>
      <c r="N407" s="3465">
        <v>22083.439999999999</v>
      </c>
      <c r="O407" s="3465"/>
      <c r="P407" s="3465">
        <v>21591.68</v>
      </c>
      <c r="Q407" s="3465"/>
      <c r="R407" s="3465">
        <v>21591.68</v>
      </c>
      <c r="S407" s="3465"/>
      <c r="T407" s="3465">
        <v>25609.63</v>
      </c>
      <c r="U407" s="3465"/>
      <c r="V407" s="3465">
        <v>27162.639999999999</v>
      </c>
      <c r="W407" s="3465"/>
      <c r="X407" s="3465">
        <v>27162.639999999999</v>
      </c>
      <c r="Y407" s="3465"/>
    </row>
    <row r="408" spans="1:25" ht="19.5" customHeight="1" thickBot="1">
      <c r="A408" s="2680" t="s">
        <v>2158</v>
      </c>
      <c r="B408" s="3465"/>
      <c r="C408" s="3465"/>
      <c r="D408" s="3465"/>
      <c r="E408" s="3465"/>
      <c r="F408" s="3465"/>
      <c r="G408" s="3465"/>
      <c r="H408" s="3465"/>
      <c r="I408" s="3465"/>
      <c r="J408" s="3465"/>
      <c r="K408" s="3465"/>
      <c r="L408" s="3465"/>
      <c r="M408" s="3465"/>
      <c r="N408" s="3465"/>
      <c r="O408" s="3465"/>
      <c r="P408" s="3465"/>
      <c r="Q408" s="3465"/>
      <c r="R408" s="3465"/>
      <c r="S408" s="3465"/>
      <c r="T408" s="3466"/>
      <c r="U408" s="3466"/>
      <c r="V408" s="3465"/>
      <c r="W408" s="3465"/>
      <c r="X408" s="3465"/>
      <c r="Y408" s="3465"/>
    </row>
    <row r="409" spans="1:25" ht="19.5" customHeight="1" thickBot="1">
      <c r="A409" s="2764" t="s">
        <v>2159</v>
      </c>
      <c r="B409" s="3465">
        <v>0</v>
      </c>
      <c r="C409" s="3465"/>
      <c r="D409" s="3465">
        <v>0</v>
      </c>
      <c r="E409" s="3465"/>
      <c r="F409" s="3465">
        <v>0</v>
      </c>
      <c r="G409" s="3465"/>
      <c r="H409" s="3465">
        <v>0</v>
      </c>
      <c r="I409" s="3465"/>
      <c r="J409" s="3465">
        <v>0</v>
      </c>
      <c r="K409" s="3465"/>
      <c r="L409" s="3465">
        <v>0</v>
      </c>
      <c r="M409" s="3465"/>
      <c r="N409" s="3465">
        <v>0</v>
      </c>
      <c r="O409" s="3465"/>
      <c r="P409" s="3465">
        <v>0</v>
      </c>
      <c r="Q409" s="3465"/>
      <c r="R409" s="3465">
        <v>0</v>
      </c>
      <c r="S409" s="3465"/>
      <c r="T409" s="3465">
        <v>0</v>
      </c>
      <c r="U409" s="3465"/>
      <c r="V409" s="3465">
        <v>0</v>
      </c>
      <c r="W409" s="3465"/>
      <c r="X409" s="3465">
        <v>0</v>
      </c>
      <c r="Y409" s="3465"/>
    </row>
    <row r="410" spans="1:25" ht="19.5" customHeight="1" thickBot="1">
      <c r="A410" s="2765" t="s">
        <v>2160</v>
      </c>
      <c r="B410" s="3465">
        <v>0</v>
      </c>
      <c r="C410" s="3465"/>
      <c r="D410" s="3465">
        <v>0</v>
      </c>
      <c r="E410" s="3465"/>
      <c r="F410" s="3465">
        <v>0</v>
      </c>
      <c r="G410" s="3465"/>
      <c r="H410" s="3465">
        <v>0</v>
      </c>
      <c r="I410" s="3465"/>
      <c r="J410" s="3465">
        <v>0</v>
      </c>
      <c r="K410" s="3465"/>
      <c r="L410" s="3465">
        <v>0</v>
      </c>
      <c r="M410" s="3465"/>
      <c r="N410" s="3465">
        <v>0</v>
      </c>
      <c r="O410" s="3465"/>
      <c r="P410" s="3465">
        <v>0</v>
      </c>
      <c r="Q410" s="3465"/>
      <c r="R410" s="3465">
        <v>0</v>
      </c>
      <c r="S410" s="3465"/>
      <c r="T410" s="3465">
        <v>0</v>
      </c>
      <c r="U410" s="3465"/>
      <c r="V410" s="3465">
        <v>0</v>
      </c>
      <c r="W410" s="3465"/>
      <c r="X410" s="3465">
        <v>0</v>
      </c>
      <c r="Y410" s="3465"/>
    </row>
    <row r="411" spans="1:25" ht="19.5" customHeight="1" thickBot="1">
      <c r="A411" s="2765" t="s">
        <v>2161</v>
      </c>
      <c r="B411" s="3465">
        <v>0</v>
      </c>
      <c r="C411" s="3465"/>
      <c r="D411" s="3465">
        <v>0</v>
      </c>
      <c r="E411" s="3465"/>
      <c r="F411" s="3465">
        <v>0</v>
      </c>
      <c r="G411" s="3465"/>
      <c r="H411" s="3465">
        <v>0</v>
      </c>
      <c r="I411" s="3465"/>
      <c r="J411" s="3465">
        <v>0</v>
      </c>
      <c r="K411" s="3465"/>
      <c r="L411" s="3465">
        <v>0</v>
      </c>
      <c r="M411" s="3465"/>
      <c r="N411" s="3465">
        <v>0</v>
      </c>
      <c r="O411" s="3465"/>
      <c r="P411" s="3465">
        <v>0</v>
      </c>
      <c r="Q411" s="3465"/>
      <c r="R411" s="3465">
        <v>0</v>
      </c>
      <c r="S411" s="3465"/>
      <c r="T411" s="3465">
        <v>0</v>
      </c>
      <c r="U411" s="3465"/>
      <c r="V411" s="3465">
        <v>0</v>
      </c>
      <c r="W411" s="3465"/>
      <c r="X411" s="3465">
        <v>0</v>
      </c>
      <c r="Y411" s="3465"/>
    </row>
    <row r="412" spans="1:25" ht="19.5" customHeight="1" thickBot="1">
      <c r="A412" s="2765" t="s">
        <v>2162</v>
      </c>
      <c r="B412" s="3465">
        <v>0</v>
      </c>
      <c r="C412" s="3465"/>
      <c r="D412" s="3465">
        <v>0</v>
      </c>
      <c r="E412" s="3465"/>
      <c r="F412" s="3465">
        <v>0</v>
      </c>
      <c r="G412" s="3465"/>
      <c r="H412" s="3465">
        <v>0</v>
      </c>
      <c r="I412" s="3465"/>
      <c r="J412" s="3465">
        <v>0</v>
      </c>
      <c r="K412" s="3465"/>
      <c r="L412" s="3465">
        <v>0</v>
      </c>
      <c r="M412" s="3465"/>
      <c r="N412" s="3465">
        <v>0</v>
      </c>
      <c r="O412" s="3465"/>
      <c r="P412" s="3465">
        <v>0</v>
      </c>
      <c r="Q412" s="3465"/>
      <c r="R412" s="3465">
        <v>0</v>
      </c>
      <c r="S412" s="3465"/>
      <c r="T412" s="3465">
        <v>0</v>
      </c>
      <c r="U412" s="3465"/>
      <c r="V412" s="3465">
        <v>0</v>
      </c>
      <c r="W412" s="3465"/>
      <c r="X412" s="3465">
        <v>0</v>
      </c>
      <c r="Y412" s="3465"/>
    </row>
    <row r="413" spans="1:25" ht="19.5" customHeight="1" thickBot="1">
      <c r="A413" s="2764" t="s">
        <v>2163</v>
      </c>
      <c r="B413" s="3465">
        <v>0</v>
      </c>
      <c r="C413" s="3465"/>
      <c r="D413" s="3465">
        <v>0</v>
      </c>
      <c r="E413" s="3465"/>
      <c r="F413" s="3465">
        <v>0</v>
      </c>
      <c r="G413" s="3465"/>
      <c r="H413" s="3465">
        <v>0</v>
      </c>
      <c r="I413" s="3465"/>
      <c r="J413" s="3465">
        <v>0</v>
      </c>
      <c r="K413" s="3465"/>
      <c r="L413" s="3465">
        <v>0</v>
      </c>
      <c r="M413" s="3465"/>
      <c r="N413" s="3465">
        <v>0</v>
      </c>
      <c r="O413" s="3465"/>
      <c r="P413" s="3465">
        <v>0</v>
      </c>
      <c r="Q413" s="3465"/>
      <c r="R413" s="3465">
        <v>0</v>
      </c>
      <c r="S413" s="3465"/>
      <c r="T413" s="3465">
        <v>0</v>
      </c>
      <c r="U413" s="3465"/>
      <c r="V413" s="3465">
        <v>0</v>
      </c>
      <c r="W413" s="3465"/>
      <c r="X413" s="3465">
        <v>0</v>
      </c>
      <c r="Y413" s="3465"/>
    </row>
    <row r="414" spans="1:25" ht="19.5" customHeight="1" thickBot="1">
      <c r="A414" s="2765" t="s">
        <v>2164</v>
      </c>
      <c r="B414" s="3465">
        <v>0</v>
      </c>
      <c r="C414" s="3465"/>
      <c r="D414" s="3465">
        <v>0</v>
      </c>
      <c r="E414" s="3465"/>
      <c r="F414" s="3465">
        <v>0</v>
      </c>
      <c r="G414" s="3465"/>
      <c r="H414" s="3465">
        <v>0</v>
      </c>
      <c r="I414" s="3465"/>
      <c r="J414" s="3465">
        <v>0</v>
      </c>
      <c r="K414" s="3465"/>
      <c r="L414" s="3465">
        <v>0</v>
      </c>
      <c r="M414" s="3465"/>
      <c r="N414" s="3465">
        <v>0</v>
      </c>
      <c r="O414" s="3465"/>
      <c r="P414" s="3465">
        <v>0</v>
      </c>
      <c r="Q414" s="3465"/>
      <c r="R414" s="3465">
        <v>0</v>
      </c>
      <c r="S414" s="3465"/>
      <c r="T414" s="3465">
        <v>0</v>
      </c>
      <c r="U414" s="3465"/>
      <c r="V414" s="3465">
        <v>0</v>
      </c>
      <c r="W414" s="3465"/>
      <c r="X414" s="3465">
        <v>0</v>
      </c>
      <c r="Y414" s="3465"/>
    </row>
    <row r="415" spans="1:25" ht="19.5" customHeight="1" thickBot="1">
      <c r="A415" s="2765" t="s">
        <v>2165</v>
      </c>
      <c r="B415" s="3465">
        <v>0</v>
      </c>
      <c r="C415" s="3465"/>
      <c r="D415" s="3465">
        <v>0</v>
      </c>
      <c r="E415" s="3465"/>
      <c r="F415" s="3465">
        <v>0</v>
      </c>
      <c r="G415" s="3465"/>
      <c r="H415" s="3465">
        <v>0</v>
      </c>
      <c r="I415" s="3465"/>
      <c r="J415" s="3465">
        <v>0</v>
      </c>
      <c r="K415" s="3465"/>
      <c r="L415" s="3465">
        <v>0</v>
      </c>
      <c r="M415" s="3465"/>
      <c r="N415" s="3465">
        <v>0</v>
      </c>
      <c r="O415" s="3465"/>
      <c r="P415" s="3465">
        <v>0</v>
      </c>
      <c r="Q415" s="3465"/>
      <c r="R415" s="3465">
        <v>0</v>
      </c>
      <c r="S415" s="3465"/>
      <c r="T415" s="3465">
        <v>0</v>
      </c>
      <c r="U415" s="3465"/>
      <c r="V415" s="3465">
        <v>0</v>
      </c>
      <c r="W415" s="3465"/>
      <c r="X415" s="3465">
        <v>0</v>
      </c>
      <c r="Y415" s="3465"/>
    </row>
    <row r="416" spans="1:25" ht="19.5" customHeight="1" thickBot="1">
      <c r="A416" s="2764" t="s">
        <v>2166</v>
      </c>
      <c r="B416" s="3465">
        <v>0</v>
      </c>
      <c r="C416" s="3465"/>
      <c r="D416" s="3465">
        <v>0</v>
      </c>
      <c r="E416" s="3465"/>
      <c r="F416" s="3465">
        <v>0</v>
      </c>
      <c r="G416" s="3465"/>
      <c r="H416" s="3465">
        <v>0</v>
      </c>
      <c r="I416" s="3465"/>
      <c r="J416" s="3465">
        <v>0</v>
      </c>
      <c r="K416" s="3465"/>
      <c r="L416" s="3465">
        <v>0</v>
      </c>
      <c r="M416" s="3465"/>
      <c r="N416" s="3465">
        <v>0</v>
      </c>
      <c r="O416" s="3465"/>
      <c r="P416" s="3465">
        <v>0</v>
      </c>
      <c r="Q416" s="3465"/>
      <c r="R416" s="3465">
        <v>0</v>
      </c>
      <c r="S416" s="3465"/>
      <c r="T416" s="3465">
        <v>0</v>
      </c>
      <c r="U416" s="3465"/>
      <c r="V416" s="3465">
        <v>0</v>
      </c>
      <c r="W416" s="3465"/>
      <c r="X416" s="3465">
        <v>0</v>
      </c>
      <c r="Y416" s="3465"/>
    </row>
    <row r="417" spans="1:25" ht="19.5" customHeight="1" thickBot="1">
      <c r="A417" s="2764" t="s">
        <v>2167</v>
      </c>
      <c r="B417" s="3465">
        <v>0</v>
      </c>
      <c r="C417" s="3465"/>
      <c r="D417" s="3465">
        <v>0</v>
      </c>
      <c r="E417" s="3465"/>
      <c r="F417" s="3465">
        <v>0</v>
      </c>
      <c r="G417" s="3465"/>
      <c r="H417" s="3465">
        <v>0</v>
      </c>
      <c r="I417" s="3465"/>
      <c r="J417" s="3465">
        <v>0</v>
      </c>
      <c r="K417" s="3465"/>
      <c r="L417" s="3465">
        <v>0</v>
      </c>
      <c r="M417" s="3465"/>
      <c r="N417" s="3465">
        <v>0</v>
      </c>
      <c r="O417" s="3465"/>
      <c r="P417" s="3465">
        <v>0</v>
      </c>
      <c r="Q417" s="3465"/>
      <c r="R417" s="3465">
        <v>0</v>
      </c>
      <c r="S417" s="3465"/>
      <c r="T417" s="3465">
        <v>0</v>
      </c>
      <c r="U417" s="3465"/>
      <c r="V417" s="3465">
        <v>0</v>
      </c>
      <c r="W417" s="3465"/>
      <c r="X417" s="3465">
        <v>0</v>
      </c>
      <c r="Y417" s="3465"/>
    </row>
    <row r="418" spans="1:25" ht="19.5" customHeight="1" thickBot="1">
      <c r="A418" s="2765" t="s">
        <v>2168</v>
      </c>
      <c r="B418" s="3465">
        <v>0</v>
      </c>
      <c r="C418" s="3465"/>
      <c r="D418" s="3465">
        <v>0</v>
      </c>
      <c r="E418" s="3465"/>
      <c r="F418" s="3465">
        <v>0</v>
      </c>
      <c r="G418" s="3465"/>
      <c r="H418" s="3465">
        <v>0</v>
      </c>
      <c r="I418" s="3465"/>
      <c r="J418" s="3465">
        <v>0</v>
      </c>
      <c r="K418" s="3465"/>
      <c r="L418" s="3465">
        <v>0</v>
      </c>
      <c r="M418" s="3465"/>
      <c r="N418" s="3465">
        <v>0</v>
      </c>
      <c r="O418" s="3465"/>
      <c r="P418" s="3465">
        <v>0</v>
      </c>
      <c r="Q418" s="3465"/>
      <c r="R418" s="3465">
        <v>0</v>
      </c>
      <c r="S418" s="3465"/>
      <c r="T418" s="3465">
        <v>0</v>
      </c>
      <c r="U418" s="3465"/>
      <c r="V418" s="3465">
        <v>0</v>
      </c>
      <c r="W418" s="3465"/>
      <c r="X418" s="3465">
        <v>0</v>
      </c>
      <c r="Y418" s="3465"/>
    </row>
    <row r="419" spans="1:25" ht="19.5" customHeight="1" thickBot="1">
      <c r="A419" s="2765" t="s">
        <v>2169</v>
      </c>
      <c r="B419" s="3465">
        <v>0</v>
      </c>
      <c r="C419" s="3465"/>
      <c r="D419" s="3465">
        <v>0</v>
      </c>
      <c r="E419" s="3465"/>
      <c r="F419" s="3465">
        <v>0</v>
      </c>
      <c r="G419" s="3465"/>
      <c r="H419" s="3465">
        <v>0</v>
      </c>
      <c r="I419" s="3465"/>
      <c r="J419" s="3465">
        <v>0</v>
      </c>
      <c r="K419" s="3465"/>
      <c r="L419" s="3465">
        <v>0</v>
      </c>
      <c r="M419" s="3465"/>
      <c r="N419" s="3465">
        <v>0</v>
      </c>
      <c r="O419" s="3465"/>
      <c r="P419" s="3465">
        <v>0</v>
      </c>
      <c r="Q419" s="3465"/>
      <c r="R419" s="3465">
        <v>0</v>
      </c>
      <c r="S419" s="3465"/>
      <c r="T419" s="3465">
        <v>0</v>
      </c>
      <c r="U419" s="3465"/>
      <c r="V419" s="3465">
        <v>0</v>
      </c>
      <c r="W419" s="3465"/>
      <c r="X419" s="3465">
        <v>0</v>
      </c>
      <c r="Y419" s="3465"/>
    </row>
    <row r="420" spans="1:25" ht="19.5" customHeight="1" thickBot="1">
      <c r="A420" s="2764" t="s">
        <v>2170</v>
      </c>
      <c r="B420" s="3465">
        <v>0</v>
      </c>
      <c r="C420" s="3465"/>
      <c r="D420" s="3465">
        <v>0</v>
      </c>
      <c r="E420" s="3465"/>
      <c r="F420" s="3465">
        <v>0</v>
      </c>
      <c r="G420" s="3465"/>
      <c r="H420" s="3465">
        <v>0</v>
      </c>
      <c r="I420" s="3465"/>
      <c r="J420" s="3465">
        <v>0</v>
      </c>
      <c r="K420" s="3465"/>
      <c r="L420" s="3465">
        <v>0</v>
      </c>
      <c r="M420" s="3465"/>
      <c r="N420" s="3465">
        <v>0</v>
      </c>
      <c r="O420" s="3465"/>
      <c r="P420" s="3465">
        <v>0</v>
      </c>
      <c r="Q420" s="3465"/>
      <c r="R420" s="3465">
        <v>0</v>
      </c>
      <c r="S420" s="3465"/>
      <c r="T420" s="3465">
        <v>0</v>
      </c>
      <c r="U420" s="3465"/>
      <c r="V420" s="3465">
        <v>0</v>
      </c>
      <c r="W420" s="3465"/>
      <c r="X420" s="3465">
        <v>0</v>
      </c>
      <c r="Y420" s="3465"/>
    </row>
    <row r="421" spans="1:25" ht="19.5" customHeight="1" thickBot="1">
      <c r="A421" s="2765" t="s">
        <v>2171</v>
      </c>
      <c r="B421" s="3465">
        <v>0</v>
      </c>
      <c r="C421" s="3465"/>
      <c r="D421" s="3465">
        <v>0</v>
      </c>
      <c r="E421" s="3465"/>
      <c r="F421" s="3465">
        <v>0</v>
      </c>
      <c r="G421" s="3465"/>
      <c r="H421" s="3465">
        <v>0</v>
      </c>
      <c r="I421" s="3465"/>
      <c r="J421" s="3465">
        <v>0</v>
      </c>
      <c r="K421" s="3465"/>
      <c r="L421" s="3465">
        <v>0</v>
      </c>
      <c r="M421" s="3465"/>
      <c r="N421" s="3465">
        <v>0</v>
      </c>
      <c r="O421" s="3465"/>
      <c r="P421" s="3465">
        <v>0</v>
      </c>
      <c r="Q421" s="3465"/>
      <c r="R421" s="3465">
        <v>0</v>
      </c>
      <c r="S421" s="3465"/>
      <c r="T421" s="3465">
        <v>0</v>
      </c>
      <c r="U421" s="3465"/>
      <c r="V421" s="3465">
        <v>0</v>
      </c>
      <c r="W421" s="3465"/>
      <c r="X421" s="3465">
        <v>0</v>
      </c>
      <c r="Y421" s="3465"/>
    </row>
    <row r="422" spans="1:25" ht="19.5" customHeight="1" thickBot="1">
      <c r="A422" s="2766" t="s">
        <v>2172</v>
      </c>
      <c r="B422" s="3465">
        <v>0</v>
      </c>
      <c r="C422" s="3465"/>
      <c r="D422" s="3465">
        <v>0</v>
      </c>
      <c r="E422" s="3465"/>
      <c r="F422" s="3465"/>
      <c r="G422" s="3465"/>
      <c r="H422" s="3465">
        <v>0</v>
      </c>
      <c r="I422" s="3465"/>
      <c r="J422" s="3465">
        <v>0</v>
      </c>
      <c r="K422" s="3465"/>
      <c r="L422" s="3465">
        <v>0</v>
      </c>
      <c r="M422" s="3465"/>
      <c r="N422" s="3465"/>
      <c r="O422" s="3465"/>
      <c r="P422" s="3465">
        <v>0</v>
      </c>
      <c r="Q422" s="3465"/>
      <c r="R422" s="3465">
        <v>0</v>
      </c>
      <c r="S422" s="3465"/>
      <c r="T422" s="3465">
        <v>0</v>
      </c>
      <c r="U422" s="3465"/>
      <c r="V422" s="3465"/>
      <c r="W422" s="3465"/>
      <c r="X422" s="3465"/>
      <c r="Y422" s="3465"/>
    </row>
    <row r="423" spans="1:25" ht="19.5" customHeight="1" thickBot="1">
      <c r="A423" s="2766" t="s">
        <v>2173</v>
      </c>
      <c r="B423" s="3465">
        <v>0</v>
      </c>
      <c r="C423" s="3465"/>
      <c r="D423" s="3465">
        <v>0</v>
      </c>
      <c r="E423" s="3465"/>
      <c r="F423" s="3465">
        <v>0</v>
      </c>
      <c r="G423" s="3465"/>
      <c r="H423" s="3465">
        <v>0</v>
      </c>
      <c r="I423" s="3465"/>
      <c r="J423" s="3465">
        <v>0</v>
      </c>
      <c r="K423" s="3465"/>
      <c r="L423" s="3465">
        <v>0</v>
      </c>
      <c r="M423" s="3465"/>
      <c r="N423" s="3465">
        <v>0</v>
      </c>
      <c r="O423" s="3465"/>
      <c r="P423" s="3465">
        <v>0</v>
      </c>
      <c r="Q423" s="3465"/>
      <c r="R423" s="3465">
        <v>0</v>
      </c>
      <c r="S423" s="3465"/>
      <c r="T423" s="3465">
        <v>0</v>
      </c>
      <c r="U423" s="3465"/>
      <c r="V423" s="3465">
        <v>0</v>
      </c>
      <c r="W423" s="3465"/>
      <c r="X423" s="3465">
        <v>0</v>
      </c>
      <c r="Y423" s="3465"/>
    </row>
    <row r="424" spans="1:25" ht="19.5" customHeight="1" thickBot="1">
      <c r="A424" s="2766" t="s">
        <v>2174</v>
      </c>
      <c r="B424" s="3465">
        <v>0</v>
      </c>
      <c r="C424" s="3465"/>
      <c r="D424" s="3465">
        <v>0</v>
      </c>
      <c r="E424" s="3465"/>
      <c r="F424" s="3465">
        <v>0</v>
      </c>
      <c r="G424" s="3465"/>
      <c r="H424" s="3465">
        <v>0</v>
      </c>
      <c r="I424" s="3465"/>
      <c r="J424" s="3465">
        <v>0</v>
      </c>
      <c r="K424" s="3465"/>
      <c r="L424" s="3465">
        <v>0</v>
      </c>
      <c r="M424" s="3465"/>
      <c r="N424" s="3465">
        <v>0</v>
      </c>
      <c r="O424" s="3465"/>
      <c r="P424" s="3465">
        <v>0</v>
      </c>
      <c r="Q424" s="3465"/>
      <c r="R424" s="3465">
        <v>0</v>
      </c>
      <c r="S424" s="3465"/>
      <c r="T424" s="3465">
        <v>0</v>
      </c>
      <c r="U424" s="3465"/>
      <c r="V424" s="3465">
        <v>0</v>
      </c>
      <c r="W424" s="3465"/>
      <c r="X424" s="3465">
        <v>0</v>
      </c>
      <c r="Y424" s="3465"/>
    </row>
    <row r="425" spans="1:25" ht="19.5" customHeight="1" thickBot="1">
      <c r="A425" s="2766" t="s">
        <v>2175</v>
      </c>
      <c r="B425" s="3465">
        <v>0</v>
      </c>
      <c r="C425" s="3465"/>
      <c r="D425" s="3465">
        <v>0</v>
      </c>
      <c r="E425" s="3465"/>
      <c r="F425" s="3465">
        <v>0</v>
      </c>
      <c r="G425" s="3465"/>
      <c r="H425" s="3465">
        <v>0</v>
      </c>
      <c r="I425" s="3465"/>
      <c r="J425" s="3465">
        <v>0</v>
      </c>
      <c r="K425" s="3465"/>
      <c r="L425" s="3465">
        <v>0</v>
      </c>
      <c r="M425" s="3465"/>
      <c r="N425" s="3465">
        <v>0</v>
      </c>
      <c r="O425" s="3465"/>
      <c r="P425" s="3465">
        <v>0</v>
      </c>
      <c r="Q425" s="3465"/>
      <c r="R425" s="3465">
        <v>0</v>
      </c>
      <c r="S425" s="3465"/>
      <c r="T425" s="3465">
        <v>0</v>
      </c>
      <c r="U425" s="3465"/>
      <c r="V425" s="3465">
        <v>0</v>
      </c>
      <c r="W425" s="3465"/>
      <c r="X425" s="3465">
        <v>0</v>
      </c>
      <c r="Y425" s="3465"/>
    </row>
    <row r="426" spans="1:25" ht="19.5" customHeight="1" thickBot="1">
      <c r="A426" s="2765" t="s">
        <v>2176</v>
      </c>
      <c r="B426" s="3465">
        <v>0</v>
      </c>
      <c r="C426" s="3465"/>
      <c r="D426" s="3465">
        <v>0</v>
      </c>
      <c r="E426" s="3465"/>
      <c r="F426" s="3465">
        <v>0</v>
      </c>
      <c r="G426" s="3465"/>
      <c r="H426" s="3465">
        <v>0</v>
      </c>
      <c r="I426" s="3465"/>
      <c r="J426" s="3465">
        <v>0</v>
      </c>
      <c r="K426" s="3465"/>
      <c r="L426" s="3465">
        <v>0</v>
      </c>
      <c r="M426" s="3465"/>
      <c r="N426" s="3465">
        <v>0</v>
      </c>
      <c r="O426" s="3465"/>
      <c r="P426" s="3465">
        <v>0</v>
      </c>
      <c r="Q426" s="3465"/>
      <c r="R426" s="3465">
        <v>0</v>
      </c>
      <c r="S426" s="3465"/>
      <c r="T426" s="3465">
        <v>0</v>
      </c>
      <c r="U426" s="3465"/>
      <c r="V426" s="3465">
        <v>0</v>
      </c>
      <c r="W426" s="3465"/>
      <c r="X426" s="3465">
        <v>0</v>
      </c>
      <c r="Y426" s="3465"/>
    </row>
    <row r="427" spans="1:25" ht="19.5" customHeight="1" thickBot="1">
      <c r="A427" s="2766" t="s">
        <v>2177</v>
      </c>
      <c r="B427" s="3465">
        <v>0</v>
      </c>
      <c r="C427" s="3465"/>
      <c r="D427" s="3465">
        <v>0</v>
      </c>
      <c r="E427" s="3465"/>
      <c r="F427" s="3465"/>
      <c r="G427" s="3465"/>
      <c r="H427" s="3465">
        <v>0</v>
      </c>
      <c r="I427" s="3465"/>
      <c r="J427" s="3465">
        <v>0</v>
      </c>
      <c r="K427" s="3465"/>
      <c r="L427" s="3465">
        <v>0</v>
      </c>
      <c r="M427" s="3465"/>
      <c r="N427" s="3465"/>
      <c r="O427" s="3465"/>
      <c r="P427" s="3465">
        <v>0</v>
      </c>
      <c r="Q427" s="3465"/>
      <c r="R427" s="3465">
        <v>0</v>
      </c>
      <c r="S427" s="3465"/>
      <c r="T427" s="3465">
        <v>0</v>
      </c>
      <c r="U427" s="3465"/>
      <c r="V427" s="3465"/>
      <c r="W427" s="3465"/>
      <c r="X427" s="3465"/>
      <c r="Y427" s="3465"/>
    </row>
    <row r="428" spans="1:25" ht="19.5" customHeight="1" thickBot="1">
      <c r="A428" s="2766" t="s">
        <v>2178</v>
      </c>
      <c r="B428" s="3465">
        <v>0</v>
      </c>
      <c r="C428" s="3465"/>
      <c r="D428" s="3465">
        <v>0</v>
      </c>
      <c r="E428" s="3465"/>
      <c r="F428" s="3465">
        <v>0</v>
      </c>
      <c r="G428" s="3465"/>
      <c r="H428" s="3465">
        <v>0</v>
      </c>
      <c r="I428" s="3465"/>
      <c r="J428" s="3465">
        <v>0</v>
      </c>
      <c r="K428" s="3465"/>
      <c r="L428" s="3465">
        <v>0</v>
      </c>
      <c r="M428" s="3465"/>
      <c r="N428" s="3465">
        <v>0</v>
      </c>
      <c r="O428" s="3465"/>
      <c r="P428" s="3465">
        <v>0</v>
      </c>
      <c r="Q428" s="3465"/>
      <c r="R428" s="3465">
        <v>0</v>
      </c>
      <c r="S428" s="3465"/>
      <c r="T428" s="3465">
        <v>0</v>
      </c>
      <c r="U428" s="3465"/>
      <c r="V428" s="3465">
        <v>0</v>
      </c>
      <c r="W428" s="3465"/>
      <c r="X428" s="3465">
        <v>0</v>
      </c>
      <c r="Y428" s="3465"/>
    </row>
    <row r="429" spans="1:25" ht="19.5" customHeight="1" thickBot="1">
      <c r="A429" s="2765" t="s">
        <v>2179</v>
      </c>
      <c r="B429" s="3465">
        <v>0</v>
      </c>
      <c r="C429" s="3465"/>
      <c r="D429" s="3465">
        <v>0</v>
      </c>
      <c r="E429" s="3465"/>
      <c r="F429" s="3465">
        <v>0</v>
      </c>
      <c r="G429" s="3465"/>
      <c r="H429" s="3465">
        <v>0</v>
      </c>
      <c r="I429" s="3465"/>
      <c r="J429" s="3465">
        <v>0</v>
      </c>
      <c r="K429" s="3465"/>
      <c r="L429" s="3465">
        <v>0</v>
      </c>
      <c r="M429" s="3465"/>
      <c r="N429" s="3465">
        <v>0</v>
      </c>
      <c r="O429" s="3465"/>
      <c r="P429" s="3465">
        <v>0</v>
      </c>
      <c r="Q429" s="3465"/>
      <c r="R429" s="3465">
        <v>0</v>
      </c>
      <c r="S429" s="3465"/>
      <c r="T429" s="3465">
        <v>0</v>
      </c>
      <c r="U429" s="3465"/>
      <c r="V429" s="3465">
        <v>0</v>
      </c>
      <c r="W429" s="3465"/>
      <c r="X429" s="3465">
        <v>0</v>
      </c>
      <c r="Y429" s="3465"/>
    </row>
    <row r="430" spans="1:25" ht="19.5" customHeight="1" thickBot="1">
      <c r="A430" s="2766" t="s">
        <v>2180</v>
      </c>
      <c r="B430" s="3465">
        <v>0</v>
      </c>
      <c r="C430" s="3465"/>
      <c r="D430" s="3465">
        <v>0</v>
      </c>
      <c r="E430" s="3465"/>
      <c r="F430" s="3465">
        <v>0</v>
      </c>
      <c r="G430" s="3465"/>
      <c r="H430" s="3465">
        <v>0</v>
      </c>
      <c r="I430" s="3465"/>
      <c r="J430" s="3465">
        <v>0</v>
      </c>
      <c r="K430" s="3465"/>
      <c r="L430" s="3465">
        <v>0</v>
      </c>
      <c r="M430" s="3465"/>
      <c r="N430" s="3465">
        <v>0</v>
      </c>
      <c r="O430" s="3465"/>
      <c r="P430" s="3465">
        <v>0</v>
      </c>
      <c r="Q430" s="3465"/>
      <c r="R430" s="3465">
        <v>0</v>
      </c>
      <c r="S430" s="3465"/>
      <c r="T430" s="3465">
        <v>0</v>
      </c>
      <c r="U430" s="3465"/>
      <c r="V430" s="3465">
        <v>0</v>
      </c>
      <c r="W430" s="3465"/>
      <c r="X430" s="3465">
        <v>0</v>
      </c>
      <c r="Y430" s="3465"/>
    </row>
    <row r="431" spans="1:25" ht="16.5" thickBot="1">
      <c r="A431" s="2766" t="s">
        <v>2181</v>
      </c>
      <c r="B431" s="3465">
        <v>0</v>
      </c>
      <c r="C431" s="3465"/>
      <c r="D431" s="3465">
        <v>0</v>
      </c>
      <c r="E431" s="3465"/>
      <c r="F431" s="3465">
        <v>0</v>
      </c>
      <c r="G431" s="3465"/>
      <c r="H431" s="3465">
        <v>0</v>
      </c>
      <c r="I431" s="3465"/>
      <c r="J431" s="3465">
        <v>0</v>
      </c>
      <c r="K431" s="3465"/>
      <c r="L431" s="3465">
        <v>0</v>
      </c>
      <c r="M431" s="3465"/>
      <c r="N431" s="3465">
        <v>0</v>
      </c>
      <c r="O431" s="3465"/>
      <c r="P431" s="3465">
        <v>0</v>
      </c>
      <c r="Q431" s="3465"/>
      <c r="R431" s="3465">
        <v>0</v>
      </c>
      <c r="S431" s="3465"/>
      <c r="T431" s="3465">
        <v>0</v>
      </c>
      <c r="U431" s="3465"/>
      <c r="V431" s="3465">
        <v>0</v>
      </c>
      <c r="W431" s="3465"/>
      <c r="X431" s="3465">
        <v>0</v>
      </c>
      <c r="Y431" s="3465"/>
    </row>
    <row r="432" spans="1:25" ht="16.5" thickBot="1">
      <c r="A432" s="2765" t="s">
        <v>2182</v>
      </c>
      <c r="B432" s="3465">
        <v>0</v>
      </c>
      <c r="C432" s="3465"/>
      <c r="D432" s="3465">
        <v>0</v>
      </c>
      <c r="E432" s="3465"/>
      <c r="F432" s="3465">
        <v>0</v>
      </c>
      <c r="G432" s="3465"/>
      <c r="H432" s="3465">
        <v>0</v>
      </c>
      <c r="I432" s="3465"/>
      <c r="J432" s="3465">
        <v>0</v>
      </c>
      <c r="K432" s="3465"/>
      <c r="L432" s="3465">
        <v>0</v>
      </c>
      <c r="M432" s="3465"/>
      <c r="N432" s="3465">
        <v>0</v>
      </c>
      <c r="O432" s="3465"/>
      <c r="P432" s="3465">
        <v>0</v>
      </c>
      <c r="Q432" s="3465"/>
      <c r="R432" s="3465">
        <v>0</v>
      </c>
      <c r="S432" s="3465"/>
      <c r="T432" s="3465">
        <v>0</v>
      </c>
      <c r="U432" s="3465"/>
      <c r="V432" s="3465">
        <v>0</v>
      </c>
      <c r="W432" s="3465"/>
      <c r="X432" s="3465">
        <v>0</v>
      </c>
      <c r="Y432" s="3465"/>
    </row>
    <row r="433" spans="1:25" ht="16.5" thickBot="1">
      <c r="A433" s="2766" t="s">
        <v>2183</v>
      </c>
      <c r="B433" s="3465">
        <v>0</v>
      </c>
      <c r="C433" s="3465"/>
      <c r="D433" s="3465">
        <v>0</v>
      </c>
      <c r="E433" s="3465"/>
      <c r="F433" s="3465">
        <v>0</v>
      </c>
      <c r="G433" s="3465"/>
      <c r="H433" s="3465">
        <v>0</v>
      </c>
      <c r="I433" s="3465"/>
      <c r="J433" s="3465">
        <v>0</v>
      </c>
      <c r="K433" s="3465"/>
      <c r="L433" s="3465">
        <v>0</v>
      </c>
      <c r="M433" s="3465"/>
      <c r="N433" s="3465">
        <v>0</v>
      </c>
      <c r="O433" s="3465"/>
      <c r="P433" s="3465">
        <v>0</v>
      </c>
      <c r="Q433" s="3465"/>
      <c r="R433" s="3465">
        <v>0</v>
      </c>
      <c r="S433" s="3465"/>
      <c r="T433" s="3465">
        <v>0</v>
      </c>
      <c r="U433" s="3465"/>
      <c r="V433" s="3465">
        <v>0</v>
      </c>
      <c r="W433" s="3465"/>
      <c r="X433" s="3465">
        <v>0</v>
      </c>
      <c r="Y433" s="3465"/>
    </row>
    <row r="434" spans="1:25" ht="16.5" thickBot="1">
      <c r="A434" s="2766" t="s">
        <v>2184</v>
      </c>
      <c r="B434" s="3465">
        <v>0</v>
      </c>
      <c r="C434" s="3465"/>
      <c r="D434" s="3465">
        <v>0</v>
      </c>
      <c r="E434" s="3465"/>
      <c r="F434" s="3465">
        <v>0</v>
      </c>
      <c r="G434" s="3465"/>
      <c r="H434" s="3465">
        <v>0</v>
      </c>
      <c r="I434" s="3465"/>
      <c r="J434" s="3465">
        <v>0</v>
      </c>
      <c r="K434" s="3465"/>
      <c r="L434" s="3465">
        <v>0</v>
      </c>
      <c r="M434" s="3465"/>
      <c r="N434" s="3465">
        <v>0</v>
      </c>
      <c r="O434" s="3465"/>
      <c r="P434" s="3465">
        <v>0</v>
      </c>
      <c r="Q434" s="3465"/>
      <c r="R434" s="3465">
        <v>0</v>
      </c>
      <c r="S434" s="3465"/>
      <c r="T434" s="3465">
        <v>0</v>
      </c>
      <c r="U434" s="3465"/>
      <c r="V434" s="3465">
        <v>0</v>
      </c>
      <c r="W434" s="3465"/>
      <c r="X434" s="3465">
        <v>0</v>
      </c>
      <c r="Y434" s="3465"/>
    </row>
    <row r="435" spans="1:25">
      <c r="A435" s="2759"/>
      <c r="B435" s="2759"/>
      <c r="C435" s="2759"/>
      <c r="D435" s="2759"/>
      <c r="E435" s="2759"/>
      <c r="F435" s="2759"/>
      <c r="G435" s="2759"/>
      <c r="H435" s="2767"/>
      <c r="I435" s="2768"/>
      <c r="J435" s="2768"/>
      <c r="K435" s="2768"/>
      <c r="L435" s="2767"/>
      <c r="M435" s="2768"/>
      <c r="N435" s="2767"/>
      <c r="O435" s="2768"/>
      <c r="P435" s="2767"/>
      <c r="Q435" s="2768"/>
      <c r="R435" s="2767"/>
      <c r="S435" s="2768"/>
      <c r="T435" s="2769"/>
      <c r="V435" s="2767"/>
      <c r="W435" s="2768"/>
      <c r="X435" s="2767"/>
      <c r="Y435" s="2768"/>
    </row>
    <row r="436" spans="1:25" s="888" customFormat="1" ht="18" customHeight="1">
      <c r="A436" s="2060" t="s">
        <v>379</v>
      </c>
      <c r="C436" s="2060"/>
    </row>
    <row r="437" spans="1:25" s="888" customFormat="1">
      <c r="A437" s="892" t="s">
        <v>2185</v>
      </c>
    </row>
    <row r="438" spans="1:25" s="888" customFormat="1" ht="14.25">
      <c r="A438" s="2060" t="s">
        <v>314</v>
      </c>
    </row>
  </sheetData>
  <mergeCells count="420">
    <mergeCell ref="N434:O434"/>
    <mergeCell ref="P434:Q434"/>
    <mergeCell ref="R434:S434"/>
    <mergeCell ref="T434:U434"/>
    <mergeCell ref="V434:W434"/>
    <mergeCell ref="X434:Y434"/>
    <mergeCell ref="B434:C434"/>
    <mergeCell ref="D434:E434"/>
    <mergeCell ref="F434:G434"/>
    <mergeCell ref="H434:I434"/>
    <mergeCell ref="J434:K434"/>
    <mergeCell ref="L434:M434"/>
    <mergeCell ref="N433:O433"/>
    <mergeCell ref="P433:Q433"/>
    <mergeCell ref="R433:S433"/>
    <mergeCell ref="T433:U433"/>
    <mergeCell ref="V433:W433"/>
    <mergeCell ref="X433:Y433"/>
    <mergeCell ref="B433:C433"/>
    <mergeCell ref="D433:E433"/>
    <mergeCell ref="F433:G433"/>
    <mergeCell ref="H433:I433"/>
    <mergeCell ref="J433:K433"/>
    <mergeCell ref="L433:M433"/>
    <mergeCell ref="N432:O432"/>
    <mergeCell ref="P432:Q432"/>
    <mergeCell ref="R432:S432"/>
    <mergeCell ref="T432:U432"/>
    <mergeCell ref="V432:W432"/>
    <mergeCell ref="X432:Y432"/>
    <mergeCell ref="B432:C432"/>
    <mergeCell ref="D432:E432"/>
    <mergeCell ref="F432:G432"/>
    <mergeCell ref="H432:I432"/>
    <mergeCell ref="J432:K432"/>
    <mergeCell ref="L432:M432"/>
    <mergeCell ref="N431:O431"/>
    <mergeCell ref="P431:Q431"/>
    <mergeCell ref="R431:S431"/>
    <mergeCell ref="T431:U431"/>
    <mergeCell ref="V431:W431"/>
    <mergeCell ref="X431:Y431"/>
    <mergeCell ref="B431:C431"/>
    <mergeCell ref="D431:E431"/>
    <mergeCell ref="F431:G431"/>
    <mergeCell ref="H431:I431"/>
    <mergeCell ref="J431:K431"/>
    <mergeCell ref="L431:M431"/>
    <mergeCell ref="N430:O430"/>
    <mergeCell ref="P430:Q430"/>
    <mergeCell ref="R430:S430"/>
    <mergeCell ref="T430:U430"/>
    <mergeCell ref="V430:W430"/>
    <mergeCell ref="X430:Y430"/>
    <mergeCell ref="B430:C430"/>
    <mergeCell ref="D430:E430"/>
    <mergeCell ref="F430:G430"/>
    <mergeCell ref="H430:I430"/>
    <mergeCell ref="J430:K430"/>
    <mergeCell ref="L430:M430"/>
    <mergeCell ref="N429:O429"/>
    <mergeCell ref="P429:Q429"/>
    <mergeCell ref="R429:S429"/>
    <mergeCell ref="T429:U429"/>
    <mergeCell ref="V429:W429"/>
    <mergeCell ref="X429:Y429"/>
    <mergeCell ref="B429:C429"/>
    <mergeCell ref="D429:E429"/>
    <mergeCell ref="F429:G429"/>
    <mergeCell ref="H429:I429"/>
    <mergeCell ref="J429:K429"/>
    <mergeCell ref="L429:M429"/>
    <mergeCell ref="N428:O428"/>
    <mergeCell ref="P428:Q428"/>
    <mergeCell ref="R428:S428"/>
    <mergeCell ref="T428:U428"/>
    <mergeCell ref="V428:W428"/>
    <mergeCell ref="X428:Y428"/>
    <mergeCell ref="B428:C428"/>
    <mergeCell ref="D428:E428"/>
    <mergeCell ref="F428:G428"/>
    <mergeCell ref="H428:I428"/>
    <mergeCell ref="J428:K428"/>
    <mergeCell ref="L428:M428"/>
    <mergeCell ref="N427:O427"/>
    <mergeCell ref="P427:Q427"/>
    <mergeCell ref="R427:S427"/>
    <mergeCell ref="T427:U427"/>
    <mergeCell ref="V427:W427"/>
    <mergeCell ref="X427:Y427"/>
    <mergeCell ref="B427:C427"/>
    <mergeCell ref="D427:E427"/>
    <mergeCell ref="F427:G427"/>
    <mergeCell ref="H427:I427"/>
    <mergeCell ref="J427:K427"/>
    <mergeCell ref="L427:M427"/>
    <mergeCell ref="N426:O426"/>
    <mergeCell ref="P426:Q426"/>
    <mergeCell ref="R426:S426"/>
    <mergeCell ref="T426:U426"/>
    <mergeCell ref="V426:W426"/>
    <mergeCell ref="X426:Y426"/>
    <mergeCell ref="B426:C426"/>
    <mergeCell ref="D426:E426"/>
    <mergeCell ref="F426:G426"/>
    <mergeCell ref="H426:I426"/>
    <mergeCell ref="J426:K426"/>
    <mergeCell ref="L426:M426"/>
    <mergeCell ref="N425:O425"/>
    <mergeCell ref="P425:Q425"/>
    <mergeCell ref="R425:S425"/>
    <mergeCell ref="T425:U425"/>
    <mergeCell ref="V425:W425"/>
    <mergeCell ref="X425:Y425"/>
    <mergeCell ref="B425:C425"/>
    <mergeCell ref="D425:E425"/>
    <mergeCell ref="F425:G425"/>
    <mergeCell ref="H425:I425"/>
    <mergeCell ref="J425:K425"/>
    <mergeCell ref="L425:M425"/>
    <mergeCell ref="N424:O424"/>
    <mergeCell ref="P424:Q424"/>
    <mergeCell ref="R424:S424"/>
    <mergeCell ref="T424:U424"/>
    <mergeCell ref="V424:W424"/>
    <mergeCell ref="X424:Y424"/>
    <mergeCell ref="B424:C424"/>
    <mergeCell ref="D424:E424"/>
    <mergeCell ref="F424:G424"/>
    <mergeCell ref="H424:I424"/>
    <mergeCell ref="J424:K424"/>
    <mergeCell ref="L424:M424"/>
    <mergeCell ref="N423:O423"/>
    <mergeCell ref="P423:Q423"/>
    <mergeCell ref="R423:S423"/>
    <mergeCell ref="T423:U423"/>
    <mergeCell ref="V423:W423"/>
    <mergeCell ref="X423:Y423"/>
    <mergeCell ref="B423:C423"/>
    <mergeCell ref="D423:E423"/>
    <mergeCell ref="F423:G423"/>
    <mergeCell ref="H423:I423"/>
    <mergeCell ref="J423:K423"/>
    <mergeCell ref="L423:M423"/>
    <mergeCell ref="N422:O422"/>
    <mergeCell ref="P422:Q422"/>
    <mergeCell ref="R422:S422"/>
    <mergeCell ref="T422:U422"/>
    <mergeCell ref="V422:W422"/>
    <mergeCell ref="X422:Y422"/>
    <mergeCell ref="B422:C422"/>
    <mergeCell ref="D422:E422"/>
    <mergeCell ref="F422:G422"/>
    <mergeCell ref="H422:I422"/>
    <mergeCell ref="J422:K422"/>
    <mergeCell ref="L422:M422"/>
    <mergeCell ref="N421:O421"/>
    <mergeCell ref="P421:Q421"/>
    <mergeCell ref="R421:S421"/>
    <mergeCell ref="T421:U421"/>
    <mergeCell ref="V421:W421"/>
    <mergeCell ref="X421:Y421"/>
    <mergeCell ref="B421:C421"/>
    <mergeCell ref="D421:E421"/>
    <mergeCell ref="F421:G421"/>
    <mergeCell ref="H421:I421"/>
    <mergeCell ref="J421:K421"/>
    <mergeCell ref="L421:M421"/>
    <mergeCell ref="N420:O420"/>
    <mergeCell ref="P420:Q420"/>
    <mergeCell ref="R420:S420"/>
    <mergeCell ref="T420:U420"/>
    <mergeCell ref="V420:W420"/>
    <mergeCell ref="X420:Y420"/>
    <mergeCell ref="B420:C420"/>
    <mergeCell ref="D420:E420"/>
    <mergeCell ref="F420:G420"/>
    <mergeCell ref="H420:I420"/>
    <mergeCell ref="J420:K420"/>
    <mergeCell ref="L420:M420"/>
    <mergeCell ref="N419:O419"/>
    <mergeCell ref="P419:Q419"/>
    <mergeCell ref="R419:S419"/>
    <mergeCell ref="T419:U419"/>
    <mergeCell ref="V419:W419"/>
    <mergeCell ref="X419:Y419"/>
    <mergeCell ref="B419:C419"/>
    <mergeCell ref="D419:E419"/>
    <mergeCell ref="F419:G419"/>
    <mergeCell ref="H419:I419"/>
    <mergeCell ref="J419:K419"/>
    <mergeCell ref="L419:M419"/>
    <mergeCell ref="N418:O418"/>
    <mergeCell ref="P418:Q418"/>
    <mergeCell ref="R418:S418"/>
    <mergeCell ref="T418:U418"/>
    <mergeCell ref="V418:W418"/>
    <mergeCell ref="X418:Y418"/>
    <mergeCell ref="B418:C418"/>
    <mergeCell ref="D418:E418"/>
    <mergeCell ref="F418:G418"/>
    <mergeCell ref="H418:I418"/>
    <mergeCell ref="J418:K418"/>
    <mergeCell ref="L418:M418"/>
    <mergeCell ref="N417:O417"/>
    <mergeCell ref="P417:Q417"/>
    <mergeCell ref="R417:S417"/>
    <mergeCell ref="T417:U417"/>
    <mergeCell ref="V417:W417"/>
    <mergeCell ref="X417:Y417"/>
    <mergeCell ref="B417:C417"/>
    <mergeCell ref="D417:E417"/>
    <mergeCell ref="F417:G417"/>
    <mergeCell ref="H417:I417"/>
    <mergeCell ref="J417:K417"/>
    <mergeCell ref="L417:M417"/>
    <mergeCell ref="N416:O416"/>
    <mergeCell ref="P416:Q416"/>
    <mergeCell ref="R416:S416"/>
    <mergeCell ref="T416:U416"/>
    <mergeCell ref="V416:W416"/>
    <mergeCell ref="X416:Y416"/>
    <mergeCell ref="B416:C416"/>
    <mergeCell ref="D416:E416"/>
    <mergeCell ref="F416:G416"/>
    <mergeCell ref="H416:I416"/>
    <mergeCell ref="J416:K416"/>
    <mergeCell ref="L416:M416"/>
    <mergeCell ref="N415:O415"/>
    <mergeCell ref="P415:Q415"/>
    <mergeCell ref="R415:S415"/>
    <mergeCell ref="T415:U415"/>
    <mergeCell ref="V415:W415"/>
    <mergeCell ref="X415:Y415"/>
    <mergeCell ref="B415:C415"/>
    <mergeCell ref="D415:E415"/>
    <mergeCell ref="F415:G415"/>
    <mergeCell ref="H415:I415"/>
    <mergeCell ref="J415:K415"/>
    <mergeCell ref="L415:M415"/>
    <mergeCell ref="N414:O414"/>
    <mergeCell ref="P414:Q414"/>
    <mergeCell ref="R414:S414"/>
    <mergeCell ref="T414:U414"/>
    <mergeCell ref="V414:W414"/>
    <mergeCell ref="X414:Y414"/>
    <mergeCell ref="B414:C414"/>
    <mergeCell ref="D414:E414"/>
    <mergeCell ref="F414:G414"/>
    <mergeCell ref="H414:I414"/>
    <mergeCell ref="J414:K414"/>
    <mergeCell ref="L414:M414"/>
    <mergeCell ref="N413:O413"/>
    <mergeCell ref="P413:Q413"/>
    <mergeCell ref="R413:S413"/>
    <mergeCell ref="T413:U413"/>
    <mergeCell ref="V413:W413"/>
    <mergeCell ref="X413:Y413"/>
    <mergeCell ref="B413:C413"/>
    <mergeCell ref="D413:E413"/>
    <mergeCell ref="F413:G413"/>
    <mergeCell ref="H413:I413"/>
    <mergeCell ref="J413:K413"/>
    <mergeCell ref="L413:M413"/>
    <mergeCell ref="N412:O412"/>
    <mergeCell ref="P412:Q412"/>
    <mergeCell ref="R412:S412"/>
    <mergeCell ref="T412:U412"/>
    <mergeCell ref="V412:W412"/>
    <mergeCell ref="X412:Y412"/>
    <mergeCell ref="B412:C412"/>
    <mergeCell ref="D412:E412"/>
    <mergeCell ref="F412:G412"/>
    <mergeCell ref="H412:I412"/>
    <mergeCell ref="J412:K412"/>
    <mergeCell ref="L412:M412"/>
    <mergeCell ref="N411:O411"/>
    <mergeCell ref="P411:Q411"/>
    <mergeCell ref="R411:S411"/>
    <mergeCell ref="T411:U411"/>
    <mergeCell ref="V411:W411"/>
    <mergeCell ref="X411:Y411"/>
    <mergeCell ref="B411:C411"/>
    <mergeCell ref="D411:E411"/>
    <mergeCell ref="F411:G411"/>
    <mergeCell ref="H411:I411"/>
    <mergeCell ref="J411:K411"/>
    <mergeCell ref="L411:M411"/>
    <mergeCell ref="N410:O410"/>
    <mergeCell ref="P410:Q410"/>
    <mergeCell ref="R410:S410"/>
    <mergeCell ref="T410:U410"/>
    <mergeCell ref="V410:W410"/>
    <mergeCell ref="X410:Y410"/>
    <mergeCell ref="B410:C410"/>
    <mergeCell ref="D410:E410"/>
    <mergeCell ref="F410:G410"/>
    <mergeCell ref="H410:I410"/>
    <mergeCell ref="J410:K410"/>
    <mergeCell ref="L410:M410"/>
    <mergeCell ref="N409:O409"/>
    <mergeCell ref="P409:Q409"/>
    <mergeCell ref="R409:S409"/>
    <mergeCell ref="T409:U409"/>
    <mergeCell ref="V409:W409"/>
    <mergeCell ref="X409:Y409"/>
    <mergeCell ref="B409:C409"/>
    <mergeCell ref="D409:E409"/>
    <mergeCell ref="F409:G409"/>
    <mergeCell ref="H409:I409"/>
    <mergeCell ref="J409:K409"/>
    <mergeCell ref="L409:M409"/>
    <mergeCell ref="N408:O408"/>
    <mergeCell ref="P408:Q408"/>
    <mergeCell ref="R408:S408"/>
    <mergeCell ref="T408:U408"/>
    <mergeCell ref="V408:W408"/>
    <mergeCell ref="X408:Y408"/>
    <mergeCell ref="B408:C408"/>
    <mergeCell ref="D408:E408"/>
    <mergeCell ref="F408:G408"/>
    <mergeCell ref="H408:I408"/>
    <mergeCell ref="J408:K408"/>
    <mergeCell ref="L408:M408"/>
    <mergeCell ref="N407:O407"/>
    <mergeCell ref="P407:Q407"/>
    <mergeCell ref="R407:S407"/>
    <mergeCell ref="T407:U407"/>
    <mergeCell ref="V407:W407"/>
    <mergeCell ref="X407:Y407"/>
    <mergeCell ref="B407:C407"/>
    <mergeCell ref="D407:E407"/>
    <mergeCell ref="F407:G407"/>
    <mergeCell ref="H407:I407"/>
    <mergeCell ref="J407:K407"/>
    <mergeCell ref="L407:M407"/>
    <mergeCell ref="N406:O406"/>
    <mergeCell ref="P406:Q406"/>
    <mergeCell ref="R406:S406"/>
    <mergeCell ref="T406:U406"/>
    <mergeCell ref="V406:W406"/>
    <mergeCell ref="X406:Y406"/>
    <mergeCell ref="B406:C406"/>
    <mergeCell ref="D406:E406"/>
    <mergeCell ref="F406:G406"/>
    <mergeCell ref="H406:I406"/>
    <mergeCell ref="J406:K406"/>
    <mergeCell ref="L406:M406"/>
    <mergeCell ref="N405:O405"/>
    <mergeCell ref="P405:Q405"/>
    <mergeCell ref="R405:S405"/>
    <mergeCell ref="T405:U405"/>
    <mergeCell ref="V405:W405"/>
    <mergeCell ref="X405:Y405"/>
    <mergeCell ref="B405:C405"/>
    <mergeCell ref="D405:E405"/>
    <mergeCell ref="F405:G405"/>
    <mergeCell ref="H405:I405"/>
    <mergeCell ref="J405:K405"/>
    <mergeCell ref="L405:M405"/>
    <mergeCell ref="N404:O404"/>
    <mergeCell ref="P404:Q404"/>
    <mergeCell ref="R404:S404"/>
    <mergeCell ref="T404:U404"/>
    <mergeCell ref="V404:W404"/>
    <mergeCell ref="X404:Y404"/>
    <mergeCell ref="B404:C404"/>
    <mergeCell ref="D404:E404"/>
    <mergeCell ref="F404:G404"/>
    <mergeCell ref="H404:I404"/>
    <mergeCell ref="J404:K404"/>
    <mergeCell ref="L404:M404"/>
    <mergeCell ref="N403:O403"/>
    <mergeCell ref="P403:Q403"/>
    <mergeCell ref="R403:S403"/>
    <mergeCell ref="T403:U403"/>
    <mergeCell ref="V403:W403"/>
    <mergeCell ref="X403:Y403"/>
    <mergeCell ref="B403:C403"/>
    <mergeCell ref="D403:E403"/>
    <mergeCell ref="F403:G403"/>
    <mergeCell ref="H403:I403"/>
    <mergeCell ref="J403:K403"/>
    <mergeCell ref="L403:M403"/>
    <mergeCell ref="N402:O402"/>
    <mergeCell ref="P402:Q402"/>
    <mergeCell ref="R402:S402"/>
    <mergeCell ref="T402:U402"/>
    <mergeCell ref="V402:W402"/>
    <mergeCell ref="X402:Y402"/>
    <mergeCell ref="B402:C402"/>
    <mergeCell ref="D402:E402"/>
    <mergeCell ref="F402:G402"/>
    <mergeCell ref="H402:I402"/>
    <mergeCell ref="J402:K402"/>
    <mergeCell ref="L402:M402"/>
    <mergeCell ref="N401:O401"/>
    <mergeCell ref="P401:Q401"/>
    <mergeCell ref="R401:S401"/>
    <mergeCell ref="T401:U401"/>
    <mergeCell ref="V401:W401"/>
    <mergeCell ref="X401:Y401"/>
    <mergeCell ref="B401:C401"/>
    <mergeCell ref="D401:E401"/>
    <mergeCell ref="F401:G401"/>
    <mergeCell ref="H401:I401"/>
    <mergeCell ref="J401:K401"/>
    <mergeCell ref="L401:M401"/>
    <mergeCell ref="N3:O3"/>
    <mergeCell ref="P3:Q3"/>
    <mergeCell ref="R3:S3"/>
    <mergeCell ref="T3:U3"/>
    <mergeCell ref="V3:W3"/>
    <mergeCell ref="X3:Y3"/>
    <mergeCell ref="B3:C3"/>
    <mergeCell ref="D3:E3"/>
    <mergeCell ref="F3:G3"/>
    <mergeCell ref="H3:I3"/>
    <mergeCell ref="J3:K3"/>
    <mergeCell ref="L3:M3"/>
  </mergeCells>
  <hyperlinks>
    <hyperlink ref="A1" location="Menu!A1" display="Return to Menu"/>
  </hyperlinks>
  <pageMargins left="0.25" right="0.42" top="0.32" bottom="0.31" header="0.23" footer="0.16"/>
  <pageSetup scale="16" orientation="portrait" r:id="rId1"/>
  <headerFooter alignWithMargins="0"/>
  <rowBreaks count="2" manualBreakCount="2">
    <brk id="132" max="25" man="1"/>
    <brk id="394" max="25"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5"/>
  <sheetViews>
    <sheetView view="pageBreakPreview" topLeftCell="AF1" zoomScale="90" zoomScaleNormal="100" zoomScaleSheetLayoutView="90" workbookViewId="0">
      <selection activeCell="R2" sqref="R2"/>
    </sheetView>
  </sheetViews>
  <sheetFormatPr defaultRowHeight="12.75"/>
  <cols>
    <col min="1" max="1" width="43.7109375" style="2647" customWidth="1"/>
    <col min="2" max="2" width="15" style="2647" customWidth="1"/>
    <col min="3" max="3" width="14.85546875" style="2647" customWidth="1"/>
    <col min="4" max="5" width="16" style="2647" customWidth="1"/>
    <col min="6" max="6" width="15.7109375" style="2647" customWidth="1"/>
    <col min="7" max="7" width="13.5703125" style="2647" customWidth="1"/>
    <col min="8" max="8" width="13.7109375" style="2647" customWidth="1"/>
    <col min="9" max="9" width="13.42578125" style="2647" customWidth="1"/>
    <col min="10" max="10" width="14.42578125" style="2647" customWidth="1"/>
    <col min="11" max="11" width="12.7109375" style="2647" customWidth="1"/>
    <col min="12" max="12" width="13.85546875" style="2647" customWidth="1"/>
    <col min="13" max="13" width="13" style="2647" customWidth="1"/>
    <col min="14" max="17" width="14" style="2647" customWidth="1"/>
    <col min="18" max="18" width="25.42578125" style="2647" customWidth="1"/>
    <col min="19" max="38" width="14" style="2647" customWidth="1"/>
    <col min="39" max="45" width="13.7109375" style="2647" customWidth="1"/>
    <col min="46" max="255" width="9.140625" style="2647"/>
    <col min="256" max="256" width="43.7109375" style="2647" customWidth="1"/>
    <col min="257" max="257" width="15" style="2647" customWidth="1"/>
    <col min="258" max="258" width="14.85546875" style="2647" customWidth="1"/>
    <col min="259" max="260" width="16" style="2647" customWidth="1"/>
    <col min="261" max="261" width="15.7109375" style="2647" customWidth="1"/>
    <col min="262" max="262" width="13.5703125" style="2647" customWidth="1"/>
    <col min="263" max="263" width="13.7109375" style="2647" customWidth="1"/>
    <col min="264" max="264" width="13.42578125" style="2647" customWidth="1"/>
    <col min="265" max="265" width="14.42578125" style="2647" customWidth="1"/>
    <col min="266" max="266" width="12.7109375" style="2647" customWidth="1"/>
    <col min="267" max="267" width="13.85546875" style="2647" customWidth="1"/>
    <col min="268" max="268" width="13" style="2647" customWidth="1"/>
    <col min="269" max="272" width="14" style="2647" customWidth="1"/>
    <col min="273" max="273" width="25.42578125" style="2647" customWidth="1"/>
    <col min="274" max="287" width="0" style="2647" hidden="1" customWidth="1"/>
    <col min="288" max="293" width="14" style="2647" customWidth="1"/>
    <col min="294" max="297" width="13.7109375" style="2647" customWidth="1"/>
    <col min="298" max="511" width="9.140625" style="2647"/>
    <col min="512" max="512" width="43.7109375" style="2647" customWidth="1"/>
    <col min="513" max="513" width="15" style="2647" customWidth="1"/>
    <col min="514" max="514" width="14.85546875" style="2647" customWidth="1"/>
    <col min="515" max="516" width="16" style="2647" customWidth="1"/>
    <col min="517" max="517" width="15.7109375" style="2647" customWidth="1"/>
    <col min="518" max="518" width="13.5703125" style="2647" customWidth="1"/>
    <col min="519" max="519" width="13.7109375" style="2647" customWidth="1"/>
    <col min="520" max="520" width="13.42578125" style="2647" customWidth="1"/>
    <col min="521" max="521" width="14.42578125" style="2647" customWidth="1"/>
    <col min="522" max="522" width="12.7109375" style="2647" customWidth="1"/>
    <col min="523" max="523" width="13.85546875" style="2647" customWidth="1"/>
    <col min="524" max="524" width="13" style="2647" customWidth="1"/>
    <col min="525" max="528" width="14" style="2647" customWidth="1"/>
    <col min="529" max="529" width="25.42578125" style="2647" customWidth="1"/>
    <col min="530" max="543" width="0" style="2647" hidden="1" customWidth="1"/>
    <col min="544" max="549" width="14" style="2647" customWidth="1"/>
    <col min="550" max="553" width="13.7109375" style="2647" customWidth="1"/>
    <col min="554" max="767" width="9.140625" style="2647"/>
    <col min="768" max="768" width="43.7109375" style="2647" customWidth="1"/>
    <col min="769" max="769" width="15" style="2647" customWidth="1"/>
    <col min="770" max="770" width="14.85546875" style="2647" customWidth="1"/>
    <col min="771" max="772" width="16" style="2647" customWidth="1"/>
    <col min="773" max="773" width="15.7109375" style="2647" customWidth="1"/>
    <col min="774" max="774" width="13.5703125" style="2647" customWidth="1"/>
    <col min="775" max="775" width="13.7109375" style="2647" customWidth="1"/>
    <col min="776" max="776" width="13.42578125" style="2647" customWidth="1"/>
    <col min="777" max="777" width="14.42578125" style="2647" customWidth="1"/>
    <col min="778" max="778" width="12.7109375" style="2647" customWidth="1"/>
    <col min="779" max="779" width="13.85546875" style="2647" customWidth="1"/>
    <col min="780" max="780" width="13" style="2647" customWidth="1"/>
    <col min="781" max="784" width="14" style="2647" customWidth="1"/>
    <col min="785" max="785" width="25.42578125" style="2647" customWidth="1"/>
    <col min="786" max="799" width="0" style="2647" hidden="1" customWidth="1"/>
    <col min="800" max="805" width="14" style="2647" customWidth="1"/>
    <col min="806" max="809" width="13.7109375" style="2647" customWidth="1"/>
    <col min="810" max="1023" width="9.140625" style="2647"/>
    <col min="1024" max="1024" width="43.7109375" style="2647" customWidth="1"/>
    <col min="1025" max="1025" width="15" style="2647" customWidth="1"/>
    <col min="1026" max="1026" width="14.85546875" style="2647" customWidth="1"/>
    <col min="1027" max="1028" width="16" style="2647" customWidth="1"/>
    <col min="1029" max="1029" width="15.7109375" style="2647" customWidth="1"/>
    <col min="1030" max="1030" width="13.5703125" style="2647" customWidth="1"/>
    <col min="1031" max="1031" width="13.7109375" style="2647" customWidth="1"/>
    <col min="1032" max="1032" width="13.42578125" style="2647" customWidth="1"/>
    <col min="1033" max="1033" width="14.42578125" style="2647" customWidth="1"/>
    <col min="1034" max="1034" width="12.7109375" style="2647" customWidth="1"/>
    <col min="1035" max="1035" width="13.85546875" style="2647" customWidth="1"/>
    <col min="1036" max="1036" width="13" style="2647" customWidth="1"/>
    <col min="1037" max="1040" width="14" style="2647" customWidth="1"/>
    <col min="1041" max="1041" width="25.42578125" style="2647" customWidth="1"/>
    <col min="1042" max="1055" width="0" style="2647" hidden="1" customWidth="1"/>
    <col min="1056" max="1061" width="14" style="2647" customWidth="1"/>
    <col min="1062" max="1065" width="13.7109375" style="2647" customWidth="1"/>
    <col min="1066" max="1279" width="9.140625" style="2647"/>
    <col min="1280" max="1280" width="43.7109375" style="2647" customWidth="1"/>
    <col min="1281" max="1281" width="15" style="2647" customWidth="1"/>
    <col min="1282" max="1282" width="14.85546875" style="2647" customWidth="1"/>
    <col min="1283" max="1284" width="16" style="2647" customWidth="1"/>
    <col min="1285" max="1285" width="15.7109375" style="2647" customWidth="1"/>
    <col min="1286" max="1286" width="13.5703125" style="2647" customWidth="1"/>
    <col min="1287" max="1287" width="13.7109375" style="2647" customWidth="1"/>
    <col min="1288" max="1288" width="13.42578125" style="2647" customWidth="1"/>
    <col min="1289" max="1289" width="14.42578125" style="2647" customWidth="1"/>
    <col min="1290" max="1290" width="12.7109375" style="2647" customWidth="1"/>
    <col min="1291" max="1291" width="13.85546875" style="2647" customWidth="1"/>
    <col min="1292" max="1292" width="13" style="2647" customWidth="1"/>
    <col min="1293" max="1296" width="14" style="2647" customWidth="1"/>
    <col min="1297" max="1297" width="25.42578125" style="2647" customWidth="1"/>
    <col min="1298" max="1311" width="0" style="2647" hidden="1" customWidth="1"/>
    <col min="1312" max="1317" width="14" style="2647" customWidth="1"/>
    <col min="1318" max="1321" width="13.7109375" style="2647" customWidth="1"/>
    <col min="1322" max="1535" width="9.140625" style="2647"/>
    <col min="1536" max="1536" width="43.7109375" style="2647" customWidth="1"/>
    <col min="1537" max="1537" width="15" style="2647" customWidth="1"/>
    <col min="1538" max="1538" width="14.85546875" style="2647" customWidth="1"/>
    <col min="1539" max="1540" width="16" style="2647" customWidth="1"/>
    <col min="1541" max="1541" width="15.7109375" style="2647" customWidth="1"/>
    <col min="1542" max="1542" width="13.5703125" style="2647" customWidth="1"/>
    <col min="1543" max="1543" width="13.7109375" style="2647" customWidth="1"/>
    <col min="1544" max="1544" width="13.42578125" style="2647" customWidth="1"/>
    <col min="1545" max="1545" width="14.42578125" style="2647" customWidth="1"/>
    <col min="1546" max="1546" width="12.7109375" style="2647" customWidth="1"/>
    <col min="1547" max="1547" width="13.85546875" style="2647" customWidth="1"/>
    <col min="1548" max="1548" width="13" style="2647" customWidth="1"/>
    <col min="1549" max="1552" width="14" style="2647" customWidth="1"/>
    <col min="1553" max="1553" width="25.42578125" style="2647" customWidth="1"/>
    <col min="1554" max="1567" width="0" style="2647" hidden="1" customWidth="1"/>
    <col min="1568" max="1573" width="14" style="2647" customWidth="1"/>
    <col min="1574" max="1577" width="13.7109375" style="2647" customWidth="1"/>
    <col min="1578" max="1791" width="9.140625" style="2647"/>
    <col min="1792" max="1792" width="43.7109375" style="2647" customWidth="1"/>
    <col min="1793" max="1793" width="15" style="2647" customWidth="1"/>
    <col min="1794" max="1794" width="14.85546875" style="2647" customWidth="1"/>
    <col min="1795" max="1796" width="16" style="2647" customWidth="1"/>
    <col min="1797" max="1797" width="15.7109375" style="2647" customWidth="1"/>
    <col min="1798" max="1798" width="13.5703125" style="2647" customWidth="1"/>
    <col min="1799" max="1799" width="13.7109375" style="2647" customWidth="1"/>
    <col min="1800" max="1800" width="13.42578125" style="2647" customWidth="1"/>
    <col min="1801" max="1801" width="14.42578125" style="2647" customWidth="1"/>
    <col min="1802" max="1802" width="12.7109375" style="2647" customWidth="1"/>
    <col min="1803" max="1803" width="13.85546875" style="2647" customWidth="1"/>
    <col min="1804" max="1804" width="13" style="2647" customWidth="1"/>
    <col min="1805" max="1808" width="14" style="2647" customWidth="1"/>
    <col min="1809" max="1809" width="25.42578125" style="2647" customWidth="1"/>
    <col min="1810" max="1823" width="0" style="2647" hidden="1" customWidth="1"/>
    <col min="1824" max="1829" width="14" style="2647" customWidth="1"/>
    <col min="1830" max="1833" width="13.7109375" style="2647" customWidth="1"/>
    <col min="1834" max="2047" width="9.140625" style="2647"/>
    <col min="2048" max="2048" width="43.7109375" style="2647" customWidth="1"/>
    <col min="2049" max="2049" width="15" style="2647" customWidth="1"/>
    <col min="2050" max="2050" width="14.85546875" style="2647" customWidth="1"/>
    <col min="2051" max="2052" width="16" style="2647" customWidth="1"/>
    <col min="2053" max="2053" width="15.7109375" style="2647" customWidth="1"/>
    <col min="2054" max="2054" width="13.5703125" style="2647" customWidth="1"/>
    <col min="2055" max="2055" width="13.7109375" style="2647" customWidth="1"/>
    <col min="2056" max="2056" width="13.42578125" style="2647" customWidth="1"/>
    <col min="2057" max="2057" width="14.42578125" style="2647" customWidth="1"/>
    <col min="2058" max="2058" width="12.7109375" style="2647" customWidth="1"/>
    <col min="2059" max="2059" width="13.85546875" style="2647" customWidth="1"/>
    <col min="2060" max="2060" width="13" style="2647" customWidth="1"/>
    <col min="2061" max="2064" width="14" style="2647" customWidth="1"/>
    <col min="2065" max="2065" width="25.42578125" style="2647" customWidth="1"/>
    <col min="2066" max="2079" width="0" style="2647" hidden="1" customWidth="1"/>
    <col min="2080" max="2085" width="14" style="2647" customWidth="1"/>
    <col min="2086" max="2089" width="13.7109375" style="2647" customWidth="1"/>
    <col min="2090" max="2303" width="9.140625" style="2647"/>
    <col min="2304" max="2304" width="43.7109375" style="2647" customWidth="1"/>
    <col min="2305" max="2305" width="15" style="2647" customWidth="1"/>
    <col min="2306" max="2306" width="14.85546875" style="2647" customWidth="1"/>
    <col min="2307" max="2308" width="16" style="2647" customWidth="1"/>
    <col min="2309" max="2309" width="15.7109375" style="2647" customWidth="1"/>
    <col min="2310" max="2310" width="13.5703125" style="2647" customWidth="1"/>
    <col min="2311" max="2311" width="13.7109375" style="2647" customWidth="1"/>
    <col min="2312" max="2312" width="13.42578125" style="2647" customWidth="1"/>
    <col min="2313" max="2313" width="14.42578125" style="2647" customWidth="1"/>
    <col min="2314" max="2314" width="12.7109375" style="2647" customWidth="1"/>
    <col min="2315" max="2315" width="13.85546875" style="2647" customWidth="1"/>
    <col min="2316" max="2316" width="13" style="2647" customWidth="1"/>
    <col min="2317" max="2320" width="14" style="2647" customWidth="1"/>
    <col min="2321" max="2321" width="25.42578125" style="2647" customWidth="1"/>
    <col min="2322" max="2335" width="0" style="2647" hidden="1" customWidth="1"/>
    <col min="2336" max="2341" width="14" style="2647" customWidth="1"/>
    <col min="2342" max="2345" width="13.7109375" style="2647" customWidth="1"/>
    <col min="2346" max="2559" width="9.140625" style="2647"/>
    <col min="2560" max="2560" width="43.7109375" style="2647" customWidth="1"/>
    <col min="2561" max="2561" width="15" style="2647" customWidth="1"/>
    <col min="2562" max="2562" width="14.85546875" style="2647" customWidth="1"/>
    <col min="2563" max="2564" width="16" style="2647" customWidth="1"/>
    <col min="2565" max="2565" width="15.7109375" style="2647" customWidth="1"/>
    <col min="2566" max="2566" width="13.5703125" style="2647" customWidth="1"/>
    <col min="2567" max="2567" width="13.7109375" style="2647" customWidth="1"/>
    <col min="2568" max="2568" width="13.42578125" style="2647" customWidth="1"/>
    <col min="2569" max="2569" width="14.42578125" style="2647" customWidth="1"/>
    <col min="2570" max="2570" width="12.7109375" style="2647" customWidth="1"/>
    <col min="2571" max="2571" width="13.85546875" style="2647" customWidth="1"/>
    <col min="2572" max="2572" width="13" style="2647" customWidth="1"/>
    <col min="2573" max="2576" width="14" style="2647" customWidth="1"/>
    <col min="2577" max="2577" width="25.42578125" style="2647" customWidth="1"/>
    <col min="2578" max="2591" width="0" style="2647" hidden="1" customWidth="1"/>
    <col min="2592" max="2597" width="14" style="2647" customWidth="1"/>
    <col min="2598" max="2601" width="13.7109375" style="2647" customWidth="1"/>
    <col min="2602" max="2815" width="9.140625" style="2647"/>
    <col min="2816" max="2816" width="43.7109375" style="2647" customWidth="1"/>
    <col min="2817" max="2817" width="15" style="2647" customWidth="1"/>
    <col min="2818" max="2818" width="14.85546875" style="2647" customWidth="1"/>
    <col min="2819" max="2820" width="16" style="2647" customWidth="1"/>
    <col min="2821" max="2821" width="15.7109375" style="2647" customWidth="1"/>
    <col min="2822" max="2822" width="13.5703125" style="2647" customWidth="1"/>
    <col min="2823" max="2823" width="13.7109375" style="2647" customWidth="1"/>
    <col min="2824" max="2824" width="13.42578125" style="2647" customWidth="1"/>
    <col min="2825" max="2825" width="14.42578125" style="2647" customWidth="1"/>
    <col min="2826" max="2826" width="12.7109375" style="2647" customWidth="1"/>
    <col min="2827" max="2827" width="13.85546875" style="2647" customWidth="1"/>
    <col min="2828" max="2828" width="13" style="2647" customWidth="1"/>
    <col min="2829" max="2832" width="14" style="2647" customWidth="1"/>
    <col min="2833" max="2833" width="25.42578125" style="2647" customWidth="1"/>
    <col min="2834" max="2847" width="0" style="2647" hidden="1" customWidth="1"/>
    <col min="2848" max="2853" width="14" style="2647" customWidth="1"/>
    <col min="2854" max="2857" width="13.7109375" style="2647" customWidth="1"/>
    <col min="2858" max="3071" width="9.140625" style="2647"/>
    <col min="3072" max="3072" width="43.7109375" style="2647" customWidth="1"/>
    <col min="3073" max="3073" width="15" style="2647" customWidth="1"/>
    <col min="3074" max="3074" width="14.85546875" style="2647" customWidth="1"/>
    <col min="3075" max="3076" width="16" style="2647" customWidth="1"/>
    <col min="3077" max="3077" width="15.7109375" style="2647" customWidth="1"/>
    <col min="3078" max="3078" width="13.5703125" style="2647" customWidth="1"/>
    <col min="3079" max="3079" width="13.7109375" style="2647" customWidth="1"/>
    <col min="3080" max="3080" width="13.42578125" style="2647" customWidth="1"/>
    <col min="3081" max="3081" width="14.42578125" style="2647" customWidth="1"/>
    <col min="3082" max="3082" width="12.7109375" style="2647" customWidth="1"/>
    <col min="3083" max="3083" width="13.85546875" style="2647" customWidth="1"/>
    <col min="3084" max="3084" width="13" style="2647" customWidth="1"/>
    <col min="3085" max="3088" width="14" style="2647" customWidth="1"/>
    <col min="3089" max="3089" width="25.42578125" style="2647" customWidth="1"/>
    <col min="3090" max="3103" width="0" style="2647" hidden="1" customWidth="1"/>
    <col min="3104" max="3109" width="14" style="2647" customWidth="1"/>
    <col min="3110" max="3113" width="13.7109375" style="2647" customWidth="1"/>
    <col min="3114" max="3327" width="9.140625" style="2647"/>
    <col min="3328" max="3328" width="43.7109375" style="2647" customWidth="1"/>
    <col min="3329" max="3329" width="15" style="2647" customWidth="1"/>
    <col min="3330" max="3330" width="14.85546875" style="2647" customWidth="1"/>
    <col min="3331" max="3332" width="16" style="2647" customWidth="1"/>
    <col min="3333" max="3333" width="15.7109375" style="2647" customWidth="1"/>
    <col min="3334" max="3334" width="13.5703125" style="2647" customWidth="1"/>
    <col min="3335" max="3335" width="13.7109375" style="2647" customWidth="1"/>
    <col min="3336" max="3336" width="13.42578125" style="2647" customWidth="1"/>
    <col min="3337" max="3337" width="14.42578125" style="2647" customWidth="1"/>
    <col min="3338" max="3338" width="12.7109375" style="2647" customWidth="1"/>
    <col min="3339" max="3339" width="13.85546875" style="2647" customWidth="1"/>
    <col min="3340" max="3340" width="13" style="2647" customWidth="1"/>
    <col min="3341" max="3344" width="14" style="2647" customWidth="1"/>
    <col min="3345" max="3345" width="25.42578125" style="2647" customWidth="1"/>
    <col min="3346" max="3359" width="0" style="2647" hidden="1" customWidth="1"/>
    <col min="3360" max="3365" width="14" style="2647" customWidth="1"/>
    <col min="3366" max="3369" width="13.7109375" style="2647" customWidth="1"/>
    <col min="3370" max="3583" width="9.140625" style="2647"/>
    <col min="3584" max="3584" width="43.7109375" style="2647" customWidth="1"/>
    <col min="3585" max="3585" width="15" style="2647" customWidth="1"/>
    <col min="3586" max="3586" width="14.85546875" style="2647" customWidth="1"/>
    <col min="3587" max="3588" width="16" style="2647" customWidth="1"/>
    <col min="3589" max="3589" width="15.7109375" style="2647" customWidth="1"/>
    <col min="3590" max="3590" width="13.5703125" style="2647" customWidth="1"/>
    <col min="3591" max="3591" width="13.7109375" style="2647" customWidth="1"/>
    <col min="3592" max="3592" width="13.42578125" style="2647" customWidth="1"/>
    <col min="3593" max="3593" width="14.42578125" style="2647" customWidth="1"/>
    <col min="3594" max="3594" width="12.7109375" style="2647" customWidth="1"/>
    <col min="3595" max="3595" width="13.85546875" style="2647" customWidth="1"/>
    <col min="3596" max="3596" width="13" style="2647" customWidth="1"/>
    <col min="3597" max="3600" width="14" style="2647" customWidth="1"/>
    <col min="3601" max="3601" width="25.42578125" style="2647" customWidth="1"/>
    <col min="3602" max="3615" width="0" style="2647" hidden="1" customWidth="1"/>
    <col min="3616" max="3621" width="14" style="2647" customWidth="1"/>
    <col min="3622" max="3625" width="13.7109375" style="2647" customWidth="1"/>
    <col min="3626" max="3839" width="9.140625" style="2647"/>
    <col min="3840" max="3840" width="43.7109375" style="2647" customWidth="1"/>
    <col min="3841" max="3841" width="15" style="2647" customWidth="1"/>
    <col min="3842" max="3842" width="14.85546875" style="2647" customWidth="1"/>
    <col min="3843" max="3844" width="16" style="2647" customWidth="1"/>
    <col min="3845" max="3845" width="15.7109375" style="2647" customWidth="1"/>
    <col min="3846" max="3846" width="13.5703125" style="2647" customWidth="1"/>
    <col min="3847" max="3847" width="13.7109375" style="2647" customWidth="1"/>
    <col min="3848" max="3848" width="13.42578125" style="2647" customWidth="1"/>
    <col min="3849" max="3849" width="14.42578125" style="2647" customWidth="1"/>
    <col min="3850" max="3850" width="12.7109375" style="2647" customWidth="1"/>
    <col min="3851" max="3851" width="13.85546875" style="2647" customWidth="1"/>
    <col min="3852" max="3852" width="13" style="2647" customWidth="1"/>
    <col min="3853" max="3856" width="14" style="2647" customWidth="1"/>
    <col min="3857" max="3857" width="25.42578125" style="2647" customWidth="1"/>
    <col min="3858" max="3871" width="0" style="2647" hidden="1" customWidth="1"/>
    <col min="3872" max="3877" width="14" style="2647" customWidth="1"/>
    <col min="3878" max="3881" width="13.7109375" style="2647" customWidth="1"/>
    <col min="3882" max="4095" width="9.140625" style="2647"/>
    <col min="4096" max="4096" width="43.7109375" style="2647" customWidth="1"/>
    <col min="4097" max="4097" width="15" style="2647" customWidth="1"/>
    <col min="4098" max="4098" width="14.85546875" style="2647" customWidth="1"/>
    <col min="4099" max="4100" width="16" style="2647" customWidth="1"/>
    <col min="4101" max="4101" width="15.7109375" style="2647" customWidth="1"/>
    <col min="4102" max="4102" width="13.5703125" style="2647" customWidth="1"/>
    <col min="4103" max="4103" width="13.7109375" style="2647" customWidth="1"/>
    <col min="4104" max="4104" width="13.42578125" style="2647" customWidth="1"/>
    <col min="4105" max="4105" width="14.42578125" style="2647" customWidth="1"/>
    <col min="4106" max="4106" width="12.7109375" style="2647" customWidth="1"/>
    <col min="4107" max="4107" width="13.85546875" style="2647" customWidth="1"/>
    <col min="4108" max="4108" width="13" style="2647" customWidth="1"/>
    <col min="4109" max="4112" width="14" style="2647" customWidth="1"/>
    <col min="4113" max="4113" width="25.42578125" style="2647" customWidth="1"/>
    <col min="4114" max="4127" width="0" style="2647" hidden="1" customWidth="1"/>
    <col min="4128" max="4133" width="14" style="2647" customWidth="1"/>
    <col min="4134" max="4137" width="13.7109375" style="2647" customWidth="1"/>
    <col min="4138" max="4351" width="9.140625" style="2647"/>
    <col min="4352" max="4352" width="43.7109375" style="2647" customWidth="1"/>
    <col min="4353" max="4353" width="15" style="2647" customWidth="1"/>
    <col min="4354" max="4354" width="14.85546875" style="2647" customWidth="1"/>
    <col min="4355" max="4356" width="16" style="2647" customWidth="1"/>
    <col min="4357" max="4357" width="15.7109375" style="2647" customWidth="1"/>
    <col min="4358" max="4358" width="13.5703125" style="2647" customWidth="1"/>
    <col min="4359" max="4359" width="13.7109375" style="2647" customWidth="1"/>
    <col min="4360" max="4360" width="13.42578125" style="2647" customWidth="1"/>
    <col min="4361" max="4361" width="14.42578125" style="2647" customWidth="1"/>
    <col min="4362" max="4362" width="12.7109375" style="2647" customWidth="1"/>
    <col min="4363" max="4363" width="13.85546875" style="2647" customWidth="1"/>
    <col min="4364" max="4364" width="13" style="2647" customWidth="1"/>
    <col min="4365" max="4368" width="14" style="2647" customWidth="1"/>
    <col min="4369" max="4369" width="25.42578125" style="2647" customWidth="1"/>
    <col min="4370" max="4383" width="0" style="2647" hidden="1" customWidth="1"/>
    <col min="4384" max="4389" width="14" style="2647" customWidth="1"/>
    <col min="4390" max="4393" width="13.7109375" style="2647" customWidth="1"/>
    <col min="4394" max="4607" width="9.140625" style="2647"/>
    <col min="4608" max="4608" width="43.7109375" style="2647" customWidth="1"/>
    <col min="4609" max="4609" width="15" style="2647" customWidth="1"/>
    <col min="4610" max="4610" width="14.85546875" style="2647" customWidth="1"/>
    <col min="4611" max="4612" width="16" style="2647" customWidth="1"/>
    <col min="4613" max="4613" width="15.7109375" style="2647" customWidth="1"/>
    <col min="4614" max="4614" width="13.5703125" style="2647" customWidth="1"/>
    <col min="4615" max="4615" width="13.7109375" style="2647" customWidth="1"/>
    <col min="4616" max="4616" width="13.42578125" style="2647" customWidth="1"/>
    <col min="4617" max="4617" width="14.42578125" style="2647" customWidth="1"/>
    <col min="4618" max="4618" width="12.7109375" style="2647" customWidth="1"/>
    <col min="4619" max="4619" width="13.85546875" style="2647" customWidth="1"/>
    <col min="4620" max="4620" width="13" style="2647" customWidth="1"/>
    <col min="4621" max="4624" width="14" style="2647" customWidth="1"/>
    <col min="4625" max="4625" width="25.42578125" style="2647" customWidth="1"/>
    <col min="4626" max="4639" width="0" style="2647" hidden="1" customWidth="1"/>
    <col min="4640" max="4645" width="14" style="2647" customWidth="1"/>
    <col min="4646" max="4649" width="13.7109375" style="2647" customWidth="1"/>
    <col min="4650" max="4863" width="9.140625" style="2647"/>
    <col min="4864" max="4864" width="43.7109375" style="2647" customWidth="1"/>
    <col min="4865" max="4865" width="15" style="2647" customWidth="1"/>
    <col min="4866" max="4866" width="14.85546875" style="2647" customWidth="1"/>
    <col min="4867" max="4868" width="16" style="2647" customWidth="1"/>
    <col min="4869" max="4869" width="15.7109375" style="2647" customWidth="1"/>
    <col min="4870" max="4870" width="13.5703125" style="2647" customWidth="1"/>
    <col min="4871" max="4871" width="13.7109375" style="2647" customWidth="1"/>
    <col min="4872" max="4872" width="13.42578125" style="2647" customWidth="1"/>
    <col min="4873" max="4873" width="14.42578125" style="2647" customWidth="1"/>
    <col min="4874" max="4874" width="12.7109375" style="2647" customWidth="1"/>
    <col min="4875" max="4875" width="13.85546875" style="2647" customWidth="1"/>
    <col min="4876" max="4876" width="13" style="2647" customWidth="1"/>
    <col min="4877" max="4880" width="14" style="2647" customWidth="1"/>
    <col min="4881" max="4881" width="25.42578125" style="2647" customWidth="1"/>
    <col min="4882" max="4895" width="0" style="2647" hidden="1" customWidth="1"/>
    <col min="4896" max="4901" width="14" style="2647" customWidth="1"/>
    <col min="4902" max="4905" width="13.7109375" style="2647" customWidth="1"/>
    <col min="4906" max="5119" width="9.140625" style="2647"/>
    <col min="5120" max="5120" width="43.7109375" style="2647" customWidth="1"/>
    <col min="5121" max="5121" width="15" style="2647" customWidth="1"/>
    <col min="5122" max="5122" width="14.85546875" style="2647" customWidth="1"/>
    <col min="5123" max="5124" width="16" style="2647" customWidth="1"/>
    <col min="5125" max="5125" width="15.7109375" style="2647" customWidth="1"/>
    <col min="5126" max="5126" width="13.5703125" style="2647" customWidth="1"/>
    <col min="5127" max="5127" width="13.7109375" style="2647" customWidth="1"/>
    <col min="5128" max="5128" width="13.42578125" style="2647" customWidth="1"/>
    <col min="5129" max="5129" width="14.42578125" style="2647" customWidth="1"/>
    <col min="5130" max="5130" width="12.7109375" style="2647" customWidth="1"/>
    <col min="5131" max="5131" width="13.85546875" style="2647" customWidth="1"/>
    <col min="5132" max="5132" width="13" style="2647" customWidth="1"/>
    <col min="5133" max="5136" width="14" style="2647" customWidth="1"/>
    <col min="5137" max="5137" width="25.42578125" style="2647" customWidth="1"/>
    <col min="5138" max="5151" width="0" style="2647" hidden="1" customWidth="1"/>
    <col min="5152" max="5157" width="14" style="2647" customWidth="1"/>
    <col min="5158" max="5161" width="13.7109375" style="2647" customWidth="1"/>
    <col min="5162" max="5375" width="9.140625" style="2647"/>
    <col min="5376" max="5376" width="43.7109375" style="2647" customWidth="1"/>
    <col min="5377" max="5377" width="15" style="2647" customWidth="1"/>
    <col min="5378" max="5378" width="14.85546875" style="2647" customWidth="1"/>
    <col min="5379" max="5380" width="16" style="2647" customWidth="1"/>
    <col min="5381" max="5381" width="15.7109375" style="2647" customWidth="1"/>
    <col min="5382" max="5382" width="13.5703125" style="2647" customWidth="1"/>
    <col min="5383" max="5383" width="13.7109375" style="2647" customWidth="1"/>
    <col min="5384" max="5384" width="13.42578125" style="2647" customWidth="1"/>
    <col min="5385" max="5385" width="14.42578125" style="2647" customWidth="1"/>
    <col min="5386" max="5386" width="12.7109375" style="2647" customWidth="1"/>
    <col min="5387" max="5387" width="13.85546875" style="2647" customWidth="1"/>
    <col min="5388" max="5388" width="13" style="2647" customWidth="1"/>
    <col min="5389" max="5392" width="14" style="2647" customWidth="1"/>
    <col min="5393" max="5393" width="25.42578125" style="2647" customWidth="1"/>
    <col min="5394" max="5407" width="0" style="2647" hidden="1" customWidth="1"/>
    <col min="5408" max="5413" width="14" style="2647" customWidth="1"/>
    <col min="5414" max="5417" width="13.7109375" style="2647" customWidth="1"/>
    <col min="5418" max="5631" width="9.140625" style="2647"/>
    <col min="5632" max="5632" width="43.7109375" style="2647" customWidth="1"/>
    <col min="5633" max="5633" width="15" style="2647" customWidth="1"/>
    <col min="5634" max="5634" width="14.85546875" style="2647" customWidth="1"/>
    <col min="5635" max="5636" width="16" style="2647" customWidth="1"/>
    <col min="5637" max="5637" width="15.7109375" style="2647" customWidth="1"/>
    <col min="5638" max="5638" width="13.5703125" style="2647" customWidth="1"/>
    <col min="5639" max="5639" width="13.7109375" style="2647" customWidth="1"/>
    <col min="5640" max="5640" width="13.42578125" style="2647" customWidth="1"/>
    <col min="5641" max="5641" width="14.42578125" style="2647" customWidth="1"/>
    <col min="5642" max="5642" width="12.7109375" style="2647" customWidth="1"/>
    <col min="5643" max="5643" width="13.85546875" style="2647" customWidth="1"/>
    <col min="5644" max="5644" width="13" style="2647" customWidth="1"/>
    <col min="5645" max="5648" width="14" style="2647" customWidth="1"/>
    <col min="5649" max="5649" width="25.42578125" style="2647" customWidth="1"/>
    <col min="5650" max="5663" width="0" style="2647" hidden="1" customWidth="1"/>
    <col min="5664" max="5669" width="14" style="2647" customWidth="1"/>
    <col min="5670" max="5673" width="13.7109375" style="2647" customWidth="1"/>
    <col min="5674" max="5887" width="9.140625" style="2647"/>
    <col min="5888" max="5888" width="43.7109375" style="2647" customWidth="1"/>
    <col min="5889" max="5889" width="15" style="2647" customWidth="1"/>
    <col min="5890" max="5890" width="14.85546875" style="2647" customWidth="1"/>
    <col min="5891" max="5892" width="16" style="2647" customWidth="1"/>
    <col min="5893" max="5893" width="15.7109375" style="2647" customWidth="1"/>
    <col min="5894" max="5894" width="13.5703125" style="2647" customWidth="1"/>
    <col min="5895" max="5895" width="13.7109375" style="2647" customWidth="1"/>
    <col min="5896" max="5896" width="13.42578125" style="2647" customWidth="1"/>
    <col min="5897" max="5897" width="14.42578125" style="2647" customWidth="1"/>
    <col min="5898" max="5898" width="12.7109375" style="2647" customWidth="1"/>
    <col min="5899" max="5899" width="13.85546875" style="2647" customWidth="1"/>
    <col min="5900" max="5900" width="13" style="2647" customWidth="1"/>
    <col min="5901" max="5904" width="14" style="2647" customWidth="1"/>
    <col min="5905" max="5905" width="25.42578125" style="2647" customWidth="1"/>
    <col min="5906" max="5919" width="0" style="2647" hidden="1" customWidth="1"/>
    <col min="5920" max="5925" width="14" style="2647" customWidth="1"/>
    <col min="5926" max="5929" width="13.7109375" style="2647" customWidth="1"/>
    <col min="5930" max="6143" width="9.140625" style="2647"/>
    <col min="6144" max="6144" width="43.7109375" style="2647" customWidth="1"/>
    <col min="6145" max="6145" width="15" style="2647" customWidth="1"/>
    <col min="6146" max="6146" width="14.85546875" style="2647" customWidth="1"/>
    <col min="6147" max="6148" width="16" style="2647" customWidth="1"/>
    <col min="6149" max="6149" width="15.7109375" style="2647" customWidth="1"/>
    <col min="6150" max="6150" width="13.5703125" style="2647" customWidth="1"/>
    <col min="6151" max="6151" width="13.7109375" style="2647" customWidth="1"/>
    <col min="6152" max="6152" width="13.42578125" style="2647" customWidth="1"/>
    <col min="6153" max="6153" width="14.42578125" style="2647" customWidth="1"/>
    <col min="6154" max="6154" width="12.7109375" style="2647" customWidth="1"/>
    <col min="6155" max="6155" width="13.85546875" style="2647" customWidth="1"/>
    <col min="6156" max="6156" width="13" style="2647" customWidth="1"/>
    <col min="6157" max="6160" width="14" style="2647" customWidth="1"/>
    <col min="6161" max="6161" width="25.42578125" style="2647" customWidth="1"/>
    <col min="6162" max="6175" width="0" style="2647" hidden="1" customWidth="1"/>
    <col min="6176" max="6181" width="14" style="2647" customWidth="1"/>
    <col min="6182" max="6185" width="13.7109375" style="2647" customWidth="1"/>
    <col min="6186" max="6399" width="9.140625" style="2647"/>
    <col min="6400" max="6400" width="43.7109375" style="2647" customWidth="1"/>
    <col min="6401" max="6401" width="15" style="2647" customWidth="1"/>
    <col min="6402" max="6402" width="14.85546875" style="2647" customWidth="1"/>
    <col min="6403" max="6404" width="16" style="2647" customWidth="1"/>
    <col min="6405" max="6405" width="15.7109375" style="2647" customWidth="1"/>
    <col min="6406" max="6406" width="13.5703125" style="2647" customWidth="1"/>
    <col min="6407" max="6407" width="13.7109375" style="2647" customWidth="1"/>
    <col min="6408" max="6408" width="13.42578125" style="2647" customWidth="1"/>
    <col min="6409" max="6409" width="14.42578125" style="2647" customWidth="1"/>
    <col min="6410" max="6410" width="12.7109375" style="2647" customWidth="1"/>
    <col min="6411" max="6411" width="13.85546875" style="2647" customWidth="1"/>
    <col min="6412" max="6412" width="13" style="2647" customWidth="1"/>
    <col min="6413" max="6416" width="14" style="2647" customWidth="1"/>
    <col min="6417" max="6417" width="25.42578125" style="2647" customWidth="1"/>
    <col min="6418" max="6431" width="0" style="2647" hidden="1" customWidth="1"/>
    <col min="6432" max="6437" width="14" style="2647" customWidth="1"/>
    <col min="6438" max="6441" width="13.7109375" style="2647" customWidth="1"/>
    <col min="6442" max="6655" width="9.140625" style="2647"/>
    <col min="6656" max="6656" width="43.7109375" style="2647" customWidth="1"/>
    <col min="6657" max="6657" width="15" style="2647" customWidth="1"/>
    <col min="6658" max="6658" width="14.85546875" style="2647" customWidth="1"/>
    <col min="6659" max="6660" width="16" style="2647" customWidth="1"/>
    <col min="6661" max="6661" width="15.7109375" style="2647" customWidth="1"/>
    <col min="6662" max="6662" width="13.5703125" style="2647" customWidth="1"/>
    <col min="6663" max="6663" width="13.7109375" style="2647" customWidth="1"/>
    <col min="6664" max="6664" width="13.42578125" style="2647" customWidth="1"/>
    <col min="6665" max="6665" width="14.42578125" style="2647" customWidth="1"/>
    <col min="6666" max="6666" width="12.7109375" style="2647" customWidth="1"/>
    <col min="6667" max="6667" width="13.85546875" style="2647" customWidth="1"/>
    <col min="6668" max="6668" width="13" style="2647" customWidth="1"/>
    <col min="6669" max="6672" width="14" style="2647" customWidth="1"/>
    <col min="6673" max="6673" width="25.42578125" style="2647" customWidth="1"/>
    <col min="6674" max="6687" width="0" style="2647" hidden="1" customWidth="1"/>
    <col min="6688" max="6693" width="14" style="2647" customWidth="1"/>
    <col min="6694" max="6697" width="13.7109375" style="2647" customWidth="1"/>
    <col min="6698" max="6911" width="9.140625" style="2647"/>
    <col min="6912" max="6912" width="43.7109375" style="2647" customWidth="1"/>
    <col min="6913" max="6913" width="15" style="2647" customWidth="1"/>
    <col min="6914" max="6914" width="14.85546875" style="2647" customWidth="1"/>
    <col min="6915" max="6916" width="16" style="2647" customWidth="1"/>
    <col min="6917" max="6917" width="15.7109375" style="2647" customWidth="1"/>
    <col min="6918" max="6918" width="13.5703125" style="2647" customWidth="1"/>
    <col min="6919" max="6919" width="13.7109375" style="2647" customWidth="1"/>
    <col min="6920" max="6920" width="13.42578125" style="2647" customWidth="1"/>
    <col min="6921" max="6921" width="14.42578125" style="2647" customWidth="1"/>
    <col min="6922" max="6922" width="12.7109375" style="2647" customWidth="1"/>
    <col min="6923" max="6923" width="13.85546875" style="2647" customWidth="1"/>
    <col min="6924" max="6924" width="13" style="2647" customWidth="1"/>
    <col min="6925" max="6928" width="14" style="2647" customWidth="1"/>
    <col min="6929" max="6929" width="25.42578125" style="2647" customWidth="1"/>
    <col min="6930" max="6943" width="0" style="2647" hidden="1" customWidth="1"/>
    <col min="6944" max="6949" width="14" style="2647" customWidth="1"/>
    <col min="6950" max="6953" width="13.7109375" style="2647" customWidth="1"/>
    <col min="6954" max="7167" width="9.140625" style="2647"/>
    <col min="7168" max="7168" width="43.7109375" style="2647" customWidth="1"/>
    <col min="7169" max="7169" width="15" style="2647" customWidth="1"/>
    <col min="7170" max="7170" width="14.85546875" style="2647" customWidth="1"/>
    <col min="7171" max="7172" width="16" style="2647" customWidth="1"/>
    <col min="7173" max="7173" width="15.7109375" style="2647" customWidth="1"/>
    <col min="7174" max="7174" width="13.5703125" style="2647" customWidth="1"/>
    <col min="7175" max="7175" width="13.7109375" style="2647" customWidth="1"/>
    <col min="7176" max="7176" width="13.42578125" style="2647" customWidth="1"/>
    <col min="7177" max="7177" width="14.42578125" style="2647" customWidth="1"/>
    <col min="7178" max="7178" width="12.7109375" style="2647" customWidth="1"/>
    <col min="7179" max="7179" width="13.85546875" style="2647" customWidth="1"/>
    <col min="7180" max="7180" width="13" style="2647" customWidth="1"/>
    <col min="7181" max="7184" width="14" style="2647" customWidth="1"/>
    <col min="7185" max="7185" width="25.42578125" style="2647" customWidth="1"/>
    <col min="7186" max="7199" width="0" style="2647" hidden="1" customWidth="1"/>
    <col min="7200" max="7205" width="14" style="2647" customWidth="1"/>
    <col min="7206" max="7209" width="13.7109375" style="2647" customWidth="1"/>
    <col min="7210" max="7423" width="9.140625" style="2647"/>
    <col min="7424" max="7424" width="43.7109375" style="2647" customWidth="1"/>
    <col min="7425" max="7425" width="15" style="2647" customWidth="1"/>
    <col min="7426" max="7426" width="14.85546875" style="2647" customWidth="1"/>
    <col min="7427" max="7428" width="16" style="2647" customWidth="1"/>
    <col min="7429" max="7429" width="15.7109375" style="2647" customWidth="1"/>
    <col min="7430" max="7430" width="13.5703125" style="2647" customWidth="1"/>
    <col min="7431" max="7431" width="13.7109375" style="2647" customWidth="1"/>
    <col min="7432" max="7432" width="13.42578125" style="2647" customWidth="1"/>
    <col min="7433" max="7433" width="14.42578125" style="2647" customWidth="1"/>
    <col min="7434" max="7434" width="12.7109375" style="2647" customWidth="1"/>
    <col min="7435" max="7435" width="13.85546875" style="2647" customWidth="1"/>
    <col min="7436" max="7436" width="13" style="2647" customWidth="1"/>
    <col min="7437" max="7440" width="14" style="2647" customWidth="1"/>
    <col min="7441" max="7441" width="25.42578125" style="2647" customWidth="1"/>
    <col min="7442" max="7455" width="0" style="2647" hidden="1" customWidth="1"/>
    <col min="7456" max="7461" width="14" style="2647" customWidth="1"/>
    <col min="7462" max="7465" width="13.7109375" style="2647" customWidth="1"/>
    <col min="7466" max="7679" width="9.140625" style="2647"/>
    <col min="7680" max="7680" width="43.7109375" style="2647" customWidth="1"/>
    <col min="7681" max="7681" width="15" style="2647" customWidth="1"/>
    <col min="7682" max="7682" width="14.85546875" style="2647" customWidth="1"/>
    <col min="7683" max="7684" width="16" style="2647" customWidth="1"/>
    <col min="7685" max="7685" width="15.7109375" style="2647" customWidth="1"/>
    <col min="7686" max="7686" width="13.5703125" style="2647" customWidth="1"/>
    <col min="7687" max="7687" width="13.7109375" style="2647" customWidth="1"/>
    <col min="7688" max="7688" width="13.42578125" style="2647" customWidth="1"/>
    <col min="7689" max="7689" width="14.42578125" style="2647" customWidth="1"/>
    <col min="7690" max="7690" width="12.7109375" style="2647" customWidth="1"/>
    <col min="7691" max="7691" width="13.85546875" style="2647" customWidth="1"/>
    <col min="7692" max="7692" width="13" style="2647" customWidth="1"/>
    <col min="7693" max="7696" width="14" style="2647" customWidth="1"/>
    <col min="7697" max="7697" width="25.42578125" style="2647" customWidth="1"/>
    <col min="7698" max="7711" width="0" style="2647" hidden="1" customWidth="1"/>
    <col min="7712" max="7717" width="14" style="2647" customWidth="1"/>
    <col min="7718" max="7721" width="13.7109375" style="2647" customWidth="1"/>
    <col min="7722" max="7935" width="9.140625" style="2647"/>
    <col min="7936" max="7936" width="43.7109375" style="2647" customWidth="1"/>
    <col min="7937" max="7937" width="15" style="2647" customWidth="1"/>
    <col min="7938" max="7938" width="14.85546875" style="2647" customWidth="1"/>
    <col min="7939" max="7940" width="16" style="2647" customWidth="1"/>
    <col min="7941" max="7941" width="15.7109375" style="2647" customWidth="1"/>
    <col min="7942" max="7942" width="13.5703125" style="2647" customWidth="1"/>
    <col min="7943" max="7943" width="13.7109375" style="2647" customWidth="1"/>
    <col min="7944" max="7944" width="13.42578125" style="2647" customWidth="1"/>
    <col min="7945" max="7945" width="14.42578125" style="2647" customWidth="1"/>
    <col min="7946" max="7946" width="12.7109375" style="2647" customWidth="1"/>
    <col min="7947" max="7947" width="13.85546875" style="2647" customWidth="1"/>
    <col min="7948" max="7948" width="13" style="2647" customWidth="1"/>
    <col min="7949" max="7952" width="14" style="2647" customWidth="1"/>
    <col min="7953" max="7953" width="25.42578125" style="2647" customWidth="1"/>
    <col min="7954" max="7967" width="0" style="2647" hidden="1" customWidth="1"/>
    <col min="7968" max="7973" width="14" style="2647" customWidth="1"/>
    <col min="7974" max="7977" width="13.7109375" style="2647" customWidth="1"/>
    <col min="7978" max="8191" width="9.140625" style="2647"/>
    <col min="8192" max="8192" width="43.7109375" style="2647" customWidth="1"/>
    <col min="8193" max="8193" width="15" style="2647" customWidth="1"/>
    <col min="8194" max="8194" width="14.85546875" style="2647" customWidth="1"/>
    <col min="8195" max="8196" width="16" style="2647" customWidth="1"/>
    <col min="8197" max="8197" width="15.7109375" style="2647" customWidth="1"/>
    <col min="8198" max="8198" width="13.5703125" style="2647" customWidth="1"/>
    <col min="8199" max="8199" width="13.7109375" style="2647" customWidth="1"/>
    <col min="8200" max="8200" width="13.42578125" style="2647" customWidth="1"/>
    <col min="8201" max="8201" width="14.42578125" style="2647" customWidth="1"/>
    <col min="8202" max="8202" width="12.7109375" style="2647" customWidth="1"/>
    <col min="8203" max="8203" width="13.85546875" style="2647" customWidth="1"/>
    <col min="8204" max="8204" width="13" style="2647" customWidth="1"/>
    <col min="8205" max="8208" width="14" style="2647" customWidth="1"/>
    <col min="8209" max="8209" width="25.42578125" style="2647" customWidth="1"/>
    <col min="8210" max="8223" width="0" style="2647" hidden="1" customWidth="1"/>
    <col min="8224" max="8229" width="14" style="2647" customWidth="1"/>
    <col min="8230" max="8233" width="13.7109375" style="2647" customWidth="1"/>
    <col min="8234" max="8447" width="9.140625" style="2647"/>
    <col min="8448" max="8448" width="43.7109375" style="2647" customWidth="1"/>
    <col min="8449" max="8449" width="15" style="2647" customWidth="1"/>
    <col min="8450" max="8450" width="14.85546875" style="2647" customWidth="1"/>
    <col min="8451" max="8452" width="16" style="2647" customWidth="1"/>
    <col min="8453" max="8453" width="15.7109375" style="2647" customWidth="1"/>
    <col min="8454" max="8454" width="13.5703125" style="2647" customWidth="1"/>
    <col min="8455" max="8455" width="13.7109375" style="2647" customWidth="1"/>
    <col min="8456" max="8456" width="13.42578125" style="2647" customWidth="1"/>
    <col min="8457" max="8457" width="14.42578125" style="2647" customWidth="1"/>
    <col min="8458" max="8458" width="12.7109375" style="2647" customWidth="1"/>
    <col min="8459" max="8459" width="13.85546875" style="2647" customWidth="1"/>
    <col min="8460" max="8460" width="13" style="2647" customWidth="1"/>
    <col min="8461" max="8464" width="14" style="2647" customWidth="1"/>
    <col min="8465" max="8465" width="25.42578125" style="2647" customWidth="1"/>
    <col min="8466" max="8479" width="0" style="2647" hidden="1" customWidth="1"/>
    <col min="8480" max="8485" width="14" style="2647" customWidth="1"/>
    <col min="8486" max="8489" width="13.7109375" style="2647" customWidth="1"/>
    <col min="8490" max="8703" width="9.140625" style="2647"/>
    <col min="8704" max="8704" width="43.7109375" style="2647" customWidth="1"/>
    <col min="8705" max="8705" width="15" style="2647" customWidth="1"/>
    <col min="8706" max="8706" width="14.85546875" style="2647" customWidth="1"/>
    <col min="8707" max="8708" width="16" style="2647" customWidth="1"/>
    <col min="8709" max="8709" width="15.7109375" style="2647" customWidth="1"/>
    <col min="8710" max="8710" width="13.5703125" style="2647" customWidth="1"/>
    <col min="8711" max="8711" width="13.7109375" style="2647" customWidth="1"/>
    <col min="8712" max="8712" width="13.42578125" style="2647" customWidth="1"/>
    <col min="8713" max="8713" width="14.42578125" style="2647" customWidth="1"/>
    <col min="8714" max="8714" width="12.7109375" style="2647" customWidth="1"/>
    <col min="8715" max="8715" width="13.85546875" style="2647" customWidth="1"/>
    <col min="8716" max="8716" width="13" style="2647" customWidth="1"/>
    <col min="8717" max="8720" width="14" style="2647" customWidth="1"/>
    <col min="8721" max="8721" width="25.42578125" style="2647" customWidth="1"/>
    <col min="8722" max="8735" width="0" style="2647" hidden="1" customWidth="1"/>
    <col min="8736" max="8741" width="14" style="2647" customWidth="1"/>
    <col min="8742" max="8745" width="13.7109375" style="2647" customWidth="1"/>
    <col min="8746" max="8959" width="9.140625" style="2647"/>
    <col min="8960" max="8960" width="43.7109375" style="2647" customWidth="1"/>
    <col min="8961" max="8961" width="15" style="2647" customWidth="1"/>
    <col min="8962" max="8962" width="14.85546875" style="2647" customWidth="1"/>
    <col min="8963" max="8964" width="16" style="2647" customWidth="1"/>
    <col min="8965" max="8965" width="15.7109375" style="2647" customWidth="1"/>
    <col min="8966" max="8966" width="13.5703125" style="2647" customWidth="1"/>
    <col min="8967" max="8967" width="13.7109375" style="2647" customWidth="1"/>
    <col min="8968" max="8968" width="13.42578125" style="2647" customWidth="1"/>
    <col min="8969" max="8969" width="14.42578125" style="2647" customWidth="1"/>
    <col min="8970" max="8970" width="12.7109375" style="2647" customWidth="1"/>
    <col min="8971" max="8971" width="13.85546875" style="2647" customWidth="1"/>
    <col min="8972" max="8972" width="13" style="2647" customWidth="1"/>
    <col min="8973" max="8976" width="14" style="2647" customWidth="1"/>
    <col min="8977" max="8977" width="25.42578125" style="2647" customWidth="1"/>
    <col min="8978" max="8991" width="0" style="2647" hidden="1" customWidth="1"/>
    <col min="8992" max="8997" width="14" style="2647" customWidth="1"/>
    <col min="8998" max="9001" width="13.7109375" style="2647" customWidth="1"/>
    <col min="9002" max="9215" width="9.140625" style="2647"/>
    <col min="9216" max="9216" width="43.7109375" style="2647" customWidth="1"/>
    <col min="9217" max="9217" width="15" style="2647" customWidth="1"/>
    <col min="9218" max="9218" width="14.85546875" style="2647" customWidth="1"/>
    <col min="9219" max="9220" width="16" style="2647" customWidth="1"/>
    <col min="9221" max="9221" width="15.7109375" style="2647" customWidth="1"/>
    <col min="9222" max="9222" width="13.5703125" style="2647" customWidth="1"/>
    <col min="9223" max="9223" width="13.7109375" style="2647" customWidth="1"/>
    <col min="9224" max="9224" width="13.42578125" style="2647" customWidth="1"/>
    <col min="9225" max="9225" width="14.42578125" style="2647" customWidth="1"/>
    <col min="9226" max="9226" width="12.7109375" style="2647" customWidth="1"/>
    <col min="9227" max="9227" width="13.85546875" style="2647" customWidth="1"/>
    <col min="9228" max="9228" width="13" style="2647" customWidth="1"/>
    <col min="9229" max="9232" width="14" style="2647" customWidth="1"/>
    <col min="9233" max="9233" width="25.42578125" style="2647" customWidth="1"/>
    <col min="9234" max="9247" width="0" style="2647" hidden="1" customWidth="1"/>
    <col min="9248" max="9253" width="14" style="2647" customWidth="1"/>
    <col min="9254" max="9257" width="13.7109375" style="2647" customWidth="1"/>
    <col min="9258" max="9471" width="9.140625" style="2647"/>
    <col min="9472" max="9472" width="43.7109375" style="2647" customWidth="1"/>
    <col min="9473" max="9473" width="15" style="2647" customWidth="1"/>
    <col min="9474" max="9474" width="14.85546875" style="2647" customWidth="1"/>
    <col min="9475" max="9476" width="16" style="2647" customWidth="1"/>
    <col min="9477" max="9477" width="15.7109375" style="2647" customWidth="1"/>
    <col min="9478" max="9478" width="13.5703125" style="2647" customWidth="1"/>
    <col min="9479" max="9479" width="13.7109375" style="2647" customWidth="1"/>
    <col min="9480" max="9480" width="13.42578125" style="2647" customWidth="1"/>
    <col min="9481" max="9481" width="14.42578125" style="2647" customWidth="1"/>
    <col min="9482" max="9482" width="12.7109375" style="2647" customWidth="1"/>
    <col min="9483" max="9483" width="13.85546875" style="2647" customWidth="1"/>
    <col min="9484" max="9484" width="13" style="2647" customWidth="1"/>
    <col min="9485" max="9488" width="14" style="2647" customWidth="1"/>
    <col min="9489" max="9489" width="25.42578125" style="2647" customWidth="1"/>
    <col min="9490" max="9503" width="0" style="2647" hidden="1" customWidth="1"/>
    <col min="9504" max="9509" width="14" style="2647" customWidth="1"/>
    <col min="9510" max="9513" width="13.7109375" style="2647" customWidth="1"/>
    <col min="9514" max="9727" width="9.140625" style="2647"/>
    <col min="9728" max="9728" width="43.7109375" style="2647" customWidth="1"/>
    <col min="9729" max="9729" width="15" style="2647" customWidth="1"/>
    <col min="9730" max="9730" width="14.85546875" style="2647" customWidth="1"/>
    <col min="9731" max="9732" width="16" style="2647" customWidth="1"/>
    <col min="9733" max="9733" width="15.7109375" style="2647" customWidth="1"/>
    <col min="9734" max="9734" width="13.5703125" style="2647" customWidth="1"/>
    <col min="9735" max="9735" width="13.7109375" style="2647" customWidth="1"/>
    <col min="9736" max="9736" width="13.42578125" style="2647" customWidth="1"/>
    <col min="9737" max="9737" width="14.42578125" style="2647" customWidth="1"/>
    <col min="9738" max="9738" width="12.7109375" style="2647" customWidth="1"/>
    <col min="9739" max="9739" width="13.85546875" style="2647" customWidth="1"/>
    <col min="9740" max="9740" width="13" style="2647" customWidth="1"/>
    <col min="9741" max="9744" width="14" style="2647" customWidth="1"/>
    <col min="9745" max="9745" width="25.42578125" style="2647" customWidth="1"/>
    <col min="9746" max="9759" width="0" style="2647" hidden="1" customWidth="1"/>
    <col min="9760" max="9765" width="14" style="2647" customWidth="1"/>
    <col min="9766" max="9769" width="13.7109375" style="2647" customWidth="1"/>
    <col min="9770" max="9983" width="9.140625" style="2647"/>
    <col min="9984" max="9984" width="43.7109375" style="2647" customWidth="1"/>
    <col min="9985" max="9985" width="15" style="2647" customWidth="1"/>
    <col min="9986" max="9986" width="14.85546875" style="2647" customWidth="1"/>
    <col min="9987" max="9988" width="16" style="2647" customWidth="1"/>
    <col min="9989" max="9989" width="15.7109375" style="2647" customWidth="1"/>
    <col min="9990" max="9990" width="13.5703125" style="2647" customWidth="1"/>
    <col min="9991" max="9991" width="13.7109375" style="2647" customWidth="1"/>
    <col min="9992" max="9992" width="13.42578125" style="2647" customWidth="1"/>
    <col min="9993" max="9993" width="14.42578125" style="2647" customWidth="1"/>
    <col min="9994" max="9994" width="12.7109375" style="2647" customWidth="1"/>
    <col min="9995" max="9995" width="13.85546875" style="2647" customWidth="1"/>
    <col min="9996" max="9996" width="13" style="2647" customWidth="1"/>
    <col min="9997" max="10000" width="14" style="2647" customWidth="1"/>
    <col min="10001" max="10001" width="25.42578125" style="2647" customWidth="1"/>
    <col min="10002" max="10015" width="0" style="2647" hidden="1" customWidth="1"/>
    <col min="10016" max="10021" width="14" style="2647" customWidth="1"/>
    <col min="10022" max="10025" width="13.7109375" style="2647" customWidth="1"/>
    <col min="10026" max="10239" width="9.140625" style="2647"/>
    <col min="10240" max="10240" width="43.7109375" style="2647" customWidth="1"/>
    <col min="10241" max="10241" width="15" style="2647" customWidth="1"/>
    <col min="10242" max="10242" width="14.85546875" style="2647" customWidth="1"/>
    <col min="10243" max="10244" width="16" style="2647" customWidth="1"/>
    <col min="10245" max="10245" width="15.7109375" style="2647" customWidth="1"/>
    <col min="10246" max="10246" width="13.5703125" style="2647" customWidth="1"/>
    <col min="10247" max="10247" width="13.7109375" style="2647" customWidth="1"/>
    <col min="10248" max="10248" width="13.42578125" style="2647" customWidth="1"/>
    <col min="10249" max="10249" width="14.42578125" style="2647" customWidth="1"/>
    <col min="10250" max="10250" width="12.7109375" style="2647" customWidth="1"/>
    <col min="10251" max="10251" width="13.85546875" style="2647" customWidth="1"/>
    <col min="10252" max="10252" width="13" style="2647" customWidth="1"/>
    <col min="10253" max="10256" width="14" style="2647" customWidth="1"/>
    <col min="10257" max="10257" width="25.42578125" style="2647" customWidth="1"/>
    <col min="10258" max="10271" width="0" style="2647" hidden="1" customWidth="1"/>
    <col min="10272" max="10277" width="14" style="2647" customWidth="1"/>
    <col min="10278" max="10281" width="13.7109375" style="2647" customWidth="1"/>
    <col min="10282" max="10495" width="9.140625" style="2647"/>
    <col min="10496" max="10496" width="43.7109375" style="2647" customWidth="1"/>
    <col min="10497" max="10497" width="15" style="2647" customWidth="1"/>
    <col min="10498" max="10498" width="14.85546875" style="2647" customWidth="1"/>
    <col min="10499" max="10500" width="16" style="2647" customWidth="1"/>
    <col min="10501" max="10501" width="15.7109375" style="2647" customWidth="1"/>
    <col min="10502" max="10502" width="13.5703125" style="2647" customWidth="1"/>
    <col min="10503" max="10503" width="13.7109375" style="2647" customWidth="1"/>
    <col min="10504" max="10504" width="13.42578125" style="2647" customWidth="1"/>
    <col min="10505" max="10505" width="14.42578125" style="2647" customWidth="1"/>
    <col min="10506" max="10506" width="12.7109375" style="2647" customWidth="1"/>
    <col min="10507" max="10507" width="13.85546875" style="2647" customWidth="1"/>
    <col min="10508" max="10508" width="13" style="2647" customWidth="1"/>
    <col min="10509" max="10512" width="14" style="2647" customWidth="1"/>
    <col min="10513" max="10513" width="25.42578125" style="2647" customWidth="1"/>
    <col min="10514" max="10527" width="0" style="2647" hidden="1" customWidth="1"/>
    <col min="10528" max="10533" width="14" style="2647" customWidth="1"/>
    <col min="10534" max="10537" width="13.7109375" style="2647" customWidth="1"/>
    <col min="10538" max="10751" width="9.140625" style="2647"/>
    <col min="10752" max="10752" width="43.7109375" style="2647" customWidth="1"/>
    <col min="10753" max="10753" width="15" style="2647" customWidth="1"/>
    <col min="10754" max="10754" width="14.85546875" style="2647" customWidth="1"/>
    <col min="10755" max="10756" width="16" style="2647" customWidth="1"/>
    <col min="10757" max="10757" width="15.7109375" style="2647" customWidth="1"/>
    <col min="10758" max="10758" width="13.5703125" style="2647" customWidth="1"/>
    <col min="10759" max="10759" width="13.7109375" style="2647" customWidth="1"/>
    <col min="10760" max="10760" width="13.42578125" style="2647" customWidth="1"/>
    <col min="10761" max="10761" width="14.42578125" style="2647" customWidth="1"/>
    <col min="10762" max="10762" width="12.7109375" style="2647" customWidth="1"/>
    <col min="10763" max="10763" width="13.85546875" style="2647" customWidth="1"/>
    <col min="10764" max="10764" width="13" style="2647" customWidth="1"/>
    <col min="10765" max="10768" width="14" style="2647" customWidth="1"/>
    <col min="10769" max="10769" width="25.42578125" style="2647" customWidth="1"/>
    <col min="10770" max="10783" width="0" style="2647" hidden="1" customWidth="1"/>
    <col min="10784" max="10789" width="14" style="2647" customWidth="1"/>
    <col min="10790" max="10793" width="13.7109375" style="2647" customWidth="1"/>
    <col min="10794" max="11007" width="9.140625" style="2647"/>
    <col min="11008" max="11008" width="43.7109375" style="2647" customWidth="1"/>
    <col min="11009" max="11009" width="15" style="2647" customWidth="1"/>
    <col min="11010" max="11010" width="14.85546875" style="2647" customWidth="1"/>
    <col min="11011" max="11012" width="16" style="2647" customWidth="1"/>
    <col min="11013" max="11013" width="15.7109375" style="2647" customWidth="1"/>
    <col min="11014" max="11014" width="13.5703125" style="2647" customWidth="1"/>
    <col min="11015" max="11015" width="13.7109375" style="2647" customWidth="1"/>
    <col min="11016" max="11016" width="13.42578125" style="2647" customWidth="1"/>
    <col min="11017" max="11017" width="14.42578125" style="2647" customWidth="1"/>
    <col min="11018" max="11018" width="12.7109375" style="2647" customWidth="1"/>
    <col min="11019" max="11019" width="13.85546875" style="2647" customWidth="1"/>
    <col min="11020" max="11020" width="13" style="2647" customWidth="1"/>
    <col min="11021" max="11024" width="14" style="2647" customWidth="1"/>
    <col min="11025" max="11025" width="25.42578125" style="2647" customWidth="1"/>
    <col min="11026" max="11039" width="0" style="2647" hidden="1" customWidth="1"/>
    <col min="11040" max="11045" width="14" style="2647" customWidth="1"/>
    <col min="11046" max="11049" width="13.7109375" style="2647" customWidth="1"/>
    <col min="11050" max="11263" width="9.140625" style="2647"/>
    <col min="11264" max="11264" width="43.7109375" style="2647" customWidth="1"/>
    <col min="11265" max="11265" width="15" style="2647" customWidth="1"/>
    <col min="11266" max="11266" width="14.85546875" style="2647" customWidth="1"/>
    <col min="11267" max="11268" width="16" style="2647" customWidth="1"/>
    <col min="11269" max="11269" width="15.7109375" style="2647" customWidth="1"/>
    <col min="11270" max="11270" width="13.5703125" style="2647" customWidth="1"/>
    <col min="11271" max="11271" width="13.7109375" style="2647" customWidth="1"/>
    <col min="11272" max="11272" width="13.42578125" style="2647" customWidth="1"/>
    <col min="11273" max="11273" width="14.42578125" style="2647" customWidth="1"/>
    <col min="11274" max="11274" width="12.7109375" style="2647" customWidth="1"/>
    <col min="11275" max="11275" width="13.85546875" style="2647" customWidth="1"/>
    <col min="11276" max="11276" width="13" style="2647" customWidth="1"/>
    <col min="11277" max="11280" width="14" style="2647" customWidth="1"/>
    <col min="11281" max="11281" width="25.42578125" style="2647" customWidth="1"/>
    <col min="11282" max="11295" width="0" style="2647" hidden="1" customWidth="1"/>
    <col min="11296" max="11301" width="14" style="2647" customWidth="1"/>
    <col min="11302" max="11305" width="13.7109375" style="2647" customWidth="1"/>
    <col min="11306" max="11519" width="9.140625" style="2647"/>
    <col min="11520" max="11520" width="43.7109375" style="2647" customWidth="1"/>
    <col min="11521" max="11521" width="15" style="2647" customWidth="1"/>
    <col min="11522" max="11522" width="14.85546875" style="2647" customWidth="1"/>
    <col min="11523" max="11524" width="16" style="2647" customWidth="1"/>
    <col min="11525" max="11525" width="15.7109375" style="2647" customWidth="1"/>
    <col min="11526" max="11526" width="13.5703125" style="2647" customWidth="1"/>
    <col min="11527" max="11527" width="13.7109375" style="2647" customWidth="1"/>
    <col min="11528" max="11528" width="13.42578125" style="2647" customWidth="1"/>
    <col min="11529" max="11529" width="14.42578125" style="2647" customWidth="1"/>
    <col min="11530" max="11530" width="12.7109375" style="2647" customWidth="1"/>
    <col min="11531" max="11531" width="13.85546875" style="2647" customWidth="1"/>
    <col min="11532" max="11532" width="13" style="2647" customWidth="1"/>
    <col min="11533" max="11536" width="14" style="2647" customWidth="1"/>
    <col min="11537" max="11537" width="25.42578125" style="2647" customWidth="1"/>
    <col min="11538" max="11551" width="0" style="2647" hidden="1" customWidth="1"/>
    <col min="11552" max="11557" width="14" style="2647" customWidth="1"/>
    <col min="11558" max="11561" width="13.7109375" style="2647" customWidth="1"/>
    <col min="11562" max="11775" width="9.140625" style="2647"/>
    <col min="11776" max="11776" width="43.7109375" style="2647" customWidth="1"/>
    <col min="11777" max="11777" width="15" style="2647" customWidth="1"/>
    <col min="11778" max="11778" width="14.85546875" style="2647" customWidth="1"/>
    <col min="11779" max="11780" width="16" style="2647" customWidth="1"/>
    <col min="11781" max="11781" width="15.7109375" style="2647" customWidth="1"/>
    <col min="11782" max="11782" width="13.5703125" style="2647" customWidth="1"/>
    <col min="11783" max="11783" width="13.7109375" style="2647" customWidth="1"/>
    <col min="11784" max="11784" width="13.42578125" style="2647" customWidth="1"/>
    <col min="11785" max="11785" width="14.42578125" style="2647" customWidth="1"/>
    <col min="11786" max="11786" width="12.7109375" style="2647" customWidth="1"/>
    <col min="11787" max="11787" width="13.85546875" style="2647" customWidth="1"/>
    <col min="11788" max="11788" width="13" style="2647" customWidth="1"/>
    <col min="11789" max="11792" width="14" style="2647" customWidth="1"/>
    <col min="11793" max="11793" width="25.42578125" style="2647" customWidth="1"/>
    <col min="11794" max="11807" width="0" style="2647" hidden="1" customWidth="1"/>
    <col min="11808" max="11813" width="14" style="2647" customWidth="1"/>
    <col min="11814" max="11817" width="13.7109375" style="2647" customWidth="1"/>
    <col min="11818" max="12031" width="9.140625" style="2647"/>
    <col min="12032" max="12032" width="43.7109375" style="2647" customWidth="1"/>
    <col min="12033" max="12033" width="15" style="2647" customWidth="1"/>
    <col min="12034" max="12034" width="14.85546875" style="2647" customWidth="1"/>
    <col min="12035" max="12036" width="16" style="2647" customWidth="1"/>
    <col min="12037" max="12037" width="15.7109375" style="2647" customWidth="1"/>
    <col min="12038" max="12038" width="13.5703125" style="2647" customWidth="1"/>
    <col min="12039" max="12039" width="13.7109375" style="2647" customWidth="1"/>
    <col min="12040" max="12040" width="13.42578125" style="2647" customWidth="1"/>
    <col min="12041" max="12041" width="14.42578125" style="2647" customWidth="1"/>
    <col min="12042" max="12042" width="12.7109375" style="2647" customWidth="1"/>
    <col min="12043" max="12043" width="13.85546875" style="2647" customWidth="1"/>
    <col min="12044" max="12044" width="13" style="2647" customWidth="1"/>
    <col min="12045" max="12048" width="14" style="2647" customWidth="1"/>
    <col min="12049" max="12049" width="25.42578125" style="2647" customWidth="1"/>
    <col min="12050" max="12063" width="0" style="2647" hidden="1" customWidth="1"/>
    <col min="12064" max="12069" width="14" style="2647" customWidth="1"/>
    <col min="12070" max="12073" width="13.7109375" style="2647" customWidth="1"/>
    <col min="12074" max="12287" width="9.140625" style="2647"/>
    <col min="12288" max="12288" width="43.7109375" style="2647" customWidth="1"/>
    <col min="12289" max="12289" width="15" style="2647" customWidth="1"/>
    <col min="12290" max="12290" width="14.85546875" style="2647" customWidth="1"/>
    <col min="12291" max="12292" width="16" style="2647" customWidth="1"/>
    <col min="12293" max="12293" width="15.7109375" style="2647" customWidth="1"/>
    <col min="12294" max="12294" width="13.5703125" style="2647" customWidth="1"/>
    <col min="12295" max="12295" width="13.7109375" style="2647" customWidth="1"/>
    <col min="12296" max="12296" width="13.42578125" style="2647" customWidth="1"/>
    <col min="12297" max="12297" width="14.42578125" style="2647" customWidth="1"/>
    <col min="12298" max="12298" width="12.7109375" style="2647" customWidth="1"/>
    <col min="12299" max="12299" width="13.85546875" style="2647" customWidth="1"/>
    <col min="12300" max="12300" width="13" style="2647" customWidth="1"/>
    <col min="12301" max="12304" width="14" style="2647" customWidth="1"/>
    <col min="12305" max="12305" width="25.42578125" style="2647" customWidth="1"/>
    <col min="12306" max="12319" width="0" style="2647" hidden="1" customWidth="1"/>
    <col min="12320" max="12325" width="14" style="2647" customWidth="1"/>
    <col min="12326" max="12329" width="13.7109375" style="2647" customWidth="1"/>
    <col min="12330" max="12543" width="9.140625" style="2647"/>
    <col min="12544" max="12544" width="43.7109375" style="2647" customWidth="1"/>
    <col min="12545" max="12545" width="15" style="2647" customWidth="1"/>
    <col min="12546" max="12546" width="14.85546875" style="2647" customWidth="1"/>
    <col min="12547" max="12548" width="16" style="2647" customWidth="1"/>
    <col min="12549" max="12549" width="15.7109375" style="2647" customWidth="1"/>
    <col min="12550" max="12550" width="13.5703125" style="2647" customWidth="1"/>
    <col min="12551" max="12551" width="13.7109375" style="2647" customWidth="1"/>
    <col min="12552" max="12552" width="13.42578125" style="2647" customWidth="1"/>
    <col min="12553" max="12553" width="14.42578125" style="2647" customWidth="1"/>
    <col min="12554" max="12554" width="12.7109375" style="2647" customWidth="1"/>
    <col min="12555" max="12555" width="13.85546875" style="2647" customWidth="1"/>
    <col min="12556" max="12556" width="13" style="2647" customWidth="1"/>
    <col min="12557" max="12560" width="14" style="2647" customWidth="1"/>
    <col min="12561" max="12561" width="25.42578125" style="2647" customWidth="1"/>
    <col min="12562" max="12575" width="0" style="2647" hidden="1" customWidth="1"/>
    <col min="12576" max="12581" width="14" style="2647" customWidth="1"/>
    <col min="12582" max="12585" width="13.7109375" style="2647" customWidth="1"/>
    <col min="12586" max="12799" width="9.140625" style="2647"/>
    <col min="12800" max="12800" width="43.7109375" style="2647" customWidth="1"/>
    <col min="12801" max="12801" width="15" style="2647" customWidth="1"/>
    <col min="12802" max="12802" width="14.85546875" style="2647" customWidth="1"/>
    <col min="12803" max="12804" width="16" style="2647" customWidth="1"/>
    <col min="12805" max="12805" width="15.7109375" style="2647" customWidth="1"/>
    <col min="12806" max="12806" width="13.5703125" style="2647" customWidth="1"/>
    <col min="12807" max="12807" width="13.7109375" style="2647" customWidth="1"/>
    <col min="12808" max="12808" width="13.42578125" style="2647" customWidth="1"/>
    <col min="12809" max="12809" width="14.42578125" style="2647" customWidth="1"/>
    <col min="12810" max="12810" width="12.7109375" style="2647" customWidth="1"/>
    <col min="12811" max="12811" width="13.85546875" style="2647" customWidth="1"/>
    <col min="12812" max="12812" width="13" style="2647" customWidth="1"/>
    <col min="12813" max="12816" width="14" style="2647" customWidth="1"/>
    <col min="12817" max="12817" width="25.42578125" style="2647" customWidth="1"/>
    <col min="12818" max="12831" width="0" style="2647" hidden="1" customWidth="1"/>
    <col min="12832" max="12837" width="14" style="2647" customWidth="1"/>
    <col min="12838" max="12841" width="13.7109375" style="2647" customWidth="1"/>
    <col min="12842" max="13055" width="9.140625" style="2647"/>
    <col min="13056" max="13056" width="43.7109375" style="2647" customWidth="1"/>
    <col min="13057" max="13057" width="15" style="2647" customWidth="1"/>
    <col min="13058" max="13058" width="14.85546875" style="2647" customWidth="1"/>
    <col min="13059" max="13060" width="16" style="2647" customWidth="1"/>
    <col min="13061" max="13061" width="15.7109375" style="2647" customWidth="1"/>
    <col min="13062" max="13062" width="13.5703125" style="2647" customWidth="1"/>
    <col min="13063" max="13063" width="13.7109375" style="2647" customWidth="1"/>
    <col min="13064" max="13064" width="13.42578125" style="2647" customWidth="1"/>
    <col min="13065" max="13065" width="14.42578125" style="2647" customWidth="1"/>
    <col min="13066" max="13066" width="12.7109375" style="2647" customWidth="1"/>
    <col min="13067" max="13067" width="13.85546875" style="2647" customWidth="1"/>
    <col min="13068" max="13068" width="13" style="2647" customWidth="1"/>
    <col min="13069" max="13072" width="14" style="2647" customWidth="1"/>
    <col min="13073" max="13073" width="25.42578125" style="2647" customWidth="1"/>
    <col min="13074" max="13087" width="0" style="2647" hidden="1" customWidth="1"/>
    <col min="13088" max="13093" width="14" style="2647" customWidth="1"/>
    <col min="13094" max="13097" width="13.7109375" style="2647" customWidth="1"/>
    <col min="13098" max="13311" width="9.140625" style="2647"/>
    <col min="13312" max="13312" width="43.7109375" style="2647" customWidth="1"/>
    <col min="13313" max="13313" width="15" style="2647" customWidth="1"/>
    <col min="13314" max="13314" width="14.85546875" style="2647" customWidth="1"/>
    <col min="13315" max="13316" width="16" style="2647" customWidth="1"/>
    <col min="13317" max="13317" width="15.7109375" style="2647" customWidth="1"/>
    <col min="13318" max="13318" width="13.5703125" style="2647" customWidth="1"/>
    <col min="13319" max="13319" width="13.7109375" style="2647" customWidth="1"/>
    <col min="13320" max="13320" width="13.42578125" style="2647" customWidth="1"/>
    <col min="13321" max="13321" width="14.42578125" style="2647" customWidth="1"/>
    <col min="13322" max="13322" width="12.7109375" style="2647" customWidth="1"/>
    <col min="13323" max="13323" width="13.85546875" style="2647" customWidth="1"/>
    <col min="13324" max="13324" width="13" style="2647" customWidth="1"/>
    <col min="13325" max="13328" width="14" style="2647" customWidth="1"/>
    <col min="13329" max="13329" width="25.42578125" style="2647" customWidth="1"/>
    <col min="13330" max="13343" width="0" style="2647" hidden="1" customWidth="1"/>
    <col min="13344" max="13349" width="14" style="2647" customWidth="1"/>
    <col min="13350" max="13353" width="13.7109375" style="2647" customWidth="1"/>
    <col min="13354" max="13567" width="9.140625" style="2647"/>
    <col min="13568" max="13568" width="43.7109375" style="2647" customWidth="1"/>
    <col min="13569" max="13569" width="15" style="2647" customWidth="1"/>
    <col min="13570" max="13570" width="14.85546875" style="2647" customWidth="1"/>
    <col min="13571" max="13572" width="16" style="2647" customWidth="1"/>
    <col min="13573" max="13573" width="15.7109375" style="2647" customWidth="1"/>
    <col min="13574" max="13574" width="13.5703125" style="2647" customWidth="1"/>
    <col min="13575" max="13575" width="13.7109375" style="2647" customWidth="1"/>
    <col min="13576" max="13576" width="13.42578125" style="2647" customWidth="1"/>
    <col min="13577" max="13577" width="14.42578125" style="2647" customWidth="1"/>
    <col min="13578" max="13578" width="12.7109375" style="2647" customWidth="1"/>
    <col min="13579" max="13579" width="13.85546875" style="2647" customWidth="1"/>
    <col min="13580" max="13580" width="13" style="2647" customWidth="1"/>
    <col min="13581" max="13584" width="14" style="2647" customWidth="1"/>
    <col min="13585" max="13585" width="25.42578125" style="2647" customWidth="1"/>
    <col min="13586" max="13599" width="0" style="2647" hidden="1" customWidth="1"/>
    <col min="13600" max="13605" width="14" style="2647" customWidth="1"/>
    <col min="13606" max="13609" width="13.7109375" style="2647" customWidth="1"/>
    <col min="13610" max="13823" width="9.140625" style="2647"/>
    <col min="13824" max="13824" width="43.7109375" style="2647" customWidth="1"/>
    <col min="13825" max="13825" width="15" style="2647" customWidth="1"/>
    <col min="13826" max="13826" width="14.85546875" style="2647" customWidth="1"/>
    <col min="13827" max="13828" width="16" style="2647" customWidth="1"/>
    <col min="13829" max="13829" width="15.7109375" style="2647" customWidth="1"/>
    <col min="13830" max="13830" width="13.5703125" style="2647" customWidth="1"/>
    <col min="13831" max="13831" width="13.7109375" style="2647" customWidth="1"/>
    <col min="13832" max="13832" width="13.42578125" style="2647" customWidth="1"/>
    <col min="13833" max="13833" width="14.42578125" style="2647" customWidth="1"/>
    <col min="13834" max="13834" width="12.7109375" style="2647" customWidth="1"/>
    <col min="13835" max="13835" width="13.85546875" style="2647" customWidth="1"/>
    <col min="13836" max="13836" width="13" style="2647" customWidth="1"/>
    <col min="13837" max="13840" width="14" style="2647" customWidth="1"/>
    <col min="13841" max="13841" width="25.42578125" style="2647" customWidth="1"/>
    <col min="13842" max="13855" width="0" style="2647" hidden="1" customWidth="1"/>
    <col min="13856" max="13861" width="14" style="2647" customWidth="1"/>
    <col min="13862" max="13865" width="13.7109375" style="2647" customWidth="1"/>
    <col min="13866" max="14079" width="9.140625" style="2647"/>
    <col min="14080" max="14080" width="43.7109375" style="2647" customWidth="1"/>
    <col min="14081" max="14081" width="15" style="2647" customWidth="1"/>
    <col min="14082" max="14082" width="14.85546875" style="2647" customWidth="1"/>
    <col min="14083" max="14084" width="16" style="2647" customWidth="1"/>
    <col min="14085" max="14085" width="15.7109375" style="2647" customWidth="1"/>
    <col min="14086" max="14086" width="13.5703125" style="2647" customWidth="1"/>
    <col min="14087" max="14087" width="13.7109375" style="2647" customWidth="1"/>
    <col min="14088" max="14088" width="13.42578125" style="2647" customWidth="1"/>
    <col min="14089" max="14089" width="14.42578125" style="2647" customWidth="1"/>
    <col min="14090" max="14090" width="12.7109375" style="2647" customWidth="1"/>
    <col min="14091" max="14091" width="13.85546875" style="2647" customWidth="1"/>
    <col min="14092" max="14092" width="13" style="2647" customWidth="1"/>
    <col min="14093" max="14096" width="14" style="2647" customWidth="1"/>
    <col min="14097" max="14097" width="25.42578125" style="2647" customWidth="1"/>
    <col min="14098" max="14111" width="0" style="2647" hidden="1" customWidth="1"/>
    <col min="14112" max="14117" width="14" style="2647" customWidth="1"/>
    <col min="14118" max="14121" width="13.7109375" style="2647" customWidth="1"/>
    <col min="14122" max="14335" width="9.140625" style="2647"/>
    <col min="14336" max="14336" width="43.7109375" style="2647" customWidth="1"/>
    <col min="14337" max="14337" width="15" style="2647" customWidth="1"/>
    <col min="14338" max="14338" width="14.85546875" style="2647" customWidth="1"/>
    <col min="14339" max="14340" width="16" style="2647" customWidth="1"/>
    <col min="14341" max="14341" width="15.7109375" style="2647" customWidth="1"/>
    <col min="14342" max="14342" width="13.5703125" style="2647" customWidth="1"/>
    <col min="14343" max="14343" width="13.7109375" style="2647" customWidth="1"/>
    <col min="14344" max="14344" width="13.42578125" style="2647" customWidth="1"/>
    <col min="14345" max="14345" width="14.42578125" style="2647" customWidth="1"/>
    <col min="14346" max="14346" width="12.7109375" style="2647" customWidth="1"/>
    <col min="14347" max="14347" width="13.85546875" style="2647" customWidth="1"/>
    <col min="14348" max="14348" width="13" style="2647" customWidth="1"/>
    <col min="14349" max="14352" width="14" style="2647" customWidth="1"/>
    <col min="14353" max="14353" width="25.42578125" style="2647" customWidth="1"/>
    <col min="14354" max="14367" width="0" style="2647" hidden="1" customWidth="1"/>
    <col min="14368" max="14373" width="14" style="2647" customWidth="1"/>
    <col min="14374" max="14377" width="13.7109375" style="2647" customWidth="1"/>
    <col min="14378" max="14591" width="9.140625" style="2647"/>
    <col min="14592" max="14592" width="43.7109375" style="2647" customWidth="1"/>
    <col min="14593" max="14593" width="15" style="2647" customWidth="1"/>
    <col min="14594" max="14594" width="14.85546875" style="2647" customWidth="1"/>
    <col min="14595" max="14596" width="16" style="2647" customWidth="1"/>
    <col min="14597" max="14597" width="15.7109375" style="2647" customWidth="1"/>
    <col min="14598" max="14598" width="13.5703125" style="2647" customWidth="1"/>
    <col min="14599" max="14599" width="13.7109375" style="2647" customWidth="1"/>
    <col min="14600" max="14600" width="13.42578125" style="2647" customWidth="1"/>
    <col min="14601" max="14601" width="14.42578125" style="2647" customWidth="1"/>
    <col min="14602" max="14602" width="12.7109375" style="2647" customWidth="1"/>
    <col min="14603" max="14603" width="13.85546875" style="2647" customWidth="1"/>
    <col min="14604" max="14604" width="13" style="2647" customWidth="1"/>
    <col min="14605" max="14608" width="14" style="2647" customWidth="1"/>
    <col min="14609" max="14609" width="25.42578125" style="2647" customWidth="1"/>
    <col min="14610" max="14623" width="0" style="2647" hidden="1" customWidth="1"/>
    <col min="14624" max="14629" width="14" style="2647" customWidth="1"/>
    <col min="14630" max="14633" width="13.7109375" style="2647" customWidth="1"/>
    <col min="14634" max="14847" width="9.140625" style="2647"/>
    <col min="14848" max="14848" width="43.7109375" style="2647" customWidth="1"/>
    <col min="14849" max="14849" width="15" style="2647" customWidth="1"/>
    <col min="14850" max="14850" width="14.85546875" style="2647" customWidth="1"/>
    <col min="14851" max="14852" width="16" style="2647" customWidth="1"/>
    <col min="14853" max="14853" width="15.7109375" style="2647" customWidth="1"/>
    <col min="14854" max="14854" width="13.5703125" style="2647" customWidth="1"/>
    <col min="14855" max="14855" width="13.7109375" style="2647" customWidth="1"/>
    <col min="14856" max="14856" width="13.42578125" style="2647" customWidth="1"/>
    <col min="14857" max="14857" width="14.42578125" style="2647" customWidth="1"/>
    <col min="14858" max="14858" width="12.7109375" style="2647" customWidth="1"/>
    <col min="14859" max="14859" width="13.85546875" style="2647" customWidth="1"/>
    <col min="14860" max="14860" width="13" style="2647" customWidth="1"/>
    <col min="14861" max="14864" width="14" style="2647" customWidth="1"/>
    <col min="14865" max="14865" width="25.42578125" style="2647" customWidth="1"/>
    <col min="14866" max="14879" width="0" style="2647" hidden="1" customWidth="1"/>
    <col min="14880" max="14885" width="14" style="2647" customWidth="1"/>
    <col min="14886" max="14889" width="13.7109375" style="2647" customWidth="1"/>
    <col min="14890" max="15103" width="9.140625" style="2647"/>
    <col min="15104" max="15104" width="43.7109375" style="2647" customWidth="1"/>
    <col min="15105" max="15105" width="15" style="2647" customWidth="1"/>
    <col min="15106" max="15106" width="14.85546875" style="2647" customWidth="1"/>
    <col min="15107" max="15108" width="16" style="2647" customWidth="1"/>
    <col min="15109" max="15109" width="15.7109375" style="2647" customWidth="1"/>
    <col min="15110" max="15110" width="13.5703125" style="2647" customWidth="1"/>
    <col min="15111" max="15111" width="13.7109375" style="2647" customWidth="1"/>
    <col min="15112" max="15112" width="13.42578125" style="2647" customWidth="1"/>
    <col min="15113" max="15113" width="14.42578125" style="2647" customWidth="1"/>
    <col min="15114" max="15114" width="12.7109375" style="2647" customWidth="1"/>
    <col min="15115" max="15115" width="13.85546875" style="2647" customWidth="1"/>
    <col min="15116" max="15116" width="13" style="2647" customWidth="1"/>
    <col min="15117" max="15120" width="14" style="2647" customWidth="1"/>
    <col min="15121" max="15121" width="25.42578125" style="2647" customWidth="1"/>
    <col min="15122" max="15135" width="0" style="2647" hidden="1" customWidth="1"/>
    <col min="15136" max="15141" width="14" style="2647" customWidth="1"/>
    <col min="15142" max="15145" width="13.7109375" style="2647" customWidth="1"/>
    <col min="15146" max="15359" width="9.140625" style="2647"/>
    <col min="15360" max="15360" width="43.7109375" style="2647" customWidth="1"/>
    <col min="15361" max="15361" width="15" style="2647" customWidth="1"/>
    <col min="15362" max="15362" width="14.85546875" style="2647" customWidth="1"/>
    <col min="15363" max="15364" width="16" style="2647" customWidth="1"/>
    <col min="15365" max="15365" width="15.7109375" style="2647" customWidth="1"/>
    <col min="15366" max="15366" width="13.5703125" style="2647" customWidth="1"/>
    <col min="15367" max="15367" width="13.7109375" style="2647" customWidth="1"/>
    <col min="15368" max="15368" width="13.42578125" style="2647" customWidth="1"/>
    <col min="15369" max="15369" width="14.42578125" style="2647" customWidth="1"/>
    <col min="15370" max="15370" width="12.7109375" style="2647" customWidth="1"/>
    <col min="15371" max="15371" width="13.85546875" style="2647" customWidth="1"/>
    <col min="15372" max="15372" width="13" style="2647" customWidth="1"/>
    <col min="15373" max="15376" width="14" style="2647" customWidth="1"/>
    <col min="15377" max="15377" width="25.42578125" style="2647" customWidth="1"/>
    <col min="15378" max="15391" width="0" style="2647" hidden="1" customWidth="1"/>
    <col min="15392" max="15397" width="14" style="2647" customWidth="1"/>
    <col min="15398" max="15401" width="13.7109375" style="2647" customWidth="1"/>
    <col min="15402" max="15615" width="9.140625" style="2647"/>
    <col min="15616" max="15616" width="43.7109375" style="2647" customWidth="1"/>
    <col min="15617" max="15617" width="15" style="2647" customWidth="1"/>
    <col min="15618" max="15618" width="14.85546875" style="2647" customWidth="1"/>
    <col min="15619" max="15620" width="16" style="2647" customWidth="1"/>
    <col min="15621" max="15621" width="15.7109375" style="2647" customWidth="1"/>
    <col min="15622" max="15622" width="13.5703125" style="2647" customWidth="1"/>
    <col min="15623" max="15623" width="13.7109375" style="2647" customWidth="1"/>
    <col min="15624" max="15624" width="13.42578125" style="2647" customWidth="1"/>
    <col min="15625" max="15625" width="14.42578125" style="2647" customWidth="1"/>
    <col min="15626" max="15626" width="12.7109375" style="2647" customWidth="1"/>
    <col min="15627" max="15627" width="13.85546875" style="2647" customWidth="1"/>
    <col min="15628" max="15628" width="13" style="2647" customWidth="1"/>
    <col min="15629" max="15632" width="14" style="2647" customWidth="1"/>
    <col min="15633" max="15633" width="25.42578125" style="2647" customWidth="1"/>
    <col min="15634" max="15647" width="0" style="2647" hidden="1" customWidth="1"/>
    <col min="15648" max="15653" width="14" style="2647" customWidth="1"/>
    <col min="15654" max="15657" width="13.7109375" style="2647" customWidth="1"/>
    <col min="15658" max="15871" width="9.140625" style="2647"/>
    <col min="15872" max="15872" width="43.7109375" style="2647" customWidth="1"/>
    <col min="15873" max="15873" width="15" style="2647" customWidth="1"/>
    <col min="15874" max="15874" width="14.85546875" style="2647" customWidth="1"/>
    <col min="15875" max="15876" width="16" style="2647" customWidth="1"/>
    <col min="15877" max="15877" width="15.7109375" style="2647" customWidth="1"/>
    <col min="15878" max="15878" width="13.5703125" style="2647" customWidth="1"/>
    <col min="15879" max="15879" width="13.7109375" style="2647" customWidth="1"/>
    <col min="15880" max="15880" width="13.42578125" style="2647" customWidth="1"/>
    <col min="15881" max="15881" width="14.42578125" style="2647" customWidth="1"/>
    <col min="15882" max="15882" width="12.7109375" style="2647" customWidth="1"/>
    <col min="15883" max="15883" width="13.85546875" style="2647" customWidth="1"/>
    <col min="15884" max="15884" width="13" style="2647" customWidth="1"/>
    <col min="15885" max="15888" width="14" style="2647" customWidth="1"/>
    <col min="15889" max="15889" width="25.42578125" style="2647" customWidth="1"/>
    <col min="15890" max="15903" width="0" style="2647" hidden="1" customWidth="1"/>
    <col min="15904" max="15909" width="14" style="2647" customWidth="1"/>
    <col min="15910" max="15913" width="13.7109375" style="2647" customWidth="1"/>
    <col min="15914" max="16127" width="9.140625" style="2647"/>
    <col min="16128" max="16128" width="43.7109375" style="2647" customWidth="1"/>
    <col min="16129" max="16129" width="15" style="2647" customWidth="1"/>
    <col min="16130" max="16130" width="14.85546875" style="2647" customWidth="1"/>
    <col min="16131" max="16132" width="16" style="2647" customWidth="1"/>
    <col min="16133" max="16133" width="15.7109375" style="2647" customWidth="1"/>
    <col min="16134" max="16134" width="13.5703125" style="2647" customWidth="1"/>
    <col min="16135" max="16135" width="13.7109375" style="2647" customWidth="1"/>
    <col min="16136" max="16136" width="13.42578125" style="2647" customWidth="1"/>
    <col min="16137" max="16137" width="14.42578125" style="2647" customWidth="1"/>
    <col min="16138" max="16138" width="12.7109375" style="2647" customWidth="1"/>
    <col min="16139" max="16139" width="13.85546875" style="2647" customWidth="1"/>
    <col min="16140" max="16140" width="13" style="2647" customWidth="1"/>
    <col min="16141" max="16144" width="14" style="2647" customWidth="1"/>
    <col min="16145" max="16145" width="25.42578125" style="2647" customWidth="1"/>
    <col min="16146" max="16159" width="0" style="2647" hidden="1" customWidth="1"/>
    <col min="16160" max="16165" width="14" style="2647" customWidth="1"/>
    <col min="16166" max="16169" width="13.7109375" style="2647" customWidth="1"/>
    <col min="16170" max="16384" width="9.140625" style="2647"/>
  </cols>
  <sheetData>
    <row r="1" spans="1:45" ht="25.5">
      <c r="A1" s="2059" t="s">
        <v>313</v>
      </c>
      <c r="R1" s="2059" t="s">
        <v>313</v>
      </c>
    </row>
    <row r="2" spans="1:45" s="1265" customFormat="1" ht="18.75" thickBot="1">
      <c r="A2" s="894" t="s">
        <v>2186</v>
      </c>
      <c r="E2" s="2771"/>
      <c r="F2" s="2771"/>
      <c r="G2" s="2771"/>
      <c r="H2" s="2647"/>
      <c r="I2" s="2647"/>
      <c r="J2" s="2647"/>
      <c r="K2" s="2647"/>
      <c r="L2" s="2647"/>
      <c r="M2" s="2771"/>
      <c r="N2" s="2771"/>
      <c r="O2" s="2771"/>
      <c r="P2" s="2771"/>
      <c r="Q2" s="2771"/>
      <c r="R2" s="894" t="s">
        <v>2186</v>
      </c>
      <c r="S2" s="2771"/>
      <c r="T2" s="2771"/>
      <c r="U2" s="2771"/>
      <c r="V2" s="2771"/>
      <c r="W2" s="2771"/>
      <c r="X2" s="2771"/>
      <c r="Y2" s="2771"/>
      <c r="Z2" s="2771"/>
      <c r="AA2" s="2771"/>
      <c r="AB2" s="2771"/>
      <c r="AC2" s="2771"/>
      <c r="AD2" s="2771"/>
      <c r="AE2" s="2771"/>
      <c r="AF2" s="2771"/>
      <c r="AG2" s="2771"/>
      <c r="AH2" s="2771"/>
      <c r="AI2" s="2771"/>
      <c r="AJ2" s="2771"/>
      <c r="AK2" s="2771"/>
      <c r="AL2" s="2771"/>
    </row>
    <row r="3" spans="1:45" s="2773" customFormat="1" ht="16.5" thickBot="1">
      <c r="A3" s="2772" t="s">
        <v>2187</v>
      </c>
      <c r="B3" s="2311" t="s">
        <v>1380</v>
      </c>
      <c r="C3" s="2276" t="s">
        <v>1381</v>
      </c>
      <c r="D3" s="2276" t="s">
        <v>1382</v>
      </c>
      <c r="E3" s="2276" t="s">
        <v>1383</v>
      </c>
      <c r="F3" s="2276" t="s">
        <v>1297</v>
      </c>
      <c r="G3" s="2276" t="s">
        <v>1298</v>
      </c>
      <c r="H3" s="2276" t="s">
        <v>1299</v>
      </c>
      <c r="I3" s="2276" t="s">
        <v>1300</v>
      </c>
      <c r="J3" s="2276" t="s">
        <v>1302</v>
      </c>
      <c r="K3" s="2276" t="s">
        <v>1303</v>
      </c>
      <c r="L3" s="2276" t="s">
        <v>1304</v>
      </c>
      <c r="M3" s="2276" t="s">
        <v>1305</v>
      </c>
      <c r="N3" s="2276" t="s">
        <v>1307</v>
      </c>
      <c r="O3" s="2276" t="s">
        <v>1308</v>
      </c>
      <c r="P3" s="2276" t="s">
        <v>1309</v>
      </c>
      <c r="Q3" s="2312" t="s">
        <v>1310</v>
      </c>
      <c r="R3" s="2772" t="s">
        <v>2187</v>
      </c>
      <c r="S3" s="2313" t="s">
        <v>1408</v>
      </c>
      <c r="T3" s="2313" t="s">
        <v>1409</v>
      </c>
      <c r="U3" s="2313" t="s">
        <v>1349</v>
      </c>
      <c r="V3" s="2313" t="s">
        <v>1410</v>
      </c>
      <c r="W3" s="2313" t="s">
        <v>1555</v>
      </c>
      <c r="X3" s="2313" t="s">
        <v>1709</v>
      </c>
      <c r="Y3" s="2313" t="s">
        <v>1710</v>
      </c>
      <c r="Z3" s="2313" t="s">
        <v>1711</v>
      </c>
      <c r="AA3" s="2313" t="s">
        <v>1322</v>
      </c>
      <c r="AB3" s="2313" t="s">
        <v>1323</v>
      </c>
      <c r="AC3" s="2313" t="s">
        <v>1324</v>
      </c>
      <c r="AD3" s="2313" t="s">
        <v>1325</v>
      </c>
      <c r="AE3" s="2313" t="s">
        <v>1556</v>
      </c>
      <c r="AF3" s="2313" t="s">
        <v>1557</v>
      </c>
      <c r="AG3" s="2311" t="s">
        <v>1558</v>
      </c>
      <c r="AH3" s="2276" t="s">
        <v>1559</v>
      </c>
      <c r="AI3" s="2276" t="s">
        <v>1364</v>
      </c>
      <c r="AJ3" s="2276" t="s">
        <v>1470</v>
      </c>
      <c r="AK3" s="2276" t="s">
        <v>1471</v>
      </c>
      <c r="AL3" s="2276" t="s">
        <v>1472</v>
      </c>
      <c r="AM3" s="2276" t="s">
        <v>1473</v>
      </c>
      <c r="AN3" s="2276" t="s">
        <v>1474</v>
      </c>
      <c r="AO3" s="2276" t="s">
        <v>1475</v>
      </c>
      <c r="AP3" s="2276" t="s">
        <v>1476</v>
      </c>
      <c r="AQ3" s="2276" t="s">
        <v>1477</v>
      </c>
      <c r="AR3" s="2276" t="s">
        <v>1478</v>
      </c>
      <c r="AS3" s="2276" t="s">
        <v>1479</v>
      </c>
    </row>
    <row r="4" spans="1:45" ht="31.5">
      <c r="A4" s="2774" t="s">
        <v>2188</v>
      </c>
      <c r="B4" s="2775">
        <f>SUM(B5:B12)</f>
        <v>47081.902600000001</v>
      </c>
      <c r="C4" s="2775">
        <v>43462.744200000001</v>
      </c>
      <c r="D4" s="2776">
        <v>43433.330052409998</v>
      </c>
      <c r="E4" s="2776">
        <f>SUM(E5:E12)</f>
        <v>42382.493300000002</v>
      </c>
      <c r="F4" s="2776">
        <f>SUM(F5:F12)</f>
        <v>40667.033500000012</v>
      </c>
      <c r="G4" s="2776">
        <f>SUM(G5:G12)</f>
        <v>37468.444877000009</v>
      </c>
      <c r="H4" s="2777">
        <f>SUM(H5:H12)</f>
        <v>34589.000000000007</v>
      </c>
      <c r="I4" s="2777">
        <v>32339.25</v>
      </c>
      <c r="J4" s="2777">
        <v>33221.800000000003</v>
      </c>
      <c r="K4" s="2777">
        <v>31890.91</v>
      </c>
      <c r="L4" s="2778">
        <v>31740.23</v>
      </c>
      <c r="M4" s="2777">
        <v>32639.78</v>
      </c>
      <c r="N4" s="2777">
        <v>35197.440000000002</v>
      </c>
      <c r="O4" s="2777">
        <v>35412.5</v>
      </c>
      <c r="P4" s="2777">
        <v>40640.400000000001</v>
      </c>
      <c r="Q4" s="2777">
        <v>43830.42</v>
      </c>
      <c r="R4" s="2774" t="s">
        <v>2188</v>
      </c>
      <c r="S4" s="2777">
        <v>47884.12</v>
      </c>
      <c r="T4" s="2778">
        <v>44957</v>
      </c>
      <c r="U4" s="2778">
        <v>44108.480000000003</v>
      </c>
      <c r="V4" s="2779">
        <f>SUM(V5:V12)</f>
        <v>42847.32</v>
      </c>
      <c r="W4" s="2779">
        <f>SUM(W5:W12)</f>
        <v>37399.22</v>
      </c>
      <c r="X4" s="2779">
        <v>37330.03</v>
      </c>
      <c r="Y4" s="2779">
        <v>38278.620000000003</v>
      </c>
      <c r="Z4" s="2779">
        <v>34241.54</v>
      </c>
      <c r="AA4" s="2779">
        <v>29357.21</v>
      </c>
      <c r="AB4" s="2779">
        <v>28335.21</v>
      </c>
      <c r="AC4" s="2779">
        <v>29880.21</v>
      </c>
      <c r="AD4" s="2778">
        <v>28284.83</v>
      </c>
      <c r="AE4" s="2778">
        <v>27336.38</v>
      </c>
      <c r="AF4" s="2780">
        <v>26505.5</v>
      </c>
      <c r="AG4" s="2780">
        <v>23806.51</v>
      </c>
      <c r="AH4" s="2780">
        <v>26990.58</v>
      </c>
      <c r="AI4" s="2779">
        <v>29996.38</v>
      </c>
      <c r="AJ4" s="2779">
        <v>30340.959999999999</v>
      </c>
      <c r="AK4" s="2781">
        <v>33159.730000000003</v>
      </c>
      <c r="AL4" s="2779">
        <v>39353.49</v>
      </c>
      <c r="AM4" s="2782">
        <v>46730.536406539999</v>
      </c>
      <c r="AN4" s="2782">
        <v>47157.895903570003</v>
      </c>
      <c r="AO4" s="2782">
        <v>42608.949882710003</v>
      </c>
      <c r="AP4" s="2782">
        <v>42594.84285275</v>
      </c>
      <c r="AQ4" s="2782">
        <v>44793.083457039997</v>
      </c>
      <c r="AR4" s="2782">
        <v>44747.024624919999</v>
      </c>
      <c r="AS4" s="2782">
        <v>40689.885207979998</v>
      </c>
    </row>
    <row r="5" spans="1:45" ht="31.5" customHeight="1">
      <c r="A5" s="2783" t="s">
        <v>2189</v>
      </c>
      <c r="B5" s="2784">
        <v>41619.227899999998</v>
      </c>
      <c r="C5" s="2784">
        <v>37466.3943</v>
      </c>
      <c r="D5" s="2784">
        <v>34784.32013136</v>
      </c>
      <c r="E5" s="2784">
        <v>33931.984499999999</v>
      </c>
      <c r="F5" s="2784">
        <v>32522.9984</v>
      </c>
      <c r="G5" s="2784">
        <v>29367.378969000001</v>
      </c>
      <c r="H5" s="2784">
        <v>25649.65</v>
      </c>
      <c r="I5" s="2784">
        <v>23805.09</v>
      </c>
      <c r="J5" s="2784">
        <v>24283.34</v>
      </c>
      <c r="K5" s="2784">
        <v>25285.97</v>
      </c>
      <c r="L5" s="2784">
        <v>25538.54</v>
      </c>
      <c r="M5" s="2784">
        <v>26619</v>
      </c>
      <c r="N5" s="2784">
        <v>28666.77</v>
      </c>
      <c r="O5" s="2784">
        <v>29090.62</v>
      </c>
      <c r="P5" s="2784">
        <v>33813</v>
      </c>
      <c r="Q5" s="2784">
        <v>36961.97</v>
      </c>
      <c r="R5" s="2783" t="s">
        <v>2189</v>
      </c>
      <c r="S5" s="2784">
        <v>41270.589999999997</v>
      </c>
      <c r="T5" s="2785">
        <v>38249.839999999997</v>
      </c>
      <c r="U5" s="2785">
        <v>37272.21</v>
      </c>
      <c r="V5" s="2785">
        <v>35940.44</v>
      </c>
      <c r="W5" s="2785">
        <v>30444.639999999999</v>
      </c>
      <c r="X5" s="2785">
        <v>29781.273399999998</v>
      </c>
      <c r="Y5" s="2785">
        <v>30448.84</v>
      </c>
      <c r="Z5" s="2785">
        <v>26595.14</v>
      </c>
      <c r="AA5" s="2785">
        <v>22147.61</v>
      </c>
      <c r="AB5" s="2785">
        <v>20958.150000000001</v>
      </c>
      <c r="AC5" s="2785">
        <v>22590.36</v>
      </c>
      <c r="AD5" s="2785">
        <v>21670.42</v>
      </c>
      <c r="AE5" s="2785">
        <v>20865.490000000002</v>
      </c>
      <c r="AF5" s="2786">
        <v>20675.810000000001</v>
      </c>
      <c r="AG5" s="2786">
        <v>18344.88</v>
      </c>
      <c r="AH5" s="2786">
        <v>22770</v>
      </c>
      <c r="AI5" s="2785">
        <v>25718.61</v>
      </c>
      <c r="AJ5" s="2785">
        <v>25939.8</v>
      </c>
      <c r="AK5" s="2787">
        <v>28605.08</v>
      </c>
      <c r="AL5" s="2785">
        <v>34696.61</v>
      </c>
      <c r="AM5" s="2788">
        <v>41894.910317169997</v>
      </c>
      <c r="AN5" s="2788">
        <v>42472.762745920001</v>
      </c>
      <c r="AO5" s="2788">
        <v>37977.018132069999</v>
      </c>
      <c r="AP5" s="2788">
        <v>38009.801781119997</v>
      </c>
      <c r="AQ5" s="2788">
        <v>40143.423501650002</v>
      </c>
      <c r="AR5" s="2788">
        <v>40144.894122600002</v>
      </c>
      <c r="AS5" s="2788">
        <v>35316.365228640003</v>
      </c>
    </row>
    <row r="6" spans="1:45" ht="21" customHeight="1">
      <c r="A6" s="2789" t="s">
        <v>2190</v>
      </c>
      <c r="B6" s="2784">
        <v>4247.2692999999999</v>
      </c>
      <c r="C6" s="2784">
        <v>4592.1419999999998</v>
      </c>
      <c r="D6" s="2784">
        <v>4716.7119179600004</v>
      </c>
      <c r="E6" s="2784">
        <v>4664.9412000000002</v>
      </c>
      <c r="F6" s="2784">
        <v>4523.4673000000003</v>
      </c>
      <c r="G6" s="2784">
        <v>4324.2171420000004</v>
      </c>
      <c r="H6" s="2784">
        <v>4969.22</v>
      </c>
      <c r="I6" s="2784">
        <v>4632.72</v>
      </c>
      <c r="J6" s="2784">
        <v>4913.91</v>
      </c>
      <c r="K6" s="2784">
        <v>3056.32</v>
      </c>
      <c r="L6" s="2784">
        <v>2684.45</v>
      </c>
      <c r="M6" s="2784">
        <v>2532.17</v>
      </c>
      <c r="N6" s="2784">
        <v>2566.75</v>
      </c>
      <c r="O6" s="2784">
        <v>2431.88</v>
      </c>
      <c r="P6" s="2784">
        <v>2532.58</v>
      </c>
      <c r="Q6" s="2784">
        <v>2590.54</v>
      </c>
      <c r="R6" s="2789" t="s">
        <v>2190</v>
      </c>
      <c r="S6" s="2784">
        <v>2456.2399999999998</v>
      </c>
      <c r="T6" s="2785">
        <v>2528.46</v>
      </c>
      <c r="U6" s="2785">
        <v>2579.8200000000002</v>
      </c>
      <c r="V6" s="2785">
        <v>2525.96</v>
      </c>
      <c r="W6" s="2785">
        <v>2583.2600000000002</v>
      </c>
      <c r="X6" s="2785">
        <v>2512.901766</v>
      </c>
      <c r="Y6" s="2785">
        <v>2289.94</v>
      </c>
      <c r="Z6" s="2785">
        <v>2210.62</v>
      </c>
      <c r="AA6" s="2785">
        <v>1930.41</v>
      </c>
      <c r="AB6" s="2785">
        <v>1994.05</v>
      </c>
      <c r="AC6" s="2785">
        <v>1982.23</v>
      </c>
      <c r="AD6" s="2785">
        <v>1686.47</v>
      </c>
      <c r="AE6" s="2785">
        <v>1745.85</v>
      </c>
      <c r="AF6" s="2786">
        <v>1201.73</v>
      </c>
      <c r="AG6" s="2786">
        <v>834.48</v>
      </c>
      <c r="AH6" s="2786">
        <v>128.97999999999999</v>
      </c>
      <c r="AI6" s="2785">
        <v>128.47</v>
      </c>
      <c r="AJ6" s="2785">
        <v>157.02000000000001</v>
      </c>
      <c r="AK6" s="2787">
        <v>157.71</v>
      </c>
      <c r="AL6" s="2785">
        <v>195.53</v>
      </c>
      <c r="AM6" s="2788">
        <v>180.82111288999999</v>
      </c>
      <c r="AN6" s="2788">
        <v>201.58532138000001</v>
      </c>
      <c r="AO6" s="2788">
        <v>218.21256671</v>
      </c>
      <c r="AP6" s="2788">
        <v>160.90721601999999</v>
      </c>
      <c r="AQ6" s="2788">
        <v>184.40863153999999</v>
      </c>
      <c r="AR6" s="2788">
        <v>176.82226728000001</v>
      </c>
      <c r="AS6" s="2788">
        <v>127.08271231000001</v>
      </c>
    </row>
    <row r="7" spans="1:45" ht="27.75" customHeight="1">
      <c r="A7" s="2789" t="s">
        <v>2191</v>
      </c>
      <c r="B7" s="2784">
        <v>1151.9549999999999</v>
      </c>
      <c r="C7" s="2784">
        <v>1341.3088</v>
      </c>
      <c r="D7" s="2784">
        <v>1372.9087323900001</v>
      </c>
      <c r="E7" s="2784">
        <v>1378.3294000000001</v>
      </c>
      <c r="F7" s="2784">
        <v>1284.8452</v>
      </c>
      <c r="G7" s="2784">
        <v>1266.7481190000001</v>
      </c>
      <c r="H7" s="2784">
        <v>1323.72</v>
      </c>
      <c r="I7" s="2784">
        <v>1290.01</v>
      </c>
      <c r="J7" s="2784">
        <v>1325.89</v>
      </c>
      <c r="K7" s="2784">
        <v>827.02</v>
      </c>
      <c r="L7" s="2784">
        <v>788.51</v>
      </c>
      <c r="M7" s="2784">
        <v>760.59</v>
      </c>
      <c r="N7" s="2784">
        <v>812.09</v>
      </c>
      <c r="O7" s="2784">
        <v>792.49</v>
      </c>
      <c r="P7" s="2784">
        <v>829.9</v>
      </c>
      <c r="Q7" s="2784">
        <v>822.11</v>
      </c>
      <c r="R7" s="2789" t="s">
        <v>2191</v>
      </c>
      <c r="S7" s="2784">
        <v>762.52</v>
      </c>
      <c r="T7" s="2785">
        <v>760.91</v>
      </c>
      <c r="U7" s="2785">
        <v>794.31</v>
      </c>
      <c r="V7" s="2785">
        <v>891.88</v>
      </c>
      <c r="W7" s="2785">
        <v>891.77</v>
      </c>
      <c r="X7" s="2785">
        <v>904.30539999999996</v>
      </c>
      <c r="Y7" s="2785">
        <v>838.69</v>
      </c>
      <c r="Z7" s="2785">
        <v>799.18</v>
      </c>
      <c r="AA7" s="2785">
        <v>750.17</v>
      </c>
      <c r="AB7" s="2785">
        <v>787.22</v>
      </c>
      <c r="AC7" s="2785">
        <v>754.66</v>
      </c>
      <c r="AD7" s="2785">
        <v>688.18</v>
      </c>
      <c r="AE7" s="2785">
        <v>674.25</v>
      </c>
      <c r="AF7" s="2786">
        <v>630.09</v>
      </c>
      <c r="AG7" s="2786">
        <v>604.89</v>
      </c>
      <c r="AH7" s="2786">
        <v>219.36</v>
      </c>
      <c r="AI7" s="2785">
        <v>213.8</v>
      </c>
      <c r="AJ7" s="2785">
        <v>216.34</v>
      </c>
      <c r="AK7" s="2787">
        <v>269.12</v>
      </c>
      <c r="AL7" s="2785">
        <v>267.37</v>
      </c>
      <c r="AM7" s="2788">
        <v>312.12553989999998</v>
      </c>
      <c r="AN7" s="2788">
        <v>299.85155793000001</v>
      </c>
      <c r="AO7" s="2788">
        <v>292.4631632</v>
      </c>
      <c r="AP7" s="2788">
        <v>279.07596740000002</v>
      </c>
      <c r="AQ7" s="2788">
        <v>278.81804972999998</v>
      </c>
      <c r="AR7" s="2788">
        <v>262.57349842999997</v>
      </c>
      <c r="AS7" s="2788">
        <v>242.80241103</v>
      </c>
    </row>
    <row r="8" spans="1:45" ht="25.5" customHeight="1">
      <c r="A8" s="2789" t="s">
        <v>2192</v>
      </c>
      <c r="B8" s="2784">
        <v>14.980399999999999</v>
      </c>
      <c r="C8" s="2784">
        <v>15.407500000000001</v>
      </c>
      <c r="D8" s="2784">
        <v>16.478336540000001</v>
      </c>
      <c r="E8" s="2784">
        <v>16.5273</v>
      </c>
      <c r="F8" s="2784">
        <v>21.261099999999999</v>
      </c>
      <c r="G8" s="2784">
        <v>22.857859000000001</v>
      </c>
      <c r="H8" s="2784">
        <v>29.84</v>
      </c>
      <c r="I8" s="2784">
        <v>28.52</v>
      </c>
      <c r="J8" s="2784">
        <v>23.78</v>
      </c>
      <c r="K8" s="2784">
        <v>21.63</v>
      </c>
      <c r="L8" s="2784">
        <v>22.48</v>
      </c>
      <c r="M8" s="2784">
        <v>20.25</v>
      </c>
      <c r="N8" s="2784">
        <v>18.71</v>
      </c>
      <c r="O8" s="2784">
        <v>19.02</v>
      </c>
      <c r="P8" s="2784">
        <v>19.23</v>
      </c>
      <c r="Q8" s="2784">
        <v>15.97</v>
      </c>
      <c r="R8" s="2789" t="s">
        <v>2192</v>
      </c>
      <c r="S8" s="2784">
        <v>14.41</v>
      </c>
      <c r="T8" s="2785">
        <v>13.72</v>
      </c>
      <c r="U8" s="2785">
        <v>13.91</v>
      </c>
      <c r="V8" s="2785">
        <v>12.16</v>
      </c>
      <c r="W8" s="2785">
        <v>11.18</v>
      </c>
      <c r="X8" s="2785">
        <v>9.82</v>
      </c>
      <c r="Y8" s="2785">
        <v>8.8000000000000007</v>
      </c>
      <c r="Z8" s="2785">
        <v>8.1</v>
      </c>
      <c r="AA8" s="2785">
        <v>8.06</v>
      </c>
      <c r="AB8" s="2785">
        <v>7.87</v>
      </c>
      <c r="AC8" s="2785">
        <v>8.0246064300000004</v>
      </c>
      <c r="AD8" s="2785">
        <v>8.02</v>
      </c>
      <c r="AE8" s="2785">
        <v>8.49</v>
      </c>
      <c r="AF8" s="2786">
        <v>9.2799999999999994</v>
      </c>
      <c r="AG8" s="2786">
        <v>9.41</v>
      </c>
      <c r="AH8" s="2786">
        <v>8.15</v>
      </c>
      <c r="AI8" s="2785">
        <v>10.050000000000001</v>
      </c>
      <c r="AJ8" s="2785">
        <v>10.19</v>
      </c>
      <c r="AK8" s="2787">
        <v>11.19</v>
      </c>
      <c r="AL8" s="2785">
        <v>8.8134159399999987</v>
      </c>
      <c r="AM8" s="2788">
        <v>10.57527617</v>
      </c>
      <c r="AN8" s="2788">
        <v>12.535937949999999</v>
      </c>
      <c r="AO8" s="2788">
        <v>15.438711700000001</v>
      </c>
      <c r="AP8" s="2788">
        <v>16.681311319999999</v>
      </c>
      <c r="AQ8" s="2788">
        <v>13.56429281</v>
      </c>
      <c r="AR8" s="2788">
        <v>10.77226044</v>
      </c>
      <c r="AS8" s="2788">
        <v>7.8966791900000004</v>
      </c>
    </row>
    <row r="9" spans="1:45" ht="28.5" customHeight="1">
      <c r="A9" s="2789" t="s">
        <v>2193</v>
      </c>
      <c r="B9" s="2784">
        <v>3.7709000000000001</v>
      </c>
      <c r="C9" s="2784">
        <v>3.0928</v>
      </c>
      <c r="D9" s="2784">
        <v>3.2413962399999998</v>
      </c>
      <c r="E9" s="2784">
        <v>3.2732999999999999</v>
      </c>
      <c r="F9" s="2784">
        <v>2.1105</v>
      </c>
      <c r="G9" s="2784">
        <v>2.068203</v>
      </c>
      <c r="H9" s="2784">
        <v>2.29</v>
      </c>
      <c r="I9" s="2784">
        <v>1.95</v>
      </c>
      <c r="J9" s="2784">
        <v>1.71</v>
      </c>
      <c r="K9" s="2784">
        <v>1.87</v>
      </c>
      <c r="L9" s="2784">
        <v>1.6</v>
      </c>
      <c r="M9" s="2784">
        <v>1.53</v>
      </c>
      <c r="N9" s="2784">
        <v>1.59</v>
      </c>
      <c r="O9" s="2784">
        <v>1.5</v>
      </c>
      <c r="P9" s="2784">
        <v>1.53</v>
      </c>
      <c r="Q9" s="2784">
        <v>1.57</v>
      </c>
      <c r="R9" s="2789" t="s">
        <v>2193</v>
      </c>
      <c r="S9" s="2784">
        <v>1.51</v>
      </c>
      <c r="T9" s="2785">
        <v>1.52</v>
      </c>
      <c r="U9" s="2785">
        <v>1.58</v>
      </c>
      <c r="V9" s="2785">
        <v>1.6</v>
      </c>
      <c r="W9" s="2785">
        <v>1.61</v>
      </c>
      <c r="X9" s="2785">
        <v>1.6</v>
      </c>
      <c r="Y9" s="2785">
        <v>1.49</v>
      </c>
      <c r="Z9" s="2785">
        <v>1.44</v>
      </c>
      <c r="AA9" s="2785">
        <v>1.46</v>
      </c>
      <c r="AB9" s="2785">
        <v>1.52</v>
      </c>
      <c r="AC9" s="2785">
        <v>1.45</v>
      </c>
      <c r="AD9" s="2785">
        <v>1.42</v>
      </c>
      <c r="AE9" s="2785">
        <v>1.47</v>
      </c>
      <c r="AF9" s="2786">
        <v>1.44</v>
      </c>
      <c r="AG9" s="2786">
        <v>1.45</v>
      </c>
      <c r="AH9" s="2786">
        <v>1.39</v>
      </c>
      <c r="AI9" s="2785">
        <v>1.41</v>
      </c>
      <c r="AJ9" s="2785">
        <v>1.47</v>
      </c>
      <c r="AK9" s="2787">
        <v>0</v>
      </c>
      <c r="AL9" s="2785">
        <v>0</v>
      </c>
      <c r="AM9" s="2788">
        <v>0</v>
      </c>
      <c r="AN9" s="2788">
        <v>0</v>
      </c>
      <c r="AO9" s="2788">
        <v>0</v>
      </c>
      <c r="AP9" s="2788">
        <v>0</v>
      </c>
      <c r="AQ9" s="2788">
        <v>0</v>
      </c>
      <c r="AR9" s="2788">
        <v>0</v>
      </c>
      <c r="AS9" s="2788">
        <v>0</v>
      </c>
    </row>
    <row r="10" spans="1:45" ht="28.5" customHeight="1">
      <c r="A10" s="2789" t="s">
        <v>2194</v>
      </c>
      <c r="B10" s="2784">
        <v>44.699100000000001</v>
      </c>
      <c r="C10" s="2784">
        <v>44.398800000000001</v>
      </c>
      <c r="D10" s="2784">
        <v>2449.66953792</v>
      </c>
      <c r="E10" s="2784">
        <v>2387.4376000000002</v>
      </c>
      <c r="F10" s="2784">
        <v>2312.3510000000001</v>
      </c>
      <c r="G10" s="2784">
        <v>2485.1745850000002</v>
      </c>
      <c r="H10" s="2784">
        <v>2614.2800000000002</v>
      </c>
      <c r="I10" s="2784">
        <v>1.1399999999999999</v>
      </c>
      <c r="J10" s="2784">
        <v>17.13</v>
      </c>
      <c r="K10" s="2784">
        <v>17.13</v>
      </c>
      <c r="L10" s="2784">
        <v>88.68</v>
      </c>
      <c r="M10" s="2784">
        <v>33.03</v>
      </c>
      <c r="N10" s="2784">
        <v>33.03</v>
      </c>
      <c r="O10" s="2784">
        <v>33.020000000000003</v>
      </c>
      <c r="P10" s="2784">
        <v>25.5</v>
      </c>
      <c r="Q10" s="2784">
        <v>13.34</v>
      </c>
      <c r="R10" s="2789" t="s">
        <v>2194</v>
      </c>
      <c r="S10" s="2784">
        <v>3378.86</v>
      </c>
      <c r="T10" s="2785">
        <v>3402.56</v>
      </c>
      <c r="U10" s="2785">
        <v>3446.66</v>
      </c>
      <c r="V10" s="2785">
        <v>3475.28</v>
      </c>
      <c r="W10" s="2785">
        <v>3466.76</v>
      </c>
      <c r="X10" s="2785">
        <v>4120.13</v>
      </c>
      <c r="Y10" s="2785">
        <v>2483.8400000000038</v>
      </c>
      <c r="Z10" s="2785">
        <v>2426.5300000000061</v>
      </c>
      <c r="AA10" s="2785">
        <v>2311.0799999999981</v>
      </c>
      <c r="AB10" s="2785">
        <v>2356.0999999999985</v>
      </c>
      <c r="AC10" s="2785">
        <v>2351.5899999999965</v>
      </c>
      <c r="AD10" s="2785">
        <v>2323.2700000000041</v>
      </c>
      <c r="AE10" s="2785">
        <v>2113.1299999999974</v>
      </c>
      <c r="AF10" s="2786">
        <v>2097.9700000000012</v>
      </c>
      <c r="AG10" s="2786">
        <v>2094.1699999999983</v>
      </c>
      <c r="AH10" s="2786">
        <v>2010.4900000000016</v>
      </c>
      <c r="AI10" s="2785">
        <v>2040.3100000000013</v>
      </c>
      <c r="AJ10" s="2785">
        <v>2086.2799999999988</v>
      </c>
      <c r="AK10" s="2787">
        <v>2117.8900000000031</v>
      </c>
      <c r="AL10" s="2785">
        <v>2131.31104843</v>
      </c>
      <c r="AM10" s="2788">
        <v>2186.4299999999998</v>
      </c>
      <c r="AN10" s="2788">
        <v>2109.7018620800009</v>
      </c>
      <c r="AO10" s="2788">
        <v>2102.814955560003</v>
      </c>
      <c r="AP10" s="2788">
        <v>2085.894662040002</v>
      </c>
      <c r="AQ10" s="2788">
        <v>2082.1409972600013</v>
      </c>
      <c r="AR10" s="2788">
        <v>2084.8585605100016</v>
      </c>
      <c r="AS10" s="2788">
        <v>2045.6828499899857</v>
      </c>
    </row>
    <row r="11" spans="1:45" ht="30" customHeight="1">
      <c r="A11" s="2789" t="s">
        <v>2195</v>
      </c>
      <c r="B11" s="2784"/>
      <c r="C11" s="2784"/>
      <c r="D11" s="2784"/>
      <c r="E11" s="2784"/>
      <c r="F11" s="2784"/>
      <c r="G11" s="2784"/>
      <c r="H11" s="2784"/>
      <c r="I11" s="2784"/>
      <c r="J11" s="2784">
        <v>2656.05</v>
      </c>
      <c r="K11" s="2784">
        <v>2680.97</v>
      </c>
      <c r="L11" s="2784">
        <v>2615.9699999999998</v>
      </c>
      <c r="M11" s="2784">
        <v>2571.92</v>
      </c>
      <c r="N11" s="2784">
        <v>2595.0300000000002</v>
      </c>
      <c r="O11" s="2784">
        <v>2542.23</v>
      </c>
      <c r="P11" s="2784">
        <v>2583.44</v>
      </c>
      <c r="Q11" s="2784">
        <v>2574.5700000000002</v>
      </c>
      <c r="R11" s="2789" t="s">
        <v>2195</v>
      </c>
      <c r="S11" s="2784"/>
      <c r="T11" s="2785"/>
      <c r="U11" s="2785"/>
      <c r="V11" s="2785"/>
      <c r="W11" s="2785"/>
      <c r="X11" s="2785"/>
      <c r="Y11" s="2785"/>
      <c r="Z11" s="2785"/>
      <c r="AA11" s="2785"/>
      <c r="AB11" s="2785"/>
      <c r="AC11" s="2785"/>
      <c r="AD11" s="2785"/>
      <c r="AE11" s="2785"/>
      <c r="AF11" s="2786"/>
      <c r="AG11" s="2786"/>
      <c r="AH11" s="2786"/>
      <c r="AI11" s="2785"/>
      <c r="AJ11" s="2785"/>
      <c r="AK11" s="2787"/>
      <c r="AL11" s="2785"/>
      <c r="AM11" s="2788"/>
      <c r="AN11" s="2788"/>
      <c r="AO11" s="2788"/>
      <c r="AP11" s="2788"/>
      <c r="AQ11" s="2788"/>
      <c r="AR11" s="2788"/>
      <c r="AS11" s="2788"/>
    </row>
    <row r="12" spans="1:45" ht="30" customHeight="1" thickBot="1">
      <c r="A12" s="2790" t="s">
        <v>2196</v>
      </c>
      <c r="B12" s="2791"/>
      <c r="C12" s="2791"/>
      <c r="D12" s="2792"/>
      <c r="E12" s="2792"/>
      <c r="F12" s="2792"/>
      <c r="G12" s="2792"/>
      <c r="H12" s="2793"/>
      <c r="I12" s="2793"/>
      <c r="J12" s="2793"/>
      <c r="K12" s="2793"/>
      <c r="L12" s="2793"/>
      <c r="M12" s="2793"/>
      <c r="N12" s="2793"/>
      <c r="O12" s="2793"/>
      <c r="P12" s="2793"/>
      <c r="Q12" s="2793"/>
      <c r="R12" s="2790" t="s">
        <v>2196</v>
      </c>
      <c r="S12" s="2793"/>
      <c r="T12" s="2793"/>
      <c r="U12" s="2793"/>
      <c r="V12" s="2793"/>
      <c r="W12" s="2793"/>
      <c r="X12" s="2794"/>
      <c r="Y12" s="2794">
        <v>2207.02</v>
      </c>
      <c r="Z12" s="2794">
        <v>2200.5300000000002</v>
      </c>
      <c r="AA12" s="2794">
        <v>2208.42</v>
      </c>
      <c r="AB12" s="2794">
        <v>2230.3000000000002</v>
      </c>
      <c r="AC12" s="2794">
        <v>2191.9</v>
      </c>
      <c r="AD12" s="2793">
        <v>1907.05</v>
      </c>
      <c r="AE12" s="2793">
        <v>1927.7</v>
      </c>
      <c r="AF12" s="2795">
        <v>1889.18</v>
      </c>
      <c r="AG12" s="2795">
        <v>1917.23</v>
      </c>
      <c r="AH12" s="2795">
        <v>1852.21</v>
      </c>
      <c r="AI12" s="2794">
        <v>1883.73</v>
      </c>
      <c r="AJ12" s="2794">
        <v>1929.86</v>
      </c>
      <c r="AK12" s="2796">
        <v>1998.74</v>
      </c>
      <c r="AL12" s="2794">
        <v>2053.86</v>
      </c>
      <c r="AM12" s="2797">
        <v>2145.6745187299998</v>
      </c>
      <c r="AN12" s="2797">
        <v>2061.4584783099999</v>
      </c>
      <c r="AO12" s="2797">
        <v>2003.0023534699999</v>
      </c>
      <c r="AP12" s="2797">
        <v>2042.4819148500001</v>
      </c>
      <c r="AQ12" s="2797">
        <v>2090.72798405</v>
      </c>
      <c r="AR12" s="2797">
        <v>2067.10391566</v>
      </c>
      <c r="AS12" s="2797">
        <v>2950.0553268200001</v>
      </c>
    </row>
    <row r="13" spans="1:45" ht="14.25" customHeight="1" thickTop="1">
      <c r="A13" s="2798"/>
      <c r="B13" s="2798"/>
      <c r="C13" s="2798"/>
      <c r="D13" s="2799"/>
      <c r="E13" s="2799"/>
      <c r="F13" s="2799"/>
      <c r="G13" s="2799"/>
      <c r="H13" s="2800"/>
      <c r="I13" s="2800"/>
      <c r="J13" s="2800"/>
      <c r="K13" s="2800"/>
      <c r="L13" s="2800"/>
      <c r="M13" s="2800"/>
      <c r="N13" s="2800"/>
      <c r="O13" s="2800"/>
      <c r="P13" s="2800"/>
      <c r="Q13" s="2800"/>
      <c r="R13" s="2801"/>
      <c r="S13" s="2800"/>
      <c r="T13" s="2800"/>
      <c r="U13" s="2800"/>
      <c r="V13" s="2800"/>
      <c r="W13" s="2800"/>
      <c r="X13" s="2787"/>
      <c r="Y13" s="2787"/>
      <c r="Z13" s="2787"/>
      <c r="AA13" s="2787"/>
      <c r="AB13" s="2787"/>
      <c r="AC13" s="2787"/>
      <c r="AD13" s="2800"/>
      <c r="AE13" s="2800"/>
      <c r="AF13" s="2787"/>
      <c r="AG13" s="2787"/>
      <c r="AH13" s="2787"/>
      <c r="AI13" s="2787"/>
      <c r="AJ13" s="2787"/>
      <c r="AK13" s="2787"/>
      <c r="AL13" s="2787"/>
      <c r="AM13" s="2787"/>
      <c r="AN13" s="2787"/>
      <c r="AO13" s="2787"/>
      <c r="AP13" s="2787"/>
      <c r="AQ13" s="2787"/>
      <c r="AR13" s="2787"/>
      <c r="AS13" s="2787"/>
    </row>
    <row r="14" spans="1:45" s="2802" customFormat="1">
      <c r="A14" s="893" t="s">
        <v>2197</v>
      </c>
      <c r="R14" s="893" t="s">
        <v>2198</v>
      </c>
    </row>
    <row r="15" spans="1:45" ht="14.25">
      <c r="A15" s="2060" t="s">
        <v>314</v>
      </c>
      <c r="B15" s="2624"/>
      <c r="R15" s="2060" t="s">
        <v>2199</v>
      </c>
    </row>
  </sheetData>
  <hyperlinks>
    <hyperlink ref="A1" location="Menu!A1" display="Return to Menu"/>
    <hyperlink ref="R1" location="Menu!A1" display="Return to Menu"/>
  </hyperlinks>
  <pageMargins left="0.25" right="0.25" top="0.75" bottom="0.75" header="0.3" footer="0.3"/>
  <pageSetup scale="34" orientation="landscape" r:id="rId1"/>
  <colBreaks count="1" manualBreakCount="1">
    <brk id="17" max="13"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8"/>
  <sheetViews>
    <sheetView view="pageBreakPreview" topLeftCell="A130" zoomScale="90" zoomScaleNormal="100" zoomScaleSheetLayoutView="90" workbookViewId="0"/>
  </sheetViews>
  <sheetFormatPr defaultRowHeight="12.75"/>
  <cols>
    <col min="1" max="1" width="13.140625" style="2762" customWidth="1"/>
    <col min="2" max="2" width="15.7109375" style="2647" customWidth="1"/>
    <col min="3" max="3" width="16.42578125" style="2647" customWidth="1"/>
    <col min="4" max="4" width="15.42578125" style="2647" customWidth="1"/>
    <col min="5" max="5" width="14.28515625" style="2647" customWidth="1"/>
    <col min="6" max="6" width="15.28515625" style="2647" customWidth="1"/>
    <col min="7" max="7" width="16.28515625" style="2647" customWidth="1"/>
    <col min="8" max="8" width="13.42578125" style="2647" customWidth="1"/>
    <col min="9" max="9" width="15.85546875" style="2647" customWidth="1"/>
    <col min="10" max="10" width="14.28515625" style="2647" customWidth="1"/>
    <col min="11" max="12" width="15.42578125" style="2647" customWidth="1"/>
    <col min="13" max="13" width="13.85546875" style="2647" customWidth="1"/>
    <col min="14" max="255" width="9.140625" style="2647"/>
    <col min="256" max="256" width="13.140625" style="2647" customWidth="1"/>
    <col min="257" max="257" width="15.7109375" style="2647" customWidth="1"/>
    <col min="258" max="258" width="16.42578125" style="2647" customWidth="1"/>
    <col min="259" max="259" width="15.42578125" style="2647" customWidth="1"/>
    <col min="260" max="260" width="14.28515625" style="2647" customWidth="1"/>
    <col min="261" max="261" width="15.28515625" style="2647" customWidth="1"/>
    <col min="262" max="262" width="16.28515625" style="2647" customWidth="1"/>
    <col min="263" max="263" width="13.42578125" style="2647" customWidth="1"/>
    <col min="264" max="264" width="15.85546875" style="2647" customWidth="1"/>
    <col min="265" max="265" width="14.28515625" style="2647" customWidth="1"/>
    <col min="266" max="267" width="15.42578125" style="2647" customWidth="1"/>
    <col min="268" max="268" width="13.85546875" style="2647" customWidth="1"/>
    <col min="269" max="511" width="9.140625" style="2647"/>
    <col min="512" max="512" width="13.140625" style="2647" customWidth="1"/>
    <col min="513" max="513" width="15.7109375" style="2647" customWidth="1"/>
    <col min="514" max="514" width="16.42578125" style="2647" customWidth="1"/>
    <col min="515" max="515" width="15.42578125" style="2647" customWidth="1"/>
    <col min="516" max="516" width="14.28515625" style="2647" customWidth="1"/>
    <col min="517" max="517" width="15.28515625" style="2647" customWidth="1"/>
    <col min="518" max="518" width="16.28515625" style="2647" customWidth="1"/>
    <col min="519" max="519" width="13.42578125" style="2647" customWidth="1"/>
    <col min="520" max="520" width="15.85546875" style="2647" customWidth="1"/>
    <col min="521" max="521" width="14.28515625" style="2647" customWidth="1"/>
    <col min="522" max="523" width="15.42578125" style="2647" customWidth="1"/>
    <col min="524" max="524" width="13.85546875" style="2647" customWidth="1"/>
    <col min="525" max="767" width="9.140625" style="2647"/>
    <col min="768" max="768" width="13.140625" style="2647" customWidth="1"/>
    <col min="769" max="769" width="15.7109375" style="2647" customWidth="1"/>
    <col min="770" max="770" width="16.42578125" style="2647" customWidth="1"/>
    <col min="771" max="771" width="15.42578125" style="2647" customWidth="1"/>
    <col min="772" max="772" width="14.28515625" style="2647" customWidth="1"/>
    <col min="773" max="773" width="15.28515625" style="2647" customWidth="1"/>
    <col min="774" max="774" width="16.28515625" style="2647" customWidth="1"/>
    <col min="775" max="775" width="13.42578125" style="2647" customWidth="1"/>
    <col min="776" max="776" width="15.85546875" style="2647" customWidth="1"/>
    <col min="777" max="777" width="14.28515625" style="2647" customWidth="1"/>
    <col min="778" max="779" width="15.42578125" style="2647" customWidth="1"/>
    <col min="780" max="780" width="13.85546875" style="2647" customWidth="1"/>
    <col min="781" max="1023" width="9.140625" style="2647"/>
    <col min="1024" max="1024" width="13.140625" style="2647" customWidth="1"/>
    <col min="1025" max="1025" width="15.7109375" style="2647" customWidth="1"/>
    <col min="1026" max="1026" width="16.42578125" style="2647" customWidth="1"/>
    <col min="1027" max="1027" width="15.42578125" style="2647" customWidth="1"/>
    <col min="1028" max="1028" width="14.28515625" style="2647" customWidth="1"/>
    <col min="1029" max="1029" width="15.28515625" style="2647" customWidth="1"/>
    <col min="1030" max="1030" width="16.28515625" style="2647" customWidth="1"/>
    <col min="1031" max="1031" width="13.42578125" style="2647" customWidth="1"/>
    <col min="1032" max="1032" width="15.85546875" style="2647" customWidth="1"/>
    <col min="1033" max="1033" width="14.28515625" style="2647" customWidth="1"/>
    <col min="1034" max="1035" width="15.42578125" style="2647" customWidth="1"/>
    <col min="1036" max="1036" width="13.85546875" style="2647" customWidth="1"/>
    <col min="1037" max="1279" width="9.140625" style="2647"/>
    <col min="1280" max="1280" width="13.140625" style="2647" customWidth="1"/>
    <col min="1281" max="1281" width="15.7109375" style="2647" customWidth="1"/>
    <col min="1282" max="1282" width="16.42578125" style="2647" customWidth="1"/>
    <col min="1283" max="1283" width="15.42578125" style="2647" customWidth="1"/>
    <col min="1284" max="1284" width="14.28515625" style="2647" customWidth="1"/>
    <col min="1285" max="1285" width="15.28515625" style="2647" customWidth="1"/>
    <col min="1286" max="1286" width="16.28515625" style="2647" customWidth="1"/>
    <col min="1287" max="1287" width="13.42578125" style="2647" customWidth="1"/>
    <col min="1288" max="1288" width="15.85546875" style="2647" customWidth="1"/>
    <col min="1289" max="1289" width="14.28515625" style="2647" customWidth="1"/>
    <col min="1290" max="1291" width="15.42578125" style="2647" customWidth="1"/>
    <col min="1292" max="1292" width="13.85546875" style="2647" customWidth="1"/>
    <col min="1293" max="1535" width="9.140625" style="2647"/>
    <col min="1536" max="1536" width="13.140625" style="2647" customWidth="1"/>
    <col min="1537" max="1537" width="15.7109375" style="2647" customWidth="1"/>
    <col min="1538" max="1538" width="16.42578125" style="2647" customWidth="1"/>
    <col min="1539" max="1539" width="15.42578125" style="2647" customWidth="1"/>
    <col min="1540" max="1540" width="14.28515625" style="2647" customWidth="1"/>
    <col min="1541" max="1541" width="15.28515625" style="2647" customWidth="1"/>
    <col min="1542" max="1542" width="16.28515625" style="2647" customWidth="1"/>
    <col min="1543" max="1543" width="13.42578125" style="2647" customWidth="1"/>
    <col min="1544" max="1544" width="15.85546875" style="2647" customWidth="1"/>
    <col min="1545" max="1545" width="14.28515625" style="2647" customWidth="1"/>
    <col min="1546" max="1547" width="15.42578125" style="2647" customWidth="1"/>
    <col min="1548" max="1548" width="13.85546875" style="2647" customWidth="1"/>
    <col min="1549" max="1791" width="9.140625" style="2647"/>
    <col min="1792" max="1792" width="13.140625" style="2647" customWidth="1"/>
    <col min="1793" max="1793" width="15.7109375" style="2647" customWidth="1"/>
    <col min="1794" max="1794" width="16.42578125" style="2647" customWidth="1"/>
    <col min="1795" max="1795" width="15.42578125" style="2647" customWidth="1"/>
    <col min="1796" max="1796" width="14.28515625" style="2647" customWidth="1"/>
    <col min="1797" max="1797" width="15.28515625" style="2647" customWidth="1"/>
    <col min="1798" max="1798" width="16.28515625" style="2647" customWidth="1"/>
    <col min="1799" max="1799" width="13.42578125" style="2647" customWidth="1"/>
    <col min="1800" max="1800" width="15.85546875" style="2647" customWidth="1"/>
    <col min="1801" max="1801" width="14.28515625" style="2647" customWidth="1"/>
    <col min="1802" max="1803" width="15.42578125" style="2647" customWidth="1"/>
    <col min="1804" max="1804" width="13.85546875" style="2647" customWidth="1"/>
    <col min="1805" max="2047" width="9.140625" style="2647"/>
    <col min="2048" max="2048" width="13.140625" style="2647" customWidth="1"/>
    <col min="2049" max="2049" width="15.7109375" style="2647" customWidth="1"/>
    <col min="2050" max="2050" width="16.42578125" style="2647" customWidth="1"/>
    <col min="2051" max="2051" width="15.42578125" style="2647" customWidth="1"/>
    <col min="2052" max="2052" width="14.28515625" style="2647" customWidth="1"/>
    <col min="2053" max="2053" width="15.28515625" style="2647" customWidth="1"/>
    <col min="2054" max="2054" width="16.28515625" style="2647" customWidth="1"/>
    <col min="2055" max="2055" width="13.42578125" style="2647" customWidth="1"/>
    <col min="2056" max="2056" width="15.85546875" style="2647" customWidth="1"/>
    <col min="2057" max="2057" width="14.28515625" style="2647" customWidth="1"/>
    <col min="2058" max="2059" width="15.42578125" style="2647" customWidth="1"/>
    <col min="2060" max="2060" width="13.85546875" style="2647" customWidth="1"/>
    <col min="2061" max="2303" width="9.140625" style="2647"/>
    <col min="2304" max="2304" width="13.140625" style="2647" customWidth="1"/>
    <col min="2305" max="2305" width="15.7109375" style="2647" customWidth="1"/>
    <col min="2306" max="2306" width="16.42578125" style="2647" customWidth="1"/>
    <col min="2307" max="2307" width="15.42578125" style="2647" customWidth="1"/>
    <col min="2308" max="2308" width="14.28515625" style="2647" customWidth="1"/>
    <col min="2309" max="2309" width="15.28515625" style="2647" customWidth="1"/>
    <col min="2310" max="2310" width="16.28515625" style="2647" customWidth="1"/>
    <col min="2311" max="2311" width="13.42578125" style="2647" customWidth="1"/>
    <col min="2312" max="2312" width="15.85546875" style="2647" customWidth="1"/>
    <col min="2313" max="2313" width="14.28515625" style="2647" customWidth="1"/>
    <col min="2314" max="2315" width="15.42578125" style="2647" customWidth="1"/>
    <col min="2316" max="2316" width="13.85546875" style="2647" customWidth="1"/>
    <col min="2317" max="2559" width="9.140625" style="2647"/>
    <col min="2560" max="2560" width="13.140625" style="2647" customWidth="1"/>
    <col min="2561" max="2561" width="15.7109375" style="2647" customWidth="1"/>
    <col min="2562" max="2562" width="16.42578125" style="2647" customWidth="1"/>
    <col min="2563" max="2563" width="15.42578125" style="2647" customWidth="1"/>
    <col min="2564" max="2564" width="14.28515625" style="2647" customWidth="1"/>
    <col min="2565" max="2565" width="15.28515625" style="2647" customWidth="1"/>
    <col min="2566" max="2566" width="16.28515625" style="2647" customWidth="1"/>
    <col min="2567" max="2567" width="13.42578125" style="2647" customWidth="1"/>
    <col min="2568" max="2568" width="15.85546875" style="2647" customWidth="1"/>
    <col min="2569" max="2569" width="14.28515625" style="2647" customWidth="1"/>
    <col min="2570" max="2571" width="15.42578125" style="2647" customWidth="1"/>
    <col min="2572" max="2572" width="13.85546875" style="2647" customWidth="1"/>
    <col min="2573" max="2815" width="9.140625" style="2647"/>
    <col min="2816" max="2816" width="13.140625" style="2647" customWidth="1"/>
    <col min="2817" max="2817" width="15.7109375" style="2647" customWidth="1"/>
    <col min="2818" max="2818" width="16.42578125" style="2647" customWidth="1"/>
    <col min="2819" max="2819" width="15.42578125" style="2647" customWidth="1"/>
    <col min="2820" max="2820" width="14.28515625" style="2647" customWidth="1"/>
    <col min="2821" max="2821" width="15.28515625" style="2647" customWidth="1"/>
    <col min="2822" max="2822" width="16.28515625" style="2647" customWidth="1"/>
    <col min="2823" max="2823" width="13.42578125" style="2647" customWidth="1"/>
    <col min="2824" max="2824" width="15.85546875" style="2647" customWidth="1"/>
    <col min="2825" max="2825" width="14.28515625" style="2647" customWidth="1"/>
    <col min="2826" max="2827" width="15.42578125" style="2647" customWidth="1"/>
    <col min="2828" max="2828" width="13.85546875" style="2647" customWidth="1"/>
    <col min="2829" max="3071" width="9.140625" style="2647"/>
    <col min="3072" max="3072" width="13.140625" style="2647" customWidth="1"/>
    <col min="3073" max="3073" width="15.7109375" style="2647" customWidth="1"/>
    <col min="3074" max="3074" width="16.42578125" style="2647" customWidth="1"/>
    <col min="3075" max="3075" width="15.42578125" style="2647" customWidth="1"/>
    <col min="3076" max="3076" width="14.28515625" style="2647" customWidth="1"/>
    <col min="3077" max="3077" width="15.28515625" style="2647" customWidth="1"/>
    <col min="3078" max="3078" width="16.28515625" style="2647" customWidth="1"/>
    <col min="3079" max="3079" width="13.42578125" style="2647" customWidth="1"/>
    <col min="3080" max="3080" width="15.85546875" style="2647" customWidth="1"/>
    <col min="3081" max="3081" width="14.28515625" style="2647" customWidth="1"/>
    <col min="3082" max="3083" width="15.42578125" style="2647" customWidth="1"/>
    <col min="3084" max="3084" width="13.85546875" style="2647" customWidth="1"/>
    <col min="3085" max="3327" width="9.140625" style="2647"/>
    <col min="3328" max="3328" width="13.140625" style="2647" customWidth="1"/>
    <col min="3329" max="3329" width="15.7109375" style="2647" customWidth="1"/>
    <col min="3330" max="3330" width="16.42578125" style="2647" customWidth="1"/>
    <col min="3331" max="3331" width="15.42578125" style="2647" customWidth="1"/>
    <col min="3332" max="3332" width="14.28515625" style="2647" customWidth="1"/>
    <col min="3333" max="3333" width="15.28515625" style="2647" customWidth="1"/>
    <col min="3334" max="3334" width="16.28515625" style="2647" customWidth="1"/>
    <col min="3335" max="3335" width="13.42578125" style="2647" customWidth="1"/>
    <col min="3336" max="3336" width="15.85546875" style="2647" customWidth="1"/>
    <col min="3337" max="3337" width="14.28515625" style="2647" customWidth="1"/>
    <col min="3338" max="3339" width="15.42578125" style="2647" customWidth="1"/>
    <col min="3340" max="3340" width="13.85546875" style="2647" customWidth="1"/>
    <col min="3341" max="3583" width="9.140625" style="2647"/>
    <col min="3584" max="3584" width="13.140625" style="2647" customWidth="1"/>
    <col min="3585" max="3585" width="15.7109375" style="2647" customWidth="1"/>
    <col min="3586" max="3586" width="16.42578125" style="2647" customWidth="1"/>
    <col min="3587" max="3587" width="15.42578125" style="2647" customWidth="1"/>
    <col min="3588" max="3588" width="14.28515625" style="2647" customWidth="1"/>
    <col min="3589" max="3589" width="15.28515625" style="2647" customWidth="1"/>
    <col min="3590" max="3590" width="16.28515625" style="2647" customWidth="1"/>
    <col min="3591" max="3591" width="13.42578125" style="2647" customWidth="1"/>
    <col min="3592" max="3592" width="15.85546875" style="2647" customWidth="1"/>
    <col min="3593" max="3593" width="14.28515625" style="2647" customWidth="1"/>
    <col min="3594" max="3595" width="15.42578125" style="2647" customWidth="1"/>
    <col min="3596" max="3596" width="13.85546875" style="2647" customWidth="1"/>
    <col min="3597" max="3839" width="9.140625" style="2647"/>
    <col min="3840" max="3840" width="13.140625" style="2647" customWidth="1"/>
    <col min="3841" max="3841" width="15.7109375" style="2647" customWidth="1"/>
    <col min="3842" max="3842" width="16.42578125" style="2647" customWidth="1"/>
    <col min="3843" max="3843" width="15.42578125" style="2647" customWidth="1"/>
    <col min="3844" max="3844" width="14.28515625" style="2647" customWidth="1"/>
    <col min="3845" max="3845" width="15.28515625" style="2647" customWidth="1"/>
    <col min="3846" max="3846" width="16.28515625" style="2647" customWidth="1"/>
    <col min="3847" max="3847" width="13.42578125" style="2647" customWidth="1"/>
    <col min="3848" max="3848" width="15.85546875" style="2647" customWidth="1"/>
    <col min="3849" max="3849" width="14.28515625" style="2647" customWidth="1"/>
    <col min="3850" max="3851" width="15.42578125" style="2647" customWidth="1"/>
    <col min="3852" max="3852" width="13.85546875" style="2647" customWidth="1"/>
    <col min="3853" max="4095" width="9.140625" style="2647"/>
    <col min="4096" max="4096" width="13.140625" style="2647" customWidth="1"/>
    <col min="4097" max="4097" width="15.7109375" style="2647" customWidth="1"/>
    <col min="4098" max="4098" width="16.42578125" style="2647" customWidth="1"/>
    <col min="4099" max="4099" width="15.42578125" style="2647" customWidth="1"/>
    <col min="4100" max="4100" width="14.28515625" style="2647" customWidth="1"/>
    <col min="4101" max="4101" width="15.28515625" style="2647" customWidth="1"/>
    <col min="4102" max="4102" width="16.28515625" style="2647" customWidth="1"/>
    <col min="4103" max="4103" width="13.42578125" style="2647" customWidth="1"/>
    <col min="4104" max="4104" width="15.85546875" style="2647" customWidth="1"/>
    <col min="4105" max="4105" width="14.28515625" style="2647" customWidth="1"/>
    <col min="4106" max="4107" width="15.42578125" style="2647" customWidth="1"/>
    <col min="4108" max="4108" width="13.85546875" style="2647" customWidth="1"/>
    <col min="4109" max="4351" width="9.140625" style="2647"/>
    <col min="4352" max="4352" width="13.140625" style="2647" customWidth="1"/>
    <col min="4353" max="4353" width="15.7109375" style="2647" customWidth="1"/>
    <col min="4354" max="4354" width="16.42578125" style="2647" customWidth="1"/>
    <col min="4355" max="4355" width="15.42578125" style="2647" customWidth="1"/>
    <col min="4356" max="4356" width="14.28515625" style="2647" customWidth="1"/>
    <col min="4357" max="4357" width="15.28515625" style="2647" customWidth="1"/>
    <col min="4358" max="4358" width="16.28515625" style="2647" customWidth="1"/>
    <col min="4359" max="4359" width="13.42578125" style="2647" customWidth="1"/>
    <col min="4360" max="4360" width="15.85546875" style="2647" customWidth="1"/>
    <col min="4361" max="4361" width="14.28515625" style="2647" customWidth="1"/>
    <col min="4362" max="4363" width="15.42578125" style="2647" customWidth="1"/>
    <col min="4364" max="4364" width="13.85546875" style="2647" customWidth="1"/>
    <col min="4365" max="4607" width="9.140625" style="2647"/>
    <col min="4608" max="4608" width="13.140625" style="2647" customWidth="1"/>
    <col min="4609" max="4609" width="15.7109375" style="2647" customWidth="1"/>
    <col min="4610" max="4610" width="16.42578125" style="2647" customWidth="1"/>
    <col min="4611" max="4611" width="15.42578125" style="2647" customWidth="1"/>
    <col min="4612" max="4612" width="14.28515625" style="2647" customWidth="1"/>
    <col min="4613" max="4613" width="15.28515625" style="2647" customWidth="1"/>
    <col min="4614" max="4614" width="16.28515625" style="2647" customWidth="1"/>
    <col min="4615" max="4615" width="13.42578125" style="2647" customWidth="1"/>
    <col min="4616" max="4616" width="15.85546875" style="2647" customWidth="1"/>
    <col min="4617" max="4617" width="14.28515625" style="2647" customWidth="1"/>
    <col min="4618" max="4619" width="15.42578125" style="2647" customWidth="1"/>
    <col min="4620" max="4620" width="13.85546875" style="2647" customWidth="1"/>
    <col min="4621" max="4863" width="9.140625" style="2647"/>
    <col min="4864" max="4864" width="13.140625" style="2647" customWidth="1"/>
    <col min="4865" max="4865" width="15.7109375" style="2647" customWidth="1"/>
    <col min="4866" max="4866" width="16.42578125" style="2647" customWidth="1"/>
    <col min="4867" max="4867" width="15.42578125" style="2647" customWidth="1"/>
    <col min="4868" max="4868" width="14.28515625" style="2647" customWidth="1"/>
    <col min="4869" max="4869" width="15.28515625" style="2647" customWidth="1"/>
    <col min="4870" max="4870" width="16.28515625" style="2647" customWidth="1"/>
    <col min="4871" max="4871" width="13.42578125" style="2647" customWidth="1"/>
    <col min="4872" max="4872" width="15.85546875" style="2647" customWidth="1"/>
    <col min="4873" max="4873" width="14.28515625" style="2647" customWidth="1"/>
    <col min="4874" max="4875" width="15.42578125" style="2647" customWidth="1"/>
    <col min="4876" max="4876" width="13.85546875" style="2647" customWidth="1"/>
    <col min="4877" max="5119" width="9.140625" style="2647"/>
    <col min="5120" max="5120" width="13.140625" style="2647" customWidth="1"/>
    <col min="5121" max="5121" width="15.7109375" style="2647" customWidth="1"/>
    <col min="5122" max="5122" width="16.42578125" style="2647" customWidth="1"/>
    <col min="5123" max="5123" width="15.42578125" style="2647" customWidth="1"/>
    <col min="5124" max="5124" width="14.28515625" style="2647" customWidth="1"/>
    <col min="5125" max="5125" width="15.28515625" style="2647" customWidth="1"/>
    <col min="5126" max="5126" width="16.28515625" style="2647" customWidth="1"/>
    <col min="5127" max="5127" width="13.42578125" style="2647" customWidth="1"/>
    <col min="5128" max="5128" width="15.85546875" style="2647" customWidth="1"/>
    <col min="5129" max="5129" width="14.28515625" style="2647" customWidth="1"/>
    <col min="5130" max="5131" width="15.42578125" style="2647" customWidth="1"/>
    <col min="5132" max="5132" width="13.85546875" style="2647" customWidth="1"/>
    <col min="5133" max="5375" width="9.140625" style="2647"/>
    <col min="5376" max="5376" width="13.140625" style="2647" customWidth="1"/>
    <col min="5377" max="5377" width="15.7109375" style="2647" customWidth="1"/>
    <col min="5378" max="5378" width="16.42578125" style="2647" customWidth="1"/>
    <col min="5379" max="5379" width="15.42578125" style="2647" customWidth="1"/>
    <col min="5380" max="5380" width="14.28515625" style="2647" customWidth="1"/>
    <col min="5381" max="5381" width="15.28515625" style="2647" customWidth="1"/>
    <col min="5382" max="5382" width="16.28515625" style="2647" customWidth="1"/>
    <col min="5383" max="5383" width="13.42578125" style="2647" customWidth="1"/>
    <col min="5384" max="5384" width="15.85546875" style="2647" customWidth="1"/>
    <col min="5385" max="5385" width="14.28515625" style="2647" customWidth="1"/>
    <col min="5386" max="5387" width="15.42578125" style="2647" customWidth="1"/>
    <col min="5388" max="5388" width="13.85546875" style="2647" customWidth="1"/>
    <col min="5389" max="5631" width="9.140625" style="2647"/>
    <col min="5632" max="5632" width="13.140625" style="2647" customWidth="1"/>
    <col min="5633" max="5633" width="15.7109375" style="2647" customWidth="1"/>
    <col min="5634" max="5634" width="16.42578125" style="2647" customWidth="1"/>
    <col min="5635" max="5635" width="15.42578125" style="2647" customWidth="1"/>
    <col min="5636" max="5636" width="14.28515625" style="2647" customWidth="1"/>
    <col min="5637" max="5637" width="15.28515625" style="2647" customWidth="1"/>
    <col min="5638" max="5638" width="16.28515625" style="2647" customWidth="1"/>
    <col min="5639" max="5639" width="13.42578125" style="2647" customWidth="1"/>
    <col min="5640" max="5640" width="15.85546875" style="2647" customWidth="1"/>
    <col min="5641" max="5641" width="14.28515625" style="2647" customWidth="1"/>
    <col min="5642" max="5643" width="15.42578125" style="2647" customWidth="1"/>
    <col min="5644" max="5644" width="13.85546875" style="2647" customWidth="1"/>
    <col min="5645" max="5887" width="9.140625" style="2647"/>
    <col min="5888" max="5888" width="13.140625" style="2647" customWidth="1"/>
    <col min="5889" max="5889" width="15.7109375" style="2647" customWidth="1"/>
    <col min="5890" max="5890" width="16.42578125" style="2647" customWidth="1"/>
    <col min="5891" max="5891" width="15.42578125" style="2647" customWidth="1"/>
    <col min="5892" max="5892" width="14.28515625" style="2647" customWidth="1"/>
    <col min="5893" max="5893" width="15.28515625" style="2647" customWidth="1"/>
    <col min="5894" max="5894" width="16.28515625" style="2647" customWidth="1"/>
    <col min="5895" max="5895" width="13.42578125" style="2647" customWidth="1"/>
    <col min="5896" max="5896" width="15.85546875" style="2647" customWidth="1"/>
    <col min="5897" max="5897" width="14.28515625" style="2647" customWidth="1"/>
    <col min="5898" max="5899" width="15.42578125" style="2647" customWidth="1"/>
    <col min="5900" max="5900" width="13.85546875" style="2647" customWidth="1"/>
    <col min="5901" max="6143" width="9.140625" style="2647"/>
    <col min="6144" max="6144" width="13.140625" style="2647" customWidth="1"/>
    <col min="6145" max="6145" width="15.7109375" style="2647" customWidth="1"/>
    <col min="6146" max="6146" width="16.42578125" style="2647" customWidth="1"/>
    <col min="6147" max="6147" width="15.42578125" style="2647" customWidth="1"/>
    <col min="6148" max="6148" width="14.28515625" style="2647" customWidth="1"/>
    <col min="6149" max="6149" width="15.28515625" style="2647" customWidth="1"/>
    <col min="6150" max="6150" width="16.28515625" style="2647" customWidth="1"/>
    <col min="6151" max="6151" width="13.42578125" style="2647" customWidth="1"/>
    <col min="6152" max="6152" width="15.85546875" style="2647" customWidth="1"/>
    <col min="6153" max="6153" width="14.28515625" style="2647" customWidth="1"/>
    <col min="6154" max="6155" width="15.42578125" style="2647" customWidth="1"/>
    <col min="6156" max="6156" width="13.85546875" style="2647" customWidth="1"/>
    <col min="6157" max="6399" width="9.140625" style="2647"/>
    <col min="6400" max="6400" width="13.140625" style="2647" customWidth="1"/>
    <col min="6401" max="6401" width="15.7109375" style="2647" customWidth="1"/>
    <col min="6402" max="6402" width="16.42578125" style="2647" customWidth="1"/>
    <col min="6403" max="6403" width="15.42578125" style="2647" customWidth="1"/>
    <col min="6404" max="6404" width="14.28515625" style="2647" customWidth="1"/>
    <col min="6405" max="6405" width="15.28515625" style="2647" customWidth="1"/>
    <col min="6406" max="6406" width="16.28515625" style="2647" customWidth="1"/>
    <col min="6407" max="6407" width="13.42578125" style="2647" customWidth="1"/>
    <col min="6408" max="6408" width="15.85546875" style="2647" customWidth="1"/>
    <col min="6409" max="6409" width="14.28515625" style="2647" customWidth="1"/>
    <col min="6410" max="6411" width="15.42578125" style="2647" customWidth="1"/>
    <col min="6412" max="6412" width="13.85546875" style="2647" customWidth="1"/>
    <col min="6413" max="6655" width="9.140625" style="2647"/>
    <col min="6656" max="6656" width="13.140625" style="2647" customWidth="1"/>
    <col min="6657" max="6657" width="15.7109375" style="2647" customWidth="1"/>
    <col min="6658" max="6658" width="16.42578125" style="2647" customWidth="1"/>
    <col min="6659" max="6659" width="15.42578125" style="2647" customWidth="1"/>
    <col min="6660" max="6660" width="14.28515625" style="2647" customWidth="1"/>
    <col min="6661" max="6661" width="15.28515625" style="2647" customWidth="1"/>
    <col min="6662" max="6662" width="16.28515625" style="2647" customWidth="1"/>
    <col min="6663" max="6663" width="13.42578125" style="2647" customWidth="1"/>
    <col min="6664" max="6664" width="15.85546875" style="2647" customWidth="1"/>
    <col min="6665" max="6665" width="14.28515625" style="2647" customWidth="1"/>
    <col min="6666" max="6667" width="15.42578125" style="2647" customWidth="1"/>
    <col min="6668" max="6668" width="13.85546875" style="2647" customWidth="1"/>
    <col min="6669" max="6911" width="9.140625" style="2647"/>
    <col min="6912" max="6912" width="13.140625" style="2647" customWidth="1"/>
    <col min="6913" max="6913" width="15.7109375" style="2647" customWidth="1"/>
    <col min="6914" max="6914" width="16.42578125" style="2647" customWidth="1"/>
    <col min="6915" max="6915" width="15.42578125" style="2647" customWidth="1"/>
    <col min="6916" max="6916" width="14.28515625" style="2647" customWidth="1"/>
    <col min="6917" max="6917" width="15.28515625" style="2647" customWidth="1"/>
    <col min="6918" max="6918" width="16.28515625" style="2647" customWidth="1"/>
    <col min="6919" max="6919" width="13.42578125" style="2647" customWidth="1"/>
    <col min="6920" max="6920" width="15.85546875" style="2647" customWidth="1"/>
    <col min="6921" max="6921" width="14.28515625" style="2647" customWidth="1"/>
    <col min="6922" max="6923" width="15.42578125" style="2647" customWidth="1"/>
    <col min="6924" max="6924" width="13.85546875" style="2647" customWidth="1"/>
    <col min="6925" max="7167" width="9.140625" style="2647"/>
    <col min="7168" max="7168" width="13.140625" style="2647" customWidth="1"/>
    <col min="7169" max="7169" width="15.7109375" style="2647" customWidth="1"/>
    <col min="7170" max="7170" width="16.42578125" style="2647" customWidth="1"/>
    <col min="7171" max="7171" width="15.42578125" style="2647" customWidth="1"/>
    <col min="7172" max="7172" width="14.28515625" style="2647" customWidth="1"/>
    <col min="7173" max="7173" width="15.28515625" style="2647" customWidth="1"/>
    <col min="7174" max="7174" width="16.28515625" style="2647" customWidth="1"/>
    <col min="7175" max="7175" width="13.42578125" style="2647" customWidth="1"/>
    <col min="7176" max="7176" width="15.85546875" style="2647" customWidth="1"/>
    <col min="7177" max="7177" width="14.28515625" style="2647" customWidth="1"/>
    <col min="7178" max="7179" width="15.42578125" style="2647" customWidth="1"/>
    <col min="7180" max="7180" width="13.85546875" style="2647" customWidth="1"/>
    <col min="7181" max="7423" width="9.140625" style="2647"/>
    <col min="7424" max="7424" width="13.140625" style="2647" customWidth="1"/>
    <col min="7425" max="7425" width="15.7109375" style="2647" customWidth="1"/>
    <col min="7426" max="7426" width="16.42578125" style="2647" customWidth="1"/>
    <col min="7427" max="7427" width="15.42578125" style="2647" customWidth="1"/>
    <col min="7428" max="7428" width="14.28515625" style="2647" customWidth="1"/>
    <col min="7429" max="7429" width="15.28515625" style="2647" customWidth="1"/>
    <col min="7430" max="7430" width="16.28515625" style="2647" customWidth="1"/>
    <col min="7431" max="7431" width="13.42578125" style="2647" customWidth="1"/>
    <col min="7432" max="7432" width="15.85546875" style="2647" customWidth="1"/>
    <col min="7433" max="7433" width="14.28515625" style="2647" customWidth="1"/>
    <col min="7434" max="7435" width="15.42578125" style="2647" customWidth="1"/>
    <col min="7436" max="7436" width="13.85546875" style="2647" customWidth="1"/>
    <col min="7437" max="7679" width="9.140625" style="2647"/>
    <col min="7680" max="7680" width="13.140625" style="2647" customWidth="1"/>
    <col min="7681" max="7681" width="15.7109375" style="2647" customWidth="1"/>
    <col min="7682" max="7682" width="16.42578125" style="2647" customWidth="1"/>
    <col min="7683" max="7683" width="15.42578125" style="2647" customWidth="1"/>
    <col min="7684" max="7684" width="14.28515625" style="2647" customWidth="1"/>
    <col min="7685" max="7685" width="15.28515625" style="2647" customWidth="1"/>
    <col min="7686" max="7686" width="16.28515625" style="2647" customWidth="1"/>
    <col min="7687" max="7687" width="13.42578125" style="2647" customWidth="1"/>
    <col min="7688" max="7688" width="15.85546875" style="2647" customWidth="1"/>
    <col min="7689" max="7689" width="14.28515625" style="2647" customWidth="1"/>
    <col min="7690" max="7691" width="15.42578125" style="2647" customWidth="1"/>
    <col min="7692" max="7692" width="13.85546875" style="2647" customWidth="1"/>
    <col min="7693" max="7935" width="9.140625" style="2647"/>
    <col min="7936" max="7936" width="13.140625" style="2647" customWidth="1"/>
    <col min="7937" max="7937" width="15.7109375" style="2647" customWidth="1"/>
    <col min="7938" max="7938" width="16.42578125" style="2647" customWidth="1"/>
    <col min="7939" max="7939" width="15.42578125" style="2647" customWidth="1"/>
    <col min="7940" max="7940" width="14.28515625" style="2647" customWidth="1"/>
    <col min="7941" max="7941" width="15.28515625" style="2647" customWidth="1"/>
    <col min="7942" max="7942" width="16.28515625" style="2647" customWidth="1"/>
    <col min="7943" max="7943" width="13.42578125" style="2647" customWidth="1"/>
    <col min="7944" max="7944" width="15.85546875" style="2647" customWidth="1"/>
    <col min="7945" max="7945" width="14.28515625" style="2647" customWidth="1"/>
    <col min="7946" max="7947" width="15.42578125" style="2647" customWidth="1"/>
    <col min="7948" max="7948" width="13.85546875" style="2647" customWidth="1"/>
    <col min="7949" max="8191" width="9.140625" style="2647"/>
    <col min="8192" max="8192" width="13.140625" style="2647" customWidth="1"/>
    <col min="8193" max="8193" width="15.7109375" style="2647" customWidth="1"/>
    <col min="8194" max="8194" width="16.42578125" style="2647" customWidth="1"/>
    <col min="8195" max="8195" width="15.42578125" style="2647" customWidth="1"/>
    <col min="8196" max="8196" width="14.28515625" style="2647" customWidth="1"/>
    <col min="8197" max="8197" width="15.28515625" style="2647" customWidth="1"/>
    <col min="8198" max="8198" width="16.28515625" style="2647" customWidth="1"/>
    <col min="8199" max="8199" width="13.42578125" style="2647" customWidth="1"/>
    <col min="8200" max="8200" width="15.85546875" style="2647" customWidth="1"/>
    <col min="8201" max="8201" width="14.28515625" style="2647" customWidth="1"/>
    <col min="8202" max="8203" width="15.42578125" style="2647" customWidth="1"/>
    <col min="8204" max="8204" width="13.85546875" style="2647" customWidth="1"/>
    <col min="8205" max="8447" width="9.140625" style="2647"/>
    <col min="8448" max="8448" width="13.140625" style="2647" customWidth="1"/>
    <col min="8449" max="8449" width="15.7109375" style="2647" customWidth="1"/>
    <col min="8450" max="8450" width="16.42578125" style="2647" customWidth="1"/>
    <col min="8451" max="8451" width="15.42578125" style="2647" customWidth="1"/>
    <col min="8452" max="8452" width="14.28515625" style="2647" customWidth="1"/>
    <col min="8453" max="8453" width="15.28515625" style="2647" customWidth="1"/>
    <col min="8454" max="8454" width="16.28515625" style="2647" customWidth="1"/>
    <col min="8455" max="8455" width="13.42578125" style="2647" customWidth="1"/>
    <col min="8456" max="8456" width="15.85546875" style="2647" customWidth="1"/>
    <col min="8457" max="8457" width="14.28515625" style="2647" customWidth="1"/>
    <col min="8458" max="8459" width="15.42578125" style="2647" customWidth="1"/>
    <col min="8460" max="8460" width="13.85546875" style="2647" customWidth="1"/>
    <col min="8461" max="8703" width="9.140625" style="2647"/>
    <col min="8704" max="8704" width="13.140625" style="2647" customWidth="1"/>
    <col min="8705" max="8705" width="15.7109375" style="2647" customWidth="1"/>
    <col min="8706" max="8706" width="16.42578125" style="2647" customWidth="1"/>
    <col min="8707" max="8707" width="15.42578125" style="2647" customWidth="1"/>
    <col min="8708" max="8708" width="14.28515625" style="2647" customWidth="1"/>
    <col min="8709" max="8709" width="15.28515625" style="2647" customWidth="1"/>
    <col min="8710" max="8710" width="16.28515625" style="2647" customWidth="1"/>
    <col min="8711" max="8711" width="13.42578125" style="2647" customWidth="1"/>
    <col min="8712" max="8712" width="15.85546875" style="2647" customWidth="1"/>
    <col min="8713" max="8713" width="14.28515625" style="2647" customWidth="1"/>
    <col min="8714" max="8715" width="15.42578125" style="2647" customWidth="1"/>
    <col min="8716" max="8716" width="13.85546875" style="2647" customWidth="1"/>
    <col min="8717" max="8959" width="9.140625" style="2647"/>
    <col min="8960" max="8960" width="13.140625" style="2647" customWidth="1"/>
    <col min="8961" max="8961" width="15.7109375" style="2647" customWidth="1"/>
    <col min="8962" max="8962" width="16.42578125" style="2647" customWidth="1"/>
    <col min="8963" max="8963" width="15.42578125" style="2647" customWidth="1"/>
    <col min="8964" max="8964" width="14.28515625" style="2647" customWidth="1"/>
    <col min="8965" max="8965" width="15.28515625" style="2647" customWidth="1"/>
    <col min="8966" max="8966" width="16.28515625" style="2647" customWidth="1"/>
    <col min="8967" max="8967" width="13.42578125" style="2647" customWidth="1"/>
    <col min="8968" max="8968" width="15.85546875" style="2647" customWidth="1"/>
    <col min="8969" max="8969" width="14.28515625" style="2647" customWidth="1"/>
    <col min="8970" max="8971" width="15.42578125" style="2647" customWidth="1"/>
    <col min="8972" max="8972" width="13.85546875" style="2647" customWidth="1"/>
    <col min="8973" max="9215" width="9.140625" style="2647"/>
    <col min="9216" max="9216" width="13.140625" style="2647" customWidth="1"/>
    <col min="9217" max="9217" width="15.7109375" style="2647" customWidth="1"/>
    <col min="9218" max="9218" width="16.42578125" style="2647" customWidth="1"/>
    <col min="9219" max="9219" width="15.42578125" style="2647" customWidth="1"/>
    <col min="9220" max="9220" width="14.28515625" style="2647" customWidth="1"/>
    <col min="9221" max="9221" width="15.28515625" style="2647" customWidth="1"/>
    <col min="9222" max="9222" width="16.28515625" style="2647" customWidth="1"/>
    <col min="9223" max="9223" width="13.42578125" style="2647" customWidth="1"/>
    <col min="9224" max="9224" width="15.85546875" style="2647" customWidth="1"/>
    <col min="9225" max="9225" width="14.28515625" style="2647" customWidth="1"/>
    <col min="9226" max="9227" width="15.42578125" style="2647" customWidth="1"/>
    <col min="9228" max="9228" width="13.85546875" style="2647" customWidth="1"/>
    <col min="9229" max="9471" width="9.140625" style="2647"/>
    <col min="9472" max="9472" width="13.140625" style="2647" customWidth="1"/>
    <col min="9473" max="9473" width="15.7109375" style="2647" customWidth="1"/>
    <col min="9474" max="9474" width="16.42578125" style="2647" customWidth="1"/>
    <col min="9475" max="9475" width="15.42578125" style="2647" customWidth="1"/>
    <col min="9476" max="9476" width="14.28515625" style="2647" customWidth="1"/>
    <col min="9477" max="9477" width="15.28515625" style="2647" customWidth="1"/>
    <col min="9478" max="9478" width="16.28515625" style="2647" customWidth="1"/>
    <col min="9479" max="9479" width="13.42578125" style="2647" customWidth="1"/>
    <col min="9480" max="9480" width="15.85546875" style="2647" customWidth="1"/>
    <col min="9481" max="9481" width="14.28515625" style="2647" customWidth="1"/>
    <col min="9482" max="9483" width="15.42578125" style="2647" customWidth="1"/>
    <col min="9484" max="9484" width="13.85546875" style="2647" customWidth="1"/>
    <col min="9485" max="9727" width="9.140625" style="2647"/>
    <col min="9728" max="9728" width="13.140625" style="2647" customWidth="1"/>
    <col min="9729" max="9729" width="15.7109375" style="2647" customWidth="1"/>
    <col min="9730" max="9730" width="16.42578125" style="2647" customWidth="1"/>
    <col min="9731" max="9731" width="15.42578125" style="2647" customWidth="1"/>
    <col min="9732" max="9732" width="14.28515625" style="2647" customWidth="1"/>
    <col min="9733" max="9733" width="15.28515625" style="2647" customWidth="1"/>
    <col min="9734" max="9734" width="16.28515625" style="2647" customWidth="1"/>
    <col min="9735" max="9735" width="13.42578125" style="2647" customWidth="1"/>
    <col min="9736" max="9736" width="15.85546875" style="2647" customWidth="1"/>
    <col min="9737" max="9737" width="14.28515625" style="2647" customWidth="1"/>
    <col min="9738" max="9739" width="15.42578125" style="2647" customWidth="1"/>
    <col min="9740" max="9740" width="13.85546875" style="2647" customWidth="1"/>
    <col min="9741" max="9983" width="9.140625" style="2647"/>
    <col min="9984" max="9984" width="13.140625" style="2647" customWidth="1"/>
    <col min="9985" max="9985" width="15.7109375" style="2647" customWidth="1"/>
    <col min="9986" max="9986" width="16.42578125" style="2647" customWidth="1"/>
    <col min="9987" max="9987" width="15.42578125" style="2647" customWidth="1"/>
    <col min="9988" max="9988" width="14.28515625" style="2647" customWidth="1"/>
    <col min="9989" max="9989" width="15.28515625" style="2647" customWidth="1"/>
    <col min="9990" max="9990" width="16.28515625" style="2647" customWidth="1"/>
    <col min="9991" max="9991" width="13.42578125" style="2647" customWidth="1"/>
    <col min="9992" max="9992" width="15.85546875" style="2647" customWidth="1"/>
    <col min="9993" max="9993" width="14.28515625" style="2647" customWidth="1"/>
    <col min="9994" max="9995" width="15.42578125" style="2647" customWidth="1"/>
    <col min="9996" max="9996" width="13.85546875" style="2647" customWidth="1"/>
    <col min="9997" max="10239" width="9.140625" style="2647"/>
    <col min="10240" max="10240" width="13.140625" style="2647" customWidth="1"/>
    <col min="10241" max="10241" width="15.7109375" style="2647" customWidth="1"/>
    <col min="10242" max="10242" width="16.42578125" style="2647" customWidth="1"/>
    <col min="10243" max="10243" width="15.42578125" style="2647" customWidth="1"/>
    <col min="10244" max="10244" width="14.28515625" style="2647" customWidth="1"/>
    <col min="10245" max="10245" width="15.28515625" style="2647" customWidth="1"/>
    <col min="10246" max="10246" width="16.28515625" style="2647" customWidth="1"/>
    <col min="10247" max="10247" width="13.42578125" style="2647" customWidth="1"/>
    <col min="10248" max="10248" width="15.85546875" style="2647" customWidth="1"/>
    <col min="10249" max="10249" width="14.28515625" style="2647" customWidth="1"/>
    <col min="10250" max="10251" width="15.42578125" style="2647" customWidth="1"/>
    <col min="10252" max="10252" width="13.85546875" style="2647" customWidth="1"/>
    <col min="10253" max="10495" width="9.140625" style="2647"/>
    <col min="10496" max="10496" width="13.140625" style="2647" customWidth="1"/>
    <col min="10497" max="10497" width="15.7109375" style="2647" customWidth="1"/>
    <col min="10498" max="10498" width="16.42578125" style="2647" customWidth="1"/>
    <col min="10499" max="10499" width="15.42578125" style="2647" customWidth="1"/>
    <col min="10500" max="10500" width="14.28515625" style="2647" customWidth="1"/>
    <col min="10501" max="10501" width="15.28515625" style="2647" customWidth="1"/>
    <col min="10502" max="10502" width="16.28515625" style="2647" customWidth="1"/>
    <col min="10503" max="10503" width="13.42578125" style="2647" customWidth="1"/>
    <col min="10504" max="10504" width="15.85546875" style="2647" customWidth="1"/>
    <col min="10505" max="10505" width="14.28515625" style="2647" customWidth="1"/>
    <col min="10506" max="10507" width="15.42578125" style="2647" customWidth="1"/>
    <col min="10508" max="10508" width="13.85546875" style="2647" customWidth="1"/>
    <col min="10509" max="10751" width="9.140625" style="2647"/>
    <col min="10752" max="10752" width="13.140625" style="2647" customWidth="1"/>
    <col min="10753" max="10753" width="15.7109375" style="2647" customWidth="1"/>
    <col min="10754" max="10754" width="16.42578125" style="2647" customWidth="1"/>
    <col min="10755" max="10755" width="15.42578125" style="2647" customWidth="1"/>
    <col min="10756" max="10756" width="14.28515625" style="2647" customWidth="1"/>
    <col min="10757" max="10757" width="15.28515625" style="2647" customWidth="1"/>
    <col min="10758" max="10758" width="16.28515625" style="2647" customWidth="1"/>
    <col min="10759" max="10759" width="13.42578125" style="2647" customWidth="1"/>
    <col min="10760" max="10760" width="15.85546875" style="2647" customWidth="1"/>
    <col min="10761" max="10761" width="14.28515625" style="2647" customWidth="1"/>
    <col min="10762" max="10763" width="15.42578125" style="2647" customWidth="1"/>
    <col min="10764" max="10764" width="13.85546875" style="2647" customWidth="1"/>
    <col min="10765" max="11007" width="9.140625" style="2647"/>
    <col min="11008" max="11008" width="13.140625" style="2647" customWidth="1"/>
    <col min="11009" max="11009" width="15.7109375" style="2647" customWidth="1"/>
    <col min="11010" max="11010" width="16.42578125" style="2647" customWidth="1"/>
    <col min="11011" max="11011" width="15.42578125" style="2647" customWidth="1"/>
    <col min="11012" max="11012" width="14.28515625" style="2647" customWidth="1"/>
    <col min="11013" max="11013" width="15.28515625" style="2647" customWidth="1"/>
    <col min="11014" max="11014" width="16.28515625" style="2647" customWidth="1"/>
    <col min="11015" max="11015" width="13.42578125" style="2647" customWidth="1"/>
    <col min="11016" max="11016" width="15.85546875" style="2647" customWidth="1"/>
    <col min="11017" max="11017" width="14.28515625" style="2647" customWidth="1"/>
    <col min="11018" max="11019" width="15.42578125" style="2647" customWidth="1"/>
    <col min="11020" max="11020" width="13.85546875" style="2647" customWidth="1"/>
    <col min="11021" max="11263" width="9.140625" style="2647"/>
    <col min="11264" max="11264" width="13.140625" style="2647" customWidth="1"/>
    <col min="11265" max="11265" width="15.7109375" style="2647" customWidth="1"/>
    <col min="11266" max="11266" width="16.42578125" style="2647" customWidth="1"/>
    <col min="11267" max="11267" width="15.42578125" style="2647" customWidth="1"/>
    <col min="11268" max="11268" width="14.28515625" style="2647" customWidth="1"/>
    <col min="11269" max="11269" width="15.28515625" style="2647" customWidth="1"/>
    <col min="11270" max="11270" width="16.28515625" style="2647" customWidth="1"/>
    <col min="11271" max="11271" width="13.42578125" style="2647" customWidth="1"/>
    <col min="11272" max="11272" width="15.85546875" style="2647" customWidth="1"/>
    <col min="11273" max="11273" width="14.28515625" style="2647" customWidth="1"/>
    <col min="11274" max="11275" width="15.42578125" style="2647" customWidth="1"/>
    <col min="11276" max="11276" width="13.85546875" style="2647" customWidth="1"/>
    <col min="11277" max="11519" width="9.140625" style="2647"/>
    <col min="11520" max="11520" width="13.140625" style="2647" customWidth="1"/>
    <col min="11521" max="11521" width="15.7109375" style="2647" customWidth="1"/>
    <col min="11522" max="11522" width="16.42578125" style="2647" customWidth="1"/>
    <col min="11523" max="11523" width="15.42578125" style="2647" customWidth="1"/>
    <col min="11524" max="11524" width="14.28515625" style="2647" customWidth="1"/>
    <col min="11525" max="11525" width="15.28515625" style="2647" customWidth="1"/>
    <col min="11526" max="11526" width="16.28515625" style="2647" customWidth="1"/>
    <col min="11527" max="11527" width="13.42578125" style="2647" customWidth="1"/>
    <col min="11528" max="11528" width="15.85546875" style="2647" customWidth="1"/>
    <col min="11529" max="11529" width="14.28515625" style="2647" customWidth="1"/>
    <col min="11530" max="11531" width="15.42578125" style="2647" customWidth="1"/>
    <col min="11532" max="11532" width="13.85546875" style="2647" customWidth="1"/>
    <col min="11533" max="11775" width="9.140625" style="2647"/>
    <col min="11776" max="11776" width="13.140625" style="2647" customWidth="1"/>
    <col min="11777" max="11777" width="15.7109375" style="2647" customWidth="1"/>
    <col min="11778" max="11778" width="16.42578125" style="2647" customWidth="1"/>
    <col min="11779" max="11779" width="15.42578125" style="2647" customWidth="1"/>
    <col min="11780" max="11780" width="14.28515625" style="2647" customWidth="1"/>
    <col min="11781" max="11781" width="15.28515625" style="2647" customWidth="1"/>
    <col min="11782" max="11782" width="16.28515625" style="2647" customWidth="1"/>
    <col min="11783" max="11783" width="13.42578125" style="2647" customWidth="1"/>
    <col min="11784" max="11784" width="15.85546875" style="2647" customWidth="1"/>
    <col min="11785" max="11785" width="14.28515625" style="2647" customWidth="1"/>
    <col min="11786" max="11787" width="15.42578125" style="2647" customWidth="1"/>
    <col min="11788" max="11788" width="13.85546875" style="2647" customWidth="1"/>
    <col min="11789" max="12031" width="9.140625" style="2647"/>
    <col min="12032" max="12032" width="13.140625" style="2647" customWidth="1"/>
    <col min="12033" max="12033" width="15.7109375" style="2647" customWidth="1"/>
    <col min="12034" max="12034" width="16.42578125" style="2647" customWidth="1"/>
    <col min="12035" max="12035" width="15.42578125" style="2647" customWidth="1"/>
    <col min="12036" max="12036" width="14.28515625" style="2647" customWidth="1"/>
    <col min="12037" max="12037" width="15.28515625" style="2647" customWidth="1"/>
    <col min="12038" max="12038" width="16.28515625" style="2647" customWidth="1"/>
    <col min="12039" max="12039" width="13.42578125" style="2647" customWidth="1"/>
    <col min="12040" max="12040" width="15.85546875" style="2647" customWidth="1"/>
    <col min="12041" max="12041" width="14.28515625" style="2647" customWidth="1"/>
    <col min="12042" max="12043" width="15.42578125" style="2647" customWidth="1"/>
    <col min="12044" max="12044" width="13.85546875" style="2647" customWidth="1"/>
    <col min="12045" max="12287" width="9.140625" style="2647"/>
    <col min="12288" max="12288" width="13.140625" style="2647" customWidth="1"/>
    <col min="12289" max="12289" width="15.7109375" style="2647" customWidth="1"/>
    <col min="12290" max="12290" width="16.42578125" style="2647" customWidth="1"/>
    <col min="12291" max="12291" width="15.42578125" style="2647" customWidth="1"/>
    <col min="12292" max="12292" width="14.28515625" style="2647" customWidth="1"/>
    <col min="12293" max="12293" width="15.28515625" style="2647" customWidth="1"/>
    <col min="12294" max="12294" width="16.28515625" style="2647" customWidth="1"/>
    <col min="12295" max="12295" width="13.42578125" style="2647" customWidth="1"/>
    <col min="12296" max="12296" width="15.85546875" style="2647" customWidth="1"/>
    <col min="12297" max="12297" width="14.28515625" style="2647" customWidth="1"/>
    <col min="12298" max="12299" width="15.42578125" style="2647" customWidth="1"/>
    <col min="12300" max="12300" width="13.85546875" style="2647" customWidth="1"/>
    <col min="12301" max="12543" width="9.140625" style="2647"/>
    <col min="12544" max="12544" width="13.140625" style="2647" customWidth="1"/>
    <col min="12545" max="12545" width="15.7109375" style="2647" customWidth="1"/>
    <col min="12546" max="12546" width="16.42578125" style="2647" customWidth="1"/>
    <col min="12547" max="12547" width="15.42578125" style="2647" customWidth="1"/>
    <col min="12548" max="12548" width="14.28515625" style="2647" customWidth="1"/>
    <col min="12549" max="12549" width="15.28515625" style="2647" customWidth="1"/>
    <col min="12550" max="12550" width="16.28515625" style="2647" customWidth="1"/>
    <col min="12551" max="12551" width="13.42578125" style="2647" customWidth="1"/>
    <col min="12552" max="12552" width="15.85546875" style="2647" customWidth="1"/>
    <col min="12553" max="12553" width="14.28515625" style="2647" customWidth="1"/>
    <col min="12554" max="12555" width="15.42578125" style="2647" customWidth="1"/>
    <col min="12556" max="12556" width="13.85546875" style="2647" customWidth="1"/>
    <col min="12557" max="12799" width="9.140625" style="2647"/>
    <col min="12800" max="12800" width="13.140625" style="2647" customWidth="1"/>
    <col min="12801" max="12801" width="15.7109375" style="2647" customWidth="1"/>
    <col min="12802" max="12802" width="16.42578125" style="2647" customWidth="1"/>
    <col min="12803" max="12803" width="15.42578125" style="2647" customWidth="1"/>
    <col min="12804" max="12804" width="14.28515625" style="2647" customWidth="1"/>
    <col min="12805" max="12805" width="15.28515625" style="2647" customWidth="1"/>
    <col min="12806" max="12806" width="16.28515625" style="2647" customWidth="1"/>
    <col min="12807" max="12807" width="13.42578125" style="2647" customWidth="1"/>
    <col min="12808" max="12808" width="15.85546875" style="2647" customWidth="1"/>
    <col min="12809" max="12809" width="14.28515625" style="2647" customWidth="1"/>
    <col min="12810" max="12811" width="15.42578125" style="2647" customWidth="1"/>
    <col min="12812" max="12812" width="13.85546875" style="2647" customWidth="1"/>
    <col min="12813" max="13055" width="9.140625" style="2647"/>
    <col min="13056" max="13056" width="13.140625" style="2647" customWidth="1"/>
    <col min="13057" max="13057" width="15.7109375" style="2647" customWidth="1"/>
    <col min="13058" max="13058" width="16.42578125" style="2647" customWidth="1"/>
    <col min="13059" max="13059" width="15.42578125" style="2647" customWidth="1"/>
    <col min="13060" max="13060" width="14.28515625" style="2647" customWidth="1"/>
    <col min="13061" max="13061" width="15.28515625" style="2647" customWidth="1"/>
    <col min="13062" max="13062" width="16.28515625" style="2647" customWidth="1"/>
    <col min="13063" max="13063" width="13.42578125" style="2647" customWidth="1"/>
    <col min="13064" max="13064" width="15.85546875" style="2647" customWidth="1"/>
    <col min="13065" max="13065" width="14.28515625" style="2647" customWidth="1"/>
    <col min="13066" max="13067" width="15.42578125" style="2647" customWidth="1"/>
    <col min="13068" max="13068" width="13.85546875" style="2647" customWidth="1"/>
    <col min="13069" max="13311" width="9.140625" style="2647"/>
    <col min="13312" max="13312" width="13.140625" style="2647" customWidth="1"/>
    <col min="13313" max="13313" width="15.7109375" style="2647" customWidth="1"/>
    <col min="13314" max="13314" width="16.42578125" style="2647" customWidth="1"/>
    <col min="13315" max="13315" width="15.42578125" style="2647" customWidth="1"/>
    <col min="13316" max="13316" width="14.28515625" style="2647" customWidth="1"/>
    <col min="13317" max="13317" width="15.28515625" style="2647" customWidth="1"/>
    <col min="13318" max="13318" width="16.28515625" style="2647" customWidth="1"/>
    <col min="13319" max="13319" width="13.42578125" style="2647" customWidth="1"/>
    <col min="13320" max="13320" width="15.85546875" style="2647" customWidth="1"/>
    <col min="13321" max="13321" width="14.28515625" style="2647" customWidth="1"/>
    <col min="13322" max="13323" width="15.42578125" style="2647" customWidth="1"/>
    <col min="13324" max="13324" width="13.85546875" style="2647" customWidth="1"/>
    <col min="13325" max="13567" width="9.140625" style="2647"/>
    <col min="13568" max="13568" width="13.140625" style="2647" customWidth="1"/>
    <col min="13569" max="13569" width="15.7109375" style="2647" customWidth="1"/>
    <col min="13570" max="13570" width="16.42578125" style="2647" customWidth="1"/>
    <col min="13571" max="13571" width="15.42578125" style="2647" customWidth="1"/>
    <col min="13572" max="13572" width="14.28515625" style="2647" customWidth="1"/>
    <col min="13573" max="13573" width="15.28515625" style="2647" customWidth="1"/>
    <col min="13574" max="13574" width="16.28515625" style="2647" customWidth="1"/>
    <col min="13575" max="13575" width="13.42578125" style="2647" customWidth="1"/>
    <col min="13576" max="13576" width="15.85546875" style="2647" customWidth="1"/>
    <col min="13577" max="13577" width="14.28515625" style="2647" customWidth="1"/>
    <col min="13578" max="13579" width="15.42578125" style="2647" customWidth="1"/>
    <col min="13580" max="13580" width="13.85546875" style="2647" customWidth="1"/>
    <col min="13581" max="13823" width="9.140625" style="2647"/>
    <col min="13824" max="13824" width="13.140625" style="2647" customWidth="1"/>
    <col min="13825" max="13825" width="15.7109375" style="2647" customWidth="1"/>
    <col min="13826" max="13826" width="16.42578125" style="2647" customWidth="1"/>
    <col min="13827" max="13827" width="15.42578125" style="2647" customWidth="1"/>
    <col min="13828" max="13828" width="14.28515625" style="2647" customWidth="1"/>
    <col min="13829" max="13829" width="15.28515625" style="2647" customWidth="1"/>
    <col min="13830" max="13830" width="16.28515625" style="2647" customWidth="1"/>
    <col min="13831" max="13831" width="13.42578125" style="2647" customWidth="1"/>
    <col min="13832" max="13832" width="15.85546875" style="2647" customWidth="1"/>
    <col min="13833" max="13833" width="14.28515625" style="2647" customWidth="1"/>
    <col min="13834" max="13835" width="15.42578125" style="2647" customWidth="1"/>
    <col min="13836" max="13836" width="13.85546875" style="2647" customWidth="1"/>
    <col min="13837" max="14079" width="9.140625" style="2647"/>
    <col min="14080" max="14080" width="13.140625" style="2647" customWidth="1"/>
    <col min="14081" max="14081" width="15.7109375" style="2647" customWidth="1"/>
    <col min="14082" max="14082" width="16.42578125" style="2647" customWidth="1"/>
    <col min="14083" max="14083" width="15.42578125" style="2647" customWidth="1"/>
    <col min="14084" max="14084" width="14.28515625" style="2647" customWidth="1"/>
    <col min="14085" max="14085" width="15.28515625" style="2647" customWidth="1"/>
    <col min="14086" max="14086" width="16.28515625" style="2647" customWidth="1"/>
    <col min="14087" max="14087" width="13.42578125" style="2647" customWidth="1"/>
    <col min="14088" max="14088" width="15.85546875" style="2647" customWidth="1"/>
    <col min="14089" max="14089" width="14.28515625" style="2647" customWidth="1"/>
    <col min="14090" max="14091" width="15.42578125" style="2647" customWidth="1"/>
    <col min="14092" max="14092" width="13.85546875" style="2647" customWidth="1"/>
    <col min="14093" max="14335" width="9.140625" style="2647"/>
    <col min="14336" max="14336" width="13.140625" style="2647" customWidth="1"/>
    <col min="14337" max="14337" width="15.7109375" style="2647" customWidth="1"/>
    <col min="14338" max="14338" width="16.42578125" style="2647" customWidth="1"/>
    <col min="14339" max="14339" width="15.42578125" style="2647" customWidth="1"/>
    <col min="14340" max="14340" width="14.28515625" style="2647" customWidth="1"/>
    <col min="14341" max="14341" width="15.28515625" style="2647" customWidth="1"/>
    <col min="14342" max="14342" width="16.28515625" style="2647" customWidth="1"/>
    <col min="14343" max="14343" width="13.42578125" style="2647" customWidth="1"/>
    <col min="14344" max="14344" width="15.85546875" style="2647" customWidth="1"/>
    <col min="14345" max="14345" width="14.28515625" style="2647" customWidth="1"/>
    <col min="14346" max="14347" width="15.42578125" style="2647" customWidth="1"/>
    <col min="14348" max="14348" width="13.85546875" style="2647" customWidth="1"/>
    <col min="14349" max="14591" width="9.140625" style="2647"/>
    <col min="14592" max="14592" width="13.140625" style="2647" customWidth="1"/>
    <col min="14593" max="14593" width="15.7109375" style="2647" customWidth="1"/>
    <col min="14594" max="14594" width="16.42578125" style="2647" customWidth="1"/>
    <col min="14595" max="14595" width="15.42578125" style="2647" customWidth="1"/>
    <col min="14596" max="14596" width="14.28515625" style="2647" customWidth="1"/>
    <col min="14597" max="14597" width="15.28515625" style="2647" customWidth="1"/>
    <col min="14598" max="14598" width="16.28515625" style="2647" customWidth="1"/>
    <col min="14599" max="14599" width="13.42578125" style="2647" customWidth="1"/>
    <col min="14600" max="14600" width="15.85546875" style="2647" customWidth="1"/>
    <col min="14601" max="14601" width="14.28515625" style="2647" customWidth="1"/>
    <col min="14602" max="14603" width="15.42578125" style="2647" customWidth="1"/>
    <col min="14604" max="14604" width="13.85546875" style="2647" customWidth="1"/>
    <col min="14605" max="14847" width="9.140625" style="2647"/>
    <col min="14848" max="14848" width="13.140625" style="2647" customWidth="1"/>
    <col min="14849" max="14849" width="15.7109375" style="2647" customWidth="1"/>
    <col min="14850" max="14850" width="16.42578125" style="2647" customWidth="1"/>
    <col min="14851" max="14851" width="15.42578125" style="2647" customWidth="1"/>
    <col min="14852" max="14852" width="14.28515625" style="2647" customWidth="1"/>
    <col min="14853" max="14853" width="15.28515625" style="2647" customWidth="1"/>
    <col min="14854" max="14854" width="16.28515625" style="2647" customWidth="1"/>
    <col min="14855" max="14855" width="13.42578125" style="2647" customWidth="1"/>
    <col min="14856" max="14856" width="15.85546875" style="2647" customWidth="1"/>
    <col min="14857" max="14857" width="14.28515625" style="2647" customWidth="1"/>
    <col min="14858" max="14859" width="15.42578125" style="2647" customWidth="1"/>
    <col min="14860" max="14860" width="13.85546875" style="2647" customWidth="1"/>
    <col min="14861" max="15103" width="9.140625" style="2647"/>
    <col min="15104" max="15104" width="13.140625" style="2647" customWidth="1"/>
    <col min="15105" max="15105" width="15.7109375" style="2647" customWidth="1"/>
    <col min="15106" max="15106" width="16.42578125" style="2647" customWidth="1"/>
    <col min="15107" max="15107" width="15.42578125" style="2647" customWidth="1"/>
    <col min="15108" max="15108" width="14.28515625" style="2647" customWidth="1"/>
    <col min="15109" max="15109" width="15.28515625" style="2647" customWidth="1"/>
    <col min="15110" max="15110" width="16.28515625" style="2647" customWidth="1"/>
    <col min="15111" max="15111" width="13.42578125" style="2647" customWidth="1"/>
    <col min="15112" max="15112" width="15.85546875" style="2647" customWidth="1"/>
    <col min="15113" max="15113" width="14.28515625" style="2647" customWidth="1"/>
    <col min="15114" max="15115" width="15.42578125" style="2647" customWidth="1"/>
    <col min="15116" max="15116" width="13.85546875" style="2647" customWidth="1"/>
    <col min="15117" max="15359" width="9.140625" style="2647"/>
    <col min="15360" max="15360" width="13.140625" style="2647" customWidth="1"/>
    <col min="15361" max="15361" width="15.7109375" style="2647" customWidth="1"/>
    <col min="15362" max="15362" width="16.42578125" style="2647" customWidth="1"/>
    <col min="15363" max="15363" width="15.42578125" style="2647" customWidth="1"/>
    <col min="15364" max="15364" width="14.28515625" style="2647" customWidth="1"/>
    <col min="15365" max="15365" width="15.28515625" style="2647" customWidth="1"/>
    <col min="15366" max="15366" width="16.28515625" style="2647" customWidth="1"/>
    <col min="15367" max="15367" width="13.42578125" style="2647" customWidth="1"/>
    <col min="15368" max="15368" width="15.85546875" style="2647" customWidth="1"/>
    <col min="15369" max="15369" width="14.28515625" style="2647" customWidth="1"/>
    <col min="15370" max="15371" width="15.42578125" style="2647" customWidth="1"/>
    <col min="15372" max="15372" width="13.85546875" style="2647" customWidth="1"/>
    <col min="15373" max="15615" width="9.140625" style="2647"/>
    <col min="15616" max="15616" width="13.140625" style="2647" customWidth="1"/>
    <col min="15617" max="15617" width="15.7109375" style="2647" customWidth="1"/>
    <col min="15618" max="15618" width="16.42578125" style="2647" customWidth="1"/>
    <col min="15619" max="15619" width="15.42578125" style="2647" customWidth="1"/>
    <col min="15620" max="15620" width="14.28515625" style="2647" customWidth="1"/>
    <col min="15621" max="15621" width="15.28515625" style="2647" customWidth="1"/>
    <col min="15622" max="15622" width="16.28515625" style="2647" customWidth="1"/>
    <col min="15623" max="15623" width="13.42578125" style="2647" customWidth="1"/>
    <col min="15624" max="15624" width="15.85546875" style="2647" customWidth="1"/>
    <col min="15625" max="15625" width="14.28515625" style="2647" customWidth="1"/>
    <col min="15626" max="15627" width="15.42578125" style="2647" customWidth="1"/>
    <col min="15628" max="15628" width="13.85546875" style="2647" customWidth="1"/>
    <col min="15629" max="15871" width="9.140625" style="2647"/>
    <col min="15872" max="15872" width="13.140625" style="2647" customWidth="1"/>
    <col min="15873" max="15873" width="15.7109375" style="2647" customWidth="1"/>
    <col min="15874" max="15874" width="16.42578125" style="2647" customWidth="1"/>
    <col min="15875" max="15875" width="15.42578125" style="2647" customWidth="1"/>
    <col min="15876" max="15876" width="14.28515625" style="2647" customWidth="1"/>
    <col min="15877" max="15877" width="15.28515625" style="2647" customWidth="1"/>
    <col min="15878" max="15878" width="16.28515625" style="2647" customWidth="1"/>
    <col min="15879" max="15879" width="13.42578125" style="2647" customWidth="1"/>
    <col min="15880" max="15880" width="15.85546875" style="2647" customWidth="1"/>
    <col min="15881" max="15881" width="14.28515625" style="2647" customWidth="1"/>
    <col min="15882" max="15883" width="15.42578125" style="2647" customWidth="1"/>
    <col min="15884" max="15884" width="13.85546875" style="2647" customWidth="1"/>
    <col min="15885" max="16127" width="9.140625" style="2647"/>
    <col min="16128" max="16128" width="13.140625" style="2647" customWidth="1"/>
    <col min="16129" max="16129" width="15.7109375" style="2647" customWidth="1"/>
    <col min="16130" max="16130" width="16.42578125" style="2647" customWidth="1"/>
    <col min="16131" max="16131" width="15.42578125" style="2647" customWidth="1"/>
    <col min="16132" max="16132" width="14.28515625" style="2647" customWidth="1"/>
    <col min="16133" max="16133" width="15.28515625" style="2647" customWidth="1"/>
    <col min="16134" max="16134" width="16.28515625" style="2647" customWidth="1"/>
    <col min="16135" max="16135" width="13.42578125" style="2647" customWidth="1"/>
    <col min="16136" max="16136" width="15.85546875" style="2647" customWidth="1"/>
    <col min="16137" max="16137" width="14.28515625" style="2647" customWidth="1"/>
    <col min="16138" max="16139" width="15.42578125" style="2647" customWidth="1"/>
    <col min="16140" max="16140" width="13.85546875" style="2647" customWidth="1"/>
    <col min="16141" max="16384" width="9.140625" style="2647"/>
  </cols>
  <sheetData>
    <row r="1" spans="1:24" ht="25.5">
      <c r="A1" s="2059" t="s">
        <v>313</v>
      </c>
      <c r="B1" s="2059"/>
      <c r="C1" s="2803"/>
      <c r="D1" s="2803"/>
      <c r="E1" s="2803"/>
      <c r="F1" s="2803"/>
      <c r="G1" s="2803"/>
      <c r="H1" s="2803"/>
      <c r="I1" s="2803"/>
      <c r="J1" s="2804"/>
    </row>
    <row r="2" spans="1:24" s="1265" customFormat="1" ht="18.75" thickBot="1">
      <c r="A2" s="2805" t="s">
        <v>2200</v>
      </c>
      <c r="B2" s="2806"/>
      <c r="C2" s="2806"/>
      <c r="D2" s="2806"/>
      <c r="E2" s="2807"/>
      <c r="F2" s="2807"/>
      <c r="G2" s="2807"/>
      <c r="H2" s="2808"/>
      <c r="I2" s="2808"/>
      <c r="J2" s="2809"/>
      <c r="K2" s="2647"/>
      <c r="L2" s="2647"/>
      <c r="M2" s="2771"/>
      <c r="N2" s="2771"/>
      <c r="O2" s="2771"/>
      <c r="P2" s="2771"/>
      <c r="Q2" s="2771"/>
      <c r="R2" s="2771"/>
      <c r="S2" s="2771"/>
      <c r="T2" s="2771"/>
      <c r="U2" s="2771"/>
      <c r="V2" s="2771"/>
      <c r="W2" s="2771"/>
      <c r="X2" s="2771"/>
    </row>
    <row r="3" spans="1:24" ht="42.75" customHeight="1" thickBot="1">
      <c r="A3" s="2810" t="s">
        <v>2201</v>
      </c>
      <c r="B3" s="2811" t="s">
        <v>2202</v>
      </c>
      <c r="C3" s="2811" t="s">
        <v>2203</v>
      </c>
      <c r="D3" s="2811" t="s">
        <v>2204</v>
      </c>
      <c r="E3" s="2811" t="s">
        <v>2205</v>
      </c>
      <c r="F3" s="2811" t="s">
        <v>2206</v>
      </c>
      <c r="G3" s="2811" t="s">
        <v>2207</v>
      </c>
      <c r="H3" s="2811" t="s">
        <v>2208</v>
      </c>
      <c r="I3" s="2811" t="s">
        <v>2209</v>
      </c>
      <c r="J3" s="2812" t="s">
        <v>2210</v>
      </c>
    </row>
    <row r="4" spans="1:24" ht="15.75">
      <c r="A4" s="2585">
        <v>39814</v>
      </c>
      <c r="B4" s="2813">
        <v>364.72</v>
      </c>
      <c r="C4" s="2814">
        <v>68.260000000000005</v>
      </c>
      <c r="D4" s="2814">
        <v>57.7</v>
      </c>
      <c r="E4" s="2814">
        <v>1154.0899999999999</v>
      </c>
      <c r="F4" s="2814">
        <v>522.15</v>
      </c>
      <c r="G4" s="2814">
        <v>239.36</v>
      </c>
      <c r="H4" s="2814">
        <v>2626</v>
      </c>
      <c r="I4" s="2814">
        <v>143.84</v>
      </c>
      <c r="J4" s="2815">
        <v>478.75</v>
      </c>
    </row>
    <row r="5" spans="1:24" ht="15.75">
      <c r="A5" s="2585">
        <v>39845</v>
      </c>
      <c r="B5" s="2813">
        <v>341.27</v>
      </c>
      <c r="C5" s="2814">
        <v>67.22</v>
      </c>
      <c r="D5" s="2814">
        <v>55.21</v>
      </c>
      <c r="E5" s="2814">
        <v>984</v>
      </c>
      <c r="F5" s="2814">
        <v>529.4</v>
      </c>
      <c r="G5" s="2814">
        <v>224.69</v>
      </c>
      <c r="H5" s="2814">
        <v>2647.59</v>
      </c>
      <c r="I5" s="2814">
        <v>128.30000000000001</v>
      </c>
      <c r="J5" s="2815">
        <v>446</v>
      </c>
    </row>
    <row r="6" spans="1:24" ht="15.75">
      <c r="A6" s="2585">
        <v>39873</v>
      </c>
      <c r="B6" s="2813">
        <v>333.66</v>
      </c>
      <c r="C6" s="2814">
        <v>63.84</v>
      </c>
      <c r="D6" s="2814">
        <v>51.5</v>
      </c>
      <c r="E6" s="2814">
        <v>900</v>
      </c>
      <c r="F6" s="2814">
        <v>557.21</v>
      </c>
      <c r="G6" s="2814">
        <v>230.98</v>
      </c>
      <c r="H6" s="2814">
        <v>2509.9699999999998</v>
      </c>
      <c r="I6" s="2814">
        <v>129.47999999999999</v>
      </c>
      <c r="J6" s="2815">
        <v>416</v>
      </c>
    </row>
    <row r="7" spans="1:24" ht="15.75">
      <c r="A7" s="2585">
        <v>39904</v>
      </c>
      <c r="B7" s="2813">
        <v>374.47</v>
      </c>
      <c r="C7" s="2814">
        <v>73.5</v>
      </c>
      <c r="D7" s="2814">
        <v>56.78</v>
      </c>
      <c r="E7" s="2814">
        <v>900</v>
      </c>
      <c r="F7" s="2814">
        <v>693.21</v>
      </c>
      <c r="G7" s="2814">
        <v>233.47</v>
      </c>
      <c r="H7" s="2814">
        <v>2555.17</v>
      </c>
      <c r="I7" s="2814">
        <v>128.52000000000001</v>
      </c>
      <c r="J7" s="2815">
        <v>499</v>
      </c>
    </row>
    <row r="8" spans="1:24" ht="15.75">
      <c r="A8" s="2585">
        <v>39934</v>
      </c>
      <c r="B8" s="2813">
        <v>422.28</v>
      </c>
      <c r="C8" s="2814">
        <v>76.39</v>
      </c>
      <c r="D8" s="2814">
        <v>61.95</v>
      </c>
      <c r="E8" s="2814">
        <v>916.67</v>
      </c>
      <c r="F8" s="2814">
        <v>772.39</v>
      </c>
      <c r="G8" s="2814">
        <v>256.7</v>
      </c>
      <c r="H8" s="2814">
        <v>2480.7399999999998</v>
      </c>
      <c r="I8" s="2814">
        <v>134.88</v>
      </c>
      <c r="J8" s="2815">
        <v>558.75</v>
      </c>
    </row>
    <row r="9" spans="1:24" ht="15.75">
      <c r="A9" s="2585">
        <v>39965</v>
      </c>
      <c r="B9" s="2813">
        <v>445.15</v>
      </c>
      <c r="C9" s="2814">
        <v>75.48</v>
      </c>
      <c r="D9" s="2814">
        <v>61.39</v>
      </c>
      <c r="E9" s="2814">
        <v>957.73</v>
      </c>
      <c r="F9" s="2814">
        <v>690.82</v>
      </c>
      <c r="G9" s="2814">
        <v>253.41</v>
      </c>
      <c r="H9" s="2814">
        <v>2700.36</v>
      </c>
      <c r="I9" s="2814">
        <v>150.99</v>
      </c>
      <c r="J9" s="2815">
        <v>480</v>
      </c>
    </row>
    <row r="10" spans="1:24" ht="15.75">
      <c r="A10" s="2585">
        <v>39995</v>
      </c>
      <c r="B10" s="2813">
        <v>398.16</v>
      </c>
      <c r="C10" s="2814">
        <v>79.06</v>
      </c>
      <c r="D10" s="2814">
        <v>64.8</v>
      </c>
      <c r="E10" s="2814">
        <v>966.09</v>
      </c>
      <c r="F10" s="2814">
        <v>601.95000000000005</v>
      </c>
      <c r="G10" s="2814">
        <v>224.95</v>
      </c>
      <c r="H10" s="2814">
        <v>2791.35</v>
      </c>
      <c r="I10" s="2814">
        <v>149.79</v>
      </c>
      <c r="J10" s="2815">
        <v>448</v>
      </c>
    </row>
    <row r="11" spans="1:24" ht="15.75">
      <c r="A11" s="2585">
        <v>40026</v>
      </c>
      <c r="B11" s="2813">
        <v>408.96</v>
      </c>
      <c r="C11" s="2814">
        <v>92.86</v>
      </c>
      <c r="D11" s="2814">
        <v>64.260000000000005</v>
      </c>
      <c r="E11" s="2814">
        <v>980</v>
      </c>
      <c r="F11" s="2814">
        <v>686.79</v>
      </c>
      <c r="G11" s="2814">
        <v>210.37</v>
      </c>
      <c r="H11" s="2814">
        <v>2956.66</v>
      </c>
      <c r="I11" s="2814">
        <v>140.9</v>
      </c>
      <c r="J11" s="2815">
        <v>492.25</v>
      </c>
    </row>
    <row r="12" spans="1:24" ht="15.75">
      <c r="A12" s="2585">
        <v>40057</v>
      </c>
      <c r="B12" s="2813">
        <v>349.05</v>
      </c>
      <c r="C12" s="2814">
        <v>98.5</v>
      </c>
      <c r="D12" s="2814">
        <v>64.069999999999993</v>
      </c>
      <c r="E12" s="2814">
        <v>990.91</v>
      </c>
      <c r="F12" s="2814">
        <v>636.41999999999996</v>
      </c>
      <c r="G12" s="2814">
        <v>191.09</v>
      </c>
      <c r="H12" s="2814">
        <v>3142.86</v>
      </c>
      <c r="I12" s="2814">
        <v>149.76</v>
      </c>
      <c r="J12" s="2815">
        <v>466</v>
      </c>
    </row>
    <row r="13" spans="1:24" ht="15.75">
      <c r="A13" s="2585">
        <v>40087</v>
      </c>
      <c r="B13" s="2813">
        <v>354.86</v>
      </c>
      <c r="C13" s="2814">
        <v>106.68</v>
      </c>
      <c r="D13" s="2814">
        <v>66.819999999999993</v>
      </c>
      <c r="E13" s="2814">
        <v>1000.91</v>
      </c>
      <c r="F13" s="2814">
        <v>636.55999999999995</v>
      </c>
      <c r="G13" s="2814">
        <v>198.85</v>
      </c>
      <c r="H13" s="2814">
        <v>3372.5</v>
      </c>
      <c r="I13" s="2814">
        <v>148.53</v>
      </c>
      <c r="J13" s="2815">
        <v>470</v>
      </c>
    </row>
    <row r="14" spans="1:24" ht="15.75">
      <c r="A14" s="2585">
        <v>40118</v>
      </c>
      <c r="B14" s="2813">
        <v>370.71</v>
      </c>
      <c r="C14" s="2814">
        <v>116.74</v>
      </c>
      <c r="D14" s="2814">
        <v>71.78</v>
      </c>
      <c r="E14" s="2814">
        <v>1042.3800000000001</v>
      </c>
      <c r="F14" s="2814">
        <v>674.33</v>
      </c>
      <c r="G14" s="2814">
        <v>211.04</v>
      </c>
      <c r="H14" s="2814">
        <v>3384.13</v>
      </c>
      <c r="I14" s="2814">
        <v>154.57</v>
      </c>
      <c r="J14" s="2815">
        <v>492.5</v>
      </c>
    </row>
    <row r="15" spans="1:24" ht="15.75">
      <c r="A15" s="2585">
        <v>40148</v>
      </c>
      <c r="B15" s="2813">
        <v>379.3</v>
      </c>
      <c r="C15" s="2814">
        <v>127.47</v>
      </c>
      <c r="D15" s="2814">
        <v>76.78</v>
      </c>
      <c r="E15" s="2814">
        <v>1142.6099999999999</v>
      </c>
      <c r="F15" s="2814">
        <v>727.6</v>
      </c>
      <c r="G15" s="2814">
        <v>206.25</v>
      </c>
      <c r="H15" s="2814">
        <v>3497.58</v>
      </c>
      <c r="I15" s="2814">
        <v>152.21</v>
      </c>
      <c r="J15" s="2815">
        <v>509</v>
      </c>
    </row>
    <row r="16" spans="1:24" ht="15.75">
      <c r="A16" s="2585">
        <v>40179</v>
      </c>
      <c r="B16" s="2813">
        <v>358.97</v>
      </c>
      <c r="C16" s="2814">
        <v>139.79</v>
      </c>
      <c r="D16" s="2814">
        <v>77.400000000000006</v>
      </c>
      <c r="E16" s="2814">
        <v>1214.29</v>
      </c>
      <c r="F16" s="2814">
        <v>724</v>
      </c>
      <c r="G16" s="2814">
        <v>201.51</v>
      </c>
      <c r="H16" s="2814">
        <v>3525.12</v>
      </c>
      <c r="I16" s="2814">
        <v>158.16</v>
      </c>
      <c r="J16" s="2815">
        <v>524</v>
      </c>
    </row>
    <row r="17" spans="1:10" ht="15.75">
      <c r="A17" s="2585">
        <v>40210</v>
      </c>
      <c r="B17" s="2813">
        <v>344.66</v>
      </c>
      <c r="C17" s="2814">
        <v>141.87</v>
      </c>
      <c r="D17" s="2814">
        <v>80.040000000000006</v>
      </c>
      <c r="E17" s="2814">
        <v>1218</v>
      </c>
      <c r="F17" s="2814">
        <v>754.32</v>
      </c>
      <c r="G17" s="2814">
        <v>194.54</v>
      </c>
      <c r="H17" s="2814">
        <v>3276.55</v>
      </c>
      <c r="I17" s="2814">
        <v>157.86000000000001</v>
      </c>
      <c r="J17" s="2815">
        <v>538</v>
      </c>
    </row>
    <row r="18" spans="1:10" ht="15.75">
      <c r="A18" s="2585">
        <v>40238</v>
      </c>
      <c r="B18" s="2813">
        <v>348.95</v>
      </c>
      <c r="C18" s="2814">
        <v>151.44</v>
      </c>
      <c r="D18" s="2814">
        <v>85.79</v>
      </c>
      <c r="E18" s="2814">
        <v>1200</v>
      </c>
      <c r="F18" s="2814">
        <v>793.9</v>
      </c>
      <c r="G18" s="2814">
        <v>191.07</v>
      </c>
      <c r="H18" s="2814">
        <v>3089.65</v>
      </c>
      <c r="I18" s="2814">
        <v>164.5</v>
      </c>
      <c r="J18" s="2815">
        <v>608</v>
      </c>
    </row>
    <row r="19" spans="1:10" ht="15.75">
      <c r="A19" s="2585">
        <v>40269</v>
      </c>
      <c r="B19" s="2813">
        <v>357.65</v>
      </c>
      <c r="C19" s="2814">
        <v>179.09</v>
      </c>
      <c r="D19" s="2814">
        <v>88.09</v>
      </c>
      <c r="E19" s="2814">
        <v>1202.73</v>
      </c>
      <c r="F19" s="2814">
        <v>798.53</v>
      </c>
      <c r="G19" s="2814">
        <v>192.82</v>
      </c>
      <c r="H19" s="2814">
        <v>3221.24</v>
      </c>
      <c r="I19" s="2814">
        <v>169.24</v>
      </c>
      <c r="J19" s="2815">
        <v>628</v>
      </c>
    </row>
    <row r="20" spans="1:10" ht="15.75">
      <c r="A20" s="2585">
        <v>40299</v>
      </c>
      <c r="B20" s="2813">
        <v>349.06</v>
      </c>
      <c r="C20" s="2814">
        <v>166.91</v>
      </c>
      <c r="D20" s="2814">
        <v>90.07</v>
      </c>
      <c r="E20" s="2814">
        <v>1230</v>
      </c>
      <c r="F20" s="2814">
        <v>775.57</v>
      </c>
      <c r="G20" s="2814">
        <v>181.88</v>
      </c>
      <c r="H20" s="2814">
        <v>3178.48</v>
      </c>
      <c r="I20" s="2814">
        <v>173.28</v>
      </c>
      <c r="J20" s="2815">
        <v>623.79999999999995</v>
      </c>
    </row>
    <row r="21" spans="1:10" ht="15.75">
      <c r="A21" s="2585">
        <v>40330</v>
      </c>
      <c r="B21" s="2813">
        <v>348.51</v>
      </c>
      <c r="C21" s="2814">
        <v>161.74</v>
      </c>
      <c r="D21" s="2814">
        <v>91.68</v>
      </c>
      <c r="E21" s="2814">
        <v>1189.0899999999999</v>
      </c>
      <c r="F21" s="2814">
        <v>764.91</v>
      </c>
      <c r="G21" s="2814">
        <v>157.66999999999999</v>
      </c>
      <c r="H21" s="2814">
        <v>3230.83</v>
      </c>
      <c r="I21" s="2814">
        <v>190.9</v>
      </c>
      <c r="J21" s="2815">
        <v>651</v>
      </c>
    </row>
    <row r="22" spans="1:10" ht="15.75">
      <c r="A22" s="2585">
        <v>40360</v>
      </c>
      <c r="B22" s="2813">
        <v>370.98</v>
      </c>
      <c r="C22" s="2814">
        <v>148.51</v>
      </c>
      <c r="D22" s="2814">
        <v>84.15</v>
      </c>
      <c r="E22" s="2814">
        <v>1180</v>
      </c>
      <c r="F22" s="2814">
        <v>774.5</v>
      </c>
      <c r="G22" s="2814">
        <v>195.82</v>
      </c>
      <c r="H22" s="2814">
        <v>3229.55</v>
      </c>
      <c r="I22" s="2814">
        <v>203.21</v>
      </c>
      <c r="J22" s="2815">
        <v>689</v>
      </c>
    </row>
    <row r="23" spans="1:10" ht="15.75">
      <c r="A23" s="2585">
        <v>40391</v>
      </c>
      <c r="B23" s="2813">
        <v>379.46</v>
      </c>
      <c r="C23" s="2814">
        <v>150.41999999999999</v>
      </c>
      <c r="D23" s="2814">
        <v>90.35</v>
      </c>
      <c r="E23" s="2814">
        <v>1210.9100000000001</v>
      </c>
      <c r="F23" s="2814">
        <v>865.23</v>
      </c>
      <c r="G23" s="2814">
        <v>246.25</v>
      </c>
      <c r="H23" s="2814">
        <v>3071.71</v>
      </c>
      <c r="I23" s="2814">
        <v>211.59</v>
      </c>
      <c r="J23" s="2815">
        <v>772</v>
      </c>
    </row>
    <row r="24" spans="1:10" ht="15.75">
      <c r="A24" s="2585">
        <v>40422</v>
      </c>
      <c r="B24" s="2813">
        <v>390.23</v>
      </c>
      <c r="C24" s="2814">
        <v>160.24</v>
      </c>
      <c r="D24" s="2814">
        <v>104.73</v>
      </c>
      <c r="E24" s="2814">
        <v>1272.27</v>
      </c>
      <c r="F24" s="2814">
        <v>884.89</v>
      </c>
      <c r="G24" s="2814">
        <v>271.69</v>
      </c>
      <c r="H24" s="2814">
        <v>2874.93</v>
      </c>
      <c r="I24" s="2814">
        <v>222.71</v>
      </c>
      <c r="J24" s="2815">
        <v>847</v>
      </c>
    </row>
    <row r="25" spans="1:10" ht="15.75">
      <c r="A25" s="2585">
        <v>40452</v>
      </c>
      <c r="B25" s="2813">
        <v>427.18</v>
      </c>
      <c r="C25" s="2814">
        <v>178.02</v>
      </c>
      <c r="D25" s="2814">
        <v>126.55</v>
      </c>
      <c r="E25" s="2814">
        <v>1296.19</v>
      </c>
      <c r="F25" s="2814">
        <v>935.22</v>
      </c>
      <c r="G25" s="2814">
        <v>270.29000000000002</v>
      </c>
      <c r="H25" s="2814">
        <v>2927.46</v>
      </c>
      <c r="I25" s="2814">
        <v>217.64</v>
      </c>
      <c r="J25" s="2815">
        <v>947</v>
      </c>
    </row>
    <row r="26" spans="1:10" ht="15.75">
      <c r="A26" s="2585">
        <v>40483</v>
      </c>
      <c r="B26" s="2813">
        <v>459.96</v>
      </c>
      <c r="C26" s="2814">
        <v>195.32</v>
      </c>
      <c r="D26" s="2814">
        <v>155.46</v>
      </c>
      <c r="E26" s="2814">
        <v>1300</v>
      </c>
      <c r="F26" s="2814">
        <v>1059.01</v>
      </c>
      <c r="G26" s="2814">
        <v>274.37</v>
      </c>
      <c r="H26" s="2814">
        <v>2910.31</v>
      </c>
      <c r="I26" s="2814">
        <v>233.48</v>
      </c>
      <c r="J26" s="2815">
        <v>1013.3</v>
      </c>
    </row>
    <row r="27" spans="1:10" ht="15.75">
      <c r="A27" s="2585">
        <v>40513</v>
      </c>
      <c r="B27" s="2813">
        <v>483.76</v>
      </c>
      <c r="C27" s="2814">
        <v>215.28</v>
      </c>
      <c r="D27" s="2814">
        <v>168.24</v>
      </c>
      <c r="E27" s="2814">
        <v>1359.13</v>
      </c>
      <c r="F27" s="2814">
        <v>1171.22</v>
      </c>
      <c r="G27" s="2814">
        <v>306.99</v>
      </c>
      <c r="H27" s="2814">
        <v>3060.02</v>
      </c>
      <c r="I27" s="2814">
        <v>248.17</v>
      </c>
      <c r="J27" s="2815">
        <v>1154</v>
      </c>
    </row>
    <row r="28" spans="1:10" ht="15.75">
      <c r="A28" s="2585">
        <v>40544</v>
      </c>
      <c r="B28" s="2813">
        <v>511.1</v>
      </c>
      <c r="C28" s="2814">
        <v>250.36</v>
      </c>
      <c r="D28" s="2814">
        <v>178.93</v>
      </c>
      <c r="E28" s="2814">
        <v>1568.57</v>
      </c>
      <c r="F28" s="2814">
        <v>1238.57</v>
      </c>
      <c r="G28" s="2814">
        <v>326.54000000000002</v>
      </c>
      <c r="H28" s="2814">
        <v>178.93</v>
      </c>
      <c r="I28" s="2814">
        <v>263.77</v>
      </c>
      <c r="J28" s="2815">
        <v>1354</v>
      </c>
    </row>
    <row r="29" spans="1:10" ht="15.75">
      <c r="A29" s="2585">
        <v>40575</v>
      </c>
      <c r="B29" s="2813">
        <v>512.04999999999995</v>
      </c>
      <c r="C29" s="2814">
        <v>280.79000000000002</v>
      </c>
      <c r="D29" s="2814">
        <v>213.18</v>
      </c>
      <c r="E29" s="2814">
        <v>1600</v>
      </c>
      <c r="F29" s="2814">
        <v>1248.55</v>
      </c>
      <c r="G29" s="2814">
        <v>348.15</v>
      </c>
      <c r="H29" s="2814">
        <v>3471.1</v>
      </c>
      <c r="I29" s="2814">
        <v>287.89</v>
      </c>
      <c r="J29" s="2815">
        <v>1503</v>
      </c>
    </row>
    <row r="30" spans="1:10" ht="15.75">
      <c r="A30" s="2585">
        <v>40603</v>
      </c>
      <c r="B30" s="2813">
        <v>498.74</v>
      </c>
      <c r="C30" s="2814">
        <v>245.78</v>
      </c>
      <c r="D30" s="2814">
        <v>229.67</v>
      </c>
      <c r="E30" s="2814">
        <v>1600</v>
      </c>
      <c r="F30" s="2814">
        <v>1142.23</v>
      </c>
      <c r="G30" s="2814">
        <v>316.77</v>
      </c>
      <c r="H30" s="2814">
        <v>3392.97</v>
      </c>
      <c r="I30" s="2814">
        <v>292.07</v>
      </c>
      <c r="J30" s="2815">
        <v>1280</v>
      </c>
    </row>
    <row r="31" spans="1:10" ht="15.75">
      <c r="A31" s="2585">
        <v>40634</v>
      </c>
      <c r="B31" s="2813">
        <v>501.47</v>
      </c>
      <c r="C31" s="2814">
        <v>265.49</v>
      </c>
      <c r="D31" s="2814">
        <v>216.62</v>
      </c>
      <c r="E31" s="2814">
        <v>1600</v>
      </c>
      <c r="F31" s="2814">
        <v>1123.79</v>
      </c>
      <c r="G31" s="2814">
        <v>336.12</v>
      </c>
      <c r="H31" s="2814">
        <v>3113.51</v>
      </c>
      <c r="I31" s="2814">
        <v>300.12</v>
      </c>
      <c r="J31" s="2815">
        <v>1421</v>
      </c>
    </row>
    <row r="32" spans="1:10" ht="15.75">
      <c r="A32" s="2585">
        <v>40664</v>
      </c>
      <c r="B32" s="2813">
        <v>498.77</v>
      </c>
      <c r="C32" s="2814">
        <v>232.07</v>
      </c>
      <c r="D32" s="2814">
        <v>165.52</v>
      </c>
      <c r="E32" s="2814">
        <v>1659.09</v>
      </c>
      <c r="F32" s="2814">
        <v>1143.44</v>
      </c>
      <c r="G32" s="2814">
        <v>354.47</v>
      </c>
      <c r="H32" s="2814">
        <v>3070.77</v>
      </c>
      <c r="I32" s="2814">
        <v>291.08999999999997</v>
      </c>
      <c r="J32" s="2815">
        <v>1419</v>
      </c>
    </row>
    <row r="33" spans="1:10" ht="15.75">
      <c r="A33" s="2585">
        <v>40695</v>
      </c>
      <c r="B33" s="2813">
        <v>499.77</v>
      </c>
      <c r="C33" s="2814">
        <v>233.8</v>
      </c>
      <c r="D33" s="2814">
        <v>164.93</v>
      </c>
      <c r="E33" s="2814">
        <v>1776.36</v>
      </c>
      <c r="F33" s="2814">
        <v>1075.9100000000001</v>
      </c>
      <c r="G33" s="2814">
        <v>326.45</v>
      </c>
      <c r="H33" s="2814">
        <v>3015.64</v>
      </c>
      <c r="I33" s="2814">
        <v>274.98</v>
      </c>
      <c r="J33" s="2815">
        <v>1186</v>
      </c>
    </row>
    <row r="34" spans="1:10" ht="15.75">
      <c r="A34" s="2585">
        <v>40725</v>
      </c>
      <c r="B34" s="2813">
        <v>501.83</v>
      </c>
      <c r="C34" s="2814">
        <v>214.65</v>
      </c>
      <c r="D34" s="2814">
        <v>149.25</v>
      </c>
      <c r="E34" s="2814">
        <v>1800</v>
      </c>
      <c r="F34" s="2814">
        <v>1033.57</v>
      </c>
      <c r="G34" s="2814">
        <v>303.88</v>
      </c>
      <c r="H34" s="2814">
        <v>3167.18</v>
      </c>
      <c r="I34" s="2814">
        <v>268.02</v>
      </c>
      <c r="J34" s="2815">
        <v>1121</v>
      </c>
    </row>
    <row r="35" spans="1:10" ht="15.75">
      <c r="A35" s="2585">
        <v>40756</v>
      </c>
      <c r="B35" s="2813">
        <v>501.43</v>
      </c>
      <c r="C35" s="2814">
        <v>212.11</v>
      </c>
      <c r="D35" s="2814">
        <v>114.1</v>
      </c>
      <c r="E35" s="2814">
        <v>1800</v>
      </c>
      <c r="F35" s="2814">
        <v>1047.51</v>
      </c>
      <c r="G35" s="2814">
        <v>327.08999999999997</v>
      </c>
      <c r="H35" s="2814">
        <v>3064.31</v>
      </c>
      <c r="I35" s="2814">
        <v>270.44</v>
      </c>
      <c r="J35" s="2815">
        <v>985</v>
      </c>
    </row>
    <row r="36" spans="1:10" ht="15.75">
      <c r="A36" s="2585">
        <v>40797</v>
      </c>
      <c r="B36" s="2813">
        <v>490.91</v>
      </c>
      <c r="C36" s="2814">
        <v>206.45</v>
      </c>
      <c r="D36" s="2814">
        <v>116.65</v>
      </c>
      <c r="E36" s="2814">
        <v>1800</v>
      </c>
      <c r="F36" s="2814">
        <v>995.18</v>
      </c>
      <c r="G36" s="2814">
        <v>315.92</v>
      </c>
      <c r="H36" s="2814">
        <v>2873.88</v>
      </c>
      <c r="I36" s="2814">
        <v>274.88</v>
      </c>
      <c r="J36" s="2815">
        <v>867</v>
      </c>
    </row>
    <row r="37" spans="1:10" ht="15.75">
      <c r="A37" s="2585">
        <v>40817</v>
      </c>
      <c r="B37" s="2813">
        <v>446.02</v>
      </c>
      <c r="C37" s="2814">
        <v>184.21</v>
      </c>
      <c r="D37" s="2814">
        <v>110.61</v>
      </c>
      <c r="E37" s="2814">
        <v>1800</v>
      </c>
      <c r="F37" s="2814">
        <v>914.44</v>
      </c>
      <c r="G37" s="2814">
        <v>289.01</v>
      </c>
      <c r="H37" s="2814">
        <v>2680.04</v>
      </c>
      <c r="I37" s="2814">
        <v>247.82</v>
      </c>
      <c r="J37" s="2815">
        <v>803.8</v>
      </c>
    </row>
    <row r="38" spans="1:10" ht="15.75">
      <c r="A38" s="2585">
        <v>40848</v>
      </c>
      <c r="B38" s="2813">
        <v>428.83</v>
      </c>
      <c r="C38" s="2814">
        <v>152.94999999999999</v>
      </c>
      <c r="D38" s="2814">
        <v>104.68</v>
      </c>
      <c r="E38" s="2814">
        <v>1800</v>
      </c>
      <c r="F38" s="2814">
        <v>985.77</v>
      </c>
      <c r="G38" s="2814">
        <v>281.01</v>
      </c>
      <c r="H38" s="2814">
        <v>2527.4299999999998</v>
      </c>
      <c r="I38" s="2814">
        <v>245.09</v>
      </c>
      <c r="J38" s="2815">
        <v>980</v>
      </c>
    </row>
    <row r="39" spans="1:10" ht="15.75">
      <c r="A39" s="2585">
        <v>40878</v>
      </c>
      <c r="B39" s="2813">
        <v>428.83</v>
      </c>
      <c r="C39" s="2814">
        <v>153.52000000000001</v>
      </c>
      <c r="D39" s="2814">
        <v>95.45</v>
      </c>
      <c r="E39" s="2814">
        <v>1800</v>
      </c>
      <c r="F39" s="2814">
        <v>969.07</v>
      </c>
      <c r="G39" s="2814">
        <v>269.02999999999997</v>
      </c>
      <c r="H39" s="2814">
        <v>2196.85</v>
      </c>
      <c r="I39" s="2814">
        <v>236.71</v>
      </c>
      <c r="J39" s="2815">
        <v>968</v>
      </c>
    </row>
    <row r="40" spans="1:10" ht="15.75">
      <c r="A40" s="2585">
        <v>40909</v>
      </c>
      <c r="B40" s="2813">
        <v>441.73</v>
      </c>
      <c r="C40" s="2814">
        <v>164.48</v>
      </c>
      <c r="D40" s="2814">
        <v>101.11</v>
      </c>
      <c r="E40" s="2814">
        <v>1800</v>
      </c>
      <c r="F40" s="2814">
        <v>1020.54</v>
      </c>
      <c r="G40" s="2814">
        <v>274.89</v>
      </c>
      <c r="H40" s="2814">
        <v>2307.62</v>
      </c>
      <c r="I40" s="2814">
        <v>237.21</v>
      </c>
      <c r="J40" s="2815">
        <v>965</v>
      </c>
    </row>
    <row r="41" spans="1:10" ht="15.75">
      <c r="A41" s="2585">
        <v>40940</v>
      </c>
      <c r="B41" s="2813">
        <v>461.56</v>
      </c>
      <c r="C41" s="2814">
        <v>181.55</v>
      </c>
      <c r="D41" s="2814">
        <v>100.77</v>
      </c>
      <c r="E41" s="2814">
        <v>1885.55</v>
      </c>
      <c r="F41" s="2814">
        <v>1047.69</v>
      </c>
      <c r="G41" s="2814">
        <v>277.77999999999997</v>
      </c>
      <c r="H41" s="2814">
        <v>2356.2399999999998</v>
      </c>
      <c r="I41" s="2814">
        <v>224.16</v>
      </c>
      <c r="J41" s="2815">
        <v>945</v>
      </c>
    </row>
    <row r="42" spans="1:10" ht="15.75">
      <c r="A42" s="2585">
        <v>40969</v>
      </c>
      <c r="B42" s="2813">
        <v>496.37</v>
      </c>
      <c r="C42" s="2814">
        <v>178.22</v>
      </c>
      <c r="D42" s="2814">
        <v>99.52</v>
      </c>
      <c r="E42" s="2814">
        <v>1807.75</v>
      </c>
      <c r="F42" s="2814">
        <v>1105.74</v>
      </c>
      <c r="G42" s="2814">
        <v>292.27999999999997</v>
      </c>
      <c r="H42" s="2814">
        <v>2359.25</v>
      </c>
      <c r="I42" s="2814">
        <v>201.26</v>
      </c>
      <c r="J42" s="2815">
        <v>888</v>
      </c>
    </row>
    <row r="43" spans="1:10" ht="15.75">
      <c r="A43" s="2585">
        <v>41000</v>
      </c>
      <c r="B43" s="2813">
        <v>529.41999999999996</v>
      </c>
      <c r="C43" s="2814">
        <v>174.4</v>
      </c>
      <c r="D43" s="2814">
        <v>100.1</v>
      </c>
      <c r="E43" s="2814">
        <v>2111.54</v>
      </c>
      <c r="F43" s="2814">
        <v>1157.45</v>
      </c>
      <c r="G43" s="2814">
        <v>266.32</v>
      </c>
      <c r="H43" s="2814">
        <v>2266.7800000000002</v>
      </c>
      <c r="I43" s="2814">
        <v>191.45</v>
      </c>
      <c r="J43" s="2815">
        <v>867</v>
      </c>
    </row>
    <row r="44" spans="1:10" ht="15.75">
      <c r="A44" s="2585">
        <v>41030</v>
      </c>
      <c r="B44" s="2813">
        <v>520.92999999999995</v>
      </c>
      <c r="C44" s="2814">
        <v>169.11</v>
      </c>
      <c r="D44" s="2814">
        <v>88.53</v>
      </c>
      <c r="E44" s="2814">
        <v>1619.49</v>
      </c>
      <c r="F44" s="2814">
        <v>1031.1199999999999</v>
      </c>
      <c r="G44" s="2814">
        <v>264.36</v>
      </c>
      <c r="H44" s="2814">
        <v>2313.9299999999998</v>
      </c>
      <c r="I44" s="2814">
        <v>184.65</v>
      </c>
      <c r="J44" s="2815">
        <v>769</v>
      </c>
    </row>
    <row r="45" spans="1:10" ht="15.75">
      <c r="A45" s="2585">
        <v>41061</v>
      </c>
      <c r="B45" s="2813">
        <v>522.33000000000004</v>
      </c>
      <c r="C45" s="2814">
        <v>145.09</v>
      </c>
      <c r="D45" s="2814">
        <v>82.18</v>
      </c>
      <c r="E45" s="2814">
        <v>1812.19</v>
      </c>
      <c r="F45" s="2814">
        <v>927.63</v>
      </c>
      <c r="G45" s="2814">
        <v>276.19</v>
      </c>
      <c r="H45" s="2814">
        <v>2264.2399999999998</v>
      </c>
      <c r="I45" s="2814">
        <v>168.69</v>
      </c>
      <c r="J45" s="2815">
        <v>708</v>
      </c>
    </row>
    <row r="46" spans="1:10" ht="15.75">
      <c r="A46" s="2585">
        <v>41091</v>
      </c>
      <c r="B46" s="2813">
        <v>609.45000000000005</v>
      </c>
      <c r="C46" s="2814">
        <v>139.63</v>
      </c>
      <c r="D46" s="2814">
        <v>83.97</v>
      </c>
      <c r="E46" s="2814">
        <v>1792.51</v>
      </c>
      <c r="F46" s="2814">
        <v>952.54</v>
      </c>
      <c r="G46" s="2814">
        <v>345.69</v>
      </c>
      <c r="H46" s="2814">
        <v>2349.8200000000002</v>
      </c>
      <c r="I46" s="2814">
        <v>190.45</v>
      </c>
      <c r="J46" s="2815">
        <v>714</v>
      </c>
    </row>
    <row r="47" spans="1:10" ht="15.75">
      <c r="A47" s="2585">
        <v>41122</v>
      </c>
      <c r="B47" s="2813">
        <v>622.91</v>
      </c>
      <c r="C47" s="2814">
        <v>126.69</v>
      </c>
      <c r="D47" s="2814">
        <v>84.4</v>
      </c>
      <c r="E47" s="2814">
        <v>1794.6</v>
      </c>
      <c r="F47" s="2814">
        <v>930.61</v>
      </c>
      <c r="G47" s="2814">
        <v>349.4</v>
      </c>
      <c r="H47" s="2814">
        <v>2512.2600000000002</v>
      </c>
      <c r="I47" s="2814">
        <v>174.82</v>
      </c>
      <c r="J47" s="2815">
        <v>656</v>
      </c>
    </row>
    <row r="48" spans="1:10" ht="15.75">
      <c r="A48" s="2585">
        <v>41153</v>
      </c>
      <c r="B48" s="2813">
        <v>615.17999999999995</v>
      </c>
      <c r="C48" s="2814">
        <v>137.82</v>
      </c>
      <c r="D48" s="2814">
        <v>84.15</v>
      </c>
      <c r="E48" s="2814">
        <v>1819.98</v>
      </c>
      <c r="F48" s="2814">
        <v>879.53</v>
      </c>
      <c r="G48" s="2814">
        <v>353.42</v>
      </c>
      <c r="H48" s="2814">
        <v>2620.2800000000002</v>
      </c>
      <c r="I48" s="2814">
        <v>178.98</v>
      </c>
      <c r="J48" s="2815">
        <v>645</v>
      </c>
    </row>
    <row r="49" spans="1:10" ht="15.75">
      <c r="A49" s="2585">
        <v>41183</v>
      </c>
      <c r="B49" s="2813">
        <v>615.17999999999995</v>
      </c>
      <c r="C49" s="2814">
        <v>137.82</v>
      </c>
      <c r="D49" s="2814">
        <v>84.15</v>
      </c>
      <c r="E49" s="2814">
        <v>1819.98</v>
      </c>
      <c r="F49" s="2814">
        <v>879.53</v>
      </c>
      <c r="G49" s="2814">
        <v>353.42</v>
      </c>
      <c r="H49" s="2814">
        <v>2620.2800000000002</v>
      </c>
      <c r="I49" s="2814">
        <v>178.98</v>
      </c>
      <c r="J49" s="2815">
        <v>645</v>
      </c>
    </row>
    <row r="50" spans="1:10" ht="15.75">
      <c r="A50" s="2585">
        <v>41214</v>
      </c>
      <c r="B50" s="2813">
        <v>533.03</v>
      </c>
      <c r="C50" s="2814">
        <v>134.91</v>
      </c>
      <c r="D50" s="2814">
        <v>80.87</v>
      </c>
      <c r="E50" s="2814">
        <v>1993.55</v>
      </c>
      <c r="F50" s="2814">
        <v>743.13</v>
      </c>
      <c r="G50" s="2814">
        <v>361</v>
      </c>
      <c r="H50" s="2814">
        <v>2478.16</v>
      </c>
      <c r="I50" s="2814">
        <v>159.91</v>
      </c>
      <c r="J50" s="2815">
        <v>577</v>
      </c>
    </row>
    <row r="51" spans="1:10" ht="16.5" thickBot="1">
      <c r="A51" s="2816">
        <v>41244</v>
      </c>
      <c r="B51" s="2817">
        <v>534.79</v>
      </c>
      <c r="C51" s="2818">
        <v>141.05000000000001</v>
      </c>
      <c r="D51" s="2818">
        <v>83.37</v>
      </c>
      <c r="E51" s="2818">
        <v>2118.59</v>
      </c>
      <c r="F51" s="2818">
        <v>713.94</v>
      </c>
      <c r="G51" s="2818">
        <v>347.89</v>
      </c>
      <c r="H51" s="2818">
        <v>2410.34</v>
      </c>
      <c r="I51" s="2818">
        <v>152.74</v>
      </c>
      <c r="J51" s="2819">
        <v>526</v>
      </c>
    </row>
    <row r="52" spans="1:10" ht="41.25" customHeight="1" thickBot="1">
      <c r="A52" s="2820" t="s">
        <v>2201</v>
      </c>
      <c r="B52" s="2821" t="s">
        <v>2202</v>
      </c>
      <c r="C52" s="2821" t="s">
        <v>2203</v>
      </c>
      <c r="D52" s="2821" t="s">
        <v>2204</v>
      </c>
      <c r="E52" s="2821" t="s">
        <v>2205</v>
      </c>
      <c r="F52" s="2821" t="s">
        <v>2206</v>
      </c>
      <c r="G52" s="2821" t="s">
        <v>2207</v>
      </c>
      <c r="H52" s="2821" t="s">
        <v>2208</v>
      </c>
      <c r="I52" s="2811" t="s">
        <v>2209</v>
      </c>
      <c r="J52" s="2822" t="s">
        <v>2210</v>
      </c>
    </row>
    <row r="53" spans="1:10" ht="15.75">
      <c r="A53" s="2596">
        <v>41275</v>
      </c>
      <c r="B53" s="2813">
        <v>526.04999999999995</v>
      </c>
      <c r="C53" s="2814">
        <v>149.85</v>
      </c>
      <c r="D53" s="2814">
        <v>85.51</v>
      </c>
      <c r="E53" s="2814">
        <v>2161.3000000000002</v>
      </c>
      <c r="F53" s="2814">
        <v>776.54</v>
      </c>
      <c r="G53" s="2814">
        <v>335.5</v>
      </c>
      <c r="H53" s="2814">
        <v>2275.44</v>
      </c>
      <c r="I53" s="2814">
        <v>157.29</v>
      </c>
      <c r="J53" s="2815">
        <v>554</v>
      </c>
    </row>
    <row r="54" spans="1:10" ht="15.75">
      <c r="A54" s="2585">
        <v>41306</v>
      </c>
      <c r="B54" s="2813">
        <v>536.38</v>
      </c>
      <c r="C54" s="2814">
        <v>144.51</v>
      </c>
      <c r="D54" s="2814">
        <v>89.71</v>
      </c>
      <c r="E54" s="2814">
        <v>2104.0300000000002</v>
      </c>
      <c r="F54" s="2814">
        <v>792.38</v>
      </c>
      <c r="G54" s="2814">
        <v>318.92</v>
      </c>
      <c r="H54" s="2814">
        <v>2197.6999999999998</v>
      </c>
      <c r="I54" s="2814">
        <v>149.46</v>
      </c>
      <c r="J54" s="2815">
        <v>570</v>
      </c>
    </row>
    <row r="55" spans="1:10" ht="15.75">
      <c r="A55" s="2585">
        <v>41334</v>
      </c>
      <c r="B55" s="2813">
        <v>536.08000000000004</v>
      </c>
      <c r="C55" s="2814">
        <v>135.05000000000001</v>
      </c>
      <c r="D55" s="2814">
        <v>94.45</v>
      </c>
      <c r="E55" s="2814">
        <v>2358.84</v>
      </c>
      <c r="F55" s="2814">
        <v>771.87</v>
      </c>
      <c r="G55" s="2814">
        <v>309.93</v>
      </c>
      <c r="H55" s="2814">
        <v>2153.36</v>
      </c>
      <c r="I55" s="2814">
        <v>149.78</v>
      </c>
      <c r="J55" s="2815">
        <v>536</v>
      </c>
    </row>
    <row r="56" spans="1:10" ht="15.75">
      <c r="A56" s="2585">
        <v>41365</v>
      </c>
      <c r="B56" s="2813">
        <v>517.79</v>
      </c>
      <c r="C56" s="2814">
        <v>130.04</v>
      </c>
      <c r="D56" s="2814">
        <v>92.57</v>
      </c>
      <c r="E56" s="2814">
        <v>2262.1999999999998</v>
      </c>
      <c r="F56" s="2814">
        <v>756.45</v>
      </c>
      <c r="G56" s="2814">
        <v>308.74</v>
      </c>
      <c r="H56" s="2814">
        <v>2294.4899999999998</v>
      </c>
      <c r="I56" s="2814">
        <v>149.81</v>
      </c>
      <c r="J56" s="2815">
        <v>523</v>
      </c>
    </row>
    <row r="57" spans="1:10" ht="15.75">
      <c r="A57" s="2585">
        <v>41395</v>
      </c>
      <c r="B57" s="2813">
        <v>542.20000000000005</v>
      </c>
      <c r="C57" s="2814">
        <v>137.80000000000001</v>
      </c>
      <c r="D57" s="2814">
        <v>92.62</v>
      </c>
      <c r="E57" s="2814">
        <v>2157.5300000000002</v>
      </c>
      <c r="F57" s="2814">
        <v>763.38</v>
      </c>
      <c r="G57" s="2814">
        <v>319.11</v>
      </c>
      <c r="H57" s="2814">
        <v>2345.73</v>
      </c>
      <c r="I57" s="2814">
        <v>147.19</v>
      </c>
      <c r="J57" s="2815">
        <v>556</v>
      </c>
    </row>
    <row r="58" spans="1:10" ht="15.75">
      <c r="A58" s="2585">
        <v>41426</v>
      </c>
      <c r="B58" s="2813">
        <v>560.16</v>
      </c>
      <c r="C58" s="2814">
        <v>127.47</v>
      </c>
      <c r="D58" s="2814">
        <v>93.08</v>
      </c>
      <c r="E58" s="2814">
        <v>2326.13</v>
      </c>
      <c r="F58" s="2814">
        <v>763.04</v>
      </c>
      <c r="G58" s="2814">
        <v>313.52</v>
      </c>
      <c r="H58" s="2814">
        <v>2283.58</v>
      </c>
      <c r="I58" s="2814">
        <v>138.26</v>
      </c>
      <c r="J58" s="2815">
        <v>601</v>
      </c>
    </row>
    <row r="59" spans="1:10" ht="15.75">
      <c r="A59" s="2585">
        <v>41456</v>
      </c>
      <c r="B59" s="2813">
        <v>548.35</v>
      </c>
      <c r="C59" s="2814">
        <v>116.26</v>
      </c>
      <c r="D59" s="2814">
        <v>92.62</v>
      </c>
      <c r="E59" s="2814">
        <v>2243.39</v>
      </c>
      <c r="F59" s="2814">
        <v>729.86</v>
      </c>
      <c r="G59" s="2814">
        <v>304.68</v>
      </c>
      <c r="H59" s="2814">
        <v>2308.5300000000002</v>
      </c>
      <c r="I59" s="2814">
        <v>138.38999999999999</v>
      </c>
      <c r="J59" s="2815">
        <v>569</v>
      </c>
    </row>
    <row r="60" spans="1:10" ht="15.75">
      <c r="A60" s="2585">
        <v>41487</v>
      </c>
      <c r="B60" s="2813">
        <v>498.05</v>
      </c>
      <c r="C60" s="2814">
        <v>116.53</v>
      </c>
      <c r="D60" s="2814">
        <v>92.71</v>
      </c>
      <c r="E60" s="2814">
        <v>2506.11</v>
      </c>
      <c r="F60" s="2814">
        <v>722.84</v>
      </c>
      <c r="G60" s="2814">
        <v>305.49</v>
      </c>
      <c r="H60" s="2814">
        <v>2483.61</v>
      </c>
      <c r="I60" s="2814">
        <v>135.15</v>
      </c>
      <c r="J60" s="2815">
        <v>587</v>
      </c>
    </row>
    <row r="61" spans="1:10" ht="15.75">
      <c r="A61" s="2585">
        <v>41518</v>
      </c>
      <c r="B61" s="2813">
        <v>503.24</v>
      </c>
      <c r="C61" s="2814">
        <v>119.66</v>
      </c>
      <c r="D61" s="2814">
        <v>90.09</v>
      </c>
      <c r="E61" s="2814">
        <v>2291.86</v>
      </c>
      <c r="F61" s="2814">
        <v>725.8</v>
      </c>
      <c r="G61" s="2814">
        <v>307.51</v>
      </c>
      <c r="H61" s="2814">
        <v>2616.0500000000002</v>
      </c>
      <c r="I61" s="2814">
        <v>132.28</v>
      </c>
      <c r="J61" s="2815">
        <v>654</v>
      </c>
    </row>
    <row r="62" spans="1:10" ht="15.75">
      <c r="A62" s="2585">
        <v>41560</v>
      </c>
      <c r="B62" s="2813">
        <v>472.83</v>
      </c>
      <c r="C62" s="2814">
        <v>114.96</v>
      </c>
      <c r="D62" s="2814">
        <v>89.35</v>
      </c>
      <c r="E62" s="2814">
        <v>2338.33</v>
      </c>
      <c r="F62" s="2814">
        <v>762.62</v>
      </c>
      <c r="G62" s="2814">
        <v>325.69</v>
      </c>
      <c r="H62" s="2814">
        <v>2730.7</v>
      </c>
      <c r="I62" s="2814">
        <v>128.69999999999999</v>
      </c>
      <c r="J62" s="2815">
        <v>663</v>
      </c>
    </row>
    <row r="63" spans="1:10" ht="15.75">
      <c r="A63" s="2585">
        <v>41591</v>
      </c>
      <c r="B63" s="2813">
        <v>476.66</v>
      </c>
      <c r="C63" s="2814">
        <v>112.93</v>
      </c>
      <c r="D63" s="2814">
        <v>84.65</v>
      </c>
      <c r="E63" s="2814">
        <v>2392.17</v>
      </c>
      <c r="F63" s="2814">
        <v>810.3</v>
      </c>
      <c r="G63" s="2814">
        <v>306.75</v>
      </c>
      <c r="H63" s="2814">
        <v>2755.17</v>
      </c>
      <c r="I63" s="2814">
        <v>122.02</v>
      </c>
      <c r="J63" s="2815">
        <v>756.25</v>
      </c>
    </row>
    <row r="64" spans="1:10" ht="15.75">
      <c r="A64" s="2585">
        <v>41621</v>
      </c>
      <c r="B64" s="2813">
        <v>488.67</v>
      </c>
      <c r="C64" s="2814">
        <v>116.05</v>
      </c>
      <c r="D64" s="2814">
        <v>87.49</v>
      </c>
      <c r="E64" s="2814">
        <v>2207.4499999999998</v>
      </c>
      <c r="F64" s="2814">
        <v>795.27</v>
      </c>
      <c r="G64" s="2814">
        <v>291.56</v>
      </c>
      <c r="H64" s="2814">
        <v>2824.54</v>
      </c>
      <c r="I64" s="2814">
        <v>125.97</v>
      </c>
      <c r="J64" s="2815">
        <v>846</v>
      </c>
    </row>
    <row r="65" spans="1:12" ht="15.75">
      <c r="A65" s="2585">
        <v>41653</v>
      </c>
      <c r="B65" s="2813">
        <v>476.1</v>
      </c>
      <c r="C65" s="2814">
        <v>105.52</v>
      </c>
      <c r="D65" s="2814">
        <v>90.96</v>
      </c>
      <c r="E65" s="2814">
        <v>2424.88</v>
      </c>
      <c r="F65" s="2814">
        <v>769.34</v>
      </c>
      <c r="G65" s="2814">
        <v>275.52999999999997</v>
      </c>
      <c r="H65" s="2814">
        <v>2819.43</v>
      </c>
      <c r="I65" s="2814">
        <v>132.72999999999999</v>
      </c>
      <c r="J65" s="2815">
        <v>848</v>
      </c>
    </row>
    <row r="66" spans="1:12" ht="15.75">
      <c r="A66" s="2585">
        <v>41684</v>
      </c>
      <c r="B66" s="2813">
        <v>496.8</v>
      </c>
      <c r="C66" s="2814">
        <v>97.3</v>
      </c>
      <c r="D66" s="2814">
        <v>94.05</v>
      </c>
      <c r="E66" s="2814">
        <v>2319.0100000000002</v>
      </c>
      <c r="F66" s="2814">
        <v>811.2</v>
      </c>
      <c r="G66" s="2814">
        <v>292.27</v>
      </c>
      <c r="H66" s="2814">
        <v>2994.36</v>
      </c>
      <c r="I66" s="2814">
        <v>173.64</v>
      </c>
      <c r="J66" s="2815">
        <v>915</v>
      </c>
    </row>
    <row r="67" spans="1:12" ht="15.75">
      <c r="A67" s="2585">
        <v>41712</v>
      </c>
      <c r="B67" s="2813">
        <v>522</v>
      </c>
      <c r="C67" s="2814">
        <v>103.48</v>
      </c>
      <c r="D67" s="2814">
        <v>96.95</v>
      </c>
      <c r="E67" s="2814">
        <v>2386.65</v>
      </c>
      <c r="F67" s="2814">
        <v>860.52</v>
      </c>
      <c r="G67" s="2814">
        <v>323.55</v>
      </c>
      <c r="H67" s="2814">
        <v>3041.67</v>
      </c>
      <c r="I67" s="2814">
        <v>214.09</v>
      </c>
      <c r="J67" s="2815">
        <v>926</v>
      </c>
    </row>
    <row r="68" spans="1:12" ht="15.75">
      <c r="A68" s="2585">
        <v>41743</v>
      </c>
      <c r="B68" s="2813">
        <v>547.19000000000005</v>
      </c>
      <c r="C68" s="2814">
        <v>99.58</v>
      </c>
      <c r="D68" s="2814">
        <v>94.2</v>
      </c>
      <c r="E68" s="2814">
        <v>2386.65</v>
      </c>
      <c r="F68" s="2814">
        <v>825.32</v>
      </c>
      <c r="G68" s="2814">
        <v>324.93</v>
      </c>
      <c r="H68" s="2814">
        <v>3050.61</v>
      </c>
      <c r="I68" s="2814">
        <v>223.48</v>
      </c>
      <c r="J68" s="2815">
        <v>905</v>
      </c>
    </row>
    <row r="69" spans="1:12" ht="15.75">
      <c r="A69" s="2585">
        <v>41773</v>
      </c>
      <c r="B69" s="2813">
        <v>546.03</v>
      </c>
      <c r="C69" s="2814">
        <v>94.02</v>
      </c>
      <c r="D69" s="2814">
        <v>92.71</v>
      </c>
      <c r="E69" s="2814">
        <v>2217.5500000000002</v>
      </c>
      <c r="F69" s="2814">
        <v>800.21</v>
      </c>
      <c r="G69" s="2814">
        <v>334.75</v>
      </c>
      <c r="H69" s="2814">
        <v>3030</v>
      </c>
      <c r="I69" s="2814">
        <v>214.2</v>
      </c>
      <c r="J69" s="2815">
        <v>930</v>
      </c>
    </row>
    <row r="70" spans="1:12" ht="15.75">
      <c r="A70" s="2585">
        <v>41804</v>
      </c>
      <c r="B70" s="2813">
        <v>528</v>
      </c>
      <c r="C70" s="2814">
        <v>94.65</v>
      </c>
      <c r="D70" s="2814">
        <v>90.9</v>
      </c>
      <c r="E70" s="2814">
        <v>2212.7199999999998</v>
      </c>
      <c r="F70" s="2814">
        <v>758.47</v>
      </c>
      <c r="G70" s="2814">
        <v>306.52999999999997</v>
      </c>
      <c r="H70" s="2814">
        <v>3174.33</v>
      </c>
      <c r="I70" s="2814">
        <v>197.89</v>
      </c>
      <c r="J70" s="2815">
        <v>934</v>
      </c>
    </row>
    <row r="71" spans="1:12" ht="15.75">
      <c r="A71" s="2585">
        <v>41834</v>
      </c>
      <c r="B71" s="2813">
        <v>463.23</v>
      </c>
      <c r="C71" s="2814">
        <v>91.57</v>
      </c>
      <c r="D71" s="2814">
        <v>83.84</v>
      </c>
      <c r="E71" s="2814">
        <v>2145.5</v>
      </c>
      <c r="F71" s="2814">
        <v>752.89</v>
      </c>
      <c r="G71" s="2814">
        <v>280.36</v>
      </c>
      <c r="H71" s="2814">
        <v>3196.04</v>
      </c>
      <c r="I71" s="2814">
        <v>196.9</v>
      </c>
      <c r="J71" s="2815">
        <v>861</v>
      </c>
    </row>
    <row r="72" spans="1:12" ht="15.75">
      <c r="A72" s="2585">
        <v>41865</v>
      </c>
      <c r="B72" s="2813">
        <v>432.99</v>
      </c>
      <c r="C72" s="2814">
        <v>83.91</v>
      </c>
      <c r="D72" s="2814">
        <v>74</v>
      </c>
      <c r="E72" s="2814">
        <v>1984.96</v>
      </c>
      <c r="F72" s="2814">
        <v>677.86</v>
      </c>
      <c r="G72" s="2814">
        <v>263.41000000000003</v>
      </c>
      <c r="H72" s="2814">
        <v>3270.27</v>
      </c>
      <c r="I72" s="2814">
        <v>212.97</v>
      </c>
      <c r="J72" s="2815">
        <v>770</v>
      </c>
    </row>
    <row r="73" spans="1:12" ht="15.75">
      <c r="A73" s="2585">
        <v>41896</v>
      </c>
      <c r="B73" s="2813">
        <v>368.85</v>
      </c>
      <c r="C73" s="2814">
        <v>74.59</v>
      </c>
      <c r="D73" s="2814">
        <v>73.38</v>
      </c>
      <c r="E73" s="2814">
        <v>2052.85</v>
      </c>
      <c r="F73" s="2814">
        <v>656.98</v>
      </c>
      <c r="G73" s="2814">
        <v>243.72</v>
      </c>
      <c r="H73" s="2814">
        <v>3220.79</v>
      </c>
      <c r="I73" s="2814">
        <v>210.53</v>
      </c>
      <c r="J73" s="2815">
        <v>785</v>
      </c>
    </row>
    <row r="74" spans="1:12" ht="15.75">
      <c r="A74" s="2585">
        <v>41926</v>
      </c>
      <c r="B74" s="2813">
        <v>354.44</v>
      </c>
      <c r="C74" s="2814">
        <v>73.489999999999995</v>
      </c>
      <c r="D74" s="2814">
        <v>70.34</v>
      </c>
      <c r="E74" s="2814">
        <v>1826.64</v>
      </c>
      <c r="F74" s="2814">
        <v>673.09</v>
      </c>
      <c r="G74" s="2814">
        <v>245.39</v>
      </c>
      <c r="H74" s="2814">
        <v>3100.83</v>
      </c>
      <c r="I74" s="2814">
        <v>225.29</v>
      </c>
      <c r="J74" s="2815">
        <v>769</v>
      </c>
    </row>
    <row r="75" spans="1:12" ht="15.75">
      <c r="A75" s="2585">
        <v>41957</v>
      </c>
      <c r="B75" s="2813">
        <v>379.34</v>
      </c>
      <c r="C75" s="2814">
        <v>74.2</v>
      </c>
      <c r="D75" s="2814">
        <v>67.53</v>
      </c>
      <c r="E75" s="2814">
        <v>1991.45</v>
      </c>
      <c r="F75" s="2814">
        <v>662.4</v>
      </c>
      <c r="G75" s="2814">
        <v>258.66000000000003</v>
      </c>
      <c r="H75" s="2814">
        <v>2909.09</v>
      </c>
      <c r="I75" s="2814">
        <v>209.38</v>
      </c>
      <c r="J75" s="2815">
        <v>795</v>
      </c>
    </row>
    <row r="76" spans="1:12" ht="16.5" thickBot="1">
      <c r="A76" s="2585">
        <v>41987</v>
      </c>
      <c r="B76" s="2813">
        <v>378.78</v>
      </c>
      <c r="C76" s="2814">
        <v>72.72</v>
      </c>
      <c r="D76" s="2814">
        <v>68.3</v>
      </c>
      <c r="E76" s="2814">
        <v>1995.1</v>
      </c>
      <c r="F76" s="2814">
        <v>624.54</v>
      </c>
      <c r="G76" s="2814">
        <v>269.64</v>
      </c>
      <c r="H76" s="2814">
        <v>2957.66</v>
      </c>
      <c r="I76" s="2814">
        <v>193.6</v>
      </c>
      <c r="J76" s="2815">
        <v>811.67</v>
      </c>
    </row>
    <row r="77" spans="1:12" ht="48" thickBot="1">
      <c r="A77" s="2810" t="s">
        <v>2201</v>
      </c>
      <c r="B77" s="2811" t="s">
        <v>2202</v>
      </c>
      <c r="C77" s="2811" t="s">
        <v>2203</v>
      </c>
      <c r="D77" s="2811" t="s">
        <v>2211</v>
      </c>
      <c r="E77" s="2811" t="s">
        <v>2204</v>
      </c>
      <c r="F77" s="2811" t="s">
        <v>2205</v>
      </c>
      <c r="G77" s="2811" t="s">
        <v>2206</v>
      </c>
      <c r="H77" s="2811" t="s">
        <v>2207</v>
      </c>
      <c r="I77" s="2811" t="s">
        <v>2208</v>
      </c>
      <c r="J77" s="2811" t="s">
        <v>2209</v>
      </c>
      <c r="K77" s="2823" t="s">
        <v>2210</v>
      </c>
      <c r="L77" s="2812" t="s">
        <v>2212</v>
      </c>
    </row>
    <row r="78" spans="1:12" ht="15.75">
      <c r="A78" s="2585">
        <v>42019</v>
      </c>
      <c r="B78" s="2813">
        <v>367.49</v>
      </c>
      <c r="C78" s="2813">
        <v>75.03</v>
      </c>
      <c r="D78" s="2814">
        <v>1.66</v>
      </c>
      <c r="E78" s="2814">
        <v>67.349999999999994</v>
      </c>
      <c r="F78" s="2814">
        <v>1951.39</v>
      </c>
      <c r="G78" s="2814">
        <v>641.6</v>
      </c>
      <c r="H78" s="2814">
        <v>248.46</v>
      </c>
      <c r="I78" s="2814">
        <v>2921.05</v>
      </c>
      <c r="J78" s="2814">
        <v>190</v>
      </c>
      <c r="K78" s="2824">
        <v>764</v>
      </c>
      <c r="L78" s="2815">
        <v>215.06</v>
      </c>
    </row>
    <row r="79" spans="1:12" ht="15.75">
      <c r="A79" s="2585">
        <v>42050</v>
      </c>
      <c r="B79" s="2813">
        <v>364.74</v>
      </c>
      <c r="C79" s="2813">
        <v>82.03</v>
      </c>
      <c r="D79" s="2814">
        <v>1.82</v>
      </c>
      <c r="E79" s="2814">
        <v>69.84</v>
      </c>
      <c r="F79" s="2814">
        <v>2028.17</v>
      </c>
      <c r="G79" s="2814">
        <v>634.38</v>
      </c>
      <c r="H79" s="2814">
        <v>237.15</v>
      </c>
      <c r="I79" s="2814">
        <v>2946.82</v>
      </c>
      <c r="J79" s="2814">
        <v>178.89</v>
      </c>
      <c r="K79" s="2824">
        <v>794</v>
      </c>
      <c r="L79" s="2815">
        <v>217.71</v>
      </c>
    </row>
    <row r="80" spans="1:12" ht="15.75">
      <c r="A80" s="2585">
        <v>42078</v>
      </c>
      <c r="B80" s="2813">
        <v>359.6</v>
      </c>
      <c r="C80" s="2813">
        <v>78.72</v>
      </c>
      <c r="D80" s="2814">
        <v>1.74</v>
      </c>
      <c r="E80" s="2814">
        <v>69.349999999999994</v>
      </c>
      <c r="F80" s="2814">
        <v>2070.86</v>
      </c>
      <c r="G80" s="2814">
        <v>607.65</v>
      </c>
      <c r="H80" s="2814">
        <v>230.83</v>
      </c>
      <c r="I80" s="2814">
        <v>2882.23</v>
      </c>
      <c r="J80" s="2814">
        <v>160.74</v>
      </c>
      <c r="K80" s="2824">
        <v>721</v>
      </c>
      <c r="L80" s="2815">
        <v>227.74</v>
      </c>
    </row>
    <row r="81" spans="1:12" ht="15.75">
      <c r="A81" s="2585">
        <v>42109</v>
      </c>
      <c r="B81" s="2813">
        <v>356.93</v>
      </c>
      <c r="C81" s="2813">
        <v>77.13</v>
      </c>
      <c r="D81" s="2814">
        <v>1.7</v>
      </c>
      <c r="E81" s="2814">
        <v>71.7</v>
      </c>
      <c r="F81" s="2814">
        <v>2017.27</v>
      </c>
      <c r="G81" s="2814">
        <v>591.79</v>
      </c>
      <c r="H81" s="2814">
        <v>223.34</v>
      </c>
      <c r="I81" s="2814">
        <v>2868.27</v>
      </c>
      <c r="J81" s="2814">
        <v>164</v>
      </c>
      <c r="K81" s="2824">
        <v>714</v>
      </c>
      <c r="L81" s="2815">
        <v>224.21</v>
      </c>
    </row>
    <row r="82" spans="1:12" ht="15.75">
      <c r="A82" s="2585">
        <v>42139</v>
      </c>
      <c r="B82" s="2813">
        <v>351.95</v>
      </c>
      <c r="C82" s="2813">
        <v>83.55</v>
      </c>
      <c r="D82" s="2814">
        <v>1.84</v>
      </c>
      <c r="E82" s="2814">
        <v>72.86</v>
      </c>
      <c r="F82" s="2814">
        <v>2044.78</v>
      </c>
      <c r="G82" s="2814">
        <v>601.4</v>
      </c>
      <c r="H82" s="2814">
        <v>215.15</v>
      </c>
      <c r="I82" s="2814">
        <v>3096</v>
      </c>
      <c r="J82" s="2814">
        <v>158.47999999999999</v>
      </c>
      <c r="K82" s="2824">
        <v>748</v>
      </c>
      <c r="L82" s="2815">
        <v>217.38</v>
      </c>
    </row>
    <row r="83" spans="1:12" ht="15.75">
      <c r="A83" s="2585">
        <v>42170</v>
      </c>
      <c r="B83" s="2813">
        <v>354.82</v>
      </c>
      <c r="C83" s="2813">
        <v>82.98</v>
      </c>
      <c r="D83" s="2814">
        <v>1.82</v>
      </c>
      <c r="E83" s="2814">
        <v>72.349999999999994</v>
      </c>
      <c r="F83" s="2814">
        <v>2008.05</v>
      </c>
      <c r="G83" s="2814">
        <v>606.4</v>
      </c>
      <c r="H83" s="2814">
        <v>209.87</v>
      </c>
      <c r="I83" s="2814">
        <v>3239.02</v>
      </c>
      <c r="J83" s="2814">
        <v>159.76</v>
      </c>
      <c r="K83" s="2824">
        <v>740</v>
      </c>
      <c r="L83" s="2815">
        <v>221.12</v>
      </c>
    </row>
    <row r="84" spans="1:12" ht="15.75">
      <c r="A84" s="2585">
        <v>42200</v>
      </c>
      <c r="B84" s="2813">
        <v>372.35</v>
      </c>
      <c r="C84" s="2813">
        <v>74.37</v>
      </c>
      <c r="D84" s="2814">
        <v>1.64</v>
      </c>
      <c r="E84" s="2814">
        <v>72.349999999999994</v>
      </c>
      <c r="F84" s="2814">
        <v>2063.58</v>
      </c>
      <c r="G84" s="2814">
        <v>575.67999999999995</v>
      </c>
      <c r="H84" s="2814">
        <v>197.42</v>
      </c>
      <c r="I84" s="2814">
        <v>3325.96</v>
      </c>
      <c r="J84" s="2814">
        <v>154.44999999999999</v>
      </c>
      <c r="K84" s="2824">
        <v>735</v>
      </c>
      <c r="L84" s="2815">
        <v>222.89</v>
      </c>
    </row>
    <row r="85" spans="1:12" ht="15.75">
      <c r="A85" s="2585">
        <v>42231</v>
      </c>
      <c r="B85" s="2813">
        <v>347.02</v>
      </c>
      <c r="C85" s="2813">
        <v>64.430000000000007</v>
      </c>
      <c r="D85" s="2814">
        <v>1.45</v>
      </c>
      <c r="E85" s="2814">
        <v>71.819999999999993</v>
      </c>
      <c r="F85" s="2814">
        <v>2042.48</v>
      </c>
      <c r="G85" s="2814">
        <v>484.68</v>
      </c>
      <c r="H85" s="2814">
        <v>179.83</v>
      </c>
      <c r="I85" s="2814">
        <v>3153.05</v>
      </c>
      <c r="J85" s="2814">
        <v>156.91999999999999</v>
      </c>
      <c r="K85" s="2824">
        <v>689</v>
      </c>
      <c r="L85" s="2815">
        <v>183.53</v>
      </c>
    </row>
    <row r="86" spans="1:12" ht="15.75">
      <c r="A86" s="2585">
        <v>42262</v>
      </c>
      <c r="B86" s="2813">
        <v>323.55</v>
      </c>
      <c r="C86" s="2813">
        <v>59.51</v>
      </c>
      <c r="D86" s="2814">
        <v>1.35</v>
      </c>
      <c r="E86" s="2814">
        <v>68.739999999999995</v>
      </c>
      <c r="F86" s="2814">
        <v>1932.51</v>
      </c>
      <c r="G86" s="2814">
        <v>483.49</v>
      </c>
      <c r="H86" s="2814">
        <v>173.09</v>
      </c>
      <c r="I86" s="2814">
        <v>3278.45</v>
      </c>
      <c r="J86" s="2814">
        <v>146.15</v>
      </c>
      <c r="K86" s="2824">
        <v>699</v>
      </c>
      <c r="L86" s="2815">
        <v>173.61</v>
      </c>
    </row>
    <row r="87" spans="1:12" ht="15.75">
      <c r="A87" s="2585">
        <v>42292</v>
      </c>
      <c r="B87" s="2813">
        <v>327.42</v>
      </c>
      <c r="C87" s="2813">
        <v>59</v>
      </c>
      <c r="D87" s="2814">
        <v>1.33</v>
      </c>
      <c r="E87" s="2814">
        <v>69.03</v>
      </c>
      <c r="F87" s="2814">
        <v>1817.87</v>
      </c>
      <c r="G87" s="2814">
        <v>530.25</v>
      </c>
      <c r="H87" s="2814">
        <v>165.39</v>
      </c>
      <c r="I87" s="2814">
        <v>3198.3</v>
      </c>
      <c r="J87" s="2814">
        <v>153.25</v>
      </c>
      <c r="K87" s="2824">
        <v>736</v>
      </c>
      <c r="L87" s="2815">
        <v>177.47</v>
      </c>
    </row>
    <row r="88" spans="1:12" ht="15.75">
      <c r="A88" s="2585">
        <v>42323</v>
      </c>
      <c r="B88" s="2813">
        <v>319.08</v>
      </c>
      <c r="C88" s="2813">
        <v>55.44</v>
      </c>
      <c r="D88" s="2814">
        <v>1.24</v>
      </c>
      <c r="E88" s="2814">
        <v>69.22</v>
      </c>
      <c r="F88" s="2814">
        <v>1730.51</v>
      </c>
      <c r="G88" s="2814">
        <v>503.16</v>
      </c>
      <c r="H88" s="2814">
        <v>157.74</v>
      </c>
      <c r="I88" s="2814">
        <v>3360.84</v>
      </c>
      <c r="J88" s="2814">
        <v>147.97999999999999</v>
      </c>
      <c r="K88" s="2824">
        <v>735</v>
      </c>
      <c r="L88" s="2815">
        <v>169.09</v>
      </c>
    </row>
    <row r="89" spans="1:12" ht="15.75">
      <c r="A89" s="2585">
        <v>42353</v>
      </c>
      <c r="B89" s="2813">
        <v>323.32</v>
      </c>
      <c r="C89" s="2813">
        <v>56.59</v>
      </c>
      <c r="D89" s="2814">
        <v>1.27</v>
      </c>
      <c r="E89" s="2814">
        <v>70.39</v>
      </c>
      <c r="F89" s="2814">
        <v>1656.92</v>
      </c>
      <c r="G89" s="2814">
        <v>520.58000000000004</v>
      </c>
      <c r="H89" s="2814">
        <v>163.79</v>
      </c>
      <c r="I89" s="2814">
        <v>3345.65</v>
      </c>
      <c r="J89" s="2814">
        <v>148.35</v>
      </c>
      <c r="K89" s="2824">
        <v>763</v>
      </c>
      <c r="L89" s="2815">
        <v>169.76</v>
      </c>
    </row>
    <row r="90" spans="1:12" ht="15.75">
      <c r="A90" s="2585">
        <v>42385</v>
      </c>
      <c r="B90" s="2813">
        <v>323.2</v>
      </c>
      <c r="C90" s="2813">
        <v>55.33</v>
      </c>
      <c r="D90" s="2814">
        <v>1.23</v>
      </c>
      <c r="E90" s="2814">
        <v>68.75</v>
      </c>
      <c r="F90" s="2814">
        <v>1800.45</v>
      </c>
      <c r="G90" s="2814">
        <v>531.62</v>
      </c>
      <c r="H90" s="2814">
        <v>164.56</v>
      </c>
      <c r="I90" s="2814">
        <v>2952.42</v>
      </c>
      <c r="J90" s="2814">
        <v>145.03</v>
      </c>
      <c r="K90" s="2824">
        <v>763</v>
      </c>
      <c r="L90" s="2815">
        <v>164.91</v>
      </c>
    </row>
    <row r="91" spans="1:12" ht="15.75">
      <c r="A91" s="2585">
        <v>42416</v>
      </c>
      <c r="B91" s="2813">
        <v>320.13</v>
      </c>
      <c r="C91" s="2813">
        <v>57.04</v>
      </c>
      <c r="D91" s="2814">
        <v>1.27</v>
      </c>
      <c r="E91" s="2814">
        <v>66.569999999999993</v>
      </c>
      <c r="F91" s="2814">
        <v>1851.99</v>
      </c>
      <c r="G91" s="2814">
        <v>595.9</v>
      </c>
      <c r="H91" s="2814">
        <v>159.25</v>
      </c>
      <c r="I91" s="2814">
        <v>2916.37</v>
      </c>
      <c r="J91" s="2814">
        <v>147.69999999999999</v>
      </c>
      <c r="K91" s="2824">
        <v>813</v>
      </c>
      <c r="L91" s="2815">
        <v>164.91</v>
      </c>
    </row>
    <row r="92" spans="1:12" ht="15.75">
      <c r="A92" s="2585">
        <v>42445</v>
      </c>
      <c r="B92" s="2813">
        <v>326.94</v>
      </c>
      <c r="C92" s="2813">
        <v>65.64</v>
      </c>
      <c r="D92" s="2814">
        <v>1.46</v>
      </c>
      <c r="E92" s="2814">
        <v>65.459999999999994</v>
      </c>
      <c r="F92" s="2814">
        <v>1811.52</v>
      </c>
      <c r="G92" s="2814">
        <v>633.07000000000005</v>
      </c>
      <c r="H92" s="2814">
        <v>164.03</v>
      </c>
      <c r="I92" s="2814">
        <v>3073.52</v>
      </c>
      <c r="J92" s="2814">
        <v>157.5</v>
      </c>
      <c r="K92" s="2824">
        <v>990</v>
      </c>
      <c r="L92" s="2815">
        <v>160.5</v>
      </c>
    </row>
    <row r="93" spans="1:12" ht="15.75">
      <c r="A93" s="2585">
        <v>42476</v>
      </c>
      <c r="B93" s="2813">
        <v>353.8</v>
      </c>
      <c r="C93" s="2813">
        <v>78.040000000000006</v>
      </c>
      <c r="D93" s="2814">
        <v>1.71</v>
      </c>
      <c r="E93" s="2814">
        <v>69.28</v>
      </c>
      <c r="F93" s="2814">
        <v>1865.33</v>
      </c>
      <c r="G93" s="2814">
        <v>680.38</v>
      </c>
      <c r="H93" s="2814">
        <v>163.36000000000001</v>
      </c>
      <c r="I93" s="2814">
        <v>3078.49</v>
      </c>
      <c r="J93" s="2814">
        <v>154.22</v>
      </c>
      <c r="K93" s="2824">
        <v>1045</v>
      </c>
      <c r="L93" s="2815">
        <v>162.26</v>
      </c>
    </row>
    <row r="94" spans="1:12" ht="15.75">
      <c r="A94" s="2585">
        <v>42506</v>
      </c>
      <c r="B94" s="2813">
        <v>388.51</v>
      </c>
      <c r="C94" s="2813">
        <v>75.92</v>
      </c>
      <c r="D94" s="2814">
        <v>1.63</v>
      </c>
      <c r="E94" s="2814">
        <v>70.28</v>
      </c>
      <c r="F94" s="2814">
        <v>1830.17</v>
      </c>
      <c r="G94" s="2814">
        <v>644.55999999999995</v>
      </c>
      <c r="H94" s="2814">
        <v>157.53</v>
      </c>
      <c r="I94" s="2814">
        <v>3098.66</v>
      </c>
      <c r="J94" s="2814">
        <v>155.19</v>
      </c>
      <c r="K94" s="2824">
        <v>962.5</v>
      </c>
      <c r="L94" s="2815">
        <v>158.51</v>
      </c>
    </row>
    <row r="95" spans="1:12" ht="15.75">
      <c r="A95" s="2585">
        <v>42537</v>
      </c>
      <c r="B95" s="2813">
        <v>421.23</v>
      </c>
      <c r="C95" s="2813">
        <v>71.7</v>
      </c>
      <c r="D95" s="2814">
        <v>1.49</v>
      </c>
      <c r="E95" s="2814">
        <v>74.099999999999994</v>
      </c>
      <c r="F95" s="2814">
        <v>1905.72</v>
      </c>
      <c r="G95" s="2814">
        <v>618.45000000000005</v>
      </c>
      <c r="H95" s="2814">
        <v>156.65</v>
      </c>
      <c r="I95" s="2814">
        <v>3122.52</v>
      </c>
      <c r="J95" s="2814">
        <v>165.45</v>
      </c>
      <c r="K95" s="2824">
        <v>1048</v>
      </c>
      <c r="L95" s="2815">
        <v>166.67</v>
      </c>
    </row>
    <row r="96" spans="1:12" ht="15.75">
      <c r="A96" s="2585">
        <v>42567</v>
      </c>
      <c r="B96" s="2813">
        <v>390.4</v>
      </c>
      <c r="C96" s="2813">
        <v>80.5</v>
      </c>
      <c r="D96" s="2814">
        <v>1.59</v>
      </c>
      <c r="E96" s="2814">
        <v>81.06</v>
      </c>
      <c r="F96" s="2814">
        <v>1811.5</v>
      </c>
      <c r="G96" s="2814">
        <v>584.19000000000005</v>
      </c>
      <c r="H96" s="2814">
        <v>133.62</v>
      </c>
      <c r="I96" s="2814">
        <v>3049.97</v>
      </c>
      <c r="J96" s="2814">
        <v>171.76</v>
      </c>
      <c r="K96" s="2824">
        <v>1008</v>
      </c>
      <c r="L96" s="2815">
        <v>145.16999999999999</v>
      </c>
    </row>
    <row r="97" spans="1:13" ht="16.5" customHeight="1">
      <c r="A97" s="2585">
        <v>42598</v>
      </c>
      <c r="B97" s="2813">
        <v>370.23</v>
      </c>
      <c r="C97" s="2813">
        <v>74.98</v>
      </c>
      <c r="D97" s="2814">
        <v>1.55</v>
      </c>
      <c r="E97" s="2814">
        <v>80.260000000000005</v>
      </c>
      <c r="F97" s="2814">
        <v>1789.25</v>
      </c>
      <c r="G97" s="2814">
        <v>664.38</v>
      </c>
      <c r="H97" s="2814">
        <v>127.9</v>
      </c>
      <c r="I97" s="2814">
        <v>3033.18</v>
      </c>
      <c r="J97" s="2814">
        <v>167.54</v>
      </c>
      <c r="K97" s="2824">
        <v>1041.25</v>
      </c>
      <c r="L97" s="2815">
        <v>152.66999999999999</v>
      </c>
    </row>
    <row r="98" spans="1:13" ht="15.75">
      <c r="A98" s="2585">
        <v>42629</v>
      </c>
      <c r="B98" s="2813">
        <v>355.9</v>
      </c>
      <c r="C98" s="2813">
        <v>72.78</v>
      </c>
      <c r="D98" s="2814">
        <v>1.57</v>
      </c>
      <c r="E98" s="2814">
        <v>77.86</v>
      </c>
      <c r="F98" s="2814">
        <v>1810.41</v>
      </c>
      <c r="G98" s="2814">
        <v>692.41</v>
      </c>
      <c r="H98" s="2814">
        <v>123.2</v>
      </c>
      <c r="I98" s="2814">
        <v>2881.19</v>
      </c>
      <c r="J98" s="2814">
        <v>176.3</v>
      </c>
      <c r="K98" s="2824">
        <v>1025</v>
      </c>
      <c r="L98" s="2815">
        <v>145.38999999999999</v>
      </c>
    </row>
    <row r="99" spans="1:13" ht="15.75">
      <c r="A99" s="2585">
        <v>42659</v>
      </c>
      <c r="B99" s="2813">
        <v>358.39</v>
      </c>
      <c r="C99" s="2813">
        <v>75.599999999999994</v>
      </c>
      <c r="D99" s="2814">
        <v>1.66</v>
      </c>
      <c r="E99" s="2814">
        <v>78.52</v>
      </c>
      <c r="F99" s="2814">
        <v>1727.29</v>
      </c>
      <c r="G99" s="2814">
        <v>651.45000000000005</v>
      </c>
      <c r="H99" s="2814">
        <v>122.52</v>
      </c>
      <c r="I99" s="2814">
        <v>2711.35</v>
      </c>
      <c r="J99" s="2814">
        <v>178.96</v>
      </c>
      <c r="K99" s="2824">
        <v>963.75</v>
      </c>
      <c r="L99" s="2815">
        <v>148.69999999999999</v>
      </c>
    </row>
    <row r="100" spans="1:13" ht="15.75">
      <c r="A100" s="2585">
        <v>42690</v>
      </c>
      <c r="B100" s="2813">
        <v>368.37</v>
      </c>
      <c r="C100" s="2813">
        <v>85.27</v>
      </c>
      <c r="D100" s="2814">
        <v>1.87</v>
      </c>
      <c r="E100" s="2814">
        <v>78.92</v>
      </c>
      <c r="F100" s="2814">
        <v>1665.03</v>
      </c>
      <c r="G100" s="2814">
        <v>670</v>
      </c>
      <c r="H100" s="2814">
        <v>122.51</v>
      </c>
      <c r="I100" s="2814">
        <v>2500.48</v>
      </c>
      <c r="J100" s="2814">
        <v>185.13</v>
      </c>
      <c r="K100" s="2824">
        <v>1021.25</v>
      </c>
      <c r="L100" s="2815">
        <v>144.29</v>
      </c>
    </row>
    <row r="101" spans="1:13" ht="16.5" thickBot="1">
      <c r="A101" s="2816">
        <v>42720</v>
      </c>
      <c r="B101" s="2817">
        <v>375.29</v>
      </c>
      <c r="C101" s="2817">
        <v>101.01</v>
      </c>
      <c r="D101" s="2818">
        <v>2.23</v>
      </c>
      <c r="E101" s="2818">
        <v>79.5</v>
      </c>
      <c r="F101" s="2818">
        <v>1742.77</v>
      </c>
      <c r="G101" s="2818">
        <v>711.76</v>
      </c>
      <c r="H101" s="2818">
        <v>122.8</v>
      </c>
      <c r="I101" s="2818">
        <v>2287.8000000000002</v>
      </c>
      <c r="J101" s="2818">
        <v>161.78</v>
      </c>
      <c r="K101" s="2825">
        <v>1120</v>
      </c>
      <c r="L101" s="2819">
        <v>153.11000000000001</v>
      </c>
    </row>
    <row r="102" spans="1:13" ht="39" customHeight="1" thickBot="1">
      <c r="A102" s="2820" t="s">
        <v>2201</v>
      </c>
      <c r="B102" s="2821" t="s">
        <v>2202</v>
      </c>
      <c r="C102" s="2811" t="s">
        <v>2203</v>
      </c>
      <c r="D102" s="2821" t="s">
        <v>2213</v>
      </c>
      <c r="E102" s="2821" t="s">
        <v>2204</v>
      </c>
      <c r="F102" s="2821" t="s">
        <v>2214</v>
      </c>
      <c r="G102" s="2821" t="s">
        <v>2205</v>
      </c>
      <c r="H102" s="2821" t="s">
        <v>2206</v>
      </c>
      <c r="I102" s="2821" t="s">
        <v>2207</v>
      </c>
      <c r="J102" s="2821" t="s">
        <v>2208</v>
      </c>
      <c r="K102" s="2811" t="s">
        <v>2209</v>
      </c>
      <c r="L102" s="2811" t="s">
        <v>2210</v>
      </c>
      <c r="M102" s="2812" t="s">
        <v>2212</v>
      </c>
    </row>
    <row r="103" spans="1:13" ht="15.75">
      <c r="A103" s="2596">
        <v>42752</v>
      </c>
      <c r="B103" s="2813">
        <v>379.59</v>
      </c>
      <c r="C103" s="2814">
        <v>115.9</v>
      </c>
      <c r="D103" s="2814">
        <v>2.56</v>
      </c>
      <c r="E103" s="2814">
        <v>82.33</v>
      </c>
      <c r="F103" s="2814">
        <v>1.82</v>
      </c>
      <c r="G103" s="2814">
        <v>1818.31</v>
      </c>
      <c r="H103" s="2814">
        <v>726.49</v>
      </c>
      <c r="I103" s="2814">
        <v>137.09</v>
      </c>
      <c r="J103" s="2814">
        <v>2195.06</v>
      </c>
      <c r="K103" s="2814">
        <v>168.61</v>
      </c>
      <c r="L103" s="2814">
        <v>1225</v>
      </c>
      <c r="M103" s="2815">
        <v>156.19999999999999</v>
      </c>
    </row>
    <row r="104" spans="1:13" ht="15.75">
      <c r="A104" s="2585">
        <v>42783</v>
      </c>
      <c r="B104" s="2813">
        <v>380.87</v>
      </c>
      <c r="C104" s="2814">
        <v>122.99</v>
      </c>
      <c r="D104" s="2814">
        <v>2.71</v>
      </c>
      <c r="E104" s="2814">
        <v>85.16</v>
      </c>
      <c r="F104" s="2814">
        <v>1.88</v>
      </c>
      <c r="G104" s="2814">
        <v>1806.41</v>
      </c>
      <c r="H104" s="2814">
        <v>706.79</v>
      </c>
      <c r="I104" s="2814">
        <v>147.31</v>
      </c>
      <c r="J104" s="2814">
        <v>2034.08</v>
      </c>
      <c r="K104" s="2814">
        <v>166.35</v>
      </c>
      <c r="L104" s="2814">
        <v>1146.25</v>
      </c>
      <c r="M104" s="2815">
        <v>157.08000000000001</v>
      </c>
    </row>
    <row r="105" spans="1:13" ht="15.75">
      <c r="A105" s="2585">
        <v>42811</v>
      </c>
      <c r="B105" s="2813">
        <v>366.1</v>
      </c>
      <c r="C105" s="2814">
        <v>107.35</v>
      </c>
      <c r="D105" s="2814">
        <v>2.35</v>
      </c>
      <c r="E105" s="2814">
        <v>86.78</v>
      </c>
      <c r="F105" s="2814">
        <v>1.91</v>
      </c>
      <c r="G105" s="2814">
        <v>1882.09</v>
      </c>
      <c r="H105" s="2814">
        <v>663.3</v>
      </c>
      <c r="I105" s="2814">
        <v>146.38999999999999</v>
      </c>
      <c r="J105" s="2814">
        <v>2057.8000000000002</v>
      </c>
      <c r="K105" s="2814">
        <v>160.15</v>
      </c>
      <c r="L105" s="2814">
        <v>1016</v>
      </c>
      <c r="M105" s="2815">
        <v>151.13</v>
      </c>
    </row>
    <row r="106" spans="1:13" ht="15.75">
      <c r="A106" s="2585">
        <v>42842</v>
      </c>
      <c r="B106" s="2813">
        <v>347.86</v>
      </c>
      <c r="C106" s="2814">
        <v>101.25</v>
      </c>
      <c r="D106" s="2814">
        <v>2.21</v>
      </c>
      <c r="E106" s="2814">
        <v>87.04</v>
      </c>
      <c r="F106" s="2814">
        <v>1.92</v>
      </c>
      <c r="G106" s="2814">
        <v>1847.96</v>
      </c>
      <c r="H106" s="2814">
        <v>623.21</v>
      </c>
      <c r="I106" s="2814">
        <v>138.41</v>
      </c>
      <c r="J106" s="2814">
        <v>1961.16</v>
      </c>
      <c r="K106" s="2814">
        <v>155.4</v>
      </c>
      <c r="L106" s="2814">
        <v>1044</v>
      </c>
      <c r="M106" s="2815">
        <v>149.80000000000001</v>
      </c>
    </row>
    <row r="107" spans="1:13" ht="15.75">
      <c r="A107" s="2585">
        <v>42872</v>
      </c>
      <c r="B107" s="2813">
        <v>350.18</v>
      </c>
      <c r="C107" s="2814">
        <v>98.61</v>
      </c>
      <c r="D107" s="2814">
        <v>2.1</v>
      </c>
      <c r="E107" s="2814">
        <v>88.64</v>
      </c>
      <c r="F107" s="2814">
        <v>1.95</v>
      </c>
      <c r="G107" s="2814">
        <v>1874.53</v>
      </c>
      <c r="H107" s="2814">
        <v>655.46</v>
      </c>
      <c r="I107" s="2814">
        <v>146.49</v>
      </c>
      <c r="J107" s="2814">
        <v>1983.48</v>
      </c>
      <c r="K107" s="2814">
        <v>150</v>
      </c>
      <c r="L107" s="2814">
        <v>1112.5</v>
      </c>
      <c r="M107" s="2815">
        <v>159.94999999999999</v>
      </c>
    </row>
    <row r="108" spans="1:13" ht="15.75">
      <c r="A108" s="2585">
        <v>42903</v>
      </c>
      <c r="B108" s="2813">
        <v>339.73</v>
      </c>
      <c r="C108" s="2814">
        <v>79.77</v>
      </c>
      <c r="D108" s="2814">
        <v>1.72</v>
      </c>
      <c r="E108" s="2814">
        <v>84.76</v>
      </c>
      <c r="F108" s="2814">
        <v>1.87</v>
      </c>
      <c r="G108" s="2814">
        <v>1892.98</v>
      </c>
      <c r="H108" s="2814">
        <v>621.17999999999995</v>
      </c>
      <c r="I108" s="2814">
        <v>157.49</v>
      </c>
      <c r="J108" s="2814">
        <v>1998.25</v>
      </c>
      <c r="K108" s="2814">
        <v>165.45</v>
      </c>
      <c r="L108" s="2814">
        <v>1119</v>
      </c>
      <c r="M108" s="2815">
        <v>165.02</v>
      </c>
    </row>
    <row r="109" spans="1:13" ht="15.75">
      <c r="A109" s="2585">
        <v>42933</v>
      </c>
      <c r="B109" s="2813">
        <v>408</v>
      </c>
      <c r="C109" s="2814" t="s">
        <v>92</v>
      </c>
      <c r="D109" s="2814">
        <v>1.75</v>
      </c>
      <c r="E109" s="2814" t="s">
        <v>92</v>
      </c>
      <c r="F109" s="2814">
        <v>1.85</v>
      </c>
      <c r="G109" s="2814">
        <v>1450</v>
      </c>
      <c r="H109" s="2814">
        <v>663</v>
      </c>
      <c r="I109" s="2814">
        <v>202.46</v>
      </c>
      <c r="J109" s="2814">
        <v>1988.58</v>
      </c>
      <c r="K109" s="2814">
        <v>149.66</v>
      </c>
      <c r="L109" s="2814">
        <v>1059</v>
      </c>
      <c r="M109" s="2815">
        <v>163.69</v>
      </c>
    </row>
    <row r="110" spans="1:13" ht="15.75">
      <c r="A110" s="2585">
        <v>42964</v>
      </c>
      <c r="B110" s="2813">
        <v>390</v>
      </c>
      <c r="C110" s="2814" t="s">
        <v>92</v>
      </c>
      <c r="D110" s="2814">
        <v>1.84</v>
      </c>
      <c r="E110" s="2814" t="s">
        <v>92</v>
      </c>
      <c r="F110" s="2814">
        <v>1.75</v>
      </c>
      <c r="G110" s="2814">
        <v>1405</v>
      </c>
      <c r="H110" s="2814">
        <v>674</v>
      </c>
      <c r="I110" s="2814">
        <v>171.23</v>
      </c>
      <c r="J110" s="2814">
        <v>1988.56</v>
      </c>
      <c r="K110" s="2814">
        <v>149.88</v>
      </c>
      <c r="L110" s="2814">
        <v>1062</v>
      </c>
      <c r="M110" s="2815">
        <v>169.87</v>
      </c>
    </row>
    <row r="111" spans="1:13" ht="15.75">
      <c r="A111" s="2585">
        <v>42995</v>
      </c>
      <c r="B111" s="2813">
        <v>397</v>
      </c>
      <c r="C111" s="2814" t="s">
        <v>92</v>
      </c>
      <c r="D111" s="2814">
        <v>1.86</v>
      </c>
      <c r="E111" s="2814" t="s">
        <v>92</v>
      </c>
      <c r="F111" s="2814">
        <v>1.78</v>
      </c>
      <c r="G111" s="2814">
        <v>1344</v>
      </c>
      <c r="H111" s="2814">
        <v>724</v>
      </c>
      <c r="I111" s="2814">
        <v>178.57</v>
      </c>
      <c r="J111" s="2814">
        <v>1998.3</v>
      </c>
      <c r="K111" s="2814">
        <v>146.56</v>
      </c>
      <c r="L111" s="2814">
        <v>1015</v>
      </c>
      <c r="M111" s="2815">
        <v>169.76</v>
      </c>
    </row>
    <row r="112" spans="1:13" ht="15.75">
      <c r="A112" s="2585">
        <v>43025</v>
      </c>
      <c r="B112" s="2813">
        <v>399</v>
      </c>
      <c r="C112" s="2814" t="s">
        <v>92</v>
      </c>
      <c r="D112" s="2814">
        <v>1.64</v>
      </c>
      <c r="E112" s="2814" t="s">
        <v>92</v>
      </c>
      <c r="F112" s="2814">
        <v>1.73</v>
      </c>
      <c r="G112" s="2814">
        <v>1275</v>
      </c>
      <c r="H112" s="2814">
        <v>718</v>
      </c>
      <c r="I112" s="2814">
        <v>175.63</v>
      </c>
      <c r="J112" s="2814">
        <v>2097.06</v>
      </c>
      <c r="K112" s="2814">
        <v>140.71</v>
      </c>
      <c r="L112" s="2814">
        <v>989</v>
      </c>
      <c r="M112" s="2815">
        <v>170.97</v>
      </c>
    </row>
    <row r="113" spans="1:13" ht="15.75">
      <c r="A113" s="2585">
        <v>43056</v>
      </c>
      <c r="B113" s="2813">
        <v>401</v>
      </c>
      <c r="C113" s="2814" t="s">
        <v>92</v>
      </c>
      <c r="D113" s="2814">
        <v>1.57</v>
      </c>
      <c r="E113" s="2814" t="s">
        <v>92</v>
      </c>
      <c r="F113" s="2814">
        <v>1.77</v>
      </c>
      <c r="G113" s="2814">
        <v>1250</v>
      </c>
      <c r="H113" s="2814">
        <v>716</v>
      </c>
      <c r="I113" s="2814">
        <v>179.68</v>
      </c>
      <c r="J113" s="2814">
        <v>2127.9</v>
      </c>
      <c r="K113" s="2814">
        <v>140.9</v>
      </c>
      <c r="L113" s="2814">
        <v>1038</v>
      </c>
      <c r="M113" s="2815">
        <v>167.66</v>
      </c>
    </row>
    <row r="114" spans="1:13" ht="16.5" thickBot="1">
      <c r="A114" s="2816">
        <v>43086</v>
      </c>
      <c r="B114" s="2817">
        <v>398</v>
      </c>
      <c r="C114" s="2818" t="s">
        <v>92</v>
      </c>
      <c r="D114" s="2818">
        <v>1.65</v>
      </c>
      <c r="E114" s="2818" t="s">
        <v>92</v>
      </c>
      <c r="F114" s="2818">
        <v>1.88</v>
      </c>
      <c r="G114" s="2818">
        <v>1233.33</v>
      </c>
      <c r="H114" s="2818">
        <v>665.33</v>
      </c>
      <c r="I114" s="2818">
        <v>184.09</v>
      </c>
      <c r="J114" s="2818">
        <v>1917.68</v>
      </c>
      <c r="K114" s="2818">
        <v>137.41999999999999</v>
      </c>
      <c r="L114" s="2818">
        <v>960</v>
      </c>
      <c r="M114" s="2819">
        <v>175.16</v>
      </c>
    </row>
    <row r="115" spans="1:13" ht="40.5" customHeight="1" thickBot="1">
      <c r="A115" s="2820" t="s">
        <v>2201</v>
      </c>
      <c r="B115" s="2821" t="s">
        <v>2202</v>
      </c>
      <c r="C115" s="2821" t="s">
        <v>2203</v>
      </c>
      <c r="D115" s="2821" t="s">
        <v>2213</v>
      </c>
      <c r="E115" s="2821" t="s">
        <v>2204</v>
      </c>
      <c r="F115" s="2821" t="s">
        <v>2214</v>
      </c>
      <c r="G115" s="2821" t="s">
        <v>2205</v>
      </c>
      <c r="H115" s="2821" t="s">
        <v>2206</v>
      </c>
      <c r="I115" s="2821" t="s">
        <v>2207</v>
      </c>
      <c r="J115" s="2821" t="s">
        <v>2208</v>
      </c>
      <c r="K115" s="2821" t="s">
        <v>2209</v>
      </c>
      <c r="L115" s="2821" t="s">
        <v>2210</v>
      </c>
      <c r="M115" s="2822" t="s">
        <v>2212</v>
      </c>
    </row>
    <row r="116" spans="1:13" ht="15.75">
      <c r="A116" s="2585">
        <v>43118</v>
      </c>
      <c r="B116" s="2813">
        <v>403.75</v>
      </c>
      <c r="C116" s="2814" t="s">
        <v>92</v>
      </c>
      <c r="D116" s="2814">
        <v>1.72</v>
      </c>
      <c r="E116" s="2814" t="s">
        <v>92</v>
      </c>
      <c r="F116" s="2814">
        <v>2.0099999999999998</v>
      </c>
      <c r="G116" s="2814">
        <v>1225</v>
      </c>
      <c r="H116" s="2814">
        <v>679.25</v>
      </c>
      <c r="I116" s="2814">
        <v>192.17</v>
      </c>
      <c r="J116" s="2814">
        <v>1951.97</v>
      </c>
      <c r="K116" s="2814">
        <v>138.81</v>
      </c>
      <c r="L116" s="2814">
        <v>942.5</v>
      </c>
      <c r="M116" s="2814">
        <v>178.46</v>
      </c>
    </row>
    <row r="117" spans="1:13" ht="15.75">
      <c r="A117" s="2585">
        <v>43149</v>
      </c>
      <c r="B117" s="2813">
        <v>418</v>
      </c>
      <c r="C117" s="2814" t="s">
        <v>92</v>
      </c>
      <c r="D117" s="2814">
        <v>1.72</v>
      </c>
      <c r="E117" s="2814" t="s">
        <v>92</v>
      </c>
      <c r="F117" s="2814">
        <v>1.95</v>
      </c>
      <c r="G117" s="2814">
        <v>1200</v>
      </c>
      <c r="H117" s="2814">
        <v>663</v>
      </c>
      <c r="I117" s="2814">
        <v>192.17</v>
      </c>
      <c r="J117" s="2814">
        <v>2122</v>
      </c>
      <c r="K117" s="2814">
        <v>136.28</v>
      </c>
      <c r="L117" s="2814">
        <v>835</v>
      </c>
      <c r="M117" s="2814">
        <v>187.39</v>
      </c>
    </row>
    <row r="118" spans="1:13" ht="15.75">
      <c r="A118" s="2585">
        <v>43177</v>
      </c>
      <c r="B118" s="2813">
        <v>433</v>
      </c>
      <c r="C118" s="2814" t="s">
        <v>92</v>
      </c>
      <c r="D118" s="2814">
        <v>1.76</v>
      </c>
      <c r="E118" s="2814" t="s">
        <v>92</v>
      </c>
      <c r="F118" s="2814">
        <v>2.0299999999999998</v>
      </c>
      <c r="G118" s="2814">
        <v>1302</v>
      </c>
      <c r="H118" s="2814">
        <v>681</v>
      </c>
      <c r="I118" s="2814">
        <v>192.17</v>
      </c>
      <c r="J118" s="2814">
        <v>2503</v>
      </c>
      <c r="K118" s="2814">
        <v>135.03</v>
      </c>
      <c r="L118" s="2814">
        <v>745</v>
      </c>
      <c r="M118" s="2814">
        <v>181.22</v>
      </c>
    </row>
    <row r="119" spans="1:13" ht="15.75">
      <c r="A119" s="2585">
        <v>43208</v>
      </c>
      <c r="B119" s="2813">
        <v>442</v>
      </c>
      <c r="C119" s="2814" t="s">
        <v>92</v>
      </c>
      <c r="D119" s="2814">
        <v>1.73</v>
      </c>
      <c r="E119" s="2814" t="s">
        <v>92</v>
      </c>
      <c r="F119" s="2814">
        <v>2.0299999999999998</v>
      </c>
      <c r="G119" s="2814">
        <v>1430</v>
      </c>
      <c r="H119" s="2814">
        <v>666</v>
      </c>
      <c r="I119" s="2814">
        <v>213.85</v>
      </c>
      <c r="J119" s="2814">
        <v>2624</v>
      </c>
      <c r="K119" s="2814">
        <v>134.34</v>
      </c>
      <c r="L119" s="2814">
        <v>756</v>
      </c>
      <c r="M119" s="2814">
        <v>178.57</v>
      </c>
    </row>
    <row r="120" spans="1:13" ht="15.75">
      <c r="A120" s="2585">
        <v>43238</v>
      </c>
      <c r="B120" s="2813">
        <v>434.24</v>
      </c>
      <c r="C120" s="2814" t="s">
        <v>92</v>
      </c>
      <c r="D120" s="2814">
        <v>1.7</v>
      </c>
      <c r="E120" s="2814" t="s">
        <v>92</v>
      </c>
      <c r="F120" s="2814">
        <v>2.08</v>
      </c>
      <c r="G120" s="2814">
        <v>1420</v>
      </c>
      <c r="H120" s="2814">
        <v>660</v>
      </c>
      <c r="I120" s="2814">
        <v>213.85</v>
      </c>
      <c r="J120" s="2814">
        <v>2659.94</v>
      </c>
      <c r="K120" s="2814">
        <v>135.61000000000001</v>
      </c>
      <c r="L120" s="2814">
        <v>692</v>
      </c>
      <c r="M120" s="2814">
        <v>178.57</v>
      </c>
    </row>
    <row r="121" spans="1:13" ht="15.75">
      <c r="A121" s="2585">
        <v>43269</v>
      </c>
      <c r="B121" s="2813">
        <v>412.55</v>
      </c>
      <c r="C121" s="2814" t="s">
        <v>92</v>
      </c>
      <c r="D121" s="2814">
        <v>1.56</v>
      </c>
      <c r="E121" s="2814" t="s">
        <v>92</v>
      </c>
      <c r="F121" s="2814">
        <v>2.15</v>
      </c>
      <c r="G121" s="2814">
        <v>1503.33</v>
      </c>
      <c r="H121" s="2814">
        <v>656.5</v>
      </c>
      <c r="I121" s="2814">
        <v>219.36</v>
      </c>
      <c r="J121" s="2814">
        <v>2410.7600000000002</v>
      </c>
      <c r="K121" s="2814">
        <v>134.03</v>
      </c>
      <c r="L121" s="2814" t="s">
        <v>92</v>
      </c>
      <c r="M121" s="2814">
        <v>161.93</v>
      </c>
    </row>
    <row r="122" spans="1:13" ht="15.75">
      <c r="A122" s="2585">
        <v>43299</v>
      </c>
      <c r="B122" s="2813">
        <v>404.38</v>
      </c>
      <c r="C122" s="2814" t="s">
        <v>92</v>
      </c>
      <c r="D122" s="2814">
        <v>1.47</v>
      </c>
      <c r="E122" s="2814" t="s">
        <v>92</v>
      </c>
      <c r="F122" s="2814">
        <v>2.12</v>
      </c>
      <c r="G122" s="2814">
        <v>1450.91</v>
      </c>
      <c r="H122" s="2814">
        <v>616.14</v>
      </c>
      <c r="I122" s="2814">
        <v>218.26</v>
      </c>
      <c r="J122" s="2814">
        <v>2357.0500000000002</v>
      </c>
      <c r="K122" s="2814">
        <v>130.6</v>
      </c>
      <c r="L122" s="2814" t="s">
        <v>92</v>
      </c>
      <c r="M122" s="2814">
        <v>147.49</v>
      </c>
    </row>
    <row r="123" spans="1:13" ht="15.75">
      <c r="A123" s="2585">
        <v>43330</v>
      </c>
      <c r="B123" s="2813">
        <v>406.52</v>
      </c>
      <c r="C123" s="2814" t="s">
        <v>92</v>
      </c>
      <c r="D123" s="2814">
        <v>1.47</v>
      </c>
      <c r="E123" s="2814" t="s">
        <v>92</v>
      </c>
      <c r="F123" s="2814">
        <v>2.08</v>
      </c>
      <c r="G123" s="2814">
        <v>1405.45</v>
      </c>
      <c r="H123" s="2814">
        <v>614.1</v>
      </c>
      <c r="I123" s="2814">
        <v>236.63</v>
      </c>
      <c r="J123" s="2814">
        <v>2171.61</v>
      </c>
      <c r="K123" s="2814">
        <v>125.21</v>
      </c>
      <c r="L123" s="2814" t="s">
        <v>92</v>
      </c>
      <c r="M123" s="2814">
        <v>165.57</v>
      </c>
    </row>
    <row r="124" spans="1:13" ht="15.75">
      <c r="A124" s="2585">
        <v>43361</v>
      </c>
      <c r="B124" s="2813">
        <v>382.98</v>
      </c>
      <c r="C124" s="2814" t="s">
        <v>92</v>
      </c>
      <c r="D124" s="2814">
        <v>1.44</v>
      </c>
      <c r="E124" s="2814" t="s">
        <v>92</v>
      </c>
      <c r="F124" s="2814">
        <v>1.99</v>
      </c>
      <c r="G124" s="2814">
        <v>1380</v>
      </c>
      <c r="H124" s="2814">
        <v>605.15</v>
      </c>
      <c r="I124" s="2814">
        <v>212.38</v>
      </c>
      <c r="J124" s="2814">
        <v>2194.89</v>
      </c>
      <c r="K124" s="2814">
        <v>121.18</v>
      </c>
      <c r="L124" s="2814" t="s">
        <v>92</v>
      </c>
      <c r="M124" s="2814">
        <v>163.58000000000001</v>
      </c>
    </row>
    <row r="125" spans="1:13" ht="15.75">
      <c r="A125" s="2585">
        <v>43391</v>
      </c>
      <c r="B125" s="2813">
        <v>367.96</v>
      </c>
      <c r="C125" s="2814" t="s">
        <v>92</v>
      </c>
      <c r="D125" s="2814">
        <v>1.43</v>
      </c>
      <c r="E125" s="2814" t="s">
        <v>92</v>
      </c>
      <c r="F125" s="2814">
        <v>1.91</v>
      </c>
      <c r="G125" s="2814">
        <v>1265.22</v>
      </c>
      <c r="H125" s="2814">
        <v>590.32000000000005</v>
      </c>
      <c r="I125" s="2814">
        <v>213.48</v>
      </c>
      <c r="J125" s="2814">
        <v>2134.1999999999998</v>
      </c>
      <c r="K125" s="2814">
        <v>137.34</v>
      </c>
      <c r="L125" s="2814" t="s">
        <v>92</v>
      </c>
      <c r="M125" s="2814">
        <v>158.94999999999999</v>
      </c>
    </row>
    <row r="126" spans="1:13" ht="15.75">
      <c r="A126" s="2585">
        <v>43422</v>
      </c>
      <c r="B126" s="2813">
        <v>374.04</v>
      </c>
      <c r="C126" s="2814" t="s">
        <v>92</v>
      </c>
      <c r="D126" s="2814">
        <v>1.35</v>
      </c>
      <c r="E126" s="2814" t="s">
        <v>92</v>
      </c>
      <c r="F126" s="2814">
        <v>1.91</v>
      </c>
      <c r="G126" s="2814">
        <v>1223.8599999999999</v>
      </c>
      <c r="H126" s="2814">
        <v>539.1</v>
      </c>
      <c r="I126" s="2814">
        <v>203.56</v>
      </c>
      <c r="J126" s="2814">
        <v>2185.04</v>
      </c>
      <c r="K126" s="2814">
        <v>137.11000000000001</v>
      </c>
      <c r="L126" s="2814" t="s">
        <v>92</v>
      </c>
      <c r="M126" s="2814">
        <v>157.52000000000001</v>
      </c>
    </row>
    <row r="127" spans="1:13" ht="15.75">
      <c r="A127" s="2585">
        <v>43452</v>
      </c>
      <c r="B127" s="2813">
        <v>380.53</v>
      </c>
      <c r="C127" s="2814" t="s">
        <v>92</v>
      </c>
      <c r="D127" s="2814">
        <v>1.44</v>
      </c>
      <c r="E127" s="2814" t="s">
        <v>92</v>
      </c>
      <c r="F127" s="2814">
        <v>1.9</v>
      </c>
      <c r="G127" s="2814">
        <v>1212.6300000000001</v>
      </c>
      <c r="H127" s="2814">
        <v>535.02</v>
      </c>
      <c r="I127" s="2814">
        <v>211.28</v>
      </c>
      <c r="J127" s="2814">
        <v>2208.41</v>
      </c>
      <c r="K127" s="2814">
        <v>127.95</v>
      </c>
      <c r="L127" s="2814" t="s">
        <v>92</v>
      </c>
      <c r="M127" s="2814">
        <v>163.80000000000001</v>
      </c>
    </row>
    <row r="128" spans="1:13" ht="15.75">
      <c r="A128" s="2585">
        <v>43484</v>
      </c>
      <c r="B128" s="2813">
        <v>382.35</v>
      </c>
      <c r="C128" s="2814" t="s">
        <v>92</v>
      </c>
      <c r="D128" s="2814">
        <v>1.59</v>
      </c>
      <c r="E128" s="2814" t="s">
        <v>92</v>
      </c>
      <c r="F128" s="2814">
        <v>1.82</v>
      </c>
      <c r="G128" s="2814">
        <v>1235.22</v>
      </c>
      <c r="H128" s="2814">
        <v>584.58000000000004</v>
      </c>
      <c r="I128" s="2814">
        <v>209.81</v>
      </c>
      <c r="J128" s="2814">
        <v>2263.34</v>
      </c>
      <c r="K128" s="2814">
        <v>128.46</v>
      </c>
      <c r="L128" s="2814" t="s">
        <v>92</v>
      </c>
      <c r="M128" s="2814">
        <v>162.91999999999999</v>
      </c>
    </row>
    <row r="129" spans="1:13" ht="15.75">
      <c r="A129" s="2585">
        <v>43515</v>
      </c>
      <c r="B129" s="2813">
        <v>380.75</v>
      </c>
      <c r="C129" s="2814" t="s">
        <v>92</v>
      </c>
      <c r="D129" s="2814">
        <v>1.65</v>
      </c>
      <c r="E129" s="2814" t="s">
        <v>92</v>
      </c>
      <c r="F129" s="2814">
        <v>1.79</v>
      </c>
      <c r="G129" s="2814">
        <v>1365.5</v>
      </c>
      <c r="H129" s="2814">
        <v>602.97</v>
      </c>
      <c r="I129" s="2814">
        <v>218.99</v>
      </c>
      <c r="J129" s="2814">
        <v>2195.09</v>
      </c>
      <c r="K129" s="2814">
        <v>128.46</v>
      </c>
      <c r="L129" s="2814" t="s">
        <v>92</v>
      </c>
      <c r="M129" s="2814">
        <v>170.42</v>
      </c>
    </row>
    <row r="130" spans="1:13" ht="15.75">
      <c r="A130" s="2585">
        <v>43543</v>
      </c>
      <c r="B130" s="2813">
        <v>369.94</v>
      </c>
      <c r="C130" s="2814" t="s">
        <v>92</v>
      </c>
      <c r="D130" s="2814">
        <v>1.72</v>
      </c>
      <c r="E130" s="2814" t="s">
        <v>92</v>
      </c>
      <c r="F130" s="2814">
        <v>1.85</v>
      </c>
      <c r="G130" s="2814">
        <v>1325</v>
      </c>
      <c r="H130" s="2814">
        <v>573.02</v>
      </c>
      <c r="I130" s="2814">
        <v>205.76</v>
      </c>
      <c r="J130" s="2814">
        <v>2200.4899999999998</v>
      </c>
      <c r="K130" s="2814">
        <v>123.89</v>
      </c>
      <c r="L130" s="2814" t="s">
        <v>92</v>
      </c>
      <c r="M130" s="2814">
        <v>169.31</v>
      </c>
    </row>
    <row r="131" spans="1:13" ht="15.75">
      <c r="A131" s="2585">
        <v>43574</v>
      </c>
      <c r="B131" s="2813">
        <v>360.34</v>
      </c>
      <c r="C131" s="2814" t="s">
        <v>92</v>
      </c>
      <c r="D131" s="2814">
        <v>1.72</v>
      </c>
      <c r="E131" s="2814" t="s">
        <v>92</v>
      </c>
      <c r="F131" s="2814">
        <v>1.92</v>
      </c>
      <c r="G131" s="2814">
        <v>1318.5</v>
      </c>
      <c r="H131" s="2814">
        <v>588.85</v>
      </c>
      <c r="I131" s="2814">
        <v>199.52</v>
      </c>
      <c r="J131" s="2814">
        <v>2331.13</v>
      </c>
      <c r="K131" s="2814">
        <v>121.13</v>
      </c>
      <c r="L131" s="2814" t="s">
        <v>92</v>
      </c>
      <c r="M131" s="2814">
        <v>165.46</v>
      </c>
    </row>
    <row r="132" spans="1:13" s="2802" customFormat="1" ht="15.75">
      <c r="A132" s="2585">
        <v>43604</v>
      </c>
      <c r="B132" s="2813">
        <v>337.3</v>
      </c>
      <c r="C132" s="2814" t="s">
        <v>92</v>
      </c>
      <c r="D132" s="2814">
        <v>1.77</v>
      </c>
      <c r="E132" s="2814" t="s">
        <v>92</v>
      </c>
      <c r="F132" s="2814">
        <v>1.77</v>
      </c>
      <c r="G132" s="2814">
        <v>1312.86</v>
      </c>
      <c r="H132" s="2814">
        <v>563.20000000000005</v>
      </c>
      <c r="I132" s="2814">
        <v>199.52</v>
      </c>
      <c r="J132" s="2814">
        <v>2315.0700000000002</v>
      </c>
      <c r="K132" s="2814">
        <v>120.55</v>
      </c>
      <c r="L132" s="2814" t="s">
        <v>92</v>
      </c>
      <c r="M132" s="2814">
        <v>165.46</v>
      </c>
    </row>
    <row r="133" spans="1:13" ht="15.75">
      <c r="A133" s="2585">
        <v>43635</v>
      </c>
      <c r="B133" s="2813">
        <v>360.28</v>
      </c>
      <c r="C133" s="2814" t="s">
        <v>92</v>
      </c>
      <c r="D133" s="2814">
        <v>1.93</v>
      </c>
      <c r="E133" s="2814" t="s">
        <v>92</v>
      </c>
      <c r="F133" s="2814">
        <v>1.71</v>
      </c>
      <c r="G133" s="2814">
        <v>1315</v>
      </c>
      <c r="H133" s="2814">
        <v>552.19000000000005</v>
      </c>
      <c r="I133" s="2814">
        <v>206.13</v>
      </c>
      <c r="J133" s="2814">
        <v>2407.73</v>
      </c>
      <c r="K133" s="2814">
        <v>129.72999999999999</v>
      </c>
      <c r="L133" s="2814" t="s">
        <v>92</v>
      </c>
      <c r="M133" s="2814">
        <v>157.74</v>
      </c>
    </row>
    <row r="134" spans="1:13" ht="15.75">
      <c r="A134" s="2585">
        <v>43665</v>
      </c>
      <c r="B134" s="2813">
        <v>365.41</v>
      </c>
      <c r="C134" s="2814" t="s">
        <v>92</v>
      </c>
      <c r="D134" s="2814">
        <v>1.67</v>
      </c>
      <c r="E134" s="2814" t="s">
        <v>92</v>
      </c>
      <c r="F134" s="2814">
        <v>1.67</v>
      </c>
      <c r="G134" s="2814">
        <v>1260</v>
      </c>
      <c r="H134" s="2814">
        <v>543.88</v>
      </c>
      <c r="I134" s="2814">
        <v>196.21</v>
      </c>
      <c r="J134" s="2814">
        <v>2416.5300000000002</v>
      </c>
      <c r="K134" s="2814">
        <v>135.47</v>
      </c>
      <c r="L134" s="2814" t="s">
        <v>92</v>
      </c>
      <c r="M134" s="2814">
        <v>157.74</v>
      </c>
    </row>
    <row r="135" spans="1:13" ht="15.75">
      <c r="A135" s="2585">
        <v>43696</v>
      </c>
      <c r="B135" s="2813">
        <v>362.69</v>
      </c>
      <c r="C135" s="2814" t="s">
        <v>92</v>
      </c>
      <c r="D135" s="2814">
        <v>1.5</v>
      </c>
      <c r="E135" s="2814" t="s">
        <v>92</v>
      </c>
      <c r="F135" s="2814">
        <v>1.56</v>
      </c>
      <c r="G135" s="2814">
        <v>1252.3800000000001</v>
      </c>
      <c r="H135" s="2814">
        <v>586.12</v>
      </c>
      <c r="I135" s="2814">
        <v>181.15</v>
      </c>
      <c r="J135" s="2814">
        <v>2194.6999999999998</v>
      </c>
      <c r="K135" s="2814">
        <v>126.13</v>
      </c>
      <c r="L135" s="2814" t="s">
        <v>92</v>
      </c>
      <c r="M135" s="2814">
        <v>147.93</v>
      </c>
    </row>
    <row r="136" spans="1:13" ht="16.5" thickBot="1">
      <c r="A136" s="2816">
        <v>43727</v>
      </c>
      <c r="B136" s="2817">
        <v>366.07</v>
      </c>
      <c r="C136" s="2818" t="s">
        <v>92</v>
      </c>
      <c r="D136" s="2818">
        <v>1.5</v>
      </c>
      <c r="E136" s="2818" t="s">
        <v>92</v>
      </c>
      <c r="F136" s="2818">
        <v>1.57</v>
      </c>
      <c r="G136" s="2818">
        <v>1321.43</v>
      </c>
      <c r="H136" s="2818">
        <v>580.29999999999995</v>
      </c>
      <c r="I136" s="2818">
        <v>189.6</v>
      </c>
      <c r="J136" s="2818">
        <v>2304.4</v>
      </c>
      <c r="K136" s="2818">
        <v>128.88999999999999</v>
      </c>
      <c r="L136" s="2818" t="s">
        <v>92</v>
      </c>
      <c r="M136" s="2818">
        <v>149.69</v>
      </c>
    </row>
    <row r="137" spans="1:13">
      <c r="A137" s="2647"/>
    </row>
    <row r="138" spans="1:13" s="2802" customFormat="1" ht="13.5" thickBot="1">
      <c r="A138" s="2060" t="s">
        <v>1482</v>
      </c>
      <c r="B138" s="2826"/>
      <c r="C138" s="2826"/>
      <c r="D138" s="2826"/>
      <c r="E138" s="2826"/>
      <c r="F138" s="2826"/>
      <c r="G138" s="2826"/>
      <c r="H138" s="2826"/>
      <c r="I138" s="2826"/>
      <c r="J138" s="2826"/>
      <c r="K138" s="2826"/>
    </row>
  </sheetData>
  <hyperlinks>
    <hyperlink ref="A1" location="Menu!A1" display="Return to Menu"/>
  </hyperlinks>
  <pageMargins left="0.7" right="0.7" top="0.75" bottom="0.75" header="0.3" footer="0.3"/>
  <pageSetup scale="47" orientation="portrait" r:id="rId1"/>
  <rowBreaks count="1" manualBreakCount="1">
    <brk id="51" max="12"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6"/>
  <sheetViews>
    <sheetView view="pageBreakPreview" zoomScaleSheetLayoutView="100" workbookViewId="0"/>
  </sheetViews>
  <sheetFormatPr defaultRowHeight="14.25"/>
  <cols>
    <col min="1" max="1" width="28.42578125" style="2152" customWidth="1"/>
    <col min="2" max="14" width="18.140625" style="2152" customWidth="1"/>
    <col min="15" max="15" width="16.42578125" style="2152" customWidth="1"/>
    <col min="16" max="16" width="13.140625" style="2152" customWidth="1"/>
    <col min="17" max="21" width="14.85546875" style="2152" customWidth="1"/>
    <col min="22" max="250" width="9.140625" style="2152"/>
    <col min="251" max="251" width="28.42578125" style="2152" customWidth="1"/>
    <col min="252" max="264" width="18.140625" style="2152" customWidth="1"/>
    <col min="265" max="265" width="16.42578125" style="2152" customWidth="1"/>
    <col min="266" max="266" width="13.140625" style="2152" customWidth="1"/>
    <col min="267" max="270" width="14.85546875" style="2152" customWidth="1"/>
    <col min="271" max="506" width="9.140625" style="2152"/>
    <col min="507" max="507" width="28.42578125" style="2152" customWidth="1"/>
    <col min="508" max="520" width="18.140625" style="2152" customWidth="1"/>
    <col min="521" max="521" width="16.42578125" style="2152" customWidth="1"/>
    <col min="522" max="522" width="13.140625" style="2152" customWidth="1"/>
    <col min="523" max="526" width="14.85546875" style="2152" customWidth="1"/>
    <col min="527" max="762" width="9.140625" style="2152"/>
    <col min="763" max="763" width="28.42578125" style="2152" customWidth="1"/>
    <col min="764" max="776" width="18.140625" style="2152" customWidth="1"/>
    <col min="777" max="777" width="16.42578125" style="2152" customWidth="1"/>
    <col min="778" max="778" width="13.140625" style="2152" customWidth="1"/>
    <col min="779" max="782" width="14.85546875" style="2152" customWidth="1"/>
    <col min="783" max="1018" width="9.140625" style="2152"/>
    <col min="1019" max="1019" width="28.42578125" style="2152" customWidth="1"/>
    <col min="1020" max="1032" width="18.140625" style="2152" customWidth="1"/>
    <col min="1033" max="1033" width="16.42578125" style="2152" customWidth="1"/>
    <col min="1034" max="1034" width="13.140625" style="2152" customWidth="1"/>
    <col min="1035" max="1038" width="14.85546875" style="2152" customWidth="1"/>
    <col min="1039" max="1274" width="9.140625" style="2152"/>
    <col min="1275" max="1275" width="28.42578125" style="2152" customWidth="1"/>
    <col min="1276" max="1288" width="18.140625" style="2152" customWidth="1"/>
    <col min="1289" max="1289" width="16.42578125" style="2152" customWidth="1"/>
    <col min="1290" max="1290" width="13.140625" style="2152" customWidth="1"/>
    <col min="1291" max="1294" width="14.85546875" style="2152" customWidth="1"/>
    <col min="1295" max="1530" width="9.140625" style="2152"/>
    <col min="1531" max="1531" width="28.42578125" style="2152" customWidth="1"/>
    <col min="1532" max="1544" width="18.140625" style="2152" customWidth="1"/>
    <col min="1545" max="1545" width="16.42578125" style="2152" customWidth="1"/>
    <col min="1546" max="1546" width="13.140625" style="2152" customWidth="1"/>
    <col min="1547" max="1550" width="14.85546875" style="2152" customWidth="1"/>
    <col min="1551" max="1786" width="9.140625" style="2152"/>
    <col min="1787" max="1787" width="28.42578125" style="2152" customWidth="1"/>
    <col min="1788" max="1800" width="18.140625" style="2152" customWidth="1"/>
    <col min="1801" max="1801" width="16.42578125" style="2152" customWidth="1"/>
    <col min="1802" max="1802" width="13.140625" style="2152" customWidth="1"/>
    <col min="1803" max="1806" width="14.85546875" style="2152" customWidth="1"/>
    <col min="1807" max="2042" width="9.140625" style="2152"/>
    <col min="2043" max="2043" width="28.42578125" style="2152" customWidth="1"/>
    <col min="2044" max="2056" width="18.140625" style="2152" customWidth="1"/>
    <col min="2057" max="2057" width="16.42578125" style="2152" customWidth="1"/>
    <col min="2058" max="2058" width="13.140625" style="2152" customWidth="1"/>
    <col min="2059" max="2062" width="14.85546875" style="2152" customWidth="1"/>
    <col min="2063" max="2298" width="9.140625" style="2152"/>
    <col min="2299" max="2299" width="28.42578125" style="2152" customWidth="1"/>
    <col min="2300" max="2312" width="18.140625" style="2152" customWidth="1"/>
    <col min="2313" max="2313" width="16.42578125" style="2152" customWidth="1"/>
    <col min="2314" max="2314" width="13.140625" style="2152" customWidth="1"/>
    <col min="2315" max="2318" width="14.85546875" style="2152" customWidth="1"/>
    <col min="2319" max="2554" width="9.140625" style="2152"/>
    <col min="2555" max="2555" width="28.42578125" style="2152" customWidth="1"/>
    <col min="2556" max="2568" width="18.140625" style="2152" customWidth="1"/>
    <col min="2569" max="2569" width="16.42578125" style="2152" customWidth="1"/>
    <col min="2570" max="2570" width="13.140625" style="2152" customWidth="1"/>
    <col min="2571" max="2574" width="14.85546875" style="2152" customWidth="1"/>
    <col min="2575" max="2810" width="9.140625" style="2152"/>
    <col min="2811" max="2811" width="28.42578125" style="2152" customWidth="1"/>
    <col min="2812" max="2824" width="18.140625" style="2152" customWidth="1"/>
    <col min="2825" max="2825" width="16.42578125" style="2152" customWidth="1"/>
    <col min="2826" max="2826" width="13.140625" style="2152" customWidth="1"/>
    <col min="2827" max="2830" width="14.85546875" style="2152" customWidth="1"/>
    <col min="2831" max="3066" width="9.140625" style="2152"/>
    <col min="3067" max="3067" width="28.42578125" style="2152" customWidth="1"/>
    <col min="3068" max="3080" width="18.140625" style="2152" customWidth="1"/>
    <col min="3081" max="3081" width="16.42578125" style="2152" customWidth="1"/>
    <col min="3082" max="3082" width="13.140625" style="2152" customWidth="1"/>
    <col min="3083" max="3086" width="14.85546875" style="2152" customWidth="1"/>
    <col min="3087" max="3322" width="9.140625" style="2152"/>
    <col min="3323" max="3323" width="28.42578125" style="2152" customWidth="1"/>
    <col min="3324" max="3336" width="18.140625" style="2152" customWidth="1"/>
    <col min="3337" max="3337" width="16.42578125" style="2152" customWidth="1"/>
    <col min="3338" max="3338" width="13.140625" style="2152" customWidth="1"/>
    <col min="3339" max="3342" width="14.85546875" style="2152" customWidth="1"/>
    <col min="3343" max="3578" width="9.140625" style="2152"/>
    <col min="3579" max="3579" width="28.42578125" style="2152" customWidth="1"/>
    <col min="3580" max="3592" width="18.140625" style="2152" customWidth="1"/>
    <col min="3593" max="3593" width="16.42578125" style="2152" customWidth="1"/>
    <col min="3594" max="3594" width="13.140625" style="2152" customWidth="1"/>
    <col min="3595" max="3598" width="14.85546875" style="2152" customWidth="1"/>
    <col min="3599" max="3834" width="9.140625" style="2152"/>
    <col min="3835" max="3835" width="28.42578125" style="2152" customWidth="1"/>
    <col min="3836" max="3848" width="18.140625" style="2152" customWidth="1"/>
    <col min="3849" max="3849" width="16.42578125" style="2152" customWidth="1"/>
    <col min="3850" max="3850" width="13.140625" style="2152" customWidth="1"/>
    <col min="3851" max="3854" width="14.85546875" style="2152" customWidth="1"/>
    <col min="3855" max="4090" width="9.140625" style="2152"/>
    <col min="4091" max="4091" width="28.42578125" style="2152" customWidth="1"/>
    <col min="4092" max="4104" width="18.140625" style="2152" customWidth="1"/>
    <col min="4105" max="4105" width="16.42578125" style="2152" customWidth="1"/>
    <col min="4106" max="4106" width="13.140625" style="2152" customWidth="1"/>
    <col min="4107" max="4110" width="14.85546875" style="2152" customWidth="1"/>
    <col min="4111" max="4346" width="9.140625" style="2152"/>
    <col min="4347" max="4347" width="28.42578125" style="2152" customWidth="1"/>
    <col min="4348" max="4360" width="18.140625" style="2152" customWidth="1"/>
    <col min="4361" max="4361" width="16.42578125" style="2152" customWidth="1"/>
    <col min="4362" max="4362" width="13.140625" style="2152" customWidth="1"/>
    <col min="4363" max="4366" width="14.85546875" style="2152" customWidth="1"/>
    <col min="4367" max="4602" width="9.140625" style="2152"/>
    <col min="4603" max="4603" width="28.42578125" style="2152" customWidth="1"/>
    <col min="4604" max="4616" width="18.140625" style="2152" customWidth="1"/>
    <col min="4617" max="4617" width="16.42578125" style="2152" customWidth="1"/>
    <col min="4618" max="4618" width="13.140625" style="2152" customWidth="1"/>
    <col min="4619" max="4622" width="14.85546875" style="2152" customWidth="1"/>
    <col min="4623" max="4858" width="9.140625" style="2152"/>
    <col min="4859" max="4859" width="28.42578125" style="2152" customWidth="1"/>
    <col min="4860" max="4872" width="18.140625" style="2152" customWidth="1"/>
    <col min="4873" max="4873" width="16.42578125" style="2152" customWidth="1"/>
    <col min="4874" max="4874" width="13.140625" style="2152" customWidth="1"/>
    <col min="4875" max="4878" width="14.85546875" style="2152" customWidth="1"/>
    <col min="4879" max="5114" width="9.140625" style="2152"/>
    <col min="5115" max="5115" width="28.42578125" style="2152" customWidth="1"/>
    <col min="5116" max="5128" width="18.140625" style="2152" customWidth="1"/>
    <col min="5129" max="5129" width="16.42578125" style="2152" customWidth="1"/>
    <col min="5130" max="5130" width="13.140625" style="2152" customWidth="1"/>
    <col min="5131" max="5134" width="14.85546875" style="2152" customWidth="1"/>
    <col min="5135" max="5370" width="9.140625" style="2152"/>
    <col min="5371" max="5371" width="28.42578125" style="2152" customWidth="1"/>
    <col min="5372" max="5384" width="18.140625" style="2152" customWidth="1"/>
    <col min="5385" max="5385" width="16.42578125" style="2152" customWidth="1"/>
    <col min="5386" max="5386" width="13.140625" style="2152" customWidth="1"/>
    <col min="5387" max="5390" width="14.85546875" style="2152" customWidth="1"/>
    <col min="5391" max="5626" width="9.140625" style="2152"/>
    <col min="5627" max="5627" width="28.42578125" style="2152" customWidth="1"/>
    <col min="5628" max="5640" width="18.140625" style="2152" customWidth="1"/>
    <col min="5641" max="5641" width="16.42578125" style="2152" customWidth="1"/>
    <col min="5642" max="5642" width="13.140625" style="2152" customWidth="1"/>
    <col min="5643" max="5646" width="14.85546875" style="2152" customWidth="1"/>
    <col min="5647" max="5882" width="9.140625" style="2152"/>
    <col min="5883" max="5883" width="28.42578125" style="2152" customWidth="1"/>
    <col min="5884" max="5896" width="18.140625" style="2152" customWidth="1"/>
    <col min="5897" max="5897" width="16.42578125" style="2152" customWidth="1"/>
    <col min="5898" max="5898" width="13.140625" style="2152" customWidth="1"/>
    <col min="5899" max="5902" width="14.85546875" style="2152" customWidth="1"/>
    <col min="5903" max="6138" width="9.140625" style="2152"/>
    <col min="6139" max="6139" width="28.42578125" style="2152" customWidth="1"/>
    <col min="6140" max="6152" width="18.140625" style="2152" customWidth="1"/>
    <col min="6153" max="6153" width="16.42578125" style="2152" customWidth="1"/>
    <col min="6154" max="6154" width="13.140625" style="2152" customWidth="1"/>
    <col min="6155" max="6158" width="14.85546875" style="2152" customWidth="1"/>
    <col min="6159" max="6394" width="9.140625" style="2152"/>
    <col min="6395" max="6395" width="28.42578125" style="2152" customWidth="1"/>
    <col min="6396" max="6408" width="18.140625" style="2152" customWidth="1"/>
    <col min="6409" max="6409" width="16.42578125" style="2152" customWidth="1"/>
    <col min="6410" max="6410" width="13.140625" style="2152" customWidth="1"/>
    <col min="6411" max="6414" width="14.85546875" style="2152" customWidth="1"/>
    <col min="6415" max="6650" width="9.140625" style="2152"/>
    <col min="6651" max="6651" width="28.42578125" style="2152" customWidth="1"/>
    <col min="6652" max="6664" width="18.140625" style="2152" customWidth="1"/>
    <col min="6665" max="6665" width="16.42578125" style="2152" customWidth="1"/>
    <col min="6666" max="6666" width="13.140625" style="2152" customWidth="1"/>
    <col min="6667" max="6670" width="14.85546875" style="2152" customWidth="1"/>
    <col min="6671" max="6906" width="9.140625" style="2152"/>
    <col min="6907" max="6907" width="28.42578125" style="2152" customWidth="1"/>
    <col min="6908" max="6920" width="18.140625" style="2152" customWidth="1"/>
    <col min="6921" max="6921" width="16.42578125" style="2152" customWidth="1"/>
    <col min="6922" max="6922" width="13.140625" style="2152" customWidth="1"/>
    <col min="6923" max="6926" width="14.85546875" style="2152" customWidth="1"/>
    <col min="6927" max="7162" width="9.140625" style="2152"/>
    <col min="7163" max="7163" width="28.42578125" style="2152" customWidth="1"/>
    <col min="7164" max="7176" width="18.140625" style="2152" customWidth="1"/>
    <col min="7177" max="7177" width="16.42578125" style="2152" customWidth="1"/>
    <col min="7178" max="7178" width="13.140625" style="2152" customWidth="1"/>
    <col min="7179" max="7182" width="14.85546875" style="2152" customWidth="1"/>
    <col min="7183" max="7418" width="9.140625" style="2152"/>
    <col min="7419" max="7419" width="28.42578125" style="2152" customWidth="1"/>
    <col min="7420" max="7432" width="18.140625" style="2152" customWidth="1"/>
    <col min="7433" max="7433" width="16.42578125" style="2152" customWidth="1"/>
    <col min="7434" max="7434" width="13.140625" style="2152" customWidth="1"/>
    <col min="7435" max="7438" width="14.85546875" style="2152" customWidth="1"/>
    <col min="7439" max="7674" width="9.140625" style="2152"/>
    <col min="7675" max="7675" width="28.42578125" style="2152" customWidth="1"/>
    <col min="7676" max="7688" width="18.140625" style="2152" customWidth="1"/>
    <col min="7689" max="7689" width="16.42578125" style="2152" customWidth="1"/>
    <col min="7690" max="7690" width="13.140625" style="2152" customWidth="1"/>
    <col min="7691" max="7694" width="14.85546875" style="2152" customWidth="1"/>
    <col min="7695" max="7930" width="9.140625" style="2152"/>
    <col min="7931" max="7931" width="28.42578125" style="2152" customWidth="1"/>
    <col min="7932" max="7944" width="18.140625" style="2152" customWidth="1"/>
    <col min="7945" max="7945" width="16.42578125" style="2152" customWidth="1"/>
    <col min="7946" max="7946" width="13.140625" style="2152" customWidth="1"/>
    <col min="7947" max="7950" width="14.85546875" style="2152" customWidth="1"/>
    <col min="7951" max="8186" width="9.140625" style="2152"/>
    <col min="8187" max="8187" width="28.42578125" style="2152" customWidth="1"/>
    <col min="8188" max="8200" width="18.140625" style="2152" customWidth="1"/>
    <col min="8201" max="8201" width="16.42578125" style="2152" customWidth="1"/>
    <col min="8202" max="8202" width="13.140625" style="2152" customWidth="1"/>
    <col min="8203" max="8206" width="14.85546875" style="2152" customWidth="1"/>
    <col min="8207" max="8442" width="9.140625" style="2152"/>
    <col min="8443" max="8443" width="28.42578125" style="2152" customWidth="1"/>
    <col min="8444" max="8456" width="18.140625" style="2152" customWidth="1"/>
    <col min="8457" max="8457" width="16.42578125" style="2152" customWidth="1"/>
    <col min="8458" max="8458" width="13.140625" style="2152" customWidth="1"/>
    <col min="8459" max="8462" width="14.85546875" style="2152" customWidth="1"/>
    <col min="8463" max="8698" width="9.140625" style="2152"/>
    <col min="8699" max="8699" width="28.42578125" style="2152" customWidth="1"/>
    <col min="8700" max="8712" width="18.140625" style="2152" customWidth="1"/>
    <col min="8713" max="8713" width="16.42578125" style="2152" customWidth="1"/>
    <col min="8714" max="8714" width="13.140625" style="2152" customWidth="1"/>
    <col min="8715" max="8718" width="14.85546875" style="2152" customWidth="1"/>
    <col min="8719" max="8954" width="9.140625" style="2152"/>
    <col min="8955" max="8955" width="28.42578125" style="2152" customWidth="1"/>
    <col min="8956" max="8968" width="18.140625" style="2152" customWidth="1"/>
    <col min="8969" max="8969" width="16.42578125" style="2152" customWidth="1"/>
    <col min="8970" max="8970" width="13.140625" style="2152" customWidth="1"/>
    <col min="8971" max="8974" width="14.85546875" style="2152" customWidth="1"/>
    <col min="8975" max="9210" width="9.140625" style="2152"/>
    <col min="9211" max="9211" width="28.42578125" style="2152" customWidth="1"/>
    <col min="9212" max="9224" width="18.140625" style="2152" customWidth="1"/>
    <col min="9225" max="9225" width="16.42578125" style="2152" customWidth="1"/>
    <col min="9226" max="9226" width="13.140625" style="2152" customWidth="1"/>
    <col min="9227" max="9230" width="14.85546875" style="2152" customWidth="1"/>
    <col min="9231" max="9466" width="9.140625" style="2152"/>
    <col min="9467" max="9467" width="28.42578125" style="2152" customWidth="1"/>
    <col min="9468" max="9480" width="18.140625" style="2152" customWidth="1"/>
    <col min="9481" max="9481" width="16.42578125" style="2152" customWidth="1"/>
    <col min="9482" max="9482" width="13.140625" style="2152" customWidth="1"/>
    <col min="9483" max="9486" width="14.85546875" style="2152" customWidth="1"/>
    <col min="9487" max="9722" width="9.140625" style="2152"/>
    <col min="9723" max="9723" width="28.42578125" style="2152" customWidth="1"/>
    <col min="9724" max="9736" width="18.140625" style="2152" customWidth="1"/>
    <col min="9737" max="9737" width="16.42578125" style="2152" customWidth="1"/>
    <col min="9738" max="9738" width="13.140625" style="2152" customWidth="1"/>
    <col min="9739" max="9742" width="14.85546875" style="2152" customWidth="1"/>
    <col min="9743" max="9978" width="9.140625" style="2152"/>
    <col min="9979" max="9979" width="28.42578125" style="2152" customWidth="1"/>
    <col min="9980" max="9992" width="18.140625" style="2152" customWidth="1"/>
    <col min="9993" max="9993" width="16.42578125" style="2152" customWidth="1"/>
    <col min="9994" max="9994" width="13.140625" style="2152" customWidth="1"/>
    <col min="9995" max="9998" width="14.85546875" style="2152" customWidth="1"/>
    <col min="9999" max="10234" width="9.140625" style="2152"/>
    <col min="10235" max="10235" width="28.42578125" style="2152" customWidth="1"/>
    <col min="10236" max="10248" width="18.140625" style="2152" customWidth="1"/>
    <col min="10249" max="10249" width="16.42578125" style="2152" customWidth="1"/>
    <col min="10250" max="10250" width="13.140625" style="2152" customWidth="1"/>
    <col min="10251" max="10254" width="14.85546875" style="2152" customWidth="1"/>
    <col min="10255" max="10490" width="9.140625" style="2152"/>
    <col min="10491" max="10491" width="28.42578125" style="2152" customWidth="1"/>
    <col min="10492" max="10504" width="18.140625" style="2152" customWidth="1"/>
    <col min="10505" max="10505" width="16.42578125" style="2152" customWidth="1"/>
    <col min="10506" max="10506" width="13.140625" style="2152" customWidth="1"/>
    <col min="10507" max="10510" width="14.85546875" style="2152" customWidth="1"/>
    <col min="10511" max="10746" width="9.140625" style="2152"/>
    <col min="10747" max="10747" width="28.42578125" style="2152" customWidth="1"/>
    <col min="10748" max="10760" width="18.140625" style="2152" customWidth="1"/>
    <col min="10761" max="10761" width="16.42578125" style="2152" customWidth="1"/>
    <col min="10762" max="10762" width="13.140625" style="2152" customWidth="1"/>
    <col min="10763" max="10766" width="14.85546875" style="2152" customWidth="1"/>
    <col min="10767" max="11002" width="9.140625" style="2152"/>
    <col min="11003" max="11003" width="28.42578125" style="2152" customWidth="1"/>
    <col min="11004" max="11016" width="18.140625" style="2152" customWidth="1"/>
    <col min="11017" max="11017" width="16.42578125" style="2152" customWidth="1"/>
    <col min="11018" max="11018" width="13.140625" style="2152" customWidth="1"/>
    <col min="11019" max="11022" width="14.85546875" style="2152" customWidth="1"/>
    <col min="11023" max="11258" width="9.140625" style="2152"/>
    <col min="11259" max="11259" width="28.42578125" style="2152" customWidth="1"/>
    <col min="11260" max="11272" width="18.140625" style="2152" customWidth="1"/>
    <col min="11273" max="11273" width="16.42578125" style="2152" customWidth="1"/>
    <col min="11274" max="11274" width="13.140625" style="2152" customWidth="1"/>
    <col min="11275" max="11278" width="14.85546875" style="2152" customWidth="1"/>
    <col min="11279" max="11514" width="9.140625" style="2152"/>
    <col min="11515" max="11515" width="28.42578125" style="2152" customWidth="1"/>
    <col min="11516" max="11528" width="18.140625" style="2152" customWidth="1"/>
    <col min="11529" max="11529" width="16.42578125" style="2152" customWidth="1"/>
    <col min="11530" max="11530" width="13.140625" style="2152" customWidth="1"/>
    <col min="11531" max="11534" width="14.85546875" style="2152" customWidth="1"/>
    <col min="11535" max="11770" width="9.140625" style="2152"/>
    <col min="11771" max="11771" width="28.42578125" style="2152" customWidth="1"/>
    <col min="11772" max="11784" width="18.140625" style="2152" customWidth="1"/>
    <col min="11785" max="11785" width="16.42578125" style="2152" customWidth="1"/>
    <col min="11786" max="11786" width="13.140625" style="2152" customWidth="1"/>
    <col min="11787" max="11790" width="14.85546875" style="2152" customWidth="1"/>
    <col min="11791" max="12026" width="9.140625" style="2152"/>
    <col min="12027" max="12027" width="28.42578125" style="2152" customWidth="1"/>
    <col min="12028" max="12040" width="18.140625" style="2152" customWidth="1"/>
    <col min="12041" max="12041" width="16.42578125" style="2152" customWidth="1"/>
    <col min="12042" max="12042" width="13.140625" style="2152" customWidth="1"/>
    <col min="12043" max="12046" width="14.85546875" style="2152" customWidth="1"/>
    <col min="12047" max="12282" width="9.140625" style="2152"/>
    <col min="12283" max="12283" width="28.42578125" style="2152" customWidth="1"/>
    <col min="12284" max="12296" width="18.140625" style="2152" customWidth="1"/>
    <col min="12297" max="12297" width="16.42578125" style="2152" customWidth="1"/>
    <col min="12298" max="12298" width="13.140625" style="2152" customWidth="1"/>
    <col min="12299" max="12302" width="14.85546875" style="2152" customWidth="1"/>
    <col min="12303" max="12538" width="9.140625" style="2152"/>
    <col min="12539" max="12539" width="28.42578125" style="2152" customWidth="1"/>
    <col min="12540" max="12552" width="18.140625" style="2152" customWidth="1"/>
    <col min="12553" max="12553" width="16.42578125" style="2152" customWidth="1"/>
    <col min="12554" max="12554" width="13.140625" style="2152" customWidth="1"/>
    <col min="12555" max="12558" width="14.85546875" style="2152" customWidth="1"/>
    <col min="12559" max="12794" width="9.140625" style="2152"/>
    <col min="12795" max="12795" width="28.42578125" style="2152" customWidth="1"/>
    <col min="12796" max="12808" width="18.140625" style="2152" customWidth="1"/>
    <col min="12809" max="12809" width="16.42578125" style="2152" customWidth="1"/>
    <col min="12810" max="12810" width="13.140625" style="2152" customWidth="1"/>
    <col min="12811" max="12814" width="14.85546875" style="2152" customWidth="1"/>
    <col min="12815" max="13050" width="9.140625" style="2152"/>
    <col min="13051" max="13051" width="28.42578125" style="2152" customWidth="1"/>
    <col min="13052" max="13064" width="18.140625" style="2152" customWidth="1"/>
    <col min="13065" max="13065" width="16.42578125" style="2152" customWidth="1"/>
    <col min="13066" max="13066" width="13.140625" style="2152" customWidth="1"/>
    <col min="13067" max="13070" width="14.85546875" style="2152" customWidth="1"/>
    <col min="13071" max="13306" width="9.140625" style="2152"/>
    <col min="13307" max="13307" width="28.42578125" style="2152" customWidth="1"/>
    <col min="13308" max="13320" width="18.140625" style="2152" customWidth="1"/>
    <col min="13321" max="13321" width="16.42578125" style="2152" customWidth="1"/>
    <col min="13322" max="13322" width="13.140625" style="2152" customWidth="1"/>
    <col min="13323" max="13326" width="14.85546875" style="2152" customWidth="1"/>
    <col min="13327" max="13562" width="9.140625" style="2152"/>
    <col min="13563" max="13563" width="28.42578125" style="2152" customWidth="1"/>
    <col min="13564" max="13576" width="18.140625" style="2152" customWidth="1"/>
    <col min="13577" max="13577" width="16.42578125" style="2152" customWidth="1"/>
    <col min="13578" max="13578" width="13.140625" style="2152" customWidth="1"/>
    <col min="13579" max="13582" width="14.85546875" style="2152" customWidth="1"/>
    <col min="13583" max="13818" width="9.140625" style="2152"/>
    <col min="13819" max="13819" width="28.42578125" style="2152" customWidth="1"/>
    <col min="13820" max="13832" width="18.140625" style="2152" customWidth="1"/>
    <col min="13833" max="13833" width="16.42578125" style="2152" customWidth="1"/>
    <col min="13834" max="13834" width="13.140625" style="2152" customWidth="1"/>
    <col min="13835" max="13838" width="14.85546875" style="2152" customWidth="1"/>
    <col min="13839" max="14074" width="9.140625" style="2152"/>
    <col min="14075" max="14075" width="28.42578125" style="2152" customWidth="1"/>
    <col min="14076" max="14088" width="18.140625" style="2152" customWidth="1"/>
    <col min="14089" max="14089" width="16.42578125" style="2152" customWidth="1"/>
    <col min="14090" max="14090" width="13.140625" style="2152" customWidth="1"/>
    <col min="14091" max="14094" width="14.85546875" style="2152" customWidth="1"/>
    <col min="14095" max="14330" width="9.140625" style="2152"/>
    <col min="14331" max="14331" width="28.42578125" style="2152" customWidth="1"/>
    <col min="14332" max="14344" width="18.140625" style="2152" customWidth="1"/>
    <col min="14345" max="14345" width="16.42578125" style="2152" customWidth="1"/>
    <col min="14346" max="14346" width="13.140625" style="2152" customWidth="1"/>
    <col min="14347" max="14350" width="14.85546875" style="2152" customWidth="1"/>
    <col min="14351" max="14586" width="9.140625" style="2152"/>
    <col min="14587" max="14587" width="28.42578125" style="2152" customWidth="1"/>
    <col min="14588" max="14600" width="18.140625" style="2152" customWidth="1"/>
    <col min="14601" max="14601" width="16.42578125" style="2152" customWidth="1"/>
    <col min="14602" max="14602" width="13.140625" style="2152" customWidth="1"/>
    <col min="14603" max="14606" width="14.85546875" style="2152" customWidth="1"/>
    <col min="14607" max="14842" width="9.140625" style="2152"/>
    <col min="14843" max="14843" width="28.42578125" style="2152" customWidth="1"/>
    <col min="14844" max="14856" width="18.140625" style="2152" customWidth="1"/>
    <col min="14857" max="14857" width="16.42578125" style="2152" customWidth="1"/>
    <col min="14858" max="14858" width="13.140625" style="2152" customWidth="1"/>
    <col min="14859" max="14862" width="14.85546875" style="2152" customWidth="1"/>
    <col min="14863" max="15098" width="9.140625" style="2152"/>
    <col min="15099" max="15099" width="28.42578125" style="2152" customWidth="1"/>
    <col min="15100" max="15112" width="18.140625" style="2152" customWidth="1"/>
    <col min="15113" max="15113" width="16.42578125" style="2152" customWidth="1"/>
    <col min="15114" max="15114" width="13.140625" style="2152" customWidth="1"/>
    <col min="15115" max="15118" width="14.85546875" style="2152" customWidth="1"/>
    <col min="15119" max="15354" width="9.140625" style="2152"/>
    <col min="15355" max="15355" width="28.42578125" style="2152" customWidth="1"/>
    <col min="15356" max="15368" width="18.140625" style="2152" customWidth="1"/>
    <col min="15369" max="15369" width="16.42578125" style="2152" customWidth="1"/>
    <col min="15370" max="15370" width="13.140625" style="2152" customWidth="1"/>
    <col min="15371" max="15374" width="14.85546875" style="2152" customWidth="1"/>
    <col min="15375" max="15610" width="9.140625" style="2152"/>
    <col min="15611" max="15611" width="28.42578125" style="2152" customWidth="1"/>
    <col min="15612" max="15624" width="18.140625" style="2152" customWidth="1"/>
    <col min="15625" max="15625" width="16.42578125" style="2152" customWidth="1"/>
    <col min="15626" max="15626" width="13.140625" style="2152" customWidth="1"/>
    <col min="15627" max="15630" width="14.85546875" style="2152" customWidth="1"/>
    <col min="15631" max="15866" width="9.140625" style="2152"/>
    <col min="15867" max="15867" width="28.42578125" style="2152" customWidth="1"/>
    <col min="15868" max="15880" width="18.140625" style="2152" customWidth="1"/>
    <col min="15881" max="15881" width="16.42578125" style="2152" customWidth="1"/>
    <col min="15882" max="15882" width="13.140625" style="2152" customWidth="1"/>
    <col min="15883" max="15886" width="14.85546875" style="2152" customWidth="1"/>
    <col min="15887" max="16122" width="9.140625" style="2152"/>
    <col min="16123" max="16123" width="28.42578125" style="2152" customWidth="1"/>
    <col min="16124" max="16136" width="18.140625" style="2152" customWidth="1"/>
    <col min="16137" max="16137" width="16.42578125" style="2152" customWidth="1"/>
    <col min="16138" max="16138" width="13.140625" style="2152" customWidth="1"/>
    <col min="16139" max="16142" width="14.85546875" style="2152" customWidth="1"/>
    <col min="16143" max="16384" width="9.140625" style="2152"/>
  </cols>
  <sheetData>
    <row r="1" spans="1:21" ht="25.5">
      <c r="A1" s="2827" t="s">
        <v>313</v>
      </c>
      <c r="B1" s="2828"/>
      <c r="C1" s="2828"/>
      <c r="D1" s="2828"/>
      <c r="E1" s="2828"/>
      <c r="F1" s="2828"/>
      <c r="G1" s="2828"/>
      <c r="H1" s="2828"/>
      <c r="I1" s="2828"/>
      <c r="J1" s="2828"/>
      <c r="K1" s="2828"/>
      <c r="L1" s="2828"/>
      <c r="M1" s="2828"/>
      <c r="N1" s="2828"/>
      <c r="O1" s="2828"/>
      <c r="P1" s="2828"/>
      <c r="Q1" s="2828"/>
      <c r="R1" s="2828"/>
      <c r="S1" s="2828"/>
      <c r="T1" s="2828"/>
      <c r="U1" s="2829"/>
    </row>
    <row r="2" spans="1:21" s="2833" customFormat="1" ht="20.100000000000001" customHeight="1" thickBot="1">
      <c r="A2" s="2830" t="s">
        <v>2215</v>
      </c>
      <c r="B2" s="2831"/>
      <c r="C2" s="2831"/>
      <c r="D2" s="2831"/>
      <c r="E2" s="2831"/>
      <c r="F2" s="2831"/>
      <c r="G2" s="2831"/>
      <c r="H2" s="2831"/>
      <c r="I2" s="2831"/>
      <c r="J2" s="2831"/>
      <c r="K2" s="2831"/>
      <c r="L2" s="2831"/>
      <c r="M2" s="2831"/>
      <c r="N2" s="2831"/>
      <c r="O2" s="2831"/>
      <c r="P2" s="2831"/>
      <c r="Q2" s="2831"/>
      <c r="R2" s="2831"/>
      <c r="S2" s="2831"/>
      <c r="T2" s="2831"/>
      <c r="U2" s="2832"/>
    </row>
    <row r="3" spans="1:21" s="2335" customFormat="1" ht="16.5" customHeight="1" thickBot="1">
      <c r="A3" s="2834" t="s">
        <v>2216</v>
      </c>
      <c r="B3" s="2835">
        <v>2000</v>
      </c>
      <c r="C3" s="2835">
        <v>2001</v>
      </c>
      <c r="D3" s="2835">
        <v>2002</v>
      </c>
      <c r="E3" s="2835">
        <v>2003</v>
      </c>
      <c r="F3" s="2835">
        <v>2004</v>
      </c>
      <c r="G3" s="2835">
        <v>2005</v>
      </c>
      <c r="H3" s="2835">
        <v>2006</v>
      </c>
      <c r="I3" s="2835">
        <v>2007</v>
      </c>
      <c r="J3" s="2835">
        <v>2008</v>
      </c>
      <c r="K3" s="2835">
        <v>2009</v>
      </c>
      <c r="L3" s="2835">
        <v>2010</v>
      </c>
      <c r="M3" s="2835">
        <v>2011</v>
      </c>
      <c r="N3" s="2835">
        <v>2012</v>
      </c>
      <c r="O3" s="2835">
        <v>2013</v>
      </c>
      <c r="P3" s="2836">
        <v>2014</v>
      </c>
      <c r="Q3" s="2836">
        <v>2015</v>
      </c>
      <c r="R3" s="2836">
        <v>2016</v>
      </c>
      <c r="S3" s="2836">
        <v>2017</v>
      </c>
      <c r="T3" s="2836">
        <v>2018</v>
      </c>
      <c r="U3" s="2837">
        <v>2019</v>
      </c>
    </row>
    <row r="4" spans="1:21" ht="15.75" customHeight="1">
      <c r="A4" s="2838" t="s">
        <v>2217</v>
      </c>
      <c r="B4" s="2839">
        <v>5789.2</v>
      </c>
      <c r="C4" s="2839">
        <v>9705</v>
      </c>
      <c r="D4" s="2839">
        <v>9668.7800000000007</v>
      </c>
      <c r="E4" s="2839">
        <v>7134.42</v>
      </c>
      <c r="F4" s="2839">
        <v>8323.9959999999992</v>
      </c>
      <c r="G4" s="2839">
        <v>19592.64</v>
      </c>
      <c r="H4" s="2839">
        <v>31317.94</v>
      </c>
      <c r="I4" s="2839">
        <v>43510.78</v>
      </c>
      <c r="J4" s="2839">
        <v>54215.79</v>
      </c>
      <c r="K4" s="2839">
        <v>50108.65</v>
      </c>
      <c r="L4" s="2839">
        <v>42075.67</v>
      </c>
      <c r="M4" s="2839">
        <v>33131.83</v>
      </c>
      <c r="N4" s="2839">
        <v>34136.57</v>
      </c>
      <c r="O4" s="2840">
        <v>45824.443752799998</v>
      </c>
      <c r="P4" s="2839">
        <v>40667.56</v>
      </c>
      <c r="Q4" s="2840">
        <v>32385.71</v>
      </c>
      <c r="R4" s="2840">
        <v>27607.85</v>
      </c>
      <c r="S4" s="2840">
        <v>28592.98</v>
      </c>
      <c r="T4" s="2840">
        <v>41150.28</v>
      </c>
      <c r="U4" s="2841">
        <v>42515.66</v>
      </c>
    </row>
    <row r="5" spans="1:21" ht="15.75" customHeight="1">
      <c r="A5" s="2838" t="s">
        <v>2218</v>
      </c>
      <c r="B5" s="2839">
        <v>6494.8</v>
      </c>
      <c r="C5" s="2839">
        <v>10016.25</v>
      </c>
      <c r="D5" s="2839">
        <v>9768.4699999999993</v>
      </c>
      <c r="E5" s="2839">
        <v>7655.06</v>
      </c>
      <c r="F5" s="2839">
        <v>9352.4</v>
      </c>
      <c r="G5" s="2839">
        <v>20554.09</v>
      </c>
      <c r="H5" s="2839">
        <v>34319.11</v>
      </c>
      <c r="I5" s="2839">
        <v>42550.61</v>
      </c>
      <c r="J5" s="2839">
        <v>56908.42</v>
      </c>
      <c r="K5" s="2839">
        <v>48113.06</v>
      </c>
      <c r="L5" s="2839">
        <v>41410.1</v>
      </c>
      <c r="M5" s="2839">
        <v>33246.07</v>
      </c>
      <c r="N5" s="2839">
        <v>33857.370000000003</v>
      </c>
      <c r="O5" s="2840">
        <v>47295.845573990002</v>
      </c>
      <c r="P5" s="2839">
        <v>36923.612999999998</v>
      </c>
      <c r="Q5" s="2840">
        <v>29566.959999999999</v>
      </c>
      <c r="R5" s="2840">
        <v>27811.82</v>
      </c>
      <c r="S5" s="2840">
        <v>29990.36</v>
      </c>
      <c r="T5" s="2840">
        <v>45276.58</v>
      </c>
      <c r="U5" s="2841">
        <v>42328.959999999999</v>
      </c>
    </row>
    <row r="6" spans="1:21" ht="15.75" customHeight="1">
      <c r="A6" s="2838" t="s">
        <v>2219</v>
      </c>
      <c r="B6" s="2839">
        <v>6682.8</v>
      </c>
      <c r="C6" s="2839">
        <v>10787.5</v>
      </c>
      <c r="D6" s="2839">
        <v>9546.1</v>
      </c>
      <c r="E6" s="2839">
        <v>8226.16</v>
      </c>
      <c r="F6" s="2839">
        <v>9684.49</v>
      </c>
      <c r="G6" s="2839">
        <v>21807.98</v>
      </c>
      <c r="H6" s="2839">
        <v>36201.54</v>
      </c>
      <c r="I6" s="2839">
        <v>42633.86</v>
      </c>
      <c r="J6" s="2839">
        <v>59756.51</v>
      </c>
      <c r="K6" s="2839">
        <v>47081.9</v>
      </c>
      <c r="L6" s="2839">
        <v>40667.03</v>
      </c>
      <c r="M6" s="2839">
        <v>33221.800000000003</v>
      </c>
      <c r="N6" s="2839">
        <v>35197.440000000002</v>
      </c>
      <c r="O6" s="2840">
        <v>47884.124518479999</v>
      </c>
      <c r="P6" s="2839">
        <v>37399.22</v>
      </c>
      <c r="Q6" s="2840">
        <v>29357.21</v>
      </c>
      <c r="R6" s="2840">
        <v>27336.38</v>
      </c>
      <c r="S6" s="2840">
        <v>29996.38</v>
      </c>
      <c r="T6" s="2840">
        <v>46730.54</v>
      </c>
      <c r="U6" s="2841">
        <v>44793.08</v>
      </c>
    </row>
    <row r="7" spans="1:21" ht="15.75" customHeight="1">
      <c r="A7" s="2838" t="s">
        <v>2220</v>
      </c>
      <c r="B7" s="2839">
        <v>6692.6</v>
      </c>
      <c r="C7" s="2839">
        <v>10176.299999999999</v>
      </c>
      <c r="D7" s="2839">
        <v>9403.4</v>
      </c>
      <c r="E7" s="2839">
        <v>8216.82</v>
      </c>
      <c r="F7" s="2839">
        <v>9975.91</v>
      </c>
      <c r="G7" s="2839">
        <v>22210.2</v>
      </c>
      <c r="H7" s="2839">
        <v>33063.870000000003</v>
      </c>
      <c r="I7" s="2839">
        <v>43530.55</v>
      </c>
      <c r="J7" s="2839">
        <v>60815.85</v>
      </c>
      <c r="K7" s="2839">
        <v>45914.47</v>
      </c>
      <c r="L7" s="2839">
        <v>40322.01</v>
      </c>
      <c r="M7" s="2839">
        <v>32835.33</v>
      </c>
      <c r="N7" s="2839">
        <v>36660.89</v>
      </c>
      <c r="O7" s="2840">
        <v>47903.09</v>
      </c>
      <c r="P7" s="2839">
        <v>37105.269999999997</v>
      </c>
      <c r="Q7" s="2840">
        <v>29829.75</v>
      </c>
      <c r="R7" s="2840">
        <v>26614.81</v>
      </c>
      <c r="S7" s="2840">
        <v>30749.279999999999</v>
      </c>
      <c r="T7" s="2840">
        <v>47438.221556680001</v>
      </c>
      <c r="U7" s="2841">
        <v>44474.291165590002</v>
      </c>
    </row>
    <row r="8" spans="1:21" ht="15.75" customHeight="1">
      <c r="A8" s="2838" t="s">
        <v>2221</v>
      </c>
      <c r="B8" s="2839">
        <v>6786.8</v>
      </c>
      <c r="C8" s="2839">
        <v>10353.700000000001</v>
      </c>
      <c r="D8" s="2839">
        <v>9226.2999999999993</v>
      </c>
      <c r="E8" s="2839">
        <v>8269.57</v>
      </c>
      <c r="F8" s="2839">
        <v>10083.870000000001</v>
      </c>
      <c r="G8" s="2839">
        <v>23290.5</v>
      </c>
      <c r="H8" s="2839">
        <v>34094.35</v>
      </c>
      <c r="I8" s="2839">
        <v>43168.67</v>
      </c>
      <c r="J8" s="2839">
        <v>59180.14</v>
      </c>
      <c r="K8" s="2839">
        <v>44836.4</v>
      </c>
      <c r="L8" s="2839">
        <v>38815.79</v>
      </c>
      <c r="M8" s="2839">
        <v>32100.81</v>
      </c>
      <c r="N8" s="2839">
        <v>36839.53</v>
      </c>
      <c r="O8" s="2840">
        <v>47702.879999999997</v>
      </c>
      <c r="P8" s="2839">
        <v>35398.1</v>
      </c>
      <c r="Q8" s="2840">
        <v>28566.54</v>
      </c>
      <c r="R8" s="2840">
        <v>26594.39</v>
      </c>
      <c r="S8" s="2840">
        <v>29811.85</v>
      </c>
      <c r="T8" s="2840">
        <v>46923.012698129998</v>
      </c>
      <c r="U8" s="2841">
        <v>44898.416255919998</v>
      </c>
    </row>
    <row r="9" spans="1:21" ht="15.75" customHeight="1">
      <c r="A9" s="2838" t="s">
        <v>2222</v>
      </c>
      <c r="B9" s="2839">
        <v>7272.4</v>
      </c>
      <c r="C9" s="2839">
        <v>10166.700000000001</v>
      </c>
      <c r="D9" s="2839">
        <v>8674.7000000000007</v>
      </c>
      <c r="E9" s="2839">
        <v>7673.09</v>
      </c>
      <c r="F9" s="2839">
        <v>11441.36</v>
      </c>
      <c r="G9" s="2839">
        <v>24367.119999999999</v>
      </c>
      <c r="H9" s="2839">
        <v>36479</v>
      </c>
      <c r="I9" s="2839">
        <v>42626.2</v>
      </c>
      <c r="J9" s="2839">
        <v>59157.15</v>
      </c>
      <c r="K9" s="2839">
        <v>43462.74</v>
      </c>
      <c r="L9" s="2839">
        <v>37468.44</v>
      </c>
      <c r="M9" s="2839">
        <v>31890.91</v>
      </c>
      <c r="N9" s="2839">
        <v>35412.5</v>
      </c>
      <c r="O9" s="2840">
        <v>44957</v>
      </c>
      <c r="P9" s="2839">
        <v>37330.03</v>
      </c>
      <c r="Q9" s="2840">
        <v>28335.21</v>
      </c>
      <c r="R9" s="2840">
        <v>26505.5</v>
      </c>
      <c r="S9" s="2840">
        <v>30340.97</v>
      </c>
      <c r="T9" s="2840">
        <v>47157.895903570003</v>
      </c>
      <c r="U9" s="2841">
        <v>44747.024624919999</v>
      </c>
    </row>
    <row r="10" spans="1:21" ht="15.75" customHeight="1">
      <c r="A10" s="2838" t="s">
        <v>2223</v>
      </c>
      <c r="B10" s="2839">
        <v>7634.9</v>
      </c>
      <c r="C10" s="2839">
        <v>10389.9</v>
      </c>
      <c r="D10" s="2839">
        <v>8143.03</v>
      </c>
      <c r="E10" s="2839">
        <v>7643.95</v>
      </c>
      <c r="F10" s="2839">
        <v>12228.31</v>
      </c>
      <c r="G10" s="2839">
        <v>25161.599999999999</v>
      </c>
      <c r="H10" s="2839">
        <v>38074.22</v>
      </c>
      <c r="I10" s="2839">
        <v>43263.88</v>
      </c>
      <c r="J10" s="2839">
        <v>60342.13</v>
      </c>
      <c r="K10" s="2839">
        <v>43351.39</v>
      </c>
      <c r="L10" s="2839">
        <v>37155.19</v>
      </c>
      <c r="M10" s="2839">
        <v>32521.71</v>
      </c>
      <c r="N10" s="2839">
        <v>36285.322</v>
      </c>
      <c r="O10" s="1073">
        <v>45834.11</v>
      </c>
      <c r="P10" s="2839">
        <v>39065.42</v>
      </c>
      <c r="Q10" s="1073">
        <v>31222.81</v>
      </c>
      <c r="R10" s="1073">
        <v>25581.58</v>
      </c>
      <c r="S10" s="1073">
        <v>30898.959999999999</v>
      </c>
      <c r="T10" s="1073">
        <v>45814.2</v>
      </c>
      <c r="U10" s="1074">
        <v>43971.93</v>
      </c>
    </row>
    <row r="11" spans="1:21" ht="15.75" customHeight="1">
      <c r="A11" s="2838" t="s">
        <v>2224</v>
      </c>
      <c r="B11" s="2839">
        <v>7958.6</v>
      </c>
      <c r="C11" s="2839">
        <v>10204</v>
      </c>
      <c r="D11" s="2839">
        <v>8089.2</v>
      </c>
      <c r="E11" s="2839">
        <v>7448.96</v>
      </c>
      <c r="F11" s="2839">
        <v>12482.4</v>
      </c>
      <c r="G11" s="2839">
        <v>26951.24</v>
      </c>
      <c r="H11" s="2839">
        <v>39247.82</v>
      </c>
      <c r="I11" s="2839">
        <v>45010.400000000001</v>
      </c>
      <c r="J11" s="2839">
        <v>60201.74</v>
      </c>
      <c r="K11" s="2839">
        <v>41754.31</v>
      </c>
      <c r="L11" s="2839">
        <v>36769.65</v>
      </c>
      <c r="M11" s="2839">
        <v>32914.97</v>
      </c>
      <c r="N11" s="2839">
        <v>39509.81</v>
      </c>
      <c r="O11" s="1073">
        <v>45428.84</v>
      </c>
      <c r="P11" s="2839">
        <v>38705.71</v>
      </c>
      <c r="Q11" s="1073">
        <v>30637.17</v>
      </c>
      <c r="R11" s="1073">
        <v>25031.93</v>
      </c>
      <c r="S11" s="1073">
        <v>31278.95</v>
      </c>
      <c r="T11" s="1073">
        <v>44606.79</v>
      </c>
      <c r="U11" s="1074">
        <v>42062.42</v>
      </c>
    </row>
    <row r="12" spans="1:21" ht="15.75" customHeight="1">
      <c r="A12" s="2838" t="s">
        <v>2225</v>
      </c>
      <c r="B12" s="2839">
        <v>8118.1</v>
      </c>
      <c r="C12" s="2839">
        <v>10563.9</v>
      </c>
      <c r="D12" s="2839">
        <v>7424</v>
      </c>
      <c r="E12" s="2839">
        <v>7170.46</v>
      </c>
      <c r="F12" s="2839">
        <v>13222.9</v>
      </c>
      <c r="G12" s="2839">
        <v>28638.240000000002</v>
      </c>
      <c r="H12" s="2839">
        <v>40457.86</v>
      </c>
      <c r="I12" s="2839">
        <v>47930.22</v>
      </c>
      <c r="J12" s="2839">
        <v>62081.86</v>
      </c>
      <c r="K12" s="2839">
        <v>43343.33</v>
      </c>
      <c r="L12" s="2839">
        <v>34589.01</v>
      </c>
      <c r="M12" s="2839">
        <v>31740.23</v>
      </c>
      <c r="N12" s="2839">
        <v>40640.400000000001</v>
      </c>
      <c r="O12" s="1073">
        <v>44108.480000000003</v>
      </c>
      <c r="P12" s="2839">
        <v>38278.620000000003</v>
      </c>
      <c r="Q12" s="1073">
        <v>29880.21</v>
      </c>
      <c r="R12" s="1073">
        <v>23806.51</v>
      </c>
      <c r="S12" s="1073">
        <v>33159.730000000003</v>
      </c>
      <c r="T12" s="1073">
        <v>42608.95</v>
      </c>
      <c r="U12" s="1074">
        <v>40689.89</v>
      </c>
    </row>
    <row r="13" spans="1:21" ht="15.75" customHeight="1">
      <c r="A13" s="2838" t="s">
        <v>2226</v>
      </c>
      <c r="B13" s="2839">
        <v>8788.5</v>
      </c>
      <c r="C13" s="2839">
        <v>10581.68</v>
      </c>
      <c r="D13" s="2839">
        <v>7741.9</v>
      </c>
      <c r="E13" s="2839">
        <v>7305.84</v>
      </c>
      <c r="F13" s="2839">
        <v>14657</v>
      </c>
      <c r="G13" s="2839">
        <v>23921.01</v>
      </c>
      <c r="H13" s="2839">
        <v>41477.69</v>
      </c>
      <c r="I13" s="2839">
        <v>49209.74</v>
      </c>
      <c r="J13" s="2839">
        <v>58534.15</v>
      </c>
      <c r="K13" s="2839">
        <v>43054.77</v>
      </c>
      <c r="L13" s="2839">
        <v>33597.017</v>
      </c>
      <c r="M13" s="2839">
        <v>32594.69</v>
      </c>
      <c r="N13" s="2839">
        <v>42167.41</v>
      </c>
      <c r="O13" s="1073">
        <v>44155.11</v>
      </c>
      <c r="P13" s="2839">
        <v>36280.25</v>
      </c>
      <c r="Q13" s="1073">
        <v>30336.36</v>
      </c>
      <c r="R13" s="1073">
        <v>23689.87</v>
      </c>
      <c r="S13" s="1073">
        <v>34332.58</v>
      </c>
      <c r="T13" s="1073">
        <v>40651.230000000003</v>
      </c>
      <c r="U13" s="1074"/>
    </row>
    <row r="14" spans="1:21" ht="15.75" customHeight="1">
      <c r="A14" s="2838" t="s">
        <v>2227</v>
      </c>
      <c r="B14" s="2839">
        <v>9484.4</v>
      </c>
      <c r="C14" s="2839">
        <v>10117.799999999999</v>
      </c>
      <c r="D14" s="2839">
        <v>7737.1</v>
      </c>
      <c r="E14" s="2839">
        <v>7489.55</v>
      </c>
      <c r="F14" s="2839">
        <v>16345.399999999998</v>
      </c>
      <c r="G14" s="2839">
        <v>27075.63</v>
      </c>
      <c r="H14" s="2839">
        <v>42441.55</v>
      </c>
      <c r="I14" s="2839">
        <v>49963.62</v>
      </c>
      <c r="J14" s="2839">
        <v>57480.5</v>
      </c>
      <c r="K14" s="2839">
        <v>43024.68</v>
      </c>
      <c r="L14" s="2839">
        <v>33059.298999999999</v>
      </c>
      <c r="M14" s="2839">
        <v>32125.22</v>
      </c>
      <c r="N14" s="2839">
        <v>42568.26</v>
      </c>
      <c r="O14" s="1073">
        <v>43414.2</v>
      </c>
      <c r="P14" s="2839">
        <v>35248.660000000003</v>
      </c>
      <c r="Q14" s="1073">
        <v>29263.02</v>
      </c>
      <c r="R14" s="1073">
        <v>25081.22</v>
      </c>
      <c r="S14" s="1073">
        <v>38207.96</v>
      </c>
      <c r="T14" s="1073">
        <v>43348.25</v>
      </c>
      <c r="U14" s="1074"/>
    </row>
    <row r="15" spans="1:21" ht="15.75" customHeight="1" thickBot="1">
      <c r="A15" s="2842" t="s">
        <v>2228</v>
      </c>
      <c r="B15" s="2843">
        <v>9386.1</v>
      </c>
      <c r="C15" s="2843">
        <v>10267.1</v>
      </c>
      <c r="D15" s="2843">
        <v>7681.1</v>
      </c>
      <c r="E15" s="2843">
        <v>7467.78</v>
      </c>
      <c r="F15" s="2843">
        <v>16955.02</v>
      </c>
      <c r="G15" s="2843">
        <v>28279.06</v>
      </c>
      <c r="H15" s="2843">
        <v>42298.11</v>
      </c>
      <c r="I15" s="2843">
        <v>51333.15</v>
      </c>
      <c r="J15" s="2843">
        <v>53000.36</v>
      </c>
      <c r="K15" s="2843">
        <v>42382.49</v>
      </c>
      <c r="L15" s="2843">
        <v>32339.252</v>
      </c>
      <c r="M15" s="2843">
        <v>32639.78</v>
      </c>
      <c r="N15" s="2843">
        <v>43830.42</v>
      </c>
      <c r="O15" s="2844">
        <v>42847.31</v>
      </c>
      <c r="P15" s="2843">
        <v>34241.54</v>
      </c>
      <c r="Q15" s="2844">
        <v>28284.82</v>
      </c>
      <c r="R15" s="2844">
        <v>26990.58</v>
      </c>
      <c r="S15" s="2844">
        <v>39353.49</v>
      </c>
      <c r="T15" s="2844">
        <v>42594.84</v>
      </c>
      <c r="U15" s="2845"/>
    </row>
    <row r="16" spans="1:21" ht="15" thickTop="1">
      <c r="A16" s="2846"/>
      <c r="B16" s="2325"/>
      <c r="C16" s="2325"/>
      <c r="D16" s="2325"/>
      <c r="E16" s="2325"/>
      <c r="F16" s="2325"/>
      <c r="G16" s="2325"/>
      <c r="H16" s="2325"/>
      <c r="I16" s="2325"/>
      <c r="J16" s="2325"/>
      <c r="K16" s="2325"/>
      <c r="L16" s="2325"/>
      <c r="M16" s="2325"/>
      <c r="N16" s="2325"/>
      <c r="O16" s="2325"/>
      <c r="P16" s="2325"/>
      <c r="Q16" s="2325"/>
      <c r="R16" s="2325"/>
      <c r="S16" s="2325"/>
      <c r="T16" s="2325"/>
      <c r="U16" s="2847"/>
    </row>
    <row r="17" spans="1:21" ht="15" thickBot="1">
      <c r="A17" s="2848" t="s">
        <v>314</v>
      </c>
      <c r="B17" s="2849"/>
      <c r="C17" s="2849"/>
      <c r="D17" s="2849"/>
      <c r="E17" s="2849"/>
      <c r="F17" s="2849"/>
      <c r="G17" s="2849"/>
      <c r="H17" s="2849"/>
      <c r="I17" s="2849"/>
      <c r="J17" s="2849"/>
      <c r="K17" s="2849"/>
      <c r="L17" s="2849"/>
      <c r="M17" s="2849"/>
      <c r="N17" s="2849"/>
      <c r="O17" s="2849"/>
      <c r="P17" s="2849"/>
      <c r="Q17" s="2849"/>
      <c r="R17" s="2850"/>
      <c r="S17" s="2850"/>
      <c r="T17" s="2850"/>
      <c r="U17" s="2851"/>
    </row>
    <row r="21" spans="1:21">
      <c r="Q21" s="2852"/>
    </row>
    <row r="26" spans="1:21">
      <c r="O26" s="2152" t="s">
        <v>236</v>
      </c>
    </row>
  </sheetData>
  <hyperlinks>
    <hyperlink ref="A1" location="Menu!A1" display="Return to Menu"/>
  </hyperlinks>
  <pageMargins left="0.7" right="0.7" top="0.75" bottom="0.75" header="0.3" footer="0.3"/>
  <pageSetup paperSize="9" scale="64"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5"/>
  <sheetViews>
    <sheetView view="pageBreakPreview" zoomScaleSheetLayoutView="100" workbookViewId="0">
      <pane xSplit="1" ySplit="4" topLeftCell="C158" activePane="bottomRight" state="frozen"/>
      <selection pane="topRight"/>
      <selection pane="bottomLeft"/>
      <selection pane="bottomRight"/>
    </sheetView>
  </sheetViews>
  <sheetFormatPr defaultRowHeight="14.25"/>
  <cols>
    <col min="1" max="1" width="19.85546875" style="2152" customWidth="1"/>
    <col min="2" max="9" width="14.7109375" style="2152" customWidth="1"/>
    <col min="10" max="227" width="9.140625" style="2152"/>
    <col min="228" max="228" width="16.7109375" style="2152" customWidth="1"/>
    <col min="229" max="234" width="14.7109375" style="2152" customWidth="1"/>
    <col min="235" max="256" width="9.140625" style="2152"/>
    <col min="257" max="257" width="19.85546875" style="2152" customWidth="1"/>
    <col min="258" max="265" width="14.7109375" style="2152" customWidth="1"/>
    <col min="266" max="483" width="9.140625" style="2152"/>
    <col min="484" max="484" width="16.7109375" style="2152" customWidth="1"/>
    <col min="485" max="490" width="14.7109375" style="2152" customWidth="1"/>
    <col min="491" max="512" width="9.140625" style="2152"/>
    <col min="513" max="513" width="19.85546875" style="2152" customWidth="1"/>
    <col min="514" max="521" width="14.7109375" style="2152" customWidth="1"/>
    <col min="522" max="739" width="9.140625" style="2152"/>
    <col min="740" max="740" width="16.7109375" style="2152" customWidth="1"/>
    <col min="741" max="746" width="14.7109375" style="2152" customWidth="1"/>
    <col min="747" max="768" width="9.140625" style="2152"/>
    <col min="769" max="769" width="19.85546875" style="2152" customWidth="1"/>
    <col min="770" max="777" width="14.7109375" style="2152" customWidth="1"/>
    <col min="778" max="995" width="9.140625" style="2152"/>
    <col min="996" max="996" width="16.7109375" style="2152" customWidth="1"/>
    <col min="997" max="1002" width="14.7109375" style="2152" customWidth="1"/>
    <col min="1003" max="1024" width="9.140625" style="2152"/>
    <col min="1025" max="1025" width="19.85546875" style="2152" customWidth="1"/>
    <col min="1026" max="1033" width="14.7109375" style="2152" customWidth="1"/>
    <col min="1034" max="1251" width="9.140625" style="2152"/>
    <col min="1252" max="1252" width="16.7109375" style="2152" customWidth="1"/>
    <col min="1253" max="1258" width="14.7109375" style="2152" customWidth="1"/>
    <col min="1259" max="1280" width="9.140625" style="2152"/>
    <col min="1281" max="1281" width="19.85546875" style="2152" customWidth="1"/>
    <col min="1282" max="1289" width="14.7109375" style="2152" customWidth="1"/>
    <col min="1290" max="1507" width="9.140625" style="2152"/>
    <col min="1508" max="1508" width="16.7109375" style="2152" customWidth="1"/>
    <col min="1509" max="1514" width="14.7109375" style="2152" customWidth="1"/>
    <col min="1515" max="1536" width="9.140625" style="2152"/>
    <col min="1537" max="1537" width="19.85546875" style="2152" customWidth="1"/>
    <col min="1538" max="1545" width="14.7109375" style="2152" customWidth="1"/>
    <col min="1546" max="1763" width="9.140625" style="2152"/>
    <col min="1764" max="1764" width="16.7109375" style="2152" customWidth="1"/>
    <col min="1765" max="1770" width="14.7109375" style="2152" customWidth="1"/>
    <col min="1771" max="1792" width="9.140625" style="2152"/>
    <col min="1793" max="1793" width="19.85546875" style="2152" customWidth="1"/>
    <col min="1794" max="1801" width="14.7109375" style="2152" customWidth="1"/>
    <col min="1802" max="2019" width="9.140625" style="2152"/>
    <col min="2020" max="2020" width="16.7109375" style="2152" customWidth="1"/>
    <col min="2021" max="2026" width="14.7109375" style="2152" customWidth="1"/>
    <col min="2027" max="2048" width="9.140625" style="2152"/>
    <col min="2049" max="2049" width="19.85546875" style="2152" customWidth="1"/>
    <col min="2050" max="2057" width="14.7109375" style="2152" customWidth="1"/>
    <col min="2058" max="2275" width="9.140625" style="2152"/>
    <col min="2276" max="2276" width="16.7109375" style="2152" customWidth="1"/>
    <col min="2277" max="2282" width="14.7109375" style="2152" customWidth="1"/>
    <col min="2283" max="2304" width="9.140625" style="2152"/>
    <col min="2305" max="2305" width="19.85546875" style="2152" customWidth="1"/>
    <col min="2306" max="2313" width="14.7109375" style="2152" customWidth="1"/>
    <col min="2314" max="2531" width="9.140625" style="2152"/>
    <col min="2532" max="2532" width="16.7109375" style="2152" customWidth="1"/>
    <col min="2533" max="2538" width="14.7109375" style="2152" customWidth="1"/>
    <col min="2539" max="2560" width="9.140625" style="2152"/>
    <col min="2561" max="2561" width="19.85546875" style="2152" customWidth="1"/>
    <col min="2562" max="2569" width="14.7109375" style="2152" customWidth="1"/>
    <col min="2570" max="2787" width="9.140625" style="2152"/>
    <col min="2788" max="2788" width="16.7109375" style="2152" customWidth="1"/>
    <col min="2789" max="2794" width="14.7109375" style="2152" customWidth="1"/>
    <col min="2795" max="2816" width="9.140625" style="2152"/>
    <col min="2817" max="2817" width="19.85546875" style="2152" customWidth="1"/>
    <col min="2818" max="2825" width="14.7109375" style="2152" customWidth="1"/>
    <col min="2826" max="3043" width="9.140625" style="2152"/>
    <col min="3044" max="3044" width="16.7109375" style="2152" customWidth="1"/>
    <col min="3045" max="3050" width="14.7109375" style="2152" customWidth="1"/>
    <col min="3051" max="3072" width="9.140625" style="2152"/>
    <col min="3073" max="3073" width="19.85546875" style="2152" customWidth="1"/>
    <col min="3074" max="3081" width="14.7109375" style="2152" customWidth="1"/>
    <col min="3082" max="3299" width="9.140625" style="2152"/>
    <col min="3300" max="3300" width="16.7109375" style="2152" customWidth="1"/>
    <col min="3301" max="3306" width="14.7109375" style="2152" customWidth="1"/>
    <col min="3307" max="3328" width="9.140625" style="2152"/>
    <col min="3329" max="3329" width="19.85546875" style="2152" customWidth="1"/>
    <col min="3330" max="3337" width="14.7109375" style="2152" customWidth="1"/>
    <col min="3338" max="3555" width="9.140625" style="2152"/>
    <col min="3556" max="3556" width="16.7109375" style="2152" customWidth="1"/>
    <col min="3557" max="3562" width="14.7109375" style="2152" customWidth="1"/>
    <col min="3563" max="3584" width="9.140625" style="2152"/>
    <col min="3585" max="3585" width="19.85546875" style="2152" customWidth="1"/>
    <col min="3586" max="3593" width="14.7109375" style="2152" customWidth="1"/>
    <col min="3594" max="3811" width="9.140625" style="2152"/>
    <col min="3812" max="3812" width="16.7109375" style="2152" customWidth="1"/>
    <col min="3813" max="3818" width="14.7109375" style="2152" customWidth="1"/>
    <col min="3819" max="3840" width="9.140625" style="2152"/>
    <col min="3841" max="3841" width="19.85546875" style="2152" customWidth="1"/>
    <col min="3842" max="3849" width="14.7109375" style="2152" customWidth="1"/>
    <col min="3850" max="4067" width="9.140625" style="2152"/>
    <col min="4068" max="4068" width="16.7109375" style="2152" customWidth="1"/>
    <col min="4069" max="4074" width="14.7109375" style="2152" customWidth="1"/>
    <col min="4075" max="4096" width="9.140625" style="2152"/>
    <col min="4097" max="4097" width="19.85546875" style="2152" customWidth="1"/>
    <col min="4098" max="4105" width="14.7109375" style="2152" customWidth="1"/>
    <col min="4106" max="4323" width="9.140625" style="2152"/>
    <col min="4324" max="4324" width="16.7109375" style="2152" customWidth="1"/>
    <col min="4325" max="4330" width="14.7109375" style="2152" customWidth="1"/>
    <col min="4331" max="4352" width="9.140625" style="2152"/>
    <col min="4353" max="4353" width="19.85546875" style="2152" customWidth="1"/>
    <col min="4354" max="4361" width="14.7109375" style="2152" customWidth="1"/>
    <col min="4362" max="4579" width="9.140625" style="2152"/>
    <col min="4580" max="4580" width="16.7109375" style="2152" customWidth="1"/>
    <col min="4581" max="4586" width="14.7109375" style="2152" customWidth="1"/>
    <col min="4587" max="4608" width="9.140625" style="2152"/>
    <col min="4609" max="4609" width="19.85546875" style="2152" customWidth="1"/>
    <col min="4610" max="4617" width="14.7109375" style="2152" customWidth="1"/>
    <col min="4618" max="4835" width="9.140625" style="2152"/>
    <col min="4836" max="4836" width="16.7109375" style="2152" customWidth="1"/>
    <col min="4837" max="4842" width="14.7109375" style="2152" customWidth="1"/>
    <col min="4843" max="4864" width="9.140625" style="2152"/>
    <col min="4865" max="4865" width="19.85546875" style="2152" customWidth="1"/>
    <col min="4866" max="4873" width="14.7109375" style="2152" customWidth="1"/>
    <col min="4874" max="5091" width="9.140625" style="2152"/>
    <col min="5092" max="5092" width="16.7109375" style="2152" customWidth="1"/>
    <col min="5093" max="5098" width="14.7109375" style="2152" customWidth="1"/>
    <col min="5099" max="5120" width="9.140625" style="2152"/>
    <col min="5121" max="5121" width="19.85546875" style="2152" customWidth="1"/>
    <col min="5122" max="5129" width="14.7109375" style="2152" customWidth="1"/>
    <col min="5130" max="5347" width="9.140625" style="2152"/>
    <col min="5348" max="5348" width="16.7109375" style="2152" customWidth="1"/>
    <col min="5349" max="5354" width="14.7109375" style="2152" customWidth="1"/>
    <col min="5355" max="5376" width="9.140625" style="2152"/>
    <col min="5377" max="5377" width="19.85546875" style="2152" customWidth="1"/>
    <col min="5378" max="5385" width="14.7109375" style="2152" customWidth="1"/>
    <col min="5386" max="5603" width="9.140625" style="2152"/>
    <col min="5604" max="5604" width="16.7109375" style="2152" customWidth="1"/>
    <col min="5605" max="5610" width="14.7109375" style="2152" customWidth="1"/>
    <col min="5611" max="5632" width="9.140625" style="2152"/>
    <col min="5633" max="5633" width="19.85546875" style="2152" customWidth="1"/>
    <col min="5634" max="5641" width="14.7109375" style="2152" customWidth="1"/>
    <col min="5642" max="5859" width="9.140625" style="2152"/>
    <col min="5860" max="5860" width="16.7109375" style="2152" customWidth="1"/>
    <col min="5861" max="5866" width="14.7109375" style="2152" customWidth="1"/>
    <col min="5867" max="5888" width="9.140625" style="2152"/>
    <col min="5889" max="5889" width="19.85546875" style="2152" customWidth="1"/>
    <col min="5890" max="5897" width="14.7109375" style="2152" customWidth="1"/>
    <col min="5898" max="6115" width="9.140625" style="2152"/>
    <col min="6116" max="6116" width="16.7109375" style="2152" customWidth="1"/>
    <col min="6117" max="6122" width="14.7109375" style="2152" customWidth="1"/>
    <col min="6123" max="6144" width="9.140625" style="2152"/>
    <col min="6145" max="6145" width="19.85546875" style="2152" customWidth="1"/>
    <col min="6146" max="6153" width="14.7109375" style="2152" customWidth="1"/>
    <col min="6154" max="6371" width="9.140625" style="2152"/>
    <col min="6372" max="6372" width="16.7109375" style="2152" customWidth="1"/>
    <col min="6373" max="6378" width="14.7109375" style="2152" customWidth="1"/>
    <col min="6379" max="6400" width="9.140625" style="2152"/>
    <col min="6401" max="6401" width="19.85546875" style="2152" customWidth="1"/>
    <col min="6402" max="6409" width="14.7109375" style="2152" customWidth="1"/>
    <col min="6410" max="6627" width="9.140625" style="2152"/>
    <col min="6628" max="6628" width="16.7109375" style="2152" customWidth="1"/>
    <col min="6629" max="6634" width="14.7109375" style="2152" customWidth="1"/>
    <col min="6635" max="6656" width="9.140625" style="2152"/>
    <col min="6657" max="6657" width="19.85546875" style="2152" customWidth="1"/>
    <col min="6658" max="6665" width="14.7109375" style="2152" customWidth="1"/>
    <col min="6666" max="6883" width="9.140625" style="2152"/>
    <col min="6884" max="6884" width="16.7109375" style="2152" customWidth="1"/>
    <col min="6885" max="6890" width="14.7109375" style="2152" customWidth="1"/>
    <col min="6891" max="6912" width="9.140625" style="2152"/>
    <col min="6913" max="6913" width="19.85546875" style="2152" customWidth="1"/>
    <col min="6914" max="6921" width="14.7109375" style="2152" customWidth="1"/>
    <col min="6922" max="7139" width="9.140625" style="2152"/>
    <col min="7140" max="7140" width="16.7109375" style="2152" customWidth="1"/>
    <col min="7141" max="7146" width="14.7109375" style="2152" customWidth="1"/>
    <col min="7147" max="7168" width="9.140625" style="2152"/>
    <col min="7169" max="7169" width="19.85546875" style="2152" customWidth="1"/>
    <col min="7170" max="7177" width="14.7109375" style="2152" customWidth="1"/>
    <col min="7178" max="7395" width="9.140625" style="2152"/>
    <col min="7396" max="7396" width="16.7109375" style="2152" customWidth="1"/>
    <col min="7397" max="7402" width="14.7109375" style="2152" customWidth="1"/>
    <col min="7403" max="7424" width="9.140625" style="2152"/>
    <col min="7425" max="7425" width="19.85546875" style="2152" customWidth="1"/>
    <col min="7426" max="7433" width="14.7109375" style="2152" customWidth="1"/>
    <col min="7434" max="7651" width="9.140625" style="2152"/>
    <col min="7652" max="7652" width="16.7109375" style="2152" customWidth="1"/>
    <col min="7653" max="7658" width="14.7109375" style="2152" customWidth="1"/>
    <col min="7659" max="7680" width="9.140625" style="2152"/>
    <col min="7681" max="7681" width="19.85546875" style="2152" customWidth="1"/>
    <col min="7682" max="7689" width="14.7109375" style="2152" customWidth="1"/>
    <col min="7690" max="7907" width="9.140625" style="2152"/>
    <col min="7908" max="7908" width="16.7109375" style="2152" customWidth="1"/>
    <col min="7909" max="7914" width="14.7109375" style="2152" customWidth="1"/>
    <col min="7915" max="7936" width="9.140625" style="2152"/>
    <col min="7937" max="7937" width="19.85546875" style="2152" customWidth="1"/>
    <col min="7938" max="7945" width="14.7109375" style="2152" customWidth="1"/>
    <col min="7946" max="8163" width="9.140625" style="2152"/>
    <col min="8164" max="8164" width="16.7109375" style="2152" customWidth="1"/>
    <col min="8165" max="8170" width="14.7109375" style="2152" customWidth="1"/>
    <col min="8171" max="8192" width="9.140625" style="2152"/>
    <col min="8193" max="8193" width="19.85546875" style="2152" customWidth="1"/>
    <col min="8194" max="8201" width="14.7109375" style="2152" customWidth="1"/>
    <col min="8202" max="8419" width="9.140625" style="2152"/>
    <col min="8420" max="8420" width="16.7109375" style="2152" customWidth="1"/>
    <col min="8421" max="8426" width="14.7109375" style="2152" customWidth="1"/>
    <col min="8427" max="8448" width="9.140625" style="2152"/>
    <col min="8449" max="8449" width="19.85546875" style="2152" customWidth="1"/>
    <col min="8450" max="8457" width="14.7109375" style="2152" customWidth="1"/>
    <col min="8458" max="8675" width="9.140625" style="2152"/>
    <col min="8676" max="8676" width="16.7109375" style="2152" customWidth="1"/>
    <col min="8677" max="8682" width="14.7109375" style="2152" customWidth="1"/>
    <col min="8683" max="8704" width="9.140625" style="2152"/>
    <col min="8705" max="8705" width="19.85546875" style="2152" customWidth="1"/>
    <col min="8706" max="8713" width="14.7109375" style="2152" customWidth="1"/>
    <col min="8714" max="8931" width="9.140625" style="2152"/>
    <col min="8932" max="8932" width="16.7109375" style="2152" customWidth="1"/>
    <col min="8933" max="8938" width="14.7109375" style="2152" customWidth="1"/>
    <col min="8939" max="8960" width="9.140625" style="2152"/>
    <col min="8961" max="8961" width="19.85546875" style="2152" customWidth="1"/>
    <col min="8962" max="8969" width="14.7109375" style="2152" customWidth="1"/>
    <col min="8970" max="9187" width="9.140625" style="2152"/>
    <col min="9188" max="9188" width="16.7109375" style="2152" customWidth="1"/>
    <col min="9189" max="9194" width="14.7109375" style="2152" customWidth="1"/>
    <col min="9195" max="9216" width="9.140625" style="2152"/>
    <col min="9217" max="9217" width="19.85546875" style="2152" customWidth="1"/>
    <col min="9218" max="9225" width="14.7109375" style="2152" customWidth="1"/>
    <col min="9226" max="9443" width="9.140625" style="2152"/>
    <col min="9444" max="9444" width="16.7109375" style="2152" customWidth="1"/>
    <col min="9445" max="9450" width="14.7109375" style="2152" customWidth="1"/>
    <col min="9451" max="9472" width="9.140625" style="2152"/>
    <col min="9473" max="9473" width="19.85546875" style="2152" customWidth="1"/>
    <col min="9474" max="9481" width="14.7109375" style="2152" customWidth="1"/>
    <col min="9482" max="9699" width="9.140625" style="2152"/>
    <col min="9700" max="9700" width="16.7109375" style="2152" customWidth="1"/>
    <col min="9701" max="9706" width="14.7109375" style="2152" customWidth="1"/>
    <col min="9707" max="9728" width="9.140625" style="2152"/>
    <col min="9729" max="9729" width="19.85546875" style="2152" customWidth="1"/>
    <col min="9730" max="9737" width="14.7109375" style="2152" customWidth="1"/>
    <col min="9738" max="9955" width="9.140625" style="2152"/>
    <col min="9956" max="9956" width="16.7109375" style="2152" customWidth="1"/>
    <col min="9957" max="9962" width="14.7109375" style="2152" customWidth="1"/>
    <col min="9963" max="9984" width="9.140625" style="2152"/>
    <col min="9985" max="9985" width="19.85546875" style="2152" customWidth="1"/>
    <col min="9986" max="9993" width="14.7109375" style="2152" customWidth="1"/>
    <col min="9994" max="10211" width="9.140625" style="2152"/>
    <col min="10212" max="10212" width="16.7109375" style="2152" customWidth="1"/>
    <col min="10213" max="10218" width="14.7109375" style="2152" customWidth="1"/>
    <col min="10219" max="10240" width="9.140625" style="2152"/>
    <col min="10241" max="10241" width="19.85546875" style="2152" customWidth="1"/>
    <col min="10242" max="10249" width="14.7109375" style="2152" customWidth="1"/>
    <col min="10250" max="10467" width="9.140625" style="2152"/>
    <col min="10468" max="10468" width="16.7109375" style="2152" customWidth="1"/>
    <col min="10469" max="10474" width="14.7109375" style="2152" customWidth="1"/>
    <col min="10475" max="10496" width="9.140625" style="2152"/>
    <col min="10497" max="10497" width="19.85546875" style="2152" customWidth="1"/>
    <col min="10498" max="10505" width="14.7109375" style="2152" customWidth="1"/>
    <col min="10506" max="10723" width="9.140625" style="2152"/>
    <col min="10724" max="10724" width="16.7109375" style="2152" customWidth="1"/>
    <col min="10725" max="10730" width="14.7109375" style="2152" customWidth="1"/>
    <col min="10731" max="10752" width="9.140625" style="2152"/>
    <col min="10753" max="10753" width="19.85546875" style="2152" customWidth="1"/>
    <col min="10754" max="10761" width="14.7109375" style="2152" customWidth="1"/>
    <col min="10762" max="10979" width="9.140625" style="2152"/>
    <col min="10980" max="10980" width="16.7109375" style="2152" customWidth="1"/>
    <col min="10981" max="10986" width="14.7109375" style="2152" customWidth="1"/>
    <col min="10987" max="11008" width="9.140625" style="2152"/>
    <col min="11009" max="11009" width="19.85546875" style="2152" customWidth="1"/>
    <col min="11010" max="11017" width="14.7109375" style="2152" customWidth="1"/>
    <col min="11018" max="11235" width="9.140625" style="2152"/>
    <col min="11236" max="11236" width="16.7109375" style="2152" customWidth="1"/>
    <col min="11237" max="11242" width="14.7109375" style="2152" customWidth="1"/>
    <col min="11243" max="11264" width="9.140625" style="2152"/>
    <col min="11265" max="11265" width="19.85546875" style="2152" customWidth="1"/>
    <col min="11266" max="11273" width="14.7109375" style="2152" customWidth="1"/>
    <col min="11274" max="11491" width="9.140625" style="2152"/>
    <col min="11492" max="11492" width="16.7109375" style="2152" customWidth="1"/>
    <col min="11493" max="11498" width="14.7109375" style="2152" customWidth="1"/>
    <col min="11499" max="11520" width="9.140625" style="2152"/>
    <col min="11521" max="11521" width="19.85546875" style="2152" customWidth="1"/>
    <col min="11522" max="11529" width="14.7109375" style="2152" customWidth="1"/>
    <col min="11530" max="11747" width="9.140625" style="2152"/>
    <col min="11748" max="11748" width="16.7109375" style="2152" customWidth="1"/>
    <col min="11749" max="11754" width="14.7109375" style="2152" customWidth="1"/>
    <col min="11755" max="11776" width="9.140625" style="2152"/>
    <col min="11777" max="11777" width="19.85546875" style="2152" customWidth="1"/>
    <col min="11778" max="11785" width="14.7109375" style="2152" customWidth="1"/>
    <col min="11786" max="12003" width="9.140625" style="2152"/>
    <col min="12004" max="12004" width="16.7109375" style="2152" customWidth="1"/>
    <col min="12005" max="12010" width="14.7109375" style="2152" customWidth="1"/>
    <col min="12011" max="12032" width="9.140625" style="2152"/>
    <col min="12033" max="12033" width="19.85546875" style="2152" customWidth="1"/>
    <col min="12034" max="12041" width="14.7109375" style="2152" customWidth="1"/>
    <col min="12042" max="12259" width="9.140625" style="2152"/>
    <col min="12260" max="12260" width="16.7109375" style="2152" customWidth="1"/>
    <col min="12261" max="12266" width="14.7109375" style="2152" customWidth="1"/>
    <col min="12267" max="12288" width="9.140625" style="2152"/>
    <col min="12289" max="12289" width="19.85546875" style="2152" customWidth="1"/>
    <col min="12290" max="12297" width="14.7109375" style="2152" customWidth="1"/>
    <col min="12298" max="12515" width="9.140625" style="2152"/>
    <col min="12516" max="12516" width="16.7109375" style="2152" customWidth="1"/>
    <col min="12517" max="12522" width="14.7109375" style="2152" customWidth="1"/>
    <col min="12523" max="12544" width="9.140625" style="2152"/>
    <col min="12545" max="12545" width="19.85546875" style="2152" customWidth="1"/>
    <col min="12546" max="12553" width="14.7109375" style="2152" customWidth="1"/>
    <col min="12554" max="12771" width="9.140625" style="2152"/>
    <col min="12772" max="12772" width="16.7109375" style="2152" customWidth="1"/>
    <col min="12773" max="12778" width="14.7109375" style="2152" customWidth="1"/>
    <col min="12779" max="12800" width="9.140625" style="2152"/>
    <col min="12801" max="12801" width="19.85546875" style="2152" customWidth="1"/>
    <col min="12802" max="12809" width="14.7109375" style="2152" customWidth="1"/>
    <col min="12810" max="13027" width="9.140625" style="2152"/>
    <col min="13028" max="13028" width="16.7109375" style="2152" customWidth="1"/>
    <col min="13029" max="13034" width="14.7109375" style="2152" customWidth="1"/>
    <col min="13035" max="13056" width="9.140625" style="2152"/>
    <col min="13057" max="13057" width="19.85546875" style="2152" customWidth="1"/>
    <col min="13058" max="13065" width="14.7109375" style="2152" customWidth="1"/>
    <col min="13066" max="13283" width="9.140625" style="2152"/>
    <col min="13284" max="13284" width="16.7109375" style="2152" customWidth="1"/>
    <col min="13285" max="13290" width="14.7109375" style="2152" customWidth="1"/>
    <col min="13291" max="13312" width="9.140625" style="2152"/>
    <col min="13313" max="13313" width="19.85546875" style="2152" customWidth="1"/>
    <col min="13314" max="13321" width="14.7109375" style="2152" customWidth="1"/>
    <col min="13322" max="13539" width="9.140625" style="2152"/>
    <col min="13540" max="13540" width="16.7109375" style="2152" customWidth="1"/>
    <col min="13541" max="13546" width="14.7109375" style="2152" customWidth="1"/>
    <col min="13547" max="13568" width="9.140625" style="2152"/>
    <col min="13569" max="13569" width="19.85546875" style="2152" customWidth="1"/>
    <col min="13570" max="13577" width="14.7109375" style="2152" customWidth="1"/>
    <col min="13578" max="13795" width="9.140625" style="2152"/>
    <col min="13796" max="13796" width="16.7109375" style="2152" customWidth="1"/>
    <col min="13797" max="13802" width="14.7109375" style="2152" customWidth="1"/>
    <col min="13803" max="13824" width="9.140625" style="2152"/>
    <col min="13825" max="13825" width="19.85546875" style="2152" customWidth="1"/>
    <col min="13826" max="13833" width="14.7109375" style="2152" customWidth="1"/>
    <col min="13834" max="14051" width="9.140625" style="2152"/>
    <col min="14052" max="14052" width="16.7109375" style="2152" customWidth="1"/>
    <col min="14053" max="14058" width="14.7109375" style="2152" customWidth="1"/>
    <col min="14059" max="14080" width="9.140625" style="2152"/>
    <col min="14081" max="14081" width="19.85546875" style="2152" customWidth="1"/>
    <col min="14082" max="14089" width="14.7109375" style="2152" customWidth="1"/>
    <col min="14090" max="14307" width="9.140625" style="2152"/>
    <col min="14308" max="14308" width="16.7109375" style="2152" customWidth="1"/>
    <col min="14309" max="14314" width="14.7109375" style="2152" customWidth="1"/>
    <col min="14315" max="14336" width="9.140625" style="2152"/>
    <col min="14337" max="14337" width="19.85546875" style="2152" customWidth="1"/>
    <col min="14338" max="14345" width="14.7109375" style="2152" customWidth="1"/>
    <col min="14346" max="14563" width="9.140625" style="2152"/>
    <col min="14564" max="14564" width="16.7109375" style="2152" customWidth="1"/>
    <col min="14565" max="14570" width="14.7109375" style="2152" customWidth="1"/>
    <col min="14571" max="14592" width="9.140625" style="2152"/>
    <col min="14593" max="14593" width="19.85546875" style="2152" customWidth="1"/>
    <col min="14594" max="14601" width="14.7109375" style="2152" customWidth="1"/>
    <col min="14602" max="14819" width="9.140625" style="2152"/>
    <col min="14820" max="14820" width="16.7109375" style="2152" customWidth="1"/>
    <col min="14821" max="14826" width="14.7109375" style="2152" customWidth="1"/>
    <col min="14827" max="14848" width="9.140625" style="2152"/>
    <col min="14849" max="14849" width="19.85546875" style="2152" customWidth="1"/>
    <col min="14850" max="14857" width="14.7109375" style="2152" customWidth="1"/>
    <col min="14858" max="15075" width="9.140625" style="2152"/>
    <col min="15076" max="15076" width="16.7109375" style="2152" customWidth="1"/>
    <col min="15077" max="15082" width="14.7109375" style="2152" customWidth="1"/>
    <col min="15083" max="15104" width="9.140625" style="2152"/>
    <col min="15105" max="15105" width="19.85546875" style="2152" customWidth="1"/>
    <col min="15106" max="15113" width="14.7109375" style="2152" customWidth="1"/>
    <col min="15114" max="15331" width="9.140625" style="2152"/>
    <col min="15332" max="15332" width="16.7109375" style="2152" customWidth="1"/>
    <col min="15333" max="15338" width="14.7109375" style="2152" customWidth="1"/>
    <col min="15339" max="15360" width="9.140625" style="2152"/>
    <col min="15361" max="15361" width="19.85546875" style="2152" customWidth="1"/>
    <col min="15362" max="15369" width="14.7109375" style="2152" customWidth="1"/>
    <col min="15370" max="15587" width="9.140625" style="2152"/>
    <col min="15588" max="15588" width="16.7109375" style="2152" customWidth="1"/>
    <col min="15589" max="15594" width="14.7109375" style="2152" customWidth="1"/>
    <col min="15595" max="15616" width="9.140625" style="2152"/>
    <col min="15617" max="15617" width="19.85546875" style="2152" customWidth="1"/>
    <col min="15618" max="15625" width="14.7109375" style="2152" customWidth="1"/>
    <col min="15626" max="15843" width="9.140625" style="2152"/>
    <col min="15844" max="15844" width="16.7109375" style="2152" customWidth="1"/>
    <col min="15845" max="15850" width="14.7109375" style="2152" customWidth="1"/>
    <col min="15851" max="15872" width="9.140625" style="2152"/>
    <col min="15873" max="15873" width="19.85546875" style="2152" customWidth="1"/>
    <col min="15874" max="15881" width="14.7109375" style="2152" customWidth="1"/>
    <col min="15882" max="16099" width="9.140625" style="2152"/>
    <col min="16100" max="16100" width="16.7109375" style="2152" customWidth="1"/>
    <col min="16101" max="16106" width="14.7109375" style="2152" customWidth="1"/>
    <col min="16107" max="16128" width="9.140625" style="2152"/>
    <col min="16129" max="16129" width="19.85546875" style="2152" customWidth="1"/>
    <col min="16130" max="16137" width="14.7109375" style="2152" customWidth="1"/>
    <col min="16138" max="16355" width="9.140625" style="2152"/>
    <col min="16356" max="16356" width="16.7109375" style="2152" customWidth="1"/>
    <col min="16357" max="16362" width="14.7109375" style="2152" customWidth="1"/>
    <col min="16363" max="16384" width="9.140625" style="2152"/>
  </cols>
  <sheetData>
    <row r="1" spans="1:12" ht="25.5">
      <c r="A1" s="2059" t="s">
        <v>313</v>
      </c>
    </row>
    <row r="2" spans="1:12" s="2833" customFormat="1" ht="20.100000000000001" customHeight="1" thickBot="1">
      <c r="A2" s="2329" t="s">
        <v>2229</v>
      </c>
    </row>
    <row r="3" spans="1:12" ht="16.5" customHeight="1">
      <c r="A3" s="3467" t="s">
        <v>315</v>
      </c>
      <c r="B3" s="3469" t="s">
        <v>2230</v>
      </c>
      <c r="C3" s="3470"/>
      <c r="D3" s="3470"/>
      <c r="E3" s="3471"/>
      <c r="F3" s="3469" t="s">
        <v>2231</v>
      </c>
      <c r="G3" s="3470"/>
      <c r="H3" s="3470"/>
      <c r="I3" s="3472"/>
    </row>
    <row r="4" spans="1:12" ht="16.5" customHeight="1" thickBot="1">
      <c r="A4" s="3468"/>
      <c r="B4" s="2853" t="s">
        <v>2232</v>
      </c>
      <c r="C4" s="2854" t="s">
        <v>2233</v>
      </c>
      <c r="D4" s="2855" t="s">
        <v>2234</v>
      </c>
      <c r="E4" s="2856" t="s">
        <v>2235</v>
      </c>
      <c r="F4" s="2853" t="s">
        <v>2232</v>
      </c>
      <c r="G4" s="2854" t="s">
        <v>2233</v>
      </c>
      <c r="H4" s="2855" t="s">
        <v>2234</v>
      </c>
      <c r="I4" s="2856" t="s">
        <v>2235</v>
      </c>
    </row>
    <row r="5" spans="1:12">
      <c r="A5" s="2857">
        <v>36526</v>
      </c>
      <c r="B5" s="2858">
        <v>98.78</v>
      </c>
      <c r="C5" s="2859">
        <v>98.97</v>
      </c>
      <c r="D5" s="2860">
        <v>104.31</v>
      </c>
      <c r="E5" s="2861"/>
      <c r="F5" s="2862">
        <v>98.15</v>
      </c>
      <c r="G5" s="2863">
        <v>99.17</v>
      </c>
      <c r="H5" s="2864">
        <v>105.5</v>
      </c>
      <c r="I5" s="2861"/>
    </row>
    <row r="6" spans="1:12">
      <c r="A6" s="2857">
        <v>36557</v>
      </c>
      <c r="B6" s="2858">
        <v>99.91</v>
      </c>
      <c r="C6" s="2859">
        <v>100</v>
      </c>
      <c r="D6" s="2860">
        <v>105.91</v>
      </c>
      <c r="E6" s="2861"/>
      <c r="F6" s="2862">
        <v>100.45</v>
      </c>
      <c r="G6" s="2863">
        <v>100.47</v>
      </c>
      <c r="H6" s="2865">
        <v>105.5</v>
      </c>
      <c r="I6" s="2861"/>
    </row>
    <row r="7" spans="1:12">
      <c r="A7" s="2857">
        <v>36586</v>
      </c>
      <c r="B7" s="2858">
        <v>100.93</v>
      </c>
      <c r="C7" s="2859">
        <v>101</v>
      </c>
      <c r="D7" s="2860">
        <v>106.4</v>
      </c>
      <c r="E7" s="2861"/>
      <c r="F7" s="2862">
        <v>100.57</v>
      </c>
      <c r="G7" s="2863">
        <v>100.96</v>
      </c>
      <c r="H7" s="2865">
        <v>106.5</v>
      </c>
      <c r="I7" s="2861"/>
    </row>
    <row r="8" spans="1:12">
      <c r="A8" s="2857">
        <v>36617</v>
      </c>
      <c r="B8" s="2858">
        <v>100.38</v>
      </c>
      <c r="C8" s="2859">
        <v>100.44</v>
      </c>
      <c r="D8" s="2860">
        <v>106.14</v>
      </c>
      <c r="E8" s="2861"/>
      <c r="F8" s="2862">
        <v>100.37</v>
      </c>
      <c r="G8" s="2863">
        <v>100.41</v>
      </c>
      <c r="H8" s="2865">
        <v>103.5</v>
      </c>
      <c r="I8" s="2861"/>
    </row>
    <row r="9" spans="1:12">
      <c r="A9" s="2857">
        <v>36647</v>
      </c>
      <c r="B9" s="2858">
        <v>101.15</v>
      </c>
      <c r="C9" s="2859">
        <v>101.37</v>
      </c>
      <c r="D9" s="2860">
        <v>105.85</v>
      </c>
      <c r="E9" s="2861"/>
      <c r="F9" s="2862">
        <v>101.2</v>
      </c>
      <c r="G9" s="2863">
        <v>101.26</v>
      </c>
      <c r="H9" s="2865">
        <v>106.5</v>
      </c>
      <c r="I9" s="2861"/>
    </row>
    <row r="10" spans="1:12">
      <c r="A10" s="2857">
        <v>36678</v>
      </c>
      <c r="B10" s="2858">
        <v>101.83</v>
      </c>
      <c r="C10" s="2859">
        <v>101.83</v>
      </c>
      <c r="D10" s="2860">
        <v>106.53</v>
      </c>
      <c r="E10" s="2861"/>
      <c r="F10" s="2862">
        <v>102.2</v>
      </c>
      <c r="G10" s="2863">
        <v>102.2</v>
      </c>
      <c r="H10" s="2865">
        <v>107</v>
      </c>
      <c r="I10" s="2861"/>
    </row>
    <row r="11" spans="1:12">
      <c r="A11" s="2857">
        <v>36708</v>
      </c>
      <c r="B11" s="2858">
        <v>105.33</v>
      </c>
      <c r="C11" s="2859">
        <v>105.36</v>
      </c>
      <c r="D11" s="2860">
        <v>111.78</v>
      </c>
      <c r="E11" s="2861"/>
      <c r="F11" s="2862">
        <v>104</v>
      </c>
      <c r="G11" s="2863">
        <v>104</v>
      </c>
      <c r="H11" s="2865">
        <v>112</v>
      </c>
      <c r="I11" s="2861"/>
    </row>
    <row r="12" spans="1:12">
      <c r="A12" s="2857">
        <v>36739</v>
      </c>
      <c r="B12" s="2858">
        <v>102.88</v>
      </c>
      <c r="C12" s="2859">
        <v>102.9</v>
      </c>
      <c r="D12" s="2860">
        <v>114.05</v>
      </c>
      <c r="E12" s="2861"/>
      <c r="F12" s="2862">
        <v>102.55</v>
      </c>
      <c r="G12" s="2863">
        <v>102.55</v>
      </c>
      <c r="H12" s="2865">
        <v>116</v>
      </c>
      <c r="I12" s="2861"/>
    </row>
    <row r="13" spans="1:12">
      <c r="A13" s="2857">
        <v>36770</v>
      </c>
      <c r="B13" s="2858">
        <v>102.36</v>
      </c>
      <c r="C13" s="2859">
        <v>102.41</v>
      </c>
      <c r="D13" s="2860">
        <v>119</v>
      </c>
      <c r="E13" s="2861"/>
      <c r="F13" s="2862">
        <v>102.25</v>
      </c>
      <c r="G13" s="2863">
        <v>102.25</v>
      </c>
      <c r="H13" s="2865">
        <v>118</v>
      </c>
      <c r="I13" s="2861"/>
    </row>
    <row r="14" spans="1:12">
      <c r="A14" s="2857">
        <v>36800</v>
      </c>
      <c r="B14" s="2858">
        <v>102.48</v>
      </c>
      <c r="C14" s="2859">
        <v>102.48</v>
      </c>
      <c r="D14" s="2860">
        <v>119.74</v>
      </c>
      <c r="E14" s="2861"/>
      <c r="F14" s="2862">
        <v>102.5</v>
      </c>
      <c r="G14" s="2863">
        <v>102.5</v>
      </c>
      <c r="H14" s="2865">
        <v>120.5</v>
      </c>
      <c r="I14" s="2861"/>
      <c r="K14" s="2866"/>
    </row>
    <row r="15" spans="1:12">
      <c r="A15" s="2857">
        <v>36831</v>
      </c>
      <c r="B15" s="2858">
        <v>102.52</v>
      </c>
      <c r="C15" s="2859">
        <v>102.53</v>
      </c>
      <c r="D15" s="2860">
        <v>120.28</v>
      </c>
      <c r="E15" s="2861"/>
      <c r="F15" s="2862">
        <v>102.6</v>
      </c>
      <c r="G15" s="2863">
        <v>102.6</v>
      </c>
      <c r="H15" s="2865">
        <v>121.5</v>
      </c>
      <c r="I15" s="2861"/>
      <c r="L15" s="2866"/>
    </row>
    <row r="16" spans="1:12" ht="15" thickBot="1">
      <c r="A16" s="2857">
        <v>36861</v>
      </c>
      <c r="B16" s="2867">
        <v>106.71</v>
      </c>
      <c r="C16" s="2868">
        <v>106.7</v>
      </c>
      <c r="D16" s="2869">
        <v>122</v>
      </c>
      <c r="E16" s="2870"/>
      <c r="F16" s="2871">
        <v>110.05</v>
      </c>
      <c r="G16" s="2872">
        <v>110.05</v>
      </c>
      <c r="H16" s="2873">
        <v>121</v>
      </c>
      <c r="I16" s="2870"/>
    </row>
    <row r="17" spans="1:9" ht="15" thickBot="1">
      <c r="A17" s="2874" t="s">
        <v>2236</v>
      </c>
      <c r="B17" s="2875">
        <v>102.10500000000002</v>
      </c>
      <c r="C17" s="2876">
        <v>102.16583333333334</v>
      </c>
      <c r="D17" s="2877">
        <v>111.83249999999998</v>
      </c>
      <c r="E17" s="2878"/>
      <c r="F17" s="2879"/>
      <c r="G17" s="2880"/>
      <c r="H17" s="2881"/>
      <c r="I17" s="2882"/>
    </row>
    <row r="18" spans="1:9">
      <c r="A18" s="2857">
        <v>36892</v>
      </c>
      <c r="B18" s="2858">
        <v>110.5</v>
      </c>
      <c r="C18" s="2859">
        <v>110.5</v>
      </c>
      <c r="D18" s="2860">
        <v>123.43</v>
      </c>
      <c r="E18" s="2861"/>
      <c r="F18" s="2862">
        <v>110.8</v>
      </c>
      <c r="G18" s="2863">
        <v>110.8</v>
      </c>
      <c r="H18" s="2864">
        <v>124</v>
      </c>
      <c r="I18" s="2861"/>
    </row>
    <row r="19" spans="1:9">
      <c r="A19" s="2857">
        <v>36923</v>
      </c>
      <c r="B19" s="2858">
        <v>110.71</v>
      </c>
      <c r="C19" s="2859">
        <v>110.72</v>
      </c>
      <c r="D19" s="2860">
        <v>125.21</v>
      </c>
      <c r="E19" s="2861"/>
      <c r="F19" s="2862">
        <v>110.6</v>
      </c>
      <c r="G19" s="2863">
        <v>110.84</v>
      </c>
      <c r="H19" s="2865">
        <v>126.5</v>
      </c>
      <c r="I19" s="2861"/>
    </row>
    <row r="20" spans="1:9">
      <c r="A20" s="2857">
        <v>36951</v>
      </c>
      <c r="B20" s="2858">
        <v>110.66</v>
      </c>
      <c r="C20" s="2859">
        <v>110.66</v>
      </c>
      <c r="D20" s="2860">
        <v>127.55</v>
      </c>
      <c r="E20" s="2861"/>
      <c r="F20" s="2862">
        <v>110.7</v>
      </c>
      <c r="G20" s="2863">
        <v>110.7</v>
      </c>
      <c r="H20" s="2865">
        <v>132</v>
      </c>
      <c r="I20" s="2861"/>
    </row>
    <row r="21" spans="1:9">
      <c r="A21" s="2857">
        <v>36982</v>
      </c>
      <c r="B21" s="2858">
        <v>113.7</v>
      </c>
      <c r="C21" s="2859">
        <v>113.74</v>
      </c>
      <c r="D21" s="2860">
        <v>135.52000000000001</v>
      </c>
      <c r="E21" s="2861"/>
      <c r="F21" s="2862">
        <v>114.2</v>
      </c>
      <c r="G21" s="2863">
        <v>114.2</v>
      </c>
      <c r="H21" s="2865">
        <v>138.80000000000001</v>
      </c>
      <c r="I21" s="2861"/>
    </row>
    <row r="22" spans="1:9">
      <c r="A22" s="2857">
        <v>37012</v>
      </c>
      <c r="B22" s="2858">
        <v>113.57</v>
      </c>
      <c r="C22" s="2859">
        <v>113.57</v>
      </c>
      <c r="D22" s="2860">
        <v>138</v>
      </c>
      <c r="E22" s="2861"/>
      <c r="F22" s="2862">
        <v>113.1</v>
      </c>
      <c r="G22" s="2863">
        <v>113.1</v>
      </c>
      <c r="H22" s="2865">
        <v>135.80000000000001</v>
      </c>
      <c r="I22" s="2861"/>
    </row>
    <row r="23" spans="1:9">
      <c r="A23" s="2857">
        <v>37043</v>
      </c>
      <c r="B23" s="2858">
        <v>112.48</v>
      </c>
      <c r="C23" s="2859">
        <v>112.5</v>
      </c>
      <c r="D23" s="2860">
        <v>136.19</v>
      </c>
      <c r="E23" s="2861"/>
      <c r="F23" s="2862">
        <v>112</v>
      </c>
      <c r="G23" s="2863">
        <v>112</v>
      </c>
      <c r="H23" s="2865">
        <v>135.5</v>
      </c>
      <c r="I23" s="2861"/>
    </row>
    <row r="24" spans="1:9">
      <c r="A24" s="2857">
        <v>37073</v>
      </c>
      <c r="B24" s="2858">
        <v>111.85</v>
      </c>
      <c r="C24" s="2859">
        <v>111.85</v>
      </c>
      <c r="D24" s="2860">
        <v>135.88999999999999</v>
      </c>
      <c r="E24" s="2861"/>
      <c r="F24" s="2862">
        <v>111.7</v>
      </c>
      <c r="G24" s="2863">
        <v>117.7</v>
      </c>
      <c r="H24" s="2865">
        <v>135.5</v>
      </c>
      <c r="I24" s="2861"/>
    </row>
    <row r="25" spans="1:9">
      <c r="A25" s="2857">
        <v>37104</v>
      </c>
      <c r="B25" s="2858">
        <v>111.7</v>
      </c>
      <c r="C25" s="2859">
        <v>111.7</v>
      </c>
      <c r="D25" s="2860">
        <v>134.54</v>
      </c>
      <c r="E25" s="2861"/>
      <c r="F25" s="2862">
        <v>111.6</v>
      </c>
      <c r="G25" s="2863">
        <v>111.6</v>
      </c>
      <c r="H25" s="2865">
        <v>133.69999999999999</v>
      </c>
      <c r="I25" s="2861"/>
    </row>
    <row r="26" spans="1:9">
      <c r="A26" s="2857">
        <v>37135</v>
      </c>
      <c r="B26" s="2858">
        <v>111.6</v>
      </c>
      <c r="C26" s="2859">
        <v>111.6</v>
      </c>
      <c r="D26" s="2860">
        <v>134.54</v>
      </c>
      <c r="E26" s="2861"/>
      <c r="F26" s="2862">
        <v>111.6</v>
      </c>
      <c r="G26" s="2863">
        <v>111.6</v>
      </c>
      <c r="H26" s="2865">
        <v>135.19999999999999</v>
      </c>
      <c r="I26" s="2861"/>
    </row>
    <row r="27" spans="1:9">
      <c r="A27" s="2857">
        <v>37165</v>
      </c>
      <c r="B27" s="2858">
        <v>111.6</v>
      </c>
      <c r="C27" s="2859">
        <v>111.6</v>
      </c>
      <c r="D27" s="2860">
        <v>134.44999999999999</v>
      </c>
      <c r="E27" s="2861"/>
      <c r="F27" s="2862">
        <v>111.6</v>
      </c>
      <c r="G27" s="2863">
        <v>111.6</v>
      </c>
      <c r="H27" s="2865">
        <v>134.69999999999999</v>
      </c>
      <c r="I27" s="2861"/>
    </row>
    <row r="28" spans="1:9">
      <c r="A28" s="2857">
        <v>37196</v>
      </c>
      <c r="B28" s="2858">
        <v>111.99</v>
      </c>
      <c r="C28" s="2859">
        <v>111.99</v>
      </c>
      <c r="D28" s="2860">
        <v>134.05000000000001</v>
      </c>
      <c r="E28" s="2861"/>
      <c r="F28" s="2862">
        <v>112.6</v>
      </c>
      <c r="G28" s="2863">
        <v>112.6</v>
      </c>
      <c r="H28" s="2865">
        <v>134</v>
      </c>
      <c r="I28" s="2861"/>
    </row>
    <row r="29" spans="1:9" ht="15" thickBot="1">
      <c r="A29" s="2857">
        <v>37226</v>
      </c>
      <c r="B29" s="2867">
        <v>112.99</v>
      </c>
      <c r="C29" s="2868">
        <v>112.99</v>
      </c>
      <c r="D29" s="2869">
        <v>134.59</v>
      </c>
      <c r="E29" s="2870"/>
      <c r="F29" s="2871">
        <v>113.45</v>
      </c>
      <c r="G29" s="2872">
        <v>113.45</v>
      </c>
      <c r="H29" s="2873">
        <v>134</v>
      </c>
      <c r="I29" s="2870"/>
    </row>
    <row r="30" spans="1:9" ht="15" thickBot="1">
      <c r="A30" s="2883" t="s">
        <v>2236</v>
      </c>
      <c r="B30" s="2875">
        <v>111.94583333333334</v>
      </c>
      <c r="C30" s="2876">
        <v>111.95166666666667</v>
      </c>
      <c r="D30" s="2877">
        <v>132.83000000000001</v>
      </c>
      <c r="E30" s="2878"/>
      <c r="F30" s="2879"/>
      <c r="G30" s="2880"/>
      <c r="H30" s="2881"/>
      <c r="I30" s="2882"/>
    </row>
    <row r="31" spans="1:9">
      <c r="A31" s="2857">
        <v>37257</v>
      </c>
      <c r="B31" s="2858">
        <v>113.96</v>
      </c>
      <c r="C31" s="2859">
        <v>113.96</v>
      </c>
      <c r="D31" s="2860">
        <v>135.87</v>
      </c>
      <c r="E31" s="2861"/>
      <c r="F31" s="2862">
        <v>114.2</v>
      </c>
      <c r="G31" s="2863">
        <v>114.2</v>
      </c>
      <c r="H31" s="2864">
        <v>137.69999999999999</v>
      </c>
      <c r="I31" s="2861"/>
    </row>
    <row r="32" spans="1:9">
      <c r="A32" s="2857">
        <v>37288</v>
      </c>
      <c r="B32" s="2858">
        <v>114.28</v>
      </c>
      <c r="C32" s="2859">
        <v>115.29</v>
      </c>
      <c r="D32" s="2860">
        <v>139.18</v>
      </c>
      <c r="E32" s="2861"/>
      <c r="F32" s="2862">
        <v>115.7</v>
      </c>
      <c r="G32" s="2863">
        <v>116</v>
      </c>
      <c r="H32" s="2865">
        <v>139</v>
      </c>
      <c r="I32" s="2861"/>
    </row>
    <row r="33" spans="1:12">
      <c r="A33" s="2857">
        <v>37316</v>
      </c>
      <c r="B33" s="2858">
        <v>116.04</v>
      </c>
      <c r="C33" s="2859">
        <v>116.86</v>
      </c>
      <c r="D33" s="2860">
        <v>138.99</v>
      </c>
      <c r="E33" s="2861"/>
      <c r="F33" s="2862">
        <v>116.1</v>
      </c>
      <c r="G33" s="2863">
        <v>116.87</v>
      </c>
      <c r="H33" s="2865">
        <v>136</v>
      </c>
      <c r="I33" s="2861"/>
      <c r="L33" s="2866"/>
    </row>
    <row r="34" spans="1:12">
      <c r="A34" s="2857">
        <v>37347</v>
      </c>
      <c r="B34" s="2858">
        <v>116.13</v>
      </c>
      <c r="C34" s="2859">
        <v>116.91</v>
      </c>
      <c r="D34" s="2860">
        <v>136.97999999999999</v>
      </c>
      <c r="E34" s="2861"/>
      <c r="F34" s="2862">
        <v>116.3</v>
      </c>
      <c r="G34" s="2863">
        <v>117.07</v>
      </c>
      <c r="H34" s="2865">
        <v>137</v>
      </c>
      <c r="I34" s="2861"/>
    </row>
    <row r="35" spans="1:12">
      <c r="A35" s="2857">
        <v>37377</v>
      </c>
      <c r="B35" s="2858">
        <v>116.55</v>
      </c>
      <c r="C35" s="2859">
        <v>117.25</v>
      </c>
      <c r="D35" s="2860">
        <v>136.29</v>
      </c>
      <c r="E35" s="2861"/>
      <c r="F35" s="2862">
        <v>116.8</v>
      </c>
      <c r="G35" s="2863">
        <v>117.5</v>
      </c>
      <c r="H35" s="2865">
        <v>136.5</v>
      </c>
      <c r="I35" s="2861"/>
    </row>
    <row r="36" spans="1:12">
      <c r="A36" s="2857">
        <v>37408</v>
      </c>
      <c r="B36" s="2858">
        <v>118.49</v>
      </c>
      <c r="C36" s="2859">
        <v>119.27</v>
      </c>
      <c r="D36" s="2860">
        <v>136.47</v>
      </c>
      <c r="E36" s="2861"/>
      <c r="F36" s="2862">
        <v>120</v>
      </c>
      <c r="G36" s="2863">
        <v>120.63</v>
      </c>
      <c r="H36" s="2865">
        <v>136.5</v>
      </c>
      <c r="I36" s="2861"/>
    </row>
    <row r="37" spans="1:12">
      <c r="A37" s="2857">
        <v>37438</v>
      </c>
      <c r="B37" s="2858">
        <v>123.72</v>
      </c>
      <c r="C37" s="2859">
        <v>125.64</v>
      </c>
      <c r="D37" s="2860">
        <v>135.80000000000001</v>
      </c>
      <c r="E37" s="2861"/>
      <c r="F37" s="2862">
        <v>131.01</v>
      </c>
      <c r="G37" s="2863">
        <v>135.9</v>
      </c>
      <c r="H37" s="2865">
        <v>136.5</v>
      </c>
      <c r="I37" s="2861"/>
    </row>
    <row r="38" spans="1:12">
      <c r="A38" s="2857">
        <v>37469</v>
      </c>
      <c r="B38" s="2858">
        <v>125.75</v>
      </c>
      <c r="C38" s="2859">
        <v>132.44</v>
      </c>
      <c r="D38" s="2860">
        <v>137.91</v>
      </c>
      <c r="E38" s="2861"/>
      <c r="F38" s="2862">
        <v>126</v>
      </c>
      <c r="G38" s="2863">
        <v>130</v>
      </c>
      <c r="H38" s="2865">
        <v>138.5</v>
      </c>
      <c r="I38" s="2861"/>
    </row>
    <row r="39" spans="1:12">
      <c r="A39" s="2857">
        <v>37500</v>
      </c>
      <c r="B39" s="2858">
        <v>126.45</v>
      </c>
      <c r="C39" s="2859">
        <v>129.91</v>
      </c>
      <c r="D39" s="2860">
        <v>139.03</v>
      </c>
      <c r="E39" s="2861"/>
      <c r="F39" s="2862">
        <v>126</v>
      </c>
      <c r="G39" s="2863">
        <v>129</v>
      </c>
      <c r="H39" s="2865">
        <v>139</v>
      </c>
      <c r="I39" s="2861"/>
    </row>
    <row r="40" spans="1:12">
      <c r="A40" s="2857">
        <v>37530</v>
      </c>
      <c r="B40" s="2858">
        <v>126.56</v>
      </c>
      <c r="C40" s="2859">
        <v>128.49</v>
      </c>
      <c r="D40" s="2860">
        <v>139.16999999999999</v>
      </c>
      <c r="E40" s="2861"/>
      <c r="F40" s="2862">
        <v>126.75</v>
      </c>
      <c r="G40" s="2863">
        <v>128.5</v>
      </c>
      <c r="H40" s="2865">
        <v>139.5</v>
      </c>
      <c r="I40" s="2861"/>
    </row>
    <row r="41" spans="1:12">
      <c r="A41" s="2857">
        <v>37561</v>
      </c>
      <c r="B41" s="2858">
        <v>126.83</v>
      </c>
      <c r="C41" s="2859">
        <v>128.58000000000001</v>
      </c>
      <c r="D41" s="2860">
        <v>139.22</v>
      </c>
      <c r="E41" s="2861"/>
      <c r="F41" s="2862">
        <v>126.91</v>
      </c>
      <c r="G41" s="2863">
        <v>128</v>
      </c>
      <c r="H41" s="2865">
        <v>139.5</v>
      </c>
      <c r="I41" s="2861"/>
    </row>
    <row r="42" spans="1:12" ht="15" thickBot="1">
      <c r="A42" s="2857">
        <v>37591</v>
      </c>
      <c r="B42" s="2867">
        <v>126.88</v>
      </c>
      <c r="C42" s="2868">
        <v>129.63</v>
      </c>
      <c r="D42" s="2869">
        <v>138.57</v>
      </c>
      <c r="E42" s="2870"/>
      <c r="F42" s="2871">
        <v>126.9</v>
      </c>
      <c r="G42" s="2872">
        <v>131</v>
      </c>
      <c r="H42" s="2873">
        <v>138.5</v>
      </c>
      <c r="I42" s="2870"/>
    </row>
    <row r="43" spans="1:12" ht="15" thickBot="1">
      <c r="A43" s="2883" t="s">
        <v>2236</v>
      </c>
      <c r="B43" s="2875">
        <v>120.96999999999998</v>
      </c>
      <c r="C43" s="2876">
        <v>122.85250000000001</v>
      </c>
      <c r="D43" s="2877">
        <v>137.79</v>
      </c>
      <c r="E43" s="2878"/>
      <c r="F43" s="2879"/>
      <c r="G43" s="2880"/>
      <c r="H43" s="2881"/>
      <c r="I43" s="2882"/>
    </row>
    <row r="44" spans="1:12">
      <c r="A44" s="2857">
        <v>37622</v>
      </c>
      <c r="B44" s="2858">
        <v>127.07</v>
      </c>
      <c r="C44" s="2859">
        <v>129.47</v>
      </c>
      <c r="D44" s="2860">
        <v>139.69999999999999</v>
      </c>
      <c r="E44" s="2861"/>
      <c r="F44" s="2862">
        <v>127.27</v>
      </c>
      <c r="G44" s="2863">
        <v>128</v>
      </c>
      <c r="H44" s="2864">
        <v>139.5</v>
      </c>
      <c r="I44" s="2861"/>
    </row>
    <row r="45" spans="1:12">
      <c r="A45" s="2857">
        <v>37653</v>
      </c>
      <c r="B45" s="2858">
        <v>127.32</v>
      </c>
      <c r="C45" s="2859">
        <v>128.75</v>
      </c>
      <c r="D45" s="2860">
        <v>140</v>
      </c>
      <c r="E45" s="2861"/>
      <c r="F45" s="2862">
        <v>127.02</v>
      </c>
      <c r="G45" s="2863">
        <v>130</v>
      </c>
      <c r="H45" s="2865">
        <v>139.5</v>
      </c>
      <c r="I45" s="2861"/>
    </row>
    <row r="46" spans="1:12">
      <c r="A46" s="2857">
        <v>37681</v>
      </c>
      <c r="B46" s="2858">
        <v>127.16</v>
      </c>
      <c r="C46" s="2859">
        <v>128.88</v>
      </c>
      <c r="D46" s="2860">
        <v>138.44999999999999</v>
      </c>
      <c r="E46" s="2861"/>
      <c r="F46" s="2862">
        <v>127.22</v>
      </c>
      <c r="G46" s="2863">
        <v>128.68</v>
      </c>
      <c r="H46" s="2865">
        <v>138.5</v>
      </c>
      <c r="I46" s="2861"/>
    </row>
    <row r="47" spans="1:12">
      <c r="A47" s="2857">
        <v>37712</v>
      </c>
      <c r="B47" s="2858">
        <v>127.37</v>
      </c>
      <c r="C47" s="2859">
        <v>129.21</v>
      </c>
      <c r="D47" s="2860">
        <v>138.75</v>
      </c>
      <c r="E47" s="2861"/>
      <c r="F47" s="2862">
        <v>127.81</v>
      </c>
      <c r="G47" s="2863">
        <v>129</v>
      </c>
      <c r="H47" s="2865">
        <v>139</v>
      </c>
      <c r="I47" s="2861"/>
    </row>
    <row r="48" spans="1:12">
      <c r="A48" s="2857">
        <v>37742</v>
      </c>
      <c r="B48" s="2858">
        <v>127.67</v>
      </c>
      <c r="C48" s="2859">
        <v>129.08000000000001</v>
      </c>
      <c r="D48" s="2860">
        <v>140.31</v>
      </c>
      <c r="E48" s="2861"/>
      <c r="F48" s="2862">
        <v>127.82</v>
      </c>
      <c r="G48" s="2863">
        <v>129</v>
      </c>
      <c r="H48" s="2865">
        <v>139</v>
      </c>
      <c r="I48" s="2861"/>
    </row>
    <row r="49" spans="1:11">
      <c r="A49" s="2857">
        <v>37773</v>
      </c>
      <c r="B49" s="2858">
        <v>127.83</v>
      </c>
      <c r="C49" s="2859">
        <v>128.97999999999999</v>
      </c>
      <c r="D49" s="2860">
        <v>139.41999999999999</v>
      </c>
      <c r="E49" s="2861"/>
      <c r="F49" s="2862">
        <v>127.92</v>
      </c>
      <c r="G49" s="2863">
        <v>129.19999999999999</v>
      </c>
      <c r="H49" s="2865">
        <v>139</v>
      </c>
      <c r="I49" s="2861"/>
    </row>
    <row r="50" spans="1:11">
      <c r="A50" s="2857">
        <v>37803</v>
      </c>
      <c r="B50" s="2858">
        <v>127.77</v>
      </c>
      <c r="C50" s="2859">
        <v>128.88999999999999</v>
      </c>
      <c r="D50" s="2860">
        <v>139</v>
      </c>
      <c r="E50" s="2861"/>
      <c r="F50" s="2862">
        <v>127.73</v>
      </c>
      <c r="G50" s="2863">
        <v>129.5</v>
      </c>
      <c r="H50" s="2865">
        <v>141</v>
      </c>
      <c r="I50" s="2861"/>
    </row>
    <row r="51" spans="1:11" ht="16.5" customHeight="1">
      <c r="A51" s="2857">
        <v>37834</v>
      </c>
      <c r="B51" s="2858">
        <v>127.9</v>
      </c>
      <c r="C51" s="2859">
        <v>129.13</v>
      </c>
      <c r="D51" s="2860">
        <v>141</v>
      </c>
      <c r="E51" s="2861"/>
      <c r="F51" s="2862">
        <v>128.30000000000001</v>
      </c>
      <c r="G51" s="2863">
        <v>130</v>
      </c>
      <c r="H51" s="2865">
        <v>143.5</v>
      </c>
      <c r="I51" s="2861"/>
    </row>
    <row r="52" spans="1:11" ht="16.5" customHeight="1">
      <c r="A52" s="2857">
        <v>37865</v>
      </c>
      <c r="B52" s="2858">
        <v>128.58000000000001</v>
      </c>
      <c r="C52" s="2859">
        <v>129.04</v>
      </c>
      <c r="D52" s="2860">
        <v>143</v>
      </c>
      <c r="E52" s="2861"/>
      <c r="F52" s="2862">
        <v>128.36000000000001</v>
      </c>
      <c r="G52" s="2863">
        <v>131.69999999999999</v>
      </c>
      <c r="H52" s="2865">
        <v>143</v>
      </c>
      <c r="I52" s="2861"/>
    </row>
    <row r="53" spans="1:11">
      <c r="A53" s="2857">
        <v>37895</v>
      </c>
      <c r="B53" s="2858">
        <v>129.79</v>
      </c>
      <c r="C53" s="2859">
        <v>131.71</v>
      </c>
      <c r="D53" s="2860">
        <v>143.66999999999999</v>
      </c>
      <c r="E53" s="2861"/>
      <c r="F53" s="2862">
        <v>132.52000000000001</v>
      </c>
      <c r="G53" s="2863">
        <v>135</v>
      </c>
      <c r="H53" s="2865">
        <v>144</v>
      </c>
      <c r="I53" s="2861"/>
    </row>
    <row r="54" spans="1:11">
      <c r="A54" s="2857">
        <v>37926</v>
      </c>
      <c r="B54" s="2858">
        <v>136.61000000000001</v>
      </c>
      <c r="C54" s="2859">
        <v>141.85</v>
      </c>
      <c r="D54" s="2860">
        <v>150.21</v>
      </c>
      <c r="E54" s="2861"/>
      <c r="F54" s="2862">
        <v>138.19999999999999</v>
      </c>
      <c r="G54" s="2863">
        <v>142</v>
      </c>
      <c r="H54" s="2865">
        <v>150</v>
      </c>
      <c r="I54" s="2861"/>
    </row>
    <row r="55" spans="1:11" ht="15" thickBot="1">
      <c r="A55" s="2857">
        <v>37956</v>
      </c>
      <c r="B55" s="2867">
        <v>137.22</v>
      </c>
      <c r="C55" s="2868">
        <v>140.19</v>
      </c>
      <c r="D55" s="2869">
        <v>150.41999999999999</v>
      </c>
      <c r="E55" s="2870"/>
      <c r="F55" s="2871">
        <v>137</v>
      </c>
      <c r="G55" s="2872">
        <v>140</v>
      </c>
      <c r="H55" s="2873">
        <v>148.5</v>
      </c>
      <c r="I55" s="2870"/>
    </row>
    <row r="56" spans="1:11" ht="15" thickBot="1">
      <c r="A56" s="2883" t="s">
        <v>2236</v>
      </c>
      <c r="B56" s="2875">
        <v>129.35749999999999</v>
      </c>
      <c r="C56" s="2876">
        <v>131.26500000000001</v>
      </c>
      <c r="D56" s="2877">
        <v>141.9941666666667</v>
      </c>
      <c r="E56" s="2878"/>
      <c r="F56" s="2879"/>
      <c r="G56" s="2880"/>
      <c r="H56" s="2881"/>
      <c r="I56" s="2882"/>
    </row>
    <row r="57" spans="1:11">
      <c r="A57" s="2857">
        <v>37987</v>
      </c>
      <c r="B57" s="2858">
        <v>136.08000000000001</v>
      </c>
      <c r="C57" s="2859">
        <v>137.76</v>
      </c>
      <c r="D57" s="2860">
        <v>147.65</v>
      </c>
      <c r="E57" s="2861"/>
      <c r="F57" s="2862">
        <v>135.30000000000001</v>
      </c>
      <c r="G57" s="2863">
        <v>134</v>
      </c>
      <c r="H57" s="2864">
        <v>144.5</v>
      </c>
      <c r="I57" s="2861"/>
    </row>
    <row r="58" spans="1:11">
      <c r="A58" s="2857">
        <v>38018</v>
      </c>
      <c r="B58" s="2858">
        <v>135.16</v>
      </c>
      <c r="C58" s="2859">
        <v>136.44</v>
      </c>
      <c r="D58" s="2860">
        <v>142.94999999999999</v>
      </c>
      <c r="E58" s="2861"/>
      <c r="F58" s="2862">
        <v>135</v>
      </c>
      <c r="G58" s="2863">
        <v>137</v>
      </c>
      <c r="H58" s="2865">
        <v>140</v>
      </c>
      <c r="I58" s="2861"/>
    </row>
    <row r="59" spans="1:11">
      <c r="A59" s="2857">
        <v>38047</v>
      </c>
      <c r="B59" s="2858">
        <v>134.43</v>
      </c>
      <c r="C59" s="2859">
        <v>134.80000000000001</v>
      </c>
      <c r="D59" s="2860">
        <v>139.91999999999999</v>
      </c>
      <c r="E59" s="2861"/>
      <c r="F59" s="2862">
        <v>133.69999999999999</v>
      </c>
      <c r="G59" s="2863">
        <v>135.11000000000001</v>
      </c>
      <c r="H59" s="2865">
        <v>138.5</v>
      </c>
      <c r="I59" s="2861"/>
    </row>
    <row r="60" spans="1:11">
      <c r="A60" s="2857">
        <v>38078</v>
      </c>
      <c r="B60" s="2858">
        <v>133.51</v>
      </c>
      <c r="C60" s="2859">
        <v>137.22999999999999</v>
      </c>
      <c r="D60" s="2860">
        <v>138.85</v>
      </c>
      <c r="E60" s="2861"/>
      <c r="F60" s="2862">
        <v>133.30000000000001</v>
      </c>
      <c r="G60" s="2863">
        <v>135</v>
      </c>
      <c r="H60" s="2865">
        <v>140.25</v>
      </c>
      <c r="I60" s="2861"/>
    </row>
    <row r="61" spans="1:11">
      <c r="A61" s="2857">
        <v>38108</v>
      </c>
      <c r="B61" s="2858">
        <v>133.01</v>
      </c>
      <c r="C61" s="2859">
        <v>134.81</v>
      </c>
      <c r="D61" s="2860">
        <v>139.63999999999999</v>
      </c>
      <c r="E61" s="2861"/>
      <c r="F61" s="2862">
        <v>132.75</v>
      </c>
      <c r="G61" s="2863">
        <v>134</v>
      </c>
      <c r="H61" s="2865">
        <v>140</v>
      </c>
      <c r="I61" s="2861"/>
    </row>
    <row r="62" spans="1:11">
      <c r="A62" s="2857">
        <v>38139</v>
      </c>
      <c r="B62" s="2858">
        <v>132.75</v>
      </c>
      <c r="C62" s="2859">
        <v>133.54</v>
      </c>
      <c r="D62" s="2860">
        <v>140</v>
      </c>
      <c r="E62" s="2861"/>
      <c r="F62" s="2862">
        <v>132.75</v>
      </c>
      <c r="G62" s="2863">
        <v>134</v>
      </c>
      <c r="H62" s="2865">
        <v>140</v>
      </c>
      <c r="I62" s="2861"/>
    </row>
    <row r="63" spans="1:11">
      <c r="A63" s="2857">
        <v>38169</v>
      </c>
      <c r="B63" s="2858">
        <v>132.80000000000001</v>
      </c>
      <c r="C63" s="2859">
        <v>134.38999999999999</v>
      </c>
      <c r="D63" s="2860">
        <v>139.84</v>
      </c>
      <c r="E63" s="2861"/>
      <c r="F63" s="2862">
        <v>132.82</v>
      </c>
      <c r="G63" s="2863">
        <v>134.5</v>
      </c>
      <c r="H63" s="2865">
        <v>139.5</v>
      </c>
      <c r="I63" s="2861"/>
    </row>
    <row r="64" spans="1:11">
      <c r="A64" s="2857">
        <v>38200</v>
      </c>
      <c r="B64" s="2858">
        <v>132.83000000000001</v>
      </c>
      <c r="C64" s="2859">
        <v>133.22999999999999</v>
      </c>
      <c r="D64" s="2860">
        <v>140.33000000000001</v>
      </c>
      <c r="E64" s="2861"/>
      <c r="F64" s="2862">
        <v>132.83000000000001</v>
      </c>
      <c r="G64" s="2863">
        <v>132.83000000000001</v>
      </c>
      <c r="H64" s="2865">
        <v>141</v>
      </c>
      <c r="I64" s="2861"/>
      <c r="J64" s="2524"/>
      <c r="K64" s="2524"/>
    </row>
    <row r="65" spans="1:13">
      <c r="A65" s="2857">
        <v>38231</v>
      </c>
      <c r="B65" s="2858">
        <v>132.84</v>
      </c>
      <c r="C65" s="2859">
        <v>133.77000000000001</v>
      </c>
      <c r="D65" s="2860">
        <v>141.08000000000001</v>
      </c>
      <c r="E65" s="2861"/>
      <c r="F65" s="2862">
        <v>132.87</v>
      </c>
      <c r="G65" s="2863">
        <v>133.19999999999999</v>
      </c>
      <c r="H65" s="2865">
        <v>138.25</v>
      </c>
      <c r="I65" s="2861"/>
      <c r="J65" s="2524"/>
      <c r="K65" s="2524"/>
    </row>
    <row r="66" spans="1:13">
      <c r="A66" s="2857">
        <v>38261</v>
      </c>
      <c r="B66" s="2858">
        <v>132.86000000000001</v>
      </c>
      <c r="C66" s="2859">
        <v>133.76</v>
      </c>
      <c r="D66" s="2860">
        <v>140.54</v>
      </c>
      <c r="E66" s="2861"/>
      <c r="F66" s="2862">
        <v>132.87</v>
      </c>
      <c r="G66" s="2863">
        <v>133.5</v>
      </c>
      <c r="H66" s="2865">
        <v>140.5</v>
      </c>
      <c r="I66" s="2861"/>
      <c r="J66" s="2524"/>
      <c r="K66" s="2524"/>
    </row>
    <row r="67" spans="1:13">
      <c r="A67" s="2857">
        <v>38292</v>
      </c>
      <c r="B67" s="2858">
        <v>132.87</v>
      </c>
      <c r="C67" s="2859">
        <v>133.15</v>
      </c>
      <c r="D67" s="2860">
        <v>140.69</v>
      </c>
      <c r="E67" s="2861"/>
      <c r="F67" s="2862">
        <v>132.88</v>
      </c>
      <c r="G67" s="2863">
        <v>133.5</v>
      </c>
      <c r="H67" s="2865">
        <v>139</v>
      </c>
      <c r="I67" s="2861"/>
      <c r="J67" s="2524"/>
      <c r="K67" s="2524"/>
    </row>
    <row r="68" spans="1:13" ht="15" thickBot="1">
      <c r="A68" s="2857">
        <v>38322</v>
      </c>
      <c r="B68" s="2867">
        <v>132.86000000000001</v>
      </c>
      <c r="C68" s="2868">
        <v>133.13999999999999</v>
      </c>
      <c r="D68" s="2869">
        <v>138.71</v>
      </c>
      <c r="E68" s="2870"/>
      <c r="F68" s="2871">
        <v>132.85</v>
      </c>
      <c r="G68" s="2872">
        <v>132.66999999999999</v>
      </c>
      <c r="H68" s="2873">
        <v>138.5</v>
      </c>
      <c r="I68" s="2870"/>
      <c r="J68" s="2524"/>
      <c r="K68" s="2524"/>
    </row>
    <row r="69" spans="1:13" ht="15" thickBot="1">
      <c r="A69" s="2883" t="s">
        <v>2236</v>
      </c>
      <c r="B69" s="2875">
        <v>133.5</v>
      </c>
      <c r="C69" s="2876">
        <v>134.66833333333332</v>
      </c>
      <c r="D69" s="2877">
        <v>140.85</v>
      </c>
      <c r="E69" s="2878"/>
      <c r="F69" s="2879"/>
      <c r="G69" s="2880"/>
      <c r="H69" s="2881"/>
      <c r="I69" s="2882"/>
      <c r="J69" s="2524"/>
      <c r="K69" s="2524"/>
      <c r="L69" s="2524"/>
      <c r="M69" s="2524"/>
    </row>
    <row r="70" spans="1:13">
      <c r="A70" s="2857">
        <v>38353</v>
      </c>
      <c r="B70" s="2858">
        <v>132.86000000000001</v>
      </c>
      <c r="C70" s="2859">
        <v>133.11000000000001</v>
      </c>
      <c r="D70" s="2860">
        <v>139.80000000000001</v>
      </c>
      <c r="E70" s="2861"/>
      <c r="F70" s="2862">
        <v>132.86000000000001</v>
      </c>
      <c r="G70" s="2863">
        <v>133.5</v>
      </c>
      <c r="H70" s="2864">
        <v>130</v>
      </c>
      <c r="I70" s="2861"/>
      <c r="J70" s="2524"/>
      <c r="K70" s="2524"/>
    </row>
    <row r="71" spans="1:13">
      <c r="A71" s="2857">
        <v>38384</v>
      </c>
      <c r="B71" s="2858">
        <v>132.85</v>
      </c>
      <c r="C71" s="2859">
        <v>133.15</v>
      </c>
      <c r="D71" s="2860">
        <v>139.93</v>
      </c>
      <c r="E71" s="2861"/>
      <c r="F71" s="2862">
        <v>132.86000000000001</v>
      </c>
      <c r="G71" s="2863">
        <v>133.25</v>
      </c>
      <c r="H71" s="2865">
        <v>140</v>
      </c>
      <c r="I71" s="2861"/>
      <c r="J71" s="2524"/>
      <c r="K71" s="2524"/>
    </row>
    <row r="72" spans="1:13">
      <c r="A72" s="2857">
        <v>38412</v>
      </c>
      <c r="B72" s="2858">
        <v>132.85</v>
      </c>
      <c r="C72" s="2859">
        <v>133.09</v>
      </c>
      <c r="D72" s="2860">
        <v>139.72999999999999</v>
      </c>
      <c r="E72" s="2861"/>
      <c r="F72" s="2862">
        <v>132.86000000000001</v>
      </c>
      <c r="G72" s="2863">
        <v>133.5</v>
      </c>
      <c r="H72" s="2865">
        <v>139</v>
      </c>
      <c r="I72" s="2861"/>
      <c r="J72" s="2524"/>
      <c r="K72" s="2524"/>
    </row>
    <row r="73" spans="1:13">
      <c r="A73" s="2857">
        <v>38443</v>
      </c>
      <c r="B73" s="2858">
        <v>132.85</v>
      </c>
      <c r="C73" s="2859">
        <v>133.06</v>
      </c>
      <c r="D73" s="2860">
        <v>141.77000000000001</v>
      </c>
      <c r="E73" s="2861"/>
      <c r="F73" s="2862">
        <v>132.85</v>
      </c>
      <c r="G73" s="2863">
        <v>133.19999999999999</v>
      </c>
      <c r="H73" s="2865">
        <v>139</v>
      </c>
      <c r="I73" s="2861"/>
      <c r="J73" s="2524"/>
      <c r="K73" s="2524"/>
    </row>
    <row r="74" spans="1:13">
      <c r="A74" s="2857">
        <v>38473</v>
      </c>
      <c r="B74" s="2858">
        <v>132.82</v>
      </c>
      <c r="C74" s="2859">
        <v>133.37</v>
      </c>
      <c r="D74" s="2860">
        <v>141.21</v>
      </c>
      <c r="E74" s="2861"/>
      <c r="F74" s="2862">
        <v>132.83000000000001</v>
      </c>
      <c r="G74" s="2863">
        <v>133.1</v>
      </c>
      <c r="H74" s="2865">
        <v>139.5</v>
      </c>
      <c r="I74" s="2861"/>
      <c r="J74" s="2524"/>
      <c r="K74" s="2524"/>
    </row>
    <row r="75" spans="1:13">
      <c r="A75" s="2857">
        <v>38504</v>
      </c>
      <c r="B75" s="2858">
        <v>132.87</v>
      </c>
      <c r="C75" s="2859">
        <v>134.35</v>
      </c>
      <c r="D75" s="2860">
        <v>141.85</v>
      </c>
      <c r="E75" s="2861"/>
      <c r="F75" s="2862">
        <v>132.87</v>
      </c>
      <c r="G75" s="2863">
        <v>133.05000000000001</v>
      </c>
      <c r="H75" s="2865">
        <v>142.5</v>
      </c>
      <c r="I75" s="2861"/>
      <c r="J75" s="2524"/>
      <c r="K75" s="2524"/>
    </row>
    <row r="76" spans="1:13">
      <c r="A76" s="2857">
        <v>38534</v>
      </c>
      <c r="B76" s="2858">
        <v>132.87</v>
      </c>
      <c r="C76" s="2859">
        <v>135.35</v>
      </c>
      <c r="D76" s="2860">
        <v>143.94</v>
      </c>
      <c r="E76" s="2861"/>
      <c r="F76" s="2862">
        <v>132.86000000000001</v>
      </c>
      <c r="G76" s="2863">
        <v>133.19999999999999</v>
      </c>
      <c r="H76" s="2865">
        <v>144.25</v>
      </c>
      <c r="I76" s="2861"/>
      <c r="J76" s="2524"/>
      <c r="K76" s="2524"/>
    </row>
    <row r="77" spans="1:13">
      <c r="A77" s="2857">
        <v>38565</v>
      </c>
      <c r="B77" s="2858">
        <v>133.22999999999999</v>
      </c>
      <c r="C77" s="2859">
        <v>135.94</v>
      </c>
      <c r="D77" s="2860">
        <v>145.82</v>
      </c>
      <c r="E77" s="2861"/>
      <c r="F77" s="2862">
        <v>132.04</v>
      </c>
      <c r="G77" s="2863">
        <v>133.1</v>
      </c>
      <c r="H77" s="2865">
        <v>145.5</v>
      </c>
      <c r="I77" s="2861"/>
      <c r="J77" s="2524"/>
      <c r="K77" s="2524"/>
    </row>
    <row r="78" spans="1:13">
      <c r="A78" s="2857">
        <v>38596</v>
      </c>
      <c r="B78" s="2858">
        <v>130.81</v>
      </c>
      <c r="C78" s="2859">
        <v>132.55000000000001</v>
      </c>
      <c r="D78" s="2860">
        <v>145.80000000000001</v>
      </c>
      <c r="E78" s="2861"/>
      <c r="F78" s="2862">
        <v>129.5</v>
      </c>
      <c r="G78" s="2863">
        <v>133.6</v>
      </c>
      <c r="H78" s="2865">
        <v>144.5</v>
      </c>
      <c r="I78" s="2861"/>
      <c r="J78" s="2524"/>
      <c r="K78" s="2524"/>
    </row>
    <row r="79" spans="1:13">
      <c r="A79" s="2857">
        <v>38626</v>
      </c>
      <c r="B79" s="2858">
        <v>130.84</v>
      </c>
      <c r="C79" s="2859">
        <v>131.09</v>
      </c>
      <c r="D79" s="2860">
        <v>144.99</v>
      </c>
      <c r="E79" s="2861"/>
      <c r="F79" s="2862">
        <v>129.53</v>
      </c>
      <c r="G79" s="2863">
        <v>131.30000000000001</v>
      </c>
      <c r="H79" s="2865">
        <v>144</v>
      </c>
      <c r="I79" s="2861"/>
      <c r="J79" s="2524"/>
      <c r="K79" s="2524"/>
    </row>
    <row r="80" spans="1:13">
      <c r="A80" s="2857">
        <v>38657</v>
      </c>
      <c r="B80" s="2858">
        <v>130.63</v>
      </c>
      <c r="C80" s="2859">
        <v>130.80000000000001</v>
      </c>
      <c r="D80" s="2860">
        <v>143.94</v>
      </c>
      <c r="E80" s="2861"/>
      <c r="F80" s="2862">
        <v>129.01</v>
      </c>
      <c r="G80" s="2863">
        <v>130.6</v>
      </c>
      <c r="H80" s="2865">
        <v>143</v>
      </c>
      <c r="I80" s="2861"/>
      <c r="J80" s="2524"/>
      <c r="K80" s="2524"/>
    </row>
    <row r="81" spans="1:12" ht="15" thickBot="1">
      <c r="A81" s="2857">
        <v>38687</v>
      </c>
      <c r="B81" s="2867">
        <v>130.29</v>
      </c>
      <c r="C81" s="2868">
        <v>130.08000000000001</v>
      </c>
      <c r="D81" s="2869">
        <v>141.93</v>
      </c>
      <c r="E81" s="2870"/>
      <c r="F81" s="2871">
        <v>129</v>
      </c>
      <c r="G81" s="2872">
        <v>130.4</v>
      </c>
      <c r="H81" s="2873">
        <v>141.5</v>
      </c>
      <c r="I81" s="2870"/>
      <c r="J81" s="2524"/>
      <c r="K81" s="2524"/>
    </row>
    <row r="82" spans="1:12" ht="15" thickBot="1">
      <c r="A82" s="2883" t="s">
        <v>2236</v>
      </c>
      <c r="B82" s="2875">
        <v>132.14750000000001</v>
      </c>
      <c r="C82" s="2876">
        <v>132.99499999999998</v>
      </c>
      <c r="D82" s="2877">
        <v>142.55916666666667</v>
      </c>
      <c r="E82" s="2878"/>
      <c r="F82" s="2879"/>
      <c r="G82" s="2880"/>
      <c r="H82" s="2881"/>
      <c r="I82" s="2882"/>
      <c r="J82" s="2524"/>
      <c r="K82" s="2524"/>
      <c r="L82" s="2524"/>
    </row>
    <row r="83" spans="1:12">
      <c r="A83" s="2857">
        <v>38718</v>
      </c>
      <c r="B83" s="2858">
        <v>130.29</v>
      </c>
      <c r="C83" s="2859">
        <v>129.93</v>
      </c>
      <c r="D83" s="2860">
        <v>144.09</v>
      </c>
      <c r="E83" s="2861"/>
      <c r="F83" s="2862">
        <v>130.29</v>
      </c>
      <c r="G83" s="2863">
        <v>129.4</v>
      </c>
      <c r="H83" s="2864">
        <v>144</v>
      </c>
      <c r="I83" s="2861"/>
      <c r="J83" s="2524"/>
      <c r="K83" s="2524"/>
    </row>
    <row r="84" spans="1:12">
      <c r="A84" s="2857">
        <v>38749</v>
      </c>
      <c r="B84" s="2858">
        <v>129.59</v>
      </c>
      <c r="C84" s="2859">
        <v>129.33000000000001</v>
      </c>
      <c r="D84" s="2860">
        <v>145.47</v>
      </c>
      <c r="E84" s="2861"/>
      <c r="F84" s="2862">
        <v>129.28</v>
      </c>
      <c r="G84" s="2863">
        <v>128.9</v>
      </c>
      <c r="H84" s="2865">
        <v>147.5</v>
      </c>
      <c r="I84" s="2861"/>
      <c r="J84" s="2524"/>
      <c r="K84" s="2524"/>
    </row>
    <row r="85" spans="1:12">
      <c r="A85" s="2857">
        <v>38777</v>
      </c>
      <c r="B85" s="2858">
        <v>128.69999999999999</v>
      </c>
      <c r="C85" s="2859">
        <v>128.68</v>
      </c>
      <c r="D85" s="2860">
        <v>148.46</v>
      </c>
      <c r="E85" s="2861"/>
      <c r="F85" s="2862">
        <v>128.52000000000001</v>
      </c>
      <c r="G85" s="2863">
        <v>128.4</v>
      </c>
      <c r="H85" s="2865">
        <v>148</v>
      </c>
      <c r="I85" s="2861"/>
      <c r="J85" s="2524"/>
      <c r="K85" s="2524"/>
    </row>
    <row r="86" spans="1:12">
      <c r="A86" s="2857">
        <v>38808</v>
      </c>
      <c r="B86" s="2858">
        <v>128.47</v>
      </c>
      <c r="C86" s="2859">
        <v>128.58000000000001</v>
      </c>
      <c r="D86" s="2860">
        <v>147.85</v>
      </c>
      <c r="E86" s="2861"/>
      <c r="F86" s="2862">
        <v>128.44999999999999</v>
      </c>
      <c r="G86" s="2863">
        <v>128.55000000000001</v>
      </c>
      <c r="H86" s="2865">
        <v>147.5</v>
      </c>
      <c r="I86" s="2861"/>
      <c r="J86" s="2524"/>
      <c r="K86" s="2524"/>
    </row>
    <row r="87" spans="1:12">
      <c r="A87" s="2857">
        <v>38838</v>
      </c>
      <c r="B87" s="2858">
        <v>128.44999999999999</v>
      </c>
      <c r="C87" s="2859">
        <v>128.57</v>
      </c>
      <c r="D87" s="2860">
        <v>142.33000000000001</v>
      </c>
      <c r="E87" s="2861"/>
      <c r="F87" s="2862">
        <v>128.46</v>
      </c>
      <c r="G87" s="2863">
        <v>128.6</v>
      </c>
      <c r="H87" s="2865">
        <v>141</v>
      </c>
      <c r="I87" s="2861"/>
      <c r="J87" s="2524"/>
      <c r="K87" s="2524"/>
    </row>
    <row r="88" spans="1:12">
      <c r="A88" s="2857">
        <v>38869</v>
      </c>
      <c r="B88" s="2858">
        <v>128.44999999999999</v>
      </c>
      <c r="C88" s="2859">
        <v>128.5</v>
      </c>
      <c r="D88" s="2860">
        <v>136.82</v>
      </c>
      <c r="E88" s="2861"/>
      <c r="F88" s="2862">
        <v>128.44</v>
      </c>
      <c r="G88" s="2863">
        <v>128.44999999999999</v>
      </c>
      <c r="H88" s="2865">
        <v>132</v>
      </c>
      <c r="I88" s="2861"/>
      <c r="J88" s="2524"/>
      <c r="K88" s="2524"/>
    </row>
    <row r="89" spans="1:12">
      <c r="A89" s="2857">
        <v>38899</v>
      </c>
      <c r="B89" s="2858">
        <v>128.38</v>
      </c>
      <c r="C89" s="2859">
        <v>128.43</v>
      </c>
      <c r="D89" s="2860">
        <v>130.12</v>
      </c>
      <c r="E89" s="2861"/>
      <c r="F89" s="2862">
        <v>128.36000000000001</v>
      </c>
      <c r="G89" s="2863">
        <v>128.5</v>
      </c>
      <c r="H89" s="2865">
        <v>131.5</v>
      </c>
      <c r="I89" s="2861"/>
      <c r="J89" s="2524"/>
      <c r="K89" s="2524"/>
    </row>
    <row r="90" spans="1:12">
      <c r="A90" s="2857">
        <v>38930</v>
      </c>
      <c r="B90" s="2858">
        <v>128.33000000000001</v>
      </c>
      <c r="C90" s="2859">
        <v>128.43</v>
      </c>
      <c r="D90" s="2860">
        <v>130.46</v>
      </c>
      <c r="E90" s="2861"/>
      <c r="F90" s="2862">
        <v>128.29</v>
      </c>
      <c r="G90" s="2863">
        <v>128.4</v>
      </c>
      <c r="H90" s="2865">
        <v>130</v>
      </c>
      <c r="I90" s="2861"/>
      <c r="J90" s="2524"/>
      <c r="K90" s="2524"/>
    </row>
    <row r="91" spans="1:12">
      <c r="A91" s="2857">
        <v>38961</v>
      </c>
      <c r="B91" s="2858">
        <v>128.29</v>
      </c>
      <c r="C91" s="2859">
        <v>128.38999999999999</v>
      </c>
      <c r="D91" s="2860">
        <v>130.21</v>
      </c>
      <c r="E91" s="2861"/>
      <c r="F91" s="2862">
        <v>128.27000000000001</v>
      </c>
      <c r="G91" s="2863">
        <v>128.4</v>
      </c>
      <c r="H91" s="2865">
        <v>130.5</v>
      </c>
      <c r="I91" s="2861"/>
      <c r="J91" s="2524"/>
      <c r="K91" s="2524"/>
    </row>
    <row r="92" spans="1:12">
      <c r="A92" s="2857">
        <v>38991</v>
      </c>
      <c r="B92" s="2858">
        <v>128.28</v>
      </c>
      <c r="C92" s="2859">
        <v>128.41999999999999</v>
      </c>
      <c r="D92" s="2860">
        <v>130.30000000000001</v>
      </c>
      <c r="E92" s="2861"/>
      <c r="F92" s="2862">
        <v>128.31</v>
      </c>
      <c r="G92" s="2863">
        <v>128.44999999999999</v>
      </c>
      <c r="H92" s="2865">
        <v>130.5</v>
      </c>
      <c r="I92" s="2861"/>
      <c r="J92" s="2524"/>
      <c r="K92" s="2524"/>
    </row>
    <row r="93" spans="1:12">
      <c r="A93" s="2857">
        <v>39022</v>
      </c>
      <c r="B93" s="2858">
        <v>128.29</v>
      </c>
      <c r="C93" s="2859">
        <v>128.41999999999999</v>
      </c>
      <c r="D93" s="2860">
        <v>129.82</v>
      </c>
      <c r="E93" s="2861"/>
      <c r="F93" s="2862">
        <v>128.27000000000001</v>
      </c>
      <c r="G93" s="2863">
        <v>128.44999999999999</v>
      </c>
      <c r="H93" s="2865">
        <v>130</v>
      </c>
      <c r="I93" s="2861"/>
      <c r="J93" s="2524"/>
      <c r="K93" s="2524"/>
    </row>
    <row r="94" spans="1:12" ht="15" thickBot="1">
      <c r="A94" s="2857">
        <v>39052</v>
      </c>
      <c r="B94" s="2867">
        <v>128.29</v>
      </c>
      <c r="C94" s="2868">
        <v>128.38999999999999</v>
      </c>
      <c r="D94" s="2869">
        <v>129.32</v>
      </c>
      <c r="E94" s="2870"/>
      <c r="F94" s="2871">
        <v>128.27000000000001</v>
      </c>
      <c r="G94" s="2872">
        <v>128.5</v>
      </c>
      <c r="H94" s="2873">
        <v>129.5</v>
      </c>
      <c r="I94" s="2870"/>
      <c r="J94" s="2524"/>
      <c r="K94" s="2524"/>
    </row>
    <row r="95" spans="1:12" ht="15" thickBot="1">
      <c r="A95" s="2883" t="s">
        <v>2236</v>
      </c>
      <c r="B95" s="2875">
        <v>128.65083333333334</v>
      </c>
      <c r="C95" s="2876">
        <v>128.67250000000001</v>
      </c>
      <c r="D95" s="2877">
        <v>137.10416666666666</v>
      </c>
      <c r="E95" s="2878"/>
      <c r="F95" s="2879"/>
      <c r="G95" s="2880"/>
      <c r="H95" s="2881"/>
      <c r="I95" s="2882"/>
      <c r="J95" s="2524"/>
      <c r="K95" s="2524"/>
      <c r="L95" s="2524"/>
    </row>
    <row r="96" spans="1:12">
      <c r="A96" s="2857">
        <v>39083</v>
      </c>
      <c r="B96" s="2858">
        <v>128.28</v>
      </c>
      <c r="C96" s="2859">
        <v>128.37</v>
      </c>
      <c r="D96" s="2860">
        <v>130.04</v>
      </c>
      <c r="E96" s="2861"/>
      <c r="F96" s="2862">
        <v>128.28</v>
      </c>
      <c r="G96" s="2863">
        <v>128.44999999999999</v>
      </c>
      <c r="H96" s="2864"/>
      <c r="I96" s="2861"/>
      <c r="J96" s="2524"/>
      <c r="K96" s="2524"/>
    </row>
    <row r="97" spans="1:12">
      <c r="A97" s="2857">
        <v>39114</v>
      </c>
      <c r="B97" s="2858">
        <v>128.27000000000001</v>
      </c>
      <c r="C97" s="2859">
        <v>128.33000000000001</v>
      </c>
      <c r="D97" s="2860">
        <v>130</v>
      </c>
      <c r="E97" s="2861"/>
      <c r="F97" s="2862">
        <v>128.28</v>
      </c>
      <c r="G97" s="2863">
        <v>128.4</v>
      </c>
      <c r="H97" s="2865"/>
      <c r="I97" s="2861"/>
      <c r="J97" s="2524"/>
      <c r="K97" s="2524"/>
    </row>
    <row r="98" spans="1:12">
      <c r="A98" s="2857">
        <v>39142</v>
      </c>
      <c r="B98" s="2858">
        <v>128.15</v>
      </c>
      <c r="C98" s="2859">
        <v>128.25</v>
      </c>
      <c r="D98" s="2860">
        <v>129.34</v>
      </c>
      <c r="E98" s="2861"/>
      <c r="F98" s="2862">
        <v>128.06</v>
      </c>
      <c r="G98" s="2863">
        <v>128.1</v>
      </c>
      <c r="H98" s="2865"/>
      <c r="I98" s="2861"/>
      <c r="J98" s="2524"/>
      <c r="K98" s="2524"/>
    </row>
    <row r="99" spans="1:12">
      <c r="A99" s="2857">
        <v>39173</v>
      </c>
      <c r="B99" s="2858">
        <v>127.98</v>
      </c>
      <c r="C99" s="2859">
        <v>127.99</v>
      </c>
      <c r="D99" s="2860">
        <v>129</v>
      </c>
      <c r="E99" s="2861"/>
      <c r="F99" s="2862">
        <v>127.87</v>
      </c>
      <c r="G99" s="2863">
        <v>127.5</v>
      </c>
      <c r="H99" s="2865"/>
      <c r="I99" s="2861"/>
      <c r="J99" s="2524"/>
      <c r="K99" s="2524"/>
    </row>
    <row r="100" spans="1:12">
      <c r="A100" s="2857">
        <v>39203</v>
      </c>
      <c r="B100" s="2858">
        <v>127.56</v>
      </c>
      <c r="C100" s="2859">
        <v>127.62</v>
      </c>
      <c r="D100" s="2860">
        <v>129.16</v>
      </c>
      <c r="E100" s="2861"/>
      <c r="F100" s="2862">
        <v>127.49</v>
      </c>
      <c r="G100" s="2863">
        <v>127.6</v>
      </c>
      <c r="H100" s="2865"/>
      <c r="I100" s="2861"/>
      <c r="J100" s="2524"/>
      <c r="K100" s="2524"/>
    </row>
    <row r="101" spans="1:12">
      <c r="A101" s="2857">
        <v>39234</v>
      </c>
      <c r="B101" s="2858">
        <v>127.41</v>
      </c>
      <c r="C101" s="2859">
        <v>127.49</v>
      </c>
      <c r="D101" s="2860">
        <v>128.32</v>
      </c>
      <c r="E101" s="2861"/>
      <c r="F101" s="2862">
        <v>127.31</v>
      </c>
      <c r="G101" s="2863">
        <v>127.42</v>
      </c>
      <c r="H101" s="2865"/>
      <c r="I101" s="2861"/>
      <c r="J101" s="2524"/>
      <c r="K101" s="2524"/>
    </row>
    <row r="102" spans="1:12">
      <c r="A102" s="2857">
        <v>39264</v>
      </c>
      <c r="B102" s="2858">
        <v>127.19</v>
      </c>
      <c r="C102" s="2859">
        <v>127.2</v>
      </c>
      <c r="D102" s="2860">
        <v>127.52</v>
      </c>
      <c r="E102" s="2861"/>
      <c r="F102" s="2862">
        <v>127.12</v>
      </c>
      <c r="G102" s="2863">
        <v>127.15</v>
      </c>
      <c r="H102" s="2865"/>
      <c r="I102" s="2861"/>
      <c r="J102" s="2524"/>
      <c r="K102" s="2524"/>
    </row>
    <row r="103" spans="1:12">
      <c r="A103" s="2857">
        <v>39295</v>
      </c>
      <c r="B103" s="2858">
        <v>126.68</v>
      </c>
      <c r="C103" s="2859">
        <v>126.59</v>
      </c>
      <c r="D103" s="2860">
        <v>127.39</v>
      </c>
      <c r="E103" s="2861"/>
      <c r="F103" s="2862">
        <v>126.2</v>
      </c>
      <c r="G103" s="2863">
        <v>126.25</v>
      </c>
      <c r="H103" s="2865"/>
      <c r="I103" s="2861"/>
      <c r="J103" s="2524"/>
      <c r="K103" s="2524"/>
    </row>
    <row r="104" spans="1:12">
      <c r="A104" s="2857">
        <v>39326</v>
      </c>
      <c r="B104" s="2858">
        <v>125.88</v>
      </c>
      <c r="C104" s="2859">
        <v>125.73</v>
      </c>
      <c r="D104" s="2860">
        <v>126.5</v>
      </c>
      <c r="E104" s="2861"/>
      <c r="F104" s="2862">
        <v>125.64</v>
      </c>
      <c r="G104" s="2863">
        <v>125.2</v>
      </c>
      <c r="H104" s="2865"/>
      <c r="I104" s="2861"/>
      <c r="J104" s="2524"/>
      <c r="K104" s="2524"/>
    </row>
    <row r="105" spans="1:12">
      <c r="A105" s="2857">
        <v>39356</v>
      </c>
      <c r="B105" s="2858">
        <v>124.28</v>
      </c>
      <c r="C105" s="2859">
        <v>123.43</v>
      </c>
      <c r="D105" s="2860">
        <v>126.5</v>
      </c>
      <c r="E105" s="2861"/>
      <c r="F105" s="2862">
        <v>123.1</v>
      </c>
      <c r="G105" s="2863">
        <v>120.65</v>
      </c>
      <c r="H105" s="2865"/>
      <c r="I105" s="2861"/>
      <c r="J105" s="2524"/>
      <c r="K105" s="2524"/>
    </row>
    <row r="106" spans="1:12">
      <c r="A106" s="2857">
        <v>39387</v>
      </c>
      <c r="B106" s="2858">
        <v>120.12</v>
      </c>
      <c r="C106" s="2859">
        <v>119.45</v>
      </c>
      <c r="D106" s="2860">
        <v>123.8</v>
      </c>
      <c r="E106" s="2861"/>
      <c r="F106" s="2862">
        <v>118.86</v>
      </c>
      <c r="G106" s="2863">
        <v>118.85</v>
      </c>
      <c r="H106" s="2865"/>
      <c r="I106" s="2861"/>
      <c r="J106" s="2524"/>
      <c r="K106" s="2524"/>
    </row>
    <row r="107" spans="1:12" ht="15" thickBot="1">
      <c r="A107" s="2857">
        <v>39417</v>
      </c>
      <c r="B107" s="2867">
        <v>118.21</v>
      </c>
      <c r="C107" s="2868">
        <v>118.23</v>
      </c>
      <c r="D107" s="2869">
        <v>121.39</v>
      </c>
      <c r="E107" s="2870"/>
      <c r="F107" s="2871">
        <v>117.97</v>
      </c>
      <c r="G107" s="2872">
        <v>118.05</v>
      </c>
      <c r="H107" s="2873"/>
      <c r="I107" s="2870"/>
      <c r="J107" s="2524"/>
      <c r="K107" s="2524"/>
    </row>
    <row r="108" spans="1:12" ht="15" thickBot="1">
      <c r="A108" s="2883" t="s">
        <v>2236</v>
      </c>
      <c r="B108" s="2875">
        <v>125.83416666666669</v>
      </c>
      <c r="C108" s="2876">
        <v>125.72333333333336</v>
      </c>
      <c r="D108" s="2877">
        <v>127.41333333333334</v>
      </c>
      <c r="E108" s="2878"/>
      <c r="F108" s="2879"/>
      <c r="G108" s="2880"/>
      <c r="H108" s="2881"/>
      <c r="I108" s="2882"/>
      <c r="J108" s="2524"/>
      <c r="K108" s="2524"/>
      <c r="L108" s="2524"/>
    </row>
    <row r="109" spans="1:12">
      <c r="A109" s="2857">
        <v>39448</v>
      </c>
      <c r="B109" s="2858">
        <v>117.9768</v>
      </c>
      <c r="C109" s="2859">
        <v>117.7196</v>
      </c>
      <c r="D109" s="2860">
        <v>120.8043</v>
      </c>
      <c r="E109" s="2861"/>
      <c r="F109" s="2862">
        <v>117.9781</v>
      </c>
      <c r="G109" s="2863">
        <v>117.6</v>
      </c>
      <c r="H109" s="2864">
        <v>120</v>
      </c>
      <c r="I109" s="2861"/>
    </row>
    <row r="110" spans="1:12">
      <c r="A110" s="2857">
        <v>39479</v>
      </c>
      <c r="B110" s="2858">
        <v>118.21</v>
      </c>
      <c r="C110" s="2859">
        <v>117.5038</v>
      </c>
      <c r="D110" s="2860">
        <v>119.5714</v>
      </c>
      <c r="E110" s="2861"/>
      <c r="F110" s="2862">
        <v>117.9478</v>
      </c>
      <c r="G110" s="2863">
        <v>117.15</v>
      </c>
      <c r="H110" s="2865">
        <v>119</v>
      </c>
      <c r="I110" s="2861"/>
    </row>
    <row r="111" spans="1:12">
      <c r="A111" s="2857">
        <v>39508</v>
      </c>
      <c r="B111" s="2858">
        <v>117.9218</v>
      </c>
      <c r="C111" s="2859">
        <v>116.7928</v>
      </c>
      <c r="D111" s="2860">
        <v>119</v>
      </c>
      <c r="E111" s="2861"/>
      <c r="F111" s="2862">
        <v>117.8973</v>
      </c>
      <c r="G111" s="2863">
        <v>117.05</v>
      </c>
      <c r="H111" s="2865">
        <v>119</v>
      </c>
      <c r="I111" s="2861"/>
    </row>
    <row r="112" spans="1:12">
      <c r="A112" s="2857">
        <v>39539</v>
      </c>
      <c r="B112" s="2858">
        <v>117.8737</v>
      </c>
      <c r="C112" s="2859">
        <v>117.4714</v>
      </c>
      <c r="D112" s="2860">
        <v>118.9273</v>
      </c>
      <c r="E112" s="2861"/>
      <c r="F112" s="2862">
        <v>117.867</v>
      </c>
      <c r="G112" s="2863">
        <v>117.75</v>
      </c>
      <c r="H112" s="2865">
        <v>118.8</v>
      </c>
      <c r="I112" s="2861"/>
    </row>
    <row r="113" spans="1:9">
      <c r="A113" s="2857">
        <v>39569</v>
      </c>
      <c r="B113" s="2858">
        <v>117.8342</v>
      </c>
      <c r="C113" s="2859">
        <v>117.7919</v>
      </c>
      <c r="D113" s="2860">
        <v>118.8</v>
      </c>
      <c r="E113" s="2861"/>
      <c r="F113" s="2862">
        <v>117.8266</v>
      </c>
      <c r="G113" s="2863">
        <v>117.75</v>
      </c>
      <c r="H113" s="2865">
        <v>118.8</v>
      </c>
      <c r="I113" s="2861"/>
    </row>
    <row r="114" spans="1:9">
      <c r="A114" s="2857">
        <v>39600</v>
      </c>
      <c r="B114" s="2858">
        <v>117.8086</v>
      </c>
      <c r="C114" s="2859">
        <v>117.7381</v>
      </c>
      <c r="D114" s="2860">
        <v>118.6952</v>
      </c>
      <c r="E114" s="2861"/>
      <c r="F114" s="2862">
        <v>117.7963</v>
      </c>
      <c r="G114" s="2863">
        <v>117.75</v>
      </c>
      <c r="H114" s="2865">
        <v>119</v>
      </c>
      <c r="I114" s="2861"/>
    </row>
    <row r="115" spans="1:9">
      <c r="A115" s="2857">
        <v>39630</v>
      </c>
      <c r="B115" s="2858">
        <v>117.7671</v>
      </c>
      <c r="C115" s="2859">
        <v>117.70650000000001</v>
      </c>
      <c r="D115" s="2860">
        <v>119</v>
      </c>
      <c r="E115" s="2861"/>
      <c r="F115" s="2862">
        <v>117.7559</v>
      </c>
      <c r="G115" s="2863">
        <v>117.75</v>
      </c>
      <c r="H115" s="2865">
        <v>119</v>
      </c>
      <c r="I115" s="2861"/>
    </row>
    <row r="116" spans="1:9">
      <c r="A116" s="2857">
        <v>39661</v>
      </c>
      <c r="B116" s="2858">
        <v>117.742</v>
      </c>
      <c r="C116" s="2859">
        <v>117.68810000000001</v>
      </c>
      <c r="D116" s="2860">
        <v>119</v>
      </c>
      <c r="E116" s="2861"/>
      <c r="F116" s="2862">
        <v>117.7256</v>
      </c>
      <c r="G116" s="2863">
        <v>117.68</v>
      </c>
      <c r="H116" s="2865">
        <v>119</v>
      </c>
      <c r="I116" s="2861"/>
    </row>
    <row r="117" spans="1:9">
      <c r="A117" s="2857">
        <v>39692</v>
      </c>
      <c r="B117" s="2858">
        <v>117.7256</v>
      </c>
      <c r="C117" s="2859">
        <v>117.6168</v>
      </c>
      <c r="D117" s="2860">
        <v>119</v>
      </c>
      <c r="E117" s="2861"/>
      <c r="F117" s="2862">
        <v>117.7256</v>
      </c>
      <c r="G117" s="2863">
        <v>117.67</v>
      </c>
      <c r="H117" s="2865">
        <v>119</v>
      </c>
      <c r="I117" s="2861"/>
    </row>
    <row r="118" spans="1:9">
      <c r="A118" s="2857">
        <v>39722</v>
      </c>
      <c r="B118" s="2858">
        <v>117.7243</v>
      </c>
      <c r="C118" s="2859">
        <v>117.7214</v>
      </c>
      <c r="D118" s="2860">
        <v>119</v>
      </c>
      <c r="E118" s="2861"/>
      <c r="F118" s="2862">
        <v>117.73569999999999</v>
      </c>
      <c r="G118" s="2863">
        <v>117.75</v>
      </c>
      <c r="H118" s="2865">
        <v>119</v>
      </c>
      <c r="I118" s="2861"/>
    </row>
    <row r="119" spans="1:9">
      <c r="A119" s="2857">
        <v>39753</v>
      </c>
      <c r="B119" s="2858">
        <v>117.7433</v>
      </c>
      <c r="C119" s="2859">
        <v>117.8845</v>
      </c>
      <c r="D119" s="2860">
        <v>119.1</v>
      </c>
      <c r="E119" s="2861"/>
      <c r="F119" s="2862">
        <v>117.78619999999999</v>
      </c>
      <c r="G119" s="2863">
        <v>119.35</v>
      </c>
      <c r="H119" s="2865">
        <v>120</v>
      </c>
      <c r="I119" s="2861"/>
    </row>
    <row r="120" spans="1:9" ht="15" thickBot="1">
      <c r="A120" s="2857">
        <v>39783</v>
      </c>
      <c r="B120" s="2867">
        <v>126.4756</v>
      </c>
      <c r="C120" s="2868">
        <v>134.3261</v>
      </c>
      <c r="D120" s="2869">
        <v>137.65</v>
      </c>
      <c r="E120" s="2870"/>
      <c r="F120" s="2871">
        <v>132.5625</v>
      </c>
      <c r="G120" s="2872">
        <v>140</v>
      </c>
      <c r="H120" s="2873">
        <v>139</v>
      </c>
      <c r="I120" s="2870"/>
    </row>
    <row r="121" spans="1:9" ht="15" thickBot="1">
      <c r="A121" s="2883" t="s">
        <v>2236</v>
      </c>
      <c r="B121" s="2875">
        <v>118.56691666666667</v>
      </c>
      <c r="C121" s="2876">
        <v>118.99675000000001</v>
      </c>
      <c r="D121" s="2877">
        <v>120.71235</v>
      </c>
      <c r="E121" s="2878"/>
      <c r="F121" s="2879"/>
      <c r="G121" s="2880"/>
      <c r="H121" s="2881"/>
      <c r="I121" s="2882"/>
    </row>
    <row r="122" spans="1:9">
      <c r="A122" s="2857">
        <v>39814</v>
      </c>
      <c r="B122" s="2884">
        <v>145.78030000000001</v>
      </c>
      <c r="C122" s="2885">
        <v>146.5855</v>
      </c>
      <c r="D122" s="2886">
        <v>149.875</v>
      </c>
      <c r="E122" s="2887"/>
      <c r="F122" s="2888">
        <v>145.95509999999999</v>
      </c>
      <c r="G122" s="2889">
        <v>149.1</v>
      </c>
      <c r="H122" s="2864">
        <v>150.5</v>
      </c>
      <c r="I122" s="2887"/>
    </row>
    <row r="123" spans="1:9">
      <c r="A123" s="2857">
        <v>39845</v>
      </c>
      <c r="B123" s="2858">
        <v>147.14439999999999</v>
      </c>
      <c r="C123" s="2859">
        <v>149.11699999999999</v>
      </c>
      <c r="D123" s="2860">
        <v>156.92500000000001</v>
      </c>
      <c r="E123" s="2861"/>
      <c r="F123" s="2862">
        <v>147.30850000000001</v>
      </c>
      <c r="G123" s="2863">
        <v>148.78</v>
      </c>
      <c r="H123" s="2865">
        <v>156.92500000000001</v>
      </c>
      <c r="I123" s="2861"/>
    </row>
    <row r="124" spans="1:9">
      <c r="A124" s="2857">
        <v>39873</v>
      </c>
      <c r="B124" s="2858">
        <v>147.7226</v>
      </c>
      <c r="C124" s="2859"/>
      <c r="D124" s="2860">
        <v>174.31819999999999</v>
      </c>
      <c r="E124" s="2861"/>
      <c r="F124" s="2862">
        <v>147.15700000000001</v>
      </c>
      <c r="G124" s="2863"/>
      <c r="H124" s="2865">
        <v>170</v>
      </c>
      <c r="I124" s="2861"/>
    </row>
    <row r="125" spans="1:9">
      <c r="A125" s="2857">
        <v>39904</v>
      </c>
      <c r="B125" s="2858">
        <v>147.22720000000001</v>
      </c>
      <c r="C125" s="2859"/>
      <c r="D125" s="2860">
        <v>180.27269999999999</v>
      </c>
      <c r="E125" s="2861"/>
      <c r="F125" s="2862">
        <v>147.35900000000001</v>
      </c>
      <c r="G125" s="2863"/>
      <c r="H125" s="2865">
        <v>182</v>
      </c>
      <c r="I125" s="2861"/>
    </row>
    <row r="126" spans="1:9">
      <c r="A126" s="2857">
        <v>39934</v>
      </c>
      <c r="B126" s="2858">
        <v>147.84270000000001</v>
      </c>
      <c r="C126" s="2859"/>
      <c r="D126" s="2860">
        <v>180.63159999999999</v>
      </c>
      <c r="E126" s="2861"/>
      <c r="F126" s="2862">
        <v>148.167</v>
      </c>
      <c r="G126" s="2863"/>
      <c r="H126" s="2865">
        <v>170</v>
      </c>
      <c r="I126" s="2861"/>
    </row>
    <row r="127" spans="1:9">
      <c r="A127" s="2857">
        <v>39965</v>
      </c>
      <c r="B127" s="2858">
        <v>148.20179999999999</v>
      </c>
      <c r="C127" s="2859">
        <v>148.5368</v>
      </c>
      <c r="D127" s="2860">
        <v>166.13640000000001</v>
      </c>
      <c r="E127" s="2861"/>
      <c r="F127" s="2862">
        <v>148.2175</v>
      </c>
      <c r="G127" s="2863">
        <v>148.35</v>
      </c>
      <c r="H127" s="2865">
        <v>158</v>
      </c>
      <c r="I127" s="2861"/>
    </row>
    <row r="128" spans="1:9">
      <c r="A128" s="2857">
        <v>39995</v>
      </c>
      <c r="B128" s="2858">
        <v>148.589</v>
      </c>
      <c r="C128" s="2859">
        <v>149.87569999999999</v>
      </c>
      <c r="D128" s="2860">
        <v>155.13040000000001</v>
      </c>
      <c r="E128" s="2861"/>
      <c r="F128" s="2862">
        <v>151.2475</v>
      </c>
      <c r="G128" s="2863">
        <v>156.69999999999999</v>
      </c>
      <c r="H128" s="2865">
        <v>154</v>
      </c>
      <c r="I128" s="2861"/>
    </row>
    <row r="129" spans="1:9">
      <c r="A129" s="2857">
        <v>40026</v>
      </c>
      <c r="B129" s="2858">
        <v>151.858</v>
      </c>
      <c r="C129" s="2859">
        <v>155.2295</v>
      </c>
      <c r="D129" s="2860">
        <v>158.95240000000001</v>
      </c>
      <c r="E129" s="2861"/>
      <c r="F129" s="2862">
        <v>152.41909999999999</v>
      </c>
      <c r="G129" s="2863">
        <v>154.24</v>
      </c>
      <c r="H129" s="2865">
        <v>159</v>
      </c>
      <c r="I129" s="2861"/>
    </row>
    <row r="130" spans="1:9">
      <c r="A130" s="2857">
        <v>40057</v>
      </c>
      <c r="B130" s="2858">
        <v>152.30170000000001</v>
      </c>
      <c r="C130" s="2859">
        <v>153.25229999999999</v>
      </c>
      <c r="D130" s="2860">
        <v>158</v>
      </c>
      <c r="E130" s="2861"/>
      <c r="F130" s="2862">
        <v>148.79320000000001</v>
      </c>
      <c r="G130" s="2863">
        <v>150.04</v>
      </c>
      <c r="H130" s="2865">
        <v>156</v>
      </c>
      <c r="I130" s="2861"/>
    </row>
    <row r="131" spans="1:9">
      <c r="A131" s="2857">
        <v>40087</v>
      </c>
      <c r="B131" s="2858">
        <v>149.35499999999999</v>
      </c>
      <c r="C131" s="2859">
        <v>150.22290000000001</v>
      </c>
      <c r="D131" s="2860">
        <v>153.04759999999999</v>
      </c>
      <c r="E131" s="2861"/>
      <c r="F131" s="2862">
        <v>150.63140000000001</v>
      </c>
      <c r="G131" s="2863">
        <v>151.05000000000001</v>
      </c>
      <c r="H131" s="2865">
        <v>152</v>
      </c>
      <c r="I131" s="2861"/>
    </row>
    <row r="132" spans="1:9">
      <c r="A132" s="2857">
        <v>40118</v>
      </c>
      <c r="B132" s="2858">
        <v>150.84690000000001</v>
      </c>
      <c r="C132" s="2859">
        <v>151.02619999999999</v>
      </c>
      <c r="D132" s="2860">
        <v>152.95240000000001</v>
      </c>
      <c r="E132" s="2861"/>
      <c r="F132" s="2862">
        <v>149.79310000000001</v>
      </c>
      <c r="G132" s="2863">
        <v>148.25</v>
      </c>
      <c r="H132" s="2865">
        <v>152</v>
      </c>
      <c r="I132" s="2861"/>
    </row>
    <row r="133" spans="1:9" ht="15" thickBot="1">
      <c r="A133" s="2857">
        <v>40148</v>
      </c>
      <c r="B133" s="2890">
        <v>149.6926</v>
      </c>
      <c r="C133" s="2868">
        <v>149.79669999999999</v>
      </c>
      <c r="D133" s="2869">
        <v>153.47620000000001</v>
      </c>
      <c r="E133" s="2870"/>
      <c r="F133" s="2871">
        <v>149.58099999999999</v>
      </c>
      <c r="G133" s="2872">
        <v>149.66999999999999</v>
      </c>
      <c r="H133" s="2873">
        <v>155</v>
      </c>
      <c r="I133" s="2870"/>
    </row>
    <row r="134" spans="1:9" ht="15" thickBot="1">
      <c r="A134" s="2883" t="s">
        <v>2236</v>
      </c>
      <c r="B134" s="2875">
        <v>148.88018333333335</v>
      </c>
      <c r="C134" s="2876">
        <v>150.40473333333335</v>
      </c>
      <c r="D134" s="2877">
        <v>161.64315833333333</v>
      </c>
      <c r="E134" s="2878"/>
      <c r="F134" s="2879"/>
      <c r="G134" s="2880"/>
      <c r="H134" s="2881"/>
      <c r="I134" s="2882"/>
    </row>
    <row r="135" spans="1:9">
      <c r="A135" s="2857">
        <v>40179</v>
      </c>
      <c r="B135" s="2884">
        <v>149.7792</v>
      </c>
      <c r="C135" s="2885">
        <v>150.33250000000001</v>
      </c>
      <c r="D135" s="2886">
        <v>153.55000000000001</v>
      </c>
      <c r="E135" s="2887"/>
      <c r="F135" s="2888">
        <v>150.31829999999999</v>
      </c>
      <c r="G135" s="2889">
        <v>150.84</v>
      </c>
      <c r="H135" s="2864">
        <v>153</v>
      </c>
      <c r="I135" s="2887"/>
    </row>
    <row r="136" spans="1:9">
      <c r="A136" s="2857">
        <v>40210</v>
      </c>
      <c r="B136" s="2858">
        <v>150.22239999999999</v>
      </c>
      <c r="C136" s="2859">
        <v>150.97210000000001</v>
      </c>
      <c r="D136" s="2860">
        <v>152.0789</v>
      </c>
      <c r="E136" s="2861"/>
      <c r="F136" s="2862">
        <v>150.09610000000001</v>
      </c>
      <c r="G136" s="2863">
        <v>150.36000000000001</v>
      </c>
      <c r="H136" s="2865">
        <v>152</v>
      </c>
      <c r="I136" s="2861"/>
    </row>
    <row r="137" spans="1:9">
      <c r="A137" s="2857">
        <v>40238</v>
      </c>
      <c r="B137" s="2858">
        <v>149.82849999999999</v>
      </c>
      <c r="C137" s="2859">
        <v>150.0753</v>
      </c>
      <c r="D137" s="2860">
        <v>151.84780000000001</v>
      </c>
      <c r="E137" s="2861"/>
      <c r="F137" s="2862">
        <v>149.78299999999999</v>
      </c>
      <c r="G137" s="2863">
        <v>150.05000000000001</v>
      </c>
      <c r="H137" s="2865">
        <v>151.5</v>
      </c>
      <c r="I137" s="2861"/>
    </row>
    <row r="138" spans="1:9">
      <c r="A138" s="2857">
        <v>40269</v>
      </c>
      <c r="B138" s="2858">
        <v>149.89269999999999</v>
      </c>
      <c r="C138" s="2859">
        <v>150.3768</v>
      </c>
      <c r="D138" s="2860">
        <v>152</v>
      </c>
      <c r="E138" s="2861"/>
      <c r="F138" s="2862">
        <v>150.09610000000001</v>
      </c>
      <c r="G138" s="2863">
        <v>150.5</v>
      </c>
      <c r="H138" s="2865">
        <v>152.5</v>
      </c>
      <c r="I138" s="2861"/>
    </row>
    <row r="139" spans="1:9">
      <c r="A139" s="2857">
        <v>40299</v>
      </c>
      <c r="B139" s="2858">
        <v>150.3125</v>
      </c>
      <c r="C139" s="2859">
        <v>151.4905</v>
      </c>
      <c r="D139" s="2860">
        <v>153.26320000000001</v>
      </c>
      <c r="E139" s="2861"/>
      <c r="F139" s="2862">
        <v>150.26779999999999</v>
      </c>
      <c r="G139" s="2863">
        <v>151.65</v>
      </c>
      <c r="H139" s="2865">
        <v>154</v>
      </c>
      <c r="I139" s="2861"/>
    </row>
    <row r="140" spans="1:9">
      <c r="A140" s="2857">
        <v>40330</v>
      </c>
      <c r="B140" s="2858">
        <v>150.19149999999999</v>
      </c>
      <c r="C140" s="2859">
        <v>151.27760000000001</v>
      </c>
      <c r="D140" s="2860">
        <v>153.86840000000001</v>
      </c>
      <c r="E140" s="2861"/>
      <c r="F140" s="2862">
        <v>149.98500000000001</v>
      </c>
      <c r="G140" s="2863">
        <v>150</v>
      </c>
      <c r="H140" s="2865">
        <v>153.5</v>
      </c>
      <c r="I140" s="2861"/>
    </row>
    <row r="141" spans="1:9">
      <c r="A141" s="2857">
        <v>40360</v>
      </c>
      <c r="B141" s="2858">
        <v>150.0986</v>
      </c>
      <c r="C141" s="2859">
        <v>150.26859999999999</v>
      </c>
      <c r="D141" s="2860">
        <v>152.4091</v>
      </c>
      <c r="E141" s="2861"/>
      <c r="F141" s="2862">
        <v>150.08599999999998</v>
      </c>
      <c r="G141" s="2863">
        <v>150</v>
      </c>
      <c r="H141" s="2865">
        <v>152.5</v>
      </c>
      <c r="I141" s="2861"/>
    </row>
    <row r="142" spans="1:9">
      <c r="A142" s="2857">
        <v>40391</v>
      </c>
      <c r="B142" s="2858">
        <v>150.26669999999999</v>
      </c>
      <c r="C142" s="2859">
        <v>150.69730000000001</v>
      </c>
      <c r="D142" s="2860">
        <v>152.22730000000001</v>
      </c>
      <c r="E142" s="2861"/>
      <c r="F142" s="2862">
        <v>150.78289999999998</v>
      </c>
      <c r="G142" s="2863">
        <v>151.85</v>
      </c>
      <c r="H142" s="2865">
        <v>153</v>
      </c>
      <c r="I142" s="2861"/>
    </row>
    <row r="143" spans="1:9">
      <c r="A143" s="2857">
        <v>40422</v>
      </c>
      <c r="B143" s="2858">
        <v>151.03319999999999</v>
      </c>
      <c r="C143" s="2859">
        <v>152.6215</v>
      </c>
      <c r="D143" s="2860">
        <v>153.85</v>
      </c>
      <c r="E143" s="2861"/>
      <c r="F143" s="2862">
        <v>151.3485</v>
      </c>
      <c r="G143" s="2863">
        <v>154.5</v>
      </c>
      <c r="H143" s="2865">
        <v>155</v>
      </c>
      <c r="I143" s="2861"/>
    </row>
    <row r="144" spans="1:9">
      <c r="A144" s="2857">
        <v>40452</v>
      </c>
      <c r="B144" s="2858">
        <v>151.25</v>
      </c>
      <c r="C144" s="2859">
        <v>151.78399999999999</v>
      </c>
      <c r="D144" s="2860">
        <v>153.97499999999999</v>
      </c>
      <c r="E144" s="2861"/>
      <c r="F144" s="2862">
        <v>149.98500000000001</v>
      </c>
      <c r="G144" s="2863">
        <v>150.85</v>
      </c>
      <c r="H144" s="2865">
        <v>153</v>
      </c>
      <c r="I144" s="2861"/>
    </row>
    <row r="145" spans="1:9">
      <c r="A145" s="2857">
        <v>40483</v>
      </c>
      <c r="B145" s="2858">
        <v>150.22110000000001</v>
      </c>
      <c r="C145" s="2859">
        <v>150.54750000000001</v>
      </c>
      <c r="D145" s="2860">
        <v>153.125</v>
      </c>
      <c r="E145" s="2861"/>
      <c r="F145" s="2862">
        <v>150.23750000000001</v>
      </c>
      <c r="G145" s="2863">
        <v>150.85</v>
      </c>
      <c r="H145" s="2865">
        <v>152.5</v>
      </c>
      <c r="I145" s="2861"/>
    </row>
    <row r="146" spans="1:9" ht="15" thickBot="1">
      <c r="A146" s="2857">
        <v>40513</v>
      </c>
      <c r="B146" s="2867">
        <v>150.47989999999999</v>
      </c>
      <c r="C146" s="2868">
        <v>152.62950000000001</v>
      </c>
      <c r="D146" s="2869">
        <v>154.57140000000001</v>
      </c>
      <c r="E146" s="2870"/>
      <c r="F146" s="2871">
        <v>150.6617</v>
      </c>
      <c r="G146" s="2872">
        <v>152</v>
      </c>
      <c r="H146" s="2873">
        <v>156</v>
      </c>
      <c r="I146" s="2870"/>
    </row>
    <row r="147" spans="1:9" ht="15" thickBot="1">
      <c r="A147" s="2883" t="s">
        <v>2236</v>
      </c>
      <c r="B147" s="2875">
        <v>150.298025</v>
      </c>
      <c r="C147" s="2876">
        <v>151.08943333333335</v>
      </c>
      <c r="D147" s="2877">
        <v>153.06384166666666</v>
      </c>
      <c r="E147" s="2878"/>
      <c r="F147" s="2879"/>
      <c r="G147" s="2880"/>
      <c r="H147" s="2881"/>
      <c r="I147" s="2882"/>
    </row>
    <row r="148" spans="1:9">
      <c r="A148" s="2857">
        <v>40544</v>
      </c>
      <c r="B148" s="2888">
        <v>151.5455</v>
      </c>
      <c r="C148" s="2889">
        <v>152.47450000000001</v>
      </c>
      <c r="D148" s="2864">
        <v>156.125</v>
      </c>
      <c r="E148" s="2891"/>
      <c r="F148" s="2888">
        <v>151.8535</v>
      </c>
      <c r="G148" s="2889">
        <v>152.19999999999999</v>
      </c>
      <c r="H148" s="2864">
        <v>155</v>
      </c>
      <c r="I148" s="2891"/>
    </row>
    <row r="149" spans="1:9">
      <c r="A149" s="2857">
        <v>40575</v>
      </c>
      <c r="B149" s="2862">
        <v>151.9391</v>
      </c>
      <c r="C149" s="2863">
        <v>152.85740000000001</v>
      </c>
      <c r="D149" s="2865">
        <v>155.1053</v>
      </c>
      <c r="E149" s="2892"/>
      <c r="F149" s="2862">
        <v>152.06559999999999</v>
      </c>
      <c r="G149" s="2863">
        <v>153.35</v>
      </c>
      <c r="H149" s="2865">
        <v>156</v>
      </c>
      <c r="I149" s="2892"/>
    </row>
    <row r="150" spans="1:9">
      <c r="A150" s="2857">
        <v>40603</v>
      </c>
      <c r="B150" s="2862">
        <v>152.50739999999999</v>
      </c>
      <c r="C150" s="2863">
        <v>155.21260000000001</v>
      </c>
      <c r="D150" s="2865">
        <v>157.08699999999999</v>
      </c>
      <c r="E150" s="2892"/>
      <c r="F150" s="2862">
        <v>153.0352</v>
      </c>
      <c r="G150" s="2863">
        <v>155.22</v>
      </c>
      <c r="H150" s="2865">
        <v>157.5</v>
      </c>
      <c r="I150" s="2892"/>
    </row>
    <row r="151" spans="1:9">
      <c r="A151" s="2857">
        <v>40634</v>
      </c>
      <c r="B151" s="2862">
        <v>153.96729999999999</v>
      </c>
      <c r="C151" s="2863">
        <v>154.5967</v>
      </c>
      <c r="D151" s="2865">
        <v>157.04759999999999</v>
      </c>
      <c r="E151" s="2892"/>
      <c r="F151" s="2862">
        <v>154.44919999999999</v>
      </c>
      <c r="G151" s="2863">
        <v>154.72</v>
      </c>
      <c r="H151" s="2865">
        <v>157</v>
      </c>
      <c r="I151" s="2892"/>
    </row>
    <row r="152" spans="1:9">
      <c r="A152" s="2857">
        <v>40664</v>
      </c>
      <c r="B152" s="2862">
        <v>154.80090000000001</v>
      </c>
      <c r="C152" s="2863">
        <v>156.17410000000001</v>
      </c>
      <c r="D152" s="2865">
        <v>158.0455</v>
      </c>
      <c r="E152" s="2892"/>
      <c r="F152" s="2862">
        <v>155.1259</v>
      </c>
      <c r="G152" s="2863">
        <v>156.4</v>
      </c>
      <c r="H152" s="2865">
        <v>159</v>
      </c>
      <c r="I152" s="2892"/>
    </row>
    <row r="153" spans="1:9">
      <c r="A153" s="2857">
        <v>40695</v>
      </c>
      <c r="B153" s="2858">
        <v>154.50290000000001</v>
      </c>
      <c r="C153" s="2859">
        <v>155.65450000000001</v>
      </c>
      <c r="D153" s="2860">
        <v>158.31819999999999</v>
      </c>
      <c r="E153" s="2861"/>
      <c r="F153" s="2862">
        <v>153.30789999999999</v>
      </c>
      <c r="G153" s="2863">
        <v>152.52000000000001</v>
      </c>
      <c r="H153" s="2865">
        <v>159</v>
      </c>
      <c r="I153" s="2861"/>
    </row>
    <row r="154" spans="1:9">
      <c r="A154" s="2857">
        <v>40725</v>
      </c>
      <c r="B154" s="2858">
        <v>151.86359999999999</v>
      </c>
      <c r="C154" s="2859">
        <v>152.40620000000001</v>
      </c>
      <c r="D154" s="2860">
        <v>163.71430000000001</v>
      </c>
      <c r="E154" s="2861"/>
      <c r="F154" s="2862">
        <v>151.96459999999999</v>
      </c>
      <c r="G154" s="2863">
        <v>153</v>
      </c>
      <c r="H154" s="2865">
        <v>164</v>
      </c>
      <c r="I154" s="2861"/>
    </row>
    <row r="155" spans="1:9">
      <c r="A155" s="2857">
        <v>40756</v>
      </c>
      <c r="B155" s="2858">
        <v>152.71539999999999</v>
      </c>
      <c r="C155" s="2859">
        <v>153.78809999999999</v>
      </c>
      <c r="D155" s="2860">
        <v>163.09520000000001</v>
      </c>
      <c r="E155" s="2861"/>
      <c r="F155" s="2862">
        <v>153.92400000000001</v>
      </c>
      <c r="G155" s="2863">
        <v>155</v>
      </c>
      <c r="H155" s="2865">
        <v>157</v>
      </c>
      <c r="I155" s="2861"/>
    </row>
    <row r="156" spans="1:9">
      <c r="A156" s="2857">
        <v>40797</v>
      </c>
      <c r="B156" s="2858">
        <v>155.2636</v>
      </c>
      <c r="C156" s="2859">
        <v>156.7045</v>
      </c>
      <c r="D156" s="2860">
        <v>158.22730000000001</v>
      </c>
      <c r="E156" s="2861"/>
      <c r="F156" s="2862">
        <v>156.14599999999999</v>
      </c>
      <c r="G156" s="2863">
        <v>159.6</v>
      </c>
      <c r="H156" s="2865">
        <v>160</v>
      </c>
      <c r="I156" s="2861"/>
    </row>
    <row r="157" spans="1:9">
      <c r="A157" s="2857">
        <v>40838</v>
      </c>
      <c r="B157" s="2858">
        <v>153.2569</v>
      </c>
      <c r="C157" s="2859">
        <v>159.81950000000001</v>
      </c>
      <c r="D157" s="2860">
        <v>161.25</v>
      </c>
      <c r="E157" s="2861"/>
      <c r="F157" s="2862">
        <v>151.7525</v>
      </c>
      <c r="G157" s="2863">
        <v>159.35</v>
      </c>
      <c r="H157" s="2865">
        <v>160</v>
      </c>
      <c r="I157" s="2861"/>
    </row>
    <row r="158" spans="1:9">
      <c r="A158" s="2857">
        <v>40858</v>
      </c>
      <c r="B158" s="2858">
        <v>155.76929999999999</v>
      </c>
      <c r="C158" s="2859">
        <v>158.82849999999999</v>
      </c>
      <c r="D158" s="2860">
        <v>160.35</v>
      </c>
      <c r="E158" s="2861"/>
      <c r="F158" s="2862">
        <v>157.87309999999999</v>
      </c>
      <c r="G158" s="2863">
        <v>161.19999999999999</v>
      </c>
      <c r="H158" s="2865">
        <v>161</v>
      </c>
      <c r="I158" s="2861"/>
    </row>
    <row r="159" spans="1:9" ht="15" thickBot="1">
      <c r="A159" s="2857">
        <v>40888</v>
      </c>
      <c r="B159" s="2867">
        <v>158.20740000000001</v>
      </c>
      <c r="C159" s="2868">
        <v>162.172</v>
      </c>
      <c r="D159" s="2869">
        <v>163.30000000000001</v>
      </c>
      <c r="E159" s="2870"/>
      <c r="F159" s="2871">
        <v>158.267</v>
      </c>
      <c r="G159" s="2872">
        <v>159.69999999999999</v>
      </c>
      <c r="H159" s="2873">
        <v>165</v>
      </c>
      <c r="I159" s="2870"/>
    </row>
    <row r="160" spans="1:9" ht="15" thickBot="1">
      <c r="A160" s="2883" t="s">
        <v>2236</v>
      </c>
      <c r="B160" s="2875">
        <v>153.86160833333332</v>
      </c>
      <c r="C160" s="2876">
        <v>155.89071666666669</v>
      </c>
      <c r="D160" s="2877">
        <v>159.30544999999998</v>
      </c>
      <c r="E160" s="2878"/>
      <c r="F160" s="2879"/>
      <c r="G160" s="2880"/>
      <c r="H160" s="2881"/>
      <c r="I160" s="2882"/>
    </row>
    <row r="161" spans="1:9">
      <c r="A161" s="2893">
        <v>40909</v>
      </c>
      <c r="B161" s="2884">
        <v>158.38679999999999</v>
      </c>
      <c r="C161" s="2885">
        <v>161.30950000000001</v>
      </c>
      <c r="D161" s="2886">
        <v>164.62</v>
      </c>
      <c r="E161" s="2887"/>
      <c r="F161" s="2888">
        <v>158.62049999999999</v>
      </c>
      <c r="G161" s="2889">
        <v>161.16</v>
      </c>
      <c r="H161" s="2864">
        <v>163</v>
      </c>
      <c r="I161" s="2887"/>
    </row>
    <row r="162" spans="1:9">
      <c r="A162" s="2857">
        <v>40940</v>
      </c>
      <c r="B162" s="2858">
        <v>157.8681</v>
      </c>
      <c r="C162" s="2859">
        <v>158.58600000000001</v>
      </c>
      <c r="D162" s="2860">
        <v>160.85</v>
      </c>
      <c r="E162" s="2861"/>
      <c r="F162" s="2862">
        <v>157.459</v>
      </c>
      <c r="G162" s="2863">
        <v>157.75</v>
      </c>
      <c r="H162" s="2865">
        <v>159</v>
      </c>
      <c r="I162" s="2861"/>
    </row>
    <row r="163" spans="1:9">
      <c r="A163" s="2857">
        <v>40969</v>
      </c>
      <c r="B163" s="2858">
        <v>157.58750000000001</v>
      </c>
      <c r="C163" s="2859">
        <v>157.71639999999999</v>
      </c>
      <c r="D163" s="2860">
        <v>159.4091</v>
      </c>
      <c r="E163" s="2861"/>
      <c r="F163" s="2862">
        <v>157.5701</v>
      </c>
      <c r="G163" s="2863">
        <v>157.72</v>
      </c>
      <c r="H163" s="2865">
        <v>159</v>
      </c>
      <c r="I163" s="2861"/>
    </row>
    <row r="164" spans="1:9">
      <c r="A164" s="2857">
        <v>41000</v>
      </c>
      <c r="B164" s="2858">
        <v>157.3314</v>
      </c>
      <c r="C164" s="2859">
        <v>157.44210000000001</v>
      </c>
      <c r="D164" s="2860">
        <v>159.36840000000001</v>
      </c>
      <c r="E164" s="2861"/>
      <c r="F164" s="2862">
        <v>157.25700000000001</v>
      </c>
      <c r="G164" s="2863">
        <v>157.4</v>
      </c>
      <c r="H164" s="2865">
        <v>159</v>
      </c>
      <c r="I164" s="2861"/>
    </row>
    <row r="165" spans="1:9">
      <c r="A165" s="2857">
        <v>41030</v>
      </c>
      <c r="B165" s="2858">
        <v>157.27623809523811</v>
      </c>
      <c r="C165" s="2859">
        <v>158.46190476190475</v>
      </c>
      <c r="D165" s="2860">
        <v>159.666666666667</v>
      </c>
      <c r="E165" s="2861"/>
      <c r="F165" s="2862">
        <v>157.3075</v>
      </c>
      <c r="G165" s="2863">
        <v>159.85</v>
      </c>
      <c r="H165" s="2865">
        <v>162</v>
      </c>
      <c r="I165" s="2861"/>
    </row>
    <row r="166" spans="1:9">
      <c r="A166" s="2857">
        <v>41061</v>
      </c>
      <c r="B166" s="2858">
        <v>157.4383</v>
      </c>
      <c r="C166" s="2859">
        <v>162.3295</v>
      </c>
      <c r="D166" s="2860">
        <v>163.42859999999999</v>
      </c>
      <c r="E166" s="2861"/>
      <c r="F166" s="2862">
        <v>157.49940000000001</v>
      </c>
      <c r="G166" s="2863">
        <v>162.85</v>
      </c>
      <c r="H166" s="2865">
        <v>164</v>
      </c>
      <c r="I166" s="2861"/>
    </row>
    <row r="167" spans="1:9">
      <c r="A167" s="2857">
        <v>41091</v>
      </c>
      <c r="B167" s="2858">
        <v>157.4342</v>
      </c>
      <c r="C167" s="2859">
        <v>161.32820000000001</v>
      </c>
      <c r="D167" s="2860">
        <v>163.31819999999999</v>
      </c>
      <c r="E167" s="2861"/>
      <c r="F167" s="2862">
        <v>157.39840000000001</v>
      </c>
      <c r="G167" s="2863">
        <v>160.75</v>
      </c>
      <c r="H167" s="2865">
        <v>164</v>
      </c>
      <c r="I167" s="2861"/>
    </row>
    <row r="168" spans="1:9">
      <c r="A168" s="2857">
        <v>41122</v>
      </c>
      <c r="B168" s="2858">
        <v>157.37960000000001</v>
      </c>
      <c r="C168" s="2859">
        <v>158.96899999999999</v>
      </c>
      <c r="D168" s="2860">
        <v>162.2381</v>
      </c>
      <c r="E168" s="2861"/>
      <c r="F168" s="2862">
        <v>157.358</v>
      </c>
      <c r="G168" s="2863">
        <v>158.16999999999999</v>
      </c>
      <c r="H168" s="2865">
        <v>161</v>
      </c>
      <c r="I168" s="2861"/>
    </row>
    <row r="169" spans="1:9">
      <c r="A169" s="2857">
        <v>41153</v>
      </c>
      <c r="B169" s="2858">
        <v>157.34289999999999</v>
      </c>
      <c r="C169" s="2859">
        <v>157.78149999999999</v>
      </c>
      <c r="D169" s="2860">
        <v>159.80000000000001</v>
      </c>
      <c r="E169" s="2861"/>
      <c r="F169" s="2862">
        <v>157.33779999999999</v>
      </c>
      <c r="G169" s="2863">
        <v>157.24</v>
      </c>
      <c r="H169" s="2865">
        <v>159</v>
      </c>
      <c r="I169" s="2861"/>
    </row>
    <row r="170" spans="1:9">
      <c r="A170" s="2857">
        <v>41204</v>
      </c>
      <c r="B170" s="2858">
        <v>157.31559999999999</v>
      </c>
      <c r="C170" s="2859">
        <v>157.24299999999999</v>
      </c>
      <c r="D170" s="2860">
        <v>159</v>
      </c>
      <c r="E170" s="2861"/>
      <c r="F170" s="2862">
        <v>157.26740000000001</v>
      </c>
      <c r="G170" s="2863">
        <v>157.06</v>
      </c>
      <c r="H170" s="2865">
        <v>159</v>
      </c>
      <c r="I170" s="2861"/>
    </row>
    <row r="171" spans="1:9">
      <c r="A171" s="2857">
        <v>41224</v>
      </c>
      <c r="B171" s="2858">
        <v>157.30799999999999</v>
      </c>
      <c r="C171" s="2859">
        <v>157.57679999999999</v>
      </c>
      <c r="D171" s="2860">
        <v>159.31819999999999</v>
      </c>
      <c r="E171" s="2861"/>
      <c r="F171" s="2862">
        <v>157.3176</v>
      </c>
      <c r="G171" s="2863">
        <v>157.4</v>
      </c>
      <c r="H171" s="2865">
        <v>159</v>
      </c>
      <c r="I171" s="2861"/>
    </row>
    <row r="172" spans="1:9" ht="15" thickBot="1">
      <c r="A172" s="2857">
        <v>41254</v>
      </c>
      <c r="B172" s="2858">
        <v>157.32400000000001</v>
      </c>
      <c r="C172" s="2859">
        <v>157.3253</v>
      </c>
      <c r="D172" s="2860">
        <v>159.26320000000001</v>
      </c>
      <c r="E172" s="2861"/>
      <c r="F172" s="2862">
        <v>157.32769999999999</v>
      </c>
      <c r="G172" s="2872">
        <v>157.25</v>
      </c>
      <c r="H172" s="2865">
        <v>159</v>
      </c>
      <c r="I172" s="2861"/>
    </row>
    <row r="173" spans="1:9" ht="15" thickBot="1">
      <c r="A173" s="2883" t="s">
        <v>2236</v>
      </c>
      <c r="B173" s="2875">
        <v>157.49938650793649</v>
      </c>
      <c r="C173" s="2876">
        <v>158.83910039682539</v>
      </c>
      <c r="D173" s="2877">
        <v>160.85670555555558</v>
      </c>
      <c r="E173" s="2878"/>
      <c r="F173" s="2894"/>
      <c r="G173" s="2895"/>
      <c r="H173" s="2896"/>
      <c r="I173" s="2882"/>
    </row>
    <row r="174" spans="1:9">
      <c r="A174" s="2893">
        <v>41275</v>
      </c>
      <c r="B174" s="2897">
        <v>157.30124761904761</v>
      </c>
      <c r="C174" s="2885">
        <v>156.9595238095238</v>
      </c>
      <c r="D174" s="2886">
        <v>159.11904761904762</v>
      </c>
      <c r="E174" s="2887"/>
      <c r="F174" s="2898">
        <v>157.29740000000001</v>
      </c>
      <c r="G174" s="2889">
        <v>157.19999999999999</v>
      </c>
      <c r="H174" s="2865">
        <v>159</v>
      </c>
      <c r="I174" s="2861"/>
    </row>
    <row r="175" spans="1:9">
      <c r="A175" s="2857">
        <v>41306</v>
      </c>
      <c r="B175" s="2897">
        <v>157.29941999999997</v>
      </c>
      <c r="C175" s="2859">
        <v>157.52299999999997</v>
      </c>
      <c r="D175" s="2860">
        <v>158.69999999999999</v>
      </c>
      <c r="E175" s="2861"/>
      <c r="F175" s="2898">
        <v>157.3075</v>
      </c>
      <c r="G175" s="2863">
        <v>158.6</v>
      </c>
      <c r="H175" s="2865">
        <v>159</v>
      </c>
      <c r="I175" s="2861"/>
    </row>
    <row r="176" spans="1:9">
      <c r="A176" s="2857">
        <v>41334</v>
      </c>
      <c r="B176" s="2897">
        <v>157.3115</v>
      </c>
      <c r="C176" s="2859">
        <v>158.37899999999999</v>
      </c>
      <c r="D176" s="2860">
        <v>159.80000000000001</v>
      </c>
      <c r="E176" s="2861"/>
      <c r="F176" s="2898">
        <v>157.3075</v>
      </c>
      <c r="G176" s="2863">
        <v>158.63</v>
      </c>
      <c r="H176" s="2865">
        <v>160</v>
      </c>
      <c r="I176" s="2861"/>
    </row>
    <row r="177" spans="1:9">
      <c r="A177" s="2857">
        <v>41365</v>
      </c>
      <c r="B177" s="2899">
        <v>157.30509523809519</v>
      </c>
      <c r="C177" s="2859">
        <v>158.20380952380955</v>
      </c>
      <c r="D177" s="2899">
        <v>159.8095238095238</v>
      </c>
      <c r="E177" s="2861"/>
      <c r="F177" s="2898">
        <v>157.3075</v>
      </c>
      <c r="G177" s="2863">
        <v>157.9</v>
      </c>
      <c r="H177" s="2865">
        <v>160</v>
      </c>
      <c r="I177" s="2861"/>
    </row>
    <row r="178" spans="1:9">
      <c r="A178" s="2857">
        <v>41395</v>
      </c>
      <c r="B178" s="2899">
        <v>157.30076666666662</v>
      </c>
      <c r="C178" s="2859">
        <v>158.01904761904765</v>
      </c>
      <c r="D178" s="2899">
        <v>159.57142857142858</v>
      </c>
      <c r="E178" s="2861"/>
      <c r="F178" s="2898">
        <v>157.29740000000001</v>
      </c>
      <c r="G178" s="2863">
        <v>158.1</v>
      </c>
      <c r="H178" s="2865">
        <v>159.5</v>
      </c>
      <c r="I178" s="2861"/>
    </row>
    <row r="179" spans="1:9">
      <c r="A179" s="2857">
        <v>41426</v>
      </c>
      <c r="B179" s="2897">
        <v>157.30648999999994</v>
      </c>
      <c r="C179" s="2859">
        <v>160.01999999999998</v>
      </c>
      <c r="D179" s="2899">
        <v>160.97499999999999</v>
      </c>
      <c r="E179" s="2861"/>
      <c r="F179" s="2898">
        <v>157.3075</v>
      </c>
      <c r="G179" s="2863">
        <v>162.6</v>
      </c>
      <c r="H179" s="2865">
        <v>162</v>
      </c>
      <c r="I179" s="2861"/>
    </row>
    <row r="180" spans="1:9">
      <c r="A180" s="2857">
        <v>41456</v>
      </c>
      <c r="B180" s="2897">
        <v>157.3167217391304</v>
      </c>
      <c r="C180" s="2859">
        <v>161.12478260869565</v>
      </c>
      <c r="D180" s="2899">
        <v>162.43478260869566</v>
      </c>
      <c r="E180" s="2861"/>
      <c r="F180" s="2898">
        <v>157.3176</v>
      </c>
      <c r="G180" s="2863">
        <v>160.55000000000001</v>
      </c>
      <c r="H180" s="2865">
        <v>162</v>
      </c>
      <c r="I180" s="2861"/>
    </row>
    <row r="181" spans="1:9">
      <c r="A181" s="2857">
        <v>41487</v>
      </c>
      <c r="B181" s="2897">
        <v>157.31360000000001</v>
      </c>
      <c r="C181" s="2859">
        <v>161.154</v>
      </c>
      <c r="D181" s="2899">
        <v>162.27500000000001</v>
      </c>
      <c r="E181" s="2861"/>
      <c r="F181" s="2898">
        <v>157.3176</v>
      </c>
      <c r="G181" s="2863">
        <v>161.9</v>
      </c>
      <c r="H181" s="2865">
        <v>163</v>
      </c>
      <c r="I181" s="2861"/>
    </row>
    <row r="182" spans="1:9">
      <c r="A182" s="2857">
        <v>41518</v>
      </c>
      <c r="B182" s="2897">
        <v>157.31567619047615</v>
      </c>
      <c r="C182" s="2859">
        <v>161.95999999999998</v>
      </c>
      <c r="D182" s="2899">
        <v>163.14285714285714</v>
      </c>
      <c r="E182" s="2861"/>
      <c r="F182" s="2898">
        <v>157.3075</v>
      </c>
      <c r="G182" s="2863">
        <v>160.65</v>
      </c>
      <c r="H182" s="2865">
        <v>162</v>
      </c>
      <c r="I182" s="2861"/>
    </row>
    <row r="183" spans="1:9">
      <c r="A183" s="2857">
        <v>41569</v>
      </c>
      <c r="B183" s="2899">
        <v>157.41658000000001</v>
      </c>
      <c r="C183" s="2859">
        <v>159.83350000000002</v>
      </c>
      <c r="D183" s="2899">
        <v>165</v>
      </c>
      <c r="E183" s="2861"/>
      <c r="F183" s="2900">
        <v>157.358</v>
      </c>
      <c r="G183" s="2863">
        <v>158.85</v>
      </c>
      <c r="H183" s="2865">
        <v>166</v>
      </c>
      <c r="I183" s="2861"/>
    </row>
    <row r="184" spans="1:9">
      <c r="A184" s="2857">
        <v>41589</v>
      </c>
      <c r="B184" s="2899">
        <v>157.27335238095242</v>
      </c>
      <c r="C184" s="2859">
        <v>158.78666666666666</v>
      </c>
      <c r="D184" s="2899">
        <v>167.14285714285714</v>
      </c>
      <c r="E184" s="2861"/>
      <c r="F184" s="2900">
        <v>157.27719999999999</v>
      </c>
      <c r="G184" s="2863">
        <v>158.52000000000001</v>
      </c>
      <c r="H184" s="2865">
        <v>168</v>
      </c>
      <c r="I184" s="2861"/>
    </row>
    <row r="185" spans="1:9" ht="15" thickBot="1">
      <c r="A185" s="2901">
        <v>41619</v>
      </c>
      <c r="B185" s="2902">
        <v>157.27417</v>
      </c>
      <c r="C185" s="2868">
        <v>159.0505</v>
      </c>
      <c r="D185" s="2869">
        <v>171.4</v>
      </c>
      <c r="E185" s="2870"/>
      <c r="F185" s="2903">
        <v>157.25700000000001</v>
      </c>
      <c r="G185" s="2872">
        <v>159.9</v>
      </c>
      <c r="H185" s="2873">
        <v>172</v>
      </c>
      <c r="I185" s="2870"/>
    </row>
    <row r="186" spans="1:9" ht="15" thickBot="1">
      <c r="A186" s="2883" t="s">
        <v>2236</v>
      </c>
      <c r="B186" s="2875">
        <v>157.3112183195307</v>
      </c>
      <c r="C186" s="2876">
        <v>159.25115251897861</v>
      </c>
      <c r="D186" s="2877">
        <v>162.4475414078675</v>
      </c>
      <c r="E186" s="2878"/>
      <c r="F186" s="2904"/>
      <c r="G186" s="2895"/>
      <c r="H186" s="2896"/>
      <c r="I186" s="2882"/>
    </row>
    <row r="187" spans="1:9">
      <c r="A187" s="2893">
        <v>41640</v>
      </c>
      <c r="B187" s="2905">
        <v>157.2916285714285</v>
      </c>
      <c r="C187" s="2906">
        <v>160.22952380952381</v>
      </c>
      <c r="D187" s="2905">
        <v>171.71428571428572</v>
      </c>
      <c r="E187" s="2907"/>
      <c r="F187" s="2908">
        <v>157.3075</v>
      </c>
      <c r="G187" s="2906">
        <v>162.5</v>
      </c>
      <c r="H187" s="2909">
        <v>168</v>
      </c>
      <c r="I187" s="2907"/>
    </row>
    <row r="188" spans="1:9">
      <c r="A188" s="2857">
        <v>41671</v>
      </c>
      <c r="B188" s="2905">
        <v>157.30749999999995</v>
      </c>
      <c r="C188" s="2910">
        <v>163.6225</v>
      </c>
      <c r="D188" s="2905">
        <v>169.45</v>
      </c>
      <c r="E188" s="2907"/>
      <c r="F188" s="2911">
        <v>157.3075</v>
      </c>
      <c r="G188" s="2910">
        <v>164.7</v>
      </c>
      <c r="H188" s="2912">
        <v>171</v>
      </c>
      <c r="I188" s="2907"/>
    </row>
    <row r="189" spans="1:9">
      <c r="A189" s="2857">
        <v>41699</v>
      </c>
      <c r="B189" s="2905">
        <v>157.30076666666662</v>
      </c>
      <c r="C189" s="2910">
        <v>164.62142857142859</v>
      </c>
      <c r="D189" s="2905">
        <v>171.52380952380952</v>
      </c>
      <c r="E189" s="2907"/>
      <c r="F189" s="2911">
        <v>157.29740000000001</v>
      </c>
      <c r="G189" s="2910">
        <v>164.9</v>
      </c>
      <c r="H189" s="2912">
        <v>172</v>
      </c>
      <c r="I189" s="2907"/>
    </row>
    <row r="190" spans="1:9">
      <c r="A190" s="2857">
        <v>41730</v>
      </c>
      <c r="B190" s="2905">
        <v>157.291845</v>
      </c>
      <c r="C190" s="2910">
        <v>162.19149999999999</v>
      </c>
      <c r="D190" s="2905">
        <v>170.3</v>
      </c>
      <c r="E190" s="2907"/>
      <c r="F190" s="2911">
        <v>157.28729999999999</v>
      </c>
      <c r="G190" s="2910">
        <v>160.63</v>
      </c>
      <c r="H190" s="2905">
        <v>167</v>
      </c>
      <c r="I190" s="2907"/>
    </row>
    <row r="191" spans="1:9">
      <c r="A191" s="2857">
        <v>41760</v>
      </c>
      <c r="B191" s="2905">
        <v>157.28729999999999</v>
      </c>
      <c r="C191" s="2910">
        <v>161.85849999999999</v>
      </c>
      <c r="D191" s="2905">
        <v>166.85</v>
      </c>
      <c r="E191" s="2907"/>
      <c r="F191" s="2911">
        <v>157.28729999999999</v>
      </c>
      <c r="G191" s="2910">
        <v>162.72999999999999</v>
      </c>
      <c r="H191" s="2905">
        <v>167</v>
      </c>
      <c r="I191" s="2907"/>
    </row>
    <row r="192" spans="1:9">
      <c r="A192" s="2857">
        <v>41791</v>
      </c>
      <c r="B192" s="2897">
        <v>157.28729999999999</v>
      </c>
      <c r="C192" s="2859">
        <v>162.81952380952379</v>
      </c>
      <c r="D192" s="2899">
        <v>167.16666666666666</v>
      </c>
      <c r="E192" s="2861"/>
      <c r="F192" s="2898">
        <v>157.28729999999999</v>
      </c>
      <c r="G192" s="2863">
        <v>162.94999999999999</v>
      </c>
      <c r="H192" s="2865">
        <v>168</v>
      </c>
      <c r="I192" s="2861"/>
    </row>
    <row r="193" spans="1:9">
      <c r="A193" s="2857">
        <v>41821</v>
      </c>
      <c r="B193" s="2905">
        <v>157.28729999999999</v>
      </c>
      <c r="C193" s="2859">
        <v>162.24619047619043</v>
      </c>
      <c r="D193" s="2899">
        <v>167.71428571428572</v>
      </c>
      <c r="E193" s="2861"/>
      <c r="F193" s="2898">
        <v>157.28729999999999</v>
      </c>
      <c r="G193" s="2863">
        <v>161.9</v>
      </c>
      <c r="H193" s="2905">
        <v>167</v>
      </c>
      <c r="I193" s="2861"/>
    </row>
    <row r="194" spans="1:9">
      <c r="A194" s="2857">
        <v>41852</v>
      </c>
      <c r="B194" s="2905">
        <v>157.28729999999999</v>
      </c>
      <c r="C194" s="2859">
        <v>161.98857142857142</v>
      </c>
      <c r="D194" s="2899">
        <v>170.35714285714286</v>
      </c>
      <c r="E194" s="2861"/>
      <c r="F194" s="2900">
        <v>157.28729999999999</v>
      </c>
      <c r="G194" s="2863">
        <v>162.4</v>
      </c>
      <c r="H194" s="2905">
        <v>169</v>
      </c>
      <c r="I194" s="2861"/>
    </row>
    <row r="195" spans="1:9">
      <c r="A195" s="2857">
        <v>41883</v>
      </c>
      <c r="B195" s="2905">
        <v>157.30061363636358</v>
      </c>
      <c r="C195" s="2910">
        <v>162.93227272727273</v>
      </c>
      <c r="D195" s="2905">
        <v>168.63636363636363</v>
      </c>
      <c r="E195" s="2907"/>
      <c r="F195" s="2911">
        <v>157.3075</v>
      </c>
      <c r="G195" s="2910">
        <v>163.69999999999999</v>
      </c>
      <c r="H195" s="2905">
        <v>169</v>
      </c>
      <c r="I195" s="2907"/>
    </row>
    <row r="196" spans="1:9">
      <c r="A196" s="2857">
        <v>41913</v>
      </c>
      <c r="B196" s="2905">
        <v>157.31406499999997</v>
      </c>
      <c r="C196" s="2859">
        <v>164.64249999999998</v>
      </c>
      <c r="D196" s="2899">
        <v>169.42500000000001</v>
      </c>
      <c r="E196" s="2861"/>
      <c r="F196" s="2898">
        <v>157.3176</v>
      </c>
      <c r="G196" s="2863">
        <v>165.55</v>
      </c>
      <c r="H196" s="2905">
        <v>170</v>
      </c>
      <c r="I196" s="2861"/>
    </row>
    <row r="197" spans="1:9">
      <c r="A197" s="2857">
        <v>41944</v>
      </c>
      <c r="B197" s="2905">
        <v>159.99611999999999</v>
      </c>
      <c r="C197" s="2859">
        <v>171.10099999999997</v>
      </c>
      <c r="D197" s="2899">
        <v>175.85</v>
      </c>
      <c r="E197" s="2861"/>
      <c r="F197" s="2900">
        <v>166.65</v>
      </c>
      <c r="G197" s="2863">
        <v>176.8</v>
      </c>
      <c r="H197" s="2905">
        <v>182.5</v>
      </c>
      <c r="I197" s="2861"/>
    </row>
    <row r="198" spans="1:9" ht="15" thickBot="1">
      <c r="A198" s="2857">
        <v>41974</v>
      </c>
      <c r="B198" s="2905">
        <v>169.67999999999998</v>
      </c>
      <c r="C198" s="2910">
        <v>180.32857142857142</v>
      </c>
      <c r="D198" s="2905">
        <v>188.45238095238096</v>
      </c>
      <c r="E198" s="2913"/>
      <c r="F198" s="2911">
        <v>169.68</v>
      </c>
      <c r="G198" s="2910">
        <v>180</v>
      </c>
      <c r="H198" s="2912">
        <v>191.5</v>
      </c>
      <c r="I198" s="2907"/>
    </row>
    <row r="199" spans="1:9" ht="15" thickBot="1">
      <c r="A199" s="2883" t="s">
        <v>2236</v>
      </c>
      <c r="B199" s="2875">
        <v>158.55264490620488</v>
      </c>
      <c r="C199" s="2876">
        <v>164.88184018759017</v>
      </c>
      <c r="D199" s="2877">
        <v>171.45332792207793</v>
      </c>
      <c r="E199" s="2878"/>
      <c r="F199" s="2894"/>
      <c r="G199" s="2895"/>
      <c r="H199" s="2896"/>
      <c r="I199" s="2882"/>
    </row>
    <row r="200" spans="1:9">
      <c r="A200" s="2893">
        <v>42005</v>
      </c>
      <c r="B200" s="2905">
        <v>169.67999999999998</v>
      </c>
      <c r="C200" s="2906">
        <v>181.78349999999998</v>
      </c>
      <c r="D200" s="2905">
        <v>196.125</v>
      </c>
      <c r="E200" s="2914"/>
      <c r="F200" s="2908">
        <v>169.68</v>
      </c>
      <c r="G200" s="2906">
        <v>185.2</v>
      </c>
      <c r="H200" s="2909">
        <v>207.5</v>
      </c>
      <c r="I200" s="2907"/>
    </row>
    <row r="201" spans="1:9">
      <c r="A201" s="2857">
        <v>42036</v>
      </c>
      <c r="B201" s="2905">
        <v>169.68000000000004</v>
      </c>
      <c r="C201" s="2910">
        <v>194.48</v>
      </c>
      <c r="D201" s="2905">
        <v>213.02500000000001</v>
      </c>
      <c r="E201" s="2907"/>
      <c r="F201" s="2911">
        <v>169.68</v>
      </c>
      <c r="G201" s="2910">
        <v>198</v>
      </c>
      <c r="H201" s="2912">
        <v>224</v>
      </c>
      <c r="I201" s="2907"/>
    </row>
    <row r="202" spans="1:9">
      <c r="A202" s="2857">
        <v>42064</v>
      </c>
      <c r="B202" s="2905" t="s">
        <v>59</v>
      </c>
      <c r="C202" s="2910">
        <v>197.07272727272729</v>
      </c>
      <c r="D202" s="2912">
        <v>222.93181818181819</v>
      </c>
      <c r="E202" s="2907"/>
      <c r="F202" s="2905" t="s">
        <v>59</v>
      </c>
      <c r="G202" s="2910">
        <v>197</v>
      </c>
      <c r="H202" s="2912">
        <v>214.5</v>
      </c>
      <c r="I202" s="2907"/>
    </row>
    <row r="203" spans="1:9">
      <c r="A203" s="2857">
        <v>42095</v>
      </c>
      <c r="B203" s="2905" t="s">
        <v>59</v>
      </c>
      <c r="C203" s="2910">
        <v>197</v>
      </c>
      <c r="D203" s="2912">
        <v>210.7</v>
      </c>
      <c r="E203" s="2907"/>
      <c r="F203" s="2905" t="s">
        <v>59</v>
      </c>
      <c r="G203" s="2910">
        <v>197</v>
      </c>
      <c r="H203" s="2912">
        <v>221</v>
      </c>
      <c r="I203" s="2907"/>
    </row>
    <row r="204" spans="1:9">
      <c r="A204" s="2857">
        <v>42125</v>
      </c>
      <c r="B204" s="2905" t="s">
        <v>59</v>
      </c>
      <c r="C204" s="2910">
        <v>197</v>
      </c>
      <c r="D204" s="2912">
        <v>219.55263157894737</v>
      </c>
      <c r="E204" s="2907"/>
      <c r="F204" s="2905" t="s">
        <v>59</v>
      </c>
      <c r="G204" s="2910">
        <v>197</v>
      </c>
      <c r="H204" s="2912">
        <v>216</v>
      </c>
      <c r="I204" s="2907"/>
    </row>
    <row r="205" spans="1:9">
      <c r="A205" s="2857">
        <v>42156</v>
      </c>
      <c r="B205" s="2905" t="s">
        <v>59</v>
      </c>
      <c r="C205" s="2910">
        <v>196.91590909090917</v>
      </c>
      <c r="D205" s="2912">
        <v>218.97727272727272</v>
      </c>
      <c r="E205" s="2907"/>
      <c r="F205" s="2905" t="s">
        <v>59</v>
      </c>
      <c r="G205" s="2910">
        <v>196.95</v>
      </c>
      <c r="H205" s="2912">
        <v>225.5</v>
      </c>
      <c r="I205" s="2907"/>
    </row>
    <row r="206" spans="1:9">
      <c r="A206" s="2857">
        <v>42186</v>
      </c>
      <c r="B206" s="2905" t="s">
        <v>59</v>
      </c>
      <c r="C206" s="2910">
        <v>196.97368421052633</v>
      </c>
      <c r="D206" s="2912">
        <v>237.14894736842106</v>
      </c>
      <c r="E206" s="2907"/>
      <c r="F206" s="2905" t="s">
        <v>59</v>
      </c>
      <c r="G206" s="2910">
        <v>197</v>
      </c>
      <c r="H206" s="2912">
        <v>229</v>
      </c>
      <c r="I206" s="2907"/>
    </row>
    <row r="207" spans="1:9">
      <c r="A207" s="2857">
        <v>42217</v>
      </c>
      <c r="B207" s="2905" t="s">
        <v>59</v>
      </c>
      <c r="C207" s="2910">
        <v>197</v>
      </c>
      <c r="D207" s="2912">
        <v>216.64285714285714</v>
      </c>
      <c r="E207" s="2907"/>
      <c r="F207" s="2905" t="s">
        <v>59</v>
      </c>
      <c r="G207" s="2910">
        <v>197</v>
      </c>
      <c r="H207" s="2912">
        <v>218</v>
      </c>
      <c r="I207" s="2907"/>
    </row>
    <row r="208" spans="1:9">
      <c r="A208" s="2857">
        <v>42248</v>
      </c>
      <c r="B208" s="2905" t="s">
        <v>59</v>
      </c>
      <c r="C208" s="2910">
        <v>196.9975</v>
      </c>
      <c r="D208" s="2912">
        <v>222.67500000000001</v>
      </c>
      <c r="E208" s="2907"/>
      <c r="F208" s="2905" t="s">
        <v>59</v>
      </c>
      <c r="G208" s="2910">
        <v>196.95</v>
      </c>
      <c r="H208" s="2912">
        <v>223</v>
      </c>
      <c r="I208" s="2907"/>
    </row>
    <row r="209" spans="1:9">
      <c r="A209" s="2857">
        <v>42278</v>
      </c>
      <c r="B209" s="2905" t="s">
        <v>59</v>
      </c>
      <c r="C209" s="2910">
        <v>196.98857142857145</v>
      </c>
      <c r="D209" s="2912">
        <v>224.97619047619048</v>
      </c>
      <c r="E209" s="2907"/>
      <c r="F209" s="2905" t="s">
        <v>59</v>
      </c>
      <c r="G209" s="2910">
        <v>197</v>
      </c>
      <c r="H209" s="2912">
        <v>225</v>
      </c>
      <c r="I209" s="2907"/>
    </row>
    <row r="210" spans="1:9">
      <c r="A210" s="2857">
        <v>42309</v>
      </c>
      <c r="B210" s="2905" t="s">
        <v>59</v>
      </c>
      <c r="C210" s="2910">
        <v>196.99142857142857</v>
      </c>
      <c r="D210" s="2912">
        <v>232.4047619047619</v>
      </c>
      <c r="E210" s="2907"/>
      <c r="F210" s="2905" t="s">
        <v>59</v>
      </c>
      <c r="G210" s="2910">
        <v>197</v>
      </c>
      <c r="H210" s="2912">
        <v>242</v>
      </c>
      <c r="I210" s="2907"/>
    </row>
    <row r="211" spans="1:9" ht="15" thickBot="1">
      <c r="A211" s="2857">
        <v>42339</v>
      </c>
      <c r="B211" s="2905"/>
      <c r="C211" s="2910">
        <v>196.98649999999998</v>
      </c>
      <c r="D211" s="2912">
        <v>258.3</v>
      </c>
      <c r="E211" s="2907"/>
      <c r="F211" s="2905"/>
      <c r="G211" s="2910">
        <v>197</v>
      </c>
      <c r="H211" s="2912">
        <v>267</v>
      </c>
      <c r="I211" s="2907"/>
    </row>
    <row r="212" spans="1:9" ht="15" thickBot="1">
      <c r="A212" s="2883" t="s">
        <v>2236</v>
      </c>
      <c r="B212" s="2877">
        <v>169.68</v>
      </c>
      <c r="C212" s="2876">
        <v>195.51581838118022</v>
      </c>
      <c r="D212" s="2915">
        <v>222.78828994835575</v>
      </c>
      <c r="E212" s="2878"/>
      <c r="F212" s="2904"/>
      <c r="G212" s="2895"/>
      <c r="H212" s="2896"/>
      <c r="I212" s="2882"/>
    </row>
    <row r="213" spans="1:9">
      <c r="A213" s="2893">
        <v>42370</v>
      </c>
      <c r="B213" s="2905" t="s">
        <v>59</v>
      </c>
      <c r="C213" s="2906">
        <v>197</v>
      </c>
      <c r="D213" s="2905">
        <v>289.77499999999998</v>
      </c>
      <c r="E213" s="2907"/>
      <c r="F213" s="2908" t="s">
        <v>59</v>
      </c>
      <c r="G213" s="2906">
        <v>197</v>
      </c>
      <c r="H213" s="2909">
        <v>305</v>
      </c>
      <c r="I213" s="2907"/>
    </row>
    <row r="214" spans="1:9">
      <c r="A214" s="2857">
        <v>42401</v>
      </c>
      <c r="B214" s="2905" t="s">
        <v>59</v>
      </c>
      <c r="C214" s="2910">
        <v>197</v>
      </c>
      <c r="D214" s="2905">
        <v>329.83333333333331</v>
      </c>
      <c r="E214" s="2907"/>
      <c r="F214" s="2911" t="s">
        <v>59</v>
      </c>
      <c r="G214" s="2910">
        <v>197</v>
      </c>
      <c r="H214" s="2912">
        <v>325</v>
      </c>
      <c r="I214" s="2907"/>
    </row>
    <row r="215" spans="1:9">
      <c r="A215" s="2857">
        <v>42430</v>
      </c>
      <c r="B215" s="2905" t="s">
        <v>59</v>
      </c>
      <c r="C215" s="2910">
        <v>197</v>
      </c>
      <c r="D215" s="2912">
        <v>320.92857142857144</v>
      </c>
      <c r="E215" s="2907"/>
      <c r="F215" s="2905" t="s">
        <v>59</v>
      </c>
      <c r="G215" s="2910">
        <v>197</v>
      </c>
      <c r="H215" s="2912">
        <v>322</v>
      </c>
      <c r="I215" s="2907"/>
    </row>
    <row r="216" spans="1:9">
      <c r="A216" s="2857">
        <v>42461</v>
      </c>
      <c r="B216" s="2905" t="s">
        <v>59</v>
      </c>
      <c r="C216" s="2910">
        <v>197</v>
      </c>
      <c r="D216" s="2912">
        <v>320.71428571428572</v>
      </c>
      <c r="E216" s="2907"/>
      <c r="F216" s="2905" t="s">
        <v>59</v>
      </c>
      <c r="G216" s="2910">
        <v>197</v>
      </c>
      <c r="H216" s="2912">
        <v>320.5</v>
      </c>
      <c r="I216" s="2907"/>
    </row>
    <row r="217" spans="1:9">
      <c r="A217" s="2857">
        <v>42491</v>
      </c>
      <c r="B217" s="2905" t="s">
        <v>59</v>
      </c>
      <c r="C217" s="2910">
        <v>197</v>
      </c>
      <c r="D217" s="2912">
        <v>336.92500000000001</v>
      </c>
      <c r="E217" s="2907"/>
      <c r="F217" s="2905" t="s">
        <v>59</v>
      </c>
      <c r="G217" s="2910">
        <v>197</v>
      </c>
      <c r="H217" s="2912">
        <v>350</v>
      </c>
      <c r="I217" s="2907"/>
    </row>
    <row r="218" spans="1:9">
      <c r="A218" s="2857">
        <v>42522</v>
      </c>
      <c r="B218" s="2905" t="s">
        <v>59</v>
      </c>
      <c r="C218" s="2910">
        <v>231.76136363636363</v>
      </c>
      <c r="D218" s="2912">
        <v>351.81818181818181</v>
      </c>
      <c r="E218" s="2907"/>
      <c r="F218" s="2905" t="s">
        <v>59</v>
      </c>
      <c r="G218" s="2910">
        <v>283</v>
      </c>
      <c r="H218" s="2912">
        <v>348</v>
      </c>
      <c r="I218" s="2907"/>
    </row>
    <row r="219" spans="1:9">
      <c r="A219" s="2857">
        <v>42552</v>
      </c>
      <c r="B219" s="2905" t="s">
        <v>59</v>
      </c>
      <c r="C219" s="2910">
        <v>294.57222222222231</v>
      </c>
      <c r="D219" s="2912">
        <v>364.47222222222223</v>
      </c>
      <c r="E219" s="2907"/>
      <c r="F219" s="2905" t="s">
        <v>59</v>
      </c>
      <c r="G219" s="2910">
        <v>313</v>
      </c>
      <c r="H219" s="2912">
        <v>379</v>
      </c>
      <c r="I219" s="2907"/>
    </row>
    <row r="220" spans="1:9">
      <c r="A220" s="2857">
        <v>42583</v>
      </c>
      <c r="B220" s="2905" t="s">
        <v>59</v>
      </c>
      <c r="C220" s="2910">
        <v>309.73043478260871</v>
      </c>
      <c r="D220" s="2912">
        <v>396.1521739130435</v>
      </c>
      <c r="E220" s="2907"/>
      <c r="F220" s="2905" t="s">
        <v>59</v>
      </c>
      <c r="G220" s="2910">
        <v>306</v>
      </c>
      <c r="H220" s="2912">
        <v>420</v>
      </c>
      <c r="I220" s="2907"/>
    </row>
    <row r="221" spans="1:9">
      <c r="A221" s="2857">
        <v>42614</v>
      </c>
      <c r="B221" s="2905" t="s">
        <v>59</v>
      </c>
      <c r="C221" s="2910">
        <v>305.22500000000002</v>
      </c>
      <c r="D221" s="2912">
        <v>431.1</v>
      </c>
      <c r="E221" s="2907"/>
      <c r="F221" s="2905" t="s">
        <v>59</v>
      </c>
      <c r="G221" s="2910">
        <v>305.25</v>
      </c>
      <c r="H221" s="2912">
        <v>464</v>
      </c>
      <c r="I221" s="2907"/>
    </row>
    <row r="222" spans="1:9">
      <c r="A222" s="2857">
        <v>42644</v>
      </c>
      <c r="B222" s="2905" t="s">
        <v>59</v>
      </c>
      <c r="C222" s="2910">
        <v>305.21249999999998</v>
      </c>
      <c r="D222" s="2912">
        <v>462.02499999999998</v>
      </c>
      <c r="E222" s="2907"/>
      <c r="F222" s="2905" t="s">
        <v>59</v>
      </c>
      <c r="G222" s="2910">
        <v>305</v>
      </c>
      <c r="H222" s="2912">
        <v>469</v>
      </c>
      <c r="I222" s="2907"/>
    </row>
    <row r="223" spans="1:9">
      <c r="A223" s="2857">
        <v>42675</v>
      </c>
      <c r="B223" s="2905" t="s">
        <v>59</v>
      </c>
      <c r="C223" s="2910">
        <v>305.18181818181819</v>
      </c>
      <c r="D223" s="2912">
        <v>415.36363636363637</v>
      </c>
      <c r="E223" s="2907"/>
      <c r="F223" s="2905" t="s">
        <v>59</v>
      </c>
      <c r="G223" s="2910">
        <v>305</v>
      </c>
      <c r="H223" s="2912">
        <v>400</v>
      </c>
      <c r="I223" s="2907"/>
    </row>
    <row r="224" spans="1:9" ht="15" thickBot="1">
      <c r="A224" s="2901">
        <v>42705</v>
      </c>
      <c r="B224" s="2916" t="s">
        <v>59</v>
      </c>
      <c r="C224" s="2917">
        <v>305.2236842105263</v>
      </c>
      <c r="D224" s="2918">
        <v>455.26315789473682</v>
      </c>
      <c r="E224" s="2913"/>
      <c r="F224" s="2916" t="s">
        <v>59</v>
      </c>
      <c r="G224" s="2917">
        <v>305</v>
      </c>
      <c r="H224" s="2918">
        <v>490</v>
      </c>
      <c r="I224" s="2913"/>
    </row>
    <row r="225" spans="1:9" ht="15" thickBot="1">
      <c r="A225" s="2883" t="s">
        <v>2236</v>
      </c>
      <c r="B225" s="2877" t="s">
        <v>59</v>
      </c>
      <c r="C225" s="2876">
        <v>253.49225191946155</v>
      </c>
      <c r="D225" s="2877">
        <v>372.86421355733427</v>
      </c>
      <c r="E225" s="2878"/>
      <c r="F225" s="2904"/>
      <c r="G225" s="2895"/>
      <c r="H225" s="2896"/>
      <c r="I225" s="2882"/>
    </row>
    <row r="226" spans="1:9">
      <c r="A226" s="2893">
        <v>42736</v>
      </c>
      <c r="B226" s="2905" t="s">
        <v>59</v>
      </c>
      <c r="C226" s="2906">
        <v>305.20238095238096</v>
      </c>
      <c r="D226" s="2905">
        <v>493.28571428571428</v>
      </c>
      <c r="E226" s="2907"/>
      <c r="F226" s="2908" t="s">
        <v>59</v>
      </c>
      <c r="G226" s="2906">
        <v>305.25</v>
      </c>
      <c r="H226" s="2909">
        <v>497</v>
      </c>
      <c r="I226" s="2907"/>
    </row>
    <row r="227" spans="1:9">
      <c r="A227" s="2857">
        <v>42767</v>
      </c>
      <c r="B227" s="2905" t="s">
        <v>59</v>
      </c>
      <c r="C227" s="2910">
        <v>305.3125</v>
      </c>
      <c r="D227" s="2905">
        <v>494.7</v>
      </c>
      <c r="E227" s="2907"/>
      <c r="F227" s="2911" t="s">
        <v>59</v>
      </c>
      <c r="G227" s="2910">
        <v>305.5</v>
      </c>
      <c r="H227" s="2912">
        <v>450</v>
      </c>
      <c r="I227" s="2907"/>
    </row>
    <row r="228" spans="1:9">
      <c r="A228" s="2857">
        <v>42795</v>
      </c>
      <c r="B228" s="2905" t="s">
        <v>59</v>
      </c>
      <c r="C228" s="2910">
        <v>306.4021739130435</v>
      </c>
      <c r="D228" s="2912">
        <v>429.47826086956519</v>
      </c>
      <c r="E228" s="2907"/>
      <c r="F228" s="2905" t="s">
        <v>59</v>
      </c>
      <c r="G228" s="2910">
        <v>306.35000000000002</v>
      </c>
      <c r="H228" s="2912">
        <v>385</v>
      </c>
      <c r="I228" s="2907"/>
    </row>
    <row r="229" spans="1:9">
      <c r="A229" s="2857">
        <v>42826</v>
      </c>
      <c r="B229" s="2905" t="s">
        <v>59</v>
      </c>
      <c r="C229" s="2910">
        <v>306.05277777777775</v>
      </c>
      <c r="D229" s="2912">
        <v>392.88888888888891</v>
      </c>
      <c r="E229" s="2907">
        <v>378.10771428571422</v>
      </c>
      <c r="F229" s="2905" t="s">
        <v>59</v>
      </c>
      <c r="G229" s="2910">
        <v>305.85000000000002</v>
      </c>
      <c r="H229" s="2912">
        <v>390</v>
      </c>
      <c r="I229" s="2907">
        <v>379.03571428571428</v>
      </c>
    </row>
    <row r="230" spans="1:9">
      <c r="A230" s="2857">
        <v>42856</v>
      </c>
      <c r="B230" s="2905" t="s">
        <v>59</v>
      </c>
      <c r="C230" s="2910">
        <v>305.53809523809514</v>
      </c>
      <c r="D230" s="2912">
        <v>384.47619047619048</v>
      </c>
      <c r="E230" s="2907">
        <v>381.86333144368865</v>
      </c>
      <c r="F230" s="2905" t="s">
        <v>59</v>
      </c>
      <c r="G230" s="2910">
        <v>305.39999999999998</v>
      </c>
      <c r="H230" s="2912">
        <v>376</v>
      </c>
      <c r="I230" s="2907">
        <v>380.5</v>
      </c>
    </row>
    <row r="231" spans="1:9">
      <c r="A231" s="2857">
        <v>42887</v>
      </c>
      <c r="B231" s="2905" t="s">
        <v>59</v>
      </c>
      <c r="C231" s="2910">
        <v>305.71500000000003</v>
      </c>
      <c r="D231" s="2912">
        <v>366.25</v>
      </c>
      <c r="E231" s="2907">
        <v>370.46016865079366</v>
      </c>
      <c r="F231" s="2905" t="s">
        <v>59</v>
      </c>
      <c r="G231" s="2910">
        <v>305.89999999999998</v>
      </c>
      <c r="H231" s="2912">
        <v>366</v>
      </c>
      <c r="I231" s="2907">
        <v>366.44</v>
      </c>
    </row>
    <row r="232" spans="1:9">
      <c r="A232" s="2857">
        <v>42917</v>
      </c>
      <c r="B232" s="2905" t="s">
        <v>59</v>
      </c>
      <c r="C232" s="2910">
        <v>305.86190476190467</v>
      </c>
      <c r="D232" s="2912">
        <v>365.38095238095241</v>
      </c>
      <c r="E232" s="2907">
        <v>364.74761904761908</v>
      </c>
      <c r="F232" s="2905" t="s">
        <v>59</v>
      </c>
      <c r="G232" s="2910">
        <v>305.64999999999998</v>
      </c>
      <c r="H232" s="2912">
        <v>362</v>
      </c>
      <c r="I232" s="2907">
        <v>367.88</v>
      </c>
    </row>
    <row r="233" spans="1:9">
      <c r="A233" s="2857">
        <v>42948</v>
      </c>
      <c r="B233" s="2905" t="s">
        <v>59</v>
      </c>
      <c r="C233" s="2910">
        <v>305.66739130434786</v>
      </c>
      <c r="D233" s="2912">
        <v>365.56521739130437</v>
      </c>
      <c r="E233" s="2907">
        <v>362.72608695652178</v>
      </c>
      <c r="F233" s="2905" t="s">
        <v>59</v>
      </c>
      <c r="G233" s="2910">
        <v>305.85000000000002</v>
      </c>
      <c r="H233" s="2912">
        <v>364</v>
      </c>
      <c r="I233" s="2907">
        <v>359.67</v>
      </c>
    </row>
    <row r="234" spans="1:9">
      <c r="A234" s="2857">
        <v>42979</v>
      </c>
      <c r="B234" s="2905" t="s">
        <v>59</v>
      </c>
      <c r="C234" s="2910">
        <v>305.88684210526316</v>
      </c>
      <c r="D234" s="2912">
        <v>365.55263157894734</v>
      </c>
      <c r="E234" s="2907">
        <v>359.98894736842112</v>
      </c>
      <c r="F234" s="2905" t="s">
        <v>59</v>
      </c>
      <c r="G234" s="2910">
        <v>305.75</v>
      </c>
      <c r="H234" s="2912">
        <v>364.5</v>
      </c>
      <c r="I234" s="2907">
        <v>360.4</v>
      </c>
    </row>
    <row r="235" spans="1:9">
      <c r="A235" s="2857">
        <v>43009</v>
      </c>
      <c r="B235" s="2905" t="s">
        <v>59</v>
      </c>
      <c r="C235" s="2910">
        <v>305.62380952380948</v>
      </c>
      <c r="D235" s="2912">
        <v>362.21428571428572</v>
      </c>
      <c r="E235" s="2907">
        <v>360.43238095238092</v>
      </c>
      <c r="F235" s="2905" t="s">
        <v>59</v>
      </c>
      <c r="G235" s="2910">
        <v>305.8</v>
      </c>
      <c r="H235" s="2912">
        <v>362</v>
      </c>
      <c r="I235" s="2907">
        <v>360.83</v>
      </c>
    </row>
    <row r="236" spans="1:9">
      <c r="A236" s="2857">
        <v>43040</v>
      </c>
      <c r="B236" s="2905" t="s">
        <v>59</v>
      </c>
      <c r="C236" s="2910">
        <v>305.90454545454543</v>
      </c>
      <c r="D236" s="2912">
        <v>362.40909090909093</v>
      </c>
      <c r="E236" s="2907">
        <v>360.30272727272717</v>
      </c>
      <c r="F236" s="2905" t="s">
        <v>59</v>
      </c>
      <c r="G236" s="2910">
        <v>306</v>
      </c>
      <c r="H236" s="2912">
        <v>363</v>
      </c>
      <c r="I236" s="2907">
        <v>360.65</v>
      </c>
    </row>
    <row r="237" spans="1:9" ht="15" thickBot="1">
      <c r="A237" s="2901">
        <v>43070</v>
      </c>
      <c r="B237" s="2916" t="s">
        <v>59</v>
      </c>
      <c r="C237" s="2917">
        <v>306.31388888888887</v>
      </c>
      <c r="D237" s="2918">
        <v>362.83333333333331</v>
      </c>
      <c r="E237" s="2913">
        <v>360.67944444444441</v>
      </c>
      <c r="F237" s="2916" t="s">
        <v>59</v>
      </c>
      <c r="G237" s="2917">
        <v>306</v>
      </c>
      <c r="H237" s="2918">
        <v>363</v>
      </c>
      <c r="I237" s="2913">
        <v>360.33</v>
      </c>
    </row>
    <row r="238" spans="1:9" ht="15" thickBot="1">
      <c r="A238" s="2883" t="s">
        <v>2236</v>
      </c>
      <c r="B238" s="2877" t="s">
        <v>59</v>
      </c>
      <c r="C238" s="2876">
        <v>305.78643724696349</v>
      </c>
      <c r="D238" s="2877">
        <v>395.70445344129553</v>
      </c>
      <c r="E238" s="2878">
        <v>365.58254061624643</v>
      </c>
      <c r="F238" s="2904"/>
      <c r="G238" s="2895"/>
      <c r="H238" s="2896"/>
      <c r="I238" s="2896"/>
    </row>
    <row r="239" spans="1:9">
      <c r="A239" s="2893">
        <v>43101</v>
      </c>
      <c r="B239" s="2905" t="s">
        <v>59</v>
      </c>
      <c r="C239" s="2906">
        <v>305.77727272727265</v>
      </c>
      <c r="D239" s="2905">
        <v>363.20454545454544</v>
      </c>
      <c r="E239" s="2907">
        <v>360.53363636363639</v>
      </c>
      <c r="F239" s="2908" t="s">
        <v>59</v>
      </c>
      <c r="G239" s="2906">
        <v>305.7</v>
      </c>
      <c r="H239" s="2909">
        <v>363</v>
      </c>
      <c r="I239" s="2907">
        <v>360</v>
      </c>
    </row>
    <row r="240" spans="1:9">
      <c r="A240" s="2857">
        <v>43132</v>
      </c>
      <c r="B240" s="2905" t="s">
        <v>59</v>
      </c>
      <c r="C240" s="2910">
        <v>305.89499999999992</v>
      </c>
      <c r="D240" s="2905">
        <v>362.47500000000002</v>
      </c>
      <c r="E240" s="2907">
        <v>360.35699999999991</v>
      </c>
      <c r="F240" s="2911" t="s">
        <v>59</v>
      </c>
      <c r="G240" s="2910">
        <v>305.89999999999998</v>
      </c>
      <c r="H240" s="2912">
        <v>362</v>
      </c>
      <c r="I240" s="2907">
        <v>360.51</v>
      </c>
    </row>
    <row r="241" spans="1:9">
      <c r="A241" s="2857">
        <v>43160</v>
      </c>
      <c r="B241" s="2905" t="s">
        <v>59</v>
      </c>
      <c r="C241" s="2910">
        <v>305.74285714285702</v>
      </c>
      <c r="D241" s="2912">
        <v>362.07142857142856</v>
      </c>
      <c r="E241" s="2907">
        <v>360.2061904761905</v>
      </c>
      <c r="F241" s="2905" t="s">
        <v>59</v>
      </c>
      <c r="G241" s="2910">
        <v>305.64999999999998</v>
      </c>
      <c r="H241" s="2912">
        <v>362</v>
      </c>
      <c r="I241" s="2907">
        <v>360.2</v>
      </c>
    </row>
    <row r="242" spans="1:9">
      <c r="A242" s="2857">
        <v>43191</v>
      </c>
      <c r="B242" s="2905" t="s">
        <v>59</v>
      </c>
      <c r="C242" s="2910">
        <v>305.6099999999999</v>
      </c>
      <c r="D242" s="2905">
        <v>362.25</v>
      </c>
      <c r="E242" s="2907">
        <v>360.26900000000006</v>
      </c>
      <c r="F242" s="2911" t="s">
        <v>59</v>
      </c>
      <c r="G242" s="2910">
        <v>305.7</v>
      </c>
      <c r="H242" s="2912">
        <v>362</v>
      </c>
      <c r="I242" s="2907">
        <v>360.51</v>
      </c>
    </row>
    <row r="243" spans="1:9">
      <c r="A243" s="2857">
        <v>43221</v>
      </c>
      <c r="B243" s="2905" t="s">
        <v>59</v>
      </c>
      <c r="C243" s="2910">
        <v>305.82619047619039</v>
      </c>
      <c r="D243" s="2905">
        <v>362.85714285714283</v>
      </c>
      <c r="E243" s="2907">
        <v>361.19190476190482</v>
      </c>
      <c r="F243" s="2911" t="s">
        <v>59</v>
      </c>
      <c r="G243" s="2910">
        <v>305.95</v>
      </c>
      <c r="H243" s="2912">
        <v>362.5</v>
      </c>
      <c r="I243" s="2907">
        <v>360.97</v>
      </c>
    </row>
    <row r="244" spans="1:9">
      <c r="A244" s="2857">
        <v>43252</v>
      </c>
      <c r="B244" s="2905" t="s">
        <v>59</v>
      </c>
      <c r="C244" s="2910">
        <v>305.87105263157895</v>
      </c>
      <c r="D244" s="2905">
        <v>360.65789473684208</v>
      </c>
      <c r="E244" s="2907">
        <v>361.06052631578956</v>
      </c>
      <c r="F244" s="2911" t="s">
        <v>59</v>
      </c>
      <c r="G244" s="2910">
        <v>305.75</v>
      </c>
      <c r="H244" s="2912">
        <v>360.5</v>
      </c>
      <c r="I244" s="2907">
        <v>361.32</v>
      </c>
    </row>
    <row r="245" spans="1:9">
      <c r="A245" s="2857">
        <v>43282</v>
      </c>
      <c r="B245" s="2905" t="s">
        <v>59</v>
      </c>
      <c r="C245" s="2910">
        <v>305.81428571428569</v>
      </c>
      <c r="D245" s="2905">
        <v>359.35714285714283</v>
      </c>
      <c r="E245" s="2907">
        <v>361.811904761905</v>
      </c>
      <c r="F245" s="2911" t="s">
        <v>59</v>
      </c>
      <c r="G245" s="2910">
        <v>305.89999999999998</v>
      </c>
      <c r="H245" s="2912">
        <v>359</v>
      </c>
      <c r="I245" s="2907">
        <v>362.4</v>
      </c>
    </row>
    <row r="246" spans="1:9">
      <c r="A246" s="2857">
        <v>43313</v>
      </c>
      <c r="B246" s="2905" t="s">
        <v>59</v>
      </c>
      <c r="C246" s="2910">
        <v>306.05714285714282</v>
      </c>
      <c r="D246" s="2905">
        <v>359</v>
      </c>
      <c r="E246" s="2907">
        <v>362.39380952380958</v>
      </c>
      <c r="F246" s="2911" t="s">
        <v>59</v>
      </c>
      <c r="G246" s="2910">
        <v>306.14999999999998</v>
      </c>
      <c r="H246" s="2912">
        <v>359</v>
      </c>
      <c r="I246" s="2907">
        <v>362.64</v>
      </c>
    </row>
    <row r="247" spans="1:9">
      <c r="A247" s="2857">
        <v>43344</v>
      </c>
      <c r="B247" s="2905" t="s">
        <v>59</v>
      </c>
      <c r="C247" s="2910">
        <v>306.27250000000015</v>
      </c>
      <c r="D247" s="2905">
        <v>359.25</v>
      </c>
      <c r="E247" s="2907">
        <v>364.21900000000005</v>
      </c>
      <c r="F247" s="2911" t="s">
        <v>59</v>
      </c>
      <c r="G247" s="2910">
        <v>306.35000000000002</v>
      </c>
      <c r="H247" s="2912">
        <v>360</v>
      </c>
      <c r="I247" s="2907">
        <v>363.92</v>
      </c>
    </row>
    <row r="248" spans="1:9">
      <c r="A248" s="2857">
        <v>43374</v>
      </c>
      <c r="B248" s="2905" t="s">
        <v>59</v>
      </c>
      <c r="C248" s="2910">
        <v>306.50500000000011</v>
      </c>
      <c r="D248" s="2905">
        <v>360.8125</v>
      </c>
      <c r="E248" s="2907">
        <v>363.976</v>
      </c>
      <c r="F248" s="2911" t="s">
        <v>59</v>
      </c>
      <c r="G248" s="2910">
        <v>306.60000000000002</v>
      </c>
      <c r="H248" s="2912">
        <v>361.75</v>
      </c>
      <c r="I248" s="2907">
        <v>363.54</v>
      </c>
    </row>
    <row r="249" spans="1:9">
      <c r="A249" s="2857">
        <v>43405</v>
      </c>
      <c r="B249" s="2905" t="s">
        <v>59</v>
      </c>
      <c r="C249" s="2910">
        <v>306.71190476190475</v>
      </c>
      <c r="D249" s="2905">
        <v>362.82142857142856</v>
      </c>
      <c r="E249" s="2907">
        <v>363.91380952380956</v>
      </c>
      <c r="F249" s="2911" t="s">
        <v>59</v>
      </c>
      <c r="G249" s="2910">
        <v>306.8</v>
      </c>
      <c r="H249" s="2912">
        <v>367</v>
      </c>
      <c r="I249" s="2907">
        <v>364.1</v>
      </c>
    </row>
    <row r="250" spans="1:9" ht="15" thickBot="1">
      <c r="A250" s="2857">
        <v>43435</v>
      </c>
      <c r="B250" s="2916" t="s">
        <v>59</v>
      </c>
      <c r="C250" s="2917">
        <v>306.92105263157896</v>
      </c>
      <c r="D250" s="2916">
        <v>363.46052631578948</v>
      </c>
      <c r="E250" s="2913">
        <v>364.75684210526316</v>
      </c>
      <c r="F250" s="2919" t="s">
        <v>59</v>
      </c>
      <c r="G250" s="2917">
        <v>307</v>
      </c>
      <c r="H250" s="2918">
        <v>361</v>
      </c>
      <c r="I250" s="2913">
        <v>364</v>
      </c>
    </row>
    <row r="251" spans="1:9" ht="15" thickBot="1">
      <c r="A251" s="2883" t="s">
        <v>2236</v>
      </c>
      <c r="B251" s="2877"/>
      <c r="C251" s="2876">
        <v>306.08016194331987</v>
      </c>
      <c r="D251" s="2877">
        <v>361.50910931174099</v>
      </c>
      <c r="E251" s="2878">
        <v>362.04947368421074</v>
      </c>
      <c r="F251" s="2904"/>
      <c r="G251" s="2895"/>
      <c r="H251" s="2896"/>
      <c r="I251" s="2896"/>
    </row>
    <row r="252" spans="1:9">
      <c r="A252" s="2893">
        <v>43466</v>
      </c>
      <c r="B252" s="2905" t="s">
        <v>59</v>
      </c>
      <c r="C252" s="2906">
        <v>306.84545454545457</v>
      </c>
      <c r="D252" s="2905">
        <v>360.94318181818181</v>
      </c>
      <c r="E252" s="2907">
        <v>363.76409090909095</v>
      </c>
      <c r="F252" s="2908" t="s">
        <v>59</v>
      </c>
      <c r="G252" s="2906">
        <v>306.75</v>
      </c>
      <c r="H252" s="2909">
        <v>360.25</v>
      </c>
      <c r="I252" s="2907">
        <v>363.03</v>
      </c>
    </row>
    <row r="253" spans="1:9">
      <c r="A253" s="2857">
        <v>43497</v>
      </c>
      <c r="B253" s="2920" t="s">
        <v>59</v>
      </c>
      <c r="C253" s="2910">
        <v>306.76818181818186</v>
      </c>
      <c r="D253" s="2905">
        <v>359.76136363636363</v>
      </c>
      <c r="E253" s="2907">
        <v>361.94363636363636</v>
      </c>
      <c r="F253" s="2911" t="s">
        <v>59</v>
      </c>
      <c r="G253" s="2910">
        <v>306.85000000000002</v>
      </c>
      <c r="H253" s="2912">
        <v>359.5</v>
      </c>
      <c r="I253" s="2907">
        <v>360.99</v>
      </c>
    </row>
    <row r="254" spans="1:9">
      <c r="A254" s="2857">
        <v>43525</v>
      </c>
      <c r="B254" s="2920" t="s">
        <v>59</v>
      </c>
      <c r="C254" s="2910">
        <v>306.92380952380938</v>
      </c>
      <c r="D254" s="2912">
        <v>359.23809523809524</v>
      </c>
      <c r="E254" s="2907">
        <v>360.48666666666674</v>
      </c>
      <c r="F254" s="2905" t="s">
        <v>59</v>
      </c>
      <c r="G254" s="2910">
        <v>306.95</v>
      </c>
      <c r="H254" s="2912">
        <v>359</v>
      </c>
      <c r="I254" s="2907">
        <v>360.68</v>
      </c>
    </row>
    <row r="255" spans="1:9">
      <c r="A255" s="2857">
        <v>43556</v>
      </c>
      <c r="B255" s="2920" t="s">
        <v>59</v>
      </c>
      <c r="C255" s="2910">
        <v>306.96249999999986</v>
      </c>
      <c r="D255" s="2905">
        <v>359</v>
      </c>
      <c r="E255" s="2907">
        <v>360.44200000000001</v>
      </c>
      <c r="F255" s="2905" t="s">
        <v>59</v>
      </c>
      <c r="G255" s="2910">
        <v>306.95</v>
      </c>
      <c r="H255" s="2912">
        <v>359</v>
      </c>
      <c r="I255" s="2907">
        <v>360.63</v>
      </c>
    </row>
    <row r="256" spans="1:9" s="2461" customFormat="1">
      <c r="A256" s="2857">
        <v>43586</v>
      </c>
      <c r="B256" s="2920" t="s">
        <v>59</v>
      </c>
      <c r="C256" s="2910">
        <v>306.94999999999987</v>
      </c>
      <c r="D256" s="2905">
        <v>359.75</v>
      </c>
      <c r="E256" s="2907">
        <v>360.70047619047625</v>
      </c>
      <c r="F256" s="2905" t="s">
        <v>59</v>
      </c>
      <c r="G256" s="2910">
        <v>306.95</v>
      </c>
      <c r="H256" s="2912">
        <v>360</v>
      </c>
      <c r="I256" s="2907">
        <v>360.74</v>
      </c>
    </row>
    <row r="257" spans="1:13" s="2461" customFormat="1">
      <c r="A257" s="2857">
        <v>43617</v>
      </c>
      <c r="B257" s="2920" t="s">
        <v>59</v>
      </c>
      <c r="C257" s="2910">
        <v>306.94705882352929</v>
      </c>
      <c r="D257" s="2905">
        <v>359.94117647058823</v>
      </c>
      <c r="E257" s="2907">
        <v>360.62705882352935</v>
      </c>
      <c r="F257" s="2905" t="s">
        <v>59</v>
      </c>
      <c r="G257" s="2910">
        <v>306.89999999999998</v>
      </c>
      <c r="H257" s="2912">
        <v>360</v>
      </c>
      <c r="I257" s="2907">
        <v>360.74</v>
      </c>
    </row>
    <row r="258" spans="1:13" s="2461" customFormat="1">
      <c r="A258" s="2857">
        <v>43647</v>
      </c>
      <c r="B258" s="2920" t="s">
        <v>59</v>
      </c>
      <c r="C258" s="2910">
        <v>306.93695652173903</v>
      </c>
      <c r="D258" s="2905">
        <v>359.43478260869563</v>
      </c>
      <c r="E258" s="2907">
        <v>361.25739130434783</v>
      </c>
      <c r="F258" s="2905" t="s">
        <v>59</v>
      </c>
      <c r="G258" s="2910">
        <v>306.85000000000002</v>
      </c>
      <c r="H258" s="2912">
        <v>359</v>
      </c>
      <c r="I258" s="2907">
        <v>361.68</v>
      </c>
      <c r="M258" s="2921"/>
    </row>
    <row r="259" spans="1:13" s="2461" customFormat="1">
      <c r="A259" s="2857">
        <v>43678</v>
      </c>
      <c r="B259" s="2920" t="s">
        <v>59</v>
      </c>
      <c r="C259" s="2910">
        <v>306.9325</v>
      </c>
      <c r="D259" s="2905">
        <v>359</v>
      </c>
      <c r="E259" s="2907">
        <v>362.99550000000011</v>
      </c>
      <c r="F259" s="2905" t="s">
        <v>59</v>
      </c>
      <c r="G259" s="2910">
        <v>307</v>
      </c>
      <c r="H259" s="2912">
        <v>359</v>
      </c>
      <c r="I259" s="2907">
        <v>362.93</v>
      </c>
    </row>
    <row r="260" spans="1:13" s="2461" customFormat="1" ht="15" thickBot="1">
      <c r="A260" s="2901">
        <v>43709</v>
      </c>
      <c r="B260" s="2890" t="s">
        <v>59</v>
      </c>
      <c r="C260" s="2917">
        <v>306.9190476190476</v>
      </c>
      <c r="D260" s="2918">
        <v>359</v>
      </c>
      <c r="E260" s="2913">
        <v>362.26523809523809</v>
      </c>
      <c r="F260" s="2890" t="s">
        <v>59</v>
      </c>
      <c r="G260" s="2917">
        <v>307</v>
      </c>
      <c r="H260" s="2918">
        <v>359</v>
      </c>
      <c r="I260" s="2913">
        <v>362.23</v>
      </c>
    </row>
    <row r="261" spans="1:13" s="2461" customFormat="1" ht="12.75"/>
    <row r="262" spans="1:13" s="2461" customFormat="1" ht="12.75">
      <c r="A262" s="2922" t="s">
        <v>2237</v>
      </c>
      <c r="B262" s="2923"/>
      <c r="C262" s="2923"/>
      <c r="D262" s="2923"/>
      <c r="E262" s="2923"/>
      <c r="F262" s="2923"/>
      <c r="G262" s="2923"/>
      <c r="H262" s="2923"/>
      <c r="I262" s="2923"/>
    </row>
    <row r="263" spans="1:13" s="2461" customFormat="1" ht="12.75">
      <c r="A263" s="2924" t="s">
        <v>2238</v>
      </c>
      <c r="B263" s="2923"/>
      <c r="C263" s="2923"/>
      <c r="D263" s="2923"/>
      <c r="E263" s="2923"/>
      <c r="F263" s="2923"/>
      <c r="G263" s="2923"/>
      <c r="H263" s="2923"/>
      <c r="I263" s="2923"/>
    </row>
    <row r="264" spans="1:13" s="2461" customFormat="1" ht="12.75">
      <c r="A264" s="2924" t="s">
        <v>2239</v>
      </c>
      <c r="B264" s="2923"/>
      <c r="C264" s="2923"/>
      <c r="D264" s="2923"/>
      <c r="E264" s="2923"/>
      <c r="F264" s="2923"/>
      <c r="G264" s="2923"/>
      <c r="H264" s="2923"/>
      <c r="I264" s="2923"/>
      <c r="M264" s="2921"/>
    </row>
    <row r="265" spans="1:13" s="2461" customFormat="1" ht="12.75">
      <c r="A265" s="2461" t="s">
        <v>314</v>
      </c>
    </row>
  </sheetData>
  <mergeCells count="3">
    <mergeCell ref="A3:A4"/>
    <mergeCell ref="B3:E3"/>
    <mergeCell ref="F3:I3"/>
  </mergeCells>
  <hyperlinks>
    <hyperlink ref="A1" location="Menu!A1" display="Return to Menu"/>
  </hyperlinks>
  <printOptions horizontalCentered="1" verticalCentered="1"/>
  <pageMargins left="0.91" right="0.39" top="0.47" bottom="0.39" header="0.3" footer="0.3"/>
  <pageSetup scale="49" fitToHeight="2"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74"/>
  <sheetViews>
    <sheetView view="pageBreakPreview" zoomScaleNormal="80" zoomScaleSheetLayoutView="100" workbookViewId="0"/>
  </sheetViews>
  <sheetFormatPr defaultColWidth="14.28515625" defaultRowHeight="15"/>
  <cols>
    <col min="1" max="1" width="15.42578125" style="2925" customWidth="1"/>
    <col min="2" max="2" width="17" style="2959" customWidth="1"/>
    <col min="3" max="3" width="12" style="2925" customWidth="1"/>
    <col min="4" max="4" width="17" style="2925" customWidth="1"/>
    <col min="5" max="5" width="1.85546875" style="2925" customWidth="1"/>
    <col min="6" max="6" width="11" style="2925" customWidth="1"/>
    <col min="7" max="7" width="17.140625" style="2959" customWidth="1"/>
    <col min="8" max="8" width="10.85546875" style="2925" customWidth="1"/>
    <col min="9" max="9" width="17" style="2925" customWidth="1"/>
    <col min="10" max="10" width="1.85546875" style="2925" customWidth="1"/>
    <col min="11" max="11" width="11" style="2925" customWidth="1"/>
    <col min="12" max="12" width="16.7109375" style="2925" customWidth="1"/>
    <col min="13" max="13" width="10.85546875" style="2925" customWidth="1"/>
    <col min="14" max="14" width="17" style="2925" customWidth="1"/>
    <col min="15" max="15" width="1.85546875" style="2925" customWidth="1"/>
    <col min="16" max="16" width="11.42578125" style="2925" customWidth="1"/>
    <col min="17" max="17" width="16.7109375" style="2925" customWidth="1"/>
    <col min="18" max="18" width="10.85546875" style="2925" customWidth="1"/>
    <col min="19" max="19" width="17" style="2925" customWidth="1"/>
    <col min="20" max="20" width="1.7109375" style="2925" customWidth="1"/>
    <col min="21" max="21" width="12.42578125" style="2925" customWidth="1"/>
    <col min="22" max="23" width="12.140625" style="2925" customWidth="1"/>
    <col min="24" max="24" width="9.140625" style="2925" customWidth="1"/>
    <col min="25" max="25" width="12" style="2925" customWidth="1"/>
    <col min="26" max="222" width="9.140625" style="2925" customWidth="1"/>
    <col min="223" max="223" width="8.85546875" style="2925" customWidth="1"/>
    <col min="224" max="224" width="19.7109375" style="2925" customWidth="1"/>
    <col min="225" max="225" width="9.7109375" style="2925" customWidth="1"/>
    <col min="226" max="226" width="14.28515625" style="2925" customWidth="1"/>
    <col min="227" max="227" width="1.42578125" style="2925" customWidth="1"/>
    <col min="228" max="228" width="8.85546875" style="2925" customWidth="1"/>
    <col min="229" max="229" width="14" style="2925" customWidth="1"/>
    <col min="230" max="230" width="9.7109375" style="2925" customWidth="1"/>
    <col min="231" max="231" width="14.28515625" style="2925" customWidth="1"/>
    <col min="232" max="232" width="1.5703125" style="2925" customWidth="1"/>
    <col min="233" max="233" width="8.85546875" style="2925" customWidth="1"/>
    <col min="234" max="234" width="14" style="2925" customWidth="1"/>
    <col min="235" max="235" width="9.7109375" style="2925" customWidth="1"/>
    <col min="236" max="236" width="14.28515625" style="2925" customWidth="1"/>
    <col min="237" max="237" width="1.5703125" style="2925" customWidth="1"/>
    <col min="238" max="238" width="8.85546875" style="2925" customWidth="1"/>
    <col min="239" max="239" width="14" style="2925" customWidth="1"/>
    <col min="240" max="240" width="9.7109375" style="2925" customWidth="1"/>
    <col min="241" max="241" width="14.28515625" style="2925" customWidth="1"/>
    <col min="242" max="242" width="1.5703125" style="2925" customWidth="1"/>
    <col min="243" max="243" width="8.85546875" style="2925" customWidth="1"/>
    <col min="244" max="244" width="14" style="2925" customWidth="1"/>
    <col min="245" max="245" width="9.7109375" style="2925" customWidth="1"/>
    <col min="246" max="246" width="14.28515625" style="2925" customWidth="1"/>
    <col min="247" max="247" width="1.85546875" style="2925" customWidth="1"/>
    <col min="248" max="248" width="8.85546875" style="2925" customWidth="1"/>
    <col min="249" max="249" width="14" style="2925" customWidth="1"/>
    <col min="250" max="250" width="9.7109375" style="2925" customWidth="1"/>
    <col min="251" max="251" width="14.28515625" style="2925" customWidth="1"/>
    <col min="252" max="252" width="1.85546875" style="2925" customWidth="1"/>
    <col min="253" max="253" width="8.85546875" style="2925" customWidth="1"/>
    <col min="254" max="254" width="14" style="2925" customWidth="1"/>
    <col min="255" max="255" width="9.7109375" style="2925" customWidth="1"/>
    <col min="256" max="256" width="14.28515625" style="2925"/>
    <col min="257" max="257" width="15.42578125" style="2925" customWidth="1"/>
    <col min="258" max="258" width="17" style="2925" customWidth="1"/>
    <col min="259" max="259" width="12" style="2925" customWidth="1"/>
    <col min="260" max="260" width="17" style="2925" customWidth="1"/>
    <col min="261" max="261" width="1.85546875" style="2925" customWidth="1"/>
    <col min="262" max="262" width="11" style="2925" customWidth="1"/>
    <col min="263" max="263" width="17.140625" style="2925" customWidth="1"/>
    <col min="264" max="264" width="10.85546875" style="2925" customWidth="1"/>
    <col min="265" max="265" width="17" style="2925" customWidth="1"/>
    <col min="266" max="266" width="1.85546875" style="2925" customWidth="1"/>
    <col min="267" max="267" width="11" style="2925" customWidth="1"/>
    <col min="268" max="268" width="16.7109375" style="2925" customWidth="1"/>
    <col min="269" max="269" width="10.85546875" style="2925" customWidth="1"/>
    <col min="270" max="270" width="17" style="2925" customWidth="1"/>
    <col min="271" max="271" width="1.85546875" style="2925" customWidth="1"/>
    <col min="272" max="272" width="11.42578125" style="2925" customWidth="1"/>
    <col min="273" max="273" width="16.7109375" style="2925" customWidth="1"/>
    <col min="274" max="274" width="10.85546875" style="2925" customWidth="1"/>
    <col min="275" max="275" width="17" style="2925" customWidth="1"/>
    <col min="276" max="276" width="1.7109375" style="2925" customWidth="1"/>
    <col min="277" max="277" width="12.42578125" style="2925" customWidth="1"/>
    <col min="278" max="279" width="12.140625" style="2925" customWidth="1"/>
    <col min="280" max="280" width="9.140625" style="2925" customWidth="1"/>
    <col min="281" max="281" width="12" style="2925" customWidth="1"/>
    <col min="282" max="478" width="9.140625" style="2925" customWidth="1"/>
    <col min="479" max="479" width="8.85546875" style="2925" customWidth="1"/>
    <col min="480" max="480" width="19.7109375" style="2925" customWidth="1"/>
    <col min="481" max="481" width="9.7109375" style="2925" customWidth="1"/>
    <col min="482" max="482" width="14.28515625" style="2925" customWidth="1"/>
    <col min="483" max="483" width="1.42578125" style="2925" customWidth="1"/>
    <col min="484" max="484" width="8.85546875" style="2925" customWidth="1"/>
    <col min="485" max="485" width="14" style="2925" customWidth="1"/>
    <col min="486" max="486" width="9.7109375" style="2925" customWidth="1"/>
    <col min="487" max="487" width="14.28515625" style="2925" customWidth="1"/>
    <col min="488" max="488" width="1.5703125" style="2925" customWidth="1"/>
    <col min="489" max="489" width="8.85546875" style="2925" customWidth="1"/>
    <col min="490" max="490" width="14" style="2925" customWidth="1"/>
    <col min="491" max="491" width="9.7109375" style="2925" customWidth="1"/>
    <col min="492" max="492" width="14.28515625" style="2925" customWidth="1"/>
    <col min="493" max="493" width="1.5703125" style="2925" customWidth="1"/>
    <col min="494" max="494" width="8.85546875" style="2925" customWidth="1"/>
    <col min="495" max="495" width="14" style="2925" customWidth="1"/>
    <col min="496" max="496" width="9.7109375" style="2925" customWidth="1"/>
    <col min="497" max="497" width="14.28515625" style="2925" customWidth="1"/>
    <col min="498" max="498" width="1.5703125" style="2925" customWidth="1"/>
    <col min="499" max="499" width="8.85546875" style="2925" customWidth="1"/>
    <col min="500" max="500" width="14" style="2925" customWidth="1"/>
    <col min="501" max="501" width="9.7109375" style="2925" customWidth="1"/>
    <col min="502" max="502" width="14.28515625" style="2925" customWidth="1"/>
    <col min="503" max="503" width="1.85546875" style="2925" customWidth="1"/>
    <col min="504" max="504" width="8.85546875" style="2925" customWidth="1"/>
    <col min="505" max="505" width="14" style="2925" customWidth="1"/>
    <col min="506" max="506" width="9.7109375" style="2925" customWidth="1"/>
    <col min="507" max="507" width="14.28515625" style="2925" customWidth="1"/>
    <col min="508" max="508" width="1.85546875" style="2925" customWidth="1"/>
    <col min="509" max="509" width="8.85546875" style="2925" customWidth="1"/>
    <col min="510" max="510" width="14" style="2925" customWidth="1"/>
    <col min="511" max="511" width="9.7109375" style="2925" customWidth="1"/>
    <col min="512" max="512" width="14.28515625" style="2925"/>
    <col min="513" max="513" width="15.42578125" style="2925" customWidth="1"/>
    <col min="514" max="514" width="17" style="2925" customWidth="1"/>
    <col min="515" max="515" width="12" style="2925" customWidth="1"/>
    <col min="516" max="516" width="17" style="2925" customWidth="1"/>
    <col min="517" max="517" width="1.85546875" style="2925" customWidth="1"/>
    <col min="518" max="518" width="11" style="2925" customWidth="1"/>
    <col min="519" max="519" width="17.140625" style="2925" customWidth="1"/>
    <col min="520" max="520" width="10.85546875" style="2925" customWidth="1"/>
    <col min="521" max="521" width="17" style="2925" customWidth="1"/>
    <col min="522" max="522" width="1.85546875" style="2925" customWidth="1"/>
    <col min="523" max="523" width="11" style="2925" customWidth="1"/>
    <col min="524" max="524" width="16.7109375" style="2925" customWidth="1"/>
    <col min="525" max="525" width="10.85546875" style="2925" customWidth="1"/>
    <col min="526" max="526" width="17" style="2925" customWidth="1"/>
    <col min="527" max="527" width="1.85546875" style="2925" customWidth="1"/>
    <col min="528" max="528" width="11.42578125" style="2925" customWidth="1"/>
    <col min="529" max="529" width="16.7109375" style="2925" customWidth="1"/>
    <col min="530" max="530" width="10.85546875" style="2925" customWidth="1"/>
    <col min="531" max="531" width="17" style="2925" customWidth="1"/>
    <col min="532" max="532" width="1.7109375" style="2925" customWidth="1"/>
    <col min="533" max="533" width="12.42578125" style="2925" customWidth="1"/>
    <col min="534" max="535" width="12.140625" style="2925" customWidth="1"/>
    <col min="536" max="536" width="9.140625" style="2925" customWidth="1"/>
    <col min="537" max="537" width="12" style="2925" customWidth="1"/>
    <col min="538" max="734" width="9.140625" style="2925" customWidth="1"/>
    <col min="735" max="735" width="8.85546875" style="2925" customWidth="1"/>
    <col min="736" max="736" width="19.7109375" style="2925" customWidth="1"/>
    <col min="737" max="737" width="9.7109375" style="2925" customWidth="1"/>
    <col min="738" max="738" width="14.28515625" style="2925" customWidth="1"/>
    <col min="739" max="739" width="1.42578125" style="2925" customWidth="1"/>
    <col min="740" max="740" width="8.85546875" style="2925" customWidth="1"/>
    <col min="741" max="741" width="14" style="2925" customWidth="1"/>
    <col min="742" max="742" width="9.7109375" style="2925" customWidth="1"/>
    <col min="743" max="743" width="14.28515625" style="2925" customWidth="1"/>
    <col min="744" max="744" width="1.5703125" style="2925" customWidth="1"/>
    <col min="745" max="745" width="8.85546875" style="2925" customWidth="1"/>
    <col min="746" max="746" width="14" style="2925" customWidth="1"/>
    <col min="747" max="747" width="9.7109375" style="2925" customWidth="1"/>
    <col min="748" max="748" width="14.28515625" style="2925" customWidth="1"/>
    <col min="749" max="749" width="1.5703125" style="2925" customWidth="1"/>
    <col min="750" max="750" width="8.85546875" style="2925" customWidth="1"/>
    <col min="751" max="751" width="14" style="2925" customWidth="1"/>
    <col min="752" max="752" width="9.7109375" style="2925" customWidth="1"/>
    <col min="753" max="753" width="14.28515625" style="2925" customWidth="1"/>
    <col min="754" max="754" width="1.5703125" style="2925" customWidth="1"/>
    <col min="755" max="755" width="8.85546875" style="2925" customWidth="1"/>
    <col min="756" max="756" width="14" style="2925" customWidth="1"/>
    <col min="757" max="757" width="9.7109375" style="2925" customWidth="1"/>
    <col min="758" max="758" width="14.28515625" style="2925" customWidth="1"/>
    <col min="759" max="759" width="1.85546875" style="2925" customWidth="1"/>
    <col min="760" max="760" width="8.85546875" style="2925" customWidth="1"/>
    <col min="761" max="761" width="14" style="2925" customWidth="1"/>
    <col min="762" max="762" width="9.7109375" style="2925" customWidth="1"/>
    <col min="763" max="763" width="14.28515625" style="2925" customWidth="1"/>
    <col min="764" max="764" width="1.85546875" style="2925" customWidth="1"/>
    <col min="765" max="765" width="8.85546875" style="2925" customWidth="1"/>
    <col min="766" max="766" width="14" style="2925" customWidth="1"/>
    <col min="767" max="767" width="9.7109375" style="2925" customWidth="1"/>
    <col min="768" max="768" width="14.28515625" style="2925"/>
    <col min="769" max="769" width="15.42578125" style="2925" customWidth="1"/>
    <col min="770" max="770" width="17" style="2925" customWidth="1"/>
    <col min="771" max="771" width="12" style="2925" customWidth="1"/>
    <col min="772" max="772" width="17" style="2925" customWidth="1"/>
    <col min="773" max="773" width="1.85546875" style="2925" customWidth="1"/>
    <col min="774" max="774" width="11" style="2925" customWidth="1"/>
    <col min="775" max="775" width="17.140625" style="2925" customWidth="1"/>
    <col min="776" max="776" width="10.85546875" style="2925" customWidth="1"/>
    <col min="777" max="777" width="17" style="2925" customWidth="1"/>
    <col min="778" max="778" width="1.85546875" style="2925" customWidth="1"/>
    <col min="779" max="779" width="11" style="2925" customWidth="1"/>
    <col min="780" max="780" width="16.7109375" style="2925" customWidth="1"/>
    <col min="781" max="781" width="10.85546875" style="2925" customWidth="1"/>
    <col min="782" max="782" width="17" style="2925" customWidth="1"/>
    <col min="783" max="783" width="1.85546875" style="2925" customWidth="1"/>
    <col min="784" max="784" width="11.42578125" style="2925" customWidth="1"/>
    <col min="785" max="785" width="16.7109375" style="2925" customWidth="1"/>
    <col min="786" max="786" width="10.85546875" style="2925" customWidth="1"/>
    <col min="787" max="787" width="17" style="2925" customWidth="1"/>
    <col min="788" max="788" width="1.7109375" style="2925" customWidth="1"/>
    <col min="789" max="789" width="12.42578125" style="2925" customWidth="1"/>
    <col min="790" max="791" width="12.140625" style="2925" customWidth="1"/>
    <col min="792" max="792" width="9.140625" style="2925" customWidth="1"/>
    <col min="793" max="793" width="12" style="2925" customWidth="1"/>
    <col min="794" max="990" width="9.140625" style="2925" customWidth="1"/>
    <col min="991" max="991" width="8.85546875" style="2925" customWidth="1"/>
    <col min="992" max="992" width="19.7109375" style="2925" customWidth="1"/>
    <col min="993" max="993" width="9.7109375" style="2925" customWidth="1"/>
    <col min="994" max="994" width="14.28515625" style="2925" customWidth="1"/>
    <col min="995" max="995" width="1.42578125" style="2925" customWidth="1"/>
    <col min="996" max="996" width="8.85546875" style="2925" customWidth="1"/>
    <col min="997" max="997" width="14" style="2925" customWidth="1"/>
    <col min="998" max="998" width="9.7109375" style="2925" customWidth="1"/>
    <col min="999" max="999" width="14.28515625" style="2925" customWidth="1"/>
    <col min="1000" max="1000" width="1.5703125" style="2925" customWidth="1"/>
    <col min="1001" max="1001" width="8.85546875" style="2925" customWidth="1"/>
    <col min="1002" max="1002" width="14" style="2925" customWidth="1"/>
    <col min="1003" max="1003" width="9.7109375" style="2925" customWidth="1"/>
    <col min="1004" max="1004" width="14.28515625" style="2925" customWidth="1"/>
    <col min="1005" max="1005" width="1.5703125" style="2925" customWidth="1"/>
    <col min="1006" max="1006" width="8.85546875" style="2925" customWidth="1"/>
    <col min="1007" max="1007" width="14" style="2925" customWidth="1"/>
    <col min="1008" max="1008" width="9.7109375" style="2925" customWidth="1"/>
    <col min="1009" max="1009" width="14.28515625" style="2925" customWidth="1"/>
    <col min="1010" max="1010" width="1.5703125" style="2925" customWidth="1"/>
    <col min="1011" max="1011" width="8.85546875" style="2925" customWidth="1"/>
    <col min="1012" max="1012" width="14" style="2925" customWidth="1"/>
    <col min="1013" max="1013" width="9.7109375" style="2925" customWidth="1"/>
    <col min="1014" max="1014" width="14.28515625" style="2925" customWidth="1"/>
    <col min="1015" max="1015" width="1.85546875" style="2925" customWidth="1"/>
    <col min="1016" max="1016" width="8.85546875" style="2925" customWidth="1"/>
    <col min="1017" max="1017" width="14" style="2925" customWidth="1"/>
    <col min="1018" max="1018" width="9.7109375" style="2925" customWidth="1"/>
    <col min="1019" max="1019" width="14.28515625" style="2925" customWidth="1"/>
    <col min="1020" max="1020" width="1.85546875" style="2925" customWidth="1"/>
    <col min="1021" max="1021" width="8.85546875" style="2925" customWidth="1"/>
    <col min="1022" max="1022" width="14" style="2925" customWidth="1"/>
    <col min="1023" max="1023" width="9.7109375" style="2925" customWidth="1"/>
    <col min="1024" max="1024" width="14.28515625" style="2925"/>
    <col min="1025" max="1025" width="15.42578125" style="2925" customWidth="1"/>
    <col min="1026" max="1026" width="17" style="2925" customWidth="1"/>
    <col min="1027" max="1027" width="12" style="2925" customWidth="1"/>
    <col min="1028" max="1028" width="17" style="2925" customWidth="1"/>
    <col min="1029" max="1029" width="1.85546875" style="2925" customWidth="1"/>
    <col min="1030" max="1030" width="11" style="2925" customWidth="1"/>
    <col min="1031" max="1031" width="17.140625" style="2925" customWidth="1"/>
    <col min="1032" max="1032" width="10.85546875" style="2925" customWidth="1"/>
    <col min="1033" max="1033" width="17" style="2925" customWidth="1"/>
    <col min="1034" max="1034" width="1.85546875" style="2925" customWidth="1"/>
    <col min="1035" max="1035" width="11" style="2925" customWidth="1"/>
    <col min="1036" max="1036" width="16.7109375" style="2925" customWidth="1"/>
    <col min="1037" max="1037" width="10.85546875" style="2925" customWidth="1"/>
    <col min="1038" max="1038" width="17" style="2925" customWidth="1"/>
    <col min="1039" max="1039" width="1.85546875" style="2925" customWidth="1"/>
    <col min="1040" max="1040" width="11.42578125" style="2925" customWidth="1"/>
    <col min="1041" max="1041" width="16.7109375" style="2925" customWidth="1"/>
    <col min="1042" max="1042" width="10.85546875" style="2925" customWidth="1"/>
    <col min="1043" max="1043" width="17" style="2925" customWidth="1"/>
    <col min="1044" max="1044" width="1.7109375" style="2925" customWidth="1"/>
    <col min="1045" max="1045" width="12.42578125" style="2925" customWidth="1"/>
    <col min="1046" max="1047" width="12.140625" style="2925" customWidth="1"/>
    <col min="1048" max="1048" width="9.140625" style="2925" customWidth="1"/>
    <col min="1049" max="1049" width="12" style="2925" customWidth="1"/>
    <col min="1050" max="1246" width="9.140625" style="2925" customWidth="1"/>
    <col min="1247" max="1247" width="8.85546875" style="2925" customWidth="1"/>
    <col min="1248" max="1248" width="19.7109375" style="2925" customWidth="1"/>
    <col min="1249" max="1249" width="9.7109375" style="2925" customWidth="1"/>
    <col min="1250" max="1250" width="14.28515625" style="2925" customWidth="1"/>
    <col min="1251" max="1251" width="1.42578125" style="2925" customWidth="1"/>
    <col min="1252" max="1252" width="8.85546875" style="2925" customWidth="1"/>
    <col min="1253" max="1253" width="14" style="2925" customWidth="1"/>
    <col min="1254" max="1254" width="9.7109375" style="2925" customWidth="1"/>
    <col min="1255" max="1255" width="14.28515625" style="2925" customWidth="1"/>
    <col min="1256" max="1256" width="1.5703125" style="2925" customWidth="1"/>
    <col min="1257" max="1257" width="8.85546875" style="2925" customWidth="1"/>
    <col min="1258" max="1258" width="14" style="2925" customWidth="1"/>
    <col min="1259" max="1259" width="9.7109375" style="2925" customWidth="1"/>
    <col min="1260" max="1260" width="14.28515625" style="2925" customWidth="1"/>
    <col min="1261" max="1261" width="1.5703125" style="2925" customWidth="1"/>
    <col min="1262" max="1262" width="8.85546875" style="2925" customWidth="1"/>
    <col min="1263" max="1263" width="14" style="2925" customWidth="1"/>
    <col min="1264" max="1264" width="9.7109375" style="2925" customWidth="1"/>
    <col min="1265" max="1265" width="14.28515625" style="2925" customWidth="1"/>
    <col min="1266" max="1266" width="1.5703125" style="2925" customWidth="1"/>
    <col min="1267" max="1267" width="8.85546875" style="2925" customWidth="1"/>
    <col min="1268" max="1268" width="14" style="2925" customWidth="1"/>
    <col min="1269" max="1269" width="9.7109375" style="2925" customWidth="1"/>
    <col min="1270" max="1270" width="14.28515625" style="2925" customWidth="1"/>
    <col min="1271" max="1271" width="1.85546875" style="2925" customWidth="1"/>
    <col min="1272" max="1272" width="8.85546875" style="2925" customWidth="1"/>
    <col min="1273" max="1273" width="14" style="2925" customWidth="1"/>
    <col min="1274" max="1274" width="9.7109375" style="2925" customWidth="1"/>
    <col min="1275" max="1275" width="14.28515625" style="2925" customWidth="1"/>
    <col min="1276" max="1276" width="1.85546875" style="2925" customWidth="1"/>
    <col min="1277" max="1277" width="8.85546875" style="2925" customWidth="1"/>
    <col min="1278" max="1278" width="14" style="2925" customWidth="1"/>
    <col min="1279" max="1279" width="9.7109375" style="2925" customWidth="1"/>
    <col min="1280" max="1280" width="14.28515625" style="2925"/>
    <col min="1281" max="1281" width="15.42578125" style="2925" customWidth="1"/>
    <col min="1282" max="1282" width="17" style="2925" customWidth="1"/>
    <col min="1283" max="1283" width="12" style="2925" customWidth="1"/>
    <col min="1284" max="1284" width="17" style="2925" customWidth="1"/>
    <col min="1285" max="1285" width="1.85546875" style="2925" customWidth="1"/>
    <col min="1286" max="1286" width="11" style="2925" customWidth="1"/>
    <col min="1287" max="1287" width="17.140625" style="2925" customWidth="1"/>
    <col min="1288" max="1288" width="10.85546875" style="2925" customWidth="1"/>
    <col min="1289" max="1289" width="17" style="2925" customWidth="1"/>
    <col min="1290" max="1290" width="1.85546875" style="2925" customWidth="1"/>
    <col min="1291" max="1291" width="11" style="2925" customWidth="1"/>
    <col min="1292" max="1292" width="16.7109375" style="2925" customWidth="1"/>
    <col min="1293" max="1293" width="10.85546875" style="2925" customWidth="1"/>
    <col min="1294" max="1294" width="17" style="2925" customWidth="1"/>
    <col min="1295" max="1295" width="1.85546875" style="2925" customWidth="1"/>
    <col min="1296" max="1296" width="11.42578125" style="2925" customWidth="1"/>
    <col min="1297" max="1297" width="16.7109375" style="2925" customWidth="1"/>
    <col min="1298" max="1298" width="10.85546875" style="2925" customWidth="1"/>
    <col min="1299" max="1299" width="17" style="2925" customWidth="1"/>
    <col min="1300" max="1300" width="1.7109375" style="2925" customWidth="1"/>
    <col min="1301" max="1301" width="12.42578125" style="2925" customWidth="1"/>
    <col min="1302" max="1303" width="12.140625" style="2925" customWidth="1"/>
    <col min="1304" max="1304" width="9.140625" style="2925" customWidth="1"/>
    <col min="1305" max="1305" width="12" style="2925" customWidth="1"/>
    <col min="1306" max="1502" width="9.140625" style="2925" customWidth="1"/>
    <col min="1503" max="1503" width="8.85546875" style="2925" customWidth="1"/>
    <col min="1504" max="1504" width="19.7109375" style="2925" customWidth="1"/>
    <col min="1505" max="1505" width="9.7109375" style="2925" customWidth="1"/>
    <col min="1506" max="1506" width="14.28515625" style="2925" customWidth="1"/>
    <col min="1507" max="1507" width="1.42578125" style="2925" customWidth="1"/>
    <col min="1508" max="1508" width="8.85546875" style="2925" customWidth="1"/>
    <col min="1509" max="1509" width="14" style="2925" customWidth="1"/>
    <col min="1510" max="1510" width="9.7109375" style="2925" customWidth="1"/>
    <col min="1511" max="1511" width="14.28515625" style="2925" customWidth="1"/>
    <col min="1512" max="1512" width="1.5703125" style="2925" customWidth="1"/>
    <col min="1513" max="1513" width="8.85546875" style="2925" customWidth="1"/>
    <col min="1514" max="1514" width="14" style="2925" customWidth="1"/>
    <col min="1515" max="1515" width="9.7109375" style="2925" customWidth="1"/>
    <col min="1516" max="1516" width="14.28515625" style="2925" customWidth="1"/>
    <col min="1517" max="1517" width="1.5703125" style="2925" customWidth="1"/>
    <col min="1518" max="1518" width="8.85546875" style="2925" customWidth="1"/>
    <col min="1519" max="1519" width="14" style="2925" customWidth="1"/>
    <col min="1520" max="1520" width="9.7109375" style="2925" customWidth="1"/>
    <col min="1521" max="1521" width="14.28515625" style="2925" customWidth="1"/>
    <col min="1522" max="1522" width="1.5703125" style="2925" customWidth="1"/>
    <col min="1523" max="1523" width="8.85546875" style="2925" customWidth="1"/>
    <col min="1524" max="1524" width="14" style="2925" customWidth="1"/>
    <col min="1525" max="1525" width="9.7109375" style="2925" customWidth="1"/>
    <col min="1526" max="1526" width="14.28515625" style="2925" customWidth="1"/>
    <col min="1527" max="1527" width="1.85546875" style="2925" customWidth="1"/>
    <col min="1528" max="1528" width="8.85546875" style="2925" customWidth="1"/>
    <col min="1529" max="1529" width="14" style="2925" customWidth="1"/>
    <col min="1530" max="1530" width="9.7109375" style="2925" customWidth="1"/>
    <col min="1531" max="1531" width="14.28515625" style="2925" customWidth="1"/>
    <col min="1532" max="1532" width="1.85546875" style="2925" customWidth="1"/>
    <col min="1533" max="1533" width="8.85546875" style="2925" customWidth="1"/>
    <col min="1534" max="1534" width="14" style="2925" customWidth="1"/>
    <col min="1535" max="1535" width="9.7109375" style="2925" customWidth="1"/>
    <col min="1536" max="1536" width="14.28515625" style="2925"/>
    <col min="1537" max="1537" width="15.42578125" style="2925" customWidth="1"/>
    <col min="1538" max="1538" width="17" style="2925" customWidth="1"/>
    <col min="1539" max="1539" width="12" style="2925" customWidth="1"/>
    <col min="1540" max="1540" width="17" style="2925" customWidth="1"/>
    <col min="1541" max="1541" width="1.85546875" style="2925" customWidth="1"/>
    <col min="1542" max="1542" width="11" style="2925" customWidth="1"/>
    <col min="1543" max="1543" width="17.140625" style="2925" customWidth="1"/>
    <col min="1544" max="1544" width="10.85546875" style="2925" customWidth="1"/>
    <col min="1545" max="1545" width="17" style="2925" customWidth="1"/>
    <col min="1546" max="1546" width="1.85546875" style="2925" customWidth="1"/>
    <col min="1547" max="1547" width="11" style="2925" customWidth="1"/>
    <col min="1548" max="1548" width="16.7109375" style="2925" customWidth="1"/>
    <col min="1549" max="1549" width="10.85546875" style="2925" customWidth="1"/>
    <col min="1550" max="1550" width="17" style="2925" customWidth="1"/>
    <col min="1551" max="1551" width="1.85546875" style="2925" customWidth="1"/>
    <col min="1552" max="1552" width="11.42578125" style="2925" customWidth="1"/>
    <col min="1553" max="1553" width="16.7109375" style="2925" customWidth="1"/>
    <col min="1554" max="1554" width="10.85546875" style="2925" customWidth="1"/>
    <col min="1555" max="1555" width="17" style="2925" customWidth="1"/>
    <col min="1556" max="1556" width="1.7109375" style="2925" customWidth="1"/>
    <col min="1557" max="1557" width="12.42578125" style="2925" customWidth="1"/>
    <col min="1558" max="1559" width="12.140625" style="2925" customWidth="1"/>
    <col min="1560" max="1560" width="9.140625" style="2925" customWidth="1"/>
    <col min="1561" max="1561" width="12" style="2925" customWidth="1"/>
    <col min="1562" max="1758" width="9.140625" style="2925" customWidth="1"/>
    <col min="1759" max="1759" width="8.85546875" style="2925" customWidth="1"/>
    <col min="1760" max="1760" width="19.7109375" style="2925" customWidth="1"/>
    <col min="1761" max="1761" width="9.7109375" style="2925" customWidth="1"/>
    <col min="1762" max="1762" width="14.28515625" style="2925" customWidth="1"/>
    <col min="1763" max="1763" width="1.42578125" style="2925" customWidth="1"/>
    <col min="1764" max="1764" width="8.85546875" style="2925" customWidth="1"/>
    <col min="1765" max="1765" width="14" style="2925" customWidth="1"/>
    <col min="1766" max="1766" width="9.7109375" style="2925" customWidth="1"/>
    <col min="1767" max="1767" width="14.28515625" style="2925" customWidth="1"/>
    <col min="1768" max="1768" width="1.5703125" style="2925" customWidth="1"/>
    <col min="1769" max="1769" width="8.85546875" style="2925" customWidth="1"/>
    <col min="1770" max="1770" width="14" style="2925" customWidth="1"/>
    <col min="1771" max="1771" width="9.7109375" style="2925" customWidth="1"/>
    <col min="1772" max="1772" width="14.28515625" style="2925" customWidth="1"/>
    <col min="1773" max="1773" width="1.5703125" style="2925" customWidth="1"/>
    <col min="1774" max="1774" width="8.85546875" style="2925" customWidth="1"/>
    <col min="1775" max="1775" width="14" style="2925" customWidth="1"/>
    <col min="1776" max="1776" width="9.7109375" style="2925" customWidth="1"/>
    <col min="1777" max="1777" width="14.28515625" style="2925" customWidth="1"/>
    <col min="1778" max="1778" width="1.5703125" style="2925" customWidth="1"/>
    <col min="1779" max="1779" width="8.85546875" style="2925" customWidth="1"/>
    <col min="1780" max="1780" width="14" style="2925" customWidth="1"/>
    <col min="1781" max="1781" width="9.7109375" style="2925" customWidth="1"/>
    <col min="1782" max="1782" width="14.28515625" style="2925" customWidth="1"/>
    <col min="1783" max="1783" width="1.85546875" style="2925" customWidth="1"/>
    <col min="1784" max="1784" width="8.85546875" style="2925" customWidth="1"/>
    <col min="1785" max="1785" width="14" style="2925" customWidth="1"/>
    <col min="1786" max="1786" width="9.7109375" style="2925" customWidth="1"/>
    <col min="1787" max="1787" width="14.28515625" style="2925" customWidth="1"/>
    <col min="1788" max="1788" width="1.85546875" style="2925" customWidth="1"/>
    <col min="1789" max="1789" width="8.85546875" style="2925" customWidth="1"/>
    <col min="1790" max="1790" width="14" style="2925" customWidth="1"/>
    <col min="1791" max="1791" width="9.7109375" style="2925" customWidth="1"/>
    <col min="1792" max="1792" width="14.28515625" style="2925"/>
    <col min="1793" max="1793" width="15.42578125" style="2925" customWidth="1"/>
    <col min="1794" max="1794" width="17" style="2925" customWidth="1"/>
    <col min="1795" max="1795" width="12" style="2925" customWidth="1"/>
    <col min="1796" max="1796" width="17" style="2925" customWidth="1"/>
    <col min="1797" max="1797" width="1.85546875" style="2925" customWidth="1"/>
    <col min="1798" max="1798" width="11" style="2925" customWidth="1"/>
    <col min="1799" max="1799" width="17.140625" style="2925" customWidth="1"/>
    <col min="1800" max="1800" width="10.85546875" style="2925" customWidth="1"/>
    <col min="1801" max="1801" width="17" style="2925" customWidth="1"/>
    <col min="1802" max="1802" width="1.85546875" style="2925" customWidth="1"/>
    <col min="1803" max="1803" width="11" style="2925" customWidth="1"/>
    <col min="1804" max="1804" width="16.7109375" style="2925" customWidth="1"/>
    <col min="1805" max="1805" width="10.85546875" style="2925" customWidth="1"/>
    <col min="1806" max="1806" width="17" style="2925" customWidth="1"/>
    <col min="1807" max="1807" width="1.85546875" style="2925" customWidth="1"/>
    <col min="1808" max="1808" width="11.42578125" style="2925" customWidth="1"/>
    <col min="1809" max="1809" width="16.7109375" style="2925" customWidth="1"/>
    <col min="1810" max="1810" width="10.85546875" style="2925" customWidth="1"/>
    <col min="1811" max="1811" width="17" style="2925" customWidth="1"/>
    <col min="1812" max="1812" width="1.7109375" style="2925" customWidth="1"/>
    <col min="1813" max="1813" width="12.42578125" style="2925" customWidth="1"/>
    <col min="1814" max="1815" width="12.140625" style="2925" customWidth="1"/>
    <col min="1816" max="1816" width="9.140625" style="2925" customWidth="1"/>
    <col min="1817" max="1817" width="12" style="2925" customWidth="1"/>
    <col min="1818" max="2014" width="9.140625" style="2925" customWidth="1"/>
    <col min="2015" max="2015" width="8.85546875" style="2925" customWidth="1"/>
    <col min="2016" max="2016" width="19.7109375" style="2925" customWidth="1"/>
    <col min="2017" max="2017" width="9.7109375" style="2925" customWidth="1"/>
    <col min="2018" max="2018" width="14.28515625" style="2925" customWidth="1"/>
    <col min="2019" max="2019" width="1.42578125" style="2925" customWidth="1"/>
    <col min="2020" max="2020" width="8.85546875" style="2925" customWidth="1"/>
    <col min="2021" max="2021" width="14" style="2925" customWidth="1"/>
    <col min="2022" max="2022" width="9.7109375" style="2925" customWidth="1"/>
    <col min="2023" max="2023" width="14.28515625" style="2925" customWidth="1"/>
    <col min="2024" max="2024" width="1.5703125" style="2925" customWidth="1"/>
    <col min="2025" max="2025" width="8.85546875" style="2925" customWidth="1"/>
    <col min="2026" max="2026" width="14" style="2925" customWidth="1"/>
    <col min="2027" max="2027" width="9.7109375" style="2925" customWidth="1"/>
    <col min="2028" max="2028" width="14.28515625" style="2925" customWidth="1"/>
    <col min="2029" max="2029" width="1.5703125" style="2925" customWidth="1"/>
    <col min="2030" max="2030" width="8.85546875" style="2925" customWidth="1"/>
    <col min="2031" max="2031" width="14" style="2925" customWidth="1"/>
    <col min="2032" max="2032" width="9.7109375" style="2925" customWidth="1"/>
    <col min="2033" max="2033" width="14.28515625" style="2925" customWidth="1"/>
    <col min="2034" max="2034" width="1.5703125" style="2925" customWidth="1"/>
    <col min="2035" max="2035" width="8.85546875" style="2925" customWidth="1"/>
    <col min="2036" max="2036" width="14" style="2925" customWidth="1"/>
    <col min="2037" max="2037" width="9.7109375" style="2925" customWidth="1"/>
    <col min="2038" max="2038" width="14.28515625" style="2925" customWidth="1"/>
    <col min="2039" max="2039" width="1.85546875" style="2925" customWidth="1"/>
    <col min="2040" max="2040" width="8.85546875" style="2925" customWidth="1"/>
    <col min="2041" max="2041" width="14" style="2925" customWidth="1"/>
    <col min="2042" max="2042" width="9.7109375" style="2925" customWidth="1"/>
    <col min="2043" max="2043" width="14.28515625" style="2925" customWidth="1"/>
    <col min="2044" max="2044" width="1.85546875" style="2925" customWidth="1"/>
    <col min="2045" max="2045" width="8.85546875" style="2925" customWidth="1"/>
    <col min="2046" max="2046" width="14" style="2925" customWidth="1"/>
    <col min="2047" max="2047" width="9.7109375" style="2925" customWidth="1"/>
    <col min="2048" max="2048" width="14.28515625" style="2925"/>
    <col min="2049" max="2049" width="15.42578125" style="2925" customWidth="1"/>
    <col min="2050" max="2050" width="17" style="2925" customWidth="1"/>
    <col min="2051" max="2051" width="12" style="2925" customWidth="1"/>
    <col min="2052" max="2052" width="17" style="2925" customWidth="1"/>
    <col min="2053" max="2053" width="1.85546875" style="2925" customWidth="1"/>
    <col min="2054" max="2054" width="11" style="2925" customWidth="1"/>
    <col min="2055" max="2055" width="17.140625" style="2925" customWidth="1"/>
    <col min="2056" max="2056" width="10.85546875" style="2925" customWidth="1"/>
    <col min="2057" max="2057" width="17" style="2925" customWidth="1"/>
    <col min="2058" max="2058" width="1.85546875" style="2925" customWidth="1"/>
    <col min="2059" max="2059" width="11" style="2925" customWidth="1"/>
    <col min="2060" max="2060" width="16.7109375" style="2925" customWidth="1"/>
    <col min="2061" max="2061" width="10.85546875" style="2925" customWidth="1"/>
    <col min="2062" max="2062" width="17" style="2925" customWidth="1"/>
    <col min="2063" max="2063" width="1.85546875" style="2925" customWidth="1"/>
    <col min="2064" max="2064" width="11.42578125" style="2925" customWidth="1"/>
    <col min="2065" max="2065" width="16.7109375" style="2925" customWidth="1"/>
    <col min="2066" max="2066" width="10.85546875" style="2925" customWidth="1"/>
    <col min="2067" max="2067" width="17" style="2925" customWidth="1"/>
    <col min="2068" max="2068" width="1.7109375" style="2925" customWidth="1"/>
    <col min="2069" max="2069" width="12.42578125" style="2925" customWidth="1"/>
    <col min="2070" max="2071" width="12.140625" style="2925" customWidth="1"/>
    <col min="2072" max="2072" width="9.140625" style="2925" customWidth="1"/>
    <col min="2073" max="2073" width="12" style="2925" customWidth="1"/>
    <col min="2074" max="2270" width="9.140625" style="2925" customWidth="1"/>
    <col min="2271" max="2271" width="8.85546875" style="2925" customWidth="1"/>
    <col min="2272" max="2272" width="19.7109375" style="2925" customWidth="1"/>
    <col min="2273" max="2273" width="9.7109375" style="2925" customWidth="1"/>
    <col min="2274" max="2274" width="14.28515625" style="2925" customWidth="1"/>
    <col min="2275" max="2275" width="1.42578125" style="2925" customWidth="1"/>
    <col min="2276" max="2276" width="8.85546875" style="2925" customWidth="1"/>
    <col min="2277" max="2277" width="14" style="2925" customWidth="1"/>
    <col min="2278" max="2278" width="9.7109375" style="2925" customWidth="1"/>
    <col min="2279" max="2279" width="14.28515625" style="2925" customWidth="1"/>
    <col min="2280" max="2280" width="1.5703125" style="2925" customWidth="1"/>
    <col min="2281" max="2281" width="8.85546875" style="2925" customWidth="1"/>
    <col min="2282" max="2282" width="14" style="2925" customWidth="1"/>
    <col min="2283" max="2283" width="9.7109375" style="2925" customWidth="1"/>
    <col min="2284" max="2284" width="14.28515625" style="2925" customWidth="1"/>
    <col min="2285" max="2285" width="1.5703125" style="2925" customWidth="1"/>
    <col min="2286" max="2286" width="8.85546875" style="2925" customWidth="1"/>
    <col min="2287" max="2287" width="14" style="2925" customWidth="1"/>
    <col min="2288" max="2288" width="9.7109375" style="2925" customWidth="1"/>
    <col min="2289" max="2289" width="14.28515625" style="2925" customWidth="1"/>
    <col min="2290" max="2290" width="1.5703125" style="2925" customWidth="1"/>
    <col min="2291" max="2291" width="8.85546875" style="2925" customWidth="1"/>
    <col min="2292" max="2292" width="14" style="2925" customWidth="1"/>
    <col min="2293" max="2293" width="9.7109375" style="2925" customWidth="1"/>
    <col min="2294" max="2294" width="14.28515625" style="2925" customWidth="1"/>
    <col min="2295" max="2295" width="1.85546875" style="2925" customWidth="1"/>
    <col min="2296" max="2296" width="8.85546875" style="2925" customWidth="1"/>
    <col min="2297" max="2297" width="14" style="2925" customWidth="1"/>
    <col min="2298" max="2298" width="9.7109375" style="2925" customWidth="1"/>
    <col min="2299" max="2299" width="14.28515625" style="2925" customWidth="1"/>
    <col min="2300" max="2300" width="1.85546875" style="2925" customWidth="1"/>
    <col min="2301" max="2301" width="8.85546875" style="2925" customWidth="1"/>
    <col min="2302" max="2302" width="14" style="2925" customWidth="1"/>
    <col min="2303" max="2303" width="9.7109375" style="2925" customWidth="1"/>
    <col min="2304" max="2304" width="14.28515625" style="2925"/>
    <col min="2305" max="2305" width="15.42578125" style="2925" customWidth="1"/>
    <col min="2306" max="2306" width="17" style="2925" customWidth="1"/>
    <col min="2307" max="2307" width="12" style="2925" customWidth="1"/>
    <col min="2308" max="2308" width="17" style="2925" customWidth="1"/>
    <col min="2309" max="2309" width="1.85546875" style="2925" customWidth="1"/>
    <col min="2310" max="2310" width="11" style="2925" customWidth="1"/>
    <col min="2311" max="2311" width="17.140625" style="2925" customWidth="1"/>
    <col min="2312" max="2312" width="10.85546875" style="2925" customWidth="1"/>
    <col min="2313" max="2313" width="17" style="2925" customWidth="1"/>
    <col min="2314" max="2314" width="1.85546875" style="2925" customWidth="1"/>
    <col min="2315" max="2315" width="11" style="2925" customWidth="1"/>
    <col min="2316" max="2316" width="16.7109375" style="2925" customWidth="1"/>
    <col min="2317" max="2317" width="10.85546875" style="2925" customWidth="1"/>
    <col min="2318" max="2318" width="17" style="2925" customWidth="1"/>
    <col min="2319" max="2319" width="1.85546875" style="2925" customWidth="1"/>
    <col min="2320" max="2320" width="11.42578125" style="2925" customWidth="1"/>
    <col min="2321" max="2321" width="16.7109375" style="2925" customWidth="1"/>
    <col min="2322" max="2322" width="10.85546875" style="2925" customWidth="1"/>
    <col min="2323" max="2323" width="17" style="2925" customWidth="1"/>
    <col min="2324" max="2324" width="1.7109375" style="2925" customWidth="1"/>
    <col min="2325" max="2325" width="12.42578125" style="2925" customWidth="1"/>
    <col min="2326" max="2327" width="12.140625" style="2925" customWidth="1"/>
    <col min="2328" max="2328" width="9.140625" style="2925" customWidth="1"/>
    <col min="2329" max="2329" width="12" style="2925" customWidth="1"/>
    <col min="2330" max="2526" width="9.140625" style="2925" customWidth="1"/>
    <col min="2527" max="2527" width="8.85546875" style="2925" customWidth="1"/>
    <col min="2528" max="2528" width="19.7109375" style="2925" customWidth="1"/>
    <col min="2529" max="2529" width="9.7109375" style="2925" customWidth="1"/>
    <col min="2530" max="2530" width="14.28515625" style="2925" customWidth="1"/>
    <col min="2531" max="2531" width="1.42578125" style="2925" customWidth="1"/>
    <col min="2532" max="2532" width="8.85546875" style="2925" customWidth="1"/>
    <col min="2533" max="2533" width="14" style="2925" customWidth="1"/>
    <col min="2534" max="2534" width="9.7109375" style="2925" customWidth="1"/>
    <col min="2535" max="2535" width="14.28515625" style="2925" customWidth="1"/>
    <col min="2536" max="2536" width="1.5703125" style="2925" customWidth="1"/>
    <col min="2537" max="2537" width="8.85546875" style="2925" customWidth="1"/>
    <col min="2538" max="2538" width="14" style="2925" customWidth="1"/>
    <col min="2539" max="2539" width="9.7109375" style="2925" customWidth="1"/>
    <col min="2540" max="2540" width="14.28515625" style="2925" customWidth="1"/>
    <col min="2541" max="2541" width="1.5703125" style="2925" customWidth="1"/>
    <col min="2542" max="2542" width="8.85546875" style="2925" customWidth="1"/>
    <col min="2543" max="2543" width="14" style="2925" customWidth="1"/>
    <col min="2544" max="2544" width="9.7109375" style="2925" customWidth="1"/>
    <col min="2545" max="2545" width="14.28515625" style="2925" customWidth="1"/>
    <col min="2546" max="2546" width="1.5703125" style="2925" customWidth="1"/>
    <col min="2547" max="2547" width="8.85546875" style="2925" customWidth="1"/>
    <col min="2548" max="2548" width="14" style="2925" customWidth="1"/>
    <col min="2549" max="2549" width="9.7109375" style="2925" customWidth="1"/>
    <col min="2550" max="2550" width="14.28515625" style="2925" customWidth="1"/>
    <col min="2551" max="2551" width="1.85546875" style="2925" customWidth="1"/>
    <col min="2552" max="2552" width="8.85546875" style="2925" customWidth="1"/>
    <col min="2553" max="2553" width="14" style="2925" customWidth="1"/>
    <col min="2554" max="2554" width="9.7109375" style="2925" customWidth="1"/>
    <col min="2555" max="2555" width="14.28515625" style="2925" customWidth="1"/>
    <col min="2556" max="2556" width="1.85546875" style="2925" customWidth="1"/>
    <col min="2557" max="2557" width="8.85546875" style="2925" customWidth="1"/>
    <col min="2558" max="2558" width="14" style="2925" customWidth="1"/>
    <col min="2559" max="2559" width="9.7109375" style="2925" customWidth="1"/>
    <col min="2560" max="2560" width="14.28515625" style="2925"/>
    <col min="2561" max="2561" width="15.42578125" style="2925" customWidth="1"/>
    <col min="2562" max="2562" width="17" style="2925" customWidth="1"/>
    <col min="2563" max="2563" width="12" style="2925" customWidth="1"/>
    <col min="2564" max="2564" width="17" style="2925" customWidth="1"/>
    <col min="2565" max="2565" width="1.85546875" style="2925" customWidth="1"/>
    <col min="2566" max="2566" width="11" style="2925" customWidth="1"/>
    <col min="2567" max="2567" width="17.140625" style="2925" customWidth="1"/>
    <col min="2568" max="2568" width="10.85546875" style="2925" customWidth="1"/>
    <col min="2569" max="2569" width="17" style="2925" customWidth="1"/>
    <col min="2570" max="2570" width="1.85546875" style="2925" customWidth="1"/>
    <col min="2571" max="2571" width="11" style="2925" customWidth="1"/>
    <col min="2572" max="2572" width="16.7109375" style="2925" customWidth="1"/>
    <col min="2573" max="2573" width="10.85546875" style="2925" customWidth="1"/>
    <col min="2574" max="2574" width="17" style="2925" customWidth="1"/>
    <col min="2575" max="2575" width="1.85546875" style="2925" customWidth="1"/>
    <col min="2576" max="2576" width="11.42578125" style="2925" customWidth="1"/>
    <col min="2577" max="2577" width="16.7109375" style="2925" customWidth="1"/>
    <col min="2578" max="2578" width="10.85546875" style="2925" customWidth="1"/>
    <col min="2579" max="2579" width="17" style="2925" customWidth="1"/>
    <col min="2580" max="2580" width="1.7109375" style="2925" customWidth="1"/>
    <col min="2581" max="2581" width="12.42578125" style="2925" customWidth="1"/>
    <col min="2582" max="2583" width="12.140625" style="2925" customWidth="1"/>
    <col min="2584" max="2584" width="9.140625" style="2925" customWidth="1"/>
    <col min="2585" max="2585" width="12" style="2925" customWidth="1"/>
    <col min="2586" max="2782" width="9.140625" style="2925" customWidth="1"/>
    <col min="2783" max="2783" width="8.85546875" style="2925" customWidth="1"/>
    <col min="2784" max="2784" width="19.7109375" style="2925" customWidth="1"/>
    <col min="2785" max="2785" width="9.7109375" style="2925" customWidth="1"/>
    <col min="2786" max="2786" width="14.28515625" style="2925" customWidth="1"/>
    <col min="2787" max="2787" width="1.42578125" style="2925" customWidth="1"/>
    <col min="2788" max="2788" width="8.85546875" style="2925" customWidth="1"/>
    <col min="2789" max="2789" width="14" style="2925" customWidth="1"/>
    <col min="2790" max="2790" width="9.7109375" style="2925" customWidth="1"/>
    <col min="2791" max="2791" width="14.28515625" style="2925" customWidth="1"/>
    <col min="2792" max="2792" width="1.5703125" style="2925" customWidth="1"/>
    <col min="2793" max="2793" width="8.85546875" style="2925" customWidth="1"/>
    <col min="2794" max="2794" width="14" style="2925" customWidth="1"/>
    <col min="2795" max="2795" width="9.7109375" style="2925" customWidth="1"/>
    <col min="2796" max="2796" width="14.28515625" style="2925" customWidth="1"/>
    <col min="2797" max="2797" width="1.5703125" style="2925" customWidth="1"/>
    <col min="2798" max="2798" width="8.85546875" style="2925" customWidth="1"/>
    <col min="2799" max="2799" width="14" style="2925" customWidth="1"/>
    <col min="2800" max="2800" width="9.7109375" style="2925" customWidth="1"/>
    <col min="2801" max="2801" width="14.28515625" style="2925" customWidth="1"/>
    <col min="2802" max="2802" width="1.5703125" style="2925" customWidth="1"/>
    <col min="2803" max="2803" width="8.85546875" style="2925" customWidth="1"/>
    <col min="2804" max="2804" width="14" style="2925" customWidth="1"/>
    <col min="2805" max="2805" width="9.7109375" style="2925" customWidth="1"/>
    <col min="2806" max="2806" width="14.28515625" style="2925" customWidth="1"/>
    <col min="2807" max="2807" width="1.85546875" style="2925" customWidth="1"/>
    <col min="2808" max="2808" width="8.85546875" style="2925" customWidth="1"/>
    <col min="2809" max="2809" width="14" style="2925" customWidth="1"/>
    <col min="2810" max="2810" width="9.7109375" style="2925" customWidth="1"/>
    <col min="2811" max="2811" width="14.28515625" style="2925" customWidth="1"/>
    <col min="2812" max="2812" width="1.85546875" style="2925" customWidth="1"/>
    <col min="2813" max="2813" width="8.85546875" style="2925" customWidth="1"/>
    <col min="2814" max="2814" width="14" style="2925" customWidth="1"/>
    <col min="2815" max="2815" width="9.7109375" style="2925" customWidth="1"/>
    <col min="2816" max="2816" width="14.28515625" style="2925"/>
    <col min="2817" max="2817" width="15.42578125" style="2925" customWidth="1"/>
    <col min="2818" max="2818" width="17" style="2925" customWidth="1"/>
    <col min="2819" max="2819" width="12" style="2925" customWidth="1"/>
    <col min="2820" max="2820" width="17" style="2925" customWidth="1"/>
    <col min="2821" max="2821" width="1.85546875" style="2925" customWidth="1"/>
    <col min="2822" max="2822" width="11" style="2925" customWidth="1"/>
    <col min="2823" max="2823" width="17.140625" style="2925" customWidth="1"/>
    <col min="2824" max="2824" width="10.85546875" style="2925" customWidth="1"/>
    <col min="2825" max="2825" width="17" style="2925" customWidth="1"/>
    <col min="2826" max="2826" width="1.85546875" style="2925" customWidth="1"/>
    <col min="2827" max="2827" width="11" style="2925" customWidth="1"/>
    <col min="2828" max="2828" width="16.7109375" style="2925" customWidth="1"/>
    <col min="2829" max="2829" width="10.85546875" style="2925" customWidth="1"/>
    <col min="2830" max="2830" width="17" style="2925" customWidth="1"/>
    <col min="2831" max="2831" width="1.85546875" style="2925" customWidth="1"/>
    <col min="2832" max="2832" width="11.42578125" style="2925" customWidth="1"/>
    <col min="2833" max="2833" width="16.7109375" style="2925" customWidth="1"/>
    <col min="2834" max="2834" width="10.85546875" style="2925" customWidth="1"/>
    <col min="2835" max="2835" width="17" style="2925" customWidth="1"/>
    <col min="2836" max="2836" width="1.7109375" style="2925" customWidth="1"/>
    <col min="2837" max="2837" width="12.42578125" style="2925" customWidth="1"/>
    <col min="2838" max="2839" width="12.140625" style="2925" customWidth="1"/>
    <col min="2840" max="2840" width="9.140625" style="2925" customWidth="1"/>
    <col min="2841" max="2841" width="12" style="2925" customWidth="1"/>
    <col min="2842" max="3038" width="9.140625" style="2925" customWidth="1"/>
    <col min="3039" max="3039" width="8.85546875" style="2925" customWidth="1"/>
    <col min="3040" max="3040" width="19.7109375" style="2925" customWidth="1"/>
    <col min="3041" max="3041" width="9.7109375" style="2925" customWidth="1"/>
    <col min="3042" max="3042" width="14.28515625" style="2925" customWidth="1"/>
    <col min="3043" max="3043" width="1.42578125" style="2925" customWidth="1"/>
    <col min="3044" max="3044" width="8.85546875" style="2925" customWidth="1"/>
    <col min="3045" max="3045" width="14" style="2925" customWidth="1"/>
    <col min="3046" max="3046" width="9.7109375" style="2925" customWidth="1"/>
    <col min="3047" max="3047" width="14.28515625" style="2925" customWidth="1"/>
    <col min="3048" max="3048" width="1.5703125" style="2925" customWidth="1"/>
    <col min="3049" max="3049" width="8.85546875" style="2925" customWidth="1"/>
    <col min="3050" max="3050" width="14" style="2925" customWidth="1"/>
    <col min="3051" max="3051" width="9.7109375" style="2925" customWidth="1"/>
    <col min="3052" max="3052" width="14.28515625" style="2925" customWidth="1"/>
    <col min="3053" max="3053" width="1.5703125" style="2925" customWidth="1"/>
    <col min="3054" max="3054" width="8.85546875" style="2925" customWidth="1"/>
    <col min="3055" max="3055" width="14" style="2925" customWidth="1"/>
    <col min="3056" max="3056" width="9.7109375" style="2925" customWidth="1"/>
    <col min="3057" max="3057" width="14.28515625" style="2925" customWidth="1"/>
    <col min="3058" max="3058" width="1.5703125" style="2925" customWidth="1"/>
    <col min="3059" max="3059" width="8.85546875" style="2925" customWidth="1"/>
    <col min="3060" max="3060" width="14" style="2925" customWidth="1"/>
    <col min="3061" max="3061" width="9.7109375" style="2925" customWidth="1"/>
    <col min="3062" max="3062" width="14.28515625" style="2925" customWidth="1"/>
    <col min="3063" max="3063" width="1.85546875" style="2925" customWidth="1"/>
    <col min="3064" max="3064" width="8.85546875" style="2925" customWidth="1"/>
    <col min="3065" max="3065" width="14" style="2925" customWidth="1"/>
    <col min="3066" max="3066" width="9.7109375" style="2925" customWidth="1"/>
    <col min="3067" max="3067" width="14.28515625" style="2925" customWidth="1"/>
    <col min="3068" max="3068" width="1.85546875" style="2925" customWidth="1"/>
    <col min="3069" max="3069" width="8.85546875" style="2925" customWidth="1"/>
    <col min="3070" max="3070" width="14" style="2925" customWidth="1"/>
    <col min="3071" max="3071" width="9.7109375" style="2925" customWidth="1"/>
    <col min="3072" max="3072" width="14.28515625" style="2925"/>
    <col min="3073" max="3073" width="15.42578125" style="2925" customWidth="1"/>
    <col min="3074" max="3074" width="17" style="2925" customWidth="1"/>
    <col min="3075" max="3075" width="12" style="2925" customWidth="1"/>
    <col min="3076" max="3076" width="17" style="2925" customWidth="1"/>
    <col min="3077" max="3077" width="1.85546875" style="2925" customWidth="1"/>
    <col min="3078" max="3078" width="11" style="2925" customWidth="1"/>
    <col min="3079" max="3079" width="17.140625" style="2925" customWidth="1"/>
    <col min="3080" max="3080" width="10.85546875" style="2925" customWidth="1"/>
    <col min="3081" max="3081" width="17" style="2925" customWidth="1"/>
    <col min="3082" max="3082" width="1.85546875" style="2925" customWidth="1"/>
    <col min="3083" max="3083" width="11" style="2925" customWidth="1"/>
    <col min="3084" max="3084" width="16.7109375" style="2925" customWidth="1"/>
    <col min="3085" max="3085" width="10.85546875" style="2925" customWidth="1"/>
    <col min="3086" max="3086" width="17" style="2925" customWidth="1"/>
    <col min="3087" max="3087" width="1.85546875" style="2925" customWidth="1"/>
    <col min="3088" max="3088" width="11.42578125" style="2925" customWidth="1"/>
    <col min="3089" max="3089" width="16.7109375" style="2925" customWidth="1"/>
    <col min="3090" max="3090" width="10.85546875" style="2925" customWidth="1"/>
    <col min="3091" max="3091" width="17" style="2925" customWidth="1"/>
    <col min="3092" max="3092" width="1.7109375" style="2925" customWidth="1"/>
    <col min="3093" max="3093" width="12.42578125" style="2925" customWidth="1"/>
    <col min="3094" max="3095" width="12.140625" style="2925" customWidth="1"/>
    <col min="3096" max="3096" width="9.140625" style="2925" customWidth="1"/>
    <col min="3097" max="3097" width="12" style="2925" customWidth="1"/>
    <col min="3098" max="3294" width="9.140625" style="2925" customWidth="1"/>
    <col min="3295" max="3295" width="8.85546875" style="2925" customWidth="1"/>
    <col min="3296" max="3296" width="19.7109375" style="2925" customWidth="1"/>
    <col min="3297" max="3297" width="9.7109375" style="2925" customWidth="1"/>
    <col min="3298" max="3298" width="14.28515625" style="2925" customWidth="1"/>
    <col min="3299" max="3299" width="1.42578125" style="2925" customWidth="1"/>
    <col min="3300" max="3300" width="8.85546875" style="2925" customWidth="1"/>
    <col min="3301" max="3301" width="14" style="2925" customWidth="1"/>
    <col min="3302" max="3302" width="9.7109375" style="2925" customWidth="1"/>
    <col min="3303" max="3303" width="14.28515625" style="2925" customWidth="1"/>
    <col min="3304" max="3304" width="1.5703125" style="2925" customWidth="1"/>
    <col min="3305" max="3305" width="8.85546875" style="2925" customWidth="1"/>
    <col min="3306" max="3306" width="14" style="2925" customWidth="1"/>
    <col min="3307" max="3307" width="9.7109375" style="2925" customWidth="1"/>
    <col min="3308" max="3308" width="14.28515625" style="2925" customWidth="1"/>
    <col min="3309" max="3309" width="1.5703125" style="2925" customWidth="1"/>
    <col min="3310" max="3310" width="8.85546875" style="2925" customWidth="1"/>
    <col min="3311" max="3311" width="14" style="2925" customWidth="1"/>
    <col min="3312" max="3312" width="9.7109375" style="2925" customWidth="1"/>
    <col min="3313" max="3313" width="14.28515625" style="2925" customWidth="1"/>
    <col min="3314" max="3314" width="1.5703125" style="2925" customWidth="1"/>
    <col min="3315" max="3315" width="8.85546875" style="2925" customWidth="1"/>
    <col min="3316" max="3316" width="14" style="2925" customWidth="1"/>
    <col min="3317" max="3317" width="9.7109375" style="2925" customWidth="1"/>
    <col min="3318" max="3318" width="14.28515625" style="2925" customWidth="1"/>
    <col min="3319" max="3319" width="1.85546875" style="2925" customWidth="1"/>
    <col min="3320" max="3320" width="8.85546875" style="2925" customWidth="1"/>
    <col min="3321" max="3321" width="14" style="2925" customWidth="1"/>
    <col min="3322" max="3322" width="9.7109375" style="2925" customWidth="1"/>
    <col min="3323" max="3323" width="14.28515625" style="2925" customWidth="1"/>
    <col min="3324" max="3324" width="1.85546875" style="2925" customWidth="1"/>
    <col min="3325" max="3325" width="8.85546875" style="2925" customWidth="1"/>
    <col min="3326" max="3326" width="14" style="2925" customWidth="1"/>
    <col min="3327" max="3327" width="9.7109375" style="2925" customWidth="1"/>
    <col min="3328" max="3328" width="14.28515625" style="2925"/>
    <col min="3329" max="3329" width="15.42578125" style="2925" customWidth="1"/>
    <col min="3330" max="3330" width="17" style="2925" customWidth="1"/>
    <col min="3331" max="3331" width="12" style="2925" customWidth="1"/>
    <col min="3332" max="3332" width="17" style="2925" customWidth="1"/>
    <col min="3333" max="3333" width="1.85546875" style="2925" customWidth="1"/>
    <col min="3334" max="3334" width="11" style="2925" customWidth="1"/>
    <col min="3335" max="3335" width="17.140625" style="2925" customWidth="1"/>
    <col min="3336" max="3336" width="10.85546875" style="2925" customWidth="1"/>
    <col min="3337" max="3337" width="17" style="2925" customWidth="1"/>
    <col min="3338" max="3338" width="1.85546875" style="2925" customWidth="1"/>
    <col min="3339" max="3339" width="11" style="2925" customWidth="1"/>
    <col min="3340" max="3340" width="16.7109375" style="2925" customWidth="1"/>
    <col min="3341" max="3341" width="10.85546875" style="2925" customWidth="1"/>
    <col min="3342" max="3342" width="17" style="2925" customWidth="1"/>
    <col min="3343" max="3343" width="1.85546875" style="2925" customWidth="1"/>
    <col min="3344" max="3344" width="11.42578125" style="2925" customWidth="1"/>
    <col min="3345" max="3345" width="16.7109375" style="2925" customWidth="1"/>
    <col min="3346" max="3346" width="10.85546875" style="2925" customWidth="1"/>
    <col min="3347" max="3347" width="17" style="2925" customWidth="1"/>
    <col min="3348" max="3348" width="1.7109375" style="2925" customWidth="1"/>
    <col min="3349" max="3349" width="12.42578125" style="2925" customWidth="1"/>
    <col min="3350" max="3351" width="12.140625" style="2925" customWidth="1"/>
    <col min="3352" max="3352" width="9.140625" style="2925" customWidth="1"/>
    <col min="3353" max="3353" width="12" style="2925" customWidth="1"/>
    <col min="3354" max="3550" width="9.140625" style="2925" customWidth="1"/>
    <col min="3551" max="3551" width="8.85546875" style="2925" customWidth="1"/>
    <col min="3552" max="3552" width="19.7109375" style="2925" customWidth="1"/>
    <col min="3553" max="3553" width="9.7109375" style="2925" customWidth="1"/>
    <col min="3554" max="3554" width="14.28515625" style="2925" customWidth="1"/>
    <col min="3555" max="3555" width="1.42578125" style="2925" customWidth="1"/>
    <col min="3556" max="3556" width="8.85546875" style="2925" customWidth="1"/>
    <col min="3557" max="3557" width="14" style="2925" customWidth="1"/>
    <col min="3558" max="3558" width="9.7109375" style="2925" customWidth="1"/>
    <col min="3559" max="3559" width="14.28515625" style="2925" customWidth="1"/>
    <col min="3560" max="3560" width="1.5703125" style="2925" customWidth="1"/>
    <col min="3561" max="3561" width="8.85546875" style="2925" customWidth="1"/>
    <col min="3562" max="3562" width="14" style="2925" customWidth="1"/>
    <col min="3563" max="3563" width="9.7109375" style="2925" customWidth="1"/>
    <col min="3564" max="3564" width="14.28515625" style="2925" customWidth="1"/>
    <col min="3565" max="3565" width="1.5703125" style="2925" customWidth="1"/>
    <col min="3566" max="3566" width="8.85546875" style="2925" customWidth="1"/>
    <col min="3567" max="3567" width="14" style="2925" customWidth="1"/>
    <col min="3568" max="3568" width="9.7109375" style="2925" customWidth="1"/>
    <col min="3569" max="3569" width="14.28515625" style="2925" customWidth="1"/>
    <col min="3570" max="3570" width="1.5703125" style="2925" customWidth="1"/>
    <col min="3571" max="3571" width="8.85546875" style="2925" customWidth="1"/>
    <col min="3572" max="3572" width="14" style="2925" customWidth="1"/>
    <col min="3573" max="3573" width="9.7109375" style="2925" customWidth="1"/>
    <col min="3574" max="3574" width="14.28515625" style="2925" customWidth="1"/>
    <col min="3575" max="3575" width="1.85546875" style="2925" customWidth="1"/>
    <col min="3576" max="3576" width="8.85546875" style="2925" customWidth="1"/>
    <col min="3577" max="3577" width="14" style="2925" customWidth="1"/>
    <col min="3578" max="3578" width="9.7109375" style="2925" customWidth="1"/>
    <col min="3579" max="3579" width="14.28515625" style="2925" customWidth="1"/>
    <col min="3580" max="3580" width="1.85546875" style="2925" customWidth="1"/>
    <col min="3581" max="3581" width="8.85546875" style="2925" customWidth="1"/>
    <col min="3582" max="3582" width="14" style="2925" customWidth="1"/>
    <col min="3583" max="3583" width="9.7109375" style="2925" customWidth="1"/>
    <col min="3584" max="3584" width="14.28515625" style="2925"/>
    <col min="3585" max="3585" width="15.42578125" style="2925" customWidth="1"/>
    <col min="3586" max="3586" width="17" style="2925" customWidth="1"/>
    <col min="3587" max="3587" width="12" style="2925" customWidth="1"/>
    <col min="3588" max="3588" width="17" style="2925" customWidth="1"/>
    <col min="3589" max="3589" width="1.85546875" style="2925" customWidth="1"/>
    <col min="3590" max="3590" width="11" style="2925" customWidth="1"/>
    <col min="3591" max="3591" width="17.140625" style="2925" customWidth="1"/>
    <col min="3592" max="3592" width="10.85546875" style="2925" customWidth="1"/>
    <col min="3593" max="3593" width="17" style="2925" customWidth="1"/>
    <col min="3594" max="3594" width="1.85546875" style="2925" customWidth="1"/>
    <col min="3595" max="3595" width="11" style="2925" customWidth="1"/>
    <col min="3596" max="3596" width="16.7109375" style="2925" customWidth="1"/>
    <col min="3597" max="3597" width="10.85546875" style="2925" customWidth="1"/>
    <col min="3598" max="3598" width="17" style="2925" customWidth="1"/>
    <col min="3599" max="3599" width="1.85546875" style="2925" customWidth="1"/>
    <col min="3600" max="3600" width="11.42578125" style="2925" customWidth="1"/>
    <col min="3601" max="3601" width="16.7109375" style="2925" customWidth="1"/>
    <col min="3602" max="3602" width="10.85546875" style="2925" customWidth="1"/>
    <col min="3603" max="3603" width="17" style="2925" customWidth="1"/>
    <col min="3604" max="3604" width="1.7109375" style="2925" customWidth="1"/>
    <col min="3605" max="3605" width="12.42578125" style="2925" customWidth="1"/>
    <col min="3606" max="3607" width="12.140625" style="2925" customWidth="1"/>
    <col min="3608" max="3608" width="9.140625" style="2925" customWidth="1"/>
    <col min="3609" max="3609" width="12" style="2925" customWidth="1"/>
    <col min="3610" max="3806" width="9.140625" style="2925" customWidth="1"/>
    <col min="3807" max="3807" width="8.85546875" style="2925" customWidth="1"/>
    <col min="3808" max="3808" width="19.7109375" style="2925" customWidth="1"/>
    <col min="3809" max="3809" width="9.7109375" style="2925" customWidth="1"/>
    <col min="3810" max="3810" width="14.28515625" style="2925" customWidth="1"/>
    <col min="3811" max="3811" width="1.42578125" style="2925" customWidth="1"/>
    <col min="3812" max="3812" width="8.85546875" style="2925" customWidth="1"/>
    <col min="3813" max="3813" width="14" style="2925" customWidth="1"/>
    <col min="3814" max="3814" width="9.7109375" style="2925" customWidth="1"/>
    <col min="3815" max="3815" width="14.28515625" style="2925" customWidth="1"/>
    <col min="3816" max="3816" width="1.5703125" style="2925" customWidth="1"/>
    <col min="3817" max="3817" width="8.85546875" style="2925" customWidth="1"/>
    <col min="3818" max="3818" width="14" style="2925" customWidth="1"/>
    <col min="3819" max="3819" width="9.7109375" style="2925" customWidth="1"/>
    <col min="3820" max="3820" width="14.28515625" style="2925" customWidth="1"/>
    <col min="3821" max="3821" width="1.5703125" style="2925" customWidth="1"/>
    <col min="3822" max="3822" width="8.85546875" style="2925" customWidth="1"/>
    <col min="3823" max="3823" width="14" style="2925" customWidth="1"/>
    <col min="3824" max="3824" width="9.7109375" style="2925" customWidth="1"/>
    <col min="3825" max="3825" width="14.28515625" style="2925" customWidth="1"/>
    <col min="3826" max="3826" width="1.5703125" style="2925" customWidth="1"/>
    <col min="3827" max="3827" width="8.85546875" style="2925" customWidth="1"/>
    <col min="3828" max="3828" width="14" style="2925" customWidth="1"/>
    <col min="3829" max="3829" width="9.7109375" style="2925" customWidth="1"/>
    <col min="3830" max="3830" width="14.28515625" style="2925" customWidth="1"/>
    <col min="3831" max="3831" width="1.85546875" style="2925" customWidth="1"/>
    <col min="3832" max="3832" width="8.85546875" style="2925" customWidth="1"/>
    <col min="3833" max="3833" width="14" style="2925" customWidth="1"/>
    <col min="3834" max="3834" width="9.7109375" style="2925" customWidth="1"/>
    <col min="3835" max="3835" width="14.28515625" style="2925" customWidth="1"/>
    <col min="3836" max="3836" width="1.85546875" style="2925" customWidth="1"/>
    <col min="3837" max="3837" width="8.85546875" style="2925" customWidth="1"/>
    <col min="3838" max="3838" width="14" style="2925" customWidth="1"/>
    <col min="3839" max="3839" width="9.7109375" style="2925" customWidth="1"/>
    <col min="3840" max="3840" width="14.28515625" style="2925"/>
    <col min="3841" max="3841" width="15.42578125" style="2925" customWidth="1"/>
    <col min="3842" max="3842" width="17" style="2925" customWidth="1"/>
    <col min="3843" max="3843" width="12" style="2925" customWidth="1"/>
    <col min="3844" max="3844" width="17" style="2925" customWidth="1"/>
    <col min="3845" max="3845" width="1.85546875" style="2925" customWidth="1"/>
    <col min="3846" max="3846" width="11" style="2925" customWidth="1"/>
    <col min="3847" max="3847" width="17.140625" style="2925" customWidth="1"/>
    <col min="3848" max="3848" width="10.85546875" style="2925" customWidth="1"/>
    <col min="3849" max="3849" width="17" style="2925" customWidth="1"/>
    <col min="3850" max="3850" width="1.85546875" style="2925" customWidth="1"/>
    <col min="3851" max="3851" width="11" style="2925" customWidth="1"/>
    <col min="3852" max="3852" width="16.7109375" style="2925" customWidth="1"/>
    <col min="3853" max="3853" width="10.85546875" style="2925" customWidth="1"/>
    <col min="3854" max="3854" width="17" style="2925" customWidth="1"/>
    <col min="3855" max="3855" width="1.85546875" style="2925" customWidth="1"/>
    <col min="3856" max="3856" width="11.42578125" style="2925" customWidth="1"/>
    <col min="3857" max="3857" width="16.7109375" style="2925" customWidth="1"/>
    <col min="3858" max="3858" width="10.85546875" style="2925" customWidth="1"/>
    <col min="3859" max="3859" width="17" style="2925" customWidth="1"/>
    <col min="3860" max="3860" width="1.7109375" style="2925" customWidth="1"/>
    <col min="3861" max="3861" width="12.42578125" style="2925" customWidth="1"/>
    <col min="3862" max="3863" width="12.140625" style="2925" customWidth="1"/>
    <col min="3864" max="3864" width="9.140625" style="2925" customWidth="1"/>
    <col min="3865" max="3865" width="12" style="2925" customWidth="1"/>
    <col min="3866" max="4062" width="9.140625" style="2925" customWidth="1"/>
    <col min="4063" max="4063" width="8.85546875" style="2925" customWidth="1"/>
    <col min="4064" max="4064" width="19.7109375" style="2925" customWidth="1"/>
    <col min="4065" max="4065" width="9.7109375" style="2925" customWidth="1"/>
    <col min="4066" max="4066" width="14.28515625" style="2925" customWidth="1"/>
    <col min="4067" max="4067" width="1.42578125" style="2925" customWidth="1"/>
    <col min="4068" max="4068" width="8.85546875" style="2925" customWidth="1"/>
    <col min="4069" max="4069" width="14" style="2925" customWidth="1"/>
    <col min="4070" max="4070" width="9.7109375" style="2925" customWidth="1"/>
    <col min="4071" max="4071" width="14.28515625" style="2925" customWidth="1"/>
    <col min="4072" max="4072" width="1.5703125" style="2925" customWidth="1"/>
    <col min="4073" max="4073" width="8.85546875" style="2925" customWidth="1"/>
    <col min="4074" max="4074" width="14" style="2925" customWidth="1"/>
    <col min="4075" max="4075" width="9.7109375" style="2925" customWidth="1"/>
    <col min="4076" max="4076" width="14.28515625" style="2925" customWidth="1"/>
    <col min="4077" max="4077" width="1.5703125" style="2925" customWidth="1"/>
    <col min="4078" max="4078" width="8.85546875" style="2925" customWidth="1"/>
    <col min="4079" max="4079" width="14" style="2925" customWidth="1"/>
    <col min="4080" max="4080" width="9.7109375" style="2925" customWidth="1"/>
    <col min="4081" max="4081" width="14.28515625" style="2925" customWidth="1"/>
    <col min="4082" max="4082" width="1.5703125" style="2925" customWidth="1"/>
    <col min="4083" max="4083" width="8.85546875" style="2925" customWidth="1"/>
    <col min="4084" max="4084" width="14" style="2925" customWidth="1"/>
    <col min="4085" max="4085" width="9.7109375" style="2925" customWidth="1"/>
    <col min="4086" max="4086" width="14.28515625" style="2925" customWidth="1"/>
    <col min="4087" max="4087" width="1.85546875" style="2925" customWidth="1"/>
    <col min="4088" max="4088" width="8.85546875" style="2925" customWidth="1"/>
    <col min="4089" max="4089" width="14" style="2925" customWidth="1"/>
    <col min="4090" max="4090" width="9.7109375" style="2925" customWidth="1"/>
    <col min="4091" max="4091" width="14.28515625" style="2925" customWidth="1"/>
    <col min="4092" max="4092" width="1.85546875" style="2925" customWidth="1"/>
    <col min="4093" max="4093" width="8.85546875" style="2925" customWidth="1"/>
    <col min="4094" max="4094" width="14" style="2925" customWidth="1"/>
    <col min="4095" max="4095" width="9.7109375" style="2925" customWidth="1"/>
    <col min="4096" max="4096" width="14.28515625" style="2925"/>
    <col min="4097" max="4097" width="15.42578125" style="2925" customWidth="1"/>
    <col min="4098" max="4098" width="17" style="2925" customWidth="1"/>
    <col min="4099" max="4099" width="12" style="2925" customWidth="1"/>
    <col min="4100" max="4100" width="17" style="2925" customWidth="1"/>
    <col min="4101" max="4101" width="1.85546875" style="2925" customWidth="1"/>
    <col min="4102" max="4102" width="11" style="2925" customWidth="1"/>
    <col min="4103" max="4103" width="17.140625" style="2925" customWidth="1"/>
    <col min="4104" max="4104" width="10.85546875" style="2925" customWidth="1"/>
    <col min="4105" max="4105" width="17" style="2925" customWidth="1"/>
    <col min="4106" max="4106" width="1.85546875" style="2925" customWidth="1"/>
    <col min="4107" max="4107" width="11" style="2925" customWidth="1"/>
    <col min="4108" max="4108" width="16.7109375" style="2925" customWidth="1"/>
    <col min="4109" max="4109" width="10.85546875" style="2925" customWidth="1"/>
    <col min="4110" max="4110" width="17" style="2925" customWidth="1"/>
    <col min="4111" max="4111" width="1.85546875" style="2925" customWidth="1"/>
    <col min="4112" max="4112" width="11.42578125" style="2925" customWidth="1"/>
    <col min="4113" max="4113" width="16.7109375" style="2925" customWidth="1"/>
    <col min="4114" max="4114" width="10.85546875" style="2925" customWidth="1"/>
    <col min="4115" max="4115" width="17" style="2925" customWidth="1"/>
    <col min="4116" max="4116" width="1.7109375" style="2925" customWidth="1"/>
    <col min="4117" max="4117" width="12.42578125" style="2925" customWidth="1"/>
    <col min="4118" max="4119" width="12.140625" style="2925" customWidth="1"/>
    <col min="4120" max="4120" width="9.140625" style="2925" customWidth="1"/>
    <col min="4121" max="4121" width="12" style="2925" customWidth="1"/>
    <col min="4122" max="4318" width="9.140625" style="2925" customWidth="1"/>
    <col min="4319" max="4319" width="8.85546875" style="2925" customWidth="1"/>
    <col min="4320" max="4320" width="19.7109375" style="2925" customWidth="1"/>
    <col min="4321" max="4321" width="9.7109375" style="2925" customWidth="1"/>
    <col min="4322" max="4322" width="14.28515625" style="2925" customWidth="1"/>
    <col min="4323" max="4323" width="1.42578125" style="2925" customWidth="1"/>
    <col min="4324" max="4324" width="8.85546875" style="2925" customWidth="1"/>
    <col min="4325" max="4325" width="14" style="2925" customWidth="1"/>
    <col min="4326" max="4326" width="9.7109375" style="2925" customWidth="1"/>
    <col min="4327" max="4327" width="14.28515625" style="2925" customWidth="1"/>
    <col min="4328" max="4328" width="1.5703125" style="2925" customWidth="1"/>
    <col min="4329" max="4329" width="8.85546875" style="2925" customWidth="1"/>
    <col min="4330" max="4330" width="14" style="2925" customWidth="1"/>
    <col min="4331" max="4331" width="9.7109375" style="2925" customWidth="1"/>
    <col min="4332" max="4332" width="14.28515625" style="2925" customWidth="1"/>
    <col min="4333" max="4333" width="1.5703125" style="2925" customWidth="1"/>
    <col min="4334" max="4334" width="8.85546875" style="2925" customWidth="1"/>
    <col min="4335" max="4335" width="14" style="2925" customWidth="1"/>
    <col min="4336" max="4336" width="9.7109375" style="2925" customWidth="1"/>
    <col min="4337" max="4337" width="14.28515625" style="2925" customWidth="1"/>
    <col min="4338" max="4338" width="1.5703125" style="2925" customWidth="1"/>
    <col min="4339" max="4339" width="8.85546875" style="2925" customWidth="1"/>
    <col min="4340" max="4340" width="14" style="2925" customWidth="1"/>
    <col min="4341" max="4341" width="9.7109375" style="2925" customWidth="1"/>
    <col min="4342" max="4342" width="14.28515625" style="2925" customWidth="1"/>
    <col min="4343" max="4343" width="1.85546875" style="2925" customWidth="1"/>
    <col min="4344" max="4344" width="8.85546875" style="2925" customWidth="1"/>
    <col min="4345" max="4345" width="14" style="2925" customWidth="1"/>
    <col min="4346" max="4346" width="9.7109375" style="2925" customWidth="1"/>
    <col min="4347" max="4347" width="14.28515625" style="2925" customWidth="1"/>
    <col min="4348" max="4348" width="1.85546875" style="2925" customWidth="1"/>
    <col min="4349" max="4349" width="8.85546875" style="2925" customWidth="1"/>
    <col min="4350" max="4350" width="14" style="2925" customWidth="1"/>
    <col min="4351" max="4351" width="9.7109375" style="2925" customWidth="1"/>
    <col min="4352" max="4352" width="14.28515625" style="2925"/>
    <col min="4353" max="4353" width="15.42578125" style="2925" customWidth="1"/>
    <col min="4354" max="4354" width="17" style="2925" customWidth="1"/>
    <col min="4355" max="4355" width="12" style="2925" customWidth="1"/>
    <col min="4356" max="4356" width="17" style="2925" customWidth="1"/>
    <col min="4357" max="4357" width="1.85546875" style="2925" customWidth="1"/>
    <col min="4358" max="4358" width="11" style="2925" customWidth="1"/>
    <col min="4359" max="4359" width="17.140625" style="2925" customWidth="1"/>
    <col min="4360" max="4360" width="10.85546875" style="2925" customWidth="1"/>
    <col min="4361" max="4361" width="17" style="2925" customWidth="1"/>
    <col min="4362" max="4362" width="1.85546875" style="2925" customWidth="1"/>
    <col min="4363" max="4363" width="11" style="2925" customWidth="1"/>
    <col min="4364" max="4364" width="16.7109375" style="2925" customWidth="1"/>
    <col min="4365" max="4365" width="10.85546875" style="2925" customWidth="1"/>
    <col min="4366" max="4366" width="17" style="2925" customWidth="1"/>
    <col min="4367" max="4367" width="1.85546875" style="2925" customWidth="1"/>
    <col min="4368" max="4368" width="11.42578125" style="2925" customWidth="1"/>
    <col min="4369" max="4369" width="16.7109375" style="2925" customWidth="1"/>
    <col min="4370" max="4370" width="10.85546875" style="2925" customWidth="1"/>
    <col min="4371" max="4371" width="17" style="2925" customWidth="1"/>
    <col min="4372" max="4372" width="1.7109375" style="2925" customWidth="1"/>
    <col min="4373" max="4373" width="12.42578125" style="2925" customWidth="1"/>
    <col min="4374" max="4375" width="12.140625" style="2925" customWidth="1"/>
    <col min="4376" max="4376" width="9.140625" style="2925" customWidth="1"/>
    <col min="4377" max="4377" width="12" style="2925" customWidth="1"/>
    <col min="4378" max="4574" width="9.140625" style="2925" customWidth="1"/>
    <col min="4575" max="4575" width="8.85546875" style="2925" customWidth="1"/>
    <col min="4576" max="4576" width="19.7109375" style="2925" customWidth="1"/>
    <col min="4577" max="4577" width="9.7109375" style="2925" customWidth="1"/>
    <col min="4578" max="4578" width="14.28515625" style="2925" customWidth="1"/>
    <col min="4579" max="4579" width="1.42578125" style="2925" customWidth="1"/>
    <col min="4580" max="4580" width="8.85546875" style="2925" customWidth="1"/>
    <col min="4581" max="4581" width="14" style="2925" customWidth="1"/>
    <col min="4582" max="4582" width="9.7109375" style="2925" customWidth="1"/>
    <col min="4583" max="4583" width="14.28515625" style="2925" customWidth="1"/>
    <col min="4584" max="4584" width="1.5703125" style="2925" customWidth="1"/>
    <col min="4585" max="4585" width="8.85546875" style="2925" customWidth="1"/>
    <col min="4586" max="4586" width="14" style="2925" customWidth="1"/>
    <col min="4587" max="4587" width="9.7109375" style="2925" customWidth="1"/>
    <col min="4588" max="4588" width="14.28515625" style="2925" customWidth="1"/>
    <col min="4589" max="4589" width="1.5703125" style="2925" customWidth="1"/>
    <col min="4590" max="4590" width="8.85546875" style="2925" customWidth="1"/>
    <col min="4591" max="4591" width="14" style="2925" customWidth="1"/>
    <col min="4592" max="4592" width="9.7109375" style="2925" customWidth="1"/>
    <col min="4593" max="4593" width="14.28515625" style="2925" customWidth="1"/>
    <col min="4594" max="4594" width="1.5703125" style="2925" customWidth="1"/>
    <col min="4595" max="4595" width="8.85546875" style="2925" customWidth="1"/>
    <col min="4596" max="4596" width="14" style="2925" customWidth="1"/>
    <col min="4597" max="4597" width="9.7109375" style="2925" customWidth="1"/>
    <col min="4598" max="4598" width="14.28515625" style="2925" customWidth="1"/>
    <col min="4599" max="4599" width="1.85546875" style="2925" customWidth="1"/>
    <col min="4600" max="4600" width="8.85546875" style="2925" customWidth="1"/>
    <col min="4601" max="4601" width="14" style="2925" customWidth="1"/>
    <col min="4602" max="4602" width="9.7109375" style="2925" customWidth="1"/>
    <col min="4603" max="4603" width="14.28515625" style="2925" customWidth="1"/>
    <col min="4604" max="4604" width="1.85546875" style="2925" customWidth="1"/>
    <col min="4605" max="4605" width="8.85546875" style="2925" customWidth="1"/>
    <col min="4606" max="4606" width="14" style="2925" customWidth="1"/>
    <col min="4607" max="4607" width="9.7109375" style="2925" customWidth="1"/>
    <col min="4608" max="4608" width="14.28515625" style="2925"/>
    <col min="4609" max="4609" width="15.42578125" style="2925" customWidth="1"/>
    <col min="4610" max="4610" width="17" style="2925" customWidth="1"/>
    <col min="4611" max="4611" width="12" style="2925" customWidth="1"/>
    <col min="4612" max="4612" width="17" style="2925" customWidth="1"/>
    <col min="4613" max="4613" width="1.85546875" style="2925" customWidth="1"/>
    <col min="4614" max="4614" width="11" style="2925" customWidth="1"/>
    <col min="4615" max="4615" width="17.140625" style="2925" customWidth="1"/>
    <col min="4616" max="4616" width="10.85546875" style="2925" customWidth="1"/>
    <col min="4617" max="4617" width="17" style="2925" customWidth="1"/>
    <col min="4618" max="4618" width="1.85546875" style="2925" customWidth="1"/>
    <col min="4619" max="4619" width="11" style="2925" customWidth="1"/>
    <col min="4620" max="4620" width="16.7109375" style="2925" customWidth="1"/>
    <col min="4621" max="4621" width="10.85546875" style="2925" customWidth="1"/>
    <col min="4622" max="4622" width="17" style="2925" customWidth="1"/>
    <col min="4623" max="4623" width="1.85546875" style="2925" customWidth="1"/>
    <col min="4624" max="4624" width="11.42578125" style="2925" customWidth="1"/>
    <col min="4625" max="4625" width="16.7109375" style="2925" customWidth="1"/>
    <col min="4626" max="4626" width="10.85546875" style="2925" customWidth="1"/>
    <col min="4627" max="4627" width="17" style="2925" customWidth="1"/>
    <col min="4628" max="4628" width="1.7109375" style="2925" customWidth="1"/>
    <col min="4629" max="4629" width="12.42578125" style="2925" customWidth="1"/>
    <col min="4630" max="4631" width="12.140625" style="2925" customWidth="1"/>
    <col min="4632" max="4632" width="9.140625" style="2925" customWidth="1"/>
    <col min="4633" max="4633" width="12" style="2925" customWidth="1"/>
    <col min="4634" max="4830" width="9.140625" style="2925" customWidth="1"/>
    <col min="4831" max="4831" width="8.85546875" style="2925" customWidth="1"/>
    <col min="4832" max="4832" width="19.7109375" style="2925" customWidth="1"/>
    <col min="4833" max="4833" width="9.7109375" style="2925" customWidth="1"/>
    <col min="4834" max="4834" width="14.28515625" style="2925" customWidth="1"/>
    <col min="4835" max="4835" width="1.42578125" style="2925" customWidth="1"/>
    <col min="4836" max="4836" width="8.85546875" style="2925" customWidth="1"/>
    <col min="4837" max="4837" width="14" style="2925" customWidth="1"/>
    <col min="4838" max="4838" width="9.7109375" style="2925" customWidth="1"/>
    <col min="4839" max="4839" width="14.28515625" style="2925" customWidth="1"/>
    <col min="4840" max="4840" width="1.5703125" style="2925" customWidth="1"/>
    <col min="4841" max="4841" width="8.85546875" style="2925" customWidth="1"/>
    <col min="4842" max="4842" width="14" style="2925" customWidth="1"/>
    <col min="4843" max="4843" width="9.7109375" style="2925" customWidth="1"/>
    <col min="4844" max="4844" width="14.28515625" style="2925" customWidth="1"/>
    <col min="4845" max="4845" width="1.5703125" style="2925" customWidth="1"/>
    <col min="4846" max="4846" width="8.85546875" style="2925" customWidth="1"/>
    <col min="4847" max="4847" width="14" style="2925" customWidth="1"/>
    <col min="4848" max="4848" width="9.7109375" style="2925" customWidth="1"/>
    <col min="4849" max="4849" width="14.28515625" style="2925" customWidth="1"/>
    <col min="4850" max="4850" width="1.5703125" style="2925" customWidth="1"/>
    <col min="4851" max="4851" width="8.85546875" style="2925" customWidth="1"/>
    <col min="4852" max="4852" width="14" style="2925" customWidth="1"/>
    <col min="4853" max="4853" width="9.7109375" style="2925" customWidth="1"/>
    <col min="4854" max="4854" width="14.28515625" style="2925" customWidth="1"/>
    <col min="4855" max="4855" width="1.85546875" style="2925" customWidth="1"/>
    <col min="4856" max="4856" width="8.85546875" style="2925" customWidth="1"/>
    <col min="4857" max="4857" width="14" style="2925" customWidth="1"/>
    <col min="4858" max="4858" width="9.7109375" style="2925" customWidth="1"/>
    <col min="4859" max="4859" width="14.28515625" style="2925" customWidth="1"/>
    <col min="4860" max="4860" width="1.85546875" style="2925" customWidth="1"/>
    <col min="4861" max="4861" width="8.85546875" style="2925" customWidth="1"/>
    <col min="4862" max="4862" width="14" style="2925" customWidth="1"/>
    <col min="4863" max="4863" width="9.7109375" style="2925" customWidth="1"/>
    <col min="4864" max="4864" width="14.28515625" style="2925"/>
    <col min="4865" max="4865" width="15.42578125" style="2925" customWidth="1"/>
    <col min="4866" max="4866" width="17" style="2925" customWidth="1"/>
    <col min="4867" max="4867" width="12" style="2925" customWidth="1"/>
    <col min="4868" max="4868" width="17" style="2925" customWidth="1"/>
    <col min="4869" max="4869" width="1.85546875" style="2925" customWidth="1"/>
    <col min="4870" max="4870" width="11" style="2925" customWidth="1"/>
    <col min="4871" max="4871" width="17.140625" style="2925" customWidth="1"/>
    <col min="4872" max="4872" width="10.85546875" style="2925" customWidth="1"/>
    <col min="4873" max="4873" width="17" style="2925" customWidth="1"/>
    <col min="4874" max="4874" width="1.85546875" style="2925" customWidth="1"/>
    <col min="4875" max="4875" width="11" style="2925" customWidth="1"/>
    <col min="4876" max="4876" width="16.7109375" style="2925" customWidth="1"/>
    <col min="4877" max="4877" width="10.85546875" style="2925" customWidth="1"/>
    <col min="4878" max="4878" width="17" style="2925" customWidth="1"/>
    <col min="4879" max="4879" width="1.85546875" style="2925" customWidth="1"/>
    <col min="4880" max="4880" width="11.42578125" style="2925" customWidth="1"/>
    <col min="4881" max="4881" width="16.7109375" style="2925" customWidth="1"/>
    <col min="4882" max="4882" width="10.85546875" style="2925" customWidth="1"/>
    <col min="4883" max="4883" width="17" style="2925" customWidth="1"/>
    <col min="4884" max="4884" width="1.7109375" style="2925" customWidth="1"/>
    <col min="4885" max="4885" width="12.42578125" style="2925" customWidth="1"/>
    <col min="4886" max="4887" width="12.140625" style="2925" customWidth="1"/>
    <col min="4888" max="4888" width="9.140625" style="2925" customWidth="1"/>
    <col min="4889" max="4889" width="12" style="2925" customWidth="1"/>
    <col min="4890" max="5086" width="9.140625" style="2925" customWidth="1"/>
    <col min="5087" max="5087" width="8.85546875" style="2925" customWidth="1"/>
    <col min="5088" max="5088" width="19.7109375" style="2925" customWidth="1"/>
    <col min="5089" max="5089" width="9.7109375" style="2925" customWidth="1"/>
    <col min="5090" max="5090" width="14.28515625" style="2925" customWidth="1"/>
    <col min="5091" max="5091" width="1.42578125" style="2925" customWidth="1"/>
    <col min="5092" max="5092" width="8.85546875" style="2925" customWidth="1"/>
    <col min="5093" max="5093" width="14" style="2925" customWidth="1"/>
    <col min="5094" max="5094" width="9.7109375" style="2925" customWidth="1"/>
    <col min="5095" max="5095" width="14.28515625" style="2925" customWidth="1"/>
    <col min="5096" max="5096" width="1.5703125" style="2925" customWidth="1"/>
    <col min="5097" max="5097" width="8.85546875" style="2925" customWidth="1"/>
    <col min="5098" max="5098" width="14" style="2925" customWidth="1"/>
    <col min="5099" max="5099" width="9.7109375" style="2925" customWidth="1"/>
    <col min="5100" max="5100" width="14.28515625" style="2925" customWidth="1"/>
    <col min="5101" max="5101" width="1.5703125" style="2925" customWidth="1"/>
    <col min="5102" max="5102" width="8.85546875" style="2925" customWidth="1"/>
    <col min="5103" max="5103" width="14" style="2925" customWidth="1"/>
    <col min="5104" max="5104" width="9.7109375" style="2925" customWidth="1"/>
    <col min="5105" max="5105" width="14.28515625" style="2925" customWidth="1"/>
    <col min="5106" max="5106" width="1.5703125" style="2925" customWidth="1"/>
    <col min="5107" max="5107" width="8.85546875" style="2925" customWidth="1"/>
    <col min="5108" max="5108" width="14" style="2925" customWidth="1"/>
    <col min="5109" max="5109" width="9.7109375" style="2925" customWidth="1"/>
    <col min="5110" max="5110" width="14.28515625" style="2925" customWidth="1"/>
    <col min="5111" max="5111" width="1.85546875" style="2925" customWidth="1"/>
    <col min="5112" max="5112" width="8.85546875" style="2925" customWidth="1"/>
    <col min="5113" max="5113" width="14" style="2925" customWidth="1"/>
    <col min="5114" max="5114" width="9.7109375" style="2925" customWidth="1"/>
    <col min="5115" max="5115" width="14.28515625" style="2925" customWidth="1"/>
    <col min="5116" max="5116" width="1.85546875" style="2925" customWidth="1"/>
    <col min="5117" max="5117" width="8.85546875" style="2925" customWidth="1"/>
    <col min="5118" max="5118" width="14" style="2925" customWidth="1"/>
    <col min="5119" max="5119" width="9.7109375" style="2925" customWidth="1"/>
    <col min="5120" max="5120" width="14.28515625" style="2925"/>
    <col min="5121" max="5121" width="15.42578125" style="2925" customWidth="1"/>
    <col min="5122" max="5122" width="17" style="2925" customWidth="1"/>
    <col min="5123" max="5123" width="12" style="2925" customWidth="1"/>
    <col min="5124" max="5124" width="17" style="2925" customWidth="1"/>
    <col min="5125" max="5125" width="1.85546875" style="2925" customWidth="1"/>
    <col min="5126" max="5126" width="11" style="2925" customWidth="1"/>
    <col min="5127" max="5127" width="17.140625" style="2925" customWidth="1"/>
    <col min="5128" max="5128" width="10.85546875" style="2925" customWidth="1"/>
    <col min="5129" max="5129" width="17" style="2925" customWidth="1"/>
    <col min="5130" max="5130" width="1.85546875" style="2925" customWidth="1"/>
    <col min="5131" max="5131" width="11" style="2925" customWidth="1"/>
    <col min="5132" max="5132" width="16.7109375" style="2925" customWidth="1"/>
    <col min="5133" max="5133" width="10.85546875" style="2925" customWidth="1"/>
    <col min="5134" max="5134" width="17" style="2925" customWidth="1"/>
    <col min="5135" max="5135" width="1.85546875" style="2925" customWidth="1"/>
    <col min="5136" max="5136" width="11.42578125" style="2925" customWidth="1"/>
    <col min="5137" max="5137" width="16.7109375" style="2925" customWidth="1"/>
    <col min="5138" max="5138" width="10.85546875" style="2925" customWidth="1"/>
    <col min="5139" max="5139" width="17" style="2925" customWidth="1"/>
    <col min="5140" max="5140" width="1.7109375" style="2925" customWidth="1"/>
    <col min="5141" max="5141" width="12.42578125" style="2925" customWidth="1"/>
    <col min="5142" max="5143" width="12.140625" style="2925" customWidth="1"/>
    <col min="5144" max="5144" width="9.140625" style="2925" customWidth="1"/>
    <col min="5145" max="5145" width="12" style="2925" customWidth="1"/>
    <col min="5146" max="5342" width="9.140625" style="2925" customWidth="1"/>
    <col min="5343" max="5343" width="8.85546875" style="2925" customWidth="1"/>
    <col min="5344" max="5344" width="19.7109375" style="2925" customWidth="1"/>
    <col min="5345" max="5345" width="9.7109375" style="2925" customWidth="1"/>
    <col min="5346" max="5346" width="14.28515625" style="2925" customWidth="1"/>
    <col min="5347" max="5347" width="1.42578125" style="2925" customWidth="1"/>
    <col min="5348" max="5348" width="8.85546875" style="2925" customWidth="1"/>
    <col min="5349" max="5349" width="14" style="2925" customWidth="1"/>
    <col min="5350" max="5350" width="9.7109375" style="2925" customWidth="1"/>
    <col min="5351" max="5351" width="14.28515625" style="2925" customWidth="1"/>
    <col min="5352" max="5352" width="1.5703125" style="2925" customWidth="1"/>
    <col min="5353" max="5353" width="8.85546875" style="2925" customWidth="1"/>
    <col min="5354" max="5354" width="14" style="2925" customWidth="1"/>
    <col min="5355" max="5355" width="9.7109375" style="2925" customWidth="1"/>
    <col min="5356" max="5356" width="14.28515625" style="2925" customWidth="1"/>
    <col min="5357" max="5357" width="1.5703125" style="2925" customWidth="1"/>
    <col min="5358" max="5358" width="8.85546875" style="2925" customWidth="1"/>
    <col min="5359" max="5359" width="14" style="2925" customWidth="1"/>
    <col min="5360" max="5360" width="9.7109375" style="2925" customWidth="1"/>
    <col min="5361" max="5361" width="14.28515625" style="2925" customWidth="1"/>
    <col min="5362" max="5362" width="1.5703125" style="2925" customWidth="1"/>
    <col min="5363" max="5363" width="8.85546875" style="2925" customWidth="1"/>
    <col min="5364" max="5364" width="14" style="2925" customWidth="1"/>
    <col min="5365" max="5365" width="9.7109375" style="2925" customWidth="1"/>
    <col min="5366" max="5366" width="14.28515625" style="2925" customWidth="1"/>
    <col min="5367" max="5367" width="1.85546875" style="2925" customWidth="1"/>
    <col min="5368" max="5368" width="8.85546875" style="2925" customWidth="1"/>
    <col min="5369" max="5369" width="14" style="2925" customWidth="1"/>
    <col min="5370" max="5370" width="9.7109375" style="2925" customWidth="1"/>
    <col min="5371" max="5371" width="14.28515625" style="2925" customWidth="1"/>
    <col min="5372" max="5372" width="1.85546875" style="2925" customWidth="1"/>
    <col min="5373" max="5373" width="8.85546875" style="2925" customWidth="1"/>
    <col min="5374" max="5374" width="14" style="2925" customWidth="1"/>
    <col min="5375" max="5375" width="9.7109375" style="2925" customWidth="1"/>
    <col min="5376" max="5376" width="14.28515625" style="2925"/>
    <col min="5377" max="5377" width="15.42578125" style="2925" customWidth="1"/>
    <col min="5378" max="5378" width="17" style="2925" customWidth="1"/>
    <col min="5379" max="5379" width="12" style="2925" customWidth="1"/>
    <col min="5380" max="5380" width="17" style="2925" customWidth="1"/>
    <col min="5381" max="5381" width="1.85546875" style="2925" customWidth="1"/>
    <col min="5382" max="5382" width="11" style="2925" customWidth="1"/>
    <col min="5383" max="5383" width="17.140625" style="2925" customWidth="1"/>
    <col min="5384" max="5384" width="10.85546875" style="2925" customWidth="1"/>
    <col min="5385" max="5385" width="17" style="2925" customWidth="1"/>
    <col min="5386" max="5386" width="1.85546875" style="2925" customWidth="1"/>
    <col min="5387" max="5387" width="11" style="2925" customWidth="1"/>
    <col min="5388" max="5388" width="16.7109375" style="2925" customWidth="1"/>
    <col min="5389" max="5389" width="10.85546875" style="2925" customWidth="1"/>
    <col min="5390" max="5390" width="17" style="2925" customWidth="1"/>
    <col min="5391" max="5391" width="1.85546875" style="2925" customWidth="1"/>
    <col min="5392" max="5392" width="11.42578125" style="2925" customWidth="1"/>
    <col min="5393" max="5393" width="16.7109375" style="2925" customWidth="1"/>
    <col min="5394" max="5394" width="10.85546875" style="2925" customWidth="1"/>
    <col min="5395" max="5395" width="17" style="2925" customWidth="1"/>
    <col min="5396" max="5396" width="1.7109375" style="2925" customWidth="1"/>
    <col min="5397" max="5397" width="12.42578125" style="2925" customWidth="1"/>
    <col min="5398" max="5399" width="12.140625" style="2925" customWidth="1"/>
    <col min="5400" max="5400" width="9.140625" style="2925" customWidth="1"/>
    <col min="5401" max="5401" width="12" style="2925" customWidth="1"/>
    <col min="5402" max="5598" width="9.140625" style="2925" customWidth="1"/>
    <col min="5599" max="5599" width="8.85546875" style="2925" customWidth="1"/>
    <col min="5600" max="5600" width="19.7109375" style="2925" customWidth="1"/>
    <col min="5601" max="5601" width="9.7109375" style="2925" customWidth="1"/>
    <col min="5602" max="5602" width="14.28515625" style="2925" customWidth="1"/>
    <col min="5603" max="5603" width="1.42578125" style="2925" customWidth="1"/>
    <col min="5604" max="5604" width="8.85546875" style="2925" customWidth="1"/>
    <col min="5605" max="5605" width="14" style="2925" customWidth="1"/>
    <col min="5606" max="5606" width="9.7109375" style="2925" customWidth="1"/>
    <col min="5607" max="5607" width="14.28515625" style="2925" customWidth="1"/>
    <col min="5608" max="5608" width="1.5703125" style="2925" customWidth="1"/>
    <col min="5609" max="5609" width="8.85546875" style="2925" customWidth="1"/>
    <col min="5610" max="5610" width="14" style="2925" customWidth="1"/>
    <col min="5611" max="5611" width="9.7109375" style="2925" customWidth="1"/>
    <col min="5612" max="5612" width="14.28515625" style="2925" customWidth="1"/>
    <col min="5613" max="5613" width="1.5703125" style="2925" customWidth="1"/>
    <col min="5614" max="5614" width="8.85546875" style="2925" customWidth="1"/>
    <col min="5615" max="5615" width="14" style="2925" customWidth="1"/>
    <col min="5616" max="5616" width="9.7109375" style="2925" customWidth="1"/>
    <col min="5617" max="5617" width="14.28515625" style="2925" customWidth="1"/>
    <col min="5618" max="5618" width="1.5703125" style="2925" customWidth="1"/>
    <col min="5619" max="5619" width="8.85546875" style="2925" customWidth="1"/>
    <col min="5620" max="5620" width="14" style="2925" customWidth="1"/>
    <col min="5621" max="5621" width="9.7109375" style="2925" customWidth="1"/>
    <col min="5622" max="5622" width="14.28515625" style="2925" customWidth="1"/>
    <col min="5623" max="5623" width="1.85546875" style="2925" customWidth="1"/>
    <col min="5624" max="5624" width="8.85546875" style="2925" customWidth="1"/>
    <col min="5625" max="5625" width="14" style="2925" customWidth="1"/>
    <col min="5626" max="5626" width="9.7109375" style="2925" customWidth="1"/>
    <col min="5627" max="5627" width="14.28515625" style="2925" customWidth="1"/>
    <col min="5628" max="5628" width="1.85546875" style="2925" customWidth="1"/>
    <col min="5629" max="5629" width="8.85546875" style="2925" customWidth="1"/>
    <col min="5630" max="5630" width="14" style="2925" customWidth="1"/>
    <col min="5631" max="5631" width="9.7109375" style="2925" customWidth="1"/>
    <col min="5632" max="5632" width="14.28515625" style="2925"/>
    <col min="5633" max="5633" width="15.42578125" style="2925" customWidth="1"/>
    <col min="5634" max="5634" width="17" style="2925" customWidth="1"/>
    <col min="5635" max="5635" width="12" style="2925" customWidth="1"/>
    <col min="5636" max="5636" width="17" style="2925" customWidth="1"/>
    <col min="5637" max="5637" width="1.85546875" style="2925" customWidth="1"/>
    <col min="5638" max="5638" width="11" style="2925" customWidth="1"/>
    <col min="5639" max="5639" width="17.140625" style="2925" customWidth="1"/>
    <col min="5640" max="5640" width="10.85546875" style="2925" customWidth="1"/>
    <col min="5641" max="5641" width="17" style="2925" customWidth="1"/>
    <col min="5642" max="5642" width="1.85546875" style="2925" customWidth="1"/>
    <col min="5643" max="5643" width="11" style="2925" customWidth="1"/>
    <col min="5644" max="5644" width="16.7109375" style="2925" customWidth="1"/>
    <col min="5645" max="5645" width="10.85546875" style="2925" customWidth="1"/>
    <col min="5646" max="5646" width="17" style="2925" customWidth="1"/>
    <col min="5647" max="5647" width="1.85546875" style="2925" customWidth="1"/>
    <col min="5648" max="5648" width="11.42578125" style="2925" customWidth="1"/>
    <col min="5649" max="5649" width="16.7109375" style="2925" customWidth="1"/>
    <col min="5650" max="5650" width="10.85546875" style="2925" customWidth="1"/>
    <col min="5651" max="5651" width="17" style="2925" customWidth="1"/>
    <col min="5652" max="5652" width="1.7109375" style="2925" customWidth="1"/>
    <col min="5653" max="5653" width="12.42578125" style="2925" customWidth="1"/>
    <col min="5654" max="5655" width="12.140625" style="2925" customWidth="1"/>
    <col min="5656" max="5656" width="9.140625" style="2925" customWidth="1"/>
    <col min="5657" max="5657" width="12" style="2925" customWidth="1"/>
    <col min="5658" max="5854" width="9.140625" style="2925" customWidth="1"/>
    <col min="5855" max="5855" width="8.85546875" style="2925" customWidth="1"/>
    <col min="5856" max="5856" width="19.7109375" style="2925" customWidth="1"/>
    <col min="5857" max="5857" width="9.7109375" style="2925" customWidth="1"/>
    <col min="5858" max="5858" width="14.28515625" style="2925" customWidth="1"/>
    <col min="5859" max="5859" width="1.42578125" style="2925" customWidth="1"/>
    <col min="5860" max="5860" width="8.85546875" style="2925" customWidth="1"/>
    <col min="5861" max="5861" width="14" style="2925" customWidth="1"/>
    <col min="5862" max="5862" width="9.7109375" style="2925" customWidth="1"/>
    <col min="5863" max="5863" width="14.28515625" style="2925" customWidth="1"/>
    <col min="5864" max="5864" width="1.5703125" style="2925" customWidth="1"/>
    <col min="5865" max="5865" width="8.85546875" style="2925" customWidth="1"/>
    <col min="5866" max="5866" width="14" style="2925" customWidth="1"/>
    <col min="5867" max="5867" width="9.7109375" style="2925" customWidth="1"/>
    <col min="5868" max="5868" width="14.28515625" style="2925" customWidth="1"/>
    <col min="5869" max="5869" width="1.5703125" style="2925" customWidth="1"/>
    <col min="5870" max="5870" width="8.85546875" style="2925" customWidth="1"/>
    <col min="5871" max="5871" width="14" style="2925" customWidth="1"/>
    <col min="5872" max="5872" width="9.7109375" style="2925" customWidth="1"/>
    <col min="5873" max="5873" width="14.28515625" style="2925" customWidth="1"/>
    <col min="5874" max="5874" width="1.5703125" style="2925" customWidth="1"/>
    <col min="5875" max="5875" width="8.85546875" style="2925" customWidth="1"/>
    <col min="5876" max="5876" width="14" style="2925" customWidth="1"/>
    <col min="5877" max="5877" width="9.7109375" style="2925" customWidth="1"/>
    <col min="5878" max="5878" width="14.28515625" style="2925" customWidth="1"/>
    <col min="5879" max="5879" width="1.85546875" style="2925" customWidth="1"/>
    <col min="5880" max="5880" width="8.85546875" style="2925" customWidth="1"/>
    <col min="5881" max="5881" width="14" style="2925" customWidth="1"/>
    <col min="5882" max="5882" width="9.7109375" style="2925" customWidth="1"/>
    <col min="5883" max="5883" width="14.28515625" style="2925" customWidth="1"/>
    <col min="5884" max="5884" width="1.85546875" style="2925" customWidth="1"/>
    <col min="5885" max="5885" width="8.85546875" style="2925" customWidth="1"/>
    <col min="5886" max="5886" width="14" style="2925" customWidth="1"/>
    <col min="5887" max="5887" width="9.7109375" style="2925" customWidth="1"/>
    <col min="5888" max="5888" width="14.28515625" style="2925"/>
    <col min="5889" max="5889" width="15.42578125" style="2925" customWidth="1"/>
    <col min="5890" max="5890" width="17" style="2925" customWidth="1"/>
    <col min="5891" max="5891" width="12" style="2925" customWidth="1"/>
    <col min="5892" max="5892" width="17" style="2925" customWidth="1"/>
    <col min="5893" max="5893" width="1.85546875" style="2925" customWidth="1"/>
    <col min="5894" max="5894" width="11" style="2925" customWidth="1"/>
    <col min="5895" max="5895" width="17.140625" style="2925" customWidth="1"/>
    <col min="5896" max="5896" width="10.85546875" style="2925" customWidth="1"/>
    <col min="5897" max="5897" width="17" style="2925" customWidth="1"/>
    <col min="5898" max="5898" width="1.85546875" style="2925" customWidth="1"/>
    <col min="5899" max="5899" width="11" style="2925" customWidth="1"/>
    <col min="5900" max="5900" width="16.7109375" style="2925" customWidth="1"/>
    <col min="5901" max="5901" width="10.85546875" style="2925" customWidth="1"/>
    <col min="5902" max="5902" width="17" style="2925" customWidth="1"/>
    <col min="5903" max="5903" width="1.85546875" style="2925" customWidth="1"/>
    <col min="5904" max="5904" width="11.42578125" style="2925" customWidth="1"/>
    <col min="5905" max="5905" width="16.7109375" style="2925" customWidth="1"/>
    <col min="5906" max="5906" width="10.85546875" style="2925" customWidth="1"/>
    <col min="5907" max="5907" width="17" style="2925" customWidth="1"/>
    <col min="5908" max="5908" width="1.7109375" style="2925" customWidth="1"/>
    <col min="5909" max="5909" width="12.42578125" style="2925" customWidth="1"/>
    <col min="5910" max="5911" width="12.140625" style="2925" customWidth="1"/>
    <col min="5912" max="5912" width="9.140625" style="2925" customWidth="1"/>
    <col min="5913" max="5913" width="12" style="2925" customWidth="1"/>
    <col min="5914" max="6110" width="9.140625" style="2925" customWidth="1"/>
    <col min="6111" max="6111" width="8.85546875" style="2925" customWidth="1"/>
    <col min="6112" max="6112" width="19.7109375" style="2925" customWidth="1"/>
    <col min="6113" max="6113" width="9.7109375" style="2925" customWidth="1"/>
    <col min="6114" max="6114" width="14.28515625" style="2925" customWidth="1"/>
    <col min="6115" max="6115" width="1.42578125" style="2925" customWidth="1"/>
    <col min="6116" max="6116" width="8.85546875" style="2925" customWidth="1"/>
    <col min="6117" max="6117" width="14" style="2925" customWidth="1"/>
    <col min="6118" max="6118" width="9.7109375" style="2925" customWidth="1"/>
    <col min="6119" max="6119" width="14.28515625" style="2925" customWidth="1"/>
    <col min="6120" max="6120" width="1.5703125" style="2925" customWidth="1"/>
    <col min="6121" max="6121" width="8.85546875" style="2925" customWidth="1"/>
    <col min="6122" max="6122" width="14" style="2925" customWidth="1"/>
    <col min="6123" max="6123" width="9.7109375" style="2925" customWidth="1"/>
    <col min="6124" max="6124" width="14.28515625" style="2925" customWidth="1"/>
    <col min="6125" max="6125" width="1.5703125" style="2925" customWidth="1"/>
    <col min="6126" max="6126" width="8.85546875" style="2925" customWidth="1"/>
    <col min="6127" max="6127" width="14" style="2925" customWidth="1"/>
    <col min="6128" max="6128" width="9.7109375" style="2925" customWidth="1"/>
    <col min="6129" max="6129" width="14.28515625" style="2925" customWidth="1"/>
    <col min="6130" max="6130" width="1.5703125" style="2925" customWidth="1"/>
    <col min="6131" max="6131" width="8.85546875" style="2925" customWidth="1"/>
    <col min="6132" max="6132" width="14" style="2925" customWidth="1"/>
    <col min="6133" max="6133" width="9.7109375" style="2925" customWidth="1"/>
    <col min="6134" max="6134" width="14.28515625" style="2925" customWidth="1"/>
    <col min="6135" max="6135" width="1.85546875" style="2925" customWidth="1"/>
    <col min="6136" max="6136" width="8.85546875" style="2925" customWidth="1"/>
    <col min="6137" max="6137" width="14" style="2925" customWidth="1"/>
    <col min="6138" max="6138" width="9.7109375" style="2925" customWidth="1"/>
    <col min="6139" max="6139" width="14.28515625" style="2925" customWidth="1"/>
    <col min="6140" max="6140" width="1.85546875" style="2925" customWidth="1"/>
    <col min="6141" max="6141" width="8.85546875" style="2925" customWidth="1"/>
    <col min="6142" max="6142" width="14" style="2925" customWidth="1"/>
    <col min="6143" max="6143" width="9.7109375" style="2925" customWidth="1"/>
    <col min="6144" max="6144" width="14.28515625" style="2925"/>
    <col min="6145" max="6145" width="15.42578125" style="2925" customWidth="1"/>
    <col min="6146" max="6146" width="17" style="2925" customWidth="1"/>
    <col min="6147" max="6147" width="12" style="2925" customWidth="1"/>
    <col min="6148" max="6148" width="17" style="2925" customWidth="1"/>
    <col min="6149" max="6149" width="1.85546875" style="2925" customWidth="1"/>
    <col min="6150" max="6150" width="11" style="2925" customWidth="1"/>
    <col min="6151" max="6151" width="17.140625" style="2925" customWidth="1"/>
    <col min="6152" max="6152" width="10.85546875" style="2925" customWidth="1"/>
    <col min="6153" max="6153" width="17" style="2925" customWidth="1"/>
    <col min="6154" max="6154" width="1.85546875" style="2925" customWidth="1"/>
    <col min="6155" max="6155" width="11" style="2925" customWidth="1"/>
    <col min="6156" max="6156" width="16.7109375" style="2925" customWidth="1"/>
    <col min="6157" max="6157" width="10.85546875" style="2925" customWidth="1"/>
    <col min="6158" max="6158" width="17" style="2925" customWidth="1"/>
    <col min="6159" max="6159" width="1.85546875" style="2925" customWidth="1"/>
    <col min="6160" max="6160" width="11.42578125" style="2925" customWidth="1"/>
    <col min="6161" max="6161" width="16.7109375" style="2925" customWidth="1"/>
    <col min="6162" max="6162" width="10.85546875" style="2925" customWidth="1"/>
    <col min="6163" max="6163" width="17" style="2925" customWidth="1"/>
    <col min="6164" max="6164" width="1.7109375" style="2925" customWidth="1"/>
    <col min="6165" max="6165" width="12.42578125" style="2925" customWidth="1"/>
    <col min="6166" max="6167" width="12.140625" style="2925" customWidth="1"/>
    <col min="6168" max="6168" width="9.140625" style="2925" customWidth="1"/>
    <col min="6169" max="6169" width="12" style="2925" customWidth="1"/>
    <col min="6170" max="6366" width="9.140625" style="2925" customWidth="1"/>
    <col min="6367" max="6367" width="8.85546875" style="2925" customWidth="1"/>
    <col min="6368" max="6368" width="19.7109375" style="2925" customWidth="1"/>
    <col min="6369" max="6369" width="9.7109375" style="2925" customWidth="1"/>
    <col min="6370" max="6370" width="14.28515625" style="2925" customWidth="1"/>
    <col min="6371" max="6371" width="1.42578125" style="2925" customWidth="1"/>
    <col min="6372" max="6372" width="8.85546875" style="2925" customWidth="1"/>
    <col min="6373" max="6373" width="14" style="2925" customWidth="1"/>
    <col min="6374" max="6374" width="9.7109375" style="2925" customWidth="1"/>
    <col min="6375" max="6375" width="14.28515625" style="2925" customWidth="1"/>
    <col min="6376" max="6376" width="1.5703125" style="2925" customWidth="1"/>
    <col min="6377" max="6377" width="8.85546875" style="2925" customWidth="1"/>
    <col min="6378" max="6378" width="14" style="2925" customWidth="1"/>
    <col min="6379" max="6379" width="9.7109375" style="2925" customWidth="1"/>
    <col min="6380" max="6380" width="14.28515625" style="2925" customWidth="1"/>
    <col min="6381" max="6381" width="1.5703125" style="2925" customWidth="1"/>
    <col min="6382" max="6382" width="8.85546875" style="2925" customWidth="1"/>
    <col min="6383" max="6383" width="14" style="2925" customWidth="1"/>
    <col min="6384" max="6384" width="9.7109375" style="2925" customWidth="1"/>
    <col min="6385" max="6385" width="14.28515625" style="2925" customWidth="1"/>
    <col min="6386" max="6386" width="1.5703125" style="2925" customWidth="1"/>
    <col min="6387" max="6387" width="8.85546875" style="2925" customWidth="1"/>
    <col min="6388" max="6388" width="14" style="2925" customWidth="1"/>
    <col min="6389" max="6389" width="9.7109375" style="2925" customWidth="1"/>
    <col min="6390" max="6390" width="14.28515625" style="2925" customWidth="1"/>
    <col min="6391" max="6391" width="1.85546875" style="2925" customWidth="1"/>
    <col min="6392" max="6392" width="8.85546875" style="2925" customWidth="1"/>
    <col min="6393" max="6393" width="14" style="2925" customWidth="1"/>
    <col min="6394" max="6394" width="9.7109375" style="2925" customWidth="1"/>
    <col min="6395" max="6395" width="14.28515625" style="2925" customWidth="1"/>
    <col min="6396" max="6396" width="1.85546875" style="2925" customWidth="1"/>
    <col min="6397" max="6397" width="8.85546875" style="2925" customWidth="1"/>
    <col min="6398" max="6398" width="14" style="2925" customWidth="1"/>
    <col min="6399" max="6399" width="9.7109375" style="2925" customWidth="1"/>
    <col min="6400" max="6400" width="14.28515625" style="2925"/>
    <col min="6401" max="6401" width="15.42578125" style="2925" customWidth="1"/>
    <col min="6402" max="6402" width="17" style="2925" customWidth="1"/>
    <col min="6403" max="6403" width="12" style="2925" customWidth="1"/>
    <col min="6404" max="6404" width="17" style="2925" customWidth="1"/>
    <col min="6405" max="6405" width="1.85546875" style="2925" customWidth="1"/>
    <col min="6406" max="6406" width="11" style="2925" customWidth="1"/>
    <col min="6407" max="6407" width="17.140625" style="2925" customWidth="1"/>
    <col min="6408" max="6408" width="10.85546875" style="2925" customWidth="1"/>
    <col min="6409" max="6409" width="17" style="2925" customWidth="1"/>
    <col min="6410" max="6410" width="1.85546875" style="2925" customWidth="1"/>
    <col min="6411" max="6411" width="11" style="2925" customWidth="1"/>
    <col min="6412" max="6412" width="16.7109375" style="2925" customWidth="1"/>
    <col min="6413" max="6413" width="10.85546875" style="2925" customWidth="1"/>
    <col min="6414" max="6414" width="17" style="2925" customWidth="1"/>
    <col min="6415" max="6415" width="1.85546875" style="2925" customWidth="1"/>
    <col min="6416" max="6416" width="11.42578125" style="2925" customWidth="1"/>
    <col min="6417" max="6417" width="16.7109375" style="2925" customWidth="1"/>
    <col min="6418" max="6418" width="10.85546875" style="2925" customWidth="1"/>
    <col min="6419" max="6419" width="17" style="2925" customWidth="1"/>
    <col min="6420" max="6420" width="1.7109375" style="2925" customWidth="1"/>
    <col min="6421" max="6421" width="12.42578125" style="2925" customWidth="1"/>
    <col min="6422" max="6423" width="12.140625" style="2925" customWidth="1"/>
    <col min="6424" max="6424" width="9.140625" style="2925" customWidth="1"/>
    <col min="6425" max="6425" width="12" style="2925" customWidth="1"/>
    <col min="6426" max="6622" width="9.140625" style="2925" customWidth="1"/>
    <col min="6623" max="6623" width="8.85546875" style="2925" customWidth="1"/>
    <col min="6624" max="6624" width="19.7109375" style="2925" customWidth="1"/>
    <col min="6625" max="6625" width="9.7109375" style="2925" customWidth="1"/>
    <col min="6626" max="6626" width="14.28515625" style="2925" customWidth="1"/>
    <col min="6627" max="6627" width="1.42578125" style="2925" customWidth="1"/>
    <col min="6628" max="6628" width="8.85546875" style="2925" customWidth="1"/>
    <col min="6629" max="6629" width="14" style="2925" customWidth="1"/>
    <col min="6630" max="6630" width="9.7109375" style="2925" customWidth="1"/>
    <col min="6631" max="6631" width="14.28515625" style="2925" customWidth="1"/>
    <col min="6632" max="6632" width="1.5703125" style="2925" customWidth="1"/>
    <col min="6633" max="6633" width="8.85546875" style="2925" customWidth="1"/>
    <col min="6634" max="6634" width="14" style="2925" customWidth="1"/>
    <col min="6635" max="6635" width="9.7109375" style="2925" customWidth="1"/>
    <col min="6636" max="6636" width="14.28515625" style="2925" customWidth="1"/>
    <col min="6637" max="6637" width="1.5703125" style="2925" customWidth="1"/>
    <col min="6638" max="6638" width="8.85546875" style="2925" customWidth="1"/>
    <col min="6639" max="6639" width="14" style="2925" customWidth="1"/>
    <col min="6640" max="6640" width="9.7109375" style="2925" customWidth="1"/>
    <col min="6641" max="6641" width="14.28515625" style="2925" customWidth="1"/>
    <col min="6642" max="6642" width="1.5703125" style="2925" customWidth="1"/>
    <col min="6643" max="6643" width="8.85546875" style="2925" customWidth="1"/>
    <col min="6644" max="6644" width="14" style="2925" customWidth="1"/>
    <col min="6645" max="6645" width="9.7109375" style="2925" customWidth="1"/>
    <col min="6646" max="6646" width="14.28515625" style="2925" customWidth="1"/>
    <col min="6647" max="6647" width="1.85546875" style="2925" customWidth="1"/>
    <col min="6648" max="6648" width="8.85546875" style="2925" customWidth="1"/>
    <col min="6649" max="6649" width="14" style="2925" customWidth="1"/>
    <col min="6650" max="6650" width="9.7109375" style="2925" customWidth="1"/>
    <col min="6651" max="6651" width="14.28515625" style="2925" customWidth="1"/>
    <col min="6652" max="6652" width="1.85546875" style="2925" customWidth="1"/>
    <col min="6653" max="6653" width="8.85546875" style="2925" customWidth="1"/>
    <col min="6654" max="6654" width="14" style="2925" customWidth="1"/>
    <col min="6655" max="6655" width="9.7109375" style="2925" customWidth="1"/>
    <col min="6656" max="6656" width="14.28515625" style="2925"/>
    <col min="6657" max="6657" width="15.42578125" style="2925" customWidth="1"/>
    <col min="6658" max="6658" width="17" style="2925" customWidth="1"/>
    <col min="6659" max="6659" width="12" style="2925" customWidth="1"/>
    <col min="6660" max="6660" width="17" style="2925" customWidth="1"/>
    <col min="6661" max="6661" width="1.85546875" style="2925" customWidth="1"/>
    <col min="6662" max="6662" width="11" style="2925" customWidth="1"/>
    <col min="6663" max="6663" width="17.140625" style="2925" customWidth="1"/>
    <col min="6664" max="6664" width="10.85546875" style="2925" customWidth="1"/>
    <col min="6665" max="6665" width="17" style="2925" customWidth="1"/>
    <col min="6666" max="6666" width="1.85546875" style="2925" customWidth="1"/>
    <col min="6667" max="6667" width="11" style="2925" customWidth="1"/>
    <col min="6668" max="6668" width="16.7109375" style="2925" customWidth="1"/>
    <col min="6669" max="6669" width="10.85546875" style="2925" customWidth="1"/>
    <col min="6670" max="6670" width="17" style="2925" customWidth="1"/>
    <col min="6671" max="6671" width="1.85546875" style="2925" customWidth="1"/>
    <col min="6672" max="6672" width="11.42578125" style="2925" customWidth="1"/>
    <col min="6673" max="6673" width="16.7109375" style="2925" customWidth="1"/>
    <col min="6674" max="6674" width="10.85546875" style="2925" customWidth="1"/>
    <col min="6675" max="6675" width="17" style="2925" customWidth="1"/>
    <col min="6676" max="6676" width="1.7109375" style="2925" customWidth="1"/>
    <col min="6677" max="6677" width="12.42578125" style="2925" customWidth="1"/>
    <col min="6678" max="6679" width="12.140625" style="2925" customWidth="1"/>
    <col min="6680" max="6680" width="9.140625" style="2925" customWidth="1"/>
    <col min="6681" max="6681" width="12" style="2925" customWidth="1"/>
    <col min="6682" max="6878" width="9.140625" style="2925" customWidth="1"/>
    <col min="6879" max="6879" width="8.85546875" style="2925" customWidth="1"/>
    <col min="6880" max="6880" width="19.7109375" style="2925" customWidth="1"/>
    <col min="6881" max="6881" width="9.7109375" style="2925" customWidth="1"/>
    <col min="6882" max="6882" width="14.28515625" style="2925" customWidth="1"/>
    <col min="6883" max="6883" width="1.42578125" style="2925" customWidth="1"/>
    <col min="6884" max="6884" width="8.85546875" style="2925" customWidth="1"/>
    <col min="6885" max="6885" width="14" style="2925" customWidth="1"/>
    <col min="6886" max="6886" width="9.7109375" style="2925" customWidth="1"/>
    <col min="6887" max="6887" width="14.28515625" style="2925" customWidth="1"/>
    <col min="6888" max="6888" width="1.5703125" style="2925" customWidth="1"/>
    <col min="6889" max="6889" width="8.85546875" style="2925" customWidth="1"/>
    <col min="6890" max="6890" width="14" style="2925" customWidth="1"/>
    <col min="6891" max="6891" width="9.7109375" style="2925" customWidth="1"/>
    <col min="6892" max="6892" width="14.28515625" style="2925" customWidth="1"/>
    <col min="6893" max="6893" width="1.5703125" style="2925" customWidth="1"/>
    <col min="6894" max="6894" width="8.85546875" style="2925" customWidth="1"/>
    <col min="6895" max="6895" width="14" style="2925" customWidth="1"/>
    <col min="6896" max="6896" width="9.7109375" style="2925" customWidth="1"/>
    <col min="6897" max="6897" width="14.28515625" style="2925" customWidth="1"/>
    <col min="6898" max="6898" width="1.5703125" style="2925" customWidth="1"/>
    <col min="6899" max="6899" width="8.85546875" style="2925" customWidth="1"/>
    <col min="6900" max="6900" width="14" style="2925" customWidth="1"/>
    <col min="6901" max="6901" width="9.7109375" style="2925" customWidth="1"/>
    <col min="6902" max="6902" width="14.28515625" style="2925" customWidth="1"/>
    <col min="6903" max="6903" width="1.85546875" style="2925" customWidth="1"/>
    <col min="6904" max="6904" width="8.85546875" style="2925" customWidth="1"/>
    <col min="6905" max="6905" width="14" style="2925" customWidth="1"/>
    <col min="6906" max="6906" width="9.7109375" style="2925" customWidth="1"/>
    <col min="6907" max="6907" width="14.28515625" style="2925" customWidth="1"/>
    <col min="6908" max="6908" width="1.85546875" style="2925" customWidth="1"/>
    <col min="6909" max="6909" width="8.85546875" style="2925" customWidth="1"/>
    <col min="6910" max="6910" width="14" style="2925" customWidth="1"/>
    <col min="6911" max="6911" width="9.7109375" style="2925" customWidth="1"/>
    <col min="6912" max="6912" width="14.28515625" style="2925"/>
    <col min="6913" max="6913" width="15.42578125" style="2925" customWidth="1"/>
    <col min="6914" max="6914" width="17" style="2925" customWidth="1"/>
    <col min="6915" max="6915" width="12" style="2925" customWidth="1"/>
    <col min="6916" max="6916" width="17" style="2925" customWidth="1"/>
    <col min="6917" max="6917" width="1.85546875" style="2925" customWidth="1"/>
    <col min="6918" max="6918" width="11" style="2925" customWidth="1"/>
    <col min="6919" max="6919" width="17.140625" style="2925" customWidth="1"/>
    <col min="6920" max="6920" width="10.85546875" style="2925" customWidth="1"/>
    <col min="6921" max="6921" width="17" style="2925" customWidth="1"/>
    <col min="6922" max="6922" width="1.85546875" style="2925" customWidth="1"/>
    <col min="6923" max="6923" width="11" style="2925" customWidth="1"/>
    <col min="6924" max="6924" width="16.7109375" style="2925" customWidth="1"/>
    <col min="6925" max="6925" width="10.85546875" style="2925" customWidth="1"/>
    <col min="6926" max="6926" width="17" style="2925" customWidth="1"/>
    <col min="6927" max="6927" width="1.85546875" style="2925" customWidth="1"/>
    <col min="6928" max="6928" width="11.42578125" style="2925" customWidth="1"/>
    <col min="6929" max="6929" width="16.7109375" style="2925" customWidth="1"/>
    <col min="6930" max="6930" width="10.85546875" style="2925" customWidth="1"/>
    <col min="6931" max="6931" width="17" style="2925" customWidth="1"/>
    <col min="6932" max="6932" width="1.7109375" style="2925" customWidth="1"/>
    <col min="6933" max="6933" width="12.42578125" style="2925" customWidth="1"/>
    <col min="6934" max="6935" width="12.140625" style="2925" customWidth="1"/>
    <col min="6936" max="6936" width="9.140625" style="2925" customWidth="1"/>
    <col min="6937" max="6937" width="12" style="2925" customWidth="1"/>
    <col min="6938" max="7134" width="9.140625" style="2925" customWidth="1"/>
    <col min="7135" max="7135" width="8.85546875" style="2925" customWidth="1"/>
    <col min="7136" max="7136" width="19.7109375" style="2925" customWidth="1"/>
    <col min="7137" max="7137" width="9.7109375" style="2925" customWidth="1"/>
    <col min="7138" max="7138" width="14.28515625" style="2925" customWidth="1"/>
    <col min="7139" max="7139" width="1.42578125" style="2925" customWidth="1"/>
    <col min="7140" max="7140" width="8.85546875" style="2925" customWidth="1"/>
    <col min="7141" max="7141" width="14" style="2925" customWidth="1"/>
    <col min="7142" max="7142" width="9.7109375" style="2925" customWidth="1"/>
    <col min="7143" max="7143" width="14.28515625" style="2925" customWidth="1"/>
    <col min="7144" max="7144" width="1.5703125" style="2925" customWidth="1"/>
    <col min="7145" max="7145" width="8.85546875" style="2925" customWidth="1"/>
    <col min="7146" max="7146" width="14" style="2925" customWidth="1"/>
    <col min="7147" max="7147" width="9.7109375" style="2925" customWidth="1"/>
    <col min="7148" max="7148" width="14.28515625" style="2925" customWidth="1"/>
    <col min="7149" max="7149" width="1.5703125" style="2925" customWidth="1"/>
    <col min="7150" max="7150" width="8.85546875" style="2925" customWidth="1"/>
    <col min="7151" max="7151" width="14" style="2925" customWidth="1"/>
    <col min="7152" max="7152" width="9.7109375" style="2925" customWidth="1"/>
    <col min="7153" max="7153" width="14.28515625" style="2925" customWidth="1"/>
    <col min="7154" max="7154" width="1.5703125" style="2925" customWidth="1"/>
    <col min="7155" max="7155" width="8.85546875" style="2925" customWidth="1"/>
    <col min="7156" max="7156" width="14" style="2925" customWidth="1"/>
    <col min="7157" max="7157" width="9.7109375" style="2925" customWidth="1"/>
    <col min="7158" max="7158" width="14.28515625" style="2925" customWidth="1"/>
    <col min="7159" max="7159" width="1.85546875" style="2925" customWidth="1"/>
    <col min="7160" max="7160" width="8.85546875" style="2925" customWidth="1"/>
    <col min="7161" max="7161" width="14" style="2925" customWidth="1"/>
    <col min="7162" max="7162" width="9.7109375" style="2925" customWidth="1"/>
    <col min="7163" max="7163" width="14.28515625" style="2925" customWidth="1"/>
    <col min="7164" max="7164" width="1.85546875" style="2925" customWidth="1"/>
    <col min="7165" max="7165" width="8.85546875" style="2925" customWidth="1"/>
    <col min="7166" max="7166" width="14" style="2925" customWidth="1"/>
    <col min="7167" max="7167" width="9.7109375" style="2925" customWidth="1"/>
    <col min="7168" max="7168" width="14.28515625" style="2925"/>
    <col min="7169" max="7169" width="15.42578125" style="2925" customWidth="1"/>
    <col min="7170" max="7170" width="17" style="2925" customWidth="1"/>
    <col min="7171" max="7171" width="12" style="2925" customWidth="1"/>
    <col min="7172" max="7172" width="17" style="2925" customWidth="1"/>
    <col min="7173" max="7173" width="1.85546875" style="2925" customWidth="1"/>
    <col min="7174" max="7174" width="11" style="2925" customWidth="1"/>
    <col min="7175" max="7175" width="17.140625" style="2925" customWidth="1"/>
    <col min="7176" max="7176" width="10.85546875" style="2925" customWidth="1"/>
    <col min="7177" max="7177" width="17" style="2925" customWidth="1"/>
    <col min="7178" max="7178" width="1.85546875" style="2925" customWidth="1"/>
    <col min="7179" max="7179" width="11" style="2925" customWidth="1"/>
    <col min="7180" max="7180" width="16.7109375" style="2925" customWidth="1"/>
    <col min="7181" max="7181" width="10.85546875" style="2925" customWidth="1"/>
    <col min="7182" max="7182" width="17" style="2925" customWidth="1"/>
    <col min="7183" max="7183" width="1.85546875" style="2925" customWidth="1"/>
    <col min="7184" max="7184" width="11.42578125" style="2925" customWidth="1"/>
    <col min="7185" max="7185" width="16.7109375" style="2925" customWidth="1"/>
    <col min="7186" max="7186" width="10.85546875" style="2925" customWidth="1"/>
    <col min="7187" max="7187" width="17" style="2925" customWidth="1"/>
    <col min="7188" max="7188" width="1.7109375" style="2925" customWidth="1"/>
    <col min="7189" max="7189" width="12.42578125" style="2925" customWidth="1"/>
    <col min="7190" max="7191" width="12.140625" style="2925" customWidth="1"/>
    <col min="7192" max="7192" width="9.140625" style="2925" customWidth="1"/>
    <col min="7193" max="7193" width="12" style="2925" customWidth="1"/>
    <col min="7194" max="7390" width="9.140625" style="2925" customWidth="1"/>
    <col min="7391" max="7391" width="8.85546875" style="2925" customWidth="1"/>
    <col min="7392" max="7392" width="19.7109375" style="2925" customWidth="1"/>
    <col min="7393" max="7393" width="9.7109375" style="2925" customWidth="1"/>
    <col min="7394" max="7394" width="14.28515625" style="2925" customWidth="1"/>
    <col min="7395" max="7395" width="1.42578125" style="2925" customWidth="1"/>
    <col min="7396" max="7396" width="8.85546875" style="2925" customWidth="1"/>
    <col min="7397" max="7397" width="14" style="2925" customWidth="1"/>
    <col min="7398" max="7398" width="9.7109375" style="2925" customWidth="1"/>
    <col min="7399" max="7399" width="14.28515625" style="2925" customWidth="1"/>
    <col min="7400" max="7400" width="1.5703125" style="2925" customWidth="1"/>
    <col min="7401" max="7401" width="8.85546875" style="2925" customWidth="1"/>
    <col min="7402" max="7402" width="14" style="2925" customWidth="1"/>
    <col min="7403" max="7403" width="9.7109375" style="2925" customWidth="1"/>
    <col min="7404" max="7404" width="14.28515625" style="2925" customWidth="1"/>
    <col min="7405" max="7405" width="1.5703125" style="2925" customWidth="1"/>
    <col min="7406" max="7406" width="8.85546875" style="2925" customWidth="1"/>
    <col min="7407" max="7407" width="14" style="2925" customWidth="1"/>
    <col min="7408" max="7408" width="9.7109375" style="2925" customWidth="1"/>
    <col min="7409" max="7409" width="14.28515625" style="2925" customWidth="1"/>
    <col min="7410" max="7410" width="1.5703125" style="2925" customWidth="1"/>
    <col min="7411" max="7411" width="8.85546875" style="2925" customWidth="1"/>
    <col min="7412" max="7412" width="14" style="2925" customWidth="1"/>
    <col min="7413" max="7413" width="9.7109375" style="2925" customWidth="1"/>
    <col min="7414" max="7414" width="14.28515625" style="2925" customWidth="1"/>
    <col min="7415" max="7415" width="1.85546875" style="2925" customWidth="1"/>
    <col min="7416" max="7416" width="8.85546875" style="2925" customWidth="1"/>
    <col min="7417" max="7417" width="14" style="2925" customWidth="1"/>
    <col min="7418" max="7418" width="9.7109375" style="2925" customWidth="1"/>
    <col min="7419" max="7419" width="14.28515625" style="2925" customWidth="1"/>
    <col min="7420" max="7420" width="1.85546875" style="2925" customWidth="1"/>
    <col min="7421" max="7421" width="8.85546875" style="2925" customWidth="1"/>
    <col min="7422" max="7422" width="14" style="2925" customWidth="1"/>
    <col min="7423" max="7423" width="9.7109375" style="2925" customWidth="1"/>
    <col min="7424" max="7424" width="14.28515625" style="2925"/>
    <col min="7425" max="7425" width="15.42578125" style="2925" customWidth="1"/>
    <col min="7426" max="7426" width="17" style="2925" customWidth="1"/>
    <col min="7427" max="7427" width="12" style="2925" customWidth="1"/>
    <col min="7428" max="7428" width="17" style="2925" customWidth="1"/>
    <col min="7429" max="7429" width="1.85546875" style="2925" customWidth="1"/>
    <col min="7430" max="7430" width="11" style="2925" customWidth="1"/>
    <col min="7431" max="7431" width="17.140625" style="2925" customWidth="1"/>
    <col min="7432" max="7432" width="10.85546875" style="2925" customWidth="1"/>
    <col min="7433" max="7433" width="17" style="2925" customWidth="1"/>
    <col min="7434" max="7434" width="1.85546875" style="2925" customWidth="1"/>
    <col min="7435" max="7435" width="11" style="2925" customWidth="1"/>
    <col min="7436" max="7436" width="16.7109375" style="2925" customWidth="1"/>
    <col min="7437" max="7437" width="10.85546875" style="2925" customWidth="1"/>
    <col min="7438" max="7438" width="17" style="2925" customWidth="1"/>
    <col min="7439" max="7439" width="1.85546875" style="2925" customWidth="1"/>
    <col min="7440" max="7440" width="11.42578125" style="2925" customWidth="1"/>
    <col min="7441" max="7441" width="16.7109375" style="2925" customWidth="1"/>
    <col min="7442" max="7442" width="10.85546875" style="2925" customWidth="1"/>
    <col min="7443" max="7443" width="17" style="2925" customWidth="1"/>
    <col min="7444" max="7444" width="1.7109375" style="2925" customWidth="1"/>
    <col min="7445" max="7445" width="12.42578125" style="2925" customWidth="1"/>
    <col min="7446" max="7447" width="12.140625" style="2925" customWidth="1"/>
    <col min="7448" max="7448" width="9.140625" style="2925" customWidth="1"/>
    <col min="7449" max="7449" width="12" style="2925" customWidth="1"/>
    <col min="7450" max="7646" width="9.140625" style="2925" customWidth="1"/>
    <col min="7647" max="7647" width="8.85546875" style="2925" customWidth="1"/>
    <col min="7648" max="7648" width="19.7109375" style="2925" customWidth="1"/>
    <col min="7649" max="7649" width="9.7109375" style="2925" customWidth="1"/>
    <col min="7650" max="7650" width="14.28515625" style="2925" customWidth="1"/>
    <col min="7651" max="7651" width="1.42578125" style="2925" customWidth="1"/>
    <col min="7652" max="7652" width="8.85546875" style="2925" customWidth="1"/>
    <col min="7653" max="7653" width="14" style="2925" customWidth="1"/>
    <col min="7654" max="7654" width="9.7109375" style="2925" customWidth="1"/>
    <col min="7655" max="7655" width="14.28515625" style="2925" customWidth="1"/>
    <col min="7656" max="7656" width="1.5703125" style="2925" customWidth="1"/>
    <col min="7657" max="7657" width="8.85546875" style="2925" customWidth="1"/>
    <col min="7658" max="7658" width="14" style="2925" customWidth="1"/>
    <col min="7659" max="7659" width="9.7109375" style="2925" customWidth="1"/>
    <col min="7660" max="7660" width="14.28515625" style="2925" customWidth="1"/>
    <col min="7661" max="7661" width="1.5703125" style="2925" customWidth="1"/>
    <col min="7662" max="7662" width="8.85546875" style="2925" customWidth="1"/>
    <col min="7663" max="7663" width="14" style="2925" customWidth="1"/>
    <col min="7664" max="7664" width="9.7109375" style="2925" customWidth="1"/>
    <col min="7665" max="7665" width="14.28515625" style="2925" customWidth="1"/>
    <col min="7666" max="7666" width="1.5703125" style="2925" customWidth="1"/>
    <col min="7667" max="7667" width="8.85546875" style="2925" customWidth="1"/>
    <col min="7668" max="7668" width="14" style="2925" customWidth="1"/>
    <col min="7669" max="7669" width="9.7109375" style="2925" customWidth="1"/>
    <col min="7670" max="7670" width="14.28515625" style="2925" customWidth="1"/>
    <col min="7671" max="7671" width="1.85546875" style="2925" customWidth="1"/>
    <col min="7672" max="7672" width="8.85546875" style="2925" customWidth="1"/>
    <col min="7673" max="7673" width="14" style="2925" customWidth="1"/>
    <col min="7674" max="7674" width="9.7109375" style="2925" customWidth="1"/>
    <col min="7675" max="7675" width="14.28515625" style="2925" customWidth="1"/>
    <col min="7676" max="7676" width="1.85546875" style="2925" customWidth="1"/>
    <col min="7677" max="7677" width="8.85546875" style="2925" customWidth="1"/>
    <col min="7678" max="7678" width="14" style="2925" customWidth="1"/>
    <col min="7679" max="7679" width="9.7109375" style="2925" customWidth="1"/>
    <col min="7680" max="7680" width="14.28515625" style="2925"/>
    <col min="7681" max="7681" width="15.42578125" style="2925" customWidth="1"/>
    <col min="7682" max="7682" width="17" style="2925" customWidth="1"/>
    <col min="7683" max="7683" width="12" style="2925" customWidth="1"/>
    <col min="7684" max="7684" width="17" style="2925" customWidth="1"/>
    <col min="7685" max="7685" width="1.85546875" style="2925" customWidth="1"/>
    <col min="7686" max="7686" width="11" style="2925" customWidth="1"/>
    <col min="7687" max="7687" width="17.140625" style="2925" customWidth="1"/>
    <col min="7688" max="7688" width="10.85546875" style="2925" customWidth="1"/>
    <col min="7689" max="7689" width="17" style="2925" customWidth="1"/>
    <col min="7690" max="7690" width="1.85546875" style="2925" customWidth="1"/>
    <col min="7691" max="7691" width="11" style="2925" customWidth="1"/>
    <col min="7692" max="7692" width="16.7109375" style="2925" customWidth="1"/>
    <col min="7693" max="7693" width="10.85546875" style="2925" customWidth="1"/>
    <col min="7694" max="7694" width="17" style="2925" customWidth="1"/>
    <col min="7695" max="7695" width="1.85546875" style="2925" customWidth="1"/>
    <col min="7696" max="7696" width="11.42578125" style="2925" customWidth="1"/>
    <col min="7697" max="7697" width="16.7109375" style="2925" customWidth="1"/>
    <col min="7698" max="7698" width="10.85546875" style="2925" customWidth="1"/>
    <col min="7699" max="7699" width="17" style="2925" customWidth="1"/>
    <col min="7700" max="7700" width="1.7109375" style="2925" customWidth="1"/>
    <col min="7701" max="7701" width="12.42578125" style="2925" customWidth="1"/>
    <col min="7702" max="7703" width="12.140625" style="2925" customWidth="1"/>
    <col min="7704" max="7704" width="9.140625" style="2925" customWidth="1"/>
    <col min="7705" max="7705" width="12" style="2925" customWidth="1"/>
    <col min="7706" max="7902" width="9.140625" style="2925" customWidth="1"/>
    <col min="7903" max="7903" width="8.85546875" style="2925" customWidth="1"/>
    <col min="7904" max="7904" width="19.7109375" style="2925" customWidth="1"/>
    <col min="7905" max="7905" width="9.7109375" style="2925" customWidth="1"/>
    <col min="7906" max="7906" width="14.28515625" style="2925" customWidth="1"/>
    <col min="7907" max="7907" width="1.42578125" style="2925" customWidth="1"/>
    <col min="7908" max="7908" width="8.85546875" style="2925" customWidth="1"/>
    <col min="7909" max="7909" width="14" style="2925" customWidth="1"/>
    <col min="7910" max="7910" width="9.7109375" style="2925" customWidth="1"/>
    <col min="7911" max="7911" width="14.28515625" style="2925" customWidth="1"/>
    <col min="7912" max="7912" width="1.5703125" style="2925" customWidth="1"/>
    <col min="7913" max="7913" width="8.85546875" style="2925" customWidth="1"/>
    <col min="7914" max="7914" width="14" style="2925" customWidth="1"/>
    <col min="7915" max="7915" width="9.7109375" style="2925" customWidth="1"/>
    <col min="7916" max="7916" width="14.28515625" style="2925" customWidth="1"/>
    <col min="7917" max="7917" width="1.5703125" style="2925" customWidth="1"/>
    <col min="7918" max="7918" width="8.85546875" style="2925" customWidth="1"/>
    <col min="7919" max="7919" width="14" style="2925" customWidth="1"/>
    <col min="7920" max="7920" width="9.7109375" style="2925" customWidth="1"/>
    <col min="7921" max="7921" width="14.28515625" style="2925" customWidth="1"/>
    <col min="7922" max="7922" width="1.5703125" style="2925" customWidth="1"/>
    <col min="7923" max="7923" width="8.85546875" style="2925" customWidth="1"/>
    <col min="7924" max="7924" width="14" style="2925" customWidth="1"/>
    <col min="7925" max="7925" width="9.7109375" style="2925" customWidth="1"/>
    <col min="7926" max="7926" width="14.28515625" style="2925" customWidth="1"/>
    <col min="7927" max="7927" width="1.85546875" style="2925" customWidth="1"/>
    <col min="7928" max="7928" width="8.85546875" style="2925" customWidth="1"/>
    <col min="7929" max="7929" width="14" style="2925" customWidth="1"/>
    <col min="7930" max="7930" width="9.7109375" style="2925" customWidth="1"/>
    <col min="7931" max="7931" width="14.28515625" style="2925" customWidth="1"/>
    <col min="7932" max="7932" width="1.85546875" style="2925" customWidth="1"/>
    <col min="7933" max="7933" width="8.85546875" style="2925" customWidth="1"/>
    <col min="7934" max="7934" width="14" style="2925" customWidth="1"/>
    <col min="7935" max="7935" width="9.7109375" style="2925" customWidth="1"/>
    <col min="7936" max="7936" width="14.28515625" style="2925"/>
    <col min="7937" max="7937" width="15.42578125" style="2925" customWidth="1"/>
    <col min="7938" max="7938" width="17" style="2925" customWidth="1"/>
    <col min="7939" max="7939" width="12" style="2925" customWidth="1"/>
    <col min="7940" max="7940" width="17" style="2925" customWidth="1"/>
    <col min="7941" max="7941" width="1.85546875" style="2925" customWidth="1"/>
    <col min="7942" max="7942" width="11" style="2925" customWidth="1"/>
    <col min="7943" max="7943" width="17.140625" style="2925" customWidth="1"/>
    <col min="7944" max="7944" width="10.85546875" style="2925" customWidth="1"/>
    <col min="7945" max="7945" width="17" style="2925" customWidth="1"/>
    <col min="7946" max="7946" width="1.85546875" style="2925" customWidth="1"/>
    <col min="7947" max="7947" width="11" style="2925" customWidth="1"/>
    <col min="7948" max="7948" width="16.7109375" style="2925" customWidth="1"/>
    <col min="7949" max="7949" width="10.85546875" style="2925" customWidth="1"/>
    <col min="7950" max="7950" width="17" style="2925" customWidth="1"/>
    <col min="7951" max="7951" width="1.85546875" style="2925" customWidth="1"/>
    <col min="7952" max="7952" width="11.42578125" style="2925" customWidth="1"/>
    <col min="7953" max="7953" width="16.7109375" style="2925" customWidth="1"/>
    <col min="7954" max="7954" width="10.85546875" style="2925" customWidth="1"/>
    <col min="7955" max="7955" width="17" style="2925" customWidth="1"/>
    <col min="7956" max="7956" width="1.7109375" style="2925" customWidth="1"/>
    <col min="7957" max="7957" width="12.42578125" style="2925" customWidth="1"/>
    <col min="7958" max="7959" width="12.140625" style="2925" customWidth="1"/>
    <col min="7960" max="7960" width="9.140625" style="2925" customWidth="1"/>
    <col min="7961" max="7961" width="12" style="2925" customWidth="1"/>
    <col min="7962" max="8158" width="9.140625" style="2925" customWidth="1"/>
    <col min="8159" max="8159" width="8.85546875" style="2925" customWidth="1"/>
    <col min="8160" max="8160" width="19.7109375" style="2925" customWidth="1"/>
    <col min="8161" max="8161" width="9.7109375" style="2925" customWidth="1"/>
    <col min="8162" max="8162" width="14.28515625" style="2925" customWidth="1"/>
    <col min="8163" max="8163" width="1.42578125" style="2925" customWidth="1"/>
    <col min="8164" max="8164" width="8.85546875" style="2925" customWidth="1"/>
    <col min="8165" max="8165" width="14" style="2925" customWidth="1"/>
    <col min="8166" max="8166" width="9.7109375" style="2925" customWidth="1"/>
    <col min="8167" max="8167" width="14.28515625" style="2925" customWidth="1"/>
    <col min="8168" max="8168" width="1.5703125" style="2925" customWidth="1"/>
    <col min="8169" max="8169" width="8.85546875" style="2925" customWidth="1"/>
    <col min="8170" max="8170" width="14" style="2925" customWidth="1"/>
    <col min="8171" max="8171" width="9.7109375" style="2925" customWidth="1"/>
    <col min="8172" max="8172" width="14.28515625" style="2925" customWidth="1"/>
    <col min="8173" max="8173" width="1.5703125" style="2925" customWidth="1"/>
    <col min="8174" max="8174" width="8.85546875" style="2925" customWidth="1"/>
    <col min="8175" max="8175" width="14" style="2925" customWidth="1"/>
    <col min="8176" max="8176" width="9.7109375" style="2925" customWidth="1"/>
    <col min="8177" max="8177" width="14.28515625" style="2925" customWidth="1"/>
    <col min="8178" max="8178" width="1.5703125" style="2925" customWidth="1"/>
    <col min="8179" max="8179" width="8.85546875" style="2925" customWidth="1"/>
    <col min="8180" max="8180" width="14" style="2925" customWidth="1"/>
    <col min="8181" max="8181" width="9.7109375" style="2925" customWidth="1"/>
    <col min="8182" max="8182" width="14.28515625" style="2925" customWidth="1"/>
    <col min="8183" max="8183" width="1.85546875" style="2925" customWidth="1"/>
    <col min="8184" max="8184" width="8.85546875" style="2925" customWidth="1"/>
    <col min="8185" max="8185" width="14" style="2925" customWidth="1"/>
    <col min="8186" max="8186" width="9.7109375" style="2925" customWidth="1"/>
    <col min="8187" max="8187" width="14.28515625" style="2925" customWidth="1"/>
    <col min="8188" max="8188" width="1.85546875" style="2925" customWidth="1"/>
    <col min="8189" max="8189" width="8.85546875" style="2925" customWidth="1"/>
    <col min="8190" max="8190" width="14" style="2925" customWidth="1"/>
    <col min="8191" max="8191" width="9.7109375" style="2925" customWidth="1"/>
    <col min="8192" max="8192" width="14.28515625" style="2925"/>
    <col min="8193" max="8193" width="15.42578125" style="2925" customWidth="1"/>
    <col min="8194" max="8194" width="17" style="2925" customWidth="1"/>
    <col min="8195" max="8195" width="12" style="2925" customWidth="1"/>
    <col min="8196" max="8196" width="17" style="2925" customWidth="1"/>
    <col min="8197" max="8197" width="1.85546875" style="2925" customWidth="1"/>
    <col min="8198" max="8198" width="11" style="2925" customWidth="1"/>
    <col min="8199" max="8199" width="17.140625" style="2925" customWidth="1"/>
    <col min="8200" max="8200" width="10.85546875" style="2925" customWidth="1"/>
    <col min="8201" max="8201" width="17" style="2925" customWidth="1"/>
    <col min="8202" max="8202" width="1.85546875" style="2925" customWidth="1"/>
    <col min="8203" max="8203" width="11" style="2925" customWidth="1"/>
    <col min="8204" max="8204" width="16.7109375" style="2925" customWidth="1"/>
    <col min="8205" max="8205" width="10.85546875" style="2925" customWidth="1"/>
    <col min="8206" max="8206" width="17" style="2925" customWidth="1"/>
    <col min="8207" max="8207" width="1.85546875" style="2925" customWidth="1"/>
    <col min="8208" max="8208" width="11.42578125" style="2925" customWidth="1"/>
    <col min="8209" max="8209" width="16.7109375" style="2925" customWidth="1"/>
    <col min="8210" max="8210" width="10.85546875" style="2925" customWidth="1"/>
    <col min="8211" max="8211" width="17" style="2925" customWidth="1"/>
    <col min="8212" max="8212" width="1.7109375" style="2925" customWidth="1"/>
    <col min="8213" max="8213" width="12.42578125" style="2925" customWidth="1"/>
    <col min="8214" max="8215" width="12.140625" style="2925" customWidth="1"/>
    <col min="8216" max="8216" width="9.140625" style="2925" customWidth="1"/>
    <col min="8217" max="8217" width="12" style="2925" customWidth="1"/>
    <col min="8218" max="8414" width="9.140625" style="2925" customWidth="1"/>
    <col min="8415" max="8415" width="8.85546875" style="2925" customWidth="1"/>
    <col min="8416" max="8416" width="19.7109375" style="2925" customWidth="1"/>
    <col min="8417" max="8417" width="9.7109375" style="2925" customWidth="1"/>
    <col min="8418" max="8418" width="14.28515625" style="2925" customWidth="1"/>
    <col min="8419" max="8419" width="1.42578125" style="2925" customWidth="1"/>
    <col min="8420" max="8420" width="8.85546875" style="2925" customWidth="1"/>
    <col min="8421" max="8421" width="14" style="2925" customWidth="1"/>
    <col min="8422" max="8422" width="9.7109375" style="2925" customWidth="1"/>
    <col min="8423" max="8423" width="14.28515625" style="2925" customWidth="1"/>
    <col min="8424" max="8424" width="1.5703125" style="2925" customWidth="1"/>
    <col min="8425" max="8425" width="8.85546875" style="2925" customWidth="1"/>
    <col min="8426" max="8426" width="14" style="2925" customWidth="1"/>
    <col min="8427" max="8427" width="9.7109375" style="2925" customWidth="1"/>
    <col min="8428" max="8428" width="14.28515625" style="2925" customWidth="1"/>
    <col min="8429" max="8429" width="1.5703125" style="2925" customWidth="1"/>
    <col min="8430" max="8430" width="8.85546875" style="2925" customWidth="1"/>
    <col min="8431" max="8431" width="14" style="2925" customWidth="1"/>
    <col min="8432" max="8432" width="9.7109375" style="2925" customWidth="1"/>
    <col min="8433" max="8433" width="14.28515625" style="2925" customWidth="1"/>
    <col min="8434" max="8434" width="1.5703125" style="2925" customWidth="1"/>
    <col min="8435" max="8435" width="8.85546875" style="2925" customWidth="1"/>
    <col min="8436" max="8436" width="14" style="2925" customWidth="1"/>
    <col min="8437" max="8437" width="9.7109375" style="2925" customWidth="1"/>
    <col min="8438" max="8438" width="14.28515625" style="2925" customWidth="1"/>
    <col min="8439" max="8439" width="1.85546875" style="2925" customWidth="1"/>
    <col min="8440" max="8440" width="8.85546875" style="2925" customWidth="1"/>
    <col min="8441" max="8441" width="14" style="2925" customWidth="1"/>
    <col min="8442" max="8442" width="9.7109375" style="2925" customWidth="1"/>
    <col min="8443" max="8443" width="14.28515625" style="2925" customWidth="1"/>
    <col min="8444" max="8444" width="1.85546875" style="2925" customWidth="1"/>
    <col min="8445" max="8445" width="8.85546875" style="2925" customWidth="1"/>
    <col min="8446" max="8446" width="14" style="2925" customWidth="1"/>
    <col min="8447" max="8447" width="9.7109375" style="2925" customWidth="1"/>
    <col min="8448" max="8448" width="14.28515625" style="2925"/>
    <col min="8449" max="8449" width="15.42578125" style="2925" customWidth="1"/>
    <col min="8450" max="8450" width="17" style="2925" customWidth="1"/>
    <col min="8451" max="8451" width="12" style="2925" customWidth="1"/>
    <col min="8452" max="8452" width="17" style="2925" customWidth="1"/>
    <col min="8453" max="8453" width="1.85546875" style="2925" customWidth="1"/>
    <col min="8454" max="8454" width="11" style="2925" customWidth="1"/>
    <col min="8455" max="8455" width="17.140625" style="2925" customWidth="1"/>
    <col min="8456" max="8456" width="10.85546875" style="2925" customWidth="1"/>
    <col min="8457" max="8457" width="17" style="2925" customWidth="1"/>
    <col min="8458" max="8458" width="1.85546875" style="2925" customWidth="1"/>
    <col min="8459" max="8459" width="11" style="2925" customWidth="1"/>
    <col min="8460" max="8460" width="16.7109375" style="2925" customWidth="1"/>
    <col min="8461" max="8461" width="10.85546875" style="2925" customWidth="1"/>
    <col min="8462" max="8462" width="17" style="2925" customWidth="1"/>
    <col min="8463" max="8463" width="1.85546875" style="2925" customWidth="1"/>
    <col min="8464" max="8464" width="11.42578125" style="2925" customWidth="1"/>
    <col min="8465" max="8465" width="16.7109375" style="2925" customWidth="1"/>
    <col min="8466" max="8466" width="10.85546875" style="2925" customWidth="1"/>
    <col min="8467" max="8467" width="17" style="2925" customWidth="1"/>
    <col min="8468" max="8468" width="1.7109375" style="2925" customWidth="1"/>
    <col min="8469" max="8469" width="12.42578125" style="2925" customWidth="1"/>
    <col min="8470" max="8471" width="12.140625" style="2925" customWidth="1"/>
    <col min="8472" max="8472" width="9.140625" style="2925" customWidth="1"/>
    <col min="8473" max="8473" width="12" style="2925" customWidth="1"/>
    <col min="8474" max="8670" width="9.140625" style="2925" customWidth="1"/>
    <col min="8671" max="8671" width="8.85546875" style="2925" customWidth="1"/>
    <col min="8672" max="8672" width="19.7109375" style="2925" customWidth="1"/>
    <col min="8673" max="8673" width="9.7109375" style="2925" customWidth="1"/>
    <col min="8674" max="8674" width="14.28515625" style="2925" customWidth="1"/>
    <col min="8675" max="8675" width="1.42578125" style="2925" customWidth="1"/>
    <col min="8676" max="8676" width="8.85546875" style="2925" customWidth="1"/>
    <col min="8677" max="8677" width="14" style="2925" customWidth="1"/>
    <col min="8678" max="8678" width="9.7109375" style="2925" customWidth="1"/>
    <col min="8679" max="8679" width="14.28515625" style="2925" customWidth="1"/>
    <col min="8680" max="8680" width="1.5703125" style="2925" customWidth="1"/>
    <col min="8681" max="8681" width="8.85546875" style="2925" customWidth="1"/>
    <col min="8682" max="8682" width="14" style="2925" customWidth="1"/>
    <col min="8683" max="8683" width="9.7109375" style="2925" customWidth="1"/>
    <col min="8684" max="8684" width="14.28515625" style="2925" customWidth="1"/>
    <col min="8685" max="8685" width="1.5703125" style="2925" customWidth="1"/>
    <col min="8686" max="8686" width="8.85546875" style="2925" customWidth="1"/>
    <col min="8687" max="8687" width="14" style="2925" customWidth="1"/>
    <col min="8688" max="8688" width="9.7109375" style="2925" customWidth="1"/>
    <col min="8689" max="8689" width="14.28515625" style="2925" customWidth="1"/>
    <col min="8690" max="8690" width="1.5703125" style="2925" customWidth="1"/>
    <col min="8691" max="8691" width="8.85546875" style="2925" customWidth="1"/>
    <col min="8692" max="8692" width="14" style="2925" customWidth="1"/>
    <col min="8693" max="8693" width="9.7109375" style="2925" customWidth="1"/>
    <col min="8694" max="8694" width="14.28515625" style="2925" customWidth="1"/>
    <col min="8695" max="8695" width="1.85546875" style="2925" customWidth="1"/>
    <col min="8696" max="8696" width="8.85546875" style="2925" customWidth="1"/>
    <col min="8697" max="8697" width="14" style="2925" customWidth="1"/>
    <col min="8698" max="8698" width="9.7109375" style="2925" customWidth="1"/>
    <col min="8699" max="8699" width="14.28515625" style="2925" customWidth="1"/>
    <col min="8700" max="8700" width="1.85546875" style="2925" customWidth="1"/>
    <col min="8701" max="8701" width="8.85546875" style="2925" customWidth="1"/>
    <col min="8702" max="8702" width="14" style="2925" customWidth="1"/>
    <col min="8703" max="8703" width="9.7109375" style="2925" customWidth="1"/>
    <col min="8704" max="8704" width="14.28515625" style="2925"/>
    <col min="8705" max="8705" width="15.42578125" style="2925" customWidth="1"/>
    <col min="8706" max="8706" width="17" style="2925" customWidth="1"/>
    <col min="8707" max="8707" width="12" style="2925" customWidth="1"/>
    <col min="8708" max="8708" width="17" style="2925" customWidth="1"/>
    <col min="8709" max="8709" width="1.85546875" style="2925" customWidth="1"/>
    <col min="8710" max="8710" width="11" style="2925" customWidth="1"/>
    <col min="8711" max="8711" width="17.140625" style="2925" customWidth="1"/>
    <col min="8712" max="8712" width="10.85546875" style="2925" customWidth="1"/>
    <col min="8713" max="8713" width="17" style="2925" customWidth="1"/>
    <col min="8714" max="8714" width="1.85546875" style="2925" customWidth="1"/>
    <col min="8715" max="8715" width="11" style="2925" customWidth="1"/>
    <col min="8716" max="8716" width="16.7109375" style="2925" customWidth="1"/>
    <col min="8717" max="8717" width="10.85546875" style="2925" customWidth="1"/>
    <col min="8718" max="8718" width="17" style="2925" customWidth="1"/>
    <col min="8719" max="8719" width="1.85546875" style="2925" customWidth="1"/>
    <col min="8720" max="8720" width="11.42578125" style="2925" customWidth="1"/>
    <col min="8721" max="8721" width="16.7109375" style="2925" customWidth="1"/>
    <col min="8722" max="8722" width="10.85546875" style="2925" customWidth="1"/>
    <col min="8723" max="8723" width="17" style="2925" customWidth="1"/>
    <col min="8724" max="8724" width="1.7109375" style="2925" customWidth="1"/>
    <col min="8725" max="8725" width="12.42578125" style="2925" customWidth="1"/>
    <col min="8726" max="8727" width="12.140625" style="2925" customWidth="1"/>
    <col min="8728" max="8728" width="9.140625" style="2925" customWidth="1"/>
    <col min="8729" max="8729" width="12" style="2925" customWidth="1"/>
    <col min="8730" max="8926" width="9.140625" style="2925" customWidth="1"/>
    <col min="8927" max="8927" width="8.85546875" style="2925" customWidth="1"/>
    <col min="8928" max="8928" width="19.7109375" style="2925" customWidth="1"/>
    <col min="8929" max="8929" width="9.7109375" style="2925" customWidth="1"/>
    <col min="8930" max="8930" width="14.28515625" style="2925" customWidth="1"/>
    <col min="8931" max="8931" width="1.42578125" style="2925" customWidth="1"/>
    <col min="8932" max="8932" width="8.85546875" style="2925" customWidth="1"/>
    <col min="8933" max="8933" width="14" style="2925" customWidth="1"/>
    <col min="8934" max="8934" width="9.7109375" style="2925" customWidth="1"/>
    <col min="8935" max="8935" width="14.28515625" style="2925" customWidth="1"/>
    <col min="8936" max="8936" width="1.5703125" style="2925" customWidth="1"/>
    <col min="8937" max="8937" width="8.85546875" style="2925" customWidth="1"/>
    <col min="8938" max="8938" width="14" style="2925" customWidth="1"/>
    <col min="8939" max="8939" width="9.7109375" style="2925" customWidth="1"/>
    <col min="8940" max="8940" width="14.28515625" style="2925" customWidth="1"/>
    <col min="8941" max="8941" width="1.5703125" style="2925" customWidth="1"/>
    <col min="8942" max="8942" width="8.85546875" style="2925" customWidth="1"/>
    <col min="8943" max="8943" width="14" style="2925" customWidth="1"/>
    <col min="8944" max="8944" width="9.7109375" style="2925" customWidth="1"/>
    <col min="8945" max="8945" width="14.28515625" style="2925" customWidth="1"/>
    <col min="8946" max="8946" width="1.5703125" style="2925" customWidth="1"/>
    <col min="8947" max="8947" width="8.85546875" style="2925" customWidth="1"/>
    <col min="8948" max="8948" width="14" style="2925" customWidth="1"/>
    <col min="8949" max="8949" width="9.7109375" style="2925" customWidth="1"/>
    <col min="8950" max="8950" width="14.28515625" style="2925" customWidth="1"/>
    <col min="8951" max="8951" width="1.85546875" style="2925" customWidth="1"/>
    <col min="8952" max="8952" width="8.85546875" style="2925" customWidth="1"/>
    <col min="8953" max="8953" width="14" style="2925" customWidth="1"/>
    <col min="8954" max="8954" width="9.7109375" style="2925" customWidth="1"/>
    <col min="8955" max="8955" width="14.28515625" style="2925" customWidth="1"/>
    <col min="8956" max="8956" width="1.85546875" style="2925" customWidth="1"/>
    <col min="8957" max="8957" width="8.85546875" style="2925" customWidth="1"/>
    <col min="8958" max="8958" width="14" style="2925" customWidth="1"/>
    <col min="8959" max="8959" width="9.7109375" style="2925" customWidth="1"/>
    <col min="8960" max="8960" width="14.28515625" style="2925"/>
    <col min="8961" max="8961" width="15.42578125" style="2925" customWidth="1"/>
    <col min="8962" max="8962" width="17" style="2925" customWidth="1"/>
    <col min="8963" max="8963" width="12" style="2925" customWidth="1"/>
    <col min="8964" max="8964" width="17" style="2925" customWidth="1"/>
    <col min="8965" max="8965" width="1.85546875" style="2925" customWidth="1"/>
    <col min="8966" max="8966" width="11" style="2925" customWidth="1"/>
    <col min="8967" max="8967" width="17.140625" style="2925" customWidth="1"/>
    <col min="8968" max="8968" width="10.85546875" style="2925" customWidth="1"/>
    <col min="8969" max="8969" width="17" style="2925" customWidth="1"/>
    <col min="8970" max="8970" width="1.85546875" style="2925" customWidth="1"/>
    <col min="8971" max="8971" width="11" style="2925" customWidth="1"/>
    <col min="8972" max="8972" width="16.7109375" style="2925" customWidth="1"/>
    <col min="8973" max="8973" width="10.85546875" style="2925" customWidth="1"/>
    <col min="8974" max="8974" width="17" style="2925" customWidth="1"/>
    <col min="8975" max="8975" width="1.85546875" style="2925" customWidth="1"/>
    <col min="8976" max="8976" width="11.42578125" style="2925" customWidth="1"/>
    <col min="8977" max="8977" width="16.7109375" style="2925" customWidth="1"/>
    <col min="8978" max="8978" width="10.85546875" style="2925" customWidth="1"/>
    <col min="8979" max="8979" width="17" style="2925" customWidth="1"/>
    <col min="8980" max="8980" width="1.7109375" style="2925" customWidth="1"/>
    <col min="8981" max="8981" width="12.42578125" style="2925" customWidth="1"/>
    <col min="8982" max="8983" width="12.140625" style="2925" customWidth="1"/>
    <col min="8984" max="8984" width="9.140625" style="2925" customWidth="1"/>
    <col min="8985" max="8985" width="12" style="2925" customWidth="1"/>
    <col min="8986" max="9182" width="9.140625" style="2925" customWidth="1"/>
    <col min="9183" max="9183" width="8.85546875" style="2925" customWidth="1"/>
    <col min="9184" max="9184" width="19.7109375" style="2925" customWidth="1"/>
    <col min="9185" max="9185" width="9.7109375" style="2925" customWidth="1"/>
    <col min="9186" max="9186" width="14.28515625" style="2925" customWidth="1"/>
    <col min="9187" max="9187" width="1.42578125" style="2925" customWidth="1"/>
    <col min="9188" max="9188" width="8.85546875" style="2925" customWidth="1"/>
    <col min="9189" max="9189" width="14" style="2925" customWidth="1"/>
    <col min="9190" max="9190" width="9.7109375" style="2925" customWidth="1"/>
    <col min="9191" max="9191" width="14.28515625" style="2925" customWidth="1"/>
    <col min="9192" max="9192" width="1.5703125" style="2925" customWidth="1"/>
    <col min="9193" max="9193" width="8.85546875" style="2925" customWidth="1"/>
    <col min="9194" max="9194" width="14" style="2925" customWidth="1"/>
    <col min="9195" max="9195" width="9.7109375" style="2925" customWidth="1"/>
    <col min="9196" max="9196" width="14.28515625" style="2925" customWidth="1"/>
    <col min="9197" max="9197" width="1.5703125" style="2925" customWidth="1"/>
    <col min="9198" max="9198" width="8.85546875" style="2925" customWidth="1"/>
    <col min="9199" max="9199" width="14" style="2925" customWidth="1"/>
    <col min="9200" max="9200" width="9.7109375" style="2925" customWidth="1"/>
    <col min="9201" max="9201" width="14.28515625" style="2925" customWidth="1"/>
    <col min="9202" max="9202" width="1.5703125" style="2925" customWidth="1"/>
    <col min="9203" max="9203" width="8.85546875" style="2925" customWidth="1"/>
    <col min="9204" max="9204" width="14" style="2925" customWidth="1"/>
    <col min="9205" max="9205" width="9.7109375" style="2925" customWidth="1"/>
    <col min="9206" max="9206" width="14.28515625" style="2925" customWidth="1"/>
    <col min="9207" max="9207" width="1.85546875" style="2925" customWidth="1"/>
    <col min="9208" max="9208" width="8.85546875" style="2925" customWidth="1"/>
    <col min="9209" max="9209" width="14" style="2925" customWidth="1"/>
    <col min="9210" max="9210" width="9.7109375" style="2925" customWidth="1"/>
    <col min="9211" max="9211" width="14.28515625" style="2925" customWidth="1"/>
    <col min="9212" max="9212" width="1.85546875" style="2925" customWidth="1"/>
    <col min="9213" max="9213" width="8.85546875" style="2925" customWidth="1"/>
    <col min="9214" max="9214" width="14" style="2925" customWidth="1"/>
    <col min="9215" max="9215" width="9.7109375" style="2925" customWidth="1"/>
    <col min="9216" max="9216" width="14.28515625" style="2925"/>
    <col min="9217" max="9217" width="15.42578125" style="2925" customWidth="1"/>
    <col min="9218" max="9218" width="17" style="2925" customWidth="1"/>
    <col min="9219" max="9219" width="12" style="2925" customWidth="1"/>
    <col min="9220" max="9220" width="17" style="2925" customWidth="1"/>
    <col min="9221" max="9221" width="1.85546875" style="2925" customWidth="1"/>
    <col min="9222" max="9222" width="11" style="2925" customWidth="1"/>
    <col min="9223" max="9223" width="17.140625" style="2925" customWidth="1"/>
    <col min="9224" max="9224" width="10.85546875" style="2925" customWidth="1"/>
    <col min="9225" max="9225" width="17" style="2925" customWidth="1"/>
    <col min="9226" max="9226" width="1.85546875" style="2925" customWidth="1"/>
    <col min="9227" max="9227" width="11" style="2925" customWidth="1"/>
    <col min="9228" max="9228" width="16.7109375" style="2925" customWidth="1"/>
    <col min="9229" max="9229" width="10.85546875" style="2925" customWidth="1"/>
    <col min="9230" max="9230" width="17" style="2925" customWidth="1"/>
    <col min="9231" max="9231" width="1.85546875" style="2925" customWidth="1"/>
    <col min="9232" max="9232" width="11.42578125" style="2925" customWidth="1"/>
    <col min="9233" max="9233" width="16.7109375" style="2925" customWidth="1"/>
    <col min="9234" max="9234" width="10.85546875" style="2925" customWidth="1"/>
    <col min="9235" max="9235" width="17" style="2925" customWidth="1"/>
    <col min="9236" max="9236" width="1.7109375" style="2925" customWidth="1"/>
    <col min="9237" max="9237" width="12.42578125" style="2925" customWidth="1"/>
    <col min="9238" max="9239" width="12.140625" style="2925" customWidth="1"/>
    <col min="9240" max="9240" width="9.140625" style="2925" customWidth="1"/>
    <col min="9241" max="9241" width="12" style="2925" customWidth="1"/>
    <col min="9242" max="9438" width="9.140625" style="2925" customWidth="1"/>
    <col min="9439" max="9439" width="8.85546875" style="2925" customWidth="1"/>
    <col min="9440" max="9440" width="19.7109375" style="2925" customWidth="1"/>
    <col min="9441" max="9441" width="9.7109375" style="2925" customWidth="1"/>
    <col min="9442" max="9442" width="14.28515625" style="2925" customWidth="1"/>
    <col min="9443" max="9443" width="1.42578125" style="2925" customWidth="1"/>
    <col min="9444" max="9444" width="8.85546875" style="2925" customWidth="1"/>
    <col min="9445" max="9445" width="14" style="2925" customWidth="1"/>
    <col min="9446" max="9446" width="9.7109375" style="2925" customWidth="1"/>
    <col min="9447" max="9447" width="14.28515625" style="2925" customWidth="1"/>
    <col min="9448" max="9448" width="1.5703125" style="2925" customWidth="1"/>
    <col min="9449" max="9449" width="8.85546875" style="2925" customWidth="1"/>
    <col min="9450" max="9450" width="14" style="2925" customWidth="1"/>
    <col min="9451" max="9451" width="9.7109375" style="2925" customWidth="1"/>
    <col min="9452" max="9452" width="14.28515625" style="2925" customWidth="1"/>
    <col min="9453" max="9453" width="1.5703125" style="2925" customWidth="1"/>
    <col min="9454" max="9454" width="8.85546875" style="2925" customWidth="1"/>
    <col min="9455" max="9455" width="14" style="2925" customWidth="1"/>
    <col min="9456" max="9456" width="9.7109375" style="2925" customWidth="1"/>
    <col min="9457" max="9457" width="14.28515625" style="2925" customWidth="1"/>
    <col min="9458" max="9458" width="1.5703125" style="2925" customWidth="1"/>
    <col min="9459" max="9459" width="8.85546875" style="2925" customWidth="1"/>
    <col min="9460" max="9460" width="14" style="2925" customWidth="1"/>
    <col min="9461" max="9461" width="9.7109375" style="2925" customWidth="1"/>
    <col min="9462" max="9462" width="14.28515625" style="2925" customWidth="1"/>
    <col min="9463" max="9463" width="1.85546875" style="2925" customWidth="1"/>
    <col min="9464" max="9464" width="8.85546875" style="2925" customWidth="1"/>
    <col min="9465" max="9465" width="14" style="2925" customWidth="1"/>
    <col min="9466" max="9466" width="9.7109375" style="2925" customWidth="1"/>
    <col min="9467" max="9467" width="14.28515625" style="2925" customWidth="1"/>
    <col min="9468" max="9468" width="1.85546875" style="2925" customWidth="1"/>
    <col min="9469" max="9469" width="8.85546875" style="2925" customWidth="1"/>
    <col min="9470" max="9470" width="14" style="2925" customWidth="1"/>
    <col min="9471" max="9471" width="9.7109375" style="2925" customWidth="1"/>
    <col min="9472" max="9472" width="14.28515625" style="2925"/>
    <col min="9473" max="9473" width="15.42578125" style="2925" customWidth="1"/>
    <col min="9474" max="9474" width="17" style="2925" customWidth="1"/>
    <col min="9475" max="9475" width="12" style="2925" customWidth="1"/>
    <col min="9476" max="9476" width="17" style="2925" customWidth="1"/>
    <col min="9477" max="9477" width="1.85546875" style="2925" customWidth="1"/>
    <col min="9478" max="9478" width="11" style="2925" customWidth="1"/>
    <col min="9479" max="9479" width="17.140625" style="2925" customWidth="1"/>
    <col min="9480" max="9480" width="10.85546875" style="2925" customWidth="1"/>
    <col min="9481" max="9481" width="17" style="2925" customWidth="1"/>
    <col min="9482" max="9482" width="1.85546875" style="2925" customWidth="1"/>
    <col min="9483" max="9483" width="11" style="2925" customWidth="1"/>
    <col min="9484" max="9484" width="16.7109375" style="2925" customWidth="1"/>
    <col min="9485" max="9485" width="10.85546875" style="2925" customWidth="1"/>
    <col min="9486" max="9486" width="17" style="2925" customWidth="1"/>
    <col min="9487" max="9487" width="1.85546875" style="2925" customWidth="1"/>
    <col min="9488" max="9488" width="11.42578125" style="2925" customWidth="1"/>
    <col min="9489" max="9489" width="16.7109375" style="2925" customWidth="1"/>
    <col min="9490" max="9490" width="10.85546875" style="2925" customWidth="1"/>
    <col min="9491" max="9491" width="17" style="2925" customWidth="1"/>
    <col min="9492" max="9492" width="1.7109375" style="2925" customWidth="1"/>
    <col min="9493" max="9493" width="12.42578125" style="2925" customWidth="1"/>
    <col min="9494" max="9495" width="12.140625" style="2925" customWidth="1"/>
    <col min="9496" max="9496" width="9.140625" style="2925" customWidth="1"/>
    <col min="9497" max="9497" width="12" style="2925" customWidth="1"/>
    <col min="9498" max="9694" width="9.140625" style="2925" customWidth="1"/>
    <col min="9695" max="9695" width="8.85546875" style="2925" customWidth="1"/>
    <col min="9696" max="9696" width="19.7109375" style="2925" customWidth="1"/>
    <col min="9697" max="9697" width="9.7109375" style="2925" customWidth="1"/>
    <col min="9698" max="9698" width="14.28515625" style="2925" customWidth="1"/>
    <col min="9699" max="9699" width="1.42578125" style="2925" customWidth="1"/>
    <col min="9700" max="9700" width="8.85546875" style="2925" customWidth="1"/>
    <col min="9701" max="9701" width="14" style="2925" customWidth="1"/>
    <col min="9702" max="9702" width="9.7109375" style="2925" customWidth="1"/>
    <col min="9703" max="9703" width="14.28515625" style="2925" customWidth="1"/>
    <col min="9704" max="9704" width="1.5703125" style="2925" customWidth="1"/>
    <col min="9705" max="9705" width="8.85546875" style="2925" customWidth="1"/>
    <col min="9706" max="9706" width="14" style="2925" customWidth="1"/>
    <col min="9707" max="9707" width="9.7109375" style="2925" customWidth="1"/>
    <col min="9708" max="9708" width="14.28515625" style="2925" customWidth="1"/>
    <col min="9709" max="9709" width="1.5703125" style="2925" customWidth="1"/>
    <col min="9710" max="9710" width="8.85546875" style="2925" customWidth="1"/>
    <col min="9711" max="9711" width="14" style="2925" customWidth="1"/>
    <col min="9712" max="9712" width="9.7109375" style="2925" customWidth="1"/>
    <col min="9713" max="9713" width="14.28515625" style="2925" customWidth="1"/>
    <col min="9714" max="9714" width="1.5703125" style="2925" customWidth="1"/>
    <col min="9715" max="9715" width="8.85546875" style="2925" customWidth="1"/>
    <col min="9716" max="9716" width="14" style="2925" customWidth="1"/>
    <col min="9717" max="9717" width="9.7109375" style="2925" customWidth="1"/>
    <col min="9718" max="9718" width="14.28515625" style="2925" customWidth="1"/>
    <col min="9719" max="9719" width="1.85546875" style="2925" customWidth="1"/>
    <col min="9720" max="9720" width="8.85546875" style="2925" customWidth="1"/>
    <col min="9721" max="9721" width="14" style="2925" customWidth="1"/>
    <col min="9722" max="9722" width="9.7109375" style="2925" customWidth="1"/>
    <col min="9723" max="9723" width="14.28515625" style="2925" customWidth="1"/>
    <col min="9724" max="9724" width="1.85546875" style="2925" customWidth="1"/>
    <col min="9725" max="9725" width="8.85546875" style="2925" customWidth="1"/>
    <col min="9726" max="9726" width="14" style="2925" customWidth="1"/>
    <col min="9727" max="9727" width="9.7109375" style="2925" customWidth="1"/>
    <col min="9728" max="9728" width="14.28515625" style="2925"/>
    <col min="9729" max="9729" width="15.42578125" style="2925" customWidth="1"/>
    <col min="9730" max="9730" width="17" style="2925" customWidth="1"/>
    <col min="9731" max="9731" width="12" style="2925" customWidth="1"/>
    <col min="9732" max="9732" width="17" style="2925" customWidth="1"/>
    <col min="9733" max="9733" width="1.85546875" style="2925" customWidth="1"/>
    <col min="9734" max="9734" width="11" style="2925" customWidth="1"/>
    <col min="9735" max="9735" width="17.140625" style="2925" customWidth="1"/>
    <col min="9736" max="9736" width="10.85546875" style="2925" customWidth="1"/>
    <col min="9737" max="9737" width="17" style="2925" customWidth="1"/>
    <col min="9738" max="9738" width="1.85546875" style="2925" customWidth="1"/>
    <col min="9739" max="9739" width="11" style="2925" customWidth="1"/>
    <col min="9740" max="9740" width="16.7109375" style="2925" customWidth="1"/>
    <col min="9741" max="9741" width="10.85546875" style="2925" customWidth="1"/>
    <col min="9742" max="9742" width="17" style="2925" customWidth="1"/>
    <col min="9743" max="9743" width="1.85546875" style="2925" customWidth="1"/>
    <col min="9744" max="9744" width="11.42578125" style="2925" customWidth="1"/>
    <col min="9745" max="9745" width="16.7109375" style="2925" customWidth="1"/>
    <col min="9746" max="9746" width="10.85546875" style="2925" customWidth="1"/>
    <col min="9747" max="9747" width="17" style="2925" customWidth="1"/>
    <col min="9748" max="9748" width="1.7109375" style="2925" customWidth="1"/>
    <col min="9749" max="9749" width="12.42578125" style="2925" customWidth="1"/>
    <col min="9750" max="9751" width="12.140625" style="2925" customWidth="1"/>
    <col min="9752" max="9752" width="9.140625" style="2925" customWidth="1"/>
    <col min="9753" max="9753" width="12" style="2925" customWidth="1"/>
    <col min="9754" max="9950" width="9.140625" style="2925" customWidth="1"/>
    <col min="9951" max="9951" width="8.85546875" style="2925" customWidth="1"/>
    <col min="9952" max="9952" width="19.7109375" style="2925" customWidth="1"/>
    <col min="9953" max="9953" width="9.7109375" style="2925" customWidth="1"/>
    <col min="9954" max="9954" width="14.28515625" style="2925" customWidth="1"/>
    <col min="9955" max="9955" width="1.42578125" style="2925" customWidth="1"/>
    <col min="9956" max="9956" width="8.85546875" style="2925" customWidth="1"/>
    <col min="9957" max="9957" width="14" style="2925" customWidth="1"/>
    <col min="9958" max="9958" width="9.7109375" style="2925" customWidth="1"/>
    <col min="9959" max="9959" width="14.28515625" style="2925" customWidth="1"/>
    <col min="9960" max="9960" width="1.5703125" style="2925" customWidth="1"/>
    <col min="9961" max="9961" width="8.85546875" style="2925" customWidth="1"/>
    <col min="9962" max="9962" width="14" style="2925" customWidth="1"/>
    <col min="9963" max="9963" width="9.7109375" style="2925" customWidth="1"/>
    <col min="9964" max="9964" width="14.28515625" style="2925" customWidth="1"/>
    <col min="9965" max="9965" width="1.5703125" style="2925" customWidth="1"/>
    <col min="9966" max="9966" width="8.85546875" style="2925" customWidth="1"/>
    <col min="9967" max="9967" width="14" style="2925" customWidth="1"/>
    <col min="9968" max="9968" width="9.7109375" style="2925" customWidth="1"/>
    <col min="9969" max="9969" width="14.28515625" style="2925" customWidth="1"/>
    <col min="9970" max="9970" width="1.5703125" style="2925" customWidth="1"/>
    <col min="9971" max="9971" width="8.85546875" style="2925" customWidth="1"/>
    <col min="9972" max="9972" width="14" style="2925" customWidth="1"/>
    <col min="9973" max="9973" width="9.7109375" style="2925" customWidth="1"/>
    <col min="9974" max="9974" width="14.28515625" style="2925" customWidth="1"/>
    <col min="9975" max="9975" width="1.85546875" style="2925" customWidth="1"/>
    <col min="9976" max="9976" width="8.85546875" style="2925" customWidth="1"/>
    <col min="9977" max="9977" width="14" style="2925" customWidth="1"/>
    <col min="9978" max="9978" width="9.7109375" style="2925" customWidth="1"/>
    <col min="9979" max="9979" width="14.28515625" style="2925" customWidth="1"/>
    <col min="9980" max="9980" width="1.85546875" style="2925" customWidth="1"/>
    <col min="9981" max="9981" width="8.85546875" style="2925" customWidth="1"/>
    <col min="9982" max="9982" width="14" style="2925" customWidth="1"/>
    <col min="9983" max="9983" width="9.7109375" style="2925" customWidth="1"/>
    <col min="9984" max="9984" width="14.28515625" style="2925"/>
    <col min="9985" max="9985" width="15.42578125" style="2925" customWidth="1"/>
    <col min="9986" max="9986" width="17" style="2925" customWidth="1"/>
    <col min="9987" max="9987" width="12" style="2925" customWidth="1"/>
    <col min="9988" max="9988" width="17" style="2925" customWidth="1"/>
    <col min="9989" max="9989" width="1.85546875" style="2925" customWidth="1"/>
    <col min="9990" max="9990" width="11" style="2925" customWidth="1"/>
    <col min="9991" max="9991" width="17.140625" style="2925" customWidth="1"/>
    <col min="9992" max="9992" width="10.85546875" style="2925" customWidth="1"/>
    <col min="9993" max="9993" width="17" style="2925" customWidth="1"/>
    <col min="9994" max="9994" width="1.85546875" style="2925" customWidth="1"/>
    <col min="9995" max="9995" width="11" style="2925" customWidth="1"/>
    <col min="9996" max="9996" width="16.7109375" style="2925" customWidth="1"/>
    <col min="9997" max="9997" width="10.85546875" style="2925" customWidth="1"/>
    <col min="9998" max="9998" width="17" style="2925" customWidth="1"/>
    <col min="9999" max="9999" width="1.85546875" style="2925" customWidth="1"/>
    <col min="10000" max="10000" width="11.42578125" style="2925" customWidth="1"/>
    <col min="10001" max="10001" width="16.7109375" style="2925" customWidth="1"/>
    <col min="10002" max="10002" width="10.85546875" style="2925" customWidth="1"/>
    <col min="10003" max="10003" width="17" style="2925" customWidth="1"/>
    <col min="10004" max="10004" width="1.7109375" style="2925" customWidth="1"/>
    <col min="10005" max="10005" width="12.42578125" style="2925" customWidth="1"/>
    <col min="10006" max="10007" width="12.140625" style="2925" customWidth="1"/>
    <col min="10008" max="10008" width="9.140625" style="2925" customWidth="1"/>
    <col min="10009" max="10009" width="12" style="2925" customWidth="1"/>
    <col min="10010" max="10206" width="9.140625" style="2925" customWidth="1"/>
    <col min="10207" max="10207" width="8.85546875" style="2925" customWidth="1"/>
    <col min="10208" max="10208" width="19.7109375" style="2925" customWidth="1"/>
    <col min="10209" max="10209" width="9.7109375" style="2925" customWidth="1"/>
    <col min="10210" max="10210" width="14.28515625" style="2925" customWidth="1"/>
    <col min="10211" max="10211" width="1.42578125" style="2925" customWidth="1"/>
    <col min="10212" max="10212" width="8.85546875" style="2925" customWidth="1"/>
    <col min="10213" max="10213" width="14" style="2925" customWidth="1"/>
    <col min="10214" max="10214" width="9.7109375" style="2925" customWidth="1"/>
    <col min="10215" max="10215" width="14.28515625" style="2925" customWidth="1"/>
    <col min="10216" max="10216" width="1.5703125" style="2925" customWidth="1"/>
    <col min="10217" max="10217" width="8.85546875" style="2925" customWidth="1"/>
    <col min="10218" max="10218" width="14" style="2925" customWidth="1"/>
    <col min="10219" max="10219" width="9.7109375" style="2925" customWidth="1"/>
    <col min="10220" max="10220" width="14.28515625" style="2925" customWidth="1"/>
    <col min="10221" max="10221" width="1.5703125" style="2925" customWidth="1"/>
    <col min="10222" max="10222" width="8.85546875" style="2925" customWidth="1"/>
    <col min="10223" max="10223" width="14" style="2925" customWidth="1"/>
    <col min="10224" max="10224" width="9.7109375" style="2925" customWidth="1"/>
    <col min="10225" max="10225" width="14.28515625" style="2925" customWidth="1"/>
    <col min="10226" max="10226" width="1.5703125" style="2925" customWidth="1"/>
    <col min="10227" max="10227" width="8.85546875" style="2925" customWidth="1"/>
    <col min="10228" max="10228" width="14" style="2925" customWidth="1"/>
    <col min="10229" max="10229" width="9.7109375" style="2925" customWidth="1"/>
    <col min="10230" max="10230" width="14.28515625" style="2925" customWidth="1"/>
    <col min="10231" max="10231" width="1.85546875" style="2925" customWidth="1"/>
    <col min="10232" max="10232" width="8.85546875" style="2925" customWidth="1"/>
    <col min="10233" max="10233" width="14" style="2925" customWidth="1"/>
    <col min="10234" max="10234" width="9.7109375" style="2925" customWidth="1"/>
    <col min="10235" max="10235" width="14.28515625" style="2925" customWidth="1"/>
    <col min="10236" max="10236" width="1.85546875" style="2925" customWidth="1"/>
    <col min="10237" max="10237" width="8.85546875" style="2925" customWidth="1"/>
    <col min="10238" max="10238" width="14" style="2925" customWidth="1"/>
    <col min="10239" max="10239" width="9.7109375" style="2925" customWidth="1"/>
    <col min="10240" max="10240" width="14.28515625" style="2925"/>
    <col min="10241" max="10241" width="15.42578125" style="2925" customWidth="1"/>
    <col min="10242" max="10242" width="17" style="2925" customWidth="1"/>
    <col min="10243" max="10243" width="12" style="2925" customWidth="1"/>
    <col min="10244" max="10244" width="17" style="2925" customWidth="1"/>
    <col min="10245" max="10245" width="1.85546875" style="2925" customWidth="1"/>
    <col min="10246" max="10246" width="11" style="2925" customWidth="1"/>
    <col min="10247" max="10247" width="17.140625" style="2925" customWidth="1"/>
    <col min="10248" max="10248" width="10.85546875" style="2925" customWidth="1"/>
    <col min="10249" max="10249" width="17" style="2925" customWidth="1"/>
    <col min="10250" max="10250" width="1.85546875" style="2925" customWidth="1"/>
    <col min="10251" max="10251" width="11" style="2925" customWidth="1"/>
    <col min="10252" max="10252" width="16.7109375" style="2925" customWidth="1"/>
    <col min="10253" max="10253" width="10.85546875" style="2925" customWidth="1"/>
    <col min="10254" max="10254" width="17" style="2925" customWidth="1"/>
    <col min="10255" max="10255" width="1.85546875" style="2925" customWidth="1"/>
    <col min="10256" max="10256" width="11.42578125" style="2925" customWidth="1"/>
    <col min="10257" max="10257" width="16.7109375" style="2925" customWidth="1"/>
    <col min="10258" max="10258" width="10.85546875" style="2925" customWidth="1"/>
    <col min="10259" max="10259" width="17" style="2925" customWidth="1"/>
    <col min="10260" max="10260" width="1.7109375" style="2925" customWidth="1"/>
    <col min="10261" max="10261" width="12.42578125" style="2925" customWidth="1"/>
    <col min="10262" max="10263" width="12.140625" style="2925" customWidth="1"/>
    <col min="10264" max="10264" width="9.140625" style="2925" customWidth="1"/>
    <col min="10265" max="10265" width="12" style="2925" customWidth="1"/>
    <col min="10266" max="10462" width="9.140625" style="2925" customWidth="1"/>
    <col min="10463" max="10463" width="8.85546875" style="2925" customWidth="1"/>
    <col min="10464" max="10464" width="19.7109375" style="2925" customWidth="1"/>
    <col min="10465" max="10465" width="9.7109375" style="2925" customWidth="1"/>
    <col min="10466" max="10466" width="14.28515625" style="2925" customWidth="1"/>
    <col min="10467" max="10467" width="1.42578125" style="2925" customWidth="1"/>
    <col min="10468" max="10468" width="8.85546875" style="2925" customWidth="1"/>
    <col min="10469" max="10469" width="14" style="2925" customWidth="1"/>
    <col min="10470" max="10470" width="9.7109375" style="2925" customWidth="1"/>
    <col min="10471" max="10471" width="14.28515625" style="2925" customWidth="1"/>
    <col min="10472" max="10472" width="1.5703125" style="2925" customWidth="1"/>
    <col min="10473" max="10473" width="8.85546875" style="2925" customWidth="1"/>
    <col min="10474" max="10474" width="14" style="2925" customWidth="1"/>
    <col min="10475" max="10475" width="9.7109375" style="2925" customWidth="1"/>
    <col min="10476" max="10476" width="14.28515625" style="2925" customWidth="1"/>
    <col min="10477" max="10477" width="1.5703125" style="2925" customWidth="1"/>
    <col min="10478" max="10478" width="8.85546875" style="2925" customWidth="1"/>
    <col min="10479" max="10479" width="14" style="2925" customWidth="1"/>
    <col min="10480" max="10480" width="9.7109375" style="2925" customWidth="1"/>
    <col min="10481" max="10481" width="14.28515625" style="2925" customWidth="1"/>
    <col min="10482" max="10482" width="1.5703125" style="2925" customWidth="1"/>
    <col min="10483" max="10483" width="8.85546875" style="2925" customWidth="1"/>
    <col min="10484" max="10484" width="14" style="2925" customWidth="1"/>
    <col min="10485" max="10485" width="9.7109375" style="2925" customWidth="1"/>
    <col min="10486" max="10486" width="14.28515625" style="2925" customWidth="1"/>
    <col min="10487" max="10487" width="1.85546875" style="2925" customWidth="1"/>
    <col min="10488" max="10488" width="8.85546875" style="2925" customWidth="1"/>
    <col min="10489" max="10489" width="14" style="2925" customWidth="1"/>
    <col min="10490" max="10490" width="9.7109375" style="2925" customWidth="1"/>
    <col min="10491" max="10491" width="14.28515625" style="2925" customWidth="1"/>
    <col min="10492" max="10492" width="1.85546875" style="2925" customWidth="1"/>
    <col min="10493" max="10493" width="8.85546875" style="2925" customWidth="1"/>
    <col min="10494" max="10494" width="14" style="2925" customWidth="1"/>
    <col min="10495" max="10495" width="9.7109375" style="2925" customWidth="1"/>
    <col min="10496" max="10496" width="14.28515625" style="2925"/>
    <col min="10497" max="10497" width="15.42578125" style="2925" customWidth="1"/>
    <col min="10498" max="10498" width="17" style="2925" customWidth="1"/>
    <col min="10499" max="10499" width="12" style="2925" customWidth="1"/>
    <col min="10500" max="10500" width="17" style="2925" customWidth="1"/>
    <col min="10501" max="10501" width="1.85546875" style="2925" customWidth="1"/>
    <col min="10502" max="10502" width="11" style="2925" customWidth="1"/>
    <col min="10503" max="10503" width="17.140625" style="2925" customWidth="1"/>
    <col min="10504" max="10504" width="10.85546875" style="2925" customWidth="1"/>
    <col min="10505" max="10505" width="17" style="2925" customWidth="1"/>
    <col min="10506" max="10506" width="1.85546875" style="2925" customWidth="1"/>
    <col min="10507" max="10507" width="11" style="2925" customWidth="1"/>
    <col min="10508" max="10508" width="16.7109375" style="2925" customWidth="1"/>
    <col min="10509" max="10509" width="10.85546875" style="2925" customWidth="1"/>
    <col min="10510" max="10510" width="17" style="2925" customWidth="1"/>
    <col min="10511" max="10511" width="1.85546875" style="2925" customWidth="1"/>
    <col min="10512" max="10512" width="11.42578125" style="2925" customWidth="1"/>
    <col min="10513" max="10513" width="16.7109375" style="2925" customWidth="1"/>
    <col min="10514" max="10514" width="10.85546875" style="2925" customWidth="1"/>
    <col min="10515" max="10515" width="17" style="2925" customWidth="1"/>
    <col min="10516" max="10516" width="1.7109375" style="2925" customWidth="1"/>
    <col min="10517" max="10517" width="12.42578125" style="2925" customWidth="1"/>
    <col min="10518" max="10519" width="12.140625" style="2925" customWidth="1"/>
    <col min="10520" max="10520" width="9.140625" style="2925" customWidth="1"/>
    <col min="10521" max="10521" width="12" style="2925" customWidth="1"/>
    <col min="10522" max="10718" width="9.140625" style="2925" customWidth="1"/>
    <col min="10719" max="10719" width="8.85546875" style="2925" customWidth="1"/>
    <col min="10720" max="10720" width="19.7109375" style="2925" customWidth="1"/>
    <col min="10721" max="10721" width="9.7109375" style="2925" customWidth="1"/>
    <col min="10722" max="10722" width="14.28515625" style="2925" customWidth="1"/>
    <col min="10723" max="10723" width="1.42578125" style="2925" customWidth="1"/>
    <col min="10724" max="10724" width="8.85546875" style="2925" customWidth="1"/>
    <col min="10725" max="10725" width="14" style="2925" customWidth="1"/>
    <col min="10726" max="10726" width="9.7109375" style="2925" customWidth="1"/>
    <col min="10727" max="10727" width="14.28515625" style="2925" customWidth="1"/>
    <col min="10728" max="10728" width="1.5703125" style="2925" customWidth="1"/>
    <col min="10729" max="10729" width="8.85546875" style="2925" customWidth="1"/>
    <col min="10730" max="10730" width="14" style="2925" customWidth="1"/>
    <col min="10731" max="10731" width="9.7109375" style="2925" customWidth="1"/>
    <col min="10732" max="10732" width="14.28515625" style="2925" customWidth="1"/>
    <col min="10733" max="10733" width="1.5703125" style="2925" customWidth="1"/>
    <col min="10734" max="10734" width="8.85546875" style="2925" customWidth="1"/>
    <col min="10735" max="10735" width="14" style="2925" customWidth="1"/>
    <col min="10736" max="10736" width="9.7109375" style="2925" customWidth="1"/>
    <col min="10737" max="10737" width="14.28515625" style="2925" customWidth="1"/>
    <col min="10738" max="10738" width="1.5703125" style="2925" customWidth="1"/>
    <col min="10739" max="10739" width="8.85546875" style="2925" customWidth="1"/>
    <col min="10740" max="10740" width="14" style="2925" customWidth="1"/>
    <col min="10741" max="10741" width="9.7109375" style="2925" customWidth="1"/>
    <col min="10742" max="10742" width="14.28515625" style="2925" customWidth="1"/>
    <col min="10743" max="10743" width="1.85546875" style="2925" customWidth="1"/>
    <col min="10744" max="10744" width="8.85546875" style="2925" customWidth="1"/>
    <col min="10745" max="10745" width="14" style="2925" customWidth="1"/>
    <col min="10746" max="10746" width="9.7109375" style="2925" customWidth="1"/>
    <col min="10747" max="10747" width="14.28515625" style="2925" customWidth="1"/>
    <col min="10748" max="10748" width="1.85546875" style="2925" customWidth="1"/>
    <col min="10749" max="10749" width="8.85546875" style="2925" customWidth="1"/>
    <col min="10750" max="10750" width="14" style="2925" customWidth="1"/>
    <col min="10751" max="10751" width="9.7109375" style="2925" customWidth="1"/>
    <col min="10752" max="10752" width="14.28515625" style="2925"/>
    <col min="10753" max="10753" width="15.42578125" style="2925" customWidth="1"/>
    <col min="10754" max="10754" width="17" style="2925" customWidth="1"/>
    <col min="10755" max="10755" width="12" style="2925" customWidth="1"/>
    <col min="10756" max="10756" width="17" style="2925" customWidth="1"/>
    <col min="10757" max="10757" width="1.85546875" style="2925" customWidth="1"/>
    <col min="10758" max="10758" width="11" style="2925" customWidth="1"/>
    <col min="10759" max="10759" width="17.140625" style="2925" customWidth="1"/>
    <col min="10760" max="10760" width="10.85546875" style="2925" customWidth="1"/>
    <col min="10761" max="10761" width="17" style="2925" customWidth="1"/>
    <col min="10762" max="10762" width="1.85546875" style="2925" customWidth="1"/>
    <col min="10763" max="10763" width="11" style="2925" customWidth="1"/>
    <col min="10764" max="10764" width="16.7109375" style="2925" customWidth="1"/>
    <col min="10765" max="10765" width="10.85546875" style="2925" customWidth="1"/>
    <col min="10766" max="10766" width="17" style="2925" customWidth="1"/>
    <col min="10767" max="10767" width="1.85546875" style="2925" customWidth="1"/>
    <col min="10768" max="10768" width="11.42578125" style="2925" customWidth="1"/>
    <col min="10769" max="10769" width="16.7109375" style="2925" customWidth="1"/>
    <col min="10770" max="10770" width="10.85546875" style="2925" customWidth="1"/>
    <col min="10771" max="10771" width="17" style="2925" customWidth="1"/>
    <col min="10772" max="10772" width="1.7109375" style="2925" customWidth="1"/>
    <col min="10773" max="10773" width="12.42578125" style="2925" customWidth="1"/>
    <col min="10774" max="10775" width="12.140625" style="2925" customWidth="1"/>
    <col min="10776" max="10776" width="9.140625" style="2925" customWidth="1"/>
    <col min="10777" max="10777" width="12" style="2925" customWidth="1"/>
    <col min="10778" max="10974" width="9.140625" style="2925" customWidth="1"/>
    <col min="10975" max="10975" width="8.85546875" style="2925" customWidth="1"/>
    <col min="10976" max="10976" width="19.7109375" style="2925" customWidth="1"/>
    <col min="10977" max="10977" width="9.7109375" style="2925" customWidth="1"/>
    <col min="10978" max="10978" width="14.28515625" style="2925" customWidth="1"/>
    <col min="10979" max="10979" width="1.42578125" style="2925" customWidth="1"/>
    <col min="10980" max="10980" width="8.85546875" style="2925" customWidth="1"/>
    <col min="10981" max="10981" width="14" style="2925" customWidth="1"/>
    <col min="10982" max="10982" width="9.7109375" style="2925" customWidth="1"/>
    <col min="10983" max="10983" width="14.28515625" style="2925" customWidth="1"/>
    <col min="10984" max="10984" width="1.5703125" style="2925" customWidth="1"/>
    <col min="10985" max="10985" width="8.85546875" style="2925" customWidth="1"/>
    <col min="10986" max="10986" width="14" style="2925" customWidth="1"/>
    <col min="10987" max="10987" width="9.7109375" style="2925" customWidth="1"/>
    <col min="10988" max="10988" width="14.28515625" style="2925" customWidth="1"/>
    <col min="10989" max="10989" width="1.5703125" style="2925" customWidth="1"/>
    <col min="10990" max="10990" width="8.85546875" style="2925" customWidth="1"/>
    <col min="10991" max="10991" width="14" style="2925" customWidth="1"/>
    <col min="10992" max="10992" width="9.7109375" style="2925" customWidth="1"/>
    <col min="10993" max="10993" width="14.28515625" style="2925" customWidth="1"/>
    <col min="10994" max="10994" width="1.5703125" style="2925" customWidth="1"/>
    <col min="10995" max="10995" width="8.85546875" style="2925" customWidth="1"/>
    <col min="10996" max="10996" width="14" style="2925" customWidth="1"/>
    <col min="10997" max="10997" width="9.7109375" style="2925" customWidth="1"/>
    <col min="10998" max="10998" width="14.28515625" style="2925" customWidth="1"/>
    <col min="10999" max="10999" width="1.85546875" style="2925" customWidth="1"/>
    <col min="11000" max="11000" width="8.85546875" style="2925" customWidth="1"/>
    <col min="11001" max="11001" width="14" style="2925" customWidth="1"/>
    <col min="11002" max="11002" width="9.7109375" style="2925" customWidth="1"/>
    <col min="11003" max="11003" width="14.28515625" style="2925" customWidth="1"/>
    <col min="11004" max="11004" width="1.85546875" style="2925" customWidth="1"/>
    <col min="11005" max="11005" width="8.85546875" style="2925" customWidth="1"/>
    <col min="11006" max="11006" width="14" style="2925" customWidth="1"/>
    <col min="11007" max="11007" width="9.7109375" style="2925" customWidth="1"/>
    <col min="11008" max="11008" width="14.28515625" style="2925"/>
    <col min="11009" max="11009" width="15.42578125" style="2925" customWidth="1"/>
    <col min="11010" max="11010" width="17" style="2925" customWidth="1"/>
    <col min="11011" max="11011" width="12" style="2925" customWidth="1"/>
    <col min="11012" max="11012" width="17" style="2925" customWidth="1"/>
    <col min="11013" max="11013" width="1.85546875" style="2925" customWidth="1"/>
    <col min="11014" max="11014" width="11" style="2925" customWidth="1"/>
    <col min="11015" max="11015" width="17.140625" style="2925" customWidth="1"/>
    <col min="11016" max="11016" width="10.85546875" style="2925" customWidth="1"/>
    <col min="11017" max="11017" width="17" style="2925" customWidth="1"/>
    <col min="11018" max="11018" width="1.85546875" style="2925" customWidth="1"/>
    <col min="11019" max="11019" width="11" style="2925" customWidth="1"/>
    <col min="11020" max="11020" width="16.7109375" style="2925" customWidth="1"/>
    <col min="11021" max="11021" width="10.85546875" style="2925" customWidth="1"/>
    <col min="11022" max="11022" width="17" style="2925" customWidth="1"/>
    <col min="11023" max="11023" width="1.85546875" style="2925" customWidth="1"/>
    <col min="11024" max="11024" width="11.42578125" style="2925" customWidth="1"/>
    <col min="11025" max="11025" width="16.7109375" style="2925" customWidth="1"/>
    <col min="11026" max="11026" width="10.85546875" style="2925" customWidth="1"/>
    <col min="11027" max="11027" width="17" style="2925" customWidth="1"/>
    <col min="11028" max="11028" width="1.7109375" style="2925" customWidth="1"/>
    <col min="11029" max="11029" width="12.42578125" style="2925" customWidth="1"/>
    <col min="11030" max="11031" width="12.140625" style="2925" customWidth="1"/>
    <col min="11032" max="11032" width="9.140625" style="2925" customWidth="1"/>
    <col min="11033" max="11033" width="12" style="2925" customWidth="1"/>
    <col min="11034" max="11230" width="9.140625" style="2925" customWidth="1"/>
    <col min="11231" max="11231" width="8.85546875" style="2925" customWidth="1"/>
    <col min="11232" max="11232" width="19.7109375" style="2925" customWidth="1"/>
    <col min="11233" max="11233" width="9.7109375" style="2925" customWidth="1"/>
    <col min="11234" max="11234" width="14.28515625" style="2925" customWidth="1"/>
    <col min="11235" max="11235" width="1.42578125" style="2925" customWidth="1"/>
    <col min="11236" max="11236" width="8.85546875" style="2925" customWidth="1"/>
    <col min="11237" max="11237" width="14" style="2925" customWidth="1"/>
    <col min="11238" max="11238" width="9.7109375" style="2925" customWidth="1"/>
    <col min="11239" max="11239" width="14.28515625" style="2925" customWidth="1"/>
    <col min="11240" max="11240" width="1.5703125" style="2925" customWidth="1"/>
    <col min="11241" max="11241" width="8.85546875" style="2925" customWidth="1"/>
    <col min="11242" max="11242" width="14" style="2925" customWidth="1"/>
    <col min="11243" max="11243" width="9.7109375" style="2925" customWidth="1"/>
    <col min="11244" max="11244" width="14.28515625" style="2925" customWidth="1"/>
    <col min="11245" max="11245" width="1.5703125" style="2925" customWidth="1"/>
    <col min="11246" max="11246" width="8.85546875" style="2925" customWidth="1"/>
    <col min="11247" max="11247" width="14" style="2925" customWidth="1"/>
    <col min="11248" max="11248" width="9.7109375" style="2925" customWidth="1"/>
    <col min="11249" max="11249" width="14.28515625" style="2925" customWidth="1"/>
    <col min="11250" max="11250" width="1.5703125" style="2925" customWidth="1"/>
    <col min="11251" max="11251" width="8.85546875" style="2925" customWidth="1"/>
    <col min="11252" max="11252" width="14" style="2925" customWidth="1"/>
    <col min="11253" max="11253" width="9.7109375" style="2925" customWidth="1"/>
    <col min="11254" max="11254" width="14.28515625" style="2925" customWidth="1"/>
    <col min="11255" max="11255" width="1.85546875" style="2925" customWidth="1"/>
    <col min="11256" max="11256" width="8.85546875" style="2925" customWidth="1"/>
    <col min="11257" max="11257" width="14" style="2925" customWidth="1"/>
    <col min="11258" max="11258" width="9.7109375" style="2925" customWidth="1"/>
    <col min="11259" max="11259" width="14.28515625" style="2925" customWidth="1"/>
    <col min="11260" max="11260" width="1.85546875" style="2925" customWidth="1"/>
    <col min="11261" max="11261" width="8.85546875" style="2925" customWidth="1"/>
    <col min="11262" max="11262" width="14" style="2925" customWidth="1"/>
    <col min="11263" max="11263" width="9.7109375" style="2925" customWidth="1"/>
    <col min="11264" max="11264" width="14.28515625" style="2925"/>
    <col min="11265" max="11265" width="15.42578125" style="2925" customWidth="1"/>
    <col min="11266" max="11266" width="17" style="2925" customWidth="1"/>
    <col min="11267" max="11267" width="12" style="2925" customWidth="1"/>
    <col min="11268" max="11268" width="17" style="2925" customWidth="1"/>
    <col min="11269" max="11269" width="1.85546875" style="2925" customWidth="1"/>
    <col min="11270" max="11270" width="11" style="2925" customWidth="1"/>
    <col min="11271" max="11271" width="17.140625" style="2925" customWidth="1"/>
    <col min="11272" max="11272" width="10.85546875" style="2925" customWidth="1"/>
    <col min="11273" max="11273" width="17" style="2925" customWidth="1"/>
    <col min="11274" max="11274" width="1.85546875" style="2925" customWidth="1"/>
    <col min="11275" max="11275" width="11" style="2925" customWidth="1"/>
    <col min="11276" max="11276" width="16.7109375" style="2925" customWidth="1"/>
    <col min="11277" max="11277" width="10.85546875" style="2925" customWidth="1"/>
    <col min="11278" max="11278" width="17" style="2925" customWidth="1"/>
    <col min="11279" max="11279" width="1.85546875" style="2925" customWidth="1"/>
    <col min="11280" max="11280" width="11.42578125" style="2925" customWidth="1"/>
    <col min="11281" max="11281" width="16.7109375" style="2925" customWidth="1"/>
    <col min="11282" max="11282" width="10.85546875" style="2925" customWidth="1"/>
    <col min="11283" max="11283" width="17" style="2925" customWidth="1"/>
    <col min="11284" max="11284" width="1.7109375" style="2925" customWidth="1"/>
    <col min="11285" max="11285" width="12.42578125" style="2925" customWidth="1"/>
    <col min="11286" max="11287" width="12.140625" style="2925" customWidth="1"/>
    <col min="11288" max="11288" width="9.140625" style="2925" customWidth="1"/>
    <col min="11289" max="11289" width="12" style="2925" customWidth="1"/>
    <col min="11290" max="11486" width="9.140625" style="2925" customWidth="1"/>
    <col min="11487" max="11487" width="8.85546875" style="2925" customWidth="1"/>
    <col min="11488" max="11488" width="19.7109375" style="2925" customWidth="1"/>
    <col min="11489" max="11489" width="9.7109375" style="2925" customWidth="1"/>
    <col min="11490" max="11490" width="14.28515625" style="2925" customWidth="1"/>
    <col min="11491" max="11491" width="1.42578125" style="2925" customWidth="1"/>
    <col min="11492" max="11492" width="8.85546875" style="2925" customWidth="1"/>
    <col min="11493" max="11493" width="14" style="2925" customWidth="1"/>
    <col min="11494" max="11494" width="9.7109375" style="2925" customWidth="1"/>
    <col min="11495" max="11495" width="14.28515625" style="2925" customWidth="1"/>
    <col min="11496" max="11496" width="1.5703125" style="2925" customWidth="1"/>
    <col min="11497" max="11497" width="8.85546875" style="2925" customWidth="1"/>
    <col min="11498" max="11498" width="14" style="2925" customWidth="1"/>
    <col min="11499" max="11499" width="9.7109375" style="2925" customWidth="1"/>
    <col min="11500" max="11500" width="14.28515625" style="2925" customWidth="1"/>
    <col min="11501" max="11501" width="1.5703125" style="2925" customWidth="1"/>
    <col min="11502" max="11502" width="8.85546875" style="2925" customWidth="1"/>
    <col min="11503" max="11503" width="14" style="2925" customWidth="1"/>
    <col min="11504" max="11504" width="9.7109375" style="2925" customWidth="1"/>
    <col min="11505" max="11505" width="14.28515625" style="2925" customWidth="1"/>
    <col min="11506" max="11506" width="1.5703125" style="2925" customWidth="1"/>
    <col min="11507" max="11507" width="8.85546875" style="2925" customWidth="1"/>
    <col min="11508" max="11508" width="14" style="2925" customWidth="1"/>
    <col min="11509" max="11509" width="9.7109375" style="2925" customWidth="1"/>
    <col min="11510" max="11510" width="14.28515625" style="2925" customWidth="1"/>
    <col min="11511" max="11511" width="1.85546875" style="2925" customWidth="1"/>
    <col min="11512" max="11512" width="8.85546875" style="2925" customWidth="1"/>
    <col min="11513" max="11513" width="14" style="2925" customWidth="1"/>
    <col min="11514" max="11514" width="9.7109375" style="2925" customWidth="1"/>
    <col min="11515" max="11515" width="14.28515625" style="2925" customWidth="1"/>
    <col min="11516" max="11516" width="1.85546875" style="2925" customWidth="1"/>
    <col min="11517" max="11517" width="8.85546875" style="2925" customWidth="1"/>
    <col min="11518" max="11518" width="14" style="2925" customWidth="1"/>
    <col min="11519" max="11519" width="9.7109375" style="2925" customWidth="1"/>
    <col min="11520" max="11520" width="14.28515625" style="2925"/>
    <col min="11521" max="11521" width="15.42578125" style="2925" customWidth="1"/>
    <col min="11522" max="11522" width="17" style="2925" customWidth="1"/>
    <col min="11523" max="11523" width="12" style="2925" customWidth="1"/>
    <col min="11524" max="11524" width="17" style="2925" customWidth="1"/>
    <col min="11525" max="11525" width="1.85546875" style="2925" customWidth="1"/>
    <col min="11526" max="11526" width="11" style="2925" customWidth="1"/>
    <col min="11527" max="11527" width="17.140625" style="2925" customWidth="1"/>
    <col min="11528" max="11528" width="10.85546875" style="2925" customWidth="1"/>
    <col min="11529" max="11529" width="17" style="2925" customWidth="1"/>
    <col min="11530" max="11530" width="1.85546875" style="2925" customWidth="1"/>
    <col min="11531" max="11531" width="11" style="2925" customWidth="1"/>
    <col min="11532" max="11532" width="16.7109375" style="2925" customWidth="1"/>
    <col min="11533" max="11533" width="10.85546875" style="2925" customWidth="1"/>
    <col min="11534" max="11534" width="17" style="2925" customWidth="1"/>
    <col min="11535" max="11535" width="1.85546875" style="2925" customWidth="1"/>
    <col min="11536" max="11536" width="11.42578125" style="2925" customWidth="1"/>
    <col min="11537" max="11537" width="16.7109375" style="2925" customWidth="1"/>
    <col min="11538" max="11538" width="10.85546875" style="2925" customWidth="1"/>
    <col min="11539" max="11539" width="17" style="2925" customWidth="1"/>
    <col min="11540" max="11540" width="1.7109375" style="2925" customWidth="1"/>
    <col min="11541" max="11541" width="12.42578125" style="2925" customWidth="1"/>
    <col min="11542" max="11543" width="12.140625" style="2925" customWidth="1"/>
    <col min="11544" max="11544" width="9.140625" style="2925" customWidth="1"/>
    <col min="11545" max="11545" width="12" style="2925" customWidth="1"/>
    <col min="11546" max="11742" width="9.140625" style="2925" customWidth="1"/>
    <col min="11743" max="11743" width="8.85546875" style="2925" customWidth="1"/>
    <col min="11744" max="11744" width="19.7109375" style="2925" customWidth="1"/>
    <col min="11745" max="11745" width="9.7109375" style="2925" customWidth="1"/>
    <col min="11746" max="11746" width="14.28515625" style="2925" customWidth="1"/>
    <col min="11747" max="11747" width="1.42578125" style="2925" customWidth="1"/>
    <col min="11748" max="11748" width="8.85546875" style="2925" customWidth="1"/>
    <col min="11749" max="11749" width="14" style="2925" customWidth="1"/>
    <col min="11750" max="11750" width="9.7109375" style="2925" customWidth="1"/>
    <col min="11751" max="11751" width="14.28515625" style="2925" customWidth="1"/>
    <col min="11752" max="11752" width="1.5703125" style="2925" customWidth="1"/>
    <col min="11753" max="11753" width="8.85546875" style="2925" customWidth="1"/>
    <col min="11754" max="11754" width="14" style="2925" customWidth="1"/>
    <col min="11755" max="11755" width="9.7109375" style="2925" customWidth="1"/>
    <col min="11756" max="11756" width="14.28515625" style="2925" customWidth="1"/>
    <col min="11757" max="11757" width="1.5703125" style="2925" customWidth="1"/>
    <col min="11758" max="11758" width="8.85546875" style="2925" customWidth="1"/>
    <col min="11759" max="11759" width="14" style="2925" customWidth="1"/>
    <col min="11760" max="11760" width="9.7109375" style="2925" customWidth="1"/>
    <col min="11761" max="11761" width="14.28515625" style="2925" customWidth="1"/>
    <col min="11762" max="11762" width="1.5703125" style="2925" customWidth="1"/>
    <col min="11763" max="11763" width="8.85546875" style="2925" customWidth="1"/>
    <col min="11764" max="11764" width="14" style="2925" customWidth="1"/>
    <col min="11765" max="11765" width="9.7109375" style="2925" customWidth="1"/>
    <col min="11766" max="11766" width="14.28515625" style="2925" customWidth="1"/>
    <col min="11767" max="11767" width="1.85546875" style="2925" customWidth="1"/>
    <col min="11768" max="11768" width="8.85546875" style="2925" customWidth="1"/>
    <col min="11769" max="11769" width="14" style="2925" customWidth="1"/>
    <col min="11770" max="11770" width="9.7109375" style="2925" customWidth="1"/>
    <col min="11771" max="11771" width="14.28515625" style="2925" customWidth="1"/>
    <col min="11772" max="11772" width="1.85546875" style="2925" customWidth="1"/>
    <col min="11773" max="11773" width="8.85546875" style="2925" customWidth="1"/>
    <col min="11774" max="11774" width="14" style="2925" customWidth="1"/>
    <col min="11775" max="11775" width="9.7109375" style="2925" customWidth="1"/>
    <col min="11776" max="11776" width="14.28515625" style="2925"/>
    <col min="11777" max="11777" width="15.42578125" style="2925" customWidth="1"/>
    <col min="11778" max="11778" width="17" style="2925" customWidth="1"/>
    <col min="11779" max="11779" width="12" style="2925" customWidth="1"/>
    <col min="11780" max="11780" width="17" style="2925" customWidth="1"/>
    <col min="11781" max="11781" width="1.85546875" style="2925" customWidth="1"/>
    <col min="11782" max="11782" width="11" style="2925" customWidth="1"/>
    <col min="11783" max="11783" width="17.140625" style="2925" customWidth="1"/>
    <col min="11784" max="11784" width="10.85546875" style="2925" customWidth="1"/>
    <col min="11785" max="11785" width="17" style="2925" customWidth="1"/>
    <col min="11786" max="11786" width="1.85546875" style="2925" customWidth="1"/>
    <col min="11787" max="11787" width="11" style="2925" customWidth="1"/>
    <col min="11788" max="11788" width="16.7109375" style="2925" customWidth="1"/>
    <col min="11789" max="11789" width="10.85546875" style="2925" customWidth="1"/>
    <col min="11790" max="11790" width="17" style="2925" customWidth="1"/>
    <col min="11791" max="11791" width="1.85546875" style="2925" customWidth="1"/>
    <col min="11792" max="11792" width="11.42578125" style="2925" customWidth="1"/>
    <col min="11793" max="11793" width="16.7109375" style="2925" customWidth="1"/>
    <col min="11794" max="11794" width="10.85546875" style="2925" customWidth="1"/>
    <col min="11795" max="11795" width="17" style="2925" customWidth="1"/>
    <col min="11796" max="11796" width="1.7109375" style="2925" customWidth="1"/>
    <col min="11797" max="11797" width="12.42578125" style="2925" customWidth="1"/>
    <col min="11798" max="11799" width="12.140625" style="2925" customWidth="1"/>
    <col min="11800" max="11800" width="9.140625" style="2925" customWidth="1"/>
    <col min="11801" max="11801" width="12" style="2925" customWidth="1"/>
    <col min="11802" max="11998" width="9.140625" style="2925" customWidth="1"/>
    <col min="11999" max="11999" width="8.85546875" style="2925" customWidth="1"/>
    <col min="12000" max="12000" width="19.7109375" style="2925" customWidth="1"/>
    <col min="12001" max="12001" width="9.7109375" style="2925" customWidth="1"/>
    <col min="12002" max="12002" width="14.28515625" style="2925" customWidth="1"/>
    <col min="12003" max="12003" width="1.42578125" style="2925" customWidth="1"/>
    <col min="12004" max="12004" width="8.85546875" style="2925" customWidth="1"/>
    <col min="12005" max="12005" width="14" style="2925" customWidth="1"/>
    <col min="12006" max="12006" width="9.7109375" style="2925" customWidth="1"/>
    <col min="12007" max="12007" width="14.28515625" style="2925" customWidth="1"/>
    <col min="12008" max="12008" width="1.5703125" style="2925" customWidth="1"/>
    <col min="12009" max="12009" width="8.85546875" style="2925" customWidth="1"/>
    <col min="12010" max="12010" width="14" style="2925" customWidth="1"/>
    <col min="12011" max="12011" width="9.7109375" style="2925" customWidth="1"/>
    <col min="12012" max="12012" width="14.28515625" style="2925" customWidth="1"/>
    <col min="12013" max="12013" width="1.5703125" style="2925" customWidth="1"/>
    <col min="12014" max="12014" width="8.85546875" style="2925" customWidth="1"/>
    <col min="12015" max="12015" width="14" style="2925" customWidth="1"/>
    <col min="12016" max="12016" width="9.7109375" style="2925" customWidth="1"/>
    <col min="12017" max="12017" width="14.28515625" style="2925" customWidth="1"/>
    <col min="12018" max="12018" width="1.5703125" style="2925" customWidth="1"/>
    <col min="12019" max="12019" width="8.85546875" style="2925" customWidth="1"/>
    <col min="12020" max="12020" width="14" style="2925" customWidth="1"/>
    <col min="12021" max="12021" width="9.7109375" style="2925" customWidth="1"/>
    <col min="12022" max="12022" width="14.28515625" style="2925" customWidth="1"/>
    <col min="12023" max="12023" width="1.85546875" style="2925" customWidth="1"/>
    <col min="12024" max="12024" width="8.85546875" style="2925" customWidth="1"/>
    <col min="12025" max="12025" width="14" style="2925" customWidth="1"/>
    <col min="12026" max="12026" width="9.7109375" style="2925" customWidth="1"/>
    <col min="12027" max="12027" width="14.28515625" style="2925" customWidth="1"/>
    <col min="12028" max="12028" width="1.85546875" style="2925" customWidth="1"/>
    <col min="12029" max="12029" width="8.85546875" style="2925" customWidth="1"/>
    <col min="12030" max="12030" width="14" style="2925" customWidth="1"/>
    <col min="12031" max="12031" width="9.7109375" style="2925" customWidth="1"/>
    <col min="12032" max="12032" width="14.28515625" style="2925"/>
    <col min="12033" max="12033" width="15.42578125" style="2925" customWidth="1"/>
    <col min="12034" max="12034" width="17" style="2925" customWidth="1"/>
    <col min="12035" max="12035" width="12" style="2925" customWidth="1"/>
    <col min="12036" max="12036" width="17" style="2925" customWidth="1"/>
    <col min="12037" max="12037" width="1.85546875" style="2925" customWidth="1"/>
    <col min="12038" max="12038" width="11" style="2925" customWidth="1"/>
    <col min="12039" max="12039" width="17.140625" style="2925" customWidth="1"/>
    <col min="12040" max="12040" width="10.85546875" style="2925" customWidth="1"/>
    <col min="12041" max="12041" width="17" style="2925" customWidth="1"/>
    <col min="12042" max="12042" width="1.85546875" style="2925" customWidth="1"/>
    <col min="12043" max="12043" width="11" style="2925" customWidth="1"/>
    <col min="12044" max="12044" width="16.7109375" style="2925" customWidth="1"/>
    <col min="12045" max="12045" width="10.85546875" style="2925" customWidth="1"/>
    <col min="12046" max="12046" width="17" style="2925" customWidth="1"/>
    <col min="12047" max="12047" width="1.85546875" style="2925" customWidth="1"/>
    <col min="12048" max="12048" width="11.42578125" style="2925" customWidth="1"/>
    <col min="12049" max="12049" width="16.7109375" style="2925" customWidth="1"/>
    <col min="12050" max="12050" width="10.85546875" style="2925" customWidth="1"/>
    <col min="12051" max="12051" width="17" style="2925" customWidth="1"/>
    <col min="12052" max="12052" width="1.7109375" style="2925" customWidth="1"/>
    <col min="12053" max="12053" width="12.42578125" style="2925" customWidth="1"/>
    <col min="12054" max="12055" width="12.140625" style="2925" customWidth="1"/>
    <col min="12056" max="12056" width="9.140625" style="2925" customWidth="1"/>
    <col min="12057" max="12057" width="12" style="2925" customWidth="1"/>
    <col min="12058" max="12254" width="9.140625" style="2925" customWidth="1"/>
    <col min="12255" max="12255" width="8.85546875" style="2925" customWidth="1"/>
    <col min="12256" max="12256" width="19.7109375" style="2925" customWidth="1"/>
    <col min="12257" max="12257" width="9.7109375" style="2925" customWidth="1"/>
    <col min="12258" max="12258" width="14.28515625" style="2925" customWidth="1"/>
    <col min="12259" max="12259" width="1.42578125" style="2925" customWidth="1"/>
    <col min="12260" max="12260" width="8.85546875" style="2925" customWidth="1"/>
    <col min="12261" max="12261" width="14" style="2925" customWidth="1"/>
    <col min="12262" max="12262" width="9.7109375" style="2925" customWidth="1"/>
    <col min="12263" max="12263" width="14.28515625" style="2925" customWidth="1"/>
    <col min="12264" max="12264" width="1.5703125" style="2925" customWidth="1"/>
    <col min="12265" max="12265" width="8.85546875" style="2925" customWidth="1"/>
    <col min="12266" max="12266" width="14" style="2925" customWidth="1"/>
    <col min="12267" max="12267" width="9.7109375" style="2925" customWidth="1"/>
    <col min="12268" max="12268" width="14.28515625" style="2925" customWidth="1"/>
    <col min="12269" max="12269" width="1.5703125" style="2925" customWidth="1"/>
    <col min="12270" max="12270" width="8.85546875" style="2925" customWidth="1"/>
    <col min="12271" max="12271" width="14" style="2925" customWidth="1"/>
    <col min="12272" max="12272" width="9.7109375" style="2925" customWidth="1"/>
    <col min="12273" max="12273" width="14.28515625" style="2925" customWidth="1"/>
    <col min="12274" max="12274" width="1.5703125" style="2925" customWidth="1"/>
    <col min="12275" max="12275" width="8.85546875" style="2925" customWidth="1"/>
    <col min="12276" max="12276" width="14" style="2925" customWidth="1"/>
    <col min="12277" max="12277" width="9.7109375" style="2925" customWidth="1"/>
    <col min="12278" max="12278" width="14.28515625" style="2925" customWidth="1"/>
    <col min="12279" max="12279" width="1.85546875" style="2925" customWidth="1"/>
    <col min="12280" max="12280" width="8.85546875" style="2925" customWidth="1"/>
    <col min="12281" max="12281" width="14" style="2925" customWidth="1"/>
    <col min="12282" max="12282" width="9.7109375" style="2925" customWidth="1"/>
    <col min="12283" max="12283" width="14.28515625" style="2925" customWidth="1"/>
    <col min="12284" max="12284" width="1.85546875" style="2925" customWidth="1"/>
    <col min="12285" max="12285" width="8.85546875" style="2925" customWidth="1"/>
    <col min="12286" max="12286" width="14" style="2925" customWidth="1"/>
    <col min="12287" max="12287" width="9.7109375" style="2925" customWidth="1"/>
    <col min="12288" max="12288" width="14.28515625" style="2925"/>
    <col min="12289" max="12289" width="15.42578125" style="2925" customWidth="1"/>
    <col min="12290" max="12290" width="17" style="2925" customWidth="1"/>
    <col min="12291" max="12291" width="12" style="2925" customWidth="1"/>
    <col min="12292" max="12292" width="17" style="2925" customWidth="1"/>
    <col min="12293" max="12293" width="1.85546875" style="2925" customWidth="1"/>
    <col min="12294" max="12294" width="11" style="2925" customWidth="1"/>
    <col min="12295" max="12295" width="17.140625" style="2925" customWidth="1"/>
    <col min="12296" max="12296" width="10.85546875" style="2925" customWidth="1"/>
    <col min="12297" max="12297" width="17" style="2925" customWidth="1"/>
    <col min="12298" max="12298" width="1.85546875" style="2925" customWidth="1"/>
    <col min="12299" max="12299" width="11" style="2925" customWidth="1"/>
    <col min="12300" max="12300" width="16.7109375" style="2925" customWidth="1"/>
    <col min="12301" max="12301" width="10.85546875" style="2925" customWidth="1"/>
    <col min="12302" max="12302" width="17" style="2925" customWidth="1"/>
    <col min="12303" max="12303" width="1.85546875" style="2925" customWidth="1"/>
    <col min="12304" max="12304" width="11.42578125" style="2925" customWidth="1"/>
    <col min="12305" max="12305" width="16.7109375" style="2925" customWidth="1"/>
    <col min="12306" max="12306" width="10.85546875" style="2925" customWidth="1"/>
    <col min="12307" max="12307" width="17" style="2925" customWidth="1"/>
    <col min="12308" max="12308" width="1.7109375" style="2925" customWidth="1"/>
    <col min="12309" max="12309" width="12.42578125" style="2925" customWidth="1"/>
    <col min="12310" max="12311" width="12.140625" style="2925" customWidth="1"/>
    <col min="12312" max="12312" width="9.140625" style="2925" customWidth="1"/>
    <col min="12313" max="12313" width="12" style="2925" customWidth="1"/>
    <col min="12314" max="12510" width="9.140625" style="2925" customWidth="1"/>
    <col min="12511" max="12511" width="8.85546875" style="2925" customWidth="1"/>
    <col min="12512" max="12512" width="19.7109375" style="2925" customWidth="1"/>
    <col min="12513" max="12513" width="9.7109375" style="2925" customWidth="1"/>
    <col min="12514" max="12514" width="14.28515625" style="2925" customWidth="1"/>
    <col min="12515" max="12515" width="1.42578125" style="2925" customWidth="1"/>
    <col min="12516" max="12516" width="8.85546875" style="2925" customWidth="1"/>
    <col min="12517" max="12517" width="14" style="2925" customWidth="1"/>
    <col min="12518" max="12518" width="9.7109375" style="2925" customWidth="1"/>
    <col min="12519" max="12519" width="14.28515625" style="2925" customWidth="1"/>
    <col min="12520" max="12520" width="1.5703125" style="2925" customWidth="1"/>
    <col min="12521" max="12521" width="8.85546875" style="2925" customWidth="1"/>
    <col min="12522" max="12522" width="14" style="2925" customWidth="1"/>
    <col min="12523" max="12523" width="9.7109375" style="2925" customWidth="1"/>
    <col min="12524" max="12524" width="14.28515625" style="2925" customWidth="1"/>
    <col min="12525" max="12525" width="1.5703125" style="2925" customWidth="1"/>
    <col min="12526" max="12526" width="8.85546875" style="2925" customWidth="1"/>
    <col min="12527" max="12527" width="14" style="2925" customWidth="1"/>
    <col min="12528" max="12528" width="9.7109375" style="2925" customWidth="1"/>
    <col min="12529" max="12529" width="14.28515625" style="2925" customWidth="1"/>
    <col min="12530" max="12530" width="1.5703125" style="2925" customWidth="1"/>
    <col min="12531" max="12531" width="8.85546875" style="2925" customWidth="1"/>
    <col min="12532" max="12532" width="14" style="2925" customWidth="1"/>
    <col min="12533" max="12533" width="9.7109375" style="2925" customWidth="1"/>
    <col min="12534" max="12534" width="14.28515625" style="2925" customWidth="1"/>
    <col min="12535" max="12535" width="1.85546875" style="2925" customWidth="1"/>
    <col min="12536" max="12536" width="8.85546875" style="2925" customWidth="1"/>
    <col min="12537" max="12537" width="14" style="2925" customWidth="1"/>
    <col min="12538" max="12538" width="9.7109375" style="2925" customWidth="1"/>
    <col min="12539" max="12539" width="14.28515625" style="2925" customWidth="1"/>
    <col min="12540" max="12540" width="1.85546875" style="2925" customWidth="1"/>
    <col min="12541" max="12541" width="8.85546875" style="2925" customWidth="1"/>
    <col min="12542" max="12542" width="14" style="2925" customWidth="1"/>
    <col min="12543" max="12543" width="9.7109375" style="2925" customWidth="1"/>
    <col min="12544" max="12544" width="14.28515625" style="2925"/>
    <col min="12545" max="12545" width="15.42578125" style="2925" customWidth="1"/>
    <col min="12546" max="12546" width="17" style="2925" customWidth="1"/>
    <col min="12547" max="12547" width="12" style="2925" customWidth="1"/>
    <col min="12548" max="12548" width="17" style="2925" customWidth="1"/>
    <col min="12549" max="12549" width="1.85546875" style="2925" customWidth="1"/>
    <col min="12550" max="12550" width="11" style="2925" customWidth="1"/>
    <col min="12551" max="12551" width="17.140625" style="2925" customWidth="1"/>
    <col min="12552" max="12552" width="10.85546875" style="2925" customWidth="1"/>
    <col min="12553" max="12553" width="17" style="2925" customWidth="1"/>
    <col min="12554" max="12554" width="1.85546875" style="2925" customWidth="1"/>
    <col min="12555" max="12555" width="11" style="2925" customWidth="1"/>
    <col min="12556" max="12556" width="16.7109375" style="2925" customWidth="1"/>
    <col min="12557" max="12557" width="10.85546875" style="2925" customWidth="1"/>
    <col min="12558" max="12558" width="17" style="2925" customWidth="1"/>
    <col min="12559" max="12559" width="1.85546875" style="2925" customWidth="1"/>
    <col min="12560" max="12560" width="11.42578125" style="2925" customWidth="1"/>
    <col min="12561" max="12561" width="16.7109375" style="2925" customWidth="1"/>
    <col min="12562" max="12562" width="10.85546875" style="2925" customWidth="1"/>
    <col min="12563" max="12563" width="17" style="2925" customWidth="1"/>
    <col min="12564" max="12564" width="1.7109375" style="2925" customWidth="1"/>
    <col min="12565" max="12565" width="12.42578125" style="2925" customWidth="1"/>
    <col min="12566" max="12567" width="12.140625" style="2925" customWidth="1"/>
    <col min="12568" max="12568" width="9.140625" style="2925" customWidth="1"/>
    <col min="12569" max="12569" width="12" style="2925" customWidth="1"/>
    <col min="12570" max="12766" width="9.140625" style="2925" customWidth="1"/>
    <col min="12767" max="12767" width="8.85546875" style="2925" customWidth="1"/>
    <col min="12768" max="12768" width="19.7109375" style="2925" customWidth="1"/>
    <col min="12769" max="12769" width="9.7109375" style="2925" customWidth="1"/>
    <col min="12770" max="12770" width="14.28515625" style="2925" customWidth="1"/>
    <col min="12771" max="12771" width="1.42578125" style="2925" customWidth="1"/>
    <col min="12772" max="12772" width="8.85546875" style="2925" customWidth="1"/>
    <col min="12773" max="12773" width="14" style="2925" customWidth="1"/>
    <col min="12774" max="12774" width="9.7109375" style="2925" customWidth="1"/>
    <col min="12775" max="12775" width="14.28515625" style="2925" customWidth="1"/>
    <col min="12776" max="12776" width="1.5703125" style="2925" customWidth="1"/>
    <col min="12777" max="12777" width="8.85546875" style="2925" customWidth="1"/>
    <col min="12778" max="12778" width="14" style="2925" customWidth="1"/>
    <col min="12779" max="12779" width="9.7109375" style="2925" customWidth="1"/>
    <col min="12780" max="12780" width="14.28515625" style="2925" customWidth="1"/>
    <col min="12781" max="12781" width="1.5703125" style="2925" customWidth="1"/>
    <col min="12782" max="12782" width="8.85546875" style="2925" customWidth="1"/>
    <col min="12783" max="12783" width="14" style="2925" customWidth="1"/>
    <col min="12784" max="12784" width="9.7109375" style="2925" customWidth="1"/>
    <col min="12785" max="12785" width="14.28515625" style="2925" customWidth="1"/>
    <col min="12786" max="12786" width="1.5703125" style="2925" customWidth="1"/>
    <col min="12787" max="12787" width="8.85546875" style="2925" customWidth="1"/>
    <col min="12788" max="12788" width="14" style="2925" customWidth="1"/>
    <col min="12789" max="12789" width="9.7109375" style="2925" customWidth="1"/>
    <col min="12790" max="12790" width="14.28515625" style="2925" customWidth="1"/>
    <col min="12791" max="12791" width="1.85546875" style="2925" customWidth="1"/>
    <col min="12792" max="12792" width="8.85546875" style="2925" customWidth="1"/>
    <col min="12793" max="12793" width="14" style="2925" customWidth="1"/>
    <col min="12794" max="12794" width="9.7109375" style="2925" customWidth="1"/>
    <col min="12795" max="12795" width="14.28515625" style="2925" customWidth="1"/>
    <col min="12796" max="12796" width="1.85546875" style="2925" customWidth="1"/>
    <col min="12797" max="12797" width="8.85546875" style="2925" customWidth="1"/>
    <col min="12798" max="12798" width="14" style="2925" customWidth="1"/>
    <col min="12799" max="12799" width="9.7109375" style="2925" customWidth="1"/>
    <col min="12800" max="12800" width="14.28515625" style="2925"/>
    <col min="12801" max="12801" width="15.42578125" style="2925" customWidth="1"/>
    <col min="12802" max="12802" width="17" style="2925" customWidth="1"/>
    <col min="12803" max="12803" width="12" style="2925" customWidth="1"/>
    <col min="12804" max="12804" width="17" style="2925" customWidth="1"/>
    <col min="12805" max="12805" width="1.85546875" style="2925" customWidth="1"/>
    <col min="12806" max="12806" width="11" style="2925" customWidth="1"/>
    <col min="12807" max="12807" width="17.140625" style="2925" customWidth="1"/>
    <col min="12808" max="12808" width="10.85546875" style="2925" customWidth="1"/>
    <col min="12809" max="12809" width="17" style="2925" customWidth="1"/>
    <col min="12810" max="12810" width="1.85546875" style="2925" customWidth="1"/>
    <col min="12811" max="12811" width="11" style="2925" customWidth="1"/>
    <col min="12812" max="12812" width="16.7109375" style="2925" customWidth="1"/>
    <col min="12813" max="12813" width="10.85546875" style="2925" customWidth="1"/>
    <col min="12814" max="12814" width="17" style="2925" customWidth="1"/>
    <col min="12815" max="12815" width="1.85546875" style="2925" customWidth="1"/>
    <col min="12816" max="12816" width="11.42578125" style="2925" customWidth="1"/>
    <col min="12817" max="12817" width="16.7109375" style="2925" customWidth="1"/>
    <col min="12818" max="12818" width="10.85546875" style="2925" customWidth="1"/>
    <col min="12819" max="12819" width="17" style="2925" customWidth="1"/>
    <col min="12820" max="12820" width="1.7109375" style="2925" customWidth="1"/>
    <col min="12821" max="12821" width="12.42578125" style="2925" customWidth="1"/>
    <col min="12822" max="12823" width="12.140625" style="2925" customWidth="1"/>
    <col min="12824" max="12824" width="9.140625" style="2925" customWidth="1"/>
    <col min="12825" max="12825" width="12" style="2925" customWidth="1"/>
    <col min="12826" max="13022" width="9.140625" style="2925" customWidth="1"/>
    <col min="13023" max="13023" width="8.85546875" style="2925" customWidth="1"/>
    <col min="13024" max="13024" width="19.7109375" style="2925" customWidth="1"/>
    <col min="13025" max="13025" width="9.7109375" style="2925" customWidth="1"/>
    <col min="13026" max="13026" width="14.28515625" style="2925" customWidth="1"/>
    <col min="13027" max="13027" width="1.42578125" style="2925" customWidth="1"/>
    <col min="13028" max="13028" width="8.85546875" style="2925" customWidth="1"/>
    <col min="13029" max="13029" width="14" style="2925" customWidth="1"/>
    <col min="13030" max="13030" width="9.7109375" style="2925" customWidth="1"/>
    <col min="13031" max="13031" width="14.28515625" style="2925" customWidth="1"/>
    <col min="13032" max="13032" width="1.5703125" style="2925" customWidth="1"/>
    <col min="13033" max="13033" width="8.85546875" style="2925" customWidth="1"/>
    <col min="13034" max="13034" width="14" style="2925" customWidth="1"/>
    <col min="13035" max="13035" width="9.7109375" style="2925" customWidth="1"/>
    <col min="13036" max="13036" width="14.28515625" style="2925" customWidth="1"/>
    <col min="13037" max="13037" width="1.5703125" style="2925" customWidth="1"/>
    <col min="13038" max="13038" width="8.85546875" style="2925" customWidth="1"/>
    <col min="13039" max="13039" width="14" style="2925" customWidth="1"/>
    <col min="13040" max="13040" width="9.7109375" style="2925" customWidth="1"/>
    <col min="13041" max="13041" width="14.28515625" style="2925" customWidth="1"/>
    <col min="13042" max="13042" width="1.5703125" style="2925" customWidth="1"/>
    <col min="13043" max="13043" width="8.85546875" style="2925" customWidth="1"/>
    <col min="13044" max="13044" width="14" style="2925" customWidth="1"/>
    <col min="13045" max="13045" width="9.7109375" style="2925" customWidth="1"/>
    <col min="13046" max="13046" width="14.28515625" style="2925" customWidth="1"/>
    <col min="13047" max="13047" width="1.85546875" style="2925" customWidth="1"/>
    <col min="13048" max="13048" width="8.85546875" style="2925" customWidth="1"/>
    <col min="13049" max="13049" width="14" style="2925" customWidth="1"/>
    <col min="13050" max="13050" width="9.7109375" style="2925" customWidth="1"/>
    <col min="13051" max="13051" width="14.28515625" style="2925" customWidth="1"/>
    <col min="13052" max="13052" width="1.85546875" style="2925" customWidth="1"/>
    <col min="13053" max="13053" width="8.85546875" style="2925" customWidth="1"/>
    <col min="13054" max="13054" width="14" style="2925" customWidth="1"/>
    <col min="13055" max="13055" width="9.7109375" style="2925" customWidth="1"/>
    <col min="13056" max="13056" width="14.28515625" style="2925"/>
    <col min="13057" max="13057" width="15.42578125" style="2925" customWidth="1"/>
    <col min="13058" max="13058" width="17" style="2925" customWidth="1"/>
    <col min="13059" max="13059" width="12" style="2925" customWidth="1"/>
    <col min="13060" max="13060" width="17" style="2925" customWidth="1"/>
    <col min="13061" max="13061" width="1.85546875" style="2925" customWidth="1"/>
    <col min="13062" max="13062" width="11" style="2925" customWidth="1"/>
    <col min="13063" max="13063" width="17.140625" style="2925" customWidth="1"/>
    <col min="13064" max="13064" width="10.85546875" style="2925" customWidth="1"/>
    <col min="13065" max="13065" width="17" style="2925" customWidth="1"/>
    <col min="13066" max="13066" width="1.85546875" style="2925" customWidth="1"/>
    <col min="13067" max="13067" width="11" style="2925" customWidth="1"/>
    <col min="13068" max="13068" width="16.7109375" style="2925" customWidth="1"/>
    <col min="13069" max="13069" width="10.85546875" style="2925" customWidth="1"/>
    <col min="13070" max="13070" width="17" style="2925" customWidth="1"/>
    <col min="13071" max="13071" width="1.85546875" style="2925" customWidth="1"/>
    <col min="13072" max="13072" width="11.42578125" style="2925" customWidth="1"/>
    <col min="13073" max="13073" width="16.7109375" style="2925" customWidth="1"/>
    <col min="13074" max="13074" width="10.85546875" style="2925" customWidth="1"/>
    <col min="13075" max="13075" width="17" style="2925" customWidth="1"/>
    <col min="13076" max="13076" width="1.7109375" style="2925" customWidth="1"/>
    <col min="13077" max="13077" width="12.42578125" style="2925" customWidth="1"/>
    <col min="13078" max="13079" width="12.140625" style="2925" customWidth="1"/>
    <col min="13080" max="13080" width="9.140625" style="2925" customWidth="1"/>
    <col min="13081" max="13081" width="12" style="2925" customWidth="1"/>
    <col min="13082" max="13278" width="9.140625" style="2925" customWidth="1"/>
    <col min="13279" max="13279" width="8.85546875" style="2925" customWidth="1"/>
    <col min="13280" max="13280" width="19.7109375" style="2925" customWidth="1"/>
    <col min="13281" max="13281" width="9.7109375" style="2925" customWidth="1"/>
    <col min="13282" max="13282" width="14.28515625" style="2925" customWidth="1"/>
    <col min="13283" max="13283" width="1.42578125" style="2925" customWidth="1"/>
    <col min="13284" max="13284" width="8.85546875" style="2925" customWidth="1"/>
    <col min="13285" max="13285" width="14" style="2925" customWidth="1"/>
    <col min="13286" max="13286" width="9.7109375" style="2925" customWidth="1"/>
    <col min="13287" max="13287" width="14.28515625" style="2925" customWidth="1"/>
    <col min="13288" max="13288" width="1.5703125" style="2925" customWidth="1"/>
    <col min="13289" max="13289" width="8.85546875" style="2925" customWidth="1"/>
    <col min="13290" max="13290" width="14" style="2925" customWidth="1"/>
    <col min="13291" max="13291" width="9.7109375" style="2925" customWidth="1"/>
    <col min="13292" max="13292" width="14.28515625" style="2925" customWidth="1"/>
    <col min="13293" max="13293" width="1.5703125" style="2925" customWidth="1"/>
    <col min="13294" max="13294" width="8.85546875" style="2925" customWidth="1"/>
    <col min="13295" max="13295" width="14" style="2925" customWidth="1"/>
    <col min="13296" max="13296" width="9.7109375" style="2925" customWidth="1"/>
    <col min="13297" max="13297" width="14.28515625" style="2925" customWidth="1"/>
    <col min="13298" max="13298" width="1.5703125" style="2925" customWidth="1"/>
    <col min="13299" max="13299" width="8.85546875" style="2925" customWidth="1"/>
    <col min="13300" max="13300" width="14" style="2925" customWidth="1"/>
    <col min="13301" max="13301" width="9.7109375" style="2925" customWidth="1"/>
    <col min="13302" max="13302" width="14.28515625" style="2925" customWidth="1"/>
    <col min="13303" max="13303" width="1.85546875" style="2925" customWidth="1"/>
    <col min="13304" max="13304" width="8.85546875" style="2925" customWidth="1"/>
    <col min="13305" max="13305" width="14" style="2925" customWidth="1"/>
    <col min="13306" max="13306" width="9.7109375" style="2925" customWidth="1"/>
    <col min="13307" max="13307" width="14.28515625" style="2925" customWidth="1"/>
    <col min="13308" max="13308" width="1.85546875" style="2925" customWidth="1"/>
    <col min="13309" max="13309" width="8.85546875" style="2925" customWidth="1"/>
    <col min="13310" max="13310" width="14" style="2925" customWidth="1"/>
    <col min="13311" max="13311" width="9.7109375" style="2925" customWidth="1"/>
    <col min="13312" max="13312" width="14.28515625" style="2925"/>
    <col min="13313" max="13313" width="15.42578125" style="2925" customWidth="1"/>
    <col min="13314" max="13314" width="17" style="2925" customWidth="1"/>
    <col min="13315" max="13315" width="12" style="2925" customWidth="1"/>
    <col min="13316" max="13316" width="17" style="2925" customWidth="1"/>
    <col min="13317" max="13317" width="1.85546875" style="2925" customWidth="1"/>
    <col min="13318" max="13318" width="11" style="2925" customWidth="1"/>
    <col min="13319" max="13319" width="17.140625" style="2925" customWidth="1"/>
    <col min="13320" max="13320" width="10.85546875" style="2925" customWidth="1"/>
    <col min="13321" max="13321" width="17" style="2925" customWidth="1"/>
    <col min="13322" max="13322" width="1.85546875" style="2925" customWidth="1"/>
    <col min="13323" max="13323" width="11" style="2925" customWidth="1"/>
    <col min="13324" max="13324" width="16.7109375" style="2925" customWidth="1"/>
    <col min="13325" max="13325" width="10.85546875" style="2925" customWidth="1"/>
    <col min="13326" max="13326" width="17" style="2925" customWidth="1"/>
    <col min="13327" max="13327" width="1.85546875" style="2925" customWidth="1"/>
    <col min="13328" max="13328" width="11.42578125" style="2925" customWidth="1"/>
    <col min="13329" max="13329" width="16.7109375" style="2925" customWidth="1"/>
    <col min="13330" max="13330" width="10.85546875" style="2925" customWidth="1"/>
    <col min="13331" max="13331" width="17" style="2925" customWidth="1"/>
    <col min="13332" max="13332" width="1.7109375" style="2925" customWidth="1"/>
    <col min="13333" max="13333" width="12.42578125" style="2925" customWidth="1"/>
    <col min="13334" max="13335" width="12.140625" style="2925" customWidth="1"/>
    <col min="13336" max="13336" width="9.140625" style="2925" customWidth="1"/>
    <col min="13337" max="13337" width="12" style="2925" customWidth="1"/>
    <col min="13338" max="13534" width="9.140625" style="2925" customWidth="1"/>
    <col min="13535" max="13535" width="8.85546875" style="2925" customWidth="1"/>
    <col min="13536" max="13536" width="19.7109375" style="2925" customWidth="1"/>
    <col min="13537" max="13537" width="9.7109375" style="2925" customWidth="1"/>
    <col min="13538" max="13538" width="14.28515625" style="2925" customWidth="1"/>
    <col min="13539" max="13539" width="1.42578125" style="2925" customWidth="1"/>
    <col min="13540" max="13540" width="8.85546875" style="2925" customWidth="1"/>
    <col min="13541" max="13541" width="14" style="2925" customWidth="1"/>
    <col min="13542" max="13542" width="9.7109375" style="2925" customWidth="1"/>
    <col min="13543" max="13543" width="14.28515625" style="2925" customWidth="1"/>
    <col min="13544" max="13544" width="1.5703125" style="2925" customWidth="1"/>
    <col min="13545" max="13545" width="8.85546875" style="2925" customWidth="1"/>
    <col min="13546" max="13546" width="14" style="2925" customWidth="1"/>
    <col min="13547" max="13547" width="9.7109375" style="2925" customWidth="1"/>
    <col min="13548" max="13548" width="14.28515625" style="2925" customWidth="1"/>
    <col min="13549" max="13549" width="1.5703125" style="2925" customWidth="1"/>
    <col min="13550" max="13550" width="8.85546875" style="2925" customWidth="1"/>
    <col min="13551" max="13551" width="14" style="2925" customWidth="1"/>
    <col min="13552" max="13552" width="9.7109375" style="2925" customWidth="1"/>
    <col min="13553" max="13553" width="14.28515625" style="2925" customWidth="1"/>
    <col min="13554" max="13554" width="1.5703125" style="2925" customWidth="1"/>
    <col min="13555" max="13555" width="8.85546875" style="2925" customWidth="1"/>
    <col min="13556" max="13556" width="14" style="2925" customWidth="1"/>
    <col min="13557" max="13557" width="9.7109375" style="2925" customWidth="1"/>
    <col min="13558" max="13558" width="14.28515625" style="2925" customWidth="1"/>
    <col min="13559" max="13559" width="1.85546875" style="2925" customWidth="1"/>
    <col min="13560" max="13560" width="8.85546875" style="2925" customWidth="1"/>
    <col min="13561" max="13561" width="14" style="2925" customWidth="1"/>
    <col min="13562" max="13562" width="9.7109375" style="2925" customWidth="1"/>
    <col min="13563" max="13563" width="14.28515625" style="2925" customWidth="1"/>
    <col min="13564" max="13564" width="1.85546875" style="2925" customWidth="1"/>
    <col min="13565" max="13565" width="8.85546875" style="2925" customWidth="1"/>
    <col min="13566" max="13566" width="14" style="2925" customWidth="1"/>
    <col min="13567" max="13567" width="9.7109375" style="2925" customWidth="1"/>
    <col min="13568" max="13568" width="14.28515625" style="2925"/>
    <col min="13569" max="13569" width="15.42578125" style="2925" customWidth="1"/>
    <col min="13570" max="13570" width="17" style="2925" customWidth="1"/>
    <col min="13571" max="13571" width="12" style="2925" customWidth="1"/>
    <col min="13572" max="13572" width="17" style="2925" customWidth="1"/>
    <col min="13573" max="13573" width="1.85546875" style="2925" customWidth="1"/>
    <col min="13574" max="13574" width="11" style="2925" customWidth="1"/>
    <col min="13575" max="13575" width="17.140625" style="2925" customWidth="1"/>
    <col min="13576" max="13576" width="10.85546875" style="2925" customWidth="1"/>
    <col min="13577" max="13577" width="17" style="2925" customWidth="1"/>
    <col min="13578" max="13578" width="1.85546875" style="2925" customWidth="1"/>
    <col min="13579" max="13579" width="11" style="2925" customWidth="1"/>
    <col min="13580" max="13580" width="16.7109375" style="2925" customWidth="1"/>
    <col min="13581" max="13581" width="10.85546875" style="2925" customWidth="1"/>
    <col min="13582" max="13582" width="17" style="2925" customWidth="1"/>
    <col min="13583" max="13583" width="1.85546875" style="2925" customWidth="1"/>
    <col min="13584" max="13584" width="11.42578125" style="2925" customWidth="1"/>
    <col min="13585" max="13585" width="16.7109375" style="2925" customWidth="1"/>
    <col min="13586" max="13586" width="10.85546875" style="2925" customWidth="1"/>
    <col min="13587" max="13587" width="17" style="2925" customWidth="1"/>
    <col min="13588" max="13588" width="1.7109375" style="2925" customWidth="1"/>
    <col min="13589" max="13589" width="12.42578125" style="2925" customWidth="1"/>
    <col min="13590" max="13591" width="12.140625" style="2925" customWidth="1"/>
    <col min="13592" max="13592" width="9.140625" style="2925" customWidth="1"/>
    <col min="13593" max="13593" width="12" style="2925" customWidth="1"/>
    <col min="13594" max="13790" width="9.140625" style="2925" customWidth="1"/>
    <col min="13791" max="13791" width="8.85546875" style="2925" customWidth="1"/>
    <col min="13792" max="13792" width="19.7109375" style="2925" customWidth="1"/>
    <col min="13793" max="13793" width="9.7109375" style="2925" customWidth="1"/>
    <col min="13794" max="13794" width="14.28515625" style="2925" customWidth="1"/>
    <col min="13795" max="13795" width="1.42578125" style="2925" customWidth="1"/>
    <col min="13796" max="13796" width="8.85546875" style="2925" customWidth="1"/>
    <col min="13797" max="13797" width="14" style="2925" customWidth="1"/>
    <col min="13798" max="13798" width="9.7109375" style="2925" customWidth="1"/>
    <col min="13799" max="13799" width="14.28515625" style="2925" customWidth="1"/>
    <col min="13800" max="13800" width="1.5703125" style="2925" customWidth="1"/>
    <col min="13801" max="13801" width="8.85546875" style="2925" customWidth="1"/>
    <col min="13802" max="13802" width="14" style="2925" customWidth="1"/>
    <col min="13803" max="13803" width="9.7109375" style="2925" customWidth="1"/>
    <col min="13804" max="13804" width="14.28515625" style="2925" customWidth="1"/>
    <col min="13805" max="13805" width="1.5703125" style="2925" customWidth="1"/>
    <col min="13806" max="13806" width="8.85546875" style="2925" customWidth="1"/>
    <col min="13807" max="13807" width="14" style="2925" customWidth="1"/>
    <col min="13808" max="13808" width="9.7109375" style="2925" customWidth="1"/>
    <col min="13809" max="13809" width="14.28515625" style="2925" customWidth="1"/>
    <col min="13810" max="13810" width="1.5703125" style="2925" customWidth="1"/>
    <col min="13811" max="13811" width="8.85546875" style="2925" customWidth="1"/>
    <col min="13812" max="13812" width="14" style="2925" customWidth="1"/>
    <col min="13813" max="13813" width="9.7109375" style="2925" customWidth="1"/>
    <col min="13814" max="13814" width="14.28515625" style="2925" customWidth="1"/>
    <col min="13815" max="13815" width="1.85546875" style="2925" customWidth="1"/>
    <col min="13816" max="13816" width="8.85546875" style="2925" customWidth="1"/>
    <col min="13817" max="13817" width="14" style="2925" customWidth="1"/>
    <col min="13818" max="13818" width="9.7109375" style="2925" customWidth="1"/>
    <col min="13819" max="13819" width="14.28515625" style="2925" customWidth="1"/>
    <col min="13820" max="13820" width="1.85546875" style="2925" customWidth="1"/>
    <col min="13821" max="13821" width="8.85546875" style="2925" customWidth="1"/>
    <col min="13822" max="13822" width="14" style="2925" customWidth="1"/>
    <col min="13823" max="13823" width="9.7109375" style="2925" customWidth="1"/>
    <col min="13824" max="13824" width="14.28515625" style="2925"/>
    <col min="13825" max="13825" width="15.42578125" style="2925" customWidth="1"/>
    <col min="13826" max="13826" width="17" style="2925" customWidth="1"/>
    <col min="13827" max="13827" width="12" style="2925" customWidth="1"/>
    <col min="13828" max="13828" width="17" style="2925" customWidth="1"/>
    <col min="13829" max="13829" width="1.85546875" style="2925" customWidth="1"/>
    <col min="13830" max="13830" width="11" style="2925" customWidth="1"/>
    <col min="13831" max="13831" width="17.140625" style="2925" customWidth="1"/>
    <col min="13832" max="13832" width="10.85546875" style="2925" customWidth="1"/>
    <col min="13833" max="13833" width="17" style="2925" customWidth="1"/>
    <col min="13834" max="13834" width="1.85546875" style="2925" customWidth="1"/>
    <col min="13835" max="13835" width="11" style="2925" customWidth="1"/>
    <col min="13836" max="13836" width="16.7109375" style="2925" customWidth="1"/>
    <col min="13837" max="13837" width="10.85546875" style="2925" customWidth="1"/>
    <col min="13838" max="13838" width="17" style="2925" customWidth="1"/>
    <col min="13839" max="13839" width="1.85546875" style="2925" customWidth="1"/>
    <col min="13840" max="13840" width="11.42578125" style="2925" customWidth="1"/>
    <col min="13841" max="13841" width="16.7109375" style="2925" customWidth="1"/>
    <col min="13842" max="13842" width="10.85546875" style="2925" customWidth="1"/>
    <col min="13843" max="13843" width="17" style="2925" customWidth="1"/>
    <col min="13844" max="13844" width="1.7109375" style="2925" customWidth="1"/>
    <col min="13845" max="13845" width="12.42578125" style="2925" customWidth="1"/>
    <col min="13846" max="13847" width="12.140625" style="2925" customWidth="1"/>
    <col min="13848" max="13848" width="9.140625" style="2925" customWidth="1"/>
    <col min="13849" max="13849" width="12" style="2925" customWidth="1"/>
    <col min="13850" max="14046" width="9.140625" style="2925" customWidth="1"/>
    <col min="14047" max="14047" width="8.85546875" style="2925" customWidth="1"/>
    <col min="14048" max="14048" width="19.7109375" style="2925" customWidth="1"/>
    <col min="14049" max="14049" width="9.7109375" style="2925" customWidth="1"/>
    <col min="14050" max="14050" width="14.28515625" style="2925" customWidth="1"/>
    <col min="14051" max="14051" width="1.42578125" style="2925" customWidth="1"/>
    <col min="14052" max="14052" width="8.85546875" style="2925" customWidth="1"/>
    <col min="14053" max="14053" width="14" style="2925" customWidth="1"/>
    <col min="14054" max="14054" width="9.7109375" style="2925" customWidth="1"/>
    <col min="14055" max="14055" width="14.28515625" style="2925" customWidth="1"/>
    <col min="14056" max="14056" width="1.5703125" style="2925" customWidth="1"/>
    <col min="14057" max="14057" width="8.85546875" style="2925" customWidth="1"/>
    <col min="14058" max="14058" width="14" style="2925" customWidth="1"/>
    <col min="14059" max="14059" width="9.7109375" style="2925" customWidth="1"/>
    <col min="14060" max="14060" width="14.28515625" style="2925" customWidth="1"/>
    <col min="14061" max="14061" width="1.5703125" style="2925" customWidth="1"/>
    <col min="14062" max="14062" width="8.85546875" style="2925" customWidth="1"/>
    <col min="14063" max="14063" width="14" style="2925" customWidth="1"/>
    <col min="14064" max="14064" width="9.7109375" style="2925" customWidth="1"/>
    <col min="14065" max="14065" width="14.28515625" style="2925" customWidth="1"/>
    <col min="14066" max="14066" width="1.5703125" style="2925" customWidth="1"/>
    <col min="14067" max="14067" width="8.85546875" style="2925" customWidth="1"/>
    <col min="14068" max="14068" width="14" style="2925" customWidth="1"/>
    <col min="14069" max="14069" width="9.7109375" style="2925" customWidth="1"/>
    <col min="14070" max="14070" width="14.28515625" style="2925" customWidth="1"/>
    <col min="14071" max="14071" width="1.85546875" style="2925" customWidth="1"/>
    <col min="14072" max="14072" width="8.85546875" style="2925" customWidth="1"/>
    <col min="14073" max="14073" width="14" style="2925" customWidth="1"/>
    <col min="14074" max="14074" width="9.7109375" style="2925" customWidth="1"/>
    <col min="14075" max="14075" width="14.28515625" style="2925" customWidth="1"/>
    <col min="14076" max="14076" width="1.85546875" style="2925" customWidth="1"/>
    <col min="14077" max="14077" width="8.85546875" style="2925" customWidth="1"/>
    <col min="14078" max="14078" width="14" style="2925" customWidth="1"/>
    <col min="14079" max="14079" width="9.7109375" style="2925" customWidth="1"/>
    <col min="14080" max="14080" width="14.28515625" style="2925"/>
    <col min="14081" max="14081" width="15.42578125" style="2925" customWidth="1"/>
    <col min="14082" max="14082" width="17" style="2925" customWidth="1"/>
    <col min="14083" max="14083" width="12" style="2925" customWidth="1"/>
    <col min="14084" max="14084" width="17" style="2925" customWidth="1"/>
    <col min="14085" max="14085" width="1.85546875" style="2925" customWidth="1"/>
    <col min="14086" max="14086" width="11" style="2925" customWidth="1"/>
    <col min="14087" max="14087" width="17.140625" style="2925" customWidth="1"/>
    <col min="14088" max="14088" width="10.85546875" style="2925" customWidth="1"/>
    <col min="14089" max="14089" width="17" style="2925" customWidth="1"/>
    <col min="14090" max="14090" width="1.85546875" style="2925" customWidth="1"/>
    <col min="14091" max="14091" width="11" style="2925" customWidth="1"/>
    <col min="14092" max="14092" width="16.7109375" style="2925" customWidth="1"/>
    <col min="14093" max="14093" width="10.85546875" style="2925" customWidth="1"/>
    <col min="14094" max="14094" width="17" style="2925" customWidth="1"/>
    <col min="14095" max="14095" width="1.85546875" style="2925" customWidth="1"/>
    <col min="14096" max="14096" width="11.42578125" style="2925" customWidth="1"/>
    <col min="14097" max="14097" width="16.7109375" style="2925" customWidth="1"/>
    <col min="14098" max="14098" width="10.85546875" style="2925" customWidth="1"/>
    <col min="14099" max="14099" width="17" style="2925" customWidth="1"/>
    <col min="14100" max="14100" width="1.7109375" style="2925" customWidth="1"/>
    <col min="14101" max="14101" width="12.42578125" style="2925" customWidth="1"/>
    <col min="14102" max="14103" width="12.140625" style="2925" customWidth="1"/>
    <col min="14104" max="14104" width="9.140625" style="2925" customWidth="1"/>
    <col min="14105" max="14105" width="12" style="2925" customWidth="1"/>
    <col min="14106" max="14302" width="9.140625" style="2925" customWidth="1"/>
    <col min="14303" max="14303" width="8.85546875" style="2925" customWidth="1"/>
    <col min="14304" max="14304" width="19.7109375" style="2925" customWidth="1"/>
    <col min="14305" max="14305" width="9.7109375" style="2925" customWidth="1"/>
    <col min="14306" max="14306" width="14.28515625" style="2925" customWidth="1"/>
    <col min="14307" max="14307" width="1.42578125" style="2925" customWidth="1"/>
    <col min="14308" max="14308" width="8.85546875" style="2925" customWidth="1"/>
    <col min="14309" max="14309" width="14" style="2925" customWidth="1"/>
    <col min="14310" max="14310" width="9.7109375" style="2925" customWidth="1"/>
    <col min="14311" max="14311" width="14.28515625" style="2925" customWidth="1"/>
    <col min="14312" max="14312" width="1.5703125" style="2925" customWidth="1"/>
    <col min="14313" max="14313" width="8.85546875" style="2925" customWidth="1"/>
    <col min="14314" max="14314" width="14" style="2925" customWidth="1"/>
    <col min="14315" max="14315" width="9.7109375" style="2925" customWidth="1"/>
    <col min="14316" max="14316" width="14.28515625" style="2925" customWidth="1"/>
    <col min="14317" max="14317" width="1.5703125" style="2925" customWidth="1"/>
    <col min="14318" max="14318" width="8.85546875" style="2925" customWidth="1"/>
    <col min="14319" max="14319" width="14" style="2925" customWidth="1"/>
    <col min="14320" max="14320" width="9.7109375" style="2925" customWidth="1"/>
    <col min="14321" max="14321" width="14.28515625" style="2925" customWidth="1"/>
    <col min="14322" max="14322" width="1.5703125" style="2925" customWidth="1"/>
    <col min="14323" max="14323" width="8.85546875" style="2925" customWidth="1"/>
    <col min="14324" max="14324" width="14" style="2925" customWidth="1"/>
    <col min="14325" max="14325" width="9.7109375" style="2925" customWidth="1"/>
    <col min="14326" max="14326" width="14.28515625" style="2925" customWidth="1"/>
    <col min="14327" max="14327" width="1.85546875" style="2925" customWidth="1"/>
    <col min="14328" max="14328" width="8.85546875" style="2925" customWidth="1"/>
    <col min="14329" max="14329" width="14" style="2925" customWidth="1"/>
    <col min="14330" max="14330" width="9.7109375" style="2925" customWidth="1"/>
    <col min="14331" max="14331" width="14.28515625" style="2925" customWidth="1"/>
    <col min="14332" max="14332" width="1.85546875" style="2925" customWidth="1"/>
    <col min="14333" max="14333" width="8.85546875" style="2925" customWidth="1"/>
    <col min="14334" max="14334" width="14" style="2925" customWidth="1"/>
    <col min="14335" max="14335" width="9.7109375" style="2925" customWidth="1"/>
    <col min="14336" max="14336" width="14.28515625" style="2925"/>
    <col min="14337" max="14337" width="15.42578125" style="2925" customWidth="1"/>
    <col min="14338" max="14338" width="17" style="2925" customWidth="1"/>
    <col min="14339" max="14339" width="12" style="2925" customWidth="1"/>
    <col min="14340" max="14340" width="17" style="2925" customWidth="1"/>
    <col min="14341" max="14341" width="1.85546875" style="2925" customWidth="1"/>
    <col min="14342" max="14342" width="11" style="2925" customWidth="1"/>
    <col min="14343" max="14343" width="17.140625" style="2925" customWidth="1"/>
    <col min="14344" max="14344" width="10.85546875" style="2925" customWidth="1"/>
    <col min="14345" max="14345" width="17" style="2925" customWidth="1"/>
    <col min="14346" max="14346" width="1.85546875" style="2925" customWidth="1"/>
    <col min="14347" max="14347" width="11" style="2925" customWidth="1"/>
    <col min="14348" max="14348" width="16.7109375" style="2925" customWidth="1"/>
    <col min="14349" max="14349" width="10.85546875" style="2925" customWidth="1"/>
    <col min="14350" max="14350" width="17" style="2925" customWidth="1"/>
    <col min="14351" max="14351" width="1.85546875" style="2925" customWidth="1"/>
    <col min="14352" max="14352" width="11.42578125" style="2925" customWidth="1"/>
    <col min="14353" max="14353" width="16.7109375" style="2925" customWidth="1"/>
    <col min="14354" max="14354" width="10.85546875" style="2925" customWidth="1"/>
    <col min="14355" max="14355" width="17" style="2925" customWidth="1"/>
    <col min="14356" max="14356" width="1.7109375" style="2925" customWidth="1"/>
    <col min="14357" max="14357" width="12.42578125" style="2925" customWidth="1"/>
    <col min="14358" max="14359" width="12.140625" style="2925" customWidth="1"/>
    <col min="14360" max="14360" width="9.140625" style="2925" customWidth="1"/>
    <col min="14361" max="14361" width="12" style="2925" customWidth="1"/>
    <col min="14362" max="14558" width="9.140625" style="2925" customWidth="1"/>
    <col min="14559" max="14559" width="8.85546875" style="2925" customWidth="1"/>
    <col min="14560" max="14560" width="19.7109375" style="2925" customWidth="1"/>
    <col min="14561" max="14561" width="9.7109375" style="2925" customWidth="1"/>
    <col min="14562" max="14562" width="14.28515625" style="2925" customWidth="1"/>
    <col min="14563" max="14563" width="1.42578125" style="2925" customWidth="1"/>
    <col min="14564" max="14564" width="8.85546875" style="2925" customWidth="1"/>
    <col min="14565" max="14565" width="14" style="2925" customWidth="1"/>
    <col min="14566" max="14566" width="9.7109375" style="2925" customWidth="1"/>
    <col min="14567" max="14567" width="14.28515625" style="2925" customWidth="1"/>
    <col min="14568" max="14568" width="1.5703125" style="2925" customWidth="1"/>
    <col min="14569" max="14569" width="8.85546875" style="2925" customWidth="1"/>
    <col min="14570" max="14570" width="14" style="2925" customWidth="1"/>
    <col min="14571" max="14571" width="9.7109375" style="2925" customWidth="1"/>
    <col min="14572" max="14572" width="14.28515625" style="2925" customWidth="1"/>
    <col min="14573" max="14573" width="1.5703125" style="2925" customWidth="1"/>
    <col min="14574" max="14574" width="8.85546875" style="2925" customWidth="1"/>
    <col min="14575" max="14575" width="14" style="2925" customWidth="1"/>
    <col min="14576" max="14576" width="9.7109375" style="2925" customWidth="1"/>
    <col min="14577" max="14577" width="14.28515625" style="2925" customWidth="1"/>
    <col min="14578" max="14578" width="1.5703125" style="2925" customWidth="1"/>
    <col min="14579" max="14579" width="8.85546875" style="2925" customWidth="1"/>
    <col min="14580" max="14580" width="14" style="2925" customWidth="1"/>
    <col min="14581" max="14581" width="9.7109375" style="2925" customWidth="1"/>
    <col min="14582" max="14582" width="14.28515625" style="2925" customWidth="1"/>
    <col min="14583" max="14583" width="1.85546875" style="2925" customWidth="1"/>
    <col min="14584" max="14584" width="8.85546875" style="2925" customWidth="1"/>
    <col min="14585" max="14585" width="14" style="2925" customWidth="1"/>
    <col min="14586" max="14586" width="9.7109375" style="2925" customWidth="1"/>
    <col min="14587" max="14587" width="14.28515625" style="2925" customWidth="1"/>
    <col min="14588" max="14588" width="1.85546875" style="2925" customWidth="1"/>
    <col min="14589" max="14589" width="8.85546875" style="2925" customWidth="1"/>
    <col min="14590" max="14590" width="14" style="2925" customWidth="1"/>
    <col min="14591" max="14591" width="9.7109375" style="2925" customWidth="1"/>
    <col min="14592" max="14592" width="14.28515625" style="2925"/>
    <col min="14593" max="14593" width="15.42578125" style="2925" customWidth="1"/>
    <col min="14594" max="14594" width="17" style="2925" customWidth="1"/>
    <col min="14595" max="14595" width="12" style="2925" customWidth="1"/>
    <col min="14596" max="14596" width="17" style="2925" customWidth="1"/>
    <col min="14597" max="14597" width="1.85546875" style="2925" customWidth="1"/>
    <col min="14598" max="14598" width="11" style="2925" customWidth="1"/>
    <col min="14599" max="14599" width="17.140625" style="2925" customWidth="1"/>
    <col min="14600" max="14600" width="10.85546875" style="2925" customWidth="1"/>
    <col min="14601" max="14601" width="17" style="2925" customWidth="1"/>
    <col min="14602" max="14602" width="1.85546875" style="2925" customWidth="1"/>
    <col min="14603" max="14603" width="11" style="2925" customWidth="1"/>
    <col min="14604" max="14604" width="16.7109375" style="2925" customWidth="1"/>
    <col min="14605" max="14605" width="10.85546875" style="2925" customWidth="1"/>
    <col min="14606" max="14606" width="17" style="2925" customWidth="1"/>
    <col min="14607" max="14607" width="1.85546875" style="2925" customWidth="1"/>
    <col min="14608" max="14608" width="11.42578125" style="2925" customWidth="1"/>
    <col min="14609" max="14609" width="16.7109375" style="2925" customWidth="1"/>
    <col min="14610" max="14610" width="10.85546875" style="2925" customWidth="1"/>
    <col min="14611" max="14611" width="17" style="2925" customWidth="1"/>
    <col min="14612" max="14612" width="1.7109375" style="2925" customWidth="1"/>
    <col min="14613" max="14613" width="12.42578125" style="2925" customWidth="1"/>
    <col min="14614" max="14615" width="12.140625" style="2925" customWidth="1"/>
    <col min="14616" max="14616" width="9.140625" style="2925" customWidth="1"/>
    <col min="14617" max="14617" width="12" style="2925" customWidth="1"/>
    <col min="14618" max="14814" width="9.140625" style="2925" customWidth="1"/>
    <col min="14815" max="14815" width="8.85546875" style="2925" customWidth="1"/>
    <col min="14816" max="14816" width="19.7109375" style="2925" customWidth="1"/>
    <col min="14817" max="14817" width="9.7109375" style="2925" customWidth="1"/>
    <col min="14818" max="14818" width="14.28515625" style="2925" customWidth="1"/>
    <col min="14819" max="14819" width="1.42578125" style="2925" customWidth="1"/>
    <col min="14820" max="14820" width="8.85546875" style="2925" customWidth="1"/>
    <col min="14821" max="14821" width="14" style="2925" customWidth="1"/>
    <col min="14822" max="14822" width="9.7109375" style="2925" customWidth="1"/>
    <col min="14823" max="14823" width="14.28515625" style="2925" customWidth="1"/>
    <col min="14824" max="14824" width="1.5703125" style="2925" customWidth="1"/>
    <col min="14825" max="14825" width="8.85546875" style="2925" customWidth="1"/>
    <col min="14826" max="14826" width="14" style="2925" customWidth="1"/>
    <col min="14827" max="14827" width="9.7109375" style="2925" customWidth="1"/>
    <col min="14828" max="14828" width="14.28515625" style="2925" customWidth="1"/>
    <col min="14829" max="14829" width="1.5703125" style="2925" customWidth="1"/>
    <col min="14830" max="14830" width="8.85546875" style="2925" customWidth="1"/>
    <col min="14831" max="14831" width="14" style="2925" customWidth="1"/>
    <col min="14832" max="14832" width="9.7109375" style="2925" customWidth="1"/>
    <col min="14833" max="14833" width="14.28515625" style="2925" customWidth="1"/>
    <col min="14834" max="14834" width="1.5703125" style="2925" customWidth="1"/>
    <col min="14835" max="14835" width="8.85546875" style="2925" customWidth="1"/>
    <col min="14836" max="14836" width="14" style="2925" customWidth="1"/>
    <col min="14837" max="14837" width="9.7109375" style="2925" customWidth="1"/>
    <col min="14838" max="14838" width="14.28515625" style="2925" customWidth="1"/>
    <col min="14839" max="14839" width="1.85546875" style="2925" customWidth="1"/>
    <col min="14840" max="14840" width="8.85546875" style="2925" customWidth="1"/>
    <col min="14841" max="14841" width="14" style="2925" customWidth="1"/>
    <col min="14842" max="14842" width="9.7109375" style="2925" customWidth="1"/>
    <col min="14843" max="14843" width="14.28515625" style="2925" customWidth="1"/>
    <col min="14844" max="14844" width="1.85546875" style="2925" customWidth="1"/>
    <col min="14845" max="14845" width="8.85546875" style="2925" customWidth="1"/>
    <col min="14846" max="14846" width="14" style="2925" customWidth="1"/>
    <col min="14847" max="14847" width="9.7109375" style="2925" customWidth="1"/>
    <col min="14848" max="14848" width="14.28515625" style="2925"/>
    <col min="14849" max="14849" width="15.42578125" style="2925" customWidth="1"/>
    <col min="14850" max="14850" width="17" style="2925" customWidth="1"/>
    <col min="14851" max="14851" width="12" style="2925" customWidth="1"/>
    <col min="14852" max="14852" width="17" style="2925" customWidth="1"/>
    <col min="14853" max="14853" width="1.85546875" style="2925" customWidth="1"/>
    <col min="14854" max="14854" width="11" style="2925" customWidth="1"/>
    <col min="14855" max="14855" width="17.140625" style="2925" customWidth="1"/>
    <col min="14856" max="14856" width="10.85546875" style="2925" customWidth="1"/>
    <col min="14857" max="14857" width="17" style="2925" customWidth="1"/>
    <col min="14858" max="14858" width="1.85546875" style="2925" customWidth="1"/>
    <col min="14859" max="14859" width="11" style="2925" customWidth="1"/>
    <col min="14860" max="14860" width="16.7109375" style="2925" customWidth="1"/>
    <col min="14861" max="14861" width="10.85546875" style="2925" customWidth="1"/>
    <col min="14862" max="14862" width="17" style="2925" customWidth="1"/>
    <col min="14863" max="14863" width="1.85546875" style="2925" customWidth="1"/>
    <col min="14864" max="14864" width="11.42578125" style="2925" customWidth="1"/>
    <col min="14865" max="14865" width="16.7109375" style="2925" customWidth="1"/>
    <col min="14866" max="14866" width="10.85546875" style="2925" customWidth="1"/>
    <col min="14867" max="14867" width="17" style="2925" customWidth="1"/>
    <col min="14868" max="14868" width="1.7109375" style="2925" customWidth="1"/>
    <col min="14869" max="14869" width="12.42578125" style="2925" customWidth="1"/>
    <col min="14870" max="14871" width="12.140625" style="2925" customWidth="1"/>
    <col min="14872" max="14872" width="9.140625" style="2925" customWidth="1"/>
    <col min="14873" max="14873" width="12" style="2925" customWidth="1"/>
    <col min="14874" max="15070" width="9.140625" style="2925" customWidth="1"/>
    <col min="15071" max="15071" width="8.85546875" style="2925" customWidth="1"/>
    <col min="15072" max="15072" width="19.7109375" style="2925" customWidth="1"/>
    <col min="15073" max="15073" width="9.7109375" style="2925" customWidth="1"/>
    <col min="15074" max="15074" width="14.28515625" style="2925" customWidth="1"/>
    <col min="15075" max="15075" width="1.42578125" style="2925" customWidth="1"/>
    <col min="15076" max="15076" width="8.85546875" style="2925" customWidth="1"/>
    <col min="15077" max="15077" width="14" style="2925" customWidth="1"/>
    <col min="15078" max="15078" width="9.7109375" style="2925" customWidth="1"/>
    <col min="15079" max="15079" width="14.28515625" style="2925" customWidth="1"/>
    <col min="15080" max="15080" width="1.5703125" style="2925" customWidth="1"/>
    <col min="15081" max="15081" width="8.85546875" style="2925" customWidth="1"/>
    <col min="15082" max="15082" width="14" style="2925" customWidth="1"/>
    <col min="15083" max="15083" width="9.7109375" style="2925" customWidth="1"/>
    <col min="15084" max="15084" width="14.28515625" style="2925" customWidth="1"/>
    <col min="15085" max="15085" width="1.5703125" style="2925" customWidth="1"/>
    <col min="15086" max="15086" width="8.85546875" style="2925" customWidth="1"/>
    <col min="15087" max="15087" width="14" style="2925" customWidth="1"/>
    <col min="15088" max="15088" width="9.7109375" style="2925" customWidth="1"/>
    <col min="15089" max="15089" width="14.28515625" style="2925" customWidth="1"/>
    <col min="15090" max="15090" width="1.5703125" style="2925" customWidth="1"/>
    <col min="15091" max="15091" width="8.85546875" style="2925" customWidth="1"/>
    <col min="15092" max="15092" width="14" style="2925" customWidth="1"/>
    <col min="15093" max="15093" width="9.7109375" style="2925" customWidth="1"/>
    <col min="15094" max="15094" width="14.28515625" style="2925" customWidth="1"/>
    <col min="15095" max="15095" width="1.85546875" style="2925" customWidth="1"/>
    <col min="15096" max="15096" width="8.85546875" style="2925" customWidth="1"/>
    <col min="15097" max="15097" width="14" style="2925" customWidth="1"/>
    <col min="15098" max="15098" width="9.7109375" style="2925" customWidth="1"/>
    <col min="15099" max="15099" width="14.28515625" style="2925" customWidth="1"/>
    <col min="15100" max="15100" width="1.85546875" style="2925" customWidth="1"/>
    <col min="15101" max="15101" width="8.85546875" style="2925" customWidth="1"/>
    <col min="15102" max="15102" width="14" style="2925" customWidth="1"/>
    <col min="15103" max="15103" width="9.7109375" style="2925" customWidth="1"/>
    <col min="15104" max="15104" width="14.28515625" style="2925"/>
    <col min="15105" max="15105" width="15.42578125" style="2925" customWidth="1"/>
    <col min="15106" max="15106" width="17" style="2925" customWidth="1"/>
    <col min="15107" max="15107" width="12" style="2925" customWidth="1"/>
    <col min="15108" max="15108" width="17" style="2925" customWidth="1"/>
    <col min="15109" max="15109" width="1.85546875" style="2925" customWidth="1"/>
    <col min="15110" max="15110" width="11" style="2925" customWidth="1"/>
    <col min="15111" max="15111" width="17.140625" style="2925" customWidth="1"/>
    <col min="15112" max="15112" width="10.85546875" style="2925" customWidth="1"/>
    <col min="15113" max="15113" width="17" style="2925" customWidth="1"/>
    <col min="15114" max="15114" width="1.85546875" style="2925" customWidth="1"/>
    <col min="15115" max="15115" width="11" style="2925" customWidth="1"/>
    <col min="15116" max="15116" width="16.7109375" style="2925" customWidth="1"/>
    <col min="15117" max="15117" width="10.85546875" style="2925" customWidth="1"/>
    <col min="15118" max="15118" width="17" style="2925" customWidth="1"/>
    <col min="15119" max="15119" width="1.85546875" style="2925" customWidth="1"/>
    <col min="15120" max="15120" width="11.42578125" style="2925" customWidth="1"/>
    <col min="15121" max="15121" width="16.7109375" style="2925" customWidth="1"/>
    <col min="15122" max="15122" width="10.85546875" style="2925" customWidth="1"/>
    <col min="15123" max="15123" width="17" style="2925" customWidth="1"/>
    <col min="15124" max="15124" width="1.7109375" style="2925" customWidth="1"/>
    <col min="15125" max="15125" width="12.42578125" style="2925" customWidth="1"/>
    <col min="15126" max="15127" width="12.140625" style="2925" customWidth="1"/>
    <col min="15128" max="15128" width="9.140625" style="2925" customWidth="1"/>
    <col min="15129" max="15129" width="12" style="2925" customWidth="1"/>
    <col min="15130" max="15326" width="9.140625" style="2925" customWidth="1"/>
    <col min="15327" max="15327" width="8.85546875" style="2925" customWidth="1"/>
    <col min="15328" max="15328" width="19.7109375" style="2925" customWidth="1"/>
    <col min="15329" max="15329" width="9.7109375" style="2925" customWidth="1"/>
    <col min="15330" max="15330" width="14.28515625" style="2925" customWidth="1"/>
    <col min="15331" max="15331" width="1.42578125" style="2925" customWidth="1"/>
    <col min="15332" max="15332" width="8.85546875" style="2925" customWidth="1"/>
    <col min="15333" max="15333" width="14" style="2925" customWidth="1"/>
    <col min="15334" max="15334" width="9.7109375" style="2925" customWidth="1"/>
    <col min="15335" max="15335" width="14.28515625" style="2925" customWidth="1"/>
    <col min="15336" max="15336" width="1.5703125" style="2925" customWidth="1"/>
    <col min="15337" max="15337" width="8.85546875" style="2925" customWidth="1"/>
    <col min="15338" max="15338" width="14" style="2925" customWidth="1"/>
    <col min="15339" max="15339" width="9.7109375" style="2925" customWidth="1"/>
    <col min="15340" max="15340" width="14.28515625" style="2925" customWidth="1"/>
    <col min="15341" max="15341" width="1.5703125" style="2925" customWidth="1"/>
    <col min="15342" max="15342" width="8.85546875" style="2925" customWidth="1"/>
    <col min="15343" max="15343" width="14" style="2925" customWidth="1"/>
    <col min="15344" max="15344" width="9.7109375" style="2925" customWidth="1"/>
    <col min="15345" max="15345" width="14.28515625" style="2925" customWidth="1"/>
    <col min="15346" max="15346" width="1.5703125" style="2925" customWidth="1"/>
    <col min="15347" max="15347" width="8.85546875" style="2925" customWidth="1"/>
    <col min="15348" max="15348" width="14" style="2925" customWidth="1"/>
    <col min="15349" max="15349" width="9.7109375" style="2925" customWidth="1"/>
    <col min="15350" max="15350" width="14.28515625" style="2925" customWidth="1"/>
    <col min="15351" max="15351" width="1.85546875" style="2925" customWidth="1"/>
    <col min="15352" max="15352" width="8.85546875" style="2925" customWidth="1"/>
    <col min="15353" max="15353" width="14" style="2925" customWidth="1"/>
    <col min="15354" max="15354" width="9.7109375" style="2925" customWidth="1"/>
    <col min="15355" max="15355" width="14.28515625" style="2925" customWidth="1"/>
    <col min="15356" max="15356" width="1.85546875" style="2925" customWidth="1"/>
    <col min="15357" max="15357" width="8.85546875" style="2925" customWidth="1"/>
    <col min="15358" max="15358" width="14" style="2925" customWidth="1"/>
    <col min="15359" max="15359" width="9.7109375" style="2925" customWidth="1"/>
    <col min="15360" max="15360" width="14.28515625" style="2925"/>
    <col min="15361" max="15361" width="15.42578125" style="2925" customWidth="1"/>
    <col min="15362" max="15362" width="17" style="2925" customWidth="1"/>
    <col min="15363" max="15363" width="12" style="2925" customWidth="1"/>
    <col min="15364" max="15364" width="17" style="2925" customWidth="1"/>
    <col min="15365" max="15365" width="1.85546875" style="2925" customWidth="1"/>
    <col min="15366" max="15366" width="11" style="2925" customWidth="1"/>
    <col min="15367" max="15367" width="17.140625" style="2925" customWidth="1"/>
    <col min="15368" max="15368" width="10.85546875" style="2925" customWidth="1"/>
    <col min="15369" max="15369" width="17" style="2925" customWidth="1"/>
    <col min="15370" max="15370" width="1.85546875" style="2925" customWidth="1"/>
    <col min="15371" max="15371" width="11" style="2925" customWidth="1"/>
    <col min="15372" max="15372" width="16.7109375" style="2925" customWidth="1"/>
    <col min="15373" max="15373" width="10.85546875" style="2925" customWidth="1"/>
    <col min="15374" max="15374" width="17" style="2925" customWidth="1"/>
    <col min="15375" max="15375" width="1.85546875" style="2925" customWidth="1"/>
    <col min="15376" max="15376" width="11.42578125" style="2925" customWidth="1"/>
    <col min="15377" max="15377" width="16.7109375" style="2925" customWidth="1"/>
    <col min="15378" max="15378" width="10.85546875" style="2925" customWidth="1"/>
    <col min="15379" max="15379" width="17" style="2925" customWidth="1"/>
    <col min="15380" max="15380" width="1.7109375" style="2925" customWidth="1"/>
    <col min="15381" max="15381" width="12.42578125" style="2925" customWidth="1"/>
    <col min="15382" max="15383" width="12.140625" style="2925" customWidth="1"/>
    <col min="15384" max="15384" width="9.140625" style="2925" customWidth="1"/>
    <col min="15385" max="15385" width="12" style="2925" customWidth="1"/>
    <col min="15386" max="15582" width="9.140625" style="2925" customWidth="1"/>
    <col min="15583" max="15583" width="8.85546875" style="2925" customWidth="1"/>
    <col min="15584" max="15584" width="19.7109375" style="2925" customWidth="1"/>
    <col min="15585" max="15585" width="9.7109375" style="2925" customWidth="1"/>
    <col min="15586" max="15586" width="14.28515625" style="2925" customWidth="1"/>
    <col min="15587" max="15587" width="1.42578125" style="2925" customWidth="1"/>
    <col min="15588" max="15588" width="8.85546875" style="2925" customWidth="1"/>
    <col min="15589" max="15589" width="14" style="2925" customWidth="1"/>
    <col min="15590" max="15590" width="9.7109375" style="2925" customWidth="1"/>
    <col min="15591" max="15591" width="14.28515625" style="2925" customWidth="1"/>
    <col min="15592" max="15592" width="1.5703125" style="2925" customWidth="1"/>
    <col min="15593" max="15593" width="8.85546875" style="2925" customWidth="1"/>
    <col min="15594" max="15594" width="14" style="2925" customWidth="1"/>
    <col min="15595" max="15595" width="9.7109375" style="2925" customWidth="1"/>
    <col min="15596" max="15596" width="14.28515625" style="2925" customWidth="1"/>
    <col min="15597" max="15597" width="1.5703125" style="2925" customWidth="1"/>
    <col min="15598" max="15598" width="8.85546875" style="2925" customWidth="1"/>
    <col min="15599" max="15599" width="14" style="2925" customWidth="1"/>
    <col min="15600" max="15600" width="9.7109375" style="2925" customWidth="1"/>
    <col min="15601" max="15601" width="14.28515625" style="2925" customWidth="1"/>
    <col min="15602" max="15602" width="1.5703125" style="2925" customWidth="1"/>
    <col min="15603" max="15603" width="8.85546875" style="2925" customWidth="1"/>
    <col min="15604" max="15604" width="14" style="2925" customWidth="1"/>
    <col min="15605" max="15605" width="9.7109375" style="2925" customWidth="1"/>
    <col min="15606" max="15606" width="14.28515625" style="2925" customWidth="1"/>
    <col min="15607" max="15607" width="1.85546875" style="2925" customWidth="1"/>
    <col min="15608" max="15608" width="8.85546875" style="2925" customWidth="1"/>
    <col min="15609" max="15609" width="14" style="2925" customWidth="1"/>
    <col min="15610" max="15610" width="9.7109375" style="2925" customWidth="1"/>
    <col min="15611" max="15611" width="14.28515625" style="2925" customWidth="1"/>
    <col min="15612" max="15612" width="1.85546875" style="2925" customWidth="1"/>
    <col min="15613" max="15613" width="8.85546875" style="2925" customWidth="1"/>
    <col min="15614" max="15614" width="14" style="2925" customWidth="1"/>
    <col min="15615" max="15615" width="9.7109375" style="2925" customWidth="1"/>
    <col min="15616" max="15616" width="14.28515625" style="2925"/>
    <col min="15617" max="15617" width="15.42578125" style="2925" customWidth="1"/>
    <col min="15618" max="15618" width="17" style="2925" customWidth="1"/>
    <col min="15619" max="15619" width="12" style="2925" customWidth="1"/>
    <col min="15620" max="15620" width="17" style="2925" customWidth="1"/>
    <col min="15621" max="15621" width="1.85546875" style="2925" customWidth="1"/>
    <col min="15622" max="15622" width="11" style="2925" customWidth="1"/>
    <col min="15623" max="15623" width="17.140625" style="2925" customWidth="1"/>
    <col min="15624" max="15624" width="10.85546875" style="2925" customWidth="1"/>
    <col min="15625" max="15625" width="17" style="2925" customWidth="1"/>
    <col min="15626" max="15626" width="1.85546875" style="2925" customWidth="1"/>
    <col min="15627" max="15627" width="11" style="2925" customWidth="1"/>
    <col min="15628" max="15628" width="16.7109375" style="2925" customWidth="1"/>
    <col min="15629" max="15629" width="10.85546875" style="2925" customWidth="1"/>
    <col min="15630" max="15630" width="17" style="2925" customWidth="1"/>
    <col min="15631" max="15631" width="1.85546875" style="2925" customWidth="1"/>
    <col min="15632" max="15632" width="11.42578125" style="2925" customWidth="1"/>
    <col min="15633" max="15633" width="16.7109375" style="2925" customWidth="1"/>
    <col min="15634" max="15634" width="10.85546875" style="2925" customWidth="1"/>
    <col min="15635" max="15635" width="17" style="2925" customWidth="1"/>
    <col min="15636" max="15636" width="1.7109375" style="2925" customWidth="1"/>
    <col min="15637" max="15637" width="12.42578125" style="2925" customWidth="1"/>
    <col min="15638" max="15639" width="12.140625" style="2925" customWidth="1"/>
    <col min="15640" max="15640" width="9.140625" style="2925" customWidth="1"/>
    <col min="15641" max="15641" width="12" style="2925" customWidth="1"/>
    <col min="15642" max="15838" width="9.140625" style="2925" customWidth="1"/>
    <col min="15839" max="15839" width="8.85546875" style="2925" customWidth="1"/>
    <col min="15840" max="15840" width="19.7109375" style="2925" customWidth="1"/>
    <col min="15841" max="15841" width="9.7109375" style="2925" customWidth="1"/>
    <col min="15842" max="15842" width="14.28515625" style="2925" customWidth="1"/>
    <col min="15843" max="15843" width="1.42578125" style="2925" customWidth="1"/>
    <col min="15844" max="15844" width="8.85546875" style="2925" customWidth="1"/>
    <col min="15845" max="15845" width="14" style="2925" customWidth="1"/>
    <col min="15846" max="15846" width="9.7109375" style="2925" customWidth="1"/>
    <col min="15847" max="15847" width="14.28515625" style="2925" customWidth="1"/>
    <col min="15848" max="15848" width="1.5703125" style="2925" customWidth="1"/>
    <col min="15849" max="15849" width="8.85546875" style="2925" customWidth="1"/>
    <col min="15850" max="15850" width="14" style="2925" customWidth="1"/>
    <col min="15851" max="15851" width="9.7109375" style="2925" customWidth="1"/>
    <col min="15852" max="15852" width="14.28515625" style="2925" customWidth="1"/>
    <col min="15853" max="15853" width="1.5703125" style="2925" customWidth="1"/>
    <col min="15854" max="15854" width="8.85546875" style="2925" customWidth="1"/>
    <col min="15855" max="15855" width="14" style="2925" customWidth="1"/>
    <col min="15856" max="15856" width="9.7109375" style="2925" customWidth="1"/>
    <col min="15857" max="15857" width="14.28515625" style="2925" customWidth="1"/>
    <col min="15858" max="15858" width="1.5703125" style="2925" customWidth="1"/>
    <col min="15859" max="15859" width="8.85546875" style="2925" customWidth="1"/>
    <col min="15860" max="15860" width="14" style="2925" customWidth="1"/>
    <col min="15861" max="15861" width="9.7109375" style="2925" customWidth="1"/>
    <col min="15862" max="15862" width="14.28515625" style="2925" customWidth="1"/>
    <col min="15863" max="15863" width="1.85546875" style="2925" customWidth="1"/>
    <col min="15864" max="15864" width="8.85546875" style="2925" customWidth="1"/>
    <col min="15865" max="15865" width="14" style="2925" customWidth="1"/>
    <col min="15866" max="15866" width="9.7109375" style="2925" customWidth="1"/>
    <col min="15867" max="15867" width="14.28515625" style="2925" customWidth="1"/>
    <col min="15868" max="15868" width="1.85546875" style="2925" customWidth="1"/>
    <col min="15869" max="15869" width="8.85546875" style="2925" customWidth="1"/>
    <col min="15870" max="15870" width="14" style="2925" customWidth="1"/>
    <col min="15871" max="15871" width="9.7109375" style="2925" customWidth="1"/>
    <col min="15872" max="15872" width="14.28515625" style="2925"/>
    <col min="15873" max="15873" width="15.42578125" style="2925" customWidth="1"/>
    <col min="15874" max="15874" width="17" style="2925" customWidth="1"/>
    <col min="15875" max="15875" width="12" style="2925" customWidth="1"/>
    <col min="15876" max="15876" width="17" style="2925" customWidth="1"/>
    <col min="15877" max="15877" width="1.85546875" style="2925" customWidth="1"/>
    <col min="15878" max="15878" width="11" style="2925" customWidth="1"/>
    <col min="15879" max="15879" width="17.140625" style="2925" customWidth="1"/>
    <col min="15880" max="15880" width="10.85546875" style="2925" customWidth="1"/>
    <col min="15881" max="15881" width="17" style="2925" customWidth="1"/>
    <col min="15882" max="15882" width="1.85546875" style="2925" customWidth="1"/>
    <col min="15883" max="15883" width="11" style="2925" customWidth="1"/>
    <col min="15884" max="15884" width="16.7109375" style="2925" customWidth="1"/>
    <col min="15885" max="15885" width="10.85546875" style="2925" customWidth="1"/>
    <col min="15886" max="15886" width="17" style="2925" customWidth="1"/>
    <col min="15887" max="15887" width="1.85546875" style="2925" customWidth="1"/>
    <col min="15888" max="15888" width="11.42578125" style="2925" customWidth="1"/>
    <col min="15889" max="15889" width="16.7109375" style="2925" customWidth="1"/>
    <col min="15890" max="15890" width="10.85546875" style="2925" customWidth="1"/>
    <col min="15891" max="15891" width="17" style="2925" customWidth="1"/>
    <col min="15892" max="15892" width="1.7109375" style="2925" customWidth="1"/>
    <col min="15893" max="15893" width="12.42578125" style="2925" customWidth="1"/>
    <col min="15894" max="15895" width="12.140625" style="2925" customWidth="1"/>
    <col min="15896" max="15896" width="9.140625" style="2925" customWidth="1"/>
    <col min="15897" max="15897" width="12" style="2925" customWidth="1"/>
    <col min="15898" max="16094" width="9.140625" style="2925" customWidth="1"/>
    <col min="16095" max="16095" width="8.85546875" style="2925" customWidth="1"/>
    <col min="16096" max="16096" width="19.7109375" style="2925" customWidth="1"/>
    <col min="16097" max="16097" width="9.7109375" style="2925" customWidth="1"/>
    <col min="16098" max="16098" width="14.28515625" style="2925" customWidth="1"/>
    <col min="16099" max="16099" width="1.42578125" style="2925" customWidth="1"/>
    <col min="16100" max="16100" width="8.85546875" style="2925" customWidth="1"/>
    <col min="16101" max="16101" width="14" style="2925" customWidth="1"/>
    <col min="16102" max="16102" width="9.7109375" style="2925" customWidth="1"/>
    <col min="16103" max="16103" width="14.28515625" style="2925" customWidth="1"/>
    <col min="16104" max="16104" width="1.5703125" style="2925" customWidth="1"/>
    <col min="16105" max="16105" width="8.85546875" style="2925" customWidth="1"/>
    <col min="16106" max="16106" width="14" style="2925" customWidth="1"/>
    <col min="16107" max="16107" width="9.7109375" style="2925" customWidth="1"/>
    <col min="16108" max="16108" width="14.28515625" style="2925" customWidth="1"/>
    <col min="16109" max="16109" width="1.5703125" style="2925" customWidth="1"/>
    <col min="16110" max="16110" width="8.85546875" style="2925" customWidth="1"/>
    <col min="16111" max="16111" width="14" style="2925" customWidth="1"/>
    <col min="16112" max="16112" width="9.7109375" style="2925" customWidth="1"/>
    <col min="16113" max="16113" width="14.28515625" style="2925" customWidth="1"/>
    <col min="16114" max="16114" width="1.5703125" style="2925" customWidth="1"/>
    <col min="16115" max="16115" width="8.85546875" style="2925" customWidth="1"/>
    <col min="16116" max="16116" width="14" style="2925" customWidth="1"/>
    <col min="16117" max="16117" width="9.7109375" style="2925" customWidth="1"/>
    <col min="16118" max="16118" width="14.28515625" style="2925" customWidth="1"/>
    <col min="16119" max="16119" width="1.85546875" style="2925" customWidth="1"/>
    <col min="16120" max="16120" width="8.85546875" style="2925" customWidth="1"/>
    <col min="16121" max="16121" width="14" style="2925" customWidth="1"/>
    <col min="16122" max="16122" width="9.7109375" style="2925" customWidth="1"/>
    <col min="16123" max="16123" width="14.28515625" style="2925" customWidth="1"/>
    <col min="16124" max="16124" width="1.85546875" style="2925" customWidth="1"/>
    <col min="16125" max="16125" width="8.85546875" style="2925" customWidth="1"/>
    <col min="16126" max="16126" width="14" style="2925" customWidth="1"/>
    <col min="16127" max="16127" width="9.7109375" style="2925" customWidth="1"/>
    <col min="16128" max="16128" width="14.28515625" style="2925"/>
    <col min="16129" max="16129" width="15.42578125" style="2925" customWidth="1"/>
    <col min="16130" max="16130" width="17" style="2925" customWidth="1"/>
    <col min="16131" max="16131" width="12" style="2925" customWidth="1"/>
    <col min="16132" max="16132" width="17" style="2925" customWidth="1"/>
    <col min="16133" max="16133" width="1.85546875" style="2925" customWidth="1"/>
    <col min="16134" max="16134" width="11" style="2925" customWidth="1"/>
    <col min="16135" max="16135" width="17.140625" style="2925" customWidth="1"/>
    <col min="16136" max="16136" width="10.85546875" style="2925" customWidth="1"/>
    <col min="16137" max="16137" width="17" style="2925" customWidth="1"/>
    <col min="16138" max="16138" width="1.85546875" style="2925" customWidth="1"/>
    <col min="16139" max="16139" width="11" style="2925" customWidth="1"/>
    <col min="16140" max="16140" width="16.7109375" style="2925" customWidth="1"/>
    <col min="16141" max="16141" width="10.85546875" style="2925" customWidth="1"/>
    <col min="16142" max="16142" width="17" style="2925" customWidth="1"/>
    <col min="16143" max="16143" width="1.85546875" style="2925" customWidth="1"/>
    <col min="16144" max="16144" width="11.42578125" style="2925" customWidth="1"/>
    <col min="16145" max="16145" width="16.7109375" style="2925" customWidth="1"/>
    <col min="16146" max="16146" width="10.85546875" style="2925" customWidth="1"/>
    <col min="16147" max="16147" width="17" style="2925" customWidth="1"/>
    <col min="16148" max="16148" width="1.7109375" style="2925" customWidth="1"/>
    <col min="16149" max="16149" width="12.42578125" style="2925" customWidth="1"/>
    <col min="16150" max="16151" width="12.140625" style="2925" customWidth="1"/>
    <col min="16152" max="16152" width="9.140625" style="2925" customWidth="1"/>
    <col min="16153" max="16153" width="12" style="2925" customWidth="1"/>
    <col min="16154" max="16350" width="9.140625" style="2925" customWidth="1"/>
    <col min="16351" max="16351" width="8.85546875" style="2925" customWidth="1"/>
    <col min="16352" max="16352" width="19.7109375" style="2925" customWidth="1"/>
    <col min="16353" max="16353" width="9.7109375" style="2925" customWidth="1"/>
    <col min="16354" max="16354" width="14.28515625" style="2925" customWidth="1"/>
    <col min="16355" max="16355" width="1.42578125" style="2925" customWidth="1"/>
    <col min="16356" max="16356" width="8.85546875" style="2925" customWidth="1"/>
    <col min="16357" max="16357" width="14" style="2925" customWidth="1"/>
    <col min="16358" max="16358" width="9.7109375" style="2925" customWidth="1"/>
    <col min="16359" max="16359" width="14.28515625" style="2925" customWidth="1"/>
    <col min="16360" max="16360" width="1.5703125" style="2925" customWidth="1"/>
    <col min="16361" max="16361" width="8.85546875" style="2925" customWidth="1"/>
    <col min="16362" max="16362" width="14" style="2925" customWidth="1"/>
    <col min="16363" max="16363" width="9.7109375" style="2925" customWidth="1"/>
    <col min="16364" max="16364" width="14.28515625" style="2925" customWidth="1"/>
    <col min="16365" max="16365" width="1.5703125" style="2925" customWidth="1"/>
    <col min="16366" max="16366" width="8.85546875" style="2925" customWidth="1"/>
    <col min="16367" max="16367" width="14" style="2925" customWidth="1"/>
    <col min="16368" max="16368" width="9.7109375" style="2925" customWidth="1"/>
    <col min="16369" max="16369" width="14.28515625" style="2925" customWidth="1"/>
    <col min="16370" max="16370" width="1.5703125" style="2925" customWidth="1"/>
    <col min="16371" max="16371" width="8.85546875" style="2925" customWidth="1"/>
    <col min="16372" max="16372" width="14" style="2925" customWidth="1"/>
    <col min="16373" max="16373" width="9.7109375" style="2925" customWidth="1"/>
    <col min="16374" max="16374" width="14.28515625" style="2925" customWidth="1"/>
    <col min="16375" max="16375" width="1.85546875" style="2925" customWidth="1"/>
    <col min="16376" max="16376" width="8.85546875" style="2925" customWidth="1"/>
    <col min="16377" max="16377" width="14" style="2925" customWidth="1"/>
    <col min="16378" max="16378" width="9.7109375" style="2925" customWidth="1"/>
    <col min="16379" max="16379" width="14.28515625" style="2925" customWidth="1"/>
    <col min="16380" max="16380" width="1.85546875" style="2925" customWidth="1"/>
    <col min="16381" max="16381" width="8.85546875" style="2925" customWidth="1"/>
    <col min="16382" max="16382" width="14" style="2925" customWidth="1"/>
    <col min="16383" max="16383" width="9.7109375" style="2925" customWidth="1"/>
    <col min="16384" max="16384" width="14.28515625" style="2925"/>
  </cols>
  <sheetData>
    <row r="1" spans="1:26" ht="25.5">
      <c r="A1" s="2827" t="s">
        <v>313</v>
      </c>
      <c r="B1" s="2152"/>
      <c r="C1" s="2152"/>
      <c r="D1" s="2152"/>
      <c r="E1" s="2152"/>
      <c r="F1" s="2152"/>
      <c r="G1" s="2152"/>
      <c r="H1" s="2152"/>
      <c r="I1" s="2152"/>
      <c r="J1" s="2152"/>
      <c r="M1" s="2152"/>
      <c r="N1" s="2152"/>
      <c r="O1" s="2152"/>
      <c r="R1" s="2152"/>
      <c r="S1" s="2152"/>
      <c r="T1" s="2152"/>
      <c r="X1" s="2152"/>
      <c r="Y1" s="2152"/>
    </row>
    <row r="2" spans="1:26" ht="22.15" customHeight="1" thickBot="1">
      <c r="A2" s="2329" t="s">
        <v>2240</v>
      </c>
      <c r="B2" s="2329"/>
      <c r="C2" s="2329"/>
      <c r="D2" s="2329"/>
      <c r="E2" s="2329"/>
      <c r="F2" s="2329"/>
      <c r="G2" s="2329"/>
      <c r="H2" s="2329"/>
      <c r="I2" s="2926"/>
      <c r="J2" s="2329"/>
      <c r="M2" s="2329"/>
      <c r="N2" s="2926"/>
      <c r="O2" s="2329"/>
      <c r="R2" s="2329"/>
      <c r="S2" s="2926"/>
      <c r="T2" s="2329"/>
      <c r="X2" s="2329"/>
      <c r="Y2" s="2926"/>
    </row>
    <row r="3" spans="1:26" ht="47.45" customHeight="1">
      <c r="A3" s="2927" t="s">
        <v>1458</v>
      </c>
      <c r="B3" s="2928" t="s">
        <v>2241</v>
      </c>
      <c r="C3" s="2928" t="s">
        <v>2242</v>
      </c>
      <c r="D3" s="2929" t="s">
        <v>2243</v>
      </c>
      <c r="E3" s="2930"/>
      <c r="F3" s="2927" t="s">
        <v>1458</v>
      </c>
      <c r="G3" s="2928" t="s">
        <v>2241</v>
      </c>
      <c r="H3" s="2928" t="s">
        <v>2242</v>
      </c>
      <c r="I3" s="2929" t="s">
        <v>2243</v>
      </c>
      <c r="J3" s="2930"/>
      <c r="K3" s="2927" t="s">
        <v>1458</v>
      </c>
      <c r="L3" s="2928" t="s">
        <v>2241</v>
      </c>
      <c r="M3" s="2928" t="s">
        <v>2242</v>
      </c>
      <c r="N3" s="2929" t="s">
        <v>2243</v>
      </c>
      <c r="O3" s="2930"/>
      <c r="P3" s="2931" t="s">
        <v>1458</v>
      </c>
      <c r="Q3" s="2928" t="s">
        <v>2241</v>
      </c>
      <c r="R3" s="2928" t="s">
        <v>2242</v>
      </c>
      <c r="S3" s="2929" t="s">
        <v>2243</v>
      </c>
      <c r="U3" s="2931" t="s">
        <v>1458</v>
      </c>
      <c r="V3" s="3473" t="s">
        <v>2244</v>
      </c>
      <c r="W3" s="3474"/>
      <c r="X3" s="3475" t="s">
        <v>2242</v>
      </c>
      <c r="Y3" s="3477" t="s">
        <v>2245</v>
      </c>
      <c r="Z3" s="3474"/>
    </row>
    <row r="4" spans="1:26" ht="18" customHeight="1">
      <c r="A4" s="2932">
        <v>36526</v>
      </c>
      <c r="B4" s="2933">
        <v>98.78</v>
      </c>
      <c r="C4" s="2934">
        <v>95.260900199048294</v>
      </c>
      <c r="D4" s="2935">
        <v>-3.5625630704107181</v>
      </c>
      <c r="F4" s="2932">
        <v>38353</v>
      </c>
      <c r="G4" s="2933">
        <v>132.86000000000001</v>
      </c>
      <c r="H4" s="2934">
        <v>141.54905230213262</v>
      </c>
      <c r="I4" s="2935">
        <v>6.5400062487826345</v>
      </c>
      <c r="K4" s="2932">
        <v>40179</v>
      </c>
      <c r="L4" s="2933">
        <v>149.78</v>
      </c>
      <c r="M4" s="2934">
        <v>166.0231200719324</v>
      </c>
      <c r="N4" s="2935">
        <v>10.844652204521561</v>
      </c>
      <c r="P4" s="2932">
        <v>42005</v>
      </c>
      <c r="Q4" s="2933">
        <v>169.68</v>
      </c>
      <c r="R4" s="2934">
        <v>181.84195230170803</v>
      </c>
      <c r="S4" s="2935">
        <v>7.1675815073715388</v>
      </c>
      <c r="U4" s="2936"/>
      <c r="V4" s="2937" t="s">
        <v>2234</v>
      </c>
      <c r="W4" s="2938" t="s">
        <v>2246</v>
      </c>
      <c r="X4" s="3476"/>
      <c r="Y4" s="2938" t="s">
        <v>2234</v>
      </c>
      <c r="Z4" s="2938" t="s">
        <v>2246</v>
      </c>
    </row>
    <row r="5" spans="1:26" ht="18" customHeight="1">
      <c r="A5" s="2932">
        <v>36557</v>
      </c>
      <c r="B5" s="2933">
        <v>99.91</v>
      </c>
      <c r="C5" s="2934">
        <v>93.756327152056329</v>
      </c>
      <c r="D5" s="2935">
        <v>-6.1592161424718928</v>
      </c>
      <c r="F5" s="2932">
        <v>38384</v>
      </c>
      <c r="G5" s="2933">
        <v>132.85</v>
      </c>
      <c r="H5" s="2934">
        <v>141.7230167038619</v>
      </c>
      <c r="I5" s="2935">
        <v>6.6789738079502499</v>
      </c>
      <c r="K5" s="2932">
        <v>40210</v>
      </c>
      <c r="L5" s="2933">
        <v>150.22</v>
      </c>
      <c r="M5" s="2934">
        <v>166.9609095609344</v>
      </c>
      <c r="N5" s="2935">
        <v>11.144261457152442</v>
      </c>
      <c r="P5" s="2932">
        <v>42036</v>
      </c>
      <c r="Q5" s="2933">
        <v>194.48</v>
      </c>
      <c r="R5" s="2934">
        <v>183.68501247959514</v>
      </c>
      <c r="S5" s="2935">
        <v>-5.5506928837951701</v>
      </c>
      <c r="U5" s="2939" t="s">
        <v>2247</v>
      </c>
      <c r="V5" s="2940">
        <v>384.48</v>
      </c>
      <c r="W5" s="2933">
        <v>381.86333144368865</v>
      </c>
      <c r="X5" s="2934">
        <v>433.75096304165498</v>
      </c>
      <c r="Y5" s="2941">
        <v>12.814961257192824</v>
      </c>
      <c r="Z5" s="2935">
        <v>13.58801103049035</v>
      </c>
    </row>
    <row r="6" spans="1:26" ht="18" customHeight="1">
      <c r="A6" s="2932">
        <v>36586</v>
      </c>
      <c r="B6" s="2933">
        <v>100.93</v>
      </c>
      <c r="C6" s="2934">
        <v>95.113317342954218</v>
      </c>
      <c r="D6" s="2935">
        <v>-5.7630859576397384</v>
      </c>
      <c r="F6" s="2932">
        <v>38412</v>
      </c>
      <c r="G6" s="2933">
        <v>132.85</v>
      </c>
      <c r="H6" s="2934">
        <v>143.07503244120031</v>
      </c>
      <c r="I6" s="2935">
        <v>7.6966747769667387</v>
      </c>
      <c r="K6" s="2932">
        <v>40238</v>
      </c>
      <c r="L6" s="2933">
        <v>149.83000000000001</v>
      </c>
      <c r="M6" s="2934">
        <v>170.0820803130554</v>
      </c>
      <c r="N6" s="2935">
        <v>13.516705808620028</v>
      </c>
      <c r="P6" s="2932">
        <v>42064</v>
      </c>
      <c r="Q6" s="2933">
        <v>197.07</v>
      </c>
      <c r="R6" s="2934">
        <v>210.78934447150849</v>
      </c>
      <c r="S6" s="2935">
        <v>6.9616605630022299</v>
      </c>
      <c r="U6" s="2932">
        <v>42887</v>
      </c>
      <c r="V6" s="2940">
        <v>366.25</v>
      </c>
      <c r="W6" s="2933">
        <v>370.46016865079366</v>
      </c>
      <c r="X6" s="2934">
        <v>435.76727476517931</v>
      </c>
      <c r="Y6" s="2941">
        <v>18.980825874451689</v>
      </c>
      <c r="Z6" s="2935">
        <v>17.62864449158797</v>
      </c>
    </row>
    <row r="7" spans="1:26" ht="18" customHeight="1">
      <c r="A7" s="2932">
        <v>36617</v>
      </c>
      <c r="B7" s="2933">
        <v>100.38</v>
      </c>
      <c r="C7" s="2934">
        <v>95.886760209381251</v>
      </c>
      <c r="D7" s="2935">
        <v>-4.4762301161772715</v>
      </c>
      <c r="F7" s="2932">
        <v>38443</v>
      </c>
      <c r="G7" s="2933">
        <v>132.85</v>
      </c>
      <c r="H7" s="2934">
        <v>149.74702440916411</v>
      </c>
      <c r="I7" s="2935">
        <v>12.718874225942129</v>
      </c>
      <c r="K7" s="2932">
        <v>40269</v>
      </c>
      <c r="L7" s="2933">
        <v>149.88999999999999</v>
      </c>
      <c r="M7" s="2934">
        <v>168.13194217626213</v>
      </c>
      <c r="N7" s="2935">
        <v>12.170219611890149</v>
      </c>
      <c r="P7" s="2932">
        <v>42095</v>
      </c>
      <c r="Q7" s="2933">
        <v>197</v>
      </c>
      <c r="R7" s="2934">
        <v>213.96589110361268</v>
      </c>
      <c r="S7" s="2935">
        <v>8.6121274637627803</v>
      </c>
      <c r="U7" s="2932">
        <v>42917</v>
      </c>
      <c r="V7" s="2940">
        <v>365.38</v>
      </c>
      <c r="W7" s="2933">
        <v>364.74761904761908</v>
      </c>
      <c r="X7" s="2934">
        <v>423.20015690091657</v>
      </c>
      <c r="Y7" s="2941">
        <v>15.824663884426235</v>
      </c>
      <c r="Z7" s="2935">
        <v>16.025474821719481</v>
      </c>
    </row>
    <row r="8" spans="1:26" ht="18" customHeight="1">
      <c r="A8" s="2932">
        <v>36647</v>
      </c>
      <c r="B8" s="2933">
        <v>101.15</v>
      </c>
      <c r="C8" s="2934">
        <v>97.344696234402207</v>
      </c>
      <c r="D8" s="2935">
        <v>-3.7620403021233795</v>
      </c>
      <c r="F8" s="2932">
        <v>38473</v>
      </c>
      <c r="G8" s="2933">
        <v>132.82</v>
      </c>
      <c r="H8" s="2934">
        <v>151.35897222252623</v>
      </c>
      <c r="I8" s="2935">
        <v>13.95796734115814</v>
      </c>
      <c r="K8" s="2932">
        <v>40299</v>
      </c>
      <c r="L8" s="2933">
        <v>150.31</v>
      </c>
      <c r="M8" s="2934">
        <v>168.66701629766945</v>
      </c>
      <c r="N8" s="2935">
        <v>12.212771138094237</v>
      </c>
      <c r="P8" s="2932">
        <v>42125</v>
      </c>
      <c r="Q8" s="2933">
        <v>197</v>
      </c>
      <c r="R8" s="2934">
        <v>214.47860454268275</v>
      </c>
      <c r="S8" s="2935">
        <v>8.8723880927323577</v>
      </c>
      <c r="U8" s="2932">
        <v>42948</v>
      </c>
      <c r="V8" s="2940">
        <v>365.56521739130437</v>
      </c>
      <c r="W8" s="2933">
        <v>362.72608695652178</v>
      </c>
      <c r="X8" s="2934">
        <v>416.10166580943422</v>
      </c>
      <c r="Y8" s="2941">
        <v>13.824194976415157</v>
      </c>
      <c r="Z8" s="2935">
        <v>14.715119968559172</v>
      </c>
    </row>
    <row r="9" spans="1:26" ht="18" customHeight="1">
      <c r="A9" s="2932">
        <v>36678</v>
      </c>
      <c r="B9" s="2933">
        <v>101.83</v>
      </c>
      <c r="C9" s="2934">
        <v>100.15321338918993</v>
      </c>
      <c r="D9" s="2935">
        <v>-1.646652863409672</v>
      </c>
      <c r="F9" s="2932">
        <v>38504</v>
      </c>
      <c r="G9" s="2933">
        <v>132.87</v>
      </c>
      <c r="H9" s="2934">
        <v>150.93337020047724</v>
      </c>
      <c r="I9" s="2935">
        <v>13.594769474281055</v>
      </c>
      <c r="K9" s="2932">
        <v>40330</v>
      </c>
      <c r="L9" s="2933">
        <v>150.19</v>
      </c>
      <c r="M9" s="2934">
        <v>166.36036672617013</v>
      </c>
      <c r="N9" s="2935">
        <v>10.766606782189314</v>
      </c>
      <c r="P9" s="2932">
        <v>42156</v>
      </c>
      <c r="Q9" s="2933">
        <v>196.92</v>
      </c>
      <c r="R9" s="2934">
        <v>214.8219510162879</v>
      </c>
      <c r="S9" s="2935">
        <v>9.0909765469672514</v>
      </c>
      <c r="U9" s="2932">
        <v>42979</v>
      </c>
      <c r="V9" s="2940">
        <v>365.55263157894734</v>
      </c>
      <c r="W9" s="2933">
        <v>359.98894736842112</v>
      </c>
      <c r="X9" s="2934">
        <v>412.79574276823291</v>
      </c>
      <c r="Y9" s="2941">
        <v>12.923750811265222</v>
      </c>
      <c r="Z9" s="2935">
        <v>14.669004641903097</v>
      </c>
    </row>
    <row r="10" spans="1:26" ht="18" customHeight="1">
      <c r="A10" s="2932">
        <v>36708</v>
      </c>
      <c r="B10" s="2933">
        <v>105.33</v>
      </c>
      <c r="C10" s="2934">
        <v>103.93086620124431</v>
      </c>
      <c r="D10" s="2935">
        <v>-1.3283336169711237</v>
      </c>
      <c r="F10" s="2932">
        <v>38534</v>
      </c>
      <c r="G10" s="2933">
        <v>132.87</v>
      </c>
      <c r="H10" s="2934">
        <v>153.65845298662734</v>
      </c>
      <c r="I10" s="2935">
        <v>15.645708577276535</v>
      </c>
      <c r="K10" s="2932">
        <v>40360</v>
      </c>
      <c r="L10" s="2933">
        <v>150.1</v>
      </c>
      <c r="M10" s="2934">
        <v>169.57891683339821</v>
      </c>
      <c r="N10" s="2935">
        <v>12.977293026914202</v>
      </c>
      <c r="P10" s="2932">
        <v>42186</v>
      </c>
      <c r="Q10" s="2933">
        <v>196.97</v>
      </c>
      <c r="R10" s="2934">
        <v>214.70732683830332</v>
      </c>
      <c r="S10" s="2935">
        <v>9.0050905408454671</v>
      </c>
      <c r="U10" s="2932">
        <v>43009</v>
      </c>
      <c r="V10" s="2940">
        <v>362.21428571428572</v>
      </c>
      <c r="W10" s="2933">
        <v>360.43238095238092</v>
      </c>
      <c r="X10" s="2934">
        <v>408.39232920214562</v>
      </c>
      <c r="Y10" s="2941">
        <v>12.748818947545622</v>
      </c>
      <c r="Z10" s="2935">
        <v>13.306226294940187</v>
      </c>
    </row>
    <row r="11" spans="1:26" ht="18" customHeight="1">
      <c r="A11" s="2932">
        <v>36739</v>
      </c>
      <c r="B11" s="2933">
        <v>102.88</v>
      </c>
      <c r="C11" s="2934">
        <v>108.38737164444699</v>
      </c>
      <c r="D11" s="2935">
        <v>5.3531994988792677</v>
      </c>
      <c r="F11" s="2932">
        <v>38565</v>
      </c>
      <c r="G11" s="2933">
        <v>133.22999999999999</v>
      </c>
      <c r="H11" s="2934">
        <v>162.42997020152561</v>
      </c>
      <c r="I11" s="2935">
        <v>21.916963297699933</v>
      </c>
      <c r="K11" s="2932">
        <v>40391</v>
      </c>
      <c r="L11" s="2933">
        <v>150.27000000000001</v>
      </c>
      <c r="M11" s="2934">
        <v>167.54658839899346</v>
      </c>
      <c r="N11" s="2935">
        <v>11.497030943630433</v>
      </c>
      <c r="P11" s="2932">
        <v>42217</v>
      </c>
      <c r="Q11" s="2933">
        <v>197</v>
      </c>
      <c r="R11" s="2934">
        <v>214.76237205847104</v>
      </c>
      <c r="S11" s="2935">
        <v>9.0164325169903776</v>
      </c>
      <c r="U11" s="2932">
        <v>43040</v>
      </c>
      <c r="V11" s="2940">
        <v>362.40909090909093</v>
      </c>
      <c r="W11" s="2933">
        <v>360.30272727272717</v>
      </c>
      <c r="X11" s="2934">
        <v>409.40354901030895</v>
      </c>
      <c r="Y11" s="2941">
        <v>12.96724041423299</v>
      </c>
      <c r="Z11" s="2935">
        <v>13.627657528224997</v>
      </c>
    </row>
    <row r="12" spans="1:26" ht="18" customHeight="1">
      <c r="A12" s="2932">
        <v>36770</v>
      </c>
      <c r="B12" s="2933">
        <v>102.36</v>
      </c>
      <c r="C12" s="2934">
        <v>112.51624497548119</v>
      </c>
      <c r="D12" s="2935">
        <v>9.922083797851883</v>
      </c>
      <c r="F12" s="2932">
        <v>38596</v>
      </c>
      <c r="G12" s="2933">
        <v>130.81</v>
      </c>
      <c r="H12" s="2934">
        <v>164.81328518038666</v>
      </c>
      <c r="I12" s="2935">
        <v>25.994408057783545</v>
      </c>
      <c r="K12" s="2932">
        <v>40422</v>
      </c>
      <c r="L12" s="2933">
        <v>151.03</v>
      </c>
      <c r="M12" s="2934">
        <v>168.92013182706822</v>
      </c>
      <c r="N12" s="2935">
        <v>11.845416027986637</v>
      </c>
      <c r="P12" s="2932">
        <v>42248</v>
      </c>
      <c r="Q12" s="2933">
        <v>197</v>
      </c>
      <c r="R12" s="2934">
        <v>214.97186718058103</v>
      </c>
      <c r="S12" s="2935">
        <v>9.1227752185690498</v>
      </c>
      <c r="U12" s="2932">
        <v>43070</v>
      </c>
      <c r="V12" s="2940">
        <v>362.83333333333331</v>
      </c>
      <c r="W12" s="2933">
        <v>360.67944444444441</v>
      </c>
      <c r="X12" s="2934">
        <v>408.59619050400539</v>
      </c>
      <c r="Y12" s="2941">
        <v>12.612638632247702</v>
      </c>
      <c r="Z12" s="2935">
        <v>13.285133599273248</v>
      </c>
    </row>
    <row r="13" spans="1:26" ht="18" customHeight="1">
      <c r="A13" s="2932">
        <v>36800</v>
      </c>
      <c r="B13" s="2933">
        <v>102.48</v>
      </c>
      <c r="C13" s="2934">
        <v>114.29102398312251</v>
      </c>
      <c r="D13" s="2935">
        <v>11.525199046762792</v>
      </c>
      <c r="F13" s="2932">
        <v>38626</v>
      </c>
      <c r="G13" s="2933">
        <v>130.84</v>
      </c>
      <c r="H13" s="2934">
        <v>155.34171415866936</v>
      </c>
      <c r="I13" s="2935">
        <v>18.726470619588319</v>
      </c>
      <c r="K13" s="2932">
        <v>40452</v>
      </c>
      <c r="L13" s="2933">
        <v>151.25</v>
      </c>
      <c r="M13" s="2934">
        <v>169.70463711533469</v>
      </c>
      <c r="N13" s="2935">
        <v>12.201412968816324</v>
      </c>
      <c r="P13" s="2932">
        <v>42278</v>
      </c>
      <c r="Q13" s="2933">
        <v>196.99</v>
      </c>
      <c r="R13" s="2934">
        <v>215.58417506959577</v>
      </c>
      <c r="S13" s="2935">
        <v>9.4391466925203122</v>
      </c>
      <c r="U13" s="2932">
        <v>43101</v>
      </c>
      <c r="V13" s="2940">
        <v>363.20454545454544</v>
      </c>
      <c r="W13" s="2933">
        <v>360.53363636363639</v>
      </c>
      <c r="X13" s="2934">
        <v>407.52661884960202</v>
      </c>
      <c r="Y13" s="2941">
        <v>12.20306131895682</v>
      </c>
      <c r="Z13" s="2935">
        <v>13.034285222299818</v>
      </c>
    </row>
    <row r="14" spans="1:26" ht="18" customHeight="1">
      <c r="A14" s="2932">
        <v>36831</v>
      </c>
      <c r="B14" s="2933">
        <v>102.52</v>
      </c>
      <c r="C14" s="2934">
        <v>115.9867770843491</v>
      </c>
      <c r="D14" s="2935">
        <v>13.135756032334282</v>
      </c>
      <c r="F14" s="2932">
        <v>38657</v>
      </c>
      <c r="G14" s="2933">
        <v>130.63</v>
      </c>
      <c r="H14" s="2934">
        <v>148.71547431038113</v>
      </c>
      <c r="I14" s="2935">
        <v>13.844809240129475</v>
      </c>
      <c r="K14" s="2932">
        <v>40483</v>
      </c>
      <c r="L14" s="2933">
        <v>150.22</v>
      </c>
      <c r="M14" s="2934">
        <v>169.60451830884983</v>
      </c>
      <c r="N14" s="2935">
        <v>12.904086212787803</v>
      </c>
      <c r="P14" s="2932">
        <v>42309</v>
      </c>
      <c r="Q14" s="2933">
        <v>196.99</v>
      </c>
      <c r="R14" s="2934">
        <v>214.93529040290977</v>
      </c>
      <c r="S14" s="2935">
        <v>9.1097468921822227</v>
      </c>
      <c r="U14" s="2932">
        <v>43132</v>
      </c>
      <c r="V14" s="2940">
        <v>362.47500000000002</v>
      </c>
      <c r="W14" s="2933">
        <v>360.35699999999991</v>
      </c>
      <c r="X14" s="2934">
        <v>406.65291532116248</v>
      </c>
      <c r="Y14" s="2941">
        <v>12.187851664573406</v>
      </c>
      <c r="Z14" s="2935">
        <v>12.847236302101132</v>
      </c>
    </row>
    <row r="15" spans="1:26" ht="18" customHeight="1">
      <c r="A15" s="2932">
        <v>36861</v>
      </c>
      <c r="B15" s="2933">
        <v>106.71</v>
      </c>
      <c r="C15" s="2934">
        <v>114.34331239126317</v>
      </c>
      <c r="D15" s="2935">
        <v>7.1533243288006521</v>
      </c>
      <c r="F15" s="2932">
        <v>38687</v>
      </c>
      <c r="G15" s="2933">
        <v>130.29</v>
      </c>
      <c r="H15" s="2934">
        <v>145.3568089588583</v>
      </c>
      <c r="I15" s="2935">
        <v>11.564056304289128</v>
      </c>
      <c r="K15" s="2932">
        <v>40513</v>
      </c>
      <c r="L15" s="2933">
        <v>150.47999999999999</v>
      </c>
      <c r="M15" s="2934">
        <v>167.48249637839348</v>
      </c>
      <c r="N15" s="2935">
        <v>11.298841293456597</v>
      </c>
      <c r="P15" s="2932">
        <v>42339</v>
      </c>
      <c r="Q15" s="2933">
        <v>196.99</v>
      </c>
      <c r="R15" s="2934">
        <v>214.3686458411191</v>
      </c>
      <c r="S15" s="2935">
        <v>8.8220954571902599</v>
      </c>
      <c r="U15" s="2932">
        <v>43160</v>
      </c>
      <c r="V15" s="2940">
        <v>362.07142857142856</v>
      </c>
      <c r="W15" s="2933">
        <v>360.2061904761905</v>
      </c>
      <c r="X15" s="2934">
        <v>403.08791517464033</v>
      </c>
      <c r="Y15" s="2941">
        <v>11.328285903431938</v>
      </c>
      <c r="Z15" s="2935">
        <v>11.904771720264009</v>
      </c>
    </row>
    <row r="16" spans="1:26" ht="18" customHeight="1">
      <c r="A16" s="2932">
        <v>36892</v>
      </c>
      <c r="B16" s="2933">
        <v>110.5</v>
      </c>
      <c r="C16" s="2934">
        <v>118.20824283022758</v>
      </c>
      <c r="D16" s="2935">
        <v>6.9757853667217891</v>
      </c>
      <c r="F16" s="2932">
        <v>38718</v>
      </c>
      <c r="G16" s="2933">
        <v>130.29</v>
      </c>
      <c r="H16" s="2934">
        <v>140.5572764423529</v>
      </c>
      <c r="I16" s="2935">
        <v>7.8803257674057177</v>
      </c>
      <c r="K16" s="2932">
        <v>40544</v>
      </c>
      <c r="L16" s="2933">
        <v>151.55000000000001</v>
      </c>
      <c r="M16" s="2934">
        <v>165.78008675332873</v>
      </c>
      <c r="N16" s="2935">
        <v>9.3896976267428052</v>
      </c>
      <c r="P16" s="2932">
        <v>42370</v>
      </c>
      <c r="Q16" s="2933">
        <v>197</v>
      </c>
      <c r="R16" s="2934">
        <v>214.24726151581558</v>
      </c>
      <c r="S16" s="2935">
        <v>8.7549550841703461</v>
      </c>
      <c r="U16" s="2932">
        <v>43191</v>
      </c>
      <c r="V16" s="2940">
        <v>362.25</v>
      </c>
      <c r="W16" s="2933">
        <v>360.26900000000006</v>
      </c>
      <c r="X16" s="2934">
        <v>398.84495533969738</v>
      </c>
      <c r="Y16" s="2941">
        <v>10.102127077901278</v>
      </c>
      <c r="Z16" s="2935">
        <v>10.70754223641149</v>
      </c>
    </row>
    <row r="17" spans="1:26" ht="18" customHeight="1">
      <c r="A17" s="2932">
        <v>36923</v>
      </c>
      <c r="B17" s="2933">
        <v>110.71</v>
      </c>
      <c r="C17" s="2934">
        <v>125.31779336430216</v>
      </c>
      <c r="D17" s="2935">
        <v>13.19464670246786</v>
      </c>
      <c r="F17" s="2932">
        <v>38749</v>
      </c>
      <c r="G17" s="2933">
        <v>129.59</v>
      </c>
      <c r="H17" s="2934">
        <v>138.71295608938584</v>
      </c>
      <c r="I17" s="2935">
        <v>7.0398611693694244</v>
      </c>
      <c r="K17" s="2932">
        <v>40575</v>
      </c>
      <c r="L17" s="2933">
        <v>151.94</v>
      </c>
      <c r="M17" s="2934">
        <v>167.12943654425086</v>
      </c>
      <c r="N17" s="2935">
        <v>9.996996540904874</v>
      </c>
      <c r="P17" s="2932">
        <v>42401</v>
      </c>
      <c r="Q17" s="2933">
        <v>197</v>
      </c>
      <c r="R17" s="2934">
        <v>213.01995886997366</v>
      </c>
      <c r="S17" s="2935">
        <v>8.1319588172455148</v>
      </c>
      <c r="U17" s="2932">
        <v>43221</v>
      </c>
      <c r="V17" s="2940">
        <v>362.85714285714283</v>
      </c>
      <c r="W17" s="2933">
        <v>361.19190476190482</v>
      </c>
      <c r="X17" s="2934">
        <v>395.49887485156148</v>
      </c>
      <c r="Y17" s="2941">
        <v>8.99575291184766</v>
      </c>
      <c r="Z17" s="2935">
        <v>9.4982666104522959</v>
      </c>
    </row>
    <row r="18" spans="1:26" ht="18" customHeight="1">
      <c r="A18" s="2932">
        <v>36951</v>
      </c>
      <c r="B18" s="2933">
        <v>110.66</v>
      </c>
      <c r="C18" s="2934">
        <v>126.81376533706286</v>
      </c>
      <c r="D18" s="2935">
        <v>14.597655283808841</v>
      </c>
      <c r="F18" s="2932">
        <v>38777</v>
      </c>
      <c r="G18" s="2933">
        <v>128.69999999999999</v>
      </c>
      <c r="H18" s="2934">
        <v>138.64546008729917</v>
      </c>
      <c r="I18" s="2935">
        <v>7.7276302154616809</v>
      </c>
      <c r="K18" s="2932">
        <v>40603</v>
      </c>
      <c r="L18" s="2933">
        <v>152.51</v>
      </c>
      <c r="M18" s="2934">
        <v>165.32081568207332</v>
      </c>
      <c r="N18" s="2935">
        <v>8.3999840548641576</v>
      </c>
      <c r="P18" s="2932">
        <v>42430</v>
      </c>
      <c r="Q18" s="2933">
        <v>197</v>
      </c>
      <c r="R18" s="2934">
        <v>217.20598851970789</v>
      </c>
      <c r="S18" s="2935">
        <v>10.256846964318726</v>
      </c>
      <c r="U18" s="2932">
        <v>43252</v>
      </c>
      <c r="V18" s="2940">
        <v>360.65789473684208</v>
      </c>
      <c r="W18" s="2933">
        <v>361.06052631578956</v>
      </c>
      <c r="X18" s="2934">
        <v>392.13473501810296</v>
      </c>
      <c r="Y18" s="2941">
        <v>8.727617152046065</v>
      </c>
      <c r="Z18" s="2935">
        <v>8.6063710756172167</v>
      </c>
    </row>
    <row r="19" spans="1:26" ht="18" customHeight="1">
      <c r="A19" s="2932">
        <v>36982</v>
      </c>
      <c r="B19" s="2933">
        <v>113.7</v>
      </c>
      <c r="C19" s="2934">
        <v>127.08766146039395</v>
      </c>
      <c r="D19" s="2935">
        <v>11.774548338077347</v>
      </c>
      <c r="F19" s="2932">
        <v>38808</v>
      </c>
      <c r="G19" s="2933">
        <v>128.47</v>
      </c>
      <c r="H19" s="2934">
        <v>139.49963646336505</v>
      </c>
      <c r="I19" s="2935">
        <v>8.58537904831093</v>
      </c>
      <c r="K19" s="2932">
        <v>40634</v>
      </c>
      <c r="L19" s="2933">
        <v>153.97</v>
      </c>
      <c r="M19" s="2934">
        <v>167.5075604703151</v>
      </c>
      <c r="N19" s="2935">
        <v>8.7923364748425676</v>
      </c>
      <c r="P19" s="2932">
        <v>42461</v>
      </c>
      <c r="Q19" s="2933">
        <v>197</v>
      </c>
      <c r="R19" s="2934">
        <v>220.28814206254663</v>
      </c>
      <c r="S19" s="2935">
        <v>11.821391909922145</v>
      </c>
      <c r="U19" s="2932">
        <v>43282</v>
      </c>
      <c r="V19" s="2940">
        <v>359.35714285714283</v>
      </c>
      <c r="W19" s="2933">
        <v>361.81190476190466</v>
      </c>
      <c r="X19" s="2934">
        <v>390.40001319725491</v>
      </c>
      <c r="Y19" s="2941">
        <v>8.6384453341595933</v>
      </c>
      <c r="Z19" s="2935">
        <v>7.9013730778601801</v>
      </c>
    </row>
    <row r="20" spans="1:26" ht="18" customHeight="1">
      <c r="A20" s="2932">
        <v>37012</v>
      </c>
      <c r="B20" s="2933">
        <v>113.57</v>
      </c>
      <c r="C20" s="2934">
        <v>135.67828648408926</v>
      </c>
      <c r="D20" s="2935">
        <v>19.466660635809866</v>
      </c>
      <c r="F20" s="2932">
        <v>38838</v>
      </c>
      <c r="G20" s="2933">
        <v>128.44999999999999</v>
      </c>
      <c r="H20" s="2934">
        <v>139.6564253873693</v>
      </c>
      <c r="I20" s="2935">
        <v>8.7243482969009793</v>
      </c>
      <c r="K20" s="2932">
        <v>40664</v>
      </c>
      <c r="L20" s="2933">
        <v>154.80000000000001</v>
      </c>
      <c r="M20" s="2934">
        <v>166.10038335092059</v>
      </c>
      <c r="N20" s="2935">
        <v>7.2999892447807389</v>
      </c>
      <c r="P20" s="2932">
        <v>42491</v>
      </c>
      <c r="Q20" s="2933">
        <v>197</v>
      </c>
      <c r="R20" s="2934">
        <v>221.53791143738894</v>
      </c>
      <c r="S20" s="2935">
        <v>12.455792607811645</v>
      </c>
      <c r="U20" s="2932">
        <v>43313</v>
      </c>
      <c r="V20" s="2940">
        <v>359</v>
      </c>
      <c r="W20" s="2933">
        <v>362.39380952380958</v>
      </c>
      <c r="X20" s="2934">
        <v>390.60346920396518</v>
      </c>
      <c r="Y20" s="2941">
        <v>8.8031947643357036</v>
      </c>
      <c r="Z20" s="2935">
        <v>7.7842553980774323</v>
      </c>
    </row>
    <row r="21" spans="1:26" ht="18" customHeight="1">
      <c r="A21" s="2932">
        <v>37043</v>
      </c>
      <c r="B21" s="2933">
        <v>112.48</v>
      </c>
      <c r="C21" s="2934">
        <v>134.77263496025992</v>
      </c>
      <c r="D21" s="2935">
        <v>19.81919893337475</v>
      </c>
      <c r="F21" s="2932">
        <v>38869</v>
      </c>
      <c r="G21" s="2933">
        <v>128.44999999999999</v>
      </c>
      <c r="H21" s="2934">
        <v>136.31911155577788</v>
      </c>
      <c r="I21" s="2935">
        <v>6.1262059601229213</v>
      </c>
      <c r="K21" s="2932">
        <v>40695</v>
      </c>
      <c r="L21" s="2933">
        <v>154.5</v>
      </c>
      <c r="M21" s="2934">
        <v>167.92832673740628</v>
      </c>
      <c r="N21" s="2935">
        <v>8.6914736164441937</v>
      </c>
      <c r="P21" s="2932">
        <v>42522</v>
      </c>
      <c r="Q21" s="2933">
        <v>231.76</v>
      </c>
      <c r="R21" s="2934">
        <v>225.38976356726278</v>
      </c>
      <c r="S21" s="2935">
        <v>-2.7486349813329372</v>
      </c>
      <c r="U21" s="2932">
        <v>43344</v>
      </c>
      <c r="V21" s="2940">
        <v>359.25</v>
      </c>
      <c r="W21" s="2933">
        <v>364.21900000000005</v>
      </c>
      <c r="X21" s="2934">
        <v>392.48739956340597</v>
      </c>
      <c r="Y21" s="2941">
        <v>9.2518857518179463</v>
      </c>
      <c r="Z21" s="2935">
        <v>7.7613742180956828</v>
      </c>
    </row>
    <row r="22" spans="1:26" ht="18" customHeight="1">
      <c r="A22" s="2932">
        <v>37073</v>
      </c>
      <c r="B22" s="2933">
        <v>111.85</v>
      </c>
      <c r="C22" s="2934">
        <v>126.43494693690985</v>
      </c>
      <c r="D22" s="2935">
        <v>13.039737985614536</v>
      </c>
      <c r="F22" s="2932">
        <v>38899</v>
      </c>
      <c r="G22" s="2933">
        <v>128.38</v>
      </c>
      <c r="H22" s="2934">
        <v>133.58429899996531</v>
      </c>
      <c r="I22" s="2935">
        <v>4.0538238043038772</v>
      </c>
      <c r="K22" s="2932">
        <v>40725</v>
      </c>
      <c r="L22" s="2933">
        <v>151.86000000000001</v>
      </c>
      <c r="M22" s="2934">
        <v>164.45303124888468</v>
      </c>
      <c r="N22" s="2935">
        <v>8.2925268331915376</v>
      </c>
      <c r="P22" s="2932">
        <v>42552</v>
      </c>
      <c r="Q22" s="2933">
        <v>294.57</v>
      </c>
      <c r="R22" s="2934">
        <v>267.28868377976659</v>
      </c>
      <c r="S22" s="2935">
        <v>-9.2614034763327595</v>
      </c>
      <c r="U22" s="2932">
        <v>43374</v>
      </c>
      <c r="V22" s="2940">
        <v>360.8125</v>
      </c>
      <c r="W22" s="2933">
        <v>363.976</v>
      </c>
      <c r="X22" s="2934">
        <v>396.29475486207275</v>
      </c>
      <c r="Y22" s="2941">
        <v>9.8339871434811013</v>
      </c>
      <c r="Z22" s="2935">
        <v>8.8793642608503731</v>
      </c>
    </row>
    <row r="23" spans="1:26" ht="18" customHeight="1">
      <c r="A23" s="2932">
        <v>37104</v>
      </c>
      <c r="B23" s="2933">
        <v>111.7</v>
      </c>
      <c r="C23" s="2934">
        <v>129.5770825770322</v>
      </c>
      <c r="D23" s="2935">
        <v>16.004550203251743</v>
      </c>
      <c r="F23" s="2932">
        <v>38930</v>
      </c>
      <c r="G23" s="2933">
        <v>128.33000000000001</v>
      </c>
      <c r="H23" s="2934">
        <v>126.9712802794171</v>
      </c>
      <c r="I23" s="2935">
        <v>-1.0587701399383709</v>
      </c>
      <c r="K23" s="2932">
        <v>40756</v>
      </c>
      <c r="L23" s="2933">
        <v>152.72</v>
      </c>
      <c r="M23" s="2934">
        <v>160.31354325485074</v>
      </c>
      <c r="N23" s="2935">
        <v>4.9721996168483127</v>
      </c>
      <c r="P23" s="2932">
        <v>42583</v>
      </c>
      <c r="Q23" s="2933">
        <v>309.73</v>
      </c>
      <c r="R23" s="2934">
        <v>342.18962731107581</v>
      </c>
      <c r="S23" s="2935">
        <v>10.479975240072253</v>
      </c>
      <c r="U23" s="2932">
        <v>43405</v>
      </c>
      <c r="V23" s="2940">
        <v>362.82142857142856</v>
      </c>
      <c r="W23" s="2933">
        <v>363.91380952380956</v>
      </c>
      <c r="X23" s="2934">
        <v>394.99357988201245</v>
      </c>
      <c r="Y23" s="2941">
        <v>8.8672136696165893</v>
      </c>
      <c r="Z23" s="2935">
        <v>8.5404207108467691</v>
      </c>
    </row>
    <row r="24" spans="1:26" ht="18" customHeight="1">
      <c r="A24" s="2932">
        <v>37135</v>
      </c>
      <c r="B24" s="2933">
        <v>111.6</v>
      </c>
      <c r="C24" s="2934">
        <v>129.08933851135518</v>
      </c>
      <c r="D24" s="2935">
        <v>15.671450278992102</v>
      </c>
      <c r="F24" s="2932">
        <v>38961</v>
      </c>
      <c r="G24" s="2933">
        <v>128.29</v>
      </c>
      <c r="H24" s="2934">
        <v>128.24128618581355</v>
      </c>
      <c r="I24" s="2935">
        <v>-3.7971637841173946E-2</v>
      </c>
      <c r="K24" s="2932">
        <v>40797</v>
      </c>
      <c r="L24" s="2933">
        <v>155.26</v>
      </c>
      <c r="M24" s="2934">
        <v>160.85778202069324</v>
      </c>
      <c r="N24" s="2935">
        <v>3.6054244626389571</v>
      </c>
      <c r="P24" s="2932">
        <v>42614</v>
      </c>
      <c r="Q24" s="2933">
        <v>305.23</v>
      </c>
      <c r="R24" s="2934">
        <v>360.44031912038088</v>
      </c>
      <c r="S24" s="2935">
        <v>18.088103764499184</v>
      </c>
      <c r="U24" s="2932">
        <v>43435</v>
      </c>
      <c r="V24" s="2940">
        <v>363.46052631578948</v>
      </c>
      <c r="W24" s="2933">
        <v>364.75684210526316</v>
      </c>
      <c r="X24" s="2934">
        <v>396.33906864487375</v>
      </c>
      <c r="Y24" s="2941">
        <v>9.0459733447142021</v>
      </c>
      <c r="Z24" s="2935">
        <v>8.6584329322865585</v>
      </c>
    </row>
    <row r="25" spans="1:26" ht="18" customHeight="1">
      <c r="A25" s="2932">
        <v>37165</v>
      </c>
      <c r="B25" s="2933">
        <v>111.6</v>
      </c>
      <c r="C25" s="2934">
        <v>129.50396233692203</v>
      </c>
      <c r="D25" s="2935">
        <v>16.042977004410428</v>
      </c>
      <c r="F25" s="2932">
        <v>38991</v>
      </c>
      <c r="G25" s="2933">
        <v>128.28</v>
      </c>
      <c r="H25" s="2934">
        <v>133.55629975737202</v>
      </c>
      <c r="I25" s="2935">
        <v>4.1131117534861366</v>
      </c>
      <c r="K25" s="2932">
        <v>40838</v>
      </c>
      <c r="L25" s="2933">
        <v>153.26</v>
      </c>
      <c r="M25" s="2934">
        <v>164.93221425465893</v>
      </c>
      <c r="N25" s="2935">
        <v>7.6159560581097088</v>
      </c>
      <c r="P25" s="2932">
        <v>42644</v>
      </c>
      <c r="Q25" s="2933">
        <v>305.20999999999998</v>
      </c>
      <c r="R25" s="2934">
        <v>354.53022183930386</v>
      </c>
      <c r="S25" s="2935">
        <v>16.159438366797904</v>
      </c>
      <c r="U25" s="2932">
        <v>43466</v>
      </c>
      <c r="V25" s="2940">
        <v>360.94318181818181</v>
      </c>
      <c r="W25" s="2933">
        <v>363.76409090909095</v>
      </c>
      <c r="X25" s="2934">
        <v>398.87246807273004</v>
      </c>
      <c r="Y25" s="2941">
        <v>10.508381419891839</v>
      </c>
      <c r="Z25" s="2935">
        <v>9.651413660952338</v>
      </c>
    </row>
    <row r="26" spans="1:26" ht="18" customHeight="1">
      <c r="A26" s="2932">
        <v>37196</v>
      </c>
      <c r="B26" s="2933">
        <v>111.99</v>
      </c>
      <c r="C26" s="2934">
        <v>130.40140178786942</v>
      </c>
      <c r="D26" s="2935">
        <v>16.44021947305065</v>
      </c>
      <c r="F26" s="2932">
        <v>39022</v>
      </c>
      <c r="G26" s="2933">
        <v>128.29</v>
      </c>
      <c r="H26" s="2934">
        <v>134.38336378716716</v>
      </c>
      <c r="I26" s="2935">
        <v>4.7496794661837738</v>
      </c>
      <c r="K26" s="2932">
        <v>40858</v>
      </c>
      <c r="L26" s="2933">
        <v>155.77000000000001</v>
      </c>
      <c r="M26" s="2934">
        <v>163.65138319023998</v>
      </c>
      <c r="N26" s="2935">
        <v>5.0596284202606228</v>
      </c>
      <c r="P26" s="2932">
        <v>42675</v>
      </c>
      <c r="Q26" s="2933">
        <v>305.18</v>
      </c>
      <c r="R26" s="2934">
        <v>355.3406244037468</v>
      </c>
      <c r="S26" s="2935">
        <v>16.436406187740609</v>
      </c>
      <c r="U26" s="2932">
        <v>43497</v>
      </c>
      <c r="V26" s="2940">
        <v>359.76136363636363</v>
      </c>
      <c r="W26" s="2933">
        <v>361.94363636363636</v>
      </c>
      <c r="X26" s="2934">
        <v>398.95026503092294</v>
      </c>
      <c r="Y26" s="2941">
        <v>10.893026699267883</v>
      </c>
      <c r="Z26" s="2935">
        <v>10.22441754718596</v>
      </c>
    </row>
    <row r="27" spans="1:26" ht="18" customHeight="1">
      <c r="A27" s="2932">
        <v>37226</v>
      </c>
      <c r="B27" s="2933">
        <v>112.99</v>
      </c>
      <c r="C27" s="2934">
        <v>129.06257525364839</v>
      </c>
      <c r="D27" s="2935">
        <v>14.224776753383836</v>
      </c>
      <c r="F27" s="2932">
        <v>39052</v>
      </c>
      <c r="G27" s="2933">
        <v>128.29</v>
      </c>
      <c r="H27" s="2934">
        <v>135.57139742778833</v>
      </c>
      <c r="I27" s="2935">
        <v>5.675732658654872</v>
      </c>
      <c r="K27" s="2932">
        <v>40888</v>
      </c>
      <c r="L27" s="2933">
        <v>158.21</v>
      </c>
      <c r="M27" s="2934">
        <v>166.53532809491543</v>
      </c>
      <c r="N27" s="2935">
        <v>5.2622009322517034</v>
      </c>
      <c r="P27" s="2932">
        <v>42705</v>
      </c>
      <c r="Q27" s="2933">
        <v>305.22000000000003</v>
      </c>
      <c r="R27" s="2934">
        <v>355.54778117090711</v>
      </c>
      <c r="S27" s="2935">
        <v>16.489018141310229</v>
      </c>
      <c r="U27" s="2942">
        <v>43525</v>
      </c>
      <c r="V27" s="2943">
        <v>359.23809523809524</v>
      </c>
      <c r="W27" s="2944">
        <v>360.48666666666674</v>
      </c>
      <c r="X27" s="2945">
        <v>396.8320672991191</v>
      </c>
      <c r="Y27" s="2946">
        <v>10.464917991536334</v>
      </c>
      <c r="Z27" s="2947">
        <v>10.082314824159662</v>
      </c>
    </row>
    <row r="28" spans="1:26" ht="18" customHeight="1">
      <c r="A28" s="2932">
        <v>37257</v>
      </c>
      <c r="B28" s="2933">
        <v>113.96</v>
      </c>
      <c r="C28" s="2934">
        <v>129.61624492435564</v>
      </c>
      <c r="D28" s="2935">
        <v>13.738368659490741</v>
      </c>
      <c r="F28" s="2932">
        <v>39083</v>
      </c>
      <c r="G28" s="2933">
        <v>128.28</v>
      </c>
      <c r="H28" s="2934">
        <v>135.80677931238071</v>
      </c>
      <c r="I28" s="2935">
        <v>5.8674612662774486</v>
      </c>
      <c r="K28" s="2932">
        <v>40909</v>
      </c>
      <c r="L28" s="2933">
        <v>158.38999999999999</v>
      </c>
      <c r="M28" s="2934">
        <v>169.45869893671559</v>
      </c>
      <c r="N28" s="2935">
        <v>6.9882561630883302</v>
      </c>
      <c r="P28" s="2932">
        <v>42736</v>
      </c>
      <c r="Q28" s="2933">
        <v>305.20238095238096</v>
      </c>
      <c r="R28" s="2934">
        <v>354.47502550854477</v>
      </c>
      <c r="S28" s="2935">
        <v>16.144253004320944</v>
      </c>
      <c r="U28" s="2942">
        <v>43556</v>
      </c>
      <c r="V28" s="2940">
        <v>359</v>
      </c>
      <c r="W28" s="2933">
        <v>360.44200000000001</v>
      </c>
      <c r="X28" s="2934">
        <v>393.71257448009476</v>
      </c>
      <c r="Y28" s="2941">
        <v>9.6692408022548069</v>
      </c>
      <c r="Z28" s="2935">
        <v>9.2304932499805101</v>
      </c>
    </row>
    <row r="29" spans="1:26" ht="18" customHeight="1">
      <c r="A29" s="2932">
        <v>37288</v>
      </c>
      <c r="B29" s="2933">
        <v>114.28</v>
      </c>
      <c r="C29" s="2934">
        <v>133.5761333263093</v>
      </c>
      <c r="D29" s="2935">
        <v>16.884960908566068</v>
      </c>
      <c r="F29" s="2932">
        <v>39114</v>
      </c>
      <c r="G29" s="2933">
        <v>128.27000000000001</v>
      </c>
      <c r="H29" s="2934">
        <v>135.69226012796148</v>
      </c>
      <c r="I29" s="2935">
        <v>5.7864349637183015</v>
      </c>
      <c r="K29" s="2932">
        <v>40940</v>
      </c>
      <c r="L29" s="2933">
        <v>157.87</v>
      </c>
      <c r="M29" s="2934">
        <v>173.31833575655847</v>
      </c>
      <c r="N29" s="2935">
        <v>9.7854790375362413</v>
      </c>
      <c r="P29" s="2932">
        <v>42767</v>
      </c>
      <c r="Q29" s="2933">
        <v>305.3125</v>
      </c>
      <c r="R29" s="2934">
        <v>353.49519947232312</v>
      </c>
      <c r="S29" s="2935">
        <v>15.781436879368885</v>
      </c>
      <c r="U29" s="2942">
        <v>43586</v>
      </c>
      <c r="V29" s="2940">
        <v>359.75</v>
      </c>
      <c r="W29" s="2940">
        <v>360.70047619047625</v>
      </c>
      <c r="X29" s="2940">
        <v>393.57423686969241</v>
      </c>
      <c r="Y29" s="2948">
        <v>9.4021506239589758</v>
      </c>
      <c r="Z29" s="2948">
        <v>9.113866725769558</v>
      </c>
    </row>
    <row r="30" spans="1:26" ht="18" customHeight="1">
      <c r="A30" s="2932">
        <v>37316</v>
      </c>
      <c r="B30" s="2933">
        <v>116.04</v>
      </c>
      <c r="C30" s="2934">
        <v>133.32708626388413</v>
      </c>
      <c r="D30" s="2935">
        <v>14.89752349524657</v>
      </c>
      <c r="F30" s="2932">
        <v>39142</v>
      </c>
      <c r="G30" s="2933">
        <v>128.15</v>
      </c>
      <c r="H30" s="2934">
        <v>134.11214137913888</v>
      </c>
      <c r="I30" s="2935">
        <v>4.6524708381887399</v>
      </c>
      <c r="K30" s="2932">
        <v>40969</v>
      </c>
      <c r="L30" s="2933">
        <v>157.59</v>
      </c>
      <c r="M30" s="2934">
        <v>171.67344430122736</v>
      </c>
      <c r="N30" s="2935">
        <v>8.936762676075487</v>
      </c>
      <c r="P30" s="2932">
        <v>42795</v>
      </c>
      <c r="Q30" s="2933">
        <v>306.4021739130435</v>
      </c>
      <c r="R30" s="2934">
        <v>350.01502556017005</v>
      </c>
      <c r="S30" s="2935">
        <v>14.23385842539871</v>
      </c>
      <c r="U30" s="2942">
        <v>43617</v>
      </c>
      <c r="V30" s="2940">
        <v>359.94117647058823</v>
      </c>
      <c r="W30" s="2940">
        <v>360.62705882352935</v>
      </c>
      <c r="X30" s="2940">
        <v>394.74060380757157</v>
      </c>
      <c r="Y30" s="2948">
        <v>9.6680873464408705</v>
      </c>
      <c r="Z30" s="2948">
        <v>9.4595078625909412</v>
      </c>
    </row>
    <row r="31" spans="1:26" ht="18" customHeight="1" thickBot="1">
      <c r="A31" s="2932">
        <v>37347</v>
      </c>
      <c r="B31" s="2933">
        <v>116.13</v>
      </c>
      <c r="C31" s="2934">
        <v>134.22992869536753</v>
      </c>
      <c r="D31" s="2935">
        <v>15.585919827234598</v>
      </c>
      <c r="F31" s="2932">
        <v>39173</v>
      </c>
      <c r="G31" s="2933">
        <v>127.98</v>
      </c>
      <c r="H31" s="2934">
        <v>131.23030094674445</v>
      </c>
      <c r="I31" s="2935">
        <v>2.5396944419006453</v>
      </c>
      <c r="K31" s="2932">
        <v>41000</v>
      </c>
      <c r="L31" s="2933">
        <v>157.33000000000001</v>
      </c>
      <c r="M31" s="2934">
        <v>172.11218572346073</v>
      </c>
      <c r="N31" s="2935">
        <v>9.395656088133677</v>
      </c>
      <c r="P31" s="2949">
        <v>42826</v>
      </c>
      <c r="Q31" s="2933">
        <v>306.05277777777775</v>
      </c>
      <c r="R31" s="2934">
        <v>350.93283834770455</v>
      </c>
      <c r="S31" s="2935">
        <v>14.664157239740467</v>
      </c>
      <c r="U31" s="2942">
        <v>43647</v>
      </c>
      <c r="V31" s="2940">
        <v>359.43478260869563</v>
      </c>
      <c r="W31" s="2940">
        <v>361.25739130434783</v>
      </c>
      <c r="X31" s="2940">
        <v>394.57522320651839</v>
      </c>
      <c r="Y31" s="2948">
        <v>9.7765832073294252</v>
      </c>
      <c r="Z31" s="2948">
        <v>9.2227405457017611</v>
      </c>
    </row>
    <row r="32" spans="1:26" ht="17.25" customHeight="1">
      <c r="A32" s="2932">
        <v>37377</v>
      </c>
      <c r="B32" s="2933">
        <v>116.55</v>
      </c>
      <c r="C32" s="2934">
        <v>128.84117616475152</v>
      </c>
      <c r="D32" s="2935">
        <v>10.545839695196499</v>
      </c>
      <c r="F32" s="2932">
        <v>39203</v>
      </c>
      <c r="G32" s="2933">
        <v>127.56</v>
      </c>
      <c r="H32" s="2934">
        <v>130.03984086992853</v>
      </c>
      <c r="I32" s="2935">
        <v>1.9440583803139881</v>
      </c>
      <c r="K32" s="2932">
        <v>41030</v>
      </c>
      <c r="L32" s="2933">
        <v>157.28</v>
      </c>
      <c r="M32" s="2934">
        <v>173.57457458192988</v>
      </c>
      <c r="N32" s="2935">
        <v>10.360233075998144</v>
      </c>
      <c r="P32" s="2950"/>
      <c r="Q32" s="2933"/>
      <c r="R32" s="2934"/>
      <c r="S32" s="2935"/>
      <c r="U32" s="2942">
        <v>43678</v>
      </c>
      <c r="V32" s="2940">
        <v>359</v>
      </c>
      <c r="W32" s="2933">
        <v>362.99550000000011</v>
      </c>
      <c r="X32" s="2934">
        <v>394.16072870816197</v>
      </c>
      <c r="Y32" s="2941">
        <v>9.7940748490701868</v>
      </c>
      <c r="Z32" s="2935">
        <v>8.5855688867112274</v>
      </c>
    </row>
    <row r="33" spans="1:26" ht="18" customHeight="1" thickBot="1">
      <c r="A33" s="2932">
        <v>37408</v>
      </c>
      <c r="B33" s="2933">
        <v>118.49</v>
      </c>
      <c r="C33" s="2934">
        <v>126.91622463726723</v>
      </c>
      <c r="D33" s="2935">
        <v>7.1113382034494386</v>
      </c>
      <c r="F33" s="2932">
        <v>39234</v>
      </c>
      <c r="G33" s="2933">
        <v>127.41</v>
      </c>
      <c r="H33" s="2934">
        <v>129.97505158820243</v>
      </c>
      <c r="I33" s="2935">
        <v>2.0132262681127355</v>
      </c>
      <c r="K33" s="2932">
        <v>41061</v>
      </c>
      <c r="L33" s="2933">
        <v>157.44</v>
      </c>
      <c r="M33" s="2934">
        <v>174.26621576847069</v>
      </c>
      <c r="N33" s="2935">
        <v>10.687382983022541</v>
      </c>
      <c r="P33" s="2951"/>
      <c r="Q33" s="2933"/>
      <c r="R33" s="2934"/>
      <c r="S33" s="2935"/>
      <c r="U33" s="2949">
        <v>43709</v>
      </c>
      <c r="V33" s="2952">
        <v>360</v>
      </c>
      <c r="W33" s="2953">
        <v>363.99549999999999</v>
      </c>
      <c r="X33" s="2954">
        <v>396.05270486657969</v>
      </c>
      <c r="Y33" s="2955">
        <v>10.014640240716581</v>
      </c>
      <c r="Z33" s="2956">
        <v>8.807033292054351</v>
      </c>
    </row>
    <row r="34" spans="1:26" ht="18" customHeight="1">
      <c r="A34" s="2932">
        <v>37438</v>
      </c>
      <c r="B34" s="2933">
        <v>123.72</v>
      </c>
      <c r="C34" s="2934">
        <v>131.56895147042167</v>
      </c>
      <c r="D34" s="2935">
        <v>6.344125016506359</v>
      </c>
      <c r="F34" s="2932">
        <v>39264</v>
      </c>
      <c r="G34" s="2933">
        <v>127.19</v>
      </c>
      <c r="H34" s="2934">
        <v>132.05630706380603</v>
      </c>
      <c r="I34" s="2935">
        <v>3.826013887731766</v>
      </c>
      <c r="K34" s="2932">
        <v>41091</v>
      </c>
      <c r="L34" s="2933">
        <v>157.43</v>
      </c>
      <c r="M34" s="2934">
        <v>174.82800762197766</v>
      </c>
      <c r="N34" s="2935">
        <v>11.051265719353145</v>
      </c>
      <c r="P34" s="2951"/>
      <c r="Q34" s="2933"/>
      <c r="R34" s="2934"/>
      <c r="S34" s="2935"/>
    </row>
    <row r="35" spans="1:26" ht="18" customHeight="1">
      <c r="A35" s="2932">
        <v>37469</v>
      </c>
      <c r="B35" s="2933">
        <v>125.75</v>
      </c>
      <c r="C35" s="2934">
        <v>140.92187794767989</v>
      </c>
      <c r="D35" s="2935">
        <v>12.065111688015815</v>
      </c>
      <c r="F35" s="2932">
        <v>39295</v>
      </c>
      <c r="G35" s="2933">
        <v>126.68</v>
      </c>
      <c r="H35" s="2934">
        <v>130.26510685790686</v>
      </c>
      <c r="I35" s="2935">
        <v>2.8300496194402043</v>
      </c>
      <c r="K35" s="2932">
        <v>41122</v>
      </c>
      <c r="L35" s="2933">
        <v>157.38</v>
      </c>
      <c r="M35" s="2934">
        <v>175.10978799559842</v>
      </c>
      <c r="N35" s="2935">
        <v>11.265591559028103</v>
      </c>
      <c r="P35" s="2951"/>
      <c r="Q35" s="2933"/>
      <c r="R35" s="2934"/>
      <c r="S35" s="2935"/>
    </row>
    <row r="36" spans="1:26" ht="18" customHeight="1">
      <c r="A36" s="2932">
        <v>37500</v>
      </c>
      <c r="B36" s="2933">
        <v>126.45</v>
      </c>
      <c r="C36" s="2934">
        <v>138.69371655117763</v>
      </c>
      <c r="D36" s="2935">
        <v>9.6826544493298741</v>
      </c>
      <c r="F36" s="2932">
        <v>39326</v>
      </c>
      <c r="G36" s="2933">
        <v>125.88</v>
      </c>
      <c r="H36" s="2934">
        <v>129.46078392393019</v>
      </c>
      <c r="I36" s="2935">
        <v>2.8446011470687944</v>
      </c>
      <c r="K36" s="2932">
        <v>41153</v>
      </c>
      <c r="L36" s="2933">
        <v>157.34</v>
      </c>
      <c r="M36" s="2934">
        <v>172.85127809119695</v>
      </c>
      <c r="N36" s="2935">
        <v>9.8584454628174285</v>
      </c>
      <c r="P36" s="2951"/>
      <c r="Q36" s="2933"/>
      <c r="R36" s="2934"/>
      <c r="S36" s="2935"/>
    </row>
    <row r="37" spans="1:26" ht="18" customHeight="1">
      <c r="A37" s="2932">
        <v>37530</v>
      </c>
      <c r="B37" s="2933">
        <v>126.56</v>
      </c>
      <c r="C37" s="2934">
        <v>136.98858440129032</v>
      </c>
      <c r="D37" s="2935">
        <v>8.2400319226377388</v>
      </c>
      <c r="F37" s="2932">
        <v>39356</v>
      </c>
      <c r="G37" s="2933">
        <v>124.28</v>
      </c>
      <c r="H37" s="2934">
        <v>127.5477918280662</v>
      </c>
      <c r="I37" s="2935">
        <v>2.6293786836708999</v>
      </c>
      <c r="K37" s="2932">
        <v>41204</v>
      </c>
      <c r="L37" s="2933">
        <v>157.32</v>
      </c>
      <c r="M37" s="2934">
        <v>171.6278607804544</v>
      </c>
      <c r="N37" s="2935">
        <v>9.0947500511406076</v>
      </c>
      <c r="P37" s="2951"/>
      <c r="Q37" s="2933"/>
      <c r="R37" s="2934"/>
      <c r="S37" s="2935"/>
    </row>
    <row r="38" spans="1:26" ht="18" customHeight="1">
      <c r="A38" s="2932">
        <v>37561</v>
      </c>
      <c r="B38" s="2933">
        <v>126.83</v>
      </c>
      <c r="C38" s="2934">
        <v>130.70960782058222</v>
      </c>
      <c r="D38" s="2935">
        <v>3.0589039033211565</v>
      </c>
      <c r="F38" s="2932">
        <v>39387</v>
      </c>
      <c r="G38" s="2933">
        <v>120.12</v>
      </c>
      <c r="H38" s="2934">
        <v>125.50244620662474</v>
      </c>
      <c r="I38" s="2935">
        <v>4.4808909479060395</v>
      </c>
      <c r="K38" s="2932">
        <v>41224</v>
      </c>
      <c r="L38" s="2933">
        <v>157.31</v>
      </c>
      <c r="M38" s="2934">
        <v>171.99685728845793</v>
      </c>
      <c r="N38" s="2935">
        <v>9.3362515342050276</v>
      </c>
      <c r="P38" s="2951"/>
      <c r="Q38" s="2933"/>
      <c r="R38" s="2934"/>
      <c r="S38" s="2935"/>
    </row>
    <row r="39" spans="1:26" ht="18" customHeight="1">
      <c r="A39" s="2932">
        <v>37591</v>
      </c>
      <c r="B39" s="2933">
        <v>126.88</v>
      </c>
      <c r="C39" s="2934">
        <v>139.18098817092505</v>
      </c>
      <c r="D39" s="2935">
        <v>9.6949780666181056</v>
      </c>
      <c r="F39" s="2932">
        <v>39417</v>
      </c>
      <c r="G39" s="2933">
        <v>118.21</v>
      </c>
      <c r="H39" s="2934">
        <v>121.10524236182702</v>
      </c>
      <c r="I39" s="2935">
        <v>2.4492364113247866</v>
      </c>
      <c r="K39" s="2932">
        <v>41254</v>
      </c>
      <c r="L39" s="2933">
        <v>157.32</v>
      </c>
      <c r="M39" s="2934">
        <v>173.62767659706424</v>
      </c>
      <c r="N39" s="2935">
        <v>10.365927152977527</v>
      </c>
      <c r="P39" s="2951"/>
      <c r="Q39" s="2933"/>
      <c r="R39" s="2934"/>
      <c r="S39" s="2935"/>
    </row>
    <row r="40" spans="1:26" ht="18" customHeight="1">
      <c r="A40" s="2932">
        <v>37622</v>
      </c>
      <c r="B40" s="2933">
        <v>127.07</v>
      </c>
      <c r="C40" s="2934">
        <v>139.01517247311841</v>
      </c>
      <c r="D40" s="2935">
        <v>9.4004662572742728</v>
      </c>
      <c r="F40" s="2932">
        <v>39448</v>
      </c>
      <c r="G40" s="2933">
        <v>117.98</v>
      </c>
      <c r="H40" s="2934">
        <v>121.02970094545077</v>
      </c>
      <c r="I40" s="2935">
        <v>2.5849304504583541</v>
      </c>
      <c r="K40" s="2932">
        <v>41275</v>
      </c>
      <c r="L40" s="2933">
        <v>157.30000000000001</v>
      </c>
      <c r="M40" s="2934">
        <v>173.1539923604349</v>
      </c>
      <c r="N40" s="2935">
        <v>10.078825403963691</v>
      </c>
      <c r="P40" s="2951"/>
      <c r="Q40" s="2933"/>
      <c r="R40" s="2934"/>
      <c r="S40" s="2935"/>
    </row>
    <row r="41" spans="1:26" ht="18" customHeight="1">
      <c r="A41" s="2932">
        <v>37653</v>
      </c>
      <c r="B41" s="2933">
        <v>127.32</v>
      </c>
      <c r="C41" s="2934">
        <v>136.97055818358947</v>
      </c>
      <c r="D41" s="2935">
        <v>7.5797660882732352</v>
      </c>
      <c r="F41" s="2932">
        <v>39479</v>
      </c>
      <c r="G41" s="2933">
        <v>118.21</v>
      </c>
      <c r="H41" s="2934">
        <v>122.83074385149662</v>
      </c>
      <c r="I41" s="2935">
        <v>3.9089280530383448</v>
      </c>
      <c r="K41" s="2932">
        <v>41306</v>
      </c>
      <c r="L41" s="2933">
        <v>157.30000000000001</v>
      </c>
      <c r="M41" s="2934">
        <v>168.81377061379729</v>
      </c>
      <c r="N41" s="2935">
        <v>7.3196253107420697</v>
      </c>
      <c r="P41" s="2951"/>
      <c r="Q41" s="2933"/>
      <c r="R41" s="2934"/>
      <c r="S41" s="2935"/>
    </row>
    <row r="42" spans="1:26" ht="18" customHeight="1">
      <c r="A42" s="2932">
        <v>37681</v>
      </c>
      <c r="B42" s="2933">
        <v>127.16</v>
      </c>
      <c r="C42" s="2934">
        <v>132.62486792065076</v>
      </c>
      <c r="D42" s="2935">
        <v>4.2976312682060094</v>
      </c>
      <c r="F42" s="2932">
        <v>39508</v>
      </c>
      <c r="G42" s="2933">
        <v>117.92</v>
      </c>
      <c r="H42" s="2934">
        <v>122.75548503738747</v>
      </c>
      <c r="I42" s="2935">
        <v>4.1006487766175974</v>
      </c>
      <c r="K42" s="2932">
        <v>41334</v>
      </c>
      <c r="L42" s="2933">
        <v>157.31</v>
      </c>
      <c r="M42" s="2934">
        <v>168.96746997554655</v>
      </c>
      <c r="N42" s="2935">
        <v>7.4105078987645721</v>
      </c>
      <c r="P42" s="2951"/>
      <c r="Q42" s="2933"/>
      <c r="R42" s="2934"/>
      <c r="S42" s="2935"/>
    </row>
    <row r="43" spans="1:26" ht="18" customHeight="1">
      <c r="A43" s="2932">
        <v>37712</v>
      </c>
      <c r="B43" s="2933">
        <v>127.37</v>
      </c>
      <c r="C43" s="2934">
        <v>130.66779058317744</v>
      </c>
      <c r="D43" s="2935">
        <v>2.5891423280030077</v>
      </c>
      <c r="F43" s="2932">
        <v>39539</v>
      </c>
      <c r="G43" s="2933">
        <v>117.87</v>
      </c>
      <c r="H43" s="2934">
        <v>122.22362924509777</v>
      </c>
      <c r="I43" s="2935">
        <v>3.6935855137844773</v>
      </c>
      <c r="K43" s="2932">
        <v>41365</v>
      </c>
      <c r="L43" s="2933">
        <v>157.31</v>
      </c>
      <c r="M43" s="2934">
        <v>168.34683102587442</v>
      </c>
      <c r="N43" s="2935">
        <v>7.0159754789106996</v>
      </c>
      <c r="P43" s="2951"/>
      <c r="Q43" s="2933"/>
      <c r="R43" s="2934"/>
      <c r="S43" s="2935"/>
    </row>
    <row r="44" spans="1:26" ht="18" customHeight="1">
      <c r="A44" s="2932">
        <v>37742</v>
      </c>
      <c r="B44" s="2933">
        <v>127.67</v>
      </c>
      <c r="C44" s="2934">
        <v>134.8992165829755</v>
      </c>
      <c r="D44" s="2935">
        <v>5.6624238920462879</v>
      </c>
      <c r="F44" s="2932">
        <v>39569</v>
      </c>
      <c r="G44" s="2933">
        <v>117.83</v>
      </c>
      <c r="H44" s="2934">
        <v>122.66925735122757</v>
      </c>
      <c r="I44" s="2935">
        <v>4.1069823909255483</v>
      </c>
      <c r="K44" s="2932">
        <v>41395</v>
      </c>
      <c r="L44" s="2933">
        <v>157.30000000000001</v>
      </c>
      <c r="M44" s="2934">
        <v>169.74442450919202</v>
      </c>
      <c r="N44" s="2935">
        <v>7.9112679651570259</v>
      </c>
      <c r="P44" s="2951"/>
      <c r="Q44" s="2933"/>
      <c r="R44" s="2934"/>
      <c r="S44" s="2935"/>
    </row>
    <row r="45" spans="1:26" ht="18" customHeight="1">
      <c r="A45" s="2932">
        <v>37773</v>
      </c>
      <c r="B45" s="2933">
        <v>127.83</v>
      </c>
      <c r="C45" s="2934">
        <v>135.94488926683798</v>
      </c>
      <c r="D45" s="2935">
        <v>6.3481884274724063</v>
      </c>
      <c r="F45" s="2932">
        <v>39600</v>
      </c>
      <c r="G45" s="2933">
        <v>117.81</v>
      </c>
      <c r="H45" s="2934">
        <v>124.07826297456191</v>
      </c>
      <c r="I45" s="2935">
        <v>5.3206544220031464</v>
      </c>
      <c r="K45" s="2932">
        <v>41426</v>
      </c>
      <c r="L45" s="2933">
        <v>157.31</v>
      </c>
      <c r="M45" s="2934">
        <v>169.09715823612262</v>
      </c>
      <c r="N45" s="2935">
        <v>7.4929491043942669</v>
      </c>
      <c r="P45" s="2951"/>
      <c r="Q45" s="2933"/>
      <c r="R45" s="2934"/>
      <c r="S45" s="2935"/>
    </row>
    <row r="46" spans="1:26" ht="18" customHeight="1">
      <c r="A46" s="2932">
        <v>37803</v>
      </c>
      <c r="B46" s="2933">
        <v>127.77</v>
      </c>
      <c r="C46" s="2934">
        <v>142.69624673090979</v>
      </c>
      <c r="D46" s="2935">
        <v>11.682121570720668</v>
      </c>
      <c r="F46" s="2932">
        <v>39630</v>
      </c>
      <c r="G46" s="2933">
        <v>117.77</v>
      </c>
      <c r="H46" s="2934">
        <v>125.69363314556963</v>
      </c>
      <c r="I46" s="2935">
        <v>6.728057353799473</v>
      </c>
      <c r="K46" s="2932">
        <v>41456</v>
      </c>
      <c r="L46" s="2933">
        <v>157.32</v>
      </c>
      <c r="M46" s="2934">
        <v>167.51150064676941</v>
      </c>
      <c r="N46" s="2935">
        <v>6.4781977159734385</v>
      </c>
      <c r="P46" s="2951"/>
      <c r="Q46" s="2933"/>
      <c r="R46" s="2934"/>
      <c r="S46" s="2935"/>
    </row>
    <row r="47" spans="1:26" ht="18" customHeight="1">
      <c r="A47" s="2932">
        <v>37834</v>
      </c>
      <c r="B47" s="2933">
        <v>127.9</v>
      </c>
      <c r="C47" s="2934">
        <v>141.29762281092789</v>
      </c>
      <c r="D47" s="2935">
        <v>10.47507647453314</v>
      </c>
      <c r="F47" s="2932">
        <v>39661</v>
      </c>
      <c r="G47" s="2933">
        <v>117.74</v>
      </c>
      <c r="H47" s="2934">
        <v>127.08400578842799</v>
      </c>
      <c r="I47" s="2935">
        <v>7.936135373218951</v>
      </c>
      <c r="K47" s="2932">
        <v>41487</v>
      </c>
      <c r="L47" s="2933">
        <v>157.31</v>
      </c>
      <c r="M47" s="2934">
        <v>167.69104579856702</v>
      </c>
      <c r="N47" s="2935">
        <v>6.5991010098321885</v>
      </c>
      <c r="P47" s="2951"/>
      <c r="Q47" s="2933"/>
      <c r="R47" s="2934"/>
      <c r="S47" s="2935"/>
    </row>
    <row r="48" spans="1:26" ht="18" customHeight="1">
      <c r="A48" s="2932">
        <v>37865</v>
      </c>
      <c r="B48" s="2933">
        <v>128.58000000000001</v>
      </c>
      <c r="C48" s="2934">
        <v>140.77520155212227</v>
      </c>
      <c r="D48" s="2935">
        <v>9.4845244611310129</v>
      </c>
      <c r="F48" s="2932">
        <v>39692</v>
      </c>
      <c r="G48" s="2933">
        <v>117.73</v>
      </c>
      <c r="H48" s="2934">
        <v>125.54566059016081</v>
      </c>
      <c r="I48" s="2935">
        <v>6.6386312665937339</v>
      </c>
      <c r="K48" s="2932">
        <v>41518</v>
      </c>
      <c r="L48" s="2933">
        <v>157.32</v>
      </c>
      <c r="M48" s="2934">
        <v>167.71142049834998</v>
      </c>
      <c r="N48" s="2935">
        <v>6.6052761876112314</v>
      </c>
      <c r="P48" s="2951"/>
      <c r="Q48" s="2933"/>
      <c r="R48" s="2934"/>
      <c r="S48" s="2935"/>
    </row>
    <row r="49" spans="1:19" ht="18" customHeight="1">
      <c r="A49" s="2932">
        <v>37895</v>
      </c>
      <c r="B49" s="2933">
        <v>129.79</v>
      </c>
      <c r="C49" s="2934">
        <v>148.75181032168987</v>
      </c>
      <c r="D49" s="2935">
        <v>14.609608075884031</v>
      </c>
      <c r="F49" s="2932">
        <v>39722</v>
      </c>
      <c r="G49" s="2933">
        <v>117.72</v>
      </c>
      <c r="H49" s="2934">
        <v>126.80334456176649</v>
      </c>
      <c r="I49" s="2935">
        <v>7.7160589209705188</v>
      </c>
      <c r="K49" s="2932">
        <v>41569</v>
      </c>
      <c r="L49" s="2933">
        <v>157.41999999999999</v>
      </c>
      <c r="M49" s="2934">
        <v>167.84115816992195</v>
      </c>
      <c r="N49" s="2935">
        <v>6.6199708867500746</v>
      </c>
      <c r="P49" s="2951"/>
      <c r="Q49" s="2933"/>
      <c r="R49" s="2934"/>
      <c r="S49" s="2935"/>
    </row>
    <row r="50" spans="1:19" ht="18" customHeight="1">
      <c r="A50" s="2932">
        <v>37926</v>
      </c>
      <c r="B50" s="2933">
        <v>136.61000000000001</v>
      </c>
      <c r="C50" s="2934">
        <v>157.2128240361759</v>
      </c>
      <c r="D50" s="2935">
        <v>15.081490400538677</v>
      </c>
      <c r="F50" s="2932">
        <v>39753</v>
      </c>
      <c r="G50" s="2933">
        <v>117.74</v>
      </c>
      <c r="H50" s="2934">
        <v>130.31183624321605</v>
      </c>
      <c r="I50" s="2935">
        <v>10.677625482602391</v>
      </c>
      <c r="K50" s="2932">
        <v>41589</v>
      </c>
      <c r="L50" s="2933">
        <v>157.27000000000001</v>
      </c>
      <c r="M50" s="2934">
        <v>168.09042988495409</v>
      </c>
      <c r="N50" s="2935">
        <v>6.8801614325389959</v>
      </c>
      <c r="P50" s="2951"/>
      <c r="Q50" s="2933"/>
      <c r="R50" s="2934"/>
      <c r="S50" s="2935"/>
    </row>
    <row r="51" spans="1:19" ht="18" customHeight="1">
      <c r="A51" s="2932">
        <v>37956</v>
      </c>
      <c r="B51" s="2933">
        <v>137.22</v>
      </c>
      <c r="C51" s="2934">
        <v>162.81848820135895</v>
      </c>
      <c r="D51" s="2935">
        <v>18.655070836145569</v>
      </c>
      <c r="F51" s="2932">
        <v>39783</v>
      </c>
      <c r="G51" s="2933">
        <v>126.48</v>
      </c>
      <c r="H51" s="2934">
        <v>133.77389598434277</v>
      </c>
      <c r="I51" s="2935">
        <v>5.7668374322760663</v>
      </c>
      <c r="K51" s="2932">
        <v>41619</v>
      </c>
      <c r="L51" s="2933">
        <v>157.27000000000001</v>
      </c>
      <c r="M51" s="2934">
        <v>167.6695155108097</v>
      </c>
      <c r="N51" s="2935">
        <v>6.6125233743305696</v>
      </c>
      <c r="P51" s="2951"/>
      <c r="Q51" s="2933"/>
      <c r="R51" s="2934"/>
      <c r="S51" s="2935"/>
    </row>
    <row r="52" spans="1:19" ht="18" customHeight="1">
      <c r="A52" s="2932">
        <v>37987</v>
      </c>
      <c r="B52" s="2933">
        <v>136.08000000000001</v>
      </c>
      <c r="C52" s="2934">
        <v>166.75971018996964</v>
      </c>
      <c r="D52" s="2935">
        <v>22.545348464116419</v>
      </c>
      <c r="F52" s="2932">
        <v>39814</v>
      </c>
      <c r="G52" s="2933">
        <v>145.78</v>
      </c>
      <c r="H52" s="2934">
        <v>145.38937042199839</v>
      </c>
      <c r="I52" s="2935">
        <v>-0.2679582782285691</v>
      </c>
      <c r="K52" s="2932">
        <v>41640</v>
      </c>
      <c r="L52" s="2933">
        <v>157.29</v>
      </c>
      <c r="M52" s="2934">
        <v>167.27180611612559</v>
      </c>
      <c r="N52" s="2935">
        <v>6.3461161651253084</v>
      </c>
      <c r="P52" s="2951"/>
      <c r="Q52" s="2933"/>
      <c r="R52" s="2934"/>
      <c r="S52" s="2935"/>
    </row>
    <row r="53" spans="1:19" ht="18" customHeight="1">
      <c r="A53" s="2932">
        <v>38018</v>
      </c>
      <c r="B53" s="2933">
        <v>135.16</v>
      </c>
      <c r="C53" s="2934">
        <v>163.40442271327905</v>
      </c>
      <c r="D53" s="2935">
        <v>20.89702775471963</v>
      </c>
      <c r="F53" s="2932">
        <v>39845</v>
      </c>
      <c r="G53" s="2944">
        <v>147.13999999999999</v>
      </c>
      <c r="H53" s="2945">
        <v>166.18939356508321</v>
      </c>
      <c r="I53" s="2947">
        <v>12.946441188720417</v>
      </c>
      <c r="K53" s="2932">
        <v>41671</v>
      </c>
      <c r="L53" s="2944">
        <v>157.31</v>
      </c>
      <c r="M53" s="2945">
        <v>167.19636517200149</v>
      </c>
      <c r="N53" s="2947">
        <v>6.2846387209977053</v>
      </c>
      <c r="P53" s="2951"/>
      <c r="Q53" s="2933"/>
      <c r="R53" s="2934"/>
      <c r="S53" s="2935"/>
    </row>
    <row r="54" spans="1:19" ht="18" customHeight="1">
      <c r="A54" s="2932">
        <v>38047</v>
      </c>
      <c r="B54" s="2933">
        <v>134.43</v>
      </c>
      <c r="C54" s="2934">
        <v>165.93707658927497</v>
      </c>
      <c r="D54" s="2935">
        <v>23.437533727051221</v>
      </c>
      <c r="F54" s="2932">
        <v>39873</v>
      </c>
      <c r="G54" s="2944">
        <v>147.72</v>
      </c>
      <c r="H54" s="2944">
        <v>168.20225840701235</v>
      </c>
      <c r="I54" s="2957">
        <v>13.865595997165144</v>
      </c>
      <c r="K54" s="2932">
        <v>41699</v>
      </c>
      <c r="L54" s="2944">
        <v>157.30000000000001</v>
      </c>
      <c r="M54" s="2944">
        <v>167.54679951590299</v>
      </c>
      <c r="N54" s="2957">
        <v>6.514176424604563</v>
      </c>
      <c r="P54" s="2951"/>
      <c r="Q54" s="2933"/>
      <c r="R54" s="2934"/>
      <c r="S54" s="2935"/>
    </row>
    <row r="55" spans="1:19" ht="18" customHeight="1">
      <c r="A55" s="2932">
        <v>38078</v>
      </c>
      <c r="B55" s="2933">
        <v>133.51</v>
      </c>
      <c r="C55" s="2934">
        <v>161.81322677678889</v>
      </c>
      <c r="D55" s="2935">
        <v>21.199330969057677</v>
      </c>
      <c r="F55" s="2932">
        <v>39904</v>
      </c>
      <c r="G55" s="2944">
        <v>147.22999999999999</v>
      </c>
      <c r="H55" s="2944">
        <v>169.59264194582508</v>
      </c>
      <c r="I55" s="2957">
        <v>15.18891662421048</v>
      </c>
      <c r="K55" s="2932">
        <v>41730</v>
      </c>
      <c r="L55" s="2944">
        <v>157.29</v>
      </c>
      <c r="M55" s="2944">
        <v>167.01760179494531</v>
      </c>
      <c r="N55" s="2957">
        <v>6.1845011093809621</v>
      </c>
      <c r="P55" s="2951"/>
      <c r="Q55" s="2933"/>
      <c r="R55" s="2934"/>
      <c r="S55" s="2935"/>
    </row>
    <row r="56" spans="1:19" ht="18" customHeight="1">
      <c r="A56" s="2932">
        <v>38108</v>
      </c>
      <c r="B56" s="2933">
        <v>133.01</v>
      </c>
      <c r="C56" s="2934">
        <v>153.42144996955875</v>
      </c>
      <c r="D56" s="2935">
        <v>15.345801044702476</v>
      </c>
      <c r="F56" s="2932">
        <v>39934</v>
      </c>
      <c r="G56" s="2944">
        <v>147.84</v>
      </c>
      <c r="H56" s="2944">
        <v>168.00176732103915</v>
      </c>
      <c r="I56" s="2957">
        <v>13.637559064555701</v>
      </c>
      <c r="K56" s="2932">
        <v>41760</v>
      </c>
      <c r="L56" s="2944">
        <v>157.29</v>
      </c>
      <c r="M56" s="2944">
        <v>166.38985038087904</v>
      </c>
      <c r="N56" s="2957">
        <v>5.7853966437021089</v>
      </c>
      <c r="P56" s="2951"/>
      <c r="Q56" s="2933"/>
      <c r="R56" s="2934"/>
      <c r="S56" s="2935"/>
    </row>
    <row r="57" spans="1:19" ht="18" customHeight="1">
      <c r="A57" s="2932">
        <v>38139</v>
      </c>
      <c r="B57" s="2933">
        <v>132.75</v>
      </c>
      <c r="C57" s="2934">
        <v>154.60130017451081</v>
      </c>
      <c r="D57" s="2935">
        <v>16.460489773642795</v>
      </c>
      <c r="F57" s="2932">
        <v>39965</v>
      </c>
      <c r="G57" s="2944">
        <v>148.19999999999999</v>
      </c>
      <c r="H57" s="2944">
        <v>169.54588592663001</v>
      </c>
      <c r="I57" s="2957">
        <v>14.403431799345492</v>
      </c>
      <c r="K57" s="2932">
        <v>41791</v>
      </c>
      <c r="L57" s="2944">
        <v>157.29</v>
      </c>
      <c r="M57" s="2944">
        <v>166.28052780903866</v>
      </c>
      <c r="N57" s="2957">
        <v>5.7158928152067316</v>
      </c>
      <c r="P57" s="2951"/>
      <c r="Q57" s="2933"/>
      <c r="R57" s="2934"/>
      <c r="S57" s="2935"/>
    </row>
    <row r="58" spans="1:19" ht="19.5" customHeight="1">
      <c r="A58" s="2932">
        <v>38169</v>
      </c>
      <c r="B58" s="2933">
        <v>132.80000000000001</v>
      </c>
      <c r="C58" s="2934">
        <v>146.67480600783489</v>
      </c>
      <c r="D58" s="2935">
        <v>10.447896090237105</v>
      </c>
      <c r="F58" s="2932">
        <v>39995</v>
      </c>
      <c r="G58" s="2944">
        <v>148.59</v>
      </c>
      <c r="H58" s="2944">
        <v>167.17439606566234</v>
      </c>
      <c r="I58" s="2957">
        <v>12.507164725528186</v>
      </c>
      <c r="K58" s="2932">
        <v>41821</v>
      </c>
      <c r="L58" s="2944">
        <v>157.29</v>
      </c>
      <c r="M58" s="2944">
        <v>166.68115360364186</v>
      </c>
      <c r="N58" s="2957">
        <v>5.9705980060028407</v>
      </c>
      <c r="P58" s="2951"/>
      <c r="Q58" s="2933"/>
      <c r="R58" s="2934"/>
      <c r="S58" s="2935"/>
    </row>
    <row r="59" spans="1:19" ht="18" customHeight="1">
      <c r="A59" s="2932">
        <v>38200</v>
      </c>
      <c r="B59" s="2933">
        <v>132.83000000000001</v>
      </c>
      <c r="C59" s="2934">
        <v>142.7198898578356</v>
      </c>
      <c r="D59" s="2935">
        <v>7.4455242474106615</v>
      </c>
      <c r="F59" s="2932">
        <v>40026</v>
      </c>
      <c r="G59" s="2944">
        <v>151.86000000000001</v>
      </c>
      <c r="H59" s="2944">
        <v>168.60430626550954</v>
      </c>
      <c r="I59" s="2957">
        <v>11.026146625516606</v>
      </c>
      <c r="K59" s="2932">
        <v>41852</v>
      </c>
      <c r="L59" s="2944">
        <v>157.29</v>
      </c>
      <c r="M59" s="2944">
        <v>166.98851420204463</v>
      </c>
      <c r="N59" s="2957">
        <v>6.1660081391344868</v>
      </c>
      <c r="P59" s="2951"/>
      <c r="Q59" s="2933"/>
      <c r="R59" s="2934"/>
      <c r="S59" s="2935"/>
    </row>
    <row r="60" spans="1:19" ht="20.25" customHeight="1">
      <c r="A60" s="2932">
        <v>38231</v>
      </c>
      <c r="B60" s="2933">
        <v>132.84</v>
      </c>
      <c r="C60" s="2934">
        <v>146.23397414482301</v>
      </c>
      <c r="D60" s="2935">
        <v>10.082786920222075</v>
      </c>
      <c r="F60" s="2932">
        <v>40057</v>
      </c>
      <c r="G60" s="2944">
        <v>152.30000000000001</v>
      </c>
      <c r="H60" s="2944">
        <v>171.17485790159151</v>
      </c>
      <c r="I60" s="2957">
        <v>12.393209390408073</v>
      </c>
      <c r="K60" s="2932">
        <v>41883</v>
      </c>
      <c r="L60" s="2944">
        <v>157.30000000000001</v>
      </c>
      <c r="M60" s="2944">
        <v>167.86066906347835</v>
      </c>
      <c r="N60" s="2957">
        <v>6.7137120556124241</v>
      </c>
      <c r="P60" s="2951"/>
      <c r="Q60" s="2933"/>
      <c r="R60" s="2934"/>
      <c r="S60" s="2935"/>
    </row>
    <row r="61" spans="1:19" ht="18.75" customHeight="1">
      <c r="A61" s="2932">
        <v>38261</v>
      </c>
      <c r="B61" s="2933">
        <v>132.86000000000001</v>
      </c>
      <c r="C61" s="2934">
        <v>141.37435369607235</v>
      </c>
      <c r="D61" s="2935">
        <v>6.408515502086658</v>
      </c>
      <c r="F61" s="2932">
        <v>40087</v>
      </c>
      <c r="G61" s="2944">
        <v>149.36000000000001</v>
      </c>
      <c r="H61" s="2944">
        <v>170.31511062574796</v>
      </c>
      <c r="I61" s="2957">
        <v>14.029934805669489</v>
      </c>
      <c r="K61" s="2932">
        <v>41913</v>
      </c>
      <c r="L61" s="2944">
        <v>157.31</v>
      </c>
      <c r="M61" s="2944">
        <v>167.60347139383353</v>
      </c>
      <c r="N61" s="2957">
        <v>6.5434310557711068</v>
      </c>
      <c r="P61" s="2951"/>
      <c r="Q61" s="2933"/>
      <c r="R61" s="2934"/>
      <c r="S61" s="2935"/>
    </row>
    <row r="62" spans="1:19" ht="19.5" customHeight="1">
      <c r="A62" s="2932">
        <v>38292</v>
      </c>
      <c r="B62" s="2933">
        <v>132.87</v>
      </c>
      <c r="C62" s="2934">
        <v>142.566940223649</v>
      </c>
      <c r="D62" s="2935">
        <v>7.2980659469022306</v>
      </c>
      <c r="F62" s="2932">
        <v>40118</v>
      </c>
      <c r="G62" s="2944">
        <v>150.85</v>
      </c>
      <c r="H62" s="2944">
        <v>166.97335370983126</v>
      </c>
      <c r="I62" s="2957">
        <v>10.688335240193082</v>
      </c>
      <c r="K62" s="2932">
        <v>41944</v>
      </c>
      <c r="L62" s="2944">
        <v>160</v>
      </c>
      <c r="M62" s="2944">
        <v>167.20670991857921</v>
      </c>
      <c r="N62" s="2957">
        <v>4.5041936991120046</v>
      </c>
      <c r="P62" s="2951"/>
      <c r="Q62" s="2933"/>
      <c r="R62" s="2934"/>
      <c r="S62" s="2935"/>
    </row>
    <row r="63" spans="1:19" ht="19.5" customHeight="1" thickBot="1">
      <c r="A63" s="2949">
        <v>38322</v>
      </c>
      <c r="B63" s="2953">
        <v>132.86000000000001</v>
      </c>
      <c r="C63" s="2954">
        <v>141.24506396836424</v>
      </c>
      <c r="D63" s="2956">
        <v>6.3112027460215421</v>
      </c>
      <c r="F63" s="2949">
        <v>40148</v>
      </c>
      <c r="G63" s="2953">
        <v>149.69</v>
      </c>
      <c r="H63" s="2954">
        <v>166.44718226984853</v>
      </c>
      <c r="I63" s="2956">
        <v>11.194590333254412</v>
      </c>
      <c r="K63" s="2949">
        <v>41974</v>
      </c>
      <c r="L63" s="2953">
        <v>169.68</v>
      </c>
      <c r="M63" s="2954">
        <v>170.42955680754329</v>
      </c>
      <c r="N63" s="2956">
        <v>0.4417472934602108</v>
      </c>
      <c r="P63" s="2958"/>
      <c r="Q63" s="2953"/>
      <c r="R63" s="2954"/>
      <c r="S63" s="2956"/>
    </row>
    <row r="64" spans="1:19">
      <c r="G64" s="2925"/>
    </row>
    <row r="65" spans="1:7" ht="15.75">
      <c r="A65" s="2060" t="s">
        <v>2248</v>
      </c>
      <c r="G65" s="2925"/>
    </row>
    <row r="66" spans="1:7">
      <c r="A66" s="2461" t="s">
        <v>314</v>
      </c>
      <c r="G66" s="2925"/>
    </row>
    <row r="67" spans="1:7">
      <c r="G67" s="2925"/>
    </row>
    <row r="68" spans="1:7">
      <c r="G68" s="2925"/>
    </row>
    <row r="69" spans="1:7">
      <c r="G69" s="2925"/>
    </row>
    <row r="70" spans="1:7">
      <c r="G70" s="2925"/>
    </row>
    <row r="71" spans="1:7">
      <c r="B71" s="2925"/>
      <c r="G71" s="2925"/>
    </row>
    <row r="72" spans="1:7">
      <c r="B72" s="2925"/>
      <c r="G72" s="2925"/>
    </row>
    <row r="73" spans="1:7">
      <c r="B73" s="2925"/>
      <c r="G73" s="2925"/>
    </row>
    <row r="74" spans="1:7">
      <c r="B74" s="2925"/>
      <c r="G74" s="2925"/>
    </row>
    <row r="75" spans="1:7">
      <c r="B75" s="2925"/>
      <c r="G75" s="2925"/>
    </row>
    <row r="76" spans="1:7">
      <c r="B76" s="2925"/>
      <c r="G76" s="2925"/>
    </row>
    <row r="77" spans="1:7">
      <c r="B77" s="2925"/>
      <c r="G77" s="2925"/>
    </row>
    <row r="78" spans="1:7">
      <c r="B78" s="2925"/>
      <c r="G78" s="2925"/>
    </row>
    <row r="79" spans="1:7">
      <c r="B79" s="2925"/>
      <c r="G79" s="2925"/>
    </row>
    <row r="80" spans="1:7">
      <c r="B80" s="2925"/>
      <c r="G80" s="2925"/>
    </row>
    <row r="81" spans="2:7">
      <c r="B81" s="2925"/>
      <c r="G81" s="2925"/>
    </row>
    <row r="82" spans="2:7">
      <c r="B82" s="2925"/>
      <c r="G82" s="2925"/>
    </row>
    <row r="83" spans="2:7">
      <c r="B83" s="2925"/>
      <c r="G83" s="2925"/>
    </row>
    <row r="84" spans="2:7">
      <c r="B84" s="2925"/>
      <c r="G84" s="2925"/>
    </row>
    <row r="85" spans="2:7">
      <c r="B85" s="2925"/>
      <c r="G85" s="2925"/>
    </row>
    <row r="86" spans="2:7">
      <c r="B86" s="2925"/>
      <c r="G86" s="2925"/>
    </row>
    <row r="87" spans="2:7">
      <c r="B87" s="2925"/>
      <c r="G87" s="2925"/>
    </row>
    <row r="88" spans="2:7">
      <c r="B88" s="2925"/>
      <c r="G88" s="2925"/>
    </row>
    <row r="89" spans="2:7">
      <c r="B89" s="2925"/>
      <c r="G89" s="2925"/>
    </row>
    <row r="90" spans="2:7">
      <c r="B90" s="2925"/>
      <c r="G90" s="2925"/>
    </row>
    <row r="91" spans="2:7">
      <c r="B91" s="2925"/>
      <c r="G91" s="2925"/>
    </row>
    <row r="92" spans="2:7">
      <c r="B92" s="2925"/>
      <c r="G92" s="2925"/>
    </row>
    <row r="93" spans="2:7">
      <c r="B93" s="2925"/>
      <c r="G93" s="2925"/>
    </row>
    <row r="94" spans="2:7">
      <c r="B94" s="2925"/>
      <c r="G94" s="2925"/>
    </row>
    <row r="95" spans="2:7">
      <c r="B95" s="2925"/>
      <c r="G95" s="2925"/>
    </row>
    <row r="96" spans="2:7">
      <c r="B96" s="2925"/>
      <c r="G96" s="2925"/>
    </row>
    <row r="97" spans="2:7">
      <c r="B97" s="2925"/>
      <c r="G97" s="2925"/>
    </row>
    <row r="98" spans="2:7">
      <c r="B98" s="2925"/>
      <c r="G98" s="2925"/>
    </row>
    <row r="99" spans="2:7">
      <c r="B99" s="2925"/>
      <c r="G99" s="2925"/>
    </row>
    <row r="100" spans="2:7">
      <c r="B100" s="2925"/>
      <c r="G100" s="2925"/>
    </row>
    <row r="101" spans="2:7">
      <c r="B101" s="2925"/>
      <c r="G101" s="2925"/>
    </row>
    <row r="102" spans="2:7">
      <c r="B102" s="2925"/>
      <c r="G102" s="2925"/>
    </row>
    <row r="103" spans="2:7">
      <c r="B103" s="2925"/>
      <c r="G103" s="2925"/>
    </row>
    <row r="104" spans="2:7">
      <c r="B104" s="2925"/>
      <c r="G104" s="2925"/>
    </row>
    <row r="105" spans="2:7">
      <c r="B105" s="2925"/>
      <c r="G105" s="2925"/>
    </row>
    <row r="106" spans="2:7">
      <c r="B106" s="2925"/>
      <c r="G106" s="2925"/>
    </row>
    <row r="107" spans="2:7">
      <c r="B107" s="2925"/>
      <c r="G107" s="2925"/>
    </row>
    <row r="108" spans="2:7">
      <c r="B108" s="2925"/>
      <c r="G108" s="2925"/>
    </row>
    <row r="109" spans="2:7">
      <c r="B109" s="2925"/>
      <c r="G109" s="2925"/>
    </row>
    <row r="110" spans="2:7">
      <c r="B110" s="2925"/>
      <c r="G110" s="2925"/>
    </row>
    <row r="111" spans="2:7">
      <c r="B111" s="2925"/>
      <c r="G111" s="2925"/>
    </row>
    <row r="112" spans="2:7">
      <c r="B112" s="2925"/>
      <c r="G112" s="2925"/>
    </row>
    <row r="113" spans="2:7">
      <c r="B113" s="2925"/>
      <c r="G113" s="2925"/>
    </row>
    <row r="114" spans="2:7">
      <c r="B114" s="2925"/>
      <c r="G114" s="2925"/>
    </row>
    <row r="115" spans="2:7">
      <c r="B115" s="2925"/>
      <c r="G115" s="2925"/>
    </row>
    <row r="116" spans="2:7">
      <c r="B116" s="2925"/>
      <c r="G116" s="2925"/>
    </row>
    <row r="117" spans="2:7">
      <c r="B117" s="2925"/>
      <c r="G117" s="2925"/>
    </row>
    <row r="118" spans="2:7">
      <c r="B118" s="2925"/>
      <c r="G118" s="2925"/>
    </row>
    <row r="119" spans="2:7">
      <c r="B119" s="2925"/>
      <c r="G119" s="2925"/>
    </row>
    <row r="120" spans="2:7">
      <c r="B120" s="2925"/>
      <c r="G120" s="2925"/>
    </row>
    <row r="121" spans="2:7">
      <c r="B121" s="2925"/>
      <c r="G121" s="2925"/>
    </row>
    <row r="122" spans="2:7">
      <c r="B122" s="2925"/>
      <c r="G122" s="2925"/>
    </row>
    <row r="123" spans="2:7">
      <c r="B123" s="2925"/>
      <c r="G123" s="2925"/>
    </row>
    <row r="124" spans="2:7">
      <c r="B124" s="2925"/>
      <c r="G124" s="2925"/>
    </row>
    <row r="125" spans="2:7">
      <c r="B125" s="2925"/>
      <c r="G125" s="2925"/>
    </row>
    <row r="126" spans="2:7">
      <c r="B126" s="2925"/>
      <c r="G126" s="2925"/>
    </row>
    <row r="127" spans="2:7">
      <c r="B127" s="2925"/>
      <c r="G127" s="2925"/>
    </row>
    <row r="128" spans="2:7">
      <c r="B128" s="2925"/>
      <c r="G128" s="2925"/>
    </row>
    <row r="129" spans="2:7">
      <c r="B129" s="2925"/>
      <c r="G129" s="2925"/>
    </row>
    <row r="130" spans="2:7">
      <c r="B130" s="2925"/>
      <c r="G130" s="2925"/>
    </row>
    <row r="131" spans="2:7">
      <c r="B131" s="2925"/>
      <c r="G131" s="2925"/>
    </row>
    <row r="132" spans="2:7">
      <c r="B132" s="2925"/>
      <c r="G132" s="2925"/>
    </row>
    <row r="133" spans="2:7">
      <c r="B133" s="2925"/>
      <c r="G133" s="2925"/>
    </row>
    <row r="134" spans="2:7">
      <c r="B134" s="2925"/>
      <c r="G134" s="2925"/>
    </row>
    <row r="135" spans="2:7">
      <c r="B135" s="2925"/>
      <c r="G135" s="2925"/>
    </row>
    <row r="136" spans="2:7">
      <c r="B136" s="2925"/>
      <c r="G136" s="2925"/>
    </row>
    <row r="137" spans="2:7">
      <c r="B137" s="2925"/>
      <c r="G137" s="2925"/>
    </row>
    <row r="138" spans="2:7">
      <c r="B138" s="2925"/>
      <c r="G138" s="2925"/>
    </row>
    <row r="139" spans="2:7">
      <c r="B139" s="2925"/>
      <c r="G139" s="2925"/>
    </row>
    <row r="140" spans="2:7">
      <c r="B140" s="2925"/>
      <c r="G140" s="2925"/>
    </row>
    <row r="141" spans="2:7">
      <c r="B141" s="2925"/>
      <c r="G141" s="2925"/>
    </row>
    <row r="142" spans="2:7">
      <c r="B142" s="2925"/>
      <c r="G142" s="2925"/>
    </row>
    <row r="143" spans="2:7">
      <c r="B143" s="2925"/>
      <c r="G143" s="2925"/>
    </row>
    <row r="144" spans="2:7">
      <c r="B144" s="2925"/>
      <c r="G144" s="2925"/>
    </row>
    <row r="145" spans="2:7">
      <c r="B145" s="2925"/>
      <c r="G145" s="2925"/>
    </row>
    <row r="146" spans="2:7">
      <c r="B146" s="2925"/>
      <c r="G146" s="2925"/>
    </row>
    <row r="147" spans="2:7">
      <c r="B147" s="2925"/>
      <c r="G147" s="2925"/>
    </row>
    <row r="148" spans="2:7">
      <c r="B148" s="2925"/>
      <c r="G148" s="2925"/>
    </row>
    <row r="149" spans="2:7">
      <c r="B149" s="2925"/>
      <c r="G149" s="2925"/>
    </row>
    <row r="150" spans="2:7">
      <c r="B150" s="2925"/>
      <c r="G150" s="2925"/>
    </row>
    <row r="151" spans="2:7">
      <c r="B151" s="2925"/>
      <c r="G151" s="2925"/>
    </row>
    <row r="152" spans="2:7">
      <c r="B152" s="2925"/>
      <c r="G152" s="2925"/>
    </row>
    <row r="153" spans="2:7">
      <c r="B153" s="2925"/>
      <c r="G153" s="2925"/>
    </row>
    <row r="154" spans="2:7">
      <c r="B154" s="2925"/>
      <c r="G154" s="2925"/>
    </row>
    <row r="155" spans="2:7">
      <c r="B155" s="2925"/>
      <c r="G155" s="2925"/>
    </row>
    <row r="156" spans="2:7">
      <c r="B156" s="2925"/>
      <c r="G156" s="2925"/>
    </row>
    <row r="157" spans="2:7">
      <c r="B157" s="2925"/>
      <c r="G157" s="2925"/>
    </row>
    <row r="158" spans="2:7">
      <c r="B158" s="2925"/>
      <c r="G158" s="2925"/>
    </row>
    <row r="159" spans="2:7">
      <c r="B159" s="2925"/>
      <c r="G159" s="2925"/>
    </row>
    <row r="160" spans="2:7">
      <c r="B160" s="2925"/>
      <c r="G160" s="2925"/>
    </row>
    <row r="161" spans="2:7">
      <c r="B161" s="2925"/>
      <c r="G161" s="2925"/>
    </row>
    <row r="162" spans="2:7">
      <c r="B162" s="2925"/>
      <c r="G162" s="2925"/>
    </row>
    <row r="163" spans="2:7">
      <c r="B163" s="2925"/>
      <c r="G163" s="2925"/>
    </row>
    <row r="164" spans="2:7">
      <c r="B164" s="2925"/>
      <c r="G164" s="2925"/>
    </row>
    <row r="165" spans="2:7">
      <c r="B165" s="2925"/>
      <c r="G165" s="2925"/>
    </row>
    <row r="166" spans="2:7">
      <c r="B166" s="2925"/>
      <c r="G166" s="2925"/>
    </row>
    <row r="167" spans="2:7">
      <c r="B167" s="2925"/>
      <c r="G167" s="2925"/>
    </row>
    <row r="168" spans="2:7">
      <c r="B168" s="2925"/>
      <c r="G168" s="2925"/>
    </row>
    <row r="169" spans="2:7">
      <c r="B169" s="2925"/>
      <c r="G169" s="2925"/>
    </row>
    <row r="170" spans="2:7">
      <c r="B170" s="2925"/>
      <c r="G170" s="2925"/>
    </row>
    <row r="171" spans="2:7">
      <c r="B171" s="2925"/>
      <c r="G171" s="2925"/>
    </row>
    <row r="172" spans="2:7">
      <c r="B172" s="2925"/>
      <c r="G172" s="2925"/>
    </row>
    <row r="173" spans="2:7">
      <c r="B173" s="2925"/>
      <c r="G173" s="2925"/>
    </row>
    <row r="174" spans="2:7">
      <c r="B174" s="2925"/>
      <c r="G174" s="2925"/>
    </row>
    <row r="175" spans="2:7">
      <c r="B175" s="2925"/>
      <c r="G175" s="2925"/>
    </row>
    <row r="176" spans="2:7">
      <c r="B176" s="2925"/>
      <c r="G176" s="2925"/>
    </row>
    <row r="177" spans="2:7">
      <c r="B177" s="2925"/>
      <c r="G177" s="2925"/>
    </row>
    <row r="178" spans="2:7">
      <c r="B178" s="2925"/>
      <c r="G178" s="2925"/>
    </row>
    <row r="179" spans="2:7">
      <c r="B179" s="2925"/>
      <c r="G179" s="2925"/>
    </row>
    <row r="180" spans="2:7">
      <c r="B180" s="2925"/>
      <c r="G180" s="2925"/>
    </row>
    <row r="181" spans="2:7">
      <c r="B181" s="2925"/>
      <c r="G181" s="2925"/>
    </row>
    <row r="182" spans="2:7">
      <c r="B182" s="2925"/>
      <c r="G182" s="2925"/>
    </row>
    <row r="183" spans="2:7">
      <c r="B183" s="2925"/>
      <c r="G183" s="2925"/>
    </row>
    <row r="184" spans="2:7">
      <c r="B184" s="2925"/>
      <c r="G184" s="2925"/>
    </row>
    <row r="185" spans="2:7">
      <c r="B185" s="2925"/>
      <c r="G185" s="2925"/>
    </row>
    <row r="186" spans="2:7">
      <c r="B186" s="2925"/>
      <c r="G186" s="2925"/>
    </row>
    <row r="187" spans="2:7">
      <c r="B187" s="2925"/>
      <c r="G187" s="2925"/>
    </row>
    <row r="188" spans="2:7">
      <c r="B188" s="2925"/>
      <c r="G188" s="2925"/>
    </row>
    <row r="189" spans="2:7">
      <c r="B189" s="2925"/>
      <c r="G189" s="2925"/>
    </row>
    <row r="190" spans="2:7">
      <c r="B190" s="2925"/>
      <c r="G190" s="2925"/>
    </row>
    <row r="191" spans="2:7">
      <c r="B191" s="2925"/>
      <c r="G191" s="2925"/>
    </row>
    <row r="192" spans="2:7">
      <c r="B192" s="2925"/>
      <c r="G192" s="2925"/>
    </row>
    <row r="193" spans="2:7">
      <c r="B193" s="2925"/>
      <c r="G193" s="2925"/>
    </row>
    <row r="194" spans="2:7">
      <c r="B194" s="2925"/>
      <c r="G194" s="2925"/>
    </row>
    <row r="195" spans="2:7">
      <c r="B195" s="2925"/>
      <c r="G195" s="2925"/>
    </row>
    <row r="196" spans="2:7">
      <c r="B196" s="2925"/>
      <c r="G196" s="2925"/>
    </row>
    <row r="197" spans="2:7">
      <c r="B197" s="2925"/>
      <c r="G197" s="2925"/>
    </row>
    <row r="198" spans="2:7">
      <c r="B198" s="2925"/>
      <c r="G198" s="2925"/>
    </row>
    <row r="199" spans="2:7">
      <c r="B199" s="2925"/>
      <c r="G199" s="2925"/>
    </row>
    <row r="200" spans="2:7">
      <c r="B200" s="2925"/>
      <c r="G200" s="2925"/>
    </row>
    <row r="201" spans="2:7">
      <c r="B201" s="2925"/>
      <c r="G201" s="2925"/>
    </row>
    <row r="202" spans="2:7">
      <c r="B202" s="2925"/>
      <c r="G202" s="2925"/>
    </row>
    <row r="203" spans="2:7">
      <c r="B203" s="2925"/>
      <c r="G203" s="2925"/>
    </row>
    <row r="204" spans="2:7">
      <c r="B204" s="2925"/>
      <c r="G204" s="2925"/>
    </row>
    <row r="205" spans="2:7">
      <c r="B205" s="2925"/>
      <c r="G205" s="2925"/>
    </row>
    <row r="206" spans="2:7">
      <c r="B206" s="2925"/>
      <c r="G206" s="2925"/>
    </row>
    <row r="207" spans="2:7">
      <c r="B207" s="2925"/>
      <c r="G207" s="2925"/>
    </row>
    <row r="208" spans="2:7">
      <c r="B208" s="2925"/>
      <c r="G208" s="2925"/>
    </row>
    <row r="209" spans="2:7">
      <c r="B209" s="2925"/>
      <c r="G209" s="2925"/>
    </row>
    <row r="210" spans="2:7">
      <c r="B210" s="2925"/>
      <c r="G210" s="2925"/>
    </row>
    <row r="211" spans="2:7">
      <c r="B211" s="2925"/>
      <c r="G211" s="2925"/>
    </row>
    <row r="212" spans="2:7">
      <c r="B212" s="2925"/>
      <c r="G212" s="2925"/>
    </row>
    <row r="213" spans="2:7">
      <c r="B213" s="2925"/>
      <c r="G213" s="2925"/>
    </row>
    <row r="214" spans="2:7">
      <c r="B214" s="2925"/>
      <c r="G214" s="2925"/>
    </row>
    <row r="215" spans="2:7">
      <c r="B215" s="2925"/>
      <c r="G215" s="2925"/>
    </row>
    <row r="216" spans="2:7">
      <c r="B216" s="2925"/>
      <c r="G216" s="2925"/>
    </row>
    <row r="217" spans="2:7">
      <c r="B217" s="2925"/>
      <c r="G217" s="2925"/>
    </row>
    <row r="218" spans="2:7">
      <c r="B218" s="2925"/>
      <c r="G218" s="2925"/>
    </row>
    <row r="219" spans="2:7">
      <c r="B219" s="2925"/>
      <c r="G219" s="2925"/>
    </row>
    <row r="220" spans="2:7">
      <c r="B220" s="2925"/>
      <c r="G220" s="2925"/>
    </row>
    <row r="221" spans="2:7">
      <c r="B221" s="2925"/>
      <c r="G221" s="2925"/>
    </row>
    <row r="222" spans="2:7">
      <c r="B222" s="2925"/>
      <c r="G222" s="2925"/>
    </row>
    <row r="223" spans="2:7">
      <c r="B223" s="2925"/>
      <c r="G223" s="2925"/>
    </row>
    <row r="224" spans="2:7">
      <c r="B224" s="2925"/>
      <c r="G224" s="2925"/>
    </row>
    <row r="225" spans="2:7">
      <c r="B225" s="2925"/>
      <c r="G225" s="2925"/>
    </row>
    <row r="226" spans="2:7">
      <c r="B226" s="2925"/>
      <c r="G226" s="2925"/>
    </row>
    <row r="227" spans="2:7">
      <c r="B227" s="2925"/>
      <c r="G227" s="2925"/>
    </row>
    <row r="228" spans="2:7">
      <c r="B228" s="2925"/>
      <c r="G228" s="2925"/>
    </row>
    <row r="229" spans="2:7">
      <c r="B229" s="2925"/>
      <c r="G229" s="2925"/>
    </row>
    <row r="230" spans="2:7">
      <c r="B230" s="2925"/>
      <c r="G230" s="2925"/>
    </row>
    <row r="231" spans="2:7">
      <c r="B231" s="2925"/>
      <c r="G231" s="2925"/>
    </row>
    <row r="232" spans="2:7">
      <c r="B232" s="2925"/>
      <c r="G232" s="2925"/>
    </row>
    <row r="233" spans="2:7">
      <c r="B233" s="2925"/>
      <c r="G233" s="2925"/>
    </row>
    <row r="234" spans="2:7">
      <c r="B234" s="2925"/>
      <c r="G234" s="2925"/>
    </row>
    <row r="235" spans="2:7">
      <c r="B235" s="2925"/>
      <c r="G235" s="2925"/>
    </row>
    <row r="236" spans="2:7">
      <c r="B236" s="2925"/>
      <c r="G236" s="2925"/>
    </row>
    <row r="237" spans="2:7">
      <c r="B237" s="2925"/>
      <c r="G237" s="2925"/>
    </row>
    <row r="238" spans="2:7">
      <c r="B238" s="2925"/>
      <c r="G238" s="2925"/>
    </row>
    <row r="239" spans="2:7">
      <c r="B239" s="2925"/>
      <c r="G239" s="2925"/>
    </row>
    <row r="240" spans="2:7">
      <c r="B240" s="2925"/>
      <c r="G240" s="2925"/>
    </row>
    <row r="241" spans="2:7">
      <c r="B241" s="2925"/>
      <c r="G241" s="2925"/>
    </row>
    <row r="242" spans="2:7">
      <c r="B242" s="2925"/>
      <c r="G242" s="2925"/>
    </row>
    <row r="243" spans="2:7">
      <c r="B243" s="2925"/>
      <c r="G243" s="2925"/>
    </row>
    <row r="244" spans="2:7">
      <c r="B244" s="2925"/>
      <c r="G244" s="2925"/>
    </row>
    <row r="245" spans="2:7">
      <c r="B245" s="2925"/>
      <c r="G245" s="2925"/>
    </row>
    <row r="246" spans="2:7">
      <c r="B246" s="2925"/>
      <c r="G246" s="2925"/>
    </row>
    <row r="247" spans="2:7">
      <c r="B247" s="2925"/>
      <c r="G247" s="2925"/>
    </row>
    <row r="248" spans="2:7">
      <c r="B248" s="2925"/>
      <c r="G248" s="2925"/>
    </row>
    <row r="249" spans="2:7">
      <c r="B249" s="2925"/>
      <c r="G249" s="2925"/>
    </row>
    <row r="250" spans="2:7">
      <c r="B250" s="2925"/>
      <c r="G250" s="2925"/>
    </row>
    <row r="251" spans="2:7">
      <c r="B251" s="2925"/>
      <c r="G251" s="2925"/>
    </row>
    <row r="252" spans="2:7">
      <c r="B252" s="2925"/>
      <c r="G252" s="2925"/>
    </row>
    <row r="253" spans="2:7">
      <c r="B253" s="2925"/>
      <c r="G253" s="2925"/>
    </row>
    <row r="254" spans="2:7">
      <c r="B254" s="2925"/>
      <c r="G254" s="2925"/>
    </row>
    <row r="255" spans="2:7">
      <c r="B255" s="2925"/>
      <c r="G255" s="2925"/>
    </row>
    <row r="256" spans="2:7">
      <c r="B256" s="2925"/>
      <c r="G256" s="2925"/>
    </row>
    <row r="257" spans="2:7">
      <c r="B257" s="2925"/>
      <c r="G257" s="2925"/>
    </row>
    <row r="258" spans="2:7">
      <c r="B258" s="2925"/>
      <c r="G258" s="2925"/>
    </row>
    <row r="259" spans="2:7">
      <c r="B259" s="2925"/>
      <c r="G259" s="2925"/>
    </row>
    <row r="260" spans="2:7">
      <c r="B260" s="2925"/>
      <c r="G260" s="2925"/>
    </row>
    <row r="261" spans="2:7">
      <c r="B261" s="2925"/>
      <c r="G261" s="2925"/>
    </row>
    <row r="262" spans="2:7">
      <c r="B262" s="2925"/>
      <c r="G262" s="2925"/>
    </row>
    <row r="263" spans="2:7">
      <c r="B263" s="2925"/>
      <c r="G263" s="2925"/>
    </row>
    <row r="264" spans="2:7">
      <c r="B264" s="2925"/>
      <c r="G264" s="2925"/>
    </row>
    <row r="265" spans="2:7">
      <c r="B265" s="2925"/>
      <c r="G265" s="2925"/>
    </row>
    <row r="266" spans="2:7">
      <c r="B266" s="2925"/>
      <c r="G266" s="2925"/>
    </row>
    <row r="267" spans="2:7">
      <c r="B267" s="2925"/>
      <c r="G267" s="2925"/>
    </row>
    <row r="268" spans="2:7">
      <c r="B268" s="2925"/>
      <c r="G268" s="2925"/>
    </row>
    <row r="269" spans="2:7">
      <c r="B269" s="2925"/>
      <c r="G269" s="2925"/>
    </row>
    <row r="270" spans="2:7">
      <c r="B270" s="2925"/>
      <c r="G270" s="2925"/>
    </row>
    <row r="271" spans="2:7">
      <c r="B271" s="2925"/>
      <c r="G271" s="2925"/>
    </row>
    <row r="272" spans="2:7">
      <c r="B272" s="2925"/>
      <c r="G272" s="2925"/>
    </row>
    <row r="273" spans="2:7">
      <c r="B273" s="2925"/>
      <c r="G273" s="2925"/>
    </row>
    <row r="274" spans="2:7">
      <c r="B274" s="2925"/>
      <c r="G274" s="2925"/>
    </row>
    <row r="275" spans="2:7">
      <c r="B275" s="2925"/>
      <c r="G275" s="2925"/>
    </row>
    <row r="276" spans="2:7">
      <c r="B276" s="2925"/>
      <c r="G276" s="2925"/>
    </row>
    <row r="277" spans="2:7">
      <c r="B277" s="2925"/>
      <c r="G277" s="2925"/>
    </row>
    <row r="278" spans="2:7">
      <c r="B278" s="2925"/>
      <c r="G278" s="2925"/>
    </row>
    <row r="279" spans="2:7">
      <c r="B279" s="2925"/>
      <c r="G279" s="2925"/>
    </row>
    <row r="280" spans="2:7">
      <c r="B280" s="2925"/>
      <c r="G280" s="2925"/>
    </row>
    <row r="281" spans="2:7">
      <c r="B281" s="2925"/>
      <c r="G281" s="2925"/>
    </row>
    <row r="282" spans="2:7">
      <c r="B282" s="2925"/>
      <c r="G282" s="2925"/>
    </row>
    <row r="283" spans="2:7">
      <c r="B283" s="2925"/>
      <c r="G283" s="2925"/>
    </row>
    <row r="284" spans="2:7">
      <c r="B284" s="2925"/>
      <c r="G284" s="2925"/>
    </row>
    <row r="285" spans="2:7">
      <c r="B285" s="2925"/>
      <c r="G285" s="2925"/>
    </row>
    <row r="286" spans="2:7">
      <c r="B286" s="2925"/>
      <c r="G286" s="2925"/>
    </row>
    <row r="287" spans="2:7">
      <c r="B287" s="2925"/>
      <c r="G287" s="2925"/>
    </row>
    <row r="288" spans="2:7">
      <c r="B288" s="2925"/>
      <c r="G288" s="2925"/>
    </row>
    <row r="289" spans="2:7">
      <c r="B289" s="2925"/>
      <c r="G289" s="2925"/>
    </row>
    <row r="290" spans="2:7">
      <c r="B290" s="2925"/>
      <c r="G290" s="2925"/>
    </row>
    <row r="291" spans="2:7">
      <c r="B291" s="2925"/>
      <c r="G291" s="2925"/>
    </row>
    <row r="292" spans="2:7">
      <c r="B292" s="2925"/>
      <c r="G292" s="2925"/>
    </row>
    <row r="293" spans="2:7">
      <c r="B293" s="2925"/>
      <c r="G293" s="2925"/>
    </row>
    <row r="294" spans="2:7">
      <c r="B294" s="2925"/>
      <c r="G294" s="2925"/>
    </row>
    <row r="295" spans="2:7">
      <c r="B295" s="2925"/>
      <c r="G295" s="2925"/>
    </row>
    <row r="296" spans="2:7">
      <c r="B296" s="2925"/>
      <c r="G296" s="2925"/>
    </row>
    <row r="297" spans="2:7">
      <c r="B297" s="2925"/>
      <c r="G297" s="2925"/>
    </row>
    <row r="298" spans="2:7">
      <c r="B298" s="2925"/>
      <c r="G298" s="2925"/>
    </row>
    <row r="299" spans="2:7">
      <c r="B299" s="2925"/>
      <c r="G299" s="2925"/>
    </row>
    <row r="300" spans="2:7">
      <c r="B300" s="2925"/>
      <c r="G300" s="2925"/>
    </row>
    <row r="301" spans="2:7">
      <c r="B301" s="2925"/>
      <c r="G301" s="2925"/>
    </row>
    <row r="302" spans="2:7">
      <c r="B302" s="2925"/>
      <c r="G302" s="2925"/>
    </row>
    <row r="303" spans="2:7">
      <c r="B303" s="2925"/>
      <c r="G303" s="2925"/>
    </row>
    <row r="304" spans="2:7">
      <c r="B304" s="2925"/>
      <c r="G304" s="2925"/>
    </row>
    <row r="305" spans="2:7">
      <c r="B305" s="2925"/>
      <c r="G305" s="2925"/>
    </row>
    <row r="306" spans="2:7">
      <c r="B306" s="2925"/>
      <c r="G306" s="2925"/>
    </row>
    <row r="307" spans="2:7">
      <c r="B307" s="2925"/>
      <c r="G307" s="2925"/>
    </row>
    <row r="308" spans="2:7">
      <c r="B308" s="2925"/>
      <c r="G308" s="2925"/>
    </row>
    <row r="309" spans="2:7">
      <c r="B309" s="2925"/>
      <c r="G309" s="2925"/>
    </row>
    <row r="310" spans="2:7">
      <c r="B310" s="2925"/>
      <c r="G310" s="2925"/>
    </row>
    <row r="311" spans="2:7">
      <c r="B311" s="2925"/>
      <c r="G311" s="2925"/>
    </row>
    <row r="312" spans="2:7">
      <c r="B312" s="2925"/>
      <c r="G312" s="2925"/>
    </row>
    <row r="313" spans="2:7">
      <c r="B313" s="2925"/>
      <c r="G313" s="2925"/>
    </row>
    <row r="314" spans="2:7">
      <c r="B314" s="2925"/>
      <c r="G314" s="2925"/>
    </row>
    <row r="315" spans="2:7">
      <c r="B315" s="2925"/>
      <c r="G315" s="2925"/>
    </row>
    <row r="316" spans="2:7">
      <c r="B316" s="2925"/>
      <c r="G316" s="2925"/>
    </row>
    <row r="317" spans="2:7">
      <c r="B317" s="2925"/>
      <c r="G317" s="2925"/>
    </row>
    <row r="318" spans="2:7">
      <c r="B318" s="2925"/>
      <c r="G318" s="2925"/>
    </row>
    <row r="319" spans="2:7">
      <c r="B319" s="2925"/>
      <c r="G319" s="2925"/>
    </row>
    <row r="320" spans="2:7">
      <c r="B320" s="2925"/>
      <c r="G320" s="2925"/>
    </row>
    <row r="321" spans="2:7">
      <c r="B321" s="2925"/>
      <c r="G321" s="2925"/>
    </row>
    <row r="322" spans="2:7">
      <c r="B322" s="2925"/>
      <c r="G322" s="2925"/>
    </row>
    <row r="323" spans="2:7">
      <c r="B323" s="2925"/>
      <c r="G323" s="2925"/>
    </row>
    <row r="324" spans="2:7">
      <c r="B324" s="2925"/>
      <c r="G324" s="2925"/>
    </row>
    <row r="325" spans="2:7">
      <c r="B325" s="2925"/>
      <c r="G325" s="2925"/>
    </row>
    <row r="326" spans="2:7">
      <c r="B326" s="2925"/>
      <c r="G326" s="2925"/>
    </row>
    <row r="327" spans="2:7">
      <c r="B327" s="2925"/>
      <c r="G327" s="2925"/>
    </row>
    <row r="328" spans="2:7">
      <c r="B328" s="2925"/>
      <c r="G328" s="2925"/>
    </row>
    <row r="329" spans="2:7">
      <c r="B329" s="2925"/>
      <c r="G329" s="2925"/>
    </row>
    <row r="330" spans="2:7">
      <c r="B330" s="2925"/>
      <c r="G330" s="2925"/>
    </row>
    <row r="331" spans="2:7">
      <c r="B331" s="2925"/>
      <c r="G331" s="2925"/>
    </row>
    <row r="332" spans="2:7">
      <c r="B332" s="2925"/>
      <c r="G332" s="2925"/>
    </row>
    <row r="333" spans="2:7">
      <c r="B333" s="2925"/>
      <c r="G333" s="2925"/>
    </row>
    <row r="334" spans="2:7">
      <c r="B334" s="2925"/>
      <c r="G334" s="2925"/>
    </row>
    <row r="335" spans="2:7">
      <c r="B335" s="2925"/>
      <c r="G335" s="2925"/>
    </row>
    <row r="336" spans="2:7">
      <c r="B336" s="2925"/>
      <c r="G336" s="2925"/>
    </row>
    <row r="337" spans="2:7">
      <c r="B337" s="2925"/>
      <c r="G337" s="2925"/>
    </row>
    <row r="338" spans="2:7">
      <c r="B338" s="2925"/>
      <c r="G338" s="2925"/>
    </row>
    <row r="339" spans="2:7">
      <c r="B339" s="2925"/>
      <c r="G339" s="2925"/>
    </row>
    <row r="340" spans="2:7">
      <c r="B340" s="2925"/>
      <c r="G340" s="2925"/>
    </row>
    <row r="341" spans="2:7">
      <c r="B341" s="2925"/>
      <c r="G341" s="2925"/>
    </row>
    <row r="342" spans="2:7">
      <c r="B342" s="2925"/>
      <c r="G342" s="2925"/>
    </row>
    <row r="343" spans="2:7">
      <c r="B343" s="2925"/>
      <c r="G343" s="2925"/>
    </row>
    <row r="344" spans="2:7">
      <c r="B344" s="2925"/>
      <c r="G344" s="2925"/>
    </row>
    <row r="345" spans="2:7">
      <c r="B345" s="2925"/>
      <c r="G345" s="2925"/>
    </row>
    <row r="346" spans="2:7">
      <c r="B346" s="2925"/>
      <c r="G346" s="2925"/>
    </row>
    <row r="347" spans="2:7">
      <c r="B347" s="2925"/>
      <c r="G347" s="2925"/>
    </row>
    <row r="348" spans="2:7">
      <c r="B348" s="2925"/>
      <c r="G348" s="2925"/>
    </row>
    <row r="349" spans="2:7">
      <c r="B349" s="2925"/>
      <c r="G349" s="2925"/>
    </row>
    <row r="350" spans="2:7">
      <c r="B350" s="2925"/>
      <c r="G350" s="2925"/>
    </row>
    <row r="351" spans="2:7">
      <c r="B351" s="2925"/>
      <c r="G351" s="2925"/>
    </row>
    <row r="352" spans="2:7">
      <c r="B352" s="2925"/>
      <c r="G352" s="2925"/>
    </row>
    <row r="353" spans="2:7">
      <c r="B353" s="2925"/>
      <c r="G353" s="2925"/>
    </row>
    <row r="354" spans="2:7">
      <c r="B354" s="2925"/>
      <c r="G354" s="2925"/>
    </row>
    <row r="355" spans="2:7">
      <c r="B355" s="2925"/>
      <c r="G355" s="2925"/>
    </row>
    <row r="356" spans="2:7">
      <c r="B356" s="2925"/>
      <c r="G356" s="2925"/>
    </row>
    <row r="357" spans="2:7">
      <c r="B357" s="2925"/>
      <c r="G357" s="2925"/>
    </row>
    <row r="358" spans="2:7">
      <c r="B358" s="2925"/>
      <c r="G358" s="2925"/>
    </row>
    <row r="359" spans="2:7">
      <c r="B359" s="2925"/>
      <c r="G359" s="2925"/>
    </row>
    <row r="360" spans="2:7">
      <c r="B360" s="2925"/>
      <c r="G360" s="2925"/>
    </row>
    <row r="361" spans="2:7">
      <c r="B361" s="2925"/>
      <c r="G361" s="2925"/>
    </row>
    <row r="362" spans="2:7">
      <c r="B362" s="2925"/>
      <c r="G362" s="2925"/>
    </row>
    <row r="363" spans="2:7">
      <c r="B363" s="2925"/>
      <c r="G363" s="2925"/>
    </row>
    <row r="364" spans="2:7">
      <c r="B364" s="2925"/>
      <c r="G364" s="2925"/>
    </row>
    <row r="365" spans="2:7">
      <c r="B365" s="2925"/>
      <c r="G365" s="2925"/>
    </row>
    <row r="366" spans="2:7">
      <c r="B366" s="2925"/>
      <c r="G366" s="2925"/>
    </row>
    <row r="367" spans="2:7">
      <c r="B367" s="2925"/>
      <c r="G367" s="2925"/>
    </row>
    <row r="368" spans="2:7">
      <c r="B368" s="2925"/>
      <c r="G368" s="2925"/>
    </row>
    <row r="369" spans="2:7">
      <c r="B369" s="2925"/>
      <c r="G369" s="2925"/>
    </row>
    <row r="370" spans="2:7">
      <c r="B370" s="2925"/>
      <c r="G370" s="2925"/>
    </row>
    <row r="371" spans="2:7">
      <c r="B371" s="2925"/>
      <c r="G371" s="2925"/>
    </row>
    <row r="372" spans="2:7">
      <c r="B372" s="2925"/>
      <c r="G372" s="2925"/>
    </row>
    <row r="373" spans="2:7">
      <c r="B373" s="2925"/>
      <c r="G373" s="2925"/>
    </row>
    <row r="374" spans="2:7">
      <c r="B374" s="2925"/>
      <c r="G374" s="2925"/>
    </row>
    <row r="375" spans="2:7">
      <c r="B375" s="2925"/>
      <c r="G375" s="2925"/>
    </row>
    <row r="376" spans="2:7">
      <c r="B376" s="2925"/>
      <c r="G376" s="2925"/>
    </row>
    <row r="377" spans="2:7">
      <c r="B377" s="2925"/>
      <c r="G377" s="2925"/>
    </row>
    <row r="378" spans="2:7">
      <c r="B378" s="2925"/>
      <c r="G378" s="2925"/>
    </row>
    <row r="379" spans="2:7">
      <c r="B379" s="2925"/>
      <c r="G379" s="2925"/>
    </row>
    <row r="380" spans="2:7">
      <c r="B380" s="2925"/>
      <c r="G380" s="2925"/>
    </row>
    <row r="381" spans="2:7">
      <c r="B381" s="2925"/>
      <c r="G381" s="2925"/>
    </row>
    <row r="382" spans="2:7">
      <c r="B382" s="2925"/>
      <c r="G382" s="2925"/>
    </row>
    <row r="383" spans="2:7">
      <c r="B383" s="2925"/>
      <c r="G383" s="2925"/>
    </row>
    <row r="384" spans="2:7">
      <c r="B384" s="2925"/>
      <c r="G384" s="2925"/>
    </row>
    <row r="385" spans="2:7">
      <c r="B385" s="2925"/>
      <c r="G385" s="2925"/>
    </row>
    <row r="386" spans="2:7">
      <c r="B386" s="2925"/>
      <c r="G386" s="2925"/>
    </row>
    <row r="387" spans="2:7">
      <c r="B387" s="2925"/>
      <c r="G387" s="2925"/>
    </row>
    <row r="388" spans="2:7">
      <c r="B388" s="2925"/>
      <c r="G388" s="2925"/>
    </row>
    <row r="389" spans="2:7">
      <c r="B389" s="2925"/>
      <c r="G389" s="2925"/>
    </row>
    <row r="390" spans="2:7">
      <c r="B390" s="2925"/>
      <c r="G390" s="2925"/>
    </row>
    <row r="391" spans="2:7">
      <c r="B391" s="2925"/>
      <c r="G391" s="2925"/>
    </row>
    <row r="392" spans="2:7">
      <c r="B392" s="2925"/>
      <c r="G392" s="2925"/>
    </row>
    <row r="393" spans="2:7">
      <c r="B393" s="2925"/>
      <c r="G393" s="2925"/>
    </row>
    <row r="394" spans="2:7">
      <c r="B394" s="2925"/>
      <c r="G394" s="2925"/>
    </row>
    <row r="395" spans="2:7">
      <c r="B395" s="2925"/>
      <c r="G395" s="2925"/>
    </row>
    <row r="396" spans="2:7">
      <c r="B396" s="2925"/>
      <c r="G396" s="2925"/>
    </row>
    <row r="397" spans="2:7">
      <c r="B397" s="2925"/>
      <c r="G397" s="2925"/>
    </row>
    <row r="398" spans="2:7">
      <c r="B398" s="2925"/>
      <c r="G398" s="2925"/>
    </row>
    <row r="399" spans="2:7">
      <c r="B399" s="2925"/>
      <c r="G399" s="2925"/>
    </row>
    <row r="400" spans="2:7">
      <c r="B400" s="2925"/>
      <c r="G400" s="2925"/>
    </row>
    <row r="401" spans="2:7">
      <c r="B401" s="2925"/>
      <c r="G401" s="2925"/>
    </row>
    <row r="402" spans="2:7">
      <c r="B402" s="2925"/>
      <c r="G402" s="2925"/>
    </row>
    <row r="403" spans="2:7">
      <c r="B403" s="2925"/>
      <c r="G403" s="2925"/>
    </row>
    <row r="404" spans="2:7">
      <c r="B404" s="2925"/>
      <c r="G404" s="2925"/>
    </row>
    <row r="405" spans="2:7">
      <c r="B405" s="2925"/>
      <c r="G405" s="2925"/>
    </row>
    <row r="406" spans="2:7">
      <c r="B406" s="2925"/>
      <c r="G406" s="2925"/>
    </row>
    <row r="407" spans="2:7">
      <c r="B407" s="2925"/>
      <c r="G407" s="2925"/>
    </row>
    <row r="408" spans="2:7">
      <c r="B408" s="2925"/>
      <c r="G408" s="2925"/>
    </row>
    <row r="409" spans="2:7">
      <c r="B409" s="2925"/>
      <c r="G409" s="2925"/>
    </row>
    <row r="410" spans="2:7">
      <c r="B410" s="2925"/>
      <c r="G410" s="2925"/>
    </row>
    <row r="411" spans="2:7">
      <c r="B411" s="2925"/>
      <c r="G411" s="2925"/>
    </row>
    <row r="412" spans="2:7">
      <c r="B412" s="2925"/>
      <c r="G412" s="2925"/>
    </row>
    <row r="413" spans="2:7">
      <c r="B413" s="2925"/>
      <c r="G413" s="2925"/>
    </row>
    <row r="414" spans="2:7">
      <c r="B414" s="2925"/>
      <c r="G414" s="2925"/>
    </row>
    <row r="415" spans="2:7">
      <c r="B415" s="2925"/>
      <c r="G415" s="2925"/>
    </row>
    <row r="416" spans="2:7">
      <c r="B416" s="2925"/>
      <c r="G416" s="2925"/>
    </row>
    <row r="417" spans="2:7">
      <c r="B417" s="2925"/>
      <c r="G417" s="2925"/>
    </row>
    <row r="418" spans="2:7">
      <c r="B418" s="2925"/>
      <c r="G418" s="2925"/>
    </row>
    <row r="419" spans="2:7">
      <c r="B419" s="2925"/>
      <c r="G419" s="2925"/>
    </row>
    <row r="420" spans="2:7">
      <c r="B420" s="2925"/>
      <c r="G420" s="2925"/>
    </row>
    <row r="421" spans="2:7">
      <c r="B421" s="2925"/>
      <c r="G421" s="2925"/>
    </row>
    <row r="422" spans="2:7">
      <c r="B422" s="2925"/>
      <c r="G422" s="2925"/>
    </row>
    <row r="423" spans="2:7">
      <c r="B423" s="2925"/>
      <c r="G423" s="2925"/>
    </row>
    <row r="424" spans="2:7">
      <c r="B424" s="2925"/>
      <c r="G424" s="2925"/>
    </row>
    <row r="425" spans="2:7">
      <c r="B425" s="2925"/>
      <c r="G425" s="2925"/>
    </row>
    <row r="426" spans="2:7">
      <c r="B426" s="2925"/>
      <c r="G426" s="2925"/>
    </row>
    <row r="427" spans="2:7">
      <c r="B427" s="2925"/>
      <c r="G427" s="2925"/>
    </row>
    <row r="428" spans="2:7">
      <c r="B428" s="2925"/>
      <c r="G428" s="2925"/>
    </row>
    <row r="429" spans="2:7">
      <c r="B429" s="2925"/>
      <c r="G429" s="2925"/>
    </row>
    <row r="430" spans="2:7">
      <c r="B430" s="2925"/>
      <c r="G430" s="2925"/>
    </row>
    <row r="431" spans="2:7">
      <c r="B431" s="2925"/>
      <c r="G431" s="2925"/>
    </row>
    <row r="432" spans="2:7">
      <c r="B432" s="2925"/>
      <c r="G432" s="2925"/>
    </row>
    <row r="433" spans="2:7">
      <c r="B433" s="2925"/>
      <c r="G433" s="2925"/>
    </row>
    <row r="434" spans="2:7">
      <c r="B434" s="2925"/>
      <c r="G434" s="2925"/>
    </row>
    <row r="435" spans="2:7">
      <c r="B435" s="2925"/>
      <c r="G435" s="2925"/>
    </row>
    <row r="436" spans="2:7">
      <c r="B436" s="2925"/>
      <c r="G436" s="2925"/>
    </row>
    <row r="437" spans="2:7">
      <c r="B437" s="2925"/>
      <c r="G437" s="2925"/>
    </row>
    <row r="438" spans="2:7">
      <c r="B438" s="2925"/>
      <c r="G438" s="2925"/>
    </row>
    <row r="439" spans="2:7">
      <c r="B439" s="2925"/>
      <c r="G439" s="2925"/>
    </row>
    <row r="440" spans="2:7">
      <c r="B440" s="2925"/>
      <c r="G440" s="2925"/>
    </row>
    <row r="441" spans="2:7">
      <c r="B441" s="2925"/>
      <c r="G441" s="2925"/>
    </row>
    <row r="442" spans="2:7">
      <c r="B442" s="2925"/>
      <c r="G442" s="2925"/>
    </row>
    <row r="443" spans="2:7">
      <c r="B443" s="2925"/>
      <c r="G443" s="2925"/>
    </row>
    <row r="444" spans="2:7">
      <c r="B444" s="2925"/>
      <c r="G444" s="2925"/>
    </row>
    <row r="445" spans="2:7">
      <c r="B445" s="2925"/>
      <c r="G445" s="2925"/>
    </row>
    <row r="446" spans="2:7">
      <c r="B446" s="2925"/>
      <c r="G446" s="2925"/>
    </row>
    <row r="447" spans="2:7">
      <c r="B447" s="2925"/>
      <c r="G447" s="2925"/>
    </row>
    <row r="448" spans="2:7">
      <c r="B448" s="2925"/>
      <c r="G448" s="2925"/>
    </row>
    <row r="449" spans="2:7">
      <c r="B449" s="2925"/>
      <c r="G449" s="2925"/>
    </row>
    <row r="450" spans="2:7">
      <c r="B450" s="2925"/>
      <c r="G450" s="2925"/>
    </row>
    <row r="451" spans="2:7">
      <c r="B451" s="2925"/>
      <c r="G451" s="2925"/>
    </row>
    <row r="452" spans="2:7">
      <c r="B452" s="2925"/>
      <c r="G452" s="2925"/>
    </row>
    <row r="453" spans="2:7">
      <c r="B453" s="2925"/>
      <c r="G453" s="2925"/>
    </row>
    <row r="454" spans="2:7">
      <c r="B454" s="2925"/>
      <c r="G454" s="2925"/>
    </row>
    <row r="455" spans="2:7">
      <c r="B455" s="2925"/>
      <c r="G455" s="2925"/>
    </row>
    <row r="456" spans="2:7">
      <c r="B456" s="2925"/>
      <c r="G456" s="2925"/>
    </row>
    <row r="457" spans="2:7">
      <c r="B457" s="2925"/>
      <c r="G457" s="2925"/>
    </row>
    <row r="458" spans="2:7">
      <c r="B458" s="2925"/>
      <c r="G458" s="2925"/>
    </row>
    <row r="459" spans="2:7">
      <c r="B459" s="2925"/>
      <c r="G459" s="2925"/>
    </row>
    <row r="460" spans="2:7">
      <c r="B460" s="2925"/>
      <c r="G460" s="2925"/>
    </row>
    <row r="461" spans="2:7">
      <c r="B461" s="2925"/>
      <c r="G461" s="2925"/>
    </row>
    <row r="462" spans="2:7">
      <c r="B462" s="2925"/>
      <c r="G462" s="2925"/>
    </row>
    <row r="463" spans="2:7">
      <c r="B463" s="2925"/>
      <c r="G463" s="2925"/>
    </row>
    <row r="464" spans="2:7">
      <c r="B464" s="2925"/>
      <c r="G464" s="2925"/>
    </row>
    <row r="465" spans="2:7">
      <c r="B465" s="2925"/>
      <c r="G465" s="2925"/>
    </row>
    <row r="466" spans="2:7">
      <c r="B466" s="2925"/>
      <c r="G466" s="2925"/>
    </row>
    <row r="467" spans="2:7">
      <c r="B467" s="2925"/>
      <c r="G467" s="2925"/>
    </row>
    <row r="468" spans="2:7">
      <c r="B468" s="2925"/>
      <c r="G468" s="2925"/>
    </row>
    <row r="469" spans="2:7">
      <c r="B469" s="2925"/>
      <c r="G469" s="2925"/>
    </row>
    <row r="470" spans="2:7">
      <c r="B470" s="2925"/>
      <c r="G470" s="2925"/>
    </row>
    <row r="471" spans="2:7">
      <c r="B471" s="2925"/>
      <c r="G471" s="2925"/>
    </row>
    <row r="472" spans="2:7">
      <c r="B472" s="2925"/>
      <c r="G472" s="2925"/>
    </row>
    <row r="473" spans="2:7">
      <c r="B473" s="2925"/>
      <c r="G473" s="2925"/>
    </row>
    <row r="474" spans="2:7">
      <c r="B474" s="2925"/>
      <c r="G474" s="2925"/>
    </row>
    <row r="475" spans="2:7">
      <c r="B475" s="2925"/>
      <c r="G475" s="2925"/>
    </row>
    <row r="476" spans="2:7">
      <c r="B476" s="2925"/>
      <c r="G476" s="2925"/>
    </row>
    <row r="477" spans="2:7">
      <c r="B477" s="2925"/>
      <c r="G477" s="2925"/>
    </row>
    <row r="478" spans="2:7">
      <c r="B478" s="2925"/>
      <c r="G478" s="2925"/>
    </row>
    <row r="479" spans="2:7">
      <c r="B479" s="2925"/>
      <c r="G479" s="2925"/>
    </row>
    <row r="480" spans="2:7">
      <c r="B480" s="2925"/>
      <c r="G480" s="2925"/>
    </row>
    <row r="481" spans="2:7">
      <c r="B481" s="2925"/>
      <c r="G481" s="2925"/>
    </row>
    <row r="482" spans="2:7">
      <c r="B482" s="2925"/>
      <c r="G482" s="2925"/>
    </row>
    <row r="483" spans="2:7">
      <c r="B483" s="2925"/>
      <c r="G483" s="2925"/>
    </row>
    <row r="484" spans="2:7">
      <c r="B484" s="2925"/>
      <c r="G484" s="2925"/>
    </row>
    <row r="485" spans="2:7">
      <c r="B485" s="2925"/>
      <c r="G485" s="2925"/>
    </row>
    <row r="486" spans="2:7">
      <c r="B486" s="2925"/>
      <c r="G486" s="2925"/>
    </row>
    <row r="487" spans="2:7">
      <c r="B487" s="2925"/>
      <c r="G487" s="2925"/>
    </row>
    <row r="488" spans="2:7">
      <c r="B488" s="2925"/>
      <c r="G488" s="2925"/>
    </row>
    <row r="489" spans="2:7">
      <c r="B489" s="2925"/>
      <c r="G489" s="2925"/>
    </row>
    <row r="490" spans="2:7">
      <c r="B490" s="2925"/>
      <c r="G490" s="2925"/>
    </row>
    <row r="491" spans="2:7">
      <c r="B491" s="2925"/>
      <c r="G491" s="2925"/>
    </row>
    <row r="492" spans="2:7">
      <c r="B492" s="2925"/>
      <c r="G492" s="2925"/>
    </row>
    <row r="493" spans="2:7">
      <c r="B493" s="2925"/>
      <c r="G493" s="2925"/>
    </row>
    <row r="494" spans="2:7">
      <c r="B494" s="2925"/>
      <c r="G494" s="2925"/>
    </row>
    <row r="495" spans="2:7">
      <c r="B495" s="2925"/>
      <c r="G495" s="2925"/>
    </row>
    <row r="496" spans="2:7">
      <c r="B496" s="2925"/>
      <c r="G496" s="2925"/>
    </row>
    <row r="497" spans="2:7">
      <c r="B497" s="2925"/>
      <c r="G497" s="2925"/>
    </row>
    <row r="498" spans="2:7">
      <c r="B498" s="2925"/>
      <c r="G498" s="2925"/>
    </row>
    <row r="499" spans="2:7">
      <c r="B499" s="2925"/>
      <c r="G499" s="2925"/>
    </row>
    <row r="500" spans="2:7">
      <c r="B500" s="2925"/>
      <c r="G500" s="2925"/>
    </row>
    <row r="501" spans="2:7">
      <c r="B501" s="2925"/>
      <c r="G501" s="2925"/>
    </row>
    <row r="502" spans="2:7">
      <c r="B502" s="2925"/>
      <c r="G502" s="2925"/>
    </row>
    <row r="503" spans="2:7">
      <c r="B503" s="2925"/>
      <c r="G503" s="2925"/>
    </row>
    <row r="504" spans="2:7">
      <c r="B504" s="2925"/>
      <c r="G504" s="2925"/>
    </row>
    <row r="505" spans="2:7">
      <c r="B505" s="2925"/>
      <c r="G505" s="2925"/>
    </row>
    <row r="506" spans="2:7">
      <c r="B506" s="2925"/>
      <c r="G506" s="2925"/>
    </row>
    <row r="507" spans="2:7">
      <c r="B507" s="2925"/>
      <c r="G507" s="2925"/>
    </row>
    <row r="508" spans="2:7">
      <c r="B508" s="2925"/>
      <c r="G508" s="2925"/>
    </row>
    <row r="509" spans="2:7">
      <c r="B509" s="2925"/>
      <c r="G509" s="2925"/>
    </row>
    <row r="510" spans="2:7">
      <c r="B510" s="2925"/>
      <c r="G510" s="2925"/>
    </row>
    <row r="511" spans="2:7">
      <c r="B511" s="2925"/>
      <c r="G511" s="2925"/>
    </row>
    <row r="512" spans="2:7">
      <c r="B512" s="2925"/>
      <c r="G512" s="2925"/>
    </row>
    <row r="513" spans="2:7">
      <c r="B513" s="2925"/>
      <c r="G513" s="2925"/>
    </row>
    <row r="514" spans="2:7">
      <c r="B514" s="2925"/>
      <c r="G514" s="2925"/>
    </row>
    <row r="515" spans="2:7">
      <c r="B515" s="2925"/>
      <c r="G515" s="2925"/>
    </row>
    <row r="516" spans="2:7">
      <c r="B516" s="2925"/>
      <c r="G516" s="2925"/>
    </row>
    <row r="517" spans="2:7">
      <c r="B517" s="2925"/>
      <c r="G517" s="2925"/>
    </row>
    <row r="518" spans="2:7">
      <c r="B518" s="2925"/>
      <c r="G518" s="2925"/>
    </row>
    <row r="519" spans="2:7">
      <c r="B519" s="2925"/>
      <c r="G519" s="2925"/>
    </row>
    <row r="520" spans="2:7">
      <c r="B520" s="2925"/>
      <c r="G520" s="2925"/>
    </row>
    <row r="521" spans="2:7">
      <c r="B521" s="2925"/>
      <c r="G521" s="2925"/>
    </row>
    <row r="522" spans="2:7">
      <c r="B522" s="2925"/>
      <c r="G522" s="2925"/>
    </row>
    <row r="523" spans="2:7">
      <c r="B523" s="2925"/>
      <c r="G523" s="2925"/>
    </row>
    <row r="524" spans="2:7">
      <c r="B524" s="2925"/>
      <c r="G524" s="2925"/>
    </row>
    <row r="525" spans="2:7">
      <c r="B525" s="2925"/>
      <c r="G525" s="2925"/>
    </row>
    <row r="526" spans="2:7">
      <c r="B526" s="2925"/>
      <c r="G526" s="2925"/>
    </row>
    <row r="527" spans="2:7">
      <c r="B527" s="2925"/>
      <c r="G527" s="2925"/>
    </row>
    <row r="528" spans="2:7">
      <c r="B528" s="2925"/>
      <c r="G528" s="2925"/>
    </row>
    <row r="529" spans="2:7">
      <c r="B529" s="2925"/>
      <c r="G529" s="2925"/>
    </row>
    <row r="530" spans="2:7">
      <c r="B530" s="2925"/>
      <c r="G530" s="2925"/>
    </row>
    <row r="531" spans="2:7">
      <c r="B531" s="2925"/>
      <c r="G531" s="2925"/>
    </row>
    <row r="532" spans="2:7">
      <c r="B532" s="2925"/>
      <c r="G532" s="2925"/>
    </row>
    <row r="533" spans="2:7">
      <c r="B533" s="2925"/>
      <c r="G533" s="2925"/>
    </row>
    <row r="534" spans="2:7">
      <c r="B534" s="2925"/>
      <c r="G534" s="2925"/>
    </row>
    <row r="535" spans="2:7">
      <c r="B535" s="2925"/>
      <c r="G535" s="2925"/>
    </row>
    <row r="536" spans="2:7">
      <c r="B536" s="2925"/>
      <c r="G536" s="2925"/>
    </row>
    <row r="537" spans="2:7">
      <c r="B537" s="2925"/>
      <c r="G537" s="2925"/>
    </row>
    <row r="538" spans="2:7">
      <c r="B538" s="2925"/>
      <c r="G538" s="2925"/>
    </row>
    <row r="539" spans="2:7">
      <c r="B539" s="2925"/>
      <c r="G539" s="2925"/>
    </row>
    <row r="540" spans="2:7">
      <c r="B540" s="2925"/>
      <c r="G540" s="2925"/>
    </row>
    <row r="541" spans="2:7">
      <c r="B541" s="2925"/>
      <c r="G541" s="2925"/>
    </row>
    <row r="542" spans="2:7">
      <c r="B542" s="2925"/>
      <c r="G542" s="2925"/>
    </row>
    <row r="543" spans="2:7">
      <c r="B543" s="2925"/>
      <c r="G543" s="2925"/>
    </row>
    <row r="544" spans="2:7">
      <c r="B544" s="2925"/>
      <c r="G544" s="2925"/>
    </row>
    <row r="545" spans="2:7">
      <c r="B545" s="2925"/>
      <c r="G545" s="2925"/>
    </row>
    <row r="546" spans="2:7">
      <c r="B546" s="2925"/>
      <c r="G546" s="2925"/>
    </row>
    <row r="547" spans="2:7">
      <c r="B547" s="2925"/>
      <c r="G547" s="2925"/>
    </row>
    <row r="548" spans="2:7">
      <c r="B548" s="2925"/>
      <c r="G548" s="2925"/>
    </row>
    <row r="549" spans="2:7">
      <c r="B549" s="2925"/>
      <c r="G549" s="2925"/>
    </row>
    <row r="550" spans="2:7">
      <c r="B550" s="2925"/>
      <c r="G550" s="2925"/>
    </row>
    <row r="551" spans="2:7">
      <c r="B551" s="2925"/>
      <c r="G551" s="2925"/>
    </row>
    <row r="552" spans="2:7">
      <c r="B552" s="2925"/>
      <c r="G552" s="2925"/>
    </row>
    <row r="553" spans="2:7">
      <c r="B553" s="2925"/>
      <c r="G553" s="2925"/>
    </row>
    <row r="554" spans="2:7">
      <c r="B554" s="2925"/>
      <c r="G554" s="2925"/>
    </row>
    <row r="555" spans="2:7">
      <c r="B555" s="2925"/>
      <c r="G555" s="2925"/>
    </row>
    <row r="556" spans="2:7">
      <c r="B556" s="2925"/>
      <c r="G556" s="2925"/>
    </row>
    <row r="557" spans="2:7">
      <c r="B557" s="2925"/>
      <c r="G557" s="2925"/>
    </row>
    <row r="558" spans="2:7">
      <c r="B558" s="2925"/>
      <c r="G558" s="2925"/>
    </row>
    <row r="559" spans="2:7">
      <c r="B559" s="2925"/>
      <c r="G559" s="2925"/>
    </row>
    <row r="560" spans="2:7">
      <c r="B560" s="2925"/>
      <c r="G560" s="2925"/>
    </row>
    <row r="561" spans="2:7">
      <c r="B561" s="2925"/>
      <c r="G561" s="2925"/>
    </row>
    <row r="562" spans="2:7">
      <c r="B562" s="2925"/>
      <c r="G562" s="2925"/>
    </row>
    <row r="563" spans="2:7">
      <c r="B563" s="2925"/>
      <c r="G563" s="2925"/>
    </row>
    <row r="564" spans="2:7">
      <c r="B564" s="2925"/>
      <c r="G564" s="2925"/>
    </row>
    <row r="565" spans="2:7">
      <c r="B565" s="2925"/>
      <c r="G565" s="2925"/>
    </row>
    <row r="566" spans="2:7">
      <c r="B566" s="2925"/>
      <c r="G566" s="2925"/>
    </row>
    <row r="567" spans="2:7">
      <c r="B567" s="2925"/>
      <c r="G567" s="2925"/>
    </row>
    <row r="568" spans="2:7">
      <c r="B568" s="2925"/>
    </row>
    <row r="569" spans="2:7">
      <c r="B569" s="2925"/>
    </row>
    <row r="570" spans="2:7">
      <c r="B570" s="2925"/>
    </row>
    <row r="571" spans="2:7">
      <c r="B571" s="2925"/>
    </row>
    <row r="572" spans="2:7">
      <c r="B572" s="2925"/>
    </row>
    <row r="573" spans="2:7">
      <c r="B573" s="2925"/>
    </row>
    <row r="574" spans="2:7">
      <c r="B574" s="2925"/>
    </row>
  </sheetData>
  <mergeCells count="3">
    <mergeCell ref="V3:W3"/>
    <mergeCell ref="X3:X4"/>
    <mergeCell ref="Y3:Z3"/>
  </mergeCells>
  <hyperlinks>
    <hyperlink ref="A1" location="Menu!A1" display="Return to Menu"/>
  </hyperlinks>
  <pageMargins left="0.7" right="0.7" top="0.75" bottom="0.75" header="0.3" footer="0.3"/>
  <pageSetup scale="2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60"/>
  <sheetViews>
    <sheetView view="pageBreakPreview" zoomScaleNormal="130" zoomScaleSheetLayoutView="100" workbookViewId="0">
      <pane ySplit="3" topLeftCell="A4" activePane="bottomLeft" state="frozen"/>
      <selection pane="bottomLeft"/>
    </sheetView>
  </sheetViews>
  <sheetFormatPr defaultColWidth="11.28515625" defaultRowHeight="12.75"/>
  <cols>
    <col min="1" max="1" width="13.5703125" style="2960" customWidth="1"/>
    <col min="2" max="2" width="14.42578125" style="2960" customWidth="1"/>
    <col min="3" max="3" width="11.85546875" style="2960" customWidth="1"/>
    <col min="4" max="4" width="14.42578125" style="2960" customWidth="1"/>
    <col min="5" max="5" width="15.7109375" style="2960" customWidth="1"/>
    <col min="6" max="6" width="13.140625" style="2960" customWidth="1"/>
    <col min="7" max="8" width="14.42578125" style="2960" customWidth="1"/>
    <col min="9" max="9" width="14" style="2960" customWidth="1"/>
    <col min="10" max="11" width="14.42578125" style="2960" customWidth="1"/>
    <col min="12" max="12" width="11.85546875" style="2960" customWidth="1"/>
    <col min="13" max="14" width="15.7109375" style="2960" customWidth="1"/>
    <col min="15" max="15" width="14.140625" style="2960" customWidth="1"/>
    <col min="16" max="18" width="14.42578125" style="2960" customWidth="1"/>
    <col min="19" max="20" width="13.140625" style="2960" customWidth="1"/>
    <col min="21" max="254" width="11.28515625" style="2960"/>
    <col min="255" max="255" width="13.5703125" style="2960" customWidth="1"/>
    <col min="256" max="256" width="14.42578125" style="2960" customWidth="1"/>
    <col min="257" max="257" width="11.85546875" style="2960" customWidth="1"/>
    <col min="258" max="258" width="14.42578125" style="2960" customWidth="1"/>
    <col min="259" max="259" width="15.7109375" style="2960" customWidth="1"/>
    <col min="260" max="260" width="13.140625" style="2960" customWidth="1"/>
    <col min="261" max="262" width="14.42578125" style="2960" customWidth="1"/>
    <col min="263" max="263" width="14" style="2960" customWidth="1"/>
    <col min="264" max="265" width="14.42578125" style="2960" customWidth="1"/>
    <col min="266" max="266" width="11.85546875" style="2960" customWidth="1"/>
    <col min="267" max="268" width="15.7109375" style="2960" customWidth="1"/>
    <col min="269" max="269" width="14.140625" style="2960" customWidth="1"/>
    <col min="270" max="272" width="14.42578125" style="2960" customWidth="1"/>
    <col min="273" max="274" width="13.140625" style="2960" customWidth="1"/>
    <col min="275" max="275" width="11.85546875" style="2960" customWidth="1"/>
    <col min="276" max="510" width="11.28515625" style="2960"/>
    <col min="511" max="511" width="13.5703125" style="2960" customWidth="1"/>
    <col min="512" max="512" width="14.42578125" style="2960" customWidth="1"/>
    <col min="513" max="513" width="11.85546875" style="2960" customWidth="1"/>
    <col min="514" max="514" width="14.42578125" style="2960" customWidth="1"/>
    <col min="515" max="515" width="15.7109375" style="2960" customWidth="1"/>
    <col min="516" max="516" width="13.140625" style="2960" customWidth="1"/>
    <col min="517" max="518" width="14.42578125" style="2960" customWidth="1"/>
    <col min="519" max="519" width="14" style="2960" customWidth="1"/>
    <col min="520" max="521" width="14.42578125" style="2960" customWidth="1"/>
    <col min="522" max="522" width="11.85546875" style="2960" customWidth="1"/>
    <col min="523" max="524" width="15.7109375" style="2960" customWidth="1"/>
    <col min="525" max="525" width="14.140625" style="2960" customWidth="1"/>
    <col min="526" max="528" width="14.42578125" style="2960" customWidth="1"/>
    <col min="529" max="530" width="13.140625" style="2960" customWidth="1"/>
    <col min="531" max="531" width="11.85546875" style="2960" customWidth="1"/>
    <col min="532" max="766" width="11.28515625" style="2960"/>
    <col min="767" max="767" width="13.5703125" style="2960" customWidth="1"/>
    <col min="768" max="768" width="14.42578125" style="2960" customWidth="1"/>
    <col min="769" max="769" width="11.85546875" style="2960" customWidth="1"/>
    <col min="770" max="770" width="14.42578125" style="2960" customWidth="1"/>
    <col min="771" max="771" width="15.7109375" style="2960" customWidth="1"/>
    <col min="772" max="772" width="13.140625" style="2960" customWidth="1"/>
    <col min="773" max="774" width="14.42578125" style="2960" customWidth="1"/>
    <col min="775" max="775" width="14" style="2960" customWidth="1"/>
    <col min="776" max="777" width="14.42578125" style="2960" customWidth="1"/>
    <col min="778" max="778" width="11.85546875" style="2960" customWidth="1"/>
    <col min="779" max="780" width="15.7109375" style="2960" customWidth="1"/>
    <col min="781" max="781" width="14.140625" style="2960" customWidth="1"/>
    <col min="782" max="784" width="14.42578125" style="2960" customWidth="1"/>
    <col min="785" max="786" width="13.140625" style="2960" customWidth="1"/>
    <col min="787" max="787" width="11.85546875" style="2960" customWidth="1"/>
    <col min="788" max="1022" width="11.28515625" style="2960"/>
    <col min="1023" max="1023" width="13.5703125" style="2960" customWidth="1"/>
    <col min="1024" max="1024" width="14.42578125" style="2960" customWidth="1"/>
    <col min="1025" max="1025" width="11.85546875" style="2960" customWidth="1"/>
    <col min="1026" max="1026" width="14.42578125" style="2960" customWidth="1"/>
    <col min="1027" max="1027" width="15.7109375" style="2960" customWidth="1"/>
    <col min="1028" max="1028" width="13.140625" style="2960" customWidth="1"/>
    <col min="1029" max="1030" width="14.42578125" style="2960" customWidth="1"/>
    <col min="1031" max="1031" width="14" style="2960" customWidth="1"/>
    <col min="1032" max="1033" width="14.42578125" style="2960" customWidth="1"/>
    <col min="1034" max="1034" width="11.85546875" style="2960" customWidth="1"/>
    <col min="1035" max="1036" width="15.7109375" style="2960" customWidth="1"/>
    <col min="1037" max="1037" width="14.140625" style="2960" customWidth="1"/>
    <col min="1038" max="1040" width="14.42578125" style="2960" customWidth="1"/>
    <col min="1041" max="1042" width="13.140625" style="2960" customWidth="1"/>
    <col min="1043" max="1043" width="11.85546875" style="2960" customWidth="1"/>
    <col min="1044" max="1278" width="11.28515625" style="2960"/>
    <col min="1279" max="1279" width="13.5703125" style="2960" customWidth="1"/>
    <col min="1280" max="1280" width="14.42578125" style="2960" customWidth="1"/>
    <col min="1281" max="1281" width="11.85546875" style="2960" customWidth="1"/>
    <col min="1282" max="1282" width="14.42578125" style="2960" customWidth="1"/>
    <col min="1283" max="1283" width="15.7109375" style="2960" customWidth="1"/>
    <col min="1284" max="1284" width="13.140625" style="2960" customWidth="1"/>
    <col min="1285" max="1286" width="14.42578125" style="2960" customWidth="1"/>
    <col min="1287" max="1287" width="14" style="2960" customWidth="1"/>
    <col min="1288" max="1289" width="14.42578125" style="2960" customWidth="1"/>
    <col min="1290" max="1290" width="11.85546875" style="2960" customWidth="1"/>
    <col min="1291" max="1292" width="15.7109375" style="2960" customWidth="1"/>
    <col min="1293" max="1293" width="14.140625" style="2960" customWidth="1"/>
    <col min="1294" max="1296" width="14.42578125" style="2960" customWidth="1"/>
    <col min="1297" max="1298" width="13.140625" style="2960" customWidth="1"/>
    <col min="1299" max="1299" width="11.85546875" style="2960" customWidth="1"/>
    <col min="1300" max="1534" width="11.28515625" style="2960"/>
    <col min="1535" max="1535" width="13.5703125" style="2960" customWidth="1"/>
    <col min="1536" max="1536" width="14.42578125" style="2960" customWidth="1"/>
    <col min="1537" max="1537" width="11.85546875" style="2960" customWidth="1"/>
    <col min="1538" max="1538" width="14.42578125" style="2960" customWidth="1"/>
    <col min="1539" max="1539" width="15.7109375" style="2960" customWidth="1"/>
    <col min="1540" max="1540" width="13.140625" style="2960" customWidth="1"/>
    <col min="1541" max="1542" width="14.42578125" style="2960" customWidth="1"/>
    <col min="1543" max="1543" width="14" style="2960" customWidth="1"/>
    <col min="1544" max="1545" width="14.42578125" style="2960" customWidth="1"/>
    <col min="1546" max="1546" width="11.85546875" style="2960" customWidth="1"/>
    <col min="1547" max="1548" width="15.7109375" style="2960" customWidth="1"/>
    <col min="1549" max="1549" width="14.140625" style="2960" customWidth="1"/>
    <col min="1550" max="1552" width="14.42578125" style="2960" customWidth="1"/>
    <col min="1553" max="1554" width="13.140625" style="2960" customWidth="1"/>
    <col min="1555" max="1555" width="11.85546875" style="2960" customWidth="1"/>
    <col min="1556" max="1790" width="11.28515625" style="2960"/>
    <col min="1791" max="1791" width="13.5703125" style="2960" customWidth="1"/>
    <col min="1792" max="1792" width="14.42578125" style="2960" customWidth="1"/>
    <col min="1793" max="1793" width="11.85546875" style="2960" customWidth="1"/>
    <col min="1794" max="1794" width="14.42578125" style="2960" customWidth="1"/>
    <col min="1795" max="1795" width="15.7109375" style="2960" customWidth="1"/>
    <col min="1796" max="1796" width="13.140625" style="2960" customWidth="1"/>
    <col min="1797" max="1798" width="14.42578125" style="2960" customWidth="1"/>
    <col min="1799" max="1799" width="14" style="2960" customWidth="1"/>
    <col min="1800" max="1801" width="14.42578125" style="2960" customWidth="1"/>
    <col min="1802" max="1802" width="11.85546875" style="2960" customWidth="1"/>
    <col min="1803" max="1804" width="15.7109375" style="2960" customWidth="1"/>
    <col min="1805" max="1805" width="14.140625" style="2960" customWidth="1"/>
    <col min="1806" max="1808" width="14.42578125" style="2960" customWidth="1"/>
    <col min="1809" max="1810" width="13.140625" style="2960" customWidth="1"/>
    <col min="1811" max="1811" width="11.85546875" style="2960" customWidth="1"/>
    <col min="1812" max="2046" width="11.28515625" style="2960"/>
    <col min="2047" max="2047" width="13.5703125" style="2960" customWidth="1"/>
    <col min="2048" max="2048" width="14.42578125" style="2960" customWidth="1"/>
    <col min="2049" max="2049" width="11.85546875" style="2960" customWidth="1"/>
    <col min="2050" max="2050" width="14.42578125" style="2960" customWidth="1"/>
    <col min="2051" max="2051" width="15.7109375" style="2960" customWidth="1"/>
    <col min="2052" max="2052" width="13.140625" style="2960" customWidth="1"/>
    <col min="2053" max="2054" width="14.42578125" style="2960" customWidth="1"/>
    <col min="2055" max="2055" width="14" style="2960" customWidth="1"/>
    <col min="2056" max="2057" width="14.42578125" style="2960" customWidth="1"/>
    <col min="2058" max="2058" width="11.85546875" style="2960" customWidth="1"/>
    <col min="2059" max="2060" width="15.7109375" style="2960" customWidth="1"/>
    <col min="2061" max="2061" width="14.140625" style="2960" customWidth="1"/>
    <col min="2062" max="2064" width="14.42578125" style="2960" customWidth="1"/>
    <col min="2065" max="2066" width="13.140625" style="2960" customWidth="1"/>
    <col min="2067" max="2067" width="11.85546875" style="2960" customWidth="1"/>
    <col min="2068" max="2302" width="11.28515625" style="2960"/>
    <col min="2303" max="2303" width="13.5703125" style="2960" customWidth="1"/>
    <col min="2304" max="2304" width="14.42578125" style="2960" customWidth="1"/>
    <col min="2305" max="2305" width="11.85546875" style="2960" customWidth="1"/>
    <col min="2306" max="2306" width="14.42578125" style="2960" customWidth="1"/>
    <col min="2307" max="2307" width="15.7109375" style="2960" customWidth="1"/>
    <col min="2308" max="2308" width="13.140625" style="2960" customWidth="1"/>
    <col min="2309" max="2310" width="14.42578125" style="2960" customWidth="1"/>
    <col min="2311" max="2311" width="14" style="2960" customWidth="1"/>
    <col min="2312" max="2313" width="14.42578125" style="2960" customWidth="1"/>
    <col min="2314" max="2314" width="11.85546875" style="2960" customWidth="1"/>
    <col min="2315" max="2316" width="15.7109375" style="2960" customWidth="1"/>
    <col min="2317" max="2317" width="14.140625" style="2960" customWidth="1"/>
    <col min="2318" max="2320" width="14.42578125" style="2960" customWidth="1"/>
    <col min="2321" max="2322" width="13.140625" style="2960" customWidth="1"/>
    <col min="2323" max="2323" width="11.85546875" style="2960" customWidth="1"/>
    <col min="2324" max="2558" width="11.28515625" style="2960"/>
    <col min="2559" max="2559" width="13.5703125" style="2960" customWidth="1"/>
    <col min="2560" max="2560" width="14.42578125" style="2960" customWidth="1"/>
    <col min="2561" max="2561" width="11.85546875" style="2960" customWidth="1"/>
    <col min="2562" max="2562" width="14.42578125" style="2960" customWidth="1"/>
    <col min="2563" max="2563" width="15.7109375" style="2960" customWidth="1"/>
    <col min="2564" max="2564" width="13.140625" style="2960" customWidth="1"/>
    <col min="2565" max="2566" width="14.42578125" style="2960" customWidth="1"/>
    <col min="2567" max="2567" width="14" style="2960" customWidth="1"/>
    <col min="2568" max="2569" width="14.42578125" style="2960" customWidth="1"/>
    <col min="2570" max="2570" width="11.85546875" style="2960" customWidth="1"/>
    <col min="2571" max="2572" width="15.7109375" style="2960" customWidth="1"/>
    <col min="2573" max="2573" width="14.140625" style="2960" customWidth="1"/>
    <col min="2574" max="2576" width="14.42578125" style="2960" customWidth="1"/>
    <col min="2577" max="2578" width="13.140625" style="2960" customWidth="1"/>
    <col min="2579" max="2579" width="11.85546875" style="2960" customWidth="1"/>
    <col min="2580" max="2814" width="11.28515625" style="2960"/>
    <col min="2815" max="2815" width="13.5703125" style="2960" customWidth="1"/>
    <col min="2816" max="2816" width="14.42578125" style="2960" customWidth="1"/>
    <col min="2817" max="2817" width="11.85546875" style="2960" customWidth="1"/>
    <col min="2818" max="2818" width="14.42578125" style="2960" customWidth="1"/>
    <col min="2819" max="2819" width="15.7109375" style="2960" customWidth="1"/>
    <col min="2820" max="2820" width="13.140625" style="2960" customWidth="1"/>
    <col min="2821" max="2822" width="14.42578125" style="2960" customWidth="1"/>
    <col min="2823" max="2823" width="14" style="2960" customWidth="1"/>
    <col min="2824" max="2825" width="14.42578125" style="2960" customWidth="1"/>
    <col min="2826" max="2826" width="11.85546875" style="2960" customWidth="1"/>
    <col min="2827" max="2828" width="15.7109375" style="2960" customWidth="1"/>
    <col min="2829" max="2829" width="14.140625" style="2960" customWidth="1"/>
    <col min="2830" max="2832" width="14.42578125" style="2960" customWidth="1"/>
    <col min="2833" max="2834" width="13.140625" style="2960" customWidth="1"/>
    <col min="2835" max="2835" width="11.85546875" style="2960" customWidth="1"/>
    <col min="2836" max="3070" width="11.28515625" style="2960"/>
    <col min="3071" max="3071" width="13.5703125" style="2960" customWidth="1"/>
    <col min="3072" max="3072" width="14.42578125" style="2960" customWidth="1"/>
    <col min="3073" max="3073" width="11.85546875" style="2960" customWidth="1"/>
    <col min="3074" max="3074" width="14.42578125" style="2960" customWidth="1"/>
    <col min="3075" max="3075" width="15.7109375" style="2960" customWidth="1"/>
    <col min="3076" max="3076" width="13.140625" style="2960" customWidth="1"/>
    <col min="3077" max="3078" width="14.42578125" style="2960" customWidth="1"/>
    <col min="3079" max="3079" width="14" style="2960" customWidth="1"/>
    <col min="3080" max="3081" width="14.42578125" style="2960" customWidth="1"/>
    <col min="3082" max="3082" width="11.85546875" style="2960" customWidth="1"/>
    <col min="3083" max="3084" width="15.7109375" style="2960" customWidth="1"/>
    <col min="3085" max="3085" width="14.140625" style="2960" customWidth="1"/>
    <col min="3086" max="3088" width="14.42578125" style="2960" customWidth="1"/>
    <col min="3089" max="3090" width="13.140625" style="2960" customWidth="1"/>
    <col min="3091" max="3091" width="11.85546875" style="2960" customWidth="1"/>
    <col min="3092" max="3326" width="11.28515625" style="2960"/>
    <col min="3327" max="3327" width="13.5703125" style="2960" customWidth="1"/>
    <col min="3328" max="3328" width="14.42578125" style="2960" customWidth="1"/>
    <col min="3329" max="3329" width="11.85546875" style="2960" customWidth="1"/>
    <col min="3330" max="3330" width="14.42578125" style="2960" customWidth="1"/>
    <col min="3331" max="3331" width="15.7109375" style="2960" customWidth="1"/>
    <col min="3332" max="3332" width="13.140625" style="2960" customWidth="1"/>
    <col min="3333" max="3334" width="14.42578125" style="2960" customWidth="1"/>
    <col min="3335" max="3335" width="14" style="2960" customWidth="1"/>
    <col min="3336" max="3337" width="14.42578125" style="2960" customWidth="1"/>
    <col min="3338" max="3338" width="11.85546875" style="2960" customWidth="1"/>
    <col min="3339" max="3340" width="15.7109375" style="2960" customWidth="1"/>
    <col min="3341" max="3341" width="14.140625" style="2960" customWidth="1"/>
    <col min="3342" max="3344" width="14.42578125" style="2960" customWidth="1"/>
    <col min="3345" max="3346" width="13.140625" style="2960" customWidth="1"/>
    <col min="3347" max="3347" width="11.85546875" style="2960" customWidth="1"/>
    <col min="3348" max="3582" width="11.28515625" style="2960"/>
    <col min="3583" max="3583" width="13.5703125" style="2960" customWidth="1"/>
    <col min="3584" max="3584" width="14.42578125" style="2960" customWidth="1"/>
    <col min="3585" max="3585" width="11.85546875" style="2960" customWidth="1"/>
    <col min="3586" max="3586" width="14.42578125" style="2960" customWidth="1"/>
    <col min="3587" max="3587" width="15.7109375" style="2960" customWidth="1"/>
    <col min="3588" max="3588" width="13.140625" style="2960" customWidth="1"/>
    <col min="3589" max="3590" width="14.42578125" style="2960" customWidth="1"/>
    <col min="3591" max="3591" width="14" style="2960" customWidth="1"/>
    <col min="3592" max="3593" width="14.42578125" style="2960" customWidth="1"/>
    <col min="3594" max="3594" width="11.85546875" style="2960" customWidth="1"/>
    <col min="3595" max="3596" width="15.7109375" style="2960" customWidth="1"/>
    <col min="3597" max="3597" width="14.140625" style="2960" customWidth="1"/>
    <col min="3598" max="3600" width="14.42578125" style="2960" customWidth="1"/>
    <col min="3601" max="3602" width="13.140625" style="2960" customWidth="1"/>
    <col min="3603" max="3603" width="11.85546875" style="2960" customWidth="1"/>
    <col min="3604" max="3838" width="11.28515625" style="2960"/>
    <col min="3839" max="3839" width="13.5703125" style="2960" customWidth="1"/>
    <col min="3840" max="3840" width="14.42578125" style="2960" customWidth="1"/>
    <col min="3841" max="3841" width="11.85546875" style="2960" customWidth="1"/>
    <col min="3842" max="3842" width="14.42578125" style="2960" customWidth="1"/>
    <col min="3843" max="3843" width="15.7109375" style="2960" customWidth="1"/>
    <col min="3844" max="3844" width="13.140625" style="2960" customWidth="1"/>
    <col min="3845" max="3846" width="14.42578125" style="2960" customWidth="1"/>
    <col min="3847" max="3847" width="14" style="2960" customWidth="1"/>
    <col min="3848" max="3849" width="14.42578125" style="2960" customWidth="1"/>
    <col min="3850" max="3850" width="11.85546875" style="2960" customWidth="1"/>
    <col min="3851" max="3852" width="15.7109375" style="2960" customWidth="1"/>
    <col min="3853" max="3853" width="14.140625" style="2960" customWidth="1"/>
    <col min="3854" max="3856" width="14.42578125" style="2960" customWidth="1"/>
    <col min="3857" max="3858" width="13.140625" style="2960" customWidth="1"/>
    <col min="3859" max="3859" width="11.85546875" style="2960" customWidth="1"/>
    <col min="3860" max="4094" width="11.28515625" style="2960"/>
    <col min="4095" max="4095" width="13.5703125" style="2960" customWidth="1"/>
    <col min="4096" max="4096" width="14.42578125" style="2960" customWidth="1"/>
    <col min="4097" max="4097" width="11.85546875" style="2960" customWidth="1"/>
    <col min="4098" max="4098" width="14.42578125" style="2960" customWidth="1"/>
    <col min="4099" max="4099" width="15.7109375" style="2960" customWidth="1"/>
    <col min="4100" max="4100" width="13.140625" style="2960" customWidth="1"/>
    <col min="4101" max="4102" width="14.42578125" style="2960" customWidth="1"/>
    <col min="4103" max="4103" width="14" style="2960" customWidth="1"/>
    <col min="4104" max="4105" width="14.42578125" style="2960" customWidth="1"/>
    <col min="4106" max="4106" width="11.85546875" style="2960" customWidth="1"/>
    <col min="4107" max="4108" width="15.7109375" style="2960" customWidth="1"/>
    <col min="4109" max="4109" width="14.140625" style="2960" customWidth="1"/>
    <col min="4110" max="4112" width="14.42578125" style="2960" customWidth="1"/>
    <col min="4113" max="4114" width="13.140625" style="2960" customWidth="1"/>
    <col min="4115" max="4115" width="11.85546875" style="2960" customWidth="1"/>
    <col min="4116" max="4350" width="11.28515625" style="2960"/>
    <col min="4351" max="4351" width="13.5703125" style="2960" customWidth="1"/>
    <col min="4352" max="4352" width="14.42578125" style="2960" customWidth="1"/>
    <col min="4353" max="4353" width="11.85546875" style="2960" customWidth="1"/>
    <col min="4354" max="4354" width="14.42578125" style="2960" customWidth="1"/>
    <col min="4355" max="4355" width="15.7109375" style="2960" customWidth="1"/>
    <col min="4356" max="4356" width="13.140625" style="2960" customWidth="1"/>
    <col min="4357" max="4358" width="14.42578125" style="2960" customWidth="1"/>
    <col min="4359" max="4359" width="14" style="2960" customWidth="1"/>
    <col min="4360" max="4361" width="14.42578125" style="2960" customWidth="1"/>
    <col min="4362" max="4362" width="11.85546875" style="2960" customWidth="1"/>
    <col min="4363" max="4364" width="15.7109375" style="2960" customWidth="1"/>
    <col min="4365" max="4365" width="14.140625" style="2960" customWidth="1"/>
    <col min="4366" max="4368" width="14.42578125" style="2960" customWidth="1"/>
    <col min="4369" max="4370" width="13.140625" style="2960" customWidth="1"/>
    <col min="4371" max="4371" width="11.85546875" style="2960" customWidth="1"/>
    <col min="4372" max="4606" width="11.28515625" style="2960"/>
    <col min="4607" max="4607" width="13.5703125" style="2960" customWidth="1"/>
    <col min="4608" max="4608" width="14.42578125" style="2960" customWidth="1"/>
    <col min="4609" max="4609" width="11.85546875" style="2960" customWidth="1"/>
    <col min="4610" max="4610" width="14.42578125" style="2960" customWidth="1"/>
    <col min="4611" max="4611" width="15.7109375" style="2960" customWidth="1"/>
    <col min="4612" max="4612" width="13.140625" style="2960" customWidth="1"/>
    <col min="4613" max="4614" width="14.42578125" style="2960" customWidth="1"/>
    <col min="4615" max="4615" width="14" style="2960" customWidth="1"/>
    <col min="4616" max="4617" width="14.42578125" style="2960" customWidth="1"/>
    <col min="4618" max="4618" width="11.85546875" style="2960" customWidth="1"/>
    <col min="4619" max="4620" width="15.7109375" style="2960" customWidth="1"/>
    <col min="4621" max="4621" width="14.140625" style="2960" customWidth="1"/>
    <col min="4622" max="4624" width="14.42578125" style="2960" customWidth="1"/>
    <col min="4625" max="4626" width="13.140625" style="2960" customWidth="1"/>
    <col min="4627" max="4627" width="11.85546875" style="2960" customWidth="1"/>
    <col min="4628" max="4862" width="11.28515625" style="2960"/>
    <col min="4863" max="4863" width="13.5703125" style="2960" customWidth="1"/>
    <col min="4864" max="4864" width="14.42578125" style="2960" customWidth="1"/>
    <col min="4865" max="4865" width="11.85546875" style="2960" customWidth="1"/>
    <col min="4866" max="4866" width="14.42578125" style="2960" customWidth="1"/>
    <col min="4867" max="4867" width="15.7109375" style="2960" customWidth="1"/>
    <col min="4868" max="4868" width="13.140625" style="2960" customWidth="1"/>
    <col min="4869" max="4870" width="14.42578125" style="2960" customWidth="1"/>
    <col min="4871" max="4871" width="14" style="2960" customWidth="1"/>
    <col min="4872" max="4873" width="14.42578125" style="2960" customWidth="1"/>
    <col min="4874" max="4874" width="11.85546875" style="2960" customWidth="1"/>
    <col min="4875" max="4876" width="15.7109375" style="2960" customWidth="1"/>
    <col min="4877" max="4877" width="14.140625" style="2960" customWidth="1"/>
    <col min="4878" max="4880" width="14.42578125" style="2960" customWidth="1"/>
    <col min="4881" max="4882" width="13.140625" style="2960" customWidth="1"/>
    <col min="4883" max="4883" width="11.85546875" style="2960" customWidth="1"/>
    <col min="4884" max="5118" width="11.28515625" style="2960"/>
    <col min="5119" max="5119" width="13.5703125" style="2960" customWidth="1"/>
    <col min="5120" max="5120" width="14.42578125" style="2960" customWidth="1"/>
    <col min="5121" max="5121" width="11.85546875" style="2960" customWidth="1"/>
    <col min="5122" max="5122" width="14.42578125" style="2960" customWidth="1"/>
    <col min="5123" max="5123" width="15.7109375" style="2960" customWidth="1"/>
    <col min="5124" max="5124" width="13.140625" style="2960" customWidth="1"/>
    <col min="5125" max="5126" width="14.42578125" style="2960" customWidth="1"/>
    <col min="5127" max="5127" width="14" style="2960" customWidth="1"/>
    <col min="5128" max="5129" width="14.42578125" style="2960" customWidth="1"/>
    <col min="5130" max="5130" width="11.85546875" style="2960" customWidth="1"/>
    <col min="5131" max="5132" width="15.7109375" style="2960" customWidth="1"/>
    <col min="5133" max="5133" width="14.140625" style="2960" customWidth="1"/>
    <col min="5134" max="5136" width="14.42578125" style="2960" customWidth="1"/>
    <col min="5137" max="5138" width="13.140625" style="2960" customWidth="1"/>
    <col min="5139" max="5139" width="11.85546875" style="2960" customWidth="1"/>
    <col min="5140" max="5374" width="11.28515625" style="2960"/>
    <col min="5375" max="5375" width="13.5703125" style="2960" customWidth="1"/>
    <col min="5376" max="5376" width="14.42578125" style="2960" customWidth="1"/>
    <col min="5377" max="5377" width="11.85546875" style="2960" customWidth="1"/>
    <col min="5378" max="5378" width="14.42578125" style="2960" customWidth="1"/>
    <col min="5379" max="5379" width="15.7109375" style="2960" customWidth="1"/>
    <col min="5380" max="5380" width="13.140625" style="2960" customWidth="1"/>
    <col min="5381" max="5382" width="14.42578125" style="2960" customWidth="1"/>
    <col min="5383" max="5383" width="14" style="2960" customWidth="1"/>
    <col min="5384" max="5385" width="14.42578125" style="2960" customWidth="1"/>
    <col min="5386" max="5386" width="11.85546875" style="2960" customWidth="1"/>
    <col min="5387" max="5388" width="15.7109375" style="2960" customWidth="1"/>
    <col min="5389" max="5389" width="14.140625" style="2960" customWidth="1"/>
    <col min="5390" max="5392" width="14.42578125" style="2960" customWidth="1"/>
    <col min="5393" max="5394" width="13.140625" style="2960" customWidth="1"/>
    <col min="5395" max="5395" width="11.85546875" style="2960" customWidth="1"/>
    <col min="5396" max="5630" width="11.28515625" style="2960"/>
    <col min="5631" max="5631" width="13.5703125" style="2960" customWidth="1"/>
    <col min="5632" max="5632" width="14.42578125" style="2960" customWidth="1"/>
    <col min="5633" max="5633" width="11.85546875" style="2960" customWidth="1"/>
    <col min="5634" max="5634" width="14.42578125" style="2960" customWidth="1"/>
    <col min="5635" max="5635" width="15.7109375" style="2960" customWidth="1"/>
    <col min="5636" max="5636" width="13.140625" style="2960" customWidth="1"/>
    <col min="5637" max="5638" width="14.42578125" style="2960" customWidth="1"/>
    <col min="5639" max="5639" width="14" style="2960" customWidth="1"/>
    <col min="5640" max="5641" width="14.42578125" style="2960" customWidth="1"/>
    <col min="5642" max="5642" width="11.85546875" style="2960" customWidth="1"/>
    <col min="5643" max="5644" width="15.7109375" style="2960" customWidth="1"/>
    <col min="5645" max="5645" width="14.140625" style="2960" customWidth="1"/>
    <col min="5646" max="5648" width="14.42578125" style="2960" customWidth="1"/>
    <col min="5649" max="5650" width="13.140625" style="2960" customWidth="1"/>
    <col min="5651" max="5651" width="11.85546875" style="2960" customWidth="1"/>
    <col min="5652" max="5886" width="11.28515625" style="2960"/>
    <col min="5887" max="5887" width="13.5703125" style="2960" customWidth="1"/>
    <col min="5888" max="5888" width="14.42578125" style="2960" customWidth="1"/>
    <col min="5889" max="5889" width="11.85546875" style="2960" customWidth="1"/>
    <col min="5890" max="5890" width="14.42578125" style="2960" customWidth="1"/>
    <col min="5891" max="5891" width="15.7109375" style="2960" customWidth="1"/>
    <col min="5892" max="5892" width="13.140625" style="2960" customWidth="1"/>
    <col min="5893" max="5894" width="14.42578125" style="2960" customWidth="1"/>
    <col min="5895" max="5895" width="14" style="2960" customWidth="1"/>
    <col min="5896" max="5897" width="14.42578125" style="2960" customWidth="1"/>
    <col min="5898" max="5898" width="11.85546875" style="2960" customWidth="1"/>
    <col min="5899" max="5900" width="15.7109375" style="2960" customWidth="1"/>
    <col min="5901" max="5901" width="14.140625" style="2960" customWidth="1"/>
    <col min="5902" max="5904" width="14.42578125" style="2960" customWidth="1"/>
    <col min="5905" max="5906" width="13.140625" style="2960" customWidth="1"/>
    <col min="5907" max="5907" width="11.85546875" style="2960" customWidth="1"/>
    <col min="5908" max="6142" width="11.28515625" style="2960"/>
    <col min="6143" max="6143" width="13.5703125" style="2960" customWidth="1"/>
    <col min="6144" max="6144" width="14.42578125" style="2960" customWidth="1"/>
    <col min="6145" max="6145" width="11.85546875" style="2960" customWidth="1"/>
    <col min="6146" max="6146" width="14.42578125" style="2960" customWidth="1"/>
    <col min="6147" max="6147" width="15.7109375" style="2960" customWidth="1"/>
    <col min="6148" max="6148" width="13.140625" style="2960" customWidth="1"/>
    <col min="6149" max="6150" width="14.42578125" style="2960" customWidth="1"/>
    <col min="6151" max="6151" width="14" style="2960" customWidth="1"/>
    <col min="6152" max="6153" width="14.42578125" style="2960" customWidth="1"/>
    <col min="6154" max="6154" width="11.85546875" style="2960" customWidth="1"/>
    <col min="6155" max="6156" width="15.7109375" style="2960" customWidth="1"/>
    <col min="6157" max="6157" width="14.140625" style="2960" customWidth="1"/>
    <col min="6158" max="6160" width="14.42578125" style="2960" customWidth="1"/>
    <col min="6161" max="6162" width="13.140625" style="2960" customWidth="1"/>
    <col min="6163" max="6163" width="11.85546875" style="2960" customWidth="1"/>
    <col min="6164" max="6398" width="11.28515625" style="2960"/>
    <col min="6399" max="6399" width="13.5703125" style="2960" customWidth="1"/>
    <col min="6400" max="6400" width="14.42578125" style="2960" customWidth="1"/>
    <col min="6401" max="6401" width="11.85546875" style="2960" customWidth="1"/>
    <col min="6402" max="6402" width="14.42578125" style="2960" customWidth="1"/>
    <col min="6403" max="6403" width="15.7109375" style="2960" customWidth="1"/>
    <col min="6404" max="6404" width="13.140625" style="2960" customWidth="1"/>
    <col min="6405" max="6406" width="14.42578125" style="2960" customWidth="1"/>
    <col min="6407" max="6407" width="14" style="2960" customWidth="1"/>
    <col min="6408" max="6409" width="14.42578125" style="2960" customWidth="1"/>
    <col min="6410" max="6410" width="11.85546875" style="2960" customWidth="1"/>
    <col min="6411" max="6412" width="15.7109375" style="2960" customWidth="1"/>
    <col min="6413" max="6413" width="14.140625" style="2960" customWidth="1"/>
    <col min="6414" max="6416" width="14.42578125" style="2960" customWidth="1"/>
    <col min="6417" max="6418" width="13.140625" style="2960" customWidth="1"/>
    <col min="6419" max="6419" width="11.85546875" style="2960" customWidth="1"/>
    <col min="6420" max="6654" width="11.28515625" style="2960"/>
    <col min="6655" max="6655" width="13.5703125" style="2960" customWidth="1"/>
    <col min="6656" max="6656" width="14.42578125" style="2960" customWidth="1"/>
    <col min="6657" max="6657" width="11.85546875" style="2960" customWidth="1"/>
    <col min="6658" max="6658" width="14.42578125" style="2960" customWidth="1"/>
    <col min="6659" max="6659" width="15.7109375" style="2960" customWidth="1"/>
    <col min="6660" max="6660" width="13.140625" style="2960" customWidth="1"/>
    <col min="6661" max="6662" width="14.42578125" style="2960" customWidth="1"/>
    <col min="6663" max="6663" width="14" style="2960" customWidth="1"/>
    <col min="6664" max="6665" width="14.42578125" style="2960" customWidth="1"/>
    <col min="6666" max="6666" width="11.85546875" style="2960" customWidth="1"/>
    <col min="6667" max="6668" width="15.7109375" style="2960" customWidth="1"/>
    <col min="6669" max="6669" width="14.140625" style="2960" customWidth="1"/>
    <col min="6670" max="6672" width="14.42578125" style="2960" customWidth="1"/>
    <col min="6673" max="6674" width="13.140625" style="2960" customWidth="1"/>
    <col min="6675" max="6675" width="11.85546875" style="2960" customWidth="1"/>
    <col min="6676" max="6910" width="11.28515625" style="2960"/>
    <col min="6911" max="6911" width="13.5703125" style="2960" customWidth="1"/>
    <col min="6912" max="6912" width="14.42578125" style="2960" customWidth="1"/>
    <col min="6913" max="6913" width="11.85546875" style="2960" customWidth="1"/>
    <col min="6914" max="6914" width="14.42578125" style="2960" customWidth="1"/>
    <col min="6915" max="6915" width="15.7109375" style="2960" customWidth="1"/>
    <col min="6916" max="6916" width="13.140625" style="2960" customWidth="1"/>
    <col min="6917" max="6918" width="14.42578125" style="2960" customWidth="1"/>
    <col min="6919" max="6919" width="14" style="2960" customWidth="1"/>
    <col min="6920" max="6921" width="14.42578125" style="2960" customWidth="1"/>
    <col min="6922" max="6922" width="11.85546875" style="2960" customWidth="1"/>
    <col min="6923" max="6924" width="15.7109375" style="2960" customWidth="1"/>
    <col min="6925" max="6925" width="14.140625" style="2960" customWidth="1"/>
    <col min="6926" max="6928" width="14.42578125" style="2960" customWidth="1"/>
    <col min="6929" max="6930" width="13.140625" style="2960" customWidth="1"/>
    <col min="6931" max="6931" width="11.85546875" style="2960" customWidth="1"/>
    <col min="6932" max="7166" width="11.28515625" style="2960"/>
    <col min="7167" max="7167" width="13.5703125" style="2960" customWidth="1"/>
    <col min="7168" max="7168" width="14.42578125" style="2960" customWidth="1"/>
    <col min="7169" max="7169" width="11.85546875" style="2960" customWidth="1"/>
    <col min="7170" max="7170" width="14.42578125" style="2960" customWidth="1"/>
    <col min="7171" max="7171" width="15.7109375" style="2960" customWidth="1"/>
    <col min="7172" max="7172" width="13.140625" style="2960" customWidth="1"/>
    <col min="7173" max="7174" width="14.42578125" style="2960" customWidth="1"/>
    <col min="7175" max="7175" width="14" style="2960" customWidth="1"/>
    <col min="7176" max="7177" width="14.42578125" style="2960" customWidth="1"/>
    <col min="7178" max="7178" width="11.85546875" style="2960" customWidth="1"/>
    <col min="7179" max="7180" width="15.7109375" style="2960" customWidth="1"/>
    <col min="7181" max="7181" width="14.140625" style="2960" customWidth="1"/>
    <col min="7182" max="7184" width="14.42578125" style="2960" customWidth="1"/>
    <col min="7185" max="7186" width="13.140625" style="2960" customWidth="1"/>
    <col min="7187" max="7187" width="11.85546875" style="2960" customWidth="1"/>
    <col min="7188" max="7422" width="11.28515625" style="2960"/>
    <col min="7423" max="7423" width="13.5703125" style="2960" customWidth="1"/>
    <col min="7424" max="7424" width="14.42578125" style="2960" customWidth="1"/>
    <col min="7425" max="7425" width="11.85546875" style="2960" customWidth="1"/>
    <col min="7426" max="7426" width="14.42578125" style="2960" customWidth="1"/>
    <col min="7427" max="7427" width="15.7109375" style="2960" customWidth="1"/>
    <col min="7428" max="7428" width="13.140625" style="2960" customWidth="1"/>
    <col min="7429" max="7430" width="14.42578125" style="2960" customWidth="1"/>
    <col min="7431" max="7431" width="14" style="2960" customWidth="1"/>
    <col min="7432" max="7433" width="14.42578125" style="2960" customWidth="1"/>
    <col min="7434" max="7434" width="11.85546875" style="2960" customWidth="1"/>
    <col min="7435" max="7436" width="15.7109375" style="2960" customWidth="1"/>
    <col min="7437" max="7437" width="14.140625" style="2960" customWidth="1"/>
    <col min="7438" max="7440" width="14.42578125" style="2960" customWidth="1"/>
    <col min="7441" max="7442" width="13.140625" style="2960" customWidth="1"/>
    <col min="7443" max="7443" width="11.85546875" style="2960" customWidth="1"/>
    <col min="7444" max="7678" width="11.28515625" style="2960"/>
    <col min="7679" max="7679" width="13.5703125" style="2960" customWidth="1"/>
    <col min="7680" max="7680" width="14.42578125" style="2960" customWidth="1"/>
    <col min="7681" max="7681" width="11.85546875" style="2960" customWidth="1"/>
    <col min="7682" max="7682" width="14.42578125" style="2960" customWidth="1"/>
    <col min="7683" max="7683" width="15.7109375" style="2960" customWidth="1"/>
    <col min="7684" max="7684" width="13.140625" style="2960" customWidth="1"/>
    <col min="7685" max="7686" width="14.42578125" style="2960" customWidth="1"/>
    <col min="7687" max="7687" width="14" style="2960" customWidth="1"/>
    <col min="7688" max="7689" width="14.42578125" style="2960" customWidth="1"/>
    <col min="7690" max="7690" width="11.85546875" style="2960" customWidth="1"/>
    <col min="7691" max="7692" width="15.7109375" style="2960" customWidth="1"/>
    <col min="7693" max="7693" width="14.140625" style="2960" customWidth="1"/>
    <col min="7694" max="7696" width="14.42578125" style="2960" customWidth="1"/>
    <col min="7697" max="7698" width="13.140625" style="2960" customWidth="1"/>
    <col min="7699" max="7699" width="11.85546875" style="2960" customWidth="1"/>
    <col min="7700" max="7934" width="11.28515625" style="2960"/>
    <col min="7935" max="7935" width="13.5703125" style="2960" customWidth="1"/>
    <col min="7936" max="7936" width="14.42578125" style="2960" customWidth="1"/>
    <col min="7937" max="7937" width="11.85546875" style="2960" customWidth="1"/>
    <col min="7938" max="7938" width="14.42578125" style="2960" customWidth="1"/>
    <col min="7939" max="7939" width="15.7109375" style="2960" customWidth="1"/>
    <col min="7940" max="7940" width="13.140625" style="2960" customWidth="1"/>
    <col min="7941" max="7942" width="14.42578125" style="2960" customWidth="1"/>
    <col min="7943" max="7943" width="14" style="2960" customWidth="1"/>
    <col min="7944" max="7945" width="14.42578125" style="2960" customWidth="1"/>
    <col min="7946" max="7946" width="11.85546875" style="2960" customWidth="1"/>
    <col min="7947" max="7948" width="15.7109375" style="2960" customWidth="1"/>
    <col min="7949" max="7949" width="14.140625" style="2960" customWidth="1"/>
    <col min="7950" max="7952" width="14.42578125" style="2960" customWidth="1"/>
    <col min="7953" max="7954" width="13.140625" style="2960" customWidth="1"/>
    <col min="7955" max="7955" width="11.85546875" style="2960" customWidth="1"/>
    <col min="7956" max="8190" width="11.28515625" style="2960"/>
    <col min="8191" max="8191" width="13.5703125" style="2960" customWidth="1"/>
    <col min="8192" max="8192" width="14.42578125" style="2960" customWidth="1"/>
    <col min="8193" max="8193" width="11.85546875" style="2960" customWidth="1"/>
    <col min="8194" max="8194" width="14.42578125" style="2960" customWidth="1"/>
    <col min="8195" max="8195" width="15.7109375" style="2960" customWidth="1"/>
    <col min="8196" max="8196" width="13.140625" style="2960" customWidth="1"/>
    <col min="8197" max="8198" width="14.42578125" style="2960" customWidth="1"/>
    <col min="8199" max="8199" width="14" style="2960" customWidth="1"/>
    <col min="8200" max="8201" width="14.42578125" style="2960" customWidth="1"/>
    <col min="8202" max="8202" width="11.85546875" style="2960" customWidth="1"/>
    <col min="8203" max="8204" width="15.7109375" style="2960" customWidth="1"/>
    <col min="8205" max="8205" width="14.140625" style="2960" customWidth="1"/>
    <col min="8206" max="8208" width="14.42578125" style="2960" customWidth="1"/>
    <col min="8209" max="8210" width="13.140625" style="2960" customWidth="1"/>
    <col min="8211" max="8211" width="11.85546875" style="2960" customWidth="1"/>
    <col min="8212" max="8446" width="11.28515625" style="2960"/>
    <col min="8447" max="8447" width="13.5703125" style="2960" customWidth="1"/>
    <col min="8448" max="8448" width="14.42578125" style="2960" customWidth="1"/>
    <col min="8449" max="8449" width="11.85546875" style="2960" customWidth="1"/>
    <col min="8450" max="8450" width="14.42578125" style="2960" customWidth="1"/>
    <col min="8451" max="8451" width="15.7109375" style="2960" customWidth="1"/>
    <col min="8452" max="8452" width="13.140625" style="2960" customWidth="1"/>
    <col min="8453" max="8454" width="14.42578125" style="2960" customWidth="1"/>
    <col min="8455" max="8455" width="14" style="2960" customWidth="1"/>
    <col min="8456" max="8457" width="14.42578125" style="2960" customWidth="1"/>
    <col min="8458" max="8458" width="11.85546875" style="2960" customWidth="1"/>
    <col min="8459" max="8460" width="15.7109375" style="2960" customWidth="1"/>
    <col min="8461" max="8461" width="14.140625" style="2960" customWidth="1"/>
    <col min="8462" max="8464" width="14.42578125" style="2960" customWidth="1"/>
    <col min="8465" max="8466" width="13.140625" style="2960" customWidth="1"/>
    <col min="8467" max="8467" width="11.85546875" style="2960" customWidth="1"/>
    <col min="8468" max="8702" width="11.28515625" style="2960"/>
    <col min="8703" max="8703" width="13.5703125" style="2960" customWidth="1"/>
    <col min="8704" max="8704" width="14.42578125" style="2960" customWidth="1"/>
    <col min="8705" max="8705" width="11.85546875" style="2960" customWidth="1"/>
    <col min="8706" max="8706" width="14.42578125" style="2960" customWidth="1"/>
    <col min="8707" max="8707" width="15.7109375" style="2960" customWidth="1"/>
    <col min="8708" max="8708" width="13.140625" style="2960" customWidth="1"/>
    <col min="8709" max="8710" width="14.42578125" style="2960" customWidth="1"/>
    <col min="8711" max="8711" width="14" style="2960" customWidth="1"/>
    <col min="8712" max="8713" width="14.42578125" style="2960" customWidth="1"/>
    <col min="8714" max="8714" width="11.85546875" style="2960" customWidth="1"/>
    <col min="8715" max="8716" width="15.7109375" style="2960" customWidth="1"/>
    <col min="8717" max="8717" width="14.140625" style="2960" customWidth="1"/>
    <col min="8718" max="8720" width="14.42578125" style="2960" customWidth="1"/>
    <col min="8721" max="8722" width="13.140625" style="2960" customWidth="1"/>
    <col min="8723" max="8723" width="11.85546875" style="2960" customWidth="1"/>
    <col min="8724" max="8958" width="11.28515625" style="2960"/>
    <col min="8959" max="8959" width="13.5703125" style="2960" customWidth="1"/>
    <col min="8960" max="8960" width="14.42578125" style="2960" customWidth="1"/>
    <col min="8961" max="8961" width="11.85546875" style="2960" customWidth="1"/>
    <col min="8962" max="8962" width="14.42578125" style="2960" customWidth="1"/>
    <col min="8963" max="8963" width="15.7109375" style="2960" customWidth="1"/>
    <col min="8964" max="8964" width="13.140625" style="2960" customWidth="1"/>
    <col min="8965" max="8966" width="14.42578125" style="2960" customWidth="1"/>
    <col min="8967" max="8967" width="14" style="2960" customWidth="1"/>
    <col min="8968" max="8969" width="14.42578125" style="2960" customWidth="1"/>
    <col min="8970" max="8970" width="11.85546875" style="2960" customWidth="1"/>
    <col min="8971" max="8972" width="15.7109375" style="2960" customWidth="1"/>
    <col min="8973" max="8973" width="14.140625" style="2960" customWidth="1"/>
    <col min="8974" max="8976" width="14.42578125" style="2960" customWidth="1"/>
    <col min="8977" max="8978" width="13.140625" style="2960" customWidth="1"/>
    <col min="8979" max="8979" width="11.85546875" style="2960" customWidth="1"/>
    <col min="8980" max="9214" width="11.28515625" style="2960"/>
    <col min="9215" max="9215" width="13.5703125" style="2960" customWidth="1"/>
    <col min="9216" max="9216" width="14.42578125" style="2960" customWidth="1"/>
    <col min="9217" max="9217" width="11.85546875" style="2960" customWidth="1"/>
    <col min="9218" max="9218" width="14.42578125" style="2960" customWidth="1"/>
    <col min="9219" max="9219" width="15.7109375" style="2960" customWidth="1"/>
    <col min="9220" max="9220" width="13.140625" style="2960" customWidth="1"/>
    <col min="9221" max="9222" width="14.42578125" style="2960" customWidth="1"/>
    <col min="9223" max="9223" width="14" style="2960" customWidth="1"/>
    <col min="9224" max="9225" width="14.42578125" style="2960" customWidth="1"/>
    <col min="9226" max="9226" width="11.85546875" style="2960" customWidth="1"/>
    <col min="9227" max="9228" width="15.7109375" style="2960" customWidth="1"/>
    <col min="9229" max="9229" width="14.140625" style="2960" customWidth="1"/>
    <col min="9230" max="9232" width="14.42578125" style="2960" customWidth="1"/>
    <col min="9233" max="9234" width="13.140625" style="2960" customWidth="1"/>
    <col min="9235" max="9235" width="11.85546875" style="2960" customWidth="1"/>
    <col min="9236" max="9470" width="11.28515625" style="2960"/>
    <col min="9471" max="9471" width="13.5703125" style="2960" customWidth="1"/>
    <col min="9472" max="9472" width="14.42578125" style="2960" customWidth="1"/>
    <col min="9473" max="9473" width="11.85546875" style="2960" customWidth="1"/>
    <col min="9474" max="9474" width="14.42578125" style="2960" customWidth="1"/>
    <col min="9475" max="9475" width="15.7109375" style="2960" customWidth="1"/>
    <col min="9476" max="9476" width="13.140625" style="2960" customWidth="1"/>
    <col min="9477" max="9478" width="14.42578125" style="2960" customWidth="1"/>
    <col min="9479" max="9479" width="14" style="2960" customWidth="1"/>
    <col min="9480" max="9481" width="14.42578125" style="2960" customWidth="1"/>
    <col min="9482" max="9482" width="11.85546875" style="2960" customWidth="1"/>
    <col min="9483" max="9484" width="15.7109375" style="2960" customWidth="1"/>
    <col min="9485" max="9485" width="14.140625" style="2960" customWidth="1"/>
    <col min="9486" max="9488" width="14.42578125" style="2960" customWidth="1"/>
    <col min="9489" max="9490" width="13.140625" style="2960" customWidth="1"/>
    <col min="9491" max="9491" width="11.85546875" style="2960" customWidth="1"/>
    <col min="9492" max="9726" width="11.28515625" style="2960"/>
    <col min="9727" max="9727" width="13.5703125" style="2960" customWidth="1"/>
    <col min="9728" max="9728" width="14.42578125" style="2960" customWidth="1"/>
    <col min="9729" max="9729" width="11.85546875" style="2960" customWidth="1"/>
    <col min="9730" max="9730" width="14.42578125" style="2960" customWidth="1"/>
    <col min="9731" max="9731" width="15.7109375" style="2960" customWidth="1"/>
    <col min="9732" max="9732" width="13.140625" style="2960" customWidth="1"/>
    <col min="9733" max="9734" width="14.42578125" style="2960" customWidth="1"/>
    <col min="9735" max="9735" width="14" style="2960" customWidth="1"/>
    <col min="9736" max="9737" width="14.42578125" style="2960" customWidth="1"/>
    <col min="9738" max="9738" width="11.85546875" style="2960" customWidth="1"/>
    <col min="9739" max="9740" width="15.7109375" style="2960" customWidth="1"/>
    <col min="9741" max="9741" width="14.140625" style="2960" customWidth="1"/>
    <col min="9742" max="9744" width="14.42578125" style="2960" customWidth="1"/>
    <col min="9745" max="9746" width="13.140625" style="2960" customWidth="1"/>
    <col min="9747" max="9747" width="11.85546875" style="2960" customWidth="1"/>
    <col min="9748" max="9982" width="11.28515625" style="2960"/>
    <col min="9983" max="9983" width="13.5703125" style="2960" customWidth="1"/>
    <col min="9984" max="9984" width="14.42578125" style="2960" customWidth="1"/>
    <col min="9985" max="9985" width="11.85546875" style="2960" customWidth="1"/>
    <col min="9986" max="9986" width="14.42578125" style="2960" customWidth="1"/>
    <col min="9987" max="9987" width="15.7109375" style="2960" customWidth="1"/>
    <col min="9988" max="9988" width="13.140625" style="2960" customWidth="1"/>
    <col min="9989" max="9990" width="14.42578125" style="2960" customWidth="1"/>
    <col min="9991" max="9991" width="14" style="2960" customWidth="1"/>
    <col min="9992" max="9993" width="14.42578125" style="2960" customWidth="1"/>
    <col min="9994" max="9994" width="11.85546875" style="2960" customWidth="1"/>
    <col min="9995" max="9996" width="15.7109375" style="2960" customWidth="1"/>
    <col min="9997" max="9997" width="14.140625" style="2960" customWidth="1"/>
    <col min="9998" max="10000" width="14.42578125" style="2960" customWidth="1"/>
    <col min="10001" max="10002" width="13.140625" style="2960" customWidth="1"/>
    <col min="10003" max="10003" width="11.85546875" style="2960" customWidth="1"/>
    <col min="10004" max="10238" width="11.28515625" style="2960"/>
    <col min="10239" max="10239" width="13.5703125" style="2960" customWidth="1"/>
    <col min="10240" max="10240" width="14.42578125" style="2960" customWidth="1"/>
    <col min="10241" max="10241" width="11.85546875" style="2960" customWidth="1"/>
    <col min="10242" max="10242" width="14.42578125" style="2960" customWidth="1"/>
    <col min="10243" max="10243" width="15.7109375" style="2960" customWidth="1"/>
    <col min="10244" max="10244" width="13.140625" style="2960" customWidth="1"/>
    <col min="10245" max="10246" width="14.42578125" style="2960" customWidth="1"/>
    <col min="10247" max="10247" width="14" style="2960" customWidth="1"/>
    <col min="10248" max="10249" width="14.42578125" style="2960" customWidth="1"/>
    <col min="10250" max="10250" width="11.85546875" style="2960" customWidth="1"/>
    <col min="10251" max="10252" width="15.7109375" style="2960" customWidth="1"/>
    <col min="10253" max="10253" width="14.140625" style="2960" customWidth="1"/>
    <col min="10254" max="10256" width="14.42578125" style="2960" customWidth="1"/>
    <col min="10257" max="10258" width="13.140625" style="2960" customWidth="1"/>
    <col min="10259" max="10259" width="11.85546875" style="2960" customWidth="1"/>
    <col min="10260" max="10494" width="11.28515625" style="2960"/>
    <col min="10495" max="10495" width="13.5703125" style="2960" customWidth="1"/>
    <col min="10496" max="10496" width="14.42578125" style="2960" customWidth="1"/>
    <col min="10497" max="10497" width="11.85546875" style="2960" customWidth="1"/>
    <col min="10498" max="10498" width="14.42578125" style="2960" customWidth="1"/>
    <col min="10499" max="10499" width="15.7109375" style="2960" customWidth="1"/>
    <col min="10500" max="10500" width="13.140625" style="2960" customWidth="1"/>
    <col min="10501" max="10502" width="14.42578125" style="2960" customWidth="1"/>
    <col min="10503" max="10503" width="14" style="2960" customWidth="1"/>
    <col min="10504" max="10505" width="14.42578125" style="2960" customWidth="1"/>
    <col min="10506" max="10506" width="11.85546875" style="2960" customWidth="1"/>
    <col min="10507" max="10508" width="15.7109375" style="2960" customWidth="1"/>
    <col min="10509" max="10509" width="14.140625" style="2960" customWidth="1"/>
    <col min="10510" max="10512" width="14.42578125" style="2960" customWidth="1"/>
    <col min="10513" max="10514" width="13.140625" style="2960" customWidth="1"/>
    <col min="10515" max="10515" width="11.85546875" style="2960" customWidth="1"/>
    <col min="10516" max="10750" width="11.28515625" style="2960"/>
    <col min="10751" max="10751" width="13.5703125" style="2960" customWidth="1"/>
    <col min="10752" max="10752" width="14.42578125" style="2960" customWidth="1"/>
    <col min="10753" max="10753" width="11.85546875" style="2960" customWidth="1"/>
    <col min="10754" max="10754" width="14.42578125" style="2960" customWidth="1"/>
    <col min="10755" max="10755" width="15.7109375" style="2960" customWidth="1"/>
    <col min="10756" max="10756" width="13.140625" style="2960" customWidth="1"/>
    <col min="10757" max="10758" width="14.42578125" style="2960" customWidth="1"/>
    <col min="10759" max="10759" width="14" style="2960" customWidth="1"/>
    <col min="10760" max="10761" width="14.42578125" style="2960" customWidth="1"/>
    <col min="10762" max="10762" width="11.85546875" style="2960" customWidth="1"/>
    <col min="10763" max="10764" width="15.7109375" style="2960" customWidth="1"/>
    <col min="10765" max="10765" width="14.140625" style="2960" customWidth="1"/>
    <col min="10766" max="10768" width="14.42578125" style="2960" customWidth="1"/>
    <col min="10769" max="10770" width="13.140625" style="2960" customWidth="1"/>
    <col min="10771" max="10771" width="11.85546875" style="2960" customWidth="1"/>
    <col min="10772" max="11006" width="11.28515625" style="2960"/>
    <col min="11007" max="11007" width="13.5703125" style="2960" customWidth="1"/>
    <col min="11008" max="11008" width="14.42578125" style="2960" customWidth="1"/>
    <col min="11009" max="11009" width="11.85546875" style="2960" customWidth="1"/>
    <col min="11010" max="11010" width="14.42578125" style="2960" customWidth="1"/>
    <col min="11011" max="11011" width="15.7109375" style="2960" customWidth="1"/>
    <col min="11012" max="11012" width="13.140625" style="2960" customWidth="1"/>
    <col min="11013" max="11014" width="14.42578125" style="2960" customWidth="1"/>
    <col min="11015" max="11015" width="14" style="2960" customWidth="1"/>
    <col min="11016" max="11017" width="14.42578125" style="2960" customWidth="1"/>
    <col min="11018" max="11018" width="11.85546875" style="2960" customWidth="1"/>
    <col min="11019" max="11020" width="15.7109375" style="2960" customWidth="1"/>
    <col min="11021" max="11021" width="14.140625" style="2960" customWidth="1"/>
    <col min="11022" max="11024" width="14.42578125" style="2960" customWidth="1"/>
    <col min="11025" max="11026" width="13.140625" style="2960" customWidth="1"/>
    <col min="11027" max="11027" width="11.85546875" style="2960" customWidth="1"/>
    <col min="11028" max="11262" width="11.28515625" style="2960"/>
    <col min="11263" max="11263" width="13.5703125" style="2960" customWidth="1"/>
    <col min="11264" max="11264" width="14.42578125" style="2960" customWidth="1"/>
    <col min="11265" max="11265" width="11.85546875" style="2960" customWidth="1"/>
    <col min="11266" max="11266" width="14.42578125" style="2960" customWidth="1"/>
    <col min="11267" max="11267" width="15.7109375" style="2960" customWidth="1"/>
    <col min="11268" max="11268" width="13.140625" style="2960" customWidth="1"/>
    <col min="11269" max="11270" width="14.42578125" style="2960" customWidth="1"/>
    <col min="11271" max="11271" width="14" style="2960" customWidth="1"/>
    <col min="11272" max="11273" width="14.42578125" style="2960" customWidth="1"/>
    <col min="11274" max="11274" width="11.85546875" style="2960" customWidth="1"/>
    <col min="11275" max="11276" width="15.7109375" style="2960" customWidth="1"/>
    <col min="11277" max="11277" width="14.140625" style="2960" customWidth="1"/>
    <col min="11278" max="11280" width="14.42578125" style="2960" customWidth="1"/>
    <col min="11281" max="11282" width="13.140625" style="2960" customWidth="1"/>
    <col min="11283" max="11283" width="11.85546875" style="2960" customWidth="1"/>
    <col min="11284" max="11518" width="11.28515625" style="2960"/>
    <col min="11519" max="11519" width="13.5703125" style="2960" customWidth="1"/>
    <col min="11520" max="11520" width="14.42578125" style="2960" customWidth="1"/>
    <col min="11521" max="11521" width="11.85546875" style="2960" customWidth="1"/>
    <col min="11522" max="11522" width="14.42578125" style="2960" customWidth="1"/>
    <col min="11523" max="11523" width="15.7109375" style="2960" customWidth="1"/>
    <col min="11524" max="11524" width="13.140625" style="2960" customWidth="1"/>
    <col min="11525" max="11526" width="14.42578125" style="2960" customWidth="1"/>
    <col min="11527" max="11527" width="14" style="2960" customWidth="1"/>
    <col min="11528" max="11529" width="14.42578125" style="2960" customWidth="1"/>
    <col min="11530" max="11530" width="11.85546875" style="2960" customWidth="1"/>
    <col min="11531" max="11532" width="15.7109375" style="2960" customWidth="1"/>
    <col min="11533" max="11533" width="14.140625" style="2960" customWidth="1"/>
    <col min="11534" max="11536" width="14.42578125" style="2960" customWidth="1"/>
    <col min="11537" max="11538" width="13.140625" style="2960" customWidth="1"/>
    <col min="11539" max="11539" width="11.85546875" style="2960" customWidth="1"/>
    <col min="11540" max="11774" width="11.28515625" style="2960"/>
    <col min="11775" max="11775" width="13.5703125" style="2960" customWidth="1"/>
    <col min="11776" max="11776" width="14.42578125" style="2960" customWidth="1"/>
    <col min="11777" max="11777" width="11.85546875" style="2960" customWidth="1"/>
    <col min="11778" max="11778" width="14.42578125" style="2960" customWidth="1"/>
    <col min="11779" max="11779" width="15.7109375" style="2960" customWidth="1"/>
    <col min="11780" max="11780" width="13.140625" style="2960" customWidth="1"/>
    <col min="11781" max="11782" width="14.42578125" style="2960" customWidth="1"/>
    <col min="11783" max="11783" width="14" style="2960" customWidth="1"/>
    <col min="11784" max="11785" width="14.42578125" style="2960" customWidth="1"/>
    <col min="11786" max="11786" width="11.85546875" style="2960" customWidth="1"/>
    <col min="11787" max="11788" width="15.7109375" style="2960" customWidth="1"/>
    <col min="11789" max="11789" width="14.140625" style="2960" customWidth="1"/>
    <col min="11790" max="11792" width="14.42578125" style="2960" customWidth="1"/>
    <col min="11793" max="11794" width="13.140625" style="2960" customWidth="1"/>
    <col min="11795" max="11795" width="11.85546875" style="2960" customWidth="1"/>
    <col min="11796" max="12030" width="11.28515625" style="2960"/>
    <col min="12031" max="12031" width="13.5703125" style="2960" customWidth="1"/>
    <col min="12032" max="12032" width="14.42578125" style="2960" customWidth="1"/>
    <col min="12033" max="12033" width="11.85546875" style="2960" customWidth="1"/>
    <col min="12034" max="12034" width="14.42578125" style="2960" customWidth="1"/>
    <col min="12035" max="12035" width="15.7109375" style="2960" customWidth="1"/>
    <col min="12036" max="12036" width="13.140625" style="2960" customWidth="1"/>
    <col min="12037" max="12038" width="14.42578125" style="2960" customWidth="1"/>
    <col min="12039" max="12039" width="14" style="2960" customWidth="1"/>
    <col min="12040" max="12041" width="14.42578125" style="2960" customWidth="1"/>
    <col min="12042" max="12042" width="11.85546875" style="2960" customWidth="1"/>
    <col min="12043" max="12044" width="15.7109375" style="2960" customWidth="1"/>
    <col min="12045" max="12045" width="14.140625" style="2960" customWidth="1"/>
    <col min="12046" max="12048" width="14.42578125" style="2960" customWidth="1"/>
    <col min="12049" max="12050" width="13.140625" style="2960" customWidth="1"/>
    <col min="12051" max="12051" width="11.85546875" style="2960" customWidth="1"/>
    <col min="12052" max="12286" width="11.28515625" style="2960"/>
    <col min="12287" max="12287" width="13.5703125" style="2960" customWidth="1"/>
    <col min="12288" max="12288" width="14.42578125" style="2960" customWidth="1"/>
    <col min="12289" max="12289" width="11.85546875" style="2960" customWidth="1"/>
    <col min="12290" max="12290" width="14.42578125" style="2960" customWidth="1"/>
    <col min="12291" max="12291" width="15.7109375" style="2960" customWidth="1"/>
    <col min="12292" max="12292" width="13.140625" style="2960" customWidth="1"/>
    <col min="12293" max="12294" width="14.42578125" style="2960" customWidth="1"/>
    <col min="12295" max="12295" width="14" style="2960" customWidth="1"/>
    <col min="12296" max="12297" width="14.42578125" style="2960" customWidth="1"/>
    <col min="12298" max="12298" width="11.85546875" style="2960" customWidth="1"/>
    <col min="12299" max="12300" width="15.7109375" style="2960" customWidth="1"/>
    <col min="12301" max="12301" width="14.140625" style="2960" customWidth="1"/>
    <col min="12302" max="12304" width="14.42578125" style="2960" customWidth="1"/>
    <col min="12305" max="12306" width="13.140625" style="2960" customWidth="1"/>
    <col min="12307" max="12307" width="11.85546875" style="2960" customWidth="1"/>
    <col min="12308" max="12542" width="11.28515625" style="2960"/>
    <col min="12543" max="12543" width="13.5703125" style="2960" customWidth="1"/>
    <col min="12544" max="12544" width="14.42578125" style="2960" customWidth="1"/>
    <col min="12545" max="12545" width="11.85546875" style="2960" customWidth="1"/>
    <col min="12546" max="12546" width="14.42578125" style="2960" customWidth="1"/>
    <col min="12547" max="12547" width="15.7109375" style="2960" customWidth="1"/>
    <col min="12548" max="12548" width="13.140625" style="2960" customWidth="1"/>
    <col min="12549" max="12550" width="14.42578125" style="2960" customWidth="1"/>
    <col min="12551" max="12551" width="14" style="2960" customWidth="1"/>
    <col min="12552" max="12553" width="14.42578125" style="2960" customWidth="1"/>
    <col min="12554" max="12554" width="11.85546875" style="2960" customWidth="1"/>
    <col min="12555" max="12556" width="15.7109375" style="2960" customWidth="1"/>
    <col min="12557" max="12557" width="14.140625" style="2960" customWidth="1"/>
    <col min="12558" max="12560" width="14.42578125" style="2960" customWidth="1"/>
    <col min="12561" max="12562" width="13.140625" style="2960" customWidth="1"/>
    <col min="12563" max="12563" width="11.85546875" style="2960" customWidth="1"/>
    <col min="12564" max="12798" width="11.28515625" style="2960"/>
    <col min="12799" max="12799" width="13.5703125" style="2960" customWidth="1"/>
    <col min="12800" max="12800" width="14.42578125" style="2960" customWidth="1"/>
    <col min="12801" max="12801" width="11.85546875" style="2960" customWidth="1"/>
    <col min="12802" max="12802" width="14.42578125" style="2960" customWidth="1"/>
    <col min="12803" max="12803" width="15.7109375" style="2960" customWidth="1"/>
    <col min="12804" max="12804" width="13.140625" style="2960" customWidth="1"/>
    <col min="12805" max="12806" width="14.42578125" style="2960" customWidth="1"/>
    <col min="12807" max="12807" width="14" style="2960" customWidth="1"/>
    <col min="12808" max="12809" width="14.42578125" style="2960" customWidth="1"/>
    <col min="12810" max="12810" width="11.85546875" style="2960" customWidth="1"/>
    <col min="12811" max="12812" width="15.7109375" style="2960" customWidth="1"/>
    <col min="12813" max="12813" width="14.140625" style="2960" customWidth="1"/>
    <col min="12814" max="12816" width="14.42578125" style="2960" customWidth="1"/>
    <col min="12817" max="12818" width="13.140625" style="2960" customWidth="1"/>
    <col min="12819" max="12819" width="11.85546875" style="2960" customWidth="1"/>
    <col min="12820" max="13054" width="11.28515625" style="2960"/>
    <col min="13055" max="13055" width="13.5703125" style="2960" customWidth="1"/>
    <col min="13056" max="13056" width="14.42578125" style="2960" customWidth="1"/>
    <col min="13057" max="13057" width="11.85546875" style="2960" customWidth="1"/>
    <col min="13058" max="13058" width="14.42578125" style="2960" customWidth="1"/>
    <col min="13059" max="13059" width="15.7109375" style="2960" customWidth="1"/>
    <col min="13060" max="13060" width="13.140625" style="2960" customWidth="1"/>
    <col min="13061" max="13062" width="14.42578125" style="2960" customWidth="1"/>
    <col min="13063" max="13063" width="14" style="2960" customWidth="1"/>
    <col min="13064" max="13065" width="14.42578125" style="2960" customWidth="1"/>
    <col min="13066" max="13066" width="11.85546875" style="2960" customWidth="1"/>
    <col min="13067" max="13068" width="15.7109375" style="2960" customWidth="1"/>
    <col min="13069" max="13069" width="14.140625" style="2960" customWidth="1"/>
    <col min="13070" max="13072" width="14.42578125" style="2960" customWidth="1"/>
    <col min="13073" max="13074" width="13.140625" style="2960" customWidth="1"/>
    <col min="13075" max="13075" width="11.85546875" style="2960" customWidth="1"/>
    <col min="13076" max="13310" width="11.28515625" style="2960"/>
    <col min="13311" max="13311" width="13.5703125" style="2960" customWidth="1"/>
    <col min="13312" max="13312" width="14.42578125" style="2960" customWidth="1"/>
    <col min="13313" max="13313" width="11.85546875" style="2960" customWidth="1"/>
    <col min="13314" max="13314" width="14.42578125" style="2960" customWidth="1"/>
    <col min="13315" max="13315" width="15.7109375" style="2960" customWidth="1"/>
    <col min="13316" max="13316" width="13.140625" style="2960" customWidth="1"/>
    <col min="13317" max="13318" width="14.42578125" style="2960" customWidth="1"/>
    <col min="13319" max="13319" width="14" style="2960" customWidth="1"/>
    <col min="13320" max="13321" width="14.42578125" style="2960" customWidth="1"/>
    <col min="13322" max="13322" width="11.85546875" style="2960" customWidth="1"/>
    <col min="13323" max="13324" width="15.7109375" style="2960" customWidth="1"/>
    <col min="13325" max="13325" width="14.140625" style="2960" customWidth="1"/>
    <col min="13326" max="13328" width="14.42578125" style="2960" customWidth="1"/>
    <col min="13329" max="13330" width="13.140625" style="2960" customWidth="1"/>
    <col min="13331" max="13331" width="11.85546875" style="2960" customWidth="1"/>
    <col min="13332" max="13566" width="11.28515625" style="2960"/>
    <col min="13567" max="13567" width="13.5703125" style="2960" customWidth="1"/>
    <col min="13568" max="13568" width="14.42578125" style="2960" customWidth="1"/>
    <col min="13569" max="13569" width="11.85546875" style="2960" customWidth="1"/>
    <col min="13570" max="13570" width="14.42578125" style="2960" customWidth="1"/>
    <col min="13571" max="13571" width="15.7109375" style="2960" customWidth="1"/>
    <col min="13572" max="13572" width="13.140625" style="2960" customWidth="1"/>
    <col min="13573" max="13574" width="14.42578125" style="2960" customWidth="1"/>
    <col min="13575" max="13575" width="14" style="2960" customWidth="1"/>
    <col min="13576" max="13577" width="14.42578125" style="2960" customWidth="1"/>
    <col min="13578" max="13578" width="11.85546875" style="2960" customWidth="1"/>
    <col min="13579" max="13580" width="15.7109375" style="2960" customWidth="1"/>
    <col min="13581" max="13581" width="14.140625" style="2960" customWidth="1"/>
    <col min="13582" max="13584" width="14.42578125" style="2960" customWidth="1"/>
    <col min="13585" max="13586" width="13.140625" style="2960" customWidth="1"/>
    <col min="13587" max="13587" width="11.85546875" style="2960" customWidth="1"/>
    <col min="13588" max="13822" width="11.28515625" style="2960"/>
    <col min="13823" max="13823" width="13.5703125" style="2960" customWidth="1"/>
    <col min="13824" max="13824" width="14.42578125" style="2960" customWidth="1"/>
    <col min="13825" max="13825" width="11.85546875" style="2960" customWidth="1"/>
    <col min="13826" max="13826" width="14.42578125" style="2960" customWidth="1"/>
    <col min="13827" max="13827" width="15.7109375" style="2960" customWidth="1"/>
    <col min="13828" max="13828" width="13.140625" style="2960" customWidth="1"/>
    <col min="13829" max="13830" width="14.42578125" style="2960" customWidth="1"/>
    <col min="13831" max="13831" width="14" style="2960" customWidth="1"/>
    <col min="13832" max="13833" width="14.42578125" style="2960" customWidth="1"/>
    <col min="13834" max="13834" width="11.85546875" style="2960" customWidth="1"/>
    <col min="13835" max="13836" width="15.7109375" style="2960" customWidth="1"/>
    <col min="13837" max="13837" width="14.140625" style="2960" customWidth="1"/>
    <col min="13838" max="13840" width="14.42578125" style="2960" customWidth="1"/>
    <col min="13841" max="13842" width="13.140625" style="2960" customWidth="1"/>
    <col min="13843" max="13843" width="11.85546875" style="2960" customWidth="1"/>
    <col min="13844" max="14078" width="11.28515625" style="2960"/>
    <col min="14079" max="14079" width="13.5703125" style="2960" customWidth="1"/>
    <col min="14080" max="14080" width="14.42578125" style="2960" customWidth="1"/>
    <col min="14081" max="14081" width="11.85546875" style="2960" customWidth="1"/>
    <col min="14082" max="14082" width="14.42578125" style="2960" customWidth="1"/>
    <col min="14083" max="14083" width="15.7109375" style="2960" customWidth="1"/>
    <col min="14084" max="14084" width="13.140625" style="2960" customWidth="1"/>
    <col min="14085" max="14086" width="14.42578125" style="2960" customWidth="1"/>
    <col min="14087" max="14087" width="14" style="2960" customWidth="1"/>
    <col min="14088" max="14089" width="14.42578125" style="2960" customWidth="1"/>
    <col min="14090" max="14090" width="11.85546875" style="2960" customWidth="1"/>
    <col min="14091" max="14092" width="15.7109375" style="2960" customWidth="1"/>
    <col min="14093" max="14093" width="14.140625" style="2960" customWidth="1"/>
    <col min="14094" max="14096" width="14.42578125" style="2960" customWidth="1"/>
    <col min="14097" max="14098" width="13.140625" style="2960" customWidth="1"/>
    <col min="14099" max="14099" width="11.85546875" style="2960" customWidth="1"/>
    <col min="14100" max="14334" width="11.28515625" style="2960"/>
    <col min="14335" max="14335" width="13.5703125" style="2960" customWidth="1"/>
    <col min="14336" max="14336" width="14.42578125" style="2960" customWidth="1"/>
    <col min="14337" max="14337" width="11.85546875" style="2960" customWidth="1"/>
    <col min="14338" max="14338" width="14.42578125" style="2960" customWidth="1"/>
    <col min="14339" max="14339" width="15.7109375" style="2960" customWidth="1"/>
    <col min="14340" max="14340" width="13.140625" style="2960" customWidth="1"/>
    <col min="14341" max="14342" width="14.42578125" style="2960" customWidth="1"/>
    <col min="14343" max="14343" width="14" style="2960" customWidth="1"/>
    <col min="14344" max="14345" width="14.42578125" style="2960" customWidth="1"/>
    <col min="14346" max="14346" width="11.85546875" style="2960" customWidth="1"/>
    <col min="14347" max="14348" width="15.7109375" style="2960" customWidth="1"/>
    <col min="14349" max="14349" width="14.140625" style="2960" customWidth="1"/>
    <col min="14350" max="14352" width="14.42578125" style="2960" customWidth="1"/>
    <col min="14353" max="14354" width="13.140625" style="2960" customWidth="1"/>
    <col min="14355" max="14355" width="11.85546875" style="2960" customWidth="1"/>
    <col min="14356" max="14590" width="11.28515625" style="2960"/>
    <col min="14591" max="14591" width="13.5703125" style="2960" customWidth="1"/>
    <col min="14592" max="14592" width="14.42578125" style="2960" customWidth="1"/>
    <col min="14593" max="14593" width="11.85546875" style="2960" customWidth="1"/>
    <col min="14594" max="14594" width="14.42578125" style="2960" customWidth="1"/>
    <col min="14595" max="14595" width="15.7109375" style="2960" customWidth="1"/>
    <col min="14596" max="14596" width="13.140625" style="2960" customWidth="1"/>
    <col min="14597" max="14598" width="14.42578125" style="2960" customWidth="1"/>
    <col min="14599" max="14599" width="14" style="2960" customWidth="1"/>
    <col min="14600" max="14601" width="14.42578125" style="2960" customWidth="1"/>
    <col min="14602" max="14602" width="11.85546875" style="2960" customWidth="1"/>
    <col min="14603" max="14604" width="15.7109375" style="2960" customWidth="1"/>
    <col min="14605" max="14605" width="14.140625" style="2960" customWidth="1"/>
    <col min="14606" max="14608" width="14.42578125" style="2960" customWidth="1"/>
    <col min="14609" max="14610" width="13.140625" style="2960" customWidth="1"/>
    <col min="14611" max="14611" width="11.85546875" style="2960" customWidth="1"/>
    <col min="14612" max="14846" width="11.28515625" style="2960"/>
    <col min="14847" max="14847" width="13.5703125" style="2960" customWidth="1"/>
    <col min="14848" max="14848" width="14.42578125" style="2960" customWidth="1"/>
    <col min="14849" max="14849" width="11.85546875" style="2960" customWidth="1"/>
    <col min="14850" max="14850" width="14.42578125" style="2960" customWidth="1"/>
    <col min="14851" max="14851" width="15.7109375" style="2960" customWidth="1"/>
    <col min="14852" max="14852" width="13.140625" style="2960" customWidth="1"/>
    <col min="14853" max="14854" width="14.42578125" style="2960" customWidth="1"/>
    <col min="14855" max="14855" width="14" style="2960" customWidth="1"/>
    <col min="14856" max="14857" width="14.42578125" style="2960" customWidth="1"/>
    <col min="14858" max="14858" width="11.85546875" style="2960" customWidth="1"/>
    <col min="14859" max="14860" width="15.7109375" style="2960" customWidth="1"/>
    <col min="14861" max="14861" width="14.140625" style="2960" customWidth="1"/>
    <col min="14862" max="14864" width="14.42578125" style="2960" customWidth="1"/>
    <col min="14865" max="14866" width="13.140625" style="2960" customWidth="1"/>
    <col min="14867" max="14867" width="11.85546875" style="2960" customWidth="1"/>
    <col min="14868" max="15102" width="11.28515625" style="2960"/>
    <col min="15103" max="15103" width="13.5703125" style="2960" customWidth="1"/>
    <col min="15104" max="15104" width="14.42578125" style="2960" customWidth="1"/>
    <col min="15105" max="15105" width="11.85546875" style="2960" customWidth="1"/>
    <col min="15106" max="15106" width="14.42578125" style="2960" customWidth="1"/>
    <col min="15107" max="15107" width="15.7109375" style="2960" customWidth="1"/>
    <col min="15108" max="15108" width="13.140625" style="2960" customWidth="1"/>
    <col min="15109" max="15110" width="14.42578125" style="2960" customWidth="1"/>
    <col min="15111" max="15111" width="14" style="2960" customWidth="1"/>
    <col min="15112" max="15113" width="14.42578125" style="2960" customWidth="1"/>
    <col min="15114" max="15114" width="11.85546875" style="2960" customWidth="1"/>
    <col min="15115" max="15116" width="15.7109375" style="2960" customWidth="1"/>
    <col min="15117" max="15117" width="14.140625" style="2960" customWidth="1"/>
    <col min="15118" max="15120" width="14.42578125" style="2960" customWidth="1"/>
    <col min="15121" max="15122" width="13.140625" style="2960" customWidth="1"/>
    <col min="15123" max="15123" width="11.85546875" style="2960" customWidth="1"/>
    <col min="15124" max="15358" width="11.28515625" style="2960"/>
    <col min="15359" max="15359" width="13.5703125" style="2960" customWidth="1"/>
    <col min="15360" max="15360" width="14.42578125" style="2960" customWidth="1"/>
    <col min="15361" max="15361" width="11.85546875" style="2960" customWidth="1"/>
    <col min="15362" max="15362" width="14.42578125" style="2960" customWidth="1"/>
    <col min="15363" max="15363" width="15.7109375" style="2960" customWidth="1"/>
    <col min="15364" max="15364" width="13.140625" style="2960" customWidth="1"/>
    <col min="15365" max="15366" width="14.42578125" style="2960" customWidth="1"/>
    <col min="15367" max="15367" width="14" style="2960" customWidth="1"/>
    <col min="15368" max="15369" width="14.42578125" style="2960" customWidth="1"/>
    <col min="15370" max="15370" width="11.85546875" style="2960" customWidth="1"/>
    <col min="15371" max="15372" width="15.7109375" style="2960" customWidth="1"/>
    <col min="15373" max="15373" width="14.140625" style="2960" customWidth="1"/>
    <col min="15374" max="15376" width="14.42578125" style="2960" customWidth="1"/>
    <col min="15377" max="15378" width="13.140625" style="2960" customWidth="1"/>
    <col min="15379" max="15379" width="11.85546875" style="2960" customWidth="1"/>
    <col min="15380" max="15614" width="11.28515625" style="2960"/>
    <col min="15615" max="15615" width="13.5703125" style="2960" customWidth="1"/>
    <col min="15616" max="15616" width="14.42578125" style="2960" customWidth="1"/>
    <col min="15617" max="15617" width="11.85546875" style="2960" customWidth="1"/>
    <col min="15618" max="15618" width="14.42578125" style="2960" customWidth="1"/>
    <col min="15619" max="15619" width="15.7109375" style="2960" customWidth="1"/>
    <col min="15620" max="15620" width="13.140625" style="2960" customWidth="1"/>
    <col min="15621" max="15622" width="14.42578125" style="2960" customWidth="1"/>
    <col min="15623" max="15623" width="14" style="2960" customWidth="1"/>
    <col min="15624" max="15625" width="14.42578125" style="2960" customWidth="1"/>
    <col min="15626" max="15626" width="11.85546875" style="2960" customWidth="1"/>
    <col min="15627" max="15628" width="15.7109375" style="2960" customWidth="1"/>
    <col min="15629" max="15629" width="14.140625" style="2960" customWidth="1"/>
    <col min="15630" max="15632" width="14.42578125" style="2960" customWidth="1"/>
    <col min="15633" max="15634" width="13.140625" style="2960" customWidth="1"/>
    <col min="15635" max="15635" width="11.85546875" style="2960" customWidth="1"/>
    <col min="15636" max="15870" width="11.28515625" style="2960"/>
    <col min="15871" max="15871" width="13.5703125" style="2960" customWidth="1"/>
    <col min="15872" max="15872" width="14.42578125" style="2960" customWidth="1"/>
    <col min="15873" max="15873" width="11.85546875" style="2960" customWidth="1"/>
    <col min="15874" max="15874" width="14.42578125" style="2960" customWidth="1"/>
    <col min="15875" max="15875" width="15.7109375" style="2960" customWidth="1"/>
    <col min="15876" max="15876" width="13.140625" style="2960" customWidth="1"/>
    <col min="15877" max="15878" width="14.42578125" style="2960" customWidth="1"/>
    <col min="15879" max="15879" width="14" style="2960" customWidth="1"/>
    <col min="15880" max="15881" width="14.42578125" style="2960" customWidth="1"/>
    <col min="15882" max="15882" width="11.85546875" style="2960" customWidth="1"/>
    <col min="15883" max="15884" width="15.7109375" style="2960" customWidth="1"/>
    <col min="15885" max="15885" width="14.140625" style="2960" customWidth="1"/>
    <col min="15886" max="15888" width="14.42578125" style="2960" customWidth="1"/>
    <col min="15889" max="15890" width="13.140625" style="2960" customWidth="1"/>
    <col min="15891" max="15891" width="11.85546875" style="2960" customWidth="1"/>
    <col min="15892" max="16126" width="11.28515625" style="2960"/>
    <col min="16127" max="16127" width="13.5703125" style="2960" customWidth="1"/>
    <col min="16128" max="16128" width="14.42578125" style="2960" customWidth="1"/>
    <col min="16129" max="16129" width="11.85546875" style="2960" customWidth="1"/>
    <col min="16130" max="16130" width="14.42578125" style="2960" customWidth="1"/>
    <col min="16131" max="16131" width="15.7109375" style="2960" customWidth="1"/>
    <col min="16132" max="16132" width="13.140625" style="2960" customWidth="1"/>
    <col min="16133" max="16134" width="14.42578125" style="2960" customWidth="1"/>
    <col min="16135" max="16135" width="14" style="2960" customWidth="1"/>
    <col min="16136" max="16137" width="14.42578125" style="2960" customWidth="1"/>
    <col min="16138" max="16138" width="11.85546875" style="2960" customWidth="1"/>
    <col min="16139" max="16140" width="15.7109375" style="2960" customWidth="1"/>
    <col min="16141" max="16141" width="14.140625" style="2960" customWidth="1"/>
    <col min="16142" max="16144" width="14.42578125" style="2960" customWidth="1"/>
    <col min="16145" max="16146" width="13.140625" style="2960" customWidth="1"/>
    <col min="16147" max="16147" width="11.85546875" style="2960" customWidth="1"/>
    <col min="16148" max="16384" width="11.28515625" style="2960"/>
  </cols>
  <sheetData>
    <row r="1" spans="1:20" ht="25.5">
      <c r="A1" s="2827" t="s">
        <v>313</v>
      </c>
    </row>
    <row r="2" spans="1:20" ht="31.15" customHeight="1" thickBot="1">
      <c r="A2" s="2329" t="s">
        <v>2249</v>
      </c>
      <c r="B2" s="2329"/>
      <c r="C2" s="2329"/>
      <c r="D2" s="2329"/>
      <c r="E2" s="2329"/>
      <c r="F2" s="2961"/>
      <c r="G2" s="2961"/>
      <c r="H2" s="2961"/>
      <c r="I2" s="2961"/>
      <c r="J2" s="2961"/>
      <c r="K2" s="2961"/>
      <c r="L2" s="2961"/>
      <c r="M2" s="2961"/>
      <c r="N2" s="2961"/>
      <c r="O2" s="2961"/>
      <c r="P2" s="2961"/>
      <c r="Q2" s="2961"/>
      <c r="R2" s="2961"/>
      <c r="S2" s="2961"/>
      <c r="T2" s="2961"/>
    </row>
    <row r="3" spans="1:20" s="2965" customFormat="1" ht="28.5" customHeight="1" thickBot="1">
      <c r="A3" s="2962" t="s">
        <v>315</v>
      </c>
      <c r="B3" s="2963" t="s">
        <v>2250</v>
      </c>
      <c r="C3" s="2964" t="s">
        <v>2251</v>
      </c>
      <c r="D3" s="2964" t="s">
        <v>2252</v>
      </c>
      <c r="E3" s="2964" t="s">
        <v>2253</v>
      </c>
      <c r="F3" s="2964" t="s">
        <v>2254</v>
      </c>
      <c r="G3" s="2964" t="s">
        <v>2255</v>
      </c>
      <c r="H3" s="2964" t="s">
        <v>2256</v>
      </c>
      <c r="I3" s="2963" t="s">
        <v>2257</v>
      </c>
      <c r="J3" s="2964" t="s">
        <v>2258</v>
      </c>
      <c r="K3" s="2964" t="s">
        <v>2259</v>
      </c>
      <c r="L3" s="2964" t="s">
        <v>2260</v>
      </c>
      <c r="M3" s="2964" t="s">
        <v>2261</v>
      </c>
      <c r="N3" s="2964" t="s">
        <v>2262</v>
      </c>
      <c r="O3" s="2964" t="s">
        <v>2263</v>
      </c>
      <c r="P3" s="2964" t="s">
        <v>2264</v>
      </c>
      <c r="Q3" s="2964" t="s">
        <v>2265</v>
      </c>
      <c r="R3" s="2964" t="s">
        <v>2266</v>
      </c>
      <c r="S3" s="2964" t="s">
        <v>2267</v>
      </c>
      <c r="T3" s="2964" t="s">
        <v>2268</v>
      </c>
    </row>
    <row r="4" spans="1:20" ht="15.75">
      <c r="A4" s="2966">
        <v>39448</v>
      </c>
      <c r="B4" s="2967">
        <v>20.967232461769125</v>
      </c>
      <c r="C4" s="2968">
        <v>3.0213377032356985</v>
      </c>
      <c r="D4" s="2968">
        <v>145.52741729192863</v>
      </c>
      <c r="E4" s="2968">
        <v>212.29579578495995</v>
      </c>
      <c r="F4" s="2968">
        <v>76.824812628389196</v>
      </c>
      <c r="G4" s="2968">
        <v>213.31491519771467</v>
      </c>
      <c r="H4" s="2968">
        <v>215.68439375635546</v>
      </c>
      <c r="I4" s="2968">
        <v>18.620714045803759</v>
      </c>
      <c r="J4" s="2968">
        <v>216.39682285366035</v>
      </c>
      <c r="K4" s="2968">
        <v>276.71660376060129</v>
      </c>
      <c r="L4" s="2968">
        <v>1.3978697932123068</v>
      </c>
      <c r="M4" s="2968">
        <v>0.3191243596810095</v>
      </c>
      <c r="N4" s="2968">
        <v>0.14899687552128671</v>
      </c>
      <c r="O4" s="2968">
        <v>1.4183404542580888E-2</v>
      </c>
      <c r="P4" s="2968">
        <v>214.53188793786339</v>
      </c>
      <c r="Q4" s="2968">
        <v>213.94641413906112</v>
      </c>
      <c r="R4" s="2968">
        <v>115.11030689166071</v>
      </c>
      <c r="S4" s="2968">
        <v>22.813983646304738</v>
      </c>
      <c r="T4" s="2968">
        <v>38.031390303848589</v>
      </c>
    </row>
    <row r="5" spans="1:20" ht="15.75">
      <c r="A5" s="2585">
        <v>39479</v>
      </c>
      <c r="B5" s="2969">
        <v>21.472359252611525</v>
      </c>
      <c r="C5" s="2970">
        <v>3.0080710885532693</v>
      </c>
      <c r="D5" s="2970">
        <v>145.54288366112468</v>
      </c>
      <c r="E5" s="2970">
        <v>213.54005789165959</v>
      </c>
      <c r="F5" s="2970">
        <v>79.07130516196321</v>
      </c>
      <c r="G5" s="2970">
        <v>213.47091054251067</v>
      </c>
      <c r="H5" s="2970">
        <v>215.97331916812689</v>
      </c>
      <c r="I5" s="2970">
        <v>17.101030076067943</v>
      </c>
      <c r="J5" s="2970">
        <v>217.10671236694787</v>
      </c>
      <c r="K5" s="2970">
        <v>277.20295464291831</v>
      </c>
      <c r="L5" s="2970">
        <v>1.3976266924389982</v>
      </c>
      <c r="M5" s="2970">
        <v>0.32301096607130592</v>
      </c>
      <c r="N5" s="2970">
        <v>0.1488797740786558</v>
      </c>
      <c r="O5" s="2970">
        <v>1.4607944106186271E-2</v>
      </c>
      <c r="P5" s="2970">
        <v>215.90046519924383</v>
      </c>
      <c r="Q5" s="2970">
        <v>214.43716094433842</v>
      </c>
      <c r="R5" s="2970">
        <v>116.25928665966129</v>
      </c>
      <c r="S5" s="2970">
        <v>23.053478341205899</v>
      </c>
      <c r="T5" s="2970">
        <v>38.128108175230771</v>
      </c>
    </row>
    <row r="6" spans="1:20" ht="15.75">
      <c r="A6" s="2585">
        <v>39508</v>
      </c>
      <c r="B6" s="2969">
        <v>21.500242888518329</v>
      </c>
      <c r="C6" s="2970">
        <v>2.981744739556369</v>
      </c>
      <c r="D6" s="2970">
        <v>145.63743960264816</v>
      </c>
      <c r="E6" s="2970">
        <v>225.23993626966185</v>
      </c>
      <c r="F6" s="2970">
        <v>79.743866810384745</v>
      </c>
      <c r="G6" s="2970">
        <v>224.92956230039547</v>
      </c>
      <c r="H6" s="2970">
        <v>227.2513892356763</v>
      </c>
      <c r="I6" s="2970">
        <v>16.548455095427173</v>
      </c>
      <c r="J6" s="2970">
        <v>227.90121459169094</v>
      </c>
      <c r="K6" s="2970">
        <v>281.63684477520076</v>
      </c>
      <c r="L6" s="2970">
        <v>1.4815280151952868</v>
      </c>
      <c r="M6" s="2970">
        <v>0.34210946774091217</v>
      </c>
      <c r="N6" s="2970">
        <v>0.14329477737793303</v>
      </c>
      <c r="O6" s="2970">
        <v>1.4580917620747711E-2</v>
      </c>
      <c r="P6" s="2970">
        <v>227.119318485544</v>
      </c>
      <c r="Q6" s="2970">
        <v>225.11459525221815</v>
      </c>
      <c r="R6" s="2970">
        <v>117.13098195220098</v>
      </c>
      <c r="S6" s="2970">
        <v>24.208931055696862</v>
      </c>
      <c r="T6" s="2970">
        <v>38.026360051352768</v>
      </c>
    </row>
    <row r="7" spans="1:20" ht="15.75">
      <c r="A7" s="2585">
        <v>39539</v>
      </c>
      <c r="B7" s="2969">
        <v>21.447903565343751</v>
      </c>
      <c r="C7" s="2970">
        <v>2.9830313926596834</v>
      </c>
      <c r="D7" s="2970">
        <v>144.32458891332777</v>
      </c>
      <c r="E7" s="2970">
        <v>225.91003488088151</v>
      </c>
      <c r="F7" s="2970">
        <v>79.850839069143987</v>
      </c>
      <c r="G7" s="2970">
        <v>227.18826413425634</v>
      </c>
      <c r="H7" s="2970">
        <v>227.8518594251359</v>
      </c>
      <c r="I7" s="2970">
        <v>16.791253375046672</v>
      </c>
      <c r="J7" s="2970">
        <v>227.27315318032373</v>
      </c>
      <c r="K7" s="2970">
        <v>276.57774726073671</v>
      </c>
      <c r="L7" s="2970">
        <v>1.4336252516606924</v>
      </c>
      <c r="M7" s="2970">
        <v>0.34425979483121766</v>
      </c>
      <c r="N7" s="2970">
        <v>0.14123063741169187</v>
      </c>
      <c r="O7" s="2970">
        <v>1.4358262672598945E-2</v>
      </c>
      <c r="P7" s="2970">
        <v>227.46923263856252</v>
      </c>
      <c r="Q7" s="2970">
        <v>225.41571719564286</v>
      </c>
      <c r="R7" s="2970">
        <v>118.01020035402833</v>
      </c>
      <c r="S7" s="2970">
        <v>24.382200302251334</v>
      </c>
      <c r="T7" s="2970">
        <v>37.956360902715957</v>
      </c>
    </row>
    <row r="8" spans="1:20" ht="15.75">
      <c r="A8" s="2585">
        <v>39569</v>
      </c>
      <c r="B8" s="2969">
        <v>20.957607587357472</v>
      </c>
      <c r="C8" s="2970">
        <v>2.7981862144092138</v>
      </c>
      <c r="D8" s="2970">
        <v>142.67578086959531</v>
      </c>
      <c r="E8" s="2970">
        <v>219.50437518723791</v>
      </c>
      <c r="F8" s="2970">
        <v>80.249996619201511</v>
      </c>
      <c r="G8" s="2970">
        <v>221.45403009220473</v>
      </c>
      <c r="H8" s="2970">
        <v>221.78973294735161</v>
      </c>
      <c r="I8" s="2970">
        <v>16.933795399835979</v>
      </c>
      <c r="J8" s="2970">
        <v>221.40835621557918</v>
      </c>
      <c r="K8" s="2970">
        <v>270.77140381075634</v>
      </c>
      <c r="L8" s="2970">
        <v>1.3940698639773357</v>
      </c>
      <c r="M8" s="2970">
        <v>0.33728775097552716</v>
      </c>
      <c r="N8" s="2970">
        <v>0.13274947943345261</v>
      </c>
      <c r="O8" s="2970">
        <v>1.4115171001530612E-2</v>
      </c>
      <c r="P8" s="2970">
        <v>222.24359035435634</v>
      </c>
      <c r="Q8" s="2970">
        <v>219.38691221435207</v>
      </c>
      <c r="R8" s="2970">
        <v>118.04044845218716</v>
      </c>
      <c r="S8" s="2970">
        <v>23.852299464121415</v>
      </c>
      <c r="T8" s="2970">
        <v>37.589222839434704</v>
      </c>
    </row>
    <row r="9" spans="1:20" ht="15.75">
      <c r="A9" s="2585">
        <v>39600</v>
      </c>
      <c r="B9" s="2969">
        <v>20.335980928313759</v>
      </c>
      <c r="C9" s="2970">
        <v>2.6748701191684892</v>
      </c>
      <c r="D9" s="2970">
        <v>139.03135476213075</v>
      </c>
      <c r="E9" s="2970">
        <v>211.32146424950051</v>
      </c>
      <c r="F9" s="2970">
        <v>79.99209048429941</v>
      </c>
      <c r="G9" s="2970">
        <v>214.83989683477165</v>
      </c>
      <c r="H9" s="2970">
        <v>214.69374118153769</v>
      </c>
      <c r="I9" s="2970">
        <v>15.94422123238779</v>
      </c>
      <c r="J9" s="2970">
        <v>213.97945059923393</v>
      </c>
      <c r="K9" s="2970">
        <v>262.70852473632425</v>
      </c>
      <c r="L9" s="2970">
        <v>1.3165380756218847</v>
      </c>
      <c r="M9" s="2970">
        <v>0.32745051157400229</v>
      </c>
      <c r="N9" s="2970">
        <v>0.12977524968717374</v>
      </c>
      <c r="O9" s="2970">
        <v>1.3972313173665173E-2</v>
      </c>
      <c r="P9" s="2970">
        <v>215.50900883735753</v>
      </c>
      <c r="Q9" s="2970">
        <v>212.46350958550272</v>
      </c>
      <c r="R9" s="2970">
        <v>113.67117550717022</v>
      </c>
      <c r="S9" s="2970">
        <v>22.958536028542518</v>
      </c>
      <c r="T9" s="2970">
        <v>36.585734918847031</v>
      </c>
    </row>
    <row r="10" spans="1:20" ht="15.75">
      <c r="A10" s="2585">
        <v>39630</v>
      </c>
      <c r="B10" s="2969">
        <v>19.926141075732797</v>
      </c>
      <c r="C10" s="2970">
        <v>2.6710568737788321</v>
      </c>
      <c r="D10" s="2970">
        <v>136.68730910264148</v>
      </c>
      <c r="E10" s="2970">
        <v>209.87610918612012</v>
      </c>
      <c r="F10" s="2970">
        <v>80.003030689720177</v>
      </c>
      <c r="G10" s="2970">
        <v>212.01865287264633</v>
      </c>
      <c r="H10" s="2970">
        <v>212.46955776536379</v>
      </c>
      <c r="I10" s="2970">
        <v>16.404496219130007</v>
      </c>
      <c r="J10" s="2970">
        <v>213.47764346434286</v>
      </c>
      <c r="K10" s="2970">
        <v>260.17195795884169</v>
      </c>
      <c r="L10" s="2970">
        <v>1.2911738720145307</v>
      </c>
      <c r="M10" s="2970">
        <v>0.33213637709831978</v>
      </c>
      <c r="N10" s="2970">
        <v>0.12945629983388668</v>
      </c>
      <c r="O10" s="2970">
        <v>1.4061602646530757E-2</v>
      </c>
      <c r="P10" s="2970">
        <v>214.83258524474388</v>
      </c>
      <c r="Q10" s="2970">
        <v>211.76115193454601</v>
      </c>
      <c r="R10" s="2970">
        <v>109.36144804139269</v>
      </c>
      <c r="S10" s="2970">
        <v>22.521875278343529</v>
      </c>
      <c r="T10" s="2970">
        <v>36.189641086645544</v>
      </c>
    </row>
    <row r="11" spans="1:20" ht="15.75">
      <c r="A11" s="2585">
        <v>39661</v>
      </c>
      <c r="B11" s="2969">
        <v>19.406822190165851</v>
      </c>
      <c r="C11" s="2970">
        <v>2.6710583534788572</v>
      </c>
      <c r="D11" s="2970">
        <v>134.56067074356946</v>
      </c>
      <c r="E11" s="2970">
        <v>197.30576095507004</v>
      </c>
      <c r="F11" s="2970">
        <v>78.276185746556308</v>
      </c>
      <c r="G11" s="2970">
        <v>198.49326443572187</v>
      </c>
      <c r="H11" s="2970">
        <v>199.27662272030875</v>
      </c>
      <c r="I11" s="2970">
        <v>16.235575305183012</v>
      </c>
      <c r="J11" s="2970">
        <v>199.69917549435314</v>
      </c>
      <c r="K11" s="2970">
        <v>253.72551001886487</v>
      </c>
      <c r="L11" s="2970">
        <v>1.2510923129171632</v>
      </c>
      <c r="M11" s="2970">
        <v>0.31241623643273048</v>
      </c>
      <c r="N11" s="2970">
        <v>0.12420599285180857</v>
      </c>
      <c r="O11" s="2970">
        <v>1.3964100061757174E-2</v>
      </c>
      <c r="P11" s="2970">
        <v>200.35602614446978</v>
      </c>
      <c r="Q11" s="2970">
        <v>198.89401804855393</v>
      </c>
      <c r="R11" s="2970">
        <v>103.08046140699039</v>
      </c>
      <c r="S11" s="2970">
        <v>21.300073863910921</v>
      </c>
      <c r="T11" s="2970">
        <v>35.91299280640569</v>
      </c>
    </row>
    <row r="12" spans="1:20" ht="17.25" customHeight="1">
      <c r="A12" s="2585">
        <v>39692</v>
      </c>
      <c r="B12" s="2969">
        <v>19.346839005786212</v>
      </c>
      <c r="C12" s="2970">
        <v>2.5059258635808384</v>
      </c>
      <c r="D12" s="2970">
        <v>132.8734665464311</v>
      </c>
      <c r="E12" s="2970">
        <v>188.04863870041052</v>
      </c>
      <c r="F12" s="2970">
        <v>69.52463288625222</v>
      </c>
      <c r="G12" s="2970">
        <v>188.33622836072928</v>
      </c>
      <c r="H12" s="2970">
        <v>189.00302101130703</v>
      </c>
      <c r="I12" s="2970">
        <v>15.356108085100363</v>
      </c>
      <c r="J12" s="2970">
        <v>189.32766772579276</v>
      </c>
      <c r="K12" s="2970">
        <v>232.43020180346781</v>
      </c>
      <c r="L12" s="2970">
        <v>1.266467646517798</v>
      </c>
      <c r="M12" s="2970">
        <v>0.29681415739508382</v>
      </c>
      <c r="N12" s="2970">
        <v>0.11324026345891777</v>
      </c>
      <c r="O12" s="2970">
        <v>1.3609746091245649E-2</v>
      </c>
      <c r="P12" s="2970">
        <v>190.45038861038483</v>
      </c>
      <c r="Q12" s="2970">
        <v>188.37206409699075</v>
      </c>
      <c r="R12" s="2970">
        <v>98.922000944185712</v>
      </c>
      <c r="S12" s="2970">
        <v>20.067725948425153</v>
      </c>
      <c r="T12" s="2970">
        <v>35.733861103157224</v>
      </c>
    </row>
    <row r="13" spans="1:20" ht="17.25" customHeight="1">
      <c r="A13" s="2585">
        <v>39722</v>
      </c>
      <c r="B13" s="2969">
        <v>19.370356327782382</v>
      </c>
      <c r="C13" s="2970">
        <v>2.3951556479566465</v>
      </c>
      <c r="D13" s="2970">
        <v>132.43397813513272</v>
      </c>
      <c r="E13" s="2970">
        <v>174.95325651003543</v>
      </c>
      <c r="F13" s="2970">
        <v>58.227841051046937</v>
      </c>
      <c r="G13" s="2970">
        <v>176.21568292987865</v>
      </c>
      <c r="H13" s="2970">
        <v>176.12764117627879</v>
      </c>
      <c r="I13" s="2970">
        <v>12.808390791373286</v>
      </c>
      <c r="J13" s="2970">
        <v>176.18102744988471</v>
      </c>
      <c r="K13" s="2970">
        <v>219.40583807573444</v>
      </c>
      <c r="L13" s="2970">
        <v>1.3553176637744286</v>
      </c>
      <c r="M13" s="2970">
        <v>0.27480862444908483</v>
      </c>
      <c r="N13" s="2970">
        <v>9.7587457242420655E-2</v>
      </c>
      <c r="O13" s="2970">
        <v>1.2773127389373673E-2</v>
      </c>
      <c r="P13" s="2970">
        <v>177.26071023024625</v>
      </c>
      <c r="Q13" s="2970">
        <v>175.64622659105058</v>
      </c>
      <c r="R13" s="2970">
        <v>97.212460227902056</v>
      </c>
      <c r="S13" s="2970">
        <v>18.187191836805734</v>
      </c>
      <c r="T13" s="2970">
        <v>36.024649195001999</v>
      </c>
    </row>
    <row r="14" spans="1:20" ht="15.75" customHeight="1">
      <c r="A14" s="2585">
        <v>39753</v>
      </c>
      <c r="B14" s="2969">
        <v>19.141871629781726</v>
      </c>
      <c r="C14" s="2970">
        <v>2.3791761307331964</v>
      </c>
      <c r="D14" s="2970">
        <v>129.95622274394682</v>
      </c>
      <c r="E14" s="2970">
        <v>166.86804191416417</v>
      </c>
      <c r="F14" s="2970">
        <v>56.05697981784779</v>
      </c>
      <c r="G14" s="2970">
        <v>167.97674428398184</v>
      </c>
      <c r="H14" s="2970">
        <v>167.82069226238661</v>
      </c>
      <c r="I14" s="2970">
        <v>12.375825865328736</v>
      </c>
      <c r="J14" s="2970">
        <v>167.80391006851534</v>
      </c>
      <c r="K14" s="2970">
        <v>199.27437616306247</v>
      </c>
      <c r="L14" s="2970">
        <v>1.3948975588036057</v>
      </c>
      <c r="M14" s="2970">
        <v>0.25922593414537304</v>
      </c>
      <c r="N14" s="2970">
        <v>9.2223206326270596E-2</v>
      </c>
      <c r="O14" s="2970">
        <v>1.0918267509948091E-2</v>
      </c>
      <c r="P14" s="2970">
        <v>168.6923851343592</v>
      </c>
      <c r="Q14" s="2970">
        <v>167.46163586300406</v>
      </c>
      <c r="R14" s="2970">
        <v>96.908702015981007</v>
      </c>
      <c r="S14" s="2970">
        <v>16.802194434652286</v>
      </c>
      <c r="T14" s="2970">
        <v>35.978875819199132</v>
      </c>
    </row>
    <row r="15" spans="1:20" ht="15.75">
      <c r="A15" s="2585">
        <v>39783</v>
      </c>
      <c r="B15" s="2969">
        <v>22.095771817685851</v>
      </c>
      <c r="C15" s="2970">
        <v>2.6587582296712036</v>
      </c>
      <c r="D15" s="2970">
        <v>143.61337088079441</v>
      </c>
      <c r="E15" s="2970">
        <v>197.94099896751828</v>
      </c>
      <c r="F15" s="2970">
        <v>59.413251872856129</v>
      </c>
      <c r="G15" s="2970">
        <v>199.67619882270998</v>
      </c>
      <c r="H15" s="2970">
        <v>200.03493563551382</v>
      </c>
      <c r="I15" s="2970">
        <v>13.966013363043384</v>
      </c>
      <c r="J15" s="2970">
        <v>201.31904007254639</v>
      </c>
      <c r="K15" s="2970">
        <v>214.84910359991787</v>
      </c>
      <c r="L15" s="2970">
        <v>1.6425115714419027</v>
      </c>
      <c r="M15" s="2970">
        <v>0.31380183715319271</v>
      </c>
      <c r="N15" s="2970">
        <v>0.10539094355568002</v>
      </c>
      <c r="O15" s="2970">
        <v>1.2828765971618345E-2</v>
      </c>
      <c r="P15" s="2970">
        <v>201.11350761713794</v>
      </c>
      <c r="Q15" s="2970">
        <v>199.89110078740316</v>
      </c>
      <c r="R15" s="2970">
        <v>107.94602846913304</v>
      </c>
      <c r="S15" s="2970">
        <v>18.358519556525209</v>
      </c>
      <c r="T15" s="2970">
        <v>40.1281778294207</v>
      </c>
    </row>
    <row r="16" spans="1:20" ht="15.75">
      <c r="A16" s="2585">
        <v>39814</v>
      </c>
      <c r="B16" s="2969">
        <v>24.683985255661089</v>
      </c>
      <c r="C16" s="2970">
        <v>2.9190379041314038</v>
      </c>
      <c r="D16" s="2970">
        <v>157.93093971197291</v>
      </c>
      <c r="E16" s="2970">
        <v>211.18346993022146</v>
      </c>
      <c r="F16" s="2970">
        <v>67.82524012769926</v>
      </c>
      <c r="G16" s="2970">
        <v>209.87703358238352</v>
      </c>
      <c r="H16" s="2970">
        <v>211.9810714316481</v>
      </c>
      <c r="I16" s="2970">
        <v>15.471193334426925</v>
      </c>
      <c r="J16" s="2970">
        <v>213.15279644319378</v>
      </c>
      <c r="K16" s="2970">
        <v>226.2578690067532</v>
      </c>
      <c r="L16" s="2970">
        <v>1.8044004377305178</v>
      </c>
      <c r="M16" s="2970">
        <v>0.33373628661264526</v>
      </c>
      <c r="N16" s="2970">
        <v>0.11670804600694945</v>
      </c>
      <c r="O16" s="2970">
        <v>1.4119587651813946E-2</v>
      </c>
      <c r="P16" s="2970">
        <v>214.23688146223148</v>
      </c>
      <c r="Q16" s="2970">
        <v>212.28315572187273</v>
      </c>
      <c r="R16" s="2970">
        <v>116.51391089813929</v>
      </c>
      <c r="S16" s="2970">
        <v>19.816818576325577</v>
      </c>
      <c r="T16" s="2970">
        <v>43.919743809838671</v>
      </c>
    </row>
    <row r="17" spans="1:20" ht="15.75">
      <c r="A17" s="2585">
        <v>39845</v>
      </c>
      <c r="B17" s="2969">
        <v>24.840967862790553</v>
      </c>
      <c r="C17" s="2970">
        <v>2.9012514508659608</v>
      </c>
      <c r="D17" s="2970">
        <v>159.12703901571317</v>
      </c>
      <c r="E17" s="2970">
        <v>205.88733908360211</v>
      </c>
      <c r="F17" s="2970">
        <v>68.217940930604698</v>
      </c>
      <c r="G17" s="2970">
        <v>203.19699354300727</v>
      </c>
      <c r="H17" s="2970">
        <v>206.01088165343037</v>
      </c>
      <c r="I17" s="2970">
        <v>15.515132466683728</v>
      </c>
      <c r="J17" s="2970">
        <v>207.60664080519041</v>
      </c>
      <c r="K17" s="2970">
        <v>228.62724802498371</v>
      </c>
      <c r="L17" s="2970">
        <v>1.7643434522682935</v>
      </c>
      <c r="M17" s="2970">
        <v>0.32311321042286661</v>
      </c>
      <c r="N17" s="2970">
        <v>0.11086014927341287</v>
      </c>
      <c r="O17" s="2970">
        <v>1.3362749495789071E-2</v>
      </c>
      <c r="P17" s="2970">
        <v>208.09547960982923</v>
      </c>
      <c r="Q17" s="2970">
        <v>205.92569836205877</v>
      </c>
      <c r="R17" s="2970">
        <v>113.43106184962605</v>
      </c>
      <c r="S17" s="2970">
        <v>18.878249332412622</v>
      </c>
      <c r="T17" s="2970">
        <v>43.888398085741095</v>
      </c>
    </row>
    <row r="18" spans="1:20" ht="15.75">
      <c r="A18" s="2585">
        <v>39873</v>
      </c>
      <c r="B18" s="2969">
        <v>24.50264849719812</v>
      </c>
      <c r="C18" s="2970">
        <v>2.7686554459621466</v>
      </c>
      <c r="D18" s="2970">
        <v>158.30934569091445</v>
      </c>
      <c r="E18" s="2970">
        <v>210.47484476538224</v>
      </c>
      <c r="F18" s="2970">
        <v>67.323701943459142</v>
      </c>
      <c r="G18" s="2970">
        <v>206.01061052788629</v>
      </c>
      <c r="H18" s="2970">
        <v>208.90296208772824</v>
      </c>
      <c r="I18" s="2970">
        <v>14.911125754788786</v>
      </c>
      <c r="J18" s="2970">
        <v>209.7106900595177</v>
      </c>
      <c r="K18" s="2970">
        <v>222.74972744999943</v>
      </c>
      <c r="L18" s="2970">
        <v>1.6548777509235633</v>
      </c>
      <c r="M18" s="2970">
        <v>0.32471899585214009</v>
      </c>
      <c r="N18" s="2970">
        <v>0.10979412046837649</v>
      </c>
      <c r="O18" s="2970">
        <v>1.3312014651055925E-2</v>
      </c>
      <c r="P18" s="2970">
        <v>209.43021311713281</v>
      </c>
      <c r="Q18" s="2970">
        <v>208.64688354575554</v>
      </c>
      <c r="R18" s="2970">
        <v>110.52744424692187</v>
      </c>
      <c r="S18" s="2970">
        <v>18.692993743202461</v>
      </c>
      <c r="T18" s="2970">
        <v>43.187412355627728</v>
      </c>
    </row>
    <row r="19" spans="1:20" ht="15.75">
      <c r="A19" s="2585">
        <v>39904</v>
      </c>
      <c r="B19" s="2969">
        <v>24.478608575334068</v>
      </c>
      <c r="C19" s="2970">
        <v>2.8598728006274019</v>
      </c>
      <c r="D19" s="2970">
        <v>158.05205640336681</v>
      </c>
      <c r="E19" s="2970">
        <v>212.52062346661603</v>
      </c>
      <c r="F19" s="2970">
        <v>71.172208680023786</v>
      </c>
      <c r="G19" s="2970">
        <v>209.55574944964562</v>
      </c>
      <c r="H19" s="2970">
        <v>210.76664519751981</v>
      </c>
      <c r="I19" s="2970">
        <v>17.366826403690968</v>
      </c>
      <c r="J19" s="2970">
        <v>211.47319734009582</v>
      </c>
      <c r="K19" s="2970">
        <v>231.63643699173534</v>
      </c>
      <c r="L19" s="2970">
        <v>1.6357771157942889</v>
      </c>
      <c r="M19" s="2970">
        <v>0.32794324858565771</v>
      </c>
      <c r="N19" s="2970">
        <v>0.1192457925964865</v>
      </c>
      <c r="O19" s="2970">
        <v>1.4263511727543197E-2</v>
      </c>
      <c r="P19" s="2970">
        <v>211.43001751419686</v>
      </c>
      <c r="Q19" s="2970">
        <v>210.61607626464709</v>
      </c>
      <c r="R19" s="2970">
        <v>110.7961572021301</v>
      </c>
      <c r="S19" s="2970">
        <v>19.384837979082121</v>
      </c>
      <c r="T19" s="2970">
        <v>42.950313325398362</v>
      </c>
    </row>
    <row r="20" spans="1:20" ht="15.75">
      <c r="A20" s="2585">
        <v>39934</v>
      </c>
      <c r="B20" s="2969">
        <v>24.171801728147038</v>
      </c>
      <c r="C20" s="2970">
        <v>2.931675451586468</v>
      </c>
      <c r="D20" s="2970">
        <v>156.47910899955806</v>
      </c>
      <c r="E20" s="2970">
        <v>217.08137229693477</v>
      </c>
      <c r="F20" s="2970">
        <v>75.10889872618678</v>
      </c>
      <c r="G20" s="2970">
        <v>213.70814339159963</v>
      </c>
      <c r="H20" s="2970">
        <v>215.33623522171453</v>
      </c>
      <c r="I20" s="2970">
        <v>18.474775964888508</v>
      </c>
      <c r="J20" s="2970">
        <v>215.51105635977751</v>
      </c>
      <c r="K20" s="2970">
        <v>240.99326993966753</v>
      </c>
      <c r="L20" s="2970">
        <v>1.6568491178691704</v>
      </c>
      <c r="M20" s="2970">
        <v>0.3370056647491862</v>
      </c>
      <c r="N20" s="2970">
        <v>0.12528434098803717</v>
      </c>
      <c r="O20" s="2970">
        <v>1.4957566362853343E-2</v>
      </c>
      <c r="P20" s="2970">
        <v>215.50913944672456</v>
      </c>
      <c r="Q20" s="2970">
        <v>215.29219793762974</v>
      </c>
      <c r="R20" s="2970">
        <v>110.11543553409672</v>
      </c>
      <c r="S20" s="2970">
        <v>20.306409815145482</v>
      </c>
      <c r="T20" s="2970">
        <v>42.332536541331208</v>
      </c>
    </row>
    <row r="21" spans="1:20" ht="15.75">
      <c r="A21" s="2585">
        <v>39965</v>
      </c>
      <c r="B21" s="2969">
        <v>23.673572893395029</v>
      </c>
      <c r="C21" s="2970">
        <v>2.9648635612093504</v>
      </c>
      <c r="D21" s="2970">
        <v>155.07266164504415</v>
      </c>
      <c r="E21" s="2970">
        <v>218.57189674286718</v>
      </c>
      <c r="F21" s="2970">
        <v>78.4038518855711</v>
      </c>
      <c r="G21" s="2970">
        <v>216.87898315210663</v>
      </c>
      <c r="H21" s="2970">
        <v>217.86664764546228</v>
      </c>
      <c r="I21" s="2970">
        <v>18.992314986068529</v>
      </c>
      <c r="J21" s="2970">
        <v>218.41819771305356</v>
      </c>
      <c r="K21" s="2970">
        <v>252.09318026784572</v>
      </c>
      <c r="L21" s="2970">
        <v>1.6210423164364121</v>
      </c>
      <c r="M21" s="2970">
        <v>0.33673404697134557</v>
      </c>
      <c r="N21" s="2970">
        <v>0.12234104627093823</v>
      </c>
      <c r="O21" s="2970">
        <v>1.4900548062677531E-2</v>
      </c>
      <c r="P21" s="2970">
        <v>217.35388407225818</v>
      </c>
      <c r="Q21" s="2970">
        <v>217.7561229993006</v>
      </c>
      <c r="R21" s="2970">
        <v>108.58693532366379</v>
      </c>
      <c r="S21" s="2970">
        <v>19.992896116729007</v>
      </c>
      <c r="T21" s="2970">
        <v>41.608492003837171</v>
      </c>
    </row>
    <row r="22" spans="1:20" ht="15.75">
      <c r="A22" s="2585">
        <v>39995</v>
      </c>
      <c r="B22" s="2969">
        <v>23.191891491278</v>
      </c>
      <c r="C22" s="2970">
        <v>3.0537066474186796</v>
      </c>
      <c r="D22" s="2970">
        <v>154.73943122921852</v>
      </c>
      <c r="E22" s="2970">
        <v>217.22278771252252</v>
      </c>
      <c r="F22" s="2970">
        <v>79.428587449591959</v>
      </c>
      <c r="G22" s="2970">
        <v>216.01527993848109</v>
      </c>
      <c r="H22" s="2970">
        <v>217.88504991793783</v>
      </c>
      <c r="I22" s="2970">
        <v>19.41330596337011</v>
      </c>
      <c r="J22" s="2970">
        <v>219.41458841727351</v>
      </c>
      <c r="K22" s="2970">
        <v>251.64342823422012</v>
      </c>
      <c r="L22" s="2970">
        <v>1.649911681265041</v>
      </c>
      <c r="M22" s="2970">
        <v>0.33888639597031961</v>
      </c>
      <c r="N22" s="2970">
        <v>0.12273568409859256</v>
      </c>
      <c r="O22" s="2970">
        <v>1.5127105636160144E-2</v>
      </c>
      <c r="P22" s="2970">
        <v>218.18893157578592</v>
      </c>
      <c r="Q22" s="2970">
        <v>218.74949341905162</v>
      </c>
      <c r="R22" s="2970">
        <v>107.67401370951849</v>
      </c>
      <c r="S22" s="2970">
        <v>20.07572349893039</v>
      </c>
      <c r="T22" s="2970">
        <v>41.74286010320953</v>
      </c>
    </row>
    <row r="23" spans="1:20" ht="15.75">
      <c r="A23" s="2585">
        <v>40026</v>
      </c>
      <c r="B23" s="2969">
        <v>22.83232205956968</v>
      </c>
      <c r="C23" s="2970">
        <v>3.0902361803023002</v>
      </c>
      <c r="D23" s="2970">
        <v>154.53835829475622</v>
      </c>
      <c r="E23" s="2970">
        <v>219.83624961172086</v>
      </c>
      <c r="F23" s="2970">
        <v>83.238777181468606</v>
      </c>
      <c r="G23" s="2970">
        <v>218.77141339826341</v>
      </c>
      <c r="H23" s="2970">
        <v>221.02024283879894</v>
      </c>
      <c r="I23" s="2970">
        <v>19.428737952878976</v>
      </c>
      <c r="J23" s="2970">
        <v>221.89250549903014</v>
      </c>
      <c r="K23" s="2970">
        <v>254.94239239643576</v>
      </c>
      <c r="L23" s="2970">
        <v>1.6430632506388088</v>
      </c>
      <c r="M23" s="2970">
        <v>0.34243727499335042</v>
      </c>
      <c r="N23" s="2970">
        <v>0.12494854306285721</v>
      </c>
      <c r="O23" s="2970">
        <v>1.5327169902144101E-2</v>
      </c>
      <c r="P23" s="2970">
        <v>220.88505626839603</v>
      </c>
      <c r="Q23" s="2970">
        <v>221.44573057706478</v>
      </c>
      <c r="R23" s="2970">
        <v>106.93898823545442</v>
      </c>
      <c r="S23" s="2970">
        <v>21.506185416182976</v>
      </c>
      <c r="T23" s="2970">
        <v>41.798289492215325</v>
      </c>
    </row>
    <row r="24" spans="1:20" ht="15.75">
      <c r="A24" s="2585">
        <v>40057</v>
      </c>
      <c r="B24" s="2969">
        <v>22.009714019721791</v>
      </c>
      <c r="C24" s="2970">
        <v>3.013568167734177</v>
      </c>
      <c r="D24" s="2970">
        <v>150.19033099606204</v>
      </c>
      <c r="E24" s="2970">
        <v>219.07008976685424</v>
      </c>
      <c r="F24" s="2970">
        <v>82.036635810543288</v>
      </c>
      <c r="G24" s="2970">
        <v>216.33357191118441</v>
      </c>
      <c r="H24" s="2970">
        <v>218.53786373810465</v>
      </c>
      <c r="I24" s="2970">
        <v>20.003233517343812</v>
      </c>
      <c r="J24" s="2970">
        <v>219.26963406733344</v>
      </c>
      <c r="K24" s="2970">
        <v>244.6660895256951</v>
      </c>
      <c r="L24" s="2970">
        <v>1.6542113083507792</v>
      </c>
      <c r="M24" s="2970">
        <v>0.33681313994688589</v>
      </c>
      <c r="N24" s="2970">
        <v>0.12392703420977398</v>
      </c>
      <c r="O24" s="2970">
        <v>1.5300148792893773E-2</v>
      </c>
      <c r="P24" s="2970">
        <v>218.37705081820297</v>
      </c>
      <c r="Q24" s="2970">
        <v>219.04794805573977</v>
      </c>
      <c r="R24" s="2970">
        <v>103.53581495607575</v>
      </c>
      <c r="S24" s="2970">
        <v>21.429288469511064</v>
      </c>
      <c r="T24" s="2970">
        <v>40.843309919574054</v>
      </c>
    </row>
    <row r="25" spans="1:20" ht="15.75">
      <c r="A25" s="2585">
        <v>40087</v>
      </c>
      <c r="B25" s="2969">
        <v>22.063096787175663</v>
      </c>
      <c r="C25" s="2970">
        <v>3.185441791400732</v>
      </c>
      <c r="D25" s="2970">
        <v>151.43372071964092</v>
      </c>
      <c r="E25" s="2970">
        <v>224.73605472689897</v>
      </c>
      <c r="F25" s="2970">
        <v>86.866224218614235</v>
      </c>
      <c r="G25" s="2970">
        <v>223.31034816560691</v>
      </c>
      <c r="H25" s="2970">
        <v>224.19089042401694</v>
      </c>
      <c r="I25" s="2970">
        <v>20.251064438109768</v>
      </c>
      <c r="J25" s="2970">
        <v>224.73633033140902</v>
      </c>
      <c r="K25" s="2970">
        <v>244.51837898476001</v>
      </c>
      <c r="L25" s="2970">
        <v>1.6817446213288236</v>
      </c>
      <c r="M25" s="2970">
        <v>0.34148973889579137</v>
      </c>
      <c r="N25" s="2970">
        <v>0.12875501537491355</v>
      </c>
      <c r="O25" s="2970">
        <v>1.6047014350707451E-2</v>
      </c>
      <c r="P25" s="2970">
        <v>223.91317689477327</v>
      </c>
      <c r="Q25" s="2970">
        <v>224.50911737990626</v>
      </c>
      <c r="R25" s="2970">
        <v>103.99317090405613</v>
      </c>
      <c r="S25" s="2970">
        <v>21.779974194209831</v>
      </c>
      <c r="T25" s="2970">
        <v>41.098664334154925</v>
      </c>
    </row>
    <row r="26" spans="1:20" ht="15.75">
      <c r="A26" s="2585">
        <v>40118</v>
      </c>
      <c r="B26" s="2969">
        <v>21.940022402758625</v>
      </c>
      <c r="C26" s="2970">
        <v>3.2165839936438405</v>
      </c>
      <c r="D26" s="2970">
        <v>149.79310000000001</v>
      </c>
      <c r="E26" s="2970">
        <v>223.39760111627308</v>
      </c>
      <c r="F26" s="2970">
        <v>86.878056019924031</v>
      </c>
      <c r="G26" s="2970">
        <v>223.39760111627308</v>
      </c>
      <c r="H26" s="2970">
        <v>223.39760111627308</v>
      </c>
      <c r="I26" s="2970">
        <v>19.92686621056632</v>
      </c>
      <c r="J26" s="2970">
        <v>223.39760111627308</v>
      </c>
      <c r="K26" s="2970">
        <v>248.45118759529439</v>
      </c>
      <c r="L26" s="2970">
        <v>1.6794732152340934</v>
      </c>
      <c r="M26" s="2970">
        <v>0.34056744743370859</v>
      </c>
      <c r="N26" s="2970">
        <v>0.12877895080726973</v>
      </c>
      <c r="O26" s="2970">
        <v>1.5835202706274119E-2</v>
      </c>
      <c r="P26" s="2970">
        <v>223.39760111627308</v>
      </c>
      <c r="Q26" s="2970">
        <v>223.39760111627308</v>
      </c>
      <c r="R26" s="2970">
        <v>104.58221043077569</v>
      </c>
      <c r="S26" s="2970">
        <v>21.619221498982494</v>
      </c>
      <c r="T26" s="2970">
        <v>40.787773995915593</v>
      </c>
    </row>
    <row r="27" spans="1:20" ht="15.75">
      <c r="A27" s="2585">
        <v>40148</v>
      </c>
      <c r="B27" s="2969">
        <v>21.843075160491534</v>
      </c>
      <c r="C27" s="2970">
        <v>3.1575085859413474</v>
      </c>
      <c r="D27" s="2970">
        <v>146.09550902225428</v>
      </c>
      <c r="E27" s="2970">
        <v>212.42090157199166</v>
      </c>
      <c r="F27" s="2970">
        <v>84.100582333428065</v>
      </c>
      <c r="G27" s="2970">
        <v>213.63055921489592</v>
      </c>
      <c r="H27" s="2970">
        <v>214.23608230271199</v>
      </c>
      <c r="I27" s="2970">
        <v>19.614860868770442</v>
      </c>
      <c r="J27" s="2970">
        <v>215.40358814196327</v>
      </c>
      <c r="K27" s="2970">
        <v>238.96406155476581</v>
      </c>
      <c r="L27" s="2970">
        <v>1.6309442344061762</v>
      </c>
      <c r="M27" s="2970">
        <v>0.32761406653501735</v>
      </c>
      <c r="N27" s="2970">
        <v>0.12594693859964332</v>
      </c>
      <c r="O27" s="2970">
        <v>1.5525000499527493E-2</v>
      </c>
      <c r="P27" s="2970">
        <v>214.02264548759032</v>
      </c>
      <c r="Q27" s="2970">
        <v>214.32314220830463</v>
      </c>
      <c r="R27" s="2970">
        <v>104.07132748189586</v>
      </c>
      <c r="S27" s="2970">
        <v>20.587199292183982</v>
      </c>
      <c r="T27" s="2970">
        <v>39.622238707520225</v>
      </c>
    </row>
    <row r="28" spans="1:20" ht="15.75">
      <c r="A28" s="2585">
        <v>40179</v>
      </c>
      <c r="B28" s="2969">
        <v>22.087306398686806</v>
      </c>
      <c r="C28" s="2970">
        <v>3.2477104575061668</v>
      </c>
      <c r="D28" s="2970">
        <v>146.03368034240629</v>
      </c>
      <c r="E28" s="2970">
        <v>206.76912425221761</v>
      </c>
      <c r="F28" s="2970">
        <v>83.191195587864286</v>
      </c>
      <c r="G28" s="2970">
        <v>205.91401677269303</v>
      </c>
      <c r="H28" s="2970">
        <v>208.13622482975566</v>
      </c>
      <c r="I28" s="2970">
        <v>19.646048763384574</v>
      </c>
      <c r="J28" s="2970">
        <v>208.47308288605313</v>
      </c>
      <c r="K28" s="2970">
        <v>236.62020101843291</v>
      </c>
      <c r="L28" s="2970">
        <v>1.5977928383493119</v>
      </c>
      <c r="M28" s="2970">
        <v>0.32010063225077345</v>
      </c>
      <c r="N28" s="2970">
        <v>0.12949961176682595</v>
      </c>
      <c r="O28" s="2970">
        <v>1.5865319541342678E-2</v>
      </c>
      <c r="P28" s="2970">
        <v>209.32640546031885</v>
      </c>
      <c r="Q28" s="2970">
        <v>208.89522218446947</v>
      </c>
      <c r="R28" s="2970">
        <v>105.62901444307498</v>
      </c>
      <c r="S28" s="2970">
        <v>20.325034689107774</v>
      </c>
      <c r="T28" s="2970">
        <v>39.402508295061132</v>
      </c>
    </row>
    <row r="29" spans="1:20" ht="15.75">
      <c r="A29" s="2585">
        <v>40210</v>
      </c>
      <c r="B29" s="2969">
        <v>22.241205935416133</v>
      </c>
      <c r="C29" s="2970">
        <v>3.1224180158954722</v>
      </c>
      <c r="D29" s="2970">
        <v>143.22243187850688</v>
      </c>
      <c r="E29" s="2970">
        <v>195.79297884423653</v>
      </c>
      <c r="F29" s="2970">
        <v>78.889108888948186</v>
      </c>
      <c r="G29" s="2970">
        <v>193.25014080928167</v>
      </c>
      <c r="H29" s="2970">
        <v>196.78352236773208</v>
      </c>
      <c r="I29" s="2970">
        <v>18.864949725823752</v>
      </c>
      <c r="J29" s="2970">
        <v>196.8028464256634</v>
      </c>
      <c r="K29" s="2970">
        <v>225.02758324509159</v>
      </c>
      <c r="L29" s="2970">
        <v>1.5801671839622575</v>
      </c>
      <c r="M29" s="2970">
        <v>0.30053747245062207</v>
      </c>
      <c r="N29" s="2970">
        <v>0.12523914957721136</v>
      </c>
      <c r="O29" s="2970">
        <v>1.5517986719217608E-2</v>
      </c>
      <c r="P29" s="2970">
        <v>197.65205355795214</v>
      </c>
      <c r="Q29" s="2970">
        <v>196.60607914338442</v>
      </c>
      <c r="R29" s="2970">
        <v>104.99326829839627</v>
      </c>
      <c r="S29" s="2970">
        <v>19.697030664566455</v>
      </c>
      <c r="T29" s="2970">
        <v>38.570078647161608</v>
      </c>
    </row>
    <row r="30" spans="1:20" ht="15.75">
      <c r="A30" s="2585">
        <v>40238</v>
      </c>
      <c r="B30" s="2969">
        <v>22.948039561404343</v>
      </c>
      <c r="C30" s="2970">
        <v>3.2033526152421321</v>
      </c>
      <c r="D30" s="2970">
        <v>144.89312908515734</v>
      </c>
      <c r="E30" s="2970">
        <v>198.27635175930939</v>
      </c>
      <c r="F30" s="2970">
        <v>82.594899755902958</v>
      </c>
      <c r="G30" s="2970">
        <v>194.83632149207466</v>
      </c>
      <c r="H30" s="2970">
        <v>197.88402048167714</v>
      </c>
      <c r="I30" s="2970">
        <v>19.817538614860769</v>
      </c>
      <c r="J30" s="2970">
        <v>197.94259823654869</v>
      </c>
      <c r="K30" s="2970">
        <v>219.61038471173271</v>
      </c>
      <c r="L30" s="2970">
        <v>1.5926813212300774</v>
      </c>
      <c r="M30" s="2970">
        <v>0.30134674927967564</v>
      </c>
      <c r="N30" s="2970">
        <v>0.12874039112695579</v>
      </c>
      <c r="O30" s="2970">
        <v>1.5915243702357647E-2</v>
      </c>
      <c r="P30" s="2970">
        <v>198.54132791062548</v>
      </c>
      <c r="Q30" s="2970">
        <v>197.35016272251102</v>
      </c>
      <c r="R30" s="2970">
        <v>107.54555815242507</v>
      </c>
      <c r="S30" s="2970">
        <v>20.17220509712255</v>
      </c>
      <c r="T30" s="2970">
        <v>38.894987665723853</v>
      </c>
    </row>
    <row r="31" spans="1:20" ht="15.75">
      <c r="A31" s="2585">
        <v>40269</v>
      </c>
      <c r="B31" s="2969">
        <v>23.26065179003999</v>
      </c>
      <c r="C31" s="2970">
        <v>3.2291843505036151</v>
      </c>
      <c r="D31" s="2970">
        <v>143.10410881727239</v>
      </c>
      <c r="E31" s="2970">
        <v>193.49080716584766</v>
      </c>
      <c r="F31" s="2970">
        <v>83.195609833675093</v>
      </c>
      <c r="G31" s="2970">
        <v>191.50484502398152</v>
      </c>
      <c r="H31" s="2970">
        <v>192.95608914323145</v>
      </c>
      <c r="I31" s="2970">
        <v>19.718376871450332</v>
      </c>
      <c r="J31" s="2970">
        <v>192.7045604124591</v>
      </c>
      <c r="K31" s="2970">
        <v>221.88502516372074</v>
      </c>
      <c r="L31" s="2970">
        <v>1.5237721438583789</v>
      </c>
      <c r="M31" s="2970">
        <v>0.29858581209990276</v>
      </c>
      <c r="N31" s="2970">
        <v>0.12977671670758206</v>
      </c>
      <c r="O31" s="2970">
        <v>1.5979624334811472E-2</v>
      </c>
      <c r="P31" s="2970">
        <v>193.75506016513353</v>
      </c>
      <c r="Q31" s="2970">
        <v>192.51445232784394</v>
      </c>
      <c r="R31" s="2970">
        <v>107.66550297260538</v>
      </c>
      <c r="S31" s="2970">
        <v>19.789637633108185</v>
      </c>
      <c r="T31" s="2970">
        <v>38.33783353122304</v>
      </c>
    </row>
    <row r="32" spans="1:20" ht="15.75">
      <c r="A32" s="2585">
        <v>40299</v>
      </c>
      <c r="B32" s="2969">
        <v>24.004813395222836</v>
      </c>
      <c r="C32" s="2970">
        <v>3.1770106625599079</v>
      </c>
      <c r="D32" s="2970">
        <v>143.3824476181131</v>
      </c>
      <c r="E32" s="2970">
        <v>181.357247668399</v>
      </c>
      <c r="F32" s="2970">
        <v>81.597028013756102</v>
      </c>
      <c r="G32" s="2970">
        <v>179.98085339264375</v>
      </c>
      <c r="H32" s="2970">
        <v>181.14489002983856</v>
      </c>
      <c r="I32" s="2970">
        <v>19.013542101125886</v>
      </c>
      <c r="J32" s="2970">
        <v>180.52948312175374</v>
      </c>
      <c r="K32" s="2970">
        <v>212.44493355522457</v>
      </c>
      <c r="L32" s="2970">
        <v>1.5507638322072455</v>
      </c>
      <c r="M32" s="2970">
        <v>0.28005695588216484</v>
      </c>
      <c r="N32" s="2970">
        <v>0.12418958703491749</v>
      </c>
      <c r="O32" s="2970">
        <v>1.5681610395207397E-2</v>
      </c>
      <c r="P32" s="2970">
        <v>182.42440372795232</v>
      </c>
      <c r="Q32" s="2970">
        <v>180.71281173230696</v>
      </c>
      <c r="R32" s="2970">
        <v>109.69200376104483</v>
      </c>
      <c r="S32" s="2970">
        <v>18.589290463587346</v>
      </c>
      <c r="T32" s="2970">
        <v>38.35460835078986</v>
      </c>
    </row>
    <row r="33" spans="1:20" ht="15.75">
      <c r="A33" s="2585">
        <v>40330</v>
      </c>
      <c r="B33" s="2969">
        <v>23.99027764709615</v>
      </c>
      <c r="C33" s="2970">
        <v>3.0661994009656559</v>
      </c>
      <c r="D33" s="2970">
        <v>138.89599712730572</v>
      </c>
      <c r="E33" s="2970">
        <v>170.11710145643858</v>
      </c>
      <c r="F33" s="2970">
        <v>78.902801128562402</v>
      </c>
      <c r="G33" s="2970">
        <v>169.94145931687785</v>
      </c>
      <c r="H33" s="2970">
        <v>170.71639213298113</v>
      </c>
      <c r="I33" s="2970">
        <v>18.480279817616204</v>
      </c>
      <c r="J33" s="2970">
        <v>170.15339383704676</v>
      </c>
      <c r="K33" s="2970">
        <v>206.29112851625197</v>
      </c>
      <c r="L33" s="2970">
        <v>1.514674010642481</v>
      </c>
      <c r="M33" s="2970">
        <v>0.26440769520938201</v>
      </c>
      <c r="N33" s="2970">
        <v>0.11592910963481722</v>
      </c>
      <c r="O33" s="2970">
        <v>1.5474951652890727E-2</v>
      </c>
      <c r="P33" s="2970">
        <v>171.92222203485039</v>
      </c>
      <c r="Q33" s="2970">
        <v>170.32618547602812</v>
      </c>
      <c r="R33" s="2970">
        <v>107.67636736844835</v>
      </c>
      <c r="S33" s="2970">
        <v>17.693005348068741</v>
      </c>
      <c r="T33" s="2970">
        <v>37.229172627364996</v>
      </c>
    </row>
    <row r="34" spans="1:20" ht="15.75">
      <c r="A34" s="2585">
        <v>40360</v>
      </c>
      <c r="B34" s="2969">
        <v>24.691114458701769</v>
      </c>
      <c r="C34" s="2970">
        <v>3.0892303144389568</v>
      </c>
      <c r="D34" s="2970">
        <v>137.62590048278582</v>
      </c>
      <c r="E34" s="2970">
        <v>175.9175396597679</v>
      </c>
      <c r="F34" s="2970">
        <v>79.817923700424444</v>
      </c>
      <c r="G34" s="2970">
        <v>175.43816826410458</v>
      </c>
      <c r="H34" s="2970">
        <v>176.53820403458283</v>
      </c>
      <c r="I34" s="2970">
        <v>18.688252943932568</v>
      </c>
      <c r="J34" s="2970">
        <v>176.80229355784488</v>
      </c>
      <c r="K34" s="2970">
        <v>213.08024801618151</v>
      </c>
      <c r="L34" s="2970">
        <v>1.5461926116124944</v>
      </c>
      <c r="M34" s="2970">
        <v>0.27378155252920283</v>
      </c>
      <c r="N34" s="2970">
        <v>0.11579824019146261</v>
      </c>
      <c r="O34" s="2970">
        <v>1.5780364236271448E-2</v>
      </c>
      <c r="P34" s="2970">
        <v>178.35461589025675</v>
      </c>
      <c r="Q34" s="2970">
        <v>177.15873074870359</v>
      </c>
      <c r="R34" s="2970">
        <v>106.94152865852156</v>
      </c>
      <c r="S34" s="2970">
        <v>18.421481806115054</v>
      </c>
      <c r="T34" s="2970">
        <v>36.989136404662112</v>
      </c>
    </row>
    <row r="35" spans="1:20" ht="15.75">
      <c r="A35" s="2585">
        <v>40391</v>
      </c>
      <c r="B35" s="2969">
        <v>25.168818784470911</v>
      </c>
      <c r="C35" s="2970">
        <v>3.0657314985596247</v>
      </c>
      <c r="D35" s="2970">
        <v>135.98386996323686</v>
      </c>
      <c r="E35" s="2970">
        <v>175.3664228272757</v>
      </c>
      <c r="F35" s="2970">
        <v>79.296583712824116</v>
      </c>
      <c r="G35" s="2970">
        <v>175.06338868365299</v>
      </c>
      <c r="H35" s="2970">
        <v>176.1253294438072</v>
      </c>
      <c r="I35" s="2970">
        <v>19.017441907201619</v>
      </c>
      <c r="J35" s="2970">
        <v>176.15950506607339</v>
      </c>
      <c r="K35" s="2970">
        <v>219.7316405072697</v>
      </c>
      <c r="L35" s="2970">
        <v>1.5686189092363207</v>
      </c>
      <c r="M35" s="2970">
        <v>0.2719979977371273</v>
      </c>
      <c r="N35" s="2970">
        <v>0.11725740685083996</v>
      </c>
      <c r="O35" s="2970">
        <v>1.5766569933364755E-2</v>
      </c>
      <c r="P35" s="2970">
        <v>177.65298358725653</v>
      </c>
      <c r="Q35" s="2970">
        <v>176.86651392079722</v>
      </c>
      <c r="R35" s="2970">
        <v>104.73059030426562</v>
      </c>
      <c r="S35" s="2970">
        <v>18.498872289099594</v>
      </c>
      <c r="T35" s="2970">
        <v>36.687388209848713</v>
      </c>
    </row>
    <row r="36" spans="1:20" ht="13.15" customHeight="1">
      <c r="A36" s="2585">
        <v>40422</v>
      </c>
      <c r="B36" s="2969">
        <v>26.242170562792452</v>
      </c>
      <c r="C36" s="2970">
        <v>3.1147869861273905</v>
      </c>
      <c r="D36" s="2970">
        <v>135.96821231142397</v>
      </c>
      <c r="E36" s="2970">
        <v>178.76754197584495</v>
      </c>
      <c r="F36" s="2970">
        <v>81.371046803439143</v>
      </c>
      <c r="G36" s="2970">
        <v>177.48179260749225</v>
      </c>
      <c r="H36" s="2970">
        <v>178.30883353821633</v>
      </c>
      <c r="I36" s="2970">
        <v>19.487881542318931</v>
      </c>
      <c r="J36" s="2970">
        <v>178.29007928569661</v>
      </c>
      <c r="K36" s="2970">
        <v>215.10362318857136</v>
      </c>
      <c r="L36" s="2970">
        <v>1.5908996189837796</v>
      </c>
      <c r="M36" s="2970">
        <v>0.27396697251512092</v>
      </c>
      <c r="N36" s="2970">
        <v>0.11983950483501365</v>
      </c>
      <c r="O36" s="2970">
        <v>1.5863384458776879E-2</v>
      </c>
      <c r="P36" s="2970">
        <v>180.53816415640964</v>
      </c>
      <c r="Q36" s="2970">
        <v>178.64951588428224</v>
      </c>
      <c r="R36" s="2970">
        <v>103.43439176184079</v>
      </c>
      <c r="S36" s="2970">
        <v>19.289375035099422</v>
      </c>
      <c r="T36" s="2970">
        <v>36.979986533079604</v>
      </c>
    </row>
    <row r="37" spans="1:20" ht="13.15" customHeight="1">
      <c r="A37" s="2585">
        <v>40452</v>
      </c>
      <c r="B37" s="2969">
        <v>27.357109725903683</v>
      </c>
      <c r="C37" s="2970">
        <v>3.2284521485257063</v>
      </c>
      <c r="D37" s="2970">
        <v>134.54556748088072</v>
      </c>
      <c r="E37" s="2970">
        <v>188.04992119891568</v>
      </c>
      <c r="F37" s="2970">
        <v>83.136219156555043</v>
      </c>
      <c r="G37" s="2970">
        <v>188.24456184896457</v>
      </c>
      <c r="H37" s="2970">
        <v>187.6429988398767</v>
      </c>
      <c r="I37" s="2970">
        <v>19.911365690765329</v>
      </c>
      <c r="J37" s="2970">
        <v>187.56703770280961</v>
      </c>
      <c r="K37" s="2970">
        <v>217.05968429432798</v>
      </c>
      <c r="L37" s="2970">
        <v>1.6256050334805705</v>
      </c>
      <c r="M37" s="2970">
        <v>0.28825272745378966</v>
      </c>
      <c r="N37" s="2970">
        <v>0.12274040211178242</v>
      </c>
      <c r="O37" s="2970">
        <v>1.5754065858217051E-2</v>
      </c>
      <c r="P37" s="2970">
        <v>190.00690728220849</v>
      </c>
      <c r="Q37" s="2970">
        <v>188.31983021582482</v>
      </c>
      <c r="R37" s="2970">
        <v>101.22914850749024</v>
      </c>
      <c r="S37" s="2970">
        <v>20.232153988504365</v>
      </c>
      <c r="T37" s="2970">
        <v>36.759335381777923</v>
      </c>
    </row>
    <row r="38" spans="1:20" ht="13.15" customHeight="1">
      <c r="A38" s="2585">
        <v>40483</v>
      </c>
      <c r="B38" s="2969">
        <v>28.850391624850126</v>
      </c>
      <c r="C38" s="2970">
        <v>3.2052848079535035</v>
      </c>
      <c r="D38" s="2970">
        <v>134.70629631893379</v>
      </c>
      <c r="E38" s="2970">
        <v>184.6827810690109</v>
      </c>
      <c r="F38" s="2970">
        <v>82.173320618718279</v>
      </c>
      <c r="G38" s="2970">
        <v>186.10238987527845</v>
      </c>
      <c r="H38" s="2970">
        <v>184.72419009021547</v>
      </c>
      <c r="I38" s="2970">
        <v>19.737993350205059</v>
      </c>
      <c r="J38" s="2970">
        <v>184.61260212316191</v>
      </c>
      <c r="K38" s="2970">
        <v>219.5022488353836</v>
      </c>
      <c r="L38" s="2970">
        <v>1.6100502300190802</v>
      </c>
      <c r="M38" s="2970">
        <v>0.28729614797173086</v>
      </c>
      <c r="N38" s="2970">
        <v>0.12159666917687795</v>
      </c>
      <c r="O38" s="2970">
        <v>1.5826397293735188E-2</v>
      </c>
      <c r="P38" s="2970">
        <v>187.06895970149122</v>
      </c>
      <c r="Q38" s="2970">
        <v>185.16875641481613</v>
      </c>
      <c r="R38" s="2970">
        <v>101.11991605330454</v>
      </c>
      <c r="S38" s="2970">
        <v>19.879866473011468</v>
      </c>
      <c r="T38" s="2970">
        <v>36.795825840098402</v>
      </c>
    </row>
    <row r="39" spans="1:20" ht="15.75">
      <c r="A39" s="2585">
        <v>40513</v>
      </c>
      <c r="B39" s="2969">
        <v>29.834769370500602</v>
      </c>
      <c r="C39" s="2970">
        <v>3.2169083456340255</v>
      </c>
      <c r="D39" s="2970">
        <v>133.66995131945168</v>
      </c>
      <c r="E39" s="2970">
        <v>176.71597476379512</v>
      </c>
      <c r="F39" s="2970">
        <v>82.640910774587297</v>
      </c>
      <c r="G39" s="2970">
        <v>179.55440467757322</v>
      </c>
      <c r="H39" s="2970">
        <v>177.93801385139594</v>
      </c>
      <c r="I39" s="2970">
        <v>20.006384514116551</v>
      </c>
      <c r="J39" s="2970">
        <v>178.09541763414586</v>
      </c>
      <c r="K39" s="2970">
        <v>214.66256301873793</v>
      </c>
      <c r="L39" s="2970">
        <v>1.5719168099039011</v>
      </c>
      <c r="M39" s="2970">
        <v>0.28057727255078424</v>
      </c>
      <c r="N39" s="2970">
        <v>0.11900924814408355</v>
      </c>
      <c r="O39" s="2970">
        <v>1.5700398960317948E-2</v>
      </c>
      <c r="P39" s="2970">
        <v>180.10419093083505</v>
      </c>
      <c r="Q39" s="2970">
        <v>178.09992420217037</v>
      </c>
      <c r="R39" s="2970">
        <v>97.718110819138431</v>
      </c>
      <c r="S39" s="2970">
        <v>19.751940350786409</v>
      </c>
      <c r="T39" s="2970">
        <v>36.332473804073871</v>
      </c>
    </row>
    <row r="40" spans="1:20" ht="15.75">
      <c r="A40" s="2585">
        <v>40544</v>
      </c>
      <c r="B40" s="2969">
        <v>19.823513230339316</v>
      </c>
      <c r="C40" s="2970">
        <v>3.2382932384559191</v>
      </c>
      <c r="D40" s="2970">
        <v>133.71800689983743</v>
      </c>
      <c r="E40" s="2970">
        <v>177.64500814983299</v>
      </c>
      <c r="F40" s="2970">
        <v>84.144321758802235</v>
      </c>
      <c r="G40" s="2970">
        <v>179.37057931286682</v>
      </c>
      <c r="H40" s="2970">
        <v>178.64351584208956</v>
      </c>
      <c r="I40" s="2970">
        <v>19.767857774720813</v>
      </c>
      <c r="J40" s="2970">
        <v>178.87313840900487</v>
      </c>
      <c r="K40" s="2970">
        <v>212.95794214624399</v>
      </c>
      <c r="L40" s="2970">
        <v>1.5790065310935308</v>
      </c>
      <c r="M40" s="2970">
        <v>0.28258165283558428</v>
      </c>
      <c r="N40" s="2970">
        <v>0.12277650755020771</v>
      </c>
      <c r="O40" s="2970">
        <v>1.5715591070297456E-2</v>
      </c>
      <c r="P40" s="2970">
        <v>182.27119229216237</v>
      </c>
      <c r="Q40" s="2970">
        <v>179.94421005518313</v>
      </c>
      <c r="R40" s="2970">
        <v>99.849816698807146</v>
      </c>
      <c r="S40" s="2970">
        <v>20.084520160235776</v>
      </c>
      <c r="T40" s="2970">
        <v>36.07629345712111</v>
      </c>
    </row>
    <row r="41" spans="1:20" ht="15.75">
      <c r="A41" s="2585">
        <v>40575</v>
      </c>
      <c r="B41" s="2969">
        <v>19.969587706544754</v>
      </c>
      <c r="C41" s="2970">
        <v>3.157908863107131</v>
      </c>
      <c r="D41" s="2970">
        <v>133.29931777235532</v>
      </c>
      <c r="E41" s="2970">
        <v>181.39449996449574</v>
      </c>
      <c r="F41" s="2970">
        <v>84.408110980703327</v>
      </c>
      <c r="G41" s="2970">
        <v>182.00985145393119</v>
      </c>
      <c r="H41" s="2970">
        <v>181.88641997350953</v>
      </c>
      <c r="I41" s="2970">
        <v>19.05229361688998</v>
      </c>
      <c r="J41" s="2970">
        <v>182.3527737232136</v>
      </c>
      <c r="K41" s="2970">
        <v>220.96707464533196</v>
      </c>
      <c r="L41" s="2970">
        <v>1.5684588022143351</v>
      </c>
      <c r="M41" s="2970">
        <v>0.28706776366936132</v>
      </c>
      <c r="N41" s="2970">
        <v>0.12261451097882908</v>
      </c>
      <c r="O41" s="2970">
        <v>1.5883028958019661E-2</v>
      </c>
      <c r="P41" s="2970">
        <v>185.78773867593972</v>
      </c>
      <c r="Q41" s="2970">
        <v>182.89888635196121</v>
      </c>
      <c r="R41" s="2970">
        <v>99.381628214701635</v>
      </c>
      <c r="S41" s="2970">
        <v>20.773377786347641</v>
      </c>
      <c r="T41" s="2970">
        <v>35.690415178602784</v>
      </c>
    </row>
    <row r="42" spans="1:20" ht="15.75">
      <c r="A42" s="2585">
        <v>40603</v>
      </c>
      <c r="B42" s="2969">
        <v>19.840890619151317</v>
      </c>
      <c r="C42" s="2970">
        <v>3.166231243587621</v>
      </c>
      <c r="D42" s="2970">
        <v>133.6257814247347</v>
      </c>
      <c r="E42" s="2970">
        <v>186.78674120801099</v>
      </c>
      <c r="F42" s="2970">
        <v>84.935696541563047</v>
      </c>
      <c r="G42" s="2970">
        <v>186.71308130685406</v>
      </c>
      <c r="H42" s="2970">
        <v>186.72262373023514</v>
      </c>
      <c r="I42" s="2970">
        <v>19.848979850475978</v>
      </c>
      <c r="J42" s="2970">
        <v>186.77532752242629</v>
      </c>
      <c r="K42" s="2970">
        <v>220.52846073550916</v>
      </c>
      <c r="L42" s="2970">
        <v>1.5752521725584019</v>
      </c>
      <c r="M42" s="2970">
        <v>0.29552645856489557</v>
      </c>
      <c r="N42" s="2970">
        <v>0.1220985551291254</v>
      </c>
      <c r="O42" s="2970">
        <v>1.5979138780133333E-2</v>
      </c>
      <c r="P42" s="2970">
        <v>190.11614514658177</v>
      </c>
      <c r="Q42" s="2970">
        <v>186.96573347151306</v>
      </c>
      <c r="R42" s="2970">
        <v>99.705349258295101</v>
      </c>
      <c r="S42" s="2970">
        <v>21.062387069822236</v>
      </c>
      <c r="T42" s="2970">
        <v>35.351228024926002</v>
      </c>
    </row>
    <row r="43" spans="1:20" ht="15.75">
      <c r="A43" s="2585">
        <v>40634</v>
      </c>
      <c r="B43" s="2969">
        <v>20.259880929619246</v>
      </c>
      <c r="C43" s="2970">
        <v>3.2744112957740885</v>
      </c>
      <c r="D43" s="2970">
        <v>136.42088975292233</v>
      </c>
      <c r="E43" s="2970">
        <v>196.5230804060117</v>
      </c>
      <c r="F43" s="2970">
        <v>90.434502267541973</v>
      </c>
      <c r="G43" s="2970">
        <v>197.83624447817104</v>
      </c>
      <c r="H43" s="2970">
        <v>196.05475807918731</v>
      </c>
      <c r="I43" s="2970">
        <v>20.745152132352132</v>
      </c>
      <c r="J43" s="2970">
        <v>195.45754716971675</v>
      </c>
      <c r="K43" s="2970">
        <v>228.40173636987402</v>
      </c>
      <c r="L43" s="2970">
        <v>1.5697012155139163</v>
      </c>
      <c r="M43" s="2970">
        <v>0.32431531565829647</v>
      </c>
      <c r="N43" s="2970">
        <v>0.12804493422973551</v>
      </c>
      <c r="O43" s="2970">
        <v>1.6381110556785219E-2</v>
      </c>
      <c r="P43" s="2970">
        <v>199.43735770923976</v>
      </c>
      <c r="Q43" s="2970">
        <v>196.61694153052011</v>
      </c>
      <c r="R43" s="2970">
        <v>102.42546449868124</v>
      </c>
      <c r="S43" s="2970">
        <v>21.922842513131499</v>
      </c>
      <c r="T43" s="2970">
        <v>35.831170370826698</v>
      </c>
    </row>
    <row r="44" spans="1:20" ht="15.75">
      <c r="A44" s="2585">
        <v>40664</v>
      </c>
      <c r="B44" s="2969">
        <v>20.288695847866407</v>
      </c>
      <c r="C44" s="2970">
        <v>3.2394458273976108</v>
      </c>
      <c r="D44" s="2970">
        <v>136.50974133735704</v>
      </c>
      <c r="E44" s="2970">
        <v>194.57628724281383</v>
      </c>
      <c r="F44" s="2970">
        <v>89.37085456016554</v>
      </c>
      <c r="G44" s="2970">
        <v>195.66732026622688</v>
      </c>
      <c r="H44" s="2970">
        <v>194.09415112234311</v>
      </c>
      <c r="I44" s="2970">
        <v>20.355363015980128</v>
      </c>
      <c r="J44" s="2970">
        <v>193.38935445559179</v>
      </c>
      <c r="K44" s="2970">
        <v>227.55048092930105</v>
      </c>
      <c r="L44" s="2970">
        <v>1.6035020105296818</v>
      </c>
      <c r="M44" s="2970">
        <v>0.31314444187188401</v>
      </c>
      <c r="N44" s="2970">
        <v>0.12786108514252378</v>
      </c>
      <c r="O44" s="2970">
        <v>1.647054082867791E-2</v>
      </c>
      <c r="P44" s="2970">
        <v>197.99706189883381</v>
      </c>
      <c r="Q44" s="2970">
        <v>194.72647651648609</v>
      </c>
      <c r="R44" s="2970">
        <v>102.89893383632422</v>
      </c>
      <c r="S44" s="2970">
        <v>21.765063030322302</v>
      </c>
      <c r="T44" s="2970">
        <v>35.748989650015041</v>
      </c>
    </row>
    <row r="45" spans="1:20" ht="15.75">
      <c r="A45" s="2585">
        <v>40695</v>
      </c>
      <c r="B45" s="2969">
        <v>19.973668996701225</v>
      </c>
      <c r="C45" s="2970">
        <v>3.2072152097008733</v>
      </c>
      <c r="D45" s="2970">
        <v>133.41791989914654</v>
      </c>
      <c r="E45" s="2970">
        <v>189.97596379789988</v>
      </c>
      <c r="F45" s="2970">
        <v>88.95021596717487</v>
      </c>
      <c r="G45" s="2970">
        <v>191.71673416480408</v>
      </c>
      <c r="H45" s="2970">
        <v>190.5817274006304</v>
      </c>
      <c r="I45" s="2970">
        <v>20.211137197484835</v>
      </c>
      <c r="J45" s="2970">
        <v>189.92740285896505</v>
      </c>
      <c r="K45" s="2970">
        <v>223.11213099378926</v>
      </c>
      <c r="L45" s="2970">
        <v>1.5802043470160911</v>
      </c>
      <c r="M45" s="2970">
        <v>0.30234765606456365</v>
      </c>
      <c r="N45" s="2970">
        <v>0.12570819519991752</v>
      </c>
      <c r="O45" s="2970">
        <v>1.6187790436895309E-2</v>
      </c>
      <c r="P45" s="2970">
        <v>194.86302779034588</v>
      </c>
      <c r="Q45" s="2970">
        <v>191.23952756122895</v>
      </c>
      <c r="R45" s="2970">
        <v>102.69837620351109</v>
      </c>
      <c r="S45" s="2970">
        <v>20.940669986501117</v>
      </c>
      <c r="T45" s="2970">
        <v>35.129534138389594</v>
      </c>
    </row>
    <row r="46" spans="1:20" ht="15.75">
      <c r="A46" s="2585">
        <v>40725</v>
      </c>
      <c r="B46" s="2969">
        <v>19.877712251737858</v>
      </c>
      <c r="C46" s="2970">
        <v>3.267241078457781</v>
      </c>
      <c r="D46" s="2970">
        <v>131.92376219348145</v>
      </c>
      <c r="E46" s="2970">
        <v>186.84376319914318</v>
      </c>
      <c r="F46" s="2970">
        <v>89.349442298077989</v>
      </c>
      <c r="G46" s="2970">
        <v>186.58530619668937</v>
      </c>
      <c r="H46" s="2970">
        <v>185.67011536026141</v>
      </c>
      <c r="I46" s="2970">
        <v>20.134699616916897</v>
      </c>
      <c r="J46" s="2970">
        <v>186.21439220503669</v>
      </c>
      <c r="K46" s="2970">
        <v>217.11861209203406</v>
      </c>
      <c r="L46" s="2970">
        <v>1.5830627593086353</v>
      </c>
      <c r="M46" s="2970">
        <v>0.29523763356533533</v>
      </c>
      <c r="N46" s="2970">
        <v>0.12742912529235909</v>
      </c>
      <c r="O46" s="2970">
        <v>1.6172724317700522E-2</v>
      </c>
      <c r="P46" s="2970">
        <v>190.90022758605971</v>
      </c>
      <c r="Q46" s="2970">
        <v>187.68120065936773</v>
      </c>
      <c r="R46" s="2970">
        <v>101.99255649116766</v>
      </c>
      <c r="S46" s="2970">
        <v>20.451463312742213</v>
      </c>
      <c r="T46" s="2970">
        <v>34.654378591610005</v>
      </c>
    </row>
    <row r="47" spans="1:20" ht="15.75">
      <c r="A47" s="2585">
        <v>40756</v>
      </c>
      <c r="B47" s="2969">
        <v>19.824502652960504</v>
      </c>
      <c r="C47" s="2970">
        <v>3.1780437008645932</v>
      </c>
      <c r="D47" s="2970">
        <v>130.48987244530238</v>
      </c>
      <c r="E47" s="2970">
        <v>185.7873808024994</v>
      </c>
      <c r="F47" s="2970">
        <v>86.685528405964092</v>
      </c>
      <c r="G47" s="2970">
        <v>185.47580709495779</v>
      </c>
      <c r="H47" s="2970">
        <v>185.29216516771871</v>
      </c>
      <c r="I47" s="2970">
        <v>19.145648733835756</v>
      </c>
      <c r="J47" s="2970">
        <v>185.05436717311093</v>
      </c>
      <c r="K47" s="2970">
        <v>218.76316876431389</v>
      </c>
      <c r="L47" s="2970">
        <v>1.6088723532585441</v>
      </c>
      <c r="M47" s="2970">
        <v>0.29260871667447924</v>
      </c>
      <c r="N47" s="2970">
        <v>0.12471470353034711</v>
      </c>
      <c r="O47" s="2970">
        <v>1.6059602880890398E-2</v>
      </c>
      <c r="P47" s="2970">
        <v>189.36136664934122</v>
      </c>
      <c r="Q47" s="2970">
        <v>186.87302542027032</v>
      </c>
      <c r="R47" s="2970">
        <v>99.665717584666211</v>
      </c>
      <c r="S47" s="2970">
        <v>20.226650740428674</v>
      </c>
      <c r="T47" s="2970">
        <v>34.134467562992853</v>
      </c>
    </row>
    <row r="48" spans="1:20" ht="15.75">
      <c r="A48" s="2585">
        <v>40797</v>
      </c>
      <c r="B48" s="2969">
        <v>20.210610844225396</v>
      </c>
      <c r="C48" s="2970">
        <v>3.0995079148500584</v>
      </c>
      <c r="D48" s="2970">
        <v>132.06745629180202</v>
      </c>
      <c r="E48" s="2970">
        <v>180.61995471366865</v>
      </c>
      <c r="F48" s="2970">
        <v>80.843416894487518</v>
      </c>
      <c r="G48" s="2970">
        <v>180.10667552356657</v>
      </c>
      <c r="H48" s="2970">
        <v>179.35250127290547</v>
      </c>
      <c r="I48" s="2970">
        <v>18.141590512039027</v>
      </c>
      <c r="J48" s="2970">
        <v>179.61280460256634</v>
      </c>
      <c r="K48" s="2970">
        <v>214.51108012561536</v>
      </c>
      <c r="L48" s="2970">
        <v>1.6339310233262279</v>
      </c>
      <c r="M48" s="2970">
        <v>0.28220529183409299</v>
      </c>
      <c r="N48" s="2970">
        <v>0.12019648040701839</v>
      </c>
      <c r="O48" s="2970">
        <v>1.5951243715996332E-2</v>
      </c>
      <c r="P48" s="2970">
        <v>183.92947927314785</v>
      </c>
      <c r="Q48" s="2970">
        <v>181.02411108283366</v>
      </c>
      <c r="R48" s="2970">
        <v>98.645029448726291</v>
      </c>
      <c r="S48" s="2970">
        <v>19.820014071504833</v>
      </c>
      <c r="T48" s="2970">
        <v>34.617383503888306</v>
      </c>
    </row>
    <row r="49" spans="1:20" ht="15.75">
      <c r="A49" s="2585">
        <v>40817</v>
      </c>
      <c r="B49" s="2969">
        <v>19.646683033709916</v>
      </c>
      <c r="C49" s="2970">
        <v>2.9140222533373543</v>
      </c>
      <c r="D49" s="2970">
        <v>127.47559330266087</v>
      </c>
      <c r="E49" s="2970">
        <v>174.21702431402707</v>
      </c>
      <c r="F49" s="2970">
        <v>76.689363536653175</v>
      </c>
      <c r="G49" s="2970">
        <v>175.01683427975186</v>
      </c>
      <c r="H49" s="2970">
        <v>173.33309777969365</v>
      </c>
      <c r="I49" s="2970">
        <v>16.740217711924217</v>
      </c>
      <c r="J49" s="2970">
        <v>173.17846048159936</v>
      </c>
      <c r="K49" s="2970">
        <v>207.35497189654529</v>
      </c>
      <c r="L49" s="2970">
        <v>1.5832417583858946</v>
      </c>
      <c r="M49" s="2970">
        <v>0.27092133311097533</v>
      </c>
      <c r="N49" s="2970">
        <v>0.11349235319537331</v>
      </c>
      <c r="O49" s="2970">
        <v>1.5117441257211721E-2</v>
      </c>
      <c r="P49" s="2970">
        <v>177.61317134403961</v>
      </c>
      <c r="Q49" s="2970">
        <v>175.55407032660401</v>
      </c>
      <c r="R49" s="2970">
        <v>93.774831009686395</v>
      </c>
      <c r="S49" s="2970">
        <v>19.124250778690616</v>
      </c>
      <c r="T49" s="2970">
        <v>33.623859362745357</v>
      </c>
    </row>
    <row r="50" spans="1:20" ht="15.75">
      <c r="A50" s="2585">
        <v>40848</v>
      </c>
      <c r="B50" s="2969">
        <v>20.439975178069645</v>
      </c>
      <c r="C50" s="2970">
        <v>2.9494699610541257</v>
      </c>
      <c r="D50" s="2970">
        <v>132.39583992611395</v>
      </c>
      <c r="E50" s="2970">
        <v>178.57859356564217</v>
      </c>
      <c r="F50" s="2970">
        <v>80.391618116885653</v>
      </c>
      <c r="G50" s="2970">
        <v>180.68215552044705</v>
      </c>
      <c r="H50" s="2970">
        <v>178.69411815529313</v>
      </c>
      <c r="I50" s="2970">
        <v>17.103783602066699</v>
      </c>
      <c r="J50" s="2970">
        <v>178.39598396490655</v>
      </c>
      <c r="K50" s="2970">
        <v>216.94164686541123</v>
      </c>
      <c r="L50" s="2970">
        <v>1.6188772866349239</v>
      </c>
      <c r="M50" s="2970">
        <v>0.27998912892770705</v>
      </c>
      <c r="N50" s="2970">
        <v>0.11975992110980359</v>
      </c>
      <c r="O50" s="2970">
        <v>1.5517864174765994E-2</v>
      </c>
      <c r="P50" s="2970">
        <v>183.32640767315419</v>
      </c>
      <c r="Q50" s="2970">
        <v>180.31712276653232</v>
      </c>
      <c r="R50" s="2970">
        <v>97.520075427866843</v>
      </c>
      <c r="S50" s="2970">
        <v>19.657125812570968</v>
      </c>
      <c r="T50" s="2970">
        <v>34.945061237514615</v>
      </c>
    </row>
    <row r="51" spans="1:20" ht="15.75">
      <c r="A51" s="2585">
        <v>40878</v>
      </c>
      <c r="B51" s="2969">
        <v>20.370854786984125</v>
      </c>
      <c r="C51" s="2970">
        <v>2.7964960664118204</v>
      </c>
      <c r="D51" s="2970">
        <v>131.02759282458405</v>
      </c>
      <c r="E51" s="2970">
        <v>171.81524130545938</v>
      </c>
      <c r="F51" s="2970">
        <v>77.657282630104078</v>
      </c>
      <c r="G51" s="2970">
        <v>174.49612613201202</v>
      </c>
      <c r="H51" s="2970">
        <v>173.08241997863072</v>
      </c>
      <c r="I51" s="2970">
        <v>16.897342326806442</v>
      </c>
      <c r="J51" s="2970">
        <v>172.40923084608923</v>
      </c>
      <c r="K51" s="2970">
        <v>212.98423212576898</v>
      </c>
      <c r="L51" s="2970">
        <v>1.600412363511371</v>
      </c>
      <c r="M51" s="2970">
        <v>0.27151648023391139</v>
      </c>
      <c r="N51" s="2970">
        <v>0.11780793653997519</v>
      </c>
      <c r="O51" s="2970">
        <v>1.5413828069935595E-2</v>
      </c>
      <c r="P51" s="2970">
        <v>176.9143695428572</v>
      </c>
      <c r="Q51" s="2970">
        <v>174.59817304471176</v>
      </c>
      <c r="R51" s="2970">
        <v>97.3118188355472</v>
      </c>
      <c r="S51" s="2970">
        <v>19.253924511768073</v>
      </c>
      <c r="T51" s="2970">
        <v>34.646879371053721</v>
      </c>
    </row>
    <row r="52" spans="1:20" ht="15.75">
      <c r="A52" s="2585">
        <v>40909</v>
      </c>
      <c r="B52" s="2969">
        <v>20.094957506111701</v>
      </c>
      <c r="C52" s="2970">
        <v>2.7962950618538782</v>
      </c>
      <c r="D52" s="2970">
        <v>127.64898748500251</v>
      </c>
      <c r="E52" s="2970">
        <v>163.08361902280615</v>
      </c>
      <c r="F52" s="2970">
        <v>77.415318812585923</v>
      </c>
      <c r="G52" s="2970">
        <v>163.90359840452993</v>
      </c>
      <c r="H52" s="2970">
        <v>163.79349886269279</v>
      </c>
      <c r="I52" s="2970">
        <v>16.842739116285909</v>
      </c>
      <c r="J52" s="2970">
        <v>163.58399079041706</v>
      </c>
      <c r="K52" s="2970">
        <v>204.44215767150723</v>
      </c>
      <c r="L52" s="2970">
        <v>1.5731554215901105</v>
      </c>
      <c r="M52" s="2970">
        <v>0.25895026017460748</v>
      </c>
      <c r="N52" s="2970">
        <v>0.11509336250376334</v>
      </c>
      <c r="O52" s="2970">
        <v>1.5108339122634018E-2</v>
      </c>
      <c r="P52" s="2970">
        <v>169.24166765520491</v>
      </c>
      <c r="Q52" s="2970">
        <v>166.29993818061604</v>
      </c>
      <c r="R52" s="2970">
        <v>92.375240411611856</v>
      </c>
      <c r="S52" s="2970">
        <v>18.46038917196433</v>
      </c>
      <c r="T52" s="2970">
        <v>33.703587643099475</v>
      </c>
    </row>
    <row r="53" spans="1:20" ht="15.75">
      <c r="A53" s="2585">
        <v>40940</v>
      </c>
      <c r="B53" s="2969">
        <v>19.932289012355341</v>
      </c>
      <c r="C53" s="2970">
        <v>2.9070346544639727</v>
      </c>
      <c r="D53" s="2970">
        <v>126.98242699703134</v>
      </c>
      <c r="E53" s="2970">
        <v>166.76785680244197</v>
      </c>
      <c r="F53" s="2970">
        <v>80.238784366115112</v>
      </c>
      <c r="G53" s="2970">
        <v>166.51884122100256</v>
      </c>
      <c r="H53" s="2970">
        <v>166.90877186594969</v>
      </c>
      <c r="I53" s="2970">
        <v>17.530429849410325</v>
      </c>
      <c r="J53" s="2970">
        <v>167.14801642881264</v>
      </c>
      <c r="K53" s="2970">
        <v>207.3064569965957</v>
      </c>
      <c r="L53" s="2970">
        <v>1.5330208176462279</v>
      </c>
      <c r="M53" s="2970">
        <v>0.26262808484442812</v>
      </c>
      <c r="N53" s="2970">
        <v>0.11662275885770092</v>
      </c>
      <c r="O53" s="2970">
        <v>1.5001749010400064E-2</v>
      </c>
      <c r="P53" s="2970">
        <v>172.76946972232116</v>
      </c>
      <c r="Q53" s="2970">
        <v>169.42071459704908</v>
      </c>
      <c r="R53" s="2970">
        <v>90.118600732958527</v>
      </c>
      <c r="S53" s="2970">
        <v>18.924993632863568</v>
      </c>
      <c r="T53" s="2970">
        <v>33.232123958360788</v>
      </c>
    </row>
    <row r="54" spans="1:20" ht="15.75">
      <c r="A54" s="2585">
        <v>40969</v>
      </c>
      <c r="B54" s="2969">
        <v>19.642535207563231</v>
      </c>
      <c r="C54" s="2970">
        <v>2.8252352164748182</v>
      </c>
      <c r="D54" s="2970">
        <v>126.00581182594382</v>
      </c>
      <c r="E54" s="2970">
        <v>165.82795534778859</v>
      </c>
      <c r="F54" s="2970">
        <v>76.068630109791997</v>
      </c>
      <c r="G54" s="2970">
        <v>164.80252794375215</v>
      </c>
      <c r="H54" s="2970">
        <v>165.46129415892352</v>
      </c>
      <c r="I54" s="2970">
        <v>17.574426322915539</v>
      </c>
      <c r="J54" s="2970">
        <v>165.28318180693151</v>
      </c>
      <c r="K54" s="2970">
        <v>205.06458973690442</v>
      </c>
      <c r="L54" s="2970">
        <v>1.4429560723483135</v>
      </c>
      <c r="M54" s="2970">
        <v>0.25756366963178678</v>
      </c>
      <c r="N54" s="2970">
        <v>0.11448128995131601</v>
      </c>
      <c r="O54" s="2970">
        <v>1.4566529053719973E-2</v>
      </c>
      <c r="P54" s="2970">
        <v>170.2256825529156</v>
      </c>
      <c r="Q54" s="2970">
        <v>167.35977920618564</v>
      </c>
      <c r="R54" s="2970">
        <v>89.020521239867747</v>
      </c>
      <c r="S54" s="2970">
        <v>18.518383989886367</v>
      </c>
      <c r="T54" s="2970">
        <v>32.677159760202372</v>
      </c>
    </row>
    <row r="55" spans="1:20" ht="15.75">
      <c r="A55" s="2585">
        <v>41000</v>
      </c>
      <c r="B55" s="2969">
        <v>19.591791677954863</v>
      </c>
      <c r="C55" s="2970">
        <v>2.7892806456354218</v>
      </c>
      <c r="D55" s="2970">
        <v>125.94799093562031</v>
      </c>
      <c r="E55" s="2970">
        <v>165.42269342057168</v>
      </c>
      <c r="F55" s="2970">
        <v>73.80923837046258</v>
      </c>
      <c r="G55" s="2970">
        <v>166.05039114257644</v>
      </c>
      <c r="H55" s="2970">
        <v>164.61762147840682</v>
      </c>
      <c r="I55" s="2970">
        <v>17.084670919890019</v>
      </c>
      <c r="J55" s="2970">
        <v>163.90426072305152</v>
      </c>
      <c r="K55" s="2970">
        <v>207.88608616139689</v>
      </c>
      <c r="L55" s="2970">
        <v>1.4560498686794459</v>
      </c>
      <c r="M55" s="2970">
        <v>0.25644256359141576</v>
      </c>
      <c r="N55" s="2970">
        <v>0.11322002971621234</v>
      </c>
      <c r="O55" s="2970">
        <v>1.4556598335422012E-2</v>
      </c>
      <c r="P55" s="2970">
        <v>169.25773180510316</v>
      </c>
      <c r="Q55" s="2970">
        <v>167.07261335762087</v>
      </c>
      <c r="R55" s="2970">
        <v>89.091181448551964</v>
      </c>
      <c r="S55" s="2970">
        <v>18.484331386074807</v>
      </c>
      <c r="T55" s="2970">
        <v>32.588893541924826</v>
      </c>
    </row>
    <row r="56" spans="1:20" ht="15.75">
      <c r="A56" s="2585">
        <v>41030</v>
      </c>
      <c r="B56" s="2969">
        <v>19.370654002220999</v>
      </c>
      <c r="C56" s="2970">
        <v>2.646436994812523</v>
      </c>
      <c r="D56" s="2970">
        <v>124.89276212572598</v>
      </c>
      <c r="E56" s="2970">
        <v>159.35669309891119</v>
      </c>
      <c r="F56" s="2970">
        <v>68.902456855153204</v>
      </c>
      <c r="G56" s="2970">
        <v>159.94784832475509</v>
      </c>
      <c r="H56" s="2970">
        <v>158.71667252645611</v>
      </c>
      <c r="I56" s="2970">
        <v>16.297133293766102</v>
      </c>
      <c r="J56" s="2970">
        <v>158.11982633706242</v>
      </c>
      <c r="K56" s="2970">
        <v>205.17564821450571</v>
      </c>
      <c r="L56" s="2970">
        <v>1.4733872154132317</v>
      </c>
      <c r="M56" s="2970">
        <v>0.24797999566872606</v>
      </c>
      <c r="N56" s="2970">
        <v>0.11050329108912776</v>
      </c>
      <c r="O56" s="2970">
        <v>1.4236247376617482E-2</v>
      </c>
      <c r="P56" s="2970">
        <v>163.22296274788249</v>
      </c>
      <c r="Q56" s="2970">
        <v>161.17636291605461</v>
      </c>
      <c r="R56" s="2970">
        <v>88.340597064603998</v>
      </c>
      <c r="S56" s="2970">
        <v>17.560136144921131</v>
      </c>
      <c r="T56" s="2970">
        <v>32.422904165476304</v>
      </c>
    </row>
    <row r="57" spans="1:20" ht="15.75">
      <c r="A57" s="2585">
        <v>41061</v>
      </c>
      <c r="B57" s="2969">
        <v>19.035115351562563</v>
      </c>
      <c r="C57" s="2970">
        <v>2.5722903226453004</v>
      </c>
      <c r="D57" s="2970">
        <v>123.48280801927244</v>
      </c>
      <c r="E57" s="2970">
        <v>153.80057487035884</v>
      </c>
      <c r="F57" s="2970">
        <v>65.850156215402251</v>
      </c>
      <c r="G57" s="2970">
        <v>154.83169009856968</v>
      </c>
      <c r="H57" s="2970">
        <v>153.99066911613281</v>
      </c>
      <c r="I57" s="2970">
        <v>15.731212902960852</v>
      </c>
      <c r="J57" s="2970">
        <v>153.04292216109607</v>
      </c>
      <c r="K57" s="2970">
        <v>197.83394070563861</v>
      </c>
      <c r="L57" s="2970">
        <v>1.4587544596213255</v>
      </c>
      <c r="M57" s="2970">
        <v>0.24196250404153685</v>
      </c>
      <c r="N57" s="2970">
        <v>0.10864294317896192</v>
      </c>
      <c r="O57" s="2970">
        <v>1.397784142967229E-2</v>
      </c>
      <c r="P57" s="2970">
        <v>157.92959567663027</v>
      </c>
      <c r="Q57" s="2970">
        <v>156.59765617808807</v>
      </c>
      <c r="R57" s="2970">
        <v>82.905937057371673</v>
      </c>
      <c r="S57" s="2970">
        <v>17.21827823520346</v>
      </c>
      <c r="T57" s="2970">
        <v>32.0930593613813</v>
      </c>
    </row>
    <row r="58" spans="1:20" ht="15.75">
      <c r="A58" s="2585">
        <v>41091</v>
      </c>
      <c r="B58" s="2969">
        <v>18.965797999654271</v>
      </c>
      <c r="C58" s="2970">
        <v>2.6374721955580611</v>
      </c>
      <c r="D58" s="2970">
        <v>122.84111457671094</v>
      </c>
      <c r="E58" s="2970">
        <v>151.2675000014325</v>
      </c>
      <c r="F58" s="2970">
        <v>66.496188998198718</v>
      </c>
      <c r="G58" s="2970">
        <v>150.93684894000154</v>
      </c>
      <c r="H58" s="2970">
        <v>149.79589034727414</v>
      </c>
      <c r="I58" s="2970">
        <v>15.990613272098615</v>
      </c>
      <c r="J58" s="2970">
        <v>150.12458509813425</v>
      </c>
      <c r="K58" s="2970">
        <v>197.76238966435841</v>
      </c>
      <c r="L58" s="2970">
        <v>1.455353072733063</v>
      </c>
      <c r="M58" s="2970">
        <v>0.23763956710429335</v>
      </c>
      <c r="N58" s="2970">
        <v>0.11002018535665643</v>
      </c>
      <c r="O58" s="2970">
        <v>1.4053634885697334E-2</v>
      </c>
      <c r="P58" s="2970">
        <v>154.59924845333933</v>
      </c>
      <c r="Q58" s="2970">
        <v>153.16571880791804</v>
      </c>
      <c r="R58" s="2970">
        <v>82.090855009437661</v>
      </c>
      <c r="S58" s="2970">
        <v>17.412876531887818</v>
      </c>
      <c r="T58" s="2970">
        <v>31.96847027506643</v>
      </c>
    </row>
    <row r="59" spans="1:20" ht="15.75">
      <c r="A59" s="2585">
        <v>41122</v>
      </c>
      <c r="B59" s="2969">
        <v>18.909921010506309</v>
      </c>
      <c r="C59" s="2970">
        <v>2.6411082129700847</v>
      </c>
      <c r="D59" s="2970">
        <v>122.67390201036214</v>
      </c>
      <c r="E59" s="2970">
        <v>151.85303254513667</v>
      </c>
      <c r="F59" s="2970">
        <v>66.288132040949279</v>
      </c>
      <c r="G59" s="2970">
        <v>152.16845798920187</v>
      </c>
      <c r="H59" s="2970">
        <v>151.18790408734981</v>
      </c>
      <c r="I59" s="2970">
        <v>15.861078277061104</v>
      </c>
      <c r="J59" s="2970">
        <v>151.08333154918554</v>
      </c>
      <c r="K59" s="2970">
        <v>198.92897713743233</v>
      </c>
      <c r="L59" s="2970">
        <v>1.4527016968636108</v>
      </c>
      <c r="M59" s="2970">
        <v>0.23824186715526155</v>
      </c>
      <c r="N59" s="2970">
        <v>0.11076915566587139</v>
      </c>
      <c r="O59" s="2970">
        <v>1.3940305073174465E-2</v>
      </c>
      <c r="P59" s="2970">
        <v>155.66191272171562</v>
      </c>
      <c r="Q59" s="2970">
        <v>154.13287616091884</v>
      </c>
      <c r="R59" s="2970">
        <v>80.526953177952379</v>
      </c>
      <c r="S59" s="2970">
        <v>18.02504210758535</v>
      </c>
      <c r="T59" s="2970">
        <v>31.85314188656961</v>
      </c>
    </row>
    <row r="60" spans="1:20" ht="15.75">
      <c r="A60" s="2585">
        <v>41153</v>
      </c>
      <c r="B60" s="2969">
        <v>18.770431760847689</v>
      </c>
      <c r="C60" s="2970">
        <v>2.6721233776471345</v>
      </c>
      <c r="D60" s="2970">
        <v>121.95392394116418</v>
      </c>
      <c r="E60" s="2970">
        <v>156.46671229619668</v>
      </c>
      <c r="F60" s="2970">
        <v>66.0290969040513</v>
      </c>
      <c r="G60" s="2970">
        <v>157.68910699327211</v>
      </c>
      <c r="H60" s="2970">
        <v>154.74633351347907</v>
      </c>
      <c r="I60" s="2970">
        <v>15.844392936086916</v>
      </c>
      <c r="J60" s="2970">
        <v>155.18807672697881</v>
      </c>
      <c r="K60" s="2970">
        <v>202.61847937129798</v>
      </c>
      <c r="L60" s="2970">
        <v>1.4498325244135759</v>
      </c>
      <c r="M60" s="2970">
        <v>0.24420566396032398</v>
      </c>
      <c r="N60" s="2970">
        <v>0.11123935662999428</v>
      </c>
      <c r="O60" s="2970">
        <v>1.3693548376381011E-2</v>
      </c>
      <c r="P60" s="2970">
        <v>160.02254552117566</v>
      </c>
      <c r="Q60" s="2970">
        <v>158.16913011552737</v>
      </c>
      <c r="R60" s="2970">
        <v>78.434670167860304</v>
      </c>
      <c r="S60" s="2970">
        <v>18.10514489709217</v>
      </c>
      <c r="T60" s="2970">
        <v>31.671770753907001</v>
      </c>
    </row>
    <row r="61" spans="1:20" ht="15.75">
      <c r="A61" s="2585">
        <v>41183</v>
      </c>
      <c r="B61" s="2969">
        <v>18.656875703533252</v>
      </c>
      <c r="C61" s="2970">
        <v>2.7520960450691621</v>
      </c>
      <c r="D61" s="2970">
        <v>120.80294811771618</v>
      </c>
      <c r="E61" s="2970">
        <v>157.38076542589067</v>
      </c>
      <c r="F61" s="2970">
        <v>65.74776846049167</v>
      </c>
      <c r="G61" s="2970">
        <v>159.02832009579342</v>
      </c>
      <c r="H61" s="2970">
        <v>155.03862430134618</v>
      </c>
      <c r="I61" s="2970">
        <v>15.147828894590308</v>
      </c>
      <c r="J61" s="2970">
        <v>155.18354476622926</v>
      </c>
      <c r="K61" s="2970">
        <v>201.50373269293311</v>
      </c>
      <c r="L61" s="2970">
        <v>1.4221206736946717</v>
      </c>
      <c r="M61" s="2970">
        <v>0.24511519357477746</v>
      </c>
      <c r="N61" s="2970">
        <v>0.11183457184080915</v>
      </c>
      <c r="O61" s="2970">
        <v>1.3555708384510158E-2</v>
      </c>
      <c r="P61" s="2970">
        <v>160.3022022750753</v>
      </c>
      <c r="Q61" s="2970">
        <v>158.16451109901146</v>
      </c>
      <c r="R61" s="2970">
        <v>77.000995413058988</v>
      </c>
      <c r="S61" s="2970">
        <v>17.841234612060418</v>
      </c>
      <c r="T61" s="2970">
        <v>31.35701837115457</v>
      </c>
    </row>
    <row r="62" spans="1:20" ht="15.75">
      <c r="A62" s="2585">
        <v>41214</v>
      </c>
      <c r="B62" s="2969">
        <v>18.645357759295109</v>
      </c>
      <c r="C62" s="2970">
        <v>2.6619419513756912</v>
      </c>
      <c r="D62" s="2970">
        <v>119.58466318199491</v>
      </c>
      <c r="E62" s="2970">
        <v>154.14336513589114</v>
      </c>
      <c r="F62" s="2970">
        <v>64.835568326863026</v>
      </c>
      <c r="G62" s="2970">
        <v>156.20133832242016</v>
      </c>
      <c r="H62" s="2970">
        <v>152.23310991247195</v>
      </c>
      <c r="I62" s="2970">
        <v>14.827190978447147</v>
      </c>
      <c r="J62" s="2970">
        <v>152.75501886296058</v>
      </c>
      <c r="K62" s="2970">
        <v>199.26730731617002</v>
      </c>
      <c r="L62" s="2970">
        <v>1.3769712354110051</v>
      </c>
      <c r="M62" s="2970">
        <v>0.24215314857389914</v>
      </c>
      <c r="N62" s="2970">
        <v>0.11270535211527714</v>
      </c>
      <c r="O62" s="2970">
        <v>1.3456575688127172E-2</v>
      </c>
      <c r="P62" s="2970">
        <v>157.46627907066284</v>
      </c>
      <c r="Q62" s="2970">
        <v>155.24852616918193</v>
      </c>
      <c r="R62" s="2970">
        <v>77.479771613345889</v>
      </c>
      <c r="S62" s="2970">
        <v>17.513414607137793</v>
      </c>
      <c r="T62" s="2970">
        <v>31.172497792776241</v>
      </c>
    </row>
    <row r="63" spans="1:20" ht="15.75">
      <c r="A63" s="2585">
        <v>41244</v>
      </c>
      <c r="B63" s="2969">
        <v>18.654521525723549</v>
      </c>
      <c r="C63" s="2970">
        <v>2.6597241238891498</v>
      </c>
      <c r="D63" s="2970">
        <v>118.33408471931806</v>
      </c>
      <c r="E63" s="2970">
        <v>156.21482232693208</v>
      </c>
      <c r="F63" s="2970">
        <v>64.124684861900633</v>
      </c>
      <c r="G63" s="2970">
        <v>158.61337868850683</v>
      </c>
      <c r="H63" s="2970">
        <v>154.97206644952479</v>
      </c>
      <c r="I63" s="2970">
        <v>14.998247970025192</v>
      </c>
      <c r="J63" s="2970">
        <v>155.45708004458777</v>
      </c>
      <c r="K63" s="2970">
        <v>192.99959593698935</v>
      </c>
      <c r="L63" s="2970">
        <v>1.3221139488730245</v>
      </c>
      <c r="M63" s="2970">
        <v>0.24815668727436282</v>
      </c>
      <c r="N63" s="2970">
        <v>0.11315016458758416</v>
      </c>
      <c r="O63" s="2970">
        <v>1.3366446044812751E-2</v>
      </c>
      <c r="P63" s="2970">
        <v>159.80879271769723</v>
      </c>
      <c r="Q63" s="2970">
        <v>157.83976474972476</v>
      </c>
      <c r="R63" s="2970">
        <v>77.375895686329912</v>
      </c>
      <c r="S63" s="2970">
        <v>17.727542531680601</v>
      </c>
      <c r="T63" s="2970">
        <v>30.937534723466875</v>
      </c>
    </row>
    <row r="64" spans="1:20" ht="15.75">
      <c r="A64" s="2585">
        <v>41275</v>
      </c>
      <c r="B64" s="2969">
        <v>18.760599450598058</v>
      </c>
      <c r="C64" s="2970">
        <v>2.6802608090483044</v>
      </c>
      <c r="D64" s="2970">
        <v>117.96655957437849</v>
      </c>
      <c r="E64" s="2970">
        <v>157.28665918830012</v>
      </c>
      <c r="F64" s="2970">
        <v>65.89076406876292</v>
      </c>
      <c r="G64" s="2970">
        <v>157.63902147216686</v>
      </c>
      <c r="H64" s="2970">
        <v>155.21567659759589</v>
      </c>
      <c r="I64" s="2970">
        <v>14.695191654572843</v>
      </c>
      <c r="J64" s="2970">
        <v>155.74895380250032</v>
      </c>
      <c r="K64" s="2970">
        <v>196.50601334436791</v>
      </c>
      <c r="L64" s="2970">
        <v>1.2317449427021614</v>
      </c>
      <c r="M64" s="2970">
        <v>0.25080202180808214</v>
      </c>
      <c r="N64" s="2970">
        <v>0.11417949362332772</v>
      </c>
      <c r="O64" s="2970">
        <v>1.3345939466532853E-2</v>
      </c>
      <c r="P64" s="2970">
        <v>160.82973371263094</v>
      </c>
      <c r="Q64" s="2970">
        <v>159.1910897769159</v>
      </c>
      <c r="R64" s="2970">
        <v>80.795067897268837</v>
      </c>
      <c r="S64" s="2970">
        <v>17.758153569177065</v>
      </c>
      <c r="T64" s="2970">
        <v>30.787202020818771</v>
      </c>
    </row>
    <row r="65" spans="1:20" ht="15.75">
      <c r="A65" s="2585">
        <v>41306</v>
      </c>
      <c r="B65" s="2969">
        <v>18.808445864022843</v>
      </c>
      <c r="C65" s="2970">
        <v>2.7053839189163806</v>
      </c>
      <c r="D65" s="2970">
        <v>118.05126620036143</v>
      </c>
      <c r="E65" s="2970">
        <v>158.19559771442346</v>
      </c>
      <c r="F65" s="2970">
        <v>67.763399782469108</v>
      </c>
      <c r="G65" s="2970">
        <v>157.58083232750042</v>
      </c>
      <c r="H65" s="2970">
        <v>155.32745980338427</v>
      </c>
      <c r="I65" s="2970">
        <v>14.569269662665903</v>
      </c>
      <c r="J65" s="2970">
        <v>156.32049868089783</v>
      </c>
      <c r="K65" s="2970">
        <v>190.32996849166216</v>
      </c>
      <c r="L65" s="2970">
        <v>1.1689201039721899</v>
      </c>
      <c r="M65" s="2970">
        <v>0.25058414037574694</v>
      </c>
      <c r="N65" s="2970">
        <v>0.1116747731093807</v>
      </c>
      <c r="O65" s="2970">
        <v>1.3348090459807905E-2</v>
      </c>
      <c r="P65" s="2970">
        <v>161.00857959207997</v>
      </c>
      <c r="Q65" s="2970">
        <v>159.01212175849261</v>
      </c>
      <c r="R65" s="2970">
        <v>80.851964998242195</v>
      </c>
      <c r="S65" s="2970">
        <v>18.038165560939465</v>
      </c>
      <c r="T65" s="2970">
        <v>30.515547857966627</v>
      </c>
    </row>
    <row r="66" spans="1:20" ht="15.75">
      <c r="A66" s="2585">
        <v>41334</v>
      </c>
      <c r="B66" s="2969">
        <v>18.536272802592922</v>
      </c>
      <c r="C66" s="2970">
        <v>2.6601176235116082</v>
      </c>
      <c r="D66" s="2970">
        <v>117.52342442298213</v>
      </c>
      <c r="E66" s="2970">
        <v>154.04810426302257</v>
      </c>
      <c r="F66" s="2970">
        <v>67.328561969049957</v>
      </c>
      <c r="G66" s="2970">
        <v>152.38047736895268</v>
      </c>
      <c r="H66" s="2970">
        <v>150.81401884625987</v>
      </c>
      <c r="I66" s="2970">
        <v>14.160878697506785</v>
      </c>
      <c r="J66" s="2970">
        <v>151.3405020449639</v>
      </c>
      <c r="K66" s="2970">
        <v>184.62039140976989</v>
      </c>
      <c r="L66" s="2970">
        <v>1.1430767130219661</v>
      </c>
      <c r="M66" s="2970">
        <v>0.24103194859871307</v>
      </c>
      <c r="N66" s="2970">
        <v>0.10899944826098031</v>
      </c>
      <c r="O66" s="2970">
        <v>1.3299934269846027E-2</v>
      </c>
      <c r="P66" s="2970">
        <v>155.37253244191456</v>
      </c>
      <c r="Q66" s="2970">
        <v>153.50448379746251</v>
      </c>
      <c r="R66" s="2970">
        <v>80.309683292691801</v>
      </c>
      <c r="S66" s="2970">
        <v>17.788327185428646</v>
      </c>
      <c r="T66" s="2970">
        <v>30.338060651173624</v>
      </c>
    </row>
    <row r="67" spans="1:20" ht="15.75">
      <c r="A67" s="2585">
        <v>41365</v>
      </c>
      <c r="B67" s="2969">
        <v>18.549219699165555</v>
      </c>
      <c r="C67" s="2970">
        <v>2.6619864579271071</v>
      </c>
      <c r="D67" s="2970">
        <v>116.75805240970945</v>
      </c>
      <c r="E67" s="2970">
        <v>154.07751502099771</v>
      </c>
      <c r="F67" s="2970">
        <v>66.602773026318772</v>
      </c>
      <c r="G67" s="2970">
        <v>152.8240271640266</v>
      </c>
      <c r="H67" s="2970">
        <v>150.47358706749174</v>
      </c>
      <c r="I67" s="2970">
        <v>14.264947621185412</v>
      </c>
      <c r="J67" s="2970">
        <v>150.51290968198529</v>
      </c>
      <c r="K67" s="2970">
        <v>186.7694411513657</v>
      </c>
      <c r="L67" s="2970">
        <v>1.1062601056398782</v>
      </c>
      <c r="M67" s="2970">
        <v>0.24198236092275568</v>
      </c>
      <c r="N67" s="2970">
        <v>0.10658070082882974</v>
      </c>
      <c r="O67" s="2970">
        <v>1.321283989598066E-2</v>
      </c>
      <c r="P67" s="2970">
        <v>155.18571807272926</v>
      </c>
      <c r="Q67" s="2970">
        <v>153.39127355738916</v>
      </c>
      <c r="R67" s="2970">
        <v>80.578462302433337</v>
      </c>
      <c r="S67" s="2970">
        <v>17.534634972899962</v>
      </c>
      <c r="T67" s="2970">
        <v>30.16566205627224</v>
      </c>
    </row>
    <row r="68" spans="1:20" ht="15.75">
      <c r="A68" s="2585">
        <v>41395</v>
      </c>
      <c r="B68" s="2969">
        <v>18.469938445208651</v>
      </c>
      <c r="C68" s="2970">
        <v>2.6332149679196375</v>
      </c>
      <c r="D68" s="2970">
        <v>116.1768651753089</v>
      </c>
      <c r="E68" s="2970">
        <v>152.54966096291602</v>
      </c>
      <c r="F68" s="2970">
        <v>65.544290497315473</v>
      </c>
      <c r="G68" s="2970">
        <v>151.56273118831299</v>
      </c>
      <c r="H68" s="2970">
        <v>149.03890094072085</v>
      </c>
      <c r="I68" s="2970">
        <v>13.737664205072955</v>
      </c>
      <c r="J68" s="2970">
        <v>149.55973974853481</v>
      </c>
      <c r="K68" s="2970">
        <v>185.91215948455857</v>
      </c>
      <c r="L68" s="2970">
        <v>1.0630920450066756</v>
      </c>
      <c r="M68" s="2970">
        <v>0.23899091888777568</v>
      </c>
      <c r="N68" s="2970">
        <v>0.10671827656051854</v>
      </c>
      <c r="O68" s="2970">
        <v>1.3086737787987499E-2</v>
      </c>
      <c r="P68" s="2970">
        <v>153.8471460310285</v>
      </c>
      <c r="Q68" s="2970">
        <v>151.84203499626705</v>
      </c>
      <c r="R68" s="2970">
        <v>80.005797327386901</v>
      </c>
      <c r="S68" s="2970">
        <v>17.126314823990693</v>
      </c>
      <c r="T68" s="2970">
        <v>30.041395530750542</v>
      </c>
    </row>
    <row r="69" spans="1:20" ht="15.75">
      <c r="A69" s="2585">
        <v>41426</v>
      </c>
      <c r="B69" s="2969">
        <v>18.444056508515747</v>
      </c>
      <c r="C69" s="2970">
        <v>2.521631349068314</v>
      </c>
      <c r="D69" s="2970">
        <v>115.77850989347485</v>
      </c>
      <c r="E69" s="2970">
        <v>153.51858223084631</v>
      </c>
      <c r="F69" s="2970">
        <v>61.197783715465839</v>
      </c>
      <c r="G69" s="2970">
        <v>153.32176462546656</v>
      </c>
      <c r="H69" s="2970">
        <v>150.78789567309738</v>
      </c>
      <c r="I69" s="2970">
        <v>12.802435978657542</v>
      </c>
      <c r="J69" s="2970">
        <v>151.21367021611297</v>
      </c>
      <c r="K69" s="2970">
        <v>186.9153874501153</v>
      </c>
      <c r="L69" s="2970">
        <v>1.0977063623854268</v>
      </c>
      <c r="M69" s="2970">
        <v>0.24162622861459171</v>
      </c>
      <c r="N69" s="2970">
        <v>0.10369223256673279</v>
      </c>
      <c r="O69" s="2970">
        <v>1.2984302645057696E-2</v>
      </c>
      <c r="P69" s="2970">
        <v>155.67563654790195</v>
      </c>
      <c r="Q69" s="2970">
        <v>153.80590433883447</v>
      </c>
      <c r="R69" s="2970">
        <v>79.752970263589162</v>
      </c>
      <c r="S69" s="2970">
        <v>17.047471500835602</v>
      </c>
      <c r="T69" s="2970">
        <v>29.947306652771875</v>
      </c>
    </row>
    <row r="70" spans="1:20" ht="15.75">
      <c r="A70" s="2585">
        <v>41456</v>
      </c>
      <c r="B70" s="2969">
        <v>18.359716121996144</v>
      </c>
      <c r="C70" s="2970">
        <v>2.4883357238897643</v>
      </c>
      <c r="D70" s="2970">
        <v>115.21646872962305</v>
      </c>
      <c r="E70" s="2970">
        <v>152.7237793788677</v>
      </c>
      <c r="F70" s="2970">
        <v>58.720107538804307</v>
      </c>
      <c r="G70" s="2970">
        <v>150.47256525581719</v>
      </c>
      <c r="H70" s="2970">
        <v>148.30828654159976</v>
      </c>
      <c r="I70" s="2970">
        <v>13.026903126948993</v>
      </c>
      <c r="J70" s="2970">
        <v>149.87253885089771</v>
      </c>
      <c r="K70" s="2970">
        <v>182.03247287649131</v>
      </c>
      <c r="L70" s="2970">
        <v>1.0675199200197476</v>
      </c>
      <c r="M70" s="2970">
        <v>0.23846384796935682</v>
      </c>
      <c r="N70" s="2970">
        <v>0.10427875789326604</v>
      </c>
      <c r="O70" s="2970">
        <v>1.3051843196345166E-2</v>
      </c>
      <c r="P70" s="2970">
        <v>153.71036242297174</v>
      </c>
      <c r="Q70" s="2970">
        <v>151.86487692404702</v>
      </c>
      <c r="R70" s="2970">
        <v>80.169225604325874</v>
      </c>
      <c r="S70" s="2970">
        <v>16.835828889047782</v>
      </c>
      <c r="T70" s="2970">
        <v>29.773501674612678</v>
      </c>
    </row>
    <row r="71" spans="1:20" ht="15.75">
      <c r="A71" s="2585">
        <v>41487</v>
      </c>
      <c r="B71" s="2969">
        <v>18.400048411618602</v>
      </c>
      <c r="C71" s="2970">
        <v>2.3769449814698955</v>
      </c>
      <c r="D71" s="2970">
        <v>115.06959640858116</v>
      </c>
      <c r="E71" s="2970">
        <v>154.82259066964599</v>
      </c>
      <c r="F71" s="2970">
        <v>56.406234794007894</v>
      </c>
      <c r="G71" s="2970">
        <v>153.20893026567859</v>
      </c>
      <c r="H71" s="2970">
        <v>151.24388782171232</v>
      </c>
      <c r="I71" s="2970">
        <v>12.787683580220525</v>
      </c>
      <c r="J71" s="2970">
        <v>152.12889739574453</v>
      </c>
      <c r="K71" s="2970">
        <v>186.08871078906441</v>
      </c>
      <c r="L71" s="2970">
        <v>1.0885838076765841</v>
      </c>
      <c r="M71" s="2970">
        <v>0.24161100770680902</v>
      </c>
      <c r="N71" s="2970">
        <v>0.10536304624627993</v>
      </c>
      <c r="O71" s="2970">
        <v>1.2526606630917233E-2</v>
      </c>
      <c r="P71" s="2970">
        <v>155.93772340880219</v>
      </c>
      <c r="Q71" s="2970">
        <v>154.72540398405701</v>
      </c>
      <c r="R71" s="2970">
        <v>79.227609792824296</v>
      </c>
      <c r="S71" s="2970">
        <v>17.024013516859444</v>
      </c>
      <c r="T71" s="2970">
        <v>29.803777919395102</v>
      </c>
    </row>
    <row r="72" spans="1:20" ht="15.75">
      <c r="A72" s="2585">
        <v>41518</v>
      </c>
      <c r="B72" s="2969">
        <v>18.447214474941518</v>
      </c>
      <c r="C72" s="2970">
        <v>2.3659750822094407</v>
      </c>
      <c r="D72" s="2970">
        <v>114.32919420023457</v>
      </c>
      <c r="E72" s="2970">
        <v>154.17869258253435</v>
      </c>
      <c r="F72" s="2970">
        <v>57.801923715535054</v>
      </c>
      <c r="G72" s="2970">
        <v>152.20302887214169</v>
      </c>
      <c r="H72" s="2970">
        <v>150.17445917905425</v>
      </c>
      <c r="I72" s="2970">
        <v>12.902836311220476</v>
      </c>
      <c r="J72" s="2970">
        <v>151.41217770526799</v>
      </c>
      <c r="K72" s="2970">
        <v>189.76517068491432</v>
      </c>
      <c r="L72" s="2970">
        <v>1.0682245230861451</v>
      </c>
      <c r="M72" s="2970">
        <v>0.23998775665126951</v>
      </c>
      <c r="N72" s="2970">
        <v>0.10780135850240065</v>
      </c>
      <c r="O72" s="2970">
        <v>1.1556310723146298E-2</v>
      </c>
      <c r="P72" s="2970">
        <v>155.28942719441187</v>
      </c>
      <c r="Q72" s="2970">
        <v>153.56785014840335</v>
      </c>
      <c r="R72" s="2970">
        <v>77.868545162762089</v>
      </c>
      <c r="S72" s="2970">
        <v>17.061545447956778</v>
      </c>
      <c r="T72" s="2970">
        <v>29.71401962369265</v>
      </c>
    </row>
    <row r="73" spans="1:20" ht="15.75">
      <c r="A73" s="2585">
        <v>41560</v>
      </c>
      <c r="B73" s="2969">
        <v>18.385487049357248</v>
      </c>
      <c r="C73" s="2970">
        <v>2.4541519745857845</v>
      </c>
      <c r="D73" s="2970">
        <v>113.22103689051305</v>
      </c>
      <c r="E73" s="2970">
        <v>155.92827367221651</v>
      </c>
      <c r="F73" s="2970">
        <v>59.77149499788338</v>
      </c>
      <c r="G73" s="2970">
        <v>154.99206700514858</v>
      </c>
      <c r="H73" s="2970">
        <v>152.11237378540355</v>
      </c>
      <c r="I73" s="2970">
        <v>12.915377073138675</v>
      </c>
      <c r="J73" s="2970">
        <v>153.28098049511883</v>
      </c>
      <c r="K73" s="2970">
        <v>191.29976266194785</v>
      </c>
      <c r="L73" s="2970">
        <v>1.0775088721251167</v>
      </c>
      <c r="M73" s="2970">
        <v>0.24316265272360224</v>
      </c>
      <c r="N73" s="2970">
        <v>0.10861635776668493</v>
      </c>
      <c r="O73" s="2970">
        <v>1.1474414136137831E-2</v>
      </c>
      <c r="P73" s="2970">
        <v>157.38615356643948</v>
      </c>
      <c r="Q73" s="2970">
        <v>155.46702834603016</v>
      </c>
      <c r="R73" s="2970">
        <v>77.830384998953363</v>
      </c>
      <c r="S73" s="2970">
        <v>17.127569181879128</v>
      </c>
      <c r="T73" s="2970">
        <v>29.477254627674721</v>
      </c>
    </row>
    <row r="74" spans="1:20" ht="15.75">
      <c r="A74" s="2585">
        <v>41591</v>
      </c>
      <c r="B74" s="2969">
        <v>18.237105407184568</v>
      </c>
      <c r="C74" s="2970">
        <v>2.4271656911566328</v>
      </c>
      <c r="D74" s="2970">
        <v>112.13587168984873</v>
      </c>
      <c r="E74" s="2970">
        <v>152.37710021983372</v>
      </c>
      <c r="F74" s="2970">
        <v>57.179705664615042</v>
      </c>
      <c r="G74" s="2970">
        <v>152.53548872360687</v>
      </c>
      <c r="H74" s="2970">
        <v>149.32519235988261</v>
      </c>
      <c r="I74" s="2970">
        <v>12.465107985500994</v>
      </c>
      <c r="J74" s="2970">
        <v>150.8139580347505</v>
      </c>
      <c r="K74" s="2970">
        <v>189.75209549983117</v>
      </c>
      <c r="L74" s="2970">
        <v>1.0492427510061506</v>
      </c>
      <c r="M74" s="2970">
        <v>0.23860045216051096</v>
      </c>
      <c r="N74" s="2970">
        <v>0.10807597522756056</v>
      </c>
      <c r="O74" s="2970">
        <v>1.116395113697587E-2</v>
      </c>
      <c r="P74" s="2970">
        <v>154.66155099081985</v>
      </c>
      <c r="Q74" s="2970">
        <v>152.24960032913418</v>
      </c>
      <c r="R74" s="2970">
        <v>75.118258665116329</v>
      </c>
      <c r="S74" s="2970">
        <v>16.55997355350198</v>
      </c>
      <c r="T74" s="2970">
        <v>29.280410480601738</v>
      </c>
    </row>
    <row r="75" spans="1:20" ht="15.75">
      <c r="A75" s="2585">
        <v>41621</v>
      </c>
      <c r="B75" s="2969">
        <v>18.203872090487145</v>
      </c>
      <c r="C75" s="2970">
        <v>2.398599299095971</v>
      </c>
      <c r="D75" s="2970">
        <v>111.2498817290229</v>
      </c>
      <c r="E75" s="2970">
        <v>153.62080957713277</v>
      </c>
      <c r="F75" s="2970">
        <v>55.862443268980023</v>
      </c>
      <c r="G75" s="2970">
        <v>153.83720826688068</v>
      </c>
      <c r="H75" s="2970">
        <v>150.97538385704516</v>
      </c>
      <c r="I75" s="2970">
        <v>12.189346024282782</v>
      </c>
      <c r="J75" s="2970">
        <v>152.54701067557426</v>
      </c>
      <c r="K75" s="2970">
        <v>192.5016956845736</v>
      </c>
      <c r="L75" s="2970">
        <v>1.00557122651173</v>
      </c>
      <c r="M75" s="2970">
        <v>0.24107755785417742</v>
      </c>
      <c r="N75" s="2970">
        <v>0.10803544244279679</v>
      </c>
      <c r="O75" s="2970">
        <v>1.0689357615794332E-2</v>
      </c>
      <c r="P75" s="2970">
        <v>156.11137433818209</v>
      </c>
      <c r="Q75" s="2970">
        <v>153.70759880764618</v>
      </c>
      <c r="R75" s="2970">
        <v>73.543072411890762</v>
      </c>
      <c r="S75" s="2970">
        <v>16.582219109263807</v>
      </c>
      <c r="T75" s="2970">
        <v>29.068643874743451</v>
      </c>
    </row>
    <row r="76" spans="1:20" ht="15.75">
      <c r="A76" s="2585">
        <v>41653</v>
      </c>
      <c r="B76" s="2969">
        <v>18.326753638262282</v>
      </c>
      <c r="C76" s="2970">
        <v>2.3589416216160175</v>
      </c>
      <c r="D76" s="2970">
        <v>110.9763940778186</v>
      </c>
      <c r="E76" s="2970">
        <v>151.3110341059639</v>
      </c>
      <c r="F76" s="2970">
        <v>54.995003330669675</v>
      </c>
      <c r="G76" s="2970">
        <v>149.83693707444493</v>
      </c>
      <c r="H76" s="2970">
        <v>148.19011800520741</v>
      </c>
      <c r="I76" s="2970">
        <v>11.624012592069748</v>
      </c>
      <c r="J76" s="2970">
        <v>149.72763757136102</v>
      </c>
      <c r="K76" s="2970">
        <v>191.32471522169149</v>
      </c>
      <c r="L76" s="2970">
        <v>0.99244787678694057</v>
      </c>
      <c r="M76" s="2970">
        <v>0.23815902628767985</v>
      </c>
      <c r="N76" s="2970">
        <v>0.10696856006107104</v>
      </c>
      <c r="O76" s="2970">
        <v>1.0656313628866423E-2</v>
      </c>
      <c r="P76" s="2970">
        <v>154.30810005294671</v>
      </c>
      <c r="Q76" s="2970">
        <v>152.00455312055473</v>
      </c>
      <c r="R76" s="2970">
        <v>69.07192914728131</v>
      </c>
      <c r="S76" s="2970">
        <v>16.410818847523494</v>
      </c>
      <c r="T76" s="2970">
        <v>28.930862551097725</v>
      </c>
    </row>
    <row r="77" spans="1:20" ht="15.75">
      <c r="A77" s="2585">
        <v>41684</v>
      </c>
      <c r="B77" s="2969">
        <v>18.304737376121544</v>
      </c>
      <c r="C77" s="2970">
        <v>2.3405643659568276</v>
      </c>
      <c r="D77" s="2970">
        <v>110.83935100550616</v>
      </c>
      <c r="E77" s="2970">
        <v>151.75345741849057</v>
      </c>
      <c r="F77" s="2970">
        <v>54.949624043307978</v>
      </c>
      <c r="G77" s="2970">
        <v>149.5624599085273</v>
      </c>
      <c r="H77" s="2970">
        <v>148.80732987766362</v>
      </c>
      <c r="I77" s="2970">
        <v>11.604061948153173</v>
      </c>
      <c r="J77" s="2970">
        <v>150.22947851858447</v>
      </c>
      <c r="K77" s="2970">
        <v>189.49015866766251</v>
      </c>
      <c r="L77" s="2970">
        <v>1.0047363344386606</v>
      </c>
      <c r="M77" s="2970">
        <v>0.23750730304382481</v>
      </c>
      <c r="N77" s="2970">
        <v>0.10620885601855708</v>
      </c>
      <c r="O77" s="2970">
        <v>1.0849278891654506E-2</v>
      </c>
      <c r="P77" s="2970">
        <v>154.33991219849983</v>
      </c>
      <c r="Q77" s="2970">
        <v>151.65604017774132</v>
      </c>
      <c r="R77" s="2970">
        <v>65.959629268028607</v>
      </c>
      <c r="S77" s="2970">
        <v>16.385270197005028</v>
      </c>
      <c r="T77" s="2970">
        <v>28.829478448166505</v>
      </c>
    </row>
    <row r="78" spans="1:20" ht="15.75">
      <c r="A78" s="2585">
        <v>41712</v>
      </c>
      <c r="B78" s="2969">
        <v>17.995719834924451</v>
      </c>
      <c r="C78" s="2970">
        <v>2.3819077193405676</v>
      </c>
      <c r="D78" s="2970">
        <v>110.67407277598947</v>
      </c>
      <c r="E78" s="2970">
        <v>153.64429162379477</v>
      </c>
      <c r="F78" s="2970">
        <v>56.435319534942899</v>
      </c>
      <c r="G78" s="2970">
        <v>150.56526817575502</v>
      </c>
      <c r="H78" s="2970">
        <v>150.07847077431467</v>
      </c>
      <c r="I78" s="2970">
        <v>11.918683092142793</v>
      </c>
      <c r="J78" s="2970">
        <v>151.26514710394613</v>
      </c>
      <c r="K78" s="2970">
        <v>191.95773990798722</v>
      </c>
      <c r="L78" s="2970">
        <v>0.99868177732354479</v>
      </c>
      <c r="M78" s="2970">
        <v>0.23838474278134925</v>
      </c>
      <c r="N78" s="2970">
        <v>0.10559651868950504</v>
      </c>
      <c r="O78" s="2970">
        <v>1.1251891075595538E-2</v>
      </c>
      <c r="P78" s="2970">
        <v>155.0528205656226</v>
      </c>
      <c r="Q78" s="2970">
        <v>152.41417051366162</v>
      </c>
      <c r="R78" s="2970">
        <v>62.505035675047552</v>
      </c>
      <c r="S78" s="2970">
        <v>16.460161806099695</v>
      </c>
      <c r="T78" s="2970">
        <v>28.663850898976275</v>
      </c>
    </row>
    <row r="79" spans="1:20" ht="15.75">
      <c r="A79" s="2585">
        <v>41743</v>
      </c>
      <c r="B79" s="2969">
        <v>17.768649123847634</v>
      </c>
      <c r="C79" s="2970">
        <v>2.4118448308920599</v>
      </c>
      <c r="D79" s="2970">
        <v>110.35582318062852</v>
      </c>
      <c r="E79" s="2970">
        <v>153.28774697193879</v>
      </c>
      <c r="F79" s="2970">
        <v>58.822997845064606</v>
      </c>
      <c r="G79" s="2970">
        <v>150.80218456994228</v>
      </c>
      <c r="H79" s="2970">
        <v>149.04349113093483</v>
      </c>
      <c r="I79" s="2970">
        <v>12.11957534831976</v>
      </c>
      <c r="J79" s="2970">
        <v>149.94043199684759</v>
      </c>
      <c r="K79" s="2970">
        <v>192.84592058625344</v>
      </c>
      <c r="L79" s="2970">
        <v>1.0102714052021984</v>
      </c>
      <c r="M79" s="2970">
        <v>0.23737145125542372</v>
      </c>
      <c r="N79" s="2970">
        <v>0.10782535693335021</v>
      </c>
      <c r="O79" s="2970">
        <v>1.1171138004564807E-2</v>
      </c>
      <c r="P79" s="2970">
        <v>153.51489715817581</v>
      </c>
      <c r="Q79" s="2970">
        <v>151.64497747176779</v>
      </c>
      <c r="R79" s="2970">
        <v>58.514880515273241</v>
      </c>
      <c r="S79" s="2970">
        <v>16.108220415082901</v>
      </c>
      <c r="T79" s="2970">
        <v>28.558037099736211</v>
      </c>
    </row>
    <row r="80" spans="1:20" ht="15.75">
      <c r="A80" s="2585">
        <v>41773</v>
      </c>
      <c r="B80" s="2969">
        <v>17.62473203547453</v>
      </c>
      <c r="C80" s="2970">
        <v>2.4504675357923853</v>
      </c>
      <c r="D80" s="2970">
        <v>109.88589711856324</v>
      </c>
      <c r="E80" s="2970">
        <v>150.6982376736359</v>
      </c>
      <c r="F80" s="2970">
        <v>59.020355041561203</v>
      </c>
      <c r="G80" s="2970">
        <v>148.78718301608365</v>
      </c>
      <c r="H80" s="2970">
        <v>147.0246635729531</v>
      </c>
      <c r="I80" s="2970">
        <v>12.210694390091286</v>
      </c>
      <c r="J80" s="2970">
        <v>147.77058609522794</v>
      </c>
      <c r="K80" s="2970">
        <v>192.45267922055945</v>
      </c>
      <c r="L80" s="2970">
        <v>1.0140051741992795</v>
      </c>
      <c r="M80" s="2970">
        <v>0.23612984988284372</v>
      </c>
      <c r="N80" s="2970">
        <v>0.10913221809629739</v>
      </c>
      <c r="O80" s="2970">
        <v>1.1016067021107759E-2</v>
      </c>
      <c r="P80" s="2970">
        <v>151.26739738468717</v>
      </c>
      <c r="Q80" s="2970">
        <v>149.45187426400861</v>
      </c>
      <c r="R80" s="2970">
        <v>56.54171702707513</v>
      </c>
      <c r="S80" s="2970">
        <v>15.904380274060914</v>
      </c>
      <c r="T80" s="2970">
        <v>28.391768809372966</v>
      </c>
    </row>
    <row r="81" spans="1:20" ht="15.75">
      <c r="A81" s="2585">
        <v>41804</v>
      </c>
      <c r="B81" s="2969">
        <v>17.492449816744859</v>
      </c>
      <c r="C81" s="2970">
        <v>2.4330990869666294</v>
      </c>
      <c r="D81" s="2970">
        <v>109.24222106525238</v>
      </c>
      <c r="E81" s="2970">
        <v>147.60806312297299</v>
      </c>
      <c r="F81" s="2970">
        <v>58.415024092553452</v>
      </c>
      <c r="G81" s="2970">
        <v>146.18044499492839</v>
      </c>
      <c r="H81" s="2970">
        <v>144.2993906884787</v>
      </c>
      <c r="I81" s="2970">
        <v>11.852525154745614</v>
      </c>
      <c r="J81" s="2970">
        <v>145.55039741920854</v>
      </c>
      <c r="K81" s="2970">
        <v>191.9760561013116</v>
      </c>
      <c r="L81" s="2970">
        <v>1.0026641446050004</v>
      </c>
      <c r="M81" s="2970">
        <v>0.23159109462626909</v>
      </c>
      <c r="N81" s="2970">
        <v>0.10871728610388362</v>
      </c>
      <c r="O81" s="2970">
        <v>1.0640278878756555E-2</v>
      </c>
      <c r="P81" s="2970">
        <v>148.69962939395123</v>
      </c>
      <c r="Q81" s="2970">
        <v>146.92913895827385</v>
      </c>
      <c r="R81" s="2970">
        <v>54.947568702784118</v>
      </c>
      <c r="S81" s="2970">
        <v>15.548238861592919</v>
      </c>
      <c r="T81" s="2970">
        <v>28.292540153308167</v>
      </c>
    </row>
    <row r="82" spans="1:20" ht="15.75">
      <c r="A82" s="2585">
        <v>41834</v>
      </c>
      <c r="B82" s="2969">
        <v>17.348505419706054</v>
      </c>
      <c r="C82" s="2970">
        <v>2.4557751242646946</v>
      </c>
      <c r="D82" s="2970">
        <v>108.49956603802188</v>
      </c>
      <c r="E82" s="2970">
        <v>147.28635863927116</v>
      </c>
      <c r="F82" s="2970">
        <v>58.396302832246874</v>
      </c>
      <c r="G82" s="2970">
        <v>143.31624862766304</v>
      </c>
      <c r="H82" s="2970">
        <v>142.3661697884809</v>
      </c>
      <c r="I82" s="2970">
        <v>11.836287045162083</v>
      </c>
      <c r="J82" s="2970">
        <v>144.45490986034741</v>
      </c>
      <c r="K82" s="2970">
        <v>189.92684680681666</v>
      </c>
      <c r="L82" s="2970">
        <v>0.9891598009272855</v>
      </c>
      <c r="M82" s="2970">
        <v>0.22999608958494944</v>
      </c>
      <c r="N82" s="2970">
        <v>0.10797475713078949</v>
      </c>
      <c r="O82" s="2970">
        <v>1.0855560721291003E-2</v>
      </c>
      <c r="P82" s="2970">
        <v>147.41181978310962</v>
      </c>
      <c r="Q82" s="2970">
        <v>145.27930606944022</v>
      </c>
      <c r="R82" s="2970">
        <v>54.890163937840562</v>
      </c>
      <c r="S82" s="2970">
        <v>15.102125633553861</v>
      </c>
      <c r="T82" s="2970">
        <v>28.134617261506634</v>
      </c>
    </row>
    <row r="83" spans="1:20" ht="15.75">
      <c r="A83" s="2585">
        <v>41865</v>
      </c>
      <c r="B83" s="2969">
        <v>17.314970513647818</v>
      </c>
      <c r="C83" s="2970">
        <v>2.4326367426635844</v>
      </c>
      <c r="D83" s="2970">
        <v>107.79959793463181</v>
      </c>
      <c r="E83" s="2970">
        <v>144.05779592486215</v>
      </c>
      <c r="F83" s="2970">
        <v>57.029664722924082</v>
      </c>
      <c r="G83" s="2970">
        <v>140.5010437945667</v>
      </c>
      <c r="H83" s="2970">
        <v>139.99520542691269</v>
      </c>
      <c r="I83" s="2970">
        <v>11.867279289661081</v>
      </c>
      <c r="J83" s="2970">
        <v>141.391959306411</v>
      </c>
      <c r="K83" s="2970">
        <v>187.55395539879228</v>
      </c>
      <c r="L83" s="2970">
        <v>0.98555760663907588</v>
      </c>
      <c r="M83" s="2970">
        <v>0.22450701857313826</v>
      </c>
      <c r="N83" s="2970">
        <v>0.10722078590439596</v>
      </c>
      <c r="O83" s="2970">
        <v>1.0838018828447035E-2</v>
      </c>
      <c r="P83" s="2970">
        <v>143.73968432859874</v>
      </c>
      <c r="Q83" s="2970">
        <v>142.46345608496142</v>
      </c>
      <c r="R83" s="2970">
        <v>52.758360333839626</v>
      </c>
      <c r="S83" s="2970">
        <v>14.839960606808051</v>
      </c>
      <c r="T83" s="2970">
        <v>28.119303737606455</v>
      </c>
    </row>
    <row r="84" spans="1:20" ht="15.75">
      <c r="A84" s="2585">
        <v>41896</v>
      </c>
      <c r="B84" s="2969">
        <v>17.337651617552744</v>
      </c>
      <c r="C84" s="2970">
        <v>2.4167775061589443</v>
      </c>
      <c r="D84" s="2970">
        <v>107.30050582861629</v>
      </c>
      <c r="E84" s="2970">
        <v>138.79473995435006</v>
      </c>
      <c r="F84" s="2970">
        <v>55.629901405881917</v>
      </c>
      <c r="G84" s="2970">
        <v>135.59553527897708</v>
      </c>
      <c r="H84" s="2970">
        <v>134.38304358736582</v>
      </c>
      <c r="I84" s="2970">
        <v>11.465094144371754</v>
      </c>
      <c r="J84" s="2970">
        <v>136.25126149524672</v>
      </c>
      <c r="K84" s="2970">
        <v>182.19794191740883</v>
      </c>
      <c r="L84" s="2970">
        <v>0.94290439799819636</v>
      </c>
      <c r="M84" s="2970">
        <v>0.21423980896908637</v>
      </c>
      <c r="N84" s="2970">
        <v>0.10542656421035292</v>
      </c>
      <c r="O84" s="2970">
        <v>1.0678979438674395E-2</v>
      </c>
      <c r="P84" s="2970">
        <v>138.39802916466462</v>
      </c>
      <c r="Q84" s="2970">
        <v>136.77387884132054</v>
      </c>
      <c r="R84" s="2970">
        <v>51.251604153918805</v>
      </c>
      <c r="S84" s="2970">
        <v>14.313667641903905</v>
      </c>
      <c r="T84" s="2970">
        <v>28.228678541506699</v>
      </c>
    </row>
    <row r="85" spans="1:20" ht="15.75">
      <c r="A85" s="2585">
        <v>41926</v>
      </c>
      <c r="B85" s="2969">
        <v>17.273472731278865</v>
      </c>
      <c r="C85" s="2970">
        <v>2.3859840400723291</v>
      </c>
      <c r="D85" s="2970">
        <v>106.49963592753905</v>
      </c>
      <c r="E85" s="2970">
        <v>135.49814210692352</v>
      </c>
      <c r="F85" s="2970">
        <v>52.790735156586521</v>
      </c>
      <c r="G85" s="2970">
        <v>133.15221541615148</v>
      </c>
      <c r="H85" s="2970">
        <v>131.39748293090869</v>
      </c>
      <c r="I85" s="2970">
        <v>11.333267848448529</v>
      </c>
      <c r="J85" s="2970">
        <v>132.80035330316605</v>
      </c>
      <c r="K85" s="2970">
        <v>178.892625261696</v>
      </c>
      <c r="L85" s="2970">
        <v>0.92840434686713658</v>
      </c>
      <c r="M85" s="2970">
        <v>0.21038117755732574</v>
      </c>
      <c r="N85" s="2970">
        <v>0.10210736077720092</v>
      </c>
      <c r="O85" s="2970">
        <v>1.0415505777332563E-2</v>
      </c>
      <c r="P85" s="2970">
        <v>135.44773985602643</v>
      </c>
      <c r="Q85" s="2970">
        <v>133.80911650926643</v>
      </c>
      <c r="R85" s="2970">
        <v>52.486041329910599</v>
      </c>
      <c r="S85" s="2970">
        <v>14.018988442743735</v>
      </c>
      <c r="T85" s="2970">
        <v>28.119144205725579</v>
      </c>
    </row>
    <row r="86" spans="1:20" ht="15.75">
      <c r="A86" s="2585">
        <v>41957</v>
      </c>
      <c r="B86" s="2969">
        <v>18.141302559109132</v>
      </c>
      <c r="C86" s="2970">
        <v>2.4978562533847737</v>
      </c>
      <c r="D86" s="2970">
        <v>111.54376103750926</v>
      </c>
      <c r="E86" s="2970">
        <v>139.58841195813059</v>
      </c>
      <c r="F86" s="2970">
        <v>53.767752947118339</v>
      </c>
      <c r="G86" s="2970">
        <v>137.90462286561643</v>
      </c>
      <c r="H86" s="2970">
        <v>135.93079765156565</v>
      </c>
      <c r="I86" s="2970">
        <v>11.897285344581721</v>
      </c>
      <c r="J86" s="2970">
        <v>137.62983835852211</v>
      </c>
      <c r="K86" s="2970">
        <v>187.06315752460992</v>
      </c>
      <c r="L86" s="2970">
        <v>0.9055917279590523</v>
      </c>
      <c r="M86" s="2970">
        <v>0.21866958499056743</v>
      </c>
      <c r="N86" s="2970">
        <v>0.1037683907243354</v>
      </c>
      <c r="O86" s="2970">
        <v>1.1120848629183321E-2</v>
      </c>
      <c r="P86" s="2970">
        <v>140.19134994059414</v>
      </c>
      <c r="Q86" s="2970">
        <v>138.41702195493752</v>
      </c>
      <c r="R86" s="2970">
        <v>55.594474915840827</v>
      </c>
      <c r="S86" s="2970">
        <v>14.416318063564672</v>
      </c>
      <c r="T86" s="2970">
        <v>29.552996319272911</v>
      </c>
    </row>
    <row r="87" spans="1:20" ht="15.75">
      <c r="A87" s="2585">
        <v>41987</v>
      </c>
      <c r="B87" s="2969">
        <v>18.449239176182083</v>
      </c>
      <c r="C87" s="2970">
        <v>2.4664065709361505</v>
      </c>
      <c r="D87" s="2970">
        <v>112.02331999437897</v>
      </c>
      <c r="E87" s="2970">
        <v>139.13156003544501</v>
      </c>
      <c r="F87" s="2970">
        <v>52.939056659586434</v>
      </c>
      <c r="G87" s="2970">
        <v>136.91240070830722</v>
      </c>
      <c r="H87" s="2970">
        <v>135.87785124180715</v>
      </c>
      <c r="I87" s="2970">
        <v>11.62311771548991</v>
      </c>
      <c r="J87" s="2970">
        <v>137.44576431357982</v>
      </c>
      <c r="K87" s="2970">
        <v>185.48918517943792</v>
      </c>
      <c r="L87" s="2970">
        <v>0.89181550282143784</v>
      </c>
      <c r="M87" s="2970">
        <v>0.2186755890544681</v>
      </c>
      <c r="N87" s="2970">
        <v>0.10418860449814223</v>
      </c>
      <c r="O87" s="2970">
        <v>1.1250309700774357E-2</v>
      </c>
      <c r="P87" s="2970">
        <v>139.86092261879483</v>
      </c>
      <c r="Q87" s="2970">
        <v>138.23189508547381</v>
      </c>
      <c r="R87" s="2970">
        <v>56.694281644039727</v>
      </c>
      <c r="S87" s="2970">
        <v>14.163640322943689</v>
      </c>
      <c r="T87" s="2970">
        <v>29.954867236078385</v>
      </c>
    </row>
    <row r="88" spans="1:20" ht="15.75">
      <c r="A88" s="2585">
        <v>42019</v>
      </c>
      <c r="B88" s="2969">
        <v>18.332248580057058</v>
      </c>
      <c r="C88" s="2970">
        <v>2.4683598433623821</v>
      </c>
      <c r="D88" s="2970">
        <v>110.56162987966819</v>
      </c>
      <c r="E88" s="2970">
        <v>128.82327219999465</v>
      </c>
      <c r="F88" s="2970">
        <v>53.127531989126894</v>
      </c>
      <c r="G88" s="2970">
        <v>125.87884693948727</v>
      </c>
      <c r="H88" s="2970">
        <v>125.68454267734384</v>
      </c>
      <c r="I88" s="2970">
        <v>11.393129259580995</v>
      </c>
      <c r="J88" s="2970">
        <v>127.11411373193837</v>
      </c>
      <c r="K88" s="2970">
        <v>177.18705514135496</v>
      </c>
      <c r="L88" s="2970">
        <v>0.89006920653513888</v>
      </c>
      <c r="M88" s="2970">
        <v>0.20583191942590204</v>
      </c>
      <c r="N88" s="2970">
        <v>0.10527329997253591</v>
      </c>
      <c r="O88" s="2970">
        <v>1.1003446929729365E-2</v>
      </c>
      <c r="P88" s="2970">
        <v>130.5249857297764</v>
      </c>
      <c r="Q88" s="2970">
        <v>128.69067180009876</v>
      </c>
      <c r="R88" s="2970">
        <v>57.435249132138097</v>
      </c>
      <c r="S88" s="2970">
        <v>13.076581003518646</v>
      </c>
      <c r="T88" s="2970">
        <v>29.905235440458029</v>
      </c>
    </row>
    <row r="89" spans="1:20" ht="15.75">
      <c r="A89" s="2585">
        <v>42050</v>
      </c>
      <c r="B89" s="2969">
        <v>21.487504520249448</v>
      </c>
      <c r="C89" s="2970">
        <v>2.8748428955334893</v>
      </c>
      <c r="D89" s="2970">
        <v>128.71438709725342</v>
      </c>
      <c r="E89" s="2970">
        <v>146.65402430330477</v>
      </c>
      <c r="F89" s="2970">
        <v>58.538208170357052</v>
      </c>
      <c r="G89" s="2970">
        <v>142.81582089728821</v>
      </c>
      <c r="H89" s="2970">
        <v>143.25168051151391</v>
      </c>
      <c r="I89" s="2970">
        <v>13.279011529756332</v>
      </c>
      <c r="J89" s="2970">
        <v>145.14236672241492</v>
      </c>
      <c r="K89" s="2970">
        <v>206.76710012408944</v>
      </c>
      <c r="L89" s="2970">
        <v>1.0275574352626282</v>
      </c>
      <c r="M89" s="2970">
        <v>0.2322175679379721</v>
      </c>
      <c r="N89" s="2970">
        <v>0.12091199130085775</v>
      </c>
      <c r="O89" s="2970">
        <v>1.2539153990718756E-2</v>
      </c>
      <c r="P89" s="2970">
        <v>148.38250155754378</v>
      </c>
      <c r="Q89" s="2970">
        <v>146.24661981484107</v>
      </c>
      <c r="R89" s="2970">
        <v>62.916394701390203</v>
      </c>
      <c r="S89" s="2970">
        <v>14.796976907345572</v>
      </c>
      <c r="T89" s="2970">
        <v>34.698780236051483</v>
      </c>
    </row>
    <row r="90" spans="1:20" ht="15.75">
      <c r="A90" s="2585">
        <v>42078</v>
      </c>
      <c r="B90" s="2969">
        <v>21.022875182292005</v>
      </c>
      <c r="C90" s="2970">
        <v>2.8279019611685263</v>
      </c>
      <c r="D90" s="2970">
        <v>127.67825440935889</v>
      </c>
      <c r="E90" s="2970">
        <v>139.57673487551955</v>
      </c>
      <c r="F90" s="2970">
        <v>52.693835144124506</v>
      </c>
      <c r="G90" s="2970">
        <v>135.33183664820379</v>
      </c>
      <c r="H90" s="2970">
        <v>135.77216281641864</v>
      </c>
      <c r="I90" s="2970">
        <v>12.748171800282726</v>
      </c>
      <c r="J90" s="2970">
        <v>137.30828742078234</v>
      </c>
      <c r="K90" s="2970">
        <v>199.65108045387109</v>
      </c>
      <c r="L90" s="2970">
        <v>1.0017925617728718</v>
      </c>
      <c r="M90" s="2970">
        <v>0.21952930028811166</v>
      </c>
      <c r="N90" s="2970">
        <v>0.11769058812549868</v>
      </c>
      <c r="O90" s="2970">
        <v>1.2085175692585931E-2</v>
      </c>
      <c r="P90" s="2970">
        <v>139.79530978891501</v>
      </c>
      <c r="Q90" s="2970">
        <v>137.83495918864918</v>
      </c>
      <c r="R90" s="2970">
        <v>58.0115592624974</v>
      </c>
      <c r="S90" s="2970">
        <v>14.309987048137245</v>
      </c>
      <c r="T90" s="2970">
        <v>34.521634084545738</v>
      </c>
    </row>
    <row r="91" spans="1:20" ht="15.75">
      <c r="A91" s="2585">
        <v>42109</v>
      </c>
      <c r="B91" s="2969">
        <v>20.876579139012154</v>
      </c>
      <c r="C91" s="2970">
        <v>2.8041315757231851</v>
      </c>
      <c r="D91" s="2970">
        <v>126.95010992236108</v>
      </c>
      <c r="E91" s="2970">
        <v>138.63070546914918</v>
      </c>
      <c r="F91" s="2970">
        <v>53.599332357980423</v>
      </c>
      <c r="G91" s="2970">
        <v>134.79151684993252</v>
      </c>
      <c r="H91" s="2970">
        <v>134.13006760599242</v>
      </c>
      <c r="I91" s="2970">
        <v>12.827510572817287</v>
      </c>
      <c r="J91" s="2970">
        <v>135.5066876348254</v>
      </c>
      <c r="K91" s="2970">
        <v>198.06628381778145</v>
      </c>
      <c r="L91" s="2970">
        <v>1.0048979887040874</v>
      </c>
      <c r="M91" s="2970">
        <v>0.21655108203424028</v>
      </c>
      <c r="N91" s="2970">
        <v>0.11981138742944816</v>
      </c>
      <c r="O91" s="2970">
        <v>1.2145856813549818E-2</v>
      </c>
      <c r="P91" s="2970">
        <v>138.48481931568153</v>
      </c>
      <c r="Q91" s="2970">
        <v>136.28001683284901</v>
      </c>
      <c r="R91" s="2970">
        <v>57.076900962916895</v>
      </c>
      <c r="S91" s="2970">
        <v>14.000745072123928</v>
      </c>
      <c r="T91" s="2970">
        <v>34.318337948989459</v>
      </c>
    </row>
    <row r="92" spans="1:20" ht="15.75">
      <c r="A92" s="2585">
        <v>42139</v>
      </c>
      <c r="B92" s="2969">
        <v>20.665665094141037</v>
      </c>
      <c r="C92" s="2970">
        <v>2.7483986374214289</v>
      </c>
      <c r="D92" s="2970">
        <v>126.21460323359528</v>
      </c>
      <c r="E92" s="2970">
        <v>142.14987503482743</v>
      </c>
      <c r="F92" s="2970">
        <v>53.353811878796428</v>
      </c>
      <c r="G92" s="2970">
        <v>138.56902425424539</v>
      </c>
      <c r="H92" s="2970">
        <v>137.57149587554858</v>
      </c>
      <c r="I92" s="2970">
        <v>12.76085014459588</v>
      </c>
      <c r="J92" s="2970">
        <v>138.77254404933575</v>
      </c>
      <c r="K92" s="2970">
        <v>203.25045698852583</v>
      </c>
      <c r="L92" s="2970">
        <v>0.98740656380969261</v>
      </c>
      <c r="M92" s="2970">
        <v>0.2228841188978761</v>
      </c>
      <c r="N92" s="2970">
        <v>0.11809819747896476</v>
      </c>
      <c r="O92" s="2970">
        <v>1.1896142619009363E-2</v>
      </c>
      <c r="P92" s="2970">
        <v>141.91223080493637</v>
      </c>
      <c r="Q92" s="2970">
        <v>139.56392945038925</v>
      </c>
      <c r="R92" s="2970">
        <v>54.892533582306314</v>
      </c>
      <c r="S92" s="2970">
        <v>14.408081385048339</v>
      </c>
      <c r="T92" s="2970">
        <v>34.03492228626282</v>
      </c>
    </row>
    <row r="93" spans="1:20" ht="15.75">
      <c r="A93" s="2585">
        <v>42170</v>
      </c>
      <c r="B93" s="2969">
        <v>20.46407627602575</v>
      </c>
      <c r="C93" s="2970">
        <v>2.7512266967343404</v>
      </c>
      <c r="D93" s="2970">
        <v>125.45961860027009</v>
      </c>
      <c r="E93" s="2970">
        <v>141.0631379485738</v>
      </c>
      <c r="F93" s="2970">
        <v>52.409309373917836</v>
      </c>
      <c r="G93" s="2970">
        <v>138.39717466566211</v>
      </c>
      <c r="H93" s="2970">
        <v>136.92752852784284</v>
      </c>
      <c r="I93" s="2970">
        <v>12.352594410904802</v>
      </c>
      <c r="J93" s="2970">
        <v>138.1111098105452</v>
      </c>
      <c r="K93" s="2970">
        <v>202.58091175511635</v>
      </c>
      <c r="L93" s="2970">
        <v>0.95206403003283291</v>
      </c>
      <c r="M93" s="2970">
        <v>0.2211119267958318</v>
      </c>
      <c r="N93" s="2970">
        <v>0.114963930929878</v>
      </c>
      <c r="O93" s="2970">
        <v>1.1693066756955551E-2</v>
      </c>
      <c r="P93" s="2970">
        <v>141.58915035026965</v>
      </c>
      <c r="Q93" s="2970">
        <v>139.28696432388267</v>
      </c>
      <c r="R93" s="2970">
        <v>50.994159906160014</v>
      </c>
      <c r="S93" s="2970">
        <v>14.361289344897459</v>
      </c>
      <c r="T93" s="2970">
        <v>33.819093954965098</v>
      </c>
    </row>
    <row r="94" spans="1:20" ht="15.75">
      <c r="A94" s="2585">
        <v>42200</v>
      </c>
      <c r="B94" s="2969">
        <v>20.397670215164197</v>
      </c>
      <c r="C94" s="2970">
        <v>2.7560677483139715</v>
      </c>
      <c r="D94" s="2970">
        <v>124.63923503448073</v>
      </c>
      <c r="E94" s="2970">
        <v>138.48347030494159</v>
      </c>
      <c r="F94" s="2970">
        <v>50.574693366936025</v>
      </c>
      <c r="G94" s="2970">
        <v>133.567480990343</v>
      </c>
      <c r="H94" s="2970">
        <v>132.84655575675777</v>
      </c>
      <c r="I94" s="2970">
        <v>12.240437751287384</v>
      </c>
      <c r="J94" s="2970">
        <v>134.79183526147304</v>
      </c>
      <c r="K94" s="2970">
        <v>200.88882161521192</v>
      </c>
      <c r="L94" s="2970">
        <v>0.94872874102351024</v>
      </c>
      <c r="M94" s="2970">
        <v>0.21685197894534006</v>
      </c>
      <c r="N94" s="2970">
        <v>0.11104375557945367</v>
      </c>
      <c r="O94" s="2970">
        <v>1.166983590737823E-2</v>
      </c>
      <c r="P94" s="2970">
        <v>137.92850059821566</v>
      </c>
      <c r="Q94" s="2970">
        <v>135.57254353299075</v>
      </c>
      <c r="R94" s="2970">
        <v>65.011025177458464</v>
      </c>
      <c r="S94" s="2970">
        <v>13.824520950905496</v>
      </c>
      <c r="T94" s="2970">
        <v>33.693263820491609</v>
      </c>
    </row>
    <row r="95" spans="1:20" ht="15.75">
      <c r="A95" s="2585">
        <v>42231</v>
      </c>
      <c r="B95" s="2969">
        <v>19.773385653824082</v>
      </c>
      <c r="C95" s="2970">
        <v>2.7053888540397115</v>
      </c>
      <c r="D95" s="2970">
        <v>123.72618256633335</v>
      </c>
      <c r="E95" s="2970">
        <v>139.03065366122181</v>
      </c>
      <c r="F95" s="2970">
        <v>46.213749043603407</v>
      </c>
      <c r="G95" s="2970">
        <v>134.10661425908623</v>
      </c>
      <c r="H95" s="2970">
        <v>134.21459244026497</v>
      </c>
      <c r="I95" s="2970">
        <v>11.735374632386193</v>
      </c>
      <c r="J95" s="2970">
        <v>135.74293582225977</v>
      </c>
      <c r="K95" s="2970">
        <v>200.92514412249184</v>
      </c>
      <c r="L95" s="2970">
        <v>0.94504957063895823</v>
      </c>
      <c r="M95" s="2970">
        <v>0.21781487534717442</v>
      </c>
      <c r="N95" s="2970">
        <v>0.10739762167027624</v>
      </c>
      <c r="O95" s="2970">
        <v>1.1302679728548679E-2</v>
      </c>
      <c r="P95" s="2970">
        <v>138.99114170017859</v>
      </c>
      <c r="Q95" s="2970">
        <v>136.77001205530186</v>
      </c>
      <c r="R95" s="2970">
        <v>56.603462699971224</v>
      </c>
      <c r="S95" s="2970">
        <v>13.703938017951312</v>
      </c>
      <c r="T95" s="2970">
        <v>33.804106485067791</v>
      </c>
    </row>
    <row r="96" spans="1:20" ht="15.75">
      <c r="A96" s="2585">
        <v>42262</v>
      </c>
      <c r="B96" s="2969">
        <v>19.469852493642176</v>
      </c>
      <c r="C96" s="2970">
        <v>2.6546559080279661</v>
      </c>
      <c r="D96" s="2970">
        <v>122.76049132245384</v>
      </c>
      <c r="E96" s="2970">
        <v>138.91164130885963</v>
      </c>
      <c r="F96" s="2970">
        <v>41.536028486856203</v>
      </c>
      <c r="G96" s="2970">
        <v>133.79402554421253</v>
      </c>
      <c r="H96" s="2970">
        <v>133.81110497352736</v>
      </c>
      <c r="I96" s="2970">
        <v>11.068261104061854</v>
      </c>
      <c r="J96" s="2970">
        <v>135.63280311548988</v>
      </c>
      <c r="K96" s="2970">
        <v>196.29971466851052</v>
      </c>
      <c r="L96" s="2970">
        <v>0.96215726565883375</v>
      </c>
      <c r="M96" s="2970">
        <v>0.2167330449948561</v>
      </c>
      <c r="N96" s="2970">
        <v>0.10609973560213741</v>
      </c>
      <c r="O96" s="2970">
        <v>1.074698485368827E-2</v>
      </c>
      <c r="P96" s="2970">
        <v>139.24022360637201</v>
      </c>
      <c r="Q96" s="2970">
        <v>136.4068520476109</v>
      </c>
      <c r="R96" s="2970">
        <v>59.036428545975099</v>
      </c>
      <c r="S96" s="2970">
        <v>13.955940677182681</v>
      </c>
      <c r="T96" s="2970">
        <v>33.695784250614842</v>
      </c>
    </row>
    <row r="97" spans="1:20" ht="15.75">
      <c r="A97" s="2585">
        <v>42292</v>
      </c>
      <c r="B97" s="2969">
        <v>19.387874024838975</v>
      </c>
      <c r="C97" s="2970">
        <v>2.7064111799514974</v>
      </c>
      <c r="D97" s="2970">
        <v>122.2228403484594</v>
      </c>
      <c r="E97" s="2970">
        <v>138.41303468982645</v>
      </c>
      <c r="F97" s="2970">
        <v>41.994998190876323</v>
      </c>
      <c r="G97" s="2970">
        <v>134.3036525959896</v>
      </c>
      <c r="H97" s="2970">
        <v>133.54094648209227</v>
      </c>
      <c r="I97" s="2970">
        <v>11.138003700754039</v>
      </c>
      <c r="J97" s="2970">
        <v>135.26924011117904</v>
      </c>
      <c r="K97" s="2970">
        <v>192.89302065702699</v>
      </c>
      <c r="L97" s="2970">
        <v>0.96016330772739145</v>
      </c>
      <c r="M97" s="2970">
        <v>0.21476562664129561</v>
      </c>
      <c r="N97" s="2970">
        <v>0.10941006695634944</v>
      </c>
      <c r="O97" s="2970">
        <v>1.1161382039538374E-2</v>
      </c>
      <c r="P97" s="2970">
        <v>139.33880715333282</v>
      </c>
      <c r="Q97" s="2970">
        <v>136.3069938630438</v>
      </c>
      <c r="R97" s="2970">
        <v>59.424940722763722</v>
      </c>
      <c r="S97" s="2970">
        <v>13.992520213174261</v>
      </c>
      <c r="T97" s="2970">
        <v>33.403241657278031</v>
      </c>
    </row>
    <row r="98" spans="1:20" ht="15.75">
      <c r="A98" s="2585">
        <v>42323</v>
      </c>
      <c r="B98" s="2969">
        <v>19.215050819680396</v>
      </c>
      <c r="C98" s="2970">
        <v>2.6559107535271274</v>
      </c>
      <c r="D98" s="2970">
        <v>121.16508667619229</v>
      </c>
      <c r="E98" s="2970">
        <v>130.66674879981286</v>
      </c>
      <c r="F98" s="2970">
        <v>43.298710414826481</v>
      </c>
      <c r="G98" s="2970">
        <v>127.96264541268562</v>
      </c>
      <c r="H98" s="2970">
        <v>126.53261216001052</v>
      </c>
      <c r="I98" s="2970">
        <v>10.599001979538373</v>
      </c>
      <c r="J98" s="2970">
        <v>128.53341211047788</v>
      </c>
      <c r="K98" s="2970">
        <v>192.60918004765662</v>
      </c>
      <c r="L98" s="2970">
        <v>0.93103109081440438</v>
      </c>
      <c r="M98" s="2970">
        <v>0.2051227392473475</v>
      </c>
      <c r="N98" s="2970">
        <v>0.10775920102303548</v>
      </c>
      <c r="O98" s="2970">
        <v>1.1211610961763057E-2</v>
      </c>
      <c r="P98" s="2970">
        <v>132.42198653148645</v>
      </c>
      <c r="Q98" s="2970">
        <v>128.90596458729047</v>
      </c>
      <c r="R98" s="2970">
        <v>59.671126150039171</v>
      </c>
      <c r="S98" s="2970">
        <v>13.31187102736172</v>
      </c>
      <c r="T98" s="2970">
        <v>33.066920515630109</v>
      </c>
    </row>
    <row r="99" spans="1:20" ht="15.75">
      <c r="A99" s="2585">
        <v>42353</v>
      </c>
      <c r="B99" s="2969">
        <v>18.862019500420079</v>
      </c>
      <c r="C99" s="2970">
        <v>2.6006325522012714</v>
      </c>
      <c r="D99" s="2970">
        <v>119.56006713374261</v>
      </c>
      <c r="E99" s="2970">
        <v>130.91851695181177</v>
      </c>
      <c r="F99" s="2970">
        <v>42.222993421749514</v>
      </c>
      <c r="G99" s="2970">
        <v>127.97881072643638</v>
      </c>
      <c r="H99" s="2970">
        <v>127.20474574990958</v>
      </c>
      <c r="I99" s="2970">
        <v>9.9069929236895327</v>
      </c>
      <c r="J99" s="2970">
        <v>128.81444093960425</v>
      </c>
      <c r="K99" s="2970">
        <v>180.54164972276899</v>
      </c>
      <c r="L99" s="2970">
        <v>0.92643592088454407</v>
      </c>
      <c r="M99" s="2970">
        <v>0.2072324036108249</v>
      </c>
      <c r="N99" s="2970">
        <v>0.10516597603929359</v>
      </c>
      <c r="O99" s="2970">
        <v>1.1059753253718265E-2</v>
      </c>
      <c r="P99" s="2970">
        <v>132.66552913692675</v>
      </c>
      <c r="Q99" s="2970">
        <v>129.30853296136647</v>
      </c>
      <c r="R99" s="2970">
        <v>59.519724825638122</v>
      </c>
      <c r="S99" s="2970">
        <v>13.471499252903355</v>
      </c>
      <c r="T99" s="2970">
        <v>32.877086346875338</v>
      </c>
    </row>
    <row r="100" spans="1:20" ht="15.75">
      <c r="A100" s="2585">
        <v>42385</v>
      </c>
      <c r="B100" s="2969">
        <v>18.436408811589597</v>
      </c>
      <c r="C100" s="2970">
        <v>2.5335866859053309</v>
      </c>
      <c r="D100" s="2970">
        <v>118.73033107052288</v>
      </c>
      <c r="E100" s="2970">
        <v>128.96738973618338</v>
      </c>
      <c r="F100" s="2970">
        <v>40.177334043206571</v>
      </c>
      <c r="G100" s="2970">
        <v>124.94996641281188</v>
      </c>
      <c r="H100" s="2970">
        <v>125.40062414386733</v>
      </c>
      <c r="I100" s="2970">
        <v>9.2307739526363903</v>
      </c>
      <c r="J100" s="2970">
        <v>127.13509485011302</v>
      </c>
      <c r="K100" s="2970">
        <v>176.3626205179981</v>
      </c>
      <c r="L100" s="2970">
        <v>0.92174059678736919</v>
      </c>
      <c r="M100" s="2970">
        <v>0.20548812610783254</v>
      </c>
      <c r="N100" s="2970">
        <v>0.10205420071909331</v>
      </c>
      <c r="O100" s="2970">
        <v>1.1028453842539001E-2</v>
      </c>
      <c r="P100" s="2970">
        <v>132.18664903893944</v>
      </c>
      <c r="Q100" s="2970">
        <v>128.39331514927434</v>
      </c>
      <c r="R100" s="2970">
        <v>61.211599064585343</v>
      </c>
      <c r="S100" s="2970">
        <v>13.215716417248318</v>
      </c>
      <c r="T100" s="2970">
        <v>32.486133677673067</v>
      </c>
    </row>
    <row r="101" spans="1:20" ht="15.75">
      <c r="A101" s="2585">
        <v>42416</v>
      </c>
      <c r="B101" s="2969">
        <v>18.387297183942238</v>
      </c>
      <c r="C101" s="2970">
        <v>2.4440975016163811</v>
      </c>
      <c r="D101" s="2970">
        <v>116.15664985295179</v>
      </c>
      <c r="E101" s="2970">
        <v>126.45607702236398</v>
      </c>
      <c r="F101" s="2970">
        <v>40.890365693028031</v>
      </c>
      <c r="G101" s="2970">
        <v>121.3523571215155</v>
      </c>
      <c r="H101" s="2970">
        <v>122.52534550897275</v>
      </c>
      <c r="I101" s="2970">
        <v>9.1559249357428563</v>
      </c>
      <c r="J101" s="2970">
        <v>124.37921065401494</v>
      </c>
      <c r="K101" s="2970">
        <v>167.48350699274539</v>
      </c>
      <c r="L101" s="2970">
        <v>0.96242530886575051</v>
      </c>
      <c r="M101" s="2970">
        <v>0.20067568944627345</v>
      </c>
      <c r="N101" s="2970">
        <v>9.7140641627732782E-2</v>
      </c>
      <c r="O101" s="2970">
        <v>1.1132767942820559E-2</v>
      </c>
      <c r="P101" s="2970">
        <v>128.91168666684399</v>
      </c>
      <c r="Q101" s="2970">
        <v>124.88120395798109</v>
      </c>
      <c r="R101" s="2970">
        <v>59.585985572234826</v>
      </c>
      <c r="S101" s="2970">
        <v>12.959609371183213</v>
      </c>
      <c r="T101" s="2970">
        <v>31.676625378422735</v>
      </c>
    </row>
    <row r="102" spans="1:20" ht="15.75">
      <c r="A102" s="2585">
        <v>42445</v>
      </c>
      <c r="B102" s="2969">
        <v>18.129969532059821</v>
      </c>
      <c r="C102" s="2970">
        <v>2.4743124098289706</v>
      </c>
      <c r="D102" s="2970">
        <v>114.1712484296151</v>
      </c>
      <c r="E102" s="2970">
        <v>130.72187048145702</v>
      </c>
      <c r="F102" s="2970">
        <v>44.049306389368013</v>
      </c>
      <c r="G102" s="2970">
        <v>124.98267480895383</v>
      </c>
      <c r="H102" s="2970">
        <v>126.25913693148269</v>
      </c>
      <c r="I102" s="2970">
        <v>9.840447242717465</v>
      </c>
      <c r="J102" s="2970">
        <v>128.23959064110679</v>
      </c>
      <c r="K102" s="2970">
        <v>171.09484603133714</v>
      </c>
      <c r="L102" s="2970">
        <v>0.94926236794394181</v>
      </c>
      <c r="M102" s="2970">
        <v>0.20628467588449345</v>
      </c>
      <c r="N102" s="2970">
        <v>0.10255275335883661</v>
      </c>
      <c r="O102" s="2970">
        <v>1.1014924835051501E-2</v>
      </c>
      <c r="P102" s="2970">
        <v>133.11585309404032</v>
      </c>
      <c r="Q102" s="2970">
        <v>128.06050316853208</v>
      </c>
      <c r="R102" s="2970">
        <v>59.936230915134487</v>
      </c>
      <c r="S102" s="2970">
        <v>13.46691022262339</v>
      </c>
      <c r="T102" s="2970">
        <v>31.044244095609056</v>
      </c>
    </row>
    <row r="103" spans="1:20" ht="15.75">
      <c r="A103" s="2585">
        <v>42476</v>
      </c>
      <c r="B103" s="2969">
        <v>17.761015485433042</v>
      </c>
      <c r="C103" s="2970">
        <v>2.4535020930154268</v>
      </c>
      <c r="D103" s="2970">
        <v>112.89163666502861</v>
      </c>
      <c r="E103" s="2970">
        <v>128.97701840597543</v>
      </c>
      <c r="F103" s="2970">
        <v>45.01799737956361</v>
      </c>
      <c r="G103" s="2970">
        <v>124.06576293705074</v>
      </c>
      <c r="H103" s="2970">
        <v>124.54270530793171</v>
      </c>
      <c r="I103" s="2970">
        <v>10.154144479096724</v>
      </c>
      <c r="J103" s="2970">
        <v>125.9412427913938</v>
      </c>
      <c r="K103" s="2970">
        <v>170.85775560543416</v>
      </c>
      <c r="L103" s="2970">
        <v>0.94361618486728294</v>
      </c>
      <c r="M103" s="2970">
        <v>0.20554752519419031</v>
      </c>
      <c r="N103" s="2970">
        <v>0.10149550625233093</v>
      </c>
      <c r="O103" s="2970">
        <v>1.0850254120168695E-2</v>
      </c>
      <c r="P103" s="2970">
        <v>131.44951004927398</v>
      </c>
      <c r="Q103" s="2970">
        <v>126.10617280057542</v>
      </c>
      <c r="R103" s="2970">
        <v>60.620592968742045</v>
      </c>
      <c r="S103" s="2970">
        <v>13.354048257482045</v>
      </c>
      <c r="T103" s="2970">
        <v>30.669813315161644</v>
      </c>
    </row>
    <row r="104" spans="1:20" ht="15.75">
      <c r="A104" s="2585">
        <v>42506</v>
      </c>
      <c r="B104" s="2969">
        <v>16.955891144382147</v>
      </c>
      <c r="C104" s="2970">
        <v>2.3875858702806476</v>
      </c>
      <c r="D104" s="2970">
        <v>110.31927822332992</v>
      </c>
      <c r="E104" s="2970">
        <v>123.00636434661766</v>
      </c>
      <c r="F104" s="2970">
        <v>42.978607743719834</v>
      </c>
      <c r="G104" s="2970">
        <v>118.75132111582383</v>
      </c>
      <c r="H104" s="2970">
        <v>119.05464370608709</v>
      </c>
      <c r="I104" s="2970">
        <v>8.8863879546440714</v>
      </c>
      <c r="J104" s="2970">
        <v>120.22881007131606</v>
      </c>
      <c r="K104" s="2970">
        <v>166.65464753759358</v>
      </c>
      <c r="L104" s="2970">
        <v>0.92461424284164495</v>
      </c>
      <c r="M104" s="2970">
        <v>0.19739031487498743</v>
      </c>
      <c r="N104" s="2970">
        <v>9.4490603768726186E-2</v>
      </c>
      <c r="O104" s="2970">
        <v>1.0265155019087842E-2</v>
      </c>
      <c r="P104" s="2970">
        <v>125.53798651354771</v>
      </c>
      <c r="Q104" s="2970">
        <v>120.40868361925486</v>
      </c>
      <c r="R104" s="2970">
        <v>58.784854645825845</v>
      </c>
      <c r="S104" s="2970">
        <v>12.568544157372081</v>
      </c>
      <c r="T104" s="2970">
        <v>29.92460430804692</v>
      </c>
    </row>
    <row r="105" spans="1:20" ht="15.75">
      <c r="A105" s="2585">
        <v>42537</v>
      </c>
      <c r="B105" s="2969">
        <v>23.685119466760217</v>
      </c>
      <c r="C105" s="2970">
        <v>3.3905307307355304</v>
      </c>
      <c r="D105" s="2970">
        <v>156.33079913368167</v>
      </c>
      <c r="E105" s="2970">
        <v>172.36491491181732</v>
      </c>
      <c r="F105" s="2970">
        <v>68.223331580317819</v>
      </c>
      <c r="G105" s="2970">
        <v>167.70681875473088</v>
      </c>
      <c r="H105" s="2970">
        <v>167.56590068752959</v>
      </c>
      <c r="I105" s="2970">
        <v>13.479817100585688</v>
      </c>
      <c r="J105" s="2970">
        <v>169.16910664773985</v>
      </c>
      <c r="K105" s="2970">
        <v>217.60264651524997</v>
      </c>
      <c r="L105" s="2970">
        <v>1.4084381844768308</v>
      </c>
      <c r="M105" s="2970">
        <v>0.27472920671724527</v>
      </c>
      <c r="N105" s="2970">
        <v>0.13804775393885349</v>
      </c>
      <c r="O105" s="2970">
        <v>1.5074560696494215E-2</v>
      </c>
      <c r="P105" s="2970">
        <v>176.66314986772576</v>
      </c>
      <c r="Q105" s="2970">
        <v>169.43793898383154</v>
      </c>
      <c r="R105" s="2970">
        <v>82.345901463834323</v>
      </c>
      <c r="S105" s="2970">
        <v>17.436805066889164</v>
      </c>
      <c r="T105" s="2970">
        <v>42.456281573477163</v>
      </c>
    </row>
    <row r="106" spans="1:20" ht="15.75">
      <c r="A106" s="2585">
        <v>42567</v>
      </c>
      <c r="B106" s="2969">
        <v>25.888525905599952</v>
      </c>
      <c r="C106" s="2970">
        <v>3.7643980271765241</v>
      </c>
      <c r="D106" s="2970">
        <v>170.48298559057235</v>
      </c>
      <c r="E106" s="2970">
        <v>189.39140686558537</v>
      </c>
      <c r="F106" s="2970">
        <v>74.236116567448406</v>
      </c>
      <c r="G106" s="2970">
        <v>182.03537954720409</v>
      </c>
      <c r="H106" s="2970">
        <v>182.52481760784713</v>
      </c>
      <c r="I106" s="2970">
        <v>15.499300359128886</v>
      </c>
      <c r="J106" s="2970">
        <v>185.48459522947766</v>
      </c>
      <c r="K106" s="2970">
        <v>232.20813187230698</v>
      </c>
      <c r="L106" s="2970">
        <v>1.5176140962869908</v>
      </c>
      <c r="M106" s="2970">
        <v>0.29868148851079174</v>
      </c>
      <c r="N106" s="2970">
        <v>0.15475177862815348</v>
      </c>
      <c r="O106" s="2970">
        <v>1.6689487285915992E-2</v>
      </c>
      <c r="P106" s="2970">
        <v>193.3860188552423</v>
      </c>
      <c r="Q106" s="2970">
        <v>185.64110045781294</v>
      </c>
      <c r="R106" s="2970">
        <v>90.274900380193358</v>
      </c>
      <c r="S106" s="2970">
        <v>18.79072493261668</v>
      </c>
      <c r="T106" s="2970">
        <v>46.510490274633945</v>
      </c>
    </row>
    <row r="107" spans="1:20" ht="15.75">
      <c r="A107" s="2585">
        <v>42598</v>
      </c>
      <c r="B107" s="2971">
        <v>24.984122810464925</v>
      </c>
      <c r="C107" s="2972">
        <v>3.6461497229343571</v>
      </c>
      <c r="D107" s="2972">
        <v>165.1370609904078</v>
      </c>
      <c r="E107" s="2972">
        <v>183.83506504455801</v>
      </c>
      <c r="F107" s="2972">
        <v>72.13333687865105</v>
      </c>
      <c r="G107" s="2972">
        <v>176.70616673288794</v>
      </c>
      <c r="H107" s="2972">
        <v>177.53956056352808</v>
      </c>
      <c r="I107" s="2972">
        <v>14.589477357605649</v>
      </c>
      <c r="J107" s="2972">
        <v>179.82205684737238</v>
      </c>
      <c r="K107" s="2972">
        <v>224.74672772231219</v>
      </c>
      <c r="L107" s="2972">
        <v>1.4850507351128539</v>
      </c>
      <c r="M107" s="2972">
        <v>0.28627581273222946</v>
      </c>
      <c r="N107" s="2972">
        <v>0.15038814780907608</v>
      </c>
      <c r="O107" s="2972">
        <v>1.5899333690098674E-2</v>
      </c>
      <c r="P107" s="2972">
        <v>187.3933235026019</v>
      </c>
      <c r="Q107" s="2972">
        <v>180.33001019192506</v>
      </c>
      <c r="R107" s="2972">
        <v>86.814225598401862</v>
      </c>
      <c r="S107" s="2972">
        <v>18.296119050517603</v>
      </c>
      <c r="T107" s="2972">
        <v>45.215567728678522</v>
      </c>
    </row>
    <row r="108" spans="1:20" ht="15.75">
      <c r="A108" s="2585">
        <v>42629</v>
      </c>
      <c r="B108" s="2971">
        <v>24.920675468931123</v>
      </c>
      <c r="C108" s="2972">
        <v>3.6193656571586548</v>
      </c>
      <c r="D108" s="2972">
        <v>163.7787225559797</v>
      </c>
      <c r="E108" s="2972">
        <v>181.79912108427087</v>
      </c>
      <c r="F108" s="2972">
        <v>71.295439702519531</v>
      </c>
      <c r="G108" s="2972">
        <v>175.29659648438115</v>
      </c>
      <c r="H108" s="2972">
        <v>175.69429336369481</v>
      </c>
      <c r="I108" s="2972">
        <v>15.138217897760157</v>
      </c>
      <c r="J108" s="2972">
        <v>178.54448604652822</v>
      </c>
      <c r="K108" s="2972">
        <v>219.80256633265367</v>
      </c>
      <c r="L108" s="2972">
        <v>1.4981321146957003</v>
      </c>
      <c r="M108" s="2972">
        <v>0.28297632025438491</v>
      </c>
      <c r="N108" s="2972">
        <v>0.15201624233631067</v>
      </c>
      <c r="O108" s="2972">
        <v>1.6132248195677188E-2</v>
      </c>
      <c r="P108" s="2972">
        <v>185.49315693175504</v>
      </c>
      <c r="Q108" s="2972">
        <v>178.52588773200452</v>
      </c>
      <c r="R108" s="2972">
        <v>85.476350327083836</v>
      </c>
      <c r="S108" s="2972">
        <v>17.980980535758892</v>
      </c>
      <c r="T108" s="2972">
        <v>44.638594115969752</v>
      </c>
    </row>
    <row r="109" spans="1:20" ht="15.75">
      <c r="A109" s="2585">
        <v>42659</v>
      </c>
      <c r="B109" s="2971">
        <v>24.311635847197905</v>
      </c>
      <c r="C109" s="2972">
        <v>3.5901754073350562</v>
      </c>
      <c r="D109" s="2972">
        <v>162.52032021569778</v>
      </c>
      <c r="E109" s="2972">
        <v>177.16360268508828</v>
      </c>
      <c r="F109" s="2972">
        <v>72.293652598685597</v>
      </c>
      <c r="G109" s="2972">
        <v>172.33338602288001</v>
      </c>
      <c r="H109" s="2972">
        <v>170.82400115394697</v>
      </c>
      <c r="I109" s="2972">
        <v>15.125467192706816</v>
      </c>
      <c r="J109" s="2972">
        <v>173.86557084658193</v>
      </c>
      <c r="K109" s="2972">
        <v>204.7665149040123</v>
      </c>
      <c r="L109" s="2972">
        <v>1.4406759529872264</v>
      </c>
      <c r="M109" s="2972">
        <v>0.27529331355322079</v>
      </c>
      <c r="N109" s="2972">
        <v>0.14508489980592706</v>
      </c>
      <c r="O109" s="2972">
        <v>1.5946287939592459E-2</v>
      </c>
      <c r="P109" s="2972">
        <v>180.82226571831242</v>
      </c>
      <c r="Q109" s="2972">
        <v>173.35186993809285</v>
      </c>
      <c r="R109" s="2972">
        <v>86.060687316637782</v>
      </c>
      <c r="S109" s="2972">
        <v>17.103716995893286</v>
      </c>
      <c r="T109" s="2972">
        <v>44.257405325177473</v>
      </c>
    </row>
    <row r="110" spans="1:20" ht="15.75">
      <c r="A110" s="2585">
        <v>42690</v>
      </c>
      <c r="B110" s="2971">
        <v>23.744623498214143</v>
      </c>
      <c r="C110" s="2972">
        <v>3.4708989954699394</v>
      </c>
      <c r="D110" s="2972">
        <v>161.03880855561033</v>
      </c>
      <c r="E110" s="2972">
        <v>170.25056667144671</v>
      </c>
      <c r="F110" s="2972">
        <v>67.312675729278709</v>
      </c>
      <c r="G110" s="2972">
        <v>166.77082754104629</v>
      </c>
      <c r="H110" s="2972">
        <v>164.68093591072881</v>
      </c>
      <c r="I110" s="2972">
        <v>14.88772985892313</v>
      </c>
      <c r="J110" s="2972">
        <v>167.80190442697702</v>
      </c>
      <c r="K110" s="2972">
        <v>208.31865563384133</v>
      </c>
      <c r="L110" s="2972">
        <v>1.3332108888708409</v>
      </c>
      <c r="M110" s="2972">
        <v>0.26661978475597575</v>
      </c>
      <c r="N110" s="2972">
        <v>0.1409068523773323</v>
      </c>
      <c r="O110" s="2972">
        <v>1.5299668668159483E-2</v>
      </c>
      <c r="P110" s="2972">
        <v>174.47249492746812</v>
      </c>
      <c r="Q110" s="2972">
        <v>166.98405486747237</v>
      </c>
      <c r="R110" s="2972">
        <v>84.652169385490026</v>
      </c>
      <c r="S110" s="2972">
        <v>16.685176621738492</v>
      </c>
      <c r="T110" s="2972">
        <v>44.065028254038118</v>
      </c>
    </row>
    <row r="111" spans="1:20" ht="15.75">
      <c r="A111" s="2585">
        <v>42720</v>
      </c>
      <c r="B111" s="2971">
        <v>23.318093432124069</v>
      </c>
      <c r="C111" s="2972">
        <v>3.4412788327631576</v>
      </c>
      <c r="D111" s="2972">
        <v>159.35692030224018</v>
      </c>
      <c r="E111" s="2972">
        <v>167.29419968473954</v>
      </c>
      <c r="F111" s="2972">
        <v>69.608459812938719</v>
      </c>
      <c r="G111" s="2972">
        <v>164.48723352125404</v>
      </c>
      <c r="H111" s="2972">
        <v>161.95050131322847</v>
      </c>
      <c r="I111" s="2972">
        <v>15.129476912061573</v>
      </c>
      <c r="J111" s="2972">
        <v>165.74658653708693</v>
      </c>
      <c r="K111" s="2972">
        <v>204.59699586504556</v>
      </c>
      <c r="L111" s="2972">
        <v>1.2652673283645737</v>
      </c>
      <c r="M111" s="2972">
        <v>0.26164779225551238</v>
      </c>
      <c r="N111" s="2972">
        <v>0.13492209159689916</v>
      </c>
      <c r="O111" s="2972">
        <v>1.5342156513524571E-2</v>
      </c>
      <c r="P111" s="2972">
        <v>171.28335526742748</v>
      </c>
      <c r="Q111" s="2972">
        <v>164.38152886811298</v>
      </c>
      <c r="R111" s="2972">
        <v>81.157859411240437</v>
      </c>
      <c r="S111" s="2972">
        <v>16.787377122420818</v>
      </c>
      <c r="T111" s="2972">
        <v>43.46330680885405</v>
      </c>
    </row>
    <row r="112" spans="1:20" ht="15.75">
      <c r="A112" s="2585">
        <v>42752</v>
      </c>
      <c r="B112" s="2971">
        <v>23.593713524854081</v>
      </c>
      <c r="C112" s="2972">
        <v>3.4150995510186157</v>
      </c>
      <c r="D112" s="2972">
        <v>158.85521194881096</v>
      </c>
      <c r="E112" s="2972">
        <v>168.56259261670073</v>
      </c>
      <c r="F112" s="2972">
        <v>72.175886103496566</v>
      </c>
      <c r="G112" s="2972">
        <v>165.4145375048102</v>
      </c>
      <c r="H112" s="2972">
        <v>163.37327778762247</v>
      </c>
      <c r="I112" s="2972">
        <v>15.345656100062021</v>
      </c>
      <c r="J112" s="2972">
        <v>166.52403653147388</v>
      </c>
      <c r="K112" s="2972">
        <v>204.39231341201537</v>
      </c>
      <c r="L112" s="2972">
        <v>1.2880112736424767</v>
      </c>
      <c r="M112" s="2972">
        <v>0.26713699472024621</v>
      </c>
      <c r="N112" s="2972">
        <v>0.14076918352445505</v>
      </c>
      <c r="O112" s="2972">
        <v>1.545985121736621E-2</v>
      </c>
      <c r="P112" s="2972">
        <v>174.43898922749383</v>
      </c>
      <c r="Q112" s="2972">
        <v>166.71919360176662</v>
      </c>
      <c r="R112" s="2972">
        <v>81.28550879436024</v>
      </c>
      <c r="S112" s="2972">
        <v>17.041433346955952</v>
      </c>
      <c r="T112" s="2972">
        <v>43.373395330524268</v>
      </c>
    </row>
    <row r="113" spans="1:20" ht="15.75">
      <c r="A113" s="2585">
        <v>42783</v>
      </c>
      <c r="B113" s="2971">
        <v>23.260499394453198</v>
      </c>
      <c r="C113" s="2972">
        <v>3.4300612590803405</v>
      </c>
      <c r="D113" s="2972">
        <v>157.15405462307538</v>
      </c>
      <c r="E113" s="2972">
        <v>165.00019871509426</v>
      </c>
      <c r="F113" s="2972">
        <v>72.051670480755391</v>
      </c>
      <c r="G113" s="2972">
        <v>160.15373689407679</v>
      </c>
      <c r="H113" s="2972">
        <v>158.93962464688752</v>
      </c>
      <c r="I113" s="2972">
        <v>15.800336801726115</v>
      </c>
      <c r="J113" s="2972">
        <v>162.85930463021276</v>
      </c>
      <c r="K113" s="2972">
        <v>202.61067824487446</v>
      </c>
      <c r="L113" s="2972">
        <v>1.2795078748412256</v>
      </c>
      <c r="M113" s="2972">
        <v>0.26093383770488354</v>
      </c>
      <c r="N113" s="2972">
        <v>0.14244770472845708</v>
      </c>
      <c r="O113" s="2972">
        <v>1.5277497596020526E-2</v>
      </c>
      <c r="P113" s="2972">
        <v>170.13638792985918</v>
      </c>
      <c r="Q113" s="2972">
        <v>161.19595622860072</v>
      </c>
      <c r="R113" s="2972">
        <v>76.941815336015964</v>
      </c>
      <c r="S113" s="2972">
        <v>16.471595563959408</v>
      </c>
      <c r="T113" s="2972">
        <v>42.862134209797517</v>
      </c>
    </row>
    <row r="114" spans="1:20" ht="15.75">
      <c r="A114" s="2585">
        <v>42811</v>
      </c>
      <c r="B114" s="2971">
        <v>22.788435374796645</v>
      </c>
      <c r="C114" s="2972">
        <v>3.4852582425068426</v>
      </c>
      <c r="D114" s="2972">
        <v>155.02818241764666</v>
      </c>
      <c r="E114" s="2972">
        <v>164.64673429818203</v>
      </c>
      <c r="F114" s="2972">
        <v>69.643513118195088</v>
      </c>
      <c r="G114" s="2972">
        <v>159.2246091420775</v>
      </c>
      <c r="H114" s="2972">
        <v>159.05812562292584</v>
      </c>
      <c r="I114" s="2972">
        <v>15.372301023057918</v>
      </c>
      <c r="J114" s="2972">
        <v>162.24741589363964</v>
      </c>
      <c r="K114" s="2972">
        <v>200.6914350206068</v>
      </c>
      <c r="L114" s="2972">
        <v>1.2680715622028631</v>
      </c>
      <c r="M114" s="2972">
        <v>0.25790254075096558</v>
      </c>
      <c r="N114" s="2972">
        <v>0.14244718203690132</v>
      </c>
      <c r="O114" s="2972">
        <v>1.5085632859612142E-2</v>
      </c>
      <c r="P114" s="2972">
        <v>169.57408447435745</v>
      </c>
      <c r="Q114" s="2972">
        <v>161.73687551162075</v>
      </c>
      <c r="R114" s="2972">
        <v>79.659201008458012</v>
      </c>
      <c r="S114" s="2972">
        <v>16.437684308406155</v>
      </c>
      <c r="T114" s="2972">
        <v>42.093752710454766</v>
      </c>
    </row>
    <row r="115" spans="1:20" ht="15.75">
      <c r="A115" s="2585">
        <v>42842</v>
      </c>
      <c r="B115" s="2971">
        <v>22.367565587224362</v>
      </c>
      <c r="C115" s="2972">
        <v>3.4652916326855854</v>
      </c>
      <c r="D115" s="2972">
        <v>152.76467041352154</v>
      </c>
      <c r="E115" s="2972">
        <v>166.25969666786156</v>
      </c>
      <c r="F115" s="2972">
        <v>68.349436704180462</v>
      </c>
      <c r="G115" s="2972">
        <v>161.51500441542348</v>
      </c>
      <c r="H115" s="2972">
        <v>159.90797699486666</v>
      </c>
      <c r="I115" s="2972">
        <v>15.153391877229128</v>
      </c>
      <c r="J115" s="2972">
        <v>162.96933154270977</v>
      </c>
      <c r="K115" s="2972">
        <v>205.71912916295216</v>
      </c>
      <c r="L115" s="2972">
        <v>1.259845567714561</v>
      </c>
      <c r="M115" s="2972">
        <v>0.26108272233790264</v>
      </c>
      <c r="N115" s="2972">
        <v>0.13709749830510978</v>
      </c>
      <c r="O115" s="2972">
        <v>1.4827456192478137E-2</v>
      </c>
      <c r="P115" s="2972">
        <v>170.62084232344031</v>
      </c>
      <c r="Q115" s="2972">
        <v>163.09991168109764</v>
      </c>
      <c r="R115" s="2972">
        <v>82.035673085119527</v>
      </c>
      <c r="S115" s="2972">
        <v>16.435090380589504</v>
      </c>
      <c r="T115" s="2972">
        <v>41.429194290735559</v>
      </c>
    </row>
    <row r="116" spans="1:20" ht="15.75">
      <c r="A116" s="2585">
        <v>42872</v>
      </c>
      <c r="B116" s="2971">
        <v>22.12714634710915</v>
      </c>
      <c r="C116" s="2972">
        <v>3.3875677346901552</v>
      </c>
      <c r="D116" s="2972">
        <v>149.8884408138758</v>
      </c>
      <c r="E116" s="2972">
        <v>166.78805020428871</v>
      </c>
      <c r="F116" s="2972">
        <v>65.369189204104003</v>
      </c>
      <c r="G116" s="2972">
        <v>162.41259630489799</v>
      </c>
      <c r="H116" s="2972">
        <v>161.01639310192527</v>
      </c>
      <c r="I116" s="2972">
        <v>15.026625091550441</v>
      </c>
      <c r="J116" s="2972">
        <v>163.71702874162779</v>
      </c>
      <c r="K116" s="2972">
        <v>200.84612856975153</v>
      </c>
      <c r="L116" s="2972">
        <v>1.2396439848507934</v>
      </c>
      <c r="M116" s="2972">
        <v>0.26389921043232151</v>
      </c>
      <c r="N116" s="2972">
        <v>0.13679667969877166</v>
      </c>
      <c r="O116" s="2972">
        <v>1.4599070427273765E-2</v>
      </c>
      <c r="P116" s="2972">
        <v>171.571663170737</v>
      </c>
      <c r="Q116" s="2972">
        <v>163.82563346155445</v>
      </c>
      <c r="R116" s="2972">
        <v>79.122377169733781</v>
      </c>
      <c r="S116" s="2972">
        <v>16.340899764701</v>
      </c>
      <c r="T116" s="2972">
        <v>40.616473342611329</v>
      </c>
    </row>
    <row r="117" spans="1:20" ht="15.75">
      <c r="A117" s="2585">
        <v>42903</v>
      </c>
      <c r="B117" s="2971">
        <v>21.924355613936697</v>
      </c>
      <c r="C117" s="2972">
        <v>3.345235717044404</v>
      </c>
      <c r="D117" s="2972">
        <v>147.91493759075706</v>
      </c>
      <c r="E117" s="2972">
        <v>166.78128426340905</v>
      </c>
      <c r="F117" s="2972">
        <v>63.479468176531476</v>
      </c>
      <c r="G117" s="2972">
        <v>162.92484243788459</v>
      </c>
      <c r="H117" s="2972">
        <v>161.47053272475679</v>
      </c>
      <c r="I117" s="2972">
        <v>14.920811590895015</v>
      </c>
      <c r="J117" s="2972">
        <v>164.46435089104219</v>
      </c>
      <c r="K117" s="2972">
        <v>200.1814353863428</v>
      </c>
      <c r="L117" s="2972">
        <v>1.208991112030503</v>
      </c>
      <c r="M117" s="2972">
        <v>0.2671245487055765</v>
      </c>
      <c r="N117" s="2972">
        <v>0.13180631975457677</v>
      </c>
      <c r="O117" s="2972">
        <v>1.4495408677121343E-2</v>
      </c>
      <c r="P117" s="2972">
        <v>171.77643809997761</v>
      </c>
      <c r="Q117" s="2972">
        <v>164.10915819009273</v>
      </c>
      <c r="R117" s="2972">
        <v>77.324915796023973</v>
      </c>
      <c r="S117" s="2972">
        <v>16.594280433411576</v>
      </c>
      <c r="T117" s="2972">
        <v>40.020630069608409</v>
      </c>
    </row>
    <row r="118" spans="1:20" ht="15.75">
      <c r="A118" s="2585">
        <v>42933</v>
      </c>
      <c r="B118" s="2971">
        <v>21.800438105902753</v>
      </c>
      <c r="C118" s="2972">
        <v>3.3237177445360793</v>
      </c>
      <c r="D118" s="2972">
        <v>145.91619187715847</v>
      </c>
      <c r="E118" s="2972">
        <v>170.4207573048607</v>
      </c>
      <c r="F118" s="2972">
        <v>66.377443608398991</v>
      </c>
      <c r="G118" s="2972">
        <v>164.1335671402484</v>
      </c>
      <c r="H118" s="2972">
        <v>163.23256335502975</v>
      </c>
      <c r="I118" s="2972">
        <v>14.80669317257694</v>
      </c>
      <c r="J118" s="2972">
        <v>167.44760754660544</v>
      </c>
      <c r="K118" s="2972">
        <v>199.63472245456802</v>
      </c>
      <c r="L118" s="2972">
        <v>1.2072777731429229</v>
      </c>
      <c r="M118" s="2972">
        <v>0.26704504338966539</v>
      </c>
      <c r="N118" s="2972">
        <v>0.13327978280471436</v>
      </c>
      <c r="O118" s="2972">
        <v>1.4335988792458185E-2</v>
      </c>
      <c r="P118" s="2972">
        <v>174.76811630319759</v>
      </c>
      <c r="Q118" s="2972">
        <v>166.63971804620459</v>
      </c>
      <c r="R118" s="2972">
        <v>76.627651641336712</v>
      </c>
      <c r="S118" s="2972">
        <v>17.096484033513256</v>
      </c>
      <c r="T118" s="2972">
        <v>39.522724828800278</v>
      </c>
    </row>
    <row r="119" spans="1:20" ht="15.75">
      <c r="A119" s="2585">
        <v>42964</v>
      </c>
      <c r="B119" s="2971">
        <v>22.140881018451061</v>
      </c>
      <c r="C119" s="2972">
        <v>3.300519486089085</v>
      </c>
      <c r="D119" s="2972">
        <v>145.04418323923065</v>
      </c>
      <c r="E119" s="2972">
        <v>170.57484837363401</v>
      </c>
      <c r="F119" s="2972">
        <v>65.565197606995227</v>
      </c>
      <c r="G119" s="2972">
        <v>164.35187038865507</v>
      </c>
      <c r="H119" s="2972">
        <v>163.96464770689698</v>
      </c>
      <c r="I119" s="2972">
        <v>14.624429854221679</v>
      </c>
      <c r="J119" s="2972">
        <v>167.48976270692793</v>
      </c>
      <c r="K119" s="2972">
        <v>195.23909319762623</v>
      </c>
      <c r="L119" s="2972">
        <v>1.1994132121055299</v>
      </c>
      <c r="M119" s="2972">
        <v>0.26525095034632951</v>
      </c>
      <c r="N119" s="2972">
        <v>0.13184706655524547</v>
      </c>
      <c r="O119" s="2972">
        <v>1.41681587475272E-2</v>
      </c>
      <c r="P119" s="2972">
        <v>174.76873752555241</v>
      </c>
      <c r="Q119" s="2972">
        <v>167.02311349108001</v>
      </c>
      <c r="R119" s="2972">
        <v>75.359291394750613</v>
      </c>
      <c r="S119" s="2972">
        <v>17.167098407933253</v>
      </c>
      <c r="T119" s="2972">
        <v>39.166985460081079</v>
      </c>
    </row>
    <row r="120" spans="1:20" s="2973" customFormat="1" ht="15.75">
      <c r="A120" s="2585">
        <v>42995</v>
      </c>
      <c r="B120" s="2971">
        <v>21.914495497055608</v>
      </c>
      <c r="C120" s="2972">
        <v>3.2085292279851143</v>
      </c>
      <c r="D120" s="2972">
        <v>144.62942094981983</v>
      </c>
      <c r="E120" s="2972">
        <v>168.52296938777266</v>
      </c>
      <c r="F120" s="2972">
        <v>64.707545131118636</v>
      </c>
      <c r="G120" s="2972">
        <v>163.04046904990673</v>
      </c>
      <c r="H120" s="2972">
        <v>162.11734721162671</v>
      </c>
      <c r="I120" s="2972">
        <v>14.119887834399721</v>
      </c>
      <c r="J120" s="2972">
        <v>166.01570746669637</v>
      </c>
      <c r="K120" s="2972">
        <v>201.87752261788734</v>
      </c>
      <c r="L120" s="2972">
        <v>1.1692014279456078</v>
      </c>
      <c r="M120" s="2972">
        <v>0.26199018732937196</v>
      </c>
      <c r="N120" s="2972">
        <v>0.12890496489430389</v>
      </c>
      <c r="O120" s="2972">
        <v>1.3924566124700916E-2</v>
      </c>
      <c r="P120" s="2972">
        <v>172.89162884253378</v>
      </c>
      <c r="Q120" s="2972">
        <v>164.91323977042666</v>
      </c>
      <c r="R120" s="2972">
        <v>74.839568190574042</v>
      </c>
      <c r="S120" s="2972">
        <v>16.728493841328476</v>
      </c>
      <c r="T120" s="2972">
        <v>38.84565351860482</v>
      </c>
    </row>
    <row r="121" spans="1:20" ht="15.75">
      <c r="A121" s="2585">
        <v>43025</v>
      </c>
      <c r="B121" s="2971">
        <v>21.837632677811921</v>
      </c>
      <c r="C121" s="2972">
        <v>3.2109921915070623</v>
      </c>
      <c r="D121" s="2972">
        <v>143.46860501851512</v>
      </c>
      <c r="E121" s="2972">
        <v>165.12201923214417</v>
      </c>
      <c r="F121" s="2972">
        <v>62.354758343404065</v>
      </c>
      <c r="G121" s="2972">
        <v>161.00221644602385</v>
      </c>
      <c r="H121" s="2972">
        <v>158.80020830786006</v>
      </c>
      <c r="I121" s="2972">
        <v>13.460319392253757</v>
      </c>
      <c r="J121" s="2972">
        <v>162.44246150298656</v>
      </c>
      <c r="K121" s="2972">
        <v>198.10363203139954</v>
      </c>
      <c r="L121" s="2972">
        <v>1.1566747416603165</v>
      </c>
      <c r="M121" s="2972">
        <v>0.25590345559439914</v>
      </c>
      <c r="N121" s="2972">
        <v>0.13056634189667718</v>
      </c>
      <c r="O121" s="2972">
        <v>1.3741126767886663E-2</v>
      </c>
      <c r="P121" s="2972">
        <v>169.65322683725708</v>
      </c>
      <c r="Q121" s="2972">
        <v>161.0448221779165</v>
      </c>
      <c r="R121" s="2972">
        <v>75.290197069246091</v>
      </c>
      <c r="S121" s="2972">
        <v>16.201108774050805</v>
      </c>
      <c r="T121" s="2972">
        <v>38.561385199396099</v>
      </c>
    </row>
    <row r="122" spans="1:20" ht="15.75">
      <c r="A122" s="2585">
        <v>43056</v>
      </c>
      <c r="B122" s="2971">
        <v>21.752004219327947</v>
      </c>
      <c r="C122" s="2972">
        <v>3.2059915530830509</v>
      </c>
      <c r="D122" s="2972">
        <v>142.45245139674103</v>
      </c>
      <c r="E122" s="2972">
        <v>166.64320264273283</v>
      </c>
      <c r="F122" s="2972">
        <v>61.995648602143959</v>
      </c>
      <c r="G122" s="2972">
        <v>161.67140386007614</v>
      </c>
      <c r="H122" s="2972">
        <v>160.72017785760525</v>
      </c>
      <c r="I122" s="2972">
        <v>13.850113925337766</v>
      </c>
      <c r="J122" s="2972">
        <v>164.66167706367079</v>
      </c>
      <c r="K122" s="2972">
        <v>200.81906657858255</v>
      </c>
      <c r="L122" s="2972">
        <v>1.1587087534022733</v>
      </c>
      <c r="M122" s="2972">
        <v>0.2592194917553402</v>
      </c>
      <c r="N122" s="2972">
        <v>0.13259665698201503</v>
      </c>
      <c r="O122" s="2972">
        <v>1.3729410555326012E-2</v>
      </c>
      <c r="P122" s="2972">
        <v>171.7292934286138</v>
      </c>
      <c r="Q122" s="2972">
        <v>162.47695032881904</v>
      </c>
      <c r="R122" s="2972">
        <v>74.826887882761838</v>
      </c>
      <c r="S122" s="2972">
        <v>16.114371598179989</v>
      </c>
      <c r="T122" s="2972">
        <v>38.286445127299764</v>
      </c>
    </row>
    <row r="123" spans="1:20" ht="15.75">
      <c r="A123" s="2585">
        <v>43086</v>
      </c>
      <c r="B123" s="2971">
        <v>22.004689448072213</v>
      </c>
      <c r="C123" s="2972">
        <v>3.3256887772529131</v>
      </c>
      <c r="D123" s="2972">
        <v>141.52906634189458</v>
      </c>
      <c r="E123" s="2972">
        <v>167.6243346871025</v>
      </c>
      <c r="F123" s="2972">
        <v>61.40752145450908</v>
      </c>
      <c r="G123" s="2972">
        <v>164.58572421862249</v>
      </c>
      <c r="H123" s="2972">
        <v>162.2236869133427</v>
      </c>
      <c r="I123" s="2972">
        <v>15.173379680766624</v>
      </c>
      <c r="J123" s="2972">
        <v>166.73515781923388</v>
      </c>
      <c r="K123" s="2972">
        <v>201.20498649425855</v>
      </c>
      <c r="L123" s="2972">
        <v>1.1449674631611813</v>
      </c>
      <c r="M123" s="2972">
        <v>0.26165738639805453</v>
      </c>
      <c r="N123" s="2972">
        <v>0.1344115365600716</v>
      </c>
      <c r="O123" s="2972">
        <v>1.3711318938626576E-2</v>
      </c>
      <c r="P123" s="2972">
        <v>173.11860245578123</v>
      </c>
      <c r="Q123" s="2972">
        <v>164.13037254240018</v>
      </c>
      <c r="R123" s="2972">
        <v>75.084792676477505</v>
      </c>
      <c r="S123" s="2972">
        <v>16.400784205250659</v>
      </c>
      <c r="T123" s="2972">
        <v>38.060198051693469</v>
      </c>
    </row>
    <row r="124" spans="1:20" ht="15.75">
      <c r="A124" s="2585">
        <v>43118</v>
      </c>
      <c r="B124" s="2971">
        <v>22.771508536052846</v>
      </c>
      <c r="C124" s="2972">
        <v>3.3173848745506778</v>
      </c>
      <c r="D124" s="2972">
        <v>141.0335832908869</v>
      </c>
      <c r="E124" s="2972">
        <v>172.30614469803646</v>
      </c>
      <c r="F124" s="2972">
        <v>63.848008986731969</v>
      </c>
      <c r="G124" s="2972">
        <v>169.12374704520786</v>
      </c>
      <c r="H124" s="2972">
        <v>166.86914223413689</v>
      </c>
      <c r="I124" s="2972">
        <v>15.664098405450094</v>
      </c>
      <c r="J124" s="2972">
        <v>170.40307317351881</v>
      </c>
      <c r="K124" s="2972">
        <v>208.00391126661654</v>
      </c>
      <c r="L124" s="2972">
        <v>1.1777566335033089</v>
      </c>
      <c r="M124" s="2972">
        <v>0.26959624287859274</v>
      </c>
      <c r="N124" s="2972">
        <v>0.13363341293255843</v>
      </c>
      <c r="O124" s="2972">
        <v>1.381179551852472E-2</v>
      </c>
      <c r="P124" s="2972">
        <v>178.73845887666852</v>
      </c>
      <c r="Q124" s="2972">
        <v>169.29706245953579</v>
      </c>
      <c r="R124" s="2972">
        <v>75.325102319976352</v>
      </c>
      <c r="S124" s="2972">
        <v>16.967802101430525</v>
      </c>
      <c r="T124" s="2972">
        <v>37.722040989464759</v>
      </c>
    </row>
    <row r="125" spans="1:20" ht="15.75">
      <c r="A125" s="2585">
        <v>43149</v>
      </c>
      <c r="B125" s="2971">
        <v>23.053600761002553</v>
      </c>
      <c r="C125" s="2972">
        <v>3.2410691899062805</v>
      </c>
      <c r="D125" s="2972">
        <v>141.7658145939815</v>
      </c>
      <c r="E125" s="2972">
        <v>169.86904567877406</v>
      </c>
      <c r="F125" s="2972">
        <v>62.464914189104384</v>
      </c>
      <c r="G125" s="2972">
        <v>164.66306982456487</v>
      </c>
      <c r="H125" s="2972">
        <v>163.58022945561339</v>
      </c>
      <c r="I125" s="2972">
        <v>16.11308096503361</v>
      </c>
      <c r="J125" s="2972">
        <v>167.94964290106799</v>
      </c>
      <c r="K125" s="2972">
        <v>203.48620142468098</v>
      </c>
      <c r="L125" s="2972">
        <v>1.2020751320842995</v>
      </c>
      <c r="M125" s="2972">
        <v>0.26382011321856508</v>
      </c>
      <c r="N125" s="2972">
        <v>0.133348542560317</v>
      </c>
      <c r="O125" s="2972">
        <v>1.3546894260384029E-2</v>
      </c>
      <c r="P125" s="2972">
        <v>175.63730216519619</v>
      </c>
      <c r="Q125" s="2972">
        <v>166.3792239993837</v>
      </c>
      <c r="R125" s="2972">
        <v>74.717548101869227</v>
      </c>
      <c r="S125" s="2972">
        <v>16.139493705530384</v>
      </c>
      <c r="T125" s="2972">
        <v>39.487818489399842</v>
      </c>
    </row>
    <row r="126" spans="1:20" ht="15.75">
      <c r="A126" s="2585">
        <v>43177</v>
      </c>
      <c r="B126" s="2971">
        <v>22.482472569533915</v>
      </c>
      <c r="C126" s="2972">
        <v>3.1915641518827496</v>
      </c>
      <c r="D126" s="2972">
        <v>139.68688690435343</v>
      </c>
      <c r="E126" s="2972">
        <v>168.72684096065078</v>
      </c>
      <c r="F126" s="2972">
        <v>60.005966751207936</v>
      </c>
      <c r="G126" s="2972">
        <v>163.49381375500209</v>
      </c>
      <c r="H126" s="2972">
        <v>163.86928885146781</v>
      </c>
      <c r="I126" s="2972">
        <v>15.594426241643713</v>
      </c>
      <c r="J126" s="2972">
        <v>167.16389047809383</v>
      </c>
      <c r="K126" s="2972">
        <v>204.32367276152416</v>
      </c>
      <c r="L126" s="2972">
        <v>1.1939577541844006</v>
      </c>
      <c r="M126" s="2972">
        <v>0.26323374968238067</v>
      </c>
      <c r="N126" s="2972">
        <v>0.13297259564928873</v>
      </c>
      <c r="O126" s="2972">
        <v>1.3296757367549443E-2</v>
      </c>
      <c r="P126" s="2972">
        <v>174.42988588561823</v>
      </c>
      <c r="Q126" s="2972">
        <v>165.65269776754624</v>
      </c>
      <c r="R126" s="2972">
        <v>74.478451550854814</v>
      </c>
      <c r="S126" s="2972">
        <v>15.750102084840007</v>
      </c>
      <c r="T126" s="2972">
        <v>38.521470137267904</v>
      </c>
    </row>
    <row r="127" spans="1:20" ht="15.75">
      <c r="A127" s="2585">
        <v>43208</v>
      </c>
      <c r="B127" s="2971">
        <v>22.028469277321904</v>
      </c>
      <c r="C127" s="2972">
        <v>3.0969266594382323</v>
      </c>
      <c r="D127" s="2972">
        <v>139.10420928546398</v>
      </c>
      <c r="E127" s="2972">
        <v>165.09538934597018</v>
      </c>
      <c r="F127" s="2972">
        <v>56.954125601832587</v>
      </c>
      <c r="G127" s="2972">
        <v>160.29485445630354</v>
      </c>
      <c r="H127" s="2972">
        <v>159.6107854399182</v>
      </c>
      <c r="I127" s="2972">
        <v>15.005960391859686</v>
      </c>
      <c r="J127" s="2972">
        <v>162.55082906221398</v>
      </c>
      <c r="K127" s="2972">
        <v>197.25069534441607</v>
      </c>
      <c r="L127" s="2972">
        <v>1.1463019558741472</v>
      </c>
      <c r="M127" s="2972">
        <v>0.256634972665928</v>
      </c>
      <c r="N127" s="2972">
        <v>0.13188541969322726</v>
      </c>
      <c r="O127" s="2972">
        <v>1.3086685105916722E-2</v>
      </c>
      <c r="P127" s="2972">
        <v>170.12657988801101</v>
      </c>
      <c r="Q127" s="2972">
        <v>161.08133928622388</v>
      </c>
      <c r="R127" s="2972">
        <v>74.465853541612077</v>
      </c>
      <c r="S127" s="2972">
        <v>15.063592509127803</v>
      </c>
      <c r="T127" s="2972">
        <v>38.171305342433719</v>
      </c>
    </row>
    <row r="128" spans="1:20" ht="15.75">
      <c r="A128" s="2585">
        <v>43238</v>
      </c>
      <c r="B128" s="2971">
        <v>21.558998508902651</v>
      </c>
      <c r="C128" s="2972">
        <v>3.0258987577074463</v>
      </c>
      <c r="D128" s="2972">
        <v>138.29060470653607</v>
      </c>
      <c r="E128" s="2972">
        <v>158.78387841268898</v>
      </c>
      <c r="F128" s="2972">
        <v>52.734807002456755</v>
      </c>
      <c r="G128" s="2972">
        <v>155.09023155071205</v>
      </c>
      <c r="H128" s="2972">
        <v>153.70311607468196</v>
      </c>
      <c r="I128" s="2972">
        <v>14.723598223497511</v>
      </c>
      <c r="J128" s="2972">
        <v>156.57198933694019</v>
      </c>
      <c r="K128" s="2972">
        <v>190.32658436737424</v>
      </c>
      <c r="L128" s="2972">
        <v>1.1427977829946554</v>
      </c>
      <c r="M128" s="2972">
        <v>0.24438256746705453</v>
      </c>
      <c r="N128" s="2972">
        <v>0.1294950281154158</v>
      </c>
      <c r="O128" s="2972">
        <v>1.2914725908707656E-2</v>
      </c>
      <c r="P128" s="2972">
        <v>163.46865904554866</v>
      </c>
      <c r="Q128" s="2972">
        <v>154.91363974227372</v>
      </c>
      <c r="R128" s="2972">
        <v>74.181380625625863</v>
      </c>
      <c r="S128" s="2972">
        <v>14.803522496620195</v>
      </c>
      <c r="T128" s="2972">
        <v>37.767960722583254</v>
      </c>
    </row>
    <row r="129" spans="1:20" ht="15.75">
      <c r="A129" s="2585">
        <v>43269</v>
      </c>
      <c r="B129" s="2971">
        <v>20.565881669022403</v>
      </c>
      <c r="C129" s="2972">
        <v>2.9399747429119714</v>
      </c>
      <c r="D129" s="2972">
        <v>136.72885849621565</v>
      </c>
      <c r="E129" s="2972">
        <v>155.7082771931866</v>
      </c>
      <c r="F129" s="2972">
        <v>51.087852448797442</v>
      </c>
      <c r="G129" s="2972">
        <v>152.95681754304667</v>
      </c>
      <c r="H129" s="2972">
        <v>151.20837627236151</v>
      </c>
      <c r="I129" s="2972">
        <v>13.313065248879742</v>
      </c>
      <c r="J129" s="2972">
        <v>154.15428763670585</v>
      </c>
      <c r="K129" s="2972">
        <v>185.24834472615413</v>
      </c>
      <c r="L129" s="2972">
        <v>1.1087126791928583</v>
      </c>
      <c r="M129" s="2972">
        <v>0.24227573282191181</v>
      </c>
      <c r="N129" s="2972">
        <v>0.12339489215153901</v>
      </c>
      <c r="O129" s="2972">
        <v>1.2420040515829794E-2</v>
      </c>
      <c r="P129" s="2972">
        <v>160.96530586367777</v>
      </c>
      <c r="Q129" s="2972">
        <v>152.68271740130413</v>
      </c>
      <c r="R129" s="2972">
        <v>72.352729386770264</v>
      </c>
      <c r="S129" s="2972">
        <v>14.337697521035487</v>
      </c>
      <c r="T129" s="2972">
        <v>37.42260691719197</v>
      </c>
    </row>
    <row r="130" spans="1:20" ht="15.75">
      <c r="A130" s="2585">
        <v>43299</v>
      </c>
      <c r="B130" s="2971">
        <v>19.788192879157087</v>
      </c>
      <c r="C130" s="2972">
        <v>2.9089636694717615</v>
      </c>
      <c r="D130" s="2972">
        <v>135.2736450288304</v>
      </c>
      <c r="E130" s="2972">
        <v>156.84613206357736</v>
      </c>
      <c r="F130" s="2972">
        <v>52.070233960723598</v>
      </c>
      <c r="G130" s="2972">
        <v>151.2394406352488</v>
      </c>
      <c r="H130" s="2972">
        <v>150.45870488575068</v>
      </c>
      <c r="I130" s="2972">
        <v>13.976902478914267</v>
      </c>
      <c r="J130" s="2972">
        <v>153.93748799843434</v>
      </c>
      <c r="K130" s="2972">
        <v>183.592140223527</v>
      </c>
      <c r="L130" s="2972">
        <v>1.0927808162890318</v>
      </c>
      <c r="M130" s="2972">
        <v>0.24128463796497995</v>
      </c>
      <c r="N130" s="2972">
        <v>0.12181346263967477</v>
      </c>
      <c r="O130" s="2972">
        <v>1.2321009545693873E-2</v>
      </c>
      <c r="P130" s="2972">
        <v>160.92097848473429</v>
      </c>
      <c r="Q130" s="2972">
        <v>152.50360996462538</v>
      </c>
      <c r="R130" s="2972">
        <v>69.197868363687263</v>
      </c>
      <c r="S130" s="2972">
        <v>14.627623090591577</v>
      </c>
      <c r="T130" s="2972">
        <v>37.003209850227918</v>
      </c>
    </row>
    <row r="131" spans="1:20" ht="15.75">
      <c r="A131" s="2585">
        <v>43330</v>
      </c>
      <c r="B131" s="2971">
        <v>19.727921013381142</v>
      </c>
      <c r="C131" s="2972">
        <v>2.7851939846348355</v>
      </c>
      <c r="D131" s="2972">
        <v>134.05442295859507</v>
      </c>
      <c r="E131" s="2972">
        <v>154.72388470478185</v>
      </c>
      <c r="F131" s="2972">
        <v>46.785523994232129</v>
      </c>
      <c r="G131" s="2972">
        <v>148.92058291561912</v>
      </c>
      <c r="H131" s="2972">
        <v>148.6567421142154</v>
      </c>
      <c r="I131" s="2972">
        <v>12.296630658451253</v>
      </c>
      <c r="J131" s="2972">
        <v>151.49671935476235</v>
      </c>
      <c r="K131" s="2972">
        <v>180.67857536265615</v>
      </c>
      <c r="L131" s="2972">
        <v>1.0884657222594305</v>
      </c>
      <c r="M131" s="2972">
        <v>0.23745121893552124</v>
      </c>
      <c r="N131" s="2972">
        <v>0.12190478162345771</v>
      </c>
      <c r="O131" s="2972">
        <v>1.2189196563776081E-2</v>
      </c>
      <c r="P131" s="2972">
        <v>158.44862813083364</v>
      </c>
      <c r="Q131" s="2972">
        <v>150.68125625479232</v>
      </c>
      <c r="R131" s="2972">
        <v>68.146522349586803</v>
      </c>
      <c r="S131" s="2972">
        <v>13.861180743643743</v>
      </c>
      <c r="T131" s="2972">
        <v>36.615708036393613</v>
      </c>
    </row>
    <row r="132" spans="1:20" ht="15.75">
      <c r="A132" s="2585">
        <v>43361</v>
      </c>
      <c r="B132" s="2971">
        <v>19.563308407091572</v>
      </c>
      <c r="C132" s="2972">
        <v>2.7026860816864096</v>
      </c>
      <c r="D132" s="2972">
        <v>133.18408760465081</v>
      </c>
      <c r="E132" s="2972">
        <v>151.64850193724101</v>
      </c>
      <c r="F132" s="2972">
        <v>48.181874135662319</v>
      </c>
      <c r="G132" s="2972">
        <v>147.18866432836961</v>
      </c>
      <c r="H132" s="2972">
        <v>146.25985085175355</v>
      </c>
      <c r="I132" s="2972">
        <v>12.720465713292349</v>
      </c>
      <c r="J132" s="2972">
        <v>149.9055830233734</v>
      </c>
      <c r="K132" s="2972">
        <v>179.95541526740593</v>
      </c>
      <c r="L132" s="2972">
        <v>1.0576713731820604</v>
      </c>
      <c r="M132" s="2972">
        <v>0.23250293042158163</v>
      </c>
      <c r="N132" s="2972">
        <v>0.12179028605655406</v>
      </c>
      <c r="O132" s="2972">
        <v>1.1657017324306389E-2</v>
      </c>
      <c r="P132" s="2972">
        <v>156.22503239075039</v>
      </c>
      <c r="Q132" s="2972">
        <v>147.70290459105269</v>
      </c>
      <c r="R132" s="2972">
        <v>66.805888047823174</v>
      </c>
      <c r="S132" s="2972">
        <v>14.144062024771033</v>
      </c>
      <c r="T132" s="2972">
        <v>36.392858202024279</v>
      </c>
    </row>
    <row r="133" spans="1:20" ht="15.75">
      <c r="A133" s="2585">
        <v>43391</v>
      </c>
      <c r="B133" s="2971">
        <v>19.219839634603542</v>
      </c>
      <c r="C133" s="2972">
        <v>2.7547114116393026</v>
      </c>
      <c r="D133" s="2972">
        <v>132.54832875352051</v>
      </c>
      <c r="E133" s="2972">
        <v>147.75385912233443</v>
      </c>
      <c r="F133" s="2972">
        <v>51.784925097001754</v>
      </c>
      <c r="G133" s="2972">
        <v>144.29074708805825</v>
      </c>
      <c r="H133" s="2972">
        <v>142.21737302279345</v>
      </c>
      <c r="I133" s="2972">
        <v>12.178782687043203</v>
      </c>
      <c r="J133" s="2972">
        <v>146.07700045717164</v>
      </c>
      <c r="K133" s="2972">
        <v>175.28447392637008</v>
      </c>
      <c r="L133" s="2972">
        <v>1.0560061823247824</v>
      </c>
      <c r="M133" s="2972">
        <v>0.22622931680731953</v>
      </c>
      <c r="N133" s="2972">
        <v>0.11798245929337936</v>
      </c>
      <c r="O133" s="2972">
        <v>1.1385658352787183E-2</v>
      </c>
      <c r="P133" s="2972">
        <v>152.77563888907855</v>
      </c>
      <c r="Q133" s="2972">
        <v>143.46815229439264</v>
      </c>
      <c r="R133" s="2972">
        <v>66.622294325173741</v>
      </c>
      <c r="S133" s="2972">
        <v>13.599145174907493</v>
      </c>
      <c r="T133" s="2972">
        <v>35.793691782281051</v>
      </c>
    </row>
    <row r="134" spans="1:20" ht="15.75">
      <c r="A134" s="2585">
        <v>43422</v>
      </c>
      <c r="B134" s="2971">
        <v>19.085836184765927</v>
      </c>
      <c r="C134" s="2972">
        <v>2.904833885289765</v>
      </c>
      <c r="D134" s="2972">
        <v>131.14009918720367</v>
      </c>
      <c r="E134" s="2972">
        <v>146.8539104711771</v>
      </c>
      <c r="F134" s="2972">
        <v>49.36519922556014</v>
      </c>
      <c r="G134" s="2972">
        <v>143.59893904260645</v>
      </c>
      <c r="H134" s="2972">
        <v>141.39001978540063</v>
      </c>
      <c r="I134" s="2972">
        <v>13.012545361923031</v>
      </c>
      <c r="J134" s="2972">
        <v>144.56487324682587</v>
      </c>
      <c r="K134" s="2972">
        <v>174.07186526046476</v>
      </c>
      <c r="L134" s="2972">
        <v>1.0444900139196518</v>
      </c>
      <c r="M134" s="2972">
        <v>0.22675990815535083</v>
      </c>
      <c r="N134" s="2972">
        <v>0.11819673642588752</v>
      </c>
      <c r="O134" s="2972">
        <v>1.2034703363096253E-2</v>
      </c>
      <c r="P134" s="2972">
        <v>152.44877387966537</v>
      </c>
      <c r="Q134" s="2972">
        <v>142.6582221787346</v>
      </c>
      <c r="R134" s="2972">
        <v>66.404563427664982</v>
      </c>
      <c r="S134" s="2972">
        <v>13.643138797589323</v>
      </c>
      <c r="T134" s="2972">
        <v>35.426830400755257</v>
      </c>
    </row>
    <row r="135" spans="1:20" ht="15.75">
      <c r="A135" s="2585">
        <v>43452</v>
      </c>
      <c r="B135" s="2971">
        <v>19.226054994424842</v>
      </c>
      <c r="C135" s="2972">
        <v>2.862652785814408</v>
      </c>
      <c r="D135" s="2972">
        <v>129.84701716075236</v>
      </c>
      <c r="E135" s="2972">
        <v>146.89912269539718</v>
      </c>
      <c r="F135" s="2972">
        <v>48.96284525466281</v>
      </c>
      <c r="G135" s="2972">
        <v>143.13558298336437</v>
      </c>
      <c r="H135" s="2972">
        <v>141.59695253143815</v>
      </c>
      <c r="I135" s="2972">
        <v>12.337202621271093</v>
      </c>
      <c r="J135" s="2972">
        <v>144.74846834321571</v>
      </c>
      <c r="K135" s="2972">
        <v>172.42312244060395</v>
      </c>
      <c r="L135" s="2972">
        <v>1.0587147538925707</v>
      </c>
      <c r="M135" s="2972">
        <v>0.2272436205819009</v>
      </c>
      <c r="N135" s="2972">
        <v>0.11757940146810467</v>
      </c>
      <c r="O135" s="2972">
        <v>1.1910009861756884E-2</v>
      </c>
      <c r="P135" s="2972">
        <v>152.27653498921981</v>
      </c>
      <c r="Q135" s="2972">
        <v>142.69990426098693</v>
      </c>
      <c r="R135" s="2972">
        <v>66.492167300456742</v>
      </c>
      <c r="S135" s="2972">
        <v>13.807798231237765</v>
      </c>
      <c r="T135" s="2972">
        <v>35.082148718409513</v>
      </c>
    </row>
    <row r="136" spans="1:20" ht="15.75">
      <c r="A136" s="2585">
        <v>43484</v>
      </c>
      <c r="B136" s="2971">
        <v>19.578037489629253</v>
      </c>
      <c r="C136" s="2972">
        <v>2.8529708908744631</v>
      </c>
      <c r="D136" s="2972">
        <v>129.03654927281946</v>
      </c>
      <c r="E136" s="2972">
        <v>146.30046615050153</v>
      </c>
      <c r="F136" s="2972">
        <v>51.694227690610994</v>
      </c>
      <c r="G136" s="2972">
        <v>140.622647557042</v>
      </c>
      <c r="H136" s="2972">
        <v>140.28502432466263</v>
      </c>
      <c r="I136" s="2972">
        <v>13.252430975200722</v>
      </c>
      <c r="J136" s="2972">
        <v>142.94180568112813</v>
      </c>
      <c r="K136" s="2972">
        <v>175.71124961658651</v>
      </c>
      <c r="L136" s="2972">
        <v>1.0685188617794861</v>
      </c>
      <c r="M136" s="2972">
        <v>0.22555917993474142</v>
      </c>
      <c r="N136" s="2972">
        <v>0.11681431494637326</v>
      </c>
      <c r="O136" s="2972">
        <v>1.2196002019560627E-2</v>
      </c>
      <c r="P136" s="2972">
        <v>151.46934706439583</v>
      </c>
      <c r="Q136" s="2972">
        <v>142.14790778307452</v>
      </c>
      <c r="R136" s="2972">
        <v>64.872978583771896</v>
      </c>
      <c r="S136" s="2972">
        <v>13.448986087741686</v>
      </c>
      <c r="T136" s="2972">
        <v>34.902763410993096</v>
      </c>
    </row>
    <row r="137" spans="1:20" ht="15.75">
      <c r="A137" s="2585">
        <v>43515</v>
      </c>
      <c r="B137" s="2971">
        <v>19.695502902557056</v>
      </c>
      <c r="C137" s="2972">
        <v>2.8267688803278976</v>
      </c>
      <c r="D137" s="2972">
        <v>128.68471098632349</v>
      </c>
      <c r="E137" s="2972">
        <v>145.65340775044646</v>
      </c>
      <c r="F137" s="2972">
        <v>50.362221063085244</v>
      </c>
      <c r="G137" s="2972">
        <v>139.11162133342248</v>
      </c>
      <c r="H137" s="2972">
        <v>138.50769124197024</v>
      </c>
      <c r="I137" s="2972">
        <v>12.701335872389132</v>
      </c>
      <c r="J137" s="2972">
        <v>141.60803815694476</v>
      </c>
      <c r="K137" s="2972">
        <v>177.46507209685524</v>
      </c>
      <c r="L137" s="2972">
        <v>1.0422687970180884</v>
      </c>
      <c r="M137" s="2972">
        <v>0.22291379675308678</v>
      </c>
      <c r="N137" s="2972">
        <v>0.11526316764545186</v>
      </c>
      <c r="O137" s="2972">
        <v>1.2110349166696498E-2</v>
      </c>
      <c r="P137" s="2972">
        <v>149.96141722374915</v>
      </c>
      <c r="Q137" s="2972">
        <v>140.41587416731997</v>
      </c>
      <c r="R137" s="2972">
        <v>62.272640100117322</v>
      </c>
      <c r="S137" s="2972">
        <v>13.229346774401618</v>
      </c>
      <c r="T137" s="2972">
        <v>34.626330043345263</v>
      </c>
    </row>
    <row r="138" spans="1:20" ht="15.75">
      <c r="A138" s="2585">
        <v>43543</v>
      </c>
      <c r="B138" s="2971">
        <v>19.380777286502266</v>
      </c>
      <c r="C138" s="2972">
        <v>2.9065280012863162</v>
      </c>
      <c r="D138" s="2972">
        <v>128.44251380271473</v>
      </c>
      <c r="E138" s="2972">
        <v>142.81383080044614</v>
      </c>
      <c r="F138" s="2972">
        <v>48.316016226345539</v>
      </c>
      <c r="G138" s="2972">
        <v>136.37627513754978</v>
      </c>
      <c r="H138" s="2972">
        <v>136.38145963226594</v>
      </c>
      <c r="I138" s="2972">
        <v>12.169255128522858</v>
      </c>
      <c r="J138" s="2972">
        <v>138.85326858804726</v>
      </c>
      <c r="K138" s="2972">
        <v>173.84737512729222</v>
      </c>
      <c r="L138" s="2972">
        <v>1.0341915335032681</v>
      </c>
      <c r="M138" s="2972">
        <v>0.21771741632579836</v>
      </c>
      <c r="N138" s="2972">
        <v>0.11313614349026743</v>
      </c>
      <c r="O138" s="2972">
        <v>1.1879283234417658E-2</v>
      </c>
      <c r="P138" s="2972">
        <v>146.92510856478197</v>
      </c>
      <c r="Q138" s="2972">
        <v>137.55718926094212</v>
      </c>
      <c r="R138" s="2972">
        <v>62.297212567231256</v>
      </c>
      <c r="S138" s="2972">
        <v>13.059953477069186</v>
      </c>
      <c r="T138" s="2972">
        <v>34.355472499742397</v>
      </c>
    </row>
    <row r="139" spans="1:20" ht="15.75">
      <c r="A139" s="2585">
        <v>43574</v>
      </c>
      <c r="B139" s="2971">
        <v>19.160318128338801</v>
      </c>
      <c r="C139" s="2972">
        <v>2.8395986722610704</v>
      </c>
      <c r="D139" s="2972">
        <v>127.91491885989328</v>
      </c>
      <c r="E139" s="2972">
        <v>142.21586212191249</v>
      </c>
      <c r="F139" s="2972">
        <v>47.543766403582055</v>
      </c>
      <c r="G139" s="2972">
        <v>136.2557037731118</v>
      </c>
      <c r="H139" s="2972">
        <v>135.32994191189601</v>
      </c>
      <c r="I139" s="2972">
        <v>12.283214442229431</v>
      </c>
      <c r="J139" s="2972">
        <v>138.66452456442798</v>
      </c>
      <c r="K139" s="2972">
        <v>170.54685100081724</v>
      </c>
      <c r="L139" s="2972">
        <v>1.020371409544675</v>
      </c>
      <c r="M139" s="2972">
        <v>0.21526530619659454</v>
      </c>
      <c r="N139" s="2972">
        <v>0.10929837649388756</v>
      </c>
      <c r="O139" s="2972">
        <v>1.1844257321809456E-2</v>
      </c>
      <c r="P139" s="2972">
        <v>145.4107731512178</v>
      </c>
      <c r="Q139" s="2972">
        <v>136.32912330265248</v>
      </c>
      <c r="R139" s="2972">
        <v>61.86539231777499</v>
      </c>
      <c r="S139" s="2972">
        <v>12.718650518631744</v>
      </c>
      <c r="T139" s="2972">
        <v>34.053330705319176</v>
      </c>
    </row>
    <row r="140" spans="1:20" ht="15.75">
      <c r="A140" s="2585">
        <v>43604</v>
      </c>
      <c r="B140" s="2971">
        <v>18.503939566854861</v>
      </c>
      <c r="C140" s="2972">
        <v>2.8674709984289821</v>
      </c>
      <c r="D140" s="2972">
        <v>126.7782551962695</v>
      </c>
      <c r="E140" s="2972">
        <v>139.62812988588269</v>
      </c>
      <c r="F140" s="2972">
        <v>47.137114060471106</v>
      </c>
      <c r="G140" s="2972">
        <v>134.21409783542276</v>
      </c>
      <c r="H140" s="2972">
        <v>133.18351092149817</v>
      </c>
      <c r="I140" s="2972">
        <v>11.861868823740583</v>
      </c>
      <c r="J140" s="2972">
        <v>136.58048903929867</v>
      </c>
      <c r="K140" s="2972">
        <v>164.88040178889023</v>
      </c>
      <c r="L140" s="2972">
        <v>1.0310320165815383</v>
      </c>
      <c r="M140" s="2972">
        <v>0.20891317218412928</v>
      </c>
      <c r="N140" s="2972">
        <v>0.10629890371370218</v>
      </c>
      <c r="O140" s="2972">
        <v>1.1654520719961096E-2</v>
      </c>
      <c r="P140" s="2972">
        <v>142.97982283801886</v>
      </c>
      <c r="Q140" s="2972">
        <v>134.02538618988436</v>
      </c>
      <c r="R140" s="2972">
        <v>62.157923397386966</v>
      </c>
      <c r="S140" s="2972">
        <v>12.53051369937242</v>
      </c>
      <c r="T140" s="2972">
        <v>33.64538279447806</v>
      </c>
    </row>
    <row r="141" spans="1:20" ht="15.75">
      <c r="A141" s="2585">
        <v>43635</v>
      </c>
      <c r="B141" s="2971">
        <v>18.385012690548439</v>
      </c>
      <c r="C141" s="2972">
        <v>2.89136667407409</v>
      </c>
      <c r="D141" s="2972">
        <v>125.43510849485044</v>
      </c>
      <c r="E141" s="2972">
        <v>140.8247826414696</v>
      </c>
      <c r="F141" s="2972">
        <v>47.953602789876413</v>
      </c>
      <c r="G141" s="2972">
        <v>135.33344642059964</v>
      </c>
      <c r="H141" s="2972">
        <v>134.77402391166621</v>
      </c>
      <c r="I141" s="2972">
        <v>12.199199371537951</v>
      </c>
      <c r="J141" s="2972">
        <v>138.27362405108951</v>
      </c>
      <c r="K141" s="2972">
        <v>164.48831422337784</v>
      </c>
      <c r="L141" s="2972">
        <v>1.0334994318855428</v>
      </c>
      <c r="M141" s="2972">
        <v>0.21211827242743284</v>
      </c>
      <c r="N141" s="2972">
        <v>0.10799457716451208</v>
      </c>
      <c r="O141" s="2972">
        <v>1.179254693807103E-2</v>
      </c>
      <c r="P141" s="2972">
        <v>144.261943787761</v>
      </c>
      <c r="Q141" s="2972">
        <v>135.43309818980796</v>
      </c>
      <c r="R141" s="2972">
        <v>61.285640079107857</v>
      </c>
      <c r="S141" s="2972">
        <v>12.722226246606006</v>
      </c>
      <c r="T141" s="2972">
        <v>33.282300175992994</v>
      </c>
    </row>
    <row r="142" spans="1:20" ht="15.75">
      <c r="A142" s="2585">
        <v>43665</v>
      </c>
      <c r="B142" s="2971">
        <v>18.221509977003638</v>
      </c>
      <c r="C142" s="2972">
        <v>2.8916852403334024</v>
      </c>
      <c r="D142" s="2972">
        <v>123.98707865950618</v>
      </c>
      <c r="E142" s="2972">
        <v>137.9550379241166</v>
      </c>
      <c r="F142" s="2972">
        <v>48.406183481231025</v>
      </c>
      <c r="G142" s="2972">
        <v>130.44707796384975</v>
      </c>
      <c r="H142" s="2972">
        <v>130.46843456783921</v>
      </c>
      <c r="I142" s="2972">
        <v>12.061870429695267</v>
      </c>
      <c r="J142" s="2972">
        <v>134.74711524162907</v>
      </c>
      <c r="K142" s="2972">
        <v>156.25447573673222</v>
      </c>
      <c r="L142" s="2972">
        <v>1.0146926207309848</v>
      </c>
      <c r="M142" s="2972">
        <v>0.20494923871154</v>
      </c>
      <c r="N142" s="2972">
        <v>0.10429769132602021</v>
      </c>
      <c r="O142" s="2972">
        <v>1.1804905613712131E-2</v>
      </c>
      <c r="P142" s="2972">
        <v>140.03650156309436</v>
      </c>
      <c r="Q142" s="2972">
        <v>131.35766349097975</v>
      </c>
      <c r="R142" s="2972">
        <v>61.072480208239043</v>
      </c>
      <c r="S142" s="2972">
        <v>12.270869568917499</v>
      </c>
      <c r="T142" s="2972">
        <v>32.943700482609614</v>
      </c>
    </row>
    <row r="143" spans="1:20" ht="15.75">
      <c r="A143" s="2585">
        <v>43696</v>
      </c>
      <c r="B143" s="2971">
        <v>17.532245848478077</v>
      </c>
      <c r="C143" s="2972">
        <v>2.7576307470835855</v>
      </c>
      <c r="D143" s="2972">
        <v>122.81431593770117</v>
      </c>
      <c r="E143" s="2972">
        <v>135.8604280674214</v>
      </c>
      <c r="F143" s="2972">
        <v>43.675221188990406</v>
      </c>
      <c r="G143" s="2972">
        <v>127.83290418378269</v>
      </c>
      <c r="H143" s="2972">
        <v>128.51333033162592</v>
      </c>
      <c r="I143" s="2972">
        <v>11.191377450724097</v>
      </c>
      <c r="J143" s="2972">
        <v>131.87151348536347</v>
      </c>
      <c r="K143" s="2972">
        <v>155.40082263787028</v>
      </c>
      <c r="L143" s="2972">
        <v>1.0274167325272101</v>
      </c>
      <c r="M143" s="2972">
        <v>0.19902722527032715</v>
      </c>
      <c r="N143" s="2972">
        <v>0.10074740001785479</v>
      </c>
      <c r="O143" s="2972">
        <v>1.1535362727275894E-2</v>
      </c>
      <c r="P143" s="2972">
        <v>137.281398493316</v>
      </c>
      <c r="Q143" s="2972">
        <v>129.2966477600342</v>
      </c>
      <c r="R143" s="2972">
        <v>60.226380436137028</v>
      </c>
      <c r="S143" s="2972">
        <v>11.787742914103875</v>
      </c>
      <c r="T143" s="2972">
        <v>32.638085109146438</v>
      </c>
    </row>
    <row r="144" spans="1:20" ht="16.5" thickBot="1">
      <c r="A144" s="2816">
        <v>43727</v>
      </c>
      <c r="B144" s="2974">
        <v>17.521379383240941</v>
      </c>
      <c r="C144" s="2975">
        <v>2.7879275656978533</v>
      </c>
      <c r="D144" s="2975">
        <v>120.98845104035807</v>
      </c>
      <c r="E144" s="2975">
        <v>131.8388894463848</v>
      </c>
      <c r="F144" s="2975">
        <v>42.896809604689409</v>
      </c>
      <c r="G144" s="2975">
        <v>124.82792366758076</v>
      </c>
      <c r="H144" s="2975">
        <v>125.06152102373996</v>
      </c>
      <c r="I144" s="2975">
        <v>11.129425647614374</v>
      </c>
      <c r="J144" s="2975">
        <v>128.77159698737117</v>
      </c>
      <c r="K144" s="2975">
        <v>155.49318985289807</v>
      </c>
      <c r="L144" s="2975">
        <v>1.0034765799433012</v>
      </c>
      <c r="M144" s="2975">
        <v>0.19472495302392612</v>
      </c>
      <c r="N144" s="2975">
        <v>0.10123622325371998</v>
      </c>
      <c r="O144" s="2975">
        <v>1.1435602376859238E-2</v>
      </c>
      <c r="P144" s="2975">
        <v>133.43904458966503</v>
      </c>
      <c r="Q144" s="2975">
        <v>125.52533274272798</v>
      </c>
      <c r="R144" s="2975">
        <v>59.21550912441333</v>
      </c>
      <c r="S144" s="2975">
        <v>11.719628736385738</v>
      </c>
      <c r="T144" s="2975">
        <v>32.301110665925378</v>
      </c>
    </row>
    <row r="145" spans="1:20">
      <c r="B145" s="2976"/>
      <c r="C145" s="2976"/>
      <c r="D145" s="2976"/>
      <c r="E145" s="2976"/>
      <c r="F145" s="2976"/>
      <c r="G145" s="2976"/>
      <c r="H145" s="2976"/>
      <c r="I145" s="2976"/>
      <c r="J145" s="2976"/>
      <c r="K145" s="2976"/>
      <c r="L145" s="2976"/>
      <c r="M145" s="2976"/>
      <c r="N145" s="2976"/>
      <c r="O145" s="2976"/>
      <c r="P145" s="2976"/>
      <c r="Q145" s="2976"/>
      <c r="R145" s="2976"/>
      <c r="S145" s="2976"/>
      <c r="T145" s="2976"/>
    </row>
    <row r="146" spans="1:20" ht="14.25">
      <c r="A146" s="2461" t="s">
        <v>314</v>
      </c>
      <c r="B146" s="2152"/>
      <c r="E146" s="2973"/>
      <c r="F146" s="2973"/>
      <c r="G146" s="2973"/>
      <c r="H146" s="2973"/>
      <c r="I146" s="2973"/>
      <c r="J146" s="2973"/>
      <c r="K146" s="2973"/>
      <c r="L146" s="2973"/>
      <c r="M146" s="2973"/>
      <c r="N146" s="2973"/>
      <c r="O146" s="2973"/>
      <c r="P146" s="2973"/>
      <c r="Q146" s="2973"/>
      <c r="R146" s="2973"/>
      <c r="S146" s="2973"/>
      <c r="T146" s="2973"/>
    </row>
    <row r="147" spans="1:20">
      <c r="B147" s="2976"/>
      <c r="C147" s="2976"/>
      <c r="D147" s="2976"/>
      <c r="E147" s="2976"/>
      <c r="F147" s="2976"/>
      <c r="G147" s="2976"/>
      <c r="H147" s="2976"/>
      <c r="I147" s="2976"/>
      <c r="J147" s="2976"/>
      <c r="K147" s="2976"/>
      <c r="L147" s="2976"/>
      <c r="M147" s="2976"/>
      <c r="N147" s="2976"/>
      <c r="O147" s="2976"/>
      <c r="P147" s="2976"/>
      <c r="Q147" s="2976"/>
      <c r="R147" s="2976"/>
      <c r="S147" s="2976"/>
      <c r="T147" s="2976"/>
    </row>
    <row r="148" spans="1:20">
      <c r="B148" s="2976"/>
      <c r="C148" s="2976"/>
      <c r="D148" s="2976"/>
      <c r="E148" s="2976"/>
      <c r="F148" s="2976"/>
      <c r="G148" s="2976"/>
      <c r="H148" s="2976"/>
      <c r="I148" s="2976"/>
      <c r="J148" s="2976"/>
      <c r="K148" s="2976"/>
      <c r="L148" s="2976"/>
      <c r="M148" s="2976"/>
      <c r="N148" s="2976"/>
      <c r="O148" s="2976"/>
      <c r="P148" s="2976"/>
      <c r="Q148" s="2976"/>
      <c r="R148" s="2976"/>
      <c r="S148" s="2976"/>
      <c r="T148" s="2976"/>
    </row>
    <row r="149" spans="1:20">
      <c r="B149" s="2976"/>
      <c r="C149" s="2976"/>
      <c r="D149" s="2976"/>
      <c r="E149" s="2976"/>
      <c r="F149" s="2976"/>
      <c r="G149" s="2976"/>
      <c r="H149" s="2976"/>
      <c r="I149" s="2976"/>
      <c r="J149" s="2976"/>
      <c r="K149" s="2976"/>
      <c r="L149" s="2976"/>
      <c r="M149" s="2976"/>
      <c r="N149" s="2976"/>
      <c r="O149" s="2976"/>
      <c r="P149" s="2976"/>
      <c r="Q149" s="2976"/>
      <c r="R149" s="2976"/>
      <c r="S149" s="2976"/>
      <c r="T149" s="2976"/>
    </row>
    <row r="150" spans="1:20">
      <c r="B150" s="2976"/>
      <c r="C150" s="2976"/>
      <c r="D150" s="2976"/>
      <c r="E150" s="2976"/>
      <c r="F150" s="2976"/>
      <c r="G150" s="2976"/>
      <c r="H150" s="2976"/>
      <c r="I150" s="2976"/>
      <c r="J150" s="2976"/>
      <c r="K150" s="2976"/>
      <c r="L150" s="2976"/>
      <c r="M150" s="2976"/>
      <c r="N150" s="2976"/>
      <c r="O150" s="2976"/>
      <c r="P150" s="2976"/>
      <c r="Q150" s="2976"/>
      <c r="R150" s="2976"/>
      <c r="S150" s="2976"/>
      <c r="T150" s="2976"/>
    </row>
    <row r="151" spans="1:20">
      <c r="B151" s="2976"/>
      <c r="C151" s="2976"/>
      <c r="D151" s="2976"/>
      <c r="E151" s="2976"/>
      <c r="F151" s="2976"/>
      <c r="G151" s="2976"/>
      <c r="H151" s="2976"/>
      <c r="I151" s="2976"/>
      <c r="J151" s="2976"/>
      <c r="K151" s="2976"/>
      <c r="L151" s="2976"/>
      <c r="M151" s="2976"/>
      <c r="N151" s="2976"/>
      <c r="O151" s="2976"/>
      <c r="P151" s="2976"/>
      <c r="Q151" s="2976"/>
      <c r="R151" s="2976"/>
      <c r="S151" s="2976"/>
      <c r="T151" s="2976"/>
    </row>
    <row r="152" spans="1:20">
      <c r="B152" s="2976"/>
      <c r="C152" s="2976"/>
      <c r="D152" s="2976"/>
      <c r="E152" s="2976"/>
      <c r="F152" s="2976"/>
      <c r="G152" s="2976"/>
      <c r="H152" s="2976"/>
      <c r="I152" s="2976"/>
      <c r="J152" s="2976"/>
      <c r="K152" s="2976"/>
      <c r="L152" s="2976"/>
      <c r="M152" s="2976"/>
      <c r="N152" s="2976"/>
      <c r="O152" s="2976"/>
      <c r="P152" s="2976"/>
      <c r="Q152" s="2976"/>
      <c r="R152" s="2976"/>
      <c r="S152" s="2976"/>
      <c r="T152" s="2976"/>
    </row>
    <row r="153" spans="1:20">
      <c r="B153" s="2976"/>
      <c r="C153" s="2976"/>
      <c r="D153" s="2976"/>
      <c r="E153" s="2976"/>
      <c r="F153" s="2976"/>
      <c r="G153" s="2976"/>
      <c r="H153" s="2976"/>
      <c r="I153" s="2976"/>
      <c r="J153" s="2976"/>
      <c r="K153" s="2976"/>
      <c r="L153" s="2976"/>
      <c r="M153" s="2976"/>
      <c r="N153" s="2976"/>
      <c r="O153" s="2976"/>
      <c r="P153" s="2976"/>
      <c r="Q153" s="2976"/>
      <c r="R153" s="2976"/>
      <c r="S153" s="2976"/>
      <c r="T153" s="2976"/>
    </row>
    <row r="154" spans="1:20">
      <c r="B154" s="2976"/>
      <c r="C154" s="2976"/>
      <c r="D154" s="2976"/>
      <c r="E154" s="2976"/>
      <c r="F154" s="2976"/>
      <c r="G154" s="2976"/>
      <c r="H154" s="2976"/>
      <c r="I154" s="2976"/>
      <c r="J154" s="2976"/>
      <c r="K154" s="2976"/>
      <c r="L154" s="2976"/>
      <c r="M154" s="2976"/>
      <c r="N154" s="2976"/>
      <c r="O154" s="2976"/>
      <c r="P154" s="2976"/>
      <c r="Q154" s="2976"/>
      <c r="R154" s="2976"/>
      <c r="S154" s="2976"/>
      <c r="T154" s="2976"/>
    </row>
    <row r="155" spans="1:20">
      <c r="B155" s="2976"/>
      <c r="C155" s="2976"/>
      <c r="D155" s="2976"/>
      <c r="E155" s="2976"/>
      <c r="F155" s="2976"/>
      <c r="G155" s="2976"/>
      <c r="H155" s="2976"/>
      <c r="I155" s="2976"/>
      <c r="J155" s="2976"/>
      <c r="K155" s="2976"/>
      <c r="L155" s="2976"/>
      <c r="M155" s="2976"/>
      <c r="N155" s="2976"/>
      <c r="O155" s="2976"/>
      <c r="P155" s="2976"/>
      <c r="Q155" s="2976"/>
      <c r="R155" s="2976"/>
      <c r="S155" s="2976"/>
      <c r="T155" s="2976"/>
    </row>
    <row r="156" spans="1:20">
      <c r="B156" s="2976"/>
      <c r="C156" s="2976"/>
      <c r="D156" s="2976"/>
      <c r="E156" s="2976"/>
      <c r="F156" s="2976"/>
      <c r="G156" s="2976"/>
      <c r="H156" s="2976"/>
      <c r="I156" s="2976"/>
      <c r="J156" s="2976"/>
      <c r="K156" s="2976"/>
      <c r="L156" s="2976"/>
      <c r="M156" s="2976"/>
      <c r="N156" s="2976"/>
      <c r="O156" s="2976"/>
      <c r="P156" s="2976"/>
      <c r="Q156" s="2976"/>
      <c r="R156" s="2976"/>
      <c r="S156" s="2976"/>
      <c r="T156" s="2976"/>
    </row>
    <row r="157" spans="1:20">
      <c r="B157" s="2976"/>
      <c r="C157" s="2976"/>
      <c r="D157" s="2976"/>
      <c r="E157" s="2976"/>
      <c r="F157" s="2976"/>
      <c r="G157" s="2976"/>
      <c r="H157" s="2976"/>
      <c r="I157" s="2976"/>
      <c r="J157" s="2976"/>
      <c r="K157" s="2976"/>
      <c r="L157" s="2976"/>
      <c r="M157" s="2976"/>
      <c r="N157" s="2976"/>
      <c r="O157" s="2976"/>
      <c r="P157" s="2976"/>
      <c r="Q157" s="2976"/>
      <c r="R157" s="2976"/>
      <c r="S157" s="2976"/>
      <c r="T157" s="2976"/>
    </row>
    <row r="158" spans="1:20">
      <c r="B158" s="2976"/>
      <c r="C158" s="2976"/>
      <c r="D158" s="2976"/>
      <c r="E158" s="2976"/>
      <c r="F158" s="2976"/>
      <c r="G158" s="2976"/>
      <c r="H158" s="2976"/>
      <c r="I158" s="2976"/>
      <c r="J158" s="2976"/>
      <c r="K158" s="2976"/>
      <c r="L158" s="2976"/>
      <c r="M158" s="2976"/>
      <c r="N158" s="2976"/>
      <c r="O158" s="2976"/>
      <c r="P158" s="2976"/>
      <c r="Q158" s="2976"/>
      <c r="R158" s="2976"/>
      <c r="S158" s="2976"/>
      <c r="T158" s="2976"/>
    </row>
    <row r="159" spans="1:20">
      <c r="B159" s="2976"/>
      <c r="C159" s="2976"/>
      <c r="D159" s="2976"/>
      <c r="E159" s="2976"/>
      <c r="F159" s="2976"/>
      <c r="G159" s="2976"/>
      <c r="H159" s="2976"/>
      <c r="I159" s="2976"/>
      <c r="J159" s="2976"/>
      <c r="K159" s="2976"/>
      <c r="L159" s="2976"/>
      <c r="M159" s="2976"/>
      <c r="N159" s="2976"/>
      <c r="O159" s="2976"/>
      <c r="P159" s="2976"/>
      <c r="Q159" s="2976"/>
      <c r="R159" s="2976"/>
      <c r="S159" s="2976"/>
      <c r="T159" s="2976"/>
    </row>
    <row r="160" spans="1:20">
      <c r="B160" s="2976"/>
      <c r="C160" s="2976"/>
      <c r="D160" s="2976"/>
      <c r="E160" s="2976"/>
      <c r="F160" s="2976"/>
      <c r="G160" s="2976"/>
      <c r="H160" s="2976"/>
      <c r="I160" s="2976"/>
      <c r="J160" s="2976"/>
      <c r="K160" s="2976"/>
      <c r="L160" s="2976"/>
      <c r="M160" s="2976"/>
      <c r="N160" s="2976"/>
      <c r="O160" s="2976"/>
      <c r="P160" s="2976"/>
      <c r="Q160" s="2976"/>
      <c r="R160" s="2976"/>
      <c r="S160" s="2976"/>
      <c r="T160" s="2976"/>
    </row>
  </sheetData>
  <hyperlinks>
    <hyperlink ref="A1" location="Menu!A1" display="Return to Menu"/>
  </hyperlinks>
  <pageMargins left="0.7" right="0.7" top="0.75" bottom="0.75" header="0.3" footer="0.3"/>
  <pageSetup scale="59" orientation="portrait" r:id="rId1"/>
  <rowBreaks count="2" manualBreakCount="2">
    <brk id="39" max="19" man="1"/>
    <brk id="75" max="16383" man="1"/>
  </rowBreaks>
  <colBreaks count="1" manualBreakCount="1">
    <brk id="11" max="142"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view="pageBreakPreview" zoomScale="90" zoomScaleNormal="100" zoomScaleSheetLayoutView="90" workbookViewId="0"/>
  </sheetViews>
  <sheetFormatPr defaultColWidth="11.28515625" defaultRowHeight="12.75"/>
  <cols>
    <col min="1" max="1" width="13.5703125" style="2960" customWidth="1"/>
    <col min="2" max="2" width="14.42578125" style="2960" customWidth="1"/>
    <col min="3" max="3" width="11.85546875" style="2960" customWidth="1"/>
    <col min="4" max="4" width="14.42578125" style="2960" customWidth="1"/>
    <col min="5" max="5" width="15.7109375" style="2960" customWidth="1"/>
    <col min="6" max="6" width="13.140625" style="2960" customWidth="1"/>
    <col min="7" max="8" width="14.42578125" style="2960" customWidth="1"/>
    <col min="9" max="9" width="14" style="2960" customWidth="1"/>
    <col min="10" max="11" width="14.42578125" style="2960" customWidth="1"/>
    <col min="12" max="12" width="11.85546875" style="2960" customWidth="1"/>
    <col min="13" max="14" width="15.7109375" style="2960" customWidth="1"/>
    <col min="15" max="15" width="14.140625" style="2960" customWidth="1"/>
    <col min="16" max="18" width="14.42578125" style="2960" customWidth="1"/>
    <col min="19" max="20" width="13.140625" style="2960" customWidth="1"/>
    <col min="21" max="254" width="11.28515625" style="2960"/>
    <col min="255" max="255" width="13.5703125" style="2960" customWidth="1"/>
    <col min="256" max="256" width="14.42578125" style="2960" customWidth="1"/>
    <col min="257" max="257" width="11.85546875" style="2960" customWidth="1"/>
    <col min="258" max="258" width="14.42578125" style="2960" customWidth="1"/>
    <col min="259" max="259" width="15.7109375" style="2960" customWidth="1"/>
    <col min="260" max="260" width="13.140625" style="2960" customWidth="1"/>
    <col min="261" max="262" width="14.42578125" style="2960" customWidth="1"/>
    <col min="263" max="263" width="14" style="2960" customWidth="1"/>
    <col min="264" max="265" width="14.42578125" style="2960" customWidth="1"/>
    <col min="266" max="266" width="11.85546875" style="2960" customWidth="1"/>
    <col min="267" max="268" width="15.7109375" style="2960" customWidth="1"/>
    <col min="269" max="269" width="14.140625" style="2960" customWidth="1"/>
    <col min="270" max="272" width="14.42578125" style="2960" customWidth="1"/>
    <col min="273" max="274" width="13.140625" style="2960" customWidth="1"/>
    <col min="275" max="275" width="11.85546875" style="2960" customWidth="1"/>
    <col min="276" max="510" width="11.28515625" style="2960"/>
    <col min="511" max="511" width="13.5703125" style="2960" customWidth="1"/>
    <col min="512" max="512" width="14.42578125" style="2960" customWidth="1"/>
    <col min="513" max="513" width="11.85546875" style="2960" customWidth="1"/>
    <col min="514" max="514" width="14.42578125" style="2960" customWidth="1"/>
    <col min="515" max="515" width="15.7109375" style="2960" customWidth="1"/>
    <col min="516" max="516" width="13.140625" style="2960" customWidth="1"/>
    <col min="517" max="518" width="14.42578125" style="2960" customWidth="1"/>
    <col min="519" max="519" width="14" style="2960" customWidth="1"/>
    <col min="520" max="521" width="14.42578125" style="2960" customWidth="1"/>
    <col min="522" max="522" width="11.85546875" style="2960" customWidth="1"/>
    <col min="523" max="524" width="15.7109375" style="2960" customWidth="1"/>
    <col min="525" max="525" width="14.140625" style="2960" customWidth="1"/>
    <col min="526" max="528" width="14.42578125" style="2960" customWidth="1"/>
    <col min="529" max="530" width="13.140625" style="2960" customWidth="1"/>
    <col min="531" max="531" width="11.85546875" style="2960" customWidth="1"/>
    <col min="532" max="766" width="11.28515625" style="2960"/>
    <col min="767" max="767" width="13.5703125" style="2960" customWidth="1"/>
    <col min="768" max="768" width="14.42578125" style="2960" customWidth="1"/>
    <col min="769" max="769" width="11.85546875" style="2960" customWidth="1"/>
    <col min="770" max="770" width="14.42578125" style="2960" customWidth="1"/>
    <col min="771" max="771" width="15.7109375" style="2960" customWidth="1"/>
    <col min="772" max="772" width="13.140625" style="2960" customWidth="1"/>
    <col min="773" max="774" width="14.42578125" style="2960" customWidth="1"/>
    <col min="775" max="775" width="14" style="2960" customWidth="1"/>
    <col min="776" max="777" width="14.42578125" style="2960" customWidth="1"/>
    <col min="778" max="778" width="11.85546875" style="2960" customWidth="1"/>
    <col min="779" max="780" width="15.7109375" style="2960" customWidth="1"/>
    <col min="781" max="781" width="14.140625" style="2960" customWidth="1"/>
    <col min="782" max="784" width="14.42578125" style="2960" customWidth="1"/>
    <col min="785" max="786" width="13.140625" style="2960" customWidth="1"/>
    <col min="787" max="787" width="11.85546875" style="2960" customWidth="1"/>
    <col min="788" max="1022" width="11.28515625" style="2960"/>
    <col min="1023" max="1023" width="13.5703125" style="2960" customWidth="1"/>
    <col min="1024" max="1024" width="14.42578125" style="2960" customWidth="1"/>
    <col min="1025" max="1025" width="11.85546875" style="2960" customWidth="1"/>
    <col min="1026" max="1026" width="14.42578125" style="2960" customWidth="1"/>
    <col min="1027" max="1027" width="15.7109375" style="2960" customWidth="1"/>
    <col min="1028" max="1028" width="13.140625" style="2960" customWidth="1"/>
    <col min="1029" max="1030" width="14.42578125" style="2960" customWidth="1"/>
    <col min="1031" max="1031" width="14" style="2960" customWidth="1"/>
    <col min="1032" max="1033" width="14.42578125" style="2960" customWidth="1"/>
    <col min="1034" max="1034" width="11.85546875" style="2960" customWidth="1"/>
    <col min="1035" max="1036" width="15.7109375" style="2960" customWidth="1"/>
    <col min="1037" max="1037" width="14.140625" style="2960" customWidth="1"/>
    <col min="1038" max="1040" width="14.42578125" style="2960" customWidth="1"/>
    <col min="1041" max="1042" width="13.140625" style="2960" customWidth="1"/>
    <col min="1043" max="1043" width="11.85546875" style="2960" customWidth="1"/>
    <col min="1044" max="1278" width="11.28515625" style="2960"/>
    <col min="1279" max="1279" width="13.5703125" style="2960" customWidth="1"/>
    <col min="1280" max="1280" width="14.42578125" style="2960" customWidth="1"/>
    <col min="1281" max="1281" width="11.85546875" style="2960" customWidth="1"/>
    <col min="1282" max="1282" width="14.42578125" style="2960" customWidth="1"/>
    <col min="1283" max="1283" width="15.7109375" style="2960" customWidth="1"/>
    <col min="1284" max="1284" width="13.140625" style="2960" customWidth="1"/>
    <col min="1285" max="1286" width="14.42578125" style="2960" customWidth="1"/>
    <col min="1287" max="1287" width="14" style="2960" customWidth="1"/>
    <col min="1288" max="1289" width="14.42578125" style="2960" customWidth="1"/>
    <col min="1290" max="1290" width="11.85546875" style="2960" customWidth="1"/>
    <col min="1291" max="1292" width="15.7109375" style="2960" customWidth="1"/>
    <col min="1293" max="1293" width="14.140625" style="2960" customWidth="1"/>
    <col min="1294" max="1296" width="14.42578125" style="2960" customWidth="1"/>
    <col min="1297" max="1298" width="13.140625" style="2960" customWidth="1"/>
    <col min="1299" max="1299" width="11.85546875" style="2960" customWidth="1"/>
    <col min="1300" max="1534" width="11.28515625" style="2960"/>
    <col min="1535" max="1535" width="13.5703125" style="2960" customWidth="1"/>
    <col min="1536" max="1536" width="14.42578125" style="2960" customWidth="1"/>
    <col min="1537" max="1537" width="11.85546875" style="2960" customWidth="1"/>
    <col min="1538" max="1538" width="14.42578125" style="2960" customWidth="1"/>
    <col min="1539" max="1539" width="15.7109375" style="2960" customWidth="1"/>
    <col min="1540" max="1540" width="13.140625" style="2960" customWidth="1"/>
    <col min="1541" max="1542" width="14.42578125" style="2960" customWidth="1"/>
    <col min="1543" max="1543" width="14" style="2960" customWidth="1"/>
    <col min="1544" max="1545" width="14.42578125" style="2960" customWidth="1"/>
    <col min="1546" max="1546" width="11.85546875" style="2960" customWidth="1"/>
    <col min="1547" max="1548" width="15.7109375" style="2960" customWidth="1"/>
    <col min="1549" max="1549" width="14.140625" style="2960" customWidth="1"/>
    <col min="1550" max="1552" width="14.42578125" style="2960" customWidth="1"/>
    <col min="1553" max="1554" width="13.140625" style="2960" customWidth="1"/>
    <col min="1555" max="1555" width="11.85546875" style="2960" customWidth="1"/>
    <col min="1556" max="1790" width="11.28515625" style="2960"/>
    <col min="1791" max="1791" width="13.5703125" style="2960" customWidth="1"/>
    <col min="1792" max="1792" width="14.42578125" style="2960" customWidth="1"/>
    <col min="1793" max="1793" width="11.85546875" style="2960" customWidth="1"/>
    <col min="1794" max="1794" width="14.42578125" style="2960" customWidth="1"/>
    <col min="1795" max="1795" width="15.7109375" style="2960" customWidth="1"/>
    <col min="1796" max="1796" width="13.140625" style="2960" customWidth="1"/>
    <col min="1797" max="1798" width="14.42578125" style="2960" customWidth="1"/>
    <col min="1799" max="1799" width="14" style="2960" customWidth="1"/>
    <col min="1800" max="1801" width="14.42578125" style="2960" customWidth="1"/>
    <col min="1802" max="1802" width="11.85546875" style="2960" customWidth="1"/>
    <col min="1803" max="1804" width="15.7109375" style="2960" customWidth="1"/>
    <col min="1805" max="1805" width="14.140625" style="2960" customWidth="1"/>
    <col min="1806" max="1808" width="14.42578125" style="2960" customWidth="1"/>
    <col min="1809" max="1810" width="13.140625" style="2960" customWidth="1"/>
    <col min="1811" max="1811" width="11.85546875" style="2960" customWidth="1"/>
    <col min="1812" max="2046" width="11.28515625" style="2960"/>
    <col min="2047" max="2047" width="13.5703125" style="2960" customWidth="1"/>
    <col min="2048" max="2048" width="14.42578125" style="2960" customWidth="1"/>
    <col min="2049" max="2049" width="11.85546875" style="2960" customWidth="1"/>
    <col min="2050" max="2050" width="14.42578125" style="2960" customWidth="1"/>
    <col min="2051" max="2051" width="15.7109375" style="2960" customWidth="1"/>
    <col min="2052" max="2052" width="13.140625" style="2960" customWidth="1"/>
    <col min="2053" max="2054" width="14.42578125" style="2960" customWidth="1"/>
    <col min="2055" max="2055" width="14" style="2960" customWidth="1"/>
    <col min="2056" max="2057" width="14.42578125" style="2960" customWidth="1"/>
    <col min="2058" max="2058" width="11.85546875" style="2960" customWidth="1"/>
    <col min="2059" max="2060" width="15.7109375" style="2960" customWidth="1"/>
    <col min="2061" max="2061" width="14.140625" style="2960" customWidth="1"/>
    <col min="2062" max="2064" width="14.42578125" style="2960" customWidth="1"/>
    <col min="2065" max="2066" width="13.140625" style="2960" customWidth="1"/>
    <col min="2067" max="2067" width="11.85546875" style="2960" customWidth="1"/>
    <col min="2068" max="2302" width="11.28515625" style="2960"/>
    <col min="2303" max="2303" width="13.5703125" style="2960" customWidth="1"/>
    <col min="2304" max="2304" width="14.42578125" style="2960" customWidth="1"/>
    <col min="2305" max="2305" width="11.85546875" style="2960" customWidth="1"/>
    <col min="2306" max="2306" width="14.42578125" style="2960" customWidth="1"/>
    <col min="2307" max="2307" width="15.7109375" style="2960" customWidth="1"/>
    <col min="2308" max="2308" width="13.140625" style="2960" customWidth="1"/>
    <col min="2309" max="2310" width="14.42578125" style="2960" customWidth="1"/>
    <col min="2311" max="2311" width="14" style="2960" customWidth="1"/>
    <col min="2312" max="2313" width="14.42578125" style="2960" customWidth="1"/>
    <col min="2314" max="2314" width="11.85546875" style="2960" customWidth="1"/>
    <col min="2315" max="2316" width="15.7109375" style="2960" customWidth="1"/>
    <col min="2317" max="2317" width="14.140625" style="2960" customWidth="1"/>
    <col min="2318" max="2320" width="14.42578125" style="2960" customWidth="1"/>
    <col min="2321" max="2322" width="13.140625" style="2960" customWidth="1"/>
    <col min="2323" max="2323" width="11.85546875" style="2960" customWidth="1"/>
    <col min="2324" max="2558" width="11.28515625" style="2960"/>
    <col min="2559" max="2559" width="13.5703125" style="2960" customWidth="1"/>
    <col min="2560" max="2560" width="14.42578125" style="2960" customWidth="1"/>
    <col min="2561" max="2561" width="11.85546875" style="2960" customWidth="1"/>
    <col min="2562" max="2562" width="14.42578125" style="2960" customWidth="1"/>
    <col min="2563" max="2563" width="15.7109375" style="2960" customWidth="1"/>
    <col min="2564" max="2564" width="13.140625" style="2960" customWidth="1"/>
    <col min="2565" max="2566" width="14.42578125" style="2960" customWidth="1"/>
    <col min="2567" max="2567" width="14" style="2960" customWidth="1"/>
    <col min="2568" max="2569" width="14.42578125" style="2960" customWidth="1"/>
    <col min="2570" max="2570" width="11.85546875" style="2960" customWidth="1"/>
    <col min="2571" max="2572" width="15.7109375" style="2960" customWidth="1"/>
    <col min="2573" max="2573" width="14.140625" style="2960" customWidth="1"/>
    <col min="2574" max="2576" width="14.42578125" style="2960" customWidth="1"/>
    <col min="2577" max="2578" width="13.140625" style="2960" customWidth="1"/>
    <col min="2579" max="2579" width="11.85546875" style="2960" customWidth="1"/>
    <col min="2580" max="2814" width="11.28515625" style="2960"/>
    <col min="2815" max="2815" width="13.5703125" style="2960" customWidth="1"/>
    <col min="2816" max="2816" width="14.42578125" style="2960" customWidth="1"/>
    <col min="2817" max="2817" width="11.85546875" style="2960" customWidth="1"/>
    <col min="2818" max="2818" width="14.42578125" style="2960" customWidth="1"/>
    <col min="2819" max="2819" width="15.7109375" style="2960" customWidth="1"/>
    <col min="2820" max="2820" width="13.140625" style="2960" customWidth="1"/>
    <col min="2821" max="2822" width="14.42578125" style="2960" customWidth="1"/>
    <col min="2823" max="2823" width="14" style="2960" customWidth="1"/>
    <col min="2824" max="2825" width="14.42578125" style="2960" customWidth="1"/>
    <col min="2826" max="2826" width="11.85546875" style="2960" customWidth="1"/>
    <col min="2827" max="2828" width="15.7109375" style="2960" customWidth="1"/>
    <col min="2829" max="2829" width="14.140625" style="2960" customWidth="1"/>
    <col min="2830" max="2832" width="14.42578125" style="2960" customWidth="1"/>
    <col min="2833" max="2834" width="13.140625" style="2960" customWidth="1"/>
    <col min="2835" max="2835" width="11.85546875" style="2960" customWidth="1"/>
    <col min="2836" max="3070" width="11.28515625" style="2960"/>
    <col min="3071" max="3071" width="13.5703125" style="2960" customWidth="1"/>
    <col min="3072" max="3072" width="14.42578125" style="2960" customWidth="1"/>
    <col min="3073" max="3073" width="11.85546875" style="2960" customWidth="1"/>
    <col min="3074" max="3074" width="14.42578125" style="2960" customWidth="1"/>
    <col min="3075" max="3075" width="15.7109375" style="2960" customWidth="1"/>
    <col min="3076" max="3076" width="13.140625" style="2960" customWidth="1"/>
    <col min="3077" max="3078" width="14.42578125" style="2960" customWidth="1"/>
    <col min="3079" max="3079" width="14" style="2960" customWidth="1"/>
    <col min="3080" max="3081" width="14.42578125" style="2960" customWidth="1"/>
    <col min="3082" max="3082" width="11.85546875" style="2960" customWidth="1"/>
    <col min="3083" max="3084" width="15.7109375" style="2960" customWidth="1"/>
    <col min="3085" max="3085" width="14.140625" style="2960" customWidth="1"/>
    <col min="3086" max="3088" width="14.42578125" style="2960" customWidth="1"/>
    <col min="3089" max="3090" width="13.140625" style="2960" customWidth="1"/>
    <col min="3091" max="3091" width="11.85546875" style="2960" customWidth="1"/>
    <col min="3092" max="3326" width="11.28515625" style="2960"/>
    <col min="3327" max="3327" width="13.5703125" style="2960" customWidth="1"/>
    <col min="3328" max="3328" width="14.42578125" style="2960" customWidth="1"/>
    <col min="3329" max="3329" width="11.85546875" style="2960" customWidth="1"/>
    <col min="3330" max="3330" width="14.42578125" style="2960" customWidth="1"/>
    <col min="3331" max="3331" width="15.7109375" style="2960" customWidth="1"/>
    <col min="3332" max="3332" width="13.140625" style="2960" customWidth="1"/>
    <col min="3333" max="3334" width="14.42578125" style="2960" customWidth="1"/>
    <col min="3335" max="3335" width="14" style="2960" customWidth="1"/>
    <col min="3336" max="3337" width="14.42578125" style="2960" customWidth="1"/>
    <col min="3338" max="3338" width="11.85546875" style="2960" customWidth="1"/>
    <col min="3339" max="3340" width="15.7109375" style="2960" customWidth="1"/>
    <col min="3341" max="3341" width="14.140625" style="2960" customWidth="1"/>
    <col min="3342" max="3344" width="14.42578125" style="2960" customWidth="1"/>
    <col min="3345" max="3346" width="13.140625" style="2960" customWidth="1"/>
    <col min="3347" max="3347" width="11.85546875" style="2960" customWidth="1"/>
    <col min="3348" max="3582" width="11.28515625" style="2960"/>
    <col min="3583" max="3583" width="13.5703125" style="2960" customWidth="1"/>
    <col min="3584" max="3584" width="14.42578125" style="2960" customWidth="1"/>
    <col min="3585" max="3585" width="11.85546875" style="2960" customWidth="1"/>
    <col min="3586" max="3586" width="14.42578125" style="2960" customWidth="1"/>
    <col min="3587" max="3587" width="15.7109375" style="2960" customWidth="1"/>
    <col min="3588" max="3588" width="13.140625" style="2960" customWidth="1"/>
    <col min="3589" max="3590" width="14.42578125" style="2960" customWidth="1"/>
    <col min="3591" max="3591" width="14" style="2960" customWidth="1"/>
    <col min="3592" max="3593" width="14.42578125" style="2960" customWidth="1"/>
    <col min="3594" max="3594" width="11.85546875" style="2960" customWidth="1"/>
    <col min="3595" max="3596" width="15.7109375" style="2960" customWidth="1"/>
    <col min="3597" max="3597" width="14.140625" style="2960" customWidth="1"/>
    <col min="3598" max="3600" width="14.42578125" style="2960" customWidth="1"/>
    <col min="3601" max="3602" width="13.140625" style="2960" customWidth="1"/>
    <col min="3603" max="3603" width="11.85546875" style="2960" customWidth="1"/>
    <col min="3604" max="3838" width="11.28515625" style="2960"/>
    <col min="3839" max="3839" width="13.5703125" style="2960" customWidth="1"/>
    <col min="3840" max="3840" width="14.42578125" style="2960" customWidth="1"/>
    <col min="3841" max="3841" width="11.85546875" style="2960" customWidth="1"/>
    <col min="3842" max="3842" width="14.42578125" style="2960" customWidth="1"/>
    <col min="3843" max="3843" width="15.7109375" style="2960" customWidth="1"/>
    <col min="3844" max="3844" width="13.140625" style="2960" customWidth="1"/>
    <col min="3845" max="3846" width="14.42578125" style="2960" customWidth="1"/>
    <col min="3847" max="3847" width="14" style="2960" customWidth="1"/>
    <col min="3848" max="3849" width="14.42578125" style="2960" customWidth="1"/>
    <col min="3850" max="3850" width="11.85546875" style="2960" customWidth="1"/>
    <col min="3851" max="3852" width="15.7109375" style="2960" customWidth="1"/>
    <col min="3853" max="3853" width="14.140625" style="2960" customWidth="1"/>
    <col min="3854" max="3856" width="14.42578125" style="2960" customWidth="1"/>
    <col min="3857" max="3858" width="13.140625" style="2960" customWidth="1"/>
    <col min="3859" max="3859" width="11.85546875" style="2960" customWidth="1"/>
    <col min="3860" max="4094" width="11.28515625" style="2960"/>
    <col min="4095" max="4095" width="13.5703125" style="2960" customWidth="1"/>
    <col min="4096" max="4096" width="14.42578125" style="2960" customWidth="1"/>
    <col min="4097" max="4097" width="11.85546875" style="2960" customWidth="1"/>
    <col min="4098" max="4098" width="14.42578125" style="2960" customWidth="1"/>
    <col min="4099" max="4099" width="15.7109375" style="2960" customWidth="1"/>
    <col min="4100" max="4100" width="13.140625" style="2960" customWidth="1"/>
    <col min="4101" max="4102" width="14.42578125" style="2960" customWidth="1"/>
    <col min="4103" max="4103" width="14" style="2960" customWidth="1"/>
    <col min="4104" max="4105" width="14.42578125" style="2960" customWidth="1"/>
    <col min="4106" max="4106" width="11.85546875" style="2960" customWidth="1"/>
    <col min="4107" max="4108" width="15.7109375" style="2960" customWidth="1"/>
    <col min="4109" max="4109" width="14.140625" style="2960" customWidth="1"/>
    <col min="4110" max="4112" width="14.42578125" style="2960" customWidth="1"/>
    <col min="4113" max="4114" width="13.140625" style="2960" customWidth="1"/>
    <col min="4115" max="4115" width="11.85546875" style="2960" customWidth="1"/>
    <col min="4116" max="4350" width="11.28515625" style="2960"/>
    <col min="4351" max="4351" width="13.5703125" style="2960" customWidth="1"/>
    <col min="4352" max="4352" width="14.42578125" style="2960" customWidth="1"/>
    <col min="4353" max="4353" width="11.85546875" style="2960" customWidth="1"/>
    <col min="4354" max="4354" width="14.42578125" style="2960" customWidth="1"/>
    <col min="4355" max="4355" width="15.7109375" style="2960" customWidth="1"/>
    <col min="4356" max="4356" width="13.140625" style="2960" customWidth="1"/>
    <col min="4357" max="4358" width="14.42578125" style="2960" customWidth="1"/>
    <col min="4359" max="4359" width="14" style="2960" customWidth="1"/>
    <col min="4360" max="4361" width="14.42578125" style="2960" customWidth="1"/>
    <col min="4362" max="4362" width="11.85546875" style="2960" customWidth="1"/>
    <col min="4363" max="4364" width="15.7109375" style="2960" customWidth="1"/>
    <col min="4365" max="4365" width="14.140625" style="2960" customWidth="1"/>
    <col min="4366" max="4368" width="14.42578125" style="2960" customWidth="1"/>
    <col min="4369" max="4370" width="13.140625" style="2960" customWidth="1"/>
    <col min="4371" max="4371" width="11.85546875" style="2960" customWidth="1"/>
    <col min="4372" max="4606" width="11.28515625" style="2960"/>
    <col min="4607" max="4607" width="13.5703125" style="2960" customWidth="1"/>
    <col min="4608" max="4608" width="14.42578125" style="2960" customWidth="1"/>
    <col min="4609" max="4609" width="11.85546875" style="2960" customWidth="1"/>
    <col min="4610" max="4610" width="14.42578125" style="2960" customWidth="1"/>
    <col min="4611" max="4611" width="15.7109375" style="2960" customWidth="1"/>
    <col min="4612" max="4612" width="13.140625" style="2960" customWidth="1"/>
    <col min="4613" max="4614" width="14.42578125" style="2960" customWidth="1"/>
    <col min="4615" max="4615" width="14" style="2960" customWidth="1"/>
    <col min="4616" max="4617" width="14.42578125" style="2960" customWidth="1"/>
    <col min="4618" max="4618" width="11.85546875" style="2960" customWidth="1"/>
    <col min="4619" max="4620" width="15.7109375" style="2960" customWidth="1"/>
    <col min="4621" max="4621" width="14.140625" style="2960" customWidth="1"/>
    <col min="4622" max="4624" width="14.42578125" style="2960" customWidth="1"/>
    <col min="4625" max="4626" width="13.140625" style="2960" customWidth="1"/>
    <col min="4627" max="4627" width="11.85546875" style="2960" customWidth="1"/>
    <col min="4628" max="4862" width="11.28515625" style="2960"/>
    <col min="4863" max="4863" width="13.5703125" style="2960" customWidth="1"/>
    <col min="4864" max="4864" width="14.42578125" style="2960" customWidth="1"/>
    <col min="4865" max="4865" width="11.85546875" style="2960" customWidth="1"/>
    <col min="4866" max="4866" width="14.42578125" style="2960" customWidth="1"/>
    <col min="4867" max="4867" width="15.7109375" style="2960" customWidth="1"/>
    <col min="4868" max="4868" width="13.140625" style="2960" customWidth="1"/>
    <col min="4869" max="4870" width="14.42578125" style="2960" customWidth="1"/>
    <col min="4871" max="4871" width="14" style="2960" customWidth="1"/>
    <col min="4872" max="4873" width="14.42578125" style="2960" customWidth="1"/>
    <col min="4874" max="4874" width="11.85546875" style="2960" customWidth="1"/>
    <col min="4875" max="4876" width="15.7109375" style="2960" customWidth="1"/>
    <col min="4877" max="4877" width="14.140625" style="2960" customWidth="1"/>
    <col min="4878" max="4880" width="14.42578125" style="2960" customWidth="1"/>
    <col min="4881" max="4882" width="13.140625" style="2960" customWidth="1"/>
    <col min="4883" max="4883" width="11.85546875" style="2960" customWidth="1"/>
    <col min="4884" max="5118" width="11.28515625" style="2960"/>
    <col min="5119" max="5119" width="13.5703125" style="2960" customWidth="1"/>
    <col min="5120" max="5120" width="14.42578125" style="2960" customWidth="1"/>
    <col min="5121" max="5121" width="11.85546875" style="2960" customWidth="1"/>
    <col min="5122" max="5122" width="14.42578125" style="2960" customWidth="1"/>
    <col min="5123" max="5123" width="15.7109375" style="2960" customWidth="1"/>
    <col min="5124" max="5124" width="13.140625" style="2960" customWidth="1"/>
    <col min="5125" max="5126" width="14.42578125" style="2960" customWidth="1"/>
    <col min="5127" max="5127" width="14" style="2960" customWidth="1"/>
    <col min="5128" max="5129" width="14.42578125" style="2960" customWidth="1"/>
    <col min="5130" max="5130" width="11.85546875" style="2960" customWidth="1"/>
    <col min="5131" max="5132" width="15.7109375" style="2960" customWidth="1"/>
    <col min="5133" max="5133" width="14.140625" style="2960" customWidth="1"/>
    <col min="5134" max="5136" width="14.42578125" style="2960" customWidth="1"/>
    <col min="5137" max="5138" width="13.140625" style="2960" customWidth="1"/>
    <col min="5139" max="5139" width="11.85546875" style="2960" customWidth="1"/>
    <col min="5140" max="5374" width="11.28515625" style="2960"/>
    <col min="5375" max="5375" width="13.5703125" style="2960" customWidth="1"/>
    <col min="5376" max="5376" width="14.42578125" style="2960" customWidth="1"/>
    <col min="5377" max="5377" width="11.85546875" style="2960" customWidth="1"/>
    <col min="5378" max="5378" width="14.42578125" style="2960" customWidth="1"/>
    <col min="5379" max="5379" width="15.7109375" style="2960" customWidth="1"/>
    <col min="5380" max="5380" width="13.140625" style="2960" customWidth="1"/>
    <col min="5381" max="5382" width="14.42578125" style="2960" customWidth="1"/>
    <col min="5383" max="5383" width="14" style="2960" customWidth="1"/>
    <col min="5384" max="5385" width="14.42578125" style="2960" customWidth="1"/>
    <col min="5386" max="5386" width="11.85546875" style="2960" customWidth="1"/>
    <col min="5387" max="5388" width="15.7109375" style="2960" customWidth="1"/>
    <col min="5389" max="5389" width="14.140625" style="2960" customWidth="1"/>
    <col min="5390" max="5392" width="14.42578125" style="2960" customWidth="1"/>
    <col min="5393" max="5394" width="13.140625" style="2960" customWidth="1"/>
    <col min="5395" max="5395" width="11.85546875" style="2960" customWidth="1"/>
    <col min="5396" max="5630" width="11.28515625" style="2960"/>
    <col min="5631" max="5631" width="13.5703125" style="2960" customWidth="1"/>
    <col min="5632" max="5632" width="14.42578125" style="2960" customWidth="1"/>
    <col min="5633" max="5633" width="11.85546875" style="2960" customWidth="1"/>
    <col min="5634" max="5634" width="14.42578125" style="2960" customWidth="1"/>
    <col min="5635" max="5635" width="15.7109375" style="2960" customWidth="1"/>
    <col min="5636" max="5636" width="13.140625" style="2960" customWidth="1"/>
    <col min="5637" max="5638" width="14.42578125" style="2960" customWidth="1"/>
    <col min="5639" max="5639" width="14" style="2960" customWidth="1"/>
    <col min="5640" max="5641" width="14.42578125" style="2960" customWidth="1"/>
    <col min="5642" max="5642" width="11.85546875" style="2960" customWidth="1"/>
    <col min="5643" max="5644" width="15.7109375" style="2960" customWidth="1"/>
    <col min="5645" max="5645" width="14.140625" style="2960" customWidth="1"/>
    <col min="5646" max="5648" width="14.42578125" style="2960" customWidth="1"/>
    <col min="5649" max="5650" width="13.140625" style="2960" customWidth="1"/>
    <col min="5651" max="5651" width="11.85546875" style="2960" customWidth="1"/>
    <col min="5652" max="5886" width="11.28515625" style="2960"/>
    <col min="5887" max="5887" width="13.5703125" style="2960" customWidth="1"/>
    <col min="5888" max="5888" width="14.42578125" style="2960" customWidth="1"/>
    <col min="5889" max="5889" width="11.85546875" style="2960" customWidth="1"/>
    <col min="5890" max="5890" width="14.42578125" style="2960" customWidth="1"/>
    <col min="5891" max="5891" width="15.7109375" style="2960" customWidth="1"/>
    <col min="5892" max="5892" width="13.140625" style="2960" customWidth="1"/>
    <col min="5893" max="5894" width="14.42578125" style="2960" customWidth="1"/>
    <col min="5895" max="5895" width="14" style="2960" customWidth="1"/>
    <col min="5896" max="5897" width="14.42578125" style="2960" customWidth="1"/>
    <col min="5898" max="5898" width="11.85546875" style="2960" customWidth="1"/>
    <col min="5899" max="5900" width="15.7109375" style="2960" customWidth="1"/>
    <col min="5901" max="5901" width="14.140625" style="2960" customWidth="1"/>
    <col min="5902" max="5904" width="14.42578125" style="2960" customWidth="1"/>
    <col min="5905" max="5906" width="13.140625" style="2960" customWidth="1"/>
    <col min="5907" max="5907" width="11.85546875" style="2960" customWidth="1"/>
    <col min="5908" max="6142" width="11.28515625" style="2960"/>
    <col min="6143" max="6143" width="13.5703125" style="2960" customWidth="1"/>
    <col min="6144" max="6144" width="14.42578125" style="2960" customWidth="1"/>
    <col min="6145" max="6145" width="11.85546875" style="2960" customWidth="1"/>
    <col min="6146" max="6146" width="14.42578125" style="2960" customWidth="1"/>
    <col min="6147" max="6147" width="15.7109375" style="2960" customWidth="1"/>
    <col min="6148" max="6148" width="13.140625" style="2960" customWidth="1"/>
    <col min="6149" max="6150" width="14.42578125" style="2960" customWidth="1"/>
    <col min="6151" max="6151" width="14" style="2960" customWidth="1"/>
    <col min="6152" max="6153" width="14.42578125" style="2960" customWidth="1"/>
    <col min="6154" max="6154" width="11.85546875" style="2960" customWidth="1"/>
    <col min="6155" max="6156" width="15.7109375" style="2960" customWidth="1"/>
    <col min="6157" max="6157" width="14.140625" style="2960" customWidth="1"/>
    <col min="6158" max="6160" width="14.42578125" style="2960" customWidth="1"/>
    <col min="6161" max="6162" width="13.140625" style="2960" customWidth="1"/>
    <col min="6163" max="6163" width="11.85546875" style="2960" customWidth="1"/>
    <col min="6164" max="6398" width="11.28515625" style="2960"/>
    <col min="6399" max="6399" width="13.5703125" style="2960" customWidth="1"/>
    <col min="6400" max="6400" width="14.42578125" style="2960" customWidth="1"/>
    <col min="6401" max="6401" width="11.85546875" style="2960" customWidth="1"/>
    <col min="6402" max="6402" width="14.42578125" style="2960" customWidth="1"/>
    <col min="6403" max="6403" width="15.7109375" style="2960" customWidth="1"/>
    <col min="6404" max="6404" width="13.140625" style="2960" customWidth="1"/>
    <col min="6405" max="6406" width="14.42578125" style="2960" customWidth="1"/>
    <col min="6407" max="6407" width="14" style="2960" customWidth="1"/>
    <col min="6408" max="6409" width="14.42578125" style="2960" customWidth="1"/>
    <col min="6410" max="6410" width="11.85546875" style="2960" customWidth="1"/>
    <col min="6411" max="6412" width="15.7109375" style="2960" customWidth="1"/>
    <col min="6413" max="6413" width="14.140625" style="2960" customWidth="1"/>
    <col min="6414" max="6416" width="14.42578125" style="2960" customWidth="1"/>
    <col min="6417" max="6418" width="13.140625" style="2960" customWidth="1"/>
    <col min="6419" max="6419" width="11.85546875" style="2960" customWidth="1"/>
    <col min="6420" max="6654" width="11.28515625" style="2960"/>
    <col min="6655" max="6655" width="13.5703125" style="2960" customWidth="1"/>
    <col min="6656" max="6656" width="14.42578125" style="2960" customWidth="1"/>
    <col min="6657" max="6657" width="11.85546875" style="2960" customWidth="1"/>
    <col min="6658" max="6658" width="14.42578125" style="2960" customWidth="1"/>
    <col min="6659" max="6659" width="15.7109375" style="2960" customWidth="1"/>
    <col min="6660" max="6660" width="13.140625" style="2960" customWidth="1"/>
    <col min="6661" max="6662" width="14.42578125" style="2960" customWidth="1"/>
    <col min="6663" max="6663" width="14" style="2960" customWidth="1"/>
    <col min="6664" max="6665" width="14.42578125" style="2960" customWidth="1"/>
    <col min="6666" max="6666" width="11.85546875" style="2960" customWidth="1"/>
    <col min="6667" max="6668" width="15.7109375" style="2960" customWidth="1"/>
    <col min="6669" max="6669" width="14.140625" style="2960" customWidth="1"/>
    <col min="6670" max="6672" width="14.42578125" style="2960" customWidth="1"/>
    <col min="6673" max="6674" width="13.140625" style="2960" customWidth="1"/>
    <col min="6675" max="6675" width="11.85546875" style="2960" customWidth="1"/>
    <col min="6676" max="6910" width="11.28515625" style="2960"/>
    <col min="6911" max="6911" width="13.5703125" style="2960" customWidth="1"/>
    <col min="6912" max="6912" width="14.42578125" style="2960" customWidth="1"/>
    <col min="6913" max="6913" width="11.85546875" style="2960" customWidth="1"/>
    <col min="6914" max="6914" width="14.42578125" style="2960" customWidth="1"/>
    <col min="6915" max="6915" width="15.7109375" style="2960" customWidth="1"/>
    <col min="6916" max="6916" width="13.140625" style="2960" customWidth="1"/>
    <col min="6917" max="6918" width="14.42578125" style="2960" customWidth="1"/>
    <col min="6919" max="6919" width="14" style="2960" customWidth="1"/>
    <col min="6920" max="6921" width="14.42578125" style="2960" customWidth="1"/>
    <col min="6922" max="6922" width="11.85546875" style="2960" customWidth="1"/>
    <col min="6923" max="6924" width="15.7109375" style="2960" customWidth="1"/>
    <col min="6925" max="6925" width="14.140625" style="2960" customWidth="1"/>
    <col min="6926" max="6928" width="14.42578125" style="2960" customWidth="1"/>
    <col min="6929" max="6930" width="13.140625" style="2960" customWidth="1"/>
    <col min="6931" max="6931" width="11.85546875" style="2960" customWidth="1"/>
    <col min="6932" max="7166" width="11.28515625" style="2960"/>
    <col min="7167" max="7167" width="13.5703125" style="2960" customWidth="1"/>
    <col min="7168" max="7168" width="14.42578125" style="2960" customWidth="1"/>
    <col min="7169" max="7169" width="11.85546875" style="2960" customWidth="1"/>
    <col min="7170" max="7170" width="14.42578125" style="2960" customWidth="1"/>
    <col min="7171" max="7171" width="15.7109375" style="2960" customWidth="1"/>
    <col min="7172" max="7172" width="13.140625" style="2960" customWidth="1"/>
    <col min="7173" max="7174" width="14.42578125" style="2960" customWidth="1"/>
    <col min="7175" max="7175" width="14" style="2960" customWidth="1"/>
    <col min="7176" max="7177" width="14.42578125" style="2960" customWidth="1"/>
    <col min="7178" max="7178" width="11.85546875" style="2960" customWidth="1"/>
    <col min="7179" max="7180" width="15.7109375" style="2960" customWidth="1"/>
    <col min="7181" max="7181" width="14.140625" style="2960" customWidth="1"/>
    <col min="7182" max="7184" width="14.42578125" style="2960" customWidth="1"/>
    <col min="7185" max="7186" width="13.140625" style="2960" customWidth="1"/>
    <col min="7187" max="7187" width="11.85546875" style="2960" customWidth="1"/>
    <col min="7188" max="7422" width="11.28515625" style="2960"/>
    <col min="7423" max="7423" width="13.5703125" style="2960" customWidth="1"/>
    <col min="7424" max="7424" width="14.42578125" style="2960" customWidth="1"/>
    <col min="7425" max="7425" width="11.85546875" style="2960" customWidth="1"/>
    <col min="7426" max="7426" width="14.42578125" style="2960" customWidth="1"/>
    <col min="7427" max="7427" width="15.7109375" style="2960" customWidth="1"/>
    <col min="7428" max="7428" width="13.140625" style="2960" customWidth="1"/>
    <col min="7429" max="7430" width="14.42578125" style="2960" customWidth="1"/>
    <col min="7431" max="7431" width="14" style="2960" customWidth="1"/>
    <col min="7432" max="7433" width="14.42578125" style="2960" customWidth="1"/>
    <col min="7434" max="7434" width="11.85546875" style="2960" customWidth="1"/>
    <col min="7435" max="7436" width="15.7109375" style="2960" customWidth="1"/>
    <col min="7437" max="7437" width="14.140625" style="2960" customWidth="1"/>
    <col min="7438" max="7440" width="14.42578125" style="2960" customWidth="1"/>
    <col min="7441" max="7442" width="13.140625" style="2960" customWidth="1"/>
    <col min="7443" max="7443" width="11.85546875" style="2960" customWidth="1"/>
    <col min="7444" max="7678" width="11.28515625" style="2960"/>
    <col min="7679" max="7679" width="13.5703125" style="2960" customWidth="1"/>
    <col min="7680" max="7680" width="14.42578125" style="2960" customWidth="1"/>
    <col min="7681" max="7681" width="11.85546875" style="2960" customWidth="1"/>
    <col min="7682" max="7682" width="14.42578125" style="2960" customWidth="1"/>
    <col min="7683" max="7683" width="15.7109375" style="2960" customWidth="1"/>
    <col min="7684" max="7684" width="13.140625" style="2960" customWidth="1"/>
    <col min="7685" max="7686" width="14.42578125" style="2960" customWidth="1"/>
    <col min="7687" max="7687" width="14" style="2960" customWidth="1"/>
    <col min="7688" max="7689" width="14.42578125" style="2960" customWidth="1"/>
    <col min="7690" max="7690" width="11.85546875" style="2960" customWidth="1"/>
    <col min="7691" max="7692" width="15.7109375" style="2960" customWidth="1"/>
    <col min="7693" max="7693" width="14.140625" style="2960" customWidth="1"/>
    <col min="7694" max="7696" width="14.42578125" style="2960" customWidth="1"/>
    <col min="7697" max="7698" width="13.140625" style="2960" customWidth="1"/>
    <col min="7699" max="7699" width="11.85546875" style="2960" customWidth="1"/>
    <col min="7700" max="7934" width="11.28515625" style="2960"/>
    <col min="7935" max="7935" width="13.5703125" style="2960" customWidth="1"/>
    <col min="7936" max="7936" width="14.42578125" style="2960" customWidth="1"/>
    <col min="7937" max="7937" width="11.85546875" style="2960" customWidth="1"/>
    <col min="7938" max="7938" width="14.42578125" style="2960" customWidth="1"/>
    <col min="7939" max="7939" width="15.7109375" style="2960" customWidth="1"/>
    <col min="7940" max="7940" width="13.140625" style="2960" customWidth="1"/>
    <col min="7941" max="7942" width="14.42578125" style="2960" customWidth="1"/>
    <col min="7943" max="7943" width="14" style="2960" customWidth="1"/>
    <col min="7944" max="7945" width="14.42578125" style="2960" customWidth="1"/>
    <col min="7946" max="7946" width="11.85546875" style="2960" customWidth="1"/>
    <col min="7947" max="7948" width="15.7109375" style="2960" customWidth="1"/>
    <col min="7949" max="7949" width="14.140625" style="2960" customWidth="1"/>
    <col min="7950" max="7952" width="14.42578125" style="2960" customWidth="1"/>
    <col min="7953" max="7954" width="13.140625" style="2960" customWidth="1"/>
    <col min="7955" max="7955" width="11.85546875" style="2960" customWidth="1"/>
    <col min="7956" max="8190" width="11.28515625" style="2960"/>
    <col min="8191" max="8191" width="13.5703125" style="2960" customWidth="1"/>
    <col min="8192" max="8192" width="14.42578125" style="2960" customWidth="1"/>
    <col min="8193" max="8193" width="11.85546875" style="2960" customWidth="1"/>
    <col min="8194" max="8194" width="14.42578125" style="2960" customWidth="1"/>
    <col min="8195" max="8195" width="15.7109375" style="2960" customWidth="1"/>
    <col min="8196" max="8196" width="13.140625" style="2960" customWidth="1"/>
    <col min="8197" max="8198" width="14.42578125" style="2960" customWidth="1"/>
    <col min="8199" max="8199" width="14" style="2960" customWidth="1"/>
    <col min="8200" max="8201" width="14.42578125" style="2960" customWidth="1"/>
    <col min="8202" max="8202" width="11.85546875" style="2960" customWidth="1"/>
    <col min="8203" max="8204" width="15.7109375" style="2960" customWidth="1"/>
    <col min="8205" max="8205" width="14.140625" style="2960" customWidth="1"/>
    <col min="8206" max="8208" width="14.42578125" style="2960" customWidth="1"/>
    <col min="8209" max="8210" width="13.140625" style="2960" customWidth="1"/>
    <col min="8211" max="8211" width="11.85546875" style="2960" customWidth="1"/>
    <col min="8212" max="8446" width="11.28515625" style="2960"/>
    <col min="8447" max="8447" width="13.5703125" style="2960" customWidth="1"/>
    <col min="8448" max="8448" width="14.42578125" style="2960" customWidth="1"/>
    <col min="8449" max="8449" width="11.85546875" style="2960" customWidth="1"/>
    <col min="8450" max="8450" width="14.42578125" style="2960" customWidth="1"/>
    <col min="8451" max="8451" width="15.7109375" style="2960" customWidth="1"/>
    <col min="8452" max="8452" width="13.140625" style="2960" customWidth="1"/>
    <col min="8453" max="8454" width="14.42578125" style="2960" customWidth="1"/>
    <col min="8455" max="8455" width="14" style="2960" customWidth="1"/>
    <col min="8456" max="8457" width="14.42578125" style="2960" customWidth="1"/>
    <col min="8458" max="8458" width="11.85546875" style="2960" customWidth="1"/>
    <col min="8459" max="8460" width="15.7109375" style="2960" customWidth="1"/>
    <col min="8461" max="8461" width="14.140625" style="2960" customWidth="1"/>
    <col min="8462" max="8464" width="14.42578125" style="2960" customWidth="1"/>
    <col min="8465" max="8466" width="13.140625" style="2960" customWidth="1"/>
    <col min="8467" max="8467" width="11.85546875" style="2960" customWidth="1"/>
    <col min="8468" max="8702" width="11.28515625" style="2960"/>
    <col min="8703" max="8703" width="13.5703125" style="2960" customWidth="1"/>
    <col min="8704" max="8704" width="14.42578125" style="2960" customWidth="1"/>
    <col min="8705" max="8705" width="11.85546875" style="2960" customWidth="1"/>
    <col min="8706" max="8706" width="14.42578125" style="2960" customWidth="1"/>
    <col min="8707" max="8707" width="15.7109375" style="2960" customWidth="1"/>
    <col min="8708" max="8708" width="13.140625" style="2960" customWidth="1"/>
    <col min="8709" max="8710" width="14.42578125" style="2960" customWidth="1"/>
    <col min="8711" max="8711" width="14" style="2960" customWidth="1"/>
    <col min="8712" max="8713" width="14.42578125" style="2960" customWidth="1"/>
    <col min="8714" max="8714" width="11.85546875" style="2960" customWidth="1"/>
    <col min="8715" max="8716" width="15.7109375" style="2960" customWidth="1"/>
    <col min="8717" max="8717" width="14.140625" style="2960" customWidth="1"/>
    <col min="8718" max="8720" width="14.42578125" style="2960" customWidth="1"/>
    <col min="8721" max="8722" width="13.140625" style="2960" customWidth="1"/>
    <col min="8723" max="8723" width="11.85546875" style="2960" customWidth="1"/>
    <col min="8724" max="8958" width="11.28515625" style="2960"/>
    <col min="8959" max="8959" width="13.5703125" style="2960" customWidth="1"/>
    <col min="8960" max="8960" width="14.42578125" style="2960" customWidth="1"/>
    <col min="8961" max="8961" width="11.85546875" style="2960" customWidth="1"/>
    <col min="8962" max="8962" width="14.42578125" style="2960" customWidth="1"/>
    <col min="8963" max="8963" width="15.7109375" style="2960" customWidth="1"/>
    <col min="8964" max="8964" width="13.140625" style="2960" customWidth="1"/>
    <col min="8965" max="8966" width="14.42578125" style="2960" customWidth="1"/>
    <col min="8967" max="8967" width="14" style="2960" customWidth="1"/>
    <col min="8968" max="8969" width="14.42578125" style="2960" customWidth="1"/>
    <col min="8970" max="8970" width="11.85546875" style="2960" customWidth="1"/>
    <col min="8971" max="8972" width="15.7109375" style="2960" customWidth="1"/>
    <col min="8973" max="8973" width="14.140625" style="2960" customWidth="1"/>
    <col min="8974" max="8976" width="14.42578125" style="2960" customWidth="1"/>
    <col min="8977" max="8978" width="13.140625" style="2960" customWidth="1"/>
    <col min="8979" max="8979" width="11.85546875" style="2960" customWidth="1"/>
    <col min="8980" max="9214" width="11.28515625" style="2960"/>
    <col min="9215" max="9215" width="13.5703125" style="2960" customWidth="1"/>
    <col min="9216" max="9216" width="14.42578125" style="2960" customWidth="1"/>
    <col min="9217" max="9217" width="11.85546875" style="2960" customWidth="1"/>
    <col min="9218" max="9218" width="14.42578125" style="2960" customWidth="1"/>
    <col min="9219" max="9219" width="15.7109375" style="2960" customWidth="1"/>
    <col min="9220" max="9220" width="13.140625" style="2960" customWidth="1"/>
    <col min="9221" max="9222" width="14.42578125" style="2960" customWidth="1"/>
    <col min="9223" max="9223" width="14" style="2960" customWidth="1"/>
    <col min="9224" max="9225" width="14.42578125" style="2960" customWidth="1"/>
    <col min="9226" max="9226" width="11.85546875" style="2960" customWidth="1"/>
    <col min="9227" max="9228" width="15.7109375" style="2960" customWidth="1"/>
    <col min="9229" max="9229" width="14.140625" style="2960" customWidth="1"/>
    <col min="9230" max="9232" width="14.42578125" style="2960" customWidth="1"/>
    <col min="9233" max="9234" width="13.140625" style="2960" customWidth="1"/>
    <col min="9235" max="9235" width="11.85546875" style="2960" customWidth="1"/>
    <col min="9236" max="9470" width="11.28515625" style="2960"/>
    <col min="9471" max="9471" width="13.5703125" style="2960" customWidth="1"/>
    <col min="9472" max="9472" width="14.42578125" style="2960" customWidth="1"/>
    <col min="9473" max="9473" width="11.85546875" style="2960" customWidth="1"/>
    <col min="9474" max="9474" width="14.42578125" style="2960" customWidth="1"/>
    <col min="9475" max="9475" width="15.7109375" style="2960" customWidth="1"/>
    <col min="9476" max="9476" width="13.140625" style="2960" customWidth="1"/>
    <col min="9477" max="9478" width="14.42578125" style="2960" customWidth="1"/>
    <col min="9479" max="9479" width="14" style="2960" customWidth="1"/>
    <col min="9480" max="9481" width="14.42578125" style="2960" customWidth="1"/>
    <col min="9482" max="9482" width="11.85546875" style="2960" customWidth="1"/>
    <col min="9483" max="9484" width="15.7109375" style="2960" customWidth="1"/>
    <col min="9485" max="9485" width="14.140625" style="2960" customWidth="1"/>
    <col min="9486" max="9488" width="14.42578125" style="2960" customWidth="1"/>
    <col min="9489" max="9490" width="13.140625" style="2960" customWidth="1"/>
    <col min="9491" max="9491" width="11.85546875" style="2960" customWidth="1"/>
    <col min="9492" max="9726" width="11.28515625" style="2960"/>
    <col min="9727" max="9727" width="13.5703125" style="2960" customWidth="1"/>
    <col min="9728" max="9728" width="14.42578125" style="2960" customWidth="1"/>
    <col min="9729" max="9729" width="11.85546875" style="2960" customWidth="1"/>
    <col min="9730" max="9730" width="14.42578125" style="2960" customWidth="1"/>
    <col min="9731" max="9731" width="15.7109375" style="2960" customWidth="1"/>
    <col min="9732" max="9732" width="13.140625" style="2960" customWidth="1"/>
    <col min="9733" max="9734" width="14.42578125" style="2960" customWidth="1"/>
    <col min="9735" max="9735" width="14" style="2960" customWidth="1"/>
    <col min="9736" max="9737" width="14.42578125" style="2960" customWidth="1"/>
    <col min="9738" max="9738" width="11.85546875" style="2960" customWidth="1"/>
    <col min="9739" max="9740" width="15.7109375" style="2960" customWidth="1"/>
    <col min="9741" max="9741" width="14.140625" style="2960" customWidth="1"/>
    <col min="9742" max="9744" width="14.42578125" style="2960" customWidth="1"/>
    <col min="9745" max="9746" width="13.140625" style="2960" customWidth="1"/>
    <col min="9747" max="9747" width="11.85546875" style="2960" customWidth="1"/>
    <col min="9748" max="9982" width="11.28515625" style="2960"/>
    <col min="9983" max="9983" width="13.5703125" style="2960" customWidth="1"/>
    <col min="9984" max="9984" width="14.42578125" style="2960" customWidth="1"/>
    <col min="9985" max="9985" width="11.85546875" style="2960" customWidth="1"/>
    <col min="9986" max="9986" width="14.42578125" style="2960" customWidth="1"/>
    <col min="9987" max="9987" width="15.7109375" style="2960" customWidth="1"/>
    <col min="9988" max="9988" width="13.140625" style="2960" customWidth="1"/>
    <col min="9989" max="9990" width="14.42578125" style="2960" customWidth="1"/>
    <col min="9991" max="9991" width="14" style="2960" customWidth="1"/>
    <col min="9992" max="9993" width="14.42578125" style="2960" customWidth="1"/>
    <col min="9994" max="9994" width="11.85546875" style="2960" customWidth="1"/>
    <col min="9995" max="9996" width="15.7109375" style="2960" customWidth="1"/>
    <col min="9997" max="9997" width="14.140625" style="2960" customWidth="1"/>
    <col min="9998" max="10000" width="14.42578125" style="2960" customWidth="1"/>
    <col min="10001" max="10002" width="13.140625" style="2960" customWidth="1"/>
    <col min="10003" max="10003" width="11.85546875" style="2960" customWidth="1"/>
    <col min="10004" max="10238" width="11.28515625" style="2960"/>
    <col min="10239" max="10239" width="13.5703125" style="2960" customWidth="1"/>
    <col min="10240" max="10240" width="14.42578125" style="2960" customWidth="1"/>
    <col min="10241" max="10241" width="11.85546875" style="2960" customWidth="1"/>
    <col min="10242" max="10242" width="14.42578125" style="2960" customWidth="1"/>
    <col min="10243" max="10243" width="15.7109375" style="2960" customWidth="1"/>
    <col min="10244" max="10244" width="13.140625" style="2960" customWidth="1"/>
    <col min="10245" max="10246" width="14.42578125" style="2960" customWidth="1"/>
    <col min="10247" max="10247" width="14" style="2960" customWidth="1"/>
    <col min="10248" max="10249" width="14.42578125" style="2960" customWidth="1"/>
    <col min="10250" max="10250" width="11.85546875" style="2960" customWidth="1"/>
    <col min="10251" max="10252" width="15.7109375" style="2960" customWidth="1"/>
    <col min="10253" max="10253" width="14.140625" style="2960" customWidth="1"/>
    <col min="10254" max="10256" width="14.42578125" style="2960" customWidth="1"/>
    <col min="10257" max="10258" width="13.140625" style="2960" customWidth="1"/>
    <col min="10259" max="10259" width="11.85546875" style="2960" customWidth="1"/>
    <col min="10260" max="10494" width="11.28515625" style="2960"/>
    <col min="10495" max="10495" width="13.5703125" style="2960" customWidth="1"/>
    <col min="10496" max="10496" width="14.42578125" style="2960" customWidth="1"/>
    <col min="10497" max="10497" width="11.85546875" style="2960" customWidth="1"/>
    <col min="10498" max="10498" width="14.42578125" style="2960" customWidth="1"/>
    <col min="10499" max="10499" width="15.7109375" style="2960" customWidth="1"/>
    <col min="10500" max="10500" width="13.140625" style="2960" customWidth="1"/>
    <col min="10501" max="10502" width="14.42578125" style="2960" customWidth="1"/>
    <col min="10503" max="10503" width="14" style="2960" customWidth="1"/>
    <col min="10504" max="10505" width="14.42578125" style="2960" customWidth="1"/>
    <col min="10506" max="10506" width="11.85546875" style="2960" customWidth="1"/>
    <col min="10507" max="10508" width="15.7109375" style="2960" customWidth="1"/>
    <col min="10509" max="10509" width="14.140625" style="2960" customWidth="1"/>
    <col min="10510" max="10512" width="14.42578125" style="2960" customWidth="1"/>
    <col min="10513" max="10514" width="13.140625" style="2960" customWidth="1"/>
    <col min="10515" max="10515" width="11.85546875" style="2960" customWidth="1"/>
    <col min="10516" max="10750" width="11.28515625" style="2960"/>
    <col min="10751" max="10751" width="13.5703125" style="2960" customWidth="1"/>
    <col min="10752" max="10752" width="14.42578125" style="2960" customWidth="1"/>
    <col min="10753" max="10753" width="11.85546875" style="2960" customWidth="1"/>
    <col min="10754" max="10754" width="14.42578125" style="2960" customWidth="1"/>
    <col min="10755" max="10755" width="15.7109375" style="2960" customWidth="1"/>
    <col min="10756" max="10756" width="13.140625" style="2960" customWidth="1"/>
    <col min="10757" max="10758" width="14.42578125" style="2960" customWidth="1"/>
    <col min="10759" max="10759" width="14" style="2960" customWidth="1"/>
    <col min="10760" max="10761" width="14.42578125" style="2960" customWidth="1"/>
    <col min="10762" max="10762" width="11.85546875" style="2960" customWidth="1"/>
    <col min="10763" max="10764" width="15.7109375" style="2960" customWidth="1"/>
    <col min="10765" max="10765" width="14.140625" style="2960" customWidth="1"/>
    <col min="10766" max="10768" width="14.42578125" style="2960" customWidth="1"/>
    <col min="10769" max="10770" width="13.140625" style="2960" customWidth="1"/>
    <col min="10771" max="10771" width="11.85546875" style="2960" customWidth="1"/>
    <col min="10772" max="11006" width="11.28515625" style="2960"/>
    <col min="11007" max="11007" width="13.5703125" style="2960" customWidth="1"/>
    <col min="11008" max="11008" width="14.42578125" style="2960" customWidth="1"/>
    <col min="11009" max="11009" width="11.85546875" style="2960" customWidth="1"/>
    <col min="11010" max="11010" width="14.42578125" style="2960" customWidth="1"/>
    <col min="11011" max="11011" width="15.7109375" style="2960" customWidth="1"/>
    <col min="11012" max="11012" width="13.140625" style="2960" customWidth="1"/>
    <col min="11013" max="11014" width="14.42578125" style="2960" customWidth="1"/>
    <col min="11015" max="11015" width="14" style="2960" customWidth="1"/>
    <col min="11016" max="11017" width="14.42578125" style="2960" customWidth="1"/>
    <col min="11018" max="11018" width="11.85546875" style="2960" customWidth="1"/>
    <col min="11019" max="11020" width="15.7109375" style="2960" customWidth="1"/>
    <col min="11021" max="11021" width="14.140625" style="2960" customWidth="1"/>
    <col min="11022" max="11024" width="14.42578125" style="2960" customWidth="1"/>
    <col min="11025" max="11026" width="13.140625" style="2960" customWidth="1"/>
    <col min="11027" max="11027" width="11.85546875" style="2960" customWidth="1"/>
    <col min="11028" max="11262" width="11.28515625" style="2960"/>
    <col min="11263" max="11263" width="13.5703125" style="2960" customWidth="1"/>
    <col min="11264" max="11264" width="14.42578125" style="2960" customWidth="1"/>
    <col min="11265" max="11265" width="11.85546875" style="2960" customWidth="1"/>
    <col min="11266" max="11266" width="14.42578125" style="2960" customWidth="1"/>
    <col min="11267" max="11267" width="15.7109375" style="2960" customWidth="1"/>
    <col min="11268" max="11268" width="13.140625" style="2960" customWidth="1"/>
    <col min="11269" max="11270" width="14.42578125" style="2960" customWidth="1"/>
    <col min="11271" max="11271" width="14" style="2960" customWidth="1"/>
    <col min="11272" max="11273" width="14.42578125" style="2960" customWidth="1"/>
    <col min="11274" max="11274" width="11.85546875" style="2960" customWidth="1"/>
    <col min="11275" max="11276" width="15.7109375" style="2960" customWidth="1"/>
    <col min="11277" max="11277" width="14.140625" style="2960" customWidth="1"/>
    <col min="11278" max="11280" width="14.42578125" style="2960" customWidth="1"/>
    <col min="11281" max="11282" width="13.140625" style="2960" customWidth="1"/>
    <col min="11283" max="11283" width="11.85546875" style="2960" customWidth="1"/>
    <col min="11284" max="11518" width="11.28515625" style="2960"/>
    <col min="11519" max="11519" width="13.5703125" style="2960" customWidth="1"/>
    <col min="11520" max="11520" width="14.42578125" style="2960" customWidth="1"/>
    <col min="11521" max="11521" width="11.85546875" style="2960" customWidth="1"/>
    <col min="11522" max="11522" width="14.42578125" style="2960" customWidth="1"/>
    <col min="11523" max="11523" width="15.7109375" style="2960" customWidth="1"/>
    <col min="11524" max="11524" width="13.140625" style="2960" customWidth="1"/>
    <col min="11525" max="11526" width="14.42578125" style="2960" customWidth="1"/>
    <col min="11527" max="11527" width="14" style="2960" customWidth="1"/>
    <col min="11528" max="11529" width="14.42578125" style="2960" customWidth="1"/>
    <col min="11530" max="11530" width="11.85546875" style="2960" customWidth="1"/>
    <col min="11531" max="11532" width="15.7109375" style="2960" customWidth="1"/>
    <col min="11533" max="11533" width="14.140625" style="2960" customWidth="1"/>
    <col min="11534" max="11536" width="14.42578125" style="2960" customWidth="1"/>
    <col min="11537" max="11538" width="13.140625" style="2960" customWidth="1"/>
    <col min="11539" max="11539" width="11.85546875" style="2960" customWidth="1"/>
    <col min="11540" max="11774" width="11.28515625" style="2960"/>
    <col min="11775" max="11775" width="13.5703125" style="2960" customWidth="1"/>
    <col min="11776" max="11776" width="14.42578125" style="2960" customWidth="1"/>
    <col min="11777" max="11777" width="11.85546875" style="2960" customWidth="1"/>
    <col min="11778" max="11778" width="14.42578125" style="2960" customWidth="1"/>
    <col min="11779" max="11779" width="15.7109375" style="2960" customWidth="1"/>
    <col min="11780" max="11780" width="13.140625" style="2960" customWidth="1"/>
    <col min="11781" max="11782" width="14.42578125" style="2960" customWidth="1"/>
    <col min="11783" max="11783" width="14" style="2960" customWidth="1"/>
    <col min="11784" max="11785" width="14.42578125" style="2960" customWidth="1"/>
    <col min="11786" max="11786" width="11.85546875" style="2960" customWidth="1"/>
    <col min="11787" max="11788" width="15.7109375" style="2960" customWidth="1"/>
    <col min="11789" max="11789" width="14.140625" style="2960" customWidth="1"/>
    <col min="11790" max="11792" width="14.42578125" style="2960" customWidth="1"/>
    <col min="11793" max="11794" width="13.140625" style="2960" customWidth="1"/>
    <col min="11795" max="11795" width="11.85546875" style="2960" customWidth="1"/>
    <col min="11796" max="12030" width="11.28515625" style="2960"/>
    <col min="12031" max="12031" width="13.5703125" style="2960" customWidth="1"/>
    <col min="12032" max="12032" width="14.42578125" style="2960" customWidth="1"/>
    <col min="12033" max="12033" width="11.85546875" style="2960" customWidth="1"/>
    <col min="12034" max="12034" width="14.42578125" style="2960" customWidth="1"/>
    <col min="12035" max="12035" width="15.7109375" style="2960" customWidth="1"/>
    <col min="12036" max="12036" width="13.140625" style="2960" customWidth="1"/>
    <col min="12037" max="12038" width="14.42578125" style="2960" customWidth="1"/>
    <col min="12039" max="12039" width="14" style="2960" customWidth="1"/>
    <col min="12040" max="12041" width="14.42578125" style="2960" customWidth="1"/>
    <col min="12042" max="12042" width="11.85546875" style="2960" customWidth="1"/>
    <col min="12043" max="12044" width="15.7109375" style="2960" customWidth="1"/>
    <col min="12045" max="12045" width="14.140625" style="2960" customWidth="1"/>
    <col min="12046" max="12048" width="14.42578125" style="2960" customWidth="1"/>
    <col min="12049" max="12050" width="13.140625" style="2960" customWidth="1"/>
    <col min="12051" max="12051" width="11.85546875" style="2960" customWidth="1"/>
    <col min="12052" max="12286" width="11.28515625" style="2960"/>
    <col min="12287" max="12287" width="13.5703125" style="2960" customWidth="1"/>
    <col min="12288" max="12288" width="14.42578125" style="2960" customWidth="1"/>
    <col min="12289" max="12289" width="11.85546875" style="2960" customWidth="1"/>
    <col min="12290" max="12290" width="14.42578125" style="2960" customWidth="1"/>
    <col min="12291" max="12291" width="15.7109375" style="2960" customWidth="1"/>
    <col min="12292" max="12292" width="13.140625" style="2960" customWidth="1"/>
    <col min="12293" max="12294" width="14.42578125" style="2960" customWidth="1"/>
    <col min="12295" max="12295" width="14" style="2960" customWidth="1"/>
    <col min="12296" max="12297" width="14.42578125" style="2960" customWidth="1"/>
    <col min="12298" max="12298" width="11.85546875" style="2960" customWidth="1"/>
    <col min="12299" max="12300" width="15.7109375" style="2960" customWidth="1"/>
    <col min="12301" max="12301" width="14.140625" style="2960" customWidth="1"/>
    <col min="12302" max="12304" width="14.42578125" style="2960" customWidth="1"/>
    <col min="12305" max="12306" width="13.140625" style="2960" customWidth="1"/>
    <col min="12307" max="12307" width="11.85546875" style="2960" customWidth="1"/>
    <col min="12308" max="12542" width="11.28515625" style="2960"/>
    <col min="12543" max="12543" width="13.5703125" style="2960" customWidth="1"/>
    <col min="12544" max="12544" width="14.42578125" style="2960" customWidth="1"/>
    <col min="12545" max="12545" width="11.85546875" style="2960" customWidth="1"/>
    <col min="12546" max="12546" width="14.42578125" style="2960" customWidth="1"/>
    <col min="12547" max="12547" width="15.7109375" style="2960" customWidth="1"/>
    <col min="12548" max="12548" width="13.140625" style="2960" customWidth="1"/>
    <col min="12549" max="12550" width="14.42578125" style="2960" customWidth="1"/>
    <col min="12551" max="12551" width="14" style="2960" customWidth="1"/>
    <col min="12552" max="12553" width="14.42578125" style="2960" customWidth="1"/>
    <col min="12554" max="12554" width="11.85546875" style="2960" customWidth="1"/>
    <col min="12555" max="12556" width="15.7109375" style="2960" customWidth="1"/>
    <col min="12557" max="12557" width="14.140625" style="2960" customWidth="1"/>
    <col min="12558" max="12560" width="14.42578125" style="2960" customWidth="1"/>
    <col min="12561" max="12562" width="13.140625" style="2960" customWidth="1"/>
    <col min="12563" max="12563" width="11.85546875" style="2960" customWidth="1"/>
    <col min="12564" max="12798" width="11.28515625" style="2960"/>
    <col min="12799" max="12799" width="13.5703125" style="2960" customWidth="1"/>
    <col min="12800" max="12800" width="14.42578125" style="2960" customWidth="1"/>
    <col min="12801" max="12801" width="11.85546875" style="2960" customWidth="1"/>
    <col min="12802" max="12802" width="14.42578125" style="2960" customWidth="1"/>
    <col min="12803" max="12803" width="15.7109375" style="2960" customWidth="1"/>
    <col min="12804" max="12804" width="13.140625" style="2960" customWidth="1"/>
    <col min="12805" max="12806" width="14.42578125" style="2960" customWidth="1"/>
    <col min="12807" max="12807" width="14" style="2960" customWidth="1"/>
    <col min="12808" max="12809" width="14.42578125" style="2960" customWidth="1"/>
    <col min="12810" max="12810" width="11.85546875" style="2960" customWidth="1"/>
    <col min="12811" max="12812" width="15.7109375" style="2960" customWidth="1"/>
    <col min="12813" max="12813" width="14.140625" style="2960" customWidth="1"/>
    <col min="12814" max="12816" width="14.42578125" style="2960" customWidth="1"/>
    <col min="12817" max="12818" width="13.140625" style="2960" customWidth="1"/>
    <col min="12819" max="12819" width="11.85546875" style="2960" customWidth="1"/>
    <col min="12820" max="13054" width="11.28515625" style="2960"/>
    <col min="13055" max="13055" width="13.5703125" style="2960" customWidth="1"/>
    <col min="13056" max="13056" width="14.42578125" style="2960" customWidth="1"/>
    <col min="13057" max="13057" width="11.85546875" style="2960" customWidth="1"/>
    <col min="13058" max="13058" width="14.42578125" style="2960" customWidth="1"/>
    <col min="13059" max="13059" width="15.7109375" style="2960" customWidth="1"/>
    <col min="13060" max="13060" width="13.140625" style="2960" customWidth="1"/>
    <col min="13061" max="13062" width="14.42578125" style="2960" customWidth="1"/>
    <col min="13063" max="13063" width="14" style="2960" customWidth="1"/>
    <col min="13064" max="13065" width="14.42578125" style="2960" customWidth="1"/>
    <col min="13066" max="13066" width="11.85546875" style="2960" customWidth="1"/>
    <col min="13067" max="13068" width="15.7109375" style="2960" customWidth="1"/>
    <col min="13069" max="13069" width="14.140625" style="2960" customWidth="1"/>
    <col min="13070" max="13072" width="14.42578125" style="2960" customWidth="1"/>
    <col min="13073" max="13074" width="13.140625" style="2960" customWidth="1"/>
    <col min="13075" max="13075" width="11.85546875" style="2960" customWidth="1"/>
    <col min="13076" max="13310" width="11.28515625" style="2960"/>
    <col min="13311" max="13311" width="13.5703125" style="2960" customWidth="1"/>
    <col min="13312" max="13312" width="14.42578125" style="2960" customWidth="1"/>
    <col min="13313" max="13313" width="11.85546875" style="2960" customWidth="1"/>
    <col min="13314" max="13314" width="14.42578125" style="2960" customWidth="1"/>
    <col min="13315" max="13315" width="15.7109375" style="2960" customWidth="1"/>
    <col min="13316" max="13316" width="13.140625" style="2960" customWidth="1"/>
    <col min="13317" max="13318" width="14.42578125" style="2960" customWidth="1"/>
    <col min="13319" max="13319" width="14" style="2960" customWidth="1"/>
    <col min="13320" max="13321" width="14.42578125" style="2960" customWidth="1"/>
    <col min="13322" max="13322" width="11.85546875" style="2960" customWidth="1"/>
    <col min="13323" max="13324" width="15.7109375" style="2960" customWidth="1"/>
    <col min="13325" max="13325" width="14.140625" style="2960" customWidth="1"/>
    <col min="13326" max="13328" width="14.42578125" style="2960" customWidth="1"/>
    <col min="13329" max="13330" width="13.140625" style="2960" customWidth="1"/>
    <col min="13331" max="13331" width="11.85546875" style="2960" customWidth="1"/>
    <col min="13332" max="13566" width="11.28515625" style="2960"/>
    <col min="13567" max="13567" width="13.5703125" style="2960" customWidth="1"/>
    <col min="13568" max="13568" width="14.42578125" style="2960" customWidth="1"/>
    <col min="13569" max="13569" width="11.85546875" style="2960" customWidth="1"/>
    <col min="13570" max="13570" width="14.42578125" style="2960" customWidth="1"/>
    <col min="13571" max="13571" width="15.7109375" style="2960" customWidth="1"/>
    <col min="13572" max="13572" width="13.140625" style="2960" customWidth="1"/>
    <col min="13573" max="13574" width="14.42578125" style="2960" customWidth="1"/>
    <col min="13575" max="13575" width="14" style="2960" customWidth="1"/>
    <col min="13576" max="13577" width="14.42578125" style="2960" customWidth="1"/>
    <col min="13578" max="13578" width="11.85546875" style="2960" customWidth="1"/>
    <col min="13579" max="13580" width="15.7109375" style="2960" customWidth="1"/>
    <col min="13581" max="13581" width="14.140625" style="2960" customWidth="1"/>
    <col min="13582" max="13584" width="14.42578125" style="2960" customWidth="1"/>
    <col min="13585" max="13586" width="13.140625" style="2960" customWidth="1"/>
    <col min="13587" max="13587" width="11.85546875" style="2960" customWidth="1"/>
    <col min="13588" max="13822" width="11.28515625" style="2960"/>
    <col min="13823" max="13823" width="13.5703125" style="2960" customWidth="1"/>
    <col min="13824" max="13824" width="14.42578125" style="2960" customWidth="1"/>
    <col min="13825" max="13825" width="11.85546875" style="2960" customWidth="1"/>
    <col min="13826" max="13826" width="14.42578125" style="2960" customWidth="1"/>
    <col min="13827" max="13827" width="15.7109375" style="2960" customWidth="1"/>
    <col min="13828" max="13828" width="13.140625" style="2960" customWidth="1"/>
    <col min="13829" max="13830" width="14.42578125" style="2960" customWidth="1"/>
    <col min="13831" max="13831" width="14" style="2960" customWidth="1"/>
    <col min="13832" max="13833" width="14.42578125" style="2960" customWidth="1"/>
    <col min="13834" max="13834" width="11.85546875" style="2960" customWidth="1"/>
    <col min="13835" max="13836" width="15.7109375" style="2960" customWidth="1"/>
    <col min="13837" max="13837" width="14.140625" style="2960" customWidth="1"/>
    <col min="13838" max="13840" width="14.42578125" style="2960" customWidth="1"/>
    <col min="13841" max="13842" width="13.140625" style="2960" customWidth="1"/>
    <col min="13843" max="13843" width="11.85546875" style="2960" customWidth="1"/>
    <col min="13844" max="14078" width="11.28515625" style="2960"/>
    <col min="14079" max="14079" width="13.5703125" style="2960" customWidth="1"/>
    <col min="14080" max="14080" width="14.42578125" style="2960" customWidth="1"/>
    <col min="14081" max="14081" width="11.85546875" style="2960" customWidth="1"/>
    <col min="14082" max="14082" width="14.42578125" style="2960" customWidth="1"/>
    <col min="14083" max="14083" width="15.7109375" style="2960" customWidth="1"/>
    <col min="14084" max="14084" width="13.140625" style="2960" customWidth="1"/>
    <col min="14085" max="14086" width="14.42578125" style="2960" customWidth="1"/>
    <col min="14087" max="14087" width="14" style="2960" customWidth="1"/>
    <col min="14088" max="14089" width="14.42578125" style="2960" customWidth="1"/>
    <col min="14090" max="14090" width="11.85546875" style="2960" customWidth="1"/>
    <col min="14091" max="14092" width="15.7109375" style="2960" customWidth="1"/>
    <col min="14093" max="14093" width="14.140625" style="2960" customWidth="1"/>
    <col min="14094" max="14096" width="14.42578125" style="2960" customWidth="1"/>
    <col min="14097" max="14098" width="13.140625" style="2960" customWidth="1"/>
    <col min="14099" max="14099" width="11.85546875" style="2960" customWidth="1"/>
    <col min="14100" max="14334" width="11.28515625" style="2960"/>
    <col min="14335" max="14335" width="13.5703125" style="2960" customWidth="1"/>
    <col min="14336" max="14336" width="14.42578125" style="2960" customWidth="1"/>
    <col min="14337" max="14337" width="11.85546875" style="2960" customWidth="1"/>
    <col min="14338" max="14338" width="14.42578125" style="2960" customWidth="1"/>
    <col min="14339" max="14339" width="15.7109375" style="2960" customWidth="1"/>
    <col min="14340" max="14340" width="13.140625" style="2960" customWidth="1"/>
    <col min="14341" max="14342" width="14.42578125" style="2960" customWidth="1"/>
    <col min="14343" max="14343" width="14" style="2960" customWidth="1"/>
    <col min="14344" max="14345" width="14.42578125" style="2960" customWidth="1"/>
    <col min="14346" max="14346" width="11.85546875" style="2960" customWidth="1"/>
    <col min="14347" max="14348" width="15.7109375" style="2960" customWidth="1"/>
    <col min="14349" max="14349" width="14.140625" style="2960" customWidth="1"/>
    <col min="14350" max="14352" width="14.42578125" style="2960" customWidth="1"/>
    <col min="14353" max="14354" width="13.140625" style="2960" customWidth="1"/>
    <col min="14355" max="14355" width="11.85546875" style="2960" customWidth="1"/>
    <col min="14356" max="14590" width="11.28515625" style="2960"/>
    <col min="14591" max="14591" width="13.5703125" style="2960" customWidth="1"/>
    <col min="14592" max="14592" width="14.42578125" style="2960" customWidth="1"/>
    <col min="14593" max="14593" width="11.85546875" style="2960" customWidth="1"/>
    <col min="14594" max="14594" width="14.42578125" style="2960" customWidth="1"/>
    <col min="14595" max="14595" width="15.7109375" style="2960" customWidth="1"/>
    <col min="14596" max="14596" width="13.140625" style="2960" customWidth="1"/>
    <col min="14597" max="14598" width="14.42578125" style="2960" customWidth="1"/>
    <col min="14599" max="14599" width="14" style="2960" customWidth="1"/>
    <col min="14600" max="14601" width="14.42578125" style="2960" customWidth="1"/>
    <col min="14602" max="14602" width="11.85546875" style="2960" customWidth="1"/>
    <col min="14603" max="14604" width="15.7109375" style="2960" customWidth="1"/>
    <col min="14605" max="14605" width="14.140625" style="2960" customWidth="1"/>
    <col min="14606" max="14608" width="14.42578125" style="2960" customWidth="1"/>
    <col min="14609" max="14610" width="13.140625" style="2960" customWidth="1"/>
    <col min="14611" max="14611" width="11.85546875" style="2960" customWidth="1"/>
    <col min="14612" max="14846" width="11.28515625" style="2960"/>
    <col min="14847" max="14847" width="13.5703125" style="2960" customWidth="1"/>
    <col min="14848" max="14848" width="14.42578125" style="2960" customWidth="1"/>
    <col min="14849" max="14849" width="11.85546875" style="2960" customWidth="1"/>
    <col min="14850" max="14850" width="14.42578125" style="2960" customWidth="1"/>
    <col min="14851" max="14851" width="15.7109375" style="2960" customWidth="1"/>
    <col min="14852" max="14852" width="13.140625" style="2960" customWidth="1"/>
    <col min="14853" max="14854" width="14.42578125" style="2960" customWidth="1"/>
    <col min="14855" max="14855" width="14" style="2960" customWidth="1"/>
    <col min="14856" max="14857" width="14.42578125" style="2960" customWidth="1"/>
    <col min="14858" max="14858" width="11.85546875" style="2960" customWidth="1"/>
    <col min="14859" max="14860" width="15.7109375" style="2960" customWidth="1"/>
    <col min="14861" max="14861" width="14.140625" style="2960" customWidth="1"/>
    <col min="14862" max="14864" width="14.42578125" style="2960" customWidth="1"/>
    <col min="14865" max="14866" width="13.140625" style="2960" customWidth="1"/>
    <col min="14867" max="14867" width="11.85546875" style="2960" customWidth="1"/>
    <col min="14868" max="15102" width="11.28515625" style="2960"/>
    <col min="15103" max="15103" width="13.5703125" style="2960" customWidth="1"/>
    <col min="15104" max="15104" width="14.42578125" style="2960" customWidth="1"/>
    <col min="15105" max="15105" width="11.85546875" style="2960" customWidth="1"/>
    <col min="15106" max="15106" width="14.42578125" style="2960" customWidth="1"/>
    <col min="15107" max="15107" width="15.7109375" style="2960" customWidth="1"/>
    <col min="15108" max="15108" width="13.140625" style="2960" customWidth="1"/>
    <col min="15109" max="15110" width="14.42578125" style="2960" customWidth="1"/>
    <col min="15111" max="15111" width="14" style="2960" customWidth="1"/>
    <col min="15112" max="15113" width="14.42578125" style="2960" customWidth="1"/>
    <col min="15114" max="15114" width="11.85546875" style="2960" customWidth="1"/>
    <col min="15115" max="15116" width="15.7109375" style="2960" customWidth="1"/>
    <col min="15117" max="15117" width="14.140625" style="2960" customWidth="1"/>
    <col min="15118" max="15120" width="14.42578125" style="2960" customWidth="1"/>
    <col min="15121" max="15122" width="13.140625" style="2960" customWidth="1"/>
    <col min="15123" max="15123" width="11.85546875" style="2960" customWidth="1"/>
    <col min="15124" max="15358" width="11.28515625" style="2960"/>
    <col min="15359" max="15359" width="13.5703125" style="2960" customWidth="1"/>
    <col min="15360" max="15360" width="14.42578125" style="2960" customWidth="1"/>
    <col min="15361" max="15361" width="11.85546875" style="2960" customWidth="1"/>
    <col min="15362" max="15362" width="14.42578125" style="2960" customWidth="1"/>
    <col min="15363" max="15363" width="15.7109375" style="2960" customWidth="1"/>
    <col min="15364" max="15364" width="13.140625" style="2960" customWidth="1"/>
    <col min="15365" max="15366" width="14.42578125" style="2960" customWidth="1"/>
    <col min="15367" max="15367" width="14" style="2960" customWidth="1"/>
    <col min="15368" max="15369" width="14.42578125" style="2960" customWidth="1"/>
    <col min="15370" max="15370" width="11.85546875" style="2960" customWidth="1"/>
    <col min="15371" max="15372" width="15.7109375" style="2960" customWidth="1"/>
    <col min="15373" max="15373" width="14.140625" style="2960" customWidth="1"/>
    <col min="15374" max="15376" width="14.42578125" style="2960" customWidth="1"/>
    <col min="15377" max="15378" width="13.140625" style="2960" customWidth="1"/>
    <col min="15379" max="15379" width="11.85546875" style="2960" customWidth="1"/>
    <col min="15380" max="15614" width="11.28515625" style="2960"/>
    <col min="15615" max="15615" width="13.5703125" style="2960" customWidth="1"/>
    <col min="15616" max="15616" width="14.42578125" style="2960" customWidth="1"/>
    <col min="15617" max="15617" width="11.85546875" style="2960" customWidth="1"/>
    <col min="15618" max="15618" width="14.42578125" style="2960" customWidth="1"/>
    <col min="15619" max="15619" width="15.7109375" style="2960" customWidth="1"/>
    <col min="15620" max="15620" width="13.140625" style="2960" customWidth="1"/>
    <col min="15621" max="15622" width="14.42578125" style="2960" customWidth="1"/>
    <col min="15623" max="15623" width="14" style="2960" customWidth="1"/>
    <col min="15624" max="15625" width="14.42578125" style="2960" customWidth="1"/>
    <col min="15626" max="15626" width="11.85546875" style="2960" customWidth="1"/>
    <col min="15627" max="15628" width="15.7109375" style="2960" customWidth="1"/>
    <col min="15629" max="15629" width="14.140625" style="2960" customWidth="1"/>
    <col min="15630" max="15632" width="14.42578125" style="2960" customWidth="1"/>
    <col min="15633" max="15634" width="13.140625" style="2960" customWidth="1"/>
    <col min="15635" max="15635" width="11.85546875" style="2960" customWidth="1"/>
    <col min="15636" max="15870" width="11.28515625" style="2960"/>
    <col min="15871" max="15871" width="13.5703125" style="2960" customWidth="1"/>
    <col min="15872" max="15872" width="14.42578125" style="2960" customWidth="1"/>
    <col min="15873" max="15873" width="11.85546875" style="2960" customWidth="1"/>
    <col min="15874" max="15874" width="14.42578125" style="2960" customWidth="1"/>
    <col min="15875" max="15875" width="15.7109375" style="2960" customWidth="1"/>
    <col min="15876" max="15876" width="13.140625" style="2960" customWidth="1"/>
    <col min="15877" max="15878" width="14.42578125" style="2960" customWidth="1"/>
    <col min="15879" max="15879" width="14" style="2960" customWidth="1"/>
    <col min="15880" max="15881" width="14.42578125" style="2960" customWidth="1"/>
    <col min="15882" max="15882" width="11.85546875" style="2960" customWidth="1"/>
    <col min="15883" max="15884" width="15.7109375" style="2960" customWidth="1"/>
    <col min="15885" max="15885" width="14.140625" style="2960" customWidth="1"/>
    <col min="15886" max="15888" width="14.42578125" style="2960" customWidth="1"/>
    <col min="15889" max="15890" width="13.140625" style="2960" customWidth="1"/>
    <col min="15891" max="15891" width="11.85546875" style="2960" customWidth="1"/>
    <col min="15892" max="16126" width="11.28515625" style="2960"/>
    <col min="16127" max="16127" width="13.5703125" style="2960" customWidth="1"/>
    <col min="16128" max="16128" width="14.42578125" style="2960" customWidth="1"/>
    <col min="16129" max="16129" width="11.85546875" style="2960" customWidth="1"/>
    <col min="16130" max="16130" width="14.42578125" style="2960" customWidth="1"/>
    <col min="16131" max="16131" width="15.7109375" style="2960" customWidth="1"/>
    <col min="16132" max="16132" width="13.140625" style="2960" customWidth="1"/>
    <col min="16133" max="16134" width="14.42578125" style="2960" customWidth="1"/>
    <col min="16135" max="16135" width="14" style="2960" customWidth="1"/>
    <col min="16136" max="16137" width="14.42578125" style="2960" customWidth="1"/>
    <col min="16138" max="16138" width="11.85546875" style="2960" customWidth="1"/>
    <col min="16139" max="16140" width="15.7109375" style="2960" customWidth="1"/>
    <col min="16141" max="16141" width="14.140625" style="2960" customWidth="1"/>
    <col min="16142" max="16144" width="14.42578125" style="2960" customWidth="1"/>
    <col min="16145" max="16146" width="13.140625" style="2960" customWidth="1"/>
    <col min="16147" max="16147" width="11.85546875" style="2960" customWidth="1"/>
    <col min="16148" max="16384" width="11.28515625" style="2960"/>
  </cols>
  <sheetData>
    <row r="1" spans="1:20" ht="25.5">
      <c r="A1" s="2827" t="s">
        <v>313</v>
      </c>
    </row>
    <row r="2" spans="1:20" ht="31.15" customHeight="1" thickBot="1">
      <c r="A2" s="2329" t="s">
        <v>2269</v>
      </c>
      <c r="B2" s="2329"/>
      <c r="C2" s="2329"/>
      <c r="D2" s="2329"/>
      <c r="E2" s="2329"/>
      <c r="F2" s="2961"/>
      <c r="G2" s="2961"/>
      <c r="H2" s="2961"/>
      <c r="I2" s="2961"/>
      <c r="J2" s="2961"/>
      <c r="K2" s="2961"/>
      <c r="L2" s="2961"/>
      <c r="M2" s="2961"/>
      <c r="N2" s="2961"/>
      <c r="O2" s="2961"/>
      <c r="P2" s="2961"/>
      <c r="Q2" s="2961"/>
      <c r="R2" s="2961"/>
      <c r="S2" s="2961"/>
      <c r="T2" s="2961"/>
    </row>
    <row r="3" spans="1:20" ht="28.5" customHeight="1" thickBot="1">
      <c r="A3" s="2962" t="s">
        <v>315</v>
      </c>
      <c r="B3" s="2963" t="s">
        <v>2250</v>
      </c>
      <c r="C3" s="2964" t="s">
        <v>2251</v>
      </c>
      <c r="D3" s="2964" t="s">
        <v>2252</v>
      </c>
      <c r="E3" s="2964" t="s">
        <v>2253</v>
      </c>
      <c r="F3" s="2964" t="s">
        <v>2254</v>
      </c>
      <c r="G3" s="2964" t="s">
        <v>2255</v>
      </c>
      <c r="H3" s="2964" t="s">
        <v>2256</v>
      </c>
      <c r="I3" s="2963" t="s">
        <v>2257</v>
      </c>
      <c r="J3" s="2964" t="s">
        <v>2258</v>
      </c>
      <c r="K3" s="2964" t="s">
        <v>2259</v>
      </c>
      <c r="L3" s="2964" t="s">
        <v>2260</v>
      </c>
      <c r="M3" s="2964" t="s">
        <v>2261</v>
      </c>
      <c r="N3" s="2964" t="s">
        <v>2262</v>
      </c>
      <c r="O3" s="2964" t="s">
        <v>2263</v>
      </c>
      <c r="P3" s="2964" t="s">
        <v>2264</v>
      </c>
      <c r="Q3" s="2964" t="s">
        <v>2265</v>
      </c>
      <c r="R3" s="2964" t="s">
        <v>2266</v>
      </c>
      <c r="S3" s="2964" t="s">
        <v>2267</v>
      </c>
      <c r="T3" s="2964" t="s">
        <v>2268</v>
      </c>
    </row>
    <row r="4" spans="1:20" ht="15.75">
      <c r="A4" s="2966">
        <v>42842</v>
      </c>
      <c r="B4" s="2971">
        <v>27.719817554965335</v>
      </c>
      <c r="C4" s="2972">
        <v>4.2944884394418503</v>
      </c>
      <c r="D4" s="2972">
        <v>189.31916288314812</v>
      </c>
      <c r="E4" s="2972">
        <v>206.04336401317343</v>
      </c>
      <c r="F4" s="2972">
        <v>84.119127341300498</v>
      </c>
      <c r="G4" s="2972">
        <v>200.16333191584215</v>
      </c>
      <c r="H4" s="2972">
        <v>198.171764852813</v>
      </c>
      <c r="I4" s="2972">
        <v>18.779390923775978</v>
      </c>
      <c r="J4" s="2972">
        <v>201.96565959769947</v>
      </c>
      <c r="K4" s="2972">
        <v>254.94489803666724</v>
      </c>
      <c r="L4" s="2972">
        <v>1.5613093498393977</v>
      </c>
      <c r="M4" s="2972">
        <v>0.3235562404763021</v>
      </c>
      <c r="N4" s="2972">
        <v>0.16990305115861301</v>
      </c>
      <c r="O4" s="2972">
        <v>1.8375463295589631E-2</v>
      </c>
      <c r="P4" s="2972">
        <v>211.44807206831919</v>
      </c>
      <c r="Q4" s="2972">
        <v>202.1274857740126</v>
      </c>
      <c r="R4" s="2972">
        <v>101.66568561297244</v>
      </c>
      <c r="S4" s="2972">
        <v>20.367782317335344</v>
      </c>
      <c r="T4" s="2972">
        <v>51.417434886277157</v>
      </c>
    </row>
    <row r="5" spans="1:20" ht="15.75">
      <c r="A5" s="2585">
        <v>42872</v>
      </c>
      <c r="B5" s="2971">
        <v>27.568366683284324</v>
      </c>
      <c r="C5" s="2972">
        <v>4.2205943780275188</v>
      </c>
      <c r="D5" s="2972">
        <v>186.74705870884003</v>
      </c>
      <c r="E5" s="2972">
        <v>207.80240046736034</v>
      </c>
      <c r="F5" s="2972">
        <v>82.001439214805259</v>
      </c>
      <c r="G5" s="2972">
        <v>202.35099179441283</v>
      </c>
      <c r="H5" s="2972">
        <v>200.61145244034893</v>
      </c>
      <c r="I5" s="2972">
        <v>18.721777496185148</v>
      </c>
      <c r="J5" s="2972">
        <v>203.97619330775828</v>
      </c>
      <c r="K5" s="2972">
        <v>250.23559895478212</v>
      </c>
      <c r="L5" s="2972">
        <v>1.5444811271634804</v>
      </c>
      <c r="M5" s="2972">
        <v>0.3287938754739404</v>
      </c>
      <c r="N5" s="2972">
        <v>0.17043594179889526</v>
      </c>
      <c r="O5" s="2972">
        <v>1.8189084144000226E-2</v>
      </c>
      <c r="P5" s="2972">
        <v>213.76233738200858</v>
      </c>
      <c r="Q5" s="2972">
        <v>204.11150468933027</v>
      </c>
      <c r="R5" s="2972">
        <v>98.579124142382781</v>
      </c>
      <c r="S5" s="2972">
        <v>20.359241520853733</v>
      </c>
      <c r="T5" s="2972">
        <v>50.664112546881789</v>
      </c>
    </row>
    <row r="6" spans="1:20" ht="15.75">
      <c r="A6" s="2585">
        <v>42903</v>
      </c>
      <c r="B6" s="2971">
        <v>26.263356885161702</v>
      </c>
      <c r="C6" s="2972">
        <v>4.0072840018102367</v>
      </c>
      <c r="D6" s="2972">
        <v>177.18845940097097</v>
      </c>
      <c r="E6" s="2972">
        <v>199.78860348311085</v>
      </c>
      <c r="F6" s="2972">
        <v>76.042550894436729</v>
      </c>
      <c r="G6" s="2972">
        <v>195.16894168989353</v>
      </c>
      <c r="H6" s="2972">
        <v>193.42681272200025</v>
      </c>
      <c r="I6" s="2972">
        <v>17.873756781195063</v>
      </c>
      <c r="J6" s="2972">
        <v>197.01313089412716</v>
      </c>
      <c r="K6" s="2972">
        <v>239.79890546901424</v>
      </c>
      <c r="L6" s="2972">
        <v>1.4482598989619404</v>
      </c>
      <c r="M6" s="2972">
        <v>0.31999058394249308</v>
      </c>
      <c r="N6" s="2972">
        <v>0.15789182023820567</v>
      </c>
      <c r="O6" s="2972">
        <v>1.7364163307108028E-2</v>
      </c>
      <c r="P6" s="2972">
        <v>205.77233729112717</v>
      </c>
      <c r="Q6" s="2972">
        <v>196.5876427825354</v>
      </c>
      <c r="R6" s="2972">
        <v>92.628120772458416</v>
      </c>
      <c r="S6" s="2972">
        <v>19.878418182475773</v>
      </c>
      <c r="T6" s="2972">
        <v>48.298327133918605</v>
      </c>
    </row>
    <row r="7" spans="1:20" ht="15.75">
      <c r="A7" s="2585">
        <v>42933</v>
      </c>
      <c r="B7" s="2971">
        <v>26.23898305381811</v>
      </c>
      <c r="C7" s="2972">
        <v>4.0825609423003213</v>
      </c>
      <c r="D7" s="2972">
        <v>175.6245662285917</v>
      </c>
      <c r="E7" s="2972">
        <v>205.11823391890121</v>
      </c>
      <c r="F7" s="2972">
        <v>79.891817289899635</v>
      </c>
      <c r="G7" s="2972">
        <v>197.55097883054012</v>
      </c>
      <c r="H7" s="2972">
        <v>196.46653167691264</v>
      </c>
      <c r="I7" s="2972">
        <v>17.821319431793246</v>
      </c>
      <c r="J7" s="2972">
        <v>201.53975417714776</v>
      </c>
      <c r="K7" s="2972">
        <v>240.28012987595778</v>
      </c>
      <c r="L7" s="2972">
        <v>1.4530781847990137</v>
      </c>
      <c r="M7" s="2972">
        <v>0.32141511716615634</v>
      </c>
      <c r="N7" s="2972">
        <v>0.16041539832553026</v>
      </c>
      <c r="O7" s="2972">
        <v>1.7254780163486069E-2</v>
      </c>
      <c r="P7" s="2972">
        <v>210.35071037336934</v>
      </c>
      <c r="Q7" s="2972">
        <v>200.56737927314819</v>
      </c>
      <c r="R7" s="2972">
        <v>92.228956276181748</v>
      </c>
      <c r="S7" s="2972">
        <v>20.57730916489075</v>
      </c>
      <c r="T7" s="2972">
        <v>47.656372710308453</v>
      </c>
    </row>
    <row r="8" spans="1:20" ht="15.75">
      <c r="A8" s="2585">
        <v>42964</v>
      </c>
      <c r="B8" s="2971">
        <v>26.036981121158391</v>
      </c>
      <c r="C8" s="2972">
        <v>3.992370303887133</v>
      </c>
      <c r="D8" s="2972">
        <v>170.56740685190155</v>
      </c>
      <c r="E8" s="2972">
        <v>200.59066769509542</v>
      </c>
      <c r="F8" s="2972">
        <v>77.102614429648455</v>
      </c>
      <c r="G8" s="2972">
        <v>193.27264091119036</v>
      </c>
      <c r="H8" s="2972">
        <v>192.81727919156327</v>
      </c>
      <c r="I8" s="2972">
        <v>17.197870477907177</v>
      </c>
      <c r="J8" s="2972">
        <v>196.96270378551827</v>
      </c>
      <c r="K8" s="2972">
        <v>229.59504544839044</v>
      </c>
      <c r="L8" s="2972">
        <v>1.4104722903318485</v>
      </c>
      <c r="M8" s="2972">
        <v>0.31192679192762574</v>
      </c>
      <c r="N8" s="2972">
        <v>0.15504801186177911</v>
      </c>
      <c r="O8" s="2972">
        <v>1.6661309977842435E-2</v>
      </c>
      <c r="P8" s="2972">
        <v>205.52254970023029</v>
      </c>
      <c r="Q8" s="2972">
        <v>196.41393895483648</v>
      </c>
      <c r="R8" s="2972">
        <v>88.620161307667004</v>
      </c>
      <c r="S8" s="2972">
        <v>20.187968887956036</v>
      </c>
      <c r="T8" s="2972">
        <v>46.179234526907813</v>
      </c>
    </row>
    <row r="9" spans="1:20" s="2973" customFormat="1" ht="15.75">
      <c r="A9" s="2585">
        <v>42995</v>
      </c>
      <c r="B9" s="2971">
        <v>25.831509982465548</v>
      </c>
      <c r="C9" s="2972">
        <v>3.8822061618444064</v>
      </c>
      <c r="D9" s="2972">
        <v>170.48059954314002</v>
      </c>
      <c r="E9" s="2972">
        <v>198.64489997499021</v>
      </c>
      <c r="F9" s="2972">
        <v>76.273423598545065</v>
      </c>
      <c r="G9" s="2972">
        <v>192.18245313356135</v>
      </c>
      <c r="H9" s="2972">
        <v>191.094331758202</v>
      </c>
      <c r="I9" s="2972">
        <v>16.643687900303053</v>
      </c>
      <c r="J9" s="2972">
        <v>195.68948804905108</v>
      </c>
      <c r="K9" s="2972">
        <v>237.96127277673457</v>
      </c>
      <c r="L9" s="2972">
        <v>1.3781854280673655</v>
      </c>
      <c r="M9" s="2972">
        <v>0.30881852334752463</v>
      </c>
      <c r="N9" s="2972">
        <v>0.15194554161212467</v>
      </c>
      <c r="O9" s="2972">
        <v>1.6413454231699785E-2</v>
      </c>
      <c r="P9" s="2972">
        <v>203.79441712133826</v>
      </c>
      <c r="Q9" s="2972">
        <v>194.38996439333366</v>
      </c>
      <c r="R9" s="2972">
        <v>88.216452578521285</v>
      </c>
      <c r="S9" s="2972">
        <v>19.718558235207791</v>
      </c>
      <c r="T9" s="2972">
        <v>45.972017017797889</v>
      </c>
    </row>
    <row r="10" spans="1:20" ht="15.75">
      <c r="A10" s="2585">
        <v>43025</v>
      </c>
      <c r="B10" s="2971">
        <v>25.767406799002206</v>
      </c>
      <c r="C10" s="2972">
        <v>3.9179397654598516</v>
      </c>
      <c r="D10" s="2972">
        <v>169.28638570579074</v>
      </c>
      <c r="E10" s="2972">
        <v>194.83642315086522</v>
      </c>
      <c r="F10" s="2972">
        <v>73.575760147320096</v>
      </c>
      <c r="G10" s="2972">
        <v>189.97524447422754</v>
      </c>
      <c r="H10" s="2972">
        <v>187.37697568255442</v>
      </c>
      <c r="I10" s="2972">
        <v>15.882560648485683</v>
      </c>
      <c r="J10" s="2972">
        <v>191.67466770478299</v>
      </c>
      <c r="K10" s="2972">
        <v>233.75321630441428</v>
      </c>
      <c r="L10" s="2972">
        <v>1.3648232407890515</v>
      </c>
      <c r="M10" s="2972">
        <v>0.3019543619428614</v>
      </c>
      <c r="N10" s="2972">
        <v>0.15406230590771097</v>
      </c>
      <c r="O10" s="2972">
        <v>1.6213900495933763E-2</v>
      </c>
      <c r="P10" s="2972">
        <v>200.18304067916111</v>
      </c>
      <c r="Q10" s="2972">
        <v>190.02551728730415</v>
      </c>
      <c r="R10" s="2972">
        <v>88.838985639293867</v>
      </c>
      <c r="S10" s="2972">
        <v>19.11656664140207</v>
      </c>
      <c r="T10" s="2972">
        <v>46.121590143369659</v>
      </c>
    </row>
    <row r="11" spans="1:20" ht="15.75">
      <c r="A11" s="2585">
        <v>43056</v>
      </c>
      <c r="B11" s="2971">
        <v>25.636798436930142</v>
      </c>
      <c r="C11" s="2972">
        <v>3.9492467800793887</v>
      </c>
      <c r="D11" s="2972">
        <v>167.89371436677988</v>
      </c>
      <c r="E11" s="2972">
        <v>196.40480729771764</v>
      </c>
      <c r="F11" s="2972">
        <v>73.516362118939284</v>
      </c>
      <c r="G11" s="2972">
        <v>192.6999455473786</v>
      </c>
      <c r="H11" s="2972">
        <v>189.42396125603051</v>
      </c>
      <c r="I11" s="2972">
        <v>16.323671853506749</v>
      </c>
      <c r="J11" s="2972">
        <v>194.06939161115318</v>
      </c>
      <c r="K11" s="2972">
        <v>236.68430183518234</v>
      </c>
      <c r="L11" s="2972">
        <v>1.3715383983298872</v>
      </c>
      <c r="M11" s="2972">
        <v>0.30409208455963005</v>
      </c>
      <c r="N11" s="2972">
        <v>0.15627772660314942</v>
      </c>
      <c r="O11" s="2972">
        <v>1.6181411492739627E-2</v>
      </c>
      <c r="P11" s="2972">
        <v>202.39924730401819</v>
      </c>
      <c r="Q11" s="2972">
        <v>191.49448410486468</v>
      </c>
      <c r="R11" s="2972">
        <v>88.190578806921749</v>
      </c>
      <c r="S11" s="2972">
        <v>18.992314107462789</v>
      </c>
      <c r="T11" s="2972">
        <v>45.729385992177328</v>
      </c>
    </row>
    <row r="12" spans="1:20" ht="15.75">
      <c r="A12" s="2585">
        <v>43086</v>
      </c>
      <c r="B12" s="2971">
        <v>25.91160048635248</v>
      </c>
      <c r="C12" s="2972">
        <v>3.942038966734966</v>
      </c>
      <c r="D12" s="2972">
        <v>166.65741331691135</v>
      </c>
      <c r="E12" s="2972">
        <v>197.38587097321454</v>
      </c>
      <c r="F12" s="2972">
        <v>72.310366685304757</v>
      </c>
      <c r="G12" s="2972">
        <v>193.80775819508577</v>
      </c>
      <c r="H12" s="2972">
        <v>191.0263434819764</v>
      </c>
      <c r="I12" s="2972">
        <v>18.034783509570648</v>
      </c>
      <c r="J12" s="2972">
        <v>196.33882162419786</v>
      </c>
      <c r="K12" s="2972">
        <v>236.92873458652346</v>
      </c>
      <c r="L12" s="2972">
        <v>1.3553983883803851</v>
      </c>
      <c r="M12" s="2972">
        <v>0.30811439882617964</v>
      </c>
      <c r="N12" s="2972">
        <v>0.1582761731002961</v>
      </c>
      <c r="O12" s="2972">
        <v>1.6145750173710179E-2</v>
      </c>
      <c r="P12" s="2972">
        <v>203.85564059768515</v>
      </c>
      <c r="Q12" s="2972">
        <v>193.27155927517339</v>
      </c>
      <c r="R12" s="2972">
        <v>88.416024003644253</v>
      </c>
      <c r="S12" s="2972">
        <v>19.312727361692708</v>
      </c>
      <c r="T12" s="2972">
        <v>45.731669559826138</v>
      </c>
    </row>
    <row r="13" spans="1:20" ht="15.75">
      <c r="A13" s="2585">
        <v>43118</v>
      </c>
      <c r="B13" s="2971">
        <v>26.816300533133873</v>
      </c>
      <c r="C13" s="2972">
        <v>3.9133241736177955</v>
      </c>
      <c r="D13" s="2972">
        <v>166.08469082341932</v>
      </c>
      <c r="E13" s="2972">
        <v>202.91204478669655</v>
      </c>
      <c r="F13" s="2972">
        <v>75.189019415189776</v>
      </c>
      <c r="G13" s="2972">
        <v>197.37505307492549</v>
      </c>
      <c r="H13" s="2972">
        <v>196.50929409319357</v>
      </c>
      <c r="I13" s="2972">
        <v>18.676525412487731</v>
      </c>
      <c r="J13" s="2972">
        <v>199.85269378239317</v>
      </c>
      <c r="K13" s="2972">
        <v>245.83280652149827</v>
      </c>
      <c r="L13" s="2972">
        <v>1.3949118621028673</v>
      </c>
      <c r="M13" s="2972">
        <v>0.317483308593563</v>
      </c>
      <c r="N13" s="2972">
        <v>0.15790057486158307</v>
      </c>
      <c r="O13" s="2972">
        <v>1.6265117391785735E-2</v>
      </c>
      <c r="P13" s="2972">
        <v>210.48689956035548</v>
      </c>
      <c r="Q13" s="2972">
        <v>199.36847394646023</v>
      </c>
      <c r="R13" s="2972">
        <v>88.704732859638497</v>
      </c>
      <c r="S13" s="2972">
        <v>19.876526913605808</v>
      </c>
      <c r="T13" s="2972">
        <v>46.53974360723592</v>
      </c>
    </row>
    <row r="14" spans="1:20" ht="15.75">
      <c r="A14" s="2585">
        <v>43149</v>
      </c>
      <c r="B14" s="2971">
        <v>26.955736603656163</v>
      </c>
      <c r="C14" s="2972">
        <v>3.7896642829490736</v>
      </c>
      <c r="D14" s="2972">
        <v>165.7616090958945</v>
      </c>
      <c r="E14" s="2972">
        <v>198.6216947149189</v>
      </c>
      <c r="F14" s="2972">
        <v>73.037951481305086</v>
      </c>
      <c r="G14" s="2972">
        <v>192.53453655919859</v>
      </c>
      <c r="H14" s="2972">
        <v>191.26841071309485</v>
      </c>
      <c r="I14" s="2972">
        <v>18.84043932527716</v>
      </c>
      <c r="J14" s="2972">
        <v>195.26271877804865</v>
      </c>
      <c r="K14" s="2972">
        <v>237.92901182538256</v>
      </c>
      <c r="L14" s="2972">
        <v>1.4055427164802017</v>
      </c>
      <c r="M14" s="2972">
        <v>0.30847525973886636</v>
      </c>
      <c r="N14" s="2972">
        <v>0.15591959915510487</v>
      </c>
      <c r="O14" s="2972">
        <v>1.5839890577883549E-2</v>
      </c>
      <c r="P14" s="2972">
        <v>205.36630715625816</v>
      </c>
      <c r="Q14" s="2972">
        <v>194.54117319645371</v>
      </c>
      <c r="R14" s="2972">
        <v>87.364510524186286</v>
      </c>
      <c r="S14" s="2972">
        <v>18.87132278175724</v>
      </c>
      <c r="T14" s="2972">
        <v>46.171669462317716</v>
      </c>
    </row>
    <row r="15" spans="1:20" ht="15.75">
      <c r="A15" s="2585">
        <v>43177</v>
      </c>
      <c r="B15" s="2971">
        <v>26.494966856031787</v>
      </c>
      <c r="C15" s="2972">
        <v>3.7611693358683675</v>
      </c>
      <c r="D15" s="2972">
        <v>164.6171001568726</v>
      </c>
      <c r="E15" s="2972">
        <v>198.83987604785349</v>
      </c>
      <c r="F15" s="2972">
        <v>70.715358167135946</v>
      </c>
      <c r="G15" s="2972">
        <v>192.67289944234179</v>
      </c>
      <c r="H15" s="2972">
        <v>193.11538637100838</v>
      </c>
      <c r="I15" s="2972">
        <v>18.552621103111996</v>
      </c>
      <c r="J15" s="2972">
        <v>196.31668959146091</v>
      </c>
      <c r="K15" s="2972">
        <v>240.78974948045479</v>
      </c>
      <c r="L15" s="2972">
        <v>1.4033407221525691</v>
      </c>
      <c r="M15" s="2972">
        <v>0.31021363204840019</v>
      </c>
      <c r="N15" s="2972">
        <v>0.15714653889358912</v>
      </c>
      <c r="O15" s="2972">
        <v>1.5669857692757434E-2</v>
      </c>
      <c r="P15" s="2972">
        <v>205.56075542614002</v>
      </c>
      <c r="Q15" s="2972">
        <v>195.02550691809239</v>
      </c>
      <c r="R15" s="2972">
        <v>87.770777845960765</v>
      </c>
      <c r="S15" s="2972">
        <v>18.561056014916968</v>
      </c>
      <c r="T15" s="2972">
        <v>45.454287252635076</v>
      </c>
    </row>
    <row r="16" spans="1:20" ht="15.75">
      <c r="A16" s="2585">
        <v>43208</v>
      </c>
      <c r="B16" s="2971">
        <v>25.978028979938895</v>
      </c>
      <c r="C16" s="2972">
        <v>3.6521852469547822</v>
      </c>
      <c r="D16" s="2972">
        <v>164.04467938993335</v>
      </c>
      <c r="E16" s="2972">
        <v>194.69590714136638</v>
      </c>
      <c r="F16" s="2972">
        <v>67.165625844673414</v>
      </c>
      <c r="G16" s="2972">
        <v>189.03466790985274</v>
      </c>
      <c r="H16" s="2972">
        <v>188.22794981663367</v>
      </c>
      <c r="I16" s="2972">
        <v>17.69643042482609</v>
      </c>
      <c r="J16" s="2972">
        <v>191.40346703284322</v>
      </c>
      <c r="K16" s="2972">
        <v>232.61644808183001</v>
      </c>
      <c r="L16" s="2972">
        <v>1.3518263595426523</v>
      </c>
      <c r="M16" s="2972">
        <v>0.3026479358710949</v>
      </c>
      <c r="N16" s="2972">
        <v>0.15553160828788146</v>
      </c>
      <c r="O16" s="2972">
        <v>1.543304169948982E-2</v>
      </c>
      <c r="P16" s="2972">
        <v>200.62915706714702</v>
      </c>
      <c r="Q16" s="2972">
        <v>189.96216429858217</v>
      </c>
      <c r="R16" s="2972">
        <v>87.817091463155279</v>
      </c>
      <c r="S16" s="2972">
        <v>17.764395601784965</v>
      </c>
      <c r="T16" s="2972">
        <v>45.015169411189994</v>
      </c>
    </row>
    <row r="17" spans="1:20" ht="15.75">
      <c r="A17" s="2585">
        <v>43238</v>
      </c>
      <c r="B17" s="2971">
        <v>25.436024486872338</v>
      </c>
      <c r="C17" s="2972">
        <v>3.5700561352170523</v>
      </c>
      <c r="D17" s="2972">
        <v>163.15986135289535</v>
      </c>
      <c r="E17" s="2972">
        <v>187.33850822235118</v>
      </c>
      <c r="F17" s="2972">
        <v>62.218281692030786</v>
      </c>
      <c r="G17" s="2972">
        <v>182.98062063363471</v>
      </c>
      <c r="H17" s="2972">
        <v>181.34405559561353</v>
      </c>
      <c r="I17" s="2972">
        <v>17.371391569654836</v>
      </c>
      <c r="J17" s="2972">
        <v>185.04321762443826</v>
      </c>
      <c r="K17" s="2972">
        <v>224.55364327207414</v>
      </c>
      <c r="L17" s="2972">
        <v>1.3483108865094977</v>
      </c>
      <c r="M17" s="2972">
        <v>0.28833069252682691</v>
      </c>
      <c r="N17" s="2972">
        <v>0.15278254714437536</v>
      </c>
      <c r="O17" s="2972">
        <v>1.5237223766191218E-2</v>
      </c>
      <c r="P17" s="2972">
        <v>192.86576844475147</v>
      </c>
      <c r="Q17" s="2972">
        <v>182.77227173645548</v>
      </c>
      <c r="R17" s="2972">
        <v>87.521663554280678</v>
      </c>
      <c r="S17" s="2972">
        <v>17.465688889050476</v>
      </c>
      <c r="T17" s="2972">
        <v>44.55989796382049</v>
      </c>
    </row>
    <row r="18" spans="1:20" ht="15.75">
      <c r="A18" s="2585">
        <v>43269</v>
      </c>
      <c r="B18" s="2971">
        <v>24.303726458384872</v>
      </c>
      <c r="C18" s="2972">
        <v>3.4743145514601914</v>
      </c>
      <c r="D18" s="2972">
        <v>161.57930057842236</v>
      </c>
      <c r="E18" s="2972">
        <v>184.00822474388286</v>
      </c>
      <c r="F18" s="2972">
        <v>60.373059188224012</v>
      </c>
      <c r="G18" s="2972">
        <v>180.75668786477061</v>
      </c>
      <c r="H18" s="2972">
        <v>178.6904677505467</v>
      </c>
      <c r="I18" s="2972">
        <v>15.732712136468448</v>
      </c>
      <c r="J18" s="2972">
        <v>182.49333559285824</v>
      </c>
      <c r="K18" s="2972">
        <v>218.91719351252334</v>
      </c>
      <c r="L18" s="2972">
        <v>1.3102209819982455</v>
      </c>
      <c r="M18" s="2972">
        <v>0.28630929773741026</v>
      </c>
      <c r="N18" s="2972">
        <v>0.14582188857626846</v>
      </c>
      <c r="O18" s="2972">
        <v>1.4677380340734656E-2</v>
      </c>
      <c r="P18" s="2972">
        <v>190.22071730061833</v>
      </c>
      <c r="Q18" s="2972">
        <v>180.43277007829667</v>
      </c>
      <c r="R18" s="2972">
        <v>85.502823162805655</v>
      </c>
      <c r="S18" s="2972">
        <v>16.943571114637912</v>
      </c>
      <c r="T18" s="2972">
        <v>44.22415807463549</v>
      </c>
    </row>
    <row r="19" spans="1:20" ht="15.75">
      <c r="A19" s="2585">
        <v>43299</v>
      </c>
      <c r="B19" s="2971">
        <v>23.443089569815392</v>
      </c>
      <c r="C19" s="2972">
        <v>3.5927127238678644</v>
      </c>
      <c r="D19" s="2972">
        <v>160.2588066637729</v>
      </c>
      <c r="E19" s="2972">
        <v>185.81575109460749</v>
      </c>
      <c r="F19" s="2972">
        <v>61.687652132612719</v>
      </c>
      <c r="G19" s="2972">
        <v>179.17349881076876</v>
      </c>
      <c r="H19" s="2972">
        <v>178.24856047922864</v>
      </c>
      <c r="I19" s="2972">
        <v>16.558448703362309</v>
      </c>
      <c r="J19" s="2972">
        <v>182.90143007610553</v>
      </c>
      <c r="K19" s="2972">
        <v>217.50177056883354</v>
      </c>
      <c r="L19" s="2972">
        <v>1.2946183975911902</v>
      </c>
      <c r="M19" s="2972">
        <v>0.28585012356491901</v>
      </c>
      <c r="N19" s="2972">
        <v>0.14431251670682621</v>
      </c>
      <c r="O19" s="2972">
        <v>1.4587596168076911E-2</v>
      </c>
      <c r="P19" s="2972">
        <v>190.64322524638021</v>
      </c>
      <c r="Q19" s="2972">
        <v>180.67116133108937</v>
      </c>
      <c r="R19" s="2972">
        <v>81.978775727362745</v>
      </c>
      <c r="S19" s="2972">
        <v>17.329357986369363</v>
      </c>
      <c r="T19" s="2972">
        <v>43.837735370129444</v>
      </c>
    </row>
    <row r="20" spans="1:20" ht="15.75">
      <c r="A20" s="2585">
        <v>43330</v>
      </c>
      <c r="B20" s="2971">
        <v>23.368065576653724</v>
      </c>
      <c r="C20" s="2972">
        <v>3.4414917474478313</v>
      </c>
      <c r="D20" s="2972">
        <v>158.78979566129323</v>
      </c>
      <c r="E20" s="2972">
        <v>182.88773699821743</v>
      </c>
      <c r="F20" s="2972">
        <v>55.418266932119352</v>
      </c>
      <c r="G20" s="2972">
        <v>176.39902070396906</v>
      </c>
      <c r="H20" s="2972">
        <v>176.08649668560861</v>
      </c>
      <c r="I20" s="2972">
        <v>14.565572895576553</v>
      </c>
      <c r="J20" s="2972">
        <v>179.98465408303662</v>
      </c>
      <c r="K20" s="2972">
        <v>214.01691513804874</v>
      </c>
      <c r="L20" s="2972">
        <v>1.2893065801736399</v>
      </c>
      <c r="M20" s="2972">
        <v>0.28126509892136997</v>
      </c>
      <c r="N20" s="2972">
        <v>0.14439833417583114</v>
      </c>
      <c r="O20" s="2972">
        <v>1.4145839101431608E-2</v>
      </c>
      <c r="P20" s="2972">
        <v>187.68515598682185</v>
      </c>
      <c r="Q20" s="2972">
        <v>178.31161873471626</v>
      </c>
      <c r="R20" s="2972">
        <v>80.671755760505832</v>
      </c>
      <c r="S20" s="2972">
        <v>16.418809684386634</v>
      </c>
      <c r="T20" s="2972">
        <v>43.474898830468874</v>
      </c>
    </row>
    <row r="21" spans="1:20" ht="15.75">
      <c r="A21" s="2585">
        <v>43361</v>
      </c>
      <c r="B21" s="2971">
        <v>23.239690535364012</v>
      </c>
      <c r="C21" s="2972">
        <v>3.3484260122484417</v>
      </c>
      <c r="D21" s="2972">
        <v>158.21234914667707</v>
      </c>
      <c r="E21" s="2972">
        <v>180.06002993241796</v>
      </c>
      <c r="F21" s="2972">
        <v>57.236323275502635</v>
      </c>
      <c r="G21" s="2972">
        <v>174.84869829404363</v>
      </c>
      <c r="H21" s="2972">
        <v>173.74534004233769</v>
      </c>
      <c r="I21" s="2972">
        <v>15.110925028174806</v>
      </c>
      <c r="J21" s="2972">
        <v>178.30955076199047</v>
      </c>
      <c r="K21" s="2972">
        <v>213.77305279619509</v>
      </c>
      <c r="L21" s="2972">
        <v>1.2564314219958068</v>
      </c>
      <c r="M21" s="2972">
        <v>0.27619541843976492</v>
      </c>
      <c r="N21" s="2972">
        <v>0.14512083371786527</v>
      </c>
      <c r="O21" s="2972">
        <v>1.3847630960214071E-2</v>
      </c>
      <c r="P21" s="2972">
        <v>185.58320152649543</v>
      </c>
      <c r="Q21" s="2972">
        <v>175.45957577534156</v>
      </c>
      <c r="R21" s="2972">
        <v>79.320358795666692</v>
      </c>
      <c r="S21" s="2972">
        <v>16.802046848554511</v>
      </c>
      <c r="T21" s="2972">
        <v>43.004710451284062</v>
      </c>
    </row>
    <row r="22" spans="1:20" ht="15.75">
      <c r="A22" s="2585">
        <v>43391</v>
      </c>
      <c r="B22" s="2971">
        <v>22.789238423887056</v>
      </c>
      <c r="C22" s="2972">
        <v>3.2663006738008873</v>
      </c>
      <c r="D22" s="2972">
        <v>157.16444695060289</v>
      </c>
      <c r="E22" s="2972">
        <v>175.193861530768</v>
      </c>
      <c r="F22" s="2972">
        <v>61.40212547215922</v>
      </c>
      <c r="G22" s="2972">
        <v>171.08760011869765</v>
      </c>
      <c r="H22" s="2972">
        <v>168.62917086988367</v>
      </c>
      <c r="I22" s="2972">
        <v>14.440556614636941</v>
      </c>
      <c r="J22" s="2972">
        <v>173.20558625636068</v>
      </c>
      <c r="K22" s="2972">
        <v>207.83730479841026</v>
      </c>
      <c r="L22" s="2972">
        <v>1.252121616185099</v>
      </c>
      <c r="M22" s="2972">
        <v>0.26824333278582174</v>
      </c>
      <c r="N22" s="2972">
        <v>0.13989348744786412</v>
      </c>
      <c r="O22" s="2972">
        <v>1.3500137761161947E-2</v>
      </c>
      <c r="P22" s="2972">
        <v>181.14825753990743</v>
      </c>
      <c r="Q22" s="2972">
        <v>170.11223772049411</v>
      </c>
      <c r="R22" s="2972">
        <v>78.995006128420286</v>
      </c>
      <c r="S22" s="2972">
        <v>16.124700707390314</v>
      </c>
      <c r="T22" s="2972">
        <v>42.441091684704681</v>
      </c>
    </row>
    <row r="23" spans="1:20" ht="15.75">
      <c r="A23" s="2585">
        <v>43422</v>
      </c>
      <c r="B23" s="2971">
        <v>22.650433360082385</v>
      </c>
      <c r="C23" s="2972">
        <v>3.4473599010234799</v>
      </c>
      <c r="D23" s="2972">
        <v>155.63269267946825</v>
      </c>
      <c r="E23" s="2972">
        <v>174.28131943466616</v>
      </c>
      <c r="F23" s="2972">
        <v>58.584970788873683</v>
      </c>
      <c r="G23" s="2972">
        <v>170.41842798374512</v>
      </c>
      <c r="H23" s="2972">
        <v>167.7969563359334</v>
      </c>
      <c r="I23" s="2972">
        <v>15.442854518501223</v>
      </c>
      <c r="J23" s="2972">
        <v>171.56476645752704</v>
      </c>
      <c r="K23" s="2972">
        <v>206.58267973055808</v>
      </c>
      <c r="L23" s="2972">
        <v>1.2395658867931723</v>
      </c>
      <c r="M23" s="2972">
        <v>0.26911109048032344</v>
      </c>
      <c r="N23" s="2972">
        <v>0.14027194176227398</v>
      </c>
      <c r="O23" s="2972">
        <v>1.4282384271523292E-2</v>
      </c>
      <c r="P23" s="2972">
        <v>180.92111658926387</v>
      </c>
      <c r="Q23" s="2972">
        <v>169.30201660781378</v>
      </c>
      <c r="R23" s="2972">
        <v>78.806719504605027</v>
      </c>
      <c r="S23" s="2972">
        <v>16.1912217607636</v>
      </c>
      <c r="T23" s="2972">
        <v>42.043379885642075</v>
      </c>
    </row>
    <row r="24" spans="1:20" ht="15.75">
      <c r="A24" s="2585">
        <v>43452</v>
      </c>
      <c r="B24" s="2971">
        <v>22.795713413585158</v>
      </c>
      <c r="C24" s="2972">
        <v>3.3941550945812522</v>
      </c>
      <c r="D24" s="2972">
        <v>153.95542099841649</v>
      </c>
      <c r="E24" s="2972">
        <v>174.17355264209957</v>
      </c>
      <c r="F24" s="2972">
        <v>58.053666686310301</v>
      </c>
      <c r="G24" s="2972">
        <v>169.71124497050366</v>
      </c>
      <c r="H24" s="2972">
        <v>167.88694046072797</v>
      </c>
      <c r="I24" s="2972">
        <v>14.627823303396346</v>
      </c>
      <c r="J24" s="2972">
        <v>171.62359113006681</v>
      </c>
      <c r="K24" s="2972">
        <v>204.4365360533545</v>
      </c>
      <c r="L24" s="2972">
        <v>1.2552839427260452</v>
      </c>
      <c r="M24" s="2972">
        <v>0.26943543287235155</v>
      </c>
      <c r="N24" s="2972">
        <v>0.13941010467228043</v>
      </c>
      <c r="O24" s="2972">
        <v>1.4121314624363212E-2</v>
      </c>
      <c r="P24" s="2972">
        <v>180.54937699047559</v>
      </c>
      <c r="Q24" s="2972">
        <v>169.19467475895519</v>
      </c>
      <c r="R24" s="2972">
        <v>78.837618558196269</v>
      </c>
      <c r="S24" s="2972">
        <v>16.371461095018066</v>
      </c>
      <c r="T24" s="2972">
        <v>41.595772421827562</v>
      </c>
    </row>
    <row r="25" spans="1:20" ht="15.75">
      <c r="A25" s="2585">
        <v>43484</v>
      </c>
      <c r="B25" s="2971">
        <v>23.170056886259523</v>
      </c>
      <c r="C25" s="2972">
        <v>3.3764108313419925</v>
      </c>
      <c r="D25" s="2972">
        <v>152.71112789734846</v>
      </c>
      <c r="E25" s="2972">
        <v>173.14248810632949</v>
      </c>
      <c r="F25" s="2972">
        <v>61.178664966658538</v>
      </c>
      <c r="G25" s="2972">
        <v>166.42294944623617</v>
      </c>
      <c r="H25" s="2972">
        <v>166.023381843789</v>
      </c>
      <c r="I25" s="2972">
        <v>15.683879435785226</v>
      </c>
      <c r="J25" s="2972">
        <v>169.16760787748962</v>
      </c>
      <c r="K25" s="2972">
        <v>207.94932338487172</v>
      </c>
      <c r="L25" s="2972">
        <v>1.2645620289871451</v>
      </c>
      <c r="M25" s="2972">
        <v>0.26694294732423529</v>
      </c>
      <c r="N25" s="2972">
        <v>0.13824645722895479</v>
      </c>
      <c r="O25" s="2972">
        <v>1.4433625470777815E-2</v>
      </c>
      <c r="P25" s="2972">
        <v>179.25971333264096</v>
      </c>
      <c r="Q25" s="2972">
        <v>168.22805203745571</v>
      </c>
      <c r="R25" s="2972">
        <v>76.775346097038991</v>
      </c>
      <c r="S25" s="2972">
        <v>15.916496884866712</v>
      </c>
      <c r="T25" s="2972">
        <v>41.306439123366985</v>
      </c>
    </row>
    <row r="26" spans="1:20" ht="15.75">
      <c r="A26" s="2585">
        <v>43515</v>
      </c>
      <c r="B26" s="2971">
        <v>23.170538024422591</v>
      </c>
      <c r="C26" s="2972">
        <v>3.3255183252715268</v>
      </c>
      <c r="D26" s="2972">
        <v>151.38958389751642</v>
      </c>
      <c r="E26" s="2972">
        <v>171.3522035647178</v>
      </c>
      <c r="F26" s="2972">
        <v>59.248030573775928</v>
      </c>
      <c r="G26" s="2972">
        <v>163.6561974422427</v>
      </c>
      <c r="H26" s="2972">
        <v>162.94571113390526</v>
      </c>
      <c r="I26" s="2972">
        <v>14.942334158623927</v>
      </c>
      <c r="J26" s="2972">
        <v>166.59307705483295</v>
      </c>
      <c r="K26" s="2972">
        <v>208.77665431397676</v>
      </c>
      <c r="L26" s="2972">
        <v>1.226164618007364</v>
      </c>
      <c r="M26" s="2972">
        <v>0.26224426100667031</v>
      </c>
      <c r="N26" s="2972">
        <v>0.13559997030578999</v>
      </c>
      <c r="O26" s="2972">
        <v>1.4247074941130091E-2</v>
      </c>
      <c r="P26" s="2972">
        <v>176.42030960925922</v>
      </c>
      <c r="Q26" s="2972">
        <v>165.19057003637226</v>
      </c>
      <c r="R26" s="2972">
        <v>73.259900113219331</v>
      </c>
      <c r="S26" s="2972">
        <v>15.563506247649469</v>
      </c>
      <c r="T26" s="2972">
        <v>40.73573042967967</v>
      </c>
    </row>
    <row r="27" spans="1:20" ht="15.75">
      <c r="A27" s="2585">
        <v>43543</v>
      </c>
      <c r="B27" s="2971">
        <v>22.773281484592406</v>
      </c>
      <c r="C27" s="2972">
        <v>3.4153006010879574</v>
      </c>
      <c r="D27" s="2972">
        <v>150.92570737371932</v>
      </c>
      <c r="E27" s="2972">
        <v>167.8126486173804</v>
      </c>
      <c r="F27" s="2972">
        <v>56.773483409409707</v>
      </c>
      <c r="G27" s="2972">
        <v>160.24823233950627</v>
      </c>
      <c r="H27" s="2972">
        <v>160.25432435304015</v>
      </c>
      <c r="I27" s="2972">
        <v>14.29941990472593</v>
      </c>
      <c r="J27" s="2972">
        <v>163.15881060217262</v>
      </c>
      <c r="K27" s="2972">
        <v>204.27845336671041</v>
      </c>
      <c r="L27" s="2972">
        <v>1.2152213790648598</v>
      </c>
      <c r="M27" s="2972">
        <v>0.25582771695842627</v>
      </c>
      <c r="N27" s="2972">
        <v>0.13294003659902154</v>
      </c>
      <c r="O27" s="2972">
        <v>1.3958689939696241E-2</v>
      </c>
      <c r="P27" s="2972">
        <v>172.64358415750303</v>
      </c>
      <c r="Q27" s="2972">
        <v>161.63585933421277</v>
      </c>
      <c r="R27" s="2972">
        <v>73.202015405600164</v>
      </c>
      <c r="S27" s="2972">
        <v>15.346030363607474</v>
      </c>
      <c r="T27" s="2972">
        <v>40.369219160146891</v>
      </c>
    </row>
    <row r="28" spans="1:20" ht="17.25" customHeight="1">
      <c r="A28" s="2585">
        <v>43574</v>
      </c>
      <c r="B28" s="2971">
        <v>22.511111016852329</v>
      </c>
      <c r="C28" s="2972">
        <v>3.3361930906581199</v>
      </c>
      <c r="D28" s="2972">
        <v>150.28492323975669</v>
      </c>
      <c r="E28" s="2972">
        <v>167.08684266826947</v>
      </c>
      <c r="F28" s="2972">
        <v>55.858310728534924</v>
      </c>
      <c r="G28" s="2972">
        <v>160.08436048769283</v>
      </c>
      <c r="H28" s="2972">
        <v>158.99669963084239</v>
      </c>
      <c r="I28" s="2972">
        <v>14.43132635380746</v>
      </c>
      <c r="J28" s="2972">
        <v>162.91444044199272</v>
      </c>
      <c r="K28" s="2972">
        <v>200.37240878457314</v>
      </c>
      <c r="L28" s="2972">
        <v>1.1988159029942862</v>
      </c>
      <c r="M28" s="2972">
        <v>0.25291131250587356</v>
      </c>
      <c r="N28" s="2972">
        <v>0.12841268452513657</v>
      </c>
      <c r="O28" s="2972">
        <v>1.3915603577013011E-2</v>
      </c>
      <c r="P28" s="2972">
        <v>170.84048581698545</v>
      </c>
      <c r="Q28" s="2972">
        <v>160.17061976424685</v>
      </c>
      <c r="R28" s="2972">
        <v>72.684529830784143</v>
      </c>
      <c r="S28" s="2972">
        <v>14.942912319707334</v>
      </c>
      <c r="T28" s="2972">
        <v>40.00864196859181</v>
      </c>
    </row>
    <row r="29" spans="1:20" s="2977" customFormat="1" ht="14.25" customHeight="1">
      <c r="A29" s="2585">
        <v>43604</v>
      </c>
      <c r="B29" s="2971">
        <v>21.746574879775931</v>
      </c>
      <c r="C29" s="2972">
        <v>3.3699673822227436</v>
      </c>
      <c r="D29" s="2972">
        <v>148.99491050497559</v>
      </c>
      <c r="E29" s="2972">
        <v>164.09660066796977</v>
      </c>
      <c r="F29" s="2972">
        <v>55.397434520848186</v>
      </c>
      <c r="G29" s="2972">
        <v>157.73381219465844</v>
      </c>
      <c r="H29" s="2972">
        <v>156.5226249546221</v>
      </c>
      <c r="I29" s="2972">
        <v>13.940545885245733</v>
      </c>
      <c r="J29" s="2972">
        <v>160.51489042526993</v>
      </c>
      <c r="K29" s="2972">
        <v>193.77408744526556</v>
      </c>
      <c r="L29" s="2972">
        <v>1.2117103426018054</v>
      </c>
      <c r="M29" s="2972">
        <v>0.24552317228767814</v>
      </c>
      <c r="N29" s="2972">
        <v>0.12492675199765736</v>
      </c>
      <c r="O29" s="2972">
        <v>1.3696862044368027E-2</v>
      </c>
      <c r="P29" s="2972">
        <v>168.03564518842458</v>
      </c>
      <c r="Q29" s="2972">
        <v>157.51203066994259</v>
      </c>
      <c r="R29" s="2972">
        <v>73.050494498691549</v>
      </c>
      <c r="S29" s="2972">
        <v>14.726364267508085</v>
      </c>
      <c r="T29" s="2972">
        <v>39.541408663560887</v>
      </c>
    </row>
    <row r="30" spans="1:20" s="2978" customFormat="1" ht="15.75">
      <c r="A30" s="2585">
        <v>43635</v>
      </c>
      <c r="B30" s="2971">
        <v>21.610327396508456</v>
      </c>
      <c r="C30" s="2972">
        <v>3.3986041512071927</v>
      </c>
      <c r="D30" s="2972">
        <v>147.440407424022</v>
      </c>
      <c r="E30" s="2972">
        <v>165.52991883376913</v>
      </c>
      <c r="F30" s="2972">
        <v>56.366186609384222</v>
      </c>
      <c r="G30" s="2972">
        <v>159.07522796274722</v>
      </c>
      <c r="H30" s="2972">
        <v>158.41766499151018</v>
      </c>
      <c r="I30" s="2972">
        <v>14.339326103905508</v>
      </c>
      <c r="J30" s="2972">
        <v>162.53120606122528</v>
      </c>
      <c r="K30" s="2972">
        <v>193.34478485806883</v>
      </c>
      <c r="L30" s="2972">
        <v>1.2148080321224854</v>
      </c>
      <c r="M30" s="2972">
        <v>0.24933054934986032</v>
      </c>
      <c r="N30" s="2972">
        <v>0.12694025339304688</v>
      </c>
      <c r="O30" s="2972">
        <v>1.3861333927793235E-2</v>
      </c>
      <c r="P30" s="2972">
        <v>169.57006712934802</v>
      </c>
      <c r="Q30" s="2972">
        <v>159.19236181489518</v>
      </c>
      <c r="R30" s="2972">
        <v>72.037086354308798</v>
      </c>
      <c r="S30" s="2972">
        <v>14.954108492019065</v>
      </c>
      <c r="T30" s="2972">
        <v>39.12107189797235</v>
      </c>
    </row>
    <row r="31" spans="1:20" ht="15.75">
      <c r="A31" s="2585">
        <v>43665</v>
      </c>
      <c r="B31" s="2971">
        <v>21.421631119779345</v>
      </c>
      <c r="C31" s="2972">
        <v>3.399532454286692</v>
      </c>
      <c r="D31" s="2972">
        <v>145.76209469001225</v>
      </c>
      <c r="E31" s="2972">
        <v>162.18315261771491</v>
      </c>
      <c r="F31" s="2972">
        <v>56.907435649402892</v>
      </c>
      <c r="G31" s="2972">
        <v>153.35662018797183</v>
      </c>
      <c r="H31" s="2972">
        <v>153.38172750856222</v>
      </c>
      <c r="I31" s="2972">
        <v>14.180215541170833</v>
      </c>
      <c r="J31" s="2972">
        <v>158.41184406799826</v>
      </c>
      <c r="K31" s="2972">
        <v>183.69639751431899</v>
      </c>
      <c r="L31" s="2972">
        <v>1.1928962555075624</v>
      </c>
      <c r="M31" s="2972">
        <v>0.2409430939312398</v>
      </c>
      <c r="N31" s="2972">
        <v>0.12261479279435729</v>
      </c>
      <c r="O31" s="2972">
        <v>1.3878121724264343E-2</v>
      </c>
      <c r="P31" s="2972">
        <v>164.63016970464611</v>
      </c>
      <c r="Q31" s="2972">
        <v>154.42712572180554</v>
      </c>
      <c r="R31" s="2972">
        <v>71.798228809907613</v>
      </c>
      <c r="S31" s="2972">
        <v>14.425919792378354</v>
      </c>
      <c r="T31" s="2972">
        <v>38.729380844375399</v>
      </c>
    </row>
    <row r="32" spans="1:20" ht="15.75">
      <c r="A32" s="2585">
        <v>43696</v>
      </c>
      <c r="B32" s="2971">
        <v>20.60124549635173</v>
      </c>
      <c r="C32" s="2972">
        <v>3.2403508654818651</v>
      </c>
      <c r="D32" s="2972">
        <v>144.31282192627467</v>
      </c>
      <c r="E32" s="2972">
        <v>159.64264111088468</v>
      </c>
      <c r="F32" s="2972">
        <v>51.320518865525734</v>
      </c>
      <c r="G32" s="2972">
        <v>150.2099083233152</v>
      </c>
      <c r="H32" s="2972">
        <v>151.00944229260824</v>
      </c>
      <c r="I32" s="2972">
        <v>13.15041531457398</v>
      </c>
      <c r="J32" s="2972">
        <v>154.95547157886</v>
      </c>
      <c r="K32" s="2972">
        <v>182.60355947356786</v>
      </c>
      <c r="L32" s="2972">
        <v>1.2072648602340905</v>
      </c>
      <c r="M32" s="2972">
        <v>0.23386671414989513</v>
      </c>
      <c r="N32" s="2972">
        <v>0.1183831175323809</v>
      </c>
      <c r="O32" s="2972">
        <v>1.355461482162054E-2</v>
      </c>
      <c r="P32" s="2972">
        <v>161.31235078983329</v>
      </c>
      <c r="Q32" s="2972">
        <v>151.9298785438265</v>
      </c>
      <c r="R32" s="2972">
        <v>70.768939669485576</v>
      </c>
      <c r="S32" s="2972">
        <v>13.851173872422905</v>
      </c>
      <c r="T32" s="2972">
        <v>38.351344697959235</v>
      </c>
    </row>
    <row r="33" spans="1:20" ht="16.5" thickBot="1">
      <c r="A33" s="2816">
        <v>43727</v>
      </c>
      <c r="B33" s="2974">
        <v>20.588476868763319</v>
      </c>
      <c r="C33" s="2975">
        <v>3.275951107654214</v>
      </c>
      <c r="D33" s="2975">
        <v>142.16734146025658</v>
      </c>
      <c r="E33" s="2975">
        <v>154.91713673905164</v>
      </c>
      <c r="F33" s="2975">
        <v>50.405847220832761</v>
      </c>
      <c r="G33" s="2975">
        <v>146.6789093936257</v>
      </c>
      <c r="H33" s="2975">
        <v>146.95339770066434</v>
      </c>
      <c r="I33" s="2975">
        <v>13.07761891895899</v>
      </c>
      <c r="J33" s="2975">
        <v>151.31291823200092</v>
      </c>
      <c r="K33" s="2975">
        <v>182.71209546428162</v>
      </c>
      <c r="L33" s="2975">
        <v>1.1791340112337019</v>
      </c>
      <c r="M33" s="2975">
        <v>0.22881133405163226</v>
      </c>
      <c r="N33" s="2975">
        <v>0.11895750871839395</v>
      </c>
      <c r="O33" s="2975">
        <v>1.3437391535596747E-2</v>
      </c>
      <c r="P33" s="2975">
        <v>156.79739721588197</v>
      </c>
      <c r="Q33" s="2975">
        <v>147.49839913228567</v>
      </c>
      <c r="R33" s="2975">
        <v>69.581116487103813</v>
      </c>
      <c r="S33" s="2975">
        <v>13.771136385549809</v>
      </c>
      <c r="T33" s="2975">
        <v>37.955383262625148</v>
      </c>
    </row>
    <row r="35" spans="1:20" s="2977" customFormat="1" ht="12.75" customHeight="1">
      <c r="A35" s="2461" t="s">
        <v>2270</v>
      </c>
      <c r="B35" s="2461"/>
      <c r="C35" s="2461"/>
      <c r="D35" s="2461"/>
      <c r="E35" s="2461"/>
      <c r="F35" s="2979"/>
      <c r="G35" s="2979"/>
      <c r="H35" s="2979"/>
      <c r="I35" s="2979"/>
      <c r="J35" s="2979"/>
      <c r="K35" s="2979"/>
      <c r="L35" s="2979"/>
      <c r="M35" s="2979"/>
      <c r="N35" s="2979"/>
      <c r="O35" s="2979"/>
      <c r="P35" s="2979"/>
      <c r="Q35" s="2979"/>
      <c r="R35" s="2979"/>
      <c r="S35" s="2979"/>
      <c r="T35" s="2979"/>
    </row>
    <row r="36" spans="1:20" s="2977" customFormat="1" ht="13.5" thickBot="1">
      <c r="A36" s="2461" t="s">
        <v>314</v>
      </c>
      <c r="B36" s="2461"/>
      <c r="F36" s="2980"/>
      <c r="G36" s="2980"/>
      <c r="H36" s="2980"/>
      <c r="I36" s="2980"/>
      <c r="J36" s="2980"/>
      <c r="K36" s="2980"/>
      <c r="L36" s="2980"/>
      <c r="M36" s="2980"/>
      <c r="N36" s="2980"/>
      <c r="O36" s="2980"/>
      <c r="P36" s="2980"/>
      <c r="Q36" s="2980"/>
      <c r="R36" s="2980"/>
      <c r="S36" s="2980"/>
      <c r="T36" s="2980"/>
    </row>
    <row r="37" spans="1:20">
      <c r="B37" s="2976"/>
      <c r="C37" s="2976"/>
      <c r="D37" s="2976"/>
      <c r="E37" s="2976"/>
      <c r="F37" s="2976"/>
      <c r="G37" s="2976"/>
      <c r="H37" s="2976"/>
      <c r="I37" s="2976"/>
      <c r="J37" s="2976"/>
      <c r="K37" s="2976"/>
      <c r="L37" s="2976"/>
      <c r="M37" s="2976"/>
      <c r="N37" s="2976"/>
      <c r="O37" s="2976"/>
      <c r="P37" s="2976"/>
      <c r="Q37" s="2976"/>
      <c r="R37" s="2976"/>
      <c r="S37" s="2976"/>
      <c r="T37" s="2976"/>
    </row>
    <row r="38" spans="1:20">
      <c r="B38" s="2976"/>
      <c r="C38" s="2976"/>
      <c r="D38" s="2976"/>
      <c r="E38" s="2976"/>
      <c r="F38" s="2976"/>
      <c r="G38" s="2976"/>
      <c r="H38" s="2976"/>
      <c r="I38" s="2976"/>
      <c r="J38" s="2976"/>
      <c r="K38" s="2976"/>
      <c r="L38" s="2976"/>
      <c r="M38" s="2976"/>
      <c r="N38" s="2976"/>
      <c r="O38" s="2976"/>
      <c r="P38" s="2976"/>
      <c r="Q38" s="2976"/>
      <c r="R38" s="2976"/>
      <c r="S38" s="2976"/>
      <c r="T38" s="2976"/>
    </row>
    <row r="39" spans="1:20">
      <c r="B39" s="2976"/>
      <c r="C39" s="2976"/>
      <c r="D39" s="2976"/>
      <c r="E39" s="2976"/>
      <c r="F39" s="2976"/>
      <c r="G39" s="2976"/>
      <c r="H39" s="2976"/>
      <c r="I39" s="2976"/>
      <c r="J39" s="2976"/>
      <c r="K39" s="2976"/>
      <c r="L39" s="2976"/>
      <c r="M39" s="2976"/>
      <c r="N39" s="2976"/>
      <c r="O39" s="2976"/>
      <c r="P39" s="2976"/>
      <c r="Q39" s="2976"/>
      <c r="R39" s="2976"/>
      <c r="S39" s="2976"/>
      <c r="T39" s="2976"/>
    </row>
    <row r="40" spans="1:20">
      <c r="B40" s="2976"/>
      <c r="C40" s="2976"/>
      <c r="D40" s="2976"/>
      <c r="E40" s="2976"/>
      <c r="F40" s="2976"/>
      <c r="G40" s="2976"/>
      <c r="H40" s="2976"/>
      <c r="I40" s="2976"/>
      <c r="J40" s="2976"/>
      <c r="K40" s="2976"/>
      <c r="L40" s="2976"/>
      <c r="M40" s="2976"/>
      <c r="N40" s="2976"/>
      <c r="O40" s="2976"/>
      <c r="P40" s="2976"/>
      <c r="Q40" s="2976"/>
      <c r="R40" s="2976"/>
      <c r="S40" s="2976"/>
      <c r="T40" s="2976"/>
    </row>
    <row r="41" spans="1:20">
      <c r="B41" s="2976"/>
      <c r="C41" s="2976"/>
      <c r="D41" s="2976"/>
      <c r="E41" s="2976"/>
      <c r="F41" s="2976"/>
      <c r="G41" s="2976"/>
      <c r="H41" s="2976"/>
      <c r="I41" s="2976"/>
      <c r="J41" s="2976"/>
      <c r="K41" s="2976"/>
      <c r="L41" s="2976"/>
      <c r="M41" s="2976"/>
      <c r="N41" s="2976"/>
      <c r="O41" s="2976"/>
      <c r="P41" s="2976"/>
      <c r="Q41" s="2976"/>
      <c r="R41" s="2976"/>
      <c r="S41" s="2976"/>
      <c r="T41" s="2976"/>
    </row>
    <row r="42" spans="1:20">
      <c r="B42" s="2976"/>
      <c r="C42" s="2976"/>
      <c r="D42" s="2976"/>
      <c r="E42" s="2976"/>
      <c r="F42" s="2976"/>
      <c r="G42" s="2976"/>
      <c r="H42" s="2976"/>
      <c r="I42" s="2976"/>
      <c r="J42" s="2976"/>
      <c r="K42" s="2976"/>
      <c r="L42" s="2976"/>
      <c r="M42" s="2976"/>
      <c r="N42" s="2976"/>
      <c r="O42" s="2976"/>
      <c r="P42" s="2976"/>
      <c r="Q42" s="2976"/>
      <c r="R42" s="2976"/>
      <c r="S42" s="2976"/>
      <c r="T42" s="2976"/>
    </row>
    <row r="43" spans="1:20">
      <c r="B43" s="2976"/>
      <c r="C43" s="2976"/>
      <c r="D43" s="2976"/>
      <c r="E43" s="2976"/>
      <c r="F43" s="2976"/>
      <c r="G43" s="2976"/>
      <c r="H43" s="2976"/>
      <c r="I43" s="2976"/>
      <c r="J43" s="2976"/>
      <c r="K43" s="2976"/>
      <c r="L43" s="2976"/>
      <c r="M43" s="2976"/>
      <c r="N43" s="2976"/>
      <c r="O43" s="2976"/>
      <c r="P43" s="2976"/>
      <c r="Q43" s="2976"/>
      <c r="R43" s="2976"/>
      <c r="S43" s="2976"/>
      <c r="T43" s="2976"/>
    </row>
    <row r="44" spans="1:20">
      <c r="B44" s="2976"/>
      <c r="C44" s="2976"/>
      <c r="D44" s="2976"/>
      <c r="E44" s="2976"/>
      <c r="F44" s="2976"/>
      <c r="G44" s="2976"/>
      <c r="H44" s="2976"/>
      <c r="I44" s="2976"/>
      <c r="J44" s="2976"/>
      <c r="K44" s="2976"/>
      <c r="L44" s="2976"/>
      <c r="M44" s="2976"/>
      <c r="N44" s="2976"/>
      <c r="O44" s="2976"/>
      <c r="P44" s="2976"/>
      <c r="Q44" s="2976"/>
      <c r="R44" s="2976"/>
      <c r="S44" s="2976"/>
      <c r="T44" s="2976"/>
    </row>
    <row r="45" spans="1:20">
      <c r="B45" s="2976"/>
      <c r="C45" s="2976"/>
      <c r="D45" s="2976"/>
      <c r="E45" s="2976"/>
      <c r="F45" s="2976"/>
      <c r="G45" s="2976"/>
      <c r="H45" s="2976"/>
      <c r="I45" s="2976"/>
      <c r="J45" s="2976"/>
      <c r="K45" s="2976"/>
      <c r="L45" s="2976"/>
      <c r="M45" s="2976"/>
      <c r="N45" s="2976"/>
      <c r="O45" s="2976"/>
      <c r="P45" s="2976"/>
      <c r="Q45" s="2976"/>
      <c r="R45" s="2976"/>
      <c r="S45" s="2976"/>
      <c r="T45" s="2976"/>
    </row>
    <row r="46" spans="1:20">
      <c r="B46" s="2976"/>
      <c r="C46" s="2976"/>
      <c r="D46" s="2976"/>
      <c r="E46" s="2976"/>
      <c r="F46" s="2976"/>
      <c r="G46" s="2976"/>
      <c r="H46" s="2976"/>
      <c r="I46" s="2976"/>
      <c r="J46" s="2976"/>
      <c r="K46" s="2976"/>
      <c r="L46" s="2976"/>
      <c r="M46" s="2976"/>
      <c r="N46" s="2976"/>
      <c r="O46" s="2976"/>
      <c r="P46" s="2976"/>
      <c r="Q46" s="2976"/>
      <c r="R46" s="2976"/>
      <c r="S46" s="2976"/>
      <c r="T46" s="2976"/>
    </row>
    <row r="47" spans="1:20">
      <c r="B47" s="2976"/>
      <c r="C47" s="2976"/>
      <c r="D47" s="2976"/>
      <c r="E47" s="2976"/>
      <c r="F47" s="2976"/>
      <c r="G47" s="2976"/>
      <c r="H47" s="2976"/>
      <c r="I47" s="2976"/>
      <c r="J47" s="2976"/>
      <c r="K47" s="2976"/>
      <c r="L47" s="2976"/>
      <c r="M47" s="2976"/>
      <c r="N47" s="2976"/>
      <c r="O47" s="2976"/>
      <c r="P47" s="2976"/>
      <c r="Q47" s="2976"/>
      <c r="R47" s="2976"/>
      <c r="S47" s="2976"/>
      <c r="T47" s="2976"/>
    </row>
    <row r="48" spans="1:20">
      <c r="B48" s="2976"/>
      <c r="C48" s="2976"/>
      <c r="D48" s="2976"/>
      <c r="E48" s="2976"/>
      <c r="F48" s="2976"/>
      <c r="G48" s="2976"/>
      <c r="H48" s="2976"/>
      <c r="I48" s="2976"/>
      <c r="J48" s="2976"/>
      <c r="K48" s="2976"/>
      <c r="L48" s="2976"/>
      <c r="M48" s="2976"/>
      <c r="N48" s="2976"/>
      <c r="O48" s="2976"/>
      <c r="P48" s="2976"/>
      <c r="Q48" s="2976"/>
      <c r="R48" s="2976"/>
      <c r="S48" s="2976"/>
      <c r="T48" s="2976"/>
    </row>
    <row r="49" spans="2:20">
      <c r="B49" s="2976"/>
      <c r="C49" s="2976"/>
      <c r="D49" s="2976"/>
      <c r="E49" s="2976"/>
      <c r="F49" s="2976"/>
      <c r="G49" s="2976"/>
      <c r="H49" s="2976"/>
      <c r="I49" s="2976"/>
      <c r="J49" s="2976"/>
      <c r="K49" s="2976"/>
      <c r="L49" s="2976"/>
      <c r="M49" s="2976"/>
      <c r="N49" s="2976"/>
      <c r="O49" s="2976"/>
      <c r="P49" s="2976"/>
      <c r="Q49" s="2976"/>
      <c r="R49" s="2976"/>
      <c r="S49" s="2976"/>
      <c r="T49" s="2976"/>
    </row>
    <row r="50" spans="2:20">
      <c r="B50" s="2976"/>
      <c r="C50" s="2976"/>
      <c r="D50" s="2976"/>
      <c r="E50" s="2976"/>
      <c r="F50" s="2976"/>
      <c r="G50" s="2976"/>
      <c r="H50" s="2976"/>
      <c r="I50" s="2976"/>
      <c r="J50" s="2976"/>
      <c r="K50" s="2976"/>
      <c r="L50" s="2976"/>
      <c r="M50" s="2976"/>
      <c r="N50" s="2976"/>
      <c r="O50" s="2976"/>
      <c r="P50" s="2976"/>
      <c r="Q50" s="2976"/>
      <c r="R50" s="2976"/>
      <c r="S50" s="2976"/>
      <c r="T50" s="2976"/>
    </row>
    <row r="51" spans="2:20">
      <c r="B51" s="2976"/>
      <c r="C51" s="2976"/>
      <c r="D51" s="2976"/>
      <c r="E51" s="2976"/>
      <c r="F51" s="2976"/>
      <c r="G51" s="2976"/>
      <c r="H51" s="2976"/>
      <c r="I51" s="2976"/>
      <c r="J51" s="2976"/>
      <c r="K51" s="2976"/>
      <c r="L51" s="2976"/>
      <c r="M51" s="2976"/>
      <c r="N51" s="2976"/>
      <c r="O51" s="2976"/>
      <c r="P51" s="2976"/>
      <c r="Q51" s="2976"/>
      <c r="R51" s="2976"/>
      <c r="S51" s="2976"/>
      <c r="T51" s="2976"/>
    </row>
  </sheetData>
  <hyperlinks>
    <hyperlink ref="A1" location="Menu!A1" display="Return to Menu"/>
  </hyperlinks>
  <pageMargins left="0.7" right="0.7" top="0.75" bottom="0.75" header="0.3" footer="0.3"/>
  <pageSetup scale="59" orientation="portrait" r:id="rId1"/>
  <colBreaks count="1" manualBreakCount="1">
    <brk id="11" max="1048575"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view="pageBreakPreview" zoomScaleSheetLayoutView="100" workbookViewId="0"/>
  </sheetViews>
  <sheetFormatPr defaultRowHeight="12.75"/>
  <cols>
    <col min="1" max="1" width="17.140625" style="2986" customWidth="1"/>
    <col min="2" max="12" width="10.7109375" style="2982" customWidth="1"/>
    <col min="13" max="14" width="11.5703125" style="2982" customWidth="1"/>
    <col min="15" max="21" width="9.28515625" style="2982" customWidth="1"/>
    <col min="22" max="218" width="9.140625" style="2982"/>
    <col min="219" max="219" width="17.140625" style="2982" customWidth="1"/>
    <col min="220" max="230" width="10.7109375" style="2982" customWidth="1"/>
    <col min="231" max="232" width="11.5703125" style="2982" customWidth="1"/>
    <col min="233" max="238" width="9.28515625" style="2982" customWidth="1"/>
    <col min="239" max="251" width="10.7109375" style="2982" customWidth="1"/>
    <col min="252" max="252" width="8.85546875" style="2982" customWidth="1"/>
    <col min="253" max="474" width="9.140625" style="2982"/>
    <col min="475" max="475" width="17.140625" style="2982" customWidth="1"/>
    <col min="476" max="486" width="10.7109375" style="2982" customWidth="1"/>
    <col min="487" max="488" width="11.5703125" style="2982" customWidth="1"/>
    <col min="489" max="494" width="9.28515625" style="2982" customWidth="1"/>
    <col min="495" max="507" width="10.7109375" style="2982" customWidth="1"/>
    <col min="508" max="508" width="8.85546875" style="2982" customWidth="1"/>
    <col min="509" max="730" width="9.140625" style="2982"/>
    <col min="731" max="731" width="17.140625" style="2982" customWidth="1"/>
    <col min="732" max="742" width="10.7109375" style="2982" customWidth="1"/>
    <col min="743" max="744" width="11.5703125" style="2982" customWidth="1"/>
    <col min="745" max="750" width="9.28515625" style="2982" customWidth="1"/>
    <col min="751" max="763" width="10.7109375" style="2982" customWidth="1"/>
    <col min="764" max="764" width="8.85546875" style="2982" customWidth="1"/>
    <col min="765" max="986" width="9.140625" style="2982"/>
    <col min="987" max="987" width="17.140625" style="2982" customWidth="1"/>
    <col min="988" max="998" width="10.7109375" style="2982" customWidth="1"/>
    <col min="999" max="1000" width="11.5703125" style="2982" customWidth="1"/>
    <col min="1001" max="1006" width="9.28515625" style="2982" customWidth="1"/>
    <col min="1007" max="1019" width="10.7109375" style="2982" customWidth="1"/>
    <col min="1020" max="1020" width="8.85546875" style="2982" customWidth="1"/>
    <col min="1021" max="1242" width="9.140625" style="2982"/>
    <col min="1243" max="1243" width="17.140625" style="2982" customWidth="1"/>
    <col min="1244" max="1254" width="10.7109375" style="2982" customWidth="1"/>
    <col min="1255" max="1256" width="11.5703125" style="2982" customWidth="1"/>
    <col min="1257" max="1262" width="9.28515625" style="2982" customWidth="1"/>
    <col min="1263" max="1275" width="10.7109375" style="2982" customWidth="1"/>
    <col min="1276" max="1276" width="8.85546875" style="2982" customWidth="1"/>
    <col min="1277" max="1498" width="9.140625" style="2982"/>
    <col min="1499" max="1499" width="17.140625" style="2982" customWidth="1"/>
    <col min="1500" max="1510" width="10.7109375" style="2982" customWidth="1"/>
    <col min="1511" max="1512" width="11.5703125" style="2982" customWidth="1"/>
    <col min="1513" max="1518" width="9.28515625" style="2982" customWidth="1"/>
    <col min="1519" max="1531" width="10.7109375" style="2982" customWidth="1"/>
    <col min="1532" max="1532" width="8.85546875" style="2982" customWidth="1"/>
    <col min="1533" max="1754" width="9.140625" style="2982"/>
    <col min="1755" max="1755" width="17.140625" style="2982" customWidth="1"/>
    <col min="1756" max="1766" width="10.7109375" style="2982" customWidth="1"/>
    <col min="1767" max="1768" width="11.5703125" style="2982" customWidth="1"/>
    <col min="1769" max="1774" width="9.28515625" style="2982" customWidth="1"/>
    <col min="1775" max="1787" width="10.7109375" style="2982" customWidth="1"/>
    <col min="1788" max="1788" width="8.85546875" style="2982" customWidth="1"/>
    <col min="1789" max="2010" width="9.140625" style="2982"/>
    <col min="2011" max="2011" width="17.140625" style="2982" customWidth="1"/>
    <col min="2012" max="2022" width="10.7109375" style="2982" customWidth="1"/>
    <col min="2023" max="2024" width="11.5703125" style="2982" customWidth="1"/>
    <col min="2025" max="2030" width="9.28515625" style="2982" customWidth="1"/>
    <col min="2031" max="2043" width="10.7109375" style="2982" customWidth="1"/>
    <col min="2044" max="2044" width="8.85546875" style="2982" customWidth="1"/>
    <col min="2045" max="2266" width="9.140625" style="2982"/>
    <col min="2267" max="2267" width="17.140625" style="2982" customWidth="1"/>
    <col min="2268" max="2278" width="10.7109375" style="2982" customWidth="1"/>
    <col min="2279" max="2280" width="11.5703125" style="2982" customWidth="1"/>
    <col min="2281" max="2286" width="9.28515625" style="2982" customWidth="1"/>
    <col min="2287" max="2299" width="10.7109375" style="2982" customWidth="1"/>
    <col min="2300" max="2300" width="8.85546875" style="2982" customWidth="1"/>
    <col min="2301" max="2522" width="9.140625" style="2982"/>
    <col min="2523" max="2523" width="17.140625" style="2982" customWidth="1"/>
    <col min="2524" max="2534" width="10.7109375" style="2982" customWidth="1"/>
    <col min="2535" max="2536" width="11.5703125" style="2982" customWidth="1"/>
    <col min="2537" max="2542" width="9.28515625" style="2982" customWidth="1"/>
    <col min="2543" max="2555" width="10.7109375" style="2982" customWidth="1"/>
    <col min="2556" max="2556" width="8.85546875" style="2982" customWidth="1"/>
    <col min="2557" max="2778" width="9.140625" style="2982"/>
    <col min="2779" max="2779" width="17.140625" style="2982" customWidth="1"/>
    <col min="2780" max="2790" width="10.7109375" style="2982" customWidth="1"/>
    <col min="2791" max="2792" width="11.5703125" style="2982" customWidth="1"/>
    <col min="2793" max="2798" width="9.28515625" style="2982" customWidth="1"/>
    <col min="2799" max="2811" width="10.7109375" style="2982" customWidth="1"/>
    <col min="2812" max="2812" width="8.85546875" style="2982" customWidth="1"/>
    <col min="2813" max="3034" width="9.140625" style="2982"/>
    <col min="3035" max="3035" width="17.140625" style="2982" customWidth="1"/>
    <col min="3036" max="3046" width="10.7109375" style="2982" customWidth="1"/>
    <col min="3047" max="3048" width="11.5703125" style="2982" customWidth="1"/>
    <col min="3049" max="3054" width="9.28515625" style="2982" customWidth="1"/>
    <col min="3055" max="3067" width="10.7109375" style="2982" customWidth="1"/>
    <col min="3068" max="3068" width="8.85546875" style="2982" customWidth="1"/>
    <col min="3069" max="3290" width="9.140625" style="2982"/>
    <col min="3291" max="3291" width="17.140625" style="2982" customWidth="1"/>
    <col min="3292" max="3302" width="10.7109375" style="2982" customWidth="1"/>
    <col min="3303" max="3304" width="11.5703125" style="2982" customWidth="1"/>
    <col min="3305" max="3310" width="9.28515625" style="2982" customWidth="1"/>
    <col min="3311" max="3323" width="10.7109375" style="2982" customWidth="1"/>
    <col min="3324" max="3324" width="8.85546875" style="2982" customWidth="1"/>
    <col min="3325" max="3546" width="9.140625" style="2982"/>
    <col min="3547" max="3547" width="17.140625" style="2982" customWidth="1"/>
    <col min="3548" max="3558" width="10.7109375" style="2982" customWidth="1"/>
    <col min="3559" max="3560" width="11.5703125" style="2982" customWidth="1"/>
    <col min="3561" max="3566" width="9.28515625" style="2982" customWidth="1"/>
    <col min="3567" max="3579" width="10.7109375" style="2982" customWidth="1"/>
    <col min="3580" max="3580" width="8.85546875" style="2982" customWidth="1"/>
    <col min="3581" max="3802" width="9.140625" style="2982"/>
    <col min="3803" max="3803" width="17.140625" style="2982" customWidth="1"/>
    <col min="3804" max="3814" width="10.7109375" style="2982" customWidth="1"/>
    <col min="3815" max="3816" width="11.5703125" style="2982" customWidth="1"/>
    <col min="3817" max="3822" width="9.28515625" style="2982" customWidth="1"/>
    <col min="3823" max="3835" width="10.7109375" style="2982" customWidth="1"/>
    <col min="3836" max="3836" width="8.85546875" style="2982" customWidth="1"/>
    <col min="3837" max="4058" width="9.140625" style="2982"/>
    <col min="4059" max="4059" width="17.140625" style="2982" customWidth="1"/>
    <col min="4060" max="4070" width="10.7109375" style="2982" customWidth="1"/>
    <col min="4071" max="4072" width="11.5703125" style="2982" customWidth="1"/>
    <col min="4073" max="4078" width="9.28515625" style="2982" customWidth="1"/>
    <col min="4079" max="4091" width="10.7109375" style="2982" customWidth="1"/>
    <col min="4092" max="4092" width="8.85546875" style="2982" customWidth="1"/>
    <col min="4093" max="4314" width="9.140625" style="2982"/>
    <col min="4315" max="4315" width="17.140625" style="2982" customWidth="1"/>
    <col min="4316" max="4326" width="10.7109375" style="2982" customWidth="1"/>
    <col min="4327" max="4328" width="11.5703125" style="2982" customWidth="1"/>
    <col min="4329" max="4334" width="9.28515625" style="2982" customWidth="1"/>
    <col min="4335" max="4347" width="10.7109375" style="2982" customWidth="1"/>
    <col min="4348" max="4348" width="8.85546875" style="2982" customWidth="1"/>
    <col min="4349" max="4570" width="9.140625" style="2982"/>
    <col min="4571" max="4571" width="17.140625" style="2982" customWidth="1"/>
    <col min="4572" max="4582" width="10.7109375" style="2982" customWidth="1"/>
    <col min="4583" max="4584" width="11.5703125" style="2982" customWidth="1"/>
    <col min="4585" max="4590" width="9.28515625" style="2982" customWidth="1"/>
    <col min="4591" max="4603" width="10.7109375" style="2982" customWidth="1"/>
    <col min="4604" max="4604" width="8.85546875" style="2982" customWidth="1"/>
    <col min="4605" max="4826" width="9.140625" style="2982"/>
    <col min="4827" max="4827" width="17.140625" style="2982" customWidth="1"/>
    <col min="4828" max="4838" width="10.7109375" style="2982" customWidth="1"/>
    <col min="4839" max="4840" width="11.5703125" style="2982" customWidth="1"/>
    <col min="4841" max="4846" width="9.28515625" style="2982" customWidth="1"/>
    <col min="4847" max="4859" width="10.7109375" style="2982" customWidth="1"/>
    <col min="4860" max="4860" width="8.85546875" style="2982" customWidth="1"/>
    <col min="4861" max="5082" width="9.140625" style="2982"/>
    <col min="5083" max="5083" width="17.140625" style="2982" customWidth="1"/>
    <col min="5084" max="5094" width="10.7109375" style="2982" customWidth="1"/>
    <col min="5095" max="5096" width="11.5703125" style="2982" customWidth="1"/>
    <col min="5097" max="5102" width="9.28515625" style="2982" customWidth="1"/>
    <col min="5103" max="5115" width="10.7109375" style="2982" customWidth="1"/>
    <col min="5116" max="5116" width="8.85546875" style="2982" customWidth="1"/>
    <col min="5117" max="5338" width="9.140625" style="2982"/>
    <col min="5339" max="5339" width="17.140625" style="2982" customWidth="1"/>
    <col min="5340" max="5350" width="10.7109375" style="2982" customWidth="1"/>
    <col min="5351" max="5352" width="11.5703125" style="2982" customWidth="1"/>
    <col min="5353" max="5358" width="9.28515625" style="2982" customWidth="1"/>
    <col min="5359" max="5371" width="10.7109375" style="2982" customWidth="1"/>
    <col min="5372" max="5372" width="8.85546875" style="2982" customWidth="1"/>
    <col min="5373" max="5594" width="9.140625" style="2982"/>
    <col min="5595" max="5595" width="17.140625" style="2982" customWidth="1"/>
    <col min="5596" max="5606" width="10.7109375" style="2982" customWidth="1"/>
    <col min="5607" max="5608" width="11.5703125" style="2982" customWidth="1"/>
    <col min="5609" max="5614" width="9.28515625" style="2982" customWidth="1"/>
    <col min="5615" max="5627" width="10.7109375" style="2982" customWidth="1"/>
    <col min="5628" max="5628" width="8.85546875" style="2982" customWidth="1"/>
    <col min="5629" max="5850" width="9.140625" style="2982"/>
    <col min="5851" max="5851" width="17.140625" style="2982" customWidth="1"/>
    <col min="5852" max="5862" width="10.7109375" style="2982" customWidth="1"/>
    <col min="5863" max="5864" width="11.5703125" style="2982" customWidth="1"/>
    <col min="5865" max="5870" width="9.28515625" style="2982" customWidth="1"/>
    <col min="5871" max="5883" width="10.7109375" style="2982" customWidth="1"/>
    <col min="5884" max="5884" width="8.85546875" style="2982" customWidth="1"/>
    <col min="5885" max="6106" width="9.140625" style="2982"/>
    <col min="6107" max="6107" width="17.140625" style="2982" customWidth="1"/>
    <col min="6108" max="6118" width="10.7109375" style="2982" customWidth="1"/>
    <col min="6119" max="6120" width="11.5703125" style="2982" customWidth="1"/>
    <col min="6121" max="6126" width="9.28515625" style="2982" customWidth="1"/>
    <col min="6127" max="6139" width="10.7109375" style="2982" customWidth="1"/>
    <col min="6140" max="6140" width="8.85546875" style="2982" customWidth="1"/>
    <col min="6141" max="6362" width="9.140625" style="2982"/>
    <col min="6363" max="6363" width="17.140625" style="2982" customWidth="1"/>
    <col min="6364" max="6374" width="10.7109375" style="2982" customWidth="1"/>
    <col min="6375" max="6376" width="11.5703125" style="2982" customWidth="1"/>
    <col min="6377" max="6382" width="9.28515625" style="2982" customWidth="1"/>
    <col min="6383" max="6395" width="10.7109375" style="2982" customWidth="1"/>
    <col min="6396" max="6396" width="8.85546875" style="2982" customWidth="1"/>
    <col min="6397" max="6618" width="9.140625" style="2982"/>
    <col min="6619" max="6619" width="17.140625" style="2982" customWidth="1"/>
    <col min="6620" max="6630" width="10.7109375" style="2982" customWidth="1"/>
    <col min="6631" max="6632" width="11.5703125" style="2982" customWidth="1"/>
    <col min="6633" max="6638" width="9.28515625" style="2982" customWidth="1"/>
    <col min="6639" max="6651" width="10.7109375" style="2982" customWidth="1"/>
    <col min="6652" max="6652" width="8.85546875" style="2982" customWidth="1"/>
    <col min="6653" max="6874" width="9.140625" style="2982"/>
    <col min="6875" max="6875" width="17.140625" style="2982" customWidth="1"/>
    <col min="6876" max="6886" width="10.7109375" style="2982" customWidth="1"/>
    <col min="6887" max="6888" width="11.5703125" style="2982" customWidth="1"/>
    <col min="6889" max="6894" width="9.28515625" style="2982" customWidth="1"/>
    <col min="6895" max="6907" width="10.7109375" style="2982" customWidth="1"/>
    <col min="6908" max="6908" width="8.85546875" style="2982" customWidth="1"/>
    <col min="6909" max="7130" width="9.140625" style="2982"/>
    <col min="7131" max="7131" width="17.140625" style="2982" customWidth="1"/>
    <col min="7132" max="7142" width="10.7109375" style="2982" customWidth="1"/>
    <col min="7143" max="7144" width="11.5703125" style="2982" customWidth="1"/>
    <col min="7145" max="7150" width="9.28515625" style="2982" customWidth="1"/>
    <col min="7151" max="7163" width="10.7109375" style="2982" customWidth="1"/>
    <col min="7164" max="7164" width="8.85546875" style="2982" customWidth="1"/>
    <col min="7165" max="7386" width="9.140625" style="2982"/>
    <col min="7387" max="7387" width="17.140625" style="2982" customWidth="1"/>
    <col min="7388" max="7398" width="10.7109375" style="2982" customWidth="1"/>
    <col min="7399" max="7400" width="11.5703125" style="2982" customWidth="1"/>
    <col min="7401" max="7406" width="9.28515625" style="2982" customWidth="1"/>
    <col min="7407" max="7419" width="10.7109375" style="2982" customWidth="1"/>
    <col min="7420" max="7420" width="8.85546875" style="2982" customWidth="1"/>
    <col min="7421" max="7642" width="9.140625" style="2982"/>
    <col min="7643" max="7643" width="17.140625" style="2982" customWidth="1"/>
    <col min="7644" max="7654" width="10.7109375" style="2982" customWidth="1"/>
    <col min="7655" max="7656" width="11.5703125" style="2982" customWidth="1"/>
    <col min="7657" max="7662" width="9.28515625" style="2982" customWidth="1"/>
    <col min="7663" max="7675" width="10.7109375" style="2982" customWidth="1"/>
    <col min="7676" max="7676" width="8.85546875" style="2982" customWidth="1"/>
    <col min="7677" max="7898" width="9.140625" style="2982"/>
    <col min="7899" max="7899" width="17.140625" style="2982" customWidth="1"/>
    <col min="7900" max="7910" width="10.7109375" style="2982" customWidth="1"/>
    <col min="7911" max="7912" width="11.5703125" style="2982" customWidth="1"/>
    <col min="7913" max="7918" width="9.28515625" style="2982" customWidth="1"/>
    <col min="7919" max="7931" width="10.7109375" style="2982" customWidth="1"/>
    <col min="7932" max="7932" width="8.85546875" style="2982" customWidth="1"/>
    <col min="7933" max="8154" width="9.140625" style="2982"/>
    <col min="8155" max="8155" width="17.140625" style="2982" customWidth="1"/>
    <col min="8156" max="8166" width="10.7109375" style="2982" customWidth="1"/>
    <col min="8167" max="8168" width="11.5703125" style="2982" customWidth="1"/>
    <col min="8169" max="8174" width="9.28515625" style="2982" customWidth="1"/>
    <col min="8175" max="8187" width="10.7109375" style="2982" customWidth="1"/>
    <col min="8188" max="8188" width="8.85546875" style="2982" customWidth="1"/>
    <col min="8189" max="8410" width="9.140625" style="2982"/>
    <col min="8411" max="8411" width="17.140625" style="2982" customWidth="1"/>
    <col min="8412" max="8422" width="10.7109375" style="2982" customWidth="1"/>
    <col min="8423" max="8424" width="11.5703125" style="2982" customWidth="1"/>
    <col min="8425" max="8430" width="9.28515625" style="2982" customWidth="1"/>
    <col min="8431" max="8443" width="10.7109375" style="2982" customWidth="1"/>
    <col min="8444" max="8444" width="8.85546875" style="2982" customWidth="1"/>
    <col min="8445" max="8666" width="9.140625" style="2982"/>
    <col min="8667" max="8667" width="17.140625" style="2982" customWidth="1"/>
    <col min="8668" max="8678" width="10.7109375" style="2982" customWidth="1"/>
    <col min="8679" max="8680" width="11.5703125" style="2982" customWidth="1"/>
    <col min="8681" max="8686" width="9.28515625" style="2982" customWidth="1"/>
    <col min="8687" max="8699" width="10.7109375" style="2982" customWidth="1"/>
    <col min="8700" max="8700" width="8.85546875" style="2982" customWidth="1"/>
    <col min="8701" max="8922" width="9.140625" style="2982"/>
    <col min="8923" max="8923" width="17.140625" style="2982" customWidth="1"/>
    <col min="8924" max="8934" width="10.7109375" style="2982" customWidth="1"/>
    <col min="8935" max="8936" width="11.5703125" style="2982" customWidth="1"/>
    <col min="8937" max="8942" width="9.28515625" style="2982" customWidth="1"/>
    <col min="8943" max="8955" width="10.7109375" style="2982" customWidth="1"/>
    <col min="8956" max="8956" width="8.85546875" style="2982" customWidth="1"/>
    <col min="8957" max="9178" width="9.140625" style="2982"/>
    <col min="9179" max="9179" width="17.140625" style="2982" customWidth="1"/>
    <col min="9180" max="9190" width="10.7109375" style="2982" customWidth="1"/>
    <col min="9191" max="9192" width="11.5703125" style="2982" customWidth="1"/>
    <col min="9193" max="9198" width="9.28515625" style="2982" customWidth="1"/>
    <col min="9199" max="9211" width="10.7109375" style="2982" customWidth="1"/>
    <col min="9212" max="9212" width="8.85546875" style="2982" customWidth="1"/>
    <col min="9213" max="9434" width="9.140625" style="2982"/>
    <col min="9435" max="9435" width="17.140625" style="2982" customWidth="1"/>
    <col min="9436" max="9446" width="10.7109375" style="2982" customWidth="1"/>
    <col min="9447" max="9448" width="11.5703125" style="2982" customWidth="1"/>
    <col min="9449" max="9454" width="9.28515625" style="2982" customWidth="1"/>
    <col min="9455" max="9467" width="10.7109375" style="2982" customWidth="1"/>
    <col min="9468" max="9468" width="8.85546875" style="2982" customWidth="1"/>
    <col min="9469" max="9690" width="9.140625" style="2982"/>
    <col min="9691" max="9691" width="17.140625" style="2982" customWidth="1"/>
    <col min="9692" max="9702" width="10.7109375" style="2982" customWidth="1"/>
    <col min="9703" max="9704" width="11.5703125" style="2982" customWidth="1"/>
    <col min="9705" max="9710" width="9.28515625" style="2982" customWidth="1"/>
    <col min="9711" max="9723" width="10.7109375" style="2982" customWidth="1"/>
    <col min="9724" max="9724" width="8.85546875" style="2982" customWidth="1"/>
    <col min="9725" max="9946" width="9.140625" style="2982"/>
    <col min="9947" max="9947" width="17.140625" style="2982" customWidth="1"/>
    <col min="9948" max="9958" width="10.7109375" style="2982" customWidth="1"/>
    <col min="9959" max="9960" width="11.5703125" style="2982" customWidth="1"/>
    <col min="9961" max="9966" width="9.28515625" style="2982" customWidth="1"/>
    <col min="9967" max="9979" width="10.7109375" style="2982" customWidth="1"/>
    <col min="9980" max="9980" width="8.85546875" style="2982" customWidth="1"/>
    <col min="9981" max="10202" width="9.140625" style="2982"/>
    <col min="10203" max="10203" width="17.140625" style="2982" customWidth="1"/>
    <col min="10204" max="10214" width="10.7109375" style="2982" customWidth="1"/>
    <col min="10215" max="10216" width="11.5703125" style="2982" customWidth="1"/>
    <col min="10217" max="10222" width="9.28515625" style="2982" customWidth="1"/>
    <col min="10223" max="10235" width="10.7109375" style="2982" customWidth="1"/>
    <col min="10236" max="10236" width="8.85546875" style="2982" customWidth="1"/>
    <col min="10237" max="10458" width="9.140625" style="2982"/>
    <col min="10459" max="10459" width="17.140625" style="2982" customWidth="1"/>
    <col min="10460" max="10470" width="10.7109375" style="2982" customWidth="1"/>
    <col min="10471" max="10472" width="11.5703125" style="2982" customWidth="1"/>
    <col min="10473" max="10478" width="9.28515625" style="2982" customWidth="1"/>
    <col min="10479" max="10491" width="10.7109375" style="2982" customWidth="1"/>
    <col min="10492" max="10492" width="8.85546875" style="2982" customWidth="1"/>
    <col min="10493" max="10714" width="9.140625" style="2982"/>
    <col min="10715" max="10715" width="17.140625" style="2982" customWidth="1"/>
    <col min="10716" max="10726" width="10.7109375" style="2982" customWidth="1"/>
    <col min="10727" max="10728" width="11.5703125" style="2982" customWidth="1"/>
    <col min="10729" max="10734" width="9.28515625" style="2982" customWidth="1"/>
    <col min="10735" max="10747" width="10.7109375" style="2982" customWidth="1"/>
    <col min="10748" max="10748" width="8.85546875" style="2982" customWidth="1"/>
    <col min="10749" max="10970" width="9.140625" style="2982"/>
    <col min="10971" max="10971" width="17.140625" style="2982" customWidth="1"/>
    <col min="10972" max="10982" width="10.7109375" style="2982" customWidth="1"/>
    <col min="10983" max="10984" width="11.5703125" style="2982" customWidth="1"/>
    <col min="10985" max="10990" width="9.28515625" style="2982" customWidth="1"/>
    <col min="10991" max="11003" width="10.7109375" style="2982" customWidth="1"/>
    <col min="11004" max="11004" width="8.85546875" style="2982" customWidth="1"/>
    <col min="11005" max="11226" width="9.140625" style="2982"/>
    <col min="11227" max="11227" width="17.140625" style="2982" customWidth="1"/>
    <col min="11228" max="11238" width="10.7109375" style="2982" customWidth="1"/>
    <col min="11239" max="11240" width="11.5703125" style="2982" customWidth="1"/>
    <col min="11241" max="11246" width="9.28515625" style="2982" customWidth="1"/>
    <col min="11247" max="11259" width="10.7109375" style="2982" customWidth="1"/>
    <col min="11260" max="11260" width="8.85546875" style="2982" customWidth="1"/>
    <col min="11261" max="11482" width="9.140625" style="2982"/>
    <col min="11483" max="11483" width="17.140625" style="2982" customWidth="1"/>
    <col min="11484" max="11494" width="10.7109375" style="2982" customWidth="1"/>
    <col min="11495" max="11496" width="11.5703125" style="2982" customWidth="1"/>
    <col min="11497" max="11502" width="9.28515625" style="2982" customWidth="1"/>
    <col min="11503" max="11515" width="10.7109375" style="2982" customWidth="1"/>
    <col min="11516" max="11516" width="8.85546875" style="2982" customWidth="1"/>
    <col min="11517" max="11738" width="9.140625" style="2982"/>
    <col min="11739" max="11739" width="17.140625" style="2982" customWidth="1"/>
    <col min="11740" max="11750" width="10.7109375" style="2982" customWidth="1"/>
    <col min="11751" max="11752" width="11.5703125" style="2982" customWidth="1"/>
    <col min="11753" max="11758" width="9.28515625" style="2982" customWidth="1"/>
    <col min="11759" max="11771" width="10.7109375" style="2982" customWidth="1"/>
    <col min="11772" max="11772" width="8.85546875" style="2982" customWidth="1"/>
    <col min="11773" max="11994" width="9.140625" style="2982"/>
    <col min="11995" max="11995" width="17.140625" style="2982" customWidth="1"/>
    <col min="11996" max="12006" width="10.7109375" style="2982" customWidth="1"/>
    <col min="12007" max="12008" width="11.5703125" style="2982" customWidth="1"/>
    <col min="12009" max="12014" width="9.28515625" style="2982" customWidth="1"/>
    <col min="12015" max="12027" width="10.7109375" style="2982" customWidth="1"/>
    <col min="12028" max="12028" width="8.85546875" style="2982" customWidth="1"/>
    <col min="12029" max="12250" width="9.140625" style="2982"/>
    <col min="12251" max="12251" width="17.140625" style="2982" customWidth="1"/>
    <col min="12252" max="12262" width="10.7109375" style="2982" customWidth="1"/>
    <col min="12263" max="12264" width="11.5703125" style="2982" customWidth="1"/>
    <col min="12265" max="12270" width="9.28515625" style="2982" customWidth="1"/>
    <col min="12271" max="12283" width="10.7109375" style="2982" customWidth="1"/>
    <col min="12284" max="12284" width="8.85546875" style="2982" customWidth="1"/>
    <col min="12285" max="12506" width="9.140625" style="2982"/>
    <col min="12507" max="12507" width="17.140625" style="2982" customWidth="1"/>
    <col min="12508" max="12518" width="10.7109375" style="2982" customWidth="1"/>
    <col min="12519" max="12520" width="11.5703125" style="2982" customWidth="1"/>
    <col min="12521" max="12526" width="9.28515625" style="2982" customWidth="1"/>
    <col min="12527" max="12539" width="10.7109375" style="2982" customWidth="1"/>
    <col min="12540" max="12540" width="8.85546875" style="2982" customWidth="1"/>
    <col min="12541" max="12762" width="9.140625" style="2982"/>
    <col min="12763" max="12763" width="17.140625" style="2982" customWidth="1"/>
    <col min="12764" max="12774" width="10.7109375" style="2982" customWidth="1"/>
    <col min="12775" max="12776" width="11.5703125" style="2982" customWidth="1"/>
    <col min="12777" max="12782" width="9.28515625" style="2982" customWidth="1"/>
    <col min="12783" max="12795" width="10.7109375" style="2982" customWidth="1"/>
    <col min="12796" max="12796" width="8.85546875" style="2982" customWidth="1"/>
    <col min="12797" max="13018" width="9.140625" style="2982"/>
    <col min="13019" max="13019" width="17.140625" style="2982" customWidth="1"/>
    <col min="13020" max="13030" width="10.7109375" style="2982" customWidth="1"/>
    <col min="13031" max="13032" width="11.5703125" style="2982" customWidth="1"/>
    <col min="13033" max="13038" width="9.28515625" style="2982" customWidth="1"/>
    <col min="13039" max="13051" width="10.7109375" style="2982" customWidth="1"/>
    <col min="13052" max="13052" width="8.85546875" style="2982" customWidth="1"/>
    <col min="13053" max="13274" width="9.140625" style="2982"/>
    <col min="13275" max="13275" width="17.140625" style="2982" customWidth="1"/>
    <col min="13276" max="13286" width="10.7109375" style="2982" customWidth="1"/>
    <col min="13287" max="13288" width="11.5703125" style="2982" customWidth="1"/>
    <col min="13289" max="13294" width="9.28515625" style="2982" customWidth="1"/>
    <col min="13295" max="13307" width="10.7109375" style="2982" customWidth="1"/>
    <col min="13308" max="13308" width="8.85546875" style="2982" customWidth="1"/>
    <col min="13309" max="13530" width="9.140625" style="2982"/>
    <col min="13531" max="13531" width="17.140625" style="2982" customWidth="1"/>
    <col min="13532" max="13542" width="10.7109375" style="2982" customWidth="1"/>
    <col min="13543" max="13544" width="11.5703125" style="2982" customWidth="1"/>
    <col min="13545" max="13550" width="9.28515625" style="2982" customWidth="1"/>
    <col min="13551" max="13563" width="10.7109375" style="2982" customWidth="1"/>
    <col min="13564" max="13564" width="8.85546875" style="2982" customWidth="1"/>
    <col min="13565" max="13786" width="9.140625" style="2982"/>
    <col min="13787" max="13787" width="17.140625" style="2982" customWidth="1"/>
    <col min="13788" max="13798" width="10.7109375" style="2982" customWidth="1"/>
    <col min="13799" max="13800" width="11.5703125" style="2982" customWidth="1"/>
    <col min="13801" max="13806" width="9.28515625" style="2982" customWidth="1"/>
    <col min="13807" max="13819" width="10.7109375" style="2982" customWidth="1"/>
    <col min="13820" max="13820" width="8.85546875" style="2982" customWidth="1"/>
    <col min="13821" max="14042" width="9.140625" style="2982"/>
    <col min="14043" max="14043" width="17.140625" style="2982" customWidth="1"/>
    <col min="14044" max="14054" width="10.7109375" style="2982" customWidth="1"/>
    <col min="14055" max="14056" width="11.5703125" style="2982" customWidth="1"/>
    <col min="14057" max="14062" width="9.28515625" style="2982" customWidth="1"/>
    <col min="14063" max="14075" width="10.7109375" style="2982" customWidth="1"/>
    <col min="14076" max="14076" width="8.85546875" style="2982" customWidth="1"/>
    <col min="14077" max="14298" width="9.140625" style="2982"/>
    <col min="14299" max="14299" width="17.140625" style="2982" customWidth="1"/>
    <col min="14300" max="14310" width="10.7109375" style="2982" customWidth="1"/>
    <col min="14311" max="14312" width="11.5703125" style="2982" customWidth="1"/>
    <col min="14313" max="14318" width="9.28515625" style="2982" customWidth="1"/>
    <col min="14319" max="14331" width="10.7109375" style="2982" customWidth="1"/>
    <col min="14332" max="14332" width="8.85546875" style="2982" customWidth="1"/>
    <col min="14333" max="14554" width="9.140625" style="2982"/>
    <col min="14555" max="14555" width="17.140625" style="2982" customWidth="1"/>
    <col min="14556" max="14566" width="10.7109375" style="2982" customWidth="1"/>
    <col min="14567" max="14568" width="11.5703125" style="2982" customWidth="1"/>
    <col min="14569" max="14574" width="9.28515625" style="2982" customWidth="1"/>
    <col min="14575" max="14587" width="10.7109375" style="2982" customWidth="1"/>
    <col min="14588" max="14588" width="8.85546875" style="2982" customWidth="1"/>
    <col min="14589" max="14810" width="9.140625" style="2982"/>
    <col min="14811" max="14811" width="17.140625" style="2982" customWidth="1"/>
    <col min="14812" max="14822" width="10.7109375" style="2982" customWidth="1"/>
    <col min="14823" max="14824" width="11.5703125" style="2982" customWidth="1"/>
    <col min="14825" max="14830" width="9.28515625" style="2982" customWidth="1"/>
    <col min="14831" max="14843" width="10.7109375" style="2982" customWidth="1"/>
    <col min="14844" max="14844" width="8.85546875" style="2982" customWidth="1"/>
    <col min="14845" max="15066" width="9.140625" style="2982"/>
    <col min="15067" max="15067" width="17.140625" style="2982" customWidth="1"/>
    <col min="15068" max="15078" width="10.7109375" style="2982" customWidth="1"/>
    <col min="15079" max="15080" width="11.5703125" style="2982" customWidth="1"/>
    <col min="15081" max="15086" width="9.28515625" style="2982" customWidth="1"/>
    <col min="15087" max="15099" width="10.7109375" style="2982" customWidth="1"/>
    <col min="15100" max="15100" width="8.85546875" style="2982" customWidth="1"/>
    <col min="15101" max="15322" width="9.140625" style="2982"/>
    <col min="15323" max="15323" width="17.140625" style="2982" customWidth="1"/>
    <col min="15324" max="15334" width="10.7109375" style="2982" customWidth="1"/>
    <col min="15335" max="15336" width="11.5703125" style="2982" customWidth="1"/>
    <col min="15337" max="15342" width="9.28515625" style="2982" customWidth="1"/>
    <col min="15343" max="15355" width="10.7109375" style="2982" customWidth="1"/>
    <col min="15356" max="15356" width="8.85546875" style="2982" customWidth="1"/>
    <col min="15357" max="15578" width="9.140625" style="2982"/>
    <col min="15579" max="15579" width="17.140625" style="2982" customWidth="1"/>
    <col min="15580" max="15590" width="10.7109375" style="2982" customWidth="1"/>
    <col min="15591" max="15592" width="11.5703125" style="2982" customWidth="1"/>
    <col min="15593" max="15598" width="9.28515625" style="2982" customWidth="1"/>
    <col min="15599" max="15611" width="10.7109375" style="2982" customWidth="1"/>
    <col min="15612" max="15612" width="8.85546875" style="2982" customWidth="1"/>
    <col min="15613" max="15834" width="9.140625" style="2982"/>
    <col min="15835" max="15835" width="17.140625" style="2982" customWidth="1"/>
    <col min="15836" max="15846" width="10.7109375" style="2982" customWidth="1"/>
    <col min="15847" max="15848" width="11.5703125" style="2982" customWidth="1"/>
    <col min="15849" max="15854" width="9.28515625" style="2982" customWidth="1"/>
    <col min="15855" max="15867" width="10.7109375" style="2982" customWidth="1"/>
    <col min="15868" max="15868" width="8.85546875" style="2982" customWidth="1"/>
    <col min="15869" max="16090" width="9.140625" style="2982"/>
    <col min="16091" max="16091" width="17.140625" style="2982" customWidth="1"/>
    <col min="16092" max="16102" width="10.7109375" style="2982" customWidth="1"/>
    <col min="16103" max="16104" width="11.5703125" style="2982" customWidth="1"/>
    <col min="16105" max="16110" width="9.28515625" style="2982" customWidth="1"/>
    <col min="16111" max="16123" width="10.7109375" style="2982" customWidth="1"/>
    <col min="16124" max="16124" width="8.85546875" style="2982" customWidth="1"/>
    <col min="16125" max="16384" width="9.140625" style="2982"/>
  </cols>
  <sheetData>
    <row r="1" spans="1:21" ht="25.5">
      <c r="A1" s="2827" t="s">
        <v>313</v>
      </c>
      <c r="B1" s="2981"/>
      <c r="C1" s="2981"/>
      <c r="D1" s="2981"/>
      <c r="E1" s="2981"/>
      <c r="F1" s="2981"/>
      <c r="G1" s="2981"/>
      <c r="H1" s="2981"/>
      <c r="I1" s="2981"/>
      <c r="J1" s="2981"/>
      <c r="K1" s="2981"/>
      <c r="L1" s="2981"/>
      <c r="M1" s="2981"/>
      <c r="N1" s="2981"/>
      <c r="O1" s="2981"/>
      <c r="P1" s="2981"/>
      <c r="Q1" s="2981"/>
      <c r="R1" s="2981"/>
      <c r="S1" s="2981"/>
      <c r="T1" s="2981"/>
      <c r="U1" s="2981"/>
    </row>
    <row r="2" spans="1:21" s="2833" customFormat="1" ht="18.75" thickBot="1">
      <c r="A2" s="2983" t="s">
        <v>2271</v>
      </c>
      <c r="B2" s="2831"/>
      <c r="C2" s="2831"/>
      <c r="D2" s="2831"/>
      <c r="E2" s="2831"/>
      <c r="F2" s="2831"/>
      <c r="G2" s="2831"/>
      <c r="H2" s="2831"/>
      <c r="I2" s="2831"/>
      <c r="J2" s="2831"/>
      <c r="K2" s="2831"/>
      <c r="L2" s="2831"/>
      <c r="M2" s="2831"/>
      <c r="N2" s="2831"/>
      <c r="O2" s="2831"/>
      <c r="P2" s="2831"/>
      <c r="Q2" s="2831"/>
      <c r="R2" s="2831"/>
      <c r="S2" s="2831"/>
      <c r="T2" s="2831"/>
      <c r="U2" s="2831"/>
    </row>
    <row r="3" spans="1:21" s="2986" customFormat="1" ht="16.5" customHeight="1" thickBot="1">
      <c r="A3" s="3478" t="s">
        <v>2216</v>
      </c>
      <c r="B3" s="3480" t="s">
        <v>2272</v>
      </c>
      <c r="C3" s="3481"/>
      <c r="D3" s="3481"/>
      <c r="E3" s="3481"/>
      <c r="F3" s="3481"/>
      <c r="G3" s="3481"/>
      <c r="H3" s="3481"/>
      <c r="I3" s="3481"/>
      <c r="J3" s="3481"/>
      <c r="K3" s="3481"/>
      <c r="L3" s="3481"/>
      <c r="M3" s="3481"/>
      <c r="N3" s="3481"/>
      <c r="O3" s="3481"/>
      <c r="P3" s="3481"/>
      <c r="Q3" s="3481"/>
      <c r="R3" s="3481"/>
      <c r="S3" s="3481"/>
      <c r="T3" s="2984"/>
      <c r="U3" s="2985"/>
    </row>
    <row r="4" spans="1:21" s="2986" customFormat="1" ht="16.5" customHeight="1">
      <c r="A4" s="3479"/>
      <c r="B4" s="2987">
        <v>2000</v>
      </c>
      <c r="C4" s="2988">
        <v>2001</v>
      </c>
      <c r="D4" s="2988">
        <v>2002</v>
      </c>
      <c r="E4" s="2988">
        <v>2003</v>
      </c>
      <c r="F4" s="2988">
        <v>2004</v>
      </c>
      <c r="G4" s="2988">
        <v>2005</v>
      </c>
      <c r="H4" s="2988">
        <v>2006</v>
      </c>
      <c r="I4" s="2988">
        <v>2007</v>
      </c>
      <c r="J4" s="2988">
        <v>2008</v>
      </c>
      <c r="K4" s="2988">
        <v>2009</v>
      </c>
      <c r="L4" s="2988">
        <v>2010</v>
      </c>
      <c r="M4" s="2988">
        <v>2011</v>
      </c>
      <c r="N4" s="2988">
        <v>2012</v>
      </c>
      <c r="O4" s="2988">
        <v>2013</v>
      </c>
      <c r="P4" s="2988">
        <v>2014</v>
      </c>
      <c r="Q4" s="2988">
        <v>2015</v>
      </c>
      <c r="R4" s="2988">
        <v>2016</v>
      </c>
      <c r="S4" s="2988">
        <v>2017</v>
      </c>
      <c r="T4" s="2988">
        <v>2018</v>
      </c>
      <c r="U4" s="2989">
        <v>2019</v>
      </c>
    </row>
    <row r="5" spans="1:21" ht="15.75" customHeight="1">
      <c r="A5" s="2990" t="s">
        <v>2217</v>
      </c>
      <c r="B5" s="2547">
        <v>76.411549024088742</v>
      </c>
      <c r="C5" s="2541">
        <v>82.713113820177099</v>
      </c>
      <c r="D5" s="2541">
        <v>81.496551005036963</v>
      </c>
      <c r="E5" s="2541">
        <v>95.934451973943155</v>
      </c>
      <c r="F5" s="2541">
        <v>108.64488115126018</v>
      </c>
      <c r="G5" s="2541">
        <v>109.48962689738831</v>
      </c>
      <c r="H5" s="2541">
        <v>105.20074134487862</v>
      </c>
      <c r="I5" s="2541">
        <v>106.21892522773322</v>
      </c>
      <c r="J5" s="2541">
        <v>80.891867499592436</v>
      </c>
      <c r="K5" s="2541">
        <v>88.624938150607932</v>
      </c>
      <c r="L5" s="2541">
        <v>98.810874466542003</v>
      </c>
      <c r="M5" s="2541">
        <v>99.396982424354803</v>
      </c>
      <c r="N5" s="2541">
        <v>100.42941372630516</v>
      </c>
      <c r="O5" s="2541">
        <v>97.937559355744654</v>
      </c>
      <c r="P5" s="2541">
        <v>93.981626680427951</v>
      </c>
      <c r="Q5" s="2541">
        <v>93.413563868566456</v>
      </c>
      <c r="R5" s="2991">
        <v>97.763236290626494</v>
      </c>
      <c r="S5" s="2991">
        <v>153.29259183947147</v>
      </c>
      <c r="T5" s="2541">
        <v>167.13061153346902</v>
      </c>
      <c r="U5" s="2992">
        <v>155.33772782775395</v>
      </c>
    </row>
    <row r="6" spans="1:21" ht="15.75" customHeight="1">
      <c r="A6" s="2990" t="s">
        <v>2218</v>
      </c>
      <c r="B6" s="2547">
        <v>77.926432704555737</v>
      </c>
      <c r="C6" s="2541">
        <v>82.074926322644231</v>
      </c>
      <c r="D6" s="2541">
        <v>82.666666423382011</v>
      </c>
      <c r="E6" s="2541">
        <v>95.653230233461784</v>
      </c>
      <c r="F6" s="2541">
        <v>108.56677444667162</v>
      </c>
      <c r="G6" s="2541">
        <v>109.76904115698792</v>
      </c>
      <c r="H6" s="2541">
        <v>103.98859931067022</v>
      </c>
      <c r="I6" s="2541">
        <v>106.82388064651769</v>
      </c>
      <c r="J6" s="2541">
        <v>80.836618152351107</v>
      </c>
      <c r="K6" s="2541">
        <v>87.782365990220626</v>
      </c>
      <c r="L6" s="2541">
        <v>96.596688816698489</v>
      </c>
      <c r="M6" s="2541">
        <v>100.36232765531318</v>
      </c>
      <c r="N6" s="2541">
        <v>101.68266819012054</v>
      </c>
      <c r="O6" s="2541">
        <v>98.078686700892078</v>
      </c>
      <c r="P6" s="2541">
        <v>93.923347901193722</v>
      </c>
      <c r="Q6" s="2541">
        <v>107.44080170718699</v>
      </c>
      <c r="R6" s="2541">
        <v>97.871312790667545</v>
      </c>
      <c r="S6" s="2541">
        <v>153.32521170117832</v>
      </c>
      <c r="T6" s="2541">
        <v>165.0192428781661</v>
      </c>
      <c r="U6" s="2992">
        <v>154.27349938119974</v>
      </c>
    </row>
    <row r="7" spans="1:21" ht="15" customHeight="1">
      <c r="A7" s="2990" t="s">
        <v>2219</v>
      </c>
      <c r="B7" s="2547">
        <v>77.762953149316829</v>
      </c>
      <c r="C7" s="2541">
        <v>80.564392588254876</v>
      </c>
      <c r="D7" s="2541">
        <v>83.341930523846699</v>
      </c>
      <c r="E7" s="2541">
        <v>96.266966848916084</v>
      </c>
      <c r="F7" s="2541">
        <v>107.67136395763593</v>
      </c>
      <c r="G7" s="2541">
        <v>108.80812981282072</v>
      </c>
      <c r="H7" s="2541">
        <v>103.74237241512145</v>
      </c>
      <c r="I7" s="2541">
        <v>107.29952943606703</v>
      </c>
      <c r="J7" s="2541">
        <v>82.266571248087303</v>
      </c>
      <c r="K7" s="2541">
        <v>87.205877590416264</v>
      </c>
      <c r="L7" s="2541">
        <v>96.755616575817314</v>
      </c>
      <c r="M7" s="2541">
        <v>102.32699700839375</v>
      </c>
      <c r="N7" s="2541">
        <v>100.84626699959249</v>
      </c>
      <c r="O7" s="2541">
        <v>96.573787743411827</v>
      </c>
      <c r="P7" s="2541">
        <v>94.846196211870605</v>
      </c>
      <c r="Q7" s="2541">
        <v>103.69030824662016</v>
      </c>
      <c r="R7" s="2541">
        <v>101.57725460406613</v>
      </c>
      <c r="S7" s="2541">
        <v>154.53657384409985</v>
      </c>
      <c r="T7" s="2541">
        <v>165.34861846873443</v>
      </c>
      <c r="U7" s="2992">
        <v>153.05183326718898</v>
      </c>
    </row>
    <row r="8" spans="1:21" ht="15.75" customHeight="1">
      <c r="A8" s="2990" t="s">
        <v>2220</v>
      </c>
      <c r="B8" s="2547">
        <v>76.331390761933605</v>
      </c>
      <c r="C8" s="2541">
        <v>82.811990377553187</v>
      </c>
      <c r="D8" s="2541">
        <v>84.33906194999652</v>
      </c>
      <c r="E8" s="2541">
        <v>98.163451731433909</v>
      </c>
      <c r="F8" s="2541">
        <v>106.04270611467742</v>
      </c>
      <c r="G8" s="2541">
        <v>109.11457921735281</v>
      </c>
      <c r="H8" s="2541">
        <v>105.15861495511027</v>
      </c>
      <c r="I8" s="2541">
        <v>108.62687301485605</v>
      </c>
      <c r="J8" s="2541">
        <v>82.91507372335748</v>
      </c>
      <c r="K8" s="2541">
        <v>89.459215299188784</v>
      </c>
      <c r="L8" s="2541">
        <v>97.026723173030746</v>
      </c>
      <c r="M8" s="2541">
        <v>105.19917409608108</v>
      </c>
      <c r="N8" s="2541">
        <v>99.859125348380573</v>
      </c>
      <c r="O8" s="2541">
        <v>96.655455772442338</v>
      </c>
      <c r="P8" s="2541">
        <v>95.201938272223785</v>
      </c>
      <c r="Q8" s="2541">
        <v>103.69007122839204</v>
      </c>
      <c r="R8" s="2541">
        <v>102.14325711603247</v>
      </c>
      <c r="S8" s="2541">
        <v>155.84212635375181</v>
      </c>
      <c r="T8" s="2541">
        <v>162.08080172014371</v>
      </c>
      <c r="U8" s="2992">
        <v>152.46413911173352</v>
      </c>
    </row>
    <row r="9" spans="1:21" ht="15.75" customHeight="1">
      <c r="A9" s="2990" t="s">
        <v>2221</v>
      </c>
      <c r="B9" s="2547">
        <v>76.805751177234001</v>
      </c>
      <c r="C9" s="2541">
        <v>80.894270431340757</v>
      </c>
      <c r="D9" s="2541">
        <v>85.592645610161057</v>
      </c>
      <c r="E9" s="2541">
        <v>100</v>
      </c>
      <c r="F9" s="2541">
        <v>105.31052803126768</v>
      </c>
      <c r="G9" s="2541">
        <v>107.83847110404886</v>
      </c>
      <c r="H9" s="2541">
        <v>104.55292310723658</v>
      </c>
      <c r="I9" s="2541">
        <v>108.54446249813502</v>
      </c>
      <c r="J9" s="2541">
        <v>82.001923586045194</v>
      </c>
      <c r="K9" s="2541">
        <v>92.656807528131338</v>
      </c>
      <c r="L9" s="2541">
        <v>93.97125003927016</v>
      </c>
      <c r="M9" s="2541">
        <v>105.22859706425251</v>
      </c>
      <c r="N9" s="2541">
        <v>97.489954168481646</v>
      </c>
      <c r="O9" s="2541">
        <v>96.153232791372261</v>
      </c>
      <c r="P9" s="2541">
        <v>95.337302452108659</v>
      </c>
      <c r="Q9" s="2541">
        <v>104.70275939458733</v>
      </c>
      <c r="R9" s="2541">
        <v>100.06564367725997</v>
      </c>
      <c r="S9" s="2541">
        <v>156.95291721496051</v>
      </c>
      <c r="T9" s="2541">
        <v>158.87822793605636</v>
      </c>
      <c r="U9" s="2992">
        <v>151.09054159981415</v>
      </c>
    </row>
    <row r="10" spans="1:21" ht="15.75" customHeight="1">
      <c r="A10" s="2990" t="s">
        <v>2222</v>
      </c>
      <c r="B10" s="2547">
        <v>78.144182283900946</v>
      </c>
      <c r="C10" s="2541">
        <v>79.936934683437968</v>
      </c>
      <c r="D10" s="2541">
        <v>89.021579045731329</v>
      </c>
      <c r="E10" s="2541">
        <v>99.584794241497875</v>
      </c>
      <c r="F10" s="2541">
        <v>105.12670710364941</v>
      </c>
      <c r="G10" s="2541">
        <v>107.24565969954119</v>
      </c>
      <c r="H10" s="2541">
        <v>104.73622821916533</v>
      </c>
      <c r="I10" s="2541">
        <v>108.38046514581843</v>
      </c>
      <c r="J10" s="2541">
        <v>81.836011915240022</v>
      </c>
      <c r="K10" s="2541">
        <v>94.526959103381543</v>
      </c>
      <c r="L10" s="2541">
        <v>92.669506962018389</v>
      </c>
      <c r="M10" s="2541">
        <v>104.38174083789386</v>
      </c>
      <c r="N10" s="2541">
        <v>95.899560619991064</v>
      </c>
      <c r="O10" s="2993">
        <v>95.257200847065377</v>
      </c>
      <c r="P10" s="2993">
        <v>94.640045486502245</v>
      </c>
      <c r="Q10" s="2993">
        <v>104.27381982329894</v>
      </c>
      <c r="R10" s="2993">
        <v>144.88549832591482</v>
      </c>
      <c r="S10" s="2993">
        <v>157.91899396560106</v>
      </c>
      <c r="T10" s="2993">
        <v>155.82377219979725</v>
      </c>
      <c r="U10" s="2994">
        <v>153.36553893616909</v>
      </c>
    </row>
    <row r="11" spans="1:21" ht="15.75" customHeight="1">
      <c r="A11" s="2990" t="s">
        <v>2223</v>
      </c>
      <c r="B11" s="2547">
        <v>78.641768459533353</v>
      </c>
      <c r="C11" s="2541">
        <v>80.619398690904802</v>
      </c>
      <c r="D11" s="2541">
        <v>95.837477337699383</v>
      </c>
      <c r="E11" s="2541">
        <v>98.921946265575357</v>
      </c>
      <c r="F11" s="2541">
        <v>104.93111246813287</v>
      </c>
      <c r="G11" s="2541">
        <v>106.88226336791557</v>
      </c>
      <c r="H11" s="2541">
        <v>104.5145385606621</v>
      </c>
      <c r="I11" s="2541">
        <v>109.12441262994274</v>
      </c>
      <c r="J11" s="2541">
        <v>82.605981891993537</v>
      </c>
      <c r="K11" s="2541">
        <v>96.643952629919198</v>
      </c>
      <c r="L11" s="2541">
        <v>94.750871854198081</v>
      </c>
      <c r="M11" s="2541">
        <v>103.46281850904745</v>
      </c>
      <c r="N11" s="2541">
        <v>95.556233769329054</v>
      </c>
      <c r="O11" s="2995">
        <v>94.309759120350733</v>
      </c>
      <c r="P11" s="2995">
        <v>94.419244268426837</v>
      </c>
      <c r="Q11" s="2995">
        <v>103.70870640532664</v>
      </c>
      <c r="R11" s="2995">
        <v>160.53738490289422</v>
      </c>
      <c r="S11" s="2995">
        <v>160.60773736638239</v>
      </c>
      <c r="T11" s="2995">
        <v>156.10849841297224</v>
      </c>
      <c r="U11" s="2996">
        <v>152.00187881230963</v>
      </c>
    </row>
    <row r="12" spans="1:21" ht="15.75" customHeight="1">
      <c r="A12" s="2990" t="s">
        <v>2224</v>
      </c>
      <c r="B12" s="2547">
        <v>76.742201105266005</v>
      </c>
      <c r="C12" s="2541">
        <v>81.672131762199768</v>
      </c>
      <c r="D12" s="2541">
        <v>93.049508092542041</v>
      </c>
      <c r="E12" s="2541">
        <v>98.527853557037915</v>
      </c>
      <c r="F12" s="2541">
        <v>105.27188712921692</v>
      </c>
      <c r="G12" s="2541">
        <v>106.40943168638081</v>
      </c>
      <c r="H12" s="2541">
        <v>105.16095477080785</v>
      </c>
      <c r="I12" s="2541">
        <v>108.79893371844915</v>
      </c>
      <c r="J12" s="2541">
        <v>80.723649905437156</v>
      </c>
      <c r="K12" s="2541">
        <v>98.421265782576825</v>
      </c>
      <c r="L12" s="2541">
        <v>96.043126438629486</v>
      </c>
      <c r="M12" s="2541">
        <v>103.609710296939</v>
      </c>
      <c r="N12" s="2541">
        <v>95.846933684361474</v>
      </c>
      <c r="O12" s="2995">
        <v>93.857318278646133</v>
      </c>
      <c r="P12" s="2995">
        <v>93.481216174039034</v>
      </c>
      <c r="Q12" s="2995">
        <v>102.11501446820185</v>
      </c>
      <c r="R12" s="2995">
        <v>156.74732146516914</v>
      </c>
      <c r="S12" s="2995">
        <v>161.36937147755236</v>
      </c>
      <c r="T12" s="2995">
        <v>152.95883459058814</v>
      </c>
      <c r="U12" s="2996">
        <v>148.25360922684555</v>
      </c>
    </row>
    <row r="13" spans="1:21" ht="15.75" customHeight="1">
      <c r="A13" s="2990" t="s">
        <v>2225</v>
      </c>
      <c r="B13" s="2547">
        <v>75.787556303338874</v>
      </c>
      <c r="C13" s="2541">
        <v>81.07914515403877</v>
      </c>
      <c r="D13" s="2541">
        <v>91.793933663724204</v>
      </c>
      <c r="E13" s="2541">
        <v>100.59830944110145</v>
      </c>
      <c r="F13" s="2541">
        <v>106.11791561832834</v>
      </c>
      <c r="G13" s="2541">
        <v>104.33644448938911</v>
      </c>
      <c r="H13" s="2541">
        <v>104.68253198927503</v>
      </c>
      <c r="I13" s="2541">
        <v>109.32036723005793</v>
      </c>
      <c r="J13" s="2541">
        <v>77.670130472473971</v>
      </c>
      <c r="K13" s="2541">
        <v>97.236108669853706</v>
      </c>
      <c r="L13" s="2541">
        <v>97.392805121130962</v>
      </c>
      <c r="M13" s="2541">
        <v>102.66812666086898</v>
      </c>
      <c r="N13" s="2541">
        <v>97.346758496572335</v>
      </c>
      <c r="O13" s="2995">
        <v>94.08816260751837</v>
      </c>
      <c r="P13" s="2995">
        <v>91.889189743753988</v>
      </c>
      <c r="Q13" s="2995">
        <v>100.90332651634708</v>
      </c>
      <c r="R13" s="2995">
        <v>157.05877855656391</v>
      </c>
      <c r="S13" s="2995">
        <v>160.32197923635988</v>
      </c>
      <c r="T13" s="2995">
        <v>152.63211450864654</v>
      </c>
      <c r="U13" s="2996">
        <v>147.92421513617114</v>
      </c>
    </row>
    <row r="14" spans="1:21" ht="15.75" customHeight="1">
      <c r="A14" s="2990" t="s">
        <v>2226</v>
      </c>
      <c r="B14" s="2547">
        <v>74.729921479530219</v>
      </c>
      <c r="C14" s="2541">
        <v>80.507934234577959</v>
      </c>
      <c r="D14" s="2541">
        <v>92.584646618071943</v>
      </c>
      <c r="E14" s="2541">
        <v>104.31046915262989</v>
      </c>
      <c r="F14" s="2541">
        <v>107.29494940360129</v>
      </c>
      <c r="G14" s="2541">
        <v>103.76251484196655</v>
      </c>
      <c r="H14" s="2541">
        <v>105.29236594249859</v>
      </c>
      <c r="I14" s="2541">
        <v>108.19250194330697</v>
      </c>
      <c r="J14" s="2541">
        <v>72.753777710079149</v>
      </c>
      <c r="K14" s="2541">
        <v>100.0558166070081</v>
      </c>
      <c r="L14" s="2541">
        <v>99.789036578027691</v>
      </c>
      <c r="M14" s="2541">
        <v>98.752522695601527</v>
      </c>
      <c r="N14" s="2541">
        <v>97.810528600741165</v>
      </c>
      <c r="O14" s="2997">
        <v>95.655907557296018</v>
      </c>
      <c r="P14" s="2997">
        <v>90.686135143130713</v>
      </c>
      <c r="Q14" s="2997">
        <v>101.45625642883353</v>
      </c>
      <c r="R14" s="2997">
        <v>154.87819562091735</v>
      </c>
      <c r="S14" s="2997">
        <v>159.04904537813951</v>
      </c>
      <c r="T14" s="2997">
        <v>151.10588456800346</v>
      </c>
      <c r="U14" s="2998"/>
    </row>
    <row r="15" spans="1:21" ht="15.75" customHeight="1">
      <c r="A15" s="2990" t="s">
        <v>2227</v>
      </c>
      <c r="B15" s="2547">
        <v>75.152334321874619</v>
      </c>
      <c r="C15" s="2541">
        <v>81.096369189760068</v>
      </c>
      <c r="D15" s="2541">
        <v>93.002682848766113</v>
      </c>
      <c r="E15" s="2541">
        <v>109.29057555627557</v>
      </c>
      <c r="F15" s="2541">
        <v>109.27678352182859</v>
      </c>
      <c r="G15" s="2541">
        <v>102.46983798776135</v>
      </c>
      <c r="H15" s="2541">
        <v>106.54854011689868</v>
      </c>
      <c r="I15" s="2541">
        <v>98.112372185473959</v>
      </c>
      <c r="J15" s="2541">
        <v>70.627943069946596</v>
      </c>
      <c r="K15" s="2541">
        <v>99.999999999999943</v>
      </c>
      <c r="L15" s="2541">
        <v>98.989944286194046</v>
      </c>
      <c r="M15" s="2541">
        <v>101.87114955155128</v>
      </c>
      <c r="N15" s="2541">
        <v>96.847595274893848</v>
      </c>
      <c r="O15" s="2997">
        <v>94.44290612343481</v>
      </c>
      <c r="P15" s="2997">
        <v>94.827151835197498</v>
      </c>
      <c r="Q15" s="2997">
        <v>99.621985147641624</v>
      </c>
      <c r="R15" s="2997">
        <v>151.20898144445894</v>
      </c>
      <c r="S15" s="2997">
        <v>160.89631945098898</v>
      </c>
      <c r="T15" s="2997">
        <v>153.04985346630792</v>
      </c>
      <c r="U15" s="2998"/>
    </row>
    <row r="16" spans="1:21" ht="15.75" customHeight="1" thickBot="1">
      <c r="A16" s="2990" t="s">
        <v>2228</v>
      </c>
      <c r="B16" s="2547">
        <v>82.086524784494443</v>
      </c>
      <c r="C16" s="2541">
        <v>81.679091259078021</v>
      </c>
      <c r="D16" s="2541">
        <v>94.688135692145224</v>
      </c>
      <c r="E16" s="2541">
        <v>110.32884264162254</v>
      </c>
      <c r="F16" s="2541">
        <v>110.54277809314318</v>
      </c>
      <c r="G16" s="2541">
        <v>102.87405149569132</v>
      </c>
      <c r="H16" s="2541">
        <v>106.7176477090872</v>
      </c>
      <c r="I16" s="2541">
        <v>97.482068099015862</v>
      </c>
      <c r="J16" s="2541">
        <v>81.160133368673911</v>
      </c>
      <c r="K16" s="2541">
        <v>98.929063772750027</v>
      </c>
      <c r="L16" s="2541">
        <v>98.074172315753927</v>
      </c>
      <c r="M16" s="2541">
        <v>100.33006764032169</v>
      </c>
      <c r="N16" s="2541">
        <v>97.397415910392368</v>
      </c>
      <c r="O16" s="2995">
        <v>94.695143273001236</v>
      </c>
      <c r="P16" s="2995">
        <v>95.371450512094739</v>
      </c>
      <c r="Q16" s="2995">
        <v>98.976719976660291</v>
      </c>
      <c r="R16" s="2995">
        <v>150.87272801859393</v>
      </c>
      <c r="S16" s="2995">
        <v>162.74</v>
      </c>
      <c r="T16" s="2995">
        <v>153.48243658297639</v>
      </c>
      <c r="U16" s="2996"/>
    </row>
    <row r="17" spans="1:21" s="2986" customFormat="1" ht="15.75" customHeight="1" thickBot="1">
      <c r="A17" s="2999" t="s">
        <v>2236</v>
      </c>
      <c r="B17" s="3000">
        <v>77.210213796255616</v>
      </c>
      <c r="C17" s="3001">
        <v>81.304141542830635</v>
      </c>
      <c r="D17" s="3001">
        <v>88.951234900925286</v>
      </c>
      <c r="E17" s="3001">
        <v>100.63174097029129</v>
      </c>
      <c r="F17" s="3001">
        <v>107.06653225328444</v>
      </c>
      <c r="G17" s="3001">
        <v>106.58333764643703</v>
      </c>
      <c r="H17" s="3001">
        <v>105.02467153678434</v>
      </c>
      <c r="I17" s="3001">
        <v>106.41039931461449</v>
      </c>
      <c r="J17" s="3001">
        <v>79.69080687860648</v>
      </c>
      <c r="K17" s="3001">
        <v>94.295197593671176</v>
      </c>
      <c r="L17" s="3001">
        <v>96.739218052275945</v>
      </c>
      <c r="M17" s="3001">
        <v>102.29918453671824</v>
      </c>
      <c r="N17" s="3001">
        <v>98.084371232430144</v>
      </c>
      <c r="O17" s="3001">
        <v>95.642093347598006</v>
      </c>
      <c r="P17" s="3001">
        <v>94.050403723414149</v>
      </c>
      <c r="Q17" s="3001">
        <v>101.99944443430525</v>
      </c>
      <c r="R17" s="3001">
        <v>131.30079940109707</v>
      </c>
      <c r="S17" s="3001">
        <v>158.0710723190405</v>
      </c>
      <c r="T17" s="3001">
        <v>157.80157473882201</v>
      </c>
      <c r="U17" s="3001">
        <v>151.97366481102063</v>
      </c>
    </row>
    <row r="18" spans="1:21" s="2152" customFormat="1" ht="15" thickTop="1">
      <c r="A18" s="3002"/>
      <c r="B18" s="2325"/>
      <c r="C18" s="2325"/>
      <c r="D18" s="2325"/>
      <c r="E18" s="2325"/>
      <c r="F18" s="2325"/>
      <c r="G18" s="2325"/>
      <c r="H18" s="2325"/>
      <c r="I18" s="2325"/>
      <c r="J18" s="2325"/>
      <c r="K18" s="2325"/>
      <c r="L18" s="2325"/>
      <c r="M18" s="2325"/>
      <c r="N18" s="2325"/>
      <c r="O18" s="2325"/>
      <c r="P18" s="2325"/>
      <c r="Q18" s="2325"/>
      <c r="R18" s="2325"/>
      <c r="S18" s="2325"/>
      <c r="T18" s="2325"/>
      <c r="U18" s="2325"/>
    </row>
    <row r="19" spans="1:21" s="2152" customFormat="1" ht="15" thickBot="1">
      <c r="A19" s="2848" t="s">
        <v>314</v>
      </c>
      <c r="B19" s="2849"/>
      <c r="C19" s="2849"/>
      <c r="D19" s="2849"/>
      <c r="E19" s="2849"/>
      <c r="F19" s="2849"/>
      <c r="G19" s="2849"/>
      <c r="H19" s="2849"/>
      <c r="I19" s="2849"/>
      <c r="J19" s="2849"/>
      <c r="K19" s="2849"/>
      <c r="L19" s="2849"/>
      <c r="M19" s="3003"/>
      <c r="N19" s="3003"/>
      <c r="O19" s="3003"/>
      <c r="P19" s="3003"/>
      <c r="Q19" s="3003"/>
      <c r="R19" s="3003"/>
      <c r="S19" s="3003"/>
      <c r="T19" s="3003"/>
      <c r="U19" s="3003"/>
    </row>
    <row r="20" spans="1:21" ht="15.75">
      <c r="B20" s="3004"/>
      <c r="O20" s="3005"/>
      <c r="P20" s="3005"/>
      <c r="Q20" s="3005"/>
      <c r="R20" s="3005"/>
      <c r="S20" s="3005"/>
      <c r="T20" s="3005"/>
      <c r="U20" s="3005"/>
    </row>
    <row r="21" spans="1:21">
      <c r="B21" s="3004"/>
      <c r="S21" s="3004"/>
    </row>
  </sheetData>
  <mergeCells count="2">
    <mergeCell ref="A3:A4"/>
    <mergeCell ref="B3:S3"/>
  </mergeCells>
  <hyperlinks>
    <hyperlink ref="A1" location="Menu!A1" display="Return to Menu"/>
  </hyperlinks>
  <pageMargins left="0.43" right="0.5" top="0.75" bottom="0.75" header="0.3" footer="0.3"/>
  <pageSetup scale="55"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view="pageBreakPreview" zoomScaleSheetLayoutView="100" workbookViewId="0"/>
  </sheetViews>
  <sheetFormatPr defaultRowHeight="12.75"/>
  <cols>
    <col min="1" max="1" width="17.140625" style="2986" customWidth="1"/>
    <col min="2" max="14" width="10.7109375" style="2982" customWidth="1"/>
    <col min="15" max="15" width="8.85546875" style="2982" customWidth="1"/>
    <col min="16" max="19" width="9.140625" style="2982"/>
    <col min="20" max="20" width="9.140625" style="3015"/>
    <col min="21" max="218" width="9.140625" style="2982"/>
    <col min="219" max="219" width="17.140625" style="2982" customWidth="1"/>
    <col min="220" max="230" width="10.7109375" style="2982" customWidth="1"/>
    <col min="231" max="232" width="11.5703125" style="2982" customWidth="1"/>
    <col min="233" max="238" width="9.28515625" style="2982" customWidth="1"/>
    <col min="239" max="251" width="10.7109375" style="2982" customWidth="1"/>
    <col min="252" max="252" width="8.85546875" style="2982" customWidth="1"/>
    <col min="253" max="474" width="9.140625" style="2982"/>
    <col min="475" max="475" width="17.140625" style="2982" customWidth="1"/>
    <col min="476" max="486" width="10.7109375" style="2982" customWidth="1"/>
    <col min="487" max="488" width="11.5703125" style="2982" customWidth="1"/>
    <col min="489" max="494" width="9.28515625" style="2982" customWidth="1"/>
    <col min="495" max="507" width="10.7109375" style="2982" customWidth="1"/>
    <col min="508" max="508" width="8.85546875" style="2982" customWidth="1"/>
    <col min="509" max="730" width="9.140625" style="2982"/>
    <col min="731" max="731" width="17.140625" style="2982" customWidth="1"/>
    <col min="732" max="742" width="10.7109375" style="2982" customWidth="1"/>
    <col min="743" max="744" width="11.5703125" style="2982" customWidth="1"/>
    <col min="745" max="750" width="9.28515625" style="2982" customWidth="1"/>
    <col min="751" max="763" width="10.7109375" style="2982" customWidth="1"/>
    <col min="764" max="764" width="8.85546875" style="2982" customWidth="1"/>
    <col min="765" max="986" width="9.140625" style="2982"/>
    <col min="987" max="987" width="17.140625" style="2982" customWidth="1"/>
    <col min="988" max="998" width="10.7109375" style="2982" customWidth="1"/>
    <col min="999" max="1000" width="11.5703125" style="2982" customWidth="1"/>
    <col min="1001" max="1006" width="9.28515625" style="2982" customWidth="1"/>
    <col min="1007" max="1019" width="10.7109375" style="2982" customWidth="1"/>
    <col min="1020" max="1020" width="8.85546875" style="2982" customWidth="1"/>
    <col min="1021" max="1242" width="9.140625" style="2982"/>
    <col min="1243" max="1243" width="17.140625" style="2982" customWidth="1"/>
    <col min="1244" max="1254" width="10.7109375" style="2982" customWidth="1"/>
    <col min="1255" max="1256" width="11.5703125" style="2982" customWidth="1"/>
    <col min="1257" max="1262" width="9.28515625" style="2982" customWidth="1"/>
    <col min="1263" max="1275" width="10.7109375" style="2982" customWidth="1"/>
    <col min="1276" max="1276" width="8.85546875" style="2982" customWidth="1"/>
    <col min="1277" max="1498" width="9.140625" style="2982"/>
    <col min="1499" max="1499" width="17.140625" style="2982" customWidth="1"/>
    <col min="1500" max="1510" width="10.7109375" style="2982" customWidth="1"/>
    <col min="1511" max="1512" width="11.5703125" style="2982" customWidth="1"/>
    <col min="1513" max="1518" width="9.28515625" style="2982" customWidth="1"/>
    <col min="1519" max="1531" width="10.7109375" style="2982" customWidth="1"/>
    <col min="1532" max="1532" width="8.85546875" style="2982" customWidth="1"/>
    <col min="1533" max="1754" width="9.140625" style="2982"/>
    <col min="1755" max="1755" width="17.140625" style="2982" customWidth="1"/>
    <col min="1756" max="1766" width="10.7109375" style="2982" customWidth="1"/>
    <col min="1767" max="1768" width="11.5703125" style="2982" customWidth="1"/>
    <col min="1769" max="1774" width="9.28515625" style="2982" customWidth="1"/>
    <col min="1775" max="1787" width="10.7109375" style="2982" customWidth="1"/>
    <col min="1788" max="1788" width="8.85546875" style="2982" customWidth="1"/>
    <col min="1789" max="2010" width="9.140625" style="2982"/>
    <col min="2011" max="2011" width="17.140625" style="2982" customWidth="1"/>
    <col min="2012" max="2022" width="10.7109375" style="2982" customWidth="1"/>
    <col min="2023" max="2024" width="11.5703125" style="2982" customWidth="1"/>
    <col min="2025" max="2030" width="9.28515625" style="2982" customWidth="1"/>
    <col min="2031" max="2043" width="10.7109375" style="2982" customWidth="1"/>
    <col min="2044" max="2044" width="8.85546875" style="2982" customWidth="1"/>
    <col min="2045" max="2266" width="9.140625" style="2982"/>
    <col min="2267" max="2267" width="17.140625" style="2982" customWidth="1"/>
    <col min="2268" max="2278" width="10.7109375" style="2982" customWidth="1"/>
    <col min="2279" max="2280" width="11.5703125" style="2982" customWidth="1"/>
    <col min="2281" max="2286" width="9.28515625" style="2982" customWidth="1"/>
    <col min="2287" max="2299" width="10.7109375" style="2982" customWidth="1"/>
    <col min="2300" max="2300" width="8.85546875" style="2982" customWidth="1"/>
    <col min="2301" max="2522" width="9.140625" style="2982"/>
    <col min="2523" max="2523" width="17.140625" style="2982" customWidth="1"/>
    <col min="2524" max="2534" width="10.7109375" style="2982" customWidth="1"/>
    <col min="2535" max="2536" width="11.5703125" style="2982" customWidth="1"/>
    <col min="2537" max="2542" width="9.28515625" style="2982" customWidth="1"/>
    <col min="2543" max="2555" width="10.7109375" style="2982" customWidth="1"/>
    <col min="2556" max="2556" width="8.85546875" style="2982" customWidth="1"/>
    <col min="2557" max="2778" width="9.140625" style="2982"/>
    <col min="2779" max="2779" width="17.140625" style="2982" customWidth="1"/>
    <col min="2780" max="2790" width="10.7109375" style="2982" customWidth="1"/>
    <col min="2791" max="2792" width="11.5703125" style="2982" customWidth="1"/>
    <col min="2793" max="2798" width="9.28515625" style="2982" customWidth="1"/>
    <col min="2799" max="2811" width="10.7109375" style="2982" customWidth="1"/>
    <col min="2812" max="2812" width="8.85546875" style="2982" customWidth="1"/>
    <col min="2813" max="3034" width="9.140625" style="2982"/>
    <col min="3035" max="3035" width="17.140625" style="2982" customWidth="1"/>
    <col min="3036" max="3046" width="10.7109375" style="2982" customWidth="1"/>
    <col min="3047" max="3048" width="11.5703125" style="2982" customWidth="1"/>
    <col min="3049" max="3054" width="9.28515625" style="2982" customWidth="1"/>
    <col min="3055" max="3067" width="10.7109375" style="2982" customWidth="1"/>
    <col min="3068" max="3068" width="8.85546875" style="2982" customWidth="1"/>
    <col min="3069" max="3290" width="9.140625" style="2982"/>
    <col min="3291" max="3291" width="17.140625" style="2982" customWidth="1"/>
    <col min="3292" max="3302" width="10.7109375" style="2982" customWidth="1"/>
    <col min="3303" max="3304" width="11.5703125" style="2982" customWidth="1"/>
    <col min="3305" max="3310" width="9.28515625" style="2982" customWidth="1"/>
    <col min="3311" max="3323" width="10.7109375" style="2982" customWidth="1"/>
    <col min="3324" max="3324" width="8.85546875" style="2982" customWidth="1"/>
    <col min="3325" max="3546" width="9.140625" style="2982"/>
    <col min="3547" max="3547" width="17.140625" style="2982" customWidth="1"/>
    <col min="3548" max="3558" width="10.7109375" style="2982" customWidth="1"/>
    <col min="3559" max="3560" width="11.5703125" style="2982" customWidth="1"/>
    <col min="3561" max="3566" width="9.28515625" style="2982" customWidth="1"/>
    <col min="3567" max="3579" width="10.7109375" style="2982" customWidth="1"/>
    <col min="3580" max="3580" width="8.85546875" style="2982" customWidth="1"/>
    <col min="3581" max="3802" width="9.140625" style="2982"/>
    <col min="3803" max="3803" width="17.140625" style="2982" customWidth="1"/>
    <col min="3804" max="3814" width="10.7109375" style="2982" customWidth="1"/>
    <col min="3815" max="3816" width="11.5703125" style="2982" customWidth="1"/>
    <col min="3817" max="3822" width="9.28515625" style="2982" customWidth="1"/>
    <col min="3823" max="3835" width="10.7109375" style="2982" customWidth="1"/>
    <col min="3836" max="3836" width="8.85546875" style="2982" customWidth="1"/>
    <col min="3837" max="4058" width="9.140625" style="2982"/>
    <col min="4059" max="4059" width="17.140625" style="2982" customWidth="1"/>
    <col min="4060" max="4070" width="10.7109375" style="2982" customWidth="1"/>
    <col min="4071" max="4072" width="11.5703125" style="2982" customWidth="1"/>
    <col min="4073" max="4078" width="9.28515625" style="2982" customWidth="1"/>
    <col min="4079" max="4091" width="10.7109375" style="2982" customWidth="1"/>
    <col min="4092" max="4092" width="8.85546875" style="2982" customWidth="1"/>
    <col min="4093" max="4314" width="9.140625" style="2982"/>
    <col min="4315" max="4315" width="17.140625" style="2982" customWidth="1"/>
    <col min="4316" max="4326" width="10.7109375" style="2982" customWidth="1"/>
    <col min="4327" max="4328" width="11.5703125" style="2982" customWidth="1"/>
    <col min="4329" max="4334" width="9.28515625" style="2982" customWidth="1"/>
    <col min="4335" max="4347" width="10.7109375" style="2982" customWidth="1"/>
    <col min="4348" max="4348" width="8.85546875" style="2982" customWidth="1"/>
    <col min="4349" max="4570" width="9.140625" style="2982"/>
    <col min="4571" max="4571" width="17.140625" style="2982" customWidth="1"/>
    <col min="4572" max="4582" width="10.7109375" style="2982" customWidth="1"/>
    <col min="4583" max="4584" width="11.5703125" style="2982" customWidth="1"/>
    <col min="4585" max="4590" width="9.28515625" style="2982" customWidth="1"/>
    <col min="4591" max="4603" width="10.7109375" style="2982" customWidth="1"/>
    <col min="4604" max="4604" width="8.85546875" style="2982" customWidth="1"/>
    <col min="4605" max="4826" width="9.140625" style="2982"/>
    <col min="4827" max="4827" width="17.140625" style="2982" customWidth="1"/>
    <col min="4828" max="4838" width="10.7109375" style="2982" customWidth="1"/>
    <col min="4839" max="4840" width="11.5703125" style="2982" customWidth="1"/>
    <col min="4841" max="4846" width="9.28515625" style="2982" customWidth="1"/>
    <col min="4847" max="4859" width="10.7109375" style="2982" customWidth="1"/>
    <col min="4860" max="4860" width="8.85546875" style="2982" customWidth="1"/>
    <col min="4861" max="5082" width="9.140625" style="2982"/>
    <col min="5083" max="5083" width="17.140625" style="2982" customWidth="1"/>
    <col min="5084" max="5094" width="10.7109375" style="2982" customWidth="1"/>
    <col min="5095" max="5096" width="11.5703125" style="2982" customWidth="1"/>
    <col min="5097" max="5102" width="9.28515625" style="2982" customWidth="1"/>
    <col min="5103" max="5115" width="10.7109375" style="2982" customWidth="1"/>
    <col min="5116" max="5116" width="8.85546875" style="2982" customWidth="1"/>
    <col min="5117" max="5338" width="9.140625" style="2982"/>
    <col min="5339" max="5339" width="17.140625" style="2982" customWidth="1"/>
    <col min="5340" max="5350" width="10.7109375" style="2982" customWidth="1"/>
    <col min="5351" max="5352" width="11.5703125" style="2982" customWidth="1"/>
    <col min="5353" max="5358" width="9.28515625" style="2982" customWidth="1"/>
    <col min="5359" max="5371" width="10.7109375" style="2982" customWidth="1"/>
    <col min="5372" max="5372" width="8.85546875" style="2982" customWidth="1"/>
    <col min="5373" max="5594" width="9.140625" style="2982"/>
    <col min="5595" max="5595" width="17.140625" style="2982" customWidth="1"/>
    <col min="5596" max="5606" width="10.7109375" style="2982" customWidth="1"/>
    <col min="5607" max="5608" width="11.5703125" style="2982" customWidth="1"/>
    <col min="5609" max="5614" width="9.28515625" style="2982" customWidth="1"/>
    <col min="5615" max="5627" width="10.7109375" style="2982" customWidth="1"/>
    <col min="5628" max="5628" width="8.85546875" style="2982" customWidth="1"/>
    <col min="5629" max="5850" width="9.140625" style="2982"/>
    <col min="5851" max="5851" width="17.140625" style="2982" customWidth="1"/>
    <col min="5852" max="5862" width="10.7109375" style="2982" customWidth="1"/>
    <col min="5863" max="5864" width="11.5703125" style="2982" customWidth="1"/>
    <col min="5865" max="5870" width="9.28515625" style="2982" customWidth="1"/>
    <col min="5871" max="5883" width="10.7109375" style="2982" customWidth="1"/>
    <col min="5884" max="5884" width="8.85546875" style="2982" customWidth="1"/>
    <col min="5885" max="6106" width="9.140625" style="2982"/>
    <col min="6107" max="6107" width="17.140625" style="2982" customWidth="1"/>
    <col min="6108" max="6118" width="10.7109375" style="2982" customWidth="1"/>
    <col min="6119" max="6120" width="11.5703125" style="2982" customWidth="1"/>
    <col min="6121" max="6126" width="9.28515625" style="2982" customWidth="1"/>
    <col min="6127" max="6139" width="10.7109375" style="2982" customWidth="1"/>
    <col min="6140" max="6140" width="8.85546875" style="2982" customWidth="1"/>
    <col min="6141" max="6362" width="9.140625" style="2982"/>
    <col min="6363" max="6363" width="17.140625" style="2982" customWidth="1"/>
    <col min="6364" max="6374" width="10.7109375" style="2982" customWidth="1"/>
    <col min="6375" max="6376" width="11.5703125" style="2982" customWidth="1"/>
    <col min="6377" max="6382" width="9.28515625" style="2982" customWidth="1"/>
    <col min="6383" max="6395" width="10.7109375" style="2982" customWidth="1"/>
    <col min="6396" max="6396" width="8.85546875" style="2982" customWidth="1"/>
    <col min="6397" max="6618" width="9.140625" style="2982"/>
    <col min="6619" max="6619" width="17.140625" style="2982" customWidth="1"/>
    <col min="6620" max="6630" width="10.7109375" style="2982" customWidth="1"/>
    <col min="6631" max="6632" width="11.5703125" style="2982" customWidth="1"/>
    <col min="6633" max="6638" width="9.28515625" style="2982" customWidth="1"/>
    <col min="6639" max="6651" width="10.7109375" style="2982" customWidth="1"/>
    <col min="6652" max="6652" width="8.85546875" style="2982" customWidth="1"/>
    <col min="6653" max="6874" width="9.140625" style="2982"/>
    <col min="6875" max="6875" width="17.140625" style="2982" customWidth="1"/>
    <col min="6876" max="6886" width="10.7109375" style="2982" customWidth="1"/>
    <col min="6887" max="6888" width="11.5703125" style="2982" customWidth="1"/>
    <col min="6889" max="6894" width="9.28515625" style="2982" customWidth="1"/>
    <col min="6895" max="6907" width="10.7109375" style="2982" customWidth="1"/>
    <col min="6908" max="6908" width="8.85546875" style="2982" customWidth="1"/>
    <col min="6909" max="7130" width="9.140625" style="2982"/>
    <col min="7131" max="7131" width="17.140625" style="2982" customWidth="1"/>
    <col min="7132" max="7142" width="10.7109375" style="2982" customWidth="1"/>
    <col min="7143" max="7144" width="11.5703125" style="2982" customWidth="1"/>
    <col min="7145" max="7150" width="9.28515625" style="2982" customWidth="1"/>
    <col min="7151" max="7163" width="10.7109375" style="2982" customWidth="1"/>
    <col min="7164" max="7164" width="8.85546875" style="2982" customWidth="1"/>
    <col min="7165" max="7386" width="9.140625" style="2982"/>
    <col min="7387" max="7387" width="17.140625" style="2982" customWidth="1"/>
    <col min="7388" max="7398" width="10.7109375" style="2982" customWidth="1"/>
    <col min="7399" max="7400" width="11.5703125" style="2982" customWidth="1"/>
    <col min="7401" max="7406" width="9.28515625" style="2982" customWidth="1"/>
    <col min="7407" max="7419" width="10.7109375" style="2982" customWidth="1"/>
    <col min="7420" max="7420" width="8.85546875" style="2982" customWidth="1"/>
    <col min="7421" max="7642" width="9.140625" style="2982"/>
    <col min="7643" max="7643" width="17.140625" style="2982" customWidth="1"/>
    <col min="7644" max="7654" width="10.7109375" style="2982" customWidth="1"/>
    <col min="7655" max="7656" width="11.5703125" style="2982" customWidth="1"/>
    <col min="7657" max="7662" width="9.28515625" style="2982" customWidth="1"/>
    <col min="7663" max="7675" width="10.7109375" style="2982" customWidth="1"/>
    <col min="7676" max="7676" width="8.85546875" style="2982" customWidth="1"/>
    <col min="7677" max="7898" width="9.140625" style="2982"/>
    <col min="7899" max="7899" width="17.140625" style="2982" customWidth="1"/>
    <col min="7900" max="7910" width="10.7109375" style="2982" customWidth="1"/>
    <col min="7911" max="7912" width="11.5703125" style="2982" customWidth="1"/>
    <col min="7913" max="7918" width="9.28515625" style="2982" customWidth="1"/>
    <col min="7919" max="7931" width="10.7109375" style="2982" customWidth="1"/>
    <col min="7932" max="7932" width="8.85546875" style="2982" customWidth="1"/>
    <col min="7933" max="8154" width="9.140625" style="2982"/>
    <col min="8155" max="8155" width="17.140625" style="2982" customWidth="1"/>
    <col min="8156" max="8166" width="10.7109375" style="2982" customWidth="1"/>
    <col min="8167" max="8168" width="11.5703125" style="2982" customWidth="1"/>
    <col min="8169" max="8174" width="9.28515625" style="2982" customWidth="1"/>
    <col min="8175" max="8187" width="10.7109375" style="2982" customWidth="1"/>
    <col min="8188" max="8188" width="8.85546875" style="2982" customWidth="1"/>
    <col min="8189" max="8410" width="9.140625" style="2982"/>
    <col min="8411" max="8411" width="17.140625" style="2982" customWidth="1"/>
    <col min="8412" max="8422" width="10.7109375" style="2982" customWidth="1"/>
    <col min="8423" max="8424" width="11.5703125" style="2982" customWidth="1"/>
    <col min="8425" max="8430" width="9.28515625" style="2982" customWidth="1"/>
    <col min="8431" max="8443" width="10.7109375" style="2982" customWidth="1"/>
    <col min="8444" max="8444" width="8.85546875" style="2982" customWidth="1"/>
    <col min="8445" max="8666" width="9.140625" style="2982"/>
    <col min="8667" max="8667" width="17.140625" style="2982" customWidth="1"/>
    <col min="8668" max="8678" width="10.7109375" style="2982" customWidth="1"/>
    <col min="8679" max="8680" width="11.5703125" style="2982" customWidth="1"/>
    <col min="8681" max="8686" width="9.28515625" style="2982" customWidth="1"/>
    <col min="8687" max="8699" width="10.7109375" style="2982" customWidth="1"/>
    <col min="8700" max="8700" width="8.85546875" style="2982" customWidth="1"/>
    <col min="8701" max="8922" width="9.140625" style="2982"/>
    <col min="8923" max="8923" width="17.140625" style="2982" customWidth="1"/>
    <col min="8924" max="8934" width="10.7109375" style="2982" customWidth="1"/>
    <col min="8935" max="8936" width="11.5703125" style="2982" customWidth="1"/>
    <col min="8937" max="8942" width="9.28515625" style="2982" customWidth="1"/>
    <col min="8943" max="8955" width="10.7109375" style="2982" customWidth="1"/>
    <col min="8956" max="8956" width="8.85546875" style="2982" customWidth="1"/>
    <col min="8957" max="9178" width="9.140625" style="2982"/>
    <col min="9179" max="9179" width="17.140625" style="2982" customWidth="1"/>
    <col min="9180" max="9190" width="10.7109375" style="2982" customWidth="1"/>
    <col min="9191" max="9192" width="11.5703125" style="2982" customWidth="1"/>
    <col min="9193" max="9198" width="9.28515625" style="2982" customWidth="1"/>
    <col min="9199" max="9211" width="10.7109375" style="2982" customWidth="1"/>
    <col min="9212" max="9212" width="8.85546875" style="2982" customWidth="1"/>
    <col min="9213" max="9434" width="9.140625" style="2982"/>
    <col min="9435" max="9435" width="17.140625" style="2982" customWidth="1"/>
    <col min="9436" max="9446" width="10.7109375" style="2982" customWidth="1"/>
    <col min="9447" max="9448" width="11.5703125" style="2982" customWidth="1"/>
    <col min="9449" max="9454" width="9.28515625" style="2982" customWidth="1"/>
    <col min="9455" max="9467" width="10.7109375" style="2982" customWidth="1"/>
    <col min="9468" max="9468" width="8.85546875" style="2982" customWidth="1"/>
    <col min="9469" max="9690" width="9.140625" style="2982"/>
    <col min="9691" max="9691" width="17.140625" style="2982" customWidth="1"/>
    <col min="9692" max="9702" width="10.7109375" style="2982" customWidth="1"/>
    <col min="9703" max="9704" width="11.5703125" style="2982" customWidth="1"/>
    <col min="9705" max="9710" width="9.28515625" style="2982" customWidth="1"/>
    <col min="9711" max="9723" width="10.7109375" style="2982" customWidth="1"/>
    <col min="9724" max="9724" width="8.85546875" style="2982" customWidth="1"/>
    <col min="9725" max="9946" width="9.140625" style="2982"/>
    <col min="9947" max="9947" width="17.140625" style="2982" customWidth="1"/>
    <col min="9948" max="9958" width="10.7109375" style="2982" customWidth="1"/>
    <col min="9959" max="9960" width="11.5703125" style="2982" customWidth="1"/>
    <col min="9961" max="9966" width="9.28515625" style="2982" customWidth="1"/>
    <col min="9967" max="9979" width="10.7109375" style="2982" customWidth="1"/>
    <col min="9980" max="9980" width="8.85546875" style="2982" customWidth="1"/>
    <col min="9981" max="10202" width="9.140625" style="2982"/>
    <col min="10203" max="10203" width="17.140625" style="2982" customWidth="1"/>
    <col min="10204" max="10214" width="10.7109375" style="2982" customWidth="1"/>
    <col min="10215" max="10216" width="11.5703125" style="2982" customWidth="1"/>
    <col min="10217" max="10222" width="9.28515625" style="2982" customWidth="1"/>
    <col min="10223" max="10235" width="10.7109375" style="2982" customWidth="1"/>
    <col min="10236" max="10236" width="8.85546875" style="2982" customWidth="1"/>
    <col min="10237" max="10458" width="9.140625" style="2982"/>
    <col min="10459" max="10459" width="17.140625" style="2982" customWidth="1"/>
    <col min="10460" max="10470" width="10.7109375" style="2982" customWidth="1"/>
    <col min="10471" max="10472" width="11.5703125" style="2982" customWidth="1"/>
    <col min="10473" max="10478" width="9.28515625" style="2982" customWidth="1"/>
    <col min="10479" max="10491" width="10.7109375" style="2982" customWidth="1"/>
    <col min="10492" max="10492" width="8.85546875" style="2982" customWidth="1"/>
    <col min="10493" max="10714" width="9.140625" style="2982"/>
    <col min="10715" max="10715" width="17.140625" style="2982" customWidth="1"/>
    <col min="10716" max="10726" width="10.7109375" style="2982" customWidth="1"/>
    <col min="10727" max="10728" width="11.5703125" style="2982" customWidth="1"/>
    <col min="10729" max="10734" width="9.28515625" style="2982" customWidth="1"/>
    <col min="10735" max="10747" width="10.7109375" style="2982" customWidth="1"/>
    <col min="10748" max="10748" width="8.85546875" style="2982" customWidth="1"/>
    <col min="10749" max="10970" width="9.140625" style="2982"/>
    <col min="10971" max="10971" width="17.140625" style="2982" customWidth="1"/>
    <col min="10972" max="10982" width="10.7109375" style="2982" customWidth="1"/>
    <col min="10983" max="10984" width="11.5703125" style="2982" customWidth="1"/>
    <col min="10985" max="10990" width="9.28515625" style="2982" customWidth="1"/>
    <col min="10991" max="11003" width="10.7109375" style="2982" customWidth="1"/>
    <col min="11004" max="11004" width="8.85546875" style="2982" customWidth="1"/>
    <col min="11005" max="11226" width="9.140625" style="2982"/>
    <col min="11227" max="11227" width="17.140625" style="2982" customWidth="1"/>
    <col min="11228" max="11238" width="10.7109375" style="2982" customWidth="1"/>
    <col min="11239" max="11240" width="11.5703125" style="2982" customWidth="1"/>
    <col min="11241" max="11246" width="9.28515625" style="2982" customWidth="1"/>
    <col min="11247" max="11259" width="10.7109375" style="2982" customWidth="1"/>
    <col min="11260" max="11260" width="8.85546875" style="2982" customWidth="1"/>
    <col min="11261" max="11482" width="9.140625" style="2982"/>
    <col min="11483" max="11483" width="17.140625" style="2982" customWidth="1"/>
    <col min="11484" max="11494" width="10.7109375" style="2982" customWidth="1"/>
    <col min="11495" max="11496" width="11.5703125" style="2982" customWidth="1"/>
    <col min="11497" max="11502" width="9.28515625" style="2982" customWidth="1"/>
    <col min="11503" max="11515" width="10.7109375" style="2982" customWidth="1"/>
    <col min="11516" max="11516" width="8.85546875" style="2982" customWidth="1"/>
    <col min="11517" max="11738" width="9.140625" style="2982"/>
    <col min="11739" max="11739" width="17.140625" style="2982" customWidth="1"/>
    <col min="11740" max="11750" width="10.7109375" style="2982" customWidth="1"/>
    <col min="11751" max="11752" width="11.5703125" style="2982" customWidth="1"/>
    <col min="11753" max="11758" width="9.28515625" style="2982" customWidth="1"/>
    <col min="11759" max="11771" width="10.7109375" style="2982" customWidth="1"/>
    <col min="11772" max="11772" width="8.85546875" style="2982" customWidth="1"/>
    <col min="11773" max="11994" width="9.140625" style="2982"/>
    <col min="11995" max="11995" width="17.140625" style="2982" customWidth="1"/>
    <col min="11996" max="12006" width="10.7109375" style="2982" customWidth="1"/>
    <col min="12007" max="12008" width="11.5703125" style="2982" customWidth="1"/>
    <col min="12009" max="12014" width="9.28515625" style="2982" customWidth="1"/>
    <col min="12015" max="12027" width="10.7109375" style="2982" customWidth="1"/>
    <col min="12028" max="12028" width="8.85546875" style="2982" customWidth="1"/>
    <col min="12029" max="12250" width="9.140625" style="2982"/>
    <col min="12251" max="12251" width="17.140625" style="2982" customWidth="1"/>
    <col min="12252" max="12262" width="10.7109375" style="2982" customWidth="1"/>
    <col min="12263" max="12264" width="11.5703125" style="2982" customWidth="1"/>
    <col min="12265" max="12270" width="9.28515625" style="2982" customWidth="1"/>
    <col min="12271" max="12283" width="10.7109375" style="2982" customWidth="1"/>
    <col min="12284" max="12284" width="8.85546875" style="2982" customWidth="1"/>
    <col min="12285" max="12506" width="9.140625" style="2982"/>
    <col min="12507" max="12507" width="17.140625" style="2982" customWidth="1"/>
    <col min="12508" max="12518" width="10.7109375" style="2982" customWidth="1"/>
    <col min="12519" max="12520" width="11.5703125" style="2982" customWidth="1"/>
    <col min="12521" max="12526" width="9.28515625" style="2982" customWidth="1"/>
    <col min="12527" max="12539" width="10.7109375" style="2982" customWidth="1"/>
    <col min="12540" max="12540" width="8.85546875" style="2982" customWidth="1"/>
    <col min="12541" max="12762" width="9.140625" style="2982"/>
    <col min="12763" max="12763" width="17.140625" style="2982" customWidth="1"/>
    <col min="12764" max="12774" width="10.7109375" style="2982" customWidth="1"/>
    <col min="12775" max="12776" width="11.5703125" style="2982" customWidth="1"/>
    <col min="12777" max="12782" width="9.28515625" style="2982" customWidth="1"/>
    <col min="12783" max="12795" width="10.7109375" style="2982" customWidth="1"/>
    <col min="12796" max="12796" width="8.85546875" style="2982" customWidth="1"/>
    <col min="12797" max="13018" width="9.140625" style="2982"/>
    <col min="13019" max="13019" width="17.140625" style="2982" customWidth="1"/>
    <col min="13020" max="13030" width="10.7109375" style="2982" customWidth="1"/>
    <col min="13031" max="13032" width="11.5703125" style="2982" customWidth="1"/>
    <col min="13033" max="13038" width="9.28515625" style="2982" customWidth="1"/>
    <col min="13039" max="13051" width="10.7109375" style="2982" customWidth="1"/>
    <col min="13052" max="13052" width="8.85546875" style="2982" customWidth="1"/>
    <col min="13053" max="13274" width="9.140625" style="2982"/>
    <col min="13275" max="13275" width="17.140625" style="2982" customWidth="1"/>
    <col min="13276" max="13286" width="10.7109375" style="2982" customWidth="1"/>
    <col min="13287" max="13288" width="11.5703125" style="2982" customWidth="1"/>
    <col min="13289" max="13294" width="9.28515625" style="2982" customWidth="1"/>
    <col min="13295" max="13307" width="10.7109375" style="2982" customWidth="1"/>
    <col min="13308" max="13308" width="8.85546875" style="2982" customWidth="1"/>
    <col min="13309" max="13530" width="9.140625" style="2982"/>
    <col min="13531" max="13531" width="17.140625" style="2982" customWidth="1"/>
    <col min="13532" max="13542" width="10.7109375" style="2982" customWidth="1"/>
    <col min="13543" max="13544" width="11.5703125" style="2982" customWidth="1"/>
    <col min="13545" max="13550" width="9.28515625" style="2982" customWidth="1"/>
    <col min="13551" max="13563" width="10.7109375" style="2982" customWidth="1"/>
    <col min="13564" max="13564" width="8.85546875" style="2982" customWidth="1"/>
    <col min="13565" max="13786" width="9.140625" style="2982"/>
    <col min="13787" max="13787" width="17.140625" style="2982" customWidth="1"/>
    <col min="13788" max="13798" width="10.7109375" style="2982" customWidth="1"/>
    <col min="13799" max="13800" width="11.5703125" style="2982" customWidth="1"/>
    <col min="13801" max="13806" width="9.28515625" style="2982" customWidth="1"/>
    <col min="13807" max="13819" width="10.7109375" style="2982" customWidth="1"/>
    <col min="13820" max="13820" width="8.85546875" style="2982" customWidth="1"/>
    <col min="13821" max="14042" width="9.140625" style="2982"/>
    <col min="14043" max="14043" width="17.140625" style="2982" customWidth="1"/>
    <col min="14044" max="14054" width="10.7109375" style="2982" customWidth="1"/>
    <col min="14055" max="14056" width="11.5703125" style="2982" customWidth="1"/>
    <col min="14057" max="14062" width="9.28515625" style="2982" customWidth="1"/>
    <col min="14063" max="14075" width="10.7109375" style="2982" customWidth="1"/>
    <col min="14076" max="14076" width="8.85546875" style="2982" customWidth="1"/>
    <col min="14077" max="14298" width="9.140625" style="2982"/>
    <col min="14299" max="14299" width="17.140625" style="2982" customWidth="1"/>
    <col min="14300" max="14310" width="10.7109375" style="2982" customWidth="1"/>
    <col min="14311" max="14312" width="11.5703125" style="2982" customWidth="1"/>
    <col min="14313" max="14318" width="9.28515625" style="2982" customWidth="1"/>
    <col min="14319" max="14331" width="10.7109375" style="2982" customWidth="1"/>
    <col min="14332" max="14332" width="8.85546875" style="2982" customWidth="1"/>
    <col min="14333" max="14554" width="9.140625" style="2982"/>
    <col min="14555" max="14555" width="17.140625" style="2982" customWidth="1"/>
    <col min="14556" max="14566" width="10.7109375" style="2982" customWidth="1"/>
    <col min="14567" max="14568" width="11.5703125" style="2982" customWidth="1"/>
    <col min="14569" max="14574" width="9.28515625" style="2982" customWidth="1"/>
    <col min="14575" max="14587" width="10.7109375" style="2982" customWidth="1"/>
    <col min="14588" max="14588" width="8.85546875" style="2982" customWidth="1"/>
    <col min="14589" max="14810" width="9.140625" style="2982"/>
    <col min="14811" max="14811" width="17.140625" style="2982" customWidth="1"/>
    <col min="14812" max="14822" width="10.7109375" style="2982" customWidth="1"/>
    <col min="14823" max="14824" width="11.5703125" style="2982" customWidth="1"/>
    <col min="14825" max="14830" width="9.28515625" style="2982" customWidth="1"/>
    <col min="14831" max="14843" width="10.7109375" style="2982" customWidth="1"/>
    <col min="14844" max="14844" width="8.85546875" style="2982" customWidth="1"/>
    <col min="14845" max="15066" width="9.140625" style="2982"/>
    <col min="15067" max="15067" width="17.140625" style="2982" customWidth="1"/>
    <col min="15068" max="15078" width="10.7109375" style="2982" customWidth="1"/>
    <col min="15079" max="15080" width="11.5703125" style="2982" customWidth="1"/>
    <col min="15081" max="15086" width="9.28515625" style="2982" customWidth="1"/>
    <col min="15087" max="15099" width="10.7109375" style="2982" customWidth="1"/>
    <col min="15100" max="15100" width="8.85546875" style="2982" customWidth="1"/>
    <col min="15101" max="15322" width="9.140625" style="2982"/>
    <col min="15323" max="15323" width="17.140625" style="2982" customWidth="1"/>
    <col min="15324" max="15334" width="10.7109375" style="2982" customWidth="1"/>
    <col min="15335" max="15336" width="11.5703125" style="2982" customWidth="1"/>
    <col min="15337" max="15342" width="9.28515625" style="2982" customWidth="1"/>
    <col min="15343" max="15355" width="10.7109375" style="2982" customWidth="1"/>
    <col min="15356" max="15356" width="8.85546875" style="2982" customWidth="1"/>
    <col min="15357" max="15578" width="9.140625" style="2982"/>
    <col min="15579" max="15579" width="17.140625" style="2982" customWidth="1"/>
    <col min="15580" max="15590" width="10.7109375" style="2982" customWidth="1"/>
    <col min="15591" max="15592" width="11.5703125" style="2982" customWidth="1"/>
    <col min="15593" max="15598" width="9.28515625" style="2982" customWidth="1"/>
    <col min="15599" max="15611" width="10.7109375" style="2982" customWidth="1"/>
    <col min="15612" max="15612" width="8.85546875" style="2982" customWidth="1"/>
    <col min="15613" max="15834" width="9.140625" style="2982"/>
    <col min="15835" max="15835" width="17.140625" style="2982" customWidth="1"/>
    <col min="15836" max="15846" width="10.7109375" style="2982" customWidth="1"/>
    <col min="15847" max="15848" width="11.5703125" style="2982" customWidth="1"/>
    <col min="15849" max="15854" width="9.28515625" style="2982" customWidth="1"/>
    <col min="15855" max="15867" width="10.7109375" style="2982" customWidth="1"/>
    <col min="15868" max="15868" width="8.85546875" style="2982" customWidth="1"/>
    <col min="15869" max="16090" width="9.140625" style="2982"/>
    <col min="16091" max="16091" width="17.140625" style="2982" customWidth="1"/>
    <col min="16092" max="16102" width="10.7109375" style="2982" customWidth="1"/>
    <col min="16103" max="16104" width="11.5703125" style="2982" customWidth="1"/>
    <col min="16105" max="16110" width="9.28515625" style="2982" customWidth="1"/>
    <col min="16111" max="16123" width="10.7109375" style="2982" customWidth="1"/>
    <col min="16124" max="16124" width="8.85546875" style="2982" customWidth="1"/>
    <col min="16125" max="16384" width="9.140625" style="2982"/>
  </cols>
  <sheetData>
    <row r="1" spans="1:21" ht="25.5">
      <c r="A1" s="2827" t="s">
        <v>313</v>
      </c>
      <c r="B1" s="2981"/>
      <c r="C1" s="2981"/>
      <c r="D1" s="2981"/>
      <c r="E1" s="2981"/>
      <c r="F1" s="2981"/>
      <c r="G1" s="2981"/>
      <c r="H1" s="2981"/>
      <c r="I1" s="2981"/>
      <c r="J1" s="2981"/>
      <c r="K1" s="2981"/>
      <c r="L1" s="2981"/>
      <c r="M1" s="2981"/>
      <c r="N1" s="2981"/>
      <c r="O1" s="2981"/>
      <c r="P1" s="2981"/>
      <c r="Q1" s="2981"/>
      <c r="R1" s="2981"/>
      <c r="S1" s="2981"/>
      <c r="T1" s="2981"/>
      <c r="U1" s="3006"/>
    </row>
    <row r="2" spans="1:21" s="2833" customFormat="1" ht="18.75" thickBot="1">
      <c r="A2" s="2983" t="s">
        <v>2273</v>
      </c>
      <c r="B2" s="2831"/>
      <c r="C2" s="2831"/>
      <c r="D2" s="2831"/>
      <c r="E2" s="2831"/>
      <c r="F2" s="2831"/>
      <c r="G2" s="2831"/>
      <c r="H2" s="2831"/>
      <c r="I2" s="2831"/>
      <c r="J2" s="2831"/>
      <c r="K2" s="2831"/>
      <c r="L2" s="2831"/>
      <c r="M2" s="2831"/>
      <c r="N2" s="2831"/>
      <c r="O2" s="2831"/>
      <c r="P2" s="2831"/>
      <c r="Q2" s="2831"/>
      <c r="R2" s="2831"/>
      <c r="S2" s="2831"/>
      <c r="T2" s="2831"/>
      <c r="U2" s="2832"/>
    </row>
    <row r="3" spans="1:21" s="2986" customFormat="1" ht="16.5" customHeight="1" thickBot="1">
      <c r="A3" s="3478" t="s">
        <v>2216</v>
      </c>
      <c r="B3" s="3480" t="s">
        <v>2274</v>
      </c>
      <c r="C3" s="3481"/>
      <c r="D3" s="3481"/>
      <c r="E3" s="3481"/>
      <c r="F3" s="3481"/>
      <c r="G3" s="3481"/>
      <c r="H3" s="3481"/>
      <c r="I3" s="3481"/>
      <c r="J3" s="3481"/>
      <c r="K3" s="3481"/>
      <c r="L3" s="3481"/>
      <c r="M3" s="3481"/>
      <c r="N3" s="3481"/>
      <c r="O3" s="3481"/>
      <c r="P3" s="3481"/>
      <c r="Q3" s="3481"/>
      <c r="R3" s="3481"/>
      <c r="S3" s="3481"/>
      <c r="T3" s="3481"/>
      <c r="U3" s="2984"/>
    </row>
    <row r="4" spans="1:21" s="2986" customFormat="1" ht="16.5" customHeight="1">
      <c r="A4" s="3479"/>
      <c r="B4" s="2987">
        <v>2000</v>
      </c>
      <c r="C4" s="2989">
        <v>2001</v>
      </c>
      <c r="D4" s="2989">
        <v>2002</v>
      </c>
      <c r="E4" s="2989">
        <v>2003</v>
      </c>
      <c r="F4" s="2989">
        <v>2004</v>
      </c>
      <c r="G4" s="2989">
        <v>2005</v>
      </c>
      <c r="H4" s="2989">
        <v>2006</v>
      </c>
      <c r="I4" s="2989">
        <v>2007</v>
      </c>
      <c r="J4" s="2988">
        <v>2008</v>
      </c>
      <c r="K4" s="2988">
        <v>2009</v>
      </c>
      <c r="L4" s="2988">
        <v>2010</v>
      </c>
      <c r="M4" s="2988">
        <v>2011</v>
      </c>
      <c r="N4" s="2988">
        <v>2012</v>
      </c>
      <c r="O4" s="2988">
        <v>2013</v>
      </c>
      <c r="P4" s="2988">
        <v>2014</v>
      </c>
      <c r="Q4" s="2988">
        <v>2015</v>
      </c>
      <c r="R4" s="2988">
        <v>2016</v>
      </c>
      <c r="S4" s="2988">
        <v>2017</v>
      </c>
      <c r="T4" s="2988">
        <v>2018</v>
      </c>
      <c r="U4" s="3007">
        <v>2019</v>
      </c>
    </row>
    <row r="5" spans="1:21" ht="15.75" customHeight="1">
      <c r="A5" s="2990" t="s">
        <v>2217</v>
      </c>
      <c r="B5" s="2547">
        <v>53.457762451090993</v>
      </c>
      <c r="C5" s="3008">
        <v>65.954432474578667</v>
      </c>
      <c r="D5" s="3008">
        <v>75.026369721815072</v>
      </c>
      <c r="E5" s="3008">
        <v>94.590228592839253</v>
      </c>
      <c r="F5" s="3008">
        <v>127.89845964401209</v>
      </c>
      <c r="G5" s="3008">
        <v>137.3329614261522</v>
      </c>
      <c r="H5" s="3008">
        <v>140.9428213216259</v>
      </c>
      <c r="I5" s="3008">
        <v>149.41748589802242</v>
      </c>
      <c r="J5" s="2541">
        <v>95.826218763328185</v>
      </c>
      <c r="K5" s="2541">
        <v>95.795919298820337</v>
      </c>
      <c r="L5" s="2541">
        <v>96.801708385512597</v>
      </c>
      <c r="M5" s="2541">
        <v>89.322328872724739</v>
      </c>
      <c r="N5" s="2541">
        <v>83.142248446465302</v>
      </c>
      <c r="O5" s="2541">
        <v>77.255019132493331</v>
      </c>
      <c r="P5" s="2541">
        <v>70.888854654985039</v>
      </c>
      <c r="Q5" s="2995">
        <v>66.466240380771083</v>
      </c>
      <c r="R5" s="2995">
        <v>65.296754653842271</v>
      </c>
      <c r="S5" s="2995">
        <v>88.753917165686275</v>
      </c>
      <c r="T5" s="2995">
        <v>86.118534384849255</v>
      </c>
      <c r="U5" s="3009">
        <v>73.593150583950688</v>
      </c>
    </row>
    <row r="6" spans="1:21" ht="15.75" customHeight="1">
      <c r="A6" s="2990" t="s">
        <v>2218</v>
      </c>
      <c r="B6" s="2547">
        <v>55.050761743289861</v>
      </c>
      <c r="C6" s="3008">
        <v>66.552801699900016</v>
      </c>
      <c r="D6" s="3008">
        <v>77.128491656166602</v>
      </c>
      <c r="E6" s="3008">
        <v>92.408281943792545</v>
      </c>
      <c r="F6" s="3008">
        <v>127.9857235885563</v>
      </c>
      <c r="G6" s="3008">
        <v>139.3366926867414</v>
      </c>
      <c r="H6" s="3008">
        <v>141.20112121851369</v>
      </c>
      <c r="I6" s="3008">
        <v>150.75525466563349</v>
      </c>
      <c r="J6" s="2541">
        <v>96.171031267262322</v>
      </c>
      <c r="K6" s="2541">
        <v>94.641686913849881</v>
      </c>
      <c r="L6" s="2541">
        <v>93.400325606964216</v>
      </c>
      <c r="M6" s="2541">
        <v>89.663822546152019</v>
      </c>
      <c r="N6" s="2541">
        <v>84.304149492396803</v>
      </c>
      <c r="O6" s="2541">
        <v>77.275206373417035</v>
      </c>
      <c r="P6" s="2541">
        <v>70.75737303834633</v>
      </c>
      <c r="Q6" s="2995">
        <v>76.353096402162578</v>
      </c>
      <c r="R6" s="2995">
        <v>64.18917490534055</v>
      </c>
      <c r="S6" s="2995">
        <v>87.70817551026731</v>
      </c>
      <c r="T6" s="2995">
        <v>84.638103674781675</v>
      </c>
      <c r="U6" s="3009">
        <v>72.856373743876674</v>
      </c>
    </row>
    <row r="7" spans="1:21" ht="15" customHeight="1">
      <c r="A7" s="2990" t="s">
        <v>2219</v>
      </c>
      <c r="B7" s="2547">
        <v>55.17065061952345</v>
      </c>
      <c r="C7" s="3008">
        <v>65.616057833312098</v>
      </c>
      <c r="D7" s="3008">
        <v>77.513129732153502</v>
      </c>
      <c r="E7" s="3008">
        <v>91.431754074287852</v>
      </c>
      <c r="F7" s="3008">
        <v>122.56020716614715</v>
      </c>
      <c r="G7" s="3008">
        <v>139.58641029457669</v>
      </c>
      <c r="H7" s="3008">
        <v>144.2415308810709</v>
      </c>
      <c r="I7" s="3008">
        <v>152.24737485754406</v>
      </c>
      <c r="J7" s="2541">
        <v>97.857643691009514</v>
      </c>
      <c r="K7" s="2541">
        <v>93.553660555249124</v>
      </c>
      <c r="L7" s="2541">
        <v>95.170532412471061</v>
      </c>
      <c r="M7" s="2541">
        <v>90.636102365254189</v>
      </c>
      <c r="N7" s="2541">
        <v>82.767908668803713</v>
      </c>
      <c r="O7" s="2541">
        <v>75.728935689408601</v>
      </c>
      <c r="P7" s="2541">
        <v>71.150483498182922</v>
      </c>
      <c r="Q7" s="2995">
        <v>73.372332266856446</v>
      </c>
      <c r="R7" s="2995">
        <v>65.418614506847604</v>
      </c>
      <c r="S7" s="2995">
        <v>87.026964802562304</v>
      </c>
      <c r="T7" s="2995">
        <v>84.120052319851084</v>
      </c>
      <c r="U7" s="3009">
        <v>71.962493515572845</v>
      </c>
    </row>
    <row r="8" spans="1:21" ht="15.75" customHeight="1">
      <c r="A8" s="2990" t="s">
        <v>2220</v>
      </c>
      <c r="B8" s="2547">
        <v>55.091693804534636</v>
      </c>
      <c r="C8" s="3008">
        <v>71.414299493188423</v>
      </c>
      <c r="D8" s="3008">
        <v>79.778712261207431</v>
      </c>
      <c r="E8" s="3008">
        <v>97.285722594351029</v>
      </c>
      <c r="F8" s="3008">
        <v>120.62821893498197</v>
      </c>
      <c r="G8" s="3008">
        <v>141.54470348318699</v>
      </c>
      <c r="H8" s="3008">
        <v>148.37656547476269</v>
      </c>
      <c r="I8" s="3008">
        <v>155.07138059956492</v>
      </c>
      <c r="J8" s="2541">
        <v>97.685207293716587</v>
      </c>
      <c r="K8" s="2541">
        <v>95.900764226009827</v>
      </c>
      <c r="L8" s="2541">
        <v>94.591274486182073</v>
      </c>
      <c r="M8" s="2541">
        <v>94.206058213785695</v>
      </c>
      <c r="N8" s="2541">
        <v>82.283755495919252</v>
      </c>
      <c r="O8" s="2541">
        <v>75.536671558397899</v>
      </c>
      <c r="P8" s="2541">
        <v>71.246085565143972</v>
      </c>
      <c r="Q8" s="2995">
        <v>73.047737524705155</v>
      </c>
      <c r="R8" s="2995">
        <v>64.960837314308321</v>
      </c>
      <c r="S8" s="2995">
        <v>86.619540669327719</v>
      </c>
      <c r="T8" s="2995">
        <v>81.983222133224942</v>
      </c>
      <c r="U8" s="3009">
        <v>71.386093137426485</v>
      </c>
    </row>
    <row r="9" spans="1:21" ht="15.75" customHeight="1">
      <c r="A9" s="2990" t="s">
        <v>2221</v>
      </c>
      <c r="B9" s="2547">
        <v>57.082524553357025</v>
      </c>
      <c r="C9" s="3008">
        <v>71.46114395603621</v>
      </c>
      <c r="D9" s="3008">
        <v>81.254658596163793</v>
      </c>
      <c r="E9" s="3008">
        <v>100</v>
      </c>
      <c r="F9" s="3008">
        <v>122.66064623621919</v>
      </c>
      <c r="G9" s="3008">
        <v>142.56736727157238</v>
      </c>
      <c r="H9" s="3008">
        <v>146.95139966968352</v>
      </c>
      <c r="I9" s="3008">
        <v>155.00461634321834</v>
      </c>
      <c r="J9" s="2541">
        <v>95.259532547629021</v>
      </c>
      <c r="K9" s="2541">
        <v>97.781460792421456</v>
      </c>
      <c r="L9" s="2541">
        <v>92.28779519562768</v>
      </c>
      <c r="M9" s="2541">
        <v>93.615769144062298</v>
      </c>
      <c r="N9" s="2541">
        <v>79.773407294573573</v>
      </c>
      <c r="O9" s="2541">
        <v>74.726088111826002</v>
      </c>
      <c r="P9" s="2541">
        <v>70.932037379406225</v>
      </c>
      <c r="Q9" s="2995">
        <v>73.208693323041558</v>
      </c>
      <c r="R9" s="2995">
        <v>62.15453537312753</v>
      </c>
      <c r="S9" s="2995">
        <v>85.713013529448816</v>
      </c>
      <c r="T9" s="2995">
        <v>79.639596643633425</v>
      </c>
      <c r="U9" s="3009">
        <v>70.11949862420181</v>
      </c>
    </row>
    <row r="10" spans="1:21" ht="15.75" customHeight="1">
      <c r="A10" s="2990" t="s">
        <v>2222</v>
      </c>
      <c r="B10" s="2547">
        <v>60.352335499192854</v>
      </c>
      <c r="C10" s="3008">
        <v>69.282651851559393</v>
      </c>
      <c r="D10" s="3008">
        <v>84.622561934063427</v>
      </c>
      <c r="E10" s="3008">
        <v>104.61148209012565</v>
      </c>
      <c r="F10" s="3008">
        <v>122.29377561896396</v>
      </c>
      <c r="G10" s="3008">
        <v>144.08619030758771</v>
      </c>
      <c r="H10" s="3008">
        <v>146.43580628753406</v>
      </c>
      <c r="I10" s="3008">
        <v>156.81242536113297</v>
      </c>
      <c r="J10" s="2541">
        <v>92.201549099318399</v>
      </c>
      <c r="K10" s="2541">
        <v>98.288355403705339</v>
      </c>
      <c r="L10" s="2541">
        <v>88.945876536098936</v>
      </c>
      <c r="M10" s="2541">
        <v>92.081419230497517</v>
      </c>
      <c r="N10" s="2541">
        <v>77.605990981656461</v>
      </c>
      <c r="O10" s="2993">
        <v>73.889475358742402</v>
      </c>
      <c r="P10" s="2993">
        <v>70.005093492412129</v>
      </c>
      <c r="Q10" s="2995">
        <v>72.440783515163034</v>
      </c>
      <c r="R10" s="2995">
        <v>88.695630676718523</v>
      </c>
      <c r="S10" s="2995">
        <v>84.951864528365192</v>
      </c>
      <c r="T10" s="2995">
        <v>77.30530525826677</v>
      </c>
      <c r="U10" s="3009">
        <v>70.512802868995792</v>
      </c>
    </row>
    <row r="11" spans="1:21" ht="15.75" customHeight="1">
      <c r="A11" s="2990" t="s">
        <v>2223</v>
      </c>
      <c r="B11" s="2547">
        <v>60.235890487079125</v>
      </c>
      <c r="C11" s="3008">
        <v>70.575453530733867</v>
      </c>
      <c r="D11" s="3008">
        <v>95.523648120103601</v>
      </c>
      <c r="E11" s="3008">
        <v>108.01488751212366</v>
      </c>
      <c r="F11" s="3008">
        <v>123.25396207759498</v>
      </c>
      <c r="G11" s="3008">
        <v>153.6938554269432</v>
      </c>
      <c r="H11" s="3008">
        <v>148.73368095657182</v>
      </c>
      <c r="I11" s="3008">
        <v>158.70456201839693</v>
      </c>
      <c r="J11" s="2541">
        <v>91.515825706951176</v>
      </c>
      <c r="K11" s="2541">
        <v>98.615547677823642</v>
      </c>
      <c r="L11" s="2541">
        <v>90.747799524323</v>
      </c>
      <c r="M11" s="2541">
        <v>91.376791913535627</v>
      </c>
      <c r="N11" s="2541">
        <v>77.384904058725539</v>
      </c>
      <c r="O11" s="2995">
        <v>73.078131885732574</v>
      </c>
      <c r="P11" s="2995">
        <v>69.657328656073105</v>
      </c>
      <c r="Q11" s="2995">
        <v>71.76533941450883</v>
      </c>
      <c r="R11" s="2995">
        <v>97.255442149981064</v>
      </c>
      <c r="S11" s="2995">
        <v>85.5559128641288</v>
      </c>
      <c r="T11" s="2995">
        <v>77.177538054664083</v>
      </c>
      <c r="U11" s="3009">
        <v>69.376670618480759</v>
      </c>
    </row>
    <row r="12" spans="1:21" ht="15.75" customHeight="1">
      <c r="A12" s="2990" t="s">
        <v>2224</v>
      </c>
      <c r="B12" s="2547">
        <v>60.089103716434451</v>
      </c>
      <c r="C12" s="3008">
        <v>72.759836582242244</v>
      </c>
      <c r="D12" s="3008">
        <v>91.658407531166446</v>
      </c>
      <c r="E12" s="3008">
        <v>105.98080370241158</v>
      </c>
      <c r="F12" s="3008">
        <v>124.30558469017296</v>
      </c>
      <c r="G12" s="3008">
        <v>156.26441950544211</v>
      </c>
      <c r="H12" s="3008">
        <v>154.1027538414798</v>
      </c>
      <c r="I12" s="3008">
        <v>162.31162981782467</v>
      </c>
      <c r="J12" s="2541">
        <v>88.458391839526428</v>
      </c>
      <c r="K12" s="2541">
        <v>99.479894398187483</v>
      </c>
      <c r="L12" s="2541">
        <v>90.915869411138701</v>
      </c>
      <c r="M12" s="2541">
        <v>90.268718599418662</v>
      </c>
      <c r="N12" s="2541">
        <v>77.478520173430596</v>
      </c>
      <c r="O12" s="2995">
        <v>72.813331667013472</v>
      </c>
      <c r="P12" s="2995">
        <v>68.786188854830328</v>
      </c>
      <c r="Q12" s="2995">
        <v>70.391963529823556</v>
      </c>
      <c r="R12" s="2995">
        <v>94.07528898531136</v>
      </c>
      <c r="S12" s="2995">
        <v>85.416860778989701</v>
      </c>
      <c r="T12" s="2995">
        <v>74.997430782811122</v>
      </c>
      <c r="U12" s="3009">
        <v>67.157473155909386</v>
      </c>
    </row>
    <row r="13" spans="1:21" ht="15.75" customHeight="1">
      <c r="A13" s="2990" t="s">
        <v>2225</v>
      </c>
      <c r="B13" s="2547">
        <v>59.965211325731019</v>
      </c>
      <c r="C13" s="3008">
        <v>74.046221416075966</v>
      </c>
      <c r="D13" s="3008">
        <v>89.870380272078322</v>
      </c>
      <c r="E13" s="3008">
        <v>113.19600311944914</v>
      </c>
      <c r="F13" s="3008">
        <v>126.72913973525736</v>
      </c>
      <c r="G13" s="3008">
        <v>149.40400145001865</v>
      </c>
      <c r="H13" s="3008">
        <v>154.47650347640939</v>
      </c>
      <c r="I13" s="3008">
        <v>162.81472752673847</v>
      </c>
      <c r="J13" s="2541">
        <v>84.411343123111621</v>
      </c>
      <c r="K13" s="2541">
        <v>97.781025197848962</v>
      </c>
      <c r="L13" s="2541">
        <v>92.438547788525355</v>
      </c>
      <c r="M13" s="2541">
        <v>88.582877998475567</v>
      </c>
      <c r="N13" s="2541">
        <v>78.156175670501412</v>
      </c>
      <c r="O13" s="2995">
        <v>72.679678139578513</v>
      </c>
      <c r="P13" s="2995">
        <v>67.299135326311216</v>
      </c>
      <c r="Q13" s="2995">
        <v>69.142911902854593</v>
      </c>
      <c r="R13" s="2995">
        <v>93.58777683891222</v>
      </c>
      <c r="S13" s="2995">
        <v>84.327647325908316</v>
      </c>
      <c r="T13" s="2995">
        <v>74.312398380957703</v>
      </c>
      <c r="U13" s="3009">
        <v>66.375248104796867</v>
      </c>
    </row>
    <row r="14" spans="1:21" ht="15.75" customHeight="1">
      <c r="A14" s="2990" t="s">
        <v>2226</v>
      </c>
      <c r="B14" s="2547">
        <v>59.320421730188684</v>
      </c>
      <c r="C14" s="3008">
        <v>74.249277017173085</v>
      </c>
      <c r="D14" s="3008">
        <v>87.296969200727887</v>
      </c>
      <c r="E14" s="3008">
        <v>118.24485391760439</v>
      </c>
      <c r="F14" s="3008">
        <v>130.44136712427269</v>
      </c>
      <c r="G14" s="3008">
        <v>144.14053391047497</v>
      </c>
      <c r="H14" s="3008">
        <v>151.41357333942312</v>
      </c>
      <c r="I14" s="3008">
        <v>157.21042889139767</v>
      </c>
      <c r="J14" s="2541">
        <v>79.595535099980765</v>
      </c>
      <c r="K14" s="2541">
        <v>100.22507865282226</v>
      </c>
      <c r="L14" s="2541">
        <v>95.380994405735549</v>
      </c>
      <c r="M14" s="2541">
        <v>84.93785987175319</v>
      </c>
      <c r="N14" s="2541">
        <v>78.092033855212165</v>
      </c>
      <c r="O14" s="2995">
        <v>73.478447077980476</v>
      </c>
      <c r="P14" s="2995">
        <v>66.144008951226652</v>
      </c>
      <c r="Q14" s="2995">
        <v>69.349935259709383</v>
      </c>
      <c r="R14" s="2995">
        <v>91.783067333387223</v>
      </c>
      <c r="S14" s="2995">
        <v>83.228627829893114</v>
      </c>
      <c r="T14" s="2995">
        <v>73.241271755485812</v>
      </c>
      <c r="U14" s="3009"/>
    </row>
    <row r="15" spans="1:21" ht="15.75" customHeight="1">
      <c r="A15" s="2990" t="s">
        <v>2227</v>
      </c>
      <c r="B15" s="2547">
        <v>58.757510590160329</v>
      </c>
      <c r="C15" s="3008">
        <v>72.405640663079353</v>
      </c>
      <c r="D15" s="3008">
        <v>90.328039158556152</v>
      </c>
      <c r="E15" s="3008">
        <v>125.52959529116562</v>
      </c>
      <c r="F15" s="3008">
        <v>133.76549951559181</v>
      </c>
      <c r="G15" s="3008">
        <v>139.38651224071654</v>
      </c>
      <c r="H15" s="3008">
        <v>152.17623144674431</v>
      </c>
      <c r="I15" s="3008">
        <v>154.40336527449949</v>
      </c>
      <c r="J15" s="2541">
        <v>76.864966471927715</v>
      </c>
      <c r="K15" s="2541">
        <v>99.999999999999943</v>
      </c>
      <c r="L15" s="2541">
        <v>95.465213723298262</v>
      </c>
      <c r="M15" s="2541">
        <v>87.670631038038138</v>
      </c>
      <c r="N15" s="2541">
        <v>76.922852077249431</v>
      </c>
      <c r="O15" s="2997">
        <v>72.158530257336537</v>
      </c>
      <c r="P15" s="2997">
        <v>68.687280048292621</v>
      </c>
      <c r="Q15" s="2995">
        <v>67.711861262320781</v>
      </c>
      <c r="R15" s="2995">
        <v>88.976943737037061</v>
      </c>
      <c r="S15" s="2995">
        <v>83.732996511121797</v>
      </c>
      <c r="T15" s="2995">
        <v>73.484012653040438</v>
      </c>
      <c r="U15" s="3009"/>
    </row>
    <row r="16" spans="1:21" ht="15.75" customHeight="1" thickBot="1">
      <c r="A16" s="2990" t="s">
        <v>2228</v>
      </c>
      <c r="B16" s="2547">
        <v>64.406867490424162</v>
      </c>
      <c r="C16" s="3008">
        <v>72.669709399027738</v>
      </c>
      <c r="D16" s="3008">
        <v>91.600128893026437</v>
      </c>
      <c r="E16" s="3008">
        <v>128.87403098260398</v>
      </c>
      <c r="F16" s="3008">
        <v>137.72220896627195</v>
      </c>
      <c r="G16" s="3008">
        <v>138.04711442547028</v>
      </c>
      <c r="H16" s="3008">
        <v>150.90871912876037</v>
      </c>
      <c r="I16" s="3008">
        <v>154.28991282767055</v>
      </c>
      <c r="J16" s="2541">
        <v>87.892146975564401</v>
      </c>
      <c r="K16" s="2541">
        <v>97.254992081511844</v>
      </c>
      <c r="L16" s="2541">
        <v>94.514794924891774</v>
      </c>
      <c r="M16" s="2541">
        <v>85.486703838099942</v>
      </c>
      <c r="N16" s="2541">
        <v>77.008119577449349</v>
      </c>
      <c r="O16" s="2995">
        <v>71.823669792444221</v>
      </c>
      <c r="P16" s="2995">
        <v>68.542848203489427</v>
      </c>
      <c r="Q16" s="2995">
        <v>66.697554659565654</v>
      </c>
      <c r="R16" s="2995">
        <v>87.966016581850994</v>
      </c>
      <c r="S16" s="2995">
        <v>84.389859053937812</v>
      </c>
      <c r="T16" s="2995">
        <v>73.10187722085881</v>
      </c>
      <c r="U16" s="3009"/>
    </row>
    <row r="17" spans="1:21" s="2986" customFormat="1" ht="15.75" customHeight="1" thickBot="1">
      <c r="A17" s="2999" t="s">
        <v>2236</v>
      </c>
      <c r="B17" s="3000">
        <v>58.248394500917215</v>
      </c>
      <c r="C17" s="3010">
        <v>70.582293826408915</v>
      </c>
      <c r="D17" s="3010">
        <v>85.13345808976905</v>
      </c>
      <c r="E17" s="3010">
        <v>106.68063698506289</v>
      </c>
      <c r="F17" s="3010">
        <v>126.68706610817019</v>
      </c>
      <c r="G17" s="3010">
        <v>143.78256353574022</v>
      </c>
      <c r="H17" s="3010">
        <v>148.33005892021498</v>
      </c>
      <c r="I17" s="3010">
        <v>155.75359700680366</v>
      </c>
      <c r="J17" s="3001">
        <v>90.311615989943832</v>
      </c>
      <c r="K17" s="3001">
        <v>97.443198766520837</v>
      </c>
      <c r="L17" s="3001">
        <v>93.388394366730779</v>
      </c>
      <c r="M17" s="3001">
        <v>89.820756969316449</v>
      </c>
      <c r="N17" s="3001">
        <v>79.576672149365308</v>
      </c>
      <c r="O17" s="3001">
        <v>74.203598753697591</v>
      </c>
      <c r="P17" s="3001">
        <v>69.508059805724997</v>
      </c>
      <c r="Q17" s="3001">
        <v>70.829037453456891</v>
      </c>
      <c r="R17" s="3001">
        <v>80.363340254722047</v>
      </c>
      <c r="S17" s="3001">
        <v>85.618781714136404</v>
      </c>
      <c r="T17" s="3001">
        <v>78.343278605202087</v>
      </c>
      <c r="U17" s="3001">
        <v>70.371089372579036</v>
      </c>
    </row>
    <row r="18" spans="1:21" s="2152" customFormat="1" ht="15" thickTop="1">
      <c r="A18" s="3002"/>
      <c r="B18" s="2325"/>
      <c r="C18" s="2325"/>
      <c r="D18" s="2325"/>
      <c r="E18" s="2325"/>
      <c r="F18" s="2325"/>
      <c r="G18" s="2325"/>
      <c r="H18" s="2325"/>
      <c r="I18" s="2325"/>
      <c r="J18" s="2325"/>
      <c r="K18" s="2325"/>
      <c r="L18" s="2325"/>
      <c r="M18" s="2325"/>
      <c r="N18" s="2325"/>
      <c r="O18" s="2325"/>
      <c r="P18" s="1262"/>
      <c r="Q18" s="1262"/>
      <c r="R18" s="1262"/>
      <c r="S18" s="1262"/>
      <c r="T18" s="1262"/>
      <c r="U18" s="3011"/>
    </row>
    <row r="19" spans="1:21" s="2152" customFormat="1" ht="15" thickBot="1">
      <c r="A19" s="2848" t="s">
        <v>314</v>
      </c>
      <c r="B19" s="3003"/>
      <c r="C19" s="3003"/>
      <c r="D19" s="3003"/>
      <c r="E19" s="3003"/>
      <c r="F19" s="3003"/>
      <c r="G19" s="3003"/>
      <c r="H19" s="3003"/>
      <c r="I19" s="3003"/>
      <c r="J19" s="3003"/>
      <c r="K19" s="3003"/>
      <c r="L19" s="3003"/>
      <c r="M19" s="3003"/>
      <c r="N19" s="3003"/>
      <c r="O19" s="3003"/>
      <c r="P19" s="3012"/>
      <c r="Q19" s="3012"/>
      <c r="R19" s="3012"/>
      <c r="S19" s="3012"/>
      <c r="T19" s="3012"/>
      <c r="U19" s="3013"/>
    </row>
    <row r="20" spans="1:21" ht="15.75">
      <c r="B20" s="3005"/>
      <c r="C20" s="3005"/>
      <c r="D20" s="3005"/>
      <c r="E20" s="3005"/>
      <c r="F20" s="3005"/>
      <c r="G20" s="3005"/>
      <c r="H20" s="3005"/>
      <c r="I20" s="3005"/>
      <c r="P20" s="2689"/>
      <c r="Q20" s="2689"/>
      <c r="R20" s="2689"/>
      <c r="S20" s="2689"/>
      <c r="T20" s="3014"/>
      <c r="U20" s="2689"/>
    </row>
    <row r="21" spans="1:21">
      <c r="B21" s="3004"/>
      <c r="C21" s="3004"/>
      <c r="D21" s="3004"/>
      <c r="E21" s="3004"/>
      <c r="F21" s="3004"/>
      <c r="G21" s="3004"/>
      <c r="H21" s="3004"/>
      <c r="I21" s="3004"/>
      <c r="P21" s="2689"/>
      <c r="Q21" s="2689"/>
      <c r="R21" s="2689"/>
      <c r="S21" s="2689"/>
      <c r="T21" s="3014"/>
      <c r="U21" s="2689"/>
    </row>
  </sheetData>
  <mergeCells count="2">
    <mergeCell ref="A3:A4"/>
    <mergeCell ref="B3:T3"/>
  </mergeCells>
  <hyperlinks>
    <hyperlink ref="A1" location="Menu!A1" display="Return to Menu"/>
  </hyperlinks>
  <pageMargins left="0.43" right="0.5" top="0.75" bottom="0.75" header="0.3" footer="0.3"/>
  <pageSetup scale="55" orientation="landscape" r:id="rId1"/>
  <colBreaks count="1" manualBreakCount="1">
    <brk id="1" max="18" man="1"/>
  </col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R199"/>
  <sheetViews>
    <sheetView view="pageBreakPreview" zoomScale="80" zoomScaleSheetLayoutView="80" workbookViewId="0">
      <pane xSplit="1" ySplit="3" topLeftCell="BE4" activePane="bottomRight" state="frozen"/>
      <selection activeCell="E24" sqref="E24"/>
      <selection pane="topRight" activeCell="E24" sqref="E24"/>
      <selection pane="bottomLeft" activeCell="E24" sqref="E24"/>
      <selection pane="bottomRight"/>
    </sheetView>
  </sheetViews>
  <sheetFormatPr defaultColWidth="15.5703125" defaultRowHeight="15.75"/>
  <cols>
    <col min="1" max="1" width="81.28515625" style="989" customWidth="1"/>
    <col min="2" max="2" width="19.28515625" style="967" bestFit="1" customWidth="1"/>
    <col min="3" max="62" width="19.28515625" style="967" customWidth="1"/>
    <col min="63" max="63" width="19" style="967" customWidth="1"/>
    <col min="64" max="64" width="18.5703125" style="967" customWidth="1"/>
    <col min="65" max="65" width="19.7109375" style="967" customWidth="1"/>
    <col min="66" max="67" width="18.7109375" style="967" customWidth="1"/>
    <col min="68" max="68" width="19.28515625" style="967" customWidth="1"/>
    <col min="69" max="171" width="9.140625" style="967" customWidth="1"/>
    <col min="172" max="172" width="43.7109375" style="967" customWidth="1"/>
    <col min="173" max="183" width="14.28515625" style="967" bestFit="1" customWidth="1"/>
    <col min="184" max="184" width="15.5703125" style="967" bestFit="1" customWidth="1"/>
    <col min="185" max="185" width="14.28515625" style="967" bestFit="1" customWidth="1"/>
    <col min="186" max="188" width="15.5703125" style="967" bestFit="1" customWidth="1"/>
    <col min="189" max="213" width="14.28515625" style="967" bestFit="1" customWidth="1"/>
    <col min="214" max="254" width="15.5703125" style="967"/>
    <col min="255" max="255" width="81.28515625" style="967" customWidth="1"/>
    <col min="256" max="256" width="17.28515625" style="967" bestFit="1" customWidth="1"/>
    <col min="257" max="289" width="17.28515625" style="967" customWidth="1"/>
    <col min="290" max="290" width="17.42578125" style="967" customWidth="1"/>
    <col min="291" max="307" width="17.28515625" style="967" customWidth="1"/>
    <col min="308" max="308" width="17" style="967" customWidth="1"/>
    <col min="309" max="309" width="19.140625" style="967" customWidth="1"/>
    <col min="310" max="310" width="16.85546875" style="967" customWidth="1"/>
    <col min="311" max="314" width="9.140625" style="967" customWidth="1"/>
    <col min="315" max="323" width="15.5703125" style="967" bestFit="1" customWidth="1"/>
    <col min="324" max="427" width="9.140625" style="967" customWidth="1"/>
    <col min="428" max="428" width="43.7109375" style="967" customWidth="1"/>
    <col min="429" max="439" width="14.28515625" style="967" bestFit="1" customWidth="1"/>
    <col min="440" max="440" width="15.5703125" style="967" bestFit="1" customWidth="1"/>
    <col min="441" max="441" width="14.28515625" style="967" bestFit="1" customWidth="1"/>
    <col min="442" max="444" width="15.5703125" style="967" bestFit="1" customWidth="1"/>
    <col min="445" max="469" width="14.28515625" style="967" bestFit="1" customWidth="1"/>
    <col min="470" max="510" width="15.5703125" style="967"/>
    <col min="511" max="511" width="81.28515625" style="967" customWidth="1"/>
    <col min="512" max="512" width="17.28515625" style="967" bestFit="1" customWidth="1"/>
    <col min="513" max="545" width="17.28515625" style="967" customWidth="1"/>
    <col min="546" max="546" width="17.42578125" style="967" customWidth="1"/>
    <col min="547" max="563" width="17.28515625" style="967" customWidth="1"/>
    <col min="564" max="564" width="17" style="967" customWidth="1"/>
    <col min="565" max="565" width="19.140625" style="967" customWidth="1"/>
    <col min="566" max="566" width="16.85546875" style="967" customWidth="1"/>
    <col min="567" max="570" width="9.140625" style="967" customWidth="1"/>
    <col min="571" max="579" width="15.5703125" style="967" bestFit="1" customWidth="1"/>
    <col min="580" max="683" width="9.140625" style="967" customWidth="1"/>
    <col min="684" max="684" width="43.7109375" style="967" customWidth="1"/>
    <col min="685" max="695" width="14.28515625" style="967" bestFit="1" customWidth="1"/>
    <col min="696" max="696" width="15.5703125" style="967" bestFit="1" customWidth="1"/>
    <col min="697" max="697" width="14.28515625" style="967" bestFit="1" customWidth="1"/>
    <col min="698" max="700" width="15.5703125" style="967" bestFit="1" customWidth="1"/>
    <col min="701" max="725" width="14.28515625" style="967" bestFit="1" customWidth="1"/>
    <col min="726" max="766" width="15.5703125" style="967"/>
    <col min="767" max="767" width="81.28515625" style="967" customWidth="1"/>
    <col min="768" max="768" width="17.28515625" style="967" bestFit="1" customWidth="1"/>
    <col min="769" max="801" width="17.28515625" style="967" customWidth="1"/>
    <col min="802" max="802" width="17.42578125" style="967" customWidth="1"/>
    <col min="803" max="819" width="17.28515625" style="967" customWidth="1"/>
    <col min="820" max="820" width="17" style="967" customWidth="1"/>
    <col min="821" max="821" width="19.140625" style="967" customWidth="1"/>
    <col min="822" max="822" width="16.85546875" style="967" customWidth="1"/>
    <col min="823" max="826" width="9.140625" style="967" customWidth="1"/>
    <col min="827" max="835" width="15.5703125" style="967" bestFit="1" customWidth="1"/>
    <col min="836" max="939" width="9.140625" style="967" customWidth="1"/>
    <col min="940" max="940" width="43.7109375" style="967" customWidth="1"/>
    <col min="941" max="951" width="14.28515625" style="967" bestFit="1" customWidth="1"/>
    <col min="952" max="952" width="15.5703125" style="967" bestFit="1" customWidth="1"/>
    <col min="953" max="953" width="14.28515625" style="967" bestFit="1" customWidth="1"/>
    <col min="954" max="956" width="15.5703125" style="967" bestFit="1" customWidth="1"/>
    <col min="957" max="981" width="14.28515625" style="967" bestFit="1" customWidth="1"/>
    <col min="982" max="1022" width="15.5703125" style="967"/>
    <col min="1023" max="1023" width="81.28515625" style="967" customWidth="1"/>
    <col min="1024" max="1024" width="17.28515625" style="967" bestFit="1" customWidth="1"/>
    <col min="1025" max="1057" width="17.28515625" style="967" customWidth="1"/>
    <col min="1058" max="1058" width="17.42578125" style="967" customWidth="1"/>
    <col min="1059" max="1075" width="17.28515625" style="967" customWidth="1"/>
    <col min="1076" max="1076" width="17" style="967" customWidth="1"/>
    <col min="1077" max="1077" width="19.140625" style="967" customWidth="1"/>
    <col min="1078" max="1078" width="16.85546875" style="967" customWidth="1"/>
    <col min="1079" max="1082" width="9.140625" style="967" customWidth="1"/>
    <col min="1083" max="1091" width="15.5703125" style="967" bestFit="1" customWidth="1"/>
    <col min="1092" max="1195" width="9.140625" style="967" customWidth="1"/>
    <col min="1196" max="1196" width="43.7109375" style="967" customWidth="1"/>
    <col min="1197" max="1207" width="14.28515625" style="967" bestFit="1" customWidth="1"/>
    <col min="1208" max="1208" width="15.5703125" style="967" bestFit="1" customWidth="1"/>
    <col min="1209" max="1209" width="14.28515625" style="967" bestFit="1" customWidth="1"/>
    <col min="1210" max="1212" width="15.5703125" style="967" bestFit="1" customWidth="1"/>
    <col min="1213" max="1237" width="14.28515625" style="967" bestFit="1" customWidth="1"/>
    <col min="1238" max="1278" width="15.5703125" style="967"/>
    <col min="1279" max="1279" width="81.28515625" style="967" customWidth="1"/>
    <col min="1280" max="1280" width="17.28515625" style="967" bestFit="1" customWidth="1"/>
    <col min="1281" max="1313" width="17.28515625" style="967" customWidth="1"/>
    <col min="1314" max="1314" width="17.42578125" style="967" customWidth="1"/>
    <col min="1315" max="1331" width="17.28515625" style="967" customWidth="1"/>
    <col min="1332" max="1332" width="17" style="967" customWidth="1"/>
    <col min="1333" max="1333" width="19.140625" style="967" customWidth="1"/>
    <col min="1334" max="1334" width="16.85546875" style="967" customWidth="1"/>
    <col min="1335" max="1338" width="9.140625" style="967" customWidth="1"/>
    <col min="1339" max="1347" width="15.5703125" style="967" bestFit="1" customWidth="1"/>
    <col min="1348" max="1451" width="9.140625" style="967" customWidth="1"/>
    <col min="1452" max="1452" width="43.7109375" style="967" customWidth="1"/>
    <col min="1453" max="1463" width="14.28515625" style="967" bestFit="1" customWidth="1"/>
    <col min="1464" max="1464" width="15.5703125" style="967" bestFit="1" customWidth="1"/>
    <col min="1465" max="1465" width="14.28515625" style="967" bestFit="1" customWidth="1"/>
    <col min="1466" max="1468" width="15.5703125" style="967" bestFit="1" customWidth="1"/>
    <col min="1469" max="1493" width="14.28515625" style="967" bestFit="1" customWidth="1"/>
    <col min="1494" max="1534" width="15.5703125" style="967"/>
    <col min="1535" max="1535" width="81.28515625" style="967" customWidth="1"/>
    <col min="1536" max="1536" width="17.28515625" style="967" bestFit="1" customWidth="1"/>
    <col min="1537" max="1569" width="17.28515625" style="967" customWidth="1"/>
    <col min="1570" max="1570" width="17.42578125" style="967" customWidth="1"/>
    <col min="1571" max="1587" width="17.28515625" style="967" customWidth="1"/>
    <col min="1588" max="1588" width="17" style="967" customWidth="1"/>
    <col min="1589" max="1589" width="19.140625" style="967" customWidth="1"/>
    <col min="1590" max="1590" width="16.85546875" style="967" customWidth="1"/>
    <col min="1591" max="1594" width="9.140625" style="967" customWidth="1"/>
    <col min="1595" max="1603" width="15.5703125" style="967" bestFit="1" customWidth="1"/>
    <col min="1604" max="1707" width="9.140625" style="967" customWidth="1"/>
    <col min="1708" max="1708" width="43.7109375" style="967" customWidth="1"/>
    <col min="1709" max="1719" width="14.28515625" style="967" bestFit="1" customWidth="1"/>
    <col min="1720" max="1720" width="15.5703125" style="967" bestFit="1" customWidth="1"/>
    <col min="1721" max="1721" width="14.28515625" style="967" bestFit="1" customWidth="1"/>
    <col min="1722" max="1724" width="15.5703125" style="967" bestFit="1" customWidth="1"/>
    <col min="1725" max="1749" width="14.28515625" style="967" bestFit="1" customWidth="1"/>
    <col min="1750" max="1790" width="15.5703125" style="967"/>
    <col min="1791" max="1791" width="81.28515625" style="967" customWidth="1"/>
    <col min="1792" max="1792" width="17.28515625" style="967" bestFit="1" customWidth="1"/>
    <col min="1793" max="1825" width="17.28515625" style="967" customWidth="1"/>
    <col min="1826" max="1826" width="17.42578125" style="967" customWidth="1"/>
    <col min="1827" max="1843" width="17.28515625" style="967" customWidth="1"/>
    <col min="1844" max="1844" width="17" style="967" customWidth="1"/>
    <col min="1845" max="1845" width="19.140625" style="967" customWidth="1"/>
    <col min="1846" max="1846" width="16.85546875" style="967" customWidth="1"/>
    <col min="1847" max="1850" width="9.140625" style="967" customWidth="1"/>
    <col min="1851" max="1859" width="15.5703125" style="967" bestFit="1" customWidth="1"/>
    <col min="1860" max="1963" width="9.140625" style="967" customWidth="1"/>
    <col min="1964" max="1964" width="43.7109375" style="967" customWidth="1"/>
    <col min="1965" max="1975" width="14.28515625" style="967" bestFit="1" customWidth="1"/>
    <col min="1976" max="1976" width="15.5703125" style="967" bestFit="1" customWidth="1"/>
    <col min="1977" max="1977" width="14.28515625" style="967" bestFit="1" customWidth="1"/>
    <col min="1978" max="1980" width="15.5703125" style="967" bestFit="1" customWidth="1"/>
    <col min="1981" max="2005" width="14.28515625" style="967" bestFit="1" customWidth="1"/>
    <col min="2006" max="2046" width="15.5703125" style="967"/>
    <col min="2047" max="2047" width="81.28515625" style="967" customWidth="1"/>
    <col min="2048" max="2048" width="17.28515625" style="967" bestFit="1" customWidth="1"/>
    <col min="2049" max="2081" width="17.28515625" style="967" customWidth="1"/>
    <col min="2082" max="2082" width="17.42578125" style="967" customWidth="1"/>
    <col min="2083" max="2099" width="17.28515625" style="967" customWidth="1"/>
    <col min="2100" max="2100" width="17" style="967" customWidth="1"/>
    <col min="2101" max="2101" width="19.140625" style="967" customWidth="1"/>
    <col min="2102" max="2102" width="16.85546875" style="967" customWidth="1"/>
    <col min="2103" max="2106" width="9.140625" style="967" customWidth="1"/>
    <col min="2107" max="2115" width="15.5703125" style="967" bestFit="1" customWidth="1"/>
    <col min="2116" max="2219" width="9.140625" style="967" customWidth="1"/>
    <col min="2220" max="2220" width="43.7109375" style="967" customWidth="1"/>
    <col min="2221" max="2231" width="14.28515625" style="967" bestFit="1" customWidth="1"/>
    <col min="2232" max="2232" width="15.5703125" style="967" bestFit="1" customWidth="1"/>
    <col min="2233" max="2233" width="14.28515625" style="967" bestFit="1" customWidth="1"/>
    <col min="2234" max="2236" width="15.5703125" style="967" bestFit="1" customWidth="1"/>
    <col min="2237" max="2261" width="14.28515625" style="967" bestFit="1" customWidth="1"/>
    <col min="2262" max="2302" width="15.5703125" style="967"/>
    <col min="2303" max="2303" width="81.28515625" style="967" customWidth="1"/>
    <col min="2304" max="2304" width="17.28515625" style="967" bestFit="1" customWidth="1"/>
    <col min="2305" max="2337" width="17.28515625" style="967" customWidth="1"/>
    <col min="2338" max="2338" width="17.42578125" style="967" customWidth="1"/>
    <col min="2339" max="2355" width="17.28515625" style="967" customWidth="1"/>
    <col min="2356" max="2356" width="17" style="967" customWidth="1"/>
    <col min="2357" max="2357" width="19.140625" style="967" customWidth="1"/>
    <col min="2358" max="2358" width="16.85546875" style="967" customWidth="1"/>
    <col min="2359" max="2362" width="9.140625" style="967" customWidth="1"/>
    <col min="2363" max="2371" width="15.5703125" style="967" bestFit="1" customWidth="1"/>
    <col min="2372" max="2475" width="9.140625" style="967" customWidth="1"/>
    <col min="2476" max="2476" width="43.7109375" style="967" customWidth="1"/>
    <col min="2477" max="2487" width="14.28515625" style="967" bestFit="1" customWidth="1"/>
    <col min="2488" max="2488" width="15.5703125" style="967" bestFit="1" customWidth="1"/>
    <col min="2489" max="2489" width="14.28515625" style="967" bestFit="1" customWidth="1"/>
    <col min="2490" max="2492" width="15.5703125" style="967" bestFit="1" customWidth="1"/>
    <col min="2493" max="2517" width="14.28515625" style="967" bestFit="1" customWidth="1"/>
    <col min="2518" max="2558" width="15.5703125" style="967"/>
    <col min="2559" max="2559" width="81.28515625" style="967" customWidth="1"/>
    <col min="2560" max="2560" width="17.28515625" style="967" bestFit="1" customWidth="1"/>
    <col min="2561" max="2593" width="17.28515625" style="967" customWidth="1"/>
    <col min="2594" max="2594" width="17.42578125" style="967" customWidth="1"/>
    <col min="2595" max="2611" width="17.28515625" style="967" customWidth="1"/>
    <col min="2612" max="2612" width="17" style="967" customWidth="1"/>
    <col min="2613" max="2613" width="19.140625" style="967" customWidth="1"/>
    <col min="2614" max="2614" width="16.85546875" style="967" customWidth="1"/>
    <col min="2615" max="2618" width="9.140625" style="967" customWidth="1"/>
    <col min="2619" max="2627" width="15.5703125" style="967" bestFit="1" customWidth="1"/>
    <col min="2628" max="2731" width="9.140625" style="967" customWidth="1"/>
    <col min="2732" max="2732" width="43.7109375" style="967" customWidth="1"/>
    <col min="2733" max="2743" width="14.28515625" style="967" bestFit="1" customWidth="1"/>
    <col min="2744" max="2744" width="15.5703125" style="967" bestFit="1" customWidth="1"/>
    <col min="2745" max="2745" width="14.28515625" style="967" bestFit="1" customWidth="1"/>
    <col min="2746" max="2748" width="15.5703125" style="967" bestFit="1" customWidth="1"/>
    <col min="2749" max="2773" width="14.28515625" style="967" bestFit="1" customWidth="1"/>
    <col min="2774" max="2814" width="15.5703125" style="967"/>
    <col min="2815" max="2815" width="81.28515625" style="967" customWidth="1"/>
    <col min="2816" max="2816" width="17.28515625" style="967" bestFit="1" customWidth="1"/>
    <col min="2817" max="2849" width="17.28515625" style="967" customWidth="1"/>
    <col min="2850" max="2850" width="17.42578125" style="967" customWidth="1"/>
    <col min="2851" max="2867" width="17.28515625" style="967" customWidth="1"/>
    <col min="2868" max="2868" width="17" style="967" customWidth="1"/>
    <col min="2869" max="2869" width="19.140625" style="967" customWidth="1"/>
    <col min="2870" max="2870" width="16.85546875" style="967" customWidth="1"/>
    <col min="2871" max="2874" width="9.140625" style="967" customWidth="1"/>
    <col min="2875" max="2883" width="15.5703125" style="967" bestFit="1" customWidth="1"/>
    <col min="2884" max="2987" width="9.140625" style="967" customWidth="1"/>
    <col min="2988" max="2988" width="43.7109375" style="967" customWidth="1"/>
    <col min="2989" max="2999" width="14.28515625" style="967" bestFit="1" customWidth="1"/>
    <col min="3000" max="3000" width="15.5703125" style="967" bestFit="1" customWidth="1"/>
    <col min="3001" max="3001" width="14.28515625" style="967" bestFit="1" customWidth="1"/>
    <col min="3002" max="3004" width="15.5703125" style="967" bestFit="1" customWidth="1"/>
    <col min="3005" max="3029" width="14.28515625" style="967" bestFit="1" customWidth="1"/>
    <col min="3030" max="3070" width="15.5703125" style="967"/>
    <col min="3071" max="3071" width="81.28515625" style="967" customWidth="1"/>
    <col min="3072" max="3072" width="17.28515625" style="967" bestFit="1" customWidth="1"/>
    <col min="3073" max="3105" width="17.28515625" style="967" customWidth="1"/>
    <col min="3106" max="3106" width="17.42578125" style="967" customWidth="1"/>
    <col min="3107" max="3123" width="17.28515625" style="967" customWidth="1"/>
    <col min="3124" max="3124" width="17" style="967" customWidth="1"/>
    <col min="3125" max="3125" width="19.140625" style="967" customWidth="1"/>
    <col min="3126" max="3126" width="16.85546875" style="967" customWidth="1"/>
    <col min="3127" max="3130" width="9.140625" style="967" customWidth="1"/>
    <col min="3131" max="3139" width="15.5703125" style="967" bestFit="1" customWidth="1"/>
    <col min="3140" max="3243" width="9.140625" style="967" customWidth="1"/>
    <col min="3244" max="3244" width="43.7109375" style="967" customWidth="1"/>
    <col min="3245" max="3255" width="14.28515625" style="967" bestFit="1" customWidth="1"/>
    <col min="3256" max="3256" width="15.5703125" style="967" bestFit="1" customWidth="1"/>
    <col min="3257" max="3257" width="14.28515625" style="967" bestFit="1" customWidth="1"/>
    <col min="3258" max="3260" width="15.5703125" style="967" bestFit="1" customWidth="1"/>
    <col min="3261" max="3285" width="14.28515625" style="967" bestFit="1" customWidth="1"/>
    <col min="3286" max="3326" width="15.5703125" style="967"/>
    <col min="3327" max="3327" width="81.28515625" style="967" customWidth="1"/>
    <col min="3328" max="3328" width="17.28515625" style="967" bestFit="1" customWidth="1"/>
    <col min="3329" max="3361" width="17.28515625" style="967" customWidth="1"/>
    <col min="3362" max="3362" width="17.42578125" style="967" customWidth="1"/>
    <col min="3363" max="3379" width="17.28515625" style="967" customWidth="1"/>
    <col min="3380" max="3380" width="17" style="967" customWidth="1"/>
    <col min="3381" max="3381" width="19.140625" style="967" customWidth="1"/>
    <col min="3382" max="3382" width="16.85546875" style="967" customWidth="1"/>
    <col min="3383" max="3386" width="9.140625" style="967" customWidth="1"/>
    <col min="3387" max="3395" width="15.5703125" style="967" bestFit="1" customWidth="1"/>
    <col min="3396" max="3499" width="9.140625" style="967" customWidth="1"/>
    <col min="3500" max="3500" width="43.7109375" style="967" customWidth="1"/>
    <col min="3501" max="3511" width="14.28515625" style="967" bestFit="1" customWidth="1"/>
    <col min="3512" max="3512" width="15.5703125" style="967" bestFit="1" customWidth="1"/>
    <col min="3513" max="3513" width="14.28515625" style="967" bestFit="1" customWidth="1"/>
    <col min="3514" max="3516" width="15.5703125" style="967" bestFit="1" customWidth="1"/>
    <col min="3517" max="3541" width="14.28515625" style="967" bestFit="1" customWidth="1"/>
    <col min="3542" max="3582" width="15.5703125" style="967"/>
    <col min="3583" max="3583" width="81.28515625" style="967" customWidth="1"/>
    <col min="3584" max="3584" width="17.28515625" style="967" bestFit="1" customWidth="1"/>
    <col min="3585" max="3617" width="17.28515625" style="967" customWidth="1"/>
    <col min="3618" max="3618" width="17.42578125" style="967" customWidth="1"/>
    <col min="3619" max="3635" width="17.28515625" style="967" customWidth="1"/>
    <col min="3636" max="3636" width="17" style="967" customWidth="1"/>
    <col min="3637" max="3637" width="19.140625" style="967" customWidth="1"/>
    <col min="3638" max="3638" width="16.85546875" style="967" customWidth="1"/>
    <col min="3639" max="3642" width="9.140625" style="967" customWidth="1"/>
    <col min="3643" max="3651" width="15.5703125" style="967" bestFit="1" customWidth="1"/>
    <col min="3652" max="3755" width="9.140625" style="967" customWidth="1"/>
    <col min="3756" max="3756" width="43.7109375" style="967" customWidth="1"/>
    <col min="3757" max="3767" width="14.28515625" style="967" bestFit="1" customWidth="1"/>
    <col min="3768" max="3768" width="15.5703125" style="967" bestFit="1" customWidth="1"/>
    <col min="3769" max="3769" width="14.28515625" style="967" bestFit="1" customWidth="1"/>
    <col min="3770" max="3772" width="15.5703125" style="967" bestFit="1" customWidth="1"/>
    <col min="3773" max="3797" width="14.28515625" style="967" bestFit="1" customWidth="1"/>
    <col min="3798" max="3838" width="15.5703125" style="967"/>
    <col min="3839" max="3839" width="81.28515625" style="967" customWidth="1"/>
    <col min="3840" max="3840" width="17.28515625" style="967" bestFit="1" customWidth="1"/>
    <col min="3841" max="3873" width="17.28515625" style="967" customWidth="1"/>
    <col min="3874" max="3874" width="17.42578125" style="967" customWidth="1"/>
    <col min="3875" max="3891" width="17.28515625" style="967" customWidth="1"/>
    <col min="3892" max="3892" width="17" style="967" customWidth="1"/>
    <col min="3893" max="3893" width="19.140625" style="967" customWidth="1"/>
    <col min="3894" max="3894" width="16.85546875" style="967" customWidth="1"/>
    <col min="3895" max="3898" width="9.140625" style="967" customWidth="1"/>
    <col min="3899" max="3907" width="15.5703125" style="967" bestFit="1" customWidth="1"/>
    <col min="3908" max="4011" width="9.140625" style="967" customWidth="1"/>
    <col min="4012" max="4012" width="43.7109375" style="967" customWidth="1"/>
    <col min="4013" max="4023" width="14.28515625" style="967" bestFit="1" customWidth="1"/>
    <col min="4024" max="4024" width="15.5703125" style="967" bestFit="1" customWidth="1"/>
    <col min="4025" max="4025" width="14.28515625" style="967" bestFit="1" customWidth="1"/>
    <col min="4026" max="4028" width="15.5703125" style="967" bestFit="1" customWidth="1"/>
    <col min="4029" max="4053" width="14.28515625" style="967" bestFit="1" customWidth="1"/>
    <col min="4054" max="4094" width="15.5703125" style="967"/>
    <col min="4095" max="4095" width="81.28515625" style="967" customWidth="1"/>
    <col min="4096" max="4096" width="17.28515625" style="967" bestFit="1" customWidth="1"/>
    <col min="4097" max="4129" width="17.28515625" style="967" customWidth="1"/>
    <col min="4130" max="4130" width="17.42578125" style="967" customWidth="1"/>
    <col min="4131" max="4147" width="17.28515625" style="967" customWidth="1"/>
    <col min="4148" max="4148" width="17" style="967" customWidth="1"/>
    <col min="4149" max="4149" width="19.140625" style="967" customWidth="1"/>
    <col min="4150" max="4150" width="16.85546875" style="967" customWidth="1"/>
    <col min="4151" max="4154" width="9.140625" style="967" customWidth="1"/>
    <col min="4155" max="4163" width="15.5703125" style="967" bestFit="1" customWidth="1"/>
    <col min="4164" max="4267" width="9.140625" style="967" customWidth="1"/>
    <col min="4268" max="4268" width="43.7109375" style="967" customWidth="1"/>
    <col min="4269" max="4279" width="14.28515625" style="967" bestFit="1" customWidth="1"/>
    <col min="4280" max="4280" width="15.5703125" style="967" bestFit="1" customWidth="1"/>
    <col min="4281" max="4281" width="14.28515625" style="967" bestFit="1" customWidth="1"/>
    <col min="4282" max="4284" width="15.5703125" style="967" bestFit="1" customWidth="1"/>
    <col min="4285" max="4309" width="14.28515625" style="967" bestFit="1" customWidth="1"/>
    <col min="4310" max="4350" width="15.5703125" style="967"/>
    <col min="4351" max="4351" width="81.28515625" style="967" customWidth="1"/>
    <col min="4352" max="4352" width="17.28515625" style="967" bestFit="1" customWidth="1"/>
    <col min="4353" max="4385" width="17.28515625" style="967" customWidth="1"/>
    <col min="4386" max="4386" width="17.42578125" style="967" customWidth="1"/>
    <col min="4387" max="4403" width="17.28515625" style="967" customWidth="1"/>
    <col min="4404" max="4404" width="17" style="967" customWidth="1"/>
    <col min="4405" max="4405" width="19.140625" style="967" customWidth="1"/>
    <col min="4406" max="4406" width="16.85546875" style="967" customWidth="1"/>
    <col min="4407" max="4410" width="9.140625" style="967" customWidth="1"/>
    <col min="4411" max="4419" width="15.5703125" style="967" bestFit="1" customWidth="1"/>
    <col min="4420" max="4523" width="9.140625" style="967" customWidth="1"/>
    <col min="4524" max="4524" width="43.7109375" style="967" customWidth="1"/>
    <col min="4525" max="4535" width="14.28515625" style="967" bestFit="1" customWidth="1"/>
    <col min="4536" max="4536" width="15.5703125" style="967" bestFit="1" customWidth="1"/>
    <col min="4537" max="4537" width="14.28515625" style="967" bestFit="1" customWidth="1"/>
    <col min="4538" max="4540" width="15.5703125" style="967" bestFit="1" customWidth="1"/>
    <col min="4541" max="4565" width="14.28515625" style="967" bestFit="1" customWidth="1"/>
    <col min="4566" max="4606" width="15.5703125" style="967"/>
    <col min="4607" max="4607" width="81.28515625" style="967" customWidth="1"/>
    <col min="4608" max="4608" width="17.28515625" style="967" bestFit="1" customWidth="1"/>
    <col min="4609" max="4641" width="17.28515625" style="967" customWidth="1"/>
    <col min="4642" max="4642" width="17.42578125" style="967" customWidth="1"/>
    <col min="4643" max="4659" width="17.28515625" style="967" customWidth="1"/>
    <col min="4660" max="4660" width="17" style="967" customWidth="1"/>
    <col min="4661" max="4661" width="19.140625" style="967" customWidth="1"/>
    <col min="4662" max="4662" width="16.85546875" style="967" customWidth="1"/>
    <col min="4663" max="4666" width="9.140625" style="967" customWidth="1"/>
    <col min="4667" max="4675" width="15.5703125" style="967" bestFit="1" customWidth="1"/>
    <col min="4676" max="4779" width="9.140625" style="967" customWidth="1"/>
    <col min="4780" max="4780" width="43.7109375" style="967" customWidth="1"/>
    <col min="4781" max="4791" width="14.28515625" style="967" bestFit="1" customWidth="1"/>
    <col min="4792" max="4792" width="15.5703125" style="967" bestFit="1" customWidth="1"/>
    <col min="4793" max="4793" width="14.28515625" style="967" bestFit="1" customWidth="1"/>
    <col min="4794" max="4796" width="15.5703125" style="967" bestFit="1" customWidth="1"/>
    <col min="4797" max="4821" width="14.28515625" style="967" bestFit="1" customWidth="1"/>
    <col min="4822" max="4862" width="15.5703125" style="967"/>
    <col min="4863" max="4863" width="81.28515625" style="967" customWidth="1"/>
    <col min="4864" max="4864" width="17.28515625" style="967" bestFit="1" customWidth="1"/>
    <col min="4865" max="4897" width="17.28515625" style="967" customWidth="1"/>
    <col min="4898" max="4898" width="17.42578125" style="967" customWidth="1"/>
    <col min="4899" max="4915" width="17.28515625" style="967" customWidth="1"/>
    <col min="4916" max="4916" width="17" style="967" customWidth="1"/>
    <col min="4917" max="4917" width="19.140625" style="967" customWidth="1"/>
    <col min="4918" max="4918" width="16.85546875" style="967" customWidth="1"/>
    <col min="4919" max="4922" width="9.140625" style="967" customWidth="1"/>
    <col min="4923" max="4931" width="15.5703125" style="967" bestFit="1" customWidth="1"/>
    <col min="4932" max="5035" width="9.140625" style="967" customWidth="1"/>
    <col min="5036" max="5036" width="43.7109375" style="967" customWidth="1"/>
    <col min="5037" max="5047" width="14.28515625" style="967" bestFit="1" customWidth="1"/>
    <col min="5048" max="5048" width="15.5703125" style="967" bestFit="1" customWidth="1"/>
    <col min="5049" max="5049" width="14.28515625" style="967" bestFit="1" customWidth="1"/>
    <col min="5050" max="5052" width="15.5703125" style="967" bestFit="1" customWidth="1"/>
    <col min="5053" max="5077" width="14.28515625" style="967" bestFit="1" customWidth="1"/>
    <col min="5078" max="5118" width="15.5703125" style="967"/>
    <col min="5119" max="5119" width="81.28515625" style="967" customWidth="1"/>
    <col min="5120" max="5120" width="17.28515625" style="967" bestFit="1" customWidth="1"/>
    <col min="5121" max="5153" width="17.28515625" style="967" customWidth="1"/>
    <col min="5154" max="5154" width="17.42578125" style="967" customWidth="1"/>
    <col min="5155" max="5171" width="17.28515625" style="967" customWidth="1"/>
    <col min="5172" max="5172" width="17" style="967" customWidth="1"/>
    <col min="5173" max="5173" width="19.140625" style="967" customWidth="1"/>
    <col min="5174" max="5174" width="16.85546875" style="967" customWidth="1"/>
    <col min="5175" max="5178" width="9.140625" style="967" customWidth="1"/>
    <col min="5179" max="5187" width="15.5703125" style="967" bestFit="1" customWidth="1"/>
    <col min="5188" max="5291" width="9.140625" style="967" customWidth="1"/>
    <col min="5292" max="5292" width="43.7109375" style="967" customWidth="1"/>
    <col min="5293" max="5303" width="14.28515625" style="967" bestFit="1" customWidth="1"/>
    <col min="5304" max="5304" width="15.5703125" style="967" bestFit="1" customWidth="1"/>
    <col min="5305" max="5305" width="14.28515625" style="967" bestFit="1" customWidth="1"/>
    <col min="5306" max="5308" width="15.5703125" style="967" bestFit="1" customWidth="1"/>
    <col min="5309" max="5333" width="14.28515625" style="967" bestFit="1" customWidth="1"/>
    <col min="5334" max="5374" width="15.5703125" style="967"/>
    <col min="5375" max="5375" width="81.28515625" style="967" customWidth="1"/>
    <col min="5376" max="5376" width="17.28515625" style="967" bestFit="1" customWidth="1"/>
    <col min="5377" max="5409" width="17.28515625" style="967" customWidth="1"/>
    <col min="5410" max="5410" width="17.42578125" style="967" customWidth="1"/>
    <col min="5411" max="5427" width="17.28515625" style="967" customWidth="1"/>
    <col min="5428" max="5428" width="17" style="967" customWidth="1"/>
    <col min="5429" max="5429" width="19.140625" style="967" customWidth="1"/>
    <col min="5430" max="5430" width="16.85546875" style="967" customWidth="1"/>
    <col min="5431" max="5434" width="9.140625" style="967" customWidth="1"/>
    <col min="5435" max="5443" width="15.5703125" style="967" bestFit="1" customWidth="1"/>
    <col min="5444" max="5547" width="9.140625" style="967" customWidth="1"/>
    <col min="5548" max="5548" width="43.7109375" style="967" customWidth="1"/>
    <col min="5549" max="5559" width="14.28515625" style="967" bestFit="1" customWidth="1"/>
    <col min="5560" max="5560" width="15.5703125" style="967" bestFit="1" customWidth="1"/>
    <col min="5561" max="5561" width="14.28515625" style="967" bestFit="1" customWidth="1"/>
    <col min="5562" max="5564" width="15.5703125" style="967" bestFit="1" customWidth="1"/>
    <col min="5565" max="5589" width="14.28515625" style="967" bestFit="1" customWidth="1"/>
    <col min="5590" max="5630" width="15.5703125" style="967"/>
    <col min="5631" max="5631" width="81.28515625" style="967" customWidth="1"/>
    <col min="5632" max="5632" width="17.28515625" style="967" bestFit="1" customWidth="1"/>
    <col min="5633" max="5665" width="17.28515625" style="967" customWidth="1"/>
    <col min="5666" max="5666" width="17.42578125" style="967" customWidth="1"/>
    <col min="5667" max="5683" width="17.28515625" style="967" customWidth="1"/>
    <col min="5684" max="5684" width="17" style="967" customWidth="1"/>
    <col min="5685" max="5685" width="19.140625" style="967" customWidth="1"/>
    <col min="5686" max="5686" width="16.85546875" style="967" customWidth="1"/>
    <col min="5687" max="5690" width="9.140625" style="967" customWidth="1"/>
    <col min="5691" max="5699" width="15.5703125" style="967" bestFit="1" customWidth="1"/>
    <col min="5700" max="5803" width="9.140625" style="967" customWidth="1"/>
    <col min="5804" max="5804" width="43.7109375" style="967" customWidth="1"/>
    <col min="5805" max="5815" width="14.28515625" style="967" bestFit="1" customWidth="1"/>
    <col min="5816" max="5816" width="15.5703125" style="967" bestFit="1" customWidth="1"/>
    <col min="5817" max="5817" width="14.28515625" style="967" bestFit="1" customWidth="1"/>
    <col min="5818" max="5820" width="15.5703125" style="967" bestFit="1" customWidth="1"/>
    <col min="5821" max="5845" width="14.28515625" style="967" bestFit="1" customWidth="1"/>
    <col min="5846" max="5886" width="15.5703125" style="967"/>
    <col min="5887" max="5887" width="81.28515625" style="967" customWidth="1"/>
    <col min="5888" max="5888" width="17.28515625" style="967" bestFit="1" customWidth="1"/>
    <col min="5889" max="5921" width="17.28515625" style="967" customWidth="1"/>
    <col min="5922" max="5922" width="17.42578125" style="967" customWidth="1"/>
    <col min="5923" max="5939" width="17.28515625" style="967" customWidth="1"/>
    <col min="5940" max="5940" width="17" style="967" customWidth="1"/>
    <col min="5941" max="5941" width="19.140625" style="967" customWidth="1"/>
    <col min="5942" max="5942" width="16.85546875" style="967" customWidth="1"/>
    <col min="5943" max="5946" width="9.140625" style="967" customWidth="1"/>
    <col min="5947" max="5955" width="15.5703125" style="967" bestFit="1" customWidth="1"/>
    <col min="5956" max="6059" width="9.140625" style="967" customWidth="1"/>
    <col min="6060" max="6060" width="43.7109375" style="967" customWidth="1"/>
    <col min="6061" max="6071" width="14.28515625" style="967" bestFit="1" customWidth="1"/>
    <col min="6072" max="6072" width="15.5703125" style="967" bestFit="1" customWidth="1"/>
    <col min="6073" max="6073" width="14.28515625" style="967" bestFit="1" customWidth="1"/>
    <col min="6074" max="6076" width="15.5703125" style="967" bestFit="1" customWidth="1"/>
    <col min="6077" max="6101" width="14.28515625" style="967" bestFit="1" customWidth="1"/>
    <col min="6102" max="6142" width="15.5703125" style="967"/>
    <col min="6143" max="6143" width="81.28515625" style="967" customWidth="1"/>
    <col min="6144" max="6144" width="17.28515625" style="967" bestFit="1" customWidth="1"/>
    <col min="6145" max="6177" width="17.28515625" style="967" customWidth="1"/>
    <col min="6178" max="6178" width="17.42578125" style="967" customWidth="1"/>
    <col min="6179" max="6195" width="17.28515625" style="967" customWidth="1"/>
    <col min="6196" max="6196" width="17" style="967" customWidth="1"/>
    <col min="6197" max="6197" width="19.140625" style="967" customWidth="1"/>
    <col min="6198" max="6198" width="16.85546875" style="967" customWidth="1"/>
    <col min="6199" max="6202" width="9.140625" style="967" customWidth="1"/>
    <col min="6203" max="6211" width="15.5703125" style="967" bestFit="1" customWidth="1"/>
    <col min="6212" max="6315" width="9.140625" style="967" customWidth="1"/>
    <col min="6316" max="6316" width="43.7109375" style="967" customWidth="1"/>
    <col min="6317" max="6327" width="14.28515625" style="967" bestFit="1" customWidth="1"/>
    <col min="6328" max="6328" width="15.5703125" style="967" bestFit="1" customWidth="1"/>
    <col min="6329" max="6329" width="14.28515625" style="967" bestFit="1" customWidth="1"/>
    <col min="6330" max="6332" width="15.5703125" style="967" bestFit="1" customWidth="1"/>
    <col min="6333" max="6357" width="14.28515625" style="967" bestFit="1" customWidth="1"/>
    <col min="6358" max="6398" width="15.5703125" style="967"/>
    <col min="6399" max="6399" width="81.28515625" style="967" customWidth="1"/>
    <col min="6400" max="6400" width="17.28515625" style="967" bestFit="1" customWidth="1"/>
    <col min="6401" max="6433" width="17.28515625" style="967" customWidth="1"/>
    <col min="6434" max="6434" width="17.42578125" style="967" customWidth="1"/>
    <col min="6435" max="6451" width="17.28515625" style="967" customWidth="1"/>
    <col min="6452" max="6452" width="17" style="967" customWidth="1"/>
    <col min="6453" max="6453" width="19.140625" style="967" customWidth="1"/>
    <col min="6454" max="6454" width="16.85546875" style="967" customWidth="1"/>
    <col min="6455" max="6458" width="9.140625" style="967" customWidth="1"/>
    <col min="6459" max="6467" width="15.5703125" style="967" bestFit="1" customWidth="1"/>
    <col min="6468" max="6571" width="9.140625" style="967" customWidth="1"/>
    <col min="6572" max="6572" width="43.7109375" style="967" customWidth="1"/>
    <col min="6573" max="6583" width="14.28515625" style="967" bestFit="1" customWidth="1"/>
    <col min="6584" max="6584" width="15.5703125" style="967" bestFit="1" customWidth="1"/>
    <col min="6585" max="6585" width="14.28515625" style="967" bestFit="1" customWidth="1"/>
    <col min="6586" max="6588" width="15.5703125" style="967" bestFit="1" customWidth="1"/>
    <col min="6589" max="6613" width="14.28515625" style="967" bestFit="1" customWidth="1"/>
    <col min="6614" max="6654" width="15.5703125" style="967"/>
    <col min="6655" max="6655" width="81.28515625" style="967" customWidth="1"/>
    <col min="6656" max="6656" width="17.28515625" style="967" bestFit="1" customWidth="1"/>
    <col min="6657" max="6689" width="17.28515625" style="967" customWidth="1"/>
    <col min="6690" max="6690" width="17.42578125" style="967" customWidth="1"/>
    <col min="6691" max="6707" width="17.28515625" style="967" customWidth="1"/>
    <col min="6708" max="6708" width="17" style="967" customWidth="1"/>
    <col min="6709" max="6709" width="19.140625" style="967" customWidth="1"/>
    <col min="6710" max="6710" width="16.85546875" style="967" customWidth="1"/>
    <col min="6711" max="6714" width="9.140625" style="967" customWidth="1"/>
    <col min="6715" max="6723" width="15.5703125" style="967" bestFit="1" customWidth="1"/>
    <col min="6724" max="6827" width="9.140625" style="967" customWidth="1"/>
    <col min="6828" max="6828" width="43.7109375" style="967" customWidth="1"/>
    <col min="6829" max="6839" width="14.28515625" style="967" bestFit="1" customWidth="1"/>
    <col min="6840" max="6840" width="15.5703125" style="967" bestFit="1" customWidth="1"/>
    <col min="6841" max="6841" width="14.28515625" style="967" bestFit="1" customWidth="1"/>
    <col min="6842" max="6844" width="15.5703125" style="967" bestFit="1" customWidth="1"/>
    <col min="6845" max="6869" width="14.28515625" style="967" bestFit="1" customWidth="1"/>
    <col min="6870" max="6910" width="15.5703125" style="967"/>
    <col min="6911" max="6911" width="81.28515625" style="967" customWidth="1"/>
    <col min="6912" max="6912" width="17.28515625" style="967" bestFit="1" customWidth="1"/>
    <col min="6913" max="6945" width="17.28515625" style="967" customWidth="1"/>
    <col min="6946" max="6946" width="17.42578125" style="967" customWidth="1"/>
    <col min="6947" max="6963" width="17.28515625" style="967" customWidth="1"/>
    <col min="6964" max="6964" width="17" style="967" customWidth="1"/>
    <col min="6965" max="6965" width="19.140625" style="967" customWidth="1"/>
    <col min="6966" max="6966" width="16.85546875" style="967" customWidth="1"/>
    <col min="6967" max="6970" width="9.140625" style="967" customWidth="1"/>
    <col min="6971" max="6979" width="15.5703125" style="967" bestFit="1" customWidth="1"/>
    <col min="6980" max="7083" width="9.140625" style="967" customWidth="1"/>
    <col min="7084" max="7084" width="43.7109375" style="967" customWidth="1"/>
    <col min="7085" max="7095" width="14.28515625" style="967" bestFit="1" customWidth="1"/>
    <col min="7096" max="7096" width="15.5703125" style="967" bestFit="1" customWidth="1"/>
    <col min="7097" max="7097" width="14.28515625" style="967" bestFit="1" customWidth="1"/>
    <col min="7098" max="7100" width="15.5703125" style="967" bestFit="1" customWidth="1"/>
    <col min="7101" max="7125" width="14.28515625" style="967" bestFit="1" customWidth="1"/>
    <col min="7126" max="7166" width="15.5703125" style="967"/>
    <col min="7167" max="7167" width="81.28515625" style="967" customWidth="1"/>
    <col min="7168" max="7168" width="17.28515625" style="967" bestFit="1" customWidth="1"/>
    <col min="7169" max="7201" width="17.28515625" style="967" customWidth="1"/>
    <col min="7202" max="7202" width="17.42578125" style="967" customWidth="1"/>
    <col min="7203" max="7219" width="17.28515625" style="967" customWidth="1"/>
    <col min="7220" max="7220" width="17" style="967" customWidth="1"/>
    <col min="7221" max="7221" width="19.140625" style="967" customWidth="1"/>
    <col min="7222" max="7222" width="16.85546875" style="967" customWidth="1"/>
    <col min="7223" max="7226" width="9.140625" style="967" customWidth="1"/>
    <col min="7227" max="7235" width="15.5703125" style="967" bestFit="1" customWidth="1"/>
    <col min="7236" max="7339" width="9.140625" style="967" customWidth="1"/>
    <col min="7340" max="7340" width="43.7109375" style="967" customWidth="1"/>
    <col min="7341" max="7351" width="14.28515625" style="967" bestFit="1" customWidth="1"/>
    <col min="7352" max="7352" width="15.5703125" style="967" bestFit="1" customWidth="1"/>
    <col min="7353" max="7353" width="14.28515625" style="967" bestFit="1" customWidth="1"/>
    <col min="7354" max="7356" width="15.5703125" style="967" bestFit="1" customWidth="1"/>
    <col min="7357" max="7381" width="14.28515625" style="967" bestFit="1" customWidth="1"/>
    <col min="7382" max="7422" width="15.5703125" style="967"/>
    <col min="7423" max="7423" width="81.28515625" style="967" customWidth="1"/>
    <col min="7424" max="7424" width="17.28515625" style="967" bestFit="1" customWidth="1"/>
    <col min="7425" max="7457" width="17.28515625" style="967" customWidth="1"/>
    <col min="7458" max="7458" width="17.42578125" style="967" customWidth="1"/>
    <col min="7459" max="7475" width="17.28515625" style="967" customWidth="1"/>
    <col min="7476" max="7476" width="17" style="967" customWidth="1"/>
    <col min="7477" max="7477" width="19.140625" style="967" customWidth="1"/>
    <col min="7478" max="7478" width="16.85546875" style="967" customWidth="1"/>
    <col min="7479" max="7482" width="9.140625" style="967" customWidth="1"/>
    <col min="7483" max="7491" width="15.5703125" style="967" bestFit="1" customWidth="1"/>
    <col min="7492" max="7595" width="9.140625" style="967" customWidth="1"/>
    <col min="7596" max="7596" width="43.7109375" style="967" customWidth="1"/>
    <col min="7597" max="7607" width="14.28515625" style="967" bestFit="1" customWidth="1"/>
    <col min="7608" max="7608" width="15.5703125" style="967" bestFit="1" customWidth="1"/>
    <col min="7609" max="7609" width="14.28515625" style="967" bestFit="1" customWidth="1"/>
    <col min="7610" max="7612" width="15.5703125" style="967" bestFit="1" customWidth="1"/>
    <col min="7613" max="7637" width="14.28515625" style="967" bestFit="1" customWidth="1"/>
    <col min="7638" max="7678" width="15.5703125" style="967"/>
    <col min="7679" max="7679" width="81.28515625" style="967" customWidth="1"/>
    <col min="7680" max="7680" width="17.28515625" style="967" bestFit="1" customWidth="1"/>
    <col min="7681" max="7713" width="17.28515625" style="967" customWidth="1"/>
    <col min="7714" max="7714" width="17.42578125" style="967" customWidth="1"/>
    <col min="7715" max="7731" width="17.28515625" style="967" customWidth="1"/>
    <col min="7732" max="7732" width="17" style="967" customWidth="1"/>
    <col min="7733" max="7733" width="19.140625" style="967" customWidth="1"/>
    <col min="7734" max="7734" width="16.85546875" style="967" customWidth="1"/>
    <col min="7735" max="7738" width="9.140625" style="967" customWidth="1"/>
    <col min="7739" max="7747" width="15.5703125" style="967" bestFit="1" customWidth="1"/>
    <col min="7748" max="7851" width="9.140625" style="967" customWidth="1"/>
    <col min="7852" max="7852" width="43.7109375" style="967" customWidth="1"/>
    <col min="7853" max="7863" width="14.28515625" style="967" bestFit="1" customWidth="1"/>
    <col min="7864" max="7864" width="15.5703125" style="967" bestFit="1" customWidth="1"/>
    <col min="7865" max="7865" width="14.28515625" style="967" bestFit="1" customWidth="1"/>
    <col min="7866" max="7868" width="15.5703125" style="967" bestFit="1" customWidth="1"/>
    <col min="7869" max="7893" width="14.28515625" style="967" bestFit="1" customWidth="1"/>
    <col min="7894" max="7934" width="15.5703125" style="967"/>
    <col min="7935" max="7935" width="81.28515625" style="967" customWidth="1"/>
    <col min="7936" max="7936" width="17.28515625" style="967" bestFit="1" customWidth="1"/>
    <col min="7937" max="7969" width="17.28515625" style="967" customWidth="1"/>
    <col min="7970" max="7970" width="17.42578125" style="967" customWidth="1"/>
    <col min="7971" max="7987" width="17.28515625" style="967" customWidth="1"/>
    <col min="7988" max="7988" width="17" style="967" customWidth="1"/>
    <col min="7989" max="7989" width="19.140625" style="967" customWidth="1"/>
    <col min="7990" max="7990" width="16.85546875" style="967" customWidth="1"/>
    <col min="7991" max="7994" width="9.140625" style="967" customWidth="1"/>
    <col min="7995" max="8003" width="15.5703125" style="967" bestFit="1" customWidth="1"/>
    <col min="8004" max="8107" width="9.140625" style="967" customWidth="1"/>
    <col min="8108" max="8108" width="43.7109375" style="967" customWidth="1"/>
    <col min="8109" max="8119" width="14.28515625" style="967" bestFit="1" customWidth="1"/>
    <col min="8120" max="8120" width="15.5703125" style="967" bestFit="1" customWidth="1"/>
    <col min="8121" max="8121" width="14.28515625" style="967" bestFit="1" customWidth="1"/>
    <col min="8122" max="8124" width="15.5703125" style="967" bestFit="1" customWidth="1"/>
    <col min="8125" max="8149" width="14.28515625" style="967" bestFit="1" customWidth="1"/>
    <col min="8150" max="8190" width="15.5703125" style="967"/>
    <col min="8191" max="8191" width="81.28515625" style="967" customWidth="1"/>
    <col min="8192" max="8192" width="17.28515625" style="967" bestFit="1" customWidth="1"/>
    <col min="8193" max="8225" width="17.28515625" style="967" customWidth="1"/>
    <col min="8226" max="8226" width="17.42578125" style="967" customWidth="1"/>
    <col min="8227" max="8243" width="17.28515625" style="967" customWidth="1"/>
    <col min="8244" max="8244" width="17" style="967" customWidth="1"/>
    <col min="8245" max="8245" width="19.140625" style="967" customWidth="1"/>
    <col min="8246" max="8246" width="16.85546875" style="967" customWidth="1"/>
    <col min="8247" max="8250" width="9.140625" style="967" customWidth="1"/>
    <col min="8251" max="8259" width="15.5703125" style="967" bestFit="1" customWidth="1"/>
    <col min="8260" max="8363" width="9.140625" style="967" customWidth="1"/>
    <col min="8364" max="8364" width="43.7109375" style="967" customWidth="1"/>
    <col min="8365" max="8375" width="14.28515625" style="967" bestFit="1" customWidth="1"/>
    <col min="8376" max="8376" width="15.5703125" style="967" bestFit="1" customWidth="1"/>
    <col min="8377" max="8377" width="14.28515625" style="967" bestFit="1" customWidth="1"/>
    <col min="8378" max="8380" width="15.5703125" style="967" bestFit="1" customWidth="1"/>
    <col min="8381" max="8405" width="14.28515625" style="967" bestFit="1" customWidth="1"/>
    <col min="8406" max="8446" width="15.5703125" style="967"/>
    <col min="8447" max="8447" width="81.28515625" style="967" customWidth="1"/>
    <col min="8448" max="8448" width="17.28515625" style="967" bestFit="1" customWidth="1"/>
    <col min="8449" max="8481" width="17.28515625" style="967" customWidth="1"/>
    <col min="8482" max="8482" width="17.42578125" style="967" customWidth="1"/>
    <col min="8483" max="8499" width="17.28515625" style="967" customWidth="1"/>
    <col min="8500" max="8500" width="17" style="967" customWidth="1"/>
    <col min="8501" max="8501" width="19.140625" style="967" customWidth="1"/>
    <col min="8502" max="8502" width="16.85546875" style="967" customWidth="1"/>
    <col min="8503" max="8506" width="9.140625" style="967" customWidth="1"/>
    <col min="8507" max="8515" width="15.5703125" style="967" bestFit="1" customWidth="1"/>
    <col min="8516" max="8619" width="9.140625" style="967" customWidth="1"/>
    <col min="8620" max="8620" width="43.7109375" style="967" customWidth="1"/>
    <col min="8621" max="8631" width="14.28515625" style="967" bestFit="1" customWidth="1"/>
    <col min="8632" max="8632" width="15.5703125" style="967" bestFit="1" customWidth="1"/>
    <col min="8633" max="8633" width="14.28515625" style="967" bestFit="1" customWidth="1"/>
    <col min="8634" max="8636" width="15.5703125" style="967" bestFit="1" customWidth="1"/>
    <col min="8637" max="8661" width="14.28515625" style="967" bestFit="1" customWidth="1"/>
    <col min="8662" max="8702" width="15.5703125" style="967"/>
    <col min="8703" max="8703" width="81.28515625" style="967" customWidth="1"/>
    <col min="8704" max="8704" width="17.28515625" style="967" bestFit="1" customWidth="1"/>
    <col min="8705" max="8737" width="17.28515625" style="967" customWidth="1"/>
    <col min="8738" max="8738" width="17.42578125" style="967" customWidth="1"/>
    <col min="8739" max="8755" width="17.28515625" style="967" customWidth="1"/>
    <col min="8756" max="8756" width="17" style="967" customWidth="1"/>
    <col min="8757" max="8757" width="19.140625" style="967" customWidth="1"/>
    <col min="8758" max="8758" width="16.85546875" style="967" customWidth="1"/>
    <col min="8759" max="8762" width="9.140625" style="967" customWidth="1"/>
    <col min="8763" max="8771" width="15.5703125" style="967" bestFit="1" customWidth="1"/>
    <col min="8772" max="8875" width="9.140625" style="967" customWidth="1"/>
    <col min="8876" max="8876" width="43.7109375" style="967" customWidth="1"/>
    <col min="8877" max="8887" width="14.28515625" style="967" bestFit="1" customWidth="1"/>
    <col min="8888" max="8888" width="15.5703125" style="967" bestFit="1" customWidth="1"/>
    <col min="8889" max="8889" width="14.28515625" style="967" bestFit="1" customWidth="1"/>
    <col min="8890" max="8892" width="15.5703125" style="967" bestFit="1" customWidth="1"/>
    <col min="8893" max="8917" width="14.28515625" style="967" bestFit="1" customWidth="1"/>
    <col min="8918" max="8958" width="15.5703125" style="967"/>
    <col min="8959" max="8959" width="81.28515625" style="967" customWidth="1"/>
    <col min="8960" max="8960" width="17.28515625" style="967" bestFit="1" customWidth="1"/>
    <col min="8961" max="8993" width="17.28515625" style="967" customWidth="1"/>
    <col min="8994" max="8994" width="17.42578125" style="967" customWidth="1"/>
    <col min="8995" max="9011" width="17.28515625" style="967" customWidth="1"/>
    <col min="9012" max="9012" width="17" style="967" customWidth="1"/>
    <col min="9013" max="9013" width="19.140625" style="967" customWidth="1"/>
    <col min="9014" max="9014" width="16.85546875" style="967" customWidth="1"/>
    <col min="9015" max="9018" width="9.140625" style="967" customWidth="1"/>
    <col min="9019" max="9027" width="15.5703125" style="967" bestFit="1" customWidth="1"/>
    <col min="9028" max="9131" width="9.140625" style="967" customWidth="1"/>
    <col min="9132" max="9132" width="43.7109375" style="967" customWidth="1"/>
    <col min="9133" max="9143" width="14.28515625" style="967" bestFit="1" customWidth="1"/>
    <col min="9144" max="9144" width="15.5703125" style="967" bestFit="1" customWidth="1"/>
    <col min="9145" max="9145" width="14.28515625" style="967" bestFit="1" customWidth="1"/>
    <col min="9146" max="9148" width="15.5703125" style="967" bestFit="1" customWidth="1"/>
    <col min="9149" max="9173" width="14.28515625" style="967" bestFit="1" customWidth="1"/>
    <col min="9174" max="9214" width="15.5703125" style="967"/>
    <col min="9215" max="9215" width="81.28515625" style="967" customWidth="1"/>
    <col min="9216" max="9216" width="17.28515625" style="967" bestFit="1" customWidth="1"/>
    <col min="9217" max="9249" width="17.28515625" style="967" customWidth="1"/>
    <col min="9250" max="9250" width="17.42578125" style="967" customWidth="1"/>
    <col min="9251" max="9267" width="17.28515625" style="967" customWidth="1"/>
    <col min="9268" max="9268" width="17" style="967" customWidth="1"/>
    <col min="9269" max="9269" width="19.140625" style="967" customWidth="1"/>
    <col min="9270" max="9270" width="16.85546875" style="967" customWidth="1"/>
    <col min="9271" max="9274" width="9.140625" style="967" customWidth="1"/>
    <col min="9275" max="9283" width="15.5703125" style="967" bestFit="1" customWidth="1"/>
    <col min="9284" max="9387" width="9.140625" style="967" customWidth="1"/>
    <col min="9388" max="9388" width="43.7109375" style="967" customWidth="1"/>
    <col min="9389" max="9399" width="14.28515625" style="967" bestFit="1" customWidth="1"/>
    <col min="9400" max="9400" width="15.5703125" style="967" bestFit="1" customWidth="1"/>
    <col min="9401" max="9401" width="14.28515625" style="967" bestFit="1" customWidth="1"/>
    <col min="9402" max="9404" width="15.5703125" style="967" bestFit="1" customWidth="1"/>
    <col min="9405" max="9429" width="14.28515625" style="967" bestFit="1" customWidth="1"/>
    <col min="9430" max="9470" width="15.5703125" style="967"/>
    <col min="9471" max="9471" width="81.28515625" style="967" customWidth="1"/>
    <col min="9472" max="9472" width="17.28515625" style="967" bestFit="1" customWidth="1"/>
    <col min="9473" max="9505" width="17.28515625" style="967" customWidth="1"/>
    <col min="9506" max="9506" width="17.42578125" style="967" customWidth="1"/>
    <col min="9507" max="9523" width="17.28515625" style="967" customWidth="1"/>
    <col min="9524" max="9524" width="17" style="967" customWidth="1"/>
    <col min="9525" max="9525" width="19.140625" style="967" customWidth="1"/>
    <col min="9526" max="9526" width="16.85546875" style="967" customWidth="1"/>
    <col min="9527" max="9530" width="9.140625" style="967" customWidth="1"/>
    <col min="9531" max="9539" width="15.5703125" style="967" bestFit="1" customWidth="1"/>
    <col min="9540" max="9643" width="9.140625" style="967" customWidth="1"/>
    <col min="9644" max="9644" width="43.7109375" style="967" customWidth="1"/>
    <col min="9645" max="9655" width="14.28515625" style="967" bestFit="1" customWidth="1"/>
    <col min="9656" max="9656" width="15.5703125" style="967" bestFit="1" customWidth="1"/>
    <col min="9657" max="9657" width="14.28515625" style="967" bestFit="1" customWidth="1"/>
    <col min="9658" max="9660" width="15.5703125" style="967" bestFit="1" customWidth="1"/>
    <col min="9661" max="9685" width="14.28515625" style="967" bestFit="1" customWidth="1"/>
    <col min="9686" max="9726" width="15.5703125" style="967"/>
    <col min="9727" max="9727" width="81.28515625" style="967" customWidth="1"/>
    <col min="9728" max="9728" width="17.28515625" style="967" bestFit="1" customWidth="1"/>
    <col min="9729" max="9761" width="17.28515625" style="967" customWidth="1"/>
    <col min="9762" max="9762" width="17.42578125" style="967" customWidth="1"/>
    <col min="9763" max="9779" width="17.28515625" style="967" customWidth="1"/>
    <col min="9780" max="9780" width="17" style="967" customWidth="1"/>
    <col min="9781" max="9781" width="19.140625" style="967" customWidth="1"/>
    <col min="9782" max="9782" width="16.85546875" style="967" customWidth="1"/>
    <col min="9783" max="9786" width="9.140625" style="967" customWidth="1"/>
    <col min="9787" max="9795" width="15.5703125" style="967" bestFit="1" customWidth="1"/>
    <col min="9796" max="9899" width="9.140625" style="967" customWidth="1"/>
    <col min="9900" max="9900" width="43.7109375" style="967" customWidth="1"/>
    <col min="9901" max="9911" width="14.28515625" style="967" bestFit="1" customWidth="1"/>
    <col min="9912" max="9912" width="15.5703125" style="967" bestFit="1" customWidth="1"/>
    <col min="9913" max="9913" width="14.28515625" style="967" bestFit="1" customWidth="1"/>
    <col min="9914" max="9916" width="15.5703125" style="967" bestFit="1" customWidth="1"/>
    <col min="9917" max="9941" width="14.28515625" style="967" bestFit="1" customWidth="1"/>
    <col min="9942" max="9982" width="15.5703125" style="967"/>
    <col min="9983" max="9983" width="81.28515625" style="967" customWidth="1"/>
    <col min="9984" max="9984" width="17.28515625" style="967" bestFit="1" customWidth="1"/>
    <col min="9985" max="10017" width="17.28515625" style="967" customWidth="1"/>
    <col min="10018" max="10018" width="17.42578125" style="967" customWidth="1"/>
    <col min="10019" max="10035" width="17.28515625" style="967" customWidth="1"/>
    <col min="10036" max="10036" width="17" style="967" customWidth="1"/>
    <col min="10037" max="10037" width="19.140625" style="967" customWidth="1"/>
    <col min="10038" max="10038" width="16.85546875" style="967" customWidth="1"/>
    <col min="10039" max="10042" width="9.140625" style="967" customWidth="1"/>
    <col min="10043" max="10051" width="15.5703125" style="967" bestFit="1" customWidth="1"/>
    <col min="10052" max="10155" width="9.140625" style="967" customWidth="1"/>
    <col min="10156" max="10156" width="43.7109375" style="967" customWidth="1"/>
    <col min="10157" max="10167" width="14.28515625" style="967" bestFit="1" customWidth="1"/>
    <col min="10168" max="10168" width="15.5703125" style="967" bestFit="1" customWidth="1"/>
    <col min="10169" max="10169" width="14.28515625" style="967" bestFit="1" customWidth="1"/>
    <col min="10170" max="10172" width="15.5703125" style="967" bestFit="1" customWidth="1"/>
    <col min="10173" max="10197" width="14.28515625" style="967" bestFit="1" customWidth="1"/>
    <col min="10198" max="10238" width="15.5703125" style="967"/>
    <col min="10239" max="10239" width="81.28515625" style="967" customWidth="1"/>
    <col min="10240" max="10240" width="17.28515625" style="967" bestFit="1" customWidth="1"/>
    <col min="10241" max="10273" width="17.28515625" style="967" customWidth="1"/>
    <col min="10274" max="10274" width="17.42578125" style="967" customWidth="1"/>
    <col min="10275" max="10291" width="17.28515625" style="967" customWidth="1"/>
    <col min="10292" max="10292" width="17" style="967" customWidth="1"/>
    <col min="10293" max="10293" width="19.140625" style="967" customWidth="1"/>
    <col min="10294" max="10294" width="16.85546875" style="967" customWidth="1"/>
    <col min="10295" max="10298" width="9.140625" style="967" customWidth="1"/>
    <col min="10299" max="10307" width="15.5703125" style="967" bestFit="1" customWidth="1"/>
    <col min="10308" max="10411" width="9.140625" style="967" customWidth="1"/>
    <col min="10412" max="10412" width="43.7109375" style="967" customWidth="1"/>
    <col min="10413" max="10423" width="14.28515625" style="967" bestFit="1" customWidth="1"/>
    <col min="10424" max="10424" width="15.5703125" style="967" bestFit="1" customWidth="1"/>
    <col min="10425" max="10425" width="14.28515625" style="967" bestFit="1" customWidth="1"/>
    <col min="10426" max="10428" width="15.5703125" style="967" bestFit="1" customWidth="1"/>
    <col min="10429" max="10453" width="14.28515625" style="967" bestFit="1" customWidth="1"/>
    <col min="10454" max="10494" width="15.5703125" style="967"/>
    <col min="10495" max="10495" width="81.28515625" style="967" customWidth="1"/>
    <col min="10496" max="10496" width="17.28515625" style="967" bestFit="1" customWidth="1"/>
    <col min="10497" max="10529" width="17.28515625" style="967" customWidth="1"/>
    <col min="10530" max="10530" width="17.42578125" style="967" customWidth="1"/>
    <col min="10531" max="10547" width="17.28515625" style="967" customWidth="1"/>
    <col min="10548" max="10548" width="17" style="967" customWidth="1"/>
    <col min="10549" max="10549" width="19.140625" style="967" customWidth="1"/>
    <col min="10550" max="10550" width="16.85546875" style="967" customWidth="1"/>
    <col min="10551" max="10554" width="9.140625" style="967" customWidth="1"/>
    <col min="10555" max="10563" width="15.5703125" style="967" bestFit="1" customWidth="1"/>
    <col min="10564" max="10667" width="9.140625" style="967" customWidth="1"/>
    <col min="10668" max="10668" width="43.7109375" style="967" customWidth="1"/>
    <col min="10669" max="10679" width="14.28515625" style="967" bestFit="1" customWidth="1"/>
    <col min="10680" max="10680" width="15.5703125" style="967" bestFit="1" customWidth="1"/>
    <col min="10681" max="10681" width="14.28515625" style="967" bestFit="1" customWidth="1"/>
    <col min="10682" max="10684" width="15.5703125" style="967" bestFit="1" customWidth="1"/>
    <col min="10685" max="10709" width="14.28515625" style="967" bestFit="1" customWidth="1"/>
    <col min="10710" max="10750" width="15.5703125" style="967"/>
    <col min="10751" max="10751" width="81.28515625" style="967" customWidth="1"/>
    <col min="10752" max="10752" width="17.28515625" style="967" bestFit="1" customWidth="1"/>
    <col min="10753" max="10785" width="17.28515625" style="967" customWidth="1"/>
    <col min="10786" max="10786" width="17.42578125" style="967" customWidth="1"/>
    <col min="10787" max="10803" width="17.28515625" style="967" customWidth="1"/>
    <col min="10804" max="10804" width="17" style="967" customWidth="1"/>
    <col min="10805" max="10805" width="19.140625" style="967" customWidth="1"/>
    <col min="10806" max="10806" width="16.85546875" style="967" customWidth="1"/>
    <col min="10807" max="10810" width="9.140625" style="967" customWidth="1"/>
    <col min="10811" max="10819" width="15.5703125" style="967" bestFit="1" customWidth="1"/>
    <col min="10820" max="10923" width="9.140625" style="967" customWidth="1"/>
    <col min="10924" max="10924" width="43.7109375" style="967" customWidth="1"/>
    <col min="10925" max="10935" width="14.28515625" style="967" bestFit="1" customWidth="1"/>
    <col min="10936" max="10936" width="15.5703125" style="967" bestFit="1" customWidth="1"/>
    <col min="10937" max="10937" width="14.28515625" style="967" bestFit="1" customWidth="1"/>
    <col min="10938" max="10940" width="15.5703125" style="967" bestFit="1" customWidth="1"/>
    <col min="10941" max="10965" width="14.28515625" style="967" bestFit="1" customWidth="1"/>
    <col min="10966" max="11006" width="15.5703125" style="967"/>
    <col min="11007" max="11007" width="81.28515625" style="967" customWidth="1"/>
    <col min="11008" max="11008" width="17.28515625" style="967" bestFit="1" customWidth="1"/>
    <col min="11009" max="11041" width="17.28515625" style="967" customWidth="1"/>
    <col min="11042" max="11042" width="17.42578125" style="967" customWidth="1"/>
    <col min="11043" max="11059" width="17.28515625" style="967" customWidth="1"/>
    <col min="11060" max="11060" width="17" style="967" customWidth="1"/>
    <col min="11061" max="11061" width="19.140625" style="967" customWidth="1"/>
    <col min="11062" max="11062" width="16.85546875" style="967" customWidth="1"/>
    <col min="11063" max="11066" width="9.140625" style="967" customWidth="1"/>
    <col min="11067" max="11075" width="15.5703125" style="967" bestFit="1" customWidth="1"/>
    <col min="11076" max="11179" width="9.140625" style="967" customWidth="1"/>
    <col min="11180" max="11180" width="43.7109375" style="967" customWidth="1"/>
    <col min="11181" max="11191" width="14.28515625" style="967" bestFit="1" customWidth="1"/>
    <col min="11192" max="11192" width="15.5703125" style="967" bestFit="1" customWidth="1"/>
    <col min="11193" max="11193" width="14.28515625" style="967" bestFit="1" customWidth="1"/>
    <col min="11194" max="11196" width="15.5703125" style="967" bestFit="1" customWidth="1"/>
    <col min="11197" max="11221" width="14.28515625" style="967" bestFit="1" customWidth="1"/>
    <col min="11222" max="11262" width="15.5703125" style="967"/>
    <col min="11263" max="11263" width="81.28515625" style="967" customWidth="1"/>
    <col min="11264" max="11264" width="17.28515625" style="967" bestFit="1" customWidth="1"/>
    <col min="11265" max="11297" width="17.28515625" style="967" customWidth="1"/>
    <col min="11298" max="11298" width="17.42578125" style="967" customWidth="1"/>
    <col min="11299" max="11315" width="17.28515625" style="967" customWidth="1"/>
    <col min="11316" max="11316" width="17" style="967" customWidth="1"/>
    <col min="11317" max="11317" width="19.140625" style="967" customWidth="1"/>
    <col min="11318" max="11318" width="16.85546875" style="967" customWidth="1"/>
    <col min="11319" max="11322" width="9.140625" style="967" customWidth="1"/>
    <col min="11323" max="11331" width="15.5703125" style="967" bestFit="1" customWidth="1"/>
    <col min="11332" max="11435" width="9.140625" style="967" customWidth="1"/>
    <col min="11436" max="11436" width="43.7109375" style="967" customWidth="1"/>
    <col min="11437" max="11447" width="14.28515625" style="967" bestFit="1" customWidth="1"/>
    <col min="11448" max="11448" width="15.5703125" style="967" bestFit="1" customWidth="1"/>
    <col min="11449" max="11449" width="14.28515625" style="967" bestFit="1" customWidth="1"/>
    <col min="11450" max="11452" width="15.5703125" style="967" bestFit="1" customWidth="1"/>
    <col min="11453" max="11477" width="14.28515625" style="967" bestFit="1" customWidth="1"/>
    <col min="11478" max="11518" width="15.5703125" style="967"/>
    <col min="11519" max="11519" width="81.28515625" style="967" customWidth="1"/>
    <col min="11520" max="11520" width="17.28515625" style="967" bestFit="1" customWidth="1"/>
    <col min="11521" max="11553" width="17.28515625" style="967" customWidth="1"/>
    <col min="11554" max="11554" width="17.42578125" style="967" customWidth="1"/>
    <col min="11555" max="11571" width="17.28515625" style="967" customWidth="1"/>
    <col min="11572" max="11572" width="17" style="967" customWidth="1"/>
    <col min="11573" max="11573" width="19.140625" style="967" customWidth="1"/>
    <col min="11574" max="11574" width="16.85546875" style="967" customWidth="1"/>
    <col min="11575" max="11578" width="9.140625" style="967" customWidth="1"/>
    <col min="11579" max="11587" width="15.5703125" style="967" bestFit="1" customWidth="1"/>
    <col min="11588" max="11691" width="9.140625" style="967" customWidth="1"/>
    <col min="11692" max="11692" width="43.7109375" style="967" customWidth="1"/>
    <col min="11693" max="11703" width="14.28515625" style="967" bestFit="1" customWidth="1"/>
    <col min="11704" max="11704" width="15.5703125" style="967" bestFit="1" customWidth="1"/>
    <col min="11705" max="11705" width="14.28515625" style="967" bestFit="1" customWidth="1"/>
    <col min="11706" max="11708" width="15.5703125" style="967" bestFit="1" customWidth="1"/>
    <col min="11709" max="11733" width="14.28515625" style="967" bestFit="1" customWidth="1"/>
    <col min="11734" max="11774" width="15.5703125" style="967"/>
    <col min="11775" max="11775" width="81.28515625" style="967" customWidth="1"/>
    <col min="11776" max="11776" width="17.28515625" style="967" bestFit="1" customWidth="1"/>
    <col min="11777" max="11809" width="17.28515625" style="967" customWidth="1"/>
    <col min="11810" max="11810" width="17.42578125" style="967" customWidth="1"/>
    <col min="11811" max="11827" width="17.28515625" style="967" customWidth="1"/>
    <col min="11828" max="11828" width="17" style="967" customWidth="1"/>
    <col min="11829" max="11829" width="19.140625" style="967" customWidth="1"/>
    <col min="11830" max="11830" width="16.85546875" style="967" customWidth="1"/>
    <col min="11831" max="11834" width="9.140625" style="967" customWidth="1"/>
    <col min="11835" max="11843" width="15.5703125" style="967" bestFit="1" customWidth="1"/>
    <col min="11844" max="11947" width="9.140625" style="967" customWidth="1"/>
    <col min="11948" max="11948" width="43.7109375" style="967" customWidth="1"/>
    <col min="11949" max="11959" width="14.28515625" style="967" bestFit="1" customWidth="1"/>
    <col min="11960" max="11960" width="15.5703125" style="967" bestFit="1" customWidth="1"/>
    <col min="11961" max="11961" width="14.28515625" style="967" bestFit="1" customWidth="1"/>
    <col min="11962" max="11964" width="15.5703125" style="967" bestFit="1" customWidth="1"/>
    <col min="11965" max="11989" width="14.28515625" style="967" bestFit="1" customWidth="1"/>
    <col min="11990" max="12030" width="15.5703125" style="967"/>
    <col min="12031" max="12031" width="81.28515625" style="967" customWidth="1"/>
    <col min="12032" max="12032" width="17.28515625" style="967" bestFit="1" customWidth="1"/>
    <col min="12033" max="12065" width="17.28515625" style="967" customWidth="1"/>
    <col min="12066" max="12066" width="17.42578125" style="967" customWidth="1"/>
    <col min="12067" max="12083" width="17.28515625" style="967" customWidth="1"/>
    <col min="12084" max="12084" width="17" style="967" customWidth="1"/>
    <col min="12085" max="12085" width="19.140625" style="967" customWidth="1"/>
    <col min="12086" max="12086" width="16.85546875" style="967" customWidth="1"/>
    <col min="12087" max="12090" width="9.140625" style="967" customWidth="1"/>
    <col min="12091" max="12099" width="15.5703125" style="967" bestFit="1" customWidth="1"/>
    <col min="12100" max="12203" width="9.140625" style="967" customWidth="1"/>
    <col min="12204" max="12204" width="43.7109375" style="967" customWidth="1"/>
    <col min="12205" max="12215" width="14.28515625" style="967" bestFit="1" customWidth="1"/>
    <col min="12216" max="12216" width="15.5703125" style="967" bestFit="1" customWidth="1"/>
    <col min="12217" max="12217" width="14.28515625" style="967" bestFit="1" customWidth="1"/>
    <col min="12218" max="12220" width="15.5703125" style="967" bestFit="1" customWidth="1"/>
    <col min="12221" max="12245" width="14.28515625" style="967" bestFit="1" customWidth="1"/>
    <col min="12246" max="12286" width="15.5703125" style="967"/>
    <col min="12287" max="12287" width="81.28515625" style="967" customWidth="1"/>
    <col min="12288" max="12288" width="17.28515625" style="967" bestFit="1" customWidth="1"/>
    <col min="12289" max="12321" width="17.28515625" style="967" customWidth="1"/>
    <col min="12322" max="12322" width="17.42578125" style="967" customWidth="1"/>
    <col min="12323" max="12339" width="17.28515625" style="967" customWidth="1"/>
    <col min="12340" max="12340" width="17" style="967" customWidth="1"/>
    <col min="12341" max="12341" width="19.140625" style="967" customWidth="1"/>
    <col min="12342" max="12342" width="16.85546875" style="967" customWidth="1"/>
    <col min="12343" max="12346" width="9.140625" style="967" customWidth="1"/>
    <col min="12347" max="12355" width="15.5703125" style="967" bestFit="1" customWidth="1"/>
    <col min="12356" max="12459" width="9.140625" style="967" customWidth="1"/>
    <col min="12460" max="12460" width="43.7109375" style="967" customWidth="1"/>
    <col min="12461" max="12471" width="14.28515625" style="967" bestFit="1" customWidth="1"/>
    <col min="12472" max="12472" width="15.5703125" style="967" bestFit="1" customWidth="1"/>
    <col min="12473" max="12473" width="14.28515625" style="967" bestFit="1" customWidth="1"/>
    <col min="12474" max="12476" width="15.5703125" style="967" bestFit="1" customWidth="1"/>
    <col min="12477" max="12501" width="14.28515625" style="967" bestFit="1" customWidth="1"/>
    <col min="12502" max="12542" width="15.5703125" style="967"/>
    <col min="12543" max="12543" width="81.28515625" style="967" customWidth="1"/>
    <col min="12544" max="12544" width="17.28515625" style="967" bestFit="1" customWidth="1"/>
    <col min="12545" max="12577" width="17.28515625" style="967" customWidth="1"/>
    <col min="12578" max="12578" width="17.42578125" style="967" customWidth="1"/>
    <col min="12579" max="12595" width="17.28515625" style="967" customWidth="1"/>
    <col min="12596" max="12596" width="17" style="967" customWidth="1"/>
    <col min="12597" max="12597" width="19.140625" style="967" customWidth="1"/>
    <col min="12598" max="12598" width="16.85546875" style="967" customWidth="1"/>
    <col min="12599" max="12602" width="9.140625" style="967" customWidth="1"/>
    <col min="12603" max="12611" width="15.5703125" style="967" bestFit="1" customWidth="1"/>
    <col min="12612" max="12715" width="9.140625" style="967" customWidth="1"/>
    <col min="12716" max="12716" width="43.7109375" style="967" customWidth="1"/>
    <col min="12717" max="12727" width="14.28515625" style="967" bestFit="1" customWidth="1"/>
    <col min="12728" max="12728" width="15.5703125" style="967" bestFit="1" customWidth="1"/>
    <col min="12729" max="12729" width="14.28515625" style="967" bestFit="1" customWidth="1"/>
    <col min="12730" max="12732" width="15.5703125" style="967" bestFit="1" customWidth="1"/>
    <col min="12733" max="12757" width="14.28515625" style="967" bestFit="1" customWidth="1"/>
    <col min="12758" max="12798" width="15.5703125" style="967"/>
    <col min="12799" max="12799" width="81.28515625" style="967" customWidth="1"/>
    <col min="12800" max="12800" width="17.28515625" style="967" bestFit="1" customWidth="1"/>
    <col min="12801" max="12833" width="17.28515625" style="967" customWidth="1"/>
    <col min="12834" max="12834" width="17.42578125" style="967" customWidth="1"/>
    <col min="12835" max="12851" width="17.28515625" style="967" customWidth="1"/>
    <col min="12852" max="12852" width="17" style="967" customWidth="1"/>
    <col min="12853" max="12853" width="19.140625" style="967" customWidth="1"/>
    <col min="12854" max="12854" width="16.85546875" style="967" customWidth="1"/>
    <col min="12855" max="12858" width="9.140625" style="967" customWidth="1"/>
    <col min="12859" max="12867" width="15.5703125" style="967" bestFit="1" customWidth="1"/>
    <col min="12868" max="12971" width="9.140625" style="967" customWidth="1"/>
    <col min="12972" max="12972" width="43.7109375" style="967" customWidth="1"/>
    <col min="12973" max="12983" width="14.28515625" style="967" bestFit="1" customWidth="1"/>
    <col min="12984" max="12984" width="15.5703125" style="967" bestFit="1" customWidth="1"/>
    <col min="12985" max="12985" width="14.28515625" style="967" bestFit="1" customWidth="1"/>
    <col min="12986" max="12988" width="15.5703125" style="967" bestFit="1" customWidth="1"/>
    <col min="12989" max="13013" width="14.28515625" style="967" bestFit="1" customWidth="1"/>
    <col min="13014" max="13054" width="15.5703125" style="967"/>
    <col min="13055" max="13055" width="81.28515625" style="967" customWidth="1"/>
    <col min="13056" max="13056" width="17.28515625" style="967" bestFit="1" customWidth="1"/>
    <col min="13057" max="13089" width="17.28515625" style="967" customWidth="1"/>
    <col min="13090" max="13090" width="17.42578125" style="967" customWidth="1"/>
    <col min="13091" max="13107" width="17.28515625" style="967" customWidth="1"/>
    <col min="13108" max="13108" width="17" style="967" customWidth="1"/>
    <col min="13109" max="13109" width="19.140625" style="967" customWidth="1"/>
    <col min="13110" max="13110" width="16.85546875" style="967" customWidth="1"/>
    <col min="13111" max="13114" width="9.140625" style="967" customWidth="1"/>
    <col min="13115" max="13123" width="15.5703125" style="967" bestFit="1" customWidth="1"/>
    <col min="13124" max="13227" width="9.140625" style="967" customWidth="1"/>
    <col min="13228" max="13228" width="43.7109375" style="967" customWidth="1"/>
    <col min="13229" max="13239" width="14.28515625" style="967" bestFit="1" customWidth="1"/>
    <col min="13240" max="13240" width="15.5703125" style="967" bestFit="1" customWidth="1"/>
    <col min="13241" max="13241" width="14.28515625" style="967" bestFit="1" customWidth="1"/>
    <col min="13242" max="13244" width="15.5703125" style="967" bestFit="1" customWidth="1"/>
    <col min="13245" max="13269" width="14.28515625" style="967" bestFit="1" customWidth="1"/>
    <col min="13270" max="13310" width="15.5703125" style="967"/>
    <col min="13311" max="13311" width="81.28515625" style="967" customWidth="1"/>
    <col min="13312" max="13312" width="17.28515625" style="967" bestFit="1" customWidth="1"/>
    <col min="13313" max="13345" width="17.28515625" style="967" customWidth="1"/>
    <col min="13346" max="13346" width="17.42578125" style="967" customWidth="1"/>
    <col min="13347" max="13363" width="17.28515625" style="967" customWidth="1"/>
    <col min="13364" max="13364" width="17" style="967" customWidth="1"/>
    <col min="13365" max="13365" width="19.140625" style="967" customWidth="1"/>
    <col min="13366" max="13366" width="16.85546875" style="967" customWidth="1"/>
    <col min="13367" max="13370" width="9.140625" style="967" customWidth="1"/>
    <col min="13371" max="13379" width="15.5703125" style="967" bestFit="1" customWidth="1"/>
    <col min="13380" max="13483" width="9.140625" style="967" customWidth="1"/>
    <col min="13484" max="13484" width="43.7109375" style="967" customWidth="1"/>
    <col min="13485" max="13495" width="14.28515625" style="967" bestFit="1" customWidth="1"/>
    <col min="13496" max="13496" width="15.5703125" style="967" bestFit="1" customWidth="1"/>
    <col min="13497" max="13497" width="14.28515625" style="967" bestFit="1" customWidth="1"/>
    <col min="13498" max="13500" width="15.5703125" style="967" bestFit="1" customWidth="1"/>
    <col min="13501" max="13525" width="14.28515625" style="967" bestFit="1" customWidth="1"/>
    <col min="13526" max="13566" width="15.5703125" style="967"/>
    <col min="13567" max="13567" width="81.28515625" style="967" customWidth="1"/>
    <col min="13568" max="13568" width="17.28515625" style="967" bestFit="1" customWidth="1"/>
    <col min="13569" max="13601" width="17.28515625" style="967" customWidth="1"/>
    <col min="13602" max="13602" width="17.42578125" style="967" customWidth="1"/>
    <col min="13603" max="13619" width="17.28515625" style="967" customWidth="1"/>
    <col min="13620" max="13620" width="17" style="967" customWidth="1"/>
    <col min="13621" max="13621" width="19.140625" style="967" customWidth="1"/>
    <col min="13622" max="13622" width="16.85546875" style="967" customWidth="1"/>
    <col min="13623" max="13626" width="9.140625" style="967" customWidth="1"/>
    <col min="13627" max="13635" width="15.5703125" style="967" bestFit="1" customWidth="1"/>
    <col min="13636" max="13739" width="9.140625" style="967" customWidth="1"/>
    <col min="13740" max="13740" width="43.7109375" style="967" customWidth="1"/>
    <col min="13741" max="13751" width="14.28515625" style="967" bestFit="1" customWidth="1"/>
    <col min="13752" max="13752" width="15.5703125" style="967" bestFit="1" customWidth="1"/>
    <col min="13753" max="13753" width="14.28515625" style="967" bestFit="1" customWidth="1"/>
    <col min="13754" max="13756" width="15.5703125" style="967" bestFit="1" customWidth="1"/>
    <col min="13757" max="13781" width="14.28515625" style="967" bestFit="1" customWidth="1"/>
    <col min="13782" max="13822" width="15.5703125" style="967"/>
    <col min="13823" max="13823" width="81.28515625" style="967" customWidth="1"/>
    <col min="13824" max="13824" width="17.28515625" style="967" bestFit="1" customWidth="1"/>
    <col min="13825" max="13857" width="17.28515625" style="967" customWidth="1"/>
    <col min="13858" max="13858" width="17.42578125" style="967" customWidth="1"/>
    <col min="13859" max="13875" width="17.28515625" style="967" customWidth="1"/>
    <col min="13876" max="13876" width="17" style="967" customWidth="1"/>
    <col min="13877" max="13877" width="19.140625" style="967" customWidth="1"/>
    <col min="13878" max="13878" width="16.85546875" style="967" customWidth="1"/>
    <col min="13879" max="13882" width="9.140625" style="967" customWidth="1"/>
    <col min="13883" max="13891" width="15.5703125" style="967" bestFit="1" customWidth="1"/>
    <col min="13892" max="13995" width="9.140625" style="967" customWidth="1"/>
    <col min="13996" max="13996" width="43.7109375" style="967" customWidth="1"/>
    <col min="13997" max="14007" width="14.28515625" style="967" bestFit="1" customWidth="1"/>
    <col min="14008" max="14008" width="15.5703125" style="967" bestFit="1" customWidth="1"/>
    <col min="14009" max="14009" width="14.28515625" style="967" bestFit="1" customWidth="1"/>
    <col min="14010" max="14012" width="15.5703125" style="967" bestFit="1" customWidth="1"/>
    <col min="14013" max="14037" width="14.28515625" style="967" bestFit="1" customWidth="1"/>
    <col min="14038" max="14078" width="15.5703125" style="967"/>
    <col min="14079" max="14079" width="81.28515625" style="967" customWidth="1"/>
    <col min="14080" max="14080" width="17.28515625" style="967" bestFit="1" customWidth="1"/>
    <col min="14081" max="14113" width="17.28515625" style="967" customWidth="1"/>
    <col min="14114" max="14114" width="17.42578125" style="967" customWidth="1"/>
    <col min="14115" max="14131" width="17.28515625" style="967" customWidth="1"/>
    <col min="14132" max="14132" width="17" style="967" customWidth="1"/>
    <col min="14133" max="14133" width="19.140625" style="967" customWidth="1"/>
    <col min="14134" max="14134" width="16.85546875" style="967" customWidth="1"/>
    <col min="14135" max="14138" width="9.140625" style="967" customWidth="1"/>
    <col min="14139" max="14147" width="15.5703125" style="967" bestFit="1" customWidth="1"/>
    <col min="14148" max="14251" width="9.140625" style="967" customWidth="1"/>
    <col min="14252" max="14252" width="43.7109375" style="967" customWidth="1"/>
    <col min="14253" max="14263" width="14.28515625" style="967" bestFit="1" customWidth="1"/>
    <col min="14264" max="14264" width="15.5703125" style="967" bestFit="1" customWidth="1"/>
    <col min="14265" max="14265" width="14.28515625" style="967" bestFit="1" customWidth="1"/>
    <col min="14266" max="14268" width="15.5703125" style="967" bestFit="1" customWidth="1"/>
    <col min="14269" max="14293" width="14.28515625" style="967" bestFit="1" customWidth="1"/>
    <col min="14294" max="14334" width="15.5703125" style="967"/>
    <col min="14335" max="14335" width="81.28515625" style="967" customWidth="1"/>
    <col min="14336" max="14336" width="17.28515625" style="967" bestFit="1" customWidth="1"/>
    <col min="14337" max="14369" width="17.28515625" style="967" customWidth="1"/>
    <col min="14370" max="14370" width="17.42578125" style="967" customWidth="1"/>
    <col min="14371" max="14387" width="17.28515625" style="967" customWidth="1"/>
    <col min="14388" max="14388" width="17" style="967" customWidth="1"/>
    <col min="14389" max="14389" width="19.140625" style="967" customWidth="1"/>
    <col min="14390" max="14390" width="16.85546875" style="967" customWidth="1"/>
    <col min="14391" max="14394" width="9.140625" style="967" customWidth="1"/>
    <col min="14395" max="14403" width="15.5703125" style="967" bestFit="1" customWidth="1"/>
    <col min="14404" max="14507" width="9.140625" style="967" customWidth="1"/>
    <col min="14508" max="14508" width="43.7109375" style="967" customWidth="1"/>
    <col min="14509" max="14519" width="14.28515625" style="967" bestFit="1" customWidth="1"/>
    <col min="14520" max="14520" width="15.5703125" style="967" bestFit="1" customWidth="1"/>
    <col min="14521" max="14521" width="14.28515625" style="967" bestFit="1" customWidth="1"/>
    <col min="14522" max="14524" width="15.5703125" style="967" bestFit="1" customWidth="1"/>
    <col min="14525" max="14549" width="14.28515625" style="967" bestFit="1" customWidth="1"/>
    <col min="14550" max="14590" width="15.5703125" style="967"/>
    <col min="14591" max="14591" width="81.28515625" style="967" customWidth="1"/>
    <col min="14592" max="14592" width="17.28515625" style="967" bestFit="1" customWidth="1"/>
    <col min="14593" max="14625" width="17.28515625" style="967" customWidth="1"/>
    <col min="14626" max="14626" width="17.42578125" style="967" customWidth="1"/>
    <col min="14627" max="14643" width="17.28515625" style="967" customWidth="1"/>
    <col min="14644" max="14644" width="17" style="967" customWidth="1"/>
    <col min="14645" max="14645" width="19.140625" style="967" customWidth="1"/>
    <col min="14646" max="14646" width="16.85546875" style="967" customWidth="1"/>
    <col min="14647" max="14650" width="9.140625" style="967" customWidth="1"/>
    <col min="14651" max="14659" width="15.5703125" style="967" bestFit="1" customWidth="1"/>
    <col min="14660" max="14763" width="9.140625" style="967" customWidth="1"/>
    <col min="14764" max="14764" width="43.7109375" style="967" customWidth="1"/>
    <col min="14765" max="14775" width="14.28515625" style="967" bestFit="1" customWidth="1"/>
    <col min="14776" max="14776" width="15.5703125" style="967" bestFit="1" customWidth="1"/>
    <col min="14777" max="14777" width="14.28515625" style="967" bestFit="1" customWidth="1"/>
    <col min="14778" max="14780" width="15.5703125" style="967" bestFit="1" customWidth="1"/>
    <col min="14781" max="14805" width="14.28515625" style="967" bestFit="1" customWidth="1"/>
    <col min="14806" max="14846" width="15.5703125" style="967"/>
    <col min="14847" max="14847" width="81.28515625" style="967" customWidth="1"/>
    <col min="14848" max="14848" width="17.28515625" style="967" bestFit="1" customWidth="1"/>
    <col min="14849" max="14881" width="17.28515625" style="967" customWidth="1"/>
    <col min="14882" max="14882" width="17.42578125" style="967" customWidth="1"/>
    <col min="14883" max="14899" width="17.28515625" style="967" customWidth="1"/>
    <col min="14900" max="14900" width="17" style="967" customWidth="1"/>
    <col min="14901" max="14901" width="19.140625" style="967" customWidth="1"/>
    <col min="14902" max="14902" width="16.85546875" style="967" customWidth="1"/>
    <col min="14903" max="14906" width="9.140625" style="967" customWidth="1"/>
    <col min="14907" max="14915" width="15.5703125" style="967" bestFit="1" customWidth="1"/>
    <col min="14916" max="15019" width="9.140625" style="967" customWidth="1"/>
    <col min="15020" max="15020" width="43.7109375" style="967" customWidth="1"/>
    <col min="15021" max="15031" width="14.28515625" style="967" bestFit="1" customWidth="1"/>
    <col min="15032" max="15032" width="15.5703125" style="967" bestFit="1" customWidth="1"/>
    <col min="15033" max="15033" width="14.28515625" style="967" bestFit="1" customWidth="1"/>
    <col min="15034" max="15036" width="15.5703125" style="967" bestFit="1" customWidth="1"/>
    <col min="15037" max="15061" width="14.28515625" style="967" bestFit="1" customWidth="1"/>
    <col min="15062" max="15102" width="15.5703125" style="967"/>
    <col min="15103" max="15103" width="81.28515625" style="967" customWidth="1"/>
    <col min="15104" max="15104" width="17.28515625" style="967" bestFit="1" customWidth="1"/>
    <col min="15105" max="15137" width="17.28515625" style="967" customWidth="1"/>
    <col min="15138" max="15138" width="17.42578125" style="967" customWidth="1"/>
    <col min="15139" max="15155" width="17.28515625" style="967" customWidth="1"/>
    <col min="15156" max="15156" width="17" style="967" customWidth="1"/>
    <col min="15157" max="15157" width="19.140625" style="967" customWidth="1"/>
    <col min="15158" max="15158" width="16.85546875" style="967" customWidth="1"/>
    <col min="15159" max="15162" width="9.140625" style="967" customWidth="1"/>
    <col min="15163" max="15171" width="15.5703125" style="967" bestFit="1" customWidth="1"/>
    <col min="15172" max="15275" width="9.140625" style="967" customWidth="1"/>
    <col min="15276" max="15276" width="43.7109375" style="967" customWidth="1"/>
    <col min="15277" max="15287" width="14.28515625" style="967" bestFit="1" customWidth="1"/>
    <col min="15288" max="15288" width="15.5703125" style="967" bestFit="1" customWidth="1"/>
    <col min="15289" max="15289" width="14.28515625" style="967" bestFit="1" customWidth="1"/>
    <col min="15290" max="15292" width="15.5703125" style="967" bestFit="1" customWidth="1"/>
    <col min="15293" max="15317" width="14.28515625" style="967" bestFit="1" customWidth="1"/>
    <col min="15318" max="15358" width="15.5703125" style="967"/>
    <col min="15359" max="15359" width="81.28515625" style="967" customWidth="1"/>
    <col min="15360" max="15360" width="17.28515625" style="967" bestFit="1" customWidth="1"/>
    <col min="15361" max="15393" width="17.28515625" style="967" customWidth="1"/>
    <col min="15394" max="15394" width="17.42578125" style="967" customWidth="1"/>
    <col min="15395" max="15411" width="17.28515625" style="967" customWidth="1"/>
    <col min="15412" max="15412" width="17" style="967" customWidth="1"/>
    <col min="15413" max="15413" width="19.140625" style="967" customWidth="1"/>
    <col min="15414" max="15414" width="16.85546875" style="967" customWidth="1"/>
    <col min="15415" max="15418" width="9.140625" style="967" customWidth="1"/>
    <col min="15419" max="15427" width="15.5703125" style="967" bestFit="1" customWidth="1"/>
    <col min="15428" max="15531" width="9.140625" style="967" customWidth="1"/>
    <col min="15532" max="15532" width="43.7109375" style="967" customWidth="1"/>
    <col min="15533" max="15543" width="14.28515625" style="967" bestFit="1" customWidth="1"/>
    <col min="15544" max="15544" width="15.5703125" style="967" bestFit="1" customWidth="1"/>
    <col min="15545" max="15545" width="14.28515625" style="967" bestFit="1" customWidth="1"/>
    <col min="15546" max="15548" width="15.5703125" style="967" bestFit="1" customWidth="1"/>
    <col min="15549" max="15573" width="14.28515625" style="967" bestFit="1" customWidth="1"/>
    <col min="15574" max="15614" width="15.5703125" style="967"/>
    <col min="15615" max="15615" width="81.28515625" style="967" customWidth="1"/>
    <col min="15616" max="15616" width="17.28515625" style="967" bestFit="1" customWidth="1"/>
    <col min="15617" max="15649" width="17.28515625" style="967" customWidth="1"/>
    <col min="15650" max="15650" width="17.42578125" style="967" customWidth="1"/>
    <col min="15651" max="15667" width="17.28515625" style="967" customWidth="1"/>
    <col min="15668" max="15668" width="17" style="967" customWidth="1"/>
    <col min="15669" max="15669" width="19.140625" style="967" customWidth="1"/>
    <col min="15670" max="15670" width="16.85546875" style="967" customWidth="1"/>
    <col min="15671" max="15674" width="9.140625" style="967" customWidth="1"/>
    <col min="15675" max="15683" width="15.5703125" style="967" bestFit="1" customWidth="1"/>
    <col min="15684" max="15787" width="9.140625" style="967" customWidth="1"/>
    <col min="15788" max="15788" width="43.7109375" style="967" customWidth="1"/>
    <col min="15789" max="15799" width="14.28515625" style="967" bestFit="1" customWidth="1"/>
    <col min="15800" max="15800" width="15.5703125" style="967" bestFit="1" customWidth="1"/>
    <col min="15801" max="15801" width="14.28515625" style="967" bestFit="1" customWidth="1"/>
    <col min="15802" max="15804" width="15.5703125" style="967" bestFit="1" customWidth="1"/>
    <col min="15805" max="15829" width="14.28515625" style="967" bestFit="1" customWidth="1"/>
    <col min="15830" max="15870" width="15.5703125" style="967"/>
    <col min="15871" max="15871" width="81.28515625" style="967" customWidth="1"/>
    <col min="15872" max="15872" width="17.28515625" style="967" bestFit="1" customWidth="1"/>
    <col min="15873" max="15905" width="17.28515625" style="967" customWidth="1"/>
    <col min="15906" max="15906" width="17.42578125" style="967" customWidth="1"/>
    <col min="15907" max="15923" width="17.28515625" style="967" customWidth="1"/>
    <col min="15924" max="15924" width="17" style="967" customWidth="1"/>
    <col min="15925" max="15925" width="19.140625" style="967" customWidth="1"/>
    <col min="15926" max="15926" width="16.85546875" style="967" customWidth="1"/>
    <col min="15927" max="15930" width="9.140625" style="967" customWidth="1"/>
    <col min="15931" max="15939" width="15.5703125" style="967" bestFit="1" customWidth="1"/>
    <col min="15940" max="16043" width="9.140625" style="967" customWidth="1"/>
    <col min="16044" max="16044" width="43.7109375" style="967" customWidth="1"/>
    <col min="16045" max="16055" width="14.28515625" style="967" bestFit="1" customWidth="1"/>
    <col min="16056" max="16056" width="15.5703125" style="967" bestFit="1" customWidth="1"/>
    <col min="16057" max="16057" width="14.28515625" style="967" bestFit="1" customWidth="1"/>
    <col min="16058" max="16060" width="15.5703125" style="967" bestFit="1" customWidth="1"/>
    <col min="16061" max="16085" width="14.28515625" style="967" bestFit="1" customWidth="1"/>
    <col min="16086" max="16126" width="15.5703125" style="967"/>
    <col min="16127" max="16127" width="81.28515625" style="967" customWidth="1"/>
    <col min="16128" max="16128" width="17.28515625" style="967" bestFit="1" customWidth="1"/>
    <col min="16129" max="16161" width="17.28515625" style="967" customWidth="1"/>
    <col min="16162" max="16162" width="17.42578125" style="967" customWidth="1"/>
    <col min="16163" max="16179" width="17.28515625" style="967" customWidth="1"/>
    <col min="16180" max="16180" width="17" style="967" customWidth="1"/>
    <col min="16181" max="16181" width="19.140625" style="967" customWidth="1"/>
    <col min="16182" max="16182" width="16.85546875" style="967" customWidth="1"/>
    <col min="16183" max="16186" width="9.140625" style="967" customWidth="1"/>
    <col min="16187" max="16195" width="15.5703125" style="967" bestFit="1" customWidth="1"/>
    <col min="16196" max="16299" width="9.140625" style="967" customWidth="1"/>
    <col min="16300" max="16300" width="43.7109375" style="967" customWidth="1"/>
    <col min="16301" max="16311" width="14.28515625" style="967" bestFit="1" customWidth="1"/>
    <col min="16312" max="16312" width="15.5703125" style="967" bestFit="1" customWidth="1"/>
    <col min="16313" max="16313" width="14.28515625" style="967" bestFit="1" customWidth="1"/>
    <col min="16314" max="16316" width="15.5703125" style="967" bestFit="1" customWidth="1"/>
    <col min="16317" max="16341" width="14.28515625" style="967" bestFit="1" customWidth="1"/>
    <col min="16342" max="16384" width="15.5703125" style="967"/>
  </cols>
  <sheetData>
    <row r="1" spans="1:70" ht="25.5">
      <c r="A1" s="883" t="s">
        <v>313</v>
      </c>
    </row>
    <row r="2" spans="1:70" ht="36.75" thickBot="1">
      <c r="A2" s="1035" t="s">
        <v>714</v>
      </c>
      <c r="B2" s="990"/>
      <c r="C2" s="990"/>
      <c r="D2" s="990"/>
      <c r="E2" s="990"/>
      <c r="F2" s="990"/>
      <c r="G2" s="990"/>
      <c r="H2" s="990"/>
      <c r="I2" s="990"/>
      <c r="J2" s="990"/>
      <c r="K2" s="990"/>
      <c r="L2" s="990"/>
      <c r="M2" s="990"/>
      <c r="N2" s="990"/>
      <c r="O2" s="990"/>
      <c r="P2" s="990"/>
      <c r="Q2" s="990"/>
      <c r="R2" s="990"/>
      <c r="S2" s="990"/>
      <c r="T2" s="990"/>
      <c r="U2" s="990"/>
      <c r="V2" s="990"/>
      <c r="W2" s="970"/>
      <c r="X2" s="970"/>
      <c r="Y2" s="970"/>
      <c r="Z2" s="970"/>
      <c r="AA2" s="970"/>
      <c r="AB2" s="990"/>
      <c r="AC2" s="990"/>
      <c r="AD2" s="990"/>
      <c r="AE2" s="990"/>
      <c r="AF2" s="990"/>
      <c r="AG2" s="990"/>
      <c r="AH2" s="990"/>
      <c r="AI2" s="990"/>
      <c r="AJ2" s="990"/>
      <c r="AK2" s="990"/>
      <c r="AL2" s="990"/>
      <c r="AM2" s="990"/>
      <c r="AN2" s="990"/>
      <c r="AO2" s="990"/>
      <c r="AP2" s="990"/>
      <c r="AQ2" s="990"/>
      <c r="AR2" s="990"/>
      <c r="AS2" s="990"/>
      <c r="AT2" s="990"/>
      <c r="AU2" s="990"/>
      <c r="AV2" s="990"/>
      <c r="AW2" s="990"/>
      <c r="AX2" s="990"/>
      <c r="AY2" s="990"/>
      <c r="AZ2" s="990"/>
      <c r="BA2" s="990"/>
      <c r="BB2" s="990"/>
      <c r="BC2" s="990"/>
      <c r="BD2" s="990"/>
      <c r="BF2" s="967" t="s">
        <v>592</v>
      </c>
      <c r="BG2" s="967" t="s">
        <v>592</v>
      </c>
      <c r="BH2" s="967" t="s">
        <v>592</v>
      </c>
      <c r="BI2" s="967" t="s">
        <v>592</v>
      </c>
      <c r="BJ2" s="967" t="s">
        <v>592</v>
      </c>
      <c r="BK2" s="967" t="s">
        <v>592</v>
      </c>
      <c r="BL2" s="967" t="s">
        <v>592</v>
      </c>
      <c r="BM2" s="967" t="s">
        <v>592</v>
      </c>
      <c r="BN2" s="967" t="s">
        <v>592</v>
      </c>
      <c r="BO2" s="967" t="s">
        <v>592</v>
      </c>
      <c r="BP2" s="967" t="s">
        <v>592</v>
      </c>
    </row>
    <row r="3" spans="1:70" s="1381" customFormat="1" ht="16.5" thickBot="1">
      <c r="A3" s="1037"/>
      <c r="B3" s="1521">
        <v>41712</v>
      </c>
      <c r="C3" s="1521">
        <v>41743</v>
      </c>
      <c r="D3" s="1521">
        <v>41773</v>
      </c>
      <c r="E3" s="1521">
        <v>41804</v>
      </c>
      <c r="F3" s="1521">
        <v>41834</v>
      </c>
      <c r="G3" s="1521">
        <v>41865</v>
      </c>
      <c r="H3" s="1521">
        <v>41896</v>
      </c>
      <c r="I3" s="1521">
        <v>41926</v>
      </c>
      <c r="J3" s="1521">
        <v>41957</v>
      </c>
      <c r="K3" s="1521">
        <v>41987</v>
      </c>
      <c r="L3" s="1521">
        <v>42018</v>
      </c>
      <c r="M3" s="1521">
        <v>42049</v>
      </c>
      <c r="N3" s="1521">
        <v>42077</v>
      </c>
      <c r="O3" s="1521">
        <v>42108</v>
      </c>
      <c r="P3" s="1521">
        <v>42138</v>
      </c>
      <c r="Q3" s="1521">
        <v>42169</v>
      </c>
      <c r="R3" s="1521">
        <v>42199</v>
      </c>
      <c r="S3" s="1521">
        <v>42230</v>
      </c>
      <c r="T3" s="1521">
        <v>42261</v>
      </c>
      <c r="U3" s="1521">
        <v>42291</v>
      </c>
      <c r="V3" s="1521">
        <v>42322</v>
      </c>
      <c r="W3" s="1521">
        <v>42352</v>
      </c>
      <c r="X3" s="1521">
        <v>42383</v>
      </c>
      <c r="Y3" s="1521">
        <v>42414</v>
      </c>
      <c r="Z3" s="1521">
        <v>42443</v>
      </c>
      <c r="AA3" s="1521">
        <v>42474</v>
      </c>
      <c r="AB3" s="1521">
        <v>42504</v>
      </c>
      <c r="AC3" s="1521">
        <v>42535</v>
      </c>
      <c r="AD3" s="1521">
        <v>42565</v>
      </c>
      <c r="AE3" s="1521">
        <v>42596</v>
      </c>
      <c r="AF3" s="1521">
        <v>42627</v>
      </c>
      <c r="AG3" s="1521">
        <v>42657</v>
      </c>
      <c r="AH3" s="1521">
        <v>42688</v>
      </c>
      <c r="AI3" s="1521">
        <v>42718</v>
      </c>
      <c r="AJ3" s="1521">
        <v>42749</v>
      </c>
      <c r="AK3" s="1521">
        <v>42780</v>
      </c>
      <c r="AL3" s="1521">
        <v>42808</v>
      </c>
      <c r="AM3" s="1521">
        <v>42839</v>
      </c>
      <c r="AN3" s="1521">
        <v>42869</v>
      </c>
      <c r="AO3" s="1521">
        <v>42900</v>
      </c>
      <c r="AP3" s="1521">
        <v>42930</v>
      </c>
      <c r="AQ3" s="1521">
        <v>42961</v>
      </c>
      <c r="AR3" s="1521">
        <v>42992</v>
      </c>
      <c r="AS3" s="1521">
        <v>43022</v>
      </c>
      <c r="AT3" s="1521">
        <v>43053</v>
      </c>
      <c r="AU3" s="1521">
        <v>43083</v>
      </c>
      <c r="AV3" s="1521">
        <v>43114</v>
      </c>
      <c r="AW3" s="1521">
        <v>43145</v>
      </c>
      <c r="AX3" s="1521">
        <v>43173</v>
      </c>
      <c r="AY3" s="1521">
        <v>43204</v>
      </c>
      <c r="AZ3" s="1521">
        <v>43234</v>
      </c>
      <c r="BA3" s="1521">
        <v>43265</v>
      </c>
      <c r="BB3" s="1521">
        <v>43295</v>
      </c>
      <c r="BC3" s="1521">
        <v>43326</v>
      </c>
      <c r="BD3" s="1521">
        <v>43357</v>
      </c>
      <c r="BE3" s="1521">
        <v>43387</v>
      </c>
      <c r="BF3" s="1521">
        <v>43418</v>
      </c>
      <c r="BG3" s="1522">
        <v>43448</v>
      </c>
      <c r="BH3" s="1523">
        <v>43479</v>
      </c>
      <c r="BI3" s="1521">
        <v>43510</v>
      </c>
      <c r="BJ3" s="1522">
        <v>43538</v>
      </c>
      <c r="BK3" s="1521">
        <v>43569</v>
      </c>
      <c r="BL3" s="1521">
        <v>43599</v>
      </c>
      <c r="BM3" s="1522">
        <v>43630</v>
      </c>
      <c r="BN3" s="1521">
        <v>43661</v>
      </c>
      <c r="BO3" s="1521">
        <v>43693</v>
      </c>
      <c r="BP3" s="1524">
        <v>43725</v>
      </c>
    </row>
    <row r="4" spans="1:70" s="989" customFormat="1">
      <c r="A4" s="1051" t="s">
        <v>626</v>
      </c>
      <c r="B4" s="1525">
        <v>6129373.0763711696</v>
      </c>
      <c r="C4" s="1525">
        <v>6345319.8891347386</v>
      </c>
      <c r="D4" s="1525">
        <v>6468655.7778685698</v>
      </c>
      <c r="E4" s="1525">
        <v>6724347.4512807</v>
      </c>
      <c r="F4" s="1525">
        <v>6774105.672312879</v>
      </c>
      <c r="G4" s="1525">
        <v>6438990.8633857686</v>
      </c>
      <c r="H4" s="1525">
        <v>6436431.3001448903</v>
      </c>
      <c r="I4" s="1525">
        <v>5979765.328436519</v>
      </c>
      <c r="J4" s="1525">
        <v>6139087.1851991601</v>
      </c>
      <c r="K4" s="1525">
        <v>6244718.9226109004</v>
      </c>
      <c r="L4" s="1525">
        <v>5684786.5813312707</v>
      </c>
      <c r="M4" s="1525">
        <v>6251736.2373192301</v>
      </c>
      <c r="N4" s="1525">
        <v>6249778.8119707499</v>
      </c>
      <c r="O4" s="1525">
        <v>6345320.5754976887</v>
      </c>
      <c r="P4" s="1525">
        <v>5901149.7971090591</v>
      </c>
      <c r="Q4" s="1525">
        <v>7646654.4635427203</v>
      </c>
      <c r="R4" s="1525">
        <v>5776343.5410616491</v>
      </c>
      <c r="S4" s="1525">
        <v>5907826.7753416095</v>
      </c>
      <c r="T4" s="1525">
        <v>5576305.1491352096</v>
      </c>
      <c r="U4" s="1525">
        <v>5226423.3387773698</v>
      </c>
      <c r="V4" s="1525">
        <v>5338904.7405129001</v>
      </c>
      <c r="W4" s="1525">
        <v>5624692.0253345901</v>
      </c>
      <c r="X4" s="1525">
        <v>5494709.0348542305</v>
      </c>
      <c r="Y4" s="1525">
        <v>5519579.3176076496</v>
      </c>
      <c r="Z4" s="1525">
        <v>5471239.29210639</v>
      </c>
      <c r="AA4" s="1525">
        <v>5420431.1023263307</v>
      </c>
      <c r="AB4" s="1525">
        <v>5351007.3778969804</v>
      </c>
      <c r="AC4" s="1525">
        <v>8022108.8794986401</v>
      </c>
      <c r="AD4" s="1525">
        <v>8401355.2226465493</v>
      </c>
      <c r="AE4" s="1525">
        <v>8000489.9740017494</v>
      </c>
      <c r="AF4" s="1525">
        <v>8212288.8348443592</v>
      </c>
      <c r="AG4" s="1525">
        <v>8008427.7364782402</v>
      </c>
      <c r="AH4" s="1525">
        <v>8427259.0815826412</v>
      </c>
      <c r="AI4" s="1525">
        <v>9248623.8053805232</v>
      </c>
      <c r="AJ4" s="1525">
        <v>10237907.580911662</v>
      </c>
      <c r="AK4" s="1525">
        <v>8979126.8727569506</v>
      </c>
      <c r="AL4" s="1525">
        <v>9398616.2653015517</v>
      </c>
      <c r="AM4" s="1525">
        <v>9273769.4777814299</v>
      </c>
      <c r="AN4" s="1525">
        <v>9281138.3347466327</v>
      </c>
      <c r="AO4" s="1525">
        <v>9449922.1629988085</v>
      </c>
      <c r="AP4" s="1525">
        <v>9907854.9968242086</v>
      </c>
      <c r="AQ4" s="1525">
        <v>10950015.445210923</v>
      </c>
      <c r="AR4" s="1525">
        <v>11702128.473856669</v>
      </c>
      <c r="AS4" s="1525">
        <v>13861538.150692079</v>
      </c>
      <c r="AT4" s="1525">
        <v>13209964.178994419</v>
      </c>
      <c r="AU4" s="1525">
        <v>15313254.769262731</v>
      </c>
      <c r="AV4" s="1525">
        <v>15622637.766528271</v>
      </c>
      <c r="AW4" s="1525">
        <v>17289618.813904919</v>
      </c>
      <c r="AX4" s="1525">
        <v>18388336.950697072</v>
      </c>
      <c r="AY4" s="1525">
        <v>16794103.234427162</v>
      </c>
      <c r="AZ4" s="1525">
        <v>18089954.52576923</v>
      </c>
      <c r="BA4" s="1525">
        <v>18204739.373117499</v>
      </c>
      <c r="BB4" s="1525">
        <v>17883239.794723831</v>
      </c>
      <c r="BC4" s="1525">
        <v>18864496.407322239</v>
      </c>
      <c r="BD4" s="1525">
        <v>18493115.159155004</v>
      </c>
      <c r="BE4" s="1525">
        <v>18030234.882596113</v>
      </c>
      <c r="BF4" s="1525">
        <v>18607332.458006732</v>
      </c>
      <c r="BG4" s="1526">
        <v>18182232.145977098</v>
      </c>
      <c r="BH4" s="1527">
        <v>17276476.582377281</v>
      </c>
      <c r="BI4" s="1525">
        <v>17061021.111399025</v>
      </c>
      <c r="BJ4" s="1526">
        <v>17254779.180120118</v>
      </c>
      <c r="BK4" s="1525">
        <v>17834367.308788445</v>
      </c>
      <c r="BL4" s="1525">
        <v>18201873.28707552</v>
      </c>
      <c r="BM4" s="1526">
        <v>17658803.80784332</v>
      </c>
      <c r="BN4" s="1525">
        <v>17633084.005812902</v>
      </c>
      <c r="BO4" s="1525">
        <v>16940084.254927829</v>
      </c>
      <c r="BP4" s="1528">
        <v>16150538.299909839</v>
      </c>
      <c r="BR4" s="2090"/>
    </row>
    <row r="5" spans="1:70" s="989" customFormat="1">
      <c r="A5" s="1052" t="s">
        <v>627</v>
      </c>
      <c r="B5" s="1529">
        <v>19.009430390000002</v>
      </c>
      <c r="C5" s="1529">
        <v>19.009430390000002</v>
      </c>
      <c r="D5" s="1529">
        <v>19.009430390000002</v>
      </c>
      <c r="E5" s="1529">
        <v>19.009430390000002</v>
      </c>
      <c r="F5" s="1529">
        <v>19.009430390000002</v>
      </c>
      <c r="G5" s="1529">
        <v>19.009430390000002</v>
      </c>
      <c r="H5" s="1529">
        <v>19.009430390000002</v>
      </c>
      <c r="I5" s="1529">
        <v>19.009430390000002</v>
      </c>
      <c r="J5" s="1529">
        <v>19.009430390000002</v>
      </c>
      <c r="K5" s="1529">
        <v>19.009430390000002</v>
      </c>
      <c r="L5" s="1529">
        <v>19.009430390000002</v>
      </c>
      <c r="M5" s="1529">
        <v>19.009430390000002</v>
      </c>
      <c r="N5" s="1529">
        <v>19.009430390000002</v>
      </c>
      <c r="O5" s="1529">
        <v>19.009430390000002</v>
      </c>
      <c r="P5" s="1529">
        <v>19.009430390000002</v>
      </c>
      <c r="Q5" s="1529">
        <v>19.009430390000002</v>
      </c>
      <c r="R5" s="1529">
        <v>19.009430390000002</v>
      </c>
      <c r="S5" s="1529">
        <v>19.009430390000002</v>
      </c>
      <c r="T5" s="1529">
        <v>19.009430390000002</v>
      </c>
      <c r="U5" s="1529">
        <v>19.009430390000002</v>
      </c>
      <c r="V5" s="1529">
        <v>19.009430390000002</v>
      </c>
      <c r="W5" s="1529">
        <v>19.009430390000002</v>
      </c>
      <c r="X5" s="1529">
        <v>19.009430390000002</v>
      </c>
      <c r="Y5" s="1529">
        <v>19.009430390000002</v>
      </c>
      <c r="Z5" s="1529">
        <v>19.009430390000002</v>
      </c>
      <c r="AA5" s="1529">
        <v>19.009430390000002</v>
      </c>
      <c r="AB5" s="1529">
        <v>19.009430390000002</v>
      </c>
      <c r="AC5" s="1529">
        <v>19.009430390000002</v>
      </c>
      <c r="AD5" s="1529">
        <v>19.009430390000002</v>
      </c>
      <c r="AE5" s="1529">
        <v>19.009430390000002</v>
      </c>
      <c r="AF5" s="1529">
        <v>19.009430390000002</v>
      </c>
      <c r="AG5" s="1529">
        <v>19.009430390000002</v>
      </c>
      <c r="AH5" s="1529">
        <v>19.009430390000002</v>
      </c>
      <c r="AI5" s="1529">
        <v>19.009430390000002</v>
      </c>
      <c r="AJ5" s="1529">
        <v>19.009430390000002</v>
      </c>
      <c r="AK5" s="1529">
        <v>19.009430390000002</v>
      </c>
      <c r="AL5" s="1529">
        <v>19.009430390000002</v>
      </c>
      <c r="AM5" s="1529">
        <v>19.009430390000002</v>
      </c>
      <c r="AN5" s="1529">
        <v>19.009430390000002</v>
      </c>
      <c r="AO5" s="1529">
        <v>19.009430390000002</v>
      </c>
      <c r="AP5" s="1529">
        <v>19.009430390000002</v>
      </c>
      <c r="AQ5" s="1529">
        <v>19.009430390000002</v>
      </c>
      <c r="AR5" s="1529">
        <v>19.009430390000002</v>
      </c>
      <c r="AS5" s="1529">
        <v>19.009430390000002</v>
      </c>
      <c r="AT5" s="1529">
        <v>19.009430390000002</v>
      </c>
      <c r="AU5" s="1529">
        <v>19.009430390000002</v>
      </c>
      <c r="AV5" s="1529">
        <v>19.009430390000002</v>
      </c>
      <c r="AW5" s="1529">
        <v>19.009430390000002</v>
      </c>
      <c r="AX5" s="1529">
        <v>19.009430390000002</v>
      </c>
      <c r="AY5" s="1529">
        <v>19.009430390000002</v>
      </c>
      <c r="AZ5" s="1529">
        <v>19.009430390000002</v>
      </c>
      <c r="BA5" s="1529">
        <v>19.009430390000002</v>
      </c>
      <c r="BB5" s="1529">
        <v>19.009430390000002</v>
      </c>
      <c r="BC5" s="1529">
        <v>19.009430390000002</v>
      </c>
      <c r="BD5" s="1529">
        <v>19.009430390000002</v>
      </c>
      <c r="BE5" s="1529">
        <v>19.009430390000002</v>
      </c>
      <c r="BF5" s="1529">
        <v>19.009430390000002</v>
      </c>
      <c r="BG5" s="1530">
        <v>19.009430390000002</v>
      </c>
      <c r="BH5" s="1531">
        <v>19.009430390000002</v>
      </c>
      <c r="BI5" s="1529">
        <v>19.009430390000002</v>
      </c>
      <c r="BJ5" s="1530">
        <v>19.009430390000002</v>
      </c>
      <c r="BK5" s="1529">
        <v>19.009430390000002</v>
      </c>
      <c r="BL5" s="1529">
        <v>19.009430390000002</v>
      </c>
      <c r="BM5" s="1530">
        <v>19.009430390000002</v>
      </c>
      <c r="BN5" s="1529">
        <v>19.009430390000002</v>
      </c>
      <c r="BO5" s="1529">
        <v>19.009430390000002</v>
      </c>
      <c r="BP5" s="1532">
        <v>19.009430390000002</v>
      </c>
      <c r="BR5" s="2091"/>
    </row>
    <row r="6" spans="1:70" s="989" customFormat="1">
      <c r="A6" s="1052" t="s">
        <v>628</v>
      </c>
      <c r="B6" s="1529">
        <v>22.622604149999997</v>
      </c>
      <c r="C6" s="1529">
        <v>22.622604149999997</v>
      </c>
      <c r="D6" s="1529">
        <v>22.622604149999997</v>
      </c>
      <c r="E6" s="1529">
        <v>22.622604149999997</v>
      </c>
      <c r="F6" s="1529">
        <v>22.622604149999997</v>
      </c>
      <c r="G6" s="1529">
        <v>22.622604149999997</v>
      </c>
      <c r="H6" s="1529">
        <v>22.622604149999997</v>
      </c>
      <c r="I6" s="1529">
        <v>22.622604149999997</v>
      </c>
      <c r="J6" s="1529">
        <v>22.622604149999997</v>
      </c>
      <c r="K6" s="1529">
        <v>22.622604149999997</v>
      </c>
      <c r="L6" s="1529">
        <v>22.622604149999997</v>
      </c>
      <c r="M6" s="1529">
        <v>22.622604149999997</v>
      </c>
      <c r="N6" s="1529">
        <v>22.622604149999997</v>
      </c>
      <c r="O6" s="1529">
        <v>22.622604149999997</v>
      </c>
      <c r="P6" s="1529">
        <v>22.622604149999997</v>
      </c>
      <c r="Q6" s="1529">
        <v>22.622604149999997</v>
      </c>
      <c r="R6" s="1529">
        <v>22.622604149999997</v>
      </c>
      <c r="S6" s="1529">
        <v>22.622604149999997</v>
      </c>
      <c r="T6" s="1529">
        <v>22.622604149999997</v>
      </c>
      <c r="U6" s="1529">
        <v>22.622604149999997</v>
      </c>
      <c r="V6" s="1529">
        <v>22.622604149999997</v>
      </c>
      <c r="W6" s="1529">
        <v>22.622604149999997</v>
      </c>
      <c r="X6" s="1529">
        <v>22.622604149999997</v>
      </c>
      <c r="Y6" s="1529">
        <v>22.622604149999997</v>
      </c>
      <c r="Z6" s="1529">
        <v>22.622604149999997</v>
      </c>
      <c r="AA6" s="1529">
        <v>22.622604149999997</v>
      </c>
      <c r="AB6" s="1529">
        <v>22.622604149999997</v>
      </c>
      <c r="AC6" s="1529">
        <v>22.622604149999997</v>
      </c>
      <c r="AD6" s="1529">
        <v>22.622604149999997</v>
      </c>
      <c r="AE6" s="1529">
        <v>22.622604149999997</v>
      </c>
      <c r="AF6" s="1529">
        <v>22.622604149999997</v>
      </c>
      <c r="AG6" s="1529">
        <v>22.622604149999997</v>
      </c>
      <c r="AH6" s="1529">
        <v>22.622604149999997</v>
      </c>
      <c r="AI6" s="1529">
        <v>22.622604149999997</v>
      </c>
      <c r="AJ6" s="1529">
        <v>22.622604149999997</v>
      </c>
      <c r="AK6" s="1529">
        <v>22.622604149999997</v>
      </c>
      <c r="AL6" s="1529">
        <v>22.622604149999997</v>
      </c>
      <c r="AM6" s="1529">
        <v>22.622604149999997</v>
      </c>
      <c r="AN6" s="1529">
        <v>22.622604149999997</v>
      </c>
      <c r="AO6" s="1529">
        <v>22.622604149999997</v>
      </c>
      <c r="AP6" s="1529">
        <v>22.622604149999997</v>
      </c>
      <c r="AQ6" s="1529">
        <v>22.622604149999997</v>
      </c>
      <c r="AR6" s="1529">
        <v>22.622604149999997</v>
      </c>
      <c r="AS6" s="1529">
        <v>22.622604149999997</v>
      </c>
      <c r="AT6" s="1529">
        <v>22.622604149999997</v>
      </c>
      <c r="AU6" s="1529">
        <v>22.622604149999997</v>
      </c>
      <c r="AV6" s="1529">
        <v>22.622604149999997</v>
      </c>
      <c r="AW6" s="1529">
        <v>22.622604149999997</v>
      </c>
      <c r="AX6" s="1529">
        <v>22.622604149999997</v>
      </c>
      <c r="AY6" s="1529">
        <v>22.622604149999997</v>
      </c>
      <c r="AZ6" s="1529">
        <v>22.622604149999997</v>
      </c>
      <c r="BA6" s="1529">
        <v>22.622604149999997</v>
      </c>
      <c r="BB6" s="1529">
        <v>22.622604149999997</v>
      </c>
      <c r="BC6" s="1529">
        <v>22.622604149999997</v>
      </c>
      <c r="BD6" s="1529">
        <v>22.622604149999997</v>
      </c>
      <c r="BE6" s="1529">
        <v>22.622604149999997</v>
      </c>
      <c r="BF6" s="1529">
        <v>22.622604149999997</v>
      </c>
      <c r="BG6" s="1530">
        <v>22.622604149999997</v>
      </c>
      <c r="BH6" s="1531">
        <v>22.622604149999997</v>
      </c>
      <c r="BI6" s="1529">
        <v>22.622604149999997</v>
      </c>
      <c r="BJ6" s="1530">
        <v>22.622604149999997</v>
      </c>
      <c r="BK6" s="1529">
        <v>22.622604149999997</v>
      </c>
      <c r="BL6" s="1529">
        <v>22.622604149999997</v>
      </c>
      <c r="BM6" s="1530">
        <v>22.622604149999997</v>
      </c>
      <c r="BN6" s="1529">
        <v>22.622604149999997</v>
      </c>
      <c r="BO6" s="1529">
        <v>22.622604149999997</v>
      </c>
      <c r="BP6" s="1532">
        <v>22.622604149999997</v>
      </c>
      <c r="BR6" s="2091"/>
    </row>
    <row r="7" spans="1:70" s="989" customFormat="1">
      <c r="A7" s="1052" t="s">
        <v>629</v>
      </c>
      <c r="B7" s="1529">
        <v>38486.844821910003</v>
      </c>
      <c r="C7" s="1529">
        <v>29232.669927049999</v>
      </c>
      <c r="D7" s="1529">
        <v>63037.853656199994</v>
      </c>
      <c r="E7" s="1529">
        <v>57913.736228319998</v>
      </c>
      <c r="F7" s="1529">
        <v>38311.864752679998</v>
      </c>
      <c r="G7" s="1529">
        <v>50947.626708529999</v>
      </c>
      <c r="H7" s="1529">
        <v>48058.06017728</v>
      </c>
      <c r="I7" s="1529">
        <v>50206.664104230003</v>
      </c>
      <c r="J7" s="1529">
        <v>56414.37513018</v>
      </c>
      <c r="K7" s="1529">
        <v>35920.625794349995</v>
      </c>
      <c r="L7" s="1529">
        <v>39559.940879260001</v>
      </c>
      <c r="M7" s="1529">
        <v>37465.78477672</v>
      </c>
      <c r="N7" s="1529">
        <v>37889.796705019995</v>
      </c>
      <c r="O7" s="1529">
        <v>29232.669927049999</v>
      </c>
      <c r="P7" s="1529">
        <v>25376.50491064</v>
      </c>
      <c r="Q7" s="1529">
        <v>50119.82702913</v>
      </c>
      <c r="R7" s="1529">
        <v>23059.113267000001</v>
      </c>
      <c r="S7" s="1529">
        <v>56651.325820819999</v>
      </c>
      <c r="T7" s="1529">
        <v>15683.916482229999</v>
      </c>
      <c r="U7" s="1529">
        <v>47757.504954019998</v>
      </c>
      <c r="V7" s="1529">
        <v>67025.320324269996</v>
      </c>
      <c r="W7" s="1529">
        <v>56523.352520019995</v>
      </c>
      <c r="X7" s="1529">
        <v>53878.565119160005</v>
      </c>
      <c r="Y7" s="1529">
        <v>52695.870519620003</v>
      </c>
      <c r="Z7" s="1529">
        <v>60219.943161850002</v>
      </c>
      <c r="AA7" s="1529">
        <v>57987.057687289998</v>
      </c>
      <c r="AB7" s="1529">
        <v>57094.868386150003</v>
      </c>
      <c r="AC7" s="1529">
        <v>80286.345079990002</v>
      </c>
      <c r="AD7" s="1529">
        <v>78913.390870350006</v>
      </c>
      <c r="AE7" s="1529">
        <v>59181.235715820003</v>
      </c>
      <c r="AF7" s="1529">
        <v>55661.118813160007</v>
      </c>
      <c r="AG7" s="1529">
        <v>45032.445387370004</v>
      </c>
      <c r="AH7" s="1529">
        <v>109648.64758747999</v>
      </c>
      <c r="AI7" s="1529">
        <v>38126.504932620002</v>
      </c>
      <c r="AJ7" s="1529">
        <v>25702.710447109999</v>
      </c>
      <c r="AK7" s="1529">
        <v>79285.709784389997</v>
      </c>
      <c r="AL7" s="1529">
        <v>59154.974534300003</v>
      </c>
      <c r="AM7" s="1529">
        <v>144629.82981026001</v>
      </c>
      <c r="AN7" s="1529">
        <v>201917.36189154998</v>
      </c>
      <c r="AO7" s="1529">
        <v>152856.42795088</v>
      </c>
      <c r="AP7" s="1529">
        <v>128814.36617569</v>
      </c>
      <c r="AQ7" s="1529">
        <v>209491.55489204999</v>
      </c>
      <c r="AR7" s="1529">
        <v>166104.01715217001</v>
      </c>
      <c r="AS7" s="1529">
        <v>180455.54189323002</v>
      </c>
      <c r="AT7" s="1529">
        <v>243122.17473316001</v>
      </c>
      <c r="AU7" s="1529">
        <v>106801.99481975999</v>
      </c>
      <c r="AV7" s="1529">
        <v>228078.68263891002</v>
      </c>
      <c r="AW7" s="1529">
        <v>146678.97821113002</v>
      </c>
      <c r="AX7" s="1529">
        <v>153551.79617395002</v>
      </c>
      <c r="AY7" s="1529">
        <v>222630.87915746</v>
      </c>
      <c r="AZ7" s="1529">
        <v>186284.46304057998</v>
      </c>
      <c r="BA7" s="1529">
        <v>316146.16237054998</v>
      </c>
      <c r="BB7" s="1529">
        <v>320554.95126846002</v>
      </c>
      <c r="BC7" s="1529">
        <v>485744.49521711998</v>
      </c>
      <c r="BD7" s="1529">
        <v>653847.16005601001</v>
      </c>
      <c r="BE7" s="1529">
        <v>312157.55498298997</v>
      </c>
      <c r="BF7" s="1529">
        <v>265947.45670717</v>
      </c>
      <c r="BG7" s="1530">
        <v>131940.86724441999</v>
      </c>
      <c r="BH7" s="1531">
        <v>86089.530866479996</v>
      </c>
      <c r="BI7" s="1529">
        <v>38555.365572940005</v>
      </c>
      <c r="BJ7" s="1530">
        <v>99738.78304794</v>
      </c>
      <c r="BK7" s="1529">
        <v>71566.320525869989</v>
      </c>
      <c r="BL7" s="1529">
        <v>114683.23078905999</v>
      </c>
      <c r="BM7" s="1530">
        <v>75515.691852350006</v>
      </c>
      <c r="BN7" s="1529">
        <v>88894.595042279994</v>
      </c>
      <c r="BO7" s="1529">
        <v>156522.05138593999</v>
      </c>
      <c r="BP7" s="1532">
        <v>296191.03919933003</v>
      </c>
      <c r="BR7" s="2091"/>
    </row>
    <row r="8" spans="1:70" s="989" customFormat="1">
      <c r="A8" s="1052" t="s">
        <v>630</v>
      </c>
      <c r="B8" s="1529">
        <v>5688907.1919626296</v>
      </c>
      <c r="C8" s="1529">
        <v>5913045.3454414997</v>
      </c>
      <c r="D8" s="1529">
        <v>6004952.5801169695</v>
      </c>
      <c r="E8" s="1529">
        <v>6264354.82384523</v>
      </c>
      <c r="F8" s="1529">
        <v>6337474.9484250192</v>
      </c>
      <c r="G8" s="1529">
        <v>5993109.1887040194</v>
      </c>
      <c r="H8" s="1529">
        <v>6002552.7363293897</v>
      </c>
      <c r="I8" s="1529">
        <v>5544240.2757422691</v>
      </c>
      <c r="J8" s="1529">
        <v>5678984.6101496201</v>
      </c>
      <c r="K8" s="1529">
        <v>5474164.2439675797</v>
      </c>
      <c r="L8" s="1529">
        <v>4921655.5232263701</v>
      </c>
      <c r="M8" s="1529">
        <v>5359358.7322899001</v>
      </c>
      <c r="N8" s="1529">
        <v>5756991.6355982497</v>
      </c>
      <c r="O8" s="1529">
        <v>5913046.0318044499</v>
      </c>
      <c r="P8" s="1529">
        <v>5417646.1716686394</v>
      </c>
      <c r="Q8" s="1529">
        <v>7132975.6295074904</v>
      </c>
      <c r="R8" s="1529">
        <v>5293435.6484215399</v>
      </c>
      <c r="S8" s="1529">
        <v>5386896.5438292995</v>
      </c>
      <c r="T8" s="1529">
        <v>5097889.6776129501</v>
      </c>
      <c r="U8" s="1529">
        <v>4716313.4785549007</v>
      </c>
      <c r="V8" s="1529">
        <v>4819748.9644309701</v>
      </c>
      <c r="W8" s="1529">
        <v>5111210.97281704</v>
      </c>
      <c r="X8" s="1529">
        <v>4983826.0228728801</v>
      </c>
      <c r="Y8" s="1529">
        <v>5058314.7591848802</v>
      </c>
      <c r="Z8" s="1529">
        <v>4995271.7089605499</v>
      </c>
      <c r="AA8" s="1529">
        <v>4946676.83664467</v>
      </c>
      <c r="AB8" s="1529">
        <v>4879865.5021225708</v>
      </c>
      <c r="AC8" s="1529">
        <v>7348315.3957042694</v>
      </c>
      <c r="AD8" s="1529">
        <v>7728906.4511639299</v>
      </c>
      <c r="AE8" s="1529">
        <v>7301484.7372886799</v>
      </c>
      <c r="AF8" s="1529">
        <v>7517659.4490564596</v>
      </c>
      <c r="AG8" s="1529">
        <v>7334956.8960007001</v>
      </c>
      <c r="AH8" s="1529">
        <v>7699053.1448211502</v>
      </c>
      <c r="AI8" s="1529">
        <v>6165074.4190121507</v>
      </c>
      <c r="AJ8" s="1529">
        <v>7181595.4318955597</v>
      </c>
      <c r="AK8" s="1529">
        <v>6089212.6116929809</v>
      </c>
      <c r="AL8" s="1529">
        <v>6516599.1883718697</v>
      </c>
      <c r="AM8" s="1529">
        <v>6209108.0316873603</v>
      </c>
      <c r="AN8" s="1529">
        <v>6135453.0495587401</v>
      </c>
      <c r="AO8" s="1529">
        <v>6390693.9817171702</v>
      </c>
      <c r="AP8" s="1529">
        <v>6846752.3138233703</v>
      </c>
      <c r="AQ8" s="1529">
        <v>7413510.2991741505</v>
      </c>
      <c r="AR8" s="1529">
        <v>8213485.6128541399</v>
      </c>
      <c r="AS8" s="1529">
        <v>10212769.330229199</v>
      </c>
      <c r="AT8" s="1529">
        <v>9428768.8054030892</v>
      </c>
      <c r="AU8" s="1529">
        <v>11937107.2088257</v>
      </c>
      <c r="AV8" s="1529">
        <v>12128215.3449165</v>
      </c>
      <c r="AW8" s="1529">
        <v>13884770.397939</v>
      </c>
      <c r="AX8" s="1529">
        <v>14965252.979319802</v>
      </c>
      <c r="AY8" s="1529">
        <v>13125095.552032599</v>
      </c>
      <c r="AZ8" s="1529">
        <v>14470267.297157802</v>
      </c>
      <c r="BA8" s="1529">
        <v>14344501.7608076</v>
      </c>
      <c r="BB8" s="1529">
        <v>14000181.033213601</v>
      </c>
      <c r="BC8" s="1529">
        <v>14798472.200775798</v>
      </c>
      <c r="BD8" s="1529">
        <v>14090229.6307166</v>
      </c>
      <c r="BE8" s="1529">
        <v>13936878.145106301</v>
      </c>
      <c r="BF8" s="1529">
        <v>14536627.683247499</v>
      </c>
      <c r="BG8" s="1530">
        <v>14210073.644507099</v>
      </c>
      <c r="BH8" s="1531">
        <v>13347714.1067596</v>
      </c>
      <c r="BI8" s="1529">
        <v>13133061.988631001</v>
      </c>
      <c r="BJ8" s="1530">
        <v>13026991.068439199</v>
      </c>
      <c r="BK8" s="1529">
        <v>13443482.774685599</v>
      </c>
      <c r="BL8" s="1529">
        <v>13761002.483869199</v>
      </c>
      <c r="BM8" s="1530">
        <v>13267507.436622199</v>
      </c>
      <c r="BN8" s="1529">
        <v>13199498.692319801</v>
      </c>
      <c r="BO8" s="1529">
        <v>12412257.635384301</v>
      </c>
      <c r="BP8" s="1532">
        <v>11455023.359144099</v>
      </c>
      <c r="BR8" s="2091"/>
    </row>
    <row r="9" spans="1:70" s="989" customFormat="1">
      <c r="A9" s="1053" t="s">
        <v>631</v>
      </c>
      <c r="B9" s="1529">
        <v>552180.90836531005</v>
      </c>
      <c r="C9" s="1529">
        <v>650266.15965716005</v>
      </c>
      <c r="D9" s="1529">
        <v>921910.38562702003</v>
      </c>
      <c r="E9" s="1529">
        <v>716973.31907831004</v>
      </c>
      <c r="F9" s="1529">
        <v>574890.51495834999</v>
      </c>
      <c r="G9" s="1529">
        <v>404564.02584354999</v>
      </c>
      <c r="H9" s="1529">
        <v>453740.84802284004</v>
      </c>
      <c r="I9" s="1529">
        <v>357333.40112135996</v>
      </c>
      <c r="J9" s="1529">
        <v>410684.85272611998</v>
      </c>
      <c r="K9" s="1529">
        <v>516256.72807365999</v>
      </c>
      <c r="L9" s="1529">
        <v>303573.32970673998</v>
      </c>
      <c r="M9" s="1529">
        <v>576995.13979179005</v>
      </c>
      <c r="N9" s="1529">
        <v>640496.37716860999</v>
      </c>
      <c r="O9" s="1529">
        <v>650266.84602010995</v>
      </c>
      <c r="P9" s="1529">
        <v>485311.74526825</v>
      </c>
      <c r="Q9" s="1529">
        <v>216467.09595095998</v>
      </c>
      <c r="R9" s="1529">
        <v>110283.86763775999</v>
      </c>
      <c r="S9" s="1529">
        <v>541449.40369899001</v>
      </c>
      <c r="T9" s="1529">
        <v>494050.17446791998</v>
      </c>
      <c r="U9" s="1529">
        <v>389198.06616639002</v>
      </c>
      <c r="V9" s="1529">
        <v>511115.80549072998</v>
      </c>
      <c r="W9" s="1529">
        <v>1000942.54901689</v>
      </c>
      <c r="X9" s="1529">
        <v>898518.41993532993</v>
      </c>
      <c r="Y9" s="1529">
        <v>1126915.82903663</v>
      </c>
      <c r="Z9" s="1529">
        <v>843223.03672761994</v>
      </c>
      <c r="AA9" s="1529">
        <v>1066820.41378057</v>
      </c>
      <c r="AB9" s="1529">
        <v>1128277.3760005902</v>
      </c>
      <c r="AC9" s="1529">
        <v>1934552.4750423201</v>
      </c>
      <c r="AD9" s="1529">
        <v>2140883.3662233897</v>
      </c>
      <c r="AE9" s="1529">
        <v>1986091.3463526799</v>
      </c>
      <c r="AF9" s="1529">
        <v>2332650.06343769</v>
      </c>
      <c r="AG9" s="1529">
        <v>2409178.2114736699</v>
      </c>
      <c r="AH9" s="1529">
        <v>2473096.9880379201</v>
      </c>
      <c r="AI9" s="1529">
        <v>3296417.5319133997</v>
      </c>
      <c r="AJ9" s="1529">
        <v>3004114.2635418903</v>
      </c>
      <c r="AK9" s="1529">
        <v>2084160.01643966</v>
      </c>
      <c r="AL9" s="1529">
        <v>2228634.8889685096</v>
      </c>
      <c r="AM9" s="1529">
        <v>1815863.3058222099</v>
      </c>
      <c r="AN9" s="1529">
        <v>1847694.8714675901</v>
      </c>
      <c r="AO9" s="1529">
        <v>2079248.8917047</v>
      </c>
      <c r="AP9" s="1529">
        <v>2104145.2577743703</v>
      </c>
      <c r="AQ9" s="1529">
        <v>2400012.6916837404</v>
      </c>
      <c r="AR9" s="1529">
        <v>2632257.0998308598</v>
      </c>
      <c r="AS9" s="1529">
        <v>2778522.91488988</v>
      </c>
      <c r="AT9" s="1529">
        <v>3272648.2126777</v>
      </c>
      <c r="AU9" s="1529">
        <v>3684526.1119824303</v>
      </c>
      <c r="AV9" s="1529">
        <v>3150766.3155614599</v>
      </c>
      <c r="AW9" s="1529">
        <v>2781976.8396537998</v>
      </c>
      <c r="AX9" s="1529">
        <v>3084855.1602034001</v>
      </c>
      <c r="AY9" s="1529">
        <v>2554496.55723349</v>
      </c>
      <c r="AZ9" s="1529">
        <v>3617612.0013049399</v>
      </c>
      <c r="BA9" s="1529">
        <v>3306474.4153581602</v>
      </c>
      <c r="BB9" s="1529">
        <v>3674276.5020977203</v>
      </c>
      <c r="BC9" s="1529">
        <v>3962134.0104652401</v>
      </c>
      <c r="BD9" s="1529">
        <v>2965340.2823828198</v>
      </c>
      <c r="BE9" s="1529">
        <v>3134933.3580547599</v>
      </c>
      <c r="BF9" s="1529">
        <v>2661043.4289365001</v>
      </c>
      <c r="BG9" s="1530">
        <v>4232411.6446676897</v>
      </c>
      <c r="BH9" s="1531">
        <v>3460373.2147683902</v>
      </c>
      <c r="BI9" s="1529">
        <v>2975548.6192116803</v>
      </c>
      <c r="BJ9" s="1530">
        <v>3303936.439421</v>
      </c>
      <c r="BK9" s="1529">
        <v>2836584.3411985096</v>
      </c>
      <c r="BL9" s="1529">
        <v>3734809.9797601602</v>
      </c>
      <c r="BM9" s="1530">
        <v>3398210.8334697597</v>
      </c>
      <c r="BN9" s="1529">
        <v>3465398.85324215</v>
      </c>
      <c r="BO9" s="1529">
        <v>3502181.8973183199</v>
      </c>
      <c r="BP9" s="1532">
        <v>2940189.8195263399</v>
      </c>
      <c r="BR9" s="2092"/>
    </row>
    <row r="10" spans="1:70" s="989" customFormat="1">
      <c r="A10" s="1052" t="s">
        <v>715</v>
      </c>
      <c r="B10" s="1529">
        <v>1.0494223999999999</v>
      </c>
      <c r="C10" s="1529">
        <v>23.610298280000002</v>
      </c>
      <c r="D10" s="1529">
        <v>42.069687939999994</v>
      </c>
      <c r="E10" s="1529">
        <v>51.357604889999998</v>
      </c>
      <c r="F10" s="1529">
        <v>87.887155870000001</v>
      </c>
      <c r="G10" s="1529">
        <v>109.4872598</v>
      </c>
      <c r="H10" s="1529">
        <v>115.38451998000001</v>
      </c>
      <c r="I10" s="1529">
        <v>144.68754235</v>
      </c>
      <c r="J10" s="1529">
        <v>168.46395321</v>
      </c>
      <c r="K10" s="1529">
        <v>328189.34291390004</v>
      </c>
      <c r="L10" s="1529">
        <v>328209.51408465003</v>
      </c>
      <c r="M10" s="1529">
        <v>386993.30765204999</v>
      </c>
      <c r="N10" s="1529">
        <v>654.44266049999999</v>
      </c>
      <c r="O10" s="1529">
        <v>23.610298280000002</v>
      </c>
      <c r="P10" s="1529">
        <v>683.01485696999998</v>
      </c>
      <c r="Q10" s="1529">
        <v>702.76182460000007</v>
      </c>
      <c r="R10" s="1529">
        <v>725.87020417999997</v>
      </c>
      <c r="S10" s="1529">
        <v>745.25016601999994</v>
      </c>
      <c r="T10" s="1529">
        <v>763.80001634000007</v>
      </c>
      <c r="U10" s="1529">
        <v>384.60024476000001</v>
      </c>
      <c r="V10" s="1529">
        <v>413.76140597000006</v>
      </c>
      <c r="W10" s="1529">
        <v>435.25909350000001</v>
      </c>
      <c r="X10" s="1529">
        <v>482.00595816000003</v>
      </c>
      <c r="Y10" s="1529">
        <v>499.18732474000001</v>
      </c>
      <c r="Z10" s="1529">
        <v>518.75014355999997</v>
      </c>
      <c r="AA10" s="1529">
        <v>538.31815394</v>
      </c>
      <c r="AB10" s="1529">
        <v>556.82775242999992</v>
      </c>
      <c r="AC10" s="1529">
        <v>828.20773035000002</v>
      </c>
      <c r="AD10" s="1529">
        <v>856.44962824000004</v>
      </c>
      <c r="AE10" s="1529">
        <v>967.94756253000003</v>
      </c>
      <c r="AF10" s="1529">
        <v>994.94171413999993</v>
      </c>
      <c r="AG10" s="1529">
        <v>1028.0079710299999</v>
      </c>
      <c r="AH10" s="1529">
        <v>1059.5790517200001</v>
      </c>
      <c r="AI10" s="1529">
        <v>2199617.4560230901</v>
      </c>
      <c r="AJ10" s="1529">
        <v>2152767.6300991299</v>
      </c>
      <c r="AK10" s="1529">
        <v>2190678.1724222098</v>
      </c>
      <c r="AL10" s="1529">
        <v>2197877.16406128</v>
      </c>
      <c r="AM10" s="1529">
        <v>2195154.0840986101</v>
      </c>
      <c r="AN10" s="1529">
        <v>2200234.5643387702</v>
      </c>
      <c r="AO10" s="1529">
        <v>2205283.7403196599</v>
      </c>
      <c r="AP10" s="1529">
        <v>2232171.12887921</v>
      </c>
      <c r="AQ10" s="1529">
        <v>2211838.8748439802</v>
      </c>
      <c r="AR10" s="1529">
        <v>2208012.4695806699</v>
      </c>
      <c r="AS10" s="1529">
        <v>2351243.5951865497</v>
      </c>
      <c r="AT10" s="1529">
        <v>2421878.56040629</v>
      </c>
      <c r="AU10" s="1529">
        <v>2601148.0886705802</v>
      </c>
      <c r="AV10" s="1529">
        <v>2599427.6638609301</v>
      </c>
      <c r="AW10" s="1529">
        <v>2586294.0191794503</v>
      </c>
      <c r="AX10" s="1529">
        <v>2592708.7301008301</v>
      </c>
      <c r="AY10" s="1529">
        <v>2776141.5309705799</v>
      </c>
      <c r="AZ10" s="1529">
        <v>2762688.7209347798</v>
      </c>
      <c r="BA10" s="1529">
        <v>2874408.0701520499</v>
      </c>
      <c r="BB10" s="1529">
        <v>2882219.1910510096</v>
      </c>
      <c r="BC10" s="1529">
        <v>2899836.8131846497</v>
      </c>
      <c r="BD10" s="1529">
        <v>3067166.84973406</v>
      </c>
      <c r="BE10" s="1529">
        <v>3093255.6324871401</v>
      </c>
      <c r="BF10" s="1529">
        <v>3066847.8678441201</v>
      </c>
      <c r="BG10" s="1530">
        <v>3091125.4410998998</v>
      </c>
      <c r="BH10" s="1531">
        <v>3099022.2653378798</v>
      </c>
      <c r="BI10" s="1529">
        <v>3133603.1854193397</v>
      </c>
      <c r="BJ10" s="1530">
        <v>3366057.8994467002</v>
      </c>
      <c r="BK10" s="1529">
        <v>3430277.1681008199</v>
      </c>
      <c r="BL10" s="1529">
        <v>3443641.5274203797</v>
      </c>
      <c r="BM10" s="1530">
        <v>3456181.2389483703</v>
      </c>
      <c r="BN10" s="1529">
        <v>3468582.6157844104</v>
      </c>
      <c r="BO10" s="1529">
        <v>3483068.7685741601</v>
      </c>
      <c r="BP10" s="1532">
        <v>3524865.2925442201</v>
      </c>
      <c r="BR10" s="2091"/>
    </row>
    <row r="11" spans="1:70" s="989" customFormat="1">
      <c r="A11" s="1052" t="s">
        <v>633</v>
      </c>
      <c r="B11" s="1529">
        <v>401936.35812968999</v>
      </c>
      <c r="C11" s="1529">
        <v>402976.63143337</v>
      </c>
      <c r="D11" s="1529">
        <v>400581.64237292</v>
      </c>
      <c r="E11" s="1529">
        <v>401985.90156771999</v>
      </c>
      <c r="F11" s="1529">
        <v>398189.33994477004</v>
      </c>
      <c r="G11" s="1529">
        <v>394782.92867887998</v>
      </c>
      <c r="H11" s="1529">
        <v>385663.48708370002</v>
      </c>
      <c r="I11" s="1529">
        <v>385132.06901312998</v>
      </c>
      <c r="J11" s="1529">
        <v>403478.10393161001</v>
      </c>
      <c r="K11" s="1529">
        <v>406403.07790053001</v>
      </c>
      <c r="L11" s="1529">
        <v>395319.97110645002</v>
      </c>
      <c r="M11" s="1529">
        <v>467876.78056602</v>
      </c>
      <c r="N11" s="1529">
        <v>454201.30497244</v>
      </c>
      <c r="O11" s="1529">
        <v>402976.63143337</v>
      </c>
      <c r="P11" s="1529">
        <v>457402.47363826999</v>
      </c>
      <c r="Q11" s="1529">
        <v>462814.61314696004</v>
      </c>
      <c r="R11" s="1529">
        <v>459081.27713439002</v>
      </c>
      <c r="S11" s="1529">
        <v>463492.02349092998</v>
      </c>
      <c r="T11" s="1529">
        <v>461926.12298915</v>
      </c>
      <c r="U11" s="1529">
        <v>461926.12298915</v>
      </c>
      <c r="V11" s="1529">
        <v>451675.06231715</v>
      </c>
      <c r="W11" s="1529">
        <v>456480.80886948999</v>
      </c>
      <c r="X11" s="1529">
        <v>456480.80886948999</v>
      </c>
      <c r="Y11" s="1529">
        <v>408027.86854386999</v>
      </c>
      <c r="Z11" s="1529">
        <v>415187.25780589</v>
      </c>
      <c r="AA11" s="1529">
        <v>415187.25780589</v>
      </c>
      <c r="AB11" s="1529">
        <v>413448.54760128999</v>
      </c>
      <c r="AC11" s="1529">
        <v>592637.29894948995</v>
      </c>
      <c r="AD11" s="1529">
        <v>592637.29894948995</v>
      </c>
      <c r="AE11" s="1529">
        <v>638814.42140018009</v>
      </c>
      <c r="AF11" s="1529">
        <v>637931.69322606002</v>
      </c>
      <c r="AG11" s="1529">
        <v>627368.75508459995</v>
      </c>
      <c r="AH11" s="1529">
        <v>617456.07808775001</v>
      </c>
      <c r="AI11" s="1529">
        <v>611930.36968484998</v>
      </c>
      <c r="AJ11" s="1529">
        <v>618968.39301609993</v>
      </c>
      <c r="AK11" s="1529">
        <v>619163.69682283001</v>
      </c>
      <c r="AL11" s="1529">
        <v>624194.00629956007</v>
      </c>
      <c r="AM11" s="1529">
        <v>627343.74630666</v>
      </c>
      <c r="AN11" s="1529">
        <v>631681.31708161999</v>
      </c>
      <c r="AO11" s="1529">
        <v>631681.31708161999</v>
      </c>
      <c r="AP11" s="1529">
        <v>631681.31708161999</v>
      </c>
      <c r="AQ11" s="1529">
        <v>631681.31708161999</v>
      </c>
      <c r="AR11" s="1529">
        <v>631681.31708161999</v>
      </c>
      <c r="AS11" s="1529">
        <v>631681.31708161999</v>
      </c>
      <c r="AT11" s="1529">
        <v>631681.31708161999</v>
      </c>
      <c r="AU11" s="1529">
        <v>650823.77680668002</v>
      </c>
      <c r="AV11" s="1529">
        <v>650823.77680668002</v>
      </c>
      <c r="AW11" s="1529">
        <v>650823.77680668002</v>
      </c>
      <c r="AX11" s="1529">
        <v>650823.77680668002</v>
      </c>
      <c r="AY11" s="1529">
        <v>650823.77680668002</v>
      </c>
      <c r="AZ11" s="1529">
        <v>650823.77680668002</v>
      </c>
      <c r="BA11" s="1529">
        <v>650823.77680668002</v>
      </c>
      <c r="BB11" s="1529">
        <v>661950.99614373001</v>
      </c>
      <c r="BC11" s="1529">
        <v>662020.66092557996</v>
      </c>
      <c r="BD11" s="1529">
        <v>661984.75643502001</v>
      </c>
      <c r="BE11" s="1529">
        <v>634325.95025517</v>
      </c>
      <c r="BF11" s="1529">
        <v>635245.59810698999</v>
      </c>
      <c r="BG11" s="1530">
        <v>639069.94951513002</v>
      </c>
      <c r="BH11" s="1531">
        <v>639069.94951513002</v>
      </c>
      <c r="BI11" s="1529">
        <v>639028.70930668002</v>
      </c>
      <c r="BJ11" s="1530">
        <v>639028.70930668002</v>
      </c>
      <c r="BK11" s="1529">
        <v>748089.90722229006</v>
      </c>
      <c r="BL11" s="1529">
        <v>743882.82985184994</v>
      </c>
      <c r="BM11" s="1530">
        <v>743882.82985184994</v>
      </c>
      <c r="BN11" s="1529">
        <v>750362.66947631992</v>
      </c>
      <c r="BO11" s="1529">
        <v>743285.04594701005</v>
      </c>
      <c r="BP11" s="1532">
        <v>744557.96363567002</v>
      </c>
      <c r="BR11" s="2091"/>
    </row>
    <row r="12" spans="1:70" s="989" customFormat="1">
      <c r="A12" s="1052" t="s">
        <v>634</v>
      </c>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1529"/>
      <c r="Y12" s="1529">
        <v>0</v>
      </c>
      <c r="Z12" s="1529">
        <v>0</v>
      </c>
      <c r="AA12" s="1529">
        <v>0</v>
      </c>
      <c r="AB12" s="1529">
        <v>0</v>
      </c>
      <c r="AC12" s="1529">
        <v>0</v>
      </c>
      <c r="AD12" s="1529">
        <v>0</v>
      </c>
      <c r="AE12" s="1529">
        <v>0</v>
      </c>
      <c r="AF12" s="1529">
        <v>0</v>
      </c>
      <c r="AG12" s="1529">
        <v>0</v>
      </c>
      <c r="AH12" s="1529">
        <v>0</v>
      </c>
      <c r="AI12" s="1529">
        <v>742.55</v>
      </c>
      <c r="AJ12" s="1529">
        <v>743.8</v>
      </c>
      <c r="AK12" s="1529">
        <v>745.05</v>
      </c>
      <c r="AL12" s="1529">
        <v>749.3</v>
      </c>
      <c r="AM12" s="1529">
        <v>746.8</v>
      </c>
      <c r="AN12" s="1529">
        <v>744.55</v>
      </c>
      <c r="AO12" s="1529">
        <v>744.55</v>
      </c>
      <c r="AP12" s="1529">
        <v>744.55</v>
      </c>
      <c r="AQ12" s="1529">
        <v>744.55</v>
      </c>
      <c r="AR12" s="1529">
        <v>744.55</v>
      </c>
      <c r="AS12" s="1529">
        <v>744.55</v>
      </c>
      <c r="AT12" s="1529">
        <v>744.55</v>
      </c>
      <c r="AU12" s="1529">
        <v>744.55</v>
      </c>
      <c r="AV12" s="1529">
        <v>744.55</v>
      </c>
      <c r="AW12" s="1529">
        <v>744.55</v>
      </c>
      <c r="AX12" s="1529">
        <v>744.55</v>
      </c>
      <c r="AY12" s="1529">
        <v>744.55</v>
      </c>
      <c r="AZ12" s="1529">
        <v>744.55</v>
      </c>
      <c r="BA12" s="1529">
        <v>744.55</v>
      </c>
      <c r="BB12" s="1529">
        <v>744.55</v>
      </c>
      <c r="BC12" s="1529">
        <v>744.55</v>
      </c>
      <c r="BD12" s="1529">
        <v>744.55</v>
      </c>
      <c r="BE12" s="1529">
        <v>744.55</v>
      </c>
      <c r="BF12" s="1529">
        <v>744.55</v>
      </c>
      <c r="BG12" s="1530">
        <v>744.55</v>
      </c>
      <c r="BH12" s="1531">
        <v>744.55</v>
      </c>
      <c r="BI12" s="1529">
        <v>744.55</v>
      </c>
      <c r="BJ12" s="1530">
        <v>2258.19472129</v>
      </c>
      <c r="BK12" s="1529">
        <v>2258.19472129</v>
      </c>
      <c r="BL12" s="1529">
        <v>2258.19472129</v>
      </c>
      <c r="BM12" s="1530">
        <v>744.55</v>
      </c>
      <c r="BN12" s="1529">
        <v>744.55</v>
      </c>
      <c r="BO12" s="1529">
        <v>744.55</v>
      </c>
      <c r="BP12" s="1532">
        <v>744.55</v>
      </c>
      <c r="BR12" s="2091"/>
    </row>
    <row r="13" spans="1:70" s="989" customFormat="1">
      <c r="A13" s="1052" t="s">
        <v>635</v>
      </c>
      <c r="B13" s="1529"/>
      <c r="C13" s="1529"/>
      <c r="D13" s="1529"/>
      <c r="E13" s="1529"/>
      <c r="F13" s="1529"/>
      <c r="G13" s="1529"/>
      <c r="H13" s="1529"/>
      <c r="I13" s="1529"/>
      <c r="J13" s="1529"/>
      <c r="K13" s="1529"/>
      <c r="L13" s="1529"/>
      <c r="M13" s="1529"/>
      <c r="N13" s="1529"/>
      <c r="O13" s="1529"/>
      <c r="P13" s="1529"/>
      <c r="Q13" s="1529"/>
      <c r="R13" s="1529"/>
      <c r="S13" s="1529"/>
      <c r="T13" s="1529"/>
      <c r="U13" s="1529"/>
      <c r="V13" s="1529"/>
      <c r="W13" s="1529"/>
      <c r="X13" s="1529"/>
      <c r="Y13" s="1529"/>
      <c r="Z13" s="1529"/>
      <c r="AA13" s="1529"/>
      <c r="AB13" s="1529"/>
      <c r="AC13" s="1529"/>
      <c r="AD13" s="1529"/>
      <c r="AE13" s="1529"/>
      <c r="AF13" s="1529"/>
      <c r="AG13" s="1529"/>
      <c r="AH13" s="1529"/>
      <c r="AI13" s="1529">
        <v>233090.87369327</v>
      </c>
      <c r="AJ13" s="1529">
        <v>258087.98341921999</v>
      </c>
      <c r="AK13" s="1529">
        <v>0</v>
      </c>
      <c r="AL13" s="1529">
        <v>0</v>
      </c>
      <c r="AM13" s="1529">
        <v>96745.353843999997</v>
      </c>
      <c r="AN13" s="1529">
        <v>111065.85984141</v>
      </c>
      <c r="AO13" s="1529">
        <v>68620.513894939999</v>
      </c>
      <c r="AP13" s="1529">
        <v>67649.688829780003</v>
      </c>
      <c r="AQ13" s="1529">
        <v>482707.21718457999</v>
      </c>
      <c r="AR13" s="1529">
        <v>482058.87515353004</v>
      </c>
      <c r="AS13" s="1529">
        <v>484602.18426693999</v>
      </c>
      <c r="AT13" s="1529">
        <v>483727.13933571998</v>
      </c>
      <c r="AU13" s="1529">
        <v>16587.518105470001</v>
      </c>
      <c r="AV13" s="1529">
        <v>15306.116270709999</v>
      </c>
      <c r="AW13" s="1529">
        <v>20265.459734119999</v>
      </c>
      <c r="AX13" s="1529">
        <v>25213.486261270002</v>
      </c>
      <c r="AY13" s="1529">
        <v>18625.313425299999</v>
      </c>
      <c r="AZ13" s="1529">
        <v>19104.085794849998</v>
      </c>
      <c r="BA13" s="1529">
        <v>18073.420946080001</v>
      </c>
      <c r="BB13" s="1529">
        <v>17547.441012490002</v>
      </c>
      <c r="BC13" s="1529">
        <v>17636.055184549998</v>
      </c>
      <c r="BD13" s="1529">
        <v>19100.58017877</v>
      </c>
      <c r="BE13" s="1529">
        <v>52831.417729970002</v>
      </c>
      <c r="BF13" s="1529">
        <v>101877.67006641001</v>
      </c>
      <c r="BG13" s="1530">
        <v>109236.06157600999</v>
      </c>
      <c r="BH13" s="1531">
        <v>103794.54786364999</v>
      </c>
      <c r="BI13" s="1529">
        <v>115985.68043452001</v>
      </c>
      <c r="BJ13" s="1530">
        <v>120662.89312377</v>
      </c>
      <c r="BK13" s="1529">
        <v>138651.31149804001</v>
      </c>
      <c r="BL13" s="1529">
        <v>136363.3883892</v>
      </c>
      <c r="BM13" s="1530">
        <v>114930.42853400999</v>
      </c>
      <c r="BN13" s="1529">
        <v>124959.25115555001</v>
      </c>
      <c r="BO13" s="1529">
        <v>144164.57160188002</v>
      </c>
      <c r="BP13" s="1532">
        <v>129114.46335198</v>
      </c>
      <c r="BR13" s="2091"/>
    </row>
    <row r="14" spans="1:70" s="989" customFormat="1">
      <c r="A14" s="1052" t="s">
        <v>636</v>
      </c>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29"/>
      <c r="AB14" s="1529"/>
      <c r="AC14" s="1529"/>
      <c r="AD14" s="1529"/>
      <c r="AE14" s="1529"/>
      <c r="AF14" s="1529"/>
      <c r="AG14" s="1529"/>
      <c r="AH14" s="1529"/>
      <c r="AI14" s="1529"/>
      <c r="AJ14" s="1529"/>
      <c r="AK14" s="1529"/>
      <c r="AL14" s="1529"/>
      <c r="AM14" s="1529"/>
      <c r="AN14" s="1529"/>
      <c r="AO14" s="1529"/>
      <c r="AP14" s="1529"/>
      <c r="AQ14" s="1529"/>
      <c r="AR14" s="1529"/>
      <c r="AS14" s="1529"/>
      <c r="AT14" s="1529"/>
      <c r="AU14" s="1529"/>
      <c r="AV14" s="1529"/>
      <c r="AW14" s="1529"/>
      <c r="AX14" s="1529"/>
      <c r="AY14" s="1529"/>
      <c r="AZ14" s="1529"/>
      <c r="BA14" s="1529"/>
      <c r="BB14" s="1529"/>
      <c r="BC14" s="1529"/>
      <c r="BD14" s="1529"/>
      <c r="BE14" s="1529"/>
      <c r="BF14" s="1529"/>
      <c r="BG14" s="1530"/>
      <c r="BH14" s="1531"/>
      <c r="BI14" s="1529"/>
      <c r="BJ14" s="1530"/>
      <c r="BK14" s="1529"/>
      <c r="BL14" s="1529"/>
      <c r="BM14" s="1530"/>
      <c r="BN14" s="1529"/>
      <c r="BO14" s="1529"/>
      <c r="BP14" s="1532"/>
      <c r="BR14" s="2091"/>
    </row>
    <row r="15" spans="1:70" s="989" customFormat="1">
      <c r="A15" s="1052" t="s">
        <v>637</v>
      </c>
      <c r="B15" s="1529"/>
      <c r="C15" s="1529"/>
      <c r="D15" s="1529"/>
      <c r="E15" s="1529"/>
      <c r="F15" s="1529"/>
      <c r="G15" s="1529"/>
      <c r="H15" s="1529"/>
      <c r="I15" s="1529"/>
      <c r="J15" s="1529"/>
      <c r="K15" s="1529"/>
      <c r="L15" s="1529"/>
      <c r="M15" s="1529"/>
      <c r="N15" s="1529"/>
      <c r="O15" s="1529"/>
      <c r="P15" s="1529"/>
      <c r="Q15" s="1529"/>
      <c r="R15" s="1529"/>
      <c r="S15" s="1529"/>
      <c r="T15" s="1529"/>
      <c r="U15" s="1529"/>
      <c r="V15" s="1529"/>
      <c r="W15" s="1529"/>
      <c r="X15" s="1529"/>
      <c r="Y15" s="1529"/>
      <c r="Z15" s="1529"/>
      <c r="AA15" s="1529"/>
      <c r="AB15" s="1529"/>
      <c r="AC15" s="1529"/>
      <c r="AD15" s="1529"/>
      <c r="AE15" s="1529"/>
      <c r="AF15" s="1529"/>
      <c r="AG15" s="1529"/>
      <c r="AH15" s="1529"/>
      <c r="AI15" s="1529"/>
      <c r="AJ15" s="1529"/>
      <c r="AK15" s="1529"/>
      <c r="AL15" s="1529"/>
      <c r="AM15" s="1529"/>
      <c r="AN15" s="1529"/>
      <c r="AO15" s="1529"/>
      <c r="AP15" s="1529"/>
      <c r="AQ15" s="1529"/>
      <c r="AR15" s="1529"/>
      <c r="AS15" s="1529"/>
      <c r="AT15" s="1529"/>
      <c r="AU15" s="1529"/>
      <c r="AV15" s="1529"/>
      <c r="AW15" s="1529"/>
      <c r="AX15" s="1529"/>
      <c r="AY15" s="1529"/>
      <c r="AZ15" s="1529"/>
      <c r="BA15" s="1529"/>
      <c r="BB15" s="1529"/>
      <c r="BC15" s="1529"/>
      <c r="BD15" s="1529"/>
      <c r="BE15" s="1529"/>
      <c r="BF15" s="1529"/>
      <c r="BG15" s="1530"/>
      <c r="BH15" s="1531"/>
      <c r="BI15" s="1529"/>
      <c r="BJ15" s="1530"/>
      <c r="BK15" s="1529"/>
      <c r="BL15" s="1529"/>
      <c r="BM15" s="1530"/>
      <c r="BN15" s="1529"/>
      <c r="BO15" s="1529"/>
      <c r="BP15" s="1532"/>
      <c r="BR15" s="2091"/>
    </row>
    <row r="16" spans="1:70" s="989" customFormat="1">
      <c r="A16" s="1054"/>
      <c r="B16" s="1533"/>
      <c r="C16" s="1533"/>
      <c r="D16" s="1533"/>
      <c r="E16" s="1533"/>
      <c r="F16" s="1533"/>
      <c r="G16" s="1533"/>
      <c r="H16" s="1533"/>
      <c r="I16" s="1533"/>
      <c r="J16" s="1533"/>
      <c r="K16" s="1533"/>
      <c r="L16" s="1533"/>
      <c r="M16" s="1533"/>
      <c r="N16" s="1533"/>
      <c r="O16" s="1533"/>
      <c r="P16" s="1533"/>
      <c r="Q16" s="1533"/>
      <c r="R16" s="1533"/>
      <c r="S16" s="1533"/>
      <c r="T16" s="1533"/>
      <c r="U16" s="1533"/>
      <c r="V16" s="1533"/>
      <c r="W16" s="1533"/>
      <c r="X16" s="1533"/>
      <c r="Y16" s="1533"/>
      <c r="Z16" s="1533"/>
      <c r="AA16" s="1533"/>
      <c r="AB16" s="1533"/>
      <c r="AC16" s="1533"/>
      <c r="AD16" s="1533"/>
      <c r="AE16" s="1533"/>
      <c r="AF16" s="1533"/>
      <c r="AG16" s="1533"/>
      <c r="AH16" s="1533"/>
      <c r="AI16" s="1533"/>
      <c r="AJ16" s="1533"/>
      <c r="AK16" s="1533"/>
      <c r="AL16" s="1533"/>
      <c r="AM16" s="1533"/>
      <c r="AN16" s="1533"/>
      <c r="AO16" s="1533"/>
      <c r="AP16" s="1533"/>
      <c r="AQ16" s="1533"/>
      <c r="AR16" s="1533"/>
      <c r="AS16" s="1533"/>
      <c r="AT16" s="1533"/>
      <c r="AU16" s="1533"/>
      <c r="AV16" s="1533"/>
      <c r="AW16" s="1533"/>
      <c r="AX16" s="1533"/>
      <c r="AY16" s="1533"/>
      <c r="AZ16" s="1533"/>
      <c r="BA16" s="1533"/>
      <c r="BB16" s="1533"/>
      <c r="BC16" s="1533"/>
      <c r="BD16" s="1533"/>
      <c r="BE16" s="1533"/>
      <c r="BF16" s="1533"/>
      <c r="BG16" s="1534"/>
      <c r="BH16" s="1535"/>
      <c r="BI16" s="1533"/>
      <c r="BJ16" s="1534"/>
      <c r="BK16" s="1533"/>
      <c r="BL16" s="1533"/>
      <c r="BM16" s="1534"/>
      <c r="BN16" s="1533"/>
      <c r="BO16" s="1533"/>
      <c r="BP16" s="1536"/>
      <c r="BR16" s="2093"/>
    </row>
    <row r="17" spans="1:70" s="989" customFormat="1">
      <c r="A17" s="1051" t="s">
        <v>638</v>
      </c>
      <c r="B17" s="1537">
        <v>1588531.47332985</v>
      </c>
      <c r="C17" s="1537">
        <v>1725444.55467141</v>
      </c>
      <c r="D17" s="1537">
        <v>1594247.9986185702</v>
      </c>
      <c r="E17" s="1537">
        <v>541780.73714504996</v>
      </c>
      <c r="F17" s="1537">
        <v>537292.83985747001</v>
      </c>
      <c r="G17" s="1537">
        <v>587460.81658979005</v>
      </c>
      <c r="H17" s="1537">
        <v>594051.65947591001</v>
      </c>
      <c r="I17" s="1537">
        <v>674277.69912735</v>
      </c>
      <c r="J17" s="1537">
        <v>755893.52993376995</v>
      </c>
      <c r="K17" s="1537">
        <v>922379.28646902007</v>
      </c>
      <c r="L17" s="1537">
        <v>886810.48779425002</v>
      </c>
      <c r="M17" s="1537">
        <v>886765.43660555</v>
      </c>
      <c r="N17" s="1537">
        <v>1263696.0183363601</v>
      </c>
      <c r="O17" s="1537">
        <v>1725444.55467141</v>
      </c>
      <c r="P17" s="1537">
        <v>1505384.1518238399</v>
      </c>
      <c r="Q17" s="1537">
        <v>1527410.04839529</v>
      </c>
      <c r="R17" s="1537">
        <v>1809331.5503469401</v>
      </c>
      <c r="S17" s="1537">
        <v>1686930.4009001399</v>
      </c>
      <c r="T17" s="1537">
        <v>1581471.4967276501</v>
      </c>
      <c r="U17" s="1537">
        <v>1539482.3203459198</v>
      </c>
      <c r="V17" s="1537">
        <v>2274290.9176753103</v>
      </c>
      <c r="W17" s="1537">
        <v>2513981.7854152401</v>
      </c>
      <c r="X17" s="1537">
        <v>2775608.6350192199</v>
      </c>
      <c r="Y17" s="1537">
        <v>2565548.8123506098</v>
      </c>
      <c r="Z17" s="1537">
        <v>3308039.1822393201</v>
      </c>
      <c r="AA17" s="1537">
        <v>3370945.1880087904</v>
      </c>
      <c r="AB17" s="1537">
        <v>3512164.2346850098</v>
      </c>
      <c r="AC17" s="1537">
        <v>3529321.0682940199</v>
      </c>
      <c r="AD17" s="1537">
        <v>3674254.0379494401</v>
      </c>
      <c r="AE17" s="1537">
        <v>3711617.0156718404</v>
      </c>
      <c r="AF17" s="1537">
        <v>3797785.6992167002</v>
      </c>
      <c r="AG17" s="1537">
        <v>4049251.4514052495</v>
      </c>
      <c r="AH17" s="1537">
        <v>4228524.4302730095</v>
      </c>
      <c r="AI17" s="1537">
        <v>5216631.5222728401</v>
      </c>
      <c r="AJ17" s="1537">
        <v>4679357.9956678199</v>
      </c>
      <c r="AK17" s="1537">
        <v>5071758.9669624893</v>
      </c>
      <c r="AL17" s="1537">
        <v>5558818.3228380401</v>
      </c>
      <c r="AM17" s="1537">
        <v>6214233.9582773298</v>
      </c>
      <c r="AN17" s="1537">
        <v>5540042.1967389202</v>
      </c>
      <c r="AO17" s="1537">
        <v>5545185.6365637789</v>
      </c>
      <c r="AP17" s="1537">
        <v>6063051.0981342196</v>
      </c>
      <c r="AQ17" s="1537">
        <v>5888595.6184347896</v>
      </c>
      <c r="AR17" s="1537">
        <v>5715938.9246184202</v>
      </c>
      <c r="AS17" s="1537">
        <v>5743674.9870342603</v>
      </c>
      <c r="AT17" s="1537">
        <v>5699497.5892698392</v>
      </c>
      <c r="AU17" s="1537">
        <v>5875341.1288731694</v>
      </c>
      <c r="AV17" s="1537">
        <v>6224098.6000614408</v>
      </c>
      <c r="AW17" s="1537">
        <v>6702817.03958664</v>
      </c>
      <c r="AX17" s="1537">
        <v>7156327.1299072905</v>
      </c>
      <c r="AY17" s="1537">
        <v>7485918.2053601202</v>
      </c>
      <c r="AZ17" s="1537">
        <v>6112479.3827319499</v>
      </c>
      <c r="BA17" s="1537">
        <v>6123615.8231186811</v>
      </c>
      <c r="BB17" s="1537">
        <v>6393508.4006166505</v>
      </c>
      <c r="BC17" s="1537">
        <v>6575940.7444135901</v>
      </c>
      <c r="BD17" s="1537">
        <v>7014939.510243441</v>
      </c>
      <c r="BE17" s="1537">
        <v>7310650.4610181004</v>
      </c>
      <c r="BF17" s="1537">
        <v>8028991.3689707313</v>
      </c>
      <c r="BG17" s="1538">
        <v>8124893.0787851792</v>
      </c>
      <c r="BH17" s="1539">
        <v>8377673.7253268808</v>
      </c>
      <c r="BI17" s="1537">
        <v>8475991.2109553088</v>
      </c>
      <c r="BJ17" s="1538">
        <v>9351822.1710571907</v>
      </c>
      <c r="BK17" s="1537">
        <v>9946308.7915183399</v>
      </c>
      <c r="BL17" s="1537">
        <v>9697128.8967143279</v>
      </c>
      <c r="BM17" s="1538">
        <v>9622349.6541879289</v>
      </c>
      <c r="BN17" s="1537">
        <v>10348004.88671132</v>
      </c>
      <c r="BO17" s="1537">
        <v>10682846.51677591</v>
      </c>
      <c r="BP17" s="1540">
        <v>11627995.34703441</v>
      </c>
      <c r="BR17" s="2090"/>
    </row>
    <row r="18" spans="1:70" s="989" customFormat="1">
      <c r="A18" s="1055" t="s">
        <v>639</v>
      </c>
      <c r="B18" s="1525">
        <v>55692.942999999999</v>
      </c>
      <c r="C18" s="1525">
        <v>60997.762000000002</v>
      </c>
      <c r="D18" s="1525">
        <v>78177.884999999995</v>
      </c>
      <c r="E18" s="1525">
        <v>39176.877990720001</v>
      </c>
      <c r="F18" s="1525">
        <v>42026.925999999999</v>
      </c>
      <c r="G18" s="1525">
        <v>40760.106</v>
      </c>
      <c r="H18" s="1525">
        <v>37281.072</v>
      </c>
      <c r="I18" s="1525">
        <v>36347.484000000004</v>
      </c>
      <c r="J18" s="1525">
        <v>35238.731</v>
      </c>
      <c r="K18" s="1525">
        <v>48836.430999999997</v>
      </c>
      <c r="L18" s="1525">
        <v>55908.895000000004</v>
      </c>
      <c r="M18" s="1525">
        <v>88137.494000000006</v>
      </c>
      <c r="N18" s="1525">
        <v>137355.95800000001</v>
      </c>
      <c r="O18" s="1525">
        <v>60997.762000000002</v>
      </c>
      <c r="P18" s="1525">
        <v>159899.37944931001</v>
      </c>
      <c r="Q18" s="1525">
        <v>173864.73500000002</v>
      </c>
      <c r="R18" s="1525">
        <v>181187.32199999999</v>
      </c>
      <c r="S18" s="1525">
        <v>176704.74977470998</v>
      </c>
      <c r="T18" s="1525">
        <v>108293.455</v>
      </c>
      <c r="U18" s="1525">
        <v>79337.106</v>
      </c>
      <c r="V18" s="1525">
        <v>36463.095000000001</v>
      </c>
      <c r="W18" s="1525">
        <v>100658.93700000001</v>
      </c>
      <c r="X18" s="1525">
        <v>212509.18099999998</v>
      </c>
      <c r="Y18" s="1525">
        <v>185065.37599999999</v>
      </c>
      <c r="Z18" s="1525">
        <v>156610.19699999999</v>
      </c>
      <c r="AA18" s="1525">
        <v>156834.641</v>
      </c>
      <c r="AB18" s="1525">
        <v>128193.57800000001</v>
      </c>
      <c r="AC18" s="1525">
        <v>122309.78400000001</v>
      </c>
      <c r="AD18" s="1525">
        <v>116783.09109999999</v>
      </c>
      <c r="AE18" s="1525">
        <v>83097.319000000003</v>
      </c>
      <c r="AF18" s="1525">
        <v>82986.175999999992</v>
      </c>
      <c r="AG18" s="1525">
        <v>150038.57180000001</v>
      </c>
      <c r="AH18" s="1525">
        <v>201057.4896</v>
      </c>
      <c r="AI18" s="1525">
        <v>343772.777</v>
      </c>
      <c r="AJ18" s="1525">
        <v>325014.93411261</v>
      </c>
      <c r="AK18" s="1525">
        <v>249165.39355000001</v>
      </c>
      <c r="AL18" s="1525">
        <v>243824.21980000002</v>
      </c>
      <c r="AM18" s="1525">
        <v>454794.37046070001</v>
      </c>
      <c r="AN18" s="1525">
        <v>467767.45616070001</v>
      </c>
      <c r="AO18" s="1525">
        <v>411777.11016069999</v>
      </c>
      <c r="AP18" s="1525">
        <v>362090.9669607</v>
      </c>
      <c r="AQ18" s="1525">
        <v>387959.67827705998</v>
      </c>
      <c r="AR18" s="1525">
        <v>369929.91018254001</v>
      </c>
      <c r="AS18" s="1525">
        <v>325776.86608254001</v>
      </c>
      <c r="AT18" s="1525">
        <v>294508.48478933005</v>
      </c>
      <c r="AU18" s="1525">
        <v>459120.90249697998</v>
      </c>
      <c r="AV18" s="1525">
        <v>446598.77889697999</v>
      </c>
      <c r="AW18" s="1525">
        <v>388648.89184697997</v>
      </c>
      <c r="AX18" s="1525">
        <v>314539.21189697995</v>
      </c>
      <c r="AY18" s="1525">
        <v>288598.94264697994</v>
      </c>
      <c r="AZ18" s="1525">
        <v>124498.03420071001</v>
      </c>
      <c r="BA18" s="1525">
        <v>126087.06704698</v>
      </c>
      <c r="BB18" s="1525">
        <v>183921.41059698001</v>
      </c>
      <c r="BC18" s="1525">
        <v>180099.30628601002</v>
      </c>
      <c r="BD18" s="1525">
        <v>215278.29764698001</v>
      </c>
      <c r="BE18" s="1525">
        <v>177658.15354698</v>
      </c>
      <c r="BF18" s="1525">
        <v>181744.66388014998</v>
      </c>
      <c r="BG18" s="1526">
        <v>464486.54284697998</v>
      </c>
      <c r="BH18" s="1527">
        <v>503915.05559942999</v>
      </c>
      <c r="BI18" s="1525">
        <v>427903.19647960999</v>
      </c>
      <c r="BJ18" s="1526">
        <v>420350.50681181002</v>
      </c>
      <c r="BK18" s="1525">
        <v>444413.70809697994</v>
      </c>
      <c r="BL18" s="1525">
        <v>474261.57270811999</v>
      </c>
      <c r="BM18" s="1526">
        <v>457418.81674697995</v>
      </c>
      <c r="BN18" s="1525">
        <v>465697.60304697999</v>
      </c>
      <c r="BO18" s="1525">
        <v>345410.02944697998</v>
      </c>
      <c r="BP18" s="1528">
        <v>370302.55599697999</v>
      </c>
      <c r="BR18" s="2094"/>
    </row>
    <row r="19" spans="1:70" s="989" customFormat="1">
      <c r="A19" s="1053" t="s">
        <v>716</v>
      </c>
      <c r="B19" s="1529">
        <v>26468.171999999999</v>
      </c>
      <c r="C19" s="1529">
        <v>34306.997000000003</v>
      </c>
      <c r="D19" s="1529">
        <v>36306.396999999997</v>
      </c>
      <c r="E19" s="1529">
        <v>36416.209990720003</v>
      </c>
      <c r="F19" s="1529">
        <v>37042.81</v>
      </c>
      <c r="G19" s="1529">
        <v>35076.788</v>
      </c>
      <c r="H19" s="1529">
        <v>35032.921999999999</v>
      </c>
      <c r="I19" s="1529">
        <v>34919.012000000002</v>
      </c>
      <c r="J19" s="1529">
        <v>34919.012000000002</v>
      </c>
      <c r="K19" s="1529">
        <v>21372.458999999999</v>
      </c>
      <c r="L19" s="1529">
        <v>21370.559000000001</v>
      </c>
      <c r="M19" s="1529">
        <v>21381.668000000001</v>
      </c>
      <c r="N19" s="1529">
        <v>52222.718000000001</v>
      </c>
      <c r="O19" s="1529">
        <v>34306.997000000003</v>
      </c>
      <c r="P19" s="1529">
        <v>21457.338449310002</v>
      </c>
      <c r="Q19" s="1529">
        <v>21382.611000000001</v>
      </c>
      <c r="R19" s="1529">
        <v>21366.161</v>
      </c>
      <c r="S19" s="1529">
        <v>22820.531774709998</v>
      </c>
      <c r="T19" s="1529">
        <v>21368.971000000001</v>
      </c>
      <c r="U19" s="1529">
        <v>21358.670999999998</v>
      </c>
      <c r="V19" s="1529">
        <v>21289.611000000001</v>
      </c>
      <c r="W19" s="1529">
        <v>94568.668000000005</v>
      </c>
      <c r="X19" s="1529">
        <v>206518.321</v>
      </c>
      <c r="Y19" s="1529">
        <v>115627.856</v>
      </c>
      <c r="Z19" s="1529">
        <v>96802.546000000002</v>
      </c>
      <c r="AA19" s="1529">
        <v>96419.191999999995</v>
      </c>
      <c r="AB19" s="1529">
        <v>82673.334000000003</v>
      </c>
      <c r="AC19" s="1529">
        <v>83464.672000000006</v>
      </c>
      <c r="AD19" s="1529">
        <v>83316.688099999999</v>
      </c>
      <c r="AE19" s="1529">
        <v>71531.063999999998</v>
      </c>
      <c r="AF19" s="1529">
        <v>75710.971999999994</v>
      </c>
      <c r="AG19" s="1529">
        <v>147749.7898</v>
      </c>
      <c r="AH19" s="1529">
        <v>187479.6826</v>
      </c>
      <c r="AI19" s="1529">
        <v>323795.55499999999</v>
      </c>
      <c r="AJ19" s="1529">
        <v>309414.95511261001</v>
      </c>
      <c r="AK19" s="1529">
        <v>236942.72355</v>
      </c>
      <c r="AL19" s="1529">
        <v>234684.52480000001</v>
      </c>
      <c r="AM19" s="1529">
        <v>427602.09346070001</v>
      </c>
      <c r="AN19" s="1529">
        <v>447981.15716070001</v>
      </c>
      <c r="AO19" s="1529">
        <v>392507.28916069999</v>
      </c>
      <c r="AP19" s="1529">
        <v>339338.68496069999</v>
      </c>
      <c r="AQ19" s="1529">
        <v>369531.38527705998</v>
      </c>
      <c r="AR19" s="1529">
        <v>351890.18918253999</v>
      </c>
      <c r="AS19" s="1529">
        <v>307199.26008253999</v>
      </c>
      <c r="AT19" s="1529">
        <v>276174.38878933003</v>
      </c>
      <c r="AU19" s="1529">
        <v>441685.91949697997</v>
      </c>
      <c r="AV19" s="1529">
        <v>430470.70089698001</v>
      </c>
      <c r="AW19" s="1529">
        <v>372383.26584697998</v>
      </c>
      <c r="AX19" s="1529">
        <v>312300.91689697996</v>
      </c>
      <c r="AY19" s="1529">
        <v>283482.35864697996</v>
      </c>
      <c r="AZ19" s="1529">
        <v>121291.58720071001</v>
      </c>
      <c r="BA19" s="1529">
        <v>121827.52904697999</v>
      </c>
      <c r="BB19" s="1529">
        <v>179876.15959698003</v>
      </c>
      <c r="BC19" s="1529">
        <v>176663.82628601001</v>
      </c>
      <c r="BD19" s="1529">
        <v>213437.71264698001</v>
      </c>
      <c r="BE19" s="1529">
        <v>173598.29354698001</v>
      </c>
      <c r="BF19" s="1529">
        <v>179846.01888014999</v>
      </c>
      <c r="BG19" s="1530">
        <v>450620.99484697997</v>
      </c>
      <c r="BH19" s="1531">
        <v>488716.38159942999</v>
      </c>
      <c r="BI19" s="1529">
        <v>413635.43747960997</v>
      </c>
      <c r="BJ19" s="1530">
        <v>408777.08781181002</v>
      </c>
      <c r="BK19" s="1529">
        <v>425935.53709697997</v>
      </c>
      <c r="BL19" s="1529">
        <v>462869.63270811999</v>
      </c>
      <c r="BM19" s="1530">
        <v>448281.64774697996</v>
      </c>
      <c r="BN19" s="1529">
        <v>432128.03604698001</v>
      </c>
      <c r="BO19" s="1529">
        <v>340832.66744697996</v>
      </c>
      <c r="BP19" s="1532">
        <v>365327.34599697997</v>
      </c>
      <c r="BR19" s="2092"/>
    </row>
    <row r="20" spans="1:70" s="989" customFormat="1">
      <c r="A20" s="1053" t="s">
        <v>717</v>
      </c>
      <c r="B20" s="1529">
        <v>29224.771000000001</v>
      </c>
      <c r="C20" s="1529">
        <v>26690.764999999999</v>
      </c>
      <c r="D20" s="1529">
        <v>41871.487999999998</v>
      </c>
      <c r="E20" s="1529">
        <v>2760.6680000000001</v>
      </c>
      <c r="F20" s="1529">
        <v>4984.116</v>
      </c>
      <c r="G20" s="1529">
        <v>5683.3180000000002</v>
      </c>
      <c r="H20" s="1529">
        <v>2248.15</v>
      </c>
      <c r="I20" s="1529">
        <v>1428.472</v>
      </c>
      <c r="J20" s="1529">
        <v>319.71899999999999</v>
      </c>
      <c r="K20" s="1529">
        <v>27463.972000000002</v>
      </c>
      <c r="L20" s="1529">
        <v>34538.336000000003</v>
      </c>
      <c r="M20" s="1529">
        <v>66755.826000000001</v>
      </c>
      <c r="N20" s="1529">
        <v>85133.24</v>
      </c>
      <c r="O20" s="1529">
        <v>26690.764999999999</v>
      </c>
      <c r="P20" s="1529">
        <v>138442.041</v>
      </c>
      <c r="Q20" s="1529">
        <v>152482.12400000001</v>
      </c>
      <c r="R20" s="1529">
        <v>159821.16099999999</v>
      </c>
      <c r="S20" s="1529">
        <v>153884.21799999999</v>
      </c>
      <c r="T20" s="1529">
        <v>86924.483999999997</v>
      </c>
      <c r="U20" s="1529">
        <v>57978.434999999998</v>
      </c>
      <c r="V20" s="1529">
        <v>15173.484</v>
      </c>
      <c r="W20" s="1529">
        <v>6090.2690000000002</v>
      </c>
      <c r="X20" s="1529">
        <v>5990.86</v>
      </c>
      <c r="Y20" s="1529">
        <v>69437.52</v>
      </c>
      <c r="Z20" s="1529">
        <v>59807.650999999998</v>
      </c>
      <c r="AA20" s="1529">
        <v>60415.449000000001</v>
      </c>
      <c r="AB20" s="1529">
        <v>45520.243999999999</v>
      </c>
      <c r="AC20" s="1529">
        <v>38845.112000000001</v>
      </c>
      <c r="AD20" s="1529">
        <v>33466.402999999998</v>
      </c>
      <c r="AE20" s="1529">
        <v>11566.254999999999</v>
      </c>
      <c r="AF20" s="1529">
        <v>7275.2039999999997</v>
      </c>
      <c r="AG20" s="1529">
        <v>2288.7820000000002</v>
      </c>
      <c r="AH20" s="1529">
        <v>13577.807000000001</v>
      </c>
      <c r="AI20" s="1529">
        <v>19977.222000000002</v>
      </c>
      <c r="AJ20" s="1529">
        <v>15599.978999999999</v>
      </c>
      <c r="AK20" s="1529">
        <v>12222.67</v>
      </c>
      <c r="AL20" s="1529">
        <v>9139.6949999999997</v>
      </c>
      <c r="AM20" s="1529">
        <v>27192.276999999998</v>
      </c>
      <c r="AN20" s="1529">
        <v>19786.298999999999</v>
      </c>
      <c r="AO20" s="1529">
        <v>19269.821</v>
      </c>
      <c r="AP20" s="1529">
        <v>22752.281999999999</v>
      </c>
      <c r="AQ20" s="1529">
        <v>18428.293000000001</v>
      </c>
      <c r="AR20" s="1529">
        <v>18039.721000000001</v>
      </c>
      <c r="AS20" s="1529">
        <v>18577.606</v>
      </c>
      <c r="AT20" s="1529">
        <v>18334.096000000001</v>
      </c>
      <c r="AU20" s="1529">
        <v>17434.983</v>
      </c>
      <c r="AV20" s="1529">
        <v>16128.078</v>
      </c>
      <c r="AW20" s="1529">
        <v>16265.626</v>
      </c>
      <c r="AX20" s="1529">
        <v>2238.2950000000001</v>
      </c>
      <c r="AY20" s="1529">
        <v>5116.5839999999998</v>
      </c>
      <c r="AZ20" s="1529">
        <v>3206.4470000000001</v>
      </c>
      <c r="BA20" s="1529">
        <v>4259.5379999999996</v>
      </c>
      <c r="BB20" s="1529">
        <v>4045.2510000000002</v>
      </c>
      <c r="BC20" s="1529">
        <v>3435.48</v>
      </c>
      <c r="BD20" s="1529">
        <v>1840.585</v>
      </c>
      <c r="BE20" s="1529">
        <v>4059.86</v>
      </c>
      <c r="BF20" s="1529">
        <v>1898.645</v>
      </c>
      <c r="BG20" s="1530">
        <v>13865.548000000001</v>
      </c>
      <c r="BH20" s="1531">
        <v>15198.674000000001</v>
      </c>
      <c r="BI20" s="1529">
        <v>14267.759</v>
      </c>
      <c r="BJ20" s="1530">
        <v>11573.419</v>
      </c>
      <c r="BK20" s="1529">
        <v>18478.170999999998</v>
      </c>
      <c r="BL20" s="1529">
        <v>11391.94</v>
      </c>
      <c r="BM20" s="1530">
        <v>9137.1689999999999</v>
      </c>
      <c r="BN20" s="1529">
        <v>33569.567000000003</v>
      </c>
      <c r="BO20" s="1529">
        <v>4577.3620000000001</v>
      </c>
      <c r="BP20" s="1532">
        <v>4975.21</v>
      </c>
      <c r="BR20" s="2092"/>
    </row>
    <row r="21" spans="1:70" s="989" customFormat="1">
      <c r="A21" s="1055" t="s">
        <v>642</v>
      </c>
      <c r="B21" s="1537">
        <v>209089.67431641</v>
      </c>
      <c r="C21" s="1537">
        <v>286333.95857169997</v>
      </c>
      <c r="D21" s="1537">
        <v>284935.91081259004</v>
      </c>
      <c r="E21" s="1537">
        <v>268151.32246026001</v>
      </c>
      <c r="F21" s="1537">
        <v>260865.80792319</v>
      </c>
      <c r="G21" s="1537">
        <v>266712.93492318998</v>
      </c>
      <c r="H21" s="1537">
        <v>250498.63359895998</v>
      </c>
      <c r="I21" s="1537">
        <v>253484.98992013998</v>
      </c>
      <c r="J21" s="1537">
        <v>243460.78829306999</v>
      </c>
      <c r="K21" s="1537">
        <v>246669.85395059999</v>
      </c>
      <c r="L21" s="1537">
        <v>241762.66429006998</v>
      </c>
      <c r="M21" s="1537">
        <v>241387.29771978999</v>
      </c>
      <c r="N21" s="1537">
        <v>474844.34372039</v>
      </c>
      <c r="O21" s="1537">
        <v>286333.95857169997</v>
      </c>
      <c r="P21" s="1537">
        <v>469099.55170221999</v>
      </c>
      <c r="Q21" s="1537">
        <v>667341.6177350299</v>
      </c>
      <c r="R21" s="1537">
        <v>657793.16573502996</v>
      </c>
      <c r="S21" s="1537">
        <v>636920.74720930995</v>
      </c>
      <c r="T21" s="1537">
        <v>637585.41455441003</v>
      </c>
      <c r="U21" s="1537">
        <v>658819.27032803989</v>
      </c>
      <c r="V21" s="1537">
        <v>614540.87403058994</v>
      </c>
      <c r="W21" s="1537">
        <v>612631.86620825005</v>
      </c>
      <c r="X21" s="1537">
        <v>607159.91420825</v>
      </c>
      <c r="Y21" s="1537">
        <v>653910.86228327989</v>
      </c>
      <c r="Z21" s="1537">
        <v>1627373.9239722001</v>
      </c>
      <c r="AA21" s="1537">
        <v>1526258.8689722002</v>
      </c>
      <c r="AB21" s="1537">
        <v>1748570.6861574901</v>
      </c>
      <c r="AC21" s="1537">
        <v>1746570.48862901</v>
      </c>
      <c r="AD21" s="1537">
        <v>1744751.0900749201</v>
      </c>
      <c r="AE21" s="1537">
        <v>1725614.8114001702</v>
      </c>
      <c r="AF21" s="1537">
        <v>1724167.0515112199</v>
      </c>
      <c r="AG21" s="1537">
        <v>1722826.1512369199</v>
      </c>
      <c r="AH21" s="1537">
        <v>1722826.27518268</v>
      </c>
      <c r="AI21" s="1537">
        <v>1710018.6973113699</v>
      </c>
      <c r="AJ21" s="1537">
        <v>1710018.6973113699</v>
      </c>
      <c r="AK21" s="1537">
        <v>1710018.6973113699</v>
      </c>
      <c r="AL21" s="1537">
        <v>1708087.4483113701</v>
      </c>
      <c r="AM21" s="1537">
        <v>1700320.26031137</v>
      </c>
      <c r="AN21" s="1537">
        <v>1700320.26031137</v>
      </c>
      <c r="AO21" s="1537">
        <v>1700365.33604576</v>
      </c>
      <c r="AP21" s="1537">
        <v>1699365.3464579899</v>
      </c>
      <c r="AQ21" s="1537">
        <v>1695516.2783945301</v>
      </c>
      <c r="AR21" s="1537">
        <v>1686783.9943945301</v>
      </c>
      <c r="AS21" s="1537">
        <v>1686783.9943945301</v>
      </c>
      <c r="AT21" s="1537">
        <v>1686783.9943945301</v>
      </c>
      <c r="AU21" s="1537">
        <v>1683646.5213945301</v>
      </c>
      <c r="AV21" s="1537">
        <v>1683646.5213945301</v>
      </c>
      <c r="AW21" s="1537">
        <v>1683646.5213945301</v>
      </c>
      <c r="AX21" s="1537">
        <v>1683646.5213945301</v>
      </c>
      <c r="AY21" s="1537">
        <v>1683646.5213945301</v>
      </c>
      <c r="AZ21" s="1537">
        <v>1766964.9813885</v>
      </c>
      <c r="BA21" s="1537">
        <v>1675467.4333945301</v>
      </c>
      <c r="BB21" s="1537">
        <v>1670595.5033945302</v>
      </c>
      <c r="BC21" s="1537">
        <v>1668543.7503945301</v>
      </c>
      <c r="BD21" s="1537">
        <v>1666711.4193945301</v>
      </c>
      <c r="BE21" s="1537">
        <v>1665014.0953945301</v>
      </c>
      <c r="BF21" s="1537">
        <v>1665014.0953945301</v>
      </c>
      <c r="BG21" s="1538">
        <v>1665014.0953945301</v>
      </c>
      <c r="BH21" s="1539">
        <v>1665014.0953945301</v>
      </c>
      <c r="BI21" s="1537">
        <v>1665014.0953945301</v>
      </c>
      <c r="BJ21" s="1538">
        <v>1665014.0953945301</v>
      </c>
      <c r="BK21" s="1537">
        <v>1665014.0953945301</v>
      </c>
      <c r="BL21" s="1537">
        <v>1665014.0953945301</v>
      </c>
      <c r="BM21" s="1538">
        <v>1663496.16839453</v>
      </c>
      <c r="BN21" s="1537">
        <v>1653815.24839453</v>
      </c>
      <c r="BO21" s="1537">
        <v>1651507.02539453</v>
      </c>
      <c r="BP21" s="1540">
        <v>1649445.6533945301</v>
      </c>
      <c r="BR21" s="2094"/>
    </row>
    <row r="22" spans="1:70" s="989" customFormat="1">
      <c r="A22" s="1053" t="s">
        <v>643</v>
      </c>
      <c r="B22" s="1529">
        <v>207613.27772745001</v>
      </c>
      <c r="C22" s="1529">
        <v>284873.87859194999</v>
      </c>
      <c r="D22" s="1529">
        <v>283475.49472745002</v>
      </c>
      <c r="E22" s="1529">
        <v>266567.82272744999</v>
      </c>
      <c r="F22" s="1529">
        <v>259282.20672745002</v>
      </c>
      <c r="G22" s="1529">
        <v>265129.33372744999</v>
      </c>
      <c r="H22" s="1529">
        <v>248915.02671973998</v>
      </c>
      <c r="I22" s="1529">
        <v>252024.41771973998</v>
      </c>
      <c r="J22" s="1529">
        <v>241999.20771973999</v>
      </c>
      <c r="K22" s="1529">
        <v>246669.13834886</v>
      </c>
      <c r="L22" s="1529">
        <v>241067.90334885998</v>
      </c>
      <c r="M22" s="1529">
        <v>241386.45534885998</v>
      </c>
      <c r="N22" s="1529">
        <v>474843.60134946002</v>
      </c>
      <c r="O22" s="1529">
        <v>284873.87859194999</v>
      </c>
      <c r="P22" s="1529">
        <v>469098.80190963001</v>
      </c>
      <c r="Q22" s="1529">
        <v>667340.62770048995</v>
      </c>
      <c r="R22" s="1529">
        <v>657792.17570049001</v>
      </c>
      <c r="S22" s="1529">
        <v>636919.73020219</v>
      </c>
      <c r="T22" s="1529">
        <v>637584.39754729008</v>
      </c>
      <c r="U22" s="1529">
        <v>658818.21441956994</v>
      </c>
      <c r="V22" s="1529">
        <v>614539.75241957</v>
      </c>
      <c r="W22" s="1529">
        <v>612630.72855775</v>
      </c>
      <c r="X22" s="1529">
        <v>607158.77655774995</v>
      </c>
      <c r="Y22" s="1529">
        <v>653909.72187807993</v>
      </c>
      <c r="Z22" s="1529">
        <v>1609887.2564705901</v>
      </c>
      <c r="AA22" s="1529">
        <v>1508772.2014705902</v>
      </c>
      <c r="AB22" s="1529">
        <v>1731084.0161502601</v>
      </c>
      <c r="AC22" s="1529">
        <v>1729054.0741502601</v>
      </c>
      <c r="AD22" s="1529">
        <v>1727234.5911502601</v>
      </c>
      <c r="AE22" s="1529">
        <v>1725613.4521502601</v>
      </c>
      <c r="AF22" s="1529">
        <v>1724165.6841502599</v>
      </c>
      <c r="AG22" s="1529">
        <v>1722824.5881497499</v>
      </c>
      <c r="AH22" s="1529">
        <v>1722824.5881497499</v>
      </c>
      <c r="AI22" s="1529">
        <v>1710016.9995919999</v>
      </c>
      <c r="AJ22" s="1529">
        <v>1710016.9995919999</v>
      </c>
      <c r="AK22" s="1529">
        <v>1710016.9995919999</v>
      </c>
      <c r="AL22" s="1529">
        <v>1708085.7505920001</v>
      </c>
      <c r="AM22" s="1529">
        <v>1700318.562592</v>
      </c>
      <c r="AN22" s="1529">
        <v>1700318.562592</v>
      </c>
      <c r="AO22" s="1529">
        <v>1700318.562592</v>
      </c>
      <c r="AP22" s="1529">
        <v>1699318.562592</v>
      </c>
      <c r="AQ22" s="1529">
        <v>1695514.562592</v>
      </c>
      <c r="AR22" s="1529">
        <v>1686782.278592</v>
      </c>
      <c r="AS22" s="1529">
        <v>1686782.278592</v>
      </c>
      <c r="AT22" s="1529">
        <v>1686782.278592</v>
      </c>
      <c r="AU22" s="1529">
        <v>1683644.805592</v>
      </c>
      <c r="AV22" s="1529">
        <v>1683644.805592</v>
      </c>
      <c r="AW22" s="1529">
        <v>1683644.805592</v>
      </c>
      <c r="AX22" s="1529">
        <v>1683644.805592</v>
      </c>
      <c r="AY22" s="1529">
        <v>1683644.805592</v>
      </c>
      <c r="AZ22" s="1529">
        <v>1766963.2655859699</v>
      </c>
      <c r="BA22" s="1529">
        <v>1675465.717592</v>
      </c>
      <c r="BB22" s="1529">
        <v>1670593.7875920001</v>
      </c>
      <c r="BC22" s="1529">
        <v>1668542.0345920001</v>
      </c>
      <c r="BD22" s="1529">
        <v>1666709.7035920001</v>
      </c>
      <c r="BE22" s="1529">
        <v>1665012.379592</v>
      </c>
      <c r="BF22" s="1529">
        <v>1665012.379592</v>
      </c>
      <c r="BG22" s="1530">
        <v>1665012.379592</v>
      </c>
      <c r="BH22" s="1531">
        <v>1665012.379592</v>
      </c>
      <c r="BI22" s="1529">
        <v>1665012.379592</v>
      </c>
      <c r="BJ22" s="1530">
        <v>1665012.379592</v>
      </c>
      <c r="BK22" s="1529">
        <v>1665012.379592</v>
      </c>
      <c r="BL22" s="1529">
        <v>1665012.379592</v>
      </c>
      <c r="BM22" s="1530">
        <v>1663494.4525919999</v>
      </c>
      <c r="BN22" s="1529">
        <v>1653813.532592</v>
      </c>
      <c r="BO22" s="1529">
        <v>1651505.309592</v>
      </c>
      <c r="BP22" s="1532">
        <v>1649443.937592</v>
      </c>
      <c r="BR22" s="2092"/>
    </row>
    <row r="23" spans="1:70" s="989" customFormat="1">
      <c r="A23" s="1053" t="s">
        <v>644</v>
      </c>
      <c r="B23" s="1529">
        <v>1476.3965889600001</v>
      </c>
      <c r="C23" s="1529">
        <v>1460.0799797499999</v>
      </c>
      <c r="D23" s="1529">
        <v>1460.4160851400002</v>
      </c>
      <c r="E23" s="1529">
        <v>1583.4997328099998</v>
      </c>
      <c r="F23" s="1529">
        <v>1583.6011957400001</v>
      </c>
      <c r="G23" s="1529">
        <v>1583.6011957400001</v>
      </c>
      <c r="H23" s="1529">
        <v>1583.6068792200001</v>
      </c>
      <c r="I23" s="1529">
        <v>1460.5722004000002</v>
      </c>
      <c r="J23" s="1529">
        <v>1461.5805733299999</v>
      </c>
      <c r="K23" s="1529">
        <v>0.71560173999999999</v>
      </c>
      <c r="L23" s="1529">
        <v>694.76094121000006</v>
      </c>
      <c r="M23" s="1529">
        <v>0.84237093000000007</v>
      </c>
      <c r="N23" s="1529">
        <v>0.7423709300000001</v>
      </c>
      <c r="O23" s="1529">
        <v>1460.0799797499999</v>
      </c>
      <c r="P23" s="1529">
        <v>0.74979258999999998</v>
      </c>
      <c r="Q23" s="1529">
        <v>0.99003454000000002</v>
      </c>
      <c r="R23" s="1529">
        <v>0.99003454000000002</v>
      </c>
      <c r="S23" s="1529">
        <v>1.0170071199999999</v>
      </c>
      <c r="T23" s="1529">
        <v>1.0170071199999999</v>
      </c>
      <c r="U23" s="1529">
        <v>1.0559084699999999</v>
      </c>
      <c r="V23" s="1529">
        <v>1.12161102</v>
      </c>
      <c r="W23" s="1529">
        <v>1.1376504999999999</v>
      </c>
      <c r="X23" s="1529">
        <v>1.1376504999999999</v>
      </c>
      <c r="Y23" s="1529">
        <v>1.1404052</v>
      </c>
      <c r="Z23" s="1529">
        <v>17486.667501610002</v>
      </c>
      <c r="AA23" s="1529">
        <v>17486.667501610002</v>
      </c>
      <c r="AB23" s="1529">
        <v>17486.670007230001</v>
      </c>
      <c r="AC23" s="1529">
        <v>17516.414478750001</v>
      </c>
      <c r="AD23" s="1529">
        <v>17516.498924660002</v>
      </c>
      <c r="AE23" s="1529">
        <v>1.35924991</v>
      </c>
      <c r="AF23" s="1529">
        <v>1.3673609600000001</v>
      </c>
      <c r="AG23" s="1529">
        <v>1.56308717</v>
      </c>
      <c r="AH23" s="1529">
        <v>1.68703293</v>
      </c>
      <c r="AI23" s="1529">
        <v>1.6977193700000002</v>
      </c>
      <c r="AJ23" s="1529">
        <v>1.6977193700000002</v>
      </c>
      <c r="AK23" s="1529">
        <v>1.6977193700000002</v>
      </c>
      <c r="AL23" s="1529">
        <v>1.6977193700000002</v>
      </c>
      <c r="AM23" s="1529">
        <v>1.6977193700000002</v>
      </c>
      <c r="AN23" s="1529">
        <v>1.6977193700000002</v>
      </c>
      <c r="AO23" s="1529">
        <v>46.773453759999995</v>
      </c>
      <c r="AP23" s="1529">
        <v>46.783865990000002</v>
      </c>
      <c r="AQ23" s="1529">
        <v>1.7158025299999999</v>
      </c>
      <c r="AR23" s="1529">
        <v>1.7158025299999999</v>
      </c>
      <c r="AS23" s="1529">
        <v>1.7158025299999999</v>
      </c>
      <c r="AT23" s="1529">
        <v>1.7158025299999999</v>
      </c>
      <c r="AU23" s="1529">
        <v>1.7158025299999999</v>
      </c>
      <c r="AV23" s="1529">
        <v>1.7158025299999999</v>
      </c>
      <c r="AW23" s="1529">
        <v>1.7158025299999999</v>
      </c>
      <c r="AX23" s="1529">
        <v>1.7158025299999999</v>
      </c>
      <c r="AY23" s="1529">
        <v>1.7158025299999999</v>
      </c>
      <c r="AZ23" s="1529">
        <v>1.7158025299999999</v>
      </c>
      <c r="BA23" s="1529">
        <v>1.7158025299999999</v>
      </c>
      <c r="BB23" s="1529">
        <v>1.7158025299999999</v>
      </c>
      <c r="BC23" s="1529">
        <v>1.7158025299999999</v>
      </c>
      <c r="BD23" s="1529">
        <v>1.7158025299999999</v>
      </c>
      <c r="BE23" s="1529">
        <v>1.7158025299999999</v>
      </c>
      <c r="BF23" s="1529">
        <v>1.7158025299999999</v>
      </c>
      <c r="BG23" s="1530">
        <v>1.7158025299999999</v>
      </c>
      <c r="BH23" s="1531">
        <v>1.7158025299999999</v>
      </c>
      <c r="BI23" s="1529">
        <v>1.7158025299999999</v>
      </c>
      <c r="BJ23" s="1530">
        <v>1.7158025299999999</v>
      </c>
      <c r="BK23" s="1529">
        <v>1.7158025299999999</v>
      </c>
      <c r="BL23" s="1529">
        <v>1.7158025299999999</v>
      </c>
      <c r="BM23" s="1530">
        <v>1.7158025299999999</v>
      </c>
      <c r="BN23" s="1529">
        <v>1.7158025299999999</v>
      </c>
      <c r="BO23" s="1529">
        <v>1.7158025299999999</v>
      </c>
      <c r="BP23" s="1532">
        <v>1.7158025299999999</v>
      </c>
      <c r="BR23" s="2092"/>
    </row>
    <row r="24" spans="1:70" s="989" customFormat="1">
      <c r="A24" s="1053" t="s">
        <v>645</v>
      </c>
      <c r="B24" s="1529"/>
      <c r="C24" s="1529"/>
      <c r="D24" s="1529"/>
      <c r="E24" s="1529"/>
      <c r="F24" s="1529"/>
      <c r="G24" s="1529"/>
      <c r="H24" s="1529"/>
      <c r="I24" s="1529"/>
      <c r="J24" s="1529"/>
      <c r="K24" s="1529"/>
      <c r="L24" s="1529"/>
      <c r="M24" s="1529"/>
      <c r="N24" s="1529"/>
      <c r="O24" s="1529"/>
      <c r="P24" s="1529"/>
      <c r="Q24" s="1529"/>
      <c r="R24" s="1529"/>
      <c r="S24" s="1529"/>
      <c r="T24" s="1529"/>
      <c r="U24" s="1529"/>
      <c r="V24" s="1529"/>
      <c r="W24" s="1529"/>
      <c r="X24" s="1529"/>
      <c r="Y24" s="1529"/>
      <c r="Z24" s="1529"/>
      <c r="AA24" s="1529"/>
      <c r="AB24" s="1529"/>
      <c r="AC24" s="1529"/>
      <c r="AD24" s="1529"/>
      <c r="AE24" s="1529"/>
      <c r="AF24" s="1529"/>
      <c r="AG24" s="1529"/>
      <c r="AH24" s="1529"/>
      <c r="AI24" s="1529"/>
      <c r="AJ24" s="1529"/>
      <c r="AK24" s="1529"/>
      <c r="AL24" s="1529"/>
      <c r="AM24" s="1529"/>
      <c r="AN24" s="1529"/>
      <c r="AO24" s="1529"/>
      <c r="AP24" s="1529"/>
      <c r="AQ24" s="1529"/>
      <c r="AR24" s="1529"/>
      <c r="AS24" s="1529"/>
      <c r="AT24" s="1529"/>
      <c r="AU24" s="1529"/>
      <c r="AV24" s="1529"/>
      <c r="AW24" s="1529"/>
      <c r="AX24" s="1529"/>
      <c r="AY24" s="1529"/>
      <c r="AZ24" s="1529"/>
      <c r="BA24" s="1529"/>
      <c r="BB24" s="1529"/>
      <c r="BC24" s="1529"/>
      <c r="BD24" s="1529"/>
      <c r="BE24" s="1529"/>
      <c r="BF24" s="1529"/>
      <c r="BG24" s="1530"/>
      <c r="BH24" s="1531"/>
      <c r="BI24" s="1529"/>
      <c r="BJ24" s="1530"/>
      <c r="BK24" s="1529"/>
      <c r="BL24" s="1529"/>
      <c r="BM24" s="1530"/>
      <c r="BN24" s="1529"/>
      <c r="BO24" s="1529"/>
      <c r="BP24" s="1532"/>
      <c r="BR24" s="2092"/>
    </row>
    <row r="25" spans="1:70" s="989" customFormat="1">
      <c r="A25" s="1055" t="s">
        <v>646</v>
      </c>
      <c r="B25" s="1525">
        <v>276195.10566033004</v>
      </c>
      <c r="C25" s="1525">
        <v>344301.47868538002</v>
      </c>
      <c r="D25" s="1525">
        <v>200000</v>
      </c>
      <c r="E25" s="1525">
        <v>200000</v>
      </c>
      <c r="F25" s="1525">
        <v>200000</v>
      </c>
      <c r="G25" s="1525">
        <v>244616.96612789002</v>
      </c>
      <c r="H25" s="1525">
        <v>271381.3155344</v>
      </c>
      <c r="I25" s="1525">
        <v>349721.15945494</v>
      </c>
      <c r="J25" s="1525">
        <v>440259.57429066999</v>
      </c>
      <c r="K25" s="1525">
        <v>592001.05504677002</v>
      </c>
      <c r="L25" s="1525">
        <v>523173.73203487002</v>
      </c>
      <c r="M25" s="1525">
        <v>469685.61432902003</v>
      </c>
      <c r="N25" s="1525">
        <v>550422.30054057995</v>
      </c>
      <c r="O25" s="1525">
        <v>344301.47868538002</v>
      </c>
      <c r="P25" s="1525">
        <v>789672.94844993006</v>
      </c>
      <c r="Q25" s="1525">
        <v>648264.41790078999</v>
      </c>
      <c r="R25" s="1525">
        <v>672355</v>
      </c>
      <c r="S25" s="1525">
        <v>811390.88940680004</v>
      </c>
      <c r="T25" s="1525">
        <v>792858.23475714005</v>
      </c>
      <c r="U25" s="1525">
        <v>757604.64850163995</v>
      </c>
      <c r="V25" s="1525">
        <v>1541736.4156877</v>
      </c>
      <c r="W25" s="1525">
        <v>1759729.6996235801</v>
      </c>
      <c r="X25" s="1525">
        <v>1915207.1589428298</v>
      </c>
      <c r="Y25" s="1525">
        <v>1685514.8585657701</v>
      </c>
      <c r="Z25" s="1525">
        <v>1117737.19816547</v>
      </c>
      <c r="AA25" s="1525">
        <v>1530942.4292230199</v>
      </c>
      <c r="AB25" s="1525">
        <v>1505749.81383231</v>
      </c>
      <c r="AC25" s="1525">
        <v>1615807.5315149201</v>
      </c>
      <c r="AD25" s="1525">
        <v>1755557.6525103601</v>
      </c>
      <c r="AE25" s="1525">
        <v>1817558.34689521</v>
      </c>
      <c r="AF25" s="1525">
        <v>1939383.2913377001</v>
      </c>
      <c r="AG25" s="1525">
        <v>2104798.0367845097</v>
      </c>
      <c r="AH25" s="1525">
        <v>2241966.5797683899</v>
      </c>
      <c r="AI25" s="1525">
        <v>2628647.6668498302</v>
      </c>
      <c r="AJ25" s="1525">
        <v>2069936.3506583101</v>
      </c>
      <c r="AK25" s="1525">
        <v>2389967.6706149699</v>
      </c>
      <c r="AL25" s="1525">
        <v>2619902.2768271496</v>
      </c>
      <c r="AM25" s="1525">
        <v>2759687.0650162296</v>
      </c>
      <c r="AN25" s="1525">
        <v>2757494.6273908499</v>
      </c>
      <c r="AO25" s="1525">
        <v>2828127.1193299498</v>
      </c>
      <c r="AP25" s="1525">
        <v>3032490.9658170296</v>
      </c>
      <c r="AQ25" s="1525">
        <v>3179638.5963274799</v>
      </c>
      <c r="AR25" s="1525">
        <v>3338505.50418639</v>
      </c>
      <c r="AS25" s="1525">
        <v>3422762.5837077401</v>
      </c>
      <c r="AT25" s="1525">
        <v>3572467.5437541697</v>
      </c>
      <c r="AU25" s="1525">
        <v>3312663.54939852</v>
      </c>
      <c r="AV25" s="1525">
        <v>3513639.4827744402</v>
      </c>
      <c r="AW25" s="1525">
        <v>3634903.0398298302</v>
      </c>
      <c r="AX25" s="1525">
        <v>3823113.8961489201</v>
      </c>
      <c r="AY25" s="1525">
        <v>3849570.6909425403</v>
      </c>
      <c r="AZ25" s="1525">
        <v>3898804.8148278301</v>
      </c>
      <c r="BA25" s="1525">
        <v>3945630.9766042605</v>
      </c>
      <c r="BB25" s="1525">
        <v>4144015.9218503502</v>
      </c>
      <c r="BC25" s="1525">
        <v>4264104.6096857805</v>
      </c>
      <c r="BD25" s="1525">
        <v>4479578.4867273709</v>
      </c>
      <c r="BE25" s="1525">
        <v>4583726.7845152402</v>
      </c>
      <c r="BF25" s="1525">
        <v>5388595.4455181006</v>
      </c>
      <c r="BG25" s="1526">
        <v>5415937.24745188</v>
      </c>
      <c r="BH25" s="1527">
        <v>5614150.6434844602</v>
      </c>
      <c r="BI25" s="1525">
        <v>5757309.20798166</v>
      </c>
      <c r="BJ25" s="1526">
        <v>5946042.8677501203</v>
      </c>
      <c r="BK25" s="1525">
        <v>6034224.5660191206</v>
      </c>
      <c r="BL25" s="1525">
        <v>6867469.7039847393</v>
      </c>
      <c r="BM25" s="1526">
        <v>6880485.7975637391</v>
      </c>
      <c r="BN25" s="1525">
        <v>7129258.9735234901</v>
      </c>
      <c r="BO25" s="1525">
        <v>7280537.7376977606</v>
      </c>
      <c r="BP25" s="1528">
        <v>7538827.9778878903</v>
      </c>
      <c r="BR25" s="2094"/>
    </row>
    <row r="26" spans="1:70" s="989" customFormat="1">
      <c r="A26" s="1056" t="s">
        <v>718</v>
      </c>
      <c r="B26" s="1529"/>
      <c r="C26" s="1529"/>
      <c r="D26" s="1529"/>
      <c r="E26" s="1529"/>
      <c r="F26" s="1529"/>
      <c r="G26" s="1529"/>
      <c r="H26" s="1529"/>
      <c r="I26" s="1529"/>
      <c r="J26" s="1529"/>
      <c r="K26" s="1529"/>
      <c r="L26" s="1529"/>
      <c r="M26" s="1529"/>
      <c r="N26" s="1529"/>
      <c r="O26" s="1529"/>
      <c r="P26" s="1529"/>
      <c r="Q26" s="1529"/>
      <c r="R26" s="1529"/>
      <c r="S26" s="1529"/>
      <c r="T26" s="1529"/>
      <c r="U26" s="1529">
        <v>85249.648501639997</v>
      </c>
      <c r="V26" s="1529">
        <v>456018.28118270001</v>
      </c>
      <c r="W26" s="1529">
        <v>856329.00983458001</v>
      </c>
      <c r="X26" s="1529">
        <v>786806.46915382997</v>
      </c>
      <c r="Y26" s="1529">
        <v>593019.99151935999</v>
      </c>
      <c r="Z26" s="1529">
        <v>800379.13617438998</v>
      </c>
      <c r="AA26" s="1529">
        <v>1184357.77492117</v>
      </c>
      <c r="AB26" s="1529">
        <v>1139395.5087404</v>
      </c>
      <c r="AC26" s="1529">
        <v>1249770.2160723701</v>
      </c>
      <c r="AD26" s="1529">
        <v>1389579.1106515101</v>
      </c>
      <c r="AE26" s="1529">
        <v>1452629.8824197</v>
      </c>
      <c r="AF26" s="1529">
        <v>1575027.3392175101</v>
      </c>
      <c r="AG26" s="1529">
        <v>1740641.1728381598</v>
      </c>
      <c r="AH26" s="1529">
        <v>1878846.6306908401</v>
      </c>
      <c r="AI26" s="1529">
        <v>2226500.9116443302</v>
      </c>
      <c r="AJ26" s="1529">
        <v>1849883.21497631</v>
      </c>
      <c r="AK26" s="1529">
        <v>2169914.5349329701</v>
      </c>
      <c r="AL26" s="1529">
        <v>2399849.1411451497</v>
      </c>
      <c r="AM26" s="1529">
        <v>2539633.9293342298</v>
      </c>
      <c r="AN26" s="1529">
        <v>2537441.49170885</v>
      </c>
      <c r="AO26" s="1529">
        <v>2608073.98364795</v>
      </c>
      <c r="AP26" s="1529">
        <v>2812437.8301350297</v>
      </c>
      <c r="AQ26" s="1529">
        <v>2959585.4606454801</v>
      </c>
      <c r="AR26" s="1529">
        <v>3118452.3685043901</v>
      </c>
      <c r="AS26" s="1529">
        <v>3202709.4480257402</v>
      </c>
      <c r="AT26" s="1529">
        <v>3288311.0132003599</v>
      </c>
      <c r="AU26" s="1529">
        <v>3309402.2249721298</v>
      </c>
      <c r="AV26" s="1529">
        <v>3510378.15834805</v>
      </c>
      <c r="AW26" s="1529">
        <v>3631641.7154034399</v>
      </c>
      <c r="AX26" s="1529">
        <v>3819852.5717225298</v>
      </c>
      <c r="AY26" s="1529">
        <v>3846309.3665161501</v>
      </c>
      <c r="AZ26" s="1529">
        <v>3895543.4904014398</v>
      </c>
      <c r="BA26" s="1529">
        <v>3942369.6521778703</v>
      </c>
      <c r="BB26" s="1529">
        <v>4140754.59742396</v>
      </c>
      <c r="BC26" s="1529">
        <v>4260843.2852593902</v>
      </c>
      <c r="BD26" s="1529">
        <v>4476317.1623009806</v>
      </c>
      <c r="BE26" s="1529">
        <v>4580465.46008885</v>
      </c>
      <c r="BF26" s="1529">
        <v>5385334.1210917104</v>
      </c>
      <c r="BG26" s="1530">
        <v>5412675.9230254898</v>
      </c>
      <c r="BH26" s="1531">
        <v>5610889.31905807</v>
      </c>
      <c r="BI26" s="1529">
        <v>5754047.8835552698</v>
      </c>
      <c r="BJ26" s="1530">
        <v>5942781.5433237301</v>
      </c>
      <c r="BK26" s="1529">
        <v>6030963.2415927304</v>
      </c>
      <c r="BL26" s="1529">
        <v>6590388.0559663493</v>
      </c>
      <c r="BM26" s="1530">
        <v>6603404.1495453492</v>
      </c>
      <c r="BN26" s="1529">
        <v>6839059.7435240997</v>
      </c>
      <c r="BO26" s="1529">
        <v>6990338.5076983701</v>
      </c>
      <c r="BP26" s="1532">
        <v>7248628.7478884999</v>
      </c>
      <c r="BR26" s="2095"/>
    </row>
    <row r="27" spans="1:70" s="989" customFormat="1">
      <c r="A27" s="1053" t="s">
        <v>719</v>
      </c>
      <c r="B27" s="1529">
        <v>276195.10566033004</v>
      </c>
      <c r="C27" s="1529">
        <v>344301.47868538002</v>
      </c>
      <c r="D27" s="1529">
        <v>200000</v>
      </c>
      <c r="E27" s="1529">
        <v>200000</v>
      </c>
      <c r="F27" s="1529">
        <v>200000</v>
      </c>
      <c r="G27" s="1529">
        <v>244616.96612789002</v>
      </c>
      <c r="H27" s="1529">
        <v>271381.3155344</v>
      </c>
      <c r="I27" s="1529">
        <v>349721.15945494</v>
      </c>
      <c r="J27" s="1529">
        <v>440259.57429066999</v>
      </c>
      <c r="K27" s="1529">
        <v>592001.05504677002</v>
      </c>
      <c r="L27" s="1529">
        <v>523173.73203487002</v>
      </c>
      <c r="M27" s="1529">
        <v>469685.61432902003</v>
      </c>
      <c r="N27" s="1529">
        <v>550422.30054057995</v>
      </c>
      <c r="O27" s="1529">
        <v>344301.47868538002</v>
      </c>
      <c r="P27" s="1529">
        <v>789672.94844993006</v>
      </c>
      <c r="Q27" s="1529">
        <v>648264.41790078999</v>
      </c>
      <c r="R27" s="1529">
        <v>672355</v>
      </c>
      <c r="S27" s="1529">
        <v>811390.88940680004</v>
      </c>
      <c r="T27" s="1529">
        <v>792858.23475714005</v>
      </c>
      <c r="U27" s="1529">
        <v>672355</v>
      </c>
      <c r="V27" s="1529">
        <v>1085718.134505</v>
      </c>
      <c r="W27" s="1529">
        <v>903400.68978899997</v>
      </c>
      <c r="X27" s="1529">
        <v>1128400.689789</v>
      </c>
      <c r="Y27" s="1529">
        <v>1092494.86704641</v>
      </c>
      <c r="Z27" s="1529">
        <v>317358.06199108</v>
      </c>
      <c r="AA27" s="1529">
        <v>346584.65430184995</v>
      </c>
      <c r="AB27" s="1529">
        <v>366354.30509190995</v>
      </c>
      <c r="AC27" s="1529">
        <v>366037.31544255</v>
      </c>
      <c r="AD27" s="1529">
        <v>365978.54185884999</v>
      </c>
      <c r="AE27" s="1529">
        <v>364928.46447551</v>
      </c>
      <c r="AF27" s="1529">
        <v>364355.95212019002</v>
      </c>
      <c r="AG27" s="1529">
        <v>364156.86394635</v>
      </c>
      <c r="AH27" s="1529">
        <v>363119.94907754997</v>
      </c>
      <c r="AI27" s="1529">
        <v>402146.7552055</v>
      </c>
      <c r="AJ27" s="1529">
        <v>220053.13568199999</v>
      </c>
      <c r="AK27" s="1529">
        <v>220053.13568199999</v>
      </c>
      <c r="AL27" s="1529">
        <v>220053.13568199999</v>
      </c>
      <c r="AM27" s="1529">
        <v>220053.13568199999</v>
      </c>
      <c r="AN27" s="1529">
        <v>220053.13568199999</v>
      </c>
      <c r="AO27" s="1529">
        <v>220053.13568199999</v>
      </c>
      <c r="AP27" s="1529">
        <v>220053.13568199999</v>
      </c>
      <c r="AQ27" s="1529">
        <v>220053.13568199999</v>
      </c>
      <c r="AR27" s="1529">
        <v>220053.13568199999</v>
      </c>
      <c r="AS27" s="1529">
        <v>220053.13568199999</v>
      </c>
      <c r="AT27" s="1529">
        <v>284156.53055381001</v>
      </c>
      <c r="AU27" s="1529">
        <v>3261.3244263899996</v>
      </c>
      <c r="AV27" s="1529">
        <v>3261.3244263899996</v>
      </c>
      <c r="AW27" s="1529">
        <v>3261.3244263899996</v>
      </c>
      <c r="AX27" s="1529">
        <v>3261.3244263899996</v>
      </c>
      <c r="AY27" s="1529">
        <v>3261.3244263899996</v>
      </c>
      <c r="AZ27" s="1529">
        <v>3261.3244263899996</v>
      </c>
      <c r="BA27" s="1529">
        <v>3261.3244263899996</v>
      </c>
      <c r="BB27" s="1529">
        <v>3261.3244263899996</v>
      </c>
      <c r="BC27" s="1529">
        <v>3261.3244263899996</v>
      </c>
      <c r="BD27" s="1529">
        <v>3261.3244263899996</v>
      </c>
      <c r="BE27" s="1529">
        <v>3261.3244263899996</v>
      </c>
      <c r="BF27" s="1529">
        <v>3261.3244263899996</v>
      </c>
      <c r="BG27" s="1530">
        <v>3261.3244263899996</v>
      </c>
      <c r="BH27" s="1531">
        <v>3261.3244263899996</v>
      </c>
      <c r="BI27" s="1529">
        <v>3261.3244263899996</v>
      </c>
      <c r="BJ27" s="1530">
        <v>3261.3244263899996</v>
      </c>
      <c r="BK27" s="1529">
        <v>3261.3244263899996</v>
      </c>
      <c r="BL27" s="1529">
        <v>277081.64801839</v>
      </c>
      <c r="BM27" s="1530">
        <v>277081.64801839</v>
      </c>
      <c r="BN27" s="1529">
        <v>290199.22999939002</v>
      </c>
      <c r="BO27" s="1529">
        <v>290199.22999939002</v>
      </c>
      <c r="BP27" s="1532">
        <v>290199.22999939002</v>
      </c>
      <c r="BR27" s="2092"/>
    </row>
    <row r="28" spans="1:70" s="1405" customFormat="1">
      <c r="A28" s="1055" t="s">
        <v>649</v>
      </c>
      <c r="B28" s="1525">
        <v>0</v>
      </c>
      <c r="C28" s="1525">
        <v>0</v>
      </c>
      <c r="D28" s="1525">
        <v>0</v>
      </c>
      <c r="E28" s="1525">
        <v>0</v>
      </c>
      <c r="F28" s="1525">
        <v>0</v>
      </c>
      <c r="G28" s="1525">
        <v>0</v>
      </c>
      <c r="H28" s="1525">
        <v>0</v>
      </c>
      <c r="I28" s="1525">
        <v>0</v>
      </c>
      <c r="J28" s="1525">
        <v>0</v>
      </c>
      <c r="K28" s="1525">
        <v>0</v>
      </c>
      <c r="L28" s="1525">
        <v>0</v>
      </c>
      <c r="M28" s="1525">
        <v>0</v>
      </c>
      <c r="N28" s="1525">
        <v>0</v>
      </c>
      <c r="O28" s="1525">
        <v>0</v>
      </c>
      <c r="P28" s="1525">
        <v>0</v>
      </c>
      <c r="Q28" s="1525">
        <v>0</v>
      </c>
      <c r="R28" s="1525">
        <v>0</v>
      </c>
      <c r="S28" s="1525">
        <v>0</v>
      </c>
      <c r="T28" s="1525">
        <v>0</v>
      </c>
      <c r="U28" s="1525">
        <v>0</v>
      </c>
      <c r="V28" s="1525">
        <v>0</v>
      </c>
      <c r="W28" s="1525">
        <v>0</v>
      </c>
      <c r="X28" s="1525">
        <v>0</v>
      </c>
      <c r="Y28" s="1525">
        <v>0</v>
      </c>
      <c r="Z28" s="1525">
        <v>0</v>
      </c>
      <c r="AA28" s="1525">
        <v>0</v>
      </c>
      <c r="AB28" s="1525">
        <v>0</v>
      </c>
      <c r="AC28" s="1525">
        <v>0</v>
      </c>
      <c r="AD28" s="1525">
        <v>0</v>
      </c>
      <c r="AE28" s="1525">
        <v>0</v>
      </c>
      <c r="AF28" s="1525">
        <v>0</v>
      </c>
      <c r="AG28" s="1525">
        <v>0</v>
      </c>
      <c r="AH28" s="1525">
        <v>0</v>
      </c>
      <c r="AI28" s="1525">
        <v>0</v>
      </c>
      <c r="AJ28" s="1525">
        <v>0</v>
      </c>
      <c r="AK28" s="1525">
        <v>0</v>
      </c>
      <c r="AL28" s="1525">
        <v>0</v>
      </c>
      <c r="AM28" s="1525">
        <v>0</v>
      </c>
      <c r="AN28" s="1525">
        <v>0</v>
      </c>
      <c r="AO28" s="1525">
        <v>0</v>
      </c>
      <c r="AP28" s="1525">
        <v>0</v>
      </c>
      <c r="AQ28" s="1525">
        <v>0</v>
      </c>
      <c r="AR28" s="1525">
        <v>0</v>
      </c>
      <c r="AS28" s="1525">
        <v>0</v>
      </c>
      <c r="AT28" s="1525">
        <v>0</v>
      </c>
      <c r="AU28" s="1525">
        <v>0</v>
      </c>
      <c r="AV28" s="1525">
        <v>0</v>
      </c>
      <c r="AW28" s="1525">
        <v>0</v>
      </c>
      <c r="AX28" s="1525">
        <v>0</v>
      </c>
      <c r="AY28" s="1525">
        <v>0</v>
      </c>
      <c r="AZ28" s="1525">
        <v>0</v>
      </c>
      <c r="BA28" s="1525">
        <v>0</v>
      </c>
      <c r="BB28" s="1525">
        <v>0</v>
      </c>
      <c r="BC28" s="1525">
        <v>0</v>
      </c>
      <c r="BD28" s="1525">
        <v>0</v>
      </c>
      <c r="BE28" s="1525">
        <v>0</v>
      </c>
      <c r="BF28" s="1525">
        <v>0</v>
      </c>
      <c r="BG28" s="1526">
        <v>0</v>
      </c>
      <c r="BH28" s="1527">
        <v>0</v>
      </c>
      <c r="BI28" s="1525">
        <v>0</v>
      </c>
      <c r="BJ28" s="1526">
        <v>0</v>
      </c>
      <c r="BK28" s="1525">
        <v>0</v>
      </c>
      <c r="BL28" s="1525">
        <v>0</v>
      </c>
      <c r="BM28" s="1526">
        <v>0</v>
      </c>
      <c r="BN28" s="1525">
        <v>0</v>
      </c>
      <c r="BO28" s="1525">
        <v>0</v>
      </c>
      <c r="BP28" s="1528">
        <v>0</v>
      </c>
      <c r="BR28" s="2094"/>
    </row>
    <row r="29" spans="1:70" s="989" customFormat="1">
      <c r="A29" s="1053" t="s">
        <v>650</v>
      </c>
      <c r="B29" s="1529">
        <v>0</v>
      </c>
      <c r="C29" s="1529">
        <v>0</v>
      </c>
      <c r="D29" s="1529">
        <v>0</v>
      </c>
      <c r="E29" s="1529">
        <v>0</v>
      </c>
      <c r="F29" s="1529">
        <v>0</v>
      </c>
      <c r="G29" s="1529">
        <v>0</v>
      </c>
      <c r="H29" s="1529">
        <v>0</v>
      </c>
      <c r="I29" s="1529">
        <v>0</v>
      </c>
      <c r="J29" s="1529">
        <v>0</v>
      </c>
      <c r="K29" s="1529">
        <v>0</v>
      </c>
      <c r="L29" s="1529">
        <v>0</v>
      </c>
      <c r="M29" s="1529">
        <v>0</v>
      </c>
      <c r="N29" s="1529">
        <v>0</v>
      </c>
      <c r="O29" s="1529">
        <v>0</v>
      </c>
      <c r="P29" s="1529">
        <v>0</v>
      </c>
      <c r="Q29" s="1529">
        <v>0</v>
      </c>
      <c r="R29" s="1529">
        <v>0</v>
      </c>
      <c r="S29" s="1529">
        <v>0</v>
      </c>
      <c r="T29" s="1529">
        <v>0</v>
      </c>
      <c r="U29" s="1529">
        <v>0</v>
      </c>
      <c r="V29" s="1529">
        <v>0</v>
      </c>
      <c r="W29" s="1529">
        <v>0</v>
      </c>
      <c r="X29" s="1529">
        <v>0</v>
      </c>
      <c r="Y29" s="1529">
        <v>0</v>
      </c>
      <c r="Z29" s="1529">
        <v>0</v>
      </c>
      <c r="AA29" s="1529">
        <v>0</v>
      </c>
      <c r="AB29" s="1529">
        <v>0</v>
      </c>
      <c r="AC29" s="1529">
        <v>0</v>
      </c>
      <c r="AD29" s="1529">
        <v>0</v>
      </c>
      <c r="AE29" s="1529">
        <v>0</v>
      </c>
      <c r="AF29" s="1529">
        <v>0</v>
      </c>
      <c r="AG29" s="1529">
        <v>0</v>
      </c>
      <c r="AH29" s="1529">
        <v>0</v>
      </c>
      <c r="AI29" s="1529">
        <v>0</v>
      </c>
      <c r="AJ29" s="1529">
        <v>0</v>
      </c>
      <c r="AK29" s="1529">
        <v>0</v>
      </c>
      <c r="AL29" s="1529">
        <v>0</v>
      </c>
      <c r="AM29" s="1529">
        <v>0</v>
      </c>
      <c r="AN29" s="1529">
        <v>0</v>
      </c>
      <c r="AO29" s="1529">
        <v>0</v>
      </c>
      <c r="AP29" s="1529">
        <v>0</v>
      </c>
      <c r="AQ29" s="1529">
        <v>0</v>
      </c>
      <c r="AR29" s="1529">
        <v>0</v>
      </c>
      <c r="AS29" s="1529">
        <v>0</v>
      </c>
      <c r="AT29" s="1529">
        <v>0</v>
      </c>
      <c r="AU29" s="1529">
        <v>0</v>
      </c>
      <c r="AV29" s="1529">
        <v>0</v>
      </c>
      <c r="AW29" s="1529">
        <v>0</v>
      </c>
      <c r="AX29" s="1529">
        <v>0</v>
      </c>
      <c r="AY29" s="1529">
        <v>0</v>
      </c>
      <c r="AZ29" s="1529">
        <v>0</v>
      </c>
      <c r="BA29" s="1529">
        <v>0</v>
      </c>
      <c r="BB29" s="1529">
        <v>0</v>
      </c>
      <c r="BC29" s="1529">
        <v>0</v>
      </c>
      <c r="BD29" s="1529">
        <v>0</v>
      </c>
      <c r="BE29" s="1529">
        <v>0</v>
      </c>
      <c r="BF29" s="1529">
        <v>0</v>
      </c>
      <c r="BG29" s="1530">
        <v>0</v>
      </c>
      <c r="BH29" s="1531">
        <v>0</v>
      </c>
      <c r="BI29" s="1529">
        <v>0</v>
      </c>
      <c r="BJ29" s="1530">
        <v>0</v>
      </c>
      <c r="BK29" s="1529">
        <v>0</v>
      </c>
      <c r="BL29" s="1529">
        <v>0</v>
      </c>
      <c r="BM29" s="1530">
        <v>0</v>
      </c>
      <c r="BN29" s="1529">
        <v>0</v>
      </c>
      <c r="BO29" s="1529">
        <v>0</v>
      </c>
      <c r="BP29" s="1532">
        <v>0</v>
      </c>
      <c r="BR29" s="2092"/>
    </row>
    <row r="30" spans="1:70" s="989" customFormat="1">
      <c r="A30" s="1053" t="s">
        <v>651</v>
      </c>
      <c r="B30" s="1529">
        <v>0</v>
      </c>
      <c r="C30" s="1529">
        <v>0</v>
      </c>
      <c r="D30" s="1529">
        <v>0</v>
      </c>
      <c r="E30" s="1529">
        <v>0</v>
      </c>
      <c r="F30" s="1529">
        <v>0</v>
      </c>
      <c r="G30" s="1529">
        <v>0</v>
      </c>
      <c r="H30" s="1529">
        <v>0</v>
      </c>
      <c r="I30" s="1529">
        <v>0</v>
      </c>
      <c r="J30" s="1529">
        <v>0</v>
      </c>
      <c r="K30" s="1529">
        <v>0</v>
      </c>
      <c r="L30" s="1529">
        <v>0</v>
      </c>
      <c r="M30" s="1529">
        <v>0</v>
      </c>
      <c r="N30" s="1529">
        <v>0</v>
      </c>
      <c r="O30" s="1529">
        <v>0</v>
      </c>
      <c r="P30" s="1529">
        <v>0</v>
      </c>
      <c r="Q30" s="1529">
        <v>0</v>
      </c>
      <c r="R30" s="1529">
        <v>0</v>
      </c>
      <c r="S30" s="1529">
        <v>0</v>
      </c>
      <c r="T30" s="1529">
        <v>0</v>
      </c>
      <c r="U30" s="1529">
        <v>0</v>
      </c>
      <c r="V30" s="1529">
        <v>0</v>
      </c>
      <c r="W30" s="1529">
        <v>0</v>
      </c>
      <c r="X30" s="1529">
        <v>0</v>
      </c>
      <c r="Y30" s="1529">
        <v>0</v>
      </c>
      <c r="Z30" s="1529">
        <v>0</v>
      </c>
      <c r="AA30" s="1529">
        <v>-828.15905844000008</v>
      </c>
      <c r="AB30" s="1529">
        <v>0</v>
      </c>
      <c r="AC30" s="1529">
        <v>0</v>
      </c>
      <c r="AD30" s="1529">
        <v>0</v>
      </c>
      <c r="AE30" s="1529">
        <v>0</v>
      </c>
      <c r="AF30" s="1529">
        <v>0</v>
      </c>
      <c r="AG30" s="1529">
        <v>0</v>
      </c>
      <c r="AH30" s="1529">
        <v>0</v>
      </c>
      <c r="AI30" s="1529">
        <v>0</v>
      </c>
      <c r="AJ30" s="1529">
        <v>0</v>
      </c>
      <c r="AK30" s="1529">
        <v>0</v>
      </c>
      <c r="AL30" s="1529">
        <v>0</v>
      </c>
      <c r="AM30" s="1529">
        <v>0</v>
      </c>
      <c r="AN30" s="1529">
        <v>0</v>
      </c>
      <c r="AO30" s="1529">
        <v>0</v>
      </c>
      <c r="AP30" s="1529">
        <v>0</v>
      </c>
      <c r="AQ30" s="1529">
        <v>0</v>
      </c>
      <c r="AR30" s="1529">
        <v>0</v>
      </c>
      <c r="AS30" s="1529">
        <v>0</v>
      </c>
      <c r="AT30" s="1529">
        <v>0</v>
      </c>
      <c r="AU30" s="1529">
        <v>0</v>
      </c>
      <c r="AV30" s="1529">
        <v>0</v>
      </c>
      <c r="AW30" s="1529">
        <v>0</v>
      </c>
      <c r="AX30" s="1529">
        <v>0</v>
      </c>
      <c r="AY30" s="1529">
        <v>0</v>
      </c>
      <c r="AZ30" s="1529">
        <v>0</v>
      </c>
      <c r="BA30" s="1529">
        <v>0</v>
      </c>
      <c r="BB30" s="1529">
        <v>0</v>
      </c>
      <c r="BC30" s="1529">
        <v>0</v>
      </c>
      <c r="BD30" s="1529">
        <v>0</v>
      </c>
      <c r="BE30" s="1529">
        <v>0</v>
      </c>
      <c r="BF30" s="1529">
        <v>0</v>
      </c>
      <c r="BG30" s="1530">
        <v>0</v>
      </c>
      <c r="BH30" s="1531">
        <v>0</v>
      </c>
      <c r="BI30" s="1529">
        <v>0</v>
      </c>
      <c r="BJ30" s="1530">
        <v>0</v>
      </c>
      <c r="BK30" s="1529">
        <v>0</v>
      </c>
      <c r="BL30" s="1529">
        <v>0</v>
      </c>
      <c r="BM30" s="1530">
        <v>0</v>
      </c>
      <c r="BN30" s="1529">
        <v>0</v>
      </c>
      <c r="BO30" s="1529">
        <v>0</v>
      </c>
      <c r="BP30" s="1532">
        <v>0</v>
      </c>
      <c r="BR30" s="2092"/>
    </row>
    <row r="31" spans="1:70" s="989" customFormat="1">
      <c r="A31" s="1053" t="s">
        <v>652</v>
      </c>
      <c r="B31" s="1529">
        <v>0</v>
      </c>
      <c r="C31" s="1529">
        <v>0</v>
      </c>
      <c r="D31" s="1529">
        <v>0</v>
      </c>
      <c r="E31" s="1529">
        <v>0</v>
      </c>
      <c r="F31" s="1529">
        <v>0</v>
      </c>
      <c r="G31" s="1529">
        <v>0</v>
      </c>
      <c r="H31" s="1529">
        <v>0</v>
      </c>
      <c r="I31" s="1529">
        <v>0</v>
      </c>
      <c r="J31" s="1529">
        <v>0</v>
      </c>
      <c r="K31" s="1529">
        <v>0</v>
      </c>
      <c r="L31" s="1529">
        <v>0</v>
      </c>
      <c r="M31" s="1529">
        <v>0</v>
      </c>
      <c r="N31" s="1529">
        <v>0</v>
      </c>
      <c r="O31" s="1529">
        <v>0</v>
      </c>
      <c r="P31" s="1529">
        <v>0</v>
      </c>
      <c r="Q31" s="1529">
        <v>0</v>
      </c>
      <c r="R31" s="1529">
        <v>0</v>
      </c>
      <c r="S31" s="1529">
        <v>0</v>
      </c>
      <c r="T31" s="1529">
        <v>0</v>
      </c>
      <c r="U31" s="1529">
        <v>0</v>
      </c>
      <c r="V31" s="1529">
        <v>0</v>
      </c>
      <c r="W31" s="1529">
        <v>0</v>
      </c>
      <c r="X31" s="1529">
        <v>0</v>
      </c>
      <c r="Y31" s="1529">
        <v>0</v>
      </c>
      <c r="Z31" s="1529">
        <v>0</v>
      </c>
      <c r="AA31" s="1529">
        <v>828.15905844000008</v>
      </c>
      <c r="AB31" s="1529">
        <v>0</v>
      </c>
      <c r="AC31" s="1529">
        <v>0</v>
      </c>
      <c r="AD31" s="1529">
        <v>0</v>
      </c>
      <c r="AE31" s="1529">
        <v>0</v>
      </c>
      <c r="AF31" s="1529">
        <v>0</v>
      </c>
      <c r="AG31" s="1529">
        <v>0</v>
      </c>
      <c r="AH31" s="1529">
        <v>0</v>
      </c>
      <c r="AI31" s="1529">
        <v>0</v>
      </c>
      <c r="AJ31" s="1529">
        <v>0</v>
      </c>
      <c r="AK31" s="1529">
        <v>0</v>
      </c>
      <c r="AL31" s="1529">
        <v>0</v>
      </c>
      <c r="AM31" s="1529">
        <v>0</v>
      </c>
      <c r="AN31" s="1529">
        <v>0</v>
      </c>
      <c r="AO31" s="1529">
        <v>0</v>
      </c>
      <c r="AP31" s="1529">
        <v>0</v>
      </c>
      <c r="AQ31" s="1529">
        <v>0</v>
      </c>
      <c r="AR31" s="1529">
        <v>0</v>
      </c>
      <c r="AS31" s="1529">
        <v>0</v>
      </c>
      <c r="AT31" s="1529">
        <v>0</v>
      </c>
      <c r="AU31" s="1529">
        <v>0</v>
      </c>
      <c r="AV31" s="1529">
        <v>0</v>
      </c>
      <c r="AW31" s="1529">
        <v>0</v>
      </c>
      <c r="AX31" s="1529">
        <v>0</v>
      </c>
      <c r="AY31" s="1529">
        <v>0</v>
      </c>
      <c r="AZ31" s="1529">
        <v>0</v>
      </c>
      <c r="BA31" s="1529">
        <v>0</v>
      </c>
      <c r="BB31" s="1529">
        <v>0</v>
      </c>
      <c r="BC31" s="1529">
        <v>0</v>
      </c>
      <c r="BD31" s="1529">
        <v>0</v>
      </c>
      <c r="BE31" s="1529">
        <v>0</v>
      </c>
      <c r="BF31" s="1529">
        <v>0</v>
      </c>
      <c r="BG31" s="1530">
        <v>0</v>
      </c>
      <c r="BH31" s="1531">
        <v>0</v>
      </c>
      <c r="BI31" s="1529">
        <v>0</v>
      </c>
      <c r="BJ31" s="1530">
        <v>0</v>
      </c>
      <c r="BK31" s="1529">
        <v>0</v>
      </c>
      <c r="BL31" s="1529">
        <v>0</v>
      </c>
      <c r="BM31" s="1530">
        <v>0</v>
      </c>
      <c r="BN31" s="1529">
        <v>0</v>
      </c>
      <c r="BO31" s="1529">
        <v>0</v>
      </c>
      <c r="BP31" s="1532">
        <v>0</v>
      </c>
      <c r="BR31" s="2092"/>
    </row>
    <row r="32" spans="1:70" s="1405" customFormat="1">
      <c r="A32" s="1055" t="s">
        <v>653</v>
      </c>
      <c r="B32" s="1525"/>
      <c r="C32" s="1525"/>
      <c r="D32" s="1525"/>
      <c r="E32" s="1525"/>
      <c r="F32" s="1525"/>
      <c r="G32" s="1525"/>
      <c r="H32" s="1525"/>
      <c r="I32" s="1525"/>
      <c r="J32" s="1525"/>
      <c r="K32" s="1525"/>
      <c r="L32" s="1525"/>
      <c r="M32" s="1525"/>
      <c r="N32" s="1525"/>
      <c r="O32" s="1525"/>
      <c r="P32" s="1525"/>
      <c r="Q32" s="1525"/>
      <c r="R32" s="1525"/>
      <c r="S32" s="1525"/>
      <c r="T32" s="1525"/>
      <c r="U32" s="1525"/>
      <c r="V32" s="1525"/>
      <c r="W32" s="1525"/>
      <c r="X32" s="1525"/>
      <c r="Y32" s="1525"/>
      <c r="Z32" s="1525"/>
      <c r="AA32" s="1525"/>
      <c r="AB32" s="1525"/>
      <c r="AC32" s="1525"/>
      <c r="AD32" s="1525"/>
      <c r="AE32" s="1525"/>
      <c r="AF32" s="1525"/>
      <c r="AG32" s="1525"/>
      <c r="AH32" s="1525"/>
      <c r="AI32" s="1525"/>
      <c r="AJ32" s="1525"/>
      <c r="AK32" s="1525"/>
      <c r="AL32" s="1525"/>
      <c r="AM32" s="1525"/>
      <c r="AN32" s="1525"/>
      <c r="AO32" s="1525"/>
      <c r="AP32" s="1525"/>
      <c r="AQ32" s="1525"/>
      <c r="AR32" s="1525"/>
      <c r="AS32" s="1525"/>
      <c r="AT32" s="1525"/>
      <c r="AU32" s="1525"/>
      <c r="AV32" s="1525"/>
      <c r="AW32" s="1525"/>
      <c r="AX32" s="1525"/>
      <c r="AY32" s="1525"/>
      <c r="AZ32" s="1525"/>
      <c r="BA32" s="1525"/>
      <c r="BB32" s="1525"/>
      <c r="BC32" s="1525"/>
      <c r="BD32" s="1525"/>
      <c r="BE32" s="1525"/>
      <c r="BF32" s="1525"/>
      <c r="BG32" s="1526"/>
      <c r="BH32" s="1527"/>
      <c r="BI32" s="1525"/>
      <c r="BJ32" s="1526"/>
      <c r="BK32" s="1525"/>
      <c r="BL32" s="1525"/>
      <c r="BM32" s="1526"/>
      <c r="BN32" s="1525"/>
      <c r="BO32" s="1525"/>
      <c r="BP32" s="1528"/>
      <c r="BR32" s="2094"/>
    </row>
    <row r="33" spans="1:70" s="1405" customFormat="1">
      <c r="A33" s="1055" t="s">
        <v>654</v>
      </c>
      <c r="B33" s="1525">
        <v>34454.361312379995</v>
      </c>
      <c r="C33" s="1525">
        <v>34571.715714149999</v>
      </c>
      <c r="D33" s="1525">
        <v>34410.886934610004</v>
      </c>
      <c r="E33" s="1525">
        <v>34405.646261260001</v>
      </c>
      <c r="F33" s="1525">
        <v>34400.10593428</v>
      </c>
      <c r="G33" s="1525">
        <v>34427.70412694</v>
      </c>
      <c r="H33" s="1525">
        <v>34815.489907540003</v>
      </c>
      <c r="I33" s="1525">
        <v>34700.674184349999</v>
      </c>
      <c r="J33" s="1525">
        <v>34801.819634710002</v>
      </c>
      <c r="K33" s="1525">
        <v>34858.012341790003</v>
      </c>
      <c r="L33" s="1525">
        <v>35227.167000559995</v>
      </c>
      <c r="M33" s="1525">
        <v>35822.522239359998</v>
      </c>
      <c r="N33" s="1525">
        <v>35144.032224610004</v>
      </c>
      <c r="O33" s="1525">
        <v>34571.715714149999</v>
      </c>
      <c r="P33" s="1525">
        <v>35166.602570269999</v>
      </c>
      <c r="Q33" s="1525">
        <v>35227.95001968</v>
      </c>
      <c r="R33" s="1525">
        <v>292922.09640346997</v>
      </c>
      <c r="S33" s="1525">
        <v>37297.866542360003</v>
      </c>
      <c r="T33" s="1525">
        <v>40408.198464779998</v>
      </c>
      <c r="U33" s="1525">
        <v>37667.24099464</v>
      </c>
      <c r="V33" s="1525">
        <v>38049.835883010004</v>
      </c>
      <c r="W33" s="1525">
        <v>37801.619490359997</v>
      </c>
      <c r="X33" s="1525">
        <v>38164.226219919998</v>
      </c>
      <c r="Y33" s="1525">
        <v>37935.655630660003</v>
      </c>
      <c r="Z33" s="1525">
        <v>37799.988381360003</v>
      </c>
      <c r="AA33" s="1525">
        <v>37641.27968118</v>
      </c>
      <c r="AB33" s="1525">
        <v>37671.453002980001</v>
      </c>
      <c r="AC33" s="1525">
        <v>37787.611348160004</v>
      </c>
      <c r="AD33" s="1525">
        <v>40469.344899099997</v>
      </c>
      <c r="AE33" s="1525">
        <v>44968.267255639999</v>
      </c>
      <c r="AF33" s="1525">
        <v>45128.556412320002</v>
      </c>
      <c r="AG33" s="1525">
        <v>45248.965658540001</v>
      </c>
      <c r="AH33" s="1525">
        <v>45610.242095379996</v>
      </c>
      <c r="AI33" s="1525">
        <v>94985.235672020004</v>
      </c>
      <c r="AJ33" s="1525">
        <v>95390.254945420005</v>
      </c>
      <c r="AK33" s="1525">
        <v>95564.981636140001</v>
      </c>
      <c r="AL33" s="1525">
        <v>95441.218634809993</v>
      </c>
      <c r="AM33" s="1525">
        <v>95660.068412270004</v>
      </c>
      <c r="AN33" s="1525">
        <v>95154.9915989</v>
      </c>
      <c r="AO33" s="1525">
        <v>95137.25554831</v>
      </c>
      <c r="AP33" s="1525">
        <v>95907.253744660004</v>
      </c>
      <c r="AQ33" s="1525">
        <v>95894.825920809992</v>
      </c>
      <c r="AR33" s="1525">
        <v>101457.35448876</v>
      </c>
      <c r="AS33" s="1525">
        <v>101588.24143616001</v>
      </c>
      <c r="AT33" s="1525">
        <v>101845.67227349001</v>
      </c>
      <c r="AU33" s="1525">
        <v>107292.7517738</v>
      </c>
      <c r="AV33" s="1525">
        <v>106808.89757694</v>
      </c>
      <c r="AW33" s="1525">
        <v>107550.00382645</v>
      </c>
      <c r="AX33" s="1525">
        <v>106890.59501394001</v>
      </c>
      <c r="AY33" s="1525">
        <v>106628.27164641999</v>
      </c>
      <c r="AZ33" s="1525">
        <v>107181.29999109</v>
      </c>
      <c r="BA33" s="1525">
        <v>107181.76902861999</v>
      </c>
      <c r="BB33" s="1525">
        <v>95508.654062860005</v>
      </c>
      <c r="BC33" s="1525">
        <v>193094.39950656</v>
      </c>
      <c r="BD33" s="1525">
        <v>189062.03138445999</v>
      </c>
      <c r="BE33" s="1525">
        <v>146804.54685489001</v>
      </c>
      <c r="BF33" s="1525">
        <v>147626.63912776002</v>
      </c>
      <c r="BG33" s="1526">
        <v>143149.19542360998</v>
      </c>
      <c r="BH33" s="1527">
        <v>143166.11994353001</v>
      </c>
      <c r="BI33" s="1525">
        <v>145096.55066104999</v>
      </c>
      <c r="BJ33" s="1526">
        <v>122405.55547724001</v>
      </c>
      <c r="BK33" s="1525">
        <v>84170.995193170005</v>
      </c>
      <c r="BL33" s="1525">
        <v>84978.691246999995</v>
      </c>
      <c r="BM33" s="1526">
        <v>82824.738303089995</v>
      </c>
      <c r="BN33" s="1525">
        <v>143037.14670196999</v>
      </c>
      <c r="BO33" s="1525">
        <v>171512.27412742001</v>
      </c>
      <c r="BP33" s="1528">
        <v>111034.04463417</v>
      </c>
      <c r="BR33" s="2094"/>
    </row>
    <row r="34" spans="1:70" s="1405" customFormat="1">
      <c r="A34" s="1055" t="s">
        <v>655</v>
      </c>
      <c r="B34" s="1525">
        <v>1013099.38904073</v>
      </c>
      <c r="C34" s="1525">
        <v>999239.63970018004</v>
      </c>
      <c r="D34" s="1525">
        <v>996723.31587137002</v>
      </c>
      <c r="E34" s="1525">
        <v>46.89043281</v>
      </c>
      <c r="F34" s="1525">
        <v>0</v>
      </c>
      <c r="G34" s="1525">
        <v>943.10541176999993</v>
      </c>
      <c r="H34" s="1525">
        <v>75.14843501</v>
      </c>
      <c r="I34" s="1525">
        <v>23.391567920000004</v>
      </c>
      <c r="J34" s="1525">
        <v>2132.6167153199999</v>
      </c>
      <c r="K34" s="1525">
        <v>13.934129859999999</v>
      </c>
      <c r="L34" s="1525">
        <v>30738.029468749999</v>
      </c>
      <c r="M34" s="1525">
        <v>51732.508317379994</v>
      </c>
      <c r="N34" s="1525">
        <v>65929.383850779996</v>
      </c>
      <c r="O34" s="1525">
        <v>999239.63970018004</v>
      </c>
      <c r="P34" s="1525">
        <v>51545.669652110002</v>
      </c>
      <c r="Q34" s="1525">
        <v>2711.3277397900001</v>
      </c>
      <c r="R34" s="1525">
        <v>5073.9662084399997</v>
      </c>
      <c r="S34" s="1525">
        <v>24616.147966959998</v>
      </c>
      <c r="T34" s="1525">
        <v>2326.19395132</v>
      </c>
      <c r="U34" s="1525">
        <v>6054.0545216</v>
      </c>
      <c r="V34" s="1525">
        <v>43500.697074010001</v>
      </c>
      <c r="W34" s="1525">
        <v>3159.66309305</v>
      </c>
      <c r="X34" s="1525">
        <v>2568.1546482199997</v>
      </c>
      <c r="Y34" s="1525">
        <v>3122.0598709000001</v>
      </c>
      <c r="Z34" s="1525">
        <v>368517.87472028995</v>
      </c>
      <c r="AA34" s="1525">
        <v>119267.96913239</v>
      </c>
      <c r="AB34" s="1525">
        <v>91978.703692229989</v>
      </c>
      <c r="AC34" s="1525">
        <v>6845.6528019300004</v>
      </c>
      <c r="AD34" s="1525">
        <v>16692.859365059998</v>
      </c>
      <c r="AE34" s="1525">
        <v>40378.271120819998</v>
      </c>
      <c r="AF34" s="1525">
        <v>6120.6239554599997</v>
      </c>
      <c r="AG34" s="1525">
        <v>26339.72592528</v>
      </c>
      <c r="AH34" s="1525">
        <v>17063.843626559999</v>
      </c>
      <c r="AI34" s="1525">
        <v>439207.14543962001</v>
      </c>
      <c r="AJ34" s="1525">
        <v>478997.75864010997</v>
      </c>
      <c r="AK34" s="1525">
        <v>627042.22385000996</v>
      </c>
      <c r="AL34" s="1525">
        <v>891563.15926470992</v>
      </c>
      <c r="AM34" s="1525">
        <v>1203772.19407676</v>
      </c>
      <c r="AN34" s="1525">
        <v>519304.86127709999</v>
      </c>
      <c r="AO34" s="1525">
        <v>509778.81547905999</v>
      </c>
      <c r="AP34" s="1525">
        <v>873196.56515384</v>
      </c>
      <c r="AQ34" s="1525">
        <v>529586.23951490992</v>
      </c>
      <c r="AR34" s="1525">
        <v>219262.16136620002</v>
      </c>
      <c r="AS34" s="1525">
        <v>206763.30141329</v>
      </c>
      <c r="AT34" s="1525">
        <v>43891.894058320002</v>
      </c>
      <c r="AU34" s="1525">
        <v>312617.40380933997</v>
      </c>
      <c r="AV34" s="1525">
        <v>473404.91941854998</v>
      </c>
      <c r="AW34" s="1525">
        <v>888068.58268885</v>
      </c>
      <c r="AX34" s="1525">
        <v>1228136.9054529199</v>
      </c>
      <c r="AY34" s="1525">
        <v>1557473.77872965</v>
      </c>
      <c r="AZ34" s="1525">
        <v>215030.25232381999</v>
      </c>
      <c r="BA34" s="1525">
        <v>269248.57704429002</v>
      </c>
      <c r="BB34" s="1525">
        <v>299466.91071193002</v>
      </c>
      <c r="BC34" s="1525">
        <v>270098.67854071001</v>
      </c>
      <c r="BD34" s="1525">
        <v>464309.27509009995</v>
      </c>
      <c r="BE34" s="1525">
        <v>737446.88070645998</v>
      </c>
      <c r="BF34" s="1525">
        <v>646010.52505019004</v>
      </c>
      <c r="BG34" s="1526">
        <v>436305.99766817997</v>
      </c>
      <c r="BH34" s="1527">
        <v>451427.81090493</v>
      </c>
      <c r="BI34" s="1525">
        <v>480668.16043846001</v>
      </c>
      <c r="BJ34" s="1526">
        <v>1198009.14562349</v>
      </c>
      <c r="BK34" s="1525">
        <v>1718485.4268145401</v>
      </c>
      <c r="BL34" s="1525">
        <v>605404.8333799399</v>
      </c>
      <c r="BM34" s="1526">
        <v>538124.13317958999</v>
      </c>
      <c r="BN34" s="1525">
        <v>956195.91504435008</v>
      </c>
      <c r="BO34" s="1525">
        <v>1233879.4501092199</v>
      </c>
      <c r="BP34" s="1528">
        <v>1958385.11512084</v>
      </c>
      <c r="BR34" s="2094"/>
    </row>
    <row r="35" spans="1:70" s="989" customFormat="1">
      <c r="A35" s="1052"/>
      <c r="B35" s="1529"/>
      <c r="C35" s="1529"/>
      <c r="D35" s="1529"/>
      <c r="E35" s="1529"/>
      <c r="F35" s="1529"/>
      <c r="G35" s="1529"/>
      <c r="H35" s="1529"/>
      <c r="I35" s="1529"/>
      <c r="J35" s="1529"/>
      <c r="K35" s="1529"/>
      <c r="L35" s="1529"/>
      <c r="M35" s="1529"/>
      <c r="N35" s="1529"/>
      <c r="O35" s="1529"/>
      <c r="P35" s="1529"/>
      <c r="Q35" s="1529"/>
      <c r="R35" s="1529"/>
      <c r="S35" s="1529"/>
      <c r="T35" s="1529"/>
      <c r="U35" s="1529"/>
      <c r="V35" s="1529"/>
      <c r="W35" s="1529"/>
      <c r="X35" s="1529"/>
      <c r="Y35" s="1529"/>
      <c r="Z35" s="1529"/>
      <c r="AA35" s="1529"/>
      <c r="AB35" s="1529"/>
      <c r="AC35" s="1529"/>
      <c r="AD35" s="1529"/>
      <c r="AE35" s="1529"/>
      <c r="AF35" s="1529"/>
      <c r="AG35" s="1529"/>
      <c r="AH35" s="1529"/>
      <c r="AI35" s="1529"/>
      <c r="AJ35" s="1529"/>
      <c r="AK35" s="1529"/>
      <c r="AL35" s="1529"/>
      <c r="AM35" s="1529"/>
      <c r="AN35" s="1529"/>
      <c r="AO35" s="1529"/>
      <c r="AP35" s="1529"/>
      <c r="AQ35" s="1529"/>
      <c r="AR35" s="1529"/>
      <c r="AS35" s="1529"/>
      <c r="AT35" s="1529"/>
      <c r="AU35" s="1529"/>
      <c r="AV35" s="1529"/>
      <c r="AW35" s="1529"/>
      <c r="AX35" s="1529"/>
      <c r="AY35" s="1529"/>
      <c r="AZ35" s="1529"/>
      <c r="BA35" s="1529"/>
      <c r="BB35" s="1529"/>
      <c r="BC35" s="1529"/>
      <c r="BD35" s="1529"/>
      <c r="BE35" s="1529"/>
      <c r="BF35" s="1529"/>
      <c r="BG35" s="1530"/>
      <c r="BH35" s="1531"/>
      <c r="BI35" s="1529"/>
      <c r="BJ35" s="1530"/>
      <c r="BK35" s="1529"/>
      <c r="BL35" s="1529"/>
      <c r="BM35" s="1530"/>
      <c r="BN35" s="1529"/>
      <c r="BO35" s="1529"/>
      <c r="BP35" s="1532"/>
      <c r="BR35" s="2091"/>
    </row>
    <row r="36" spans="1:70" s="989" customFormat="1">
      <c r="A36" s="1051" t="s">
        <v>656</v>
      </c>
      <c r="B36" s="1525">
        <v>0</v>
      </c>
      <c r="C36" s="1525">
        <v>0</v>
      </c>
      <c r="D36" s="1525">
        <v>0</v>
      </c>
      <c r="E36" s="1525">
        <v>0</v>
      </c>
      <c r="F36" s="1525">
        <v>0</v>
      </c>
      <c r="G36" s="1525">
        <v>0</v>
      </c>
      <c r="H36" s="1525">
        <v>0</v>
      </c>
      <c r="I36" s="1525">
        <v>0</v>
      </c>
      <c r="J36" s="1525">
        <v>0</v>
      </c>
      <c r="K36" s="1525">
        <v>0</v>
      </c>
      <c r="L36" s="1525">
        <v>0</v>
      </c>
      <c r="M36" s="1525">
        <v>0</v>
      </c>
      <c r="N36" s="1525">
        <v>0</v>
      </c>
      <c r="O36" s="1525">
        <v>0</v>
      </c>
      <c r="P36" s="1525">
        <v>0</v>
      </c>
      <c r="Q36" s="1525">
        <v>0</v>
      </c>
      <c r="R36" s="1525">
        <v>0</v>
      </c>
      <c r="S36" s="1525">
        <v>0</v>
      </c>
      <c r="T36" s="1525">
        <v>0</v>
      </c>
      <c r="U36" s="1525">
        <v>0</v>
      </c>
      <c r="V36" s="1525">
        <v>0</v>
      </c>
      <c r="W36" s="1525">
        <v>0</v>
      </c>
      <c r="X36" s="1525">
        <v>0</v>
      </c>
      <c r="Y36" s="1525">
        <v>0</v>
      </c>
      <c r="Z36" s="1525">
        <v>0</v>
      </c>
      <c r="AA36" s="1525">
        <v>14580.3</v>
      </c>
      <c r="AB36" s="1525">
        <v>14580.3</v>
      </c>
      <c r="AC36" s="1525">
        <v>27800</v>
      </c>
      <c r="AD36" s="1525">
        <v>47260</v>
      </c>
      <c r="AE36" s="1525">
        <v>143170</v>
      </c>
      <c r="AF36" s="1525">
        <v>145950</v>
      </c>
      <c r="AG36" s="1525">
        <v>183724</v>
      </c>
      <c r="AH36" s="1525">
        <v>222609.00000099</v>
      </c>
      <c r="AI36" s="1525">
        <v>300379.00000099</v>
      </c>
      <c r="AJ36" s="1525">
        <v>338153.00000099</v>
      </c>
      <c r="AK36" s="1525">
        <v>340375.00000099</v>
      </c>
      <c r="AL36" s="1525">
        <v>379260.00000099</v>
      </c>
      <c r="AM36" s="1525">
        <v>418145.00000099</v>
      </c>
      <c r="AN36" s="1525">
        <v>495915.00000099</v>
      </c>
      <c r="AO36" s="1525">
        <v>495915.00000099</v>
      </c>
      <c r="AP36" s="1525">
        <v>530915.00000099</v>
      </c>
      <c r="AQ36" s="1525">
        <v>530915.00000099</v>
      </c>
      <c r="AR36" s="1525">
        <v>538115.00000099</v>
      </c>
      <c r="AS36" s="1525">
        <v>538115.00000099</v>
      </c>
      <c r="AT36" s="1525">
        <v>590415.00000099</v>
      </c>
      <c r="AU36" s="1525">
        <v>640431.37315168011</v>
      </c>
      <c r="AV36" s="1529">
        <v>648131.37315168011</v>
      </c>
      <c r="AW36" s="1529">
        <v>656531.37315168011</v>
      </c>
      <c r="AX36" s="1529">
        <v>656531.37315168011</v>
      </c>
      <c r="AY36" s="1529">
        <v>656531.37315168011</v>
      </c>
      <c r="AZ36" s="1529">
        <v>656531.37315168011</v>
      </c>
      <c r="BA36" s="1529">
        <v>656531.37315168011</v>
      </c>
      <c r="BB36" s="1529">
        <v>656531.37315168011</v>
      </c>
      <c r="BC36" s="1529">
        <v>656531.37315168011</v>
      </c>
      <c r="BD36" s="1529">
        <v>656531.37315168011</v>
      </c>
      <c r="BE36" s="1529">
        <v>656531.37315168011</v>
      </c>
      <c r="BF36" s="1529">
        <v>657530.61282934994</v>
      </c>
      <c r="BG36" s="1530">
        <v>656531.37315168011</v>
      </c>
      <c r="BH36" s="1531">
        <v>660731.37315168011</v>
      </c>
      <c r="BI36" s="1529">
        <v>662131.37315168011</v>
      </c>
      <c r="BJ36" s="1530">
        <v>716674.05465853005</v>
      </c>
      <c r="BK36" s="1529">
        <v>719474.05465853005</v>
      </c>
      <c r="BL36" s="1529">
        <v>719474.05465853005</v>
      </c>
      <c r="BM36" s="1530">
        <v>719474.05465853005</v>
      </c>
      <c r="BN36" s="1529">
        <v>719474.05465853005</v>
      </c>
      <c r="BO36" s="1529">
        <v>719474.05465853005</v>
      </c>
      <c r="BP36" s="1532">
        <v>719474.05465853005</v>
      </c>
      <c r="BR36" s="2090"/>
    </row>
    <row r="37" spans="1:70" s="989" customFormat="1">
      <c r="A37" s="1055" t="s">
        <v>720</v>
      </c>
      <c r="B37" s="1525">
        <v>0</v>
      </c>
      <c r="C37" s="1525">
        <v>0</v>
      </c>
      <c r="D37" s="1525">
        <v>0</v>
      </c>
      <c r="E37" s="1525">
        <v>0</v>
      </c>
      <c r="F37" s="1525">
        <v>0</v>
      </c>
      <c r="G37" s="1525">
        <v>0</v>
      </c>
      <c r="H37" s="1525">
        <v>0</v>
      </c>
      <c r="I37" s="1525">
        <v>0</v>
      </c>
      <c r="J37" s="1525">
        <v>0</v>
      </c>
      <c r="K37" s="1525">
        <v>0</v>
      </c>
      <c r="L37" s="1525">
        <v>0</v>
      </c>
      <c r="M37" s="1525">
        <v>0</v>
      </c>
      <c r="N37" s="1525">
        <v>0</v>
      </c>
      <c r="O37" s="1525">
        <v>0</v>
      </c>
      <c r="P37" s="1525">
        <v>0</v>
      </c>
      <c r="Q37" s="1525">
        <v>0</v>
      </c>
      <c r="R37" s="1525">
        <v>0</v>
      </c>
      <c r="S37" s="1525">
        <v>0</v>
      </c>
      <c r="T37" s="1525">
        <v>0</v>
      </c>
      <c r="U37" s="1525">
        <v>0</v>
      </c>
      <c r="V37" s="1525">
        <v>0</v>
      </c>
      <c r="W37" s="1525">
        <v>0</v>
      </c>
      <c r="X37" s="1525">
        <v>0</v>
      </c>
      <c r="Y37" s="1525">
        <v>0</v>
      </c>
      <c r="Z37" s="1525">
        <v>0</v>
      </c>
      <c r="AA37" s="1525">
        <v>14580.3</v>
      </c>
      <c r="AB37" s="1525">
        <v>14580.3</v>
      </c>
      <c r="AC37" s="1525">
        <v>27800</v>
      </c>
      <c r="AD37" s="1525">
        <v>47260</v>
      </c>
      <c r="AE37" s="1525">
        <v>143170</v>
      </c>
      <c r="AF37" s="1525">
        <v>145950</v>
      </c>
      <c r="AG37" s="1525">
        <v>183724</v>
      </c>
      <c r="AH37" s="1525">
        <v>222609.00000099</v>
      </c>
      <c r="AI37" s="1525">
        <v>300379.00000099</v>
      </c>
      <c r="AJ37" s="1525">
        <v>338153.00000099</v>
      </c>
      <c r="AK37" s="1525">
        <v>340375.00000099</v>
      </c>
      <c r="AL37" s="1525">
        <v>379260.00000099</v>
      </c>
      <c r="AM37" s="1525">
        <v>418145.00000099</v>
      </c>
      <c r="AN37" s="1525">
        <v>495915.00000099</v>
      </c>
      <c r="AO37" s="1525">
        <v>495915.00000099</v>
      </c>
      <c r="AP37" s="1525">
        <v>530915.00000099</v>
      </c>
      <c r="AQ37" s="1525">
        <v>530915.00000099</v>
      </c>
      <c r="AR37" s="1525">
        <v>538115.00000099</v>
      </c>
      <c r="AS37" s="1525">
        <v>538115.00000099</v>
      </c>
      <c r="AT37" s="1525">
        <v>590415.00000099</v>
      </c>
      <c r="AU37" s="1525">
        <v>640431.37315168011</v>
      </c>
      <c r="AV37" s="1525">
        <v>648131.37315168011</v>
      </c>
      <c r="AW37" s="1525">
        <v>656531.37315168011</v>
      </c>
      <c r="AX37" s="1525">
        <v>656531.37315168011</v>
      </c>
      <c r="AY37" s="1525">
        <v>656531.37315168011</v>
      </c>
      <c r="AZ37" s="1525">
        <v>656531.37315168011</v>
      </c>
      <c r="BA37" s="1525">
        <v>656531.37315168011</v>
      </c>
      <c r="BB37" s="1525">
        <v>656531.37315168011</v>
      </c>
      <c r="BC37" s="1525">
        <v>656531.37315168011</v>
      </c>
      <c r="BD37" s="1525">
        <v>656531.37315168011</v>
      </c>
      <c r="BE37" s="1525">
        <v>656531.37315168011</v>
      </c>
      <c r="BF37" s="1525">
        <v>657530.61282934994</v>
      </c>
      <c r="BG37" s="1526">
        <v>656531.37315168011</v>
      </c>
      <c r="BH37" s="1527">
        <v>660731.37315168011</v>
      </c>
      <c r="BI37" s="1525">
        <v>662131.37315168011</v>
      </c>
      <c r="BJ37" s="1526">
        <v>716674.05465853005</v>
      </c>
      <c r="BK37" s="1525">
        <v>719474.05465853005</v>
      </c>
      <c r="BL37" s="1525">
        <v>719474.05465853005</v>
      </c>
      <c r="BM37" s="1526">
        <v>719474.05465853005</v>
      </c>
      <c r="BN37" s="1525">
        <v>719474.05465853005</v>
      </c>
      <c r="BO37" s="1525">
        <v>719474.05465853005</v>
      </c>
      <c r="BP37" s="1528">
        <v>719474.05465853005</v>
      </c>
      <c r="BR37" s="2094"/>
    </row>
    <row r="38" spans="1:70" s="989" customFormat="1">
      <c r="A38" s="1053" t="s">
        <v>721</v>
      </c>
      <c r="B38" s="1529">
        <v>0</v>
      </c>
      <c r="C38" s="1529">
        <v>0</v>
      </c>
      <c r="D38" s="1529">
        <v>0</v>
      </c>
      <c r="E38" s="1529">
        <v>0</v>
      </c>
      <c r="F38" s="1529">
        <v>0</v>
      </c>
      <c r="G38" s="1529">
        <v>0</v>
      </c>
      <c r="H38" s="1529">
        <v>0</v>
      </c>
      <c r="I38" s="1529">
        <v>0</v>
      </c>
      <c r="J38" s="1529">
        <v>0</v>
      </c>
      <c r="K38" s="1529">
        <v>0</v>
      </c>
      <c r="L38" s="1529">
        <v>0</v>
      </c>
      <c r="M38" s="1529">
        <v>0</v>
      </c>
      <c r="N38" s="1529">
        <v>0</v>
      </c>
      <c r="O38" s="1529">
        <v>0</v>
      </c>
      <c r="P38" s="1529">
        <v>0</v>
      </c>
      <c r="Q38" s="1529">
        <v>0</v>
      </c>
      <c r="R38" s="1529">
        <v>0</v>
      </c>
      <c r="S38" s="1529">
        <v>0</v>
      </c>
      <c r="T38" s="1529">
        <v>0</v>
      </c>
      <c r="U38" s="1529">
        <v>0</v>
      </c>
      <c r="V38" s="1529">
        <v>0</v>
      </c>
      <c r="W38" s="1529">
        <v>0</v>
      </c>
      <c r="X38" s="1529">
        <v>0</v>
      </c>
      <c r="Y38" s="1529">
        <v>0</v>
      </c>
      <c r="Z38" s="1529">
        <v>0</v>
      </c>
      <c r="AA38" s="1529">
        <v>14580.3</v>
      </c>
      <c r="AB38" s="1529">
        <v>14580.3</v>
      </c>
      <c r="AC38" s="1529">
        <v>27800</v>
      </c>
      <c r="AD38" s="1529">
        <v>47260</v>
      </c>
      <c r="AE38" s="1529">
        <v>143170</v>
      </c>
      <c r="AF38" s="1529">
        <v>145950</v>
      </c>
      <c r="AG38" s="1529">
        <v>183724</v>
      </c>
      <c r="AH38" s="1529">
        <v>222609.00000099</v>
      </c>
      <c r="AI38" s="1529">
        <v>300379.00000099</v>
      </c>
      <c r="AJ38" s="1529">
        <v>338153.00000099</v>
      </c>
      <c r="AK38" s="1529">
        <v>340375.00000099</v>
      </c>
      <c r="AL38" s="1529">
        <v>379260.00000099</v>
      </c>
      <c r="AM38" s="1529">
        <v>418145.00000099</v>
      </c>
      <c r="AN38" s="1529">
        <v>495915.00000099</v>
      </c>
      <c r="AO38" s="1529">
        <v>495915.00000099</v>
      </c>
      <c r="AP38" s="1529">
        <v>530915.00000099</v>
      </c>
      <c r="AQ38" s="1529">
        <v>530915.00000099</v>
      </c>
      <c r="AR38" s="1529">
        <v>538115.00000099</v>
      </c>
      <c r="AS38" s="1529">
        <v>538115.00000099</v>
      </c>
      <c r="AT38" s="1529">
        <v>590415.00000099</v>
      </c>
      <c r="AU38" s="1529">
        <v>640431.37315168011</v>
      </c>
      <c r="AV38" s="1525">
        <v>648131.37315168011</v>
      </c>
      <c r="AW38" s="1525">
        <v>656531.37315168011</v>
      </c>
      <c r="AX38" s="1525">
        <v>656531.37315168011</v>
      </c>
      <c r="AY38" s="1525">
        <v>656531.37315168011</v>
      </c>
      <c r="AZ38" s="1525">
        <v>656531.37315168011</v>
      </c>
      <c r="BA38" s="1525">
        <v>656531.37315168011</v>
      </c>
      <c r="BB38" s="1525">
        <v>656531.37315168011</v>
      </c>
      <c r="BC38" s="1525">
        <v>656531.37315168011</v>
      </c>
      <c r="BD38" s="1525">
        <v>656531.37315168011</v>
      </c>
      <c r="BE38" s="1525">
        <v>656531.37315168011</v>
      </c>
      <c r="BF38" s="1525">
        <v>657530.61282934994</v>
      </c>
      <c r="BG38" s="1526">
        <v>656531.37315168011</v>
      </c>
      <c r="BH38" s="1527">
        <v>660731.37315168011</v>
      </c>
      <c r="BI38" s="1525">
        <v>662131.37315168011</v>
      </c>
      <c r="BJ38" s="1526">
        <v>716674.05465853005</v>
      </c>
      <c r="BK38" s="1525">
        <v>719474.05465853005</v>
      </c>
      <c r="BL38" s="1525">
        <v>719474.05465853005</v>
      </c>
      <c r="BM38" s="1526">
        <v>719474.05465853005</v>
      </c>
      <c r="BN38" s="1525">
        <v>719474.05465853005</v>
      </c>
      <c r="BO38" s="1525">
        <v>719474.05465853005</v>
      </c>
      <c r="BP38" s="1528">
        <v>719474.05465853005</v>
      </c>
      <c r="BR38" s="2092"/>
    </row>
    <row r="39" spans="1:70" s="1405" customFormat="1">
      <c r="A39" s="1053" t="s">
        <v>722</v>
      </c>
      <c r="B39" s="1529"/>
      <c r="C39" s="1529"/>
      <c r="D39" s="1529"/>
      <c r="E39" s="1529"/>
      <c r="F39" s="1529"/>
      <c r="G39" s="1529"/>
      <c r="H39" s="1529"/>
      <c r="I39" s="1529"/>
      <c r="J39" s="1529"/>
      <c r="K39" s="1529"/>
      <c r="L39" s="1529"/>
      <c r="M39" s="1529"/>
      <c r="N39" s="1529"/>
      <c r="O39" s="1529"/>
      <c r="P39" s="1529"/>
      <c r="Q39" s="1529"/>
      <c r="R39" s="1529"/>
      <c r="S39" s="1529"/>
      <c r="T39" s="1529"/>
      <c r="U39" s="1529"/>
      <c r="V39" s="1529"/>
      <c r="W39" s="1529"/>
      <c r="X39" s="1529"/>
      <c r="Y39" s="1529"/>
      <c r="Z39" s="1529"/>
      <c r="AA39" s="1529"/>
      <c r="AB39" s="1529"/>
      <c r="AC39" s="1529"/>
      <c r="AD39" s="1529"/>
      <c r="AE39" s="1529"/>
      <c r="AF39" s="1529"/>
      <c r="AG39" s="1529"/>
      <c r="AH39" s="1529"/>
      <c r="AI39" s="1529"/>
      <c r="AJ39" s="1529"/>
      <c r="AK39" s="1529"/>
      <c r="AL39" s="1529"/>
      <c r="AM39" s="1529"/>
      <c r="AN39" s="1529"/>
      <c r="AO39" s="1529"/>
      <c r="AP39" s="1529"/>
      <c r="AQ39" s="1529"/>
      <c r="AR39" s="1529"/>
      <c r="AS39" s="1529"/>
      <c r="AT39" s="1529"/>
      <c r="AU39" s="1529"/>
      <c r="AV39" s="1529"/>
      <c r="AW39" s="1529"/>
      <c r="AX39" s="1529"/>
      <c r="AY39" s="1529"/>
      <c r="AZ39" s="1529"/>
      <c r="BA39" s="1529"/>
      <c r="BB39" s="1529"/>
      <c r="BC39" s="1529"/>
      <c r="BD39" s="1529"/>
      <c r="BE39" s="1529"/>
      <c r="BF39" s="1529"/>
      <c r="BG39" s="1530"/>
      <c r="BH39" s="1531"/>
      <c r="BI39" s="1529"/>
      <c r="BJ39" s="1530"/>
      <c r="BK39" s="1529"/>
      <c r="BL39" s="1529"/>
      <c r="BM39" s="1530"/>
      <c r="BN39" s="1529"/>
      <c r="BO39" s="1529"/>
      <c r="BP39" s="1532"/>
      <c r="BR39" s="2092"/>
    </row>
    <row r="40" spans="1:70" s="1405" customFormat="1">
      <c r="A40" s="1055" t="s">
        <v>661</v>
      </c>
      <c r="B40" s="1529"/>
      <c r="C40" s="1529"/>
      <c r="D40" s="1529"/>
      <c r="E40" s="1529"/>
      <c r="F40" s="1529"/>
      <c r="G40" s="1529"/>
      <c r="H40" s="1529"/>
      <c r="I40" s="1529"/>
      <c r="J40" s="1529"/>
      <c r="K40" s="1529"/>
      <c r="L40" s="1529"/>
      <c r="M40" s="1529"/>
      <c r="N40" s="1529"/>
      <c r="O40" s="1529"/>
      <c r="P40" s="1529"/>
      <c r="Q40" s="1529"/>
      <c r="R40" s="1529"/>
      <c r="S40" s="1529"/>
      <c r="T40" s="1529"/>
      <c r="U40" s="1529"/>
      <c r="V40" s="1529"/>
      <c r="W40" s="1529"/>
      <c r="X40" s="1529"/>
      <c r="Y40" s="1529"/>
      <c r="Z40" s="1529"/>
      <c r="AA40" s="1529"/>
      <c r="AB40" s="1529"/>
      <c r="AC40" s="1529"/>
      <c r="AD40" s="1529"/>
      <c r="AE40" s="1529"/>
      <c r="AF40" s="1529"/>
      <c r="AG40" s="1529"/>
      <c r="AH40" s="1529"/>
      <c r="AI40" s="1529"/>
      <c r="AJ40" s="1529"/>
      <c r="AK40" s="1529"/>
      <c r="AL40" s="1529"/>
      <c r="AM40" s="1529"/>
      <c r="AN40" s="1529"/>
      <c r="AO40" s="1529"/>
      <c r="AP40" s="1529"/>
      <c r="AQ40" s="1529"/>
      <c r="AR40" s="1529"/>
      <c r="AS40" s="1529"/>
      <c r="AT40" s="1529"/>
      <c r="AU40" s="1529"/>
      <c r="AV40" s="1529"/>
      <c r="AW40" s="1529"/>
      <c r="AX40" s="1529"/>
      <c r="AY40" s="1529"/>
      <c r="AZ40" s="1529"/>
      <c r="BA40" s="1529"/>
      <c r="BB40" s="1529"/>
      <c r="BC40" s="1529"/>
      <c r="BD40" s="1529"/>
      <c r="BE40" s="1529"/>
      <c r="BF40" s="1529"/>
      <c r="BG40" s="1530"/>
      <c r="BH40" s="1531"/>
      <c r="BI40" s="1529"/>
      <c r="BJ40" s="1530"/>
      <c r="BK40" s="1529"/>
      <c r="BL40" s="1529"/>
      <c r="BM40" s="1530"/>
      <c r="BN40" s="1529"/>
      <c r="BO40" s="1529"/>
      <c r="BP40" s="1532"/>
      <c r="BR40" s="2094"/>
    </row>
    <row r="41" spans="1:70" s="989" customFormat="1">
      <c r="A41" s="1055" t="s">
        <v>662</v>
      </c>
      <c r="B41" s="1525"/>
      <c r="C41" s="1525"/>
      <c r="D41" s="1525"/>
      <c r="E41" s="1525"/>
      <c r="F41" s="1525"/>
      <c r="G41" s="1525"/>
      <c r="H41" s="1525"/>
      <c r="I41" s="1525"/>
      <c r="J41" s="1525"/>
      <c r="K41" s="1525"/>
      <c r="L41" s="1525"/>
      <c r="M41" s="1525"/>
      <c r="N41" s="1525"/>
      <c r="O41" s="1525"/>
      <c r="P41" s="1525"/>
      <c r="Q41" s="1525"/>
      <c r="R41" s="1525"/>
      <c r="S41" s="1525"/>
      <c r="T41" s="1525"/>
      <c r="U41" s="1525"/>
      <c r="V41" s="1525"/>
      <c r="W41" s="1525"/>
      <c r="X41" s="1525"/>
      <c r="Y41" s="1525"/>
      <c r="Z41" s="1525"/>
      <c r="AA41" s="1525"/>
      <c r="AB41" s="1525"/>
      <c r="AC41" s="1525"/>
      <c r="AD41" s="1525"/>
      <c r="AE41" s="1525"/>
      <c r="AF41" s="1525"/>
      <c r="AG41" s="1525"/>
      <c r="AH41" s="1525"/>
      <c r="AI41" s="1525"/>
      <c r="AJ41" s="1525"/>
      <c r="AK41" s="1525"/>
      <c r="AL41" s="1525"/>
      <c r="AM41" s="1525"/>
      <c r="AN41" s="1525"/>
      <c r="AO41" s="1525"/>
      <c r="AP41" s="1525"/>
      <c r="AQ41" s="1525"/>
      <c r="AR41" s="1525"/>
      <c r="AS41" s="1525"/>
      <c r="AT41" s="1525"/>
      <c r="AU41" s="1525"/>
      <c r="AV41" s="1529"/>
      <c r="AW41" s="1529"/>
      <c r="AX41" s="1529"/>
      <c r="AY41" s="1529"/>
      <c r="AZ41" s="1529"/>
      <c r="BA41" s="1529"/>
      <c r="BB41" s="1529"/>
      <c r="BC41" s="1529"/>
      <c r="BD41" s="1529"/>
      <c r="BE41" s="1529"/>
      <c r="BF41" s="1529"/>
      <c r="BG41" s="1530"/>
      <c r="BH41" s="1531"/>
      <c r="BI41" s="1529"/>
      <c r="BJ41" s="1530"/>
      <c r="BK41" s="1529"/>
      <c r="BL41" s="1529"/>
      <c r="BM41" s="1530"/>
      <c r="BN41" s="1529"/>
      <c r="BO41" s="1529"/>
      <c r="BP41" s="1532"/>
      <c r="BR41" s="2094"/>
    </row>
    <row r="42" spans="1:70" s="989" customFormat="1">
      <c r="A42" s="1055"/>
      <c r="B42" s="1525"/>
      <c r="C42" s="1525"/>
      <c r="D42" s="1525"/>
      <c r="E42" s="1525"/>
      <c r="F42" s="1525"/>
      <c r="G42" s="1525"/>
      <c r="H42" s="1525"/>
      <c r="I42" s="1525"/>
      <c r="J42" s="1525"/>
      <c r="K42" s="1525"/>
      <c r="L42" s="1525"/>
      <c r="M42" s="1525"/>
      <c r="N42" s="1525"/>
      <c r="O42" s="1525"/>
      <c r="P42" s="1525"/>
      <c r="Q42" s="1525"/>
      <c r="R42" s="1525"/>
      <c r="S42" s="1525"/>
      <c r="T42" s="1525"/>
      <c r="U42" s="1525"/>
      <c r="V42" s="1525"/>
      <c r="W42" s="1525"/>
      <c r="X42" s="1525"/>
      <c r="Y42" s="1525"/>
      <c r="Z42" s="1525"/>
      <c r="AA42" s="1525"/>
      <c r="AB42" s="1525"/>
      <c r="AC42" s="1525"/>
      <c r="AD42" s="1525"/>
      <c r="AE42" s="1525"/>
      <c r="AF42" s="1525"/>
      <c r="AG42" s="1525"/>
      <c r="AH42" s="1525"/>
      <c r="AI42" s="1525"/>
      <c r="AJ42" s="1525"/>
      <c r="AK42" s="1525"/>
      <c r="AL42" s="1525"/>
      <c r="AM42" s="1525"/>
      <c r="AN42" s="1525"/>
      <c r="AO42" s="1525"/>
      <c r="AP42" s="1525"/>
      <c r="AQ42" s="1525"/>
      <c r="AR42" s="1525"/>
      <c r="AS42" s="1525"/>
      <c r="AT42" s="1525"/>
      <c r="AU42" s="1525"/>
      <c r="AV42" s="1525"/>
      <c r="AW42" s="1525"/>
      <c r="AX42" s="1525"/>
      <c r="AY42" s="1525"/>
      <c r="AZ42" s="1525"/>
      <c r="BA42" s="1525"/>
      <c r="BB42" s="1525"/>
      <c r="BC42" s="1525"/>
      <c r="BD42" s="1525"/>
      <c r="BE42" s="1525"/>
      <c r="BF42" s="1525"/>
      <c r="BG42" s="1526"/>
      <c r="BH42" s="1527"/>
      <c r="BI42" s="1525"/>
      <c r="BJ42" s="1526"/>
      <c r="BK42" s="1525"/>
      <c r="BL42" s="1525"/>
      <c r="BM42" s="1526"/>
      <c r="BN42" s="1525"/>
      <c r="BO42" s="1525"/>
      <c r="BP42" s="1528"/>
      <c r="BR42" s="2091"/>
    </row>
    <row r="43" spans="1:70" s="1405" customFormat="1">
      <c r="A43" s="1051" t="s">
        <v>663</v>
      </c>
      <c r="B43" s="1525">
        <v>23587.728207849999</v>
      </c>
      <c r="C43" s="1525">
        <v>23587.728207849999</v>
      </c>
      <c r="D43" s="1525">
        <v>23587.728207849999</v>
      </c>
      <c r="E43" s="1525">
        <v>23587.728207849999</v>
      </c>
      <c r="F43" s="1525">
        <v>23587.728207849999</v>
      </c>
      <c r="G43" s="1525">
        <v>23587.728207849999</v>
      </c>
      <c r="H43" s="1525">
        <v>23587.728207849999</v>
      </c>
      <c r="I43" s="1525">
        <v>23587.728207849999</v>
      </c>
      <c r="J43" s="1525">
        <v>23587.728207849999</v>
      </c>
      <c r="K43" s="1525">
        <v>25590.346310739998</v>
      </c>
      <c r="L43" s="1525">
        <v>25588.014388</v>
      </c>
      <c r="M43" s="1525">
        <v>25588.014388</v>
      </c>
      <c r="N43" s="1525">
        <v>25588.014388</v>
      </c>
      <c r="O43" s="1525">
        <v>23587.728207849999</v>
      </c>
      <c r="P43" s="1525">
        <v>25588.014388</v>
      </c>
      <c r="Q43" s="1525">
        <v>51033.534037220001</v>
      </c>
      <c r="R43" s="1525">
        <v>25588.014388</v>
      </c>
      <c r="S43" s="1525">
        <v>25588.014388</v>
      </c>
      <c r="T43" s="1525">
        <v>192913.57522318</v>
      </c>
      <c r="U43" s="1525">
        <v>468281.15605400997</v>
      </c>
      <c r="V43" s="1525">
        <v>25588.014388</v>
      </c>
      <c r="W43" s="1525">
        <v>25588.014388</v>
      </c>
      <c r="X43" s="1525">
        <v>190138.86913099</v>
      </c>
      <c r="Y43" s="1525">
        <v>286200.66822584998</v>
      </c>
      <c r="Z43" s="1525">
        <v>170006.85457503001</v>
      </c>
      <c r="AA43" s="1525">
        <v>595990.57786816987</v>
      </c>
      <c r="AB43" s="1525">
        <v>187291.77932144998</v>
      </c>
      <c r="AC43" s="1525">
        <v>319694.07413090003</v>
      </c>
      <c r="AD43" s="1525">
        <v>319785.50887908001</v>
      </c>
      <c r="AE43" s="1525">
        <v>428581.30770832003</v>
      </c>
      <c r="AF43" s="1525">
        <v>345937.0021248</v>
      </c>
      <c r="AG43" s="1525">
        <v>552999.62986555009</v>
      </c>
      <c r="AH43" s="1525">
        <v>376976.13318890001</v>
      </c>
      <c r="AI43" s="1525">
        <v>25603.3006288</v>
      </c>
      <c r="AJ43" s="1525">
        <v>28047.231842380002</v>
      </c>
      <c r="AK43" s="1525">
        <v>198307.05142691001</v>
      </c>
      <c r="AL43" s="1525">
        <v>282369.55512596003</v>
      </c>
      <c r="AM43" s="1525">
        <v>336371.42000790004</v>
      </c>
      <c r="AN43" s="1525">
        <v>120015.80749167</v>
      </c>
      <c r="AO43" s="1525">
        <v>32984.480039239999</v>
      </c>
      <c r="AP43" s="1525">
        <v>70482.618408619994</v>
      </c>
      <c r="AQ43" s="1525">
        <v>75256.481211350008</v>
      </c>
      <c r="AR43" s="1525">
        <v>27399.530764709998</v>
      </c>
      <c r="AS43" s="1525">
        <v>33887.178557619998</v>
      </c>
      <c r="AT43" s="1525">
        <v>27478.387938799999</v>
      </c>
      <c r="AU43" s="1525">
        <v>27524.418223380002</v>
      </c>
      <c r="AV43" s="1525">
        <v>30447.235155379996</v>
      </c>
      <c r="AW43" s="1525">
        <v>151717.13054134999</v>
      </c>
      <c r="AX43" s="1525">
        <v>265109.15571302001</v>
      </c>
      <c r="AY43" s="1525">
        <v>333421.86520177004</v>
      </c>
      <c r="AZ43" s="1525">
        <v>152300.81398235</v>
      </c>
      <c r="BA43" s="1525">
        <v>164064.18496275001</v>
      </c>
      <c r="BB43" s="1525">
        <v>115006.71953458</v>
      </c>
      <c r="BC43" s="1525">
        <v>47303.80773619</v>
      </c>
      <c r="BD43" s="1525">
        <v>44857.871480160007</v>
      </c>
      <c r="BE43" s="1525">
        <v>44857.688364180001</v>
      </c>
      <c r="BF43" s="1525">
        <v>44857.683124160001</v>
      </c>
      <c r="BG43" s="1526">
        <v>44859.4342473</v>
      </c>
      <c r="BH43" s="1527">
        <v>139561.64190578001</v>
      </c>
      <c r="BI43" s="1525">
        <v>222783.52666795999</v>
      </c>
      <c r="BJ43" s="1526">
        <v>91109.524799999999</v>
      </c>
      <c r="BK43" s="1525">
        <v>102804.5601423</v>
      </c>
      <c r="BL43" s="1525">
        <v>68470.2488342</v>
      </c>
      <c r="BM43" s="1526">
        <v>44565.907782839997</v>
      </c>
      <c r="BN43" s="1525">
        <v>44565.968696370001</v>
      </c>
      <c r="BO43" s="1525">
        <v>44566.139594389999</v>
      </c>
      <c r="BP43" s="1528">
        <v>154671.31917417</v>
      </c>
      <c r="BR43" s="2090"/>
    </row>
    <row r="44" spans="1:70" s="989" customFormat="1">
      <c r="A44" s="2088" t="s">
        <v>664</v>
      </c>
      <c r="B44" s="1525">
        <v>23587.728207849999</v>
      </c>
      <c r="C44" s="1525">
        <v>23587.728207849999</v>
      </c>
      <c r="D44" s="1525">
        <v>23587.728207849999</v>
      </c>
      <c r="E44" s="1525">
        <v>23587.728207849999</v>
      </c>
      <c r="F44" s="1525">
        <v>23587.728207849999</v>
      </c>
      <c r="G44" s="1525">
        <v>23587.728207849999</v>
      </c>
      <c r="H44" s="1525">
        <v>23587.728207849999</v>
      </c>
      <c r="I44" s="1525">
        <v>23587.728207849999</v>
      </c>
      <c r="J44" s="1525">
        <v>23587.728207849999</v>
      </c>
      <c r="K44" s="1525">
        <v>25588.014388</v>
      </c>
      <c r="L44" s="1525">
        <v>25588.014388</v>
      </c>
      <c r="M44" s="1525">
        <v>25588.014388</v>
      </c>
      <c r="N44" s="1525">
        <v>25588.014388</v>
      </c>
      <c r="O44" s="1525">
        <v>23587.728207849999</v>
      </c>
      <c r="P44" s="1525">
        <v>25588.014388</v>
      </c>
      <c r="Q44" s="1525">
        <v>51033.534037220001</v>
      </c>
      <c r="R44" s="1525">
        <v>25588.014388</v>
      </c>
      <c r="S44" s="1525">
        <v>25588.014388</v>
      </c>
      <c r="T44" s="1525">
        <v>192913.57522318</v>
      </c>
      <c r="U44" s="1525">
        <v>468230.06934043998</v>
      </c>
      <c r="V44" s="1525">
        <v>25588.014388</v>
      </c>
      <c r="W44" s="1525">
        <v>25588.014388</v>
      </c>
      <c r="X44" s="1525">
        <v>190138.86913099</v>
      </c>
      <c r="Y44" s="1525">
        <v>286200.66822584998</v>
      </c>
      <c r="Z44" s="1525">
        <v>170006.85457503001</v>
      </c>
      <c r="AA44" s="1525">
        <v>595953.87517464987</v>
      </c>
      <c r="AB44" s="1525">
        <v>187291.77932144998</v>
      </c>
      <c r="AC44" s="1525">
        <v>319694.07413090003</v>
      </c>
      <c r="AD44" s="1525">
        <v>319785.50887908001</v>
      </c>
      <c r="AE44" s="1525">
        <v>428581.30770832003</v>
      </c>
      <c r="AF44" s="1525">
        <v>345937.0021248</v>
      </c>
      <c r="AG44" s="1525">
        <v>552999.62986555009</v>
      </c>
      <c r="AH44" s="1525">
        <v>376976.13318890001</v>
      </c>
      <c r="AI44" s="1525">
        <v>25603.3006288</v>
      </c>
      <c r="AJ44" s="1525">
        <v>28047.231842380002</v>
      </c>
      <c r="AK44" s="1525">
        <v>198307.05142691001</v>
      </c>
      <c r="AL44" s="1525">
        <v>282369.55512596003</v>
      </c>
      <c r="AM44" s="1525">
        <v>336371.42000790004</v>
      </c>
      <c r="AN44" s="1525">
        <v>120015.80749167</v>
      </c>
      <c r="AO44" s="1525">
        <v>32984.480039239999</v>
      </c>
      <c r="AP44" s="1525">
        <v>70482.618408619994</v>
      </c>
      <c r="AQ44" s="1525">
        <v>75256.481211350008</v>
      </c>
      <c r="AR44" s="1525">
        <v>27399.530764709998</v>
      </c>
      <c r="AS44" s="1525">
        <v>33887.178557619998</v>
      </c>
      <c r="AT44" s="1525">
        <v>27478.387938799999</v>
      </c>
      <c r="AU44" s="1525">
        <v>27524.418223380002</v>
      </c>
      <c r="AV44" s="1529">
        <v>30447.235155379996</v>
      </c>
      <c r="AW44" s="1529">
        <v>151717.13054134999</v>
      </c>
      <c r="AX44" s="1529">
        <v>265109.15571302001</v>
      </c>
      <c r="AY44" s="1529">
        <v>333421.86520177004</v>
      </c>
      <c r="AZ44" s="1529">
        <v>152300.81398235</v>
      </c>
      <c r="BA44" s="1529">
        <v>164064.18496275001</v>
      </c>
      <c r="BB44" s="1529">
        <v>115006.71953458</v>
      </c>
      <c r="BC44" s="1529">
        <v>47303.80773619</v>
      </c>
      <c r="BD44" s="1529">
        <v>44857.871480160007</v>
      </c>
      <c r="BE44" s="1529">
        <v>44857.688364180001</v>
      </c>
      <c r="BF44" s="1529">
        <v>44857.683124160001</v>
      </c>
      <c r="BG44" s="1530">
        <v>44859.4342473</v>
      </c>
      <c r="BH44" s="1531">
        <v>139561.64190578001</v>
      </c>
      <c r="BI44" s="1529">
        <v>222783.52666795999</v>
      </c>
      <c r="BJ44" s="1530">
        <v>91109.524799999999</v>
      </c>
      <c r="BK44" s="1529">
        <v>102804.5601423</v>
      </c>
      <c r="BL44" s="1529">
        <v>68470.2488342</v>
      </c>
      <c r="BM44" s="1530">
        <v>44565.907782839997</v>
      </c>
      <c r="BN44" s="1529">
        <v>44565.968696370001</v>
      </c>
      <c r="BO44" s="1529">
        <v>44566.139594389999</v>
      </c>
      <c r="BP44" s="1532">
        <v>154671.31917417</v>
      </c>
      <c r="BR44" s="2094"/>
    </row>
    <row r="45" spans="1:70" s="989" customFormat="1">
      <c r="A45" s="1055" t="s">
        <v>665</v>
      </c>
      <c r="B45" s="1525">
        <v>23587.728207849999</v>
      </c>
      <c r="C45" s="1525">
        <v>23587.728207849999</v>
      </c>
      <c r="D45" s="1525">
        <v>23587.728207849999</v>
      </c>
      <c r="E45" s="1525">
        <v>23587.728207849999</v>
      </c>
      <c r="F45" s="1525">
        <v>23587.728207849999</v>
      </c>
      <c r="G45" s="1525">
        <v>23587.728207849999</v>
      </c>
      <c r="H45" s="1525">
        <v>23587.728207849999</v>
      </c>
      <c r="I45" s="1525">
        <v>23587.728207849999</v>
      </c>
      <c r="J45" s="1525">
        <v>23587.728207849999</v>
      </c>
      <c r="K45" s="1525">
        <v>25588.014388</v>
      </c>
      <c r="L45" s="1525">
        <v>25588.014388</v>
      </c>
      <c r="M45" s="1525">
        <v>25588.014388</v>
      </c>
      <c r="N45" s="1525">
        <v>25588.014388</v>
      </c>
      <c r="O45" s="1525">
        <v>23587.728207849999</v>
      </c>
      <c r="P45" s="1525">
        <v>25588.014388</v>
      </c>
      <c r="Q45" s="1525">
        <v>51033.534037220001</v>
      </c>
      <c r="R45" s="1525">
        <v>25588.014388</v>
      </c>
      <c r="S45" s="1525">
        <v>25588.014388</v>
      </c>
      <c r="T45" s="1525">
        <v>192913.57522318</v>
      </c>
      <c r="U45" s="1525">
        <v>468230.06934043998</v>
      </c>
      <c r="V45" s="1525">
        <v>25588.014388</v>
      </c>
      <c r="W45" s="1525">
        <v>25588.014388</v>
      </c>
      <c r="X45" s="1525">
        <v>190138.86913099</v>
      </c>
      <c r="Y45" s="1525">
        <v>286200.66822584998</v>
      </c>
      <c r="Z45" s="1525">
        <v>170006.85457503001</v>
      </c>
      <c r="AA45" s="1525">
        <v>595953.87517464987</v>
      </c>
      <c r="AB45" s="1525">
        <v>187291.77932144998</v>
      </c>
      <c r="AC45" s="1525">
        <v>319694.07413090003</v>
      </c>
      <c r="AD45" s="1525">
        <v>319785.50887908001</v>
      </c>
      <c r="AE45" s="1525">
        <v>428581.30770832003</v>
      </c>
      <c r="AF45" s="1525">
        <v>345937.0021248</v>
      </c>
      <c r="AG45" s="1525">
        <v>552999.62986555009</v>
      </c>
      <c r="AH45" s="1525">
        <v>376976.13318890001</v>
      </c>
      <c r="AI45" s="1525">
        <v>25603.3006288</v>
      </c>
      <c r="AJ45" s="1525">
        <v>28047.231842380002</v>
      </c>
      <c r="AK45" s="1525">
        <v>198307.05142691001</v>
      </c>
      <c r="AL45" s="1525">
        <v>282369.55512596003</v>
      </c>
      <c r="AM45" s="1525">
        <v>336371.42000790004</v>
      </c>
      <c r="AN45" s="1525">
        <v>120015.80749167</v>
      </c>
      <c r="AO45" s="1525">
        <v>32984.480039239999</v>
      </c>
      <c r="AP45" s="1525">
        <v>70482.618408619994</v>
      </c>
      <c r="AQ45" s="1525">
        <v>75256.481211350008</v>
      </c>
      <c r="AR45" s="1525">
        <v>27399.530764709998</v>
      </c>
      <c r="AS45" s="1525">
        <v>33887.178557619998</v>
      </c>
      <c r="AT45" s="1525">
        <v>27478.387938799999</v>
      </c>
      <c r="AU45" s="1525">
        <v>27524.418223380002</v>
      </c>
      <c r="AV45" s="1525">
        <v>30447.235155379996</v>
      </c>
      <c r="AW45" s="1525">
        <v>151717.13054134999</v>
      </c>
      <c r="AX45" s="1525">
        <v>265109.15571302001</v>
      </c>
      <c r="AY45" s="1525">
        <v>333421.86520177004</v>
      </c>
      <c r="AZ45" s="1525">
        <v>152300.81398235</v>
      </c>
      <c r="BA45" s="1525">
        <v>164064.18496275001</v>
      </c>
      <c r="BB45" s="1525">
        <v>115006.71953458</v>
      </c>
      <c r="BC45" s="1525">
        <v>47303.80773619</v>
      </c>
      <c r="BD45" s="1525">
        <v>44857.871480160007</v>
      </c>
      <c r="BE45" s="1525">
        <v>44857.688364180001</v>
      </c>
      <c r="BF45" s="1525">
        <v>44857.683124160001</v>
      </c>
      <c r="BG45" s="1526">
        <v>44859.4342473</v>
      </c>
      <c r="BH45" s="1527">
        <v>139561.64190578001</v>
      </c>
      <c r="BI45" s="1525">
        <v>222783.52666795999</v>
      </c>
      <c r="BJ45" s="1526">
        <v>91109.524799999999</v>
      </c>
      <c r="BK45" s="1525">
        <v>102804.5601423</v>
      </c>
      <c r="BL45" s="1525">
        <v>68470.2488342</v>
      </c>
      <c r="BM45" s="1526">
        <v>44565.907782839997</v>
      </c>
      <c r="BN45" s="1525">
        <v>44565.968696370001</v>
      </c>
      <c r="BO45" s="1525">
        <v>44566.139594389999</v>
      </c>
      <c r="BP45" s="1528">
        <v>154671.31917417</v>
      </c>
      <c r="BR45" s="2095"/>
    </row>
    <row r="46" spans="1:70" s="1405" customFormat="1">
      <c r="A46" s="1056" t="s">
        <v>666</v>
      </c>
      <c r="B46" s="1529"/>
      <c r="C46" s="1529"/>
      <c r="D46" s="1529"/>
      <c r="E46" s="1529"/>
      <c r="F46" s="1529"/>
      <c r="G46" s="1529"/>
      <c r="H46" s="1529"/>
      <c r="I46" s="1529"/>
      <c r="J46" s="1529"/>
      <c r="K46" s="1529"/>
      <c r="L46" s="1529"/>
      <c r="M46" s="1529"/>
      <c r="N46" s="1529"/>
      <c r="O46" s="1529"/>
      <c r="P46" s="1529"/>
      <c r="Q46" s="1529"/>
      <c r="R46" s="1529"/>
      <c r="S46" s="1529"/>
      <c r="T46" s="1529"/>
      <c r="U46" s="1529"/>
      <c r="V46" s="1529"/>
      <c r="W46" s="1529"/>
      <c r="X46" s="1529"/>
      <c r="Y46" s="1529"/>
      <c r="Z46" s="1529"/>
      <c r="AA46" s="1529"/>
      <c r="AB46" s="1529"/>
      <c r="AC46" s="1529"/>
      <c r="AD46" s="1529"/>
      <c r="AE46" s="1529"/>
      <c r="AF46" s="1529"/>
      <c r="AG46" s="1529"/>
      <c r="AH46" s="1529"/>
      <c r="AI46" s="1529"/>
      <c r="AJ46" s="1529"/>
      <c r="AK46" s="1529"/>
      <c r="AL46" s="1529"/>
      <c r="AM46" s="1529"/>
      <c r="AN46" s="1529"/>
      <c r="AO46" s="1529"/>
      <c r="AP46" s="1529"/>
      <c r="AQ46" s="1529"/>
      <c r="AR46" s="1529"/>
      <c r="AS46" s="1529"/>
      <c r="AT46" s="1529"/>
      <c r="AU46" s="1529"/>
      <c r="AV46" s="1525"/>
      <c r="AW46" s="1525"/>
      <c r="AX46" s="1525"/>
      <c r="AY46" s="1525"/>
      <c r="AZ46" s="1525"/>
      <c r="BA46" s="1525"/>
      <c r="BB46" s="1525"/>
      <c r="BC46" s="1525"/>
      <c r="BD46" s="1525"/>
      <c r="BE46" s="1525"/>
      <c r="BF46" s="1525"/>
      <c r="BG46" s="1526"/>
      <c r="BH46" s="1527"/>
      <c r="BI46" s="1525"/>
      <c r="BJ46" s="1526"/>
      <c r="BK46" s="1525"/>
      <c r="BL46" s="1525"/>
      <c r="BM46" s="1526"/>
      <c r="BN46" s="1525"/>
      <c r="BO46" s="1525"/>
      <c r="BP46" s="1528"/>
      <c r="BR46" s="2095"/>
    </row>
    <row r="47" spans="1:70" s="989" customFormat="1">
      <c r="A47" s="1055" t="s">
        <v>723</v>
      </c>
      <c r="B47" s="1529">
        <v>0</v>
      </c>
      <c r="C47" s="1529">
        <v>0</v>
      </c>
      <c r="D47" s="1529">
        <v>0</v>
      </c>
      <c r="E47" s="1529">
        <v>0</v>
      </c>
      <c r="F47" s="1529">
        <v>0</v>
      </c>
      <c r="G47" s="1529">
        <v>0</v>
      </c>
      <c r="H47" s="1529">
        <v>0</v>
      </c>
      <c r="I47" s="1529">
        <v>0</v>
      </c>
      <c r="J47" s="1529">
        <v>0</v>
      </c>
      <c r="K47" s="1529">
        <v>2.3319227400000004</v>
      </c>
      <c r="L47" s="1529">
        <v>0</v>
      </c>
      <c r="M47" s="1529">
        <v>0</v>
      </c>
      <c r="N47" s="1529">
        <v>0</v>
      </c>
      <c r="O47" s="1529">
        <v>0</v>
      </c>
      <c r="P47" s="1529">
        <v>0</v>
      </c>
      <c r="Q47" s="1529">
        <v>0</v>
      </c>
      <c r="R47" s="1529">
        <v>0</v>
      </c>
      <c r="S47" s="1529">
        <v>0</v>
      </c>
      <c r="T47" s="1529">
        <v>0</v>
      </c>
      <c r="U47" s="1529">
        <v>51.086713570000001</v>
      </c>
      <c r="V47" s="1529">
        <v>0</v>
      </c>
      <c r="W47" s="1529">
        <v>0</v>
      </c>
      <c r="X47" s="1529">
        <v>0</v>
      </c>
      <c r="Y47" s="1529">
        <v>0</v>
      </c>
      <c r="Z47" s="1529">
        <v>0</v>
      </c>
      <c r="AA47" s="1529">
        <v>36.702693520000004</v>
      </c>
      <c r="AB47" s="1529">
        <v>0</v>
      </c>
      <c r="AC47" s="1529">
        <v>0</v>
      </c>
      <c r="AD47" s="1529">
        <v>0</v>
      </c>
      <c r="AE47" s="1529">
        <v>0</v>
      </c>
      <c r="AF47" s="1529">
        <v>0</v>
      </c>
      <c r="AG47" s="1529">
        <v>0</v>
      </c>
      <c r="AH47" s="1529">
        <v>0</v>
      </c>
      <c r="AI47" s="1529">
        <v>0</v>
      </c>
      <c r="AJ47" s="1529">
        <v>0</v>
      </c>
      <c r="AK47" s="1529">
        <v>0</v>
      </c>
      <c r="AL47" s="1529">
        <v>0</v>
      </c>
      <c r="AM47" s="1529">
        <v>0</v>
      </c>
      <c r="AN47" s="1529">
        <v>0</v>
      </c>
      <c r="AO47" s="1529">
        <v>0</v>
      </c>
      <c r="AP47" s="1529">
        <v>0</v>
      </c>
      <c r="AQ47" s="1529">
        <v>0</v>
      </c>
      <c r="AR47" s="1529">
        <v>0</v>
      </c>
      <c r="AS47" s="1529">
        <v>0</v>
      </c>
      <c r="AT47" s="1529">
        <v>0</v>
      </c>
      <c r="AU47" s="1529">
        <v>0</v>
      </c>
      <c r="AV47" s="1529">
        <v>0</v>
      </c>
      <c r="AW47" s="1529">
        <v>0</v>
      </c>
      <c r="AX47" s="1529">
        <v>0</v>
      </c>
      <c r="AY47" s="1529">
        <v>0</v>
      </c>
      <c r="AZ47" s="1529">
        <v>0</v>
      </c>
      <c r="BA47" s="1529">
        <v>0</v>
      </c>
      <c r="BB47" s="1529">
        <v>0</v>
      </c>
      <c r="BC47" s="1529">
        <v>0</v>
      </c>
      <c r="BD47" s="1529">
        <v>0</v>
      </c>
      <c r="BE47" s="1529">
        <v>0</v>
      </c>
      <c r="BF47" s="1529">
        <v>0</v>
      </c>
      <c r="BG47" s="1530">
        <v>0</v>
      </c>
      <c r="BH47" s="1531">
        <v>0</v>
      </c>
      <c r="BI47" s="1529">
        <v>0</v>
      </c>
      <c r="BJ47" s="1530">
        <v>0</v>
      </c>
      <c r="BK47" s="1529">
        <v>0</v>
      </c>
      <c r="BL47" s="1529">
        <v>0</v>
      </c>
      <c r="BM47" s="1530">
        <v>0</v>
      </c>
      <c r="BN47" s="1529">
        <v>0</v>
      </c>
      <c r="BO47" s="1529">
        <v>0</v>
      </c>
      <c r="BP47" s="1532">
        <v>0</v>
      </c>
      <c r="BR47" s="2094"/>
    </row>
    <row r="48" spans="1:70" s="1405" customFormat="1">
      <c r="A48" s="1055"/>
      <c r="B48" s="1525"/>
      <c r="C48" s="1525"/>
      <c r="D48" s="1525"/>
      <c r="E48" s="1525"/>
      <c r="F48" s="1525"/>
      <c r="G48" s="1525"/>
      <c r="H48" s="1525"/>
      <c r="I48" s="1525"/>
      <c r="J48" s="1525"/>
      <c r="K48" s="1525"/>
      <c r="L48" s="1525"/>
      <c r="M48" s="1525"/>
      <c r="N48" s="1525"/>
      <c r="O48" s="1525"/>
      <c r="P48" s="1525"/>
      <c r="Q48" s="1525"/>
      <c r="R48" s="1525"/>
      <c r="S48" s="1525"/>
      <c r="T48" s="1525"/>
      <c r="U48" s="1525"/>
      <c r="V48" s="1525"/>
      <c r="W48" s="1525"/>
      <c r="X48" s="1525"/>
      <c r="Y48" s="1525"/>
      <c r="Z48" s="1525"/>
      <c r="AA48" s="1525"/>
      <c r="AB48" s="1525"/>
      <c r="AC48" s="1525"/>
      <c r="AD48" s="1525"/>
      <c r="AE48" s="1525"/>
      <c r="AF48" s="1525"/>
      <c r="AG48" s="1525"/>
      <c r="AH48" s="1525"/>
      <c r="AI48" s="1525"/>
      <c r="AJ48" s="1525"/>
      <c r="AK48" s="1525"/>
      <c r="AL48" s="1525"/>
      <c r="AM48" s="1525"/>
      <c r="AN48" s="1525"/>
      <c r="AO48" s="1525"/>
      <c r="AP48" s="1525"/>
      <c r="AQ48" s="1525"/>
      <c r="AR48" s="1525"/>
      <c r="AS48" s="1525"/>
      <c r="AT48" s="1525"/>
      <c r="AU48" s="1525"/>
      <c r="AV48" s="1529"/>
      <c r="AW48" s="1529"/>
      <c r="AX48" s="1529"/>
      <c r="AY48" s="1529"/>
      <c r="AZ48" s="1529"/>
      <c r="BA48" s="1529"/>
      <c r="BB48" s="1529"/>
      <c r="BC48" s="1529"/>
      <c r="BD48" s="1529"/>
      <c r="BE48" s="1529"/>
      <c r="BF48" s="1529"/>
      <c r="BG48" s="1530"/>
      <c r="BH48" s="1531"/>
      <c r="BI48" s="1529"/>
      <c r="BJ48" s="1530"/>
      <c r="BK48" s="1529"/>
      <c r="BL48" s="1529"/>
      <c r="BM48" s="1530"/>
      <c r="BN48" s="1529"/>
      <c r="BO48" s="1529"/>
      <c r="BP48" s="1532"/>
      <c r="BR48" s="2096"/>
    </row>
    <row r="49" spans="1:70" s="1405" customFormat="1">
      <c r="A49" s="2089" t="s">
        <v>668</v>
      </c>
      <c r="B49" s="1525">
        <v>5203.1245555400001</v>
      </c>
      <c r="C49" s="1525">
        <v>5340.3802355500002</v>
      </c>
      <c r="D49" s="1525">
        <v>5517.8032254199998</v>
      </c>
      <c r="E49" s="1525">
        <v>5555.4271923300003</v>
      </c>
      <c r="F49" s="1525">
        <v>5635.9716678100003</v>
      </c>
      <c r="G49" s="1525">
        <v>5714.0753943599993</v>
      </c>
      <c r="H49" s="1525">
        <v>5951.4390022099997</v>
      </c>
      <c r="I49" s="1525">
        <v>6083.37735892</v>
      </c>
      <c r="J49" s="1525">
        <v>5994.1535956300004</v>
      </c>
      <c r="K49" s="1525">
        <v>5914.5649834799997</v>
      </c>
      <c r="L49" s="1525">
        <v>5812.6456687099999</v>
      </c>
      <c r="M49" s="1525">
        <v>6549.9875237899996</v>
      </c>
      <c r="N49" s="1525">
        <v>6996.3836790900004</v>
      </c>
      <c r="O49" s="1525">
        <v>5340.3802355500002</v>
      </c>
      <c r="P49" s="1525">
        <v>8501.4843374200009</v>
      </c>
      <c r="Q49" s="1525">
        <v>9192.1912498199999</v>
      </c>
      <c r="R49" s="1525">
        <v>9585.4170939199994</v>
      </c>
      <c r="S49" s="1525">
        <v>9863.6389717900001</v>
      </c>
      <c r="T49" s="1525">
        <v>10086.949593339999</v>
      </c>
      <c r="U49" s="1525">
        <v>10603.055522950001</v>
      </c>
      <c r="V49" s="1525">
        <v>10406.85457503</v>
      </c>
      <c r="W49" s="1525">
        <v>11035.028295329999</v>
      </c>
      <c r="X49" s="1525">
        <v>12474.72427318</v>
      </c>
      <c r="Y49" s="1525">
        <v>10879.43280585</v>
      </c>
      <c r="Z49" s="1525">
        <v>10999.117259129998</v>
      </c>
      <c r="AA49" s="1525">
        <v>11347.47088046</v>
      </c>
      <c r="AB49" s="1525">
        <v>11058.39864553</v>
      </c>
      <c r="AC49" s="1525">
        <v>11020.210701669999</v>
      </c>
      <c r="AD49" s="1525">
        <v>11312.837437169999</v>
      </c>
      <c r="AE49" s="1525">
        <v>11092.835368389999</v>
      </c>
      <c r="AF49" s="1525">
        <v>11115.581629030001</v>
      </c>
      <c r="AG49" s="1525">
        <v>11061.0351286</v>
      </c>
      <c r="AH49" s="1525">
        <v>10976.800907139999</v>
      </c>
      <c r="AI49" s="1525">
        <v>11051.612348479999</v>
      </c>
      <c r="AJ49" s="1525">
        <v>10904.48398461</v>
      </c>
      <c r="AK49" s="1525">
        <v>10968.848817280001</v>
      </c>
      <c r="AL49" s="1525">
        <v>10937.39798724</v>
      </c>
      <c r="AM49" s="1525">
        <v>10746.404233899999</v>
      </c>
      <c r="AN49" s="1525">
        <v>10940.62400686</v>
      </c>
      <c r="AO49" s="1525">
        <v>10834.174034219999</v>
      </c>
      <c r="AP49" s="1525">
        <v>10806.807152959998</v>
      </c>
      <c r="AQ49" s="1525">
        <v>10803.000849549999</v>
      </c>
      <c r="AR49" s="1525">
        <v>10819.13440692</v>
      </c>
      <c r="AS49" s="1525">
        <v>10823.065769680001</v>
      </c>
      <c r="AT49" s="1525">
        <v>33331.18590009</v>
      </c>
      <c r="AU49" s="1525">
        <v>49713.844909220003</v>
      </c>
      <c r="AV49" s="1525">
        <v>46490.817655830004</v>
      </c>
      <c r="AW49" s="1525">
        <v>46303.720786290003</v>
      </c>
      <c r="AX49" s="1525">
        <v>46531.484226890003</v>
      </c>
      <c r="AY49" s="1525">
        <v>46834.013181309994</v>
      </c>
      <c r="AZ49" s="1525">
        <v>47620.293939870004</v>
      </c>
      <c r="BA49" s="1525">
        <v>47813.517103419996</v>
      </c>
      <c r="BB49" s="1525">
        <v>47864.804878269999</v>
      </c>
      <c r="BC49" s="1525">
        <v>47943.194460489998</v>
      </c>
      <c r="BD49" s="1525">
        <v>48921.58029926</v>
      </c>
      <c r="BE49" s="1525">
        <v>48727.327207120004</v>
      </c>
      <c r="BF49" s="1525">
        <v>49626.402086239999</v>
      </c>
      <c r="BG49" s="1526">
        <v>50748.936105929999</v>
      </c>
      <c r="BH49" s="1527">
        <v>49693.988952669999</v>
      </c>
      <c r="BI49" s="1525">
        <v>50318.979884259999</v>
      </c>
      <c r="BJ49" s="1526">
        <v>51002.881804800003</v>
      </c>
      <c r="BK49" s="1525">
        <v>50740.817500389996</v>
      </c>
      <c r="BL49" s="1525">
        <v>51069.073390179998</v>
      </c>
      <c r="BM49" s="1526">
        <v>51425.346826499997</v>
      </c>
      <c r="BN49" s="1525">
        <v>52212.809970309994</v>
      </c>
      <c r="BO49" s="1525">
        <v>53152.080196260002</v>
      </c>
      <c r="BP49" s="1528">
        <v>52881.663387580003</v>
      </c>
      <c r="BR49" s="2090"/>
    </row>
    <row r="50" spans="1:70" s="989" customFormat="1">
      <c r="A50" s="1051"/>
      <c r="B50" s="1525"/>
      <c r="C50" s="1525"/>
      <c r="D50" s="1525"/>
      <c r="E50" s="1525"/>
      <c r="F50" s="1525"/>
      <c r="G50" s="1525"/>
      <c r="H50" s="1525"/>
      <c r="I50" s="1525"/>
      <c r="J50" s="1525"/>
      <c r="K50" s="1525"/>
      <c r="L50" s="1525"/>
      <c r="M50" s="1525"/>
      <c r="N50" s="1525"/>
      <c r="O50" s="1525"/>
      <c r="P50" s="1525"/>
      <c r="Q50" s="1525"/>
      <c r="R50" s="1525"/>
      <c r="S50" s="1525"/>
      <c r="T50" s="1525"/>
      <c r="U50" s="1525"/>
      <c r="V50" s="1525"/>
      <c r="W50" s="1525"/>
      <c r="X50" s="1525"/>
      <c r="Y50" s="1525"/>
      <c r="Z50" s="1525"/>
      <c r="AA50" s="1525"/>
      <c r="AB50" s="1525"/>
      <c r="AC50" s="1525"/>
      <c r="AD50" s="1525"/>
      <c r="AE50" s="1525"/>
      <c r="AF50" s="1525"/>
      <c r="AG50" s="1525"/>
      <c r="AH50" s="1525"/>
      <c r="AI50" s="1525"/>
      <c r="AJ50" s="1525"/>
      <c r="AK50" s="1525"/>
      <c r="AL50" s="1525"/>
      <c r="AM50" s="1525"/>
      <c r="AN50" s="1525"/>
      <c r="AO50" s="1525"/>
      <c r="AP50" s="1525"/>
      <c r="AQ50" s="1525"/>
      <c r="AR50" s="1525"/>
      <c r="AS50" s="1525"/>
      <c r="AT50" s="1525"/>
      <c r="AU50" s="1525"/>
      <c r="AV50" s="1529"/>
      <c r="AW50" s="1529"/>
      <c r="AX50" s="1529"/>
      <c r="AY50" s="1529"/>
      <c r="AZ50" s="1529"/>
      <c r="BA50" s="1529"/>
      <c r="BB50" s="1529"/>
      <c r="BC50" s="1529"/>
      <c r="BD50" s="1529"/>
      <c r="BE50" s="1529"/>
      <c r="BF50" s="1529"/>
      <c r="BG50" s="1530"/>
      <c r="BH50" s="1531"/>
      <c r="BI50" s="1529"/>
      <c r="BJ50" s="1530"/>
      <c r="BK50" s="1529"/>
      <c r="BL50" s="1529"/>
      <c r="BM50" s="1530"/>
      <c r="BN50" s="1529"/>
      <c r="BO50" s="1529"/>
      <c r="BP50" s="1532"/>
      <c r="BR50" s="2096"/>
    </row>
    <row r="51" spans="1:70" s="1405" customFormat="1">
      <c r="A51" s="2089" t="s">
        <v>669</v>
      </c>
      <c r="B51" s="1525">
        <v>2447996.8021555501</v>
      </c>
      <c r="C51" s="1525">
        <v>1239975.93290923</v>
      </c>
      <c r="D51" s="1525">
        <v>963197.02435796009</v>
      </c>
      <c r="E51" s="1525">
        <v>993896.52207897999</v>
      </c>
      <c r="F51" s="1525">
        <v>988906.58545042004</v>
      </c>
      <c r="G51" s="1525">
        <v>992877.41394100001</v>
      </c>
      <c r="H51" s="1525">
        <v>986668.77859470993</v>
      </c>
      <c r="I51" s="1525">
        <v>998519.6001399199</v>
      </c>
      <c r="J51" s="1525">
        <v>1046659.72607545</v>
      </c>
      <c r="K51" s="1525">
        <v>774249.00238026003</v>
      </c>
      <c r="L51" s="1525">
        <v>781738.88333263004</v>
      </c>
      <c r="M51" s="1525">
        <v>783311.43364249996</v>
      </c>
      <c r="N51" s="1525">
        <v>825218.88455448998</v>
      </c>
      <c r="O51" s="1525">
        <v>1239975.93290923</v>
      </c>
      <c r="P51" s="1525">
        <v>1305843.78798773</v>
      </c>
      <c r="Q51" s="1525">
        <v>1400075.1861744099</v>
      </c>
      <c r="R51" s="1525">
        <v>1126700.17616734</v>
      </c>
      <c r="S51" s="1525">
        <v>926832.74751173996</v>
      </c>
      <c r="T51" s="1525">
        <v>1146479.8399477501</v>
      </c>
      <c r="U51" s="1525">
        <v>1201593.5472490701</v>
      </c>
      <c r="V51" s="1525">
        <v>1469788.5881803602</v>
      </c>
      <c r="W51" s="1525">
        <v>1225181.4065715501</v>
      </c>
      <c r="X51" s="1525">
        <v>1031677.8258995201</v>
      </c>
      <c r="Y51" s="1525">
        <v>1023366.44070823</v>
      </c>
      <c r="Z51" s="1525">
        <v>1065253.9553816998</v>
      </c>
      <c r="AA51" s="1525">
        <v>1070462.91260264</v>
      </c>
      <c r="AB51" s="1525">
        <v>1037600.25459717</v>
      </c>
      <c r="AC51" s="1525">
        <v>1295314.7399171302</v>
      </c>
      <c r="AD51" s="1525">
        <v>1204151.8500591698</v>
      </c>
      <c r="AE51" s="1525">
        <v>1306717.3180660799</v>
      </c>
      <c r="AF51" s="1525">
        <v>1824865.7083906699</v>
      </c>
      <c r="AG51" s="1525">
        <v>1622978.89817009</v>
      </c>
      <c r="AH51" s="1525">
        <v>1590378.13259192</v>
      </c>
      <c r="AI51" s="1525">
        <v>1632076.22531708</v>
      </c>
      <c r="AJ51" s="1525">
        <v>1679185.0508172899</v>
      </c>
      <c r="AK51" s="1525">
        <v>1731128.2496378801</v>
      </c>
      <c r="AL51" s="1525">
        <v>1751211.6844907801</v>
      </c>
      <c r="AM51" s="1525">
        <v>1713582.21505401</v>
      </c>
      <c r="AN51" s="1525">
        <v>1717905.0647522199</v>
      </c>
      <c r="AO51" s="1525">
        <v>1685315.07073649</v>
      </c>
      <c r="AP51" s="1525">
        <v>1689352.2029210702</v>
      </c>
      <c r="AQ51" s="1525">
        <v>1714512.71660405</v>
      </c>
      <c r="AR51" s="1525">
        <v>1832987.5727985501</v>
      </c>
      <c r="AS51" s="1525">
        <v>1812469.3900898502</v>
      </c>
      <c r="AT51" s="1525">
        <v>1941110.1189975902</v>
      </c>
      <c r="AU51" s="1525">
        <v>1669207.4506814999</v>
      </c>
      <c r="AV51" s="1525">
        <v>1647750.6032136602</v>
      </c>
      <c r="AW51" s="1525">
        <v>1677620.1301718701</v>
      </c>
      <c r="AX51" s="1525">
        <v>1761282.5183676402</v>
      </c>
      <c r="AY51" s="1525">
        <v>1745404.8370562301</v>
      </c>
      <c r="AZ51" s="1525">
        <v>1782999.08099029</v>
      </c>
      <c r="BA51" s="1525">
        <v>1775692.8987926999</v>
      </c>
      <c r="BB51" s="1525">
        <v>1812313.1938729002</v>
      </c>
      <c r="BC51" s="1525">
        <v>1745442.4077796</v>
      </c>
      <c r="BD51" s="1525">
        <v>1892773.4914079499</v>
      </c>
      <c r="BE51" s="1525">
        <v>2193008.5820974498</v>
      </c>
      <c r="BF51" s="1525">
        <v>2282090.6197208096</v>
      </c>
      <c r="BG51" s="1526">
        <v>2354237.9879881497</v>
      </c>
      <c r="BH51" s="1527">
        <v>2425160.49618256</v>
      </c>
      <c r="BI51" s="1525">
        <v>1657296.5274152199</v>
      </c>
      <c r="BJ51" s="1526">
        <v>1535953.29165876</v>
      </c>
      <c r="BK51" s="1525">
        <v>1534001.2483833402</v>
      </c>
      <c r="BL51" s="1525">
        <v>1533986.98407056</v>
      </c>
      <c r="BM51" s="1526">
        <v>1560060.49327244</v>
      </c>
      <c r="BN51" s="1525">
        <v>1567768.3695945099</v>
      </c>
      <c r="BO51" s="1525">
        <v>1610275.8584696501</v>
      </c>
      <c r="BP51" s="1528">
        <v>1565655.950348</v>
      </c>
      <c r="BR51" s="2090"/>
    </row>
    <row r="52" spans="1:70" s="989" customFormat="1">
      <c r="A52" s="1052" t="s">
        <v>670</v>
      </c>
      <c r="B52" s="1525">
        <v>2291060.6937929601</v>
      </c>
      <c r="C52" s="1525">
        <v>917040.15866050997</v>
      </c>
      <c r="D52" s="1525">
        <v>771849.05718890007</v>
      </c>
      <c r="E52" s="1525">
        <v>770502.42995125998</v>
      </c>
      <c r="F52" s="1525">
        <v>770251.83159893006</v>
      </c>
      <c r="G52" s="1525">
        <v>770001.23324660002</v>
      </c>
      <c r="H52" s="1525">
        <v>769750.63489426998</v>
      </c>
      <c r="I52" s="1525">
        <v>758922.40644925996</v>
      </c>
      <c r="J52" s="1525">
        <v>812818.7385269599</v>
      </c>
      <c r="K52" s="1525">
        <v>774249.00238026003</v>
      </c>
      <c r="L52" s="1525">
        <v>781738.88333263004</v>
      </c>
      <c r="M52" s="1525">
        <v>781560.90064311994</v>
      </c>
      <c r="N52" s="1525">
        <v>825218.88455448998</v>
      </c>
      <c r="O52" s="1525">
        <v>1134334.5379977</v>
      </c>
      <c r="P52" s="1525">
        <v>1305843.78798773</v>
      </c>
      <c r="Q52" s="1525">
        <v>1400075.1861744099</v>
      </c>
      <c r="R52" s="1525">
        <v>1126700.17616734</v>
      </c>
      <c r="S52" s="1525">
        <v>926832.74751173996</v>
      </c>
      <c r="T52" s="1525">
        <v>1146479.8399477501</v>
      </c>
      <c r="U52" s="1525">
        <v>1201593.5472490701</v>
      </c>
      <c r="V52" s="1525">
        <v>1469788.5881803602</v>
      </c>
      <c r="W52" s="1525">
        <v>1225181.4065715501</v>
      </c>
      <c r="X52" s="1525">
        <v>1031677.8258995201</v>
      </c>
      <c r="Y52" s="1525">
        <v>1023366.44070823</v>
      </c>
      <c r="Z52" s="1525">
        <v>1065253.9553816998</v>
      </c>
      <c r="AA52" s="1525">
        <v>1070462.91260264</v>
      </c>
      <c r="AB52" s="1525">
        <v>1037600.25459717</v>
      </c>
      <c r="AC52" s="1525">
        <v>1260158.8329177501</v>
      </c>
      <c r="AD52" s="1525">
        <v>1170795.9430591699</v>
      </c>
      <c r="AE52" s="1525">
        <v>1273361.41106608</v>
      </c>
      <c r="AF52" s="1525">
        <v>1806865.7083906699</v>
      </c>
      <c r="AG52" s="1525">
        <v>1614978.89817009</v>
      </c>
      <c r="AH52" s="1525">
        <v>1588378.13259192</v>
      </c>
      <c r="AI52" s="1525">
        <v>1632076.22531604</v>
      </c>
      <c r="AJ52" s="1525">
        <v>1679144.75255466</v>
      </c>
      <c r="AK52" s="1525">
        <v>1731128.2496368401</v>
      </c>
      <c r="AL52" s="1525">
        <v>1751211.6844897401</v>
      </c>
      <c r="AM52" s="1525">
        <v>1713582.21505297</v>
      </c>
      <c r="AN52" s="1525">
        <v>1717905.0647511799</v>
      </c>
      <c r="AO52" s="1525">
        <v>1685315.0707354499</v>
      </c>
      <c r="AP52" s="1525">
        <v>1689352.2029200301</v>
      </c>
      <c r="AQ52" s="1525">
        <v>1714512.71660301</v>
      </c>
      <c r="AR52" s="1525">
        <v>1832987.5727975101</v>
      </c>
      <c r="AS52" s="1525">
        <v>1812469.3900888101</v>
      </c>
      <c r="AT52" s="1525">
        <v>1919110.1189965501</v>
      </c>
      <c r="AU52" s="1525">
        <v>1669207.4506804598</v>
      </c>
      <c r="AV52" s="1529">
        <v>1647750.6032126201</v>
      </c>
      <c r="AW52" s="1529">
        <v>1677620.1301708301</v>
      </c>
      <c r="AX52" s="1529">
        <v>1761282.5183666002</v>
      </c>
      <c r="AY52" s="1529">
        <v>1745404.83705519</v>
      </c>
      <c r="AZ52" s="1529">
        <v>1782999.08098925</v>
      </c>
      <c r="BA52" s="1529">
        <v>1775692.8987916599</v>
      </c>
      <c r="BB52" s="1529">
        <v>1812313.1938718602</v>
      </c>
      <c r="BC52" s="1529">
        <v>1745442.40777856</v>
      </c>
      <c r="BD52" s="1529">
        <v>1892773.4914069099</v>
      </c>
      <c r="BE52" s="1529">
        <v>2193008.58209641</v>
      </c>
      <c r="BF52" s="1529">
        <v>2282090.6197197698</v>
      </c>
      <c r="BG52" s="1530">
        <v>2354237.9879871099</v>
      </c>
      <c r="BH52" s="1531">
        <v>2364530.4961815202</v>
      </c>
      <c r="BI52" s="1529">
        <v>1596666.5274141799</v>
      </c>
      <c r="BJ52" s="1530">
        <v>1475323.29165772</v>
      </c>
      <c r="BK52" s="1529">
        <v>1473371.2483823001</v>
      </c>
      <c r="BL52" s="1529">
        <v>1473356.9840695199</v>
      </c>
      <c r="BM52" s="1530">
        <v>1499430.4932714</v>
      </c>
      <c r="BN52" s="1529">
        <v>1512238.3695934699</v>
      </c>
      <c r="BO52" s="1529">
        <v>1554745.8584686101</v>
      </c>
      <c r="BP52" s="1532">
        <v>1510125.95034696</v>
      </c>
      <c r="BR52" s="2091"/>
    </row>
    <row r="53" spans="1:70" s="989" customFormat="1">
      <c r="A53" s="1052" t="s">
        <v>671</v>
      </c>
      <c r="B53" s="1529"/>
      <c r="C53" s="1529"/>
      <c r="D53" s="1529"/>
      <c r="E53" s="1529"/>
      <c r="F53" s="1529"/>
      <c r="G53" s="1529"/>
      <c r="H53" s="1529"/>
      <c r="I53" s="1529"/>
      <c r="J53" s="1529"/>
      <c r="K53" s="1529"/>
      <c r="L53" s="1529"/>
      <c r="M53" s="1529"/>
      <c r="N53" s="1529"/>
      <c r="O53" s="1529"/>
      <c r="P53" s="1529"/>
      <c r="Q53" s="1529"/>
      <c r="R53" s="1529"/>
      <c r="S53" s="1529"/>
      <c r="T53" s="1529"/>
      <c r="U53" s="1529"/>
      <c r="V53" s="1529"/>
      <c r="W53" s="1529"/>
      <c r="X53" s="1529"/>
      <c r="Y53" s="1529"/>
      <c r="Z53" s="1529"/>
      <c r="AA53" s="1529"/>
      <c r="AB53" s="1529"/>
      <c r="AC53" s="1529"/>
      <c r="AD53" s="1529"/>
      <c r="AE53" s="1529"/>
      <c r="AF53" s="1529"/>
      <c r="AG53" s="1529"/>
      <c r="AH53" s="1529"/>
      <c r="AI53" s="1529"/>
      <c r="AJ53" s="1529"/>
      <c r="AK53" s="1529"/>
      <c r="AL53" s="1529"/>
      <c r="AM53" s="1529"/>
      <c r="AN53" s="1529"/>
      <c r="AO53" s="1529"/>
      <c r="AP53" s="1529"/>
      <c r="AQ53" s="1529"/>
      <c r="AR53" s="1529"/>
      <c r="AS53" s="1529"/>
      <c r="AT53" s="1529"/>
      <c r="AU53" s="1529"/>
      <c r="AV53" s="1525"/>
      <c r="AW53" s="1525"/>
      <c r="AX53" s="1525"/>
      <c r="AY53" s="1525"/>
      <c r="AZ53" s="1525"/>
      <c r="BA53" s="1525"/>
      <c r="BB53" s="1525"/>
      <c r="BC53" s="1525"/>
      <c r="BD53" s="1525"/>
      <c r="BE53" s="1525"/>
      <c r="BF53" s="1525"/>
      <c r="BG53" s="1526"/>
      <c r="BH53" s="1527"/>
      <c r="BI53" s="1525"/>
      <c r="BJ53" s="1526"/>
      <c r="BK53" s="1525"/>
      <c r="BL53" s="1525"/>
      <c r="BM53" s="1526"/>
      <c r="BN53" s="1525"/>
      <c r="BO53" s="1525"/>
      <c r="BP53" s="1528"/>
      <c r="BR53" s="2091"/>
    </row>
    <row r="54" spans="1:70" s="989" customFormat="1">
      <c r="A54" s="1052" t="s">
        <v>672</v>
      </c>
      <c r="B54" s="1529">
        <v>156936.10836258999</v>
      </c>
      <c r="C54" s="1529">
        <v>269549.42275462998</v>
      </c>
      <c r="D54" s="1529">
        <v>191347.96716905999</v>
      </c>
      <c r="E54" s="1529">
        <v>223394.09212772001</v>
      </c>
      <c r="F54" s="1529">
        <v>218654.75385148998</v>
      </c>
      <c r="G54" s="1529">
        <v>222876.18069439998</v>
      </c>
      <c r="H54" s="1529">
        <v>216918.14370044001</v>
      </c>
      <c r="I54" s="1529">
        <v>239597.19369066</v>
      </c>
      <c r="J54" s="1529">
        <v>233840.98754849</v>
      </c>
      <c r="K54" s="1529">
        <v>0</v>
      </c>
      <c r="L54" s="1529">
        <v>0</v>
      </c>
      <c r="M54" s="1529">
        <v>0</v>
      </c>
      <c r="N54" s="1529">
        <v>0</v>
      </c>
      <c r="O54" s="1529">
        <v>52255.04341744</v>
      </c>
      <c r="P54" s="1529">
        <v>0</v>
      </c>
      <c r="Q54" s="1529">
        <v>0</v>
      </c>
      <c r="R54" s="1529">
        <v>0</v>
      </c>
      <c r="S54" s="1529">
        <v>0</v>
      </c>
      <c r="T54" s="1529">
        <v>0</v>
      </c>
      <c r="U54" s="1529">
        <v>0</v>
      </c>
      <c r="V54" s="1529">
        <v>0</v>
      </c>
      <c r="W54" s="1529">
        <v>0</v>
      </c>
      <c r="X54" s="1529">
        <v>0</v>
      </c>
      <c r="Y54" s="1529">
        <v>0</v>
      </c>
      <c r="Z54" s="1529">
        <v>0</v>
      </c>
      <c r="AA54" s="1529">
        <v>0</v>
      </c>
      <c r="AB54" s="1529">
        <v>0</v>
      </c>
      <c r="AC54" s="1529">
        <v>0</v>
      </c>
      <c r="AD54" s="1529">
        <v>0</v>
      </c>
      <c r="AE54" s="1529">
        <v>0</v>
      </c>
      <c r="AF54" s="1529">
        <v>0</v>
      </c>
      <c r="AG54" s="1529">
        <v>0</v>
      </c>
      <c r="AH54" s="1529">
        <v>0</v>
      </c>
      <c r="AI54" s="1529">
        <v>0</v>
      </c>
      <c r="AJ54" s="1529">
        <v>0</v>
      </c>
      <c r="AK54" s="1529">
        <v>0</v>
      </c>
      <c r="AL54" s="1529">
        <v>0</v>
      </c>
      <c r="AM54" s="1529">
        <v>0</v>
      </c>
      <c r="AN54" s="1529">
        <v>0</v>
      </c>
      <c r="AO54" s="1529">
        <v>0</v>
      </c>
      <c r="AP54" s="1529">
        <v>0</v>
      </c>
      <c r="AQ54" s="1529">
        <v>0</v>
      </c>
      <c r="AR54" s="1529">
        <v>0</v>
      </c>
      <c r="AS54" s="1529">
        <v>0</v>
      </c>
      <c r="AT54" s="1529">
        <v>0</v>
      </c>
      <c r="AU54" s="1529">
        <v>0</v>
      </c>
      <c r="AV54" s="1529">
        <v>0</v>
      </c>
      <c r="AW54" s="1529">
        <v>0</v>
      </c>
      <c r="AX54" s="1529">
        <v>0</v>
      </c>
      <c r="AY54" s="1529">
        <v>0</v>
      </c>
      <c r="AZ54" s="1529">
        <v>0</v>
      </c>
      <c r="BA54" s="1529">
        <v>0</v>
      </c>
      <c r="BB54" s="1529">
        <v>0</v>
      </c>
      <c r="BC54" s="1529">
        <v>0</v>
      </c>
      <c r="BD54" s="1529">
        <v>0</v>
      </c>
      <c r="BE54" s="1529">
        <v>0</v>
      </c>
      <c r="BF54" s="1529">
        <v>0</v>
      </c>
      <c r="BG54" s="1530">
        <v>0</v>
      </c>
      <c r="BH54" s="1531">
        <v>0</v>
      </c>
      <c r="BI54" s="1529">
        <v>0</v>
      </c>
      <c r="BJ54" s="1530">
        <v>0</v>
      </c>
      <c r="BK54" s="1529">
        <v>0</v>
      </c>
      <c r="BL54" s="1529">
        <v>0</v>
      </c>
      <c r="BM54" s="1530">
        <v>0</v>
      </c>
      <c r="BN54" s="1529">
        <v>0</v>
      </c>
      <c r="BO54" s="1529">
        <v>0</v>
      </c>
      <c r="BP54" s="1532">
        <v>0</v>
      </c>
      <c r="BR54" s="2091"/>
    </row>
    <row r="55" spans="1:70" s="989" customFormat="1">
      <c r="A55" s="1052" t="s">
        <v>673</v>
      </c>
      <c r="B55" s="1529">
        <v>0</v>
      </c>
      <c r="C55" s="1529">
        <v>53386.351494089999</v>
      </c>
      <c r="D55" s="1529">
        <v>0</v>
      </c>
      <c r="E55" s="1529">
        <v>0</v>
      </c>
      <c r="F55" s="1529">
        <v>0</v>
      </c>
      <c r="G55" s="1529">
        <v>0</v>
      </c>
      <c r="H55" s="1529">
        <v>0</v>
      </c>
      <c r="I55" s="1529">
        <v>0</v>
      </c>
      <c r="J55" s="1529">
        <v>0</v>
      </c>
      <c r="K55" s="1529">
        <v>0</v>
      </c>
      <c r="L55" s="1529">
        <v>0</v>
      </c>
      <c r="M55" s="1529">
        <v>1750.5329993800001</v>
      </c>
      <c r="N55" s="1529">
        <v>0</v>
      </c>
      <c r="O55" s="1529">
        <v>53386.351494089999</v>
      </c>
      <c r="P55" s="1529">
        <v>0</v>
      </c>
      <c r="Q55" s="1529">
        <v>0</v>
      </c>
      <c r="R55" s="1529">
        <v>0</v>
      </c>
      <c r="S55" s="1529">
        <v>0</v>
      </c>
      <c r="T55" s="1529">
        <v>0</v>
      </c>
      <c r="U55" s="1529">
        <v>0</v>
      </c>
      <c r="V55" s="1529">
        <v>0</v>
      </c>
      <c r="W55" s="1529">
        <v>0</v>
      </c>
      <c r="X55" s="1529">
        <v>0</v>
      </c>
      <c r="Y55" s="1529">
        <v>0</v>
      </c>
      <c r="Z55" s="1529">
        <v>0</v>
      </c>
      <c r="AA55" s="1529">
        <v>0</v>
      </c>
      <c r="AB55" s="1529">
        <v>0</v>
      </c>
      <c r="AC55" s="1529">
        <v>35155.90699938</v>
      </c>
      <c r="AD55" s="1529">
        <v>33355.906999999999</v>
      </c>
      <c r="AE55" s="1529">
        <v>33355.906999999999</v>
      </c>
      <c r="AF55" s="1529">
        <v>18000</v>
      </c>
      <c r="AG55" s="1529">
        <v>8000</v>
      </c>
      <c r="AH55" s="1529">
        <v>2000</v>
      </c>
      <c r="AI55" s="1529">
        <v>1.04E-6</v>
      </c>
      <c r="AJ55" s="1529">
        <v>40.298262630000004</v>
      </c>
      <c r="AK55" s="1529">
        <v>1.04E-6</v>
      </c>
      <c r="AL55" s="1529">
        <v>1.04E-6</v>
      </c>
      <c r="AM55" s="1529">
        <v>1.04E-6</v>
      </c>
      <c r="AN55" s="1529">
        <v>1.04E-6</v>
      </c>
      <c r="AO55" s="1529">
        <v>1.04E-6</v>
      </c>
      <c r="AP55" s="1529">
        <v>1.04E-6</v>
      </c>
      <c r="AQ55" s="1529">
        <v>1.04E-6</v>
      </c>
      <c r="AR55" s="1529">
        <v>1.04E-6</v>
      </c>
      <c r="AS55" s="1529">
        <v>1.04E-6</v>
      </c>
      <c r="AT55" s="1529">
        <v>22000.00000104</v>
      </c>
      <c r="AU55" s="1529">
        <v>1.04E-6</v>
      </c>
      <c r="AV55" s="1529">
        <v>1.04E-6</v>
      </c>
      <c r="AW55" s="1529">
        <v>1.04E-6</v>
      </c>
      <c r="AX55" s="1529">
        <v>1.04E-6</v>
      </c>
      <c r="AY55" s="1529">
        <v>1.04E-6</v>
      </c>
      <c r="AZ55" s="1529">
        <v>1.04E-6</v>
      </c>
      <c r="BA55" s="1529">
        <v>1.04E-6</v>
      </c>
      <c r="BB55" s="1529">
        <v>1.04E-6</v>
      </c>
      <c r="BC55" s="1529">
        <v>1.04E-6</v>
      </c>
      <c r="BD55" s="1529">
        <v>1.04E-6</v>
      </c>
      <c r="BE55" s="1529">
        <v>1.04E-6</v>
      </c>
      <c r="BF55" s="1529">
        <v>1.04E-6</v>
      </c>
      <c r="BG55" s="1530">
        <v>1.04E-6</v>
      </c>
      <c r="BH55" s="1531">
        <v>60630.000001040004</v>
      </c>
      <c r="BI55" s="1529">
        <v>60630.000001040004</v>
      </c>
      <c r="BJ55" s="1530">
        <v>60630.000001040004</v>
      </c>
      <c r="BK55" s="1529">
        <v>60630.000001040004</v>
      </c>
      <c r="BL55" s="1529">
        <v>60630.000001040004</v>
      </c>
      <c r="BM55" s="1530">
        <v>60630.000001040004</v>
      </c>
      <c r="BN55" s="1529">
        <v>55530.000001040004</v>
      </c>
      <c r="BO55" s="1529">
        <v>55530.000001040004</v>
      </c>
      <c r="BP55" s="1532">
        <v>55530.000001040004</v>
      </c>
      <c r="BR55" s="2091"/>
    </row>
    <row r="56" spans="1:70" s="989" customFormat="1">
      <c r="A56" s="1052"/>
      <c r="B56" s="1529"/>
      <c r="C56" s="1529"/>
      <c r="D56" s="1529"/>
      <c r="E56" s="1529"/>
      <c r="F56" s="1529"/>
      <c r="G56" s="1529"/>
      <c r="H56" s="1529"/>
      <c r="I56" s="1529"/>
      <c r="J56" s="1529"/>
      <c r="K56" s="1529"/>
      <c r="L56" s="1529"/>
      <c r="M56" s="1529"/>
      <c r="N56" s="1529"/>
      <c r="O56" s="1529"/>
      <c r="P56" s="1529"/>
      <c r="Q56" s="1529"/>
      <c r="R56" s="1529"/>
      <c r="S56" s="1529"/>
      <c r="T56" s="1529"/>
      <c r="U56" s="1529"/>
      <c r="V56" s="1529"/>
      <c r="W56" s="1529"/>
      <c r="X56" s="1529"/>
      <c r="Y56" s="1529"/>
      <c r="Z56" s="1529"/>
      <c r="AA56" s="1529"/>
      <c r="AB56" s="1529"/>
      <c r="AC56" s="1529"/>
      <c r="AD56" s="1529"/>
      <c r="AE56" s="1529"/>
      <c r="AF56" s="1529"/>
      <c r="AG56" s="1529"/>
      <c r="AH56" s="1529"/>
      <c r="AI56" s="1529"/>
      <c r="AJ56" s="1529"/>
      <c r="AK56" s="1529"/>
      <c r="AL56" s="1529"/>
      <c r="AM56" s="1529"/>
      <c r="AN56" s="1529"/>
      <c r="AO56" s="1529"/>
      <c r="AP56" s="1529"/>
      <c r="AQ56" s="1529"/>
      <c r="AR56" s="1529"/>
      <c r="AS56" s="1529"/>
      <c r="AT56" s="1529"/>
      <c r="AU56" s="1529"/>
      <c r="AV56" s="1529"/>
      <c r="AW56" s="1529"/>
      <c r="AX56" s="1529"/>
      <c r="AY56" s="1529"/>
      <c r="AZ56" s="1529"/>
      <c r="BA56" s="1529"/>
      <c r="BB56" s="1529"/>
      <c r="BC56" s="1529"/>
      <c r="BD56" s="1529"/>
      <c r="BE56" s="1529"/>
      <c r="BF56" s="1529"/>
      <c r="BG56" s="1530"/>
      <c r="BH56" s="1531"/>
      <c r="BI56" s="1529"/>
      <c r="BJ56" s="1530"/>
      <c r="BK56" s="1529"/>
      <c r="BL56" s="1529"/>
      <c r="BM56" s="1530"/>
      <c r="BN56" s="1529"/>
      <c r="BO56" s="1529"/>
      <c r="BP56" s="1532"/>
      <c r="BR56" s="2096"/>
    </row>
    <row r="57" spans="1:70" s="1405" customFormat="1">
      <c r="A57" s="2089" t="s">
        <v>674</v>
      </c>
      <c r="B57" s="1525">
        <v>4607192.5400717193</v>
      </c>
      <c r="C57" s="1525">
        <v>4682330.0650527598</v>
      </c>
      <c r="D57" s="1525">
        <v>4672440.5800751792</v>
      </c>
      <c r="E57" s="1525">
        <v>4673192.8284524195</v>
      </c>
      <c r="F57" s="1525">
        <v>4665983.4621925596</v>
      </c>
      <c r="G57" s="1525">
        <v>4667796.1800120305</v>
      </c>
      <c r="H57" s="1525">
        <v>4668282.5329284901</v>
      </c>
      <c r="I57" s="1525">
        <v>4920739.1268209098</v>
      </c>
      <c r="J57" s="1525">
        <v>4854421.6835270701</v>
      </c>
      <c r="K57" s="1525">
        <v>4828382.8289045496</v>
      </c>
      <c r="L57" s="1525">
        <v>4828309.7005518097</v>
      </c>
      <c r="M57" s="1525">
        <v>4851390.38103336</v>
      </c>
      <c r="N57" s="1525">
        <v>4886352.90659553</v>
      </c>
      <c r="O57" s="1525">
        <v>4682330.0650527598</v>
      </c>
      <c r="P57" s="1525">
        <v>4899607.8993945001</v>
      </c>
      <c r="Q57" s="1525">
        <v>5032845.7725728601</v>
      </c>
      <c r="R57" s="1525">
        <v>5030811.6222357899</v>
      </c>
      <c r="S57" s="1525">
        <v>5071866.2253528899</v>
      </c>
      <c r="T57" s="1525">
        <v>5072247.9603722095</v>
      </c>
      <c r="U57" s="1525">
        <v>5056938.3320225403</v>
      </c>
      <c r="V57" s="1525">
        <v>5056924.5703421999</v>
      </c>
      <c r="W57" s="1525">
        <v>5024988.2410842497</v>
      </c>
      <c r="X57" s="1525">
        <v>5009788.8767816704</v>
      </c>
      <c r="Y57" s="1525">
        <v>5004954.9262344297</v>
      </c>
      <c r="Z57" s="1525">
        <v>4985679.1632428095</v>
      </c>
      <c r="AA57" s="1525">
        <v>4988292.2589225098</v>
      </c>
      <c r="AB57" s="1525">
        <v>5039078.9408991104</v>
      </c>
      <c r="AC57" s="1525">
        <v>5044426.6468658606</v>
      </c>
      <c r="AD57" s="1525">
        <v>5152897.8798131794</v>
      </c>
      <c r="AE57" s="1525">
        <v>5420513.7247630097</v>
      </c>
      <c r="AF57" s="1525">
        <v>5541819.49978681</v>
      </c>
      <c r="AG57" s="1525">
        <v>5649129.1847992996</v>
      </c>
      <c r="AH57" s="1525">
        <v>5721475.07758452</v>
      </c>
      <c r="AI57" s="1525">
        <v>4961221.9880998097</v>
      </c>
      <c r="AJ57" s="1525">
        <v>4962150.2382181399</v>
      </c>
      <c r="AK57" s="1525">
        <v>5116110.0112107303</v>
      </c>
      <c r="AL57" s="1525">
        <v>5120291.8643936301</v>
      </c>
      <c r="AM57" s="1525">
        <v>4965075.6757869199</v>
      </c>
      <c r="AN57" s="1525">
        <v>5035375.5514443899</v>
      </c>
      <c r="AO57" s="1525">
        <v>5152554.6501041697</v>
      </c>
      <c r="AP57" s="1525">
        <v>5258952.7427222496</v>
      </c>
      <c r="AQ57" s="1525">
        <v>4963638.2489070306</v>
      </c>
      <c r="AR57" s="1525">
        <v>4956280.7692691106</v>
      </c>
      <c r="AS57" s="1525">
        <v>4958285.3078774298</v>
      </c>
      <c r="AT57" s="1525">
        <v>5061412.5306483395</v>
      </c>
      <c r="AU57" s="1525">
        <v>5153027.4980976107</v>
      </c>
      <c r="AV57" s="1525">
        <v>5071374.0377932694</v>
      </c>
      <c r="AW57" s="1525">
        <v>5252087.8829972502</v>
      </c>
      <c r="AX57" s="1525">
        <v>5290040.2515934603</v>
      </c>
      <c r="AY57" s="1525">
        <v>5421532.1773484899</v>
      </c>
      <c r="AZ57" s="1525">
        <v>5552371.2672187407</v>
      </c>
      <c r="BA57" s="1525">
        <v>5551967.1715644998</v>
      </c>
      <c r="BB57" s="1525">
        <v>5624722.4787270902</v>
      </c>
      <c r="BC57" s="1525">
        <v>5675951.7034738204</v>
      </c>
      <c r="BD57" s="1525">
        <v>5681270.2704031104</v>
      </c>
      <c r="BE57" s="1525">
        <v>5689265.4423521198</v>
      </c>
      <c r="BF57" s="1525">
        <v>5701876.72332785</v>
      </c>
      <c r="BG57" s="1526">
        <v>5822534.7412662804</v>
      </c>
      <c r="BH57" s="1527">
        <v>5853155.1576660704</v>
      </c>
      <c r="BI57" s="1525">
        <v>6802211.6992121302</v>
      </c>
      <c r="BJ57" s="1526">
        <v>6819784.4614824997</v>
      </c>
      <c r="BK57" s="1525">
        <v>7783116.1578904008</v>
      </c>
      <c r="BL57" s="1525">
        <v>7666965.8902866598</v>
      </c>
      <c r="BM57" s="1526">
        <v>7689415.5591656603</v>
      </c>
      <c r="BN57" s="1525">
        <v>6797683.3145587798</v>
      </c>
      <c r="BO57" s="1525">
        <v>7204871.2231325405</v>
      </c>
      <c r="BP57" s="1528">
        <v>7212382.26503033</v>
      </c>
      <c r="BR57" s="2090"/>
    </row>
    <row r="58" spans="1:70" s="1405" customFormat="1">
      <c r="A58" s="1051" t="s">
        <v>675</v>
      </c>
      <c r="B58" s="1525"/>
      <c r="C58" s="1525"/>
      <c r="D58" s="1525"/>
      <c r="E58" s="1525"/>
      <c r="F58" s="1525"/>
      <c r="G58" s="1525"/>
      <c r="H58" s="1525"/>
      <c r="I58" s="1525"/>
      <c r="J58" s="1525"/>
      <c r="K58" s="1525"/>
      <c r="L58" s="1525"/>
      <c r="M58" s="1525"/>
      <c r="N58" s="1525"/>
      <c r="O58" s="1525"/>
      <c r="P58" s="1525"/>
      <c r="Q58" s="1525"/>
      <c r="R58" s="1525"/>
      <c r="S58" s="1525"/>
      <c r="T58" s="1525"/>
      <c r="U58" s="1525"/>
      <c r="V58" s="1525"/>
      <c r="W58" s="1525"/>
      <c r="X58" s="1525"/>
      <c r="Y58" s="1525"/>
      <c r="Z58" s="1525"/>
      <c r="AA58" s="1525"/>
      <c r="AB58" s="1525"/>
      <c r="AC58" s="1525"/>
      <c r="AD58" s="1525"/>
      <c r="AE58" s="1525"/>
      <c r="AF58" s="1525"/>
      <c r="AG58" s="1525"/>
      <c r="AH58" s="1525"/>
      <c r="AI58" s="1525"/>
      <c r="AJ58" s="1525"/>
      <c r="AK58" s="1525"/>
      <c r="AL58" s="1525"/>
      <c r="AM58" s="1525"/>
      <c r="AN58" s="1525"/>
      <c r="AO58" s="1525"/>
      <c r="AP58" s="1525"/>
      <c r="AQ58" s="1525"/>
      <c r="AR58" s="1525"/>
      <c r="AS58" s="1525"/>
      <c r="AT58" s="1525"/>
      <c r="AU58" s="1525"/>
      <c r="AV58" s="1529"/>
      <c r="AW58" s="1529"/>
      <c r="AX58" s="1529"/>
      <c r="AY58" s="1529"/>
      <c r="AZ58" s="1529"/>
      <c r="BA58" s="1529"/>
      <c r="BB58" s="1529"/>
      <c r="BC58" s="1529"/>
      <c r="BD58" s="1529"/>
      <c r="BE58" s="1529"/>
      <c r="BF58" s="1529"/>
      <c r="BG58" s="1530"/>
      <c r="BH58" s="1531"/>
      <c r="BI58" s="1529"/>
      <c r="BJ58" s="1530"/>
      <c r="BK58" s="1529"/>
      <c r="BL58" s="1529"/>
      <c r="BM58" s="1530"/>
      <c r="BN58" s="1529"/>
      <c r="BO58" s="1529"/>
      <c r="BP58" s="1532"/>
      <c r="BR58" s="2094"/>
    </row>
    <row r="59" spans="1:70" s="1405" customFormat="1">
      <c r="A59" s="1051" t="s">
        <v>676</v>
      </c>
      <c r="B59" s="1525">
        <v>4607192.5400717193</v>
      </c>
      <c r="C59" s="1525">
        <v>4682330.0650527598</v>
      </c>
      <c r="D59" s="1525">
        <v>4672440.5800751792</v>
      </c>
      <c r="E59" s="1525">
        <v>4673192.8284524195</v>
      </c>
      <c r="F59" s="1525">
        <v>4665983.4621925596</v>
      </c>
      <c r="G59" s="1525">
        <v>4667796.1800120305</v>
      </c>
      <c r="H59" s="1525">
        <v>4668282.5329284901</v>
      </c>
      <c r="I59" s="1525">
        <v>4920739.1268209098</v>
      </c>
      <c r="J59" s="1525">
        <v>4854421.6835270701</v>
      </c>
      <c r="K59" s="1525">
        <v>4828382.8289045496</v>
      </c>
      <c r="L59" s="1525">
        <v>4828309.7005518097</v>
      </c>
      <c r="M59" s="1525">
        <v>4851390.38103336</v>
      </c>
      <c r="N59" s="1525">
        <v>4886352.90659553</v>
      </c>
      <c r="O59" s="1525">
        <v>4682330.0650527598</v>
      </c>
      <c r="P59" s="1525">
        <v>4899607.8993945001</v>
      </c>
      <c r="Q59" s="1525">
        <v>5032845.7725728601</v>
      </c>
      <c r="R59" s="1525">
        <v>5030811.6222357899</v>
      </c>
      <c r="S59" s="1525">
        <v>5071866.2253528899</v>
      </c>
      <c r="T59" s="1525">
        <v>5072247.9603722095</v>
      </c>
      <c r="U59" s="1525">
        <v>5056938.3320225403</v>
      </c>
      <c r="V59" s="1525">
        <v>5056924.5703421999</v>
      </c>
      <c r="W59" s="1525">
        <v>5024988.2410842497</v>
      </c>
      <c r="X59" s="1525">
        <v>5009788.8767816704</v>
      </c>
      <c r="Y59" s="1525">
        <v>5004954.9262344297</v>
      </c>
      <c r="Z59" s="1525">
        <v>4985679.1632428095</v>
      </c>
      <c r="AA59" s="1525">
        <v>4988292.2589225098</v>
      </c>
      <c r="AB59" s="1525">
        <v>5039078.9408991104</v>
      </c>
      <c r="AC59" s="1525">
        <v>5044426.6468658606</v>
      </c>
      <c r="AD59" s="1525">
        <v>5152897.8798131794</v>
      </c>
      <c r="AE59" s="1525">
        <v>5420513.7247630097</v>
      </c>
      <c r="AF59" s="1525">
        <v>5541819.49978681</v>
      </c>
      <c r="AG59" s="1525">
        <v>5649129.1847992996</v>
      </c>
      <c r="AH59" s="1525">
        <v>5721475.07758452</v>
      </c>
      <c r="AI59" s="1525">
        <v>4961221.9880998097</v>
      </c>
      <c r="AJ59" s="1525">
        <v>4962150.2382181399</v>
      </c>
      <c r="AK59" s="1525">
        <v>5116110.0112107303</v>
      </c>
      <c r="AL59" s="1525">
        <v>5120291.8643936301</v>
      </c>
      <c r="AM59" s="1525">
        <v>4965075.6757869199</v>
      </c>
      <c r="AN59" s="1525">
        <v>5035375.5514443899</v>
      </c>
      <c r="AO59" s="1525">
        <v>5152554.6501041697</v>
      </c>
      <c r="AP59" s="1525">
        <v>5258952.7427222496</v>
      </c>
      <c r="AQ59" s="1525">
        <v>4963638.2489070306</v>
      </c>
      <c r="AR59" s="1525">
        <v>4956280.7692691106</v>
      </c>
      <c r="AS59" s="1525">
        <v>4958285.3078774298</v>
      </c>
      <c r="AT59" s="1525">
        <v>5061412.5306483395</v>
      </c>
      <c r="AU59" s="1525">
        <v>5153027.4980976107</v>
      </c>
      <c r="AV59" s="1525">
        <v>5071374.0377932694</v>
      </c>
      <c r="AW59" s="1525">
        <v>5252087.8829972502</v>
      </c>
      <c r="AX59" s="1525">
        <v>5290040.2515934603</v>
      </c>
      <c r="AY59" s="1525">
        <v>5421532.1773484899</v>
      </c>
      <c r="AZ59" s="1525">
        <v>5552371.2672187407</v>
      </c>
      <c r="BA59" s="1525">
        <v>5551967.1715644998</v>
      </c>
      <c r="BB59" s="1525">
        <v>5624722.4787270902</v>
      </c>
      <c r="BC59" s="1525">
        <v>5675951.7034738204</v>
      </c>
      <c r="BD59" s="1525">
        <v>5681270.2704031104</v>
      </c>
      <c r="BE59" s="1525">
        <v>5689265.4423521198</v>
      </c>
      <c r="BF59" s="1525">
        <v>5701876.72332785</v>
      </c>
      <c r="BG59" s="1526">
        <v>5822534.7412662804</v>
      </c>
      <c r="BH59" s="1527">
        <v>5853155.1576660704</v>
      </c>
      <c r="BI59" s="1525">
        <v>6802211.6992121302</v>
      </c>
      <c r="BJ59" s="1526">
        <v>6819784.4614824997</v>
      </c>
      <c r="BK59" s="1525">
        <v>7783116.1578904008</v>
      </c>
      <c r="BL59" s="1525">
        <v>7666965.8902866598</v>
      </c>
      <c r="BM59" s="1526">
        <v>7689415.5591656603</v>
      </c>
      <c r="BN59" s="1525">
        <v>6797683.3145587798</v>
      </c>
      <c r="BO59" s="1525">
        <v>7204871.2231325405</v>
      </c>
      <c r="BP59" s="1528">
        <v>7212382.26503033</v>
      </c>
      <c r="BR59" s="2094"/>
    </row>
    <row r="60" spans="1:70" s="989" customFormat="1">
      <c r="A60" s="1055" t="s">
        <v>677</v>
      </c>
      <c r="B60" s="1525">
        <v>3818844.875</v>
      </c>
      <c r="C60" s="1525">
        <v>3818844.875</v>
      </c>
      <c r="D60" s="1525">
        <v>4024839.4435187299</v>
      </c>
      <c r="E60" s="1525">
        <v>4024839.4435187299</v>
      </c>
      <c r="F60" s="1525">
        <v>4024839.4435187299</v>
      </c>
      <c r="G60" s="1525">
        <v>4024839.4435187299</v>
      </c>
      <c r="H60" s="1525">
        <v>4025680.77884056</v>
      </c>
      <c r="I60" s="1525">
        <v>4044525.65384056</v>
      </c>
      <c r="J60" s="1525">
        <v>4044525.65384056</v>
      </c>
      <c r="K60" s="1525">
        <v>4028000</v>
      </c>
      <c r="L60" s="1525">
        <v>4028000</v>
      </c>
      <c r="M60" s="1525">
        <v>4028000</v>
      </c>
      <c r="N60" s="1525">
        <v>4028000</v>
      </c>
      <c r="O60" s="1525">
        <v>4028000</v>
      </c>
      <c r="P60" s="1525">
        <v>4028000</v>
      </c>
      <c r="Q60" s="1525">
        <v>4147846.7945205499</v>
      </c>
      <c r="R60" s="1525">
        <v>4147846.7945205499</v>
      </c>
      <c r="S60" s="1525">
        <v>4188899.2876712298</v>
      </c>
      <c r="T60" s="1525">
        <v>4188899.2876712298</v>
      </c>
      <c r="U60" s="1525">
        <v>4188899.2876712298</v>
      </c>
      <c r="V60" s="1525">
        <v>4188899.2876712298</v>
      </c>
      <c r="W60" s="1525">
        <v>4136570.6866659801</v>
      </c>
      <c r="X60" s="1525">
        <v>4136570.6866659801</v>
      </c>
      <c r="Y60" s="1525">
        <v>4130696.08765967</v>
      </c>
      <c r="Z60" s="1525">
        <v>4129820.6866659601</v>
      </c>
      <c r="AA60" s="1525">
        <v>4129820.6866659601</v>
      </c>
      <c r="AB60" s="1525">
        <v>4129820.6866659601</v>
      </c>
      <c r="AC60" s="1525">
        <v>4129820.6866659601</v>
      </c>
      <c r="AD60" s="1525">
        <v>4129820.6866659601</v>
      </c>
      <c r="AE60" s="1525">
        <v>4129820.6866659601</v>
      </c>
      <c r="AF60" s="1525">
        <v>4129820.6866659601</v>
      </c>
      <c r="AG60" s="1525">
        <v>4129820.6866659601</v>
      </c>
      <c r="AH60" s="1525">
        <v>4129820.6866659601</v>
      </c>
      <c r="AI60" s="1525">
        <v>3888712.6189672202</v>
      </c>
      <c r="AJ60" s="1525">
        <v>3888712.6189672202</v>
      </c>
      <c r="AK60" s="1525">
        <v>3888712.6189672202</v>
      </c>
      <c r="AL60" s="1525">
        <v>4078501.93230122</v>
      </c>
      <c r="AM60" s="1525">
        <v>4078501.93230122</v>
      </c>
      <c r="AN60" s="1525">
        <v>4078501.93230122</v>
      </c>
      <c r="AO60" s="1525">
        <v>4078501.93230122</v>
      </c>
      <c r="AP60" s="1525">
        <v>4078501.93230122</v>
      </c>
      <c r="AQ60" s="1525">
        <v>4078501.93230122</v>
      </c>
      <c r="AR60" s="1525">
        <v>4078501.93230122</v>
      </c>
      <c r="AS60" s="1525">
        <v>4078501.93230122</v>
      </c>
      <c r="AT60" s="1525">
        <v>4078501.93230122</v>
      </c>
      <c r="AU60" s="1525">
        <v>4087143.3975777901</v>
      </c>
      <c r="AV60" s="1525">
        <v>4005381.9372734502</v>
      </c>
      <c r="AW60" s="1525">
        <v>4010992.3163734502</v>
      </c>
      <c r="AX60" s="1525">
        <v>4010992.3163734502</v>
      </c>
      <c r="AY60" s="1525">
        <v>4010992.3163734502</v>
      </c>
      <c r="AZ60" s="1525">
        <v>4092753.7766777901</v>
      </c>
      <c r="BA60" s="1525">
        <v>4092753.7766777901</v>
      </c>
      <c r="BB60" s="1525">
        <v>4092753.7766777901</v>
      </c>
      <c r="BC60" s="1525">
        <v>4092753.7766777901</v>
      </c>
      <c r="BD60" s="1525">
        <v>4092753.7766777901</v>
      </c>
      <c r="BE60" s="1525">
        <v>4092753.7766777901</v>
      </c>
      <c r="BF60" s="1525">
        <v>4092753.7766777901</v>
      </c>
      <c r="BG60" s="1526">
        <v>4092753.7766777901</v>
      </c>
      <c r="BH60" s="1527">
        <v>4089040.4692559903</v>
      </c>
      <c r="BI60" s="1525">
        <v>5056273.2791452501</v>
      </c>
      <c r="BJ60" s="1526">
        <v>5051231.0941526107</v>
      </c>
      <c r="BK60" s="1525">
        <v>5883836.75623208</v>
      </c>
      <c r="BL60" s="1525">
        <v>5883836.75623208</v>
      </c>
      <c r="BM60" s="1526">
        <v>4985386.75623208</v>
      </c>
      <c r="BN60" s="1525">
        <v>5386936.75623208</v>
      </c>
      <c r="BO60" s="1525">
        <v>5386936.75623208</v>
      </c>
      <c r="BP60" s="1528">
        <v>5386936.75623208</v>
      </c>
      <c r="BR60" s="2091"/>
    </row>
    <row r="61" spans="1:70" s="989" customFormat="1">
      <c r="A61" s="2102" t="s">
        <v>724</v>
      </c>
      <c r="B61" s="1525"/>
      <c r="C61" s="1525"/>
      <c r="D61" s="1525"/>
      <c r="E61" s="1525"/>
      <c r="F61" s="1525"/>
      <c r="G61" s="1525"/>
      <c r="H61" s="1525"/>
      <c r="I61" s="1525"/>
      <c r="J61" s="1525"/>
      <c r="K61" s="1525"/>
      <c r="L61" s="1525"/>
      <c r="M61" s="1525"/>
      <c r="N61" s="1525"/>
      <c r="O61" s="1525"/>
      <c r="P61" s="1525"/>
      <c r="Q61" s="1525"/>
      <c r="R61" s="1525"/>
      <c r="S61" s="1525"/>
      <c r="T61" s="1525"/>
      <c r="U61" s="1525"/>
      <c r="V61" s="1525"/>
      <c r="W61" s="1525"/>
      <c r="X61" s="1525"/>
      <c r="Y61" s="1525"/>
      <c r="Z61" s="1525"/>
      <c r="AA61" s="1525"/>
      <c r="AB61" s="1525"/>
      <c r="AC61" s="1525"/>
      <c r="AD61" s="1525"/>
      <c r="AE61" s="1525"/>
      <c r="AF61" s="1525"/>
      <c r="AG61" s="1525"/>
      <c r="AH61" s="1525"/>
      <c r="AI61" s="1525"/>
      <c r="AJ61" s="1525"/>
      <c r="AK61" s="1525"/>
      <c r="AL61" s="1525"/>
      <c r="AM61" s="1525"/>
      <c r="AN61" s="1525"/>
      <c r="AO61" s="1525"/>
      <c r="AP61" s="1525"/>
      <c r="AQ61" s="1525"/>
      <c r="AR61" s="1525"/>
      <c r="AS61" s="1525"/>
      <c r="AT61" s="1525"/>
      <c r="AU61" s="1525"/>
      <c r="AV61" s="1525"/>
      <c r="AW61" s="1525"/>
      <c r="AX61" s="1525"/>
      <c r="AY61" s="1525"/>
      <c r="AZ61" s="1525"/>
      <c r="BA61" s="1525"/>
      <c r="BB61" s="1525"/>
      <c r="BC61" s="1525"/>
      <c r="BD61" s="1525"/>
      <c r="BE61" s="1525"/>
      <c r="BF61" s="1525"/>
      <c r="BG61" s="1526"/>
      <c r="BH61" s="1527"/>
      <c r="BI61" s="1525"/>
      <c r="BJ61" s="1526"/>
      <c r="BK61" s="1525"/>
      <c r="BL61" s="1525"/>
      <c r="BM61" s="1526"/>
      <c r="BN61" s="1525"/>
      <c r="BO61" s="1525"/>
      <c r="BP61" s="1528"/>
      <c r="BR61" s="2094"/>
    </row>
    <row r="62" spans="1:70" s="989" customFormat="1">
      <c r="A62" s="1051" t="s">
        <v>725</v>
      </c>
      <c r="B62" s="1529"/>
      <c r="C62" s="1529"/>
      <c r="D62" s="1529"/>
      <c r="E62" s="1529"/>
      <c r="F62" s="1529"/>
      <c r="G62" s="1529"/>
      <c r="H62" s="1529"/>
      <c r="I62" s="1529"/>
      <c r="J62" s="1529"/>
      <c r="K62" s="1529"/>
      <c r="L62" s="1529"/>
      <c r="M62" s="1529"/>
      <c r="N62" s="1529"/>
      <c r="O62" s="1529"/>
      <c r="P62" s="1529"/>
      <c r="Q62" s="1529"/>
      <c r="R62" s="1529"/>
      <c r="S62" s="1529"/>
      <c r="T62" s="1529"/>
      <c r="U62" s="1529"/>
      <c r="V62" s="1529"/>
      <c r="W62" s="1529"/>
      <c r="X62" s="1529"/>
      <c r="Y62" s="1529"/>
      <c r="Z62" s="1529"/>
      <c r="AA62" s="1529"/>
      <c r="AB62" s="1529"/>
      <c r="AC62" s="1529"/>
      <c r="AD62" s="1529"/>
      <c r="AE62" s="1529"/>
      <c r="AF62" s="1529"/>
      <c r="AG62" s="1529"/>
      <c r="AH62" s="1529"/>
      <c r="AI62" s="1529"/>
      <c r="AJ62" s="1529"/>
      <c r="AK62" s="1529"/>
      <c r="AL62" s="1529"/>
      <c r="AM62" s="1529"/>
      <c r="AN62" s="1529"/>
      <c r="AO62" s="1529"/>
      <c r="AP62" s="1529"/>
      <c r="AQ62" s="1529"/>
      <c r="AR62" s="1529"/>
      <c r="AS62" s="1529"/>
      <c r="AT62" s="1529"/>
      <c r="AU62" s="1529"/>
      <c r="AV62" s="1525"/>
      <c r="AW62" s="1525"/>
      <c r="AX62" s="1525"/>
      <c r="AY62" s="1525"/>
      <c r="AZ62" s="1525"/>
      <c r="BA62" s="1525"/>
      <c r="BB62" s="1525"/>
      <c r="BC62" s="1525"/>
      <c r="BD62" s="1525"/>
      <c r="BE62" s="1525"/>
      <c r="BF62" s="1525"/>
      <c r="BG62" s="1526"/>
      <c r="BH62" s="1527"/>
      <c r="BI62" s="1525"/>
      <c r="BJ62" s="1526"/>
      <c r="BK62" s="1525"/>
      <c r="BL62" s="1525"/>
      <c r="BM62" s="1526"/>
      <c r="BN62" s="1525"/>
      <c r="BO62" s="1525"/>
      <c r="BP62" s="1528"/>
      <c r="BR62" s="2094"/>
    </row>
    <row r="63" spans="1:70" s="989" customFormat="1">
      <c r="A63" s="1051" t="s">
        <v>726</v>
      </c>
      <c r="B63" s="1529"/>
      <c r="C63" s="1529"/>
      <c r="D63" s="1529"/>
      <c r="E63" s="1529"/>
      <c r="F63" s="1529"/>
      <c r="G63" s="1529"/>
      <c r="H63" s="1529"/>
      <c r="I63" s="1529"/>
      <c r="J63" s="1529"/>
      <c r="K63" s="1529"/>
      <c r="L63" s="1529"/>
      <c r="M63" s="1529"/>
      <c r="N63" s="1529"/>
      <c r="O63" s="1529"/>
      <c r="P63" s="1529"/>
      <c r="Q63" s="1529"/>
      <c r="R63" s="1529"/>
      <c r="S63" s="1529"/>
      <c r="T63" s="1529"/>
      <c r="U63" s="1529"/>
      <c r="V63" s="1529"/>
      <c r="W63" s="1529"/>
      <c r="X63" s="1529"/>
      <c r="Y63" s="1529"/>
      <c r="Z63" s="1529"/>
      <c r="AA63" s="1529"/>
      <c r="AB63" s="1529"/>
      <c r="AC63" s="1529"/>
      <c r="AD63" s="1529"/>
      <c r="AE63" s="1529"/>
      <c r="AF63" s="1529"/>
      <c r="AG63" s="1529"/>
      <c r="AH63" s="1529"/>
      <c r="AI63" s="1529"/>
      <c r="AJ63" s="1529"/>
      <c r="AK63" s="1529"/>
      <c r="AL63" s="1529"/>
      <c r="AM63" s="1529"/>
      <c r="AN63" s="1529"/>
      <c r="AO63" s="1529"/>
      <c r="AP63" s="1529"/>
      <c r="AQ63" s="1529"/>
      <c r="AR63" s="1529"/>
      <c r="AS63" s="1529"/>
      <c r="AT63" s="1529"/>
      <c r="AU63" s="1529"/>
      <c r="AV63" s="1529"/>
      <c r="AW63" s="1529"/>
      <c r="AX63" s="1529"/>
      <c r="AY63" s="1529"/>
      <c r="AZ63" s="1529"/>
      <c r="BA63" s="1529"/>
      <c r="BB63" s="1529"/>
      <c r="BC63" s="1529"/>
      <c r="BD63" s="1529"/>
      <c r="BE63" s="1529"/>
      <c r="BF63" s="1529"/>
      <c r="BG63" s="1530"/>
      <c r="BH63" s="1531"/>
      <c r="BI63" s="1529"/>
      <c r="BJ63" s="1530"/>
      <c r="BK63" s="1529"/>
      <c r="BL63" s="1529"/>
      <c r="BM63" s="1530"/>
      <c r="BN63" s="1529"/>
      <c r="BO63" s="1529"/>
      <c r="BP63" s="1532"/>
      <c r="BR63" s="2094"/>
    </row>
    <row r="64" spans="1:70" s="989" customFormat="1">
      <c r="A64" s="1055"/>
      <c r="B64" s="1529"/>
      <c r="C64" s="1529"/>
      <c r="D64" s="1529"/>
      <c r="E64" s="1529"/>
      <c r="F64" s="1529"/>
      <c r="G64" s="1529"/>
      <c r="H64" s="1529"/>
      <c r="I64" s="1529"/>
      <c r="J64" s="1529"/>
      <c r="K64" s="1529"/>
      <c r="L64" s="1529"/>
      <c r="M64" s="1529"/>
      <c r="N64" s="1529"/>
      <c r="O64" s="1529"/>
      <c r="P64" s="1529"/>
      <c r="Q64" s="1529"/>
      <c r="R64" s="1529"/>
      <c r="S64" s="1529"/>
      <c r="T64" s="1529"/>
      <c r="U64" s="1529"/>
      <c r="V64" s="1529"/>
      <c r="W64" s="1529"/>
      <c r="X64" s="1529"/>
      <c r="Y64" s="1529"/>
      <c r="Z64" s="1529"/>
      <c r="AA64" s="1529"/>
      <c r="AB64" s="1529"/>
      <c r="AC64" s="1529"/>
      <c r="AD64" s="1529"/>
      <c r="AE64" s="1529"/>
      <c r="AF64" s="1529"/>
      <c r="AG64" s="1529"/>
      <c r="AH64" s="1529"/>
      <c r="AI64" s="1529"/>
      <c r="AJ64" s="1529"/>
      <c r="AK64" s="1529"/>
      <c r="AL64" s="1529"/>
      <c r="AM64" s="1529"/>
      <c r="AN64" s="1529"/>
      <c r="AO64" s="1529"/>
      <c r="AP64" s="1529"/>
      <c r="AQ64" s="1529"/>
      <c r="AR64" s="1529"/>
      <c r="AS64" s="1529"/>
      <c r="AT64" s="1529"/>
      <c r="AU64" s="1529"/>
      <c r="AV64" s="1529"/>
      <c r="AW64" s="1529"/>
      <c r="AX64" s="1529"/>
      <c r="AY64" s="1529"/>
      <c r="AZ64" s="1529"/>
      <c r="BA64" s="1529"/>
      <c r="BB64" s="1529"/>
      <c r="BC64" s="1529"/>
      <c r="BD64" s="1529"/>
      <c r="BE64" s="1529"/>
      <c r="BF64" s="1529"/>
      <c r="BG64" s="1530"/>
      <c r="BH64" s="1531"/>
      <c r="BI64" s="1529"/>
      <c r="BJ64" s="1530"/>
      <c r="BK64" s="1529"/>
      <c r="BL64" s="1529"/>
      <c r="BM64" s="1530"/>
      <c r="BN64" s="1529"/>
      <c r="BO64" s="1529"/>
      <c r="BP64" s="1532"/>
      <c r="BR64" s="2096"/>
    </row>
    <row r="65" spans="1:70" s="1405" customFormat="1">
      <c r="A65" s="2089" t="s">
        <v>681</v>
      </c>
      <c r="B65" s="1525">
        <v>1244473.5837139799</v>
      </c>
      <c r="C65" s="1525">
        <v>1237840.31695603</v>
      </c>
      <c r="D65" s="1525">
        <v>1456134.69794629</v>
      </c>
      <c r="E65" s="1525">
        <v>1543454.5805241</v>
      </c>
      <c r="F65" s="1525">
        <v>1599665.7881305802</v>
      </c>
      <c r="G65" s="1525">
        <v>1653014.5243430599</v>
      </c>
      <c r="H65" s="1525">
        <v>1776825.5474530899</v>
      </c>
      <c r="I65" s="1525">
        <v>1838043.5411234598</v>
      </c>
      <c r="J65" s="1525">
        <v>1945083.45078912</v>
      </c>
      <c r="K65" s="1525">
        <v>1782121.36364485</v>
      </c>
      <c r="L65" s="1525">
        <v>1282700.1997827</v>
      </c>
      <c r="M65" s="1525">
        <v>1452231.24001908</v>
      </c>
      <c r="N65" s="1525">
        <v>1356021.2856058201</v>
      </c>
      <c r="O65" s="1525">
        <v>1237114.8924714099</v>
      </c>
      <c r="P65" s="1525">
        <v>1592104.73089219</v>
      </c>
      <c r="Q65" s="1525">
        <v>1641281.0821690997</v>
      </c>
      <c r="R65" s="1525">
        <v>1743540.6224128201</v>
      </c>
      <c r="S65" s="1525">
        <v>1797670.1848132301</v>
      </c>
      <c r="T65" s="1525">
        <v>1934008.25492912</v>
      </c>
      <c r="U65" s="1525">
        <v>1902981.9266283598</v>
      </c>
      <c r="V65" s="1525">
        <v>1937278.1204967997</v>
      </c>
      <c r="W65" s="1525">
        <v>2066804.45690412</v>
      </c>
      <c r="X65" s="1525">
        <v>1574088.3114159</v>
      </c>
      <c r="Y65" s="1525">
        <v>1809294.5495583499</v>
      </c>
      <c r="Z65" s="1525">
        <v>1563335.25164662</v>
      </c>
      <c r="AA65" s="1525">
        <v>1598762.8872710799</v>
      </c>
      <c r="AB65" s="1525">
        <v>1638411.6956320601</v>
      </c>
      <c r="AC65" s="1525">
        <v>1711717.4668688502</v>
      </c>
      <c r="AD65" s="1525">
        <v>1985646.1427254698</v>
      </c>
      <c r="AE65" s="1525">
        <v>2527797.7463446301</v>
      </c>
      <c r="AF65" s="1525">
        <v>2422358.1596725401</v>
      </c>
      <c r="AG65" s="1525">
        <v>3396189.4084992101</v>
      </c>
      <c r="AH65" s="1525">
        <v>5038603.7683282001</v>
      </c>
      <c r="AI65" s="1525">
        <v>3343034.0709290397</v>
      </c>
      <c r="AJ65" s="1525">
        <v>2239890.1352481698</v>
      </c>
      <c r="AK65" s="1525">
        <v>2375397.8210679302</v>
      </c>
      <c r="AL65" s="1525">
        <v>2506818.9456381402</v>
      </c>
      <c r="AM65" s="1525">
        <v>2754933.1656914703</v>
      </c>
      <c r="AN65" s="1525">
        <v>2919333.2773512797</v>
      </c>
      <c r="AO65" s="1525">
        <v>3075086.7166616097</v>
      </c>
      <c r="AP65" s="1525">
        <v>3435686.5893109101</v>
      </c>
      <c r="AQ65" s="1525">
        <v>3549725.0906850495</v>
      </c>
      <c r="AR65" s="1525">
        <v>3672069.7209233092</v>
      </c>
      <c r="AS65" s="1525">
        <v>4036101.2117274897</v>
      </c>
      <c r="AT65" s="1525">
        <v>3937759.5645526396</v>
      </c>
      <c r="AU65" s="1525">
        <v>5216432.9229001198</v>
      </c>
      <c r="AV65" s="1525">
        <v>3939642.9957183604</v>
      </c>
      <c r="AW65" s="1525">
        <v>4087152.6081557702</v>
      </c>
      <c r="AX65" s="1525">
        <v>4285047.7289232705</v>
      </c>
      <c r="AY65" s="1525">
        <v>4402615.0246531591</v>
      </c>
      <c r="AZ65" s="1525">
        <v>4415932.4682857301</v>
      </c>
      <c r="BA65" s="1525">
        <v>4515380.4039586205</v>
      </c>
      <c r="BB65" s="1525">
        <v>4676772.0895907292</v>
      </c>
      <c r="BC65" s="1525">
        <v>4727460.983061431</v>
      </c>
      <c r="BD65" s="1525">
        <v>4893216.1088427305</v>
      </c>
      <c r="BE65" s="1525">
        <v>5438914.9314131103</v>
      </c>
      <c r="BF65" s="1525">
        <v>5812286.09895398</v>
      </c>
      <c r="BG65" s="1526">
        <v>5437895.0267434809</v>
      </c>
      <c r="BH65" s="1527">
        <v>4210018.8779257704</v>
      </c>
      <c r="BI65" s="1525">
        <v>4690469.1259335103</v>
      </c>
      <c r="BJ65" s="1526">
        <v>4744387.6028386205</v>
      </c>
      <c r="BK65" s="1525">
        <v>5497540.2190519404</v>
      </c>
      <c r="BL65" s="1525">
        <v>5170159.3217371497</v>
      </c>
      <c r="BM65" s="1526">
        <v>5380221.9007529207</v>
      </c>
      <c r="BN65" s="1525">
        <v>5810583.132243081</v>
      </c>
      <c r="BO65" s="1525">
        <v>5570922.9320025807</v>
      </c>
      <c r="BP65" s="1528">
        <v>5827575.5322232395</v>
      </c>
      <c r="BR65" s="2090"/>
    </row>
    <row r="66" spans="1:70" s="989" customFormat="1">
      <c r="A66" s="1051" t="s">
        <v>682</v>
      </c>
      <c r="B66" s="1525">
        <v>412014.87283077004</v>
      </c>
      <c r="C66" s="1525">
        <v>412014.87283077004</v>
      </c>
      <c r="D66" s="1525">
        <v>421713.15331736999</v>
      </c>
      <c r="E66" s="1525">
        <v>421713.15331736999</v>
      </c>
      <c r="F66" s="1525">
        <v>421713.15331736999</v>
      </c>
      <c r="G66" s="1525">
        <v>421713.15331736999</v>
      </c>
      <c r="H66" s="1525">
        <v>421713.15331736999</v>
      </c>
      <c r="I66" s="1525">
        <v>421713.15331736999</v>
      </c>
      <c r="J66" s="1525">
        <v>421713.15331736999</v>
      </c>
      <c r="K66" s="1525">
        <v>421713.15331736999</v>
      </c>
      <c r="L66" s="1525">
        <v>421713.15331736999</v>
      </c>
      <c r="M66" s="1525">
        <v>421713.15331736999</v>
      </c>
      <c r="N66" s="1525">
        <v>421713.15331736999</v>
      </c>
      <c r="O66" s="1525">
        <v>412014.87283077004</v>
      </c>
      <c r="P66" s="1525">
        <v>484476.09252354997</v>
      </c>
      <c r="Q66" s="1525">
        <v>484476.09252354997</v>
      </c>
      <c r="R66" s="1525">
        <v>484476.09252354997</v>
      </c>
      <c r="S66" s="1525">
        <v>484476.09252354997</v>
      </c>
      <c r="T66" s="1525">
        <v>484476.09252354997</v>
      </c>
      <c r="U66" s="1525">
        <v>484476.09252354997</v>
      </c>
      <c r="V66" s="1525">
        <v>484476.09252354997</v>
      </c>
      <c r="W66" s="1525">
        <v>484476.09252354997</v>
      </c>
      <c r="X66" s="1525">
        <v>484476.09252354997</v>
      </c>
      <c r="Y66" s="1525">
        <v>678287.82458637003</v>
      </c>
      <c r="Z66" s="1525">
        <v>678287.82458637003</v>
      </c>
      <c r="AA66" s="1525">
        <v>678287.82458637003</v>
      </c>
      <c r="AB66" s="1525">
        <v>683174.80726336001</v>
      </c>
      <c r="AC66" s="1525">
        <v>683174.80726336001</v>
      </c>
      <c r="AD66" s="1525">
        <v>683174.80726336001</v>
      </c>
      <c r="AE66" s="1525">
        <v>683174.80726336001</v>
      </c>
      <c r="AF66" s="1525">
        <v>683174.80726336001</v>
      </c>
      <c r="AG66" s="1525">
        <v>683174.80726336001</v>
      </c>
      <c r="AH66" s="1525">
        <v>683174.80726336001</v>
      </c>
      <c r="AI66" s="1525">
        <v>683174.80726336001</v>
      </c>
      <c r="AJ66" s="1525">
        <v>683174.80726336001</v>
      </c>
      <c r="AK66" s="1525">
        <v>683174.80726336001</v>
      </c>
      <c r="AL66" s="1525">
        <v>683174.80726336001</v>
      </c>
      <c r="AM66" s="1525">
        <v>683174.80726336001</v>
      </c>
      <c r="AN66" s="1525">
        <v>1002557.91048355</v>
      </c>
      <c r="AO66" s="1525">
        <v>1002557.91048355</v>
      </c>
      <c r="AP66" s="1525">
        <v>1002557.91048355</v>
      </c>
      <c r="AQ66" s="1525">
        <v>1002557.91048355</v>
      </c>
      <c r="AR66" s="1525">
        <v>1002557.91048355</v>
      </c>
      <c r="AS66" s="1525">
        <v>1002557.91048355</v>
      </c>
      <c r="AT66" s="1525">
        <v>1002557.91048355</v>
      </c>
      <c r="AU66" s="1525">
        <v>1002557.91048355</v>
      </c>
      <c r="AV66" s="1529">
        <v>1002557.91048355</v>
      </c>
      <c r="AW66" s="1529">
        <v>1002557.91048355</v>
      </c>
      <c r="AX66" s="1529">
        <v>1002557.91048355</v>
      </c>
      <c r="AY66" s="1529">
        <v>1002557.91048355</v>
      </c>
      <c r="AZ66" s="1529">
        <v>1002557.91048355</v>
      </c>
      <c r="BA66" s="1529">
        <v>1048722.0780718999</v>
      </c>
      <c r="BB66" s="1529">
        <v>1048722.0780718999</v>
      </c>
      <c r="BC66" s="1529">
        <v>1048722.0780718999</v>
      </c>
      <c r="BD66" s="1529">
        <v>1048722.0780718999</v>
      </c>
      <c r="BE66" s="1529">
        <v>1048722.0780718999</v>
      </c>
      <c r="BF66" s="1529">
        <v>1048722.0780718999</v>
      </c>
      <c r="BG66" s="1530">
        <v>1048722.0780718999</v>
      </c>
      <c r="BH66" s="1531">
        <v>1048722.0780718999</v>
      </c>
      <c r="BI66" s="1529">
        <v>1048722.0780718999</v>
      </c>
      <c r="BJ66" s="1530">
        <v>1046449.21700813</v>
      </c>
      <c r="BK66" s="1529">
        <v>1046449.21700813</v>
      </c>
      <c r="BL66" s="1529">
        <v>1046449.21700813</v>
      </c>
      <c r="BM66" s="1530">
        <v>1016289.61445518</v>
      </c>
      <c r="BN66" s="1529">
        <v>1016289.61445518</v>
      </c>
      <c r="BO66" s="1529">
        <v>1016289.61445518</v>
      </c>
      <c r="BP66" s="1532">
        <v>1016289.61445518</v>
      </c>
      <c r="BR66" s="2097"/>
    </row>
    <row r="67" spans="1:70" s="989" customFormat="1">
      <c r="A67" s="1051" t="s">
        <v>683</v>
      </c>
      <c r="B67" s="1525">
        <v>412014.87283077004</v>
      </c>
      <c r="C67" s="1525">
        <v>412014.87283077004</v>
      </c>
      <c r="D67" s="1525">
        <v>421713.15331736999</v>
      </c>
      <c r="E67" s="1525">
        <v>421713.15331736999</v>
      </c>
      <c r="F67" s="1525">
        <v>421713.15331736999</v>
      </c>
      <c r="G67" s="1525">
        <v>421713.15331736999</v>
      </c>
      <c r="H67" s="1525">
        <v>421713.15331736999</v>
      </c>
      <c r="I67" s="1525">
        <v>421713.15331736999</v>
      </c>
      <c r="J67" s="1525">
        <v>421713.15331736999</v>
      </c>
      <c r="K67" s="1525">
        <v>421713.15331736999</v>
      </c>
      <c r="L67" s="1525">
        <v>421713.15331736999</v>
      </c>
      <c r="M67" s="1525">
        <v>421713.15331736999</v>
      </c>
      <c r="N67" s="1525">
        <v>421713.15331736999</v>
      </c>
      <c r="O67" s="1525">
        <v>412014.87283077004</v>
      </c>
      <c r="P67" s="1525">
        <v>484476.09252354997</v>
      </c>
      <c r="Q67" s="1525">
        <v>484476.09252354997</v>
      </c>
      <c r="R67" s="1525">
        <v>484476.09252354997</v>
      </c>
      <c r="S67" s="1525">
        <v>484476.09252354997</v>
      </c>
      <c r="T67" s="1525">
        <v>484476.09252354997</v>
      </c>
      <c r="U67" s="1525">
        <v>484476.09252354997</v>
      </c>
      <c r="V67" s="1525">
        <v>484476.09252354997</v>
      </c>
      <c r="W67" s="1525">
        <v>484476.09252354997</v>
      </c>
      <c r="X67" s="1525">
        <v>484476.09252354997</v>
      </c>
      <c r="Y67" s="1525">
        <v>678287.82458637003</v>
      </c>
      <c r="Z67" s="1525">
        <v>678287.82458637003</v>
      </c>
      <c r="AA67" s="1525">
        <v>678287.82458637003</v>
      </c>
      <c r="AB67" s="1525">
        <v>683174.80726336001</v>
      </c>
      <c r="AC67" s="1525">
        <v>683174.80726336001</v>
      </c>
      <c r="AD67" s="1525">
        <v>683174.80726336001</v>
      </c>
      <c r="AE67" s="1525">
        <v>683174.80726336001</v>
      </c>
      <c r="AF67" s="1525">
        <v>683174.80726336001</v>
      </c>
      <c r="AG67" s="1525">
        <v>683174.80726336001</v>
      </c>
      <c r="AH67" s="1525">
        <v>683174.80726336001</v>
      </c>
      <c r="AI67" s="1525">
        <v>683174.80726336001</v>
      </c>
      <c r="AJ67" s="1525">
        <v>683174.80726336001</v>
      </c>
      <c r="AK67" s="1525">
        <v>683174.80726336001</v>
      </c>
      <c r="AL67" s="1525">
        <v>683174.80726336001</v>
      </c>
      <c r="AM67" s="1525">
        <v>683174.80726336001</v>
      </c>
      <c r="AN67" s="1525">
        <v>1002557.91048355</v>
      </c>
      <c r="AO67" s="1525">
        <v>1002557.91048355</v>
      </c>
      <c r="AP67" s="1525">
        <v>1002557.91048355</v>
      </c>
      <c r="AQ67" s="1525">
        <v>1002557.91048355</v>
      </c>
      <c r="AR67" s="1525">
        <v>1002557.91048355</v>
      </c>
      <c r="AS67" s="1525">
        <v>1002557.91048355</v>
      </c>
      <c r="AT67" s="1525">
        <v>1002557.91048355</v>
      </c>
      <c r="AU67" s="1525">
        <v>1002557.91048355</v>
      </c>
      <c r="AV67" s="1525">
        <v>1002557.91048355</v>
      </c>
      <c r="AW67" s="1525">
        <v>1002557.91048355</v>
      </c>
      <c r="AX67" s="1525">
        <v>1002557.91048355</v>
      </c>
      <c r="AY67" s="1525">
        <v>1002557.91048355</v>
      </c>
      <c r="AZ67" s="1525">
        <v>1002557.91048355</v>
      </c>
      <c r="BA67" s="1525">
        <v>1048722.0780718999</v>
      </c>
      <c r="BB67" s="1525">
        <v>1048722.0780718999</v>
      </c>
      <c r="BC67" s="1525">
        <v>1048722.0780718999</v>
      </c>
      <c r="BD67" s="1525">
        <v>1048722.0780718999</v>
      </c>
      <c r="BE67" s="1525">
        <v>1048722.0780718999</v>
      </c>
      <c r="BF67" s="1525">
        <v>1048722.0780718999</v>
      </c>
      <c r="BG67" s="1526">
        <v>1048722.0780718999</v>
      </c>
      <c r="BH67" s="1527">
        <v>1048722.0780718999</v>
      </c>
      <c r="BI67" s="1525">
        <v>1048722.0780718999</v>
      </c>
      <c r="BJ67" s="1526">
        <v>1046449.21700813</v>
      </c>
      <c r="BK67" s="1525">
        <v>1046449.21700813</v>
      </c>
      <c r="BL67" s="1525">
        <v>1046449.21700813</v>
      </c>
      <c r="BM67" s="1526">
        <v>1016289.61445518</v>
      </c>
      <c r="BN67" s="1525">
        <v>1016289.61445518</v>
      </c>
      <c r="BO67" s="1525">
        <v>1016289.61445518</v>
      </c>
      <c r="BP67" s="1528">
        <v>1016289.61445518</v>
      </c>
      <c r="BR67" s="2098"/>
    </row>
    <row r="68" spans="1:70" s="989" customFormat="1">
      <c r="A68" s="1052" t="s">
        <v>684</v>
      </c>
      <c r="B68" s="1529"/>
      <c r="C68" s="1529"/>
      <c r="D68" s="1529"/>
      <c r="E68" s="1529"/>
      <c r="F68" s="1529"/>
      <c r="G68" s="1529"/>
      <c r="H68" s="1529"/>
      <c r="I68" s="1529"/>
      <c r="J68" s="1529"/>
      <c r="K68" s="1529"/>
      <c r="L68" s="1529"/>
      <c r="M68" s="1529"/>
      <c r="N68" s="1529"/>
      <c r="O68" s="1529"/>
      <c r="P68" s="1529"/>
      <c r="Q68" s="1529"/>
      <c r="R68" s="1529"/>
      <c r="S68" s="1529"/>
      <c r="T68" s="1529"/>
      <c r="U68" s="1529"/>
      <c r="V68" s="1529"/>
      <c r="W68" s="1529"/>
      <c r="X68" s="1529"/>
      <c r="Y68" s="1529"/>
      <c r="Z68" s="1529"/>
      <c r="AA68" s="1529"/>
      <c r="AB68" s="1529"/>
      <c r="AC68" s="1529"/>
      <c r="AD68" s="1529"/>
      <c r="AE68" s="1529"/>
      <c r="AF68" s="1529"/>
      <c r="AG68" s="1529"/>
      <c r="AH68" s="1529"/>
      <c r="AI68" s="1529"/>
      <c r="AJ68" s="1529"/>
      <c r="AK68" s="1529"/>
      <c r="AL68" s="1529"/>
      <c r="AM68" s="1529"/>
      <c r="AN68" s="1529"/>
      <c r="AO68" s="1529"/>
      <c r="AP68" s="1529"/>
      <c r="AQ68" s="1529"/>
      <c r="AR68" s="1529"/>
      <c r="AS68" s="1529"/>
      <c r="AT68" s="1529"/>
      <c r="AU68" s="1529"/>
      <c r="AV68" s="1525"/>
      <c r="AW68" s="1525"/>
      <c r="AX68" s="1525"/>
      <c r="AY68" s="1525"/>
      <c r="AZ68" s="1525"/>
      <c r="BA68" s="1525"/>
      <c r="BB68" s="1525"/>
      <c r="BC68" s="1525"/>
      <c r="BD68" s="1525"/>
      <c r="BE68" s="1525"/>
      <c r="BF68" s="1525"/>
      <c r="BG68" s="1526"/>
      <c r="BH68" s="1527"/>
      <c r="BI68" s="1525"/>
      <c r="BJ68" s="1526"/>
      <c r="BK68" s="1525"/>
      <c r="BL68" s="1525"/>
      <c r="BM68" s="1526"/>
      <c r="BN68" s="1525"/>
      <c r="BO68" s="1525"/>
      <c r="BP68" s="1528"/>
      <c r="BR68" s="2091"/>
    </row>
    <row r="69" spans="1:70" s="989" customFormat="1">
      <c r="A69" s="1052" t="s">
        <v>685</v>
      </c>
      <c r="B69" s="1529"/>
      <c r="C69" s="1529"/>
      <c r="D69" s="1529"/>
      <c r="E69" s="1529"/>
      <c r="F69" s="1529"/>
      <c r="G69" s="1529"/>
      <c r="H69" s="1529"/>
      <c r="I69" s="1529"/>
      <c r="J69" s="1529"/>
      <c r="K69" s="1529"/>
      <c r="L69" s="1529"/>
      <c r="M69" s="1529"/>
      <c r="N69" s="1529"/>
      <c r="O69" s="1529"/>
      <c r="P69" s="1529"/>
      <c r="Q69" s="1529"/>
      <c r="R69" s="1529"/>
      <c r="S69" s="1529"/>
      <c r="T69" s="1529"/>
      <c r="U69" s="1529"/>
      <c r="V69" s="1529"/>
      <c r="W69" s="1529"/>
      <c r="X69" s="1529"/>
      <c r="Y69" s="1529"/>
      <c r="Z69" s="1529"/>
      <c r="AA69" s="1529"/>
      <c r="AB69" s="1529"/>
      <c r="AC69" s="1529"/>
      <c r="AD69" s="1529"/>
      <c r="AE69" s="1529"/>
      <c r="AF69" s="1529"/>
      <c r="AG69" s="1529"/>
      <c r="AH69" s="1529"/>
      <c r="AI69" s="1529"/>
      <c r="AJ69" s="1529"/>
      <c r="AK69" s="1529"/>
      <c r="AL69" s="1529"/>
      <c r="AM69" s="1529"/>
      <c r="AN69" s="1529"/>
      <c r="AO69" s="1529"/>
      <c r="AP69" s="1529"/>
      <c r="AQ69" s="1529"/>
      <c r="AR69" s="1529"/>
      <c r="AS69" s="1529"/>
      <c r="AT69" s="1529"/>
      <c r="AU69" s="1529"/>
      <c r="AV69" s="1529"/>
      <c r="AW69" s="1529"/>
      <c r="AX69" s="1529"/>
      <c r="AY69" s="1529"/>
      <c r="AZ69" s="1529"/>
      <c r="BA69" s="1529"/>
      <c r="BB69" s="1529"/>
      <c r="BC69" s="1529"/>
      <c r="BD69" s="1529"/>
      <c r="BE69" s="1529"/>
      <c r="BF69" s="1529"/>
      <c r="BG69" s="1530"/>
      <c r="BH69" s="1531"/>
      <c r="BI69" s="1529"/>
      <c r="BJ69" s="1530"/>
      <c r="BK69" s="1529"/>
      <c r="BL69" s="1529"/>
      <c r="BM69" s="1530"/>
      <c r="BN69" s="1529"/>
      <c r="BO69" s="1529"/>
      <c r="BP69" s="1532"/>
      <c r="BR69" s="2091"/>
    </row>
    <row r="70" spans="1:70" s="989" customFormat="1">
      <c r="A70" s="1052" t="s">
        <v>686</v>
      </c>
      <c r="B70" s="1529"/>
      <c r="C70" s="1529"/>
      <c r="D70" s="1529"/>
      <c r="E70" s="1529"/>
      <c r="F70" s="1529"/>
      <c r="G70" s="1529"/>
      <c r="H70" s="1529"/>
      <c r="I70" s="1529"/>
      <c r="J70" s="1529"/>
      <c r="K70" s="1529"/>
      <c r="L70" s="1529"/>
      <c r="M70" s="1529"/>
      <c r="N70" s="1529"/>
      <c r="O70" s="1529"/>
      <c r="P70" s="1529"/>
      <c r="Q70" s="1529"/>
      <c r="R70" s="1529"/>
      <c r="S70" s="1529"/>
      <c r="T70" s="1529"/>
      <c r="U70" s="1529"/>
      <c r="V70" s="1529"/>
      <c r="W70" s="1529"/>
      <c r="X70" s="1529"/>
      <c r="Y70" s="1529"/>
      <c r="Z70" s="1529"/>
      <c r="AA70" s="1529"/>
      <c r="AB70" s="1529"/>
      <c r="AC70" s="1529"/>
      <c r="AD70" s="1529"/>
      <c r="AE70" s="1529"/>
      <c r="AF70" s="1529"/>
      <c r="AG70" s="1529"/>
      <c r="AH70" s="1529"/>
      <c r="AI70" s="1529"/>
      <c r="AJ70" s="1529"/>
      <c r="AK70" s="1529"/>
      <c r="AL70" s="1529"/>
      <c r="AM70" s="1529"/>
      <c r="AN70" s="1529"/>
      <c r="AO70" s="1529"/>
      <c r="AP70" s="1529"/>
      <c r="AQ70" s="1529"/>
      <c r="AR70" s="1529"/>
      <c r="AS70" s="1529"/>
      <c r="AT70" s="1529"/>
      <c r="AU70" s="1529"/>
      <c r="AV70" s="1529"/>
      <c r="AW70" s="1529"/>
      <c r="AX70" s="1529"/>
      <c r="AY70" s="1529"/>
      <c r="AZ70" s="1529"/>
      <c r="BA70" s="1529"/>
      <c r="BB70" s="1529"/>
      <c r="BC70" s="1529"/>
      <c r="BD70" s="1529"/>
      <c r="BE70" s="1529"/>
      <c r="BF70" s="1529"/>
      <c r="BG70" s="1530"/>
      <c r="BH70" s="1531"/>
      <c r="BI70" s="1529"/>
      <c r="BJ70" s="1530"/>
      <c r="BK70" s="1529"/>
      <c r="BL70" s="1529"/>
      <c r="BM70" s="1530"/>
      <c r="BN70" s="1529"/>
      <c r="BO70" s="1529"/>
      <c r="BP70" s="1532"/>
      <c r="BR70" s="2091"/>
    </row>
    <row r="71" spans="1:70" s="989" customFormat="1">
      <c r="A71" s="1058" t="s">
        <v>687</v>
      </c>
      <c r="B71" s="1529"/>
      <c r="C71" s="1529"/>
      <c r="D71" s="1529"/>
      <c r="E71" s="1529"/>
      <c r="F71" s="1529"/>
      <c r="G71" s="1529"/>
      <c r="H71" s="1529"/>
      <c r="I71" s="1529"/>
      <c r="J71" s="1529"/>
      <c r="K71" s="1529"/>
      <c r="L71" s="1529"/>
      <c r="M71" s="1529"/>
      <c r="N71" s="1529"/>
      <c r="O71" s="1529"/>
      <c r="P71" s="1529"/>
      <c r="Q71" s="1529"/>
      <c r="R71" s="1529"/>
      <c r="S71" s="1529"/>
      <c r="T71" s="1529"/>
      <c r="U71" s="1529"/>
      <c r="V71" s="1529"/>
      <c r="W71" s="1529"/>
      <c r="X71" s="1529"/>
      <c r="Y71" s="1529"/>
      <c r="Z71" s="1529"/>
      <c r="AA71" s="1529"/>
      <c r="AB71" s="1529"/>
      <c r="AC71" s="1529"/>
      <c r="AD71" s="1529"/>
      <c r="AE71" s="1529"/>
      <c r="AF71" s="1529"/>
      <c r="AG71" s="1529"/>
      <c r="AH71" s="1529"/>
      <c r="AI71" s="1529"/>
      <c r="AJ71" s="1529"/>
      <c r="AK71" s="1529"/>
      <c r="AL71" s="1529"/>
      <c r="AM71" s="1529"/>
      <c r="AN71" s="1529"/>
      <c r="AO71" s="1529"/>
      <c r="AP71" s="1529"/>
      <c r="AQ71" s="1529"/>
      <c r="AR71" s="1529"/>
      <c r="AS71" s="1529"/>
      <c r="AT71" s="1529"/>
      <c r="AU71" s="1529"/>
      <c r="AV71" s="1529"/>
      <c r="AW71" s="1529"/>
      <c r="AX71" s="1529"/>
      <c r="AY71" s="1529"/>
      <c r="AZ71" s="1529"/>
      <c r="BA71" s="1529"/>
      <c r="BB71" s="1529"/>
      <c r="BC71" s="1529"/>
      <c r="BD71" s="1529"/>
      <c r="BE71" s="1529"/>
      <c r="BF71" s="1529"/>
      <c r="BG71" s="1530"/>
      <c r="BH71" s="1531"/>
      <c r="BI71" s="1529"/>
      <c r="BJ71" s="1530"/>
      <c r="BK71" s="1529"/>
      <c r="BL71" s="1529"/>
      <c r="BM71" s="1530"/>
      <c r="BN71" s="1529"/>
      <c r="BO71" s="1529"/>
      <c r="BP71" s="1532"/>
      <c r="BR71" s="2098"/>
    </row>
    <row r="72" spans="1:70" s="989" customFormat="1">
      <c r="A72" s="1052" t="s">
        <v>688</v>
      </c>
      <c r="B72" s="1529"/>
      <c r="C72" s="1529"/>
      <c r="D72" s="1529"/>
      <c r="E72" s="1529"/>
      <c r="F72" s="1529"/>
      <c r="G72" s="1529"/>
      <c r="H72" s="1529"/>
      <c r="I72" s="1529"/>
      <c r="J72" s="1529"/>
      <c r="K72" s="1529"/>
      <c r="L72" s="1529"/>
      <c r="M72" s="1529"/>
      <c r="N72" s="1529"/>
      <c r="O72" s="1529"/>
      <c r="P72" s="1529"/>
      <c r="Q72" s="1529"/>
      <c r="R72" s="1529"/>
      <c r="S72" s="1529"/>
      <c r="T72" s="1529"/>
      <c r="U72" s="1529"/>
      <c r="V72" s="1529"/>
      <c r="W72" s="1529"/>
      <c r="X72" s="1529"/>
      <c r="Y72" s="1529"/>
      <c r="Z72" s="1529"/>
      <c r="AA72" s="1529"/>
      <c r="AB72" s="1529"/>
      <c r="AC72" s="1529"/>
      <c r="AD72" s="1529"/>
      <c r="AE72" s="1529"/>
      <c r="AF72" s="1529"/>
      <c r="AG72" s="1529"/>
      <c r="AH72" s="1529"/>
      <c r="AI72" s="1529"/>
      <c r="AJ72" s="1529"/>
      <c r="AK72" s="1529"/>
      <c r="AL72" s="1529"/>
      <c r="AM72" s="1529"/>
      <c r="AN72" s="1529"/>
      <c r="AO72" s="1529"/>
      <c r="AP72" s="1529"/>
      <c r="AQ72" s="1529"/>
      <c r="AR72" s="1529"/>
      <c r="AS72" s="1529"/>
      <c r="AT72" s="1529"/>
      <c r="AU72" s="1529"/>
      <c r="AV72" s="1529"/>
      <c r="AW72" s="1529"/>
      <c r="AX72" s="1529"/>
      <c r="AY72" s="1529"/>
      <c r="AZ72" s="1529"/>
      <c r="BA72" s="1529"/>
      <c r="BB72" s="1529"/>
      <c r="BC72" s="1529"/>
      <c r="BD72" s="1529"/>
      <c r="BE72" s="1529"/>
      <c r="BF72" s="1529"/>
      <c r="BG72" s="1530"/>
      <c r="BH72" s="1531"/>
      <c r="BI72" s="1529"/>
      <c r="BJ72" s="1530"/>
      <c r="BK72" s="1529"/>
      <c r="BL72" s="1529"/>
      <c r="BM72" s="1530"/>
      <c r="BN72" s="1529"/>
      <c r="BO72" s="1529"/>
      <c r="BP72" s="1532"/>
      <c r="BR72" s="2091"/>
    </row>
    <row r="73" spans="1:70" s="989" customFormat="1">
      <c r="A73" s="1052" t="s">
        <v>689</v>
      </c>
      <c r="B73" s="1529"/>
      <c r="C73" s="1529"/>
      <c r="D73" s="1529"/>
      <c r="E73" s="1529"/>
      <c r="F73" s="1529"/>
      <c r="G73" s="1529"/>
      <c r="H73" s="1529"/>
      <c r="I73" s="1529"/>
      <c r="J73" s="1529"/>
      <c r="K73" s="1529"/>
      <c r="L73" s="1529"/>
      <c r="M73" s="1529"/>
      <c r="N73" s="1529"/>
      <c r="O73" s="1529"/>
      <c r="P73" s="1529"/>
      <c r="Q73" s="1529"/>
      <c r="R73" s="1529"/>
      <c r="S73" s="1529"/>
      <c r="T73" s="1529"/>
      <c r="U73" s="1529"/>
      <c r="V73" s="1529"/>
      <c r="W73" s="1529"/>
      <c r="X73" s="1529"/>
      <c r="Y73" s="1529"/>
      <c r="Z73" s="1529"/>
      <c r="AA73" s="1529"/>
      <c r="AB73" s="1529"/>
      <c r="AC73" s="1529"/>
      <c r="AD73" s="1529"/>
      <c r="AE73" s="1529"/>
      <c r="AF73" s="1529"/>
      <c r="AG73" s="1529"/>
      <c r="AH73" s="1529"/>
      <c r="AI73" s="1529"/>
      <c r="AJ73" s="1529"/>
      <c r="AK73" s="1529"/>
      <c r="AL73" s="1529"/>
      <c r="AM73" s="1529"/>
      <c r="AN73" s="1529"/>
      <c r="AO73" s="1529"/>
      <c r="AP73" s="1529"/>
      <c r="AQ73" s="1529"/>
      <c r="AR73" s="1529"/>
      <c r="AS73" s="1529"/>
      <c r="AT73" s="1529"/>
      <c r="AU73" s="1529"/>
      <c r="AV73" s="1529"/>
      <c r="AW73" s="1529"/>
      <c r="AX73" s="1529"/>
      <c r="AY73" s="1529"/>
      <c r="AZ73" s="1529"/>
      <c r="BA73" s="1529"/>
      <c r="BB73" s="1529"/>
      <c r="BC73" s="1529"/>
      <c r="BD73" s="1529"/>
      <c r="BE73" s="1529"/>
      <c r="BF73" s="1529"/>
      <c r="BG73" s="1530"/>
      <c r="BH73" s="1531"/>
      <c r="BI73" s="1529"/>
      <c r="BJ73" s="1530"/>
      <c r="BK73" s="1529"/>
      <c r="BL73" s="1529"/>
      <c r="BM73" s="1530"/>
      <c r="BN73" s="1529"/>
      <c r="BO73" s="1529"/>
      <c r="BP73" s="1532"/>
      <c r="BR73" s="2091"/>
    </row>
    <row r="74" spans="1:70" s="989" customFormat="1">
      <c r="A74" s="1052" t="s">
        <v>690</v>
      </c>
      <c r="B74" s="1529"/>
      <c r="C74" s="1529"/>
      <c r="D74" s="1529"/>
      <c r="E74" s="1529"/>
      <c r="F74" s="1529"/>
      <c r="G74" s="1529"/>
      <c r="H74" s="1529"/>
      <c r="I74" s="1529"/>
      <c r="J74" s="1529"/>
      <c r="K74" s="1529"/>
      <c r="L74" s="1529"/>
      <c r="M74" s="1529"/>
      <c r="N74" s="1529"/>
      <c r="O74" s="1529"/>
      <c r="P74" s="1529"/>
      <c r="Q74" s="1529"/>
      <c r="R74" s="1529"/>
      <c r="S74" s="1529"/>
      <c r="T74" s="1529"/>
      <c r="U74" s="1529"/>
      <c r="V74" s="1529"/>
      <c r="W74" s="1529"/>
      <c r="X74" s="1529"/>
      <c r="Y74" s="1529"/>
      <c r="Z74" s="1529"/>
      <c r="AA74" s="1529"/>
      <c r="AB74" s="1529"/>
      <c r="AC74" s="1529"/>
      <c r="AD74" s="1529"/>
      <c r="AE74" s="1529"/>
      <c r="AF74" s="1529"/>
      <c r="AG74" s="1529"/>
      <c r="AH74" s="1529"/>
      <c r="AI74" s="1529"/>
      <c r="AJ74" s="1529"/>
      <c r="AK74" s="1529"/>
      <c r="AL74" s="1529"/>
      <c r="AM74" s="1529"/>
      <c r="AN74" s="1529"/>
      <c r="AO74" s="1529"/>
      <c r="AP74" s="1529"/>
      <c r="AQ74" s="1529"/>
      <c r="AR74" s="1529"/>
      <c r="AS74" s="1529"/>
      <c r="AT74" s="1529"/>
      <c r="AU74" s="1529"/>
      <c r="AV74" s="1529"/>
      <c r="AW74" s="1529"/>
      <c r="AX74" s="1529"/>
      <c r="AY74" s="1529"/>
      <c r="AZ74" s="1529"/>
      <c r="BA74" s="1529"/>
      <c r="BB74" s="1529"/>
      <c r="BC74" s="1529"/>
      <c r="BD74" s="1529"/>
      <c r="BE74" s="1529"/>
      <c r="BF74" s="1529"/>
      <c r="BG74" s="1530"/>
      <c r="BH74" s="1531"/>
      <c r="BI74" s="1529"/>
      <c r="BJ74" s="1530"/>
      <c r="BK74" s="1529"/>
      <c r="BL74" s="1529"/>
      <c r="BM74" s="1530"/>
      <c r="BN74" s="1529"/>
      <c r="BO74" s="1529"/>
      <c r="BP74" s="1532"/>
      <c r="BR74" s="2091"/>
    </row>
    <row r="75" spans="1:70" s="989" customFormat="1">
      <c r="A75" s="1058" t="s">
        <v>691</v>
      </c>
      <c r="B75" s="1529">
        <v>0</v>
      </c>
      <c r="C75" s="1529">
        <v>0</v>
      </c>
      <c r="D75" s="1529">
        <v>0</v>
      </c>
      <c r="E75" s="1529">
        <v>0</v>
      </c>
      <c r="F75" s="1529">
        <v>0</v>
      </c>
      <c r="G75" s="1529">
        <v>0</v>
      </c>
      <c r="H75" s="1529">
        <v>0</v>
      </c>
      <c r="I75" s="1529">
        <v>0</v>
      </c>
      <c r="J75" s="1529">
        <v>0</v>
      </c>
      <c r="K75" s="1529">
        <v>0</v>
      </c>
      <c r="L75" s="1529">
        <v>0</v>
      </c>
      <c r="M75" s="1529">
        <v>0</v>
      </c>
      <c r="N75" s="1529">
        <v>0</v>
      </c>
      <c r="O75" s="1529">
        <v>0</v>
      </c>
      <c r="P75" s="1529">
        <v>0</v>
      </c>
      <c r="Q75" s="1529">
        <v>0</v>
      </c>
      <c r="R75" s="1529">
        <v>0</v>
      </c>
      <c r="S75" s="1529">
        <v>0</v>
      </c>
      <c r="T75" s="1529">
        <v>0</v>
      </c>
      <c r="U75" s="1529">
        <v>0</v>
      </c>
      <c r="V75" s="1529">
        <v>0</v>
      </c>
      <c r="W75" s="1529">
        <v>0</v>
      </c>
      <c r="X75" s="1529">
        <v>0</v>
      </c>
      <c r="Y75" s="1529">
        <v>0</v>
      </c>
      <c r="Z75" s="1529">
        <v>0</v>
      </c>
      <c r="AA75" s="1529">
        <v>0</v>
      </c>
      <c r="AB75" s="1529">
        <v>0</v>
      </c>
      <c r="AC75" s="1529">
        <v>0</v>
      </c>
      <c r="AD75" s="1529">
        <v>0</v>
      </c>
      <c r="AE75" s="1529">
        <v>0</v>
      </c>
      <c r="AF75" s="1529">
        <v>0</v>
      </c>
      <c r="AG75" s="1529">
        <v>0</v>
      </c>
      <c r="AH75" s="1529">
        <v>0</v>
      </c>
      <c r="AI75" s="1529">
        <v>0</v>
      </c>
      <c r="AJ75" s="1529">
        <v>0</v>
      </c>
      <c r="AK75" s="1529">
        <v>0</v>
      </c>
      <c r="AL75" s="1529">
        <v>0</v>
      </c>
      <c r="AM75" s="1529">
        <v>0</v>
      </c>
      <c r="AN75" s="1529">
        <v>0</v>
      </c>
      <c r="AO75" s="1529">
        <v>0</v>
      </c>
      <c r="AP75" s="1529">
        <v>0</v>
      </c>
      <c r="AQ75" s="1529">
        <v>0</v>
      </c>
      <c r="AR75" s="1529">
        <v>0</v>
      </c>
      <c r="AS75" s="1529">
        <v>0</v>
      </c>
      <c r="AT75" s="1529">
        <v>0</v>
      </c>
      <c r="AU75" s="1529">
        <v>0</v>
      </c>
      <c r="AV75" s="1529">
        <v>0</v>
      </c>
      <c r="AW75" s="1529">
        <v>0</v>
      </c>
      <c r="AX75" s="1529">
        <v>0</v>
      </c>
      <c r="AY75" s="1529">
        <v>0</v>
      </c>
      <c r="AZ75" s="1529">
        <v>0</v>
      </c>
      <c r="BA75" s="1529">
        <v>0</v>
      </c>
      <c r="BB75" s="1529">
        <v>0</v>
      </c>
      <c r="BC75" s="1529">
        <v>0</v>
      </c>
      <c r="BD75" s="1529">
        <v>0</v>
      </c>
      <c r="BE75" s="1529">
        <v>0</v>
      </c>
      <c r="BF75" s="1529">
        <v>0</v>
      </c>
      <c r="BG75" s="1530">
        <v>0</v>
      </c>
      <c r="BH75" s="1531">
        <v>0</v>
      </c>
      <c r="BI75" s="1529">
        <v>0</v>
      </c>
      <c r="BJ75" s="1530">
        <v>0</v>
      </c>
      <c r="BK75" s="1529">
        <v>0</v>
      </c>
      <c r="BL75" s="1529">
        <v>0</v>
      </c>
      <c r="BM75" s="1530">
        <v>0</v>
      </c>
      <c r="BN75" s="1529">
        <v>0</v>
      </c>
      <c r="BO75" s="1529">
        <v>0</v>
      </c>
      <c r="BP75" s="1532">
        <v>0</v>
      </c>
      <c r="BR75" s="2098"/>
    </row>
    <row r="76" spans="1:70" s="989" customFormat="1">
      <c r="A76" s="1058" t="s">
        <v>692</v>
      </c>
      <c r="B76" s="1529">
        <v>162030.41303637999</v>
      </c>
      <c r="C76" s="1529">
        <v>207298.29814872</v>
      </c>
      <c r="D76" s="1529">
        <v>471038.46640650003</v>
      </c>
      <c r="E76" s="1529">
        <v>514723.61172104999</v>
      </c>
      <c r="F76" s="1529">
        <v>561322.42615041009</v>
      </c>
      <c r="G76" s="1529">
        <v>604729.25565001008</v>
      </c>
      <c r="H76" s="1529">
        <v>675559.71755466005</v>
      </c>
      <c r="I76" s="1529">
        <v>731976.13062667986</v>
      </c>
      <c r="J76" s="1529">
        <v>804112.11502281006</v>
      </c>
      <c r="K76" s="1529">
        <v>743745.62649049005</v>
      </c>
      <c r="L76" s="1529">
        <v>148658.21975106999</v>
      </c>
      <c r="M76" s="1529">
        <v>157512.57767405</v>
      </c>
      <c r="N76" s="1529">
        <v>208258.67314842998</v>
      </c>
      <c r="O76" s="1529">
        <v>207484.11934596</v>
      </c>
      <c r="P76" s="1529">
        <v>325036.38461920002</v>
      </c>
      <c r="Q76" s="1529">
        <v>405626.43500535999</v>
      </c>
      <c r="R76" s="1529">
        <v>508586.59044338</v>
      </c>
      <c r="S76" s="1529">
        <v>553256.99570672994</v>
      </c>
      <c r="T76" s="1529">
        <v>624864.46609795</v>
      </c>
      <c r="U76" s="1529">
        <v>721182.69656210998</v>
      </c>
      <c r="V76" s="1529">
        <v>775399.35237913998</v>
      </c>
      <c r="W76" s="1529">
        <v>895708.90626005002</v>
      </c>
      <c r="X76" s="1529">
        <v>105322.52025007001</v>
      </c>
      <c r="Y76" s="1529">
        <v>137499.52028379001</v>
      </c>
      <c r="Z76" s="1529">
        <v>177423.12458110999</v>
      </c>
      <c r="AA76" s="1529">
        <v>218741.4324661</v>
      </c>
      <c r="AB76" s="1529">
        <v>276073.38761461998</v>
      </c>
      <c r="AC76" s="1529">
        <v>329809.80019102001</v>
      </c>
      <c r="AD76" s="1529">
        <v>379624.14457542001</v>
      </c>
      <c r="AE76" s="1529">
        <v>545489.71289058006</v>
      </c>
      <c r="AF76" s="1529">
        <v>610788.51296006993</v>
      </c>
      <c r="AG76" s="1529">
        <v>794056.54639955005</v>
      </c>
      <c r="AH76" s="1529">
        <v>898380.93161102</v>
      </c>
      <c r="AI76" s="1529">
        <v>1971258.4724422998</v>
      </c>
      <c r="AJ76" s="1529">
        <v>783278.81189836003</v>
      </c>
      <c r="AK76" s="1529">
        <v>891007.63476087002</v>
      </c>
      <c r="AL76" s="1529">
        <v>977074.30740140006</v>
      </c>
      <c r="AM76" s="1529">
        <v>1051471.0346498198</v>
      </c>
      <c r="AN76" s="1529">
        <v>1153896.1682251499</v>
      </c>
      <c r="AO76" s="1529">
        <v>1356148.14757115</v>
      </c>
      <c r="AP76" s="1529">
        <v>1655376.9358514298</v>
      </c>
      <c r="AQ76" s="1529">
        <v>1830715.8214398401</v>
      </c>
      <c r="AR76" s="1529">
        <v>1947035.9376092399</v>
      </c>
      <c r="AS76" s="1529">
        <v>2160079.8202342</v>
      </c>
      <c r="AT76" s="1529">
        <v>2194129.8896505102</v>
      </c>
      <c r="AU76" s="1529">
        <v>3176944.7983870897</v>
      </c>
      <c r="AV76" s="1529">
        <v>1863560.6221981202</v>
      </c>
      <c r="AW76" s="1529">
        <v>1991936.6196387401</v>
      </c>
      <c r="AX76" s="1529">
        <v>2239543.8997716601</v>
      </c>
      <c r="AY76" s="1529">
        <v>2395516.8074560598</v>
      </c>
      <c r="AZ76" s="1529">
        <v>2485326.2754112901</v>
      </c>
      <c r="BA76" s="1529">
        <v>2532827.5826121601</v>
      </c>
      <c r="BB76" s="1529">
        <v>2731947.4636981701</v>
      </c>
      <c r="BC76" s="1529">
        <v>2815005.6612660601</v>
      </c>
      <c r="BD76" s="1529">
        <v>2935475.5145469103</v>
      </c>
      <c r="BE76" s="1529">
        <v>3150617.7864266001</v>
      </c>
      <c r="BF76" s="1529">
        <v>3534056.7881936701</v>
      </c>
      <c r="BG76" s="1530">
        <v>3151828.8655539504</v>
      </c>
      <c r="BH76" s="1531">
        <v>1550499.0931962</v>
      </c>
      <c r="BI76" s="1529">
        <v>1994758.9118756598</v>
      </c>
      <c r="BJ76" s="1530">
        <v>2283712.40754219</v>
      </c>
      <c r="BK76" s="1529">
        <v>2444440.1441969802</v>
      </c>
      <c r="BL76" s="1529">
        <v>2577098.6479649199</v>
      </c>
      <c r="BM76" s="1530">
        <v>2723673.8194692098</v>
      </c>
      <c r="BN76" s="1529">
        <v>2733967.6409414504</v>
      </c>
      <c r="BO76" s="1529">
        <v>2794475.5078068702</v>
      </c>
      <c r="BP76" s="1532">
        <v>3062921.1790815298</v>
      </c>
      <c r="BR76" s="2097"/>
    </row>
    <row r="77" spans="1:70" s="989" customFormat="1">
      <c r="A77" s="1051" t="s">
        <v>693</v>
      </c>
      <c r="B77" s="1525"/>
      <c r="C77" s="1525"/>
      <c r="D77" s="1525"/>
      <c r="E77" s="1525"/>
      <c r="F77" s="1525"/>
      <c r="G77" s="1525"/>
      <c r="H77" s="1525"/>
      <c r="I77" s="1525"/>
      <c r="J77" s="1525"/>
      <c r="K77" s="1525"/>
      <c r="L77" s="1525"/>
      <c r="M77" s="1525"/>
      <c r="N77" s="1525"/>
      <c r="O77" s="1525"/>
      <c r="P77" s="1525"/>
      <c r="Q77" s="1525"/>
      <c r="R77" s="1525"/>
      <c r="S77" s="1525"/>
      <c r="T77" s="1525"/>
      <c r="U77" s="1525"/>
      <c r="V77" s="1525"/>
      <c r="W77" s="1525"/>
      <c r="X77" s="1525"/>
      <c r="Y77" s="1525"/>
      <c r="Z77" s="1525"/>
      <c r="AA77" s="1525"/>
      <c r="AB77" s="1525"/>
      <c r="AC77" s="1525"/>
      <c r="AD77" s="1525"/>
      <c r="AE77" s="1525"/>
      <c r="AF77" s="1525"/>
      <c r="AG77" s="1525"/>
      <c r="AH77" s="1525"/>
      <c r="AI77" s="1525"/>
      <c r="AJ77" s="1525"/>
      <c r="AK77" s="1525"/>
      <c r="AL77" s="1525"/>
      <c r="AM77" s="1525"/>
      <c r="AN77" s="1525"/>
      <c r="AO77" s="1525"/>
      <c r="AP77" s="1525"/>
      <c r="AQ77" s="1525"/>
      <c r="AR77" s="1525"/>
      <c r="AS77" s="1525"/>
      <c r="AT77" s="1525"/>
      <c r="AU77" s="1525"/>
      <c r="AV77" s="1529"/>
      <c r="AW77" s="1529"/>
      <c r="AX77" s="1529"/>
      <c r="AY77" s="1529"/>
      <c r="AZ77" s="1529"/>
      <c r="BA77" s="1529"/>
      <c r="BB77" s="1529"/>
      <c r="BC77" s="1529"/>
      <c r="BD77" s="1529"/>
      <c r="BE77" s="1529"/>
      <c r="BF77" s="1529"/>
      <c r="BG77" s="1530"/>
      <c r="BH77" s="1531"/>
      <c r="BI77" s="1529"/>
      <c r="BJ77" s="1530"/>
      <c r="BK77" s="1529"/>
      <c r="BL77" s="1529"/>
      <c r="BM77" s="1530"/>
      <c r="BN77" s="1529"/>
      <c r="BO77" s="1529"/>
      <c r="BP77" s="1532"/>
      <c r="BR77" s="2098"/>
    </row>
    <row r="78" spans="1:70" s="989" customFormat="1">
      <c r="A78" s="1058" t="s">
        <v>694</v>
      </c>
      <c r="B78" s="1529">
        <v>162030.41303637999</v>
      </c>
      <c r="C78" s="1529">
        <v>207298.29814872</v>
      </c>
      <c r="D78" s="1529">
        <v>471038.46640650003</v>
      </c>
      <c r="E78" s="1529">
        <v>514723.61172104999</v>
      </c>
      <c r="F78" s="1529">
        <v>561322.42615041009</v>
      </c>
      <c r="G78" s="1529">
        <v>603550.17744163005</v>
      </c>
      <c r="H78" s="1529">
        <v>648785.28918037005</v>
      </c>
      <c r="I78" s="1529">
        <v>705182.77684433991</v>
      </c>
      <c r="J78" s="1529">
        <v>804112.11502281006</v>
      </c>
      <c r="K78" s="1529">
        <v>743745.62649049005</v>
      </c>
      <c r="L78" s="1529">
        <v>104657.1599894</v>
      </c>
      <c r="M78" s="1529">
        <v>157512.57767405</v>
      </c>
      <c r="N78" s="1529">
        <v>208258.67314842998</v>
      </c>
      <c r="O78" s="1529">
        <v>207484.11934596</v>
      </c>
      <c r="P78" s="1529">
        <v>325036.38461920002</v>
      </c>
      <c r="Q78" s="1529">
        <v>405626.43500535999</v>
      </c>
      <c r="R78" s="1529">
        <v>508586.59044338</v>
      </c>
      <c r="S78" s="1529">
        <v>553256.99570672994</v>
      </c>
      <c r="T78" s="1529">
        <v>624864.46609795</v>
      </c>
      <c r="U78" s="1529">
        <v>721182.69656210998</v>
      </c>
      <c r="V78" s="1529">
        <v>775399.35237913998</v>
      </c>
      <c r="W78" s="1529">
        <v>895708.90626005002</v>
      </c>
      <c r="X78" s="1529">
        <v>105322.52025007001</v>
      </c>
      <c r="Y78" s="1529">
        <v>137499.52028379001</v>
      </c>
      <c r="Z78" s="1529">
        <v>177423.12458110999</v>
      </c>
      <c r="AA78" s="1529">
        <v>218741.4324661</v>
      </c>
      <c r="AB78" s="1529">
        <v>276073.38761461998</v>
      </c>
      <c r="AC78" s="1529">
        <v>329809.80019102001</v>
      </c>
      <c r="AD78" s="1529">
        <v>379624.14457542001</v>
      </c>
      <c r="AE78" s="1529">
        <v>545489.71289058006</v>
      </c>
      <c r="AF78" s="1529">
        <v>610788.51296006993</v>
      </c>
      <c r="AG78" s="1529">
        <v>794056.54639955005</v>
      </c>
      <c r="AH78" s="1529">
        <v>898380.93161102</v>
      </c>
      <c r="AI78" s="1529">
        <v>1971258.4724421399</v>
      </c>
      <c r="AJ78" s="1529">
        <v>783278.81189836003</v>
      </c>
      <c r="AK78" s="1529">
        <v>891007.63476087002</v>
      </c>
      <c r="AL78" s="1529">
        <v>977074.30740140006</v>
      </c>
      <c r="AM78" s="1529">
        <v>1051471.0346498198</v>
      </c>
      <c r="AN78" s="1529">
        <v>1153896.1682251499</v>
      </c>
      <c r="AO78" s="1529">
        <v>1356148.14757115</v>
      </c>
      <c r="AP78" s="1529">
        <v>1655376.9358514298</v>
      </c>
      <c r="AQ78" s="1529">
        <v>1830715.8214398401</v>
      </c>
      <c r="AR78" s="1529">
        <v>1947035.9376092399</v>
      </c>
      <c r="AS78" s="1529">
        <v>2160079.8202342</v>
      </c>
      <c r="AT78" s="1529">
        <v>2194129.8896505102</v>
      </c>
      <c r="AU78" s="1529">
        <v>3176944.7983870897</v>
      </c>
      <c r="AV78" s="1525">
        <v>1863560.6221981202</v>
      </c>
      <c r="AW78" s="1525">
        <v>1991936.6196387401</v>
      </c>
      <c r="AX78" s="1525">
        <v>2239543.8997716601</v>
      </c>
      <c r="AY78" s="1525">
        <v>2395516.8074560598</v>
      </c>
      <c r="AZ78" s="1525">
        <v>2485326.2754112901</v>
      </c>
      <c r="BA78" s="1525">
        <v>2532827.5826121601</v>
      </c>
      <c r="BB78" s="1525">
        <v>2731947.4636981701</v>
      </c>
      <c r="BC78" s="1525">
        <v>2815005.6612660601</v>
      </c>
      <c r="BD78" s="1525">
        <v>2935475.5145469103</v>
      </c>
      <c r="BE78" s="1525">
        <v>3150617.7864266001</v>
      </c>
      <c r="BF78" s="1525">
        <v>3534056.7881936701</v>
      </c>
      <c r="BG78" s="1526">
        <v>3151828.8655539504</v>
      </c>
      <c r="BH78" s="1527">
        <v>1550499.0931962</v>
      </c>
      <c r="BI78" s="1525">
        <v>1994758.9118756598</v>
      </c>
      <c r="BJ78" s="1526">
        <v>2283712.40754219</v>
      </c>
      <c r="BK78" s="1525">
        <v>2444440.1441969802</v>
      </c>
      <c r="BL78" s="1525">
        <v>2577098.6479649199</v>
      </c>
      <c r="BM78" s="1526">
        <v>2723673.8194692098</v>
      </c>
      <c r="BN78" s="1525">
        <v>2733967.6409414504</v>
      </c>
      <c r="BO78" s="1525">
        <v>2794475.5078068702</v>
      </c>
      <c r="BP78" s="1528">
        <v>3062921.1790815298</v>
      </c>
      <c r="BR78" s="2098"/>
    </row>
    <row r="79" spans="1:70" s="989" customFormat="1">
      <c r="A79" s="1052" t="s">
        <v>727</v>
      </c>
      <c r="B79" s="1529"/>
      <c r="C79" s="1529"/>
      <c r="D79" s="1529"/>
      <c r="E79" s="1529"/>
      <c r="F79" s="1529"/>
      <c r="G79" s="1529"/>
      <c r="H79" s="1529"/>
      <c r="I79" s="1529"/>
      <c r="J79" s="1529"/>
      <c r="K79" s="1529"/>
      <c r="L79" s="1529"/>
      <c r="M79" s="1529"/>
      <c r="N79" s="1529"/>
      <c r="O79" s="1529"/>
      <c r="P79" s="1529"/>
      <c r="Q79" s="1529"/>
      <c r="R79" s="1529"/>
      <c r="S79" s="1529"/>
      <c r="T79" s="1529"/>
      <c r="U79" s="1529"/>
      <c r="V79" s="1529"/>
      <c r="W79" s="1529"/>
      <c r="X79" s="1529"/>
      <c r="Y79" s="1529"/>
      <c r="Z79" s="1529"/>
      <c r="AA79" s="1529"/>
      <c r="AB79" s="1529"/>
      <c r="AC79" s="1529"/>
      <c r="AD79" s="1529"/>
      <c r="AE79" s="1529"/>
      <c r="AF79" s="1529"/>
      <c r="AG79" s="1529"/>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29"/>
      <c r="BF79" s="1529"/>
      <c r="BG79" s="1530"/>
      <c r="BH79" s="1531"/>
      <c r="BI79" s="1529"/>
      <c r="BJ79" s="1530"/>
      <c r="BK79" s="1529"/>
      <c r="BL79" s="1529"/>
      <c r="BM79" s="1530"/>
      <c r="BN79" s="1529"/>
      <c r="BO79" s="1529"/>
      <c r="BP79" s="1532"/>
      <c r="BR79" s="2091"/>
    </row>
    <row r="80" spans="1:70" s="989" customFormat="1">
      <c r="A80" s="1052" t="s">
        <v>728</v>
      </c>
      <c r="B80" s="1529">
        <v>108845.79799736</v>
      </c>
      <c r="C80" s="1529">
        <v>71290.102193169994</v>
      </c>
      <c r="D80" s="1529">
        <v>875.50710686000002</v>
      </c>
      <c r="E80" s="1529">
        <v>24838.933999320001</v>
      </c>
      <c r="F80" s="1529">
        <v>32341.816304740001</v>
      </c>
      <c r="G80" s="1529">
        <v>46547.541919540003</v>
      </c>
      <c r="H80" s="1529">
        <v>82652.853013020009</v>
      </c>
      <c r="I80" s="1529">
        <v>82106.231716640003</v>
      </c>
      <c r="J80" s="1529">
        <v>82260.14541936999</v>
      </c>
      <c r="K80" s="1529">
        <v>32600.69087653</v>
      </c>
      <c r="L80" s="1529">
        <v>75133.369637890006</v>
      </c>
      <c r="M80" s="1529">
        <v>144265.85076310998</v>
      </c>
      <c r="N80" s="1529">
        <v>32599.512522519999</v>
      </c>
      <c r="O80" s="1529">
        <v>71290.102193169994</v>
      </c>
      <c r="P80" s="1529">
        <v>50636.493192220005</v>
      </c>
      <c r="Q80" s="1529">
        <v>8041.8608099899993</v>
      </c>
      <c r="R80" s="1529">
        <v>971.62197037999999</v>
      </c>
      <c r="S80" s="1529">
        <v>10048.73968253</v>
      </c>
      <c r="T80" s="1529">
        <v>99444.97751869999</v>
      </c>
      <c r="U80" s="1529">
        <v>1303.77989776</v>
      </c>
      <c r="V80" s="1529">
        <v>1519.0729204100001</v>
      </c>
      <c r="W80" s="1529">
        <v>1104.39758261</v>
      </c>
      <c r="X80" s="1529">
        <v>1267.9893523199999</v>
      </c>
      <c r="Y80" s="1529">
        <v>6687.3599316999998</v>
      </c>
      <c r="Z80" s="1529">
        <v>4768.6224262799997</v>
      </c>
      <c r="AA80" s="1529">
        <v>4960.0670355299999</v>
      </c>
      <c r="AB80" s="1529">
        <v>4606.4338795399999</v>
      </c>
      <c r="AC80" s="1529">
        <v>4589.0192332899996</v>
      </c>
      <c r="AD80" s="1529">
        <v>5251.6686851699997</v>
      </c>
      <c r="AE80" s="1529">
        <v>6070.9387210900004</v>
      </c>
      <c r="AF80" s="1529">
        <v>4990.0893879099995</v>
      </c>
      <c r="AG80" s="1529">
        <v>6584.84654331</v>
      </c>
      <c r="AH80" s="1529">
        <v>6263.2718309799993</v>
      </c>
      <c r="AI80" s="1529">
        <v>58308.142420440003</v>
      </c>
      <c r="AJ80" s="1529">
        <v>135947.64817186</v>
      </c>
      <c r="AK80" s="1529">
        <v>64362.218479150004</v>
      </c>
      <c r="AL80" s="1529">
        <v>227771.04421795002</v>
      </c>
      <c r="AM80" s="1529">
        <v>59701.169350360004</v>
      </c>
      <c r="AN80" s="1529">
        <v>63889.068151929998</v>
      </c>
      <c r="AO80" s="1529">
        <v>64116.411651339993</v>
      </c>
      <c r="AP80" s="1529">
        <v>119219.90032322</v>
      </c>
      <c r="AQ80" s="1529">
        <v>63369.55950843</v>
      </c>
      <c r="AR80" s="1529">
        <v>64275.540412460003</v>
      </c>
      <c r="AS80" s="1529">
        <v>66383.792350939999</v>
      </c>
      <c r="AT80" s="1529">
        <v>59881.27907995</v>
      </c>
      <c r="AU80" s="1529">
        <v>232249.10750967002</v>
      </c>
      <c r="AV80" s="1529">
        <v>240233.71386947</v>
      </c>
      <c r="AW80" s="1529">
        <v>261681.86744566</v>
      </c>
      <c r="AX80" s="1529">
        <v>213018.28203561998</v>
      </c>
      <c r="AY80" s="1529">
        <v>174902.93969062</v>
      </c>
      <c r="AZ80" s="1529">
        <v>94005.591652960007</v>
      </c>
      <c r="BA80" s="1529">
        <v>93545.804616199996</v>
      </c>
      <c r="BB80" s="1529">
        <v>109727.24773339</v>
      </c>
      <c r="BC80" s="1529">
        <v>72632.528190619996</v>
      </c>
      <c r="BD80" s="1529">
        <v>82707.895777619997</v>
      </c>
      <c r="BE80" s="1529">
        <v>92839.920939980002</v>
      </c>
      <c r="BF80" s="1529">
        <v>107725.81253549999</v>
      </c>
      <c r="BG80" s="1530">
        <v>107762.96165488001</v>
      </c>
      <c r="BH80" s="1531">
        <v>112710.96057957</v>
      </c>
      <c r="BI80" s="1529">
        <v>149230.63171071996</v>
      </c>
      <c r="BJ80" s="1530">
        <v>235640.11603500001</v>
      </c>
      <c r="BK80" s="1529">
        <v>843429.51716004009</v>
      </c>
      <c r="BL80" s="1529">
        <v>384914.67884160997</v>
      </c>
      <c r="BM80" s="1530">
        <v>372828.45903520001</v>
      </c>
      <c r="BN80" s="1529">
        <v>341369.53152496996</v>
      </c>
      <c r="BO80" s="1529">
        <v>257764.33519464999</v>
      </c>
      <c r="BP80" s="1532">
        <v>263806.13442173001</v>
      </c>
      <c r="BR80" s="2091"/>
    </row>
    <row r="81" spans="1:70" s="989" customFormat="1">
      <c r="A81" s="1052" t="s">
        <v>729</v>
      </c>
      <c r="B81" s="1525"/>
      <c r="C81" s="1525"/>
      <c r="D81" s="1525"/>
      <c r="E81" s="1525"/>
      <c r="F81" s="1525"/>
      <c r="G81" s="1525"/>
      <c r="H81" s="1525"/>
      <c r="I81" s="1525"/>
      <c r="J81" s="1525"/>
      <c r="K81" s="1525"/>
      <c r="L81" s="1525"/>
      <c r="M81" s="1525"/>
      <c r="N81" s="1525"/>
      <c r="O81" s="1525"/>
      <c r="P81" s="1525"/>
      <c r="Q81" s="1525"/>
      <c r="R81" s="1525"/>
      <c r="S81" s="1525"/>
      <c r="T81" s="1525"/>
      <c r="U81" s="1525"/>
      <c r="V81" s="1525"/>
      <c r="W81" s="1525"/>
      <c r="X81" s="1525"/>
      <c r="Y81" s="1525"/>
      <c r="Z81" s="1525"/>
      <c r="AA81" s="1525"/>
      <c r="AB81" s="1525"/>
      <c r="AC81" s="1525"/>
      <c r="AD81" s="1525"/>
      <c r="AE81" s="1525"/>
      <c r="AF81" s="1525"/>
      <c r="AG81" s="1525"/>
      <c r="AH81" s="1525"/>
      <c r="AI81" s="1525"/>
      <c r="AJ81" s="1525"/>
      <c r="AK81" s="1525"/>
      <c r="AL81" s="1525"/>
      <c r="AM81" s="1525"/>
      <c r="AN81" s="1525"/>
      <c r="AO81" s="1525"/>
      <c r="AP81" s="1525"/>
      <c r="AQ81" s="1525"/>
      <c r="AR81" s="1525"/>
      <c r="AS81" s="1525"/>
      <c r="AT81" s="1525"/>
      <c r="AU81" s="1525"/>
      <c r="AV81" s="1529"/>
      <c r="AW81" s="1529"/>
      <c r="AX81" s="1529"/>
      <c r="AY81" s="1529"/>
      <c r="AZ81" s="1529"/>
      <c r="BA81" s="1529"/>
      <c r="BB81" s="1529"/>
      <c r="BC81" s="1529"/>
      <c r="BD81" s="1529"/>
      <c r="BE81" s="1529"/>
      <c r="BF81" s="1529"/>
      <c r="BG81" s="1530"/>
      <c r="BH81" s="1531"/>
      <c r="BI81" s="1529"/>
      <c r="BJ81" s="1530"/>
      <c r="BK81" s="1529"/>
      <c r="BL81" s="1529"/>
      <c r="BM81" s="1530"/>
      <c r="BN81" s="1529"/>
      <c r="BO81" s="1529"/>
      <c r="BP81" s="1532"/>
      <c r="BR81" s="2091"/>
    </row>
    <row r="82" spans="1:70" s="989" customFormat="1">
      <c r="A82" s="1052" t="s">
        <v>730</v>
      </c>
      <c r="B82" s="1529"/>
      <c r="C82" s="1529"/>
      <c r="D82" s="1529"/>
      <c r="E82" s="1529"/>
      <c r="F82" s="1529"/>
      <c r="G82" s="1529"/>
      <c r="H82" s="1529"/>
      <c r="I82" s="1529"/>
      <c r="J82" s="1529"/>
      <c r="K82" s="1529"/>
      <c r="L82" s="1529"/>
      <c r="M82" s="1529"/>
      <c r="N82" s="1529"/>
      <c r="O82" s="1529"/>
      <c r="P82" s="1529"/>
      <c r="Q82" s="1529"/>
      <c r="R82" s="1529"/>
      <c r="S82" s="1529"/>
      <c r="T82" s="1529"/>
      <c r="U82" s="1529"/>
      <c r="V82" s="1529"/>
      <c r="W82" s="1529"/>
      <c r="X82" s="1529"/>
      <c r="Y82" s="1529"/>
      <c r="Z82" s="1529"/>
      <c r="AA82" s="1529"/>
      <c r="AB82" s="1529"/>
      <c r="AC82" s="1529"/>
      <c r="AD82" s="1529"/>
      <c r="AE82" s="1529"/>
      <c r="AF82" s="1529"/>
      <c r="AG82" s="1529"/>
      <c r="AH82" s="1529"/>
      <c r="AI82" s="1529"/>
      <c r="AJ82" s="1529"/>
      <c r="AK82" s="1529"/>
      <c r="AL82" s="1529"/>
      <c r="AM82" s="1529"/>
      <c r="AN82" s="1529"/>
      <c r="AO82" s="1529"/>
      <c r="AP82" s="1529"/>
      <c r="AQ82" s="1529"/>
      <c r="AR82" s="1529"/>
      <c r="AS82" s="1529"/>
      <c r="AT82" s="1529"/>
      <c r="AU82" s="1529"/>
      <c r="AV82" s="1525"/>
      <c r="AW82" s="1525"/>
      <c r="AX82" s="1525"/>
      <c r="AY82" s="1525"/>
      <c r="AZ82" s="1525"/>
      <c r="BA82" s="1525"/>
      <c r="BB82" s="1525"/>
      <c r="BC82" s="1525"/>
      <c r="BD82" s="1525"/>
      <c r="BE82" s="1525"/>
      <c r="BF82" s="1525"/>
      <c r="BG82" s="1526"/>
      <c r="BH82" s="1527"/>
      <c r="BI82" s="1525"/>
      <c r="BJ82" s="1526"/>
      <c r="BK82" s="1525"/>
      <c r="BL82" s="1525"/>
      <c r="BM82" s="1526"/>
      <c r="BN82" s="1525"/>
      <c r="BO82" s="1525"/>
      <c r="BP82" s="1528"/>
      <c r="BR82" s="2091"/>
    </row>
    <row r="83" spans="1:70" s="989" customFormat="1">
      <c r="A83" s="1058" t="s">
        <v>699</v>
      </c>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29"/>
      <c r="BF83" s="1529"/>
      <c r="BG83" s="1530"/>
      <c r="BH83" s="1531"/>
      <c r="BI83" s="1529"/>
      <c r="BJ83" s="1530"/>
      <c r="BK83" s="1529"/>
      <c r="BL83" s="1529"/>
      <c r="BM83" s="1530"/>
      <c r="BN83" s="1529"/>
      <c r="BO83" s="1529"/>
      <c r="BP83" s="1532"/>
      <c r="BR83" s="2098"/>
    </row>
    <row r="84" spans="1:70" s="989" customFormat="1">
      <c r="A84" s="1058" t="s">
        <v>700</v>
      </c>
      <c r="B84" s="1529">
        <v>0</v>
      </c>
      <c r="C84" s="1529">
        <v>0</v>
      </c>
      <c r="D84" s="1529">
        <v>0</v>
      </c>
      <c r="E84" s="1529">
        <v>0</v>
      </c>
      <c r="F84" s="1529">
        <v>0</v>
      </c>
      <c r="G84" s="1529">
        <v>1179.0782083800002</v>
      </c>
      <c r="H84" s="1529">
        <v>26774.428374290001</v>
      </c>
      <c r="I84" s="1529">
        <v>26793.35378234</v>
      </c>
      <c r="J84" s="1529">
        <v>0</v>
      </c>
      <c r="K84" s="1529">
        <v>0</v>
      </c>
      <c r="L84" s="1529">
        <v>44001.059761669996</v>
      </c>
      <c r="M84" s="1529">
        <v>0</v>
      </c>
      <c r="N84" s="1529">
        <v>0</v>
      </c>
      <c r="O84" s="1529">
        <v>0</v>
      </c>
      <c r="P84" s="1529">
        <v>0</v>
      </c>
      <c r="Q84" s="1529">
        <v>0</v>
      </c>
      <c r="R84" s="1529">
        <v>0</v>
      </c>
      <c r="S84" s="1529">
        <v>0</v>
      </c>
      <c r="T84" s="1529">
        <v>0</v>
      </c>
      <c r="U84" s="1529">
        <v>0</v>
      </c>
      <c r="V84" s="1529">
        <v>0</v>
      </c>
      <c r="W84" s="1529">
        <v>0</v>
      </c>
      <c r="X84" s="1529">
        <v>0</v>
      </c>
      <c r="Y84" s="1529">
        <v>0</v>
      </c>
      <c r="Z84" s="1529">
        <v>0</v>
      </c>
      <c r="AA84" s="1529">
        <v>0</v>
      </c>
      <c r="AB84" s="1529">
        <v>0</v>
      </c>
      <c r="AC84" s="1529">
        <v>0</v>
      </c>
      <c r="AD84" s="1529">
        <v>0</v>
      </c>
      <c r="AE84" s="1529">
        <v>0</v>
      </c>
      <c r="AF84" s="1529">
        <v>0</v>
      </c>
      <c r="AG84" s="1529">
        <v>0</v>
      </c>
      <c r="AH84" s="1529">
        <v>0</v>
      </c>
      <c r="AI84" s="1529">
        <v>1.6E-7</v>
      </c>
      <c r="AJ84" s="1529">
        <v>0</v>
      </c>
      <c r="AK84" s="1529">
        <v>0</v>
      </c>
      <c r="AL84" s="1529">
        <v>0</v>
      </c>
      <c r="AM84" s="1529">
        <v>0</v>
      </c>
      <c r="AN84" s="1529">
        <v>0</v>
      </c>
      <c r="AO84" s="1529">
        <v>0</v>
      </c>
      <c r="AP84" s="1529">
        <v>0</v>
      </c>
      <c r="AQ84" s="1529">
        <v>0</v>
      </c>
      <c r="AR84" s="1529">
        <v>0</v>
      </c>
      <c r="AS84" s="1529">
        <v>0</v>
      </c>
      <c r="AT84" s="1529">
        <v>0</v>
      </c>
      <c r="AU84" s="1529">
        <v>0</v>
      </c>
      <c r="AV84" s="1529">
        <v>0</v>
      </c>
      <c r="AW84" s="1529">
        <v>0</v>
      </c>
      <c r="AX84" s="1529">
        <v>0</v>
      </c>
      <c r="AY84" s="1529">
        <v>0</v>
      </c>
      <c r="AZ84" s="1529">
        <v>0</v>
      </c>
      <c r="BA84" s="1529">
        <v>0</v>
      </c>
      <c r="BB84" s="1529">
        <v>0</v>
      </c>
      <c r="BC84" s="1529">
        <v>0</v>
      </c>
      <c r="BD84" s="1529">
        <v>0</v>
      </c>
      <c r="BE84" s="1529">
        <v>0</v>
      </c>
      <c r="BF84" s="1529">
        <v>0</v>
      </c>
      <c r="BG84" s="1530">
        <v>0</v>
      </c>
      <c r="BH84" s="1531">
        <v>0</v>
      </c>
      <c r="BI84" s="1529">
        <v>0</v>
      </c>
      <c r="BJ84" s="1530">
        <v>0</v>
      </c>
      <c r="BK84" s="1529">
        <v>0</v>
      </c>
      <c r="BL84" s="1529">
        <v>0</v>
      </c>
      <c r="BM84" s="1530">
        <v>0</v>
      </c>
      <c r="BN84" s="1529">
        <v>0</v>
      </c>
      <c r="BO84" s="1529">
        <v>202962.03014933999</v>
      </c>
      <c r="BP84" s="1532">
        <v>120676.35361519</v>
      </c>
      <c r="BR84" s="2098"/>
    </row>
    <row r="85" spans="1:70" s="1405" customFormat="1">
      <c r="A85" s="1058" t="s">
        <v>701</v>
      </c>
      <c r="B85" s="1529"/>
      <c r="C85" s="1529"/>
      <c r="D85" s="1529"/>
      <c r="E85" s="1529"/>
      <c r="F85" s="1529"/>
      <c r="G85" s="1529"/>
      <c r="H85" s="1529"/>
      <c r="I85" s="1529"/>
      <c r="J85" s="1529"/>
      <c r="K85" s="1529"/>
      <c r="L85" s="1529"/>
      <c r="M85" s="1529"/>
      <c r="N85" s="1529"/>
      <c r="O85" s="1529"/>
      <c r="P85" s="1529"/>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29"/>
      <c r="BF85" s="1529"/>
      <c r="BG85" s="1530"/>
      <c r="BH85" s="1531"/>
      <c r="BI85" s="1529"/>
      <c r="BJ85" s="1530"/>
      <c r="BK85" s="1529"/>
      <c r="BL85" s="1529"/>
      <c r="BM85" s="1530"/>
      <c r="BN85" s="1529"/>
      <c r="BO85" s="1529"/>
      <c r="BP85" s="1532"/>
      <c r="BR85" s="2098"/>
    </row>
    <row r="86" spans="1:70" s="1405" customFormat="1">
      <c r="A86" s="1058" t="s">
        <v>702</v>
      </c>
      <c r="B86" s="1529">
        <v>2823.4467525599998</v>
      </c>
      <c r="C86" s="1529">
        <v>2482.4391573499997</v>
      </c>
      <c r="D86" s="1529">
        <v>2316.9590022399998</v>
      </c>
      <c r="E86" s="1529">
        <v>2162.7875758099999</v>
      </c>
      <c r="F86" s="1529">
        <v>2531.9814260100002</v>
      </c>
      <c r="G86" s="1529">
        <v>2354.9090599000001</v>
      </c>
      <c r="H86" s="1529">
        <v>3784.3304917099999</v>
      </c>
      <c r="I86" s="1529">
        <v>2801.9506659200001</v>
      </c>
      <c r="J86" s="1529">
        <v>2524.78660636</v>
      </c>
      <c r="K86" s="1529">
        <v>2507.9634287399999</v>
      </c>
      <c r="L86" s="1529">
        <v>2879.0714903600001</v>
      </c>
      <c r="M86" s="1529">
        <v>98485.309505630008</v>
      </c>
      <c r="N86" s="1529">
        <v>45884.489181249999</v>
      </c>
      <c r="O86" s="1529">
        <v>1571.1934754900001</v>
      </c>
      <c r="P86" s="1529">
        <v>8312.3809641499993</v>
      </c>
      <c r="Q86" s="1529">
        <v>3371.0510188799999</v>
      </c>
      <c r="R86" s="1529">
        <v>4939.3688376999999</v>
      </c>
      <c r="S86" s="1529">
        <v>3649.9223472399999</v>
      </c>
      <c r="T86" s="1529">
        <v>1603.72388041</v>
      </c>
      <c r="U86" s="1529">
        <v>2044.1368200699999</v>
      </c>
      <c r="V86" s="1529">
        <v>2582.6719137</v>
      </c>
      <c r="W86" s="1529">
        <v>1757.1508531500001</v>
      </c>
      <c r="X86" s="1529">
        <v>1342.64509694</v>
      </c>
      <c r="Y86" s="1529">
        <v>791.04298720000008</v>
      </c>
      <c r="Z86" s="1529">
        <v>11751.469949979999</v>
      </c>
      <c r="AA86" s="1529">
        <v>1969.2879606700001</v>
      </c>
      <c r="AB86" s="1529">
        <v>2068.0013795999998</v>
      </c>
      <c r="AC86" s="1529">
        <v>3046.53153535</v>
      </c>
      <c r="AD86" s="1529">
        <v>146751.05713546</v>
      </c>
      <c r="AE86" s="1529">
        <v>331669.78864710999</v>
      </c>
      <c r="AF86" s="1529">
        <v>29968.655937520001</v>
      </c>
      <c r="AG86" s="1529">
        <v>757024.78832358995</v>
      </c>
      <c r="AH86" s="1529">
        <v>2251799.4812868703</v>
      </c>
      <c r="AI86" s="1529">
        <v>14221.983437120001</v>
      </c>
      <c r="AJ86" s="1529">
        <v>19535.89988338</v>
      </c>
      <c r="AK86" s="1529">
        <v>36702.267780640002</v>
      </c>
      <c r="AL86" s="1529">
        <v>2689.2774618600001</v>
      </c>
      <c r="AM86" s="1529">
        <v>36912.798758620003</v>
      </c>
      <c r="AN86" s="1529">
        <v>77882.045757750006</v>
      </c>
      <c r="AO86" s="1529">
        <v>28833.546988980001</v>
      </c>
      <c r="AP86" s="1529">
        <v>22545.873297279999</v>
      </c>
      <c r="AQ86" s="1529">
        <v>9218.5619645400002</v>
      </c>
      <c r="AR86" s="1529">
        <v>6478.3491206999997</v>
      </c>
      <c r="AS86" s="1529">
        <v>151302.55592431</v>
      </c>
      <c r="AT86" s="1529">
        <v>6723.1965822100001</v>
      </c>
      <c r="AU86" s="1529">
        <v>357.02000046000001</v>
      </c>
      <c r="AV86" s="1529">
        <v>1247.0428952699999</v>
      </c>
      <c r="AW86" s="1529">
        <v>5.0000459999999997E-2</v>
      </c>
      <c r="AX86" s="1529">
        <v>6.0000459999999999E-2</v>
      </c>
      <c r="AY86" s="1529">
        <v>0.24418301000000001</v>
      </c>
      <c r="AZ86" s="1529">
        <v>277.41638498000003</v>
      </c>
      <c r="BA86" s="1529">
        <v>2.0000459999999998E-2</v>
      </c>
      <c r="BB86" s="1529">
        <v>100.02000045999999</v>
      </c>
      <c r="BC86" s="1529">
        <v>4024.9449388400003</v>
      </c>
      <c r="BD86" s="1529">
        <v>21824.628977069999</v>
      </c>
      <c r="BE86" s="1529">
        <v>7865.1356554399999</v>
      </c>
      <c r="BF86" s="1529">
        <v>203.67102027999999</v>
      </c>
      <c r="BG86" s="1530">
        <v>0.11950115</v>
      </c>
      <c r="BH86" s="1531">
        <v>100.30220051000001</v>
      </c>
      <c r="BI86" s="1529">
        <v>1270.0561843</v>
      </c>
      <c r="BJ86" s="1530">
        <v>66.020000460000006</v>
      </c>
      <c r="BK86" s="1529">
        <v>1311.73230401</v>
      </c>
      <c r="BL86" s="1529">
        <v>1444.2235008499999</v>
      </c>
      <c r="BM86" s="1530">
        <v>819.60532697999997</v>
      </c>
      <c r="BN86" s="1529">
        <v>450653.83286244998</v>
      </c>
      <c r="BO86" s="1529">
        <v>23028.046405320001</v>
      </c>
      <c r="BP86" s="1532">
        <v>97206.563496100003</v>
      </c>
      <c r="BR86" s="2097"/>
    </row>
    <row r="87" spans="1:70" s="1405" customFormat="1">
      <c r="A87" s="1051" t="s">
        <v>703</v>
      </c>
      <c r="B87" s="1525">
        <v>412018.03622503002</v>
      </c>
      <c r="C87" s="1525">
        <v>415294.07405190996</v>
      </c>
      <c r="D87" s="1525">
        <v>426407.29359877005</v>
      </c>
      <c r="E87" s="1525">
        <v>430915.21742798999</v>
      </c>
      <c r="F87" s="1525">
        <v>433458.18079250999</v>
      </c>
      <c r="G87" s="1525">
        <v>436294.36244187999</v>
      </c>
      <c r="H87" s="1525">
        <v>440798.74894081999</v>
      </c>
      <c r="I87" s="1525">
        <v>446475.91022630001</v>
      </c>
      <c r="J87" s="1525">
        <v>472225.69702257001</v>
      </c>
      <c r="K87" s="1525">
        <v>449941.53984946001</v>
      </c>
      <c r="L87" s="1525">
        <v>451970.39965515002</v>
      </c>
      <c r="M87" s="1525">
        <v>461676.48018710996</v>
      </c>
      <c r="N87" s="1525">
        <v>470810.20198004</v>
      </c>
      <c r="O87" s="1525">
        <v>415294.07405190996</v>
      </c>
      <c r="P87" s="1525">
        <v>478975.73001919</v>
      </c>
      <c r="Q87" s="1525">
        <v>491465.17320242</v>
      </c>
      <c r="R87" s="1525">
        <v>496247.10441082</v>
      </c>
      <c r="S87" s="1525">
        <v>506238.93188046</v>
      </c>
      <c r="T87" s="1525">
        <v>512215.27481904998</v>
      </c>
      <c r="U87" s="1525">
        <v>516835.57693853998</v>
      </c>
      <c r="V87" s="1525">
        <v>524184.37863959005</v>
      </c>
      <c r="W87" s="1525">
        <v>531116.88869617996</v>
      </c>
      <c r="X87" s="1525">
        <v>536128.48533150996</v>
      </c>
      <c r="Y87" s="1525">
        <v>539068.41385744</v>
      </c>
      <c r="Z87" s="1525">
        <v>509240.33086048998</v>
      </c>
      <c r="AA87" s="1525">
        <v>512181.66607520002</v>
      </c>
      <c r="AB87" s="1525">
        <v>516945.52818744001</v>
      </c>
      <c r="AC87" s="1525">
        <v>520149.23852247</v>
      </c>
      <c r="AD87" s="1525">
        <v>523777.01410109998</v>
      </c>
      <c r="AE87" s="1525">
        <v>528143.45771952998</v>
      </c>
      <c r="AF87" s="1525">
        <v>531382.26733265002</v>
      </c>
      <c r="AG87" s="1525">
        <v>536183.09118366998</v>
      </c>
      <c r="AH87" s="1525">
        <v>537593.66032400005</v>
      </c>
      <c r="AI87" s="1525">
        <v>528098.11969948001</v>
      </c>
      <c r="AJ87" s="1525">
        <v>528098.11969948001</v>
      </c>
      <c r="AK87" s="1525">
        <v>528098.11969948001</v>
      </c>
      <c r="AL87" s="1525">
        <v>528098.11969948001</v>
      </c>
      <c r="AM87" s="1525">
        <v>533174.26214381005</v>
      </c>
      <c r="AN87" s="1525">
        <v>533098.33720704995</v>
      </c>
      <c r="AO87" s="1525">
        <v>535136.35856881004</v>
      </c>
      <c r="AP87" s="1525">
        <v>541385.76205210993</v>
      </c>
      <c r="AQ87" s="1525">
        <v>541385.76205210993</v>
      </c>
      <c r="AR87" s="1525">
        <v>543220.85764582001</v>
      </c>
      <c r="AS87" s="1525">
        <v>546659.56374347</v>
      </c>
      <c r="AT87" s="1525">
        <v>550691.27782743005</v>
      </c>
      <c r="AU87" s="1525">
        <v>556224.73589501006</v>
      </c>
      <c r="AV87" s="1529">
        <v>556224.73589501006</v>
      </c>
      <c r="AW87" s="1529">
        <v>556224.73589501006</v>
      </c>
      <c r="AX87" s="1529">
        <v>556224.73589501006</v>
      </c>
      <c r="AY87" s="1529">
        <v>564100.65607942</v>
      </c>
      <c r="AZ87" s="1529">
        <v>568299.02606296993</v>
      </c>
      <c r="BA87" s="1529">
        <v>572359.20062759996</v>
      </c>
      <c r="BB87" s="1529">
        <v>566924.60443897999</v>
      </c>
      <c r="BC87" s="1529">
        <v>566858.56732061994</v>
      </c>
      <c r="BD87" s="1529">
        <v>578116.77658643993</v>
      </c>
      <c r="BE87" s="1529">
        <v>581026.40874053002</v>
      </c>
      <c r="BF87" s="1529">
        <v>581051.53759358998</v>
      </c>
      <c r="BG87" s="1530">
        <v>589843.40277182998</v>
      </c>
      <c r="BH87" s="1531">
        <v>589843.21167173004</v>
      </c>
      <c r="BI87" s="1529">
        <v>589843.21167173004</v>
      </c>
      <c r="BJ87" s="1530">
        <v>596224.29973306996</v>
      </c>
      <c r="BK87" s="1529">
        <v>603064.18563356996</v>
      </c>
      <c r="BL87" s="1529">
        <v>600140.86315933999</v>
      </c>
      <c r="BM87" s="1530">
        <v>608793.09114803001</v>
      </c>
      <c r="BN87" s="1529">
        <v>608793.09114803001</v>
      </c>
      <c r="BO87" s="1529">
        <v>608793.09114803001</v>
      </c>
      <c r="BP87" s="1532">
        <v>608793.09114803001</v>
      </c>
      <c r="BR87" s="2097"/>
    </row>
    <row r="88" spans="1:70" s="1405" customFormat="1">
      <c r="A88" s="1051" t="s">
        <v>704</v>
      </c>
      <c r="B88" s="1525">
        <v>146741.01687188007</v>
      </c>
      <c r="C88" s="1525">
        <v>129460.53057410987</v>
      </c>
      <c r="D88" s="1525">
        <v>133783.31851455002</v>
      </c>
      <c r="E88" s="1525">
        <v>149100.87648256001</v>
      </c>
      <c r="F88" s="1525">
        <v>148298.23013953998</v>
      </c>
      <c r="G88" s="1525">
        <v>141375.30195435998</v>
      </c>
      <c r="H88" s="1525">
        <v>152316.74413551</v>
      </c>
      <c r="I88" s="1525">
        <v>152970.16457055</v>
      </c>
      <c r="J88" s="1525">
        <v>162247.55340063997</v>
      </c>
      <c r="K88" s="1525">
        <v>131612.38968225999</v>
      </c>
      <c r="L88" s="1525">
        <v>182345.98593085998</v>
      </c>
      <c r="M88" s="1525">
        <v>168577.86857181002</v>
      </c>
      <c r="N88" s="1525">
        <v>176755.25545621003</v>
      </c>
      <c r="O88" s="1525">
        <v>129460.53057410987</v>
      </c>
      <c r="P88" s="1525">
        <v>244667.64957388001</v>
      </c>
      <c r="Q88" s="1525">
        <v>248300.46960889999</v>
      </c>
      <c r="R88" s="1525">
        <v>248319.84422699001</v>
      </c>
      <c r="S88" s="1525">
        <v>239999.50267271997</v>
      </c>
      <c r="T88" s="1525">
        <v>211403.72008945997</v>
      </c>
      <c r="U88" s="1525">
        <v>177139.64388632998</v>
      </c>
      <c r="V88" s="1525">
        <v>149116.55212040996</v>
      </c>
      <c r="W88" s="1525">
        <v>152641.02098857998</v>
      </c>
      <c r="X88" s="1525">
        <v>445550.57886151009</v>
      </c>
      <c r="Y88" s="1525">
        <v>446960.38791185</v>
      </c>
      <c r="Z88" s="1525">
        <v>181863.87924239004</v>
      </c>
      <c r="AA88" s="1525">
        <v>182622.60914721002</v>
      </c>
      <c r="AB88" s="1525">
        <v>155543.53730749997</v>
      </c>
      <c r="AC88" s="1525">
        <v>170948.07012336</v>
      </c>
      <c r="AD88" s="1525">
        <v>247067.45096495998</v>
      </c>
      <c r="AE88" s="1525">
        <v>433249.04110296001</v>
      </c>
      <c r="AF88" s="1525">
        <v>562053.82679103001</v>
      </c>
      <c r="AG88" s="1525">
        <v>619165.32878573006</v>
      </c>
      <c r="AH88" s="1525">
        <v>661391.61601197009</v>
      </c>
      <c r="AI88" s="1525">
        <v>87972.545666339982</v>
      </c>
      <c r="AJ88" s="1525">
        <v>89854.848331729998</v>
      </c>
      <c r="AK88" s="1525">
        <v>172052.77308443002</v>
      </c>
      <c r="AL88" s="1525">
        <v>88011.389594090128</v>
      </c>
      <c r="AM88" s="1525">
        <v>390499.09352550004</v>
      </c>
      <c r="AN88" s="1525">
        <v>88009.747525849962</v>
      </c>
      <c r="AO88" s="1525">
        <v>88294.341397780008</v>
      </c>
      <c r="AP88" s="1525">
        <v>94600.207303320058</v>
      </c>
      <c r="AQ88" s="1525">
        <v>102477.47523657996</v>
      </c>
      <c r="AR88" s="1525">
        <v>108501.12565153999</v>
      </c>
      <c r="AS88" s="1525">
        <v>109117.56899102</v>
      </c>
      <c r="AT88" s="1525">
        <v>123776.01092899</v>
      </c>
      <c r="AU88" s="1525">
        <v>248099.35062434</v>
      </c>
      <c r="AV88" s="1525">
        <v>275818.97037693998</v>
      </c>
      <c r="AW88" s="1525">
        <v>274751.42469235003</v>
      </c>
      <c r="AX88" s="1525">
        <v>273702.84073697007</v>
      </c>
      <c r="AY88" s="1525">
        <v>265536.4667605001</v>
      </c>
      <c r="AZ88" s="1525">
        <v>265466.24828997999</v>
      </c>
      <c r="BA88" s="1525">
        <v>267925.71803029999</v>
      </c>
      <c r="BB88" s="1525">
        <v>219350.67564782998</v>
      </c>
      <c r="BC88" s="1525">
        <v>220217.20327338998</v>
      </c>
      <c r="BD88" s="1525">
        <v>226369.21488279008</v>
      </c>
      <c r="BE88" s="1525">
        <v>557843.60157865996</v>
      </c>
      <c r="BF88" s="1525">
        <v>540526.21153904009</v>
      </c>
      <c r="BG88" s="1526">
        <v>539737.59918977006</v>
      </c>
      <c r="BH88" s="1527">
        <v>908143.23220585985</v>
      </c>
      <c r="BI88" s="1525">
        <v>906644.2364192002</v>
      </c>
      <c r="BJ88" s="1526">
        <v>582295.54251976998</v>
      </c>
      <c r="BK88" s="1525">
        <v>558845.42274920992</v>
      </c>
      <c r="BL88" s="1525">
        <v>560111.69126230001</v>
      </c>
      <c r="BM88" s="1526">
        <v>657817.31131831999</v>
      </c>
      <c r="BN88" s="1525">
        <v>659509.4213109999</v>
      </c>
      <c r="BO88" s="1525">
        <v>870572.33699253015</v>
      </c>
      <c r="BP88" s="1528">
        <v>778558.94962067017</v>
      </c>
      <c r="BR88" s="2097"/>
    </row>
    <row r="89" spans="1:70" s="989" customFormat="1">
      <c r="A89" s="2088" t="s">
        <v>731</v>
      </c>
      <c r="B89" s="1525">
        <v>146741.01687188007</v>
      </c>
      <c r="C89" s="1525">
        <v>129460.53057410987</v>
      </c>
      <c r="D89" s="1525">
        <v>133783.31851455002</v>
      </c>
      <c r="E89" s="1525">
        <v>149100.87648256001</v>
      </c>
      <c r="F89" s="1525">
        <v>148298.23013953998</v>
      </c>
      <c r="G89" s="1525">
        <v>141375.30195435998</v>
      </c>
      <c r="H89" s="1525">
        <v>152316.74413551</v>
      </c>
      <c r="I89" s="1525">
        <v>152970.16457055</v>
      </c>
      <c r="J89" s="1525">
        <v>162247.55340063997</v>
      </c>
      <c r="K89" s="1525">
        <v>131612.38968225999</v>
      </c>
      <c r="L89" s="1525">
        <v>182345.98593085998</v>
      </c>
      <c r="M89" s="1525">
        <v>168577.86857181002</v>
      </c>
      <c r="N89" s="1525">
        <v>176755.25545621003</v>
      </c>
      <c r="O89" s="1525">
        <v>129460.53057410987</v>
      </c>
      <c r="P89" s="1525">
        <v>244667.64957388001</v>
      </c>
      <c r="Q89" s="1525">
        <v>248300.46960889999</v>
      </c>
      <c r="R89" s="1525">
        <v>248319.84422699001</v>
      </c>
      <c r="S89" s="1525">
        <v>239999.50267271997</v>
      </c>
      <c r="T89" s="1525">
        <v>211403.72008945997</v>
      </c>
      <c r="U89" s="1525">
        <v>177139.64388632998</v>
      </c>
      <c r="V89" s="1525">
        <v>149116.55212040996</v>
      </c>
      <c r="W89" s="1525">
        <v>152641.02098857998</v>
      </c>
      <c r="X89" s="1525">
        <v>445550.57886151009</v>
      </c>
      <c r="Y89" s="1525">
        <v>446960.38791185</v>
      </c>
      <c r="Z89" s="1525">
        <v>181863.87924239004</v>
      </c>
      <c r="AA89" s="1525">
        <v>182622.60914721002</v>
      </c>
      <c r="AB89" s="1525">
        <v>155543.53730749997</v>
      </c>
      <c r="AC89" s="1525">
        <v>170948.07012336</v>
      </c>
      <c r="AD89" s="1525">
        <v>247067.45096495998</v>
      </c>
      <c r="AE89" s="1525">
        <v>433249.04110296001</v>
      </c>
      <c r="AF89" s="1525">
        <v>562053.82679103001</v>
      </c>
      <c r="AG89" s="1525">
        <v>619165.32878573006</v>
      </c>
      <c r="AH89" s="1525">
        <v>661391.61601197009</v>
      </c>
      <c r="AI89" s="1525">
        <v>87972.545666339982</v>
      </c>
      <c r="AJ89" s="1525">
        <v>89854.848331729998</v>
      </c>
      <c r="AK89" s="1525">
        <v>172052.77308443002</v>
      </c>
      <c r="AL89" s="1525">
        <v>88011.389594090128</v>
      </c>
      <c r="AM89" s="1525">
        <v>390499.09352550004</v>
      </c>
      <c r="AN89" s="1525">
        <v>88009.747525849962</v>
      </c>
      <c r="AO89" s="1525">
        <v>88294.341397780008</v>
      </c>
      <c r="AP89" s="1525">
        <v>94600.207303320058</v>
      </c>
      <c r="AQ89" s="1525">
        <v>102477.47523657996</v>
      </c>
      <c r="AR89" s="1525">
        <v>108501.12565153999</v>
      </c>
      <c r="AS89" s="1525">
        <v>109117.56899102</v>
      </c>
      <c r="AT89" s="1525">
        <v>123776.01092899</v>
      </c>
      <c r="AU89" s="1525">
        <v>248099.35062434</v>
      </c>
      <c r="AV89" s="1525">
        <v>275818.97037693998</v>
      </c>
      <c r="AW89" s="1525">
        <v>274751.42469235003</v>
      </c>
      <c r="AX89" s="1525">
        <v>273702.84073697007</v>
      </c>
      <c r="AY89" s="1525">
        <v>265536.4667605001</v>
      </c>
      <c r="AZ89" s="1525">
        <v>265466.24828997999</v>
      </c>
      <c r="BA89" s="1525">
        <v>267925.71803029999</v>
      </c>
      <c r="BB89" s="1525">
        <v>219350.67564782998</v>
      </c>
      <c r="BC89" s="1525">
        <v>220217.20327338998</v>
      </c>
      <c r="BD89" s="1525">
        <v>226369.21488279008</v>
      </c>
      <c r="BE89" s="1525">
        <v>557843.60157865996</v>
      </c>
      <c r="BF89" s="1525">
        <v>540526.21153904009</v>
      </c>
      <c r="BG89" s="1526">
        <v>539737.59918977006</v>
      </c>
      <c r="BH89" s="1527">
        <v>908143.23220585985</v>
      </c>
      <c r="BI89" s="1525">
        <v>906644.2364192002</v>
      </c>
      <c r="BJ89" s="1526">
        <v>582295.54251976998</v>
      </c>
      <c r="BK89" s="1525">
        <v>558845.42274920992</v>
      </c>
      <c r="BL89" s="1525">
        <v>560111.69126230001</v>
      </c>
      <c r="BM89" s="1526">
        <v>657817.31131831999</v>
      </c>
      <c r="BN89" s="1525">
        <v>659509.4213109999</v>
      </c>
      <c r="BO89" s="1525">
        <v>870572.33699253015</v>
      </c>
      <c r="BP89" s="1528">
        <v>778558.94962067017</v>
      </c>
      <c r="BR89" s="2091"/>
    </row>
    <row r="90" spans="1:70" s="989" customFormat="1">
      <c r="A90" s="1052" t="s">
        <v>706</v>
      </c>
      <c r="B90" s="1525"/>
      <c r="C90" s="1525"/>
      <c r="D90" s="1525"/>
      <c r="E90" s="1525"/>
      <c r="F90" s="1525"/>
      <c r="G90" s="1525"/>
      <c r="H90" s="1525"/>
      <c r="I90" s="1525"/>
      <c r="J90" s="1525"/>
      <c r="K90" s="1525"/>
      <c r="L90" s="1525"/>
      <c r="M90" s="1525"/>
      <c r="N90" s="1525"/>
      <c r="O90" s="1525"/>
      <c r="P90" s="1525"/>
      <c r="Q90" s="1525"/>
      <c r="R90" s="1525"/>
      <c r="S90" s="1525"/>
      <c r="T90" s="1525"/>
      <c r="U90" s="1525"/>
      <c r="V90" s="1525"/>
      <c r="W90" s="1525"/>
      <c r="X90" s="1525"/>
      <c r="Y90" s="1525"/>
      <c r="Z90" s="1525"/>
      <c r="AA90" s="1525"/>
      <c r="AB90" s="1525"/>
      <c r="AC90" s="1525"/>
      <c r="AD90" s="1525"/>
      <c r="AE90" s="1525"/>
      <c r="AF90" s="1525"/>
      <c r="AG90" s="1525"/>
      <c r="AH90" s="1525"/>
      <c r="AI90" s="1525"/>
      <c r="AJ90" s="1525"/>
      <c r="AK90" s="1525"/>
      <c r="AL90" s="1525"/>
      <c r="AM90" s="1525"/>
      <c r="AN90" s="1525"/>
      <c r="AO90" s="1525"/>
      <c r="AP90" s="1525"/>
      <c r="AQ90" s="1525"/>
      <c r="AR90" s="1525"/>
      <c r="AS90" s="1525"/>
      <c r="AT90" s="1525"/>
      <c r="AU90" s="1525"/>
      <c r="AV90" s="1525"/>
      <c r="AW90" s="1525"/>
      <c r="AX90" s="1525"/>
      <c r="AY90" s="1525"/>
      <c r="AZ90" s="1525"/>
      <c r="BA90" s="1525"/>
      <c r="BB90" s="1525"/>
      <c r="BC90" s="1525"/>
      <c r="BD90" s="1525"/>
      <c r="BE90" s="1525"/>
      <c r="BF90" s="1525"/>
      <c r="BG90" s="1526"/>
      <c r="BH90" s="1527"/>
      <c r="BI90" s="1525"/>
      <c r="BJ90" s="1526"/>
      <c r="BK90" s="1525"/>
      <c r="BL90" s="1525"/>
      <c r="BM90" s="1526"/>
      <c r="BN90" s="1525"/>
      <c r="BO90" s="1525"/>
      <c r="BP90" s="1528"/>
      <c r="BR90" s="2091"/>
    </row>
    <row r="91" spans="1:70" s="989" customFormat="1">
      <c r="A91" s="1053" t="s">
        <v>732</v>
      </c>
      <c r="B91" s="1525">
        <v>28300.61385623</v>
      </c>
      <c r="C91" s="1525">
        <v>28300.61385623</v>
      </c>
      <c r="D91" s="1525">
        <v>28300.61385623</v>
      </c>
      <c r="E91" s="1525">
        <v>28300.61385623</v>
      </c>
      <c r="F91" s="1525">
        <v>28300.61385623</v>
      </c>
      <c r="G91" s="1525">
        <v>28324.15460623</v>
      </c>
      <c r="H91" s="1525">
        <v>28324.15460623</v>
      </c>
      <c r="I91" s="1525">
        <v>28324.15460623</v>
      </c>
      <c r="J91" s="1525">
        <v>28324.15460623</v>
      </c>
      <c r="K91" s="1525">
        <v>28324.15460623</v>
      </c>
      <c r="L91" s="1525">
        <v>28324.15460623</v>
      </c>
      <c r="M91" s="1525">
        <v>28324.15460623</v>
      </c>
      <c r="N91" s="1525">
        <v>28324.15460623</v>
      </c>
      <c r="O91" s="1525">
        <v>28300.61385623</v>
      </c>
      <c r="P91" s="1525">
        <v>28324.15460623</v>
      </c>
      <c r="Q91" s="1525">
        <v>28324.15460623</v>
      </c>
      <c r="R91" s="1525">
        <v>28324.15460623</v>
      </c>
      <c r="S91" s="1525">
        <v>28324.247444339999</v>
      </c>
      <c r="T91" s="1525">
        <v>28324.247444339999</v>
      </c>
      <c r="U91" s="1525">
        <v>28324.247444339999</v>
      </c>
      <c r="V91" s="1525">
        <v>28324.247444339999</v>
      </c>
      <c r="W91" s="1525">
        <v>28324.247444339999</v>
      </c>
      <c r="X91" s="1525">
        <v>28623.794113529999</v>
      </c>
      <c r="Y91" s="1525">
        <v>28363.937003619998</v>
      </c>
      <c r="Z91" s="1525">
        <v>28469.682209240003</v>
      </c>
      <c r="AA91" s="1525">
        <v>28324.247444339999</v>
      </c>
      <c r="AB91" s="1525">
        <v>28324.247444339999</v>
      </c>
      <c r="AC91" s="1525">
        <v>29320.31612422</v>
      </c>
      <c r="AD91" s="1525">
        <v>30904.749922949999</v>
      </c>
      <c r="AE91" s="1525">
        <v>33419.972909279997</v>
      </c>
      <c r="AF91" s="1525">
        <v>44323.24820776</v>
      </c>
      <c r="AG91" s="1525">
        <v>39730.331764449998</v>
      </c>
      <c r="AH91" s="1525">
        <v>70402.448856410003</v>
      </c>
      <c r="AI91" s="1525">
        <v>32403.198390019999</v>
      </c>
      <c r="AJ91" s="1525">
        <v>32403.198390019999</v>
      </c>
      <c r="AK91" s="1525">
        <v>32403.198390019999</v>
      </c>
      <c r="AL91" s="1525">
        <v>32403.198390019999</v>
      </c>
      <c r="AM91" s="1525">
        <v>32403.198390019999</v>
      </c>
      <c r="AN91" s="1525">
        <v>32403.198390019999</v>
      </c>
      <c r="AO91" s="1525">
        <v>32403.198390019999</v>
      </c>
      <c r="AP91" s="1525">
        <v>32403.198390019999</v>
      </c>
      <c r="AQ91" s="1525">
        <v>30984.15103655</v>
      </c>
      <c r="AR91" s="1525">
        <v>30984.15103655</v>
      </c>
      <c r="AS91" s="1525">
        <v>30984.15103655</v>
      </c>
      <c r="AT91" s="1525">
        <v>30984.15103655</v>
      </c>
      <c r="AU91" s="1525">
        <v>30984.15103655</v>
      </c>
      <c r="AV91" s="1525">
        <v>30984.15103655</v>
      </c>
      <c r="AW91" s="1525">
        <v>30984.15103655</v>
      </c>
      <c r="AX91" s="1525">
        <v>30984.15103655</v>
      </c>
      <c r="AY91" s="1525">
        <v>30984.15103655</v>
      </c>
      <c r="AZ91" s="1525">
        <v>30984.15103655</v>
      </c>
      <c r="BA91" s="1525">
        <v>30984.15103655</v>
      </c>
      <c r="BB91" s="1525">
        <v>30984.15103655</v>
      </c>
      <c r="BC91" s="1525">
        <v>30984.15103655</v>
      </c>
      <c r="BD91" s="1525">
        <v>30984.15103655</v>
      </c>
      <c r="BE91" s="1525">
        <v>30984.15103655</v>
      </c>
      <c r="BF91" s="1525">
        <v>30984.15103655</v>
      </c>
      <c r="BG91" s="1526">
        <v>30984.15103655</v>
      </c>
      <c r="BH91" s="1527">
        <v>30984.15103655</v>
      </c>
      <c r="BI91" s="1525">
        <v>30984.15103655</v>
      </c>
      <c r="BJ91" s="1526">
        <v>30984.15103655</v>
      </c>
      <c r="BK91" s="1525">
        <v>30984.15103655</v>
      </c>
      <c r="BL91" s="1525">
        <v>30984.15103655</v>
      </c>
      <c r="BM91" s="1526">
        <v>30984.15103655</v>
      </c>
      <c r="BN91" s="1525">
        <v>30984.15103655</v>
      </c>
      <c r="BO91" s="1525">
        <v>30984.15103655</v>
      </c>
      <c r="BP91" s="1528">
        <v>30984.15103655</v>
      </c>
      <c r="BR91" s="2092"/>
    </row>
    <row r="92" spans="1:70" s="989" customFormat="1">
      <c r="A92" s="1053" t="s">
        <v>733</v>
      </c>
      <c r="B92" s="1525">
        <v>47872.842799949998</v>
      </c>
      <c r="C92" s="1525">
        <v>47874.842638129994</v>
      </c>
      <c r="D92" s="1525">
        <v>47869.596343930003</v>
      </c>
      <c r="E92" s="1525">
        <v>47873.550851430002</v>
      </c>
      <c r="F92" s="1525">
        <v>47873.965201970001</v>
      </c>
      <c r="G92" s="1525">
        <v>47873.965201970001</v>
      </c>
      <c r="H92" s="1525">
        <v>47899.208169010002</v>
      </c>
      <c r="I92" s="1525">
        <v>47900.096037910007</v>
      </c>
      <c r="J92" s="1525">
        <v>47875.619649209999</v>
      </c>
      <c r="K92" s="1525">
        <v>47679.585187379998</v>
      </c>
      <c r="L92" s="1525">
        <v>47683.5091397</v>
      </c>
      <c r="M92" s="1525">
        <v>47683.370639699999</v>
      </c>
      <c r="N92" s="1525">
        <v>47683.568890360002</v>
      </c>
      <c r="O92" s="1525">
        <v>47874.842638129994</v>
      </c>
      <c r="P92" s="1525">
        <v>47681.304352879997</v>
      </c>
      <c r="Q92" s="1525">
        <v>47681.745374800004</v>
      </c>
      <c r="R92" s="1525">
        <v>47682.616971240001</v>
      </c>
      <c r="S92" s="1525">
        <v>47680.764568239996</v>
      </c>
      <c r="T92" s="1525">
        <v>47769.327393349995</v>
      </c>
      <c r="U92" s="1525">
        <v>47762.978341720001</v>
      </c>
      <c r="V92" s="1525">
        <v>47765.419104559995</v>
      </c>
      <c r="W92" s="1525">
        <v>47762.013873709999</v>
      </c>
      <c r="X92" s="1525">
        <v>47764.264984040004</v>
      </c>
      <c r="Y92" s="1525">
        <v>47762.492621459998</v>
      </c>
      <c r="Z92" s="1525">
        <v>47763.473559680002</v>
      </c>
      <c r="AA92" s="1525">
        <v>47763.473559680002</v>
      </c>
      <c r="AB92" s="1525">
        <v>47762.882728769997</v>
      </c>
      <c r="AC92" s="1525">
        <v>47763.202928959996</v>
      </c>
      <c r="AD92" s="1525">
        <v>47763.202928959996</v>
      </c>
      <c r="AE92" s="1525">
        <v>47763.078707839995</v>
      </c>
      <c r="AF92" s="1525">
        <v>47763.036132040004</v>
      </c>
      <c r="AG92" s="1525">
        <v>47763.036132040004</v>
      </c>
      <c r="AH92" s="1525">
        <v>47762.681484180001</v>
      </c>
      <c r="AI92" s="1525">
        <v>43655.074694169998</v>
      </c>
      <c r="AJ92" s="1525">
        <v>43651.180426269995</v>
      </c>
      <c r="AK92" s="1525">
        <v>43656.227495879997</v>
      </c>
      <c r="AL92" s="1525">
        <v>43654.967102940005</v>
      </c>
      <c r="AM92" s="1525">
        <v>43654.967102940005</v>
      </c>
      <c r="AN92" s="1525">
        <v>43652.013939739998</v>
      </c>
      <c r="AO92" s="1525">
        <v>43655.4631935</v>
      </c>
      <c r="AP92" s="1525">
        <v>43653.908479500002</v>
      </c>
      <c r="AQ92" s="1525">
        <v>43655.396923809996</v>
      </c>
      <c r="AR92" s="1525">
        <v>43655.396923809996</v>
      </c>
      <c r="AS92" s="1525">
        <v>43655.39602909</v>
      </c>
      <c r="AT92" s="1525">
        <v>43649.556689410005</v>
      </c>
      <c r="AU92" s="1525">
        <v>43649.556689410005</v>
      </c>
      <c r="AV92" s="1525">
        <v>43649.556689410005</v>
      </c>
      <c r="AW92" s="1525">
        <v>43654.184611099998</v>
      </c>
      <c r="AX92" s="1525">
        <v>43657.184091030002</v>
      </c>
      <c r="AY92" s="1525">
        <v>43657.184091030002</v>
      </c>
      <c r="AZ92" s="1525">
        <v>43657.184091030002</v>
      </c>
      <c r="BA92" s="1525">
        <v>43654.094091029998</v>
      </c>
      <c r="BB92" s="1525">
        <v>43656.093619519997</v>
      </c>
      <c r="BC92" s="1525">
        <v>43649.554689410004</v>
      </c>
      <c r="BD92" s="1525">
        <v>43654.929511330003</v>
      </c>
      <c r="BE92" s="1525">
        <v>43654.929511330003</v>
      </c>
      <c r="BF92" s="1525">
        <v>43656.09649299</v>
      </c>
      <c r="BG92" s="1526">
        <v>43650.138180239999</v>
      </c>
      <c r="BH92" s="1527">
        <v>43650.138180239999</v>
      </c>
      <c r="BI92" s="1525">
        <v>43650.138180239999</v>
      </c>
      <c r="BJ92" s="1526">
        <v>43655.848175620005</v>
      </c>
      <c r="BK92" s="1525">
        <v>43655.848175620005</v>
      </c>
      <c r="BL92" s="1525">
        <v>43655.848175620005</v>
      </c>
      <c r="BM92" s="1526">
        <v>43655.848175620005</v>
      </c>
      <c r="BN92" s="1525">
        <v>43655.848175620005</v>
      </c>
      <c r="BO92" s="1525">
        <v>43655.848175620005</v>
      </c>
      <c r="BP92" s="1528">
        <v>43650.138180239999</v>
      </c>
      <c r="BR92" s="2092"/>
    </row>
    <row r="93" spans="1:70" s="1405" customFormat="1">
      <c r="A93" s="1053"/>
      <c r="B93" s="1525"/>
      <c r="C93" s="1525"/>
      <c r="D93" s="1525"/>
      <c r="E93" s="1525"/>
      <c r="F93" s="1525"/>
      <c r="G93" s="1525"/>
      <c r="H93" s="1525"/>
      <c r="I93" s="1525"/>
      <c r="J93" s="1525"/>
      <c r="K93" s="1525"/>
      <c r="L93" s="1525"/>
      <c r="M93" s="1525"/>
      <c r="N93" s="1525"/>
      <c r="O93" s="1525"/>
      <c r="P93" s="1525"/>
      <c r="Q93" s="1525"/>
      <c r="R93" s="1525"/>
      <c r="S93" s="1525"/>
      <c r="T93" s="1525"/>
      <c r="U93" s="1525"/>
      <c r="V93" s="1525"/>
      <c r="W93" s="1525"/>
      <c r="X93" s="1525"/>
      <c r="Y93" s="1525"/>
      <c r="Z93" s="1525"/>
      <c r="AA93" s="1525"/>
      <c r="AB93" s="1525"/>
      <c r="AC93" s="1525"/>
      <c r="AD93" s="1525"/>
      <c r="AE93" s="1525"/>
      <c r="AF93" s="1525"/>
      <c r="AG93" s="1525"/>
      <c r="AH93" s="1525"/>
      <c r="AI93" s="1525"/>
      <c r="AJ93" s="1525"/>
      <c r="AK93" s="1525"/>
      <c r="AL93" s="1525"/>
      <c r="AM93" s="1525"/>
      <c r="AN93" s="1525"/>
      <c r="AO93" s="1525"/>
      <c r="AP93" s="1525"/>
      <c r="AQ93" s="1525"/>
      <c r="AR93" s="1525"/>
      <c r="AS93" s="1525"/>
      <c r="AT93" s="1525"/>
      <c r="AU93" s="1525"/>
      <c r="AV93" s="1525"/>
      <c r="AW93" s="1525"/>
      <c r="AX93" s="1525"/>
      <c r="AY93" s="1525"/>
      <c r="AZ93" s="1525"/>
      <c r="BA93" s="1525"/>
      <c r="BB93" s="1525"/>
      <c r="BC93" s="1525"/>
      <c r="BD93" s="1525"/>
      <c r="BE93" s="1525"/>
      <c r="BF93" s="1525"/>
      <c r="BG93" s="1526"/>
      <c r="BH93" s="1527"/>
      <c r="BI93" s="1525"/>
      <c r="BJ93" s="1526"/>
      <c r="BK93" s="1525"/>
      <c r="BL93" s="1525"/>
      <c r="BM93" s="1526"/>
      <c r="BN93" s="1525"/>
      <c r="BO93" s="1525"/>
      <c r="BP93" s="1528"/>
      <c r="BR93" s="2092"/>
    </row>
    <row r="94" spans="1:70" s="989" customFormat="1">
      <c r="A94" s="1051" t="s">
        <v>709</v>
      </c>
      <c r="B94" s="1525">
        <v>0</v>
      </c>
      <c r="C94" s="1525">
        <v>0</v>
      </c>
      <c r="D94" s="1525">
        <v>0</v>
      </c>
      <c r="E94" s="1525">
        <v>0</v>
      </c>
      <c r="F94" s="1525">
        <v>0</v>
      </c>
      <c r="G94" s="1525">
        <v>0</v>
      </c>
      <c r="H94" s="1525">
        <v>0</v>
      </c>
      <c r="I94" s="1525">
        <v>0</v>
      </c>
      <c r="J94" s="1525">
        <v>0</v>
      </c>
      <c r="K94" s="1525">
        <v>0</v>
      </c>
      <c r="L94" s="1525">
        <v>0</v>
      </c>
      <c r="M94" s="1525">
        <v>0</v>
      </c>
      <c r="N94" s="1525">
        <v>0</v>
      </c>
      <c r="O94" s="1525">
        <v>0</v>
      </c>
      <c r="P94" s="1525">
        <v>0</v>
      </c>
      <c r="Q94" s="1525">
        <v>0</v>
      </c>
      <c r="R94" s="1525">
        <v>0</v>
      </c>
      <c r="S94" s="1525">
        <v>0</v>
      </c>
      <c r="T94" s="1525">
        <v>0</v>
      </c>
      <c r="U94" s="1525">
        <v>0</v>
      </c>
      <c r="V94" s="1525">
        <v>0</v>
      </c>
      <c r="W94" s="1525">
        <v>0</v>
      </c>
      <c r="X94" s="1525">
        <v>0</v>
      </c>
      <c r="Y94" s="1525">
        <v>0</v>
      </c>
      <c r="Z94" s="1525">
        <v>0</v>
      </c>
      <c r="AA94" s="1525">
        <v>0</v>
      </c>
      <c r="AB94" s="1525">
        <v>0</v>
      </c>
      <c r="AC94" s="1525">
        <v>0</v>
      </c>
      <c r="AD94" s="1525">
        <v>0</v>
      </c>
      <c r="AE94" s="1525">
        <v>0</v>
      </c>
      <c r="AF94" s="1525">
        <v>0</v>
      </c>
      <c r="AG94" s="1525">
        <v>0</v>
      </c>
      <c r="AH94" s="1525">
        <v>0</v>
      </c>
      <c r="AI94" s="1525">
        <v>0</v>
      </c>
      <c r="AJ94" s="1525">
        <v>0</v>
      </c>
      <c r="AK94" s="1525">
        <v>0</v>
      </c>
      <c r="AL94" s="1525">
        <v>0</v>
      </c>
      <c r="AM94" s="1525">
        <v>0</v>
      </c>
      <c r="AN94" s="1525">
        <v>0</v>
      </c>
      <c r="AO94" s="1525">
        <v>0</v>
      </c>
      <c r="AP94" s="1525">
        <v>0</v>
      </c>
      <c r="AQ94" s="1525">
        <v>0</v>
      </c>
      <c r="AR94" s="1525">
        <v>0</v>
      </c>
      <c r="AS94" s="1525">
        <v>0</v>
      </c>
      <c r="AT94" s="1525">
        <v>0</v>
      </c>
      <c r="AU94" s="1525">
        <v>0</v>
      </c>
      <c r="AV94" s="1525">
        <v>0</v>
      </c>
      <c r="AW94" s="1525">
        <v>0</v>
      </c>
      <c r="AX94" s="1525">
        <v>0</v>
      </c>
      <c r="AY94" s="1525">
        <v>0</v>
      </c>
      <c r="AZ94" s="1525">
        <v>0</v>
      </c>
      <c r="BA94" s="1525">
        <v>0</v>
      </c>
      <c r="BB94" s="1525">
        <v>0</v>
      </c>
      <c r="BC94" s="1525">
        <v>0</v>
      </c>
      <c r="BD94" s="1525">
        <v>0</v>
      </c>
      <c r="BE94" s="1525">
        <v>0</v>
      </c>
      <c r="BF94" s="1525">
        <v>0</v>
      </c>
      <c r="BG94" s="1526">
        <v>0</v>
      </c>
      <c r="BH94" s="1527">
        <v>0</v>
      </c>
      <c r="BI94" s="1525">
        <v>0</v>
      </c>
      <c r="BJ94" s="1526">
        <v>0</v>
      </c>
      <c r="BK94" s="1525">
        <v>0</v>
      </c>
      <c r="BL94" s="1525">
        <v>0</v>
      </c>
      <c r="BM94" s="1526">
        <v>0</v>
      </c>
      <c r="BN94" s="1525">
        <v>0</v>
      </c>
      <c r="BO94" s="1525">
        <v>0</v>
      </c>
      <c r="BP94" s="1528">
        <v>0</v>
      </c>
      <c r="BR94" s="2097"/>
    </row>
    <row r="95" spans="1:70" s="989" customFormat="1">
      <c r="A95" s="1052" t="s">
        <v>734</v>
      </c>
      <c r="B95" s="1529">
        <v>0</v>
      </c>
      <c r="C95" s="1529">
        <v>0</v>
      </c>
      <c r="D95" s="1529">
        <v>0</v>
      </c>
      <c r="E95" s="1529">
        <v>0</v>
      </c>
      <c r="F95" s="1529">
        <v>0</v>
      </c>
      <c r="G95" s="1529">
        <v>0</v>
      </c>
      <c r="H95" s="1529">
        <v>0</v>
      </c>
      <c r="I95" s="1529">
        <v>0</v>
      </c>
      <c r="J95" s="1529">
        <v>0</v>
      </c>
      <c r="K95" s="1529">
        <v>0</v>
      </c>
      <c r="L95" s="1529">
        <v>0</v>
      </c>
      <c r="M95" s="1529">
        <v>0</v>
      </c>
      <c r="N95" s="1529">
        <v>0</v>
      </c>
      <c r="O95" s="1529">
        <v>0</v>
      </c>
      <c r="P95" s="1529">
        <v>0</v>
      </c>
      <c r="Q95" s="1529">
        <v>0</v>
      </c>
      <c r="R95" s="1529">
        <v>0</v>
      </c>
      <c r="S95" s="1529">
        <v>0</v>
      </c>
      <c r="T95" s="1529">
        <v>0</v>
      </c>
      <c r="U95" s="1529">
        <v>0</v>
      </c>
      <c r="V95" s="1529">
        <v>0</v>
      </c>
      <c r="W95" s="1529">
        <v>0</v>
      </c>
      <c r="X95" s="1529">
        <v>0</v>
      </c>
      <c r="Y95" s="1529">
        <v>0</v>
      </c>
      <c r="Z95" s="1529">
        <v>0</v>
      </c>
      <c r="AA95" s="1529">
        <v>0</v>
      </c>
      <c r="AB95" s="1529">
        <v>0</v>
      </c>
      <c r="AC95" s="1529">
        <v>0</v>
      </c>
      <c r="AD95" s="1529">
        <v>0</v>
      </c>
      <c r="AE95" s="1529">
        <v>0</v>
      </c>
      <c r="AF95" s="1529">
        <v>0</v>
      </c>
      <c r="AG95" s="1529">
        <v>0</v>
      </c>
      <c r="AH95" s="1529">
        <v>0</v>
      </c>
      <c r="AI95" s="1529">
        <v>0</v>
      </c>
      <c r="AJ95" s="1529">
        <v>0</v>
      </c>
      <c r="AK95" s="1529">
        <v>0</v>
      </c>
      <c r="AL95" s="1529">
        <v>0</v>
      </c>
      <c r="AM95" s="1529">
        <v>0</v>
      </c>
      <c r="AN95" s="1529">
        <v>0</v>
      </c>
      <c r="AO95" s="1529">
        <v>0</v>
      </c>
      <c r="AP95" s="1529">
        <v>0</v>
      </c>
      <c r="AQ95" s="1529">
        <v>0</v>
      </c>
      <c r="AR95" s="1529">
        <v>0</v>
      </c>
      <c r="AS95" s="1529">
        <v>0</v>
      </c>
      <c r="AT95" s="1529">
        <v>0</v>
      </c>
      <c r="AU95" s="1529">
        <v>0</v>
      </c>
      <c r="AV95" s="1525">
        <v>0</v>
      </c>
      <c r="AW95" s="1525">
        <v>0</v>
      </c>
      <c r="AX95" s="1525">
        <v>0</v>
      </c>
      <c r="AY95" s="1525">
        <v>0</v>
      </c>
      <c r="AZ95" s="1525">
        <v>0</v>
      </c>
      <c r="BA95" s="1525">
        <v>0</v>
      </c>
      <c r="BB95" s="1525">
        <v>0</v>
      </c>
      <c r="BC95" s="1525">
        <v>0</v>
      </c>
      <c r="BD95" s="1525">
        <v>0</v>
      </c>
      <c r="BE95" s="1525">
        <v>0</v>
      </c>
      <c r="BF95" s="1525">
        <v>0</v>
      </c>
      <c r="BG95" s="1526">
        <v>0</v>
      </c>
      <c r="BH95" s="1527">
        <v>0</v>
      </c>
      <c r="BI95" s="1525">
        <v>0</v>
      </c>
      <c r="BJ95" s="1526">
        <v>0</v>
      </c>
      <c r="BK95" s="1525">
        <v>0</v>
      </c>
      <c r="BL95" s="1525">
        <v>0</v>
      </c>
      <c r="BM95" s="1526">
        <v>0</v>
      </c>
      <c r="BN95" s="1525">
        <v>0</v>
      </c>
      <c r="BO95" s="1525">
        <v>0</v>
      </c>
      <c r="BP95" s="1528">
        <v>0</v>
      </c>
      <c r="BR95" s="2091"/>
    </row>
    <row r="96" spans="1:70" s="989" customFormat="1">
      <c r="A96" s="1052" t="s">
        <v>735</v>
      </c>
      <c r="B96" s="1529"/>
      <c r="C96" s="1529"/>
      <c r="D96" s="1529"/>
      <c r="E96" s="1529"/>
      <c r="F96" s="1529"/>
      <c r="G96" s="1529"/>
      <c r="H96" s="1529"/>
      <c r="I96" s="1529"/>
      <c r="J96" s="1529"/>
      <c r="K96" s="1529"/>
      <c r="L96" s="1529"/>
      <c r="M96" s="1529"/>
      <c r="N96" s="1529"/>
      <c r="O96" s="1529"/>
      <c r="P96" s="1529"/>
      <c r="Q96" s="1529"/>
      <c r="R96" s="1529"/>
      <c r="S96" s="1529"/>
      <c r="T96" s="1529"/>
      <c r="U96" s="1529"/>
      <c r="V96" s="1529"/>
      <c r="W96" s="1529"/>
      <c r="X96" s="1529"/>
      <c r="Y96" s="1529"/>
      <c r="Z96" s="1529"/>
      <c r="AA96" s="1529"/>
      <c r="AB96" s="1529"/>
      <c r="AC96" s="1529"/>
      <c r="AD96" s="1529"/>
      <c r="AE96" s="1529"/>
      <c r="AF96" s="1529"/>
      <c r="AG96" s="1529"/>
      <c r="AH96" s="1529"/>
      <c r="AI96" s="1529"/>
      <c r="AJ96" s="1529"/>
      <c r="AK96" s="1529"/>
      <c r="AL96" s="1529"/>
      <c r="AM96" s="1529"/>
      <c r="AN96" s="1529"/>
      <c r="AO96" s="1529"/>
      <c r="AP96" s="1529"/>
      <c r="AQ96" s="1529"/>
      <c r="AR96" s="1529"/>
      <c r="AS96" s="1529"/>
      <c r="AT96" s="1529"/>
      <c r="AU96" s="1529"/>
      <c r="AV96" s="1525"/>
      <c r="AW96" s="1525"/>
      <c r="AX96" s="1525"/>
      <c r="AY96" s="1525"/>
      <c r="AZ96" s="1525"/>
      <c r="BA96" s="1525"/>
      <c r="BB96" s="1525"/>
      <c r="BC96" s="1525"/>
      <c r="BD96" s="1525"/>
      <c r="BE96" s="1525"/>
      <c r="BF96" s="1525"/>
      <c r="BG96" s="1526"/>
      <c r="BH96" s="1527"/>
      <c r="BI96" s="1525"/>
      <c r="BJ96" s="1526"/>
      <c r="BK96" s="1525"/>
      <c r="BL96" s="1525"/>
      <c r="BM96" s="1526"/>
      <c r="BN96" s="1525"/>
      <c r="BO96" s="1525"/>
      <c r="BP96" s="1528"/>
      <c r="BR96" s="2091"/>
    </row>
    <row r="97" spans="1:70" s="989" customFormat="1" ht="16.5" customHeight="1">
      <c r="A97" s="1052" t="s">
        <v>736</v>
      </c>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29"/>
      <c r="BF97" s="1529"/>
      <c r="BG97" s="1530"/>
      <c r="BH97" s="1531"/>
      <c r="BI97" s="1529"/>
      <c r="BJ97" s="1530"/>
      <c r="BK97" s="1529"/>
      <c r="BL97" s="1529"/>
      <c r="BM97" s="1530"/>
      <c r="BN97" s="1529"/>
      <c r="BO97" s="1529"/>
      <c r="BP97" s="1532"/>
      <c r="BR97" s="2091"/>
    </row>
    <row r="98" spans="1:70" s="989" customFormat="1">
      <c r="A98" s="1057"/>
      <c r="B98" s="1529"/>
      <c r="C98" s="1529"/>
      <c r="D98" s="1529"/>
      <c r="E98" s="1529"/>
      <c r="F98" s="1529"/>
      <c r="G98" s="1529"/>
      <c r="H98" s="1529"/>
      <c r="I98" s="1529"/>
      <c r="J98" s="1529"/>
      <c r="K98" s="1529"/>
      <c r="L98" s="1529"/>
      <c r="M98" s="1529"/>
      <c r="N98" s="1529"/>
      <c r="O98" s="1529"/>
      <c r="P98" s="1529"/>
      <c r="Q98" s="1529"/>
      <c r="R98" s="1529"/>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29"/>
      <c r="BF98" s="1529"/>
      <c r="BG98" s="1530"/>
      <c r="BH98" s="1531"/>
      <c r="BI98" s="1529"/>
      <c r="BJ98" s="1530"/>
      <c r="BK98" s="1529"/>
      <c r="BL98" s="1529"/>
      <c r="BM98" s="1530"/>
      <c r="BN98" s="1529"/>
      <c r="BO98" s="1529"/>
      <c r="BP98" s="1532"/>
      <c r="BR98" s="2097"/>
    </row>
    <row r="99" spans="1:70" s="1381" customFormat="1" ht="16.5" thickBot="1">
      <c r="A99" s="1059" t="s">
        <v>713</v>
      </c>
      <c r="B99" s="1059">
        <v>16046358.328405662</v>
      </c>
      <c r="C99" s="1059">
        <v>15259838.867167568</v>
      </c>
      <c r="D99" s="1059">
        <v>15183781.610299839</v>
      </c>
      <c r="E99" s="1059">
        <v>14505815.274881428</v>
      </c>
      <c r="F99" s="1059">
        <v>14595178.047819568</v>
      </c>
      <c r="G99" s="1059">
        <v>14369441.60187386</v>
      </c>
      <c r="H99" s="1059">
        <v>14491798.985807151</v>
      </c>
      <c r="I99" s="1059">
        <v>14441016.401214927</v>
      </c>
      <c r="J99" s="1059">
        <v>14770727.457328051</v>
      </c>
      <c r="K99" s="1059">
        <v>14583356.315303799</v>
      </c>
      <c r="L99" s="1059">
        <v>13495746.512849368</v>
      </c>
      <c r="M99" s="1059">
        <v>14257572.73053151</v>
      </c>
      <c r="N99" s="1059">
        <v>14613652.30513004</v>
      </c>
      <c r="O99" s="1059">
        <v>15259114.1290459</v>
      </c>
      <c r="P99" s="1059">
        <v>15238179.865932738</v>
      </c>
      <c r="Q99" s="1059">
        <v>17308492.278141417</v>
      </c>
      <c r="R99" s="1059">
        <v>15521900.943706457</v>
      </c>
      <c r="S99" s="1059">
        <v>15426577.987279398</v>
      </c>
      <c r="T99" s="1059">
        <v>15513513.225928459</v>
      </c>
      <c r="U99" s="1059">
        <v>15406303.67660022</v>
      </c>
      <c r="V99" s="1059">
        <v>16113181.8061706</v>
      </c>
      <c r="W99" s="1059">
        <v>16492270.957993081</v>
      </c>
      <c r="X99" s="1059">
        <v>16088486.277374711</v>
      </c>
      <c r="Y99" s="1059">
        <v>16219824.147490967</v>
      </c>
      <c r="Z99" s="1059">
        <v>16574552.816450998</v>
      </c>
      <c r="AA99" s="1059">
        <v>17070812.697879981</v>
      </c>
      <c r="AB99" s="1059">
        <v>16791192.981677312</v>
      </c>
      <c r="AC99" s="1059">
        <v>19961403.086277071</v>
      </c>
      <c r="AD99" s="1059">
        <v>20796663.479510058</v>
      </c>
      <c r="AE99" s="1059">
        <v>21549979.921924017</v>
      </c>
      <c r="AF99" s="1059">
        <v>22302120.485664908</v>
      </c>
      <c r="AG99" s="1059">
        <v>23473761.34434624</v>
      </c>
      <c r="AH99" s="1059">
        <v>25616802.424457323</v>
      </c>
      <c r="AI99" s="1059">
        <v>24738621.524977561</v>
      </c>
      <c r="AJ99" s="1059">
        <v>24175595.716691062</v>
      </c>
      <c r="AK99" s="1059">
        <v>23823172.82188116</v>
      </c>
      <c r="AL99" s="1059">
        <v>25008324.035776328</v>
      </c>
      <c r="AM99" s="1059">
        <v>25686857.316833951</v>
      </c>
      <c r="AN99" s="1059">
        <v>25120665.856532961</v>
      </c>
      <c r="AO99" s="1059">
        <v>25447797.891139306</v>
      </c>
      <c r="AP99" s="1059">
        <v>26967102.055475231</v>
      </c>
      <c r="AQ99" s="1059">
        <v>27683461.601903733</v>
      </c>
      <c r="AR99" s="1059">
        <v>28455739.126638677</v>
      </c>
      <c r="AS99" s="1059">
        <v>30994894.291749399</v>
      </c>
      <c r="AT99" s="1059">
        <v>30500968.556302704</v>
      </c>
      <c r="AU99" s="1059">
        <v>33944933.406099409</v>
      </c>
      <c r="AV99" s="1059">
        <v>33230573.429277889</v>
      </c>
      <c r="AW99" s="1059">
        <v>35863848.699295767</v>
      </c>
      <c r="AX99" s="1059">
        <v>37849206.592580326</v>
      </c>
      <c r="AY99" s="1059">
        <v>36886360.730379924</v>
      </c>
      <c r="AZ99" s="1059">
        <v>36810189.206069835</v>
      </c>
      <c r="BA99" s="1059">
        <v>37039804.745769843</v>
      </c>
      <c r="BB99" s="1059">
        <v>37209958.855095729</v>
      </c>
      <c r="BC99" s="1059">
        <v>38341070.621399038</v>
      </c>
      <c r="BD99" s="1059">
        <v>38725625.364983335</v>
      </c>
      <c r="BE99" s="1059">
        <v>39412190.688199878</v>
      </c>
      <c r="BF99" s="1059">
        <v>41184591.967019849</v>
      </c>
      <c r="BG99" s="1541">
        <v>40673932.724265091</v>
      </c>
      <c r="BH99" s="1542">
        <v>38992471.843488693</v>
      </c>
      <c r="BI99" s="1059">
        <v>39622223.554619089</v>
      </c>
      <c r="BJ99" s="1541">
        <v>40565513.168420516</v>
      </c>
      <c r="BK99" s="1059">
        <v>43468353.15793369</v>
      </c>
      <c r="BL99" s="1059">
        <v>43109127.756767124</v>
      </c>
      <c r="BM99" s="1541">
        <v>42726316.724490136</v>
      </c>
      <c r="BN99" s="1059">
        <v>42973376.542245805</v>
      </c>
      <c r="BO99" s="1059">
        <v>42826193.059757695</v>
      </c>
      <c r="BP99" s="1543">
        <v>43311174.4317661</v>
      </c>
      <c r="BR99" s="2096"/>
    </row>
    <row r="100" spans="1:70" s="1390" customFormat="1" ht="16.5" thickTop="1">
      <c r="A100" s="1623"/>
      <c r="B100" s="1623"/>
      <c r="C100" s="1623"/>
      <c r="D100" s="1623"/>
      <c r="E100" s="1623"/>
      <c r="F100" s="1623"/>
      <c r="G100" s="1623"/>
      <c r="H100" s="1623"/>
      <c r="I100" s="1623"/>
      <c r="J100" s="1623"/>
      <c r="K100" s="1623"/>
      <c r="L100" s="1623"/>
      <c r="M100" s="1623"/>
      <c r="N100" s="1623"/>
      <c r="O100" s="1623"/>
      <c r="P100" s="1623"/>
      <c r="Q100" s="1623"/>
      <c r="R100" s="1623"/>
      <c r="S100" s="1623"/>
      <c r="T100" s="1623"/>
      <c r="U100" s="1623"/>
      <c r="V100" s="1623"/>
      <c r="W100" s="1623"/>
      <c r="X100" s="1623"/>
      <c r="Y100" s="1623"/>
      <c r="Z100" s="1623"/>
      <c r="AA100" s="1623"/>
      <c r="AB100" s="1623"/>
      <c r="AC100" s="1623"/>
      <c r="AD100" s="1623"/>
      <c r="AE100" s="1623"/>
      <c r="AF100" s="1623"/>
      <c r="AG100" s="1623"/>
      <c r="AH100" s="1623"/>
      <c r="AI100" s="1623"/>
      <c r="AJ100" s="1623"/>
      <c r="AK100" s="1623"/>
      <c r="AL100" s="1623"/>
      <c r="AM100" s="1623"/>
      <c r="AN100" s="1623"/>
      <c r="AO100" s="1623"/>
      <c r="AP100" s="1623"/>
      <c r="AQ100" s="1623"/>
      <c r="AR100" s="1623"/>
      <c r="AS100" s="1623"/>
      <c r="AT100" s="1623"/>
      <c r="AU100" s="1623"/>
      <c r="AV100" s="1623"/>
      <c r="AW100" s="1623"/>
      <c r="AX100" s="1623"/>
      <c r="AY100" s="1623"/>
      <c r="AZ100" s="1623"/>
      <c r="BA100" s="1623"/>
      <c r="BB100" s="1623"/>
      <c r="BC100" s="1623"/>
      <c r="BD100" s="1623"/>
      <c r="BE100" s="1623"/>
      <c r="BF100" s="1623"/>
      <c r="BG100" s="1623"/>
      <c r="BH100" s="1623"/>
      <c r="BI100" s="1623"/>
      <c r="BJ100" s="1623"/>
      <c r="BR100" s="2090"/>
    </row>
    <row r="101" spans="1:70" ht="14.25">
      <c r="A101" s="1514" t="s">
        <v>1243</v>
      </c>
      <c r="N101" s="889"/>
      <c r="O101" s="889"/>
      <c r="P101" s="889"/>
      <c r="Q101" s="889"/>
      <c r="R101" s="889"/>
      <c r="S101" s="889"/>
      <c r="T101" s="889"/>
      <c r="U101" s="889"/>
      <c r="V101" s="889"/>
      <c r="W101" s="889"/>
      <c r="X101" s="889"/>
      <c r="Y101" s="889"/>
      <c r="Z101" s="889"/>
      <c r="AA101" s="889"/>
      <c r="AB101" s="889"/>
      <c r="AC101" s="889"/>
      <c r="AD101" s="889"/>
      <c r="AE101" s="889"/>
      <c r="AF101" s="889"/>
      <c r="AG101" s="889"/>
      <c r="AH101" s="889"/>
      <c r="AI101" s="889"/>
      <c r="AJ101" s="889"/>
      <c r="AK101" s="889"/>
      <c r="AL101" s="889"/>
      <c r="AM101" s="889"/>
      <c r="AN101" s="889"/>
      <c r="AO101" s="889"/>
      <c r="AP101" s="889"/>
      <c r="AQ101" s="889"/>
      <c r="AR101" s="889"/>
      <c r="AS101" s="889"/>
      <c r="AT101" s="889"/>
      <c r="AU101" s="889"/>
      <c r="BR101" s="2097"/>
    </row>
    <row r="102" spans="1:70" ht="14.25">
      <c r="A102" s="1013" t="s">
        <v>1241</v>
      </c>
      <c r="N102" s="889"/>
      <c r="O102" s="889"/>
      <c r="P102" s="889"/>
      <c r="Q102" s="889"/>
      <c r="R102" s="889"/>
      <c r="S102" s="889"/>
      <c r="T102" s="889"/>
      <c r="U102" s="889"/>
      <c r="V102" s="889"/>
      <c r="W102" s="889"/>
      <c r="X102" s="889"/>
      <c r="Y102" s="889"/>
      <c r="Z102" s="889"/>
      <c r="AA102" s="889"/>
      <c r="AB102" s="889"/>
      <c r="AC102" s="889"/>
      <c r="AD102" s="889"/>
      <c r="AE102" s="889"/>
      <c r="AF102" s="889"/>
      <c r="AG102" s="889"/>
      <c r="AH102" s="889"/>
      <c r="AI102" s="889"/>
      <c r="AJ102" s="889"/>
      <c r="AK102" s="889"/>
      <c r="AL102" s="889"/>
      <c r="AM102" s="889"/>
      <c r="AN102" s="889"/>
      <c r="AO102" s="889"/>
      <c r="AP102" s="889"/>
      <c r="AQ102" s="889"/>
      <c r="AR102" s="889"/>
      <c r="AS102" s="889"/>
      <c r="AT102" s="889"/>
      <c r="AU102" s="889"/>
      <c r="BR102" s="2097"/>
    </row>
    <row r="103" spans="1:70" ht="14.25">
      <c r="A103" s="998" t="s">
        <v>314</v>
      </c>
      <c r="BR103" s="2098"/>
    </row>
    <row r="104" spans="1:70">
      <c r="BR104" s="2098"/>
    </row>
    <row r="105" spans="1:70">
      <c r="BR105" s="2096"/>
    </row>
    <row r="106" spans="1:70">
      <c r="BR106" s="2090"/>
    </row>
    <row r="107" spans="1:70">
      <c r="BR107" s="2094"/>
    </row>
    <row r="108" spans="1:70">
      <c r="BR108" s="2092"/>
    </row>
    <row r="109" spans="1:70">
      <c r="BR109" s="2094"/>
    </row>
    <row r="110" spans="1:70">
      <c r="BR110" s="2094"/>
    </row>
    <row r="111" spans="1:70">
      <c r="BR111" s="2092"/>
    </row>
    <row r="112" spans="1:70">
      <c r="BR112" s="2099"/>
    </row>
    <row r="113" spans="70:70">
      <c r="BR113" s="2099"/>
    </row>
    <row r="114" spans="70:70">
      <c r="BR114" s="2099"/>
    </row>
    <row r="115" spans="70:70">
      <c r="BR115" s="2092"/>
    </row>
    <row r="116" spans="70:70">
      <c r="BR116" s="2099"/>
    </row>
    <row r="117" spans="70:70">
      <c r="BR117" s="2099"/>
    </row>
    <row r="118" spans="70:70">
      <c r="BR118" s="2099"/>
    </row>
    <row r="119" spans="70:70">
      <c r="BR119" s="2092"/>
    </row>
    <row r="120" spans="70:70">
      <c r="BR120" s="2099"/>
    </row>
    <row r="121" spans="70:70">
      <c r="BR121" s="2099"/>
    </row>
    <row r="122" spans="70:70">
      <c r="BR122" s="2099"/>
    </row>
    <row r="123" spans="70:70">
      <c r="BR123" s="2092"/>
    </row>
    <row r="124" spans="70:70">
      <c r="BR124" s="2099"/>
    </row>
    <row r="125" spans="70:70">
      <c r="BR125" s="2099"/>
    </row>
    <row r="126" spans="70:70">
      <c r="BR126" s="2099"/>
    </row>
    <row r="127" spans="70:70">
      <c r="BR127" s="2092"/>
    </row>
    <row r="128" spans="70:70">
      <c r="BR128" s="2090"/>
    </row>
    <row r="129" spans="70:70">
      <c r="BR129" s="2091"/>
    </row>
    <row r="130" spans="70:70">
      <c r="BR130" s="2097"/>
    </row>
    <row r="131" spans="70:70">
      <c r="BR131" s="2090"/>
    </row>
    <row r="132" spans="70:70">
      <c r="BR132" s="2094"/>
    </row>
    <row r="133" spans="70:70">
      <c r="BR133" s="2092"/>
    </row>
    <row r="134" spans="70:70">
      <c r="BR134" s="2094"/>
    </row>
    <row r="135" spans="70:70">
      <c r="BR135" s="2094"/>
    </row>
    <row r="136" spans="70:70">
      <c r="BR136" s="2092"/>
    </row>
    <row r="137" spans="70:70">
      <c r="BR137" s="2092"/>
    </row>
    <row r="138" spans="70:70">
      <c r="BR138" s="2092"/>
    </row>
    <row r="139" spans="70:70">
      <c r="BR139" s="2094"/>
    </row>
    <row r="140" spans="70:70">
      <c r="BR140" s="2092"/>
    </row>
    <row r="141" spans="70:70">
      <c r="BR141" s="2092"/>
    </row>
    <row r="142" spans="70:70">
      <c r="BR142" s="2094"/>
    </row>
    <row r="143" spans="70:70">
      <c r="BR143" s="2096"/>
    </row>
    <row r="144" spans="70:70">
      <c r="BR144" s="2090"/>
    </row>
    <row r="145" spans="70:70">
      <c r="BR145" s="2094"/>
    </row>
    <row r="146" spans="70:70">
      <c r="BR146" s="2092"/>
    </row>
    <row r="147" spans="70:70">
      <c r="BR147" s="2092"/>
    </row>
    <row r="148" spans="70:70">
      <c r="BR148" s="2092"/>
    </row>
    <row r="149" spans="70:70">
      <c r="BR149" s="2092"/>
    </row>
    <row r="150" spans="70:70">
      <c r="BR150" s="2094"/>
    </row>
    <row r="151" spans="70:70">
      <c r="BR151" s="2092"/>
    </row>
    <row r="152" spans="70:70">
      <c r="BR152" s="2100"/>
    </row>
    <row r="153" spans="70:70">
      <c r="BR153" s="2100"/>
    </row>
    <row r="154" spans="70:70">
      <c r="BR154" s="2091"/>
    </row>
    <row r="155" spans="70:70">
      <c r="BR155" s="2096"/>
    </row>
    <row r="156" spans="70:70">
      <c r="BR156" s="2096"/>
    </row>
    <row r="157" spans="70:70">
      <c r="BR157" s="2090"/>
    </row>
    <row r="158" spans="70:70">
      <c r="BR158" s="2094"/>
    </row>
    <row r="159" spans="70:70">
      <c r="BR159" s="2092"/>
    </row>
    <row r="160" spans="70:70">
      <c r="BR160" s="2096"/>
    </row>
    <row r="161" spans="70:70">
      <c r="BR161" s="2090"/>
    </row>
    <row r="162" spans="70:70">
      <c r="BR162" s="2091"/>
    </row>
    <row r="163" spans="70:70">
      <c r="BR163" s="2091"/>
    </row>
    <row r="164" spans="70:70">
      <c r="BR164" s="2091"/>
    </row>
    <row r="165" spans="70:70">
      <c r="BR165" s="2091"/>
    </row>
    <row r="166" spans="70:70">
      <c r="BR166" s="2091"/>
    </row>
    <row r="167" spans="70:70">
      <c r="BR167" s="2091"/>
    </row>
    <row r="168" spans="70:70">
      <c r="BR168" s="2101"/>
    </row>
    <row r="169" spans="70:70">
      <c r="BR169" s="2099"/>
    </row>
    <row r="170" spans="70:70">
      <c r="BR170" s="2099"/>
    </row>
    <row r="171" spans="70:70">
      <c r="BR171" s="2099"/>
    </row>
    <row r="172" spans="70:70">
      <c r="BR172" s="2094"/>
    </row>
    <row r="173" spans="70:70">
      <c r="BR173" s="2090"/>
    </row>
    <row r="174" spans="70:70">
      <c r="BR174" s="2091"/>
    </row>
    <row r="175" spans="70:70">
      <c r="BR175" s="2091"/>
    </row>
    <row r="176" spans="70:70">
      <c r="BR176" s="2091"/>
    </row>
    <row r="177" spans="70:70">
      <c r="BR177" s="2091"/>
    </row>
    <row r="178" spans="70:70">
      <c r="BR178" s="2091"/>
    </row>
    <row r="179" spans="70:70">
      <c r="BR179" s="2091"/>
    </row>
    <row r="180" spans="70:70">
      <c r="BR180" s="2091"/>
    </row>
    <row r="181" spans="70:70">
      <c r="BR181" s="2091"/>
    </row>
    <row r="182" spans="70:70">
      <c r="BR182" s="2090"/>
    </row>
    <row r="183" spans="70:70">
      <c r="BR183" s="2098"/>
    </row>
    <row r="184" spans="70:70">
      <c r="BR184" s="2098"/>
    </row>
    <row r="185" spans="70:70">
      <c r="BR185" s="2098"/>
    </row>
    <row r="186" spans="70:70">
      <c r="BR186" s="2098"/>
    </row>
    <row r="187" spans="70:70">
      <c r="BR187" s="2098"/>
    </row>
    <row r="188" spans="70:70">
      <c r="BR188" s="2098"/>
    </row>
    <row r="189" spans="70:70">
      <c r="BR189" s="1469"/>
    </row>
    <row r="190" spans="70:70">
      <c r="BR190" s="2098"/>
    </row>
    <row r="191" spans="70:70">
      <c r="BR191" s="2091"/>
    </row>
    <row r="192" spans="70:70">
      <c r="BR192" s="2092"/>
    </row>
    <row r="193" spans="70:70">
      <c r="BR193" s="2092"/>
    </row>
    <row r="194" spans="70:70">
      <c r="BR194" s="2092"/>
    </row>
    <row r="195" spans="70:70">
      <c r="BR195" s="2092"/>
    </row>
    <row r="196" spans="70:70">
      <c r="BR196" s="2092"/>
    </row>
    <row r="197" spans="70:70">
      <c r="BR197" s="2092"/>
    </row>
    <row r="198" spans="70:70">
      <c r="BR198" s="2092"/>
    </row>
    <row r="199" spans="70:70">
      <c r="BR199" s="2090"/>
    </row>
  </sheetData>
  <hyperlinks>
    <hyperlink ref="A1" location="Menu!A1" display="Return to Menu"/>
  </hyperlinks>
  <pageMargins left="0.23622047244094499" right="0.23622047244094499" top="0.74803149606299202" bottom="0.74803149606299202" header="0.31496062992126" footer="0.31496062992126"/>
  <pageSetup paperSize="9" scale="10" firstPageNumber="178" orientation="landscape" useFirstPageNumber="1" r:id="rId1"/>
  <headerFooter alignWithMargins="0"/>
  <colBreaks count="1" manualBreakCount="1">
    <brk id="23" max="102" man="1"/>
  </colBreaks>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view="pageBreakPreview" zoomScaleNormal="100" zoomScaleSheetLayoutView="100" workbookViewId="0"/>
  </sheetViews>
  <sheetFormatPr defaultColWidth="10.7109375" defaultRowHeight="12.75"/>
  <cols>
    <col min="1" max="1" width="34.140625" style="2986" customWidth="1"/>
    <col min="2" max="4" width="9.28515625" style="2982" customWidth="1"/>
    <col min="5" max="233" width="9.140625" style="2982" customWidth="1"/>
    <col min="234" max="234" width="17.140625" style="2982" customWidth="1"/>
    <col min="235" max="237" width="10.7109375" style="2982" customWidth="1"/>
    <col min="238" max="238" width="11.5703125" style="2982" customWidth="1"/>
    <col min="239" max="244" width="10.7109375" style="2982"/>
    <col min="245" max="245" width="17.140625" style="2982" customWidth="1"/>
    <col min="246" max="248" width="10.7109375" style="2982" customWidth="1"/>
    <col min="249" max="250" width="11.5703125" style="2982" customWidth="1"/>
    <col min="251" max="253" width="9.28515625" style="2982" customWidth="1"/>
    <col min="254" max="257" width="10.7109375" style="2982"/>
    <col min="258" max="258" width="34.140625" style="2982" customWidth="1"/>
    <col min="259" max="260" width="9.28515625" style="2982" customWidth="1"/>
    <col min="261" max="489" width="9.140625" style="2982" customWidth="1"/>
    <col min="490" max="490" width="17.140625" style="2982" customWidth="1"/>
    <col min="491" max="493" width="10.7109375" style="2982" customWidth="1"/>
    <col min="494" max="494" width="11.5703125" style="2982" customWidth="1"/>
    <col min="495" max="500" width="10.7109375" style="2982"/>
    <col min="501" max="501" width="17.140625" style="2982" customWidth="1"/>
    <col min="502" max="504" width="10.7109375" style="2982" customWidth="1"/>
    <col min="505" max="506" width="11.5703125" style="2982" customWidth="1"/>
    <col min="507" max="509" width="9.28515625" style="2982" customWidth="1"/>
    <col min="510" max="513" width="10.7109375" style="2982"/>
    <col min="514" max="514" width="34.140625" style="2982" customWidth="1"/>
    <col min="515" max="516" width="9.28515625" style="2982" customWidth="1"/>
    <col min="517" max="745" width="9.140625" style="2982" customWidth="1"/>
    <col min="746" max="746" width="17.140625" style="2982" customWidth="1"/>
    <col min="747" max="749" width="10.7109375" style="2982" customWidth="1"/>
    <col min="750" max="750" width="11.5703125" style="2982" customWidth="1"/>
    <col min="751" max="756" width="10.7109375" style="2982"/>
    <col min="757" max="757" width="17.140625" style="2982" customWidth="1"/>
    <col min="758" max="760" width="10.7109375" style="2982" customWidth="1"/>
    <col min="761" max="762" width="11.5703125" style="2982" customWidth="1"/>
    <col min="763" max="765" width="9.28515625" style="2982" customWidth="1"/>
    <col min="766" max="769" width="10.7109375" style="2982"/>
    <col min="770" max="770" width="34.140625" style="2982" customWidth="1"/>
    <col min="771" max="772" width="9.28515625" style="2982" customWidth="1"/>
    <col min="773" max="1001" width="9.140625" style="2982" customWidth="1"/>
    <col min="1002" max="1002" width="17.140625" style="2982" customWidth="1"/>
    <col min="1003" max="1005" width="10.7109375" style="2982" customWidth="1"/>
    <col min="1006" max="1006" width="11.5703125" style="2982" customWidth="1"/>
    <col min="1007" max="1012" width="10.7109375" style="2982"/>
    <col min="1013" max="1013" width="17.140625" style="2982" customWidth="1"/>
    <col min="1014" max="1016" width="10.7109375" style="2982" customWidth="1"/>
    <col min="1017" max="1018" width="11.5703125" style="2982" customWidth="1"/>
    <col min="1019" max="1021" width="9.28515625" style="2982" customWidth="1"/>
    <col min="1022" max="1025" width="10.7109375" style="2982"/>
    <col min="1026" max="1026" width="34.140625" style="2982" customWidth="1"/>
    <col min="1027" max="1028" width="9.28515625" style="2982" customWidth="1"/>
    <col min="1029" max="1257" width="9.140625" style="2982" customWidth="1"/>
    <col min="1258" max="1258" width="17.140625" style="2982" customWidth="1"/>
    <col min="1259" max="1261" width="10.7109375" style="2982" customWidth="1"/>
    <col min="1262" max="1262" width="11.5703125" style="2982" customWidth="1"/>
    <col min="1263" max="1268" width="10.7109375" style="2982"/>
    <col min="1269" max="1269" width="17.140625" style="2982" customWidth="1"/>
    <col min="1270" max="1272" width="10.7109375" style="2982" customWidth="1"/>
    <col min="1273" max="1274" width="11.5703125" style="2982" customWidth="1"/>
    <col min="1275" max="1277" width="9.28515625" style="2982" customWidth="1"/>
    <col min="1278" max="1281" width="10.7109375" style="2982"/>
    <col min="1282" max="1282" width="34.140625" style="2982" customWidth="1"/>
    <col min="1283" max="1284" width="9.28515625" style="2982" customWidth="1"/>
    <col min="1285" max="1513" width="9.140625" style="2982" customWidth="1"/>
    <col min="1514" max="1514" width="17.140625" style="2982" customWidth="1"/>
    <col min="1515" max="1517" width="10.7109375" style="2982" customWidth="1"/>
    <col min="1518" max="1518" width="11.5703125" style="2982" customWidth="1"/>
    <col min="1519" max="1524" width="10.7109375" style="2982"/>
    <col min="1525" max="1525" width="17.140625" style="2982" customWidth="1"/>
    <col min="1526" max="1528" width="10.7109375" style="2982" customWidth="1"/>
    <col min="1529" max="1530" width="11.5703125" style="2982" customWidth="1"/>
    <col min="1531" max="1533" width="9.28515625" style="2982" customWidth="1"/>
    <col min="1534" max="1537" width="10.7109375" style="2982"/>
    <col min="1538" max="1538" width="34.140625" style="2982" customWidth="1"/>
    <col min="1539" max="1540" width="9.28515625" style="2982" customWidth="1"/>
    <col min="1541" max="1769" width="9.140625" style="2982" customWidth="1"/>
    <col min="1770" max="1770" width="17.140625" style="2982" customWidth="1"/>
    <col min="1771" max="1773" width="10.7109375" style="2982" customWidth="1"/>
    <col min="1774" max="1774" width="11.5703125" style="2982" customWidth="1"/>
    <col min="1775" max="1780" width="10.7109375" style="2982"/>
    <col min="1781" max="1781" width="17.140625" style="2982" customWidth="1"/>
    <col min="1782" max="1784" width="10.7109375" style="2982" customWidth="1"/>
    <col min="1785" max="1786" width="11.5703125" style="2982" customWidth="1"/>
    <col min="1787" max="1789" width="9.28515625" style="2982" customWidth="1"/>
    <col min="1790" max="1793" width="10.7109375" style="2982"/>
    <col min="1794" max="1794" width="34.140625" style="2982" customWidth="1"/>
    <col min="1795" max="1796" width="9.28515625" style="2982" customWidth="1"/>
    <col min="1797" max="2025" width="9.140625" style="2982" customWidth="1"/>
    <col min="2026" max="2026" width="17.140625" style="2982" customWidth="1"/>
    <col min="2027" max="2029" width="10.7109375" style="2982" customWidth="1"/>
    <col min="2030" max="2030" width="11.5703125" style="2982" customWidth="1"/>
    <col min="2031" max="2036" width="10.7109375" style="2982"/>
    <col min="2037" max="2037" width="17.140625" style="2982" customWidth="1"/>
    <col min="2038" max="2040" width="10.7109375" style="2982" customWidth="1"/>
    <col min="2041" max="2042" width="11.5703125" style="2982" customWidth="1"/>
    <col min="2043" max="2045" width="9.28515625" style="2982" customWidth="1"/>
    <col min="2046" max="2049" width="10.7109375" style="2982"/>
    <col min="2050" max="2050" width="34.140625" style="2982" customWidth="1"/>
    <col min="2051" max="2052" width="9.28515625" style="2982" customWidth="1"/>
    <col min="2053" max="2281" width="9.140625" style="2982" customWidth="1"/>
    <col min="2282" max="2282" width="17.140625" style="2982" customWidth="1"/>
    <col min="2283" max="2285" width="10.7109375" style="2982" customWidth="1"/>
    <col min="2286" max="2286" width="11.5703125" style="2982" customWidth="1"/>
    <col min="2287" max="2292" width="10.7109375" style="2982"/>
    <col min="2293" max="2293" width="17.140625" style="2982" customWidth="1"/>
    <col min="2294" max="2296" width="10.7109375" style="2982" customWidth="1"/>
    <col min="2297" max="2298" width="11.5703125" style="2982" customWidth="1"/>
    <col min="2299" max="2301" width="9.28515625" style="2982" customWidth="1"/>
    <col min="2302" max="2305" width="10.7109375" style="2982"/>
    <col min="2306" max="2306" width="34.140625" style="2982" customWidth="1"/>
    <col min="2307" max="2308" width="9.28515625" style="2982" customWidth="1"/>
    <col min="2309" max="2537" width="9.140625" style="2982" customWidth="1"/>
    <col min="2538" max="2538" width="17.140625" style="2982" customWidth="1"/>
    <col min="2539" max="2541" width="10.7109375" style="2982" customWidth="1"/>
    <col min="2542" max="2542" width="11.5703125" style="2982" customWidth="1"/>
    <col min="2543" max="2548" width="10.7109375" style="2982"/>
    <col min="2549" max="2549" width="17.140625" style="2982" customWidth="1"/>
    <col min="2550" max="2552" width="10.7109375" style="2982" customWidth="1"/>
    <col min="2553" max="2554" width="11.5703125" style="2982" customWidth="1"/>
    <col min="2555" max="2557" width="9.28515625" style="2982" customWidth="1"/>
    <col min="2558" max="2561" width="10.7109375" style="2982"/>
    <col min="2562" max="2562" width="34.140625" style="2982" customWidth="1"/>
    <col min="2563" max="2564" width="9.28515625" style="2982" customWidth="1"/>
    <col min="2565" max="2793" width="9.140625" style="2982" customWidth="1"/>
    <col min="2794" max="2794" width="17.140625" style="2982" customWidth="1"/>
    <col min="2795" max="2797" width="10.7109375" style="2982" customWidth="1"/>
    <col min="2798" max="2798" width="11.5703125" style="2982" customWidth="1"/>
    <col min="2799" max="2804" width="10.7109375" style="2982"/>
    <col min="2805" max="2805" width="17.140625" style="2982" customWidth="1"/>
    <col min="2806" max="2808" width="10.7109375" style="2982" customWidth="1"/>
    <col min="2809" max="2810" width="11.5703125" style="2982" customWidth="1"/>
    <col min="2811" max="2813" width="9.28515625" style="2982" customWidth="1"/>
    <col min="2814" max="2817" width="10.7109375" style="2982"/>
    <col min="2818" max="2818" width="34.140625" style="2982" customWidth="1"/>
    <col min="2819" max="2820" width="9.28515625" style="2982" customWidth="1"/>
    <col min="2821" max="3049" width="9.140625" style="2982" customWidth="1"/>
    <col min="3050" max="3050" width="17.140625" style="2982" customWidth="1"/>
    <col min="3051" max="3053" width="10.7109375" style="2982" customWidth="1"/>
    <col min="3054" max="3054" width="11.5703125" style="2982" customWidth="1"/>
    <col min="3055" max="3060" width="10.7109375" style="2982"/>
    <col min="3061" max="3061" width="17.140625" style="2982" customWidth="1"/>
    <col min="3062" max="3064" width="10.7109375" style="2982" customWidth="1"/>
    <col min="3065" max="3066" width="11.5703125" style="2982" customWidth="1"/>
    <col min="3067" max="3069" width="9.28515625" style="2982" customWidth="1"/>
    <col min="3070" max="3073" width="10.7109375" style="2982"/>
    <col min="3074" max="3074" width="34.140625" style="2982" customWidth="1"/>
    <col min="3075" max="3076" width="9.28515625" style="2982" customWidth="1"/>
    <col min="3077" max="3305" width="9.140625" style="2982" customWidth="1"/>
    <col min="3306" max="3306" width="17.140625" style="2982" customWidth="1"/>
    <col min="3307" max="3309" width="10.7109375" style="2982" customWidth="1"/>
    <col min="3310" max="3310" width="11.5703125" style="2982" customWidth="1"/>
    <col min="3311" max="3316" width="10.7109375" style="2982"/>
    <col min="3317" max="3317" width="17.140625" style="2982" customWidth="1"/>
    <col min="3318" max="3320" width="10.7109375" style="2982" customWidth="1"/>
    <col min="3321" max="3322" width="11.5703125" style="2982" customWidth="1"/>
    <col min="3323" max="3325" width="9.28515625" style="2982" customWidth="1"/>
    <col min="3326" max="3329" width="10.7109375" style="2982"/>
    <col min="3330" max="3330" width="34.140625" style="2982" customWidth="1"/>
    <col min="3331" max="3332" width="9.28515625" style="2982" customWidth="1"/>
    <col min="3333" max="3561" width="9.140625" style="2982" customWidth="1"/>
    <col min="3562" max="3562" width="17.140625" style="2982" customWidth="1"/>
    <col min="3563" max="3565" width="10.7109375" style="2982" customWidth="1"/>
    <col min="3566" max="3566" width="11.5703125" style="2982" customWidth="1"/>
    <col min="3567" max="3572" width="10.7109375" style="2982"/>
    <col min="3573" max="3573" width="17.140625" style="2982" customWidth="1"/>
    <col min="3574" max="3576" width="10.7109375" style="2982" customWidth="1"/>
    <col min="3577" max="3578" width="11.5703125" style="2982" customWidth="1"/>
    <col min="3579" max="3581" width="9.28515625" style="2982" customWidth="1"/>
    <col min="3582" max="3585" width="10.7109375" style="2982"/>
    <col min="3586" max="3586" width="34.140625" style="2982" customWidth="1"/>
    <col min="3587" max="3588" width="9.28515625" style="2982" customWidth="1"/>
    <col min="3589" max="3817" width="9.140625" style="2982" customWidth="1"/>
    <col min="3818" max="3818" width="17.140625" style="2982" customWidth="1"/>
    <col min="3819" max="3821" width="10.7109375" style="2982" customWidth="1"/>
    <col min="3822" max="3822" width="11.5703125" style="2982" customWidth="1"/>
    <col min="3823" max="3828" width="10.7109375" style="2982"/>
    <col min="3829" max="3829" width="17.140625" style="2982" customWidth="1"/>
    <col min="3830" max="3832" width="10.7109375" style="2982" customWidth="1"/>
    <col min="3833" max="3834" width="11.5703125" style="2982" customWidth="1"/>
    <col min="3835" max="3837" width="9.28515625" style="2982" customWidth="1"/>
    <col min="3838" max="3841" width="10.7109375" style="2982"/>
    <col min="3842" max="3842" width="34.140625" style="2982" customWidth="1"/>
    <col min="3843" max="3844" width="9.28515625" style="2982" customWidth="1"/>
    <col min="3845" max="4073" width="9.140625" style="2982" customWidth="1"/>
    <col min="4074" max="4074" width="17.140625" style="2982" customWidth="1"/>
    <col min="4075" max="4077" width="10.7109375" style="2982" customWidth="1"/>
    <col min="4078" max="4078" width="11.5703125" style="2982" customWidth="1"/>
    <col min="4079" max="4084" width="10.7109375" style="2982"/>
    <col min="4085" max="4085" width="17.140625" style="2982" customWidth="1"/>
    <col min="4086" max="4088" width="10.7109375" style="2982" customWidth="1"/>
    <col min="4089" max="4090" width="11.5703125" style="2982" customWidth="1"/>
    <col min="4091" max="4093" width="9.28515625" style="2982" customWidth="1"/>
    <col min="4094" max="4097" width="10.7109375" style="2982"/>
    <col min="4098" max="4098" width="34.140625" style="2982" customWidth="1"/>
    <col min="4099" max="4100" width="9.28515625" style="2982" customWidth="1"/>
    <col min="4101" max="4329" width="9.140625" style="2982" customWidth="1"/>
    <col min="4330" max="4330" width="17.140625" style="2982" customWidth="1"/>
    <col min="4331" max="4333" width="10.7109375" style="2982" customWidth="1"/>
    <col min="4334" max="4334" width="11.5703125" style="2982" customWidth="1"/>
    <col min="4335" max="4340" width="10.7109375" style="2982"/>
    <col min="4341" max="4341" width="17.140625" style="2982" customWidth="1"/>
    <col min="4342" max="4344" width="10.7109375" style="2982" customWidth="1"/>
    <col min="4345" max="4346" width="11.5703125" style="2982" customWidth="1"/>
    <col min="4347" max="4349" width="9.28515625" style="2982" customWidth="1"/>
    <col min="4350" max="4353" width="10.7109375" style="2982"/>
    <col min="4354" max="4354" width="34.140625" style="2982" customWidth="1"/>
    <col min="4355" max="4356" width="9.28515625" style="2982" customWidth="1"/>
    <col min="4357" max="4585" width="9.140625" style="2982" customWidth="1"/>
    <col min="4586" max="4586" width="17.140625" style="2982" customWidth="1"/>
    <col min="4587" max="4589" width="10.7109375" style="2982" customWidth="1"/>
    <col min="4590" max="4590" width="11.5703125" style="2982" customWidth="1"/>
    <col min="4591" max="4596" width="10.7109375" style="2982"/>
    <col min="4597" max="4597" width="17.140625" style="2982" customWidth="1"/>
    <col min="4598" max="4600" width="10.7109375" style="2982" customWidth="1"/>
    <col min="4601" max="4602" width="11.5703125" style="2982" customWidth="1"/>
    <col min="4603" max="4605" width="9.28515625" style="2982" customWidth="1"/>
    <col min="4606" max="4609" width="10.7109375" style="2982"/>
    <col min="4610" max="4610" width="34.140625" style="2982" customWidth="1"/>
    <col min="4611" max="4612" width="9.28515625" style="2982" customWidth="1"/>
    <col min="4613" max="4841" width="9.140625" style="2982" customWidth="1"/>
    <col min="4842" max="4842" width="17.140625" style="2982" customWidth="1"/>
    <col min="4843" max="4845" width="10.7109375" style="2982" customWidth="1"/>
    <col min="4846" max="4846" width="11.5703125" style="2982" customWidth="1"/>
    <col min="4847" max="4852" width="10.7109375" style="2982"/>
    <col min="4853" max="4853" width="17.140625" style="2982" customWidth="1"/>
    <col min="4854" max="4856" width="10.7109375" style="2982" customWidth="1"/>
    <col min="4857" max="4858" width="11.5703125" style="2982" customWidth="1"/>
    <col min="4859" max="4861" width="9.28515625" style="2982" customWidth="1"/>
    <col min="4862" max="4865" width="10.7109375" style="2982"/>
    <col min="4866" max="4866" width="34.140625" style="2982" customWidth="1"/>
    <col min="4867" max="4868" width="9.28515625" style="2982" customWidth="1"/>
    <col min="4869" max="5097" width="9.140625" style="2982" customWidth="1"/>
    <col min="5098" max="5098" width="17.140625" style="2982" customWidth="1"/>
    <col min="5099" max="5101" width="10.7109375" style="2982" customWidth="1"/>
    <col min="5102" max="5102" width="11.5703125" style="2982" customWidth="1"/>
    <col min="5103" max="5108" width="10.7109375" style="2982"/>
    <col min="5109" max="5109" width="17.140625" style="2982" customWidth="1"/>
    <col min="5110" max="5112" width="10.7109375" style="2982" customWidth="1"/>
    <col min="5113" max="5114" width="11.5703125" style="2982" customWidth="1"/>
    <col min="5115" max="5117" width="9.28515625" style="2982" customWidth="1"/>
    <col min="5118" max="5121" width="10.7109375" style="2982"/>
    <col min="5122" max="5122" width="34.140625" style="2982" customWidth="1"/>
    <col min="5123" max="5124" width="9.28515625" style="2982" customWidth="1"/>
    <col min="5125" max="5353" width="9.140625" style="2982" customWidth="1"/>
    <col min="5354" max="5354" width="17.140625" style="2982" customWidth="1"/>
    <col min="5355" max="5357" width="10.7109375" style="2982" customWidth="1"/>
    <col min="5358" max="5358" width="11.5703125" style="2982" customWidth="1"/>
    <col min="5359" max="5364" width="10.7109375" style="2982"/>
    <col min="5365" max="5365" width="17.140625" style="2982" customWidth="1"/>
    <col min="5366" max="5368" width="10.7109375" style="2982" customWidth="1"/>
    <col min="5369" max="5370" width="11.5703125" style="2982" customWidth="1"/>
    <col min="5371" max="5373" width="9.28515625" style="2982" customWidth="1"/>
    <col min="5374" max="5377" width="10.7109375" style="2982"/>
    <col min="5378" max="5378" width="34.140625" style="2982" customWidth="1"/>
    <col min="5379" max="5380" width="9.28515625" style="2982" customWidth="1"/>
    <col min="5381" max="5609" width="9.140625" style="2982" customWidth="1"/>
    <col min="5610" max="5610" width="17.140625" style="2982" customWidth="1"/>
    <col min="5611" max="5613" width="10.7109375" style="2982" customWidth="1"/>
    <col min="5614" max="5614" width="11.5703125" style="2982" customWidth="1"/>
    <col min="5615" max="5620" width="10.7109375" style="2982"/>
    <col min="5621" max="5621" width="17.140625" style="2982" customWidth="1"/>
    <col min="5622" max="5624" width="10.7109375" style="2982" customWidth="1"/>
    <col min="5625" max="5626" width="11.5703125" style="2982" customWidth="1"/>
    <col min="5627" max="5629" width="9.28515625" style="2982" customWidth="1"/>
    <col min="5630" max="5633" width="10.7109375" style="2982"/>
    <col min="5634" max="5634" width="34.140625" style="2982" customWidth="1"/>
    <col min="5635" max="5636" width="9.28515625" style="2982" customWidth="1"/>
    <col min="5637" max="5865" width="9.140625" style="2982" customWidth="1"/>
    <col min="5866" max="5866" width="17.140625" style="2982" customWidth="1"/>
    <col min="5867" max="5869" width="10.7109375" style="2982" customWidth="1"/>
    <col min="5870" max="5870" width="11.5703125" style="2982" customWidth="1"/>
    <col min="5871" max="5876" width="10.7109375" style="2982"/>
    <col min="5877" max="5877" width="17.140625" style="2982" customWidth="1"/>
    <col min="5878" max="5880" width="10.7109375" style="2982" customWidth="1"/>
    <col min="5881" max="5882" width="11.5703125" style="2982" customWidth="1"/>
    <col min="5883" max="5885" width="9.28515625" style="2982" customWidth="1"/>
    <col min="5886" max="5889" width="10.7109375" style="2982"/>
    <col min="5890" max="5890" width="34.140625" style="2982" customWidth="1"/>
    <col min="5891" max="5892" width="9.28515625" style="2982" customWidth="1"/>
    <col min="5893" max="6121" width="9.140625" style="2982" customWidth="1"/>
    <col min="6122" max="6122" width="17.140625" style="2982" customWidth="1"/>
    <col min="6123" max="6125" width="10.7109375" style="2982" customWidth="1"/>
    <col min="6126" max="6126" width="11.5703125" style="2982" customWidth="1"/>
    <col min="6127" max="6132" width="10.7109375" style="2982"/>
    <col min="6133" max="6133" width="17.140625" style="2982" customWidth="1"/>
    <col min="6134" max="6136" width="10.7109375" style="2982" customWidth="1"/>
    <col min="6137" max="6138" width="11.5703125" style="2982" customWidth="1"/>
    <col min="6139" max="6141" width="9.28515625" style="2982" customWidth="1"/>
    <col min="6142" max="6145" width="10.7109375" style="2982"/>
    <col min="6146" max="6146" width="34.140625" style="2982" customWidth="1"/>
    <col min="6147" max="6148" width="9.28515625" style="2982" customWidth="1"/>
    <col min="6149" max="6377" width="9.140625" style="2982" customWidth="1"/>
    <col min="6378" max="6378" width="17.140625" style="2982" customWidth="1"/>
    <col min="6379" max="6381" width="10.7109375" style="2982" customWidth="1"/>
    <col min="6382" max="6382" width="11.5703125" style="2982" customWidth="1"/>
    <col min="6383" max="6388" width="10.7109375" style="2982"/>
    <col min="6389" max="6389" width="17.140625" style="2982" customWidth="1"/>
    <col min="6390" max="6392" width="10.7109375" style="2982" customWidth="1"/>
    <col min="6393" max="6394" width="11.5703125" style="2982" customWidth="1"/>
    <col min="6395" max="6397" width="9.28515625" style="2982" customWidth="1"/>
    <col min="6398" max="6401" width="10.7109375" style="2982"/>
    <col min="6402" max="6402" width="34.140625" style="2982" customWidth="1"/>
    <col min="6403" max="6404" width="9.28515625" style="2982" customWidth="1"/>
    <col min="6405" max="6633" width="9.140625" style="2982" customWidth="1"/>
    <col min="6634" max="6634" width="17.140625" style="2982" customWidth="1"/>
    <col min="6635" max="6637" width="10.7109375" style="2982" customWidth="1"/>
    <col min="6638" max="6638" width="11.5703125" style="2982" customWidth="1"/>
    <col min="6639" max="6644" width="10.7109375" style="2982"/>
    <col min="6645" max="6645" width="17.140625" style="2982" customWidth="1"/>
    <col min="6646" max="6648" width="10.7109375" style="2982" customWidth="1"/>
    <col min="6649" max="6650" width="11.5703125" style="2982" customWidth="1"/>
    <col min="6651" max="6653" width="9.28515625" style="2982" customWidth="1"/>
    <col min="6654" max="6657" width="10.7109375" style="2982"/>
    <col min="6658" max="6658" width="34.140625" style="2982" customWidth="1"/>
    <col min="6659" max="6660" width="9.28515625" style="2982" customWidth="1"/>
    <col min="6661" max="6889" width="9.140625" style="2982" customWidth="1"/>
    <col min="6890" max="6890" width="17.140625" style="2982" customWidth="1"/>
    <col min="6891" max="6893" width="10.7109375" style="2982" customWidth="1"/>
    <col min="6894" max="6894" width="11.5703125" style="2982" customWidth="1"/>
    <col min="6895" max="6900" width="10.7109375" style="2982"/>
    <col min="6901" max="6901" width="17.140625" style="2982" customWidth="1"/>
    <col min="6902" max="6904" width="10.7109375" style="2982" customWidth="1"/>
    <col min="6905" max="6906" width="11.5703125" style="2982" customWidth="1"/>
    <col min="6907" max="6909" width="9.28515625" style="2982" customWidth="1"/>
    <col min="6910" max="6913" width="10.7109375" style="2982"/>
    <col min="6914" max="6914" width="34.140625" style="2982" customWidth="1"/>
    <col min="6915" max="6916" width="9.28515625" style="2982" customWidth="1"/>
    <col min="6917" max="7145" width="9.140625" style="2982" customWidth="1"/>
    <col min="7146" max="7146" width="17.140625" style="2982" customWidth="1"/>
    <col min="7147" max="7149" width="10.7109375" style="2982" customWidth="1"/>
    <col min="7150" max="7150" width="11.5703125" style="2982" customWidth="1"/>
    <col min="7151" max="7156" width="10.7109375" style="2982"/>
    <col min="7157" max="7157" width="17.140625" style="2982" customWidth="1"/>
    <col min="7158" max="7160" width="10.7109375" style="2982" customWidth="1"/>
    <col min="7161" max="7162" width="11.5703125" style="2982" customWidth="1"/>
    <col min="7163" max="7165" width="9.28515625" style="2982" customWidth="1"/>
    <col min="7166" max="7169" width="10.7109375" style="2982"/>
    <col min="7170" max="7170" width="34.140625" style="2982" customWidth="1"/>
    <col min="7171" max="7172" width="9.28515625" style="2982" customWidth="1"/>
    <col min="7173" max="7401" width="9.140625" style="2982" customWidth="1"/>
    <col min="7402" max="7402" width="17.140625" style="2982" customWidth="1"/>
    <col min="7403" max="7405" width="10.7109375" style="2982" customWidth="1"/>
    <col min="7406" max="7406" width="11.5703125" style="2982" customWidth="1"/>
    <col min="7407" max="7412" width="10.7109375" style="2982"/>
    <col min="7413" max="7413" width="17.140625" style="2982" customWidth="1"/>
    <col min="7414" max="7416" width="10.7109375" style="2982" customWidth="1"/>
    <col min="7417" max="7418" width="11.5703125" style="2982" customWidth="1"/>
    <col min="7419" max="7421" width="9.28515625" style="2982" customWidth="1"/>
    <col min="7422" max="7425" width="10.7109375" style="2982"/>
    <col min="7426" max="7426" width="34.140625" style="2982" customWidth="1"/>
    <col min="7427" max="7428" width="9.28515625" style="2982" customWidth="1"/>
    <col min="7429" max="7657" width="9.140625" style="2982" customWidth="1"/>
    <col min="7658" max="7658" width="17.140625" style="2982" customWidth="1"/>
    <col min="7659" max="7661" width="10.7109375" style="2982" customWidth="1"/>
    <col min="7662" max="7662" width="11.5703125" style="2982" customWidth="1"/>
    <col min="7663" max="7668" width="10.7109375" style="2982"/>
    <col min="7669" max="7669" width="17.140625" style="2982" customWidth="1"/>
    <col min="7670" max="7672" width="10.7109375" style="2982" customWidth="1"/>
    <col min="7673" max="7674" width="11.5703125" style="2982" customWidth="1"/>
    <col min="7675" max="7677" width="9.28515625" style="2982" customWidth="1"/>
    <col min="7678" max="7681" width="10.7109375" style="2982"/>
    <col min="7682" max="7682" width="34.140625" style="2982" customWidth="1"/>
    <col min="7683" max="7684" width="9.28515625" style="2982" customWidth="1"/>
    <col min="7685" max="7913" width="9.140625" style="2982" customWidth="1"/>
    <col min="7914" max="7914" width="17.140625" style="2982" customWidth="1"/>
    <col min="7915" max="7917" width="10.7109375" style="2982" customWidth="1"/>
    <col min="7918" max="7918" width="11.5703125" style="2982" customWidth="1"/>
    <col min="7919" max="7924" width="10.7109375" style="2982"/>
    <col min="7925" max="7925" width="17.140625" style="2982" customWidth="1"/>
    <col min="7926" max="7928" width="10.7109375" style="2982" customWidth="1"/>
    <col min="7929" max="7930" width="11.5703125" style="2982" customWidth="1"/>
    <col min="7931" max="7933" width="9.28515625" style="2982" customWidth="1"/>
    <col min="7934" max="7937" width="10.7109375" style="2982"/>
    <col min="7938" max="7938" width="34.140625" style="2982" customWidth="1"/>
    <col min="7939" max="7940" width="9.28515625" style="2982" customWidth="1"/>
    <col min="7941" max="8169" width="9.140625" style="2982" customWidth="1"/>
    <col min="8170" max="8170" width="17.140625" style="2982" customWidth="1"/>
    <col min="8171" max="8173" width="10.7109375" style="2982" customWidth="1"/>
    <col min="8174" max="8174" width="11.5703125" style="2982" customWidth="1"/>
    <col min="8175" max="8180" width="10.7109375" style="2982"/>
    <col min="8181" max="8181" width="17.140625" style="2982" customWidth="1"/>
    <col min="8182" max="8184" width="10.7109375" style="2982" customWidth="1"/>
    <col min="8185" max="8186" width="11.5703125" style="2982" customWidth="1"/>
    <col min="8187" max="8189" width="9.28515625" style="2982" customWidth="1"/>
    <col min="8190" max="8193" width="10.7109375" style="2982"/>
    <col min="8194" max="8194" width="34.140625" style="2982" customWidth="1"/>
    <col min="8195" max="8196" width="9.28515625" style="2982" customWidth="1"/>
    <col min="8197" max="8425" width="9.140625" style="2982" customWidth="1"/>
    <col min="8426" max="8426" width="17.140625" style="2982" customWidth="1"/>
    <col min="8427" max="8429" width="10.7109375" style="2982" customWidth="1"/>
    <col min="8430" max="8430" width="11.5703125" style="2982" customWidth="1"/>
    <col min="8431" max="8436" width="10.7109375" style="2982"/>
    <col min="8437" max="8437" width="17.140625" style="2982" customWidth="1"/>
    <col min="8438" max="8440" width="10.7109375" style="2982" customWidth="1"/>
    <col min="8441" max="8442" width="11.5703125" style="2982" customWidth="1"/>
    <col min="8443" max="8445" width="9.28515625" style="2982" customWidth="1"/>
    <col min="8446" max="8449" width="10.7109375" style="2982"/>
    <col min="8450" max="8450" width="34.140625" style="2982" customWidth="1"/>
    <col min="8451" max="8452" width="9.28515625" style="2982" customWidth="1"/>
    <col min="8453" max="8681" width="9.140625" style="2982" customWidth="1"/>
    <col min="8682" max="8682" width="17.140625" style="2982" customWidth="1"/>
    <col min="8683" max="8685" width="10.7109375" style="2982" customWidth="1"/>
    <col min="8686" max="8686" width="11.5703125" style="2982" customWidth="1"/>
    <col min="8687" max="8692" width="10.7109375" style="2982"/>
    <col min="8693" max="8693" width="17.140625" style="2982" customWidth="1"/>
    <col min="8694" max="8696" width="10.7109375" style="2982" customWidth="1"/>
    <col min="8697" max="8698" width="11.5703125" style="2982" customWidth="1"/>
    <col min="8699" max="8701" width="9.28515625" style="2982" customWidth="1"/>
    <col min="8702" max="8705" width="10.7109375" style="2982"/>
    <col min="8706" max="8706" width="34.140625" style="2982" customWidth="1"/>
    <col min="8707" max="8708" width="9.28515625" style="2982" customWidth="1"/>
    <col min="8709" max="8937" width="9.140625" style="2982" customWidth="1"/>
    <col min="8938" max="8938" width="17.140625" style="2982" customWidth="1"/>
    <col min="8939" max="8941" width="10.7109375" style="2982" customWidth="1"/>
    <col min="8942" max="8942" width="11.5703125" style="2982" customWidth="1"/>
    <col min="8943" max="8948" width="10.7109375" style="2982"/>
    <col min="8949" max="8949" width="17.140625" style="2982" customWidth="1"/>
    <col min="8950" max="8952" width="10.7109375" style="2982" customWidth="1"/>
    <col min="8953" max="8954" width="11.5703125" style="2982" customWidth="1"/>
    <col min="8955" max="8957" width="9.28515625" style="2982" customWidth="1"/>
    <col min="8958" max="8961" width="10.7109375" style="2982"/>
    <col min="8962" max="8962" width="34.140625" style="2982" customWidth="1"/>
    <col min="8963" max="8964" width="9.28515625" style="2982" customWidth="1"/>
    <col min="8965" max="9193" width="9.140625" style="2982" customWidth="1"/>
    <col min="9194" max="9194" width="17.140625" style="2982" customWidth="1"/>
    <col min="9195" max="9197" width="10.7109375" style="2982" customWidth="1"/>
    <col min="9198" max="9198" width="11.5703125" style="2982" customWidth="1"/>
    <col min="9199" max="9204" width="10.7109375" style="2982"/>
    <col min="9205" max="9205" width="17.140625" style="2982" customWidth="1"/>
    <col min="9206" max="9208" width="10.7109375" style="2982" customWidth="1"/>
    <col min="9209" max="9210" width="11.5703125" style="2982" customWidth="1"/>
    <col min="9211" max="9213" width="9.28515625" style="2982" customWidth="1"/>
    <col min="9214" max="9217" width="10.7109375" style="2982"/>
    <col min="9218" max="9218" width="34.140625" style="2982" customWidth="1"/>
    <col min="9219" max="9220" width="9.28515625" style="2982" customWidth="1"/>
    <col min="9221" max="9449" width="9.140625" style="2982" customWidth="1"/>
    <col min="9450" max="9450" width="17.140625" style="2982" customWidth="1"/>
    <col min="9451" max="9453" width="10.7109375" style="2982" customWidth="1"/>
    <col min="9454" max="9454" width="11.5703125" style="2982" customWidth="1"/>
    <col min="9455" max="9460" width="10.7109375" style="2982"/>
    <col min="9461" max="9461" width="17.140625" style="2982" customWidth="1"/>
    <col min="9462" max="9464" width="10.7109375" style="2982" customWidth="1"/>
    <col min="9465" max="9466" width="11.5703125" style="2982" customWidth="1"/>
    <col min="9467" max="9469" width="9.28515625" style="2982" customWidth="1"/>
    <col min="9470" max="9473" width="10.7109375" style="2982"/>
    <col min="9474" max="9474" width="34.140625" style="2982" customWidth="1"/>
    <col min="9475" max="9476" width="9.28515625" style="2982" customWidth="1"/>
    <col min="9477" max="9705" width="9.140625" style="2982" customWidth="1"/>
    <col min="9706" max="9706" width="17.140625" style="2982" customWidth="1"/>
    <col min="9707" max="9709" width="10.7109375" style="2982" customWidth="1"/>
    <col min="9710" max="9710" width="11.5703125" style="2982" customWidth="1"/>
    <col min="9711" max="9716" width="10.7109375" style="2982"/>
    <col min="9717" max="9717" width="17.140625" style="2982" customWidth="1"/>
    <col min="9718" max="9720" width="10.7109375" style="2982" customWidth="1"/>
    <col min="9721" max="9722" width="11.5703125" style="2982" customWidth="1"/>
    <col min="9723" max="9725" width="9.28515625" style="2982" customWidth="1"/>
    <col min="9726" max="9729" width="10.7109375" style="2982"/>
    <col min="9730" max="9730" width="34.140625" style="2982" customWidth="1"/>
    <col min="9731" max="9732" width="9.28515625" style="2982" customWidth="1"/>
    <col min="9733" max="9961" width="9.140625" style="2982" customWidth="1"/>
    <col min="9962" max="9962" width="17.140625" style="2982" customWidth="1"/>
    <col min="9963" max="9965" width="10.7109375" style="2982" customWidth="1"/>
    <col min="9966" max="9966" width="11.5703125" style="2982" customWidth="1"/>
    <col min="9967" max="9972" width="10.7109375" style="2982"/>
    <col min="9973" max="9973" width="17.140625" style="2982" customWidth="1"/>
    <col min="9974" max="9976" width="10.7109375" style="2982" customWidth="1"/>
    <col min="9977" max="9978" width="11.5703125" style="2982" customWidth="1"/>
    <col min="9979" max="9981" width="9.28515625" style="2982" customWidth="1"/>
    <col min="9982" max="9985" width="10.7109375" style="2982"/>
    <col min="9986" max="9986" width="34.140625" style="2982" customWidth="1"/>
    <col min="9987" max="9988" width="9.28515625" style="2982" customWidth="1"/>
    <col min="9989" max="10217" width="9.140625" style="2982" customWidth="1"/>
    <col min="10218" max="10218" width="17.140625" style="2982" customWidth="1"/>
    <col min="10219" max="10221" width="10.7109375" style="2982" customWidth="1"/>
    <col min="10222" max="10222" width="11.5703125" style="2982" customWidth="1"/>
    <col min="10223" max="10228" width="10.7109375" style="2982"/>
    <col min="10229" max="10229" width="17.140625" style="2982" customWidth="1"/>
    <col min="10230" max="10232" width="10.7109375" style="2982" customWidth="1"/>
    <col min="10233" max="10234" width="11.5703125" style="2982" customWidth="1"/>
    <col min="10235" max="10237" width="9.28515625" style="2982" customWidth="1"/>
    <col min="10238" max="10241" width="10.7109375" style="2982"/>
    <col min="10242" max="10242" width="34.140625" style="2982" customWidth="1"/>
    <col min="10243" max="10244" width="9.28515625" style="2982" customWidth="1"/>
    <col min="10245" max="10473" width="9.140625" style="2982" customWidth="1"/>
    <col min="10474" max="10474" width="17.140625" style="2982" customWidth="1"/>
    <col min="10475" max="10477" width="10.7109375" style="2982" customWidth="1"/>
    <col min="10478" max="10478" width="11.5703125" style="2982" customWidth="1"/>
    <col min="10479" max="10484" width="10.7109375" style="2982"/>
    <col min="10485" max="10485" width="17.140625" style="2982" customWidth="1"/>
    <col min="10486" max="10488" width="10.7109375" style="2982" customWidth="1"/>
    <col min="10489" max="10490" width="11.5703125" style="2982" customWidth="1"/>
    <col min="10491" max="10493" width="9.28515625" style="2982" customWidth="1"/>
    <col min="10494" max="10497" width="10.7109375" style="2982"/>
    <col min="10498" max="10498" width="34.140625" style="2982" customWidth="1"/>
    <col min="10499" max="10500" width="9.28515625" style="2982" customWidth="1"/>
    <col min="10501" max="10729" width="9.140625" style="2982" customWidth="1"/>
    <col min="10730" max="10730" width="17.140625" style="2982" customWidth="1"/>
    <col min="10731" max="10733" width="10.7109375" style="2982" customWidth="1"/>
    <col min="10734" max="10734" width="11.5703125" style="2982" customWidth="1"/>
    <col min="10735" max="10740" width="10.7109375" style="2982"/>
    <col min="10741" max="10741" width="17.140625" style="2982" customWidth="1"/>
    <col min="10742" max="10744" width="10.7109375" style="2982" customWidth="1"/>
    <col min="10745" max="10746" width="11.5703125" style="2982" customWidth="1"/>
    <col min="10747" max="10749" width="9.28515625" style="2982" customWidth="1"/>
    <col min="10750" max="10753" width="10.7109375" style="2982"/>
    <col min="10754" max="10754" width="34.140625" style="2982" customWidth="1"/>
    <col min="10755" max="10756" width="9.28515625" style="2982" customWidth="1"/>
    <col min="10757" max="10985" width="9.140625" style="2982" customWidth="1"/>
    <col min="10986" max="10986" width="17.140625" style="2982" customWidth="1"/>
    <col min="10987" max="10989" width="10.7109375" style="2982" customWidth="1"/>
    <col min="10990" max="10990" width="11.5703125" style="2982" customWidth="1"/>
    <col min="10991" max="10996" width="10.7109375" style="2982"/>
    <col min="10997" max="10997" width="17.140625" style="2982" customWidth="1"/>
    <col min="10998" max="11000" width="10.7109375" style="2982" customWidth="1"/>
    <col min="11001" max="11002" width="11.5703125" style="2982" customWidth="1"/>
    <col min="11003" max="11005" width="9.28515625" style="2982" customWidth="1"/>
    <col min="11006" max="11009" width="10.7109375" style="2982"/>
    <col min="11010" max="11010" width="34.140625" style="2982" customWidth="1"/>
    <col min="11011" max="11012" width="9.28515625" style="2982" customWidth="1"/>
    <col min="11013" max="11241" width="9.140625" style="2982" customWidth="1"/>
    <col min="11242" max="11242" width="17.140625" style="2982" customWidth="1"/>
    <col min="11243" max="11245" width="10.7109375" style="2982" customWidth="1"/>
    <col min="11246" max="11246" width="11.5703125" style="2982" customWidth="1"/>
    <col min="11247" max="11252" width="10.7109375" style="2982"/>
    <col min="11253" max="11253" width="17.140625" style="2982" customWidth="1"/>
    <col min="11254" max="11256" width="10.7109375" style="2982" customWidth="1"/>
    <col min="11257" max="11258" width="11.5703125" style="2982" customWidth="1"/>
    <col min="11259" max="11261" width="9.28515625" style="2982" customWidth="1"/>
    <col min="11262" max="11265" width="10.7109375" style="2982"/>
    <col min="11266" max="11266" width="34.140625" style="2982" customWidth="1"/>
    <col min="11267" max="11268" width="9.28515625" style="2982" customWidth="1"/>
    <col min="11269" max="11497" width="9.140625" style="2982" customWidth="1"/>
    <col min="11498" max="11498" width="17.140625" style="2982" customWidth="1"/>
    <col min="11499" max="11501" width="10.7109375" style="2982" customWidth="1"/>
    <col min="11502" max="11502" width="11.5703125" style="2982" customWidth="1"/>
    <col min="11503" max="11508" width="10.7109375" style="2982"/>
    <col min="11509" max="11509" width="17.140625" style="2982" customWidth="1"/>
    <col min="11510" max="11512" width="10.7109375" style="2982" customWidth="1"/>
    <col min="11513" max="11514" width="11.5703125" style="2982" customWidth="1"/>
    <col min="11515" max="11517" width="9.28515625" style="2982" customWidth="1"/>
    <col min="11518" max="11521" width="10.7109375" style="2982"/>
    <col min="11522" max="11522" width="34.140625" style="2982" customWidth="1"/>
    <col min="11523" max="11524" width="9.28515625" style="2982" customWidth="1"/>
    <col min="11525" max="11753" width="9.140625" style="2982" customWidth="1"/>
    <col min="11754" max="11754" width="17.140625" style="2982" customWidth="1"/>
    <col min="11755" max="11757" width="10.7109375" style="2982" customWidth="1"/>
    <col min="11758" max="11758" width="11.5703125" style="2982" customWidth="1"/>
    <col min="11759" max="11764" width="10.7109375" style="2982"/>
    <col min="11765" max="11765" width="17.140625" style="2982" customWidth="1"/>
    <col min="11766" max="11768" width="10.7109375" style="2982" customWidth="1"/>
    <col min="11769" max="11770" width="11.5703125" style="2982" customWidth="1"/>
    <col min="11771" max="11773" width="9.28515625" style="2982" customWidth="1"/>
    <col min="11774" max="11777" width="10.7109375" style="2982"/>
    <col min="11778" max="11778" width="34.140625" style="2982" customWidth="1"/>
    <col min="11779" max="11780" width="9.28515625" style="2982" customWidth="1"/>
    <col min="11781" max="12009" width="9.140625" style="2982" customWidth="1"/>
    <col min="12010" max="12010" width="17.140625" style="2982" customWidth="1"/>
    <col min="12011" max="12013" width="10.7109375" style="2982" customWidth="1"/>
    <col min="12014" max="12014" width="11.5703125" style="2982" customWidth="1"/>
    <col min="12015" max="12020" width="10.7109375" style="2982"/>
    <col min="12021" max="12021" width="17.140625" style="2982" customWidth="1"/>
    <col min="12022" max="12024" width="10.7109375" style="2982" customWidth="1"/>
    <col min="12025" max="12026" width="11.5703125" style="2982" customWidth="1"/>
    <col min="12027" max="12029" width="9.28515625" style="2982" customWidth="1"/>
    <col min="12030" max="12033" width="10.7109375" style="2982"/>
    <col min="12034" max="12034" width="34.140625" style="2982" customWidth="1"/>
    <col min="12035" max="12036" width="9.28515625" style="2982" customWidth="1"/>
    <col min="12037" max="12265" width="9.140625" style="2982" customWidth="1"/>
    <col min="12266" max="12266" width="17.140625" style="2982" customWidth="1"/>
    <col min="12267" max="12269" width="10.7109375" style="2982" customWidth="1"/>
    <col min="12270" max="12270" width="11.5703125" style="2982" customWidth="1"/>
    <col min="12271" max="12276" width="10.7109375" style="2982"/>
    <col min="12277" max="12277" width="17.140625" style="2982" customWidth="1"/>
    <col min="12278" max="12280" width="10.7109375" style="2982" customWidth="1"/>
    <col min="12281" max="12282" width="11.5703125" style="2982" customWidth="1"/>
    <col min="12283" max="12285" width="9.28515625" style="2982" customWidth="1"/>
    <col min="12286" max="12289" width="10.7109375" style="2982"/>
    <col min="12290" max="12290" width="34.140625" style="2982" customWidth="1"/>
    <col min="12291" max="12292" width="9.28515625" style="2982" customWidth="1"/>
    <col min="12293" max="12521" width="9.140625" style="2982" customWidth="1"/>
    <col min="12522" max="12522" width="17.140625" style="2982" customWidth="1"/>
    <col min="12523" max="12525" width="10.7109375" style="2982" customWidth="1"/>
    <col min="12526" max="12526" width="11.5703125" style="2982" customWidth="1"/>
    <col min="12527" max="12532" width="10.7109375" style="2982"/>
    <col min="12533" max="12533" width="17.140625" style="2982" customWidth="1"/>
    <col min="12534" max="12536" width="10.7109375" style="2982" customWidth="1"/>
    <col min="12537" max="12538" width="11.5703125" style="2982" customWidth="1"/>
    <col min="12539" max="12541" width="9.28515625" style="2982" customWidth="1"/>
    <col min="12542" max="12545" width="10.7109375" style="2982"/>
    <col min="12546" max="12546" width="34.140625" style="2982" customWidth="1"/>
    <col min="12547" max="12548" width="9.28515625" style="2982" customWidth="1"/>
    <col min="12549" max="12777" width="9.140625" style="2982" customWidth="1"/>
    <col min="12778" max="12778" width="17.140625" style="2982" customWidth="1"/>
    <col min="12779" max="12781" width="10.7109375" style="2982" customWidth="1"/>
    <col min="12782" max="12782" width="11.5703125" style="2982" customWidth="1"/>
    <col min="12783" max="12788" width="10.7109375" style="2982"/>
    <col min="12789" max="12789" width="17.140625" style="2982" customWidth="1"/>
    <col min="12790" max="12792" width="10.7109375" style="2982" customWidth="1"/>
    <col min="12793" max="12794" width="11.5703125" style="2982" customWidth="1"/>
    <col min="12795" max="12797" width="9.28515625" style="2982" customWidth="1"/>
    <col min="12798" max="12801" width="10.7109375" style="2982"/>
    <col min="12802" max="12802" width="34.140625" style="2982" customWidth="1"/>
    <col min="12803" max="12804" width="9.28515625" style="2982" customWidth="1"/>
    <col min="12805" max="13033" width="9.140625" style="2982" customWidth="1"/>
    <col min="13034" max="13034" width="17.140625" style="2982" customWidth="1"/>
    <col min="13035" max="13037" width="10.7109375" style="2982" customWidth="1"/>
    <col min="13038" max="13038" width="11.5703125" style="2982" customWidth="1"/>
    <col min="13039" max="13044" width="10.7109375" style="2982"/>
    <col min="13045" max="13045" width="17.140625" style="2982" customWidth="1"/>
    <col min="13046" max="13048" width="10.7109375" style="2982" customWidth="1"/>
    <col min="13049" max="13050" width="11.5703125" style="2982" customWidth="1"/>
    <col min="13051" max="13053" width="9.28515625" style="2982" customWidth="1"/>
    <col min="13054" max="13057" width="10.7109375" style="2982"/>
    <col min="13058" max="13058" width="34.140625" style="2982" customWidth="1"/>
    <col min="13059" max="13060" width="9.28515625" style="2982" customWidth="1"/>
    <col min="13061" max="13289" width="9.140625" style="2982" customWidth="1"/>
    <col min="13290" max="13290" width="17.140625" style="2982" customWidth="1"/>
    <col min="13291" max="13293" width="10.7109375" style="2982" customWidth="1"/>
    <col min="13294" max="13294" width="11.5703125" style="2982" customWidth="1"/>
    <col min="13295" max="13300" width="10.7109375" style="2982"/>
    <col min="13301" max="13301" width="17.140625" style="2982" customWidth="1"/>
    <col min="13302" max="13304" width="10.7109375" style="2982" customWidth="1"/>
    <col min="13305" max="13306" width="11.5703125" style="2982" customWidth="1"/>
    <col min="13307" max="13309" width="9.28515625" style="2982" customWidth="1"/>
    <col min="13310" max="13313" width="10.7109375" style="2982"/>
    <col min="13314" max="13314" width="34.140625" style="2982" customWidth="1"/>
    <col min="13315" max="13316" width="9.28515625" style="2982" customWidth="1"/>
    <col min="13317" max="13545" width="9.140625" style="2982" customWidth="1"/>
    <col min="13546" max="13546" width="17.140625" style="2982" customWidth="1"/>
    <col min="13547" max="13549" width="10.7109375" style="2982" customWidth="1"/>
    <col min="13550" max="13550" width="11.5703125" style="2982" customWidth="1"/>
    <col min="13551" max="13556" width="10.7109375" style="2982"/>
    <col min="13557" max="13557" width="17.140625" style="2982" customWidth="1"/>
    <col min="13558" max="13560" width="10.7109375" style="2982" customWidth="1"/>
    <col min="13561" max="13562" width="11.5703125" style="2982" customWidth="1"/>
    <col min="13563" max="13565" width="9.28515625" style="2982" customWidth="1"/>
    <col min="13566" max="13569" width="10.7109375" style="2982"/>
    <col min="13570" max="13570" width="34.140625" style="2982" customWidth="1"/>
    <col min="13571" max="13572" width="9.28515625" style="2982" customWidth="1"/>
    <col min="13573" max="13801" width="9.140625" style="2982" customWidth="1"/>
    <col min="13802" max="13802" width="17.140625" style="2982" customWidth="1"/>
    <col min="13803" max="13805" width="10.7109375" style="2982" customWidth="1"/>
    <col min="13806" max="13806" width="11.5703125" style="2982" customWidth="1"/>
    <col min="13807" max="13812" width="10.7109375" style="2982"/>
    <col min="13813" max="13813" width="17.140625" style="2982" customWidth="1"/>
    <col min="13814" max="13816" width="10.7109375" style="2982" customWidth="1"/>
    <col min="13817" max="13818" width="11.5703125" style="2982" customWidth="1"/>
    <col min="13819" max="13821" width="9.28515625" style="2982" customWidth="1"/>
    <col min="13822" max="13825" width="10.7109375" style="2982"/>
    <col min="13826" max="13826" width="34.140625" style="2982" customWidth="1"/>
    <col min="13827" max="13828" width="9.28515625" style="2982" customWidth="1"/>
    <col min="13829" max="14057" width="9.140625" style="2982" customWidth="1"/>
    <col min="14058" max="14058" width="17.140625" style="2982" customWidth="1"/>
    <col min="14059" max="14061" width="10.7109375" style="2982" customWidth="1"/>
    <col min="14062" max="14062" width="11.5703125" style="2982" customWidth="1"/>
    <col min="14063" max="14068" width="10.7109375" style="2982"/>
    <col min="14069" max="14069" width="17.140625" style="2982" customWidth="1"/>
    <col min="14070" max="14072" width="10.7109375" style="2982" customWidth="1"/>
    <col min="14073" max="14074" width="11.5703125" style="2982" customWidth="1"/>
    <col min="14075" max="14077" width="9.28515625" style="2982" customWidth="1"/>
    <col min="14078" max="14081" width="10.7109375" style="2982"/>
    <col min="14082" max="14082" width="34.140625" style="2982" customWidth="1"/>
    <col min="14083" max="14084" width="9.28515625" style="2982" customWidth="1"/>
    <col min="14085" max="14313" width="9.140625" style="2982" customWidth="1"/>
    <col min="14314" max="14314" width="17.140625" style="2982" customWidth="1"/>
    <col min="14315" max="14317" width="10.7109375" style="2982" customWidth="1"/>
    <col min="14318" max="14318" width="11.5703125" style="2982" customWidth="1"/>
    <col min="14319" max="14324" width="10.7109375" style="2982"/>
    <col min="14325" max="14325" width="17.140625" style="2982" customWidth="1"/>
    <col min="14326" max="14328" width="10.7109375" style="2982" customWidth="1"/>
    <col min="14329" max="14330" width="11.5703125" style="2982" customWidth="1"/>
    <col min="14331" max="14333" width="9.28515625" style="2982" customWidth="1"/>
    <col min="14334" max="14337" width="10.7109375" style="2982"/>
    <col min="14338" max="14338" width="34.140625" style="2982" customWidth="1"/>
    <col min="14339" max="14340" width="9.28515625" style="2982" customWidth="1"/>
    <col min="14341" max="14569" width="9.140625" style="2982" customWidth="1"/>
    <col min="14570" max="14570" width="17.140625" style="2982" customWidth="1"/>
    <col min="14571" max="14573" width="10.7109375" style="2982" customWidth="1"/>
    <col min="14574" max="14574" width="11.5703125" style="2982" customWidth="1"/>
    <col min="14575" max="14580" width="10.7109375" style="2982"/>
    <col min="14581" max="14581" width="17.140625" style="2982" customWidth="1"/>
    <col min="14582" max="14584" width="10.7109375" style="2982" customWidth="1"/>
    <col min="14585" max="14586" width="11.5703125" style="2982" customWidth="1"/>
    <col min="14587" max="14589" width="9.28515625" style="2982" customWidth="1"/>
    <col min="14590" max="14593" width="10.7109375" style="2982"/>
    <col min="14594" max="14594" width="34.140625" style="2982" customWidth="1"/>
    <col min="14595" max="14596" width="9.28515625" style="2982" customWidth="1"/>
    <col min="14597" max="14825" width="9.140625" style="2982" customWidth="1"/>
    <col min="14826" max="14826" width="17.140625" style="2982" customWidth="1"/>
    <col min="14827" max="14829" width="10.7109375" style="2982" customWidth="1"/>
    <col min="14830" max="14830" width="11.5703125" style="2982" customWidth="1"/>
    <col min="14831" max="14836" width="10.7109375" style="2982"/>
    <col min="14837" max="14837" width="17.140625" style="2982" customWidth="1"/>
    <col min="14838" max="14840" width="10.7109375" style="2982" customWidth="1"/>
    <col min="14841" max="14842" width="11.5703125" style="2982" customWidth="1"/>
    <col min="14843" max="14845" width="9.28515625" style="2982" customWidth="1"/>
    <col min="14846" max="14849" width="10.7109375" style="2982"/>
    <col min="14850" max="14850" width="34.140625" style="2982" customWidth="1"/>
    <col min="14851" max="14852" width="9.28515625" style="2982" customWidth="1"/>
    <col min="14853" max="15081" width="9.140625" style="2982" customWidth="1"/>
    <col min="15082" max="15082" width="17.140625" style="2982" customWidth="1"/>
    <col min="15083" max="15085" width="10.7109375" style="2982" customWidth="1"/>
    <col min="15086" max="15086" width="11.5703125" style="2982" customWidth="1"/>
    <col min="15087" max="15092" width="10.7109375" style="2982"/>
    <col min="15093" max="15093" width="17.140625" style="2982" customWidth="1"/>
    <col min="15094" max="15096" width="10.7109375" style="2982" customWidth="1"/>
    <col min="15097" max="15098" width="11.5703125" style="2982" customWidth="1"/>
    <col min="15099" max="15101" width="9.28515625" style="2982" customWidth="1"/>
    <col min="15102" max="15105" width="10.7109375" style="2982"/>
    <col min="15106" max="15106" width="34.140625" style="2982" customWidth="1"/>
    <col min="15107" max="15108" width="9.28515625" style="2982" customWidth="1"/>
    <col min="15109" max="15337" width="9.140625" style="2982" customWidth="1"/>
    <col min="15338" max="15338" width="17.140625" style="2982" customWidth="1"/>
    <col min="15339" max="15341" width="10.7109375" style="2982" customWidth="1"/>
    <col min="15342" max="15342" width="11.5703125" style="2982" customWidth="1"/>
    <col min="15343" max="15348" width="10.7109375" style="2982"/>
    <col min="15349" max="15349" width="17.140625" style="2982" customWidth="1"/>
    <col min="15350" max="15352" width="10.7109375" style="2982" customWidth="1"/>
    <col min="15353" max="15354" width="11.5703125" style="2982" customWidth="1"/>
    <col min="15355" max="15357" width="9.28515625" style="2982" customWidth="1"/>
    <col min="15358" max="15361" width="10.7109375" style="2982"/>
    <col min="15362" max="15362" width="34.140625" style="2982" customWidth="1"/>
    <col min="15363" max="15364" width="9.28515625" style="2982" customWidth="1"/>
    <col min="15365" max="15593" width="9.140625" style="2982" customWidth="1"/>
    <col min="15594" max="15594" width="17.140625" style="2982" customWidth="1"/>
    <col min="15595" max="15597" width="10.7109375" style="2982" customWidth="1"/>
    <col min="15598" max="15598" width="11.5703125" style="2982" customWidth="1"/>
    <col min="15599" max="15604" width="10.7109375" style="2982"/>
    <col min="15605" max="15605" width="17.140625" style="2982" customWidth="1"/>
    <col min="15606" max="15608" width="10.7109375" style="2982" customWidth="1"/>
    <col min="15609" max="15610" width="11.5703125" style="2982" customWidth="1"/>
    <col min="15611" max="15613" width="9.28515625" style="2982" customWidth="1"/>
    <col min="15614" max="15617" width="10.7109375" style="2982"/>
    <col min="15618" max="15618" width="34.140625" style="2982" customWidth="1"/>
    <col min="15619" max="15620" width="9.28515625" style="2982" customWidth="1"/>
    <col min="15621" max="15849" width="9.140625" style="2982" customWidth="1"/>
    <col min="15850" max="15850" width="17.140625" style="2982" customWidth="1"/>
    <col min="15851" max="15853" width="10.7109375" style="2982" customWidth="1"/>
    <col min="15854" max="15854" width="11.5703125" style="2982" customWidth="1"/>
    <col min="15855" max="15860" width="10.7109375" style="2982"/>
    <col min="15861" max="15861" width="17.140625" style="2982" customWidth="1"/>
    <col min="15862" max="15864" width="10.7109375" style="2982" customWidth="1"/>
    <col min="15865" max="15866" width="11.5703125" style="2982" customWidth="1"/>
    <col min="15867" max="15869" width="9.28515625" style="2982" customWidth="1"/>
    <col min="15870" max="15873" width="10.7109375" style="2982"/>
    <col min="15874" max="15874" width="34.140625" style="2982" customWidth="1"/>
    <col min="15875" max="15876" width="9.28515625" style="2982" customWidth="1"/>
    <col min="15877" max="16105" width="9.140625" style="2982" customWidth="1"/>
    <col min="16106" max="16106" width="17.140625" style="2982" customWidth="1"/>
    <col min="16107" max="16109" width="10.7109375" style="2982" customWidth="1"/>
    <col min="16110" max="16110" width="11.5703125" style="2982" customWidth="1"/>
    <col min="16111" max="16116" width="10.7109375" style="2982"/>
    <col min="16117" max="16117" width="17.140625" style="2982" customWidth="1"/>
    <col min="16118" max="16120" width="10.7109375" style="2982" customWidth="1"/>
    <col min="16121" max="16122" width="11.5703125" style="2982" customWidth="1"/>
    <col min="16123" max="16125" width="9.28515625" style="2982" customWidth="1"/>
    <col min="16126" max="16129" width="10.7109375" style="2982"/>
    <col min="16130" max="16130" width="34.140625" style="2982" customWidth="1"/>
    <col min="16131" max="16132" width="9.28515625" style="2982" customWidth="1"/>
    <col min="16133" max="16361" width="9.140625" style="2982" customWidth="1"/>
    <col min="16362" max="16362" width="17.140625" style="2982" customWidth="1"/>
    <col min="16363" max="16365" width="10.7109375" style="2982" customWidth="1"/>
    <col min="16366" max="16366" width="11.5703125" style="2982" customWidth="1"/>
    <col min="16367" max="16372" width="10.7109375" style="2982"/>
    <col min="16373" max="16373" width="17.140625" style="2982" customWidth="1"/>
    <col min="16374" max="16376" width="10.7109375" style="2982" customWidth="1"/>
    <col min="16377" max="16378" width="11.5703125" style="2982" customWidth="1"/>
    <col min="16379" max="16381" width="9.28515625" style="2982" customWidth="1"/>
    <col min="16382" max="16384" width="10.7109375" style="2982"/>
  </cols>
  <sheetData>
    <row r="1" spans="1:7" ht="25.5">
      <c r="A1" s="2827" t="s">
        <v>313</v>
      </c>
      <c r="B1" s="2981"/>
      <c r="C1" s="2981"/>
      <c r="D1" s="2981"/>
      <c r="E1" s="2981"/>
      <c r="F1" s="2981"/>
    </row>
    <row r="2" spans="1:7" s="2833" customFormat="1" ht="68.25" customHeight="1" thickBot="1">
      <c r="A2" s="3016" t="s">
        <v>2275</v>
      </c>
      <c r="B2" s="2831"/>
      <c r="C2" s="2831"/>
      <c r="D2" s="2831"/>
      <c r="E2" s="2831"/>
      <c r="F2" s="2831"/>
    </row>
    <row r="3" spans="1:7" s="2986" customFormat="1" ht="16.5" customHeight="1" thickBot="1">
      <c r="A3" s="3478" t="s">
        <v>2216</v>
      </c>
      <c r="B3" s="3480" t="s">
        <v>2276</v>
      </c>
      <c r="C3" s="3481"/>
      <c r="D3" s="3482"/>
      <c r="E3" s="3481" t="s">
        <v>2277</v>
      </c>
      <c r="F3" s="3481"/>
      <c r="G3" s="3482"/>
    </row>
    <row r="4" spans="1:7" s="2986" customFormat="1" ht="16.5" customHeight="1">
      <c r="A4" s="3479"/>
      <c r="B4" s="3017">
        <v>2017</v>
      </c>
      <c r="C4" s="3017">
        <v>2018</v>
      </c>
      <c r="D4" s="3018">
        <v>2019</v>
      </c>
      <c r="E4" s="3019">
        <v>2017</v>
      </c>
      <c r="F4" s="3020">
        <v>2018</v>
      </c>
      <c r="G4" s="3019">
        <v>2019</v>
      </c>
    </row>
    <row r="5" spans="1:7" ht="15.75" customHeight="1">
      <c r="A5" s="2990" t="s">
        <v>2217</v>
      </c>
      <c r="B5" s="2991"/>
      <c r="C5" s="2991">
        <v>196.81720690889378</v>
      </c>
      <c r="D5" s="2542">
        <v>183.83783319742304</v>
      </c>
      <c r="E5" s="3021"/>
      <c r="F5" s="2996">
        <v>101.39580693101776</v>
      </c>
      <c r="G5" s="2996">
        <v>87.095424471040303</v>
      </c>
    </row>
    <row r="6" spans="1:7" ht="15.75" customHeight="1">
      <c r="A6" s="2990" t="s">
        <v>2218</v>
      </c>
      <c r="B6" s="2541"/>
      <c r="C6" s="2541">
        <v>194.4788729977366</v>
      </c>
      <c r="D6" s="2542">
        <v>181.49320691419027</v>
      </c>
      <c r="E6" s="3021"/>
      <c r="F6" s="2996">
        <v>99.721122433387166</v>
      </c>
      <c r="G6" s="2996">
        <v>85.711006543268766</v>
      </c>
    </row>
    <row r="7" spans="1:7" ht="15" customHeight="1">
      <c r="A7" s="2990" t="s">
        <v>2219</v>
      </c>
      <c r="B7" s="2541"/>
      <c r="C7" s="2541">
        <v>194.85873506441402</v>
      </c>
      <c r="D7" s="2542">
        <v>179.84276013295241</v>
      </c>
      <c r="E7" s="3021"/>
      <c r="F7" s="2996">
        <v>99.116938100872474</v>
      </c>
      <c r="G7" s="2996">
        <v>84.55915348166414</v>
      </c>
    </row>
    <row r="8" spans="1:7" ht="15.75" customHeight="1">
      <c r="A8" s="2990" t="s">
        <v>2220</v>
      </c>
      <c r="B8" s="2541">
        <v>193.13301186300089</v>
      </c>
      <c r="C8" s="2541">
        <v>191.14082377536468</v>
      </c>
      <c r="D8" s="2542">
        <v>179.12735783633977</v>
      </c>
      <c r="E8" s="3021">
        <v>107.34837590230347</v>
      </c>
      <c r="F8" s="2996">
        <v>96.675331625770497</v>
      </c>
      <c r="G8" s="2996">
        <v>83.870228923766405</v>
      </c>
    </row>
    <row r="9" spans="1:7" ht="15.75" customHeight="1">
      <c r="A9" s="2990" t="s">
        <v>2221</v>
      </c>
      <c r="B9" s="2541">
        <v>195.54873935917632</v>
      </c>
      <c r="C9" s="2541">
        <v>187.4498249324343</v>
      </c>
      <c r="D9" s="2542">
        <v>177.56768847277067</v>
      </c>
      <c r="E9" s="3021">
        <v>106.79202979679779</v>
      </c>
      <c r="F9" s="2996">
        <v>93.968984588164389</v>
      </c>
      <c r="G9" s="2996">
        <v>82.407258295144302</v>
      </c>
    </row>
    <row r="10" spans="1:7" ht="15.75" customHeight="1">
      <c r="A10" s="2990" t="s">
        <v>2222</v>
      </c>
      <c r="B10" s="2993">
        <v>189.17239669419698</v>
      </c>
      <c r="C10" s="2993">
        <v>184.1447109443362</v>
      </c>
      <c r="D10" s="3022">
        <v>180.27072178505577</v>
      </c>
      <c r="E10" s="3021">
        <v>101.76450224836269</v>
      </c>
      <c r="F10" s="2996">
        <v>91.355528686564</v>
      </c>
      <c r="G10" s="2996">
        <v>82.882986337443967</v>
      </c>
    </row>
    <row r="11" spans="1:7" ht="15.75" customHeight="1">
      <c r="A11" s="2990" t="s">
        <v>2223</v>
      </c>
      <c r="B11" s="2995">
        <v>193.30729403678956</v>
      </c>
      <c r="C11" s="2995">
        <v>184.94187585766974</v>
      </c>
      <c r="D11" s="3023">
        <v>178.69694561757379</v>
      </c>
      <c r="E11" s="3021">
        <v>102.97500155228433</v>
      </c>
      <c r="F11" s="2996">
        <v>91.432297453449678</v>
      </c>
      <c r="G11" s="2996">
        <v>81.560828283887062</v>
      </c>
    </row>
    <row r="12" spans="1:7" ht="15.75" customHeight="1">
      <c r="A12" s="2990" t="s">
        <v>2224</v>
      </c>
      <c r="B12" s="2995">
        <v>189.76531580621631</v>
      </c>
      <c r="C12" s="2995">
        <v>181.18240005203629</v>
      </c>
      <c r="D12" s="3023">
        <v>174.20523450323233</v>
      </c>
      <c r="E12" s="3021">
        <v>100.44754721719548</v>
      </c>
      <c r="F12" s="2996">
        <v>88.835761225146513</v>
      </c>
      <c r="G12" s="2996">
        <v>78.913312267956798</v>
      </c>
    </row>
    <row r="13" spans="1:7" ht="15.75" customHeight="1">
      <c r="A13" s="2990" t="s">
        <v>2225</v>
      </c>
      <c r="B13" s="2995">
        <v>188.97805827239281</v>
      </c>
      <c r="C13" s="2995">
        <v>181.31509421245843</v>
      </c>
      <c r="D13" s="3023">
        <v>173.81818035251595</v>
      </c>
      <c r="E13" s="3021">
        <v>99.400438581381337</v>
      </c>
      <c r="F13" s="2996">
        <v>88.277356026760614</v>
      </c>
      <c r="G13" s="2996">
        <v>77.994159613434633</v>
      </c>
    </row>
    <row r="14" spans="1:7" ht="15.75" customHeight="1">
      <c r="A14" s="2990" t="s">
        <v>2226</v>
      </c>
      <c r="B14" s="2997">
        <v>187.67059203333574</v>
      </c>
      <c r="C14" s="2997">
        <v>179.16840598777551</v>
      </c>
      <c r="D14" s="3024"/>
      <c r="E14" s="3021">
        <v>98.205970503140392</v>
      </c>
      <c r="F14" s="2996">
        <v>86.84322222436171</v>
      </c>
      <c r="G14" s="2996"/>
    </row>
    <row r="15" spans="1:7" ht="15.75" customHeight="1">
      <c r="A15" s="2990" t="s">
        <v>2227</v>
      </c>
      <c r="B15" s="2997">
        <v>189.63156081699077</v>
      </c>
      <c r="C15" s="2997">
        <v>181.63445778058252</v>
      </c>
      <c r="D15" s="3024"/>
      <c r="E15" s="3021">
        <v>98.68727186841852</v>
      </c>
      <c r="F15" s="2996">
        <v>87.208373555971434</v>
      </c>
      <c r="G15" s="2996"/>
    </row>
    <row r="16" spans="1:7" ht="15.75" customHeight="1" thickBot="1">
      <c r="A16" s="2990" t="s">
        <v>2228</v>
      </c>
      <c r="B16" s="2995">
        <v>191.63024097502949</v>
      </c>
      <c r="C16" s="3025">
        <v>181.97917562281225</v>
      </c>
      <c r="D16" s="3023"/>
      <c r="E16" s="3021">
        <v>99.373195793808534</v>
      </c>
      <c r="F16" s="2996">
        <v>86.674538463819616</v>
      </c>
      <c r="G16" s="2996"/>
    </row>
    <row r="17" spans="1:7" s="2986" customFormat="1" ht="15.75" customHeight="1" thickBot="1">
      <c r="A17" s="2999" t="s">
        <v>2236</v>
      </c>
      <c r="B17" s="3001">
        <v>181.66596560348987</v>
      </c>
      <c r="C17" s="3001">
        <v>186.5926320113762</v>
      </c>
      <c r="D17" s="3026">
        <v>178.76221431245048</v>
      </c>
      <c r="E17" s="3010">
        <v>98.20694924518402</v>
      </c>
      <c r="F17" s="3027">
        <v>92.625438442940478</v>
      </c>
      <c r="G17" s="3026">
        <v>82.777150913067373</v>
      </c>
    </row>
    <row r="18" spans="1:7" s="2152" customFormat="1" ht="15" thickTop="1">
      <c r="A18" s="3002"/>
      <c r="B18" s="2325"/>
      <c r="C18" s="2325"/>
      <c r="D18" s="2325"/>
      <c r="E18" s="1262"/>
      <c r="F18" s="1262"/>
    </row>
    <row r="19" spans="1:7" s="2152" customFormat="1" ht="14.25">
      <c r="A19" s="2461" t="s">
        <v>2278</v>
      </c>
      <c r="B19" s="2325"/>
      <c r="C19" s="2325"/>
      <c r="D19" s="2325"/>
      <c r="E19" s="1262"/>
      <c r="F19" s="1262"/>
    </row>
    <row r="20" spans="1:7" s="2152" customFormat="1" ht="15" thickBot="1">
      <c r="A20" s="2848" t="s">
        <v>314</v>
      </c>
      <c r="B20" s="3003"/>
      <c r="C20" s="3003"/>
      <c r="D20" s="3003"/>
      <c r="E20" s="3012"/>
      <c r="F20" s="3012"/>
    </row>
    <row r="21" spans="1:7" ht="15.75">
      <c r="B21" s="3005"/>
      <c r="C21" s="3005"/>
      <c r="D21" s="3005"/>
      <c r="E21" s="2689"/>
      <c r="F21" s="2689"/>
    </row>
    <row r="22" spans="1:7">
      <c r="B22" s="3004"/>
      <c r="E22" s="2689"/>
      <c r="F22" s="2689"/>
    </row>
  </sheetData>
  <mergeCells count="3">
    <mergeCell ref="A3:A4"/>
    <mergeCell ref="B3:D3"/>
    <mergeCell ref="E3:G3"/>
  </mergeCells>
  <hyperlinks>
    <hyperlink ref="A1" location="Menu!A1" display="Return to Menu"/>
  </hyperlinks>
  <pageMargins left="0.7" right="0.7" top="0.75" bottom="0.75" header="0.3" footer="0.3"/>
  <pageSetup scale="22"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0"/>
  <sheetViews>
    <sheetView view="pageBreakPreview" zoomScaleSheetLayoutView="100" workbookViewId="0">
      <pane xSplit="1" ySplit="4" topLeftCell="B5" activePane="bottomRight" state="frozen"/>
      <selection pane="topRight"/>
      <selection pane="bottomLeft"/>
      <selection pane="bottomRight"/>
    </sheetView>
  </sheetViews>
  <sheetFormatPr defaultRowHeight="15.75"/>
  <cols>
    <col min="1" max="1" width="18.140625" style="3097" customWidth="1"/>
    <col min="2" max="4" width="22.140625" style="3028" customWidth="1"/>
    <col min="5" max="5" width="22.42578125" style="3028" customWidth="1"/>
    <col min="6" max="6" width="19.5703125" style="3028" customWidth="1"/>
    <col min="7" max="7" width="10.5703125" style="3029" customWidth="1"/>
    <col min="8" max="232" width="9.140625" style="3029"/>
    <col min="233" max="233" width="18.140625" style="3029" customWidth="1"/>
    <col min="234" max="236" width="15.7109375" style="3029" customWidth="1"/>
    <col min="237" max="237" width="14.7109375" style="3029" customWidth="1"/>
    <col min="238" max="257" width="9.140625" style="3029"/>
    <col min="258" max="258" width="18.140625" style="3029" customWidth="1"/>
    <col min="259" max="261" width="22.140625" style="3029" customWidth="1"/>
    <col min="262" max="262" width="19.5703125" style="3029" customWidth="1"/>
    <col min="263" max="263" width="10.5703125" style="3029" customWidth="1"/>
    <col min="264" max="488" width="9.140625" style="3029"/>
    <col min="489" max="489" width="18.140625" style="3029" customWidth="1"/>
    <col min="490" max="492" width="15.7109375" style="3029" customWidth="1"/>
    <col min="493" max="493" width="14.7109375" style="3029" customWidth="1"/>
    <col min="494" max="513" width="9.140625" style="3029"/>
    <col min="514" max="514" width="18.140625" style="3029" customWidth="1"/>
    <col min="515" max="517" width="22.140625" style="3029" customWidth="1"/>
    <col min="518" max="518" width="19.5703125" style="3029" customWidth="1"/>
    <col min="519" max="519" width="10.5703125" style="3029" customWidth="1"/>
    <col min="520" max="744" width="9.140625" style="3029"/>
    <col min="745" max="745" width="18.140625" style="3029" customWidth="1"/>
    <col min="746" max="748" width="15.7109375" style="3029" customWidth="1"/>
    <col min="749" max="749" width="14.7109375" style="3029" customWidth="1"/>
    <col min="750" max="769" width="9.140625" style="3029"/>
    <col min="770" max="770" width="18.140625" style="3029" customWidth="1"/>
    <col min="771" max="773" width="22.140625" style="3029" customWidth="1"/>
    <col min="774" max="774" width="19.5703125" style="3029" customWidth="1"/>
    <col min="775" max="775" width="10.5703125" style="3029" customWidth="1"/>
    <col min="776" max="1000" width="9.140625" style="3029"/>
    <col min="1001" max="1001" width="18.140625" style="3029" customWidth="1"/>
    <col min="1002" max="1004" width="15.7109375" style="3029" customWidth="1"/>
    <col min="1005" max="1005" width="14.7109375" style="3029" customWidth="1"/>
    <col min="1006" max="1025" width="9.140625" style="3029"/>
    <col min="1026" max="1026" width="18.140625" style="3029" customWidth="1"/>
    <col min="1027" max="1029" width="22.140625" style="3029" customWidth="1"/>
    <col min="1030" max="1030" width="19.5703125" style="3029" customWidth="1"/>
    <col min="1031" max="1031" width="10.5703125" style="3029" customWidth="1"/>
    <col min="1032" max="1256" width="9.140625" style="3029"/>
    <col min="1257" max="1257" width="18.140625" style="3029" customWidth="1"/>
    <col min="1258" max="1260" width="15.7109375" style="3029" customWidth="1"/>
    <col min="1261" max="1261" width="14.7109375" style="3029" customWidth="1"/>
    <col min="1262" max="1281" width="9.140625" style="3029"/>
    <col min="1282" max="1282" width="18.140625" style="3029" customWidth="1"/>
    <col min="1283" max="1285" width="22.140625" style="3029" customWidth="1"/>
    <col min="1286" max="1286" width="19.5703125" style="3029" customWidth="1"/>
    <col min="1287" max="1287" width="10.5703125" style="3029" customWidth="1"/>
    <col min="1288" max="1512" width="9.140625" style="3029"/>
    <col min="1513" max="1513" width="18.140625" style="3029" customWidth="1"/>
    <col min="1514" max="1516" width="15.7109375" style="3029" customWidth="1"/>
    <col min="1517" max="1517" width="14.7109375" style="3029" customWidth="1"/>
    <col min="1518" max="1537" width="9.140625" style="3029"/>
    <col min="1538" max="1538" width="18.140625" style="3029" customWidth="1"/>
    <col min="1539" max="1541" width="22.140625" style="3029" customWidth="1"/>
    <col min="1542" max="1542" width="19.5703125" style="3029" customWidth="1"/>
    <col min="1543" max="1543" width="10.5703125" style="3029" customWidth="1"/>
    <col min="1544" max="1768" width="9.140625" style="3029"/>
    <col min="1769" max="1769" width="18.140625" style="3029" customWidth="1"/>
    <col min="1770" max="1772" width="15.7109375" style="3029" customWidth="1"/>
    <col min="1773" max="1773" width="14.7109375" style="3029" customWidth="1"/>
    <col min="1774" max="1793" width="9.140625" style="3029"/>
    <col min="1794" max="1794" width="18.140625" style="3029" customWidth="1"/>
    <col min="1795" max="1797" width="22.140625" style="3029" customWidth="1"/>
    <col min="1798" max="1798" width="19.5703125" style="3029" customWidth="1"/>
    <col min="1799" max="1799" width="10.5703125" style="3029" customWidth="1"/>
    <col min="1800" max="2024" width="9.140625" style="3029"/>
    <col min="2025" max="2025" width="18.140625" style="3029" customWidth="1"/>
    <col min="2026" max="2028" width="15.7109375" style="3029" customWidth="1"/>
    <col min="2029" max="2029" width="14.7109375" style="3029" customWidth="1"/>
    <col min="2030" max="2049" width="9.140625" style="3029"/>
    <col min="2050" max="2050" width="18.140625" style="3029" customWidth="1"/>
    <col min="2051" max="2053" width="22.140625" style="3029" customWidth="1"/>
    <col min="2054" max="2054" width="19.5703125" style="3029" customWidth="1"/>
    <col min="2055" max="2055" width="10.5703125" style="3029" customWidth="1"/>
    <col min="2056" max="2280" width="9.140625" style="3029"/>
    <col min="2281" max="2281" width="18.140625" style="3029" customWidth="1"/>
    <col min="2282" max="2284" width="15.7109375" style="3029" customWidth="1"/>
    <col min="2285" max="2285" width="14.7109375" style="3029" customWidth="1"/>
    <col min="2286" max="2305" width="9.140625" style="3029"/>
    <col min="2306" max="2306" width="18.140625" style="3029" customWidth="1"/>
    <col min="2307" max="2309" width="22.140625" style="3029" customWidth="1"/>
    <col min="2310" max="2310" width="19.5703125" style="3029" customWidth="1"/>
    <col min="2311" max="2311" width="10.5703125" style="3029" customWidth="1"/>
    <col min="2312" max="2536" width="9.140625" style="3029"/>
    <col min="2537" max="2537" width="18.140625" style="3029" customWidth="1"/>
    <col min="2538" max="2540" width="15.7109375" style="3029" customWidth="1"/>
    <col min="2541" max="2541" width="14.7109375" style="3029" customWidth="1"/>
    <col min="2542" max="2561" width="9.140625" style="3029"/>
    <col min="2562" max="2562" width="18.140625" style="3029" customWidth="1"/>
    <col min="2563" max="2565" width="22.140625" style="3029" customWidth="1"/>
    <col min="2566" max="2566" width="19.5703125" style="3029" customWidth="1"/>
    <col min="2567" max="2567" width="10.5703125" style="3029" customWidth="1"/>
    <col min="2568" max="2792" width="9.140625" style="3029"/>
    <col min="2793" max="2793" width="18.140625" style="3029" customWidth="1"/>
    <col min="2794" max="2796" width="15.7109375" style="3029" customWidth="1"/>
    <col min="2797" max="2797" width="14.7109375" style="3029" customWidth="1"/>
    <col min="2798" max="2817" width="9.140625" style="3029"/>
    <col min="2818" max="2818" width="18.140625" style="3029" customWidth="1"/>
    <col min="2819" max="2821" width="22.140625" style="3029" customWidth="1"/>
    <col min="2822" max="2822" width="19.5703125" style="3029" customWidth="1"/>
    <col min="2823" max="2823" width="10.5703125" style="3029" customWidth="1"/>
    <col min="2824" max="3048" width="9.140625" style="3029"/>
    <col min="3049" max="3049" width="18.140625" style="3029" customWidth="1"/>
    <col min="3050" max="3052" width="15.7109375" style="3029" customWidth="1"/>
    <col min="3053" max="3053" width="14.7109375" style="3029" customWidth="1"/>
    <col min="3054" max="3073" width="9.140625" style="3029"/>
    <col min="3074" max="3074" width="18.140625" style="3029" customWidth="1"/>
    <col min="3075" max="3077" width="22.140625" style="3029" customWidth="1"/>
    <col min="3078" max="3078" width="19.5703125" style="3029" customWidth="1"/>
    <col min="3079" max="3079" width="10.5703125" style="3029" customWidth="1"/>
    <col min="3080" max="3304" width="9.140625" style="3029"/>
    <col min="3305" max="3305" width="18.140625" style="3029" customWidth="1"/>
    <col min="3306" max="3308" width="15.7109375" style="3029" customWidth="1"/>
    <col min="3309" max="3309" width="14.7109375" style="3029" customWidth="1"/>
    <col min="3310" max="3329" width="9.140625" style="3029"/>
    <col min="3330" max="3330" width="18.140625" style="3029" customWidth="1"/>
    <col min="3331" max="3333" width="22.140625" style="3029" customWidth="1"/>
    <col min="3334" max="3334" width="19.5703125" style="3029" customWidth="1"/>
    <col min="3335" max="3335" width="10.5703125" style="3029" customWidth="1"/>
    <col min="3336" max="3560" width="9.140625" style="3029"/>
    <col min="3561" max="3561" width="18.140625" style="3029" customWidth="1"/>
    <col min="3562" max="3564" width="15.7109375" style="3029" customWidth="1"/>
    <col min="3565" max="3565" width="14.7109375" style="3029" customWidth="1"/>
    <col min="3566" max="3585" width="9.140625" style="3029"/>
    <col min="3586" max="3586" width="18.140625" style="3029" customWidth="1"/>
    <col min="3587" max="3589" width="22.140625" style="3029" customWidth="1"/>
    <col min="3590" max="3590" width="19.5703125" style="3029" customWidth="1"/>
    <col min="3591" max="3591" width="10.5703125" style="3029" customWidth="1"/>
    <col min="3592" max="3816" width="9.140625" style="3029"/>
    <col min="3817" max="3817" width="18.140625" style="3029" customWidth="1"/>
    <col min="3818" max="3820" width="15.7109375" style="3029" customWidth="1"/>
    <col min="3821" max="3821" width="14.7109375" style="3029" customWidth="1"/>
    <col min="3822" max="3841" width="9.140625" style="3029"/>
    <col min="3842" max="3842" width="18.140625" style="3029" customWidth="1"/>
    <col min="3843" max="3845" width="22.140625" style="3029" customWidth="1"/>
    <col min="3846" max="3846" width="19.5703125" style="3029" customWidth="1"/>
    <col min="3847" max="3847" width="10.5703125" style="3029" customWidth="1"/>
    <col min="3848" max="4072" width="9.140625" style="3029"/>
    <col min="4073" max="4073" width="18.140625" style="3029" customWidth="1"/>
    <col min="4074" max="4076" width="15.7109375" style="3029" customWidth="1"/>
    <col min="4077" max="4077" width="14.7109375" style="3029" customWidth="1"/>
    <col min="4078" max="4097" width="9.140625" style="3029"/>
    <col min="4098" max="4098" width="18.140625" style="3029" customWidth="1"/>
    <col min="4099" max="4101" width="22.140625" style="3029" customWidth="1"/>
    <col min="4102" max="4102" width="19.5703125" style="3029" customWidth="1"/>
    <col min="4103" max="4103" width="10.5703125" style="3029" customWidth="1"/>
    <col min="4104" max="4328" width="9.140625" style="3029"/>
    <col min="4329" max="4329" width="18.140625" style="3029" customWidth="1"/>
    <col min="4330" max="4332" width="15.7109375" style="3029" customWidth="1"/>
    <col min="4333" max="4333" width="14.7109375" style="3029" customWidth="1"/>
    <col min="4334" max="4353" width="9.140625" style="3029"/>
    <col min="4354" max="4354" width="18.140625" style="3029" customWidth="1"/>
    <col min="4355" max="4357" width="22.140625" style="3029" customWidth="1"/>
    <col min="4358" max="4358" width="19.5703125" style="3029" customWidth="1"/>
    <col min="4359" max="4359" width="10.5703125" style="3029" customWidth="1"/>
    <col min="4360" max="4584" width="9.140625" style="3029"/>
    <col min="4585" max="4585" width="18.140625" style="3029" customWidth="1"/>
    <col min="4586" max="4588" width="15.7109375" style="3029" customWidth="1"/>
    <col min="4589" max="4589" width="14.7109375" style="3029" customWidth="1"/>
    <col min="4590" max="4609" width="9.140625" style="3029"/>
    <col min="4610" max="4610" width="18.140625" style="3029" customWidth="1"/>
    <col min="4611" max="4613" width="22.140625" style="3029" customWidth="1"/>
    <col min="4614" max="4614" width="19.5703125" style="3029" customWidth="1"/>
    <col min="4615" max="4615" width="10.5703125" style="3029" customWidth="1"/>
    <col min="4616" max="4840" width="9.140625" style="3029"/>
    <col min="4841" max="4841" width="18.140625" style="3029" customWidth="1"/>
    <col min="4842" max="4844" width="15.7109375" style="3029" customWidth="1"/>
    <col min="4845" max="4845" width="14.7109375" style="3029" customWidth="1"/>
    <col min="4846" max="4865" width="9.140625" style="3029"/>
    <col min="4866" max="4866" width="18.140625" style="3029" customWidth="1"/>
    <col min="4867" max="4869" width="22.140625" style="3029" customWidth="1"/>
    <col min="4870" max="4870" width="19.5703125" style="3029" customWidth="1"/>
    <col min="4871" max="4871" width="10.5703125" style="3029" customWidth="1"/>
    <col min="4872" max="5096" width="9.140625" style="3029"/>
    <col min="5097" max="5097" width="18.140625" style="3029" customWidth="1"/>
    <col min="5098" max="5100" width="15.7109375" style="3029" customWidth="1"/>
    <col min="5101" max="5101" width="14.7109375" style="3029" customWidth="1"/>
    <col min="5102" max="5121" width="9.140625" style="3029"/>
    <col min="5122" max="5122" width="18.140625" style="3029" customWidth="1"/>
    <col min="5123" max="5125" width="22.140625" style="3029" customWidth="1"/>
    <col min="5126" max="5126" width="19.5703125" style="3029" customWidth="1"/>
    <col min="5127" max="5127" width="10.5703125" style="3029" customWidth="1"/>
    <col min="5128" max="5352" width="9.140625" style="3029"/>
    <col min="5353" max="5353" width="18.140625" style="3029" customWidth="1"/>
    <col min="5354" max="5356" width="15.7109375" style="3029" customWidth="1"/>
    <col min="5357" max="5357" width="14.7109375" style="3029" customWidth="1"/>
    <col min="5358" max="5377" width="9.140625" style="3029"/>
    <col min="5378" max="5378" width="18.140625" style="3029" customWidth="1"/>
    <col min="5379" max="5381" width="22.140625" style="3029" customWidth="1"/>
    <col min="5382" max="5382" width="19.5703125" style="3029" customWidth="1"/>
    <col min="5383" max="5383" width="10.5703125" style="3029" customWidth="1"/>
    <col min="5384" max="5608" width="9.140625" style="3029"/>
    <col min="5609" max="5609" width="18.140625" style="3029" customWidth="1"/>
    <col min="5610" max="5612" width="15.7109375" style="3029" customWidth="1"/>
    <col min="5613" max="5613" width="14.7109375" style="3029" customWidth="1"/>
    <col min="5614" max="5633" width="9.140625" style="3029"/>
    <col min="5634" max="5634" width="18.140625" style="3029" customWidth="1"/>
    <col min="5635" max="5637" width="22.140625" style="3029" customWidth="1"/>
    <col min="5638" max="5638" width="19.5703125" style="3029" customWidth="1"/>
    <col min="5639" max="5639" width="10.5703125" style="3029" customWidth="1"/>
    <col min="5640" max="5864" width="9.140625" style="3029"/>
    <col min="5865" max="5865" width="18.140625" style="3029" customWidth="1"/>
    <col min="5866" max="5868" width="15.7109375" style="3029" customWidth="1"/>
    <col min="5869" max="5869" width="14.7109375" style="3029" customWidth="1"/>
    <col min="5870" max="5889" width="9.140625" style="3029"/>
    <col min="5890" max="5890" width="18.140625" style="3029" customWidth="1"/>
    <col min="5891" max="5893" width="22.140625" style="3029" customWidth="1"/>
    <col min="5894" max="5894" width="19.5703125" style="3029" customWidth="1"/>
    <col min="5895" max="5895" width="10.5703125" style="3029" customWidth="1"/>
    <col min="5896" max="6120" width="9.140625" style="3029"/>
    <col min="6121" max="6121" width="18.140625" style="3029" customWidth="1"/>
    <col min="6122" max="6124" width="15.7109375" style="3029" customWidth="1"/>
    <col min="6125" max="6125" width="14.7109375" style="3029" customWidth="1"/>
    <col min="6126" max="6145" width="9.140625" style="3029"/>
    <col min="6146" max="6146" width="18.140625" style="3029" customWidth="1"/>
    <col min="6147" max="6149" width="22.140625" style="3029" customWidth="1"/>
    <col min="6150" max="6150" width="19.5703125" style="3029" customWidth="1"/>
    <col min="6151" max="6151" width="10.5703125" style="3029" customWidth="1"/>
    <col min="6152" max="6376" width="9.140625" style="3029"/>
    <col min="6377" max="6377" width="18.140625" style="3029" customWidth="1"/>
    <col min="6378" max="6380" width="15.7109375" style="3029" customWidth="1"/>
    <col min="6381" max="6381" width="14.7109375" style="3029" customWidth="1"/>
    <col min="6382" max="6401" width="9.140625" style="3029"/>
    <col min="6402" max="6402" width="18.140625" style="3029" customWidth="1"/>
    <col min="6403" max="6405" width="22.140625" style="3029" customWidth="1"/>
    <col min="6406" max="6406" width="19.5703125" style="3029" customWidth="1"/>
    <col min="6407" max="6407" width="10.5703125" style="3029" customWidth="1"/>
    <col min="6408" max="6632" width="9.140625" style="3029"/>
    <col min="6633" max="6633" width="18.140625" style="3029" customWidth="1"/>
    <col min="6634" max="6636" width="15.7109375" style="3029" customWidth="1"/>
    <col min="6637" max="6637" width="14.7109375" style="3029" customWidth="1"/>
    <col min="6638" max="6657" width="9.140625" style="3029"/>
    <col min="6658" max="6658" width="18.140625" style="3029" customWidth="1"/>
    <col min="6659" max="6661" width="22.140625" style="3029" customWidth="1"/>
    <col min="6662" max="6662" width="19.5703125" style="3029" customWidth="1"/>
    <col min="6663" max="6663" width="10.5703125" style="3029" customWidth="1"/>
    <col min="6664" max="6888" width="9.140625" style="3029"/>
    <col min="6889" max="6889" width="18.140625" style="3029" customWidth="1"/>
    <col min="6890" max="6892" width="15.7109375" style="3029" customWidth="1"/>
    <col min="6893" max="6893" width="14.7109375" style="3029" customWidth="1"/>
    <col min="6894" max="6913" width="9.140625" style="3029"/>
    <col min="6914" max="6914" width="18.140625" style="3029" customWidth="1"/>
    <col min="6915" max="6917" width="22.140625" style="3029" customWidth="1"/>
    <col min="6918" max="6918" width="19.5703125" style="3029" customWidth="1"/>
    <col min="6919" max="6919" width="10.5703125" style="3029" customWidth="1"/>
    <col min="6920" max="7144" width="9.140625" style="3029"/>
    <col min="7145" max="7145" width="18.140625" style="3029" customWidth="1"/>
    <col min="7146" max="7148" width="15.7109375" style="3029" customWidth="1"/>
    <col min="7149" max="7149" width="14.7109375" style="3029" customWidth="1"/>
    <col min="7150" max="7169" width="9.140625" style="3029"/>
    <col min="7170" max="7170" width="18.140625" style="3029" customWidth="1"/>
    <col min="7171" max="7173" width="22.140625" style="3029" customWidth="1"/>
    <col min="7174" max="7174" width="19.5703125" style="3029" customWidth="1"/>
    <col min="7175" max="7175" width="10.5703125" style="3029" customWidth="1"/>
    <col min="7176" max="7400" width="9.140625" style="3029"/>
    <col min="7401" max="7401" width="18.140625" style="3029" customWidth="1"/>
    <col min="7402" max="7404" width="15.7109375" style="3029" customWidth="1"/>
    <col min="7405" max="7405" width="14.7109375" style="3029" customWidth="1"/>
    <col min="7406" max="7425" width="9.140625" style="3029"/>
    <col min="7426" max="7426" width="18.140625" style="3029" customWidth="1"/>
    <col min="7427" max="7429" width="22.140625" style="3029" customWidth="1"/>
    <col min="7430" max="7430" width="19.5703125" style="3029" customWidth="1"/>
    <col min="7431" max="7431" width="10.5703125" style="3029" customWidth="1"/>
    <col min="7432" max="7656" width="9.140625" style="3029"/>
    <col min="7657" max="7657" width="18.140625" style="3029" customWidth="1"/>
    <col min="7658" max="7660" width="15.7109375" style="3029" customWidth="1"/>
    <col min="7661" max="7661" width="14.7109375" style="3029" customWidth="1"/>
    <col min="7662" max="7681" width="9.140625" style="3029"/>
    <col min="7682" max="7682" width="18.140625" style="3029" customWidth="1"/>
    <col min="7683" max="7685" width="22.140625" style="3029" customWidth="1"/>
    <col min="7686" max="7686" width="19.5703125" style="3029" customWidth="1"/>
    <col min="7687" max="7687" width="10.5703125" style="3029" customWidth="1"/>
    <col min="7688" max="7912" width="9.140625" style="3029"/>
    <col min="7913" max="7913" width="18.140625" style="3029" customWidth="1"/>
    <col min="7914" max="7916" width="15.7109375" style="3029" customWidth="1"/>
    <col min="7917" max="7917" width="14.7109375" style="3029" customWidth="1"/>
    <col min="7918" max="7937" width="9.140625" style="3029"/>
    <col min="7938" max="7938" width="18.140625" style="3029" customWidth="1"/>
    <col min="7939" max="7941" width="22.140625" style="3029" customWidth="1"/>
    <col min="7942" max="7942" width="19.5703125" style="3029" customWidth="1"/>
    <col min="7943" max="7943" width="10.5703125" style="3029" customWidth="1"/>
    <col min="7944" max="8168" width="9.140625" style="3029"/>
    <col min="8169" max="8169" width="18.140625" style="3029" customWidth="1"/>
    <col min="8170" max="8172" width="15.7109375" style="3029" customWidth="1"/>
    <col min="8173" max="8173" width="14.7109375" style="3029" customWidth="1"/>
    <col min="8174" max="8193" width="9.140625" style="3029"/>
    <col min="8194" max="8194" width="18.140625" style="3029" customWidth="1"/>
    <col min="8195" max="8197" width="22.140625" style="3029" customWidth="1"/>
    <col min="8198" max="8198" width="19.5703125" style="3029" customWidth="1"/>
    <col min="8199" max="8199" width="10.5703125" style="3029" customWidth="1"/>
    <col min="8200" max="8424" width="9.140625" style="3029"/>
    <col min="8425" max="8425" width="18.140625" style="3029" customWidth="1"/>
    <col min="8426" max="8428" width="15.7109375" style="3029" customWidth="1"/>
    <col min="8429" max="8429" width="14.7109375" style="3029" customWidth="1"/>
    <col min="8430" max="8449" width="9.140625" style="3029"/>
    <col min="8450" max="8450" width="18.140625" style="3029" customWidth="1"/>
    <col min="8451" max="8453" width="22.140625" style="3029" customWidth="1"/>
    <col min="8454" max="8454" width="19.5703125" style="3029" customWidth="1"/>
    <col min="8455" max="8455" width="10.5703125" style="3029" customWidth="1"/>
    <col min="8456" max="8680" width="9.140625" style="3029"/>
    <col min="8681" max="8681" width="18.140625" style="3029" customWidth="1"/>
    <col min="8682" max="8684" width="15.7109375" style="3029" customWidth="1"/>
    <col min="8685" max="8685" width="14.7109375" style="3029" customWidth="1"/>
    <col min="8686" max="8705" width="9.140625" style="3029"/>
    <col min="8706" max="8706" width="18.140625" style="3029" customWidth="1"/>
    <col min="8707" max="8709" width="22.140625" style="3029" customWidth="1"/>
    <col min="8710" max="8710" width="19.5703125" style="3029" customWidth="1"/>
    <col min="8711" max="8711" width="10.5703125" style="3029" customWidth="1"/>
    <col min="8712" max="8936" width="9.140625" style="3029"/>
    <col min="8937" max="8937" width="18.140625" style="3029" customWidth="1"/>
    <col min="8938" max="8940" width="15.7109375" style="3029" customWidth="1"/>
    <col min="8941" max="8941" width="14.7109375" style="3029" customWidth="1"/>
    <col min="8942" max="8961" width="9.140625" style="3029"/>
    <col min="8962" max="8962" width="18.140625" style="3029" customWidth="1"/>
    <col min="8963" max="8965" width="22.140625" style="3029" customWidth="1"/>
    <col min="8966" max="8966" width="19.5703125" style="3029" customWidth="1"/>
    <col min="8967" max="8967" width="10.5703125" style="3029" customWidth="1"/>
    <col min="8968" max="9192" width="9.140625" style="3029"/>
    <col min="9193" max="9193" width="18.140625" style="3029" customWidth="1"/>
    <col min="9194" max="9196" width="15.7109375" style="3029" customWidth="1"/>
    <col min="9197" max="9197" width="14.7109375" style="3029" customWidth="1"/>
    <col min="9198" max="9217" width="9.140625" style="3029"/>
    <col min="9218" max="9218" width="18.140625" style="3029" customWidth="1"/>
    <col min="9219" max="9221" width="22.140625" style="3029" customWidth="1"/>
    <col min="9222" max="9222" width="19.5703125" style="3029" customWidth="1"/>
    <col min="9223" max="9223" width="10.5703125" style="3029" customWidth="1"/>
    <col min="9224" max="9448" width="9.140625" style="3029"/>
    <col min="9449" max="9449" width="18.140625" style="3029" customWidth="1"/>
    <col min="9450" max="9452" width="15.7109375" style="3029" customWidth="1"/>
    <col min="9453" max="9453" width="14.7109375" style="3029" customWidth="1"/>
    <col min="9454" max="9473" width="9.140625" style="3029"/>
    <col min="9474" max="9474" width="18.140625" style="3029" customWidth="1"/>
    <col min="9475" max="9477" width="22.140625" style="3029" customWidth="1"/>
    <col min="9478" max="9478" width="19.5703125" style="3029" customWidth="1"/>
    <col min="9479" max="9479" width="10.5703125" style="3029" customWidth="1"/>
    <col min="9480" max="9704" width="9.140625" style="3029"/>
    <col min="9705" max="9705" width="18.140625" style="3029" customWidth="1"/>
    <col min="9706" max="9708" width="15.7109375" style="3029" customWidth="1"/>
    <col min="9709" max="9709" width="14.7109375" style="3029" customWidth="1"/>
    <col min="9710" max="9729" width="9.140625" style="3029"/>
    <col min="9730" max="9730" width="18.140625" style="3029" customWidth="1"/>
    <col min="9731" max="9733" width="22.140625" style="3029" customWidth="1"/>
    <col min="9734" max="9734" width="19.5703125" style="3029" customWidth="1"/>
    <col min="9735" max="9735" width="10.5703125" style="3029" customWidth="1"/>
    <col min="9736" max="9960" width="9.140625" style="3029"/>
    <col min="9961" max="9961" width="18.140625" style="3029" customWidth="1"/>
    <col min="9962" max="9964" width="15.7109375" style="3029" customWidth="1"/>
    <col min="9965" max="9965" width="14.7109375" style="3029" customWidth="1"/>
    <col min="9966" max="9985" width="9.140625" style="3029"/>
    <col min="9986" max="9986" width="18.140625" style="3029" customWidth="1"/>
    <col min="9987" max="9989" width="22.140625" style="3029" customWidth="1"/>
    <col min="9990" max="9990" width="19.5703125" style="3029" customWidth="1"/>
    <col min="9991" max="9991" width="10.5703125" style="3029" customWidth="1"/>
    <col min="9992" max="10216" width="9.140625" style="3029"/>
    <col min="10217" max="10217" width="18.140625" style="3029" customWidth="1"/>
    <col min="10218" max="10220" width="15.7109375" style="3029" customWidth="1"/>
    <col min="10221" max="10221" width="14.7109375" style="3029" customWidth="1"/>
    <col min="10222" max="10241" width="9.140625" style="3029"/>
    <col min="10242" max="10242" width="18.140625" style="3029" customWidth="1"/>
    <col min="10243" max="10245" width="22.140625" style="3029" customWidth="1"/>
    <col min="10246" max="10246" width="19.5703125" style="3029" customWidth="1"/>
    <col min="10247" max="10247" width="10.5703125" style="3029" customWidth="1"/>
    <col min="10248" max="10472" width="9.140625" style="3029"/>
    <col min="10473" max="10473" width="18.140625" style="3029" customWidth="1"/>
    <col min="10474" max="10476" width="15.7109375" style="3029" customWidth="1"/>
    <col min="10477" max="10477" width="14.7109375" style="3029" customWidth="1"/>
    <col min="10478" max="10497" width="9.140625" style="3029"/>
    <col min="10498" max="10498" width="18.140625" style="3029" customWidth="1"/>
    <col min="10499" max="10501" width="22.140625" style="3029" customWidth="1"/>
    <col min="10502" max="10502" width="19.5703125" style="3029" customWidth="1"/>
    <col min="10503" max="10503" width="10.5703125" style="3029" customWidth="1"/>
    <col min="10504" max="10728" width="9.140625" style="3029"/>
    <col min="10729" max="10729" width="18.140625" style="3029" customWidth="1"/>
    <col min="10730" max="10732" width="15.7109375" style="3029" customWidth="1"/>
    <col min="10733" max="10733" width="14.7109375" style="3029" customWidth="1"/>
    <col min="10734" max="10753" width="9.140625" style="3029"/>
    <col min="10754" max="10754" width="18.140625" style="3029" customWidth="1"/>
    <col min="10755" max="10757" width="22.140625" style="3029" customWidth="1"/>
    <col min="10758" max="10758" width="19.5703125" style="3029" customWidth="1"/>
    <col min="10759" max="10759" width="10.5703125" style="3029" customWidth="1"/>
    <col min="10760" max="10984" width="9.140625" style="3029"/>
    <col min="10985" max="10985" width="18.140625" style="3029" customWidth="1"/>
    <col min="10986" max="10988" width="15.7109375" style="3029" customWidth="1"/>
    <col min="10989" max="10989" width="14.7109375" style="3029" customWidth="1"/>
    <col min="10990" max="11009" width="9.140625" style="3029"/>
    <col min="11010" max="11010" width="18.140625" style="3029" customWidth="1"/>
    <col min="11011" max="11013" width="22.140625" style="3029" customWidth="1"/>
    <col min="11014" max="11014" width="19.5703125" style="3029" customWidth="1"/>
    <col min="11015" max="11015" width="10.5703125" style="3029" customWidth="1"/>
    <col min="11016" max="11240" width="9.140625" style="3029"/>
    <col min="11241" max="11241" width="18.140625" style="3029" customWidth="1"/>
    <col min="11242" max="11244" width="15.7109375" style="3029" customWidth="1"/>
    <col min="11245" max="11245" width="14.7109375" style="3029" customWidth="1"/>
    <col min="11246" max="11265" width="9.140625" style="3029"/>
    <col min="11266" max="11266" width="18.140625" style="3029" customWidth="1"/>
    <col min="11267" max="11269" width="22.140625" style="3029" customWidth="1"/>
    <col min="11270" max="11270" width="19.5703125" style="3029" customWidth="1"/>
    <col min="11271" max="11271" width="10.5703125" style="3029" customWidth="1"/>
    <col min="11272" max="11496" width="9.140625" style="3029"/>
    <col min="11497" max="11497" width="18.140625" style="3029" customWidth="1"/>
    <col min="11498" max="11500" width="15.7109375" style="3029" customWidth="1"/>
    <col min="11501" max="11501" width="14.7109375" style="3029" customWidth="1"/>
    <col min="11502" max="11521" width="9.140625" style="3029"/>
    <col min="11522" max="11522" width="18.140625" style="3029" customWidth="1"/>
    <col min="11523" max="11525" width="22.140625" style="3029" customWidth="1"/>
    <col min="11526" max="11526" width="19.5703125" style="3029" customWidth="1"/>
    <col min="11527" max="11527" width="10.5703125" style="3029" customWidth="1"/>
    <col min="11528" max="11752" width="9.140625" style="3029"/>
    <col min="11753" max="11753" width="18.140625" style="3029" customWidth="1"/>
    <col min="11754" max="11756" width="15.7109375" style="3029" customWidth="1"/>
    <col min="11757" max="11757" width="14.7109375" style="3029" customWidth="1"/>
    <col min="11758" max="11777" width="9.140625" style="3029"/>
    <col min="11778" max="11778" width="18.140625" style="3029" customWidth="1"/>
    <col min="11779" max="11781" width="22.140625" style="3029" customWidth="1"/>
    <col min="11782" max="11782" width="19.5703125" style="3029" customWidth="1"/>
    <col min="11783" max="11783" width="10.5703125" style="3029" customWidth="1"/>
    <col min="11784" max="12008" width="9.140625" style="3029"/>
    <col min="12009" max="12009" width="18.140625" style="3029" customWidth="1"/>
    <col min="12010" max="12012" width="15.7109375" style="3029" customWidth="1"/>
    <col min="12013" max="12013" width="14.7109375" style="3029" customWidth="1"/>
    <col min="12014" max="12033" width="9.140625" style="3029"/>
    <col min="12034" max="12034" width="18.140625" style="3029" customWidth="1"/>
    <col min="12035" max="12037" width="22.140625" style="3029" customWidth="1"/>
    <col min="12038" max="12038" width="19.5703125" style="3029" customWidth="1"/>
    <col min="12039" max="12039" width="10.5703125" style="3029" customWidth="1"/>
    <col min="12040" max="12264" width="9.140625" style="3029"/>
    <col min="12265" max="12265" width="18.140625" style="3029" customWidth="1"/>
    <col min="12266" max="12268" width="15.7109375" style="3029" customWidth="1"/>
    <col min="12269" max="12269" width="14.7109375" style="3029" customWidth="1"/>
    <col min="12270" max="12289" width="9.140625" style="3029"/>
    <col min="12290" max="12290" width="18.140625" style="3029" customWidth="1"/>
    <col min="12291" max="12293" width="22.140625" style="3029" customWidth="1"/>
    <col min="12294" max="12294" width="19.5703125" style="3029" customWidth="1"/>
    <col min="12295" max="12295" width="10.5703125" style="3029" customWidth="1"/>
    <col min="12296" max="12520" width="9.140625" style="3029"/>
    <col min="12521" max="12521" width="18.140625" style="3029" customWidth="1"/>
    <col min="12522" max="12524" width="15.7109375" style="3029" customWidth="1"/>
    <col min="12525" max="12525" width="14.7109375" style="3029" customWidth="1"/>
    <col min="12526" max="12545" width="9.140625" style="3029"/>
    <col min="12546" max="12546" width="18.140625" style="3029" customWidth="1"/>
    <col min="12547" max="12549" width="22.140625" style="3029" customWidth="1"/>
    <col min="12550" max="12550" width="19.5703125" style="3029" customWidth="1"/>
    <col min="12551" max="12551" width="10.5703125" style="3029" customWidth="1"/>
    <col min="12552" max="12776" width="9.140625" style="3029"/>
    <col min="12777" max="12777" width="18.140625" style="3029" customWidth="1"/>
    <col min="12778" max="12780" width="15.7109375" style="3029" customWidth="1"/>
    <col min="12781" max="12781" width="14.7109375" style="3029" customWidth="1"/>
    <col min="12782" max="12801" width="9.140625" style="3029"/>
    <col min="12802" max="12802" width="18.140625" style="3029" customWidth="1"/>
    <col min="12803" max="12805" width="22.140625" style="3029" customWidth="1"/>
    <col min="12806" max="12806" width="19.5703125" style="3029" customWidth="1"/>
    <col min="12807" max="12807" width="10.5703125" style="3029" customWidth="1"/>
    <col min="12808" max="13032" width="9.140625" style="3029"/>
    <col min="13033" max="13033" width="18.140625" style="3029" customWidth="1"/>
    <col min="13034" max="13036" width="15.7109375" style="3029" customWidth="1"/>
    <col min="13037" max="13037" width="14.7109375" style="3029" customWidth="1"/>
    <col min="13038" max="13057" width="9.140625" style="3029"/>
    <col min="13058" max="13058" width="18.140625" style="3029" customWidth="1"/>
    <col min="13059" max="13061" width="22.140625" style="3029" customWidth="1"/>
    <col min="13062" max="13062" width="19.5703125" style="3029" customWidth="1"/>
    <col min="13063" max="13063" width="10.5703125" style="3029" customWidth="1"/>
    <col min="13064" max="13288" width="9.140625" style="3029"/>
    <col min="13289" max="13289" width="18.140625" style="3029" customWidth="1"/>
    <col min="13290" max="13292" width="15.7109375" style="3029" customWidth="1"/>
    <col min="13293" max="13293" width="14.7109375" style="3029" customWidth="1"/>
    <col min="13294" max="13313" width="9.140625" style="3029"/>
    <col min="13314" max="13314" width="18.140625" style="3029" customWidth="1"/>
    <col min="13315" max="13317" width="22.140625" style="3029" customWidth="1"/>
    <col min="13318" max="13318" width="19.5703125" style="3029" customWidth="1"/>
    <col min="13319" max="13319" width="10.5703125" style="3029" customWidth="1"/>
    <col min="13320" max="13544" width="9.140625" style="3029"/>
    <col min="13545" max="13545" width="18.140625" style="3029" customWidth="1"/>
    <col min="13546" max="13548" width="15.7109375" style="3029" customWidth="1"/>
    <col min="13549" max="13549" width="14.7109375" style="3029" customWidth="1"/>
    <col min="13550" max="13569" width="9.140625" style="3029"/>
    <col min="13570" max="13570" width="18.140625" style="3029" customWidth="1"/>
    <col min="13571" max="13573" width="22.140625" style="3029" customWidth="1"/>
    <col min="13574" max="13574" width="19.5703125" style="3029" customWidth="1"/>
    <col min="13575" max="13575" width="10.5703125" style="3029" customWidth="1"/>
    <col min="13576" max="13800" width="9.140625" style="3029"/>
    <col min="13801" max="13801" width="18.140625" style="3029" customWidth="1"/>
    <col min="13802" max="13804" width="15.7109375" style="3029" customWidth="1"/>
    <col min="13805" max="13805" width="14.7109375" style="3029" customWidth="1"/>
    <col min="13806" max="13825" width="9.140625" style="3029"/>
    <col min="13826" max="13826" width="18.140625" style="3029" customWidth="1"/>
    <col min="13827" max="13829" width="22.140625" style="3029" customWidth="1"/>
    <col min="13830" max="13830" width="19.5703125" style="3029" customWidth="1"/>
    <col min="13831" max="13831" width="10.5703125" style="3029" customWidth="1"/>
    <col min="13832" max="14056" width="9.140625" style="3029"/>
    <col min="14057" max="14057" width="18.140625" style="3029" customWidth="1"/>
    <col min="14058" max="14060" width="15.7109375" style="3029" customWidth="1"/>
    <col min="14061" max="14061" width="14.7109375" style="3029" customWidth="1"/>
    <col min="14062" max="14081" width="9.140625" style="3029"/>
    <col min="14082" max="14082" width="18.140625" style="3029" customWidth="1"/>
    <col min="14083" max="14085" width="22.140625" style="3029" customWidth="1"/>
    <col min="14086" max="14086" width="19.5703125" style="3029" customWidth="1"/>
    <col min="14087" max="14087" width="10.5703125" style="3029" customWidth="1"/>
    <col min="14088" max="14312" width="9.140625" style="3029"/>
    <col min="14313" max="14313" width="18.140625" style="3029" customWidth="1"/>
    <col min="14314" max="14316" width="15.7109375" style="3029" customWidth="1"/>
    <col min="14317" max="14317" width="14.7109375" style="3029" customWidth="1"/>
    <col min="14318" max="14337" width="9.140625" style="3029"/>
    <col min="14338" max="14338" width="18.140625" style="3029" customWidth="1"/>
    <col min="14339" max="14341" width="22.140625" style="3029" customWidth="1"/>
    <col min="14342" max="14342" width="19.5703125" style="3029" customWidth="1"/>
    <col min="14343" max="14343" width="10.5703125" style="3029" customWidth="1"/>
    <col min="14344" max="14568" width="9.140625" style="3029"/>
    <col min="14569" max="14569" width="18.140625" style="3029" customWidth="1"/>
    <col min="14570" max="14572" width="15.7109375" style="3029" customWidth="1"/>
    <col min="14573" max="14573" width="14.7109375" style="3029" customWidth="1"/>
    <col min="14574" max="14593" width="9.140625" style="3029"/>
    <col min="14594" max="14594" width="18.140625" style="3029" customWidth="1"/>
    <col min="14595" max="14597" width="22.140625" style="3029" customWidth="1"/>
    <col min="14598" max="14598" width="19.5703125" style="3029" customWidth="1"/>
    <col min="14599" max="14599" width="10.5703125" style="3029" customWidth="1"/>
    <col min="14600" max="14824" width="9.140625" style="3029"/>
    <col min="14825" max="14825" width="18.140625" style="3029" customWidth="1"/>
    <col min="14826" max="14828" width="15.7109375" style="3029" customWidth="1"/>
    <col min="14829" max="14829" width="14.7109375" style="3029" customWidth="1"/>
    <col min="14830" max="14849" width="9.140625" style="3029"/>
    <col min="14850" max="14850" width="18.140625" style="3029" customWidth="1"/>
    <col min="14851" max="14853" width="22.140625" style="3029" customWidth="1"/>
    <col min="14854" max="14854" width="19.5703125" style="3029" customWidth="1"/>
    <col min="14855" max="14855" width="10.5703125" style="3029" customWidth="1"/>
    <col min="14856" max="15080" width="9.140625" style="3029"/>
    <col min="15081" max="15081" width="18.140625" style="3029" customWidth="1"/>
    <col min="15082" max="15084" width="15.7109375" style="3029" customWidth="1"/>
    <col min="15085" max="15085" width="14.7109375" style="3029" customWidth="1"/>
    <col min="15086" max="15105" width="9.140625" style="3029"/>
    <col min="15106" max="15106" width="18.140625" style="3029" customWidth="1"/>
    <col min="15107" max="15109" width="22.140625" style="3029" customWidth="1"/>
    <col min="15110" max="15110" width="19.5703125" style="3029" customWidth="1"/>
    <col min="15111" max="15111" width="10.5703125" style="3029" customWidth="1"/>
    <col min="15112" max="15336" width="9.140625" style="3029"/>
    <col min="15337" max="15337" width="18.140625" style="3029" customWidth="1"/>
    <col min="15338" max="15340" width="15.7109375" style="3029" customWidth="1"/>
    <col min="15341" max="15341" width="14.7109375" style="3029" customWidth="1"/>
    <col min="15342" max="15361" width="9.140625" style="3029"/>
    <col min="15362" max="15362" width="18.140625" style="3029" customWidth="1"/>
    <col min="15363" max="15365" width="22.140625" style="3029" customWidth="1"/>
    <col min="15366" max="15366" width="19.5703125" style="3029" customWidth="1"/>
    <col min="15367" max="15367" width="10.5703125" style="3029" customWidth="1"/>
    <col min="15368" max="15592" width="9.140625" style="3029"/>
    <col min="15593" max="15593" width="18.140625" style="3029" customWidth="1"/>
    <col min="15594" max="15596" width="15.7109375" style="3029" customWidth="1"/>
    <col min="15597" max="15597" width="14.7109375" style="3029" customWidth="1"/>
    <col min="15598" max="15617" width="9.140625" style="3029"/>
    <col min="15618" max="15618" width="18.140625" style="3029" customWidth="1"/>
    <col min="15619" max="15621" width="22.140625" style="3029" customWidth="1"/>
    <col min="15622" max="15622" width="19.5703125" style="3029" customWidth="1"/>
    <col min="15623" max="15623" width="10.5703125" style="3029" customWidth="1"/>
    <col min="15624" max="15848" width="9.140625" style="3029"/>
    <col min="15849" max="15849" width="18.140625" style="3029" customWidth="1"/>
    <col min="15850" max="15852" width="15.7109375" style="3029" customWidth="1"/>
    <col min="15853" max="15853" width="14.7109375" style="3029" customWidth="1"/>
    <col min="15854" max="15873" width="9.140625" style="3029"/>
    <col min="15874" max="15874" width="18.140625" style="3029" customWidth="1"/>
    <col min="15875" max="15877" width="22.140625" style="3029" customWidth="1"/>
    <col min="15878" max="15878" width="19.5703125" style="3029" customWidth="1"/>
    <col min="15879" max="15879" width="10.5703125" style="3029" customWidth="1"/>
    <col min="15880" max="16104" width="9.140625" style="3029"/>
    <col min="16105" max="16105" width="18.140625" style="3029" customWidth="1"/>
    <col min="16106" max="16108" width="15.7109375" style="3029" customWidth="1"/>
    <col min="16109" max="16109" width="14.7109375" style="3029" customWidth="1"/>
    <col min="16110" max="16129" width="9.140625" style="3029"/>
    <col min="16130" max="16130" width="18.140625" style="3029" customWidth="1"/>
    <col min="16131" max="16133" width="22.140625" style="3029" customWidth="1"/>
    <col min="16134" max="16134" width="19.5703125" style="3029" customWidth="1"/>
    <col min="16135" max="16135" width="10.5703125" style="3029" customWidth="1"/>
    <col min="16136" max="16360" width="9.140625" style="3029"/>
    <col min="16361" max="16361" width="18.140625" style="3029" customWidth="1"/>
    <col min="16362" max="16364" width="15.7109375" style="3029" customWidth="1"/>
    <col min="16365" max="16365" width="14.7109375" style="3029" customWidth="1"/>
    <col min="16366" max="16384" width="9.140625" style="3029"/>
  </cols>
  <sheetData>
    <row r="1" spans="1:6" ht="25.5">
      <c r="A1" s="2059" t="s">
        <v>313</v>
      </c>
    </row>
    <row r="2" spans="1:6" s="3031" customFormat="1" ht="20.100000000000001" customHeight="1" thickBot="1">
      <c r="A2" s="3030" t="s">
        <v>2279</v>
      </c>
    </row>
    <row r="3" spans="1:6" s="3032" customFormat="1" ht="16.5" customHeight="1">
      <c r="A3" s="3483" t="s">
        <v>315</v>
      </c>
      <c r="B3" s="3485" t="s">
        <v>2280</v>
      </c>
      <c r="C3" s="3486"/>
      <c r="D3" s="3487"/>
      <c r="E3" s="3488"/>
      <c r="F3" s="3489"/>
    </row>
    <row r="4" spans="1:6" s="3032" customFormat="1" ht="36" customHeight="1" thickBot="1">
      <c r="A4" s="3484"/>
      <c r="B4" s="3033" t="s">
        <v>2232</v>
      </c>
      <c r="C4" s="3034" t="s">
        <v>2281</v>
      </c>
      <c r="D4" s="3035" t="s">
        <v>2234</v>
      </c>
      <c r="E4" s="3036" t="s">
        <v>2282</v>
      </c>
      <c r="F4" s="3037" t="s">
        <v>2283</v>
      </c>
    </row>
    <row r="5" spans="1:6" ht="15.75" customHeight="1">
      <c r="A5" s="3038">
        <v>39448</v>
      </c>
      <c r="B5" s="3039">
        <v>240.5</v>
      </c>
      <c r="C5" s="3040">
        <v>403</v>
      </c>
      <c r="D5" s="3041">
        <v>922.89</v>
      </c>
      <c r="E5" s="3041"/>
      <c r="F5" s="3041">
        <v>1566.3899999999999</v>
      </c>
    </row>
    <row r="6" spans="1:6" ht="15.75" customHeight="1">
      <c r="A6" s="3038">
        <v>39479</v>
      </c>
      <c r="B6" s="3042" t="s">
        <v>59</v>
      </c>
      <c r="C6" s="3043">
        <v>510</v>
      </c>
      <c r="D6" s="3044">
        <v>707.52</v>
      </c>
      <c r="E6" s="3044"/>
      <c r="F6" s="3044">
        <v>1217.52</v>
      </c>
    </row>
    <row r="7" spans="1:6" ht="15.75" customHeight="1">
      <c r="A7" s="3038">
        <v>39508</v>
      </c>
      <c r="B7" s="3042" t="s">
        <v>59</v>
      </c>
      <c r="C7" s="3043">
        <v>613</v>
      </c>
      <c r="D7" s="3045">
        <v>603.16999999999996</v>
      </c>
      <c r="E7" s="3045"/>
      <c r="F7" s="3045">
        <v>1216.17</v>
      </c>
    </row>
    <row r="8" spans="1:6" ht="15.75" customHeight="1">
      <c r="A8" s="3038">
        <v>39539</v>
      </c>
      <c r="B8" s="3042" t="s">
        <v>59</v>
      </c>
      <c r="C8" s="3043">
        <v>1792.27</v>
      </c>
      <c r="D8" s="3045">
        <v>826.1</v>
      </c>
      <c r="E8" s="3045"/>
      <c r="F8" s="3045">
        <v>2618.37</v>
      </c>
    </row>
    <row r="9" spans="1:6" ht="15.75" customHeight="1">
      <c r="A9" s="3038">
        <v>39569</v>
      </c>
      <c r="B9" s="3046">
        <v>495.4</v>
      </c>
      <c r="C9" s="3043">
        <v>3278</v>
      </c>
      <c r="D9" s="3045">
        <v>885.39</v>
      </c>
      <c r="E9" s="3045"/>
      <c r="F9" s="3045">
        <v>4658.79</v>
      </c>
    </row>
    <row r="10" spans="1:6" ht="15.75" customHeight="1">
      <c r="A10" s="3038">
        <v>39600</v>
      </c>
      <c r="B10" s="3047">
        <v>579.39</v>
      </c>
      <c r="C10" s="3048">
        <v>1576.5</v>
      </c>
      <c r="D10" s="3045">
        <v>881.39</v>
      </c>
      <c r="E10" s="3045"/>
      <c r="F10" s="3045">
        <v>3037.2799999999997</v>
      </c>
    </row>
    <row r="11" spans="1:6" ht="15.75" customHeight="1">
      <c r="A11" s="3038">
        <v>39630</v>
      </c>
      <c r="B11" s="3049">
        <v>1037.1099999999999</v>
      </c>
      <c r="C11" s="3050">
        <v>1765</v>
      </c>
      <c r="D11" s="3051">
        <v>1174.67</v>
      </c>
      <c r="E11" s="3051"/>
      <c r="F11" s="3051">
        <v>3976.7799999999997</v>
      </c>
    </row>
    <row r="12" spans="1:6" ht="15.75" customHeight="1">
      <c r="A12" s="3038">
        <v>39661</v>
      </c>
      <c r="B12" s="3049">
        <v>1014.06</v>
      </c>
      <c r="C12" s="3050">
        <v>1540</v>
      </c>
      <c r="D12" s="3052">
        <v>1032.17</v>
      </c>
      <c r="E12" s="3052"/>
      <c r="F12" s="3052">
        <v>3586.23</v>
      </c>
    </row>
    <row r="13" spans="1:6" ht="15.75" customHeight="1">
      <c r="A13" s="3038">
        <v>39692</v>
      </c>
      <c r="B13" s="3046">
        <v>137.5</v>
      </c>
      <c r="C13" s="3043">
        <v>1943.51</v>
      </c>
      <c r="D13" s="3051">
        <v>1242.8</v>
      </c>
      <c r="E13" s="3051"/>
      <c r="F13" s="3051">
        <v>3323.8100000000004</v>
      </c>
    </row>
    <row r="14" spans="1:6" ht="15.75" customHeight="1">
      <c r="A14" s="3038">
        <v>39722</v>
      </c>
      <c r="B14" s="3049">
        <v>3055.45</v>
      </c>
      <c r="C14" s="3050">
        <v>2115</v>
      </c>
      <c r="D14" s="3052">
        <v>1342.7</v>
      </c>
      <c r="E14" s="3052"/>
      <c r="F14" s="3052">
        <v>6513.15</v>
      </c>
    </row>
    <row r="15" spans="1:6" ht="15.75" customHeight="1">
      <c r="A15" s="3038">
        <v>39753</v>
      </c>
      <c r="B15" s="3049">
        <v>3051.08</v>
      </c>
      <c r="C15" s="3053" t="s">
        <v>59</v>
      </c>
      <c r="D15" s="3052">
        <v>1306.8</v>
      </c>
      <c r="E15" s="3052"/>
      <c r="F15" s="3052">
        <v>4357.88</v>
      </c>
    </row>
    <row r="16" spans="1:6" ht="15.75" customHeight="1" thickBot="1">
      <c r="A16" s="3038">
        <v>39783</v>
      </c>
      <c r="B16" s="3054">
        <v>470</v>
      </c>
      <c r="C16" s="3055">
        <v>5154.5</v>
      </c>
      <c r="D16" s="3052">
        <v>487.53</v>
      </c>
      <c r="E16" s="3052"/>
      <c r="F16" s="3052">
        <v>6112.03</v>
      </c>
    </row>
    <row r="17" spans="1:6" ht="15.75" customHeight="1" thickBot="1">
      <c r="A17" s="3056" t="s">
        <v>2284</v>
      </c>
      <c r="B17" s="3057">
        <v>10080.49</v>
      </c>
      <c r="C17" s="3058">
        <v>20690.78</v>
      </c>
      <c r="D17" s="3059">
        <v>11413.130000000001</v>
      </c>
      <c r="E17" s="3059"/>
      <c r="F17" s="3059">
        <v>42184.399999999994</v>
      </c>
    </row>
    <row r="18" spans="1:6" ht="15.75" customHeight="1">
      <c r="A18" s="3038">
        <v>39814</v>
      </c>
      <c r="B18" s="3060">
        <v>684.64</v>
      </c>
      <c r="C18" s="3061">
        <v>2617.35</v>
      </c>
      <c r="D18" s="3062">
        <v>595.25</v>
      </c>
      <c r="E18" s="3062"/>
      <c r="F18" s="3062">
        <v>3897.24</v>
      </c>
    </row>
    <row r="19" spans="1:6" ht="15.75" customHeight="1">
      <c r="A19" s="3038">
        <v>39845</v>
      </c>
      <c r="B19" s="3060">
        <v>2572.0100000000002</v>
      </c>
      <c r="C19" s="3053" t="s">
        <v>59</v>
      </c>
      <c r="D19" s="3062">
        <v>619.39</v>
      </c>
      <c r="E19" s="3062"/>
      <c r="F19" s="3062">
        <v>3191.4</v>
      </c>
    </row>
    <row r="20" spans="1:6" ht="15.75" customHeight="1">
      <c r="A20" s="3038">
        <v>39873</v>
      </c>
      <c r="B20" s="3060">
        <v>3003.31</v>
      </c>
      <c r="C20" s="3053" t="s">
        <v>59</v>
      </c>
      <c r="D20" s="3062">
        <v>138</v>
      </c>
      <c r="E20" s="3062"/>
      <c r="F20" s="3062">
        <v>3141.31</v>
      </c>
    </row>
    <row r="21" spans="1:6" ht="15.75" customHeight="1">
      <c r="A21" s="3038">
        <v>39904</v>
      </c>
      <c r="B21" s="3060">
        <v>2427.52</v>
      </c>
      <c r="C21" s="3053" t="s">
        <v>59</v>
      </c>
      <c r="D21" s="3062">
        <v>195</v>
      </c>
      <c r="E21" s="3062"/>
      <c r="F21" s="3062">
        <v>2622.52</v>
      </c>
    </row>
    <row r="22" spans="1:6" ht="15.75" customHeight="1">
      <c r="A22" s="3038">
        <v>39934</v>
      </c>
      <c r="B22" s="3060">
        <v>2808.58</v>
      </c>
      <c r="C22" s="3053" t="s">
        <v>59</v>
      </c>
      <c r="D22" s="3062">
        <v>303.5</v>
      </c>
      <c r="E22" s="3062"/>
      <c r="F22" s="3062">
        <v>3112.08</v>
      </c>
    </row>
    <row r="23" spans="1:6" ht="15.75" customHeight="1">
      <c r="A23" s="3038">
        <v>39965</v>
      </c>
      <c r="B23" s="3060">
        <v>1668.47</v>
      </c>
      <c r="C23" s="3053" t="s">
        <v>59</v>
      </c>
      <c r="D23" s="3062">
        <v>435.2</v>
      </c>
      <c r="E23" s="3062"/>
      <c r="F23" s="3062">
        <v>2103.67</v>
      </c>
    </row>
    <row r="24" spans="1:6" ht="15.75" customHeight="1">
      <c r="A24" s="3038">
        <v>39995</v>
      </c>
      <c r="B24" s="3060">
        <v>1545.41</v>
      </c>
      <c r="C24" s="3053" t="s">
        <v>59</v>
      </c>
      <c r="D24" s="3062">
        <v>270.39999999999998</v>
      </c>
      <c r="E24" s="3062"/>
      <c r="F24" s="3062">
        <v>1815.81</v>
      </c>
    </row>
    <row r="25" spans="1:6" ht="15.75" customHeight="1">
      <c r="A25" s="3038">
        <v>40026</v>
      </c>
      <c r="B25" s="3060">
        <v>2693.97</v>
      </c>
      <c r="C25" s="3053" t="s">
        <v>59</v>
      </c>
      <c r="D25" s="3062">
        <v>371.56</v>
      </c>
      <c r="E25" s="3062"/>
      <c r="F25" s="3062">
        <v>3065.5299999999997</v>
      </c>
    </row>
    <row r="26" spans="1:6" ht="15.75" customHeight="1">
      <c r="A26" s="3038">
        <v>40057</v>
      </c>
      <c r="B26" s="3060">
        <v>1986.51</v>
      </c>
      <c r="C26" s="3053" t="s">
        <v>59</v>
      </c>
      <c r="D26" s="3062">
        <v>474.32</v>
      </c>
      <c r="E26" s="3062"/>
      <c r="F26" s="3062">
        <v>2460.83</v>
      </c>
    </row>
    <row r="27" spans="1:6" ht="15.75" customHeight="1">
      <c r="A27" s="3038">
        <v>40087</v>
      </c>
      <c r="B27" s="3060">
        <v>1186.54</v>
      </c>
      <c r="C27" s="3053" t="s">
        <v>59</v>
      </c>
      <c r="D27" s="3062">
        <v>556.51</v>
      </c>
      <c r="E27" s="3062"/>
      <c r="F27" s="3062">
        <v>1743.05</v>
      </c>
    </row>
    <row r="28" spans="1:6" ht="15.75" customHeight="1">
      <c r="A28" s="3038">
        <v>40118</v>
      </c>
      <c r="B28" s="3060">
        <v>1347.47</v>
      </c>
      <c r="C28" s="3053" t="s">
        <v>59</v>
      </c>
      <c r="D28" s="3062">
        <v>441.49</v>
      </c>
      <c r="E28" s="3062"/>
      <c r="F28" s="3062">
        <v>1788.96</v>
      </c>
    </row>
    <row r="29" spans="1:6" ht="15.75" customHeight="1" thickBot="1">
      <c r="A29" s="3038">
        <v>40148</v>
      </c>
      <c r="B29" s="3063">
        <v>871.95</v>
      </c>
      <c r="C29" s="3053" t="s">
        <v>59</v>
      </c>
      <c r="D29" s="3064">
        <v>334.26</v>
      </c>
      <c r="E29" s="3064"/>
      <c r="F29" s="3064">
        <v>1206.21</v>
      </c>
    </row>
    <row r="30" spans="1:6" ht="15.75" customHeight="1" thickBot="1">
      <c r="A30" s="3056" t="s">
        <v>2284</v>
      </c>
      <c r="B30" s="3057">
        <v>22796.38</v>
      </c>
      <c r="C30" s="3058">
        <v>2617.35</v>
      </c>
      <c r="D30" s="3059">
        <v>4734.88</v>
      </c>
      <c r="E30" s="3059"/>
      <c r="F30" s="3059">
        <v>30148.61</v>
      </c>
    </row>
    <row r="31" spans="1:6" ht="15.75" customHeight="1">
      <c r="A31" s="3038">
        <v>40179</v>
      </c>
      <c r="B31" s="3065">
        <v>1461.75</v>
      </c>
      <c r="C31" s="3053" t="s">
        <v>59</v>
      </c>
      <c r="D31" s="3066">
        <v>429.17</v>
      </c>
      <c r="E31" s="3066"/>
      <c r="F31" s="3066">
        <v>1890.92</v>
      </c>
    </row>
    <row r="32" spans="1:6" ht="15.75" customHeight="1">
      <c r="A32" s="3038">
        <v>40210</v>
      </c>
      <c r="B32" s="3065">
        <v>1838.85</v>
      </c>
      <c r="C32" s="3053" t="s">
        <v>59</v>
      </c>
      <c r="D32" s="3066">
        <v>279</v>
      </c>
      <c r="E32" s="3066"/>
      <c r="F32" s="3066">
        <v>2117.85</v>
      </c>
    </row>
    <row r="33" spans="1:6" ht="15.75" customHeight="1">
      <c r="A33" s="3038">
        <v>40238</v>
      </c>
      <c r="B33" s="3065">
        <v>1582.02</v>
      </c>
      <c r="C33" s="3053" t="s">
        <v>59</v>
      </c>
      <c r="D33" s="3066">
        <v>482.19</v>
      </c>
      <c r="E33" s="3066"/>
      <c r="F33" s="3066">
        <v>2064.21</v>
      </c>
    </row>
    <row r="34" spans="1:6" ht="15.75" customHeight="1">
      <c r="A34" s="3038">
        <v>40269</v>
      </c>
      <c r="B34" s="3065">
        <v>1841.07</v>
      </c>
      <c r="C34" s="3053" t="s">
        <v>59</v>
      </c>
      <c r="D34" s="3066">
        <v>306.05</v>
      </c>
      <c r="E34" s="3066"/>
      <c r="F34" s="3066">
        <v>2147.12</v>
      </c>
    </row>
    <row r="35" spans="1:6" ht="15.75" customHeight="1">
      <c r="A35" s="3038">
        <v>40299</v>
      </c>
      <c r="B35" s="3065">
        <v>2707.47</v>
      </c>
      <c r="C35" s="3053" t="s">
        <v>59</v>
      </c>
      <c r="D35" s="3066">
        <v>277.33999999999997</v>
      </c>
      <c r="E35" s="3066"/>
      <c r="F35" s="3066">
        <v>2984.81</v>
      </c>
    </row>
    <row r="36" spans="1:6" ht="15.75" customHeight="1">
      <c r="A36" s="3038">
        <v>40330</v>
      </c>
      <c r="B36" s="3065">
        <v>2283.9499999999998</v>
      </c>
      <c r="C36" s="3053" t="s">
        <v>59</v>
      </c>
      <c r="D36" s="3066">
        <v>657.49</v>
      </c>
      <c r="E36" s="3066"/>
      <c r="F36" s="3066">
        <v>2941.4399999999996</v>
      </c>
    </row>
    <row r="37" spans="1:6" ht="15.75" customHeight="1">
      <c r="A37" s="3038">
        <v>40360</v>
      </c>
      <c r="B37" s="3065">
        <v>1835.2</v>
      </c>
      <c r="C37" s="3053" t="s">
        <v>59</v>
      </c>
      <c r="D37" s="3066">
        <v>741.16</v>
      </c>
      <c r="E37" s="3066"/>
      <c r="F37" s="3066">
        <v>2576.36</v>
      </c>
    </row>
    <row r="38" spans="1:6" ht="15.75" customHeight="1">
      <c r="A38" s="3038">
        <v>40391</v>
      </c>
      <c r="B38" s="3065">
        <v>1948.52</v>
      </c>
      <c r="C38" s="3053" t="s">
        <v>59</v>
      </c>
      <c r="D38" s="3066">
        <v>450.84</v>
      </c>
      <c r="E38" s="3066"/>
      <c r="F38" s="3066">
        <v>2399.36</v>
      </c>
    </row>
    <row r="39" spans="1:6" ht="15.75" customHeight="1">
      <c r="A39" s="3038">
        <v>40422</v>
      </c>
      <c r="B39" s="3065">
        <v>3593.54</v>
      </c>
      <c r="C39" s="3053" t="s">
        <v>59</v>
      </c>
      <c r="D39" s="3066">
        <v>613.77</v>
      </c>
      <c r="E39" s="3066"/>
      <c r="F39" s="3066">
        <v>4207.3099999999995</v>
      </c>
    </row>
    <row r="40" spans="1:6" ht="15.75" customHeight="1">
      <c r="A40" s="3038">
        <v>40452</v>
      </c>
      <c r="B40" s="3067">
        <v>2342.08</v>
      </c>
      <c r="C40" s="3053" t="s">
        <v>59</v>
      </c>
      <c r="D40" s="3068">
        <v>478.71</v>
      </c>
      <c r="E40" s="3068"/>
      <c r="F40" s="3068">
        <v>2820.79</v>
      </c>
    </row>
    <row r="41" spans="1:6" ht="15.75" customHeight="1">
      <c r="A41" s="3038">
        <v>40483</v>
      </c>
      <c r="B41" s="3067">
        <v>1561.68</v>
      </c>
      <c r="C41" s="3053" t="s">
        <v>59</v>
      </c>
      <c r="D41" s="3068">
        <v>280.20999999999998</v>
      </c>
      <c r="E41" s="3068"/>
      <c r="F41" s="3068">
        <v>1841.89</v>
      </c>
    </row>
    <row r="42" spans="1:6" ht="15.75" customHeight="1" thickBot="1">
      <c r="A42" s="3038">
        <v>40513</v>
      </c>
      <c r="B42" s="3067">
        <v>1839.13</v>
      </c>
      <c r="C42" s="3053" t="s">
        <v>59</v>
      </c>
      <c r="D42" s="3068">
        <v>341.11</v>
      </c>
      <c r="E42" s="3068"/>
      <c r="F42" s="3068">
        <v>2180.2400000000002</v>
      </c>
    </row>
    <row r="43" spans="1:6" ht="15.75" customHeight="1" thickBot="1">
      <c r="A43" s="3056" t="s">
        <v>2284</v>
      </c>
      <c r="B43" s="3057">
        <v>24835.260000000006</v>
      </c>
      <c r="C43" s="3069">
        <v>0</v>
      </c>
      <c r="D43" s="3059">
        <v>5337.04</v>
      </c>
      <c r="E43" s="3059"/>
      <c r="F43" s="3059">
        <v>30172.300000000007</v>
      </c>
    </row>
    <row r="44" spans="1:6" ht="15.75" customHeight="1">
      <c r="A44" s="3038">
        <v>40544</v>
      </c>
      <c r="B44" s="3065">
        <v>2000</v>
      </c>
      <c r="C44" s="3053" t="s">
        <v>59</v>
      </c>
      <c r="D44" s="3066">
        <v>135.54</v>
      </c>
      <c r="E44" s="3066"/>
      <c r="F44" s="3066">
        <v>2135.54</v>
      </c>
    </row>
    <row r="45" spans="1:6" ht="15.75" customHeight="1">
      <c r="A45" s="3038">
        <v>40575</v>
      </c>
      <c r="B45" s="3065">
        <v>1794.85</v>
      </c>
      <c r="C45" s="3053" t="s">
        <v>59</v>
      </c>
      <c r="D45" s="3066">
        <v>300.04000000000002</v>
      </c>
      <c r="E45" s="3066"/>
      <c r="F45" s="3066">
        <v>2094.89</v>
      </c>
    </row>
    <row r="46" spans="1:6" ht="15.75" customHeight="1">
      <c r="A46" s="3038">
        <v>40603</v>
      </c>
      <c r="B46" s="3065">
        <v>3274.38</v>
      </c>
      <c r="C46" s="3053" t="s">
        <v>59</v>
      </c>
      <c r="D46" s="3066">
        <v>330.53</v>
      </c>
      <c r="E46" s="3066"/>
      <c r="F46" s="3066">
        <v>3604.91</v>
      </c>
    </row>
    <row r="47" spans="1:6" ht="15.75" customHeight="1">
      <c r="A47" s="3038">
        <v>40634</v>
      </c>
      <c r="B47" s="3065">
        <v>2375.58</v>
      </c>
      <c r="C47" s="3053" t="s">
        <v>59</v>
      </c>
      <c r="D47" s="3066">
        <v>322.25799999999998</v>
      </c>
      <c r="E47" s="3066"/>
      <c r="F47" s="3066">
        <v>2697.8379999999997</v>
      </c>
    </row>
    <row r="48" spans="1:6" ht="15.75" customHeight="1">
      <c r="A48" s="3038">
        <v>40664</v>
      </c>
      <c r="B48" s="3065">
        <v>2549.89</v>
      </c>
      <c r="C48" s="3053" t="s">
        <v>59</v>
      </c>
      <c r="D48" s="3066">
        <v>392.03</v>
      </c>
      <c r="E48" s="3066"/>
      <c r="F48" s="3066">
        <v>2941.92</v>
      </c>
    </row>
    <row r="49" spans="1:6" ht="15.75" customHeight="1">
      <c r="A49" s="3038">
        <v>40695</v>
      </c>
      <c r="B49" s="3065">
        <v>2643.34</v>
      </c>
      <c r="C49" s="3053" t="s">
        <v>59</v>
      </c>
      <c r="D49" s="3066">
        <v>347.32</v>
      </c>
      <c r="E49" s="3066"/>
      <c r="F49" s="3066">
        <v>2990.6600000000003</v>
      </c>
    </row>
    <row r="50" spans="1:6" ht="15.75" customHeight="1">
      <c r="A50" s="3038">
        <v>40725</v>
      </c>
      <c r="B50" s="3065">
        <v>2643.34</v>
      </c>
      <c r="C50" s="3053" t="s">
        <v>59</v>
      </c>
      <c r="D50" s="3066">
        <v>398.15</v>
      </c>
      <c r="E50" s="3066"/>
      <c r="F50" s="3066">
        <v>3041.4900000000002</v>
      </c>
    </row>
    <row r="51" spans="1:6" ht="15.75" customHeight="1">
      <c r="A51" s="3038">
        <v>40756</v>
      </c>
      <c r="B51" s="3065">
        <v>2899.05</v>
      </c>
      <c r="C51" s="3053" t="s">
        <v>59</v>
      </c>
      <c r="D51" s="3066">
        <v>504.28</v>
      </c>
      <c r="E51" s="3066"/>
      <c r="F51" s="3066">
        <v>3403.33</v>
      </c>
    </row>
    <row r="52" spans="1:6" ht="15.75" customHeight="1">
      <c r="A52" s="3038">
        <v>40797</v>
      </c>
      <c r="B52" s="3065">
        <v>3850</v>
      </c>
      <c r="C52" s="3053" t="s">
        <v>59</v>
      </c>
      <c r="D52" s="3066">
        <v>995.65</v>
      </c>
      <c r="E52" s="3066"/>
      <c r="F52" s="3066">
        <v>4845.6499999999996</v>
      </c>
    </row>
    <row r="53" spans="1:6" ht="15.75" customHeight="1">
      <c r="A53" s="3038">
        <v>40838</v>
      </c>
      <c r="B53" s="3067">
        <v>2607</v>
      </c>
      <c r="C53" s="3070">
        <v>542.53</v>
      </c>
      <c r="D53" s="3068">
        <v>716.76</v>
      </c>
      <c r="E53" s="3068"/>
      <c r="F53" s="3068">
        <v>3866.29</v>
      </c>
    </row>
    <row r="54" spans="1:6" ht="15.75" customHeight="1">
      <c r="A54" s="3038">
        <v>40858</v>
      </c>
      <c r="B54" s="3067">
        <v>1749.62</v>
      </c>
      <c r="C54" s="3070">
        <v>954.75</v>
      </c>
      <c r="D54" s="3068">
        <v>795.37</v>
      </c>
      <c r="E54" s="3068"/>
      <c r="F54" s="3068">
        <v>3499.74</v>
      </c>
    </row>
    <row r="55" spans="1:6" ht="15.75" customHeight="1" thickBot="1">
      <c r="A55" s="3038">
        <v>40888</v>
      </c>
      <c r="B55" s="3067">
        <v>1397.86</v>
      </c>
      <c r="C55" s="3070">
        <v>526</v>
      </c>
      <c r="D55" s="3068">
        <v>675.65</v>
      </c>
      <c r="E55" s="3068"/>
      <c r="F55" s="3068">
        <v>2599.5099999999998</v>
      </c>
    </row>
    <row r="56" spans="1:6" ht="15.75" customHeight="1" thickBot="1">
      <c r="A56" s="3056" t="s">
        <v>2284</v>
      </c>
      <c r="B56" s="3057">
        <v>29784.91</v>
      </c>
      <c r="C56" s="3058">
        <v>2023.28</v>
      </c>
      <c r="D56" s="3059">
        <v>5913.5779999999995</v>
      </c>
      <c r="E56" s="3059"/>
      <c r="F56" s="3059">
        <v>37721.767999999996</v>
      </c>
    </row>
    <row r="57" spans="1:6" ht="15.75" customHeight="1">
      <c r="A57" s="3038">
        <v>40909</v>
      </c>
      <c r="B57" s="3067">
        <v>1640.65</v>
      </c>
      <c r="C57" s="3053" t="s">
        <v>59</v>
      </c>
      <c r="D57" s="3068">
        <v>365.73</v>
      </c>
      <c r="E57" s="3068"/>
      <c r="F57" s="3068">
        <v>2006.38</v>
      </c>
    </row>
    <row r="58" spans="1:6" ht="15.75" customHeight="1">
      <c r="A58" s="3038">
        <v>40940</v>
      </c>
      <c r="B58" s="3067">
        <v>1942.18</v>
      </c>
      <c r="C58" s="3053" t="s">
        <v>59</v>
      </c>
      <c r="D58" s="3068">
        <v>720.59</v>
      </c>
      <c r="E58" s="3068"/>
      <c r="F58" s="3068">
        <v>2662.77</v>
      </c>
    </row>
    <row r="59" spans="1:6" ht="15.75" customHeight="1">
      <c r="A59" s="3038">
        <v>40969</v>
      </c>
      <c r="B59" s="3067">
        <v>1452.75</v>
      </c>
      <c r="C59" s="3053" t="s">
        <v>59</v>
      </c>
      <c r="D59" s="3068">
        <v>698.16</v>
      </c>
      <c r="E59" s="3068"/>
      <c r="F59" s="3068">
        <v>2150.91</v>
      </c>
    </row>
    <row r="60" spans="1:6" ht="15.75" customHeight="1">
      <c r="A60" s="3038">
        <v>41000</v>
      </c>
      <c r="B60" s="3067">
        <v>891.52</v>
      </c>
      <c r="C60" s="3053" t="s">
        <v>59</v>
      </c>
      <c r="D60" s="3068">
        <v>492.76</v>
      </c>
      <c r="E60" s="3068"/>
      <c r="F60" s="3068">
        <v>1384.28</v>
      </c>
    </row>
    <row r="61" spans="1:6" ht="15.75" customHeight="1">
      <c r="A61" s="3038">
        <v>41030</v>
      </c>
      <c r="B61" s="3067">
        <v>1487</v>
      </c>
      <c r="C61" s="3070">
        <v>918.2</v>
      </c>
      <c r="D61" s="3068">
        <v>633.77</v>
      </c>
      <c r="E61" s="3068"/>
      <c r="F61" s="3068">
        <v>3038.97</v>
      </c>
    </row>
    <row r="62" spans="1:6" ht="15.75" customHeight="1">
      <c r="A62" s="3038">
        <v>41061</v>
      </c>
      <c r="B62" s="3067">
        <v>3000</v>
      </c>
      <c r="C62" s="3070">
        <v>627</v>
      </c>
      <c r="D62" s="3068">
        <v>544.80999999999995</v>
      </c>
      <c r="E62" s="3068"/>
      <c r="F62" s="3068">
        <v>4171.8099999999995</v>
      </c>
    </row>
    <row r="63" spans="1:6" ht="15.75" customHeight="1">
      <c r="A63" s="3038">
        <v>41091</v>
      </c>
      <c r="B63" s="3067">
        <v>1961.69</v>
      </c>
      <c r="C63" s="3053" t="s">
        <v>59</v>
      </c>
      <c r="D63" s="3071">
        <v>419.5</v>
      </c>
      <c r="E63" s="3071"/>
      <c r="F63" s="3071">
        <v>2381.19</v>
      </c>
    </row>
    <row r="64" spans="1:6" ht="15.75" customHeight="1">
      <c r="A64" s="3038">
        <v>41122</v>
      </c>
      <c r="B64" s="3067">
        <v>1842.91</v>
      </c>
      <c r="C64" s="3053" t="s">
        <v>59</v>
      </c>
      <c r="D64" s="3071">
        <v>361.75</v>
      </c>
      <c r="E64" s="3071"/>
      <c r="F64" s="3071">
        <v>2204.66</v>
      </c>
    </row>
    <row r="65" spans="1:10" ht="15.75" customHeight="1">
      <c r="A65" s="3038">
        <v>41153</v>
      </c>
      <c r="B65" s="3067">
        <v>1539.42</v>
      </c>
      <c r="C65" s="3053" t="s">
        <v>59</v>
      </c>
      <c r="D65" s="3068">
        <v>370.16</v>
      </c>
      <c r="E65" s="3068"/>
      <c r="F65" s="3068">
        <v>1909.5800000000002</v>
      </c>
    </row>
    <row r="66" spans="1:10" ht="15.75" customHeight="1">
      <c r="A66" s="3038">
        <v>41204</v>
      </c>
      <c r="B66" s="3067">
        <v>1051</v>
      </c>
      <c r="C66" s="3053" t="s">
        <v>59</v>
      </c>
      <c r="D66" s="3071">
        <v>389.83</v>
      </c>
      <c r="E66" s="3071"/>
      <c r="F66" s="3071">
        <v>1440.83</v>
      </c>
    </row>
    <row r="67" spans="1:10" ht="15.75" customHeight="1">
      <c r="A67" s="3038">
        <v>41224</v>
      </c>
      <c r="B67" s="3067">
        <v>1278.68</v>
      </c>
      <c r="C67" s="3053" t="s">
        <v>59</v>
      </c>
      <c r="D67" s="3071">
        <v>311.64999999999998</v>
      </c>
      <c r="E67" s="3071"/>
      <c r="F67" s="3071">
        <v>1590.33</v>
      </c>
    </row>
    <row r="68" spans="1:10" ht="15.75" customHeight="1" thickBot="1">
      <c r="A68" s="3038">
        <v>41254</v>
      </c>
      <c r="B68" s="3067">
        <v>990.34</v>
      </c>
      <c r="C68" s="3053" t="s">
        <v>59</v>
      </c>
      <c r="D68" s="3071">
        <v>239.85</v>
      </c>
      <c r="E68" s="3071"/>
      <c r="F68" s="3071">
        <v>1230.19</v>
      </c>
    </row>
    <row r="69" spans="1:10" ht="15.75" customHeight="1" thickBot="1">
      <c r="A69" s="3056" t="s">
        <v>2284</v>
      </c>
      <c r="B69" s="3072">
        <v>19078.140000000003</v>
      </c>
      <c r="C69" s="3059">
        <v>1545.2</v>
      </c>
      <c r="D69" s="3059">
        <v>5548.5599999999995</v>
      </c>
      <c r="E69" s="3059"/>
      <c r="F69" s="3059">
        <v>26171.9</v>
      </c>
    </row>
    <row r="70" spans="1:10" ht="15.75" customHeight="1">
      <c r="A70" s="3038">
        <v>41275</v>
      </c>
      <c r="B70" s="3073">
        <v>713.50127964000001</v>
      </c>
      <c r="C70" s="3074" t="s">
        <v>59</v>
      </c>
      <c r="D70" s="3071">
        <v>303.47500000000002</v>
      </c>
      <c r="E70" s="3071"/>
      <c r="F70" s="3071">
        <v>1016.97627964</v>
      </c>
      <c r="G70" s="3075"/>
      <c r="H70" s="3076"/>
      <c r="J70" s="3076"/>
    </row>
    <row r="71" spans="1:10" ht="15.75" customHeight="1">
      <c r="A71" s="3038">
        <v>41306</v>
      </c>
      <c r="B71" s="3073">
        <v>1072.8238825399999</v>
      </c>
      <c r="C71" s="3074" t="s">
        <v>59</v>
      </c>
      <c r="D71" s="3071">
        <v>299.25</v>
      </c>
      <c r="E71" s="3071"/>
      <c r="F71" s="3071">
        <v>1372.0738825399999</v>
      </c>
      <c r="G71" s="3075"/>
      <c r="H71" s="3076"/>
      <c r="J71" s="3076"/>
    </row>
    <row r="72" spans="1:10" ht="15.75" customHeight="1">
      <c r="A72" s="3038">
        <v>41334</v>
      </c>
      <c r="B72" s="3073">
        <v>1801.5382290299999</v>
      </c>
      <c r="C72" s="3077">
        <v>110</v>
      </c>
      <c r="D72" s="3068">
        <v>365</v>
      </c>
      <c r="E72" s="3068"/>
      <c r="F72" s="3068">
        <v>2276.5382290299999</v>
      </c>
      <c r="G72" s="3075"/>
      <c r="H72" s="3076"/>
      <c r="J72" s="3076"/>
    </row>
    <row r="73" spans="1:10" ht="15.75" customHeight="1">
      <c r="A73" s="3038">
        <v>41365</v>
      </c>
      <c r="B73" s="3073">
        <v>2154.4741380999999</v>
      </c>
      <c r="C73" s="3077">
        <v>310.5</v>
      </c>
      <c r="D73" s="3071">
        <v>381.04</v>
      </c>
      <c r="E73" s="3071"/>
      <c r="F73" s="3071">
        <v>2846.0141380999999</v>
      </c>
      <c r="G73" s="3075"/>
      <c r="H73" s="3076"/>
      <c r="J73" s="3076"/>
    </row>
    <row r="74" spans="1:10" ht="15.75" customHeight="1">
      <c r="A74" s="3038">
        <v>41395</v>
      </c>
      <c r="B74" s="3073">
        <v>2318.7041808499998</v>
      </c>
      <c r="C74" s="3077">
        <v>75</v>
      </c>
      <c r="D74" s="3071">
        <v>487.61500000000001</v>
      </c>
      <c r="E74" s="3071"/>
      <c r="F74" s="3071">
        <v>2881.3191808499996</v>
      </c>
      <c r="G74" s="3075"/>
      <c r="H74" s="3076"/>
      <c r="J74" s="3076"/>
    </row>
    <row r="75" spans="1:10" ht="15.75" customHeight="1">
      <c r="A75" s="3038">
        <v>41426</v>
      </c>
      <c r="B75" s="3073">
        <v>2650</v>
      </c>
      <c r="C75" s="3068">
        <v>1966</v>
      </c>
      <c r="D75" s="3068">
        <v>427.23</v>
      </c>
      <c r="E75" s="3068"/>
      <c r="F75" s="3068">
        <v>5043.2299999999996</v>
      </c>
      <c r="G75" s="3075"/>
      <c r="H75" s="3076"/>
      <c r="J75" s="3076"/>
    </row>
    <row r="76" spans="1:10" ht="15.75" customHeight="1">
      <c r="A76" s="3038">
        <v>41456</v>
      </c>
      <c r="B76" s="3073">
        <v>3000</v>
      </c>
      <c r="C76" s="3077">
        <v>161</v>
      </c>
      <c r="D76" s="3071">
        <v>575.35500000000002</v>
      </c>
      <c r="E76" s="3071"/>
      <c r="F76" s="3071">
        <v>3736.355</v>
      </c>
      <c r="G76" s="3075"/>
      <c r="H76" s="3076"/>
      <c r="J76" s="3076"/>
    </row>
    <row r="77" spans="1:10" ht="15.75" customHeight="1">
      <c r="A77" s="3038">
        <v>41487</v>
      </c>
      <c r="B77" s="3073">
        <v>2437.0828141799998</v>
      </c>
      <c r="C77" s="3077">
        <v>191</v>
      </c>
      <c r="D77" s="3068">
        <v>466.52</v>
      </c>
      <c r="E77" s="3068"/>
      <c r="F77" s="3068">
        <v>3094.6028141799998</v>
      </c>
      <c r="G77" s="3075"/>
      <c r="H77" s="3076"/>
      <c r="J77" s="3076"/>
    </row>
    <row r="78" spans="1:10" ht="15.75" customHeight="1">
      <c r="A78" s="3038">
        <v>41518</v>
      </c>
      <c r="B78" s="3073">
        <v>2297.8185055200001</v>
      </c>
      <c r="C78" s="3068">
        <v>711</v>
      </c>
      <c r="D78" s="3068">
        <v>480.45</v>
      </c>
      <c r="E78" s="3068"/>
      <c r="F78" s="3068">
        <v>3489.26850552</v>
      </c>
      <c r="G78" s="3075"/>
      <c r="H78" s="3076"/>
      <c r="J78" s="3076"/>
    </row>
    <row r="79" spans="1:10" ht="15.75" customHeight="1">
      <c r="A79" s="3038">
        <v>41569</v>
      </c>
      <c r="B79" s="3073">
        <v>2274.3760575900001</v>
      </c>
      <c r="C79" s="3074" t="s">
        <v>59</v>
      </c>
      <c r="D79" s="3071">
        <v>598.35</v>
      </c>
      <c r="E79" s="3071"/>
      <c r="F79" s="3071">
        <v>2872.72605759</v>
      </c>
      <c r="G79" s="3075"/>
      <c r="H79" s="3076"/>
      <c r="J79" s="3076"/>
    </row>
    <row r="80" spans="1:10" ht="15.75" customHeight="1">
      <c r="A80" s="3038">
        <v>41589</v>
      </c>
      <c r="B80" s="3073">
        <v>2796.4728944499998</v>
      </c>
      <c r="C80" s="3074" t="s">
        <v>59</v>
      </c>
      <c r="D80" s="3068">
        <v>522.70000000000005</v>
      </c>
      <c r="E80" s="3068"/>
      <c r="F80" s="3068">
        <v>3319.1728944500001</v>
      </c>
      <c r="G80" s="3075"/>
      <c r="H80" s="3076"/>
      <c r="J80" s="3076"/>
    </row>
    <row r="81" spans="1:10" ht="15.75" customHeight="1" thickBot="1">
      <c r="A81" s="3038">
        <v>41619</v>
      </c>
      <c r="B81" s="3078">
        <v>2007.7601409199999</v>
      </c>
      <c r="C81" s="3074" t="s">
        <v>59</v>
      </c>
      <c r="D81" s="3079">
        <v>404.8</v>
      </c>
      <c r="E81" s="3079"/>
      <c r="F81" s="3079">
        <v>2412.5601409199999</v>
      </c>
      <c r="G81" s="3075"/>
      <c r="H81" s="3076"/>
      <c r="J81" s="3076"/>
    </row>
    <row r="82" spans="1:10" s="3028" customFormat="1" ht="16.5" thickBot="1">
      <c r="A82" s="3056" t="s">
        <v>2284</v>
      </c>
      <c r="B82" s="3072">
        <v>25524.552122819998</v>
      </c>
      <c r="C82" s="3059">
        <v>3524.5</v>
      </c>
      <c r="D82" s="3059">
        <v>5311.7849999999999</v>
      </c>
      <c r="E82" s="3059"/>
      <c r="F82" s="3059">
        <v>34360.837122819998</v>
      </c>
      <c r="G82" s="3075"/>
    </row>
    <row r="83" spans="1:10" s="3028" customFormat="1">
      <c r="A83" s="3038">
        <v>41640</v>
      </c>
      <c r="B83" s="3080">
        <v>2989.4348766200001</v>
      </c>
      <c r="C83" s="3081">
        <v>728</v>
      </c>
      <c r="D83" s="3082">
        <v>556.29999999999995</v>
      </c>
      <c r="E83" s="3082"/>
      <c r="F83" s="3082">
        <v>4273.7348766200003</v>
      </c>
      <c r="G83" s="889"/>
    </row>
    <row r="84" spans="1:10" s="3028" customFormat="1">
      <c r="A84" s="3038">
        <v>41671</v>
      </c>
      <c r="B84" s="3080">
        <v>3101.87</v>
      </c>
      <c r="C84" s="3081">
        <v>2511</v>
      </c>
      <c r="D84" s="3083">
        <v>567.04999999999995</v>
      </c>
      <c r="E84" s="3083"/>
      <c r="F84" s="3083">
        <v>6179.92</v>
      </c>
      <c r="G84" s="889"/>
    </row>
    <row r="85" spans="1:10" s="3028" customFormat="1">
      <c r="A85" s="3038">
        <v>41699</v>
      </c>
      <c r="B85" s="3080">
        <v>3151.59</v>
      </c>
      <c r="C85" s="3081">
        <v>56</v>
      </c>
      <c r="D85" s="3083">
        <v>560.95000000000005</v>
      </c>
      <c r="E85" s="3083"/>
      <c r="F85" s="3083">
        <v>3768.54</v>
      </c>
      <c r="G85" s="889"/>
    </row>
    <row r="86" spans="1:10" s="3028" customFormat="1">
      <c r="A86" s="3038">
        <v>41732</v>
      </c>
      <c r="B86" s="3080">
        <v>2663.9198280000001</v>
      </c>
      <c r="C86" s="3074" t="s">
        <v>59</v>
      </c>
      <c r="D86" s="3083">
        <v>712.8</v>
      </c>
      <c r="E86" s="3083"/>
      <c r="F86" s="3083">
        <v>3376.7198280000002</v>
      </c>
      <c r="G86" s="889"/>
    </row>
    <row r="87" spans="1:10" s="3028" customFormat="1">
      <c r="A87" s="3038">
        <v>41760</v>
      </c>
      <c r="B87" s="3080">
        <v>2928.48501781</v>
      </c>
      <c r="C87" s="3074" t="s">
        <v>59</v>
      </c>
      <c r="D87" s="3083">
        <v>619.83500000000004</v>
      </c>
      <c r="E87" s="3083"/>
      <c r="F87" s="3083">
        <v>3548.3200178100001</v>
      </c>
      <c r="G87" s="889"/>
    </row>
    <row r="88" spans="1:10" s="3028" customFormat="1">
      <c r="A88" s="3038">
        <v>41791</v>
      </c>
      <c r="B88" s="3080">
        <v>2398.5532207600004</v>
      </c>
      <c r="C88" s="3074" t="s">
        <v>59</v>
      </c>
      <c r="D88" s="3084">
        <v>501.21499999999997</v>
      </c>
      <c r="E88" s="3084"/>
      <c r="F88" s="3084">
        <v>2899.7682207600005</v>
      </c>
      <c r="G88" s="889"/>
    </row>
    <row r="89" spans="1:10" s="3028" customFormat="1">
      <c r="A89" s="3038">
        <v>41821</v>
      </c>
      <c r="B89" s="3080">
        <v>2494.7560049399999</v>
      </c>
      <c r="C89" s="3074" t="s">
        <v>59</v>
      </c>
      <c r="D89" s="3084">
        <v>184.935</v>
      </c>
      <c r="E89" s="3084"/>
      <c r="F89" s="3084">
        <v>2679.6910049399999</v>
      </c>
      <c r="G89" s="889"/>
    </row>
    <row r="90" spans="1:10" s="3028" customFormat="1">
      <c r="A90" s="3038">
        <v>41852</v>
      </c>
      <c r="B90" s="3080">
        <v>3201.1042544100001</v>
      </c>
      <c r="C90" s="3074" t="s">
        <v>59</v>
      </c>
      <c r="D90" s="3084">
        <v>169.08</v>
      </c>
      <c r="E90" s="3084"/>
      <c r="F90" s="3084">
        <v>3370.18425441</v>
      </c>
      <c r="G90" s="889"/>
    </row>
    <row r="91" spans="1:10" s="3028" customFormat="1">
      <c r="A91" s="3038">
        <v>41883</v>
      </c>
      <c r="B91" s="3080">
        <v>2598.4466227100002</v>
      </c>
      <c r="C91" s="3074">
        <v>604</v>
      </c>
      <c r="D91" s="3084">
        <v>143.23500000000001</v>
      </c>
      <c r="E91" s="3084"/>
      <c r="F91" s="3084">
        <v>3345.6816227100003</v>
      </c>
      <c r="G91" s="889"/>
    </row>
    <row r="92" spans="1:10" s="3028" customFormat="1">
      <c r="A92" s="3038">
        <v>41913</v>
      </c>
      <c r="B92" s="3080">
        <v>3498.4764467700002</v>
      </c>
      <c r="C92" s="3081">
        <v>770</v>
      </c>
      <c r="D92" s="3084">
        <v>178.86</v>
      </c>
      <c r="E92" s="3084"/>
      <c r="F92" s="3084">
        <v>4447.3364467700003</v>
      </c>
      <c r="G92" s="889"/>
    </row>
    <row r="93" spans="1:10" s="3028" customFormat="1">
      <c r="A93" s="3038">
        <v>41944</v>
      </c>
      <c r="B93" s="3080">
        <v>2296.9305374099999</v>
      </c>
      <c r="C93" s="3081">
        <v>1671.5</v>
      </c>
      <c r="D93" s="3084">
        <v>145.71</v>
      </c>
      <c r="E93" s="3084"/>
      <c r="F93" s="3084">
        <v>4114.1405374099995</v>
      </c>
      <c r="G93" s="889"/>
    </row>
    <row r="94" spans="1:10" s="3028" customFormat="1" ht="16.5" thickBot="1">
      <c r="A94" s="3038">
        <v>41974</v>
      </c>
      <c r="B94" s="3080">
        <v>1241.13133969</v>
      </c>
      <c r="C94" s="3081">
        <v>1777</v>
      </c>
      <c r="D94" s="3083">
        <v>110.35247966</v>
      </c>
      <c r="E94" s="3083"/>
      <c r="F94" s="3083">
        <v>3128.48381935</v>
      </c>
      <c r="G94" s="889"/>
    </row>
    <row r="95" spans="1:10" s="3028" customFormat="1" ht="16.5" thickBot="1">
      <c r="A95" s="3056" t="s">
        <v>2284</v>
      </c>
      <c r="B95" s="3072">
        <v>32564.698149119999</v>
      </c>
      <c r="C95" s="3059">
        <v>8117.5</v>
      </c>
      <c r="D95" s="3057">
        <v>4450.3224796600007</v>
      </c>
      <c r="E95" s="3057"/>
      <c r="F95" s="3057">
        <v>45132.520628779996</v>
      </c>
      <c r="G95" s="889"/>
    </row>
    <row r="96" spans="1:10" s="3028" customFormat="1">
      <c r="A96" s="3038">
        <v>42005</v>
      </c>
      <c r="B96" s="3080">
        <v>1987.4023431500002</v>
      </c>
      <c r="C96" s="3081">
        <v>853.8</v>
      </c>
      <c r="D96" s="3082">
        <v>184.66682065000001</v>
      </c>
      <c r="E96" s="3082"/>
      <c r="F96" s="3082">
        <v>3025.8691638</v>
      </c>
      <c r="G96" s="889"/>
    </row>
    <row r="97" spans="1:7" s="3028" customFormat="1">
      <c r="A97" s="3038">
        <v>42036</v>
      </c>
      <c r="B97" s="3080">
        <v>1197.1447609700001</v>
      </c>
      <c r="C97" s="3081">
        <v>2053.4164869799997</v>
      </c>
      <c r="D97" s="3083">
        <v>371.4</v>
      </c>
      <c r="E97" s="3083"/>
      <c r="F97" s="3083">
        <v>3621.9612479499997</v>
      </c>
      <c r="G97" s="889"/>
    </row>
    <row r="98" spans="1:7" s="3028" customFormat="1">
      <c r="A98" s="3038">
        <v>42064</v>
      </c>
      <c r="B98" s="3085" t="s">
        <v>59</v>
      </c>
      <c r="C98" s="3074">
        <v>1866.0616219000005</v>
      </c>
      <c r="D98" s="3083">
        <v>301.62</v>
      </c>
      <c r="E98" s="3083"/>
      <c r="F98" s="3083">
        <v>2167.6816219000007</v>
      </c>
      <c r="G98" s="889"/>
    </row>
    <row r="99" spans="1:7" s="3028" customFormat="1">
      <c r="A99" s="3038">
        <v>42095</v>
      </c>
      <c r="B99" s="3085" t="s">
        <v>59</v>
      </c>
      <c r="C99" s="3074">
        <v>1360.6562456299996</v>
      </c>
      <c r="D99" s="3083">
        <v>370.44</v>
      </c>
      <c r="E99" s="3083"/>
      <c r="F99" s="3083">
        <v>1731.0962456299997</v>
      </c>
      <c r="G99" s="889"/>
    </row>
    <row r="100" spans="1:7" s="3028" customFormat="1">
      <c r="A100" s="3038">
        <v>42125</v>
      </c>
      <c r="B100" s="3085" t="s">
        <v>59</v>
      </c>
      <c r="C100" s="3074">
        <v>1856.64316592</v>
      </c>
      <c r="D100" s="3083">
        <v>309.93</v>
      </c>
      <c r="E100" s="3083"/>
      <c r="F100" s="3083">
        <v>2166.5731659200001</v>
      </c>
      <c r="G100" s="889"/>
    </row>
    <row r="101" spans="1:7" s="3028" customFormat="1">
      <c r="A101" s="3038">
        <v>42156</v>
      </c>
      <c r="B101" s="3085" t="s">
        <v>59</v>
      </c>
      <c r="C101" s="3074">
        <v>1448.4964240300003</v>
      </c>
      <c r="D101" s="3083">
        <v>287.35500000000002</v>
      </c>
      <c r="E101" s="3083"/>
      <c r="F101" s="3083">
        <v>1735.8514240300003</v>
      </c>
      <c r="G101" s="889"/>
    </row>
    <row r="102" spans="1:7" s="3028" customFormat="1">
      <c r="A102" s="3038">
        <v>42186</v>
      </c>
      <c r="B102" s="3085" t="s">
        <v>59</v>
      </c>
      <c r="C102" s="3074">
        <v>1801.9654293750089</v>
      </c>
      <c r="D102" s="3083">
        <v>399.99</v>
      </c>
      <c r="E102" s="3083"/>
      <c r="F102" s="3083">
        <v>2201.9554293750089</v>
      </c>
      <c r="G102" s="889"/>
    </row>
    <row r="103" spans="1:7" s="3028" customFormat="1">
      <c r="A103" s="3038">
        <v>42217</v>
      </c>
      <c r="B103" s="3085" t="s">
        <v>59</v>
      </c>
      <c r="C103" s="3074">
        <v>1694.744074456831</v>
      </c>
      <c r="D103" s="3083">
        <v>531.01</v>
      </c>
      <c r="E103" s="3083"/>
      <c r="F103" s="3083">
        <v>2225.7540744568309</v>
      </c>
      <c r="G103" s="889"/>
    </row>
    <row r="104" spans="1:7" s="3028" customFormat="1">
      <c r="A104" s="3038">
        <v>42248</v>
      </c>
      <c r="B104" s="3085" t="s">
        <v>59</v>
      </c>
      <c r="C104" s="3074">
        <v>1348.0220659099998</v>
      </c>
      <c r="D104" s="3083">
        <v>312.60000000000002</v>
      </c>
      <c r="E104" s="3083"/>
      <c r="F104" s="3083">
        <v>1660.6220659099999</v>
      </c>
      <c r="G104" s="889"/>
    </row>
    <row r="105" spans="1:7" s="3028" customFormat="1">
      <c r="A105" s="3038">
        <v>42278</v>
      </c>
      <c r="B105" s="3085" t="s">
        <v>59</v>
      </c>
      <c r="C105" s="3074">
        <v>1220.9626241999999</v>
      </c>
      <c r="D105" s="3083">
        <v>446.46</v>
      </c>
      <c r="E105" s="3083"/>
      <c r="F105" s="3083">
        <v>1667.4226242</v>
      </c>
      <c r="G105" s="889"/>
    </row>
    <row r="106" spans="1:7" s="3028" customFormat="1">
      <c r="A106" s="3038">
        <v>42309</v>
      </c>
      <c r="B106" s="3085" t="s">
        <v>59</v>
      </c>
      <c r="C106" s="3074">
        <v>1545.2066473699999</v>
      </c>
      <c r="D106" s="3083">
        <v>246.88</v>
      </c>
      <c r="E106" s="3083"/>
      <c r="F106" s="3083">
        <v>1792.0866473699998</v>
      </c>
      <c r="G106" s="889"/>
    </row>
    <row r="107" spans="1:7" s="3028" customFormat="1" ht="16.5" thickBot="1">
      <c r="A107" s="3038">
        <v>42339</v>
      </c>
      <c r="B107" s="3085" t="s">
        <v>59</v>
      </c>
      <c r="C107" s="3074">
        <v>1018.8848189299999</v>
      </c>
      <c r="D107" s="3083">
        <v>180.86363</v>
      </c>
      <c r="E107" s="3083"/>
      <c r="F107" s="3083">
        <v>1199.74844893</v>
      </c>
      <c r="G107" s="889"/>
    </row>
    <row r="108" spans="1:7" s="3028" customFormat="1" ht="16.5" thickBot="1">
      <c r="A108" s="3056" t="s">
        <v>2284</v>
      </c>
      <c r="B108" s="3072">
        <v>3184.5471041200003</v>
      </c>
      <c r="C108" s="3059">
        <v>18068.85960470184</v>
      </c>
      <c r="D108" s="3059">
        <v>3943.2154506499996</v>
      </c>
      <c r="E108" s="3059"/>
      <c r="F108" s="3059">
        <v>25196.622159471841</v>
      </c>
      <c r="G108" s="889"/>
    </row>
    <row r="109" spans="1:7" s="3028" customFormat="1">
      <c r="A109" s="3038">
        <v>42370</v>
      </c>
      <c r="B109" s="3085" t="s">
        <v>59</v>
      </c>
      <c r="C109" s="3074">
        <v>973.57482768</v>
      </c>
      <c r="D109" s="3086">
        <v>15.49</v>
      </c>
      <c r="E109" s="3082" t="s">
        <v>59</v>
      </c>
      <c r="F109" s="3082">
        <v>989.06482768000001</v>
      </c>
      <c r="G109" s="889"/>
    </row>
    <row r="110" spans="1:7" s="3028" customFormat="1">
      <c r="A110" s="3038">
        <v>42401</v>
      </c>
      <c r="B110" s="3085" t="s">
        <v>59</v>
      </c>
      <c r="C110" s="3074">
        <v>895.77060567000001</v>
      </c>
      <c r="D110" s="3074" t="s">
        <v>59</v>
      </c>
      <c r="E110" s="3083" t="s">
        <v>59</v>
      </c>
      <c r="F110" s="3083">
        <v>895.77060567000001</v>
      </c>
      <c r="G110" s="889"/>
    </row>
    <row r="111" spans="1:7" s="3028" customFormat="1">
      <c r="A111" s="3038">
        <v>42430</v>
      </c>
      <c r="B111" s="3085" t="s">
        <v>59</v>
      </c>
      <c r="C111" s="3074">
        <v>1093.05320037</v>
      </c>
      <c r="D111" s="3074" t="s">
        <v>59</v>
      </c>
      <c r="E111" s="3083" t="s">
        <v>59</v>
      </c>
      <c r="F111" s="3083">
        <v>1093.05320037</v>
      </c>
      <c r="G111" s="889"/>
    </row>
    <row r="112" spans="1:7" s="3028" customFormat="1">
      <c r="A112" s="3038">
        <v>42461</v>
      </c>
      <c r="B112" s="3085" t="s">
        <v>59</v>
      </c>
      <c r="C112" s="3074">
        <v>727.6917698200001</v>
      </c>
      <c r="D112" s="3074" t="s">
        <v>59</v>
      </c>
      <c r="E112" s="3083" t="s">
        <v>59</v>
      </c>
      <c r="F112" s="3083">
        <v>727.6917698200001</v>
      </c>
      <c r="G112" s="889"/>
    </row>
    <row r="113" spans="1:7" s="3028" customFormat="1">
      <c r="A113" s="3038">
        <v>42491</v>
      </c>
      <c r="B113" s="3085" t="s">
        <v>59</v>
      </c>
      <c r="C113" s="3074">
        <v>617.49888800999997</v>
      </c>
      <c r="D113" s="3074" t="s">
        <v>59</v>
      </c>
      <c r="E113" s="3083" t="s">
        <v>59</v>
      </c>
      <c r="F113" s="3083">
        <v>617.49888800999997</v>
      </c>
      <c r="G113" s="889"/>
    </row>
    <row r="114" spans="1:7" s="3028" customFormat="1">
      <c r="A114" s="3038">
        <v>42522</v>
      </c>
      <c r="B114" s="3085" t="s">
        <v>59</v>
      </c>
      <c r="C114" s="3074">
        <v>1423.8094936299999</v>
      </c>
      <c r="D114" s="3074" t="s">
        <v>59</v>
      </c>
      <c r="E114" s="3083" t="s">
        <v>59</v>
      </c>
      <c r="F114" s="3083">
        <v>1423.8094936299999</v>
      </c>
      <c r="G114" s="889"/>
    </row>
    <row r="115" spans="1:7" s="3028" customFormat="1">
      <c r="A115" s="3038">
        <v>42552</v>
      </c>
      <c r="B115" s="3085" t="s">
        <v>59</v>
      </c>
      <c r="C115" s="3074">
        <v>370</v>
      </c>
      <c r="D115" s="3074" t="s">
        <v>59</v>
      </c>
      <c r="E115" s="3083" t="s">
        <v>59</v>
      </c>
      <c r="F115" s="3083">
        <v>370</v>
      </c>
      <c r="G115" s="889"/>
    </row>
    <row r="116" spans="1:7" s="3028" customFormat="1">
      <c r="A116" s="3038">
        <v>42583</v>
      </c>
      <c r="B116" s="3085" t="s">
        <v>59</v>
      </c>
      <c r="C116" s="3074">
        <v>84</v>
      </c>
      <c r="D116" s="3074" t="s">
        <v>59</v>
      </c>
      <c r="E116" s="3083" t="s">
        <v>59</v>
      </c>
      <c r="F116" s="3083">
        <v>84</v>
      </c>
      <c r="G116" s="889"/>
    </row>
    <row r="117" spans="1:7" s="3028" customFormat="1">
      <c r="A117" s="3038">
        <v>42614</v>
      </c>
      <c r="B117" s="3085" t="s">
        <v>59</v>
      </c>
      <c r="C117" s="3074">
        <v>30</v>
      </c>
      <c r="D117" s="3074" t="s">
        <v>59</v>
      </c>
      <c r="E117" s="3083" t="s">
        <v>59</v>
      </c>
      <c r="F117" s="3083">
        <v>30</v>
      </c>
      <c r="G117" s="889"/>
    </row>
    <row r="118" spans="1:7" s="3028" customFormat="1">
      <c r="A118" s="3038">
        <v>42644</v>
      </c>
      <c r="B118" s="3085" t="s">
        <v>59</v>
      </c>
      <c r="C118" s="3074">
        <v>30</v>
      </c>
      <c r="D118" s="3074" t="s">
        <v>59</v>
      </c>
      <c r="E118" s="3083" t="s">
        <v>59</v>
      </c>
      <c r="F118" s="3083">
        <v>30</v>
      </c>
      <c r="G118" s="889"/>
    </row>
    <row r="119" spans="1:7" s="3028" customFormat="1">
      <c r="A119" s="3038">
        <v>42675</v>
      </c>
      <c r="B119" s="3085" t="s">
        <v>59</v>
      </c>
      <c r="C119" s="3074">
        <v>33</v>
      </c>
      <c r="D119" s="3074">
        <v>3.3919999999999999</v>
      </c>
      <c r="E119" s="3083" t="s">
        <v>59</v>
      </c>
      <c r="F119" s="3083">
        <v>36.392000000000003</v>
      </c>
      <c r="G119" s="889"/>
    </row>
    <row r="120" spans="1:7" s="3028" customFormat="1" ht="16.5" thickBot="1">
      <c r="A120" s="3038">
        <v>42705</v>
      </c>
      <c r="B120" s="3085" t="s">
        <v>59</v>
      </c>
      <c r="C120" s="3074">
        <v>28.5</v>
      </c>
      <c r="D120" s="3074">
        <v>39.54</v>
      </c>
      <c r="E120" s="3087" t="s">
        <v>59</v>
      </c>
      <c r="F120" s="3083">
        <v>68.039999999999992</v>
      </c>
      <c r="G120" s="889"/>
    </row>
    <row r="121" spans="1:7" s="3028" customFormat="1" ht="16.5" thickBot="1">
      <c r="A121" s="3056" t="s">
        <v>2284</v>
      </c>
      <c r="B121" s="3072">
        <v>0</v>
      </c>
      <c r="C121" s="3059">
        <v>6306.8987851799993</v>
      </c>
      <c r="D121" s="3059">
        <v>58.421999999999997</v>
      </c>
      <c r="E121" s="3088" t="s">
        <v>59</v>
      </c>
      <c r="F121" s="3059">
        <v>6365.3207851799989</v>
      </c>
      <c r="G121" s="889"/>
    </row>
    <row r="122" spans="1:7" s="3028" customFormat="1">
      <c r="A122" s="3038">
        <v>42736</v>
      </c>
      <c r="B122" s="3085" t="s">
        <v>59</v>
      </c>
      <c r="C122" s="3074">
        <v>31.5</v>
      </c>
      <c r="D122" s="3083">
        <v>33</v>
      </c>
      <c r="E122" s="3083" t="s">
        <v>59</v>
      </c>
      <c r="F122" s="3083">
        <v>64.5</v>
      </c>
      <c r="G122" s="889"/>
    </row>
    <row r="123" spans="1:7" s="3028" customFormat="1">
      <c r="A123" s="3038">
        <v>42767</v>
      </c>
      <c r="B123" s="3085" t="s">
        <v>59</v>
      </c>
      <c r="C123" s="3074">
        <v>68</v>
      </c>
      <c r="D123" s="3083">
        <v>124.1621057</v>
      </c>
      <c r="E123" s="3083" t="s">
        <v>59</v>
      </c>
      <c r="F123" s="3083">
        <v>192.16210569999998</v>
      </c>
      <c r="G123" s="889"/>
    </row>
    <row r="124" spans="1:7" s="3028" customFormat="1">
      <c r="A124" s="3038">
        <v>42795</v>
      </c>
      <c r="B124" s="3085" t="s">
        <v>59</v>
      </c>
      <c r="C124" s="3074">
        <v>161</v>
      </c>
      <c r="D124" s="3083">
        <v>219.40719288999998</v>
      </c>
      <c r="E124" s="3083" t="s">
        <v>59</v>
      </c>
      <c r="F124" s="3083">
        <v>380.40719288999998</v>
      </c>
      <c r="G124" s="889"/>
    </row>
    <row r="125" spans="1:7" s="3028" customFormat="1">
      <c r="A125" s="3038">
        <v>42826</v>
      </c>
      <c r="B125" s="3085" t="s">
        <v>59</v>
      </c>
      <c r="C125" s="3074">
        <v>572.26900589432705</v>
      </c>
      <c r="D125" s="3083">
        <v>587.40650334999998</v>
      </c>
      <c r="E125" s="3083" t="s">
        <v>59</v>
      </c>
      <c r="F125" s="3083">
        <v>1159.675509244327</v>
      </c>
      <c r="G125" s="889"/>
    </row>
    <row r="126" spans="1:7" s="3028" customFormat="1">
      <c r="A126" s="3038">
        <v>42856</v>
      </c>
      <c r="B126" s="3085" t="s">
        <v>59</v>
      </c>
      <c r="C126" s="3074">
        <v>711.70867848</v>
      </c>
      <c r="D126" s="3083">
        <v>2202.1828214000002</v>
      </c>
      <c r="E126" s="3083" t="s">
        <v>59</v>
      </c>
      <c r="F126" s="3083">
        <v>2913.8914998800001</v>
      </c>
      <c r="G126" s="889"/>
    </row>
    <row r="127" spans="1:7" s="3028" customFormat="1">
      <c r="A127" s="3038">
        <v>42887</v>
      </c>
      <c r="B127" s="3085" t="s">
        <v>59</v>
      </c>
      <c r="C127" s="3074">
        <v>117.34390886</v>
      </c>
      <c r="D127" s="3083">
        <v>845.82117758000004</v>
      </c>
      <c r="E127" s="3083" t="s">
        <v>59</v>
      </c>
      <c r="F127" s="3083">
        <v>963.1650864400001</v>
      </c>
      <c r="G127" s="889"/>
    </row>
    <row r="128" spans="1:7" s="3028" customFormat="1">
      <c r="A128" s="3038">
        <v>42917</v>
      </c>
      <c r="B128" s="3085" t="s">
        <v>59</v>
      </c>
      <c r="C128" s="3074">
        <v>309.91021282999998</v>
      </c>
      <c r="D128" s="3083">
        <v>323.76976166000003</v>
      </c>
      <c r="E128" s="3083" t="s">
        <v>59</v>
      </c>
      <c r="F128" s="3083">
        <v>633.67997448999995</v>
      </c>
      <c r="G128" s="889"/>
    </row>
    <row r="129" spans="1:7" s="3028" customFormat="1">
      <c r="A129" s="3038">
        <v>42948</v>
      </c>
      <c r="B129" s="3085" t="s">
        <v>59</v>
      </c>
      <c r="C129" s="3074">
        <v>322.402371656112</v>
      </c>
      <c r="D129" s="3083">
        <v>263.55600127999998</v>
      </c>
      <c r="E129" s="3083" t="s">
        <v>59</v>
      </c>
      <c r="F129" s="3083">
        <v>585.95837293611203</v>
      </c>
      <c r="G129" s="889"/>
    </row>
    <row r="130" spans="1:7" s="3028" customFormat="1">
      <c r="A130" s="3038">
        <v>42979</v>
      </c>
      <c r="B130" s="3085" t="s">
        <v>59</v>
      </c>
      <c r="C130" s="3074">
        <v>319.14420510000002</v>
      </c>
      <c r="D130" s="3083">
        <v>101.55180581</v>
      </c>
      <c r="E130" s="3083" t="s">
        <v>59</v>
      </c>
      <c r="F130" s="3083">
        <v>420.69601091000004</v>
      </c>
      <c r="G130" s="889"/>
    </row>
    <row r="131" spans="1:7" s="3028" customFormat="1">
      <c r="A131" s="3038">
        <v>43009</v>
      </c>
      <c r="B131" s="3085" t="s">
        <v>59</v>
      </c>
      <c r="C131" s="3074">
        <v>409.56711211000004</v>
      </c>
      <c r="D131" s="3083">
        <v>308.20707160000001</v>
      </c>
      <c r="E131" s="3083" t="s">
        <v>59</v>
      </c>
      <c r="F131" s="3083">
        <v>717.77418370999999</v>
      </c>
      <c r="G131" s="889"/>
    </row>
    <row r="132" spans="1:7" s="3028" customFormat="1">
      <c r="A132" s="3038">
        <v>43040</v>
      </c>
      <c r="B132" s="3085" t="s">
        <v>59</v>
      </c>
      <c r="C132" s="3074">
        <v>344.25502263999999</v>
      </c>
      <c r="D132" s="3083">
        <v>252.27452409</v>
      </c>
      <c r="E132" s="3083" t="s">
        <v>59</v>
      </c>
      <c r="F132" s="3083">
        <v>596.52954672999999</v>
      </c>
      <c r="G132" s="889"/>
    </row>
    <row r="133" spans="1:7" s="3028" customFormat="1" ht="16.5" thickBot="1">
      <c r="A133" s="3038">
        <v>43070</v>
      </c>
      <c r="B133" s="3085" t="s">
        <v>59</v>
      </c>
      <c r="C133" s="3074">
        <v>399.18668095999999</v>
      </c>
      <c r="D133" s="3083">
        <v>338.72052073000003</v>
      </c>
      <c r="E133" s="3083" t="s">
        <v>59</v>
      </c>
      <c r="F133" s="3083">
        <v>737.90720168999997</v>
      </c>
      <c r="G133" s="889"/>
    </row>
    <row r="134" spans="1:7" s="3028" customFormat="1" ht="16.5" thickBot="1">
      <c r="A134" s="3056" t="s">
        <v>2284</v>
      </c>
      <c r="B134" s="3089">
        <v>0</v>
      </c>
      <c r="C134" s="3059">
        <v>3766.2871985304387</v>
      </c>
      <c r="D134" s="3059">
        <v>5600.0594860900001</v>
      </c>
      <c r="E134" s="3088" t="s">
        <v>59</v>
      </c>
      <c r="F134" s="3059">
        <v>9366.3466846204392</v>
      </c>
      <c r="G134" s="889"/>
    </row>
    <row r="135" spans="1:7" s="3028" customFormat="1">
      <c r="A135" s="3038">
        <v>43101</v>
      </c>
      <c r="B135" s="3085" t="s">
        <v>59</v>
      </c>
      <c r="C135" s="3074">
        <v>301.94922088999999</v>
      </c>
      <c r="D135" s="3083">
        <v>495.243763</v>
      </c>
      <c r="E135" s="3083" t="s">
        <v>59</v>
      </c>
      <c r="F135" s="3083">
        <v>797.19298389000005</v>
      </c>
      <c r="G135" s="889"/>
    </row>
    <row r="136" spans="1:7" s="3028" customFormat="1">
      <c r="A136" s="3038">
        <v>43132</v>
      </c>
      <c r="B136" s="3085" t="s">
        <v>59</v>
      </c>
      <c r="C136" s="3074">
        <v>209.58303153</v>
      </c>
      <c r="D136" s="3083">
        <v>405.12799999999999</v>
      </c>
      <c r="E136" s="3083" t="s">
        <v>59</v>
      </c>
      <c r="F136" s="3083">
        <v>614.71103153000001</v>
      </c>
    </row>
    <row r="137" spans="1:7" s="3028" customFormat="1">
      <c r="A137" s="3038">
        <v>43160</v>
      </c>
      <c r="B137" s="3085" t="s">
        <v>59</v>
      </c>
      <c r="C137" s="3074">
        <v>170.69994500000001</v>
      </c>
      <c r="D137" s="3083">
        <v>452.38393424000003</v>
      </c>
      <c r="E137" s="3083" t="s">
        <v>59</v>
      </c>
      <c r="F137" s="3083">
        <v>623.08387923999999</v>
      </c>
    </row>
    <row r="138" spans="1:7">
      <c r="A138" s="3038">
        <v>43191</v>
      </c>
      <c r="B138" s="3085" t="s">
        <v>59</v>
      </c>
      <c r="C138" s="3074">
        <v>202.66208512</v>
      </c>
      <c r="D138" s="3083">
        <v>515.76</v>
      </c>
      <c r="E138" s="3083" t="s">
        <v>59</v>
      </c>
      <c r="F138" s="3083">
        <v>718.42208512000002</v>
      </c>
    </row>
    <row r="139" spans="1:7">
      <c r="A139" s="3038">
        <v>43221</v>
      </c>
      <c r="B139" s="3085" t="s">
        <v>59</v>
      </c>
      <c r="C139" s="3074">
        <v>1302.7032433300001</v>
      </c>
      <c r="D139" s="3083">
        <v>499.28649685000005</v>
      </c>
      <c r="E139" s="3083" t="s">
        <v>59</v>
      </c>
      <c r="F139" s="3083">
        <v>1801.9897401799999</v>
      </c>
    </row>
    <row r="140" spans="1:7">
      <c r="A140" s="3038">
        <v>43252</v>
      </c>
      <c r="B140" s="3085" t="s">
        <v>59</v>
      </c>
      <c r="C140" s="3074">
        <v>1014.88156359</v>
      </c>
      <c r="D140" s="3083">
        <v>798.66790699000001</v>
      </c>
      <c r="E140" s="3083" t="s">
        <v>59</v>
      </c>
      <c r="F140" s="3083">
        <v>1813.5494705800002</v>
      </c>
    </row>
    <row r="141" spans="1:7">
      <c r="A141" s="3038">
        <v>43282</v>
      </c>
      <c r="B141" s="3085" t="s">
        <v>59</v>
      </c>
      <c r="C141" s="3074">
        <v>1102.0700082599999</v>
      </c>
      <c r="D141" s="3083">
        <v>893.28</v>
      </c>
      <c r="E141" s="3083" t="s">
        <v>59</v>
      </c>
      <c r="F141" s="3083">
        <v>1995.3500082599999</v>
      </c>
    </row>
    <row r="142" spans="1:7">
      <c r="A142" s="3038">
        <v>43313</v>
      </c>
      <c r="B142" s="3085" t="s">
        <v>59</v>
      </c>
      <c r="C142" s="3074">
        <v>603.27439421999998</v>
      </c>
      <c r="D142" s="3083">
        <v>797.04</v>
      </c>
      <c r="E142" s="3083" t="s">
        <v>59</v>
      </c>
      <c r="F142" s="3083">
        <v>1400.3143942199999</v>
      </c>
    </row>
    <row r="143" spans="1:7">
      <c r="A143" s="3038">
        <v>43344</v>
      </c>
      <c r="B143" s="3085" t="s">
        <v>59</v>
      </c>
      <c r="C143" s="3074">
        <v>250.11514543000001</v>
      </c>
      <c r="D143" s="3083">
        <v>828.2</v>
      </c>
      <c r="E143" s="3083" t="s">
        <v>59</v>
      </c>
      <c r="F143" s="3083">
        <v>1078.31514543</v>
      </c>
    </row>
    <row r="144" spans="1:7">
      <c r="A144" s="3038">
        <v>43374</v>
      </c>
      <c r="B144" s="3085" t="s">
        <v>59</v>
      </c>
      <c r="C144" s="3074">
        <v>289.61578500000002</v>
      </c>
      <c r="D144" s="3083">
        <v>968.62</v>
      </c>
      <c r="E144" s="3083" t="s">
        <v>59</v>
      </c>
      <c r="F144" s="3083">
        <v>1258.2357850000001</v>
      </c>
    </row>
    <row r="145" spans="1:7">
      <c r="A145" s="3038">
        <v>43405</v>
      </c>
      <c r="B145" s="3085" t="s">
        <v>59</v>
      </c>
      <c r="C145" s="3074">
        <v>263.33276576999998</v>
      </c>
      <c r="D145" s="3083">
        <v>995.71</v>
      </c>
      <c r="E145" s="3083" t="s">
        <v>59</v>
      </c>
      <c r="F145" s="3083">
        <v>1259.04276577</v>
      </c>
    </row>
    <row r="146" spans="1:7" ht="16.5" thickBot="1">
      <c r="A146" s="3090">
        <v>43435</v>
      </c>
      <c r="B146" s="3091" t="s">
        <v>59</v>
      </c>
      <c r="C146" s="3092">
        <v>192.274</v>
      </c>
      <c r="D146" s="3087">
        <v>1177.4849999999999</v>
      </c>
      <c r="E146" s="3087" t="s">
        <v>59</v>
      </c>
      <c r="F146" s="3087">
        <v>1369.759</v>
      </c>
    </row>
    <row r="147" spans="1:7" s="3028" customFormat="1" ht="16.5" thickBot="1">
      <c r="A147" s="3056" t="s">
        <v>2284</v>
      </c>
      <c r="B147" s="3093">
        <v>0</v>
      </c>
      <c r="C147" s="3059">
        <v>5903.1611881400004</v>
      </c>
      <c r="D147" s="3059">
        <v>8826.8051010799991</v>
      </c>
      <c r="E147" s="3088" t="s">
        <v>59</v>
      </c>
      <c r="F147" s="3059">
        <v>14729.966289220001</v>
      </c>
      <c r="G147" s="889"/>
    </row>
    <row r="148" spans="1:7" s="3028" customFormat="1">
      <c r="A148" s="3038">
        <v>43466</v>
      </c>
      <c r="B148" s="3085" t="s">
        <v>59</v>
      </c>
      <c r="C148" s="3074">
        <v>262.64839000000001</v>
      </c>
      <c r="D148" s="3083">
        <v>1296.5899999999999</v>
      </c>
      <c r="E148" s="3083">
        <v>483.88939319999997</v>
      </c>
      <c r="F148" s="3083">
        <v>2043.1277832000001</v>
      </c>
      <c r="G148" s="889"/>
    </row>
    <row r="149" spans="1:7" s="3028" customFormat="1">
      <c r="A149" s="3038">
        <v>43497</v>
      </c>
      <c r="B149" s="3085" t="s">
        <v>59</v>
      </c>
      <c r="C149" s="3074">
        <v>101.40417968000001</v>
      </c>
      <c r="D149" s="3083">
        <v>1138.54</v>
      </c>
      <c r="E149" s="3083">
        <v>1174.3610385699999</v>
      </c>
      <c r="F149" s="3083">
        <v>2414.3052182499996</v>
      </c>
    </row>
    <row r="150" spans="1:7" s="3028" customFormat="1">
      <c r="A150" s="3038">
        <v>43525</v>
      </c>
      <c r="B150" s="3085" t="s">
        <v>59</v>
      </c>
      <c r="C150" s="3074">
        <v>135.03781407</v>
      </c>
      <c r="D150" s="3083">
        <v>1187.8</v>
      </c>
      <c r="E150" s="3083">
        <v>978.07037655999989</v>
      </c>
      <c r="F150" s="3083">
        <v>2300.9081906299998</v>
      </c>
    </row>
    <row r="151" spans="1:7">
      <c r="A151" s="3038">
        <v>43556</v>
      </c>
      <c r="B151" s="3085" t="s">
        <v>59</v>
      </c>
      <c r="C151" s="3074">
        <v>95.9</v>
      </c>
      <c r="D151" s="3083">
        <v>986.60437999999999</v>
      </c>
      <c r="E151" s="3083">
        <v>957.52418864000003</v>
      </c>
      <c r="F151" s="3083">
        <v>2040.0285686400002</v>
      </c>
    </row>
    <row r="152" spans="1:7">
      <c r="A152" s="3038">
        <v>43586</v>
      </c>
      <c r="B152" s="3085" t="s">
        <v>59</v>
      </c>
      <c r="C152" s="3074">
        <v>127.12109346</v>
      </c>
      <c r="D152" s="3083">
        <v>1212.675</v>
      </c>
      <c r="E152" s="3083">
        <v>665.11</v>
      </c>
      <c r="F152" s="3083">
        <v>2004.9060934600002</v>
      </c>
    </row>
    <row r="153" spans="1:7">
      <c r="A153" s="3038">
        <v>43617</v>
      </c>
      <c r="B153" s="3042" t="s">
        <v>59</v>
      </c>
      <c r="C153" s="3074">
        <v>83.2333</v>
      </c>
      <c r="D153" s="3083">
        <v>1039.4811549999999</v>
      </c>
      <c r="E153" s="3083">
        <v>662.8201193299999</v>
      </c>
      <c r="F153" s="3083">
        <v>1785.5345743299999</v>
      </c>
    </row>
    <row r="154" spans="1:7">
      <c r="A154" s="3038">
        <v>43647</v>
      </c>
      <c r="B154" s="3085" t="s">
        <v>59</v>
      </c>
      <c r="C154" s="3074">
        <v>125.09420455</v>
      </c>
      <c r="D154" s="3083">
        <v>1277.82</v>
      </c>
      <c r="E154" s="3083">
        <v>1163.2198301599999</v>
      </c>
      <c r="F154" s="3083">
        <v>2566.1340347099999</v>
      </c>
    </row>
    <row r="155" spans="1:7">
      <c r="A155" s="3038">
        <v>43678</v>
      </c>
      <c r="B155" s="3085" t="s">
        <v>59</v>
      </c>
      <c r="C155" s="3074">
        <v>93.1</v>
      </c>
      <c r="D155" s="3083">
        <v>1082.7149999999999</v>
      </c>
      <c r="E155" s="3083">
        <v>2116.1414202400001</v>
      </c>
      <c r="F155" s="3083">
        <v>3291.9564202399997</v>
      </c>
    </row>
    <row r="156" spans="1:7" ht="16.5" thickBot="1">
      <c r="A156" s="3090">
        <v>43709</v>
      </c>
      <c r="B156" s="3094" t="s">
        <v>59</v>
      </c>
      <c r="C156" s="3092">
        <v>98.540360179999993</v>
      </c>
      <c r="D156" s="3087">
        <v>1061.23</v>
      </c>
      <c r="E156" s="3087">
        <v>901.24790802999996</v>
      </c>
      <c r="F156" s="3087">
        <v>2061.0182682099999</v>
      </c>
    </row>
    <row r="158" spans="1:7" ht="14.25">
      <c r="A158" s="2922" t="s">
        <v>2285</v>
      </c>
      <c r="B158" s="948"/>
      <c r="C158" s="948"/>
      <c r="D158" s="3095"/>
      <c r="E158" s="3095"/>
    </row>
    <row r="159" spans="1:7" ht="14.25">
      <c r="A159" s="2922" t="s">
        <v>2286</v>
      </c>
      <c r="B159" s="948"/>
      <c r="C159" s="948"/>
      <c r="D159" s="3095"/>
      <c r="E159" s="3095"/>
    </row>
    <row r="160" spans="1:7" ht="14.25">
      <c r="A160" s="3096" t="s">
        <v>314</v>
      </c>
    </row>
  </sheetData>
  <mergeCells count="2">
    <mergeCell ref="A3:A4"/>
    <mergeCell ref="B3:F3"/>
  </mergeCells>
  <hyperlinks>
    <hyperlink ref="A1" location="Menu!A1" display="Return to Menu"/>
  </hyperlinks>
  <printOptions horizontalCentered="1" verticalCentered="1"/>
  <pageMargins left="0.7" right="0.7" top="0.5" bottom="0.5" header="0.3" footer="0.3"/>
  <pageSetup paperSize="9" scale="46" fitToHeight="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R79"/>
  <sheetViews>
    <sheetView view="pageBreakPreview" topLeftCell="DF1" zoomScale="90" zoomScaleNormal="100" zoomScaleSheetLayoutView="90" workbookViewId="0">
      <selection activeCell="EI2" sqref="EI2"/>
    </sheetView>
  </sheetViews>
  <sheetFormatPr defaultColWidth="15.5703125" defaultRowHeight="14.25"/>
  <cols>
    <col min="1" max="1" width="57.7109375" style="888" customWidth="1"/>
    <col min="2" max="2" width="11.140625" style="1076" customWidth="1"/>
    <col min="3" max="5" width="9.85546875" style="1076" customWidth="1"/>
    <col min="6" max="6" width="10.5703125" style="1076" customWidth="1"/>
    <col min="7" max="10" width="9.85546875" style="1076" customWidth="1"/>
    <col min="11" max="11" width="11.140625" style="1076" customWidth="1"/>
    <col min="12" max="16" width="10.5703125" style="1076" customWidth="1"/>
    <col min="17" max="17" width="9.85546875" style="1076" customWidth="1"/>
    <col min="18" max="19" width="10.5703125" style="1076" customWidth="1"/>
    <col min="20" max="20" width="9.85546875" style="1076" customWidth="1"/>
    <col min="21" max="21" width="10.5703125" style="1076" customWidth="1"/>
    <col min="22" max="25" width="9.85546875" style="1076" customWidth="1"/>
    <col min="26" max="26" width="58.140625" style="888" customWidth="1"/>
    <col min="27" max="30" width="9.85546875" style="888" customWidth="1"/>
    <col min="31" max="32" width="10.5703125" style="888" customWidth="1"/>
    <col min="33" max="34" width="9.85546875" style="888" customWidth="1"/>
    <col min="35" max="35" width="10.5703125" style="888" customWidth="1"/>
    <col min="36" max="36" width="11.140625" style="888" customWidth="1"/>
    <col min="37" max="37" width="9.85546875" style="888" customWidth="1"/>
    <col min="38" max="39" width="11.140625" style="888" customWidth="1"/>
    <col min="40" max="46" width="9.85546875" style="888" customWidth="1"/>
    <col min="47" max="47" width="11.140625" style="888" customWidth="1"/>
    <col min="48" max="50" width="9.85546875" style="888" customWidth="1"/>
    <col min="51" max="51" width="58.140625" style="888" customWidth="1"/>
    <col min="52" max="56" width="9.85546875" style="888" customWidth="1"/>
    <col min="57" max="57" width="10.5703125" style="888" customWidth="1"/>
    <col min="58" max="58" width="11.5703125" style="888" customWidth="1"/>
    <col min="59" max="59" width="12.85546875" style="888" customWidth="1"/>
    <col min="60" max="60" width="11.5703125" style="888" customWidth="1"/>
    <col min="61" max="63" width="12.85546875" style="888" customWidth="1"/>
    <col min="64" max="64" width="13.28515625" style="888" customWidth="1"/>
    <col min="65" max="75" width="12.85546875" style="888" customWidth="1"/>
    <col min="76" max="76" width="59.42578125" style="888" customWidth="1"/>
    <col min="77" max="88" width="12.85546875" style="888" customWidth="1"/>
    <col min="89" max="90" width="12.42578125" style="888" customWidth="1"/>
    <col min="91" max="91" width="12.85546875" style="888" customWidth="1"/>
    <col min="92" max="92" width="11.5703125" style="888" customWidth="1"/>
    <col min="93" max="93" width="12.42578125" style="888" customWidth="1"/>
    <col min="94" max="94" width="11.5703125" style="888" customWidth="1"/>
    <col min="95" max="95" width="12.85546875" style="888" customWidth="1"/>
    <col min="96" max="99" width="11.5703125" style="888" customWidth="1"/>
    <col min="100" max="100" width="12.42578125" style="888" customWidth="1"/>
    <col min="101" max="101" width="58.5703125" style="888" customWidth="1"/>
    <col min="102" max="104" width="11.5703125" style="888" customWidth="1"/>
    <col min="105" max="105" width="12.42578125" style="888" customWidth="1"/>
    <col min="106" max="109" width="11.5703125" style="888" customWidth="1"/>
    <col min="110" max="111" width="12.42578125" style="888" customWidth="1"/>
    <col min="112" max="113" width="11.5703125" style="888" customWidth="1"/>
    <col min="114" max="125" width="12.42578125" style="888" customWidth="1"/>
    <col min="126" max="126" width="62.28515625" style="888" customWidth="1"/>
    <col min="127" max="129" width="12.85546875" style="888" customWidth="1"/>
    <col min="130" max="136" width="12.42578125" style="888" customWidth="1"/>
    <col min="137" max="137" width="12.85546875" style="888" customWidth="1"/>
    <col min="138" max="138" width="12.42578125" style="888" customWidth="1"/>
    <col min="139" max="139" width="62.28515625" style="888" customWidth="1"/>
    <col min="140" max="140" width="12.42578125" style="888" customWidth="1"/>
    <col min="141" max="142" width="12.85546875" style="888" customWidth="1"/>
    <col min="143" max="143" width="12.42578125" style="888" customWidth="1"/>
    <col min="144" max="145" width="12.85546875" style="888" customWidth="1"/>
    <col min="146" max="146" width="12.42578125" style="888" customWidth="1"/>
    <col min="147" max="148" width="12.85546875" style="888" customWidth="1"/>
    <col min="149" max="158" width="9.140625" style="888" customWidth="1"/>
    <col min="159" max="159" width="69.42578125" style="888" customWidth="1"/>
    <col min="160" max="183" width="13.7109375" style="888" customWidth="1"/>
    <col min="184" max="184" width="17.140625" style="888" customWidth="1"/>
    <col min="185" max="187" width="12.140625" style="888" customWidth="1"/>
    <col min="188" max="189" width="13.140625" style="888" customWidth="1"/>
    <col min="190" max="191" width="12.140625" style="888" customWidth="1"/>
    <col min="192" max="193" width="13.140625" style="888" customWidth="1"/>
    <col min="194" max="194" width="12.140625" style="888" customWidth="1"/>
    <col min="195" max="195" width="13.140625" style="888" customWidth="1"/>
    <col min="196" max="196" width="12.85546875" style="888" customWidth="1"/>
    <col min="197" max="203" width="12.140625" style="888" customWidth="1"/>
    <col min="204" max="204" width="12.85546875" style="888" customWidth="1"/>
    <col min="205" max="213" width="12.140625" style="888" customWidth="1"/>
    <col min="214" max="238" width="9.140625" style="888" customWidth="1"/>
    <col min="239" max="239" width="58.140625" style="888" customWidth="1"/>
    <col min="240" max="252" width="15.5703125" style="888"/>
    <col min="253" max="253" width="56.5703125" style="888" customWidth="1"/>
    <col min="254" max="254" width="11.140625" style="888" customWidth="1"/>
    <col min="255" max="276" width="0" style="888" hidden="1" customWidth="1"/>
    <col min="277" max="277" width="9.85546875" style="888" customWidth="1"/>
    <col min="278" max="278" width="58.140625" style="888" customWidth="1"/>
    <col min="279" max="279" width="9.85546875" style="888" customWidth="1"/>
    <col min="280" max="301" width="0" style="888" hidden="1" customWidth="1"/>
    <col min="302" max="302" width="9.85546875" style="888" customWidth="1"/>
    <col min="303" max="303" width="58.140625" style="888" customWidth="1"/>
    <col min="304" max="304" width="9.85546875" style="888" customWidth="1"/>
    <col min="305" max="326" width="0" style="888" hidden="1" customWidth="1"/>
    <col min="327" max="327" width="12.85546875" style="888" customWidth="1"/>
    <col min="328" max="328" width="59.42578125" style="888" customWidth="1"/>
    <col min="329" max="329" width="12.85546875" style="888" customWidth="1"/>
    <col min="330" max="351" width="0" style="888" hidden="1" customWidth="1"/>
    <col min="352" max="352" width="12.42578125" style="888" customWidth="1"/>
    <col min="353" max="353" width="58.5703125" style="888" customWidth="1"/>
    <col min="354" max="354" width="11.5703125" style="888" customWidth="1"/>
    <col min="355" max="376" width="0" style="888" hidden="1" customWidth="1"/>
    <col min="377" max="377" width="12.42578125" style="888" customWidth="1"/>
    <col min="378" max="378" width="62.28515625" style="888" customWidth="1"/>
    <col min="379" max="381" width="12.85546875" style="888" customWidth="1"/>
    <col min="382" max="390" width="12.42578125" style="888" customWidth="1"/>
    <col min="391" max="414" width="9.140625" style="888" customWidth="1"/>
    <col min="415" max="415" width="69.42578125" style="888" customWidth="1"/>
    <col min="416" max="439" width="13.7109375" style="888" customWidth="1"/>
    <col min="440" max="440" width="17.140625" style="888" customWidth="1"/>
    <col min="441" max="443" width="12.140625" style="888" customWidth="1"/>
    <col min="444" max="445" width="13.140625" style="888" customWidth="1"/>
    <col min="446" max="447" width="12.140625" style="888" customWidth="1"/>
    <col min="448" max="449" width="13.140625" style="888" customWidth="1"/>
    <col min="450" max="450" width="12.140625" style="888" customWidth="1"/>
    <col min="451" max="451" width="13.140625" style="888" customWidth="1"/>
    <col min="452" max="452" width="12.85546875" style="888" customWidth="1"/>
    <col min="453" max="459" width="12.140625" style="888" customWidth="1"/>
    <col min="460" max="460" width="12.85546875" style="888" customWidth="1"/>
    <col min="461" max="469" width="12.140625" style="888" customWidth="1"/>
    <col min="470" max="494" width="9.140625" style="888" customWidth="1"/>
    <col min="495" max="495" width="58.140625" style="888" customWidth="1"/>
    <col min="496" max="508" width="15.5703125" style="888"/>
    <col min="509" max="509" width="56.5703125" style="888" customWidth="1"/>
    <col min="510" max="510" width="11.140625" style="888" customWidth="1"/>
    <col min="511" max="532" width="0" style="888" hidden="1" customWidth="1"/>
    <col min="533" max="533" width="9.85546875" style="888" customWidth="1"/>
    <col min="534" max="534" width="58.140625" style="888" customWidth="1"/>
    <col min="535" max="535" width="9.85546875" style="888" customWidth="1"/>
    <col min="536" max="557" width="0" style="888" hidden="1" customWidth="1"/>
    <col min="558" max="558" width="9.85546875" style="888" customWidth="1"/>
    <col min="559" max="559" width="58.140625" style="888" customWidth="1"/>
    <col min="560" max="560" width="9.85546875" style="888" customWidth="1"/>
    <col min="561" max="582" width="0" style="888" hidden="1" customWidth="1"/>
    <col min="583" max="583" width="12.85546875" style="888" customWidth="1"/>
    <col min="584" max="584" width="59.42578125" style="888" customWidth="1"/>
    <col min="585" max="585" width="12.85546875" style="888" customWidth="1"/>
    <col min="586" max="607" width="0" style="888" hidden="1" customWidth="1"/>
    <col min="608" max="608" width="12.42578125" style="888" customWidth="1"/>
    <col min="609" max="609" width="58.5703125" style="888" customWidth="1"/>
    <col min="610" max="610" width="11.5703125" style="888" customWidth="1"/>
    <col min="611" max="632" width="0" style="888" hidden="1" customWidth="1"/>
    <col min="633" max="633" width="12.42578125" style="888" customWidth="1"/>
    <col min="634" max="634" width="62.28515625" style="888" customWidth="1"/>
    <col min="635" max="637" width="12.85546875" style="888" customWidth="1"/>
    <col min="638" max="646" width="12.42578125" style="888" customWidth="1"/>
    <col min="647" max="670" width="9.140625" style="888" customWidth="1"/>
    <col min="671" max="671" width="69.42578125" style="888" customWidth="1"/>
    <col min="672" max="695" width="13.7109375" style="888" customWidth="1"/>
    <col min="696" max="696" width="17.140625" style="888" customWidth="1"/>
    <col min="697" max="699" width="12.140625" style="888" customWidth="1"/>
    <col min="700" max="701" width="13.140625" style="888" customWidth="1"/>
    <col min="702" max="703" width="12.140625" style="888" customWidth="1"/>
    <col min="704" max="705" width="13.140625" style="888" customWidth="1"/>
    <col min="706" max="706" width="12.140625" style="888" customWidth="1"/>
    <col min="707" max="707" width="13.140625" style="888" customWidth="1"/>
    <col min="708" max="708" width="12.85546875" style="888" customWidth="1"/>
    <col min="709" max="715" width="12.140625" style="888" customWidth="1"/>
    <col min="716" max="716" width="12.85546875" style="888" customWidth="1"/>
    <col min="717" max="725" width="12.140625" style="888" customWidth="1"/>
    <col min="726" max="750" width="9.140625" style="888" customWidth="1"/>
    <col min="751" max="751" width="58.140625" style="888" customWidth="1"/>
    <col min="752" max="764" width="15.5703125" style="888"/>
    <col min="765" max="765" width="56.5703125" style="888" customWidth="1"/>
    <col min="766" max="766" width="11.140625" style="888" customWidth="1"/>
    <col min="767" max="788" width="0" style="888" hidden="1" customWidth="1"/>
    <col min="789" max="789" width="9.85546875" style="888" customWidth="1"/>
    <col min="790" max="790" width="58.140625" style="888" customWidth="1"/>
    <col min="791" max="791" width="9.85546875" style="888" customWidth="1"/>
    <col min="792" max="813" width="0" style="888" hidden="1" customWidth="1"/>
    <col min="814" max="814" width="9.85546875" style="888" customWidth="1"/>
    <col min="815" max="815" width="58.140625" style="888" customWidth="1"/>
    <col min="816" max="816" width="9.85546875" style="888" customWidth="1"/>
    <col min="817" max="838" width="0" style="888" hidden="1" customWidth="1"/>
    <col min="839" max="839" width="12.85546875" style="888" customWidth="1"/>
    <col min="840" max="840" width="59.42578125" style="888" customWidth="1"/>
    <col min="841" max="841" width="12.85546875" style="888" customWidth="1"/>
    <col min="842" max="863" width="0" style="888" hidden="1" customWidth="1"/>
    <col min="864" max="864" width="12.42578125" style="888" customWidth="1"/>
    <col min="865" max="865" width="58.5703125" style="888" customWidth="1"/>
    <col min="866" max="866" width="11.5703125" style="888" customWidth="1"/>
    <col min="867" max="888" width="0" style="888" hidden="1" customWidth="1"/>
    <col min="889" max="889" width="12.42578125" style="888" customWidth="1"/>
    <col min="890" max="890" width="62.28515625" style="888" customWidth="1"/>
    <col min="891" max="893" width="12.85546875" style="888" customWidth="1"/>
    <col min="894" max="902" width="12.42578125" style="888" customWidth="1"/>
    <col min="903" max="926" width="9.140625" style="888" customWidth="1"/>
    <col min="927" max="927" width="69.42578125" style="888" customWidth="1"/>
    <col min="928" max="951" width="13.7109375" style="888" customWidth="1"/>
    <col min="952" max="952" width="17.140625" style="888" customWidth="1"/>
    <col min="953" max="955" width="12.140625" style="888" customWidth="1"/>
    <col min="956" max="957" width="13.140625" style="888" customWidth="1"/>
    <col min="958" max="959" width="12.140625" style="888" customWidth="1"/>
    <col min="960" max="961" width="13.140625" style="888" customWidth="1"/>
    <col min="962" max="962" width="12.140625" style="888" customWidth="1"/>
    <col min="963" max="963" width="13.140625" style="888" customWidth="1"/>
    <col min="964" max="964" width="12.85546875" style="888" customWidth="1"/>
    <col min="965" max="971" width="12.140625" style="888" customWidth="1"/>
    <col min="972" max="972" width="12.85546875" style="888" customWidth="1"/>
    <col min="973" max="981" width="12.140625" style="888" customWidth="1"/>
    <col min="982" max="1006" width="9.140625" style="888" customWidth="1"/>
    <col min="1007" max="1007" width="58.140625" style="888" customWidth="1"/>
    <col min="1008" max="1020" width="15.5703125" style="888"/>
    <col min="1021" max="1021" width="56.5703125" style="888" customWidth="1"/>
    <col min="1022" max="1022" width="11.140625" style="888" customWidth="1"/>
    <col min="1023" max="1044" width="0" style="888" hidden="1" customWidth="1"/>
    <col min="1045" max="1045" width="9.85546875" style="888" customWidth="1"/>
    <col min="1046" max="1046" width="58.140625" style="888" customWidth="1"/>
    <col min="1047" max="1047" width="9.85546875" style="888" customWidth="1"/>
    <col min="1048" max="1069" width="0" style="888" hidden="1" customWidth="1"/>
    <col min="1070" max="1070" width="9.85546875" style="888" customWidth="1"/>
    <col min="1071" max="1071" width="58.140625" style="888" customWidth="1"/>
    <col min="1072" max="1072" width="9.85546875" style="888" customWidth="1"/>
    <col min="1073" max="1094" width="0" style="888" hidden="1" customWidth="1"/>
    <col min="1095" max="1095" width="12.85546875" style="888" customWidth="1"/>
    <col min="1096" max="1096" width="59.42578125" style="888" customWidth="1"/>
    <col min="1097" max="1097" width="12.85546875" style="888" customWidth="1"/>
    <col min="1098" max="1119" width="0" style="888" hidden="1" customWidth="1"/>
    <col min="1120" max="1120" width="12.42578125" style="888" customWidth="1"/>
    <col min="1121" max="1121" width="58.5703125" style="888" customWidth="1"/>
    <col min="1122" max="1122" width="11.5703125" style="888" customWidth="1"/>
    <col min="1123" max="1144" width="0" style="888" hidden="1" customWidth="1"/>
    <col min="1145" max="1145" width="12.42578125" style="888" customWidth="1"/>
    <col min="1146" max="1146" width="62.28515625" style="888" customWidth="1"/>
    <col min="1147" max="1149" width="12.85546875" style="888" customWidth="1"/>
    <col min="1150" max="1158" width="12.42578125" style="888" customWidth="1"/>
    <col min="1159" max="1182" width="9.140625" style="888" customWidth="1"/>
    <col min="1183" max="1183" width="69.42578125" style="888" customWidth="1"/>
    <col min="1184" max="1207" width="13.7109375" style="888" customWidth="1"/>
    <col min="1208" max="1208" width="17.140625" style="888" customWidth="1"/>
    <col min="1209" max="1211" width="12.140625" style="888" customWidth="1"/>
    <col min="1212" max="1213" width="13.140625" style="888" customWidth="1"/>
    <col min="1214" max="1215" width="12.140625" style="888" customWidth="1"/>
    <col min="1216" max="1217" width="13.140625" style="888" customWidth="1"/>
    <col min="1218" max="1218" width="12.140625" style="888" customWidth="1"/>
    <col min="1219" max="1219" width="13.140625" style="888" customWidth="1"/>
    <col min="1220" max="1220" width="12.85546875" style="888" customWidth="1"/>
    <col min="1221" max="1227" width="12.140625" style="888" customWidth="1"/>
    <col min="1228" max="1228" width="12.85546875" style="888" customWidth="1"/>
    <col min="1229" max="1237" width="12.140625" style="888" customWidth="1"/>
    <col min="1238" max="1262" width="9.140625" style="888" customWidth="1"/>
    <col min="1263" max="1263" width="58.140625" style="888" customWidth="1"/>
    <col min="1264" max="1276" width="15.5703125" style="888"/>
    <col min="1277" max="1277" width="56.5703125" style="888" customWidth="1"/>
    <col min="1278" max="1278" width="11.140625" style="888" customWidth="1"/>
    <col min="1279" max="1300" width="0" style="888" hidden="1" customWidth="1"/>
    <col min="1301" max="1301" width="9.85546875" style="888" customWidth="1"/>
    <col min="1302" max="1302" width="58.140625" style="888" customWidth="1"/>
    <col min="1303" max="1303" width="9.85546875" style="888" customWidth="1"/>
    <col min="1304" max="1325" width="0" style="888" hidden="1" customWidth="1"/>
    <col min="1326" max="1326" width="9.85546875" style="888" customWidth="1"/>
    <col min="1327" max="1327" width="58.140625" style="888" customWidth="1"/>
    <col min="1328" max="1328" width="9.85546875" style="888" customWidth="1"/>
    <col min="1329" max="1350" width="0" style="888" hidden="1" customWidth="1"/>
    <col min="1351" max="1351" width="12.85546875" style="888" customWidth="1"/>
    <col min="1352" max="1352" width="59.42578125" style="888" customWidth="1"/>
    <col min="1353" max="1353" width="12.85546875" style="888" customWidth="1"/>
    <col min="1354" max="1375" width="0" style="888" hidden="1" customWidth="1"/>
    <col min="1376" max="1376" width="12.42578125" style="888" customWidth="1"/>
    <col min="1377" max="1377" width="58.5703125" style="888" customWidth="1"/>
    <col min="1378" max="1378" width="11.5703125" style="888" customWidth="1"/>
    <col min="1379" max="1400" width="0" style="888" hidden="1" customWidth="1"/>
    <col min="1401" max="1401" width="12.42578125" style="888" customWidth="1"/>
    <col min="1402" max="1402" width="62.28515625" style="888" customWidth="1"/>
    <col min="1403" max="1405" width="12.85546875" style="888" customWidth="1"/>
    <col min="1406" max="1414" width="12.42578125" style="888" customWidth="1"/>
    <col min="1415" max="1438" width="9.140625" style="888" customWidth="1"/>
    <col min="1439" max="1439" width="69.42578125" style="888" customWidth="1"/>
    <col min="1440" max="1463" width="13.7109375" style="888" customWidth="1"/>
    <col min="1464" max="1464" width="17.140625" style="888" customWidth="1"/>
    <col min="1465" max="1467" width="12.140625" style="888" customWidth="1"/>
    <col min="1468" max="1469" width="13.140625" style="888" customWidth="1"/>
    <col min="1470" max="1471" width="12.140625" style="888" customWidth="1"/>
    <col min="1472" max="1473" width="13.140625" style="888" customWidth="1"/>
    <col min="1474" max="1474" width="12.140625" style="888" customWidth="1"/>
    <col min="1475" max="1475" width="13.140625" style="888" customWidth="1"/>
    <col min="1476" max="1476" width="12.85546875" style="888" customWidth="1"/>
    <col min="1477" max="1483" width="12.140625" style="888" customWidth="1"/>
    <col min="1484" max="1484" width="12.85546875" style="888" customWidth="1"/>
    <col min="1485" max="1493" width="12.140625" style="888" customWidth="1"/>
    <col min="1494" max="1518" width="9.140625" style="888" customWidth="1"/>
    <col min="1519" max="1519" width="58.140625" style="888" customWidth="1"/>
    <col min="1520" max="1532" width="15.5703125" style="888"/>
    <col min="1533" max="1533" width="56.5703125" style="888" customWidth="1"/>
    <col min="1534" max="1534" width="11.140625" style="888" customWidth="1"/>
    <col min="1535" max="1556" width="0" style="888" hidden="1" customWidth="1"/>
    <col min="1557" max="1557" width="9.85546875" style="888" customWidth="1"/>
    <col min="1558" max="1558" width="58.140625" style="888" customWidth="1"/>
    <col min="1559" max="1559" width="9.85546875" style="888" customWidth="1"/>
    <col min="1560" max="1581" width="0" style="888" hidden="1" customWidth="1"/>
    <col min="1582" max="1582" width="9.85546875" style="888" customWidth="1"/>
    <col min="1583" max="1583" width="58.140625" style="888" customWidth="1"/>
    <col min="1584" max="1584" width="9.85546875" style="888" customWidth="1"/>
    <col min="1585" max="1606" width="0" style="888" hidden="1" customWidth="1"/>
    <col min="1607" max="1607" width="12.85546875" style="888" customWidth="1"/>
    <col min="1608" max="1608" width="59.42578125" style="888" customWidth="1"/>
    <col min="1609" max="1609" width="12.85546875" style="888" customWidth="1"/>
    <col min="1610" max="1631" width="0" style="888" hidden="1" customWidth="1"/>
    <col min="1632" max="1632" width="12.42578125" style="888" customWidth="1"/>
    <col min="1633" max="1633" width="58.5703125" style="888" customWidth="1"/>
    <col min="1634" max="1634" width="11.5703125" style="888" customWidth="1"/>
    <col min="1635" max="1656" width="0" style="888" hidden="1" customWidth="1"/>
    <col min="1657" max="1657" width="12.42578125" style="888" customWidth="1"/>
    <col min="1658" max="1658" width="62.28515625" style="888" customWidth="1"/>
    <col min="1659" max="1661" width="12.85546875" style="888" customWidth="1"/>
    <col min="1662" max="1670" width="12.42578125" style="888" customWidth="1"/>
    <col min="1671" max="1694" width="9.140625" style="888" customWidth="1"/>
    <col min="1695" max="1695" width="69.42578125" style="888" customWidth="1"/>
    <col min="1696" max="1719" width="13.7109375" style="888" customWidth="1"/>
    <col min="1720" max="1720" width="17.140625" style="888" customWidth="1"/>
    <col min="1721" max="1723" width="12.140625" style="888" customWidth="1"/>
    <col min="1724" max="1725" width="13.140625" style="888" customWidth="1"/>
    <col min="1726" max="1727" width="12.140625" style="888" customWidth="1"/>
    <col min="1728" max="1729" width="13.140625" style="888" customWidth="1"/>
    <col min="1730" max="1730" width="12.140625" style="888" customWidth="1"/>
    <col min="1731" max="1731" width="13.140625" style="888" customWidth="1"/>
    <col min="1732" max="1732" width="12.85546875" style="888" customWidth="1"/>
    <col min="1733" max="1739" width="12.140625" style="888" customWidth="1"/>
    <col min="1740" max="1740" width="12.85546875" style="888" customWidth="1"/>
    <col min="1741" max="1749" width="12.140625" style="888" customWidth="1"/>
    <col min="1750" max="1774" width="9.140625" style="888" customWidth="1"/>
    <col min="1775" max="1775" width="58.140625" style="888" customWidth="1"/>
    <col min="1776" max="1788" width="15.5703125" style="888"/>
    <col min="1789" max="1789" width="56.5703125" style="888" customWidth="1"/>
    <col min="1790" max="1790" width="11.140625" style="888" customWidth="1"/>
    <col min="1791" max="1812" width="0" style="888" hidden="1" customWidth="1"/>
    <col min="1813" max="1813" width="9.85546875" style="888" customWidth="1"/>
    <col min="1814" max="1814" width="58.140625" style="888" customWidth="1"/>
    <col min="1815" max="1815" width="9.85546875" style="888" customWidth="1"/>
    <col min="1816" max="1837" width="0" style="888" hidden="1" customWidth="1"/>
    <col min="1838" max="1838" width="9.85546875" style="888" customWidth="1"/>
    <col min="1839" max="1839" width="58.140625" style="888" customWidth="1"/>
    <col min="1840" max="1840" width="9.85546875" style="888" customWidth="1"/>
    <col min="1841" max="1862" width="0" style="888" hidden="1" customWidth="1"/>
    <col min="1863" max="1863" width="12.85546875" style="888" customWidth="1"/>
    <col min="1864" max="1864" width="59.42578125" style="888" customWidth="1"/>
    <col min="1865" max="1865" width="12.85546875" style="888" customWidth="1"/>
    <col min="1866" max="1887" width="0" style="888" hidden="1" customWidth="1"/>
    <col min="1888" max="1888" width="12.42578125" style="888" customWidth="1"/>
    <col min="1889" max="1889" width="58.5703125" style="888" customWidth="1"/>
    <col min="1890" max="1890" width="11.5703125" style="888" customWidth="1"/>
    <col min="1891" max="1912" width="0" style="888" hidden="1" customWidth="1"/>
    <col min="1913" max="1913" width="12.42578125" style="888" customWidth="1"/>
    <col min="1914" max="1914" width="62.28515625" style="888" customWidth="1"/>
    <col min="1915" max="1917" width="12.85546875" style="888" customWidth="1"/>
    <col min="1918" max="1926" width="12.42578125" style="888" customWidth="1"/>
    <col min="1927" max="1950" width="9.140625" style="888" customWidth="1"/>
    <col min="1951" max="1951" width="69.42578125" style="888" customWidth="1"/>
    <col min="1952" max="1975" width="13.7109375" style="888" customWidth="1"/>
    <col min="1976" max="1976" width="17.140625" style="888" customWidth="1"/>
    <col min="1977" max="1979" width="12.140625" style="888" customWidth="1"/>
    <col min="1980" max="1981" width="13.140625" style="888" customWidth="1"/>
    <col min="1982" max="1983" width="12.140625" style="888" customWidth="1"/>
    <col min="1984" max="1985" width="13.140625" style="888" customWidth="1"/>
    <col min="1986" max="1986" width="12.140625" style="888" customWidth="1"/>
    <col min="1987" max="1987" width="13.140625" style="888" customWidth="1"/>
    <col min="1988" max="1988" width="12.85546875" style="888" customWidth="1"/>
    <col min="1989" max="1995" width="12.140625" style="888" customWidth="1"/>
    <col min="1996" max="1996" width="12.85546875" style="888" customWidth="1"/>
    <col min="1997" max="2005" width="12.140625" style="888" customWidth="1"/>
    <col min="2006" max="2030" width="9.140625" style="888" customWidth="1"/>
    <col min="2031" max="2031" width="58.140625" style="888" customWidth="1"/>
    <col min="2032" max="2044" width="15.5703125" style="888"/>
    <col min="2045" max="2045" width="56.5703125" style="888" customWidth="1"/>
    <col min="2046" max="2046" width="11.140625" style="888" customWidth="1"/>
    <col min="2047" max="2068" width="0" style="888" hidden="1" customWidth="1"/>
    <col min="2069" max="2069" width="9.85546875" style="888" customWidth="1"/>
    <col min="2070" max="2070" width="58.140625" style="888" customWidth="1"/>
    <col min="2071" max="2071" width="9.85546875" style="888" customWidth="1"/>
    <col min="2072" max="2093" width="0" style="888" hidden="1" customWidth="1"/>
    <col min="2094" max="2094" width="9.85546875" style="888" customWidth="1"/>
    <col min="2095" max="2095" width="58.140625" style="888" customWidth="1"/>
    <col min="2096" max="2096" width="9.85546875" style="888" customWidth="1"/>
    <col min="2097" max="2118" width="0" style="888" hidden="1" customWidth="1"/>
    <col min="2119" max="2119" width="12.85546875" style="888" customWidth="1"/>
    <col min="2120" max="2120" width="59.42578125" style="888" customWidth="1"/>
    <col min="2121" max="2121" width="12.85546875" style="888" customWidth="1"/>
    <col min="2122" max="2143" width="0" style="888" hidden="1" customWidth="1"/>
    <col min="2144" max="2144" width="12.42578125" style="888" customWidth="1"/>
    <col min="2145" max="2145" width="58.5703125" style="888" customWidth="1"/>
    <col min="2146" max="2146" width="11.5703125" style="888" customWidth="1"/>
    <col min="2147" max="2168" width="0" style="888" hidden="1" customWidth="1"/>
    <col min="2169" max="2169" width="12.42578125" style="888" customWidth="1"/>
    <col min="2170" max="2170" width="62.28515625" style="888" customWidth="1"/>
    <col min="2171" max="2173" width="12.85546875" style="888" customWidth="1"/>
    <col min="2174" max="2182" width="12.42578125" style="888" customWidth="1"/>
    <col min="2183" max="2206" width="9.140625" style="888" customWidth="1"/>
    <col min="2207" max="2207" width="69.42578125" style="888" customWidth="1"/>
    <col min="2208" max="2231" width="13.7109375" style="888" customWidth="1"/>
    <col min="2232" max="2232" width="17.140625" style="888" customWidth="1"/>
    <col min="2233" max="2235" width="12.140625" style="888" customWidth="1"/>
    <col min="2236" max="2237" width="13.140625" style="888" customWidth="1"/>
    <col min="2238" max="2239" width="12.140625" style="888" customWidth="1"/>
    <col min="2240" max="2241" width="13.140625" style="888" customWidth="1"/>
    <col min="2242" max="2242" width="12.140625" style="888" customWidth="1"/>
    <col min="2243" max="2243" width="13.140625" style="888" customWidth="1"/>
    <col min="2244" max="2244" width="12.85546875" style="888" customWidth="1"/>
    <col min="2245" max="2251" width="12.140625" style="888" customWidth="1"/>
    <col min="2252" max="2252" width="12.85546875" style="888" customWidth="1"/>
    <col min="2253" max="2261" width="12.140625" style="888" customWidth="1"/>
    <col min="2262" max="2286" width="9.140625" style="888" customWidth="1"/>
    <col min="2287" max="2287" width="58.140625" style="888" customWidth="1"/>
    <col min="2288" max="2300" width="15.5703125" style="888"/>
    <col min="2301" max="2301" width="56.5703125" style="888" customWidth="1"/>
    <col min="2302" max="2302" width="11.140625" style="888" customWidth="1"/>
    <col min="2303" max="2324" width="0" style="888" hidden="1" customWidth="1"/>
    <col min="2325" max="2325" width="9.85546875" style="888" customWidth="1"/>
    <col min="2326" max="2326" width="58.140625" style="888" customWidth="1"/>
    <col min="2327" max="2327" width="9.85546875" style="888" customWidth="1"/>
    <col min="2328" max="2349" width="0" style="888" hidden="1" customWidth="1"/>
    <col min="2350" max="2350" width="9.85546875" style="888" customWidth="1"/>
    <col min="2351" max="2351" width="58.140625" style="888" customWidth="1"/>
    <col min="2352" max="2352" width="9.85546875" style="888" customWidth="1"/>
    <col min="2353" max="2374" width="0" style="888" hidden="1" customWidth="1"/>
    <col min="2375" max="2375" width="12.85546875" style="888" customWidth="1"/>
    <col min="2376" max="2376" width="59.42578125" style="888" customWidth="1"/>
    <col min="2377" max="2377" width="12.85546875" style="888" customWidth="1"/>
    <col min="2378" max="2399" width="0" style="888" hidden="1" customWidth="1"/>
    <col min="2400" max="2400" width="12.42578125" style="888" customWidth="1"/>
    <col min="2401" max="2401" width="58.5703125" style="888" customWidth="1"/>
    <col min="2402" max="2402" width="11.5703125" style="888" customWidth="1"/>
    <col min="2403" max="2424" width="0" style="888" hidden="1" customWidth="1"/>
    <col min="2425" max="2425" width="12.42578125" style="888" customWidth="1"/>
    <col min="2426" max="2426" width="62.28515625" style="888" customWidth="1"/>
    <col min="2427" max="2429" width="12.85546875" style="888" customWidth="1"/>
    <col min="2430" max="2438" width="12.42578125" style="888" customWidth="1"/>
    <col min="2439" max="2462" width="9.140625" style="888" customWidth="1"/>
    <col min="2463" max="2463" width="69.42578125" style="888" customWidth="1"/>
    <col min="2464" max="2487" width="13.7109375" style="888" customWidth="1"/>
    <col min="2488" max="2488" width="17.140625" style="888" customWidth="1"/>
    <col min="2489" max="2491" width="12.140625" style="888" customWidth="1"/>
    <col min="2492" max="2493" width="13.140625" style="888" customWidth="1"/>
    <col min="2494" max="2495" width="12.140625" style="888" customWidth="1"/>
    <col min="2496" max="2497" width="13.140625" style="888" customWidth="1"/>
    <col min="2498" max="2498" width="12.140625" style="888" customWidth="1"/>
    <col min="2499" max="2499" width="13.140625" style="888" customWidth="1"/>
    <col min="2500" max="2500" width="12.85546875" style="888" customWidth="1"/>
    <col min="2501" max="2507" width="12.140625" style="888" customWidth="1"/>
    <col min="2508" max="2508" width="12.85546875" style="888" customWidth="1"/>
    <col min="2509" max="2517" width="12.140625" style="888" customWidth="1"/>
    <col min="2518" max="2542" width="9.140625" style="888" customWidth="1"/>
    <col min="2543" max="2543" width="58.140625" style="888" customWidth="1"/>
    <col min="2544" max="2556" width="15.5703125" style="888"/>
    <col min="2557" max="2557" width="56.5703125" style="888" customWidth="1"/>
    <col min="2558" max="2558" width="11.140625" style="888" customWidth="1"/>
    <col min="2559" max="2580" width="0" style="888" hidden="1" customWidth="1"/>
    <col min="2581" max="2581" width="9.85546875" style="888" customWidth="1"/>
    <col min="2582" max="2582" width="58.140625" style="888" customWidth="1"/>
    <col min="2583" max="2583" width="9.85546875" style="888" customWidth="1"/>
    <col min="2584" max="2605" width="0" style="888" hidden="1" customWidth="1"/>
    <col min="2606" max="2606" width="9.85546875" style="888" customWidth="1"/>
    <col min="2607" max="2607" width="58.140625" style="888" customWidth="1"/>
    <col min="2608" max="2608" width="9.85546875" style="888" customWidth="1"/>
    <col min="2609" max="2630" width="0" style="888" hidden="1" customWidth="1"/>
    <col min="2631" max="2631" width="12.85546875" style="888" customWidth="1"/>
    <col min="2632" max="2632" width="59.42578125" style="888" customWidth="1"/>
    <col min="2633" max="2633" width="12.85546875" style="888" customWidth="1"/>
    <col min="2634" max="2655" width="0" style="888" hidden="1" customWidth="1"/>
    <col min="2656" max="2656" width="12.42578125" style="888" customWidth="1"/>
    <col min="2657" max="2657" width="58.5703125" style="888" customWidth="1"/>
    <col min="2658" max="2658" width="11.5703125" style="888" customWidth="1"/>
    <col min="2659" max="2680" width="0" style="888" hidden="1" customWidth="1"/>
    <col min="2681" max="2681" width="12.42578125" style="888" customWidth="1"/>
    <col min="2682" max="2682" width="62.28515625" style="888" customWidth="1"/>
    <col min="2683" max="2685" width="12.85546875" style="888" customWidth="1"/>
    <col min="2686" max="2694" width="12.42578125" style="888" customWidth="1"/>
    <col min="2695" max="2718" width="9.140625" style="888" customWidth="1"/>
    <col min="2719" max="2719" width="69.42578125" style="888" customWidth="1"/>
    <col min="2720" max="2743" width="13.7109375" style="888" customWidth="1"/>
    <col min="2744" max="2744" width="17.140625" style="888" customWidth="1"/>
    <col min="2745" max="2747" width="12.140625" style="888" customWidth="1"/>
    <col min="2748" max="2749" width="13.140625" style="888" customWidth="1"/>
    <col min="2750" max="2751" width="12.140625" style="888" customWidth="1"/>
    <col min="2752" max="2753" width="13.140625" style="888" customWidth="1"/>
    <col min="2754" max="2754" width="12.140625" style="888" customWidth="1"/>
    <col min="2755" max="2755" width="13.140625" style="888" customWidth="1"/>
    <col min="2756" max="2756" width="12.85546875" style="888" customWidth="1"/>
    <col min="2757" max="2763" width="12.140625" style="888" customWidth="1"/>
    <col min="2764" max="2764" width="12.85546875" style="888" customWidth="1"/>
    <col min="2765" max="2773" width="12.140625" style="888" customWidth="1"/>
    <col min="2774" max="2798" width="9.140625" style="888" customWidth="1"/>
    <col min="2799" max="2799" width="58.140625" style="888" customWidth="1"/>
    <col min="2800" max="2812" width="15.5703125" style="888"/>
    <col min="2813" max="2813" width="56.5703125" style="888" customWidth="1"/>
    <col min="2814" max="2814" width="11.140625" style="888" customWidth="1"/>
    <col min="2815" max="2836" width="0" style="888" hidden="1" customWidth="1"/>
    <col min="2837" max="2837" width="9.85546875" style="888" customWidth="1"/>
    <col min="2838" max="2838" width="58.140625" style="888" customWidth="1"/>
    <col min="2839" max="2839" width="9.85546875" style="888" customWidth="1"/>
    <col min="2840" max="2861" width="0" style="888" hidden="1" customWidth="1"/>
    <col min="2862" max="2862" width="9.85546875" style="888" customWidth="1"/>
    <col min="2863" max="2863" width="58.140625" style="888" customWidth="1"/>
    <col min="2864" max="2864" width="9.85546875" style="888" customWidth="1"/>
    <col min="2865" max="2886" width="0" style="888" hidden="1" customWidth="1"/>
    <col min="2887" max="2887" width="12.85546875" style="888" customWidth="1"/>
    <col min="2888" max="2888" width="59.42578125" style="888" customWidth="1"/>
    <col min="2889" max="2889" width="12.85546875" style="888" customWidth="1"/>
    <col min="2890" max="2911" width="0" style="888" hidden="1" customWidth="1"/>
    <col min="2912" max="2912" width="12.42578125" style="888" customWidth="1"/>
    <col min="2913" max="2913" width="58.5703125" style="888" customWidth="1"/>
    <col min="2914" max="2914" width="11.5703125" style="888" customWidth="1"/>
    <col min="2915" max="2936" width="0" style="888" hidden="1" customWidth="1"/>
    <col min="2937" max="2937" width="12.42578125" style="888" customWidth="1"/>
    <col min="2938" max="2938" width="62.28515625" style="888" customWidth="1"/>
    <col min="2939" max="2941" width="12.85546875" style="888" customWidth="1"/>
    <col min="2942" max="2950" width="12.42578125" style="888" customWidth="1"/>
    <col min="2951" max="2974" width="9.140625" style="888" customWidth="1"/>
    <col min="2975" max="2975" width="69.42578125" style="888" customWidth="1"/>
    <col min="2976" max="2999" width="13.7109375" style="888" customWidth="1"/>
    <col min="3000" max="3000" width="17.140625" style="888" customWidth="1"/>
    <col min="3001" max="3003" width="12.140625" style="888" customWidth="1"/>
    <col min="3004" max="3005" width="13.140625" style="888" customWidth="1"/>
    <col min="3006" max="3007" width="12.140625" style="888" customWidth="1"/>
    <col min="3008" max="3009" width="13.140625" style="888" customWidth="1"/>
    <col min="3010" max="3010" width="12.140625" style="888" customWidth="1"/>
    <col min="3011" max="3011" width="13.140625" style="888" customWidth="1"/>
    <col min="3012" max="3012" width="12.85546875" style="888" customWidth="1"/>
    <col min="3013" max="3019" width="12.140625" style="888" customWidth="1"/>
    <col min="3020" max="3020" width="12.85546875" style="888" customWidth="1"/>
    <col min="3021" max="3029" width="12.140625" style="888" customWidth="1"/>
    <col min="3030" max="3054" width="9.140625" style="888" customWidth="1"/>
    <col min="3055" max="3055" width="58.140625" style="888" customWidth="1"/>
    <col min="3056" max="3068" width="15.5703125" style="888"/>
    <col min="3069" max="3069" width="56.5703125" style="888" customWidth="1"/>
    <col min="3070" max="3070" width="11.140625" style="888" customWidth="1"/>
    <col min="3071" max="3092" width="0" style="888" hidden="1" customWidth="1"/>
    <col min="3093" max="3093" width="9.85546875" style="888" customWidth="1"/>
    <col min="3094" max="3094" width="58.140625" style="888" customWidth="1"/>
    <col min="3095" max="3095" width="9.85546875" style="888" customWidth="1"/>
    <col min="3096" max="3117" width="0" style="888" hidden="1" customWidth="1"/>
    <col min="3118" max="3118" width="9.85546875" style="888" customWidth="1"/>
    <col min="3119" max="3119" width="58.140625" style="888" customWidth="1"/>
    <col min="3120" max="3120" width="9.85546875" style="888" customWidth="1"/>
    <col min="3121" max="3142" width="0" style="888" hidden="1" customWidth="1"/>
    <col min="3143" max="3143" width="12.85546875" style="888" customWidth="1"/>
    <col min="3144" max="3144" width="59.42578125" style="888" customWidth="1"/>
    <col min="3145" max="3145" width="12.85546875" style="888" customWidth="1"/>
    <col min="3146" max="3167" width="0" style="888" hidden="1" customWidth="1"/>
    <col min="3168" max="3168" width="12.42578125" style="888" customWidth="1"/>
    <col min="3169" max="3169" width="58.5703125" style="888" customWidth="1"/>
    <col min="3170" max="3170" width="11.5703125" style="888" customWidth="1"/>
    <col min="3171" max="3192" width="0" style="888" hidden="1" customWidth="1"/>
    <col min="3193" max="3193" width="12.42578125" style="888" customWidth="1"/>
    <col min="3194" max="3194" width="62.28515625" style="888" customWidth="1"/>
    <col min="3195" max="3197" width="12.85546875" style="888" customWidth="1"/>
    <col min="3198" max="3206" width="12.42578125" style="888" customWidth="1"/>
    <col min="3207" max="3230" width="9.140625" style="888" customWidth="1"/>
    <col min="3231" max="3231" width="69.42578125" style="888" customWidth="1"/>
    <col min="3232" max="3255" width="13.7109375" style="888" customWidth="1"/>
    <col min="3256" max="3256" width="17.140625" style="888" customWidth="1"/>
    <col min="3257" max="3259" width="12.140625" style="888" customWidth="1"/>
    <col min="3260" max="3261" width="13.140625" style="888" customWidth="1"/>
    <col min="3262" max="3263" width="12.140625" style="888" customWidth="1"/>
    <col min="3264" max="3265" width="13.140625" style="888" customWidth="1"/>
    <col min="3266" max="3266" width="12.140625" style="888" customWidth="1"/>
    <col min="3267" max="3267" width="13.140625" style="888" customWidth="1"/>
    <col min="3268" max="3268" width="12.85546875" style="888" customWidth="1"/>
    <col min="3269" max="3275" width="12.140625" style="888" customWidth="1"/>
    <col min="3276" max="3276" width="12.85546875" style="888" customWidth="1"/>
    <col min="3277" max="3285" width="12.140625" style="888" customWidth="1"/>
    <col min="3286" max="3310" width="9.140625" style="888" customWidth="1"/>
    <col min="3311" max="3311" width="58.140625" style="888" customWidth="1"/>
    <col min="3312" max="3324" width="15.5703125" style="888"/>
    <col min="3325" max="3325" width="56.5703125" style="888" customWidth="1"/>
    <col min="3326" max="3326" width="11.140625" style="888" customWidth="1"/>
    <col min="3327" max="3348" width="0" style="888" hidden="1" customWidth="1"/>
    <col min="3349" max="3349" width="9.85546875" style="888" customWidth="1"/>
    <col min="3350" max="3350" width="58.140625" style="888" customWidth="1"/>
    <col min="3351" max="3351" width="9.85546875" style="888" customWidth="1"/>
    <col min="3352" max="3373" width="0" style="888" hidden="1" customWidth="1"/>
    <col min="3374" max="3374" width="9.85546875" style="888" customWidth="1"/>
    <col min="3375" max="3375" width="58.140625" style="888" customWidth="1"/>
    <col min="3376" max="3376" width="9.85546875" style="888" customWidth="1"/>
    <col min="3377" max="3398" width="0" style="888" hidden="1" customWidth="1"/>
    <col min="3399" max="3399" width="12.85546875" style="888" customWidth="1"/>
    <col min="3400" max="3400" width="59.42578125" style="888" customWidth="1"/>
    <col min="3401" max="3401" width="12.85546875" style="888" customWidth="1"/>
    <col min="3402" max="3423" width="0" style="888" hidden="1" customWidth="1"/>
    <col min="3424" max="3424" width="12.42578125" style="888" customWidth="1"/>
    <col min="3425" max="3425" width="58.5703125" style="888" customWidth="1"/>
    <col min="3426" max="3426" width="11.5703125" style="888" customWidth="1"/>
    <col min="3427" max="3448" width="0" style="888" hidden="1" customWidth="1"/>
    <col min="3449" max="3449" width="12.42578125" style="888" customWidth="1"/>
    <col min="3450" max="3450" width="62.28515625" style="888" customWidth="1"/>
    <col min="3451" max="3453" width="12.85546875" style="888" customWidth="1"/>
    <col min="3454" max="3462" width="12.42578125" style="888" customWidth="1"/>
    <col min="3463" max="3486" width="9.140625" style="888" customWidth="1"/>
    <col min="3487" max="3487" width="69.42578125" style="888" customWidth="1"/>
    <col min="3488" max="3511" width="13.7109375" style="888" customWidth="1"/>
    <col min="3512" max="3512" width="17.140625" style="888" customWidth="1"/>
    <col min="3513" max="3515" width="12.140625" style="888" customWidth="1"/>
    <col min="3516" max="3517" width="13.140625" style="888" customWidth="1"/>
    <col min="3518" max="3519" width="12.140625" style="888" customWidth="1"/>
    <col min="3520" max="3521" width="13.140625" style="888" customWidth="1"/>
    <col min="3522" max="3522" width="12.140625" style="888" customWidth="1"/>
    <col min="3523" max="3523" width="13.140625" style="888" customWidth="1"/>
    <col min="3524" max="3524" width="12.85546875" style="888" customWidth="1"/>
    <col min="3525" max="3531" width="12.140625" style="888" customWidth="1"/>
    <col min="3532" max="3532" width="12.85546875" style="888" customWidth="1"/>
    <col min="3533" max="3541" width="12.140625" style="888" customWidth="1"/>
    <col min="3542" max="3566" width="9.140625" style="888" customWidth="1"/>
    <col min="3567" max="3567" width="58.140625" style="888" customWidth="1"/>
    <col min="3568" max="3580" width="15.5703125" style="888"/>
    <col min="3581" max="3581" width="56.5703125" style="888" customWidth="1"/>
    <col min="3582" max="3582" width="11.140625" style="888" customWidth="1"/>
    <col min="3583" max="3604" width="0" style="888" hidden="1" customWidth="1"/>
    <col min="3605" max="3605" width="9.85546875" style="888" customWidth="1"/>
    <col min="3606" max="3606" width="58.140625" style="888" customWidth="1"/>
    <col min="3607" max="3607" width="9.85546875" style="888" customWidth="1"/>
    <col min="3608" max="3629" width="0" style="888" hidden="1" customWidth="1"/>
    <col min="3630" max="3630" width="9.85546875" style="888" customWidth="1"/>
    <col min="3631" max="3631" width="58.140625" style="888" customWidth="1"/>
    <col min="3632" max="3632" width="9.85546875" style="888" customWidth="1"/>
    <col min="3633" max="3654" width="0" style="888" hidden="1" customWidth="1"/>
    <col min="3655" max="3655" width="12.85546875" style="888" customWidth="1"/>
    <col min="3656" max="3656" width="59.42578125" style="888" customWidth="1"/>
    <col min="3657" max="3657" width="12.85546875" style="888" customWidth="1"/>
    <col min="3658" max="3679" width="0" style="888" hidden="1" customWidth="1"/>
    <col min="3680" max="3680" width="12.42578125" style="888" customWidth="1"/>
    <col min="3681" max="3681" width="58.5703125" style="888" customWidth="1"/>
    <col min="3682" max="3682" width="11.5703125" style="888" customWidth="1"/>
    <col min="3683" max="3704" width="0" style="888" hidden="1" customWidth="1"/>
    <col min="3705" max="3705" width="12.42578125" style="888" customWidth="1"/>
    <col min="3706" max="3706" width="62.28515625" style="888" customWidth="1"/>
    <col min="3707" max="3709" width="12.85546875" style="888" customWidth="1"/>
    <col min="3710" max="3718" width="12.42578125" style="888" customWidth="1"/>
    <col min="3719" max="3742" width="9.140625" style="888" customWidth="1"/>
    <col min="3743" max="3743" width="69.42578125" style="888" customWidth="1"/>
    <col min="3744" max="3767" width="13.7109375" style="888" customWidth="1"/>
    <col min="3768" max="3768" width="17.140625" style="888" customWidth="1"/>
    <col min="3769" max="3771" width="12.140625" style="888" customWidth="1"/>
    <col min="3772" max="3773" width="13.140625" style="888" customWidth="1"/>
    <col min="3774" max="3775" width="12.140625" style="888" customWidth="1"/>
    <col min="3776" max="3777" width="13.140625" style="888" customWidth="1"/>
    <col min="3778" max="3778" width="12.140625" style="888" customWidth="1"/>
    <col min="3779" max="3779" width="13.140625" style="888" customWidth="1"/>
    <col min="3780" max="3780" width="12.85546875" style="888" customWidth="1"/>
    <col min="3781" max="3787" width="12.140625" style="888" customWidth="1"/>
    <col min="3788" max="3788" width="12.85546875" style="888" customWidth="1"/>
    <col min="3789" max="3797" width="12.140625" style="888" customWidth="1"/>
    <col min="3798" max="3822" width="9.140625" style="888" customWidth="1"/>
    <col min="3823" max="3823" width="58.140625" style="888" customWidth="1"/>
    <col min="3824" max="3836" width="15.5703125" style="888"/>
    <col min="3837" max="3837" width="56.5703125" style="888" customWidth="1"/>
    <col min="3838" max="3838" width="11.140625" style="888" customWidth="1"/>
    <col min="3839" max="3860" width="0" style="888" hidden="1" customWidth="1"/>
    <col min="3861" max="3861" width="9.85546875" style="888" customWidth="1"/>
    <col min="3862" max="3862" width="58.140625" style="888" customWidth="1"/>
    <col min="3863" max="3863" width="9.85546875" style="888" customWidth="1"/>
    <col min="3864" max="3885" width="0" style="888" hidden="1" customWidth="1"/>
    <col min="3886" max="3886" width="9.85546875" style="888" customWidth="1"/>
    <col min="3887" max="3887" width="58.140625" style="888" customWidth="1"/>
    <col min="3888" max="3888" width="9.85546875" style="888" customWidth="1"/>
    <col min="3889" max="3910" width="0" style="888" hidden="1" customWidth="1"/>
    <col min="3911" max="3911" width="12.85546875" style="888" customWidth="1"/>
    <col min="3912" max="3912" width="59.42578125" style="888" customWidth="1"/>
    <col min="3913" max="3913" width="12.85546875" style="888" customWidth="1"/>
    <col min="3914" max="3935" width="0" style="888" hidden="1" customWidth="1"/>
    <col min="3936" max="3936" width="12.42578125" style="888" customWidth="1"/>
    <col min="3937" max="3937" width="58.5703125" style="888" customWidth="1"/>
    <col min="3938" max="3938" width="11.5703125" style="888" customWidth="1"/>
    <col min="3939" max="3960" width="0" style="888" hidden="1" customWidth="1"/>
    <col min="3961" max="3961" width="12.42578125" style="888" customWidth="1"/>
    <col min="3962" max="3962" width="62.28515625" style="888" customWidth="1"/>
    <col min="3963" max="3965" width="12.85546875" style="888" customWidth="1"/>
    <col min="3966" max="3974" width="12.42578125" style="888" customWidth="1"/>
    <col min="3975" max="3998" width="9.140625" style="888" customWidth="1"/>
    <col min="3999" max="3999" width="69.42578125" style="888" customWidth="1"/>
    <col min="4000" max="4023" width="13.7109375" style="888" customWidth="1"/>
    <col min="4024" max="4024" width="17.140625" style="888" customWidth="1"/>
    <col min="4025" max="4027" width="12.140625" style="888" customWidth="1"/>
    <col min="4028" max="4029" width="13.140625" style="888" customWidth="1"/>
    <col min="4030" max="4031" width="12.140625" style="888" customWidth="1"/>
    <col min="4032" max="4033" width="13.140625" style="888" customWidth="1"/>
    <col min="4034" max="4034" width="12.140625" style="888" customWidth="1"/>
    <col min="4035" max="4035" width="13.140625" style="888" customWidth="1"/>
    <col min="4036" max="4036" width="12.85546875" style="888" customWidth="1"/>
    <col min="4037" max="4043" width="12.140625" style="888" customWidth="1"/>
    <col min="4044" max="4044" width="12.85546875" style="888" customWidth="1"/>
    <col min="4045" max="4053" width="12.140625" style="888" customWidth="1"/>
    <col min="4054" max="4078" width="9.140625" style="888" customWidth="1"/>
    <col min="4079" max="4079" width="58.140625" style="888" customWidth="1"/>
    <col min="4080" max="4092" width="15.5703125" style="888"/>
    <col min="4093" max="4093" width="56.5703125" style="888" customWidth="1"/>
    <col min="4094" max="4094" width="11.140625" style="888" customWidth="1"/>
    <col min="4095" max="4116" width="0" style="888" hidden="1" customWidth="1"/>
    <col min="4117" max="4117" width="9.85546875" style="888" customWidth="1"/>
    <col min="4118" max="4118" width="58.140625" style="888" customWidth="1"/>
    <col min="4119" max="4119" width="9.85546875" style="888" customWidth="1"/>
    <col min="4120" max="4141" width="0" style="888" hidden="1" customWidth="1"/>
    <col min="4142" max="4142" width="9.85546875" style="888" customWidth="1"/>
    <col min="4143" max="4143" width="58.140625" style="888" customWidth="1"/>
    <col min="4144" max="4144" width="9.85546875" style="888" customWidth="1"/>
    <col min="4145" max="4166" width="0" style="888" hidden="1" customWidth="1"/>
    <col min="4167" max="4167" width="12.85546875" style="888" customWidth="1"/>
    <col min="4168" max="4168" width="59.42578125" style="888" customWidth="1"/>
    <col min="4169" max="4169" width="12.85546875" style="888" customWidth="1"/>
    <col min="4170" max="4191" width="0" style="888" hidden="1" customWidth="1"/>
    <col min="4192" max="4192" width="12.42578125" style="888" customWidth="1"/>
    <col min="4193" max="4193" width="58.5703125" style="888" customWidth="1"/>
    <col min="4194" max="4194" width="11.5703125" style="888" customWidth="1"/>
    <col min="4195" max="4216" width="0" style="888" hidden="1" customWidth="1"/>
    <col min="4217" max="4217" width="12.42578125" style="888" customWidth="1"/>
    <col min="4218" max="4218" width="62.28515625" style="888" customWidth="1"/>
    <col min="4219" max="4221" width="12.85546875" style="888" customWidth="1"/>
    <col min="4222" max="4230" width="12.42578125" style="888" customWidth="1"/>
    <col min="4231" max="4254" width="9.140625" style="888" customWidth="1"/>
    <col min="4255" max="4255" width="69.42578125" style="888" customWidth="1"/>
    <col min="4256" max="4279" width="13.7109375" style="888" customWidth="1"/>
    <col min="4280" max="4280" width="17.140625" style="888" customWidth="1"/>
    <col min="4281" max="4283" width="12.140625" style="888" customWidth="1"/>
    <col min="4284" max="4285" width="13.140625" style="888" customWidth="1"/>
    <col min="4286" max="4287" width="12.140625" style="888" customWidth="1"/>
    <col min="4288" max="4289" width="13.140625" style="888" customWidth="1"/>
    <col min="4290" max="4290" width="12.140625" style="888" customWidth="1"/>
    <col min="4291" max="4291" width="13.140625" style="888" customWidth="1"/>
    <col min="4292" max="4292" width="12.85546875" style="888" customWidth="1"/>
    <col min="4293" max="4299" width="12.140625" style="888" customWidth="1"/>
    <col min="4300" max="4300" width="12.85546875" style="888" customWidth="1"/>
    <col min="4301" max="4309" width="12.140625" style="888" customWidth="1"/>
    <col min="4310" max="4334" width="9.140625" style="888" customWidth="1"/>
    <col min="4335" max="4335" width="58.140625" style="888" customWidth="1"/>
    <col min="4336" max="4348" width="15.5703125" style="888"/>
    <col min="4349" max="4349" width="56.5703125" style="888" customWidth="1"/>
    <col min="4350" max="4350" width="11.140625" style="888" customWidth="1"/>
    <col min="4351" max="4372" width="0" style="888" hidden="1" customWidth="1"/>
    <col min="4373" max="4373" width="9.85546875" style="888" customWidth="1"/>
    <col min="4374" max="4374" width="58.140625" style="888" customWidth="1"/>
    <col min="4375" max="4375" width="9.85546875" style="888" customWidth="1"/>
    <col min="4376" max="4397" width="0" style="888" hidden="1" customWidth="1"/>
    <col min="4398" max="4398" width="9.85546875" style="888" customWidth="1"/>
    <col min="4399" max="4399" width="58.140625" style="888" customWidth="1"/>
    <col min="4400" max="4400" width="9.85546875" style="888" customWidth="1"/>
    <col min="4401" max="4422" width="0" style="888" hidden="1" customWidth="1"/>
    <col min="4423" max="4423" width="12.85546875" style="888" customWidth="1"/>
    <col min="4424" max="4424" width="59.42578125" style="888" customWidth="1"/>
    <col min="4425" max="4425" width="12.85546875" style="888" customWidth="1"/>
    <col min="4426" max="4447" width="0" style="888" hidden="1" customWidth="1"/>
    <col min="4448" max="4448" width="12.42578125" style="888" customWidth="1"/>
    <col min="4449" max="4449" width="58.5703125" style="888" customWidth="1"/>
    <col min="4450" max="4450" width="11.5703125" style="888" customWidth="1"/>
    <col min="4451" max="4472" width="0" style="888" hidden="1" customWidth="1"/>
    <col min="4473" max="4473" width="12.42578125" style="888" customWidth="1"/>
    <col min="4474" max="4474" width="62.28515625" style="888" customWidth="1"/>
    <col min="4475" max="4477" width="12.85546875" style="888" customWidth="1"/>
    <col min="4478" max="4486" width="12.42578125" style="888" customWidth="1"/>
    <col min="4487" max="4510" width="9.140625" style="888" customWidth="1"/>
    <col min="4511" max="4511" width="69.42578125" style="888" customWidth="1"/>
    <col min="4512" max="4535" width="13.7109375" style="888" customWidth="1"/>
    <col min="4536" max="4536" width="17.140625" style="888" customWidth="1"/>
    <col min="4537" max="4539" width="12.140625" style="888" customWidth="1"/>
    <col min="4540" max="4541" width="13.140625" style="888" customWidth="1"/>
    <col min="4542" max="4543" width="12.140625" style="888" customWidth="1"/>
    <col min="4544" max="4545" width="13.140625" style="888" customWidth="1"/>
    <col min="4546" max="4546" width="12.140625" style="888" customWidth="1"/>
    <col min="4547" max="4547" width="13.140625" style="888" customWidth="1"/>
    <col min="4548" max="4548" width="12.85546875" style="888" customWidth="1"/>
    <col min="4549" max="4555" width="12.140625" style="888" customWidth="1"/>
    <col min="4556" max="4556" width="12.85546875" style="888" customWidth="1"/>
    <col min="4557" max="4565" width="12.140625" style="888" customWidth="1"/>
    <col min="4566" max="4590" width="9.140625" style="888" customWidth="1"/>
    <col min="4591" max="4591" width="58.140625" style="888" customWidth="1"/>
    <col min="4592" max="4604" width="15.5703125" style="888"/>
    <col min="4605" max="4605" width="56.5703125" style="888" customWidth="1"/>
    <col min="4606" max="4606" width="11.140625" style="888" customWidth="1"/>
    <col min="4607" max="4628" width="0" style="888" hidden="1" customWidth="1"/>
    <col min="4629" max="4629" width="9.85546875" style="888" customWidth="1"/>
    <col min="4630" max="4630" width="58.140625" style="888" customWidth="1"/>
    <col min="4631" max="4631" width="9.85546875" style="888" customWidth="1"/>
    <col min="4632" max="4653" width="0" style="888" hidden="1" customWidth="1"/>
    <col min="4654" max="4654" width="9.85546875" style="888" customWidth="1"/>
    <col min="4655" max="4655" width="58.140625" style="888" customWidth="1"/>
    <col min="4656" max="4656" width="9.85546875" style="888" customWidth="1"/>
    <col min="4657" max="4678" width="0" style="888" hidden="1" customWidth="1"/>
    <col min="4679" max="4679" width="12.85546875" style="888" customWidth="1"/>
    <col min="4680" max="4680" width="59.42578125" style="888" customWidth="1"/>
    <col min="4681" max="4681" width="12.85546875" style="888" customWidth="1"/>
    <col min="4682" max="4703" width="0" style="888" hidden="1" customWidth="1"/>
    <col min="4704" max="4704" width="12.42578125" style="888" customWidth="1"/>
    <col min="4705" max="4705" width="58.5703125" style="888" customWidth="1"/>
    <col min="4706" max="4706" width="11.5703125" style="888" customWidth="1"/>
    <col min="4707" max="4728" width="0" style="888" hidden="1" customWidth="1"/>
    <col min="4729" max="4729" width="12.42578125" style="888" customWidth="1"/>
    <col min="4730" max="4730" width="62.28515625" style="888" customWidth="1"/>
    <col min="4731" max="4733" width="12.85546875" style="888" customWidth="1"/>
    <col min="4734" max="4742" width="12.42578125" style="888" customWidth="1"/>
    <col min="4743" max="4766" width="9.140625" style="888" customWidth="1"/>
    <col min="4767" max="4767" width="69.42578125" style="888" customWidth="1"/>
    <col min="4768" max="4791" width="13.7109375" style="888" customWidth="1"/>
    <col min="4792" max="4792" width="17.140625" style="888" customWidth="1"/>
    <col min="4793" max="4795" width="12.140625" style="888" customWidth="1"/>
    <col min="4796" max="4797" width="13.140625" style="888" customWidth="1"/>
    <col min="4798" max="4799" width="12.140625" style="888" customWidth="1"/>
    <col min="4800" max="4801" width="13.140625" style="888" customWidth="1"/>
    <col min="4802" max="4802" width="12.140625" style="888" customWidth="1"/>
    <col min="4803" max="4803" width="13.140625" style="888" customWidth="1"/>
    <col min="4804" max="4804" width="12.85546875" style="888" customWidth="1"/>
    <col min="4805" max="4811" width="12.140625" style="888" customWidth="1"/>
    <col min="4812" max="4812" width="12.85546875" style="888" customWidth="1"/>
    <col min="4813" max="4821" width="12.140625" style="888" customWidth="1"/>
    <col min="4822" max="4846" width="9.140625" style="888" customWidth="1"/>
    <col min="4847" max="4847" width="58.140625" style="888" customWidth="1"/>
    <col min="4848" max="4860" width="15.5703125" style="888"/>
    <col min="4861" max="4861" width="56.5703125" style="888" customWidth="1"/>
    <col min="4862" max="4862" width="11.140625" style="888" customWidth="1"/>
    <col min="4863" max="4884" width="0" style="888" hidden="1" customWidth="1"/>
    <col min="4885" max="4885" width="9.85546875" style="888" customWidth="1"/>
    <col min="4886" max="4886" width="58.140625" style="888" customWidth="1"/>
    <col min="4887" max="4887" width="9.85546875" style="888" customWidth="1"/>
    <col min="4888" max="4909" width="0" style="888" hidden="1" customWidth="1"/>
    <col min="4910" max="4910" width="9.85546875" style="888" customWidth="1"/>
    <col min="4911" max="4911" width="58.140625" style="888" customWidth="1"/>
    <col min="4912" max="4912" width="9.85546875" style="888" customWidth="1"/>
    <col min="4913" max="4934" width="0" style="888" hidden="1" customWidth="1"/>
    <col min="4935" max="4935" width="12.85546875" style="888" customWidth="1"/>
    <col min="4936" max="4936" width="59.42578125" style="888" customWidth="1"/>
    <col min="4937" max="4937" width="12.85546875" style="888" customWidth="1"/>
    <col min="4938" max="4959" width="0" style="888" hidden="1" customWidth="1"/>
    <col min="4960" max="4960" width="12.42578125" style="888" customWidth="1"/>
    <col min="4961" max="4961" width="58.5703125" style="888" customWidth="1"/>
    <col min="4962" max="4962" width="11.5703125" style="888" customWidth="1"/>
    <col min="4963" max="4984" width="0" style="888" hidden="1" customWidth="1"/>
    <col min="4985" max="4985" width="12.42578125" style="888" customWidth="1"/>
    <col min="4986" max="4986" width="62.28515625" style="888" customWidth="1"/>
    <col min="4987" max="4989" width="12.85546875" style="888" customWidth="1"/>
    <col min="4990" max="4998" width="12.42578125" style="888" customWidth="1"/>
    <col min="4999" max="5022" width="9.140625" style="888" customWidth="1"/>
    <col min="5023" max="5023" width="69.42578125" style="888" customWidth="1"/>
    <col min="5024" max="5047" width="13.7109375" style="888" customWidth="1"/>
    <col min="5048" max="5048" width="17.140625" style="888" customWidth="1"/>
    <col min="5049" max="5051" width="12.140625" style="888" customWidth="1"/>
    <col min="5052" max="5053" width="13.140625" style="888" customWidth="1"/>
    <col min="5054" max="5055" width="12.140625" style="888" customWidth="1"/>
    <col min="5056" max="5057" width="13.140625" style="888" customWidth="1"/>
    <col min="5058" max="5058" width="12.140625" style="888" customWidth="1"/>
    <col min="5059" max="5059" width="13.140625" style="888" customWidth="1"/>
    <col min="5060" max="5060" width="12.85546875" style="888" customWidth="1"/>
    <col min="5061" max="5067" width="12.140625" style="888" customWidth="1"/>
    <col min="5068" max="5068" width="12.85546875" style="888" customWidth="1"/>
    <col min="5069" max="5077" width="12.140625" style="888" customWidth="1"/>
    <col min="5078" max="5102" width="9.140625" style="888" customWidth="1"/>
    <col min="5103" max="5103" width="58.140625" style="888" customWidth="1"/>
    <col min="5104" max="5116" width="15.5703125" style="888"/>
    <col min="5117" max="5117" width="56.5703125" style="888" customWidth="1"/>
    <col min="5118" max="5118" width="11.140625" style="888" customWidth="1"/>
    <col min="5119" max="5140" width="0" style="888" hidden="1" customWidth="1"/>
    <col min="5141" max="5141" width="9.85546875" style="888" customWidth="1"/>
    <col min="5142" max="5142" width="58.140625" style="888" customWidth="1"/>
    <col min="5143" max="5143" width="9.85546875" style="888" customWidth="1"/>
    <col min="5144" max="5165" width="0" style="888" hidden="1" customWidth="1"/>
    <col min="5166" max="5166" width="9.85546875" style="888" customWidth="1"/>
    <col min="5167" max="5167" width="58.140625" style="888" customWidth="1"/>
    <col min="5168" max="5168" width="9.85546875" style="888" customWidth="1"/>
    <col min="5169" max="5190" width="0" style="888" hidden="1" customWidth="1"/>
    <col min="5191" max="5191" width="12.85546875" style="888" customWidth="1"/>
    <col min="5192" max="5192" width="59.42578125" style="888" customWidth="1"/>
    <col min="5193" max="5193" width="12.85546875" style="888" customWidth="1"/>
    <col min="5194" max="5215" width="0" style="888" hidden="1" customWidth="1"/>
    <col min="5216" max="5216" width="12.42578125" style="888" customWidth="1"/>
    <col min="5217" max="5217" width="58.5703125" style="888" customWidth="1"/>
    <col min="5218" max="5218" width="11.5703125" style="888" customWidth="1"/>
    <col min="5219" max="5240" width="0" style="888" hidden="1" customWidth="1"/>
    <col min="5241" max="5241" width="12.42578125" style="888" customWidth="1"/>
    <col min="5242" max="5242" width="62.28515625" style="888" customWidth="1"/>
    <col min="5243" max="5245" width="12.85546875" style="888" customWidth="1"/>
    <col min="5246" max="5254" width="12.42578125" style="888" customWidth="1"/>
    <col min="5255" max="5278" width="9.140625" style="888" customWidth="1"/>
    <col min="5279" max="5279" width="69.42578125" style="888" customWidth="1"/>
    <col min="5280" max="5303" width="13.7109375" style="888" customWidth="1"/>
    <col min="5304" max="5304" width="17.140625" style="888" customWidth="1"/>
    <col min="5305" max="5307" width="12.140625" style="888" customWidth="1"/>
    <col min="5308" max="5309" width="13.140625" style="888" customWidth="1"/>
    <col min="5310" max="5311" width="12.140625" style="888" customWidth="1"/>
    <col min="5312" max="5313" width="13.140625" style="888" customWidth="1"/>
    <col min="5314" max="5314" width="12.140625" style="888" customWidth="1"/>
    <col min="5315" max="5315" width="13.140625" style="888" customWidth="1"/>
    <col min="5316" max="5316" width="12.85546875" style="888" customWidth="1"/>
    <col min="5317" max="5323" width="12.140625" style="888" customWidth="1"/>
    <col min="5324" max="5324" width="12.85546875" style="888" customWidth="1"/>
    <col min="5325" max="5333" width="12.140625" style="888" customWidth="1"/>
    <col min="5334" max="5358" width="9.140625" style="888" customWidth="1"/>
    <col min="5359" max="5359" width="58.140625" style="888" customWidth="1"/>
    <col min="5360" max="5372" width="15.5703125" style="888"/>
    <col min="5373" max="5373" width="56.5703125" style="888" customWidth="1"/>
    <col min="5374" max="5374" width="11.140625" style="888" customWidth="1"/>
    <col min="5375" max="5396" width="0" style="888" hidden="1" customWidth="1"/>
    <col min="5397" max="5397" width="9.85546875" style="888" customWidth="1"/>
    <col min="5398" max="5398" width="58.140625" style="888" customWidth="1"/>
    <col min="5399" max="5399" width="9.85546875" style="888" customWidth="1"/>
    <col min="5400" max="5421" width="0" style="888" hidden="1" customWidth="1"/>
    <col min="5422" max="5422" width="9.85546875" style="888" customWidth="1"/>
    <col min="5423" max="5423" width="58.140625" style="888" customWidth="1"/>
    <col min="5424" max="5424" width="9.85546875" style="888" customWidth="1"/>
    <col min="5425" max="5446" width="0" style="888" hidden="1" customWidth="1"/>
    <col min="5447" max="5447" width="12.85546875" style="888" customWidth="1"/>
    <col min="5448" max="5448" width="59.42578125" style="888" customWidth="1"/>
    <col min="5449" max="5449" width="12.85546875" style="888" customWidth="1"/>
    <col min="5450" max="5471" width="0" style="888" hidden="1" customWidth="1"/>
    <col min="5472" max="5472" width="12.42578125" style="888" customWidth="1"/>
    <col min="5473" max="5473" width="58.5703125" style="888" customWidth="1"/>
    <col min="5474" max="5474" width="11.5703125" style="888" customWidth="1"/>
    <col min="5475" max="5496" width="0" style="888" hidden="1" customWidth="1"/>
    <col min="5497" max="5497" width="12.42578125" style="888" customWidth="1"/>
    <col min="5498" max="5498" width="62.28515625" style="888" customWidth="1"/>
    <col min="5499" max="5501" width="12.85546875" style="888" customWidth="1"/>
    <col min="5502" max="5510" width="12.42578125" style="888" customWidth="1"/>
    <col min="5511" max="5534" width="9.140625" style="888" customWidth="1"/>
    <col min="5535" max="5535" width="69.42578125" style="888" customWidth="1"/>
    <col min="5536" max="5559" width="13.7109375" style="888" customWidth="1"/>
    <col min="5560" max="5560" width="17.140625" style="888" customWidth="1"/>
    <col min="5561" max="5563" width="12.140625" style="888" customWidth="1"/>
    <col min="5564" max="5565" width="13.140625" style="888" customWidth="1"/>
    <col min="5566" max="5567" width="12.140625" style="888" customWidth="1"/>
    <col min="5568" max="5569" width="13.140625" style="888" customWidth="1"/>
    <col min="5570" max="5570" width="12.140625" style="888" customWidth="1"/>
    <col min="5571" max="5571" width="13.140625" style="888" customWidth="1"/>
    <col min="5572" max="5572" width="12.85546875" style="888" customWidth="1"/>
    <col min="5573" max="5579" width="12.140625" style="888" customWidth="1"/>
    <col min="5580" max="5580" width="12.85546875" style="888" customWidth="1"/>
    <col min="5581" max="5589" width="12.140625" style="888" customWidth="1"/>
    <col min="5590" max="5614" width="9.140625" style="888" customWidth="1"/>
    <col min="5615" max="5615" width="58.140625" style="888" customWidth="1"/>
    <col min="5616" max="5628" width="15.5703125" style="888"/>
    <col min="5629" max="5629" width="56.5703125" style="888" customWidth="1"/>
    <col min="5630" max="5630" width="11.140625" style="888" customWidth="1"/>
    <col min="5631" max="5652" width="0" style="888" hidden="1" customWidth="1"/>
    <col min="5653" max="5653" width="9.85546875" style="888" customWidth="1"/>
    <col min="5654" max="5654" width="58.140625" style="888" customWidth="1"/>
    <col min="5655" max="5655" width="9.85546875" style="888" customWidth="1"/>
    <col min="5656" max="5677" width="0" style="888" hidden="1" customWidth="1"/>
    <col min="5678" max="5678" width="9.85546875" style="888" customWidth="1"/>
    <col min="5679" max="5679" width="58.140625" style="888" customWidth="1"/>
    <col min="5680" max="5680" width="9.85546875" style="888" customWidth="1"/>
    <col min="5681" max="5702" width="0" style="888" hidden="1" customWidth="1"/>
    <col min="5703" max="5703" width="12.85546875" style="888" customWidth="1"/>
    <col min="5704" max="5704" width="59.42578125" style="888" customWidth="1"/>
    <col min="5705" max="5705" width="12.85546875" style="888" customWidth="1"/>
    <col min="5706" max="5727" width="0" style="888" hidden="1" customWidth="1"/>
    <col min="5728" max="5728" width="12.42578125" style="888" customWidth="1"/>
    <col min="5729" max="5729" width="58.5703125" style="888" customWidth="1"/>
    <col min="5730" max="5730" width="11.5703125" style="888" customWidth="1"/>
    <col min="5731" max="5752" width="0" style="888" hidden="1" customWidth="1"/>
    <col min="5753" max="5753" width="12.42578125" style="888" customWidth="1"/>
    <col min="5754" max="5754" width="62.28515625" style="888" customWidth="1"/>
    <col min="5755" max="5757" width="12.85546875" style="888" customWidth="1"/>
    <col min="5758" max="5766" width="12.42578125" style="888" customWidth="1"/>
    <col min="5767" max="5790" width="9.140625" style="888" customWidth="1"/>
    <col min="5791" max="5791" width="69.42578125" style="888" customWidth="1"/>
    <col min="5792" max="5815" width="13.7109375" style="888" customWidth="1"/>
    <col min="5816" max="5816" width="17.140625" style="888" customWidth="1"/>
    <col min="5817" max="5819" width="12.140625" style="888" customWidth="1"/>
    <col min="5820" max="5821" width="13.140625" style="888" customWidth="1"/>
    <col min="5822" max="5823" width="12.140625" style="888" customWidth="1"/>
    <col min="5824" max="5825" width="13.140625" style="888" customWidth="1"/>
    <col min="5826" max="5826" width="12.140625" style="888" customWidth="1"/>
    <col min="5827" max="5827" width="13.140625" style="888" customWidth="1"/>
    <col min="5828" max="5828" width="12.85546875" style="888" customWidth="1"/>
    <col min="5829" max="5835" width="12.140625" style="888" customWidth="1"/>
    <col min="5836" max="5836" width="12.85546875" style="888" customWidth="1"/>
    <col min="5837" max="5845" width="12.140625" style="888" customWidth="1"/>
    <col min="5846" max="5870" width="9.140625" style="888" customWidth="1"/>
    <col min="5871" max="5871" width="58.140625" style="888" customWidth="1"/>
    <col min="5872" max="5884" width="15.5703125" style="888"/>
    <col min="5885" max="5885" width="56.5703125" style="888" customWidth="1"/>
    <col min="5886" max="5886" width="11.140625" style="888" customWidth="1"/>
    <col min="5887" max="5908" width="0" style="888" hidden="1" customWidth="1"/>
    <col min="5909" max="5909" width="9.85546875" style="888" customWidth="1"/>
    <col min="5910" max="5910" width="58.140625" style="888" customWidth="1"/>
    <col min="5911" max="5911" width="9.85546875" style="888" customWidth="1"/>
    <col min="5912" max="5933" width="0" style="888" hidden="1" customWidth="1"/>
    <col min="5934" max="5934" width="9.85546875" style="888" customWidth="1"/>
    <col min="5935" max="5935" width="58.140625" style="888" customWidth="1"/>
    <col min="5936" max="5936" width="9.85546875" style="888" customWidth="1"/>
    <col min="5937" max="5958" width="0" style="888" hidden="1" customWidth="1"/>
    <col min="5959" max="5959" width="12.85546875" style="888" customWidth="1"/>
    <col min="5960" max="5960" width="59.42578125" style="888" customWidth="1"/>
    <col min="5961" max="5961" width="12.85546875" style="888" customWidth="1"/>
    <col min="5962" max="5983" width="0" style="888" hidden="1" customWidth="1"/>
    <col min="5984" max="5984" width="12.42578125" style="888" customWidth="1"/>
    <col min="5985" max="5985" width="58.5703125" style="888" customWidth="1"/>
    <col min="5986" max="5986" width="11.5703125" style="888" customWidth="1"/>
    <col min="5987" max="6008" width="0" style="888" hidden="1" customWidth="1"/>
    <col min="6009" max="6009" width="12.42578125" style="888" customWidth="1"/>
    <col min="6010" max="6010" width="62.28515625" style="888" customWidth="1"/>
    <col min="6011" max="6013" width="12.85546875" style="888" customWidth="1"/>
    <col min="6014" max="6022" width="12.42578125" style="888" customWidth="1"/>
    <col min="6023" max="6046" width="9.140625" style="888" customWidth="1"/>
    <col min="6047" max="6047" width="69.42578125" style="888" customWidth="1"/>
    <col min="6048" max="6071" width="13.7109375" style="888" customWidth="1"/>
    <col min="6072" max="6072" width="17.140625" style="888" customWidth="1"/>
    <col min="6073" max="6075" width="12.140625" style="888" customWidth="1"/>
    <col min="6076" max="6077" width="13.140625" style="888" customWidth="1"/>
    <col min="6078" max="6079" width="12.140625" style="888" customWidth="1"/>
    <col min="6080" max="6081" width="13.140625" style="888" customWidth="1"/>
    <col min="6082" max="6082" width="12.140625" style="888" customWidth="1"/>
    <col min="6083" max="6083" width="13.140625" style="888" customWidth="1"/>
    <col min="6084" max="6084" width="12.85546875" style="888" customWidth="1"/>
    <col min="6085" max="6091" width="12.140625" style="888" customWidth="1"/>
    <col min="6092" max="6092" width="12.85546875" style="888" customWidth="1"/>
    <col min="6093" max="6101" width="12.140625" style="888" customWidth="1"/>
    <col min="6102" max="6126" width="9.140625" style="888" customWidth="1"/>
    <col min="6127" max="6127" width="58.140625" style="888" customWidth="1"/>
    <col min="6128" max="6140" width="15.5703125" style="888"/>
    <col min="6141" max="6141" width="56.5703125" style="888" customWidth="1"/>
    <col min="6142" max="6142" width="11.140625" style="888" customWidth="1"/>
    <col min="6143" max="6164" width="0" style="888" hidden="1" customWidth="1"/>
    <col min="6165" max="6165" width="9.85546875" style="888" customWidth="1"/>
    <col min="6166" max="6166" width="58.140625" style="888" customWidth="1"/>
    <col min="6167" max="6167" width="9.85546875" style="888" customWidth="1"/>
    <col min="6168" max="6189" width="0" style="888" hidden="1" customWidth="1"/>
    <col min="6190" max="6190" width="9.85546875" style="888" customWidth="1"/>
    <col min="6191" max="6191" width="58.140625" style="888" customWidth="1"/>
    <col min="6192" max="6192" width="9.85546875" style="888" customWidth="1"/>
    <col min="6193" max="6214" width="0" style="888" hidden="1" customWidth="1"/>
    <col min="6215" max="6215" width="12.85546875" style="888" customWidth="1"/>
    <col min="6216" max="6216" width="59.42578125" style="888" customWidth="1"/>
    <col min="6217" max="6217" width="12.85546875" style="888" customWidth="1"/>
    <col min="6218" max="6239" width="0" style="888" hidden="1" customWidth="1"/>
    <col min="6240" max="6240" width="12.42578125" style="888" customWidth="1"/>
    <col min="6241" max="6241" width="58.5703125" style="888" customWidth="1"/>
    <col min="6242" max="6242" width="11.5703125" style="888" customWidth="1"/>
    <col min="6243" max="6264" width="0" style="888" hidden="1" customWidth="1"/>
    <col min="6265" max="6265" width="12.42578125" style="888" customWidth="1"/>
    <col min="6266" max="6266" width="62.28515625" style="888" customWidth="1"/>
    <col min="6267" max="6269" width="12.85546875" style="888" customWidth="1"/>
    <col min="6270" max="6278" width="12.42578125" style="888" customWidth="1"/>
    <col min="6279" max="6302" width="9.140625" style="888" customWidth="1"/>
    <col min="6303" max="6303" width="69.42578125" style="888" customWidth="1"/>
    <col min="6304" max="6327" width="13.7109375" style="888" customWidth="1"/>
    <col min="6328" max="6328" width="17.140625" style="888" customWidth="1"/>
    <col min="6329" max="6331" width="12.140625" style="888" customWidth="1"/>
    <col min="6332" max="6333" width="13.140625" style="888" customWidth="1"/>
    <col min="6334" max="6335" width="12.140625" style="888" customWidth="1"/>
    <col min="6336" max="6337" width="13.140625" style="888" customWidth="1"/>
    <col min="6338" max="6338" width="12.140625" style="888" customWidth="1"/>
    <col min="6339" max="6339" width="13.140625" style="888" customWidth="1"/>
    <col min="6340" max="6340" width="12.85546875" style="888" customWidth="1"/>
    <col min="6341" max="6347" width="12.140625" style="888" customWidth="1"/>
    <col min="6348" max="6348" width="12.85546875" style="888" customWidth="1"/>
    <col min="6349" max="6357" width="12.140625" style="888" customWidth="1"/>
    <col min="6358" max="6382" width="9.140625" style="888" customWidth="1"/>
    <col min="6383" max="6383" width="58.140625" style="888" customWidth="1"/>
    <col min="6384" max="6396" width="15.5703125" style="888"/>
    <col min="6397" max="6397" width="56.5703125" style="888" customWidth="1"/>
    <col min="6398" max="6398" width="11.140625" style="888" customWidth="1"/>
    <col min="6399" max="6420" width="0" style="888" hidden="1" customWidth="1"/>
    <col min="6421" max="6421" width="9.85546875" style="888" customWidth="1"/>
    <col min="6422" max="6422" width="58.140625" style="888" customWidth="1"/>
    <col min="6423" max="6423" width="9.85546875" style="888" customWidth="1"/>
    <col min="6424" max="6445" width="0" style="888" hidden="1" customWidth="1"/>
    <col min="6446" max="6446" width="9.85546875" style="888" customWidth="1"/>
    <col min="6447" max="6447" width="58.140625" style="888" customWidth="1"/>
    <col min="6448" max="6448" width="9.85546875" style="888" customWidth="1"/>
    <col min="6449" max="6470" width="0" style="888" hidden="1" customWidth="1"/>
    <col min="6471" max="6471" width="12.85546875" style="888" customWidth="1"/>
    <col min="6472" max="6472" width="59.42578125" style="888" customWidth="1"/>
    <col min="6473" max="6473" width="12.85546875" style="888" customWidth="1"/>
    <col min="6474" max="6495" width="0" style="888" hidden="1" customWidth="1"/>
    <col min="6496" max="6496" width="12.42578125" style="888" customWidth="1"/>
    <col min="6497" max="6497" width="58.5703125" style="888" customWidth="1"/>
    <col min="6498" max="6498" width="11.5703125" style="888" customWidth="1"/>
    <col min="6499" max="6520" width="0" style="888" hidden="1" customWidth="1"/>
    <col min="6521" max="6521" width="12.42578125" style="888" customWidth="1"/>
    <col min="6522" max="6522" width="62.28515625" style="888" customWidth="1"/>
    <col min="6523" max="6525" width="12.85546875" style="888" customWidth="1"/>
    <col min="6526" max="6534" width="12.42578125" style="888" customWidth="1"/>
    <col min="6535" max="6558" width="9.140625" style="888" customWidth="1"/>
    <col min="6559" max="6559" width="69.42578125" style="888" customWidth="1"/>
    <col min="6560" max="6583" width="13.7109375" style="888" customWidth="1"/>
    <col min="6584" max="6584" width="17.140625" style="888" customWidth="1"/>
    <col min="6585" max="6587" width="12.140625" style="888" customWidth="1"/>
    <col min="6588" max="6589" width="13.140625" style="888" customWidth="1"/>
    <col min="6590" max="6591" width="12.140625" style="888" customWidth="1"/>
    <col min="6592" max="6593" width="13.140625" style="888" customWidth="1"/>
    <col min="6594" max="6594" width="12.140625" style="888" customWidth="1"/>
    <col min="6595" max="6595" width="13.140625" style="888" customWidth="1"/>
    <col min="6596" max="6596" width="12.85546875" style="888" customWidth="1"/>
    <col min="6597" max="6603" width="12.140625" style="888" customWidth="1"/>
    <col min="6604" max="6604" width="12.85546875" style="888" customWidth="1"/>
    <col min="6605" max="6613" width="12.140625" style="888" customWidth="1"/>
    <col min="6614" max="6638" width="9.140625" style="888" customWidth="1"/>
    <col min="6639" max="6639" width="58.140625" style="888" customWidth="1"/>
    <col min="6640" max="6652" width="15.5703125" style="888"/>
    <col min="6653" max="6653" width="56.5703125" style="888" customWidth="1"/>
    <col min="6654" max="6654" width="11.140625" style="888" customWidth="1"/>
    <col min="6655" max="6676" width="0" style="888" hidden="1" customWidth="1"/>
    <col min="6677" max="6677" width="9.85546875" style="888" customWidth="1"/>
    <col min="6678" max="6678" width="58.140625" style="888" customWidth="1"/>
    <col min="6679" max="6679" width="9.85546875" style="888" customWidth="1"/>
    <col min="6680" max="6701" width="0" style="888" hidden="1" customWidth="1"/>
    <col min="6702" max="6702" width="9.85546875" style="888" customWidth="1"/>
    <col min="6703" max="6703" width="58.140625" style="888" customWidth="1"/>
    <col min="6704" max="6704" width="9.85546875" style="888" customWidth="1"/>
    <col min="6705" max="6726" width="0" style="888" hidden="1" customWidth="1"/>
    <col min="6727" max="6727" width="12.85546875" style="888" customWidth="1"/>
    <col min="6728" max="6728" width="59.42578125" style="888" customWidth="1"/>
    <col min="6729" max="6729" width="12.85546875" style="888" customWidth="1"/>
    <col min="6730" max="6751" width="0" style="888" hidden="1" customWidth="1"/>
    <col min="6752" max="6752" width="12.42578125" style="888" customWidth="1"/>
    <col min="6753" max="6753" width="58.5703125" style="888" customWidth="1"/>
    <col min="6754" max="6754" width="11.5703125" style="888" customWidth="1"/>
    <col min="6755" max="6776" width="0" style="888" hidden="1" customWidth="1"/>
    <col min="6777" max="6777" width="12.42578125" style="888" customWidth="1"/>
    <col min="6778" max="6778" width="62.28515625" style="888" customWidth="1"/>
    <col min="6779" max="6781" width="12.85546875" style="888" customWidth="1"/>
    <col min="6782" max="6790" width="12.42578125" style="888" customWidth="1"/>
    <col min="6791" max="6814" width="9.140625" style="888" customWidth="1"/>
    <col min="6815" max="6815" width="69.42578125" style="888" customWidth="1"/>
    <col min="6816" max="6839" width="13.7109375" style="888" customWidth="1"/>
    <col min="6840" max="6840" width="17.140625" style="888" customWidth="1"/>
    <col min="6841" max="6843" width="12.140625" style="888" customWidth="1"/>
    <col min="6844" max="6845" width="13.140625" style="888" customWidth="1"/>
    <col min="6846" max="6847" width="12.140625" style="888" customWidth="1"/>
    <col min="6848" max="6849" width="13.140625" style="888" customWidth="1"/>
    <col min="6850" max="6850" width="12.140625" style="888" customWidth="1"/>
    <col min="6851" max="6851" width="13.140625" style="888" customWidth="1"/>
    <col min="6852" max="6852" width="12.85546875" style="888" customWidth="1"/>
    <col min="6853" max="6859" width="12.140625" style="888" customWidth="1"/>
    <col min="6860" max="6860" width="12.85546875" style="888" customWidth="1"/>
    <col min="6861" max="6869" width="12.140625" style="888" customWidth="1"/>
    <col min="6870" max="6894" width="9.140625" style="888" customWidth="1"/>
    <col min="6895" max="6895" width="58.140625" style="888" customWidth="1"/>
    <col min="6896" max="6908" width="15.5703125" style="888"/>
    <col min="6909" max="6909" width="56.5703125" style="888" customWidth="1"/>
    <col min="6910" max="6910" width="11.140625" style="888" customWidth="1"/>
    <col min="6911" max="6932" width="0" style="888" hidden="1" customWidth="1"/>
    <col min="6933" max="6933" width="9.85546875" style="888" customWidth="1"/>
    <col min="6934" max="6934" width="58.140625" style="888" customWidth="1"/>
    <col min="6935" max="6935" width="9.85546875" style="888" customWidth="1"/>
    <col min="6936" max="6957" width="0" style="888" hidden="1" customWidth="1"/>
    <col min="6958" max="6958" width="9.85546875" style="888" customWidth="1"/>
    <col min="6959" max="6959" width="58.140625" style="888" customWidth="1"/>
    <col min="6960" max="6960" width="9.85546875" style="888" customWidth="1"/>
    <col min="6961" max="6982" width="0" style="888" hidden="1" customWidth="1"/>
    <col min="6983" max="6983" width="12.85546875" style="888" customWidth="1"/>
    <col min="6984" max="6984" width="59.42578125" style="888" customWidth="1"/>
    <col min="6985" max="6985" width="12.85546875" style="888" customWidth="1"/>
    <col min="6986" max="7007" width="0" style="888" hidden="1" customWidth="1"/>
    <col min="7008" max="7008" width="12.42578125" style="888" customWidth="1"/>
    <col min="7009" max="7009" width="58.5703125" style="888" customWidth="1"/>
    <col min="7010" max="7010" width="11.5703125" style="888" customWidth="1"/>
    <col min="7011" max="7032" width="0" style="888" hidden="1" customWidth="1"/>
    <col min="7033" max="7033" width="12.42578125" style="888" customWidth="1"/>
    <col min="7034" max="7034" width="62.28515625" style="888" customWidth="1"/>
    <col min="7035" max="7037" width="12.85546875" style="888" customWidth="1"/>
    <col min="7038" max="7046" width="12.42578125" style="888" customWidth="1"/>
    <col min="7047" max="7070" width="9.140625" style="888" customWidth="1"/>
    <col min="7071" max="7071" width="69.42578125" style="888" customWidth="1"/>
    <col min="7072" max="7095" width="13.7109375" style="888" customWidth="1"/>
    <col min="7096" max="7096" width="17.140625" style="888" customWidth="1"/>
    <col min="7097" max="7099" width="12.140625" style="888" customWidth="1"/>
    <col min="7100" max="7101" width="13.140625" style="888" customWidth="1"/>
    <col min="7102" max="7103" width="12.140625" style="888" customWidth="1"/>
    <col min="7104" max="7105" width="13.140625" style="888" customWidth="1"/>
    <col min="7106" max="7106" width="12.140625" style="888" customWidth="1"/>
    <col min="7107" max="7107" width="13.140625" style="888" customWidth="1"/>
    <col min="7108" max="7108" width="12.85546875" style="888" customWidth="1"/>
    <col min="7109" max="7115" width="12.140625" style="888" customWidth="1"/>
    <col min="7116" max="7116" width="12.85546875" style="888" customWidth="1"/>
    <col min="7117" max="7125" width="12.140625" style="888" customWidth="1"/>
    <col min="7126" max="7150" width="9.140625" style="888" customWidth="1"/>
    <col min="7151" max="7151" width="58.140625" style="888" customWidth="1"/>
    <col min="7152" max="7164" width="15.5703125" style="888"/>
    <col min="7165" max="7165" width="56.5703125" style="888" customWidth="1"/>
    <col min="7166" max="7166" width="11.140625" style="888" customWidth="1"/>
    <col min="7167" max="7188" width="0" style="888" hidden="1" customWidth="1"/>
    <col min="7189" max="7189" width="9.85546875" style="888" customWidth="1"/>
    <col min="7190" max="7190" width="58.140625" style="888" customWidth="1"/>
    <col min="7191" max="7191" width="9.85546875" style="888" customWidth="1"/>
    <col min="7192" max="7213" width="0" style="888" hidden="1" customWidth="1"/>
    <col min="7214" max="7214" width="9.85546875" style="888" customWidth="1"/>
    <col min="7215" max="7215" width="58.140625" style="888" customWidth="1"/>
    <col min="7216" max="7216" width="9.85546875" style="888" customWidth="1"/>
    <col min="7217" max="7238" width="0" style="888" hidden="1" customWidth="1"/>
    <col min="7239" max="7239" width="12.85546875" style="888" customWidth="1"/>
    <col min="7240" max="7240" width="59.42578125" style="888" customWidth="1"/>
    <col min="7241" max="7241" width="12.85546875" style="888" customWidth="1"/>
    <col min="7242" max="7263" width="0" style="888" hidden="1" customWidth="1"/>
    <col min="7264" max="7264" width="12.42578125" style="888" customWidth="1"/>
    <col min="7265" max="7265" width="58.5703125" style="888" customWidth="1"/>
    <col min="7266" max="7266" width="11.5703125" style="888" customWidth="1"/>
    <col min="7267" max="7288" width="0" style="888" hidden="1" customWidth="1"/>
    <col min="7289" max="7289" width="12.42578125" style="888" customWidth="1"/>
    <col min="7290" max="7290" width="62.28515625" style="888" customWidth="1"/>
    <col min="7291" max="7293" width="12.85546875" style="888" customWidth="1"/>
    <col min="7294" max="7302" width="12.42578125" style="888" customWidth="1"/>
    <col min="7303" max="7326" width="9.140625" style="888" customWidth="1"/>
    <col min="7327" max="7327" width="69.42578125" style="888" customWidth="1"/>
    <col min="7328" max="7351" width="13.7109375" style="888" customWidth="1"/>
    <col min="7352" max="7352" width="17.140625" style="888" customWidth="1"/>
    <col min="7353" max="7355" width="12.140625" style="888" customWidth="1"/>
    <col min="7356" max="7357" width="13.140625" style="888" customWidth="1"/>
    <col min="7358" max="7359" width="12.140625" style="888" customWidth="1"/>
    <col min="7360" max="7361" width="13.140625" style="888" customWidth="1"/>
    <col min="7362" max="7362" width="12.140625" style="888" customWidth="1"/>
    <col min="7363" max="7363" width="13.140625" style="888" customWidth="1"/>
    <col min="7364" max="7364" width="12.85546875" style="888" customWidth="1"/>
    <col min="7365" max="7371" width="12.140625" style="888" customWidth="1"/>
    <col min="7372" max="7372" width="12.85546875" style="888" customWidth="1"/>
    <col min="7373" max="7381" width="12.140625" style="888" customWidth="1"/>
    <col min="7382" max="7406" width="9.140625" style="888" customWidth="1"/>
    <col min="7407" max="7407" width="58.140625" style="888" customWidth="1"/>
    <col min="7408" max="7420" width="15.5703125" style="888"/>
    <col min="7421" max="7421" width="56.5703125" style="888" customWidth="1"/>
    <col min="7422" max="7422" width="11.140625" style="888" customWidth="1"/>
    <col min="7423" max="7444" width="0" style="888" hidden="1" customWidth="1"/>
    <col min="7445" max="7445" width="9.85546875" style="888" customWidth="1"/>
    <col min="7446" max="7446" width="58.140625" style="888" customWidth="1"/>
    <col min="7447" max="7447" width="9.85546875" style="888" customWidth="1"/>
    <col min="7448" max="7469" width="0" style="888" hidden="1" customWidth="1"/>
    <col min="7470" max="7470" width="9.85546875" style="888" customWidth="1"/>
    <col min="7471" max="7471" width="58.140625" style="888" customWidth="1"/>
    <col min="7472" max="7472" width="9.85546875" style="888" customWidth="1"/>
    <col min="7473" max="7494" width="0" style="888" hidden="1" customWidth="1"/>
    <col min="7495" max="7495" width="12.85546875" style="888" customWidth="1"/>
    <col min="7496" max="7496" width="59.42578125" style="888" customWidth="1"/>
    <col min="7497" max="7497" width="12.85546875" style="888" customWidth="1"/>
    <col min="7498" max="7519" width="0" style="888" hidden="1" customWidth="1"/>
    <col min="7520" max="7520" width="12.42578125" style="888" customWidth="1"/>
    <col min="7521" max="7521" width="58.5703125" style="888" customWidth="1"/>
    <col min="7522" max="7522" width="11.5703125" style="888" customWidth="1"/>
    <col min="7523" max="7544" width="0" style="888" hidden="1" customWidth="1"/>
    <col min="7545" max="7545" width="12.42578125" style="888" customWidth="1"/>
    <col min="7546" max="7546" width="62.28515625" style="888" customWidth="1"/>
    <col min="7547" max="7549" width="12.85546875" style="888" customWidth="1"/>
    <col min="7550" max="7558" width="12.42578125" style="888" customWidth="1"/>
    <col min="7559" max="7582" width="9.140625" style="888" customWidth="1"/>
    <col min="7583" max="7583" width="69.42578125" style="888" customWidth="1"/>
    <col min="7584" max="7607" width="13.7109375" style="888" customWidth="1"/>
    <col min="7608" max="7608" width="17.140625" style="888" customWidth="1"/>
    <col min="7609" max="7611" width="12.140625" style="888" customWidth="1"/>
    <col min="7612" max="7613" width="13.140625" style="888" customWidth="1"/>
    <col min="7614" max="7615" width="12.140625" style="888" customWidth="1"/>
    <col min="7616" max="7617" width="13.140625" style="888" customWidth="1"/>
    <col min="7618" max="7618" width="12.140625" style="888" customWidth="1"/>
    <col min="7619" max="7619" width="13.140625" style="888" customWidth="1"/>
    <col min="7620" max="7620" width="12.85546875" style="888" customWidth="1"/>
    <col min="7621" max="7627" width="12.140625" style="888" customWidth="1"/>
    <col min="7628" max="7628" width="12.85546875" style="888" customWidth="1"/>
    <col min="7629" max="7637" width="12.140625" style="888" customWidth="1"/>
    <col min="7638" max="7662" width="9.140625" style="888" customWidth="1"/>
    <col min="7663" max="7663" width="58.140625" style="888" customWidth="1"/>
    <col min="7664" max="7676" width="15.5703125" style="888"/>
    <col min="7677" max="7677" width="56.5703125" style="888" customWidth="1"/>
    <col min="7678" max="7678" width="11.140625" style="888" customWidth="1"/>
    <col min="7679" max="7700" width="0" style="888" hidden="1" customWidth="1"/>
    <col min="7701" max="7701" width="9.85546875" style="888" customWidth="1"/>
    <col min="7702" max="7702" width="58.140625" style="888" customWidth="1"/>
    <col min="7703" max="7703" width="9.85546875" style="888" customWidth="1"/>
    <col min="7704" max="7725" width="0" style="888" hidden="1" customWidth="1"/>
    <col min="7726" max="7726" width="9.85546875" style="888" customWidth="1"/>
    <col min="7727" max="7727" width="58.140625" style="888" customWidth="1"/>
    <col min="7728" max="7728" width="9.85546875" style="888" customWidth="1"/>
    <col min="7729" max="7750" width="0" style="888" hidden="1" customWidth="1"/>
    <col min="7751" max="7751" width="12.85546875" style="888" customWidth="1"/>
    <col min="7752" max="7752" width="59.42578125" style="888" customWidth="1"/>
    <col min="7753" max="7753" width="12.85546875" style="888" customWidth="1"/>
    <col min="7754" max="7775" width="0" style="888" hidden="1" customWidth="1"/>
    <col min="7776" max="7776" width="12.42578125" style="888" customWidth="1"/>
    <col min="7777" max="7777" width="58.5703125" style="888" customWidth="1"/>
    <col min="7778" max="7778" width="11.5703125" style="888" customWidth="1"/>
    <col min="7779" max="7800" width="0" style="888" hidden="1" customWidth="1"/>
    <col min="7801" max="7801" width="12.42578125" style="888" customWidth="1"/>
    <col min="7802" max="7802" width="62.28515625" style="888" customWidth="1"/>
    <col min="7803" max="7805" width="12.85546875" style="888" customWidth="1"/>
    <col min="7806" max="7814" width="12.42578125" style="888" customWidth="1"/>
    <col min="7815" max="7838" width="9.140625" style="888" customWidth="1"/>
    <col min="7839" max="7839" width="69.42578125" style="888" customWidth="1"/>
    <col min="7840" max="7863" width="13.7109375" style="888" customWidth="1"/>
    <col min="7864" max="7864" width="17.140625" style="888" customWidth="1"/>
    <col min="7865" max="7867" width="12.140625" style="888" customWidth="1"/>
    <col min="7868" max="7869" width="13.140625" style="888" customWidth="1"/>
    <col min="7870" max="7871" width="12.140625" style="888" customWidth="1"/>
    <col min="7872" max="7873" width="13.140625" style="888" customWidth="1"/>
    <col min="7874" max="7874" width="12.140625" style="888" customWidth="1"/>
    <col min="7875" max="7875" width="13.140625" style="888" customWidth="1"/>
    <col min="7876" max="7876" width="12.85546875" style="888" customWidth="1"/>
    <col min="7877" max="7883" width="12.140625" style="888" customWidth="1"/>
    <col min="7884" max="7884" width="12.85546875" style="888" customWidth="1"/>
    <col min="7885" max="7893" width="12.140625" style="888" customWidth="1"/>
    <col min="7894" max="7918" width="9.140625" style="888" customWidth="1"/>
    <col min="7919" max="7919" width="58.140625" style="888" customWidth="1"/>
    <col min="7920" max="7932" width="15.5703125" style="888"/>
    <col min="7933" max="7933" width="56.5703125" style="888" customWidth="1"/>
    <col min="7934" max="7934" width="11.140625" style="888" customWidth="1"/>
    <col min="7935" max="7956" width="0" style="888" hidden="1" customWidth="1"/>
    <col min="7957" max="7957" width="9.85546875" style="888" customWidth="1"/>
    <col min="7958" max="7958" width="58.140625" style="888" customWidth="1"/>
    <col min="7959" max="7959" width="9.85546875" style="888" customWidth="1"/>
    <col min="7960" max="7981" width="0" style="888" hidden="1" customWidth="1"/>
    <col min="7982" max="7982" width="9.85546875" style="888" customWidth="1"/>
    <col min="7983" max="7983" width="58.140625" style="888" customWidth="1"/>
    <col min="7984" max="7984" width="9.85546875" style="888" customWidth="1"/>
    <col min="7985" max="8006" width="0" style="888" hidden="1" customWidth="1"/>
    <col min="8007" max="8007" width="12.85546875" style="888" customWidth="1"/>
    <col min="8008" max="8008" width="59.42578125" style="888" customWidth="1"/>
    <col min="8009" max="8009" width="12.85546875" style="888" customWidth="1"/>
    <col min="8010" max="8031" width="0" style="888" hidden="1" customWidth="1"/>
    <col min="8032" max="8032" width="12.42578125" style="888" customWidth="1"/>
    <col min="8033" max="8033" width="58.5703125" style="888" customWidth="1"/>
    <col min="8034" max="8034" width="11.5703125" style="888" customWidth="1"/>
    <col min="8035" max="8056" width="0" style="888" hidden="1" customWidth="1"/>
    <col min="8057" max="8057" width="12.42578125" style="888" customWidth="1"/>
    <col min="8058" max="8058" width="62.28515625" style="888" customWidth="1"/>
    <col min="8059" max="8061" width="12.85546875" style="888" customWidth="1"/>
    <col min="8062" max="8070" width="12.42578125" style="888" customWidth="1"/>
    <col min="8071" max="8094" width="9.140625" style="888" customWidth="1"/>
    <col min="8095" max="8095" width="69.42578125" style="888" customWidth="1"/>
    <col min="8096" max="8119" width="13.7109375" style="888" customWidth="1"/>
    <col min="8120" max="8120" width="17.140625" style="888" customWidth="1"/>
    <col min="8121" max="8123" width="12.140625" style="888" customWidth="1"/>
    <col min="8124" max="8125" width="13.140625" style="888" customWidth="1"/>
    <col min="8126" max="8127" width="12.140625" style="888" customWidth="1"/>
    <col min="8128" max="8129" width="13.140625" style="888" customWidth="1"/>
    <col min="8130" max="8130" width="12.140625" style="888" customWidth="1"/>
    <col min="8131" max="8131" width="13.140625" style="888" customWidth="1"/>
    <col min="8132" max="8132" width="12.85546875" style="888" customWidth="1"/>
    <col min="8133" max="8139" width="12.140625" style="888" customWidth="1"/>
    <col min="8140" max="8140" width="12.85546875" style="888" customWidth="1"/>
    <col min="8141" max="8149" width="12.140625" style="888" customWidth="1"/>
    <col min="8150" max="8174" width="9.140625" style="888" customWidth="1"/>
    <col min="8175" max="8175" width="58.140625" style="888" customWidth="1"/>
    <col min="8176" max="8188" width="15.5703125" style="888"/>
    <col min="8189" max="8189" width="56.5703125" style="888" customWidth="1"/>
    <col min="8190" max="8190" width="11.140625" style="888" customWidth="1"/>
    <col min="8191" max="8212" width="0" style="888" hidden="1" customWidth="1"/>
    <col min="8213" max="8213" width="9.85546875" style="888" customWidth="1"/>
    <col min="8214" max="8214" width="58.140625" style="888" customWidth="1"/>
    <col min="8215" max="8215" width="9.85546875" style="888" customWidth="1"/>
    <col min="8216" max="8237" width="0" style="888" hidden="1" customWidth="1"/>
    <col min="8238" max="8238" width="9.85546875" style="888" customWidth="1"/>
    <col min="8239" max="8239" width="58.140625" style="888" customWidth="1"/>
    <col min="8240" max="8240" width="9.85546875" style="888" customWidth="1"/>
    <col min="8241" max="8262" width="0" style="888" hidden="1" customWidth="1"/>
    <col min="8263" max="8263" width="12.85546875" style="888" customWidth="1"/>
    <col min="8264" max="8264" width="59.42578125" style="888" customWidth="1"/>
    <col min="8265" max="8265" width="12.85546875" style="888" customWidth="1"/>
    <col min="8266" max="8287" width="0" style="888" hidden="1" customWidth="1"/>
    <col min="8288" max="8288" width="12.42578125" style="888" customWidth="1"/>
    <col min="8289" max="8289" width="58.5703125" style="888" customWidth="1"/>
    <col min="8290" max="8290" width="11.5703125" style="888" customWidth="1"/>
    <col min="8291" max="8312" width="0" style="888" hidden="1" customWidth="1"/>
    <col min="8313" max="8313" width="12.42578125" style="888" customWidth="1"/>
    <col min="8314" max="8314" width="62.28515625" style="888" customWidth="1"/>
    <col min="8315" max="8317" width="12.85546875" style="888" customWidth="1"/>
    <col min="8318" max="8326" width="12.42578125" style="888" customWidth="1"/>
    <col min="8327" max="8350" width="9.140625" style="888" customWidth="1"/>
    <col min="8351" max="8351" width="69.42578125" style="888" customWidth="1"/>
    <col min="8352" max="8375" width="13.7109375" style="888" customWidth="1"/>
    <col min="8376" max="8376" width="17.140625" style="888" customWidth="1"/>
    <col min="8377" max="8379" width="12.140625" style="888" customWidth="1"/>
    <col min="8380" max="8381" width="13.140625" style="888" customWidth="1"/>
    <col min="8382" max="8383" width="12.140625" style="888" customWidth="1"/>
    <col min="8384" max="8385" width="13.140625" style="888" customWidth="1"/>
    <col min="8386" max="8386" width="12.140625" style="888" customWidth="1"/>
    <col min="8387" max="8387" width="13.140625" style="888" customWidth="1"/>
    <col min="8388" max="8388" width="12.85546875" style="888" customWidth="1"/>
    <col min="8389" max="8395" width="12.140625" style="888" customWidth="1"/>
    <col min="8396" max="8396" width="12.85546875" style="888" customWidth="1"/>
    <col min="8397" max="8405" width="12.140625" style="888" customWidth="1"/>
    <col min="8406" max="8430" width="9.140625" style="888" customWidth="1"/>
    <col min="8431" max="8431" width="58.140625" style="888" customWidth="1"/>
    <col min="8432" max="8444" width="15.5703125" style="888"/>
    <col min="8445" max="8445" width="56.5703125" style="888" customWidth="1"/>
    <col min="8446" max="8446" width="11.140625" style="888" customWidth="1"/>
    <col min="8447" max="8468" width="0" style="888" hidden="1" customWidth="1"/>
    <col min="8469" max="8469" width="9.85546875" style="888" customWidth="1"/>
    <col min="8470" max="8470" width="58.140625" style="888" customWidth="1"/>
    <col min="8471" max="8471" width="9.85546875" style="888" customWidth="1"/>
    <col min="8472" max="8493" width="0" style="888" hidden="1" customWidth="1"/>
    <col min="8494" max="8494" width="9.85546875" style="888" customWidth="1"/>
    <col min="8495" max="8495" width="58.140625" style="888" customWidth="1"/>
    <col min="8496" max="8496" width="9.85546875" style="888" customWidth="1"/>
    <col min="8497" max="8518" width="0" style="888" hidden="1" customWidth="1"/>
    <col min="8519" max="8519" width="12.85546875" style="888" customWidth="1"/>
    <col min="8520" max="8520" width="59.42578125" style="888" customWidth="1"/>
    <col min="8521" max="8521" width="12.85546875" style="888" customWidth="1"/>
    <col min="8522" max="8543" width="0" style="888" hidden="1" customWidth="1"/>
    <col min="8544" max="8544" width="12.42578125" style="888" customWidth="1"/>
    <col min="8545" max="8545" width="58.5703125" style="888" customWidth="1"/>
    <col min="8546" max="8546" width="11.5703125" style="888" customWidth="1"/>
    <col min="8547" max="8568" width="0" style="888" hidden="1" customWidth="1"/>
    <col min="8569" max="8569" width="12.42578125" style="888" customWidth="1"/>
    <col min="8570" max="8570" width="62.28515625" style="888" customWidth="1"/>
    <col min="8571" max="8573" width="12.85546875" style="888" customWidth="1"/>
    <col min="8574" max="8582" width="12.42578125" style="888" customWidth="1"/>
    <col min="8583" max="8606" width="9.140625" style="888" customWidth="1"/>
    <col min="8607" max="8607" width="69.42578125" style="888" customWidth="1"/>
    <col min="8608" max="8631" width="13.7109375" style="888" customWidth="1"/>
    <col min="8632" max="8632" width="17.140625" style="888" customWidth="1"/>
    <col min="8633" max="8635" width="12.140625" style="888" customWidth="1"/>
    <col min="8636" max="8637" width="13.140625" style="888" customWidth="1"/>
    <col min="8638" max="8639" width="12.140625" style="888" customWidth="1"/>
    <col min="8640" max="8641" width="13.140625" style="888" customWidth="1"/>
    <col min="8642" max="8642" width="12.140625" style="888" customWidth="1"/>
    <col min="8643" max="8643" width="13.140625" style="888" customWidth="1"/>
    <col min="8644" max="8644" width="12.85546875" style="888" customWidth="1"/>
    <col min="8645" max="8651" width="12.140625" style="888" customWidth="1"/>
    <col min="8652" max="8652" width="12.85546875" style="888" customWidth="1"/>
    <col min="8653" max="8661" width="12.140625" style="888" customWidth="1"/>
    <col min="8662" max="8686" width="9.140625" style="888" customWidth="1"/>
    <col min="8687" max="8687" width="58.140625" style="888" customWidth="1"/>
    <col min="8688" max="8700" width="15.5703125" style="888"/>
    <col min="8701" max="8701" width="56.5703125" style="888" customWidth="1"/>
    <col min="8702" max="8702" width="11.140625" style="888" customWidth="1"/>
    <col min="8703" max="8724" width="0" style="888" hidden="1" customWidth="1"/>
    <col min="8725" max="8725" width="9.85546875" style="888" customWidth="1"/>
    <col min="8726" max="8726" width="58.140625" style="888" customWidth="1"/>
    <col min="8727" max="8727" width="9.85546875" style="888" customWidth="1"/>
    <col min="8728" max="8749" width="0" style="888" hidden="1" customWidth="1"/>
    <col min="8750" max="8750" width="9.85546875" style="888" customWidth="1"/>
    <col min="8751" max="8751" width="58.140625" style="888" customWidth="1"/>
    <col min="8752" max="8752" width="9.85546875" style="888" customWidth="1"/>
    <col min="8753" max="8774" width="0" style="888" hidden="1" customWidth="1"/>
    <col min="8775" max="8775" width="12.85546875" style="888" customWidth="1"/>
    <col min="8776" max="8776" width="59.42578125" style="888" customWidth="1"/>
    <col min="8777" max="8777" width="12.85546875" style="888" customWidth="1"/>
    <col min="8778" max="8799" width="0" style="888" hidden="1" customWidth="1"/>
    <col min="8800" max="8800" width="12.42578125" style="888" customWidth="1"/>
    <col min="8801" max="8801" width="58.5703125" style="888" customWidth="1"/>
    <col min="8802" max="8802" width="11.5703125" style="888" customWidth="1"/>
    <col min="8803" max="8824" width="0" style="888" hidden="1" customWidth="1"/>
    <col min="8825" max="8825" width="12.42578125" style="888" customWidth="1"/>
    <col min="8826" max="8826" width="62.28515625" style="888" customWidth="1"/>
    <col min="8827" max="8829" width="12.85546875" style="888" customWidth="1"/>
    <col min="8830" max="8838" width="12.42578125" style="888" customWidth="1"/>
    <col min="8839" max="8862" width="9.140625" style="888" customWidth="1"/>
    <col min="8863" max="8863" width="69.42578125" style="888" customWidth="1"/>
    <col min="8864" max="8887" width="13.7109375" style="888" customWidth="1"/>
    <col min="8888" max="8888" width="17.140625" style="888" customWidth="1"/>
    <col min="8889" max="8891" width="12.140625" style="888" customWidth="1"/>
    <col min="8892" max="8893" width="13.140625" style="888" customWidth="1"/>
    <col min="8894" max="8895" width="12.140625" style="888" customWidth="1"/>
    <col min="8896" max="8897" width="13.140625" style="888" customWidth="1"/>
    <col min="8898" max="8898" width="12.140625" style="888" customWidth="1"/>
    <col min="8899" max="8899" width="13.140625" style="888" customWidth="1"/>
    <col min="8900" max="8900" width="12.85546875" style="888" customWidth="1"/>
    <col min="8901" max="8907" width="12.140625" style="888" customWidth="1"/>
    <col min="8908" max="8908" width="12.85546875" style="888" customWidth="1"/>
    <col min="8909" max="8917" width="12.140625" style="888" customWidth="1"/>
    <col min="8918" max="8942" width="9.140625" style="888" customWidth="1"/>
    <col min="8943" max="8943" width="58.140625" style="888" customWidth="1"/>
    <col min="8944" max="8956" width="15.5703125" style="888"/>
    <col min="8957" max="8957" width="56.5703125" style="888" customWidth="1"/>
    <col min="8958" max="8958" width="11.140625" style="888" customWidth="1"/>
    <col min="8959" max="8980" width="0" style="888" hidden="1" customWidth="1"/>
    <col min="8981" max="8981" width="9.85546875" style="888" customWidth="1"/>
    <col min="8982" max="8982" width="58.140625" style="888" customWidth="1"/>
    <col min="8983" max="8983" width="9.85546875" style="888" customWidth="1"/>
    <col min="8984" max="9005" width="0" style="888" hidden="1" customWidth="1"/>
    <col min="9006" max="9006" width="9.85546875" style="888" customWidth="1"/>
    <col min="9007" max="9007" width="58.140625" style="888" customWidth="1"/>
    <col min="9008" max="9008" width="9.85546875" style="888" customWidth="1"/>
    <col min="9009" max="9030" width="0" style="888" hidden="1" customWidth="1"/>
    <col min="9031" max="9031" width="12.85546875" style="888" customWidth="1"/>
    <col min="9032" max="9032" width="59.42578125" style="888" customWidth="1"/>
    <col min="9033" max="9033" width="12.85546875" style="888" customWidth="1"/>
    <col min="9034" max="9055" width="0" style="888" hidden="1" customWidth="1"/>
    <col min="9056" max="9056" width="12.42578125" style="888" customWidth="1"/>
    <col min="9057" max="9057" width="58.5703125" style="888" customWidth="1"/>
    <col min="9058" max="9058" width="11.5703125" style="888" customWidth="1"/>
    <col min="9059" max="9080" width="0" style="888" hidden="1" customWidth="1"/>
    <col min="9081" max="9081" width="12.42578125" style="888" customWidth="1"/>
    <col min="9082" max="9082" width="62.28515625" style="888" customWidth="1"/>
    <col min="9083" max="9085" width="12.85546875" style="888" customWidth="1"/>
    <col min="9086" max="9094" width="12.42578125" style="888" customWidth="1"/>
    <col min="9095" max="9118" width="9.140625" style="888" customWidth="1"/>
    <col min="9119" max="9119" width="69.42578125" style="888" customWidth="1"/>
    <col min="9120" max="9143" width="13.7109375" style="888" customWidth="1"/>
    <col min="9144" max="9144" width="17.140625" style="888" customWidth="1"/>
    <col min="9145" max="9147" width="12.140625" style="888" customWidth="1"/>
    <col min="9148" max="9149" width="13.140625" style="888" customWidth="1"/>
    <col min="9150" max="9151" width="12.140625" style="888" customWidth="1"/>
    <col min="9152" max="9153" width="13.140625" style="888" customWidth="1"/>
    <col min="9154" max="9154" width="12.140625" style="888" customWidth="1"/>
    <col min="9155" max="9155" width="13.140625" style="888" customWidth="1"/>
    <col min="9156" max="9156" width="12.85546875" style="888" customWidth="1"/>
    <col min="9157" max="9163" width="12.140625" style="888" customWidth="1"/>
    <col min="9164" max="9164" width="12.85546875" style="888" customWidth="1"/>
    <col min="9165" max="9173" width="12.140625" style="888" customWidth="1"/>
    <col min="9174" max="9198" width="9.140625" style="888" customWidth="1"/>
    <col min="9199" max="9199" width="58.140625" style="888" customWidth="1"/>
    <col min="9200" max="9212" width="15.5703125" style="888"/>
    <col min="9213" max="9213" width="56.5703125" style="888" customWidth="1"/>
    <col min="9214" max="9214" width="11.140625" style="888" customWidth="1"/>
    <col min="9215" max="9236" width="0" style="888" hidden="1" customWidth="1"/>
    <col min="9237" max="9237" width="9.85546875" style="888" customWidth="1"/>
    <col min="9238" max="9238" width="58.140625" style="888" customWidth="1"/>
    <col min="9239" max="9239" width="9.85546875" style="888" customWidth="1"/>
    <col min="9240" max="9261" width="0" style="888" hidden="1" customWidth="1"/>
    <col min="9262" max="9262" width="9.85546875" style="888" customWidth="1"/>
    <col min="9263" max="9263" width="58.140625" style="888" customWidth="1"/>
    <col min="9264" max="9264" width="9.85546875" style="888" customWidth="1"/>
    <col min="9265" max="9286" width="0" style="888" hidden="1" customWidth="1"/>
    <col min="9287" max="9287" width="12.85546875" style="888" customWidth="1"/>
    <col min="9288" max="9288" width="59.42578125" style="888" customWidth="1"/>
    <col min="9289" max="9289" width="12.85546875" style="888" customWidth="1"/>
    <col min="9290" max="9311" width="0" style="888" hidden="1" customWidth="1"/>
    <col min="9312" max="9312" width="12.42578125" style="888" customWidth="1"/>
    <col min="9313" max="9313" width="58.5703125" style="888" customWidth="1"/>
    <col min="9314" max="9314" width="11.5703125" style="888" customWidth="1"/>
    <col min="9315" max="9336" width="0" style="888" hidden="1" customWidth="1"/>
    <col min="9337" max="9337" width="12.42578125" style="888" customWidth="1"/>
    <col min="9338" max="9338" width="62.28515625" style="888" customWidth="1"/>
    <col min="9339" max="9341" width="12.85546875" style="888" customWidth="1"/>
    <col min="9342" max="9350" width="12.42578125" style="888" customWidth="1"/>
    <col min="9351" max="9374" width="9.140625" style="888" customWidth="1"/>
    <col min="9375" max="9375" width="69.42578125" style="888" customWidth="1"/>
    <col min="9376" max="9399" width="13.7109375" style="888" customWidth="1"/>
    <col min="9400" max="9400" width="17.140625" style="888" customWidth="1"/>
    <col min="9401" max="9403" width="12.140625" style="888" customWidth="1"/>
    <col min="9404" max="9405" width="13.140625" style="888" customWidth="1"/>
    <col min="9406" max="9407" width="12.140625" style="888" customWidth="1"/>
    <col min="9408" max="9409" width="13.140625" style="888" customWidth="1"/>
    <col min="9410" max="9410" width="12.140625" style="888" customWidth="1"/>
    <col min="9411" max="9411" width="13.140625" style="888" customWidth="1"/>
    <col min="9412" max="9412" width="12.85546875" style="888" customWidth="1"/>
    <col min="9413" max="9419" width="12.140625" style="888" customWidth="1"/>
    <col min="9420" max="9420" width="12.85546875" style="888" customWidth="1"/>
    <col min="9421" max="9429" width="12.140625" style="888" customWidth="1"/>
    <col min="9430" max="9454" width="9.140625" style="888" customWidth="1"/>
    <col min="9455" max="9455" width="58.140625" style="888" customWidth="1"/>
    <col min="9456" max="9468" width="15.5703125" style="888"/>
    <col min="9469" max="9469" width="56.5703125" style="888" customWidth="1"/>
    <col min="9470" max="9470" width="11.140625" style="888" customWidth="1"/>
    <col min="9471" max="9492" width="0" style="888" hidden="1" customWidth="1"/>
    <col min="9493" max="9493" width="9.85546875" style="888" customWidth="1"/>
    <col min="9494" max="9494" width="58.140625" style="888" customWidth="1"/>
    <col min="9495" max="9495" width="9.85546875" style="888" customWidth="1"/>
    <col min="9496" max="9517" width="0" style="888" hidden="1" customWidth="1"/>
    <col min="9518" max="9518" width="9.85546875" style="888" customWidth="1"/>
    <col min="9519" max="9519" width="58.140625" style="888" customWidth="1"/>
    <col min="9520" max="9520" width="9.85546875" style="888" customWidth="1"/>
    <col min="9521" max="9542" width="0" style="888" hidden="1" customWidth="1"/>
    <col min="9543" max="9543" width="12.85546875" style="888" customWidth="1"/>
    <col min="9544" max="9544" width="59.42578125" style="888" customWidth="1"/>
    <col min="9545" max="9545" width="12.85546875" style="888" customWidth="1"/>
    <col min="9546" max="9567" width="0" style="888" hidden="1" customWidth="1"/>
    <col min="9568" max="9568" width="12.42578125" style="888" customWidth="1"/>
    <col min="9569" max="9569" width="58.5703125" style="888" customWidth="1"/>
    <col min="9570" max="9570" width="11.5703125" style="888" customWidth="1"/>
    <col min="9571" max="9592" width="0" style="888" hidden="1" customWidth="1"/>
    <col min="9593" max="9593" width="12.42578125" style="888" customWidth="1"/>
    <col min="9594" max="9594" width="62.28515625" style="888" customWidth="1"/>
    <col min="9595" max="9597" width="12.85546875" style="888" customWidth="1"/>
    <col min="9598" max="9606" width="12.42578125" style="888" customWidth="1"/>
    <col min="9607" max="9630" width="9.140625" style="888" customWidth="1"/>
    <col min="9631" max="9631" width="69.42578125" style="888" customWidth="1"/>
    <col min="9632" max="9655" width="13.7109375" style="888" customWidth="1"/>
    <col min="9656" max="9656" width="17.140625" style="888" customWidth="1"/>
    <col min="9657" max="9659" width="12.140625" style="888" customWidth="1"/>
    <col min="9660" max="9661" width="13.140625" style="888" customWidth="1"/>
    <col min="9662" max="9663" width="12.140625" style="888" customWidth="1"/>
    <col min="9664" max="9665" width="13.140625" style="888" customWidth="1"/>
    <col min="9666" max="9666" width="12.140625" style="888" customWidth="1"/>
    <col min="9667" max="9667" width="13.140625" style="888" customWidth="1"/>
    <col min="9668" max="9668" width="12.85546875" style="888" customWidth="1"/>
    <col min="9669" max="9675" width="12.140625" style="888" customWidth="1"/>
    <col min="9676" max="9676" width="12.85546875" style="888" customWidth="1"/>
    <col min="9677" max="9685" width="12.140625" style="888" customWidth="1"/>
    <col min="9686" max="9710" width="9.140625" style="888" customWidth="1"/>
    <col min="9711" max="9711" width="58.140625" style="888" customWidth="1"/>
    <col min="9712" max="9724" width="15.5703125" style="888"/>
    <col min="9725" max="9725" width="56.5703125" style="888" customWidth="1"/>
    <col min="9726" max="9726" width="11.140625" style="888" customWidth="1"/>
    <col min="9727" max="9748" width="0" style="888" hidden="1" customWidth="1"/>
    <col min="9749" max="9749" width="9.85546875" style="888" customWidth="1"/>
    <col min="9750" max="9750" width="58.140625" style="888" customWidth="1"/>
    <col min="9751" max="9751" width="9.85546875" style="888" customWidth="1"/>
    <col min="9752" max="9773" width="0" style="888" hidden="1" customWidth="1"/>
    <col min="9774" max="9774" width="9.85546875" style="888" customWidth="1"/>
    <col min="9775" max="9775" width="58.140625" style="888" customWidth="1"/>
    <col min="9776" max="9776" width="9.85546875" style="888" customWidth="1"/>
    <col min="9777" max="9798" width="0" style="888" hidden="1" customWidth="1"/>
    <col min="9799" max="9799" width="12.85546875" style="888" customWidth="1"/>
    <col min="9800" max="9800" width="59.42578125" style="888" customWidth="1"/>
    <col min="9801" max="9801" width="12.85546875" style="888" customWidth="1"/>
    <col min="9802" max="9823" width="0" style="888" hidden="1" customWidth="1"/>
    <col min="9824" max="9824" width="12.42578125" style="888" customWidth="1"/>
    <col min="9825" max="9825" width="58.5703125" style="888" customWidth="1"/>
    <col min="9826" max="9826" width="11.5703125" style="888" customWidth="1"/>
    <col min="9827" max="9848" width="0" style="888" hidden="1" customWidth="1"/>
    <col min="9849" max="9849" width="12.42578125" style="888" customWidth="1"/>
    <col min="9850" max="9850" width="62.28515625" style="888" customWidth="1"/>
    <col min="9851" max="9853" width="12.85546875" style="888" customWidth="1"/>
    <col min="9854" max="9862" width="12.42578125" style="888" customWidth="1"/>
    <col min="9863" max="9886" width="9.140625" style="888" customWidth="1"/>
    <col min="9887" max="9887" width="69.42578125" style="888" customWidth="1"/>
    <col min="9888" max="9911" width="13.7109375" style="888" customWidth="1"/>
    <col min="9912" max="9912" width="17.140625" style="888" customWidth="1"/>
    <col min="9913" max="9915" width="12.140625" style="888" customWidth="1"/>
    <col min="9916" max="9917" width="13.140625" style="888" customWidth="1"/>
    <col min="9918" max="9919" width="12.140625" style="888" customWidth="1"/>
    <col min="9920" max="9921" width="13.140625" style="888" customWidth="1"/>
    <col min="9922" max="9922" width="12.140625" style="888" customWidth="1"/>
    <col min="9923" max="9923" width="13.140625" style="888" customWidth="1"/>
    <col min="9924" max="9924" width="12.85546875" style="888" customWidth="1"/>
    <col min="9925" max="9931" width="12.140625" style="888" customWidth="1"/>
    <col min="9932" max="9932" width="12.85546875" style="888" customWidth="1"/>
    <col min="9933" max="9941" width="12.140625" style="888" customWidth="1"/>
    <col min="9942" max="9966" width="9.140625" style="888" customWidth="1"/>
    <col min="9967" max="9967" width="58.140625" style="888" customWidth="1"/>
    <col min="9968" max="9980" width="15.5703125" style="888"/>
    <col min="9981" max="9981" width="56.5703125" style="888" customWidth="1"/>
    <col min="9982" max="9982" width="11.140625" style="888" customWidth="1"/>
    <col min="9983" max="10004" width="0" style="888" hidden="1" customWidth="1"/>
    <col min="10005" max="10005" width="9.85546875" style="888" customWidth="1"/>
    <col min="10006" max="10006" width="58.140625" style="888" customWidth="1"/>
    <col min="10007" max="10007" width="9.85546875" style="888" customWidth="1"/>
    <col min="10008" max="10029" width="0" style="888" hidden="1" customWidth="1"/>
    <col min="10030" max="10030" width="9.85546875" style="888" customWidth="1"/>
    <col min="10031" max="10031" width="58.140625" style="888" customWidth="1"/>
    <col min="10032" max="10032" width="9.85546875" style="888" customWidth="1"/>
    <col min="10033" max="10054" width="0" style="888" hidden="1" customWidth="1"/>
    <col min="10055" max="10055" width="12.85546875" style="888" customWidth="1"/>
    <col min="10056" max="10056" width="59.42578125" style="888" customWidth="1"/>
    <col min="10057" max="10057" width="12.85546875" style="888" customWidth="1"/>
    <col min="10058" max="10079" width="0" style="888" hidden="1" customWidth="1"/>
    <col min="10080" max="10080" width="12.42578125" style="888" customWidth="1"/>
    <col min="10081" max="10081" width="58.5703125" style="888" customWidth="1"/>
    <col min="10082" max="10082" width="11.5703125" style="888" customWidth="1"/>
    <col min="10083" max="10104" width="0" style="888" hidden="1" customWidth="1"/>
    <col min="10105" max="10105" width="12.42578125" style="888" customWidth="1"/>
    <col min="10106" max="10106" width="62.28515625" style="888" customWidth="1"/>
    <col min="10107" max="10109" width="12.85546875" style="888" customWidth="1"/>
    <col min="10110" max="10118" width="12.42578125" style="888" customWidth="1"/>
    <col min="10119" max="10142" width="9.140625" style="888" customWidth="1"/>
    <col min="10143" max="10143" width="69.42578125" style="888" customWidth="1"/>
    <col min="10144" max="10167" width="13.7109375" style="888" customWidth="1"/>
    <col min="10168" max="10168" width="17.140625" style="888" customWidth="1"/>
    <col min="10169" max="10171" width="12.140625" style="888" customWidth="1"/>
    <col min="10172" max="10173" width="13.140625" style="888" customWidth="1"/>
    <col min="10174" max="10175" width="12.140625" style="888" customWidth="1"/>
    <col min="10176" max="10177" width="13.140625" style="888" customWidth="1"/>
    <col min="10178" max="10178" width="12.140625" style="888" customWidth="1"/>
    <col min="10179" max="10179" width="13.140625" style="888" customWidth="1"/>
    <col min="10180" max="10180" width="12.85546875" style="888" customWidth="1"/>
    <col min="10181" max="10187" width="12.140625" style="888" customWidth="1"/>
    <col min="10188" max="10188" width="12.85546875" style="888" customWidth="1"/>
    <col min="10189" max="10197" width="12.140625" style="888" customWidth="1"/>
    <col min="10198" max="10222" width="9.140625" style="888" customWidth="1"/>
    <col min="10223" max="10223" width="58.140625" style="888" customWidth="1"/>
    <col min="10224" max="10236" width="15.5703125" style="888"/>
    <col min="10237" max="10237" width="56.5703125" style="888" customWidth="1"/>
    <col min="10238" max="10238" width="11.140625" style="888" customWidth="1"/>
    <col min="10239" max="10260" width="0" style="888" hidden="1" customWidth="1"/>
    <col min="10261" max="10261" width="9.85546875" style="888" customWidth="1"/>
    <col min="10262" max="10262" width="58.140625" style="888" customWidth="1"/>
    <col min="10263" max="10263" width="9.85546875" style="888" customWidth="1"/>
    <col min="10264" max="10285" width="0" style="888" hidden="1" customWidth="1"/>
    <col min="10286" max="10286" width="9.85546875" style="888" customWidth="1"/>
    <col min="10287" max="10287" width="58.140625" style="888" customWidth="1"/>
    <col min="10288" max="10288" width="9.85546875" style="888" customWidth="1"/>
    <col min="10289" max="10310" width="0" style="888" hidden="1" customWidth="1"/>
    <col min="10311" max="10311" width="12.85546875" style="888" customWidth="1"/>
    <col min="10312" max="10312" width="59.42578125" style="888" customWidth="1"/>
    <col min="10313" max="10313" width="12.85546875" style="888" customWidth="1"/>
    <col min="10314" max="10335" width="0" style="888" hidden="1" customWidth="1"/>
    <col min="10336" max="10336" width="12.42578125" style="888" customWidth="1"/>
    <col min="10337" max="10337" width="58.5703125" style="888" customWidth="1"/>
    <col min="10338" max="10338" width="11.5703125" style="888" customWidth="1"/>
    <col min="10339" max="10360" width="0" style="888" hidden="1" customWidth="1"/>
    <col min="10361" max="10361" width="12.42578125" style="888" customWidth="1"/>
    <col min="10362" max="10362" width="62.28515625" style="888" customWidth="1"/>
    <col min="10363" max="10365" width="12.85546875" style="888" customWidth="1"/>
    <col min="10366" max="10374" width="12.42578125" style="888" customWidth="1"/>
    <col min="10375" max="10398" width="9.140625" style="888" customWidth="1"/>
    <col min="10399" max="10399" width="69.42578125" style="888" customWidth="1"/>
    <col min="10400" max="10423" width="13.7109375" style="888" customWidth="1"/>
    <col min="10424" max="10424" width="17.140625" style="888" customWidth="1"/>
    <col min="10425" max="10427" width="12.140625" style="888" customWidth="1"/>
    <col min="10428" max="10429" width="13.140625" style="888" customWidth="1"/>
    <col min="10430" max="10431" width="12.140625" style="888" customWidth="1"/>
    <col min="10432" max="10433" width="13.140625" style="888" customWidth="1"/>
    <col min="10434" max="10434" width="12.140625" style="888" customWidth="1"/>
    <col min="10435" max="10435" width="13.140625" style="888" customWidth="1"/>
    <col min="10436" max="10436" width="12.85546875" style="888" customWidth="1"/>
    <col min="10437" max="10443" width="12.140625" style="888" customWidth="1"/>
    <col min="10444" max="10444" width="12.85546875" style="888" customWidth="1"/>
    <col min="10445" max="10453" width="12.140625" style="888" customWidth="1"/>
    <col min="10454" max="10478" width="9.140625" style="888" customWidth="1"/>
    <col min="10479" max="10479" width="58.140625" style="888" customWidth="1"/>
    <col min="10480" max="10492" width="15.5703125" style="888"/>
    <col min="10493" max="10493" width="56.5703125" style="888" customWidth="1"/>
    <col min="10494" max="10494" width="11.140625" style="888" customWidth="1"/>
    <col min="10495" max="10516" width="0" style="888" hidden="1" customWidth="1"/>
    <col min="10517" max="10517" width="9.85546875" style="888" customWidth="1"/>
    <col min="10518" max="10518" width="58.140625" style="888" customWidth="1"/>
    <col min="10519" max="10519" width="9.85546875" style="888" customWidth="1"/>
    <col min="10520" max="10541" width="0" style="888" hidden="1" customWidth="1"/>
    <col min="10542" max="10542" width="9.85546875" style="888" customWidth="1"/>
    <col min="10543" max="10543" width="58.140625" style="888" customWidth="1"/>
    <col min="10544" max="10544" width="9.85546875" style="888" customWidth="1"/>
    <col min="10545" max="10566" width="0" style="888" hidden="1" customWidth="1"/>
    <col min="10567" max="10567" width="12.85546875" style="888" customWidth="1"/>
    <col min="10568" max="10568" width="59.42578125" style="888" customWidth="1"/>
    <col min="10569" max="10569" width="12.85546875" style="888" customWidth="1"/>
    <col min="10570" max="10591" width="0" style="888" hidden="1" customWidth="1"/>
    <col min="10592" max="10592" width="12.42578125" style="888" customWidth="1"/>
    <col min="10593" max="10593" width="58.5703125" style="888" customWidth="1"/>
    <col min="10594" max="10594" width="11.5703125" style="888" customWidth="1"/>
    <col min="10595" max="10616" width="0" style="888" hidden="1" customWidth="1"/>
    <col min="10617" max="10617" width="12.42578125" style="888" customWidth="1"/>
    <col min="10618" max="10618" width="62.28515625" style="888" customWidth="1"/>
    <col min="10619" max="10621" width="12.85546875" style="888" customWidth="1"/>
    <col min="10622" max="10630" width="12.42578125" style="888" customWidth="1"/>
    <col min="10631" max="10654" width="9.140625" style="888" customWidth="1"/>
    <col min="10655" max="10655" width="69.42578125" style="888" customWidth="1"/>
    <col min="10656" max="10679" width="13.7109375" style="888" customWidth="1"/>
    <col min="10680" max="10680" width="17.140625" style="888" customWidth="1"/>
    <col min="10681" max="10683" width="12.140625" style="888" customWidth="1"/>
    <col min="10684" max="10685" width="13.140625" style="888" customWidth="1"/>
    <col min="10686" max="10687" width="12.140625" style="888" customWidth="1"/>
    <col min="10688" max="10689" width="13.140625" style="888" customWidth="1"/>
    <col min="10690" max="10690" width="12.140625" style="888" customWidth="1"/>
    <col min="10691" max="10691" width="13.140625" style="888" customWidth="1"/>
    <col min="10692" max="10692" width="12.85546875" style="888" customWidth="1"/>
    <col min="10693" max="10699" width="12.140625" style="888" customWidth="1"/>
    <col min="10700" max="10700" width="12.85546875" style="888" customWidth="1"/>
    <col min="10701" max="10709" width="12.140625" style="888" customWidth="1"/>
    <col min="10710" max="10734" width="9.140625" style="888" customWidth="1"/>
    <col min="10735" max="10735" width="58.140625" style="888" customWidth="1"/>
    <col min="10736" max="10748" width="15.5703125" style="888"/>
    <col min="10749" max="10749" width="56.5703125" style="888" customWidth="1"/>
    <col min="10750" max="10750" width="11.140625" style="888" customWidth="1"/>
    <col min="10751" max="10772" width="0" style="888" hidden="1" customWidth="1"/>
    <col min="10773" max="10773" width="9.85546875" style="888" customWidth="1"/>
    <col min="10774" max="10774" width="58.140625" style="888" customWidth="1"/>
    <col min="10775" max="10775" width="9.85546875" style="888" customWidth="1"/>
    <col min="10776" max="10797" width="0" style="888" hidden="1" customWidth="1"/>
    <col min="10798" max="10798" width="9.85546875" style="888" customWidth="1"/>
    <col min="10799" max="10799" width="58.140625" style="888" customWidth="1"/>
    <col min="10800" max="10800" width="9.85546875" style="888" customWidth="1"/>
    <col min="10801" max="10822" width="0" style="888" hidden="1" customWidth="1"/>
    <col min="10823" max="10823" width="12.85546875" style="888" customWidth="1"/>
    <col min="10824" max="10824" width="59.42578125" style="888" customWidth="1"/>
    <col min="10825" max="10825" width="12.85546875" style="888" customWidth="1"/>
    <col min="10826" max="10847" width="0" style="888" hidden="1" customWidth="1"/>
    <col min="10848" max="10848" width="12.42578125" style="888" customWidth="1"/>
    <col min="10849" max="10849" width="58.5703125" style="888" customWidth="1"/>
    <col min="10850" max="10850" width="11.5703125" style="888" customWidth="1"/>
    <col min="10851" max="10872" width="0" style="888" hidden="1" customWidth="1"/>
    <col min="10873" max="10873" width="12.42578125" style="888" customWidth="1"/>
    <col min="10874" max="10874" width="62.28515625" style="888" customWidth="1"/>
    <col min="10875" max="10877" width="12.85546875" style="888" customWidth="1"/>
    <col min="10878" max="10886" width="12.42578125" style="888" customWidth="1"/>
    <col min="10887" max="10910" width="9.140625" style="888" customWidth="1"/>
    <col min="10911" max="10911" width="69.42578125" style="888" customWidth="1"/>
    <col min="10912" max="10935" width="13.7109375" style="888" customWidth="1"/>
    <col min="10936" max="10936" width="17.140625" style="888" customWidth="1"/>
    <col min="10937" max="10939" width="12.140625" style="888" customWidth="1"/>
    <col min="10940" max="10941" width="13.140625" style="888" customWidth="1"/>
    <col min="10942" max="10943" width="12.140625" style="888" customWidth="1"/>
    <col min="10944" max="10945" width="13.140625" style="888" customWidth="1"/>
    <col min="10946" max="10946" width="12.140625" style="888" customWidth="1"/>
    <col min="10947" max="10947" width="13.140625" style="888" customWidth="1"/>
    <col min="10948" max="10948" width="12.85546875" style="888" customWidth="1"/>
    <col min="10949" max="10955" width="12.140625" style="888" customWidth="1"/>
    <col min="10956" max="10956" width="12.85546875" style="888" customWidth="1"/>
    <col min="10957" max="10965" width="12.140625" style="888" customWidth="1"/>
    <col min="10966" max="10990" width="9.140625" style="888" customWidth="1"/>
    <col min="10991" max="10991" width="58.140625" style="888" customWidth="1"/>
    <col min="10992" max="11004" width="15.5703125" style="888"/>
    <col min="11005" max="11005" width="56.5703125" style="888" customWidth="1"/>
    <col min="11006" max="11006" width="11.140625" style="888" customWidth="1"/>
    <col min="11007" max="11028" width="0" style="888" hidden="1" customWidth="1"/>
    <col min="11029" max="11029" width="9.85546875" style="888" customWidth="1"/>
    <col min="11030" max="11030" width="58.140625" style="888" customWidth="1"/>
    <col min="11031" max="11031" width="9.85546875" style="888" customWidth="1"/>
    <col min="11032" max="11053" width="0" style="888" hidden="1" customWidth="1"/>
    <col min="11054" max="11054" width="9.85546875" style="888" customWidth="1"/>
    <col min="11055" max="11055" width="58.140625" style="888" customWidth="1"/>
    <col min="11056" max="11056" width="9.85546875" style="888" customWidth="1"/>
    <col min="11057" max="11078" width="0" style="888" hidden="1" customWidth="1"/>
    <col min="11079" max="11079" width="12.85546875" style="888" customWidth="1"/>
    <col min="11080" max="11080" width="59.42578125" style="888" customWidth="1"/>
    <col min="11081" max="11081" width="12.85546875" style="888" customWidth="1"/>
    <col min="11082" max="11103" width="0" style="888" hidden="1" customWidth="1"/>
    <col min="11104" max="11104" width="12.42578125" style="888" customWidth="1"/>
    <col min="11105" max="11105" width="58.5703125" style="888" customWidth="1"/>
    <col min="11106" max="11106" width="11.5703125" style="888" customWidth="1"/>
    <col min="11107" max="11128" width="0" style="888" hidden="1" customWidth="1"/>
    <col min="11129" max="11129" width="12.42578125" style="888" customWidth="1"/>
    <col min="11130" max="11130" width="62.28515625" style="888" customWidth="1"/>
    <col min="11131" max="11133" width="12.85546875" style="888" customWidth="1"/>
    <col min="11134" max="11142" width="12.42578125" style="888" customWidth="1"/>
    <col min="11143" max="11166" width="9.140625" style="888" customWidth="1"/>
    <col min="11167" max="11167" width="69.42578125" style="888" customWidth="1"/>
    <col min="11168" max="11191" width="13.7109375" style="888" customWidth="1"/>
    <col min="11192" max="11192" width="17.140625" style="888" customWidth="1"/>
    <col min="11193" max="11195" width="12.140625" style="888" customWidth="1"/>
    <col min="11196" max="11197" width="13.140625" style="888" customWidth="1"/>
    <col min="11198" max="11199" width="12.140625" style="888" customWidth="1"/>
    <col min="11200" max="11201" width="13.140625" style="888" customWidth="1"/>
    <col min="11202" max="11202" width="12.140625" style="888" customWidth="1"/>
    <col min="11203" max="11203" width="13.140625" style="888" customWidth="1"/>
    <col min="11204" max="11204" width="12.85546875" style="888" customWidth="1"/>
    <col min="11205" max="11211" width="12.140625" style="888" customWidth="1"/>
    <col min="11212" max="11212" width="12.85546875" style="888" customWidth="1"/>
    <col min="11213" max="11221" width="12.140625" style="888" customWidth="1"/>
    <col min="11222" max="11246" width="9.140625" style="888" customWidth="1"/>
    <col min="11247" max="11247" width="58.140625" style="888" customWidth="1"/>
    <col min="11248" max="11260" width="15.5703125" style="888"/>
    <col min="11261" max="11261" width="56.5703125" style="888" customWidth="1"/>
    <col min="11262" max="11262" width="11.140625" style="888" customWidth="1"/>
    <col min="11263" max="11284" width="0" style="888" hidden="1" customWidth="1"/>
    <col min="11285" max="11285" width="9.85546875" style="888" customWidth="1"/>
    <col min="11286" max="11286" width="58.140625" style="888" customWidth="1"/>
    <col min="11287" max="11287" width="9.85546875" style="888" customWidth="1"/>
    <col min="11288" max="11309" width="0" style="888" hidden="1" customWidth="1"/>
    <col min="11310" max="11310" width="9.85546875" style="888" customWidth="1"/>
    <col min="11311" max="11311" width="58.140625" style="888" customWidth="1"/>
    <col min="11312" max="11312" width="9.85546875" style="888" customWidth="1"/>
    <col min="11313" max="11334" width="0" style="888" hidden="1" customWidth="1"/>
    <col min="11335" max="11335" width="12.85546875" style="888" customWidth="1"/>
    <col min="11336" max="11336" width="59.42578125" style="888" customWidth="1"/>
    <col min="11337" max="11337" width="12.85546875" style="888" customWidth="1"/>
    <col min="11338" max="11359" width="0" style="888" hidden="1" customWidth="1"/>
    <col min="11360" max="11360" width="12.42578125" style="888" customWidth="1"/>
    <col min="11361" max="11361" width="58.5703125" style="888" customWidth="1"/>
    <col min="11362" max="11362" width="11.5703125" style="888" customWidth="1"/>
    <col min="11363" max="11384" width="0" style="888" hidden="1" customWidth="1"/>
    <col min="11385" max="11385" width="12.42578125" style="888" customWidth="1"/>
    <col min="11386" max="11386" width="62.28515625" style="888" customWidth="1"/>
    <col min="11387" max="11389" width="12.85546875" style="888" customWidth="1"/>
    <col min="11390" max="11398" width="12.42578125" style="888" customWidth="1"/>
    <col min="11399" max="11422" width="9.140625" style="888" customWidth="1"/>
    <col min="11423" max="11423" width="69.42578125" style="888" customWidth="1"/>
    <col min="11424" max="11447" width="13.7109375" style="888" customWidth="1"/>
    <col min="11448" max="11448" width="17.140625" style="888" customWidth="1"/>
    <col min="11449" max="11451" width="12.140625" style="888" customWidth="1"/>
    <col min="11452" max="11453" width="13.140625" style="888" customWidth="1"/>
    <col min="11454" max="11455" width="12.140625" style="888" customWidth="1"/>
    <col min="11456" max="11457" width="13.140625" style="888" customWidth="1"/>
    <col min="11458" max="11458" width="12.140625" style="888" customWidth="1"/>
    <col min="11459" max="11459" width="13.140625" style="888" customWidth="1"/>
    <col min="11460" max="11460" width="12.85546875" style="888" customWidth="1"/>
    <col min="11461" max="11467" width="12.140625" style="888" customWidth="1"/>
    <col min="11468" max="11468" width="12.85546875" style="888" customWidth="1"/>
    <col min="11469" max="11477" width="12.140625" style="888" customWidth="1"/>
    <col min="11478" max="11502" width="9.140625" style="888" customWidth="1"/>
    <col min="11503" max="11503" width="58.140625" style="888" customWidth="1"/>
    <col min="11504" max="11516" width="15.5703125" style="888"/>
    <col min="11517" max="11517" width="56.5703125" style="888" customWidth="1"/>
    <col min="11518" max="11518" width="11.140625" style="888" customWidth="1"/>
    <col min="11519" max="11540" width="0" style="888" hidden="1" customWidth="1"/>
    <col min="11541" max="11541" width="9.85546875" style="888" customWidth="1"/>
    <col min="11542" max="11542" width="58.140625" style="888" customWidth="1"/>
    <col min="11543" max="11543" width="9.85546875" style="888" customWidth="1"/>
    <col min="11544" max="11565" width="0" style="888" hidden="1" customWidth="1"/>
    <col min="11566" max="11566" width="9.85546875" style="888" customWidth="1"/>
    <col min="11567" max="11567" width="58.140625" style="888" customWidth="1"/>
    <col min="11568" max="11568" width="9.85546875" style="888" customWidth="1"/>
    <col min="11569" max="11590" width="0" style="888" hidden="1" customWidth="1"/>
    <col min="11591" max="11591" width="12.85546875" style="888" customWidth="1"/>
    <col min="11592" max="11592" width="59.42578125" style="888" customWidth="1"/>
    <col min="11593" max="11593" width="12.85546875" style="888" customWidth="1"/>
    <col min="11594" max="11615" width="0" style="888" hidden="1" customWidth="1"/>
    <col min="11616" max="11616" width="12.42578125" style="888" customWidth="1"/>
    <col min="11617" max="11617" width="58.5703125" style="888" customWidth="1"/>
    <col min="11618" max="11618" width="11.5703125" style="888" customWidth="1"/>
    <col min="11619" max="11640" width="0" style="888" hidden="1" customWidth="1"/>
    <col min="11641" max="11641" width="12.42578125" style="888" customWidth="1"/>
    <col min="11642" max="11642" width="62.28515625" style="888" customWidth="1"/>
    <col min="11643" max="11645" width="12.85546875" style="888" customWidth="1"/>
    <col min="11646" max="11654" width="12.42578125" style="888" customWidth="1"/>
    <col min="11655" max="11678" width="9.140625" style="888" customWidth="1"/>
    <col min="11679" max="11679" width="69.42578125" style="888" customWidth="1"/>
    <col min="11680" max="11703" width="13.7109375" style="888" customWidth="1"/>
    <col min="11704" max="11704" width="17.140625" style="888" customWidth="1"/>
    <col min="11705" max="11707" width="12.140625" style="888" customWidth="1"/>
    <col min="11708" max="11709" width="13.140625" style="888" customWidth="1"/>
    <col min="11710" max="11711" width="12.140625" style="888" customWidth="1"/>
    <col min="11712" max="11713" width="13.140625" style="888" customWidth="1"/>
    <col min="11714" max="11714" width="12.140625" style="888" customWidth="1"/>
    <col min="11715" max="11715" width="13.140625" style="888" customWidth="1"/>
    <col min="11716" max="11716" width="12.85546875" style="888" customWidth="1"/>
    <col min="11717" max="11723" width="12.140625" style="888" customWidth="1"/>
    <col min="11724" max="11724" width="12.85546875" style="888" customWidth="1"/>
    <col min="11725" max="11733" width="12.140625" style="888" customWidth="1"/>
    <col min="11734" max="11758" width="9.140625" style="888" customWidth="1"/>
    <col min="11759" max="11759" width="58.140625" style="888" customWidth="1"/>
    <col min="11760" max="11772" width="15.5703125" style="888"/>
    <col min="11773" max="11773" width="56.5703125" style="888" customWidth="1"/>
    <col min="11774" max="11774" width="11.140625" style="888" customWidth="1"/>
    <col min="11775" max="11796" width="0" style="888" hidden="1" customWidth="1"/>
    <col min="11797" max="11797" width="9.85546875" style="888" customWidth="1"/>
    <col min="11798" max="11798" width="58.140625" style="888" customWidth="1"/>
    <col min="11799" max="11799" width="9.85546875" style="888" customWidth="1"/>
    <col min="11800" max="11821" width="0" style="888" hidden="1" customWidth="1"/>
    <col min="11822" max="11822" width="9.85546875" style="888" customWidth="1"/>
    <col min="11823" max="11823" width="58.140625" style="888" customWidth="1"/>
    <col min="11824" max="11824" width="9.85546875" style="888" customWidth="1"/>
    <col min="11825" max="11846" width="0" style="888" hidden="1" customWidth="1"/>
    <col min="11847" max="11847" width="12.85546875" style="888" customWidth="1"/>
    <col min="11848" max="11848" width="59.42578125" style="888" customWidth="1"/>
    <col min="11849" max="11849" width="12.85546875" style="888" customWidth="1"/>
    <col min="11850" max="11871" width="0" style="888" hidden="1" customWidth="1"/>
    <col min="11872" max="11872" width="12.42578125" style="888" customWidth="1"/>
    <col min="11873" max="11873" width="58.5703125" style="888" customWidth="1"/>
    <col min="11874" max="11874" width="11.5703125" style="888" customWidth="1"/>
    <col min="11875" max="11896" width="0" style="888" hidden="1" customWidth="1"/>
    <col min="11897" max="11897" width="12.42578125" style="888" customWidth="1"/>
    <col min="11898" max="11898" width="62.28515625" style="888" customWidth="1"/>
    <col min="11899" max="11901" width="12.85546875" style="888" customWidth="1"/>
    <col min="11902" max="11910" width="12.42578125" style="888" customWidth="1"/>
    <col min="11911" max="11934" width="9.140625" style="888" customWidth="1"/>
    <col min="11935" max="11935" width="69.42578125" style="888" customWidth="1"/>
    <col min="11936" max="11959" width="13.7109375" style="888" customWidth="1"/>
    <col min="11960" max="11960" width="17.140625" style="888" customWidth="1"/>
    <col min="11961" max="11963" width="12.140625" style="888" customWidth="1"/>
    <col min="11964" max="11965" width="13.140625" style="888" customWidth="1"/>
    <col min="11966" max="11967" width="12.140625" style="888" customWidth="1"/>
    <col min="11968" max="11969" width="13.140625" style="888" customWidth="1"/>
    <col min="11970" max="11970" width="12.140625" style="888" customWidth="1"/>
    <col min="11971" max="11971" width="13.140625" style="888" customWidth="1"/>
    <col min="11972" max="11972" width="12.85546875" style="888" customWidth="1"/>
    <col min="11973" max="11979" width="12.140625" style="888" customWidth="1"/>
    <col min="11980" max="11980" width="12.85546875" style="888" customWidth="1"/>
    <col min="11981" max="11989" width="12.140625" style="888" customWidth="1"/>
    <col min="11990" max="12014" width="9.140625" style="888" customWidth="1"/>
    <col min="12015" max="12015" width="58.140625" style="888" customWidth="1"/>
    <col min="12016" max="12028" width="15.5703125" style="888"/>
    <col min="12029" max="12029" width="56.5703125" style="888" customWidth="1"/>
    <col min="12030" max="12030" width="11.140625" style="888" customWidth="1"/>
    <col min="12031" max="12052" width="0" style="888" hidden="1" customWidth="1"/>
    <col min="12053" max="12053" width="9.85546875" style="888" customWidth="1"/>
    <col min="12054" max="12054" width="58.140625" style="888" customWidth="1"/>
    <col min="12055" max="12055" width="9.85546875" style="888" customWidth="1"/>
    <col min="12056" max="12077" width="0" style="888" hidden="1" customWidth="1"/>
    <col min="12078" max="12078" width="9.85546875" style="888" customWidth="1"/>
    <col min="12079" max="12079" width="58.140625" style="888" customWidth="1"/>
    <col min="12080" max="12080" width="9.85546875" style="888" customWidth="1"/>
    <col min="12081" max="12102" width="0" style="888" hidden="1" customWidth="1"/>
    <col min="12103" max="12103" width="12.85546875" style="888" customWidth="1"/>
    <col min="12104" max="12104" width="59.42578125" style="888" customWidth="1"/>
    <col min="12105" max="12105" width="12.85546875" style="888" customWidth="1"/>
    <col min="12106" max="12127" width="0" style="888" hidden="1" customWidth="1"/>
    <col min="12128" max="12128" width="12.42578125" style="888" customWidth="1"/>
    <col min="12129" max="12129" width="58.5703125" style="888" customWidth="1"/>
    <col min="12130" max="12130" width="11.5703125" style="888" customWidth="1"/>
    <col min="12131" max="12152" width="0" style="888" hidden="1" customWidth="1"/>
    <col min="12153" max="12153" width="12.42578125" style="888" customWidth="1"/>
    <col min="12154" max="12154" width="62.28515625" style="888" customWidth="1"/>
    <col min="12155" max="12157" width="12.85546875" style="888" customWidth="1"/>
    <col min="12158" max="12166" width="12.42578125" style="888" customWidth="1"/>
    <col min="12167" max="12190" width="9.140625" style="888" customWidth="1"/>
    <col min="12191" max="12191" width="69.42578125" style="888" customWidth="1"/>
    <col min="12192" max="12215" width="13.7109375" style="888" customWidth="1"/>
    <col min="12216" max="12216" width="17.140625" style="888" customWidth="1"/>
    <col min="12217" max="12219" width="12.140625" style="888" customWidth="1"/>
    <col min="12220" max="12221" width="13.140625" style="888" customWidth="1"/>
    <col min="12222" max="12223" width="12.140625" style="888" customWidth="1"/>
    <col min="12224" max="12225" width="13.140625" style="888" customWidth="1"/>
    <col min="12226" max="12226" width="12.140625" style="888" customWidth="1"/>
    <col min="12227" max="12227" width="13.140625" style="888" customWidth="1"/>
    <col min="12228" max="12228" width="12.85546875" style="888" customWidth="1"/>
    <col min="12229" max="12235" width="12.140625" style="888" customWidth="1"/>
    <col min="12236" max="12236" width="12.85546875" style="888" customWidth="1"/>
    <col min="12237" max="12245" width="12.140625" style="888" customWidth="1"/>
    <col min="12246" max="12270" width="9.140625" style="888" customWidth="1"/>
    <col min="12271" max="12271" width="58.140625" style="888" customWidth="1"/>
    <col min="12272" max="12284" width="15.5703125" style="888"/>
    <col min="12285" max="12285" width="56.5703125" style="888" customWidth="1"/>
    <col min="12286" max="12286" width="11.140625" style="888" customWidth="1"/>
    <col min="12287" max="12308" width="0" style="888" hidden="1" customWidth="1"/>
    <col min="12309" max="12309" width="9.85546875" style="888" customWidth="1"/>
    <col min="12310" max="12310" width="58.140625" style="888" customWidth="1"/>
    <col min="12311" max="12311" width="9.85546875" style="888" customWidth="1"/>
    <col min="12312" max="12333" width="0" style="888" hidden="1" customWidth="1"/>
    <col min="12334" max="12334" width="9.85546875" style="888" customWidth="1"/>
    <col min="12335" max="12335" width="58.140625" style="888" customWidth="1"/>
    <col min="12336" max="12336" width="9.85546875" style="888" customWidth="1"/>
    <col min="12337" max="12358" width="0" style="888" hidden="1" customWidth="1"/>
    <col min="12359" max="12359" width="12.85546875" style="888" customWidth="1"/>
    <col min="12360" max="12360" width="59.42578125" style="888" customWidth="1"/>
    <col min="12361" max="12361" width="12.85546875" style="888" customWidth="1"/>
    <col min="12362" max="12383" width="0" style="888" hidden="1" customWidth="1"/>
    <col min="12384" max="12384" width="12.42578125" style="888" customWidth="1"/>
    <col min="12385" max="12385" width="58.5703125" style="888" customWidth="1"/>
    <col min="12386" max="12386" width="11.5703125" style="888" customWidth="1"/>
    <col min="12387" max="12408" width="0" style="888" hidden="1" customWidth="1"/>
    <col min="12409" max="12409" width="12.42578125" style="888" customWidth="1"/>
    <col min="12410" max="12410" width="62.28515625" style="888" customWidth="1"/>
    <col min="12411" max="12413" width="12.85546875" style="888" customWidth="1"/>
    <col min="12414" max="12422" width="12.42578125" style="888" customWidth="1"/>
    <col min="12423" max="12446" width="9.140625" style="888" customWidth="1"/>
    <col min="12447" max="12447" width="69.42578125" style="888" customWidth="1"/>
    <col min="12448" max="12471" width="13.7109375" style="888" customWidth="1"/>
    <col min="12472" max="12472" width="17.140625" style="888" customWidth="1"/>
    <col min="12473" max="12475" width="12.140625" style="888" customWidth="1"/>
    <col min="12476" max="12477" width="13.140625" style="888" customWidth="1"/>
    <col min="12478" max="12479" width="12.140625" style="888" customWidth="1"/>
    <col min="12480" max="12481" width="13.140625" style="888" customWidth="1"/>
    <col min="12482" max="12482" width="12.140625" style="888" customWidth="1"/>
    <col min="12483" max="12483" width="13.140625" style="888" customWidth="1"/>
    <col min="12484" max="12484" width="12.85546875" style="888" customWidth="1"/>
    <col min="12485" max="12491" width="12.140625" style="888" customWidth="1"/>
    <col min="12492" max="12492" width="12.85546875" style="888" customWidth="1"/>
    <col min="12493" max="12501" width="12.140625" style="888" customWidth="1"/>
    <col min="12502" max="12526" width="9.140625" style="888" customWidth="1"/>
    <col min="12527" max="12527" width="58.140625" style="888" customWidth="1"/>
    <col min="12528" max="12540" width="15.5703125" style="888"/>
    <col min="12541" max="12541" width="56.5703125" style="888" customWidth="1"/>
    <col min="12542" max="12542" width="11.140625" style="888" customWidth="1"/>
    <col min="12543" max="12564" width="0" style="888" hidden="1" customWidth="1"/>
    <col min="12565" max="12565" width="9.85546875" style="888" customWidth="1"/>
    <col min="12566" max="12566" width="58.140625" style="888" customWidth="1"/>
    <col min="12567" max="12567" width="9.85546875" style="888" customWidth="1"/>
    <col min="12568" max="12589" width="0" style="888" hidden="1" customWidth="1"/>
    <col min="12590" max="12590" width="9.85546875" style="888" customWidth="1"/>
    <col min="12591" max="12591" width="58.140625" style="888" customWidth="1"/>
    <col min="12592" max="12592" width="9.85546875" style="888" customWidth="1"/>
    <col min="12593" max="12614" width="0" style="888" hidden="1" customWidth="1"/>
    <col min="12615" max="12615" width="12.85546875" style="888" customWidth="1"/>
    <col min="12616" max="12616" width="59.42578125" style="888" customWidth="1"/>
    <col min="12617" max="12617" width="12.85546875" style="888" customWidth="1"/>
    <col min="12618" max="12639" width="0" style="888" hidden="1" customWidth="1"/>
    <col min="12640" max="12640" width="12.42578125" style="888" customWidth="1"/>
    <col min="12641" max="12641" width="58.5703125" style="888" customWidth="1"/>
    <col min="12642" max="12642" width="11.5703125" style="888" customWidth="1"/>
    <col min="12643" max="12664" width="0" style="888" hidden="1" customWidth="1"/>
    <col min="12665" max="12665" width="12.42578125" style="888" customWidth="1"/>
    <col min="12666" max="12666" width="62.28515625" style="888" customWidth="1"/>
    <col min="12667" max="12669" width="12.85546875" style="888" customWidth="1"/>
    <col min="12670" max="12678" width="12.42578125" style="888" customWidth="1"/>
    <col min="12679" max="12702" width="9.140625" style="888" customWidth="1"/>
    <col min="12703" max="12703" width="69.42578125" style="888" customWidth="1"/>
    <col min="12704" max="12727" width="13.7109375" style="888" customWidth="1"/>
    <col min="12728" max="12728" width="17.140625" style="888" customWidth="1"/>
    <col min="12729" max="12731" width="12.140625" style="888" customWidth="1"/>
    <col min="12732" max="12733" width="13.140625" style="888" customWidth="1"/>
    <col min="12734" max="12735" width="12.140625" style="888" customWidth="1"/>
    <col min="12736" max="12737" width="13.140625" style="888" customWidth="1"/>
    <col min="12738" max="12738" width="12.140625" style="888" customWidth="1"/>
    <col min="12739" max="12739" width="13.140625" style="888" customWidth="1"/>
    <col min="12740" max="12740" width="12.85546875" style="888" customWidth="1"/>
    <col min="12741" max="12747" width="12.140625" style="888" customWidth="1"/>
    <col min="12748" max="12748" width="12.85546875" style="888" customWidth="1"/>
    <col min="12749" max="12757" width="12.140625" style="888" customWidth="1"/>
    <col min="12758" max="12782" width="9.140625" style="888" customWidth="1"/>
    <col min="12783" max="12783" width="58.140625" style="888" customWidth="1"/>
    <col min="12784" max="12796" width="15.5703125" style="888"/>
    <col min="12797" max="12797" width="56.5703125" style="888" customWidth="1"/>
    <col min="12798" max="12798" width="11.140625" style="888" customWidth="1"/>
    <col min="12799" max="12820" width="0" style="888" hidden="1" customWidth="1"/>
    <col min="12821" max="12821" width="9.85546875" style="888" customWidth="1"/>
    <col min="12822" max="12822" width="58.140625" style="888" customWidth="1"/>
    <col min="12823" max="12823" width="9.85546875" style="888" customWidth="1"/>
    <col min="12824" max="12845" width="0" style="888" hidden="1" customWidth="1"/>
    <col min="12846" max="12846" width="9.85546875" style="888" customWidth="1"/>
    <col min="12847" max="12847" width="58.140625" style="888" customWidth="1"/>
    <col min="12848" max="12848" width="9.85546875" style="888" customWidth="1"/>
    <col min="12849" max="12870" width="0" style="888" hidden="1" customWidth="1"/>
    <col min="12871" max="12871" width="12.85546875" style="888" customWidth="1"/>
    <col min="12872" max="12872" width="59.42578125" style="888" customWidth="1"/>
    <col min="12873" max="12873" width="12.85546875" style="888" customWidth="1"/>
    <col min="12874" max="12895" width="0" style="888" hidden="1" customWidth="1"/>
    <col min="12896" max="12896" width="12.42578125" style="888" customWidth="1"/>
    <col min="12897" max="12897" width="58.5703125" style="888" customWidth="1"/>
    <col min="12898" max="12898" width="11.5703125" style="888" customWidth="1"/>
    <col min="12899" max="12920" width="0" style="888" hidden="1" customWidth="1"/>
    <col min="12921" max="12921" width="12.42578125" style="888" customWidth="1"/>
    <col min="12922" max="12922" width="62.28515625" style="888" customWidth="1"/>
    <col min="12923" max="12925" width="12.85546875" style="888" customWidth="1"/>
    <col min="12926" max="12934" width="12.42578125" style="888" customWidth="1"/>
    <col min="12935" max="12958" width="9.140625" style="888" customWidth="1"/>
    <col min="12959" max="12959" width="69.42578125" style="888" customWidth="1"/>
    <col min="12960" max="12983" width="13.7109375" style="888" customWidth="1"/>
    <col min="12984" max="12984" width="17.140625" style="888" customWidth="1"/>
    <col min="12985" max="12987" width="12.140625" style="888" customWidth="1"/>
    <col min="12988" max="12989" width="13.140625" style="888" customWidth="1"/>
    <col min="12990" max="12991" width="12.140625" style="888" customWidth="1"/>
    <col min="12992" max="12993" width="13.140625" style="888" customWidth="1"/>
    <col min="12994" max="12994" width="12.140625" style="888" customWidth="1"/>
    <col min="12995" max="12995" width="13.140625" style="888" customWidth="1"/>
    <col min="12996" max="12996" width="12.85546875" style="888" customWidth="1"/>
    <col min="12997" max="13003" width="12.140625" style="888" customWidth="1"/>
    <col min="13004" max="13004" width="12.85546875" style="888" customWidth="1"/>
    <col min="13005" max="13013" width="12.140625" style="888" customWidth="1"/>
    <col min="13014" max="13038" width="9.140625" style="888" customWidth="1"/>
    <col min="13039" max="13039" width="58.140625" style="888" customWidth="1"/>
    <col min="13040" max="13052" width="15.5703125" style="888"/>
    <col min="13053" max="13053" width="56.5703125" style="888" customWidth="1"/>
    <col min="13054" max="13054" width="11.140625" style="888" customWidth="1"/>
    <col min="13055" max="13076" width="0" style="888" hidden="1" customWidth="1"/>
    <col min="13077" max="13077" width="9.85546875" style="888" customWidth="1"/>
    <col min="13078" max="13078" width="58.140625" style="888" customWidth="1"/>
    <col min="13079" max="13079" width="9.85546875" style="888" customWidth="1"/>
    <col min="13080" max="13101" width="0" style="888" hidden="1" customWidth="1"/>
    <col min="13102" max="13102" width="9.85546875" style="888" customWidth="1"/>
    <col min="13103" max="13103" width="58.140625" style="888" customWidth="1"/>
    <col min="13104" max="13104" width="9.85546875" style="888" customWidth="1"/>
    <col min="13105" max="13126" width="0" style="888" hidden="1" customWidth="1"/>
    <col min="13127" max="13127" width="12.85546875" style="888" customWidth="1"/>
    <col min="13128" max="13128" width="59.42578125" style="888" customWidth="1"/>
    <col min="13129" max="13129" width="12.85546875" style="888" customWidth="1"/>
    <col min="13130" max="13151" width="0" style="888" hidden="1" customWidth="1"/>
    <col min="13152" max="13152" width="12.42578125" style="888" customWidth="1"/>
    <col min="13153" max="13153" width="58.5703125" style="888" customWidth="1"/>
    <col min="13154" max="13154" width="11.5703125" style="888" customWidth="1"/>
    <col min="13155" max="13176" width="0" style="888" hidden="1" customWidth="1"/>
    <col min="13177" max="13177" width="12.42578125" style="888" customWidth="1"/>
    <col min="13178" max="13178" width="62.28515625" style="888" customWidth="1"/>
    <col min="13179" max="13181" width="12.85546875" style="888" customWidth="1"/>
    <col min="13182" max="13190" width="12.42578125" style="888" customWidth="1"/>
    <col min="13191" max="13214" width="9.140625" style="888" customWidth="1"/>
    <col min="13215" max="13215" width="69.42578125" style="888" customWidth="1"/>
    <col min="13216" max="13239" width="13.7109375" style="888" customWidth="1"/>
    <col min="13240" max="13240" width="17.140625" style="888" customWidth="1"/>
    <col min="13241" max="13243" width="12.140625" style="888" customWidth="1"/>
    <col min="13244" max="13245" width="13.140625" style="888" customWidth="1"/>
    <col min="13246" max="13247" width="12.140625" style="888" customWidth="1"/>
    <col min="13248" max="13249" width="13.140625" style="888" customWidth="1"/>
    <col min="13250" max="13250" width="12.140625" style="888" customWidth="1"/>
    <col min="13251" max="13251" width="13.140625" style="888" customWidth="1"/>
    <col min="13252" max="13252" width="12.85546875" style="888" customWidth="1"/>
    <col min="13253" max="13259" width="12.140625" style="888" customWidth="1"/>
    <col min="13260" max="13260" width="12.85546875" style="888" customWidth="1"/>
    <col min="13261" max="13269" width="12.140625" style="888" customWidth="1"/>
    <col min="13270" max="13294" width="9.140625" style="888" customWidth="1"/>
    <col min="13295" max="13295" width="58.140625" style="888" customWidth="1"/>
    <col min="13296" max="13308" width="15.5703125" style="888"/>
    <col min="13309" max="13309" width="56.5703125" style="888" customWidth="1"/>
    <col min="13310" max="13310" width="11.140625" style="888" customWidth="1"/>
    <col min="13311" max="13332" width="0" style="888" hidden="1" customWidth="1"/>
    <col min="13333" max="13333" width="9.85546875" style="888" customWidth="1"/>
    <col min="13334" max="13334" width="58.140625" style="888" customWidth="1"/>
    <col min="13335" max="13335" width="9.85546875" style="888" customWidth="1"/>
    <col min="13336" max="13357" width="0" style="888" hidden="1" customWidth="1"/>
    <col min="13358" max="13358" width="9.85546875" style="888" customWidth="1"/>
    <col min="13359" max="13359" width="58.140625" style="888" customWidth="1"/>
    <col min="13360" max="13360" width="9.85546875" style="888" customWidth="1"/>
    <col min="13361" max="13382" width="0" style="888" hidden="1" customWidth="1"/>
    <col min="13383" max="13383" width="12.85546875" style="888" customWidth="1"/>
    <col min="13384" max="13384" width="59.42578125" style="888" customWidth="1"/>
    <col min="13385" max="13385" width="12.85546875" style="888" customWidth="1"/>
    <col min="13386" max="13407" width="0" style="888" hidden="1" customWidth="1"/>
    <col min="13408" max="13408" width="12.42578125" style="888" customWidth="1"/>
    <col min="13409" max="13409" width="58.5703125" style="888" customWidth="1"/>
    <col min="13410" max="13410" width="11.5703125" style="888" customWidth="1"/>
    <col min="13411" max="13432" width="0" style="888" hidden="1" customWidth="1"/>
    <col min="13433" max="13433" width="12.42578125" style="888" customWidth="1"/>
    <col min="13434" max="13434" width="62.28515625" style="888" customWidth="1"/>
    <col min="13435" max="13437" width="12.85546875" style="888" customWidth="1"/>
    <col min="13438" max="13446" width="12.42578125" style="888" customWidth="1"/>
    <col min="13447" max="13470" width="9.140625" style="888" customWidth="1"/>
    <col min="13471" max="13471" width="69.42578125" style="888" customWidth="1"/>
    <col min="13472" max="13495" width="13.7109375" style="888" customWidth="1"/>
    <col min="13496" max="13496" width="17.140625" style="888" customWidth="1"/>
    <col min="13497" max="13499" width="12.140625" style="888" customWidth="1"/>
    <col min="13500" max="13501" width="13.140625" style="888" customWidth="1"/>
    <col min="13502" max="13503" width="12.140625" style="888" customWidth="1"/>
    <col min="13504" max="13505" width="13.140625" style="888" customWidth="1"/>
    <col min="13506" max="13506" width="12.140625" style="888" customWidth="1"/>
    <col min="13507" max="13507" width="13.140625" style="888" customWidth="1"/>
    <col min="13508" max="13508" width="12.85546875" style="888" customWidth="1"/>
    <col min="13509" max="13515" width="12.140625" style="888" customWidth="1"/>
    <col min="13516" max="13516" width="12.85546875" style="888" customWidth="1"/>
    <col min="13517" max="13525" width="12.140625" style="888" customWidth="1"/>
    <col min="13526" max="13550" width="9.140625" style="888" customWidth="1"/>
    <col min="13551" max="13551" width="58.140625" style="888" customWidth="1"/>
    <col min="13552" max="13564" width="15.5703125" style="888"/>
    <col min="13565" max="13565" width="56.5703125" style="888" customWidth="1"/>
    <col min="13566" max="13566" width="11.140625" style="888" customWidth="1"/>
    <col min="13567" max="13588" width="0" style="888" hidden="1" customWidth="1"/>
    <col min="13589" max="13589" width="9.85546875" style="888" customWidth="1"/>
    <col min="13590" max="13590" width="58.140625" style="888" customWidth="1"/>
    <col min="13591" max="13591" width="9.85546875" style="888" customWidth="1"/>
    <col min="13592" max="13613" width="0" style="888" hidden="1" customWidth="1"/>
    <col min="13614" max="13614" width="9.85546875" style="888" customWidth="1"/>
    <col min="13615" max="13615" width="58.140625" style="888" customWidth="1"/>
    <col min="13616" max="13616" width="9.85546875" style="888" customWidth="1"/>
    <col min="13617" max="13638" width="0" style="888" hidden="1" customWidth="1"/>
    <col min="13639" max="13639" width="12.85546875" style="888" customWidth="1"/>
    <col min="13640" max="13640" width="59.42578125" style="888" customWidth="1"/>
    <col min="13641" max="13641" width="12.85546875" style="888" customWidth="1"/>
    <col min="13642" max="13663" width="0" style="888" hidden="1" customWidth="1"/>
    <col min="13664" max="13664" width="12.42578125" style="888" customWidth="1"/>
    <col min="13665" max="13665" width="58.5703125" style="888" customWidth="1"/>
    <col min="13666" max="13666" width="11.5703125" style="888" customWidth="1"/>
    <col min="13667" max="13688" width="0" style="888" hidden="1" customWidth="1"/>
    <col min="13689" max="13689" width="12.42578125" style="888" customWidth="1"/>
    <col min="13690" max="13690" width="62.28515625" style="888" customWidth="1"/>
    <col min="13691" max="13693" width="12.85546875" style="888" customWidth="1"/>
    <col min="13694" max="13702" width="12.42578125" style="888" customWidth="1"/>
    <col min="13703" max="13726" width="9.140625" style="888" customWidth="1"/>
    <col min="13727" max="13727" width="69.42578125" style="888" customWidth="1"/>
    <col min="13728" max="13751" width="13.7109375" style="888" customWidth="1"/>
    <col min="13752" max="13752" width="17.140625" style="888" customWidth="1"/>
    <col min="13753" max="13755" width="12.140625" style="888" customWidth="1"/>
    <col min="13756" max="13757" width="13.140625" style="888" customWidth="1"/>
    <col min="13758" max="13759" width="12.140625" style="888" customWidth="1"/>
    <col min="13760" max="13761" width="13.140625" style="888" customWidth="1"/>
    <col min="13762" max="13762" width="12.140625" style="888" customWidth="1"/>
    <col min="13763" max="13763" width="13.140625" style="888" customWidth="1"/>
    <col min="13764" max="13764" width="12.85546875" style="888" customWidth="1"/>
    <col min="13765" max="13771" width="12.140625" style="888" customWidth="1"/>
    <col min="13772" max="13772" width="12.85546875" style="888" customWidth="1"/>
    <col min="13773" max="13781" width="12.140625" style="888" customWidth="1"/>
    <col min="13782" max="13806" width="9.140625" style="888" customWidth="1"/>
    <col min="13807" max="13807" width="58.140625" style="888" customWidth="1"/>
    <col min="13808" max="13820" width="15.5703125" style="888"/>
    <col min="13821" max="13821" width="56.5703125" style="888" customWidth="1"/>
    <col min="13822" max="13822" width="11.140625" style="888" customWidth="1"/>
    <col min="13823" max="13844" width="0" style="888" hidden="1" customWidth="1"/>
    <col min="13845" max="13845" width="9.85546875" style="888" customWidth="1"/>
    <col min="13846" max="13846" width="58.140625" style="888" customWidth="1"/>
    <col min="13847" max="13847" width="9.85546875" style="888" customWidth="1"/>
    <col min="13848" max="13869" width="0" style="888" hidden="1" customWidth="1"/>
    <col min="13870" max="13870" width="9.85546875" style="888" customWidth="1"/>
    <col min="13871" max="13871" width="58.140625" style="888" customWidth="1"/>
    <col min="13872" max="13872" width="9.85546875" style="888" customWidth="1"/>
    <col min="13873" max="13894" width="0" style="888" hidden="1" customWidth="1"/>
    <col min="13895" max="13895" width="12.85546875" style="888" customWidth="1"/>
    <col min="13896" max="13896" width="59.42578125" style="888" customWidth="1"/>
    <col min="13897" max="13897" width="12.85546875" style="888" customWidth="1"/>
    <col min="13898" max="13919" width="0" style="888" hidden="1" customWidth="1"/>
    <col min="13920" max="13920" width="12.42578125" style="888" customWidth="1"/>
    <col min="13921" max="13921" width="58.5703125" style="888" customWidth="1"/>
    <col min="13922" max="13922" width="11.5703125" style="888" customWidth="1"/>
    <col min="13923" max="13944" width="0" style="888" hidden="1" customWidth="1"/>
    <col min="13945" max="13945" width="12.42578125" style="888" customWidth="1"/>
    <col min="13946" max="13946" width="62.28515625" style="888" customWidth="1"/>
    <col min="13947" max="13949" width="12.85546875" style="888" customWidth="1"/>
    <col min="13950" max="13958" width="12.42578125" style="888" customWidth="1"/>
    <col min="13959" max="13982" width="9.140625" style="888" customWidth="1"/>
    <col min="13983" max="13983" width="69.42578125" style="888" customWidth="1"/>
    <col min="13984" max="14007" width="13.7109375" style="888" customWidth="1"/>
    <col min="14008" max="14008" width="17.140625" style="888" customWidth="1"/>
    <col min="14009" max="14011" width="12.140625" style="888" customWidth="1"/>
    <col min="14012" max="14013" width="13.140625" style="888" customWidth="1"/>
    <col min="14014" max="14015" width="12.140625" style="888" customWidth="1"/>
    <col min="14016" max="14017" width="13.140625" style="888" customWidth="1"/>
    <col min="14018" max="14018" width="12.140625" style="888" customWidth="1"/>
    <col min="14019" max="14019" width="13.140625" style="888" customWidth="1"/>
    <col min="14020" max="14020" width="12.85546875" style="888" customWidth="1"/>
    <col min="14021" max="14027" width="12.140625" style="888" customWidth="1"/>
    <col min="14028" max="14028" width="12.85546875" style="888" customWidth="1"/>
    <col min="14029" max="14037" width="12.140625" style="888" customWidth="1"/>
    <col min="14038" max="14062" width="9.140625" style="888" customWidth="1"/>
    <col min="14063" max="14063" width="58.140625" style="888" customWidth="1"/>
    <col min="14064" max="14076" width="15.5703125" style="888"/>
    <col min="14077" max="14077" width="56.5703125" style="888" customWidth="1"/>
    <col min="14078" max="14078" width="11.140625" style="888" customWidth="1"/>
    <col min="14079" max="14100" width="0" style="888" hidden="1" customWidth="1"/>
    <col min="14101" max="14101" width="9.85546875" style="888" customWidth="1"/>
    <col min="14102" max="14102" width="58.140625" style="888" customWidth="1"/>
    <col min="14103" max="14103" width="9.85546875" style="888" customWidth="1"/>
    <col min="14104" max="14125" width="0" style="888" hidden="1" customWidth="1"/>
    <col min="14126" max="14126" width="9.85546875" style="888" customWidth="1"/>
    <col min="14127" max="14127" width="58.140625" style="888" customWidth="1"/>
    <col min="14128" max="14128" width="9.85546875" style="888" customWidth="1"/>
    <col min="14129" max="14150" width="0" style="888" hidden="1" customWidth="1"/>
    <col min="14151" max="14151" width="12.85546875" style="888" customWidth="1"/>
    <col min="14152" max="14152" width="59.42578125" style="888" customWidth="1"/>
    <col min="14153" max="14153" width="12.85546875" style="888" customWidth="1"/>
    <col min="14154" max="14175" width="0" style="888" hidden="1" customWidth="1"/>
    <col min="14176" max="14176" width="12.42578125" style="888" customWidth="1"/>
    <col min="14177" max="14177" width="58.5703125" style="888" customWidth="1"/>
    <col min="14178" max="14178" width="11.5703125" style="888" customWidth="1"/>
    <col min="14179" max="14200" width="0" style="888" hidden="1" customWidth="1"/>
    <col min="14201" max="14201" width="12.42578125" style="888" customWidth="1"/>
    <col min="14202" max="14202" width="62.28515625" style="888" customWidth="1"/>
    <col min="14203" max="14205" width="12.85546875" style="888" customWidth="1"/>
    <col min="14206" max="14214" width="12.42578125" style="888" customWidth="1"/>
    <col min="14215" max="14238" width="9.140625" style="888" customWidth="1"/>
    <col min="14239" max="14239" width="69.42578125" style="888" customWidth="1"/>
    <col min="14240" max="14263" width="13.7109375" style="888" customWidth="1"/>
    <col min="14264" max="14264" width="17.140625" style="888" customWidth="1"/>
    <col min="14265" max="14267" width="12.140625" style="888" customWidth="1"/>
    <col min="14268" max="14269" width="13.140625" style="888" customWidth="1"/>
    <col min="14270" max="14271" width="12.140625" style="888" customWidth="1"/>
    <col min="14272" max="14273" width="13.140625" style="888" customWidth="1"/>
    <col min="14274" max="14274" width="12.140625" style="888" customWidth="1"/>
    <col min="14275" max="14275" width="13.140625" style="888" customWidth="1"/>
    <col min="14276" max="14276" width="12.85546875" style="888" customWidth="1"/>
    <col min="14277" max="14283" width="12.140625" style="888" customWidth="1"/>
    <col min="14284" max="14284" width="12.85546875" style="888" customWidth="1"/>
    <col min="14285" max="14293" width="12.140625" style="888" customWidth="1"/>
    <col min="14294" max="14318" width="9.140625" style="888" customWidth="1"/>
    <col min="14319" max="14319" width="58.140625" style="888" customWidth="1"/>
    <col min="14320" max="14332" width="15.5703125" style="888"/>
    <col min="14333" max="14333" width="56.5703125" style="888" customWidth="1"/>
    <col min="14334" max="14334" width="11.140625" style="888" customWidth="1"/>
    <col min="14335" max="14356" width="0" style="888" hidden="1" customWidth="1"/>
    <col min="14357" max="14357" width="9.85546875" style="888" customWidth="1"/>
    <col min="14358" max="14358" width="58.140625" style="888" customWidth="1"/>
    <col min="14359" max="14359" width="9.85546875" style="888" customWidth="1"/>
    <col min="14360" max="14381" width="0" style="888" hidden="1" customWidth="1"/>
    <col min="14382" max="14382" width="9.85546875" style="888" customWidth="1"/>
    <col min="14383" max="14383" width="58.140625" style="888" customWidth="1"/>
    <col min="14384" max="14384" width="9.85546875" style="888" customWidth="1"/>
    <col min="14385" max="14406" width="0" style="888" hidden="1" customWidth="1"/>
    <col min="14407" max="14407" width="12.85546875" style="888" customWidth="1"/>
    <col min="14408" max="14408" width="59.42578125" style="888" customWidth="1"/>
    <col min="14409" max="14409" width="12.85546875" style="888" customWidth="1"/>
    <col min="14410" max="14431" width="0" style="888" hidden="1" customWidth="1"/>
    <col min="14432" max="14432" width="12.42578125" style="888" customWidth="1"/>
    <col min="14433" max="14433" width="58.5703125" style="888" customWidth="1"/>
    <col min="14434" max="14434" width="11.5703125" style="888" customWidth="1"/>
    <col min="14435" max="14456" width="0" style="888" hidden="1" customWidth="1"/>
    <col min="14457" max="14457" width="12.42578125" style="888" customWidth="1"/>
    <col min="14458" max="14458" width="62.28515625" style="888" customWidth="1"/>
    <col min="14459" max="14461" width="12.85546875" style="888" customWidth="1"/>
    <col min="14462" max="14470" width="12.42578125" style="888" customWidth="1"/>
    <col min="14471" max="14494" width="9.140625" style="888" customWidth="1"/>
    <col min="14495" max="14495" width="69.42578125" style="888" customWidth="1"/>
    <col min="14496" max="14519" width="13.7109375" style="888" customWidth="1"/>
    <col min="14520" max="14520" width="17.140625" style="888" customWidth="1"/>
    <col min="14521" max="14523" width="12.140625" style="888" customWidth="1"/>
    <col min="14524" max="14525" width="13.140625" style="888" customWidth="1"/>
    <col min="14526" max="14527" width="12.140625" style="888" customWidth="1"/>
    <col min="14528" max="14529" width="13.140625" style="888" customWidth="1"/>
    <col min="14530" max="14530" width="12.140625" style="888" customWidth="1"/>
    <col min="14531" max="14531" width="13.140625" style="888" customWidth="1"/>
    <col min="14532" max="14532" width="12.85546875" style="888" customWidth="1"/>
    <col min="14533" max="14539" width="12.140625" style="888" customWidth="1"/>
    <col min="14540" max="14540" width="12.85546875" style="888" customWidth="1"/>
    <col min="14541" max="14549" width="12.140625" style="888" customWidth="1"/>
    <col min="14550" max="14574" width="9.140625" style="888" customWidth="1"/>
    <col min="14575" max="14575" width="58.140625" style="888" customWidth="1"/>
    <col min="14576" max="14588" width="15.5703125" style="888"/>
    <col min="14589" max="14589" width="56.5703125" style="888" customWidth="1"/>
    <col min="14590" max="14590" width="11.140625" style="888" customWidth="1"/>
    <col min="14591" max="14612" width="0" style="888" hidden="1" customWidth="1"/>
    <col min="14613" max="14613" width="9.85546875" style="888" customWidth="1"/>
    <col min="14614" max="14614" width="58.140625" style="888" customWidth="1"/>
    <col min="14615" max="14615" width="9.85546875" style="888" customWidth="1"/>
    <col min="14616" max="14637" width="0" style="888" hidden="1" customWidth="1"/>
    <col min="14638" max="14638" width="9.85546875" style="888" customWidth="1"/>
    <col min="14639" max="14639" width="58.140625" style="888" customWidth="1"/>
    <col min="14640" max="14640" width="9.85546875" style="888" customWidth="1"/>
    <col min="14641" max="14662" width="0" style="888" hidden="1" customWidth="1"/>
    <col min="14663" max="14663" width="12.85546875" style="888" customWidth="1"/>
    <col min="14664" max="14664" width="59.42578125" style="888" customWidth="1"/>
    <col min="14665" max="14665" width="12.85546875" style="888" customWidth="1"/>
    <col min="14666" max="14687" width="0" style="888" hidden="1" customWidth="1"/>
    <col min="14688" max="14688" width="12.42578125" style="888" customWidth="1"/>
    <col min="14689" max="14689" width="58.5703125" style="888" customWidth="1"/>
    <col min="14690" max="14690" width="11.5703125" style="888" customWidth="1"/>
    <col min="14691" max="14712" width="0" style="888" hidden="1" customWidth="1"/>
    <col min="14713" max="14713" width="12.42578125" style="888" customWidth="1"/>
    <col min="14714" max="14714" width="62.28515625" style="888" customWidth="1"/>
    <col min="14715" max="14717" width="12.85546875" style="888" customWidth="1"/>
    <col min="14718" max="14726" width="12.42578125" style="888" customWidth="1"/>
    <col min="14727" max="14750" width="9.140625" style="888" customWidth="1"/>
    <col min="14751" max="14751" width="69.42578125" style="888" customWidth="1"/>
    <col min="14752" max="14775" width="13.7109375" style="888" customWidth="1"/>
    <col min="14776" max="14776" width="17.140625" style="888" customWidth="1"/>
    <col min="14777" max="14779" width="12.140625" style="888" customWidth="1"/>
    <col min="14780" max="14781" width="13.140625" style="888" customWidth="1"/>
    <col min="14782" max="14783" width="12.140625" style="888" customWidth="1"/>
    <col min="14784" max="14785" width="13.140625" style="888" customWidth="1"/>
    <col min="14786" max="14786" width="12.140625" style="888" customWidth="1"/>
    <col min="14787" max="14787" width="13.140625" style="888" customWidth="1"/>
    <col min="14788" max="14788" width="12.85546875" style="888" customWidth="1"/>
    <col min="14789" max="14795" width="12.140625" style="888" customWidth="1"/>
    <col min="14796" max="14796" width="12.85546875" style="888" customWidth="1"/>
    <col min="14797" max="14805" width="12.140625" style="888" customWidth="1"/>
    <col min="14806" max="14830" width="9.140625" style="888" customWidth="1"/>
    <col min="14831" max="14831" width="58.140625" style="888" customWidth="1"/>
    <col min="14832" max="14844" width="15.5703125" style="888"/>
    <col min="14845" max="14845" width="56.5703125" style="888" customWidth="1"/>
    <col min="14846" max="14846" width="11.140625" style="888" customWidth="1"/>
    <col min="14847" max="14868" width="0" style="888" hidden="1" customWidth="1"/>
    <col min="14869" max="14869" width="9.85546875" style="888" customWidth="1"/>
    <col min="14870" max="14870" width="58.140625" style="888" customWidth="1"/>
    <col min="14871" max="14871" width="9.85546875" style="888" customWidth="1"/>
    <col min="14872" max="14893" width="0" style="888" hidden="1" customWidth="1"/>
    <col min="14894" max="14894" width="9.85546875" style="888" customWidth="1"/>
    <col min="14895" max="14895" width="58.140625" style="888" customWidth="1"/>
    <col min="14896" max="14896" width="9.85546875" style="888" customWidth="1"/>
    <col min="14897" max="14918" width="0" style="888" hidden="1" customWidth="1"/>
    <col min="14919" max="14919" width="12.85546875" style="888" customWidth="1"/>
    <col min="14920" max="14920" width="59.42578125" style="888" customWidth="1"/>
    <col min="14921" max="14921" width="12.85546875" style="888" customWidth="1"/>
    <col min="14922" max="14943" width="0" style="888" hidden="1" customWidth="1"/>
    <col min="14944" max="14944" width="12.42578125" style="888" customWidth="1"/>
    <col min="14945" max="14945" width="58.5703125" style="888" customWidth="1"/>
    <col min="14946" max="14946" width="11.5703125" style="888" customWidth="1"/>
    <col min="14947" max="14968" width="0" style="888" hidden="1" customWidth="1"/>
    <col min="14969" max="14969" width="12.42578125" style="888" customWidth="1"/>
    <col min="14970" max="14970" width="62.28515625" style="888" customWidth="1"/>
    <col min="14971" max="14973" width="12.85546875" style="888" customWidth="1"/>
    <col min="14974" max="14982" width="12.42578125" style="888" customWidth="1"/>
    <col min="14983" max="15006" width="9.140625" style="888" customWidth="1"/>
    <col min="15007" max="15007" width="69.42578125" style="888" customWidth="1"/>
    <col min="15008" max="15031" width="13.7109375" style="888" customWidth="1"/>
    <col min="15032" max="15032" width="17.140625" style="888" customWidth="1"/>
    <col min="15033" max="15035" width="12.140625" style="888" customWidth="1"/>
    <col min="15036" max="15037" width="13.140625" style="888" customWidth="1"/>
    <col min="15038" max="15039" width="12.140625" style="888" customWidth="1"/>
    <col min="15040" max="15041" width="13.140625" style="888" customWidth="1"/>
    <col min="15042" max="15042" width="12.140625" style="888" customWidth="1"/>
    <col min="15043" max="15043" width="13.140625" style="888" customWidth="1"/>
    <col min="15044" max="15044" width="12.85546875" style="888" customWidth="1"/>
    <col min="15045" max="15051" width="12.140625" style="888" customWidth="1"/>
    <col min="15052" max="15052" width="12.85546875" style="888" customWidth="1"/>
    <col min="15053" max="15061" width="12.140625" style="888" customWidth="1"/>
    <col min="15062" max="15086" width="9.140625" style="888" customWidth="1"/>
    <col min="15087" max="15087" width="58.140625" style="888" customWidth="1"/>
    <col min="15088" max="15100" width="15.5703125" style="888"/>
    <col min="15101" max="15101" width="56.5703125" style="888" customWidth="1"/>
    <col min="15102" max="15102" width="11.140625" style="888" customWidth="1"/>
    <col min="15103" max="15124" width="0" style="888" hidden="1" customWidth="1"/>
    <col min="15125" max="15125" width="9.85546875" style="888" customWidth="1"/>
    <col min="15126" max="15126" width="58.140625" style="888" customWidth="1"/>
    <col min="15127" max="15127" width="9.85546875" style="888" customWidth="1"/>
    <col min="15128" max="15149" width="0" style="888" hidden="1" customWidth="1"/>
    <col min="15150" max="15150" width="9.85546875" style="888" customWidth="1"/>
    <col min="15151" max="15151" width="58.140625" style="888" customWidth="1"/>
    <col min="15152" max="15152" width="9.85546875" style="888" customWidth="1"/>
    <col min="15153" max="15174" width="0" style="888" hidden="1" customWidth="1"/>
    <col min="15175" max="15175" width="12.85546875" style="888" customWidth="1"/>
    <col min="15176" max="15176" width="59.42578125" style="888" customWidth="1"/>
    <col min="15177" max="15177" width="12.85546875" style="888" customWidth="1"/>
    <col min="15178" max="15199" width="0" style="888" hidden="1" customWidth="1"/>
    <col min="15200" max="15200" width="12.42578125" style="888" customWidth="1"/>
    <col min="15201" max="15201" width="58.5703125" style="888" customWidth="1"/>
    <col min="15202" max="15202" width="11.5703125" style="888" customWidth="1"/>
    <col min="15203" max="15224" width="0" style="888" hidden="1" customWidth="1"/>
    <col min="15225" max="15225" width="12.42578125" style="888" customWidth="1"/>
    <col min="15226" max="15226" width="62.28515625" style="888" customWidth="1"/>
    <col min="15227" max="15229" width="12.85546875" style="888" customWidth="1"/>
    <col min="15230" max="15238" width="12.42578125" style="888" customWidth="1"/>
    <col min="15239" max="15262" width="9.140625" style="888" customWidth="1"/>
    <col min="15263" max="15263" width="69.42578125" style="888" customWidth="1"/>
    <col min="15264" max="15287" width="13.7109375" style="888" customWidth="1"/>
    <col min="15288" max="15288" width="17.140625" style="888" customWidth="1"/>
    <col min="15289" max="15291" width="12.140625" style="888" customWidth="1"/>
    <col min="15292" max="15293" width="13.140625" style="888" customWidth="1"/>
    <col min="15294" max="15295" width="12.140625" style="888" customWidth="1"/>
    <col min="15296" max="15297" width="13.140625" style="888" customWidth="1"/>
    <col min="15298" max="15298" width="12.140625" style="888" customWidth="1"/>
    <col min="15299" max="15299" width="13.140625" style="888" customWidth="1"/>
    <col min="15300" max="15300" width="12.85546875" style="888" customWidth="1"/>
    <col min="15301" max="15307" width="12.140625" style="888" customWidth="1"/>
    <col min="15308" max="15308" width="12.85546875" style="888" customWidth="1"/>
    <col min="15309" max="15317" width="12.140625" style="888" customWidth="1"/>
    <col min="15318" max="15342" width="9.140625" style="888" customWidth="1"/>
    <col min="15343" max="15343" width="58.140625" style="888" customWidth="1"/>
    <col min="15344" max="15356" width="15.5703125" style="888"/>
    <col min="15357" max="15357" width="56.5703125" style="888" customWidth="1"/>
    <col min="15358" max="15358" width="11.140625" style="888" customWidth="1"/>
    <col min="15359" max="15380" width="0" style="888" hidden="1" customWidth="1"/>
    <col min="15381" max="15381" width="9.85546875" style="888" customWidth="1"/>
    <col min="15382" max="15382" width="58.140625" style="888" customWidth="1"/>
    <col min="15383" max="15383" width="9.85546875" style="888" customWidth="1"/>
    <col min="15384" max="15405" width="0" style="888" hidden="1" customWidth="1"/>
    <col min="15406" max="15406" width="9.85546875" style="888" customWidth="1"/>
    <col min="15407" max="15407" width="58.140625" style="888" customWidth="1"/>
    <col min="15408" max="15408" width="9.85546875" style="888" customWidth="1"/>
    <col min="15409" max="15430" width="0" style="888" hidden="1" customWidth="1"/>
    <col min="15431" max="15431" width="12.85546875" style="888" customWidth="1"/>
    <col min="15432" max="15432" width="59.42578125" style="888" customWidth="1"/>
    <col min="15433" max="15433" width="12.85546875" style="888" customWidth="1"/>
    <col min="15434" max="15455" width="0" style="888" hidden="1" customWidth="1"/>
    <col min="15456" max="15456" width="12.42578125" style="888" customWidth="1"/>
    <col min="15457" max="15457" width="58.5703125" style="888" customWidth="1"/>
    <col min="15458" max="15458" width="11.5703125" style="888" customWidth="1"/>
    <col min="15459" max="15480" width="0" style="888" hidden="1" customWidth="1"/>
    <col min="15481" max="15481" width="12.42578125" style="888" customWidth="1"/>
    <col min="15482" max="15482" width="62.28515625" style="888" customWidth="1"/>
    <col min="15483" max="15485" width="12.85546875" style="888" customWidth="1"/>
    <col min="15486" max="15494" width="12.42578125" style="888" customWidth="1"/>
    <col min="15495" max="15518" width="9.140625" style="888" customWidth="1"/>
    <col min="15519" max="15519" width="69.42578125" style="888" customWidth="1"/>
    <col min="15520" max="15543" width="13.7109375" style="888" customWidth="1"/>
    <col min="15544" max="15544" width="17.140625" style="888" customWidth="1"/>
    <col min="15545" max="15547" width="12.140625" style="888" customWidth="1"/>
    <col min="15548" max="15549" width="13.140625" style="888" customWidth="1"/>
    <col min="15550" max="15551" width="12.140625" style="888" customWidth="1"/>
    <col min="15552" max="15553" width="13.140625" style="888" customWidth="1"/>
    <col min="15554" max="15554" width="12.140625" style="888" customWidth="1"/>
    <col min="15555" max="15555" width="13.140625" style="888" customWidth="1"/>
    <col min="15556" max="15556" width="12.85546875" style="888" customWidth="1"/>
    <col min="15557" max="15563" width="12.140625" style="888" customWidth="1"/>
    <col min="15564" max="15564" width="12.85546875" style="888" customWidth="1"/>
    <col min="15565" max="15573" width="12.140625" style="888" customWidth="1"/>
    <col min="15574" max="15598" width="9.140625" style="888" customWidth="1"/>
    <col min="15599" max="15599" width="58.140625" style="888" customWidth="1"/>
    <col min="15600" max="15612" width="15.5703125" style="888"/>
    <col min="15613" max="15613" width="56.5703125" style="888" customWidth="1"/>
    <col min="15614" max="15614" width="11.140625" style="888" customWidth="1"/>
    <col min="15615" max="15636" width="0" style="888" hidden="1" customWidth="1"/>
    <col min="15637" max="15637" width="9.85546875" style="888" customWidth="1"/>
    <col min="15638" max="15638" width="58.140625" style="888" customWidth="1"/>
    <col min="15639" max="15639" width="9.85546875" style="888" customWidth="1"/>
    <col min="15640" max="15661" width="0" style="888" hidden="1" customWidth="1"/>
    <col min="15662" max="15662" width="9.85546875" style="888" customWidth="1"/>
    <col min="15663" max="15663" width="58.140625" style="888" customWidth="1"/>
    <col min="15664" max="15664" width="9.85546875" style="888" customWidth="1"/>
    <col min="15665" max="15686" width="0" style="888" hidden="1" customWidth="1"/>
    <col min="15687" max="15687" width="12.85546875" style="888" customWidth="1"/>
    <col min="15688" max="15688" width="59.42578125" style="888" customWidth="1"/>
    <col min="15689" max="15689" width="12.85546875" style="888" customWidth="1"/>
    <col min="15690" max="15711" width="0" style="888" hidden="1" customWidth="1"/>
    <col min="15712" max="15712" width="12.42578125" style="888" customWidth="1"/>
    <col min="15713" max="15713" width="58.5703125" style="888" customWidth="1"/>
    <col min="15714" max="15714" width="11.5703125" style="888" customWidth="1"/>
    <col min="15715" max="15736" width="0" style="888" hidden="1" customWidth="1"/>
    <col min="15737" max="15737" width="12.42578125" style="888" customWidth="1"/>
    <col min="15738" max="15738" width="62.28515625" style="888" customWidth="1"/>
    <col min="15739" max="15741" width="12.85546875" style="888" customWidth="1"/>
    <col min="15742" max="15750" width="12.42578125" style="888" customWidth="1"/>
    <col min="15751" max="15774" width="9.140625" style="888" customWidth="1"/>
    <col min="15775" max="15775" width="69.42578125" style="888" customWidth="1"/>
    <col min="15776" max="15799" width="13.7109375" style="888" customWidth="1"/>
    <col min="15800" max="15800" width="17.140625" style="888" customWidth="1"/>
    <col min="15801" max="15803" width="12.140625" style="888" customWidth="1"/>
    <col min="15804" max="15805" width="13.140625" style="888" customWidth="1"/>
    <col min="15806" max="15807" width="12.140625" style="888" customWidth="1"/>
    <col min="15808" max="15809" width="13.140625" style="888" customWidth="1"/>
    <col min="15810" max="15810" width="12.140625" style="888" customWidth="1"/>
    <col min="15811" max="15811" width="13.140625" style="888" customWidth="1"/>
    <col min="15812" max="15812" width="12.85546875" style="888" customWidth="1"/>
    <col min="15813" max="15819" width="12.140625" style="888" customWidth="1"/>
    <col min="15820" max="15820" width="12.85546875" style="888" customWidth="1"/>
    <col min="15821" max="15829" width="12.140625" style="888" customWidth="1"/>
    <col min="15830" max="15854" width="9.140625" style="888" customWidth="1"/>
    <col min="15855" max="15855" width="58.140625" style="888" customWidth="1"/>
    <col min="15856" max="15868" width="15.5703125" style="888"/>
    <col min="15869" max="15869" width="56.5703125" style="888" customWidth="1"/>
    <col min="15870" max="15870" width="11.140625" style="888" customWidth="1"/>
    <col min="15871" max="15892" width="0" style="888" hidden="1" customWidth="1"/>
    <col min="15893" max="15893" width="9.85546875" style="888" customWidth="1"/>
    <col min="15894" max="15894" width="58.140625" style="888" customWidth="1"/>
    <col min="15895" max="15895" width="9.85546875" style="888" customWidth="1"/>
    <col min="15896" max="15917" width="0" style="888" hidden="1" customWidth="1"/>
    <col min="15918" max="15918" width="9.85546875" style="888" customWidth="1"/>
    <col min="15919" max="15919" width="58.140625" style="888" customWidth="1"/>
    <col min="15920" max="15920" width="9.85546875" style="888" customWidth="1"/>
    <col min="15921" max="15942" width="0" style="888" hidden="1" customWidth="1"/>
    <col min="15943" max="15943" width="12.85546875" style="888" customWidth="1"/>
    <col min="15944" max="15944" width="59.42578125" style="888" customWidth="1"/>
    <col min="15945" max="15945" width="12.85546875" style="888" customWidth="1"/>
    <col min="15946" max="15967" width="0" style="888" hidden="1" customWidth="1"/>
    <col min="15968" max="15968" width="12.42578125" style="888" customWidth="1"/>
    <col min="15969" max="15969" width="58.5703125" style="888" customWidth="1"/>
    <col min="15970" max="15970" width="11.5703125" style="888" customWidth="1"/>
    <col min="15971" max="15992" width="0" style="888" hidden="1" customWidth="1"/>
    <col min="15993" max="15993" width="12.42578125" style="888" customWidth="1"/>
    <col min="15994" max="15994" width="62.28515625" style="888" customWidth="1"/>
    <col min="15995" max="15997" width="12.85546875" style="888" customWidth="1"/>
    <col min="15998" max="16006" width="12.42578125" style="888" customWidth="1"/>
    <col min="16007" max="16030" width="9.140625" style="888" customWidth="1"/>
    <col min="16031" max="16031" width="69.42578125" style="888" customWidth="1"/>
    <col min="16032" max="16055" width="13.7109375" style="888" customWidth="1"/>
    <col min="16056" max="16056" width="17.140625" style="888" customWidth="1"/>
    <col min="16057" max="16059" width="12.140625" style="888" customWidth="1"/>
    <col min="16060" max="16061" width="13.140625" style="888" customWidth="1"/>
    <col min="16062" max="16063" width="12.140625" style="888" customWidth="1"/>
    <col min="16064" max="16065" width="13.140625" style="888" customWidth="1"/>
    <col min="16066" max="16066" width="12.140625" style="888" customWidth="1"/>
    <col min="16067" max="16067" width="13.140625" style="888" customWidth="1"/>
    <col min="16068" max="16068" width="12.85546875" style="888" customWidth="1"/>
    <col min="16069" max="16075" width="12.140625" style="888" customWidth="1"/>
    <col min="16076" max="16076" width="12.85546875" style="888" customWidth="1"/>
    <col min="16077" max="16085" width="12.140625" style="888" customWidth="1"/>
    <col min="16086" max="16110" width="9.140625" style="888" customWidth="1"/>
    <col min="16111" max="16111" width="58.140625" style="888" customWidth="1"/>
    <col min="16112" max="16124" width="15.5703125" style="888"/>
    <col min="16125" max="16125" width="56.5703125" style="888" customWidth="1"/>
    <col min="16126" max="16126" width="11.140625" style="888" customWidth="1"/>
    <col min="16127" max="16148" width="0" style="888" hidden="1" customWidth="1"/>
    <col min="16149" max="16149" width="9.85546875" style="888" customWidth="1"/>
    <col min="16150" max="16150" width="58.140625" style="888" customWidth="1"/>
    <col min="16151" max="16151" width="9.85546875" style="888" customWidth="1"/>
    <col min="16152" max="16173" width="0" style="888" hidden="1" customWidth="1"/>
    <col min="16174" max="16174" width="9.85546875" style="888" customWidth="1"/>
    <col min="16175" max="16175" width="58.140625" style="888" customWidth="1"/>
    <col min="16176" max="16176" width="9.85546875" style="888" customWidth="1"/>
    <col min="16177" max="16198" width="0" style="888" hidden="1" customWidth="1"/>
    <col min="16199" max="16199" width="12.85546875" style="888" customWidth="1"/>
    <col min="16200" max="16200" width="59.42578125" style="888" customWidth="1"/>
    <col min="16201" max="16201" width="12.85546875" style="888" customWidth="1"/>
    <col min="16202" max="16223" width="0" style="888" hidden="1" customWidth="1"/>
    <col min="16224" max="16224" width="12.42578125" style="888" customWidth="1"/>
    <col min="16225" max="16225" width="58.5703125" style="888" customWidth="1"/>
    <col min="16226" max="16226" width="11.5703125" style="888" customWidth="1"/>
    <col min="16227" max="16248" width="0" style="888" hidden="1" customWidth="1"/>
    <col min="16249" max="16249" width="12.42578125" style="888" customWidth="1"/>
    <col min="16250" max="16250" width="62.28515625" style="888" customWidth="1"/>
    <col min="16251" max="16253" width="12.85546875" style="888" customWidth="1"/>
    <col min="16254" max="16262" width="12.42578125" style="888" customWidth="1"/>
    <col min="16263" max="16286" width="9.140625" style="888" customWidth="1"/>
    <col min="16287" max="16287" width="69.42578125" style="888" customWidth="1"/>
    <col min="16288" max="16311" width="13.7109375" style="888" customWidth="1"/>
    <col min="16312" max="16312" width="17.140625" style="888" customWidth="1"/>
    <col min="16313" max="16315" width="12.140625" style="888" customWidth="1"/>
    <col min="16316" max="16317" width="13.140625" style="888" customWidth="1"/>
    <col min="16318" max="16319" width="12.140625" style="888" customWidth="1"/>
    <col min="16320" max="16321" width="13.140625" style="888" customWidth="1"/>
    <col min="16322" max="16322" width="12.140625" style="888" customWidth="1"/>
    <col min="16323" max="16323" width="13.140625" style="888" customWidth="1"/>
    <col min="16324" max="16324" width="12.85546875" style="888" customWidth="1"/>
    <col min="16325" max="16331" width="12.140625" style="888" customWidth="1"/>
    <col min="16332" max="16332" width="12.85546875" style="888" customWidth="1"/>
    <col min="16333" max="16341" width="12.140625" style="888" customWidth="1"/>
    <col min="16342" max="16366" width="9.140625" style="888" customWidth="1"/>
    <col min="16367" max="16367" width="58.140625" style="888" customWidth="1"/>
    <col min="16368" max="16384" width="15.5703125" style="888"/>
  </cols>
  <sheetData>
    <row r="1" spans="1:148" ht="25.5">
      <c r="A1" s="2059" t="s">
        <v>313</v>
      </c>
      <c r="Z1" s="2059" t="s">
        <v>313</v>
      </c>
      <c r="AY1" s="2059" t="s">
        <v>313</v>
      </c>
      <c r="BX1" s="2059" t="s">
        <v>313</v>
      </c>
      <c r="CW1" s="2059" t="s">
        <v>313</v>
      </c>
      <c r="DV1" s="3098" t="s">
        <v>313</v>
      </c>
      <c r="EI1" s="3098" t="s">
        <v>313</v>
      </c>
    </row>
    <row r="2" spans="1:148" s="1265" customFormat="1" ht="43.5" customHeight="1" thickBot="1">
      <c r="A2" s="3099" t="s">
        <v>2287</v>
      </c>
      <c r="B2" s="3100"/>
      <c r="C2" s="3100"/>
      <c r="D2" s="3100"/>
      <c r="E2" s="3100"/>
      <c r="F2" s="3100"/>
      <c r="G2" s="3100"/>
      <c r="H2" s="3100"/>
      <c r="I2" s="3100"/>
      <c r="J2" s="3100"/>
      <c r="K2" s="3100"/>
      <c r="L2" s="3100"/>
      <c r="M2" s="3100"/>
      <c r="N2" s="3100"/>
      <c r="O2" s="3100"/>
      <c r="P2" s="3100"/>
      <c r="Q2" s="3100"/>
      <c r="R2" s="3100"/>
      <c r="S2" s="3100"/>
      <c r="T2" s="3100"/>
      <c r="U2" s="3100"/>
      <c r="V2" s="3100"/>
      <c r="W2" s="3100"/>
      <c r="X2" s="3100"/>
      <c r="Y2" s="3100"/>
      <c r="Z2" s="3101" t="s">
        <v>2287</v>
      </c>
      <c r="AA2" s="3100"/>
      <c r="AB2" s="3100"/>
      <c r="AC2" s="3100"/>
      <c r="AD2" s="3100"/>
      <c r="AE2" s="3100"/>
      <c r="AF2" s="3100"/>
      <c r="AG2" s="3100"/>
      <c r="AH2" s="3100"/>
      <c r="AI2" s="3100"/>
      <c r="AJ2" s="3100"/>
      <c r="AK2" s="3100"/>
      <c r="AL2" s="3100"/>
      <c r="AM2" s="3100"/>
      <c r="AN2" s="3100"/>
      <c r="AO2" s="3100"/>
      <c r="AP2" s="3100"/>
      <c r="AQ2" s="3100"/>
      <c r="AR2" s="3100"/>
      <c r="AS2" s="3100"/>
      <c r="AT2" s="3100"/>
      <c r="AU2" s="3100"/>
      <c r="AV2" s="3100"/>
      <c r="AW2" s="3100"/>
      <c r="AX2" s="3100"/>
      <c r="AY2" s="3101" t="s">
        <v>2287</v>
      </c>
      <c r="AZ2" s="3100"/>
      <c r="BA2" s="3100"/>
      <c r="BB2" s="3100"/>
      <c r="BC2" s="3100"/>
      <c r="BD2" s="3100"/>
      <c r="BE2" s="3100"/>
      <c r="BF2" s="3100"/>
      <c r="BG2" s="3100"/>
      <c r="BH2" s="3100"/>
      <c r="BX2" s="3101" t="s">
        <v>2287</v>
      </c>
      <c r="CW2" s="3101" t="s">
        <v>2287</v>
      </c>
      <c r="DV2" s="3101" t="s">
        <v>2287</v>
      </c>
      <c r="EI2" s="3101" t="s">
        <v>2287</v>
      </c>
    </row>
    <row r="3" spans="1:148" s="2773" customFormat="1" ht="20.25" customHeight="1" thickBot="1">
      <c r="A3" s="3102" t="s">
        <v>2288</v>
      </c>
      <c r="B3" s="3103">
        <v>39448</v>
      </c>
      <c r="C3" s="3104">
        <v>39479</v>
      </c>
      <c r="D3" s="3104">
        <v>39508</v>
      </c>
      <c r="E3" s="3104">
        <v>39539</v>
      </c>
      <c r="F3" s="3104">
        <v>39569</v>
      </c>
      <c r="G3" s="3104">
        <v>39600</v>
      </c>
      <c r="H3" s="3104">
        <v>39630</v>
      </c>
      <c r="I3" s="3104">
        <v>39661</v>
      </c>
      <c r="J3" s="3104">
        <v>39692</v>
      </c>
      <c r="K3" s="3104">
        <v>39722</v>
      </c>
      <c r="L3" s="3104">
        <v>39753</v>
      </c>
      <c r="M3" s="3104">
        <v>39783</v>
      </c>
      <c r="N3" s="3104">
        <v>39814</v>
      </c>
      <c r="O3" s="3104">
        <v>39845</v>
      </c>
      <c r="P3" s="3104">
        <v>39873</v>
      </c>
      <c r="Q3" s="3104">
        <v>39904</v>
      </c>
      <c r="R3" s="3104">
        <v>39934</v>
      </c>
      <c r="S3" s="3104">
        <v>39965</v>
      </c>
      <c r="T3" s="3104">
        <v>39995</v>
      </c>
      <c r="U3" s="3104">
        <v>40026</v>
      </c>
      <c r="V3" s="3104">
        <v>40057</v>
      </c>
      <c r="W3" s="3104">
        <v>40087</v>
      </c>
      <c r="X3" s="3104">
        <v>40118</v>
      </c>
      <c r="Y3" s="3105">
        <v>40148</v>
      </c>
      <c r="Z3" s="3102" t="s">
        <v>2288</v>
      </c>
      <c r="AA3" s="3103">
        <v>40179</v>
      </c>
      <c r="AB3" s="3104">
        <v>40210</v>
      </c>
      <c r="AC3" s="3104">
        <v>40238</v>
      </c>
      <c r="AD3" s="3104">
        <v>40269</v>
      </c>
      <c r="AE3" s="3104">
        <v>40299</v>
      </c>
      <c r="AF3" s="3104">
        <v>40330</v>
      </c>
      <c r="AG3" s="3104">
        <v>40360</v>
      </c>
      <c r="AH3" s="3104">
        <v>40391</v>
      </c>
      <c r="AI3" s="3104">
        <v>40422</v>
      </c>
      <c r="AJ3" s="3104">
        <v>40452</v>
      </c>
      <c r="AK3" s="3104">
        <v>40483</v>
      </c>
      <c r="AL3" s="3104">
        <v>40513</v>
      </c>
      <c r="AM3" s="3104">
        <v>40544</v>
      </c>
      <c r="AN3" s="3104">
        <v>40575</v>
      </c>
      <c r="AO3" s="3104">
        <v>40603</v>
      </c>
      <c r="AP3" s="3104">
        <v>40634</v>
      </c>
      <c r="AQ3" s="3104">
        <v>40664</v>
      </c>
      <c r="AR3" s="3104">
        <v>40695</v>
      </c>
      <c r="AS3" s="3104">
        <v>40725</v>
      </c>
      <c r="AT3" s="3104">
        <v>40756</v>
      </c>
      <c r="AU3" s="3104">
        <v>40787</v>
      </c>
      <c r="AV3" s="3104">
        <v>40817</v>
      </c>
      <c r="AW3" s="3104">
        <v>40848</v>
      </c>
      <c r="AX3" s="3105">
        <v>40878</v>
      </c>
      <c r="AY3" s="3102" t="s">
        <v>2288</v>
      </c>
      <c r="AZ3" s="3103">
        <v>40909</v>
      </c>
      <c r="BA3" s="3104">
        <v>40940</v>
      </c>
      <c r="BB3" s="3106">
        <v>40969</v>
      </c>
      <c r="BC3" s="3106">
        <v>41000</v>
      </c>
      <c r="BD3" s="3104">
        <v>41030</v>
      </c>
      <c r="BE3" s="3105">
        <v>41061</v>
      </c>
      <c r="BF3" s="3105">
        <v>41091</v>
      </c>
      <c r="BG3" s="3105">
        <v>41122</v>
      </c>
      <c r="BH3" s="3105">
        <v>41153</v>
      </c>
      <c r="BI3" s="3105">
        <v>41183</v>
      </c>
      <c r="BJ3" s="3106">
        <v>41214</v>
      </c>
      <c r="BK3" s="3104">
        <v>41244</v>
      </c>
      <c r="BL3" s="3104">
        <v>41275</v>
      </c>
      <c r="BM3" s="3104">
        <v>41306</v>
      </c>
      <c r="BN3" s="3104">
        <v>41334</v>
      </c>
      <c r="BO3" s="3104">
        <v>41365</v>
      </c>
      <c r="BP3" s="3104">
        <v>41395</v>
      </c>
      <c r="BQ3" s="3104">
        <v>41426</v>
      </c>
      <c r="BR3" s="3104">
        <v>41456</v>
      </c>
      <c r="BS3" s="3104">
        <v>41487</v>
      </c>
      <c r="BT3" s="3104">
        <v>41518</v>
      </c>
      <c r="BU3" s="3104">
        <v>41560</v>
      </c>
      <c r="BV3" s="3104">
        <v>41591</v>
      </c>
      <c r="BW3" s="3106">
        <v>41621</v>
      </c>
      <c r="BX3" s="3107" t="s">
        <v>2288</v>
      </c>
      <c r="BY3" s="3103">
        <v>41640</v>
      </c>
      <c r="BZ3" s="3104">
        <v>41671</v>
      </c>
      <c r="CA3" s="3106">
        <v>41699</v>
      </c>
      <c r="CB3" s="3106">
        <v>41730</v>
      </c>
      <c r="CC3" s="3106">
        <v>41760</v>
      </c>
      <c r="CD3" s="3106">
        <v>41791</v>
      </c>
      <c r="CE3" s="3106">
        <v>41821</v>
      </c>
      <c r="CF3" s="3106">
        <v>41852</v>
      </c>
      <c r="CG3" s="3106">
        <v>41883</v>
      </c>
      <c r="CH3" s="3106">
        <v>41913</v>
      </c>
      <c r="CI3" s="3106">
        <v>41944</v>
      </c>
      <c r="CJ3" s="3106">
        <v>41974</v>
      </c>
      <c r="CK3" s="3104">
        <v>42005</v>
      </c>
      <c r="CL3" s="3104">
        <v>42036</v>
      </c>
      <c r="CM3" s="3104">
        <v>42064</v>
      </c>
      <c r="CN3" s="3104">
        <v>42095</v>
      </c>
      <c r="CO3" s="3104">
        <v>42125</v>
      </c>
      <c r="CP3" s="3104">
        <v>42156</v>
      </c>
      <c r="CQ3" s="3104">
        <v>42186</v>
      </c>
      <c r="CR3" s="3104">
        <v>42217</v>
      </c>
      <c r="CS3" s="3104">
        <v>42248</v>
      </c>
      <c r="CT3" s="3104">
        <v>42278</v>
      </c>
      <c r="CU3" s="3104">
        <v>42309</v>
      </c>
      <c r="CV3" s="3106">
        <v>42339</v>
      </c>
      <c r="CW3" s="3107" t="s">
        <v>2288</v>
      </c>
      <c r="CX3" s="3103">
        <v>42370</v>
      </c>
      <c r="CY3" s="3104">
        <v>42401</v>
      </c>
      <c r="CZ3" s="3104">
        <v>42430</v>
      </c>
      <c r="DA3" s="3104">
        <v>42461</v>
      </c>
      <c r="DB3" s="3104">
        <v>42491</v>
      </c>
      <c r="DC3" s="3104">
        <v>42522</v>
      </c>
      <c r="DD3" s="3104">
        <v>42552</v>
      </c>
      <c r="DE3" s="3104">
        <v>42583</v>
      </c>
      <c r="DF3" s="3104">
        <v>42614</v>
      </c>
      <c r="DG3" s="3104">
        <v>42644</v>
      </c>
      <c r="DH3" s="3104">
        <v>42675</v>
      </c>
      <c r="DI3" s="3104">
        <v>42705</v>
      </c>
      <c r="DJ3" s="3104">
        <v>42736</v>
      </c>
      <c r="DK3" s="3104">
        <v>42767</v>
      </c>
      <c r="DL3" s="3104">
        <v>42795</v>
      </c>
      <c r="DM3" s="3104">
        <v>42826</v>
      </c>
      <c r="DN3" s="3104">
        <v>42856</v>
      </c>
      <c r="DO3" s="3104">
        <v>42887</v>
      </c>
      <c r="DP3" s="3104">
        <v>42917</v>
      </c>
      <c r="DQ3" s="3104">
        <v>42948</v>
      </c>
      <c r="DR3" s="3104">
        <v>42979</v>
      </c>
      <c r="DS3" s="3104">
        <v>43009</v>
      </c>
      <c r="DT3" s="3104">
        <v>43040</v>
      </c>
      <c r="DU3" s="3104">
        <v>43070</v>
      </c>
      <c r="DV3" s="3107" t="s">
        <v>2288</v>
      </c>
      <c r="DW3" s="3103">
        <v>43118</v>
      </c>
      <c r="DX3" s="3104">
        <v>43143</v>
      </c>
      <c r="DY3" s="3104">
        <v>43177</v>
      </c>
      <c r="DZ3" s="3104">
        <v>43208</v>
      </c>
      <c r="EA3" s="3104">
        <v>43238</v>
      </c>
      <c r="EB3" s="3104">
        <v>43634</v>
      </c>
      <c r="EC3" s="3104">
        <v>43299</v>
      </c>
      <c r="ED3" s="3104">
        <v>43330</v>
      </c>
      <c r="EE3" s="3104">
        <v>43361</v>
      </c>
      <c r="EF3" s="3104">
        <v>43391</v>
      </c>
      <c r="EG3" s="3104">
        <v>43422</v>
      </c>
      <c r="EH3" s="3104">
        <v>43452</v>
      </c>
      <c r="EI3" s="3107" t="s">
        <v>2288</v>
      </c>
      <c r="EJ3" s="3104">
        <v>43483</v>
      </c>
      <c r="EK3" s="3104">
        <v>43514</v>
      </c>
      <c r="EL3" s="3104">
        <v>43542</v>
      </c>
      <c r="EM3" s="3104">
        <v>43573</v>
      </c>
      <c r="EN3" s="3104">
        <v>43603</v>
      </c>
      <c r="EO3" s="3104">
        <v>43634</v>
      </c>
      <c r="EP3" s="3104">
        <v>43664</v>
      </c>
      <c r="EQ3" s="3104">
        <v>43695</v>
      </c>
      <c r="ER3" s="3104">
        <v>43726</v>
      </c>
    </row>
    <row r="4" spans="1:148" ht="20.25" customHeight="1">
      <c r="A4" s="3108" t="s">
        <v>2289</v>
      </c>
      <c r="B4" s="3109">
        <v>10955.59</v>
      </c>
      <c r="C4" s="3110">
        <v>9799.6200000000008</v>
      </c>
      <c r="D4" s="3110">
        <v>8262.42</v>
      </c>
      <c r="E4" s="3110">
        <v>8948.5</v>
      </c>
      <c r="F4" s="3110">
        <v>8544.39</v>
      </c>
      <c r="G4" s="3110">
        <v>7992.49</v>
      </c>
      <c r="H4" s="3110">
        <v>8981.6</v>
      </c>
      <c r="I4" s="3110">
        <v>9497.23</v>
      </c>
      <c r="J4" s="3110">
        <v>9967.44</v>
      </c>
      <c r="K4" s="3110">
        <v>10425.780000000001</v>
      </c>
      <c r="L4" s="3110">
        <v>7814.53</v>
      </c>
      <c r="M4" s="3110">
        <v>5613.82</v>
      </c>
      <c r="N4" s="3110">
        <v>7096.86</v>
      </c>
      <c r="O4" s="3110">
        <v>5856.98</v>
      </c>
      <c r="P4" s="3110">
        <v>4968.38</v>
      </c>
      <c r="Q4" s="3110">
        <v>4363.6099999999997</v>
      </c>
      <c r="R4" s="3110">
        <v>4372.8100000000004</v>
      </c>
      <c r="S4" s="3110">
        <v>4154.2700000000004</v>
      </c>
      <c r="T4" s="3110">
        <v>5648.2</v>
      </c>
      <c r="U4" s="3110">
        <v>4006.99</v>
      </c>
      <c r="V4" s="3110">
        <v>7209.59</v>
      </c>
      <c r="W4" s="3110">
        <v>6251.85</v>
      </c>
      <c r="X4" s="3110">
        <v>5041.7</v>
      </c>
      <c r="Y4" s="3111">
        <v>8295.9699999999993</v>
      </c>
      <c r="Z4" s="3108" t="s">
        <v>2289</v>
      </c>
      <c r="AA4" s="3112">
        <v>7629.1580000000004</v>
      </c>
      <c r="AB4" s="3113">
        <v>6217.2250000000004</v>
      </c>
      <c r="AC4" s="3113">
        <v>8041.7570095799992</v>
      </c>
      <c r="AD4" s="3113">
        <v>5748.3726602999996</v>
      </c>
      <c r="AE4" s="3113">
        <v>6245.43</v>
      </c>
      <c r="AF4" s="3113">
        <v>5415.49</v>
      </c>
      <c r="AG4" s="3113">
        <v>7194.15</v>
      </c>
      <c r="AH4" s="3113">
        <v>7371.6050669000006</v>
      </c>
      <c r="AI4" s="3113">
        <v>8417.85</v>
      </c>
      <c r="AJ4" s="3113">
        <v>10436.215500099999</v>
      </c>
      <c r="AK4" s="3113">
        <v>8602.4566666666669</v>
      </c>
      <c r="AL4" s="3113">
        <v>10008.9</v>
      </c>
      <c r="AM4" s="3113">
        <v>11238.276478669999</v>
      </c>
      <c r="AN4" s="3113">
        <v>8266.6800731500007</v>
      </c>
      <c r="AO4" s="3113">
        <v>7804.7614985800001</v>
      </c>
      <c r="AP4" s="3114">
        <v>7925.9532064800005</v>
      </c>
      <c r="AQ4" s="3114">
        <v>7891.6081765199997</v>
      </c>
      <c r="AR4" s="3114">
        <v>7129.7892508299992</v>
      </c>
      <c r="AS4" s="3114">
        <v>9703.3020255699994</v>
      </c>
      <c r="AT4" s="3114">
        <v>9563.6605627099998</v>
      </c>
      <c r="AU4" s="3114">
        <v>10371.265826030001</v>
      </c>
      <c r="AV4" s="3114">
        <v>9035.2956302799994</v>
      </c>
      <c r="AW4" s="3114">
        <v>7947.1626105699997</v>
      </c>
      <c r="AX4" s="3115">
        <v>8228.45591203</v>
      </c>
      <c r="AY4" s="3108" t="s">
        <v>2289</v>
      </c>
      <c r="AZ4" s="3116">
        <v>8518.2403919000008</v>
      </c>
      <c r="BA4" s="3114">
        <v>9859.56</v>
      </c>
      <c r="BB4" s="3114">
        <v>9812.7250000000004</v>
      </c>
      <c r="BC4" s="3114">
        <v>9973.15</v>
      </c>
      <c r="BD4" s="3114">
        <v>9550.02</v>
      </c>
      <c r="BE4" s="3114">
        <v>7834.380000000001</v>
      </c>
      <c r="BF4" s="3117">
        <v>8865.3900000000012</v>
      </c>
      <c r="BG4" s="3117">
        <v>12416.395399689998</v>
      </c>
      <c r="BH4" s="3117">
        <v>9945.139681820001</v>
      </c>
      <c r="BI4" s="3117">
        <v>11395.17</v>
      </c>
      <c r="BJ4" s="3118">
        <v>10370.22234201</v>
      </c>
      <c r="BK4" s="3117">
        <v>10474.61</v>
      </c>
      <c r="BL4" s="3117">
        <v>12154.31949064</v>
      </c>
      <c r="BM4" s="3117">
        <v>10972.73528176</v>
      </c>
      <c r="BN4" s="3117">
        <v>11141.758844219999</v>
      </c>
      <c r="BO4" s="3117">
        <v>12149.848762</v>
      </c>
      <c r="BP4" s="3117">
        <v>13264.843904699999</v>
      </c>
      <c r="BQ4" s="3117">
        <v>12752.771132080001</v>
      </c>
      <c r="BR4" s="3117">
        <v>15980.584941499999</v>
      </c>
      <c r="BS4" s="3117">
        <v>10007.304386399999</v>
      </c>
      <c r="BT4" s="3117">
        <v>12507.140414000001</v>
      </c>
      <c r="BU4" s="3117">
        <v>11307.589064</v>
      </c>
      <c r="BV4" s="3117">
        <v>11549.56017302</v>
      </c>
      <c r="BW4" s="3118">
        <v>12485.862362039999</v>
      </c>
      <c r="BX4" s="3119" t="s">
        <v>2289</v>
      </c>
      <c r="BY4" s="3120">
        <v>12126.179408370001</v>
      </c>
      <c r="BZ4" s="3121">
        <v>11057.502449359999</v>
      </c>
      <c r="CA4" s="3122">
        <v>13327.075422989998</v>
      </c>
      <c r="CB4" s="3121">
        <v>13610.72421778</v>
      </c>
      <c r="CC4" s="3121">
        <v>11711.72900931</v>
      </c>
      <c r="CD4" s="3122">
        <v>13980.489261820001</v>
      </c>
      <c r="CE4" s="3123">
        <v>13837.283172429999</v>
      </c>
      <c r="CF4" s="3123">
        <v>15536.522298649999</v>
      </c>
      <c r="CG4" s="3123">
        <v>14886.023649069999</v>
      </c>
      <c r="CH4" s="3123">
        <v>14113.499060169999</v>
      </c>
      <c r="CI4" s="3123">
        <v>12759.581288500001</v>
      </c>
      <c r="CJ4" s="3123">
        <v>10140.532638149998</v>
      </c>
      <c r="CK4" s="3121">
        <v>8861.6610901410004</v>
      </c>
      <c r="CL4" s="3121">
        <v>9091.4802406100007</v>
      </c>
      <c r="CM4" s="3122">
        <v>10470.39720476</v>
      </c>
      <c r="CN4" s="3121">
        <v>8299.8487501599993</v>
      </c>
      <c r="CO4" s="3121">
        <v>6447.4599832000004</v>
      </c>
      <c r="CP4" s="3122">
        <v>8953.7218453000005</v>
      </c>
      <c r="CQ4" s="3121">
        <v>13081.60757624</v>
      </c>
      <c r="CR4" s="3121">
        <v>6547.2690385900005</v>
      </c>
      <c r="CS4" s="3122">
        <v>7707.2208933699985</v>
      </c>
      <c r="CT4" s="3122">
        <v>7033.9572506799996</v>
      </c>
      <c r="CU4" s="3122">
        <v>6625.7554463300003</v>
      </c>
      <c r="CV4" s="3122">
        <v>6634.76336309</v>
      </c>
      <c r="CW4" s="3124" t="s">
        <v>2289</v>
      </c>
      <c r="CX4" s="3125">
        <v>5408.25898426</v>
      </c>
      <c r="CY4" s="3122">
        <v>4317.7213153399998</v>
      </c>
      <c r="CZ4" s="3122">
        <v>5280.8885988000002</v>
      </c>
      <c r="DA4" s="3122">
        <v>4109.9042290500001</v>
      </c>
      <c r="DB4" s="3122">
        <v>4331.41846928</v>
      </c>
      <c r="DC4" s="3122">
        <v>5706.3527534994882</v>
      </c>
      <c r="DD4" s="3122">
        <v>5039.9185037932984</v>
      </c>
      <c r="DE4" s="3122">
        <v>6533.381324930001</v>
      </c>
      <c r="DF4" s="3122">
        <v>5495.31567404</v>
      </c>
      <c r="DG4" s="3122">
        <v>3374.7573784200004</v>
      </c>
      <c r="DH4" s="3122">
        <v>5558.5948004599995</v>
      </c>
      <c r="DI4" s="3122">
        <v>7592.0448999699993</v>
      </c>
      <c r="DJ4" s="3122">
        <v>4920.3503338400005</v>
      </c>
      <c r="DK4" s="3122">
        <v>5300.7247902500003</v>
      </c>
      <c r="DL4" s="3122">
        <v>4717.8638119499992</v>
      </c>
      <c r="DM4" s="3122">
        <v>6014.7104060499996</v>
      </c>
      <c r="DN4" s="3122">
        <v>6307.1204825100003</v>
      </c>
      <c r="DO4" s="3122">
        <v>7520.3037729999996</v>
      </c>
      <c r="DP4" s="3122">
        <v>8304.9516999400003</v>
      </c>
      <c r="DQ4" s="3122">
        <v>9108.2796562200001</v>
      </c>
      <c r="DR4" s="3122">
        <v>9796.5282041800019</v>
      </c>
      <c r="DS4" s="3122">
        <v>8857.0136133100004</v>
      </c>
      <c r="DT4" s="3122">
        <v>11798.664923979999</v>
      </c>
      <c r="DU4" s="3122">
        <v>8977.1324412600006</v>
      </c>
      <c r="DV4" s="3124" t="s">
        <v>2289</v>
      </c>
      <c r="DW4" s="3125">
        <v>10616.23779929</v>
      </c>
      <c r="DX4" s="3122">
        <v>10891.217971169999</v>
      </c>
      <c r="DY4" s="3122">
        <v>11593.825690820002</v>
      </c>
      <c r="DZ4" s="3122">
        <v>10563.77044556</v>
      </c>
      <c r="EA4" s="3122">
        <v>10238.438113109998</v>
      </c>
      <c r="EB4" s="3122">
        <v>11139.43971083</v>
      </c>
      <c r="EC4" s="3122">
        <v>8177.3588784200001</v>
      </c>
      <c r="ED4" s="3122">
        <v>8388.6548396899998</v>
      </c>
      <c r="EE4" s="3122">
        <v>9484.2143885099995</v>
      </c>
      <c r="EF4" s="3122">
        <v>7108.2774937300001</v>
      </c>
      <c r="EG4" s="3122">
        <v>14200.707055839999</v>
      </c>
      <c r="EH4" s="3122">
        <v>10562.291848589999</v>
      </c>
      <c r="EI4" s="3124" t="s">
        <v>2289</v>
      </c>
      <c r="EJ4" s="3122">
        <v>11397.51736709</v>
      </c>
      <c r="EK4" s="3122">
        <v>10717.549020167331</v>
      </c>
      <c r="EL4" s="3122">
        <v>18357.712159659997</v>
      </c>
      <c r="EM4" s="3122">
        <v>9528.5959678599993</v>
      </c>
      <c r="EN4" s="3122">
        <v>10744.26278193</v>
      </c>
      <c r="EO4" s="3122">
        <v>8225.9337502400012</v>
      </c>
      <c r="EP4" s="3122">
        <v>9986.5365407999998</v>
      </c>
      <c r="EQ4" s="3122">
        <v>9450.7644416000003</v>
      </c>
      <c r="ER4" s="3122">
        <v>10980.717697150001</v>
      </c>
    </row>
    <row r="5" spans="1:148" ht="20.25" customHeight="1">
      <c r="A5" s="3108" t="s">
        <v>2290</v>
      </c>
      <c r="B5" s="3109">
        <v>4975.75</v>
      </c>
      <c r="C5" s="3110">
        <v>3908.35</v>
      </c>
      <c r="D5" s="3110">
        <v>4003.19</v>
      </c>
      <c r="E5" s="3110">
        <v>4235.32</v>
      </c>
      <c r="F5" s="3110">
        <v>3552.13</v>
      </c>
      <c r="G5" s="3110">
        <v>3295.44</v>
      </c>
      <c r="H5" s="3110">
        <v>4733.55</v>
      </c>
      <c r="I5" s="3110">
        <v>5346.95</v>
      </c>
      <c r="J5" s="3110">
        <v>4474.45</v>
      </c>
      <c r="K5" s="3110">
        <v>4514.63</v>
      </c>
      <c r="L5" s="3110">
        <v>3761.34</v>
      </c>
      <c r="M5" s="3110">
        <v>2506.37</v>
      </c>
      <c r="N5" s="3110">
        <v>1980.76</v>
      </c>
      <c r="O5" s="3110">
        <v>1503.19</v>
      </c>
      <c r="P5" s="3110">
        <v>2240.66</v>
      </c>
      <c r="Q5" s="3110">
        <v>2024.58</v>
      </c>
      <c r="R5" s="3110">
        <v>2038.91</v>
      </c>
      <c r="S5" s="3110">
        <v>1296.06</v>
      </c>
      <c r="T5" s="3110">
        <v>1690.36</v>
      </c>
      <c r="U5" s="3110">
        <v>1879.48</v>
      </c>
      <c r="V5" s="3110">
        <v>4513.12</v>
      </c>
      <c r="W5" s="3110">
        <v>1701.76</v>
      </c>
      <c r="X5" s="3110">
        <v>2082.77</v>
      </c>
      <c r="Y5" s="3111">
        <v>2098.89</v>
      </c>
      <c r="Z5" s="3108" t="s">
        <v>2290</v>
      </c>
      <c r="AA5" s="3112">
        <v>2302.5100000000002</v>
      </c>
      <c r="AB5" s="3113">
        <v>2369.2200000000003</v>
      </c>
      <c r="AC5" s="3113">
        <v>1849.39900958</v>
      </c>
      <c r="AD5" s="3113">
        <v>2016.9226603</v>
      </c>
      <c r="AE5" s="3113">
        <v>2381.6299999999997</v>
      </c>
      <c r="AF5" s="3113">
        <v>2062.4</v>
      </c>
      <c r="AG5" s="3113">
        <v>2289</v>
      </c>
      <c r="AH5" s="3113">
        <v>2564.4850668999998</v>
      </c>
      <c r="AI5" s="3113">
        <v>2701.52</v>
      </c>
      <c r="AJ5" s="3113">
        <v>2339.2755001</v>
      </c>
      <c r="AK5" s="3113">
        <v>2209.35</v>
      </c>
      <c r="AL5" s="3113">
        <v>2761.4</v>
      </c>
      <c r="AM5" s="3113">
        <v>3435.55</v>
      </c>
      <c r="AN5" s="3113">
        <v>3164.6804689800001</v>
      </c>
      <c r="AO5" s="3113">
        <v>4119.1730258699999</v>
      </c>
      <c r="AP5" s="3114">
        <v>2495.6053523300002</v>
      </c>
      <c r="AQ5" s="3114">
        <v>2896.11892528</v>
      </c>
      <c r="AR5" s="3114">
        <v>3463.2003640699991</v>
      </c>
      <c r="AS5" s="3114">
        <v>4647.6900000000005</v>
      </c>
      <c r="AT5" s="3114">
        <v>4356.59</v>
      </c>
      <c r="AU5" s="3114">
        <v>5323.46223878</v>
      </c>
      <c r="AV5" s="3114">
        <v>4915.3099999999995</v>
      </c>
      <c r="AW5" s="3114">
        <v>4256.05</v>
      </c>
      <c r="AX5" s="3115">
        <v>4132.29</v>
      </c>
      <c r="AY5" s="3108" t="s">
        <v>2290</v>
      </c>
      <c r="AZ5" s="3116">
        <v>4307.0203919000005</v>
      </c>
      <c r="BA5" s="3114">
        <v>3546.1600000000003</v>
      </c>
      <c r="BB5" s="3114">
        <v>4266.625</v>
      </c>
      <c r="BC5" s="3114">
        <v>3242.89</v>
      </c>
      <c r="BD5" s="3114">
        <v>3627.1</v>
      </c>
      <c r="BE5" s="3114">
        <v>3180.94</v>
      </c>
      <c r="BF5" s="3117">
        <v>4132.1000000000004</v>
      </c>
      <c r="BG5" s="3117">
        <v>5953.41</v>
      </c>
      <c r="BH5" s="3117">
        <v>3358.57</v>
      </c>
      <c r="BI5" s="3117">
        <v>3576.34</v>
      </c>
      <c r="BJ5" s="3118">
        <v>4272.4223420099997</v>
      </c>
      <c r="BK5" s="3117">
        <v>3319.62</v>
      </c>
      <c r="BL5" s="3117">
        <v>3320.7548045900003</v>
      </c>
      <c r="BM5" s="3117">
        <v>3681.0742450000002</v>
      </c>
      <c r="BN5" s="3117">
        <v>3302.6353331099999</v>
      </c>
      <c r="BO5" s="3117">
        <v>3238.8281535999995</v>
      </c>
      <c r="BP5" s="3117">
        <v>3095.4952643399993</v>
      </c>
      <c r="BQ5" s="3117">
        <v>3108.6031151699999</v>
      </c>
      <c r="BR5" s="3117">
        <v>5778.3152627199997</v>
      </c>
      <c r="BS5" s="3117">
        <v>3132.9943863999997</v>
      </c>
      <c r="BT5" s="3117">
        <v>2946.0304139999998</v>
      </c>
      <c r="BU5" s="3117">
        <v>3175.3190639999998</v>
      </c>
      <c r="BV5" s="3117">
        <v>3125.4614141000002</v>
      </c>
      <c r="BW5" s="3118">
        <v>3164.7706761200002</v>
      </c>
      <c r="BX5" s="3124" t="s">
        <v>2290</v>
      </c>
      <c r="BY5" s="3120">
        <v>2543.5483007900002</v>
      </c>
      <c r="BZ5" s="3121">
        <v>2797.5720136099999</v>
      </c>
      <c r="CA5" s="3122">
        <v>4880.3193814899996</v>
      </c>
      <c r="CB5" s="3121">
        <v>3779.4546791799999</v>
      </c>
      <c r="CC5" s="3121">
        <v>3171.2809333799996</v>
      </c>
      <c r="CD5" s="3122">
        <v>5716.5810843199997</v>
      </c>
      <c r="CE5" s="3121">
        <v>5103.8171502099995</v>
      </c>
      <c r="CF5" s="3121">
        <v>3760.0375452200001</v>
      </c>
      <c r="CG5" s="3121">
        <v>4229.2388032199997</v>
      </c>
      <c r="CH5" s="3121">
        <v>3254.9845502799999</v>
      </c>
      <c r="CI5" s="3121">
        <v>4120.8152307999999</v>
      </c>
      <c r="CJ5" s="3121">
        <v>3284.8026328799997</v>
      </c>
      <c r="CK5" s="3121">
        <v>2441.99657501</v>
      </c>
      <c r="CL5" s="3121">
        <v>2554.4880522799999</v>
      </c>
      <c r="CM5" s="3122">
        <v>3310.52849995</v>
      </c>
      <c r="CN5" s="3121">
        <v>2859.4604998900004</v>
      </c>
      <c r="CO5" s="3121">
        <v>1744.5260572900002</v>
      </c>
      <c r="CP5" s="3122">
        <v>2372.0376782600001</v>
      </c>
      <c r="CQ5" s="3121">
        <v>6312.1590986800002</v>
      </c>
      <c r="CR5" s="3121">
        <v>2598.049931</v>
      </c>
      <c r="CS5" s="3122">
        <v>2200.8015280099999</v>
      </c>
      <c r="CT5" s="3122">
        <v>2821.2232680100001</v>
      </c>
      <c r="CU5" s="3122">
        <v>2481.2146019500001</v>
      </c>
      <c r="CV5" s="3122">
        <v>1832.9754134</v>
      </c>
      <c r="CW5" s="3124" t="s">
        <v>2290</v>
      </c>
      <c r="CX5" s="3125">
        <v>1329.3980476499999</v>
      </c>
      <c r="CY5" s="3122">
        <v>1221.5286333400002</v>
      </c>
      <c r="CZ5" s="3122">
        <v>1611.3830630799998</v>
      </c>
      <c r="DA5" s="3122">
        <v>900.50983709999991</v>
      </c>
      <c r="DB5" s="3122">
        <v>1779.41918257</v>
      </c>
      <c r="DC5" s="3122">
        <v>1870.8834085394878</v>
      </c>
      <c r="DD5" s="3122">
        <v>2126.3624035632974</v>
      </c>
      <c r="DE5" s="3122">
        <v>2112.6919985300001</v>
      </c>
      <c r="DF5" s="3122">
        <v>1379.97370789</v>
      </c>
      <c r="DG5" s="3122">
        <v>1096.83193637</v>
      </c>
      <c r="DH5" s="3122">
        <v>2251.9002119100001</v>
      </c>
      <c r="DI5" s="3122">
        <v>3385.3102454999998</v>
      </c>
      <c r="DJ5" s="3122">
        <v>2777.3941666599999</v>
      </c>
      <c r="DK5" s="3122">
        <v>2365.44594065</v>
      </c>
      <c r="DL5" s="3122">
        <v>1372.8642842999998</v>
      </c>
      <c r="DM5" s="3122">
        <v>2810.9933168099997</v>
      </c>
      <c r="DN5" s="3122">
        <v>2763.9013521500001</v>
      </c>
      <c r="DO5" s="3122">
        <v>3744.5528077200001</v>
      </c>
      <c r="DP5" s="3122">
        <v>3615.1024155200002</v>
      </c>
      <c r="DQ5" s="3122">
        <v>4211.7516320300001</v>
      </c>
      <c r="DR5" s="3122">
        <v>4328.9708466700004</v>
      </c>
      <c r="DS5" s="3122">
        <v>3688.38782687</v>
      </c>
      <c r="DT5" s="3122">
        <v>6811.9593457999999</v>
      </c>
      <c r="DU5" s="3122">
        <v>3680.8315599400007</v>
      </c>
      <c r="DV5" s="3124" t="s">
        <v>2290</v>
      </c>
      <c r="DW5" s="3125">
        <v>4314.4796685800002</v>
      </c>
      <c r="DX5" s="3122">
        <v>7303.1487555799995</v>
      </c>
      <c r="DY5" s="3122">
        <v>5076.4768812400007</v>
      </c>
      <c r="DZ5" s="3122">
        <v>4238.0465301699996</v>
      </c>
      <c r="EA5" s="3122">
        <v>4373.0092424399991</v>
      </c>
      <c r="EB5" s="3122">
        <v>5206.5059930799998</v>
      </c>
      <c r="EC5" s="3122">
        <v>4722.4423013599999</v>
      </c>
      <c r="ED5" s="3122">
        <v>3957.38068776</v>
      </c>
      <c r="EE5" s="3122">
        <v>4239.4936512599998</v>
      </c>
      <c r="EF5" s="3122">
        <v>2871.6993335299999</v>
      </c>
      <c r="EG5" s="3122">
        <v>8061.53134374</v>
      </c>
      <c r="EH5" s="3122">
        <v>5057.8748977199994</v>
      </c>
      <c r="EI5" s="3124" t="s">
        <v>2290</v>
      </c>
      <c r="EJ5" s="3122">
        <v>5397.4087835299997</v>
      </c>
      <c r="EK5" s="3122">
        <v>5228.3756361299984</v>
      </c>
      <c r="EL5" s="3122">
        <v>7758.2383601899992</v>
      </c>
      <c r="EM5" s="3122">
        <v>3852.6637823699998</v>
      </c>
      <c r="EN5" s="3122">
        <v>4986.9794736900003</v>
      </c>
      <c r="EO5" s="3122">
        <v>3596.0646409500005</v>
      </c>
      <c r="EP5" s="3122">
        <v>4747.8438746400006</v>
      </c>
      <c r="EQ5" s="3122">
        <v>3459.5779474700003</v>
      </c>
      <c r="ER5" s="3122">
        <v>4152.0172234500005</v>
      </c>
    </row>
    <row r="6" spans="1:148" ht="20.25" customHeight="1">
      <c r="A6" s="3126" t="s">
        <v>2291</v>
      </c>
      <c r="B6" s="3127">
        <v>3455.92</v>
      </c>
      <c r="C6" s="3128">
        <v>3553.92</v>
      </c>
      <c r="D6" s="3128">
        <v>3678.11</v>
      </c>
      <c r="E6" s="3128">
        <v>3823.61</v>
      </c>
      <c r="F6" s="3128">
        <v>3326.52</v>
      </c>
      <c r="G6" s="3128">
        <v>3160.16</v>
      </c>
      <c r="H6" s="3128">
        <v>4537.29</v>
      </c>
      <c r="I6" s="3128">
        <v>5084.07</v>
      </c>
      <c r="J6" s="3128">
        <v>4185.12</v>
      </c>
      <c r="K6" s="3128">
        <v>4253.43</v>
      </c>
      <c r="L6" s="3128">
        <v>3332.12</v>
      </c>
      <c r="M6" s="3128">
        <v>2288.7600000000002</v>
      </c>
      <c r="N6" s="3128">
        <v>1845.11</v>
      </c>
      <c r="O6" s="3128">
        <v>1284.19</v>
      </c>
      <c r="P6" s="3128">
        <v>1118.3800000000001</v>
      </c>
      <c r="Q6" s="3128">
        <v>920.06</v>
      </c>
      <c r="R6" s="3128">
        <v>971.66</v>
      </c>
      <c r="S6" s="3128">
        <v>1343.22</v>
      </c>
      <c r="T6" s="3128">
        <v>1503.48</v>
      </c>
      <c r="U6" s="3128">
        <v>1649.69</v>
      </c>
      <c r="V6" s="3128">
        <v>1417.89</v>
      </c>
      <c r="W6" s="3128">
        <v>1608.96</v>
      </c>
      <c r="X6" s="3128">
        <v>1950.07</v>
      </c>
      <c r="Y6" s="3129">
        <v>1774.57</v>
      </c>
      <c r="Z6" s="3126" t="s">
        <v>2291</v>
      </c>
      <c r="AA6" s="3130">
        <v>1996.54</v>
      </c>
      <c r="AB6" s="3131">
        <v>2226.98</v>
      </c>
      <c r="AC6" s="3131">
        <v>1780.3556091999999</v>
      </c>
      <c r="AD6" s="3131">
        <v>1901.3924499</v>
      </c>
      <c r="AE6" s="3131">
        <v>2289.9699999999998</v>
      </c>
      <c r="AF6" s="3131">
        <v>1964.07</v>
      </c>
      <c r="AG6" s="3131">
        <v>2155.73</v>
      </c>
      <c r="AH6" s="3131">
        <v>2378.51546104</v>
      </c>
      <c r="AI6" s="3131">
        <v>2408.9499999999998</v>
      </c>
      <c r="AJ6" s="3131">
        <v>2229.2800000000002</v>
      </c>
      <c r="AK6" s="3128">
        <v>2124.91</v>
      </c>
      <c r="AL6" s="3128">
        <v>2706.29</v>
      </c>
      <c r="AM6" s="3128">
        <v>2790.8</v>
      </c>
      <c r="AN6" s="3128">
        <v>3084.9804689800003</v>
      </c>
      <c r="AO6" s="3128">
        <v>3791.88302587</v>
      </c>
      <c r="AP6" s="3128">
        <v>2345.7767990700004</v>
      </c>
      <c r="AQ6" s="3128">
        <v>2796.0128752699998</v>
      </c>
      <c r="AR6" s="3128">
        <v>3330.7303640699993</v>
      </c>
      <c r="AS6" s="3128">
        <v>3823.59</v>
      </c>
      <c r="AT6" s="3128">
        <v>4109.8</v>
      </c>
      <c r="AU6" s="3128">
        <v>4645.0685454499999</v>
      </c>
      <c r="AV6" s="3131">
        <v>3674.5</v>
      </c>
      <c r="AW6" s="3131">
        <v>3389.88</v>
      </c>
      <c r="AX6" s="3132">
        <v>3545.63</v>
      </c>
      <c r="AY6" s="3126" t="s">
        <v>2291</v>
      </c>
      <c r="AZ6" s="3130">
        <v>4186.3435283600002</v>
      </c>
      <c r="BA6" s="3131">
        <v>3372.88</v>
      </c>
      <c r="BB6" s="3131">
        <v>4074.83</v>
      </c>
      <c r="BC6" s="3131">
        <v>3085.74</v>
      </c>
      <c r="BD6" s="3131">
        <v>3530.5</v>
      </c>
      <c r="BE6" s="3131">
        <v>3048.07</v>
      </c>
      <c r="BF6" s="3133">
        <v>3637.86</v>
      </c>
      <c r="BG6" s="3133">
        <v>4533.38</v>
      </c>
      <c r="BH6" s="3133">
        <v>2993.76</v>
      </c>
      <c r="BI6" s="3133">
        <v>3357.65</v>
      </c>
      <c r="BJ6" s="3134">
        <v>3531.6206866100001</v>
      </c>
      <c r="BK6" s="3133">
        <v>3203.65</v>
      </c>
      <c r="BL6" s="3133">
        <v>3157.8576211400004</v>
      </c>
      <c r="BM6" s="3133">
        <v>3514.8</v>
      </c>
      <c r="BN6" s="3133">
        <v>3097.5125596799999</v>
      </c>
      <c r="BO6" s="3133">
        <v>3164.7528002299996</v>
      </c>
      <c r="BP6" s="3133">
        <v>2996.4765317199995</v>
      </c>
      <c r="BQ6" s="3133">
        <v>3040.19</v>
      </c>
      <c r="BR6" s="3133">
        <v>4253.12</v>
      </c>
      <c r="BS6" s="3133">
        <v>2592.0567105599998</v>
      </c>
      <c r="BT6" s="3133">
        <v>2676.79</v>
      </c>
      <c r="BU6" s="3133">
        <v>2716.31</v>
      </c>
      <c r="BV6" s="3133">
        <v>2726.07</v>
      </c>
      <c r="BW6" s="3134">
        <v>3046.38</v>
      </c>
      <c r="BX6" s="3135" t="s">
        <v>2291</v>
      </c>
      <c r="BY6" s="3136">
        <v>2370.35045992</v>
      </c>
      <c r="BZ6" s="3137">
        <v>2653.9130141000001</v>
      </c>
      <c r="CA6" s="3138">
        <v>4796.3106714099995</v>
      </c>
      <c r="CB6" s="3137">
        <v>3619.5398157099999</v>
      </c>
      <c r="CC6" s="3137">
        <v>2986.5108969099997</v>
      </c>
      <c r="CD6" s="3138">
        <v>4601.2546697600001</v>
      </c>
      <c r="CE6" s="3139">
        <v>3431.8228443899998</v>
      </c>
      <c r="CF6" s="3139">
        <v>3341.9303813300003</v>
      </c>
      <c r="CG6" s="3139">
        <v>3178.6641871900001</v>
      </c>
      <c r="CH6" s="3139">
        <v>2501.5048986799998</v>
      </c>
      <c r="CI6" s="3139">
        <v>2676.6016772199996</v>
      </c>
      <c r="CJ6" s="3140">
        <v>2466.9213408699998</v>
      </c>
      <c r="CK6" s="3137">
        <v>2216.8274258699998</v>
      </c>
      <c r="CL6" s="3137">
        <v>1524.97148565</v>
      </c>
      <c r="CM6" s="3138">
        <v>1843.6316561799999</v>
      </c>
      <c r="CN6" s="3137">
        <v>1255.46054574</v>
      </c>
      <c r="CO6" s="3137">
        <v>1190.90200832</v>
      </c>
      <c r="CP6" s="3138">
        <v>1205.8812376000001</v>
      </c>
      <c r="CQ6" s="3137">
        <v>3437.40479104</v>
      </c>
      <c r="CR6" s="3137">
        <v>1542.0905324400001</v>
      </c>
      <c r="CS6" s="3138">
        <v>1066.35767173</v>
      </c>
      <c r="CT6" s="3138">
        <v>1147.98998407</v>
      </c>
      <c r="CU6" s="3138">
        <v>1611.9391595299999</v>
      </c>
      <c r="CV6" s="3138">
        <v>1227.94495953</v>
      </c>
      <c r="CW6" s="3135" t="s">
        <v>2291</v>
      </c>
      <c r="CX6" s="3141">
        <v>922.32917533999989</v>
      </c>
      <c r="CY6" s="3138">
        <v>970.80110439000009</v>
      </c>
      <c r="CZ6" s="3138">
        <v>817.51746379999997</v>
      </c>
      <c r="DA6" s="3138">
        <v>624.13522800999999</v>
      </c>
      <c r="DB6" s="3138">
        <v>704.65033337</v>
      </c>
      <c r="DC6" s="3138">
        <v>574.26022477000004</v>
      </c>
      <c r="DD6" s="3138">
        <v>1788.7893228599999</v>
      </c>
      <c r="DE6" s="3138">
        <v>873.83250812999995</v>
      </c>
      <c r="DF6" s="3138">
        <v>937.25660789000005</v>
      </c>
      <c r="DG6" s="3138">
        <v>648.20334928</v>
      </c>
      <c r="DH6" s="3138">
        <v>622.53032722</v>
      </c>
      <c r="DI6" s="3138">
        <v>696.18608417999997</v>
      </c>
      <c r="DJ6" s="3138">
        <v>789.90599012999996</v>
      </c>
      <c r="DK6" s="3138">
        <v>838.2896588000001</v>
      </c>
      <c r="DL6" s="3138">
        <v>571.35105958999998</v>
      </c>
      <c r="DM6" s="3138">
        <v>871.76311012999986</v>
      </c>
      <c r="DN6" s="3138">
        <v>436.45221846000004</v>
      </c>
      <c r="DO6" s="3138">
        <v>791.73213221999993</v>
      </c>
      <c r="DP6" s="3138">
        <v>1013.2222579600001</v>
      </c>
      <c r="DQ6" s="3138">
        <v>1030.6219425600002</v>
      </c>
      <c r="DR6" s="3138">
        <v>1255.87353431</v>
      </c>
      <c r="DS6" s="3138">
        <v>965.16060644000004</v>
      </c>
      <c r="DT6" s="3138">
        <v>794.81053386999997</v>
      </c>
      <c r="DU6" s="3138">
        <v>1009.9938808400001</v>
      </c>
      <c r="DV6" s="3135" t="s">
        <v>2291</v>
      </c>
      <c r="DW6" s="3141">
        <v>1124.9750155699999</v>
      </c>
      <c r="DX6" s="3138">
        <v>1156.3874098199999</v>
      </c>
      <c r="DY6" s="3138">
        <v>1228.4112498299999</v>
      </c>
      <c r="DZ6" s="3138">
        <v>1286.26437796</v>
      </c>
      <c r="EA6" s="3138">
        <v>1232.8759138199998</v>
      </c>
      <c r="EB6" s="3138">
        <v>1073.4128877099999</v>
      </c>
      <c r="EC6" s="3138">
        <v>1273.78251297</v>
      </c>
      <c r="ED6" s="3138">
        <v>1186.2490181799999</v>
      </c>
      <c r="EE6" s="3138">
        <v>1386.1620305299998</v>
      </c>
      <c r="EF6" s="3138">
        <v>824.35511173999998</v>
      </c>
      <c r="EG6" s="3138">
        <v>2136.4791415300001</v>
      </c>
      <c r="EH6" s="3138">
        <v>1318.19455346</v>
      </c>
      <c r="EI6" s="3135" t="s">
        <v>2291</v>
      </c>
      <c r="EJ6" s="3138">
        <v>1920.26614296</v>
      </c>
      <c r="EK6" s="3138">
        <v>1101.5841440899999</v>
      </c>
      <c r="EL6" s="3138">
        <v>1235.5695880599999</v>
      </c>
      <c r="EM6" s="3138">
        <v>1003.7353628899999</v>
      </c>
      <c r="EN6" s="3138">
        <v>1501.75973574</v>
      </c>
      <c r="EO6" s="3138">
        <v>1201.88303144</v>
      </c>
      <c r="EP6" s="3138">
        <v>1470.9588541099999</v>
      </c>
      <c r="EQ6" s="3138">
        <v>1223.5581452200001</v>
      </c>
      <c r="ER6" s="3138">
        <v>1559.00436408</v>
      </c>
    </row>
    <row r="7" spans="1:148" ht="20.25" customHeight="1">
      <c r="A7" s="3126" t="s">
        <v>2292</v>
      </c>
      <c r="B7" s="3127">
        <v>1519.83</v>
      </c>
      <c r="C7" s="3128">
        <v>354.43</v>
      </c>
      <c r="D7" s="3128">
        <v>325.08</v>
      </c>
      <c r="E7" s="3128">
        <v>411.71</v>
      </c>
      <c r="F7" s="3128">
        <v>225.61</v>
      </c>
      <c r="G7" s="3128">
        <v>135.28</v>
      </c>
      <c r="H7" s="3128">
        <v>196.26</v>
      </c>
      <c r="I7" s="3128">
        <v>262.88</v>
      </c>
      <c r="J7" s="3128">
        <v>289.33</v>
      </c>
      <c r="K7" s="3128">
        <v>261.2</v>
      </c>
      <c r="L7" s="3128">
        <v>429.22</v>
      </c>
      <c r="M7" s="3128">
        <v>217.61</v>
      </c>
      <c r="N7" s="3128">
        <v>135.65</v>
      </c>
      <c r="O7" s="3128">
        <v>219</v>
      </c>
      <c r="P7" s="3128">
        <v>1122.28</v>
      </c>
      <c r="Q7" s="3128">
        <v>1104.52</v>
      </c>
      <c r="R7" s="3128">
        <v>1067.25</v>
      </c>
      <c r="S7" s="3128">
        <v>-47.16</v>
      </c>
      <c r="T7" s="3128">
        <v>186.88</v>
      </c>
      <c r="U7" s="3128">
        <v>229.79</v>
      </c>
      <c r="V7" s="3128">
        <v>3095.23</v>
      </c>
      <c r="W7" s="3128">
        <v>92.8</v>
      </c>
      <c r="X7" s="3128">
        <v>132.69999999999999</v>
      </c>
      <c r="Y7" s="3129">
        <v>324.32</v>
      </c>
      <c r="Z7" s="3126" t="s">
        <v>2292</v>
      </c>
      <c r="AA7" s="3130">
        <v>305.97000000000003</v>
      </c>
      <c r="AB7" s="3131">
        <v>142.24</v>
      </c>
      <c r="AC7" s="3131">
        <v>69.043400379999994</v>
      </c>
      <c r="AD7" s="3131">
        <v>115.5302104</v>
      </c>
      <c r="AE7" s="3131">
        <v>91.66</v>
      </c>
      <c r="AF7" s="3131">
        <v>98.33</v>
      </c>
      <c r="AG7" s="3131">
        <v>133.26999999999998</v>
      </c>
      <c r="AH7" s="3131">
        <v>185.96960586</v>
      </c>
      <c r="AI7" s="3131">
        <v>292.57</v>
      </c>
      <c r="AJ7" s="3131">
        <v>109.99550010000002</v>
      </c>
      <c r="AK7" s="3131">
        <v>84.44</v>
      </c>
      <c r="AL7" s="3131">
        <v>55.110000000000007</v>
      </c>
      <c r="AM7" s="3131">
        <v>644.74999999999989</v>
      </c>
      <c r="AN7" s="3131">
        <v>79.700000000000017</v>
      </c>
      <c r="AO7" s="3131">
        <v>327.28999999999996</v>
      </c>
      <c r="AP7" s="3142">
        <v>149.82855326000001</v>
      </c>
      <c r="AQ7" s="3142">
        <v>100.10605001</v>
      </c>
      <c r="AR7" s="3142">
        <v>132.47</v>
      </c>
      <c r="AS7" s="3142">
        <v>824.1</v>
      </c>
      <c r="AT7" s="3142">
        <v>246.79000000000002</v>
      </c>
      <c r="AU7" s="3142">
        <v>678.39369333000002</v>
      </c>
      <c r="AV7" s="3142">
        <v>1240.81</v>
      </c>
      <c r="AW7" s="3142">
        <v>866.17</v>
      </c>
      <c r="AX7" s="3143">
        <v>586.66000000000008</v>
      </c>
      <c r="AY7" s="3126" t="s">
        <v>2292</v>
      </c>
      <c r="AZ7" s="3144">
        <v>120.67686353999999</v>
      </c>
      <c r="BA7" s="3142">
        <v>173.28</v>
      </c>
      <c r="BB7" s="3142">
        <v>191.79500000000002</v>
      </c>
      <c r="BC7" s="3142">
        <v>157.14999999999998</v>
      </c>
      <c r="BD7" s="3142">
        <v>96.6</v>
      </c>
      <c r="BE7" s="3142">
        <v>132.87</v>
      </c>
      <c r="BF7" s="3145">
        <v>494.24</v>
      </c>
      <c r="BG7" s="3133">
        <v>1420.03</v>
      </c>
      <c r="BH7" s="3133">
        <v>364.81</v>
      </c>
      <c r="BI7" s="3133">
        <v>218.69</v>
      </c>
      <c r="BJ7" s="3134">
        <v>740.80165539999996</v>
      </c>
      <c r="BK7" s="3133">
        <v>115.97000000000001</v>
      </c>
      <c r="BL7" s="3133">
        <v>162.89718345000003</v>
      </c>
      <c r="BM7" s="3133">
        <v>166.27424499999998</v>
      </c>
      <c r="BN7" s="3133">
        <v>205.12277343</v>
      </c>
      <c r="BO7" s="3133">
        <v>74.075353370000002</v>
      </c>
      <c r="BP7" s="3133">
        <v>99.01873261999998</v>
      </c>
      <c r="BQ7" s="3133">
        <v>68.413115169999998</v>
      </c>
      <c r="BR7" s="3133">
        <v>1525.1952627199998</v>
      </c>
      <c r="BS7" s="3133">
        <v>540.93767584</v>
      </c>
      <c r="BT7" s="3133">
        <v>269.24041399999999</v>
      </c>
      <c r="BU7" s="3133">
        <v>459.00906399999997</v>
      </c>
      <c r="BV7" s="3133">
        <v>399.39141410000002</v>
      </c>
      <c r="BW7" s="3134">
        <v>118.39067611999999</v>
      </c>
      <c r="BX7" s="3135" t="s">
        <v>2292</v>
      </c>
      <c r="BY7" s="3136">
        <v>173.19784086999999</v>
      </c>
      <c r="BZ7" s="3137">
        <v>143.65899951</v>
      </c>
      <c r="CA7" s="3138">
        <v>84.00871008</v>
      </c>
      <c r="CB7" s="3137">
        <v>159.91486347</v>
      </c>
      <c r="CC7" s="3137">
        <v>184.77003647000001</v>
      </c>
      <c r="CD7" s="3138">
        <v>1115.3264145599999</v>
      </c>
      <c r="CE7" s="3139">
        <v>1671.9943058200001</v>
      </c>
      <c r="CF7" s="3139">
        <v>418.10716388999998</v>
      </c>
      <c r="CG7" s="3140">
        <v>1050.5746160299998</v>
      </c>
      <c r="CH7" s="3139">
        <v>753.47965160000001</v>
      </c>
      <c r="CI7" s="3139">
        <v>1444.2135535800001</v>
      </c>
      <c r="CJ7" s="3140">
        <v>817.88129201000004</v>
      </c>
      <c r="CK7" s="3137">
        <v>225.16914914</v>
      </c>
      <c r="CL7" s="3137">
        <v>1029.5165666299999</v>
      </c>
      <c r="CM7" s="3138">
        <v>1466.8968437700003</v>
      </c>
      <c r="CN7" s="3137">
        <v>1603.9999541500001</v>
      </c>
      <c r="CO7" s="3137">
        <v>553.62404896999999</v>
      </c>
      <c r="CP7" s="3138">
        <v>1166.15644066</v>
      </c>
      <c r="CQ7" s="3137">
        <v>2874.7543076400002</v>
      </c>
      <c r="CR7" s="3137">
        <v>1055.95939856</v>
      </c>
      <c r="CS7" s="3138">
        <v>1134.4438562799999</v>
      </c>
      <c r="CT7" s="3138">
        <v>1673.2332839400001</v>
      </c>
      <c r="CU7" s="3138">
        <v>869.2754424200001</v>
      </c>
      <c r="CV7" s="3138">
        <v>605.03045386999997</v>
      </c>
      <c r="CW7" s="3135" t="s">
        <v>2292</v>
      </c>
      <c r="CX7" s="3141">
        <v>407.06887231000002</v>
      </c>
      <c r="CY7" s="3138">
        <v>250.72752894999999</v>
      </c>
      <c r="CZ7" s="3138">
        <v>793.86559927999997</v>
      </c>
      <c r="DA7" s="3138">
        <v>276.37460908999998</v>
      </c>
      <c r="DB7" s="3138">
        <v>1074.7688492</v>
      </c>
      <c r="DC7" s="3138">
        <v>1296.6231837694879</v>
      </c>
      <c r="DD7" s="3138">
        <v>337.57308070329771</v>
      </c>
      <c r="DE7" s="3138">
        <v>1238.8594904000001</v>
      </c>
      <c r="DF7" s="3138">
        <v>442.71709999999996</v>
      </c>
      <c r="DG7" s="3138">
        <v>448.62858709</v>
      </c>
      <c r="DH7" s="3138">
        <v>1629.3698846899999</v>
      </c>
      <c r="DI7" s="3138">
        <v>2689.12416132</v>
      </c>
      <c r="DJ7" s="3138">
        <v>1987.4881765299999</v>
      </c>
      <c r="DK7" s="3138">
        <v>1527.1562818500001</v>
      </c>
      <c r="DL7" s="3138">
        <v>801.51322470999992</v>
      </c>
      <c r="DM7" s="3138">
        <v>1939.23020668</v>
      </c>
      <c r="DN7" s="3138">
        <v>2327.4491336900001</v>
      </c>
      <c r="DO7" s="3138">
        <v>2952.8206755000001</v>
      </c>
      <c r="DP7" s="3138">
        <v>2601.88015756</v>
      </c>
      <c r="DQ7" s="3138">
        <v>3181.1296894699999</v>
      </c>
      <c r="DR7" s="3138">
        <v>3073.0973123600002</v>
      </c>
      <c r="DS7" s="3138">
        <v>2723.2272204299998</v>
      </c>
      <c r="DT7" s="3138">
        <v>6017.1488119300002</v>
      </c>
      <c r="DU7" s="3138">
        <v>2670.8376791000005</v>
      </c>
      <c r="DV7" s="3135" t="s">
        <v>2292</v>
      </c>
      <c r="DW7" s="3141">
        <v>3189.5046530100003</v>
      </c>
      <c r="DX7" s="3138">
        <v>6146.76134576</v>
      </c>
      <c r="DY7" s="3138">
        <v>3848.0656314100006</v>
      </c>
      <c r="DZ7" s="3138">
        <v>2951.7821522099998</v>
      </c>
      <c r="EA7" s="3138">
        <v>3140.1333286199997</v>
      </c>
      <c r="EB7" s="3138">
        <v>4133.0931053699996</v>
      </c>
      <c r="EC7" s="3138">
        <v>3448.6597883899999</v>
      </c>
      <c r="ED7" s="3138">
        <v>2771.1316695800001</v>
      </c>
      <c r="EE7" s="3138">
        <v>2853.3316207299999</v>
      </c>
      <c r="EF7" s="3138">
        <v>2047.3442217899999</v>
      </c>
      <c r="EG7" s="3138">
        <v>5925.0522022099995</v>
      </c>
      <c r="EH7" s="3138">
        <v>3739.6803442599999</v>
      </c>
      <c r="EI7" s="3135" t="s">
        <v>2292</v>
      </c>
      <c r="EJ7" s="3138">
        <v>3477.1426405699995</v>
      </c>
      <c r="EK7" s="3138">
        <v>4126.791492039999</v>
      </c>
      <c r="EL7" s="3138">
        <v>6522.6687721299995</v>
      </c>
      <c r="EM7" s="3138">
        <v>2848.9284194799998</v>
      </c>
      <c r="EN7" s="3138">
        <v>3485.2197379499999</v>
      </c>
      <c r="EO7" s="3138">
        <v>2394.1816095100003</v>
      </c>
      <c r="EP7" s="3138">
        <v>3276.8850205300005</v>
      </c>
      <c r="EQ7" s="3138">
        <v>2236.0198022499999</v>
      </c>
      <c r="ER7" s="3138">
        <v>2593.0128593700001</v>
      </c>
    </row>
    <row r="8" spans="1:148" ht="20.25" customHeight="1">
      <c r="A8" s="3146" t="s">
        <v>2293</v>
      </c>
      <c r="B8" s="3127">
        <v>0</v>
      </c>
      <c r="C8" s="3128">
        <v>0</v>
      </c>
      <c r="D8" s="3128">
        <v>0</v>
      </c>
      <c r="E8" s="3128">
        <v>0</v>
      </c>
      <c r="F8" s="3128">
        <v>0</v>
      </c>
      <c r="G8" s="3128">
        <v>0</v>
      </c>
      <c r="H8" s="3128">
        <v>0</v>
      </c>
      <c r="I8" s="3128">
        <v>0</v>
      </c>
      <c r="J8" s="3128">
        <v>0</v>
      </c>
      <c r="K8" s="3128">
        <v>0</v>
      </c>
      <c r="L8" s="3128">
        <v>0</v>
      </c>
      <c r="M8" s="3128">
        <v>0</v>
      </c>
      <c r="N8" s="3128">
        <v>0</v>
      </c>
      <c r="O8" s="3128">
        <v>0</v>
      </c>
      <c r="P8" s="3128">
        <v>0</v>
      </c>
      <c r="Q8" s="3128">
        <v>0</v>
      </c>
      <c r="R8" s="3128">
        <v>0</v>
      </c>
      <c r="S8" s="3128">
        <v>0</v>
      </c>
      <c r="T8" s="3128">
        <v>0</v>
      </c>
      <c r="U8" s="3128">
        <v>0</v>
      </c>
      <c r="V8" s="3128">
        <v>0</v>
      </c>
      <c r="W8" s="3128">
        <v>0</v>
      </c>
      <c r="X8" s="3128">
        <v>0</v>
      </c>
      <c r="Y8" s="3129">
        <v>0</v>
      </c>
      <c r="Z8" s="3146" t="s">
        <v>2293</v>
      </c>
      <c r="AA8" s="3130">
        <v>0</v>
      </c>
      <c r="AB8" s="3131"/>
      <c r="AC8" s="3131"/>
      <c r="AD8" s="3131"/>
      <c r="AE8" s="3131"/>
      <c r="AF8" s="3131"/>
      <c r="AG8" s="3131"/>
      <c r="AH8" s="3131"/>
      <c r="AI8" s="3131"/>
      <c r="AJ8" s="3131"/>
      <c r="AK8" s="3131"/>
      <c r="AL8" s="3131"/>
      <c r="AM8" s="3131"/>
      <c r="AN8" s="3131"/>
      <c r="AO8" s="3131"/>
      <c r="AP8" s="3142"/>
      <c r="AQ8" s="3142"/>
      <c r="AR8" s="3142"/>
      <c r="AS8" s="3142"/>
      <c r="AT8" s="3142"/>
      <c r="AU8" s="3128"/>
      <c r="AV8" s="3147"/>
      <c r="AW8" s="3147"/>
      <c r="AX8" s="3148"/>
      <c r="AY8" s="3146" t="s">
        <v>2293</v>
      </c>
      <c r="AZ8" s="3149"/>
      <c r="BA8" s="3147"/>
      <c r="BB8" s="3147"/>
      <c r="BC8" s="3147"/>
      <c r="BD8" s="3147"/>
      <c r="BE8" s="3147"/>
      <c r="BF8" s="3133"/>
      <c r="BG8" s="3133"/>
      <c r="BH8" s="3133"/>
      <c r="BI8" s="3133"/>
      <c r="BJ8" s="3134"/>
      <c r="BK8" s="3150">
        <v>0</v>
      </c>
      <c r="BL8" s="1276">
        <v>0</v>
      </c>
      <c r="BM8" s="1276">
        <v>0</v>
      </c>
      <c r="BN8" s="1276"/>
      <c r="BO8" s="1276"/>
      <c r="BP8" s="1276"/>
      <c r="BQ8" s="1276"/>
      <c r="BR8" s="1276"/>
      <c r="BS8" s="1276"/>
      <c r="BT8" s="1276"/>
      <c r="BU8" s="1276"/>
      <c r="BV8" s="1276"/>
      <c r="BW8" s="1277"/>
      <c r="BX8" s="3151" t="s">
        <v>2294</v>
      </c>
      <c r="BY8" s="2586"/>
      <c r="BZ8" s="1130"/>
      <c r="CA8" s="2587"/>
      <c r="CB8" s="1130"/>
      <c r="CC8" s="1130"/>
      <c r="CD8" s="2587"/>
      <c r="CE8" s="3139"/>
      <c r="CF8" s="3139"/>
      <c r="CG8" s="3140"/>
      <c r="CH8" s="3139"/>
      <c r="CI8" s="3139"/>
      <c r="CJ8" s="3140"/>
      <c r="CK8" s="1130"/>
      <c r="CL8" s="1130"/>
      <c r="CM8" s="2587"/>
      <c r="CN8" s="1130"/>
      <c r="CO8" s="1130"/>
      <c r="CP8" s="2587"/>
      <c r="CQ8" s="1130"/>
      <c r="CR8" s="1130"/>
      <c r="CS8" s="2587"/>
      <c r="CT8" s="2587"/>
      <c r="CU8" s="2587"/>
      <c r="CV8" s="2587"/>
      <c r="CW8" s="3151" t="s">
        <v>2294</v>
      </c>
      <c r="CX8" s="2597"/>
      <c r="CY8" s="2587"/>
      <c r="CZ8" s="2587"/>
      <c r="DA8" s="2587"/>
      <c r="DB8" s="2587"/>
      <c r="DC8" s="2587"/>
      <c r="DD8" s="2587"/>
      <c r="DE8" s="2587"/>
      <c r="DF8" s="2587"/>
      <c r="DG8" s="2587"/>
      <c r="DH8" s="2587"/>
      <c r="DI8" s="2587"/>
      <c r="DJ8" s="2587"/>
      <c r="DK8" s="2587"/>
      <c r="DL8" s="2587"/>
      <c r="DM8" s="2587"/>
      <c r="DN8" s="2587"/>
      <c r="DO8" s="2587"/>
      <c r="DP8" s="2587"/>
      <c r="DQ8" s="2587"/>
      <c r="DR8" s="2587"/>
      <c r="DS8" s="2587"/>
      <c r="DT8" s="2587"/>
      <c r="DU8" s="2587"/>
      <c r="DV8" s="3151" t="s">
        <v>2294</v>
      </c>
      <c r="DW8" s="3152"/>
      <c r="DX8" s="3153"/>
      <c r="DY8" s="3153"/>
      <c r="DZ8" s="3153"/>
      <c r="EA8" s="3153"/>
      <c r="EB8" s="3153"/>
      <c r="EC8" s="3153"/>
      <c r="ED8" s="3153"/>
      <c r="EE8" s="3153"/>
      <c r="EF8" s="3153"/>
      <c r="EG8" s="3153"/>
      <c r="EH8" s="3153"/>
      <c r="EI8" s="3151" t="s">
        <v>2294</v>
      </c>
      <c r="EJ8" s="3153"/>
      <c r="EK8" s="3153"/>
      <c r="EL8" s="3153"/>
      <c r="EM8" s="3153"/>
      <c r="EN8" s="3153">
        <v>0</v>
      </c>
      <c r="EO8" s="3153"/>
      <c r="EP8" s="3153"/>
      <c r="EQ8" s="3153"/>
      <c r="ER8" s="3153"/>
    </row>
    <row r="9" spans="1:148" ht="20.25" customHeight="1">
      <c r="A9" s="3146" t="s">
        <v>2295</v>
      </c>
      <c r="B9" s="3127">
        <v>350</v>
      </c>
      <c r="C9" s="3128">
        <v>150</v>
      </c>
      <c r="D9" s="3128">
        <v>150</v>
      </c>
      <c r="E9" s="3128">
        <v>0</v>
      </c>
      <c r="F9" s="3128">
        <v>100</v>
      </c>
      <c r="G9" s="3128">
        <v>0</v>
      </c>
      <c r="H9" s="3128">
        <v>0</v>
      </c>
      <c r="I9" s="3128">
        <v>0</v>
      </c>
      <c r="J9" s="3128">
        <v>0</v>
      </c>
      <c r="K9" s="3128">
        <v>0</v>
      </c>
      <c r="L9" s="3128">
        <v>100</v>
      </c>
      <c r="M9" s="3128">
        <v>0</v>
      </c>
      <c r="N9" s="3128">
        <v>2</v>
      </c>
      <c r="O9" s="3128">
        <v>0</v>
      </c>
      <c r="P9" s="3128">
        <v>867.12</v>
      </c>
      <c r="Q9" s="3128">
        <v>822.07</v>
      </c>
      <c r="R9" s="3128">
        <v>615.21</v>
      </c>
      <c r="S9" s="3128">
        <v>74.63</v>
      </c>
      <c r="T9" s="3128">
        <v>6.26</v>
      </c>
      <c r="U9" s="3128">
        <v>4.25</v>
      </c>
      <c r="V9" s="3128">
        <v>208.02</v>
      </c>
      <c r="W9" s="3128">
        <v>8.5</v>
      </c>
      <c r="X9" s="3128">
        <v>5.01</v>
      </c>
      <c r="Y9" s="3129">
        <v>185.76</v>
      </c>
      <c r="Z9" s="3146" t="s">
        <v>2295</v>
      </c>
      <c r="AA9" s="3130">
        <v>7.5</v>
      </c>
      <c r="AB9" s="3131">
        <v>0.3</v>
      </c>
      <c r="AC9" s="3131">
        <v>1.5</v>
      </c>
      <c r="AD9" s="3131">
        <v>0</v>
      </c>
      <c r="AE9" s="3131">
        <v>0</v>
      </c>
      <c r="AF9" s="3131"/>
      <c r="AG9" s="3131">
        <v>0</v>
      </c>
      <c r="AH9" s="3131">
        <v>0</v>
      </c>
      <c r="AI9" s="3131">
        <v>0</v>
      </c>
      <c r="AJ9" s="3131">
        <v>0</v>
      </c>
      <c r="AK9" s="3131">
        <v>0</v>
      </c>
      <c r="AL9" s="3131">
        <v>0</v>
      </c>
      <c r="AM9" s="3131">
        <v>0</v>
      </c>
      <c r="AN9" s="3131">
        <v>0</v>
      </c>
      <c r="AO9" s="3131">
        <v>0</v>
      </c>
      <c r="AP9" s="3142">
        <v>0</v>
      </c>
      <c r="AQ9" s="3142">
        <v>0</v>
      </c>
      <c r="AR9" s="3142">
        <v>0</v>
      </c>
      <c r="AS9" s="3142">
        <v>320</v>
      </c>
      <c r="AT9" s="3142">
        <v>40</v>
      </c>
      <c r="AU9" s="3142">
        <v>0</v>
      </c>
      <c r="AV9" s="3147">
        <v>900</v>
      </c>
      <c r="AW9" s="3131">
        <v>729.5</v>
      </c>
      <c r="AX9" s="3132">
        <v>283</v>
      </c>
      <c r="AY9" s="3146" t="s">
        <v>2295</v>
      </c>
      <c r="AZ9" s="3130">
        <v>0</v>
      </c>
      <c r="BA9" s="3131">
        <v>0</v>
      </c>
      <c r="BB9" s="3131">
        <v>0</v>
      </c>
      <c r="BC9" s="3131">
        <v>0</v>
      </c>
      <c r="BD9" s="3131">
        <v>0</v>
      </c>
      <c r="BE9" s="3131">
        <v>0</v>
      </c>
      <c r="BF9" s="3131"/>
      <c r="BG9" s="3133">
        <v>915</v>
      </c>
      <c r="BH9" s="3133"/>
      <c r="BI9" s="3150">
        <v>0</v>
      </c>
      <c r="BJ9" s="3134">
        <v>546.76582762999999</v>
      </c>
      <c r="BK9" s="3133"/>
      <c r="BL9" s="1276"/>
      <c r="BM9" s="1276">
        <v>7</v>
      </c>
      <c r="BN9" s="1276">
        <v>0</v>
      </c>
      <c r="BO9" s="1276"/>
      <c r="BP9" s="1276"/>
      <c r="BQ9" s="1276">
        <v>13</v>
      </c>
      <c r="BR9" s="1276">
        <v>0</v>
      </c>
      <c r="BS9" s="1276">
        <v>0</v>
      </c>
      <c r="BT9" s="1276">
        <v>0</v>
      </c>
      <c r="BU9" s="1276"/>
      <c r="BV9" s="1276"/>
      <c r="BW9" s="1277"/>
      <c r="BX9" s="3151" t="s">
        <v>2296</v>
      </c>
      <c r="BY9" s="2586">
        <v>0</v>
      </c>
      <c r="BZ9" s="1130">
        <v>0</v>
      </c>
      <c r="CA9" s="2587">
        <v>0</v>
      </c>
      <c r="CB9" s="1130">
        <v>50</v>
      </c>
      <c r="CC9" s="1130">
        <v>100</v>
      </c>
      <c r="CD9" s="2587">
        <v>120</v>
      </c>
      <c r="CE9" s="3139">
        <v>99.999970000000005</v>
      </c>
      <c r="CF9" s="3139">
        <v>50</v>
      </c>
      <c r="CG9" s="3140">
        <v>56</v>
      </c>
      <c r="CH9" s="3139">
        <v>224.99998500000001</v>
      </c>
      <c r="CI9" s="3139">
        <v>63.999985000000002</v>
      </c>
      <c r="CJ9" s="3140">
        <v>14</v>
      </c>
      <c r="CK9" s="1130">
        <v>50</v>
      </c>
      <c r="CL9" s="1130">
        <v>155.81104991999999</v>
      </c>
      <c r="CM9" s="2587">
        <v>68.005017980000005</v>
      </c>
      <c r="CN9" s="1130"/>
      <c r="CO9" s="1130"/>
      <c r="CP9" s="2587">
        <v>371.21919460999999</v>
      </c>
      <c r="CQ9" s="1130"/>
      <c r="CR9" s="1130"/>
      <c r="CS9" s="2587"/>
      <c r="CT9" s="2587"/>
      <c r="CU9" s="2587"/>
      <c r="CV9" s="2587"/>
      <c r="CW9" s="3151" t="s">
        <v>2296</v>
      </c>
      <c r="CX9" s="2597"/>
      <c r="CY9" s="2587"/>
      <c r="CZ9" s="2587"/>
      <c r="DA9" s="2587"/>
      <c r="DB9" s="2587"/>
      <c r="DC9" s="2587">
        <v>30</v>
      </c>
      <c r="DD9" s="2587"/>
      <c r="DE9" s="2587"/>
      <c r="DF9" s="2587"/>
      <c r="DG9" s="2587">
        <v>1.5049999999999999</v>
      </c>
      <c r="DH9" s="2587"/>
      <c r="DI9" s="2587">
        <v>104.82499249</v>
      </c>
      <c r="DJ9" s="2587">
        <v>650.00609999999995</v>
      </c>
      <c r="DK9" s="2587">
        <v>46.07458707</v>
      </c>
      <c r="DL9" s="2587">
        <v>145.84357821</v>
      </c>
      <c r="DM9" s="2587">
        <v>311.924466</v>
      </c>
      <c r="DN9" s="2587">
        <v>9.9600000000000009</v>
      </c>
      <c r="DO9" s="2587">
        <v>0</v>
      </c>
      <c r="DP9" s="2587">
        <v>2.524</v>
      </c>
      <c r="DQ9" s="2587">
        <v>473.65201001000003</v>
      </c>
      <c r="DR9" s="2587">
        <v>1357.16231397</v>
      </c>
      <c r="DS9" s="2587">
        <v>1291.14291716</v>
      </c>
      <c r="DT9" s="2587">
        <v>1008.88304498</v>
      </c>
      <c r="DU9" s="2587">
        <v>1187.47110606</v>
      </c>
      <c r="DV9" s="3151" t="s">
        <v>2297</v>
      </c>
      <c r="DW9" s="3152">
        <v>1951.85447967</v>
      </c>
      <c r="DX9" s="3153">
        <v>1252.3247489400001</v>
      </c>
      <c r="DY9" s="3153">
        <v>1660.2786880599999</v>
      </c>
      <c r="DZ9" s="3153">
        <v>991.44332596000004</v>
      </c>
      <c r="EA9" s="3153">
        <v>422.90257400000002</v>
      </c>
      <c r="EB9" s="3153">
        <v>882.79196258000002</v>
      </c>
      <c r="EC9" s="3153">
        <v>514.91347422000001</v>
      </c>
      <c r="ED9" s="3153">
        <v>480.03496645000001</v>
      </c>
      <c r="EE9" s="3153">
        <v>290.15551607999998</v>
      </c>
      <c r="EF9" s="3153">
        <v>68.986031420000003</v>
      </c>
      <c r="EG9" s="3153">
        <v>11.364762880000001</v>
      </c>
      <c r="EH9" s="3153">
        <v>248.41282888000001</v>
      </c>
      <c r="EI9" s="3151" t="s">
        <v>2297</v>
      </c>
      <c r="EJ9" s="3153">
        <v>722.37763526000003</v>
      </c>
      <c r="EK9" s="3153">
        <v>1809.5649380799998</v>
      </c>
      <c r="EL9" s="3153">
        <v>4195.2957285599996</v>
      </c>
      <c r="EM9" s="3153">
        <v>1354.72074445</v>
      </c>
      <c r="EN9" s="3153">
        <v>695.14782763000005</v>
      </c>
      <c r="EO9" s="3153">
        <v>499.39221189</v>
      </c>
      <c r="EP9" s="3153">
        <v>472.95889775000001</v>
      </c>
      <c r="EQ9" s="3153">
        <v>16.205002480000001</v>
      </c>
      <c r="ER9" s="3153">
        <v>73.154555000000002</v>
      </c>
    </row>
    <row r="10" spans="1:148" ht="20.25" customHeight="1">
      <c r="A10" s="3146" t="s">
        <v>2298</v>
      </c>
      <c r="B10" s="3127">
        <v>945</v>
      </c>
      <c r="C10" s="3128">
        <v>0</v>
      </c>
      <c r="D10" s="3128">
        <v>0</v>
      </c>
      <c r="E10" s="3128">
        <v>0</v>
      </c>
      <c r="F10" s="3128">
        <v>0</v>
      </c>
      <c r="G10" s="3128">
        <v>0</v>
      </c>
      <c r="H10" s="3128">
        <v>0</v>
      </c>
      <c r="I10" s="3128">
        <v>0</v>
      </c>
      <c r="J10" s="3128">
        <v>0</v>
      </c>
      <c r="K10" s="3128">
        <v>0</v>
      </c>
      <c r="L10" s="3128">
        <v>0</v>
      </c>
      <c r="M10" s="3128">
        <v>0</v>
      </c>
      <c r="N10" s="3128">
        <v>0</v>
      </c>
      <c r="O10" s="3128">
        <v>0</v>
      </c>
      <c r="P10" s="3128">
        <v>0</v>
      </c>
      <c r="Q10" s="3128">
        <v>0</v>
      </c>
      <c r="R10" s="3128">
        <v>0</v>
      </c>
      <c r="S10" s="3128">
        <v>0</v>
      </c>
      <c r="T10" s="3128">
        <v>0</v>
      </c>
      <c r="U10" s="3128">
        <v>0</v>
      </c>
      <c r="V10" s="3128">
        <v>0</v>
      </c>
      <c r="W10" s="3128">
        <v>0</v>
      </c>
      <c r="X10" s="3128">
        <v>0</v>
      </c>
      <c r="Y10" s="3129">
        <v>0</v>
      </c>
      <c r="Z10" s="3146" t="s">
        <v>2298</v>
      </c>
      <c r="AA10" s="3130"/>
      <c r="AB10" s="3131"/>
      <c r="AC10" s="3131"/>
      <c r="AD10" s="3131"/>
      <c r="AE10" s="3131"/>
      <c r="AF10" s="3131"/>
      <c r="AG10" s="3131"/>
      <c r="AH10" s="3131"/>
      <c r="AI10" s="3131"/>
      <c r="AJ10" s="3131"/>
      <c r="AK10" s="3131"/>
      <c r="AL10" s="3131"/>
      <c r="AM10" s="3131"/>
      <c r="AN10" s="3131"/>
      <c r="AO10" s="3131"/>
      <c r="AP10" s="3142"/>
      <c r="AQ10" s="3142"/>
      <c r="AR10" s="3142"/>
      <c r="AS10" s="3142">
        <v>0</v>
      </c>
      <c r="AT10" s="3142">
        <v>0</v>
      </c>
      <c r="AU10" s="3128">
        <v>300</v>
      </c>
      <c r="AV10" s="3142">
        <v>200</v>
      </c>
      <c r="AW10" s="3142">
        <v>0</v>
      </c>
      <c r="AX10" s="3143">
        <v>0</v>
      </c>
      <c r="AY10" s="3146" t="s">
        <v>2298</v>
      </c>
      <c r="AZ10" s="3144">
        <v>0</v>
      </c>
      <c r="BA10" s="3142">
        <v>0</v>
      </c>
      <c r="BB10" s="3142">
        <v>0</v>
      </c>
      <c r="BC10" s="3142">
        <v>0</v>
      </c>
      <c r="BD10" s="3142">
        <v>0</v>
      </c>
      <c r="BE10" s="3142">
        <v>0</v>
      </c>
      <c r="BF10" s="3133">
        <v>250</v>
      </c>
      <c r="BG10" s="3150">
        <v>0</v>
      </c>
      <c r="BH10" s="3150">
        <v>0</v>
      </c>
      <c r="BI10" s="3150">
        <v>0</v>
      </c>
      <c r="BJ10" s="3134"/>
      <c r="BK10" s="3150">
        <v>0</v>
      </c>
      <c r="BL10" s="1276"/>
      <c r="BM10" s="1276"/>
      <c r="BN10" s="1276"/>
      <c r="BO10" s="1276"/>
      <c r="BP10" s="1276"/>
      <c r="BQ10" s="1276"/>
      <c r="BR10" s="1276"/>
      <c r="BS10" s="1276"/>
      <c r="BT10" s="1276"/>
      <c r="BU10" s="1276"/>
      <c r="BV10" s="1276"/>
      <c r="BW10" s="1277"/>
      <c r="BX10" s="3151" t="s">
        <v>2299</v>
      </c>
      <c r="BY10" s="2586">
        <v>0</v>
      </c>
      <c r="BZ10" s="1130">
        <v>0</v>
      </c>
      <c r="CA10" s="2587">
        <v>0</v>
      </c>
      <c r="CB10" s="1130"/>
      <c r="CC10" s="1130"/>
      <c r="CD10" s="2587">
        <v>500</v>
      </c>
      <c r="CE10" s="3139">
        <v>1250</v>
      </c>
      <c r="CF10" s="3139">
        <v>0</v>
      </c>
      <c r="CG10" s="3140">
        <v>500</v>
      </c>
      <c r="CH10" s="3139">
        <v>25.05</v>
      </c>
      <c r="CI10" s="3139">
        <v>1250</v>
      </c>
      <c r="CJ10" s="3140">
        <v>500</v>
      </c>
      <c r="CK10" s="1130"/>
      <c r="CL10" s="1130">
        <v>800</v>
      </c>
      <c r="CM10" s="2587">
        <v>1210</v>
      </c>
      <c r="CN10" s="1130">
        <v>1050</v>
      </c>
      <c r="CO10" s="1130">
        <v>450</v>
      </c>
      <c r="CP10" s="2587">
        <v>550</v>
      </c>
      <c r="CQ10" s="1130">
        <v>500</v>
      </c>
      <c r="CR10" s="1130">
        <v>300</v>
      </c>
      <c r="CS10" s="2587">
        <v>500</v>
      </c>
      <c r="CT10" s="2587">
        <v>200</v>
      </c>
      <c r="CU10" s="2587">
        <v>150</v>
      </c>
      <c r="CV10" s="2587">
        <v>50</v>
      </c>
      <c r="CW10" s="3151" t="s">
        <v>2299</v>
      </c>
      <c r="CX10" s="2597"/>
      <c r="CY10" s="2587"/>
      <c r="CZ10" s="2587">
        <v>500</v>
      </c>
      <c r="DA10" s="2587">
        <v>0</v>
      </c>
      <c r="DB10" s="2587">
        <v>700</v>
      </c>
      <c r="DC10" s="2587">
        <v>650</v>
      </c>
      <c r="DD10" s="2587">
        <v>0</v>
      </c>
      <c r="DE10" s="2587">
        <v>750</v>
      </c>
      <c r="DF10" s="2587">
        <v>150</v>
      </c>
      <c r="DG10" s="2587"/>
      <c r="DH10" s="2587">
        <v>1305.0228649999999</v>
      </c>
      <c r="DI10" s="2587">
        <v>100</v>
      </c>
      <c r="DJ10" s="2587">
        <v>100</v>
      </c>
      <c r="DK10" s="2587"/>
      <c r="DL10" s="2587">
        <v>100</v>
      </c>
      <c r="DM10" s="2587">
        <v>12</v>
      </c>
      <c r="DN10" s="2587">
        <v>0</v>
      </c>
      <c r="DO10" s="2587">
        <v>1355</v>
      </c>
      <c r="DP10" s="2587">
        <v>750</v>
      </c>
      <c r="DQ10" s="2587">
        <v>350</v>
      </c>
      <c r="DR10" s="2587" t="s">
        <v>59</v>
      </c>
      <c r="DS10" s="2587" t="s">
        <v>59</v>
      </c>
      <c r="DT10" s="2587">
        <v>200</v>
      </c>
      <c r="DU10" s="2587">
        <v>60</v>
      </c>
      <c r="DV10" s="3151" t="s">
        <v>2299</v>
      </c>
      <c r="DW10" s="3152">
        <v>100</v>
      </c>
      <c r="DX10" s="3153">
        <v>200</v>
      </c>
      <c r="DY10" s="3153">
        <v>300</v>
      </c>
      <c r="DZ10" s="3153">
        <v>170.53561166999998</v>
      </c>
      <c r="EA10" s="3153">
        <v>1200</v>
      </c>
      <c r="EB10" s="3153">
        <v>1358.354587</v>
      </c>
      <c r="EC10" s="3153">
        <v>1002.94730549</v>
      </c>
      <c r="ED10" s="3153">
        <v>300</v>
      </c>
      <c r="EE10" s="3153">
        <v>300</v>
      </c>
      <c r="EF10" s="3153">
        <v>0</v>
      </c>
      <c r="EG10" s="3153">
        <v>800</v>
      </c>
      <c r="EH10" s="3153">
        <v>600</v>
      </c>
      <c r="EI10" s="3151" t="s">
        <v>2299</v>
      </c>
      <c r="EJ10" s="3153">
        <v>500</v>
      </c>
      <c r="EK10" s="3153">
        <v>575</v>
      </c>
      <c r="EL10" s="3153">
        <v>400</v>
      </c>
      <c r="EM10" s="3153" t="s">
        <v>59</v>
      </c>
      <c r="EN10" s="3153">
        <v>0</v>
      </c>
      <c r="EO10" s="3153">
        <v>250</v>
      </c>
      <c r="EP10" s="3153">
        <v>250</v>
      </c>
      <c r="EQ10" s="3153">
        <v>500</v>
      </c>
      <c r="ER10" s="3153"/>
    </row>
    <row r="11" spans="1:148" ht="20.25" customHeight="1">
      <c r="A11" s="3146" t="s">
        <v>2300</v>
      </c>
      <c r="B11" s="3127">
        <v>170.83</v>
      </c>
      <c r="C11" s="3128">
        <v>166.94</v>
      </c>
      <c r="D11" s="3128">
        <v>149.66</v>
      </c>
      <c r="E11" s="3128">
        <v>138.66</v>
      </c>
      <c r="F11" s="3128">
        <v>125.61</v>
      </c>
      <c r="G11" s="3128">
        <v>124.29</v>
      </c>
      <c r="H11" s="3128">
        <v>155.44</v>
      </c>
      <c r="I11" s="3128">
        <v>208.35</v>
      </c>
      <c r="J11" s="3128">
        <v>181.98</v>
      </c>
      <c r="K11" s="3128">
        <v>210.73</v>
      </c>
      <c r="L11" s="3128">
        <v>162.04</v>
      </c>
      <c r="M11" s="3128">
        <v>79.98</v>
      </c>
      <c r="N11" s="3128">
        <v>50.16</v>
      </c>
      <c r="O11" s="3128">
        <v>84.89</v>
      </c>
      <c r="P11" s="3128">
        <v>161.15</v>
      </c>
      <c r="Q11" s="3128">
        <v>45.62</v>
      </c>
      <c r="R11" s="3128">
        <v>45.89</v>
      </c>
      <c r="S11" s="3128">
        <v>-194.76</v>
      </c>
      <c r="T11" s="3128">
        <v>44.57</v>
      </c>
      <c r="U11" s="3128">
        <v>48.3</v>
      </c>
      <c r="V11" s="3128">
        <v>40.65</v>
      </c>
      <c r="W11" s="3128">
        <v>25.2</v>
      </c>
      <c r="X11" s="3128">
        <v>51.86</v>
      </c>
      <c r="Y11" s="3129">
        <v>84.06</v>
      </c>
      <c r="Z11" s="3146" t="s">
        <v>2300</v>
      </c>
      <c r="AA11" s="3130">
        <v>191.3</v>
      </c>
      <c r="AB11" s="3131">
        <v>71.73</v>
      </c>
      <c r="AC11" s="3131">
        <v>4.8134003799999991</v>
      </c>
      <c r="AD11" s="3131">
        <v>34.950210400000003</v>
      </c>
      <c r="AE11" s="3131">
        <v>34.51</v>
      </c>
      <c r="AF11" s="3131">
        <v>38.68</v>
      </c>
      <c r="AG11" s="3131">
        <v>37.659999999999997</v>
      </c>
      <c r="AH11" s="3131">
        <v>42.879605859999998</v>
      </c>
      <c r="AI11" s="3131">
        <v>14.54</v>
      </c>
      <c r="AJ11" s="3131">
        <v>40.955500100000002</v>
      </c>
      <c r="AK11" s="3131">
        <v>-15.72</v>
      </c>
      <c r="AL11" s="3131">
        <v>-0.05</v>
      </c>
      <c r="AM11" s="3131">
        <v>14.16</v>
      </c>
      <c r="AN11" s="3131">
        <v>6.57</v>
      </c>
      <c r="AO11" s="3131">
        <v>15.04</v>
      </c>
      <c r="AP11" s="3142">
        <v>32.518553259999997</v>
      </c>
      <c r="AQ11" s="3142">
        <v>31.988962969999999</v>
      </c>
      <c r="AR11" s="3142">
        <v>12.28</v>
      </c>
      <c r="AS11" s="3142">
        <v>26.86</v>
      </c>
      <c r="AT11" s="3142">
        <v>41.33</v>
      </c>
      <c r="AU11" s="3128">
        <v>2.8036933300000002</v>
      </c>
      <c r="AV11" s="3147">
        <v>4.33</v>
      </c>
      <c r="AW11" s="3131">
        <v>-10.47</v>
      </c>
      <c r="AX11" s="3132">
        <v>38.39</v>
      </c>
      <c r="AY11" s="3146" t="s">
        <v>2300</v>
      </c>
      <c r="AZ11" s="3130">
        <v>29.669863539999998</v>
      </c>
      <c r="BA11" s="3131">
        <v>11.4</v>
      </c>
      <c r="BB11" s="3131">
        <v>8.91</v>
      </c>
      <c r="BC11" s="3131">
        <v>17.11</v>
      </c>
      <c r="BD11" s="3131">
        <v>14.2</v>
      </c>
      <c r="BE11" s="3131">
        <v>7.9</v>
      </c>
      <c r="BF11" s="3133">
        <v>31.86</v>
      </c>
      <c r="BG11" s="3133">
        <v>18.71</v>
      </c>
      <c r="BH11" s="3133">
        <v>16.649999999999999</v>
      </c>
      <c r="BI11" s="3133">
        <v>5.25</v>
      </c>
      <c r="BJ11" s="3134">
        <v>20.106498030000001</v>
      </c>
      <c r="BK11" s="3133">
        <v>27.56</v>
      </c>
      <c r="BL11" s="1276">
        <v>-1.6066851099999999</v>
      </c>
      <c r="BM11" s="1276">
        <v>16.989999999999998</v>
      </c>
      <c r="BN11" s="2061">
        <v>12.501247530000001</v>
      </c>
      <c r="BO11" s="2061">
        <v>16.28435824</v>
      </c>
      <c r="BP11" s="2061">
        <v>9.3345658100000009</v>
      </c>
      <c r="BQ11" s="2061">
        <v>-23.18</v>
      </c>
      <c r="BR11" s="2061">
        <v>24.664999999999999</v>
      </c>
      <c r="BS11" s="2061">
        <v>-4.4999357400000006</v>
      </c>
      <c r="BT11" s="2061">
        <v>23.92</v>
      </c>
      <c r="BU11" s="2061">
        <v>19.47</v>
      </c>
      <c r="BV11" s="2061">
        <v>17.68</v>
      </c>
      <c r="BW11" s="2062">
        <v>-1.58</v>
      </c>
      <c r="BX11" s="3135" t="s">
        <v>2301</v>
      </c>
      <c r="BY11" s="3154">
        <v>18.557550840000001</v>
      </c>
      <c r="BZ11" s="3139">
        <v>11.75779582</v>
      </c>
      <c r="CA11" s="3155">
        <v>3.4178240799999999</v>
      </c>
      <c r="CB11" s="3139">
        <v>18.619126269999999</v>
      </c>
      <c r="CC11" s="3139">
        <v>17.980291999999999</v>
      </c>
      <c r="CD11" s="3155">
        <v>8.7403905500000008</v>
      </c>
      <c r="CE11" s="3139">
        <v>0.52178469000000005</v>
      </c>
      <c r="CF11" s="3139">
        <v>16.439250199999996</v>
      </c>
      <c r="CG11" s="3140">
        <v>14.785541550000001</v>
      </c>
      <c r="CH11" s="3139">
        <v>18.633559690000002</v>
      </c>
      <c r="CI11" s="3139">
        <v>32.407041880000001</v>
      </c>
      <c r="CJ11" s="3140">
        <v>10.29246691</v>
      </c>
      <c r="CK11" s="3139">
        <v>30.660306129999999</v>
      </c>
      <c r="CL11" s="3139">
        <v>-0.92802150999999999</v>
      </c>
      <c r="CM11" s="3155">
        <v>12.67318642</v>
      </c>
      <c r="CN11" s="3139">
        <v>5.7260709400000005</v>
      </c>
      <c r="CO11" s="3139">
        <v>13.250116109999999</v>
      </c>
      <c r="CP11" s="3155">
        <v>9.0281885899999992</v>
      </c>
      <c r="CQ11" s="3139">
        <v>18.384638510000002</v>
      </c>
      <c r="CR11" s="3139">
        <v>22.182257530000001</v>
      </c>
      <c r="CS11" s="3155">
        <v>3.75899166</v>
      </c>
      <c r="CT11" s="3155">
        <v>40.169043449999997</v>
      </c>
      <c r="CU11" s="3155">
        <v>13.658245019999999</v>
      </c>
      <c r="CV11" s="3155">
        <v>-5.6670680899999999</v>
      </c>
      <c r="CW11" s="3135" t="s">
        <v>2301</v>
      </c>
      <c r="CX11" s="1615">
        <v>33.203148519999999</v>
      </c>
      <c r="CY11" s="3155">
        <v>18.580490640000001</v>
      </c>
      <c r="CZ11" s="3155">
        <v>22.703670989999999</v>
      </c>
      <c r="DA11" s="3155">
        <v>14.872582960000001</v>
      </c>
      <c r="DB11" s="3155">
        <v>-5.8789495299999999</v>
      </c>
      <c r="DC11" s="3155">
        <v>36.711230360000002</v>
      </c>
      <c r="DD11" s="3155">
        <v>15.206300519999999</v>
      </c>
      <c r="DE11" s="3155">
        <v>0.49210583000000002</v>
      </c>
      <c r="DF11" s="3155">
        <v>16.644558329999999</v>
      </c>
      <c r="DG11" s="3155">
        <v>23.109286960000002</v>
      </c>
      <c r="DH11" s="3155">
        <v>36.538909520000004</v>
      </c>
      <c r="DI11" s="3155">
        <v>8.8689630800000003</v>
      </c>
      <c r="DJ11" s="3155">
        <v>13.098623869999999</v>
      </c>
      <c r="DK11" s="3155">
        <v>22.183451569999999</v>
      </c>
      <c r="DL11" s="3155">
        <v>12.41466293</v>
      </c>
      <c r="DM11" s="3155">
        <v>23.876710170000003</v>
      </c>
      <c r="DN11" s="3155">
        <v>25.620164210000002</v>
      </c>
      <c r="DO11" s="3155">
        <v>5.7758759599999996</v>
      </c>
      <c r="DP11" s="3155">
        <v>45.992144740000001</v>
      </c>
      <c r="DQ11" s="3155">
        <v>50.053061740000004</v>
      </c>
      <c r="DR11" s="3155">
        <v>26.87841336</v>
      </c>
      <c r="DS11" s="3155">
        <v>47.667878539999997</v>
      </c>
      <c r="DT11" s="3155">
        <v>32.915515890000002</v>
      </c>
      <c r="DU11" s="3155">
        <v>23.83368231</v>
      </c>
      <c r="DV11" s="3135" t="s">
        <v>2301</v>
      </c>
      <c r="DW11" s="1613">
        <v>27.288386879999997</v>
      </c>
      <c r="DX11" s="3156">
        <v>30.052912199999998</v>
      </c>
      <c r="DY11" s="3156">
        <v>68.274107569999998</v>
      </c>
      <c r="DZ11" s="3156">
        <v>55.757622909999995</v>
      </c>
      <c r="EA11" s="3156">
        <v>63.693338300000001</v>
      </c>
      <c r="EB11" s="3156">
        <v>65.870495579999996</v>
      </c>
      <c r="EC11" s="3156">
        <v>85.314686449999996</v>
      </c>
      <c r="ED11" s="3156">
        <v>63.883068620000003</v>
      </c>
      <c r="EE11" s="3156">
        <v>64.838643259999998</v>
      </c>
      <c r="EF11" s="3156">
        <v>101.22752884000001</v>
      </c>
      <c r="EG11" s="3156">
        <v>50.759580740000004</v>
      </c>
      <c r="EH11" s="3156">
        <v>77.969373010000012</v>
      </c>
      <c r="EI11" s="3135" t="s">
        <v>2301</v>
      </c>
      <c r="EJ11" s="3156">
        <v>137.64067187000001</v>
      </c>
      <c r="EK11" s="3156">
        <v>71.04766948000001</v>
      </c>
      <c r="EL11" s="3156">
        <v>59.197461020000006</v>
      </c>
      <c r="EM11" s="3156">
        <v>127.69979862999999</v>
      </c>
      <c r="EN11" s="3156">
        <v>80.172952540000011</v>
      </c>
      <c r="EO11" s="3156">
        <v>96.365936450000007</v>
      </c>
      <c r="EP11" s="3156">
        <v>115.31793884999999</v>
      </c>
      <c r="EQ11" s="3156">
        <v>48.9266389</v>
      </c>
      <c r="ER11" s="3156">
        <v>87.374128310000003</v>
      </c>
    </row>
    <row r="12" spans="1:148" ht="23.25" customHeight="1">
      <c r="A12" s="3146" t="s">
        <v>2302</v>
      </c>
      <c r="B12" s="3127"/>
      <c r="C12" s="3128"/>
      <c r="D12" s="3128"/>
      <c r="E12" s="3128"/>
      <c r="F12" s="3128"/>
      <c r="G12" s="3128"/>
      <c r="H12" s="3128"/>
      <c r="I12" s="3128"/>
      <c r="J12" s="3128"/>
      <c r="K12" s="3128"/>
      <c r="L12" s="3128"/>
      <c r="M12" s="3128"/>
      <c r="N12" s="3128"/>
      <c r="O12" s="3128"/>
      <c r="P12" s="3128"/>
      <c r="Q12" s="3128"/>
      <c r="R12" s="3128"/>
      <c r="S12" s="3128"/>
      <c r="T12" s="3128"/>
      <c r="U12" s="3128"/>
      <c r="V12" s="3128"/>
      <c r="W12" s="3128"/>
      <c r="X12" s="3128"/>
      <c r="Y12" s="3129"/>
      <c r="Z12" s="3146" t="s">
        <v>2302</v>
      </c>
      <c r="AA12" s="3130"/>
      <c r="AB12" s="3131"/>
      <c r="AC12" s="3131"/>
      <c r="AD12" s="3131"/>
      <c r="AE12" s="3131"/>
      <c r="AF12" s="3131"/>
      <c r="AG12" s="3131"/>
      <c r="AH12" s="3131"/>
      <c r="AI12" s="3131"/>
      <c r="AJ12" s="3131"/>
      <c r="AK12" s="3131"/>
      <c r="AL12" s="3131"/>
      <c r="AM12" s="3131"/>
      <c r="AN12" s="3131"/>
      <c r="AO12" s="3131"/>
      <c r="AP12" s="3142"/>
      <c r="AQ12" s="3142"/>
      <c r="AR12" s="3142"/>
      <c r="AS12" s="3142"/>
      <c r="AT12" s="3142"/>
      <c r="AU12" s="3128"/>
      <c r="AV12" s="3147"/>
      <c r="AW12" s="3131"/>
      <c r="AX12" s="3132"/>
      <c r="AY12" s="3146" t="s">
        <v>2302</v>
      </c>
      <c r="AZ12" s="3130">
        <v>7.0000000000000001E-3</v>
      </c>
      <c r="BA12" s="3131">
        <v>0.26</v>
      </c>
      <c r="BB12" s="3131">
        <v>3.5000000000000003E-2</v>
      </c>
      <c r="BC12" s="3131">
        <v>0</v>
      </c>
      <c r="BD12" s="3131">
        <v>0</v>
      </c>
      <c r="BE12" s="3131">
        <v>0.42</v>
      </c>
      <c r="BF12" s="3133">
        <v>0.35</v>
      </c>
      <c r="BG12" s="3133">
        <v>0.01</v>
      </c>
      <c r="BH12" s="3133">
        <v>0.02</v>
      </c>
      <c r="BI12" s="3133">
        <v>0.51</v>
      </c>
      <c r="BJ12" s="3134">
        <v>2.9977549999999999E-2</v>
      </c>
      <c r="BK12" s="3150">
        <v>0</v>
      </c>
      <c r="BL12" s="2061">
        <v>1.8553360000000001E-2</v>
      </c>
      <c r="BM12" s="2061">
        <v>5.4245000000000002E-2</v>
      </c>
      <c r="BN12" s="2061">
        <v>0.16023264000000001</v>
      </c>
      <c r="BO12" s="2061">
        <v>2.3845669999999999E-2</v>
      </c>
      <c r="BP12" s="2061">
        <v>2.1286419999999997E-2</v>
      </c>
      <c r="BQ12" s="2061">
        <v>1.3115170000000001E-2</v>
      </c>
      <c r="BR12" s="2061">
        <v>9.0262720000000005E-2</v>
      </c>
      <c r="BS12" s="2061">
        <v>2.489046E-2</v>
      </c>
      <c r="BT12" s="2061">
        <v>4.1399999999999998E-4</v>
      </c>
      <c r="BU12" s="2061">
        <v>6.9064E-2</v>
      </c>
      <c r="BV12" s="2061">
        <v>4.1414099999999995E-2</v>
      </c>
      <c r="BW12" s="2062">
        <v>6.7612E-4</v>
      </c>
      <c r="BX12" s="3135" t="s">
        <v>2303</v>
      </c>
      <c r="BY12" s="3154">
        <v>4.9063410000000002E-2</v>
      </c>
      <c r="BZ12" s="3139">
        <v>2.4790610000000001E-2</v>
      </c>
      <c r="CA12" s="3155">
        <v>2.0917749999999999E-2</v>
      </c>
      <c r="CB12" s="3139">
        <v>2.150343E-2</v>
      </c>
      <c r="CC12" s="3139">
        <v>0</v>
      </c>
      <c r="CD12" s="3155">
        <v>0</v>
      </c>
      <c r="CE12" s="3139">
        <v>2.9512900000000002E-2</v>
      </c>
      <c r="CF12" s="3139">
        <v>0.26473342999999999</v>
      </c>
      <c r="CG12" s="3140">
        <v>0</v>
      </c>
      <c r="CH12" s="3139">
        <v>2.89196E-2</v>
      </c>
      <c r="CI12" s="3139">
        <v>32.239071510000002</v>
      </c>
      <c r="CJ12" s="3140">
        <v>0</v>
      </c>
      <c r="CK12" s="3139">
        <v>0.11997242</v>
      </c>
      <c r="CL12" s="3139">
        <v>5.5411000000000002E-4</v>
      </c>
      <c r="CM12" s="3155">
        <v>4.3894030000000001E-2</v>
      </c>
      <c r="CN12" s="3139">
        <v>4.1696489999999996E-2</v>
      </c>
      <c r="CO12" s="3139">
        <v>2.12724E-2</v>
      </c>
      <c r="CP12" s="3155">
        <v>1.5385280000000001E-2</v>
      </c>
      <c r="CQ12" s="3139">
        <v>3.7791370000000005E-2</v>
      </c>
      <c r="CR12" s="3139"/>
      <c r="CS12" s="3155"/>
      <c r="CT12" s="3155"/>
      <c r="CU12" s="3155"/>
      <c r="CV12" s="3155"/>
      <c r="CW12" s="3135" t="s">
        <v>2303</v>
      </c>
      <c r="CX12" s="1615">
        <v>3.9848849999999998E-2</v>
      </c>
      <c r="CY12" s="3155">
        <v>1.5794139999999998E-2</v>
      </c>
      <c r="CZ12" s="3155">
        <v>1.2797100000000001E-3</v>
      </c>
      <c r="DA12" s="3155">
        <v>8.0248800000000009E-2</v>
      </c>
      <c r="DB12" s="3155">
        <v>1.7659459999999998E-2</v>
      </c>
      <c r="DC12" s="3155">
        <v>7.4809999999999997E-5</v>
      </c>
      <c r="DD12" s="3155">
        <v>8.3610550000000006E-2</v>
      </c>
      <c r="DE12" s="3155"/>
      <c r="DF12" s="3155"/>
      <c r="DG12" s="3155"/>
      <c r="DH12" s="3155"/>
      <c r="DI12" s="3155"/>
      <c r="DJ12" s="3155"/>
      <c r="DK12" s="3155"/>
      <c r="DL12" s="3155">
        <v>0</v>
      </c>
      <c r="DM12" s="3155">
        <v>0</v>
      </c>
      <c r="DN12" s="3155">
        <v>0</v>
      </c>
      <c r="DO12" s="3155">
        <v>0</v>
      </c>
      <c r="DP12" s="3155" t="s">
        <v>59</v>
      </c>
      <c r="DQ12" s="3155" t="s">
        <v>59</v>
      </c>
      <c r="DR12" s="3155"/>
      <c r="DS12" s="3155"/>
      <c r="DT12" s="3155"/>
      <c r="DU12" s="3155"/>
      <c r="DV12" s="3135" t="s">
        <v>2303</v>
      </c>
      <c r="DW12" s="1613"/>
      <c r="DX12" s="3156"/>
      <c r="DY12" s="3156"/>
      <c r="DZ12" s="3156">
        <v>0</v>
      </c>
      <c r="EA12" s="3156">
        <v>0</v>
      </c>
      <c r="EB12" s="3156"/>
      <c r="EC12" s="3156"/>
      <c r="ED12" s="3156"/>
      <c r="EE12" s="3156"/>
      <c r="EF12" s="3156"/>
      <c r="EG12" s="3156"/>
      <c r="EH12" s="3156"/>
      <c r="EI12" s="3135" t="s">
        <v>2303</v>
      </c>
      <c r="EJ12" s="3156"/>
      <c r="EK12" s="3156"/>
      <c r="EL12" s="3156"/>
      <c r="EM12" s="3156"/>
      <c r="EN12" s="3156"/>
      <c r="EO12" s="3156"/>
      <c r="EP12" s="3156"/>
      <c r="EQ12" s="3156"/>
      <c r="ER12" s="3156"/>
    </row>
    <row r="13" spans="1:148" ht="29.25" customHeight="1">
      <c r="A13" s="3157" t="s">
        <v>2304</v>
      </c>
      <c r="B13" s="3127"/>
      <c r="C13" s="3128"/>
      <c r="D13" s="3128"/>
      <c r="E13" s="3128"/>
      <c r="F13" s="3128"/>
      <c r="G13" s="3128"/>
      <c r="H13" s="3128"/>
      <c r="I13" s="3128"/>
      <c r="J13" s="3128"/>
      <c r="K13" s="3128"/>
      <c r="L13" s="3128"/>
      <c r="M13" s="3128"/>
      <c r="N13" s="3128">
        <v>0</v>
      </c>
      <c r="O13" s="3128">
        <v>0</v>
      </c>
      <c r="P13" s="3128">
        <v>0</v>
      </c>
      <c r="Q13" s="3128">
        <v>0</v>
      </c>
      <c r="R13" s="3128">
        <v>0</v>
      </c>
      <c r="S13" s="3128">
        <v>0</v>
      </c>
      <c r="T13" s="3128">
        <v>0</v>
      </c>
      <c r="U13" s="3128">
        <v>0</v>
      </c>
      <c r="V13" s="3128">
        <v>2410.7399999999998</v>
      </c>
      <c r="W13" s="3128">
        <v>0</v>
      </c>
      <c r="X13" s="3128">
        <v>0</v>
      </c>
      <c r="Y13" s="3129">
        <v>0</v>
      </c>
      <c r="Z13" s="3157" t="s">
        <v>2304</v>
      </c>
      <c r="AA13" s="3130"/>
      <c r="AB13" s="3131"/>
      <c r="AC13" s="3131"/>
      <c r="AD13" s="3131"/>
      <c r="AE13" s="3131"/>
      <c r="AF13" s="3131"/>
      <c r="AG13" s="3131">
        <v>0</v>
      </c>
      <c r="AH13" s="3131">
        <v>0</v>
      </c>
      <c r="AI13" s="3131">
        <v>0</v>
      </c>
      <c r="AJ13" s="3131">
        <v>0</v>
      </c>
      <c r="AK13" s="3131"/>
      <c r="AL13" s="3131"/>
      <c r="AM13" s="3131"/>
      <c r="AN13" s="3131"/>
      <c r="AO13" s="3131"/>
      <c r="AP13" s="3142"/>
      <c r="AQ13" s="3147"/>
      <c r="AR13" s="3147"/>
      <c r="AS13" s="3147"/>
      <c r="AT13" s="3147"/>
      <c r="AU13" s="3128"/>
      <c r="AV13" s="3147"/>
      <c r="AW13" s="3131"/>
      <c r="AX13" s="3132"/>
      <c r="AY13" s="3157" t="s">
        <v>2304</v>
      </c>
      <c r="AZ13" s="3130">
        <v>0</v>
      </c>
      <c r="BA13" s="3131">
        <v>0</v>
      </c>
      <c r="BB13" s="3131">
        <v>0</v>
      </c>
      <c r="BC13" s="3131"/>
      <c r="BD13" s="3131"/>
      <c r="BE13" s="3131"/>
      <c r="BF13" s="3133"/>
      <c r="BG13" s="3133"/>
      <c r="BH13" s="3133"/>
      <c r="BI13" s="3133"/>
      <c r="BJ13" s="3158">
        <v>0</v>
      </c>
      <c r="BK13" s="3150">
        <v>0</v>
      </c>
      <c r="BL13" s="1276"/>
      <c r="BM13" s="1276"/>
      <c r="BN13" s="1276"/>
      <c r="BO13" s="1276"/>
      <c r="BP13" s="1276"/>
      <c r="BQ13" s="1276"/>
      <c r="BR13" s="1276"/>
      <c r="BS13" s="1276"/>
      <c r="BT13" s="1276"/>
      <c r="BU13" s="1276"/>
      <c r="BV13" s="1276"/>
      <c r="BW13" s="1277"/>
      <c r="BX13" s="3135" t="s">
        <v>2305</v>
      </c>
      <c r="BY13" s="2586"/>
      <c r="BZ13" s="1130"/>
      <c r="CA13" s="2587"/>
      <c r="CB13" s="1130"/>
      <c r="CC13" s="1130"/>
      <c r="CD13" s="2587"/>
      <c r="CE13" s="1130"/>
      <c r="CF13" s="1130">
        <v>0</v>
      </c>
      <c r="CG13" s="2643">
        <v>0</v>
      </c>
      <c r="CH13" s="1130">
        <v>0</v>
      </c>
      <c r="CI13" s="1130">
        <v>0</v>
      </c>
      <c r="CJ13" s="2643">
        <v>0</v>
      </c>
      <c r="CK13" s="1276"/>
      <c r="CL13" s="1130"/>
      <c r="CM13" s="2587"/>
      <c r="CN13" s="1130"/>
      <c r="CO13" s="1130"/>
      <c r="CP13" s="2587">
        <v>0</v>
      </c>
      <c r="CQ13" s="1130">
        <v>0</v>
      </c>
      <c r="CR13" s="1130">
        <v>0</v>
      </c>
      <c r="CS13" s="2587">
        <v>0</v>
      </c>
      <c r="CT13" s="2587">
        <v>0</v>
      </c>
      <c r="CU13" s="2587">
        <v>0</v>
      </c>
      <c r="CV13" s="2587">
        <v>0</v>
      </c>
      <c r="CW13" s="3135" t="s">
        <v>2306</v>
      </c>
      <c r="CX13" s="1615"/>
      <c r="CY13" s="3155"/>
      <c r="CZ13" s="3155"/>
      <c r="DA13" s="3155">
        <v>0</v>
      </c>
      <c r="DB13" s="3155">
        <v>0</v>
      </c>
      <c r="DC13" s="3155">
        <v>0</v>
      </c>
      <c r="DD13" s="3155">
        <v>0</v>
      </c>
      <c r="DE13" s="3155"/>
      <c r="DF13" s="3155"/>
      <c r="DG13" s="3155"/>
      <c r="DH13" s="3155"/>
      <c r="DI13" s="3155"/>
      <c r="DJ13" s="3155">
        <v>0</v>
      </c>
      <c r="DK13" s="3155">
        <v>0</v>
      </c>
      <c r="DL13" s="3155">
        <v>0</v>
      </c>
      <c r="DM13" s="3155">
        <v>0</v>
      </c>
      <c r="DN13" s="3155">
        <v>0</v>
      </c>
      <c r="DO13" s="3155">
        <v>0</v>
      </c>
      <c r="DP13" s="3155" t="s">
        <v>59</v>
      </c>
      <c r="DQ13" s="3155" t="s">
        <v>59</v>
      </c>
      <c r="DR13" s="3155"/>
      <c r="DS13" s="3155"/>
      <c r="DT13" s="3155"/>
      <c r="DU13" s="3155"/>
      <c r="DV13" s="3135" t="s">
        <v>2305</v>
      </c>
      <c r="DW13" s="1613"/>
      <c r="DX13" s="3156"/>
      <c r="DY13" s="3156"/>
      <c r="DZ13" s="3156">
        <v>0</v>
      </c>
      <c r="EA13" s="3156">
        <v>0</v>
      </c>
      <c r="EB13" s="3156"/>
      <c r="EC13" s="3156"/>
      <c r="ED13" s="3156"/>
      <c r="EE13" s="3156"/>
      <c r="EF13" s="3156"/>
      <c r="EG13" s="3156"/>
      <c r="EH13" s="3156"/>
      <c r="EI13" s="3135" t="s">
        <v>2305</v>
      </c>
      <c r="EJ13" s="3156"/>
      <c r="EK13" s="3156"/>
      <c r="EL13" s="3156"/>
      <c r="EM13" s="3156"/>
      <c r="EN13" s="3156"/>
      <c r="EO13" s="3156"/>
      <c r="EP13" s="3156"/>
      <c r="EQ13" s="3156"/>
      <c r="ER13" s="3156"/>
    </row>
    <row r="14" spans="1:148" ht="20.25" customHeight="1">
      <c r="A14" s="3146" t="s">
        <v>2307</v>
      </c>
      <c r="B14" s="3127">
        <v>54</v>
      </c>
      <c r="C14" s="3128">
        <v>37.49</v>
      </c>
      <c r="D14" s="3128">
        <v>25.42</v>
      </c>
      <c r="E14" s="3128">
        <v>273.05</v>
      </c>
      <c r="F14" s="3128">
        <v>0</v>
      </c>
      <c r="G14" s="3128">
        <v>10.99</v>
      </c>
      <c r="H14" s="3128">
        <v>40.82</v>
      </c>
      <c r="I14" s="3128">
        <v>54.53</v>
      </c>
      <c r="J14" s="3128">
        <v>107.35</v>
      </c>
      <c r="K14" s="3128">
        <v>50.47</v>
      </c>
      <c r="L14" s="3128">
        <v>167.18</v>
      </c>
      <c r="M14" s="3128">
        <v>137.63</v>
      </c>
      <c r="N14" s="3128">
        <v>83.49</v>
      </c>
      <c r="O14" s="3128">
        <v>134.11000000000001</v>
      </c>
      <c r="P14" s="3128">
        <v>94.01</v>
      </c>
      <c r="Q14" s="3128">
        <v>236.83</v>
      </c>
      <c r="R14" s="3128">
        <v>406.15</v>
      </c>
      <c r="S14" s="3128">
        <v>72.97</v>
      </c>
      <c r="T14" s="3128">
        <v>136.05000000000001</v>
      </c>
      <c r="U14" s="3128">
        <v>177.24</v>
      </c>
      <c r="V14" s="3128">
        <v>435.82</v>
      </c>
      <c r="W14" s="3128">
        <v>59.1</v>
      </c>
      <c r="X14" s="3128">
        <v>75.83</v>
      </c>
      <c r="Y14" s="3129">
        <v>54.5</v>
      </c>
      <c r="Z14" s="3146" t="s">
        <v>2307</v>
      </c>
      <c r="AA14" s="3130">
        <v>107.17</v>
      </c>
      <c r="AB14" s="3131">
        <v>70.210000000000008</v>
      </c>
      <c r="AC14" s="3131">
        <v>62.73</v>
      </c>
      <c r="AD14" s="3131">
        <v>80.58</v>
      </c>
      <c r="AE14" s="3131">
        <v>57.150000000000006</v>
      </c>
      <c r="AF14" s="3131">
        <v>59.65</v>
      </c>
      <c r="AG14" s="3131">
        <v>95.61</v>
      </c>
      <c r="AH14" s="3131">
        <v>143.09</v>
      </c>
      <c r="AI14" s="3131">
        <v>278.02999999999997</v>
      </c>
      <c r="AJ14" s="3131">
        <v>69.040000000000006</v>
      </c>
      <c r="AK14" s="3131">
        <v>100.16</v>
      </c>
      <c r="AL14" s="3131">
        <v>55.160000000000004</v>
      </c>
      <c r="AM14" s="3131">
        <v>630.58999999999992</v>
      </c>
      <c r="AN14" s="3131">
        <v>73.13000000000001</v>
      </c>
      <c r="AO14" s="3128">
        <v>312.24999999999994</v>
      </c>
      <c r="AP14" s="3128">
        <v>117.31</v>
      </c>
      <c r="AQ14" s="3128">
        <v>68.117087040000001</v>
      </c>
      <c r="AR14" s="3128">
        <v>120.19</v>
      </c>
      <c r="AS14" s="3128">
        <v>477.24</v>
      </c>
      <c r="AT14" s="3128">
        <v>165.46</v>
      </c>
      <c r="AU14" s="3142">
        <v>375.59000000000003</v>
      </c>
      <c r="AV14" s="3147">
        <v>136.47999999999999</v>
      </c>
      <c r="AW14" s="3131">
        <v>147.13999999999999</v>
      </c>
      <c r="AX14" s="3132">
        <v>265.27000000000004</v>
      </c>
      <c r="AY14" s="3146" t="s">
        <v>2307</v>
      </c>
      <c r="AZ14" s="3130">
        <v>90.999999999999986</v>
      </c>
      <c r="BA14" s="3131">
        <v>161.62</v>
      </c>
      <c r="BB14" s="3131">
        <v>182.85000000000002</v>
      </c>
      <c r="BC14" s="3131">
        <v>140.04</v>
      </c>
      <c r="BD14" s="3131">
        <v>82.399999999999991</v>
      </c>
      <c r="BE14" s="3131">
        <v>124.55</v>
      </c>
      <c r="BF14" s="3133">
        <v>212.03</v>
      </c>
      <c r="BG14" s="3133">
        <v>486.31</v>
      </c>
      <c r="BH14" s="3133">
        <v>348.14</v>
      </c>
      <c r="BI14" s="3133">
        <v>212.93</v>
      </c>
      <c r="BJ14" s="3134">
        <v>173.89935218999997</v>
      </c>
      <c r="BK14" s="3133">
        <v>88.410000000000011</v>
      </c>
      <c r="BL14" s="2061">
        <v>164.48531520000003</v>
      </c>
      <c r="BM14" s="2061">
        <v>142.22999999999999</v>
      </c>
      <c r="BN14" s="2061">
        <v>192.46129325999999</v>
      </c>
      <c r="BO14" s="2061">
        <v>57.767149459999999</v>
      </c>
      <c r="BP14" s="2061">
        <v>89.662880389999984</v>
      </c>
      <c r="BQ14" s="2061">
        <v>78.58</v>
      </c>
      <c r="BR14" s="2061">
        <v>514.89</v>
      </c>
      <c r="BS14" s="2061">
        <v>545.41272112000001</v>
      </c>
      <c r="BT14" s="2061">
        <v>245.32</v>
      </c>
      <c r="BU14" s="2061">
        <v>439.46999999999997</v>
      </c>
      <c r="BV14" s="2061">
        <v>381.67</v>
      </c>
      <c r="BW14" s="2062">
        <v>119.97</v>
      </c>
      <c r="BX14" s="3135" t="s">
        <v>2308</v>
      </c>
      <c r="BY14" s="3154">
        <v>0</v>
      </c>
      <c r="BZ14" s="3139">
        <v>0</v>
      </c>
      <c r="CA14" s="3155">
        <v>0</v>
      </c>
      <c r="CB14" s="3139"/>
      <c r="CC14" s="3139"/>
      <c r="CD14" s="3155">
        <v>7.3963170099999997</v>
      </c>
      <c r="CE14" s="1130">
        <v>0</v>
      </c>
      <c r="CF14" s="1130">
        <v>0</v>
      </c>
      <c r="CG14" s="2643"/>
      <c r="CH14" s="1130">
        <v>0</v>
      </c>
      <c r="CI14" s="1130">
        <v>0</v>
      </c>
      <c r="CJ14" s="2643">
        <v>1.5825300900000001</v>
      </c>
      <c r="CK14" s="3139">
        <v>1.1279370900000001</v>
      </c>
      <c r="CL14" s="3139">
        <v>0.21473043999999999</v>
      </c>
      <c r="CM14" s="3155"/>
      <c r="CN14" s="3139"/>
      <c r="CO14" s="3139"/>
      <c r="CP14" s="3155"/>
      <c r="CQ14" s="3139"/>
      <c r="CR14" s="3139"/>
      <c r="CS14" s="3155">
        <v>2.406875E-2</v>
      </c>
      <c r="CT14" s="3155"/>
      <c r="CU14" s="3155"/>
      <c r="CV14" s="3155">
        <v>0.15338299999999999</v>
      </c>
      <c r="CW14" s="3135" t="s">
        <v>2309</v>
      </c>
      <c r="CX14" s="1615"/>
      <c r="CY14" s="3155"/>
      <c r="CZ14" s="3155"/>
      <c r="DA14" s="3155"/>
      <c r="DB14" s="3155"/>
      <c r="DC14" s="3155"/>
      <c r="DD14" s="3155"/>
      <c r="DE14" s="3155"/>
      <c r="DF14" s="3155">
        <v>25.592105</v>
      </c>
      <c r="DG14" s="3155"/>
      <c r="DH14" s="3155">
        <v>15.0825</v>
      </c>
      <c r="DI14" s="3155">
        <v>8.0250000000000004</v>
      </c>
      <c r="DJ14" s="3155">
        <v>0</v>
      </c>
      <c r="DK14" s="3155">
        <v>10</v>
      </c>
      <c r="DL14" s="3155">
        <v>0</v>
      </c>
      <c r="DM14" s="3155">
        <v>0</v>
      </c>
      <c r="DN14" s="3155">
        <v>0</v>
      </c>
      <c r="DO14" s="3155">
        <v>0</v>
      </c>
      <c r="DP14" s="3155">
        <v>67.767202159999997</v>
      </c>
      <c r="DQ14" s="3155">
        <v>427.42206399999998</v>
      </c>
      <c r="DR14" s="3155">
        <v>301.00035700000001</v>
      </c>
      <c r="DS14" s="3155">
        <v>452.34779872000001</v>
      </c>
      <c r="DT14" s="3155">
        <v>428.04721202999997</v>
      </c>
      <c r="DU14" s="3155">
        <v>234.00167999999999</v>
      </c>
      <c r="DV14" s="3135" t="s">
        <v>2309</v>
      </c>
      <c r="DW14" s="1613">
        <v>189.0129</v>
      </c>
      <c r="DX14" s="3156">
        <v>250</v>
      </c>
      <c r="DY14" s="3156">
        <v>218</v>
      </c>
      <c r="DZ14" s="3156">
        <v>282</v>
      </c>
      <c r="EA14" s="3156">
        <v>250</v>
      </c>
      <c r="EB14" s="3156">
        <v>359.27555000000001</v>
      </c>
      <c r="EC14" s="3156">
        <v>587.65</v>
      </c>
      <c r="ED14" s="3156">
        <v>546</v>
      </c>
      <c r="EE14" s="3156">
        <v>567</v>
      </c>
      <c r="EF14" s="3156">
        <v>655.55219999999997</v>
      </c>
      <c r="EG14" s="3156">
        <v>834</v>
      </c>
      <c r="EH14" s="3156">
        <v>757.55840051999996</v>
      </c>
      <c r="EI14" s="3135" t="s">
        <v>2309</v>
      </c>
      <c r="EJ14" s="3156">
        <v>773</v>
      </c>
      <c r="EK14" s="3156">
        <v>570</v>
      </c>
      <c r="EL14" s="3156">
        <v>925.71378600000003</v>
      </c>
      <c r="EM14" s="3156">
        <v>768.01</v>
      </c>
      <c r="EN14" s="3156">
        <v>1046.9767864999999</v>
      </c>
      <c r="EO14" s="3156">
        <v>636.4</v>
      </c>
      <c r="EP14" s="3156">
        <v>898.493922</v>
      </c>
      <c r="EQ14" s="3156">
        <v>737.42505008000001</v>
      </c>
      <c r="ER14" s="3156">
        <v>851.57680200000004</v>
      </c>
    </row>
    <row r="15" spans="1:148" ht="20.25" customHeight="1">
      <c r="A15" s="3146" t="s">
        <v>2310</v>
      </c>
      <c r="B15" s="3127"/>
      <c r="C15" s="3128"/>
      <c r="D15" s="3128"/>
      <c r="E15" s="3128"/>
      <c r="F15" s="3128"/>
      <c r="G15" s="3128"/>
      <c r="H15" s="3128"/>
      <c r="I15" s="3128"/>
      <c r="J15" s="3128"/>
      <c r="K15" s="3128"/>
      <c r="L15" s="3128"/>
      <c r="M15" s="3128"/>
      <c r="N15" s="3128"/>
      <c r="O15" s="3128"/>
      <c r="P15" s="3128"/>
      <c r="Q15" s="3128"/>
      <c r="R15" s="3128"/>
      <c r="S15" s="3128"/>
      <c r="T15" s="3128"/>
      <c r="U15" s="3128"/>
      <c r="V15" s="3128"/>
      <c r="W15" s="3128"/>
      <c r="X15" s="3128"/>
      <c r="Y15" s="3129"/>
      <c r="Z15" s="3146" t="s">
        <v>2310</v>
      </c>
      <c r="AA15" s="3130"/>
      <c r="AB15" s="3131"/>
      <c r="AC15" s="3131"/>
      <c r="AD15" s="3131"/>
      <c r="AE15" s="3131"/>
      <c r="AF15" s="3131"/>
      <c r="AG15" s="3131"/>
      <c r="AH15" s="3131"/>
      <c r="AI15" s="3131"/>
      <c r="AJ15" s="3131"/>
      <c r="AK15" s="3131"/>
      <c r="AL15" s="3131"/>
      <c r="AM15" s="3131"/>
      <c r="AN15" s="3131"/>
      <c r="AO15" s="3128"/>
      <c r="AP15" s="3128"/>
      <c r="AQ15" s="3128"/>
      <c r="AR15" s="3128"/>
      <c r="AS15" s="3128"/>
      <c r="AT15" s="3128"/>
      <c r="AU15" s="3142"/>
      <c r="AV15" s="3147"/>
      <c r="AW15" s="3131"/>
      <c r="AX15" s="3132"/>
      <c r="AY15" s="3146" t="s">
        <v>2310</v>
      </c>
      <c r="AZ15" s="3130"/>
      <c r="BA15" s="3131"/>
      <c r="BB15" s="3131"/>
      <c r="BC15" s="3131"/>
      <c r="BD15" s="3131"/>
      <c r="BE15" s="3131"/>
      <c r="BF15" s="3133"/>
      <c r="BG15" s="3133"/>
      <c r="BH15" s="3133"/>
      <c r="BI15" s="3133"/>
      <c r="BJ15" s="3134"/>
      <c r="BK15" s="3133"/>
      <c r="BL15" s="2061"/>
      <c r="BM15" s="2061"/>
      <c r="BN15" s="2061"/>
      <c r="BO15" s="2061"/>
      <c r="BP15" s="2061"/>
      <c r="BQ15" s="2061"/>
      <c r="BR15" s="2061">
        <v>985.55</v>
      </c>
      <c r="BS15" s="2061">
        <v>0</v>
      </c>
      <c r="BT15" s="2061">
        <v>0</v>
      </c>
      <c r="BU15" s="2061"/>
      <c r="BV15" s="2061"/>
      <c r="BW15" s="2062"/>
      <c r="BX15" s="3135" t="s">
        <v>2311</v>
      </c>
      <c r="BY15" s="3154"/>
      <c r="BZ15" s="3139">
        <v>9.3288524099999997</v>
      </c>
      <c r="CA15" s="3155"/>
      <c r="CB15" s="3139"/>
      <c r="CC15" s="3139"/>
      <c r="CD15" s="3155">
        <v>1.8819341299999999</v>
      </c>
      <c r="CE15" s="3139">
        <v>0.87990121999999993</v>
      </c>
      <c r="CF15" s="3139">
        <v>1.5843659800000001</v>
      </c>
      <c r="CG15" s="3140">
        <v>1.8882073300000002</v>
      </c>
      <c r="CH15" s="3139">
        <v>17.762733449999999</v>
      </c>
      <c r="CI15" s="3139">
        <v>8.2638344099999994</v>
      </c>
      <c r="CJ15" s="3140">
        <v>51.374741239999999</v>
      </c>
      <c r="CK15" s="3139">
        <v>7.4874027199999995</v>
      </c>
      <c r="CL15" s="3139">
        <v>0.38897490000000001</v>
      </c>
      <c r="CM15" s="3155">
        <v>1.0330202800000001</v>
      </c>
      <c r="CN15" s="3139"/>
      <c r="CO15" s="3139">
        <v>1.4021026000000001</v>
      </c>
      <c r="CP15" s="3155">
        <v>0.24815455</v>
      </c>
      <c r="CQ15" s="3139">
        <v>2.1410594399999998</v>
      </c>
      <c r="CR15" s="3139">
        <v>0.96436022999999993</v>
      </c>
      <c r="CS15" s="3155">
        <v>15.88501475</v>
      </c>
      <c r="CT15" s="3155">
        <v>5.1747427200000002</v>
      </c>
      <c r="CU15" s="3155">
        <v>11.650178220000001</v>
      </c>
      <c r="CV15" s="3155">
        <v>5.6226884299999993</v>
      </c>
      <c r="CW15" s="3135" t="s">
        <v>2312</v>
      </c>
      <c r="CX15" s="1615"/>
      <c r="CY15" s="3155"/>
      <c r="CZ15" s="3155"/>
      <c r="DA15" s="3155">
        <v>0</v>
      </c>
      <c r="DB15" s="3155">
        <v>0</v>
      </c>
      <c r="DC15" s="3155">
        <v>1.269948798E-5</v>
      </c>
      <c r="DD15" s="3155">
        <v>1.458329767E-5</v>
      </c>
      <c r="DE15" s="3155">
        <v>7.7472120000000002</v>
      </c>
      <c r="DF15" s="3155"/>
      <c r="DG15" s="3155"/>
      <c r="DH15" s="3155"/>
      <c r="DI15" s="3155"/>
      <c r="DJ15" s="3155">
        <v>0</v>
      </c>
      <c r="DK15" s="3155">
        <v>0</v>
      </c>
      <c r="DL15" s="3155">
        <v>0</v>
      </c>
      <c r="DM15" s="3155">
        <v>0</v>
      </c>
      <c r="DN15" s="3155">
        <v>0</v>
      </c>
      <c r="DO15" s="3155">
        <v>0</v>
      </c>
      <c r="DP15" s="3155" t="s">
        <v>59</v>
      </c>
      <c r="DQ15" s="3155" t="s">
        <v>59</v>
      </c>
      <c r="DR15" s="3155"/>
      <c r="DS15" s="3155"/>
      <c r="DT15" s="3155"/>
      <c r="DU15" s="3155"/>
      <c r="DV15" s="3135" t="s">
        <v>2312</v>
      </c>
      <c r="DW15" s="1613">
        <v>0</v>
      </c>
      <c r="DX15" s="3156">
        <v>0</v>
      </c>
      <c r="DY15" s="3156">
        <v>0</v>
      </c>
      <c r="DZ15" s="3156">
        <v>0</v>
      </c>
      <c r="EA15" s="3156">
        <v>0</v>
      </c>
      <c r="EB15" s="3156">
        <v>0</v>
      </c>
      <c r="EC15" s="3156"/>
      <c r="ED15" s="3156"/>
      <c r="EE15" s="3156"/>
      <c r="EF15" s="3156"/>
      <c r="EG15" s="3156"/>
      <c r="EH15" s="3156"/>
      <c r="EI15" s="3135" t="s">
        <v>2312</v>
      </c>
      <c r="EJ15" s="3156">
        <v>0</v>
      </c>
      <c r="EK15" s="3156">
        <v>0</v>
      </c>
      <c r="EL15" s="3156">
        <v>0</v>
      </c>
      <c r="EM15" s="3156">
        <v>0</v>
      </c>
      <c r="EN15" s="3156">
        <v>0</v>
      </c>
      <c r="EO15" s="3156"/>
      <c r="EP15" s="3156"/>
      <c r="EQ15" s="3156"/>
      <c r="ER15" s="3156"/>
    </row>
    <row r="16" spans="1:148" ht="20.25" customHeight="1">
      <c r="A16" s="3108" t="s">
        <v>2313</v>
      </c>
      <c r="B16" s="3109">
        <v>5979.84</v>
      </c>
      <c r="C16" s="3110">
        <v>5891.27</v>
      </c>
      <c r="D16" s="3110">
        <v>4259.2299999999996</v>
      </c>
      <c r="E16" s="3110">
        <v>4713.18</v>
      </c>
      <c r="F16" s="3110">
        <v>4992.26</v>
      </c>
      <c r="G16" s="3110">
        <v>4697.05</v>
      </c>
      <c r="H16" s="3110">
        <v>4248.05</v>
      </c>
      <c r="I16" s="3110">
        <v>4150.28</v>
      </c>
      <c r="J16" s="3110">
        <v>5492.99</v>
      </c>
      <c r="K16" s="3110">
        <v>5911.15</v>
      </c>
      <c r="L16" s="3110">
        <v>4053.19</v>
      </c>
      <c r="M16" s="3110">
        <v>3107.45</v>
      </c>
      <c r="N16" s="3110">
        <v>5116.1000000000004</v>
      </c>
      <c r="O16" s="3110">
        <v>4353.79</v>
      </c>
      <c r="P16" s="3110">
        <v>2727.72</v>
      </c>
      <c r="Q16" s="3110">
        <v>2339.0300000000002</v>
      </c>
      <c r="R16" s="3110">
        <v>2333.9</v>
      </c>
      <c r="S16" s="3110">
        <v>2858.21</v>
      </c>
      <c r="T16" s="3110">
        <v>3957.84</v>
      </c>
      <c r="U16" s="3110">
        <v>2127.5100000000002</v>
      </c>
      <c r="V16" s="3110">
        <v>2696.47</v>
      </c>
      <c r="W16" s="3110">
        <v>4550.09</v>
      </c>
      <c r="X16" s="3110">
        <v>2958.93</v>
      </c>
      <c r="Y16" s="3111">
        <v>6197.08</v>
      </c>
      <c r="Z16" s="3108" t="s">
        <v>2313</v>
      </c>
      <c r="AA16" s="3112">
        <v>5326.6480000000001</v>
      </c>
      <c r="AB16" s="3113">
        <v>3848.0049999999997</v>
      </c>
      <c r="AC16" s="3113">
        <v>6192.3579999999993</v>
      </c>
      <c r="AD16" s="3113">
        <v>3731.45</v>
      </c>
      <c r="AE16" s="3113">
        <v>3863.8</v>
      </c>
      <c r="AF16" s="3113">
        <v>3353.0899999999997</v>
      </c>
      <c r="AG16" s="3113">
        <v>4905.1499999999996</v>
      </c>
      <c r="AH16" s="3113">
        <v>4807.1200000000008</v>
      </c>
      <c r="AI16" s="3113">
        <v>5716.33</v>
      </c>
      <c r="AJ16" s="3113">
        <v>8096.94</v>
      </c>
      <c r="AK16" s="3113">
        <v>6393.1066666666702</v>
      </c>
      <c r="AL16" s="3113">
        <v>7247.5</v>
      </c>
      <c r="AM16" s="3113">
        <v>7802.7264786699998</v>
      </c>
      <c r="AN16" s="3113">
        <v>5101.9996041699997</v>
      </c>
      <c r="AO16" s="3113">
        <v>3685.5884727100001</v>
      </c>
      <c r="AP16" s="3114">
        <v>5430.3478541499999</v>
      </c>
      <c r="AQ16" s="3114">
        <v>4995.4892512400002</v>
      </c>
      <c r="AR16" s="3114">
        <v>3666.5888867600002</v>
      </c>
      <c r="AS16" s="3114">
        <v>5055.6120255699998</v>
      </c>
      <c r="AT16" s="3114">
        <v>5207.0705627099996</v>
      </c>
      <c r="AU16" s="3114">
        <v>5047.8035872500004</v>
      </c>
      <c r="AV16" s="3114">
        <v>4119.9856302799999</v>
      </c>
      <c r="AW16" s="3114">
        <v>3691.11261057</v>
      </c>
      <c r="AX16" s="3115">
        <v>4096.1659120300001</v>
      </c>
      <c r="AY16" s="3108" t="s">
        <v>2313</v>
      </c>
      <c r="AZ16" s="3116">
        <v>4211.22</v>
      </c>
      <c r="BA16" s="3114">
        <v>6313.4</v>
      </c>
      <c r="BB16" s="3114">
        <v>5546.1</v>
      </c>
      <c r="BC16" s="3114">
        <v>6730.2599999999993</v>
      </c>
      <c r="BD16" s="3114">
        <v>5922.92</v>
      </c>
      <c r="BE16" s="3114">
        <v>4653.4400000000005</v>
      </c>
      <c r="BF16" s="3117">
        <v>4733.2900000000009</v>
      </c>
      <c r="BG16" s="3117">
        <v>6462.9853996899992</v>
      </c>
      <c r="BH16" s="3117">
        <v>6586.5696818200004</v>
      </c>
      <c r="BI16" s="3117">
        <v>7818.83</v>
      </c>
      <c r="BJ16" s="3118">
        <v>6097.8</v>
      </c>
      <c r="BK16" s="3117">
        <v>7154.99</v>
      </c>
      <c r="BL16" s="3117">
        <v>8833.5646860500001</v>
      </c>
      <c r="BM16" s="3117">
        <v>7291.6610367600006</v>
      </c>
      <c r="BN16" s="3117">
        <v>7839.1235111099995</v>
      </c>
      <c r="BO16" s="3117">
        <v>8911.0206084000001</v>
      </c>
      <c r="BP16" s="3117">
        <v>10169.34864036</v>
      </c>
      <c r="BQ16" s="3117">
        <v>9644.16801691</v>
      </c>
      <c r="BR16" s="3117">
        <v>10202.26967878</v>
      </c>
      <c r="BS16" s="3117">
        <v>6874.31</v>
      </c>
      <c r="BT16" s="3117">
        <v>9561.11</v>
      </c>
      <c r="BU16" s="3117">
        <v>8132.27</v>
      </c>
      <c r="BV16" s="3117">
        <v>8424.0987589199995</v>
      </c>
      <c r="BW16" s="3118">
        <v>9321.0916859199988</v>
      </c>
      <c r="BX16" s="3159" t="s">
        <v>2314</v>
      </c>
      <c r="BY16" s="3160">
        <v>38.22417265</v>
      </c>
      <c r="BZ16" s="3161">
        <v>22.074772329999998</v>
      </c>
      <c r="CA16" s="3162">
        <v>10.540212</v>
      </c>
      <c r="CB16" s="3161">
        <v>34.972286780000005</v>
      </c>
      <c r="CC16" s="3161">
        <v>15.564959349999999</v>
      </c>
      <c r="CD16" s="3162">
        <v>12.638627319999999</v>
      </c>
      <c r="CE16" s="3139">
        <v>25.314974230000001</v>
      </c>
      <c r="CF16" s="3139">
        <v>14.587968500000001</v>
      </c>
      <c r="CG16" s="3140">
        <v>20.684393510000003</v>
      </c>
      <c r="CH16" s="3139">
        <v>18.266038920000003</v>
      </c>
      <c r="CI16" s="3139">
        <v>0</v>
      </c>
      <c r="CJ16" s="3140">
        <v>45.72464694</v>
      </c>
      <c r="CK16" s="3161">
        <v>20.087513300000001</v>
      </c>
      <c r="CL16" s="3161">
        <v>11.474011580000001</v>
      </c>
      <c r="CM16" s="3162">
        <v>20.74111096</v>
      </c>
      <c r="CN16" s="3161">
        <v>12.81016945</v>
      </c>
      <c r="CO16" s="3161">
        <v>19.4422502</v>
      </c>
      <c r="CP16" s="3162">
        <v>9.4420218400000007</v>
      </c>
      <c r="CQ16" s="3161">
        <v>4.3495120400000005</v>
      </c>
      <c r="CR16" s="3161">
        <v>8.0811288599999997</v>
      </c>
      <c r="CS16" s="3162">
        <v>7.835445</v>
      </c>
      <c r="CT16" s="3162">
        <v>7.4583426399999997</v>
      </c>
      <c r="CU16" s="3162">
        <v>4.9818573200000005</v>
      </c>
      <c r="CV16" s="3162">
        <v>6.0416252799999999</v>
      </c>
      <c r="CW16" s="3135" t="s">
        <v>2315</v>
      </c>
      <c r="CX16" s="1615">
        <v>5.5716420499999995</v>
      </c>
      <c r="CY16" s="3155">
        <v>1.23617252</v>
      </c>
      <c r="CZ16" s="3155">
        <v>4.9891901399999998</v>
      </c>
      <c r="DA16" s="3155">
        <v>2.4791883700000001</v>
      </c>
      <c r="DB16" s="3155">
        <v>90.703867150000008</v>
      </c>
      <c r="DC16" s="3155">
        <v>89.728126279999998</v>
      </c>
      <c r="DD16" s="3155">
        <v>21.126798570000002</v>
      </c>
      <c r="DE16" s="3155">
        <v>23.685565190000002</v>
      </c>
      <c r="DF16" s="3155">
        <v>3.9249450299999999</v>
      </c>
      <c r="DG16" s="3155">
        <v>5.5020386999999999</v>
      </c>
      <c r="DH16" s="3155">
        <v>16.011488230000001</v>
      </c>
      <c r="DI16" s="3155">
        <v>22.458953079999997</v>
      </c>
      <c r="DJ16" s="3155">
        <v>9.370686730000001</v>
      </c>
      <c r="DK16" s="3155">
        <v>18.634572239999997</v>
      </c>
      <c r="DL16" s="3155">
        <v>121.05834784000001</v>
      </c>
      <c r="DM16" s="3155">
        <v>51.397534380000003</v>
      </c>
      <c r="DN16" s="3155">
        <v>551.67052349000005</v>
      </c>
      <c r="DO16" s="3155">
        <v>1.5388241599999999</v>
      </c>
      <c r="DP16" s="3155">
        <v>33.519807710000002</v>
      </c>
      <c r="DQ16" s="3155">
        <v>39.673023010000001</v>
      </c>
      <c r="DR16" s="3155">
        <v>29.732138850000002</v>
      </c>
      <c r="DS16" s="3155">
        <v>74.912573629999997</v>
      </c>
      <c r="DT16" s="3155">
        <v>134.89145805000001</v>
      </c>
      <c r="DU16" s="3155">
        <v>86.493799659999993</v>
      </c>
      <c r="DV16" s="3135" t="s">
        <v>2315</v>
      </c>
      <c r="DW16" s="1613">
        <v>116.95457351</v>
      </c>
      <c r="DX16" s="3156">
        <v>70.480786940000002</v>
      </c>
      <c r="DY16" s="3156">
        <v>178.28771402999999</v>
      </c>
      <c r="DZ16" s="3156">
        <v>175.42345897000001</v>
      </c>
      <c r="EA16" s="3156">
        <v>136.9002596</v>
      </c>
      <c r="EB16" s="3156">
        <v>232.16359457999999</v>
      </c>
      <c r="EC16" s="3156">
        <v>149.20480422999998</v>
      </c>
      <c r="ED16" s="3156">
        <v>120.48706212</v>
      </c>
      <c r="EE16" s="3156">
        <v>121.6044038</v>
      </c>
      <c r="EF16" s="3156">
        <v>72.237333989999996</v>
      </c>
      <c r="EG16" s="3156">
        <v>48.014625219999999</v>
      </c>
      <c r="EH16" s="3156">
        <v>79.73098435</v>
      </c>
      <c r="EI16" s="3135" t="s">
        <v>2315</v>
      </c>
      <c r="EJ16" s="3156">
        <v>198.35594688999998</v>
      </c>
      <c r="EK16" s="3156">
        <v>112.44922214</v>
      </c>
      <c r="EL16" s="3156">
        <v>207.45336868000001</v>
      </c>
      <c r="EM16" s="3156">
        <v>4.0802204599999996</v>
      </c>
      <c r="EN16" s="3156">
        <v>106.94868735999999</v>
      </c>
      <c r="EO16" s="3156">
        <v>13.20775867</v>
      </c>
      <c r="EP16" s="3156">
        <v>54.400575310000001</v>
      </c>
      <c r="EQ16" s="3156">
        <v>3.70165393</v>
      </c>
      <c r="ER16" s="3156">
        <v>4.3999332899999999</v>
      </c>
    </row>
    <row r="17" spans="1:148" ht="20.25" customHeight="1">
      <c r="A17" s="3126" t="s">
        <v>2316</v>
      </c>
      <c r="B17" s="3127">
        <v>116.88</v>
      </c>
      <c r="C17" s="3128">
        <v>190.12</v>
      </c>
      <c r="D17" s="3128">
        <v>80</v>
      </c>
      <c r="E17" s="3128">
        <v>172.24</v>
      </c>
      <c r="F17" s="3128">
        <v>133.52000000000001</v>
      </c>
      <c r="G17" s="3128">
        <v>123.64</v>
      </c>
      <c r="H17" s="3128">
        <v>128.28</v>
      </c>
      <c r="I17" s="3128">
        <v>138.19</v>
      </c>
      <c r="J17" s="3128">
        <v>136</v>
      </c>
      <c r="K17" s="3128">
        <v>142.41999999999999</v>
      </c>
      <c r="L17" s="3128">
        <v>52.56</v>
      </c>
      <c r="M17" s="3128">
        <v>58.95</v>
      </c>
      <c r="N17" s="3128">
        <v>73.540000000000006</v>
      </c>
      <c r="O17" s="3128">
        <v>69.06</v>
      </c>
      <c r="P17" s="3128">
        <v>129.76</v>
      </c>
      <c r="Q17" s="3128">
        <v>106.62</v>
      </c>
      <c r="R17" s="3128">
        <v>172.95</v>
      </c>
      <c r="S17" s="3128">
        <v>100.41</v>
      </c>
      <c r="T17" s="3128">
        <v>135.36000000000001</v>
      </c>
      <c r="U17" s="3128">
        <v>51.84</v>
      </c>
      <c r="V17" s="3128">
        <v>146.81</v>
      </c>
      <c r="W17" s="3128">
        <v>245.38</v>
      </c>
      <c r="X17" s="3128">
        <v>228.26</v>
      </c>
      <c r="Y17" s="3129">
        <v>497.53</v>
      </c>
      <c r="Z17" s="3126" t="s">
        <v>2316</v>
      </c>
      <c r="AA17" s="3130">
        <v>157.81</v>
      </c>
      <c r="AB17" s="3131">
        <v>190.2</v>
      </c>
      <c r="AC17" s="3131">
        <v>332.38</v>
      </c>
      <c r="AD17" s="3131">
        <v>117.39</v>
      </c>
      <c r="AE17" s="3131">
        <v>81.39</v>
      </c>
      <c r="AF17" s="3131">
        <v>98.39</v>
      </c>
      <c r="AG17" s="3131">
        <v>202.8</v>
      </c>
      <c r="AH17" s="3131">
        <v>210.14</v>
      </c>
      <c r="AI17" s="3131">
        <v>131.01</v>
      </c>
      <c r="AJ17" s="3131">
        <v>144.4</v>
      </c>
      <c r="AK17" s="3131">
        <v>353.12</v>
      </c>
      <c r="AL17" s="3131">
        <v>179.7</v>
      </c>
      <c r="AM17" s="3163">
        <v>237.64847867</v>
      </c>
      <c r="AN17" s="3163">
        <v>384.79160416999997</v>
      </c>
      <c r="AO17" s="3163">
        <v>163.69847270999998</v>
      </c>
      <c r="AP17" s="3163">
        <v>222.21785414999999</v>
      </c>
      <c r="AQ17" s="3163">
        <v>153.81925124</v>
      </c>
      <c r="AR17" s="3163">
        <v>193.42888675999998</v>
      </c>
      <c r="AS17" s="3163">
        <v>110.26202557000001</v>
      </c>
      <c r="AT17" s="3163">
        <v>110.85056270999999</v>
      </c>
      <c r="AU17" s="3131">
        <v>138.21358724999999</v>
      </c>
      <c r="AV17" s="3131">
        <v>181.02563028</v>
      </c>
      <c r="AW17" s="3131">
        <v>204.20261056999999</v>
      </c>
      <c r="AX17" s="3148">
        <v>205.94591202999996</v>
      </c>
      <c r="AY17" s="3126" t="s">
        <v>2316</v>
      </c>
      <c r="AZ17" s="3149">
        <v>201.78</v>
      </c>
      <c r="BA17" s="3147">
        <v>642.11</v>
      </c>
      <c r="BB17" s="3147">
        <v>195.97</v>
      </c>
      <c r="BC17" s="3147">
        <v>597.38</v>
      </c>
      <c r="BD17" s="3147">
        <v>197.05</v>
      </c>
      <c r="BE17" s="3147">
        <v>173.33</v>
      </c>
      <c r="BF17" s="3133">
        <v>174.46</v>
      </c>
      <c r="BG17" s="3133">
        <v>245.70006811999988</v>
      </c>
      <c r="BH17" s="3133">
        <v>150.90750732999993</v>
      </c>
      <c r="BI17" s="3133">
        <v>398.33</v>
      </c>
      <c r="BJ17" s="3134">
        <v>276.70999999999998</v>
      </c>
      <c r="BK17" s="3133">
        <v>312.05</v>
      </c>
      <c r="BL17" s="2061">
        <v>248.73468604999999</v>
      </c>
      <c r="BM17" s="2061">
        <v>304.27660257999997</v>
      </c>
      <c r="BN17" s="2061">
        <v>583.39</v>
      </c>
      <c r="BO17" s="2061">
        <v>294.17466729</v>
      </c>
      <c r="BP17" s="2061">
        <v>252.30276759</v>
      </c>
      <c r="BQ17" s="2061">
        <v>237.79</v>
      </c>
      <c r="BR17" s="2061">
        <v>908.15</v>
      </c>
      <c r="BS17" s="2061">
        <v>240.92</v>
      </c>
      <c r="BT17" s="2061">
        <v>1489.26</v>
      </c>
      <c r="BU17" s="2061">
        <v>529.37</v>
      </c>
      <c r="BV17" s="2061">
        <v>931.63875891999999</v>
      </c>
      <c r="BW17" s="2062">
        <v>291.35398303999995</v>
      </c>
      <c r="BX17" s="3159" t="s">
        <v>2317</v>
      </c>
      <c r="BY17" s="3120"/>
      <c r="BZ17" s="3121"/>
      <c r="CA17" s="3122"/>
      <c r="CB17" s="3121"/>
      <c r="CC17" s="3121"/>
      <c r="CD17" s="3162">
        <v>226.39356728999999</v>
      </c>
      <c r="CE17" s="3139">
        <v>0</v>
      </c>
      <c r="CF17" s="3139">
        <v>0</v>
      </c>
      <c r="CG17" s="3140">
        <v>22.106024739999999</v>
      </c>
      <c r="CH17" s="3139">
        <v>0</v>
      </c>
      <c r="CI17" s="3139">
        <v>0</v>
      </c>
      <c r="CJ17" s="3140">
        <v>0</v>
      </c>
      <c r="CK17" s="3121"/>
      <c r="CL17" s="3121"/>
      <c r="CM17" s="3122"/>
      <c r="CN17" s="3121"/>
      <c r="CO17" s="3121"/>
      <c r="CP17" s="3122"/>
      <c r="CQ17" s="3121"/>
      <c r="CR17" s="3121"/>
      <c r="CS17" s="3122"/>
      <c r="CT17" s="3122"/>
      <c r="CU17" s="3122"/>
      <c r="CV17" s="3122"/>
      <c r="CW17" s="3159" t="s">
        <v>2318</v>
      </c>
      <c r="CX17" s="1615">
        <v>3.2856742900000002</v>
      </c>
      <c r="CY17" s="3155">
        <v>10.284412679999999</v>
      </c>
      <c r="CZ17" s="3155">
        <v>12.9541024</v>
      </c>
      <c r="DA17" s="3155">
        <v>5.8505993299999997</v>
      </c>
      <c r="DB17" s="3155">
        <v>6.9169107500000004</v>
      </c>
      <c r="DC17" s="3155">
        <v>10.67832333</v>
      </c>
      <c r="DD17" s="3155">
        <v>3.1015373199999998</v>
      </c>
      <c r="DE17" s="3155">
        <v>32.126640019999996</v>
      </c>
      <c r="DF17" s="3155">
        <v>9.5430705000000007</v>
      </c>
      <c r="DG17" s="3155">
        <v>11.80402784</v>
      </c>
      <c r="DH17" s="3155">
        <v>10.672364999999999</v>
      </c>
      <c r="DI17" s="3155">
        <v>24.886252670000001</v>
      </c>
      <c r="DJ17" s="3155">
        <v>28.457028010000002</v>
      </c>
      <c r="DK17" s="3155">
        <v>37.384274659999996</v>
      </c>
      <c r="DL17" s="3155">
        <v>85.064923620000002</v>
      </c>
      <c r="DM17" s="3155">
        <v>186.89901656000001</v>
      </c>
      <c r="DN17" s="3155">
        <v>179.03379071000001</v>
      </c>
      <c r="DO17" s="3155">
        <v>127.8909702</v>
      </c>
      <c r="DP17" s="3155">
        <v>74.321706090000006</v>
      </c>
      <c r="DQ17" s="3155">
        <v>60.693182740000005</v>
      </c>
      <c r="DR17" s="3155">
        <v>107.12937257999999</v>
      </c>
      <c r="DS17" s="3155">
        <v>128.87303236</v>
      </c>
      <c r="DT17" s="3155">
        <v>231.56400733000001</v>
      </c>
      <c r="DU17" s="3155">
        <v>126.6696831</v>
      </c>
      <c r="DV17" s="3159" t="s">
        <v>2318</v>
      </c>
      <c r="DW17" s="1613">
        <v>168.20524863999998</v>
      </c>
      <c r="DX17" s="3156">
        <v>108.82968755</v>
      </c>
      <c r="DY17" s="3156">
        <v>172.23254428000001</v>
      </c>
      <c r="DZ17" s="3156">
        <v>154.83162842999999</v>
      </c>
      <c r="EA17" s="3156">
        <v>187.99948259999999</v>
      </c>
      <c r="EB17" s="3156">
        <v>237.42761995999999</v>
      </c>
      <c r="EC17" s="3156">
        <v>140.85365947</v>
      </c>
      <c r="ED17" s="3156">
        <v>215.07279573</v>
      </c>
      <c r="EE17" s="3156">
        <v>156.28925243</v>
      </c>
      <c r="EF17" s="3156">
        <v>220.11335278999999</v>
      </c>
      <c r="EG17" s="3156">
        <v>171.43707795</v>
      </c>
      <c r="EH17" s="3156">
        <v>126.75520722</v>
      </c>
      <c r="EI17" s="3159" t="s">
        <v>2318</v>
      </c>
      <c r="EJ17" s="3156">
        <v>165.96613403000001</v>
      </c>
      <c r="EK17" s="3156">
        <v>157.06119861000002</v>
      </c>
      <c r="EL17" s="3156">
        <v>203.53894890000001</v>
      </c>
      <c r="EM17" s="3156">
        <v>186.30930823</v>
      </c>
      <c r="EN17" s="3156">
        <v>232.73463497999998</v>
      </c>
      <c r="EO17" s="3156">
        <v>179.68838697999999</v>
      </c>
      <c r="EP17" s="3156">
        <v>171.45280972</v>
      </c>
      <c r="EQ17" s="3156">
        <v>187.30396471</v>
      </c>
      <c r="ER17" s="3156">
        <v>175.29077027000002</v>
      </c>
    </row>
    <row r="18" spans="1:148" ht="20.25" customHeight="1">
      <c r="A18" s="3126" t="s">
        <v>2319</v>
      </c>
      <c r="B18" s="3127">
        <v>21.71</v>
      </c>
      <c r="C18" s="3128">
        <v>9.1300000000000008</v>
      </c>
      <c r="D18" s="3128">
        <v>3.09</v>
      </c>
      <c r="E18" s="3128">
        <v>62.56</v>
      </c>
      <c r="F18" s="3128">
        <v>0.86</v>
      </c>
      <c r="G18" s="3128">
        <v>0.92</v>
      </c>
      <c r="H18" s="3128">
        <v>0.76</v>
      </c>
      <c r="I18" s="3128">
        <v>1.1599999999999999</v>
      </c>
      <c r="J18" s="3128">
        <v>12.86</v>
      </c>
      <c r="K18" s="3128">
        <v>20.7</v>
      </c>
      <c r="L18" s="3128">
        <v>16.260000000000002</v>
      </c>
      <c r="M18" s="3128">
        <v>16.75</v>
      </c>
      <c r="N18" s="3128">
        <v>3.74</v>
      </c>
      <c r="O18" s="3128">
        <v>1.36</v>
      </c>
      <c r="P18" s="3128">
        <v>3.66</v>
      </c>
      <c r="Q18" s="3128">
        <v>4.05</v>
      </c>
      <c r="R18" s="3128">
        <v>0.89</v>
      </c>
      <c r="S18" s="3128">
        <v>1.61</v>
      </c>
      <c r="T18" s="3128">
        <v>1.36</v>
      </c>
      <c r="U18" s="3128">
        <v>7.15</v>
      </c>
      <c r="V18" s="3128">
        <v>0.7</v>
      </c>
      <c r="W18" s="3128">
        <v>10.029999999999999</v>
      </c>
      <c r="X18" s="3128">
        <v>1.57</v>
      </c>
      <c r="Y18" s="3129">
        <v>7.07</v>
      </c>
      <c r="Z18" s="3126" t="s">
        <v>2319</v>
      </c>
      <c r="AA18" s="3130">
        <v>3.0579999999999998</v>
      </c>
      <c r="AB18" s="3131">
        <v>2.0649999999999999</v>
      </c>
      <c r="AC18" s="3131">
        <v>5.3280000000000003</v>
      </c>
      <c r="AD18" s="3131">
        <v>8.2899999999999991</v>
      </c>
      <c r="AE18" s="3131">
        <v>3.61</v>
      </c>
      <c r="AF18" s="3131">
        <v>7.71</v>
      </c>
      <c r="AG18" s="3131">
        <v>10.52</v>
      </c>
      <c r="AH18" s="3131">
        <v>10.67</v>
      </c>
      <c r="AI18" s="3131">
        <v>4.6399999999999997</v>
      </c>
      <c r="AJ18" s="3131">
        <v>3.71</v>
      </c>
      <c r="AK18" s="3131">
        <v>1.38</v>
      </c>
      <c r="AL18" s="3131">
        <v>1.93</v>
      </c>
      <c r="AM18" s="3131">
        <v>1.5880000000000001</v>
      </c>
      <c r="AN18" s="3131">
        <v>1.968</v>
      </c>
      <c r="AO18" s="3131">
        <v>0.22</v>
      </c>
      <c r="AP18" s="3142">
        <v>2.27</v>
      </c>
      <c r="AQ18" s="3142">
        <v>1.66</v>
      </c>
      <c r="AR18" s="3142">
        <v>2.12</v>
      </c>
      <c r="AS18" s="3142">
        <v>1.9</v>
      </c>
      <c r="AT18" s="3142">
        <v>4.5999999999999996</v>
      </c>
      <c r="AU18" s="3131">
        <v>1.03</v>
      </c>
      <c r="AV18" s="3131">
        <v>5.0999999999999996</v>
      </c>
      <c r="AW18" s="3131">
        <v>4.83</v>
      </c>
      <c r="AX18" s="3132">
        <v>4.55</v>
      </c>
      <c r="AY18" s="3126" t="s">
        <v>2319</v>
      </c>
      <c r="AZ18" s="3130">
        <v>22.81</v>
      </c>
      <c r="BA18" s="3131">
        <v>17.68</v>
      </c>
      <c r="BB18" s="3131">
        <v>13.88</v>
      </c>
      <c r="BC18" s="3131">
        <v>15.65</v>
      </c>
      <c r="BD18" s="3131">
        <v>24.33</v>
      </c>
      <c r="BE18" s="3131">
        <v>16.22</v>
      </c>
      <c r="BF18" s="3133">
        <v>19.02</v>
      </c>
      <c r="BG18" s="3133">
        <v>13.737476770000001</v>
      </c>
      <c r="BH18" s="3133">
        <v>19.45055975</v>
      </c>
      <c r="BI18" s="3133">
        <v>19.420000000000002</v>
      </c>
      <c r="BJ18" s="3134">
        <v>40.08</v>
      </c>
      <c r="BK18" s="3133">
        <v>34.18</v>
      </c>
      <c r="BL18" s="2061">
        <v>20.6</v>
      </c>
      <c r="BM18" s="2061">
        <v>9.59</v>
      </c>
      <c r="BN18" s="2061">
        <v>41.118664469999999</v>
      </c>
      <c r="BO18" s="2061">
        <v>15.908686660000001</v>
      </c>
      <c r="BP18" s="2061">
        <v>27.991972319999999</v>
      </c>
      <c r="BQ18" s="2061">
        <v>36.606989149999997</v>
      </c>
      <c r="BR18" s="2061">
        <v>12.889678779999999</v>
      </c>
      <c r="BS18" s="2061">
        <v>56.08</v>
      </c>
      <c r="BT18" s="2061">
        <v>9.7799999999999994</v>
      </c>
      <c r="BU18" s="2061">
        <v>37.770000000000003</v>
      </c>
      <c r="BV18" s="2061">
        <v>48.03</v>
      </c>
      <c r="BW18" s="2062">
        <v>45.393584130000001</v>
      </c>
      <c r="BX18" s="3135" t="s">
        <v>2320</v>
      </c>
      <c r="BY18" s="3154">
        <v>116.36705397</v>
      </c>
      <c r="BZ18" s="3139">
        <v>100.47278834000001</v>
      </c>
      <c r="CA18" s="3155">
        <v>70.029756250000005</v>
      </c>
      <c r="CB18" s="3139">
        <v>56.301946990000005</v>
      </c>
      <c r="CC18" s="3139">
        <v>51.224785120000007</v>
      </c>
      <c r="CD18" s="3155">
        <v>238.27557826</v>
      </c>
      <c r="CE18" s="3139">
        <v>295.24816278000003</v>
      </c>
      <c r="CF18" s="3139">
        <v>335.23084577999998</v>
      </c>
      <c r="CG18" s="3140">
        <v>435.11044889999999</v>
      </c>
      <c r="CH18" s="3139">
        <v>448.73841493999998</v>
      </c>
      <c r="CI18" s="3139">
        <v>57.303620780000003</v>
      </c>
      <c r="CJ18" s="3140">
        <v>194.90690683000003</v>
      </c>
      <c r="CK18" s="3139">
        <v>115.68601748</v>
      </c>
      <c r="CL18" s="3139">
        <v>62.555267189999995</v>
      </c>
      <c r="CM18" s="3155">
        <v>154.40061409999998</v>
      </c>
      <c r="CN18" s="3139">
        <v>535.42201726999997</v>
      </c>
      <c r="CO18" s="3139">
        <v>69.50830766</v>
      </c>
      <c r="CP18" s="3155">
        <v>226.20349579000001</v>
      </c>
      <c r="CQ18" s="3139">
        <v>2349.84130628</v>
      </c>
      <c r="CR18" s="3139">
        <v>724.73165194000001</v>
      </c>
      <c r="CS18" s="3155">
        <v>586.83033611999997</v>
      </c>
      <c r="CT18" s="3155">
        <v>1420.43115513</v>
      </c>
      <c r="CU18" s="3155">
        <v>688.98516186000006</v>
      </c>
      <c r="CV18" s="3155">
        <v>548.87982524999995</v>
      </c>
      <c r="CW18" s="3159" t="s">
        <v>2321</v>
      </c>
      <c r="CX18" s="1615"/>
      <c r="CY18" s="3155"/>
      <c r="CZ18" s="3155"/>
      <c r="DA18" s="3155">
        <v>0</v>
      </c>
      <c r="DB18" s="3155">
        <v>0</v>
      </c>
      <c r="DC18" s="3155">
        <v>0</v>
      </c>
      <c r="DD18" s="3155">
        <v>0</v>
      </c>
      <c r="DE18" s="3155"/>
      <c r="DF18" s="3155"/>
      <c r="DG18" s="3155"/>
      <c r="DH18" s="3155"/>
      <c r="DI18" s="3155"/>
      <c r="DJ18" s="3155"/>
      <c r="DK18" s="3155"/>
      <c r="DL18" s="3155"/>
      <c r="DM18" s="3155"/>
      <c r="DN18" s="3155"/>
      <c r="DO18" s="3155"/>
      <c r="DP18" s="3155"/>
      <c r="DQ18" s="3155"/>
      <c r="DR18" s="3155"/>
      <c r="DS18" s="3155"/>
      <c r="DT18" s="3155"/>
      <c r="DU18" s="3155">
        <v>322.51593183</v>
      </c>
      <c r="DV18" s="3159" t="s">
        <v>2321</v>
      </c>
      <c r="DW18" s="1613"/>
      <c r="DX18" s="3156"/>
      <c r="DY18" s="3156"/>
      <c r="DZ18" s="3156" t="s">
        <v>59</v>
      </c>
      <c r="EA18" s="3156" t="s">
        <v>59</v>
      </c>
      <c r="EB18" s="3156"/>
      <c r="EC18" s="3156"/>
      <c r="ED18" s="3156"/>
      <c r="EE18" s="3156"/>
      <c r="EF18" s="3156"/>
      <c r="EG18" s="3156"/>
      <c r="EH18" s="3156"/>
      <c r="EI18" s="3159" t="s">
        <v>2321</v>
      </c>
      <c r="EJ18" s="3156"/>
      <c r="EK18" s="3156"/>
      <c r="EL18" s="3156"/>
      <c r="EM18" s="3156"/>
      <c r="EN18" s="3156">
        <v>0</v>
      </c>
      <c r="EO18" s="3156"/>
      <c r="EP18" s="3156"/>
      <c r="EQ18" s="3156"/>
      <c r="ER18" s="3156"/>
    </row>
    <row r="19" spans="1:148" ht="20.25" customHeight="1" thickBot="1">
      <c r="A19" s="3126" t="s">
        <v>2322</v>
      </c>
      <c r="B19" s="3127">
        <v>5841.25</v>
      </c>
      <c r="C19" s="3128">
        <v>5692.02</v>
      </c>
      <c r="D19" s="3128">
        <v>4176.1400000000003</v>
      </c>
      <c r="E19" s="3128">
        <v>4478.38</v>
      </c>
      <c r="F19" s="3128">
        <v>4857.88</v>
      </c>
      <c r="G19" s="3128">
        <v>4572.49</v>
      </c>
      <c r="H19" s="3128">
        <v>4119.01</v>
      </c>
      <c r="I19" s="3128">
        <v>4010.93</v>
      </c>
      <c r="J19" s="3128">
        <v>5344.13</v>
      </c>
      <c r="K19" s="3128">
        <v>5748.03</v>
      </c>
      <c r="L19" s="3128">
        <v>3984.37</v>
      </c>
      <c r="M19" s="3128">
        <v>3031.75</v>
      </c>
      <c r="N19" s="3128">
        <v>5038.82</v>
      </c>
      <c r="O19" s="3128">
        <v>4283.37</v>
      </c>
      <c r="P19" s="3128">
        <v>2594.3000000000002</v>
      </c>
      <c r="Q19" s="3128">
        <v>2228.36</v>
      </c>
      <c r="R19" s="3128">
        <v>2160.06</v>
      </c>
      <c r="S19" s="3128">
        <v>2756.19</v>
      </c>
      <c r="T19" s="3128">
        <v>3821.12</v>
      </c>
      <c r="U19" s="3128">
        <v>2068.52</v>
      </c>
      <c r="V19" s="3128">
        <v>2548.96</v>
      </c>
      <c r="W19" s="3128">
        <v>4294.68</v>
      </c>
      <c r="X19" s="3128">
        <v>2729.1</v>
      </c>
      <c r="Y19" s="3129">
        <v>5692.48</v>
      </c>
      <c r="Z19" s="3126" t="s">
        <v>2322</v>
      </c>
      <c r="AA19" s="3130">
        <v>5165.78</v>
      </c>
      <c r="AB19" s="3131">
        <v>3655.74</v>
      </c>
      <c r="AC19" s="3131">
        <v>5854.65</v>
      </c>
      <c r="AD19" s="3131">
        <v>3605.77</v>
      </c>
      <c r="AE19" s="3131">
        <v>3778.8</v>
      </c>
      <c r="AF19" s="3131">
        <v>3246.99</v>
      </c>
      <c r="AG19" s="3131">
        <v>4691.83</v>
      </c>
      <c r="AH19" s="3131">
        <v>4586.3100000000004</v>
      </c>
      <c r="AI19" s="3131">
        <v>5580.68</v>
      </c>
      <c r="AJ19" s="3131">
        <v>7948.83</v>
      </c>
      <c r="AK19" s="3131">
        <v>6038.6066666666666</v>
      </c>
      <c r="AL19" s="3131">
        <v>7065.87</v>
      </c>
      <c r="AM19" s="3131">
        <v>7563.49</v>
      </c>
      <c r="AN19" s="3131">
        <v>4715.24</v>
      </c>
      <c r="AO19" s="3131">
        <v>3521.67</v>
      </c>
      <c r="AP19" s="3142">
        <v>5205.8599999999997</v>
      </c>
      <c r="AQ19" s="3142">
        <v>4840.01</v>
      </c>
      <c r="AR19" s="3142">
        <v>3471.04</v>
      </c>
      <c r="AS19" s="3142">
        <v>4943.45</v>
      </c>
      <c r="AT19" s="3142">
        <v>5091.62</v>
      </c>
      <c r="AU19" s="3131">
        <v>4908.5600000000004</v>
      </c>
      <c r="AV19" s="3131">
        <v>3933.86</v>
      </c>
      <c r="AW19" s="3131">
        <v>3482.08</v>
      </c>
      <c r="AX19" s="3132">
        <v>3885.67</v>
      </c>
      <c r="AY19" s="3126" t="s">
        <v>2322</v>
      </c>
      <c r="AZ19" s="3130">
        <v>3986.63</v>
      </c>
      <c r="BA19" s="3131">
        <v>5653.61</v>
      </c>
      <c r="BB19" s="3131">
        <v>5336.25</v>
      </c>
      <c r="BC19" s="3131">
        <v>6117.23</v>
      </c>
      <c r="BD19" s="3131">
        <v>5701.54</v>
      </c>
      <c r="BE19" s="3131">
        <v>4463.8900000000003</v>
      </c>
      <c r="BF19" s="3133">
        <v>4539.8100000000004</v>
      </c>
      <c r="BG19" s="3133">
        <v>6203.5478547999992</v>
      </c>
      <c r="BH19" s="3133">
        <v>6416.2116147400002</v>
      </c>
      <c r="BI19" s="3133">
        <v>7401.08</v>
      </c>
      <c r="BJ19" s="3134">
        <v>5781.01</v>
      </c>
      <c r="BK19" s="3133">
        <v>6808.76</v>
      </c>
      <c r="BL19" s="2061">
        <v>8564.23</v>
      </c>
      <c r="BM19" s="2061">
        <v>6977.7944341800003</v>
      </c>
      <c r="BN19" s="2061">
        <v>7214.6148466399991</v>
      </c>
      <c r="BO19" s="2061">
        <v>8600.9372544500002</v>
      </c>
      <c r="BP19" s="2061">
        <v>9889.0539004500006</v>
      </c>
      <c r="BQ19" s="2061">
        <v>9369.7710277599999</v>
      </c>
      <c r="BR19" s="2061">
        <v>9281.23</v>
      </c>
      <c r="BS19" s="2061">
        <v>6577.31</v>
      </c>
      <c r="BT19" s="2061">
        <v>8062.07</v>
      </c>
      <c r="BU19" s="2061">
        <v>7565.13</v>
      </c>
      <c r="BV19" s="2061">
        <v>7444.43</v>
      </c>
      <c r="BW19" s="2062">
        <v>8984.3441187499993</v>
      </c>
      <c r="BX19" s="3135" t="s">
        <v>2323</v>
      </c>
      <c r="BY19" s="3154"/>
      <c r="BZ19" s="3139"/>
      <c r="CA19" s="3155"/>
      <c r="CB19" s="3139"/>
      <c r="CC19" s="3139"/>
      <c r="CD19" s="3155"/>
      <c r="CE19" s="3139"/>
      <c r="CF19" s="3139"/>
      <c r="CG19" s="3140"/>
      <c r="CH19" s="3139"/>
      <c r="CI19" s="3139"/>
      <c r="CJ19" s="3140"/>
      <c r="CK19" s="3139"/>
      <c r="CL19" s="3139"/>
      <c r="CM19" s="3155"/>
      <c r="CN19" s="3139"/>
      <c r="CO19" s="3139"/>
      <c r="CP19" s="3155"/>
      <c r="CQ19" s="3139"/>
      <c r="CR19" s="3139"/>
      <c r="CS19" s="3155">
        <v>20.11</v>
      </c>
      <c r="CT19" s="3155"/>
      <c r="CU19" s="3155"/>
      <c r="CV19" s="3155"/>
      <c r="CW19" s="3135" t="s">
        <v>2324</v>
      </c>
      <c r="CX19" s="1615">
        <v>364.96855859999999</v>
      </c>
      <c r="CY19" s="3155">
        <v>220.61065897</v>
      </c>
      <c r="CZ19" s="3155">
        <v>253.21735604</v>
      </c>
      <c r="DA19" s="3155">
        <v>253.09198963</v>
      </c>
      <c r="DB19" s="3155">
        <v>283.00936137000002</v>
      </c>
      <c r="DC19" s="3155">
        <v>479.50541628999997</v>
      </c>
      <c r="DD19" s="3155">
        <v>298.05481916000002</v>
      </c>
      <c r="DE19" s="3155">
        <v>424.80796736000002</v>
      </c>
      <c r="DF19" s="3155">
        <v>226.38965381</v>
      </c>
      <c r="DG19" s="3155">
        <v>381.77255737000002</v>
      </c>
      <c r="DH19" s="3155">
        <v>216.99282809000002</v>
      </c>
      <c r="DI19" s="3155">
        <v>2390.12</v>
      </c>
      <c r="DJ19" s="3155">
        <v>161.82734553999998</v>
      </c>
      <c r="DK19" s="3155">
        <v>139.98776699999999</v>
      </c>
      <c r="DL19" s="3155">
        <v>88.382523169999999</v>
      </c>
      <c r="DM19" s="3155">
        <v>155.75717859</v>
      </c>
      <c r="DN19" s="3155">
        <v>141.79913443999999</v>
      </c>
      <c r="DO19" s="3155">
        <v>177.12144293</v>
      </c>
      <c r="DP19" s="3155">
        <v>224.75574304000003</v>
      </c>
      <c r="DQ19" s="3155">
        <v>532.15986480999993</v>
      </c>
      <c r="DR19" s="3155">
        <v>191.56740984000001</v>
      </c>
      <c r="DS19" s="3155">
        <v>401.51879484000006</v>
      </c>
      <c r="DT19" s="3155">
        <v>78.357529129999989</v>
      </c>
      <c r="DU19" s="3155">
        <v>185.96496570000002</v>
      </c>
      <c r="DV19" s="3135" t="s">
        <v>2324</v>
      </c>
      <c r="DW19" s="1613">
        <v>252.67499544</v>
      </c>
      <c r="DX19" s="3156">
        <v>208.68848996</v>
      </c>
      <c r="DY19" s="3156">
        <v>506.21406199</v>
      </c>
      <c r="DZ19" s="3156">
        <v>213.41660604</v>
      </c>
      <c r="EA19" s="3156">
        <v>153.11935680000002</v>
      </c>
      <c r="EB19" s="3156">
        <v>282.56680706000003</v>
      </c>
      <c r="EC19" s="3156">
        <v>228.74533855999999</v>
      </c>
      <c r="ED19" s="3156">
        <v>637.95536675000005</v>
      </c>
      <c r="EE19" s="3156">
        <v>414.50653563999998</v>
      </c>
      <c r="EF19" s="3156">
        <v>257.29788301999997</v>
      </c>
      <c r="EG19" s="3156">
        <v>282.13337966</v>
      </c>
      <c r="EH19" s="3156">
        <v>171.3469394</v>
      </c>
      <c r="EI19" s="3135" t="s">
        <v>2324</v>
      </c>
      <c r="EJ19" s="3156">
        <v>285.28877826000002</v>
      </c>
      <c r="EK19" s="3156">
        <v>469.71082953000001</v>
      </c>
      <c r="EL19" s="3156">
        <v>188.99944438</v>
      </c>
      <c r="EM19" s="3156">
        <v>129.21109614</v>
      </c>
      <c r="EN19" s="3156">
        <v>580.52644989999999</v>
      </c>
      <c r="EO19" s="3156">
        <v>470.58634360000002</v>
      </c>
      <c r="EP19" s="3156">
        <v>703.85743820000005</v>
      </c>
      <c r="EQ19" s="3156">
        <v>278.99587447000005</v>
      </c>
      <c r="ER19" s="3156">
        <v>934.31806447999998</v>
      </c>
    </row>
    <row r="20" spans="1:148" ht="20.25" customHeight="1" thickBot="1">
      <c r="A20" s="3108" t="s">
        <v>2325</v>
      </c>
      <c r="B20" s="3164">
        <v>2133.6</v>
      </c>
      <c r="C20" s="3165">
        <v>1733.07</v>
      </c>
      <c r="D20" s="3165">
        <v>1486.36</v>
      </c>
      <c r="E20" s="3165">
        <v>2681.69</v>
      </c>
      <c r="F20" s="3165">
        <v>5468.9</v>
      </c>
      <c r="G20" s="3165">
        <v>3293.57</v>
      </c>
      <c r="H20" s="3165">
        <v>3752.4</v>
      </c>
      <c r="I20" s="3165">
        <v>4030.29</v>
      </c>
      <c r="J20" s="3165">
        <v>3496.02</v>
      </c>
      <c r="K20" s="3165">
        <v>7065.8</v>
      </c>
      <c r="L20" s="3165">
        <v>4824.97</v>
      </c>
      <c r="M20" s="3165">
        <v>7203.4</v>
      </c>
      <c r="N20" s="3165">
        <v>4497.32</v>
      </c>
      <c r="O20" s="3165">
        <v>3582.45</v>
      </c>
      <c r="P20" s="3165">
        <v>3386.48</v>
      </c>
      <c r="Q20" s="3165">
        <v>2972.04</v>
      </c>
      <c r="R20" s="3165">
        <v>3420.38</v>
      </c>
      <c r="S20" s="3165">
        <v>2950.93</v>
      </c>
      <c r="T20" s="3165">
        <v>2198.0300000000002</v>
      </c>
      <c r="U20" s="3165">
        <v>3797.02</v>
      </c>
      <c r="V20" s="3165">
        <v>3182.44</v>
      </c>
      <c r="W20" s="3165">
        <v>2237.33</v>
      </c>
      <c r="X20" s="3165">
        <v>2186.02</v>
      </c>
      <c r="Y20" s="3166">
        <v>2102.64</v>
      </c>
      <c r="Z20" s="3108" t="s">
        <v>2325</v>
      </c>
      <c r="AA20" s="3167">
        <v>2264.96</v>
      </c>
      <c r="AB20" s="3168">
        <v>2902.0299999999997</v>
      </c>
      <c r="AC20" s="3168">
        <v>2596.4499999999998</v>
      </c>
      <c r="AD20" s="3168">
        <v>2565.67514489</v>
      </c>
      <c r="AE20" s="3168">
        <v>3701.98</v>
      </c>
      <c r="AF20" s="3168">
        <v>3563.5699999999997</v>
      </c>
      <c r="AG20" s="3168">
        <v>3415.3198129700004</v>
      </c>
      <c r="AH20" s="3168">
        <v>3161.8274950599998</v>
      </c>
      <c r="AI20" s="3168">
        <v>5249.2699999999986</v>
      </c>
      <c r="AJ20" s="3168">
        <v>3540.1112268199995</v>
      </c>
      <c r="AK20" s="3168">
        <v>2276.21</v>
      </c>
      <c r="AL20" s="3168">
        <v>3920.37</v>
      </c>
      <c r="AM20" s="3168">
        <v>2904.3409999999999</v>
      </c>
      <c r="AN20" s="3168">
        <v>2905.77</v>
      </c>
      <c r="AO20" s="3168">
        <v>4115.45</v>
      </c>
      <c r="AP20" s="3169">
        <v>3565.7541757700001</v>
      </c>
      <c r="AQ20" s="3169">
        <v>3815.5969335500004</v>
      </c>
      <c r="AR20" s="3169">
        <v>4095.3700000000003</v>
      </c>
      <c r="AS20" s="3169">
        <v>3947.4100000000003</v>
      </c>
      <c r="AT20" s="3169">
        <v>4351.4799999999996</v>
      </c>
      <c r="AU20" s="3169">
        <v>6187</v>
      </c>
      <c r="AV20" s="3169">
        <v>5469.143</v>
      </c>
      <c r="AW20" s="3169">
        <v>5247.52</v>
      </c>
      <c r="AX20" s="3170">
        <v>3816.9900000000002</v>
      </c>
      <c r="AY20" s="3108" t="s">
        <v>2325</v>
      </c>
      <c r="AZ20" s="3171">
        <v>3027.1559771100001</v>
      </c>
      <c r="BA20" s="3169">
        <v>3998.3800000000006</v>
      </c>
      <c r="BB20" s="3169">
        <v>3060.6699999999996</v>
      </c>
      <c r="BC20" s="3169">
        <v>1895.2199999999998</v>
      </c>
      <c r="BD20" s="3169">
        <v>3392.0899999999997</v>
      </c>
      <c r="BE20" s="3169">
        <v>4831.1099999999997</v>
      </c>
      <c r="BF20" s="3172">
        <v>3187.145</v>
      </c>
      <c r="BG20" s="3172">
        <v>2938.7564141999997</v>
      </c>
      <c r="BH20" s="3172">
        <v>2542.84920835</v>
      </c>
      <c r="BI20" s="3172">
        <v>2118.2249999999999</v>
      </c>
      <c r="BJ20" s="3173">
        <v>3925.4463944299996</v>
      </c>
      <c r="BK20" s="3172">
        <v>2109.62</v>
      </c>
      <c r="BL20" s="3172">
        <v>1561.21359454</v>
      </c>
      <c r="BM20" s="3172">
        <v>2130.0786087799997</v>
      </c>
      <c r="BN20" s="3172">
        <v>2712.8163613799998</v>
      </c>
      <c r="BO20" s="3172">
        <v>3430.0932389600002</v>
      </c>
      <c r="BP20" s="3172">
        <v>3252.1385933499992</v>
      </c>
      <c r="BQ20" s="3172">
        <v>5971.6712812999995</v>
      </c>
      <c r="BR20" s="3172">
        <v>4941.0406176800007</v>
      </c>
      <c r="BS20" s="3172">
        <v>4020.7380404899995</v>
      </c>
      <c r="BT20" s="3172">
        <v>4397.01</v>
      </c>
      <c r="BU20" s="3172">
        <v>3236.6300000000006</v>
      </c>
      <c r="BV20" s="3172">
        <v>3880.7899999999995</v>
      </c>
      <c r="BW20" s="3173">
        <v>4103.3901515899997</v>
      </c>
      <c r="BX20" s="3135"/>
      <c r="BY20" s="3154"/>
      <c r="BZ20" s="3139"/>
      <c r="CA20" s="3155"/>
      <c r="CB20" s="3139"/>
      <c r="CC20" s="3139"/>
      <c r="CD20" s="3155"/>
      <c r="CE20" s="1130"/>
      <c r="CF20" s="1130"/>
      <c r="CG20" s="2643"/>
      <c r="CH20" s="1130"/>
      <c r="CI20" s="1130"/>
      <c r="CJ20" s="2643"/>
      <c r="CK20" s="3139"/>
      <c r="CL20" s="3139"/>
      <c r="CM20" s="3155"/>
      <c r="CN20" s="3139"/>
      <c r="CO20" s="3139"/>
      <c r="CP20" s="3155"/>
      <c r="CQ20" s="3139"/>
      <c r="CR20" s="3139"/>
      <c r="CS20" s="3155"/>
      <c r="CT20" s="3155"/>
      <c r="CU20" s="3155"/>
      <c r="CV20" s="3155"/>
      <c r="CW20" s="3135" t="s">
        <v>2326</v>
      </c>
      <c r="CX20" s="1615"/>
      <c r="CY20" s="3155"/>
      <c r="CZ20" s="3155"/>
      <c r="DA20" s="3155"/>
      <c r="DB20" s="3155"/>
      <c r="DC20" s="3155"/>
      <c r="DD20" s="3155"/>
      <c r="DE20" s="3155"/>
      <c r="DF20" s="3155"/>
      <c r="DG20" s="3155"/>
      <c r="DH20" s="3155"/>
      <c r="DI20" s="3155"/>
      <c r="DJ20" s="3155">
        <v>0</v>
      </c>
      <c r="DK20" s="3155">
        <v>0</v>
      </c>
      <c r="DL20" s="3155">
        <v>0</v>
      </c>
      <c r="DM20" s="3155">
        <v>0</v>
      </c>
      <c r="DN20" s="3155">
        <v>0</v>
      </c>
      <c r="DO20" s="3155"/>
      <c r="DP20" s="3155"/>
      <c r="DQ20" s="3155"/>
      <c r="DR20" s="3155"/>
      <c r="DS20" s="3155"/>
      <c r="DT20" s="3155"/>
      <c r="DU20" s="3155"/>
      <c r="DV20" s="3135" t="s">
        <v>2326</v>
      </c>
      <c r="DW20" s="1613">
        <v>0</v>
      </c>
      <c r="DX20" s="3156"/>
      <c r="DY20" s="3156"/>
      <c r="DZ20" s="3156"/>
      <c r="EA20" s="3156"/>
      <c r="EB20" s="3156"/>
      <c r="EC20" s="3156"/>
      <c r="ED20" s="3156"/>
      <c r="EE20" s="3156"/>
      <c r="EF20" s="3156"/>
      <c r="EG20" s="3156"/>
      <c r="EH20" s="3156"/>
      <c r="EI20" s="3135" t="s">
        <v>2326</v>
      </c>
      <c r="EJ20" s="3156">
        <v>0</v>
      </c>
      <c r="EK20" s="3156">
        <v>0</v>
      </c>
      <c r="EL20" s="3156">
        <v>0</v>
      </c>
      <c r="EM20" s="3156">
        <v>0</v>
      </c>
      <c r="EN20" s="3156">
        <v>0</v>
      </c>
      <c r="EO20" s="3156"/>
      <c r="EP20" s="3156"/>
      <c r="EQ20" s="3156"/>
      <c r="ER20" s="3156"/>
    </row>
    <row r="21" spans="1:148" ht="20.25" customHeight="1" thickBot="1">
      <c r="A21" s="3108" t="s">
        <v>2327</v>
      </c>
      <c r="B21" s="3109">
        <v>1968.17</v>
      </c>
      <c r="C21" s="3110">
        <v>1603.47</v>
      </c>
      <c r="D21" s="3110">
        <v>1466.88</v>
      </c>
      <c r="E21" s="3110">
        <v>2570.48</v>
      </c>
      <c r="F21" s="3110">
        <v>5412.33</v>
      </c>
      <c r="G21" s="3110">
        <v>3193.31</v>
      </c>
      <c r="H21" s="3110">
        <v>4433.2299999999996</v>
      </c>
      <c r="I21" s="3110">
        <v>3945.92</v>
      </c>
      <c r="J21" s="3110">
        <v>3494.42</v>
      </c>
      <c r="K21" s="3110">
        <v>7009.55</v>
      </c>
      <c r="L21" s="3110">
        <v>4774.68</v>
      </c>
      <c r="M21" s="3110">
        <v>7150.2</v>
      </c>
      <c r="N21" s="3110">
        <v>4416.3900000000003</v>
      </c>
      <c r="O21" s="3110">
        <v>3531.09</v>
      </c>
      <c r="P21" s="3110">
        <v>3308.19</v>
      </c>
      <c r="Q21" s="3110">
        <v>2881.18</v>
      </c>
      <c r="R21" s="3110">
        <v>3356.94</v>
      </c>
      <c r="S21" s="3110">
        <v>2896.97</v>
      </c>
      <c r="T21" s="3110">
        <v>2111.2600000000002</v>
      </c>
      <c r="U21" s="3110">
        <v>3797.02</v>
      </c>
      <c r="V21" s="3110">
        <v>3106.61</v>
      </c>
      <c r="W21" s="3110">
        <v>2161.31</v>
      </c>
      <c r="X21" s="3110">
        <v>2138.8200000000002</v>
      </c>
      <c r="Y21" s="3111">
        <v>2096.16</v>
      </c>
      <c r="Z21" s="3108" t="s">
        <v>2327</v>
      </c>
      <c r="AA21" s="3112">
        <v>2197.0500000000002</v>
      </c>
      <c r="AB21" s="3113">
        <v>2860.35</v>
      </c>
      <c r="AC21" s="3113">
        <v>2512.7799999999997</v>
      </c>
      <c r="AD21" s="3113">
        <v>2481.5251448899999</v>
      </c>
      <c r="AE21" s="3113">
        <v>3590.39</v>
      </c>
      <c r="AF21" s="3113">
        <v>3385.8099999999995</v>
      </c>
      <c r="AG21" s="3113">
        <v>3282.5598129700002</v>
      </c>
      <c r="AH21" s="3113">
        <v>3061.0474950599996</v>
      </c>
      <c r="AI21" s="3113">
        <v>5078.7399999999989</v>
      </c>
      <c r="AJ21" s="3113">
        <v>3463.4712268199996</v>
      </c>
      <c r="AK21" s="3113">
        <v>2169.84</v>
      </c>
      <c r="AL21" s="3113">
        <v>3835.62</v>
      </c>
      <c r="AM21" s="3113">
        <v>2805.7799999999997</v>
      </c>
      <c r="AN21" s="3113">
        <v>2768.68</v>
      </c>
      <c r="AO21" s="3113">
        <v>3985.95</v>
      </c>
      <c r="AP21" s="3114">
        <v>3439.7041757699999</v>
      </c>
      <c r="AQ21" s="3114">
        <v>3657.1569335500003</v>
      </c>
      <c r="AR21" s="3114">
        <v>3873.2500000000005</v>
      </c>
      <c r="AS21" s="3114">
        <v>3826.8900000000003</v>
      </c>
      <c r="AT21" s="3114">
        <v>4234.08</v>
      </c>
      <c r="AU21" s="3114">
        <v>6087.81</v>
      </c>
      <c r="AV21" s="3114">
        <v>5345.9629999999997</v>
      </c>
      <c r="AW21" s="3114">
        <v>5082.2900000000009</v>
      </c>
      <c r="AX21" s="3115">
        <v>3667.13</v>
      </c>
      <c r="AY21" s="3108" t="s">
        <v>2327</v>
      </c>
      <c r="AZ21" s="3116">
        <v>2945.79597711</v>
      </c>
      <c r="BA21" s="3114">
        <v>3902.2700000000004</v>
      </c>
      <c r="BB21" s="3114">
        <v>2912.43</v>
      </c>
      <c r="BC21" s="3114">
        <v>1754.8899999999999</v>
      </c>
      <c r="BD21" s="3114">
        <v>3256.97</v>
      </c>
      <c r="BE21" s="3114">
        <v>4583.13</v>
      </c>
      <c r="BF21" s="3117">
        <v>3006.7350000000001</v>
      </c>
      <c r="BG21" s="3117">
        <v>2796.5564141999998</v>
      </c>
      <c r="BH21" s="3117">
        <v>2277.4392083500002</v>
      </c>
      <c r="BI21" s="3117">
        <v>1960.3549999999998</v>
      </c>
      <c r="BJ21" s="3118">
        <v>3794.4863944299996</v>
      </c>
      <c r="BK21" s="3117">
        <v>2062.33</v>
      </c>
      <c r="BL21" s="3117">
        <v>1538.0877572300001</v>
      </c>
      <c r="BM21" s="3117">
        <v>2103.3999999999996</v>
      </c>
      <c r="BN21" s="3117">
        <v>2671.5393330399997</v>
      </c>
      <c r="BO21" s="3117">
        <v>3369.3745676100002</v>
      </c>
      <c r="BP21" s="3117">
        <v>3233.6751912999994</v>
      </c>
      <c r="BQ21" s="3117">
        <v>5940.0512812999996</v>
      </c>
      <c r="BR21" s="3117">
        <v>4891.2906176800007</v>
      </c>
      <c r="BS21" s="3117">
        <v>3467.9680404899996</v>
      </c>
      <c r="BT21" s="3117">
        <v>4308.08</v>
      </c>
      <c r="BU21" s="3117">
        <v>3177.7500000000005</v>
      </c>
      <c r="BV21" s="3117">
        <v>3837.8499999999995</v>
      </c>
      <c r="BW21" s="3118">
        <v>3774.0301515900001</v>
      </c>
      <c r="BX21" s="3174" t="s">
        <v>2313</v>
      </c>
      <c r="BY21" s="3175">
        <v>9582.6311075800004</v>
      </c>
      <c r="BZ21" s="3176">
        <v>8259.9304357500005</v>
      </c>
      <c r="CA21" s="3176">
        <v>8446.7560414999989</v>
      </c>
      <c r="CB21" s="3176">
        <v>9831.2695385999996</v>
      </c>
      <c r="CC21" s="3176">
        <v>8540.4480759300004</v>
      </c>
      <c r="CD21" s="3176">
        <v>8263.9081775000013</v>
      </c>
      <c r="CE21" s="3176">
        <v>8733.46602222</v>
      </c>
      <c r="CF21" s="3176">
        <v>11776.484753429999</v>
      </c>
      <c r="CG21" s="3177">
        <v>10656.784845849999</v>
      </c>
      <c r="CH21" s="3176">
        <v>10858.514509889999</v>
      </c>
      <c r="CI21" s="3176">
        <v>8638.7660577000006</v>
      </c>
      <c r="CJ21" s="3177">
        <v>6855.7300052699993</v>
      </c>
      <c r="CK21" s="3178">
        <v>6419.6645151310004</v>
      </c>
      <c r="CL21" s="3176">
        <v>6536.9921883300012</v>
      </c>
      <c r="CM21" s="3176">
        <v>7159.8687048100001</v>
      </c>
      <c r="CN21" s="3178">
        <v>5440.3882502699998</v>
      </c>
      <c r="CO21" s="3176">
        <v>4702.9339259099997</v>
      </c>
      <c r="CP21" s="3176">
        <v>6581.6841670399999</v>
      </c>
      <c r="CQ21" s="3178">
        <v>6769.4484775600004</v>
      </c>
      <c r="CR21" s="3176">
        <v>3949.21910759</v>
      </c>
      <c r="CS21" s="3176">
        <v>5506.4193653599987</v>
      </c>
      <c r="CT21" s="3176">
        <v>4212.7339826699999</v>
      </c>
      <c r="CU21" s="3176">
        <v>4144.5408443799997</v>
      </c>
      <c r="CV21" s="3178">
        <v>4801.7879496900005</v>
      </c>
      <c r="CW21" s="3135" t="s">
        <v>2328</v>
      </c>
      <c r="CX21" s="1615"/>
      <c r="CY21" s="3155"/>
      <c r="CZ21" s="3155"/>
      <c r="DA21" s="3155"/>
      <c r="DB21" s="3155"/>
      <c r="DC21" s="3155"/>
      <c r="DD21" s="3155"/>
      <c r="DE21" s="3155"/>
      <c r="DF21" s="3155">
        <v>10.62276733</v>
      </c>
      <c r="DG21" s="3155">
        <v>24.935676219999998</v>
      </c>
      <c r="DH21" s="3155">
        <v>29.048928850000003</v>
      </c>
      <c r="DI21" s="3155">
        <v>29.94</v>
      </c>
      <c r="DJ21" s="3155">
        <v>29.469745379999999</v>
      </c>
      <c r="DK21" s="3155">
        <v>28.534751069999999</v>
      </c>
      <c r="DL21" s="3155">
        <v>53.552816659999998</v>
      </c>
      <c r="DM21" s="3155">
        <v>49.91369091</v>
      </c>
      <c r="DN21" s="3155">
        <v>66.151748170000005</v>
      </c>
      <c r="DO21" s="3155">
        <v>82.469956670000002</v>
      </c>
      <c r="DP21" s="3155">
        <v>100.16251259000001</v>
      </c>
      <c r="DQ21" s="3155">
        <v>108.75332983</v>
      </c>
      <c r="DR21" s="3155">
        <v>111.98403522</v>
      </c>
      <c r="DS21" s="3155">
        <v>104.01367666</v>
      </c>
      <c r="DT21" s="3155">
        <v>153.96124184999999</v>
      </c>
      <c r="DU21" s="3155">
        <v>131.11603081000001</v>
      </c>
      <c r="DV21" s="3135" t="s">
        <v>2328</v>
      </c>
      <c r="DW21" s="1613">
        <v>144.06468802000001</v>
      </c>
      <c r="DX21" s="3156">
        <v>114.96654995</v>
      </c>
      <c r="DY21" s="3156">
        <v>144.47041056</v>
      </c>
      <c r="DZ21" s="3156">
        <v>150.17245897000001</v>
      </c>
      <c r="EA21" s="3156">
        <v>149.02007391000001</v>
      </c>
      <c r="EB21" s="3156">
        <v>107.58934321</v>
      </c>
      <c r="EC21" s="3156">
        <v>112.41051086</v>
      </c>
      <c r="ED21" s="3156">
        <v>138.40916673000001</v>
      </c>
      <c r="EE21" s="3156">
        <v>100.63148079</v>
      </c>
      <c r="EF21" s="3156">
        <v>135.80293062999999</v>
      </c>
      <c r="EG21" s="3156">
        <v>108.31744292</v>
      </c>
      <c r="EH21" s="3156">
        <v>117.96194140999999</v>
      </c>
      <c r="EI21" s="3135" t="s">
        <v>2328</v>
      </c>
      <c r="EJ21" s="3156">
        <v>149.64863943</v>
      </c>
      <c r="EK21" s="3156">
        <v>99.969739629999992</v>
      </c>
      <c r="EL21" s="3156">
        <v>111.44421609999999</v>
      </c>
      <c r="EM21" s="3156">
        <v>106.92251920999999</v>
      </c>
      <c r="EN21" s="3156">
        <v>129.60612042</v>
      </c>
      <c r="EO21" s="3156">
        <v>106.34103485</v>
      </c>
      <c r="EP21" s="3156">
        <v>116.59874309</v>
      </c>
      <c r="EQ21" s="3156">
        <v>108.43250223999999</v>
      </c>
      <c r="ER21" s="3156">
        <v>123.26872868000001</v>
      </c>
    </row>
    <row r="22" spans="1:148" ht="20.25" customHeight="1">
      <c r="A22" s="3126" t="s">
        <v>2329</v>
      </c>
      <c r="B22" s="3127">
        <v>1566.39</v>
      </c>
      <c r="C22" s="3128">
        <v>1167.52</v>
      </c>
      <c r="D22" s="3128">
        <v>1196.17</v>
      </c>
      <c r="E22" s="3128">
        <v>2163.37</v>
      </c>
      <c r="F22" s="3128">
        <v>5103.79</v>
      </c>
      <c r="G22" s="3128">
        <v>2863.28</v>
      </c>
      <c r="H22" s="3128">
        <v>3986.78</v>
      </c>
      <c r="I22" s="3128">
        <v>3536.23</v>
      </c>
      <c r="J22" s="3128">
        <v>3213.81</v>
      </c>
      <c r="K22" s="3128">
        <v>6528.15</v>
      </c>
      <c r="L22" s="3128">
        <v>4412.88</v>
      </c>
      <c r="M22" s="3128">
        <v>5907.03</v>
      </c>
      <c r="N22" s="3128">
        <v>3854.53</v>
      </c>
      <c r="O22" s="3128">
        <v>3191.4</v>
      </c>
      <c r="P22" s="3128">
        <v>3141.31</v>
      </c>
      <c r="Q22" s="3128">
        <v>2622.52</v>
      </c>
      <c r="R22" s="3128">
        <v>2808.58</v>
      </c>
      <c r="S22" s="3128">
        <v>2103.67</v>
      </c>
      <c r="T22" s="3128">
        <v>1815.81</v>
      </c>
      <c r="U22" s="3128">
        <v>3065.53</v>
      </c>
      <c r="V22" s="3128">
        <v>2460.83</v>
      </c>
      <c r="W22" s="3128">
        <v>1743.05</v>
      </c>
      <c r="X22" s="3128">
        <v>1788.96</v>
      </c>
      <c r="Y22" s="3129">
        <v>1206.21</v>
      </c>
      <c r="Z22" s="3126" t="s">
        <v>2329</v>
      </c>
      <c r="AA22" s="3130">
        <v>1890.92</v>
      </c>
      <c r="AB22" s="3131">
        <v>2117.85</v>
      </c>
      <c r="AC22" s="3131">
        <v>2064.21</v>
      </c>
      <c r="AD22" s="3131">
        <v>2147.1225168399997</v>
      </c>
      <c r="AE22" s="3131">
        <v>2984.81</v>
      </c>
      <c r="AF22" s="3131">
        <v>2941.4399999999996</v>
      </c>
      <c r="AG22" s="3131">
        <v>2576.36</v>
      </c>
      <c r="AH22" s="3131">
        <v>2399.35668442</v>
      </c>
      <c r="AI22" s="3131">
        <v>4207.3099999999995</v>
      </c>
      <c r="AJ22" s="3131">
        <v>2820.78380569</v>
      </c>
      <c r="AK22" s="3131">
        <v>1841.89</v>
      </c>
      <c r="AL22" s="3131">
        <v>2180.2400000000002</v>
      </c>
      <c r="AM22" s="3131">
        <v>2135.54</v>
      </c>
      <c r="AN22" s="3131">
        <v>2094.89</v>
      </c>
      <c r="AO22" s="3131">
        <v>3604.91</v>
      </c>
      <c r="AP22" s="3142">
        <v>2707.8358851100002</v>
      </c>
      <c r="AQ22" s="3142">
        <v>3217.2238372500005</v>
      </c>
      <c r="AR22" s="3142">
        <v>3241.8700000000003</v>
      </c>
      <c r="AS22" s="3142">
        <v>3293.6600000000003</v>
      </c>
      <c r="AT22" s="3142">
        <v>3676.9700000000003</v>
      </c>
      <c r="AU22" s="3142">
        <v>5184.7</v>
      </c>
      <c r="AV22" s="3142">
        <v>4420.5</v>
      </c>
      <c r="AW22" s="3142">
        <v>4258.28</v>
      </c>
      <c r="AX22" s="3143">
        <v>3351.45</v>
      </c>
      <c r="AY22" s="3126" t="s">
        <v>2329</v>
      </c>
      <c r="AZ22" s="3144">
        <v>2492.5500000000002</v>
      </c>
      <c r="BA22" s="3142">
        <v>3099.8</v>
      </c>
      <c r="BB22" s="3142">
        <v>2387.7599999999998</v>
      </c>
      <c r="BC22" s="3142">
        <v>1428.25</v>
      </c>
      <c r="BD22" s="3142">
        <v>3009.1800000000003</v>
      </c>
      <c r="BE22" s="3142">
        <v>4270.07</v>
      </c>
      <c r="BF22" s="3145">
        <v>2473.19</v>
      </c>
      <c r="BG22" s="3145">
        <v>2205.3264141999998</v>
      </c>
      <c r="BH22" s="3145">
        <v>1912.2792083500001</v>
      </c>
      <c r="BI22" s="3145">
        <v>1443.6399999999999</v>
      </c>
      <c r="BJ22" s="3179">
        <v>1592.5461167999997</v>
      </c>
      <c r="BK22" s="3145">
        <v>1234.19</v>
      </c>
      <c r="BL22" s="2061">
        <v>1019.11516853</v>
      </c>
      <c r="BM22" s="2061">
        <v>1372.07</v>
      </c>
      <c r="BN22" s="2061">
        <v>2276.5382290299999</v>
      </c>
      <c r="BO22" s="2061">
        <v>2848.2016380999999</v>
      </c>
      <c r="BP22" s="2061">
        <v>2806.3191808499996</v>
      </c>
      <c r="BQ22" s="2061">
        <v>5118.2299999999996</v>
      </c>
      <c r="BR22" s="2061">
        <v>3988.57</v>
      </c>
      <c r="BS22" s="2061">
        <v>2944.6028141799998</v>
      </c>
      <c r="BT22" s="2061">
        <v>3756.3</v>
      </c>
      <c r="BU22" s="2061">
        <v>2941.51</v>
      </c>
      <c r="BV22" s="2061">
        <v>3335.6399999999994</v>
      </c>
      <c r="BW22" s="2062">
        <v>2826.56</v>
      </c>
      <c r="BX22" s="3159" t="s">
        <v>2330</v>
      </c>
      <c r="BY22" s="3160">
        <v>379.07</v>
      </c>
      <c r="BZ22" s="3161">
        <v>426.45942514000001</v>
      </c>
      <c r="CA22" s="3162">
        <v>308.47638898000002</v>
      </c>
      <c r="CB22" s="3161">
        <v>491.77088644999998</v>
      </c>
      <c r="CC22" s="3161">
        <v>714.37417723999999</v>
      </c>
      <c r="CD22" s="3162">
        <v>1330.1039173800002</v>
      </c>
      <c r="CE22" s="3139">
        <v>867.03703717999997</v>
      </c>
      <c r="CF22" s="3139">
        <v>2852.3508477099999</v>
      </c>
      <c r="CG22" s="3140">
        <v>573.43450675999998</v>
      </c>
      <c r="CH22" s="3139">
        <v>597.48384194000005</v>
      </c>
      <c r="CI22" s="3139">
        <v>974.39240949999999</v>
      </c>
      <c r="CJ22" s="3140">
        <v>1008.48029731</v>
      </c>
      <c r="CK22" s="3161">
        <v>767.53933700999994</v>
      </c>
      <c r="CL22" s="3161">
        <v>513.28421263999996</v>
      </c>
      <c r="CM22" s="3162">
        <v>518.84769961999996</v>
      </c>
      <c r="CN22" s="3161">
        <v>257.18806905999998</v>
      </c>
      <c r="CO22" s="3161">
        <v>127.73596735</v>
      </c>
      <c r="CP22" s="3162">
        <v>246.61857452999999</v>
      </c>
      <c r="CQ22" s="3161">
        <v>395.74400082</v>
      </c>
      <c r="CR22" s="3161">
        <v>694.67077283000003</v>
      </c>
      <c r="CS22" s="3162">
        <v>111.8417498</v>
      </c>
      <c r="CT22" s="3162">
        <v>324.61107502999999</v>
      </c>
      <c r="CU22" s="3162">
        <v>254.94539930000002</v>
      </c>
      <c r="CV22" s="3162">
        <v>152.92583627000002</v>
      </c>
      <c r="CW22" s="3135" t="s">
        <v>2331</v>
      </c>
      <c r="CX22" s="1615"/>
      <c r="CY22" s="3155"/>
      <c r="CZ22" s="3155"/>
      <c r="DA22" s="3155"/>
      <c r="DB22" s="3155"/>
      <c r="DC22" s="3155"/>
      <c r="DD22" s="3155"/>
      <c r="DE22" s="3155"/>
      <c r="DF22" s="3155"/>
      <c r="DG22" s="3155"/>
      <c r="DH22" s="3155"/>
      <c r="DI22" s="3155"/>
      <c r="DJ22" s="3155">
        <v>396.75866500000001</v>
      </c>
      <c r="DK22" s="3155">
        <v>224.35687824000001</v>
      </c>
      <c r="DL22" s="3155">
        <v>195.19637227999999</v>
      </c>
      <c r="DM22" s="3155">
        <v>125.54223507</v>
      </c>
      <c r="DN22" s="3155">
        <v>353.21377267000003</v>
      </c>
      <c r="DO22" s="3155">
        <v>203.02360558000001</v>
      </c>
      <c r="DP22" s="3155">
        <v>302.83704123000001</v>
      </c>
      <c r="DQ22" s="3155">
        <v>638.72315333000006</v>
      </c>
      <c r="DR22" s="3155">
        <v>447.64327154</v>
      </c>
      <c r="DS22" s="3155">
        <v>222.75054852000002</v>
      </c>
      <c r="DT22" s="3155">
        <v>748.52880267</v>
      </c>
      <c r="DU22" s="3155">
        <v>312.77079963</v>
      </c>
      <c r="DV22" s="3135" t="s">
        <v>2331</v>
      </c>
      <c r="DW22" s="1613">
        <v>239.44938084999998</v>
      </c>
      <c r="DX22" s="1613">
        <v>1411.4181702200001</v>
      </c>
      <c r="DY22" s="3156">
        <v>600.30810492000001</v>
      </c>
      <c r="DZ22" s="3156">
        <v>758.20143926000003</v>
      </c>
      <c r="EA22" s="3156">
        <v>576.49824340999999</v>
      </c>
      <c r="EB22" s="3156">
        <v>607.05314539999995</v>
      </c>
      <c r="EC22" s="3156">
        <v>626.62000911000007</v>
      </c>
      <c r="ED22" s="3156">
        <v>269.28924318000003</v>
      </c>
      <c r="EE22" s="3156">
        <v>838.30578873000002</v>
      </c>
      <c r="EF22" s="3156">
        <v>536.12696110000002</v>
      </c>
      <c r="EG22" s="3156">
        <v>750.67333283999994</v>
      </c>
      <c r="EH22" s="3156">
        <v>1559.94466947</v>
      </c>
      <c r="EI22" s="3135" t="s">
        <v>2331</v>
      </c>
      <c r="EJ22" s="3156">
        <v>544.86483483000006</v>
      </c>
      <c r="EK22" s="3156">
        <v>261.98789456999998</v>
      </c>
      <c r="EL22" s="3156">
        <v>231.02581849000001</v>
      </c>
      <c r="EM22" s="3156">
        <v>171.97473236000002</v>
      </c>
      <c r="EN22" s="3156">
        <v>613.10627862000001</v>
      </c>
      <c r="EO22" s="3156">
        <v>142.19993707</v>
      </c>
      <c r="EP22" s="3156">
        <v>493.80469561000001</v>
      </c>
      <c r="EQ22" s="3156">
        <v>355.02911544</v>
      </c>
      <c r="ER22" s="3156">
        <v>343.62987733999995</v>
      </c>
    </row>
    <row r="23" spans="1:148" ht="20.25" customHeight="1" thickBot="1">
      <c r="A23" s="3146" t="s">
        <v>2332</v>
      </c>
      <c r="B23" s="3127">
        <v>240.5</v>
      </c>
      <c r="C23" s="3128">
        <v>0</v>
      </c>
      <c r="D23" s="3128">
        <v>0</v>
      </c>
      <c r="E23" s="3128">
        <v>0</v>
      </c>
      <c r="F23" s="3128">
        <v>495.4</v>
      </c>
      <c r="G23" s="3128">
        <v>579.39</v>
      </c>
      <c r="H23" s="3128">
        <v>1037.1099999999999</v>
      </c>
      <c r="I23" s="3128">
        <v>1014.06</v>
      </c>
      <c r="J23" s="3128">
        <v>137.5</v>
      </c>
      <c r="K23" s="3128">
        <v>3055.45</v>
      </c>
      <c r="L23" s="3128">
        <v>3051.08</v>
      </c>
      <c r="M23" s="3128">
        <v>470</v>
      </c>
      <c r="N23" s="3128">
        <v>684.64</v>
      </c>
      <c r="O23" s="3128">
        <v>2572.0100000000002</v>
      </c>
      <c r="P23" s="3128">
        <v>3003.31</v>
      </c>
      <c r="Q23" s="3128">
        <v>2427.52</v>
      </c>
      <c r="R23" s="3128">
        <v>2505.08</v>
      </c>
      <c r="S23" s="3128">
        <v>1668.47</v>
      </c>
      <c r="T23" s="3128">
        <v>1545.41</v>
      </c>
      <c r="U23" s="3128">
        <v>2693.97</v>
      </c>
      <c r="V23" s="3128">
        <v>1986.51</v>
      </c>
      <c r="W23" s="3128">
        <v>1186.54</v>
      </c>
      <c r="X23" s="3128">
        <v>1347.47</v>
      </c>
      <c r="Y23" s="3129">
        <v>871.95</v>
      </c>
      <c r="Z23" s="3146" t="s">
        <v>2332</v>
      </c>
      <c r="AA23" s="3130">
        <v>1461.75</v>
      </c>
      <c r="AB23" s="3131">
        <v>1838.85</v>
      </c>
      <c r="AC23" s="3131">
        <v>1582.02</v>
      </c>
      <c r="AD23" s="3131">
        <v>1841.0735168399999</v>
      </c>
      <c r="AE23" s="3131">
        <v>2707.47</v>
      </c>
      <c r="AF23" s="3131">
        <v>2283.9499999999998</v>
      </c>
      <c r="AG23" s="3131">
        <v>1835.2</v>
      </c>
      <c r="AH23" s="3131">
        <v>1948.51968442</v>
      </c>
      <c r="AI23" s="3131">
        <v>3593.54</v>
      </c>
      <c r="AJ23" s="3131">
        <v>2342.07576169</v>
      </c>
      <c r="AK23" s="3131">
        <v>1561.68</v>
      </c>
      <c r="AL23" s="3131">
        <v>1839.13</v>
      </c>
      <c r="AM23" s="3131">
        <v>2000</v>
      </c>
      <c r="AN23" s="3131">
        <v>1794.85</v>
      </c>
      <c r="AO23" s="3131">
        <v>3274.38</v>
      </c>
      <c r="AP23" s="3142">
        <v>2375.5778851100004</v>
      </c>
      <c r="AQ23" s="3142">
        <v>2549.8936170700003</v>
      </c>
      <c r="AR23" s="3142">
        <v>2643.34</v>
      </c>
      <c r="AS23" s="3142">
        <v>2643.34</v>
      </c>
      <c r="AT23" s="3142">
        <v>2899.05</v>
      </c>
      <c r="AU23" s="3131">
        <v>3850</v>
      </c>
      <c r="AV23" s="3131">
        <v>2607</v>
      </c>
      <c r="AW23" s="3131">
        <v>1749.62</v>
      </c>
      <c r="AX23" s="3132">
        <v>1397.86</v>
      </c>
      <c r="AY23" s="3146" t="s">
        <v>2332</v>
      </c>
      <c r="AZ23" s="3130">
        <v>1640.65</v>
      </c>
      <c r="BA23" s="3131">
        <v>1942.18</v>
      </c>
      <c r="BB23" s="3131">
        <v>1452.75</v>
      </c>
      <c r="BC23" s="3131">
        <v>891.52</v>
      </c>
      <c r="BD23" s="3131">
        <v>1487</v>
      </c>
      <c r="BE23" s="3131">
        <v>3000</v>
      </c>
      <c r="BF23" s="3133">
        <v>1961.69</v>
      </c>
      <c r="BG23" s="3145">
        <v>1842.91</v>
      </c>
      <c r="BH23" s="3145">
        <v>1539.42</v>
      </c>
      <c r="BI23" s="3145">
        <v>1051.55</v>
      </c>
      <c r="BJ23" s="3179">
        <v>1278.6843112399999</v>
      </c>
      <c r="BK23" s="3145">
        <v>990.34</v>
      </c>
      <c r="BL23" s="2061">
        <v>713.50127964000001</v>
      </c>
      <c r="BM23" s="2061">
        <v>1072.82</v>
      </c>
      <c r="BN23" s="2061">
        <v>1801.5382290299999</v>
      </c>
      <c r="BO23" s="2061">
        <v>2154.4741380999999</v>
      </c>
      <c r="BP23" s="2061">
        <v>2318.7041808499998</v>
      </c>
      <c r="BQ23" s="2061">
        <v>2650</v>
      </c>
      <c r="BR23" s="2061">
        <v>3000</v>
      </c>
      <c r="BS23" s="2061">
        <v>2437.0828141799998</v>
      </c>
      <c r="BT23" s="2061">
        <v>2297.8200000000002</v>
      </c>
      <c r="BU23" s="2061">
        <v>2274.38</v>
      </c>
      <c r="BV23" s="2061">
        <v>2796.47</v>
      </c>
      <c r="BW23" s="2062">
        <v>2007.76</v>
      </c>
      <c r="BX23" s="3135" t="s">
        <v>2333</v>
      </c>
      <c r="BY23" s="3154">
        <v>41.419311260000001</v>
      </c>
      <c r="BZ23" s="3139">
        <v>45.598214630000001</v>
      </c>
      <c r="CA23" s="3155">
        <v>34.808130490000003</v>
      </c>
      <c r="CB23" s="3139">
        <v>17.16054931</v>
      </c>
      <c r="CC23" s="3139">
        <v>72.298996150000008</v>
      </c>
      <c r="CD23" s="3155">
        <v>60.565358490000001</v>
      </c>
      <c r="CE23" s="3139">
        <v>12.94089904</v>
      </c>
      <c r="CF23" s="3139">
        <v>26.292095230000001</v>
      </c>
      <c r="CG23" s="3140">
        <v>5.1549409800000001</v>
      </c>
      <c r="CH23" s="3139">
        <v>9.9414780799999996</v>
      </c>
      <c r="CI23" s="3139">
        <v>4.7395694400000004</v>
      </c>
      <c r="CJ23" s="3140">
        <v>3.1203485199999998</v>
      </c>
      <c r="CK23" s="3139">
        <v>6.6976748300000004</v>
      </c>
      <c r="CL23" s="3139">
        <v>9.6750719699999994</v>
      </c>
      <c r="CM23" s="3155">
        <v>2.9667864500000003</v>
      </c>
      <c r="CN23" s="3139">
        <v>5.6213170400000001</v>
      </c>
      <c r="CO23" s="3139">
        <v>6.0242306299999999</v>
      </c>
      <c r="CP23" s="3155">
        <v>10.18180939</v>
      </c>
      <c r="CQ23" s="3139">
        <v>5.7798105199999998</v>
      </c>
      <c r="CR23" s="3139">
        <v>8.7579284399999988</v>
      </c>
      <c r="CS23" s="3155">
        <v>4.1619902499999997</v>
      </c>
      <c r="CT23" s="3155">
        <v>7.34947661</v>
      </c>
      <c r="CU23" s="3155">
        <v>7.4428367900000003</v>
      </c>
      <c r="CV23" s="3155">
        <v>8.9859189499999985</v>
      </c>
      <c r="CW23" s="3135" t="s">
        <v>2334</v>
      </c>
      <c r="CX23" s="1615"/>
      <c r="CY23" s="3155"/>
      <c r="CZ23" s="3155"/>
      <c r="DA23" s="3155"/>
      <c r="DB23" s="3155"/>
      <c r="DC23" s="3155"/>
      <c r="DD23" s="3155"/>
      <c r="DE23" s="3155"/>
      <c r="DF23" s="3155"/>
      <c r="DG23" s="3155"/>
      <c r="DH23" s="3155"/>
      <c r="DI23" s="3155"/>
      <c r="DJ23" s="3155">
        <v>598.49998200000005</v>
      </c>
      <c r="DK23" s="3155">
        <v>1000</v>
      </c>
      <c r="DL23" s="3155"/>
      <c r="DM23" s="3155">
        <v>1021.9193749999999</v>
      </c>
      <c r="DN23" s="3155">
        <v>1000</v>
      </c>
      <c r="DO23" s="3155">
        <v>1000</v>
      </c>
      <c r="DP23" s="3155">
        <v>1000</v>
      </c>
      <c r="DQ23" s="3155">
        <v>500</v>
      </c>
      <c r="DR23" s="3155">
        <v>500</v>
      </c>
      <c r="DS23" s="3155">
        <v>0</v>
      </c>
      <c r="DT23" s="3155">
        <v>3000</v>
      </c>
      <c r="DU23" s="3155"/>
      <c r="DV23" s="3135" t="s">
        <v>2334</v>
      </c>
      <c r="DW23" s="1613">
        <v>0</v>
      </c>
      <c r="DX23" s="3156">
        <v>2500</v>
      </c>
      <c r="DY23" s="3156" t="s">
        <v>59</v>
      </c>
      <c r="DZ23" s="3180" t="s">
        <v>59</v>
      </c>
      <c r="EA23" s="3180" t="s">
        <v>59</v>
      </c>
      <c r="EB23" s="3180"/>
      <c r="EC23" s="3180"/>
      <c r="ED23" s="3180"/>
      <c r="EE23" s="3180"/>
      <c r="EF23" s="3180"/>
      <c r="EG23" s="3181">
        <v>2868.3519999999999</v>
      </c>
      <c r="EH23" s="3180"/>
      <c r="EI23" s="3135" t="s">
        <v>2334</v>
      </c>
      <c r="EJ23" s="3180"/>
      <c r="EK23" s="3181"/>
      <c r="EL23" s="3180"/>
      <c r="EM23" s="3180"/>
      <c r="EN23" s="3181"/>
      <c r="EO23" s="3180"/>
      <c r="EP23" s="3180"/>
      <c r="EQ23" s="3181"/>
      <c r="ER23" s="3180"/>
    </row>
    <row r="24" spans="1:148" ht="20.25" customHeight="1" thickBot="1">
      <c r="A24" s="3146" t="s">
        <v>2335</v>
      </c>
      <c r="B24" s="3127"/>
      <c r="C24" s="3128"/>
      <c r="D24" s="3128"/>
      <c r="E24" s="3128"/>
      <c r="F24" s="3128"/>
      <c r="G24" s="3128"/>
      <c r="H24" s="3128"/>
      <c r="I24" s="3128"/>
      <c r="J24" s="3128"/>
      <c r="K24" s="3128"/>
      <c r="L24" s="3128"/>
      <c r="M24" s="3128"/>
      <c r="N24" s="3128"/>
      <c r="O24" s="3128"/>
      <c r="P24" s="3128"/>
      <c r="Q24" s="3128"/>
      <c r="R24" s="3128"/>
      <c r="S24" s="3128"/>
      <c r="T24" s="3128"/>
      <c r="U24" s="3128"/>
      <c r="V24" s="3128"/>
      <c r="W24" s="3128"/>
      <c r="X24" s="3128"/>
      <c r="Y24" s="3129"/>
      <c r="Z24" s="3146" t="s">
        <v>2335</v>
      </c>
      <c r="AA24" s="3130"/>
      <c r="AB24" s="3131"/>
      <c r="AC24" s="3131"/>
      <c r="AD24" s="3131"/>
      <c r="AE24" s="3131"/>
      <c r="AF24" s="3131"/>
      <c r="AG24" s="3131"/>
      <c r="AH24" s="3131"/>
      <c r="AI24" s="3131"/>
      <c r="AJ24" s="3131"/>
      <c r="AK24" s="3131"/>
      <c r="AL24" s="3131"/>
      <c r="AM24" s="3131"/>
      <c r="AN24" s="3131"/>
      <c r="AO24" s="3131"/>
      <c r="AP24" s="3142">
        <v>10</v>
      </c>
      <c r="AQ24" s="3142">
        <v>275.30022018</v>
      </c>
      <c r="AR24" s="3142">
        <v>251.21</v>
      </c>
      <c r="AS24" s="3142">
        <v>252.17</v>
      </c>
      <c r="AT24" s="3142">
        <v>273.64</v>
      </c>
      <c r="AU24" s="3131">
        <v>339.05</v>
      </c>
      <c r="AV24" s="3131">
        <v>397.71</v>
      </c>
      <c r="AW24" s="3131">
        <v>547.04</v>
      </c>
      <c r="AX24" s="3132">
        <v>446.44</v>
      </c>
      <c r="AY24" s="3146" t="s">
        <v>2335</v>
      </c>
      <c r="AZ24" s="3130">
        <v>296.67</v>
      </c>
      <c r="BA24" s="3131">
        <v>187.03</v>
      </c>
      <c r="BB24" s="3131">
        <v>36.85</v>
      </c>
      <c r="BC24" s="3131">
        <v>43.97</v>
      </c>
      <c r="BD24" s="3131">
        <v>114.21</v>
      </c>
      <c r="BE24" s="3131">
        <v>1.26</v>
      </c>
      <c r="BF24" s="3133">
        <v>45</v>
      </c>
      <c r="BG24" s="3145">
        <v>0.66641419999999996</v>
      </c>
      <c r="BH24" s="3145">
        <v>2.6992083500000001</v>
      </c>
      <c r="BI24" s="3150">
        <v>0</v>
      </c>
      <c r="BJ24" s="3158">
        <v>0</v>
      </c>
      <c r="BK24" s="3150">
        <v>0</v>
      </c>
      <c r="BL24" s="1276">
        <v>0</v>
      </c>
      <c r="BM24" s="1276">
        <v>0</v>
      </c>
      <c r="BN24" s="1276"/>
      <c r="BO24" s="1276"/>
      <c r="BP24" s="1276"/>
      <c r="BQ24" s="1276">
        <v>0</v>
      </c>
      <c r="BR24" s="1276"/>
      <c r="BS24" s="1276">
        <v>41</v>
      </c>
      <c r="BT24" s="1276">
        <v>76.03</v>
      </c>
      <c r="BU24" s="1276">
        <v>68.78</v>
      </c>
      <c r="BV24" s="1276">
        <v>16.47</v>
      </c>
      <c r="BW24" s="1277">
        <v>0</v>
      </c>
      <c r="BX24" s="3151" t="s">
        <v>2336</v>
      </c>
      <c r="BY24" s="2586">
        <v>9162.1417963200001</v>
      </c>
      <c r="BZ24" s="1130">
        <v>7787.8727959799999</v>
      </c>
      <c r="CA24" s="2587">
        <v>8103.4715220299995</v>
      </c>
      <c r="CB24" s="1130">
        <v>9322.3381028399999</v>
      </c>
      <c r="CC24" s="1130">
        <v>7753.7749025400008</v>
      </c>
      <c r="CD24" s="2587">
        <v>6873.2389016300003</v>
      </c>
      <c r="CE24" s="3139">
        <v>7853.4880859999994</v>
      </c>
      <c r="CF24" s="3139">
        <v>8897.8418104899993</v>
      </c>
      <c r="CG24" s="3140">
        <v>10078.19539811</v>
      </c>
      <c r="CH24" s="3139">
        <v>10251.089189869999</v>
      </c>
      <c r="CI24" s="3139">
        <v>7659.6340787600002</v>
      </c>
      <c r="CJ24" s="3140">
        <v>5844.1293594399995</v>
      </c>
      <c r="CK24" s="1130">
        <v>5645.427503291</v>
      </c>
      <c r="CL24" s="1130">
        <v>6014.0329037200008</v>
      </c>
      <c r="CM24" s="2587">
        <v>6638.0542187400006</v>
      </c>
      <c r="CN24" s="1130">
        <v>5177.5788641700001</v>
      </c>
      <c r="CO24" s="1130">
        <v>4569.1737279299996</v>
      </c>
      <c r="CP24" s="2587">
        <v>6324.8837831199999</v>
      </c>
      <c r="CQ24" s="1130">
        <v>6367.9246662200003</v>
      </c>
      <c r="CR24" s="1130">
        <v>3245.7904063199999</v>
      </c>
      <c r="CS24" s="2587">
        <v>5390.4156253099991</v>
      </c>
      <c r="CT24" s="2587">
        <v>3880.7734310299998</v>
      </c>
      <c r="CU24" s="2587">
        <v>3882.15260829</v>
      </c>
      <c r="CV24" s="2587">
        <v>4639.87619447</v>
      </c>
      <c r="CW24" s="3174" t="s">
        <v>2313</v>
      </c>
      <c r="CX24" s="3182">
        <v>4078.86093661</v>
      </c>
      <c r="CY24" s="3176">
        <v>3096.1926819999999</v>
      </c>
      <c r="CZ24" s="3176">
        <v>3669.5055357200004</v>
      </c>
      <c r="DA24" s="3176">
        <v>3209.3943919499998</v>
      </c>
      <c r="DB24" s="3176">
        <v>2551.99928671</v>
      </c>
      <c r="DC24" s="3176">
        <v>3835.4693449599999</v>
      </c>
      <c r="DD24" s="3176">
        <v>2913.5561002300005</v>
      </c>
      <c r="DE24" s="3176">
        <v>4420.6893264000009</v>
      </c>
      <c r="DF24" s="3176">
        <v>4115.3419661500002</v>
      </c>
      <c r="DG24" s="3176">
        <v>2277.9254420500001</v>
      </c>
      <c r="DH24" s="3176">
        <v>3306.6945885499999</v>
      </c>
      <c r="DI24" s="3176">
        <v>4206.7346544699994</v>
      </c>
      <c r="DJ24" s="3176">
        <v>2142.9561671800002</v>
      </c>
      <c r="DK24" s="3176">
        <v>2935.2788495999998</v>
      </c>
      <c r="DL24" s="3176">
        <v>3344.9995276499999</v>
      </c>
      <c r="DM24" s="3176">
        <v>3203.71708924</v>
      </c>
      <c r="DN24" s="3176">
        <v>3543.2191303600002</v>
      </c>
      <c r="DO24" s="3176">
        <v>3775.7509652799999</v>
      </c>
      <c r="DP24" s="3176">
        <v>4689.84928442</v>
      </c>
      <c r="DQ24" s="3176">
        <v>4896.52802419</v>
      </c>
      <c r="DR24" s="3176">
        <v>5467.5573575100007</v>
      </c>
      <c r="DS24" s="3176">
        <v>5168.6257864400004</v>
      </c>
      <c r="DT24" s="3176">
        <v>4986.70557818</v>
      </c>
      <c r="DU24" s="3178">
        <v>5296.3008813200004</v>
      </c>
      <c r="DV24" s="3174" t="s">
        <v>2313</v>
      </c>
      <c r="DW24" s="3183">
        <v>6301.7581307099999</v>
      </c>
      <c r="DX24" s="3184">
        <v>3588.0692155900001</v>
      </c>
      <c r="DY24" s="3184">
        <v>6517.3488095800003</v>
      </c>
      <c r="DZ24" s="3184">
        <v>6325.7239153899991</v>
      </c>
      <c r="EA24" s="3184">
        <v>5865.4288706699999</v>
      </c>
      <c r="EB24" s="3184">
        <v>5932.9337177500001</v>
      </c>
      <c r="EC24" s="3184">
        <v>3454.9165770599998</v>
      </c>
      <c r="ED24" s="3184">
        <v>4431.2741519299998</v>
      </c>
      <c r="EE24" s="3184">
        <v>5244.7207372499997</v>
      </c>
      <c r="EF24" s="3184">
        <v>4236.5781601999997</v>
      </c>
      <c r="EG24" s="3184">
        <v>6139.1757120999991</v>
      </c>
      <c r="EH24" s="3184">
        <v>5504.4169508699997</v>
      </c>
      <c r="EI24" s="3174" t="s">
        <v>2313</v>
      </c>
      <c r="EJ24" s="3184">
        <v>6000.1085835599997</v>
      </c>
      <c r="EK24" s="3184">
        <v>5489.1733840373317</v>
      </c>
      <c r="EL24" s="3184">
        <v>10599.473799469999</v>
      </c>
      <c r="EM24" s="3184">
        <v>5675.9321854899999</v>
      </c>
      <c r="EN24" s="3184">
        <v>5757.2833082399993</v>
      </c>
      <c r="EO24" s="3184">
        <v>4629.8691092900008</v>
      </c>
      <c r="EP24" s="3184">
        <v>5238.69266616</v>
      </c>
      <c r="EQ24" s="3184">
        <v>5991.18649413</v>
      </c>
      <c r="ER24" s="3184">
        <v>6828.7004737000007</v>
      </c>
    </row>
    <row r="25" spans="1:148" ht="20.25" customHeight="1">
      <c r="A25" s="3146" t="s">
        <v>2337</v>
      </c>
      <c r="B25" s="3127">
        <v>922.89</v>
      </c>
      <c r="C25" s="3128">
        <v>707.52</v>
      </c>
      <c r="D25" s="3128">
        <v>603.16999999999996</v>
      </c>
      <c r="E25" s="3128">
        <v>826.1</v>
      </c>
      <c r="F25" s="3128">
        <v>885.39</v>
      </c>
      <c r="G25" s="3128">
        <v>881.39</v>
      </c>
      <c r="H25" s="3128">
        <v>1174.67</v>
      </c>
      <c r="I25" s="3128">
        <v>1032.17</v>
      </c>
      <c r="J25" s="3128">
        <v>1242.8</v>
      </c>
      <c r="K25" s="3128">
        <v>1342.7</v>
      </c>
      <c r="L25" s="3128">
        <v>1306.8</v>
      </c>
      <c r="M25" s="3128">
        <v>487.53</v>
      </c>
      <c r="N25" s="3128">
        <v>559.25</v>
      </c>
      <c r="O25" s="3128">
        <v>619.39</v>
      </c>
      <c r="P25" s="3128">
        <v>138</v>
      </c>
      <c r="Q25" s="3128">
        <v>195</v>
      </c>
      <c r="R25" s="3128">
        <v>303.5</v>
      </c>
      <c r="S25" s="3128">
        <v>435.2</v>
      </c>
      <c r="T25" s="3128">
        <v>270.39999999999998</v>
      </c>
      <c r="U25" s="3128">
        <v>371.56</v>
      </c>
      <c r="V25" s="3128">
        <v>474.32</v>
      </c>
      <c r="W25" s="3128">
        <v>556.51</v>
      </c>
      <c r="X25" s="3128">
        <v>441.49</v>
      </c>
      <c r="Y25" s="3129">
        <v>334.26</v>
      </c>
      <c r="Z25" s="3146" t="s">
        <v>2337</v>
      </c>
      <c r="AA25" s="3130">
        <v>429.17</v>
      </c>
      <c r="AB25" s="3131">
        <v>279</v>
      </c>
      <c r="AC25" s="3131">
        <v>482.19</v>
      </c>
      <c r="AD25" s="3131">
        <v>306.04899999999998</v>
      </c>
      <c r="AE25" s="3131">
        <v>277.33999999999997</v>
      </c>
      <c r="AF25" s="3131">
        <v>657.49</v>
      </c>
      <c r="AG25" s="3131">
        <v>741.16</v>
      </c>
      <c r="AH25" s="3131">
        <v>450.83699999999999</v>
      </c>
      <c r="AI25" s="3131">
        <v>613.77</v>
      </c>
      <c r="AJ25" s="3131">
        <v>478.70804399999997</v>
      </c>
      <c r="AK25" s="3131">
        <v>280.20999999999998</v>
      </c>
      <c r="AL25" s="3131">
        <v>341.11</v>
      </c>
      <c r="AM25" s="3131">
        <v>135.54</v>
      </c>
      <c r="AN25" s="3131">
        <v>300.04000000000002</v>
      </c>
      <c r="AO25" s="3131">
        <v>330.53</v>
      </c>
      <c r="AP25" s="3142">
        <v>322.25799999999998</v>
      </c>
      <c r="AQ25" s="3142">
        <v>392.03</v>
      </c>
      <c r="AR25" s="3142">
        <v>347.32</v>
      </c>
      <c r="AS25" s="3142">
        <v>398.15</v>
      </c>
      <c r="AT25" s="3142">
        <v>504.28</v>
      </c>
      <c r="AU25" s="3147">
        <v>995.65</v>
      </c>
      <c r="AV25" s="3131">
        <v>716.76</v>
      </c>
      <c r="AW25" s="3131">
        <v>795.37</v>
      </c>
      <c r="AX25" s="3132">
        <v>675.65</v>
      </c>
      <c r="AY25" s="3146" t="s">
        <v>2337</v>
      </c>
      <c r="AZ25" s="3130">
        <v>365.73</v>
      </c>
      <c r="BA25" s="3131">
        <v>720.59</v>
      </c>
      <c r="BB25" s="3131">
        <v>698.16</v>
      </c>
      <c r="BC25" s="3131">
        <v>492.76</v>
      </c>
      <c r="BD25" s="3131">
        <v>633.77</v>
      </c>
      <c r="BE25" s="3131">
        <v>544.80999999999995</v>
      </c>
      <c r="BF25" s="3133">
        <v>419.5</v>
      </c>
      <c r="BG25" s="3145">
        <v>361.75</v>
      </c>
      <c r="BH25" s="3145">
        <v>370.16</v>
      </c>
      <c r="BI25" s="3145">
        <v>389.88</v>
      </c>
      <c r="BJ25" s="3179">
        <v>311.64999999999998</v>
      </c>
      <c r="BK25" s="3145">
        <v>239.85</v>
      </c>
      <c r="BL25" s="1276">
        <v>303.47500000000002</v>
      </c>
      <c r="BM25" s="1276">
        <v>299.25</v>
      </c>
      <c r="BN25" s="1276">
        <v>365</v>
      </c>
      <c r="BO25" s="1276">
        <v>381.04</v>
      </c>
      <c r="BP25" s="1273">
        <v>487.61500000000001</v>
      </c>
      <c r="BQ25" s="1276">
        <v>427.23</v>
      </c>
      <c r="BR25" s="1276">
        <v>575.36</v>
      </c>
      <c r="BS25" s="1276">
        <v>466.52</v>
      </c>
      <c r="BT25" s="1276">
        <v>480.45</v>
      </c>
      <c r="BU25" s="1276">
        <v>598.35</v>
      </c>
      <c r="BV25" s="1276">
        <v>522.70000000000005</v>
      </c>
      <c r="BW25" s="1277">
        <v>404.8</v>
      </c>
      <c r="BX25" s="3151" t="s">
        <v>2338</v>
      </c>
      <c r="BY25" s="2586"/>
      <c r="BZ25" s="1130"/>
      <c r="CA25" s="2587"/>
      <c r="CB25" s="1130"/>
      <c r="CC25" s="1130"/>
      <c r="CD25" s="2587"/>
      <c r="CE25" s="3139">
        <v>3556.1130434299998</v>
      </c>
      <c r="CF25" s="3139">
        <v>3625.1639262100002</v>
      </c>
      <c r="CG25" s="3140">
        <v>4288.1307666299999</v>
      </c>
      <c r="CH25" s="3139">
        <v>4115.0193015100003</v>
      </c>
      <c r="CI25" s="3139">
        <v>3240.1433984299997</v>
      </c>
      <c r="CJ25" s="3140">
        <v>3788.8029941499999</v>
      </c>
      <c r="CK25" s="1130">
        <v>2551.8549444200003</v>
      </c>
      <c r="CL25" s="1130">
        <v>3432.4181887600002</v>
      </c>
      <c r="CM25" s="2587">
        <v>3378.42987077</v>
      </c>
      <c r="CN25" s="1130">
        <v>2530.5561898699998</v>
      </c>
      <c r="CO25" s="1130">
        <v>1509.41625421</v>
      </c>
      <c r="CP25" s="2587">
        <v>3862.78121225</v>
      </c>
      <c r="CQ25" s="1130">
        <v>2675.1675470100004</v>
      </c>
      <c r="CR25" s="1130">
        <v>938.60976359000006</v>
      </c>
      <c r="CS25" s="2587">
        <v>2282.68740467</v>
      </c>
      <c r="CT25" s="2587">
        <v>1882.6265045999999</v>
      </c>
      <c r="CU25" s="2587">
        <v>2037.30147416</v>
      </c>
      <c r="CV25" s="2587">
        <v>2594.3517141999996</v>
      </c>
      <c r="CW25" s="3159" t="s">
        <v>2330</v>
      </c>
      <c r="CX25" s="3185">
        <v>286.66380038</v>
      </c>
      <c r="CY25" s="3162">
        <v>227.82178149000001</v>
      </c>
      <c r="CZ25" s="3162">
        <v>500.88707786999998</v>
      </c>
      <c r="DA25" s="3162">
        <v>210.56823481999999</v>
      </c>
      <c r="DB25" s="3162">
        <v>172.96290858</v>
      </c>
      <c r="DC25" s="3162">
        <v>193.43766924000002</v>
      </c>
      <c r="DD25" s="3162">
        <v>59.19466456</v>
      </c>
      <c r="DE25" s="3162">
        <v>176.46666252</v>
      </c>
      <c r="DF25" s="3155">
        <v>151.04751441000002</v>
      </c>
      <c r="DG25" s="3155">
        <v>164.11093890999999</v>
      </c>
      <c r="DH25" s="3155">
        <v>326.07386347000005</v>
      </c>
      <c r="DI25" s="3155">
        <v>829.23953778999999</v>
      </c>
      <c r="DJ25" s="3155">
        <v>335.98494018000002</v>
      </c>
      <c r="DK25" s="3155">
        <v>247.04131391999999</v>
      </c>
      <c r="DL25" s="3155">
        <v>286.31334083999997</v>
      </c>
      <c r="DM25" s="3155">
        <v>122.80886502</v>
      </c>
      <c r="DN25" s="3155">
        <v>113.67267684999999</v>
      </c>
      <c r="DO25" s="3155">
        <v>805.00703801999998</v>
      </c>
      <c r="DP25" s="3155">
        <v>138.62191350000001</v>
      </c>
      <c r="DQ25" s="3155">
        <v>225.79989255999999</v>
      </c>
      <c r="DR25" s="3155">
        <v>144.86918222999998</v>
      </c>
      <c r="DS25" s="3155">
        <v>259.91303998000001</v>
      </c>
      <c r="DT25" s="3155">
        <v>276.98932133</v>
      </c>
      <c r="DU25" s="3155">
        <v>156.15010819</v>
      </c>
      <c r="DV25" s="3159" t="s">
        <v>2330</v>
      </c>
      <c r="DW25" s="1613">
        <v>183.59797831</v>
      </c>
      <c r="DX25" s="3156">
        <v>148.05602551000001</v>
      </c>
      <c r="DY25" s="3156">
        <v>563.28863483999999</v>
      </c>
      <c r="DZ25" s="3156">
        <v>299.68413470000007</v>
      </c>
      <c r="EA25" s="3156">
        <v>106.9534395</v>
      </c>
      <c r="EB25" s="3156">
        <v>93.826348109999998</v>
      </c>
      <c r="EC25" s="3156">
        <v>70.307435430000012</v>
      </c>
      <c r="ED25" s="3156">
        <v>115.20773123000001</v>
      </c>
      <c r="EE25" s="3156">
        <v>126.47023318000001</v>
      </c>
      <c r="EF25" s="3156">
        <v>191.04839269999999</v>
      </c>
      <c r="EG25" s="3156">
        <v>186.63934983000001</v>
      </c>
      <c r="EH25" s="3156">
        <v>150.87353231</v>
      </c>
      <c r="EI25" s="3159" t="s">
        <v>2330</v>
      </c>
      <c r="EJ25" s="3156">
        <v>95.822422709999998</v>
      </c>
      <c r="EK25" s="3156">
        <v>49.377631909999998</v>
      </c>
      <c r="EL25" s="3156">
        <v>172.81434240999999</v>
      </c>
      <c r="EM25" s="3156">
        <v>97.478876930000013</v>
      </c>
      <c r="EN25" s="3156">
        <v>134.93110203000001</v>
      </c>
      <c r="EO25" s="3156">
        <v>151.57708293000002</v>
      </c>
      <c r="EP25" s="3156">
        <v>134.80057597000001</v>
      </c>
      <c r="EQ25" s="3156">
        <v>114.43373095</v>
      </c>
      <c r="ER25" s="3156">
        <v>440.62442948999995</v>
      </c>
    </row>
    <row r="26" spans="1:148" ht="20.25" customHeight="1">
      <c r="A26" s="3146" t="s">
        <v>2339</v>
      </c>
      <c r="B26" s="3127">
        <v>403</v>
      </c>
      <c r="C26" s="3128">
        <v>460</v>
      </c>
      <c r="D26" s="3128">
        <v>593</v>
      </c>
      <c r="E26" s="3128">
        <v>1337.27</v>
      </c>
      <c r="F26" s="3128">
        <v>3723</v>
      </c>
      <c r="G26" s="3128">
        <v>1402.5</v>
      </c>
      <c r="H26" s="3128">
        <v>1775</v>
      </c>
      <c r="I26" s="3128">
        <v>1490</v>
      </c>
      <c r="J26" s="3128">
        <v>1833.51</v>
      </c>
      <c r="K26" s="3128">
        <v>2130</v>
      </c>
      <c r="L26" s="3128">
        <v>55</v>
      </c>
      <c r="M26" s="3128">
        <v>4949.5</v>
      </c>
      <c r="N26" s="3128">
        <v>2610.64</v>
      </c>
      <c r="O26" s="3128">
        <v>0</v>
      </c>
      <c r="P26" s="3128">
        <v>0</v>
      </c>
      <c r="Q26" s="3128">
        <v>0</v>
      </c>
      <c r="R26" s="3128">
        <v>0</v>
      </c>
      <c r="S26" s="3128">
        <v>0</v>
      </c>
      <c r="T26" s="3128">
        <v>0</v>
      </c>
      <c r="U26" s="3128">
        <v>0</v>
      </c>
      <c r="V26" s="3128">
        <v>0</v>
      </c>
      <c r="W26" s="3128">
        <v>0</v>
      </c>
      <c r="X26" s="3128">
        <v>0</v>
      </c>
      <c r="Y26" s="3129">
        <v>0</v>
      </c>
      <c r="Z26" s="3146" t="s">
        <v>2339</v>
      </c>
      <c r="AA26" s="3130">
        <v>0</v>
      </c>
      <c r="AB26" s="3131">
        <v>0</v>
      </c>
      <c r="AC26" s="3131"/>
      <c r="AD26" s="3131">
        <v>0</v>
      </c>
      <c r="AE26" s="3131">
        <v>0</v>
      </c>
      <c r="AF26" s="3131">
        <v>0</v>
      </c>
      <c r="AG26" s="3131">
        <v>0</v>
      </c>
      <c r="AH26" s="3131">
        <v>0</v>
      </c>
      <c r="AI26" s="3131">
        <v>0</v>
      </c>
      <c r="AJ26" s="3131">
        <v>0</v>
      </c>
      <c r="AK26" s="3131">
        <v>0</v>
      </c>
      <c r="AL26" s="3131">
        <v>0</v>
      </c>
      <c r="AM26" s="3131">
        <v>0</v>
      </c>
      <c r="AN26" s="3131">
        <v>0</v>
      </c>
      <c r="AO26" s="3131">
        <v>0</v>
      </c>
      <c r="AP26" s="3142">
        <v>0</v>
      </c>
      <c r="AQ26" s="3142">
        <v>0</v>
      </c>
      <c r="AR26" s="3142">
        <v>0</v>
      </c>
      <c r="AS26" s="3142">
        <v>0</v>
      </c>
      <c r="AT26" s="3142">
        <v>0</v>
      </c>
      <c r="AU26" s="3131"/>
      <c r="AV26" s="3131">
        <v>399.03</v>
      </c>
      <c r="AW26" s="3131">
        <v>966.25</v>
      </c>
      <c r="AX26" s="3132">
        <v>631.5</v>
      </c>
      <c r="AY26" s="3146" t="s">
        <v>2339</v>
      </c>
      <c r="AZ26" s="3130">
        <v>114.5</v>
      </c>
      <c r="BA26" s="3131">
        <v>0</v>
      </c>
      <c r="BB26" s="3131">
        <v>0</v>
      </c>
      <c r="BC26" s="3131">
        <v>0</v>
      </c>
      <c r="BD26" s="3131">
        <v>774.2</v>
      </c>
      <c r="BE26" s="3131">
        <v>724</v>
      </c>
      <c r="BF26" s="3133">
        <v>47</v>
      </c>
      <c r="BG26" s="3150">
        <v>0</v>
      </c>
      <c r="BH26" s="3150">
        <v>0</v>
      </c>
      <c r="BI26" s="3145">
        <v>2.21</v>
      </c>
      <c r="BJ26" s="3179">
        <v>2.2118055600000002</v>
      </c>
      <c r="BK26" s="3145">
        <v>4</v>
      </c>
      <c r="BL26" s="1276">
        <v>0</v>
      </c>
      <c r="BM26" s="1276">
        <v>0</v>
      </c>
      <c r="BN26" s="1276">
        <v>110</v>
      </c>
      <c r="BO26" s="1276">
        <v>310.5</v>
      </c>
      <c r="BP26" s="1276">
        <v>0</v>
      </c>
      <c r="BQ26" s="1273">
        <v>2041</v>
      </c>
      <c r="BR26" s="1273">
        <v>161</v>
      </c>
      <c r="BS26" s="1273">
        <v>0</v>
      </c>
      <c r="BT26" s="1273">
        <v>902</v>
      </c>
      <c r="BU26" s="1273"/>
      <c r="BV26" s="1273"/>
      <c r="BW26" s="3186">
        <v>414</v>
      </c>
      <c r="BX26" s="3151" t="s">
        <v>2340</v>
      </c>
      <c r="BY26" s="2586"/>
      <c r="BZ26" s="1130"/>
      <c r="CA26" s="2587"/>
      <c r="CB26" s="1130"/>
      <c r="CC26" s="1130"/>
      <c r="CD26" s="2587"/>
      <c r="CE26" s="3139">
        <v>4297.37504257</v>
      </c>
      <c r="CF26" s="3139">
        <v>5272.6778842799995</v>
      </c>
      <c r="CG26" s="3140">
        <v>5790.0646314799997</v>
      </c>
      <c r="CH26" s="3139">
        <v>6136.0698883599998</v>
      </c>
      <c r="CI26" s="3139">
        <v>4419.49068033</v>
      </c>
      <c r="CJ26" s="3140">
        <v>2055.32636529</v>
      </c>
      <c r="CK26" s="1130">
        <v>3093.5725588709997</v>
      </c>
      <c r="CL26" s="1130">
        <v>2581.6147149600001</v>
      </c>
      <c r="CM26" s="2587">
        <v>3259.6243479700001</v>
      </c>
      <c r="CN26" s="1130">
        <v>2647.0226743000003</v>
      </c>
      <c r="CO26" s="1130">
        <v>3059.7574737199998</v>
      </c>
      <c r="CP26" s="2587">
        <v>2462.1025708699999</v>
      </c>
      <c r="CQ26" s="1130">
        <v>3692.7571192100004</v>
      </c>
      <c r="CR26" s="1130">
        <v>2307.1806427299998</v>
      </c>
      <c r="CS26" s="2587">
        <v>3107.7282206399996</v>
      </c>
      <c r="CT26" s="2587">
        <v>1998.1469264299999</v>
      </c>
      <c r="CU26" s="2587">
        <v>1844.85113413</v>
      </c>
      <c r="CV26" s="2587">
        <v>2045.5244802699999</v>
      </c>
      <c r="CW26" s="3135" t="s">
        <v>2333</v>
      </c>
      <c r="CX26" s="1615">
        <v>4.5337137500000004</v>
      </c>
      <c r="CY26" s="3155">
        <v>3.7492980899999999</v>
      </c>
      <c r="CZ26" s="3155">
        <v>7.7355115999999997</v>
      </c>
      <c r="DA26" s="3155">
        <v>3.6207761400000003</v>
      </c>
      <c r="DB26" s="3155">
        <v>7.8614827099999998</v>
      </c>
      <c r="DC26" s="3155">
        <v>31.282688610000001</v>
      </c>
      <c r="DD26" s="3155">
        <v>43.550061540000002</v>
      </c>
      <c r="DE26" s="3155">
        <v>123.44903973999999</v>
      </c>
      <c r="DF26" s="2587">
        <v>24.812527850000002</v>
      </c>
      <c r="DG26" s="2587">
        <v>44.629503200000002</v>
      </c>
      <c r="DH26" s="2587">
        <v>28.600856589999999</v>
      </c>
      <c r="DI26" s="2587">
        <v>7.9886257300000008</v>
      </c>
      <c r="DJ26" s="2587">
        <v>7.0496567699999995</v>
      </c>
      <c r="DK26" s="2587">
        <v>5.8636380300000006</v>
      </c>
      <c r="DL26" s="2587">
        <v>10.404227390000001</v>
      </c>
      <c r="DM26" s="2587">
        <v>3.7845664399999999</v>
      </c>
      <c r="DN26" s="2587">
        <v>5.2756281300000003</v>
      </c>
      <c r="DO26" s="2587">
        <v>1.4238418900000001</v>
      </c>
      <c r="DP26" s="2587">
        <v>6.0345639699999998</v>
      </c>
      <c r="DQ26" s="2587">
        <v>19.811678710000002</v>
      </c>
      <c r="DR26" s="2587">
        <v>6.0470012799999999</v>
      </c>
      <c r="DS26" s="2587">
        <v>7.0809439100000002</v>
      </c>
      <c r="DT26" s="2587">
        <v>9.08165741</v>
      </c>
      <c r="DU26" s="2587">
        <v>7.74684156</v>
      </c>
      <c r="DV26" s="3135" t="s">
        <v>2333</v>
      </c>
      <c r="DW26" s="3152">
        <v>6.8214960400000004</v>
      </c>
      <c r="DX26" s="3153">
        <v>5.9213902599999999</v>
      </c>
      <c r="DY26" s="3153">
        <v>5.5941099699999999</v>
      </c>
      <c r="DZ26" s="3153">
        <v>0.26145017999999998</v>
      </c>
      <c r="EA26" s="3153">
        <v>1.3366444199999998</v>
      </c>
      <c r="EB26" s="3153">
        <v>1.7131288200000001</v>
      </c>
      <c r="EC26" s="3153">
        <v>2.8317911499999999</v>
      </c>
      <c r="ED26" s="3153">
        <v>3.4044579800000001</v>
      </c>
      <c r="EE26" s="3153">
        <v>3.3131567099999999</v>
      </c>
      <c r="EF26" s="3153">
        <v>3.3302872099999998</v>
      </c>
      <c r="EG26" s="3153">
        <v>1.53826672</v>
      </c>
      <c r="EH26" s="3153">
        <v>5.2109457699999995</v>
      </c>
      <c r="EI26" s="3135" t="s">
        <v>2333</v>
      </c>
      <c r="EJ26" s="3153">
        <v>2.5110958700000001</v>
      </c>
      <c r="EK26" s="3153">
        <v>0.26096799999999998</v>
      </c>
      <c r="EL26" s="3153">
        <v>7.4482037400000003</v>
      </c>
      <c r="EM26" s="3153">
        <v>1.15944376</v>
      </c>
      <c r="EN26" s="3153">
        <v>76.547468549999991</v>
      </c>
      <c r="EO26" s="3153">
        <v>12.56142236</v>
      </c>
      <c r="EP26" s="3153">
        <v>2.3222912</v>
      </c>
      <c r="EQ26" s="3153">
        <v>2.9750042200000002</v>
      </c>
      <c r="ER26" s="3153">
        <v>3.8304132200000001</v>
      </c>
    </row>
    <row r="27" spans="1:148" ht="20.25" customHeight="1">
      <c r="A27" s="3146" t="s">
        <v>2341</v>
      </c>
      <c r="B27" s="3127">
        <v>0</v>
      </c>
      <c r="C27" s="3128">
        <v>0</v>
      </c>
      <c r="D27" s="3128">
        <v>0</v>
      </c>
      <c r="E27" s="3128">
        <v>0</v>
      </c>
      <c r="F27" s="3128">
        <v>0</v>
      </c>
      <c r="G27" s="3128">
        <v>0</v>
      </c>
      <c r="H27" s="3128">
        <v>0</v>
      </c>
      <c r="I27" s="3128">
        <v>0</v>
      </c>
      <c r="J27" s="3128">
        <v>0</v>
      </c>
      <c r="K27" s="3128">
        <v>0</v>
      </c>
      <c r="L27" s="3128">
        <v>0</v>
      </c>
      <c r="M27" s="3128">
        <v>0</v>
      </c>
      <c r="N27" s="3128">
        <v>0</v>
      </c>
      <c r="O27" s="3128">
        <v>0</v>
      </c>
      <c r="P27" s="3128">
        <v>0</v>
      </c>
      <c r="Q27" s="3128">
        <v>0</v>
      </c>
      <c r="R27" s="3128">
        <v>0</v>
      </c>
      <c r="S27" s="3128">
        <v>0</v>
      </c>
      <c r="T27" s="3128">
        <v>0</v>
      </c>
      <c r="U27" s="3128">
        <v>0</v>
      </c>
      <c r="V27" s="3128">
        <v>0</v>
      </c>
      <c r="W27" s="3128">
        <v>0</v>
      </c>
      <c r="X27" s="3128">
        <v>0</v>
      </c>
      <c r="Y27" s="3129">
        <v>0</v>
      </c>
      <c r="Z27" s="3146" t="s">
        <v>2341</v>
      </c>
      <c r="AA27" s="3130">
        <v>0</v>
      </c>
      <c r="AB27" s="3131">
        <v>0</v>
      </c>
      <c r="AC27" s="3131"/>
      <c r="AD27" s="3131">
        <v>0</v>
      </c>
      <c r="AE27" s="3131">
        <v>0</v>
      </c>
      <c r="AF27" s="3131">
        <v>0</v>
      </c>
      <c r="AG27" s="3131">
        <v>0</v>
      </c>
      <c r="AH27" s="3131">
        <v>0</v>
      </c>
      <c r="AI27" s="3131">
        <v>0</v>
      </c>
      <c r="AJ27" s="3131">
        <v>0</v>
      </c>
      <c r="AK27" s="3131">
        <v>0</v>
      </c>
      <c r="AL27" s="3131">
        <v>0</v>
      </c>
      <c r="AM27" s="3131">
        <v>0</v>
      </c>
      <c r="AN27" s="3131">
        <v>0</v>
      </c>
      <c r="AO27" s="3131">
        <v>0</v>
      </c>
      <c r="AP27" s="3142">
        <v>0</v>
      </c>
      <c r="AQ27" s="3142">
        <v>0</v>
      </c>
      <c r="AR27" s="3142">
        <v>0</v>
      </c>
      <c r="AS27" s="3142">
        <v>0</v>
      </c>
      <c r="AT27" s="3142">
        <v>0</v>
      </c>
      <c r="AU27" s="3131"/>
      <c r="AV27" s="3131">
        <v>300</v>
      </c>
      <c r="AW27" s="3131">
        <v>200</v>
      </c>
      <c r="AX27" s="3132">
        <v>200</v>
      </c>
      <c r="AY27" s="3146" t="s">
        <v>2341</v>
      </c>
      <c r="AZ27" s="3130">
        <v>75</v>
      </c>
      <c r="BA27" s="3131">
        <v>250</v>
      </c>
      <c r="BB27" s="3131">
        <v>200</v>
      </c>
      <c r="BC27" s="3131">
        <v>0</v>
      </c>
      <c r="BD27" s="3131">
        <v>0</v>
      </c>
      <c r="BE27" s="3131">
        <v>0</v>
      </c>
      <c r="BF27" s="3131"/>
      <c r="BG27" s="3145"/>
      <c r="BH27" s="3150">
        <v>0</v>
      </c>
      <c r="BI27" s="3150">
        <v>0</v>
      </c>
      <c r="BJ27" s="3158">
        <v>0</v>
      </c>
      <c r="BK27" s="3150">
        <v>0</v>
      </c>
      <c r="BL27" s="2061">
        <v>2.13888889</v>
      </c>
      <c r="BM27" s="1276">
        <v>0</v>
      </c>
      <c r="BN27" s="1276"/>
      <c r="BO27" s="1276">
        <v>2.1875</v>
      </c>
      <c r="BP27" s="1276">
        <v>0</v>
      </c>
      <c r="BQ27" s="1276">
        <v>0</v>
      </c>
      <c r="BR27" s="1276">
        <v>252.21</v>
      </c>
      <c r="BS27" s="1276">
        <v>0</v>
      </c>
      <c r="BT27" s="1276">
        <v>0</v>
      </c>
      <c r="BU27" s="1276"/>
      <c r="BV27" s="1276"/>
      <c r="BW27" s="1277"/>
      <c r="BX27" s="3151" t="s">
        <v>2342</v>
      </c>
      <c r="BY27" s="3187"/>
      <c r="BZ27" s="3188"/>
      <c r="CA27" s="3189"/>
      <c r="CB27" s="3188"/>
      <c r="CC27" s="3188"/>
      <c r="CD27" s="3189"/>
      <c r="CE27" s="3139">
        <v>854.49651584000003</v>
      </c>
      <c r="CF27" s="3139">
        <v>1243.8204042300001</v>
      </c>
      <c r="CG27" s="3140">
        <v>884.53089858999999</v>
      </c>
      <c r="CH27" s="3139">
        <v>1256.4595154200001</v>
      </c>
      <c r="CI27" s="3139">
        <v>1216.7209040599998</v>
      </c>
      <c r="CJ27" s="3140">
        <v>1416.2962448399999</v>
      </c>
      <c r="CK27" s="3188">
        <v>1360.2122945599999</v>
      </c>
      <c r="CL27" s="3188">
        <v>817.82815579999999</v>
      </c>
      <c r="CM27" s="3189">
        <v>808.85081413</v>
      </c>
      <c r="CN27" s="3188">
        <v>894.25730635000002</v>
      </c>
      <c r="CO27" s="3188">
        <v>776.68712223</v>
      </c>
      <c r="CP27" s="3189">
        <v>544.04349929</v>
      </c>
      <c r="CQ27" s="3188">
        <v>871.74109504</v>
      </c>
      <c r="CR27" s="3188">
        <v>733.06038446000002</v>
      </c>
      <c r="CS27" s="3189">
        <v>612.05688731999999</v>
      </c>
      <c r="CT27" s="3189">
        <v>685.79854410999997</v>
      </c>
      <c r="CU27" s="3189">
        <v>780.96672982000007</v>
      </c>
      <c r="CV27" s="3189">
        <v>593.48956695000004</v>
      </c>
      <c r="CW27" s="3151" t="s">
        <v>2336</v>
      </c>
      <c r="CX27" s="2597">
        <v>3787.66342248</v>
      </c>
      <c r="CY27" s="2587">
        <v>2864.6216024199998</v>
      </c>
      <c r="CZ27" s="2587">
        <v>3160.8829462500003</v>
      </c>
      <c r="DA27" s="2587">
        <v>2995.2053809899999</v>
      </c>
      <c r="DB27" s="2587">
        <v>2371.1748954199998</v>
      </c>
      <c r="DC27" s="2587">
        <v>3610.7489871100001</v>
      </c>
      <c r="DD27" s="2587">
        <v>2810.8113741300003</v>
      </c>
      <c r="DE27" s="2587">
        <v>4120.7736241400007</v>
      </c>
      <c r="DF27" s="2587">
        <v>3939.48192389</v>
      </c>
      <c r="DG27" s="2587">
        <v>2069.1849999400001</v>
      </c>
      <c r="DH27" s="2587">
        <v>2952.0198684900001</v>
      </c>
      <c r="DI27" s="2587">
        <v>3369.5064909499997</v>
      </c>
      <c r="DJ27" s="2587">
        <v>1799.92157023</v>
      </c>
      <c r="DK27" s="2587">
        <v>2682.3738976499999</v>
      </c>
      <c r="DL27" s="2587">
        <v>3048.28195942</v>
      </c>
      <c r="DM27" s="2587">
        <v>3077.12365778</v>
      </c>
      <c r="DN27" s="2587">
        <v>3424.2708253800001</v>
      </c>
      <c r="DO27" s="2587">
        <v>2969.32008537</v>
      </c>
      <c r="DP27" s="2587">
        <v>4545.19280695</v>
      </c>
      <c r="DQ27" s="2587">
        <v>4650.9164529199998</v>
      </c>
      <c r="DR27" s="2587">
        <v>5316.6411740000003</v>
      </c>
      <c r="DS27" s="2587">
        <v>4901.6318025500004</v>
      </c>
      <c r="DT27" s="2587">
        <v>4700.6345994399999</v>
      </c>
      <c r="DU27" s="2587">
        <v>5132.4039315700002</v>
      </c>
      <c r="DV27" s="3151" t="s">
        <v>2336</v>
      </c>
      <c r="DW27" s="3152">
        <v>6111.3386563599997</v>
      </c>
      <c r="DX27" s="3153">
        <v>3434.0917998200002</v>
      </c>
      <c r="DY27" s="3153">
        <v>5948.4660647700002</v>
      </c>
      <c r="DZ27" s="3153">
        <v>6025.7783305099993</v>
      </c>
      <c r="EA27" s="3153">
        <v>5757.1387867499998</v>
      </c>
      <c r="EB27" s="3153">
        <v>5837.3942408200001</v>
      </c>
      <c r="EC27" s="3153">
        <v>3381.7773504799998</v>
      </c>
      <c r="ED27" s="3153">
        <v>4312.6619627199998</v>
      </c>
      <c r="EE27" s="3153">
        <v>5114.9373473599999</v>
      </c>
      <c r="EF27" s="3153">
        <v>4042.1994802899999</v>
      </c>
      <c r="EG27" s="3153">
        <v>5950.9980955499996</v>
      </c>
      <c r="EH27" s="3153">
        <v>5348.3324727899999</v>
      </c>
      <c r="EI27" s="3151" t="s">
        <v>2336</v>
      </c>
      <c r="EJ27" s="3153">
        <v>5901.77506498</v>
      </c>
      <c r="EK27" s="3153">
        <v>5439.5347841273315</v>
      </c>
      <c r="EL27" s="3153">
        <v>10419.21125332</v>
      </c>
      <c r="EM27" s="3153">
        <v>5577.2938647999999</v>
      </c>
      <c r="EN27" s="3153">
        <v>5545.8047376599998</v>
      </c>
      <c r="EO27" s="3153">
        <v>4465.7306040000003</v>
      </c>
      <c r="EP27" s="3153">
        <v>5101.56979899</v>
      </c>
      <c r="EQ27" s="3153">
        <v>5873.77775896</v>
      </c>
      <c r="ER27" s="3153">
        <v>6384.2456309900008</v>
      </c>
    </row>
    <row r="28" spans="1:148" ht="20.25" customHeight="1">
      <c r="A28" s="3146" t="s">
        <v>2343</v>
      </c>
      <c r="B28" s="3127">
        <v>0</v>
      </c>
      <c r="C28" s="3128">
        <v>0</v>
      </c>
      <c r="D28" s="3128">
        <v>0</v>
      </c>
      <c r="E28" s="3128">
        <v>0</v>
      </c>
      <c r="F28" s="3128">
        <v>0</v>
      </c>
      <c r="G28" s="3128">
        <v>0</v>
      </c>
      <c r="H28" s="3128">
        <v>0</v>
      </c>
      <c r="I28" s="3128">
        <v>0</v>
      </c>
      <c r="J28" s="3128">
        <v>0</v>
      </c>
      <c r="K28" s="3128">
        <v>0</v>
      </c>
      <c r="L28" s="3128">
        <v>0</v>
      </c>
      <c r="M28" s="3128">
        <v>0</v>
      </c>
      <c r="N28" s="3128">
        <v>0</v>
      </c>
      <c r="O28" s="3128">
        <v>0</v>
      </c>
      <c r="P28" s="3128">
        <v>0</v>
      </c>
      <c r="Q28" s="3128">
        <v>0</v>
      </c>
      <c r="R28" s="3128">
        <v>0</v>
      </c>
      <c r="S28" s="3128">
        <v>0</v>
      </c>
      <c r="T28" s="3128">
        <v>0</v>
      </c>
      <c r="U28" s="3128">
        <v>0</v>
      </c>
      <c r="V28" s="3128">
        <v>0</v>
      </c>
      <c r="W28" s="3128">
        <v>0</v>
      </c>
      <c r="X28" s="3128">
        <v>0</v>
      </c>
      <c r="Y28" s="3129">
        <v>0</v>
      </c>
      <c r="Z28" s="3146" t="s">
        <v>2343</v>
      </c>
      <c r="AA28" s="3130">
        <v>0</v>
      </c>
      <c r="AB28" s="3131">
        <v>0</v>
      </c>
      <c r="AC28" s="3131"/>
      <c r="AD28" s="3131">
        <v>0</v>
      </c>
      <c r="AE28" s="3131">
        <v>0</v>
      </c>
      <c r="AF28" s="3131">
        <v>0</v>
      </c>
      <c r="AG28" s="3131">
        <v>0</v>
      </c>
      <c r="AH28" s="3131">
        <v>0</v>
      </c>
      <c r="AI28" s="3131">
        <v>0</v>
      </c>
      <c r="AJ28" s="3131">
        <v>0</v>
      </c>
      <c r="AK28" s="3131">
        <v>0</v>
      </c>
      <c r="AL28" s="3131">
        <v>0</v>
      </c>
      <c r="AM28" s="3131">
        <v>0</v>
      </c>
      <c r="AN28" s="3131">
        <v>0</v>
      </c>
      <c r="AO28" s="3131">
        <v>0</v>
      </c>
      <c r="AP28" s="3142">
        <v>0</v>
      </c>
      <c r="AQ28" s="3142">
        <v>0</v>
      </c>
      <c r="AR28" s="3142">
        <v>0</v>
      </c>
      <c r="AS28" s="3142">
        <v>0</v>
      </c>
      <c r="AT28" s="3142">
        <v>0</v>
      </c>
      <c r="AU28" s="3131"/>
      <c r="AV28" s="3131">
        <v>0</v>
      </c>
      <c r="AW28" s="3131">
        <v>0</v>
      </c>
      <c r="AX28" s="3132">
        <v>0</v>
      </c>
      <c r="AY28" s="3146" t="s">
        <v>2343</v>
      </c>
      <c r="AZ28" s="3130">
        <v>0</v>
      </c>
      <c r="BA28" s="3131">
        <v>0</v>
      </c>
      <c r="BB28" s="3131">
        <v>0</v>
      </c>
      <c r="BC28" s="3131">
        <v>0</v>
      </c>
      <c r="BD28" s="3131">
        <v>0</v>
      </c>
      <c r="BE28" s="3131">
        <v>0</v>
      </c>
      <c r="BF28" s="3131"/>
      <c r="BG28" s="3150">
        <v>0</v>
      </c>
      <c r="BH28" s="3150">
        <v>0</v>
      </c>
      <c r="BI28" s="3150">
        <v>0</v>
      </c>
      <c r="BJ28" s="3158">
        <v>0</v>
      </c>
      <c r="BK28" s="3150">
        <v>0</v>
      </c>
      <c r="BL28" s="1276">
        <v>0</v>
      </c>
      <c r="BM28" s="1276">
        <v>0</v>
      </c>
      <c r="BN28" s="1276"/>
      <c r="BO28" s="1276"/>
      <c r="BP28" s="1276"/>
      <c r="BQ28" s="1276"/>
      <c r="BR28" s="1276">
        <v>0</v>
      </c>
      <c r="BS28" s="1276">
        <v>0</v>
      </c>
      <c r="BT28" s="1276">
        <v>0</v>
      </c>
      <c r="BU28" s="1276"/>
      <c r="BV28" s="1276"/>
      <c r="BW28" s="1277"/>
      <c r="BX28" s="3151" t="s">
        <v>2344</v>
      </c>
      <c r="BY28" s="3187"/>
      <c r="BZ28" s="3188"/>
      <c r="CA28" s="3189"/>
      <c r="CB28" s="3188"/>
      <c r="CC28" s="3188"/>
      <c r="CD28" s="3189"/>
      <c r="CE28" s="3139">
        <v>1938.8599774700001</v>
      </c>
      <c r="CF28" s="3139">
        <v>1818.6169913499998</v>
      </c>
      <c r="CG28" s="3140">
        <v>2456.0511493499998</v>
      </c>
      <c r="CH28" s="3139">
        <v>2445.04100883</v>
      </c>
      <c r="CI28" s="3139">
        <v>1188.99275375</v>
      </c>
      <c r="CJ28" s="3140">
        <v>478.28464308999997</v>
      </c>
      <c r="CK28" s="3188">
        <v>861.55809297000008</v>
      </c>
      <c r="CL28" s="3188">
        <v>641.17310990999999</v>
      </c>
      <c r="CM28" s="3189">
        <v>1244.1897179600001</v>
      </c>
      <c r="CN28" s="3188">
        <v>674.56401616000005</v>
      </c>
      <c r="CO28" s="3188">
        <v>1104.2902001</v>
      </c>
      <c r="CP28" s="3189">
        <v>898.07782536000002</v>
      </c>
      <c r="CQ28" s="3188">
        <v>1651.1058564100001</v>
      </c>
      <c r="CR28" s="3188">
        <v>342.61450674000002</v>
      </c>
      <c r="CS28" s="3189">
        <v>742.0056469299999</v>
      </c>
      <c r="CT28" s="3189">
        <v>355.42798614999998</v>
      </c>
      <c r="CU28" s="3189">
        <v>415.47554357999996</v>
      </c>
      <c r="CV28" s="3189">
        <v>770.45532940999999</v>
      </c>
      <c r="CW28" s="3151" t="s">
        <v>2338</v>
      </c>
      <c r="CX28" s="2597">
        <v>1962.6967382100001</v>
      </c>
      <c r="CY28" s="2587">
        <v>1883.0791721099999</v>
      </c>
      <c r="CZ28" s="2587">
        <v>1902.0740701300001</v>
      </c>
      <c r="DA28" s="2587">
        <v>2006.65307551</v>
      </c>
      <c r="DB28" s="2587">
        <v>1846.79971381</v>
      </c>
      <c r="DC28" s="2587">
        <v>2358.1606519500001</v>
      </c>
      <c r="DD28" s="2587">
        <v>1848.08938205</v>
      </c>
      <c r="DE28" s="2587">
        <v>2791.3156172800004</v>
      </c>
      <c r="DF28" s="2587">
        <v>2645.2240547199999</v>
      </c>
      <c r="DG28" s="2587">
        <v>1090.81545562</v>
      </c>
      <c r="DH28" s="2587">
        <v>1445.8277910100001</v>
      </c>
      <c r="DI28" s="2587">
        <v>2353.6060813099998</v>
      </c>
      <c r="DJ28" s="2587">
        <v>1221.8252287</v>
      </c>
      <c r="DK28" s="2587">
        <v>1761.64767994</v>
      </c>
      <c r="DL28" s="2587">
        <v>2231.59927702</v>
      </c>
      <c r="DM28" s="2587">
        <v>1891.42615176</v>
      </c>
      <c r="DN28" s="2587">
        <v>1739.9398963199999</v>
      </c>
      <c r="DO28" s="2587">
        <v>1147.8670222799999</v>
      </c>
      <c r="DP28" s="2587">
        <v>1784.7223981099999</v>
      </c>
      <c r="DQ28" s="2587">
        <v>1916.50597139</v>
      </c>
      <c r="DR28" s="2587">
        <v>1853.53854621</v>
      </c>
      <c r="DS28" s="2587">
        <v>1180.4090028599999</v>
      </c>
      <c r="DT28" s="2587">
        <v>1409.1752015899999</v>
      </c>
      <c r="DU28" s="2587">
        <v>1688.5790347</v>
      </c>
      <c r="DV28" s="3151" t="s">
        <v>2338</v>
      </c>
      <c r="DW28" s="3152">
        <v>1421.2958803199999</v>
      </c>
      <c r="DX28" s="3153">
        <v>481.09680570999996</v>
      </c>
      <c r="DY28" s="3153">
        <v>2269.40456305</v>
      </c>
      <c r="DZ28" s="3153">
        <v>1474.69391939</v>
      </c>
      <c r="EA28" s="3153">
        <v>1859.0666250699999</v>
      </c>
      <c r="EB28" s="3153">
        <v>2048.54104177</v>
      </c>
      <c r="EC28" s="3153">
        <v>666.10947719000001</v>
      </c>
      <c r="ED28" s="3153">
        <v>1756.5104720300001</v>
      </c>
      <c r="EE28" s="3153">
        <v>1506.22750544</v>
      </c>
      <c r="EF28" s="3153">
        <v>1539.8758342399999</v>
      </c>
      <c r="EG28" s="3153">
        <v>1844.7984626</v>
      </c>
      <c r="EH28" s="3153">
        <v>2262.4122041199998</v>
      </c>
      <c r="EI28" s="3151" t="s">
        <v>2338</v>
      </c>
      <c r="EJ28" s="3153">
        <v>1822.1981255999999</v>
      </c>
      <c r="EK28" s="3153">
        <v>131.97218158999999</v>
      </c>
      <c r="EL28" s="3153">
        <v>1690.72645648</v>
      </c>
      <c r="EM28" s="3153">
        <v>1599.3905789400001</v>
      </c>
      <c r="EN28" s="3153">
        <v>1421.2706363599998</v>
      </c>
      <c r="EO28" s="3153">
        <v>1332.57838818</v>
      </c>
      <c r="EP28" s="3153">
        <v>1551.1732456300001</v>
      </c>
      <c r="EQ28" s="3153">
        <v>1923.71242325</v>
      </c>
      <c r="ER28" s="3153">
        <v>2245.9016194999999</v>
      </c>
    </row>
    <row r="29" spans="1:148" ht="20.25" customHeight="1">
      <c r="A29" s="3126" t="s">
        <v>2345</v>
      </c>
      <c r="B29" s="3127">
        <v>58.57</v>
      </c>
      <c r="C29" s="3128">
        <v>19.71</v>
      </c>
      <c r="D29" s="3128">
        <v>62.76</v>
      </c>
      <c r="E29" s="3128">
        <v>78.37</v>
      </c>
      <c r="F29" s="3128">
        <v>0.11</v>
      </c>
      <c r="G29" s="3128">
        <v>39.619999999999997</v>
      </c>
      <c r="H29" s="3128">
        <v>65.36</v>
      </c>
      <c r="I29" s="3128">
        <v>27.63</v>
      </c>
      <c r="J29" s="3128">
        <v>58.47</v>
      </c>
      <c r="K29" s="3128">
        <v>70.78</v>
      </c>
      <c r="L29" s="3128">
        <v>33.549999999999997</v>
      </c>
      <c r="M29" s="3128">
        <v>48.67</v>
      </c>
      <c r="N29" s="3128">
        <v>35.5</v>
      </c>
      <c r="O29" s="3128">
        <v>52.64</v>
      </c>
      <c r="P29" s="3128">
        <v>41.15</v>
      </c>
      <c r="Q29" s="3128">
        <v>28.16</v>
      </c>
      <c r="R29" s="3128">
        <v>277.60000000000002</v>
      </c>
      <c r="S29" s="3128">
        <v>133.91</v>
      </c>
      <c r="T29" s="3128">
        <v>80.09</v>
      </c>
      <c r="U29" s="3128">
        <v>101.49</v>
      </c>
      <c r="V29" s="3128">
        <v>115.41</v>
      </c>
      <c r="W29" s="3128">
        <v>45.92</v>
      </c>
      <c r="X29" s="3128">
        <v>35.28</v>
      </c>
      <c r="Y29" s="3129">
        <v>51.06</v>
      </c>
      <c r="Z29" s="3126" t="s">
        <v>2345</v>
      </c>
      <c r="AA29" s="3130">
        <v>110.72</v>
      </c>
      <c r="AB29" s="3131">
        <v>36.29</v>
      </c>
      <c r="AC29" s="3131">
        <v>57.27</v>
      </c>
      <c r="AD29" s="3131">
        <v>83.959628049999992</v>
      </c>
      <c r="AE29" s="3131">
        <v>38.4</v>
      </c>
      <c r="AF29" s="3131">
        <v>80.19</v>
      </c>
      <c r="AG29" s="3131">
        <v>56</v>
      </c>
      <c r="AH29" s="3131">
        <v>145.47999999999999</v>
      </c>
      <c r="AI29" s="3131">
        <v>96.62</v>
      </c>
      <c r="AJ29" s="3131">
        <v>94.52</v>
      </c>
      <c r="AK29" s="3131">
        <v>103.11</v>
      </c>
      <c r="AL29" s="3131">
        <v>66.540000000000006</v>
      </c>
      <c r="AM29" s="3131">
        <v>156.44999999999999</v>
      </c>
      <c r="AN29" s="3131">
        <v>132.47</v>
      </c>
      <c r="AO29" s="3131">
        <v>80.97</v>
      </c>
      <c r="AP29" s="3142">
        <v>176.47829066</v>
      </c>
      <c r="AQ29" s="3142">
        <v>272.87</v>
      </c>
      <c r="AR29" s="3142">
        <v>83.19</v>
      </c>
      <c r="AS29" s="3142">
        <v>82.92</v>
      </c>
      <c r="AT29" s="3142">
        <v>66.36</v>
      </c>
      <c r="AU29" s="3142">
        <v>172.3</v>
      </c>
      <c r="AV29" s="3131">
        <v>78.599999999999994</v>
      </c>
      <c r="AW29" s="3131">
        <v>39.1</v>
      </c>
      <c r="AX29" s="3132">
        <v>110.01</v>
      </c>
      <c r="AY29" s="3126" t="s">
        <v>2345</v>
      </c>
      <c r="AZ29" s="3130">
        <v>74.294468280000004</v>
      </c>
      <c r="BA29" s="3131">
        <v>46.71</v>
      </c>
      <c r="BB29" s="3131">
        <v>45.73</v>
      </c>
      <c r="BC29" s="3131">
        <v>32.049999999999997</v>
      </c>
      <c r="BD29" s="3131">
        <v>62.49</v>
      </c>
      <c r="BE29" s="3131">
        <v>30.36</v>
      </c>
      <c r="BF29" s="3133">
        <v>39.79</v>
      </c>
      <c r="BG29" s="3145">
        <v>26.6</v>
      </c>
      <c r="BH29" s="3145">
        <v>31.5</v>
      </c>
      <c r="BI29" s="3145">
        <v>23.33</v>
      </c>
      <c r="BJ29" s="3179">
        <v>28.424004320000002</v>
      </c>
      <c r="BK29" s="3145">
        <v>124.23</v>
      </c>
      <c r="BL29" s="2061">
        <v>36.762981549999999</v>
      </c>
      <c r="BM29" s="2061">
        <v>41.12</v>
      </c>
      <c r="BN29" s="2061">
        <v>34.634928200000004</v>
      </c>
      <c r="BO29" s="2061">
        <v>34.985602990000004</v>
      </c>
      <c r="BP29" s="2061">
        <v>26.968330899999998</v>
      </c>
      <c r="BQ29" s="2061">
        <v>29.66</v>
      </c>
      <c r="BR29" s="2061">
        <v>7.4</v>
      </c>
      <c r="BS29" s="2061">
        <v>44.42</v>
      </c>
      <c r="BT29" s="2061">
        <v>47.45</v>
      </c>
      <c r="BU29" s="2061">
        <v>59.11</v>
      </c>
      <c r="BV29" s="2061">
        <v>16.59</v>
      </c>
      <c r="BW29" s="2062">
        <v>54.03</v>
      </c>
      <c r="BX29" s="3135" t="s">
        <v>2346</v>
      </c>
      <c r="BY29" s="3154"/>
      <c r="BZ29" s="3139"/>
      <c r="CA29" s="3155"/>
      <c r="CB29" s="3139"/>
      <c r="CC29" s="3139"/>
      <c r="CD29" s="3155"/>
      <c r="CE29" s="3139">
        <v>111.09650494</v>
      </c>
      <c r="CF29" s="3139">
        <v>110.98272556000001</v>
      </c>
      <c r="CG29" s="3140">
        <v>104.95804662</v>
      </c>
      <c r="CH29" s="3139">
        <v>87.401125550000003</v>
      </c>
      <c r="CI29" s="3139">
        <v>77.813932690000001</v>
      </c>
      <c r="CJ29" s="3140">
        <v>62.288764869999994</v>
      </c>
      <c r="CK29" s="3139">
        <v>82.619010250000002</v>
      </c>
      <c r="CL29" s="3139">
        <v>87.723178160000003</v>
      </c>
      <c r="CM29" s="3155">
        <v>64.583480739999999</v>
      </c>
      <c r="CN29" s="3139">
        <v>116.38835521999999</v>
      </c>
      <c r="CO29" s="3139">
        <v>59.410658130000002</v>
      </c>
      <c r="CP29" s="3155">
        <v>68.301958930000012</v>
      </c>
      <c r="CQ29" s="3139">
        <v>54.013921259999996</v>
      </c>
      <c r="CR29" s="3139">
        <v>63.952342369999997</v>
      </c>
      <c r="CS29" s="3155">
        <v>66.052162030000005</v>
      </c>
      <c r="CT29" s="3155">
        <v>60.749752799999996</v>
      </c>
      <c r="CU29" s="3155">
        <v>53.856833159999994</v>
      </c>
      <c r="CV29" s="3155">
        <v>48.613990829999999</v>
      </c>
      <c r="CW29" s="3151" t="s">
        <v>2340</v>
      </c>
      <c r="CX29" s="2597">
        <v>1824.9666842700001</v>
      </c>
      <c r="CY29" s="2587">
        <v>981.54243030999999</v>
      </c>
      <c r="CZ29" s="2587">
        <v>1258.8088761200001</v>
      </c>
      <c r="DA29" s="2587">
        <v>988.55230547999997</v>
      </c>
      <c r="DB29" s="2587">
        <v>524.37518160999991</v>
      </c>
      <c r="DC29" s="2587">
        <v>1252.58833516</v>
      </c>
      <c r="DD29" s="2587">
        <v>962.72199208000006</v>
      </c>
      <c r="DE29" s="2587">
        <v>1329.4580068600001</v>
      </c>
      <c r="DF29" s="3189">
        <v>1294.25786917</v>
      </c>
      <c r="DG29" s="3189">
        <v>978.36954432000005</v>
      </c>
      <c r="DH29" s="3189">
        <v>1506.1920774800001</v>
      </c>
      <c r="DI29" s="3189">
        <v>1015.9004096399999</v>
      </c>
      <c r="DJ29" s="3189">
        <v>578.09634153000002</v>
      </c>
      <c r="DK29" s="3189">
        <v>920.72621771000013</v>
      </c>
      <c r="DL29" s="3189">
        <v>816.68268239999998</v>
      </c>
      <c r="DM29" s="3189">
        <v>1185.69750602</v>
      </c>
      <c r="DN29" s="3189">
        <v>1684.33092906</v>
      </c>
      <c r="DO29" s="3189">
        <v>1821.4530630899999</v>
      </c>
      <c r="DP29" s="3189">
        <v>2760.4704088399999</v>
      </c>
      <c r="DQ29" s="3189">
        <v>2734.4104815299997</v>
      </c>
      <c r="DR29" s="3189">
        <v>3463.10262779</v>
      </c>
      <c r="DS29" s="3189">
        <v>3721.2227996900001</v>
      </c>
      <c r="DT29" s="3189">
        <v>3291.4593978499997</v>
      </c>
      <c r="DU29" s="3189">
        <v>3443.82489687</v>
      </c>
      <c r="DV29" s="3151" t="s">
        <v>2340</v>
      </c>
      <c r="DW29" s="2597">
        <v>4690.0427760399998</v>
      </c>
      <c r="DX29" s="2587">
        <v>2952.9949941100003</v>
      </c>
      <c r="DY29" s="2587">
        <v>3679.0615017199998</v>
      </c>
      <c r="DZ29" s="2587">
        <v>4551.0844111199995</v>
      </c>
      <c r="EA29" s="2587">
        <v>3898.0721616800001</v>
      </c>
      <c r="EB29" s="2587">
        <v>3788.8531990500001</v>
      </c>
      <c r="EC29" s="2587">
        <v>2715.66787329</v>
      </c>
      <c r="ED29" s="2587">
        <v>2556.1514906900002</v>
      </c>
      <c r="EE29" s="2587">
        <v>3608.7098419199997</v>
      </c>
      <c r="EF29" s="2587">
        <v>2502.3236460500002</v>
      </c>
      <c r="EG29" s="2587">
        <v>4106.1996329499998</v>
      </c>
      <c r="EH29" s="2587">
        <v>3085.92026867</v>
      </c>
      <c r="EI29" s="3151" t="s">
        <v>2340</v>
      </c>
      <c r="EJ29" s="2587">
        <v>4079.5769393800001</v>
      </c>
      <c r="EK29" s="2587">
        <v>5307.5626025373313</v>
      </c>
      <c r="EL29" s="2587">
        <v>8728.484796839999</v>
      </c>
      <c r="EM29" s="2587">
        <v>3977.9032858600003</v>
      </c>
      <c r="EN29" s="2587">
        <v>4124.5341012999997</v>
      </c>
      <c r="EO29" s="2587">
        <v>3133.1522158200005</v>
      </c>
      <c r="EP29" s="2587">
        <v>3550.3965533599999</v>
      </c>
      <c r="EQ29" s="2587">
        <v>3950.06533571</v>
      </c>
      <c r="ER29" s="2587">
        <v>4138.3440114900004</v>
      </c>
    </row>
    <row r="30" spans="1:148" ht="30" customHeight="1">
      <c r="A30" s="3126" t="s">
        <v>2347</v>
      </c>
      <c r="B30" s="3127">
        <v>19.34</v>
      </c>
      <c r="C30" s="3128">
        <v>23.18</v>
      </c>
      <c r="D30" s="3128">
        <v>67.89</v>
      </c>
      <c r="E30" s="3128">
        <v>40.98</v>
      </c>
      <c r="F30" s="3128">
        <v>73.33</v>
      </c>
      <c r="G30" s="3128">
        <v>4.12</v>
      </c>
      <c r="H30" s="3128">
        <v>33.840000000000003</v>
      </c>
      <c r="I30" s="3128">
        <v>21.52</v>
      </c>
      <c r="J30" s="3128">
        <v>53.84</v>
      </c>
      <c r="K30" s="3128">
        <v>30.93</v>
      </c>
      <c r="L30" s="3128">
        <v>63.77</v>
      </c>
      <c r="M30" s="3128">
        <v>10.66</v>
      </c>
      <c r="N30" s="3128">
        <v>16.100000000000001</v>
      </c>
      <c r="O30" s="3128">
        <v>7.61</v>
      </c>
      <c r="P30" s="3128">
        <v>69.349999999999994</v>
      </c>
      <c r="Q30" s="3128">
        <v>44.16</v>
      </c>
      <c r="R30" s="3128">
        <v>34.83</v>
      </c>
      <c r="S30" s="3128">
        <v>11.24</v>
      </c>
      <c r="T30" s="3128">
        <v>9.06</v>
      </c>
      <c r="U30" s="3128">
        <v>87.27</v>
      </c>
      <c r="V30" s="3128">
        <v>46.85</v>
      </c>
      <c r="W30" s="3128">
        <v>44.74</v>
      </c>
      <c r="X30" s="3128">
        <v>29.64</v>
      </c>
      <c r="Y30" s="3129">
        <v>1.02</v>
      </c>
      <c r="Z30" s="3126" t="s">
        <v>2347</v>
      </c>
      <c r="AA30" s="3130">
        <v>4.05</v>
      </c>
      <c r="AB30" s="3131">
        <v>11.809999999999999</v>
      </c>
      <c r="AC30" s="3131">
        <v>48.890000000000008</v>
      </c>
      <c r="AD30" s="3131">
        <v>44.88</v>
      </c>
      <c r="AE30" s="3131">
        <v>37.31</v>
      </c>
      <c r="AF30" s="3131">
        <v>31.769999999999996</v>
      </c>
      <c r="AG30" s="3131">
        <v>36.869812969999998</v>
      </c>
      <c r="AH30" s="3131">
        <v>48.010810640000003</v>
      </c>
      <c r="AI30" s="3131">
        <v>38.57</v>
      </c>
      <c r="AJ30" s="3131">
        <v>29.296972760000003</v>
      </c>
      <c r="AK30" s="3131">
        <v>41.080000000000005</v>
      </c>
      <c r="AL30" s="3131">
        <v>14.910000000000002</v>
      </c>
      <c r="AM30" s="3131">
        <v>2.9599999999999995</v>
      </c>
      <c r="AN30" s="3131">
        <v>8.23</v>
      </c>
      <c r="AO30" s="3131">
        <v>77.8</v>
      </c>
      <c r="AP30" s="3142">
        <v>30.08</v>
      </c>
      <c r="AQ30" s="3142">
        <v>29.594784850000003</v>
      </c>
      <c r="AR30" s="3142">
        <v>27.8</v>
      </c>
      <c r="AS30" s="3142">
        <v>21.310000000000002</v>
      </c>
      <c r="AT30" s="3142">
        <v>35.15</v>
      </c>
      <c r="AU30" s="3142">
        <v>45.56</v>
      </c>
      <c r="AV30" s="3142">
        <v>15.803000000000001</v>
      </c>
      <c r="AW30" s="3142">
        <v>48.51</v>
      </c>
      <c r="AX30" s="3143">
        <v>7.04</v>
      </c>
      <c r="AY30" s="3126" t="s">
        <v>2347</v>
      </c>
      <c r="AZ30" s="3144">
        <v>22.6308604</v>
      </c>
      <c r="BA30" s="3142">
        <v>11.26</v>
      </c>
      <c r="BB30" s="3142">
        <v>61.01</v>
      </c>
      <c r="BC30" s="3142">
        <v>10.08</v>
      </c>
      <c r="BD30" s="3142">
        <v>31.43</v>
      </c>
      <c r="BE30" s="3142">
        <v>15.75</v>
      </c>
      <c r="BF30" s="3145">
        <v>23.335000000000001</v>
      </c>
      <c r="BG30" s="3145">
        <v>13.9</v>
      </c>
      <c r="BH30" s="3145">
        <v>41.59</v>
      </c>
      <c r="BI30" s="3145">
        <v>4.1150000000000002</v>
      </c>
      <c r="BJ30" s="3179">
        <v>33.583102960000005</v>
      </c>
      <c r="BK30" s="3145">
        <v>17.360000000000003</v>
      </c>
      <c r="BL30" s="2061">
        <v>23.457250389999999</v>
      </c>
      <c r="BM30" s="2061">
        <v>29.97</v>
      </c>
      <c r="BN30" s="2061">
        <v>40.794743830000002</v>
      </c>
      <c r="BO30" s="2061">
        <v>4.1250138200000004</v>
      </c>
      <c r="BP30" s="2061">
        <v>36.236737919999996</v>
      </c>
      <c r="BQ30" s="2061">
        <v>15.5049563</v>
      </c>
      <c r="BR30" s="2061">
        <v>22.152707999999997</v>
      </c>
      <c r="BS30" s="2061">
        <v>25.30427602</v>
      </c>
      <c r="BT30" s="2061">
        <v>37.94</v>
      </c>
      <c r="BU30" s="2061">
        <v>3.3200000000000003</v>
      </c>
      <c r="BV30" s="2061">
        <v>42.97</v>
      </c>
      <c r="BW30" s="2062">
        <v>10.92</v>
      </c>
      <c r="BX30" s="3135" t="s">
        <v>2348</v>
      </c>
      <c r="BY30" s="3154"/>
      <c r="BZ30" s="3139"/>
      <c r="CA30" s="3155"/>
      <c r="CB30" s="3139"/>
      <c r="CC30" s="3139"/>
      <c r="CD30" s="3155"/>
      <c r="CE30" s="3139">
        <v>1392.9220443199999</v>
      </c>
      <c r="CF30" s="3139">
        <v>2099.25776314</v>
      </c>
      <c r="CG30" s="3140">
        <v>2344.5245369200002</v>
      </c>
      <c r="CH30" s="3139">
        <v>2347.1682385599997</v>
      </c>
      <c r="CI30" s="3139">
        <v>1935.9630898299999</v>
      </c>
      <c r="CJ30" s="3140">
        <v>98.456712490000001</v>
      </c>
      <c r="CK30" s="3139">
        <v>789.18316109099999</v>
      </c>
      <c r="CL30" s="3139">
        <v>1034.8902710899999</v>
      </c>
      <c r="CM30" s="3155">
        <v>1142.0003351400001</v>
      </c>
      <c r="CN30" s="3139">
        <v>961.81299657</v>
      </c>
      <c r="CO30" s="3139">
        <v>1119.3694932599999</v>
      </c>
      <c r="CP30" s="3155">
        <v>951.67928728999993</v>
      </c>
      <c r="CQ30" s="3139">
        <v>1115.8962465</v>
      </c>
      <c r="CR30" s="3139">
        <v>1167.55340916</v>
      </c>
      <c r="CS30" s="3155">
        <v>1687.6135243599999</v>
      </c>
      <c r="CT30" s="3155">
        <v>896.17064336999999</v>
      </c>
      <c r="CU30" s="3155">
        <v>594.55202757000006</v>
      </c>
      <c r="CV30" s="3155">
        <v>632.96559308000008</v>
      </c>
      <c r="CW30" s="3151" t="s">
        <v>2342</v>
      </c>
      <c r="CX30" s="3190">
        <v>1139.48910946</v>
      </c>
      <c r="CY30" s="3189">
        <v>491.28027562</v>
      </c>
      <c r="CZ30" s="3189">
        <v>742.78780901000005</v>
      </c>
      <c r="DA30" s="3189">
        <v>402.45629788999997</v>
      </c>
      <c r="DB30" s="3189">
        <v>242.22735974</v>
      </c>
      <c r="DC30" s="3189">
        <v>309.87665290000001</v>
      </c>
      <c r="DD30" s="3189">
        <v>232.04735600000001</v>
      </c>
      <c r="DE30" s="3189">
        <v>233.43406899999999</v>
      </c>
      <c r="DF30" s="3189">
        <v>270.218524</v>
      </c>
      <c r="DG30" s="3189">
        <v>222.369463</v>
      </c>
      <c r="DH30" s="3189">
        <v>566.35745599999996</v>
      </c>
      <c r="DI30" s="3189">
        <v>165.75988891999998</v>
      </c>
      <c r="DJ30" s="3189">
        <v>2.1801059999999999</v>
      </c>
      <c r="DK30" s="3189">
        <v>190.98686499999999</v>
      </c>
      <c r="DL30" s="3189">
        <v>253.340406</v>
      </c>
      <c r="DM30" s="3189">
        <v>120.38032200000001</v>
      </c>
      <c r="DN30" s="3189">
        <v>141.0658</v>
      </c>
      <c r="DO30" s="3189">
        <v>189.43940000000001</v>
      </c>
      <c r="DP30" s="3189">
        <v>401.95117199999999</v>
      </c>
      <c r="DQ30" s="3189">
        <v>139.134106</v>
      </c>
      <c r="DR30" s="3189">
        <v>5</v>
      </c>
      <c r="DS30" s="3189">
        <v>49.163263710000003</v>
      </c>
      <c r="DT30" s="3189">
        <v>0.5</v>
      </c>
      <c r="DU30" s="3189">
        <v>128.14561911000001</v>
      </c>
      <c r="DV30" s="3151" t="s">
        <v>2342</v>
      </c>
      <c r="DW30" s="3152">
        <v>15.373250000000001</v>
      </c>
      <c r="DX30" s="3153">
        <v>13.285</v>
      </c>
      <c r="DY30" s="3153">
        <v>5</v>
      </c>
      <c r="DZ30" s="3153">
        <v>6</v>
      </c>
      <c r="EA30" s="3153">
        <v>1.382406</v>
      </c>
      <c r="EB30" s="3153">
        <v>1.382406</v>
      </c>
      <c r="EC30" s="3153">
        <v>1.382406</v>
      </c>
      <c r="ED30" s="3153">
        <v>0</v>
      </c>
      <c r="EE30" s="3153">
        <v>1.382406</v>
      </c>
      <c r="EF30" s="3153">
        <v>0</v>
      </c>
      <c r="EG30" s="3153">
        <v>1703.0929228099999</v>
      </c>
      <c r="EH30" s="3153">
        <v>378.44974100000002</v>
      </c>
      <c r="EI30" s="3151" t="s">
        <v>2342</v>
      </c>
      <c r="EJ30" s="3153">
        <v>158.22352100000001</v>
      </c>
      <c r="EK30" s="3153">
        <v>0.73594499999999996</v>
      </c>
      <c r="EL30" s="3153">
        <v>202.81646000000001</v>
      </c>
      <c r="EM30" s="3153">
        <v>40.908976000000003</v>
      </c>
      <c r="EN30" s="3153">
        <v>158.42945</v>
      </c>
      <c r="EO30" s="3153">
        <v>165.52699999999999</v>
      </c>
      <c r="EP30" s="3153">
        <v>123.73354267000001</v>
      </c>
      <c r="EQ30" s="3153"/>
      <c r="ER30" s="3153">
        <v>0</v>
      </c>
    </row>
    <row r="31" spans="1:148" ht="30" customHeight="1">
      <c r="A31" s="3146" t="s">
        <v>2349</v>
      </c>
      <c r="B31" s="3127">
        <v>17</v>
      </c>
      <c r="C31" s="3128">
        <v>19.96</v>
      </c>
      <c r="D31" s="3128">
        <v>52.67</v>
      </c>
      <c r="E31" s="3128">
        <v>34.909999999999997</v>
      </c>
      <c r="F31" s="3128">
        <v>46.83</v>
      </c>
      <c r="G31" s="3128">
        <v>1.81</v>
      </c>
      <c r="H31" s="3128">
        <v>20.72</v>
      </c>
      <c r="I31" s="3128">
        <v>20.18</v>
      </c>
      <c r="J31" s="3128">
        <v>39.58</v>
      </c>
      <c r="K31" s="3128">
        <v>26.68</v>
      </c>
      <c r="L31" s="3128">
        <v>38.700000000000003</v>
      </c>
      <c r="M31" s="3128">
        <v>7.43</v>
      </c>
      <c r="N31" s="3128">
        <v>13.09</v>
      </c>
      <c r="O31" s="3128">
        <v>6.05</v>
      </c>
      <c r="P31" s="3128">
        <v>57.25</v>
      </c>
      <c r="Q31" s="3128">
        <v>37.950000000000003</v>
      </c>
      <c r="R31" s="3128">
        <v>11.62</v>
      </c>
      <c r="S31" s="3128">
        <v>7.75</v>
      </c>
      <c r="T31" s="3128">
        <v>7.41</v>
      </c>
      <c r="U31" s="3128">
        <v>70.650000000000006</v>
      </c>
      <c r="V31" s="3128">
        <v>36.299999999999997</v>
      </c>
      <c r="W31" s="3128">
        <v>42.51</v>
      </c>
      <c r="X31" s="3128">
        <v>4.8099999999999996</v>
      </c>
      <c r="Y31" s="3129">
        <v>0.38</v>
      </c>
      <c r="Z31" s="3146" t="s">
        <v>2349</v>
      </c>
      <c r="AA31" s="3130">
        <v>4.05</v>
      </c>
      <c r="AB31" s="3131">
        <v>11.2</v>
      </c>
      <c r="AC31" s="3131">
        <v>47.970000000000006</v>
      </c>
      <c r="AD31" s="3131">
        <v>44.85</v>
      </c>
      <c r="AE31" s="3131">
        <v>11.84</v>
      </c>
      <c r="AF31" s="3131">
        <v>17.509999999999998</v>
      </c>
      <c r="AG31" s="3131">
        <v>5.65663713</v>
      </c>
      <c r="AH31" s="3131">
        <v>38.959235890000002</v>
      </c>
      <c r="AI31" s="3131">
        <v>34.24</v>
      </c>
      <c r="AJ31" s="3131">
        <v>27.376972760000005</v>
      </c>
      <c r="AK31" s="3131">
        <v>6.65</v>
      </c>
      <c r="AL31" s="3131">
        <v>13.850000000000001</v>
      </c>
      <c r="AM31" s="3131">
        <v>2.3499999999999996</v>
      </c>
      <c r="AN31" s="3131">
        <v>6.7</v>
      </c>
      <c r="AO31" s="3131">
        <v>68.52</v>
      </c>
      <c r="AP31" s="3142">
        <v>28.22</v>
      </c>
      <c r="AQ31" s="3142">
        <v>6.7717089300000008</v>
      </c>
      <c r="AR31" s="3142">
        <v>15.07</v>
      </c>
      <c r="AS31" s="3142">
        <v>20.85</v>
      </c>
      <c r="AT31" s="3142">
        <v>29.13</v>
      </c>
      <c r="AU31" s="3142">
        <v>41.72</v>
      </c>
      <c r="AV31" s="3131">
        <v>12.920000000000002</v>
      </c>
      <c r="AW31" s="3131">
        <v>14.64</v>
      </c>
      <c r="AX31" s="3132">
        <v>6.83</v>
      </c>
      <c r="AY31" s="3146" t="s">
        <v>2349</v>
      </c>
      <c r="AZ31" s="3130">
        <v>21.870860399999998</v>
      </c>
      <c r="BA31" s="3131">
        <v>8.8699999999999992</v>
      </c>
      <c r="BB31" s="3131">
        <v>56.05</v>
      </c>
      <c r="BC31" s="3131">
        <v>8.74</v>
      </c>
      <c r="BD31" s="3131">
        <v>8.3000000000000007</v>
      </c>
      <c r="BE31" s="3131">
        <v>14.43</v>
      </c>
      <c r="BF31" s="3133">
        <v>22.89</v>
      </c>
      <c r="BG31" s="3145">
        <v>9.7200000000000006</v>
      </c>
      <c r="BH31" s="3145">
        <v>36.21</v>
      </c>
      <c r="BI31" s="3145">
        <v>2.125</v>
      </c>
      <c r="BJ31" s="3179">
        <v>10.72215383</v>
      </c>
      <c r="BK31" s="3145">
        <v>16.010000000000002</v>
      </c>
      <c r="BL31" s="2061">
        <v>6.33438912</v>
      </c>
      <c r="BM31" s="2061">
        <v>22.32</v>
      </c>
      <c r="BN31" s="2061">
        <v>36.774842720000002</v>
      </c>
      <c r="BO31" s="2061">
        <v>1.8643934</v>
      </c>
      <c r="BP31" s="2061">
        <v>12.98597066</v>
      </c>
      <c r="BQ31" s="2061">
        <v>14.07</v>
      </c>
      <c r="BR31" s="2061">
        <v>4.9359999999999999</v>
      </c>
      <c r="BS31" s="2061">
        <v>21.17245818</v>
      </c>
      <c r="BT31" s="2061">
        <v>34.93</v>
      </c>
      <c r="BU31" s="2061">
        <v>1.55</v>
      </c>
      <c r="BV31" s="2061">
        <v>20.14</v>
      </c>
      <c r="BW31" s="2062">
        <v>9.4499999999999993</v>
      </c>
      <c r="BX31" s="3135"/>
      <c r="BY31" s="3154"/>
      <c r="BZ31" s="3139"/>
      <c r="CA31" s="3155"/>
      <c r="CB31" s="3139"/>
      <c r="CC31" s="3139"/>
      <c r="CD31" s="3155"/>
      <c r="CE31" s="1130"/>
      <c r="CF31" s="1130"/>
      <c r="CG31" s="2643"/>
      <c r="CH31" s="1130"/>
      <c r="CI31" s="1130"/>
      <c r="CJ31" s="2643"/>
      <c r="CK31" s="3139"/>
      <c r="CL31" s="3139"/>
      <c r="CM31" s="3155"/>
      <c r="CN31" s="3139"/>
      <c r="CO31" s="3139"/>
      <c r="CP31" s="3155"/>
      <c r="CQ31" s="3139"/>
      <c r="CR31" s="3139"/>
      <c r="CS31" s="3155"/>
      <c r="CT31" s="3155"/>
      <c r="CU31" s="3155"/>
      <c r="CV31" s="3155"/>
      <c r="CW31" s="3151" t="s">
        <v>2344</v>
      </c>
      <c r="CX31" s="3190">
        <v>302.77817256000003</v>
      </c>
      <c r="CY31" s="3189">
        <v>239.75684604</v>
      </c>
      <c r="CZ31" s="3189">
        <v>168.43156575999998</v>
      </c>
      <c r="DA31" s="3189">
        <v>297.54548526999997</v>
      </c>
      <c r="DB31" s="3189">
        <v>119.66245582000001</v>
      </c>
      <c r="DC31" s="3189">
        <v>610.76708339999993</v>
      </c>
      <c r="DD31" s="3189">
        <v>278.36254022000003</v>
      </c>
      <c r="DE31" s="3189">
        <v>893.99724817999993</v>
      </c>
      <c r="DF31" s="3155">
        <v>652.02002227999992</v>
      </c>
      <c r="DG31" s="3155">
        <v>493.26018719000001</v>
      </c>
      <c r="DH31" s="3155">
        <v>500.24862822</v>
      </c>
      <c r="DI31" s="3155">
        <v>555.36620964999997</v>
      </c>
      <c r="DJ31" s="3155">
        <v>187.90291235000001</v>
      </c>
      <c r="DK31" s="3155">
        <v>473.36902300000003</v>
      </c>
      <c r="DL31" s="3155">
        <v>243.82225037999999</v>
      </c>
      <c r="DM31" s="3155">
        <v>542.33324962999995</v>
      </c>
      <c r="DN31" s="3155">
        <v>618.70491276999996</v>
      </c>
      <c r="DO31" s="3155">
        <v>750.98135776000004</v>
      </c>
      <c r="DP31" s="3155">
        <v>1109.83406857</v>
      </c>
      <c r="DQ31" s="3155">
        <v>1298.9314333599998</v>
      </c>
      <c r="DR31" s="3155">
        <v>1796.8469963</v>
      </c>
      <c r="DS31" s="3155">
        <v>2001.5407233599999</v>
      </c>
      <c r="DT31" s="3155">
        <v>1911.30687775</v>
      </c>
      <c r="DU31" s="3155">
        <v>1594.8479923599998</v>
      </c>
      <c r="DV31" s="3151" t="s">
        <v>2344</v>
      </c>
      <c r="DW31" s="1613">
        <v>2593.1852019799999</v>
      </c>
      <c r="DX31" s="3156">
        <v>1609.0679855200001</v>
      </c>
      <c r="DY31" s="3156">
        <v>1980.06283302</v>
      </c>
      <c r="DZ31" s="3156">
        <v>2164.73118729</v>
      </c>
      <c r="EA31" s="3156">
        <v>1428.25409055</v>
      </c>
      <c r="EB31" s="3156">
        <v>1920.7162936700001</v>
      </c>
      <c r="EC31" s="3156">
        <v>1282.1570850799999</v>
      </c>
      <c r="ED31" s="3156">
        <v>769.98448541999994</v>
      </c>
      <c r="EE31" s="3156">
        <v>765.38851038999996</v>
      </c>
      <c r="EF31" s="3156">
        <v>828.32090424</v>
      </c>
      <c r="EG31" s="3156">
        <v>870.33890737000002</v>
      </c>
      <c r="EH31" s="3156">
        <v>996.70467926000003</v>
      </c>
      <c r="EI31" s="3151" t="s">
        <v>2344</v>
      </c>
      <c r="EJ31" s="3156">
        <v>1979.06779151</v>
      </c>
      <c r="EK31" s="3156">
        <v>3138.4955651673317</v>
      </c>
      <c r="EL31" s="3156">
        <v>4630.3446833099997</v>
      </c>
      <c r="EM31" s="3156">
        <v>2184.1178239800001</v>
      </c>
      <c r="EN31" s="3156">
        <v>1871.91817517</v>
      </c>
      <c r="EO31" s="3156">
        <v>1781.2609923900002</v>
      </c>
      <c r="EP31" s="3156">
        <v>1920.4475472199999</v>
      </c>
      <c r="EQ31" s="3156">
        <v>1644.3284290199999</v>
      </c>
      <c r="ER31" s="3156">
        <v>2229.6914314900005</v>
      </c>
    </row>
    <row r="32" spans="1:148" ht="30" customHeight="1">
      <c r="A32" s="3146" t="s">
        <v>2350</v>
      </c>
      <c r="B32" s="3127">
        <v>0.11</v>
      </c>
      <c r="C32" s="3128">
        <v>0.72</v>
      </c>
      <c r="D32" s="3128">
        <v>14.6</v>
      </c>
      <c r="E32" s="3128">
        <v>5.99</v>
      </c>
      <c r="F32" s="3128">
        <v>1.21</v>
      </c>
      <c r="G32" s="3128">
        <v>0</v>
      </c>
      <c r="H32" s="3128">
        <v>11.47</v>
      </c>
      <c r="I32" s="3128">
        <v>1.29</v>
      </c>
      <c r="J32" s="3128">
        <v>14.22</v>
      </c>
      <c r="K32" s="3128">
        <v>4.24</v>
      </c>
      <c r="L32" s="3128">
        <v>0.38</v>
      </c>
      <c r="M32" s="3128">
        <v>1.03</v>
      </c>
      <c r="N32" s="3128">
        <v>1.51</v>
      </c>
      <c r="O32" s="3128">
        <v>0.34</v>
      </c>
      <c r="P32" s="3128">
        <v>10.33</v>
      </c>
      <c r="Q32" s="3128">
        <v>0.05</v>
      </c>
      <c r="R32" s="3128">
        <v>0.87</v>
      </c>
      <c r="S32" s="3128">
        <v>2.48</v>
      </c>
      <c r="T32" s="3128">
        <v>0.26</v>
      </c>
      <c r="U32" s="3128">
        <v>14.61</v>
      </c>
      <c r="V32" s="3128">
        <v>9.26</v>
      </c>
      <c r="W32" s="3128">
        <v>0.04</v>
      </c>
      <c r="X32" s="3128">
        <v>0.15</v>
      </c>
      <c r="Y32" s="3129">
        <v>0.01</v>
      </c>
      <c r="Z32" s="3146" t="s">
        <v>2350</v>
      </c>
      <c r="AA32" s="3130">
        <v>0</v>
      </c>
      <c r="AB32" s="3131">
        <v>0</v>
      </c>
      <c r="AC32" s="3131">
        <v>0.15000000000000002</v>
      </c>
      <c r="AD32" s="3131">
        <v>0.02</v>
      </c>
      <c r="AE32" s="3131">
        <v>2.58</v>
      </c>
      <c r="AF32" s="3131">
        <v>0.05</v>
      </c>
      <c r="AG32" s="3131">
        <v>1.7119999999999999E-4</v>
      </c>
      <c r="AH32" s="3131">
        <v>6.2394133199999997</v>
      </c>
      <c r="AI32" s="3131">
        <v>2.21</v>
      </c>
      <c r="AJ32" s="3131">
        <v>1.92</v>
      </c>
      <c r="AK32" s="3131">
        <v>0.34</v>
      </c>
      <c r="AL32" s="3131"/>
      <c r="AM32" s="3131">
        <v>0.61</v>
      </c>
      <c r="AN32" s="3131">
        <v>0.25</v>
      </c>
      <c r="AO32" s="3131">
        <v>7.14</v>
      </c>
      <c r="AP32" s="3142"/>
      <c r="AQ32" s="3142"/>
      <c r="AR32" s="3142">
        <v>0.49</v>
      </c>
      <c r="AS32" s="3142">
        <v>0.46</v>
      </c>
      <c r="AT32" s="3142">
        <v>4.49</v>
      </c>
      <c r="AU32" s="3142">
        <v>3.84</v>
      </c>
      <c r="AV32" s="3131">
        <v>0.01</v>
      </c>
      <c r="AW32" s="3131">
        <v>0.36</v>
      </c>
      <c r="AX32" s="3132">
        <v>0.21</v>
      </c>
      <c r="AY32" s="3146" t="s">
        <v>2350</v>
      </c>
      <c r="AZ32" s="3130">
        <v>0.21</v>
      </c>
      <c r="BA32" s="3131">
        <v>0.56999999999999995</v>
      </c>
      <c r="BB32" s="3131">
        <v>4.2300000000000004</v>
      </c>
      <c r="BC32" s="3131">
        <v>0.04</v>
      </c>
      <c r="BD32" s="3131">
        <v>0.28000000000000003</v>
      </c>
      <c r="BE32" s="3131">
        <v>0.05</v>
      </c>
      <c r="BF32" s="3133"/>
      <c r="BG32" s="3145">
        <v>1.95</v>
      </c>
      <c r="BH32" s="3145">
        <v>2.35</v>
      </c>
      <c r="BI32" s="3145">
        <v>1.99</v>
      </c>
      <c r="BJ32" s="3179"/>
      <c r="BK32" s="3145">
        <v>1.34</v>
      </c>
      <c r="BL32" s="2061">
        <v>0.24786127000000002</v>
      </c>
      <c r="BM32" s="2061">
        <v>3.1500000000000004</v>
      </c>
      <c r="BN32" s="1276">
        <v>0</v>
      </c>
      <c r="BO32" s="2061">
        <v>2.4416630000000002E-2</v>
      </c>
      <c r="BP32" s="2061">
        <v>0.40397756000000007</v>
      </c>
      <c r="BQ32" s="1276">
        <v>1.42</v>
      </c>
      <c r="BR32" s="1276">
        <v>0.33670800000000001</v>
      </c>
      <c r="BS32" s="1276">
        <v>4.1318178400000001</v>
      </c>
      <c r="BT32" s="1276">
        <v>2.34</v>
      </c>
      <c r="BU32" s="1276">
        <v>0.13</v>
      </c>
      <c r="BV32" s="1276">
        <v>1.98</v>
      </c>
      <c r="BW32" s="1277">
        <v>0</v>
      </c>
      <c r="BX32" s="3191" t="s">
        <v>2325</v>
      </c>
      <c r="BY32" s="3192">
        <v>4756.0448512100002</v>
      </c>
      <c r="BZ32" s="3193">
        <v>6745.3641702999994</v>
      </c>
      <c r="CA32" s="3194">
        <v>4526.4924969100002</v>
      </c>
      <c r="CB32" s="3193">
        <v>4245.7988926200005</v>
      </c>
      <c r="CC32" s="3193">
        <v>4895.4408333799993</v>
      </c>
      <c r="CD32" s="3194">
        <v>3923.7869851200003</v>
      </c>
      <c r="CE32" s="3188">
        <v>3377.4378638499993</v>
      </c>
      <c r="CF32" s="3188">
        <v>4342.5009038600001</v>
      </c>
      <c r="CG32" s="3195">
        <v>4606.4574056900001</v>
      </c>
      <c r="CH32" s="3188">
        <v>5400.9754258399998</v>
      </c>
      <c r="CI32" s="3188">
        <v>5152.6902478399998</v>
      </c>
      <c r="CJ32" s="3195">
        <v>4280.9646714199998</v>
      </c>
      <c r="CK32" s="3193">
        <v>4190.2623440199995</v>
      </c>
      <c r="CL32" s="3193">
        <v>5415.2117261900021</v>
      </c>
      <c r="CM32" s="3194">
        <v>3620.8176959000002</v>
      </c>
      <c r="CN32" s="3193">
        <v>2784.8386905499992</v>
      </c>
      <c r="CO32" s="3193">
        <v>3002.4084741100005</v>
      </c>
      <c r="CP32" s="3194">
        <v>2823.7212839099993</v>
      </c>
      <c r="CQ32" s="3193">
        <v>4313.258286440001</v>
      </c>
      <c r="CR32" s="3193">
        <v>3266.2370730200005</v>
      </c>
      <c r="CS32" s="3194">
        <v>3360.9602712200003</v>
      </c>
      <c r="CT32" s="3194">
        <v>2603.4217626199998</v>
      </c>
      <c r="CU32" s="3194">
        <v>2767.6642139799997</v>
      </c>
      <c r="CV32" s="3194">
        <v>3248.3472212500001</v>
      </c>
      <c r="CW32" s="3135" t="s">
        <v>2346</v>
      </c>
      <c r="CX32" s="1615">
        <v>32.582870440000001</v>
      </c>
      <c r="CY32" s="3155">
        <v>27.374316230000002</v>
      </c>
      <c r="CZ32" s="3155">
        <v>25.188302989999997</v>
      </c>
      <c r="DA32" s="3155">
        <v>28.092396860000001</v>
      </c>
      <c r="DB32" s="3155">
        <v>23.653428659999999</v>
      </c>
      <c r="DC32" s="3155">
        <v>15.841842</v>
      </c>
      <c r="DD32" s="3155">
        <v>13.898006410000001</v>
      </c>
      <c r="DE32" s="3155">
        <v>69.737608800000004</v>
      </c>
      <c r="DF32" s="3155">
        <v>31.113858839999999</v>
      </c>
      <c r="DG32" s="3155">
        <v>48.037413020000002</v>
      </c>
      <c r="DH32" s="3155">
        <v>47.719548780000004</v>
      </c>
      <c r="DI32" s="3155">
        <v>57.574560720000001</v>
      </c>
      <c r="DJ32" s="3155">
        <v>21.826628700000001</v>
      </c>
      <c r="DK32" s="3155">
        <v>44.958666919999999</v>
      </c>
      <c r="DL32" s="3155">
        <v>71.423480830000003</v>
      </c>
      <c r="DM32" s="3155">
        <v>72.21725862000001</v>
      </c>
      <c r="DN32" s="3155">
        <v>92.914849040000007</v>
      </c>
      <c r="DO32" s="3155">
        <v>86.162230879999996</v>
      </c>
      <c r="DP32" s="3155">
        <v>111.95717195</v>
      </c>
      <c r="DQ32" s="3155">
        <v>95.092263700000004</v>
      </c>
      <c r="DR32" s="3155">
        <v>99.099204880000002</v>
      </c>
      <c r="DS32" s="3155">
        <v>127.22599112</v>
      </c>
      <c r="DT32" s="3155">
        <v>129.87469955</v>
      </c>
      <c r="DU32" s="3155">
        <v>150.80027086000001</v>
      </c>
      <c r="DV32" s="3135" t="s">
        <v>2346</v>
      </c>
      <c r="DW32" s="1615">
        <v>152.16873100999999</v>
      </c>
      <c r="DX32" s="3155">
        <v>144.34997759000001</v>
      </c>
      <c r="DY32" s="3155">
        <v>182.23443506999999</v>
      </c>
      <c r="DZ32" s="3155">
        <v>142.49263188</v>
      </c>
      <c r="EA32" s="3155">
        <v>152.26040915000002</v>
      </c>
      <c r="EB32" s="3155">
        <v>138.57970324000001</v>
      </c>
      <c r="EC32" s="3155">
        <v>145.77911756</v>
      </c>
      <c r="ED32" s="3155">
        <v>155.90912609</v>
      </c>
      <c r="EE32" s="3155">
        <v>145.57945862</v>
      </c>
      <c r="EF32" s="3155">
        <v>120.79179907</v>
      </c>
      <c r="EG32" s="3155">
        <v>110.58892420000001</v>
      </c>
      <c r="EH32" s="3155">
        <v>146.77247706999998</v>
      </c>
      <c r="EI32" s="3135" t="s">
        <v>2346</v>
      </c>
      <c r="EJ32" s="3156">
        <v>110.37713026999999</v>
      </c>
      <c r="EK32" s="3156">
        <v>60.174918460000001</v>
      </c>
      <c r="EL32" s="3156">
        <v>1674.9823977900001</v>
      </c>
      <c r="EM32" s="3156">
        <v>131.59559264000001</v>
      </c>
      <c r="EN32" s="3156">
        <v>142.11747730000002</v>
      </c>
      <c r="EO32" s="3156">
        <v>112.54108054000001</v>
      </c>
      <c r="EP32" s="3156">
        <v>158.82968138999999</v>
      </c>
      <c r="EQ32" s="3156">
        <v>145.15892834000002</v>
      </c>
      <c r="ER32" s="3156">
        <v>145.89787727000001</v>
      </c>
    </row>
    <row r="33" spans="1:148" ht="30" customHeight="1">
      <c r="A33" s="3146" t="s">
        <v>2351</v>
      </c>
      <c r="B33" s="3127">
        <v>2.23</v>
      </c>
      <c r="C33" s="3128">
        <v>2.5</v>
      </c>
      <c r="D33" s="3128">
        <v>0.62</v>
      </c>
      <c r="E33" s="3128">
        <v>0.08</v>
      </c>
      <c r="F33" s="3128">
        <v>25.29</v>
      </c>
      <c r="G33" s="3128">
        <v>2.31</v>
      </c>
      <c r="H33" s="3128">
        <v>1.65</v>
      </c>
      <c r="I33" s="3128">
        <v>0.05</v>
      </c>
      <c r="J33" s="3128">
        <v>0.04</v>
      </c>
      <c r="K33" s="3128">
        <v>0.01</v>
      </c>
      <c r="L33" s="3128">
        <v>24.69</v>
      </c>
      <c r="M33" s="3128">
        <v>2.2000000000000002</v>
      </c>
      <c r="N33" s="3128">
        <v>1.5</v>
      </c>
      <c r="O33" s="3128">
        <v>1.22</v>
      </c>
      <c r="P33" s="3128">
        <v>1.77</v>
      </c>
      <c r="Q33" s="3128">
        <v>6.16</v>
      </c>
      <c r="R33" s="3128">
        <v>22.34</v>
      </c>
      <c r="S33" s="3128">
        <v>1.01</v>
      </c>
      <c r="T33" s="3128">
        <v>1.39</v>
      </c>
      <c r="U33" s="3128">
        <v>2.0099999999999998</v>
      </c>
      <c r="V33" s="3128">
        <v>1.29</v>
      </c>
      <c r="W33" s="3128">
        <v>2.19</v>
      </c>
      <c r="X33" s="3128">
        <v>24.68</v>
      </c>
      <c r="Y33" s="3129">
        <v>0.63</v>
      </c>
      <c r="Z33" s="3146" t="s">
        <v>2351</v>
      </c>
      <c r="AA33" s="3130">
        <v>0</v>
      </c>
      <c r="AB33" s="3131">
        <v>0.6100000000000001</v>
      </c>
      <c r="AC33" s="3131">
        <v>0.77</v>
      </c>
      <c r="AD33" s="3131">
        <v>0.01</v>
      </c>
      <c r="AE33" s="3131">
        <v>22.89</v>
      </c>
      <c r="AF33" s="3131">
        <v>14.209999999999999</v>
      </c>
      <c r="AG33" s="3131">
        <v>31.213004640000001</v>
      </c>
      <c r="AH33" s="3131">
        <v>2.8121614299999997</v>
      </c>
      <c r="AI33" s="3131">
        <v>2.12</v>
      </c>
      <c r="AJ33" s="3131"/>
      <c r="AK33" s="3131">
        <v>34.090000000000003</v>
      </c>
      <c r="AL33" s="3131">
        <v>1.06</v>
      </c>
      <c r="AM33" s="3131">
        <v>0</v>
      </c>
      <c r="AN33" s="3131">
        <v>1.28</v>
      </c>
      <c r="AO33" s="3131">
        <v>2.14</v>
      </c>
      <c r="AP33" s="3142">
        <v>1.86</v>
      </c>
      <c r="AQ33" s="3142">
        <v>22.823075920000001</v>
      </c>
      <c r="AR33" s="3142">
        <v>12.24</v>
      </c>
      <c r="AS33" s="3142">
        <v>0</v>
      </c>
      <c r="AT33" s="3142">
        <v>1.53</v>
      </c>
      <c r="AU33" s="3131">
        <v>0</v>
      </c>
      <c r="AV33" s="3131">
        <v>2.8729999999999998</v>
      </c>
      <c r="AW33" s="3131">
        <v>33.51</v>
      </c>
      <c r="AX33" s="3132">
        <v>0</v>
      </c>
      <c r="AY33" s="3146" t="s">
        <v>2351</v>
      </c>
      <c r="AZ33" s="3130">
        <v>0.55000000000000004</v>
      </c>
      <c r="BA33" s="3131">
        <v>1.82</v>
      </c>
      <c r="BB33" s="3131">
        <v>0.73</v>
      </c>
      <c r="BC33" s="3131">
        <v>1.3</v>
      </c>
      <c r="BD33" s="3131">
        <v>22.85</v>
      </c>
      <c r="BE33" s="3131">
        <v>1.27</v>
      </c>
      <c r="BF33" s="3133">
        <v>0.44500000000000001</v>
      </c>
      <c r="BG33" s="3145">
        <v>2.23</v>
      </c>
      <c r="BH33" s="3145">
        <v>3.0300000000000002</v>
      </c>
      <c r="BI33" s="3150">
        <v>0</v>
      </c>
      <c r="BJ33" s="3179">
        <v>22.860949130000002</v>
      </c>
      <c r="BK33" s="3145">
        <v>0.01</v>
      </c>
      <c r="BL33" s="2061">
        <v>16.875</v>
      </c>
      <c r="BM33" s="2061">
        <v>4.5</v>
      </c>
      <c r="BN33" s="2061">
        <v>4.0199011100000002</v>
      </c>
      <c r="BO33" s="2061">
        <v>2.2362037900000002</v>
      </c>
      <c r="BP33" s="2061">
        <v>22.846789699999999</v>
      </c>
      <c r="BQ33" s="2061">
        <v>1.4956299999999999E-2</v>
      </c>
      <c r="BR33" s="2061">
        <v>16.88</v>
      </c>
      <c r="BS33" s="2061">
        <v>0</v>
      </c>
      <c r="BT33" s="2061">
        <v>0.67</v>
      </c>
      <c r="BU33" s="2061">
        <v>1.64</v>
      </c>
      <c r="BV33" s="2061">
        <v>20.85</v>
      </c>
      <c r="BW33" s="2062">
        <v>1.47</v>
      </c>
      <c r="BX33" s="3174" t="s">
        <v>2327</v>
      </c>
      <c r="BY33" s="3192">
        <v>4652.1948512099998</v>
      </c>
      <c r="BZ33" s="3193">
        <v>6612.9863243699992</v>
      </c>
      <c r="CA33" s="3194">
        <v>4430.4846853300005</v>
      </c>
      <c r="CB33" s="3193">
        <v>4155.7598372500006</v>
      </c>
      <c r="CC33" s="3193">
        <v>4819.2216424199996</v>
      </c>
      <c r="CD33" s="3194">
        <v>3831.3394111500002</v>
      </c>
      <c r="CE33" s="3188">
        <v>3299.8988711699994</v>
      </c>
      <c r="CF33" s="3188">
        <v>4254.4336567099999</v>
      </c>
      <c r="CG33" s="3195">
        <v>4250.5553933199999</v>
      </c>
      <c r="CH33" s="3188">
        <v>5298.3648979299996</v>
      </c>
      <c r="CI33" s="3188">
        <v>5060.1529607100001</v>
      </c>
      <c r="CJ33" s="3195">
        <v>4164.4179973700002</v>
      </c>
      <c r="CK33" s="3193">
        <v>4108.06192775</v>
      </c>
      <c r="CL33" s="3193">
        <v>5338.021898580002</v>
      </c>
      <c r="CM33" s="3194">
        <v>3429.6866857</v>
      </c>
      <c r="CN33" s="3193">
        <v>2569.1108121799994</v>
      </c>
      <c r="CO33" s="3193">
        <v>2916.3532765900004</v>
      </c>
      <c r="CP33" s="3194">
        <v>2709.1104913399995</v>
      </c>
      <c r="CQ33" s="3193">
        <v>3383.078826200001</v>
      </c>
      <c r="CR33" s="3193">
        <v>3153.9845520500003</v>
      </c>
      <c r="CS33" s="3194">
        <v>2987.0601985700005</v>
      </c>
      <c r="CT33" s="3194">
        <v>2341.0895604399998</v>
      </c>
      <c r="CU33" s="3194">
        <v>2499.7554132999999</v>
      </c>
      <c r="CV33" s="3194">
        <v>2916.64976682</v>
      </c>
      <c r="CW33" s="3135" t="s">
        <v>2348</v>
      </c>
      <c r="CX33" s="1615">
        <v>350.11653181000003</v>
      </c>
      <c r="CY33" s="3155">
        <v>223.13099242000001</v>
      </c>
      <c r="CZ33" s="3155">
        <v>322.40119836000002</v>
      </c>
      <c r="DA33" s="3155">
        <v>260.45812546000002</v>
      </c>
      <c r="DB33" s="3155">
        <v>138.83193738999998</v>
      </c>
      <c r="DC33" s="3155">
        <v>316.10275686</v>
      </c>
      <c r="DD33" s="3155">
        <v>438.41408945000001</v>
      </c>
      <c r="DE33" s="3155">
        <v>132.28908088</v>
      </c>
      <c r="DF33" s="3155">
        <v>340.90546405000003</v>
      </c>
      <c r="DG33" s="3155">
        <v>214.70248111000001</v>
      </c>
      <c r="DH33" s="3155">
        <v>391.86644448000004</v>
      </c>
      <c r="DI33" s="3155">
        <v>237.19975034999999</v>
      </c>
      <c r="DJ33" s="3155">
        <v>366.18669448000003</v>
      </c>
      <c r="DK33" s="3155">
        <v>211.41166278999998</v>
      </c>
      <c r="DL33" s="3155">
        <v>248.09654519</v>
      </c>
      <c r="DM33" s="3155">
        <v>450.76667577000001</v>
      </c>
      <c r="DN33" s="3155">
        <v>831.64536725000005</v>
      </c>
      <c r="DO33" s="3155">
        <v>794.87007444999995</v>
      </c>
      <c r="DP33" s="3155">
        <v>1136.7279963199999</v>
      </c>
      <c r="DQ33" s="3155">
        <v>1201.2526784700001</v>
      </c>
      <c r="DR33" s="3155">
        <v>1562.1564266099999</v>
      </c>
      <c r="DS33" s="3155">
        <v>1543.2928214999999</v>
      </c>
      <c r="DT33" s="3155">
        <v>1249.7778205499999</v>
      </c>
      <c r="DU33" s="3155">
        <v>1570.0310145399999</v>
      </c>
      <c r="DV33" s="3135" t="s">
        <v>2348</v>
      </c>
      <c r="DW33" s="1615">
        <v>1929.31559305</v>
      </c>
      <c r="DX33" s="3155">
        <v>1186.292031</v>
      </c>
      <c r="DY33" s="3155">
        <v>1511.76423363</v>
      </c>
      <c r="DZ33" s="3155">
        <v>2237.8605919499996</v>
      </c>
      <c r="EA33" s="3155">
        <v>2316.1752559800002</v>
      </c>
      <c r="EB33" s="3155">
        <v>1728.1747961400001</v>
      </c>
      <c r="EC33" s="3155">
        <v>1286.3492646500001</v>
      </c>
      <c r="ED33" s="3155">
        <v>1630.2578791800001</v>
      </c>
      <c r="EE33" s="3155">
        <v>2696.3594669099998</v>
      </c>
      <c r="EF33" s="3155">
        <v>1553.2109427400001</v>
      </c>
      <c r="EG33" s="3155">
        <v>1422.1788785699998</v>
      </c>
      <c r="EH33" s="3155">
        <v>1563.9933713399998</v>
      </c>
      <c r="EI33" s="3135" t="s">
        <v>2348</v>
      </c>
      <c r="EJ33" s="3156">
        <v>1831.9084965999998</v>
      </c>
      <c r="EK33" s="3156">
        <v>2108.1561739100002</v>
      </c>
      <c r="EL33" s="3156">
        <v>2220.3412557399997</v>
      </c>
      <c r="EM33" s="3156">
        <v>1621.2808932400001</v>
      </c>
      <c r="EN33" s="3156">
        <v>1952.0689988299998</v>
      </c>
      <c r="EO33" s="3156">
        <v>1073.8231428900001</v>
      </c>
      <c r="EP33" s="3156">
        <v>1347.3857820799999</v>
      </c>
      <c r="EQ33" s="3156">
        <v>2160.5779783499997</v>
      </c>
      <c r="ER33" s="3156">
        <v>1762.75470273</v>
      </c>
    </row>
    <row r="34" spans="1:148" ht="16.5" customHeight="1">
      <c r="A34" s="3126" t="s">
        <v>2352</v>
      </c>
      <c r="B34" s="3127"/>
      <c r="C34" s="3128"/>
      <c r="D34" s="3128"/>
      <c r="E34" s="3128"/>
      <c r="F34" s="3128"/>
      <c r="G34" s="3128"/>
      <c r="H34" s="3128"/>
      <c r="I34" s="3128"/>
      <c r="J34" s="3128"/>
      <c r="K34" s="3128"/>
      <c r="L34" s="3128"/>
      <c r="M34" s="3128"/>
      <c r="N34" s="3128"/>
      <c r="O34" s="3128"/>
      <c r="P34" s="3128"/>
      <c r="Q34" s="3128"/>
      <c r="R34" s="3128"/>
      <c r="S34" s="3128"/>
      <c r="T34" s="3128"/>
      <c r="U34" s="3128"/>
      <c r="V34" s="3128"/>
      <c r="W34" s="3128"/>
      <c r="X34" s="3128"/>
      <c r="Y34" s="3129"/>
      <c r="Z34" s="3126" t="s">
        <v>2352</v>
      </c>
      <c r="AA34" s="3130"/>
      <c r="AB34" s="3131"/>
      <c r="AC34" s="3131"/>
      <c r="AD34" s="3131"/>
      <c r="AE34" s="3131"/>
      <c r="AF34" s="3131"/>
      <c r="AG34" s="3131"/>
      <c r="AH34" s="3131"/>
      <c r="AI34" s="3131"/>
      <c r="AJ34" s="3131"/>
      <c r="AK34" s="3131"/>
      <c r="AL34" s="3131"/>
      <c r="AM34" s="3131"/>
      <c r="AN34" s="3131"/>
      <c r="AO34" s="3131"/>
      <c r="AP34" s="3142"/>
      <c r="AQ34" s="3142"/>
      <c r="AR34" s="3142"/>
      <c r="AS34" s="3142"/>
      <c r="AT34" s="3142"/>
      <c r="AU34" s="3131"/>
      <c r="AV34" s="3131"/>
      <c r="AW34" s="3131"/>
      <c r="AX34" s="3132"/>
      <c r="AY34" s="3126" t="s">
        <v>2352</v>
      </c>
      <c r="AZ34" s="3130"/>
      <c r="BA34" s="3131"/>
      <c r="BB34" s="3131"/>
      <c r="BC34" s="3131"/>
      <c r="BD34" s="3131"/>
      <c r="BE34" s="3131">
        <v>0.06</v>
      </c>
      <c r="BF34" s="3133">
        <v>0.09</v>
      </c>
      <c r="BG34" s="3150">
        <v>0</v>
      </c>
      <c r="BH34" s="3150">
        <v>0</v>
      </c>
      <c r="BI34" s="3150">
        <v>0</v>
      </c>
      <c r="BJ34" s="3179"/>
      <c r="BK34" s="3150">
        <v>0</v>
      </c>
      <c r="BL34" s="1276"/>
      <c r="BM34" s="1276"/>
      <c r="BN34" s="1276"/>
      <c r="BO34" s="1276"/>
      <c r="BP34" s="1276"/>
      <c r="BQ34" s="1276"/>
      <c r="BR34" s="1276"/>
      <c r="BS34" s="1276"/>
      <c r="BT34" s="1276"/>
      <c r="BU34" s="1276"/>
      <c r="BV34" s="1276"/>
      <c r="BW34" s="1277"/>
      <c r="BX34" s="3151" t="s">
        <v>2353</v>
      </c>
      <c r="BY34" s="2586">
        <v>4038.7348766200003</v>
      </c>
      <c r="BZ34" s="1130">
        <v>6254.4151490499999</v>
      </c>
      <c r="CA34" s="2587">
        <v>4091.5001332100001</v>
      </c>
      <c r="CB34" s="1130">
        <v>3637.8304962399998</v>
      </c>
      <c r="CC34" s="1130">
        <v>3819.63288521</v>
      </c>
      <c r="CD34" s="2587">
        <v>3330.74505998</v>
      </c>
      <c r="CE34" s="1130">
        <v>2954.10257211</v>
      </c>
      <c r="CF34" s="1130">
        <v>3650.1777544099996</v>
      </c>
      <c r="CG34" s="2643">
        <v>3558.6816227100003</v>
      </c>
      <c r="CH34" s="1130">
        <v>4914.3364467700003</v>
      </c>
      <c r="CI34" s="1130">
        <v>4395.2311861600001</v>
      </c>
      <c r="CJ34" s="2643">
        <v>3411.0318041800001</v>
      </c>
      <c r="CK34" s="1130">
        <v>3587.1496686199998</v>
      </c>
      <c r="CL34" s="1130">
        <v>4524.4799871100004</v>
      </c>
      <c r="CM34" s="2587">
        <v>2807.6816218899999</v>
      </c>
      <c r="CN34" s="1130">
        <v>2366.1620149099999</v>
      </c>
      <c r="CO34" s="1130">
        <v>2727.7062065099999</v>
      </c>
      <c r="CP34" s="2587">
        <v>2260.2248242999999</v>
      </c>
      <c r="CQ34" s="1130">
        <v>2825.6058141000003</v>
      </c>
      <c r="CR34" s="1130">
        <v>2813.2543339700001</v>
      </c>
      <c r="CS34" s="2587">
        <v>2406.0158959200003</v>
      </c>
      <c r="CT34" s="2587">
        <v>2187.1587700099999</v>
      </c>
      <c r="CU34" s="2587">
        <v>2197.26177181</v>
      </c>
      <c r="CV34" s="2587">
        <v>2629.74844893</v>
      </c>
      <c r="CW34" s="3135"/>
      <c r="CX34" s="1615"/>
      <c r="CY34" s="3155"/>
      <c r="CZ34" s="3155"/>
      <c r="DA34" s="3155"/>
      <c r="DB34" s="3155"/>
      <c r="DC34" s="3155"/>
      <c r="DD34" s="3155"/>
      <c r="DE34" s="3155"/>
      <c r="DF34" s="3194"/>
      <c r="DG34" s="3194"/>
      <c r="DH34" s="3194"/>
      <c r="DI34" s="3194"/>
      <c r="DJ34" s="3194"/>
      <c r="DK34" s="3194"/>
      <c r="DL34" s="3194"/>
      <c r="DM34" s="3194"/>
      <c r="DN34" s="3194"/>
      <c r="DO34" s="3194"/>
      <c r="DP34" s="3194"/>
      <c r="DQ34" s="3194"/>
      <c r="DR34" s="3194"/>
      <c r="DS34" s="3194"/>
      <c r="DT34" s="3194"/>
      <c r="DU34" s="3194"/>
      <c r="DV34" s="3135"/>
      <c r="DW34" s="1616"/>
      <c r="DX34" s="3194"/>
      <c r="DY34" s="3194"/>
      <c r="DZ34" s="3194"/>
      <c r="EA34" s="3194"/>
      <c r="EB34" s="3194"/>
      <c r="EC34" s="3194"/>
      <c r="ED34" s="3194"/>
      <c r="EE34" s="3194"/>
      <c r="EF34" s="3194"/>
      <c r="EG34" s="3194"/>
      <c r="EH34" s="3194"/>
      <c r="EI34" s="3135"/>
      <c r="EJ34" s="3194"/>
      <c r="EK34" s="3194"/>
      <c r="EL34" s="3194"/>
      <c r="EM34" s="3194"/>
      <c r="EN34" s="3194"/>
      <c r="EO34" s="3194"/>
      <c r="EP34" s="3194"/>
      <c r="EQ34" s="3194"/>
      <c r="ER34" s="3194"/>
    </row>
    <row r="35" spans="1:148" ht="32.25" customHeight="1">
      <c r="A35" s="3196" t="s">
        <v>2354</v>
      </c>
      <c r="B35" s="3127"/>
      <c r="C35" s="3128"/>
      <c r="D35" s="3128"/>
      <c r="E35" s="3128"/>
      <c r="F35" s="3128"/>
      <c r="G35" s="3128"/>
      <c r="H35" s="3128"/>
      <c r="I35" s="3128"/>
      <c r="J35" s="3128"/>
      <c r="K35" s="3128"/>
      <c r="L35" s="3128"/>
      <c r="M35" s="3128"/>
      <c r="N35" s="3128"/>
      <c r="O35" s="3128"/>
      <c r="P35" s="3128"/>
      <c r="Q35" s="3128"/>
      <c r="R35" s="3128"/>
      <c r="S35" s="3128"/>
      <c r="T35" s="3128"/>
      <c r="U35" s="3128"/>
      <c r="V35" s="3128"/>
      <c r="W35" s="3128"/>
      <c r="X35" s="3128"/>
      <c r="Y35" s="3129"/>
      <c r="Z35" s="3196" t="s">
        <v>2354</v>
      </c>
      <c r="AA35" s="3130"/>
      <c r="AB35" s="3131"/>
      <c r="AC35" s="3131"/>
      <c r="AD35" s="3131"/>
      <c r="AE35" s="3131"/>
      <c r="AF35" s="3131"/>
      <c r="AG35" s="3131"/>
      <c r="AH35" s="3131"/>
      <c r="AI35" s="3131">
        <v>472.47</v>
      </c>
      <c r="AJ35" s="3131">
        <v>0</v>
      </c>
      <c r="AK35" s="3131">
        <v>0</v>
      </c>
      <c r="AL35" s="3131">
        <v>0</v>
      </c>
      <c r="AM35" s="3131">
        <v>0</v>
      </c>
      <c r="AN35" s="3131">
        <v>0</v>
      </c>
      <c r="AO35" s="3131">
        <v>0</v>
      </c>
      <c r="AP35" s="3142">
        <v>0</v>
      </c>
      <c r="AQ35" s="3142">
        <v>0</v>
      </c>
      <c r="AR35" s="3142"/>
      <c r="AS35" s="3142"/>
      <c r="AT35" s="3142"/>
      <c r="AU35" s="3131"/>
      <c r="AV35" s="3131"/>
      <c r="AW35" s="3131"/>
      <c r="AX35" s="3132"/>
      <c r="AY35" s="3196" t="s">
        <v>2354</v>
      </c>
      <c r="AZ35" s="3130"/>
      <c r="BA35" s="3131"/>
      <c r="BB35" s="3131"/>
      <c r="BC35" s="3131"/>
      <c r="BD35" s="3131">
        <v>0</v>
      </c>
      <c r="BE35" s="3131">
        <v>0</v>
      </c>
      <c r="BF35" s="3150">
        <v>0</v>
      </c>
      <c r="BG35" s="3150">
        <v>0</v>
      </c>
      <c r="BH35" s="3150">
        <v>0</v>
      </c>
      <c r="BI35" s="3145"/>
      <c r="BJ35" s="3179"/>
      <c r="BK35" s="3150">
        <v>0</v>
      </c>
      <c r="BL35" s="1276"/>
      <c r="BM35" s="1276"/>
      <c r="BN35" s="1276"/>
      <c r="BO35" s="1276"/>
      <c r="BP35" s="1276"/>
      <c r="BQ35" s="1276"/>
      <c r="BR35" s="1276"/>
      <c r="BS35" s="1276"/>
      <c r="BT35" s="1276"/>
      <c r="BU35" s="1276"/>
      <c r="BV35" s="1276"/>
      <c r="BW35" s="1277"/>
      <c r="BX35" s="3151" t="s">
        <v>2355</v>
      </c>
      <c r="BY35" s="2586">
        <v>2989.4348766200001</v>
      </c>
      <c r="BZ35" s="1130">
        <v>3101.8651490500001</v>
      </c>
      <c r="CA35" s="2587">
        <v>3151.5937465900001</v>
      </c>
      <c r="CB35" s="1130">
        <v>2663.9198280000001</v>
      </c>
      <c r="CC35" s="1130">
        <v>2928.48501781</v>
      </c>
      <c r="CD35" s="2587">
        <v>2398.5532206999997</v>
      </c>
      <c r="CE35" s="1130">
        <v>2494.7560049399999</v>
      </c>
      <c r="CF35" s="1130">
        <v>3201.0977544099997</v>
      </c>
      <c r="CG35" s="2643">
        <v>2598.4466227100002</v>
      </c>
      <c r="CH35" s="1130">
        <v>3498.4764467700002</v>
      </c>
      <c r="CI35" s="1130">
        <v>2296.9305374099999</v>
      </c>
      <c r="CJ35" s="2643">
        <v>1241.13133969</v>
      </c>
      <c r="CK35" s="1130">
        <v>1987.4023431500002</v>
      </c>
      <c r="CL35" s="1130">
        <v>1197.1447609700001</v>
      </c>
      <c r="CM35" s="2587"/>
      <c r="CN35" s="1130"/>
      <c r="CO35" s="1130"/>
      <c r="CP35" s="2587"/>
      <c r="CQ35" s="1130"/>
      <c r="CR35" s="1130"/>
      <c r="CS35" s="2587"/>
      <c r="CT35" s="2587"/>
      <c r="CU35" s="2587"/>
      <c r="CV35" s="2587"/>
      <c r="CW35" s="3191" t="s">
        <v>2325</v>
      </c>
      <c r="CX35" s="1616">
        <v>1923.31047687</v>
      </c>
      <c r="CY35" s="3194">
        <v>1215.3411848199999</v>
      </c>
      <c r="CZ35" s="3194">
        <v>1952.5979996999999</v>
      </c>
      <c r="DA35" s="3194">
        <v>2189.0673398100002</v>
      </c>
      <c r="DB35" s="3194">
        <v>1868.6441276899998</v>
      </c>
      <c r="DC35" s="3194">
        <v>2731.6218733200003</v>
      </c>
      <c r="DD35" s="3194">
        <v>2848.3319974100004</v>
      </c>
      <c r="DE35" s="3194">
        <v>2548.7987909099998</v>
      </c>
      <c r="DF35" s="3194">
        <v>2969.4087788000002</v>
      </c>
      <c r="DG35" s="3194">
        <v>2249.3779500800001</v>
      </c>
      <c r="DH35" s="3194">
        <v>1256.8945369199998</v>
      </c>
      <c r="DI35" s="3194">
        <v>1800.2093127599999</v>
      </c>
      <c r="DJ35" s="3194">
        <v>1228.55330873</v>
      </c>
      <c r="DK35" s="3194">
        <v>1200.9194635599999</v>
      </c>
      <c r="DL35" s="3194">
        <v>1956.22357119</v>
      </c>
      <c r="DM35" s="3194">
        <v>2294.2905416499998</v>
      </c>
      <c r="DN35" s="3194">
        <v>3838.7121739499999</v>
      </c>
      <c r="DO35" s="3194">
        <v>3360.9108685199999</v>
      </c>
      <c r="DP35" s="3194">
        <v>3608.6684713299996</v>
      </c>
      <c r="DQ35" s="3194">
        <v>3790.9323471799999</v>
      </c>
      <c r="DR35" s="3194">
        <v>2769.6350130599999</v>
      </c>
      <c r="DS35" s="3194">
        <v>3121.0907825600002</v>
      </c>
      <c r="DT35" s="3194">
        <v>3504.42825051</v>
      </c>
      <c r="DU35" s="3194">
        <v>3005.0152884500003</v>
      </c>
      <c r="DV35" s="3191" t="s">
        <v>2325</v>
      </c>
      <c r="DW35" s="3120">
        <v>3031.9929610499998</v>
      </c>
      <c r="DX35" s="3121">
        <v>3611.4805774499996</v>
      </c>
      <c r="DY35" s="3121">
        <v>4086.1549236700012</v>
      </c>
      <c r="DZ35" s="3121">
        <v>3660.2670532800007</v>
      </c>
      <c r="EA35" s="3121">
        <v>5143.4411953299996</v>
      </c>
      <c r="EB35" s="3121">
        <v>5396.0855959500004</v>
      </c>
      <c r="EC35" s="3121">
        <v>6247.0307082699992</v>
      </c>
      <c r="ED35" s="3121">
        <v>5451.7551260199998</v>
      </c>
      <c r="EE35" s="3121">
        <v>6558.3506898699998</v>
      </c>
      <c r="EF35" s="3121">
        <v>5241.9776713600004</v>
      </c>
      <c r="EG35" s="3121">
        <v>5971.5232240000005</v>
      </c>
      <c r="EH35" s="3121">
        <v>6515.3149431000002</v>
      </c>
      <c r="EI35" s="3191" t="s">
        <v>2325</v>
      </c>
      <c r="EJ35" s="3121">
        <v>5900.4056195499998</v>
      </c>
      <c r="EK35" s="3121">
        <v>5427.9622018700002</v>
      </c>
      <c r="EL35" s="3121">
        <v>5864.05005239</v>
      </c>
      <c r="EM35" s="3121">
        <v>4868.8821297700006</v>
      </c>
      <c r="EN35" s="3121">
        <v>4782.1469692499995</v>
      </c>
      <c r="EO35" s="3121">
        <v>3916.0606889199998</v>
      </c>
      <c r="EP35" s="3121">
        <v>5905.567398350001</v>
      </c>
      <c r="EQ35" s="3121">
        <v>5690.86742701</v>
      </c>
      <c r="ER35" s="3121">
        <v>5732.3010557800017</v>
      </c>
    </row>
    <row r="36" spans="1:148" ht="30" customHeight="1">
      <c r="A36" s="3126" t="s">
        <v>2356</v>
      </c>
      <c r="B36" s="3127">
        <v>0</v>
      </c>
      <c r="C36" s="3128">
        <v>0</v>
      </c>
      <c r="D36" s="3128">
        <v>0</v>
      </c>
      <c r="E36" s="3128">
        <v>0</v>
      </c>
      <c r="F36" s="3128">
        <v>0</v>
      </c>
      <c r="G36" s="3128">
        <v>0</v>
      </c>
      <c r="H36" s="3128">
        <v>0</v>
      </c>
      <c r="I36" s="3128">
        <v>0</v>
      </c>
      <c r="J36" s="3128">
        <v>0</v>
      </c>
      <c r="K36" s="3128">
        <v>0</v>
      </c>
      <c r="L36" s="3128">
        <v>0</v>
      </c>
      <c r="M36" s="3128">
        <v>0</v>
      </c>
      <c r="N36" s="3128">
        <v>0</v>
      </c>
      <c r="O36" s="3128">
        <v>0</v>
      </c>
      <c r="P36" s="3128">
        <v>0</v>
      </c>
      <c r="Q36" s="3128">
        <v>0</v>
      </c>
      <c r="R36" s="3128">
        <v>0</v>
      </c>
      <c r="S36" s="3128">
        <v>0</v>
      </c>
      <c r="T36" s="3128">
        <v>0</v>
      </c>
      <c r="U36" s="3128">
        <v>0</v>
      </c>
      <c r="V36" s="3128">
        <v>0</v>
      </c>
      <c r="W36" s="3128">
        <v>0</v>
      </c>
      <c r="X36" s="3128">
        <v>0</v>
      </c>
      <c r="Y36" s="3129">
        <v>0</v>
      </c>
      <c r="Z36" s="3126" t="s">
        <v>2356</v>
      </c>
      <c r="AA36" s="3130"/>
      <c r="AB36" s="3131"/>
      <c r="AC36" s="3131"/>
      <c r="AD36" s="3131"/>
      <c r="AE36" s="3131"/>
      <c r="AF36" s="3131"/>
      <c r="AG36" s="3131"/>
      <c r="AH36" s="3131"/>
      <c r="AI36" s="3131">
        <v>19.11</v>
      </c>
      <c r="AJ36" s="3131">
        <v>0</v>
      </c>
      <c r="AK36" s="3131">
        <v>0</v>
      </c>
      <c r="AL36" s="3131">
        <v>0</v>
      </c>
      <c r="AM36" s="3131">
        <v>0</v>
      </c>
      <c r="AN36" s="3131">
        <v>12.21</v>
      </c>
      <c r="AO36" s="3131">
        <v>8.7899999999999991</v>
      </c>
      <c r="AP36" s="3142">
        <v>2.48</v>
      </c>
      <c r="AQ36" s="3142">
        <v>2.27</v>
      </c>
      <c r="AR36" s="3142">
        <v>10.1</v>
      </c>
      <c r="AS36" s="3142">
        <v>7.23</v>
      </c>
      <c r="AT36" s="3142">
        <v>1.68</v>
      </c>
      <c r="AU36" s="3142">
        <v>0.73</v>
      </c>
      <c r="AV36" s="3131">
        <v>10.24</v>
      </c>
      <c r="AW36" s="3131">
        <v>5.22</v>
      </c>
      <c r="AX36" s="3132">
        <v>8.73</v>
      </c>
      <c r="AY36" s="3126" t="s">
        <v>2356</v>
      </c>
      <c r="AZ36" s="3130">
        <v>2.67037843</v>
      </c>
      <c r="BA36" s="3131">
        <v>8.7799999999999994</v>
      </c>
      <c r="BB36" s="3131">
        <v>10.6</v>
      </c>
      <c r="BC36" s="3131">
        <v>17.66</v>
      </c>
      <c r="BD36" s="3131">
        <v>0.57999999999999996</v>
      </c>
      <c r="BE36" s="3131">
        <v>10.35</v>
      </c>
      <c r="BF36" s="3133">
        <v>4.1100000000000003</v>
      </c>
      <c r="BG36" s="3145">
        <v>3.38</v>
      </c>
      <c r="BH36" s="3145">
        <v>4.41</v>
      </c>
      <c r="BI36" s="3145">
        <v>13.44</v>
      </c>
      <c r="BJ36" s="3179">
        <v>1.60361091</v>
      </c>
      <c r="BK36" s="3145"/>
      <c r="BL36" s="1276">
        <v>1.01</v>
      </c>
      <c r="BM36" s="1276">
        <v>1.86</v>
      </c>
      <c r="BN36" s="2061">
        <v>1.44719145</v>
      </c>
      <c r="BO36" s="2061">
        <v>16.325833660000001</v>
      </c>
      <c r="BP36" s="2061">
        <v>11.28399014</v>
      </c>
      <c r="BQ36" s="2061">
        <v>1.4</v>
      </c>
      <c r="BR36" s="2061">
        <v>4.63</v>
      </c>
      <c r="BS36" s="2061">
        <v>20.600655209999999</v>
      </c>
      <c r="BT36" s="2061">
        <v>2.94</v>
      </c>
      <c r="BU36" s="2061">
        <v>2.17</v>
      </c>
      <c r="BV36" s="2061">
        <v>12.58</v>
      </c>
      <c r="BW36" s="2062">
        <v>4.71</v>
      </c>
      <c r="BX36" s="3135" t="s">
        <v>2357</v>
      </c>
      <c r="BY36" s="3154">
        <v>0</v>
      </c>
      <c r="BZ36" s="3139">
        <v>10.5</v>
      </c>
      <c r="CA36" s="3155">
        <v>101.95638662</v>
      </c>
      <c r="CB36" s="3139">
        <v>261.11066824</v>
      </c>
      <c r="CC36" s="3139">
        <v>271.31286739999996</v>
      </c>
      <c r="CD36" s="3155">
        <v>430.97683927999998</v>
      </c>
      <c r="CE36" s="1130">
        <v>274.41156717000001</v>
      </c>
      <c r="CF36" s="1130">
        <v>280</v>
      </c>
      <c r="CG36" s="2643">
        <v>325</v>
      </c>
      <c r="CH36" s="1130">
        <v>340</v>
      </c>
      <c r="CI36" s="1130">
        <v>375.09064875000001</v>
      </c>
      <c r="CJ36" s="2643">
        <v>641.46660345999999</v>
      </c>
      <c r="CK36" s="3139">
        <v>623.28050482000003</v>
      </c>
      <c r="CL36" s="3139">
        <v>121.03758723999999</v>
      </c>
      <c r="CM36" s="3155">
        <v>140</v>
      </c>
      <c r="CN36" s="3139">
        <v>120</v>
      </c>
      <c r="CO36" s="3139">
        <v>311.13304058</v>
      </c>
      <c r="CP36" s="3155">
        <v>24.373402370000001</v>
      </c>
      <c r="CQ36" s="3139">
        <v>123.65038472000001</v>
      </c>
      <c r="CR36" s="3139">
        <v>325.64567483999997</v>
      </c>
      <c r="CS36" s="3155"/>
      <c r="CT36" s="3155">
        <v>270</v>
      </c>
      <c r="CU36" s="3155">
        <v>355</v>
      </c>
      <c r="CV36" s="3155">
        <v>530</v>
      </c>
      <c r="CW36" s="3174" t="s">
        <v>2327</v>
      </c>
      <c r="CX36" s="1616">
        <v>1687.5877958999999</v>
      </c>
      <c r="CY36" s="3194">
        <v>1025.72741832</v>
      </c>
      <c r="CZ36" s="3194">
        <v>1764.8885359199999</v>
      </c>
      <c r="DA36" s="3194">
        <v>2053.3261264100001</v>
      </c>
      <c r="DB36" s="3194">
        <v>1690.2892649699997</v>
      </c>
      <c r="DC36" s="3194">
        <v>2521.0261199700003</v>
      </c>
      <c r="DD36" s="3194">
        <v>2671.0784749600002</v>
      </c>
      <c r="DE36" s="3194">
        <v>2430.5395310399999</v>
      </c>
      <c r="DF36" s="2587">
        <v>2669.8747540200002</v>
      </c>
      <c r="DG36" s="2587">
        <v>2119.18596419</v>
      </c>
      <c r="DH36" s="2587">
        <v>1061.9389057899998</v>
      </c>
      <c r="DI36" s="2587">
        <v>1468.7315961499999</v>
      </c>
      <c r="DJ36" s="2587">
        <v>1049.42919489</v>
      </c>
      <c r="DK36" s="2587">
        <v>976.60256245999994</v>
      </c>
      <c r="DL36" s="2587">
        <v>1701.01908966</v>
      </c>
      <c r="DM36" s="2587">
        <v>2164.3944095799998</v>
      </c>
      <c r="DN36" s="2587">
        <v>3676.1225339999996</v>
      </c>
      <c r="DO36" s="2587">
        <v>3208.1142370499997</v>
      </c>
      <c r="DP36" s="2587">
        <v>3358.3196721999998</v>
      </c>
      <c r="DQ36" s="2587">
        <v>3594.32693376</v>
      </c>
      <c r="DR36" s="2587">
        <v>2390.4071845399999</v>
      </c>
      <c r="DS36" s="2587">
        <v>2891.9705430700001</v>
      </c>
      <c r="DT36" s="2587">
        <v>2957.6045443899998</v>
      </c>
      <c r="DU36" s="2587">
        <v>2584.4632233000002</v>
      </c>
      <c r="DV36" s="3174" t="s">
        <v>2327</v>
      </c>
      <c r="DW36" s="3190">
        <v>2734.3833200499998</v>
      </c>
      <c r="DX36" s="3189">
        <v>3163.2940708799997</v>
      </c>
      <c r="DY36" s="3189">
        <v>3754.1207125900009</v>
      </c>
      <c r="DZ36" s="3189">
        <v>3437.7211540200005</v>
      </c>
      <c r="EA36" s="3189">
        <v>4821.9075976599997</v>
      </c>
      <c r="EB36" s="3189">
        <v>5030.9086660000003</v>
      </c>
      <c r="EC36" s="3189">
        <v>6014.8507493399993</v>
      </c>
      <c r="ED36" s="3189">
        <v>5102.7448140799997</v>
      </c>
      <c r="EE36" s="3189">
        <v>6270.2125681999996</v>
      </c>
      <c r="EF36" s="3189">
        <v>4929.02912053</v>
      </c>
      <c r="EG36" s="3189">
        <v>5216.6420732700008</v>
      </c>
      <c r="EH36" s="3189">
        <v>5855.3137032300001</v>
      </c>
      <c r="EI36" s="3174" t="s">
        <v>2327</v>
      </c>
      <c r="EJ36" s="3189">
        <v>5690.8515588299997</v>
      </c>
      <c r="EK36" s="3189">
        <v>5362.4063865200005</v>
      </c>
      <c r="EL36" s="3189">
        <v>5248.4802670099998</v>
      </c>
      <c r="EM36" s="3189">
        <v>4271.0305578900006</v>
      </c>
      <c r="EN36" s="3189">
        <v>4597.6240541899997</v>
      </c>
      <c r="EO36" s="3189">
        <v>3676.3641365599997</v>
      </c>
      <c r="EP36" s="3189">
        <v>5540.356250060001</v>
      </c>
      <c r="EQ36" s="3189">
        <v>5237.9483732799999</v>
      </c>
      <c r="ER36" s="3189">
        <v>5425.3354167000016</v>
      </c>
    </row>
    <row r="37" spans="1:148" ht="30" customHeight="1">
      <c r="A37" s="3126" t="s">
        <v>2358</v>
      </c>
      <c r="B37" s="3127">
        <v>323.87</v>
      </c>
      <c r="C37" s="3128">
        <v>393.06</v>
      </c>
      <c r="D37" s="3128">
        <v>140.06</v>
      </c>
      <c r="E37" s="3128">
        <v>287.76</v>
      </c>
      <c r="F37" s="3128">
        <v>235.1</v>
      </c>
      <c r="G37" s="3128">
        <v>286.29000000000002</v>
      </c>
      <c r="H37" s="3128">
        <v>347.25</v>
      </c>
      <c r="I37" s="3128">
        <v>360.54</v>
      </c>
      <c r="J37" s="3128">
        <v>168.3</v>
      </c>
      <c r="K37" s="3128">
        <v>379.69</v>
      </c>
      <c r="L37" s="3128">
        <v>264.48</v>
      </c>
      <c r="M37" s="3128">
        <v>1183.8399999999999</v>
      </c>
      <c r="N37" s="3128">
        <v>510.26</v>
      </c>
      <c r="O37" s="3128">
        <v>279.44</v>
      </c>
      <c r="P37" s="3128">
        <v>56.38</v>
      </c>
      <c r="Q37" s="3128">
        <v>186.34</v>
      </c>
      <c r="R37" s="3128">
        <v>235.93</v>
      </c>
      <c r="S37" s="3128">
        <v>648.15</v>
      </c>
      <c r="T37" s="3128">
        <v>206.3</v>
      </c>
      <c r="U37" s="3128">
        <v>542.73</v>
      </c>
      <c r="V37" s="3128">
        <v>483.52</v>
      </c>
      <c r="W37" s="3128">
        <v>327.60000000000002</v>
      </c>
      <c r="X37" s="3128">
        <v>284.94</v>
      </c>
      <c r="Y37" s="3129">
        <v>837.87</v>
      </c>
      <c r="Z37" s="3126" t="s">
        <v>2358</v>
      </c>
      <c r="AA37" s="3130">
        <v>191.35999999999999</v>
      </c>
      <c r="AB37" s="3131">
        <v>694.4</v>
      </c>
      <c r="AC37" s="3131">
        <v>342.41</v>
      </c>
      <c r="AD37" s="3131">
        <v>205.56299999999999</v>
      </c>
      <c r="AE37" s="3131">
        <v>529.87</v>
      </c>
      <c r="AF37" s="3131">
        <v>332.41</v>
      </c>
      <c r="AG37" s="3131">
        <v>613.33000000000004</v>
      </c>
      <c r="AH37" s="3131">
        <v>468.2</v>
      </c>
      <c r="AI37" s="3131">
        <v>244.66000000000003</v>
      </c>
      <c r="AJ37" s="3131">
        <v>518.87044836999996</v>
      </c>
      <c r="AK37" s="3131">
        <v>183.76000000000002</v>
      </c>
      <c r="AL37" s="3131">
        <v>1573.93</v>
      </c>
      <c r="AM37" s="3131">
        <v>510.83</v>
      </c>
      <c r="AN37" s="3131">
        <v>520.88</v>
      </c>
      <c r="AO37" s="3131">
        <v>213.48</v>
      </c>
      <c r="AP37" s="3142">
        <v>522.83000000000004</v>
      </c>
      <c r="AQ37" s="3142">
        <v>135.19831145000001</v>
      </c>
      <c r="AR37" s="3142">
        <v>510.29</v>
      </c>
      <c r="AS37" s="3142">
        <v>421.77</v>
      </c>
      <c r="AT37" s="3142">
        <v>453.91999999999996</v>
      </c>
      <c r="AU37" s="3142">
        <v>684.5200000000001</v>
      </c>
      <c r="AV37" s="3142">
        <v>820.81999999999994</v>
      </c>
      <c r="AW37" s="3142">
        <v>731.18000000000006</v>
      </c>
      <c r="AX37" s="3143">
        <v>189.89999999999998</v>
      </c>
      <c r="AY37" s="3126" t="s">
        <v>2358</v>
      </c>
      <c r="AZ37" s="3144">
        <v>353.65026999999998</v>
      </c>
      <c r="BA37" s="3142">
        <v>735.71999999999991</v>
      </c>
      <c r="BB37" s="3142">
        <v>407.33</v>
      </c>
      <c r="BC37" s="3142">
        <v>266.84999999999997</v>
      </c>
      <c r="BD37" s="3142">
        <v>153.29</v>
      </c>
      <c r="BE37" s="3142">
        <v>256.54000000000002</v>
      </c>
      <c r="BF37" s="3145">
        <v>466.21999999999997</v>
      </c>
      <c r="BG37" s="3145">
        <v>547.34999999999991</v>
      </c>
      <c r="BH37" s="3145">
        <v>287.65999999999997</v>
      </c>
      <c r="BI37" s="3145">
        <v>475.83</v>
      </c>
      <c r="BJ37" s="3179">
        <v>2138.3295594399997</v>
      </c>
      <c r="BK37" s="3145">
        <v>686.55</v>
      </c>
      <c r="BL37" s="2061">
        <v>457.74235676000001</v>
      </c>
      <c r="BM37" s="2061">
        <v>658.38000000000011</v>
      </c>
      <c r="BN37" s="2061">
        <v>318.12424053000001</v>
      </c>
      <c r="BO37" s="2061">
        <v>415.73630382000005</v>
      </c>
      <c r="BP37" s="2061">
        <v>352.32192632999994</v>
      </c>
      <c r="BQ37" s="2061">
        <v>725.25599999999997</v>
      </c>
      <c r="BR37" s="2061">
        <v>418.53790967999998</v>
      </c>
      <c r="BS37" s="2061">
        <v>433.04029508000002</v>
      </c>
      <c r="BT37" s="2061">
        <v>463.45</v>
      </c>
      <c r="BU37" s="2061">
        <v>171.64</v>
      </c>
      <c r="BV37" s="2061">
        <v>430.07</v>
      </c>
      <c r="BW37" s="2062">
        <v>427.81000000000006</v>
      </c>
      <c r="BX37" s="3135" t="s">
        <v>2359</v>
      </c>
      <c r="BY37" s="3154">
        <v>556.29999999999995</v>
      </c>
      <c r="BZ37" s="3139">
        <v>567.04999999999995</v>
      </c>
      <c r="CA37" s="3155">
        <v>560.95000000000005</v>
      </c>
      <c r="CB37" s="3139">
        <v>712.8</v>
      </c>
      <c r="CC37" s="3139">
        <v>619.83500000000004</v>
      </c>
      <c r="CD37" s="3155">
        <v>501.21499999999997</v>
      </c>
      <c r="CE37" s="1130">
        <v>184.935</v>
      </c>
      <c r="CF37" s="1130">
        <v>169.08</v>
      </c>
      <c r="CG37" s="2643">
        <v>143.23500000000001</v>
      </c>
      <c r="CH37" s="1130">
        <v>178.86</v>
      </c>
      <c r="CI37" s="1130">
        <v>145.71</v>
      </c>
      <c r="CJ37" s="2643">
        <v>110.35247966</v>
      </c>
      <c r="CK37" s="3139">
        <v>184.66682065000001</v>
      </c>
      <c r="CL37" s="3139">
        <v>371.4</v>
      </c>
      <c r="CM37" s="3155">
        <v>301.62</v>
      </c>
      <c r="CN37" s="3139">
        <v>370.44</v>
      </c>
      <c r="CO37" s="3139">
        <v>309.93</v>
      </c>
      <c r="CP37" s="3155">
        <v>287.35500000000002</v>
      </c>
      <c r="CQ37" s="3139">
        <v>399.99</v>
      </c>
      <c r="CR37" s="3139">
        <v>531.01</v>
      </c>
      <c r="CS37" s="3155">
        <v>312.60000000000002</v>
      </c>
      <c r="CT37" s="3155">
        <v>446.46</v>
      </c>
      <c r="CU37" s="3155">
        <v>246.88</v>
      </c>
      <c r="CV37" s="3155">
        <v>180.86363</v>
      </c>
      <c r="CW37" s="3151" t="s">
        <v>2353</v>
      </c>
      <c r="CX37" s="2597">
        <v>1288.2071951600001</v>
      </c>
      <c r="CY37" s="2587">
        <v>866.01366940000003</v>
      </c>
      <c r="CZ37" s="2587">
        <v>1354.10538924</v>
      </c>
      <c r="DA37" s="2587">
        <v>1180.36253642</v>
      </c>
      <c r="DB37" s="2587">
        <v>1282.8284105099999</v>
      </c>
      <c r="DC37" s="2587">
        <v>1833.8094936300001</v>
      </c>
      <c r="DD37" s="2587">
        <v>1583.89374292</v>
      </c>
      <c r="DE37" s="2587">
        <v>1473.2568372800001</v>
      </c>
      <c r="DF37" s="2587">
        <v>2054.7427777799999</v>
      </c>
      <c r="DG37" s="2587">
        <v>1549.5313089400001</v>
      </c>
      <c r="DH37" s="2587">
        <v>412.81005725</v>
      </c>
      <c r="DI37" s="2587">
        <v>938.77160892999996</v>
      </c>
      <c r="DJ37" s="2587">
        <v>434.71128988999999</v>
      </c>
      <c r="DK37" s="2587">
        <v>573.71624108000003</v>
      </c>
      <c r="DL37" s="2587">
        <v>1190.00420422</v>
      </c>
      <c r="DM37" s="2587">
        <v>1548.21936992</v>
      </c>
      <c r="DN37" s="2587">
        <v>3427.1883437799997</v>
      </c>
      <c r="DO37" s="2587">
        <v>2661.9989664599998</v>
      </c>
      <c r="DP37" s="2587">
        <v>2568.9262827399998</v>
      </c>
      <c r="DQ37" s="2587">
        <v>2393.11999092</v>
      </c>
      <c r="DR37" s="2587">
        <v>1523.7692113699998</v>
      </c>
      <c r="DS37" s="2587">
        <v>1682.4202528399999</v>
      </c>
      <c r="DT37" s="2587">
        <v>1752.8192652799999</v>
      </c>
      <c r="DU37" s="2587">
        <v>1648.9069878900002</v>
      </c>
      <c r="DV37" s="3151" t="s">
        <v>2360</v>
      </c>
      <c r="DW37" s="2597">
        <v>2025.4306897599997</v>
      </c>
      <c r="DX37" s="2587">
        <v>1830.9768040499998</v>
      </c>
      <c r="DY37" s="2587">
        <v>2034.7530248600001</v>
      </c>
      <c r="DZ37" s="2587">
        <v>2203.0141063199999</v>
      </c>
      <c r="EA37" s="2587">
        <v>3541.0053842100001</v>
      </c>
      <c r="EB37" s="2587">
        <v>3836.8368048100001</v>
      </c>
      <c r="EC37" s="2587">
        <v>4022.6148880399996</v>
      </c>
      <c r="ED37" s="2587">
        <v>3871.9320381399993</v>
      </c>
      <c r="EE37" s="2587">
        <v>4054.4815408699997</v>
      </c>
      <c r="EF37" s="2587">
        <v>3336.2204126499996</v>
      </c>
      <c r="EG37" s="2587">
        <v>2981.3934107099999</v>
      </c>
      <c r="EH37" s="2587">
        <v>4402.8578724099998</v>
      </c>
      <c r="EI37" s="3151" t="s">
        <v>2360</v>
      </c>
      <c r="EJ37" s="2587">
        <v>3561.2969386499999</v>
      </c>
      <c r="EK37" s="2587">
        <v>3347.8489918499999</v>
      </c>
      <c r="EL37" s="2587">
        <v>3748.8938431199995</v>
      </c>
      <c r="EM37" s="2587">
        <v>2432.7325386000002</v>
      </c>
      <c r="EN37" s="2587">
        <v>2468.4222681900001</v>
      </c>
      <c r="EO37" s="2587">
        <v>2478.7316308899999</v>
      </c>
      <c r="EP37" s="2587">
        <v>3463.0276936800001</v>
      </c>
      <c r="EQ37" s="2587">
        <v>3752.06458466</v>
      </c>
      <c r="ER37" s="2587">
        <v>2803.9620972700004</v>
      </c>
    </row>
    <row r="38" spans="1:148" ht="30" customHeight="1">
      <c r="A38" s="3146" t="s">
        <v>2361</v>
      </c>
      <c r="B38" s="3127">
        <v>3.75</v>
      </c>
      <c r="C38" s="3128">
        <v>74.790000000000006</v>
      </c>
      <c r="D38" s="3128">
        <v>42.31</v>
      </c>
      <c r="E38" s="3128">
        <v>49.74</v>
      </c>
      <c r="F38" s="3128">
        <v>20.32</v>
      </c>
      <c r="G38" s="3128">
        <v>14.91</v>
      </c>
      <c r="H38" s="3128">
        <v>12.56</v>
      </c>
      <c r="I38" s="3128">
        <v>174.38</v>
      </c>
      <c r="J38" s="3128">
        <v>5.87</v>
      </c>
      <c r="K38" s="3128">
        <v>22.02</v>
      </c>
      <c r="L38" s="3128">
        <v>21.06</v>
      </c>
      <c r="M38" s="3128">
        <v>30.11</v>
      </c>
      <c r="N38" s="3128">
        <v>27.2</v>
      </c>
      <c r="O38" s="3128">
        <v>125.01</v>
      </c>
      <c r="P38" s="3128">
        <v>31.64</v>
      </c>
      <c r="Q38" s="3128">
        <v>35.729999999999997</v>
      </c>
      <c r="R38" s="3128">
        <v>1.39</v>
      </c>
      <c r="S38" s="3128">
        <v>92.32</v>
      </c>
      <c r="T38" s="3128">
        <v>30.08</v>
      </c>
      <c r="U38" s="3128">
        <v>16.05</v>
      </c>
      <c r="V38" s="3128">
        <v>38.409999999999997</v>
      </c>
      <c r="W38" s="3128">
        <v>80.61</v>
      </c>
      <c r="X38" s="3128">
        <v>13.57</v>
      </c>
      <c r="Y38" s="3129">
        <v>3.48</v>
      </c>
      <c r="Z38" s="3146" t="s">
        <v>2361</v>
      </c>
      <c r="AA38" s="3130">
        <v>66.009999999999991</v>
      </c>
      <c r="AB38" s="3131">
        <v>77.2</v>
      </c>
      <c r="AC38" s="3131">
        <v>32.83</v>
      </c>
      <c r="AD38" s="3131">
        <v>15.58</v>
      </c>
      <c r="AE38" s="3131">
        <v>0.62</v>
      </c>
      <c r="AF38" s="3131">
        <v>88.210000000000008</v>
      </c>
      <c r="AG38" s="3131">
        <v>5.92</v>
      </c>
      <c r="AH38" s="3131">
        <v>109.97</v>
      </c>
      <c r="AI38" s="3131">
        <v>32.58</v>
      </c>
      <c r="AJ38" s="3131">
        <v>62.47</v>
      </c>
      <c r="AK38" s="3131">
        <v>6.9</v>
      </c>
      <c r="AL38" s="3131">
        <v>52.129999999999995</v>
      </c>
      <c r="AM38" s="3131">
        <v>60.43</v>
      </c>
      <c r="AN38" s="3131">
        <v>20.260000000000002</v>
      </c>
      <c r="AO38" s="3131">
        <v>90.38</v>
      </c>
      <c r="AP38" s="3142">
        <v>28.75</v>
      </c>
      <c r="AQ38" s="3142">
        <v>16.336177580000001</v>
      </c>
      <c r="AR38" s="3142">
        <v>28.16</v>
      </c>
      <c r="AS38" s="3142">
        <v>22.58</v>
      </c>
      <c r="AT38" s="3142">
        <v>55.7</v>
      </c>
      <c r="AU38" s="3142">
        <v>50.51</v>
      </c>
      <c r="AV38" s="3147">
        <v>519.52</v>
      </c>
      <c r="AW38" s="3131">
        <v>28.58</v>
      </c>
      <c r="AX38" s="3132">
        <v>69.209999999999994</v>
      </c>
      <c r="AY38" s="3146" t="s">
        <v>2361</v>
      </c>
      <c r="AZ38" s="3130">
        <v>6.68</v>
      </c>
      <c r="BA38" s="3131">
        <v>53.83</v>
      </c>
      <c r="BB38" s="3131">
        <v>48.66</v>
      </c>
      <c r="BC38" s="3131">
        <v>14.9</v>
      </c>
      <c r="BD38" s="3131">
        <v>0.32</v>
      </c>
      <c r="BE38" s="3131">
        <v>2.08</v>
      </c>
      <c r="BF38" s="3133">
        <v>29.32</v>
      </c>
      <c r="BG38" s="3145">
        <v>106.28</v>
      </c>
      <c r="BH38" s="3145">
        <v>38</v>
      </c>
      <c r="BI38" s="3145">
        <v>110.88</v>
      </c>
      <c r="BJ38" s="3179">
        <v>10.72</v>
      </c>
      <c r="BK38" s="3145">
        <v>37.729999999999997</v>
      </c>
      <c r="BL38" s="2061">
        <v>77.937472450000001</v>
      </c>
      <c r="BM38" s="2061">
        <v>45.980000000000004</v>
      </c>
      <c r="BN38" s="2061">
        <v>30.466863529999998</v>
      </c>
      <c r="BO38" s="2061">
        <v>116.11610220999999</v>
      </c>
      <c r="BP38" s="2061">
        <v>24.05</v>
      </c>
      <c r="BQ38" s="2061">
        <v>14.42</v>
      </c>
      <c r="BR38" s="2061">
        <v>13.87790968</v>
      </c>
      <c r="BS38" s="2061">
        <v>125.42919177</v>
      </c>
      <c r="BT38" s="2061">
        <v>99.46</v>
      </c>
      <c r="BU38" s="2061">
        <v>34.32</v>
      </c>
      <c r="BV38" s="2061">
        <v>51.15</v>
      </c>
      <c r="BW38" s="2062">
        <v>14.09</v>
      </c>
      <c r="BX38" s="3135" t="s">
        <v>2362</v>
      </c>
      <c r="BY38" s="3154">
        <v>493</v>
      </c>
      <c r="BZ38" s="3139">
        <v>2575</v>
      </c>
      <c r="CA38" s="3155">
        <v>277</v>
      </c>
      <c r="CB38" s="3139">
        <v>0</v>
      </c>
      <c r="CC38" s="3139">
        <v>0</v>
      </c>
      <c r="CD38" s="3155">
        <v>0</v>
      </c>
      <c r="CE38" s="1130">
        <v>0</v>
      </c>
      <c r="CF38" s="1130">
        <v>0</v>
      </c>
      <c r="CG38" s="2643">
        <v>492</v>
      </c>
      <c r="CH38" s="1130">
        <v>897</v>
      </c>
      <c r="CI38" s="1130">
        <v>1577.5</v>
      </c>
      <c r="CJ38" s="2643">
        <v>1418.0813813699999</v>
      </c>
      <c r="CK38" s="3139">
        <v>791.8</v>
      </c>
      <c r="CL38" s="3139">
        <v>2334.8976388999999</v>
      </c>
      <c r="CM38" s="3155">
        <v>1866.06162189</v>
      </c>
      <c r="CN38" s="3139">
        <v>1375.7220149100001</v>
      </c>
      <c r="CO38" s="3139">
        <v>1856.6431659299999</v>
      </c>
      <c r="CP38" s="3155">
        <v>1448.49642193</v>
      </c>
      <c r="CQ38" s="3139">
        <v>1801.9654293800002</v>
      </c>
      <c r="CR38" s="3139">
        <v>1656.5986591300002</v>
      </c>
      <c r="CS38" s="3155">
        <v>1393.4158959200001</v>
      </c>
      <c r="CT38" s="3155">
        <v>1220.6987700100001</v>
      </c>
      <c r="CU38" s="3155">
        <v>1545.3817718099999</v>
      </c>
      <c r="CV38" s="3155">
        <v>1018.8848189299999</v>
      </c>
      <c r="CW38" s="3151" t="s">
        <v>2355</v>
      </c>
      <c r="CX38" s="2597"/>
      <c r="CY38" s="2587"/>
      <c r="CZ38" s="2587"/>
      <c r="DA38" s="2587"/>
      <c r="DB38" s="2587"/>
      <c r="DC38" s="2587"/>
      <c r="DD38" s="2587"/>
      <c r="DE38" s="2587"/>
      <c r="DF38" s="2587"/>
      <c r="DG38" s="2587"/>
      <c r="DH38" s="2587"/>
      <c r="DI38" s="2587"/>
      <c r="DJ38" s="2587"/>
      <c r="DK38" s="2587"/>
      <c r="DL38" s="2587"/>
      <c r="DM38" s="2587"/>
      <c r="DN38" s="2587"/>
      <c r="DO38" s="2587"/>
      <c r="DP38" s="2587"/>
      <c r="DQ38" s="2587"/>
      <c r="DR38" s="2587"/>
      <c r="DS38" s="2587"/>
      <c r="DT38" s="2587"/>
      <c r="DU38" s="2587"/>
      <c r="DV38" s="3135" t="s">
        <v>2363</v>
      </c>
      <c r="DW38" s="1615">
        <v>1110.9307348599998</v>
      </c>
      <c r="DX38" s="3155">
        <v>1161.1075552899999</v>
      </c>
      <c r="DY38" s="3155">
        <v>1040.9559964500002</v>
      </c>
      <c r="DZ38" s="3155">
        <v>1313.7603545300001</v>
      </c>
      <c r="EA38" s="3155">
        <v>1223.4625510000001</v>
      </c>
      <c r="EB38" s="3155">
        <v>923.89106221999998</v>
      </c>
      <c r="EC38" s="3155">
        <v>966.38497393</v>
      </c>
      <c r="ED38" s="3155">
        <v>1163.25040728</v>
      </c>
      <c r="EE38" s="3155">
        <v>859.33025915999997</v>
      </c>
      <c r="EF38" s="3155">
        <v>1121.1924462699999</v>
      </c>
      <c r="EG38" s="3155">
        <v>1010.75822227</v>
      </c>
      <c r="EH38" s="3155">
        <v>1005.69962824</v>
      </c>
      <c r="EI38" s="3135" t="s">
        <v>2363</v>
      </c>
      <c r="EJ38" s="3156">
        <v>1441.66616264</v>
      </c>
      <c r="EK38" s="3156">
        <v>32.113375910000002</v>
      </c>
      <c r="EL38" s="3156" t="s">
        <v>59</v>
      </c>
      <c r="EM38" s="3156" t="s">
        <v>59</v>
      </c>
      <c r="EN38" s="3156">
        <v>0</v>
      </c>
      <c r="EO38" s="3156" t="s">
        <v>59</v>
      </c>
      <c r="EP38" s="3156" t="s">
        <v>59</v>
      </c>
      <c r="EQ38" s="3156"/>
      <c r="ER38" s="3156"/>
    </row>
    <row r="39" spans="1:148" ht="30" customHeight="1">
      <c r="A39" s="3146" t="s">
        <v>2364</v>
      </c>
      <c r="B39" s="3127"/>
      <c r="C39" s="3128"/>
      <c r="D39" s="3128"/>
      <c r="E39" s="3128"/>
      <c r="F39" s="3128"/>
      <c r="G39" s="3128"/>
      <c r="H39" s="3128"/>
      <c r="I39" s="3128"/>
      <c r="J39" s="3128"/>
      <c r="K39" s="3128"/>
      <c r="L39" s="3128"/>
      <c r="M39" s="3128"/>
      <c r="N39" s="3128"/>
      <c r="O39" s="3128"/>
      <c r="P39" s="3128"/>
      <c r="Q39" s="3128"/>
      <c r="R39" s="3128"/>
      <c r="S39" s="3128"/>
      <c r="T39" s="3128"/>
      <c r="U39" s="3128"/>
      <c r="V39" s="3128"/>
      <c r="W39" s="3128"/>
      <c r="X39" s="3128"/>
      <c r="Y39" s="3129"/>
      <c r="Z39" s="3146" t="s">
        <v>2364</v>
      </c>
      <c r="AA39" s="3130"/>
      <c r="AB39" s="3131"/>
      <c r="AC39" s="3131"/>
      <c r="AD39" s="3131"/>
      <c r="AE39" s="3131"/>
      <c r="AF39" s="3131"/>
      <c r="AG39" s="3131"/>
      <c r="AH39" s="3131"/>
      <c r="AI39" s="3131"/>
      <c r="AJ39" s="3131"/>
      <c r="AK39" s="3131"/>
      <c r="AL39" s="3131"/>
      <c r="AM39" s="3131"/>
      <c r="AN39" s="3131"/>
      <c r="AO39" s="3131"/>
      <c r="AP39" s="3142"/>
      <c r="AQ39" s="3142"/>
      <c r="AR39" s="3142"/>
      <c r="AS39" s="3142"/>
      <c r="AT39" s="3142"/>
      <c r="AU39" s="3142"/>
      <c r="AV39" s="3147"/>
      <c r="AW39" s="3131"/>
      <c r="AX39" s="3132"/>
      <c r="AY39" s="3146" t="s">
        <v>2364</v>
      </c>
      <c r="AZ39" s="3130">
        <v>6.12</v>
      </c>
      <c r="BA39" s="3131">
        <v>6.14</v>
      </c>
      <c r="BB39" s="3131">
        <v>9.77</v>
      </c>
      <c r="BC39" s="3131">
        <v>10.73</v>
      </c>
      <c r="BD39" s="3131">
        <v>5.75</v>
      </c>
      <c r="BE39" s="3131">
        <v>4.34</v>
      </c>
      <c r="BF39" s="3133">
        <v>7.77</v>
      </c>
      <c r="BG39" s="3145">
        <v>11.68</v>
      </c>
      <c r="BH39" s="3145">
        <v>20.84</v>
      </c>
      <c r="BI39" s="3145">
        <v>8.76</v>
      </c>
      <c r="BJ39" s="3179">
        <v>14.11</v>
      </c>
      <c r="BK39" s="3145">
        <v>3.39</v>
      </c>
      <c r="BL39" s="2061">
        <v>7.9382189600000004</v>
      </c>
      <c r="BM39" s="2061">
        <v>16.39</v>
      </c>
      <c r="BN39" s="2061">
        <v>2.9169509200000001</v>
      </c>
      <c r="BO39" s="2061">
        <v>18.83946808</v>
      </c>
      <c r="BP39" s="2061">
        <v>5.4586160999999995</v>
      </c>
      <c r="BQ39" s="2061">
        <v>6.0759999999999996</v>
      </c>
      <c r="BR39" s="2061">
        <v>6.0750000000000002</v>
      </c>
      <c r="BS39" s="2061">
        <v>8.74</v>
      </c>
      <c r="BT39" s="2061">
        <v>65.05</v>
      </c>
      <c r="BU39" s="2061">
        <v>27.75</v>
      </c>
      <c r="BV39" s="2061">
        <v>7.63</v>
      </c>
      <c r="BW39" s="2062">
        <v>14.48</v>
      </c>
      <c r="BX39" s="3135" t="s">
        <v>2365</v>
      </c>
      <c r="BY39" s="2586">
        <v>0</v>
      </c>
      <c r="BZ39" s="3139">
        <v>0</v>
      </c>
      <c r="CA39" s="3155">
        <v>0</v>
      </c>
      <c r="CB39" s="3139">
        <v>0</v>
      </c>
      <c r="CC39" s="3139">
        <v>0</v>
      </c>
      <c r="CD39" s="3155">
        <v>0</v>
      </c>
      <c r="CE39" s="1130">
        <v>0</v>
      </c>
      <c r="CF39" s="1130">
        <v>0</v>
      </c>
      <c r="CG39" s="2643">
        <v>0</v>
      </c>
      <c r="CH39" s="1130">
        <v>0</v>
      </c>
      <c r="CI39" s="1130">
        <v>0</v>
      </c>
      <c r="CJ39" s="2643">
        <v>0</v>
      </c>
      <c r="CK39" s="1130">
        <v>0</v>
      </c>
      <c r="CL39" s="3139">
        <v>500</v>
      </c>
      <c r="CM39" s="3155">
        <v>500</v>
      </c>
      <c r="CN39" s="1130">
        <v>500</v>
      </c>
      <c r="CO39" s="3139">
        <v>250</v>
      </c>
      <c r="CP39" s="3155">
        <v>500</v>
      </c>
      <c r="CQ39" s="1130">
        <v>500</v>
      </c>
      <c r="CR39" s="3139">
        <v>300</v>
      </c>
      <c r="CS39" s="3155">
        <v>700</v>
      </c>
      <c r="CT39" s="3155">
        <v>250</v>
      </c>
      <c r="CU39" s="3155">
        <v>50</v>
      </c>
      <c r="CV39" s="3155">
        <v>900</v>
      </c>
      <c r="CW39" s="3135" t="s">
        <v>2366</v>
      </c>
      <c r="CX39" s="2597"/>
      <c r="CY39" s="2587"/>
      <c r="CZ39" s="2587"/>
      <c r="DA39" s="2587"/>
      <c r="DB39" s="2587"/>
      <c r="DC39" s="2587"/>
      <c r="DD39" s="2587">
        <v>698.89374291999991</v>
      </c>
      <c r="DE39" s="2587">
        <v>1106.05063728</v>
      </c>
      <c r="DF39" s="3155">
        <v>1565.1927777799999</v>
      </c>
      <c r="DG39" s="3155">
        <v>352.14739261</v>
      </c>
      <c r="DH39" s="3155">
        <v>100</v>
      </c>
      <c r="DI39" s="3155">
        <v>345.37980485000003</v>
      </c>
      <c r="DJ39" s="3155">
        <v>370.11128988999997</v>
      </c>
      <c r="DK39" s="3155">
        <v>374.97013537999999</v>
      </c>
      <c r="DL39" s="3155">
        <v>835.02434785000003</v>
      </c>
      <c r="DM39" s="3155">
        <v>824.56686657</v>
      </c>
      <c r="DN39" s="3155">
        <v>1080.39030024</v>
      </c>
      <c r="DO39" s="3155">
        <v>941.13483604999999</v>
      </c>
      <c r="DP39" s="3155">
        <v>1286.5214651900001</v>
      </c>
      <c r="DQ39" s="3155">
        <v>970.15111602000002</v>
      </c>
      <c r="DR39" s="3155">
        <v>1055.4995374499999</v>
      </c>
      <c r="DS39" s="3155">
        <v>1000.8471826499999</v>
      </c>
      <c r="DT39" s="3155">
        <v>1004.37334459</v>
      </c>
      <c r="DU39" s="3155">
        <v>792.39398324000001</v>
      </c>
      <c r="DV39" s="3135" t="s">
        <v>2367</v>
      </c>
      <c r="DW39" s="1613">
        <v>495.243763</v>
      </c>
      <c r="DX39" s="3156">
        <v>405.12799999999999</v>
      </c>
      <c r="DY39" s="3156">
        <v>452.38393424000003</v>
      </c>
      <c r="DZ39" s="3156">
        <v>515.76</v>
      </c>
      <c r="EA39" s="3156">
        <v>499.28649685000005</v>
      </c>
      <c r="EB39" s="3156">
        <v>798.66790699000001</v>
      </c>
      <c r="EC39" s="3156">
        <v>893.28</v>
      </c>
      <c r="ED39" s="3156">
        <v>797.04</v>
      </c>
      <c r="EE39" s="3156">
        <v>828.2</v>
      </c>
      <c r="EF39" s="3156">
        <v>968.62</v>
      </c>
      <c r="EG39" s="3156">
        <v>995.71</v>
      </c>
      <c r="EH39" s="3156">
        <v>1177.4849999999999</v>
      </c>
      <c r="EI39" s="3135" t="s">
        <v>2367</v>
      </c>
      <c r="EJ39" s="3156">
        <v>1296.5899999999999</v>
      </c>
      <c r="EK39" s="3156">
        <v>1138.54</v>
      </c>
      <c r="EL39" s="3156">
        <v>1187.8</v>
      </c>
      <c r="EM39" s="3156">
        <v>986.60437999999999</v>
      </c>
      <c r="EN39" s="3156">
        <v>1212.675</v>
      </c>
      <c r="EO39" s="3156">
        <v>1039.4811549999999</v>
      </c>
      <c r="EP39" s="3156">
        <v>1277.82</v>
      </c>
      <c r="EQ39" s="3156">
        <v>1082.7149999999999</v>
      </c>
      <c r="ER39" s="3156">
        <v>1061.23</v>
      </c>
    </row>
    <row r="40" spans="1:148" ht="20.25" customHeight="1">
      <c r="A40" s="3146" t="s">
        <v>2368</v>
      </c>
      <c r="B40" s="3127">
        <v>50.84</v>
      </c>
      <c r="C40" s="3128">
        <v>46.6</v>
      </c>
      <c r="D40" s="3128">
        <v>35.869999999999997</v>
      </c>
      <c r="E40" s="3128">
        <v>72.819999999999993</v>
      </c>
      <c r="F40" s="3128">
        <v>10.31</v>
      </c>
      <c r="G40" s="3128">
        <v>55.63</v>
      </c>
      <c r="H40" s="3128">
        <v>80.48</v>
      </c>
      <c r="I40" s="3128">
        <v>28.6</v>
      </c>
      <c r="J40" s="3128">
        <v>42.5</v>
      </c>
      <c r="K40" s="3128">
        <v>82.78</v>
      </c>
      <c r="L40" s="3128">
        <v>51.01</v>
      </c>
      <c r="M40" s="3128">
        <v>196.56</v>
      </c>
      <c r="N40" s="3128">
        <v>119.47</v>
      </c>
      <c r="O40" s="3128">
        <v>14.12</v>
      </c>
      <c r="P40" s="3128">
        <v>13.93</v>
      </c>
      <c r="Q40" s="3128">
        <v>28.69</v>
      </c>
      <c r="R40" s="3128">
        <v>7.73</v>
      </c>
      <c r="S40" s="3128">
        <v>161.33000000000001</v>
      </c>
      <c r="T40" s="3128">
        <v>89.23</v>
      </c>
      <c r="U40" s="3128">
        <v>132.58000000000001</v>
      </c>
      <c r="V40" s="3128">
        <v>178.4</v>
      </c>
      <c r="W40" s="3128">
        <v>38.659999999999997</v>
      </c>
      <c r="X40" s="3128">
        <v>27.24</v>
      </c>
      <c r="Y40" s="3129">
        <v>165.18</v>
      </c>
      <c r="Z40" s="3146" t="s">
        <v>2368</v>
      </c>
      <c r="AA40" s="3130">
        <v>66.009999999999991</v>
      </c>
      <c r="AB40" s="3131">
        <v>35.71</v>
      </c>
      <c r="AC40" s="3131">
        <v>54.89</v>
      </c>
      <c r="AD40" s="3131">
        <v>6.9</v>
      </c>
      <c r="AE40" s="3131">
        <v>16.97</v>
      </c>
      <c r="AF40" s="3131">
        <v>15.32</v>
      </c>
      <c r="AG40" s="3131">
        <v>67.38</v>
      </c>
      <c r="AH40" s="3131">
        <v>181.21</v>
      </c>
      <c r="AI40" s="3131">
        <v>2.13</v>
      </c>
      <c r="AJ40" s="3131">
        <v>243.95189873999999</v>
      </c>
      <c r="AK40" s="3131">
        <v>112.18</v>
      </c>
      <c r="AL40" s="3131">
        <v>73.289999999999992</v>
      </c>
      <c r="AM40" s="3131">
        <v>149.89999999999998</v>
      </c>
      <c r="AN40" s="3131">
        <v>171.46</v>
      </c>
      <c r="AO40" s="3131">
        <v>53.33</v>
      </c>
      <c r="AP40" s="3142">
        <v>63.5</v>
      </c>
      <c r="AQ40" s="3142">
        <v>117.12324342000001</v>
      </c>
      <c r="AR40" s="3142">
        <v>37.11</v>
      </c>
      <c r="AS40" s="3142">
        <v>43.11</v>
      </c>
      <c r="AT40" s="3142">
        <v>157.56</v>
      </c>
      <c r="AU40" s="3142">
        <v>115.95</v>
      </c>
      <c r="AV40" s="3147">
        <v>98.789999999999992</v>
      </c>
      <c r="AW40" s="3131">
        <v>186.16</v>
      </c>
      <c r="AX40" s="3132">
        <v>101.08</v>
      </c>
      <c r="AY40" s="3146" t="s">
        <v>2368</v>
      </c>
      <c r="AZ40" s="3130">
        <v>37.22</v>
      </c>
      <c r="BA40" s="3131">
        <v>82.29</v>
      </c>
      <c r="BB40" s="3131">
        <v>43.26</v>
      </c>
      <c r="BC40" s="3131">
        <v>117.36</v>
      </c>
      <c r="BD40" s="3131">
        <v>19.04</v>
      </c>
      <c r="BE40" s="3131">
        <v>51.41</v>
      </c>
      <c r="BF40" s="3133">
        <v>133.44</v>
      </c>
      <c r="BG40" s="3145">
        <v>97.06</v>
      </c>
      <c r="BH40" s="3145">
        <v>66.02</v>
      </c>
      <c r="BI40" s="3145">
        <v>116.82</v>
      </c>
      <c r="BJ40" s="3179">
        <v>60.6</v>
      </c>
      <c r="BK40" s="3145">
        <v>99.64</v>
      </c>
      <c r="BL40" s="2061">
        <v>47.580203390000001</v>
      </c>
      <c r="BM40" s="2061">
        <v>325.66000000000003</v>
      </c>
      <c r="BN40" s="2061">
        <v>53.999046149999998</v>
      </c>
      <c r="BO40" s="2061">
        <v>30.015364780000002</v>
      </c>
      <c r="BP40" s="2061">
        <v>31.397737320000001</v>
      </c>
      <c r="BQ40" s="2061">
        <v>98.4</v>
      </c>
      <c r="BR40" s="2061">
        <v>70.650000000000006</v>
      </c>
      <c r="BS40" s="2061">
        <v>10.961846830000001</v>
      </c>
      <c r="BT40" s="2061">
        <v>124.21</v>
      </c>
      <c r="BU40" s="2061">
        <v>87.28</v>
      </c>
      <c r="BV40" s="2061">
        <v>25.1</v>
      </c>
      <c r="BW40" s="2062">
        <v>57.2</v>
      </c>
      <c r="BX40" s="3135" t="s">
        <v>2369</v>
      </c>
      <c r="BY40" s="3154">
        <v>0</v>
      </c>
      <c r="BZ40" s="1130">
        <v>0</v>
      </c>
      <c r="CA40" s="3155">
        <v>0</v>
      </c>
      <c r="CB40" s="1130">
        <v>0</v>
      </c>
      <c r="CC40" s="1130">
        <v>0</v>
      </c>
      <c r="CD40" s="3155">
        <v>0</v>
      </c>
      <c r="CE40" s="1130">
        <v>0</v>
      </c>
      <c r="CF40" s="1130">
        <v>0</v>
      </c>
      <c r="CG40" s="2643">
        <v>0</v>
      </c>
      <c r="CH40" s="1130">
        <v>0</v>
      </c>
      <c r="CI40" s="1130">
        <v>0</v>
      </c>
      <c r="CJ40" s="2643">
        <v>0</v>
      </c>
      <c r="CK40" s="3139">
        <v>0</v>
      </c>
      <c r="CL40" s="1130">
        <v>0</v>
      </c>
      <c r="CM40" s="3155">
        <v>0</v>
      </c>
      <c r="CN40" s="3139">
        <v>0</v>
      </c>
      <c r="CO40" s="1130">
        <v>0</v>
      </c>
      <c r="CP40" s="3155">
        <v>0</v>
      </c>
      <c r="CQ40" s="3139">
        <v>0</v>
      </c>
      <c r="CR40" s="1130">
        <v>0</v>
      </c>
      <c r="CS40" s="3155">
        <v>0</v>
      </c>
      <c r="CT40" s="3155">
        <v>0</v>
      </c>
      <c r="CU40" s="3155">
        <v>0</v>
      </c>
      <c r="CV40" s="3155">
        <v>0</v>
      </c>
      <c r="CW40" s="3135" t="s">
        <v>2359</v>
      </c>
      <c r="CX40" s="1615">
        <v>15.49</v>
      </c>
      <c r="CY40" s="3155"/>
      <c r="CZ40" s="3155"/>
      <c r="DA40" s="3155"/>
      <c r="DB40" s="3155"/>
      <c r="DC40" s="3155"/>
      <c r="DD40" s="3155">
        <v>0</v>
      </c>
      <c r="DE40" s="3155"/>
      <c r="DF40" s="3155"/>
      <c r="DG40" s="3155"/>
      <c r="DH40" s="3155">
        <v>3.3919999999999999</v>
      </c>
      <c r="DI40" s="3155">
        <v>39.54</v>
      </c>
      <c r="DJ40" s="3155">
        <v>31.6</v>
      </c>
      <c r="DK40" s="3155">
        <v>74.584000000000003</v>
      </c>
      <c r="DL40" s="3155">
        <v>111.512</v>
      </c>
      <c r="DM40" s="3155">
        <v>136.24600000000001</v>
      </c>
      <c r="DN40" s="3155">
        <v>0</v>
      </c>
      <c r="DO40" s="3155">
        <v>845.04295282999999</v>
      </c>
      <c r="DP40" s="3155">
        <v>870.56616699999995</v>
      </c>
      <c r="DQ40" s="3155">
        <v>584.39120695000008</v>
      </c>
      <c r="DR40" s="3155">
        <v>311.887587</v>
      </c>
      <c r="DS40" s="3155">
        <v>365.63502599999998</v>
      </c>
      <c r="DT40" s="3155">
        <v>384.18</v>
      </c>
      <c r="DU40" s="3155">
        <v>442.956706</v>
      </c>
      <c r="DV40" s="3135" t="s">
        <v>2370</v>
      </c>
      <c r="DW40" s="1613">
        <v>301.94922088999999</v>
      </c>
      <c r="DX40" s="3156">
        <v>209.58303153</v>
      </c>
      <c r="DY40" s="3156">
        <v>170.69994500000001</v>
      </c>
      <c r="DZ40" s="3156">
        <v>202.66208512</v>
      </c>
      <c r="EA40" s="3156">
        <v>1302.7032433299999</v>
      </c>
      <c r="EB40" s="3156">
        <v>1014.88156359</v>
      </c>
      <c r="EC40" s="3156">
        <v>1102.0700082599999</v>
      </c>
      <c r="ED40" s="3156">
        <v>603.27439421999998</v>
      </c>
      <c r="EE40" s="3156">
        <v>250.11514543000001</v>
      </c>
      <c r="EF40" s="3156">
        <v>289.61578500000002</v>
      </c>
      <c r="EG40" s="3156">
        <v>263.33276576999998</v>
      </c>
      <c r="EH40" s="3156">
        <v>192.274</v>
      </c>
      <c r="EI40" s="3135" t="s">
        <v>2370</v>
      </c>
      <c r="EJ40" s="3156">
        <v>262.64839000000001</v>
      </c>
      <c r="EK40" s="3156">
        <v>101.40417968000001</v>
      </c>
      <c r="EL40" s="3156">
        <v>135.03781407</v>
      </c>
      <c r="EM40" s="3156">
        <v>95.9</v>
      </c>
      <c r="EN40" s="3156">
        <v>127.12109346</v>
      </c>
      <c r="EO40" s="3156">
        <v>83.2333</v>
      </c>
      <c r="EP40" s="3156">
        <v>125.09420455</v>
      </c>
      <c r="EQ40" s="3156">
        <v>93.1</v>
      </c>
      <c r="ER40" s="3156">
        <v>98.540360100000001</v>
      </c>
    </row>
    <row r="41" spans="1:148" ht="20.25" customHeight="1">
      <c r="A41" s="3146" t="s">
        <v>2371</v>
      </c>
      <c r="B41" s="3127">
        <v>265.48</v>
      </c>
      <c r="C41" s="3128">
        <v>261.87</v>
      </c>
      <c r="D41" s="3128">
        <v>60.52</v>
      </c>
      <c r="E41" s="3128">
        <v>162.86000000000001</v>
      </c>
      <c r="F41" s="3128">
        <v>202.01</v>
      </c>
      <c r="G41" s="3128">
        <v>212.66</v>
      </c>
      <c r="H41" s="3128">
        <v>248.36</v>
      </c>
      <c r="I41" s="3128">
        <v>149.82</v>
      </c>
      <c r="J41" s="3128">
        <v>118.13</v>
      </c>
      <c r="K41" s="3128">
        <v>272.64</v>
      </c>
      <c r="L41" s="3128">
        <v>187.93</v>
      </c>
      <c r="M41" s="3128">
        <v>954.35</v>
      </c>
      <c r="N41" s="3128">
        <v>361.3</v>
      </c>
      <c r="O41" s="3128">
        <v>136.56</v>
      </c>
      <c r="P41" s="3128">
        <v>6.7</v>
      </c>
      <c r="Q41" s="3128">
        <v>117.89</v>
      </c>
      <c r="R41" s="3128">
        <v>223.69</v>
      </c>
      <c r="S41" s="3128">
        <v>387.8</v>
      </c>
      <c r="T41" s="3128">
        <v>83.11</v>
      </c>
      <c r="U41" s="3128">
        <v>390.74</v>
      </c>
      <c r="V41" s="3128">
        <v>263.25</v>
      </c>
      <c r="W41" s="3128">
        <v>202.76</v>
      </c>
      <c r="X41" s="3128">
        <v>239.27</v>
      </c>
      <c r="Y41" s="3129">
        <v>653</v>
      </c>
      <c r="Z41" s="3146" t="s">
        <v>2371</v>
      </c>
      <c r="AA41" s="3130">
        <v>49.07</v>
      </c>
      <c r="AB41" s="3131">
        <v>577.59</v>
      </c>
      <c r="AC41" s="3131">
        <v>248.84</v>
      </c>
      <c r="AD41" s="3131">
        <v>179.90299999999999</v>
      </c>
      <c r="AE41" s="3131">
        <v>507.33</v>
      </c>
      <c r="AF41" s="3131">
        <v>226.41</v>
      </c>
      <c r="AG41" s="3131">
        <v>279.79000000000002</v>
      </c>
      <c r="AH41" s="3131">
        <v>164.34</v>
      </c>
      <c r="AI41" s="3131">
        <v>197.02</v>
      </c>
      <c r="AJ41" s="3131">
        <v>206.31899999999999</v>
      </c>
      <c r="AK41" s="3131">
        <v>61.62</v>
      </c>
      <c r="AL41" s="3131">
        <v>1180.52</v>
      </c>
      <c r="AM41" s="3131">
        <v>275.01</v>
      </c>
      <c r="AN41" s="3131">
        <v>269.39999999999998</v>
      </c>
      <c r="AO41" s="3131">
        <v>64</v>
      </c>
      <c r="AP41" s="3142">
        <v>429.14</v>
      </c>
      <c r="AQ41" s="3142">
        <v>0</v>
      </c>
      <c r="AR41" s="3142">
        <v>437.61</v>
      </c>
      <c r="AS41" s="3142">
        <v>353.74</v>
      </c>
      <c r="AT41" s="3142">
        <v>168.66</v>
      </c>
      <c r="AU41" s="3142">
        <v>438.48</v>
      </c>
      <c r="AV41" s="3147">
        <v>199.21</v>
      </c>
      <c r="AW41" s="3131">
        <v>502.42</v>
      </c>
      <c r="AX41" s="3132">
        <v>0</v>
      </c>
      <c r="AY41" s="3146" t="s">
        <v>2371</v>
      </c>
      <c r="AZ41" s="3130">
        <v>300.64026999999999</v>
      </c>
      <c r="BA41" s="3131">
        <v>589.04</v>
      </c>
      <c r="BB41" s="3131">
        <v>300.95</v>
      </c>
      <c r="BC41" s="3131">
        <v>119.33</v>
      </c>
      <c r="BD41" s="3131">
        <v>125.14</v>
      </c>
      <c r="BE41" s="3131">
        <v>193.59</v>
      </c>
      <c r="BF41" s="3133">
        <v>293.39</v>
      </c>
      <c r="BG41" s="3145">
        <v>270.01</v>
      </c>
      <c r="BH41" s="3145">
        <v>157.07</v>
      </c>
      <c r="BI41" s="3145">
        <v>230.83</v>
      </c>
      <c r="BJ41" s="3179">
        <v>2047.2275664200001</v>
      </c>
      <c r="BK41" s="3145">
        <v>541.80999999999995</v>
      </c>
      <c r="BL41" s="2061">
        <v>298.48047000000003</v>
      </c>
      <c r="BM41" s="2061">
        <v>267.38</v>
      </c>
      <c r="BN41" s="2061">
        <v>225.52798124</v>
      </c>
      <c r="BO41" s="2061">
        <v>248.88536875</v>
      </c>
      <c r="BP41" s="2061">
        <v>288.86354</v>
      </c>
      <c r="BQ41" s="2061">
        <v>602.92999999999995</v>
      </c>
      <c r="BR41" s="2061">
        <v>321.83999999999997</v>
      </c>
      <c r="BS41" s="2061">
        <v>281.55</v>
      </c>
      <c r="BT41" s="2061">
        <v>169.71</v>
      </c>
      <c r="BU41" s="2061">
        <v>18.11</v>
      </c>
      <c r="BV41" s="2061">
        <v>344.48</v>
      </c>
      <c r="BW41" s="2062">
        <v>338.6</v>
      </c>
      <c r="BX41" s="3135" t="s">
        <v>2372</v>
      </c>
      <c r="BY41" s="3154">
        <v>28.36800526</v>
      </c>
      <c r="BZ41" s="3139">
        <v>27.74832035</v>
      </c>
      <c r="CA41" s="3155">
        <v>49.006867549999996</v>
      </c>
      <c r="CB41" s="3139">
        <v>35.679605479999999</v>
      </c>
      <c r="CC41" s="3139">
        <v>34.217216899999997</v>
      </c>
      <c r="CD41" s="3155">
        <v>19.683502190000002</v>
      </c>
      <c r="CE41" s="1130">
        <v>14.88163052</v>
      </c>
      <c r="CF41" s="1130">
        <v>30.66110922</v>
      </c>
      <c r="CG41" s="2643">
        <v>26.85979184</v>
      </c>
      <c r="CH41" s="1130">
        <v>21.077019920000001</v>
      </c>
      <c r="CI41" s="1130">
        <v>15.600805130000001</v>
      </c>
      <c r="CJ41" s="2643">
        <v>40.90967346</v>
      </c>
      <c r="CK41" s="3139">
        <v>28.36800526</v>
      </c>
      <c r="CL41" s="3139">
        <v>15.03766547</v>
      </c>
      <c r="CM41" s="3155">
        <v>21.513540330000001</v>
      </c>
      <c r="CN41" s="3139">
        <v>18.489798409999999</v>
      </c>
      <c r="CO41" s="3139">
        <v>22.495919749999999</v>
      </c>
      <c r="CP41" s="3155">
        <v>36.717110460000001</v>
      </c>
      <c r="CQ41" s="3139">
        <v>21.870915629999999</v>
      </c>
      <c r="CR41" s="3139">
        <v>15.694171769999999</v>
      </c>
      <c r="CS41" s="3155">
        <v>13.215389550000001</v>
      </c>
      <c r="CT41" s="3155">
        <v>28.436413479999999</v>
      </c>
      <c r="CU41" s="3155">
        <v>9.8588067699999993</v>
      </c>
      <c r="CV41" s="3155">
        <v>18.051739300000001</v>
      </c>
      <c r="CW41" s="3135" t="s">
        <v>2362</v>
      </c>
      <c r="CX41" s="1615">
        <v>972.71719515999996</v>
      </c>
      <c r="CY41" s="3155">
        <v>676.01366940000003</v>
      </c>
      <c r="CZ41" s="3155">
        <v>1104.10538924</v>
      </c>
      <c r="DA41" s="3155">
        <v>780.36253641999997</v>
      </c>
      <c r="DB41" s="3155">
        <v>782.82847050999999</v>
      </c>
      <c r="DC41" s="3155">
        <v>1283.8094936300001</v>
      </c>
      <c r="DD41" s="3155">
        <v>510</v>
      </c>
      <c r="DE41" s="3155">
        <v>59</v>
      </c>
      <c r="DF41" s="3155">
        <v>31.5</v>
      </c>
      <c r="DG41" s="3155">
        <v>39.762541130000002</v>
      </c>
      <c r="DH41" s="3155">
        <v>36</v>
      </c>
      <c r="DI41" s="3155">
        <v>28.5</v>
      </c>
      <c r="DJ41" s="3155">
        <v>33</v>
      </c>
      <c r="DK41" s="3155">
        <v>124.1621057</v>
      </c>
      <c r="DL41" s="3155">
        <v>219.40719288999998</v>
      </c>
      <c r="DM41" s="3155">
        <v>587.40650334999998</v>
      </c>
      <c r="DN41" s="3155">
        <v>2202.1828214000002</v>
      </c>
      <c r="DO41" s="3155">
        <v>845.82117758000004</v>
      </c>
      <c r="DP41" s="3155">
        <v>323.76976166000003</v>
      </c>
      <c r="DQ41" s="3155">
        <v>263.55600127999998</v>
      </c>
      <c r="DR41" s="3155">
        <v>101.55180581</v>
      </c>
      <c r="DS41" s="3155">
        <v>308.20707160000001</v>
      </c>
      <c r="DT41" s="3155">
        <v>252.27452409</v>
      </c>
      <c r="DU41" s="3155">
        <v>338.72052073000003</v>
      </c>
      <c r="DV41" s="3135" t="s">
        <v>2373</v>
      </c>
      <c r="DW41" s="1613">
        <v>117.30697101000001</v>
      </c>
      <c r="DX41" s="3156">
        <v>55.158217229999998</v>
      </c>
      <c r="DY41" s="3156">
        <v>370.71314917000001</v>
      </c>
      <c r="DZ41" s="3156">
        <v>170.83166667</v>
      </c>
      <c r="EA41" s="3156">
        <v>515.55309303000001</v>
      </c>
      <c r="EB41" s="3156">
        <v>1099.3962720100001</v>
      </c>
      <c r="EC41" s="3156">
        <v>1060.8799058500001</v>
      </c>
      <c r="ED41" s="3156">
        <v>304.15616318999997</v>
      </c>
      <c r="EE41" s="3156">
        <v>33.353813379999998</v>
      </c>
      <c r="EF41" s="3156">
        <v>24.926532510000001</v>
      </c>
      <c r="EG41" s="3156">
        <v>67.397754199999994</v>
      </c>
      <c r="EH41" s="3156">
        <v>760.92550501000005</v>
      </c>
      <c r="EI41" s="3135" t="s">
        <v>2373</v>
      </c>
      <c r="EJ41" s="3156">
        <v>76.502992810000009</v>
      </c>
      <c r="EK41" s="3156">
        <v>588.16039999999998</v>
      </c>
      <c r="EL41" s="3156">
        <v>1059.3836602700001</v>
      </c>
      <c r="EM41" s="3156">
        <v>10.80384463</v>
      </c>
      <c r="EN41" s="3156">
        <v>46.403911979999997</v>
      </c>
      <c r="EO41" s="3156">
        <v>286.84266611000004</v>
      </c>
      <c r="EP41" s="3156">
        <v>399.45823985999999</v>
      </c>
      <c r="EQ41" s="3156">
        <v>34.429796240000002</v>
      </c>
      <c r="ER41" s="3156">
        <v>22.112056089999999</v>
      </c>
    </row>
    <row r="42" spans="1:148" ht="20.25" customHeight="1">
      <c r="A42" s="3146" t="s">
        <v>2374</v>
      </c>
      <c r="B42" s="3127">
        <v>3.8</v>
      </c>
      <c r="C42" s="3128">
        <v>9.8000000000000007</v>
      </c>
      <c r="D42" s="3128">
        <v>1.36</v>
      </c>
      <c r="E42" s="3128">
        <v>2.34</v>
      </c>
      <c r="F42" s="3128">
        <v>2.46</v>
      </c>
      <c r="G42" s="3128">
        <v>3.09</v>
      </c>
      <c r="H42" s="3128">
        <v>5.85</v>
      </c>
      <c r="I42" s="3128">
        <v>7.74</v>
      </c>
      <c r="J42" s="3128">
        <v>1.8</v>
      </c>
      <c r="K42" s="3128">
        <v>2.25</v>
      </c>
      <c r="L42" s="3128">
        <v>4.4800000000000004</v>
      </c>
      <c r="M42" s="3128">
        <v>2.82</v>
      </c>
      <c r="N42" s="3128">
        <v>2.29</v>
      </c>
      <c r="O42" s="3128">
        <v>3.75</v>
      </c>
      <c r="P42" s="3128">
        <v>4.1100000000000003</v>
      </c>
      <c r="Q42" s="3128">
        <v>4.03</v>
      </c>
      <c r="R42" s="3128">
        <v>3.12</v>
      </c>
      <c r="S42" s="3128">
        <v>6.7</v>
      </c>
      <c r="T42" s="3128">
        <v>3.88</v>
      </c>
      <c r="U42" s="3128">
        <v>3.36</v>
      </c>
      <c r="V42" s="3128">
        <v>3.46</v>
      </c>
      <c r="W42" s="3128">
        <v>5.57</v>
      </c>
      <c r="X42" s="3128">
        <v>4.8600000000000003</v>
      </c>
      <c r="Y42" s="3129">
        <v>16.21</v>
      </c>
      <c r="Z42" s="3146" t="s">
        <v>2374</v>
      </c>
      <c r="AA42" s="3130">
        <v>10.27</v>
      </c>
      <c r="AB42" s="3131">
        <v>3.9</v>
      </c>
      <c r="AC42" s="3131">
        <v>5.85</v>
      </c>
      <c r="AD42" s="3131">
        <v>3.18</v>
      </c>
      <c r="AE42" s="3131">
        <v>4.95</v>
      </c>
      <c r="AF42" s="3131">
        <v>2.4700000000000002</v>
      </c>
      <c r="AG42" s="3131">
        <v>260.24</v>
      </c>
      <c r="AH42" s="3131">
        <v>12.68</v>
      </c>
      <c r="AI42" s="3131">
        <v>12.93</v>
      </c>
      <c r="AJ42" s="3131">
        <v>6.1295496300000343</v>
      </c>
      <c r="AK42" s="3131">
        <v>3.06</v>
      </c>
      <c r="AL42" s="3131">
        <v>267.99</v>
      </c>
      <c r="AM42" s="3131">
        <v>25.49</v>
      </c>
      <c r="AN42" s="3131">
        <v>59.76</v>
      </c>
      <c r="AO42" s="3131">
        <v>5.77</v>
      </c>
      <c r="AP42" s="3142">
        <v>1.44</v>
      </c>
      <c r="AQ42" s="3142">
        <v>1.738890449999988</v>
      </c>
      <c r="AR42" s="3142">
        <v>7.41</v>
      </c>
      <c r="AS42" s="3142">
        <v>2.34</v>
      </c>
      <c r="AT42" s="3142">
        <v>72</v>
      </c>
      <c r="AU42" s="3142">
        <v>79.58</v>
      </c>
      <c r="AV42" s="3147">
        <v>3.3</v>
      </c>
      <c r="AW42" s="3131">
        <v>14.02</v>
      </c>
      <c r="AX42" s="3132">
        <v>19.61</v>
      </c>
      <c r="AY42" s="3146" t="s">
        <v>2374</v>
      </c>
      <c r="AZ42" s="3130">
        <v>2.99</v>
      </c>
      <c r="BA42" s="3131">
        <v>4.42</v>
      </c>
      <c r="BB42" s="3131">
        <v>4.6900000000000004</v>
      </c>
      <c r="BC42" s="3131">
        <v>4.53</v>
      </c>
      <c r="BD42" s="3131">
        <v>3.04</v>
      </c>
      <c r="BE42" s="3131">
        <v>5.12</v>
      </c>
      <c r="BF42" s="3133">
        <v>2.2999999999999998</v>
      </c>
      <c r="BG42" s="3145">
        <v>62.28</v>
      </c>
      <c r="BH42" s="3145">
        <v>5.71</v>
      </c>
      <c r="BI42" s="3145">
        <v>8.5399999999999991</v>
      </c>
      <c r="BJ42" s="3179">
        <v>5.6719768400000001</v>
      </c>
      <c r="BK42" s="3145">
        <v>3.47</v>
      </c>
      <c r="BL42" s="2061">
        <v>25.80599196</v>
      </c>
      <c r="BM42" s="2061">
        <v>2.97</v>
      </c>
      <c r="BN42" s="2061">
        <v>5.21339869</v>
      </c>
      <c r="BO42" s="2061">
        <v>1.88</v>
      </c>
      <c r="BP42" s="2061">
        <v>2.5520329100000003</v>
      </c>
      <c r="BQ42" s="2061">
        <v>3.43</v>
      </c>
      <c r="BR42" s="2061">
        <v>6.0949999999999998</v>
      </c>
      <c r="BS42" s="2061">
        <v>6.3592564800000009</v>
      </c>
      <c r="BT42" s="2061">
        <v>5.0199999999999996</v>
      </c>
      <c r="BU42" s="2061">
        <v>4.18</v>
      </c>
      <c r="BV42" s="2061">
        <v>1.71</v>
      </c>
      <c r="BW42" s="2062">
        <v>3.44</v>
      </c>
      <c r="BX42" s="3135" t="s">
        <v>2375</v>
      </c>
      <c r="BY42" s="3154">
        <v>52.36</v>
      </c>
      <c r="BZ42" s="1130">
        <v>28.766497680000001</v>
      </c>
      <c r="CA42" s="3155">
        <v>38.349173449999995</v>
      </c>
      <c r="CB42" s="1130">
        <v>5.4706197499999991</v>
      </c>
      <c r="CC42" s="1130">
        <v>35.976334199999997</v>
      </c>
      <c r="CD42" s="3155">
        <v>17.255946040000001</v>
      </c>
      <c r="CE42" s="1130">
        <v>48.122442239999998</v>
      </c>
      <c r="CF42" s="1130">
        <v>17.39478828</v>
      </c>
      <c r="CG42" s="2643">
        <v>40.639230509999997</v>
      </c>
      <c r="CH42" s="1130">
        <v>36.538330970000004</v>
      </c>
      <c r="CI42" s="1130">
        <v>31.507353780000003</v>
      </c>
      <c r="CJ42" s="2643">
        <v>12.731425199999999</v>
      </c>
      <c r="CK42" s="3139">
        <v>95.702219060000004</v>
      </c>
      <c r="CL42" s="1130">
        <v>18.169267430000001</v>
      </c>
      <c r="CM42" s="3155">
        <v>43.295168390000001</v>
      </c>
      <c r="CN42" s="3139">
        <v>9.1964273500000004</v>
      </c>
      <c r="CO42" s="1130">
        <v>36.358164439999996</v>
      </c>
      <c r="CP42" s="3155">
        <v>4.4402539000000001</v>
      </c>
      <c r="CQ42" s="3139">
        <v>53.196383539999999</v>
      </c>
      <c r="CR42" s="1130">
        <v>25.018313819999999</v>
      </c>
      <c r="CS42" s="3155">
        <v>33.110217679999998</v>
      </c>
      <c r="CT42" s="3155">
        <v>19.733682089999999</v>
      </c>
      <c r="CU42" s="3155">
        <v>26.066046670000002</v>
      </c>
      <c r="CV42" s="3155">
        <v>5.2915204999999998</v>
      </c>
      <c r="CW42" s="3135" t="s">
        <v>2365</v>
      </c>
      <c r="CX42" s="1615">
        <v>300</v>
      </c>
      <c r="CY42" s="3155">
        <v>190</v>
      </c>
      <c r="CZ42" s="3155">
        <v>250</v>
      </c>
      <c r="DA42" s="3155">
        <v>400</v>
      </c>
      <c r="DB42" s="3155">
        <v>499.99993999999998</v>
      </c>
      <c r="DC42" s="3155">
        <v>550</v>
      </c>
      <c r="DD42" s="3155">
        <v>375</v>
      </c>
      <c r="DE42" s="3155">
        <v>308.20620000000002</v>
      </c>
      <c r="DF42" s="3155">
        <v>458.05</v>
      </c>
      <c r="DG42" s="3155">
        <v>1157.6213752000001</v>
      </c>
      <c r="DH42" s="3155">
        <v>273.41805725</v>
      </c>
      <c r="DI42" s="3155">
        <v>525.35180407999997</v>
      </c>
      <c r="DJ42" s="3155">
        <v>0</v>
      </c>
      <c r="DK42" s="3155">
        <v>0</v>
      </c>
      <c r="DL42" s="3155">
        <v>24.060663479999999</v>
      </c>
      <c r="DM42" s="3155">
        <v>0</v>
      </c>
      <c r="DN42" s="3155">
        <v>144.61522213999999</v>
      </c>
      <c r="DO42" s="3155">
        <v>30</v>
      </c>
      <c r="DP42" s="3155">
        <v>88.068888889999997</v>
      </c>
      <c r="DQ42" s="3155">
        <v>575.02166666999995</v>
      </c>
      <c r="DR42" s="3155">
        <v>54.830281110000001</v>
      </c>
      <c r="DS42" s="3155">
        <v>7.7309725899999995</v>
      </c>
      <c r="DT42" s="3155">
        <v>111.99139659999999</v>
      </c>
      <c r="DU42" s="3155">
        <v>74.835777919999998</v>
      </c>
      <c r="DV42" s="3135" t="s">
        <v>2376</v>
      </c>
      <c r="DW42" s="1613"/>
      <c r="DX42" s="3156"/>
      <c r="DY42" s="3156"/>
      <c r="DZ42" s="3156"/>
      <c r="EA42" s="3156"/>
      <c r="EB42" s="3156"/>
      <c r="EC42" s="3156"/>
      <c r="ED42" s="3156">
        <v>1004.21107345</v>
      </c>
      <c r="EE42" s="3156">
        <v>2083.4823228999999</v>
      </c>
      <c r="EF42" s="3156">
        <v>931.86564886999997</v>
      </c>
      <c r="EG42" s="3156">
        <v>644.19466847000001</v>
      </c>
      <c r="EH42" s="3156">
        <v>1266.4737391599999</v>
      </c>
      <c r="EI42" s="3135" t="s">
        <v>2376</v>
      </c>
      <c r="EJ42" s="3156">
        <v>483.88939319999997</v>
      </c>
      <c r="EK42" s="3156">
        <v>347.36262016000001</v>
      </c>
      <c r="EL42" s="3156">
        <v>162.75068822999998</v>
      </c>
      <c r="EM42" s="3156">
        <v>82.479338569999996</v>
      </c>
      <c r="EN42" s="3156">
        <v>0</v>
      </c>
      <c r="EO42" s="3156" t="s">
        <v>59</v>
      </c>
      <c r="EP42" s="3156">
        <v>351.65704335000004</v>
      </c>
      <c r="EQ42" s="3156">
        <v>1396.63983153</v>
      </c>
      <c r="ER42" s="3156">
        <v>477.23671511000003</v>
      </c>
    </row>
    <row r="43" spans="1:148" ht="20.25" customHeight="1">
      <c r="A43" s="3126" t="s">
        <v>2377</v>
      </c>
      <c r="B43" s="3127"/>
      <c r="C43" s="3128"/>
      <c r="D43" s="3128"/>
      <c r="E43" s="3128"/>
      <c r="F43" s="3128"/>
      <c r="G43" s="3128"/>
      <c r="H43" s="3128"/>
      <c r="I43" s="3128"/>
      <c r="J43" s="3128"/>
      <c r="K43" s="3128"/>
      <c r="L43" s="3128"/>
      <c r="M43" s="3128"/>
      <c r="N43" s="3128"/>
      <c r="O43" s="3128"/>
      <c r="P43" s="3128"/>
      <c r="Q43" s="3128"/>
      <c r="R43" s="3128"/>
      <c r="S43" s="3128"/>
      <c r="T43" s="3128"/>
      <c r="U43" s="3128"/>
      <c r="V43" s="3128"/>
      <c r="W43" s="3128"/>
      <c r="X43" s="3128"/>
      <c r="Y43" s="3129"/>
      <c r="Z43" s="3126" t="s">
        <v>2377</v>
      </c>
      <c r="AA43" s="3130"/>
      <c r="AB43" s="3131"/>
      <c r="AC43" s="3131"/>
      <c r="AD43" s="3131"/>
      <c r="AE43" s="3131"/>
      <c r="AF43" s="3131"/>
      <c r="AG43" s="3131"/>
      <c r="AH43" s="3131"/>
      <c r="AI43" s="3131"/>
      <c r="AJ43" s="3131"/>
      <c r="AK43" s="3131"/>
      <c r="AL43" s="3131"/>
      <c r="AM43" s="3131"/>
      <c r="AN43" s="3131"/>
      <c r="AO43" s="3131"/>
      <c r="AP43" s="3142"/>
      <c r="AQ43" s="3142"/>
      <c r="AR43" s="3142"/>
      <c r="AS43" s="3142"/>
      <c r="AT43" s="3142"/>
      <c r="AU43" s="3142"/>
      <c r="AV43" s="3147"/>
      <c r="AW43" s="3131"/>
      <c r="AX43" s="3132"/>
      <c r="AY43" s="3126" t="s">
        <v>2377</v>
      </c>
      <c r="AZ43" s="3130"/>
      <c r="BA43" s="3131"/>
      <c r="BB43" s="3131"/>
      <c r="BC43" s="3131"/>
      <c r="BD43" s="3131"/>
      <c r="BE43" s="3131"/>
      <c r="BF43" s="3133"/>
      <c r="BG43" s="3145"/>
      <c r="BH43" s="3145"/>
      <c r="BI43" s="3145"/>
      <c r="BJ43" s="3179"/>
      <c r="BK43" s="3145"/>
      <c r="BL43" s="2061"/>
      <c r="BM43" s="2061"/>
      <c r="BN43" s="2061">
        <v>4.3590000000000001E-5</v>
      </c>
      <c r="BO43" s="2061">
        <v>1.7521999999999999E-4</v>
      </c>
      <c r="BP43" s="2061">
        <v>0.54502516000000001</v>
      </c>
      <c r="BQ43" s="2061">
        <v>3.2499999999999999E-4</v>
      </c>
      <c r="BR43" s="2061"/>
      <c r="BS43" s="2061"/>
      <c r="BT43" s="2061"/>
      <c r="BU43" s="2061"/>
      <c r="BV43" s="2061"/>
      <c r="BW43" s="2062">
        <v>1.5159E-4</v>
      </c>
      <c r="BX43" s="3135" t="s">
        <v>2378</v>
      </c>
      <c r="BY43" s="3154">
        <v>6.14</v>
      </c>
      <c r="BZ43" s="3139">
        <v>24.602977030000002</v>
      </c>
      <c r="CA43" s="3155">
        <v>34.154401399999998</v>
      </c>
      <c r="CB43" s="3139">
        <v>2.8180316299999997</v>
      </c>
      <c r="CC43" s="3139">
        <v>12.952758289999998</v>
      </c>
      <c r="CD43" s="3155">
        <v>15.21449623</v>
      </c>
      <c r="CE43" s="1130">
        <v>2.3624422399999996</v>
      </c>
      <c r="CF43" s="1130">
        <v>17.39478828</v>
      </c>
      <c r="CG43" s="2643">
        <v>0</v>
      </c>
      <c r="CH43" s="1130">
        <v>18.22686131</v>
      </c>
      <c r="CI43" s="1130"/>
      <c r="CJ43" s="2643"/>
      <c r="CK43" s="3139">
        <v>2.2211095299999997</v>
      </c>
      <c r="CL43" s="3139">
        <v>18.169267430000001</v>
      </c>
      <c r="CM43" s="3155">
        <v>43.295168390000001</v>
      </c>
      <c r="CN43" s="3139">
        <v>7.6992246299999998</v>
      </c>
      <c r="CO43" s="3139">
        <v>15.49853444</v>
      </c>
      <c r="CP43" s="3155">
        <v>4.1073189000000001</v>
      </c>
      <c r="CQ43" s="3139">
        <v>7.5410044599999999</v>
      </c>
      <c r="CR43" s="3139"/>
      <c r="CS43" s="3155"/>
      <c r="CT43" s="3155"/>
      <c r="CU43" s="3155"/>
      <c r="CV43" s="3155"/>
      <c r="CW43" s="3135" t="s">
        <v>2369</v>
      </c>
      <c r="CX43" s="1615"/>
      <c r="CY43" s="3155"/>
      <c r="CZ43" s="3155"/>
      <c r="DA43" s="3155"/>
      <c r="DB43" s="3155"/>
      <c r="DC43" s="3155"/>
      <c r="DD43" s="3155"/>
      <c r="DE43" s="3155"/>
      <c r="DF43" s="3155"/>
      <c r="DG43" s="3155"/>
      <c r="DH43" s="3155"/>
      <c r="DI43" s="3155"/>
      <c r="DJ43" s="3155"/>
      <c r="DK43" s="3155"/>
      <c r="DL43" s="3155"/>
      <c r="DM43" s="3155"/>
      <c r="DN43" s="3155"/>
      <c r="DO43" s="3155"/>
      <c r="DP43" s="3155"/>
      <c r="DQ43" s="3155"/>
      <c r="DR43" s="3155"/>
      <c r="DS43" s="3155"/>
      <c r="DT43" s="3155"/>
      <c r="DU43" s="3155"/>
      <c r="DV43" s="3135" t="s">
        <v>2372</v>
      </c>
      <c r="DW43" s="1613">
        <v>22.1911576</v>
      </c>
      <c r="DX43" s="3156">
        <v>19.897822859999998</v>
      </c>
      <c r="DY43" s="3156">
        <v>28.28336668</v>
      </c>
      <c r="DZ43" s="3156">
        <v>19.514098480000001</v>
      </c>
      <c r="EA43" s="3156">
        <v>47.950164489999999</v>
      </c>
      <c r="EB43" s="3156">
        <v>49.757474330000001</v>
      </c>
      <c r="EC43" s="3156">
        <v>40.517567119999995</v>
      </c>
      <c r="ED43" s="3156">
        <v>36.183015470000001</v>
      </c>
      <c r="EE43" s="3156">
        <v>16.662320399999999</v>
      </c>
      <c r="EF43" s="3156">
        <v>95.048606459999988</v>
      </c>
      <c r="EG43" s="3156">
        <v>11.6453133</v>
      </c>
      <c r="EH43" s="3156">
        <v>23.4237693</v>
      </c>
      <c r="EI43" s="3135" t="s">
        <v>2379</v>
      </c>
      <c r="EJ43" s="3156"/>
      <c r="EK43" s="3156">
        <v>697.79841840999995</v>
      </c>
      <c r="EL43" s="3156">
        <v>692.93503333000001</v>
      </c>
      <c r="EM43" s="3156">
        <v>749.4948500700001</v>
      </c>
      <c r="EN43" s="3156">
        <v>521.71148008</v>
      </c>
      <c r="EO43" s="3156">
        <v>553.36134750999997</v>
      </c>
      <c r="EP43" s="3156">
        <v>657.66778680999994</v>
      </c>
      <c r="EQ43" s="3156">
        <v>581.57505012000001</v>
      </c>
      <c r="ER43" s="3156">
        <v>590.50326252000002</v>
      </c>
    </row>
    <row r="44" spans="1:148" ht="20.25" customHeight="1">
      <c r="A44" s="3126" t="s">
        <v>2380</v>
      </c>
      <c r="B44" s="3127"/>
      <c r="C44" s="3128"/>
      <c r="D44" s="3128"/>
      <c r="E44" s="3128"/>
      <c r="F44" s="3128"/>
      <c r="G44" s="3128"/>
      <c r="H44" s="3128"/>
      <c r="I44" s="3128"/>
      <c r="J44" s="3128"/>
      <c r="K44" s="3128"/>
      <c r="L44" s="3128"/>
      <c r="M44" s="3128"/>
      <c r="N44" s="3128"/>
      <c r="O44" s="3128"/>
      <c r="P44" s="3128"/>
      <c r="Q44" s="3128"/>
      <c r="R44" s="3128"/>
      <c r="S44" s="3128"/>
      <c r="T44" s="3128"/>
      <c r="U44" s="3128"/>
      <c r="V44" s="3128"/>
      <c r="W44" s="3128"/>
      <c r="X44" s="3128"/>
      <c r="Y44" s="3129"/>
      <c r="Z44" s="3126" t="s">
        <v>2380</v>
      </c>
      <c r="AA44" s="3130"/>
      <c r="AB44" s="3131"/>
      <c r="AC44" s="3131"/>
      <c r="AD44" s="3131"/>
      <c r="AE44" s="3131"/>
      <c r="AF44" s="3131"/>
      <c r="AG44" s="3131"/>
      <c r="AH44" s="3131"/>
      <c r="AI44" s="3131"/>
      <c r="AJ44" s="3131"/>
      <c r="AK44" s="3131"/>
      <c r="AL44" s="3131"/>
      <c r="AM44" s="3131"/>
      <c r="AN44" s="3131"/>
      <c r="AO44" s="3131"/>
      <c r="AP44" s="3142"/>
      <c r="AQ44" s="3142"/>
      <c r="AR44" s="3142"/>
      <c r="AS44" s="3142"/>
      <c r="AT44" s="3142"/>
      <c r="AU44" s="3142"/>
      <c r="AV44" s="3147"/>
      <c r="AW44" s="3131"/>
      <c r="AX44" s="3132"/>
      <c r="AY44" s="3126" t="s">
        <v>2380</v>
      </c>
      <c r="AZ44" s="3130"/>
      <c r="BA44" s="3131"/>
      <c r="BB44" s="3131"/>
      <c r="BC44" s="3131"/>
      <c r="BD44" s="3131"/>
      <c r="BE44" s="3131"/>
      <c r="BF44" s="3133"/>
      <c r="BG44" s="3145"/>
      <c r="BH44" s="3145"/>
      <c r="BI44" s="3145"/>
      <c r="BJ44" s="3179"/>
      <c r="BK44" s="3145"/>
      <c r="BL44" s="2061"/>
      <c r="BM44" s="2061"/>
      <c r="BN44" s="2061"/>
      <c r="BO44" s="2061">
        <v>50</v>
      </c>
      <c r="BP44" s="2061"/>
      <c r="BQ44" s="2061">
        <v>50</v>
      </c>
      <c r="BR44" s="2061">
        <v>450</v>
      </c>
      <c r="BS44" s="2061">
        <v>0</v>
      </c>
      <c r="BT44" s="2061">
        <v>0</v>
      </c>
      <c r="BU44" s="2061"/>
      <c r="BV44" s="2061"/>
      <c r="BW44" s="2062">
        <v>450</v>
      </c>
      <c r="BX44" s="3135" t="s">
        <v>2381</v>
      </c>
      <c r="BY44" s="3154">
        <v>0</v>
      </c>
      <c r="BZ44" s="3139">
        <v>4.1635206499999997</v>
      </c>
      <c r="CA44" s="3155">
        <v>1.0056221000000001</v>
      </c>
      <c r="CB44" s="3139">
        <v>3.6596120000000003E-2</v>
      </c>
      <c r="CC44" s="3139"/>
      <c r="CD44" s="3155">
        <v>0</v>
      </c>
      <c r="CE44" s="1130">
        <v>0</v>
      </c>
      <c r="CF44" s="1130">
        <v>0</v>
      </c>
      <c r="CG44" s="2643">
        <v>0</v>
      </c>
      <c r="CH44" s="1130">
        <v>0</v>
      </c>
      <c r="CI44" s="1130"/>
      <c r="CJ44" s="2643"/>
      <c r="CK44" s="3139"/>
      <c r="CL44" s="3139"/>
      <c r="CM44" s="3155"/>
      <c r="CN44" s="3139"/>
      <c r="CO44" s="3139"/>
      <c r="CP44" s="3155"/>
      <c r="CQ44" s="3139"/>
      <c r="CR44" s="3139"/>
      <c r="CS44" s="3155"/>
      <c r="CT44" s="3155"/>
      <c r="CU44" s="3155"/>
      <c r="CV44" s="3155"/>
      <c r="CW44" s="3135" t="s">
        <v>2372</v>
      </c>
      <c r="CX44" s="1615">
        <v>9.3132767699999999</v>
      </c>
      <c r="CY44" s="3155">
        <v>20.329675829999999</v>
      </c>
      <c r="CZ44" s="3155">
        <v>14.62323617</v>
      </c>
      <c r="DA44" s="3155">
        <v>1.30964349</v>
      </c>
      <c r="DB44" s="3155">
        <v>2.9539459799999999</v>
      </c>
      <c r="DC44" s="3155">
        <v>8.5955506499999998</v>
      </c>
      <c r="DD44" s="3155">
        <v>9.1232693900000008</v>
      </c>
      <c r="DE44" s="3155">
        <v>6.3973937400000001</v>
      </c>
      <c r="DF44" s="3155">
        <v>7.3</v>
      </c>
      <c r="DG44" s="3155">
        <v>20.348046510000003</v>
      </c>
      <c r="DH44" s="3155">
        <v>24.541322609999998</v>
      </c>
      <c r="DI44" s="3155">
        <v>24.918226929999999</v>
      </c>
      <c r="DJ44" s="3155">
        <v>46.187090779999998</v>
      </c>
      <c r="DK44" s="3155">
        <v>18.29763715</v>
      </c>
      <c r="DL44" s="3155">
        <v>40.636090639999999</v>
      </c>
      <c r="DM44" s="3155">
        <v>11.834570340000001</v>
      </c>
      <c r="DN44" s="3155">
        <v>32.384884849999999</v>
      </c>
      <c r="DO44" s="3155">
        <v>35.314902229999994</v>
      </c>
      <c r="DP44" s="3155">
        <v>54.898940450000005</v>
      </c>
      <c r="DQ44" s="3155">
        <v>25.587650499999999</v>
      </c>
      <c r="DR44" s="3155">
        <v>12.98516776</v>
      </c>
      <c r="DS44" s="3155">
        <v>29.131694800000002</v>
      </c>
      <c r="DT44" s="3155">
        <v>19.02688685</v>
      </c>
      <c r="DU44" s="3155">
        <v>31.964953059999999</v>
      </c>
      <c r="DV44" s="3135" t="s">
        <v>2375</v>
      </c>
      <c r="DW44" s="1613">
        <v>31.92107768</v>
      </c>
      <c r="DX44" s="3156">
        <v>90.305064720000004</v>
      </c>
      <c r="DY44" s="3156">
        <v>80.97194454000001</v>
      </c>
      <c r="DZ44" s="3156">
        <v>24.766423669999998</v>
      </c>
      <c r="EA44" s="3156">
        <v>148.11774384999998</v>
      </c>
      <c r="EB44" s="3156">
        <v>29.582490440000001</v>
      </c>
      <c r="EC44" s="3156">
        <v>555.91040889999999</v>
      </c>
      <c r="ED44" s="3156">
        <v>203.16099496999999</v>
      </c>
      <c r="EE44" s="3156">
        <v>90.901240270000002</v>
      </c>
      <c r="EF44" s="3156">
        <v>26.445585940000001</v>
      </c>
      <c r="EG44" s="3156">
        <v>147.59819654</v>
      </c>
      <c r="EH44" s="3156">
        <v>20.453990940000001</v>
      </c>
      <c r="EI44" s="3135" t="s">
        <v>2382</v>
      </c>
      <c r="EJ44" s="3156"/>
      <c r="EK44" s="3156">
        <v>313.26999769000003</v>
      </c>
      <c r="EL44" s="3156">
        <v>388.60199222000006</v>
      </c>
      <c r="EM44" s="3156">
        <v>381.90012532999998</v>
      </c>
      <c r="EN44" s="3156">
        <v>417.11078266999999</v>
      </c>
      <c r="EO44" s="3156">
        <v>406.35439044999998</v>
      </c>
      <c r="EP44" s="3156">
        <v>497.43541911</v>
      </c>
      <c r="EQ44" s="3156">
        <v>425.67836818000001</v>
      </c>
      <c r="ER44" s="3156">
        <v>424.01119292000004</v>
      </c>
    </row>
    <row r="45" spans="1:148" ht="20.25" customHeight="1">
      <c r="A45" s="3108" t="s">
        <v>2313</v>
      </c>
      <c r="B45" s="3109">
        <v>165.43</v>
      </c>
      <c r="C45" s="3110">
        <v>129.6</v>
      </c>
      <c r="D45" s="3110">
        <v>19.48</v>
      </c>
      <c r="E45" s="3110">
        <v>111.21</v>
      </c>
      <c r="F45" s="3110">
        <v>56.57</v>
      </c>
      <c r="G45" s="3110">
        <v>100.26</v>
      </c>
      <c r="H45" s="3110">
        <v>229.34</v>
      </c>
      <c r="I45" s="3110">
        <v>84.37</v>
      </c>
      <c r="J45" s="3110">
        <v>1.6</v>
      </c>
      <c r="K45" s="3110">
        <v>56.25</v>
      </c>
      <c r="L45" s="3110">
        <v>50.29</v>
      </c>
      <c r="M45" s="3110">
        <v>53.2</v>
      </c>
      <c r="N45" s="3110">
        <v>80.930000000000007</v>
      </c>
      <c r="O45" s="3110">
        <v>51.36</v>
      </c>
      <c r="P45" s="3110">
        <v>78.290000000000006</v>
      </c>
      <c r="Q45" s="3110">
        <v>90.86</v>
      </c>
      <c r="R45" s="3110">
        <v>63.44</v>
      </c>
      <c r="S45" s="3110">
        <v>53.96</v>
      </c>
      <c r="T45" s="3110">
        <v>86.77</v>
      </c>
      <c r="U45" s="3110">
        <v>0</v>
      </c>
      <c r="V45" s="3110">
        <v>75.83</v>
      </c>
      <c r="W45" s="3110">
        <v>76.02</v>
      </c>
      <c r="X45" s="3110">
        <v>47.2</v>
      </c>
      <c r="Y45" s="3111">
        <v>6.48</v>
      </c>
      <c r="Z45" s="3108" t="s">
        <v>2313</v>
      </c>
      <c r="AA45" s="3112">
        <v>67.910000000000011</v>
      </c>
      <c r="AB45" s="3113">
        <v>41.68</v>
      </c>
      <c r="AC45" s="3113">
        <v>83.67</v>
      </c>
      <c r="AD45" s="3113">
        <v>84.15</v>
      </c>
      <c r="AE45" s="3113">
        <v>111.59</v>
      </c>
      <c r="AF45" s="3113">
        <v>177.76</v>
      </c>
      <c r="AG45" s="3113">
        <v>132.76000000000002</v>
      </c>
      <c r="AH45" s="3113">
        <v>100.78</v>
      </c>
      <c r="AI45" s="3113">
        <v>170.53</v>
      </c>
      <c r="AJ45" s="3113">
        <v>76.64</v>
      </c>
      <c r="AK45" s="3113">
        <v>106.37</v>
      </c>
      <c r="AL45" s="3113">
        <v>84.75</v>
      </c>
      <c r="AM45" s="3113">
        <v>98.561000000000007</v>
      </c>
      <c r="AN45" s="3113">
        <v>137.09</v>
      </c>
      <c r="AO45" s="3113">
        <v>129.5</v>
      </c>
      <c r="AP45" s="3114">
        <v>126.05</v>
      </c>
      <c r="AQ45" s="3114">
        <v>158.44</v>
      </c>
      <c r="AR45" s="3114">
        <v>222.11999999999998</v>
      </c>
      <c r="AS45" s="3114">
        <v>120.52</v>
      </c>
      <c r="AT45" s="3114">
        <v>117.4</v>
      </c>
      <c r="AU45" s="3114">
        <v>99.19</v>
      </c>
      <c r="AV45" s="3114">
        <v>123.18</v>
      </c>
      <c r="AW45" s="3114">
        <v>165.23</v>
      </c>
      <c r="AX45" s="3115">
        <v>149.86000000000001</v>
      </c>
      <c r="AY45" s="3108" t="s">
        <v>2313</v>
      </c>
      <c r="AZ45" s="3116">
        <v>81.36</v>
      </c>
      <c r="BA45" s="3114">
        <v>96.11</v>
      </c>
      <c r="BB45" s="3114">
        <v>148.23999999999998</v>
      </c>
      <c r="BC45" s="3114">
        <v>140.33000000000001</v>
      </c>
      <c r="BD45" s="3114">
        <v>135.12</v>
      </c>
      <c r="BE45" s="3114">
        <v>247.98</v>
      </c>
      <c r="BF45" s="3117">
        <v>180.41</v>
      </c>
      <c r="BG45" s="3117">
        <v>142.20000000000002</v>
      </c>
      <c r="BH45" s="3117">
        <v>265.40999999999997</v>
      </c>
      <c r="BI45" s="3117">
        <v>157.87</v>
      </c>
      <c r="BJ45" s="3118">
        <v>130.95999999999998</v>
      </c>
      <c r="BK45" s="3117">
        <v>47.29</v>
      </c>
      <c r="BL45" s="2061">
        <v>23.125837310000001</v>
      </c>
      <c r="BM45" s="2061">
        <v>26.678608779999998</v>
      </c>
      <c r="BN45" s="2061">
        <v>41.277028340000001</v>
      </c>
      <c r="BO45" s="2061">
        <v>60.718671349999994</v>
      </c>
      <c r="BP45" s="2061">
        <v>18.463402049999999</v>
      </c>
      <c r="BQ45" s="2061">
        <v>31.62</v>
      </c>
      <c r="BR45" s="2061">
        <v>49.75</v>
      </c>
      <c r="BS45" s="2061">
        <v>552.77</v>
      </c>
      <c r="BT45" s="2061">
        <v>88.93</v>
      </c>
      <c r="BU45" s="2061">
        <v>58.88</v>
      </c>
      <c r="BV45" s="2061">
        <v>42.94</v>
      </c>
      <c r="BW45" s="2062">
        <v>329.35999999999996</v>
      </c>
      <c r="BX45" s="3146" t="s">
        <v>2351</v>
      </c>
      <c r="BY45" s="3154">
        <v>46.22</v>
      </c>
      <c r="BZ45" s="3139">
        <v>0</v>
      </c>
      <c r="CA45" s="3155">
        <v>3.18914995</v>
      </c>
      <c r="CB45" s="3139">
        <v>2.6159919999999999</v>
      </c>
      <c r="CC45" s="3139">
        <v>23.023575910000002</v>
      </c>
      <c r="CD45" s="3155">
        <v>2.04144981</v>
      </c>
      <c r="CE45" s="1130">
        <v>45.76</v>
      </c>
      <c r="CF45" s="1130">
        <v>0</v>
      </c>
      <c r="CG45" s="2643">
        <v>40.639230509999997</v>
      </c>
      <c r="CH45" s="1130">
        <v>18.31146966</v>
      </c>
      <c r="CI45" s="1130">
        <v>31.507353780000003</v>
      </c>
      <c r="CJ45" s="2643">
        <v>12.731425199999999</v>
      </c>
      <c r="CK45" s="3139">
        <v>93.481109529999998</v>
      </c>
      <c r="CL45" s="3155">
        <v>0</v>
      </c>
      <c r="CM45" s="3155">
        <v>0</v>
      </c>
      <c r="CN45" s="3139">
        <v>1.49720272</v>
      </c>
      <c r="CO45" s="3139">
        <v>20.859629999999999</v>
      </c>
      <c r="CP45" s="3155">
        <v>0.33293499999999998</v>
      </c>
      <c r="CQ45" s="3139">
        <v>45.655379079999996</v>
      </c>
      <c r="CR45" s="3139">
        <v>25.018313819999999</v>
      </c>
      <c r="CS45" s="3155">
        <v>33.110217679999998</v>
      </c>
      <c r="CT45" s="3155">
        <v>19.733682089999999</v>
      </c>
      <c r="CU45" s="3155">
        <v>26.066046670000002</v>
      </c>
      <c r="CV45" s="3155">
        <v>5.2915204999999998</v>
      </c>
      <c r="CW45" s="3135" t="s">
        <v>2375</v>
      </c>
      <c r="CX45" s="1615">
        <v>53.168811390000002</v>
      </c>
      <c r="CY45" s="3155">
        <v>14.350399019999999</v>
      </c>
      <c r="CZ45" s="3155">
        <v>50.593479509999995</v>
      </c>
      <c r="DA45" s="3155">
        <v>14.346978250000001</v>
      </c>
      <c r="DB45" s="3155">
        <v>33.607824870000002</v>
      </c>
      <c r="DC45" s="3155">
        <v>4.3631040000000003E-2</v>
      </c>
      <c r="DD45" s="3155">
        <v>53.614806299999998</v>
      </c>
      <c r="DE45" s="3155">
        <v>23.552997340000001</v>
      </c>
      <c r="DF45" s="3155">
        <v>48.764313710000003</v>
      </c>
      <c r="DG45" s="3155">
        <v>2.1534792899999999</v>
      </c>
      <c r="DH45" s="3155">
        <v>49.290841799999995</v>
      </c>
      <c r="DI45" s="3155">
        <v>7.6580772399999999</v>
      </c>
      <c r="DJ45" s="3155">
        <v>50.805484200000002</v>
      </c>
      <c r="DK45" s="3155">
        <v>19.986945980000002</v>
      </c>
      <c r="DL45" s="3155">
        <v>54.578564569999998</v>
      </c>
      <c r="DM45" s="3155">
        <v>23.640090019999999</v>
      </c>
      <c r="DN45" s="3155">
        <v>40.64727328</v>
      </c>
      <c r="DO45" s="3155">
        <v>0.17408426999999999</v>
      </c>
      <c r="DP45" s="3155">
        <v>19.63904892</v>
      </c>
      <c r="DQ45" s="3155">
        <v>97.391642210000001</v>
      </c>
      <c r="DR45" s="3155">
        <v>46.25623349</v>
      </c>
      <c r="DS45" s="3155">
        <v>8.6282201399999998</v>
      </c>
      <c r="DT45" s="3155">
        <v>40.664800659999997</v>
      </c>
      <c r="DU45" s="3155">
        <v>20.0810472</v>
      </c>
      <c r="DV45" s="3135" t="s">
        <v>2378</v>
      </c>
      <c r="DW45" s="1613">
        <v>0</v>
      </c>
      <c r="DX45" s="3156">
        <v>0</v>
      </c>
      <c r="DY45" s="3156">
        <v>0</v>
      </c>
      <c r="DZ45" s="3156">
        <v>0</v>
      </c>
      <c r="EA45" s="3156">
        <v>0</v>
      </c>
      <c r="EB45" s="3156"/>
      <c r="EC45" s="3156"/>
      <c r="ED45" s="3156"/>
      <c r="EE45" s="3156"/>
      <c r="EF45" s="3156"/>
      <c r="EG45" s="3156"/>
      <c r="EH45" s="3156"/>
      <c r="EI45" s="3135" t="s">
        <v>2383</v>
      </c>
      <c r="EJ45" s="3156"/>
      <c r="EK45" s="3156">
        <v>129.19999999999999</v>
      </c>
      <c r="EL45" s="3156">
        <v>122.384655</v>
      </c>
      <c r="EM45" s="3156">
        <v>125.55</v>
      </c>
      <c r="EN45" s="3156">
        <v>143.4</v>
      </c>
      <c r="EO45" s="3156">
        <v>109.45877182</v>
      </c>
      <c r="EP45" s="3156">
        <v>153.89500000000001</v>
      </c>
      <c r="EQ45" s="3156">
        <v>137.92653859000001</v>
      </c>
      <c r="ER45" s="3156">
        <v>130.32851052999999</v>
      </c>
    </row>
    <row r="46" spans="1:148" ht="20.25" customHeight="1">
      <c r="A46" s="3126" t="s">
        <v>2384</v>
      </c>
      <c r="B46" s="3127">
        <v>162.69</v>
      </c>
      <c r="C46" s="3128">
        <v>128.78</v>
      </c>
      <c r="D46" s="3128">
        <v>19.329999999999998</v>
      </c>
      <c r="E46" s="3128">
        <v>111.1</v>
      </c>
      <c r="F46" s="3128">
        <v>55.92</v>
      </c>
      <c r="G46" s="3128">
        <v>99.1</v>
      </c>
      <c r="H46" s="3128">
        <v>229.32</v>
      </c>
      <c r="I46" s="3128">
        <v>84.28</v>
      </c>
      <c r="J46" s="3128">
        <v>1.57</v>
      </c>
      <c r="K46" s="3128">
        <v>56.15</v>
      </c>
      <c r="L46" s="3128">
        <v>50.25</v>
      </c>
      <c r="M46" s="3128">
        <v>53.2</v>
      </c>
      <c r="N46" s="3128">
        <v>65.77</v>
      </c>
      <c r="O46" s="3128">
        <v>51.28</v>
      </c>
      <c r="P46" s="3128">
        <v>78.22</v>
      </c>
      <c r="Q46" s="3128">
        <v>90.72</v>
      </c>
      <c r="R46" s="3128">
        <v>63.4</v>
      </c>
      <c r="S46" s="3128">
        <v>53.96</v>
      </c>
      <c r="T46" s="3128">
        <v>86.77</v>
      </c>
      <c r="U46" s="3128">
        <v>0</v>
      </c>
      <c r="V46" s="3128">
        <v>75.83</v>
      </c>
      <c r="W46" s="3128">
        <v>75.42</v>
      </c>
      <c r="X46" s="3128">
        <v>47.03</v>
      </c>
      <c r="Y46" s="3129">
        <v>5.95</v>
      </c>
      <c r="Z46" s="3126" t="s">
        <v>2384</v>
      </c>
      <c r="AA46" s="3197" t="s">
        <v>2385</v>
      </c>
      <c r="AB46" s="3131">
        <v>41.68</v>
      </c>
      <c r="AC46" s="3131">
        <v>83.67</v>
      </c>
      <c r="AD46" s="3131">
        <v>83.75</v>
      </c>
      <c r="AE46" s="3131">
        <v>111.37</v>
      </c>
      <c r="AF46" s="3131">
        <v>177.53</v>
      </c>
      <c r="AG46" s="3131">
        <v>132.30000000000001</v>
      </c>
      <c r="AH46" s="3131">
        <v>100.13</v>
      </c>
      <c r="AI46" s="3131">
        <v>170.08</v>
      </c>
      <c r="AJ46" s="3131">
        <v>74.790000000000006</v>
      </c>
      <c r="AK46" s="3131">
        <v>103.78</v>
      </c>
      <c r="AL46" s="3131">
        <v>82.21</v>
      </c>
      <c r="AM46" s="3131">
        <v>96.265000000000001</v>
      </c>
      <c r="AN46" s="3131">
        <v>135.25</v>
      </c>
      <c r="AO46" s="3131">
        <v>126.63</v>
      </c>
      <c r="AP46" s="3142">
        <v>125.28</v>
      </c>
      <c r="AQ46" s="3142">
        <v>147.65</v>
      </c>
      <c r="AR46" s="3142">
        <v>216.45</v>
      </c>
      <c r="AS46" s="3142">
        <v>118.33</v>
      </c>
      <c r="AT46" s="3142">
        <v>117.4</v>
      </c>
      <c r="AU46" s="3142">
        <v>99.19</v>
      </c>
      <c r="AV46" s="3198">
        <v>118.2</v>
      </c>
      <c r="AW46" s="3199">
        <v>162.63999999999999</v>
      </c>
      <c r="AX46" s="3200">
        <v>146.99</v>
      </c>
      <c r="AY46" s="3126" t="s">
        <v>2384</v>
      </c>
      <c r="AZ46" s="3201">
        <v>79.33</v>
      </c>
      <c r="BA46" s="3199">
        <v>94.51</v>
      </c>
      <c r="BB46" s="3199">
        <v>147.72999999999999</v>
      </c>
      <c r="BC46" s="3199">
        <v>138.59</v>
      </c>
      <c r="BD46" s="3199">
        <v>132.75</v>
      </c>
      <c r="BE46" s="3199">
        <v>244.57</v>
      </c>
      <c r="BF46" s="3133">
        <v>174.87</v>
      </c>
      <c r="BG46" s="3133">
        <v>138.4</v>
      </c>
      <c r="BH46" s="3133">
        <v>154.34</v>
      </c>
      <c r="BI46" s="3133">
        <v>134.01</v>
      </c>
      <c r="BJ46" s="3134">
        <v>127.57</v>
      </c>
      <c r="BK46" s="3133">
        <v>44.55</v>
      </c>
      <c r="BL46" s="2061">
        <v>21.58210699</v>
      </c>
      <c r="BM46" s="2061">
        <v>25.063228969999997</v>
      </c>
      <c r="BN46" s="2061">
        <v>34.167028340000002</v>
      </c>
      <c r="BO46" s="2061">
        <v>57.478845999999997</v>
      </c>
      <c r="BP46" s="2061">
        <v>12.47650823</v>
      </c>
      <c r="BQ46" s="2061">
        <v>29.91</v>
      </c>
      <c r="BR46" s="2061">
        <v>46.59</v>
      </c>
      <c r="BS46" s="2061">
        <v>550.38</v>
      </c>
      <c r="BT46" s="2061">
        <v>23.84</v>
      </c>
      <c r="BU46" s="2061">
        <v>53.82</v>
      </c>
      <c r="BV46" s="2061">
        <v>36.39</v>
      </c>
      <c r="BW46" s="2062">
        <v>327.71</v>
      </c>
      <c r="BX46" s="3135" t="s">
        <v>2386</v>
      </c>
      <c r="BY46" s="3154"/>
      <c r="BZ46" s="3139"/>
      <c r="CA46" s="3155"/>
      <c r="CB46" s="3139"/>
      <c r="CC46" s="3139"/>
      <c r="CD46" s="3155"/>
      <c r="CE46" s="1130"/>
      <c r="CF46" s="1130">
        <v>0</v>
      </c>
      <c r="CG46" s="2643">
        <v>0</v>
      </c>
      <c r="CH46" s="1130">
        <v>0</v>
      </c>
      <c r="CI46" s="1130"/>
      <c r="CJ46" s="2643"/>
      <c r="CK46" s="3139">
        <v>0</v>
      </c>
      <c r="CL46" s="3139">
        <v>0</v>
      </c>
      <c r="CM46" s="3155">
        <v>0</v>
      </c>
      <c r="CN46" s="3139">
        <v>0</v>
      </c>
      <c r="CO46" s="3139">
        <v>0</v>
      </c>
      <c r="CP46" s="3155">
        <v>0</v>
      </c>
      <c r="CQ46" s="3139">
        <v>0</v>
      </c>
      <c r="CR46" s="3139">
        <v>0</v>
      </c>
      <c r="CS46" s="3155">
        <v>0</v>
      </c>
      <c r="CT46" s="3155">
        <v>0</v>
      </c>
      <c r="CU46" s="3155"/>
      <c r="CV46" s="3155"/>
      <c r="CW46" s="3135" t="s">
        <v>2378</v>
      </c>
      <c r="CX46" s="1615"/>
      <c r="CY46" s="3155"/>
      <c r="CZ46" s="3155">
        <v>50.593479509999995</v>
      </c>
      <c r="DA46" s="3155">
        <v>13.229762470000001</v>
      </c>
      <c r="DB46" s="3155">
        <v>20.622602430000001</v>
      </c>
      <c r="DC46" s="3155"/>
      <c r="DD46" s="3155"/>
      <c r="DE46" s="3155"/>
      <c r="DF46" s="3155"/>
      <c r="DG46" s="3155"/>
      <c r="DH46" s="3155"/>
      <c r="DI46" s="3155"/>
      <c r="DJ46" s="3155">
        <v>0</v>
      </c>
      <c r="DK46" s="3155">
        <v>0</v>
      </c>
      <c r="DL46" s="3155">
        <v>0</v>
      </c>
      <c r="DM46" s="3155">
        <v>0</v>
      </c>
      <c r="DN46" s="3155">
        <v>0</v>
      </c>
      <c r="DO46" s="3155">
        <v>0</v>
      </c>
      <c r="DP46" s="3155">
        <v>0</v>
      </c>
      <c r="DQ46" s="3155">
        <v>0</v>
      </c>
      <c r="DR46" s="3155"/>
      <c r="DS46" s="3155"/>
      <c r="DT46" s="3155"/>
      <c r="DU46" s="3155"/>
      <c r="DV46" s="3135" t="s">
        <v>2381</v>
      </c>
      <c r="DW46" s="1613">
        <v>0</v>
      </c>
      <c r="DX46" s="3156">
        <v>0</v>
      </c>
      <c r="DY46" s="3156">
        <v>0</v>
      </c>
      <c r="DZ46" s="3156">
        <v>0</v>
      </c>
      <c r="EA46" s="3156">
        <v>0</v>
      </c>
      <c r="EB46" s="3156"/>
      <c r="EC46" s="3156"/>
      <c r="ED46" s="3156"/>
      <c r="EE46" s="3156"/>
      <c r="EF46" s="3156"/>
      <c r="EG46" s="3156"/>
      <c r="EH46" s="3156"/>
      <c r="EI46" s="3135" t="s">
        <v>2372</v>
      </c>
      <c r="EJ46" s="3156">
        <v>74.734681319999993</v>
      </c>
      <c r="EK46" s="3156">
        <v>66.189702949999997</v>
      </c>
      <c r="EL46" s="3156">
        <v>89.954738069999991</v>
      </c>
      <c r="EM46" s="3156">
        <v>35.850996689999995</v>
      </c>
      <c r="EN46" s="3156">
        <v>95.285013550000002</v>
      </c>
      <c r="EO46" s="3156">
        <v>32.529195139999999</v>
      </c>
      <c r="EP46" s="3156">
        <v>76.937451060000001</v>
      </c>
      <c r="EQ46" s="3156">
        <v>33.810422430000003</v>
      </c>
      <c r="ER46" s="3156">
        <v>38.633655220000001</v>
      </c>
    </row>
    <row r="47" spans="1:148" ht="20.25" customHeight="1">
      <c r="A47" s="3126" t="s">
        <v>2387</v>
      </c>
      <c r="B47" s="3127">
        <v>2.74</v>
      </c>
      <c r="C47" s="3128">
        <v>0.82</v>
      </c>
      <c r="D47" s="3128">
        <v>0.15</v>
      </c>
      <c r="E47" s="3128">
        <v>0.11</v>
      </c>
      <c r="F47" s="3128">
        <v>0.65</v>
      </c>
      <c r="G47" s="3128">
        <v>1.1599999999999999</v>
      </c>
      <c r="H47" s="3128">
        <v>0.02</v>
      </c>
      <c r="I47" s="3128">
        <v>0.09</v>
      </c>
      <c r="J47" s="3128">
        <v>0.03</v>
      </c>
      <c r="K47" s="3128">
        <v>0.1</v>
      </c>
      <c r="L47" s="3128">
        <v>0.04</v>
      </c>
      <c r="M47" s="3128">
        <v>0</v>
      </c>
      <c r="N47" s="3128">
        <v>15.16</v>
      </c>
      <c r="O47" s="3128">
        <v>0.08</v>
      </c>
      <c r="P47" s="3128">
        <v>7.0000000000000007E-2</v>
      </c>
      <c r="Q47" s="3128">
        <v>0.14000000000000001</v>
      </c>
      <c r="R47" s="3128">
        <v>0.04</v>
      </c>
      <c r="S47" s="3128">
        <v>0</v>
      </c>
      <c r="T47" s="3128">
        <v>0</v>
      </c>
      <c r="U47" s="3128">
        <v>0</v>
      </c>
      <c r="V47" s="3128">
        <v>0</v>
      </c>
      <c r="W47" s="3128">
        <v>0.6</v>
      </c>
      <c r="X47" s="3128">
        <v>0.17</v>
      </c>
      <c r="Y47" s="3129">
        <v>0.53</v>
      </c>
      <c r="Z47" s="3126" t="s">
        <v>2387</v>
      </c>
      <c r="AA47" s="3130">
        <v>0.76</v>
      </c>
      <c r="AB47" s="3131">
        <v>0</v>
      </c>
      <c r="AC47" s="3131">
        <v>0</v>
      </c>
      <c r="AD47" s="3131">
        <v>0.4</v>
      </c>
      <c r="AE47" s="3131">
        <v>0.22</v>
      </c>
      <c r="AF47" s="3131">
        <v>0.23</v>
      </c>
      <c r="AG47" s="3131">
        <v>0.46</v>
      </c>
      <c r="AH47" s="3131">
        <v>0.65</v>
      </c>
      <c r="AI47" s="3131">
        <v>0.45</v>
      </c>
      <c r="AJ47" s="3131">
        <v>1.85</v>
      </c>
      <c r="AK47" s="3131">
        <v>2.59</v>
      </c>
      <c r="AL47" s="3131">
        <v>2.54</v>
      </c>
      <c r="AM47" s="3131">
        <v>2.2959999999999998</v>
      </c>
      <c r="AN47" s="3131">
        <v>1.84</v>
      </c>
      <c r="AO47" s="3131">
        <v>2.87</v>
      </c>
      <c r="AP47" s="3142">
        <v>0.77</v>
      </c>
      <c r="AQ47" s="3142">
        <v>10.79</v>
      </c>
      <c r="AR47" s="3142">
        <v>5.67</v>
      </c>
      <c r="AS47" s="3142">
        <v>2.19</v>
      </c>
      <c r="AT47" s="3142">
        <v>0</v>
      </c>
      <c r="AU47" s="3147">
        <v>0</v>
      </c>
      <c r="AV47" s="3198">
        <v>4.9800000000000004</v>
      </c>
      <c r="AW47" s="3199">
        <v>2.59</v>
      </c>
      <c r="AX47" s="3200">
        <v>2.87</v>
      </c>
      <c r="AY47" s="3126" t="s">
        <v>2387</v>
      </c>
      <c r="AZ47" s="3201">
        <v>2.0299999999999998</v>
      </c>
      <c r="BA47" s="3199">
        <v>1.6</v>
      </c>
      <c r="BB47" s="3199">
        <v>0.51</v>
      </c>
      <c r="BC47" s="3199">
        <v>1.74</v>
      </c>
      <c r="BD47" s="3199">
        <v>2.37</v>
      </c>
      <c r="BE47" s="3199">
        <v>3.41</v>
      </c>
      <c r="BF47" s="3133">
        <v>5.54</v>
      </c>
      <c r="BG47" s="3133">
        <v>3.8</v>
      </c>
      <c r="BH47" s="3133">
        <v>111.07</v>
      </c>
      <c r="BI47" s="3133">
        <v>23.86</v>
      </c>
      <c r="BJ47" s="3134">
        <v>3.39</v>
      </c>
      <c r="BK47" s="3133">
        <v>2.74</v>
      </c>
      <c r="BL47" s="2061">
        <v>1.5437303200000001</v>
      </c>
      <c r="BM47" s="2061">
        <v>1.6153798100000001</v>
      </c>
      <c r="BN47" s="1276">
        <v>7.11</v>
      </c>
      <c r="BO47" s="2061">
        <v>3.2398253500000003</v>
      </c>
      <c r="BP47" s="2061">
        <v>5.9868938200000006</v>
      </c>
      <c r="BQ47" s="1276">
        <v>1.71</v>
      </c>
      <c r="BR47" s="1276">
        <v>3.16</v>
      </c>
      <c r="BS47" s="1276">
        <v>2.39</v>
      </c>
      <c r="BT47" s="1276">
        <v>65.09</v>
      </c>
      <c r="BU47" s="1276">
        <v>5.0599999999999996</v>
      </c>
      <c r="BV47" s="1276">
        <v>6.55</v>
      </c>
      <c r="BW47" s="1277">
        <v>1.65</v>
      </c>
      <c r="BX47" s="3151" t="s">
        <v>2388</v>
      </c>
      <c r="BY47" s="2586">
        <v>135.55000000000001</v>
      </c>
      <c r="BZ47" s="1130">
        <v>0</v>
      </c>
      <c r="CA47" s="2587">
        <v>0</v>
      </c>
      <c r="CB47" s="1130">
        <v>0</v>
      </c>
      <c r="CC47" s="1130">
        <v>0</v>
      </c>
      <c r="CD47" s="2587">
        <v>0</v>
      </c>
      <c r="CE47" s="1130">
        <v>0</v>
      </c>
      <c r="CF47" s="1130">
        <v>0</v>
      </c>
      <c r="CG47" s="2643">
        <v>0</v>
      </c>
      <c r="CH47" s="1130">
        <v>0</v>
      </c>
      <c r="CI47" s="1130">
        <v>0</v>
      </c>
      <c r="CJ47" s="2643">
        <v>0</v>
      </c>
      <c r="CK47" s="1130"/>
      <c r="CL47" s="1130"/>
      <c r="CM47" s="2587"/>
      <c r="CN47" s="1130"/>
      <c r="CO47" s="1130"/>
      <c r="CP47" s="2587"/>
      <c r="CQ47" s="1130"/>
      <c r="CR47" s="1130"/>
      <c r="CS47" s="2587"/>
      <c r="CT47" s="2587"/>
      <c r="CU47" s="2587"/>
      <c r="CV47" s="2587"/>
      <c r="CW47" s="3135" t="s">
        <v>2381</v>
      </c>
      <c r="CX47" s="1615"/>
      <c r="CY47" s="3155"/>
      <c r="CZ47" s="3155"/>
      <c r="DA47" s="3155"/>
      <c r="DB47" s="3155"/>
      <c r="DC47" s="3155"/>
      <c r="DD47" s="3155"/>
      <c r="DE47" s="3155"/>
      <c r="DF47" s="3155"/>
      <c r="DG47" s="3155"/>
      <c r="DH47" s="3155"/>
      <c r="DI47" s="3155"/>
      <c r="DJ47" s="3155">
        <v>0</v>
      </c>
      <c r="DK47" s="3155">
        <v>0</v>
      </c>
      <c r="DL47" s="3155">
        <v>0</v>
      </c>
      <c r="DM47" s="3155">
        <v>0</v>
      </c>
      <c r="DN47" s="3155">
        <v>0</v>
      </c>
      <c r="DO47" s="3155">
        <v>0</v>
      </c>
      <c r="DP47" s="3155">
        <v>0</v>
      </c>
      <c r="DQ47" s="3155">
        <v>0</v>
      </c>
      <c r="DR47" s="3155"/>
      <c r="DS47" s="3155"/>
      <c r="DT47" s="3155"/>
      <c r="DU47" s="3155"/>
      <c r="DV47" s="3146" t="s">
        <v>2351</v>
      </c>
      <c r="DW47" s="1613">
        <v>31.92107768</v>
      </c>
      <c r="DX47" s="3156">
        <v>90.305064720000004</v>
      </c>
      <c r="DY47" s="3156">
        <v>80.97194454000001</v>
      </c>
      <c r="DZ47" s="3156">
        <v>24.766423669999998</v>
      </c>
      <c r="EA47" s="3156">
        <v>148.11774384999998</v>
      </c>
      <c r="EB47" s="3156">
        <v>29.582490440000001</v>
      </c>
      <c r="EC47" s="3156">
        <v>555.91040889999999</v>
      </c>
      <c r="ED47" s="3156">
        <v>203.16099496999999</v>
      </c>
      <c r="EE47" s="3156">
        <v>90.901240270000002</v>
      </c>
      <c r="EF47" s="3156">
        <v>26.445585940000001</v>
      </c>
      <c r="EG47" s="3156">
        <v>147.59819654</v>
      </c>
      <c r="EH47" s="3156">
        <v>20.453990940000001</v>
      </c>
      <c r="EI47" s="3135" t="s">
        <v>2375</v>
      </c>
      <c r="EJ47" s="3156">
        <v>67.553359349999994</v>
      </c>
      <c r="EK47" s="3156">
        <v>196.43355030000001</v>
      </c>
      <c r="EL47" s="3156">
        <v>95.753594480000004</v>
      </c>
      <c r="EM47" s="3156">
        <v>56.22275595</v>
      </c>
      <c r="EN47" s="3156">
        <v>189.66923151</v>
      </c>
      <c r="EO47" s="3156">
        <v>18.573944050000001</v>
      </c>
      <c r="EP47" s="3156">
        <v>126.01095487000001</v>
      </c>
      <c r="EQ47" s="3156">
        <v>199.75625668999999</v>
      </c>
      <c r="ER47" s="3156">
        <v>160.00508051</v>
      </c>
    </row>
    <row r="48" spans="1:148" ht="20.25" customHeight="1">
      <c r="A48" s="3202"/>
      <c r="B48" s="3127"/>
      <c r="C48" s="3128"/>
      <c r="D48" s="3128"/>
      <c r="E48" s="3128"/>
      <c r="F48" s="3128"/>
      <c r="G48" s="3128"/>
      <c r="H48" s="3128"/>
      <c r="I48" s="3128"/>
      <c r="J48" s="3128"/>
      <c r="K48" s="3128"/>
      <c r="L48" s="3128"/>
      <c r="M48" s="3128"/>
      <c r="N48" s="3128"/>
      <c r="O48" s="3128"/>
      <c r="P48" s="3128"/>
      <c r="Q48" s="3128"/>
      <c r="R48" s="3128"/>
      <c r="S48" s="3128"/>
      <c r="T48" s="3128"/>
      <c r="U48" s="3128"/>
      <c r="V48" s="3128"/>
      <c r="W48" s="3128"/>
      <c r="X48" s="3128"/>
      <c r="Y48" s="3129"/>
      <c r="Z48" s="3202"/>
      <c r="AA48" s="3130"/>
      <c r="AB48" s="3131"/>
      <c r="AC48" s="3131"/>
      <c r="AD48" s="3131"/>
      <c r="AE48" s="3131"/>
      <c r="AF48" s="3131"/>
      <c r="AG48" s="3131"/>
      <c r="AH48" s="3131"/>
      <c r="AI48" s="3131"/>
      <c r="AJ48" s="3131"/>
      <c r="AK48" s="3131"/>
      <c r="AL48" s="3131"/>
      <c r="AM48" s="3131"/>
      <c r="AN48" s="3131"/>
      <c r="AO48" s="3131"/>
      <c r="AP48" s="3142"/>
      <c r="AQ48" s="3142"/>
      <c r="AR48" s="3142"/>
      <c r="AS48" s="3142"/>
      <c r="AT48" s="3142"/>
      <c r="AU48" s="3147"/>
      <c r="AV48" s="3198"/>
      <c r="AW48" s="3199"/>
      <c r="AX48" s="3200"/>
      <c r="AY48" s="3202"/>
      <c r="AZ48" s="3201"/>
      <c r="BA48" s="3199"/>
      <c r="BB48" s="3199"/>
      <c r="BC48" s="3199"/>
      <c r="BD48" s="3199"/>
      <c r="BE48" s="3199"/>
      <c r="BF48" s="3133"/>
      <c r="BG48" s="3133"/>
      <c r="BH48" s="3133"/>
      <c r="BI48" s="3133"/>
      <c r="BJ48" s="3134"/>
      <c r="BK48" s="3133"/>
      <c r="BL48" s="1276"/>
      <c r="BM48" s="1276"/>
      <c r="BN48" s="1276"/>
      <c r="BO48" s="1276"/>
      <c r="BP48" s="1276"/>
      <c r="BQ48" s="1276"/>
      <c r="BR48" s="1276"/>
      <c r="BS48" s="1276"/>
      <c r="BT48" s="1276"/>
      <c r="BU48" s="1276"/>
      <c r="BV48" s="1276"/>
      <c r="BW48" s="1277"/>
      <c r="BX48" s="3151" t="s">
        <v>2389</v>
      </c>
      <c r="BY48" s="2586">
        <v>3.6695221299999998</v>
      </c>
      <c r="BZ48" s="1130">
        <v>2.0221074699999999</v>
      </c>
      <c r="CA48" s="2587">
        <v>9.7570371900000001</v>
      </c>
      <c r="CB48" s="1130">
        <v>12.787723640000001</v>
      </c>
      <c r="CC48" s="1130">
        <v>4.2662392899999997</v>
      </c>
      <c r="CD48" s="2587">
        <v>10.01852744</v>
      </c>
      <c r="CE48" s="3139">
        <v>1.3169633799999998</v>
      </c>
      <c r="CF48" s="3139">
        <v>10.946429999999999</v>
      </c>
      <c r="CG48" s="3140">
        <v>0.94673069999999993</v>
      </c>
      <c r="CH48" s="3139"/>
      <c r="CI48" s="3139">
        <v>6.1438810799999999</v>
      </c>
      <c r="CJ48" s="3140">
        <v>6.4848443899999992</v>
      </c>
      <c r="CK48" s="1130">
        <v>12.66124724</v>
      </c>
      <c r="CL48" s="1130">
        <v>53.996816559999999</v>
      </c>
      <c r="CM48" s="2587">
        <v>6.8836413299999997</v>
      </c>
      <c r="CN48" s="1130">
        <v>3.0522397300000002</v>
      </c>
      <c r="CO48" s="1130">
        <v>1.7289010900000001</v>
      </c>
      <c r="CP48" s="2587">
        <v>12.676025839999999</v>
      </c>
      <c r="CQ48" s="1130">
        <v>3.9893403799999998</v>
      </c>
      <c r="CR48" s="1130">
        <v>9.3512640299999994</v>
      </c>
      <c r="CS48" s="2587">
        <v>0.74334621999999995</v>
      </c>
      <c r="CT48" s="2587">
        <v>10.44845143</v>
      </c>
      <c r="CU48" s="2587">
        <v>7.1530438299999997</v>
      </c>
      <c r="CV48" s="2587">
        <v>1.6061838400000001</v>
      </c>
      <c r="CW48" s="3146" t="s">
        <v>2351</v>
      </c>
      <c r="CX48" s="3154">
        <v>53.168811390000002</v>
      </c>
      <c r="CY48" s="3155">
        <v>14.350399019999999</v>
      </c>
      <c r="CZ48" s="3155"/>
      <c r="DA48" s="3155">
        <v>1.11721578</v>
      </c>
      <c r="DB48" s="3155">
        <v>12.985222439999999</v>
      </c>
      <c r="DC48" s="3155">
        <v>4.3631040000000003E-2</v>
      </c>
      <c r="DD48" s="3155">
        <v>53.614806299999998</v>
      </c>
      <c r="DE48" s="3155">
        <v>23.552997340000001</v>
      </c>
      <c r="DF48" s="3155">
        <v>48.764313710000003</v>
      </c>
      <c r="DG48" s="3155">
        <v>2.1534792899999999</v>
      </c>
      <c r="DH48" s="3155">
        <v>49.290841799999995</v>
      </c>
      <c r="DI48" s="3155">
        <v>7.6580772399999999</v>
      </c>
      <c r="DJ48" s="3155">
        <v>50.805484200000002</v>
      </c>
      <c r="DK48" s="3155">
        <v>19.986945980000002</v>
      </c>
      <c r="DL48" s="3155">
        <v>54.578564569999998</v>
      </c>
      <c r="DM48" s="3155">
        <v>23.640090019999999</v>
      </c>
      <c r="DN48" s="3155">
        <v>40.64727328</v>
      </c>
      <c r="DO48" s="3155">
        <v>0.17408426999999999</v>
      </c>
      <c r="DP48" s="3155">
        <v>19.63904892</v>
      </c>
      <c r="DQ48" s="3155">
        <v>97.391642210000001</v>
      </c>
      <c r="DR48" s="3155">
        <v>46.25623349</v>
      </c>
      <c r="DS48" s="3155">
        <v>8.6282201399999998</v>
      </c>
      <c r="DT48" s="3155">
        <v>40.664800659999997</v>
      </c>
      <c r="DU48" s="3155">
        <v>20.0810472</v>
      </c>
      <c r="DV48" s="3135" t="s">
        <v>2386</v>
      </c>
      <c r="DW48" s="3152">
        <v>0</v>
      </c>
      <c r="DX48" s="3153">
        <v>0</v>
      </c>
      <c r="DY48" s="3153">
        <v>0</v>
      </c>
      <c r="DZ48" s="3153"/>
      <c r="EA48" s="3153"/>
      <c r="EB48" s="3153"/>
      <c r="EC48" s="3153"/>
      <c r="ED48" s="3153"/>
      <c r="EE48" s="3153"/>
      <c r="EF48" s="3153"/>
      <c r="EG48" s="3153"/>
      <c r="EH48" s="3153"/>
      <c r="EI48" s="3135" t="s">
        <v>2378</v>
      </c>
      <c r="EJ48" s="3156">
        <v>0</v>
      </c>
      <c r="EK48" s="3156">
        <v>0</v>
      </c>
      <c r="EL48" s="3156">
        <v>0</v>
      </c>
      <c r="EM48" s="3156">
        <v>0</v>
      </c>
      <c r="EN48" s="3156">
        <v>0</v>
      </c>
      <c r="EO48" s="3156">
        <v>0</v>
      </c>
      <c r="EP48" s="3156">
        <v>0</v>
      </c>
      <c r="EQ48" s="3156">
        <v>0</v>
      </c>
      <c r="ER48" s="3156">
        <v>0</v>
      </c>
    </row>
    <row r="49" spans="1:148" ht="20.25" customHeight="1">
      <c r="A49" s="3108" t="s">
        <v>2390</v>
      </c>
      <c r="B49" s="3109">
        <v>3007.58</v>
      </c>
      <c r="C49" s="3110">
        <v>2304.88</v>
      </c>
      <c r="D49" s="3110">
        <v>2536.31</v>
      </c>
      <c r="E49" s="3110">
        <v>1664.84</v>
      </c>
      <c r="F49" s="3110">
        <v>-1860.2</v>
      </c>
      <c r="G49" s="3110">
        <v>102.13</v>
      </c>
      <c r="H49" s="3110">
        <v>300.32000000000062</v>
      </c>
      <c r="I49" s="3110">
        <v>1401.03</v>
      </c>
      <c r="J49" s="3110">
        <v>980.03</v>
      </c>
      <c r="K49" s="3110">
        <v>-2494.92</v>
      </c>
      <c r="L49" s="3110">
        <v>-1013.34</v>
      </c>
      <c r="M49" s="3110">
        <v>-4643.83</v>
      </c>
      <c r="N49" s="3110">
        <v>-2435.63</v>
      </c>
      <c r="O49" s="3110">
        <v>-2027.9</v>
      </c>
      <c r="P49" s="3110">
        <v>-1067.53</v>
      </c>
      <c r="Q49" s="3110">
        <v>-856.6</v>
      </c>
      <c r="R49" s="3110">
        <v>-1318.03</v>
      </c>
      <c r="S49" s="3110">
        <v>-1600.91</v>
      </c>
      <c r="T49" s="3110">
        <v>-420.9</v>
      </c>
      <c r="U49" s="3110">
        <v>-1917.54</v>
      </c>
      <c r="V49" s="3110">
        <v>1406.51</v>
      </c>
      <c r="W49" s="3110">
        <v>-459.55</v>
      </c>
      <c r="X49" s="3110">
        <v>-56.05</v>
      </c>
      <c r="Y49" s="3111">
        <v>2.73</v>
      </c>
      <c r="Z49" s="3108" t="s">
        <v>2390</v>
      </c>
      <c r="AA49" s="3112">
        <v>105.46000000000004</v>
      </c>
      <c r="AB49" s="3113">
        <v>-491.12999999999965</v>
      </c>
      <c r="AC49" s="3113">
        <v>-663.38099041999976</v>
      </c>
      <c r="AD49" s="3113">
        <v>-464.6024845899999</v>
      </c>
      <c r="AE49" s="3113">
        <v>-1208.7600000000002</v>
      </c>
      <c r="AF49" s="3113">
        <v>-1323.4099999999994</v>
      </c>
      <c r="AG49" s="3113">
        <v>-993.55981297000017</v>
      </c>
      <c r="AH49" s="3113">
        <v>-496.56242815999985</v>
      </c>
      <c r="AI49" s="3113">
        <v>-2377.2199999999989</v>
      </c>
      <c r="AJ49" s="3113">
        <v>-1124.1957267199996</v>
      </c>
      <c r="AK49" s="3113">
        <v>39.509999999999764</v>
      </c>
      <c r="AL49" s="3113">
        <v>-1074.2199999999998</v>
      </c>
      <c r="AM49" s="3113">
        <v>629.77000000000044</v>
      </c>
      <c r="AN49" s="3113">
        <v>396.00046898000028</v>
      </c>
      <c r="AO49" s="3113">
        <v>133.22302587000013</v>
      </c>
      <c r="AP49" s="3114">
        <v>-944.09882343999971</v>
      </c>
      <c r="AQ49" s="3114">
        <v>-761.03800827000032</v>
      </c>
      <c r="AR49" s="3114">
        <v>-410.04963593000139</v>
      </c>
      <c r="AS49" s="3114">
        <v>820.80000000000018</v>
      </c>
      <c r="AT49" s="3114">
        <v>122.51000000000022</v>
      </c>
      <c r="AU49" s="3114">
        <v>-764.34776122000039</v>
      </c>
      <c r="AV49" s="3114">
        <v>-430.65300000000025</v>
      </c>
      <c r="AW49" s="3114">
        <v>-826.24000000000069</v>
      </c>
      <c r="AX49" s="3115">
        <v>465.15999999999985</v>
      </c>
      <c r="AY49" s="3108" t="s">
        <v>2390</v>
      </c>
      <c r="AZ49" s="3116">
        <v>1361.2244147900005</v>
      </c>
      <c r="BA49" s="3114">
        <v>-356.11000000000013</v>
      </c>
      <c r="BB49" s="3114">
        <v>1354.1950000000002</v>
      </c>
      <c r="BC49" s="3114">
        <v>1488</v>
      </c>
      <c r="BD49" s="3114">
        <v>370.13000000000011</v>
      </c>
      <c r="BE49" s="3114">
        <v>-1402.19</v>
      </c>
      <c r="BF49" s="3117">
        <v>1125.3650000000002</v>
      </c>
      <c r="BG49" s="3117">
        <v>3156.8535858</v>
      </c>
      <c r="BH49" s="3117">
        <v>1081.13079165</v>
      </c>
      <c r="BI49" s="3117">
        <v>1615.9850000000004</v>
      </c>
      <c r="BJ49" s="3118">
        <v>477.93594758000017</v>
      </c>
      <c r="BK49" s="3117">
        <v>1257.29</v>
      </c>
      <c r="BL49" s="3117">
        <v>1782.6670473600002</v>
      </c>
      <c r="BM49" s="3117">
        <v>1577.6742450000006</v>
      </c>
      <c r="BN49" s="3117">
        <v>631.09600007000017</v>
      </c>
      <c r="BO49" s="3117">
        <v>-130.54641401000072</v>
      </c>
      <c r="BP49" s="3117">
        <v>-138.1799269600001</v>
      </c>
      <c r="BQ49" s="3117">
        <v>-2831.4481661299997</v>
      </c>
      <c r="BR49" s="3117">
        <v>887.02464503999909</v>
      </c>
      <c r="BS49" s="3117">
        <v>-334.97365408999985</v>
      </c>
      <c r="BT49" s="3117">
        <v>-1362.0495860000001</v>
      </c>
      <c r="BU49" s="3117">
        <v>-2.4309360000006563</v>
      </c>
      <c r="BV49" s="3117">
        <v>-712.38858589999927</v>
      </c>
      <c r="BW49" s="3118">
        <v>-609.25947546999987</v>
      </c>
      <c r="BX49" s="3159" t="s">
        <v>2391</v>
      </c>
      <c r="BY49" s="3160">
        <v>393.51244720000005</v>
      </c>
      <c r="BZ49" s="3161">
        <v>299.87035484</v>
      </c>
      <c r="CA49" s="3162">
        <v>241.87147392999998</v>
      </c>
      <c r="CB49" s="3161">
        <v>463.97392391999995</v>
      </c>
      <c r="CC49" s="3161">
        <v>575.11756761000004</v>
      </c>
      <c r="CD49" s="3162">
        <v>453.55107326000001</v>
      </c>
      <c r="CE49" s="3139">
        <v>281.47473924999997</v>
      </c>
      <c r="CF49" s="3139">
        <v>545.23727789000009</v>
      </c>
      <c r="CG49" s="3140">
        <v>623.42466316999992</v>
      </c>
      <c r="CH49" s="3139">
        <v>323.86076250999997</v>
      </c>
      <c r="CI49" s="3139">
        <v>610.91629893000004</v>
      </c>
      <c r="CJ49" s="3140">
        <v>693.21982445000003</v>
      </c>
      <c r="CK49" s="3161">
        <v>374.33810750999999</v>
      </c>
      <c r="CL49" s="3161">
        <v>281.59677188000001</v>
      </c>
      <c r="CM49" s="3162">
        <v>550.05202337999992</v>
      </c>
      <c r="CN49" s="3161">
        <v>118.26129671000001</v>
      </c>
      <c r="CO49" s="3161">
        <v>128.06332184999999</v>
      </c>
      <c r="CP49" s="3162">
        <v>395.05143310999995</v>
      </c>
      <c r="CQ49" s="3161">
        <v>459.62442418999996</v>
      </c>
      <c r="CR49" s="3161">
        <v>290.21742656999999</v>
      </c>
      <c r="CS49" s="3162">
        <v>521.40140106000001</v>
      </c>
      <c r="CT49" s="3162">
        <v>94.886702270000001</v>
      </c>
      <c r="CU49" s="3162">
        <v>163.37955456</v>
      </c>
      <c r="CV49" s="3162">
        <v>246.59615069</v>
      </c>
      <c r="CW49" s="3135" t="s">
        <v>2386</v>
      </c>
      <c r="CX49" s="3154"/>
      <c r="CY49" s="3155"/>
      <c r="CZ49" s="3155"/>
      <c r="DA49" s="3155"/>
      <c r="DB49" s="3155"/>
      <c r="DC49" s="3155"/>
      <c r="DD49" s="3155"/>
      <c r="DE49" s="3155"/>
      <c r="DF49" s="2587"/>
      <c r="DG49" s="2587"/>
      <c r="DH49" s="2587"/>
      <c r="DI49" s="2587"/>
      <c r="DJ49" s="2587">
        <v>0</v>
      </c>
      <c r="DK49" s="2587">
        <v>0</v>
      </c>
      <c r="DL49" s="2587">
        <v>0</v>
      </c>
      <c r="DM49" s="2587">
        <v>0</v>
      </c>
      <c r="DN49" s="2587">
        <v>0</v>
      </c>
      <c r="DO49" s="2587">
        <v>0</v>
      </c>
      <c r="DP49" s="2587">
        <v>0</v>
      </c>
      <c r="DQ49" s="2587">
        <v>0</v>
      </c>
      <c r="DR49" s="2587"/>
      <c r="DS49" s="2587"/>
      <c r="DT49" s="2587"/>
      <c r="DU49" s="2587"/>
      <c r="DV49" s="3151" t="s">
        <v>2392</v>
      </c>
      <c r="DW49" s="3152">
        <v>0</v>
      </c>
      <c r="DX49" s="3153">
        <v>0</v>
      </c>
      <c r="DY49" s="3153">
        <v>0</v>
      </c>
      <c r="DZ49" s="3153">
        <v>0</v>
      </c>
      <c r="EA49" s="3153">
        <v>0</v>
      </c>
      <c r="EB49" s="3153">
        <v>0</v>
      </c>
      <c r="EC49" s="3153"/>
      <c r="ED49" s="3153"/>
      <c r="EE49" s="3153"/>
      <c r="EF49" s="3153"/>
      <c r="EG49" s="3153"/>
      <c r="EH49" s="3153"/>
      <c r="EI49" s="3135" t="s">
        <v>2381</v>
      </c>
      <c r="EJ49" s="3156">
        <v>0</v>
      </c>
      <c r="EK49" s="3156">
        <v>0</v>
      </c>
      <c r="EL49" s="3156">
        <v>0</v>
      </c>
      <c r="EM49" s="3156">
        <v>0</v>
      </c>
      <c r="EN49" s="3156">
        <v>0</v>
      </c>
      <c r="EO49" s="3156">
        <v>0</v>
      </c>
      <c r="EP49" s="3156">
        <v>0</v>
      </c>
      <c r="EQ49" s="3156">
        <v>0</v>
      </c>
      <c r="ER49" s="3156">
        <v>0</v>
      </c>
    </row>
    <row r="50" spans="1:148" ht="20.25" customHeight="1" thickBot="1">
      <c r="A50" s="3108" t="s">
        <v>2393</v>
      </c>
      <c r="B50" s="3109">
        <v>5814.41</v>
      </c>
      <c r="C50" s="3110">
        <v>5761.67</v>
      </c>
      <c r="D50" s="3110">
        <v>4239.75</v>
      </c>
      <c r="E50" s="3110">
        <v>4601.97</v>
      </c>
      <c r="F50" s="3110">
        <v>4935.6899999999996</v>
      </c>
      <c r="G50" s="3110">
        <v>4596.79</v>
      </c>
      <c r="H50" s="3110">
        <v>4018.71</v>
      </c>
      <c r="I50" s="3110">
        <v>4065.91</v>
      </c>
      <c r="J50" s="3110">
        <v>5491.39</v>
      </c>
      <c r="K50" s="3110">
        <v>5854.9</v>
      </c>
      <c r="L50" s="3110">
        <v>4002.9</v>
      </c>
      <c r="M50" s="3110">
        <v>3054.25</v>
      </c>
      <c r="N50" s="3110">
        <v>5035.17</v>
      </c>
      <c r="O50" s="3110">
        <v>4302.43</v>
      </c>
      <c r="P50" s="3110">
        <v>2649.43</v>
      </c>
      <c r="Q50" s="3110">
        <v>2248.17</v>
      </c>
      <c r="R50" s="3110">
        <v>2270.46</v>
      </c>
      <c r="S50" s="3110">
        <v>2804.25</v>
      </c>
      <c r="T50" s="3110">
        <v>3871.07</v>
      </c>
      <c r="U50" s="3110">
        <v>2127.5100000000002</v>
      </c>
      <c r="V50" s="3110">
        <v>2620.64</v>
      </c>
      <c r="W50" s="3110">
        <v>4474.07</v>
      </c>
      <c r="X50" s="3110">
        <v>2911.73</v>
      </c>
      <c r="Y50" s="3111">
        <v>6190.6</v>
      </c>
      <c r="Z50" s="3108" t="s">
        <v>2393</v>
      </c>
      <c r="AA50" s="3112">
        <v>5258.7380000000003</v>
      </c>
      <c r="AB50" s="3113">
        <v>3806.3249999999998</v>
      </c>
      <c r="AC50" s="3113">
        <v>6108.6879999999992</v>
      </c>
      <c r="AD50" s="3113">
        <v>3647.2999999999997</v>
      </c>
      <c r="AE50" s="3113">
        <v>3752.21</v>
      </c>
      <c r="AF50" s="3113">
        <v>3175.33</v>
      </c>
      <c r="AG50" s="3113">
        <v>4772.3899999999994</v>
      </c>
      <c r="AH50" s="3113">
        <v>4706.3400000000011</v>
      </c>
      <c r="AI50" s="3113">
        <v>5545.8</v>
      </c>
      <c r="AJ50" s="3113">
        <v>8020.2999999999993</v>
      </c>
      <c r="AK50" s="3113">
        <v>6286.7366666666667</v>
      </c>
      <c r="AL50" s="3113">
        <v>7162.75</v>
      </c>
      <c r="AM50" s="3113">
        <v>7704.1654786700001</v>
      </c>
      <c r="AN50" s="3113">
        <v>4964.9096041699995</v>
      </c>
      <c r="AO50" s="3113">
        <v>3556.0884727100001</v>
      </c>
      <c r="AP50" s="3113">
        <v>5304.2978541499997</v>
      </c>
      <c r="AQ50" s="3113">
        <v>4837.0492512400006</v>
      </c>
      <c r="AR50" s="3113">
        <v>3444.4688867600003</v>
      </c>
      <c r="AS50" s="3113">
        <v>4935.0920255699994</v>
      </c>
      <c r="AT50" s="3113">
        <v>5089.67056271</v>
      </c>
      <c r="AU50" s="3113">
        <v>4948.6135872500008</v>
      </c>
      <c r="AV50" s="3113">
        <v>3996.8056302800001</v>
      </c>
      <c r="AW50" s="3113">
        <v>3525.88261057</v>
      </c>
      <c r="AX50" s="3203">
        <v>3946.3059120299999</v>
      </c>
      <c r="AY50" s="3108" t="s">
        <v>2393</v>
      </c>
      <c r="AZ50" s="3112">
        <v>4129.8600000000006</v>
      </c>
      <c r="BA50" s="3113">
        <v>6217.29</v>
      </c>
      <c r="BB50" s="3113">
        <v>5397.8600000000006</v>
      </c>
      <c r="BC50" s="3113">
        <v>6589.9299999999994</v>
      </c>
      <c r="BD50" s="3113">
        <v>5787.8</v>
      </c>
      <c r="BE50" s="3113">
        <v>4405.4600000000009</v>
      </c>
      <c r="BF50" s="3204">
        <v>4552.880000000001</v>
      </c>
      <c r="BG50" s="3204">
        <v>6320.7853996899994</v>
      </c>
      <c r="BH50" s="3204">
        <v>6321.1596818200005</v>
      </c>
      <c r="BI50" s="3204">
        <v>7660.9599999999991</v>
      </c>
      <c r="BJ50" s="3205">
        <v>5966.84</v>
      </c>
      <c r="BK50" s="3204">
        <v>7107.7000000000016</v>
      </c>
      <c r="BL50" s="3204">
        <v>8810.4388487399992</v>
      </c>
      <c r="BM50" s="3204">
        <v>7264.9824279799996</v>
      </c>
      <c r="BN50" s="3204">
        <v>7797.8464827700009</v>
      </c>
      <c r="BO50" s="3204">
        <v>8850.3019370500006</v>
      </c>
      <c r="BP50" s="3204">
        <v>10150.88523831</v>
      </c>
      <c r="BQ50" s="3204">
        <v>9612.548016910001</v>
      </c>
      <c r="BR50" s="3204">
        <v>10152.51967878</v>
      </c>
      <c r="BS50" s="3204">
        <v>6321.5399999999991</v>
      </c>
      <c r="BT50" s="3204">
        <v>9472.18</v>
      </c>
      <c r="BU50" s="3204">
        <v>8073.3899999999994</v>
      </c>
      <c r="BV50" s="3204">
        <v>8381.1587589199989</v>
      </c>
      <c r="BW50" s="3205">
        <v>8991.73168592</v>
      </c>
      <c r="BX50" s="3146" t="s">
        <v>2394</v>
      </c>
      <c r="BY50" s="2586">
        <v>20.307528050000002</v>
      </c>
      <c r="BZ50" s="1130">
        <v>56.218189880000004</v>
      </c>
      <c r="CA50" s="3138">
        <v>20.639634879999999</v>
      </c>
      <c r="CB50" s="1130">
        <v>20.424676769999998</v>
      </c>
      <c r="CC50" s="1130">
        <v>17.59730626</v>
      </c>
      <c r="CD50" s="3138">
        <v>41.324482790000005</v>
      </c>
      <c r="CE50" s="1130">
        <v>0</v>
      </c>
      <c r="CF50" s="1130">
        <v>38.699260389999999</v>
      </c>
      <c r="CG50" s="2643">
        <v>0</v>
      </c>
      <c r="CH50" s="1130">
        <v>35.310845890000003</v>
      </c>
      <c r="CI50" s="1130">
        <v>0</v>
      </c>
      <c r="CJ50" s="2643">
        <v>0</v>
      </c>
      <c r="CK50" s="1130">
        <v>71.604020719999994</v>
      </c>
      <c r="CL50" s="1130">
        <v>17.049425199999998</v>
      </c>
      <c r="CM50" s="3138">
        <v>29.85771205</v>
      </c>
      <c r="CN50" s="1130">
        <v>31.993814310000001</v>
      </c>
      <c r="CO50" s="1130">
        <v>37.03226986</v>
      </c>
      <c r="CP50" s="3138">
        <v>102.90174003</v>
      </c>
      <c r="CQ50" s="1130">
        <v>17.61105555</v>
      </c>
      <c r="CR50" s="1130"/>
      <c r="CS50" s="3138"/>
      <c r="CT50" s="3138"/>
      <c r="CU50" s="3138"/>
      <c r="CV50" s="3138"/>
      <c r="CW50" s="3151" t="s">
        <v>2392</v>
      </c>
      <c r="CX50" s="2586"/>
      <c r="CY50" s="2587"/>
      <c r="CZ50" s="2587"/>
      <c r="DA50" s="2587"/>
      <c r="DB50" s="2587"/>
      <c r="DC50" s="2587"/>
      <c r="DD50" s="2587"/>
      <c r="DE50" s="2587"/>
      <c r="DF50" s="2587"/>
      <c r="DG50" s="2587">
        <v>0</v>
      </c>
      <c r="DH50" s="2587"/>
      <c r="DI50" s="2587"/>
      <c r="DJ50" s="2587">
        <v>0</v>
      </c>
      <c r="DK50" s="2587">
        <v>0</v>
      </c>
      <c r="DL50" s="2587">
        <v>0</v>
      </c>
      <c r="DM50" s="2587">
        <v>0</v>
      </c>
      <c r="DN50" s="2587">
        <v>0</v>
      </c>
      <c r="DO50" s="2587">
        <v>29.993134820000002</v>
      </c>
      <c r="DP50" s="2587">
        <v>0</v>
      </c>
      <c r="DQ50" s="2587">
        <v>0</v>
      </c>
      <c r="DR50" s="2587">
        <v>0</v>
      </c>
      <c r="DS50" s="2587">
        <v>0</v>
      </c>
      <c r="DT50" s="2587">
        <v>0</v>
      </c>
      <c r="DU50" s="2587">
        <v>0</v>
      </c>
      <c r="DV50" s="3151" t="s">
        <v>2389</v>
      </c>
      <c r="DW50" s="3141">
        <v>0</v>
      </c>
      <c r="DX50" s="3138">
        <v>0</v>
      </c>
      <c r="DY50" s="3138">
        <v>8.4500000000000006E-2</v>
      </c>
      <c r="DZ50" s="3138">
        <v>4.6223355000000002</v>
      </c>
      <c r="EA50" s="3138">
        <v>8.2161857499999993</v>
      </c>
      <c r="EB50" s="3138">
        <v>0</v>
      </c>
      <c r="EC50" s="3138"/>
      <c r="ED50" s="3138"/>
      <c r="EE50" s="3138"/>
      <c r="EF50" s="3138"/>
      <c r="EG50" s="3138"/>
      <c r="EH50" s="3138">
        <v>0.15545165</v>
      </c>
      <c r="EI50" s="3206" t="s">
        <v>2395</v>
      </c>
      <c r="EJ50" s="3156">
        <v>67.553359349999994</v>
      </c>
      <c r="EK50" s="3156">
        <v>196.43355030000001</v>
      </c>
      <c r="EL50" s="3156">
        <v>95.753594480000004</v>
      </c>
      <c r="EM50" s="3156">
        <v>56.22275595</v>
      </c>
      <c r="EN50" s="3156">
        <v>189.66923151</v>
      </c>
      <c r="EO50" s="3156">
        <v>18.573944050000001</v>
      </c>
      <c r="EP50" s="3156">
        <v>126.01095487000001</v>
      </c>
      <c r="EQ50" s="3156">
        <v>199.75625668999999</v>
      </c>
      <c r="ER50" s="3156">
        <v>160.00508051</v>
      </c>
    </row>
    <row r="51" spans="1:148" ht="20.25" customHeight="1" thickBot="1">
      <c r="A51" s="3207" t="s">
        <v>2396</v>
      </c>
      <c r="B51" s="3208">
        <v>8821.99</v>
      </c>
      <c r="C51" s="3209">
        <v>8066.55</v>
      </c>
      <c r="D51" s="3209">
        <v>6776.06</v>
      </c>
      <c r="E51" s="3209">
        <v>6266.81</v>
      </c>
      <c r="F51" s="3209">
        <v>3075.49</v>
      </c>
      <c r="G51" s="3209">
        <v>4698.92</v>
      </c>
      <c r="H51" s="3209">
        <v>5229.2000000000007</v>
      </c>
      <c r="I51" s="3209">
        <v>5466.94</v>
      </c>
      <c r="J51" s="3209">
        <v>6471.42</v>
      </c>
      <c r="K51" s="3209">
        <v>3359.9800000000005</v>
      </c>
      <c r="L51" s="3209">
        <v>2989.56</v>
      </c>
      <c r="M51" s="3209">
        <v>-1589.58</v>
      </c>
      <c r="N51" s="3209">
        <v>2599.54</v>
      </c>
      <c r="O51" s="3209">
        <v>2274.5300000000002</v>
      </c>
      <c r="P51" s="3209">
        <v>1581.9</v>
      </c>
      <c r="Q51" s="3209">
        <v>1391.57</v>
      </c>
      <c r="R51" s="3209">
        <v>952.43</v>
      </c>
      <c r="S51" s="3209">
        <v>1203.3399999999999</v>
      </c>
      <c r="T51" s="3209">
        <v>3450.17</v>
      </c>
      <c r="U51" s="3209">
        <v>209.97</v>
      </c>
      <c r="V51" s="3209">
        <v>4027.15</v>
      </c>
      <c r="W51" s="3209">
        <v>4014.52</v>
      </c>
      <c r="X51" s="3209">
        <v>2855.68</v>
      </c>
      <c r="Y51" s="3210">
        <v>6193.33</v>
      </c>
      <c r="Z51" s="3207" t="s">
        <v>2396</v>
      </c>
      <c r="AA51" s="3211">
        <v>5364.1980000000003</v>
      </c>
      <c r="AB51" s="3212">
        <v>3315.1950000000006</v>
      </c>
      <c r="AC51" s="3212">
        <v>5445.3070095799994</v>
      </c>
      <c r="AD51" s="3212">
        <v>3182.6975154099996</v>
      </c>
      <c r="AE51" s="3212">
        <v>2543.4500000000003</v>
      </c>
      <c r="AF51" s="3212">
        <v>1851.92</v>
      </c>
      <c r="AG51" s="3212">
        <v>3778.8301870299993</v>
      </c>
      <c r="AH51" s="3212">
        <v>4209.7775718400007</v>
      </c>
      <c r="AI51" s="3212">
        <v>3168.5800000000017</v>
      </c>
      <c r="AJ51" s="3212">
        <v>6896.1042732799997</v>
      </c>
      <c r="AK51" s="3212">
        <v>6326.2466666666669</v>
      </c>
      <c r="AL51" s="3212">
        <v>6088.53</v>
      </c>
      <c r="AM51" s="3212">
        <v>8333.9354786699987</v>
      </c>
      <c r="AN51" s="3212">
        <v>5360.9100731500002</v>
      </c>
      <c r="AO51" s="3212">
        <v>3689.3114985800003</v>
      </c>
      <c r="AP51" s="3213">
        <v>4360.1990307100004</v>
      </c>
      <c r="AQ51" s="3213">
        <v>4076.0112429699993</v>
      </c>
      <c r="AR51" s="3213">
        <v>3034.4192508299989</v>
      </c>
      <c r="AS51" s="3213">
        <v>5755.8920255699995</v>
      </c>
      <c r="AT51" s="3213">
        <v>5212.1805627100002</v>
      </c>
      <c r="AU51" s="3213">
        <v>4184.2658260300013</v>
      </c>
      <c r="AV51" s="3213">
        <v>3566.1526302799994</v>
      </c>
      <c r="AW51" s="3213">
        <v>2699.6426105699993</v>
      </c>
      <c r="AX51" s="3214">
        <v>4411.4659120300003</v>
      </c>
      <c r="AY51" s="3207" t="s">
        <v>2396</v>
      </c>
      <c r="AZ51" s="3215">
        <v>5491.0844147900007</v>
      </c>
      <c r="BA51" s="3213">
        <v>5861.1799999999985</v>
      </c>
      <c r="BB51" s="3213">
        <v>6752.0550000000003</v>
      </c>
      <c r="BC51" s="3213">
        <v>8077.93</v>
      </c>
      <c r="BD51" s="3213">
        <v>6157.93</v>
      </c>
      <c r="BE51" s="3213">
        <v>3003.2700000000013</v>
      </c>
      <c r="BF51" s="3216">
        <v>5678.2450000000008</v>
      </c>
      <c r="BG51" s="3216">
        <v>9477.638985489999</v>
      </c>
      <c r="BH51" s="3216">
        <v>7402.2904734700005</v>
      </c>
      <c r="BI51" s="3216">
        <v>9276.9449999999997</v>
      </c>
      <c r="BJ51" s="3217">
        <v>6444.7759475800003</v>
      </c>
      <c r="BK51" s="3216">
        <v>8364.9900000000016</v>
      </c>
      <c r="BL51" s="3216">
        <v>10593.1058961</v>
      </c>
      <c r="BM51" s="3216">
        <v>8842.6566729799997</v>
      </c>
      <c r="BN51" s="3216">
        <v>8428.9424828400006</v>
      </c>
      <c r="BO51" s="3216">
        <v>8719.7555230399994</v>
      </c>
      <c r="BP51" s="3216">
        <v>10012.705311350001</v>
      </c>
      <c r="BQ51" s="3216">
        <v>6781.0998507800014</v>
      </c>
      <c r="BR51" s="3216">
        <v>11039.544323819999</v>
      </c>
      <c r="BS51" s="3216">
        <v>5986.5663459099997</v>
      </c>
      <c r="BT51" s="3216">
        <v>8110.1304140000011</v>
      </c>
      <c r="BU51" s="3216">
        <v>8070.9590639999988</v>
      </c>
      <c r="BV51" s="3216">
        <v>7668.7701730200006</v>
      </c>
      <c r="BW51" s="3217">
        <v>8382.4722104499997</v>
      </c>
      <c r="BX51" s="3159" t="s">
        <v>2397</v>
      </c>
      <c r="BY51" s="2586">
        <v>11.71</v>
      </c>
      <c r="BZ51" s="1130">
        <v>6.1300815000000002</v>
      </c>
      <c r="CA51" s="3162">
        <v>7.2582521199999999</v>
      </c>
      <c r="CB51" s="1130">
        <v>30.973884399999999</v>
      </c>
      <c r="CC51" s="1130">
        <v>17.478097980000001</v>
      </c>
      <c r="CD51" s="3162">
        <v>32.71220495</v>
      </c>
      <c r="CE51" s="3139">
        <v>26.894600180000001</v>
      </c>
      <c r="CF51" s="3139">
        <v>46.549272739999999</v>
      </c>
      <c r="CG51" s="3140">
        <v>143.68880675999998</v>
      </c>
      <c r="CH51" s="3139">
        <v>43.76209162</v>
      </c>
      <c r="CI51" s="3139">
        <v>66.387344420000005</v>
      </c>
      <c r="CJ51" s="3140">
        <v>65.684377019999999</v>
      </c>
      <c r="CK51" s="1130">
        <v>37.243932860000001</v>
      </c>
      <c r="CL51" s="1130">
        <v>46.74886884</v>
      </c>
      <c r="CM51" s="3162">
        <v>388.87006835</v>
      </c>
      <c r="CN51" s="1130">
        <v>17.36077092</v>
      </c>
      <c r="CO51" s="1130">
        <v>21.440410579999998</v>
      </c>
      <c r="CP51" s="3162">
        <v>11.293284099999999</v>
      </c>
      <c r="CQ51" s="1130">
        <v>25.90369132</v>
      </c>
      <c r="CR51" s="1130">
        <v>46.983396259999999</v>
      </c>
      <c r="CS51" s="3162">
        <v>5.41743621</v>
      </c>
      <c r="CT51" s="3162">
        <v>3.6443245000000002</v>
      </c>
      <c r="CU51" s="3162">
        <v>3.6797381800000002</v>
      </c>
      <c r="CV51" s="3162">
        <v>13.060640099999999</v>
      </c>
      <c r="CW51" s="3151" t="s">
        <v>2389</v>
      </c>
      <c r="CX51" s="2586">
        <v>2.6549474500000003</v>
      </c>
      <c r="CY51" s="2587">
        <v>1.78483583</v>
      </c>
      <c r="CZ51" s="2587">
        <v>7.2323093200000006</v>
      </c>
      <c r="DA51" s="2587">
        <v>0.77845209999999998</v>
      </c>
      <c r="DB51" s="2587">
        <v>4.4939330700000006</v>
      </c>
      <c r="DC51" s="2587">
        <v>4.6395064000000001</v>
      </c>
      <c r="DD51" s="2587"/>
      <c r="DE51" s="2587">
        <v>0.19595322000000001</v>
      </c>
      <c r="DF51" s="3138">
        <v>0.97912597000000001</v>
      </c>
      <c r="DG51" s="3138">
        <v>0</v>
      </c>
      <c r="DH51" s="3138">
        <v>2.4</v>
      </c>
      <c r="DI51" s="3138"/>
      <c r="DJ51" s="3138">
        <v>0</v>
      </c>
      <c r="DK51" s="3138">
        <v>0</v>
      </c>
      <c r="DL51" s="3138">
        <v>0.60631674000000002</v>
      </c>
      <c r="DM51" s="3138">
        <v>0</v>
      </c>
      <c r="DN51" s="3138">
        <v>0</v>
      </c>
      <c r="DO51" s="3138">
        <v>0</v>
      </c>
      <c r="DP51" s="3138">
        <v>0</v>
      </c>
      <c r="DQ51" s="3138">
        <v>0</v>
      </c>
      <c r="DR51" s="3138">
        <v>0</v>
      </c>
      <c r="DS51" s="3138">
        <v>1.9737499999999999</v>
      </c>
      <c r="DT51" s="3138">
        <v>0</v>
      </c>
      <c r="DU51" s="3138">
        <v>0</v>
      </c>
      <c r="DV51" s="3151" t="s">
        <v>2398</v>
      </c>
      <c r="DW51" s="1613">
        <v>69.239760000000004</v>
      </c>
      <c r="DX51" s="3156">
        <v>62.207813999999999</v>
      </c>
      <c r="DY51" s="3156">
        <v>8.1544129999999999</v>
      </c>
      <c r="DZ51" s="3156">
        <v>7.5599289799999996</v>
      </c>
      <c r="EA51" s="3156">
        <v>10.423352</v>
      </c>
      <c r="EB51" s="3156">
        <v>51.832382000000003</v>
      </c>
      <c r="EC51" s="3156">
        <v>4.6108039999999999</v>
      </c>
      <c r="ED51" s="3156">
        <v>5.8258701100000003</v>
      </c>
      <c r="EE51" s="3156">
        <v>11.035447</v>
      </c>
      <c r="EF51" s="3156">
        <v>4.9003129999999997</v>
      </c>
      <c r="EG51" s="3156">
        <v>4.2196939999999996</v>
      </c>
      <c r="EH51" s="3156">
        <v>23.291457350000002</v>
      </c>
      <c r="EI51" s="3135" t="s">
        <v>2386</v>
      </c>
      <c r="EJ51" s="3153">
        <v>0</v>
      </c>
      <c r="EK51" s="3153">
        <v>0</v>
      </c>
      <c r="EL51" s="3153">
        <v>0</v>
      </c>
      <c r="EM51" s="3153">
        <v>0</v>
      </c>
      <c r="EN51" s="3153">
        <v>0</v>
      </c>
      <c r="EO51" s="3153">
        <v>0</v>
      </c>
      <c r="EP51" s="3153">
        <v>0</v>
      </c>
      <c r="EQ51" s="3153">
        <v>0</v>
      </c>
      <c r="ER51" s="3153">
        <v>0</v>
      </c>
    </row>
    <row r="52" spans="1:148" ht="20.25" customHeight="1" thickTop="1">
      <c r="A52" s="3218" t="s">
        <v>2399</v>
      </c>
      <c r="B52" s="3219"/>
      <c r="C52" s="3219"/>
      <c r="D52" s="3219"/>
      <c r="E52" s="3219"/>
      <c r="F52" s="3219"/>
      <c r="G52" s="3219"/>
      <c r="H52" s="3219"/>
      <c r="I52" s="3219"/>
      <c r="J52" s="3219"/>
      <c r="K52" s="3219"/>
      <c r="L52" s="3219"/>
      <c r="M52" s="3219"/>
      <c r="N52" s="3219"/>
      <c r="O52" s="3219"/>
      <c r="P52" s="3219"/>
      <c r="Q52" s="3219"/>
      <c r="R52" s="3219"/>
      <c r="S52" s="3219"/>
      <c r="T52" s="3219"/>
      <c r="U52" s="3219"/>
      <c r="V52" s="3219"/>
      <c r="W52" s="3219"/>
      <c r="X52" s="3219"/>
      <c r="Y52" s="3219"/>
      <c r="Z52" s="3218" t="s">
        <v>2399</v>
      </c>
      <c r="AA52" s="3219"/>
      <c r="AB52" s="3219"/>
      <c r="AC52" s="3219"/>
      <c r="AD52" s="3219"/>
      <c r="AE52" s="3219"/>
      <c r="AF52" s="3219"/>
      <c r="AG52" s="3219"/>
      <c r="AH52" s="3219"/>
      <c r="AI52" s="3219"/>
      <c r="AJ52" s="3219"/>
      <c r="AK52" s="3219"/>
      <c r="AL52" s="3219"/>
      <c r="AM52" s="3219"/>
      <c r="AN52" s="3219"/>
      <c r="AO52" s="3219"/>
      <c r="AP52" s="3219"/>
      <c r="AQ52" s="3219"/>
      <c r="AR52" s="3219"/>
      <c r="AS52" s="3219"/>
      <c r="AT52" s="3219"/>
      <c r="AU52" s="3219"/>
      <c r="AV52" s="3219"/>
      <c r="AW52" s="3219"/>
      <c r="AX52" s="3219"/>
      <c r="AY52" s="3218" t="s">
        <v>2399</v>
      </c>
      <c r="AZ52" s="3219"/>
      <c r="BA52" s="3219"/>
      <c r="BB52" s="3219"/>
      <c r="BC52" s="3219"/>
      <c r="BD52" s="3219"/>
      <c r="BE52" s="3219"/>
      <c r="BF52" s="3219"/>
      <c r="BG52" s="3219"/>
      <c r="BH52" s="3219"/>
      <c r="BI52" s="3218"/>
      <c r="BJ52" s="3218"/>
      <c r="BK52" s="3218"/>
      <c r="BL52" s="3218"/>
      <c r="BM52" s="3218"/>
      <c r="BN52" s="3218"/>
      <c r="BO52" s="3218"/>
      <c r="BP52" s="3218"/>
      <c r="BQ52" s="3218"/>
      <c r="BR52" s="3218"/>
      <c r="BS52" s="3218"/>
      <c r="BT52" s="3218"/>
      <c r="BU52" s="3218"/>
      <c r="BV52" s="3218"/>
      <c r="BW52" s="3218"/>
      <c r="BX52" s="3151" t="s">
        <v>2400</v>
      </c>
      <c r="BY52" s="2586">
        <v>131.80616988</v>
      </c>
      <c r="BZ52" s="1130">
        <v>9.2952008199999998</v>
      </c>
      <c r="CA52" s="3155">
        <v>6.2449924499999998</v>
      </c>
      <c r="CB52" s="3139">
        <v>119.09004141</v>
      </c>
      <c r="CC52" s="3139">
        <v>191.85796199999999</v>
      </c>
      <c r="CD52" s="3155"/>
      <c r="CE52" s="3139"/>
      <c r="CF52" s="3139">
        <v>101.23969955</v>
      </c>
      <c r="CG52" s="3140">
        <v>229.51861997</v>
      </c>
      <c r="CH52" s="3139">
        <v>12.45765675</v>
      </c>
      <c r="CI52" s="3139">
        <v>105.8402894</v>
      </c>
      <c r="CJ52" s="3140">
        <v>133.15354608000001</v>
      </c>
      <c r="CK52" s="1130">
        <v>10.74595454</v>
      </c>
      <c r="CL52" s="1130">
        <v>21.273500690000002</v>
      </c>
      <c r="CM52" s="3155">
        <v>29.261071350000002</v>
      </c>
      <c r="CN52" s="1130">
        <v>4.1147638300000002</v>
      </c>
      <c r="CO52" s="1130">
        <v>0.36919371999999995</v>
      </c>
      <c r="CP52" s="3155">
        <v>54.439672600000002</v>
      </c>
      <c r="CQ52" s="1130">
        <v>120.27725656</v>
      </c>
      <c r="CR52" s="1130">
        <v>194.05233458000001</v>
      </c>
      <c r="CS52" s="3155">
        <v>110.19345648999999</v>
      </c>
      <c r="CT52" s="3155">
        <v>73.916205759999997</v>
      </c>
      <c r="CU52" s="3155">
        <v>98.898864029999999</v>
      </c>
      <c r="CV52" s="3155">
        <v>141.59402890999999</v>
      </c>
      <c r="CW52" s="3151" t="s">
        <v>2398</v>
      </c>
      <c r="CX52" s="3136"/>
      <c r="CY52" s="3138"/>
      <c r="CZ52" s="3138"/>
      <c r="DA52" s="3138"/>
      <c r="DB52" s="3138"/>
      <c r="DC52" s="3138"/>
      <c r="DD52" s="3138"/>
      <c r="DE52" s="3138">
        <v>1.8</v>
      </c>
      <c r="DF52" s="3155">
        <v>74.670230000000004</v>
      </c>
      <c r="DG52" s="3155">
        <v>34.466894009999997</v>
      </c>
      <c r="DH52" s="3155">
        <v>139.22488999999999</v>
      </c>
      <c r="DI52" s="3155">
        <v>2.5777380299999999</v>
      </c>
      <c r="DJ52" s="3155">
        <v>24.82387203</v>
      </c>
      <c r="DK52" s="3155">
        <v>12.488939859999999</v>
      </c>
      <c r="DL52" s="3155">
        <v>4.0466360000000003</v>
      </c>
      <c r="DM52" s="3155">
        <v>3.2875857800000001</v>
      </c>
      <c r="DN52" s="3155">
        <v>0</v>
      </c>
      <c r="DO52" s="3155">
        <v>12.836257</v>
      </c>
      <c r="DP52" s="3155">
        <v>26.729244469999998</v>
      </c>
      <c r="DQ52" s="3155">
        <v>10.895148000000001</v>
      </c>
      <c r="DR52" s="3155">
        <v>19.263317000000001</v>
      </c>
      <c r="DS52" s="3155">
        <v>2.0110328700000002</v>
      </c>
      <c r="DT52" s="3155">
        <v>6.6575470000000001</v>
      </c>
      <c r="DU52" s="3155">
        <v>0.67066499999999996</v>
      </c>
      <c r="DV52" s="3151" t="s">
        <v>2401</v>
      </c>
      <c r="DW52" s="3152">
        <v>507.01572626999996</v>
      </c>
      <c r="DX52" s="3153">
        <v>917.31178168000019</v>
      </c>
      <c r="DY52" s="3153">
        <v>621.66300840999997</v>
      </c>
      <c r="DZ52" s="3153">
        <v>695.63719407999997</v>
      </c>
      <c r="EA52" s="3153">
        <v>692.85567794999997</v>
      </c>
      <c r="EB52" s="3153">
        <v>697.31760255999995</v>
      </c>
      <c r="EC52" s="3153">
        <v>1041.6898527599999</v>
      </c>
      <c r="ED52" s="3153">
        <v>836.68934332999993</v>
      </c>
      <c r="EE52" s="3153">
        <v>954.81344319999994</v>
      </c>
      <c r="EF52" s="3153">
        <v>756.51205415999993</v>
      </c>
      <c r="EG52" s="3153">
        <v>1331.9284648500002</v>
      </c>
      <c r="EH52" s="3153">
        <v>1064.64592348</v>
      </c>
      <c r="EI52" s="3151" t="s">
        <v>2392</v>
      </c>
      <c r="EJ52" s="3153">
        <v>0</v>
      </c>
      <c r="EK52" s="3153">
        <v>0</v>
      </c>
      <c r="EL52" s="3153">
        <v>0</v>
      </c>
      <c r="EM52" s="3153">
        <v>0</v>
      </c>
      <c r="EN52" s="3153">
        <v>0</v>
      </c>
      <c r="EO52" s="3153">
        <v>0</v>
      </c>
      <c r="EP52" s="3153">
        <v>0</v>
      </c>
      <c r="EQ52" s="3153"/>
      <c r="ER52" s="3153"/>
    </row>
    <row r="53" spans="1:148" ht="18">
      <c r="A53" s="3218" t="s">
        <v>2402</v>
      </c>
      <c r="B53" s="3219"/>
      <c r="C53" s="3219"/>
      <c r="D53" s="3219"/>
      <c r="E53" s="3219"/>
      <c r="F53" s="3219"/>
      <c r="G53" s="3219"/>
      <c r="H53" s="3219"/>
      <c r="I53" s="3219"/>
      <c r="J53" s="3219"/>
      <c r="K53" s="3219"/>
      <c r="L53" s="3219"/>
      <c r="M53" s="3219"/>
      <c r="N53" s="3219"/>
      <c r="O53" s="3219"/>
      <c r="P53" s="3219"/>
      <c r="Q53" s="3219"/>
      <c r="R53" s="3219"/>
      <c r="S53" s="3219"/>
      <c r="T53" s="3219"/>
      <c r="U53" s="3219"/>
      <c r="V53" s="3219"/>
      <c r="W53" s="3219"/>
      <c r="X53" s="3219"/>
      <c r="Y53" s="3219"/>
      <c r="Z53" s="3218" t="s">
        <v>2402</v>
      </c>
      <c r="AA53" s="3219"/>
      <c r="AB53" s="3219"/>
      <c r="AC53" s="3219"/>
      <c r="AD53" s="3219"/>
      <c r="AE53" s="3219"/>
      <c r="AF53" s="3219"/>
      <c r="AG53" s="3219"/>
      <c r="AH53" s="3219"/>
      <c r="AI53" s="3219"/>
      <c r="AJ53" s="3219"/>
      <c r="AK53" s="3219"/>
      <c r="AL53" s="3219"/>
      <c r="AM53" s="3219"/>
      <c r="AN53" s="3219"/>
      <c r="AO53" s="3219"/>
      <c r="AP53" s="3219"/>
      <c r="AQ53" s="3219"/>
      <c r="AR53" s="3219"/>
      <c r="AS53" s="3219"/>
      <c r="AT53" s="3219"/>
      <c r="AU53" s="3219"/>
      <c r="AV53" s="3219"/>
      <c r="AW53" s="3219"/>
      <c r="AX53" s="3219"/>
      <c r="AY53" s="3218" t="s">
        <v>2402</v>
      </c>
      <c r="AZ53" s="3219"/>
      <c r="BA53" s="3219"/>
      <c r="BB53" s="3219"/>
      <c r="BC53" s="3219"/>
      <c r="BD53" s="3219"/>
      <c r="BE53" s="3219"/>
      <c r="BF53" s="3219"/>
      <c r="BG53" s="3219"/>
      <c r="BH53" s="3219"/>
      <c r="BI53" s="3218"/>
      <c r="BJ53" s="3218"/>
      <c r="BK53" s="3218"/>
      <c r="BL53" s="3218"/>
      <c r="BM53" s="3218"/>
      <c r="BN53" s="3218"/>
      <c r="BO53" s="3218"/>
      <c r="BP53" s="3218"/>
      <c r="BQ53" s="3218"/>
      <c r="BR53" s="3218"/>
      <c r="BS53" s="3218"/>
      <c r="BT53" s="3218"/>
      <c r="BU53" s="3218"/>
      <c r="BV53" s="3218"/>
      <c r="BW53" s="3218"/>
      <c r="BX53" s="3151" t="s">
        <v>2403</v>
      </c>
      <c r="BY53" s="2586" t="s">
        <v>59</v>
      </c>
      <c r="BZ53" s="1130">
        <v>0</v>
      </c>
      <c r="CA53" s="2587">
        <v>0</v>
      </c>
      <c r="CB53" s="1130">
        <v>0</v>
      </c>
      <c r="CC53" s="1130"/>
      <c r="CD53" s="2587"/>
      <c r="CE53" s="1130"/>
      <c r="CF53" s="1130">
        <v>0</v>
      </c>
      <c r="CG53" s="2643">
        <v>0</v>
      </c>
      <c r="CH53" s="1130">
        <v>0</v>
      </c>
      <c r="CI53" s="1130">
        <v>0</v>
      </c>
      <c r="CJ53" s="2643">
        <v>0</v>
      </c>
      <c r="CK53" s="1130"/>
      <c r="CL53" s="1130"/>
      <c r="CM53" s="2587"/>
      <c r="CN53" s="1130"/>
      <c r="CO53" s="1130"/>
      <c r="CP53" s="2587"/>
      <c r="CQ53" s="1130"/>
      <c r="CR53" s="1130"/>
      <c r="CS53" s="2587"/>
      <c r="CT53" s="2587"/>
      <c r="CU53" s="2587"/>
      <c r="CV53" s="2587"/>
      <c r="CW53" s="3151" t="s">
        <v>2401</v>
      </c>
      <c r="CX53" s="3141">
        <v>334.24276708000002</v>
      </c>
      <c r="CY53" s="3138">
        <v>123.24700441</v>
      </c>
      <c r="CZ53" s="3138">
        <v>336.09444524000003</v>
      </c>
      <c r="DA53" s="3138">
        <v>273.60473445000002</v>
      </c>
      <c r="DB53" s="3138">
        <v>90.716453999999999</v>
      </c>
      <c r="DC53" s="3138">
        <v>542.00172736000002</v>
      </c>
      <c r="DD53" s="3138">
        <v>889.63150482000003</v>
      </c>
      <c r="DE53" s="3138">
        <v>484.41303999999997</v>
      </c>
      <c r="DF53" s="3155">
        <v>351.08</v>
      </c>
      <c r="DG53" s="3155">
        <v>238.90782809000001</v>
      </c>
      <c r="DH53" s="3155">
        <v>373.60341061999998</v>
      </c>
      <c r="DI53" s="3155">
        <v>337.84131151999998</v>
      </c>
      <c r="DJ53" s="3155">
        <v>315.47019539000001</v>
      </c>
      <c r="DK53" s="3155">
        <v>209.78363131999998</v>
      </c>
      <c r="DL53" s="3155">
        <v>93.679873419999993</v>
      </c>
      <c r="DM53" s="3155">
        <v>369.92290295999999</v>
      </c>
      <c r="DN53" s="3155">
        <v>65.814270840000006</v>
      </c>
      <c r="DO53" s="3155">
        <v>418.90233095999997</v>
      </c>
      <c r="DP53" s="3155">
        <v>288.65538514000002</v>
      </c>
      <c r="DQ53" s="3155">
        <v>852.26627918999998</v>
      </c>
      <c r="DR53" s="3155">
        <v>449.53302393000001</v>
      </c>
      <c r="DS53" s="3155">
        <v>834.86004217999994</v>
      </c>
      <c r="DT53" s="3155">
        <v>1001.0776277299999</v>
      </c>
      <c r="DU53" s="3155">
        <v>529.08014878000006</v>
      </c>
      <c r="DV53" s="3146" t="s">
        <v>2404</v>
      </c>
      <c r="DW53" s="3220"/>
      <c r="DX53" s="3221"/>
      <c r="DY53" s="3221"/>
      <c r="DZ53" s="3221"/>
      <c r="EA53" s="3221"/>
      <c r="EB53" s="3221"/>
      <c r="EC53" s="3221"/>
      <c r="ED53" s="3221"/>
      <c r="EE53" s="3221"/>
      <c r="EF53" s="3221"/>
      <c r="EG53" s="3221"/>
      <c r="EH53" s="3221"/>
      <c r="EI53" s="3151" t="s">
        <v>2389</v>
      </c>
      <c r="EJ53" s="3138">
        <v>0</v>
      </c>
      <c r="EK53" s="3138">
        <v>0</v>
      </c>
      <c r="EL53" s="3138">
        <v>0</v>
      </c>
      <c r="EM53" s="3138">
        <v>3.9E-2</v>
      </c>
      <c r="EN53" s="3138">
        <v>0</v>
      </c>
      <c r="EO53" s="3138">
        <v>0.50600000000000001</v>
      </c>
      <c r="EP53" s="3138">
        <v>0</v>
      </c>
      <c r="EQ53" s="3138">
        <v>0.66542046999999993</v>
      </c>
      <c r="ER53" s="3138">
        <v>0</v>
      </c>
    </row>
    <row r="54" spans="1:148" ht="18">
      <c r="A54" s="3218" t="s">
        <v>314</v>
      </c>
      <c r="B54" s="3218"/>
      <c r="C54" s="3218"/>
      <c r="D54" s="3218"/>
      <c r="E54" s="3218"/>
      <c r="F54" s="3218"/>
      <c r="G54" s="3218"/>
      <c r="H54" s="3218"/>
      <c r="I54" s="3218"/>
      <c r="J54" s="3218"/>
      <c r="K54" s="3218"/>
      <c r="L54" s="3218"/>
      <c r="M54" s="3218"/>
      <c r="N54" s="3218"/>
      <c r="O54" s="3218"/>
      <c r="P54" s="3218"/>
      <c r="Q54" s="3218"/>
      <c r="R54" s="3218"/>
      <c r="S54" s="3218"/>
      <c r="T54" s="3218"/>
      <c r="U54" s="3218"/>
      <c r="V54" s="3218"/>
      <c r="W54" s="3218"/>
      <c r="X54" s="3218"/>
      <c r="Y54" s="3218"/>
      <c r="Z54" s="3218" t="s">
        <v>314</v>
      </c>
      <c r="AA54" s="3218"/>
      <c r="AB54" s="3218"/>
      <c r="AC54" s="3218"/>
      <c r="AD54" s="3218"/>
      <c r="AE54" s="3218"/>
      <c r="AF54" s="3218"/>
      <c r="AG54" s="3218"/>
      <c r="AH54" s="3218"/>
      <c r="AI54" s="3218"/>
      <c r="AJ54" s="3218"/>
      <c r="AK54" s="3218"/>
      <c r="AL54" s="3218"/>
      <c r="AM54" s="3218"/>
      <c r="AN54" s="3218"/>
      <c r="AO54" s="3218"/>
      <c r="AP54" s="3218"/>
      <c r="AQ54" s="3218"/>
      <c r="AR54" s="3218"/>
      <c r="AS54" s="3218"/>
      <c r="AT54" s="3218"/>
      <c r="AU54" s="3218"/>
      <c r="AV54" s="3218"/>
      <c r="AW54" s="3218"/>
      <c r="AX54" s="3218"/>
      <c r="AY54" s="3218" t="s">
        <v>314</v>
      </c>
      <c r="AZ54" s="3218"/>
      <c r="BA54" s="3218"/>
      <c r="BB54" s="3218"/>
      <c r="BC54" s="3218"/>
      <c r="BD54" s="3218"/>
      <c r="BE54" s="3218"/>
      <c r="BF54" s="3218"/>
      <c r="BG54" s="3218"/>
      <c r="BH54" s="3218"/>
      <c r="BI54" s="3218"/>
      <c r="BJ54" s="3218"/>
      <c r="BK54" s="3218"/>
      <c r="BL54" s="3218"/>
      <c r="BM54" s="3218"/>
      <c r="BN54" s="3218"/>
      <c r="BO54" s="3218"/>
      <c r="BP54" s="3218"/>
      <c r="BQ54" s="3218"/>
      <c r="BR54" s="3218"/>
      <c r="BS54" s="3218"/>
      <c r="BT54" s="3218"/>
      <c r="BU54" s="3218"/>
      <c r="BV54" s="3218"/>
      <c r="BW54" s="3218"/>
      <c r="BX54" s="3151" t="s">
        <v>2405</v>
      </c>
      <c r="BY54" s="2586"/>
      <c r="BZ54" s="1130">
        <v>0.16389498000000002</v>
      </c>
      <c r="CA54" s="1130">
        <v>0</v>
      </c>
      <c r="CB54" s="1130">
        <v>0</v>
      </c>
      <c r="CC54" s="1130">
        <v>0</v>
      </c>
      <c r="CD54" s="2597">
        <v>6.462351999999999E-2</v>
      </c>
      <c r="CE54" s="1130">
        <v>0</v>
      </c>
      <c r="CF54" s="1130">
        <v>1.1654670000000001E-2</v>
      </c>
      <c r="CG54" s="2643">
        <v>0</v>
      </c>
      <c r="CH54" s="1130">
        <v>0</v>
      </c>
      <c r="CI54" s="1130">
        <v>0.75152682999999998</v>
      </c>
      <c r="CJ54" s="2643"/>
      <c r="CK54" s="1130">
        <v>0.12592254</v>
      </c>
      <c r="CL54" s="1130">
        <v>7.2260580000000005E-2</v>
      </c>
      <c r="CM54" s="1130"/>
      <c r="CN54" s="1130">
        <v>45.760582249999999</v>
      </c>
      <c r="CO54" s="1130"/>
      <c r="CP54" s="1130"/>
      <c r="CQ54" s="1130">
        <v>17.495155739999998</v>
      </c>
      <c r="CR54" s="1130">
        <v>0.44603999999999999</v>
      </c>
      <c r="CS54" s="1130">
        <v>12.56633869</v>
      </c>
      <c r="CT54" s="1130">
        <v>0.41842205999999998</v>
      </c>
      <c r="CU54" s="1130">
        <v>1.3081E-4</v>
      </c>
      <c r="CV54" s="2587">
        <v>1.2139509199999998</v>
      </c>
      <c r="CW54" s="3146" t="s">
        <v>2404</v>
      </c>
      <c r="CX54" s="3141">
        <v>13.877323560000001</v>
      </c>
      <c r="CY54" s="3138">
        <v>20.306555979999999</v>
      </c>
      <c r="CZ54" s="3138">
        <v>30.04042458</v>
      </c>
      <c r="DA54" s="3138">
        <v>24.844176999999998</v>
      </c>
      <c r="DB54" s="3138">
        <v>22.656513839999999</v>
      </c>
      <c r="DC54" s="3138">
        <v>6.4615849499999998</v>
      </c>
      <c r="DD54" s="3138">
        <v>17.344086480000001</v>
      </c>
      <c r="DE54" s="3138">
        <v>17.850000000000001</v>
      </c>
      <c r="DF54" s="3155">
        <v>15.7</v>
      </c>
      <c r="DG54" s="3155">
        <v>0</v>
      </c>
      <c r="DH54" s="3155"/>
      <c r="DI54" s="3155"/>
      <c r="DJ54" s="3155"/>
      <c r="DK54" s="3155"/>
      <c r="DL54" s="3155"/>
      <c r="DM54" s="3155"/>
      <c r="DN54" s="3155"/>
      <c r="DO54" s="3155"/>
      <c r="DP54" s="3155"/>
      <c r="DQ54" s="3155"/>
      <c r="DR54" s="3155"/>
      <c r="DS54" s="3155"/>
      <c r="DT54" s="3155"/>
      <c r="DU54" s="3155"/>
      <c r="DV54" s="3151" t="s">
        <v>2406</v>
      </c>
      <c r="DW54" s="3220">
        <v>6.7593843200000006</v>
      </c>
      <c r="DX54" s="3221">
        <v>1.7984074999999999</v>
      </c>
      <c r="DY54" s="3221">
        <v>2.1208012200000002</v>
      </c>
      <c r="DZ54" s="3221">
        <v>1.5372721</v>
      </c>
      <c r="EA54" s="3221">
        <v>117.22731606000001</v>
      </c>
      <c r="EB54" s="3221">
        <v>6.2570680799999998</v>
      </c>
      <c r="EC54" s="3221">
        <v>20.068386510000003</v>
      </c>
      <c r="ED54" s="3221">
        <v>20.766412859999999</v>
      </c>
      <c r="EE54" s="3221">
        <v>0.93225860000000005</v>
      </c>
      <c r="EF54" s="3221">
        <v>1.0820563700000001</v>
      </c>
      <c r="EG54" s="3221">
        <v>1.7464347099999999</v>
      </c>
      <c r="EH54" s="3221">
        <v>1.1355670200000001</v>
      </c>
      <c r="EI54" s="3151" t="s">
        <v>2398</v>
      </c>
      <c r="EJ54" s="3156">
        <v>4.8410830000000002</v>
      </c>
      <c r="EK54" s="3156">
        <v>39.524880029999998</v>
      </c>
      <c r="EL54" s="3156">
        <v>7.5058480000000003</v>
      </c>
      <c r="EM54" s="3156">
        <v>8.3624159999999996</v>
      </c>
      <c r="EN54" s="3156">
        <v>9.2606020000000004</v>
      </c>
      <c r="EO54" s="3156">
        <v>5.9241840000000003</v>
      </c>
      <c r="EP54" s="3156">
        <v>9.2965544900000001</v>
      </c>
      <c r="EQ54" s="3156">
        <v>7.0447509999999998</v>
      </c>
      <c r="ER54" s="3156">
        <v>2.727452</v>
      </c>
    </row>
    <row r="55" spans="1:148">
      <c r="A55" s="3218"/>
      <c r="B55" s="3218"/>
      <c r="C55" s="3218"/>
      <c r="D55" s="3218"/>
      <c r="E55" s="3218"/>
      <c r="F55" s="3218"/>
      <c r="G55" s="3218"/>
      <c r="H55" s="3218"/>
      <c r="I55" s="3218"/>
      <c r="J55" s="3218"/>
      <c r="K55" s="3218"/>
      <c r="L55" s="3218"/>
      <c r="M55" s="3218"/>
      <c r="N55" s="3218"/>
      <c r="O55" s="3218"/>
      <c r="P55" s="3218"/>
      <c r="Q55" s="3218"/>
      <c r="R55" s="3218"/>
      <c r="S55" s="3218"/>
      <c r="T55" s="3218"/>
      <c r="U55" s="3218"/>
      <c r="V55" s="3218"/>
      <c r="W55" s="3218"/>
      <c r="X55" s="3218"/>
      <c r="Y55" s="3218"/>
      <c r="Z55" s="3218"/>
      <c r="AA55" s="3218"/>
      <c r="AB55" s="3218"/>
      <c r="AC55" s="3218"/>
      <c r="AD55" s="3218"/>
      <c r="AE55" s="3218"/>
      <c r="AF55" s="3218"/>
      <c r="AG55" s="3218"/>
      <c r="AH55" s="3218"/>
      <c r="AI55" s="3218"/>
      <c r="AJ55" s="3218"/>
      <c r="AK55" s="3218"/>
      <c r="AL55" s="3218"/>
      <c r="AM55" s="3218"/>
      <c r="AN55" s="3218"/>
      <c r="AO55" s="3218"/>
      <c r="AP55" s="3218"/>
      <c r="AQ55" s="3218"/>
      <c r="AR55" s="3218"/>
      <c r="AS55" s="3218"/>
      <c r="AT55" s="3218"/>
      <c r="AU55" s="3218"/>
      <c r="AV55" s="3218"/>
      <c r="AW55" s="3218"/>
      <c r="AX55" s="3218"/>
      <c r="AY55" s="3218"/>
      <c r="AZ55" s="3218"/>
      <c r="BA55" s="3218"/>
      <c r="BB55" s="3218"/>
      <c r="BC55" s="3218"/>
      <c r="BD55" s="3218"/>
      <c r="BE55" s="3218"/>
      <c r="BF55" s="3218"/>
      <c r="BG55" s="3218"/>
      <c r="BH55" s="3218"/>
      <c r="BI55" s="3218"/>
      <c r="BJ55" s="3218"/>
      <c r="BK55" s="3218"/>
      <c r="BL55" s="3218"/>
      <c r="BM55" s="3218"/>
      <c r="BN55" s="3218"/>
      <c r="BO55" s="3218"/>
      <c r="BP55" s="3218"/>
      <c r="BQ55" s="3218"/>
      <c r="BR55" s="3218"/>
      <c r="BS55" s="3218"/>
      <c r="BT55" s="3218"/>
      <c r="BU55" s="3218"/>
      <c r="BV55" s="3218"/>
      <c r="BW55" s="3218"/>
      <c r="BX55" s="3151" t="s">
        <v>2407</v>
      </c>
      <c r="BY55" s="2586"/>
      <c r="BZ55" s="1130"/>
      <c r="CA55" s="1130"/>
      <c r="CB55" s="1130"/>
      <c r="CC55" s="1130">
        <v>350</v>
      </c>
      <c r="CD55" s="2597">
        <v>0</v>
      </c>
      <c r="CE55" s="1130">
        <v>0</v>
      </c>
      <c r="CF55" s="1130">
        <v>0</v>
      </c>
      <c r="CG55" s="2643">
        <v>0</v>
      </c>
      <c r="CH55" s="1130">
        <v>2.4794397799999999</v>
      </c>
      <c r="CI55" s="1130">
        <v>0</v>
      </c>
      <c r="CJ55" s="2643">
        <v>0</v>
      </c>
      <c r="CK55" s="1130">
        <v>9.7157660000000003</v>
      </c>
      <c r="CL55" s="1130">
        <v>444.66821289000001</v>
      </c>
      <c r="CM55" s="1130">
        <v>0.26027709999999998</v>
      </c>
      <c r="CN55" s="1130">
        <v>8.1477000000000004</v>
      </c>
      <c r="CO55" s="1130"/>
      <c r="CP55" s="1130"/>
      <c r="CQ55" s="1130">
        <v>1.29588623</v>
      </c>
      <c r="CR55" s="1130"/>
      <c r="CS55" s="1130"/>
      <c r="CT55" s="1130">
        <v>2.1764800000000002E-3</v>
      </c>
      <c r="CU55" s="1130">
        <v>95.441180430000003</v>
      </c>
      <c r="CV55" s="2587">
        <v>14.136610300000001</v>
      </c>
      <c r="CW55" s="3151" t="s">
        <v>2406</v>
      </c>
      <c r="CX55" s="3141">
        <v>4.4502588100000002</v>
      </c>
      <c r="CY55" s="3138">
        <v>9.3754849599999996</v>
      </c>
      <c r="CZ55" s="3138">
        <v>14.640892109999999</v>
      </c>
      <c r="DA55" s="3138">
        <v>0.16495126999999998</v>
      </c>
      <c r="DB55" s="3138">
        <v>5.3917160900000001</v>
      </c>
      <c r="DC55" s="3138">
        <v>4.5375504900000001</v>
      </c>
      <c r="DD55" s="3138">
        <v>3.4797342599999999</v>
      </c>
      <c r="DE55" s="3138">
        <v>68.064139999999995</v>
      </c>
      <c r="DF55" s="3155">
        <v>2.83</v>
      </c>
      <c r="DG55" s="3155">
        <v>5.0594675599999999</v>
      </c>
      <c r="DH55" s="3155">
        <v>4.2893103400000001</v>
      </c>
      <c r="DI55" s="3155">
        <v>4.00020621</v>
      </c>
      <c r="DJ55" s="3155">
        <v>6.7005435499999999</v>
      </c>
      <c r="DK55" s="3155">
        <v>13.27777077</v>
      </c>
      <c r="DL55" s="3155">
        <v>5.9710295799999997</v>
      </c>
      <c r="DM55" s="3155">
        <v>2.0032575100000001</v>
      </c>
      <c r="DN55" s="3155">
        <v>0</v>
      </c>
      <c r="DO55" s="3155">
        <v>1.5958788100000001</v>
      </c>
      <c r="DP55" s="3155">
        <v>7.4049837099999998</v>
      </c>
      <c r="DQ55" s="3155">
        <v>49.51784979</v>
      </c>
      <c r="DR55" s="3155">
        <v>36.05264931</v>
      </c>
      <c r="DS55" s="3155">
        <v>0.44718300999999999</v>
      </c>
      <c r="DT55" s="3155">
        <v>100.68103585999999</v>
      </c>
      <c r="DU55" s="3155">
        <v>6.1444143899999997</v>
      </c>
      <c r="DV55" s="3151" t="s">
        <v>2408</v>
      </c>
      <c r="DW55" s="3220">
        <v>288.95877172000002</v>
      </c>
      <c r="DX55" s="3221">
        <v>778.17986245000009</v>
      </c>
      <c r="DY55" s="3221">
        <v>263.73632313999997</v>
      </c>
      <c r="DZ55" s="3221">
        <v>438.86212970000003</v>
      </c>
      <c r="EA55" s="3221">
        <v>366.13880132999998</v>
      </c>
      <c r="EB55" s="3221">
        <v>481.29040277999997</v>
      </c>
      <c r="EC55" s="3221">
        <v>686.56053166999993</v>
      </c>
      <c r="ED55" s="3221">
        <v>813.06941831999995</v>
      </c>
      <c r="EE55" s="3221">
        <v>581.50725460000001</v>
      </c>
      <c r="EF55" s="3221">
        <v>684.99043353999991</v>
      </c>
      <c r="EG55" s="3221">
        <v>793.58750863</v>
      </c>
      <c r="EH55" s="3221">
        <v>1054.84352474</v>
      </c>
      <c r="EI55" s="3151" t="s">
        <v>2401</v>
      </c>
      <c r="EJ55" s="3153">
        <v>1407.5107674300002</v>
      </c>
      <c r="EK55" s="3153">
        <v>1160.4716943099997</v>
      </c>
      <c r="EL55" s="3153">
        <v>1031.2319660400001</v>
      </c>
      <c r="EM55" s="3153">
        <v>1436.33451261</v>
      </c>
      <c r="EN55" s="3153">
        <v>1552.7875459300001</v>
      </c>
      <c r="EO55" s="3153">
        <v>887.62218909000001</v>
      </c>
      <c r="EP55" s="3153">
        <v>1344.5803388100001</v>
      </c>
      <c r="EQ55" s="3153">
        <v>1182.9481690800001</v>
      </c>
      <c r="ER55" s="3153">
        <v>1439.1393341</v>
      </c>
    </row>
    <row r="56" spans="1:148" ht="16.5">
      <c r="A56" s="3218"/>
      <c r="B56" s="3222"/>
      <c r="C56" s="3222"/>
      <c r="D56" s="3222"/>
      <c r="E56" s="3222"/>
      <c r="F56" s="3222"/>
      <c r="G56" s="3222"/>
      <c r="H56" s="3222"/>
      <c r="I56" s="3222"/>
      <c r="J56" s="3222"/>
      <c r="K56" s="3222"/>
      <c r="L56" s="3222"/>
      <c r="M56" s="3222"/>
      <c r="N56" s="3222"/>
      <c r="O56" s="3222"/>
      <c r="P56" s="3222"/>
      <c r="Q56" s="3222"/>
      <c r="R56" s="3222"/>
      <c r="S56" s="3222"/>
      <c r="T56" s="3222"/>
      <c r="U56" s="3222"/>
      <c r="V56" s="3222"/>
      <c r="W56" s="3222"/>
      <c r="X56" s="3222"/>
      <c r="Y56" s="3222"/>
      <c r="Z56" s="3218"/>
      <c r="AA56" s="3218"/>
      <c r="AB56" s="3218"/>
      <c r="AC56" s="3218"/>
      <c r="AD56" s="3218"/>
      <c r="AE56" s="3218"/>
      <c r="AF56" s="3218"/>
      <c r="AG56" s="3218"/>
      <c r="AH56" s="3218"/>
      <c r="AI56" s="3218"/>
      <c r="AJ56" s="3218"/>
      <c r="AK56" s="3218"/>
      <c r="AL56" s="3218"/>
      <c r="AM56" s="3218"/>
      <c r="AN56" s="3218"/>
      <c r="AO56" s="3218"/>
      <c r="AP56" s="3218"/>
      <c r="AQ56" s="3218"/>
      <c r="AR56" s="3218"/>
      <c r="AS56" s="3218"/>
      <c r="AT56" s="3218"/>
      <c r="AU56" s="3218"/>
      <c r="AV56" s="3218"/>
      <c r="AW56" s="3218"/>
      <c r="AX56" s="3218"/>
      <c r="AY56" s="3218"/>
      <c r="AZ56" s="3218"/>
      <c r="BA56" s="3218"/>
      <c r="BB56" s="3218"/>
      <c r="BC56" s="3218"/>
      <c r="BD56" s="3218"/>
      <c r="BE56" s="3218"/>
      <c r="BF56" s="3218"/>
      <c r="BG56" s="3218"/>
      <c r="BH56" s="3218"/>
      <c r="BI56" s="3218"/>
      <c r="BJ56" s="3218"/>
      <c r="BK56" s="3218"/>
      <c r="BL56" s="3218"/>
      <c r="BM56" s="3218"/>
      <c r="BN56" s="3218"/>
      <c r="BO56" s="3218"/>
      <c r="BP56" s="3218"/>
      <c r="BQ56" s="3218"/>
      <c r="BR56" s="3218"/>
      <c r="BS56" s="3218"/>
      <c r="BT56" s="3218"/>
      <c r="BU56" s="3218"/>
      <c r="BV56" s="3218"/>
      <c r="BW56" s="3218"/>
      <c r="BX56" s="3223"/>
      <c r="BY56" s="2586"/>
      <c r="BZ56" s="1130"/>
      <c r="CA56" s="1130"/>
      <c r="CB56" s="1130"/>
      <c r="CC56" s="1130"/>
      <c r="CD56" s="2597"/>
      <c r="CE56" s="1130"/>
      <c r="CF56" s="1130"/>
      <c r="CG56" s="2643"/>
      <c r="CH56" s="1130"/>
      <c r="CI56" s="1130"/>
      <c r="CJ56" s="2643"/>
      <c r="CK56" s="1130"/>
      <c r="CL56" s="1130"/>
      <c r="CM56" s="1130"/>
      <c r="CN56" s="1130"/>
      <c r="CO56" s="1130"/>
      <c r="CP56" s="1130"/>
      <c r="CQ56" s="1130"/>
      <c r="CR56" s="1130"/>
      <c r="CS56" s="1130"/>
      <c r="CT56" s="1130"/>
      <c r="CU56" s="1130"/>
      <c r="CV56" s="2587"/>
      <c r="CW56" s="3151" t="s">
        <v>2408</v>
      </c>
      <c r="CX56" s="2597">
        <v>8.6637072899999996</v>
      </c>
      <c r="CY56" s="2587">
        <v>13.523538719999999</v>
      </c>
      <c r="CZ56" s="2587">
        <v>21.38161668</v>
      </c>
      <c r="DA56" s="2587">
        <v>24.38316403</v>
      </c>
      <c r="DB56" s="2587">
        <v>32.116482349999998</v>
      </c>
      <c r="DC56" s="2587">
        <v>178.70624991999998</v>
      </c>
      <c r="DD56" s="2587">
        <v>202.48330527000002</v>
      </c>
      <c r="DE56" s="2587">
        <v>151.54</v>
      </c>
      <c r="DF56" s="2587">
        <v>68.78</v>
      </c>
      <c r="DG56" s="2587">
        <v>57.753606479999995</v>
      </c>
      <c r="DH56" s="2587">
        <v>25.604032440000001</v>
      </c>
      <c r="DI56" s="2587">
        <v>79.353466269999998</v>
      </c>
      <c r="DJ56" s="2587">
        <v>44.421224719999998</v>
      </c>
      <c r="DK56" s="2587">
        <v>63.959489090000005</v>
      </c>
      <c r="DL56" s="2587">
        <v>77.434844499999997</v>
      </c>
      <c r="DM56" s="2587">
        <v>83.133024019999993</v>
      </c>
      <c r="DN56" s="2587">
        <v>65.814270840000006</v>
      </c>
      <c r="DO56" s="2587">
        <v>246.59041877000001</v>
      </c>
      <c r="DP56" s="2587">
        <v>159.12640902999999</v>
      </c>
      <c r="DQ56" s="2587">
        <v>416.65588624999998</v>
      </c>
      <c r="DR56" s="2587">
        <v>216.38975461999999</v>
      </c>
      <c r="DS56" s="2587">
        <v>572.27512772</v>
      </c>
      <c r="DT56" s="2587">
        <v>554.44047323999996</v>
      </c>
      <c r="DU56" s="2587">
        <v>484.90628313000002</v>
      </c>
      <c r="DV56" s="3151" t="s">
        <v>2409</v>
      </c>
      <c r="DW56" s="3220">
        <v>211.29757022999999</v>
      </c>
      <c r="DX56" s="3221">
        <v>137.33351173</v>
      </c>
      <c r="DY56" s="3221">
        <v>355.80588405000003</v>
      </c>
      <c r="DZ56" s="3221">
        <v>255.23779228000001</v>
      </c>
      <c r="EA56" s="3221">
        <v>209.48956056</v>
      </c>
      <c r="EB56" s="3221">
        <v>209.77013169999998</v>
      </c>
      <c r="EC56" s="3221">
        <v>335.06093457999998</v>
      </c>
      <c r="ED56" s="3221">
        <v>2.8535121499999998</v>
      </c>
      <c r="EE56" s="3221">
        <v>372.37392999999997</v>
      </c>
      <c r="EF56" s="3221">
        <v>70.439564250000004</v>
      </c>
      <c r="EG56" s="3221">
        <v>536.59452151000005</v>
      </c>
      <c r="EH56" s="3221">
        <v>8.6668317199999994</v>
      </c>
      <c r="EI56" s="3206" t="s">
        <v>2410</v>
      </c>
      <c r="EJ56" s="3221"/>
      <c r="EK56" s="3221"/>
      <c r="EL56" s="3221"/>
      <c r="EM56" s="3221"/>
      <c r="EN56" s="3221"/>
      <c r="EO56" s="3221"/>
      <c r="EP56" s="3221"/>
      <c r="EQ56" s="3221"/>
      <c r="ER56" s="3221"/>
    </row>
    <row r="57" spans="1:148" ht="15.75">
      <c r="A57" s="3218"/>
      <c r="B57" s="3222"/>
      <c r="C57" s="3222"/>
      <c r="D57" s="3222"/>
      <c r="E57" s="3222"/>
      <c r="F57" s="3222"/>
      <c r="G57" s="3222"/>
      <c r="H57" s="3222"/>
      <c r="I57" s="3222"/>
      <c r="J57" s="3222"/>
      <c r="K57" s="3222"/>
      <c r="L57" s="3222"/>
      <c r="M57" s="3222"/>
      <c r="N57" s="3222"/>
      <c r="O57" s="3222"/>
      <c r="P57" s="3222"/>
      <c r="Q57" s="3222"/>
      <c r="R57" s="3222"/>
      <c r="S57" s="3222"/>
      <c r="T57" s="3222"/>
      <c r="U57" s="3222"/>
      <c r="V57" s="3222"/>
      <c r="W57" s="3222"/>
      <c r="X57" s="3222"/>
      <c r="Y57" s="3222"/>
      <c r="Z57" s="3218"/>
      <c r="AA57" s="3218"/>
      <c r="AB57" s="3218"/>
      <c r="AC57" s="3218"/>
      <c r="AD57" s="3218"/>
      <c r="AE57" s="3218"/>
      <c r="AF57" s="3218"/>
      <c r="AG57" s="3218"/>
      <c r="AH57" s="3218"/>
      <c r="AI57" s="3218"/>
      <c r="AJ57" s="3218"/>
      <c r="AK57" s="3218"/>
      <c r="AL57" s="3218"/>
      <c r="AM57" s="3218"/>
      <c r="AN57" s="3218"/>
      <c r="AO57" s="3218"/>
      <c r="AP57" s="3218"/>
      <c r="AQ57" s="3218"/>
      <c r="AR57" s="3218"/>
      <c r="AS57" s="3218"/>
      <c r="AT57" s="3218"/>
      <c r="AU57" s="3218"/>
      <c r="AV57" s="3218"/>
      <c r="AW57" s="3218"/>
      <c r="AX57" s="3218"/>
      <c r="AY57" s="3218"/>
      <c r="AZ57" s="3218"/>
      <c r="BA57" s="3218"/>
      <c r="BB57" s="3218"/>
      <c r="BC57" s="3218"/>
      <c r="BD57" s="3218"/>
      <c r="BE57" s="3224"/>
      <c r="BF57" s="3224"/>
      <c r="BG57" s="3224"/>
      <c r="BH57" s="3224"/>
      <c r="BI57" s="3218"/>
      <c r="BJ57" s="3218"/>
      <c r="BK57" s="3218"/>
      <c r="BL57" s="3218"/>
      <c r="BM57" s="3218"/>
      <c r="BN57" s="3218"/>
      <c r="BO57" s="3218"/>
      <c r="BP57" s="3218"/>
      <c r="BQ57" s="3218"/>
      <c r="BR57" s="3218"/>
      <c r="BS57" s="3218"/>
      <c r="BT57" s="3218"/>
      <c r="BU57" s="3218"/>
      <c r="BV57" s="3218"/>
      <c r="BW57" s="3218"/>
      <c r="BX57" s="3108" t="s">
        <v>2313</v>
      </c>
      <c r="BY57" s="3187">
        <v>103.85</v>
      </c>
      <c r="BZ57" s="3188">
        <v>132.37784593000001</v>
      </c>
      <c r="CA57" s="3188">
        <v>96.007811580000009</v>
      </c>
      <c r="CB57" s="3188">
        <v>90.03905537</v>
      </c>
      <c r="CC57" s="3188">
        <v>76.219190959999992</v>
      </c>
      <c r="CD57" s="3190">
        <v>92.447573969999993</v>
      </c>
      <c r="CE57" s="3193">
        <v>77.538992680000007</v>
      </c>
      <c r="CF57" s="3193">
        <v>88.06724715</v>
      </c>
      <c r="CG57" s="3225">
        <v>355.90201237000002</v>
      </c>
      <c r="CH57" s="3193">
        <v>102.61052791</v>
      </c>
      <c r="CI57" s="3193">
        <v>92.537287129999996</v>
      </c>
      <c r="CJ57" s="3225">
        <v>116.54667405000001</v>
      </c>
      <c r="CK57" s="3188">
        <v>82.200416269999991</v>
      </c>
      <c r="CL57" s="3188">
        <v>77.189827609999995</v>
      </c>
      <c r="CM57" s="3188">
        <v>191.13101019999999</v>
      </c>
      <c r="CN57" s="3188">
        <v>215.72787836999998</v>
      </c>
      <c r="CO57" s="3188">
        <v>86.055197520000007</v>
      </c>
      <c r="CP57" s="3188">
        <v>114.61079257</v>
      </c>
      <c r="CQ57" s="3188">
        <v>930.17946024000003</v>
      </c>
      <c r="CR57" s="3188">
        <v>112.25252096999999</v>
      </c>
      <c r="CS57" s="3188">
        <v>373.90007265000003</v>
      </c>
      <c r="CT57" s="3188">
        <v>262.33220218000002</v>
      </c>
      <c r="CU57" s="3188">
        <v>267.90880068000001</v>
      </c>
      <c r="CV57" s="3189">
        <v>331.69745442999999</v>
      </c>
      <c r="CW57" s="3151" t="s">
        <v>2411</v>
      </c>
      <c r="CX57" s="2597">
        <v>304.90327612999999</v>
      </c>
      <c r="CY57" s="2587">
        <v>72.8884738</v>
      </c>
      <c r="CZ57" s="2587">
        <v>190.17564183000002</v>
      </c>
      <c r="DA57" s="2587">
        <v>222.42566111000002</v>
      </c>
      <c r="DB57" s="2587">
        <v>16.541440000000001</v>
      </c>
      <c r="DC57" s="2587">
        <v>348.15082725000002</v>
      </c>
      <c r="DD57" s="2587">
        <v>643.26237450999997</v>
      </c>
      <c r="DE57" s="2587">
        <v>214.3989</v>
      </c>
      <c r="DF57" s="1130">
        <v>215.46</v>
      </c>
      <c r="DG57" s="1130">
        <v>176.09475405000001</v>
      </c>
      <c r="DH57" s="1130">
        <v>343.71006783999997</v>
      </c>
      <c r="DI57" s="1130">
        <v>254.48763904</v>
      </c>
      <c r="DJ57" s="1130">
        <v>264.34842712</v>
      </c>
      <c r="DK57" s="1130">
        <v>132.54637145999999</v>
      </c>
      <c r="DL57" s="1130">
        <v>10.27399934</v>
      </c>
      <c r="DM57" s="1130">
        <v>284.78662143000003</v>
      </c>
      <c r="DN57" s="1130">
        <v>0</v>
      </c>
      <c r="DO57" s="1130">
        <v>170.71603338</v>
      </c>
      <c r="DP57" s="1130">
        <v>122.12399240000001</v>
      </c>
      <c r="DQ57" s="1130">
        <v>386.09254314999998</v>
      </c>
      <c r="DR57" s="1130">
        <v>197.09062</v>
      </c>
      <c r="DS57" s="1130">
        <v>262.13773144999999</v>
      </c>
      <c r="DT57" s="1130">
        <v>345.95611862999999</v>
      </c>
      <c r="DU57" s="2587">
        <v>38.029451259999995</v>
      </c>
      <c r="DV57" s="3151" t="s">
        <v>2412</v>
      </c>
      <c r="DW57" s="2586"/>
      <c r="DX57" s="1130"/>
      <c r="DY57" s="1130"/>
      <c r="DZ57" s="1130"/>
      <c r="EA57" s="1130"/>
      <c r="EB57" s="1130"/>
      <c r="EC57" s="1130"/>
      <c r="ED57" s="1130"/>
      <c r="EE57" s="1130"/>
      <c r="EF57" s="1130"/>
      <c r="EG57" s="1130"/>
      <c r="EH57" s="1130"/>
      <c r="EI57" s="3151" t="s">
        <v>2406</v>
      </c>
      <c r="EJ57" s="3221">
        <v>16.546382569999999</v>
      </c>
      <c r="EK57" s="3221">
        <v>0.36199960999999997</v>
      </c>
      <c r="EL57" s="3221">
        <v>3.5411678900000001</v>
      </c>
      <c r="EM57" s="3221">
        <v>2.2296168199999999</v>
      </c>
      <c r="EN57" s="3221">
        <v>1.59779055</v>
      </c>
      <c r="EO57" s="3221">
        <v>1.3539261</v>
      </c>
      <c r="EP57" s="3221">
        <v>39.74065701</v>
      </c>
      <c r="EQ57" s="3221">
        <v>15.04891259</v>
      </c>
      <c r="ER57" s="3221">
        <v>0.52837317000000006</v>
      </c>
    </row>
    <row r="58" spans="1:148" ht="15.75">
      <c r="A58" s="3218"/>
      <c r="B58" s="3222"/>
      <c r="C58" s="3222"/>
      <c r="D58" s="3222"/>
      <c r="E58" s="3222"/>
      <c r="F58" s="3222"/>
      <c r="G58" s="3222"/>
      <c r="H58" s="3222"/>
      <c r="I58" s="3222"/>
      <c r="J58" s="3222"/>
      <c r="K58" s="3222"/>
      <c r="L58" s="3222"/>
      <c r="M58" s="3222"/>
      <c r="N58" s="3222"/>
      <c r="O58" s="3222"/>
      <c r="P58" s="3222"/>
      <c r="Q58" s="3222"/>
      <c r="R58" s="3222"/>
      <c r="S58" s="3222"/>
      <c r="T58" s="3222"/>
      <c r="U58" s="3222"/>
      <c r="V58" s="3222"/>
      <c r="W58" s="3222"/>
      <c r="X58" s="3222"/>
      <c r="Y58" s="3222"/>
      <c r="Z58" s="3218"/>
      <c r="AA58" s="3218"/>
      <c r="AB58" s="3218"/>
      <c r="AC58" s="3218"/>
      <c r="AD58" s="3218"/>
      <c r="AE58" s="3218"/>
      <c r="AF58" s="3218"/>
      <c r="AG58" s="3218"/>
      <c r="AH58" s="3218"/>
      <c r="AI58" s="3218"/>
      <c r="AJ58" s="3218"/>
      <c r="AK58" s="3218"/>
      <c r="AL58" s="3218"/>
      <c r="AM58" s="3218"/>
      <c r="AN58" s="3218"/>
      <c r="AO58" s="3218"/>
      <c r="AP58" s="3218"/>
      <c r="AQ58" s="3218"/>
      <c r="AR58" s="3218"/>
      <c r="AS58" s="3218"/>
      <c r="AT58" s="3218"/>
      <c r="AU58" s="3218"/>
      <c r="AV58" s="3218"/>
      <c r="AW58" s="3218"/>
      <c r="AX58" s="3218"/>
      <c r="AY58" s="3218"/>
      <c r="AZ58" s="3218"/>
      <c r="BA58" s="3218"/>
      <c r="BB58" s="3218"/>
      <c r="BC58" s="3218"/>
      <c r="BD58" s="3218"/>
      <c r="BE58" s="3224"/>
      <c r="BF58" s="3224"/>
      <c r="BG58" s="3224"/>
      <c r="BH58" s="3224"/>
      <c r="BI58" s="3218"/>
      <c r="BJ58" s="3218"/>
      <c r="BK58" s="3218"/>
      <c r="BL58" s="3218"/>
      <c r="BM58" s="3218"/>
      <c r="BN58" s="3218"/>
      <c r="BO58" s="3218"/>
      <c r="BP58" s="3218"/>
      <c r="BQ58" s="3218"/>
      <c r="BR58" s="3218"/>
      <c r="BS58" s="3218"/>
      <c r="BT58" s="3218"/>
      <c r="BU58" s="3218"/>
      <c r="BV58" s="3218"/>
      <c r="BW58" s="3218"/>
      <c r="BX58" s="3202" t="s">
        <v>2413</v>
      </c>
      <c r="BY58" s="2586">
        <v>101.44</v>
      </c>
      <c r="BZ58" s="1130">
        <v>131.42754937000001</v>
      </c>
      <c r="CA58" s="1130">
        <v>95.884074280000007</v>
      </c>
      <c r="CB58" s="1130">
        <v>88.278004330000002</v>
      </c>
      <c r="CC58" s="1130">
        <v>69.03943584999999</v>
      </c>
      <c r="CD58" s="2597">
        <v>91.159214829999996</v>
      </c>
      <c r="CE58" s="3139">
        <v>75.114561950000009</v>
      </c>
      <c r="CF58" s="3139">
        <v>58.851753430000002</v>
      </c>
      <c r="CG58" s="1615">
        <v>349.82257042000003</v>
      </c>
      <c r="CH58" s="3139">
        <v>98.71886001</v>
      </c>
      <c r="CI58" s="3139">
        <v>84.907623629999989</v>
      </c>
      <c r="CJ58" s="1615">
        <v>115.47713304000001</v>
      </c>
      <c r="CK58" s="1130">
        <v>72.665365159999993</v>
      </c>
      <c r="CL58" s="1130">
        <v>67.387704659999997</v>
      </c>
      <c r="CM58" s="1130">
        <v>110.29401274</v>
      </c>
      <c r="CN58" s="1130">
        <v>78.470490339999998</v>
      </c>
      <c r="CO58" s="1130">
        <v>31.348803710000002</v>
      </c>
      <c r="CP58" s="1130">
        <v>24.878638070000001</v>
      </c>
      <c r="CQ58" s="1130">
        <v>23.951383249999999</v>
      </c>
      <c r="CR58" s="1130">
        <v>24.53637123</v>
      </c>
      <c r="CS58" s="1130">
        <v>73.611771180000005</v>
      </c>
      <c r="CT58" s="1130">
        <v>34.64749535</v>
      </c>
      <c r="CU58" s="1130">
        <v>50.878127829999997</v>
      </c>
      <c r="CV58" s="2587">
        <v>96.894221489999993</v>
      </c>
      <c r="CW58" s="3151" t="s">
        <v>2412</v>
      </c>
      <c r="CX58" s="2597">
        <v>2.34820129</v>
      </c>
      <c r="CY58" s="2587">
        <v>7.1529509500000001</v>
      </c>
      <c r="CZ58" s="2587">
        <v>79.855870040000013</v>
      </c>
      <c r="DA58" s="2587">
        <v>1.7867810399999999</v>
      </c>
      <c r="DB58" s="2587">
        <v>14.010301720000001</v>
      </c>
      <c r="DC58" s="2587">
        <v>4.1455147500000002</v>
      </c>
      <c r="DD58" s="2587">
        <v>23.062004300000002</v>
      </c>
      <c r="DE58" s="2587">
        <v>32.56</v>
      </c>
      <c r="DF58" s="1130">
        <v>48.31</v>
      </c>
      <c r="DG58" s="1130"/>
      <c r="DH58" s="1130"/>
      <c r="DI58" s="1130"/>
      <c r="DJ58" s="1130"/>
      <c r="DK58" s="1130"/>
      <c r="DL58" s="1130"/>
      <c r="DM58" s="1130"/>
      <c r="DN58" s="1130"/>
      <c r="DO58" s="1130"/>
      <c r="DP58" s="1130"/>
      <c r="DQ58" s="1130"/>
      <c r="DR58" s="1130"/>
      <c r="DS58" s="1130"/>
      <c r="DT58" s="1130"/>
      <c r="DU58" s="2587"/>
      <c r="DV58" s="3151" t="s">
        <v>2377</v>
      </c>
      <c r="DW58" s="3226">
        <v>1.01E-5</v>
      </c>
      <c r="DX58" s="3227">
        <v>3.3050000000000001E-4</v>
      </c>
      <c r="DY58" s="3227">
        <v>4.5372860599999996</v>
      </c>
      <c r="DZ58" s="3227">
        <v>2.7768930000000001E-2</v>
      </c>
      <c r="EA58" s="3227">
        <v>1.01305636</v>
      </c>
      <c r="EB58" s="3227">
        <v>4.8139340400000004</v>
      </c>
      <c r="EC58" s="3227">
        <v>11.879122710000001</v>
      </c>
      <c r="ED58" s="3227">
        <v>2.252699E-2</v>
      </c>
      <c r="EE58" s="3227">
        <v>7.0237700000000004E-3</v>
      </c>
      <c r="EF58" s="3227">
        <v>5.6356542599999999</v>
      </c>
      <c r="EG58" s="3227">
        <v>1.253988E-2</v>
      </c>
      <c r="EH58" s="3227">
        <v>6.2250394900000003</v>
      </c>
      <c r="EI58" s="3151" t="s">
        <v>2408</v>
      </c>
      <c r="EJ58" s="3221">
        <v>946.8466756900001</v>
      </c>
      <c r="EK58" s="3221">
        <v>638.19254592999994</v>
      </c>
      <c r="EL58" s="3221">
        <v>784.48608102000003</v>
      </c>
      <c r="EM58" s="3221">
        <v>1018.77805925</v>
      </c>
      <c r="EN58" s="3221">
        <v>1239.6291914400001</v>
      </c>
      <c r="EO58" s="3221">
        <v>759.63942582000004</v>
      </c>
      <c r="EP58" s="3221">
        <v>1055.50151355</v>
      </c>
      <c r="EQ58" s="3221">
        <v>929.11623298000006</v>
      </c>
      <c r="ER58" s="3221">
        <v>985.7754281</v>
      </c>
    </row>
    <row r="59" spans="1:148">
      <c r="A59" s="3218"/>
      <c r="B59" s="3222"/>
      <c r="C59" s="3222"/>
      <c r="D59" s="3222"/>
      <c r="E59" s="3222"/>
      <c r="F59" s="3222"/>
      <c r="G59" s="3222"/>
      <c r="H59" s="3222"/>
      <c r="I59" s="3222"/>
      <c r="J59" s="3222"/>
      <c r="K59" s="3222"/>
      <c r="L59" s="3222"/>
      <c r="M59" s="3222"/>
      <c r="N59" s="3222"/>
      <c r="O59" s="3222"/>
      <c r="P59" s="3222"/>
      <c r="Q59" s="3222"/>
      <c r="R59" s="3222"/>
      <c r="S59" s="3222"/>
      <c r="T59" s="3222"/>
      <c r="U59" s="3222"/>
      <c r="V59" s="3222"/>
      <c r="W59" s="3222"/>
      <c r="X59" s="3222"/>
      <c r="Y59" s="3222"/>
      <c r="Z59" s="3218"/>
      <c r="AA59" s="3218"/>
      <c r="AB59" s="3218"/>
      <c r="AC59" s="3218"/>
      <c r="AD59" s="3218"/>
      <c r="AE59" s="3218"/>
      <c r="AF59" s="3218"/>
      <c r="AG59" s="3218"/>
      <c r="AH59" s="3218"/>
      <c r="AI59" s="3218"/>
      <c r="AJ59" s="3218"/>
      <c r="AK59" s="3218"/>
      <c r="AL59" s="3218"/>
      <c r="AM59" s="3218"/>
      <c r="AN59" s="3218"/>
      <c r="AO59" s="3218"/>
      <c r="AP59" s="3218"/>
      <c r="AQ59" s="3218"/>
      <c r="AR59" s="3218"/>
      <c r="AS59" s="3218"/>
      <c r="AT59" s="3218"/>
      <c r="AU59" s="3218"/>
      <c r="AV59" s="3218"/>
      <c r="AW59" s="3218"/>
      <c r="AX59" s="3218"/>
      <c r="AY59" s="3218"/>
      <c r="AZ59" s="3218"/>
      <c r="BA59" s="3218"/>
      <c r="BB59" s="3218"/>
      <c r="BC59" s="3218"/>
      <c r="BD59" s="3218"/>
      <c r="BE59" s="3224"/>
      <c r="BF59" s="3224"/>
      <c r="BG59" s="3224"/>
      <c r="BH59" s="3224"/>
      <c r="BI59" s="3218"/>
      <c r="BJ59" s="3218"/>
      <c r="BK59" s="3218"/>
      <c r="BL59" s="3218"/>
      <c r="BM59" s="3218"/>
      <c r="BN59" s="3218"/>
      <c r="BO59" s="3218"/>
      <c r="BP59" s="3218"/>
      <c r="BQ59" s="3218"/>
      <c r="BR59" s="3218"/>
      <c r="BS59" s="3218"/>
      <c r="BT59" s="3218"/>
      <c r="BU59" s="3218"/>
      <c r="BV59" s="3218"/>
      <c r="BW59" s="3218"/>
      <c r="BX59" s="3223" t="s">
        <v>2414</v>
      </c>
      <c r="BY59" s="3154">
        <v>2.41</v>
      </c>
      <c r="BZ59" s="3139">
        <v>0.95029656000000007</v>
      </c>
      <c r="CA59" s="3139">
        <v>0.12373730000000001</v>
      </c>
      <c r="CB59" s="3139">
        <v>1.7610510400000001</v>
      </c>
      <c r="CC59" s="3139">
        <v>7.1797551100000003</v>
      </c>
      <c r="CD59" s="3140">
        <v>1.2883591399999998</v>
      </c>
      <c r="CE59" s="3139">
        <v>2.4244307300000001</v>
      </c>
      <c r="CF59" s="3139">
        <v>29.215493719999998</v>
      </c>
      <c r="CG59" s="3140">
        <v>6.0794419500000005</v>
      </c>
      <c r="CH59" s="3139">
        <v>3.8916678999999998</v>
      </c>
      <c r="CI59" s="3139">
        <v>7.6296635000000004</v>
      </c>
      <c r="CJ59" s="3140">
        <v>1.06954101</v>
      </c>
      <c r="CK59" s="3139">
        <v>9.5350511099999995</v>
      </c>
      <c r="CL59" s="3139">
        <v>9.8021229499999993</v>
      </c>
      <c r="CM59" s="3139">
        <v>80.836997460000006</v>
      </c>
      <c r="CN59" s="3139">
        <v>137.25738802999999</v>
      </c>
      <c r="CO59" s="3139">
        <v>54.706393810000002</v>
      </c>
      <c r="CP59" s="3139">
        <v>89.732154499999993</v>
      </c>
      <c r="CQ59" s="3139">
        <v>906.22807698999998</v>
      </c>
      <c r="CR59" s="3139">
        <v>87.716149739999992</v>
      </c>
      <c r="CS59" s="3139">
        <v>300.28830147000002</v>
      </c>
      <c r="CT59" s="3139">
        <v>227.68470683000001</v>
      </c>
      <c r="CU59" s="3139">
        <v>217.03067285</v>
      </c>
      <c r="CV59" s="3155">
        <v>234.80323293999999</v>
      </c>
      <c r="CW59" s="3151" t="s">
        <v>2415</v>
      </c>
      <c r="CX59" s="2586">
        <v>7.9804999999999991E-4</v>
      </c>
      <c r="CY59" s="1130">
        <v>1.8338299999999998E-3</v>
      </c>
      <c r="CZ59" s="1130">
        <v>2.14606E-3</v>
      </c>
      <c r="DA59" s="1130">
        <v>8.5700119999999991E-2</v>
      </c>
      <c r="DB59" s="1130">
        <v>2.1309000000000001E-4</v>
      </c>
      <c r="DC59" s="1130">
        <v>1.4349899999999999E-3</v>
      </c>
      <c r="DD59" s="1130">
        <v>1.3598099999999999E-3</v>
      </c>
      <c r="DE59" s="1130">
        <v>1.1433699999999999E-3</v>
      </c>
      <c r="DF59" s="1130">
        <v>1.4799E-4</v>
      </c>
      <c r="DG59" s="1130">
        <v>4.4258700000000002E-3</v>
      </c>
      <c r="DH59" s="1130">
        <v>6.9487799999999999E-3</v>
      </c>
      <c r="DI59" s="1130">
        <v>0.41284815999999996</v>
      </c>
      <c r="DJ59" s="1130">
        <v>6.1467600000000002E-3</v>
      </c>
      <c r="DK59" s="1130">
        <v>1.065193E-2</v>
      </c>
      <c r="DL59" s="1130">
        <v>1.4112388600000001</v>
      </c>
      <c r="DM59" s="1130">
        <v>0.1016326</v>
      </c>
      <c r="DN59" s="1130">
        <v>7.3304499999999996E-3</v>
      </c>
      <c r="DO59" s="1130">
        <v>3.1816812000000003</v>
      </c>
      <c r="DP59" s="1130">
        <v>6.368182E-2</v>
      </c>
      <c r="DQ59" s="1130">
        <v>2.827793E-2</v>
      </c>
      <c r="DR59" s="1130">
        <v>8.3559800000000004E-2</v>
      </c>
      <c r="DS59" s="1130">
        <v>0.52931121999999997</v>
      </c>
      <c r="DT59" s="1130">
        <v>2.1350770000000002E-2</v>
      </c>
      <c r="DU59" s="2587">
        <v>4.2925090300000006</v>
      </c>
      <c r="DV59" s="3151" t="s">
        <v>2416</v>
      </c>
      <c r="DW59" s="3220"/>
      <c r="DX59" s="3221"/>
      <c r="DY59" s="3221"/>
      <c r="DZ59" s="3221"/>
      <c r="EA59" s="3221"/>
      <c r="EB59" s="3221"/>
      <c r="EC59" s="3221"/>
      <c r="ED59" s="3221"/>
      <c r="EE59" s="3221"/>
      <c r="EF59" s="3221"/>
      <c r="EG59" s="3221"/>
      <c r="EH59" s="3221"/>
      <c r="EI59" s="3151" t="s">
        <v>2409</v>
      </c>
      <c r="EJ59" s="3221">
        <v>444.11770917000001</v>
      </c>
      <c r="EK59" s="3221">
        <v>521.91714876999993</v>
      </c>
      <c r="EL59" s="3221">
        <v>243.20471713000001</v>
      </c>
      <c r="EM59" s="3221">
        <v>415.32683654000004</v>
      </c>
      <c r="EN59" s="3221">
        <v>311.56056394000001</v>
      </c>
      <c r="EO59" s="3221">
        <v>126.62883717</v>
      </c>
      <c r="EP59" s="3221">
        <v>249.33816825</v>
      </c>
      <c r="EQ59" s="3221">
        <v>238.78302350999999</v>
      </c>
      <c r="ER59" s="3221">
        <v>452.83553282999998</v>
      </c>
    </row>
    <row r="60" spans="1:148">
      <c r="A60" s="3218"/>
      <c r="B60" s="3222"/>
      <c r="C60" s="3222"/>
      <c r="D60" s="3222"/>
      <c r="E60" s="3222"/>
      <c r="F60" s="3222"/>
      <c r="G60" s="3222"/>
      <c r="H60" s="3222"/>
      <c r="I60" s="3222"/>
      <c r="J60" s="3222"/>
      <c r="K60" s="3222"/>
      <c r="L60" s="3222"/>
      <c r="M60" s="3222"/>
      <c r="N60" s="3222"/>
      <c r="O60" s="3222"/>
      <c r="P60" s="3222"/>
      <c r="Q60" s="3222"/>
      <c r="R60" s="3222"/>
      <c r="S60" s="3222"/>
      <c r="T60" s="3222"/>
      <c r="U60" s="3222"/>
      <c r="V60" s="3222"/>
      <c r="W60" s="3222"/>
      <c r="X60" s="3222"/>
      <c r="Y60" s="3222"/>
      <c r="Z60" s="3218"/>
      <c r="AA60" s="3218"/>
      <c r="AB60" s="3218"/>
      <c r="AC60" s="3218"/>
      <c r="AD60" s="3218"/>
      <c r="AE60" s="3218"/>
      <c r="AF60" s="3218"/>
      <c r="AG60" s="3218"/>
      <c r="AH60" s="3218"/>
      <c r="AI60" s="3218"/>
      <c r="AJ60" s="3218"/>
      <c r="AK60" s="3218"/>
      <c r="AL60" s="3218"/>
      <c r="AM60" s="3218"/>
      <c r="AN60" s="3218"/>
      <c r="AO60" s="3218"/>
      <c r="AP60" s="3218"/>
      <c r="AQ60" s="3218"/>
      <c r="AR60" s="3218"/>
      <c r="AS60" s="3218"/>
      <c r="AT60" s="3218"/>
      <c r="AU60" s="3218"/>
      <c r="AV60" s="3218"/>
      <c r="AW60" s="3218"/>
      <c r="AX60" s="3218"/>
      <c r="AY60" s="3218"/>
      <c r="AZ60" s="3218"/>
      <c r="BA60" s="3218"/>
      <c r="BB60" s="3218"/>
      <c r="BC60" s="3218"/>
      <c r="BD60" s="3218"/>
      <c r="BE60" s="3218"/>
      <c r="BF60" s="3218"/>
      <c r="BG60" s="3218"/>
      <c r="BH60" s="3218"/>
      <c r="BI60" s="3218"/>
      <c r="BJ60" s="3218"/>
      <c r="BK60" s="3218"/>
      <c r="BL60" s="3218"/>
      <c r="BM60" s="3218"/>
      <c r="BN60" s="3218"/>
      <c r="BO60" s="3218"/>
      <c r="BP60" s="3218"/>
      <c r="BQ60" s="3218"/>
      <c r="BR60" s="3218"/>
      <c r="BS60" s="3218"/>
      <c r="BT60" s="3218"/>
      <c r="BU60" s="3218"/>
      <c r="BV60" s="3218"/>
      <c r="BW60" s="3218"/>
      <c r="BX60" s="3223"/>
      <c r="BY60" s="2586"/>
      <c r="BZ60" s="1130"/>
      <c r="CA60" s="1130"/>
      <c r="CB60" s="1130"/>
      <c r="CC60" s="1130"/>
      <c r="CD60" s="2643"/>
      <c r="CE60" s="1130"/>
      <c r="CF60" s="1130"/>
      <c r="CG60" s="2643"/>
      <c r="CH60" s="1130"/>
      <c r="CI60" s="1130"/>
      <c r="CJ60" s="2643"/>
      <c r="CK60" s="1130"/>
      <c r="CL60" s="1130"/>
      <c r="CM60" s="1130"/>
      <c r="CN60" s="1130"/>
      <c r="CO60" s="1130"/>
      <c r="CP60" s="1130"/>
      <c r="CQ60" s="1130"/>
      <c r="CR60" s="1130"/>
      <c r="CS60" s="1130"/>
      <c r="CT60" s="1130"/>
      <c r="CU60" s="1130"/>
      <c r="CV60" s="2587"/>
      <c r="CW60" s="3151" t="s">
        <v>2417</v>
      </c>
      <c r="CX60" s="2586"/>
      <c r="CY60" s="1130"/>
      <c r="CZ60" s="1130"/>
      <c r="DA60" s="1130"/>
      <c r="DB60" s="1130"/>
      <c r="DC60" s="1130"/>
      <c r="DD60" s="1130">
        <v>0</v>
      </c>
      <c r="DE60" s="1130"/>
      <c r="DF60" s="3188"/>
      <c r="DG60" s="3188"/>
      <c r="DH60" s="3188"/>
      <c r="DI60" s="3188"/>
      <c r="DJ60" s="3188"/>
      <c r="DK60" s="3188"/>
      <c r="DL60" s="3188"/>
      <c r="DM60" s="3188"/>
      <c r="DN60" s="3188"/>
      <c r="DO60" s="3188"/>
      <c r="DP60" s="3188"/>
      <c r="DQ60" s="3188"/>
      <c r="DR60" s="3188"/>
      <c r="DS60" s="3188"/>
      <c r="DT60" s="3188"/>
      <c r="DU60" s="3189"/>
      <c r="DV60" s="3151" t="s">
        <v>2418</v>
      </c>
      <c r="DW60" s="3160">
        <v>30.094742780000001</v>
      </c>
      <c r="DX60" s="3161">
        <v>9.2826050000000007E-2</v>
      </c>
      <c r="DY60" s="3161">
        <v>222.17169328999998</v>
      </c>
      <c r="DZ60" s="3161"/>
      <c r="EA60" s="3161">
        <v>1.2678110000000001E-2</v>
      </c>
      <c r="EB60" s="3161">
        <v>3.0989299999999997E-3</v>
      </c>
      <c r="EC60" s="3161">
        <v>34.080264360000001</v>
      </c>
      <c r="ED60" s="3161">
        <v>0.29606761999999998</v>
      </c>
      <c r="EE60" s="3161">
        <v>3.6350000000000003E-5</v>
      </c>
      <c r="EF60" s="3161">
        <v>1.79234746</v>
      </c>
      <c r="EG60" s="3161">
        <v>114.31392892</v>
      </c>
      <c r="EH60" s="3161">
        <v>6.4918435700000003</v>
      </c>
      <c r="EI60" s="3151" t="s">
        <v>2412</v>
      </c>
      <c r="EJ60" s="1130"/>
      <c r="EK60" s="1130"/>
      <c r="EL60" s="1130"/>
      <c r="EM60" s="1130"/>
      <c r="EN60" s="1130"/>
      <c r="EO60" s="1130"/>
      <c r="EP60" s="1130"/>
      <c r="EQ60" s="1130"/>
      <c r="ER60" s="1130"/>
    </row>
    <row r="61" spans="1:148" ht="15.75">
      <c r="A61" s="3218"/>
      <c r="B61" s="3222"/>
      <c r="C61" s="3222"/>
      <c r="D61" s="3222"/>
      <c r="E61" s="3222"/>
      <c r="F61" s="3222"/>
      <c r="G61" s="3222"/>
      <c r="H61" s="3222"/>
      <c r="I61" s="3222"/>
      <c r="J61" s="3222"/>
      <c r="K61" s="3222"/>
      <c r="L61" s="3222"/>
      <c r="M61" s="3222"/>
      <c r="N61" s="3222"/>
      <c r="O61" s="3222"/>
      <c r="P61" s="3222"/>
      <c r="Q61" s="3222"/>
      <c r="R61" s="3222"/>
      <c r="S61" s="3222"/>
      <c r="T61" s="3222"/>
      <c r="U61" s="3222"/>
      <c r="V61" s="3222"/>
      <c r="W61" s="3222"/>
      <c r="X61" s="3222"/>
      <c r="Y61" s="3222"/>
      <c r="Z61" s="3218"/>
      <c r="AA61" s="3218"/>
      <c r="AB61" s="3218"/>
      <c r="AC61" s="3218"/>
      <c r="AD61" s="3218"/>
      <c r="AE61" s="3218"/>
      <c r="AF61" s="3218"/>
      <c r="AG61" s="3218"/>
      <c r="AH61" s="3218"/>
      <c r="AI61" s="3218"/>
      <c r="AJ61" s="3218"/>
      <c r="AK61" s="3218"/>
      <c r="AL61" s="3218"/>
      <c r="AM61" s="3218"/>
      <c r="AN61" s="3218"/>
      <c r="AO61" s="3218"/>
      <c r="AP61" s="3218"/>
      <c r="AQ61" s="3218"/>
      <c r="AR61" s="3218"/>
      <c r="AS61" s="3218"/>
      <c r="AT61" s="3218"/>
      <c r="AU61" s="3218"/>
      <c r="AV61" s="3218"/>
      <c r="AW61" s="3218"/>
      <c r="AX61" s="3218"/>
      <c r="AY61" s="3218"/>
      <c r="AZ61" s="3218"/>
      <c r="BA61" s="3218"/>
      <c r="BB61" s="3218"/>
      <c r="BC61" s="3218"/>
      <c r="BD61" s="3218"/>
      <c r="BE61" s="3218"/>
      <c r="BF61" s="3218"/>
      <c r="BG61" s="3218"/>
      <c r="BH61" s="3218"/>
      <c r="BI61" s="3218"/>
      <c r="BJ61" s="3218"/>
      <c r="BK61" s="3218"/>
      <c r="BL61" s="3218"/>
      <c r="BM61" s="3218"/>
      <c r="BN61" s="3218"/>
      <c r="BO61" s="3218"/>
      <c r="BP61" s="3218"/>
      <c r="BQ61" s="3218"/>
      <c r="BR61" s="3218"/>
      <c r="BS61" s="3218"/>
      <c r="BT61" s="3218"/>
      <c r="BU61" s="3218"/>
      <c r="BV61" s="3218"/>
      <c r="BW61" s="3218"/>
      <c r="BX61" s="3108" t="s">
        <v>2419</v>
      </c>
      <c r="BY61" s="3120">
        <v>-2108.6465504199996</v>
      </c>
      <c r="BZ61" s="3121">
        <v>-3815.4143107599994</v>
      </c>
      <c r="CA61" s="3121">
        <v>449.83469615999911</v>
      </c>
      <c r="CB61" s="3122">
        <v>-376.30515807000074</v>
      </c>
      <c r="CC61" s="3121">
        <v>-1647.94070904</v>
      </c>
      <c r="CD61" s="3121">
        <v>1885.2416731699996</v>
      </c>
      <c r="CE61" s="3121">
        <v>1803.91827904</v>
      </c>
      <c r="CF61" s="3121">
        <v>-494.39611148999984</v>
      </c>
      <c r="CG61" s="3120">
        <v>-21.316590100000212</v>
      </c>
      <c r="CH61" s="3121">
        <v>-2043.3803476499997</v>
      </c>
      <c r="CI61" s="3121">
        <v>-939.33772991000023</v>
      </c>
      <c r="CJ61" s="3120">
        <v>-879.6153644900005</v>
      </c>
      <c r="CK61" s="3121">
        <v>-1666.06535274</v>
      </c>
      <c r="CL61" s="3121">
        <v>-2783.5338463000016</v>
      </c>
      <c r="CM61" s="3121">
        <v>-119.15818574999957</v>
      </c>
      <c r="CN61" s="3121">
        <v>290.34968771000104</v>
      </c>
      <c r="CO61" s="3121">
        <v>-1171.8272193000003</v>
      </c>
      <c r="CP61" s="3121">
        <v>-337.07281307999938</v>
      </c>
      <c r="CQ61" s="3121">
        <v>2929.0802724799992</v>
      </c>
      <c r="CR61" s="3121">
        <v>-555.93462105000026</v>
      </c>
      <c r="CS61" s="3121">
        <v>-786.25867056000061</v>
      </c>
      <c r="CT61" s="3121">
        <v>480.1337075700003</v>
      </c>
      <c r="CU61" s="3121">
        <v>-18.540811349999785</v>
      </c>
      <c r="CV61" s="3122">
        <v>-1083.67435342</v>
      </c>
      <c r="CW61" s="3151" t="s">
        <v>2420</v>
      </c>
      <c r="CX61" s="2586"/>
      <c r="CY61" s="1130"/>
      <c r="CZ61" s="1130">
        <v>2.2375303799999999</v>
      </c>
      <c r="DA61" s="1130"/>
      <c r="DB61" s="1130"/>
      <c r="DC61" s="1130">
        <v>7.8067448800000001</v>
      </c>
      <c r="DD61" s="1130">
        <v>4.8692783400000001</v>
      </c>
      <c r="DE61" s="1130">
        <v>18.59101235</v>
      </c>
      <c r="DF61" s="1130">
        <v>0</v>
      </c>
      <c r="DG61" s="1130">
        <v>9.1907863400000007</v>
      </c>
      <c r="DH61" s="1130">
        <v>21.59604809</v>
      </c>
      <c r="DI61" s="1130">
        <v>25.684720350000003</v>
      </c>
      <c r="DJ61" s="1130">
        <v>3.4128751800000003</v>
      </c>
      <c r="DK61" s="1130">
        <v>0.24922672000000001</v>
      </c>
      <c r="DL61" s="1130">
        <v>5.5992522999999998</v>
      </c>
      <c r="DM61" s="1130">
        <v>0.12</v>
      </c>
      <c r="DN61" s="1130">
        <v>7.7816877199999999</v>
      </c>
      <c r="DO61" s="1130">
        <v>6.2194131100000005</v>
      </c>
      <c r="DP61" s="1130">
        <v>2.01E-2</v>
      </c>
      <c r="DQ61" s="1130">
        <v>4.5896499999999998</v>
      </c>
      <c r="DR61" s="1130">
        <v>0.75</v>
      </c>
      <c r="DS61" s="1130">
        <v>54.322776210000001</v>
      </c>
      <c r="DT61" s="1130">
        <v>3.8570451499999998</v>
      </c>
      <c r="DU61" s="2587">
        <v>5.000011E-2</v>
      </c>
      <c r="DV61" s="3151" t="s">
        <v>2421</v>
      </c>
      <c r="DW61" s="3136">
        <v>48.490155860000002</v>
      </c>
      <c r="DX61" s="3137">
        <v>242.50162702</v>
      </c>
      <c r="DY61" s="3137">
        <v>753.50147575000005</v>
      </c>
      <c r="DZ61" s="3137">
        <v>482.57929805999999</v>
      </c>
      <c r="EA61" s="3137">
        <v>372.31335494000001</v>
      </c>
      <c r="EB61" s="3137">
        <v>360.76487888999998</v>
      </c>
      <c r="EC61" s="3137">
        <v>303.54784144999996</v>
      </c>
      <c r="ED61" s="3137">
        <v>148.63495745</v>
      </c>
      <c r="EE61" s="3137">
        <v>1142.31151634</v>
      </c>
      <c r="EF61" s="3137">
        <v>702.47414660000004</v>
      </c>
      <c r="EG61" s="3137">
        <v>625.53052506999995</v>
      </c>
      <c r="EH61" s="3137">
        <v>307.76835504000002</v>
      </c>
      <c r="EI61" s="3151" t="s">
        <v>2377</v>
      </c>
      <c r="EJ61" s="3227">
        <v>6.7203999999999996E-3</v>
      </c>
      <c r="EK61" s="3227">
        <v>5.1939999999999998E-3</v>
      </c>
      <c r="EL61" s="3227">
        <v>4.1120239999999995E-2</v>
      </c>
      <c r="EM61" s="3227">
        <v>7.6546420000000004E-2</v>
      </c>
      <c r="EN61" s="3227">
        <v>1.6048446399999998</v>
      </c>
      <c r="EO61" s="3227">
        <v>1.379465E-2</v>
      </c>
      <c r="EP61" s="3227">
        <v>7.1835740000000009E-2</v>
      </c>
      <c r="EQ61" s="3227">
        <v>3.32235E-3</v>
      </c>
      <c r="ER61" s="3227">
        <v>6.4869712599999998</v>
      </c>
    </row>
    <row r="62" spans="1:148" ht="16.5" thickBot="1">
      <c r="A62" s="3218"/>
      <c r="B62" s="3222"/>
      <c r="C62" s="3222"/>
      <c r="D62" s="3222"/>
      <c r="E62" s="3222"/>
      <c r="F62" s="3222"/>
      <c r="G62" s="3222"/>
      <c r="H62" s="3222"/>
      <c r="I62" s="3222"/>
      <c r="J62" s="3222"/>
      <c r="K62" s="3222"/>
      <c r="L62" s="3222"/>
      <c r="M62" s="3222"/>
      <c r="N62" s="3222"/>
      <c r="O62" s="3222"/>
      <c r="P62" s="3222"/>
      <c r="Q62" s="3222"/>
      <c r="R62" s="3222"/>
      <c r="S62" s="3222"/>
      <c r="T62" s="3222"/>
      <c r="U62" s="3222"/>
      <c r="V62" s="3222"/>
      <c r="W62" s="3222"/>
      <c r="X62" s="3222"/>
      <c r="Y62" s="3222"/>
      <c r="Z62" s="3218"/>
      <c r="AA62" s="3218"/>
      <c r="AB62" s="3218"/>
      <c r="AC62" s="3218"/>
      <c r="AD62" s="3218"/>
      <c r="AE62" s="3218"/>
      <c r="AF62" s="3218"/>
      <c r="AG62" s="3218"/>
      <c r="AH62" s="3218"/>
      <c r="AI62" s="3218"/>
      <c r="AJ62" s="3218"/>
      <c r="AK62" s="3218"/>
      <c r="AL62" s="3218"/>
      <c r="AM62" s="3218"/>
      <c r="AN62" s="3218"/>
      <c r="AO62" s="3218"/>
      <c r="AP62" s="3218"/>
      <c r="AQ62" s="3218"/>
      <c r="AR62" s="3218"/>
      <c r="AS62" s="3218"/>
      <c r="AT62" s="3218"/>
      <c r="AU62" s="3218"/>
      <c r="AV62" s="3218"/>
      <c r="AW62" s="3218"/>
      <c r="AX62" s="3218"/>
      <c r="AY62" s="3218"/>
      <c r="AZ62" s="3218"/>
      <c r="BA62" s="3218"/>
      <c r="BB62" s="3218"/>
      <c r="BC62" s="3218"/>
      <c r="BD62" s="3218"/>
      <c r="BE62" s="3218"/>
      <c r="BF62" s="3218"/>
      <c r="BG62" s="3218"/>
      <c r="BH62" s="3218"/>
      <c r="BI62" s="3218"/>
      <c r="BJ62" s="3218"/>
      <c r="BK62" s="3218"/>
      <c r="BL62" s="3218"/>
      <c r="BM62" s="3218"/>
      <c r="BN62" s="3218"/>
      <c r="BO62" s="3218"/>
      <c r="BP62" s="3218"/>
      <c r="BQ62" s="3218"/>
      <c r="BR62" s="3218"/>
      <c r="BS62" s="3218"/>
      <c r="BT62" s="3218"/>
      <c r="BU62" s="3218"/>
      <c r="BV62" s="3218"/>
      <c r="BW62" s="3218"/>
      <c r="BX62" s="3108" t="s">
        <v>2393</v>
      </c>
      <c r="BY62" s="3228">
        <v>9478.78110758</v>
      </c>
      <c r="BZ62" s="3229">
        <v>8127.5525898199994</v>
      </c>
      <c r="CA62" s="3229">
        <v>8350.7482299199983</v>
      </c>
      <c r="CB62" s="3230">
        <v>9741.2304832299997</v>
      </c>
      <c r="CC62" s="3231">
        <v>8464.2288849700017</v>
      </c>
      <c r="CD62" s="3231">
        <v>8171.4606035300021</v>
      </c>
      <c r="CE62" s="3231">
        <v>8655.9270295399983</v>
      </c>
      <c r="CF62" s="3231">
        <v>11688.417506279999</v>
      </c>
      <c r="CG62" s="3228">
        <v>10300.882833479998</v>
      </c>
      <c r="CH62" s="3231">
        <v>10755.90398198</v>
      </c>
      <c r="CI62" s="3231">
        <v>8546.2287705700001</v>
      </c>
      <c r="CJ62" s="3228">
        <v>6739.1833312199997</v>
      </c>
      <c r="CK62" s="3229">
        <v>6337.4640988610008</v>
      </c>
      <c r="CL62" s="3229">
        <v>6459.8023607200012</v>
      </c>
      <c r="CM62" s="3229">
        <v>6968.7376946100003</v>
      </c>
      <c r="CN62" s="3229">
        <v>5224.6603718999995</v>
      </c>
      <c r="CO62" s="3229">
        <v>4616.8787283900001</v>
      </c>
      <c r="CP62" s="3229">
        <v>6467.073374470001</v>
      </c>
      <c r="CQ62" s="3229">
        <v>5839.269017319999</v>
      </c>
      <c r="CR62" s="3229">
        <v>3836.9665866200003</v>
      </c>
      <c r="CS62" s="3229">
        <v>5132.5192927099988</v>
      </c>
      <c r="CT62" s="3229">
        <v>3950.40178049</v>
      </c>
      <c r="CU62" s="3229">
        <v>3876.6320436999995</v>
      </c>
      <c r="CV62" s="3230">
        <v>4470.0904952600004</v>
      </c>
      <c r="CW62" s="3151" t="s">
        <v>2422</v>
      </c>
      <c r="CX62" s="3187"/>
      <c r="CY62" s="3188"/>
      <c r="CZ62" s="3188"/>
      <c r="DA62" s="3188">
        <v>582.83808157999999</v>
      </c>
      <c r="DB62" s="3188">
        <v>275.68848344999998</v>
      </c>
      <c r="DC62" s="3188">
        <v>124.12803101999999</v>
      </c>
      <c r="DD62" s="3188">
        <v>129.94451337999999</v>
      </c>
      <c r="DE62" s="3188">
        <v>422.33115373999999</v>
      </c>
      <c r="DF62" s="3139">
        <v>132.33815856999999</v>
      </c>
      <c r="DG62" s="3139">
        <v>264.58319513999999</v>
      </c>
      <c r="DH62" s="3139">
        <v>38.465386639999998</v>
      </c>
      <c r="DI62" s="3139">
        <v>130.86706498999999</v>
      </c>
      <c r="DJ62" s="3139">
        <v>174.01224066</v>
      </c>
      <c r="DK62" s="3139">
        <v>142.06928841999999</v>
      </c>
      <c r="DL62" s="3139">
        <v>310.45691291000003</v>
      </c>
      <c r="DM62" s="3139">
        <v>207.26825796</v>
      </c>
      <c r="DN62" s="3139">
        <v>102.29874307999999</v>
      </c>
      <c r="DO62" s="3139">
        <v>39.493467000000003</v>
      </c>
      <c r="DP62" s="3139">
        <v>399.38698866000004</v>
      </c>
      <c r="DQ62" s="3139">
        <v>210.44829500999998</v>
      </c>
      <c r="DR62" s="3139">
        <v>337.76667119000001</v>
      </c>
      <c r="DS62" s="3139">
        <v>278.09346281000001</v>
      </c>
      <c r="DT62" s="3139">
        <v>133.48002095000001</v>
      </c>
      <c r="DU62" s="3155">
        <v>349.41691223000004</v>
      </c>
      <c r="DV62" s="3223"/>
      <c r="DW62" s="3228"/>
      <c r="DX62" s="3229"/>
      <c r="DY62" s="3229"/>
      <c r="DZ62" s="3229"/>
      <c r="EA62" s="3229"/>
      <c r="EB62" s="3229"/>
      <c r="EC62" s="3229"/>
      <c r="ED62" s="3229"/>
      <c r="EE62" s="3229"/>
      <c r="EF62" s="3229"/>
      <c r="EG62" s="3229"/>
      <c r="EH62" s="3229"/>
      <c r="EI62" s="3151" t="s">
        <v>2416</v>
      </c>
      <c r="EJ62" s="3221"/>
      <c r="EK62" s="3221"/>
      <c r="EL62" s="3221"/>
      <c r="EM62" s="3221"/>
      <c r="EN62" s="3221">
        <v>0</v>
      </c>
      <c r="EO62" s="3221">
        <v>0</v>
      </c>
      <c r="EP62" s="3221">
        <v>0</v>
      </c>
      <c r="EQ62" s="3221"/>
      <c r="ER62" s="3221"/>
    </row>
    <row r="63" spans="1:148" ht="16.5" thickBot="1">
      <c r="A63" s="3218"/>
      <c r="B63" s="3222"/>
      <c r="C63" s="3222"/>
      <c r="D63" s="3222"/>
      <c r="E63" s="3222"/>
      <c r="F63" s="3222"/>
      <c r="G63" s="3222"/>
      <c r="H63" s="3222"/>
      <c r="I63" s="3222"/>
      <c r="J63" s="3222"/>
      <c r="K63" s="3222"/>
      <c r="L63" s="3222"/>
      <c r="M63" s="3222"/>
      <c r="N63" s="3222"/>
      <c r="O63" s="3222"/>
      <c r="P63" s="3222"/>
      <c r="Q63" s="3222"/>
      <c r="R63" s="3222"/>
      <c r="S63" s="3222"/>
      <c r="T63" s="3222"/>
      <c r="U63" s="3222"/>
      <c r="V63" s="3222"/>
      <c r="W63" s="3222"/>
      <c r="X63" s="3222"/>
      <c r="Y63" s="3222"/>
      <c r="Z63" s="3218"/>
      <c r="AA63" s="3218"/>
      <c r="AB63" s="3218"/>
      <c r="AC63" s="3218"/>
      <c r="AD63" s="3218"/>
      <c r="AE63" s="3218"/>
      <c r="AF63" s="3218"/>
      <c r="AG63" s="3218"/>
      <c r="AH63" s="3218"/>
      <c r="AI63" s="3218"/>
      <c r="AJ63" s="3218"/>
      <c r="AK63" s="3218"/>
      <c r="AL63" s="3218"/>
      <c r="AM63" s="3218"/>
      <c r="AN63" s="3218"/>
      <c r="AO63" s="3218"/>
      <c r="AP63" s="3218"/>
      <c r="AQ63" s="3218"/>
      <c r="AR63" s="3218"/>
      <c r="AS63" s="3218"/>
      <c r="AT63" s="3218"/>
      <c r="AU63" s="3218"/>
      <c r="AV63" s="3218"/>
      <c r="AW63" s="3218"/>
      <c r="AX63" s="3218"/>
      <c r="AY63" s="3218"/>
      <c r="AZ63" s="3218"/>
      <c r="BA63" s="3218"/>
      <c r="BB63" s="3218"/>
      <c r="BC63" s="3218"/>
      <c r="BD63" s="3218"/>
      <c r="BE63" s="3218"/>
      <c r="BF63" s="3218"/>
      <c r="BG63" s="3218"/>
      <c r="BH63" s="3218"/>
      <c r="BI63" s="3218"/>
      <c r="BJ63" s="3218"/>
      <c r="BK63" s="3218"/>
      <c r="BL63" s="3218"/>
      <c r="BM63" s="3218"/>
      <c r="BN63" s="3218"/>
      <c r="BO63" s="3218"/>
      <c r="BP63" s="3218"/>
      <c r="BQ63" s="3218"/>
      <c r="BR63" s="3218"/>
      <c r="BS63" s="3218"/>
      <c r="BT63" s="3218"/>
      <c r="BU63" s="3218"/>
      <c r="BV63" s="3218"/>
      <c r="BW63" s="3218"/>
      <c r="BX63" s="3207" t="s">
        <v>2396</v>
      </c>
      <c r="BY63" s="3232">
        <v>7370.1345571600004</v>
      </c>
      <c r="BZ63" s="3233">
        <v>4312.1382790600001</v>
      </c>
      <c r="CA63" s="3233">
        <v>8800.5829260799983</v>
      </c>
      <c r="CB63" s="3233">
        <v>9364.9253251599985</v>
      </c>
      <c r="CC63" s="3233">
        <v>6816.2881759300008</v>
      </c>
      <c r="CD63" s="3234">
        <v>10056.702276700002</v>
      </c>
      <c r="CE63" s="3233">
        <v>10459.845308579999</v>
      </c>
      <c r="CF63" s="3233">
        <v>11194.021394789999</v>
      </c>
      <c r="CG63" s="3234">
        <v>10279.566243379999</v>
      </c>
      <c r="CH63" s="3233">
        <v>8712.5236343299985</v>
      </c>
      <c r="CI63" s="3233">
        <v>7606.8910406600016</v>
      </c>
      <c r="CJ63" s="3234">
        <v>5859.5679667299983</v>
      </c>
      <c r="CK63" s="3233">
        <v>4671.3987461210008</v>
      </c>
      <c r="CL63" s="3233">
        <v>3676.2685144200004</v>
      </c>
      <c r="CM63" s="3233">
        <v>6849.5795088599998</v>
      </c>
      <c r="CN63" s="3233">
        <v>5515.0100596100001</v>
      </c>
      <c r="CO63" s="3233">
        <v>3445.0515090899999</v>
      </c>
      <c r="CP63" s="3233">
        <v>6130.0005613900012</v>
      </c>
      <c r="CQ63" s="3233">
        <v>8768.3492897999986</v>
      </c>
      <c r="CR63" s="3233">
        <v>3281.03196557</v>
      </c>
      <c r="CS63" s="3233">
        <v>4346.2606221499982</v>
      </c>
      <c r="CT63" s="3233">
        <v>4430.5354880600007</v>
      </c>
      <c r="CU63" s="3233">
        <v>3858.0912323499997</v>
      </c>
      <c r="CV63" s="3235">
        <v>3386.4161418400004</v>
      </c>
      <c r="CW63" s="3223"/>
      <c r="CX63" s="2586"/>
      <c r="CY63" s="1130"/>
      <c r="CZ63" s="1130"/>
      <c r="DA63" s="1130"/>
      <c r="DB63" s="1130"/>
      <c r="DC63" s="1130"/>
      <c r="DD63" s="1130"/>
      <c r="DE63" s="1130"/>
      <c r="DF63" s="1130"/>
      <c r="DG63" s="1130"/>
      <c r="DH63" s="1130"/>
      <c r="DI63" s="1130"/>
      <c r="DJ63" s="1130"/>
      <c r="DK63" s="1130"/>
      <c r="DL63" s="1130"/>
      <c r="DM63" s="1130"/>
      <c r="DN63" s="1130"/>
      <c r="DO63" s="1130"/>
      <c r="DP63" s="1130"/>
      <c r="DQ63" s="1130"/>
      <c r="DR63" s="1130"/>
      <c r="DS63" s="1130"/>
      <c r="DT63" s="1130"/>
      <c r="DU63" s="2587"/>
      <c r="DV63" s="3108" t="s">
        <v>2313</v>
      </c>
      <c r="DW63" s="3228">
        <v>297.60964100000007</v>
      </c>
      <c r="DX63" s="3229">
        <v>448.18650657000001</v>
      </c>
      <c r="DY63" s="3229">
        <v>332.03421107999998</v>
      </c>
      <c r="DZ63" s="3229">
        <v>222.54589926</v>
      </c>
      <c r="EA63" s="3229">
        <v>321.53359766999995</v>
      </c>
      <c r="EB63" s="3229">
        <v>365.17692994999999</v>
      </c>
      <c r="EC63" s="3229">
        <v>232.17995893000003</v>
      </c>
      <c r="ED63" s="3229">
        <v>349.01031194000007</v>
      </c>
      <c r="EE63" s="3229">
        <v>288.13812167000003</v>
      </c>
      <c r="EF63" s="3229">
        <v>312.94855082999999</v>
      </c>
      <c r="EG63" s="3229">
        <v>754.88115072999994</v>
      </c>
      <c r="EH63" s="3229">
        <v>660.00123986999995</v>
      </c>
      <c r="EI63" s="3151" t="s">
        <v>2418</v>
      </c>
      <c r="EJ63" s="3161">
        <v>0.63400001000000006</v>
      </c>
      <c r="EK63" s="3161">
        <v>5.3384622400000001</v>
      </c>
      <c r="EL63" s="3161">
        <v>0.32990000000000003</v>
      </c>
      <c r="EM63" s="3161">
        <v>0.01</v>
      </c>
      <c r="EN63" s="3161">
        <v>0.10364442</v>
      </c>
      <c r="EO63" s="3161">
        <v>0.35464620000000002</v>
      </c>
      <c r="EP63" s="3161">
        <v>27.647114170000002</v>
      </c>
      <c r="EQ63" s="3161">
        <v>35.200000000000003</v>
      </c>
      <c r="ER63" s="3161">
        <v>0.11233539999999999</v>
      </c>
    </row>
    <row r="64" spans="1:148" ht="16.5" thickTop="1">
      <c r="A64" s="3218"/>
      <c r="B64" s="3218"/>
      <c r="C64" s="3218"/>
      <c r="D64" s="3218"/>
      <c r="E64" s="3218"/>
      <c r="F64" s="3218"/>
      <c r="G64" s="3218"/>
      <c r="H64" s="3218"/>
      <c r="I64" s="3218"/>
      <c r="J64" s="3218"/>
      <c r="K64" s="3218"/>
      <c r="L64" s="3218"/>
      <c r="M64" s="3218"/>
      <c r="N64" s="3218"/>
      <c r="O64" s="3218"/>
      <c r="P64" s="3218"/>
      <c r="Q64" s="3218"/>
      <c r="R64" s="3218"/>
      <c r="S64" s="3218"/>
      <c r="T64" s="3218"/>
      <c r="U64" s="3218"/>
      <c r="V64" s="3218"/>
      <c r="W64" s="3218"/>
      <c r="X64" s="3218"/>
      <c r="Y64" s="3218"/>
      <c r="Z64" s="3218"/>
      <c r="AA64" s="3218"/>
      <c r="AB64" s="3218"/>
      <c r="AC64" s="3218"/>
      <c r="AD64" s="3218"/>
      <c r="AE64" s="3218"/>
      <c r="AF64" s="3218"/>
      <c r="AG64" s="3218"/>
      <c r="AH64" s="3218"/>
      <c r="AI64" s="3218"/>
      <c r="AJ64" s="3218"/>
      <c r="AK64" s="3218"/>
      <c r="AL64" s="3218"/>
      <c r="AM64" s="3218"/>
      <c r="AN64" s="3218"/>
      <c r="AO64" s="3218"/>
      <c r="AP64" s="3218"/>
      <c r="AQ64" s="3218"/>
      <c r="AR64" s="3218"/>
      <c r="AS64" s="3218"/>
      <c r="AT64" s="3218"/>
      <c r="AU64" s="3218"/>
      <c r="AV64" s="3218"/>
      <c r="AW64" s="3218"/>
      <c r="AX64" s="3218"/>
      <c r="AY64" s="3218"/>
      <c r="AZ64" s="3218"/>
      <c r="BA64" s="3218"/>
      <c r="BB64" s="3218"/>
      <c r="BC64" s="3218"/>
      <c r="BD64" s="3218"/>
      <c r="BE64" s="3218"/>
      <c r="BF64" s="3218"/>
      <c r="BG64" s="3218"/>
      <c r="BH64" s="3218"/>
      <c r="BI64" s="3218"/>
      <c r="BJ64" s="3218"/>
      <c r="BK64" s="3218"/>
      <c r="BL64" s="3218"/>
      <c r="BM64" s="3218"/>
      <c r="BN64" s="3218"/>
      <c r="BO64" s="3218"/>
      <c r="BP64" s="3218"/>
      <c r="BQ64" s="3218"/>
      <c r="BR64" s="3218"/>
      <c r="BS64" s="3218"/>
      <c r="BT64" s="3218"/>
      <c r="BU64" s="3218"/>
      <c r="BV64" s="3218"/>
      <c r="BW64" s="3218"/>
      <c r="BX64" s="3236" t="s">
        <v>2399</v>
      </c>
      <c r="BY64" s="3218"/>
      <c r="BZ64" s="3218"/>
      <c r="CA64" s="3218"/>
      <c r="CB64" s="3218"/>
      <c r="CC64" s="3218"/>
      <c r="CD64" s="3218"/>
      <c r="CE64" s="3218"/>
      <c r="CF64" s="3218"/>
      <c r="CG64" s="3218"/>
      <c r="CH64" s="3218"/>
      <c r="CI64" s="3218"/>
      <c r="CJ64" s="3218"/>
      <c r="CK64" s="3218"/>
      <c r="CL64" s="3218"/>
      <c r="CM64" s="3218"/>
      <c r="CN64" s="3218"/>
      <c r="CO64" s="3218"/>
      <c r="CP64" s="3218"/>
      <c r="CQ64" s="3218"/>
      <c r="CR64" s="3218"/>
      <c r="CS64" s="3218"/>
      <c r="CT64" s="3218"/>
      <c r="CU64" s="3218"/>
      <c r="CV64" s="3218"/>
      <c r="CW64" s="3108" t="s">
        <v>2313</v>
      </c>
      <c r="CX64" s="3154">
        <v>235.72268097</v>
      </c>
      <c r="CY64" s="3139">
        <v>189.61376649999997</v>
      </c>
      <c r="CZ64" s="3139">
        <v>187.70946378000002</v>
      </c>
      <c r="DA64" s="3139">
        <v>135.74121339999999</v>
      </c>
      <c r="DB64" s="3139">
        <v>178.35486272</v>
      </c>
      <c r="DC64" s="3139">
        <v>210.59575335</v>
      </c>
      <c r="DD64" s="3139">
        <v>177.25352244999999</v>
      </c>
      <c r="DE64" s="3139">
        <v>118.25925986999999</v>
      </c>
      <c r="DF64" s="3121">
        <v>299.53402477999998</v>
      </c>
      <c r="DG64" s="3121">
        <v>130.19198589000001</v>
      </c>
      <c r="DH64" s="3121">
        <v>194.95563113000003</v>
      </c>
      <c r="DI64" s="3121">
        <v>331.47771661000002</v>
      </c>
      <c r="DJ64" s="3121">
        <v>179.12411384000001</v>
      </c>
      <c r="DK64" s="3121">
        <v>224.3169011</v>
      </c>
      <c r="DL64" s="3121">
        <v>255.20448153000001</v>
      </c>
      <c r="DM64" s="3121">
        <v>129.89613207000002</v>
      </c>
      <c r="DN64" s="3121">
        <v>162.58963994999999</v>
      </c>
      <c r="DO64" s="3121">
        <v>152.79663146999999</v>
      </c>
      <c r="DP64" s="3121">
        <v>250.34879913000003</v>
      </c>
      <c r="DQ64" s="3121">
        <v>196.60541341999999</v>
      </c>
      <c r="DR64" s="3121">
        <v>379.22782852</v>
      </c>
      <c r="DS64" s="3121">
        <v>229.12023948999999</v>
      </c>
      <c r="DT64" s="3121">
        <v>546.82370612</v>
      </c>
      <c r="DU64" s="3122">
        <v>420.55206514999998</v>
      </c>
      <c r="DV64" s="3202" t="s">
        <v>2413</v>
      </c>
      <c r="DW64" s="3136">
        <v>27.012469589999998</v>
      </c>
      <c r="DX64" s="3137">
        <v>38.62678477</v>
      </c>
      <c r="DY64" s="3137">
        <v>68.887547599999991</v>
      </c>
      <c r="DZ64" s="3137">
        <v>16.070459140000001</v>
      </c>
      <c r="EA64" s="3137">
        <v>30.091263659999999</v>
      </c>
      <c r="EB64" s="3137">
        <v>19.99714882</v>
      </c>
      <c r="EC64" s="3137">
        <v>33.653782100000001</v>
      </c>
      <c r="ED64" s="3137">
        <v>42.351982590000006</v>
      </c>
      <c r="EE64" s="3137">
        <v>28.239992839999999</v>
      </c>
      <c r="EF64" s="3137">
        <v>44.160348190000001</v>
      </c>
      <c r="EG64" s="3137">
        <v>281.78200086999999</v>
      </c>
      <c r="EH64" s="3137">
        <v>303.09611816999995</v>
      </c>
      <c r="EI64" s="3151" t="s">
        <v>2423</v>
      </c>
      <c r="EJ64" s="3137">
        <v>574.27400866999994</v>
      </c>
      <c r="EK64" s="3137">
        <v>546.59391084000004</v>
      </c>
      <c r="EL64" s="3137">
        <v>274.76925706000003</v>
      </c>
      <c r="EM64" s="3137">
        <v>301.40179161999998</v>
      </c>
      <c r="EN64" s="3137">
        <v>280.49090394999996</v>
      </c>
      <c r="EO64" s="3137">
        <v>252.10855254000001</v>
      </c>
      <c r="EP64" s="3137">
        <v>492.78430724000003</v>
      </c>
      <c r="EQ64" s="3137">
        <v>26.455446600000002</v>
      </c>
      <c r="ER64" s="3137">
        <v>974.26849094000011</v>
      </c>
    </row>
    <row r="65" spans="1:148" ht="15.75">
      <c r="A65" s="3218"/>
      <c r="B65" s="3218"/>
      <c r="C65" s="3218"/>
      <c r="D65" s="3218"/>
      <c r="E65" s="3218"/>
      <c r="F65" s="3218"/>
      <c r="G65" s="3218"/>
      <c r="H65" s="3218"/>
      <c r="I65" s="3218"/>
      <c r="J65" s="3218"/>
      <c r="K65" s="3218"/>
      <c r="L65" s="3218"/>
      <c r="M65" s="3218"/>
      <c r="N65" s="3218"/>
      <c r="O65" s="3218"/>
      <c r="P65" s="3218"/>
      <c r="Q65" s="3218"/>
      <c r="R65" s="3218"/>
      <c r="S65" s="3218"/>
      <c r="T65" s="3218"/>
      <c r="U65" s="3218"/>
      <c r="V65" s="3218"/>
      <c r="W65" s="3218"/>
      <c r="X65" s="3218"/>
      <c r="Y65" s="3218"/>
      <c r="Z65" s="3218"/>
      <c r="AA65" s="3218"/>
      <c r="AB65" s="3218"/>
      <c r="AC65" s="3218"/>
      <c r="AD65" s="3218"/>
      <c r="AE65" s="3218"/>
      <c r="AF65" s="3218"/>
      <c r="AG65" s="3218"/>
      <c r="AH65" s="3218"/>
      <c r="AI65" s="3218"/>
      <c r="AJ65" s="3218"/>
      <c r="AK65" s="3218"/>
      <c r="AL65" s="3218"/>
      <c r="AM65" s="3218"/>
      <c r="AN65" s="3218"/>
      <c r="AO65" s="3218"/>
      <c r="AP65" s="3218"/>
      <c r="AQ65" s="3218"/>
      <c r="AR65" s="3218"/>
      <c r="AS65" s="3218"/>
      <c r="AT65" s="3218"/>
      <c r="AU65" s="3218"/>
      <c r="AV65" s="3218"/>
      <c r="AW65" s="3218"/>
      <c r="AX65" s="3218"/>
      <c r="AY65" s="3218"/>
      <c r="AZ65" s="3218"/>
      <c r="BA65" s="3218"/>
      <c r="BB65" s="3218"/>
      <c r="BC65" s="3218"/>
      <c r="BD65" s="3218"/>
      <c r="BE65" s="3218"/>
      <c r="BF65" s="3218"/>
      <c r="BG65" s="3218"/>
      <c r="BH65" s="3218"/>
      <c r="BI65" s="3218"/>
      <c r="BJ65" s="3218"/>
      <c r="BK65" s="3218"/>
      <c r="BL65" s="3218"/>
      <c r="BM65" s="3218"/>
      <c r="BN65" s="3218"/>
      <c r="BO65" s="3218"/>
      <c r="BP65" s="3218"/>
      <c r="BQ65" s="3218"/>
      <c r="BR65" s="3218"/>
      <c r="BS65" s="3218"/>
      <c r="BT65" s="3218"/>
      <c r="BU65" s="3218"/>
      <c r="BV65" s="3218"/>
      <c r="BW65" s="3218"/>
      <c r="BX65" s="3236" t="s">
        <v>2402</v>
      </c>
      <c r="BY65" s="3218"/>
      <c r="BZ65" s="3218"/>
      <c r="CA65" s="3218"/>
      <c r="CB65" s="3218"/>
      <c r="CC65" s="3218"/>
      <c r="CD65" s="3218"/>
      <c r="CE65" s="3218"/>
      <c r="CF65" s="3218"/>
      <c r="CG65" s="3218"/>
      <c r="CH65" s="3218"/>
      <c r="CI65" s="3218"/>
      <c r="CJ65" s="3218"/>
      <c r="CK65" s="3218"/>
      <c r="CL65" s="3218"/>
      <c r="CM65" s="3218"/>
      <c r="CN65" s="3218"/>
      <c r="CO65" s="3218"/>
      <c r="CP65" s="3218"/>
      <c r="CQ65" s="3218"/>
      <c r="CR65" s="3218"/>
      <c r="CS65" s="3218"/>
      <c r="CT65" s="3218"/>
      <c r="CU65" s="3218"/>
      <c r="CV65" s="3218"/>
      <c r="CW65" s="3202" t="s">
        <v>2413</v>
      </c>
      <c r="CX65" s="2586">
        <v>38.506635810000006</v>
      </c>
      <c r="CY65" s="1130">
        <v>33.651080299999997</v>
      </c>
      <c r="CZ65" s="1130">
        <v>54.792138420000001</v>
      </c>
      <c r="DA65" s="1130">
        <v>40.84977542</v>
      </c>
      <c r="DB65" s="1130">
        <v>47.035655329999997</v>
      </c>
      <c r="DC65" s="1130">
        <v>111.3441586</v>
      </c>
      <c r="DD65" s="1130">
        <v>54.00772328</v>
      </c>
      <c r="DE65" s="1130">
        <v>44.205137130000004</v>
      </c>
      <c r="DF65" s="3229">
        <v>96.7745204</v>
      </c>
      <c r="DG65" s="3229">
        <v>58.580675540000001</v>
      </c>
      <c r="DH65" s="3229">
        <v>86.314782340000008</v>
      </c>
      <c r="DI65" s="3229">
        <v>54.305161560000002</v>
      </c>
      <c r="DJ65" s="3229">
        <v>51.265513549999994</v>
      </c>
      <c r="DK65" s="3229">
        <v>37.972701969999996</v>
      </c>
      <c r="DL65" s="3229">
        <v>103.96465045000001</v>
      </c>
      <c r="DM65" s="3229">
        <v>53.232648400000002</v>
      </c>
      <c r="DN65" s="3229">
        <v>46.167708009999998</v>
      </c>
      <c r="DO65" s="3229">
        <v>26.515807500000001</v>
      </c>
      <c r="DP65" s="3229">
        <v>41.390786670000004</v>
      </c>
      <c r="DQ65" s="3229">
        <v>46.647541570000001</v>
      </c>
      <c r="DR65" s="3229">
        <v>29.955377010000003</v>
      </c>
      <c r="DS65" s="3229">
        <v>48.134638359999997</v>
      </c>
      <c r="DT65" s="3229">
        <v>53.551155770000001</v>
      </c>
      <c r="DU65" s="3230">
        <v>46.88509414</v>
      </c>
      <c r="DV65" s="3223" t="s">
        <v>2414</v>
      </c>
      <c r="DW65" s="3136">
        <v>270.59717141000004</v>
      </c>
      <c r="DX65" s="3137">
        <v>409.55972180000003</v>
      </c>
      <c r="DY65" s="3137">
        <v>263.14666347999997</v>
      </c>
      <c r="DZ65" s="3137">
        <v>206.47544012</v>
      </c>
      <c r="EA65" s="3137">
        <v>291.44233400999997</v>
      </c>
      <c r="EB65" s="3137">
        <v>345.17978112999998</v>
      </c>
      <c r="EC65" s="3137">
        <v>198.52617683000003</v>
      </c>
      <c r="ED65" s="3137">
        <v>306.65832935000003</v>
      </c>
      <c r="EE65" s="3137">
        <v>259.89812883000002</v>
      </c>
      <c r="EF65" s="3137">
        <v>268.78820264000001</v>
      </c>
      <c r="EG65" s="3137">
        <v>473.09914986000001</v>
      </c>
      <c r="EH65" s="3137">
        <v>356.9051217</v>
      </c>
      <c r="EI65" s="3223"/>
      <c r="EJ65" s="3229"/>
      <c r="EK65" s="3229"/>
      <c r="EL65" s="3229"/>
      <c r="EM65" s="3229"/>
      <c r="EN65" s="3229"/>
      <c r="EO65" s="3229"/>
      <c r="EP65" s="3229"/>
      <c r="EQ65" s="3229"/>
      <c r="ER65" s="3229"/>
    </row>
    <row r="66" spans="1:148">
      <c r="A66" s="3218"/>
      <c r="B66" s="3218"/>
      <c r="C66" s="3218"/>
      <c r="D66" s="3218"/>
      <c r="E66" s="3218"/>
      <c r="F66" s="3218"/>
      <c r="G66" s="3218"/>
      <c r="H66" s="3218"/>
      <c r="I66" s="3218"/>
      <c r="J66" s="3218"/>
      <c r="K66" s="3218"/>
      <c r="L66" s="3218"/>
      <c r="M66" s="3218"/>
      <c r="N66" s="3218"/>
      <c r="O66" s="3218"/>
      <c r="P66" s="3218"/>
      <c r="Q66" s="3218"/>
      <c r="R66" s="3218"/>
      <c r="S66" s="3218"/>
      <c r="T66" s="3218"/>
      <c r="U66" s="3218"/>
      <c r="V66" s="3218"/>
      <c r="W66" s="3218"/>
      <c r="X66" s="3218"/>
      <c r="Y66" s="3218"/>
      <c r="Z66" s="3218"/>
      <c r="AA66" s="3218"/>
      <c r="AB66" s="3218"/>
      <c r="AC66" s="3218"/>
      <c r="AD66" s="3218"/>
      <c r="AE66" s="3218"/>
      <c r="AF66" s="3218"/>
      <c r="AG66" s="3218"/>
      <c r="AH66" s="3218"/>
      <c r="AI66" s="3218"/>
      <c r="AJ66" s="3218"/>
      <c r="AK66" s="3218"/>
      <c r="AL66" s="3218"/>
      <c r="AM66" s="3218"/>
      <c r="AN66" s="3218"/>
      <c r="AO66" s="3218"/>
      <c r="AP66" s="3218"/>
      <c r="AQ66" s="3218"/>
      <c r="AR66" s="3218"/>
      <c r="AS66" s="3218"/>
      <c r="AT66" s="3218"/>
      <c r="AU66" s="3218"/>
      <c r="AV66" s="3218"/>
      <c r="AW66" s="3218"/>
      <c r="AX66" s="3218"/>
      <c r="AY66" s="3218"/>
      <c r="AZ66" s="3218"/>
      <c r="BA66" s="3218"/>
      <c r="BB66" s="3218"/>
      <c r="BC66" s="3218"/>
      <c r="BD66" s="3218"/>
      <c r="BE66" s="3218"/>
      <c r="BF66" s="3218"/>
      <c r="BG66" s="3218"/>
      <c r="BH66" s="3218"/>
      <c r="BI66" s="3218"/>
      <c r="BJ66" s="3218"/>
      <c r="BK66" s="3218"/>
      <c r="BL66" s="3218"/>
      <c r="BM66" s="3218"/>
      <c r="BN66" s="3218"/>
      <c r="BO66" s="3218"/>
      <c r="BP66" s="3218"/>
      <c r="BQ66" s="3218"/>
      <c r="BR66" s="3218"/>
      <c r="BS66" s="3218"/>
      <c r="BT66" s="3218"/>
      <c r="BU66" s="3218"/>
      <c r="BV66" s="3218"/>
      <c r="BW66" s="3218"/>
      <c r="BX66" s="3236" t="s">
        <v>314</v>
      </c>
      <c r="BY66" s="3218"/>
      <c r="BZ66" s="3218"/>
      <c r="CA66" s="3218"/>
      <c r="CB66" s="3218"/>
      <c r="CC66" s="3218"/>
      <c r="CD66" s="3218"/>
      <c r="CE66" s="3218"/>
      <c r="CF66" s="3218"/>
      <c r="CG66" s="3218"/>
      <c r="CH66" s="3218"/>
      <c r="CI66" s="3218"/>
      <c r="CJ66" s="3218"/>
      <c r="CK66" s="3218"/>
      <c r="CL66" s="3218"/>
      <c r="CM66" s="3218"/>
      <c r="CN66" s="3218"/>
      <c r="CO66" s="3218"/>
      <c r="CP66" s="3218"/>
      <c r="CQ66" s="3218"/>
      <c r="CR66" s="3218"/>
      <c r="CS66" s="3218"/>
      <c r="CT66" s="3218"/>
      <c r="CU66" s="3218"/>
      <c r="CV66" s="3218"/>
      <c r="CW66" s="3223" t="s">
        <v>2414</v>
      </c>
      <c r="CX66" s="2586">
        <v>197.21604515999999</v>
      </c>
      <c r="CY66" s="1130">
        <v>155.96268619999998</v>
      </c>
      <c r="CZ66" s="1130">
        <v>132.91732536000001</v>
      </c>
      <c r="DA66" s="1130">
        <v>94.891437980000006</v>
      </c>
      <c r="DB66" s="1130">
        <v>131.31920739</v>
      </c>
      <c r="DC66" s="1130">
        <v>99.251594749999995</v>
      </c>
      <c r="DD66" s="1130">
        <v>123.24579917</v>
      </c>
      <c r="DE66" s="1130">
        <v>74.054122739999997</v>
      </c>
      <c r="DF66" s="3229">
        <v>202.75950437999998</v>
      </c>
      <c r="DG66" s="3229">
        <v>71.611310349999997</v>
      </c>
      <c r="DH66" s="3229">
        <v>108.64084879000001</v>
      </c>
      <c r="DI66" s="3229">
        <v>277.17255505000003</v>
      </c>
      <c r="DJ66" s="3229">
        <v>127.85860029000001</v>
      </c>
      <c r="DK66" s="3229">
        <v>186.34419912999999</v>
      </c>
      <c r="DL66" s="3229">
        <v>151.23983108000002</v>
      </c>
      <c r="DM66" s="3229">
        <v>76.663483670000005</v>
      </c>
      <c r="DN66" s="3229">
        <v>116.42193193999999</v>
      </c>
      <c r="DO66" s="3229">
        <v>126.28082397</v>
      </c>
      <c r="DP66" s="3229">
        <v>208.95801246000002</v>
      </c>
      <c r="DQ66" s="3229">
        <v>149.95787185</v>
      </c>
      <c r="DR66" s="3229">
        <v>349.27245151</v>
      </c>
      <c r="DS66" s="3229">
        <v>180.98560112999999</v>
      </c>
      <c r="DT66" s="3229">
        <v>493.27255035000002</v>
      </c>
      <c r="DU66" s="3230">
        <v>373.66697101</v>
      </c>
      <c r="DV66" s="3223"/>
      <c r="DW66" s="3228"/>
      <c r="DX66" s="3229"/>
      <c r="DY66" s="3229"/>
      <c r="DZ66" s="3229"/>
      <c r="EA66" s="3229"/>
      <c r="EB66" s="3229"/>
      <c r="EC66" s="3229"/>
      <c r="ED66" s="3229"/>
      <c r="EE66" s="3229"/>
      <c r="EF66" s="3229"/>
      <c r="EG66" s="3229"/>
      <c r="EH66" s="3229"/>
      <c r="EI66" s="3237" t="s">
        <v>2313</v>
      </c>
      <c r="EJ66" s="3229">
        <v>209.55406072</v>
      </c>
      <c r="EK66" s="3229">
        <v>65.555815350000003</v>
      </c>
      <c r="EL66" s="3229">
        <v>615.56978537999998</v>
      </c>
      <c r="EM66" s="3229">
        <v>597.85157188000005</v>
      </c>
      <c r="EN66" s="3229">
        <v>184.52291506</v>
      </c>
      <c r="EO66" s="3229">
        <v>239.69655236</v>
      </c>
      <c r="EP66" s="3229">
        <v>365.21114829000004</v>
      </c>
      <c r="EQ66" s="3229">
        <v>452.91905373000003</v>
      </c>
      <c r="ER66" s="3229">
        <v>306.96563908000002</v>
      </c>
    </row>
    <row r="67" spans="1:148" ht="15.75">
      <c r="A67" s="3218"/>
      <c r="B67" s="3218"/>
      <c r="C67" s="3218"/>
      <c r="D67" s="3218"/>
      <c r="E67" s="3218"/>
      <c r="F67" s="3218"/>
      <c r="G67" s="3218"/>
      <c r="H67" s="3218"/>
      <c r="I67" s="3218"/>
      <c r="J67" s="3218"/>
      <c r="K67" s="3218"/>
      <c r="L67" s="3218"/>
      <c r="M67" s="3218"/>
      <c r="N67" s="3218"/>
      <c r="O67" s="3218"/>
      <c r="P67" s="3218"/>
      <c r="Q67" s="3218"/>
      <c r="R67" s="3218"/>
      <c r="S67" s="3218"/>
      <c r="T67" s="3218"/>
      <c r="U67" s="3218"/>
      <c r="V67" s="3218"/>
      <c r="W67" s="3218"/>
      <c r="X67" s="3218"/>
      <c r="Y67" s="3218"/>
      <c r="Z67" s="3218"/>
      <c r="AA67" s="3218"/>
      <c r="AB67" s="3218"/>
      <c r="AC67" s="3218"/>
      <c r="AD67" s="3218"/>
      <c r="AE67" s="3218"/>
      <c r="AF67" s="3218"/>
      <c r="AG67" s="3218"/>
      <c r="AH67" s="3218"/>
      <c r="AI67" s="3218"/>
      <c r="AJ67" s="3218"/>
      <c r="AK67" s="3218"/>
      <c r="AL67" s="3218"/>
      <c r="AM67" s="3218"/>
      <c r="AN67" s="3218"/>
      <c r="AO67" s="3218"/>
      <c r="AP67" s="3218"/>
      <c r="AQ67" s="3218"/>
      <c r="AR67" s="3218"/>
      <c r="AS67" s="3218"/>
      <c r="AT67" s="3218"/>
      <c r="AU67" s="3218"/>
      <c r="AV67" s="3218"/>
      <c r="AW67" s="3218"/>
      <c r="AX67" s="3218"/>
      <c r="AY67" s="3218"/>
      <c r="AZ67" s="3218"/>
      <c r="BA67" s="3218"/>
      <c r="BB67" s="3218"/>
      <c r="BC67" s="3218"/>
      <c r="BD67" s="3218"/>
      <c r="BE67" s="3218"/>
      <c r="BF67" s="3218"/>
      <c r="BG67" s="3218"/>
      <c r="BH67" s="3218"/>
      <c r="BI67" s="3218"/>
      <c r="BJ67" s="3218"/>
      <c r="BK67" s="3218"/>
      <c r="BL67" s="3218"/>
      <c r="BM67" s="3218"/>
      <c r="BN67" s="3218"/>
      <c r="BO67" s="3218"/>
      <c r="BP67" s="3218"/>
      <c r="BQ67" s="3218"/>
      <c r="BR67" s="3218"/>
      <c r="BS67" s="3218"/>
      <c r="BT67" s="3218"/>
      <c r="BU67" s="3218"/>
      <c r="BV67" s="3218"/>
      <c r="BW67" s="3218"/>
      <c r="BX67" s="3238"/>
      <c r="BY67" s="3218"/>
      <c r="BZ67" s="3218"/>
      <c r="CA67" s="3218"/>
      <c r="CB67" s="3218"/>
      <c r="CC67" s="3218"/>
      <c r="CD67" s="3218"/>
      <c r="CE67" s="3218"/>
      <c r="CF67" s="3218"/>
      <c r="CG67" s="3218"/>
      <c r="CH67" s="3218"/>
      <c r="CI67" s="3218"/>
      <c r="CJ67" s="3218"/>
      <c r="CK67" s="3218"/>
      <c r="CL67" s="3218"/>
      <c r="CM67" s="3218"/>
      <c r="CN67" s="3218"/>
      <c r="CO67" s="3218"/>
      <c r="CP67" s="3218"/>
      <c r="CQ67" s="3218"/>
      <c r="CR67" s="3218"/>
      <c r="CS67" s="3218"/>
      <c r="CT67" s="3218"/>
      <c r="CU67" s="3218"/>
      <c r="CV67" s="3218"/>
      <c r="CW67" s="3223"/>
      <c r="CX67" s="3120"/>
      <c r="CY67" s="3121"/>
      <c r="CZ67" s="3121"/>
      <c r="DA67" s="3121"/>
      <c r="DB67" s="3121"/>
      <c r="DC67" s="3121"/>
      <c r="DD67" s="3121"/>
      <c r="DE67" s="3121"/>
      <c r="DF67" s="3229"/>
      <c r="DG67" s="3229"/>
      <c r="DH67" s="3229"/>
      <c r="DI67" s="3229"/>
      <c r="DJ67" s="3229"/>
      <c r="DK67" s="3229"/>
      <c r="DL67" s="3229"/>
      <c r="DM67" s="3229"/>
      <c r="DN67" s="3229"/>
      <c r="DO67" s="3229"/>
      <c r="DP67" s="3229"/>
      <c r="DQ67" s="3229"/>
      <c r="DR67" s="3229"/>
      <c r="DS67" s="3229"/>
      <c r="DT67" s="3229"/>
      <c r="DU67" s="3230"/>
      <c r="DV67" s="3108" t="s">
        <v>2419</v>
      </c>
      <c r="DW67" s="3228">
        <v>1580.0963485300003</v>
      </c>
      <c r="DX67" s="3229">
        <v>4139.8546846999998</v>
      </c>
      <c r="DY67" s="3229">
        <v>1322.3561686499997</v>
      </c>
      <c r="DZ67" s="3229">
        <v>800.3253761499991</v>
      </c>
      <c r="EA67" s="3229">
        <v>-448.89835522000067</v>
      </c>
      <c r="EB67" s="3229">
        <v>175.59732707999956</v>
      </c>
      <c r="EC67" s="3229">
        <v>-1292.4084479799994</v>
      </c>
      <c r="ED67" s="3229">
        <v>-1145.3641263199997</v>
      </c>
      <c r="EE67" s="3229">
        <v>-2030.7189169399999</v>
      </c>
      <c r="EF67" s="3229">
        <v>-2057.3297870000001</v>
      </c>
      <c r="EG67" s="3229">
        <v>2844.8892704699992</v>
      </c>
      <c r="EH67" s="3229">
        <v>-797.43880551000075</v>
      </c>
      <c r="EI67" s="3239" t="s">
        <v>2413</v>
      </c>
      <c r="EJ67" s="3137">
        <v>55.165066469999999</v>
      </c>
      <c r="EK67" s="3137">
        <v>35.828397780000003</v>
      </c>
      <c r="EL67" s="3137">
        <v>225.97387734</v>
      </c>
      <c r="EM67" s="3137">
        <v>146.94809086000001</v>
      </c>
      <c r="EN67" s="3137">
        <v>53.143718440000001</v>
      </c>
      <c r="EO67" s="3137">
        <v>68.651364639999997</v>
      </c>
      <c r="EP67" s="3137">
        <v>43.275544420000003</v>
      </c>
      <c r="EQ67" s="3137">
        <v>33.402739560000001</v>
      </c>
      <c r="ER67" s="3137">
        <v>107.13384464000001</v>
      </c>
    </row>
    <row r="68" spans="1:148" ht="16.5" thickBot="1">
      <c r="A68" s="3218"/>
      <c r="B68" s="3218"/>
      <c r="C68" s="3218"/>
      <c r="D68" s="3218"/>
      <c r="E68" s="3218"/>
      <c r="F68" s="3218"/>
      <c r="G68" s="3218"/>
      <c r="H68" s="3218"/>
      <c r="I68" s="3218"/>
      <c r="J68" s="3218"/>
      <c r="K68" s="3218"/>
      <c r="L68" s="3218"/>
      <c r="M68" s="3218"/>
      <c r="N68" s="3218"/>
      <c r="O68" s="3218"/>
      <c r="P68" s="3218"/>
      <c r="Q68" s="3218"/>
      <c r="R68" s="3218"/>
      <c r="S68" s="3218"/>
      <c r="T68" s="3218"/>
      <c r="U68" s="3218"/>
      <c r="V68" s="3218"/>
      <c r="W68" s="3218"/>
      <c r="X68" s="3218"/>
      <c r="Y68" s="3218"/>
      <c r="Z68" s="3218"/>
      <c r="AA68" s="3218"/>
      <c r="AB68" s="3218"/>
      <c r="AC68" s="3218"/>
      <c r="AD68" s="3218"/>
      <c r="AE68" s="3218"/>
      <c r="AF68" s="3218"/>
      <c r="AG68" s="3218"/>
      <c r="AH68" s="3218"/>
      <c r="AI68" s="3218"/>
      <c r="AJ68" s="3218"/>
      <c r="AK68" s="3218"/>
      <c r="AL68" s="3218"/>
      <c r="AM68" s="3218"/>
      <c r="AN68" s="3218"/>
      <c r="AO68" s="3218"/>
      <c r="AP68" s="3218"/>
      <c r="AQ68" s="3218"/>
      <c r="AR68" s="3218"/>
      <c r="AS68" s="3218"/>
      <c r="AT68" s="3218"/>
      <c r="AU68" s="3218"/>
      <c r="AV68" s="3218"/>
      <c r="AW68" s="3218"/>
      <c r="AX68" s="3218"/>
      <c r="AY68" s="3218"/>
      <c r="AZ68" s="3218"/>
      <c r="BA68" s="3218"/>
      <c r="BB68" s="3218"/>
      <c r="BC68" s="3218"/>
      <c r="BD68" s="3218"/>
      <c r="BE68" s="3218"/>
      <c r="BF68" s="3218"/>
      <c r="BG68" s="3218"/>
      <c r="BH68" s="3218"/>
      <c r="BI68" s="3218"/>
      <c r="BJ68" s="3218"/>
      <c r="BK68" s="3218"/>
      <c r="BL68" s="3218"/>
      <c r="BM68" s="3218"/>
      <c r="BN68" s="3218"/>
      <c r="BO68" s="3218"/>
      <c r="BP68" s="3218"/>
      <c r="BQ68" s="3218"/>
      <c r="BR68" s="3218"/>
      <c r="BS68" s="3218"/>
      <c r="BT68" s="3218"/>
      <c r="BU68" s="3218"/>
      <c r="BV68" s="3218"/>
      <c r="BW68" s="3218"/>
      <c r="BX68" s="3238"/>
      <c r="BY68" s="3218"/>
      <c r="BZ68" s="3218"/>
      <c r="CA68" s="3218"/>
      <c r="CB68" s="3218"/>
      <c r="CC68" s="3218"/>
      <c r="CD68" s="3218"/>
      <c r="CE68" s="3218"/>
      <c r="CF68" s="3218"/>
      <c r="CG68" s="3218"/>
      <c r="CH68" s="3218"/>
      <c r="CI68" s="3218"/>
      <c r="CJ68" s="3218"/>
      <c r="CK68" s="3218"/>
      <c r="CL68" s="3218"/>
      <c r="CM68" s="3218"/>
      <c r="CN68" s="3218"/>
      <c r="CO68" s="3218"/>
      <c r="CP68" s="3218"/>
      <c r="CQ68" s="3218"/>
      <c r="CR68" s="3218"/>
      <c r="CS68" s="3218"/>
      <c r="CT68" s="3218"/>
      <c r="CU68" s="3218"/>
      <c r="CV68" s="3218"/>
      <c r="CW68" s="3108" t="s">
        <v>2419</v>
      </c>
      <c r="CX68" s="3228">
        <v>-358.18974825000009</v>
      </c>
      <c r="CY68" s="3229">
        <v>195.8012150200002</v>
      </c>
      <c r="CZ68" s="3229">
        <v>-153.50547284000004</v>
      </c>
      <c r="DA68" s="3229">
        <v>-1152.8162893100002</v>
      </c>
      <c r="DB68" s="3229">
        <v>89.129917600000226</v>
      </c>
      <c r="DC68" s="3229">
        <v>-650.14271143051246</v>
      </c>
      <c r="DD68" s="3229">
        <v>-544.71607139670277</v>
      </c>
      <c r="DE68" s="3229">
        <v>-317.81893564000029</v>
      </c>
      <c r="DF68" s="3229">
        <v>-1289.9010461300002</v>
      </c>
      <c r="DG68" s="3229">
        <v>-1022.3540278200001</v>
      </c>
      <c r="DH68" s="3229">
        <v>1189.9613061200002</v>
      </c>
      <c r="DI68" s="3229">
        <v>1916.57864935</v>
      </c>
      <c r="DJ68" s="3229">
        <v>1727.9649717699999</v>
      </c>
      <c r="DK68" s="3229">
        <v>1388.8433781900001</v>
      </c>
      <c r="DL68" s="3229">
        <v>-328.15480536000018</v>
      </c>
      <c r="DM68" s="3229">
        <v>646.5989072299999</v>
      </c>
      <c r="DN68" s="3229">
        <v>-912.22118184999954</v>
      </c>
      <c r="DO68" s="3229">
        <v>536.43857067000044</v>
      </c>
      <c r="DP68" s="3229">
        <v>256.78274332000046</v>
      </c>
      <c r="DQ68" s="3229">
        <v>617.42469827000014</v>
      </c>
      <c r="DR68" s="3229">
        <v>1938.5636621300005</v>
      </c>
      <c r="DS68" s="3229">
        <v>796.41728379999995</v>
      </c>
      <c r="DT68" s="3229">
        <v>3854.3548014100002</v>
      </c>
      <c r="DU68" s="3230">
        <v>1096.3683366400005</v>
      </c>
      <c r="DV68" s="3240" t="s">
        <v>2393</v>
      </c>
      <c r="DW68" s="3228">
        <v>6004.1484897099999</v>
      </c>
      <c r="DX68" s="3228">
        <v>3139.8827090199993</v>
      </c>
      <c r="DY68" s="3228">
        <v>6185.314598500001</v>
      </c>
      <c r="DZ68" s="3228">
        <v>6103.1780161300003</v>
      </c>
      <c r="EA68" s="3228">
        <v>5543.8952729999992</v>
      </c>
      <c r="EB68" s="3228">
        <v>5567.7567878</v>
      </c>
      <c r="EC68" s="3228">
        <v>3222.7366181300004</v>
      </c>
      <c r="ED68" s="3228">
        <v>4082.2638399899997</v>
      </c>
      <c r="EE68" s="3228">
        <v>4956.5826155799996</v>
      </c>
      <c r="EF68" s="3228">
        <v>3923.6296093699998</v>
      </c>
      <c r="EG68" s="3228">
        <v>5384.2945613699994</v>
      </c>
      <c r="EH68" s="3228">
        <v>4844.4157109999996</v>
      </c>
      <c r="EI68" s="3223" t="s">
        <v>2414</v>
      </c>
      <c r="EJ68" s="3137">
        <v>154.38899425</v>
      </c>
      <c r="EK68" s="3137">
        <v>29.72741757</v>
      </c>
      <c r="EL68" s="3137">
        <v>389.59590804000004</v>
      </c>
      <c r="EM68" s="3137">
        <v>450.90348102000002</v>
      </c>
      <c r="EN68" s="3137">
        <v>131.37919662000002</v>
      </c>
      <c r="EO68" s="3137">
        <v>171.04518772</v>
      </c>
      <c r="EP68" s="3137">
        <v>321.93560387000002</v>
      </c>
      <c r="EQ68" s="3137">
        <v>419.51631417000004</v>
      </c>
      <c r="ER68" s="3137">
        <v>199.83179444000001</v>
      </c>
    </row>
    <row r="69" spans="1:148" ht="16.5" thickBot="1">
      <c r="A69" s="3218"/>
      <c r="B69" s="3218"/>
      <c r="C69" s="3218"/>
      <c r="D69" s="3218"/>
      <c r="E69" s="3218"/>
      <c r="F69" s="3218"/>
      <c r="G69" s="3218"/>
      <c r="H69" s="3218"/>
      <c r="I69" s="3218"/>
      <c r="J69" s="3218"/>
      <c r="K69" s="3218"/>
      <c r="L69" s="3218"/>
      <c r="M69" s="3218"/>
      <c r="N69" s="3218"/>
      <c r="O69" s="3218"/>
      <c r="P69" s="3218"/>
      <c r="Q69" s="3218"/>
      <c r="R69" s="3218"/>
      <c r="S69" s="3218"/>
      <c r="T69" s="3218"/>
      <c r="U69" s="3218"/>
      <c r="V69" s="3218"/>
      <c r="W69" s="3218"/>
      <c r="X69" s="3218"/>
      <c r="Y69" s="3218"/>
      <c r="Z69" s="3218"/>
      <c r="AA69" s="3218"/>
      <c r="AB69" s="3218"/>
      <c r="AC69" s="3218"/>
      <c r="AD69" s="3218"/>
      <c r="AE69" s="3218"/>
      <c r="AF69" s="3218"/>
      <c r="AG69" s="3218"/>
      <c r="AH69" s="3218"/>
      <c r="AI69" s="3218"/>
      <c r="AJ69" s="3218"/>
      <c r="AK69" s="3218"/>
      <c r="AL69" s="3218"/>
      <c r="AM69" s="3218"/>
      <c r="AN69" s="3218"/>
      <c r="AO69" s="3218"/>
      <c r="AP69" s="3218"/>
      <c r="AQ69" s="3218"/>
      <c r="AR69" s="3218"/>
      <c r="AS69" s="3218"/>
      <c r="AT69" s="3218"/>
      <c r="AU69" s="3218"/>
      <c r="AV69" s="3218"/>
      <c r="AW69" s="3218"/>
      <c r="AX69" s="3218"/>
      <c r="AY69" s="3218"/>
      <c r="AZ69" s="3218"/>
      <c r="BA69" s="3218"/>
      <c r="BB69" s="3218"/>
      <c r="BC69" s="3218"/>
      <c r="BD69" s="3218"/>
      <c r="BE69" s="3218"/>
      <c r="BF69" s="3218"/>
      <c r="BG69" s="3218"/>
      <c r="BH69" s="3218"/>
      <c r="BI69" s="3218"/>
      <c r="BJ69" s="3218"/>
      <c r="BK69" s="3218"/>
      <c r="BL69" s="3218"/>
      <c r="BM69" s="3218"/>
      <c r="BN69" s="3218"/>
      <c r="BO69" s="3218"/>
      <c r="BP69" s="3218"/>
      <c r="BQ69" s="3218"/>
      <c r="BR69" s="3218"/>
      <c r="BS69" s="3218"/>
      <c r="BT69" s="3218"/>
      <c r="BU69" s="3218"/>
      <c r="BV69" s="3218"/>
      <c r="BW69" s="3218"/>
      <c r="BX69" s="3238"/>
      <c r="BY69" s="3218"/>
      <c r="BZ69" s="3218"/>
      <c r="CA69" s="3218"/>
      <c r="CB69" s="3218"/>
      <c r="CC69" s="3218"/>
      <c r="CD69" s="3218"/>
      <c r="CE69" s="3218"/>
      <c r="CF69" s="3218"/>
      <c r="CG69" s="3218"/>
      <c r="CH69" s="3218"/>
      <c r="CI69" s="3218"/>
      <c r="CJ69" s="3218"/>
      <c r="CK69" s="3218"/>
      <c r="CL69" s="3218"/>
      <c r="CM69" s="3218"/>
      <c r="CN69" s="3218"/>
      <c r="CO69" s="3218"/>
      <c r="CP69" s="3218"/>
      <c r="CQ69" s="3218"/>
      <c r="CR69" s="3218"/>
      <c r="CS69" s="3218"/>
      <c r="CT69" s="3218"/>
      <c r="CU69" s="3218"/>
      <c r="CV69" s="3218"/>
      <c r="CW69" s="3108" t="s">
        <v>2393</v>
      </c>
      <c r="CX69" s="3228">
        <v>3843.1382556400004</v>
      </c>
      <c r="CY69" s="3229">
        <v>2906.5789154999998</v>
      </c>
      <c r="CZ69" s="3229">
        <v>3481.7960719400003</v>
      </c>
      <c r="DA69" s="3229">
        <v>3073.6531785500001</v>
      </c>
      <c r="DB69" s="3229">
        <v>2373.6444239900002</v>
      </c>
      <c r="DC69" s="3229">
        <v>3624.8735916100004</v>
      </c>
      <c r="DD69" s="3229">
        <v>2736.3025777800008</v>
      </c>
      <c r="DE69" s="3229">
        <v>4302.4300665300016</v>
      </c>
      <c r="DF69" s="2643">
        <v>3815.8079413700002</v>
      </c>
      <c r="DG69" s="2603">
        <v>2147.7334561600001</v>
      </c>
      <c r="DH69" s="2603">
        <v>3111.7389574199992</v>
      </c>
      <c r="DI69" s="3241">
        <v>3875.2569378599992</v>
      </c>
      <c r="DJ69" s="3241">
        <v>1963.8320533400006</v>
      </c>
      <c r="DK69" s="3241">
        <v>2710.9619485000003</v>
      </c>
      <c r="DL69" s="3241">
        <v>3089.7950461199989</v>
      </c>
      <c r="DM69" s="3241">
        <v>3073.8209571699999</v>
      </c>
      <c r="DN69" s="3241">
        <v>3380.62949041</v>
      </c>
      <c r="DO69" s="3241">
        <v>3622.9543338099993</v>
      </c>
      <c r="DP69" s="3241">
        <v>4439.5004852900001</v>
      </c>
      <c r="DQ69" s="3241">
        <v>4699.9226107699997</v>
      </c>
      <c r="DR69" s="3241">
        <v>5088.3295289900016</v>
      </c>
      <c r="DS69" s="3241">
        <v>4939.5055469500003</v>
      </c>
      <c r="DT69" s="3241">
        <v>4439.8818720599993</v>
      </c>
      <c r="DU69" s="3242">
        <v>4875.7488161700003</v>
      </c>
      <c r="DV69" s="3207" t="s">
        <v>2396</v>
      </c>
      <c r="DW69" s="3232">
        <v>7584.2448382399998</v>
      </c>
      <c r="DX69" s="3233">
        <v>7279.7373937199991</v>
      </c>
      <c r="DY69" s="3233">
        <v>7507.6707671500008</v>
      </c>
      <c r="DZ69" s="3233">
        <v>6903.5033922799994</v>
      </c>
      <c r="EA69" s="3233">
        <v>5094.9969177799985</v>
      </c>
      <c r="EB69" s="3233">
        <v>5743.3541148799995</v>
      </c>
      <c r="EC69" s="3233">
        <v>1930.3281701500009</v>
      </c>
      <c r="ED69" s="3233">
        <v>2936.89971367</v>
      </c>
      <c r="EE69" s="3233">
        <v>2925.8636986399997</v>
      </c>
      <c r="EF69" s="3233">
        <v>1866.2998223699997</v>
      </c>
      <c r="EG69" s="3233">
        <v>8229.1838318399987</v>
      </c>
      <c r="EH69" s="3233">
        <v>4046.9769054899989</v>
      </c>
      <c r="EI69" s="3223"/>
      <c r="EJ69" s="3229"/>
      <c r="EK69" s="3229"/>
      <c r="EL69" s="3229"/>
      <c r="EM69" s="3229"/>
      <c r="EN69" s="3229"/>
      <c r="EO69" s="3229"/>
      <c r="EP69" s="3229"/>
      <c r="EQ69" s="3229"/>
      <c r="ER69" s="3229"/>
    </row>
    <row r="70" spans="1:148" ht="17.25" thickTop="1" thickBot="1">
      <c r="A70" s="3218"/>
      <c r="B70" s="3218"/>
      <c r="C70" s="3218"/>
      <c r="D70" s="3218"/>
      <c r="E70" s="3218"/>
      <c r="F70" s="3218"/>
      <c r="G70" s="3218"/>
      <c r="H70" s="3218"/>
      <c r="I70" s="3218"/>
      <c r="J70" s="3218"/>
      <c r="K70" s="3218"/>
      <c r="L70" s="3218"/>
      <c r="M70" s="3218"/>
      <c r="N70" s="3218"/>
      <c r="O70" s="3218"/>
      <c r="P70" s="3218"/>
      <c r="Q70" s="3218"/>
      <c r="R70" s="3218"/>
      <c r="S70" s="3218"/>
      <c r="T70" s="3218"/>
      <c r="U70" s="3218"/>
      <c r="V70" s="3218"/>
      <c r="W70" s="3218"/>
      <c r="X70" s="3218"/>
      <c r="Y70" s="3218"/>
      <c r="Z70" s="3218"/>
      <c r="AA70" s="3218"/>
      <c r="AB70" s="3218"/>
      <c r="AC70" s="3218"/>
      <c r="AD70" s="3218"/>
      <c r="AE70" s="3218"/>
      <c r="AF70" s="3218"/>
      <c r="AG70" s="3218"/>
      <c r="AH70" s="3218"/>
      <c r="AI70" s="3218"/>
      <c r="AJ70" s="3218"/>
      <c r="AK70" s="3218"/>
      <c r="AL70" s="3218"/>
      <c r="AM70" s="3218"/>
      <c r="AN70" s="3218"/>
      <c r="AO70" s="3218"/>
      <c r="AP70" s="3218"/>
      <c r="AQ70" s="3218"/>
      <c r="AR70" s="3218"/>
      <c r="AS70" s="3218"/>
      <c r="AT70" s="3218"/>
      <c r="AU70" s="3218"/>
      <c r="AV70" s="3218"/>
      <c r="AW70" s="3218"/>
      <c r="AX70" s="3218"/>
      <c r="AY70" s="3218"/>
      <c r="AZ70" s="3218"/>
      <c r="BA70" s="3218"/>
      <c r="BB70" s="3218"/>
      <c r="BC70" s="3218"/>
      <c r="BD70" s="3218"/>
      <c r="BE70" s="3218"/>
      <c r="BF70" s="3218"/>
      <c r="BG70" s="3218"/>
      <c r="BH70" s="3218"/>
      <c r="BI70" s="3218"/>
      <c r="BJ70" s="3218"/>
      <c r="BK70" s="3218"/>
      <c r="BL70" s="3218"/>
      <c r="BM70" s="3218"/>
      <c r="BN70" s="3218"/>
      <c r="BO70" s="3218"/>
      <c r="BP70" s="3218"/>
      <c r="BQ70" s="3218"/>
      <c r="BR70" s="3218"/>
      <c r="BS70" s="3218"/>
      <c r="BT70" s="3218"/>
      <c r="BU70" s="3218"/>
      <c r="BV70" s="3218"/>
      <c r="BW70" s="3218"/>
      <c r="BX70" s="3238"/>
      <c r="BY70" s="3218"/>
      <c r="BZ70" s="3218"/>
      <c r="CA70" s="3218"/>
      <c r="CB70" s="3218"/>
      <c r="CC70" s="3218"/>
      <c r="CD70" s="3218"/>
      <c r="CE70" s="3218"/>
      <c r="CF70" s="3218"/>
      <c r="CG70" s="3218"/>
      <c r="CH70" s="3218"/>
      <c r="CI70" s="3218"/>
      <c r="CJ70" s="3218"/>
      <c r="CK70" s="3218"/>
      <c r="CL70" s="3218"/>
      <c r="CM70" s="3218"/>
      <c r="CN70" s="3218"/>
      <c r="CO70" s="3218"/>
      <c r="CP70" s="3218"/>
      <c r="CQ70" s="3218"/>
      <c r="CR70" s="3218"/>
      <c r="CS70" s="3218"/>
      <c r="CT70" s="3218"/>
      <c r="CU70" s="3218"/>
      <c r="CV70" s="3218"/>
      <c r="CW70" s="3207" t="s">
        <v>2396</v>
      </c>
      <c r="CX70" s="3232">
        <v>3484.94850739</v>
      </c>
      <c r="CY70" s="3233">
        <v>3102.38013052</v>
      </c>
      <c r="CZ70" s="3233">
        <v>3328.2905991000002</v>
      </c>
      <c r="DA70" s="3233">
        <v>1920.8368892399999</v>
      </c>
      <c r="DB70" s="3233">
        <v>2462.7743415900004</v>
      </c>
      <c r="DC70" s="3233">
        <v>2974.7308801794879</v>
      </c>
      <c r="DD70" s="3233">
        <v>2191.586506383298</v>
      </c>
      <c r="DE70" s="3233">
        <v>3984.6111308900008</v>
      </c>
      <c r="DF70" s="3233">
        <v>2525.9068952399998</v>
      </c>
      <c r="DG70" s="3233">
        <v>1125.3794283400002</v>
      </c>
      <c r="DH70" s="3233">
        <v>4301.7002635399995</v>
      </c>
      <c r="DI70" s="3233">
        <v>5791.8355872099992</v>
      </c>
      <c r="DJ70" s="3233">
        <v>3691.7970251100005</v>
      </c>
      <c r="DK70" s="3233">
        <v>4099.8053266900006</v>
      </c>
      <c r="DL70" s="3233">
        <v>2761.640240759999</v>
      </c>
      <c r="DM70" s="3233">
        <v>3720.4198643999998</v>
      </c>
      <c r="DN70" s="3233">
        <v>2468.4083085600005</v>
      </c>
      <c r="DO70" s="3233">
        <v>4159.3929044799997</v>
      </c>
      <c r="DP70" s="3233">
        <v>4696.2832286100002</v>
      </c>
      <c r="DQ70" s="3233">
        <v>5317.3473090400003</v>
      </c>
      <c r="DR70" s="3233">
        <v>7026.8931911200016</v>
      </c>
      <c r="DS70" s="3233">
        <v>5735.9228307499998</v>
      </c>
      <c r="DT70" s="3233">
        <v>8294.236673469999</v>
      </c>
      <c r="DU70" s="3235">
        <v>5972.1171528100003</v>
      </c>
      <c r="DV70" s="3243" t="s">
        <v>2399</v>
      </c>
      <c r="DW70" s="3222"/>
      <c r="DX70" s="3222"/>
      <c r="DY70" s="3222"/>
      <c r="DZ70" s="3222"/>
      <c r="EA70" s="3222"/>
      <c r="EB70" s="3222"/>
      <c r="EC70" s="3222"/>
      <c r="ED70" s="3222"/>
      <c r="EE70" s="3222"/>
      <c r="EF70" s="3222"/>
      <c r="EG70" s="3222"/>
      <c r="EH70" s="3222"/>
      <c r="EI70" s="3237" t="s">
        <v>2419</v>
      </c>
      <c r="EJ70" s="3229">
        <v>-293.44277529999999</v>
      </c>
      <c r="EK70" s="3229">
        <v>-134.03075039000214</v>
      </c>
      <c r="EL70" s="3229">
        <v>2509.7580931799994</v>
      </c>
      <c r="EM70" s="3229">
        <v>-418.36677552000083</v>
      </c>
      <c r="EN70" s="3229">
        <v>389.35541950000061</v>
      </c>
      <c r="EO70" s="3229">
        <v>-80.299495609999212</v>
      </c>
      <c r="EP70" s="3229">
        <v>-792.51237542000035</v>
      </c>
      <c r="EQ70" s="3229">
        <v>-1778.3704258099997</v>
      </c>
      <c r="ER70" s="3229">
        <v>-1273.3181932500011</v>
      </c>
    </row>
    <row r="71" spans="1:148" ht="17.25" thickTop="1" thickBot="1">
      <c r="A71" s="3218"/>
      <c r="B71" s="3218"/>
      <c r="C71" s="3218"/>
      <c r="D71" s="3218"/>
      <c r="E71" s="3218"/>
      <c r="F71" s="3218"/>
      <c r="G71" s="3218"/>
      <c r="H71" s="3218"/>
      <c r="I71" s="3218"/>
      <c r="J71" s="3218"/>
      <c r="K71" s="3218"/>
      <c r="L71" s="3218"/>
      <c r="M71" s="3218"/>
      <c r="N71" s="3218"/>
      <c r="O71" s="3218"/>
      <c r="P71" s="3218"/>
      <c r="Q71" s="3218"/>
      <c r="R71" s="3218"/>
      <c r="S71" s="3218"/>
      <c r="T71" s="3218"/>
      <c r="U71" s="3218"/>
      <c r="V71" s="3218"/>
      <c r="W71" s="3218"/>
      <c r="X71" s="3218"/>
      <c r="Y71" s="3218"/>
      <c r="Z71" s="3218"/>
      <c r="AA71" s="3218"/>
      <c r="AB71" s="3218"/>
      <c r="AC71" s="3218"/>
      <c r="AD71" s="3218"/>
      <c r="AE71" s="3218"/>
      <c r="AF71" s="3218"/>
      <c r="AG71" s="3218"/>
      <c r="AH71" s="3218"/>
      <c r="AI71" s="3218"/>
      <c r="AJ71" s="3218"/>
      <c r="AK71" s="3218"/>
      <c r="AL71" s="3218"/>
      <c r="AM71" s="3218"/>
      <c r="AN71" s="3218"/>
      <c r="AO71" s="3218"/>
      <c r="AP71" s="3218"/>
      <c r="AQ71" s="3218"/>
      <c r="AR71" s="3218"/>
      <c r="AS71" s="3218"/>
      <c r="AT71" s="3218"/>
      <c r="AU71" s="3218"/>
      <c r="AV71" s="3218"/>
      <c r="AW71" s="3218"/>
      <c r="AX71" s="3218"/>
      <c r="AY71" s="3218"/>
      <c r="AZ71" s="3218"/>
      <c r="BA71" s="3218"/>
      <c r="BB71" s="3218"/>
      <c r="BC71" s="3218"/>
      <c r="BD71" s="3218"/>
      <c r="BE71" s="3218"/>
      <c r="BF71" s="3218"/>
      <c r="BG71" s="3218"/>
      <c r="BH71" s="3218"/>
      <c r="BI71" s="3218"/>
      <c r="BJ71" s="3218"/>
      <c r="BK71" s="3218"/>
      <c r="BL71" s="3218"/>
      <c r="BM71" s="3218"/>
      <c r="BN71" s="3218"/>
      <c r="BO71" s="3218"/>
      <c r="BP71" s="3218"/>
      <c r="BQ71" s="3218"/>
      <c r="BR71" s="3218"/>
      <c r="BS71" s="3218"/>
      <c r="BT71" s="3218"/>
      <c r="BU71" s="3218"/>
      <c r="BV71" s="3218"/>
      <c r="BW71" s="3218"/>
      <c r="BX71" s="3238"/>
      <c r="BY71" s="3218"/>
      <c r="BZ71" s="3218"/>
      <c r="CA71" s="3218"/>
      <c r="CB71" s="3218"/>
      <c r="CC71" s="3218"/>
      <c r="CD71" s="3218"/>
      <c r="CE71" s="3218"/>
      <c r="CF71" s="3218"/>
      <c r="CG71" s="3218"/>
      <c r="CH71" s="3218"/>
      <c r="CI71" s="3218"/>
      <c r="CJ71" s="3218"/>
      <c r="CK71" s="3218"/>
      <c r="CL71" s="3218"/>
      <c r="CM71" s="3218"/>
      <c r="CN71" s="3218"/>
      <c r="CO71" s="3218"/>
      <c r="CP71" s="3218"/>
      <c r="CQ71" s="3218"/>
      <c r="CR71" s="3218"/>
      <c r="CS71" s="3218"/>
      <c r="CT71" s="3218"/>
      <c r="CU71" s="3218"/>
      <c r="CV71" s="3218"/>
      <c r="CW71" s="3236" t="s">
        <v>2399</v>
      </c>
      <c r="CX71" s="3222"/>
      <c r="CY71" s="3222"/>
      <c r="CZ71" s="3222"/>
      <c r="DA71" s="3222"/>
      <c r="DB71" s="3222"/>
      <c r="DC71" s="3222"/>
      <c r="DD71" s="3222"/>
      <c r="DE71" s="3222"/>
      <c r="DF71" s="3222"/>
      <c r="DG71" s="3222"/>
      <c r="DH71" s="3222"/>
      <c r="DI71" s="3222"/>
      <c r="DJ71" s="3222"/>
      <c r="DK71" s="3222"/>
      <c r="DL71" s="3222"/>
      <c r="DM71" s="3222"/>
      <c r="DN71" s="3222"/>
      <c r="DO71" s="3222"/>
      <c r="DP71" s="3222"/>
      <c r="DQ71" s="3222"/>
      <c r="DR71" s="3222"/>
      <c r="DS71" s="3222"/>
      <c r="DT71" s="3222"/>
      <c r="DU71" s="3222"/>
      <c r="DV71" s="3238" t="s">
        <v>2402</v>
      </c>
      <c r="DW71" s="3222"/>
      <c r="DX71" s="3222"/>
      <c r="DY71" s="3222"/>
      <c r="DZ71" s="3222"/>
      <c r="EA71" s="3222"/>
      <c r="EB71" s="3222"/>
      <c r="EC71" s="3222"/>
      <c r="ED71" s="3222"/>
      <c r="EE71" s="3222"/>
      <c r="EF71" s="3222"/>
      <c r="EG71" s="3222"/>
      <c r="EH71" s="3222"/>
      <c r="EI71" s="3240" t="s">
        <v>2393</v>
      </c>
      <c r="EJ71" s="3228">
        <v>5790.5545228400006</v>
      </c>
      <c r="EK71" s="3228">
        <v>5423.617568687333</v>
      </c>
      <c r="EL71" s="3228">
        <v>9983.9040140899961</v>
      </c>
      <c r="EM71" s="3228">
        <v>5078.08061361</v>
      </c>
      <c r="EN71" s="3228">
        <v>5572.7603931799995</v>
      </c>
      <c r="EO71" s="3228">
        <v>4390.1725569300006</v>
      </c>
      <c r="EP71" s="3228">
        <v>4873.4815178699992</v>
      </c>
      <c r="EQ71" s="3228">
        <v>5538.2674403999999</v>
      </c>
      <c r="ER71" s="3228">
        <v>6521.7348346200006</v>
      </c>
    </row>
    <row r="72" spans="1:148" ht="15.75" thickBot="1">
      <c r="A72" s="3218"/>
      <c r="B72" s="3218"/>
      <c r="C72" s="3218"/>
      <c r="D72" s="3218"/>
      <c r="E72" s="3218"/>
      <c r="F72" s="3218"/>
      <c r="G72" s="3218"/>
      <c r="H72" s="3218"/>
      <c r="I72" s="3218"/>
      <c r="J72" s="3218"/>
      <c r="K72" s="3218"/>
      <c r="L72" s="3218"/>
      <c r="M72" s="3218"/>
      <c r="N72" s="3218"/>
      <c r="O72" s="3218"/>
      <c r="P72" s="3218"/>
      <c r="Q72" s="3218"/>
      <c r="R72" s="3218"/>
      <c r="S72" s="3218"/>
      <c r="T72" s="3218"/>
      <c r="U72" s="3218"/>
      <c r="V72" s="3218"/>
      <c r="W72" s="3218"/>
      <c r="X72" s="3218"/>
      <c r="Y72" s="3218"/>
      <c r="Z72" s="3218"/>
      <c r="AA72" s="3218"/>
      <c r="AB72" s="3218"/>
      <c r="AC72" s="3218"/>
      <c r="AD72" s="3218"/>
      <c r="AE72" s="3218"/>
      <c r="AF72" s="3218"/>
      <c r="AG72" s="3218"/>
      <c r="AH72" s="3218"/>
      <c r="AI72" s="3218"/>
      <c r="AJ72" s="3218"/>
      <c r="AK72" s="3218"/>
      <c r="AL72" s="3218"/>
      <c r="AM72" s="3218"/>
      <c r="AN72" s="3218"/>
      <c r="AO72" s="3218"/>
      <c r="AP72" s="3218"/>
      <c r="AQ72" s="3218"/>
      <c r="AR72" s="3218"/>
      <c r="AS72" s="3218"/>
      <c r="AT72" s="3218"/>
      <c r="AU72" s="3218"/>
      <c r="AV72" s="3218"/>
      <c r="AW72" s="3218"/>
      <c r="AX72" s="3218"/>
      <c r="AY72" s="3218"/>
      <c r="AZ72" s="3218"/>
      <c r="BA72" s="3218"/>
      <c r="BB72" s="3218"/>
      <c r="BC72" s="3218"/>
      <c r="BD72" s="3218"/>
      <c r="BE72" s="3218"/>
      <c r="BF72" s="3218"/>
      <c r="BG72" s="3218"/>
      <c r="BH72" s="3218"/>
      <c r="BI72" s="3218"/>
      <c r="BJ72" s="3218"/>
      <c r="BK72" s="3218"/>
      <c r="BL72" s="3218"/>
      <c r="BM72" s="3218"/>
      <c r="BN72" s="3218"/>
      <c r="BO72" s="3218"/>
      <c r="BP72" s="3218"/>
      <c r="BQ72" s="3218"/>
      <c r="BR72" s="3218"/>
      <c r="BS72" s="3218"/>
      <c r="BT72" s="3218"/>
      <c r="BU72" s="3218"/>
      <c r="BV72" s="3218"/>
      <c r="BW72" s="3218"/>
      <c r="BX72" s="3238"/>
      <c r="BY72" s="3218"/>
      <c r="BZ72" s="3218"/>
      <c r="CA72" s="3218"/>
      <c r="CB72" s="3218"/>
      <c r="CC72" s="3218"/>
      <c r="CD72" s="3218"/>
      <c r="CE72" s="3218"/>
      <c r="CF72" s="3218"/>
      <c r="CG72" s="3218"/>
      <c r="CH72" s="3218"/>
      <c r="CI72" s="3218"/>
      <c r="CJ72" s="3218"/>
      <c r="CK72" s="3218"/>
      <c r="CL72" s="3218"/>
      <c r="CM72" s="3218"/>
      <c r="CN72" s="3218"/>
      <c r="CO72" s="3218"/>
      <c r="CP72" s="3218"/>
      <c r="CQ72" s="3218"/>
      <c r="CR72" s="3218"/>
      <c r="CS72" s="3218"/>
      <c r="CT72" s="3218"/>
      <c r="CU72" s="3218"/>
      <c r="CV72" s="3218"/>
      <c r="CW72" s="3236" t="s">
        <v>2402</v>
      </c>
      <c r="CX72" s="3222"/>
      <c r="CY72" s="3222"/>
      <c r="CZ72" s="3222"/>
      <c r="DA72" s="3222"/>
      <c r="DB72" s="3222"/>
      <c r="DC72" s="3222"/>
      <c r="DD72" s="3222"/>
      <c r="DE72" s="3222"/>
      <c r="DF72" s="3222"/>
      <c r="DG72" s="3222"/>
      <c r="DH72" s="3222"/>
      <c r="DI72" s="3222"/>
      <c r="DJ72" s="3222"/>
      <c r="DK72" s="3222"/>
      <c r="DL72" s="3222"/>
      <c r="DM72" s="3222"/>
      <c r="DN72" s="3222"/>
      <c r="DO72" s="3222"/>
      <c r="DP72" s="3222"/>
      <c r="DQ72" s="3222"/>
      <c r="DR72" s="3222"/>
      <c r="DS72" s="3222"/>
      <c r="DT72" s="3222"/>
      <c r="DU72" s="3222"/>
      <c r="DV72" s="3244" t="s">
        <v>2424</v>
      </c>
      <c r="DW72" s="3222"/>
      <c r="DX72" s="3222"/>
      <c r="DY72" s="3222"/>
      <c r="DZ72" s="3222"/>
      <c r="EA72" s="3222"/>
      <c r="EB72" s="3222"/>
      <c r="EC72" s="3222"/>
      <c r="ED72" s="3222"/>
      <c r="EE72" s="3222"/>
      <c r="EF72" s="3222"/>
      <c r="EG72" s="3222"/>
      <c r="EH72" s="3222"/>
      <c r="EI72" s="3245" t="s">
        <v>2396</v>
      </c>
      <c r="EJ72" s="3233">
        <v>5497.1117475400006</v>
      </c>
      <c r="EK72" s="3233">
        <v>5289.5868182973309</v>
      </c>
      <c r="EL72" s="3233">
        <v>12493.662107269996</v>
      </c>
      <c r="EM72" s="3233">
        <v>4659.7138380899987</v>
      </c>
      <c r="EN72" s="3233">
        <v>5962.1158126800001</v>
      </c>
      <c r="EO72" s="3233">
        <v>4309.8730613200014</v>
      </c>
      <c r="EP72" s="3233">
        <v>4080.9691424499988</v>
      </c>
      <c r="EQ72" s="3233">
        <v>3759.8970145900003</v>
      </c>
      <c r="ER72" s="3233">
        <v>5248.4166413699995</v>
      </c>
    </row>
    <row r="73" spans="1:148" ht="15.75" thickTop="1">
      <c r="A73" s="3218"/>
      <c r="B73" s="3218"/>
      <c r="C73" s="3218"/>
      <c r="D73" s="3218"/>
      <c r="E73" s="3218"/>
      <c r="F73" s="3218"/>
      <c r="G73" s="3218"/>
      <c r="H73" s="3218"/>
      <c r="I73" s="3218"/>
      <c r="J73" s="3218"/>
      <c r="K73" s="3218"/>
      <c r="L73" s="3218"/>
      <c r="M73" s="3218"/>
      <c r="N73" s="3218"/>
      <c r="O73" s="3218"/>
      <c r="P73" s="3218"/>
      <c r="Q73" s="3218"/>
      <c r="R73" s="3218"/>
      <c r="S73" s="3218"/>
      <c r="T73" s="3218"/>
      <c r="U73" s="3218"/>
      <c r="V73" s="3218"/>
      <c r="W73" s="3218"/>
      <c r="X73" s="3218"/>
      <c r="Y73" s="3218"/>
      <c r="Z73" s="3218"/>
      <c r="AA73" s="3218"/>
      <c r="AB73" s="3218"/>
      <c r="AC73" s="3218"/>
      <c r="AD73" s="3218"/>
      <c r="AE73" s="3218"/>
      <c r="AF73" s="3218"/>
      <c r="AG73" s="3218"/>
      <c r="AH73" s="3218"/>
      <c r="AI73" s="3218"/>
      <c r="AJ73" s="3218"/>
      <c r="AK73" s="3218"/>
      <c r="AL73" s="3218"/>
      <c r="AM73" s="3218"/>
      <c r="AN73" s="3218"/>
      <c r="AO73" s="3218"/>
      <c r="AP73" s="3218"/>
      <c r="AQ73" s="3218"/>
      <c r="AR73" s="3218"/>
      <c r="AS73" s="3218"/>
      <c r="AT73" s="3218"/>
      <c r="AU73" s="3218"/>
      <c r="AV73" s="3218"/>
      <c r="AW73" s="3218"/>
      <c r="AX73" s="3218"/>
      <c r="AY73" s="3218"/>
      <c r="AZ73" s="3218"/>
      <c r="BA73" s="3218"/>
      <c r="BB73" s="3218"/>
      <c r="BC73" s="3218"/>
      <c r="BD73" s="3218"/>
      <c r="BE73" s="3218"/>
      <c r="BF73" s="3218"/>
      <c r="BG73" s="3218"/>
      <c r="BH73" s="3218"/>
      <c r="BI73" s="3218"/>
      <c r="BJ73" s="3218"/>
      <c r="BK73" s="3218"/>
      <c r="BL73" s="3218"/>
      <c r="BM73" s="3218"/>
      <c r="BN73" s="3218"/>
      <c r="BO73" s="3218"/>
      <c r="BP73" s="3218"/>
      <c r="BQ73" s="3218"/>
      <c r="BR73" s="3218"/>
      <c r="BS73" s="3218"/>
      <c r="BT73" s="3218"/>
      <c r="BU73" s="3218"/>
      <c r="BV73" s="3218"/>
      <c r="BW73" s="3218"/>
      <c r="BX73" s="3238"/>
      <c r="BY73" s="3218"/>
      <c r="BZ73" s="3218"/>
      <c r="CA73" s="3218"/>
      <c r="CB73" s="3218"/>
      <c r="CC73" s="3218"/>
      <c r="CD73" s="3218"/>
      <c r="CE73" s="3218"/>
      <c r="CF73" s="3218"/>
      <c r="CG73" s="3218"/>
      <c r="CH73" s="3218"/>
      <c r="CI73" s="3218"/>
      <c r="CJ73" s="3218"/>
      <c r="CK73" s="3218"/>
      <c r="CL73" s="3218"/>
      <c r="CM73" s="3218"/>
      <c r="CN73" s="3218"/>
      <c r="CO73" s="3218"/>
      <c r="CP73" s="3218"/>
      <c r="CQ73" s="3218"/>
      <c r="CR73" s="3218"/>
      <c r="CS73" s="3218"/>
      <c r="CT73" s="3218"/>
      <c r="CU73" s="3218"/>
      <c r="CV73" s="3218"/>
      <c r="CW73" s="3244" t="s">
        <v>2424</v>
      </c>
      <c r="CX73" s="3218"/>
      <c r="CY73" s="3218"/>
      <c r="CZ73" s="3218"/>
      <c r="DA73" s="3218"/>
      <c r="DB73" s="3218"/>
      <c r="DC73" s="3218"/>
      <c r="DD73" s="3218"/>
      <c r="DE73" s="3218"/>
      <c r="DF73" s="3218"/>
      <c r="DG73" s="3218"/>
      <c r="DH73" s="3218"/>
      <c r="DI73" s="3218"/>
      <c r="DJ73" s="3218"/>
      <c r="DK73" s="3218"/>
      <c r="DL73" s="3218"/>
      <c r="DM73" s="3218"/>
      <c r="DN73" s="3218"/>
      <c r="DO73" s="3218"/>
      <c r="DP73" s="3218"/>
      <c r="DQ73" s="3218"/>
      <c r="DR73" s="3218"/>
      <c r="DS73" s="3218"/>
      <c r="DT73" s="3218"/>
      <c r="DU73" s="3218"/>
      <c r="DV73" s="3238" t="s">
        <v>314</v>
      </c>
      <c r="DW73" s="3218"/>
      <c r="DX73" s="3218"/>
      <c r="DY73" s="3218"/>
      <c r="DZ73" s="3218"/>
      <c r="EA73" s="3218"/>
      <c r="EB73" s="3218"/>
      <c r="EC73" s="3218"/>
      <c r="ED73" s="3218"/>
      <c r="EE73" s="3218"/>
      <c r="EF73" s="3218"/>
      <c r="EG73" s="3218"/>
      <c r="EH73" s="3218"/>
      <c r="EI73" s="3243" t="s">
        <v>2399</v>
      </c>
      <c r="EJ73" s="3218"/>
      <c r="EK73" s="3218"/>
      <c r="EL73" s="3218"/>
      <c r="EM73" s="3218"/>
      <c r="EN73" s="3218"/>
      <c r="EO73" s="3218"/>
      <c r="EP73" s="3218"/>
      <c r="EQ73" s="3218"/>
      <c r="ER73" s="3218"/>
    </row>
    <row r="74" spans="1:148" ht="15">
      <c r="A74" s="3218"/>
      <c r="B74" s="3222"/>
      <c r="C74" s="3222"/>
      <c r="D74" s="3222"/>
      <c r="E74" s="3222"/>
      <c r="F74" s="3222"/>
      <c r="G74" s="3222"/>
      <c r="H74" s="3222"/>
      <c r="I74" s="3222"/>
      <c r="J74" s="3222"/>
      <c r="K74" s="3222"/>
      <c r="L74" s="3222"/>
      <c r="M74" s="3222"/>
      <c r="N74" s="3222"/>
      <c r="O74" s="3222"/>
      <c r="P74" s="3222"/>
      <c r="Q74" s="3222"/>
      <c r="R74" s="3222"/>
      <c r="S74" s="3222"/>
      <c r="T74" s="3222"/>
      <c r="U74" s="3222"/>
      <c r="V74" s="3222"/>
      <c r="W74" s="3222"/>
      <c r="X74" s="3222"/>
      <c r="Y74" s="3222"/>
      <c r="Z74" s="3218"/>
      <c r="AA74" s="3218"/>
      <c r="AB74" s="3218"/>
      <c r="AC74" s="3218"/>
      <c r="AD74" s="3218"/>
      <c r="AE74" s="3218"/>
      <c r="AF74" s="3218"/>
      <c r="AG74" s="3218"/>
      <c r="AH74" s="3218"/>
      <c r="AI74" s="3218"/>
      <c r="AJ74" s="3218"/>
      <c r="AK74" s="3218"/>
      <c r="AL74" s="3218"/>
      <c r="AM74" s="3218"/>
      <c r="AN74" s="3218"/>
      <c r="AO74" s="3218"/>
      <c r="AP74" s="3218"/>
      <c r="AQ74" s="3218"/>
      <c r="AR74" s="3218"/>
      <c r="AS74" s="3218"/>
      <c r="AT74" s="3218"/>
      <c r="AU74" s="3218"/>
      <c r="AV74" s="3218"/>
      <c r="AW74" s="3218"/>
      <c r="AX74" s="3218"/>
      <c r="AY74" s="3218"/>
      <c r="AZ74" s="3218"/>
      <c r="BA74" s="3218"/>
      <c r="BB74" s="3218"/>
      <c r="BC74" s="3218"/>
      <c r="BD74" s="3218"/>
      <c r="BE74" s="3218"/>
      <c r="BF74" s="3218"/>
      <c r="BG74" s="3218"/>
      <c r="BH74" s="3218"/>
      <c r="BI74" s="3218"/>
      <c r="BJ74" s="3218"/>
      <c r="BK74" s="3218"/>
      <c r="BL74" s="3218"/>
      <c r="BM74" s="3218"/>
      <c r="BN74" s="3218"/>
      <c r="BO74" s="3218"/>
      <c r="BP74" s="3218"/>
      <c r="BQ74" s="3218"/>
      <c r="BR74" s="3218"/>
      <c r="BS74" s="3218"/>
      <c r="BT74" s="3218"/>
      <c r="BU74" s="3218"/>
      <c r="BV74" s="3218"/>
      <c r="BW74" s="3218"/>
      <c r="BX74" s="3238"/>
      <c r="BY74" s="3218"/>
      <c r="BZ74" s="3218"/>
      <c r="CA74" s="3218"/>
      <c r="CB74" s="3218"/>
      <c r="CC74" s="3218"/>
      <c r="CD74" s="3218"/>
      <c r="CE74" s="3218"/>
      <c r="CF74" s="3218"/>
      <c r="CG74" s="3218"/>
      <c r="CH74" s="3218"/>
      <c r="CI74" s="3218"/>
      <c r="CJ74" s="3218"/>
      <c r="CK74" s="3218"/>
      <c r="CL74" s="3218"/>
      <c r="CM74" s="3218"/>
      <c r="CN74" s="3218"/>
      <c r="CO74" s="3218"/>
      <c r="CP74" s="3218"/>
      <c r="CQ74" s="3218"/>
      <c r="CR74" s="3218"/>
      <c r="CS74" s="3218"/>
      <c r="CT74" s="3218"/>
      <c r="CU74" s="3218"/>
      <c r="CV74" s="3218"/>
      <c r="CW74" s="3238" t="s">
        <v>314</v>
      </c>
      <c r="CX74" s="3218"/>
      <c r="CY74" s="3218"/>
      <c r="CZ74" s="3218"/>
      <c r="DA74" s="3218"/>
      <c r="DB74" s="3218"/>
      <c r="DC74" s="3218"/>
      <c r="DD74" s="3218"/>
      <c r="DE74" s="3218"/>
      <c r="DF74" s="3218"/>
      <c r="DG74" s="3218"/>
      <c r="DH74" s="3218"/>
      <c r="DI74" s="3218"/>
      <c r="DJ74" s="3218"/>
      <c r="DK74" s="3218"/>
      <c r="DL74" s="3218"/>
      <c r="DM74" s="3218"/>
      <c r="DN74" s="3218"/>
      <c r="DO74" s="3218"/>
      <c r="DP74" s="3218"/>
      <c r="DQ74" s="3218"/>
      <c r="DR74" s="3218"/>
      <c r="DS74" s="3218"/>
      <c r="DT74" s="3218"/>
      <c r="DU74" s="3218"/>
      <c r="DV74" s="3238"/>
      <c r="DW74" s="3218"/>
      <c r="DX74" s="3218"/>
      <c r="DY74" s="3218"/>
      <c r="DZ74" s="3218"/>
      <c r="EA74" s="3218"/>
      <c r="EB74" s="3218"/>
      <c r="EC74" s="3218"/>
      <c r="ED74" s="3218"/>
      <c r="EE74" s="3218"/>
      <c r="EF74" s="3218"/>
      <c r="EG74" s="3218"/>
      <c r="EH74" s="3218"/>
      <c r="EI74" s="3238" t="s">
        <v>2402</v>
      </c>
      <c r="EJ74" s="3218"/>
      <c r="EK74" s="3218"/>
      <c r="EL74" s="3218"/>
      <c r="EM74" s="3218"/>
      <c r="EN74" s="3218"/>
      <c r="EO74" s="3218"/>
      <c r="EP74" s="3218"/>
      <c r="EQ74" s="3218"/>
      <c r="ER74" s="3218"/>
    </row>
    <row r="75" spans="1:148">
      <c r="A75" s="3218"/>
      <c r="B75" s="3218"/>
      <c r="C75" s="3218"/>
      <c r="D75" s="3218"/>
      <c r="E75" s="3218"/>
      <c r="F75" s="3218"/>
      <c r="G75" s="3218"/>
      <c r="H75" s="3218"/>
      <c r="I75" s="3218"/>
      <c r="J75" s="3218"/>
      <c r="K75" s="3218"/>
      <c r="L75" s="3218"/>
      <c r="M75" s="3218"/>
      <c r="N75" s="3218"/>
      <c r="O75" s="3218"/>
      <c r="P75" s="3218"/>
      <c r="Q75" s="3218"/>
      <c r="R75" s="3218"/>
      <c r="S75" s="3218"/>
      <c r="T75" s="3218"/>
      <c r="U75" s="3218"/>
      <c r="V75" s="3218"/>
      <c r="W75" s="3218"/>
      <c r="X75" s="3218"/>
      <c r="Y75" s="3218"/>
      <c r="Z75" s="3218"/>
      <c r="AA75" s="3218"/>
      <c r="AB75" s="3218"/>
      <c r="AC75" s="3218"/>
      <c r="AD75" s="3218"/>
      <c r="AE75" s="3218"/>
      <c r="AF75" s="3218"/>
      <c r="AG75" s="3218"/>
      <c r="AH75" s="3218"/>
      <c r="AI75" s="3218"/>
      <c r="AJ75" s="3218"/>
      <c r="AK75" s="3218"/>
      <c r="AL75" s="3218"/>
      <c r="AM75" s="3218"/>
      <c r="AN75" s="3218"/>
      <c r="AO75" s="3218"/>
      <c r="AP75" s="3218"/>
      <c r="AQ75" s="3218"/>
      <c r="AR75" s="3218"/>
      <c r="AS75" s="3218"/>
      <c r="AT75" s="3218"/>
      <c r="AU75" s="3218"/>
      <c r="AV75" s="3218"/>
      <c r="AW75" s="3218"/>
      <c r="AX75" s="3218"/>
      <c r="AY75" s="3218"/>
      <c r="AZ75" s="3218"/>
      <c r="BA75" s="3218"/>
      <c r="BB75" s="3218"/>
      <c r="BC75" s="3218"/>
      <c r="BD75" s="3218"/>
      <c r="BE75" s="3218"/>
      <c r="BF75" s="3218"/>
      <c r="BG75" s="3218"/>
      <c r="BH75" s="3218"/>
      <c r="BI75" s="3218"/>
      <c r="BJ75" s="3218"/>
      <c r="BK75" s="3218"/>
      <c r="BL75" s="3218"/>
      <c r="BM75" s="3218"/>
      <c r="BN75" s="3218"/>
      <c r="BO75" s="3218"/>
      <c r="BP75" s="3218"/>
      <c r="BQ75" s="3218"/>
      <c r="BR75" s="3218"/>
      <c r="BS75" s="3218"/>
      <c r="BT75" s="3218"/>
      <c r="BU75" s="3218"/>
      <c r="BV75" s="3218"/>
      <c r="BW75" s="3218"/>
      <c r="BX75" s="3238"/>
      <c r="BY75" s="3218"/>
      <c r="BZ75" s="3218"/>
      <c r="CA75" s="3218"/>
      <c r="CB75" s="3218"/>
      <c r="CC75" s="3218"/>
      <c r="CD75" s="3218"/>
      <c r="CE75" s="3218"/>
      <c r="CF75" s="3218"/>
      <c r="CG75" s="3218"/>
      <c r="CH75" s="3218"/>
      <c r="CI75" s="3218"/>
      <c r="CJ75" s="3218"/>
      <c r="CK75" s="3218"/>
      <c r="CL75" s="3218"/>
      <c r="CM75" s="3218"/>
      <c r="CN75" s="3218"/>
      <c r="CO75" s="3218"/>
      <c r="CP75" s="3218"/>
      <c r="CQ75" s="3218"/>
      <c r="CR75" s="3218"/>
      <c r="CS75" s="3218"/>
      <c r="CT75" s="3218"/>
      <c r="CU75" s="3218"/>
      <c r="CV75" s="3218"/>
      <c r="CW75" s="3238"/>
      <c r="CX75" s="3218"/>
      <c r="CY75" s="3218"/>
      <c r="CZ75" s="3218"/>
      <c r="DA75" s="3218"/>
      <c r="DB75" s="3218"/>
      <c r="DC75" s="3218"/>
      <c r="DD75" s="3218"/>
      <c r="DE75" s="3218"/>
      <c r="DF75" s="3218"/>
      <c r="DG75" s="3218"/>
      <c r="DH75" s="3218"/>
      <c r="DI75" s="3218"/>
      <c r="DJ75" s="3218"/>
      <c r="DK75" s="3218"/>
      <c r="DL75" s="3218"/>
      <c r="DM75" s="3218"/>
      <c r="DN75" s="3218"/>
      <c r="DO75" s="3218"/>
      <c r="DP75" s="3218"/>
      <c r="DQ75" s="3218"/>
      <c r="DR75" s="3218"/>
      <c r="DS75" s="3218"/>
      <c r="DT75" s="3218"/>
      <c r="DU75" s="3218"/>
      <c r="DV75" s="3244"/>
      <c r="DW75" s="3218"/>
      <c r="DX75" s="3218"/>
      <c r="DY75" s="3218"/>
      <c r="DZ75" s="3218"/>
      <c r="EA75" s="3218"/>
      <c r="EB75" s="3218"/>
      <c r="EC75" s="3218"/>
      <c r="ED75" s="3218"/>
      <c r="EE75" s="3218"/>
      <c r="EF75" s="3218"/>
      <c r="EG75" s="3218"/>
      <c r="EH75" s="3218"/>
      <c r="EI75" s="3244" t="s">
        <v>2424</v>
      </c>
      <c r="EJ75" s="3218"/>
      <c r="EK75" s="3218"/>
      <c r="EL75" s="3218"/>
      <c r="EM75" s="3218"/>
      <c r="EN75" s="3218"/>
      <c r="EO75" s="3218"/>
      <c r="EP75" s="3218"/>
      <c r="EQ75" s="3218"/>
      <c r="ER75" s="3218"/>
    </row>
    <row r="76" spans="1:148">
      <c r="A76" s="3218"/>
      <c r="B76" s="3222"/>
      <c r="C76" s="3222"/>
      <c r="D76" s="3222"/>
      <c r="E76" s="3222"/>
      <c r="F76" s="3222"/>
      <c r="G76" s="3222"/>
      <c r="H76" s="3222"/>
      <c r="I76" s="3222"/>
      <c r="J76" s="3222"/>
      <c r="K76" s="3222"/>
      <c r="L76" s="3222"/>
      <c r="M76" s="3222"/>
      <c r="N76" s="3222"/>
      <c r="O76" s="3222"/>
      <c r="P76" s="3222"/>
      <c r="Q76" s="3222"/>
      <c r="R76" s="3222"/>
      <c r="S76" s="3222"/>
      <c r="T76" s="3222"/>
      <c r="U76" s="3222"/>
      <c r="V76" s="3222"/>
      <c r="W76" s="3222"/>
      <c r="X76" s="3222"/>
      <c r="Y76" s="3222"/>
      <c r="Z76" s="3218"/>
      <c r="AA76" s="3218"/>
      <c r="AB76" s="3218"/>
      <c r="AC76" s="3218"/>
      <c r="AD76" s="3218"/>
      <c r="AE76" s="3218"/>
      <c r="AF76" s="3218"/>
      <c r="AG76" s="3218"/>
      <c r="AH76" s="3218"/>
      <c r="AI76" s="3218"/>
      <c r="AJ76" s="3218"/>
      <c r="AK76" s="3218"/>
      <c r="AL76" s="3218"/>
      <c r="AM76" s="3218"/>
      <c r="AN76" s="3218"/>
      <c r="AO76" s="3218"/>
      <c r="AP76" s="3218"/>
      <c r="AQ76" s="3218"/>
      <c r="AR76" s="3218"/>
      <c r="AS76" s="3218"/>
      <c r="AT76" s="3218"/>
      <c r="AU76" s="3218"/>
      <c r="AV76" s="3218"/>
      <c r="AW76" s="3218"/>
      <c r="AX76" s="3218"/>
      <c r="AY76" s="3218"/>
      <c r="AZ76" s="3218"/>
      <c r="BA76" s="3218"/>
      <c r="BB76" s="3218"/>
      <c r="BC76" s="3218"/>
      <c r="BD76" s="3218"/>
      <c r="BE76" s="3218"/>
      <c r="BF76" s="3218"/>
      <c r="BG76" s="3218"/>
      <c r="BH76" s="3218"/>
      <c r="BI76" s="3218"/>
      <c r="BJ76" s="3218"/>
      <c r="BK76" s="3218"/>
      <c r="BL76" s="3218"/>
      <c r="BM76" s="3218"/>
      <c r="BN76" s="3218"/>
      <c r="BO76" s="3218"/>
      <c r="BP76" s="3218"/>
      <c r="BQ76" s="3218"/>
      <c r="BR76" s="3218"/>
      <c r="BS76" s="3218"/>
      <c r="BT76" s="3218"/>
      <c r="BU76" s="3218"/>
      <c r="BV76" s="3218"/>
      <c r="BW76" s="3218"/>
      <c r="BX76" s="3238"/>
      <c r="BY76" s="3218"/>
      <c r="BZ76" s="3218"/>
      <c r="CA76" s="3218"/>
      <c r="CB76" s="3218"/>
      <c r="CC76" s="3218"/>
      <c r="CD76" s="3218"/>
      <c r="CE76" s="3218"/>
      <c r="CF76" s="3218"/>
      <c r="CG76" s="3218"/>
      <c r="CH76" s="3218"/>
      <c r="CI76" s="3218"/>
      <c r="CJ76" s="3218"/>
      <c r="CK76" s="3218"/>
      <c r="CL76" s="3218"/>
      <c r="CM76" s="3218"/>
      <c r="CN76" s="3218"/>
      <c r="CO76" s="3218"/>
      <c r="CP76" s="3218"/>
      <c r="CQ76" s="3218"/>
      <c r="CR76" s="3218"/>
      <c r="CS76" s="3218"/>
      <c r="CT76" s="3218"/>
      <c r="CU76" s="3218"/>
      <c r="CV76" s="3218"/>
      <c r="CW76" s="3238"/>
      <c r="CX76" s="3218"/>
      <c r="CY76" s="3218"/>
      <c r="CZ76" s="3218"/>
      <c r="DA76" s="3218"/>
      <c r="DB76" s="3218"/>
      <c r="DC76" s="3218"/>
      <c r="DD76" s="3218"/>
      <c r="DE76" s="3218"/>
      <c r="DF76" s="3218"/>
      <c r="DG76" s="3218"/>
      <c r="DH76" s="3218"/>
      <c r="DI76" s="3218"/>
      <c r="DJ76" s="3218"/>
      <c r="DK76" s="3218"/>
      <c r="DL76" s="3218"/>
      <c r="DM76" s="3218"/>
      <c r="DN76" s="3218"/>
      <c r="DO76" s="3218"/>
      <c r="DP76" s="3218"/>
      <c r="DQ76" s="3218"/>
      <c r="DR76" s="3218"/>
      <c r="DS76" s="3218"/>
      <c r="DT76" s="3218"/>
      <c r="DU76" s="3218"/>
      <c r="DV76" s="3238"/>
      <c r="DW76" s="3218"/>
      <c r="DX76" s="3218"/>
      <c r="DY76" s="3218"/>
      <c r="DZ76" s="3218"/>
      <c r="EA76" s="3218"/>
      <c r="EB76" s="3218"/>
      <c r="EC76" s="3218"/>
      <c r="ED76" s="3218"/>
      <c r="EE76" s="3218"/>
      <c r="EF76" s="3218"/>
      <c r="EG76" s="3218"/>
      <c r="EH76" s="3218"/>
      <c r="EI76" s="3238" t="s">
        <v>314</v>
      </c>
      <c r="EJ76" s="3218"/>
      <c r="EK76" s="3218"/>
      <c r="EL76" s="3218"/>
      <c r="EM76" s="3218"/>
      <c r="EN76" s="3218"/>
      <c r="EO76" s="3218"/>
      <c r="EP76" s="3218"/>
      <c r="EQ76" s="3218"/>
      <c r="ER76" s="3218"/>
    </row>
    <row r="77" spans="1:148">
      <c r="A77" s="3218"/>
      <c r="B77" s="3222"/>
      <c r="C77" s="3222"/>
      <c r="D77" s="3222"/>
      <c r="E77" s="3222"/>
      <c r="F77" s="3222"/>
      <c r="G77" s="3222"/>
      <c r="H77" s="3222"/>
      <c r="I77" s="3222"/>
      <c r="J77" s="3222"/>
      <c r="K77" s="3222"/>
      <c r="L77" s="3222"/>
      <c r="M77" s="3222"/>
      <c r="N77" s="3222"/>
      <c r="O77" s="3222"/>
      <c r="P77" s="3222"/>
      <c r="Q77" s="3222"/>
      <c r="R77" s="3222"/>
      <c r="S77" s="3222"/>
      <c r="T77" s="3222"/>
      <c r="U77" s="3222"/>
      <c r="V77" s="3222"/>
      <c r="W77" s="3222"/>
      <c r="X77" s="3222"/>
      <c r="Y77" s="3222"/>
      <c r="Z77" s="3218"/>
      <c r="AA77" s="3218"/>
      <c r="AB77" s="3218"/>
      <c r="AC77" s="3218"/>
      <c r="AD77" s="3218"/>
      <c r="AE77" s="3218"/>
      <c r="AF77" s="3218"/>
      <c r="AG77" s="3218"/>
      <c r="AH77" s="3218"/>
      <c r="AI77" s="3218"/>
      <c r="AJ77" s="3218"/>
      <c r="AK77" s="3218"/>
      <c r="AL77" s="3218"/>
      <c r="AM77" s="3218"/>
      <c r="AN77" s="3218"/>
      <c r="AO77" s="3218"/>
      <c r="AP77" s="3218"/>
      <c r="AQ77" s="3218"/>
      <c r="AR77" s="3218"/>
      <c r="AS77" s="3218"/>
      <c r="AT77" s="3218"/>
      <c r="AU77" s="3218"/>
      <c r="AV77" s="3218"/>
      <c r="AW77" s="3218"/>
      <c r="AX77" s="3218"/>
      <c r="AY77" s="3218"/>
      <c r="AZ77" s="3218"/>
      <c r="BA77" s="3218"/>
      <c r="BB77" s="3218"/>
      <c r="BC77" s="3218"/>
      <c r="BD77" s="3218"/>
      <c r="BE77" s="3218"/>
      <c r="BF77" s="3218"/>
      <c r="BG77" s="3218"/>
      <c r="BH77" s="3218"/>
      <c r="BI77" s="3218"/>
      <c r="BJ77" s="3218"/>
      <c r="BK77" s="3218"/>
      <c r="BL77" s="3218"/>
      <c r="BM77" s="3218"/>
      <c r="BN77" s="3218"/>
      <c r="BO77" s="3218"/>
      <c r="BP77" s="3218"/>
      <c r="BQ77" s="3218"/>
      <c r="BR77" s="3218"/>
      <c r="BS77" s="3218"/>
      <c r="BT77" s="3218"/>
      <c r="BU77" s="3218"/>
      <c r="BV77" s="3218"/>
      <c r="BW77" s="3218"/>
      <c r="BX77" s="3238"/>
      <c r="BY77" s="3218"/>
      <c r="BZ77" s="3218"/>
      <c r="CA77" s="3218"/>
      <c r="CB77" s="3218"/>
      <c r="CC77" s="3218"/>
      <c r="CD77" s="3218"/>
      <c r="CE77" s="3218"/>
      <c r="CF77" s="3218"/>
      <c r="CG77" s="3218"/>
      <c r="CH77" s="3218"/>
      <c r="CI77" s="3218"/>
      <c r="CJ77" s="3218"/>
      <c r="CK77" s="3218"/>
      <c r="CL77" s="3218"/>
      <c r="CM77" s="3218"/>
      <c r="CN77" s="3218"/>
      <c r="CO77" s="3218"/>
      <c r="CP77" s="3218"/>
      <c r="CQ77" s="3218"/>
      <c r="CR77" s="3218"/>
      <c r="CS77" s="3218"/>
      <c r="CT77" s="3218"/>
      <c r="CU77" s="3218"/>
      <c r="CV77" s="3218"/>
      <c r="CW77" s="3238"/>
      <c r="CX77" s="3218"/>
      <c r="CY77" s="3218"/>
      <c r="CZ77" s="3218"/>
      <c r="DA77" s="3218"/>
      <c r="DB77" s="3218"/>
      <c r="DC77" s="3218"/>
      <c r="DD77" s="3218"/>
      <c r="DE77" s="3218"/>
      <c r="DF77" s="3218"/>
      <c r="DG77" s="3218"/>
      <c r="DH77" s="3218"/>
      <c r="DI77" s="3218"/>
      <c r="DJ77" s="3218"/>
      <c r="DK77" s="3218"/>
      <c r="DL77" s="3218"/>
      <c r="DM77" s="3218"/>
      <c r="DN77" s="3218"/>
      <c r="DO77" s="3218"/>
      <c r="DP77" s="3218"/>
      <c r="DQ77" s="3218"/>
      <c r="DR77" s="3218"/>
      <c r="DS77" s="3218"/>
      <c r="DT77" s="3218"/>
      <c r="DU77" s="3218"/>
      <c r="DV77" s="3238"/>
      <c r="DW77" s="3218"/>
      <c r="DX77" s="3218"/>
      <c r="DY77" s="3218"/>
      <c r="DZ77" s="3218"/>
      <c r="EA77" s="3218"/>
      <c r="EB77" s="3218"/>
      <c r="EC77" s="3218"/>
      <c r="ED77" s="3218"/>
      <c r="EE77" s="3218"/>
      <c r="EF77" s="3218"/>
      <c r="EG77" s="3218"/>
      <c r="EH77" s="3218"/>
      <c r="EI77" s="3238"/>
      <c r="EJ77" s="3218"/>
      <c r="EK77" s="3218"/>
      <c r="EL77" s="3218"/>
      <c r="EM77" s="3218"/>
      <c r="EN77" s="3218"/>
      <c r="EO77" s="3218"/>
      <c r="EP77" s="3218"/>
      <c r="EQ77" s="3218"/>
      <c r="ER77" s="3218"/>
    </row>
    <row r="78" spans="1:148">
      <c r="A78" s="3218"/>
      <c r="B78" s="3222"/>
      <c r="C78" s="3222"/>
      <c r="D78" s="3222"/>
      <c r="E78" s="3222"/>
      <c r="F78" s="3222"/>
      <c r="G78" s="3222"/>
      <c r="H78" s="3222"/>
      <c r="I78" s="3222"/>
      <c r="J78" s="3222"/>
      <c r="K78" s="3222"/>
      <c r="L78" s="3222"/>
      <c r="M78" s="3222"/>
      <c r="N78" s="3222"/>
      <c r="O78" s="3222"/>
      <c r="P78" s="3222"/>
      <c r="Q78" s="3222"/>
      <c r="R78" s="3222"/>
      <c r="S78" s="3222"/>
      <c r="T78" s="3222"/>
      <c r="U78" s="3222"/>
      <c r="V78" s="3222"/>
      <c r="W78" s="3222"/>
      <c r="X78" s="3222"/>
      <c r="Y78" s="3222"/>
      <c r="Z78" s="3218"/>
      <c r="AA78" s="3218"/>
      <c r="AB78" s="3218"/>
      <c r="AC78" s="3218"/>
      <c r="AD78" s="3218"/>
      <c r="AE78" s="3218"/>
      <c r="AF78" s="3218"/>
      <c r="AG78" s="3218"/>
      <c r="AH78" s="3218"/>
      <c r="AI78" s="3218"/>
      <c r="AJ78" s="3218"/>
      <c r="AK78" s="3218"/>
      <c r="AL78" s="3218"/>
      <c r="AM78" s="3218"/>
      <c r="AN78" s="3218"/>
      <c r="AO78" s="3218"/>
      <c r="AP78" s="3218"/>
      <c r="AQ78" s="3218"/>
      <c r="AR78" s="3218"/>
      <c r="AS78" s="3218"/>
      <c r="AT78" s="3218"/>
      <c r="AU78" s="3218"/>
      <c r="AV78" s="3218"/>
      <c r="AW78" s="3218"/>
      <c r="AX78" s="3218"/>
      <c r="AY78" s="3218"/>
      <c r="AZ78" s="3218"/>
      <c r="BA78" s="3218"/>
      <c r="BB78" s="3218"/>
      <c r="BC78" s="3218"/>
      <c r="BD78" s="3218"/>
      <c r="BE78" s="3218"/>
      <c r="BF78" s="3218"/>
      <c r="BG78" s="3218"/>
      <c r="BH78" s="3218"/>
      <c r="BI78" s="3218"/>
      <c r="BJ78" s="3218"/>
      <c r="BK78" s="3218"/>
      <c r="BL78" s="3218"/>
      <c r="BM78" s="3218"/>
      <c r="BN78" s="3218"/>
      <c r="BO78" s="3218"/>
      <c r="BP78" s="3218"/>
      <c r="BQ78" s="3218"/>
      <c r="BR78" s="3218"/>
      <c r="BS78" s="3218"/>
      <c r="BT78" s="3218"/>
      <c r="BU78" s="3218"/>
      <c r="BV78" s="3218"/>
      <c r="BW78" s="3218"/>
      <c r="BX78" s="3238"/>
      <c r="BY78" s="3218"/>
      <c r="BZ78" s="3218"/>
      <c r="CA78" s="3218"/>
      <c r="CB78" s="3218"/>
      <c r="CC78" s="3218"/>
      <c r="CD78" s="3218"/>
      <c r="CE78" s="3218"/>
      <c r="CF78" s="3218"/>
      <c r="CG78" s="3218"/>
      <c r="CH78" s="3218"/>
      <c r="CI78" s="3218"/>
      <c r="CJ78" s="3218"/>
      <c r="CK78" s="3218"/>
      <c r="CL78" s="3218"/>
      <c r="CM78" s="3218"/>
      <c r="CN78" s="3218"/>
      <c r="CO78" s="3218"/>
      <c r="CP78" s="3218"/>
      <c r="CQ78" s="3218"/>
      <c r="CR78" s="3218"/>
      <c r="CS78" s="3218"/>
      <c r="CT78" s="3218"/>
      <c r="CU78" s="3218"/>
      <c r="CV78" s="3218"/>
      <c r="CW78" s="3238"/>
      <c r="CX78" s="3218"/>
      <c r="CY78" s="3218"/>
      <c r="CZ78" s="3218"/>
      <c r="DA78" s="3218"/>
      <c r="DB78" s="3218"/>
      <c r="DC78" s="3218"/>
      <c r="DD78" s="3218"/>
      <c r="DE78" s="3218"/>
      <c r="DF78" s="3218"/>
      <c r="DG78" s="3218"/>
      <c r="DH78" s="3218"/>
      <c r="DI78" s="3218"/>
      <c r="DJ78" s="3218"/>
      <c r="DK78" s="3218"/>
      <c r="DL78" s="3218"/>
      <c r="DM78" s="3218"/>
      <c r="DN78" s="3218"/>
      <c r="DO78" s="3218"/>
      <c r="DP78" s="3218"/>
      <c r="DQ78" s="3218"/>
      <c r="DR78" s="3218"/>
      <c r="DS78" s="3218"/>
      <c r="DT78" s="3218"/>
      <c r="DU78" s="3218"/>
      <c r="DV78" s="3238"/>
      <c r="DW78" s="3218"/>
      <c r="DX78" s="3246"/>
      <c r="DY78" s="3246"/>
      <c r="DZ78" s="3246"/>
      <c r="EA78" s="3246"/>
      <c r="EB78" s="3246"/>
      <c r="EC78" s="3246"/>
      <c r="ED78" s="3246"/>
      <c r="EE78" s="3246"/>
      <c r="EF78" s="3246"/>
      <c r="EG78" s="3246"/>
      <c r="EH78" s="3246"/>
      <c r="EI78" s="3238"/>
      <c r="EJ78" s="3218"/>
      <c r="EK78" s="3218"/>
      <c r="EL78" s="3218"/>
      <c r="EM78" s="3218"/>
      <c r="EN78" s="3218"/>
      <c r="EO78" s="3218"/>
      <c r="EP78" s="3218"/>
      <c r="EQ78" s="3218"/>
      <c r="ER78" s="3218"/>
    </row>
    <row r="79" spans="1:148" ht="15" thickBot="1">
      <c r="A79" s="3218"/>
      <c r="B79" s="3222"/>
      <c r="C79" s="3222"/>
      <c r="D79" s="3222"/>
      <c r="E79" s="3222"/>
      <c r="F79" s="3222"/>
      <c r="G79" s="3222"/>
      <c r="H79" s="3222"/>
      <c r="I79" s="3222"/>
      <c r="J79" s="3222"/>
      <c r="K79" s="3222"/>
      <c r="L79" s="3222"/>
      <c r="M79" s="3222"/>
      <c r="N79" s="3222"/>
      <c r="O79" s="3222"/>
      <c r="P79" s="3222"/>
      <c r="Q79" s="3222"/>
      <c r="R79" s="3222"/>
      <c r="S79" s="3222"/>
      <c r="T79" s="3222"/>
      <c r="U79" s="3222"/>
      <c r="V79" s="3222"/>
      <c r="W79" s="3222"/>
      <c r="X79" s="3222"/>
      <c r="Y79" s="3222"/>
      <c r="Z79" s="3218"/>
      <c r="AA79" s="3218"/>
      <c r="AB79" s="3218"/>
      <c r="AC79" s="3218"/>
      <c r="AD79" s="3218"/>
      <c r="AE79" s="3218"/>
      <c r="AF79" s="3218"/>
      <c r="AG79" s="3218"/>
      <c r="AH79" s="3218"/>
      <c r="AI79" s="3218"/>
      <c r="AJ79" s="3218"/>
      <c r="AK79" s="3218"/>
      <c r="AL79" s="3218"/>
      <c r="AM79" s="3218"/>
      <c r="AN79" s="3218"/>
      <c r="AO79" s="3218"/>
      <c r="AP79" s="3218"/>
      <c r="AQ79" s="3218"/>
      <c r="AR79" s="3218"/>
      <c r="AS79" s="3218"/>
      <c r="AT79" s="3218"/>
      <c r="AU79" s="3218"/>
      <c r="AV79" s="3218"/>
      <c r="AW79" s="3218"/>
      <c r="AX79" s="3218"/>
      <c r="AY79" s="3218"/>
      <c r="AZ79" s="3218"/>
      <c r="BA79" s="3218"/>
      <c r="BB79" s="3218"/>
      <c r="BC79" s="3218"/>
      <c r="BD79" s="3218"/>
      <c r="BE79" s="3218"/>
      <c r="BF79" s="3218"/>
      <c r="BG79" s="3218"/>
      <c r="BH79" s="3218"/>
      <c r="BI79" s="3218"/>
      <c r="BJ79" s="3218"/>
      <c r="BK79" s="3218"/>
      <c r="BL79" s="3218"/>
      <c r="BM79" s="3218"/>
      <c r="BN79" s="3218"/>
      <c r="BO79" s="3218"/>
      <c r="BP79" s="3218"/>
      <c r="BQ79" s="3218"/>
      <c r="BR79" s="3218"/>
      <c r="BS79" s="3218"/>
      <c r="BT79" s="3218"/>
      <c r="BU79" s="3218"/>
      <c r="BV79" s="3218"/>
      <c r="BW79" s="3218"/>
      <c r="BX79" s="3218"/>
      <c r="BY79" s="3218"/>
      <c r="BZ79" s="3218"/>
      <c r="CA79" s="3218"/>
      <c r="CB79" s="3218"/>
      <c r="CC79" s="3218"/>
      <c r="CD79" s="3218"/>
      <c r="CE79" s="3218"/>
      <c r="CF79" s="3218"/>
      <c r="CG79" s="3218"/>
      <c r="CH79" s="3218"/>
      <c r="CI79" s="3218"/>
      <c r="CJ79" s="3218"/>
      <c r="CK79" s="3218"/>
      <c r="CL79" s="3218"/>
      <c r="CM79" s="3218"/>
      <c r="CN79" s="3218"/>
      <c r="CO79" s="3218"/>
      <c r="CP79" s="3218"/>
      <c r="CQ79" s="3218"/>
      <c r="CR79" s="3218"/>
      <c r="CS79" s="3218"/>
      <c r="CT79" s="3218"/>
      <c r="CU79" s="3218"/>
      <c r="CV79" s="3218"/>
      <c r="CW79" s="3247"/>
      <c r="CX79" s="3218"/>
      <c r="CY79" s="3218"/>
      <c r="CZ79" s="3218"/>
      <c r="DA79" s="3218"/>
      <c r="DB79" s="3218"/>
      <c r="DC79" s="3218"/>
      <c r="DD79" s="3218"/>
      <c r="DE79" s="3218"/>
      <c r="DF79" s="3218"/>
      <c r="DG79" s="3218"/>
      <c r="DH79" s="3218"/>
      <c r="DI79" s="3218"/>
      <c r="DJ79" s="3218"/>
      <c r="DK79" s="3218"/>
      <c r="DL79" s="3218"/>
      <c r="DM79" s="3218"/>
      <c r="DN79" s="3218"/>
      <c r="DO79" s="3218"/>
      <c r="DP79" s="3218"/>
      <c r="DQ79" s="3218"/>
      <c r="DR79" s="3218"/>
      <c r="DS79" s="3218"/>
      <c r="DT79" s="3218"/>
      <c r="DU79" s="3218"/>
      <c r="DV79" s="3238"/>
      <c r="DW79" s="3218"/>
      <c r="DX79" s="3218"/>
      <c r="DY79" s="3218"/>
      <c r="DZ79" s="3218"/>
      <c r="EA79" s="3218"/>
      <c r="EB79" s="3218"/>
      <c r="EC79" s="3218"/>
      <c r="ED79" s="3218"/>
      <c r="EE79" s="3218"/>
      <c r="EF79" s="3218"/>
      <c r="EG79" s="3218"/>
      <c r="EH79" s="3218"/>
      <c r="EI79" s="3238"/>
      <c r="EJ79" s="3218"/>
      <c r="EK79" s="3218"/>
      <c r="EL79" s="3218"/>
      <c r="EM79" s="3218"/>
      <c r="EN79" s="3218"/>
      <c r="EO79" s="3218"/>
      <c r="EP79" s="3218"/>
      <c r="EQ79" s="3218"/>
      <c r="ER79" s="3218"/>
    </row>
  </sheetData>
  <hyperlinks>
    <hyperlink ref="A1" location="Menu!A1" display="Return to Menu"/>
    <hyperlink ref="Z1" location="Menu!A1" display="Return to Menu"/>
    <hyperlink ref="AY1" location="Menu!A1" display="Return to Menu"/>
    <hyperlink ref="CW1" location="Menu!A1" display="Return to Menu"/>
    <hyperlink ref="BX1" location="Menu!A1" display="Return to Menu"/>
    <hyperlink ref="DV1" location="Menu!A1" display="Return to Menu"/>
    <hyperlink ref="EI1" location="Menu!A1" display="Return to Menu"/>
  </hyperlinks>
  <printOptions horizontalCentered="1"/>
  <pageMargins left="0.20866141699999999" right="0.196850393700787" top="0.511811023622047" bottom="0.261811024" header="0.31496062992126" footer="0.31496062992126"/>
  <pageSetup paperSize="9" scale="19" fitToHeight="2" orientation="landscape" r:id="rId1"/>
  <colBreaks count="4" manualBreakCount="4">
    <brk id="25" max="78" man="1"/>
    <brk id="50" max="78" man="1"/>
    <brk id="75" max="78" man="1"/>
    <brk id="100" max="78" man="1"/>
  </col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L82"/>
  <sheetViews>
    <sheetView view="pageBreakPreview" zoomScaleSheetLayoutView="100" workbookViewId="0">
      <pane xSplit="1" ySplit="3" topLeftCell="B7" activePane="bottomRight" state="frozen"/>
      <selection pane="topRight"/>
      <selection pane="bottomLeft"/>
      <selection pane="bottomRight"/>
    </sheetView>
  </sheetViews>
  <sheetFormatPr defaultColWidth="14" defaultRowHeight="15.75"/>
  <cols>
    <col min="1" max="1" width="56.42578125" style="884" customWidth="1"/>
    <col min="2" max="55" width="10" style="888" customWidth="1"/>
    <col min="56" max="89" width="11.7109375" style="888" customWidth="1"/>
    <col min="90" max="91" width="15.28515625" style="888" customWidth="1"/>
    <col min="92" max="92" width="11.7109375" style="888" customWidth="1"/>
    <col min="93" max="93" width="15.28515625" style="888" customWidth="1"/>
    <col min="94" max="122" width="11.7109375" style="888" customWidth="1"/>
    <col min="123" max="123" width="14.140625" style="888" customWidth="1"/>
    <col min="124" max="124" width="12.85546875" style="888" customWidth="1"/>
    <col min="125" max="134" width="11.7109375" style="888" customWidth="1"/>
    <col min="135" max="135" width="14.140625" style="888" customWidth="1"/>
    <col min="136" max="136" width="12.85546875" style="888" customWidth="1"/>
    <col min="137" max="137" width="11.7109375" style="888" customWidth="1"/>
    <col min="138" max="138" width="14.140625" style="888" customWidth="1"/>
    <col min="139" max="139" width="12.85546875" style="888" customWidth="1"/>
    <col min="140" max="140" width="11.7109375" style="888" customWidth="1"/>
    <col min="141" max="141" width="14.140625" style="888" customWidth="1"/>
    <col min="142" max="142" width="12.85546875" style="888" customWidth="1"/>
    <col min="143" max="194" width="9.140625" style="888" customWidth="1"/>
    <col min="195" max="195" width="56.42578125" style="888" customWidth="1"/>
    <col min="196" max="243" width="10.7109375" style="888" customWidth="1"/>
    <col min="244" max="244" width="56.42578125" style="888" customWidth="1"/>
    <col min="245" max="259" width="14" style="888"/>
    <col min="260" max="260" width="56.42578125" style="888" customWidth="1"/>
    <col min="261" max="314" width="10" style="888" customWidth="1"/>
    <col min="315" max="348" width="11.7109375" style="888" customWidth="1"/>
    <col min="349" max="350" width="15.28515625" style="888" customWidth="1"/>
    <col min="351" max="351" width="11.7109375" style="888" customWidth="1"/>
    <col min="352" max="352" width="15.28515625" style="888" customWidth="1"/>
    <col min="353" max="381" width="11.7109375" style="888" customWidth="1"/>
    <col min="382" max="382" width="14.140625" style="888" customWidth="1"/>
    <col min="383" max="383" width="12.85546875" style="888" customWidth="1"/>
    <col min="384" max="392" width="11.7109375" style="888" customWidth="1"/>
    <col min="393" max="450" width="9.140625" style="888" customWidth="1"/>
    <col min="451" max="451" width="56.42578125" style="888" customWidth="1"/>
    <col min="452" max="499" width="10.7109375" style="888" customWidth="1"/>
    <col min="500" max="500" width="56.42578125" style="888" customWidth="1"/>
    <col min="501" max="515" width="14" style="888"/>
    <col min="516" max="516" width="56.42578125" style="888" customWidth="1"/>
    <col min="517" max="570" width="10" style="888" customWidth="1"/>
    <col min="571" max="604" width="11.7109375" style="888" customWidth="1"/>
    <col min="605" max="606" width="15.28515625" style="888" customWidth="1"/>
    <col min="607" max="607" width="11.7109375" style="888" customWidth="1"/>
    <col min="608" max="608" width="15.28515625" style="888" customWidth="1"/>
    <col min="609" max="637" width="11.7109375" style="888" customWidth="1"/>
    <col min="638" max="638" width="14.140625" style="888" customWidth="1"/>
    <col min="639" max="639" width="12.85546875" style="888" customWidth="1"/>
    <col min="640" max="648" width="11.7109375" style="888" customWidth="1"/>
    <col min="649" max="706" width="9.140625" style="888" customWidth="1"/>
    <col min="707" max="707" width="56.42578125" style="888" customWidth="1"/>
    <col min="708" max="755" width="10.7109375" style="888" customWidth="1"/>
    <col min="756" max="756" width="56.42578125" style="888" customWidth="1"/>
    <col min="757" max="771" width="14" style="888"/>
    <col min="772" max="772" width="56.42578125" style="888" customWidth="1"/>
    <col min="773" max="826" width="10" style="888" customWidth="1"/>
    <col min="827" max="860" width="11.7109375" style="888" customWidth="1"/>
    <col min="861" max="862" width="15.28515625" style="888" customWidth="1"/>
    <col min="863" max="863" width="11.7109375" style="888" customWidth="1"/>
    <col min="864" max="864" width="15.28515625" style="888" customWidth="1"/>
    <col min="865" max="893" width="11.7109375" style="888" customWidth="1"/>
    <col min="894" max="894" width="14.140625" style="888" customWidth="1"/>
    <col min="895" max="895" width="12.85546875" style="888" customWidth="1"/>
    <col min="896" max="904" width="11.7109375" style="888" customWidth="1"/>
    <col min="905" max="962" width="9.140625" style="888" customWidth="1"/>
    <col min="963" max="963" width="56.42578125" style="888" customWidth="1"/>
    <col min="964" max="1011" width="10.7109375" style="888" customWidth="1"/>
    <col min="1012" max="1012" width="56.42578125" style="888" customWidth="1"/>
    <col min="1013" max="1027" width="14" style="888"/>
    <col min="1028" max="1028" width="56.42578125" style="888" customWidth="1"/>
    <col min="1029" max="1082" width="10" style="888" customWidth="1"/>
    <col min="1083" max="1116" width="11.7109375" style="888" customWidth="1"/>
    <col min="1117" max="1118" width="15.28515625" style="888" customWidth="1"/>
    <col min="1119" max="1119" width="11.7109375" style="888" customWidth="1"/>
    <col min="1120" max="1120" width="15.28515625" style="888" customWidth="1"/>
    <col min="1121" max="1149" width="11.7109375" style="888" customWidth="1"/>
    <col min="1150" max="1150" width="14.140625" style="888" customWidth="1"/>
    <col min="1151" max="1151" width="12.85546875" style="888" customWidth="1"/>
    <col min="1152" max="1160" width="11.7109375" style="888" customWidth="1"/>
    <col min="1161" max="1218" width="9.140625" style="888" customWidth="1"/>
    <col min="1219" max="1219" width="56.42578125" style="888" customWidth="1"/>
    <col min="1220" max="1267" width="10.7109375" style="888" customWidth="1"/>
    <col min="1268" max="1268" width="56.42578125" style="888" customWidth="1"/>
    <col min="1269" max="1283" width="14" style="888"/>
    <col min="1284" max="1284" width="56.42578125" style="888" customWidth="1"/>
    <col min="1285" max="1338" width="10" style="888" customWidth="1"/>
    <col min="1339" max="1372" width="11.7109375" style="888" customWidth="1"/>
    <col min="1373" max="1374" width="15.28515625" style="888" customWidth="1"/>
    <col min="1375" max="1375" width="11.7109375" style="888" customWidth="1"/>
    <col min="1376" max="1376" width="15.28515625" style="888" customWidth="1"/>
    <col min="1377" max="1405" width="11.7109375" style="888" customWidth="1"/>
    <col min="1406" max="1406" width="14.140625" style="888" customWidth="1"/>
    <col min="1407" max="1407" width="12.85546875" style="888" customWidth="1"/>
    <col min="1408" max="1416" width="11.7109375" style="888" customWidth="1"/>
    <col min="1417" max="1474" width="9.140625" style="888" customWidth="1"/>
    <col min="1475" max="1475" width="56.42578125" style="888" customWidth="1"/>
    <col min="1476" max="1523" width="10.7109375" style="888" customWidth="1"/>
    <col min="1524" max="1524" width="56.42578125" style="888" customWidth="1"/>
    <col min="1525" max="1539" width="14" style="888"/>
    <col min="1540" max="1540" width="56.42578125" style="888" customWidth="1"/>
    <col min="1541" max="1594" width="10" style="888" customWidth="1"/>
    <col min="1595" max="1628" width="11.7109375" style="888" customWidth="1"/>
    <col min="1629" max="1630" width="15.28515625" style="888" customWidth="1"/>
    <col min="1631" max="1631" width="11.7109375" style="888" customWidth="1"/>
    <col min="1632" max="1632" width="15.28515625" style="888" customWidth="1"/>
    <col min="1633" max="1661" width="11.7109375" style="888" customWidth="1"/>
    <col min="1662" max="1662" width="14.140625" style="888" customWidth="1"/>
    <col min="1663" max="1663" width="12.85546875" style="888" customWidth="1"/>
    <col min="1664" max="1672" width="11.7109375" style="888" customWidth="1"/>
    <col min="1673" max="1730" width="9.140625" style="888" customWidth="1"/>
    <col min="1731" max="1731" width="56.42578125" style="888" customWidth="1"/>
    <col min="1732" max="1779" width="10.7109375" style="888" customWidth="1"/>
    <col min="1780" max="1780" width="56.42578125" style="888" customWidth="1"/>
    <col min="1781" max="1795" width="14" style="888"/>
    <col min="1796" max="1796" width="56.42578125" style="888" customWidth="1"/>
    <col min="1797" max="1850" width="10" style="888" customWidth="1"/>
    <col min="1851" max="1884" width="11.7109375" style="888" customWidth="1"/>
    <col min="1885" max="1886" width="15.28515625" style="888" customWidth="1"/>
    <col min="1887" max="1887" width="11.7109375" style="888" customWidth="1"/>
    <col min="1888" max="1888" width="15.28515625" style="888" customWidth="1"/>
    <col min="1889" max="1917" width="11.7109375" style="888" customWidth="1"/>
    <col min="1918" max="1918" width="14.140625" style="888" customWidth="1"/>
    <col min="1919" max="1919" width="12.85546875" style="888" customWidth="1"/>
    <col min="1920" max="1928" width="11.7109375" style="888" customWidth="1"/>
    <col min="1929" max="1986" width="9.140625" style="888" customWidth="1"/>
    <col min="1987" max="1987" width="56.42578125" style="888" customWidth="1"/>
    <col min="1988" max="2035" width="10.7109375" style="888" customWidth="1"/>
    <col min="2036" max="2036" width="56.42578125" style="888" customWidth="1"/>
    <col min="2037" max="2051" width="14" style="888"/>
    <col min="2052" max="2052" width="56.42578125" style="888" customWidth="1"/>
    <col min="2053" max="2106" width="10" style="888" customWidth="1"/>
    <col min="2107" max="2140" width="11.7109375" style="888" customWidth="1"/>
    <col min="2141" max="2142" width="15.28515625" style="888" customWidth="1"/>
    <col min="2143" max="2143" width="11.7109375" style="888" customWidth="1"/>
    <col min="2144" max="2144" width="15.28515625" style="888" customWidth="1"/>
    <col min="2145" max="2173" width="11.7109375" style="888" customWidth="1"/>
    <col min="2174" max="2174" width="14.140625" style="888" customWidth="1"/>
    <col min="2175" max="2175" width="12.85546875" style="888" customWidth="1"/>
    <col min="2176" max="2184" width="11.7109375" style="888" customWidth="1"/>
    <col min="2185" max="2242" width="9.140625" style="888" customWidth="1"/>
    <col min="2243" max="2243" width="56.42578125" style="888" customWidth="1"/>
    <col min="2244" max="2291" width="10.7109375" style="888" customWidth="1"/>
    <col min="2292" max="2292" width="56.42578125" style="888" customWidth="1"/>
    <col min="2293" max="2307" width="14" style="888"/>
    <col min="2308" max="2308" width="56.42578125" style="888" customWidth="1"/>
    <col min="2309" max="2362" width="10" style="888" customWidth="1"/>
    <col min="2363" max="2396" width="11.7109375" style="888" customWidth="1"/>
    <col min="2397" max="2398" width="15.28515625" style="888" customWidth="1"/>
    <col min="2399" max="2399" width="11.7109375" style="888" customWidth="1"/>
    <col min="2400" max="2400" width="15.28515625" style="888" customWidth="1"/>
    <col min="2401" max="2429" width="11.7109375" style="888" customWidth="1"/>
    <col min="2430" max="2430" width="14.140625" style="888" customWidth="1"/>
    <col min="2431" max="2431" width="12.85546875" style="888" customWidth="1"/>
    <col min="2432" max="2440" width="11.7109375" style="888" customWidth="1"/>
    <col min="2441" max="2498" width="9.140625" style="888" customWidth="1"/>
    <col min="2499" max="2499" width="56.42578125" style="888" customWidth="1"/>
    <col min="2500" max="2547" width="10.7109375" style="888" customWidth="1"/>
    <col min="2548" max="2548" width="56.42578125" style="888" customWidth="1"/>
    <col min="2549" max="2563" width="14" style="888"/>
    <col min="2564" max="2564" width="56.42578125" style="888" customWidth="1"/>
    <col min="2565" max="2618" width="10" style="888" customWidth="1"/>
    <col min="2619" max="2652" width="11.7109375" style="888" customWidth="1"/>
    <col min="2653" max="2654" width="15.28515625" style="888" customWidth="1"/>
    <col min="2655" max="2655" width="11.7109375" style="888" customWidth="1"/>
    <col min="2656" max="2656" width="15.28515625" style="888" customWidth="1"/>
    <col min="2657" max="2685" width="11.7109375" style="888" customWidth="1"/>
    <col min="2686" max="2686" width="14.140625" style="888" customWidth="1"/>
    <col min="2687" max="2687" width="12.85546875" style="888" customWidth="1"/>
    <col min="2688" max="2696" width="11.7109375" style="888" customWidth="1"/>
    <col min="2697" max="2754" width="9.140625" style="888" customWidth="1"/>
    <col min="2755" max="2755" width="56.42578125" style="888" customWidth="1"/>
    <col min="2756" max="2803" width="10.7109375" style="888" customWidth="1"/>
    <col min="2804" max="2804" width="56.42578125" style="888" customWidth="1"/>
    <col min="2805" max="2819" width="14" style="888"/>
    <col min="2820" max="2820" width="56.42578125" style="888" customWidth="1"/>
    <col min="2821" max="2874" width="10" style="888" customWidth="1"/>
    <col min="2875" max="2908" width="11.7109375" style="888" customWidth="1"/>
    <col min="2909" max="2910" width="15.28515625" style="888" customWidth="1"/>
    <col min="2911" max="2911" width="11.7109375" style="888" customWidth="1"/>
    <col min="2912" max="2912" width="15.28515625" style="888" customWidth="1"/>
    <col min="2913" max="2941" width="11.7109375" style="888" customWidth="1"/>
    <col min="2942" max="2942" width="14.140625" style="888" customWidth="1"/>
    <col min="2943" max="2943" width="12.85546875" style="888" customWidth="1"/>
    <col min="2944" max="2952" width="11.7109375" style="888" customWidth="1"/>
    <col min="2953" max="3010" width="9.140625" style="888" customWidth="1"/>
    <col min="3011" max="3011" width="56.42578125" style="888" customWidth="1"/>
    <col min="3012" max="3059" width="10.7109375" style="888" customWidth="1"/>
    <col min="3060" max="3060" width="56.42578125" style="888" customWidth="1"/>
    <col min="3061" max="3075" width="14" style="888"/>
    <col min="3076" max="3076" width="56.42578125" style="888" customWidth="1"/>
    <col min="3077" max="3130" width="10" style="888" customWidth="1"/>
    <col min="3131" max="3164" width="11.7109375" style="888" customWidth="1"/>
    <col min="3165" max="3166" width="15.28515625" style="888" customWidth="1"/>
    <col min="3167" max="3167" width="11.7109375" style="888" customWidth="1"/>
    <col min="3168" max="3168" width="15.28515625" style="888" customWidth="1"/>
    <col min="3169" max="3197" width="11.7109375" style="888" customWidth="1"/>
    <col min="3198" max="3198" width="14.140625" style="888" customWidth="1"/>
    <col min="3199" max="3199" width="12.85546875" style="888" customWidth="1"/>
    <col min="3200" max="3208" width="11.7109375" style="888" customWidth="1"/>
    <col min="3209" max="3266" width="9.140625" style="888" customWidth="1"/>
    <col min="3267" max="3267" width="56.42578125" style="888" customWidth="1"/>
    <col min="3268" max="3315" width="10.7109375" style="888" customWidth="1"/>
    <col min="3316" max="3316" width="56.42578125" style="888" customWidth="1"/>
    <col min="3317" max="3331" width="14" style="888"/>
    <col min="3332" max="3332" width="56.42578125" style="888" customWidth="1"/>
    <col min="3333" max="3386" width="10" style="888" customWidth="1"/>
    <col min="3387" max="3420" width="11.7109375" style="888" customWidth="1"/>
    <col min="3421" max="3422" width="15.28515625" style="888" customWidth="1"/>
    <col min="3423" max="3423" width="11.7109375" style="888" customWidth="1"/>
    <col min="3424" max="3424" width="15.28515625" style="888" customWidth="1"/>
    <col min="3425" max="3453" width="11.7109375" style="888" customWidth="1"/>
    <col min="3454" max="3454" width="14.140625" style="888" customWidth="1"/>
    <col min="3455" max="3455" width="12.85546875" style="888" customWidth="1"/>
    <col min="3456" max="3464" width="11.7109375" style="888" customWidth="1"/>
    <col min="3465" max="3522" width="9.140625" style="888" customWidth="1"/>
    <col min="3523" max="3523" width="56.42578125" style="888" customWidth="1"/>
    <col min="3524" max="3571" width="10.7109375" style="888" customWidth="1"/>
    <col min="3572" max="3572" width="56.42578125" style="888" customWidth="1"/>
    <col min="3573" max="3587" width="14" style="888"/>
    <col min="3588" max="3588" width="56.42578125" style="888" customWidth="1"/>
    <col min="3589" max="3642" width="10" style="888" customWidth="1"/>
    <col min="3643" max="3676" width="11.7109375" style="888" customWidth="1"/>
    <col min="3677" max="3678" width="15.28515625" style="888" customWidth="1"/>
    <col min="3679" max="3679" width="11.7109375" style="888" customWidth="1"/>
    <col min="3680" max="3680" width="15.28515625" style="888" customWidth="1"/>
    <col min="3681" max="3709" width="11.7109375" style="888" customWidth="1"/>
    <col min="3710" max="3710" width="14.140625" style="888" customWidth="1"/>
    <col min="3711" max="3711" width="12.85546875" style="888" customWidth="1"/>
    <col min="3712" max="3720" width="11.7109375" style="888" customWidth="1"/>
    <col min="3721" max="3778" width="9.140625" style="888" customWidth="1"/>
    <col min="3779" max="3779" width="56.42578125" style="888" customWidth="1"/>
    <col min="3780" max="3827" width="10.7109375" style="888" customWidth="1"/>
    <col min="3828" max="3828" width="56.42578125" style="888" customWidth="1"/>
    <col min="3829" max="3843" width="14" style="888"/>
    <col min="3844" max="3844" width="56.42578125" style="888" customWidth="1"/>
    <col min="3845" max="3898" width="10" style="888" customWidth="1"/>
    <col min="3899" max="3932" width="11.7109375" style="888" customWidth="1"/>
    <col min="3933" max="3934" width="15.28515625" style="888" customWidth="1"/>
    <col min="3935" max="3935" width="11.7109375" style="888" customWidth="1"/>
    <col min="3936" max="3936" width="15.28515625" style="888" customWidth="1"/>
    <col min="3937" max="3965" width="11.7109375" style="888" customWidth="1"/>
    <col min="3966" max="3966" width="14.140625" style="888" customWidth="1"/>
    <col min="3967" max="3967" width="12.85546875" style="888" customWidth="1"/>
    <col min="3968" max="3976" width="11.7109375" style="888" customWidth="1"/>
    <col min="3977" max="4034" width="9.140625" style="888" customWidth="1"/>
    <col min="4035" max="4035" width="56.42578125" style="888" customWidth="1"/>
    <col min="4036" max="4083" width="10.7109375" style="888" customWidth="1"/>
    <col min="4084" max="4084" width="56.42578125" style="888" customWidth="1"/>
    <col min="4085" max="4099" width="14" style="888"/>
    <col min="4100" max="4100" width="56.42578125" style="888" customWidth="1"/>
    <col min="4101" max="4154" width="10" style="888" customWidth="1"/>
    <col min="4155" max="4188" width="11.7109375" style="888" customWidth="1"/>
    <col min="4189" max="4190" width="15.28515625" style="888" customWidth="1"/>
    <col min="4191" max="4191" width="11.7109375" style="888" customWidth="1"/>
    <col min="4192" max="4192" width="15.28515625" style="888" customWidth="1"/>
    <col min="4193" max="4221" width="11.7109375" style="888" customWidth="1"/>
    <col min="4222" max="4222" width="14.140625" style="888" customWidth="1"/>
    <col min="4223" max="4223" width="12.85546875" style="888" customWidth="1"/>
    <col min="4224" max="4232" width="11.7109375" style="888" customWidth="1"/>
    <col min="4233" max="4290" width="9.140625" style="888" customWidth="1"/>
    <col min="4291" max="4291" width="56.42578125" style="888" customWidth="1"/>
    <col min="4292" max="4339" width="10.7109375" style="888" customWidth="1"/>
    <col min="4340" max="4340" width="56.42578125" style="888" customWidth="1"/>
    <col min="4341" max="4355" width="14" style="888"/>
    <col min="4356" max="4356" width="56.42578125" style="888" customWidth="1"/>
    <col min="4357" max="4410" width="10" style="888" customWidth="1"/>
    <col min="4411" max="4444" width="11.7109375" style="888" customWidth="1"/>
    <col min="4445" max="4446" width="15.28515625" style="888" customWidth="1"/>
    <col min="4447" max="4447" width="11.7109375" style="888" customWidth="1"/>
    <col min="4448" max="4448" width="15.28515625" style="888" customWidth="1"/>
    <col min="4449" max="4477" width="11.7109375" style="888" customWidth="1"/>
    <col min="4478" max="4478" width="14.140625" style="888" customWidth="1"/>
    <col min="4479" max="4479" width="12.85546875" style="888" customWidth="1"/>
    <col min="4480" max="4488" width="11.7109375" style="888" customWidth="1"/>
    <col min="4489" max="4546" width="9.140625" style="888" customWidth="1"/>
    <col min="4547" max="4547" width="56.42578125" style="888" customWidth="1"/>
    <col min="4548" max="4595" width="10.7109375" style="888" customWidth="1"/>
    <col min="4596" max="4596" width="56.42578125" style="888" customWidth="1"/>
    <col min="4597" max="4611" width="14" style="888"/>
    <col min="4612" max="4612" width="56.42578125" style="888" customWidth="1"/>
    <col min="4613" max="4666" width="10" style="888" customWidth="1"/>
    <col min="4667" max="4700" width="11.7109375" style="888" customWidth="1"/>
    <col min="4701" max="4702" width="15.28515625" style="888" customWidth="1"/>
    <col min="4703" max="4703" width="11.7109375" style="888" customWidth="1"/>
    <col min="4704" max="4704" width="15.28515625" style="888" customWidth="1"/>
    <col min="4705" max="4733" width="11.7109375" style="888" customWidth="1"/>
    <col min="4734" max="4734" width="14.140625" style="888" customWidth="1"/>
    <col min="4735" max="4735" width="12.85546875" style="888" customWidth="1"/>
    <col min="4736" max="4744" width="11.7109375" style="888" customWidth="1"/>
    <col min="4745" max="4802" width="9.140625" style="888" customWidth="1"/>
    <col min="4803" max="4803" width="56.42578125" style="888" customWidth="1"/>
    <col min="4804" max="4851" width="10.7109375" style="888" customWidth="1"/>
    <col min="4852" max="4852" width="56.42578125" style="888" customWidth="1"/>
    <col min="4853" max="4867" width="14" style="888"/>
    <col min="4868" max="4868" width="56.42578125" style="888" customWidth="1"/>
    <col min="4869" max="4922" width="10" style="888" customWidth="1"/>
    <col min="4923" max="4956" width="11.7109375" style="888" customWidth="1"/>
    <col min="4957" max="4958" width="15.28515625" style="888" customWidth="1"/>
    <col min="4959" max="4959" width="11.7109375" style="888" customWidth="1"/>
    <col min="4960" max="4960" width="15.28515625" style="888" customWidth="1"/>
    <col min="4961" max="4989" width="11.7109375" style="888" customWidth="1"/>
    <col min="4990" max="4990" width="14.140625" style="888" customWidth="1"/>
    <col min="4991" max="4991" width="12.85546875" style="888" customWidth="1"/>
    <col min="4992" max="5000" width="11.7109375" style="888" customWidth="1"/>
    <col min="5001" max="5058" width="9.140625" style="888" customWidth="1"/>
    <col min="5059" max="5059" width="56.42578125" style="888" customWidth="1"/>
    <col min="5060" max="5107" width="10.7109375" style="888" customWidth="1"/>
    <col min="5108" max="5108" width="56.42578125" style="888" customWidth="1"/>
    <col min="5109" max="5123" width="14" style="888"/>
    <col min="5124" max="5124" width="56.42578125" style="888" customWidth="1"/>
    <col min="5125" max="5178" width="10" style="888" customWidth="1"/>
    <col min="5179" max="5212" width="11.7109375" style="888" customWidth="1"/>
    <col min="5213" max="5214" width="15.28515625" style="888" customWidth="1"/>
    <col min="5215" max="5215" width="11.7109375" style="888" customWidth="1"/>
    <col min="5216" max="5216" width="15.28515625" style="888" customWidth="1"/>
    <col min="5217" max="5245" width="11.7109375" style="888" customWidth="1"/>
    <col min="5246" max="5246" width="14.140625" style="888" customWidth="1"/>
    <col min="5247" max="5247" width="12.85546875" style="888" customWidth="1"/>
    <col min="5248" max="5256" width="11.7109375" style="888" customWidth="1"/>
    <col min="5257" max="5314" width="9.140625" style="888" customWidth="1"/>
    <col min="5315" max="5315" width="56.42578125" style="888" customWidth="1"/>
    <col min="5316" max="5363" width="10.7109375" style="888" customWidth="1"/>
    <col min="5364" max="5364" width="56.42578125" style="888" customWidth="1"/>
    <col min="5365" max="5379" width="14" style="888"/>
    <col min="5380" max="5380" width="56.42578125" style="888" customWidth="1"/>
    <col min="5381" max="5434" width="10" style="888" customWidth="1"/>
    <col min="5435" max="5468" width="11.7109375" style="888" customWidth="1"/>
    <col min="5469" max="5470" width="15.28515625" style="888" customWidth="1"/>
    <col min="5471" max="5471" width="11.7109375" style="888" customWidth="1"/>
    <col min="5472" max="5472" width="15.28515625" style="888" customWidth="1"/>
    <col min="5473" max="5501" width="11.7109375" style="888" customWidth="1"/>
    <col min="5502" max="5502" width="14.140625" style="888" customWidth="1"/>
    <col min="5503" max="5503" width="12.85546875" style="888" customWidth="1"/>
    <col min="5504" max="5512" width="11.7109375" style="888" customWidth="1"/>
    <col min="5513" max="5570" width="9.140625" style="888" customWidth="1"/>
    <col min="5571" max="5571" width="56.42578125" style="888" customWidth="1"/>
    <col min="5572" max="5619" width="10.7109375" style="888" customWidth="1"/>
    <col min="5620" max="5620" width="56.42578125" style="888" customWidth="1"/>
    <col min="5621" max="5635" width="14" style="888"/>
    <col min="5636" max="5636" width="56.42578125" style="888" customWidth="1"/>
    <col min="5637" max="5690" width="10" style="888" customWidth="1"/>
    <col min="5691" max="5724" width="11.7109375" style="888" customWidth="1"/>
    <col min="5725" max="5726" width="15.28515625" style="888" customWidth="1"/>
    <col min="5727" max="5727" width="11.7109375" style="888" customWidth="1"/>
    <col min="5728" max="5728" width="15.28515625" style="888" customWidth="1"/>
    <col min="5729" max="5757" width="11.7109375" style="888" customWidth="1"/>
    <col min="5758" max="5758" width="14.140625" style="888" customWidth="1"/>
    <col min="5759" max="5759" width="12.85546875" style="888" customWidth="1"/>
    <col min="5760" max="5768" width="11.7109375" style="888" customWidth="1"/>
    <col min="5769" max="5826" width="9.140625" style="888" customWidth="1"/>
    <col min="5827" max="5827" width="56.42578125" style="888" customWidth="1"/>
    <col min="5828" max="5875" width="10.7109375" style="888" customWidth="1"/>
    <col min="5876" max="5876" width="56.42578125" style="888" customWidth="1"/>
    <col min="5877" max="5891" width="14" style="888"/>
    <col min="5892" max="5892" width="56.42578125" style="888" customWidth="1"/>
    <col min="5893" max="5946" width="10" style="888" customWidth="1"/>
    <col min="5947" max="5980" width="11.7109375" style="888" customWidth="1"/>
    <col min="5981" max="5982" width="15.28515625" style="888" customWidth="1"/>
    <col min="5983" max="5983" width="11.7109375" style="888" customWidth="1"/>
    <col min="5984" max="5984" width="15.28515625" style="888" customWidth="1"/>
    <col min="5985" max="6013" width="11.7109375" style="888" customWidth="1"/>
    <col min="6014" max="6014" width="14.140625" style="888" customWidth="1"/>
    <col min="6015" max="6015" width="12.85546875" style="888" customWidth="1"/>
    <col min="6016" max="6024" width="11.7109375" style="888" customWidth="1"/>
    <col min="6025" max="6082" width="9.140625" style="888" customWidth="1"/>
    <col min="6083" max="6083" width="56.42578125" style="888" customWidth="1"/>
    <col min="6084" max="6131" width="10.7109375" style="888" customWidth="1"/>
    <col min="6132" max="6132" width="56.42578125" style="888" customWidth="1"/>
    <col min="6133" max="6147" width="14" style="888"/>
    <col min="6148" max="6148" width="56.42578125" style="888" customWidth="1"/>
    <col min="6149" max="6202" width="10" style="888" customWidth="1"/>
    <col min="6203" max="6236" width="11.7109375" style="888" customWidth="1"/>
    <col min="6237" max="6238" width="15.28515625" style="888" customWidth="1"/>
    <col min="6239" max="6239" width="11.7109375" style="888" customWidth="1"/>
    <col min="6240" max="6240" width="15.28515625" style="888" customWidth="1"/>
    <col min="6241" max="6269" width="11.7109375" style="888" customWidth="1"/>
    <col min="6270" max="6270" width="14.140625" style="888" customWidth="1"/>
    <col min="6271" max="6271" width="12.85546875" style="888" customWidth="1"/>
    <col min="6272" max="6280" width="11.7109375" style="888" customWidth="1"/>
    <col min="6281" max="6338" width="9.140625" style="888" customWidth="1"/>
    <col min="6339" max="6339" width="56.42578125" style="888" customWidth="1"/>
    <col min="6340" max="6387" width="10.7109375" style="888" customWidth="1"/>
    <col min="6388" max="6388" width="56.42578125" style="888" customWidth="1"/>
    <col min="6389" max="6403" width="14" style="888"/>
    <col min="6404" max="6404" width="56.42578125" style="888" customWidth="1"/>
    <col min="6405" max="6458" width="10" style="888" customWidth="1"/>
    <col min="6459" max="6492" width="11.7109375" style="888" customWidth="1"/>
    <col min="6493" max="6494" width="15.28515625" style="888" customWidth="1"/>
    <col min="6495" max="6495" width="11.7109375" style="888" customWidth="1"/>
    <col min="6496" max="6496" width="15.28515625" style="888" customWidth="1"/>
    <col min="6497" max="6525" width="11.7109375" style="888" customWidth="1"/>
    <col min="6526" max="6526" width="14.140625" style="888" customWidth="1"/>
    <col min="6527" max="6527" width="12.85546875" style="888" customWidth="1"/>
    <col min="6528" max="6536" width="11.7109375" style="888" customWidth="1"/>
    <col min="6537" max="6594" width="9.140625" style="888" customWidth="1"/>
    <col min="6595" max="6595" width="56.42578125" style="888" customWidth="1"/>
    <col min="6596" max="6643" width="10.7109375" style="888" customWidth="1"/>
    <col min="6644" max="6644" width="56.42578125" style="888" customWidth="1"/>
    <col min="6645" max="6659" width="14" style="888"/>
    <col min="6660" max="6660" width="56.42578125" style="888" customWidth="1"/>
    <col min="6661" max="6714" width="10" style="888" customWidth="1"/>
    <col min="6715" max="6748" width="11.7109375" style="888" customWidth="1"/>
    <col min="6749" max="6750" width="15.28515625" style="888" customWidth="1"/>
    <col min="6751" max="6751" width="11.7109375" style="888" customWidth="1"/>
    <col min="6752" max="6752" width="15.28515625" style="888" customWidth="1"/>
    <col min="6753" max="6781" width="11.7109375" style="888" customWidth="1"/>
    <col min="6782" max="6782" width="14.140625" style="888" customWidth="1"/>
    <col min="6783" max="6783" width="12.85546875" style="888" customWidth="1"/>
    <col min="6784" max="6792" width="11.7109375" style="888" customWidth="1"/>
    <col min="6793" max="6850" width="9.140625" style="888" customWidth="1"/>
    <col min="6851" max="6851" width="56.42578125" style="888" customWidth="1"/>
    <col min="6852" max="6899" width="10.7109375" style="888" customWidth="1"/>
    <col min="6900" max="6900" width="56.42578125" style="888" customWidth="1"/>
    <col min="6901" max="6915" width="14" style="888"/>
    <col min="6916" max="6916" width="56.42578125" style="888" customWidth="1"/>
    <col min="6917" max="6970" width="10" style="888" customWidth="1"/>
    <col min="6971" max="7004" width="11.7109375" style="888" customWidth="1"/>
    <col min="7005" max="7006" width="15.28515625" style="888" customWidth="1"/>
    <col min="7007" max="7007" width="11.7109375" style="888" customWidth="1"/>
    <col min="7008" max="7008" width="15.28515625" style="888" customWidth="1"/>
    <col min="7009" max="7037" width="11.7109375" style="888" customWidth="1"/>
    <col min="7038" max="7038" width="14.140625" style="888" customWidth="1"/>
    <col min="7039" max="7039" width="12.85546875" style="888" customWidth="1"/>
    <col min="7040" max="7048" width="11.7109375" style="888" customWidth="1"/>
    <col min="7049" max="7106" width="9.140625" style="888" customWidth="1"/>
    <col min="7107" max="7107" width="56.42578125" style="888" customWidth="1"/>
    <col min="7108" max="7155" width="10.7109375" style="888" customWidth="1"/>
    <col min="7156" max="7156" width="56.42578125" style="888" customWidth="1"/>
    <col min="7157" max="7171" width="14" style="888"/>
    <col min="7172" max="7172" width="56.42578125" style="888" customWidth="1"/>
    <col min="7173" max="7226" width="10" style="888" customWidth="1"/>
    <col min="7227" max="7260" width="11.7109375" style="888" customWidth="1"/>
    <col min="7261" max="7262" width="15.28515625" style="888" customWidth="1"/>
    <col min="7263" max="7263" width="11.7109375" style="888" customWidth="1"/>
    <col min="7264" max="7264" width="15.28515625" style="888" customWidth="1"/>
    <col min="7265" max="7293" width="11.7109375" style="888" customWidth="1"/>
    <col min="7294" max="7294" width="14.140625" style="888" customWidth="1"/>
    <col min="7295" max="7295" width="12.85546875" style="888" customWidth="1"/>
    <col min="7296" max="7304" width="11.7109375" style="888" customWidth="1"/>
    <col min="7305" max="7362" width="9.140625" style="888" customWidth="1"/>
    <col min="7363" max="7363" width="56.42578125" style="888" customWidth="1"/>
    <col min="7364" max="7411" width="10.7109375" style="888" customWidth="1"/>
    <col min="7412" max="7412" width="56.42578125" style="888" customWidth="1"/>
    <col min="7413" max="7427" width="14" style="888"/>
    <col min="7428" max="7428" width="56.42578125" style="888" customWidth="1"/>
    <col min="7429" max="7482" width="10" style="888" customWidth="1"/>
    <col min="7483" max="7516" width="11.7109375" style="888" customWidth="1"/>
    <col min="7517" max="7518" width="15.28515625" style="888" customWidth="1"/>
    <col min="7519" max="7519" width="11.7109375" style="888" customWidth="1"/>
    <col min="7520" max="7520" width="15.28515625" style="888" customWidth="1"/>
    <col min="7521" max="7549" width="11.7109375" style="888" customWidth="1"/>
    <col min="7550" max="7550" width="14.140625" style="888" customWidth="1"/>
    <col min="7551" max="7551" width="12.85546875" style="888" customWidth="1"/>
    <col min="7552" max="7560" width="11.7109375" style="888" customWidth="1"/>
    <col min="7561" max="7618" width="9.140625" style="888" customWidth="1"/>
    <col min="7619" max="7619" width="56.42578125" style="888" customWidth="1"/>
    <col min="7620" max="7667" width="10.7109375" style="888" customWidth="1"/>
    <col min="7668" max="7668" width="56.42578125" style="888" customWidth="1"/>
    <col min="7669" max="7683" width="14" style="888"/>
    <col min="7684" max="7684" width="56.42578125" style="888" customWidth="1"/>
    <col min="7685" max="7738" width="10" style="888" customWidth="1"/>
    <col min="7739" max="7772" width="11.7109375" style="888" customWidth="1"/>
    <col min="7773" max="7774" width="15.28515625" style="888" customWidth="1"/>
    <col min="7775" max="7775" width="11.7109375" style="888" customWidth="1"/>
    <col min="7776" max="7776" width="15.28515625" style="888" customWidth="1"/>
    <col min="7777" max="7805" width="11.7109375" style="888" customWidth="1"/>
    <col min="7806" max="7806" width="14.140625" style="888" customWidth="1"/>
    <col min="7807" max="7807" width="12.85546875" style="888" customWidth="1"/>
    <col min="7808" max="7816" width="11.7109375" style="888" customWidth="1"/>
    <col min="7817" max="7874" width="9.140625" style="888" customWidth="1"/>
    <col min="7875" max="7875" width="56.42578125" style="888" customWidth="1"/>
    <col min="7876" max="7923" width="10.7109375" style="888" customWidth="1"/>
    <col min="7924" max="7924" width="56.42578125" style="888" customWidth="1"/>
    <col min="7925" max="7939" width="14" style="888"/>
    <col min="7940" max="7940" width="56.42578125" style="888" customWidth="1"/>
    <col min="7941" max="7994" width="10" style="888" customWidth="1"/>
    <col min="7995" max="8028" width="11.7109375" style="888" customWidth="1"/>
    <col min="8029" max="8030" width="15.28515625" style="888" customWidth="1"/>
    <col min="8031" max="8031" width="11.7109375" style="888" customWidth="1"/>
    <col min="8032" max="8032" width="15.28515625" style="888" customWidth="1"/>
    <col min="8033" max="8061" width="11.7109375" style="888" customWidth="1"/>
    <col min="8062" max="8062" width="14.140625" style="888" customWidth="1"/>
    <col min="8063" max="8063" width="12.85546875" style="888" customWidth="1"/>
    <col min="8064" max="8072" width="11.7109375" style="888" customWidth="1"/>
    <col min="8073" max="8130" width="9.140625" style="888" customWidth="1"/>
    <col min="8131" max="8131" width="56.42578125" style="888" customWidth="1"/>
    <col min="8132" max="8179" width="10.7109375" style="888" customWidth="1"/>
    <col min="8180" max="8180" width="56.42578125" style="888" customWidth="1"/>
    <col min="8181" max="8195" width="14" style="888"/>
    <col min="8196" max="8196" width="56.42578125" style="888" customWidth="1"/>
    <col min="8197" max="8250" width="10" style="888" customWidth="1"/>
    <col min="8251" max="8284" width="11.7109375" style="888" customWidth="1"/>
    <col min="8285" max="8286" width="15.28515625" style="888" customWidth="1"/>
    <col min="8287" max="8287" width="11.7109375" style="888" customWidth="1"/>
    <col min="8288" max="8288" width="15.28515625" style="888" customWidth="1"/>
    <col min="8289" max="8317" width="11.7109375" style="888" customWidth="1"/>
    <col min="8318" max="8318" width="14.140625" style="888" customWidth="1"/>
    <col min="8319" max="8319" width="12.85546875" style="888" customWidth="1"/>
    <col min="8320" max="8328" width="11.7109375" style="888" customWidth="1"/>
    <col min="8329" max="8386" width="9.140625" style="888" customWidth="1"/>
    <col min="8387" max="8387" width="56.42578125" style="888" customWidth="1"/>
    <col min="8388" max="8435" width="10.7109375" style="888" customWidth="1"/>
    <col min="8436" max="8436" width="56.42578125" style="888" customWidth="1"/>
    <col min="8437" max="8451" width="14" style="888"/>
    <col min="8452" max="8452" width="56.42578125" style="888" customWidth="1"/>
    <col min="8453" max="8506" width="10" style="888" customWidth="1"/>
    <col min="8507" max="8540" width="11.7109375" style="888" customWidth="1"/>
    <col min="8541" max="8542" width="15.28515625" style="888" customWidth="1"/>
    <col min="8543" max="8543" width="11.7109375" style="888" customWidth="1"/>
    <col min="8544" max="8544" width="15.28515625" style="888" customWidth="1"/>
    <col min="8545" max="8573" width="11.7109375" style="888" customWidth="1"/>
    <col min="8574" max="8574" width="14.140625" style="888" customWidth="1"/>
    <col min="8575" max="8575" width="12.85546875" style="888" customWidth="1"/>
    <col min="8576" max="8584" width="11.7109375" style="888" customWidth="1"/>
    <col min="8585" max="8642" width="9.140625" style="888" customWidth="1"/>
    <col min="8643" max="8643" width="56.42578125" style="888" customWidth="1"/>
    <col min="8644" max="8691" width="10.7109375" style="888" customWidth="1"/>
    <col min="8692" max="8692" width="56.42578125" style="888" customWidth="1"/>
    <col min="8693" max="8707" width="14" style="888"/>
    <col min="8708" max="8708" width="56.42578125" style="888" customWidth="1"/>
    <col min="8709" max="8762" width="10" style="888" customWidth="1"/>
    <col min="8763" max="8796" width="11.7109375" style="888" customWidth="1"/>
    <col min="8797" max="8798" width="15.28515625" style="888" customWidth="1"/>
    <col min="8799" max="8799" width="11.7109375" style="888" customWidth="1"/>
    <col min="8800" max="8800" width="15.28515625" style="888" customWidth="1"/>
    <col min="8801" max="8829" width="11.7109375" style="888" customWidth="1"/>
    <col min="8830" max="8830" width="14.140625" style="888" customWidth="1"/>
    <col min="8831" max="8831" width="12.85546875" style="888" customWidth="1"/>
    <col min="8832" max="8840" width="11.7109375" style="888" customWidth="1"/>
    <col min="8841" max="8898" width="9.140625" style="888" customWidth="1"/>
    <col min="8899" max="8899" width="56.42578125" style="888" customWidth="1"/>
    <col min="8900" max="8947" width="10.7109375" style="888" customWidth="1"/>
    <col min="8948" max="8948" width="56.42578125" style="888" customWidth="1"/>
    <col min="8949" max="8963" width="14" style="888"/>
    <col min="8964" max="8964" width="56.42578125" style="888" customWidth="1"/>
    <col min="8965" max="9018" width="10" style="888" customWidth="1"/>
    <col min="9019" max="9052" width="11.7109375" style="888" customWidth="1"/>
    <col min="9053" max="9054" width="15.28515625" style="888" customWidth="1"/>
    <col min="9055" max="9055" width="11.7109375" style="888" customWidth="1"/>
    <col min="9056" max="9056" width="15.28515625" style="888" customWidth="1"/>
    <col min="9057" max="9085" width="11.7109375" style="888" customWidth="1"/>
    <col min="9086" max="9086" width="14.140625" style="888" customWidth="1"/>
    <col min="9087" max="9087" width="12.85546875" style="888" customWidth="1"/>
    <col min="9088" max="9096" width="11.7109375" style="888" customWidth="1"/>
    <col min="9097" max="9154" width="9.140625" style="888" customWidth="1"/>
    <col min="9155" max="9155" width="56.42578125" style="888" customWidth="1"/>
    <col min="9156" max="9203" width="10.7109375" style="888" customWidth="1"/>
    <col min="9204" max="9204" width="56.42578125" style="888" customWidth="1"/>
    <col min="9205" max="9219" width="14" style="888"/>
    <col min="9220" max="9220" width="56.42578125" style="888" customWidth="1"/>
    <col min="9221" max="9274" width="10" style="888" customWidth="1"/>
    <col min="9275" max="9308" width="11.7109375" style="888" customWidth="1"/>
    <col min="9309" max="9310" width="15.28515625" style="888" customWidth="1"/>
    <col min="9311" max="9311" width="11.7109375" style="888" customWidth="1"/>
    <col min="9312" max="9312" width="15.28515625" style="888" customWidth="1"/>
    <col min="9313" max="9341" width="11.7109375" style="888" customWidth="1"/>
    <col min="9342" max="9342" width="14.140625" style="888" customWidth="1"/>
    <col min="9343" max="9343" width="12.85546875" style="888" customWidth="1"/>
    <col min="9344" max="9352" width="11.7109375" style="888" customWidth="1"/>
    <col min="9353" max="9410" width="9.140625" style="888" customWidth="1"/>
    <col min="9411" max="9411" width="56.42578125" style="888" customWidth="1"/>
    <col min="9412" max="9459" width="10.7109375" style="888" customWidth="1"/>
    <col min="9460" max="9460" width="56.42578125" style="888" customWidth="1"/>
    <col min="9461" max="9475" width="14" style="888"/>
    <col min="9476" max="9476" width="56.42578125" style="888" customWidth="1"/>
    <col min="9477" max="9530" width="10" style="888" customWidth="1"/>
    <col min="9531" max="9564" width="11.7109375" style="888" customWidth="1"/>
    <col min="9565" max="9566" width="15.28515625" style="888" customWidth="1"/>
    <col min="9567" max="9567" width="11.7109375" style="888" customWidth="1"/>
    <col min="9568" max="9568" width="15.28515625" style="888" customWidth="1"/>
    <col min="9569" max="9597" width="11.7109375" style="888" customWidth="1"/>
    <col min="9598" max="9598" width="14.140625" style="888" customWidth="1"/>
    <col min="9599" max="9599" width="12.85546875" style="888" customWidth="1"/>
    <col min="9600" max="9608" width="11.7109375" style="888" customWidth="1"/>
    <col min="9609" max="9666" width="9.140625" style="888" customWidth="1"/>
    <col min="9667" max="9667" width="56.42578125" style="888" customWidth="1"/>
    <col min="9668" max="9715" width="10.7109375" style="888" customWidth="1"/>
    <col min="9716" max="9716" width="56.42578125" style="888" customWidth="1"/>
    <col min="9717" max="9731" width="14" style="888"/>
    <col min="9732" max="9732" width="56.42578125" style="888" customWidth="1"/>
    <col min="9733" max="9786" width="10" style="888" customWidth="1"/>
    <col min="9787" max="9820" width="11.7109375" style="888" customWidth="1"/>
    <col min="9821" max="9822" width="15.28515625" style="888" customWidth="1"/>
    <col min="9823" max="9823" width="11.7109375" style="888" customWidth="1"/>
    <col min="9824" max="9824" width="15.28515625" style="888" customWidth="1"/>
    <col min="9825" max="9853" width="11.7109375" style="888" customWidth="1"/>
    <col min="9854" max="9854" width="14.140625" style="888" customWidth="1"/>
    <col min="9855" max="9855" width="12.85546875" style="888" customWidth="1"/>
    <col min="9856" max="9864" width="11.7109375" style="888" customWidth="1"/>
    <col min="9865" max="9922" width="9.140625" style="888" customWidth="1"/>
    <col min="9923" max="9923" width="56.42578125" style="888" customWidth="1"/>
    <col min="9924" max="9971" width="10.7109375" style="888" customWidth="1"/>
    <col min="9972" max="9972" width="56.42578125" style="888" customWidth="1"/>
    <col min="9973" max="9987" width="14" style="888"/>
    <col min="9988" max="9988" width="56.42578125" style="888" customWidth="1"/>
    <col min="9989" max="10042" width="10" style="888" customWidth="1"/>
    <col min="10043" max="10076" width="11.7109375" style="888" customWidth="1"/>
    <col min="10077" max="10078" width="15.28515625" style="888" customWidth="1"/>
    <col min="10079" max="10079" width="11.7109375" style="888" customWidth="1"/>
    <col min="10080" max="10080" width="15.28515625" style="888" customWidth="1"/>
    <col min="10081" max="10109" width="11.7109375" style="888" customWidth="1"/>
    <col min="10110" max="10110" width="14.140625" style="888" customWidth="1"/>
    <col min="10111" max="10111" width="12.85546875" style="888" customWidth="1"/>
    <col min="10112" max="10120" width="11.7109375" style="888" customWidth="1"/>
    <col min="10121" max="10178" width="9.140625" style="888" customWidth="1"/>
    <col min="10179" max="10179" width="56.42578125" style="888" customWidth="1"/>
    <col min="10180" max="10227" width="10.7109375" style="888" customWidth="1"/>
    <col min="10228" max="10228" width="56.42578125" style="888" customWidth="1"/>
    <col min="10229" max="10243" width="14" style="888"/>
    <col min="10244" max="10244" width="56.42578125" style="888" customWidth="1"/>
    <col min="10245" max="10298" width="10" style="888" customWidth="1"/>
    <col min="10299" max="10332" width="11.7109375" style="888" customWidth="1"/>
    <col min="10333" max="10334" width="15.28515625" style="888" customWidth="1"/>
    <col min="10335" max="10335" width="11.7109375" style="888" customWidth="1"/>
    <col min="10336" max="10336" width="15.28515625" style="888" customWidth="1"/>
    <col min="10337" max="10365" width="11.7109375" style="888" customWidth="1"/>
    <col min="10366" max="10366" width="14.140625" style="888" customWidth="1"/>
    <col min="10367" max="10367" width="12.85546875" style="888" customWidth="1"/>
    <col min="10368" max="10376" width="11.7109375" style="888" customWidth="1"/>
    <col min="10377" max="10434" width="9.140625" style="888" customWidth="1"/>
    <col min="10435" max="10435" width="56.42578125" style="888" customWidth="1"/>
    <col min="10436" max="10483" width="10.7109375" style="888" customWidth="1"/>
    <col min="10484" max="10484" width="56.42578125" style="888" customWidth="1"/>
    <col min="10485" max="10499" width="14" style="888"/>
    <col min="10500" max="10500" width="56.42578125" style="888" customWidth="1"/>
    <col min="10501" max="10554" width="10" style="888" customWidth="1"/>
    <col min="10555" max="10588" width="11.7109375" style="888" customWidth="1"/>
    <col min="10589" max="10590" width="15.28515625" style="888" customWidth="1"/>
    <col min="10591" max="10591" width="11.7109375" style="888" customWidth="1"/>
    <col min="10592" max="10592" width="15.28515625" style="888" customWidth="1"/>
    <col min="10593" max="10621" width="11.7109375" style="888" customWidth="1"/>
    <col min="10622" max="10622" width="14.140625" style="888" customWidth="1"/>
    <col min="10623" max="10623" width="12.85546875" style="888" customWidth="1"/>
    <col min="10624" max="10632" width="11.7109375" style="888" customWidth="1"/>
    <col min="10633" max="10690" width="9.140625" style="888" customWidth="1"/>
    <col min="10691" max="10691" width="56.42578125" style="888" customWidth="1"/>
    <col min="10692" max="10739" width="10.7109375" style="888" customWidth="1"/>
    <col min="10740" max="10740" width="56.42578125" style="888" customWidth="1"/>
    <col min="10741" max="10755" width="14" style="888"/>
    <col min="10756" max="10756" width="56.42578125" style="888" customWidth="1"/>
    <col min="10757" max="10810" width="10" style="888" customWidth="1"/>
    <col min="10811" max="10844" width="11.7109375" style="888" customWidth="1"/>
    <col min="10845" max="10846" width="15.28515625" style="888" customWidth="1"/>
    <col min="10847" max="10847" width="11.7109375" style="888" customWidth="1"/>
    <col min="10848" max="10848" width="15.28515625" style="888" customWidth="1"/>
    <col min="10849" max="10877" width="11.7109375" style="888" customWidth="1"/>
    <col min="10878" max="10878" width="14.140625" style="888" customWidth="1"/>
    <col min="10879" max="10879" width="12.85546875" style="888" customWidth="1"/>
    <col min="10880" max="10888" width="11.7109375" style="888" customWidth="1"/>
    <col min="10889" max="10946" width="9.140625" style="888" customWidth="1"/>
    <col min="10947" max="10947" width="56.42578125" style="888" customWidth="1"/>
    <col min="10948" max="10995" width="10.7109375" style="888" customWidth="1"/>
    <col min="10996" max="10996" width="56.42578125" style="888" customWidth="1"/>
    <col min="10997" max="11011" width="14" style="888"/>
    <col min="11012" max="11012" width="56.42578125" style="888" customWidth="1"/>
    <col min="11013" max="11066" width="10" style="888" customWidth="1"/>
    <col min="11067" max="11100" width="11.7109375" style="888" customWidth="1"/>
    <col min="11101" max="11102" width="15.28515625" style="888" customWidth="1"/>
    <col min="11103" max="11103" width="11.7109375" style="888" customWidth="1"/>
    <col min="11104" max="11104" width="15.28515625" style="888" customWidth="1"/>
    <col min="11105" max="11133" width="11.7109375" style="888" customWidth="1"/>
    <col min="11134" max="11134" width="14.140625" style="888" customWidth="1"/>
    <col min="11135" max="11135" width="12.85546875" style="888" customWidth="1"/>
    <col min="11136" max="11144" width="11.7109375" style="888" customWidth="1"/>
    <col min="11145" max="11202" width="9.140625" style="888" customWidth="1"/>
    <col min="11203" max="11203" width="56.42578125" style="888" customWidth="1"/>
    <col min="11204" max="11251" width="10.7109375" style="888" customWidth="1"/>
    <col min="11252" max="11252" width="56.42578125" style="888" customWidth="1"/>
    <col min="11253" max="11267" width="14" style="888"/>
    <col min="11268" max="11268" width="56.42578125" style="888" customWidth="1"/>
    <col min="11269" max="11322" width="10" style="888" customWidth="1"/>
    <col min="11323" max="11356" width="11.7109375" style="888" customWidth="1"/>
    <col min="11357" max="11358" width="15.28515625" style="888" customWidth="1"/>
    <col min="11359" max="11359" width="11.7109375" style="888" customWidth="1"/>
    <col min="11360" max="11360" width="15.28515625" style="888" customWidth="1"/>
    <col min="11361" max="11389" width="11.7109375" style="888" customWidth="1"/>
    <col min="11390" max="11390" width="14.140625" style="888" customWidth="1"/>
    <col min="11391" max="11391" width="12.85546875" style="888" customWidth="1"/>
    <col min="11392" max="11400" width="11.7109375" style="888" customWidth="1"/>
    <col min="11401" max="11458" width="9.140625" style="888" customWidth="1"/>
    <col min="11459" max="11459" width="56.42578125" style="888" customWidth="1"/>
    <col min="11460" max="11507" width="10.7109375" style="888" customWidth="1"/>
    <col min="11508" max="11508" width="56.42578125" style="888" customWidth="1"/>
    <col min="11509" max="11523" width="14" style="888"/>
    <col min="11524" max="11524" width="56.42578125" style="888" customWidth="1"/>
    <col min="11525" max="11578" width="10" style="888" customWidth="1"/>
    <col min="11579" max="11612" width="11.7109375" style="888" customWidth="1"/>
    <col min="11613" max="11614" width="15.28515625" style="888" customWidth="1"/>
    <col min="11615" max="11615" width="11.7109375" style="888" customWidth="1"/>
    <col min="11616" max="11616" width="15.28515625" style="888" customWidth="1"/>
    <col min="11617" max="11645" width="11.7109375" style="888" customWidth="1"/>
    <col min="11646" max="11646" width="14.140625" style="888" customWidth="1"/>
    <col min="11647" max="11647" width="12.85546875" style="888" customWidth="1"/>
    <col min="11648" max="11656" width="11.7109375" style="888" customWidth="1"/>
    <col min="11657" max="11714" width="9.140625" style="888" customWidth="1"/>
    <col min="11715" max="11715" width="56.42578125" style="888" customWidth="1"/>
    <col min="11716" max="11763" width="10.7109375" style="888" customWidth="1"/>
    <col min="11764" max="11764" width="56.42578125" style="888" customWidth="1"/>
    <col min="11765" max="11779" width="14" style="888"/>
    <col min="11780" max="11780" width="56.42578125" style="888" customWidth="1"/>
    <col min="11781" max="11834" width="10" style="888" customWidth="1"/>
    <col min="11835" max="11868" width="11.7109375" style="888" customWidth="1"/>
    <col min="11869" max="11870" width="15.28515625" style="888" customWidth="1"/>
    <col min="11871" max="11871" width="11.7109375" style="888" customWidth="1"/>
    <col min="11872" max="11872" width="15.28515625" style="888" customWidth="1"/>
    <col min="11873" max="11901" width="11.7109375" style="888" customWidth="1"/>
    <col min="11902" max="11902" width="14.140625" style="888" customWidth="1"/>
    <col min="11903" max="11903" width="12.85546875" style="888" customWidth="1"/>
    <col min="11904" max="11912" width="11.7109375" style="888" customWidth="1"/>
    <col min="11913" max="11970" width="9.140625" style="888" customWidth="1"/>
    <col min="11971" max="11971" width="56.42578125" style="888" customWidth="1"/>
    <col min="11972" max="12019" width="10.7109375" style="888" customWidth="1"/>
    <col min="12020" max="12020" width="56.42578125" style="888" customWidth="1"/>
    <col min="12021" max="12035" width="14" style="888"/>
    <col min="12036" max="12036" width="56.42578125" style="888" customWidth="1"/>
    <col min="12037" max="12090" width="10" style="888" customWidth="1"/>
    <col min="12091" max="12124" width="11.7109375" style="888" customWidth="1"/>
    <col min="12125" max="12126" width="15.28515625" style="888" customWidth="1"/>
    <col min="12127" max="12127" width="11.7109375" style="888" customWidth="1"/>
    <col min="12128" max="12128" width="15.28515625" style="888" customWidth="1"/>
    <col min="12129" max="12157" width="11.7109375" style="888" customWidth="1"/>
    <col min="12158" max="12158" width="14.140625" style="888" customWidth="1"/>
    <col min="12159" max="12159" width="12.85546875" style="888" customWidth="1"/>
    <col min="12160" max="12168" width="11.7109375" style="888" customWidth="1"/>
    <col min="12169" max="12226" width="9.140625" style="888" customWidth="1"/>
    <col min="12227" max="12227" width="56.42578125" style="888" customWidth="1"/>
    <col min="12228" max="12275" width="10.7109375" style="888" customWidth="1"/>
    <col min="12276" max="12276" width="56.42578125" style="888" customWidth="1"/>
    <col min="12277" max="12291" width="14" style="888"/>
    <col min="12292" max="12292" width="56.42578125" style="888" customWidth="1"/>
    <col min="12293" max="12346" width="10" style="888" customWidth="1"/>
    <col min="12347" max="12380" width="11.7109375" style="888" customWidth="1"/>
    <col min="12381" max="12382" width="15.28515625" style="888" customWidth="1"/>
    <col min="12383" max="12383" width="11.7109375" style="888" customWidth="1"/>
    <col min="12384" max="12384" width="15.28515625" style="888" customWidth="1"/>
    <col min="12385" max="12413" width="11.7109375" style="888" customWidth="1"/>
    <col min="12414" max="12414" width="14.140625" style="888" customWidth="1"/>
    <col min="12415" max="12415" width="12.85546875" style="888" customWidth="1"/>
    <col min="12416" max="12424" width="11.7109375" style="888" customWidth="1"/>
    <col min="12425" max="12482" width="9.140625" style="888" customWidth="1"/>
    <col min="12483" max="12483" width="56.42578125" style="888" customWidth="1"/>
    <col min="12484" max="12531" width="10.7109375" style="888" customWidth="1"/>
    <col min="12532" max="12532" width="56.42578125" style="888" customWidth="1"/>
    <col min="12533" max="12547" width="14" style="888"/>
    <col min="12548" max="12548" width="56.42578125" style="888" customWidth="1"/>
    <col min="12549" max="12602" width="10" style="888" customWidth="1"/>
    <col min="12603" max="12636" width="11.7109375" style="888" customWidth="1"/>
    <col min="12637" max="12638" width="15.28515625" style="888" customWidth="1"/>
    <col min="12639" max="12639" width="11.7109375" style="888" customWidth="1"/>
    <col min="12640" max="12640" width="15.28515625" style="888" customWidth="1"/>
    <col min="12641" max="12669" width="11.7109375" style="888" customWidth="1"/>
    <col min="12670" max="12670" width="14.140625" style="888" customWidth="1"/>
    <col min="12671" max="12671" width="12.85546875" style="888" customWidth="1"/>
    <col min="12672" max="12680" width="11.7109375" style="888" customWidth="1"/>
    <col min="12681" max="12738" width="9.140625" style="888" customWidth="1"/>
    <col min="12739" max="12739" width="56.42578125" style="888" customWidth="1"/>
    <col min="12740" max="12787" width="10.7109375" style="888" customWidth="1"/>
    <col min="12788" max="12788" width="56.42578125" style="888" customWidth="1"/>
    <col min="12789" max="12803" width="14" style="888"/>
    <col min="12804" max="12804" width="56.42578125" style="888" customWidth="1"/>
    <col min="12805" max="12858" width="10" style="888" customWidth="1"/>
    <col min="12859" max="12892" width="11.7109375" style="888" customWidth="1"/>
    <col min="12893" max="12894" width="15.28515625" style="888" customWidth="1"/>
    <col min="12895" max="12895" width="11.7109375" style="888" customWidth="1"/>
    <col min="12896" max="12896" width="15.28515625" style="888" customWidth="1"/>
    <col min="12897" max="12925" width="11.7109375" style="888" customWidth="1"/>
    <col min="12926" max="12926" width="14.140625" style="888" customWidth="1"/>
    <col min="12927" max="12927" width="12.85546875" style="888" customWidth="1"/>
    <col min="12928" max="12936" width="11.7109375" style="888" customWidth="1"/>
    <col min="12937" max="12994" width="9.140625" style="888" customWidth="1"/>
    <col min="12995" max="12995" width="56.42578125" style="888" customWidth="1"/>
    <col min="12996" max="13043" width="10.7109375" style="888" customWidth="1"/>
    <col min="13044" max="13044" width="56.42578125" style="888" customWidth="1"/>
    <col min="13045" max="13059" width="14" style="888"/>
    <col min="13060" max="13060" width="56.42578125" style="888" customWidth="1"/>
    <col min="13061" max="13114" width="10" style="888" customWidth="1"/>
    <col min="13115" max="13148" width="11.7109375" style="888" customWidth="1"/>
    <col min="13149" max="13150" width="15.28515625" style="888" customWidth="1"/>
    <col min="13151" max="13151" width="11.7109375" style="888" customWidth="1"/>
    <col min="13152" max="13152" width="15.28515625" style="888" customWidth="1"/>
    <col min="13153" max="13181" width="11.7109375" style="888" customWidth="1"/>
    <col min="13182" max="13182" width="14.140625" style="888" customWidth="1"/>
    <col min="13183" max="13183" width="12.85546875" style="888" customWidth="1"/>
    <col min="13184" max="13192" width="11.7109375" style="888" customWidth="1"/>
    <col min="13193" max="13250" width="9.140625" style="888" customWidth="1"/>
    <col min="13251" max="13251" width="56.42578125" style="888" customWidth="1"/>
    <col min="13252" max="13299" width="10.7109375" style="888" customWidth="1"/>
    <col min="13300" max="13300" width="56.42578125" style="888" customWidth="1"/>
    <col min="13301" max="13315" width="14" style="888"/>
    <col min="13316" max="13316" width="56.42578125" style="888" customWidth="1"/>
    <col min="13317" max="13370" width="10" style="888" customWidth="1"/>
    <col min="13371" max="13404" width="11.7109375" style="888" customWidth="1"/>
    <col min="13405" max="13406" width="15.28515625" style="888" customWidth="1"/>
    <col min="13407" max="13407" width="11.7109375" style="888" customWidth="1"/>
    <col min="13408" max="13408" width="15.28515625" style="888" customWidth="1"/>
    <col min="13409" max="13437" width="11.7109375" style="888" customWidth="1"/>
    <col min="13438" max="13438" width="14.140625" style="888" customWidth="1"/>
    <col min="13439" max="13439" width="12.85546875" style="888" customWidth="1"/>
    <col min="13440" max="13448" width="11.7109375" style="888" customWidth="1"/>
    <col min="13449" max="13506" width="9.140625" style="888" customWidth="1"/>
    <col min="13507" max="13507" width="56.42578125" style="888" customWidth="1"/>
    <col min="13508" max="13555" width="10.7109375" style="888" customWidth="1"/>
    <col min="13556" max="13556" width="56.42578125" style="888" customWidth="1"/>
    <col min="13557" max="13571" width="14" style="888"/>
    <col min="13572" max="13572" width="56.42578125" style="888" customWidth="1"/>
    <col min="13573" max="13626" width="10" style="888" customWidth="1"/>
    <col min="13627" max="13660" width="11.7109375" style="888" customWidth="1"/>
    <col min="13661" max="13662" width="15.28515625" style="888" customWidth="1"/>
    <col min="13663" max="13663" width="11.7109375" style="888" customWidth="1"/>
    <col min="13664" max="13664" width="15.28515625" style="888" customWidth="1"/>
    <col min="13665" max="13693" width="11.7109375" style="888" customWidth="1"/>
    <col min="13694" max="13694" width="14.140625" style="888" customWidth="1"/>
    <col min="13695" max="13695" width="12.85546875" style="888" customWidth="1"/>
    <col min="13696" max="13704" width="11.7109375" style="888" customWidth="1"/>
    <col min="13705" max="13762" width="9.140625" style="888" customWidth="1"/>
    <col min="13763" max="13763" width="56.42578125" style="888" customWidth="1"/>
    <col min="13764" max="13811" width="10.7109375" style="888" customWidth="1"/>
    <col min="13812" max="13812" width="56.42578125" style="888" customWidth="1"/>
    <col min="13813" max="13827" width="14" style="888"/>
    <col min="13828" max="13828" width="56.42578125" style="888" customWidth="1"/>
    <col min="13829" max="13882" width="10" style="888" customWidth="1"/>
    <col min="13883" max="13916" width="11.7109375" style="888" customWidth="1"/>
    <col min="13917" max="13918" width="15.28515625" style="888" customWidth="1"/>
    <col min="13919" max="13919" width="11.7109375" style="888" customWidth="1"/>
    <col min="13920" max="13920" width="15.28515625" style="888" customWidth="1"/>
    <col min="13921" max="13949" width="11.7109375" style="888" customWidth="1"/>
    <col min="13950" max="13950" width="14.140625" style="888" customWidth="1"/>
    <col min="13951" max="13951" width="12.85546875" style="888" customWidth="1"/>
    <col min="13952" max="13960" width="11.7109375" style="888" customWidth="1"/>
    <col min="13961" max="14018" width="9.140625" style="888" customWidth="1"/>
    <col min="14019" max="14019" width="56.42578125" style="888" customWidth="1"/>
    <col min="14020" max="14067" width="10.7109375" style="888" customWidth="1"/>
    <col min="14068" max="14068" width="56.42578125" style="888" customWidth="1"/>
    <col min="14069" max="14083" width="14" style="888"/>
    <col min="14084" max="14084" width="56.42578125" style="888" customWidth="1"/>
    <col min="14085" max="14138" width="10" style="888" customWidth="1"/>
    <col min="14139" max="14172" width="11.7109375" style="888" customWidth="1"/>
    <col min="14173" max="14174" width="15.28515625" style="888" customWidth="1"/>
    <col min="14175" max="14175" width="11.7109375" style="888" customWidth="1"/>
    <col min="14176" max="14176" width="15.28515625" style="888" customWidth="1"/>
    <col min="14177" max="14205" width="11.7109375" style="888" customWidth="1"/>
    <col min="14206" max="14206" width="14.140625" style="888" customWidth="1"/>
    <col min="14207" max="14207" width="12.85546875" style="888" customWidth="1"/>
    <col min="14208" max="14216" width="11.7109375" style="888" customWidth="1"/>
    <col min="14217" max="14274" width="9.140625" style="888" customWidth="1"/>
    <col min="14275" max="14275" width="56.42578125" style="888" customWidth="1"/>
    <col min="14276" max="14323" width="10.7109375" style="888" customWidth="1"/>
    <col min="14324" max="14324" width="56.42578125" style="888" customWidth="1"/>
    <col min="14325" max="14339" width="14" style="888"/>
    <col min="14340" max="14340" width="56.42578125" style="888" customWidth="1"/>
    <col min="14341" max="14394" width="10" style="888" customWidth="1"/>
    <col min="14395" max="14428" width="11.7109375" style="888" customWidth="1"/>
    <col min="14429" max="14430" width="15.28515625" style="888" customWidth="1"/>
    <col min="14431" max="14431" width="11.7109375" style="888" customWidth="1"/>
    <col min="14432" max="14432" width="15.28515625" style="888" customWidth="1"/>
    <col min="14433" max="14461" width="11.7109375" style="888" customWidth="1"/>
    <col min="14462" max="14462" width="14.140625" style="888" customWidth="1"/>
    <col min="14463" max="14463" width="12.85546875" style="888" customWidth="1"/>
    <col min="14464" max="14472" width="11.7109375" style="888" customWidth="1"/>
    <col min="14473" max="14530" width="9.140625" style="888" customWidth="1"/>
    <col min="14531" max="14531" width="56.42578125" style="888" customWidth="1"/>
    <col min="14532" max="14579" width="10.7109375" style="888" customWidth="1"/>
    <col min="14580" max="14580" width="56.42578125" style="888" customWidth="1"/>
    <col min="14581" max="14595" width="14" style="888"/>
    <col min="14596" max="14596" width="56.42578125" style="888" customWidth="1"/>
    <col min="14597" max="14650" width="10" style="888" customWidth="1"/>
    <col min="14651" max="14684" width="11.7109375" style="888" customWidth="1"/>
    <col min="14685" max="14686" width="15.28515625" style="888" customWidth="1"/>
    <col min="14687" max="14687" width="11.7109375" style="888" customWidth="1"/>
    <col min="14688" max="14688" width="15.28515625" style="888" customWidth="1"/>
    <col min="14689" max="14717" width="11.7109375" style="888" customWidth="1"/>
    <col min="14718" max="14718" width="14.140625" style="888" customWidth="1"/>
    <col min="14719" max="14719" width="12.85546875" style="888" customWidth="1"/>
    <col min="14720" max="14728" width="11.7109375" style="888" customWidth="1"/>
    <col min="14729" max="14786" width="9.140625" style="888" customWidth="1"/>
    <col min="14787" max="14787" width="56.42578125" style="888" customWidth="1"/>
    <col min="14788" max="14835" width="10.7109375" style="888" customWidth="1"/>
    <col min="14836" max="14836" width="56.42578125" style="888" customWidth="1"/>
    <col min="14837" max="14851" width="14" style="888"/>
    <col min="14852" max="14852" width="56.42578125" style="888" customWidth="1"/>
    <col min="14853" max="14906" width="10" style="888" customWidth="1"/>
    <col min="14907" max="14940" width="11.7109375" style="888" customWidth="1"/>
    <col min="14941" max="14942" width="15.28515625" style="888" customWidth="1"/>
    <col min="14943" max="14943" width="11.7109375" style="888" customWidth="1"/>
    <col min="14944" max="14944" width="15.28515625" style="888" customWidth="1"/>
    <col min="14945" max="14973" width="11.7109375" style="888" customWidth="1"/>
    <col min="14974" max="14974" width="14.140625" style="888" customWidth="1"/>
    <col min="14975" max="14975" width="12.85546875" style="888" customWidth="1"/>
    <col min="14976" max="14984" width="11.7109375" style="888" customWidth="1"/>
    <col min="14985" max="15042" width="9.140625" style="888" customWidth="1"/>
    <col min="15043" max="15043" width="56.42578125" style="888" customWidth="1"/>
    <col min="15044" max="15091" width="10.7109375" style="888" customWidth="1"/>
    <col min="15092" max="15092" width="56.42578125" style="888" customWidth="1"/>
    <col min="15093" max="15107" width="14" style="888"/>
    <col min="15108" max="15108" width="56.42578125" style="888" customWidth="1"/>
    <col min="15109" max="15162" width="10" style="888" customWidth="1"/>
    <col min="15163" max="15196" width="11.7109375" style="888" customWidth="1"/>
    <col min="15197" max="15198" width="15.28515625" style="888" customWidth="1"/>
    <col min="15199" max="15199" width="11.7109375" style="888" customWidth="1"/>
    <col min="15200" max="15200" width="15.28515625" style="888" customWidth="1"/>
    <col min="15201" max="15229" width="11.7109375" style="888" customWidth="1"/>
    <col min="15230" max="15230" width="14.140625" style="888" customWidth="1"/>
    <col min="15231" max="15231" width="12.85546875" style="888" customWidth="1"/>
    <col min="15232" max="15240" width="11.7109375" style="888" customWidth="1"/>
    <col min="15241" max="15298" width="9.140625" style="888" customWidth="1"/>
    <col min="15299" max="15299" width="56.42578125" style="888" customWidth="1"/>
    <col min="15300" max="15347" width="10.7109375" style="888" customWidth="1"/>
    <col min="15348" max="15348" width="56.42578125" style="888" customWidth="1"/>
    <col min="15349" max="15363" width="14" style="888"/>
    <col min="15364" max="15364" width="56.42578125" style="888" customWidth="1"/>
    <col min="15365" max="15418" width="10" style="888" customWidth="1"/>
    <col min="15419" max="15452" width="11.7109375" style="888" customWidth="1"/>
    <col min="15453" max="15454" width="15.28515625" style="888" customWidth="1"/>
    <col min="15455" max="15455" width="11.7109375" style="888" customWidth="1"/>
    <col min="15456" max="15456" width="15.28515625" style="888" customWidth="1"/>
    <col min="15457" max="15485" width="11.7109375" style="888" customWidth="1"/>
    <col min="15486" max="15486" width="14.140625" style="888" customWidth="1"/>
    <col min="15487" max="15487" width="12.85546875" style="888" customWidth="1"/>
    <col min="15488" max="15496" width="11.7109375" style="888" customWidth="1"/>
    <col min="15497" max="15554" width="9.140625" style="888" customWidth="1"/>
    <col min="15555" max="15555" width="56.42578125" style="888" customWidth="1"/>
    <col min="15556" max="15603" width="10.7109375" style="888" customWidth="1"/>
    <col min="15604" max="15604" width="56.42578125" style="888" customWidth="1"/>
    <col min="15605" max="15619" width="14" style="888"/>
    <col min="15620" max="15620" width="56.42578125" style="888" customWidth="1"/>
    <col min="15621" max="15674" width="10" style="888" customWidth="1"/>
    <col min="15675" max="15708" width="11.7109375" style="888" customWidth="1"/>
    <col min="15709" max="15710" width="15.28515625" style="888" customWidth="1"/>
    <col min="15711" max="15711" width="11.7109375" style="888" customWidth="1"/>
    <col min="15712" max="15712" width="15.28515625" style="888" customWidth="1"/>
    <col min="15713" max="15741" width="11.7109375" style="888" customWidth="1"/>
    <col min="15742" max="15742" width="14.140625" style="888" customWidth="1"/>
    <col min="15743" max="15743" width="12.85546875" style="888" customWidth="1"/>
    <col min="15744" max="15752" width="11.7109375" style="888" customWidth="1"/>
    <col min="15753" max="15810" width="9.140625" style="888" customWidth="1"/>
    <col min="15811" max="15811" width="56.42578125" style="888" customWidth="1"/>
    <col min="15812" max="15859" width="10.7109375" style="888" customWidth="1"/>
    <col min="15860" max="15860" width="56.42578125" style="888" customWidth="1"/>
    <col min="15861" max="15875" width="14" style="888"/>
    <col min="15876" max="15876" width="56.42578125" style="888" customWidth="1"/>
    <col min="15877" max="15930" width="10" style="888" customWidth="1"/>
    <col min="15931" max="15964" width="11.7109375" style="888" customWidth="1"/>
    <col min="15965" max="15966" width="15.28515625" style="888" customWidth="1"/>
    <col min="15967" max="15967" width="11.7109375" style="888" customWidth="1"/>
    <col min="15968" max="15968" width="15.28515625" style="888" customWidth="1"/>
    <col min="15969" max="15997" width="11.7109375" style="888" customWidth="1"/>
    <col min="15998" max="15998" width="14.140625" style="888" customWidth="1"/>
    <col min="15999" max="15999" width="12.85546875" style="888" customWidth="1"/>
    <col min="16000" max="16008" width="11.7109375" style="888" customWidth="1"/>
    <col min="16009" max="16066" width="9.140625" style="888" customWidth="1"/>
    <col min="16067" max="16067" width="56.42578125" style="888" customWidth="1"/>
    <col min="16068" max="16115" width="10.7109375" style="888" customWidth="1"/>
    <col min="16116" max="16116" width="56.42578125" style="888" customWidth="1"/>
    <col min="16117" max="16131" width="14" style="888"/>
    <col min="16132" max="16132" width="56.42578125" style="888" customWidth="1"/>
    <col min="16133" max="16186" width="10" style="888" customWidth="1"/>
    <col min="16187" max="16220" width="11.7109375" style="888" customWidth="1"/>
    <col min="16221" max="16222" width="15.28515625" style="888" customWidth="1"/>
    <col min="16223" max="16223" width="11.7109375" style="888" customWidth="1"/>
    <col min="16224" max="16224" width="15.28515625" style="888" customWidth="1"/>
    <col min="16225" max="16253" width="11.7109375" style="888" customWidth="1"/>
    <col min="16254" max="16254" width="14.140625" style="888" customWidth="1"/>
    <col min="16255" max="16255" width="12.85546875" style="888" customWidth="1"/>
    <col min="16256" max="16264" width="11.7109375" style="888" customWidth="1"/>
    <col min="16265" max="16322" width="9.140625" style="888" customWidth="1"/>
    <col min="16323" max="16323" width="56.42578125" style="888" customWidth="1"/>
    <col min="16324" max="16371" width="10.7109375" style="888" customWidth="1"/>
    <col min="16372" max="16372" width="56.42578125" style="888" customWidth="1"/>
    <col min="16373" max="16384" width="14" style="888"/>
  </cols>
  <sheetData>
    <row r="1" spans="1:142" ht="25.5">
      <c r="A1" s="2059" t="s">
        <v>313</v>
      </c>
    </row>
    <row r="2" spans="1:142" s="1265" customFormat="1" ht="40.5" customHeight="1" thickBot="1">
      <c r="A2" s="2648" t="s">
        <v>2425</v>
      </c>
    </row>
    <row r="3" spans="1:142" s="2773" customFormat="1" ht="20.100000000000001" customHeight="1" thickBot="1">
      <c r="A3" s="3102" t="s">
        <v>2288</v>
      </c>
      <c r="B3" s="3248">
        <v>39448</v>
      </c>
      <c r="C3" s="3249">
        <v>39479</v>
      </c>
      <c r="D3" s="3249">
        <v>39508</v>
      </c>
      <c r="E3" s="3249">
        <v>39539</v>
      </c>
      <c r="F3" s="3249">
        <v>39569</v>
      </c>
      <c r="G3" s="3249">
        <v>39600</v>
      </c>
      <c r="H3" s="3249">
        <v>39630</v>
      </c>
      <c r="I3" s="3249">
        <v>39661</v>
      </c>
      <c r="J3" s="3249">
        <v>39692</v>
      </c>
      <c r="K3" s="3249">
        <v>39722</v>
      </c>
      <c r="L3" s="3249">
        <v>39753</v>
      </c>
      <c r="M3" s="3249">
        <v>39783</v>
      </c>
      <c r="N3" s="3249">
        <v>39814</v>
      </c>
      <c r="O3" s="3249">
        <v>39845</v>
      </c>
      <c r="P3" s="3249">
        <v>39873</v>
      </c>
      <c r="Q3" s="3249">
        <v>39904</v>
      </c>
      <c r="R3" s="3249">
        <v>39934</v>
      </c>
      <c r="S3" s="3249">
        <v>39965</v>
      </c>
      <c r="T3" s="3249">
        <v>39995</v>
      </c>
      <c r="U3" s="3249">
        <v>40026</v>
      </c>
      <c r="V3" s="3249">
        <v>40057</v>
      </c>
      <c r="W3" s="3249">
        <v>40087</v>
      </c>
      <c r="X3" s="3249">
        <v>40118</v>
      </c>
      <c r="Y3" s="3250">
        <v>40148</v>
      </c>
      <c r="Z3" s="3251">
        <v>40179</v>
      </c>
      <c r="AA3" s="3249">
        <v>40210</v>
      </c>
      <c r="AB3" s="3249">
        <v>40238</v>
      </c>
      <c r="AC3" s="3249">
        <v>40269</v>
      </c>
      <c r="AD3" s="3249">
        <v>40299</v>
      </c>
      <c r="AE3" s="3249">
        <v>40330</v>
      </c>
      <c r="AF3" s="3249">
        <v>40360</v>
      </c>
      <c r="AG3" s="3249">
        <v>40391</v>
      </c>
      <c r="AH3" s="3249">
        <v>40422</v>
      </c>
      <c r="AI3" s="3249">
        <v>40452</v>
      </c>
      <c r="AJ3" s="3249">
        <v>40483</v>
      </c>
      <c r="AK3" s="3249">
        <v>40513</v>
      </c>
      <c r="AL3" s="3249">
        <v>40544</v>
      </c>
      <c r="AM3" s="3249">
        <v>40575</v>
      </c>
      <c r="AN3" s="3249">
        <v>40603</v>
      </c>
      <c r="AO3" s="3249">
        <v>40634</v>
      </c>
      <c r="AP3" s="3249">
        <v>40664</v>
      </c>
      <c r="AQ3" s="3249">
        <v>40695</v>
      </c>
      <c r="AR3" s="3249">
        <v>40725</v>
      </c>
      <c r="AS3" s="3249">
        <v>40756</v>
      </c>
      <c r="AT3" s="3249">
        <v>40787</v>
      </c>
      <c r="AU3" s="3249">
        <v>40817</v>
      </c>
      <c r="AV3" s="3249">
        <v>40848</v>
      </c>
      <c r="AW3" s="3250">
        <v>40878</v>
      </c>
      <c r="AX3" s="3251">
        <v>40909</v>
      </c>
      <c r="AY3" s="3249">
        <v>40940</v>
      </c>
      <c r="AZ3" s="3249">
        <v>40969</v>
      </c>
      <c r="BA3" s="3249">
        <v>41000</v>
      </c>
      <c r="BB3" s="3249">
        <v>41030</v>
      </c>
      <c r="BC3" s="3249">
        <v>41061</v>
      </c>
      <c r="BD3" s="3249">
        <v>41091</v>
      </c>
      <c r="BE3" s="3249">
        <v>41122</v>
      </c>
      <c r="BF3" s="3249">
        <v>41153</v>
      </c>
      <c r="BG3" s="3249">
        <v>41183</v>
      </c>
      <c r="BH3" s="3249">
        <v>41214</v>
      </c>
      <c r="BI3" s="3249">
        <v>41244</v>
      </c>
      <c r="BJ3" s="3249">
        <v>41275</v>
      </c>
      <c r="BK3" s="3249">
        <v>41306</v>
      </c>
      <c r="BL3" s="3249">
        <v>41334</v>
      </c>
      <c r="BM3" s="3249">
        <v>41365</v>
      </c>
      <c r="BN3" s="3249">
        <v>41395</v>
      </c>
      <c r="BO3" s="3249">
        <v>41426</v>
      </c>
      <c r="BP3" s="3249">
        <v>41456</v>
      </c>
      <c r="BQ3" s="3249">
        <v>41487</v>
      </c>
      <c r="BR3" s="3250">
        <v>41530</v>
      </c>
      <c r="BS3" s="3249">
        <v>41560</v>
      </c>
      <c r="BT3" s="3249">
        <v>41591</v>
      </c>
      <c r="BU3" s="3250">
        <v>41621</v>
      </c>
      <c r="BV3" s="3249">
        <v>41640</v>
      </c>
      <c r="BW3" s="3249">
        <v>41671</v>
      </c>
      <c r="BX3" s="3252">
        <v>41699</v>
      </c>
      <c r="BY3" s="3252">
        <v>41730</v>
      </c>
      <c r="BZ3" s="3252">
        <v>41760</v>
      </c>
      <c r="CA3" s="3252">
        <v>41791</v>
      </c>
      <c r="CB3" s="3252">
        <v>41821</v>
      </c>
      <c r="CC3" s="3252">
        <v>41852</v>
      </c>
      <c r="CD3" s="3252">
        <v>41883</v>
      </c>
      <c r="CE3" s="3252">
        <v>41913</v>
      </c>
      <c r="CF3" s="3252">
        <v>41944</v>
      </c>
      <c r="CG3" s="3252">
        <v>41974</v>
      </c>
      <c r="CH3" s="3252">
        <v>42005</v>
      </c>
      <c r="CI3" s="3252">
        <v>42036</v>
      </c>
      <c r="CJ3" s="3252">
        <v>42064</v>
      </c>
      <c r="CK3" s="3252">
        <v>42095</v>
      </c>
      <c r="CL3" s="3252">
        <v>42125</v>
      </c>
      <c r="CM3" s="3252">
        <v>42156</v>
      </c>
      <c r="CN3" s="3252">
        <v>42186</v>
      </c>
      <c r="CO3" s="3252">
        <v>42217</v>
      </c>
      <c r="CP3" s="3252">
        <v>42248</v>
      </c>
      <c r="CQ3" s="3252">
        <v>42278</v>
      </c>
      <c r="CR3" s="3252">
        <v>42309</v>
      </c>
      <c r="CS3" s="3252">
        <v>42339</v>
      </c>
      <c r="CT3" s="3252">
        <v>42370</v>
      </c>
      <c r="CU3" s="3252">
        <v>42401</v>
      </c>
      <c r="CV3" s="3252">
        <v>42430</v>
      </c>
      <c r="CW3" s="3252">
        <v>42461</v>
      </c>
      <c r="CX3" s="3252">
        <v>42491</v>
      </c>
      <c r="CY3" s="3252">
        <v>42522</v>
      </c>
      <c r="CZ3" s="3252">
        <v>42552</v>
      </c>
      <c r="DA3" s="3252">
        <v>42583</v>
      </c>
      <c r="DB3" s="3252">
        <v>42614</v>
      </c>
      <c r="DC3" s="3252">
        <v>42644</v>
      </c>
      <c r="DD3" s="3252">
        <v>42675</v>
      </c>
      <c r="DE3" s="3252">
        <v>42705</v>
      </c>
      <c r="DF3" s="3252">
        <v>42736</v>
      </c>
      <c r="DG3" s="3252">
        <v>42767</v>
      </c>
      <c r="DH3" s="3252">
        <v>42795</v>
      </c>
      <c r="DI3" s="3252">
        <v>42826</v>
      </c>
      <c r="DJ3" s="3252">
        <v>42856</v>
      </c>
      <c r="DK3" s="3252">
        <v>42887</v>
      </c>
      <c r="DL3" s="3252">
        <v>42917</v>
      </c>
      <c r="DM3" s="3252">
        <v>42948</v>
      </c>
      <c r="DN3" s="3252">
        <v>42979</v>
      </c>
      <c r="DO3" s="3252">
        <v>43009</v>
      </c>
      <c r="DP3" s="3252">
        <v>43040</v>
      </c>
      <c r="DQ3" s="3252">
        <v>43070</v>
      </c>
      <c r="DR3" s="3252">
        <v>43101</v>
      </c>
      <c r="DS3" s="3252">
        <v>43132</v>
      </c>
      <c r="DT3" s="3252">
        <v>43160</v>
      </c>
      <c r="DU3" s="3252">
        <v>43191</v>
      </c>
      <c r="DV3" s="3252">
        <v>43221</v>
      </c>
      <c r="DW3" s="3252">
        <v>43252</v>
      </c>
      <c r="DX3" s="3252">
        <v>43282</v>
      </c>
      <c r="DY3" s="3252">
        <v>43313</v>
      </c>
      <c r="DZ3" s="3252">
        <v>43344</v>
      </c>
      <c r="EA3" s="3252">
        <v>43374</v>
      </c>
      <c r="EB3" s="3252">
        <v>43405</v>
      </c>
      <c r="EC3" s="3252">
        <v>43435</v>
      </c>
      <c r="ED3" s="3252">
        <v>43466</v>
      </c>
      <c r="EE3" s="3252">
        <v>43497</v>
      </c>
      <c r="EF3" s="3252">
        <v>43525</v>
      </c>
      <c r="EG3" s="3252">
        <v>43556</v>
      </c>
      <c r="EH3" s="3252">
        <v>43586</v>
      </c>
      <c r="EI3" s="3252">
        <v>43617</v>
      </c>
      <c r="EJ3" s="3252">
        <v>43647</v>
      </c>
      <c r="EK3" s="3252">
        <v>43678</v>
      </c>
      <c r="EL3" s="3252">
        <v>43709</v>
      </c>
    </row>
    <row r="4" spans="1:142" s="884" customFormat="1" ht="20.100000000000001" customHeight="1">
      <c r="A4" s="3253"/>
      <c r="B4" s="3254"/>
      <c r="C4" s="3255"/>
      <c r="D4" s="3255"/>
      <c r="E4" s="3255"/>
      <c r="F4" s="3255"/>
      <c r="G4" s="3255"/>
      <c r="H4" s="3255"/>
      <c r="I4" s="3255"/>
      <c r="J4" s="3255"/>
      <c r="K4" s="3255"/>
      <c r="L4" s="3255"/>
      <c r="M4" s="3255"/>
      <c r="N4" s="3255"/>
      <c r="O4" s="3255"/>
      <c r="P4" s="3255"/>
      <c r="Q4" s="3255"/>
      <c r="R4" s="3255"/>
      <c r="S4" s="3255"/>
      <c r="T4" s="3255"/>
      <c r="U4" s="3255"/>
      <c r="V4" s="3255"/>
      <c r="W4" s="3255"/>
      <c r="X4" s="3255"/>
      <c r="Y4" s="3256"/>
      <c r="Z4" s="3257"/>
      <c r="AA4" s="3255"/>
      <c r="AB4" s="3255"/>
      <c r="AC4" s="3255"/>
      <c r="AD4" s="3255"/>
      <c r="AE4" s="3255"/>
      <c r="AF4" s="3255"/>
      <c r="AG4" s="3255"/>
      <c r="AH4" s="3255"/>
      <c r="AI4" s="3255"/>
      <c r="AJ4" s="3255"/>
      <c r="AK4" s="3255"/>
      <c r="AL4" s="3255"/>
      <c r="AM4" s="3255"/>
      <c r="AN4" s="3255"/>
      <c r="AO4" s="3255"/>
      <c r="AP4" s="3255"/>
      <c r="AQ4" s="3255"/>
      <c r="AR4" s="3255"/>
      <c r="AS4" s="3255"/>
      <c r="AT4" s="3255"/>
      <c r="AU4" s="3255"/>
      <c r="AV4" s="3255"/>
      <c r="AW4" s="3256"/>
      <c r="AX4" s="3257"/>
      <c r="AY4" s="3255"/>
      <c r="AZ4" s="3255"/>
      <c r="BA4" s="3255"/>
      <c r="BB4" s="3255"/>
      <c r="BC4" s="3258"/>
      <c r="BD4" s="3255"/>
      <c r="BE4" s="3255"/>
      <c r="BF4" s="3255"/>
      <c r="BG4" s="3259"/>
      <c r="BH4" s="3260"/>
      <c r="BI4" s="3261"/>
      <c r="BJ4" s="3261"/>
      <c r="BK4" s="3261"/>
      <c r="BL4" s="3261"/>
      <c r="BM4" s="3261"/>
      <c r="BN4" s="3261"/>
      <c r="BO4" s="3261"/>
      <c r="BP4" s="3261"/>
      <c r="BQ4" s="3261"/>
      <c r="BR4" s="3262"/>
      <c r="BS4" s="3259"/>
      <c r="BT4" s="3259"/>
      <c r="BU4" s="3263"/>
      <c r="BV4" s="3264"/>
      <c r="BW4" s="3259"/>
      <c r="BX4" s="3260"/>
      <c r="BY4" s="3261"/>
      <c r="BZ4" s="3259"/>
      <c r="CA4" s="3261"/>
      <c r="CB4" s="3259"/>
      <c r="CC4" s="3261"/>
      <c r="CD4" s="3259"/>
      <c r="CE4" s="3261"/>
      <c r="CF4" s="3259"/>
      <c r="CG4" s="3261"/>
      <c r="CH4" s="3259"/>
      <c r="CI4" s="3259"/>
      <c r="CJ4" s="3259"/>
      <c r="CK4" s="3264"/>
      <c r="CL4" s="3259"/>
      <c r="CM4" s="3259"/>
      <c r="CN4" s="3264"/>
      <c r="CO4" s="3259"/>
      <c r="CP4" s="3260"/>
      <c r="CQ4" s="3260"/>
      <c r="CR4" s="3260"/>
      <c r="CS4" s="3260"/>
      <c r="CT4" s="3260"/>
      <c r="CU4" s="3260"/>
      <c r="CV4" s="3260"/>
      <c r="CW4" s="3260"/>
      <c r="CX4" s="3260"/>
      <c r="CY4" s="3260"/>
      <c r="CZ4" s="3260"/>
      <c r="DA4" s="3260"/>
      <c r="DB4" s="3260"/>
      <c r="DC4" s="3260"/>
      <c r="DD4" s="3260"/>
      <c r="DE4" s="3260"/>
      <c r="DF4" s="3260"/>
      <c r="DG4" s="3260"/>
      <c r="DH4" s="3260"/>
      <c r="DI4" s="3260"/>
      <c r="DJ4" s="3260"/>
      <c r="DK4" s="3260"/>
      <c r="DL4" s="3260"/>
      <c r="DM4" s="3260"/>
      <c r="DN4" s="3260"/>
      <c r="DO4" s="3260"/>
      <c r="DP4" s="3260"/>
      <c r="DQ4" s="3260"/>
      <c r="DR4" s="3260"/>
      <c r="DS4" s="3260"/>
      <c r="DT4" s="3260"/>
      <c r="DU4" s="3260"/>
      <c r="DV4" s="3260"/>
      <c r="DW4" s="3260"/>
      <c r="DX4" s="3260"/>
      <c r="DY4" s="3260"/>
      <c r="DZ4" s="3260"/>
      <c r="EA4" s="3260"/>
      <c r="EB4" s="3260"/>
      <c r="EC4" s="3260"/>
      <c r="ED4" s="3260"/>
      <c r="EE4" s="3260"/>
      <c r="EF4" s="3260"/>
      <c r="EG4" s="3260"/>
      <c r="EH4" s="3260"/>
      <c r="EI4" s="3260"/>
      <c r="EJ4" s="3260"/>
      <c r="EK4" s="3260"/>
      <c r="EL4" s="3260"/>
    </row>
    <row r="5" spans="1:142" s="2282" customFormat="1" ht="20.100000000000001" customHeight="1">
      <c r="A5" s="3108" t="s">
        <v>2426</v>
      </c>
      <c r="B5" s="3265">
        <v>1976.3585027300001</v>
      </c>
      <c r="C5" s="3266">
        <v>1894.1787399</v>
      </c>
      <c r="D5" s="3266">
        <v>1568.3624761600001</v>
      </c>
      <c r="E5" s="3266">
        <v>2355.75564136</v>
      </c>
      <c r="F5" s="3266">
        <v>2846.1839038499998</v>
      </c>
      <c r="G5" s="3266">
        <v>2136.6785159599999</v>
      </c>
      <c r="H5" s="3266">
        <v>2947.7536067699998</v>
      </c>
      <c r="I5" s="3266">
        <v>2490.0602212100002</v>
      </c>
      <c r="J5" s="3266">
        <v>2083.51474465</v>
      </c>
      <c r="K5" s="3266">
        <v>3628.6804227399998</v>
      </c>
      <c r="L5" s="3266">
        <v>2621.8907754400002</v>
      </c>
      <c r="M5" s="3266">
        <v>3599.3756059299999</v>
      </c>
      <c r="N5" s="3266">
        <v>3463.1719516100002</v>
      </c>
      <c r="O5" s="3266">
        <v>2841.5024311400002</v>
      </c>
      <c r="P5" s="3266">
        <v>2443.31779671</v>
      </c>
      <c r="Q5" s="3266">
        <v>1568.9935657000001</v>
      </c>
      <c r="R5" s="3266">
        <v>1982.1243757</v>
      </c>
      <c r="S5" s="3266">
        <v>1533.75817519</v>
      </c>
      <c r="T5" s="3266">
        <v>2073.60836053</v>
      </c>
      <c r="U5" s="3266">
        <v>1267.0713143</v>
      </c>
      <c r="V5" s="3266">
        <v>1518.60956526</v>
      </c>
      <c r="W5" s="3266">
        <v>1529.90435372</v>
      </c>
      <c r="X5" s="3266">
        <v>1873.0329763499999</v>
      </c>
      <c r="Y5" s="3267">
        <v>1796.8567740000001</v>
      </c>
      <c r="Z5" s="3268">
        <v>1794.5828079100002</v>
      </c>
      <c r="AA5" s="3266">
        <v>1555.7379555299999</v>
      </c>
      <c r="AB5" s="3266">
        <v>2064.6328469999999</v>
      </c>
      <c r="AC5" s="3266">
        <v>1893.8300416500001</v>
      </c>
      <c r="AD5" s="3266">
        <v>1999.3310438699998</v>
      </c>
      <c r="AE5" s="3266">
        <v>2060.4814148199998</v>
      </c>
      <c r="AF5" s="3266">
        <v>2072.0173181</v>
      </c>
      <c r="AG5" s="3266">
        <v>1876.39703224</v>
      </c>
      <c r="AH5" s="3266">
        <v>2815.7189400799998</v>
      </c>
      <c r="AI5" s="3266">
        <v>2221.8797035500002</v>
      </c>
      <c r="AJ5" s="3266">
        <v>1911.0289284300002</v>
      </c>
      <c r="AK5" s="3266">
        <v>2077.7862912599999</v>
      </c>
      <c r="AL5" s="3266">
        <v>2271.2493306700007</v>
      </c>
      <c r="AM5" s="3266">
        <v>1393.64970279</v>
      </c>
      <c r="AN5" s="3266">
        <v>2213.5775574499999</v>
      </c>
      <c r="AO5" s="3266">
        <v>2758.20633937</v>
      </c>
      <c r="AP5" s="3266">
        <v>2473.7324102199996</v>
      </c>
      <c r="AQ5" s="3266">
        <v>2679.3517164999998</v>
      </c>
      <c r="AR5" s="3266">
        <v>2725.2571750300003</v>
      </c>
      <c r="AS5" s="3266">
        <v>3337.7045477199999</v>
      </c>
      <c r="AT5" s="3266">
        <v>4256.5249180300007</v>
      </c>
      <c r="AU5" s="3266">
        <v>2948.4911236200001</v>
      </c>
      <c r="AV5" s="3266">
        <v>2157.14767411</v>
      </c>
      <c r="AW5" s="3267">
        <v>2697.86100971</v>
      </c>
      <c r="AX5" s="3268">
        <v>2254.7447722399997</v>
      </c>
      <c r="AY5" s="3266">
        <v>3171.8391081599998</v>
      </c>
      <c r="AZ5" s="3266">
        <v>2705.9452818799996</v>
      </c>
      <c r="BA5" s="3266">
        <v>2374.6429658800002</v>
      </c>
      <c r="BB5" s="3266">
        <v>2397.3991712500001</v>
      </c>
      <c r="BC5" s="3269">
        <v>2991.0908837800007</v>
      </c>
      <c r="BD5" s="3266">
        <v>2134.9328963199996</v>
      </c>
      <c r="BE5" s="3266">
        <v>2202.13298588</v>
      </c>
      <c r="BF5" s="3266">
        <v>1906.8692764299999</v>
      </c>
      <c r="BG5" s="3266">
        <v>2137.8593237100004</v>
      </c>
      <c r="BH5" s="3269">
        <v>2096.5664857199999</v>
      </c>
      <c r="BI5" s="3266">
        <v>2182.6501648899998</v>
      </c>
      <c r="BJ5" s="3266">
        <v>2423.0414589400002</v>
      </c>
      <c r="BK5" s="3266">
        <v>2151.99229999</v>
      </c>
      <c r="BL5" s="3266">
        <v>2054.62040454</v>
      </c>
      <c r="BM5" s="3266">
        <v>2626.7724503000004</v>
      </c>
      <c r="BN5" s="3266">
        <v>2528.4339015999999</v>
      </c>
      <c r="BO5" s="3266">
        <v>2475.2632419299998</v>
      </c>
      <c r="BP5" s="3266">
        <v>3197.4394392300001</v>
      </c>
      <c r="BQ5" s="3266">
        <v>1610.7670504499999</v>
      </c>
      <c r="BR5" s="3266">
        <v>2241.7863606700002</v>
      </c>
      <c r="BS5" s="3266">
        <v>2120.0434138599999</v>
      </c>
      <c r="BT5" s="3266">
        <v>2430.7179718499997</v>
      </c>
      <c r="BU5" s="3267">
        <v>2238.1938020399998</v>
      </c>
      <c r="BV5" s="3270">
        <v>2967.0328473599998</v>
      </c>
      <c r="BW5" s="3266">
        <v>2821.4466049799998</v>
      </c>
      <c r="BX5" s="3269">
        <v>3069.61930975</v>
      </c>
      <c r="BY5" s="3266">
        <v>2595.2443813700002</v>
      </c>
      <c r="BZ5" s="3266">
        <v>2549.84635867</v>
      </c>
      <c r="CA5" s="3266">
        <v>2627.8236683</v>
      </c>
      <c r="CB5" s="3266">
        <v>2542.6614729600001</v>
      </c>
      <c r="CC5" s="3266">
        <v>3102.79105686</v>
      </c>
      <c r="CD5" s="3266">
        <v>2925.6928447099999</v>
      </c>
      <c r="CE5" s="3266">
        <v>3339.6682278200001</v>
      </c>
      <c r="CF5" s="3266">
        <v>3266.6943935300001</v>
      </c>
      <c r="CG5" s="3266">
        <v>2393.46876406</v>
      </c>
      <c r="CH5" s="3266">
        <v>3173.47</v>
      </c>
      <c r="CI5" s="3266">
        <v>3237.55</v>
      </c>
      <c r="CJ5" s="3266">
        <v>2017.04</v>
      </c>
      <c r="CK5" s="3270">
        <v>1985.8580745200002</v>
      </c>
      <c r="CL5" s="3266">
        <v>2363.9107611300001</v>
      </c>
      <c r="CM5" s="3266">
        <v>2437.7462360599998</v>
      </c>
      <c r="CN5" s="3270">
        <v>2437.7462360599998</v>
      </c>
      <c r="CO5" s="3266">
        <v>1791.82756597</v>
      </c>
      <c r="CP5" s="3269">
        <v>1264.39662735</v>
      </c>
      <c r="CQ5" s="3269">
        <v>1501.8109161800003</v>
      </c>
      <c r="CR5" s="3269">
        <v>1998.3114732200004</v>
      </c>
      <c r="CS5" s="3269">
        <v>1538.5601637700001</v>
      </c>
      <c r="CT5" s="3269">
        <v>1679.8543227</v>
      </c>
      <c r="CU5" s="3269">
        <v>1075.98264986</v>
      </c>
      <c r="CV5" s="3269">
        <v>1536.8988697100001</v>
      </c>
      <c r="CW5" s="3269">
        <v>1162.88573034</v>
      </c>
      <c r="CX5" s="3269">
        <v>826.93971902999999</v>
      </c>
      <c r="CY5" s="3269">
        <v>2604.9730575900003</v>
      </c>
      <c r="CZ5" s="3269">
        <v>1701.77</v>
      </c>
      <c r="DA5" s="3269">
        <v>1584.78</v>
      </c>
      <c r="DB5" s="3269">
        <v>1601.93</v>
      </c>
      <c r="DC5" s="3269">
        <v>854.44791552999993</v>
      </c>
      <c r="DD5" s="3269">
        <v>1531.3222604499997</v>
      </c>
      <c r="DE5" s="3269">
        <v>1340.8135767799999</v>
      </c>
      <c r="DF5" s="3269">
        <v>606.56603652000001</v>
      </c>
      <c r="DG5" s="3269">
        <v>1086.03</v>
      </c>
      <c r="DH5" s="3269">
        <v>1436.8384006400004</v>
      </c>
      <c r="DI5" s="3269">
        <v>1200.0988776599997</v>
      </c>
      <c r="DJ5" s="3269">
        <v>1896.6</v>
      </c>
      <c r="DK5" s="3269">
        <v>1138.8649081199999</v>
      </c>
      <c r="DL5" s="3269">
        <v>1495.4450468100001</v>
      </c>
      <c r="DM5" s="3269">
        <v>1253.1279924100002</v>
      </c>
      <c r="DN5" s="3269">
        <v>930.42448268999999</v>
      </c>
      <c r="DO5" s="3269">
        <v>1544.5043989999999</v>
      </c>
      <c r="DP5" s="3269">
        <v>1237.5281318599998</v>
      </c>
      <c r="DQ5" s="3269">
        <v>1335.4864468800001</v>
      </c>
      <c r="DR5" s="3269">
        <v>1306.83937298</v>
      </c>
      <c r="DS5" s="3269">
        <v>1227.8230153099998</v>
      </c>
      <c r="DT5" s="3269">
        <v>1300.4072089199999</v>
      </c>
      <c r="DU5" s="3269">
        <v>991.71796949999998</v>
      </c>
      <c r="DV5" s="3269">
        <v>1442.34252646</v>
      </c>
      <c r="DW5" s="3269">
        <v>1323.7587465500003</v>
      </c>
      <c r="DX5" s="3269">
        <v>1527.2763077699999</v>
      </c>
      <c r="DY5" s="3269">
        <v>1414.7015893799999</v>
      </c>
      <c r="DZ5" s="3269">
        <v>1296.3497682099999</v>
      </c>
      <c r="EA5" s="3269">
        <v>1369.5543333399999</v>
      </c>
      <c r="EB5" s="3269">
        <v>1174.6211419800002</v>
      </c>
      <c r="EC5" s="3269">
        <v>1497.6279685999996</v>
      </c>
      <c r="ED5" s="3269">
        <v>1275.3382394800003</v>
      </c>
      <c r="EE5" s="3269">
        <v>776.02964255999996</v>
      </c>
      <c r="EF5" s="3269">
        <v>1310.8066659400001</v>
      </c>
      <c r="EG5" s="3269">
        <v>1290.1122416799999</v>
      </c>
      <c r="EH5" s="3269">
        <v>1328.9077226500001</v>
      </c>
      <c r="EI5" s="3269">
        <v>1058.65863412</v>
      </c>
      <c r="EJ5" s="3269">
        <v>1502.5505178799999</v>
      </c>
      <c r="EK5" s="3269">
        <v>1265.70538328</v>
      </c>
      <c r="EL5" s="3269">
        <v>1363.9870662299998</v>
      </c>
    </row>
    <row r="6" spans="1:142" s="2282" customFormat="1" ht="20.100000000000001" customHeight="1">
      <c r="A6" s="3108"/>
      <c r="B6" s="3271"/>
      <c r="C6" s="1248"/>
      <c r="D6" s="1248"/>
      <c r="E6" s="1248"/>
      <c r="F6" s="1248"/>
      <c r="G6" s="1248"/>
      <c r="H6" s="1248"/>
      <c r="I6" s="1248"/>
      <c r="J6" s="1248"/>
      <c r="K6" s="1248"/>
      <c r="L6" s="1248"/>
      <c r="M6" s="1248"/>
      <c r="N6" s="1248"/>
      <c r="O6" s="1248"/>
      <c r="P6" s="1248"/>
      <c r="Q6" s="1248"/>
      <c r="R6" s="1248"/>
      <c r="S6" s="1248"/>
      <c r="T6" s="1248"/>
      <c r="U6" s="1248"/>
      <c r="V6" s="1248"/>
      <c r="W6" s="1248"/>
      <c r="X6" s="1248"/>
      <c r="Y6" s="1250"/>
      <c r="Z6" s="1249"/>
      <c r="AA6" s="1248"/>
      <c r="AB6" s="1248"/>
      <c r="AC6" s="1248"/>
      <c r="AD6" s="1248"/>
      <c r="AE6" s="1248"/>
      <c r="AF6" s="1248"/>
      <c r="AG6" s="1248"/>
      <c r="AH6" s="1248"/>
      <c r="AI6" s="1248"/>
      <c r="AJ6" s="1248"/>
      <c r="AK6" s="1248"/>
      <c r="AL6" s="1248"/>
      <c r="AM6" s="1248"/>
      <c r="AN6" s="1248"/>
      <c r="AO6" s="1248"/>
      <c r="AP6" s="1248"/>
      <c r="AQ6" s="1248"/>
      <c r="AR6" s="1248"/>
      <c r="AS6" s="1248"/>
      <c r="AT6" s="1248"/>
      <c r="AU6" s="1248"/>
      <c r="AV6" s="1248"/>
      <c r="AW6" s="1250"/>
      <c r="AX6" s="1249"/>
      <c r="AY6" s="1248"/>
      <c r="AZ6" s="1248"/>
      <c r="BA6" s="1248"/>
      <c r="BB6" s="1248"/>
      <c r="BC6" s="3272"/>
      <c r="BD6" s="1248"/>
      <c r="BE6" s="1248"/>
      <c r="BF6" s="1248"/>
      <c r="BG6" s="2280"/>
      <c r="BH6" s="3269"/>
      <c r="BI6" s="3266"/>
      <c r="BJ6" s="2285"/>
      <c r="BK6" s="2285"/>
      <c r="BL6" s="2285"/>
      <c r="BM6" s="2285"/>
      <c r="BN6" s="2285"/>
      <c r="BO6" s="2285"/>
      <c r="BP6" s="2285"/>
      <c r="BQ6" s="2285"/>
      <c r="BR6" s="2285"/>
      <c r="BS6" s="2285"/>
      <c r="BT6" s="2285"/>
      <c r="BU6" s="2319"/>
      <c r="BV6" s="3270"/>
      <c r="BW6" s="3266"/>
      <c r="BX6" s="3269"/>
      <c r="BY6" s="3266"/>
      <c r="BZ6" s="3266"/>
      <c r="CA6" s="3266"/>
      <c r="CB6" s="3266"/>
      <c r="CC6" s="3266"/>
      <c r="CD6" s="3266"/>
      <c r="CE6" s="3266"/>
      <c r="CF6" s="3266"/>
      <c r="CG6" s="3266"/>
      <c r="CH6" s="3266"/>
      <c r="CI6" s="3266"/>
      <c r="CJ6" s="3266"/>
      <c r="CK6" s="3270"/>
      <c r="CL6" s="3266"/>
      <c r="CM6" s="3266"/>
      <c r="CN6" s="3270"/>
      <c r="CO6" s="3266"/>
      <c r="CP6" s="3269"/>
      <c r="CQ6" s="3269"/>
      <c r="CR6" s="3269"/>
      <c r="CS6" s="3269"/>
      <c r="CT6" s="3269"/>
      <c r="CU6" s="3269"/>
      <c r="CV6" s="3269"/>
      <c r="CW6" s="3269"/>
      <c r="CX6" s="3269"/>
      <c r="CY6" s="3269"/>
      <c r="CZ6" s="3269"/>
      <c r="DA6" s="3269"/>
      <c r="DB6" s="3269"/>
      <c r="DC6" s="3269"/>
      <c r="DD6" s="3269"/>
      <c r="DE6" s="3269"/>
      <c r="DF6" s="3269"/>
      <c r="DG6" s="3269"/>
      <c r="DH6" s="3269"/>
      <c r="DI6" s="3269"/>
      <c r="DJ6" s="3269"/>
      <c r="DK6" s="3269"/>
      <c r="DL6" s="3269"/>
      <c r="DM6" s="3269"/>
      <c r="DN6" s="3269"/>
      <c r="DO6" s="3269"/>
      <c r="DP6" s="3269"/>
      <c r="DQ6" s="3269"/>
      <c r="DR6" s="3269"/>
      <c r="DS6" s="3269"/>
      <c r="DT6" s="3269"/>
      <c r="DU6" s="3269"/>
      <c r="DV6" s="3269"/>
      <c r="DW6" s="3269"/>
      <c r="DX6" s="3269"/>
      <c r="DY6" s="3269"/>
      <c r="DZ6" s="3269"/>
      <c r="EA6" s="3269"/>
      <c r="EB6" s="3269"/>
      <c r="EC6" s="3269"/>
      <c r="ED6" s="3269"/>
      <c r="EE6" s="3269"/>
      <c r="EF6" s="3269"/>
      <c r="EG6" s="3269"/>
      <c r="EH6" s="3269"/>
      <c r="EI6" s="3269"/>
      <c r="EJ6" s="3269"/>
      <c r="EK6" s="3269"/>
      <c r="EL6" s="3269"/>
    </row>
    <row r="7" spans="1:142" ht="20.100000000000001" customHeight="1">
      <c r="A7" s="3202" t="s">
        <v>2427</v>
      </c>
      <c r="B7" s="3271">
        <v>1001.4464779800001</v>
      </c>
      <c r="C7" s="1248">
        <v>702.09789191999994</v>
      </c>
      <c r="D7" s="1248">
        <v>668.98994052000012</v>
      </c>
      <c r="E7" s="1248">
        <v>803.95539927999994</v>
      </c>
      <c r="F7" s="1248">
        <v>1683.3886395299999</v>
      </c>
      <c r="G7" s="1248">
        <v>702.50248025999997</v>
      </c>
      <c r="H7" s="1248">
        <v>842.08488005999993</v>
      </c>
      <c r="I7" s="1248">
        <v>759.51732349999997</v>
      </c>
      <c r="J7" s="1248">
        <v>570.78485563000004</v>
      </c>
      <c r="K7" s="1248">
        <v>1113.4423408499999</v>
      </c>
      <c r="L7" s="1248">
        <v>764.74328379999997</v>
      </c>
      <c r="M7" s="1248">
        <v>939.55238178000002</v>
      </c>
      <c r="N7" s="1248">
        <v>954.89451758000007</v>
      </c>
      <c r="O7" s="1248">
        <v>1032.6673837400001</v>
      </c>
      <c r="P7" s="1248">
        <v>859.2751624</v>
      </c>
      <c r="Q7" s="1248">
        <v>560.32013502999996</v>
      </c>
      <c r="R7" s="1248">
        <v>657.60023762000003</v>
      </c>
      <c r="S7" s="1248">
        <v>439.04912631999997</v>
      </c>
      <c r="T7" s="1248">
        <v>596.08832417999997</v>
      </c>
      <c r="U7" s="1248">
        <v>282.55442419000008</v>
      </c>
      <c r="V7" s="1248">
        <v>440.52170127999995</v>
      </c>
      <c r="W7" s="1248">
        <v>382.98343024000002</v>
      </c>
      <c r="X7" s="1248">
        <v>566.80996076999998</v>
      </c>
      <c r="Y7" s="1250">
        <v>518.99805953999999</v>
      </c>
      <c r="Z7" s="1249">
        <v>458.32361163000002</v>
      </c>
      <c r="AA7" s="1248">
        <v>363.68572302999996</v>
      </c>
      <c r="AB7" s="1248">
        <v>503.94265954000002</v>
      </c>
      <c r="AC7" s="1248">
        <v>435.10663481</v>
      </c>
      <c r="AD7" s="1248">
        <v>413.77130908999999</v>
      </c>
      <c r="AE7" s="1248">
        <v>583.16363072000001</v>
      </c>
      <c r="AF7" s="1248">
        <v>518.10181660000001</v>
      </c>
      <c r="AG7" s="1248">
        <v>484.945626</v>
      </c>
      <c r="AH7" s="1248">
        <v>683.90663174999997</v>
      </c>
      <c r="AI7" s="1248">
        <v>698.16814427999998</v>
      </c>
      <c r="AJ7" s="1248">
        <v>539.4919486</v>
      </c>
      <c r="AK7" s="1248">
        <v>619.67082119000008</v>
      </c>
      <c r="AL7" s="1248">
        <v>599.01170336999996</v>
      </c>
      <c r="AM7" s="1248">
        <v>367.81488775000003</v>
      </c>
      <c r="AN7" s="1248">
        <v>572.61070112000004</v>
      </c>
      <c r="AO7" s="1248">
        <v>597.81994477000001</v>
      </c>
      <c r="AP7" s="1248">
        <v>603.81059157000004</v>
      </c>
      <c r="AQ7" s="1248">
        <v>646.37771527999996</v>
      </c>
      <c r="AR7" s="1248">
        <v>543.83042111999998</v>
      </c>
      <c r="AS7" s="1248">
        <v>790.14792382000007</v>
      </c>
      <c r="AT7" s="1248">
        <v>667.40329683000004</v>
      </c>
      <c r="AU7" s="1248">
        <v>807.22784376999994</v>
      </c>
      <c r="AV7" s="1248">
        <v>662.36351349000006</v>
      </c>
      <c r="AW7" s="1250">
        <v>728.47409684000002</v>
      </c>
      <c r="AX7" s="1249">
        <v>521.34606868000003</v>
      </c>
      <c r="AY7" s="1248">
        <v>921.78216485999997</v>
      </c>
      <c r="AZ7" s="1248">
        <v>621.60970570000006</v>
      </c>
      <c r="BA7" s="1248">
        <v>552.64256649000004</v>
      </c>
      <c r="BB7" s="1248">
        <v>610.66542127999992</v>
      </c>
      <c r="BC7" s="3272">
        <v>788.30160970000009</v>
      </c>
      <c r="BD7" s="1248">
        <v>555.37865614999998</v>
      </c>
      <c r="BE7" s="1248">
        <v>639.37446115</v>
      </c>
      <c r="BF7" s="1248">
        <v>517.77141197000003</v>
      </c>
      <c r="BG7" s="1248">
        <v>568.58333646000006</v>
      </c>
      <c r="BH7" s="3272">
        <v>657.92402140000002</v>
      </c>
      <c r="BI7" s="1248">
        <v>592.27659777999997</v>
      </c>
      <c r="BJ7" s="1248">
        <v>573.34386141999994</v>
      </c>
      <c r="BK7" s="2285">
        <v>604.86951004999992</v>
      </c>
      <c r="BL7" s="2285">
        <v>672.54528712000001</v>
      </c>
      <c r="BM7" s="2285">
        <v>722.47272573999999</v>
      </c>
      <c r="BN7" s="2285">
        <v>712.27006403999997</v>
      </c>
      <c r="BO7" s="2285">
        <v>702.51086662</v>
      </c>
      <c r="BP7" s="2285">
        <v>1019.60210923</v>
      </c>
      <c r="BQ7" s="2285">
        <v>524.45926716000008</v>
      </c>
      <c r="BR7" s="2285">
        <v>709.47319358000004</v>
      </c>
      <c r="BS7" s="2285">
        <v>707.37713452000003</v>
      </c>
      <c r="BT7" s="2285">
        <v>711.98279036999998</v>
      </c>
      <c r="BU7" s="2319">
        <v>786.47878217999994</v>
      </c>
      <c r="BV7" s="3273">
        <v>809.57924864999995</v>
      </c>
      <c r="BW7" s="1248">
        <v>732.33085172000006</v>
      </c>
      <c r="BX7" s="3272">
        <v>859.20763748000002</v>
      </c>
      <c r="BY7" s="1248">
        <v>793.57191935000003</v>
      </c>
      <c r="BZ7" s="1248">
        <v>712.03318389999993</v>
      </c>
      <c r="CA7" s="1248">
        <v>754.92137094000009</v>
      </c>
      <c r="CB7" s="1248">
        <v>691.51570541000001</v>
      </c>
      <c r="CC7" s="1248">
        <v>823.02135934</v>
      </c>
      <c r="CD7" s="1248">
        <v>910.07766802000003</v>
      </c>
      <c r="CE7" s="1248">
        <v>1021.1207494</v>
      </c>
      <c r="CF7" s="1248">
        <v>1106.4005855099999</v>
      </c>
      <c r="CG7" s="1248">
        <v>941.54679712999996</v>
      </c>
      <c r="CH7" s="1248">
        <v>836.49</v>
      </c>
      <c r="CI7" s="1248">
        <v>1047.8599999999999</v>
      </c>
      <c r="CJ7" s="1248">
        <v>592.9</v>
      </c>
      <c r="CK7" s="3273">
        <v>632.61401833000002</v>
      </c>
      <c r="CL7" s="1248">
        <v>662.30517012999996</v>
      </c>
      <c r="CM7" s="1248">
        <v>720.98231672999998</v>
      </c>
      <c r="CN7" s="3273">
        <v>720.98231672999998</v>
      </c>
      <c r="CO7" s="1248">
        <v>561.40681360000008</v>
      </c>
      <c r="CP7" s="3272">
        <v>439.41332108999995</v>
      </c>
      <c r="CQ7" s="3272">
        <v>639.92218346000004</v>
      </c>
      <c r="CR7" s="3272">
        <v>651.92824710000002</v>
      </c>
      <c r="CS7" s="3272">
        <v>553.70015608000006</v>
      </c>
      <c r="CT7" s="3272">
        <v>585.56961364999995</v>
      </c>
      <c r="CU7" s="3272">
        <v>403.85787703</v>
      </c>
      <c r="CV7" s="3272">
        <v>495.89345357000002</v>
      </c>
      <c r="CW7" s="3272">
        <v>413.89157986000004</v>
      </c>
      <c r="CX7" s="3272">
        <v>310.70421069999998</v>
      </c>
      <c r="CY7" s="3272">
        <v>762.16826841</v>
      </c>
      <c r="CZ7" s="3272">
        <v>663.03</v>
      </c>
      <c r="DA7" s="3272">
        <v>409.49</v>
      </c>
      <c r="DB7" s="3272">
        <v>523.01</v>
      </c>
      <c r="DC7" s="3272">
        <v>308.98828820999995</v>
      </c>
      <c r="DD7" s="3272">
        <v>538.29565372000002</v>
      </c>
      <c r="DE7" s="3272">
        <v>601.18677439999999</v>
      </c>
      <c r="DF7" s="3272">
        <v>316.17096506000001</v>
      </c>
      <c r="DG7" s="3272">
        <v>460.66</v>
      </c>
      <c r="DH7" s="3272">
        <v>539.05658496000001</v>
      </c>
      <c r="DI7" s="3272">
        <v>573.67661567999994</v>
      </c>
      <c r="DJ7" s="3272">
        <v>868.06</v>
      </c>
      <c r="DK7" s="3272">
        <v>508.45426682999999</v>
      </c>
      <c r="DL7" s="3272">
        <v>616.98717798000007</v>
      </c>
      <c r="DM7" s="3272">
        <v>546.97498145000009</v>
      </c>
      <c r="DN7" s="3272">
        <v>510.57989681999999</v>
      </c>
      <c r="DO7" s="3272">
        <v>819.92191188999993</v>
      </c>
      <c r="DP7" s="3272">
        <v>647.40203853999992</v>
      </c>
      <c r="DQ7" s="3272">
        <v>564.18498641999997</v>
      </c>
      <c r="DR7" s="3272">
        <v>565.67500217999998</v>
      </c>
      <c r="DS7" s="3272">
        <v>508.24623635</v>
      </c>
      <c r="DT7" s="3272">
        <v>569.96007259999999</v>
      </c>
      <c r="DU7" s="3272">
        <v>442.92962011999998</v>
      </c>
      <c r="DV7" s="3272">
        <v>629.02647401000002</v>
      </c>
      <c r="DW7" s="3272">
        <v>608.11661745000004</v>
      </c>
      <c r="DX7" s="3272">
        <v>706.71157948999996</v>
      </c>
      <c r="DY7" s="3272">
        <v>696.87122522000004</v>
      </c>
      <c r="DZ7" s="3272">
        <v>645.32870490999994</v>
      </c>
      <c r="EA7" s="3272">
        <v>675.38736212000003</v>
      </c>
      <c r="EB7" s="3272">
        <v>533.08870981999996</v>
      </c>
      <c r="EC7" s="3272">
        <v>658.38236374999997</v>
      </c>
      <c r="ED7" s="3272">
        <v>585.12087985000005</v>
      </c>
      <c r="EE7" s="3272">
        <v>335.53868692999998</v>
      </c>
      <c r="EF7" s="3272">
        <v>569.03944913999999</v>
      </c>
      <c r="EG7" s="3272">
        <v>601.92040559999998</v>
      </c>
      <c r="EH7" s="3272">
        <v>597.99852866000003</v>
      </c>
      <c r="EI7" s="3272">
        <v>449.68468364</v>
      </c>
      <c r="EJ7" s="3272">
        <v>664.20944846999998</v>
      </c>
      <c r="EK7" s="3272">
        <v>521.95155880000004</v>
      </c>
      <c r="EL7" s="3272">
        <v>570.35141165999994</v>
      </c>
    </row>
    <row r="8" spans="1:142" ht="20.100000000000001" customHeight="1">
      <c r="A8" s="3202" t="s">
        <v>2428</v>
      </c>
      <c r="B8" s="3271">
        <v>245.10181313999999</v>
      </c>
      <c r="C8" s="1248">
        <v>217.40755177</v>
      </c>
      <c r="D8" s="1248">
        <v>173.92055066999998</v>
      </c>
      <c r="E8" s="1248">
        <v>223.13983736</v>
      </c>
      <c r="F8" s="1248">
        <v>233.64159280999999</v>
      </c>
      <c r="G8" s="1248">
        <v>272.93310587000002</v>
      </c>
      <c r="H8" s="1248">
        <v>351.30285149000002</v>
      </c>
      <c r="I8" s="1248">
        <v>367.80658013999999</v>
      </c>
      <c r="J8" s="1248">
        <v>321.28201605999999</v>
      </c>
      <c r="K8" s="1248">
        <v>448.15635911000004</v>
      </c>
      <c r="L8" s="1248">
        <v>454.51900336</v>
      </c>
      <c r="M8" s="1248">
        <v>665.28858071000002</v>
      </c>
      <c r="N8" s="1248">
        <v>378.05370816000004</v>
      </c>
      <c r="O8" s="1248">
        <v>390.34002581999999</v>
      </c>
      <c r="P8" s="1248">
        <v>266.24987702000004</v>
      </c>
      <c r="Q8" s="1248">
        <v>242.75714765999999</v>
      </c>
      <c r="R8" s="1248">
        <v>277.48222269999997</v>
      </c>
      <c r="S8" s="1248">
        <v>225.88334658000002</v>
      </c>
      <c r="T8" s="1248">
        <v>326.70596427999999</v>
      </c>
      <c r="U8" s="1248">
        <v>289.48293869000003</v>
      </c>
      <c r="V8" s="1248">
        <v>240.29265197999999</v>
      </c>
      <c r="W8" s="1248">
        <v>295.93535419</v>
      </c>
      <c r="X8" s="1248">
        <v>299.37847051</v>
      </c>
      <c r="Y8" s="1250">
        <v>273.67763198</v>
      </c>
      <c r="Z8" s="1249">
        <v>334.4441639800001</v>
      </c>
      <c r="AA8" s="1248">
        <v>197.10625941000001</v>
      </c>
      <c r="AB8" s="1248">
        <v>333.59716988999998</v>
      </c>
      <c r="AC8" s="1248">
        <v>372.38264269000001</v>
      </c>
      <c r="AD8" s="1248">
        <v>412.43966709</v>
      </c>
      <c r="AE8" s="1248">
        <v>319.14188912000003</v>
      </c>
      <c r="AF8" s="1248">
        <v>416.25540802999996</v>
      </c>
      <c r="AG8" s="1248">
        <v>358.11813992000003</v>
      </c>
      <c r="AH8" s="1248">
        <v>668.31353946000002</v>
      </c>
      <c r="AI8" s="1248">
        <v>390.06860224000002</v>
      </c>
      <c r="AJ8" s="1248">
        <v>309.87938826999999</v>
      </c>
      <c r="AK8" s="1248">
        <v>367.85345939999991</v>
      </c>
      <c r="AL8" s="1248">
        <v>351.70408019000001</v>
      </c>
      <c r="AM8" s="1248">
        <v>300.31754451999996</v>
      </c>
      <c r="AN8" s="1248">
        <v>453.87113463999998</v>
      </c>
      <c r="AO8" s="1248">
        <v>571.74786025000003</v>
      </c>
      <c r="AP8" s="1248">
        <v>304.03406882000002</v>
      </c>
      <c r="AQ8" s="1248">
        <v>458.06160699000009</v>
      </c>
      <c r="AR8" s="1248">
        <v>475.33579053</v>
      </c>
      <c r="AS8" s="1248">
        <v>614.54631527999993</v>
      </c>
      <c r="AT8" s="1248">
        <v>401.22035072000006</v>
      </c>
      <c r="AU8" s="1248">
        <v>624.37435149999999</v>
      </c>
      <c r="AV8" s="1248">
        <v>320.33243166000005</v>
      </c>
      <c r="AW8" s="1250">
        <v>374.47065101999999</v>
      </c>
      <c r="AX8" s="1249">
        <v>475.56220616000002</v>
      </c>
      <c r="AY8" s="1248">
        <v>436.68790661000003</v>
      </c>
      <c r="AZ8" s="1248">
        <v>487.79014531999997</v>
      </c>
      <c r="BA8" s="1248">
        <v>394.20416017000002</v>
      </c>
      <c r="BB8" s="1248">
        <v>542.94237551000003</v>
      </c>
      <c r="BC8" s="3272">
        <v>654.66917902</v>
      </c>
      <c r="BD8" s="1248">
        <v>389.95521110999999</v>
      </c>
      <c r="BE8" s="1248">
        <v>401.37832976999999</v>
      </c>
      <c r="BF8" s="1248">
        <v>393.40664650999997</v>
      </c>
      <c r="BG8" s="1248">
        <v>335.26240695000001</v>
      </c>
      <c r="BH8" s="3272">
        <v>391.89300320000001</v>
      </c>
      <c r="BI8" s="1248">
        <v>502.99734324999997</v>
      </c>
      <c r="BJ8" s="1248">
        <v>464.40038802999999</v>
      </c>
      <c r="BK8" s="2285">
        <v>385.46513226000002</v>
      </c>
      <c r="BL8" s="2285">
        <v>317.41814582000001</v>
      </c>
      <c r="BM8" s="2285">
        <v>458.23505458</v>
      </c>
      <c r="BN8" s="2285">
        <v>497.94227598000003</v>
      </c>
      <c r="BO8" s="2285">
        <v>579.18597680999994</v>
      </c>
      <c r="BP8" s="2285">
        <v>617.76289491</v>
      </c>
      <c r="BQ8" s="2285">
        <v>297.96610944000003</v>
      </c>
      <c r="BR8" s="2285">
        <v>360.69996810999999</v>
      </c>
      <c r="BS8" s="2285">
        <v>327.67835077999996</v>
      </c>
      <c r="BT8" s="2285">
        <v>356.82792787</v>
      </c>
      <c r="BU8" s="2319">
        <v>392.04760868</v>
      </c>
      <c r="BV8" s="3273">
        <v>530.49890858999993</v>
      </c>
      <c r="BW8" s="1248">
        <v>526.39958136000007</v>
      </c>
      <c r="BX8" s="3272">
        <v>508.21563555</v>
      </c>
      <c r="BY8" s="1248">
        <v>360.48169177999995</v>
      </c>
      <c r="BZ8" s="1248">
        <v>408.68119142</v>
      </c>
      <c r="CA8" s="1248">
        <v>324.50558989000001</v>
      </c>
      <c r="CB8" s="1248">
        <v>331.12662448000003</v>
      </c>
      <c r="CC8" s="1248">
        <v>414.98174098999999</v>
      </c>
      <c r="CD8" s="1248">
        <v>388.69244579000002</v>
      </c>
      <c r="CE8" s="1248">
        <v>434.33046529000001</v>
      </c>
      <c r="CF8" s="1248">
        <v>504.54071288</v>
      </c>
      <c r="CG8" s="1248">
        <v>299.11419849999999</v>
      </c>
      <c r="CH8" s="1248">
        <v>665.14</v>
      </c>
      <c r="CI8" s="1248">
        <v>458.22</v>
      </c>
      <c r="CJ8" s="1248">
        <v>294.52999999999997</v>
      </c>
      <c r="CK8" s="3273">
        <v>345.81283692</v>
      </c>
      <c r="CL8" s="1248">
        <v>379.92903981000001</v>
      </c>
      <c r="CM8" s="1248">
        <v>245.0749227</v>
      </c>
      <c r="CN8" s="3273">
        <v>245.0749227</v>
      </c>
      <c r="CO8" s="1248">
        <v>153.79016023</v>
      </c>
      <c r="CP8" s="3272">
        <v>165.65475596000002</v>
      </c>
      <c r="CQ8" s="3272">
        <v>110.46062983</v>
      </c>
      <c r="CR8" s="3272">
        <v>228.73002765999999</v>
      </c>
      <c r="CS8" s="3272">
        <v>174.68025347999998</v>
      </c>
      <c r="CT8" s="3272">
        <v>168.65680983000001</v>
      </c>
      <c r="CU8" s="3272">
        <v>130.24317592</v>
      </c>
      <c r="CV8" s="3272">
        <v>139.00108559999998</v>
      </c>
      <c r="CW8" s="3272">
        <v>99.168634879999999</v>
      </c>
      <c r="CX8" s="3272">
        <v>82.928422420000004</v>
      </c>
      <c r="CY8" s="3272">
        <v>383.23128893000001</v>
      </c>
      <c r="CZ8" s="3272">
        <v>93.75</v>
      </c>
      <c r="DA8" s="3272">
        <v>224.44</v>
      </c>
      <c r="DB8" s="3272">
        <v>150.4</v>
      </c>
      <c r="DC8" s="3272">
        <v>130.86370790999999</v>
      </c>
      <c r="DD8" s="3272">
        <v>132.06860645</v>
      </c>
      <c r="DE8" s="3272">
        <v>91.605538040000013</v>
      </c>
      <c r="DF8" s="3272">
        <v>78.159910319999994</v>
      </c>
      <c r="DG8" s="3272">
        <v>103.73</v>
      </c>
      <c r="DH8" s="3272">
        <v>96.359154079999996</v>
      </c>
      <c r="DI8" s="3272">
        <v>95.74805198</v>
      </c>
      <c r="DJ8" s="3272">
        <v>174</v>
      </c>
      <c r="DK8" s="3272">
        <v>87.683200159999998</v>
      </c>
      <c r="DL8" s="3272">
        <v>135.70147573</v>
      </c>
      <c r="DM8" s="3272">
        <v>135.40986903000001</v>
      </c>
      <c r="DN8" s="3272">
        <v>110.80952168</v>
      </c>
      <c r="DO8" s="3272">
        <v>170.03785652000002</v>
      </c>
      <c r="DP8" s="3272">
        <v>157.26395681</v>
      </c>
      <c r="DQ8" s="3272">
        <v>164.24754096000001</v>
      </c>
      <c r="DR8" s="3272">
        <v>220.37827937</v>
      </c>
      <c r="DS8" s="3272">
        <v>198.74051646999999</v>
      </c>
      <c r="DT8" s="3272">
        <v>170.56865765999999</v>
      </c>
      <c r="DU8" s="3272">
        <v>107.43769263999999</v>
      </c>
      <c r="DV8" s="3272">
        <v>206.57878977000001</v>
      </c>
      <c r="DW8" s="3272">
        <v>155.83117095</v>
      </c>
      <c r="DX8" s="3272">
        <v>228.80525725999999</v>
      </c>
      <c r="DY8" s="3272">
        <v>163.86005341999999</v>
      </c>
      <c r="DZ8" s="3272">
        <v>160.43577852000001</v>
      </c>
      <c r="EA8" s="3272">
        <v>175.46629650999998</v>
      </c>
      <c r="EB8" s="3272">
        <v>234.29360041000001</v>
      </c>
      <c r="EC8" s="3272">
        <v>282.78744318999998</v>
      </c>
      <c r="ED8" s="3272">
        <v>208.18394255000001</v>
      </c>
      <c r="EE8" s="3272">
        <v>77.625112349999995</v>
      </c>
      <c r="EF8" s="3272">
        <v>236.54780091999999</v>
      </c>
      <c r="EG8" s="3272">
        <v>172.16595337999999</v>
      </c>
      <c r="EH8" s="3272">
        <v>180.19617475000001</v>
      </c>
      <c r="EI8" s="3272">
        <v>143.53215537</v>
      </c>
      <c r="EJ8" s="3272">
        <v>228.42613105000001</v>
      </c>
      <c r="EK8" s="3272">
        <v>188.09037915000002</v>
      </c>
      <c r="EL8" s="3272">
        <v>155.72011738</v>
      </c>
    </row>
    <row r="9" spans="1:142" ht="20.100000000000001" customHeight="1">
      <c r="A9" s="3202" t="s">
        <v>2429</v>
      </c>
      <c r="B9" s="3271">
        <v>486.25783049</v>
      </c>
      <c r="C9" s="1248">
        <v>692.03466061000006</v>
      </c>
      <c r="D9" s="1248">
        <v>359.93559476999997</v>
      </c>
      <c r="E9" s="1248">
        <v>490.45110238000001</v>
      </c>
      <c r="F9" s="1248">
        <v>366.48926789000001</v>
      </c>
      <c r="G9" s="1248">
        <v>650.11591735000002</v>
      </c>
      <c r="H9" s="1248">
        <v>653.03641654</v>
      </c>
      <c r="I9" s="1248">
        <v>497.98073970000002</v>
      </c>
      <c r="J9" s="1248">
        <v>472.70057933999999</v>
      </c>
      <c r="K9" s="1248">
        <v>890.10207413000001</v>
      </c>
      <c r="L9" s="1248">
        <v>495.08469751000001</v>
      </c>
      <c r="M9" s="1248">
        <v>756.22789790999991</v>
      </c>
      <c r="N9" s="1248">
        <v>702.58100320000005</v>
      </c>
      <c r="O9" s="1248">
        <v>607.93075122000005</v>
      </c>
      <c r="P9" s="1248">
        <v>698.09508984000001</v>
      </c>
      <c r="Q9" s="1248">
        <v>441.18848484</v>
      </c>
      <c r="R9" s="1248">
        <v>604.62972528</v>
      </c>
      <c r="S9" s="1248">
        <v>496.34758029</v>
      </c>
      <c r="T9" s="1248">
        <v>701.78713039000002</v>
      </c>
      <c r="U9" s="1248">
        <v>323.24186974000003</v>
      </c>
      <c r="V9" s="1248">
        <v>383.11054578</v>
      </c>
      <c r="W9" s="1248">
        <v>325.77027747000005</v>
      </c>
      <c r="X9" s="1248">
        <v>426.54646761999999</v>
      </c>
      <c r="Y9" s="1250">
        <v>415.43553233</v>
      </c>
      <c r="Z9" s="1249">
        <v>496.10993000999997</v>
      </c>
      <c r="AA9" s="1248">
        <v>384.65797176999996</v>
      </c>
      <c r="AB9" s="1248">
        <v>539.95649595000009</v>
      </c>
      <c r="AC9" s="1248">
        <v>495.64343660000003</v>
      </c>
      <c r="AD9" s="1248">
        <v>446.61174626999997</v>
      </c>
      <c r="AE9" s="1248">
        <v>465.14616156</v>
      </c>
      <c r="AF9" s="1248">
        <v>435.63393106000001</v>
      </c>
      <c r="AG9" s="1248">
        <v>373.35680848000004</v>
      </c>
      <c r="AH9" s="1248">
        <v>470.96678380000003</v>
      </c>
      <c r="AI9" s="1248">
        <v>458.09057035000001</v>
      </c>
      <c r="AJ9" s="1248">
        <v>418.36635085</v>
      </c>
      <c r="AK9" s="1248">
        <v>425.87040788999997</v>
      </c>
      <c r="AL9" s="1248">
        <v>458.82837826999997</v>
      </c>
      <c r="AM9" s="1248">
        <v>299.54833873000001</v>
      </c>
      <c r="AN9" s="1248">
        <v>330.37443985000004</v>
      </c>
      <c r="AO9" s="1248">
        <v>328.46423613999997</v>
      </c>
      <c r="AP9" s="1248">
        <v>392.42431813999997</v>
      </c>
      <c r="AQ9" s="1248">
        <v>379.84378929000002</v>
      </c>
      <c r="AR9" s="1248">
        <v>309.54908792999998</v>
      </c>
      <c r="AS9" s="1248">
        <v>474.12416229000002</v>
      </c>
      <c r="AT9" s="1248">
        <v>388.34781547</v>
      </c>
      <c r="AU9" s="1248">
        <v>484.30970936</v>
      </c>
      <c r="AV9" s="1248">
        <v>337.67047314999996</v>
      </c>
      <c r="AW9" s="1250">
        <v>447.33718008</v>
      </c>
      <c r="AX9" s="1249">
        <v>352.54578994000002</v>
      </c>
      <c r="AY9" s="1248">
        <v>538.81212560000006</v>
      </c>
      <c r="AZ9" s="1248">
        <v>447.22428482999999</v>
      </c>
      <c r="BA9" s="1248">
        <v>380.83410256999997</v>
      </c>
      <c r="BB9" s="1248">
        <v>326.12410664999999</v>
      </c>
      <c r="BC9" s="3272">
        <v>425.86037163999998</v>
      </c>
      <c r="BD9" s="1248">
        <v>360.35137230999999</v>
      </c>
      <c r="BE9" s="1248">
        <v>347.54222972000002</v>
      </c>
      <c r="BF9" s="1248">
        <v>333.48667729000005</v>
      </c>
      <c r="BG9" s="1248">
        <v>371.97763717999999</v>
      </c>
      <c r="BH9" s="3272">
        <v>452.84340233999995</v>
      </c>
      <c r="BI9" s="1248">
        <v>327.89932700999998</v>
      </c>
      <c r="BJ9" s="1248">
        <v>340.95353912999997</v>
      </c>
      <c r="BK9" s="2285">
        <v>395.36789149000003</v>
      </c>
      <c r="BL9" s="2285">
        <v>372.34073114</v>
      </c>
      <c r="BM9" s="2285">
        <v>370.86950186000001</v>
      </c>
      <c r="BN9" s="2285">
        <v>306.93889874000001</v>
      </c>
      <c r="BO9" s="2285">
        <v>317.89999518000002</v>
      </c>
      <c r="BP9" s="2285">
        <v>445.43668902999997</v>
      </c>
      <c r="BQ9" s="2285">
        <v>249.98323800999998</v>
      </c>
      <c r="BR9" s="2285">
        <v>349.11171908</v>
      </c>
      <c r="BS9" s="2285">
        <v>336.35973876999998</v>
      </c>
      <c r="BT9" s="2285">
        <v>387.36337062000001</v>
      </c>
      <c r="BU9" s="2319">
        <v>335.85260469000002</v>
      </c>
      <c r="BV9" s="3273">
        <v>450.44555652999998</v>
      </c>
      <c r="BW9" s="1248">
        <v>445.73076520999996</v>
      </c>
      <c r="BX9" s="3272">
        <v>518.18173349999995</v>
      </c>
      <c r="BY9" s="1248">
        <v>445.60567473999998</v>
      </c>
      <c r="BZ9" s="1248">
        <v>496.25018362999998</v>
      </c>
      <c r="CA9" s="1248">
        <v>427.09085956000001</v>
      </c>
      <c r="CB9" s="1248">
        <v>457.12901980000004</v>
      </c>
      <c r="CC9" s="1248">
        <v>401.96684619000001</v>
      </c>
      <c r="CD9" s="1248">
        <v>434.39430551999999</v>
      </c>
      <c r="CE9" s="1248">
        <v>458.10378914</v>
      </c>
      <c r="CF9" s="1248">
        <v>513.03784203999999</v>
      </c>
      <c r="CG9" s="1248">
        <v>385.67278033999997</v>
      </c>
      <c r="CH9" s="1248">
        <v>442.72</v>
      </c>
      <c r="CI9" s="1248">
        <v>492.53</v>
      </c>
      <c r="CJ9" s="1248">
        <v>343.06</v>
      </c>
      <c r="CK9" s="3273">
        <v>336.0990554</v>
      </c>
      <c r="CL9" s="1248">
        <v>400.80336311000002</v>
      </c>
      <c r="CM9" s="1248">
        <v>330.66455858</v>
      </c>
      <c r="CN9" s="3273">
        <v>330.66455858</v>
      </c>
      <c r="CO9" s="1248">
        <v>258.19699052999999</v>
      </c>
      <c r="CP9" s="3272">
        <v>264.88602615999997</v>
      </c>
      <c r="CQ9" s="3272">
        <v>280.17986311000004</v>
      </c>
      <c r="CR9" s="3272">
        <v>281.46678099000002</v>
      </c>
      <c r="CS9" s="3272">
        <v>212.18897031</v>
      </c>
      <c r="CT9" s="3272">
        <v>350.36293411000003</v>
      </c>
      <c r="CU9" s="3272">
        <v>188.97211625999998</v>
      </c>
      <c r="CV9" s="3272">
        <v>214.29385001</v>
      </c>
      <c r="CW9" s="3272">
        <v>233.43187669999998</v>
      </c>
      <c r="CX9" s="3272">
        <v>169.06178134000001</v>
      </c>
      <c r="CY9" s="3272">
        <v>388.37382567999998</v>
      </c>
      <c r="CZ9" s="3272">
        <v>378.53</v>
      </c>
      <c r="DA9" s="3272">
        <v>215.46</v>
      </c>
      <c r="DB9" s="3272">
        <v>292.69</v>
      </c>
      <c r="DC9" s="3272">
        <v>92.080448879999992</v>
      </c>
      <c r="DD9" s="3272">
        <v>164.09629091999997</v>
      </c>
      <c r="DE9" s="3272">
        <v>146.36509003</v>
      </c>
      <c r="DF9" s="3272">
        <v>45.537096099999999</v>
      </c>
      <c r="DG9" s="3272">
        <v>129.44</v>
      </c>
      <c r="DH9" s="3272">
        <v>185.66072412</v>
      </c>
      <c r="DI9" s="3272">
        <v>168.92184150999998</v>
      </c>
      <c r="DJ9" s="3272">
        <v>297.89</v>
      </c>
      <c r="DK9" s="3272">
        <v>210.1459179</v>
      </c>
      <c r="DL9" s="3272">
        <v>232.17909603999999</v>
      </c>
      <c r="DM9" s="3272">
        <v>190.91819809</v>
      </c>
      <c r="DN9" s="3272">
        <v>152.95919505000001</v>
      </c>
      <c r="DO9" s="3272">
        <v>220.50585035</v>
      </c>
      <c r="DP9" s="3272">
        <v>196.14232095</v>
      </c>
      <c r="DQ9" s="3272">
        <v>200.07385166</v>
      </c>
      <c r="DR9" s="3272">
        <v>264.28765881999999</v>
      </c>
      <c r="DS9" s="3272">
        <v>304.11950086000002</v>
      </c>
      <c r="DT9" s="3272">
        <v>336.03188279</v>
      </c>
      <c r="DU9" s="3272">
        <v>269.84694324999998</v>
      </c>
      <c r="DV9" s="3272">
        <v>357.18728826</v>
      </c>
      <c r="DW9" s="3272">
        <v>333.55590767000001</v>
      </c>
      <c r="DX9" s="3272">
        <v>313.97240775</v>
      </c>
      <c r="DY9" s="3272">
        <v>272.74235663999997</v>
      </c>
      <c r="DZ9" s="3272">
        <v>214.05153744999998</v>
      </c>
      <c r="EA9" s="3272">
        <v>305.82465164000001</v>
      </c>
      <c r="EB9" s="3272">
        <v>249.13710847999999</v>
      </c>
      <c r="EC9" s="3272">
        <v>301.04650283000001</v>
      </c>
      <c r="ED9" s="3272">
        <v>274.87702172000002</v>
      </c>
      <c r="EE9" s="3272">
        <v>177.96743296</v>
      </c>
      <c r="EF9" s="3272">
        <v>250.12847927999999</v>
      </c>
      <c r="EG9" s="3272">
        <v>276.46792644999999</v>
      </c>
      <c r="EH9" s="3272">
        <v>278.40569284999998</v>
      </c>
      <c r="EI9" s="3272">
        <v>231.13719329</v>
      </c>
      <c r="EJ9" s="3272">
        <v>302.18375599000001</v>
      </c>
      <c r="EK9" s="3272">
        <v>251.40117294000001</v>
      </c>
      <c r="EL9" s="3272">
        <v>333.86582649000002</v>
      </c>
    </row>
    <row r="10" spans="1:142" ht="20.100000000000001" customHeight="1">
      <c r="A10" s="3202" t="s">
        <v>2430</v>
      </c>
      <c r="B10" s="3271">
        <v>108.92820402</v>
      </c>
      <c r="C10" s="1248">
        <v>115.58249252</v>
      </c>
      <c r="D10" s="1248">
        <v>108.26914226999999</v>
      </c>
      <c r="E10" s="1248">
        <v>170.38025218999999</v>
      </c>
      <c r="F10" s="1248">
        <v>94.127818819999987</v>
      </c>
      <c r="G10" s="1248">
        <v>134.42644766999999</v>
      </c>
      <c r="H10" s="1248">
        <v>150.51708839</v>
      </c>
      <c r="I10" s="1248">
        <v>146.56811538999997</v>
      </c>
      <c r="J10" s="1248">
        <v>109.05780222</v>
      </c>
      <c r="K10" s="1248">
        <v>218.28586181999998</v>
      </c>
      <c r="L10" s="1248">
        <v>157.55724814999999</v>
      </c>
      <c r="M10" s="1248">
        <v>158.35496611000002</v>
      </c>
      <c r="N10" s="1248">
        <v>153.80431793</v>
      </c>
      <c r="O10" s="1248">
        <v>242.78265288</v>
      </c>
      <c r="P10" s="1248">
        <v>159.99632618000001</v>
      </c>
      <c r="Q10" s="1248">
        <v>111.73406375</v>
      </c>
      <c r="R10" s="1248">
        <v>132.52974399999999</v>
      </c>
      <c r="S10" s="1248">
        <v>117.01792197</v>
      </c>
      <c r="T10" s="1248">
        <v>133.99342179000001</v>
      </c>
      <c r="U10" s="1248">
        <v>125.16485634</v>
      </c>
      <c r="V10" s="1248">
        <v>99.910171459999987</v>
      </c>
      <c r="W10" s="1248">
        <v>117.98222709000001</v>
      </c>
      <c r="X10" s="1248">
        <v>96.955814180000004</v>
      </c>
      <c r="Y10" s="1250">
        <v>85.200089510000012</v>
      </c>
      <c r="Z10" s="1249">
        <v>103.91458084999999</v>
      </c>
      <c r="AA10" s="1248">
        <v>100.95791893000001</v>
      </c>
      <c r="AB10" s="1248">
        <v>163.32579687999998</v>
      </c>
      <c r="AC10" s="1248">
        <v>147.85612875000001</v>
      </c>
      <c r="AD10" s="1248">
        <v>92.097175759999999</v>
      </c>
      <c r="AE10" s="1248">
        <v>115.48544468999999</v>
      </c>
      <c r="AF10" s="1248">
        <v>159.93584490000001</v>
      </c>
      <c r="AG10" s="1248">
        <v>82.125741950000005</v>
      </c>
      <c r="AH10" s="1248">
        <v>197.54602349999999</v>
      </c>
      <c r="AI10" s="1248">
        <v>125.86874625</v>
      </c>
      <c r="AJ10" s="1248">
        <v>128.83808074999999</v>
      </c>
      <c r="AK10" s="1248">
        <v>86.58781433</v>
      </c>
      <c r="AL10" s="1248">
        <v>132.53395423999999</v>
      </c>
      <c r="AM10" s="1248">
        <v>75.349998120000009</v>
      </c>
      <c r="AN10" s="1248">
        <v>115.47820195999999</v>
      </c>
      <c r="AO10" s="1248">
        <v>162.90144183000001</v>
      </c>
      <c r="AP10" s="1248">
        <v>139.43882361999999</v>
      </c>
      <c r="AQ10" s="1248">
        <v>154.24854098</v>
      </c>
      <c r="AR10" s="1248">
        <v>159.82587121</v>
      </c>
      <c r="AS10" s="1248">
        <v>138.25164504</v>
      </c>
      <c r="AT10" s="1248">
        <v>174.63366587000002</v>
      </c>
      <c r="AU10" s="1248">
        <v>190.63505777</v>
      </c>
      <c r="AV10" s="1248">
        <v>160.27025134000002</v>
      </c>
      <c r="AW10" s="1250">
        <v>165.01088544000001</v>
      </c>
      <c r="AX10" s="1249">
        <v>142.73803365999999</v>
      </c>
      <c r="AY10" s="1248">
        <v>212.23567561000002</v>
      </c>
      <c r="AZ10" s="1248">
        <v>175.50924988999998</v>
      </c>
      <c r="BA10" s="1248">
        <v>120.57387251</v>
      </c>
      <c r="BB10" s="1248">
        <v>123.44283375000001</v>
      </c>
      <c r="BC10" s="3272">
        <v>229.55257836000001</v>
      </c>
      <c r="BD10" s="1248">
        <v>152.39819084000001</v>
      </c>
      <c r="BE10" s="1248">
        <v>137.43665811000002</v>
      </c>
      <c r="BF10" s="1248">
        <v>132.32704970999998</v>
      </c>
      <c r="BG10" s="1248">
        <v>133.21165142000001</v>
      </c>
      <c r="BH10" s="3272">
        <v>107.79462562000001</v>
      </c>
      <c r="BI10" s="1248">
        <v>144.26731087000002</v>
      </c>
      <c r="BJ10" s="1248">
        <v>126.25037592</v>
      </c>
      <c r="BK10" s="2285">
        <v>113.65983371999999</v>
      </c>
      <c r="BL10" s="2285">
        <v>140.88631063</v>
      </c>
      <c r="BM10" s="2285">
        <v>131.32164684</v>
      </c>
      <c r="BN10" s="2285">
        <v>113.24297025</v>
      </c>
      <c r="BO10" s="2285">
        <v>120.62135131000001</v>
      </c>
      <c r="BP10" s="2285">
        <v>162.27108579</v>
      </c>
      <c r="BQ10" s="2285">
        <v>76.257723589999998</v>
      </c>
      <c r="BR10" s="2285">
        <v>125.21484754000001</v>
      </c>
      <c r="BS10" s="2285">
        <v>131.54831290999999</v>
      </c>
      <c r="BT10" s="2285">
        <v>159.00494294999999</v>
      </c>
      <c r="BU10" s="2319">
        <v>138.75197624</v>
      </c>
      <c r="BV10" s="3273">
        <v>160.87263255000002</v>
      </c>
      <c r="BW10" s="1248">
        <v>210.34259538000001</v>
      </c>
      <c r="BX10" s="3272">
        <v>159.05385569999999</v>
      </c>
      <c r="BY10" s="1248">
        <v>157.20776641999998</v>
      </c>
      <c r="BZ10" s="1248">
        <v>123.15361376</v>
      </c>
      <c r="CA10" s="1248">
        <v>130.20383624999999</v>
      </c>
      <c r="CB10" s="1248">
        <v>159.65097974</v>
      </c>
      <c r="CC10" s="1248">
        <v>338.69216624000001</v>
      </c>
      <c r="CD10" s="1248">
        <v>129.15065375</v>
      </c>
      <c r="CE10" s="1248">
        <v>173.43277397999998</v>
      </c>
      <c r="CF10" s="1248">
        <v>146.23023533</v>
      </c>
      <c r="CG10" s="1248">
        <v>100.44744088</v>
      </c>
      <c r="CH10" s="1248">
        <v>131.78</v>
      </c>
      <c r="CI10" s="1248">
        <v>116.99</v>
      </c>
      <c r="CJ10" s="1248">
        <v>46.8</v>
      </c>
      <c r="CK10" s="3273">
        <v>56.708562860000001</v>
      </c>
      <c r="CL10" s="1248">
        <v>74.08555561</v>
      </c>
      <c r="CM10" s="1248">
        <v>125.13590499</v>
      </c>
      <c r="CN10" s="3273">
        <v>125.13590499</v>
      </c>
      <c r="CO10" s="1248">
        <v>79.690091870000003</v>
      </c>
      <c r="CP10" s="3272">
        <v>49.056598950000001</v>
      </c>
      <c r="CQ10" s="3272">
        <v>57.947518950000003</v>
      </c>
      <c r="CR10" s="3272">
        <v>53.768094380000001</v>
      </c>
      <c r="CS10" s="3272">
        <v>44.744912469999996</v>
      </c>
      <c r="CT10" s="3272">
        <v>67.199221519999995</v>
      </c>
      <c r="CU10" s="3272">
        <v>45.680304190000001</v>
      </c>
      <c r="CV10" s="3272">
        <v>29.429025260000003</v>
      </c>
      <c r="CW10" s="3272">
        <v>16.917609909999999</v>
      </c>
      <c r="CX10" s="3272">
        <v>28.784781120000002</v>
      </c>
      <c r="CY10" s="3272">
        <v>69.668337319999992</v>
      </c>
      <c r="CZ10" s="3272">
        <v>42.37</v>
      </c>
      <c r="DA10" s="3272">
        <v>63.88</v>
      </c>
      <c r="DB10" s="3272">
        <v>98</v>
      </c>
      <c r="DC10" s="3272">
        <v>13.355988630000001</v>
      </c>
      <c r="DD10" s="3272">
        <v>18.1890225</v>
      </c>
      <c r="DE10" s="3272">
        <v>51.899088890000002</v>
      </c>
      <c r="DF10" s="3272">
        <v>20.537198579999998</v>
      </c>
      <c r="DG10" s="3272">
        <v>25.69</v>
      </c>
      <c r="DH10" s="3272">
        <v>48.616293820000003</v>
      </c>
      <c r="DI10" s="3272">
        <v>34.131607159999994</v>
      </c>
      <c r="DJ10" s="3272">
        <v>56.9</v>
      </c>
      <c r="DK10" s="3272">
        <v>16.811624030000001</v>
      </c>
      <c r="DL10" s="3272">
        <v>22.02658207</v>
      </c>
      <c r="DM10" s="3272">
        <v>26.000821390000002</v>
      </c>
      <c r="DN10" s="3272">
        <v>32.01641575</v>
      </c>
      <c r="DO10" s="3272">
        <v>36.561839380000002</v>
      </c>
      <c r="DP10" s="3272">
        <v>41.118317709999999</v>
      </c>
      <c r="DQ10" s="3272">
        <v>46.347422219999999</v>
      </c>
      <c r="DR10" s="3272">
        <v>54.478381630000001</v>
      </c>
      <c r="DS10" s="3272">
        <v>45.915178229999995</v>
      </c>
      <c r="DT10" s="3272">
        <v>43.918323280000003</v>
      </c>
      <c r="DU10" s="3272">
        <v>18.966057620000001</v>
      </c>
      <c r="DV10" s="3272">
        <v>47.126454659999993</v>
      </c>
      <c r="DW10" s="3272">
        <v>40.337797420000001</v>
      </c>
      <c r="DX10" s="3272">
        <v>32.96061297</v>
      </c>
      <c r="DY10" s="3272">
        <v>44.76736519</v>
      </c>
      <c r="DZ10" s="3272">
        <v>37.958125109999997</v>
      </c>
      <c r="EA10" s="3272">
        <v>29.69691053</v>
      </c>
      <c r="EB10" s="3272">
        <v>28.80920738</v>
      </c>
      <c r="EC10" s="3272">
        <v>45.189347329999997</v>
      </c>
      <c r="ED10" s="3272">
        <v>51.416335700000005</v>
      </c>
      <c r="EE10" s="3272">
        <v>41.936795630000006</v>
      </c>
      <c r="EF10" s="3272">
        <v>59.798267700000004</v>
      </c>
      <c r="EG10" s="3272">
        <v>44.381269189999998</v>
      </c>
      <c r="EH10" s="3272">
        <v>54.957039109999997</v>
      </c>
      <c r="EI10" s="3272">
        <v>41.474221980000003</v>
      </c>
      <c r="EJ10" s="3272">
        <v>58.668286200000004</v>
      </c>
      <c r="EK10" s="3272">
        <v>41.218596679999997</v>
      </c>
      <c r="EL10" s="3272">
        <v>40.500438029999998</v>
      </c>
    </row>
    <row r="11" spans="1:142" ht="20.100000000000001" customHeight="1">
      <c r="A11" s="3202" t="s">
        <v>2431</v>
      </c>
      <c r="B11" s="3271">
        <v>9.733160869999999</v>
      </c>
      <c r="C11" s="1248">
        <v>22.531242450000001</v>
      </c>
      <c r="D11" s="1248">
        <v>3.0804559399999998</v>
      </c>
      <c r="E11" s="1248">
        <v>31.763849929999999</v>
      </c>
      <c r="F11" s="1248">
        <v>37.025208890000002</v>
      </c>
      <c r="G11" s="1248">
        <v>16.897372409999999</v>
      </c>
      <c r="H11" s="1248">
        <v>25.374869649999997</v>
      </c>
      <c r="I11" s="1248">
        <v>44.667837169999999</v>
      </c>
      <c r="J11" s="1248">
        <v>53.387998230000001</v>
      </c>
      <c r="K11" s="1248">
        <v>47.253502640000001</v>
      </c>
      <c r="L11" s="1248">
        <v>12.787633660000001</v>
      </c>
      <c r="M11" s="1248">
        <v>59.531951140000004</v>
      </c>
      <c r="N11" s="1248">
        <v>42.6415127</v>
      </c>
      <c r="O11" s="1248">
        <v>29.358710649999999</v>
      </c>
      <c r="P11" s="1248">
        <v>7.6102430500000002</v>
      </c>
      <c r="Q11" s="1248">
        <v>16.17660712</v>
      </c>
      <c r="R11" s="1248">
        <v>35.240230229999995</v>
      </c>
      <c r="S11" s="1248">
        <v>11.68148433</v>
      </c>
      <c r="T11" s="1248">
        <v>20.693424420000003</v>
      </c>
      <c r="U11" s="1248">
        <v>56.912964299999999</v>
      </c>
      <c r="V11" s="1248">
        <v>14.51330611</v>
      </c>
      <c r="W11" s="1248">
        <v>9.2935663300000009</v>
      </c>
      <c r="X11" s="1248">
        <v>7.5550062499999999</v>
      </c>
      <c r="Y11" s="1250">
        <v>21.496165359999999</v>
      </c>
      <c r="Z11" s="1249">
        <v>15.30553542</v>
      </c>
      <c r="AA11" s="1248">
        <v>5.9747613499999996</v>
      </c>
      <c r="AB11" s="1248">
        <v>16.355021090000001</v>
      </c>
      <c r="AC11" s="1248">
        <v>3.3107645200000002</v>
      </c>
      <c r="AD11" s="1248">
        <v>11.22835474</v>
      </c>
      <c r="AE11" s="1248">
        <v>33.120240150000001</v>
      </c>
      <c r="AF11" s="1248">
        <v>48.299246009999997</v>
      </c>
      <c r="AG11" s="1248">
        <v>33.560671069999998</v>
      </c>
      <c r="AH11" s="1248">
        <v>61.076374259999994</v>
      </c>
      <c r="AI11" s="1248">
        <v>50.654114030000002</v>
      </c>
      <c r="AJ11" s="1248">
        <v>6.5637671800000001</v>
      </c>
      <c r="AK11" s="1248">
        <v>36.163867889999999</v>
      </c>
      <c r="AL11" s="1248">
        <v>127.73398728000001</v>
      </c>
      <c r="AM11" s="1248">
        <v>7.2976292000000003</v>
      </c>
      <c r="AN11" s="1248">
        <v>32.495831260000003</v>
      </c>
      <c r="AO11" s="1248">
        <v>25.11424912</v>
      </c>
      <c r="AP11" s="1248">
        <v>33.413858980000001</v>
      </c>
      <c r="AQ11" s="1248">
        <v>13.310139449999999</v>
      </c>
      <c r="AR11" s="1248">
        <v>21.164012879999998</v>
      </c>
      <c r="AS11" s="1248">
        <v>30.917646350000002</v>
      </c>
      <c r="AT11" s="1248">
        <v>21.555472640000001</v>
      </c>
      <c r="AU11" s="1248">
        <v>23.499148050000002</v>
      </c>
      <c r="AV11" s="1248">
        <v>7.8367400499999995</v>
      </c>
      <c r="AW11" s="1250">
        <v>8.86748403</v>
      </c>
      <c r="AX11" s="1249">
        <v>17.36391506</v>
      </c>
      <c r="AY11" s="1248">
        <v>22.549166100000001</v>
      </c>
      <c r="AZ11" s="1248">
        <v>27.42673366</v>
      </c>
      <c r="BA11" s="1248">
        <v>7.8279201</v>
      </c>
      <c r="BB11" s="1248">
        <v>23.722501870000002</v>
      </c>
      <c r="BC11" s="3272">
        <v>46.720241439999995</v>
      </c>
      <c r="BD11" s="1248">
        <v>12.673880410000001</v>
      </c>
      <c r="BE11" s="1248">
        <v>44.969136140000003</v>
      </c>
      <c r="BF11" s="1248">
        <v>8.3038205999999999</v>
      </c>
      <c r="BG11" s="1248">
        <v>13.519881740000001</v>
      </c>
      <c r="BH11" s="3272">
        <v>7.8324267999999995</v>
      </c>
      <c r="BI11" s="1248">
        <v>6.7112505599999999</v>
      </c>
      <c r="BJ11" s="1248">
        <v>4.6345486500000002</v>
      </c>
      <c r="BK11" s="2285">
        <v>4.1496816800000005</v>
      </c>
      <c r="BL11" s="2285">
        <v>12.307123150000001</v>
      </c>
      <c r="BM11" s="2285">
        <v>44.077392709999998</v>
      </c>
      <c r="BN11" s="2285">
        <v>54.991083250000003</v>
      </c>
      <c r="BO11" s="2285">
        <v>34.520786409999999</v>
      </c>
      <c r="BP11" s="2285">
        <v>61.993923049999999</v>
      </c>
      <c r="BQ11" s="2285">
        <v>12.415023699999999</v>
      </c>
      <c r="BR11" s="2285">
        <v>15.283901849999999</v>
      </c>
      <c r="BS11" s="2285">
        <v>20.237501030000001</v>
      </c>
      <c r="BT11" s="2285">
        <v>24.19112578</v>
      </c>
      <c r="BU11" s="2319">
        <v>8.9623063100000007</v>
      </c>
      <c r="BV11" s="3273">
        <v>47.937911810000003</v>
      </c>
      <c r="BW11" s="1248">
        <v>27.291294140000002</v>
      </c>
      <c r="BX11" s="3272">
        <v>56.933387580000002</v>
      </c>
      <c r="BY11" s="1248">
        <v>31.871507600000001</v>
      </c>
      <c r="BZ11" s="1248">
        <v>55.865593369999999</v>
      </c>
      <c r="CA11" s="1248">
        <v>22.551694670000003</v>
      </c>
      <c r="CB11" s="1248">
        <v>44.20911649</v>
      </c>
      <c r="CC11" s="1248">
        <v>54.923135389999999</v>
      </c>
      <c r="CD11" s="1248">
        <v>42.651572789999996</v>
      </c>
      <c r="CE11" s="1248">
        <v>40.477030060000004</v>
      </c>
      <c r="CF11" s="1248">
        <v>55.222771619999996</v>
      </c>
      <c r="CG11" s="1248">
        <v>33.69714398</v>
      </c>
      <c r="CH11" s="1248">
        <v>5.45</v>
      </c>
      <c r="CI11" s="1248">
        <v>21.35</v>
      </c>
      <c r="CJ11" s="1248">
        <v>10.039999999999999</v>
      </c>
      <c r="CK11" s="3273">
        <v>28.179869879999998</v>
      </c>
      <c r="CL11" s="1248">
        <v>54.725335840000007</v>
      </c>
      <c r="CM11" s="1248">
        <v>14.73099382</v>
      </c>
      <c r="CN11" s="3273">
        <v>14.73099382</v>
      </c>
      <c r="CO11" s="1248">
        <v>12.79446091</v>
      </c>
      <c r="CP11" s="3272">
        <v>12.77264986</v>
      </c>
      <c r="CQ11" s="3272">
        <v>17.89938064</v>
      </c>
      <c r="CR11" s="3272">
        <v>45.63524426</v>
      </c>
      <c r="CS11" s="3272">
        <v>13.274039630000001</v>
      </c>
      <c r="CT11" s="3272">
        <v>25.906351050000001</v>
      </c>
      <c r="CU11" s="3272">
        <v>11.25695157</v>
      </c>
      <c r="CV11" s="3272">
        <v>12.70718473</v>
      </c>
      <c r="CW11" s="3272">
        <v>17.33779049</v>
      </c>
      <c r="CX11" s="3272">
        <v>16.4709684</v>
      </c>
      <c r="CY11" s="3272">
        <v>23.63063086</v>
      </c>
      <c r="CZ11" s="3272">
        <v>10.57</v>
      </c>
      <c r="DA11" s="3272">
        <v>29.46</v>
      </c>
      <c r="DB11" s="3272">
        <v>12.14</v>
      </c>
      <c r="DC11" s="3272">
        <v>37.5450309</v>
      </c>
      <c r="DD11" s="3272">
        <v>56.907892619999998</v>
      </c>
      <c r="DE11" s="3272">
        <v>31.821025710000001</v>
      </c>
      <c r="DF11" s="3272">
        <v>28.028030350000002</v>
      </c>
      <c r="DG11" s="3272">
        <v>7.12</v>
      </c>
      <c r="DH11" s="3272">
        <v>18.67730457</v>
      </c>
      <c r="DI11" s="3272">
        <v>19.882492679999999</v>
      </c>
      <c r="DJ11" s="3272">
        <v>33.409999999999997</v>
      </c>
      <c r="DK11" s="3272">
        <v>12.57041555</v>
      </c>
      <c r="DL11" s="3272">
        <v>21.428328870000001</v>
      </c>
      <c r="DM11" s="3272">
        <v>19.58131448</v>
      </c>
      <c r="DN11" s="3272">
        <v>21.833686649999997</v>
      </c>
      <c r="DO11" s="3272">
        <v>38.65766558</v>
      </c>
      <c r="DP11" s="3272">
        <v>36.274934430000002</v>
      </c>
      <c r="DQ11" s="3272">
        <v>41.501669210000003</v>
      </c>
      <c r="DR11" s="3272">
        <v>31.874496079999997</v>
      </c>
      <c r="DS11" s="3272">
        <v>23.464532730000002</v>
      </c>
      <c r="DT11" s="3272">
        <v>22.85501773</v>
      </c>
      <c r="DU11" s="3272">
        <v>11.56384259</v>
      </c>
      <c r="DV11" s="3272">
        <v>21.636135280000001</v>
      </c>
      <c r="DW11" s="3272">
        <v>18.672794109999998</v>
      </c>
      <c r="DX11" s="3272">
        <v>22.10919964</v>
      </c>
      <c r="DY11" s="3272">
        <v>28.63255805</v>
      </c>
      <c r="DZ11" s="3272">
        <v>25.855798199999999</v>
      </c>
      <c r="EA11" s="3272">
        <v>30.08712379</v>
      </c>
      <c r="EB11" s="3272">
        <v>20.386853609999999</v>
      </c>
      <c r="EC11" s="3272">
        <v>29.69672134</v>
      </c>
      <c r="ED11" s="3272">
        <v>17.485377449999998</v>
      </c>
      <c r="EE11" s="3272">
        <v>8.3086381799999991</v>
      </c>
      <c r="EF11" s="3272">
        <v>18.927854679999999</v>
      </c>
      <c r="EG11" s="3272">
        <v>13.39084327</v>
      </c>
      <c r="EH11" s="3272">
        <v>27.677419610000001</v>
      </c>
      <c r="EI11" s="3272">
        <v>29.18684442</v>
      </c>
      <c r="EJ11" s="3272">
        <v>31.45211505</v>
      </c>
      <c r="EK11" s="3272">
        <v>29.646849620000001</v>
      </c>
      <c r="EL11" s="3272">
        <v>28.36184909</v>
      </c>
    </row>
    <row r="12" spans="1:142" ht="20.100000000000001" customHeight="1">
      <c r="A12" s="3202" t="s">
        <v>2432</v>
      </c>
      <c r="B12" s="3271">
        <v>20.383166020000001</v>
      </c>
      <c r="C12" s="1248">
        <v>16.45912435</v>
      </c>
      <c r="D12" s="1248">
        <v>18.767048600000003</v>
      </c>
      <c r="E12" s="1248">
        <v>25.89689843</v>
      </c>
      <c r="F12" s="1248">
        <v>13.299762099999999</v>
      </c>
      <c r="G12" s="1248">
        <v>10.812586359999999</v>
      </c>
      <c r="H12" s="1248">
        <v>72.643935659999997</v>
      </c>
      <c r="I12" s="1248">
        <v>2.4592188699999999</v>
      </c>
      <c r="J12" s="1248">
        <v>105.13483131999999</v>
      </c>
      <c r="K12" s="1248">
        <v>12.412071630000002</v>
      </c>
      <c r="L12" s="1248">
        <v>0.54025634</v>
      </c>
      <c r="M12" s="1248">
        <v>3.33555037</v>
      </c>
      <c r="N12" s="1248">
        <v>23.39013374</v>
      </c>
      <c r="O12" s="1248">
        <v>10.666683939999999</v>
      </c>
      <c r="P12" s="1248">
        <v>3.5125342900000001</v>
      </c>
      <c r="Q12" s="1248">
        <v>2.3634977099999999</v>
      </c>
      <c r="R12" s="1248">
        <v>26.49065384</v>
      </c>
      <c r="S12" s="1248">
        <v>6.5299679900000003</v>
      </c>
      <c r="T12" s="1248">
        <v>29.22599636</v>
      </c>
      <c r="U12" s="1248">
        <v>4.5099185500000001</v>
      </c>
      <c r="V12" s="1248">
        <v>9.1843867900000014</v>
      </c>
      <c r="W12" s="1248">
        <v>8.5981763200000003</v>
      </c>
      <c r="X12" s="1248">
        <v>9.6920465500000006</v>
      </c>
      <c r="Y12" s="1250">
        <v>20.578217389999999</v>
      </c>
      <c r="Z12" s="1249">
        <v>13.859246209999998</v>
      </c>
      <c r="AA12" s="1248">
        <v>0.23049697</v>
      </c>
      <c r="AB12" s="1248">
        <v>33.22384812</v>
      </c>
      <c r="AC12" s="1248">
        <v>17.36629512</v>
      </c>
      <c r="AD12" s="1248">
        <v>22.281356030000001</v>
      </c>
      <c r="AE12" s="1248">
        <v>15.731278250000001</v>
      </c>
      <c r="AF12" s="1248">
        <v>15.08760195</v>
      </c>
      <c r="AG12" s="1248">
        <v>15.366542460000002</v>
      </c>
      <c r="AH12" s="1248">
        <v>9.9407692000000001</v>
      </c>
      <c r="AI12" s="1248">
        <v>23.332689730000002</v>
      </c>
      <c r="AJ12" s="1248">
        <v>7.44114919</v>
      </c>
      <c r="AK12" s="1248">
        <v>9.886750769999999</v>
      </c>
      <c r="AL12" s="1248">
        <v>20.538419940000001</v>
      </c>
      <c r="AM12" s="1248">
        <v>14.773994849999999</v>
      </c>
      <c r="AN12" s="1248">
        <v>70.355626749999999</v>
      </c>
      <c r="AO12" s="1248">
        <v>36.247491439999997</v>
      </c>
      <c r="AP12" s="1248">
        <v>43.47020517</v>
      </c>
      <c r="AQ12" s="1248">
        <v>38.119913609999998</v>
      </c>
      <c r="AR12" s="1248">
        <v>32.095725969999997</v>
      </c>
      <c r="AS12" s="1248">
        <v>41.194695930000002</v>
      </c>
      <c r="AT12" s="1248">
        <v>996.87363714000003</v>
      </c>
      <c r="AU12" s="1248">
        <v>12.38075171</v>
      </c>
      <c r="AV12" s="1248">
        <v>4.3377020000000002</v>
      </c>
      <c r="AW12" s="1250">
        <v>93.806258270000001</v>
      </c>
      <c r="AX12" s="1249">
        <v>31.580768760000002</v>
      </c>
      <c r="AY12" s="1248">
        <v>19.43666588</v>
      </c>
      <c r="AZ12" s="1248">
        <v>15.058025560000001</v>
      </c>
      <c r="BA12" s="1248">
        <v>16.320550090000001</v>
      </c>
      <c r="BB12" s="1248">
        <v>50.2119614</v>
      </c>
      <c r="BC12" s="3272">
        <v>120.40886367</v>
      </c>
      <c r="BD12" s="1248">
        <v>26.13730009</v>
      </c>
      <c r="BE12" s="1248">
        <v>20.402154879999998</v>
      </c>
      <c r="BF12" s="1248">
        <v>7.4778678699999999</v>
      </c>
      <c r="BG12" s="1248">
        <v>15.279612</v>
      </c>
      <c r="BH12" s="3272">
        <v>9.4055796699999998</v>
      </c>
      <c r="BI12" s="1248">
        <v>22.70511673</v>
      </c>
      <c r="BJ12" s="1248">
        <v>26.03674955</v>
      </c>
      <c r="BK12" s="2285">
        <v>11.57491394</v>
      </c>
      <c r="BL12" s="2285">
        <v>7.1288267999999997</v>
      </c>
      <c r="BM12" s="2285">
        <v>53.598610719999996</v>
      </c>
      <c r="BN12" s="2285">
        <v>30.194576829999999</v>
      </c>
      <c r="BO12" s="2285">
        <v>36.084252540000001</v>
      </c>
      <c r="BP12" s="2285">
        <v>58.205253069999998</v>
      </c>
      <c r="BQ12" s="2285">
        <v>22.12599015</v>
      </c>
      <c r="BR12" s="2285">
        <v>26.61588574</v>
      </c>
      <c r="BS12" s="2285">
        <v>38.862788610000003</v>
      </c>
      <c r="BT12" s="2285">
        <v>36.362959479999994</v>
      </c>
      <c r="BU12" s="2319">
        <v>44.71415271</v>
      </c>
      <c r="BV12" s="3273">
        <v>44.574556610000002</v>
      </c>
      <c r="BW12" s="1248">
        <v>51.513752759999996</v>
      </c>
      <c r="BX12" s="3272">
        <v>35.634773490000001</v>
      </c>
      <c r="BY12" s="1248">
        <v>3.1259517699999999</v>
      </c>
      <c r="BZ12" s="1248">
        <v>34.428865200000004</v>
      </c>
      <c r="CA12" s="1248">
        <v>10.924651359999999</v>
      </c>
      <c r="CB12" s="1248">
        <v>29.725207949999998</v>
      </c>
      <c r="CC12" s="1248">
        <v>51.398396990000002</v>
      </c>
      <c r="CD12" s="1248">
        <v>9.9189229700000006</v>
      </c>
      <c r="CE12" s="1248">
        <v>39.230417469999999</v>
      </c>
      <c r="CF12" s="1248">
        <v>31.08347354</v>
      </c>
      <c r="CG12" s="1248">
        <v>7.1054089000000005</v>
      </c>
      <c r="CH12" s="1248">
        <v>55.49</v>
      </c>
      <c r="CI12" s="1248">
        <v>21.47</v>
      </c>
      <c r="CJ12" s="1248">
        <v>38.479999999999997</v>
      </c>
      <c r="CK12" s="3273">
        <v>46.661254140000004</v>
      </c>
      <c r="CL12" s="1248">
        <v>50.960495030000004</v>
      </c>
      <c r="CM12" s="1248">
        <v>59.657885569999998</v>
      </c>
      <c r="CN12" s="3273">
        <v>59.657885569999998</v>
      </c>
      <c r="CO12" s="1248">
        <v>18.611729090000001</v>
      </c>
      <c r="CP12" s="3272">
        <v>18.407848690000002</v>
      </c>
      <c r="CQ12" s="3272">
        <v>21.213933219999998</v>
      </c>
      <c r="CR12" s="3272">
        <v>32.875190699999997</v>
      </c>
      <c r="CS12" s="3272">
        <v>15.3194085</v>
      </c>
      <c r="CT12" s="3272">
        <v>5.3078153499999994</v>
      </c>
      <c r="CU12" s="3272">
        <v>20.743772109999998</v>
      </c>
      <c r="CV12" s="3272">
        <v>2.6184383100000002</v>
      </c>
      <c r="CW12" s="3272">
        <v>4.8189981699999995</v>
      </c>
      <c r="CX12" s="3272">
        <v>0.82477064</v>
      </c>
      <c r="CY12" s="3272">
        <v>8.8466546899999994</v>
      </c>
      <c r="CZ12" s="3272">
        <v>45.08</v>
      </c>
      <c r="DA12" s="3272">
        <v>0</v>
      </c>
      <c r="DB12" s="3272">
        <v>0.03</v>
      </c>
      <c r="DC12" s="3272">
        <v>3.7023001800000004</v>
      </c>
      <c r="DD12" s="3272">
        <v>1.3908193100000001</v>
      </c>
      <c r="DE12" s="3272">
        <v>4.9002468600000002</v>
      </c>
      <c r="DF12" s="3272">
        <v>6.0301028399999996</v>
      </c>
      <c r="DG12" s="3272">
        <v>1.3</v>
      </c>
      <c r="DH12" s="3272">
        <v>7.0704153600000001</v>
      </c>
      <c r="DI12" s="3272">
        <v>7.1394895700000003</v>
      </c>
      <c r="DJ12" s="3272">
        <v>12.9</v>
      </c>
      <c r="DK12" s="3272">
        <v>8.6849025700000002</v>
      </c>
      <c r="DL12" s="3272">
        <v>6.1754341999999998</v>
      </c>
      <c r="DM12" s="3272">
        <v>6.7413887900000002</v>
      </c>
      <c r="DN12" s="3272">
        <v>3.6833070000000001</v>
      </c>
      <c r="DO12" s="3272">
        <v>9.2621962399999997</v>
      </c>
      <c r="DP12" s="3272">
        <v>1.0606458300000001</v>
      </c>
      <c r="DQ12" s="3272">
        <v>8.920225460000001</v>
      </c>
      <c r="DR12" s="3272">
        <v>13.27649952</v>
      </c>
      <c r="DS12" s="3272">
        <v>9.1593963200000008</v>
      </c>
      <c r="DT12" s="3272">
        <v>15.943608869999998</v>
      </c>
      <c r="DU12" s="3272">
        <v>13.31346231</v>
      </c>
      <c r="DV12" s="3272">
        <v>7.6673862399999999</v>
      </c>
      <c r="DW12" s="3272">
        <v>7.5321613099999993</v>
      </c>
      <c r="DX12" s="3272">
        <v>5.7224315999999993</v>
      </c>
      <c r="DY12" s="3272">
        <v>15.639620279999999</v>
      </c>
      <c r="DZ12" s="3272">
        <v>19.337438030000001</v>
      </c>
      <c r="EA12" s="3272">
        <v>9.0968324200000001</v>
      </c>
      <c r="EB12" s="3272">
        <v>15.47957989</v>
      </c>
      <c r="EC12" s="3272">
        <v>26.24401284</v>
      </c>
      <c r="ED12" s="3272">
        <v>13.176647630000001</v>
      </c>
      <c r="EE12" s="3272">
        <v>42.027257849999998</v>
      </c>
      <c r="EF12" s="3272">
        <v>24.85396819</v>
      </c>
      <c r="EG12" s="3272">
        <v>25.279968190000002</v>
      </c>
      <c r="EH12" s="3272">
        <v>16.269441319999999</v>
      </c>
      <c r="EI12" s="3272">
        <v>31.850961609999999</v>
      </c>
      <c r="EJ12" s="3272">
        <v>24.088505309999999</v>
      </c>
      <c r="EK12" s="3272">
        <v>8.7796196099999992</v>
      </c>
      <c r="EL12" s="3272">
        <v>11.629529060000001</v>
      </c>
    </row>
    <row r="13" spans="1:142" ht="20.100000000000001" customHeight="1">
      <c r="A13" s="3202" t="s">
        <v>2433</v>
      </c>
      <c r="B13" s="3271">
        <v>104.50785020999999</v>
      </c>
      <c r="C13" s="1248">
        <v>128.06577627999999</v>
      </c>
      <c r="D13" s="1248">
        <v>235.39974339</v>
      </c>
      <c r="E13" s="1248">
        <v>610.16830178999999</v>
      </c>
      <c r="F13" s="1248">
        <v>418.21161381000002</v>
      </c>
      <c r="G13" s="1248">
        <v>348.99060604000005</v>
      </c>
      <c r="H13" s="1248">
        <v>852.79356498000004</v>
      </c>
      <c r="I13" s="1248">
        <v>671.06040644000007</v>
      </c>
      <c r="J13" s="1248">
        <v>451.16666185000003</v>
      </c>
      <c r="K13" s="1248">
        <v>899.02821255999993</v>
      </c>
      <c r="L13" s="1248">
        <v>736.65865262</v>
      </c>
      <c r="M13" s="1248">
        <v>1017.08427791</v>
      </c>
      <c r="N13" s="1248">
        <v>1207.8067583</v>
      </c>
      <c r="O13" s="1248">
        <v>527.75622289</v>
      </c>
      <c r="P13" s="1248">
        <v>448.57856393000003</v>
      </c>
      <c r="Q13" s="1248">
        <v>194.45362958999999</v>
      </c>
      <c r="R13" s="1248">
        <v>248.15156203000001</v>
      </c>
      <c r="S13" s="1248">
        <v>237.24874771</v>
      </c>
      <c r="T13" s="1248">
        <v>265.11409911000004</v>
      </c>
      <c r="U13" s="1248">
        <v>185.20434249000002</v>
      </c>
      <c r="V13" s="1248">
        <v>331.07680185999999</v>
      </c>
      <c r="W13" s="1248">
        <v>389.34132208</v>
      </c>
      <c r="X13" s="1248">
        <v>466.09521047000004</v>
      </c>
      <c r="Y13" s="1250">
        <v>461.47107789</v>
      </c>
      <c r="Z13" s="1249">
        <v>372.62573981000003</v>
      </c>
      <c r="AA13" s="1248">
        <v>503.12482406999999</v>
      </c>
      <c r="AB13" s="1248">
        <v>474.23185552999996</v>
      </c>
      <c r="AC13" s="1248">
        <v>422.16413916000005</v>
      </c>
      <c r="AD13" s="1248">
        <v>600.90143489000002</v>
      </c>
      <c r="AE13" s="1248">
        <v>528.69277033000003</v>
      </c>
      <c r="AF13" s="1248">
        <v>478.70346955000002</v>
      </c>
      <c r="AG13" s="1248">
        <v>528.92350236000004</v>
      </c>
      <c r="AH13" s="1248">
        <v>723.96881811000003</v>
      </c>
      <c r="AI13" s="1248">
        <v>475.69683667000004</v>
      </c>
      <c r="AJ13" s="1248">
        <v>500.44824358999995</v>
      </c>
      <c r="AK13" s="1248">
        <v>531.75316979000013</v>
      </c>
      <c r="AL13" s="1248">
        <v>580.89880737999999</v>
      </c>
      <c r="AM13" s="1248">
        <v>328.54730962000002</v>
      </c>
      <c r="AN13" s="1248">
        <v>638.39162186999999</v>
      </c>
      <c r="AO13" s="1248">
        <v>1035.9111158200001</v>
      </c>
      <c r="AP13" s="1248">
        <v>957.14054391999991</v>
      </c>
      <c r="AQ13" s="1248">
        <v>989.39001089999999</v>
      </c>
      <c r="AR13" s="1248">
        <v>1183.45626539</v>
      </c>
      <c r="AS13" s="1248">
        <v>1248.52215901</v>
      </c>
      <c r="AT13" s="1248">
        <v>1606.4906793599998</v>
      </c>
      <c r="AU13" s="1248">
        <v>806.06426146000001</v>
      </c>
      <c r="AV13" s="1248">
        <v>664.33656241999995</v>
      </c>
      <c r="AW13" s="1250">
        <v>879.89445403000002</v>
      </c>
      <c r="AX13" s="1249">
        <v>713.60798998000007</v>
      </c>
      <c r="AY13" s="1248">
        <v>1020.3354035</v>
      </c>
      <c r="AZ13" s="1248">
        <v>931.32713691999993</v>
      </c>
      <c r="BA13" s="1248">
        <v>902.23979395000003</v>
      </c>
      <c r="BB13" s="1248">
        <v>720.28997078999998</v>
      </c>
      <c r="BC13" s="3272">
        <v>725.57803995000006</v>
      </c>
      <c r="BD13" s="1248">
        <v>638.03828540999996</v>
      </c>
      <c r="BE13" s="1248">
        <v>611.03001611000002</v>
      </c>
      <c r="BF13" s="1248">
        <v>514.09580247999997</v>
      </c>
      <c r="BG13" s="1248">
        <v>700.02479796</v>
      </c>
      <c r="BH13" s="3272">
        <v>468.87342668999997</v>
      </c>
      <c r="BI13" s="1248">
        <v>585.79321869</v>
      </c>
      <c r="BJ13" s="1248">
        <v>887.42199624</v>
      </c>
      <c r="BK13" s="2285">
        <v>636.90533685000003</v>
      </c>
      <c r="BL13" s="2285">
        <v>531.99397987999998</v>
      </c>
      <c r="BM13" s="2285">
        <v>846.19751785000005</v>
      </c>
      <c r="BN13" s="2285">
        <v>812.85403251000002</v>
      </c>
      <c r="BO13" s="2285">
        <v>684.44001305999996</v>
      </c>
      <c r="BP13" s="2285">
        <v>832.16748414999995</v>
      </c>
      <c r="BQ13" s="2285">
        <v>427.5596984</v>
      </c>
      <c r="BR13" s="2285">
        <v>655.38684476999993</v>
      </c>
      <c r="BS13" s="2285">
        <v>557.97958724</v>
      </c>
      <c r="BT13" s="2285">
        <v>754.98485477999998</v>
      </c>
      <c r="BU13" s="2319">
        <v>531.38637123000001</v>
      </c>
      <c r="BV13" s="3273">
        <v>923.12403261999998</v>
      </c>
      <c r="BW13" s="1248">
        <v>827.83776440999998</v>
      </c>
      <c r="BX13" s="3272">
        <v>932.39228645000003</v>
      </c>
      <c r="BY13" s="1248">
        <v>803.37986971000009</v>
      </c>
      <c r="BZ13" s="1248">
        <v>719.43372738999994</v>
      </c>
      <c r="CA13" s="1248">
        <v>957.62566562999996</v>
      </c>
      <c r="CB13" s="1248">
        <v>829.30481909000002</v>
      </c>
      <c r="CC13" s="1248">
        <v>1017.80741172</v>
      </c>
      <c r="CD13" s="1248">
        <v>1010.80727587</v>
      </c>
      <c r="CE13" s="1248">
        <v>1172.9730024800001</v>
      </c>
      <c r="CF13" s="1248">
        <v>910.17877261000001</v>
      </c>
      <c r="CG13" s="1248">
        <v>625.88499433000004</v>
      </c>
      <c r="CH13" s="1248">
        <v>1036.4000000000001</v>
      </c>
      <c r="CI13" s="1248">
        <v>1079.1300000000001</v>
      </c>
      <c r="CJ13" s="1248">
        <v>691.23</v>
      </c>
      <c r="CK13" s="3273">
        <v>539.78247698999996</v>
      </c>
      <c r="CL13" s="1248">
        <v>741.10180160000004</v>
      </c>
      <c r="CM13" s="1248">
        <v>941.49965366999993</v>
      </c>
      <c r="CN13" s="3273">
        <v>941.49965366999993</v>
      </c>
      <c r="CO13" s="1248">
        <v>707.33731974</v>
      </c>
      <c r="CP13" s="3272">
        <v>314.20542663999998</v>
      </c>
      <c r="CQ13" s="3272">
        <v>374.18740697000004</v>
      </c>
      <c r="CR13" s="3272">
        <v>703.90788812999995</v>
      </c>
      <c r="CS13" s="3272">
        <v>524.65242330000001</v>
      </c>
      <c r="CT13" s="3272">
        <v>476.85157719</v>
      </c>
      <c r="CU13" s="3272">
        <v>275.22845278</v>
      </c>
      <c r="CV13" s="3272">
        <v>642.95583223000006</v>
      </c>
      <c r="CW13" s="3272">
        <v>377.31924032999996</v>
      </c>
      <c r="CX13" s="3272">
        <v>218.16478441000001</v>
      </c>
      <c r="CY13" s="3272">
        <v>969.05405170000006</v>
      </c>
      <c r="CZ13" s="3272">
        <v>468.44</v>
      </c>
      <c r="DA13" s="3272">
        <v>642.04</v>
      </c>
      <c r="DB13" s="3272">
        <v>525.66999999999996</v>
      </c>
      <c r="DC13" s="3272">
        <v>267.91215081999997</v>
      </c>
      <c r="DD13" s="3272">
        <v>620.37397492999992</v>
      </c>
      <c r="DE13" s="3272">
        <v>413.03581285000001</v>
      </c>
      <c r="DF13" s="3272">
        <v>112.10273327</v>
      </c>
      <c r="DG13" s="3272">
        <v>358.08</v>
      </c>
      <c r="DH13" s="3272">
        <v>541.39792373</v>
      </c>
      <c r="DI13" s="3272">
        <v>300.59877907999999</v>
      </c>
      <c r="DJ13" s="3272">
        <v>453.43</v>
      </c>
      <c r="DK13" s="3272">
        <v>294.51458107999997</v>
      </c>
      <c r="DL13" s="3272">
        <v>460.94695192</v>
      </c>
      <c r="DM13" s="3272">
        <v>327.50141918000003</v>
      </c>
      <c r="DN13" s="3272">
        <v>98.542459739999998</v>
      </c>
      <c r="DO13" s="3272">
        <v>249.55707903999999</v>
      </c>
      <c r="DP13" s="3272">
        <v>158.26591759000002</v>
      </c>
      <c r="DQ13" s="3272">
        <v>310.21075094999998</v>
      </c>
      <c r="DR13" s="3272">
        <v>156.86905537999999</v>
      </c>
      <c r="DS13" s="3272">
        <v>138.17765434999998</v>
      </c>
      <c r="DT13" s="3272">
        <v>141.12964599</v>
      </c>
      <c r="DU13" s="3272">
        <v>127.66035097</v>
      </c>
      <c r="DV13" s="3272">
        <v>173.11999824</v>
      </c>
      <c r="DW13" s="3272">
        <v>159.71229763999997</v>
      </c>
      <c r="DX13" s="3272">
        <v>216.99481906</v>
      </c>
      <c r="DY13" s="3272">
        <v>192.18841058000001</v>
      </c>
      <c r="DZ13" s="3272">
        <v>193.38238599000002</v>
      </c>
      <c r="EA13" s="3272">
        <v>143.99515633000001</v>
      </c>
      <c r="EB13" s="3272">
        <v>93.426082390000005</v>
      </c>
      <c r="EC13" s="3272">
        <v>154.28157732</v>
      </c>
      <c r="ED13" s="3272">
        <v>125.07803457999999</v>
      </c>
      <c r="EE13" s="3272">
        <v>92.62571865999999</v>
      </c>
      <c r="EF13" s="3272">
        <v>151.51084603000001</v>
      </c>
      <c r="EG13" s="3272">
        <v>156.5058756</v>
      </c>
      <c r="EH13" s="3272">
        <v>173.40342634999999</v>
      </c>
      <c r="EI13" s="3272">
        <v>131.79257380999999</v>
      </c>
      <c r="EJ13" s="3272">
        <v>193.52227581</v>
      </c>
      <c r="EK13" s="3272">
        <v>224.61720647999999</v>
      </c>
      <c r="EL13" s="3272">
        <v>223.55789452000002</v>
      </c>
    </row>
    <row r="14" spans="1:142" ht="20.100000000000001" customHeight="1">
      <c r="A14" s="3202"/>
      <c r="B14" s="3271"/>
      <c r="C14" s="1248"/>
      <c r="D14" s="1248"/>
      <c r="E14" s="1248"/>
      <c r="F14" s="1248"/>
      <c r="G14" s="1248"/>
      <c r="H14" s="1248"/>
      <c r="I14" s="1248"/>
      <c r="J14" s="1248"/>
      <c r="K14" s="1248"/>
      <c r="L14" s="1248"/>
      <c r="M14" s="1248"/>
      <c r="N14" s="1248"/>
      <c r="O14" s="1248"/>
      <c r="P14" s="1248"/>
      <c r="Q14" s="1248"/>
      <c r="R14" s="1248"/>
      <c r="S14" s="1248"/>
      <c r="T14" s="1248"/>
      <c r="U14" s="1248"/>
      <c r="V14" s="1248"/>
      <c r="W14" s="1248"/>
      <c r="X14" s="1248"/>
      <c r="Y14" s="1250"/>
      <c r="Z14" s="1249"/>
      <c r="AA14" s="1248"/>
      <c r="AB14" s="1248"/>
      <c r="AC14" s="1248"/>
      <c r="AD14" s="1248"/>
      <c r="AE14" s="1248"/>
      <c r="AF14" s="1248"/>
      <c r="AG14" s="1248"/>
      <c r="AH14" s="1248"/>
      <c r="AI14" s="1248"/>
      <c r="AJ14" s="1248"/>
      <c r="AK14" s="1248"/>
      <c r="AL14" s="1248"/>
      <c r="AM14" s="1248"/>
      <c r="AN14" s="1248"/>
      <c r="AO14" s="1248"/>
      <c r="AP14" s="1248"/>
      <c r="AQ14" s="1248"/>
      <c r="AR14" s="1248"/>
      <c r="AS14" s="1248"/>
      <c r="AT14" s="1248"/>
      <c r="AU14" s="1248"/>
      <c r="AV14" s="1248"/>
      <c r="AW14" s="1250"/>
      <c r="AX14" s="1249"/>
      <c r="AY14" s="1248"/>
      <c r="AZ14" s="1248"/>
      <c r="BA14" s="1248"/>
      <c r="BB14" s="1248"/>
      <c r="BC14" s="3272"/>
      <c r="BD14" s="1248"/>
      <c r="BE14" s="1248"/>
      <c r="BF14" s="1248"/>
      <c r="BG14" s="2285"/>
      <c r="BH14" s="3269"/>
      <c r="BI14" s="3266"/>
      <c r="BJ14" s="2285"/>
      <c r="BK14" s="2285"/>
      <c r="BL14" s="2285"/>
      <c r="BM14" s="2285"/>
      <c r="BN14" s="2285"/>
      <c r="BO14" s="2285"/>
      <c r="BP14" s="2285"/>
      <c r="BQ14" s="2285"/>
      <c r="BR14" s="2285"/>
      <c r="BS14" s="2285"/>
      <c r="BT14" s="2285"/>
      <c r="BU14" s="2319"/>
      <c r="BV14" s="890"/>
      <c r="BW14" s="2285"/>
      <c r="BX14" s="3274"/>
      <c r="BY14" s="2285"/>
      <c r="BZ14" s="2285"/>
      <c r="CA14" s="2285"/>
      <c r="CB14" s="2285"/>
      <c r="CC14" s="2285"/>
      <c r="CD14" s="2285"/>
      <c r="CE14" s="2285"/>
      <c r="CF14" s="2285"/>
      <c r="CG14" s="2285"/>
      <c r="CH14" s="2285"/>
      <c r="CI14" s="2285"/>
      <c r="CJ14" s="2285"/>
      <c r="CK14" s="890"/>
      <c r="CL14" s="2285"/>
      <c r="CM14" s="2285"/>
      <c r="CN14" s="890"/>
      <c r="CO14" s="2285"/>
      <c r="CP14" s="3274"/>
      <c r="CQ14" s="3274"/>
      <c r="CR14" s="3274"/>
      <c r="CS14" s="3274"/>
      <c r="CT14" s="3274"/>
      <c r="CU14" s="3274"/>
      <c r="CV14" s="3274"/>
      <c r="CW14" s="3274"/>
      <c r="CX14" s="3274"/>
      <c r="CY14" s="3274"/>
      <c r="CZ14" s="3274"/>
      <c r="DA14" s="3274"/>
      <c r="DB14" s="3274"/>
      <c r="DC14" s="3274"/>
      <c r="DD14" s="3274"/>
      <c r="DE14" s="3274"/>
      <c r="DF14" s="3274"/>
      <c r="DG14" s="3274"/>
      <c r="DH14" s="3274"/>
      <c r="DI14" s="3274"/>
      <c r="DJ14" s="3274"/>
      <c r="DK14" s="3274"/>
      <c r="DL14" s="3274"/>
      <c r="DM14" s="3274"/>
      <c r="DN14" s="3274"/>
      <c r="DO14" s="3274"/>
      <c r="DP14" s="3274"/>
      <c r="DQ14" s="3274"/>
      <c r="DR14" s="3274"/>
      <c r="DS14" s="3274"/>
      <c r="DT14" s="3274"/>
      <c r="DU14" s="3274"/>
      <c r="DV14" s="3274"/>
      <c r="DW14" s="3274"/>
      <c r="DX14" s="3274"/>
      <c r="DY14" s="3274"/>
      <c r="DZ14" s="3274"/>
      <c r="EA14" s="3274"/>
      <c r="EB14" s="3274"/>
      <c r="EC14" s="3274"/>
      <c r="ED14" s="3274"/>
      <c r="EE14" s="3274"/>
      <c r="EF14" s="3274"/>
      <c r="EG14" s="3274"/>
      <c r="EH14" s="3274"/>
      <c r="EI14" s="3274"/>
      <c r="EJ14" s="3274"/>
      <c r="EK14" s="3274"/>
      <c r="EL14" s="3274"/>
    </row>
    <row r="15" spans="1:142" s="2282" customFormat="1" ht="20.100000000000001" customHeight="1">
      <c r="A15" s="3108" t="s">
        <v>2434</v>
      </c>
      <c r="B15" s="3265">
        <v>913.62745074999998</v>
      </c>
      <c r="C15" s="3266">
        <v>1660.71450751</v>
      </c>
      <c r="D15" s="3266">
        <v>1387.2591674600001</v>
      </c>
      <c r="E15" s="3266">
        <v>828.76761432000001</v>
      </c>
      <c r="F15" s="3266">
        <v>2017.27197389</v>
      </c>
      <c r="G15" s="3266">
        <v>1237.1439791600001</v>
      </c>
      <c r="H15" s="3266">
        <v>1195.6415389700001</v>
      </c>
      <c r="I15" s="3266">
        <v>1159.78964053</v>
      </c>
      <c r="J15" s="3266">
        <v>1972.4364952000001</v>
      </c>
      <c r="K15" s="3266">
        <v>2211.07900311</v>
      </c>
      <c r="L15" s="3266">
        <v>1777.2374712000001</v>
      </c>
      <c r="M15" s="3266">
        <v>1815.69040361</v>
      </c>
      <c r="N15" s="3266">
        <v>1370.0478428399999</v>
      </c>
      <c r="O15" s="3266">
        <v>752.85659217</v>
      </c>
      <c r="P15" s="3266">
        <v>1168.02505849</v>
      </c>
      <c r="Q15" s="3266">
        <v>803.03258928000002</v>
      </c>
      <c r="R15" s="3266">
        <v>602.31037809000009</v>
      </c>
      <c r="S15" s="3266">
        <v>429.50561382000001</v>
      </c>
      <c r="T15" s="3266">
        <v>698.79694866</v>
      </c>
      <c r="U15" s="3266">
        <v>362.62903864999998</v>
      </c>
      <c r="V15" s="3266">
        <v>798.23445062999997</v>
      </c>
      <c r="W15" s="3266">
        <v>736.12421102999997</v>
      </c>
      <c r="X15" s="3266">
        <v>488.94872397</v>
      </c>
      <c r="Y15" s="3267">
        <v>627.96656441999994</v>
      </c>
      <c r="Z15" s="3268">
        <v>625.7568354199999</v>
      </c>
      <c r="AA15" s="3266">
        <v>456.76210185000002</v>
      </c>
      <c r="AB15" s="3266">
        <v>909.47468491999996</v>
      </c>
      <c r="AC15" s="3266">
        <v>683.22374502000002</v>
      </c>
      <c r="AD15" s="3266">
        <v>1028.5617254900001</v>
      </c>
      <c r="AE15" s="3266">
        <v>569.04950114999997</v>
      </c>
      <c r="AF15" s="3266">
        <v>831.37413961000004</v>
      </c>
      <c r="AG15" s="3266">
        <v>762.53514804999998</v>
      </c>
      <c r="AH15" s="3266">
        <v>1061.2668309400001</v>
      </c>
      <c r="AI15" s="3266">
        <v>1317.7528650699999</v>
      </c>
      <c r="AJ15" s="3266">
        <v>645.38982877000001</v>
      </c>
      <c r="AK15" s="3266">
        <v>766.76683136999998</v>
      </c>
      <c r="AL15" s="3266">
        <v>603.86164527999995</v>
      </c>
      <c r="AM15" s="3266">
        <v>386.99798983999995</v>
      </c>
      <c r="AN15" s="3266">
        <v>697.16926205999994</v>
      </c>
      <c r="AO15" s="3266">
        <v>1272.02595208</v>
      </c>
      <c r="AP15" s="3266">
        <v>587.56180227999994</v>
      </c>
      <c r="AQ15" s="3266">
        <v>726.18573821000007</v>
      </c>
      <c r="AR15" s="3266">
        <v>1185.39945833</v>
      </c>
      <c r="AS15" s="3266">
        <v>1516.7757397</v>
      </c>
      <c r="AT15" s="3266">
        <v>5736.1883397499996</v>
      </c>
      <c r="AU15" s="3266">
        <v>1090.7784864300002</v>
      </c>
      <c r="AV15" s="3266">
        <v>792.80532353000001</v>
      </c>
      <c r="AW15" s="3267">
        <v>708.55173299</v>
      </c>
      <c r="AX15" s="3268">
        <v>392.02455647000005</v>
      </c>
      <c r="AY15" s="3266">
        <v>745.80182516000002</v>
      </c>
      <c r="AZ15" s="3266">
        <v>732.45030505999989</v>
      </c>
      <c r="BA15" s="3266">
        <v>1006.04101583</v>
      </c>
      <c r="BB15" s="3266">
        <v>1791.0510272499998</v>
      </c>
      <c r="BC15" s="3269">
        <v>1596.9943451599995</v>
      </c>
      <c r="BD15" s="3266">
        <v>1080.2638373599998</v>
      </c>
      <c r="BE15" s="3266">
        <v>897.24043246000019</v>
      </c>
      <c r="BF15" s="3266">
        <v>1222.1569205400001</v>
      </c>
      <c r="BG15" s="3266">
        <v>1658.7615971699997</v>
      </c>
      <c r="BH15" s="3269">
        <v>1077.49613701</v>
      </c>
      <c r="BI15" s="3266">
        <v>1068.10422275</v>
      </c>
      <c r="BJ15" s="3266">
        <v>1227.3331294700001</v>
      </c>
      <c r="BK15" s="3266">
        <v>1046.33007137</v>
      </c>
      <c r="BL15" s="3266">
        <v>1503.8050303900002</v>
      </c>
      <c r="BM15" s="3266">
        <v>2231.0168243499998</v>
      </c>
      <c r="BN15" s="3266">
        <v>2677.5258814699996</v>
      </c>
      <c r="BO15" s="3266">
        <v>3780.4158910300002</v>
      </c>
      <c r="BP15" s="3266">
        <v>2517.8687801399997</v>
      </c>
      <c r="BQ15" s="3266">
        <v>1463.7692118599998</v>
      </c>
      <c r="BR15" s="3266">
        <v>2784.9759594400002</v>
      </c>
      <c r="BS15" s="3266">
        <v>2090.85593638</v>
      </c>
      <c r="BT15" s="3266">
        <v>2260.8344513699999</v>
      </c>
      <c r="BU15" s="3267">
        <v>2521.4182375700002</v>
      </c>
      <c r="BV15" s="3270">
        <v>2482.6187915599999</v>
      </c>
      <c r="BW15" s="3266">
        <v>3715.3442448899996</v>
      </c>
      <c r="BX15" s="3269">
        <v>3072.9886831099998</v>
      </c>
      <c r="BY15" s="3266">
        <v>2810.0589741599993</v>
      </c>
      <c r="BZ15" s="3266">
        <v>2100.9483944799999</v>
      </c>
      <c r="CA15" s="3266">
        <v>2092.8394287700003</v>
      </c>
      <c r="CB15" s="3266">
        <v>1762.1140440699996</v>
      </c>
      <c r="CC15" s="3266">
        <v>2130.1201710499995</v>
      </c>
      <c r="CD15" s="3266">
        <v>3175.86453497</v>
      </c>
      <c r="CE15" s="3266">
        <v>4083.5334312399996</v>
      </c>
      <c r="CF15" s="3266">
        <v>3143.62189115</v>
      </c>
      <c r="CG15" s="3266">
        <v>1218.35733555</v>
      </c>
      <c r="CH15" s="3266">
        <v>1862.61</v>
      </c>
      <c r="CI15" s="3266">
        <v>2538.1799999999998</v>
      </c>
      <c r="CJ15" s="3266">
        <v>1342.48</v>
      </c>
      <c r="CK15" s="3270">
        <v>1390.9518466099998</v>
      </c>
      <c r="CL15" s="3266">
        <v>1371.7023640099997</v>
      </c>
      <c r="CM15" s="3266">
        <v>2021.7415786700001</v>
      </c>
      <c r="CN15" s="3270">
        <v>2021.7415786700001</v>
      </c>
      <c r="CO15" s="3266">
        <v>1402.9276725</v>
      </c>
      <c r="CP15" s="3269">
        <v>1467.6954848799996</v>
      </c>
      <c r="CQ15" s="3269">
        <v>907.17913060000001</v>
      </c>
      <c r="CR15" s="3269">
        <v>1167.3450413399999</v>
      </c>
      <c r="CS15" s="3269">
        <v>1371.8437659500003</v>
      </c>
      <c r="CT15" s="3269">
        <v>730.72588813000004</v>
      </c>
      <c r="CU15" s="3269">
        <v>619.9052054199999</v>
      </c>
      <c r="CV15" s="3269">
        <v>744.91420865999999</v>
      </c>
      <c r="CW15" s="3269">
        <v>731.27259983999988</v>
      </c>
      <c r="CX15" s="3269">
        <v>577.44280520000007</v>
      </c>
      <c r="CY15" s="3269">
        <v>852.42396933999999</v>
      </c>
      <c r="CZ15" s="3269">
        <v>1073.98</v>
      </c>
      <c r="DA15" s="3269">
        <v>667.24</v>
      </c>
      <c r="DB15" s="3269">
        <v>721.47</v>
      </c>
      <c r="DC15" s="3269">
        <v>424.33987038999999</v>
      </c>
      <c r="DD15" s="3269">
        <v>335.17476231999996</v>
      </c>
      <c r="DE15" s="3269">
        <v>543.70272513999998</v>
      </c>
      <c r="DF15" s="3269">
        <v>297.31786925000006</v>
      </c>
      <c r="DG15" s="3269">
        <v>637.77</v>
      </c>
      <c r="DH15" s="3269">
        <v>573.62144168000009</v>
      </c>
      <c r="DI15" s="3269">
        <v>811.89722966999989</v>
      </c>
      <c r="DJ15" s="3269">
        <v>1306.46</v>
      </c>
      <c r="DK15" s="3269">
        <v>1068.4174502399999</v>
      </c>
      <c r="DL15" s="3269">
        <v>1049.35828107</v>
      </c>
      <c r="DM15" s="3269">
        <v>1244.50167035</v>
      </c>
      <c r="DN15" s="3269">
        <v>1014.08345926</v>
      </c>
      <c r="DO15" s="3269">
        <v>1268.3768897799998</v>
      </c>
      <c r="DP15" s="3269">
        <v>1379.1477422700002</v>
      </c>
      <c r="DQ15" s="3269">
        <v>1830.0025050700001</v>
      </c>
      <c r="DR15" s="3269">
        <v>1444.05628957</v>
      </c>
      <c r="DS15" s="3269">
        <v>846.85511859000007</v>
      </c>
      <c r="DT15" s="3269">
        <v>1437.4082639000001</v>
      </c>
      <c r="DU15" s="3269">
        <v>1501.1506690000001</v>
      </c>
      <c r="DV15" s="3269">
        <v>2363.5250633000001</v>
      </c>
      <c r="DW15" s="3269">
        <v>2455.46789291</v>
      </c>
      <c r="DX15" s="3269">
        <v>1971.3313384800001</v>
      </c>
      <c r="DY15" s="3269">
        <v>2512.4090755600005</v>
      </c>
      <c r="DZ15" s="3269">
        <v>3242.4284040500002</v>
      </c>
      <c r="EA15" s="3269">
        <v>1956.1091942300002</v>
      </c>
      <c r="EB15" s="3269">
        <v>2322.6221268700001</v>
      </c>
      <c r="EC15" s="3269">
        <v>2883.1236287400006</v>
      </c>
      <c r="ED15" s="3269">
        <v>1520.9055183899998</v>
      </c>
      <c r="EE15" s="3269">
        <v>1517.1361178299999</v>
      </c>
      <c r="EF15" s="3269">
        <v>3212.8729057100004</v>
      </c>
      <c r="EG15" s="3269">
        <v>1699.1361322</v>
      </c>
      <c r="EH15" s="3269">
        <v>1880.7166348200001</v>
      </c>
      <c r="EI15" s="3269">
        <v>1528.6513341699999</v>
      </c>
      <c r="EJ15" s="3269">
        <v>2178.7986331500006</v>
      </c>
      <c r="EK15" s="3269">
        <v>3961.60699626</v>
      </c>
      <c r="EL15" s="3269">
        <v>3568.5980325599999</v>
      </c>
    </row>
    <row r="16" spans="1:142" s="2282" customFormat="1" ht="20.100000000000001" customHeight="1">
      <c r="A16" s="3108"/>
      <c r="B16" s="3271"/>
      <c r="C16" s="1248"/>
      <c r="D16" s="1248"/>
      <c r="E16" s="1248"/>
      <c r="F16" s="1248"/>
      <c r="G16" s="1248"/>
      <c r="H16" s="1248"/>
      <c r="I16" s="1248"/>
      <c r="J16" s="1248"/>
      <c r="K16" s="1248"/>
      <c r="L16" s="1248"/>
      <c r="M16" s="1248"/>
      <c r="N16" s="1248"/>
      <c r="O16" s="1248"/>
      <c r="P16" s="1248"/>
      <c r="Q16" s="1248"/>
      <c r="R16" s="1248"/>
      <c r="S16" s="1248"/>
      <c r="T16" s="1248"/>
      <c r="U16" s="1248"/>
      <c r="V16" s="1248"/>
      <c r="W16" s="1248"/>
      <c r="X16" s="1248"/>
      <c r="Y16" s="1250"/>
      <c r="Z16" s="1249"/>
      <c r="AA16" s="1248"/>
      <c r="AB16" s="1248"/>
      <c r="AC16" s="1248"/>
      <c r="AD16" s="1248"/>
      <c r="AE16" s="1248"/>
      <c r="AF16" s="1248"/>
      <c r="AG16" s="1248"/>
      <c r="AH16" s="1248"/>
      <c r="AI16" s="1248"/>
      <c r="AJ16" s="1248"/>
      <c r="AK16" s="1248"/>
      <c r="AL16" s="1248"/>
      <c r="AM16" s="1248"/>
      <c r="AN16" s="1248"/>
      <c r="AO16" s="1248"/>
      <c r="AP16" s="1248"/>
      <c r="AQ16" s="1248"/>
      <c r="AR16" s="1248"/>
      <c r="AS16" s="1248"/>
      <c r="AT16" s="1248"/>
      <c r="AU16" s="1248"/>
      <c r="AV16" s="1248"/>
      <c r="AW16" s="1250"/>
      <c r="AX16" s="1249"/>
      <c r="AY16" s="1248"/>
      <c r="AZ16" s="1248"/>
      <c r="BA16" s="1248"/>
      <c r="BB16" s="1248"/>
      <c r="BC16" s="3272"/>
      <c r="BD16" s="1248"/>
      <c r="BE16" s="1248"/>
      <c r="BF16" s="1248"/>
      <c r="BG16" s="2285"/>
      <c r="BH16" s="3269"/>
      <c r="BI16" s="3266"/>
      <c r="BJ16" s="2285"/>
      <c r="BK16" s="2285"/>
      <c r="BL16" s="2285"/>
      <c r="BM16" s="2285"/>
      <c r="BN16" s="2285"/>
      <c r="BO16" s="2285"/>
      <c r="BP16" s="2285"/>
      <c r="BQ16" s="2285"/>
      <c r="BR16" s="2285"/>
      <c r="BS16" s="2285"/>
      <c r="BT16" s="2285"/>
      <c r="BU16" s="2319"/>
      <c r="BV16" s="3270"/>
      <c r="BW16" s="3266"/>
      <c r="BX16" s="3269"/>
      <c r="BY16" s="3266"/>
      <c r="BZ16" s="3266"/>
      <c r="CA16" s="3266"/>
      <c r="CB16" s="3266"/>
      <c r="CC16" s="3266"/>
      <c r="CD16" s="3266"/>
      <c r="CE16" s="3266"/>
      <c r="CF16" s="3266"/>
      <c r="CG16" s="3266"/>
      <c r="CH16" s="3266"/>
      <c r="CI16" s="3266"/>
      <c r="CJ16" s="3266"/>
      <c r="CK16" s="3270"/>
      <c r="CL16" s="3266"/>
      <c r="CM16" s="3266"/>
      <c r="CN16" s="3270"/>
      <c r="CO16" s="3266"/>
      <c r="CP16" s="3269"/>
      <c r="CQ16" s="3269"/>
      <c r="CR16" s="3269"/>
      <c r="CS16" s="3269"/>
      <c r="CT16" s="3269"/>
      <c r="CU16" s="3269"/>
      <c r="CV16" s="3269"/>
      <c r="CW16" s="3269"/>
      <c r="CX16" s="3269"/>
      <c r="CY16" s="3269"/>
      <c r="CZ16" s="3269"/>
      <c r="DA16" s="3269"/>
      <c r="DB16" s="3269"/>
      <c r="DC16" s="3269"/>
      <c r="DD16" s="3269"/>
      <c r="DE16" s="3269"/>
      <c r="DF16" s="3269"/>
      <c r="DG16" s="3269"/>
      <c r="DH16" s="3269"/>
      <c r="DI16" s="3269"/>
      <c r="DJ16" s="3269"/>
      <c r="DK16" s="3269"/>
      <c r="DL16" s="3269"/>
      <c r="DM16" s="3269"/>
      <c r="DN16" s="3269"/>
      <c r="DO16" s="3269"/>
      <c r="DP16" s="3269"/>
      <c r="DQ16" s="3269"/>
      <c r="DR16" s="3269"/>
      <c r="DS16" s="3269"/>
      <c r="DT16" s="3269"/>
      <c r="DU16" s="3269"/>
      <c r="DV16" s="3269"/>
      <c r="DW16" s="3269"/>
      <c r="DX16" s="3269"/>
      <c r="DY16" s="3269"/>
      <c r="DZ16" s="3269"/>
      <c r="EA16" s="3269"/>
      <c r="EB16" s="3269"/>
      <c r="EC16" s="3269"/>
      <c r="ED16" s="3269"/>
      <c r="EE16" s="3269"/>
      <c r="EF16" s="3269"/>
      <c r="EG16" s="3269"/>
      <c r="EH16" s="3269"/>
      <c r="EI16" s="3269"/>
      <c r="EJ16" s="3269"/>
      <c r="EK16" s="3269"/>
      <c r="EL16" s="3269"/>
    </row>
    <row r="17" spans="1:142" ht="20.100000000000001" customHeight="1">
      <c r="A17" s="3202" t="s">
        <v>2435</v>
      </c>
      <c r="B17" s="3271">
        <v>77.490714060000002</v>
      </c>
      <c r="C17" s="1248">
        <v>118.30389559999999</v>
      </c>
      <c r="D17" s="1248">
        <v>73.778638340000001</v>
      </c>
      <c r="E17" s="1248">
        <v>78.532683849999998</v>
      </c>
      <c r="F17" s="1248">
        <v>88.88718016</v>
      </c>
      <c r="G17" s="1248">
        <v>148.54444006999998</v>
      </c>
      <c r="H17" s="1248">
        <v>143.76591027000001</v>
      </c>
      <c r="I17" s="1248">
        <v>105.62652043999999</v>
      </c>
      <c r="J17" s="1248">
        <v>100.55191384999999</v>
      </c>
      <c r="K17" s="1248">
        <v>184.90665802000001</v>
      </c>
      <c r="L17" s="1248">
        <v>254.78129961000002</v>
      </c>
      <c r="M17" s="1248">
        <v>181.72201081999998</v>
      </c>
      <c r="N17" s="1248">
        <v>160.56038681999999</v>
      </c>
      <c r="O17" s="1248">
        <v>102.97836051</v>
      </c>
      <c r="P17" s="1248">
        <v>209.94142049999999</v>
      </c>
      <c r="Q17" s="1248">
        <v>47.035457030000003</v>
      </c>
      <c r="R17" s="1248">
        <v>142.50468024</v>
      </c>
      <c r="S17" s="1248">
        <v>69.277869249999995</v>
      </c>
      <c r="T17" s="1248">
        <v>171.66087106999998</v>
      </c>
      <c r="U17" s="1248">
        <v>69.275352599999991</v>
      </c>
      <c r="V17" s="1248">
        <v>205.07465958</v>
      </c>
      <c r="W17" s="1248">
        <v>87.821614909999994</v>
      </c>
      <c r="X17" s="1248">
        <v>86.140290209999989</v>
      </c>
      <c r="Y17" s="1250">
        <v>146.26631786999999</v>
      </c>
      <c r="Z17" s="1249">
        <v>129.30324543</v>
      </c>
      <c r="AA17" s="1248">
        <v>112.50498209</v>
      </c>
      <c r="AB17" s="1248">
        <v>120.19930696999999</v>
      </c>
      <c r="AC17" s="1248">
        <v>217.93521454</v>
      </c>
      <c r="AD17" s="1248">
        <v>92.871528670000004</v>
      </c>
      <c r="AE17" s="1248">
        <v>80.504765719999995</v>
      </c>
      <c r="AF17" s="1248">
        <v>171.44451172000001</v>
      </c>
      <c r="AG17" s="1248">
        <v>85.253018499999996</v>
      </c>
      <c r="AH17" s="1248">
        <v>100.57943084</v>
      </c>
      <c r="AI17" s="1248">
        <v>59.515278139999999</v>
      </c>
      <c r="AJ17" s="1248">
        <v>92.177793269999995</v>
      </c>
      <c r="AK17" s="1248">
        <v>145.86941128999999</v>
      </c>
      <c r="AL17" s="1248">
        <v>136.80234867999999</v>
      </c>
      <c r="AM17" s="1248">
        <v>26.013302210000003</v>
      </c>
      <c r="AN17" s="1248">
        <v>97.872509629999996</v>
      </c>
      <c r="AO17" s="1248">
        <v>104.52287284000001</v>
      </c>
      <c r="AP17" s="1248">
        <v>82.736881780000004</v>
      </c>
      <c r="AQ17" s="1248">
        <v>117.80168578</v>
      </c>
      <c r="AR17" s="1248">
        <v>89.822836599999988</v>
      </c>
      <c r="AS17" s="1248">
        <v>325.30367722000005</v>
      </c>
      <c r="AT17" s="1248">
        <v>20.48584395</v>
      </c>
      <c r="AU17" s="1248">
        <v>76.671936459999998</v>
      </c>
      <c r="AV17" s="1248">
        <v>89.069857540000001</v>
      </c>
      <c r="AW17" s="1250">
        <v>84.366786660000002</v>
      </c>
      <c r="AX17" s="1249">
        <v>68.663512920000002</v>
      </c>
      <c r="AY17" s="1248">
        <v>88.797630949999999</v>
      </c>
      <c r="AZ17" s="1248">
        <v>112.39074475</v>
      </c>
      <c r="BA17" s="1248">
        <v>78.386860810000002</v>
      </c>
      <c r="BB17" s="1248">
        <v>87.612546850000001</v>
      </c>
      <c r="BC17" s="3272">
        <v>127.83111977999999</v>
      </c>
      <c r="BD17" s="1248">
        <v>81.718840520000001</v>
      </c>
      <c r="BE17" s="1248">
        <v>85.444895349999996</v>
      </c>
      <c r="BF17" s="1248">
        <v>97.511959860000005</v>
      </c>
      <c r="BG17" s="1248">
        <v>77.857286689999995</v>
      </c>
      <c r="BH17" s="3272">
        <v>56.872618709999998</v>
      </c>
      <c r="BI17" s="1248">
        <v>97.93503806999999</v>
      </c>
      <c r="BJ17" s="1248">
        <v>62.470007539999997</v>
      </c>
      <c r="BK17" s="2285">
        <v>91.423403829999998</v>
      </c>
      <c r="BL17" s="2285">
        <v>104.07024293000001</v>
      </c>
      <c r="BM17" s="2285">
        <v>75.564425749999998</v>
      </c>
      <c r="BN17" s="2285">
        <v>188.17690106999999</v>
      </c>
      <c r="BO17" s="2285">
        <v>67.146422250000001</v>
      </c>
      <c r="BP17" s="2285">
        <v>127.80175579</v>
      </c>
      <c r="BQ17" s="2285">
        <v>57.541885010000001</v>
      </c>
      <c r="BR17" s="2285">
        <v>125.31805903</v>
      </c>
      <c r="BS17" s="2285">
        <v>149.18382111000003</v>
      </c>
      <c r="BT17" s="2285">
        <v>74.438710470000004</v>
      </c>
      <c r="BU17" s="2319">
        <v>174.50245036999999</v>
      </c>
      <c r="BV17" s="3273">
        <v>137.92829015000001</v>
      </c>
      <c r="BW17" s="1248">
        <v>99.496693140000005</v>
      </c>
      <c r="BX17" s="3272">
        <v>406.06435472999999</v>
      </c>
      <c r="BY17" s="1248">
        <v>274.41682039</v>
      </c>
      <c r="BZ17" s="1248">
        <v>348.01243506999998</v>
      </c>
      <c r="CA17" s="1248">
        <v>276.33452532999996</v>
      </c>
      <c r="CB17" s="1248">
        <v>245.72868509</v>
      </c>
      <c r="CC17" s="1248">
        <v>226.44099455</v>
      </c>
      <c r="CD17" s="1248">
        <v>315.82751893</v>
      </c>
      <c r="CE17" s="1248">
        <v>231.98367111000002</v>
      </c>
      <c r="CF17" s="1248">
        <v>264.35022019999997</v>
      </c>
      <c r="CG17" s="1248">
        <v>234.73306568000001</v>
      </c>
      <c r="CH17" s="1248">
        <v>225.06</v>
      </c>
      <c r="CI17" s="1248">
        <v>169.56</v>
      </c>
      <c r="CJ17" s="1248">
        <v>86.64</v>
      </c>
      <c r="CK17" s="3273">
        <v>130.17613420999999</v>
      </c>
      <c r="CL17" s="1248">
        <v>66.956071129999998</v>
      </c>
      <c r="CM17" s="1248">
        <v>170.05345757000001</v>
      </c>
      <c r="CN17" s="3273">
        <v>170.05345757000001</v>
      </c>
      <c r="CO17" s="1248">
        <v>-29.707014359999999</v>
      </c>
      <c r="CP17" s="3272">
        <v>-31.386402199999999</v>
      </c>
      <c r="CQ17" s="3272">
        <v>88.167570349999991</v>
      </c>
      <c r="CR17" s="3272">
        <v>83.885746769999997</v>
      </c>
      <c r="CS17" s="3272">
        <v>70.619586739999988</v>
      </c>
      <c r="CT17" s="3272">
        <v>45.789708310000002</v>
      </c>
      <c r="CU17" s="3272">
        <v>34.184203780000004</v>
      </c>
      <c r="CV17" s="3272">
        <v>43.159608890000001</v>
      </c>
      <c r="CW17" s="3272">
        <v>38.312197390000001</v>
      </c>
      <c r="CX17" s="3272">
        <v>47.023669320000003</v>
      </c>
      <c r="CY17" s="3272">
        <v>75.572558010000009</v>
      </c>
      <c r="CZ17" s="3272">
        <v>99.81</v>
      </c>
      <c r="DA17" s="3272">
        <v>75.290000000000006</v>
      </c>
      <c r="DB17" s="3272">
        <v>88.21</v>
      </c>
      <c r="DC17" s="3272">
        <v>25.827105620000001</v>
      </c>
      <c r="DD17" s="3272">
        <v>19.09063416</v>
      </c>
      <c r="DE17" s="3272">
        <v>48.758047990000001</v>
      </c>
      <c r="DF17" s="3272">
        <v>6.9976404699999994</v>
      </c>
      <c r="DG17" s="3272">
        <v>72.61</v>
      </c>
      <c r="DH17" s="3272">
        <v>103.79413704000001</v>
      </c>
      <c r="DI17" s="3272">
        <v>41.856552780000001</v>
      </c>
      <c r="DJ17" s="3272">
        <v>71.06</v>
      </c>
      <c r="DK17" s="3272">
        <v>262.50550685000002</v>
      </c>
      <c r="DL17" s="3272">
        <v>54.620298299999995</v>
      </c>
      <c r="DM17" s="3272">
        <v>145.71156784000001</v>
      </c>
      <c r="DN17" s="3272">
        <v>56.733418659999998</v>
      </c>
      <c r="DO17" s="3272">
        <v>182.57557563999998</v>
      </c>
      <c r="DP17" s="3272">
        <v>142.58551857</v>
      </c>
      <c r="DQ17" s="3272">
        <v>133.35881184000002</v>
      </c>
      <c r="DR17" s="3272">
        <v>89.203514159999997</v>
      </c>
      <c r="DS17" s="3272">
        <v>101.64092884</v>
      </c>
      <c r="DT17" s="3272">
        <v>115.64152187000001</v>
      </c>
      <c r="DU17" s="3272">
        <v>176.25937291999998</v>
      </c>
      <c r="DV17" s="3272">
        <v>240.75943605000001</v>
      </c>
      <c r="DW17" s="3272">
        <v>269.82780981999997</v>
      </c>
      <c r="DX17" s="3272">
        <v>321.99795232999998</v>
      </c>
      <c r="DY17" s="3272">
        <v>247.75951234000001</v>
      </c>
      <c r="DZ17" s="3272">
        <v>315.86120194</v>
      </c>
      <c r="EA17" s="3272">
        <v>333.07361233</v>
      </c>
      <c r="EB17" s="3272">
        <v>516.42017634000001</v>
      </c>
      <c r="EC17" s="3272">
        <v>635.66278951999993</v>
      </c>
      <c r="ED17" s="3272">
        <v>118.10047179999999</v>
      </c>
      <c r="EE17" s="3272">
        <v>151.74868684</v>
      </c>
      <c r="EF17" s="3272">
        <v>192.0380074</v>
      </c>
      <c r="EG17" s="3272">
        <v>252.49150641</v>
      </c>
      <c r="EH17" s="3272">
        <v>73.669367750000006</v>
      </c>
      <c r="EI17" s="3272">
        <v>114.53413614999999</v>
      </c>
      <c r="EJ17" s="3272">
        <v>55.325574590000002</v>
      </c>
      <c r="EK17" s="3272">
        <v>88.63459872</v>
      </c>
      <c r="EL17" s="3272">
        <v>58.114964899999997</v>
      </c>
    </row>
    <row r="18" spans="1:142" ht="20.100000000000001" customHeight="1">
      <c r="A18" s="3202" t="s">
        <v>2436</v>
      </c>
      <c r="B18" s="3271">
        <v>4.4843698499999993</v>
      </c>
      <c r="C18" s="1248">
        <v>40.642922670000004</v>
      </c>
      <c r="D18" s="1248">
        <v>11.611482279999999</v>
      </c>
      <c r="E18" s="1248">
        <v>3.66164493</v>
      </c>
      <c r="F18" s="1248">
        <v>621.86444748999998</v>
      </c>
      <c r="G18" s="1248">
        <v>20.368637750000001</v>
      </c>
      <c r="H18" s="1248">
        <v>10.284446630000001</v>
      </c>
      <c r="I18" s="1248">
        <v>14.80339689</v>
      </c>
      <c r="J18" s="1248">
        <v>62.484565780000004</v>
      </c>
      <c r="K18" s="1248">
        <v>34.701342359999998</v>
      </c>
      <c r="L18" s="1248">
        <v>9.556295050000001</v>
      </c>
      <c r="M18" s="1248">
        <v>4.8528370499999998</v>
      </c>
      <c r="N18" s="1248">
        <v>48.128874479999993</v>
      </c>
      <c r="O18" s="1248">
        <v>49.72269678</v>
      </c>
      <c r="P18" s="1248">
        <v>61.667256689999995</v>
      </c>
      <c r="Q18" s="1248">
        <v>19.584766630000001</v>
      </c>
      <c r="R18" s="1248">
        <v>25.901614210000002</v>
      </c>
      <c r="S18" s="1248">
        <v>36.899103090000004</v>
      </c>
      <c r="T18" s="1248">
        <v>9.8482601999999986</v>
      </c>
      <c r="U18" s="1248">
        <v>3.2224583399999998</v>
      </c>
      <c r="V18" s="1248">
        <v>9.4769220199999999</v>
      </c>
      <c r="W18" s="1248">
        <v>32.230296690000003</v>
      </c>
      <c r="X18" s="1248">
        <v>24.44995222</v>
      </c>
      <c r="Y18" s="1250">
        <v>26.771134670000002</v>
      </c>
      <c r="Z18" s="1249">
        <v>22.702110820000001</v>
      </c>
      <c r="AA18" s="1248">
        <v>24.21434803</v>
      </c>
      <c r="AB18" s="1248">
        <v>24.098197600000002</v>
      </c>
      <c r="AC18" s="1248">
        <v>10.65824836</v>
      </c>
      <c r="AD18" s="1248">
        <v>21.094060899999999</v>
      </c>
      <c r="AE18" s="1248">
        <v>12.033477900000001</v>
      </c>
      <c r="AF18" s="1248">
        <v>16.62713797</v>
      </c>
      <c r="AG18" s="1248">
        <v>43.718336460000003</v>
      </c>
      <c r="AH18" s="1248">
        <v>11.42856529</v>
      </c>
      <c r="AI18" s="1248">
        <v>18.971658820000002</v>
      </c>
      <c r="AJ18" s="1248">
        <v>59.588647250000001</v>
      </c>
      <c r="AK18" s="1248">
        <v>22.820875170000001</v>
      </c>
      <c r="AL18" s="1248">
        <v>7.0107633399999996</v>
      </c>
      <c r="AM18" s="1248">
        <v>5.6444248099999994</v>
      </c>
      <c r="AN18" s="1248">
        <v>16.396546140000002</v>
      </c>
      <c r="AO18" s="1248">
        <v>15.81380261</v>
      </c>
      <c r="AP18" s="1248">
        <v>16.16197592</v>
      </c>
      <c r="AQ18" s="1248">
        <v>22.62010956</v>
      </c>
      <c r="AR18" s="1248">
        <v>16.145508769999999</v>
      </c>
      <c r="AS18" s="1248">
        <v>17.17816599</v>
      </c>
      <c r="AT18" s="1248">
        <v>0.10206211999999999</v>
      </c>
      <c r="AU18" s="1248">
        <v>40.919758799999997</v>
      </c>
      <c r="AV18" s="1248">
        <v>21.673897929999999</v>
      </c>
      <c r="AW18" s="1250">
        <v>25.31838625</v>
      </c>
      <c r="AX18" s="1249">
        <v>14.020204529999999</v>
      </c>
      <c r="AY18" s="1248">
        <v>25.056556520000001</v>
      </c>
      <c r="AZ18" s="1248">
        <v>61.008245000000002</v>
      </c>
      <c r="BA18" s="1248">
        <v>7.1617582000000004</v>
      </c>
      <c r="BB18" s="1248">
        <v>37.929247490000002</v>
      </c>
      <c r="BC18" s="3272">
        <v>33.331879659999998</v>
      </c>
      <c r="BD18" s="1248">
        <v>61.409138049999996</v>
      </c>
      <c r="BE18" s="1248">
        <v>40.922941460000004</v>
      </c>
      <c r="BF18" s="1248">
        <v>22.91573541</v>
      </c>
      <c r="BG18" s="1248">
        <v>53.172863829999997</v>
      </c>
      <c r="BH18" s="3272">
        <v>24.83669999</v>
      </c>
      <c r="BI18" s="1248">
        <v>31.401596129999998</v>
      </c>
      <c r="BJ18" s="1248">
        <v>55.04566638</v>
      </c>
      <c r="BK18" s="2285">
        <v>33.47789993</v>
      </c>
      <c r="BL18" s="2285">
        <v>38.638659070000003</v>
      </c>
      <c r="BM18" s="2285">
        <v>32.589857590000001</v>
      </c>
      <c r="BN18" s="2285">
        <v>49.649466229999994</v>
      </c>
      <c r="BO18" s="2285">
        <v>53.269711100000002</v>
      </c>
      <c r="BP18" s="2285">
        <v>55.429319509999999</v>
      </c>
      <c r="BQ18" s="2285">
        <v>4.7817894000000001</v>
      </c>
      <c r="BR18" s="2285">
        <v>72.573125680000004</v>
      </c>
      <c r="BS18" s="2285">
        <v>32.38767283</v>
      </c>
      <c r="BT18" s="2285">
        <v>64.315385829999997</v>
      </c>
      <c r="BU18" s="2319">
        <v>52.953036420000004</v>
      </c>
      <c r="BV18" s="3273">
        <v>60.851940820000003</v>
      </c>
      <c r="BW18" s="1248">
        <v>40.987028700000003</v>
      </c>
      <c r="BX18" s="3272">
        <v>72.365237300000004</v>
      </c>
      <c r="BY18" s="1248">
        <v>62.101320080000001</v>
      </c>
      <c r="BZ18" s="1248">
        <v>70.421825489999989</v>
      </c>
      <c r="CA18" s="1248">
        <v>67.349386280000004</v>
      </c>
      <c r="CB18" s="1248">
        <v>48.430494439999997</v>
      </c>
      <c r="CC18" s="1248">
        <v>93.493572299999997</v>
      </c>
      <c r="CD18" s="1248">
        <v>98.12495684000001</v>
      </c>
      <c r="CE18" s="1248">
        <v>92.282594979999999</v>
      </c>
      <c r="CF18" s="1248">
        <v>82.109763889999996</v>
      </c>
      <c r="CG18" s="1248">
        <v>80.348291590000002</v>
      </c>
      <c r="CH18" s="1248">
        <v>81.05</v>
      </c>
      <c r="CI18" s="1248">
        <v>35.32</v>
      </c>
      <c r="CJ18" s="1248">
        <v>20.170000000000002</v>
      </c>
      <c r="CK18" s="3273">
        <v>33.613352670000005</v>
      </c>
      <c r="CL18" s="1248">
        <v>70.163753299999996</v>
      </c>
      <c r="CM18" s="1248">
        <v>109.1027849</v>
      </c>
      <c r="CN18" s="3273">
        <v>109.1027849</v>
      </c>
      <c r="CO18" s="1248">
        <v>9.8925154200000005</v>
      </c>
      <c r="CP18" s="3272">
        <v>29.35107103</v>
      </c>
      <c r="CQ18" s="3272">
        <v>49.510975960000003</v>
      </c>
      <c r="CR18" s="3272">
        <v>108.06208034000001</v>
      </c>
      <c r="CS18" s="3272">
        <v>82.383526829999994</v>
      </c>
      <c r="CT18" s="3272">
        <v>5.2669125899999996</v>
      </c>
      <c r="CU18" s="3272">
        <v>16.62204582</v>
      </c>
      <c r="CV18" s="3272">
        <v>15.090838789999999</v>
      </c>
      <c r="CW18" s="3272">
        <v>8.8797413800000005</v>
      </c>
      <c r="CX18" s="3272">
        <v>1.5752879199999998</v>
      </c>
      <c r="CY18" s="3272">
        <v>16.291352240000002</v>
      </c>
      <c r="CZ18" s="3272">
        <v>8.56</v>
      </c>
      <c r="DA18" s="3272">
        <v>7.22</v>
      </c>
      <c r="DB18" s="3272">
        <v>24.72</v>
      </c>
      <c r="DC18" s="3272">
        <v>2.0799992199999999</v>
      </c>
      <c r="DD18" s="3272">
        <v>1.1841637599999999</v>
      </c>
      <c r="DE18" s="3272">
        <v>1.4474910000000001</v>
      </c>
      <c r="DF18" s="3272">
        <v>0.99459554000000006</v>
      </c>
      <c r="DG18" s="3272">
        <v>1.39</v>
      </c>
      <c r="DH18" s="3272">
        <v>7.3201797599999994</v>
      </c>
      <c r="DI18" s="3272">
        <v>60.434261299999996</v>
      </c>
      <c r="DJ18" s="3272">
        <v>45.95</v>
      </c>
      <c r="DK18" s="3272">
        <v>23.18410978</v>
      </c>
      <c r="DL18" s="3272">
        <v>15.381854240000001</v>
      </c>
      <c r="DM18" s="3272">
        <v>25.105715969999999</v>
      </c>
      <c r="DN18" s="3272">
        <v>25.79544216</v>
      </c>
      <c r="DO18" s="3272">
        <v>8.7482726</v>
      </c>
      <c r="DP18" s="3272">
        <v>9.3165353599999996</v>
      </c>
      <c r="DQ18" s="3272">
        <v>10.81771421</v>
      </c>
      <c r="DR18" s="3272">
        <v>21.61728724</v>
      </c>
      <c r="DS18" s="3272">
        <v>10.69812999</v>
      </c>
      <c r="DT18" s="3272">
        <v>12.907025619999999</v>
      </c>
      <c r="DU18" s="3272">
        <v>12.73466475</v>
      </c>
      <c r="DV18" s="3272">
        <v>16.47324776</v>
      </c>
      <c r="DW18" s="3272">
        <v>15.07286906</v>
      </c>
      <c r="DX18" s="3272">
        <v>15.92234775</v>
      </c>
      <c r="DY18" s="3272">
        <v>25.534681500000001</v>
      </c>
      <c r="DZ18" s="3272">
        <v>13.92667533</v>
      </c>
      <c r="EA18" s="3272">
        <v>21.494620430000001</v>
      </c>
      <c r="EB18" s="3272">
        <v>20.265879179999999</v>
      </c>
      <c r="EC18" s="3272">
        <v>20.520192290000001</v>
      </c>
      <c r="ED18" s="3272">
        <v>15.725191890000001</v>
      </c>
      <c r="EE18" s="3272">
        <v>18.70715023</v>
      </c>
      <c r="EF18" s="3272">
        <v>22.567038670000002</v>
      </c>
      <c r="EG18" s="3272">
        <v>20.68664072</v>
      </c>
      <c r="EH18" s="3272">
        <v>35.971782349999998</v>
      </c>
      <c r="EI18" s="3272">
        <v>24.88935794</v>
      </c>
      <c r="EJ18" s="3272">
        <v>29.397487850000001</v>
      </c>
      <c r="EK18" s="3272">
        <v>58.636430869999998</v>
      </c>
      <c r="EL18" s="3272">
        <v>32.255989280000001</v>
      </c>
    </row>
    <row r="19" spans="1:142" ht="20.100000000000001" customHeight="1">
      <c r="A19" s="3202" t="s">
        <v>2437</v>
      </c>
      <c r="B19" s="3271">
        <v>30.130805329999998</v>
      </c>
      <c r="C19" s="1248">
        <v>0.90884474999999998</v>
      </c>
      <c r="D19" s="1248">
        <v>4.6680000000000001</v>
      </c>
      <c r="E19" s="1248">
        <v>0</v>
      </c>
      <c r="F19" s="1248">
        <v>0</v>
      </c>
      <c r="G19" s="1248">
        <v>3.4674999999999997E-2</v>
      </c>
      <c r="H19" s="1248">
        <v>0</v>
      </c>
      <c r="I19" s="1248">
        <v>0.04</v>
      </c>
      <c r="J19" s="1248">
        <v>0</v>
      </c>
      <c r="K19" s="1248">
        <v>0.73968968999999996</v>
      </c>
      <c r="L19" s="1248">
        <v>5.45E-3</v>
      </c>
      <c r="M19" s="1248">
        <v>0.88570910000000003</v>
      </c>
      <c r="N19" s="1248">
        <v>3.3244499999999996E-3</v>
      </c>
      <c r="O19" s="1248">
        <v>0</v>
      </c>
      <c r="P19" s="1248">
        <v>6.5737699999999996E-2</v>
      </c>
      <c r="Q19" s="1248">
        <v>0</v>
      </c>
      <c r="R19" s="1248">
        <v>7.3004399999999992E-3</v>
      </c>
      <c r="S19" s="1248">
        <v>5.0861440599999996</v>
      </c>
      <c r="T19" s="1248">
        <v>18.98778214</v>
      </c>
      <c r="U19" s="1248">
        <v>2.3839E-3</v>
      </c>
      <c r="V19" s="1248">
        <v>0.15033633999999998</v>
      </c>
      <c r="W19" s="1248">
        <v>10.181613279999999</v>
      </c>
      <c r="X19" s="1248">
        <v>4.2446945199999995</v>
      </c>
      <c r="Y19" s="1250">
        <v>3.65597964</v>
      </c>
      <c r="Z19" s="1249">
        <v>4.8501719999999997</v>
      </c>
      <c r="AA19" s="1248">
        <v>0</v>
      </c>
      <c r="AB19" s="1248">
        <v>4.7175063600000007</v>
      </c>
      <c r="AC19" s="1248">
        <v>0</v>
      </c>
      <c r="AD19" s="1248">
        <v>9.9428078699999993</v>
      </c>
      <c r="AE19" s="1248">
        <v>19.93867316</v>
      </c>
      <c r="AF19" s="1248">
        <v>17.95575612</v>
      </c>
      <c r="AG19" s="1248">
        <v>4.7834039700000002</v>
      </c>
      <c r="AH19" s="1248">
        <v>0.10298521000000001</v>
      </c>
      <c r="AI19" s="1248">
        <v>50.886817000000001</v>
      </c>
      <c r="AJ19" s="1248">
        <v>12.74578852</v>
      </c>
      <c r="AK19" s="1248">
        <v>3.31992537</v>
      </c>
      <c r="AL19" s="1248">
        <v>13.322239529999999</v>
      </c>
      <c r="AM19" s="1248">
        <v>0</v>
      </c>
      <c r="AN19" s="1248">
        <v>9.8710725999999998</v>
      </c>
      <c r="AO19" s="1248">
        <v>3.1466942100000002</v>
      </c>
      <c r="AP19" s="1248">
        <v>8.8088838999999997</v>
      </c>
      <c r="AQ19" s="1248">
        <v>2.1265944599999997</v>
      </c>
      <c r="AR19" s="1248">
        <v>2.37709788</v>
      </c>
      <c r="AS19" s="1248">
        <v>20.237651159999999</v>
      </c>
      <c r="AT19" s="1248">
        <v>0.37554651</v>
      </c>
      <c r="AU19" s="1248">
        <v>0.43153321</v>
      </c>
      <c r="AV19" s="1248">
        <v>0.40706608</v>
      </c>
      <c r="AW19" s="1250">
        <v>26.770858029999999</v>
      </c>
      <c r="AX19" s="1249">
        <v>15.07380607</v>
      </c>
      <c r="AY19" s="1248">
        <v>2.9933961400000002</v>
      </c>
      <c r="AZ19" s="1248">
        <v>0</v>
      </c>
      <c r="BA19" s="1248">
        <v>12.37663244</v>
      </c>
      <c r="BB19" s="1248">
        <v>0</v>
      </c>
      <c r="BC19" s="3272">
        <v>5</v>
      </c>
      <c r="BD19" s="1248">
        <v>1.5439011999999999</v>
      </c>
      <c r="BE19" s="1248">
        <v>20</v>
      </c>
      <c r="BF19" s="1248">
        <v>25</v>
      </c>
      <c r="BG19" s="1248">
        <v>30</v>
      </c>
      <c r="BH19" s="3272">
        <v>1.92315E-3</v>
      </c>
      <c r="BI19" s="1248">
        <v>1.92315E-3</v>
      </c>
      <c r="BJ19" s="1248">
        <v>0.26235069999999999</v>
      </c>
      <c r="BK19" s="1248">
        <v>0</v>
      </c>
      <c r="BL19" s="1248">
        <v>0</v>
      </c>
      <c r="BM19" s="1248">
        <v>0.248476</v>
      </c>
      <c r="BN19" s="1248">
        <v>1.5467E-2</v>
      </c>
      <c r="BO19" s="1248">
        <v>11.303615410000001</v>
      </c>
      <c r="BP19" s="1248">
        <v>13.329705519999999</v>
      </c>
      <c r="BQ19" s="1248">
        <v>0</v>
      </c>
      <c r="BR19" s="1248">
        <v>21</v>
      </c>
      <c r="BS19" s="1248">
        <v>20</v>
      </c>
      <c r="BT19" s="1248">
        <v>3.1520000000000001</v>
      </c>
      <c r="BU19" s="1250">
        <v>18</v>
      </c>
      <c r="BV19" s="3273">
        <v>25.222560719999997</v>
      </c>
      <c r="BW19" s="2285">
        <v>0</v>
      </c>
      <c r="BX19" s="3272">
        <v>0.33123712</v>
      </c>
      <c r="BY19" s="1248">
        <v>0.37516899999999997</v>
      </c>
      <c r="BZ19" s="1248">
        <v>2.4385541399999999</v>
      </c>
      <c r="CA19" s="1248">
        <v>16.795199950000001</v>
      </c>
      <c r="CB19" s="1248">
        <v>0</v>
      </c>
      <c r="CC19" s="1248">
        <v>4.8841577999999997</v>
      </c>
      <c r="CD19" s="1248">
        <v>18.091626219999998</v>
      </c>
      <c r="CE19" s="1248">
        <v>0.11237933</v>
      </c>
      <c r="CF19" s="1248">
        <v>1.8611608700000002</v>
      </c>
      <c r="CG19" s="1248">
        <v>0</v>
      </c>
      <c r="CH19" s="1248">
        <v>34.049999999999997</v>
      </c>
      <c r="CI19" s="2285">
        <v>3.42</v>
      </c>
      <c r="CJ19" s="2285">
        <v>0</v>
      </c>
      <c r="CK19" s="3273">
        <v>8.6523255900000002</v>
      </c>
      <c r="CL19" s="1248">
        <v>2.1313132000000001</v>
      </c>
      <c r="CM19" s="1248">
        <v>1</v>
      </c>
      <c r="CN19" s="3273">
        <v>1</v>
      </c>
      <c r="CO19" s="1248">
        <v>0.55993945999999994</v>
      </c>
      <c r="CP19" s="2285">
        <v>0</v>
      </c>
      <c r="CQ19" s="2285">
        <v>0.36394814000000003</v>
      </c>
      <c r="CR19" s="2285">
        <v>9.4775999999999999E-2</v>
      </c>
      <c r="CS19" s="2285">
        <v>0.15855180999999999</v>
      </c>
      <c r="CT19" s="2285">
        <v>1.8702E-2</v>
      </c>
      <c r="CU19" s="2285">
        <v>0</v>
      </c>
      <c r="CV19" s="2285">
        <v>0</v>
      </c>
      <c r="CW19" s="2285">
        <v>0.23858042999999998</v>
      </c>
      <c r="CX19" s="2285">
        <v>0</v>
      </c>
      <c r="CY19" s="2285">
        <v>0</v>
      </c>
      <c r="CZ19" s="2285">
        <v>0</v>
      </c>
      <c r="DA19" s="2285">
        <v>0</v>
      </c>
      <c r="DB19" s="2285">
        <v>0</v>
      </c>
      <c r="DC19" s="2285">
        <v>0</v>
      </c>
      <c r="DD19" s="2285">
        <v>4.2192700000000007E-3</v>
      </c>
      <c r="DE19" s="2285">
        <v>0</v>
      </c>
      <c r="DF19" s="2285">
        <v>0</v>
      </c>
      <c r="DG19" s="2285" t="s">
        <v>59</v>
      </c>
      <c r="DH19" s="2285">
        <v>0</v>
      </c>
      <c r="DI19" s="2285">
        <v>0</v>
      </c>
      <c r="DJ19" s="2285">
        <v>0</v>
      </c>
      <c r="DK19" s="2285">
        <v>0</v>
      </c>
      <c r="DL19" s="2285">
        <v>1</v>
      </c>
      <c r="DM19" s="2285">
        <v>0</v>
      </c>
      <c r="DN19" s="2285">
        <v>0</v>
      </c>
      <c r="DO19" s="2285">
        <v>0</v>
      </c>
      <c r="DP19" s="2285">
        <v>0</v>
      </c>
      <c r="DQ19" s="2285">
        <v>0</v>
      </c>
      <c r="DR19" s="2285">
        <v>0</v>
      </c>
      <c r="DS19" s="2285">
        <v>0.29145544000000001</v>
      </c>
      <c r="DT19" s="2285">
        <v>0</v>
      </c>
      <c r="DU19" s="2285">
        <v>0</v>
      </c>
      <c r="DV19" s="2285">
        <v>0</v>
      </c>
      <c r="DW19" s="2285">
        <v>0</v>
      </c>
      <c r="DX19" s="2285">
        <v>0</v>
      </c>
      <c r="DY19" s="2285">
        <v>0</v>
      </c>
      <c r="DZ19" s="2285">
        <v>0</v>
      </c>
      <c r="EA19" s="2285">
        <v>0</v>
      </c>
      <c r="EB19" s="2285">
        <v>0</v>
      </c>
      <c r="EC19" s="2285">
        <v>0.39056000000000002</v>
      </c>
      <c r="ED19" s="2285">
        <v>0</v>
      </c>
      <c r="EE19" s="2285">
        <v>0</v>
      </c>
      <c r="EF19" s="2285">
        <v>0</v>
      </c>
      <c r="EG19" s="2285">
        <v>2.7459880000000001</v>
      </c>
      <c r="EH19" s="2285">
        <v>3.3127900000000001</v>
      </c>
      <c r="EI19" s="2285">
        <v>1.31276948</v>
      </c>
      <c r="EJ19" s="2285">
        <v>0.17267931</v>
      </c>
      <c r="EK19" s="2285">
        <v>1.9906934199999999</v>
      </c>
      <c r="EL19" s="2285">
        <v>4.3882519699999998</v>
      </c>
    </row>
    <row r="20" spans="1:142" ht="20.100000000000001" customHeight="1">
      <c r="A20" s="3202" t="s">
        <v>2438</v>
      </c>
      <c r="B20" s="3271">
        <v>0</v>
      </c>
      <c r="C20" s="1248">
        <v>0</v>
      </c>
      <c r="D20" s="1248">
        <v>0.62313725999999992</v>
      </c>
      <c r="E20" s="1248">
        <v>1.5937980300000001</v>
      </c>
      <c r="F20" s="1248">
        <v>1.3185086100000001</v>
      </c>
      <c r="G20" s="1248">
        <v>50.428947170000001</v>
      </c>
      <c r="H20" s="1248">
        <v>2.0311867100000001</v>
      </c>
      <c r="I20" s="1248">
        <v>0.70453449999999995</v>
      </c>
      <c r="J20" s="1248">
        <v>4.16025752</v>
      </c>
      <c r="K20" s="1248">
        <v>4.3792673200000003</v>
      </c>
      <c r="L20" s="1248">
        <v>1.2149799399999999</v>
      </c>
      <c r="M20" s="1248">
        <v>8.9398399999999989E-2</v>
      </c>
      <c r="N20" s="1248">
        <v>0.35769008000000002</v>
      </c>
      <c r="O20" s="1248">
        <v>1.31403691</v>
      </c>
      <c r="P20" s="1248">
        <v>0.63444771</v>
      </c>
      <c r="Q20" s="1248">
        <v>2.2817834700000001</v>
      </c>
      <c r="R20" s="1248">
        <v>7.1984387699999992</v>
      </c>
      <c r="S20" s="1248">
        <v>9.76835275</v>
      </c>
      <c r="T20" s="1248">
        <v>1.1008462400000001</v>
      </c>
      <c r="U20" s="1248">
        <v>8.3766770800000003</v>
      </c>
      <c r="V20" s="1248">
        <v>1.1152593700000002</v>
      </c>
      <c r="W20" s="1248">
        <v>2.9513165400000001</v>
      </c>
      <c r="X20" s="1248">
        <v>7.8571172100000002</v>
      </c>
      <c r="Y20" s="1250">
        <v>0.11961722</v>
      </c>
      <c r="Z20" s="1249">
        <v>2.7081517900000001</v>
      </c>
      <c r="AA20" s="1248">
        <v>3.36310149</v>
      </c>
      <c r="AB20" s="1248">
        <v>4.4435832400000006</v>
      </c>
      <c r="AC20" s="1248">
        <v>5.0455006900000008</v>
      </c>
      <c r="AD20" s="1248">
        <v>0.55098435999999995</v>
      </c>
      <c r="AE20" s="1248">
        <v>9.9305536500000002</v>
      </c>
      <c r="AF20" s="1248">
        <v>4.9721106399999995</v>
      </c>
      <c r="AG20" s="1248">
        <v>5.4845013300000014</v>
      </c>
      <c r="AH20" s="1248">
        <v>2.8530682299999999</v>
      </c>
      <c r="AI20" s="1248">
        <v>8.016220000000001E-3</v>
      </c>
      <c r="AJ20" s="1248">
        <v>20.248799309999999</v>
      </c>
      <c r="AK20" s="1248">
        <v>2.96490849</v>
      </c>
      <c r="AL20" s="1248">
        <v>3.8583849400000001</v>
      </c>
      <c r="AM20" s="1248">
        <v>0</v>
      </c>
      <c r="AN20" s="1248">
        <v>8.9171878499999995</v>
      </c>
      <c r="AO20" s="1248">
        <v>0.37941892999999999</v>
      </c>
      <c r="AP20" s="1248">
        <v>2.11744997</v>
      </c>
      <c r="AQ20" s="1248">
        <v>0</v>
      </c>
      <c r="AR20" s="1248">
        <v>0.11061503</v>
      </c>
      <c r="AS20" s="1248">
        <v>0.22605254</v>
      </c>
      <c r="AT20" s="1248">
        <v>25.422548930000001</v>
      </c>
      <c r="AU20" s="1248">
        <v>1.6530172700000001</v>
      </c>
      <c r="AV20" s="1248">
        <v>0.13949032</v>
      </c>
      <c r="AW20" s="1250">
        <v>7.69883659</v>
      </c>
      <c r="AX20" s="1249">
        <v>0.13841067999999998</v>
      </c>
      <c r="AY20" s="1248">
        <v>0.49180048999999998</v>
      </c>
      <c r="AZ20" s="1248">
        <v>8.1382362199999996</v>
      </c>
      <c r="BA20" s="1248">
        <v>8.5563732200000011</v>
      </c>
      <c r="BB20" s="1248">
        <v>4.8163806300000003</v>
      </c>
      <c r="BC20" s="3272">
        <v>1.8943826799999999</v>
      </c>
      <c r="BD20" s="1248">
        <v>1.92315E-3</v>
      </c>
      <c r="BE20" s="1248">
        <v>10.10140767</v>
      </c>
      <c r="BF20" s="1248">
        <v>2.14069734</v>
      </c>
      <c r="BG20" s="1248">
        <v>18.090297329999999</v>
      </c>
      <c r="BH20" s="3272">
        <v>5.7031634900000006</v>
      </c>
      <c r="BI20" s="1248">
        <v>3.5426832599999996</v>
      </c>
      <c r="BJ20" s="1248">
        <v>4.4688634299999999</v>
      </c>
      <c r="BK20" s="2285">
        <v>3.4494662799999998</v>
      </c>
      <c r="BL20" s="2285">
        <v>6.9803389999999993E-2</v>
      </c>
      <c r="BM20" s="2285">
        <v>4.9081253</v>
      </c>
      <c r="BN20" s="2285">
        <v>4.3732463600000004</v>
      </c>
      <c r="BO20" s="2285">
        <v>0.91722512</v>
      </c>
      <c r="BP20" s="2285">
        <v>4.4004949099999999</v>
      </c>
      <c r="BQ20" s="2285">
        <v>0.48635015999999998</v>
      </c>
      <c r="BR20" s="2285">
        <v>15.38924918</v>
      </c>
      <c r="BS20" s="2285">
        <v>5.0956109999999999</v>
      </c>
      <c r="BT20" s="2285">
        <v>11.846031160000001</v>
      </c>
      <c r="BU20" s="2319">
        <v>17.057214390000002</v>
      </c>
      <c r="BV20" s="3273">
        <v>15.713034909999999</v>
      </c>
      <c r="BW20" s="1248">
        <v>7.2194750000000002E-2</v>
      </c>
      <c r="BX20" s="3272">
        <v>13.856675289999998</v>
      </c>
      <c r="BY20" s="1248">
        <v>9.8379654300000006</v>
      </c>
      <c r="BZ20" s="1248">
        <v>6.9227856799999996</v>
      </c>
      <c r="CA20" s="1248">
        <v>3.3413327599999998</v>
      </c>
      <c r="CB20" s="1248">
        <v>3.6287158100000001</v>
      </c>
      <c r="CC20" s="1248">
        <v>9.9468444700000003</v>
      </c>
      <c r="CD20" s="1248">
        <v>3.6318044999999999</v>
      </c>
      <c r="CE20" s="1248">
        <v>7.2544173899999995</v>
      </c>
      <c r="CF20" s="1248">
        <v>34.57843158</v>
      </c>
      <c r="CG20" s="1248">
        <v>5.3338879800000001</v>
      </c>
      <c r="CH20" s="1248">
        <v>0.08</v>
      </c>
      <c r="CI20" s="1248">
        <v>1.51</v>
      </c>
      <c r="CJ20" s="1248">
        <v>11.3</v>
      </c>
      <c r="CK20" s="3273">
        <v>11.40352455</v>
      </c>
      <c r="CL20" s="1248">
        <v>3.4737942200000003</v>
      </c>
      <c r="CM20" s="1248">
        <v>1.52095439</v>
      </c>
      <c r="CN20" s="3273">
        <v>1.52095439</v>
      </c>
      <c r="CO20" s="1248">
        <v>0</v>
      </c>
      <c r="CP20" s="3272">
        <v>1.56961609</v>
      </c>
      <c r="CQ20" s="3272">
        <v>4.7178436500000007</v>
      </c>
      <c r="CR20" s="3272">
        <v>0.29516523</v>
      </c>
      <c r="CS20" s="3272">
        <v>2.6011813799999999</v>
      </c>
      <c r="CT20" s="3272">
        <v>8.3398570700000008</v>
      </c>
      <c r="CU20" s="3272">
        <v>1.3389679999999999</v>
      </c>
      <c r="CV20" s="3272">
        <v>0.05</v>
      </c>
      <c r="CW20" s="3272">
        <v>0.53021807999999993</v>
      </c>
      <c r="CX20" s="3272">
        <v>0</v>
      </c>
      <c r="CY20" s="3272">
        <v>1.67429023</v>
      </c>
      <c r="CZ20" s="3272">
        <v>1.29</v>
      </c>
      <c r="DA20" s="3272">
        <v>0.16</v>
      </c>
      <c r="DB20" s="3272">
        <v>0.01</v>
      </c>
      <c r="DC20" s="3272">
        <v>0</v>
      </c>
      <c r="DD20" s="3272">
        <v>0</v>
      </c>
      <c r="DE20" s="3272">
        <v>0</v>
      </c>
      <c r="DF20" s="3272">
        <v>7.0526619999999998E-2</v>
      </c>
      <c r="DG20" s="3272">
        <v>2.23</v>
      </c>
      <c r="DH20" s="3272">
        <v>0.1</v>
      </c>
      <c r="DI20" s="3272">
        <v>0</v>
      </c>
      <c r="DJ20" s="3272">
        <v>1.0900000000000001</v>
      </c>
      <c r="DK20" s="3272">
        <v>1.43167848</v>
      </c>
      <c r="DL20" s="3272">
        <v>4.4557528799999995</v>
      </c>
      <c r="DM20" s="3272">
        <v>0.13067505000000001</v>
      </c>
      <c r="DN20" s="3272">
        <v>8.0105188599999995</v>
      </c>
      <c r="DO20" s="3272">
        <v>8.5515889900000008</v>
      </c>
      <c r="DP20" s="3272">
        <v>1.5042644299999999</v>
      </c>
      <c r="DQ20" s="3272">
        <v>2.6614938500000003</v>
      </c>
      <c r="DR20" s="3272">
        <v>2.6510112700000001</v>
      </c>
      <c r="DS20" s="3272">
        <v>1.8714882500000001</v>
      </c>
      <c r="DT20" s="3272">
        <v>1.9375508600000002</v>
      </c>
      <c r="DU20" s="3272">
        <v>0.40349884000000003</v>
      </c>
      <c r="DV20" s="3272">
        <v>1.0283129</v>
      </c>
      <c r="DW20" s="3272">
        <v>1.575E-2</v>
      </c>
      <c r="DX20" s="3272">
        <v>4.9530699999999995E-3</v>
      </c>
      <c r="DY20" s="3272">
        <v>0.50481821000000004</v>
      </c>
      <c r="DZ20" s="3272">
        <v>0</v>
      </c>
      <c r="EA20" s="3272">
        <v>0.14511111999999998</v>
      </c>
      <c r="EB20" s="3272">
        <v>2.0214596600000001</v>
      </c>
      <c r="EC20" s="3272">
        <v>1.4367505700000001</v>
      </c>
      <c r="ED20" s="3272">
        <v>1.0347E-4</v>
      </c>
      <c r="EE20" s="3272">
        <v>5.0000567400000007</v>
      </c>
      <c r="EF20" s="3272">
        <v>2</v>
      </c>
      <c r="EG20" s="3272">
        <v>2</v>
      </c>
      <c r="EH20" s="3272">
        <v>7.8060800300000004</v>
      </c>
      <c r="EI20" s="3272">
        <v>6.9171691300000004</v>
      </c>
      <c r="EJ20" s="3272">
        <v>0.83193375000000003</v>
      </c>
      <c r="EK20" s="3272">
        <v>2.2338886499999999</v>
      </c>
      <c r="EL20" s="3272">
        <v>1.40429994</v>
      </c>
    </row>
    <row r="21" spans="1:142" ht="20.100000000000001" customHeight="1">
      <c r="A21" s="3202" t="s">
        <v>2439</v>
      </c>
      <c r="B21" s="3271">
        <v>9.7433376500000008</v>
      </c>
      <c r="C21" s="1248">
        <v>25.398762960000003</v>
      </c>
      <c r="D21" s="1248">
        <v>507.87169936999999</v>
      </c>
      <c r="E21" s="1248">
        <v>10.141632980000001</v>
      </c>
      <c r="F21" s="1248">
        <v>10.912285650000001</v>
      </c>
      <c r="G21" s="1248">
        <v>10.430886359999999</v>
      </c>
      <c r="H21" s="1248">
        <v>16.24379639</v>
      </c>
      <c r="I21" s="1248">
        <v>19.74332046</v>
      </c>
      <c r="J21" s="1248">
        <v>42.599597920000001</v>
      </c>
      <c r="K21" s="1248">
        <v>13.34494533</v>
      </c>
      <c r="L21" s="1248">
        <v>14.788620210000001</v>
      </c>
      <c r="M21" s="1248">
        <v>32.983854999999998</v>
      </c>
      <c r="N21" s="1248">
        <v>15.14012664</v>
      </c>
      <c r="O21" s="1248">
        <v>6.1279808499999993</v>
      </c>
      <c r="P21" s="1248">
        <v>6.6634057800000006</v>
      </c>
      <c r="Q21" s="1248">
        <v>8.8798943499999989</v>
      </c>
      <c r="R21" s="1248">
        <v>18.895501079999999</v>
      </c>
      <c r="S21" s="1248">
        <v>17.108471010000002</v>
      </c>
      <c r="T21" s="1248">
        <v>28.67126627</v>
      </c>
      <c r="U21" s="1248">
        <v>20.874289999999998</v>
      </c>
      <c r="V21" s="1248">
        <v>38.364033499999998</v>
      </c>
      <c r="W21" s="1248">
        <v>15.92720697</v>
      </c>
      <c r="X21" s="1248">
        <v>8.4879471600000009</v>
      </c>
      <c r="Y21" s="1250">
        <v>8.9509180799999992</v>
      </c>
      <c r="Z21" s="1249">
        <v>17.457645109999998</v>
      </c>
      <c r="AA21" s="1248">
        <v>7.1579990100000002</v>
      </c>
      <c r="AB21" s="1248">
        <v>7.3789639800000009</v>
      </c>
      <c r="AC21" s="1248">
        <v>8.2348599599999996</v>
      </c>
      <c r="AD21" s="1248">
        <v>8.1969592799999997</v>
      </c>
      <c r="AE21" s="1248">
        <v>9.8019789399999997</v>
      </c>
      <c r="AF21" s="1248">
        <v>21.606657850000001</v>
      </c>
      <c r="AG21" s="1248">
        <v>22.429274890000002</v>
      </c>
      <c r="AH21" s="1248">
        <v>20.768362379999999</v>
      </c>
      <c r="AI21" s="1248">
        <v>17.601789719999999</v>
      </c>
      <c r="AJ21" s="1248">
        <v>10.240640970000001</v>
      </c>
      <c r="AK21" s="1248">
        <v>12.648011890000001</v>
      </c>
      <c r="AL21" s="1248">
        <v>12.439432550000001</v>
      </c>
      <c r="AM21" s="1248">
        <v>5.3235571399999992</v>
      </c>
      <c r="AN21" s="1248">
        <v>7.9043949500000004</v>
      </c>
      <c r="AO21" s="1248">
        <v>7.5382117599999994</v>
      </c>
      <c r="AP21" s="1248">
        <v>8.4409972</v>
      </c>
      <c r="AQ21" s="1248">
        <v>14.463528740000001</v>
      </c>
      <c r="AR21" s="1248">
        <v>17.61096212</v>
      </c>
      <c r="AS21" s="1248">
        <v>44.036953020000006</v>
      </c>
      <c r="AT21" s="1248">
        <v>0</v>
      </c>
      <c r="AU21" s="1248">
        <v>18.51240507</v>
      </c>
      <c r="AV21" s="1248">
        <v>13.37543602</v>
      </c>
      <c r="AW21" s="1250">
        <v>16.291489009999999</v>
      </c>
      <c r="AX21" s="1249">
        <v>19.072307049999999</v>
      </c>
      <c r="AY21" s="1248">
        <v>14.4180454</v>
      </c>
      <c r="AZ21" s="1248">
        <v>18.431186570000001</v>
      </c>
      <c r="BA21" s="1248">
        <v>13.095443380000001</v>
      </c>
      <c r="BB21" s="1248">
        <v>12.501336779999999</v>
      </c>
      <c r="BC21" s="3272">
        <v>12.384405900000001</v>
      </c>
      <c r="BD21" s="1248">
        <v>19.865649050000002</v>
      </c>
      <c r="BE21" s="1248">
        <v>34.067514639999999</v>
      </c>
      <c r="BF21" s="1248">
        <v>23.696237989999997</v>
      </c>
      <c r="BG21" s="1248">
        <v>20.110564499999999</v>
      </c>
      <c r="BH21" s="3272">
        <v>19.822504469999998</v>
      </c>
      <c r="BI21" s="1248">
        <v>15.462840679999999</v>
      </c>
      <c r="BJ21" s="1248">
        <v>19.540834390000001</v>
      </c>
      <c r="BK21" s="2285">
        <v>17.974531160000002</v>
      </c>
      <c r="BL21" s="2285">
        <v>18.46038162</v>
      </c>
      <c r="BM21" s="2285">
        <v>16.400169850000001</v>
      </c>
      <c r="BN21" s="2285">
        <v>16.430698490000001</v>
      </c>
      <c r="BO21" s="2285">
        <v>15.210391900000001</v>
      </c>
      <c r="BP21" s="2285">
        <v>22.374721149999999</v>
      </c>
      <c r="BQ21" s="2285">
        <v>39.358526560000001</v>
      </c>
      <c r="BR21" s="2285">
        <v>27.990604399999999</v>
      </c>
      <c r="BS21" s="2285">
        <v>14.42779005</v>
      </c>
      <c r="BT21" s="2285">
        <v>28.03799167</v>
      </c>
      <c r="BU21" s="2319">
        <v>22.806948859999999</v>
      </c>
      <c r="BV21" s="3273">
        <v>36.14546318</v>
      </c>
      <c r="BW21" s="1248">
        <v>12.60232482</v>
      </c>
      <c r="BX21" s="3272">
        <v>17.720502199999999</v>
      </c>
      <c r="BY21" s="1248">
        <v>25.660506999999999</v>
      </c>
      <c r="BZ21" s="1248">
        <v>19.91814093</v>
      </c>
      <c r="CA21" s="1248">
        <v>28.732000530000001</v>
      </c>
      <c r="CB21" s="1248">
        <v>33.250218359999998</v>
      </c>
      <c r="CC21" s="1248">
        <v>58.545412380000002</v>
      </c>
      <c r="CD21" s="1248">
        <v>59.930513380000001</v>
      </c>
      <c r="CE21" s="1248">
        <v>22.039766030000003</v>
      </c>
      <c r="CF21" s="1248">
        <v>20.16506704</v>
      </c>
      <c r="CG21" s="1248">
        <v>16.1874976</v>
      </c>
      <c r="CH21" s="1248">
        <v>36.35</v>
      </c>
      <c r="CI21" s="1248">
        <v>52.02</v>
      </c>
      <c r="CJ21" s="1248">
        <v>28.1</v>
      </c>
      <c r="CK21" s="3273">
        <v>39.096172609999996</v>
      </c>
      <c r="CL21" s="1248">
        <v>47.782026500000001</v>
      </c>
      <c r="CM21" s="1248">
        <v>40.705367750000001</v>
      </c>
      <c r="CN21" s="3273">
        <v>40.705367750000001</v>
      </c>
      <c r="CO21" s="1248">
        <v>84.465243849999993</v>
      </c>
      <c r="CP21" s="3272">
        <v>86.641933420000001</v>
      </c>
      <c r="CQ21" s="3272">
        <v>60.203998429999999</v>
      </c>
      <c r="CR21" s="3272">
        <v>35.457096669999999</v>
      </c>
      <c r="CS21" s="3272">
        <v>40.477475429999998</v>
      </c>
      <c r="CT21" s="3272">
        <v>59.34808451</v>
      </c>
      <c r="CU21" s="3272">
        <v>54.082018249999997</v>
      </c>
      <c r="CV21" s="3272">
        <v>51.514442549999998</v>
      </c>
      <c r="CW21" s="3272">
        <v>42.174453849999999</v>
      </c>
      <c r="CX21" s="3272">
        <v>68.292186579999992</v>
      </c>
      <c r="CY21" s="3272">
        <v>40.863456369999994</v>
      </c>
      <c r="CZ21" s="3272">
        <v>21.32</v>
      </c>
      <c r="DA21" s="3272">
        <v>22.16</v>
      </c>
      <c r="DB21" s="3272">
        <v>20.89</v>
      </c>
      <c r="DC21" s="3272">
        <v>20.075101750000002</v>
      </c>
      <c r="DD21" s="3272">
        <v>14.133767880000001</v>
      </c>
      <c r="DE21" s="3272">
        <v>19.31735668</v>
      </c>
      <c r="DF21" s="3272">
        <v>9.8126647499999997</v>
      </c>
      <c r="DG21" s="3272">
        <v>35.36</v>
      </c>
      <c r="DH21" s="3272">
        <v>66.871035380000009</v>
      </c>
      <c r="DI21" s="3272">
        <v>67.644892260000006</v>
      </c>
      <c r="DJ21" s="3272">
        <v>38.56</v>
      </c>
      <c r="DK21" s="3272">
        <v>17.59233545</v>
      </c>
      <c r="DL21" s="3272">
        <v>32.583178579999995</v>
      </c>
      <c r="DM21" s="3272">
        <v>68.241284469999997</v>
      </c>
      <c r="DN21" s="3272">
        <v>34.332627109999997</v>
      </c>
      <c r="DO21" s="3272">
        <v>31.836551370000002</v>
      </c>
      <c r="DP21" s="3272">
        <v>33.686540270000002</v>
      </c>
      <c r="DQ21" s="3272">
        <v>77.64734412</v>
      </c>
      <c r="DR21" s="3272">
        <v>41.265879009999999</v>
      </c>
      <c r="DS21" s="3272">
        <v>27.55183298</v>
      </c>
      <c r="DT21" s="3272">
        <v>29.827504820000001</v>
      </c>
      <c r="DU21" s="3272">
        <v>32.944065780000003</v>
      </c>
      <c r="DV21" s="3272">
        <v>70.502160110000005</v>
      </c>
      <c r="DW21" s="3272">
        <v>86.681318680000004</v>
      </c>
      <c r="DX21" s="3272">
        <v>38.538616470000001</v>
      </c>
      <c r="DY21" s="3272">
        <v>61.044942049999996</v>
      </c>
      <c r="DZ21" s="3272">
        <v>59.217570299999998</v>
      </c>
      <c r="EA21" s="3272">
        <v>36.657674999999998</v>
      </c>
      <c r="EB21" s="3272">
        <v>30.458399989999997</v>
      </c>
      <c r="EC21" s="3272">
        <v>32.087391490000002</v>
      </c>
      <c r="ED21" s="3272">
        <v>32.025849860000001</v>
      </c>
      <c r="EE21" s="3272">
        <v>13.98386339</v>
      </c>
      <c r="EF21" s="3272">
        <v>11.305183230000001</v>
      </c>
      <c r="EG21" s="3272">
        <v>10.54011899</v>
      </c>
      <c r="EH21" s="3272">
        <v>12.439764800000001</v>
      </c>
      <c r="EI21" s="3272">
        <v>10.66661349</v>
      </c>
      <c r="EJ21" s="3272">
        <v>17.912800430000001</v>
      </c>
      <c r="EK21" s="3272">
        <v>23.32542029</v>
      </c>
      <c r="EL21" s="3272">
        <v>24.214379090000001</v>
      </c>
    </row>
    <row r="22" spans="1:142" ht="20.100000000000001" customHeight="1">
      <c r="A22" s="3202" t="s">
        <v>2440</v>
      </c>
      <c r="B22" s="3271">
        <v>0</v>
      </c>
      <c r="C22" s="1248">
        <v>0</v>
      </c>
      <c r="D22" s="1248">
        <v>0</v>
      </c>
      <c r="E22" s="1248" t="s">
        <v>338</v>
      </c>
      <c r="F22" s="1248">
        <v>0</v>
      </c>
      <c r="G22" s="1248">
        <v>0</v>
      </c>
      <c r="H22" s="1248">
        <v>0</v>
      </c>
      <c r="I22" s="1248">
        <v>0</v>
      </c>
      <c r="J22" s="1248">
        <v>0</v>
      </c>
      <c r="K22" s="1248">
        <v>0</v>
      </c>
      <c r="L22" s="1248">
        <v>0</v>
      </c>
      <c r="M22" s="1248">
        <v>0</v>
      </c>
      <c r="N22" s="1248">
        <v>0</v>
      </c>
      <c r="O22" s="1248">
        <v>0</v>
      </c>
      <c r="P22" s="1248">
        <v>0</v>
      </c>
      <c r="Q22" s="1248">
        <v>0</v>
      </c>
      <c r="R22" s="1248">
        <v>0</v>
      </c>
      <c r="S22" s="1248">
        <v>0</v>
      </c>
      <c r="T22" s="1248">
        <v>1.4999999999999999E-2</v>
      </c>
      <c r="U22" s="1248">
        <v>0</v>
      </c>
      <c r="V22" s="1248">
        <v>0.11824577999999999</v>
      </c>
      <c r="W22" s="1248">
        <v>0</v>
      </c>
      <c r="X22" s="1248">
        <v>0</v>
      </c>
      <c r="Y22" s="1250">
        <v>0</v>
      </c>
      <c r="Z22" s="1249">
        <v>0</v>
      </c>
      <c r="AA22" s="1248">
        <v>8.1409889999999999E-2</v>
      </c>
      <c r="AB22" s="1248">
        <v>0</v>
      </c>
      <c r="AC22" s="1248">
        <v>0</v>
      </c>
      <c r="AD22" s="1248">
        <v>0</v>
      </c>
      <c r="AE22" s="1248">
        <v>0</v>
      </c>
      <c r="AF22" s="1248">
        <v>2.6267869999999999E-2</v>
      </c>
      <c r="AG22" s="1248">
        <v>0</v>
      </c>
      <c r="AH22" s="1248">
        <v>0</v>
      </c>
      <c r="AI22" s="1248">
        <v>0</v>
      </c>
      <c r="AJ22" s="1248">
        <v>0</v>
      </c>
      <c r="AK22" s="1248">
        <v>0</v>
      </c>
      <c r="AL22" s="1248">
        <v>0</v>
      </c>
      <c r="AM22" s="1248">
        <v>0</v>
      </c>
      <c r="AN22" s="1248">
        <v>0</v>
      </c>
      <c r="AO22" s="1248">
        <v>0</v>
      </c>
      <c r="AP22" s="1248">
        <v>0</v>
      </c>
      <c r="AQ22" s="1248">
        <v>0</v>
      </c>
      <c r="AR22" s="1248">
        <v>0</v>
      </c>
      <c r="AS22" s="1248">
        <v>0</v>
      </c>
      <c r="AT22" s="1248">
        <v>1331.4227252999999</v>
      </c>
      <c r="AU22" s="1248">
        <v>0</v>
      </c>
      <c r="AV22" s="1248">
        <v>0</v>
      </c>
      <c r="AW22" s="1250">
        <v>0</v>
      </c>
      <c r="AX22" s="1249">
        <v>0</v>
      </c>
      <c r="AY22" s="1248">
        <v>0</v>
      </c>
      <c r="AZ22" s="1248">
        <v>0</v>
      </c>
      <c r="BA22" s="1248">
        <v>0</v>
      </c>
      <c r="BB22" s="1248">
        <v>0</v>
      </c>
      <c r="BC22" s="3272">
        <v>0</v>
      </c>
      <c r="BD22" s="3272">
        <v>0</v>
      </c>
      <c r="BE22" s="1248">
        <v>0</v>
      </c>
      <c r="BF22" s="1248">
        <v>0</v>
      </c>
      <c r="BG22" s="1248">
        <v>1.92315E-3</v>
      </c>
      <c r="BH22" s="3272">
        <v>1.92315E-3</v>
      </c>
      <c r="BI22" s="1248">
        <v>1.92315E-3</v>
      </c>
      <c r="BJ22" s="1248">
        <v>0</v>
      </c>
      <c r="BK22" s="1248">
        <v>0</v>
      </c>
      <c r="BL22" s="1248">
        <v>0</v>
      </c>
      <c r="BM22" s="1248">
        <v>0</v>
      </c>
      <c r="BN22" s="1248">
        <v>0</v>
      </c>
      <c r="BO22" s="1248">
        <v>0</v>
      </c>
      <c r="BP22" s="1248">
        <v>0</v>
      </c>
      <c r="BQ22" s="1248">
        <v>0</v>
      </c>
      <c r="BR22" s="1248">
        <v>0</v>
      </c>
      <c r="BS22" s="1248">
        <v>0</v>
      </c>
      <c r="BT22" s="1248">
        <v>0</v>
      </c>
      <c r="BU22" s="1250">
        <v>0</v>
      </c>
      <c r="BV22" s="890">
        <v>0</v>
      </c>
      <c r="BW22" s="2285">
        <v>0</v>
      </c>
      <c r="BX22" s="3274">
        <v>0</v>
      </c>
      <c r="BY22" s="2285">
        <v>0</v>
      </c>
      <c r="BZ22" s="2285">
        <v>0</v>
      </c>
      <c r="CA22" s="2285">
        <v>0</v>
      </c>
      <c r="CB22" s="2285">
        <v>0</v>
      </c>
      <c r="CC22" s="2285">
        <v>0</v>
      </c>
      <c r="CD22" s="2285">
        <v>0</v>
      </c>
      <c r="CE22" s="2285">
        <v>0</v>
      </c>
      <c r="CF22" s="2285">
        <v>0</v>
      </c>
      <c r="CG22" s="2285">
        <v>0</v>
      </c>
      <c r="CH22" s="2285">
        <v>0</v>
      </c>
      <c r="CI22" s="2285">
        <v>0</v>
      </c>
      <c r="CJ22" s="2285">
        <v>0</v>
      </c>
      <c r="CK22" s="890">
        <v>0</v>
      </c>
      <c r="CL22" s="3275">
        <v>0</v>
      </c>
      <c r="CM22" s="3275">
        <v>0</v>
      </c>
      <c r="CN22" s="890">
        <v>0</v>
      </c>
      <c r="CO22" s="3275">
        <v>0</v>
      </c>
      <c r="CP22" s="3274">
        <v>0</v>
      </c>
      <c r="CQ22" s="3274">
        <v>0</v>
      </c>
      <c r="CR22" s="3274">
        <v>0</v>
      </c>
      <c r="CS22" s="3274">
        <v>0</v>
      </c>
      <c r="CT22" s="3274">
        <v>0</v>
      </c>
      <c r="CU22" s="3274">
        <v>0</v>
      </c>
      <c r="CV22" s="3274">
        <v>0</v>
      </c>
      <c r="CW22" s="3274">
        <v>0</v>
      </c>
      <c r="CX22" s="3274">
        <v>0</v>
      </c>
      <c r="CY22" s="3274">
        <v>0</v>
      </c>
      <c r="CZ22" s="3274">
        <v>0</v>
      </c>
      <c r="DA22" s="3274">
        <v>0</v>
      </c>
      <c r="DB22" s="3274">
        <v>0</v>
      </c>
      <c r="DC22" s="3274">
        <v>0</v>
      </c>
      <c r="DD22" s="3274">
        <v>0</v>
      </c>
      <c r="DE22" s="3274">
        <v>0</v>
      </c>
      <c r="DF22" s="3274">
        <v>0</v>
      </c>
      <c r="DG22" s="3274" t="s">
        <v>59</v>
      </c>
      <c r="DH22" s="3274">
        <v>0</v>
      </c>
      <c r="DI22" s="3274">
        <v>0</v>
      </c>
      <c r="DJ22" s="3274">
        <v>0</v>
      </c>
      <c r="DK22" s="3274">
        <v>0</v>
      </c>
      <c r="DL22" s="3274">
        <v>0</v>
      </c>
      <c r="DM22" s="3274">
        <v>0</v>
      </c>
      <c r="DN22" s="3274">
        <v>0</v>
      </c>
      <c r="DO22" s="3274">
        <v>0</v>
      </c>
      <c r="DP22" s="3274">
        <v>0</v>
      </c>
      <c r="DQ22" s="3274">
        <v>0</v>
      </c>
      <c r="DR22" s="3274">
        <v>0</v>
      </c>
      <c r="DS22" s="3274">
        <v>0</v>
      </c>
      <c r="DT22" s="3274">
        <v>0</v>
      </c>
      <c r="DU22" s="3274">
        <v>0</v>
      </c>
      <c r="DV22" s="3274">
        <v>0</v>
      </c>
      <c r="DW22" s="3274">
        <v>0</v>
      </c>
      <c r="DX22" s="3274">
        <v>0</v>
      </c>
      <c r="DY22" s="3274">
        <v>0</v>
      </c>
      <c r="DZ22" s="3274">
        <v>0</v>
      </c>
      <c r="EA22" s="3274">
        <v>0</v>
      </c>
      <c r="EB22" s="3274">
        <v>6.1662000000000002E-3</v>
      </c>
      <c r="EC22" s="3274">
        <v>0</v>
      </c>
      <c r="ED22" s="3274">
        <v>0</v>
      </c>
      <c r="EE22" s="3274">
        <v>0</v>
      </c>
      <c r="EF22" s="3274">
        <v>2.46778E-2</v>
      </c>
      <c r="EG22" s="3274">
        <v>0</v>
      </c>
      <c r="EH22" s="3274">
        <v>0</v>
      </c>
      <c r="EI22" s="3274">
        <v>0</v>
      </c>
      <c r="EJ22" s="3274">
        <v>5.7279999999999996E-3</v>
      </c>
      <c r="EK22" s="3274">
        <v>0</v>
      </c>
      <c r="EL22" s="3274">
        <v>0</v>
      </c>
    </row>
    <row r="23" spans="1:142" ht="20.100000000000001" customHeight="1">
      <c r="A23" s="3202" t="s">
        <v>2441</v>
      </c>
      <c r="B23" s="3271">
        <v>705.16380719000006</v>
      </c>
      <c r="C23" s="1248">
        <v>1420.79692426</v>
      </c>
      <c r="D23" s="1248">
        <v>756.25159226999995</v>
      </c>
      <c r="E23" s="1248">
        <v>705.50897219000001</v>
      </c>
      <c r="F23" s="1248">
        <v>1254.79137062</v>
      </c>
      <c r="G23" s="1248">
        <v>963.24377027999992</v>
      </c>
      <c r="H23" s="1248">
        <v>931.57830286000001</v>
      </c>
      <c r="I23" s="1248">
        <v>950.17821729999991</v>
      </c>
      <c r="J23" s="1248">
        <v>1711.3821953499998</v>
      </c>
      <c r="K23" s="1248">
        <v>1910.26300558</v>
      </c>
      <c r="L23" s="1248">
        <v>1445.0047449900001</v>
      </c>
      <c r="M23" s="1248">
        <v>1532.8530941700001</v>
      </c>
      <c r="N23" s="1248">
        <v>1095.37766566</v>
      </c>
      <c r="O23" s="1248">
        <v>561.90876083000001</v>
      </c>
      <c r="P23" s="1248">
        <v>839.0935267000001</v>
      </c>
      <c r="Q23" s="1248">
        <v>688.62336741000001</v>
      </c>
      <c r="R23" s="1248">
        <v>363.28935531000002</v>
      </c>
      <c r="S23" s="1248">
        <v>195.57674674</v>
      </c>
      <c r="T23" s="1248">
        <v>371.29551279000003</v>
      </c>
      <c r="U23" s="1248">
        <v>211.4779585</v>
      </c>
      <c r="V23" s="1248">
        <v>450.27041835</v>
      </c>
      <c r="W23" s="1248">
        <v>489.55299153999999</v>
      </c>
      <c r="X23" s="1248">
        <v>270.36663306999998</v>
      </c>
      <c r="Y23" s="1250">
        <v>344.38507681999999</v>
      </c>
      <c r="Z23" s="1249">
        <v>370.80269993000002</v>
      </c>
      <c r="AA23" s="1248">
        <v>245.36149316000001</v>
      </c>
      <c r="AB23" s="1248">
        <v>689.58708113</v>
      </c>
      <c r="AC23" s="1248">
        <v>375.64031283999998</v>
      </c>
      <c r="AD23" s="1248">
        <v>833.19348963000004</v>
      </c>
      <c r="AE23" s="1248">
        <v>333.86785569</v>
      </c>
      <c r="AF23" s="1248">
        <v>521.45980503999999</v>
      </c>
      <c r="AG23" s="1248">
        <v>506.01347860999999</v>
      </c>
      <c r="AH23" s="1248">
        <v>831.27138886</v>
      </c>
      <c r="AI23" s="1248">
        <v>1054.2767274600001</v>
      </c>
      <c r="AJ23" s="1248">
        <v>402.28558116000005</v>
      </c>
      <c r="AK23" s="1248">
        <v>525.20417038000005</v>
      </c>
      <c r="AL23" s="1248">
        <v>360.27173424999995</v>
      </c>
      <c r="AM23" s="1248">
        <v>319.08659355999998</v>
      </c>
      <c r="AN23" s="1248">
        <v>488.07798622000001</v>
      </c>
      <c r="AO23" s="1248">
        <v>1084.8597472599999</v>
      </c>
      <c r="AP23" s="1248">
        <v>384.00347916000004</v>
      </c>
      <c r="AQ23" s="1248">
        <v>466.67508036999999</v>
      </c>
      <c r="AR23" s="1248">
        <v>919.26159214999996</v>
      </c>
      <c r="AS23" s="1248">
        <v>907.77027486999998</v>
      </c>
      <c r="AT23" s="1248">
        <v>0.2291146</v>
      </c>
      <c r="AU23" s="1248">
        <v>815.57762919000004</v>
      </c>
      <c r="AV23" s="1248">
        <v>600.47184898</v>
      </c>
      <c r="AW23" s="1250">
        <v>432.85550283999999</v>
      </c>
      <c r="AX23" s="1249">
        <v>216.94870342999999</v>
      </c>
      <c r="AY23" s="1248">
        <v>526.15022611000006</v>
      </c>
      <c r="AZ23" s="1248">
        <v>429.28382316000005</v>
      </c>
      <c r="BA23" s="1248">
        <v>804.66062561000001</v>
      </c>
      <c r="BB23" s="1248">
        <v>1555.13145859</v>
      </c>
      <c r="BC23" s="3272">
        <v>1300.0838915899999</v>
      </c>
      <c r="BD23" s="1248">
        <v>658.95922124000003</v>
      </c>
      <c r="BE23" s="1248">
        <v>570.09703549999995</v>
      </c>
      <c r="BF23" s="1248">
        <v>893.01055539000004</v>
      </c>
      <c r="BG23" s="1248">
        <v>1323.5702149700001</v>
      </c>
      <c r="BH23" s="3272">
        <v>840.02917559000002</v>
      </c>
      <c r="BI23" s="1248">
        <v>809.27250549999997</v>
      </c>
      <c r="BJ23" s="1248">
        <v>988.6437568099999</v>
      </c>
      <c r="BK23" s="2285">
        <v>798.86067962000004</v>
      </c>
      <c r="BL23" s="2285">
        <v>1251.52682527</v>
      </c>
      <c r="BM23" s="2285">
        <v>1989.2367060399999</v>
      </c>
      <c r="BN23" s="2285">
        <v>2260.2107844099996</v>
      </c>
      <c r="BO23" s="2285">
        <v>3512.4901732600001</v>
      </c>
      <c r="BP23" s="2285">
        <v>2130.00053888</v>
      </c>
      <c r="BQ23" s="2285">
        <v>1261.7337898800001</v>
      </c>
      <c r="BR23" s="2285">
        <v>2325.4128530600001</v>
      </c>
      <c r="BS23" s="2285">
        <v>1709.6387382799999</v>
      </c>
      <c r="BT23" s="2285">
        <v>1910.6006918399999</v>
      </c>
      <c r="BU23" s="2319">
        <v>2079.40266109</v>
      </c>
      <c r="BV23" s="3273">
        <v>2028.03648451</v>
      </c>
      <c r="BW23" s="1248">
        <v>3431.2703952399997</v>
      </c>
      <c r="BX23" s="3272">
        <v>2441.5458798899999</v>
      </c>
      <c r="BY23" s="1248">
        <v>2274.9921060500001</v>
      </c>
      <c r="BZ23" s="1248">
        <v>1506.7924503299998</v>
      </c>
      <c r="CA23" s="1248">
        <v>1527.7032871900001</v>
      </c>
      <c r="CB23" s="1248">
        <v>1250.4107399899999</v>
      </c>
      <c r="CC23" s="1248">
        <v>1473.1232354799999</v>
      </c>
      <c r="CD23" s="1248">
        <v>2427.9103474600001</v>
      </c>
      <c r="CE23" s="1248">
        <v>3465.18185004</v>
      </c>
      <c r="CF23" s="1248">
        <v>2577.9758404999998</v>
      </c>
      <c r="CG23" s="1248">
        <v>729.4652618099999</v>
      </c>
      <c r="CH23" s="1248">
        <v>1364.18</v>
      </c>
      <c r="CI23" s="1248">
        <v>2114.7199999999998</v>
      </c>
      <c r="CJ23" s="1248">
        <v>1128.8</v>
      </c>
      <c r="CK23" s="3273">
        <v>1049.93145888</v>
      </c>
      <c r="CL23" s="1248">
        <v>1095.52572633</v>
      </c>
      <c r="CM23" s="1248">
        <v>1504.3865251300001</v>
      </c>
      <c r="CN23" s="3273">
        <v>1504.3865251300001</v>
      </c>
      <c r="CO23" s="1248">
        <v>1182.5102884600001</v>
      </c>
      <c r="CP23" s="3272">
        <v>1296.7903809700001</v>
      </c>
      <c r="CQ23" s="3272">
        <v>598.67319103</v>
      </c>
      <c r="CR23" s="3272">
        <v>847.11515642999996</v>
      </c>
      <c r="CS23" s="3272">
        <v>1089.1464871400001</v>
      </c>
      <c r="CT23" s="3272">
        <v>531.94212938999999</v>
      </c>
      <c r="CU23" s="3272">
        <v>464.26442186000003</v>
      </c>
      <c r="CV23" s="3272">
        <v>581.27378916999999</v>
      </c>
      <c r="CW23" s="3272">
        <v>591.88548515000002</v>
      </c>
      <c r="CX23" s="3272">
        <v>416.35959932999998</v>
      </c>
      <c r="CY23" s="3272">
        <v>678.68502611999997</v>
      </c>
      <c r="CZ23" s="3272">
        <v>908.13</v>
      </c>
      <c r="DA23" s="3272">
        <v>516</v>
      </c>
      <c r="DB23" s="3272">
        <v>329.44</v>
      </c>
      <c r="DC23" s="3272">
        <v>346.30836339999996</v>
      </c>
      <c r="DD23" s="3272">
        <v>293.61309358999995</v>
      </c>
      <c r="DE23" s="3272">
        <v>406.28481352999995</v>
      </c>
      <c r="DF23" s="3272">
        <v>261.37462646</v>
      </c>
      <c r="DG23" s="3272">
        <v>490.9</v>
      </c>
      <c r="DH23" s="3272">
        <v>244.82949652000002</v>
      </c>
      <c r="DI23" s="3272">
        <v>511.66245362000001</v>
      </c>
      <c r="DJ23" s="3272">
        <v>943.08</v>
      </c>
      <c r="DK23" s="3272">
        <v>670.25926701000003</v>
      </c>
      <c r="DL23" s="3272">
        <v>785.10757948000003</v>
      </c>
      <c r="DM23" s="3272">
        <v>852.99312960999998</v>
      </c>
      <c r="DN23" s="3272">
        <v>801.36997711000004</v>
      </c>
      <c r="DO23" s="3272">
        <v>876.42564500000003</v>
      </c>
      <c r="DP23" s="3272">
        <v>1021.1902062</v>
      </c>
      <c r="DQ23" s="3272">
        <v>1256.3334101600001</v>
      </c>
      <c r="DR23" s="3272">
        <v>1175.7672717299999</v>
      </c>
      <c r="DS23" s="3272">
        <v>609.12331484000003</v>
      </c>
      <c r="DT23" s="3272">
        <v>1183.5973142400001</v>
      </c>
      <c r="DU23" s="3272">
        <v>1233.9304871700001</v>
      </c>
      <c r="DV23" s="3272">
        <v>1948.5460454200002</v>
      </c>
      <c r="DW23" s="3272">
        <v>1681.8348759</v>
      </c>
      <c r="DX23" s="3272">
        <v>1298.17248275</v>
      </c>
      <c r="DY23" s="3272">
        <v>2051.4395181700002</v>
      </c>
      <c r="DZ23" s="3272">
        <v>2762.3086109800001</v>
      </c>
      <c r="EA23" s="3272">
        <v>1487.3668936500001</v>
      </c>
      <c r="EB23" s="3272">
        <v>1683.84860968</v>
      </c>
      <c r="EC23" s="3272">
        <v>2092.4773955699998</v>
      </c>
      <c r="ED23" s="3272">
        <v>1260.4622878499999</v>
      </c>
      <c r="EE23" s="3272">
        <v>1311.55684729</v>
      </c>
      <c r="EF23" s="3272">
        <v>2903.7969590100006</v>
      </c>
      <c r="EG23" s="3272">
        <v>1324.3318878299999</v>
      </c>
      <c r="EH23" s="3272">
        <v>1607.0974611300001</v>
      </c>
      <c r="EI23" s="3272">
        <v>1254.4879154</v>
      </c>
      <c r="EJ23" s="3272">
        <v>1950.3026934000002</v>
      </c>
      <c r="EK23" s="3272">
        <v>3661.3755052900001</v>
      </c>
      <c r="EL23" s="3272">
        <v>3309.6581361200001</v>
      </c>
    </row>
    <row r="24" spans="1:142" ht="20.100000000000001" customHeight="1">
      <c r="A24" s="3202" t="s">
        <v>2442</v>
      </c>
      <c r="B24" s="3271">
        <v>0.2941088</v>
      </c>
      <c r="C24" s="1248">
        <v>0.14517393000000001</v>
      </c>
      <c r="D24" s="1248">
        <v>0.76977890000000004</v>
      </c>
      <c r="E24" s="1248">
        <v>1.1576100000000001E-2</v>
      </c>
      <c r="F24" s="1248">
        <v>4.729763E-2</v>
      </c>
      <c r="G24" s="1248">
        <v>0.53822643000000003</v>
      </c>
      <c r="H24" s="1248">
        <v>1.0686255</v>
      </c>
      <c r="I24" s="1248">
        <v>1.7184279899999999</v>
      </c>
      <c r="J24" s="1248">
        <v>5.0080739999999999E-2</v>
      </c>
      <c r="K24" s="1248">
        <v>2.1045533999999999</v>
      </c>
      <c r="L24" s="1248">
        <v>3.7530129999999995E-2</v>
      </c>
      <c r="M24" s="1248">
        <v>0.22300600000000001</v>
      </c>
      <c r="N24" s="1248">
        <v>0.13904104</v>
      </c>
      <c r="O24" s="1248">
        <v>1.2880691799999999</v>
      </c>
      <c r="P24" s="1248">
        <v>0.36991216999999998</v>
      </c>
      <c r="Q24" s="1248">
        <v>0.34410350000000001</v>
      </c>
      <c r="R24" s="1248">
        <v>0.29243385</v>
      </c>
      <c r="S24" s="1248">
        <v>0.30333296000000004</v>
      </c>
      <c r="T24" s="1248">
        <v>0.2023624</v>
      </c>
      <c r="U24" s="1248">
        <v>0.27446808</v>
      </c>
      <c r="V24" s="1248">
        <v>0.25084053000000001</v>
      </c>
      <c r="W24" s="1248">
        <v>0.28202274999999999</v>
      </c>
      <c r="X24" s="1248">
        <v>0.18388629999999997</v>
      </c>
      <c r="Y24" s="1250">
        <v>0.39700732999999999</v>
      </c>
      <c r="Z24" s="1249">
        <v>0.1209341</v>
      </c>
      <c r="AA24" s="1248">
        <v>7.3492809900000005</v>
      </c>
      <c r="AB24" s="1248">
        <v>0.17560689000000002</v>
      </c>
      <c r="AC24" s="1248">
        <v>1.8037500000000001E-2</v>
      </c>
      <c r="AD24" s="1248">
        <v>0.21215700000000001</v>
      </c>
      <c r="AE24" s="1248">
        <v>4.2753980000000004E-2</v>
      </c>
      <c r="AF24" s="1248">
        <v>6.9921570000000002E-2</v>
      </c>
      <c r="AG24" s="1248">
        <v>8.5420509999999991E-2</v>
      </c>
      <c r="AH24" s="1248">
        <v>2.7118590000000001E-2</v>
      </c>
      <c r="AI24" s="1248">
        <v>4.36E-2</v>
      </c>
      <c r="AJ24" s="1248">
        <v>1.7916150000000002E-2</v>
      </c>
      <c r="AK24" s="1248">
        <v>0.12175756</v>
      </c>
      <c r="AL24" s="1248">
        <v>0.18881907000000001</v>
      </c>
      <c r="AM24" s="1248">
        <v>7.6482919999999996E-2</v>
      </c>
      <c r="AN24" s="1248">
        <v>3.0859999999999999E-2</v>
      </c>
      <c r="AO24" s="1248">
        <v>6.0562970000000001E-2</v>
      </c>
      <c r="AP24" s="1248">
        <v>6.0348569999999997E-2</v>
      </c>
      <c r="AQ24" s="1248">
        <v>8.2868139999999993E-2</v>
      </c>
      <c r="AR24" s="1248">
        <v>0.36250972999999997</v>
      </c>
      <c r="AS24" s="1248">
        <v>0.26329617999999999</v>
      </c>
      <c r="AT24" s="1248">
        <v>0.31764704999999999</v>
      </c>
      <c r="AU24" s="1248">
        <v>5.9754740000000001E-2</v>
      </c>
      <c r="AV24" s="1248">
        <v>0.18355922</v>
      </c>
      <c r="AW24" s="1250">
        <v>0.11193568</v>
      </c>
      <c r="AX24" s="1249">
        <v>1.2328889999999999E-2</v>
      </c>
      <c r="AY24" s="1248">
        <v>0.16377219000000001</v>
      </c>
      <c r="AZ24" s="1248">
        <v>8.115878E-2</v>
      </c>
      <c r="BA24" s="1248">
        <v>8.7105490000000008E-2</v>
      </c>
      <c r="BB24" s="1248">
        <v>0.69088360999999998</v>
      </c>
      <c r="BC24" s="3272">
        <v>0.23827283999999999</v>
      </c>
      <c r="BD24" s="1248">
        <v>4.4412460000000001E-2</v>
      </c>
      <c r="BE24" s="1248">
        <v>5.63525E-2</v>
      </c>
      <c r="BF24" s="1248">
        <v>6.9965739999999998E-2</v>
      </c>
      <c r="BG24" s="1248">
        <v>8.1173999999999996E-2</v>
      </c>
      <c r="BH24" s="3272">
        <v>0.39619065000000003</v>
      </c>
      <c r="BI24" s="1248">
        <v>8.7191829999999998E-2</v>
      </c>
      <c r="BJ24" s="1248">
        <v>0.18767844</v>
      </c>
      <c r="BK24" s="2285">
        <v>5.8734910000000001E-2</v>
      </c>
      <c r="BL24" s="2285">
        <v>2.7375179999999999E-2</v>
      </c>
      <c r="BM24" s="2285">
        <v>2.3751799999999997E-3</v>
      </c>
      <c r="BN24" s="2285">
        <v>0.96523687999999996</v>
      </c>
      <c r="BO24" s="2285">
        <v>0.15326229999999999</v>
      </c>
      <c r="BP24" s="2285">
        <v>0.10947594000000001</v>
      </c>
      <c r="BQ24" s="2285">
        <v>3.8350089999999996E-2</v>
      </c>
      <c r="BR24" s="2285">
        <v>3.5000000000000003E-2</v>
      </c>
      <c r="BS24" s="2285">
        <v>5.8823859999999999E-2</v>
      </c>
      <c r="BT24" s="2285">
        <v>8.5742260000000001E-2</v>
      </c>
      <c r="BU24" s="2319">
        <v>5.0514000000000003E-2</v>
      </c>
      <c r="BV24" s="3273">
        <v>0.10901996000000001</v>
      </c>
      <c r="BW24" s="1248">
        <v>6.7688000000000002E-3</v>
      </c>
      <c r="BX24" s="3272">
        <v>4.813104E-2</v>
      </c>
      <c r="BY24" s="1248">
        <v>2.9218849999999998E-2</v>
      </c>
      <c r="BZ24" s="1248">
        <v>0.13064000000000001</v>
      </c>
      <c r="CA24" s="1248">
        <v>9.3896699999999993E-3</v>
      </c>
      <c r="CB24" s="1248">
        <v>5.2766500000000001E-2</v>
      </c>
      <c r="CC24" s="1248">
        <v>0.10664999999999999</v>
      </c>
      <c r="CD24" s="1248">
        <v>7.85E-2</v>
      </c>
      <c r="CE24" s="1248">
        <v>0.14198563</v>
      </c>
      <c r="CF24" s="1248">
        <v>5.4186410000000004E-2</v>
      </c>
      <c r="CG24" s="1248">
        <v>2.8041360000000001E-2</v>
      </c>
      <c r="CH24" s="1248">
        <v>0.05</v>
      </c>
      <c r="CI24" s="1248">
        <v>7.0000000000000007E-2</v>
      </c>
      <c r="CJ24" s="1248">
        <v>0.2</v>
      </c>
      <c r="CK24" s="3273">
        <v>0.20008403</v>
      </c>
      <c r="CL24" s="1248">
        <v>0.1106128</v>
      </c>
      <c r="CM24" s="1248">
        <v>0.22810510000000001</v>
      </c>
      <c r="CN24" s="3273">
        <v>0.22810510000000001</v>
      </c>
      <c r="CO24" s="1248">
        <v>0.29465771000000002</v>
      </c>
      <c r="CP24" s="3272">
        <v>3.2027613700000002</v>
      </c>
      <c r="CQ24" s="3272">
        <v>0.26038182999999998</v>
      </c>
      <c r="CR24" s="3272">
        <v>0.33248454</v>
      </c>
      <c r="CS24" s="3272">
        <v>0.44060573999999997</v>
      </c>
      <c r="CT24" s="3272">
        <v>0.34938903999999998</v>
      </c>
      <c r="CU24" s="3272">
        <v>0.37899164000000002</v>
      </c>
      <c r="CV24" s="3272">
        <v>0.96332936000000002</v>
      </c>
      <c r="CW24" s="3272">
        <v>0.67263989000000002</v>
      </c>
      <c r="CX24" s="3272">
        <v>0.46306998999999999</v>
      </c>
      <c r="CY24" s="3272">
        <v>0.46034081999999998</v>
      </c>
      <c r="CZ24" s="3272">
        <v>0.21</v>
      </c>
      <c r="DA24" s="3272">
        <v>0.21</v>
      </c>
      <c r="DB24" s="3272">
        <v>0.21</v>
      </c>
      <c r="DC24" s="3272">
        <v>7.5461830000000008E-2</v>
      </c>
      <c r="DD24" s="3272">
        <v>0.10460395</v>
      </c>
      <c r="DE24" s="3272">
        <v>0.12744091999999999</v>
      </c>
      <c r="DF24" s="3272">
        <v>0.18179529</v>
      </c>
      <c r="DG24" s="3272">
        <v>0.34</v>
      </c>
      <c r="DH24" s="3272">
        <v>0.43160018999999999</v>
      </c>
      <c r="DI24" s="3272">
        <v>0.20692356000000001</v>
      </c>
      <c r="DJ24" s="3272">
        <v>0.2</v>
      </c>
      <c r="DK24" s="3272">
        <v>0.19988517</v>
      </c>
      <c r="DL24" s="3272">
        <v>0.23393445999999998</v>
      </c>
      <c r="DM24" s="3272">
        <v>3.2108999999999999E-2</v>
      </c>
      <c r="DN24" s="3272">
        <v>4.7287999999999997E-2</v>
      </c>
      <c r="DO24" s="3272">
        <v>0.19661812000000001</v>
      </c>
      <c r="DP24" s="3272">
        <v>4.9363699999999996E-2</v>
      </c>
      <c r="DQ24" s="3272">
        <v>4.0825170000000001E-2</v>
      </c>
      <c r="DR24" s="3272">
        <v>0.18529946999999999</v>
      </c>
      <c r="DS24" s="3272">
        <v>4.6767429999999999E-2</v>
      </c>
      <c r="DT24" s="3272">
        <v>5.4536599999999998E-2</v>
      </c>
      <c r="DU24" s="3272">
        <v>2.289824E-2</v>
      </c>
      <c r="DV24" s="3272">
        <v>0.61039834999999998</v>
      </c>
      <c r="DW24" s="3272">
        <v>2.227237E-2</v>
      </c>
      <c r="DX24" s="3272">
        <v>0.10774991</v>
      </c>
      <c r="DY24" s="3272">
        <v>6.2219540000000004E-2</v>
      </c>
      <c r="DZ24" s="3272">
        <v>2.7025759999999999E-2</v>
      </c>
      <c r="EA24" s="3272">
        <v>1.0125250000000001E-2</v>
      </c>
      <c r="EB24" s="3272">
        <v>2.3307099999999997E-2</v>
      </c>
      <c r="EC24" s="3272">
        <v>3.9193839999999994E-2</v>
      </c>
      <c r="ED24" s="3272">
        <v>3.1344879999999999E-2</v>
      </c>
      <c r="EE24" s="3272">
        <v>2.6609599999999997E-2</v>
      </c>
      <c r="EF24" s="3272">
        <v>1.38E-2</v>
      </c>
      <c r="EG24" s="3272">
        <v>3.17478E-2</v>
      </c>
      <c r="EH24" s="3272">
        <v>4.8787570000000002E-2</v>
      </c>
      <c r="EI24" s="3272">
        <v>0.11592065</v>
      </c>
      <c r="EJ24" s="3272">
        <v>0.27479395000000001</v>
      </c>
      <c r="EK24" s="3272">
        <v>5.9400519999999998E-2</v>
      </c>
      <c r="EL24" s="3272">
        <v>4.6184650000000001E-2</v>
      </c>
    </row>
    <row r="25" spans="1:142" ht="20.100000000000001" customHeight="1">
      <c r="A25" s="3202" t="s">
        <v>2443</v>
      </c>
      <c r="B25" s="3271">
        <v>0.34019243999999998</v>
      </c>
      <c r="C25" s="1248">
        <v>3.983826E-2</v>
      </c>
      <c r="D25" s="1248">
        <v>9.5119380000000003E-2</v>
      </c>
      <c r="E25" s="1248">
        <v>0.22203820000000002</v>
      </c>
      <c r="F25" s="1248">
        <v>7.7999999999999999E-4</v>
      </c>
      <c r="G25" s="1248">
        <v>1.5020341499999998</v>
      </c>
      <c r="H25" s="1248">
        <v>0.38725345999999999</v>
      </c>
      <c r="I25" s="1248">
        <v>8.1483538400000004</v>
      </c>
      <c r="J25" s="1248">
        <v>5.0598773399999999</v>
      </c>
      <c r="K25" s="1248">
        <v>0.68649779</v>
      </c>
      <c r="L25" s="1248">
        <v>13.003863089999999</v>
      </c>
      <c r="M25" s="1248">
        <v>0.17799642999999998</v>
      </c>
      <c r="N25" s="1248">
        <v>1.6125172299999999</v>
      </c>
      <c r="O25" s="1248">
        <v>3.8569859999999997E-2</v>
      </c>
      <c r="P25" s="1248">
        <v>0.11673958999999999</v>
      </c>
      <c r="Q25" s="1248">
        <v>5.0029219999999999E-2</v>
      </c>
      <c r="R25" s="1248">
        <v>4.5512708000000002</v>
      </c>
      <c r="S25" s="1248">
        <v>0.11028363000000001</v>
      </c>
      <c r="T25" s="1248">
        <v>0.18402305999999999</v>
      </c>
      <c r="U25" s="1248">
        <v>0.25750782999999999</v>
      </c>
      <c r="V25" s="1248">
        <v>0</v>
      </c>
      <c r="W25" s="1248">
        <v>3.3812613599999999</v>
      </c>
      <c r="X25" s="1248">
        <v>0.63270418999999989</v>
      </c>
      <c r="Y25" s="1250">
        <v>1.6027599999999999E-3</v>
      </c>
      <c r="Z25" s="1249">
        <v>0.32584884000000003</v>
      </c>
      <c r="AA25" s="1248">
        <v>8.841961999999999E-2</v>
      </c>
      <c r="AB25" s="1248">
        <v>1.3270094099999998</v>
      </c>
      <c r="AC25" s="1248">
        <v>2.5813493599999999</v>
      </c>
      <c r="AD25" s="1248">
        <v>5.19807855</v>
      </c>
      <c r="AE25" s="1248">
        <v>23.10259568</v>
      </c>
      <c r="AF25" s="1248">
        <v>2.8926212500000004</v>
      </c>
      <c r="AG25" s="1248">
        <v>12.595341320000001</v>
      </c>
      <c r="AH25" s="1248">
        <v>7.7786720000000004E-2</v>
      </c>
      <c r="AI25" s="1248">
        <v>0.21614105999999997</v>
      </c>
      <c r="AJ25" s="1248">
        <v>8.1398479999999995E-2</v>
      </c>
      <c r="AK25" s="1248">
        <v>4.40588085</v>
      </c>
      <c r="AL25" s="1248">
        <v>3.0333620800000003</v>
      </c>
      <c r="AM25" s="1248">
        <v>6.4577758099999993</v>
      </c>
      <c r="AN25" s="1248">
        <v>1.5185666799999999</v>
      </c>
      <c r="AO25" s="1248">
        <v>8.2818202599999999</v>
      </c>
      <c r="AP25" s="1248">
        <v>1.3466889999999999E-2</v>
      </c>
      <c r="AQ25" s="1248">
        <v>0.54434267000000003</v>
      </c>
      <c r="AR25" s="1248">
        <v>0.50686690999999995</v>
      </c>
      <c r="AS25" s="1248">
        <v>4.0697848700000003</v>
      </c>
      <c r="AT25" s="1248">
        <v>0.28738659999999999</v>
      </c>
      <c r="AU25" s="1248">
        <v>39.53329214</v>
      </c>
      <c r="AV25" s="1248">
        <v>0</v>
      </c>
      <c r="AW25" s="1250">
        <v>13.6394845</v>
      </c>
      <c r="AX25" s="1249">
        <v>1.93658934</v>
      </c>
      <c r="AY25" s="1248">
        <v>0.22324407000000002</v>
      </c>
      <c r="AZ25" s="1248">
        <v>1.14272452</v>
      </c>
      <c r="BA25" s="1248">
        <v>2.2072303500000001</v>
      </c>
      <c r="BB25" s="1248">
        <v>0.76013180000000002</v>
      </c>
      <c r="BC25" s="3272">
        <v>20.379559780000001</v>
      </c>
      <c r="BD25" s="1248">
        <v>1.92315E-3</v>
      </c>
      <c r="BE25" s="1248">
        <v>0.6001955699999999</v>
      </c>
      <c r="BF25" s="1248">
        <v>38.918059200000002</v>
      </c>
      <c r="BG25" s="1248">
        <v>0.48058204999999998</v>
      </c>
      <c r="BH25" s="3272">
        <v>0.55451854</v>
      </c>
      <c r="BI25" s="1248">
        <v>6.1360335300000006</v>
      </c>
      <c r="BJ25" s="1248">
        <v>0.18935823000000002</v>
      </c>
      <c r="BK25" s="2285">
        <v>12.54142841</v>
      </c>
      <c r="BL25" s="2285">
        <v>0.80347257999999999</v>
      </c>
      <c r="BM25" s="2285">
        <v>1.33470457</v>
      </c>
      <c r="BN25" s="2285">
        <v>0.76849559000000001</v>
      </c>
      <c r="BO25" s="2285">
        <v>0.70659614000000004</v>
      </c>
      <c r="BP25" s="2285">
        <v>0.80100218999999995</v>
      </c>
      <c r="BQ25" s="2285">
        <v>0.88429873000000003</v>
      </c>
      <c r="BR25" s="2285">
        <v>0.56752008999999992</v>
      </c>
      <c r="BS25" s="2285">
        <v>5.6001000000000002E-2</v>
      </c>
      <c r="BT25" s="1248">
        <v>0</v>
      </c>
      <c r="BU25" s="2319">
        <v>1.0475161099999999</v>
      </c>
      <c r="BV25" s="3273">
        <v>13.371824220000001</v>
      </c>
      <c r="BW25" s="1248">
        <v>0.10777212</v>
      </c>
      <c r="BX25" s="3272">
        <v>1.4213323899999999</v>
      </c>
      <c r="BY25" s="1248">
        <v>1.19660115</v>
      </c>
      <c r="BZ25" s="2285">
        <v>0</v>
      </c>
      <c r="CA25" s="1248">
        <v>5.2659190499999999</v>
      </c>
      <c r="CB25" s="2285">
        <v>7.9160742000000006</v>
      </c>
      <c r="CC25" s="1248">
        <v>49.655366409999999</v>
      </c>
      <c r="CD25" s="2285">
        <v>78.454308249999997</v>
      </c>
      <c r="CE25" s="1248">
        <v>118.31596206</v>
      </c>
      <c r="CF25" s="2285">
        <v>17.03350481</v>
      </c>
      <c r="CG25" s="1248">
        <v>4.8046510000000001E-2</v>
      </c>
      <c r="CH25" s="2285">
        <v>29.87</v>
      </c>
      <c r="CI25" s="1248">
        <v>56.59</v>
      </c>
      <c r="CJ25" s="1248">
        <v>0.1</v>
      </c>
      <c r="CK25" s="3273">
        <v>8.8437760000000001</v>
      </c>
      <c r="CL25" s="1248">
        <v>21.703822039999999</v>
      </c>
      <c r="CM25" s="1248">
        <v>14.58677052</v>
      </c>
      <c r="CN25" s="3273">
        <v>14.58677052</v>
      </c>
      <c r="CO25" s="1248">
        <v>12.162605300000001</v>
      </c>
      <c r="CP25" s="3272">
        <v>0.28627147999999997</v>
      </c>
      <c r="CQ25" s="3272">
        <v>5.8215543700000003</v>
      </c>
      <c r="CR25" s="3272">
        <v>2.1867359700000004</v>
      </c>
      <c r="CS25" s="3272">
        <v>1.5887343200000001</v>
      </c>
      <c r="CT25" s="3272">
        <v>8.4452630000000001E-2</v>
      </c>
      <c r="CU25" s="3272">
        <v>4.1064792400000005</v>
      </c>
      <c r="CV25" s="3272">
        <v>0.11778977</v>
      </c>
      <c r="CW25" s="3272">
        <v>2.1144934100000001</v>
      </c>
      <c r="CX25" s="3272">
        <v>1.3663629799999999</v>
      </c>
      <c r="CY25" s="3272">
        <v>1.39765775</v>
      </c>
      <c r="CZ25" s="3272">
        <v>0.02</v>
      </c>
      <c r="DA25" s="3272">
        <v>2.88</v>
      </c>
      <c r="DB25" s="3272">
        <v>0.01</v>
      </c>
      <c r="DC25" s="3272">
        <v>1.0798291799999999</v>
      </c>
      <c r="DD25" s="3272">
        <v>2.22114221</v>
      </c>
      <c r="DE25" s="3272">
        <v>0.42131510999999999</v>
      </c>
      <c r="DF25" s="3272">
        <v>0</v>
      </c>
      <c r="DG25" s="3272">
        <v>0.47</v>
      </c>
      <c r="DH25" s="3272">
        <v>10.191797939999999</v>
      </c>
      <c r="DI25" s="3272">
        <v>4.5891266699999997</v>
      </c>
      <c r="DJ25" s="3272">
        <v>14.03</v>
      </c>
      <c r="DK25" s="3272">
        <v>10.107543980000001</v>
      </c>
      <c r="DL25" s="3272">
        <v>12.826129</v>
      </c>
      <c r="DM25" s="3272">
        <v>16.441859449999999</v>
      </c>
      <c r="DN25" s="3272">
        <v>5.5113444800000009</v>
      </c>
      <c r="DO25" s="3272">
        <v>13.04128311</v>
      </c>
      <c r="DP25" s="3272">
        <v>16.949552860000001</v>
      </c>
      <c r="DQ25" s="3272">
        <v>5.1463302000000004</v>
      </c>
      <c r="DR25" s="3272">
        <v>0</v>
      </c>
      <c r="DS25" s="3272">
        <v>0</v>
      </c>
      <c r="DT25" s="3272">
        <v>3.8960879100000003</v>
      </c>
      <c r="DU25" s="3272">
        <v>1.1652299999999999E-2</v>
      </c>
      <c r="DV25" s="3272">
        <v>1.1482700000000001E-3</v>
      </c>
      <c r="DW25" s="3272">
        <v>0</v>
      </c>
      <c r="DX25" s="3272">
        <v>2.7015536600000001</v>
      </c>
      <c r="DY25" s="3272">
        <v>23.190539010000002</v>
      </c>
      <c r="DZ25" s="3272">
        <v>3.37743116</v>
      </c>
      <c r="EA25" s="3272">
        <v>0</v>
      </c>
      <c r="EB25" s="3272">
        <v>0</v>
      </c>
      <c r="EC25" s="3272">
        <v>7.2567695499999996</v>
      </c>
      <c r="ED25" s="3272">
        <v>0</v>
      </c>
      <c r="EE25" s="3272">
        <v>0</v>
      </c>
      <c r="EF25" s="3272">
        <v>0.22130014000000001</v>
      </c>
      <c r="EG25" s="3272">
        <v>3.8586912099999999</v>
      </c>
      <c r="EH25" s="3272">
        <v>26.551956359999998</v>
      </c>
      <c r="EI25" s="3272">
        <v>15.01072168</v>
      </c>
      <c r="EJ25" s="3272">
        <v>8.0987877899999994</v>
      </c>
      <c r="EK25" s="3272">
        <v>23.365442920000003</v>
      </c>
      <c r="EL25" s="3272">
        <v>9.7074416100000001</v>
      </c>
    </row>
    <row r="26" spans="1:142" ht="20.100000000000001" customHeight="1">
      <c r="A26" s="3202" t="s">
        <v>2444</v>
      </c>
      <c r="B26" s="3271">
        <v>0</v>
      </c>
      <c r="C26" s="1248">
        <v>5.150718E-2</v>
      </c>
      <c r="D26" s="1248">
        <v>3.0969969999999999E-2</v>
      </c>
      <c r="E26" s="1248">
        <v>6.2100000000000002E-4</v>
      </c>
      <c r="F26" s="1248">
        <v>1.2197589999999999E-2</v>
      </c>
      <c r="G26" s="1248">
        <v>0.28735349999999998</v>
      </c>
      <c r="H26" s="1248">
        <v>0</v>
      </c>
      <c r="I26" s="1248">
        <v>5.2647930000000003E-2</v>
      </c>
      <c r="J26" s="1248">
        <v>0</v>
      </c>
      <c r="K26" s="1248">
        <v>0</v>
      </c>
      <c r="L26" s="1248">
        <v>0</v>
      </c>
      <c r="M26" s="1248">
        <v>0</v>
      </c>
      <c r="N26" s="1248">
        <v>0.17499999999999999</v>
      </c>
      <c r="O26" s="1248">
        <v>6.6508999999999999E-2</v>
      </c>
      <c r="P26" s="1248">
        <v>0</v>
      </c>
      <c r="Q26" s="1248">
        <v>0</v>
      </c>
      <c r="R26" s="1248">
        <v>7.0460000000000002E-3</v>
      </c>
      <c r="S26" s="1248">
        <v>3.4482999999999996E-4</v>
      </c>
      <c r="T26" s="1248">
        <v>0.04</v>
      </c>
      <c r="U26" s="1248">
        <v>5.323837E-2</v>
      </c>
      <c r="V26" s="1248">
        <v>0</v>
      </c>
      <c r="W26" s="1248">
        <v>2.7560689999999999E-2</v>
      </c>
      <c r="X26" s="1248">
        <v>0</v>
      </c>
      <c r="Y26" s="1250">
        <v>0</v>
      </c>
      <c r="Z26" s="1249">
        <v>0.03</v>
      </c>
      <c r="AA26" s="1248">
        <v>0</v>
      </c>
      <c r="AB26" s="1248">
        <v>0</v>
      </c>
      <c r="AC26" s="1248">
        <v>0</v>
      </c>
      <c r="AD26" s="1248">
        <v>0</v>
      </c>
      <c r="AE26" s="1248">
        <v>1.6299999999999999E-2</v>
      </c>
      <c r="AF26" s="1248">
        <v>7.0499999999999998E-3</v>
      </c>
      <c r="AG26" s="1248">
        <v>9.800000000000001E-5</v>
      </c>
      <c r="AH26" s="1248">
        <v>0</v>
      </c>
      <c r="AI26" s="1248">
        <v>0.109691</v>
      </c>
      <c r="AJ26" s="1248">
        <v>0</v>
      </c>
      <c r="AK26" s="1248">
        <v>0</v>
      </c>
      <c r="AL26" s="1248">
        <v>0</v>
      </c>
      <c r="AM26" s="1248">
        <v>0</v>
      </c>
      <c r="AN26" s="1248">
        <v>0</v>
      </c>
      <c r="AO26" s="1248">
        <v>0</v>
      </c>
      <c r="AP26" s="1248">
        <v>0</v>
      </c>
      <c r="AQ26" s="1248">
        <v>0</v>
      </c>
      <c r="AR26" s="1248">
        <v>0</v>
      </c>
      <c r="AS26" s="1248">
        <v>1.7873279999999998E-2</v>
      </c>
      <c r="AT26" s="1248">
        <v>81.92014485</v>
      </c>
      <c r="AU26" s="1248">
        <v>0.124668</v>
      </c>
      <c r="AV26" s="1248">
        <v>0</v>
      </c>
      <c r="AW26" s="1250">
        <v>0</v>
      </c>
      <c r="AX26" s="1249">
        <v>0</v>
      </c>
      <c r="AY26" s="1248">
        <v>0</v>
      </c>
      <c r="AZ26" s="1248">
        <v>0</v>
      </c>
      <c r="BA26" s="1248">
        <v>1.7925E-3</v>
      </c>
      <c r="BB26" s="1248">
        <v>1.8749999999999999E-3</v>
      </c>
      <c r="BC26" s="3272">
        <v>6.293E-2</v>
      </c>
      <c r="BD26" s="1248">
        <v>1.92315E-3</v>
      </c>
      <c r="BE26" s="1248">
        <v>1.92315E-3</v>
      </c>
      <c r="BF26" s="1248">
        <v>1.92315E-3</v>
      </c>
      <c r="BG26" s="1248">
        <v>1.92315E-3</v>
      </c>
      <c r="BH26" s="3272">
        <v>1.92315E-3</v>
      </c>
      <c r="BI26" s="1248">
        <v>1.92315E-3</v>
      </c>
      <c r="BJ26" s="1248">
        <v>0</v>
      </c>
      <c r="BK26" s="1248">
        <v>0</v>
      </c>
      <c r="BL26" s="1248">
        <v>0</v>
      </c>
      <c r="BM26" s="1248">
        <v>0</v>
      </c>
      <c r="BN26" s="1248">
        <v>0</v>
      </c>
      <c r="BO26" s="1248">
        <v>0</v>
      </c>
      <c r="BP26" s="1248">
        <v>8.9999999999999993E-3</v>
      </c>
      <c r="BQ26" s="1248">
        <v>0</v>
      </c>
      <c r="BR26" s="1248">
        <v>1.0125</v>
      </c>
      <c r="BS26" s="1248">
        <v>0</v>
      </c>
      <c r="BT26" s="1248">
        <v>0</v>
      </c>
      <c r="BU26" s="1250">
        <v>0</v>
      </c>
      <c r="BV26" s="3273">
        <v>1.1419713</v>
      </c>
      <c r="BW26" s="2285">
        <v>0</v>
      </c>
      <c r="BX26" s="3272">
        <v>0.16250000000000001</v>
      </c>
      <c r="BY26" s="2285">
        <v>0</v>
      </c>
      <c r="BZ26" s="2285">
        <v>0</v>
      </c>
      <c r="CA26" s="2285">
        <v>6.2214019999999995E-2</v>
      </c>
      <c r="CB26" s="2285">
        <v>0.22980065999999999</v>
      </c>
      <c r="CC26" s="2285">
        <v>0</v>
      </c>
      <c r="CD26" s="2285">
        <v>0</v>
      </c>
      <c r="CE26" s="2285">
        <v>0</v>
      </c>
      <c r="CF26" s="2285">
        <v>0</v>
      </c>
      <c r="CG26" s="2285">
        <v>1.2087000000000001E-3</v>
      </c>
      <c r="CH26" s="2285">
        <v>0</v>
      </c>
      <c r="CI26" s="2285">
        <v>0</v>
      </c>
      <c r="CJ26" s="2285">
        <v>0</v>
      </c>
      <c r="CK26" s="2285">
        <v>0</v>
      </c>
      <c r="CL26" s="2285">
        <v>0</v>
      </c>
      <c r="CM26" s="2285">
        <v>0</v>
      </c>
      <c r="CN26" s="2285">
        <v>0</v>
      </c>
      <c r="CO26" s="2285">
        <v>0</v>
      </c>
      <c r="CP26" s="2285">
        <v>6.0000000000000001E-3</v>
      </c>
      <c r="CQ26" s="2285">
        <v>0</v>
      </c>
      <c r="CR26" s="2285">
        <v>0</v>
      </c>
      <c r="CS26" s="2285">
        <v>3.3581900000000005E-2</v>
      </c>
      <c r="CT26" s="2285">
        <v>0</v>
      </c>
      <c r="CU26" s="2285">
        <v>1.2758549999999999E-2</v>
      </c>
      <c r="CV26" s="2285">
        <v>0</v>
      </c>
      <c r="CW26" s="2285">
        <v>0</v>
      </c>
      <c r="CX26" s="2285">
        <v>0</v>
      </c>
      <c r="CY26" s="2285">
        <v>0</v>
      </c>
      <c r="CZ26" s="2285">
        <v>0</v>
      </c>
      <c r="DA26" s="2285">
        <v>0</v>
      </c>
      <c r="DB26" s="2285">
        <v>0</v>
      </c>
      <c r="DC26" s="2285">
        <v>0</v>
      </c>
      <c r="DD26" s="2285">
        <v>0</v>
      </c>
      <c r="DE26" s="2285">
        <v>0</v>
      </c>
      <c r="DF26" s="2285">
        <v>0</v>
      </c>
      <c r="DG26" s="2285" t="s">
        <v>59</v>
      </c>
      <c r="DH26" s="2285">
        <v>0</v>
      </c>
      <c r="DI26" s="2285">
        <v>0</v>
      </c>
      <c r="DJ26" s="2285">
        <v>0</v>
      </c>
      <c r="DK26" s="2285">
        <v>0</v>
      </c>
      <c r="DL26" s="2285">
        <v>0</v>
      </c>
      <c r="DM26" s="2285">
        <v>0</v>
      </c>
      <c r="DN26" s="2285">
        <v>0</v>
      </c>
      <c r="DO26" s="2285">
        <v>0</v>
      </c>
      <c r="DP26" s="2285">
        <v>0</v>
      </c>
      <c r="DQ26" s="2285">
        <v>0</v>
      </c>
      <c r="DR26" s="2285">
        <v>0</v>
      </c>
      <c r="DS26" s="2285">
        <v>0</v>
      </c>
      <c r="DT26" s="2285">
        <v>0</v>
      </c>
      <c r="DU26" s="2285">
        <v>0</v>
      </c>
      <c r="DV26" s="2285">
        <v>0</v>
      </c>
      <c r="DW26" s="2285">
        <v>0</v>
      </c>
      <c r="DX26" s="2285">
        <v>0</v>
      </c>
      <c r="DY26" s="2285">
        <v>0</v>
      </c>
      <c r="DZ26" s="2285">
        <v>0</v>
      </c>
      <c r="EA26" s="2285">
        <v>0</v>
      </c>
      <c r="EB26" s="2285">
        <v>0</v>
      </c>
      <c r="EC26" s="2285">
        <v>0.02</v>
      </c>
      <c r="ED26" s="2285">
        <v>0</v>
      </c>
      <c r="EE26" s="2285">
        <v>0</v>
      </c>
      <c r="EF26" s="2285">
        <v>0</v>
      </c>
      <c r="EG26" s="2285">
        <v>0.05</v>
      </c>
      <c r="EH26" s="2285">
        <v>0.05</v>
      </c>
      <c r="EI26" s="2285">
        <v>0.5</v>
      </c>
      <c r="EJ26" s="2285">
        <v>0</v>
      </c>
      <c r="EK26" s="2285">
        <v>0</v>
      </c>
      <c r="EL26" s="2285">
        <v>0</v>
      </c>
    </row>
    <row r="27" spans="1:142" ht="20.100000000000001" customHeight="1">
      <c r="A27" s="3202" t="s">
        <v>2445</v>
      </c>
      <c r="B27" s="3271">
        <v>52.773476420000001</v>
      </c>
      <c r="C27" s="1248">
        <v>47.248665109999997</v>
      </c>
      <c r="D27" s="1248">
        <v>28.931616980000001</v>
      </c>
      <c r="E27" s="1248">
        <v>15.93526791</v>
      </c>
      <c r="F27" s="1248">
        <v>37.281584509999995</v>
      </c>
      <c r="G27" s="1248">
        <v>39.046960420000005</v>
      </c>
      <c r="H27" s="1248">
        <v>82.734092560000008</v>
      </c>
      <c r="I27" s="1248">
        <v>52.732293270000007</v>
      </c>
      <c r="J27" s="1248">
        <v>42.04476931</v>
      </c>
      <c r="K27" s="1248">
        <v>49.9872491</v>
      </c>
      <c r="L27" s="1248">
        <v>25.802956899999998</v>
      </c>
      <c r="M27" s="1248">
        <v>59.662474020000005</v>
      </c>
      <c r="N27" s="1248">
        <v>43.291051909999993</v>
      </c>
      <c r="O27" s="1248">
        <v>26.126811850000003</v>
      </c>
      <c r="P27" s="1248">
        <v>39.730613349999999</v>
      </c>
      <c r="Q27" s="1248">
        <v>33.373878730000001</v>
      </c>
      <c r="R27" s="1248">
        <v>31.764186989999999</v>
      </c>
      <c r="S27" s="1248">
        <v>80.253931040000012</v>
      </c>
      <c r="T27" s="1248">
        <v>85.291250430000005</v>
      </c>
      <c r="U27" s="1248">
        <v>35.057307850000001</v>
      </c>
      <c r="V27" s="1248">
        <v>81.839094979999999</v>
      </c>
      <c r="W27" s="1248">
        <v>85.981792130000002</v>
      </c>
      <c r="X27" s="1248">
        <v>81.03409237000001</v>
      </c>
      <c r="Y27" s="1250">
        <v>89.043335420000005</v>
      </c>
      <c r="Z27" s="1249">
        <v>70.199675049999996</v>
      </c>
      <c r="AA27" s="1248">
        <v>53.327292200000002</v>
      </c>
      <c r="AB27" s="1248">
        <v>52.101064960000002</v>
      </c>
      <c r="AC27" s="1248">
        <v>58.706834610000001</v>
      </c>
      <c r="AD27" s="1248">
        <v>53.431835159999999</v>
      </c>
      <c r="AE27" s="1248">
        <v>75.346540879999992</v>
      </c>
      <c r="AF27" s="1248">
        <v>67.833299760000003</v>
      </c>
      <c r="AG27" s="1248">
        <v>75.922906879999999</v>
      </c>
      <c r="AH27" s="1248">
        <v>88.158689340000009</v>
      </c>
      <c r="AI27" s="1248">
        <v>108.65951992000001</v>
      </c>
      <c r="AJ27" s="1248">
        <v>42.392311679999999</v>
      </c>
      <c r="AK27" s="1248">
        <v>41.072511349999999</v>
      </c>
      <c r="AL27" s="1248">
        <v>57.913450020000006</v>
      </c>
      <c r="AM27" s="1248">
        <v>16.672989730000001</v>
      </c>
      <c r="AN27" s="1248">
        <v>59.808356329999995</v>
      </c>
      <c r="AO27" s="1248">
        <v>37.973297479999999</v>
      </c>
      <c r="AP27" s="1248">
        <v>76.799750700000004</v>
      </c>
      <c r="AQ27" s="1248">
        <v>91.131572779999999</v>
      </c>
      <c r="AR27" s="1248">
        <v>86.29053368000001</v>
      </c>
      <c r="AS27" s="1248">
        <v>156.80195972999999</v>
      </c>
      <c r="AT27" s="1248">
        <v>17.358529140000002</v>
      </c>
      <c r="AU27" s="1248">
        <v>86.612784569999988</v>
      </c>
      <c r="AV27" s="1248">
        <v>57.575430140000002</v>
      </c>
      <c r="AW27" s="1250">
        <v>80.045129529999997</v>
      </c>
      <c r="AX27" s="1249">
        <v>45.882116450000005</v>
      </c>
      <c r="AY27" s="1248">
        <v>73.630222569999987</v>
      </c>
      <c r="AZ27" s="1248">
        <v>90.136006269999996</v>
      </c>
      <c r="BA27" s="1248">
        <v>68.012420200000008</v>
      </c>
      <c r="BB27" s="1248">
        <v>67.496666819999987</v>
      </c>
      <c r="BC27" s="3272">
        <v>82.572487379999998</v>
      </c>
      <c r="BD27" s="1248">
        <v>234.65742234000001</v>
      </c>
      <c r="BE27" s="1248">
        <v>107.6098222</v>
      </c>
      <c r="BF27" s="1248">
        <v>92.998278459999995</v>
      </c>
      <c r="BG27" s="1248">
        <v>108.09989981</v>
      </c>
      <c r="BH27" s="3272">
        <v>103.45170388</v>
      </c>
      <c r="BI27" s="1248">
        <v>81.74570476000001</v>
      </c>
      <c r="BJ27" s="1248">
        <v>76.645121799999998</v>
      </c>
      <c r="BK27" s="2285">
        <v>67.323293050000004</v>
      </c>
      <c r="BL27" s="2285">
        <v>69.643953459999992</v>
      </c>
      <c r="BM27" s="2285">
        <v>89.176907129999989</v>
      </c>
      <c r="BN27" s="2285">
        <v>140.02788063999998</v>
      </c>
      <c r="BO27" s="2285">
        <v>104.02669465999999</v>
      </c>
      <c r="BP27" s="2285">
        <v>138.59471717</v>
      </c>
      <c r="BQ27" s="2285">
        <v>76.355979390000002</v>
      </c>
      <c r="BR27" s="2285">
        <v>176.5878779</v>
      </c>
      <c r="BS27" s="2285">
        <v>134.96921853999999</v>
      </c>
      <c r="BT27" s="2285">
        <v>137.78953677000001</v>
      </c>
      <c r="BU27" s="2319">
        <v>127.60818364000001</v>
      </c>
      <c r="BV27" s="3273">
        <v>133.35161468999999</v>
      </c>
      <c r="BW27" s="1248">
        <v>107.07310431000001</v>
      </c>
      <c r="BX27" s="3272">
        <v>90.284827519999993</v>
      </c>
      <c r="BY27" s="1248">
        <v>125.3482145</v>
      </c>
      <c r="BZ27" s="1248">
        <v>120.39403204999999</v>
      </c>
      <c r="CA27" s="1248">
        <v>145.79317773</v>
      </c>
      <c r="CB27" s="1248">
        <v>136.04621531999999</v>
      </c>
      <c r="CC27" s="1248">
        <v>182.87885890000001</v>
      </c>
      <c r="CD27" s="1248">
        <v>145.13481500999998</v>
      </c>
      <c r="CE27" s="1248">
        <v>124.40515115000001</v>
      </c>
      <c r="CF27" s="1248">
        <v>119.42450518000001</v>
      </c>
      <c r="CG27" s="1248">
        <v>109.68515642</v>
      </c>
      <c r="CH27" s="1248">
        <v>57.16</v>
      </c>
      <c r="CI27" s="1248">
        <v>68.540000000000006</v>
      </c>
      <c r="CJ27" s="1248">
        <v>50.3</v>
      </c>
      <c r="CK27" s="3273">
        <v>89.282194279999999</v>
      </c>
      <c r="CL27" s="1248">
        <v>46.762871990000001</v>
      </c>
      <c r="CM27" s="1248">
        <v>139.72750658999999</v>
      </c>
      <c r="CN27" s="3273">
        <v>139.72750658999999</v>
      </c>
      <c r="CO27" s="1248">
        <v>112.92776320999999</v>
      </c>
      <c r="CP27" s="3272">
        <v>35.552672100000002</v>
      </c>
      <c r="CQ27" s="3272">
        <v>90.815333019999997</v>
      </c>
      <c r="CR27" s="3272">
        <v>70.181220780000004</v>
      </c>
      <c r="CS27" s="3272">
        <v>55.014915930000001</v>
      </c>
      <c r="CT27" s="3272">
        <v>69.556239349999998</v>
      </c>
      <c r="CU27" s="3272">
        <v>33.561881110000002</v>
      </c>
      <c r="CV27" s="3272">
        <v>39.329536900000001</v>
      </c>
      <c r="CW27" s="3272">
        <v>36.997443400000002</v>
      </c>
      <c r="CX27" s="3272">
        <v>32.794894989999996</v>
      </c>
      <c r="CY27" s="3272">
        <v>29.724315879999999</v>
      </c>
      <c r="CZ27" s="3272">
        <v>28.19</v>
      </c>
      <c r="DA27" s="3272">
        <v>37.78</v>
      </c>
      <c r="DB27" s="3272">
        <v>248.03</v>
      </c>
      <c r="DC27" s="3272">
        <v>26.17371369</v>
      </c>
      <c r="DD27" s="3272">
        <v>1.7202780099999999</v>
      </c>
      <c r="DE27" s="3272">
        <v>63.100372749999998</v>
      </c>
      <c r="DF27" s="3272">
        <v>15.54381699</v>
      </c>
      <c r="DG27" s="3272">
        <v>24.24</v>
      </c>
      <c r="DH27" s="3272">
        <v>35.789461520000003</v>
      </c>
      <c r="DI27" s="3272">
        <v>47.521790299999999</v>
      </c>
      <c r="DJ27" s="3272">
        <v>98.96</v>
      </c>
      <c r="DK27" s="3272">
        <v>52.085567009999998</v>
      </c>
      <c r="DL27" s="3272">
        <v>101.23868146</v>
      </c>
      <c r="DM27" s="3272">
        <v>102.98259981</v>
      </c>
      <c r="DN27" s="3272">
        <v>55.324220950000004</v>
      </c>
      <c r="DO27" s="3272">
        <v>124.80117901999999</v>
      </c>
      <c r="DP27" s="3272">
        <v>129.64644237000002</v>
      </c>
      <c r="DQ27" s="3272">
        <v>81.155355549999996</v>
      </c>
      <c r="DR27" s="3272">
        <v>99.603349340000008</v>
      </c>
      <c r="DS27" s="3272">
        <v>71.155891239999988</v>
      </c>
      <c r="DT27" s="3272">
        <v>67.536555419999999</v>
      </c>
      <c r="DU27" s="3272">
        <v>30.830976339999999</v>
      </c>
      <c r="DV27" s="3272">
        <v>62.611381860000002</v>
      </c>
      <c r="DW27" s="3272">
        <v>381.30212182999998</v>
      </c>
      <c r="DX27" s="3272">
        <v>82.528881400000003</v>
      </c>
      <c r="DY27" s="3272">
        <v>87.672984229999997</v>
      </c>
      <c r="DZ27" s="3272">
        <v>75.626272839999999</v>
      </c>
      <c r="EA27" s="3272">
        <v>65.153157010000001</v>
      </c>
      <c r="EB27" s="3272">
        <v>53.821627390000003</v>
      </c>
      <c r="EC27" s="3272">
        <v>64.050411819999994</v>
      </c>
      <c r="ED27" s="3272">
        <v>84.513413620000009</v>
      </c>
      <c r="EE27" s="3272">
        <v>7.9388187099999996</v>
      </c>
      <c r="EF27" s="3272">
        <v>69.770812250000006</v>
      </c>
      <c r="EG27" s="3272">
        <v>67.969084170000002</v>
      </c>
      <c r="EH27" s="3272">
        <v>96.174412599999997</v>
      </c>
      <c r="EI27" s="3272">
        <v>85.527668509999998</v>
      </c>
      <c r="EJ27" s="3272">
        <v>94.049671549999999</v>
      </c>
      <c r="EK27" s="3272">
        <v>80.546471969999999</v>
      </c>
      <c r="EL27" s="3272">
        <v>111.68354660999999</v>
      </c>
    </row>
    <row r="28" spans="1:142" ht="20.100000000000001" customHeight="1">
      <c r="A28" s="3202" t="s">
        <v>2446</v>
      </c>
      <c r="B28" s="3271">
        <v>33.206639010000004</v>
      </c>
      <c r="C28" s="1248">
        <v>7.1779727900000001</v>
      </c>
      <c r="D28" s="1248">
        <v>2.6271327100000001</v>
      </c>
      <c r="E28" s="1248">
        <v>13.159379130000001</v>
      </c>
      <c r="F28" s="1248">
        <v>2.1563216299999999</v>
      </c>
      <c r="G28" s="1248">
        <v>2.7180480299999998</v>
      </c>
      <c r="H28" s="1248">
        <v>7.54792459</v>
      </c>
      <c r="I28" s="1248">
        <v>6.0419279100000001</v>
      </c>
      <c r="J28" s="1248">
        <v>4.1032373900000003</v>
      </c>
      <c r="K28" s="1248">
        <v>9.9657945199999993</v>
      </c>
      <c r="L28" s="1248">
        <v>13.041731279999999</v>
      </c>
      <c r="M28" s="1248">
        <v>2.2400226200000004</v>
      </c>
      <c r="N28" s="1248">
        <v>5.2621645300000006</v>
      </c>
      <c r="O28" s="1248">
        <v>3.2847963999999998</v>
      </c>
      <c r="P28" s="1248">
        <v>9.7419983000000006</v>
      </c>
      <c r="Q28" s="1248">
        <v>2.85930894</v>
      </c>
      <c r="R28" s="1248">
        <v>7.8985504000000004</v>
      </c>
      <c r="S28" s="1248">
        <v>15.121034460000001</v>
      </c>
      <c r="T28" s="1248">
        <v>11.49977406</v>
      </c>
      <c r="U28" s="1248">
        <v>13.757396099999999</v>
      </c>
      <c r="V28" s="1248">
        <v>11.574640179999999</v>
      </c>
      <c r="W28" s="1248">
        <v>7.7865341700000013</v>
      </c>
      <c r="X28" s="1248">
        <v>5.5514067200000001</v>
      </c>
      <c r="Y28" s="1250">
        <v>8.375574610000001</v>
      </c>
      <c r="Z28" s="1249">
        <v>7.2563523499999993</v>
      </c>
      <c r="AA28" s="1248">
        <v>3.3137753700000001</v>
      </c>
      <c r="AB28" s="1248">
        <v>5.4463643799999994</v>
      </c>
      <c r="AC28" s="1248">
        <v>4.4033871600000003</v>
      </c>
      <c r="AD28" s="1248">
        <v>3.8698240699999999</v>
      </c>
      <c r="AE28" s="1248">
        <v>4.4640055499999995</v>
      </c>
      <c r="AF28" s="1248">
        <v>6.4789998200000003</v>
      </c>
      <c r="AG28" s="1248">
        <v>6.2493675800000004</v>
      </c>
      <c r="AH28" s="1248">
        <v>5.9994354800000007</v>
      </c>
      <c r="AI28" s="1248">
        <v>7.4636257300000004</v>
      </c>
      <c r="AJ28" s="1248">
        <v>5.6109519800000012</v>
      </c>
      <c r="AK28" s="1248">
        <v>8.3393790199999991</v>
      </c>
      <c r="AL28" s="1248">
        <v>9.0211108200000005</v>
      </c>
      <c r="AM28" s="1248">
        <v>7.7228636599999998</v>
      </c>
      <c r="AN28" s="1248">
        <v>6.7717816600000003</v>
      </c>
      <c r="AO28" s="1248">
        <v>9.4495237599999999</v>
      </c>
      <c r="AP28" s="1248">
        <v>8.4185681900000002</v>
      </c>
      <c r="AQ28" s="1248">
        <v>10.73995571</v>
      </c>
      <c r="AR28" s="1248">
        <v>52.910935459999997</v>
      </c>
      <c r="AS28" s="1248">
        <v>40.870050840000005</v>
      </c>
      <c r="AT28" s="1248">
        <v>4258.2667906999995</v>
      </c>
      <c r="AU28" s="1248">
        <v>10.681706980000001</v>
      </c>
      <c r="AV28" s="1248">
        <v>9.9087373000000003</v>
      </c>
      <c r="AW28" s="1250">
        <v>21.453323899999997</v>
      </c>
      <c r="AX28" s="1249">
        <v>10.27657711</v>
      </c>
      <c r="AY28" s="1248">
        <v>13.876930720000001</v>
      </c>
      <c r="AZ28" s="1248">
        <v>11.83817979</v>
      </c>
      <c r="BA28" s="1248">
        <v>11.494773630000001</v>
      </c>
      <c r="BB28" s="1248">
        <v>24.11049968</v>
      </c>
      <c r="BC28" s="3272">
        <v>13.215415550000001</v>
      </c>
      <c r="BD28" s="1248">
        <v>22.06332935</v>
      </c>
      <c r="BE28" s="1248">
        <v>28.340267570000002</v>
      </c>
      <c r="BF28" s="1248">
        <v>25.89543115</v>
      </c>
      <c r="BG28" s="1248">
        <v>27.29871399</v>
      </c>
      <c r="BH28" s="3272">
        <v>25.829561690000002</v>
      </c>
      <c r="BI28" s="1248">
        <v>22.520628989999999</v>
      </c>
      <c r="BJ28" s="1248">
        <v>19.87949175</v>
      </c>
      <c r="BK28" s="2285">
        <v>21.220634180000001</v>
      </c>
      <c r="BL28" s="2285">
        <v>20.564316890000001</v>
      </c>
      <c r="BM28" s="2285">
        <v>21.555076940000003</v>
      </c>
      <c r="BN28" s="2285">
        <v>16.907704800000001</v>
      </c>
      <c r="BO28" s="2285">
        <v>15.191798890000001</v>
      </c>
      <c r="BP28" s="2285">
        <v>25.018049079999997</v>
      </c>
      <c r="BQ28" s="2285">
        <v>22.588242640000001</v>
      </c>
      <c r="BR28" s="2285">
        <v>19.0891701</v>
      </c>
      <c r="BS28" s="2285">
        <v>25.038259710000002</v>
      </c>
      <c r="BT28" s="2285">
        <v>30.568361370000002</v>
      </c>
      <c r="BU28" s="2319">
        <v>27.989712690000001</v>
      </c>
      <c r="BV28" s="3273">
        <v>30.746587100000003</v>
      </c>
      <c r="BW28" s="1248">
        <v>23.727963010000003</v>
      </c>
      <c r="BX28" s="3272">
        <v>29.188005629999999</v>
      </c>
      <c r="BY28" s="1248">
        <v>36.10105171</v>
      </c>
      <c r="BZ28" s="1248">
        <v>25.917530790000001</v>
      </c>
      <c r="CA28" s="1248">
        <v>21.452996260000003</v>
      </c>
      <c r="CB28" s="1248">
        <v>36.4203337</v>
      </c>
      <c r="CC28" s="1248">
        <v>31.045078760000003</v>
      </c>
      <c r="CD28" s="1248">
        <v>28.680144379999998</v>
      </c>
      <c r="CE28" s="1248">
        <v>21.815653519999998</v>
      </c>
      <c r="CF28" s="1248">
        <v>26.06921067</v>
      </c>
      <c r="CG28" s="1248">
        <v>42.526877899999995</v>
      </c>
      <c r="CH28" s="1248">
        <v>34.770000000000003</v>
      </c>
      <c r="CI28" s="1248">
        <v>36.43</v>
      </c>
      <c r="CJ28" s="1248">
        <v>16.899999999999999</v>
      </c>
      <c r="CK28" s="3273">
        <v>19.752823790000001</v>
      </c>
      <c r="CL28" s="1248">
        <v>17.0923725</v>
      </c>
      <c r="CM28" s="1248">
        <v>40.430106719999998</v>
      </c>
      <c r="CN28" s="3273">
        <v>40.430106719999998</v>
      </c>
      <c r="CO28" s="1248">
        <v>29.821673449999999</v>
      </c>
      <c r="CP28" s="3272">
        <v>45.681180619999999</v>
      </c>
      <c r="CQ28" s="3272">
        <v>8.6443338199999999</v>
      </c>
      <c r="CR28" s="3272">
        <v>19.73457861</v>
      </c>
      <c r="CS28" s="3272">
        <v>29.379118730000002</v>
      </c>
      <c r="CT28" s="3272">
        <v>10.03041324</v>
      </c>
      <c r="CU28" s="3272">
        <v>11.353437169999999</v>
      </c>
      <c r="CV28" s="3272">
        <v>13.414873230000001</v>
      </c>
      <c r="CW28" s="3272">
        <v>9.4673468599999993</v>
      </c>
      <c r="CX28" s="3272">
        <v>9.5677340900000001</v>
      </c>
      <c r="CY28" s="3272">
        <v>7.75497192</v>
      </c>
      <c r="CZ28" s="3272">
        <v>6.44</v>
      </c>
      <c r="DA28" s="3272">
        <v>5.55</v>
      </c>
      <c r="DB28" s="3272">
        <v>9.94</v>
      </c>
      <c r="DC28" s="3272">
        <v>2.7202957000000003</v>
      </c>
      <c r="DD28" s="3272">
        <v>3.1028594900000002</v>
      </c>
      <c r="DE28" s="3272">
        <v>4.2458871600000005</v>
      </c>
      <c r="DF28" s="3272">
        <v>2.3422031299999997</v>
      </c>
      <c r="DG28" s="3272">
        <v>10.24</v>
      </c>
      <c r="DH28" s="3272">
        <v>104.29373332999999</v>
      </c>
      <c r="DI28" s="3272">
        <v>77.981229180000014</v>
      </c>
      <c r="DJ28" s="3272">
        <v>93.54</v>
      </c>
      <c r="DK28" s="3272">
        <v>31.051556510000001</v>
      </c>
      <c r="DL28" s="3272">
        <v>41.910872670000003</v>
      </c>
      <c r="DM28" s="3272">
        <v>32.86272915</v>
      </c>
      <c r="DN28" s="3272">
        <v>26.95862193</v>
      </c>
      <c r="DO28" s="3272">
        <v>22.20017593</v>
      </c>
      <c r="DP28" s="3272">
        <v>24.219318510000001</v>
      </c>
      <c r="DQ28" s="3272">
        <v>262.84121997</v>
      </c>
      <c r="DR28" s="3272">
        <v>13.762677349999999</v>
      </c>
      <c r="DS28" s="3272">
        <v>24.475309579999998</v>
      </c>
      <c r="DT28" s="3272">
        <v>22.010166559999998</v>
      </c>
      <c r="DU28" s="3272">
        <v>14.01305266</v>
      </c>
      <c r="DV28" s="3272">
        <v>22.992932579999998</v>
      </c>
      <c r="DW28" s="3272">
        <v>20.710875250000001</v>
      </c>
      <c r="DX28" s="3272">
        <v>211.35680113999999</v>
      </c>
      <c r="DY28" s="3272">
        <v>15.199860510000001</v>
      </c>
      <c r="DZ28" s="3272">
        <v>12.083615740000001</v>
      </c>
      <c r="EA28" s="3272">
        <v>12.20799944</v>
      </c>
      <c r="EB28" s="3272">
        <v>15.756501330000001</v>
      </c>
      <c r="EC28" s="3272">
        <v>29.18217409</v>
      </c>
      <c r="ED28" s="3272">
        <v>10.046855019999999</v>
      </c>
      <c r="EE28" s="3272">
        <v>8.1740850300000005</v>
      </c>
      <c r="EF28" s="3272">
        <v>11.13512721</v>
      </c>
      <c r="EG28" s="3272">
        <v>14.430467070000001</v>
      </c>
      <c r="EH28" s="3272">
        <v>17.594232229999999</v>
      </c>
      <c r="EI28" s="3272">
        <v>14.68906174</v>
      </c>
      <c r="EJ28" s="3272">
        <v>22.426482530000001</v>
      </c>
      <c r="EK28" s="3272">
        <v>21.439143609999999</v>
      </c>
      <c r="EL28" s="3272">
        <v>17.124838390000001</v>
      </c>
    </row>
    <row r="29" spans="1:142" ht="20.100000000000001" customHeight="1" thickBot="1">
      <c r="A29" s="3202"/>
      <c r="B29" s="3271"/>
      <c r="C29" s="1248"/>
      <c r="D29" s="1248"/>
      <c r="E29" s="1248"/>
      <c r="F29" s="1248"/>
      <c r="G29" s="1248"/>
      <c r="H29" s="1248"/>
      <c r="I29" s="1248"/>
      <c r="J29" s="1248"/>
      <c r="K29" s="1248"/>
      <c r="L29" s="1248"/>
      <c r="M29" s="1248"/>
      <c r="N29" s="1248"/>
      <c r="O29" s="1248"/>
      <c r="P29" s="1248"/>
      <c r="Q29" s="1248"/>
      <c r="R29" s="1248"/>
      <c r="S29" s="1248"/>
      <c r="T29" s="1248"/>
      <c r="U29" s="1248"/>
      <c r="V29" s="1248"/>
      <c r="W29" s="1248"/>
      <c r="X29" s="1248"/>
      <c r="Y29" s="1250"/>
      <c r="Z29" s="1249"/>
      <c r="AA29" s="1248"/>
      <c r="AB29" s="1248"/>
      <c r="AC29" s="1248"/>
      <c r="AD29" s="1248"/>
      <c r="AE29" s="1248"/>
      <c r="AF29" s="1248"/>
      <c r="AG29" s="1248"/>
      <c r="AH29" s="1248"/>
      <c r="AI29" s="1248"/>
      <c r="AJ29" s="1248"/>
      <c r="AK29" s="1248"/>
      <c r="AL29" s="1248"/>
      <c r="AM29" s="1248"/>
      <c r="AN29" s="1248"/>
      <c r="AO29" s="1248"/>
      <c r="AP29" s="1248"/>
      <c r="AQ29" s="1248"/>
      <c r="AR29" s="1248"/>
      <c r="AS29" s="1248"/>
      <c r="AT29" s="1248"/>
      <c r="AU29" s="1248"/>
      <c r="AV29" s="1248"/>
      <c r="AW29" s="1250"/>
      <c r="AX29" s="1249"/>
      <c r="AY29" s="1248"/>
      <c r="AZ29" s="1248"/>
      <c r="BA29" s="1248"/>
      <c r="BB29" s="1248"/>
      <c r="BC29" s="3272"/>
      <c r="BD29" s="3276"/>
      <c r="BE29" s="3276"/>
      <c r="BF29" s="3276"/>
      <c r="BG29" s="3277"/>
      <c r="BH29" s="3278"/>
      <c r="BI29" s="3266"/>
      <c r="BJ29" s="2285"/>
      <c r="BK29" s="2280"/>
      <c r="BL29" s="2280"/>
      <c r="BM29" s="2280"/>
      <c r="BN29" s="2280"/>
      <c r="BO29" s="2280"/>
      <c r="BP29" s="2280"/>
      <c r="BQ29" s="2280"/>
      <c r="BR29" s="2280"/>
      <c r="BS29" s="2280"/>
      <c r="BT29" s="2280"/>
      <c r="BU29" s="3279"/>
      <c r="BV29" s="890"/>
      <c r="BW29" s="3277"/>
      <c r="BX29" s="3280"/>
      <c r="BY29" s="2285"/>
      <c r="BZ29" s="3277"/>
      <c r="CA29" s="2285"/>
      <c r="CB29" s="3277"/>
      <c r="CC29" s="2285"/>
      <c r="CD29" s="3277"/>
      <c r="CE29" s="2285"/>
      <c r="CF29" s="3277"/>
      <c r="CG29" s="2285"/>
      <c r="CH29" s="3277"/>
      <c r="CI29" s="3277"/>
      <c r="CJ29" s="3277"/>
      <c r="CK29" s="890"/>
      <c r="CL29" s="3277"/>
      <c r="CM29" s="3277"/>
      <c r="CN29" s="890"/>
      <c r="CO29" s="3277"/>
      <c r="CP29" s="3280"/>
      <c r="CQ29" s="3280"/>
      <c r="CR29" s="3280"/>
      <c r="CS29" s="3280"/>
      <c r="CT29" s="3280"/>
      <c r="CU29" s="3280"/>
      <c r="CV29" s="3280"/>
      <c r="CW29" s="3280"/>
      <c r="CX29" s="3280"/>
      <c r="CY29" s="3280"/>
      <c r="CZ29" s="3280"/>
      <c r="DA29" s="3280"/>
      <c r="DB29" s="3280"/>
      <c r="DC29" s="3280"/>
      <c r="DD29" s="3280"/>
      <c r="DE29" s="3280"/>
      <c r="DF29" s="3280"/>
      <c r="DG29" s="3280"/>
      <c r="DH29" s="3280"/>
      <c r="DI29" s="3280"/>
      <c r="DJ29" s="3280"/>
      <c r="DK29" s="3280"/>
      <c r="DL29" s="3280"/>
      <c r="DM29" s="3280"/>
      <c r="DN29" s="3280"/>
      <c r="DO29" s="3280"/>
      <c r="DP29" s="3280"/>
      <c r="DQ29" s="3280"/>
      <c r="DR29" s="3280"/>
      <c r="DS29" s="3280"/>
      <c r="DT29" s="3280"/>
      <c r="DU29" s="3280"/>
      <c r="DV29" s="3280"/>
      <c r="DW29" s="3280"/>
      <c r="DX29" s="3280"/>
      <c r="DY29" s="3280"/>
      <c r="DZ29" s="3280"/>
      <c r="EA29" s="3280"/>
      <c r="EB29" s="3280"/>
      <c r="EC29" s="3280"/>
      <c r="ED29" s="3280"/>
      <c r="EE29" s="3280"/>
      <c r="EF29" s="3280"/>
      <c r="EG29" s="3280"/>
      <c r="EH29" s="3280"/>
      <c r="EI29" s="3280"/>
      <c r="EJ29" s="3280"/>
      <c r="EK29" s="3280"/>
      <c r="EL29" s="3280"/>
    </row>
    <row r="30" spans="1:142" s="3286" customFormat="1" ht="20.100000000000001" customHeight="1" thickBot="1">
      <c r="A30" s="3207" t="s">
        <v>2447</v>
      </c>
      <c r="B30" s="3281">
        <v>2889.9859534799998</v>
      </c>
      <c r="C30" s="3282">
        <v>3554.8932474099997</v>
      </c>
      <c r="D30" s="3282">
        <v>2955.6216436199998</v>
      </c>
      <c r="E30" s="3282">
        <v>3184.5232556799997</v>
      </c>
      <c r="F30" s="3282">
        <v>4863.4558777399998</v>
      </c>
      <c r="G30" s="3282">
        <v>3373.82249512</v>
      </c>
      <c r="H30" s="3282">
        <v>4143.3951457399999</v>
      </c>
      <c r="I30" s="3282">
        <v>3649.8498617399996</v>
      </c>
      <c r="J30" s="3282">
        <v>4055.9512398500001</v>
      </c>
      <c r="K30" s="3282">
        <v>5839.7594258500003</v>
      </c>
      <c r="L30" s="3282">
        <v>4399.1282466400007</v>
      </c>
      <c r="M30" s="3282">
        <v>5415.0660095399999</v>
      </c>
      <c r="N30" s="3282">
        <v>4833.2197944499994</v>
      </c>
      <c r="O30" s="3282">
        <v>3594.3590233099999</v>
      </c>
      <c r="P30" s="3282">
        <v>3611.3428552</v>
      </c>
      <c r="Q30" s="3282">
        <v>2372.0261549800002</v>
      </c>
      <c r="R30" s="3282">
        <v>2584.4347537899998</v>
      </c>
      <c r="S30" s="3282">
        <v>1963.26378901</v>
      </c>
      <c r="T30" s="3282">
        <v>2772.40530919</v>
      </c>
      <c r="U30" s="3282">
        <v>1629.70035295</v>
      </c>
      <c r="V30" s="3282">
        <v>2316.8440158899998</v>
      </c>
      <c r="W30" s="3282">
        <v>2266.02856475</v>
      </c>
      <c r="X30" s="3282">
        <v>2361.9817003200001</v>
      </c>
      <c r="Y30" s="3283">
        <v>2424.8233384200003</v>
      </c>
      <c r="Z30" s="3284">
        <v>2420.3396433299999</v>
      </c>
      <c r="AA30" s="3282">
        <v>2012.50005738</v>
      </c>
      <c r="AB30" s="3282">
        <v>2974.1075319199999</v>
      </c>
      <c r="AC30" s="3282">
        <v>2577.0537866700001</v>
      </c>
      <c r="AD30" s="3282">
        <v>3027.8927693600003</v>
      </c>
      <c r="AE30" s="3282">
        <v>2629.5309159699996</v>
      </c>
      <c r="AF30" s="3282">
        <v>2903.3914577099999</v>
      </c>
      <c r="AG30" s="3282">
        <v>2638.9321802899999</v>
      </c>
      <c r="AH30" s="3282">
        <v>3876.9857710199999</v>
      </c>
      <c r="AI30" s="3282">
        <v>3539.6325686200003</v>
      </c>
      <c r="AJ30" s="3282">
        <v>2556.4187571999996</v>
      </c>
      <c r="AK30" s="3282">
        <v>2844.55312263</v>
      </c>
      <c r="AL30" s="3282">
        <v>2875.11097595</v>
      </c>
      <c r="AM30" s="3282">
        <v>1780.6476926300002</v>
      </c>
      <c r="AN30" s="3282">
        <v>2910.74681951</v>
      </c>
      <c r="AO30" s="3282">
        <v>4030.2322914499996</v>
      </c>
      <c r="AP30" s="3282">
        <v>3061.2942125</v>
      </c>
      <c r="AQ30" s="3282">
        <v>3405.53745471</v>
      </c>
      <c r="AR30" s="3282">
        <v>3910.6566333600003</v>
      </c>
      <c r="AS30" s="3282">
        <v>4854.4802874200013</v>
      </c>
      <c r="AT30" s="3282">
        <v>9992.7132577800003</v>
      </c>
      <c r="AU30" s="3282">
        <v>4039.2696100500002</v>
      </c>
      <c r="AV30" s="3282">
        <v>2949.9529976399999</v>
      </c>
      <c r="AW30" s="3283">
        <v>3406.4127426999999</v>
      </c>
      <c r="AX30" s="3284">
        <v>2646.7693287100001</v>
      </c>
      <c r="AY30" s="3282">
        <v>3917.6409333199995</v>
      </c>
      <c r="AZ30" s="3282">
        <v>3438.3955869399997</v>
      </c>
      <c r="BA30" s="3282">
        <v>3380.6839817099999</v>
      </c>
      <c r="BB30" s="3282">
        <v>4188.4501984999997</v>
      </c>
      <c r="BC30" s="3283">
        <v>4588.0852289400009</v>
      </c>
      <c r="BD30" s="3282">
        <v>3215.1967336799994</v>
      </c>
      <c r="BE30" s="3283">
        <v>3099.3734183400002</v>
      </c>
      <c r="BF30" s="3283">
        <v>3129.0261969700005</v>
      </c>
      <c r="BG30" s="3283">
        <v>3796.6209208800001</v>
      </c>
      <c r="BH30" s="3285">
        <v>3174.0626227299999</v>
      </c>
      <c r="BI30" s="3282">
        <v>3250.75438764</v>
      </c>
      <c r="BJ30" s="3282">
        <v>3650.3745884099999</v>
      </c>
      <c r="BK30" s="3282">
        <v>3198.3223713599996</v>
      </c>
      <c r="BL30" s="3282">
        <v>3558.4254349300004</v>
      </c>
      <c r="BM30" s="3282">
        <v>4857.7892746499992</v>
      </c>
      <c r="BN30" s="3282">
        <v>5205.9597830699995</v>
      </c>
      <c r="BO30" s="3282">
        <v>6255.6791329600001</v>
      </c>
      <c r="BP30" s="3282">
        <v>5715.3082193700002</v>
      </c>
      <c r="BQ30" s="3282">
        <v>3074.53626231</v>
      </c>
      <c r="BR30" s="3282">
        <v>5026.7623201099996</v>
      </c>
      <c r="BS30" s="3282">
        <v>4210.8993502399999</v>
      </c>
      <c r="BT30" s="3282">
        <v>4691.5524232200005</v>
      </c>
      <c r="BU30" s="3282">
        <v>4759.6120396099996</v>
      </c>
      <c r="BV30" s="3282">
        <v>5449.6516389199996</v>
      </c>
      <c r="BW30" s="3282">
        <v>6536.7908498699999</v>
      </c>
      <c r="BX30" s="3285">
        <v>6142.6079928599993</v>
      </c>
      <c r="BY30" s="3282">
        <v>5405.303355529999</v>
      </c>
      <c r="BZ30" s="3282">
        <v>4650.7947531499995</v>
      </c>
      <c r="CA30" s="3282">
        <v>4720.6630970700007</v>
      </c>
      <c r="CB30" s="3282">
        <v>4304.7755170299997</v>
      </c>
      <c r="CC30" s="3282">
        <v>5232.9112279099991</v>
      </c>
      <c r="CD30" s="3282">
        <v>6101.5573796799999</v>
      </c>
      <c r="CE30" s="3282">
        <v>7423.2016590599997</v>
      </c>
      <c r="CF30" s="3282">
        <v>6410.3162846800005</v>
      </c>
      <c r="CG30" s="3282">
        <v>3611.8260996099998</v>
      </c>
      <c r="CH30" s="3282">
        <v>5036.07</v>
      </c>
      <c r="CI30" s="3282">
        <v>5775.73</v>
      </c>
      <c r="CJ30" s="3282">
        <v>3359.5</v>
      </c>
      <c r="CK30" s="3282">
        <v>3376.80992113</v>
      </c>
      <c r="CL30" s="3282">
        <v>3735.6131251399997</v>
      </c>
      <c r="CM30" s="3282">
        <v>4459.4878147299996</v>
      </c>
      <c r="CN30" s="3282">
        <v>4459.4878147299996</v>
      </c>
      <c r="CO30" s="3282">
        <v>3194.7552384700002</v>
      </c>
      <c r="CP30" s="3285">
        <v>2732.0921122299997</v>
      </c>
      <c r="CQ30" s="3285">
        <v>2408.9900467800003</v>
      </c>
      <c r="CR30" s="3285">
        <v>3165.6565145600002</v>
      </c>
      <c r="CS30" s="3285">
        <v>2910.4039297200002</v>
      </c>
      <c r="CT30" s="3285">
        <v>2410.5802108299999</v>
      </c>
      <c r="CU30" s="3285">
        <v>1695.8878552800002</v>
      </c>
      <c r="CV30" s="3285">
        <v>2281.8130783699999</v>
      </c>
      <c r="CW30" s="3285">
        <v>1894.1583301799999</v>
      </c>
      <c r="CX30" s="3285">
        <v>1404.3825242299999</v>
      </c>
      <c r="CY30" s="3285">
        <v>3457.3970269300003</v>
      </c>
      <c r="CZ30" s="3285">
        <v>2775.74</v>
      </c>
      <c r="DA30" s="3285">
        <v>2252.02</v>
      </c>
      <c r="DB30" s="3285">
        <v>2323.39</v>
      </c>
      <c r="DC30" s="3285">
        <v>1278.78778592</v>
      </c>
      <c r="DD30" s="3285">
        <v>1866.4970227699998</v>
      </c>
      <c r="DE30" s="3285">
        <v>1884.5163019200002</v>
      </c>
      <c r="DF30" s="3285">
        <v>903.88390576999996</v>
      </c>
      <c r="DG30" s="3285">
        <v>1723.8</v>
      </c>
      <c r="DH30" s="3285">
        <v>2010.4598423200005</v>
      </c>
      <c r="DI30" s="3285">
        <v>2011.9961073299996</v>
      </c>
      <c r="DJ30" s="3285">
        <v>3203.06</v>
      </c>
      <c r="DK30" s="3285">
        <v>2207.2823583599998</v>
      </c>
      <c r="DL30" s="3285">
        <v>2544.8033278800003</v>
      </c>
      <c r="DM30" s="3285">
        <v>2497.6296627600004</v>
      </c>
      <c r="DN30" s="3285">
        <v>1944.5079419499998</v>
      </c>
      <c r="DO30" s="3285">
        <v>2812.8812887799995</v>
      </c>
      <c r="DP30" s="3285">
        <v>2616.67587413</v>
      </c>
      <c r="DQ30" s="3285">
        <v>3165.4889519500002</v>
      </c>
      <c r="DR30" s="3285">
        <v>2750.89566255</v>
      </c>
      <c r="DS30" s="3285">
        <v>2074.6781338999999</v>
      </c>
      <c r="DT30" s="3285">
        <v>2737.8154728199997</v>
      </c>
      <c r="DU30" s="3285">
        <v>2492.8686385000001</v>
      </c>
      <c r="DV30" s="3285">
        <v>3805.8675897600001</v>
      </c>
      <c r="DW30" s="3285">
        <v>3779.2266394600001</v>
      </c>
      <c r="DX30" s="3285">
        <v>3498.60764625</v>
      </c>
      <c r="DY30" s="3285">
        <v>3927.1106649400003</v>
      </c>
      <c r="DZ30" s="3285">
        <v>4538.7781722600002</v>
      </c>
      <c r="EA30" s="3285">
        <v>3325.66352757</v>
      </c>
      <c r="EB30" s="3285">
        <v>3497.2432688500003</v>
      </c>
      <c r="EC30" s="3285">
        <v>4380.7515973400004</v>
      </c>
      <c r="ED30" s="3285">
        <v>2796.2437578700001</v>
      </c>
      <c r="EE30" s="3285">
        <v>2293.1657603899998</v>
      </c>
      <c r="EF30" s="3285">
        <v>4523.679571650001</v>
      </c>
      <c r="EG30" s="3285">
        <v>2989.2483738800001</v>
      </c>
      <c r="EH30" s="3285">
        <v>3209.6243574700002</v>
      </c>
      <c r="EI30" s="3285">
        <v>2587.3099682900001</v>
      </c>
      <c r="EJ30" s="3285">
        <v>3681.3491510300005</v>
      </c>
      <c r="EK30" s="3285">
        <v>5227.3123795399997</v>
      </c>
      <c r="EL30" s="3285">
        <v>4932.5850987900003</v>
      </c>
    </row>
    <row r="31" spans="1:142" s="2060" customFormat="1" ht="13.5" thickTop="1">
      <c r="A31" s="893"/>
      <c r="B31" s="1627"/>
      <c r="C31" s="1627"/>
      <c r="D31" s="1627"/>
      <c r="E31" s="1627"/>
      <c r="F31" s="1627"/>
      <c r="G31" s="1627"/>
      <c r="H31" s="1627"/>
      <c r="I31" s="1627"/>
      <c r="J31" s="1627"/>
      <c r="K31" s="1627"/>
      <c r="L31" s="1627"/>
      <c r="M31" s="1627"/>
      <c r="N31" s="1627"/>
      <c r="O31" s="1627"/>
      <c r="P31" s="1627"/>
      <c r="Q31" s="1627"/>
      <c r="R31" s="1627"/>
      <c r="S31" s="1627"/>
      <c r="T31" s="1627"/>
      <c r="U31" s="1627"/>
      <c r="V31" s="1627"/>
      <c r="W31" s="1627"/>
      <c r="X31" s="1627"/>
      <c r="Y31" s="1627"/>
      <c r="Z31" s="1627"/>
      <c r="AA31" s="1627"/>
      <c r="AB31" s="1627"/>
      <c r="AC31" s="1627"/>
      <c r="AD31" s="1627"/>
      <c r="AE31" s="1627"/>
      <c r="AF31" s="1627"/>
      <c r="AG31" s="1627"/>
      <c r="AH31" s="1627"/>
      <c r="AI31" s="1627"/>
      <c r="AJ31" s="1627"/>
      <c r="AK31" s="1627"/>
      <c r="AL31" s="1627"/>
      <c r="AM31" s="1627"/>
      <c r="AN31" s="1627"/>
      <c r="AO31" s="1627"/>
      <c r="AP31" s="1627"/>
      <c r="AQ31" s="1627"/>
      <c r="AR31" s="1627"/>
      <c r="AS31" s="1627"/>
      <c r="AT31" s="1627"/>
      <c r="AU31" s="1627"/>
      <c r="AV31" s="1627"/>
      <c r="AW31" s="1627"/>
      <c r="AX31" s="1627"/>
      <c r="AY31" s="1627"/>
      <c r="AZ31" s="1627"/>
      <c r="BA31" s="1627"/>
      <c r="BB31" s="1627"/>
      <c r="BC31" s="1627"/>
      <c r="BI31" s="3287"/>
      <c r="BK31" s="3288"/>
      <c r="BN31" s="3289"/>
      <c r="BO31" s="3290"/>
    </row>
    <row r="32" spans="1:142" s="2060" customFormat="1" ht="12.75">
      <c r="A32" s="2060" t="s">
        <v>314</v>
      </c>
      <c r="BG32" s="3289"/>
      <c r="BH32" s="3289"/>
      <c r="BI32" s="3287"/>
      <c r="BJ32" s="3289"/>
      <c r="BM32" s="3289"/>
      <c r="BN32" s="3289"/>
    </row>
    <row r="33" spans="26:67">
      <c r="Z33" s="2377"/>
      <c r="AA33" s="2377"/>
      <c r="AB33" s="2377"/>
      <c r="AC33" s="2377"/>
      <c r="AD33" s="2377"/>
      <c r="AE33" s="2377"/>
      <c r="AF33" s="2377"/>
      <c r="AG33" s="2377"/>
      <c r="AH33" s="2377"/>
      <c r="AI33" s="2377"/>
      <c r="AJ33" s="2377"/>
      <c r="AK33" s="2377"/>
      <c r="AL33" s="890"/>
      <c r="AM33" s="890"/>
      <c r="AN33" s="890"/>
      <c r="AO33" s="890"/>
      <c r="AP33" s="890"/>
      <c r="AQ33" s="890"/>
      <c r="AR33" s="890"/>
      <c r="AS33" s="890"/>
      <c r="AT33" s="890"/>
      <c r="AU33" s="890"/>
      <c r="AV33" s="890"/>
      <c r="AW33" s="890"/>
      <c r="AX33" s="890"/>
      <c r="AY33" s="890"/>
      <c r="AZ33" s="890"/>
    </row>
    <row r="34" spans="26:67">
      <c r="Z34" s="2377"/>
      <c r="AA34" s="2377"/>
      <c r="AB34" s="2377"/>
      <c r="AC34" s="2377"/>
      <c r="AD34" s="2377"/>
      <c r="AE34" s="2377"/>
      <c r="AF34" s="2377"/>
      <c r="AG34" s="2377"/>
      <c r="AH34" s="2377"/>
      <c r="AI34" s="2377"/>
      <c r="AJ34" s="2377"/>
      <c r="AK34" s="2377"/>
      <c r="BO34" s="2282"/>
    </row>
    <row r="35" spans="26:67">
      <c r="Z35" s="2377"/>
      <c r="AA35" s="2377"/>
      <c r="AB35" s="2377"/>
      <c r="AC35" s="2377"/>
      <c r="AD35" s="2377"/>
      <c r="AE35" s="2377"/>
      <c r="AF35" s="2377"/>
      <c r="AG35" s="2377"/>
      <c r="AH35" s="2377"/>
      <c r="AI35" s="2377"/>
      <c r="AJ35" s="2377"/>
      <c r="AK35" s="2377"/>
      <c r="AL35" s="2377"/>
      <c r="AM35" s="2377"/>
      <c r="AN35" s="2377"/>
      <c r="AO35" s="2377"/>
      <c r="AP35" s="2377"/>
      <c r="AQ35" s="2377"/>
      <c r="AR35" s="2377"/>
      <c r="AS35" s="2377"/>
      <c r="AT35" s="2377"/>
      <c r="AU35" s="2377"/>
      <c r="AV35" s="2377"/>
      <c r="AW35" s="2377"/>
      <c r="AX35" s="2377"/>
      <c r="AY35" s="2377"/>
      <c r="AZ35" s="2377"/>
    </row>
    <row r="36" spans="26:67">
      <c r="Z36" s="2377"/>
      <c r="AA36" s="2377"/>
      <c r="AB36" s="2377"/>
      <c r="AC36" s="2377"/>
      <c r="AD36" s="2377"/>
      <c r="AE36" s="2377"/>
      <c r="AF36" s="2377"/>
      <c r="AG36" s="2377"/>
      <c r="AH36" s="2377"/>
      <c r="AI36" s="2377"/>
      <c r="AJ36" s="2377"/>
      <c r="AK36" s="2377"/>
      <c r="AL36" s="2377"/>
      <c r="AM36" s="2377"/>
      <c r="AN36" s="2377"/>
      <c r="AO36" s="2377"/>
      <c r="AP36" s="2377"/>
      <c r="AQ36" s="2377"/>
      <c r="AR36" s="2377"/>
      <c r="AS36" s="2377"/>
      <c r="AT36" s="2377"/>
      <c r="AU36" s="2377"/>
      <c r="AV36" s="2377"/>
      <c r="AW36" s="2377"/>
      <c r="AX36" s="2377"/>
      <c r="AY36" s="2377"/>
      <c r="AZ36" s="2377"/>
    </row>
    <row r="37" spans="26:67">
      <c r="Z37" s="2377"/>
      <c r="AA37" s="2377"/>
      <c r="AB37" s="2377"/>
      <c r="AC37" s="2377"/>
      <c r="AD37" s="2377"/>
      <c r="AE37" s="2377"/>
      <c r="AF37" s="2377"/>
      <c r="AG37" s="2377"/>
      <c r="AH37" s="2377"/>
      <c r="AI37" s="2377"/>
      <c r="AJ37" s="2377"/>
      <c r="AK37" s="2377"/>
    </row>
    <row r="38" spans="26:67">
      <c r="Z38" s="2377"/>
      <c r="AA38" s="2377"/>
      <c r="AB38" s="2377"/>
      <c r="AC38" s="2377"/>
      <c r="AD38" s="2377"/>
      <c r="AE38" s="2377"/>
      <c r="AF38" s="2377"/>
      <c r="AG38" s="2377"/>
      <c r="AH38" s="2377"/>
      <c r="AI38" s="2377"/>
      <c r="AJ38" s="2377"/>
      <c r="AK38" s="2377"/>
      <c r="AL38" s="2377"/>
      <c r="AM38" s="2377"/>
      <c r="AN38" s="2377"/>
      <c r="AO38" s="2377"/>
      <c r="AP38" s="2377"/>
      <c r="AQ38" s="2377"/>
      <c r="AR38" s="2377"/>
      <c r="AS38" s="2377"/>
      <c r="AT38" s="2377"/>
      <c r="AU38" s="2377"/>
      <c r="AV38" s="2377"/>
      <c r="AW38" s="2377"/>
      <c r="AX38" s="2377"/>
      <c r="AY38" s="2377"/>
      <c r="AZ38" s="2377"/>
    </row>
    <row r="39" spans="26:67">
      <c r="Z39" s="2377"/>
      <c r="AA39" s="2377"/>
      <c r="AB39" s="2377"/>
      <c r="AC39" s="2377"/>
      <c r="AD39" s="2377"/>
      <c r="AE39" s="2377"/>
      <c r="AF39" s="2377"/>
      <c r="AG39" s="2377"/>
      <c r="AH39" s="2377"/>
      <c r="AI39" s="2377"/>
      <c r="AJ39" s="2377"/>
      <c r="AK39" s="2377"/>
      <c r="AL39" s="2377"/>
      <c r="AM39" s="2377"/>
      <c r="AN39" s="2377"/>
      <c r="AO39" s="2377"/>
      <c r="AP39" s="2377"/>
      <c r="AQ39" s="2377"/>
      <c r="AR39" s="2377"/>
      <c r="AS39" s="2377"/>
      <c r="AT39" s="2377"/>
      <c r="AU39" s="2377"/>
      <c r="AV39" s="2377"/>
      <c r="AW39" s="2377"/>
      <c r="AX39" s="2377"/>
      <c r="AY39" s="2377"/>
      <c r="AZ39" s="2377"/>
    </row>
    <row r="40" spans="26:67">
      <c r="Z40" s="2377"/>
      <c r="AA40" s="2377"/>
      <c r="AB40" s="2377"/>
      <c r="AC40" s="2377"/>
      <c r="AD40" s="2377"/>
      <c r="AE40" s="2377"/>
      <c r="AF40" s="2377"/>
      <c r="AG40" s="2377"/>
      <c r="AH40" s="2377"/>
      <c r="AI40" s="2377"/>
      <c r="AJ40" s="2377"/>
      <c r="AK40" s="2377"/>
    </row>
    <row r="41" spans="26:67">
      <c r="Z41" s="2377"/>
      <c r="AA41" s="2377"/>
      <c r="AB41" s="2377"/>
      <c r="AC41" s="2377"/>
      <c r="AD41" s="2377"/>
      <c r="AE41" s="2377"/>
      <c r="AF41" s="2377"/>
      <c r="AG41" s="2377"/>
      <c r="AH41" s="2377"/>
      <c r="AI41" s="2377"/>
      <c r="AJ41" s="2377"/>
      <c r="AK41" s="2377"/>
    </row>
    <row r="42" spans="26:67">
      <c r="Z42" s="2377"/>
      <c r="AA42" s="2377"/>
      <c r="AB42" s="2377"/>
      <c r="AC42" s="2377"/>
      <c r="AD42" s="2377"/>
      <c r="AE42" s="2377"/>
      <c r="AF42" s="2377"/>
      <c r="AG42" s="2377"/>
      <c r="AH42" s="2377"/>
      <c r="AI42" s="2377"/>
      <c r="AJ42" s="2377"/>
      <c r="AK42" s="2377"/>
    </row>
    <row r="43" spans="26:67">
      <c r="Z43" s="2377"/>
      <c r="AA43" s="2377"/>
      <c r="AB43" s="2377"/>
      <c r="AC43" s="2377"/>
      <c r="AD43" s="2377"/>
      <c r="AE43" s="2377"/>
      <c r="AF43" s="2377"/>
      <c r="AG43" s="2377"/>
      <c r="AH43" s="2377"/>
      <c r="AI43" s="2377"/>
      <c r="AJ43" s="2377"/>
      <c r="AK43" s="2377"/>
    </row>
    <row r="44" spans="26:67">
      <c r="Z44" s="2377"/>
      <c r="AA44" s="2377"/>
      <c r="AB44" s="2377"/>
      <c r="AC44" s="2377"/>
      <c r="AD44" s="2377"/>
      <c r="AE44" s="2377"/>
      <c r="AF44" s="2377"/>
      <c r="AG44" s="2377"/>
      <c r="AH44" s="2377"/>
      <c r="AI44" s="2377"/>
      <c r="AJ44" s="2377"/>
      <c r="AK44" s="2377"/>
    </row>
    <row r="45" spans="26:67">
      <c r="Z45" s="2377"/>
      <c r="AA45" s="2377"/>
      <c r="AB45" s="2377"/>
      <c r="AC45" s="2377"/>
      <c r="AD45" s="2377"/>
      <c r="AE45" s="2377"/>
      <c r="AF45" s="2377"/>
      <c r="AG45" s="2377"/>
      <c r="AH45" s="2377"/>
      <c r="AI45" s="2377"/>
      <c r="AJ45" s="2377"/>
      <c r="AK45" s="2377"/>
    </row>
    <row r="46" spans="26:67">
      <c r="Z46" s="2377"/>
      <c r="AA46" s="2377"/>
      <c r="AB46" s="2377"/>
      <c r="AC46" s="2377"/>
      <c r="AD46" s="2377"/>
      <c r="AE46" s="2377"/>
      <c r="AF46" s="2377"/>
      <c r="AG46" s="2377"/>
      <c r="AH46" s="2377"/>
      <c r="AI46" s="2377"/>
      <c r="AJ46" s="2377"/>
      <c r="AK46" s="2377"/>
    </row>
    <row r="47" spans="26:67">
      <c r="Z47" s="2377"/>
      <c r="AA47" s="2377"/>
      <c r="AB47" s="2377"/>
      <c r="AC47" s="2377"/>
      <c r="AD47" s="2377"/>
      <c r="AE47" s="2377"/>
      <c r="AF47" s="2377"/>
      <c r="AG47" s="2377"/>
      <c r="AH47" s="2377"/>
      <c r="AI47" s="2377"/>
      <c r="AJ47" s="2377"/>
      <c r="AK47" s="2377"/>
    </row>
    <row r="48" spans="26:67">
      <c r="Z48" s="2377"/>
      <c r="AA48" s="2377"/>
      <c r="AB48" s="2377"/>
      <c r="AC48" s="2377"/>
      <c r="AD48" s="2377"/>
      <c r="AE48" s="2377"/>
      <c r="AF48" s="2377"/>
      <c r="AG48" s="2377"/>
      <c r="AH48" s="2377"/>
      <c r="AI48" s="2377"/>
      <c r="AJ48" s="2377"/>
      <c r="AK48" s="2377"/>
    </row>
    <row r="49" spans="26:37">
      <c r="Z49" s="2377"/>
      <c r="AA49" s="2377"/>
      <c r="AB49" s="2377"/>
      <c r="AC49" s="2377"/>
      <c r="AD49" s="2377"/>
      <c r="AE49" s="2377"/>
      <c r="AF49" s="2377"/>
      <c r="AG49" s="2377"/>
      <c r="AH49" s="2377"/>
      <c r="AI49" s="2377"/>
      <c r="AJ49" s="2377"/>
      <c r="AK49" s="2377"/>
    </row>
    <row r="50" spans="26:37">
      <c r="Z50" s="2377"/>
      <c r="AA50" s="2377"/>
      <c r="AB50" s="2377"/>
      <c r="AC50" s="2377"/>
      <c r="AD50" s="2377"/>
      <c r="AE50" s="2377"/>
      <c r="AF50" s="2377"/>
      <c r="AG50" s="2377"/>
      <c r="AH50" s="2377"/>
      <c r="AI50" s="2377"/>
      <c r="AJ50" s="2377"/>
      <c r="AK50" s="2377"/>
    </row>
    <row r="51" spans="26:37">
      <c r="Z51" s="2377"/>
      <c r="AA51" s="2377"/>
      <c r="AB51" s="2377"/>
      <c r="AC51" s="2377"/>
      <c r="AD51" s="2377"/>
      <c r="AE51" s="2377"/>
      <c r="AF51" s="2377"/>
      <c r="AG51" s="2377"/>
      <c r="AH51" s="2377"/>
      <c r="AI51" s="2377"/>
      <c r="AJ51" s="2377"/>
      <c r="AK51" s="2377"/>
    </row>
    <row r="52" spans="26:37">
      <c r="Z52" s="2377"/>
      <c r="AA52" s="2377"/>
      <c r="AB52" s="2377"/>
      <c r="AC52" s="2377"/>
      <c r="AD52" s="2377"/>
      <c r="AE52" s="2377"/>
      <c r="AF52" s="2377"/>
      <c r="AG52" s="2377"/>
      <c r="AH52" s="2377"/>
      <c r="AI52" s="2377"/>
      <c r="AJ52" s="2377"/>
      <c r="AK52" s="2377"/>
    </row>
    <row r="53" spans="26:37">
      <c r="Z53" s="2377"/>
      <c r="AA53" s="2377"/>
      <c r="AB53" s="2377"/>
      <c r="AC53" s="2377"/>
      <c r="AD53" s="2377"/>
      <c r="AE53" s="2377"/>
      <c r="AF53" s="2377"/>
      <c r="AG53" s="2377"/>
      <c r="AH53" s="2377"/>
      <c r="AI53" s="2377"/>
      <c r="AJ53" s="2377"/>
      <c r="AK53" s="2377"/>
    </row>
    <row r="57" spans="26:37">
      <c r="Z57" s="2377"/>
      <c r="AA57" s="2377"/>
      <c r="AB57" s="2377"/>
      <c r="AC57" s="2377"/>
      <c r="AD57" s="2377"/>
      <c r="AE57" s="2377"/>
      <c r="AF57" s="2377"/>
      <c r="AG57" s="2377"/>
      <c r="AH57" s="2377"/>
      <c r="AI57" s="2377"/>
      <c r="AJ57" s="2377"/>
      <c r="AK57" s="2377"/>
    </row>
    <row r="58" spans="26:37">
      <c r="Z58" s="2377"/>
      <c r="AA58" s="2377"/>
      <c r="AB58" s="2377"/>
      <c r="AC58" s="2377"/>
      <c r="AD58" s="2377"/>
      <c r="AE58" s="2377"/>
      <c r="AF58" s="2377"/>
      <c r="AG58" s="2377"/>
      <c r="AH58" s="2377"/>
      <c r="AI58" s="2377"/>
      <c r="AJ58" s="2377"/>
      <c r="AK58" s="2377"/>
    </row>
    <row r="59" spans="26:37">
      <c r="Z59" s="2377"/>
      <c r="AA59" s="2377"/>
      <c r="AB59" s="2377"/>
      <c r="AC59" s="2377"/>
      <c r="AD59" s="2377"/>
      <c r="AE59" s="2377"/>
      <c r="AF59" s="2377"/>
      <c r="AG59" s="2377"/>
      <c r="AH59" s="2377"/>
      <c r="AI59" s="2377"/>
      <c r="AJ59" s="2377"/>
      <c r="AK59" s="2377"/>
    </row>
    <row r="60" spans="26:37">
      <c r="Z60" s="2377"/>
      <c r="AA60" s="2377"/>
      <c r="AB60" s="2377"/>
      <c r="AC60" s="2377"/>
      <c r="AD60" s="2377"/>
      <c r="AE60" s="2377"/>
      <c r="AF60" s="2377"/>
      <c r="AG60" s="2377"/>
      <c r="AH60" s="2377"/>
      <c r="AI60" s="2377"/>
      <c r="AJ60" s="2377"/>
      <c r="AK60" s="2377"/>
    </row>
    <row r="61" spans="26:37">
      <c r="Z61" s="2377"/>
      <c r="AA61" s="2377"/>
      <c r="AB61" s="2377"/>
      <c r="AC61" s="2377"/>
      <c r="AD61" s="2377"/>
      <c r="AE61" s="2377"/>
      <c r="AF61" s="2377"/>
      <c r="AG61" s="2377"/>
      <c r="AH61" s="2377"/>
      <c r="AI61" s="2377"/>
      <c r="AJ61" s="2377"/>
      <c r="AK61" s="2377"/>
    </row>
    <row r="62" spans="26:37">
      <c r="Z62" s="2377"/>
      <c r="AA62" s="2377"/>
      <c r="AB62" s="2377"/>
      <c r="AC62" s="2377"/>
      <c r="AD62" s="2377"/>
      <c r="AE62" s="2377"/>
      <c r="AF62" s="2377"/>
      <c r="AG62" s="2377"/>
      <c r="AH62" s="2377"/>
      <c r="AI62" s="2377"/>
      <c r="AJ62" s="2377"/>
      <c r="AK62" s="2377"/>
    </row>
    <row r="63" spans="26:37">
      <c r="Z63" s="2377"/>
      <c r="AA63" s="2377"/>
      <c r="AB63" s="2377"/>
      <c r="AC63" s="2377"/>
      <c r="AD63" s="2377"/>
      <c r="AE63" s="2377"/>
      <c r="AF63" s="2377"/>
      <c r="AG63" s="2377"/>
      <c r="AH63" s="2377"/>
      <c r="AI63" s="2377"/>
      <c r="AJ63" s="2377"/>
      <c r="AK63" s="2377"/>
    </row>
    <row r="64" spans="26:37">
      <c r="Z64" s="2377"/>
      <c r="AA64" s="2377"/>
      <c r="AB64" s="2377"/>
      <c r="AC64" s="2377"/>
      <c r="AD64" s="2377"/>
      <c r="AE64" s="2377"/>
      <c r="AF64" s="2377"/>
      <c r="AG64" s="2377"/>
      <c r="AH64" s="2377"/>
      <c r="AI64" s="2377"/>
      <c r="AJ64" s="2377"/>
      <c r="AK64" s="2377"/>
    </row>
    <row r="65" spans="26:37">
      <c r="Z65" s="2377"/>
      <c r="AA65" s="2377"/>
      <c r="AB65" s="2377"/>
      <c r="AC65" s="2377"/>
      <c r="AD65" s="2377"/>
      <c r="AE65" s="2377"/>
      <c r="AF65" s="2377"/>
      <c r="AG65" s="2377"/>
      <c r="AH65" s="2377"/>
      <c r="AI65" s="2377"/>
      <c r="AJ65" s="2377"/>
      <c r="AK65" s="2377"/>
    </row>
    <row r="66" spans="26:37">
      <c r="Z66" s="2377"/>
      <c r="AA66" s="2377"/>
      <c r="AB66" s="2377"/>
      <c r="AC66" s="2377"/>
      <c r="AD66" s="2377"/>
      <c r="AE66" s="2377"/>
      <c r="AF66" s="2377"/>
      <c r="AG66" s="2377"/>
      <c r="AH66" s="2377"/>
      <c r="AI66" s="2377"/>
      <c r="AJ66" s="2377"/>
      <c r="AK66" s="2377"/>
    </row>
    <row r="67" spans="26:37">
      <c r="Z67" s="2377"/>
      <c r="AA67" s="2377"/>
      <c r="AB67" s="2377"/>
      <c r="AC67" s="2377"/>
      <c r="AD67" s="2377"/>
      <c r="AE67" s="2377"/>
      <c r="AF67" s="2377"/>
      <c r="AG67" s="2377"/>
      <c r="AH67" s="2377"/>
      <c r="AI67" s="2377"/>
      <c r="AJ67" s="2377"/>
      <c r="AK67" s="2377"/>
    </row>
    <row r="68" spans="26:37">
      <c r="Z68" s="2377"/>
      <c r="AA68" s="2377"/>
      <c r="AB68" s="2377"/>
      <c r="AC68" s="2377"/>
      <c r="AD68" s="2377"/>
      <c r="AE68" s="2377"/>
      <c r="AF68" s="2377"/>
      <c r="AG68" s="2377"/>
      <c r="AH68" s="2377"/>
      <c r="AI68" s="2377"/>
      <c r="AJ68" s="2377"/>
      <c r="AK68" s="2377"/>
    </row>
    <row r="69" spans="26:37">
      <c r="Z69" s="2377"/>
      <c r="AA69" s="2377"/>
      <c r="AB69" s="2377"/>
      <c r="AC69" s="2377"/>
      <c r="AD69" s="2377"/>
      <c r="AE69" s="2377"/>
      <c r="AF69" s="2377"/>
      <c r="AG69" s="2377"/>
      <c r="AH69" s="2377"/>
      <c r="AI69" s="2377"/>
      <c r="AJ69" s="2377"/>
      <c r="AK69" s="2377"/>
    </row>
    <row r="70" spans="26:37">
      <c r="Z70" s="2377"/>
      <c r="AA70" s="2377"/>
      <c r="AB70" s="2377"/>
      <c r="AC70" s="2377"/>
      <c r="AD70" s="2377"/>
      <c r="AE70" s="2377"/>
      <c r="AF70" s="2377"/>
      <c r="AG70" s="2377"/>
      <c r="AH70" s="2377"/>
      <c r="AI70" s="2377"/>
      <c r="AJ70" s="2377"/>
      <c r="AK70" s="2377"/>
    </row>
    <row r="71" spans="26:37">
      <c r="Z71" s="2377"/>
      <c r="AA71" s="2377"/>
      <c r="AB71" s="2377"/>
      <c r="AC71" s="2377"/>
      <c r="AD71" s="2377"/>
      <c r="AE71" s="2377"/>
      <c r="AF71" s="2377"/>
      <c r="AG71" s="2377"/>
      <c r="AH71" s="2377"/>
      <c r="AI71" s="2377"/>
      <c r="AJ71" s="2377"/>
      <c r="AK71" s="2377"/>
    </row>
    <row r="72" spans="26:37">
      <c r="Z72" s="2377"/>
      <c r="AA72" s="2377"/>
      <c r="AB72" s="2377"/>
      <c r="AC72" s="2377"/>
      <c r="AD72" s="2377"/>
      <c r="AE72" s="2377"/>
      <c r="AF72" s="2377"/>
      <c r="AG72" s="2377"/>
      <c r="AH72" s="2377"/>
      <c r="AI72" s="2377"/>
      <c r="AJ72" s="2377"/>
      <c r="AK72" s="2377"/>
    </row>
    <row r="73" spans="26:37">
      <c r="Z73" s="2377"/>
      <c r="AA73" s="2377"/>
      <c r="AB73" s="2377"/>
      <c r="AC73" s="2377"/>
      <c r="AD73" s="2377"/>
      <c r="AE73" s="2377"/>
      <c r="AF73" s="2377"/>
      <c r="AG73" s="2377"/>
      <c r="AH73" s="2377"/>
      <c r="AI73" s="2377"/>
      <c r="AJ73" s="2377"/>
      <c r="AK73" s="2377"/>
    </row>
    <row r="74" spans="26:37">
      <c r="Z74" s="2377"/>
      <c r="AA74" s="2377"/>
      <c r="AB74" s="2377"/>
      <c r="AC74" s="2377"/>
      <c r="AD74" s="2377"/>
      <c r="AE74" s="2377"/>
      <c r="AF74" s="2377"/>
      <c r="AG74" s="2377"/>
      <c r="AH74" s="2377"/>
      <c r="AI74" s="2377"/>
      <c r="AJ74" s="2377"/>
      <c r="AK74" s="2377"/>
    </row>
    <row r="75" spans="26:37">
      <c r="Z75" s="2377"/>
      <c r="AA75" s="2377"/>
      <c r="AB75" s="2377"/>
      <c r="AC75" s="2377"/>
      <c r="AD75" s="2377"/>
      <c r="AE75" s="2377"/>
      <c r="AF75" s="2377"/>
      <c r="AG75" s="2377"/>
      <c r="AH75" s="2377"/>
      <c r="AI75" s="2377"/>
      <c r="AJ75" s="2377"/>
      <c r="AK75" s="2377"/>
    </row>
    <row r="76" spans="26:37">
      <c r="Z76" s="2377"/>
      <c r="AA76" s="2377"/>
      <c r="AB76" s="2377"/>
      <c r="AC76" s="2377"/>
      <c r="AD76" s="2377"/>
      <c r="AE76" s="2377"/>
      <c r="AF76" s="2377"/>
      <c r="AG76" s="2377"/>
      <c r="AH76" s="2377"/>
      <c r="AI76" s="2377"/>
      <c r="AJ76" s="2377"/>
      <c r="AK76" s="2377"/>
    </row>
    <row r="77" spans="26:37">
      <c r="Z77" s="2377"/>
      <c r="AA77" s="2377"/>
      <c r="AB77" s="2377"/>
      <c r="AC77" s="2377"/>
      <c r="AD77" s="2377"/>
      <c r="AE77" s="2377"/>
      <c r="AF77" s="2377"/>
      <c r="AG77" s="2377"/>
      <c r="AH77" s="2377"/>
      <c r="AI77" s="2377"/>
      <c r="AJ77" s="2377"/>
      <c r="AK77" s="2377"/>
    </row>
    <row r="78" spans="26:37">
      <c r="Z78" s="2377"/>
      <c r="AA78" s="2377"/>
      <c r="AB78" s="2377"/>
      <c r="AC78" s="2377"/>
      <c r="AD78" s="2377"/>
      <c r="AE78" s="2377"/>
      <c r="AF78" s="2377"/>
      <c r="AG78" s="2377"/>
      <c r="AH78" s="2377"/>
      <c r="AI78" s="2377"/>
      <c r="AJ78" s="2377"/>
      <c r="AK78" s="2377"/>
    </row>
    <row r="79" spans="26:37">
      <c r="Z79" s="2377"/>
    </row>
    <row r="80" spans="26:37">
      <c r="Z80" s="2377"/>
    </row>
    <row r="81" spans="26:37">
      <c r="Z81" s="2377"/>
      <c r="AA81" s="2377"/>
      <c r="AB81" s="2377"/>
      <c r="AC81" s="2377"/>
      <c r="AD81" s="2377"/>
      <c r="AE81" s="2377"/>
      <c r="AF81" s="2377"/>
      <c r="AG81" s="2377"/>
      <c r="AH81" s="2377"/>
      <c r="AI81" s="2377"/>
      <c r="AJ81" s="2377"/>
      <c r="AK81" s="2377"/>
    </row>
    <row r="82" spans="26:37">
      <c r="Z82" s="2377"/>
      <c r="AA82" s="2377"/>
      <c r="AB82" s="2377"/>
      <c r="AC82" s="2377"/>
      <c r="AD82" s="2377"/>
      <c r="AE82" s="2377"/>
      <c r="AF82" s="2377"/>
      <c r="AG82" s="2377"/>
      <c r="AH82" s="2377"/>
      <c r="AI82" s="2377"/>
      <c r="AJ82" s="2377"/>
      <c r="AK82" s="2377"/>
    </row>
  </sheetData>
  <hyperlinks>
    <hyperlink ref="A1" location="Menu!A1" display="Return to Menu"/>
  </hyperlinks>
  <printOptions horizontalCentered="1"/>
  <pageMargins left="0.45866141700000002" right="0.183070866" top="0.511811023622047" bottom="0.511811023622047" header="0.31496062992126" footer="0.31496062992126"/>
  <pageSetup paperSize="9" scale="24" fitToWidth="2" fitToHeight="3" orientation="landscape" r:id="rId1"/>
  <colBreaks count="4" manualBreakCount="4">
    <brk id="25" max="31" man="1"/>
    <brk id="49" max="31" man="1"/>
    <brk id="73" max="31" man="1"/>
    <brk id="97" max="31" man="1"/>
  </col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J103"/>
  <sheetViews>
    <sheetView view="pageBreakPreview" zoomScale="90" zoomScaleSheetLayoutView="90" workbookViewId="0">
      <pane xSplit="1" ySplit="3" topLeftCell="B125" activePane="bottomRight" state="frozen"/>
      <selection pane="topRight"/>
      <selection pane="bottomLeft"/>
      <selection pane="bottomRight"/>
    </sheetView>
  </sheetViews>
  <sheetFormatPr defaultRowHeight="14.25"/>
  <cols>
    <col min="1" max="1" width="14.5703125" style="2152" customWidth="1"/>
    <col min="2" max="2" width="27.28515625" style="2152" customWidth="1"/>
    <col min="3" max="3" width="30.28515625" style="2152" customWidth="1"/>
    <col min="4" max="248" width="9.140625" style="2152"/>
    <col min="249" max="249" width="11.42578125" style="2152" customWidth="1"/>
    <col min="250" max="250" width="27.28515625" style="2152" customWidth="1"/>
    <col min="251" max="251" width="30.28515625" style="2152" customWidth="1"/>
    <col min="252" max="252" width="9.85546875" style="2152" customWidth="1"/>
    <col min="253" max="256" width="9.140625" style="2152"/>
    <col min="257" max="257" width="14.5703125" style="2152" customWidth="1"/>
    <col min="258" max="258" width="27.28515625" style="2152" customWidth="1"/>
    <col min="259" max="259" width="30.28515625" style="2152" customWidth="1"/>
    <col min="260" max="504" width="9.140625" style="2152"/>
    <col min="505" max="505" width="11.42578125" style="2152" customWidth="1"/>
    <col min="506" max="506" width="27.28515625" style="2152" customWidth="1"/>
    <col min="507" max="507" width="30.28515625" style="2152" customWidth="1"/>
    <col min="508" max="508" width="9.85546875" style="2152" customWidth="1"/>
    <col min="509" max="512" width="9.140625" style="2152"/>
    <col min="513" max="513" width="14.5703125" style="2152" customWidth="1"/>
    <col min="514" max="514" width="27.28515625" style="2152" customWidth="1"/>
    <col min="515" max="515" width="30.28515625" style="2152" customWidth="1"/>
    <col min="516" max="760" width="9.140625" style="2152"/>
    <col min="761" max="761" width="11.42578125" style="2152" customWidth="1"/>
    <col min="762" max="762" width="27.28515625" style="2152" customWidth="1"/>
    <col min="763" max="763" width="30.28515625" style="2152" customWidth="1"/>
    <col min="764" max="764" width="9.85546875" style="2152" customWidth="1"/>
    <col min="765" max="768" width="9.140625" style="2152"/>
    <col min="769" max="769" width="14.5703125" style="2152" customWidth="1"/>
    <col min="770" max="770" width="27.28515625" style="2152" customWidth="1"/>
    <col min="771" max="771" width="30.28515625" style="2152" customWidth="1"/>
    <col min="772" max="1016" width="9.140625" style="2152"/>
    <col min="1017" max="1017" width="11.42578125" style="2152" customWidth="1"/>
    <col min="1018" max="1018" width="27.28515625" style="2152" customWidth="1"/>
    <col min="1019" max="1019" width="30.28515625" style="2152" customWidth="1"/>
    <col min="1020" max="1020" width="9.85546875" style="2152" customWidth="1"/>
    <col min="1021" max="1024" width="9.140625" style="2152"/>
    <col min="1025" max="1025" width="14.5703125" style="2152" customWidth="1"/>
    <col min="1026" max="1026" width="27.28515625" style="2152" customWidth="1"/>
    <col min="1027" max="1027" width="30.28515625" style="2152" customWidth="1"/>
    <col min="1028" max="1272" width="9.140625" style="2152"/>
    <col min="1273" max="1273" width="11.42578125" style="2152" customWidth="1"/>
    <col min="1274" max="1274" width="27.28515625" style="2152" customWidth="1"/>
    <col min="1275" max="1275" width="30.28515625" style="2152" customWidth="1"/>
    <col min="1276" max="1276" width="9.85546875" style="2152" customWidth="1"/>
    <col min="1277" max="1280" width="9.140625" style="2152"/>
    <col min="1281" max="1281" width="14.5703125" style="2152" customWidth="1"/>
    <col min="1282" max="1282" width="27.28515625" style="2152" customWidth="1"/>
    <col min="1283" max="1283" width="30.28515625" style="2152" customWidth="1"/>
    <col min="1284" max="1528" width="9.140625" style="2152"/>
    <col min="1529" max="1529" width="11.42578125" style="2152" customWidth="1"/>
    <col min="1530" max="1530" width="27.28515625" style="2152" customWidth="1"/>
    <col min="1531" max="1531" width="30.28515625" style="2152" customWidth="1"/>
    <col min="1532" max="1532" width="9.85546875" style="2152" customWidth="1"/>
    <col min="1533" max="1536" width="9.140625" style="2152"/>
    <col min="1537" max="1537" width="14.5703125" style="2152" customWidth="1"/>
    <col min="1538" max="1538" width="27.28515625" style="2152" customWidth="1"/>
    <col min="1539" max="1539" width="30.28515625" style="2152" customWidth="1"/>
    <col min="1540" max="1784" width="9.140625" style="2152"/>
    <col min="1785" max="1785" width="11.42578125" style="2152" customWidth="1"/>
    <col min="1786" max="1786" width="27.28515625" style="2152" customWidth="1"/>
    <col min="1787" max="1787" width="30.28515625" style="2152" customWidth="1"/>
    <col min="1788" max="1788" width="9.85546875" style="2152" customWidth="1"/>
    <col min="1789" max="1792" width="9.140625" style="2152"/>
    <col min="1793" max="1793" width="14.5703125" style="2152" customWidth="1"/>
    <col min="1794" max="1794" width="27.28515625" style="2152" customWidth="1"/>
    <col min="1795" max="1795" width="30.28515625" style="2152" customWidth="1"/>
    <col min="1796" max="2040" width="9.140625" style="2152"/>
    <col min="2041" max="2041" width="11.42578125" style="2152" customWidth="1"/>
    <col min="2042" max="2042" width="27.28515625" style="2152" customWidth="1"/>
    <col min="2043" max="2043" width="30.28515625" style="2152" customWidth="1"/>
    <col min="2044" max="2044" width="9.85546875" style="2152" customWidth="1"/>
    <col min="2045" max="2048" width="9.140625" style="2152"/>
    <col min="2049" max="2049" width="14.5703125" style="2152" customWidth="1"/>
    <col min="2050" max="2050" width="27.28515625" style="2152" customWidth="1"/>
    <col min="2051" max="2051" width="30.28515625" style="2152" customWidth="1"/>
    <col min="2052" max="2296" width="9.140625" style="2152"/>
    <col min="2297" max="2297" width="11.42578125" style="2152" customWidth="1"/>
    <col min="2298" max="2298" width="27.28515625" style="2152" customWidth="1"/>
    <col min="2299" max="2299" width="30.28515625" style="2152" customWidth="1"/>
    <col min="2300" max="2300" width="9.85546875" style="2152" customWidth="1"/>
    <col min="2301" max="2304" width="9.140625" style="2152"/>
    <col min="2305" max="2305" width="14.5703125" style="2152" customWidth="1"/>
    <col min="2306" max="2306" width="27.28515625" style="2152" customWidth="1"/>
    <col min="2307" max="2307" width="30.28515625" style="2152" customWidth="1"/>
    <col min="2308" max="2552" width="9.140625" style="2152"/>
    <col min="2553" max="2553" width="11.42578125" style="2152" customWidth="1"/>
    <col min="2554" max="2554" width="27.28515625" style="2152" customWidth="1"/>
    <col min="2555" max="2555" width="30.28515625" style="2152" customWidth="1"/>
    <col min="2556" max="2556" width="9.85546875" style="2152" customWidth="1"/>
    <col min="2557" max="2560" width="9.140625" style="2152"/>
    <col min="2561" max="2561" width="14.5703125" style="2152" customWidth="1"/>
    <col min="2562" max="2562" width="27.28515625" style="2152" customWidth="1"/>
    <col min="2563" max="2563" width="30.28515625" style="2152" customWidth="1"/>
    <col min="2564" max="2808" width="9.140625" style="2152"/>
    <col min="2809" max="2809" width="11.42578125" style="2152" customWidth="1"/>
    <col min="2810" max="2810" width="27.28515625" style="2152" customWidth="1"/>
    <col min="2811" max="2811" width="30.28515625" style="2152" customWidth="1"/>
    <col min="2812" max="2812" width="9.85546875" style="2152" customWidth="1"/>
    <col min="2813" max="2816" width="9.140625" style="2152"/>
    <col min="2817" max="2817" width="14.5703125" style="2152" customWidth="1"/>
    <col min="2818" max="2818" width="27.28515625" style="2152" customWidth="1"/>
    <col min="2819" max="2819" width="30.28515625" style="2152" customWidth="1"/>
    <col min="2820" max="3064" width="9.140625" style="2152"/>
    <col min="3065" max="3065" width="11.42578125" style="2152" customWidth="1"/>
    <col min="3066" max="3066" width="27.28515625" style="2152" customWidth="1"/>
    <col min="3067" max="3067" width="30.28515625" style="2152" customWidth="1"/>
    <col min="3068" max="3068" width="9.85546875" style="2152" customWidth="1"/>
    <col min="3069" max="3072" width="9.140625" style="2152"/>
    <col min="3073" max="3073" width="14.5703125" style="2152" customWidth="1"/>
    <col min="3074" max="3074" width="27.28515625" style="2152" customWidth="1"/>
    <col min="3075" max="3075" width="30.28515625" style="2152" customWidth="1"/>
    <col min="3076" max="3320" width="9.140625" style="2152"/>
    <col min="3321" max="3321" width="11.42578125" style="2152" customWidth="1"/>
    <col min="3322" max="3322" width="27.28515625" style="2152" customWidth="1"/>
    <col min="3323" max="3323" width="30.28515625" style="2152" customWidth="1"/>
    <col min="3324" max="3324" width="9.85546875" style="2152" customWidth="1"/>
    <col min="3325" max="3328" width="9.140625" style="2152"/>
    <col min="3329" max="3329" width="14.5703125" style="2152" customWidth="1"/>
    <col min="3330" max="3330" width="27.28515625" style="2152" customWidth="1"/>
    <col min="3331" max="3331" width="30.28515625" style="2152" customWidth="1"/>
    <col min="3332" max="3576" width="9.140625" style="2152"/>
    <col min="3577" max="3577" width="11.42578125" style="2152" customWidth="1"/>
    <col min="3578" max="3578" width="27.28515625" style="2152" customWidth="1"/>
    <col min="3579" max="3579" width="30.28515625" style="2152" customWidth="1"/>
    <col min="3580" max="3580" width="9.85546875" style="2152" customWidth="1"/>
    <col min="3581" max="3584" width="9.140625" style="2152"/>
    <col min="3585" max="3585" width="14.5703125" style="2152" customWidth="1"/>
    <col min="3586" max="3586" width="27.28515625" style="2152" customWidth="1"/>
    <col min="3587" max="3587" width="30.28515625" style="2152" customWidth="1"/>
    <col min="3588" max="3832" width="9.140625" style="2152"/>
    <col min="3833" max="3833" width="11.42578125" style="2152" customWidth="1"/>
    <col min="3834" max="3834" width="27.28515625" style="2152" customWidth="1"/>
    <col min="3835" max="3835" width="30.28515625" style="2152" customWidth="1"/>
    <col min="3836" max="3836" width="9.85546875" style="2152" customWidth="1"/>
    <col min="3837" max="3840" width="9.140625" style="2152"/>
    <col min="3841" max="3841" width="14.5703125" style="2152" customWidth="1"/>
    <col min="3842" max="3842" width="27.28515625" style="2152" customWidth="1"/>
    <col min="3843" max="3843" width="30.28515625" style="2152" customWidth="1"/>
    <col min="3844" max="4088" width="9.140625" style="2152"/>
    <col min="4089" max="4089" width="11.42578125" style="2152" customWidth="1"/>
    <col min="4090" max="4090" width="27.28515625" style="2152" customWidth="1"/>
    <col min="4091" max="4091" width="30.28515625" style="2152" customWidth="1"/>
    <col min="4092" max="4092" width="9.85546875" style="2152" customWidth="1"/>
    <col min="4093" max="4096" width="9.140625" style="2152"/>
    <col min="4097" max="4097" width="14.5703125" style="2152" customWidth="1"/>
    <col min="4098" max="4098" width="27.28515625" style="2152" customWidth="1"/>
    <col min="4099" max="4099" width="30.28515625" style="2152" customWidth="1"/>
    <col min="4100" max="4344" width="9.140625" style="2152"/>
    <col min="4345" max="4345" width="11.42578125" style="2152" customWidth="1"/>
    <col min="4346" max="4346" width="27.28515625" style="2152" customWidth="1"/>
    <col min="4347" max="4347" width="30.28515625" style="2152" customWidth="1"/>
    <col min="4348" max="4348" width="9.85546875" style="2152" customWidth="1"/>
    <col min="4349" max="4352" width="9.140625" style="2152"/>
    <col min="4353" max="4353" width="14.5703125" style="2152" customWidth="1"/>
    <col min="4354" max="4354" width="27.28515625" style="2152" customWidth="1"/>
    <col min="4355" max="4355" width="30.28515625" style="2152" customWidth="1"/>
    <col min="4356" max="4600" width="9.140625" style="2152"/>
    <col min="4601" max="4601" width="11.42578125" style="2152" customWidth="1"/>
    <col min="4602" max="4602" width="27.28515625" style="2152" customWidth="1"/>
    <col min="4603" max="4603" width="30.28515625" style="2152" customWidth="1"/>
    <col min="4604" max="4604" width="9.85546875" style="2152" customWidth="1"/>
    <col min="4605" max="4608" width="9.140625" style="2152"/>
    <col min="4609" max="4609" width="14.5703125" style="2152" customWidth="1"/>
    <col min="4610" max="4610" width="27.28515625" style="2152" customWidth="1"/>
    <col min="4611" max="4611" width="30.28515625" style="2152" customWidth="1"/>
    <col min="4612" max="4856" width="9.140625" style="2152"/>
    <col min="4857" max="4857" width="11.42578125" style="2152" customWidth="1"/>
    <col min="4858" max="4858" width="27.28515625" style="2152" customWidth="1"/>
    <col min="4859" max="4859" width="30.28515625" style="2152" customWidth="1"/>
    <col min="4860" max="4860" width="9.85546875" style="2152" customWidth="1"/>
    <col min="4861" max="4864" width="9.140625" style="2152"/>
    <col min="4865" max="4865" width="14.5703125" style="2152" customWidth="1"/>
    <col min="4866" max="4866" width="27.28515625" style="2152" customWidth="1"/>
    <col min="4867" max="4867" width="30.28515625" style="2152" customWidth="1"/>
    <col min="4868" max="5112" width="9.140625" style="2152"/>
    <col min="5113" max="5113" width="11.42578125" style="2152" customWidth="1"/>
    <col min="5114" max="5114" width="27.28515625" style="2152" customWidth="1"/>
    <col min="5115" max="5115" width="30.28515625" style="2152" customWidth="1"/>
    <col min="5116" max="5116" width="9.85546875" style="2152" customWidth="1"/>
    <col min="5117" max="5120" width="9.140625" style="2152"/>
    <col min="5121" max="5121" width="14.5703125" style="2152" customWidth="1"/>
    <col min="5122" max="5122" width="27.28515625" style="2152" customWidth="1"/>
    <col min="5123" max="5123" width="30.28515625" style="2152" customWidth="1"/>
    <col min="5124" max="5368" width="9.140625" style="2152"/>
    <col min="5369" max="5369" width="11.42578125" style="2152" customWidth="1"/>
    <col min="5370" max="5370" width="27.28515625" style="2152" customWidth="1"/>
    <col min="5371" max="5371" width="30.28515625" style="2152" customWidth="1"/>
    <col min="5372" max="5372" width="9.85546875" style="2152" customWidth="1"/>
    <col min="5373" max="5376" width="9.140625" style="2152"/>
    <col min="5377" max="5377" width="14.5703125" style="2152" customWidth="1"/>
    <col min="5378" max="5378" width="27.28515625" style="2152" customWidth="1"/>
    <col min="5379" max="5379" width="30.28515625" style="2152" customWidth="1"/>
    <col min="5380" max="5624" width="9.140625" style="2152"/>
    <col min="5625" max="5625" width="11.42578125" style="2152" customWidth="1"/>
    <col min="5626" max="5626" width="27.28515625" style="2152" customWidth="1"/>
    <col min="5627" max="5627" width="30.28515625" style="2152" customWidth="1"/>
    <col min="5628" max="5628" width="9.85546875" style="2152" customWidth="1"/>
    <col min="5629" max="5632" width="9.140625" style="2152"/>
    <col min="5633" max="5633" width="14.5703125" style="2152" customWidth="1"/>
    <col min="5634" max="5634" width="27.28515625" style="2152" customWidth="1"/>
    <col min="5635" max="5635" width="30.28515625" style="2152" customWidth="1"/>
    <col min="5636" max="5880" width="9.140625" style="2152"/>
    <col min="5881" max="5881" width="11.42578125" style="2152" customWidth="1"/>
    <col min="5882" max="5882" width="27.28515625" style="2152" customWidth="1"/>
    <col min="5883" max="5883" width="30.28515625" style="2152" customWidth="1"/>
    <col min="5884" max="5884" width="9.85546875" style="2152" customWidth="1"/>
    <col min="5885" max="5888" width="9.140625" style="2152"/>
    <col min="5889" max="5889" width="14.5703125" style="2152" customWidth="1"/>
    <col min="5890" max="5890" width="27.28515625" style="2152" customWidth="1"/>
    <col min="5891" max="5891" width="30.28515625" style="2152" customWidth="1"/>
    <col min="5892" max="6136" width="9.140625" style="2152"/>
    <col min="6137" max="6137" width="11.42578125" style="2152" customWidth="1"/>
    <col min="6138" max="6138" width="27.28515625" style="2152" customWidth="1"/>
    <col min="6139" max="6139" width="30.28515625" style="2152" customWidth="1"/>
    <col min="6140" max="6140" width="9.85546875" style="2152" customWidth="1"/>
    <col min="6141" max="6144" width="9.140625" style="2152"/>
    <col min="6145" max="6145" width="14.5703125" style="2152" customWidth="1"/>
    <col min="6146" max="6146" width="27.28515625" style="2152" customWidth="1"/>
    <col min="6147" max="6147" width="30.28515625" style="2152" customWidth="1"/>
    <col min="6148" max="6392" width="9.140625" style="2152"/>
    <col min="6393" max="6393" width="11.42578125" style="2152" customWidth="1"/>
    <col min="6394" max="6394" width="27.28515625" style="2152" customWidth="1"/>
    <col min="6395" max="6395" width="30.28515625" style="2152" customWidth="1"/>
    <col min="6396" max="6396" width="9.85546875" style="2152" customWidth="1"/>
    <col min="6397" max="6400" width="9.140625" style="2152"/>
    <col min="6401" max="6401" width="14.5703125" style="2152" customWidth="1"/>
    <col min="6402" max="6402" width="27.28515625" style="2152" customWidth="1"/>
    <col min="6403" max="6403" width="30.28515625" style="2152" customWidth="1"/>
    <col min="6404" max="6648" width="9.140625" style="2152"/>
    <col min="6649" max="6649" width="11.42578125" style="2152" customWidth="1"/>
    <col min="6650" max="6650" width="27.28515625" style="2152" customWidth="1"/>
    <col min="6651" max="6651" width="30.28515625" style="2152" customWidth="1"/>
    <col min="6652" max="6652" width="9.85546875" style="2152" customWidth="1"/>
    <col min="6653" max="6656" width="9.140625" style="2152"/>
    <col min="6657" max="6657" width="14.5703125" style="2152" customWidth="1"/>
    <col min="6658" max="6658" width="27.28515625" style="2152" customWidth="1"/>
    <col min="6659" max="6659" width="30.28515625" style="2152" customWidth="1"/>
    <col min="6660" max="6904" width="9.140625" style="2152"/>
    <col min="6905" max="6905" width="11.42578125" style="2152" customWidth="1"/>
    <col min="6906" max="6906" width="27.28515625" style="2152" customWidth="1"/>
    <col min="6907" max="6907" width="30.28515625" style="2152" customWidth="1"/>
    <col min="6908" max="6908" width="9.85546875" style="2152" customWidth="1"/>
    <col min="6909" max="6912" width="9.140625" style="2152"/>
    <col min="6913" max="6913" width="14.5703125" style="2152" customWidth="1"/>
    <col min="6914" max="6914" width="27.28515625" style="2152" customWidth="1"/>
    <col min="6915" max="6915" width="30.28515625" style="2152" customWidth="1"/>
    <col min="6916" max="7160" width="9.140625" style="2152"/>
    <col min="7161" max="7161" width="11.42578125" style="2152" customWidth="1"/>
    <col min="7162" max="7162" width="27.28515625" style="2152" customWidth="1"/>
    <col min="7163" max="7163" width="30.28515625" style="2152" customWidth="1"/>
    <col min="7164" max="7164" width="9.85546875" style="2152" customWidth="1"/>
    <col min="7165" max="7168" width="9.140625" style="2152"/>
    <col min="7169" max="7169" width="14.5703125" style="2152" customWidth="1"/>
    <col min="7170" max="7170" width="27.28515625" style="2152" customWidth="1"/>
    <col min="7171" max="7171" width="30.28515625" style="2152" customWidth="1"/>
    <col min="7172" max="7416" width="9.140625" style="2152"/>
    <col min="7417" max="7417" width="11.42578125" style="2152" customWidth="1"/>
    <col min="7418" max="7418" width="27.28515625" style="2152" customWidth="1"/>
    <col min="7419" max="7419" width="30.28515625" style="2152" customWidth="1"/>
    <col min="7420" max="7420" width="9.85546875" style="2152" customWidth="1"/>
    <col min="7421" max="7424" width="9.140625" style="2152"/>
    <col min="7425" max="7425" width="14.5703125" style="2152" customWidth="1"/>
    <col min="7426" max="7426" width="27.28515625" style="2152" customWidth="1"/>
    <col min="7427" max="7427" width="30.28515625" style="2152" customWidth="1"/>
    <col min="7428" max="7672" width="9.140625" style="2152"/>
    <col min="7673" max="7673" width="11.42578125" style="2152" customWidth="1"/>
    <col min="7674" max="7674" width="27.28515625" style="2152" customWidth="1"/>
    <col min="7675" max="7675" width="30.28515625" style="2152" customWidth="1"/>
    <col min="7676" max="7676" width="9.85546875" style="2152" customWidth="1"/>
    <col min="7677" max="7680" width="9.140625" style="2152"/>
    <col min="7681" max="7681" width="14.5703125" style="2152" customWidth="1"/>
    <col min="7682" max="7682" width="27.28515625" style="2152" customWidth="1"/>
    <col min="7683" max="7683" width="30.28515625" style="2152" customWidth="1"/>
    <col min="7684" max="7928" width="9.140625" style="2152"/>
    <col min="7929" max="7929" width="11.42578125" style="2152" customWidth="1"/>
    <col min="7930" max="7930" width="27.28515625" style="2152" customWidth="1"/>
    <col min="7931" max="7931" width="30.28515625" style="2152" customWidth="1"/>
    <col min="7932" max="7932" width="9.85546875" style="2152" customWidth="1"/>
    <col min="7933" max="7936" width="9.140625" style="2152"/>
    <col min="7937" max="7937" width="14.5703125" style="2152" customWidth="1"/>
    <col min="7938" max="7938" width="27.28515625" style="2152" customWidth="1"/>
    <col min="7939" max="7939" width="30.28515625" style="2152" customWidth="1"/>
    <col min="7940" max="8184" width="9.140625" style="2152"/>
    <col min="8185" max="8185" width="11.42578125" style="2152" customWidth="1"/>
    <col min="8186" max="8186" width="27.28515625" style="2152" customWidth="1"/>
    <col min="8187" max="8187" width="30.28515625" style="2152" customWidth="1"/>
    <col min="8188" max="8188" width="9.85546875" style="2152" customWidth="1"/>
    <col min="8189" max="8192" width="9.140625" style="2152"/>
    <col min="8193" max="8193" width="14.5703125" style="2152" customWidth="1"/>
    <col min="8194" max="8194" width="27.28515625" style="2152" customWidth="1"/>
    <col min="8195" max="8195" width="30.28515625" style="2152" customWidth="1"/>
    <col min="8196" max="8440" width="9.140625" style="2152"/>
    <col min="8441" max="8441" width="11.42578125" style="2152" customWidth="1"/>
    <col min="8442" max="8442" width="27.28515625" style="2152" customWidth="1"/>
    <col min="8443" max="8443" width="30.28515625" style="2152" customWidth="1"/>
    <col min="8444" max="8444" width="9.85546875" style="2152" customWidth="1"/>
    <col min="8445" max="8448" width="9.140625" style="2152"/>
    <col min="8449" max="8449" width="14.5703125" style="2152" customWidth="1"/>
    <col min="8450" max="8450" width="27.28515625" style="2152" customWidth="1"/>
    <col min="8451" max="8451" width="30.28515625" style="2152" customWidth="1"/>
    <col min="8452" max="8696" width="9.140625" style="2152"/>
    <col min="8697" max="8697" width="11.42578125" style="2152" customWidth="1"/>
    <col min="8698" max="8698" width="27.28515625" style="2152" customWidth="1"/>
    <col min="8699" max="8699" width="30.28515625" style="2152" customWidth="1"/>
    <col min="8700" max="8700" width="9.85546875" style="2152" customWidth="1"/>
    <col min="8701" max="8704" width="9.140625" style="2152"/>
    <col min="8705" max="8705" width="14.5703125" style="2152" customWidth="1"/>
    <col min="8706" max="8706" width="27.28515625" style="2152" customWidth="1"/>
    <col min="8707" max="8707" width="30.28515625" style="2152" customWidth="1"/>
    <col min="8708" max="8952" width="9.140625" style="2152"/>
    <col min="8953" max="8953" width="11.42578125" style="2152" customWidth="1"/>
    <col min="8954" max="8954" width="27.28515625" style="2152" customWidth="1"/>
    <col min="8955" max="8955" width="30.28515625" style="2152" customWidth="1"/>
    <col min="8956" max="8956" width="9.85546875" style="2152" customWidth="1"/>
    <col min="8957" max="8960" width="9.140625" style="2152"/>
    <col min="8961" max="8961" width="14.5703125" style="2152" customWidth="1"/>
    <col min="8962" max="8962" width="27.28515625" style="2152" customWidth="1"/>
    <col min="8963" max="8963" width="30.28515625" style="2152" customWidth="1"/>
    <col min="8964" max="9208" width="9.140625" style="2152"/>
    <col min="9209" max="9209" width="11.42578125" style="2152" customWidth="1"/>
    <col min="9210" max="9210" width="27.28515625" style="2152" customWidth="1"/>
    <col min="9211" max="9211" width="30.28515625" style="2152" customWidth="1"/>
    <col min="9212" max="9212" width="9.85546875" style="2152" customWidth="1"/>
    <col min="9213" max="9216" width="9.140625" style="2152"/>
    <col min="9217" max="9217" width="14.5703125" style="2152" customWidth="1"/>
    <col min="9218" max="9218" width="27.28515625" style="2152" customWidth="1"/>
    <col min="9219" max="9219" width="30.28515625" style="2152" customWidth="1"/>
    <col min="9220" max="9464" width="9.140625" style="2152"/>
    <col min="9465" max="9465" width="11.42578125" style="2152" customWidth="1"/>
    <col min="9466" max="9466" width="27.28515625" style="2152" customWidth="1"/>
    <col min="9467" max="9467" width="30.28515625" style="2152" customWidth="1"/>
    <col min="9468" max="9468" width="9.85546875" style="2152" customWidth="1"/>
    <col min="9469" max="9472" width="9.140625" style="2152"/>
    <col min="9473" max="9473" width="14.5703125" style="2152" customWidth="1"/>
    <col min="9474" max="9474" width="27.28515625" style="2152" customWidth="1"/>
    <col min="9475" max="9475" width="30.28515625" style="2152" customWidth="1"/>
    <col min="9476" max="9720" width="9.140625" style="2152"/>
    <col min="9721" max="9721" width="11.42578125" style="2152" customWidth="1"/>
    <col min="9722" max="9722" width="27.28515625" style="2152" customWidth="1"/>
    <col min="9723" max="9723" width="30.28515625" style="2152" customWidth="1"/>
    <col min="9724" max="9724" width="9.85546875" style="2152" customWidth="1"/>
    <col min="9725" max="9728" width="9.140625" style="2152"/>
    <col min="9729" max="9729" width="14.5703125" style="2152" customWidth="1"/>
    <col min="9730" max="9730" width="27.28515625" style="2152" customWidth="1"/>
    <col min="9731" max="9731" width="30.28515625" style="2152" customWidth="1"/>
    <col min="9732" max="9976" width="9.140625" style="2152"/>
    <col min="9977" max="9977" width="11.42578125" style="2152" customWidth="1"/>
    <col min="9978" max="9978" width="27.28515625" style="2152" customWidth="1"/>
    <col min="9979" max="9979" width="30.28515625" style="2152" customWidth="1"/>
    <col min="9980" max="9980" width="9.85546875" style="2152" customWidth="1"/>
    <col min="9981" max="9984" width="9.140625" style="2152"/>
    <col min="9985" max="9985" width="14.5703125" style="2152" customWidth="1"/>
    <col min="9986" max="9986" width="27.28515625" style="2152" customWidth="1"/>
    <col min="9987" max="9987" width="30.28515625" style="2152" customWidth="1"/>
    <col min="9988" max="10232" width="9.140625" style="2152"/>
    <col min="10233" max="10233" width="11.42578125" style="2152" customWidth="1"/>
    <col min="10234" max="10234" width="27.28515625" style="2152" customWidth="1"/>
    <col min="10235" max="10235" width="30.28515625" style="2152" customWidth="1"/>
    <col min="10236" max="10236" width="9.85546875" style="2152" customWidth="1"/>
    <col min="10237" max="10240" width="9.140625" style="2152"/>
    <col min="10241" max="10241" width="14.5703125" style="2152" customWidth="1"/>
    <col min="10242" max="10242" width="27.28515625" style="2152" customWidth="1"/>
    <col min="10243" max="10243" width="30.28515625" style="2152" customWidth="1"/>
    <col min="10244" max="10488" width="9.140625" style="2152"/>
    <col min="10489" max="10489" width="11.42578125" style="2152" customWidth="1"/>
    <col min="10490" max="10490" width="27.28515625" style="2152" customWidth="1"/>
    <col min="10491" max="10491" width="30.28515625" style="2152" customWidth="1"/>
    <col min="10492" max="10492" width="9.85546875" style="2152" customWidth="1"/>
    <col min="10493" max="10496" width="9.140625" style="2152"/>
    <col min="10497" max="10497" width="14.5703125" style="2152" customWidth="1"/>
    <col min="10498" max="10498" width="27.28515625" style="2152" customWidth="1"/>
    <col min="10499" max="10499" width="30.28515625" style="2152" customWidth="1"/>
    <col min="10500" max="10744" width="9.140625" style="2152"/>
    <col min="10745" max="10745" width="11.42578125" style="2152" customWidth="1"/>
    <col min="10746" max="10746" width="27.28515625" style="2152" customWidth="1"/>
    <col min="10747" max="10747" width="30.28515625" style="2152" customWidth="1"/>
    <col min="10748" max="10748" width="9.85546875" style="2152" customWidth="1"/>
    <col min="10749" max="10752" width="9.140625" style="2152"/>
    <col min="10753" max="10753" width="14.5703125" style="2152" customWidth="1"/>
    <col min="10754" max="10754" width="27.28515625" style="2152" customWidth="1"/>
    <col min="10755" max="10755" width="30.28515625" style="2152" customWidth="1"/>
    <col min="10756" max="11000" width="9.140625" style="2152"/>
    <col min="11001" max="11001" width="11.42578125" style="2152" customWidth="1"/>
    <col min="11002" max="11002" width="27.28515625" style="2152" customWidth="1"/>
    <col min="11003" max="11003" width="30.28515625" style="2152" customWidth="1"/>
    <col min="11004" max="11004" width="9.85546875" style="2152" customWidth="1"/>
    <col min="11005" max="11008" width="9.140625" style="2152"/>
    <col min="11009" max="11009" width="14.5703125" style="2152" customWidth="1"/>
    <col min="11010" max="11010" width="27.28515625" style="2152" customWidth="1"/>
    <col min="11011" max="11011" width="30.28515625" style="2152" customWidth="1"/>
    <col min="11012" max="11256" width="9.140625" style="2152"/>
    <col min="11257" max="11257" width="11.42578125" style="2152" customWidth="1"/>
    <col min="11258" max="11258" width="27.28515625" style="2152" customWidth="1"/>
    <col min="11259" max="11259" width="30.28515625" style="2152" customWidth="1"/>
    <col min="11260" max="11260" width="9.85546875" style="2152" customWidth="1"/>
    <col min="11261" max="11264" width="9.140625" style="2152"/>
    <col min="11265" max="11265" width="14.5703125" style="2152" customWidth="1"/>
    <col min="11266" max="11266" width="27.28515625" style="2152" customWidth="1"/>
    <col min="11267" max="11267" width="30.28515625" style="2152" customWidth="1"/>
    <col min="11268" max="11512" width="9.140625" style="2152"/>
    <col min="11513" max="11513" width="11.42578125" style="2152" customWidth="1"/>
    <col min="11514" max="11514" width="27.28515625" style="2152" customWidth="1"/>
    <col min="11515" max="11515" width="30.28515625" style="2152" customWidth="1"/>
    <col min="11516" max="11516" width="9.85546875" style="2152" customWidth="1"/>
    <col min="11517" max="11520" width="9.140625" style="2152"/>
    <col min="11521" max="11521" width="14.5703125" style="2152" customWidth="1"/>
    <col min="11522" max="11522" width="27.28515625" style="2152" customWidth="1"/>
    <col min="11523" max="11523" width="30.28515625" style="2152" customWidth="1"/>
    <col min="11524" max="11768" width="9.140625" style="2152"/>
    <col min="11769" max="11769" width="11.42578125" style="2152" customWidth="1"/>
    <col min="11770" max="11770" width="27.28515625" style="2152" customWidth="1"/>
    <col min="11771" max="11771" width="30.28515625" style="2152" customWidth="1"/>
    <col min="11772" max="11772" width="9.85546875" style="2152" customWidth="1"/>
    <col min="11773" max="11776" width="9.140625" style="2152"/>
    <col min="11777" max="11777" width="14.5703125" style="2152" customWidth="1"/>
    <col min="11778" max="11778" width="27.28515625" style="2152" customWidth="1"/>
    <col min="11779" max="11779" width="30.28515625" style="2152" customWidth="1"/>
    <col min="11780" max="12024" width="9.140625" style="2152"/>
    <col min="12025" max="12025" width="11.42578125" style="2152" customWidth="1"/>
    <col min="12026" max="12026" width="27.28515625" style="2152" customWidth="1"/>
    <col min="12027" max="12027" width="30.28515625" style="2152" customWidth="1"/>
    <col min="12028" max="12028" width="9.85546875" style="2152" customWidth="1"/>
    <col min="12029" max="12032" width="9.140625" style="2152"/>
    <col min="12033" max="12033" width="14.5703125" style="2152" customWidth="1"/>
    <col min="12034" max="12034" width="27.28515625" style="2152" customWidth="1"/>
    <col min="12035" max="12035" width="30.28515625" style="2152" customWidth="1"/>
    <col min="12036" max="12280" width="9.140625" style="2152"/>
    <col min="12281" max="12281" width="11.42578125" style="2152" customWidth="1"/>
    <col min="12282" max="12282" width="27.28515625" style="2152" customWidth="1"/>
    <col min="12283" max="12283" width="30.28515625" style="2152" customWidth="1"/>
    <col min="12284" max="12284" width="9.85546875" style="2152" customWidth="1"/>
    <col min="12285" max="12288" width="9.140625" style="2152"/>
    <col min="12289" max="12289" width="14.5703125" style="2152" customWidth="1"/>
    <col min="12290" max="12290" width="27.28515625" style="2152" customWidth="1"/>
    <col min="12291" max="12291" width="30.28515625" style="2152" customWidth="1"/>
    <col min="12292" max="12536" width="9.140625" style="2152"/>
    <col min="12537" max="12537" width="11.42578125" style="2152" customWidth="1"/>
    <col min="12538" max="12538" width="27.28515625" style="2152" customWidth="1"/>
    <col min="12539" max="12539" width="30.28515625" style="2152" customWidth="1"/>
    <col min="12540" max="12540" width="9.85546875" style="2152" customWidth="1"/>
    <col min="12541" max="12544" width="9.140625" style="2152"/>
    <col min="12545" max="12545" width="14.5703125" style="2152" customWidth="1"/>
    <col min="12546" max="12546" width="27.28515625" style="2152" customWidth="1"/>
    <col min="12547" max="12547" width="30.28515625" style="2152" customWidth="1"/>
    <col min="12548" max="12792" width="9.140625" style="2152"/>
    <col min="12793" max="12793" width="11.42578125" style="2152" customWidth="1"/>
    <col min="12794" max="12794" width="27.28515625" style="2152" customWidth="1"/>
    <col min="12795" max="12795" width="30.28515625" style="2152" customWidth="1"/>
    <col min="12796" max="12796" width="9.85546875" style="2152" customWidth="1"/>
    <col min="12797" max="12800" width="9.140625" style="2152"/>
    <col min="12801" max="12801" width="14.5703125" style="2152" customWidth="1"/>
    <col min="12802" max="12802" width="27.28515625" style="2152" customWidth="1"/>
    <col min="12803" max="12803" width="30.28515625" style="2152" customWidth="1"/>
    <col min="12804" max="13048" width="9.140625" style="2152"/>
    <col min="13049" max="13049" width="11.42578125" style="2152" customWidth="1"/>
    <col min="13050" max="13050" width="27.28515625" style="2152" customWidth="1"/>
    <col min="13051" max="13051" width="30.28515625" style="2152" customWidth="1"/>
    <col min="13052" max="13052" width="9.85546875" style="2152" customWidth="1"/>
    <col min="13053" max="13056" width="9.140625" style="2152"/>
    <col min="13057" max="13057" width="14.5703125" style="2152" customWidth="1"/>
    <col min="13058" max="13058" width="27.28515625" style="2152" customWidth="1"/>
    <col min="13059" max="13059" width="30.28515625" style="2152" customWidth="1"/>
    <col min="13060" max="13304" width="9.140625" style="2152"/>
    <col min="13305" max="13305" width="11.42578125" style="2152" customWidth="1"/>
    <col min="13306" max="13306" width="27.28515625" style="2152" customWidth="1"/>
    <col min="13307" max="13307" width="30.28515625" style="2152" customWidth="1"/>
    <col min="13308" max="13308" width="9.85546875" style="2152" customWidth="1"/>
    <col min="13309" max="13312" width="9.140625" style="2152"/>
    <col min="13313" max="13313" width="14.5703125" style="2152" customWidth="1"/>
    <col min="13314" max="13314" width="27.28515625" style="2152" customWidth="1"/>
    <col min="13315" max="13315" width="30.28515625" style="2152" customWidth="1"/>
    <col min="13316" max="13560" width="9.140625" style="2152"/>
    <col min="13561" max="13561" width="11.42578125" style="2152" customWidth="1"/>
    <col min="13562" max="13562" width="27.28515625" style="2152" customWidth="1"/>
    <col min="13563" max="13563" width="30.28515625" style="2152" customWidth="1"/>
    <col min="13564" max="13564" width="9.85546875" style="2152" customWidth="1"/>
    <col min="13565" max="13568" width="9.140625" style="2152"/>
    <col min="13569" max="13569" width="14.5703125" style="2152" customWidth="1"/>
    <col min="13570" max="13570" width="27.28515625" style="2152" customWidth="1"/>
    <col min="13571" max="13571" width="30.28515625" style="2152" customWidth="1"/>
    <col min="13572" max="13816" width="9.140625" style="2152"/>
    <col min="13817" max="13817" width="11.42578125" style="2152" customWidth="1"/>
    <col min="13818" max="13818" width="27.28515625" style="2152" customWidth="1"/>
    <col min="13819" max="13819" width="30.28515625" style="2152" customWidth="1"/>
    <col min="13820" max="13820" width="9.85546875" style="2152" customWidth="1"/>
    <col min="13821" max="13824" width="9.140625" style="2152"/>
    <col min="13825" max="13825" width="14.5703125" style="2152" customWidth="1"/>
    <col min="13826" max="13826" width="27.28515625" style="2152" customWidth="1"/>
    <col min="13827" max="13827" width="30.28515625" style="2152" customWidth="1"/>
    <col min="13828" max="14072" width="9.140625" style="2152"/>
    <col min="14073" max="14073" width="11.42578125" style="2152" customWidth="1"/>
    <col min="14074" max="14074" width="27.28515625" style="2152" customWidth="1"/>
    <col min="14075" max="14075" width="30.28515625" style="2152" customWidth="1"/>
    <col min="14076" max="14076" width="9.85546875" style="2152" customWidth="1"/>
    <col min="14077" max="14080" width="9.140625" style="2152"/>
    <col min="14081" max="14081" width="14.5703125" style="2152" customWidth="1"/>
    <col min="14082" max="14082" width="27.28515625" style="2152" customWidth="1"/>
    <col min="14083" max="14083" width="30.28515625" style="2152" customWidth="1"/>
    <col min="14084" max="14328" width="9.140625" style="2152"/>
    <col min="14329" max="14329" width="11.42578125" style="2152" customWidth="1"/>
    <col min="14330" max="14330" width="27.28515625" style="2152" customWidth="1"/>
    <col min="14331" max="14331" width="30.28515625" style="2152" customWidth="1"/>
    <col min="14332" max="14332" width="9.85546875" style="2152" customWidth="1"/>
    <col min="14333" max="14336" width="9.140625" style="2152"/>
    <col min="14337" max="14337" width="14.5703125" style="2152" customWidth="1"/>
    <col min="14338" max="14338" width="27.28515625" style="2152" customWidth="1"/>
    <col min="14339" max="14339" width="30.28515625" style="2152" customWidth="1"/>
    <col min="14340" max="14584" width="9.140625" style="2152"/>
    <col min="14585" max="14585" width="11.42578125" style="2152" customWidth="1"/>
    <col min="14586" max="14586" width="27.28515625" style="2152" customWidth="1"/>
    <col min="14587" max="14587" width="30.28515625" style="2152" customWidth="1"/>
    <col min="14588" max="14588" width="9.85546875" style="2152" customWidth="1"/>
    <col min="14589" max="14592" width="9.140625" style="2152"/>
    <col min="14593" max="14593" width="14.5703125" style="2152" customWidth="1"/>
    <col min="14594" max="14594" width="27.28515625" style="2152" customWidth="1"/>
    <col min="14595" max="14595" width="30.28515625" style="2152" customWidth="1"/>
    <col min="14596" max="14840" width="9.140625" style="2152"/>
    <col min="14841" max="14841" width="11.42578125" style="2152" customWidth="1"/>
    <col min="14842" max="14842" width="27.28515625" style="2152" customWidth="1"/>
    <col min="14843" max="14843" width="30.28515625" style="2152" customWidth="1"/>
    <col min="14844" max="14844" width="9.85546875" style="2152" customWidth="1"/>
    <col min="14845" max="14848" width="9.140625" style="2152"/>
    <col min="14849" max="14849" width="14.5703125" style="2152" customWidth="1"/>
    <col min="14850" max="14850" width="27.28515625" style="2152" customWidth="1"/>
    <col min="14851" max="14851" width="30.28515625" style="2152" customWidth="1"/>
    <col min="14852" max="15096" width="9.140625" style="2152"/>
    <col min="15097" max="15097" width="11.42578125" style="2152" customWidth="1"/>
    <col min="15098" max="15098" width="27.28515625" style="2152" customWidth="1"/>
    <col min="15099" max="15099" width="30.28515625" style="2152" customWidth="1"/>
    <col min="15100" max="15100" width="9.85546875" style="2152" customWidth="1"/>
    <col min="15101" max="15104" width="9.140625" style="2152"/>
    <col min="15105" max="15105" width="14.5703125" style="2152" customWidth="1"/>
    <col min="15106" max="15106" width="27.28515625" style="2152" customWidth="1"/>
    <col min="15107" max="15107" width="30.28515625" style="2152" customWidth="1"/>
    <col min="15108" max="15352" width="9.140625" style="2152"/>
    <col min="15353" max="15353" width="11.42578125" style="2152" customWidth="1"/>
    <col min="15354" max="15354" width="27.28515625" style="2152" customWidth="1"/>
    <col min="15355" max="15355" width="30.28515625" style="2152" customWidth="1"/>
    <col min="15356" max="15356" width="9.85546875" style="2152" customWidth="1"/>
    <col min="15357" max="15360" width="9.140625" style="2152"/>
    <col min="15361" max="15361" width="14.5703125" style="2152" customWidth="1"/>
    <col min="15362" max="15362" width="27.28515625" style="2152" customWidth="1"/>
    <col min="15363" max="15363" width="30.28515625" style="2152" customWidth="1"/>
    <col min="15364" max="15608" width="9.140625" style="2152"/>
    <col min="15609" max="15609" width="11.42578125" style="2152" customWidth="1"/>
    <col min="15610" max="15610" width="27.28515625" style="2152" customWidth="1"/>
    <col min="15611" max="15611" width="30.28515625" style="2152" customWidth="1"/>
    <col min="15612" max="15612" width="9.85546875" style="2152" customWidth="1"/>
    <col min="15613" max="15616" width="9.140625" style="2152"/>
    <col min="15617" max="15617" width="14.5703125" style="2152" customWidth="1"/>
    <col min="15618" max="15618" width="27.28515625" style="2152" customWidth="1"/>
    <col min="15619" max="15619" width="30.28515625" style="2152" customWidth="1"/>
    <col min="15620" max="15864" width="9.140625" style="2152"/>
    <col min="15865" max="15865" width="11.42578125" style="2152" customWidth="1"/>
    <col min="15866" max="15866" width="27.28515625" style="2152" customWidth="1"/>
    <col min="15867" max="15867" width="30.28515625" style="2152" customWidth="1"/>
    <col min="15868" max="15868" width="9.85546875" style="2152" customWidth="1"/>
    <col min="15869" max="15872" width="9.140625" style="2152"/>
    <col min="15873" max="15873" width="14.5703125" style="2152" customWidth="1"/>
    <col min="15874" max="15874" width="27.28515625" style="2152" customWidth="1"/>
    <col min="15875" max="15875" width="30.28515625" style="2152" customWidth="1"/>
    <col min="15876" max="16120" width="9.140625" style="2152"/>
    <col min="16121" max="16121" width="11.42578125" style="2152" customWidth="1"/>
    <col min="16122" max="16122" width="27.28515625" style="2152" customWidth="1"/>
    <col min="16123" max="16123" width="30.28515625" style="2152" customWidth="1"/>
    <col min="16124" max="16124" width="9.85546875" style="2152" customWidth="1"/>
    <col min="16125" max="16128" width="9.140625" style="2152"/>
    <col min="16129" max="16129" width="14.5703125" style="2152" customWidth="1"/>
    <col min="16130" max="16130" width="27.28515625" style="2152" customWidth="1"/>
    <col min="16131" max="16131" width="30.28515625" style="2152" customWidth="1"/>
    <col min="16132" max="16376" width="9.140625" style="2152"/>
    <col min="16377" max="16377" width="11.42578125" style="2152" customWidth="1"/>
    <col min="16378" max="16378" width="27.28515625" style="2152" customWidth="1"/>
    <col min="16379" max="16379" width="30.28515625" style="2152" customWidth="1"/>
    <col min="16380" max="16380" width="9.85546875" style="2152" customWidth="1"/>
    <col min="16381" max="16384" width="9.140625" style="2152"/>
  </cols>
  <sheetData>
    <row r="1" spans="1:3" ht="25.5">
      <c r="A1" s="2059" t="s">
        <v>313</v>
      </c>
    </row>
    <row r="2" spans="1:3" s="2833" customFormat="1" ht="18.75" thickBot="1">
      <c r="A2" s="3291" t="s">
        <v>2448</v>
      </c>
    </row>
    <row r="3" spans="1:3" ht="26.25" customHeight="1" thickBot="1">
      <c r="A3" s="3292" t="s">
        <v>2449</v>
      </c>
      <c r="B3" s="3293" t="s">
        <v>2450</v>
      </c>
      <c r="C3" s="3294" t="s">
        <v>2451</v>
      </c>
    </row>
    <row r="4" spans="1:3" ht="26.25" customHeight="1">
      <c r="A4" s="3295" t="s">
        <v>2452</v>
      </c>
      <c r="B4" s="3296">
        <v>28588.729578462662</v>
      </c>
      <c r="C4" s="3297">
        <v>0</v>
      </c>
    </row>
    <row r="5" spans="1:3" ht="26.25" customHeight="1">
      <c r="A5" s="3295" t="s">
        <v>1</v>
      </c>
      <c r="B5" s="3296">
        <v>29766.025877490705</v>
      </c>
      <c r="C5" s="3297">
        <v>0</v>
      </c>
    </row>
    <row r="6" spans="1:3" ht="26.25" customHeight="1">
      <c r="A6" s="3295" t="s">
        <v>2</v>
      </c>
      <c r="B6" s="3296">
        <v>30382.912550741614</v>
      </c>
      <c r="C6" s="3297">
        <v>0</v>
      </c>
    </row>
    <row r="7" spans="1:3" ht="26.25" customHeight="1" thickBot="1">
      <c r="A7" s="3295" t="s">
        <v>3</v>
      </c>
      <c r="B7" s="3296">
        <v>28145.24216265334</v>
      </c>
      <c r="C7" s="3297">
        <v>0</v>
      </c>
    </row>
    <row r="8" spans="1:3" ht="26.25" customHeight="1" thickBot="1">
      <c r="A8" s="3292">
        <v>2000</v>
      </c>
      <c r="B8" s="3298">
        <v>28145.24216265334</v>
      </c>
      <c r="C8" s="3299">
        <f>SUM(C4:C7)</f>
        <v>0</v>
      </c>
    </row>
    <row r="9" spans="1:3" ht="26.25" customHeight="1">
      <c r="A9" s="3295" t="s">
        <v>2453</v>
      </c>
      <c r="B9" s="3296">
        <v>27999.311463698734</v>
      </c>
      <c r="C9" s="3297">
        <v>0</v>
      </c>
    </row>
    <row r="10" spans="1:3" ht="26.25" customHeight="1">
      <c r="A10" s="3295" t="s">
        <v>1</v>
      </c>
      <c r="B10" s="3296">
        <v>27594.402302040628</v>
      </c>
      <c r="C10" s="3297">
        <v>0</v>
      </c>
    </row>
    <row r="11" spans="1:3" ht="26.25" customHeight="1">
      <c r="A11" s="3295" t="s">
        <v>2</v>
      </c>
      <c r="B11" s="3296">
        <v>27820.381117485394</v>
      </c>
      <c r="C11" s="3297">
        <v>0</v>
      </c>
    </row>
    <row r="12" spans="1:3" ht="26.25" customHeight="1" thickBot="1">
      <c r="A12" s="3295" t="s">
        <v>3</v>
      </c>
      <c r="B12" s="3296">
        <v>27997.276333186426</v>
      </c>
      <c r="C12" s="3297">
        <v>0</v>
      </c>
    </row>
    <row r="13" spans="1:3" ht="26.25" customHeight="1" thickBot="1">
      <c r="A13" s="3292">
        <v>2001</v>
      </c>
      <c r="B13" s="3298">
        <v>27997.276333186426</v>
      </c>
      <c r="C13" s="3299">
        <f>SUM(C9:C12)</f>
        <v>0</v>
      </c>
    </row>
    <row r="14" spans="1:3" ht="26.25" customHeight="1">
      <c r="A14" s="3295" t="s">
        <v>2454</v>
      </c>
      <c r="B14" s="3296">
        <v>28628.184212474247</v>
      </c>
      <c r="C14" s="3297">
        <v>2.0079672695952198</v>
      </c>
    </row>
    <row r="15" spans="1:3" ht="26.25" customHeight="1">
      <c r="A15" s="3295" t="s">
        <v>1</v>
      </c>
      <c r="B15" s="3296">
        <v>29370.728289996499</v>
      </c>
      <c r="C15" s="3297">
        <v>35.819166666666746</v>
      </c>
    </row>
    <row r="16" spans="1:3" ht="26.25" customHeight="1">
      <c r="A16" s="3295" t="s">
        <v>2</v>
      </c>
      <c r="B16" s="3296">
        <v>29684.863929611987</v>
      </c>
      <c r="C16" s="3297">
        <v>82.138789682539667</v>
      </c>
    </row>
    <row r="17" spans="1:3" ht="26.25" customHeight="1" thickBot="1">
      <c r="A17" s="3295" t="s">
        <v>3</v>
      </c>
      <c r="B17" s="3296">
        <v>30991.999999999996</v>
      </c>
      <c r="C17" s="3297">
        <v>144.89115445232468</v>
      </c>
    </row>
    <row r="18" spans="1:3" ht="26.25" customHeight="1" thickBot="1">
      <c r="A18" s="3292">
        <v>2002</v>
      </c>
      <c r="B18" s="3298">
        <v>30991.999999999996</v>
      </c>
      <c r="C18" s="3299">
        <f>SUM(C14:C17)</f>
        <v>264.85707807112635</v>
      </c>
    </row>
    <row r="19" spans="1:3" ht="26.25" customHeight="1">
      <c r="A19" s="3295" t="s">
        <v>2455</v>
      </c>
      <c r="B19" s="3296">
        <v>32019.358499779748</v>
      </c>
      <c r="C19" s="3297">
        <v>311.56222979877379</v>
      </c>
    </row>
    <row r="20" spans="1:3" ht="26.25" customHeight="1">
      <c r="A20" s="3295" t="s">
        <v>1</v>
      </c>
      <c r="B20" s="3296">
        <v>32737.860521708724</v>
      </c>
      <c r="C20" s="3297">
        <v>368.63159103345845</v>
      </c>
    </row>
    <row r="21" spans="1:3" ht="26.25" customHeight="1">
      <c r="A21" s="3295" t="s">
        <v>2</v>
      </c>
      <c r="B21" s="3296">
        <v>33585.551679366545</v>
      </c>
      <c r="C21" s="3297">
        <v>406.42687071517605</v>
      </c>
    </row>
    <row r="22" spans="1:3" ht="26.25" customHeight="1" thickBot="1">
      <c r="A22" s="3295" t="s">
        <v>3</v>
      </c>
      <c r="B22" s="3296">
        <v>32688.535036496349</v>
      </c>
      <c r="C22" s="3297">
        <v>399.10764142335762</v>
      </c>
    </row>
    <row r="23" spans="1:3" ht="26.25" customHeight="1" thickBot="1">
      <c r="A23" s="3292">
        <v>2003</v>
      </c>
      <c r="B23" s="3298">
        <v>32688.535036496349</v>
      </c>
      <c r="C23" s="3299">
        <f>SUM(C19:C22)</f>
        <v>1485.7283329707657</v>
      </c>
    </row>
    <row r="24" spans="1:3" ht="26.25" customHeight="1">
      <c r="A24" s="3295" t="s">
        <v>2456</v>
      </c>
      <c r="B24" s="3296">
        <v>34890.257850733295</v>
      </c>
      <c r="C24" s="3297">
        <v>362.1706128459237</v>
      </c>
    </row>
    <row r="25" spans="1:3" ht="26.25" customHeight="1">
      <c r="A25" s="3295" t="s">
        <v>1</v>
      </c>
      <c r="B25" s="3296">
        <v>36532.002227226068</v>
      </c>
      <c r="C25" s="3297">
        <v>364.78494585687383</v>
      </c>
    </row>
    <row r="26" spans="1:3" ht="26.25" customHeight="1">
      <c r="A26" s="3295" t="s">
        <v>2</v>
      </c>
      <c r="B26" s="3296">
        <v>37267.684156343421</v>
      </c>
      <c r="C26" s="3297">
        <v>364.47049983066148</v>
      </c>
    </row>
    <row r="27" spans="1:3" ht="26.25" customHeight="1" thickBot="1">
      <c r="A27" s="3295" t="s">
        <v>3</v>
      </c>
      <c r="B27" s="3296">
        <v>36810.459917199849</v>
      </c>
      <c r="C27" s="3297">
        <v>364.53287307113288</v>
      </c>
    </row>
    <row r="28" spans="1:3" ht="26.25" customHeight="1" thickBot="1">
      <c r="A28" s="3292">
        <v>2004</v>
      </c>
      <c r="B28" s="3298">
        <v>36810.459917199849</v>
      </c>
      <c r="C28" s="3299">
        <f>SUM(C24:C27)</f>
        <v>1455.958931604592</v>
      </c>
    </row>
    <row r="29" spans="1:3" ht="26.25" customHeight="1">
      <c r="A29" s="3295" t="s">
        <v>2457</v>
      </c>
      <c r="B29" s="3296">
        <v>34471.947858247557</v>
      </c>
      <c r="C29" s="3297">
        <v>386.62002648464545</v>
      </c>
    </row>
    <row r="30" spans="1:3" ht="26.25" customHeight="1">
      <c r="A30" s="3295" t="s">
        <v>1</v>
      </c>
      <c r="B30" s="3296">
        <v>30679.572991749304</v>
      </c>
      <c r="C30" s="3297">
        <v>377.73825567283808</v>
      </c>
    </row>
    <row r="31" spans="1:3" ht="26.25" customHeight="1">
      <c r="A31" s="3295" t="s">
        <v>2</v>
      </c>
      <c r="B31" s="3296">
        <v>26494.09075423799</v>
      </c>
      <c r="C31" s="3297">
        <v>369.4021054536679</v>
      </c>
    </row>
    <row r="32" spans="1:3" ht="26.25" customHeight="1" thickBot="1">
      <c r="A32" s="3295" t="s">
        <v>3</v>
      </c>
      <c r="B32" s="3296">
        <v>20892.032558139537</v>
      </c>
      <c r="C32" s="3297">
        <v>343.47913638565893</v>
      </c>
    </row>
    <row r="33" spans="1:7" ht="26.25" customHeight="1" thickBot="1">
      <c r="A33" s="3292">
        <v>2005</v>
      </c>
      <c r="B33" s="3298">
        <v>20892.032558139537</v>
      </c>
      <c r="C33" s="3299">
        <f>SUM(C29:C32)</f>
        <v>1477.2395239968102</v>
      </c>
    </row>
    <row r="34" spans="1:7" ht="26.25" customHeight="1">
      <c r="A34" s="3295" t="s">
        <v>2458</v>
      </c>
      <c r="B34" s="3296">
        <v>15772.682900964206</v>
      </c>
      <c r="C34" s="3297">
        <v>267.01793738328661</v>
      </c>
    </row>
    <row r="35" spans="1:7" ht="26.25" customHeight="1">
      <c r="A35" s="3295" t="s">
        <v>1</v>
      </c>
      <c r="B35" s="3296">
        <v>10793.419491020555</v>
      </c>
      <c r="C35" s="3297">
        <v>237.85837501946432</v>
      </c>
    </row>
    <row r="36" spans="1:7" ht="26.25" customHeight="1">
      <c r="A36" s="3295" t="s">
        <v>2</v>
      </c>
      <c r="B36" s="3296">
        <v>6540.8004031192249</v>
      </c>
      <c r="C36" s="3297">
        <v>216.12471495673188</v>
      </c>
    </row>
    <row r="37" spans="1:7" ht="26.25" customHeight="1" thickBot="1">
      <c r="A37" s="3295" t="s">
        <v>3</v>
      </c>
      <c r="B37" s="3296">
        <v>3519.620332111951</v>
      </c>
      <c r="C37" s="3297">
        <v>201.39165675917985</v>
      </c>
    </row>
    <row r="38" spans="1:7" ht="26.25" customHeight="1" thickBot="1">
      <c r="A38" s="3292">
        <v>2006</v>
      </c>
      <c r="B38" s="3298">
        <v>3519.620332111951</v>
      </c>
      <c r="C38" s="3299">
        <f>SUM(C34:C37)</f>
        <v>922.3926841186626</v>
      </c>
    </row>
    <row r="39" spans="1:7" ht="26.25" customHeight="1">
      <c r="A39" s="3295" t="s">
        <v>2459</v>
      </c>
      <c r="B39" s="3300">
        <v>3287.73</v>
      </c>
      <c r="C39" s="3301">
        <v>674.78999999999985</v>
      </c>
    </row>
    <row r="40" spans="1:7" ht="26.25" customHeight="1">
      <c r="A40" s="3295" t="s">
        <v>1</v>
      </c>
      <c r="B40" s="3296">
        <v>3348.22</v>
      </c>
      <c r="C40" s="3297">
        <v>106.58041858455736</v>
      </c>
    </row>
    <row r="41" spans="1:7" ht="26.25" customHeight="1">
      <c r="A41" s="3295" t="s">
        <v>2</v>
      </c>
      <c r="B41" s="3296">
        <v>3397.48</v>
      </c>
      <c r="C41" s="3297">
        <v>129.52412352753899</v>
      </c>
    </row>
    <row r="42" spans="1:7" ht="26.25" customHeight="1" thickBot="1">
      <c r="A42" s="3302" t="s">
        <v>3</v>
      </c>
      <c r="B42" s="3303">
        <v>3654.21</v>
      </c>
      <c r="C42" s="3304">
        <v>111.14811562261592</v>
      </c>
      <c r="F42" s="3305"/>
    </row>
    <row r="43" spans="1:7" s="2357" customFormat="1" ht="26.25" customHeight="1" thickBot="1">
      <c r="A43" s="3292">
        <v>2007</v>
      </c>
      <c r="B43" s="3306">
        <v>3654.21</v>
      </c>
      <c r="C43" s="3307">
        <f>SUM(C39:C42)</f>
        <v>1022.0426577347122</v>
      </c>
      <c r="D43" s="2152"/>
      <c r="E43" s="2152"/>
    </row>
    <row r="44" spans="1:7" ht="26.25" customHeight="1">
      <c r="A44" s="3295" t="s">
        <v>2460</v>
      </c>
      <c r="B44" s="3300">
        <v>3755.1</v>
      </c>
      <c r="C44" s="3301">
        <v>109.97</v>
      </c>
      <c r="G44" s="3305"/>
    </row>
    <row r="45" spans="1:7" ht="26.25" customHeight="1">
      <c r="A45" s="3295" t="s">
        <v>1</v>
      </c>
      <c r="B45" s="3296">
        <v>3741.6</v>
      </c>
      <c r="C45" s="3297">
        <v>118.43</v>
      </c>
    </row>
    <row r="46" spans="1:7" ht="26.25" customHeight="1">
      <c r="A46" s="3295" t="s">
        <v>2</v>
      </c>
      <c r="B46" s="3296">
        <v>3682.8</v>
      </c>
      <c r="C46" s="3297">
        <v>130.91999999999999</v>
      </c>
    </row>
    <row r="47" spans="1:7" ht="26.25" customHeight="1" thickBot="1">
      <c r="A47" s="3302" t="s">
        <v>3</v>
      </c>
      <c r="B47" s="3303">
        <v>3720.36</v>
      </c>
      <c r="C47" s="3304">
        <v>101.41</v>
      </c>
    </row>
    <row r="48" spans="1:7" ht="26.25" customHeight="1" thickBot="1">
      <c r="A48" s="3295">
        <v>2008</v>
      </c>
      <c r="B48" s="3306">
        <v>3720.36</v>
      </c>
      <c r="C48" s="3307">
        <v>460.73</v>
      </c>
    </row>
    <row r="49" spans="1:114" ht="26.25" customHeight="1">
      <c r="A49" s="3308" t="s">
        <v>2461</v>
      </c>
      <c r="B49" s="3300">
        <v>3627.5</v>
      </c>
      <c r="C49" s="3301">
        <v>93.05</v>
      </c>
    </row>
    <row r="50" spans="1:114" ht="26.25" customHeight="1">
      <c r="A50" s="3295" t="s">
        <v>1</v>
      </c>
      <c r="B50" s="3296">
        <v>3719.24</v>
      </c>
      <c r="C50" s="3297">
        <v>91.15</v>
      </c>
      <c r="D50" s="2357"/>
      <c r="E50" s="2357"/>
    </row>
    <row r="51" spans="1:114" ht="26.25" customHeight="1">
      <c r="A51" s="3295" t="s">
        <v>2</v>
      </c>
      <c r="B51" s="3296">
        <v>3863.93</v>
      </c>
      <c r="C51" s="3297">
        <v>143.22999999999999</v>
      </c>
      <c r="D51" s="3305"/>
    </row>
    <row r="52" spans="1:114" ht="26.25" customHeight="1" thickBot="1">
      <c r="A52" s="3302" t="s">
        <v>3</v>
      </c>
      <c r="B52" s="3303">
        <v>3947.3</v>
      </c>
      <c r="C52" s="3304">
        <v>100.61000000000007</v>
      </c>
    </row>
    <row r="53" spans="1:114" ht="26.25" customHeight="1" thickBot="1">
      <c r="A53" s="3292">
        <v>2009</v>
      </c>
      <c r="B53" s="3306">
        <v>3947.3</v>
      </c>
      <c r="C53" s="3307">
        <v>428.04</v>
      </c>
    </row>
    <row r="54" spans="1:114" ht="26.25" customHeight="1">
      <c r="A54" s="3295" t="s">
        <v>2462</v>
      </c>
      <c r="B54" s="3300">
        <v>4306.18</v>
      </c>
      <c r="C54" s="3301">
        <v>64.73</v>
      </c>
    </row>
    <row r="55" spans="1:114" ht="26.25" customHeight="1">
      <c r="A55" s="3295" t="s">
        <v>1</v>
      </c>
      <c r="B55" s="3296">
        <v>4269.71</v>
      </c>
      <c r="C55" s="3297">
        <v>112.87075999999999</v>
      </c>
    </row>
    <row r="56" spans="1:114" ht="26.25" customHeight="1">
      <c r="A56" s="3295" t="s">
        <v>2</v>
      </c>
      <c r="B56" s="3296">
        <v>4534.1899999999996</v>
      </c>
      <c r="C56" s="3297">
        <v>91.524360000000001</v>
      </c>
      <c r="DJ56" s="2152">
        <v>3543.2191303599998</v>
      </c>
    </row>
    <row r="57" spans="1:114" ht="26.25" customHeight="1" thickBot="1">
      <c r="A57" s="3302" t="s">
        <v>3</v>
      </c>
      <c r="B57" s="3303">
        <v>4578.7700000000004</v>
      </c>
      <c r="C57" s="3304">
        <v>85.288449999999997</v>
      </c>
    </row>
    <row r="58" spans="1:114" ht="26.25" customHeight="1" thickBot="1">
      <c r="A58" s="3292">
        <v>2010</v>
      </c>
      <c r="B58" s="3306">
        <v>4578.7700000000004</v>
      </c>
      <c r="C58" s="3307">
        <v>354.41356999999999</v>
      </c>
    </row>
    <row r="59" spans="1:114" ht="26.25" customHeight="1">
      <c r="A59" s="3295" t="s">
        <v>2463</v>
      </c>
      <c r="B59" s="3300">
        <v>5227.05</v>
      </c>
      <c r="C59" s="3301">
        <v>88.99</v>
      </c>
    </row>
    <row r="60" spans="1:114" ht="26.25" customHeight="1">
      <c r="A60" s="3295" t="s">
        <v>1</v>
      </c>
      <c r="B60" s="3296">
        <v>5398.04</v>
      </c>
      <c r="C60" s="3297">
        <v>87.48</v>
      </c>
    </row>
    <row r="61" spans="1:114" ht="26.25" customHeight="1">
      <c r="A61" s="3295" t="s">
        <v>2</v>
      </c>
      <c r="B61" s="3296">
        <v>5633.71</v>
      </c>
      <c r="C61" s="3297">
        <v>103.79</v>
      </c>
    </row>
    <row r="62" spans="1:114" ht="26.25" customHeight="1" thickBot="1">
      <c r="A62" s="3302" t="s">
        <v>3</v>
      </c>
      <c r="B62" s="3303">
        <v>5666.58</v>
      </c>
      <c r="C62" s="3304">
        <v>71.350000000000023</v>
      </c>
    </row>
    <row r="63" spans="1:114" ht="26.25" customHeight="1" thickBot="1">
      <c r="A63" s="3302">
        <v>2011</v>
      </c>
      <c r="B63" s="3306">
        <v>5666.58</v>
      </c>
      <c r="C63" s="3307">
        <v>351.61</v>
      </c>
    </row>
    <row r="64" spans="1:114" ht="26.25" customHeight="1">
      <c r="A64" s="3295" t="s">
        <v>2464</v>
      </c>
      <c r="B64" s="3300">
        <v>5912.4</v>
      </c>
      <c r="C64" s="3301">
        <v>94.902850000000001</v>
      </c>
    </row>
    <row r="65" spans="1:3" ht="26.25" customHeight="1">
      <c r="A65" s="3295" t="s">
        <v>1</v>
      </c>
      <c r="B65" s="3296">
        <v>6035.66</v>
      </c>
      <c r="C65" s="3297">
        <v>57.26023</v>
      </c>
    </row>
    <row r="66" spans="1:3" ht="26.25" customHeight="1">
      <c r="A66" s="3295" t="s">
        <v>2</v>
      </c>
      <c r="B66" s="3296">
        <v>6296.17</v>
      </c>
      <c r="C66" s="3297">
        <v>85.78</v>
      </c>
    </row>
    <row r="67" spans="1:3" ht="26.25" customHeight="1" thickBot="1">
      <c r="A67" s="3302" t="s">
        <v>3</v>
      </c>
      <c r="B67" s="3303">
        <v>6527.07</v>
      </c>
      <c r="C67" s="3309">
        <v>55.06</v>
      </c>
    </row>
    <row r="68" spans="1:3" ht="26.25" customHeight="1" thickBot="1">
      <c r="A68" s="3302">
        <v>2012</v>
      </c>
      <c r="B68" s="3298">
        <v>6527.07</v>
      </c>
      <c r="C68" s="3310">
        <v>293.00308000000001</v>
      </c>
    </row>
    <row r="69" spans="1:3" ht="26.25" customHeight="1">
      <c r="A69" s="3295" t="s">
        <v>2465</v>
      </c>
      <c r="B69" s="3300">
        <v>6670.72</v>
      </c>
      <c r="C69" s="3311">
        <v>94.23</v>
      </c>
    </row>
    <row r="70" spans="1:3" ht="26.25" customHeight="1">
      <c r="A70" s="3295" t="s">
        <v>2466</v>
      </c>
      <c r="B70" s="3296">
        <v>6920.1</v>
      </c>
      <c r="C70" s="3312">
        <v>55.85</v>
      </c>
    </row>
    <row r="71" spans="1:3" ht="26.25" customHeight="1">
      <c r="A71" s="3295" t="s">
        <v>2</v>
      </c>
      <c r="B71" s="3296">
        <v>8264.34</v>
      </c>
      <c r="C71" s="3312">
        <v>95.67</v>
      </c>
    </row>
    <row r="72" spans="1:3" ht="26.25" customHeight="1" thickBot="1">
      <c r="A72" s="3302" t="s">
        <v>3</v>
      </c>
      <c r="B72" s="3303">
        <v>8821.9</v>
      </c>
      <c r="C72" s="3309">
        <v>51.584967650000003</v>
      </c>
    </row>
    <row r="73" spans="1:3" ht="26.25" customHeight="1" thickBot="1">
      <c r="A73" s="3313">
        <v>2013</v>
      </c>
      <c r="B73" s="3298">
        <v>8821.9</v>
      </c>
      <c r="C73" s="3310">
        <v>297.32929999999999</v>
      </c>
    </row>
    <row r="74" spans="1:3" ht="26.25" customHeight="1">
      <c r="A74" s="3308" t="s">
        <v>1317</v>
      </c>
      <c r="B74" s="3300">
        <v>9166.02</v>
      </c>
      <c r="C74" s="3311">
        <v>119.47939</v>
      </c>
    </row>
    <row r="75" spans="1:3" ht="26.25" customHeight="1">
      <c r="A75" s="3295" t="s">
        <v>2466</v>
      </c>
      <c r="B75" s="3296">
        <v>9377.11</v>
      </c>
      <c r="C75" s="3312">
        <v>58.7029</v>
      </c>
    </row>
    <row r="76" spans="1:3" ht="26.25" customHeight="1">
      <c r="A76" s="3295" t="s">
        <v>2</v>
      </c>
      <c r="B76" s="3296">
        <v>9518.9500000000007</v>
      </c>
      <c r="C76" s="3312">
        <v>106.16</v>
      </c>
    </row>
    <row r="77" spans="1:3" ht="26.25" customHeight="1" thickBot="1">
      <c r="A77" s="3302" t="s">
        <v>3</v>
      </c>
      <c r="B77" s="3303">
        <v>9711.4500000000007</v>
      </c>
      <c r="C77" s="3309">
        <v>62.38</v>
      </c>
    </row>
    <row r="78" spans="1:3" ht="26.25" customHeight="1" thickBot="1">
      <c r="A78" s="3313">
        <v>2014</v>
      </c>
      <c r="B78" s="3298">
        <v>9711.4500000000007</v>
      </c>
      <c r="C78" s="3310">
        <v>346.72</v>
      </c>
    </row>
    <row r="79" spans="1:3" ht="26.25" customHeight="1">
      <c r="A79" s="3295" t="s">
        <v>2467</v>
      </c>
      <c r="B79" s="3296">
        <v>9464.11</v>
      </c>
      <c r="C79" s="3312">
        <v>109.31554</v>
      </c>
    </row>
    <row r="80" spans="1:3" ht="26.25" customHeight="1">
      <c r="A80" s="3295" t="s">
        <v>2466</v>
      </c>
      <c r="B80" s="3296">
        <v>10316.82</v>
      </c>
      <c r="C80" s="3312">
        <v>49.99485</v>
      </c>
    </row>
    <row r="81" spans="1:6" ht="26.25" customHeight="1">
      <c r="A81" s="3295" t="s">
        <v>2468</v>
      </c>
      <c r="B81" s="3296">
        <v>10617.35</v>
      </c>
      <c r="C81" s="3312">
        <v>110.26238000000001</v>
      </c>
    </row>
    <row r="82" spans="1:6" ht="26.25" customHeight="1" thickBot="1">
      <c r="A82" s="3295" t="s">
        <v>2469</v>
      </c>
      <c r="B82" s="3296">
        <v>10718.43</v>
      </c>
      <c r="C82" s="3312">
        <v>331.05984999999998</v>
      </c>
    </row>
    <row r="83" spans="1:6" ht="26.25" customHeight="1" thickBot="1">
      <c r="A83" s="3313">
        <v>2015</v>
      </c>
      <c r="B83" s="3298">
        <v>10718.43</v>
      </c>
      <c r="C83" s="3310">
        <v>600.63261999999997</v>
      </c>
    </row>
    <row r="84" spans="1:6" ht="26.25" customHeight="1">
      <c r="A84" s="3295" t="s">
        <v>2470</v>
      </c>
      <c r="B84" s="3296">
        <v>11194.65</v>
      </c>
      <c r="C84" s="3312">
        <v>117.66077</v>
      </c>
    </row>
    <row r="85" spans="1:6" ht="26.25" customHeight="1">
      <c r="A85" s="3295" t="s">
        <v>2466</v>
      </c>
      <c r="B85" s="3296">
        <v>11261.89</v>
      </c>
      <c r="C85" s="3312">
        <v>47.998429999999999</v>
      </c>
    </row>
    <row r="86" spans="1:6" ht="26.25" customHeight="1">
      <c r="A86" s="3295" t="s">
        <v>2468</v>
      </c>
      <c r="B86" s="3296">
        <v>11582.59</v>
      </c>
      <c r="C86" s="3314">
        <v>127.62</v>
      </c>
    </row>
    <row r="87" spans="1:6" ht="26.25" customHeight="1" thickBot="1">
      <c r="A87" s="3295" t="s">
        <v>2469</v>
      </c>
      <c r="B87" s="3296">
        <v>11406.28</v>
      </c>
      <c r="C87" s="3315">
        <v>59.81</v>
      </c>
    </row>
    <row r="88" spans="1:6" ht="26.25" customHeight="1" thickBot="1">
      <c r="A88" s="3313">
        <v>2016</v>
      </c>
      <c r="B88" s="3298">
        <v>11406.28</v>
      </c>
      <c r="C88" s="3310">
        <v>353.08920000000001</v>
      </c>
    </row>
    <row r="89" spans="1:6" ht="26.25" customHeight="1">
      <c r="A89" s="3295" t="s">
        <v>2471</v>
      </c>
      <c r="B89" s="3296">
        <v>13807.59</v>
      </c>
      <c r="C89" s="3312">
        <v>127.92</v>
      </c>
      <c r="F89" s="3305"/>
    </row>
    <row r="90" spans="1:6" ht="20.25" customHeight="1">
      <c r="A90" s="3295" t="s">
        <v>2466</v>
      </c>
      <c r="B90" s="3296">
        <v>15047</v>
      </c>
      <c r="C90" s="3312">
        <v>58.24</v>
      </c>
    </row>
    <row r="91" spans="1:6" ht="22.5" customHeight="1">
      <c r="A91" s="3295" t="s">
        <v>2468</v>
      </c>
      <c r="B91" s="3296">
        <v>15352.13</v>
      </c>
      <c r="C91" s="3314">
        <v>197.29</v>
      </c>
    </row>
    <row r="92" spans="1:6" ht="26.25" customHeight="1" thickBot="1">
      <c r="A92" s="3295" t="s">
        <v>2469</v>
      </c>
      <c r="B92" s="3296">
        <v>18913.439999999999</v>
      </c>
      <c r="C92" s="3315">
        <v>80.599999999999994</v>
      </c>
    </row>
    <row r="93" spans="1:6" ht="25.5" customHeight="1" thickBot="1">
      <c r="A93" s="3313">
        <v>2017</v>
      </c>
      <c r="B93" s="3298">
        <v>18913.439999999999</v>
      </c>
      <c r="C93" s="3310">
        <v>464.05</v>
      </c>
    </row>
    <row r="94" spans="1:6" ht="26.25" customHeight="1">
      <c r="A94" s="3295" t="s">
        <v>2472</v>
      </c>
      <c r="B94" s="3300">
        <v>22071.91</v>
      </c>
      <c r="C94" s="3311">
        <v>225.25</v>
      </c>
    </row>
    <row r="95" spans="1:6" ht="29.25" customHeight="1">
      <c r="A95" s="3295" t="s">
        <v>2466</v>
      </c>
      <c r="B95" s="3296">
        <v>22083.439999999999</v>
      </c>
      <c r="C95" s="3312">
        <v>202.37362999999999</v>
      </c>
    </row>
    <row r="96" spans="1:6" ht="29.25" customHeight="1">
      <c r="A96" s="3295" t="s">
        <v>2468</v>
      </c>
      <c r="B96" s="3296">
        <v>21591.68</v>
      </c>
      <c r="C96" s="3312">
        <v>849.97</v>
      </c>
    </row>
    <row r="97" spans="1:3" ht="29.25" customHeight="1" thickBot="1">
      <c r="A97" s="3302" t="s">
        <v>2469</v>
      </c>
      <c r="B97" s="3303">
        <v>25274.36</v>
      </c>
      <c r="C97" s="3309">
        <v>194.44</v>
      </c>
    </row>
    <row r="98" spans="1:3" ht="29.25" customHeight="1" thickBot="1">
      <c r="A98" s="3313">
        <v>2018</v>
      </c>
      <c r="B98" s="3298">
        <v>25274.36</v>
      </c>
      <c r="C98" s="3310">
        <v>1472.0336299999999</v>
      </c>
    </row>
    <row r="99" spans="1:3" ht="26.25" customHeight="1">
      <c r="A99" s="3308" t="s">
        <v>2473</v>
      </c>
      <c r="B99" s="3300">
        <v>25609.63</v>
      </c>
      <c r="C99" s="3311">
        <v>357.25689999999997</v>
      </c>
    </row>
    <row r="100" spans="1:3" ht="29.25" customHeight="1" thickBot="1">
      <c r="A100" s="3302" t="s">
        <v>1</v>
      </c>
      <c r="B100" s="3303">
        <v>27162.639999999999</v>
      </c>
      <c r="C100" s="3309">
        <v>252.29992999999999</v>
      </c>
    </row>
    <row r="101" spans="1:3">
      <c r="A101" s="2461"/>
      <c r="C101" s="3316"/>
    </row>
    <row r="102" spans="1:3">
      <c r="A102" s="2461" t="s">
        <v>2474</v>
      </c>
      <c r="C102" s="3317"/>
    </row>
    <row r="103" spans="1:3">
      <c r="C103" s="2555"/>
    </row>
  </sheetData>
  <hyperlinks>
    <hyperlink ref="A1" location="Menu!A1" display="Return to Menu"/>
  </hyperlinks>
  <pageMargins left="0.70866141732283505" right="0.70866141732283505" top="0.49803149600000002" bottom="0.24803149599999999" header="0.31496062992126" footer="0.31496062992126"/>
  <pageSetup paperSize="9" scale="30"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7"/>
  <sheetViews>
    <sheetView view="pageBreakPreview" topLeftCell="A70" zoomScaleNormal="100" zoomScaleSheetLayoutView="100" workbookViewId="0">
      <selection activeCell="H51" sqref="H51"/>
    </sheetView>
  </sheetViews>
  <sheetFormatPr defaultRowHeight="12.75"/>
  <cols>
    <col min="1" max="1" width="15.140625" style="2647" customWidth="1"/>
    <col min="2" max="18" width="9.140625" style="2647"/>
    <col min="19" max="19" width="10.28515625" style="2647" customWidth="1"/>
    <col min="20" max="157" width="9.140625" style="2647"/>
    <col min="158" max="158" width="13.7109375" style="2647" customWidth="1"/>
    <col min="159" max="175" width="9.140625" style="2647"/>
    <col min="176" max="176" width="10.28515625" style="2647" customWidth="1"/>
    <col min="177" max="256" width="9.140625" style="2647"/>
    <col min="257" max="257" width="15.140625" style="2647" customWidth="1"/>
    <col min="258" max="274" width="9.140625" style="2647"/>
    <col min="275" max="275" width="10.28515625" style="2647" customWidth="1"/>
    <col min="276" max="413" width="9.140625" style="2647"/>
    <col min="414" max="414" width="13.7109375" style="2647" customWidth="1"/>
    <col min="415" max="431" width="9.140625" style="2647"/>
    <col min="432" max="432" width="10.28515625" style="2647" customWidth="1"/>
    <col min="433" max="512" width="9.140625" style="2647"/>
    <col min="513" max="513" width="15.140625" style="2647" customWidth="1"/>
    <col min="514" max="530" width="9.140625" style="2647"/>
    <col min="531" max="531" width="10.28515625" style="2647" customWidth="1"/>
    <col min="532" max="669" width="9.140625" style="2647"/>
    <col min="670" max="670" width="13.7109375" style="2647" customWidth="1"/>
    <col min="671" max="687" width="9.140625" style="2647"/>
    <col min="688" max="688" width="10.28515625" style="2647" customWidth="1"/>
    <col min="689" max="768" width="9.140625" style="2647"/>
    <col min="769" max="769" width="15.140625" style="2647" customWidth="1"/>
    <col min="770" max="786" width="9.140625" style="2647"/>
    <col min="787" max="787" width="10.28515625" style="2647" customWidth="1"/>
    <col min="788" max="925" width="9.140625" style="2647"/>
    <col min="926" max="926" width="13.7109375" style="2647" customWidth="1"/>
    <col min="927" max="943" width="9.140625" style="2647"/>
    <col min="944" max="944" width="10.28515625" style="2647" customWidth="1"/>
    <col min="945" max="1024" width="9.140625" style="2647"/>
    <col min="1025" max="1025" width="15.140625" style="2647" customWidth="1"/>
    <col min="1026" max="1042" width="9.140625" style="2647"/>
    <col min="1043" max="1043" width="10.28515625" style="2647" customWidth="1"/>
    <col min="1044" max="1181" width="9.140625" style="2647"/>
    <col min="1182" max="1182" width="13.7109375" style="2647" customWidth="1"/>
    <col min="1183" max="1199" width="9.140625" style="2647"/>
    <col min="1200" max="1200" width="10.28515625" style="2647" customWidth="1"/>
    <col min="1201" max="1280" width="9.140625" style="2647"/>
    <col min="1281" max="1281" width="15.140625" style="2647" customWidth="1"/>
    <col min="1282" max="1298" width="9.140625" style="2647"/>
    <col min="1299" max="1299" width="10.28515625" style="2647" customWidth="1"/>
    <col min="1300" max="1437" width="9.140625" style="2647"/>
    <col min="1438" max="1438" width="13.7109375" style="2647" customWidth="1"/>
    <col min="1439" max="1455" width="9.140625" style="2647"/>
    <col min="1456" max="1456" width="10.28515625" style="2647" customWidth="1"/>
    <col min="1457" max="1536" width="9.140625" style="2647"/>
    <col min="1537" max="1537" width="15.140625" style="2647" customWidth="1"/>
    <col min="1538" max="1554" width="9.140625" style="2647"/>
    <col min="1555" max="1555" width="10.28515625" style="2647" customWidth="1"/>
    <col min="1556" max="1693" width="9.140625" style="2647"/>
    <col min="1694" max="1694" width="13.7109375" style="2647" customWidth="1"/>
    <col min="1695" max="1711" width="9.140625" style="2647"/>
    <col min="1712" max="1712" width="10.28515625" style="2647" customWidth="1"/>
    <col min="1713" max="1792" width="9.140625" style="2647"/>
    <col min="1793" max="1793" width="15.140625" style="2647" customWidth="1"/>
    <col min="1794" max="1810" width="9.140625" style="2647"/>
    <col min="1811" max="1811" width="10.28515625" style="2647" customWidth="1"/>
    <col min="1812" max="1949" width="9.140625" style="2647"/>
    <col min="1950" max="1950" width="13.7109375" style="2647" customWidth="1"/>
    <col min="1951" max="1967" width="9.140625" style="2647"/>
    <col min="1968" max="1968" width="10.28515625" style="2647" customWidth="1"/>
    <col min="1969" max="2048" width="9.140625" style="2647"/>
    <col min="2049" max="2049" width="15.140625" style="2647" customWidth="1"/>
    <col min="2050" max="2066" width="9.140625" style="2647"/>
    <col min="2067" max="2067" width="10.28515625" style="2647" customWidth="1"/>
    <col min="2068" max="2205" width="9.140625" style="2647"/>
    <col min="2206" max="2206" width="13.7109375" style="2647" customWidth="1"/>
    <col min="2207" max="2223" width="9.140625" style="2647"/>
    <col min="2224" max="2224" width="10.28515625" style="2647" customWidth="1"/>
    <col min="2225" max="2304" width="9.140625" style="2647"/>
    <col min="2305" max="2305" width="15.140625" style="2647" customWidth="1"/>
    <col min="2306" max="2322" width="9.140625" style="2647"/>
    <col min="2323" max="2323" width="10.28515625" style="2647" customWidth="1"/>
    <col min="2324" max="2461" width="9.140625" style="2647"/>
    <col min="2462" max="2462" width="13.7109375" style="2647" customWidth="1"/>
    <col min="2463" max="2479" width="9.140625" style="2647"/>
    <col min="2480" max="2480" width="10.28515625" style="2647" customWidth="1"/>
    <col min="2481" max="2560" width="9.140625" style="2647"/>
    <col min="2561" max="2561" width="15.140625" style="2647" customWidth="1"/>
    <col min="2562" max="2578" width="9.140625" style="2647"/>
    <col min="2579" max="2579" width="10.28515625" style="2647" customWidth="1"/>
    <col min="2580" max="2717" width="9.140625" style="2647"/>
    <col min="2718" max="2718" width="13.7109375" style="2647" customWidth="1"/>
    <col min="2719" max="2735" width="9.140625" style="2647"/>
    <col min="2736" max="2736" width="10.28515625" style="2647" customWidth="1"/>
    <col min="2737" max="2816" width="9.140625" style="2647"/>
    <col min="2817" max="2817" width="15.140625" style="2647" customWidth="1"/>
    <col min="2818" max="2834" width="9.140625" style="2647"/>
    <col min="2835" max="2835" width="10.28515625" style="2647" customWidth="1"/>
    <col min="2836" max="2973" width="9.140625" style="2647"/>
    <col min="2974" max="2974" width="13.7109375" style="2647" customWidth="1"/>
    <col min="2975" max="2991" width="9.140625" style="2647"/>
    <col min="2992" max="2992" width="10.28515625" style="2647" customWidth="1"/>
    <col min="2993" max="3072" width="9.140625" style="2647"/>
    <col min="3073" max="3073" width="15.140625" style="2647" customWidth="1"/>
    <col min="3074" max="3090" width="9.140625" style="2647"/>
    <col min="3091" max="3091" width="10.28515625" style="2647" customWidth="1"/>
    <col min="3092" max="3229" width="9.140625" style="2647"/>
    <col min="3230" max="3230" width="13.7109375" style="2647" customWidth="1"/>
    <col min="3231" max="3247" width="9.140625" style="2647"/>
    <col min="3248" max="3248" width="10.28515625" style="2647" customWidth="1"/>
    <col min="3249" max="3328" width="9.140625" style="2647"/>
    <col min="3329" max="3329" width="15.140625" style="2647" customWidth="1"/>
    <col min="3330" max="3346" width="9.140625" style="2647"/>
    <col min="3347" max="3347" width="10.28515625" style="2647" customWidth="1"/>
    <col min="3348" max="3485" width="9.140625" style="2647"/>
    <col min="3486" max="3486" width="13.7109375" style="2647" customWidth="1"/>
    <col min="3487" max="3503" width="9.140625" style="2647"/>
    <col min="3504" max="3504" width="10.28515625" style="2647" customWidth="1"/>
    <col min="3505" max="3584" width="9.140625" style="2647"/>
    <col min="3585" max="3585" width="15.140625" style="2647" customWidth="1"/>
    <col min="3586" max="3602" width="9.140625" style="2647"/>
    <col min="3603" max="3603" width="10.28515625" style="2647" customWidth="1"/>
    <col min="3604" max="3741" width="9.140625" style="2647"/>
    <col min="3742" max="3742" width="13.7109375" style="2647" customWidth="1"/>
    <col min="3743" max="3759" width="9.140625" style="2647"/>
    <col min="3760" max="3760" width="10.28515625" style="2647" customWidth="1"/>
    <col min="3761" max="3840" width="9.140625" style="2647"/>
    <col min="3841" max="3841" width="15.140625" style="2647" customWidth="1"/>
    <col min="3842" max="3858" width="9.140625" style="2647"/>
    <col min="3859" max="3859" width="10.28515625" style="2647" customWidth="1"/>
    <col min="3860" max="3997" width="9.140625" style="2647"/>
    <col min="3998" max="3998" width="13.7109375" style="2647" customWidth="1"/>
    <col min="3999" max="4015" width="9.140625" style="2647"/>
    <col min="4016" max="4016" width="10.28515625" style="2647" customWidth="1"/>
    <col min="4017" max="4096" width="9.140625" style="2647"/>
    <col min="4097" max="4097" width="15.140625" style="2647" customWidth="1"/>
    <col min="4098" max="4114" width="9.140625" style="2647"/>
    <col min="4115" max="4115" width="10.28515625" style="2647" customWidth="1"/>
    <col min="4116" max="4253" width="9.140625" style="2647"/>
    <col min="4254" max="4254" width="13.7109375" style="2647" customWidth="1"/>
    <col min="4255" max="4271" width="9.140625" style="2647"/>
    <col min="4272" max="4272" width="10.28515625" style="2647" customWidth="1"/>
    <col min="4273" max="4352" width="9.140625" style="2647"/>
    <col min="4353" max="4353" width="15.140625" style="2647" customWidth="1"/>
    <col min="4354" max="4370" width="9.140625" style="2647"/>
    <col min="4371" max="4371" width="10.28515625" style="2647" customWidth="1"/>
    <col min="4372" max="4509" width="9.140625" style="2647"/>
    <col min="4510" max="4510" width="13.7109375" style="2647" customWidth="1"/>
    <col min="4511" max="4527" width="9.140625" style="2647"/>
    <col min="4528" max="4528" width="10.28515625" style="2647" customWidth="1"/>
    <col min="4529" max="4608" width="9.140625" style="2647"/>
    <col min="4609" max="4609" width="15.140625" style="2647" customWidth="1"/>
    <col min="4610" max="4626" width="9.140625" style="2647"/>
    <col min="4627" max="4627" width="10.28515625" style="2647" customWidth="1"/>
    <col min="4628" max="4765" width="9.140625" style="2647"/>
    <col min="4766" max="4766" width="13.7109375" style="2647" customWidth="1"/>
    <col min="4767" max="4783" width="9.140625" style="2647"/>
    <col min="4784" max="4784" width="10.28515625" style="2647" customWidth="1"/>
    <col min="4785" max="4864" width="9.140625" style="2647"/>
    <col min="4865" max="4865" width="15.140625" style="2647" customWidth="1"/>
    <col min="4866" max="4882" width="9.140625" style="2647"/>
    <col min="4883" max="4883" width="10.28515625" style="2647" customWidth="1"/>
    <col min="4884" max="5021" width="9.140625" style="2647"/>
    <col min="5022" max="5022" width="13.7109375" style="2647" customWidth="1"/>
    <col min="5023" max="5039" width="9.140625" style="2647"/>
    <col min="5040" max="5040" width="10.28515625" style="2647" customWidth="1"/>
    <col min="5041" max="5120" width="9.140625" style="2647"/>
    <col min="5121" max="5121" width="15.140625" style="2647" customWidth="1"/>
    <col min="5122" max="5138" width="9.140625" style="2647"/>
    <col min="5139" max="5139" width="10.28515625" style="2647" customWidth="1"/>
    <col min="5140" max="5277" width="9.140625" style="2647"/>
    <col min="5278" max="5278" width="13.7109375" style="2647" customWidth="1"/>
    <col min="5279" max="5295" width="9.140625" style="2647"/>
    <col min="5296" max="5296" width="10.28515625" style="2647" customWidth="1"/>
    <col min="5297" max="5376" width="9.140625" style="2647"/>
    <col min="5377" max="5377" width="15.140625" style="2647" customWidth="1"/>
    <col min="5378" max="5394" width="9.140625" style="2647"/>
    <col min="5395" max="5395" width="10.28515625" style="2647" customWidth="1"/>
    <col min="5396" max="5533" width="9.140625" style="2647"/>
    <col min="5534" max="5534" width="13.7109375" style="2647" customWidth="1"/>
    <col min="5535" max="5551" width="9.140625" style="2647"/>
    <col min="5552" max="5552" width="10.28515625" style="2647" customWidth="1"/>
    <col min="5553" max="5632" width="9.140625" style="2647"/>
    <col min="5633" max="5633" width="15.140625" style="2647" customWidth="1"/>
    <col min="5634" max="5650" width="9.140625" style="2647"/>
    <col min="5651" max="5651" width="10.28515625" style="2647" customWidth="1"/>
    <col min="5652" max="5789" width="9.140625" style="2647"/>
    <col min="5790" max="5790" width="13.7109375" style="2647" customWidth="1"/>
    <col min="5791" max="5807" width="9.140625" style="2647"/>
    <col min="5808" max="5808" width="10.28515625" style="2647" customWidth="1"/>
    <col min="5809" max="5888" width="9.140625" style="2647"/>
    <col min="5889" max="5889" width="15.140625" style="2647" customWidth="1"/>
    <col min="5890" max="5906" width="9.140625" style="2647"/>
    <col min="5907" max="5907" width="10.28515625" style="2647" customWidth="1"/>
    <col min="5908" max="6045" width="9.140625" style="2647"/>
    <col min="6046" max="6046" width="13.7109375" style="2647" customWidth="1"/>
    <col min="6047" max="6063" width="9.140625" style="2647"/>
    <col min="6064" max="6064" width="10.28515625" style="2647" customWidth="1"/>
    <col min="6065" max="6144" width="9.140625" style="2647"/>
    <col min="6145" max="6145" width="15.140625" style="2647" customWidth="1"/>
    <col min="6146" max="6162" width="9.140625" style="2647"/>
    <col min="6163" max="6163" width="10.28515625" style="2647" customWidth="1"/>
    <col min="6164" max="6301" width="9.140625" style="2647"/>
    <col min="6302" max="6302" width="13.7109375" style="2647" customWidth="1"/>
    <col min="6303" max="6319" width="9.140625" style="2647"/>
    <col min="6320" max="6320" width="10.28515625" style="2647" customWidth="1"/>
    <col min="6321" max="6400" width="9.140625" style="2647"/>
    <col min="6401" max="6401" width="15.140625" style="2647" customWidth="1"/>
    <col min="6402" max="6418" width="9.140625" style="2647"/>
    <col min="6419" max="6419" width="10.28515625" style="2647" customWidth="1"/>
    <col min="6420" max="6557" width="9.140625" style="2647"/>
    <col min="6558" max="6558" width="13.7109375" style="2647" customWidth="1"/>
    <col min="6559" max="6575" width="9.140625" style="2647"/>
    <col min="6576" max="6576" width="10.28515625" style="2647" customWidth="1"/>
    <col min="6577" max="6656" width="9.140625" style="2647"/>
    <col min="6657" max="6657" width="15.140625" style="2647" customWidth="1"/>
    <col min="6658" max="6674" width="9.140625" style="2647"/>
    <col min="6675" max="6675" width="10.28515625" style="2647" customWidth="1"/>
    <col min="6676" max="6813" width="9.140625" style="2647"/>
    <col min="6814" max="6814" width="13.7109375" style="2647" customWidth="1"/>
    <col min="6815" max="6831" width="9.140625" style="2647"/>
    <col min="6832" max="6832" width="10.28515625" style="2647" customWidth="1"/>
    <col min="6833" max="6912" width="9.140625" style="2647"/>
    <col min="6913" max="6913" width="15.140625" style="2647" customWidth="1"/>
    <col min="6914" max="6930" width="9.140625" style="2647"/>
    <col min="6931" max="6931" width="10.28515625" style="2647" customWidth="1"/>
    <col min="6932" max="7069" width="9.140625" style="2647"/>
    <col min="7070" max="7070" width="13.7109375" style="2647" customWidth="1"/>
    <col min="7071" max="7087" width="9.140625" style="2647"/>
    <col min="7088" max="7088" width="10.28515625" style="2647" customWidth="1"/>
    <col min="7089" max="7168" width="9.140625" style="2647"/>
    <col min="7169" max="7169" width="15.140625" style="2647" customWidth="1"/>
    <col min="7170" max="7186" width="9.140625" style="2647"/>
    <col min="7187" max="7187" width="10.28515625" style="2647" customWidth="1"/>
    <col min="7188" max="7325" width="9.140625" style="2647"/>
    <col min="7326" max="7326" width="13.7109375" style="2647" customWidth="1"/>
    <col min="7327" max="7343" width="9.140625" style="2647"/>
    <col min="7344" max="7344" width="10.28515625" style="2647" customWidth="1"/>
    <col min="7345" max="7424" width="9.140625" style="2647"/>
    <col min="7425" max="7425" width="15.140625" style="2647" customWidth="1"/>
    <col min="7426" max="7442" width="9.140625" style="2647"/>
    <col min="7443" max="7443" width="10.28515625" style="2647" customWidth="1"/>
    <col min="7444" max="7581" width="9.140625" style="2647"/>
    <col min="7582" max="7582" width="13.7109375" style="2647" customWidth="1"/>
    <col min="7583" max="7599" width="9.140625" style="2647"/>
    <col min="7600" max="7600" width="10.28515625" style="2647" customWidth="1"/>
    <col min="7601" max="7680" width="9.140625" style="2647"/>
    <col min="7681" max="7681" width="15.140625" style="2647" customWidth="1"/>
    <col min="7682" max="7698" width="9.140625" style="2647"/>
    <col min="7699" max="7699" width="10.28515625" style="2647" customWidth="1"/>
    <col min="7700" max="7837" width="9.140625" style="2647"/>
    <col min="7838" max="7838" width="13.7109375" style="2647" customWidth="1"/>
    <col min="7839" max="7855" width="9.140625" style="2647"/>
    <col min="7856" max="7856" width="10.28515625" style="2647" customWidth="1"/>
    <col min="7857" max="7936" width="9.140625" style="2647"/>
    <col min="7937" max="7937" width="15.140625" style="2647" customWidth="1"/>
    <col min="7938" max="7954" width="9.140625" style="2647"/>
    <col min="7955" max="7955" width="10.28515625" style="2647" customWidth="1"/>
    <col min="7956" max="8093" width="9.140625" style="2647"/>
    <col min="8094" max="8094" width="13.7109375" style="2647" customWidth="1"/>
    <col min="8095" max="8111" width="9.140625" style="2647"/>
    <col min="8112" max="8112" width="10.28515625" style="2647" customWidth="1"/>
    <col min="8113" max="8192" width="9.140625" style="2647"/>
    <col min="8193" max="8193" width="15.140625" style="2647" customWidth="1"/>
    <col min="8194" max="8210" width="9.140625" style="2647"/>
    <col min="8211" max="8211" width="10.28515625" style="2647" customWidth="1"/>
    <col min="8212" max="8349" width="9.140625" style="2647"/>
    <col min="8350" max="8350" width="13.7109375" style="2647" customWidth="1"/>
    <col min="8351" max="8367" width="9.140625" style="2647"/>
    <col min="8368" max="8368" width="10.28515625" style="2647" customWidth="1"/>
    <col min="8369" max="8448" width="9.140625" style="2647"/>
    <col min="8449" max="8449" width="15.140625" style="2647" customWidth="1"/>
    <col min="8450" max="8466" width="9.140625" style="2647"/>
    <col min="8467" max="8467" width="10.28515625" style="2647" customWidth="1"/>
    <col min="8468" max="8605" width="9.140625" style="2647"/>
    <col min="8606" max="8606" width="13.7109375" style="2647" customWidth="1"/>
    <col min="8607" max="8623" width="9.140625" style="2647"/>
    <col min="8624" max="8624" width="10.28515625" style="2647" customWidth="1"/>
    <col min="8625" max="8704" width="9.140625" style="2647"/>
    <col min="8705" max="8705" width="15.140625" style="2647" customWidth="1"/>
    <col min="8706" max="8722" width="9.140625" style="2647"/>
    <col min="8723" max="8723" width="10.28515625" style="2647" customWidth="1"/>
    <col min="8724" max="8861" width="9.140625" style="2647"/>
    <col min="8862" max="8862" width="13.7109375" style="2647" customWidth="1"/>
    <col min="8863" max="8879" width="9.140625" style="2647"/>
    <col min="8880" max="8880" width="10.28515625" style="2647" customWidth="1"/>
    <col min="8881" max="8960" width="9.140625" style="2647"/>
    <col min="8961" max="8961" width="15.140625" style="2647" customWidth="1"/>
    <col min="8962" max="8978" width="9.140625" style="2647"/>
    <col min="8979" max="8979" width="10.28515625" style="2647" customWidth="1"/>
    <col min="8980" max="9117" width="9.140625" style="2647"/>
    <col min="9118" max="9118" width="13.7109375" style="2647" customWidth="1"/>
    <col min="9119" max="9135" width="9.140625" style="2647"/>
    <col min="9136" max="9136" width="10.28515625" style="2647" customWidth="1"/>
    <col min="9137" max="9216" width="9.140625" style="2647"/>
    <col min="9217" max="9217" width="15.140625" style="2647" customWidth="1"/>
    <col min="9218" max="9234" width="9.140625" style="2647"/>
    <col min="9235" max="9235" width="10.28515625" style="2647" customWidth="1"/>
    <col min="9236" max="9373" width="9.140625" style="2647"/>
    <col min="9374" max="9374" width="13.7109375" style="2647" customWidth="1"/>
    <col min="9375" max="9391" width="9.140625" style="2647"/>
    <col min="9392" max="9392" width="10.28515625" style="2647" customWidth="1"/>
    <col min="9393" max="9472" width="9.140625" style="2647"/>
    <col min="9473" max="9473" width="15.140625" style="2647" customWidth="1"/>
    <col min="9474" max="9490" width="9.140625" style="2647"/>
    <col min="9491" max="9491" width="10.28515625" style="2647" customWidth="1"/>
    <col min="9492" max="9629" width="9.140625" style="2647"/>
    <col min="9630" max="9630" width="13.7109375" style="2647" customWidth="1"/>
    <col min="9631" max="9647" width="9.140625" style="2647"/>
    <col min="9648" max="9648" width="10.28515625" style="2647" customWidth="1"/>
    <col min="9649" max="9728" width="9.140625" style="2647"/>
    <col min="9729" max="9729" width="15.140625" style="2647" customWidth="1"/>
    <col min="9730" max="9746" width="9.140625" style="2647"/>
    <col min="9747" max="9747" width="10.28515625" style="2647" customWidth="1"/>
    <col min="9748" max="9885" width="9.140625" style="2647"/>
    <col min="9886" max="9886" width="13.7109375" style="2647" customWidth="1"/>
    <col min="9887" max="9903" width="9.140625" style="2647"/>
    <col min="9904" max="9904" width="10.28515625" style="2647" customWidth="1"/>
    <col min="9905" max="9984" width="9.140625" style="2647"/>
    <col min="9985" max="9985" width="15.140625" style="2647" customWidth="1"/>
    <col min="9986" max="10002" width="9.140625" style="2647"/>
    <col min="10003" max="10003" width="10.28515625" style="2647" customWidth="1"/>
    <col min="10004" max="10141" width="9.140625" style="2647"/>
    <col min="10142" max="10142" width="13.7109375" style="2647" customWidth="1"/>
    <col min="10143" max="10159" width="9.140625" style="2647"/>
    <col min="10160" max="10160" width="10.28515625" style="2647" customWidth="1"/>
    <col min="10161" max="10240" width="9.140625" style="2647"/>
    <col min="10241" max="10241" width="15.140625" style="2647" customWidth="1"/>
    <col min="10242" max="10258" width="9.140625" style="2647"/>
    <col min="10259" max="10259" width="10.28515625" style="2647" customWidth="1"/>
    <col min="10260" max="10397" width="9.140625" style="2647"/>
    <col min="10398" max="10398" width="13.7109375" style="2647" customWidth="1"/>
    <col min="10399" max="10415" width="9.140625" style="2647"/>
    <col min="10416" max="10416" width="10.28515625" style="2647" customWidth="1"/>
    <col min="10417" max="10496" width="9.140625" style="2647"/>
    <col min="10497" max="10497" width="15.140625" style="2647" customWidth="1"/>
    <col min="10498" max="10514" width="9.140625" style="2647"/>
    <col min="10515" max="10515" width="10.28515625" style="2647" customWidth="1"/>
    <col min="10516" max="10653" width="9.140625" style="2647"/>
    <col min="10654" max="10654" width="13.7109375" style="2647" customWidth="1"/>
    <col min="10655" max="10671" width="9.140625" style="2647"/>
    <col min="10672" max="10672" width="10.28515625" style="2647" customWidth="1"/>
    <col min="10673" max="10752" width="9.140625" style="2647"/>
    <col min="10753" max="10753" width="15.140625" style="2647" customWidth="1"/>
    <col min="10754" max="10770" width="9.140625" style="2647"/>
    <col min="10771" max="10771" width="10.28515625" style="2647" customWidth="1"/>
    <col min="10772" max="10909" width="9.140625" style="2647"/>
    <col min="10910" max="10910" width="13.7109375" style="2647" customWidth="1"/>
    <col min="10911" max="10927" width="9.140625" style="2647"/>
    <col min="10928" max="10928" width="10.28515625" style="2647" customWidth="1"/>
    <col min="10929" max="11008" width="9.140625" style="2647"/>
    <col min="11009" max="11009" width="15.140625" style="2647" customWidth="1"/>
    <col min="11010" max="11026" width="9.140625" style="2647"/>
    <col min="11027" max="11027" width="10.28515625" style="2647" customWidth="1"/>
    <col min="11028" max="11165" width="9.140625" style="2647"/>
    <col min="11166" max="11166" width="13.7109375" style="2647" customWidth="1"/>
    <col min="11167" max="11183" width="9.140625" style="2647"/>
    <col min="11184" max="11184" width="10.28515625" style="2647" customWidth="1"/>
    <col min="11185" max="11264" width="9.140625" style="2647"/>
    <col min="11265" max="11265" width="15.140625" style="2647" customWidth="1"/>
    <col min="11266" max="11282" width="9.140625" style="2647"/>
    <col min="11283" max="11283" width="10.28515625" style="2647" customWidth="1"/>
    <col min="11284" max="11421" width="9.140625" style="2647"/>
    <col min="11422" max="11422" width="13.7109375" style="2647" customWidth="1"/>
    <col min="11423" max="11439" width="9.140625" style="2647"/>
    <col min="11440" max="11440" width="10.28515625" style="2647" customWidth="1"/>
    <col min="11441" max="11520" width="9.140625" style="2647"/>
    <col min="11521" max="11521" width="15.140625" style="2647" customWidth="1"/>
    <col min="11522" max="11538" width="9.140625" style="2647"/>
    <col min="11539" max="11539" width="10.28515625" style="2647" customWidth="1"/>
    <col min="11540" max="11677" width="9.140625" style="2647"/>
    <col min="11678" max="11678" width="13.7109375" style="2647" customWidth="1"/>
    <col min="11679" max="11695" width="9.140625" style="2647"/>
    <col min="11696" max="11696" width="10.28515625" style="2647" customWidth="1"/>
    <col min="11697" max="11776" width="9.140625" style="2647"/>
    <col min="11777" max="11777" width="15.140625" style="2647" customWidth="1"/>
    <col min="11778" max="11794" width="9.140625" style="2647"/>
    <col min="11795" max="11795" width="10.28515625" style="2647" customWidth="1"/>
    <col min="11796" max="11933" width="9.140625" style="2647"/>
    <col min="11934" max="11934" width="13.7109375" style="2647" customWidth="1"/>
    <col min="11935" max="11951" width="9.140625" style="2647"/>
    <col min="11952" max="11952" width="10.28515625" style="2647" customWidth="1"/>
    <col min="11953" max="12032" width="9.140625" style="2647"/>
    <col min="12033" max="12033" width="15.140625" style="2647" customWidth="1"/>
    <col min="12034" max="12050" width="9.140625" style="2647"/>
    <col min="12051" max="12051" width="10.28515625" style="2647" customWidth="1"/>
    <col min="12052" max="12189" width="9.140625" style="2647"/>
    <col min="12190" max="12190" width="13.7109375" style="2647" customWidth="1"/>
    <col min="12191" max="12207" width="9.140625" style="2647"/>
    <col min="12208" max="12208" width="10.28515625" style="2647" customWidth="1"/>
    <col min="12209" max="12288" width="9.140625" style="2647"/>
    <col min="12289" max="12289" width="15.140625" style="2647" customWidth="1"/>
    <col min="12290" max="12306" width="9.140625" style="2647"/>
    <col min="12307" max="12307" width="10.28515625" style="2647" customWidth="1"/>
    <col min="12308" max="12445" width="9.140625" style="2647"/>
    <col min="12446" max="12446" width="13.7109375" style="2647" customWidth="1"/>
    <col min="12447" max="12463" width="9.140625" style="2647"/>
    <col min="12464" max="12464" width="10.28515625" style="2647" customWidth="1"/>
    <col min="12465" max="12544" width="9.140625" style="2647"/>
    <col min="12545" max="12545" width="15.140625" style="2647" customWidth="1"/>
    <col min="12546" max="12562" width="9.140625" style="2647"/>
    <col min="12563" max="12563" width="10.28515625" style="2647" customWidth="1"/>
    <col min="12564" max="12701" width="9.140625" style="2647"/>
    <col min="12702" max="12702" width="13.7109375" style="2647" customWidth="1"/>
    <col min="12703" max="12719" width="9.140625" style="2647"/>
    <col min="12720" max="12720" width="10.28515625" style="2647" customWidth="1"/>
    <col min="12721" max="12800" width="9.140625" style="2647"/>
    <col min="12801" max="12801" width="15.140625" style="2647" customWidth="1"/>
    <col min="12802" max="12818" width="9.140625" style="2647"/>
    <col min="12819" max="12819" width="10.28515625" style="2647" customWidth="1"/>
    <col min="12820" max="12957" width="9.140625" style="2647"/>
    <col min="12958" max="12958" width="13.7109375" style="2647" customWidth="1"/>
    <col min="12959" max="12975" width="9.140625" style="2647"/>
    <col min="12976" max="12976" width="10.28515625" style="2647" customWidth="1"/>
    <col min="12977" max="13056" width="9.140625" style="2647"/>
    <col min="13057" max="13057" width="15.140625" style="2647" customWidth="1"/>
    <col min="13058" max="13074" width="9.140625" style="2647"/>
    <col min="13075" max="13075" width="10.28515625" style="2647" customWidth="1"/>
    <col min="13076" max="13213" width="9.140625" style="2647"/>
    <col min="13214" max="13214" width="13.7109375" style="2647" customWidth="1"/>
    <col min="13215" max="13231" width="9.140625" style="2647"/>
    <col min="13232" max="13232" width="10.28515625" style="2647" customWidth="1"/>
    <col min="13233" max="13312" width="9.140625" style="2647"/>
    <col min="13313" max="13313" width="15.140625" style="2647" customWidth="1"/>
    <col min="13314" max="13330" width="9.140625" style="2647"/>
    <col min="13331" max="13331" width="10.28515625" style="2647" customWidth="1"/>
    <col min="13332" max="13469" width="9.140625" style="2647"/>
    <col min="13470" max="13470" width="13.7109375" style="2647" customWidth="1"/>
    <col min="13471" max="13487" width="9.140625" style="2647"/>
    <col min="13488" max="13488" width="10.28515625" style="2647" customWidth="1"/>
    <col min="13489" max="13568" width="9.140625" style="2647"/>
    <col min="13569" max="13569" width="15.140625" style="2647" customWidth="1"/>
    <col min="13570" max="13586" width="9.140625" style="2647"/>
    <col min="13587" max="13587" width="10.28515625" style="2647" customWidth="1"/>
    <col min="13588" max="13725" width="9.140625" style="2647"/>
    <col min="13726" max="13726" width="13.7109375" style="2647" customWidth="1"/>
    <col min="13727" max="13743" width="9.140625" style="2647"/>
    <col min="13744" max="13744" width="10.28515625" style="2647" customWidth="1"/>
    <col min="13745" max="13824" width="9.140625" style="2647"/>
    <col min="13825" max="13825" width="15.140625" style="2647" customWidth="1"/>
    <col min="13826" max="13842" width="9.140625" style="2647"/>
    <col min="13843" max="13843" width="10.28515625" style="2647" customWidth="1"/>
    <col min="13844" max="13981" width="9.140625" style="2647"/>
    <col min="13982" max="13982" width="13.7109375" style="2647" customWidth="1"/>
    <col min="13983" max="13999" width="9.140625" style="2647"/>
    <col min="14000" max="14000" width="10.28515625" style="2647" customWidth="1"/>
    <col min="14001" max="14080" width="9.140625" style="2647"/>
    <col min="14081" max="14081" width="15.140625" style="2647" customWidth="1"/>
    <col min="14082" max="14098" width="9.140625" style="2647"/>
    <col min="14099" max="14099" width="10.28515625" style="2647" customWidth="1"/>
    <col min="14100" max="14237" width="9.140625" style="2647"/>
    <col min="14238" max="14238" width="13.7109375" style="2647" customWidth="1"/>
    <col min="14239" max="14255" width="9.140625" style="2647"/>
    <col min="14256" max="14256" width="10.28515625" style="2647" customWidth="1"/>
    <col min="14257" max="14336" width="9.140625" style="2647"/>
    <col min="14337" max="14337" width="15.140625" style="2647" customWidth="1"/>
    <col min="14338" max="14354" width="9.140625" style="2647"/>
    <col min="14355" max="14355" width="10.28515625" style="2647" customWidth="1"/>
    <col min="14356" max="14493" width="9.140625" style="2647"/>
    <col min="14494" max="14494" width="13.7109375" style="2647" customWidth="1"/>
    <col min="14495" max="14511" width="9.140625" style="2647"/>
    <col min="14512" max="14512" width="10.28515625" style="2647" customWidth="1"/>
    <col min="14513" max="14592" width="9.140625" style="2647"/>
    <col min="14593" max="14593" width="15.140625" style="2647" customWidth="1"/>
    <col min="14594" max="14610" width="9.140625" style="2647"/>
    <col min="14611" max="14611" width="10.28515625" style="2647" customWidth="1"/>
    <col min="14612" max="14749" width="9.140625" style="2647"/>
    <col min="14750" max="14750" width="13.7109375" style="2647" customWidth="1"/>
    <col min="14751" max="14767" width="9.140625" style="2647"/>
    <col min="14768" max="14768" width="10.28515625" style="2647" customWidth="1"/>
    <col min="14769" max="14848" width="9.140625" style="2647"/>
    <col min="14849" max="14849" width="15.140625" style="2647" customWidth="1"/>
    <col min="14850" max="14866" width="9.140625" style="2647"/>
    <col min="14867" max="14867" width="10.28515625" style="2647" customWidth="1"/>
    <col min="14868" max="15005" width="9.140625" style="2647"/>
    <col min="15006" max="15006" width="13.7109375" style="2647" customWidth="1"/>
    <col min="15007" max="15023" width="9.140625" style="2647"/>
    <col min="15024" max="15024" width="10.28515625" style="2647" customWidth="1"/>
    <col min="15025" max="15104" width="9.140625" style="2647"/>
    <col min="15105" max="15105" width="15.140625" style="2647" customWidth="1"/>
    <col min="15106" max="15122" width="9.140625" style="2647"/>
    <col min="15123" max="15123" width="10.28515625" style="2647" customWidth="1"/>
    <col min="15124" max="15261" width="9.140625" style="2647"/>
    <col min="15262" max="15262" width="13.7109375" style="2647" customWidth="1"/>
    <col min="15263" max="15279" width="9.140625" style="2647"/>
    <col min="15280" max="15280" width="10.28515625" style="2647" customWidth="1"/>
    <col min="15281" max="15360" width="9.140625" style="2647"/>
    <col min="15361" max="15361" width="15.140625" style="2647" customWidth="1"/>
    <col min="15362" max="15378" width="9.140625" style="2647"/>
    <col min="15379" max="15379" width="10.28515625" style="2647" customWidth="1"/>
    <col min="15380" max="15517" width="9.140625" style="2647"/>
    <col min="15518" max="15518" width="13.7109375" style="2647" customWidth="1"/>
    <col min="15519" max="15535" width="9.140625" style="2647"/>
    <col min="15536" max="15536" width="10.28515625" style="2647" customWidth="1"/>
    <col min="15537" max="15616" width="9.140625" style="2647"/>
    <col min="15617" max="15617" width="15.140625" style="2647" customWidth="1"/>
    <col min="15618" max="15634" width="9.140625" style="2647"/>
    <col min="15635" max="15635" width="10.28515625" style="2647" customWidth="1"/>
    <col min="15636" max="15773" width="9.140625" style="2647"/>
    <col min="15774" max="15774" width="13.7109375" style="2647" customWidth="1"/>
    <col min="15775" max="15791" width="9.140625" style="2647"/>
    <col min="15792" max="15792" width="10.28515625" style="2647" customWidth="1"/>
    <col min="15793" max="15872" width="9.140625" style="2647"/>
    <col min="15873" max="15873" width="15.140625" style="2647" customWidth="1"/>
    <col min="15874" max="15890" width="9.140625" style="2647"/>
    <col min="15891" max="15891" width="10.28515625" style="2647" customWidth="1"/>
    <col min="15892" max="16029" width="9.140625" style="2647"/>
    <col min="16030" max="16030" width="13.7109375" style="2647" customWidth="1"/>
    <col min="16031" max="16047" width="9.140625" style="2647"/>
    <col min="16048" max="16048" width="10.28515625" style="2647" customWidth="1"/>
    <col min="16049" max="16128" width="9.140625" style="2647"/>
    <col min="16129" max="16129" width="15.140625" style="2647" customWidth="1"/>
    <col min="16130" max="16146" width="9.140625" style="2647"/>
    <col min="16147" max="16147" width="10.28515625" style="2647" customWidth="1"/>
    <col min="16148" max="16285" width="9.140625" style="2647"/>
    <col min="16286" max="16286" width="13.7109375" style="2647" customWidth="1"/>
    <col min="16287" max="16303" width="9.140625" style="2647"/>
    <col min="16304" max="16304" width="10.28515625" style="2647" customWidth="1"/>
    <col min="16305" max="16384" width="9.140625" style="2647"/>
  </cols>
  <sheetData>
    <row r="1" spans="1:19" ht="25.5">
      <c r="A1" s="2059" t="s">
        <v>313</v>
      </c>
      <c r="B1" s="3318"/>
      <c r="C1" s="3318"/>
    </row>
    <row r="2" spans="1:19" ht="18.75" thickBot="1">
      <c r="A2" s="3291" t="s">
        <v>2475</v>
      </c>
      <c r="B2" s="2833"/>
      <c r="C2" s="2833"/>
      <c r="D2" s="3319"/>
      <c r="E2" s="3319"/>
      <c r="F2" s="3319"/>
      <c r="G2" s="3319"/>
      <c r="H2" s="3319"/>
      <c r="I2" s="3319"/>
      <c r="J2" s="3319"/>
      <c r="K2" s="3319"/>
      <c r="L2" s="3319"/>
      <c r="M2" s="3319"/>
      <c r="N2" s="3319"/>
      <c r="O2" s="3319"/>
      <c r="P2" s="3319"/>
      <c r="Q2" s="3319"/>
      <c r="R2" s="3319"/>
      <c r="S2" s="3319"/>
    </row>
    <row r="3" spans="1:19" s="3325" customFormat="1" ht="144.75" customHeight="1" thickBot="1">
      <c r="A3" s="3320"/>
      <c r="B3" s="3321" t="s">
        <v>2476</v>
      </c>
      <c r="C3" s="3322" t="s">
        <v>2477</v>
      </c>
      <c r="D3" s="3322" t="s">
        <v>2478</v>
      </c>
      <c r="E3" s="3322" t="s">
        <v>2479</v>
      </c>
      <c r="F3" s="3322" t="s">
        <v>2480</v>
      </c>
      <c r="G3" s="3322" t="s">
        <v>2481</v>
      </c>
      <c r="H3" s="3322" t="s">
        <v>2482</v>
      </c>
      <c r="I3" s="3322" t="s">
        <v>2483</v>
      </c>
      <c r="J3" s="3322" t="s">
        <v>2484</v>
      </c>
      <c r="K3" s="3322" t="s">
        <v>2485</v>
      </c>
      <c r="L3" s="3322" t="s">
        <v>2486</v>
      </c>
      <c r="M3" s="3322" t="s">
        <v>2487</v>
      </c>
      <c r="N3" s="3322" t="s">
        <v>2488</v>
      </c>
      <c r="O3" s="3322" t="s">
        <v>2489</v>
      </c>
      <c r="P3" s="3322" t="s">
        <v>2490</v>
      </c>
      <c r="Q3" s="3322" t="s">
        <v>2491</v>
      </c>
      <c r="R3" s="3323" t="s">
        <v>2492</v>
      </c>
      <c r="S3" s="3324" t="s">
        <v>2493</v>
      </c>
    </row>
    <row r="4" spans="1:19" ht="33.75" customHeight="1" thickBot="1">
      <c r="A4" s="1236" t="s">
        <v>315</v>
      </c>
      <c r="B4" s="3326">
        <v>1</v>
      </c>
      <c r="C4" s="3327">
        <v>2</v>
      </c>
      <c r="D4" s="3327">
        <v>4</v>
      </c>
      <c r="E4" s="3327">
        <v>5</v>
      </c>
      <c r="F4" s="3327">
        <v>6</v>
      </c>
      <c r="G4" s="3327">
        <v>7</v>
      </c>
      <c r="H4" s="3327">
        <v>8</v>
      </c>
      <c r="I4" s="3327">
        <v>9</v>
      </c>
      <c r="J4" s="3328">
        <v>10</v>
      </c>
      <c r="K4" s="3328">
        <v>11</v>
      </c>
      <c r="L4" s="3328">
        <v>12</v>
      </c>
      <c r="M4" s="3328">
        <v>13</v>
      </c>
      <c r="N4" s="3328">
        <v>14</v>
      </c>
      <c r="O4" s="3328">
        <v>15</v>
      </c>
      <c r="P4" s="3328">
        <v>16</v>
      </c>
      <c r="Q4" s="3328">
        <v>17</v>
      </c>
      <c r="R4" s="3328">
        <v>20</v>
      </c>
      <c r="S4" s="3329">
        <v>21</v>
      </c>
    </row>
    <row r="5" spans="1:19" ht="15.75">
      <c r="A5" s="2585">
        <v>40544</v>
      </c>
      <c r="B5" s="3330">
        <v>94.076973165596542</v>
      </c>
      <c r="C5" s="3331">
        <v>53.489894106587855</v>
      </c>
      <c r="D5" s="3331">
        <v>54.529395467353567</v>
      </c>
      <c r="E5" s="3331">
        <v>112.51131517291083</v>
      </c>
      <c r="F5" s="3331">
        <v>34.457991848971247</v>
      </c>
      <c r="G5" s="3331">
        <v>97.603731512616406</v>
      </c>
      <c r="H5" s="3331">
        <v>239.96828758106017</v>
      </c>
      <c r="I5" s="3331">
        <v>115.07740727421746</v>
      </c>
      <c r="J5" s="3331">
        <v>42.446077297368319</v>
      </c>
      <c r="K5" s="3331">
        <v>274.7363236824624</v>
      </c>
      <c r="L5" s="3331">
        <v>131.97036365604063</v>
      </c>
      <c r="M5" s="3331">
        <v>60.937147645432546</v>
      </c>
      <c r="N5" s="3331">
        <v>119.01727761214826</v>
      </c>
      <c r="O5" s="3331">
        <v>45.469897758280503</v>
      </c>
      <c r="P5" s="3331">
        <v>84.554814404835838</v>
      </c>
      <c r="Q5" s="3331">
        <v>83.14956725928829</v>
      </c>
      <c r="R5" s="3331">
        <v>85.603281916237506</v>
      </c>
      <c r="S5" s="3332">
        <v>82.078319843505142</v>
      </c>
    </row>
    <row r="6" spans="1:19" ht="15.75">
      <c r="A6" s="2585">
        <v>40575</v>
      </c>
      <c r="B6" s="3333">
        <v>98.064974146421676</v>
      </c>
      <c r="C6" s="3334">
        <v>87.154294881244653</v>
      </c>
      <c r="D6" s="3334">
        <v>77.619715128787703</v>
      </c>
      <c r="E6" s="3334">
        <v>106.44682279986657</v>
      </c>
      <c r="F6" s="3334">
        <v>43.728384696271469</v>
      </c>
      <c r="G6" s="3334">
        <v>106.5475788118118</v>
      </c>
      <c r="H6" s="3334">
        <v>257.30453500090317</v>
      </c>
      <c r="I6" s="3334">
        <v>107.14360558410661</v>
      </c>
      <c r="J6" s="3334">
        <v>69.3356851045246</v>
      </c>
      <c r="K6" s="3334">
        <v>169.07566666128042</v>
      </c>
      <c r="L6" s="3334">
        <v>168.85922212203781</v>
      </c>
      <c r="M6" s="3334">
        <v>69.958241982829378</v>
      </c>
      <c r="N6" s="3334">
        <v>122.81170682095805</v>
      </c>
      <c r="O6" s="3334">
        <v>70.706362068809469</v>
      </c>
      <c r="P6" s="3334">
        <v>56.732792444080523</v>
      </c>
      <c r="Q6" s="3334">
        <v>79.78323329527997</v>
      </c>
      <c r="R6" s="3334">
        <v>100.67266922827058</v>
      </c>
      <c r="S6" s="3335">
        <v>83.258187631658004</v>
      </c>
    </row>
    <row r="7" spans="1:19" ht="15.75">
      <c r="A7" s="2585">
        <v>40603</v>
      </c>
      <c r="B7" s="3333">
        <v>93.349036977126204</v>
      </c>
      <c r="C7" s="3334">
        <v>98.819897274437082</v>
      </c>
      <c r="D7" s="3334">
        <v>86.176757618747985</v>
      </c>
      <c r="E7" s="3334">
        <v>90.487975725714136</v>
      </c>
      <c r="F7" s="3334">
        <v>35.375784046403929</v>
      </c>
      <c r="G7" s="3334">
        <v>102.82129865089016</v>
      </c>
      <c r="H7" s="3334">
        <v>221.59188299616531</v>
      </c>
      <c r="I7" s="3334">
        <v>146.57658040604528</v>
      </c>
      <c r="J7" s="3334">
        <v>64.576383032567776</v>
      </c>
      <c r="K7" s="3334">
        <v>207.05891850832595</v>
      </c>
      <c r="L7" s="3334">
        <v>161.27051385701262</v>
      </c>
      <c r="M7" s="3334">
        <v>58.291418738352206</v>
      </c>
      <c r="N7" s="3334">
        <v>176.63595627675338</v>
      </c>
      <c r="O7" s="3334">
        <v>66.016681138306893</v>
      </c>
      <c r="P7" s="3334">
        <v>54.254083946924766</v>
      </c>
      <c r="Q7" s="3334">
        <v>67.749613807926792</v>
      </c>
      <c r="R7" s="3334">
        <v>104.5041096198795</v>
      </c>
      <c r="S7" s="3335">
        <v>75.210913543489369</v>
      </c>
    </row>
    <row r="8" spans="1:19" ht="15.75">
      <c r="A8" s="2585">
        <v>40634</v>
      </c>
      <c r="B8" s="3333">
        <v>26.782873032564382</v>
      </c>
      <c r="C8" s="3334">
        <v>74.221505450089751</v>
      </c>
      <c r="D8" s="3334">
        <v>56.409928374605421</v>
      </c>
      <c r="E8" s="3334">
        <v>133.69784546836755</v>
      </c>
      <c r="F8" s="3334">
        <v>68.046008494854348</v>
      </c>
      <c r="G8" s="3334">
        <v>157.52213023011075</v>
      </c>
      <c r="H8" s="3334">
        <v>127.55607047657477</v>
      </c>
      <c r="I8" s="3334">
        <v>310.71620122572921</v>
      </c>
      <c r="J8" s="3334">
        <v>64.864264463630988</v>
      </c>
      <c r="K8" s="3334">
        <v>243.21937002318484</v>
      </c>
      <c r="L8" s="3334">
        <v>111.57877292105324</v>
      </c>
      <c r="M8" s="3334">
        <v>102.55467653843806</v>
      </c>
      <c r="N8" s="3334">
        <v>192.50819082442661</v>
      </c>
      <c r="O8" s="3334">
        <v>57.1600568357184</v>
      </c>
      <c r="P8" s="3334">
        <v>83.722815349060525</v>
      </c>
      <c r="Q8" s="3334">
        <v>24.757228427442854</v>
      </c>
      <c r="R8" s="3334">
        <v>186.48496650652126</v>
      </c>
      <c r="S8" s="3335">
        <v>99.690534959599958</v>
      </c>
    </row>
    <row r="9" spans="1:19" ht="15.75">
      <c r="A9" s="2585">
        <v>40664</v>
      </c>
      <c r="B9" s="3333">
        <v>91.479274000549765</v>
      </c>
      <c r="C9" s="3334">
        <v>76.900730151774326</v>
      </c>
      <c r="D9" s="3334">
        <v>59.871505953681982</v>
      </c>
      <c r="E9" s="3334">
        <v>83.760315928098265</v>
      </c>
      <c r="F9" s="3334">
        <v>40.968957726525765</v>
      </c>
      <c r="G9" s="3334">
        <v>108.42532801729743</v>
      </c>
      <c r="H9" s="3334">
        <v>208.46945501413811</v>
      </c>
      <c r="I9" s="3334">
        <v>186.20756033245064</v>
      </c>
      <c r="J9" s="3334">
        <v>52.556819325862037</v>
      </c>
      <c r="K9" s="3334">
        <v>213.77027710273163</v>
      </c>
      <c r="L9" s="3334">
        <v>73.661762483017213</v>
      </c>
      <c r="M9" s="3334">
        <v>68.629232573198621</v>
      </c>
      <c r="N9" s="3334">
        <v>169.40837589243944</v>
      </c>
      <c r="O9" s="3334">
        <v>74.999448160851273</v>
      </c>
      <c r="P9" s="3334">
        <v>56.054328371187182</v>
      </c>
      <c r="Q9" s="3334">
        <v>72.725458162166873</v>
      </c>
      <c r="R9" s="3334">
        <v>113.32260268582246</v>
      </c>
      <c r="S9" s="3335">
        <v>85.132376257484211</v>
      </c>
    </row>
    <row r="10" spans="1:19" ht="15.75">
      <c r="A10" s="2585">
        <v>40695</v>
      </c>
      <c r="B10" s="3333">
        <v>214.59132083958127</v>
      </c>
      <c r="C10" s="3334">
        <v>119.16636297351641</v>
      </c>
      <c r="D10" s="3334">
        <v>221.1222832165686</v>
      </c>
      <c r="E10" s="3334">
        <v>87.620399798141975</v>
      </c>
      <c r="F10" s="3334">
        <v>44.30661210270361</v>
      </c>
      <c r="G10" s="3334">
        <v>116.38112523236286</v>
      </c>
      <c r="H10" s="3334">
        <v>286.54316095289289</v>
      </c>
      <c r="I10" s="3334">
        <v>125.93779369202642</v>
      </c>
      <c r="J10" s="3334">
        <v>99.792646510895338</v>
      </c>
      <c r="K10" s="3334">
        <v>191.93390413288731</v>
      </c>
      <c r="L10" s="3334">
        <v>117.95742989420266</v>
      </c>
      <c r="M10" s="3334">
        <v>51.102354943682336</v>
      </c>
      <c r="N10" s="3334">
        <v>174.69190427244078</v>
      </c>
      <c r="O10" s="3334">
        <v>89.652558699162341</v>
      </c>
      <c r="P10" s="3334">
        <v>71.374391568988443</v>
      </c>
      <c r="Q10" s="3334">
        <v>107.02121772257264</v>
      </c>
      <c r="R10" s="3334">
        <v>169.86643575470075</v>
      </c>
      <c r="S10" s="3335">
        <v>96.824071950454709</v>
      </c>
    </row>
    <row r="11" spans="1:19" ht="15.75">
      <c r="A11" s="2585">
        <v>40725</v>
      </c>
      <c r="B11" s="3333">
        <v>56.293152112985126</v>
      </c>
      <c r="C11" s="3334">
        <v>81.356705060068137</v>
      </c>
      <c r="D11" s="3334">
        <v>44.518595760833939</v>
      </c>
      <c r="E11" s="3334">
        <v>101.32202891550975</v>
      </c>
      <c r="F11" s="3334">
        <v>28.920650059239339</v>
      </c>
      <c r="G11" s="3334">
        <v>81.536188856277874</v>
      </c>
      <c r="H11" s="3334">
        <v>94.607626135352831</v>
      </c>
      <c r="I11" s="3334">
        <v>348.51961962757184</v>
      </c>
      <c r="J11" s="3334">
        <v>41.343148459144039</v>
      </c>
      <c r="K11" s="3334">
        <v>396.61938351795555</v>
      </c>
      <c r="L11" s="3334">
        <v>46.447694780406096</v>
      </c>
      <c r="M11" s="3334">
        <v>61.800481864864821</v>
      </c>
      <c r="N11" s="3334">
        <v>57.901144814581897</v>
      </c>
      <c r="O11" s="3334">
        <v>45.087463780386514</v>
      </c>
      <c r="P11" s="3334">
        <v>111.67729740829257</v>
      </c>
      <c r="Q11" s="3334">
        <v>105.45916564456626</v>
      </c>
      <c r="R11" s="3334">
        <v>117.37196188555916</v>
      </c>
      <c r="S11" s="3335">
        <v>113.18338028451451</v>
      </c>
    </row>
    <row r="12" spans="1:19" ht="15.75">
      <c r="A12" s="2585">
        <v>40756</v>
      </c>
      <c r="B12" s="3333">
        <v>48.375671788496696</v>
      </c>
      <c r="C12" s="3334">
        <v>77.020636678342314</v>
      </c>
      <c r="D12" s="3334">
        <v>57.005798635010215</v>
      </c>
      <c r="E12" s="3334">
        <v>122.71307533621638</v>
      </c>
      <c r="F12" s="3334">
        <v>42.19732687934205</v>
      </c>
      <c r="G12" s="3334">
        <v>75.425142632902549</v>
      </c>
      <c r="H12" s="3334">
        <v>108.73951658074046</v>
      </c>
      <c r="I12" s="3334">
        <v>189.19261913451507</v>
      </c>
      <c r="J12" s="3334">
        <v>27.716051087665665</v>
      </c>
      <c r="K12" s="3334">
        <v>187.81455190166571</v>
      </c>
      <c r="L12" s="3334">
        <v>81.854144413065342</v>
      </c>
      <c r="M12" s="3334">
        <v>52.092068176595504</v>
      </c>
      <c r="N12" s="3334">
        <v>31.374482259480661</v>
      </c>
      <c r="O12" s="3334">
        <v>48.304528897487742</v>
      </c>
      <c r="P12" s="3334">
        <v>118.4075932166127</v>
      </c>
      <c r="Q12" s="3334">
        <v>125.42773051504777</v>
      </c>
      <c r="R12" s="3334">
        <v>116.90921502929528</v>
      </c>
      <c r="S12" s="3335">
        <v>115.72308831180695</v>
      </c>
    </row>
    <row r="13" spans="1:19" ht="15.75">
      <c r="A13" s="2585">
        <v>40797</v>
      </c>
      <c r="B13" s="3333">
        <v>45.35734738627783</v>
      </c>
      <c r="C13" s="3334">
        <v>43.134875839494654</v>
      </c>
      <c r="D13" s="3334">
        <v>74.731809059929986</v>
      </c>
      <c r="E13" s="3334">
        <v>188.47853179072237</v>
      </c>
      <c r="F13" s="3334">
        <v>57.924220526018978</v>
      </c>
      <c r="G13" s="3334">
        <v>130.95277151987551</v>
      </c>
      <c r="H13" s="3334">
        <v>103.87875268904831</v>
      </c>
      <c r="I13" s="3334">
        <v>222.06767228880921</v>
      </c>
      <c r="J13" s="3334">
        <v>65.255167644524519</v>
      </c>
      <c r="K13" s="3334">
        <v>243.23170883790181</v>
      </c>
      <c r="L13" s="3334">
        <v>69.241403776119043</v>
      </c>
      <c r="M13" s="3334">
        <v>58.855651974393055</v>
      </c>
      <c r="N13" s="3334">
        <v>37.320699930253099</v>
      </c>
      <c r="O13" s="3334">
        <v>96.629880988760448</v>
      </c>
      <c r="P13" s="3334">
        <v>123.15283463237803</v>
      </c>
      <c r="Q13" s="3334">
        <v>105.31392123638064</v>
      </c>
      <c r="R13" s="3334">
        <v>177.86605973929719</v>
      </c>
      <c r="S13" s="3335">
        <v>134.30725603921491</v>
      </c>
    </row>
    <row r="14" spans="1:19" ht="15.75">
      <c r="A14" s="2585">
        <v>40838</v>
      </c>
      <c r="B14" s="3333">
        <v>39.818236126093126</v>
      </c>
      <c r="C14" s="3334">
        <v>48.752922739781773</v>
      </c>
      <c r="D14" s="3334">
        <v>33.868077979705326</v>
      </c>
      <c r="E14" s="3334">
        <v>189.71153974886846</v>
      </c>
      <c r="F14" s="3334">
        <v>60.913537406542375</v>
      </c>
      <c r="G14" s="3334">
        <v>134.29155041469988</v>
      </c>
      <c r="H14" s="3334">
        <v>236.28217612731746</v>
      </c>
      <c r="I14" s="3334">
        <v>145.99463837590346</v>
      </c>
      <c r="J14" s="3334">
        <v>36.96929393772961</v>
      </c>
      <c r="K14" s="3334">
        <v>217.02367352502336</v>
      </c>
      <c r="L14" s="3334">
        <v>60.352540899088901</v>
      </c>
      <c r="M14" s="3334">
        <v>57.665522146387161</v>
      </c>
      <c r="N14" s="3334">
        <v>134.98937575878534</v>
      </c>
      <c r="O14" s="3334">
        <v>48.773013343062942</v>
      </c>
      <c r="P14" s="3334">
        <v>89.071091094044831</v>
      </c>
      <c r="Q14" s="3334">
        <v>92.319757578185516</v>
      </c>
      <c r="R14" s="3334">
        <v>136.12130206982596</v>
      </c>
      <c r="S14" s="3335">
        <v>133.86688011667005</v>
      </c>
    </row>
    <row r="15" spans="1:19" ht="15.75">
      <c r="A15" s="2585">
        <v>40858</v>
      </c>
      <c r="B15" s="3333">
        <v>53.232920415012039</v>
      </c>
      <c r="C15" s="3334">
        <v>40.181654477346129</v>
      </c>
      <c r="D15" s="3334">
        <v>45.426632392724812</v>
      </c>
      <c r="E15" s="3334">
        <v>209.78125730737966</v>
      </c>
      <c r="F15" s="3334">
        <v>56.933145647671665</v>
      </c>
      <c r="G15" s="3334">
        <v>102.13205481603526</v>
      </c>
      <c r="H15" s="3334">
        <v>118.77664662307066</v>
      </c>
      <c r="I15" s="3334">
        <v>217.50697923502139</v>
      </c>
      <c r="J15" s="3334">
        <v>26.016929226992925</v>
      </c>
      <c r="K15" s="3334">
        <v>180.67765006764304</v>
      </c>
      <c r="L15" s="3334">
        <v>66.980961524262582</v>
      </c>
      <c r="M15" s="3334">
        <v>96.097237195404574</v>
      </c>
      <c r="N15" s="3334">
        <v>76.432304716461559</v>
      </c>
      <c r="O15" s="3334">
        <v>65.401085575836433</v>
      </c>
      <c r="P15" s="3334">
        <v>121.70394452808044</v>
      </c>
      <c r="Q15" s="3334">
        <v>102.97795881900799</v>
      </c>
      <c r="R15" s="3334">
        <v>163.99850047746583</v>
      </c>
      <c r="S15" s="3335">
        <v>143.76887338562727</v>
      </c>
    </row>
    <row r="16" spans="1:19" ht="16.5" thickBot="1">
      <c r="A16" s="2816">
        <v>40888</v>
      </c>
      <c r="B16" s="3336">
        <v>48.083081932888405</v>
      </c>
      <c r="C16" s="3337">
        <v>86.474105024458979</v>
      </c>
      <c r="D16" s="3337">
        <v>57.246431050383173</v>
      </c>
      <c r="E16" s="3337">
        <v>175.0899849523187</v>
      </c>
      <c r="F16" s="3337">
        <v>65.949779126845215</v>
      </c>
      <c r="G16" s="3337">
        <v>136.05094389501684</v>
      </c>
      <c r="H16" s="3337">
        <v>151.84768148290772</v>
      </c>
      <c r="I16" s="3337">
        <v>129.17189218707938</v>
      </c>
      <c r="J16" s="3337">
        <v>71.40860734634694</v>
      </c>
      <c r="K16" s="3337">
        <v>210.60917682916335</v>
      </c>
      <c r="L16" s="3337">
        <v>107.22218742483922</v>
      </c>
      <c r="M16" s="3337">
        <v>45.365659886524035</v>
      </c>
      <c r="N16" s="3337">
        <v>87.395358391893723</v>
      </c>
      <c r="O16" s="3337">
        <v>66.955424327943859</v>
      </c>
      <c r="P16" s="3337">
        <v>118.17290719036716</v>
      </c>
      <c r="Q16" s="3337">
        <v>107.48201111325366</v>
      </c>
      <c r="R16" s="3337">
        <v>142.61878465791361</v>
      </c>
      <c r="S16" s="3338">
        <v>144.58620653635558</v>
      </c>
    </row>
    <row r="17" spans="1:19" ht="15" customHeight="1">
      <c r="A17" s="2585">
        <v>40909</v>
      </c>
      <c r="B17" s="3330">
        <v>62.80402115491448</v>
      </c>
      <c r="C17" s="3331">
        <v>106.73168539388959</v>
      </c>
      <c r="D17" s="3331">
        <v>80.0874948804627</v>
      </c>
      <c r="E17" s="3331">
        <v>106.32853845617065</v>
      </c>
      <c r="F17" s="3331">
        <v>119.89272623824083</v>
      </c>
      <c r="G17" s="3331">
        <v>89.387621416447033</v>
      </c>
      <c r="H17" s="3331">
        <v>208.20634143952827</v>
      </c>
      <c r="I17" s="3331">
        <v>144.49992410861208</v>
      </c>
      <c r="J17" s="3331">
        <v>41.750966644757206</v>
      </c>
      <c r="K17" s="3331">
        <v>134.58899982019469</v>
      </c>
      <c r="L17" s="3331">
        <v>71.658832420299817</v>
      </c>
      <c r="M17" s="3331">
        <v>28.858649257554227</v>
      </c>
      <c r="N17" s="3331">
        <v>110.54808030362355</v>
      </c>
      <c r="O17" s="3331">
        <v>52.883685550196937</v>
      </c>
      <c r="P17" s="3331">
        <v>117.71908625359333</v>
      </c>
      <c r="Q17" s="3331">
        <v>102.38203181136424</v>
      </c>
      <c r="R17" s="3331">
        <v>102.28924476459285</v>
      </c>
      <c r="S17" s="3332">
        <v>93.677402019965712</v>
      </c>
    </row>
    <row r="18" spans="1:19" ht="15" customHeight="1">
      <c r="A18" s="2585">
        <v>40940</v>
      </c>
      <c r="B18" s="3333">
        <v>43.298192240379187</v>
      </c>
      <c r="C18" s="3334">
        <v>59.367520158746821</v>
      </c>
      <c r="D18" s="3334">
        <v>93.472056029107719</v>
      </c>
      <c r="E18" s="3334">
        <v>112.1534483230751</v>
      </c>
      <c r="F18" s="3334">
        <v>75.403644259605628</v>
      </c>
      <c r="G18" s="3334">
        <v>110.59482075145601</v>
      </c>
      <c r="H18" s="3334">
        <v>176.96165721513583</v>
      </c>
      <c r="I18" s="3334">
        <v>127.2388848985278</v>
      </c>
      <c r="J18" s="3334">
        <v>56.256904932541509</v>
      </c>
      <c r="K18" s="3334">
        <v>83.753890879302347</v>
      </c>
      <c r="L18" s="3334">
        <v>96.900550406838164</v>
      </c>
      <c r="M18" s="3334">
        <v>54.907006733853017</v>
      </c>
      <c r="N18" s="3334">
        <v>242.89339174767929</v>
      </c>
      <c r="O18" s="3334">
        <v>82.016789868019757</v>
      </c>
      <c r="P18" s="3334">
        <v>98.605077172284922</v>
      </c>
      <c r="Q18" s="3334">
        <v>89.947182734661027</v>
      </c>
      <c r="R18" s="3334">
        <v>69.247119136123587</v>
      </c>
      <c r="S18" s="3335">
        <v>88.850097426609494</v>
      </c>
    </row>
    <row r="19" spans="1:19" ht="15" customHeight="1">
      <c r="A19" s="2585">
        <v>40969</v>
      </c>
      <c r="B19" s="3333">
        <v>41.533236017998568</v>
      </c>
      <c r="C19" s="3334">
        <v>58.813646187973355</v>
      </c>
      <c r="D19" s="3334">
        <v>70.817428680365296</v>
      </c>
      <c r="E19" s="3334">
        <v>71.045114766534951</v>
      </c>
      <c r="F19" s="3334">
        <v>71.171585735844047</v>
      </c>
      <c r="G19" s="3334">
        <v>108.44548324123227</v>
      </c>
      <c r="H19" s="3334">
        <v>151.06832322118919</v>
      </c>
      <c r="I19" s="3334">
        <v>127.51477538604436</v>
      </c>
      <c r="J19" s="3334">
        <v>58.316524685814045</v>
      </c>
      <c r="K19" s="3334">
        <v>113.73028758343007</v>
      </c>
      <c r="L19" s="3334">
        <v>132.01298330465622</v>
      </c>
      <c r="M19" s="3334">
        <v>42.145526528005028</v>
      </c>
      <c r="N19" s="3334">
        <v>179.84046731008979</v>
      </c>
      <c r="O19" s="3334">
        <v>73.423907644248956</v>
      </c>
      <c r="P19" s="3334">
        <v>99.003522068731456</v>
      </c>
      <c r="Q19" s="3334">
        <v>82.252127649125285</v>
      </c>
      <c r="R19" s="3334">
        <v>75.408523057367859</v>
      </c>
      <c r="S19" s="3335">
        <v>67.727840332091546</v>
      </c>
    </row>
    <row r="20" spans="1:19" ht="15" customHeight="1">
      <c r="A20" s="2585">
        <v>41000</v>
      </c>
      <c r="B20" s="3333">
        <v>45.307837718735975</v>
      </c>
      <c r="C20" s="3334">
        <v>79.476217651221333</v>
      </c>
      <c r="D20" s="3334">
        <v>107.50917853490046</v>
      </c>
      <c r="E20" s="3334">
        <v>135.05015499193763</v>
      </c>
      <c r="F20" s="3334">
        <v>76.586513630421777</v>
      </c>
      <c r="G20" s="3334">
        <v>103.5259851430397</v>
      </c>
      <c r="H20" s="3334">
        <v>186.74653917856938</v>
      </c>
      <c r="I20" s="3334">
        <v>169.75473494154008</v>
      </c>
      <c r="J20" s="3334">
        <v>59.96940032592628</v>
      </c>
      <c r="K20" s="3334">
        <v>49.282362565529944</v>
      </c>
      <c r="L20" s="3334">
        <v>102.28448120800509</v>
      </c>
      <c r="M20" s="3334">
        <v>46.534578288877654</v>
      </c>
      <c r="N20" s="3334">
        <v>202.27974643503285</v>
      </c>
      <c r="O20" s="3334">
        <v>44.640235873644855</v>
      </c>
      <c r="P20" s="3334">
        <v>132.37499250205693</v>
      </c>
      <c r="Q20" s="3334">
        <v>37.824814327354673</v>
      </c>
      <c r="R20" s="3334">
        <v>56.287910780814556</v>
      </c>
      <c r="S20" s="3335">
        <v>82.466015940483928</v>
      </c>
    </row>
    <row r="21" spans="1:19" ht="15" customHeight="1">
      <c r="A21" s="2585">
        <v>41030</v>
      </c>
      <c r="B21" s="3333">
        <v>54.385930396879779</v>
      </c>
      <c r="C21" s="3334">
        <v>36.058984226862066</v>
      </c>
      <c r="D21" s="3334">
        <v>99.960394523265975</v>
      </c>
      <c r="E21" s="3334">
        <v>150.21380426265344</v>
      </c>
      <c r="F21" s="3334">
        <v>104.43964569437931</v>
      </c>
      <c r="G21" s="3334">
        <v>114.37552994314417</v>
      </c>
      <c r="H21" s="3334">
        <v>248.87543350357166</v>
      </c>
      <c r="I21" s="3334">
        <v>84.609398968363664</v>
      </c>
      <c r="J21" s="3334">
        <v>48.152339739247338</v>
      </c>
      <c r="K21" s="3334">
        <v>116.5894836124763</v>
      </c>
      <c r="L21" s="3334">
        <v>135.09559652795403</v>
      </c>
      <c r="M21" s="3334">
        <v>54.969575419037383</v>
      </c>
      <c r="N21" s="3334">
        <v>176.64725559928317</v>
      </c>
      <c r="O21" s="3334">
        <v>69.55318524508175</v>
      </c>
      <c r="P21" s="3334">
        <v>118.03206956431475</v>
      </c>
      <c r="Q21" s="3334">
        <v>82.718447964260577</v>
      </c>
      <c r="R21" s="3334">
        <v>54.451546866435642</v>
      </c>
      <c r="S21" s="3335">
        <v>111.65098379859796</v>
      </c>
    </row>
    <row r="22" spans="1:19" ht="15" customHeight="1">
      <c r="A22" s="2585">
        <v>41061</v>
      </c>
      <c r="B22" s="3333">
        <v>48.484164327722453</v>
      </c>
      <c r="C22" s="3334">
        <v>53.370464607424381</v>
      </c>
      <c r="D22" s="3334">
        <v>102.67263411406115</v>
      </c>
      <c r="E22" s="3334">
        <v>108.04997481712945</v>
      </c>
      <c r="F22" s="3334">
        <v>71.922043814147514</v>
      </c>
      <c r="G22" s="3334">
        <v>129.50384594711332</v>
      </c>
      <c r="H22" s="3334">
        <v>204.4205658389962</v>
      </c>
      <c r="I22" s="3334">
        <v>82.091319832966704</v>
      </c>
      <c r="J22" s="3334">
        <v>91.674865054940966</v>
      </c>
      <c r="K22" s="3334">
        <v>97.22186744725883</v>
      </c>
      <c r="L22" s="3334">
        <v>94.478556138023933</v>
      </c>
      <c r="M22" s="3334">
        <v>39.642509476231858</v>
      </c>
      <c r="N22" s="3334">
        <v>211.97116930122752</v>
      </c>
      <c r="O22" s="3334">
        <v>74.230505112380087</v>
      </c>
      <c r="P22" s="3334">
        <v>138.96561847918193</v>
      </c>
      <c r="Q22" s="3334">
        <v>123.97324795776858</v>
      </c>
      <c r="R22" s="3334">
        <v>58.446860157919097</v>
      </c>
      <c r="S22" s="3335">
        <v>78.904372337775087</v>
      </c>
    </row>
    <row r="23" spans="1:19" ht="15" customHeight="1">
      <c r="A23" s="2585">
        <v>41091</v>
      </c>
      <c r="B23" s="3333">
        <v>47.691659527427369</v>
      </c>
      <c r="C23" s="3334">
        <v>77.847523175689886</v>
      </c>
      <c r="D23" s="3334">
        <v>104.37072331282123</v>
      </c>
      <c r="E23" s="3334">
        <v>224.19302463496655</v>
      </c>
      <c r="F23" s="3334">
        <v>50.934796084289324</v>
      </c>
      <c r="G23" s="3334">
        <v>103.06136233631319</v>
      </c>
      <c r="H23" s="3334">
        <v>78.129302817614459</v>
      </c>
      <c r="I23" s="3334">
        <v>99.49300234164626</v>
      </c>
      <c r="J23" s="3334">
        <v>38.459642477152386</v>
      </c>
      <c r="K23" s="3334">
        <v>114.34512203028009</v>
      </c>
      <c r="L23" s="3334">
        <v>149.33236696244137</v>
      </c>
      <c r="M23" s="3334">
        <v>46.073234072066484</v>
      </c>
      <c r="N23" s="3334">
        <v>242.07583258450271</v>
      </c>
      <c r="O23" s="3334">
        <v>77.769363510218454</v>
      </c>
      <c r="P23" s="3334">
        <v>136.17586507723439</v>
      </c>
      <c r="Q23" s="3334">
        <v>136.46291657005233</v>
      </c>
      <c r="R23" s="3334">
        <v>71.382896123095733</v>
      </c>
      <c r="S23" s="3335">
        <v>149.48198082597705</v>
      </c>
    </row>
    <row r="24" spans="1:19" ht="15" customHeight="1">
      <c r="A24" s="2585">
        <v>41122</v>
      </c>
      <c r="B24" s="3333">
        <v>34.840101156908901</v>
      </c>
      <c r="C24" s="3334">
        <v>64.693107742499663</v>
      </c>
      <c r="D24" s="3334">
        <v>78.025095239442805</v>
      </c>
      <c r="E24" s="3334">
        <v>82.880555067614338</v>
      </c>
      <c r="F24" s="3334">
        <v>50.934796084289324</v>
      </c>
      <c r="G24" s="3334">
        <v>133.44500195010275</v>
      </c>
      <c r="H24" s="3334">
        <v>107.68696980008141</v>
      </c>
      <c r="I24" s="3334">
        <v>102.77696257270752</v>
      </c>
      <c r="J24" s="3334">
        <v>37.601949212275699</v>
      </c>
      <c r="K24" s="3334">
        <v>99.036258136265644</v>
      </c>
      <c r="L24" s="3334">
        <v>86.387309958822996</v>
      </c>
      <c r="M24" s="3334">
        <v>55.808915348276258</v>
      </c>
      <c r="N24" s="3334">
        <v>237.09091023231917</v>
      </c>
      <c r="O24" s="3334">
        <v>73.587786018440255</v>
      </c>
      <c r="P24" s="3334">
        <v>113.19323965678569</v>
      </c>
      <c r="Q24" s="3334">
        <v>186.67492303766088</v>
      </c>
      <c r="R24" s="3334">
        <v>74.235030865561527</v>
      </c>
      <c r="S24" s="3335">
        <v>67.850230503070804</v>
      </c>
    </row>
    <row r="25" spans="1:19" ht="15" customHeight="1">
      <c r="A25" s="2585">
        <v>41153</v>
      </c>
      <c r="B25" s="3333">
        <v>46.126164830076576</v>
      </c>
      <c r="C25" s="3334">
        <v>80.772040697957763</v>
      </c>
      <c r="D25" s="3334">
        <v>75.878590222927869</v>
      </c>
      <c r="E25" s="3334">
        <v>140.46570113606171</v>
      </c>
      <c r="F25" s="3334">
        <v>38.295599073551529</v>
      </c>
      <c r="G25" s="3334">
        <v>112.63908972179783</v>
      </c>
      <c r="H25" s="3334">
        <v>121.25916531063901</v>
      </c>
      <c r="I25" s="3334">
        <v>101.22611551817199</v>
      </c>
      <c r="J25" s="3334">
        <v>36.397421822629042</v>
      </c>
      <c r="K25" s="3334">
        <v>145.80039569118159</v>
      </c>
      <c r="L25" s="3334">
        <v>125.29598179461492</v>
      </c>
      <c r="M25" s="3334">
        <v>42.706758778832445</v>
      </c>
      <c r="N25" s="3334">
        <v>250.88896959915584</v>
      </c>
      <c r="O25" s="3334">
        <v>71.272746541440995</v>
      </c>
      <c r="P25" s="3334">
        <v>90.823869002082745</v>
      </c>
      <c r="Q25" s="3334">
        <v>116.75233900171125</v>
      </c>
      <c r="R25" s="3334">
        <v>79.336665716352428</v>
      </c>
      <c r="S25" s="3335">
        <v>69.277550995263567</v>
      </c>
    </row>
    <row r="26" spans="1:19" ht="15" customHeight="1">
      <c r="A26" s="2585">
        <v>41183</v>
      </c>
      <c r="B26" s="3333">
        <v>62.70523392075259</v>
      </c>
      <c r="C26" s="3334">
        <v>55.682440844664583</v>
      </c>
      <c r="D26" s="3334">
        <v>91.626295692267917</v>
      </c>
      <c r="E26" s="3334">
        <v>111.20048192007452</v>
      </c>
      <c r="F26" s="3334">
        <v>35.854613133185687</v>
      </c>
      <c r="G26" s="3334">
        <v>122.60820056082335</v>
      </c>
      <c r="H26" s="3334">
        <v>119.16991065678711</v>
      </c>
      <c r="I26" s="3334">
        <v>90.052944394978766</v>
      </c>
      <c r="J26" s="3334">
        <v>38.196260240880456</v>
      </c>
      <c r="K26" s="3334">
        <v>138.30754958857921</v>
      </c>
      <c r="L26" s="3334">
        <v>86.067038846435423</v>
      </c>
      <c r="M26" s="3334">
        <v>46.053102686855667</v>
      </c>
      <c r="N26" s="3334">
        <v>331.03003136355835</v>
      </c>
      <c r="O26" s="3334">
        <v>41.548810782634696</v>
      </c>
      <c r="P26" s="3334">
        <v>112.6192884403641</v>
      </c>
      <c r="Q26" s="3334">
        <v>104.13782793558148</v>
      </c>
      <c r="R26" s="3334">
        <v>63.887465418522169</v>
      </c>
      <c r="S26" s="3335">
        <v>72.83757522824537</v>
      </c>
    </row>
    <row r="27" spans="1:19" ht="15" customHeight="1">
      <c r="A27" s="2585">
        <v>41214</v>
      </c>
      <c r="B27" s="3333">
        <v>47.428242419528395</v>
      </c>
      <c r="C27" s="3334">
        <v>54.931343367680732</v>
      </c>
      <c r="D27" s="3334">
        <v>96.14107360345875</v>
      </c>
      <c r="E27" s="3334">
        <v>142.7213795572624</v>
      </c>
      <c r="F27" s="3334">
        <v>106.73815344791061</v>
      </c>
      <c r="G27" s="3334">
        <v>108.69907245516895</v>
      </c>
      <c r="H27" s="3334">
        <v>91.056639828227603</v>
      </c>
      <c r="I27" s="3334">
        <v>130.56914396127493</v>
      </c>
      <c r="J27" s="3334">
        <v>23.063012553674579</v>
      </c>
      <c r="K27" s="3334">
        <v>139.20217473600323</v>
      </c>
      <c r="L27" s="3334">
        <v>83.455486052924215</v>
      </c>
      <c r="M27" s="3334">
        <v>56.243391305300626</v>
      </c>
      <c r="N27" s="3334">
        <v>356.78790180606546</v>
      </c>
      <c r="O27" s="3334">
        <v>64.658483879791575</v>
      </c>
      <c r="P27" s="3334">
        <v>100.82623525785182</v>
      </c>
      <c r="Q27" s="3334">
        <v>109.93675154217846</v>
      </c>
      <c r="R27" s="3334">
        <v>68.835265935475803</v>
      </c>
      <c r="S27" s="3335">
        <v>105.58758905753518</v>
      </c>
    </row>
    <row r="28" spans="1:19" ht="15" customHeight="1" thickBot="1">
      <c r="A28" s="2816">
        <v>41244</v>
      </c>
      <c r="B28" s="3336">
        <v>49.007023451628633</v>
      </c>
      <c r="C28" s="3337">
        <v>53.559949047873836</v>
      </c>
      <c r="D28" s="3337">
        <v>92.033966102932524</v>
      </c>
      <c r="E28" s="3337">
        <v>179.23289070116056</v>
      </c>
      <c r="F28" s="3337">
        <v>127.8771407984468</v>
      </c>
      <c r="G28" s="3337">
        <v>106.90084730891436</v>
      </c>
      <c r="H28" s="3337">
        <v>86.963264524227299</v>
      </c>
      <c r="I28" s="3337">
        <v>114.35654000668795</v>
      </c>
      <c r="J28" s="3337">
        <v>76.198649916355677</v>
      </c>
      <c r="K28" s="3337">
        <v>89.566249923994249</v>
      </c>
      <c r="L28" s="3337">
        <v>106.85359576402553</v>
      </c>
      <c r="M28" s="3337">
        <v>38.611277522058863</v>
      </c>
      <c r="N28" s="3337">
        <v>244.25673183566349</v>
      </c>
      <c r="O28" s="3337">
        <v>71.537178150534231</v>
      </c>
      <c r="P28" s="3337">
        <v>103.49359633840764</v>
      </c>
      <c r="Q28" s="3337">
        <v>115.05879890209592</v>
      </c>
      <c r="R28" s="3337">
        <v>49.565786730887744</v>
      </c>
      <c r="S28" s="3338">
        <v>99.61852425210887</v>
      </c>
    </row>
    <row r="29" spans="1:19" ht="15.75">
      <c r="A29" s="2585">
        <v>41275</v>
      </c>
      <c r="B29" s="3330">
        <v>100.08522012080219</v>
      </c>
      <c r="C29" s="3331">
        <v>146.78211272327829</v>
      </c>
      <c r="D29" s="3331">
        <v>89.34251977268876</v>
      </c>
      <c r="E29" s="3331">
        <v>118.09933027849129</v>
      </c>
      <c r="F29" s="3331">
        <v>93.647803229870746</v>
      </c>
      <c r="G29" s="3331">
        <v>130.22803271203907</v>
      </c>
      <c r="H29" s="3331">
        <v>346.12268951243078</v>
      </c>
      <c r="I29" s="3331">
        <v>143.10304533035944</v>
      </c>
      <c r="J29" s="3331">
        <v>84.824802311431782</v>
      </c>
      <c r="K29" s="3331">
        <v>105.12379087738877</v>
      </c>
      <c r="L29" s="3331">
        <v>123.45454966530696</v>
      </c>
      <c r="M29" s="3331">
        <v>49.937363711795427</v>
      </c>
      <c r="N29" s="3331">
        <v>152.17180418106764</v>
      </c>
      <c r="O29" s="3331">
        <v>128.93205220003753</v>
      </c>
      <c r="P29" s="3331">
        <v>96.242391255648982</v>
      </c>
      <c r="Q29" s="3331">
        <v>111.37106724045951</v>
      </c>
      <c r="R29" s="3331">
        <v>95.318683689121514</v>
      </c>
      <c r="S29" s="3332">
        <v>122.06153088794206</v>
      </c>
    </row>
    <row r="30" spans="1:19" ht="15.75">
      <c r="A30" s="2585">
        <v>41306</v>
      </c>
      <c r="B30" s="3333">
        <v>79.256942288396047</v>
      </c>
      <c r="C30" s="3334">
        <v>124.58539883562429</v>
      </c>
      <c r="D30" s="3334">
        <v>87.70171914893389</v>
      </c>
      <c r="E30" s="3334">
        <v>126.67160634411732</v>
      </c>
      <c r="F30" s="3334">
        <v>84.014458073838611</v>
      </c>
      <c r="G30" s="3334">
        <v>157.71961299802965</v>
      </c>
      <c r="H30" s="3334">
        <v>201.21256419521686</v>
      </c>
      <c r="I30" s="3334">
        <v>246.23947445153144</v>
      </c>
      <c r="J30" s="3334">
        <v>91.347821496346839</v>
      </c>
      <c r="K30" s="3334">
        <v>137.469418412377</v>
      </c>
      <c r="L30" s="3334">
        <v>91.323954541363975</v>
      </c>
      <c r="M30" s="3334">
        <v>56.164161929369961</v>
      </c>
      <c r="N30" s="3334">
        <v>112.89237625937274</v>
      </c>
      <c r="O30" s="3334">
        <v>103.64275733223327</v>
      </c>
      <c r="P30" s="3334">
        <v>104.44362674527869</v>
      </c>
      <c r="Q30" s="3334">
        <v>96.787547471577412</v>
      </c>
      <c r="R30" s="3334">
        <v>136.64133481359084</v>
      </c>
      <c r="S30" s="3335">
        <v>119.66193034257597</v>
      </c>
    </row>
    <row r="31" spans="1:19" ht="15.75">
      <c r="A31" s="2585">
        <v>41334</v>
      </c>
      <c r="B31" s="3333">
        <v>83.602556056691924</v>
      </c>
      <c r="C31" s="3334">
        <v>139.49354377955544</v>
      </c>
      <c r="D31" s="3334">
        <v>92.494567299605706</v>
      </c>
      <c r="E31" s="3334">
        <v>106.9018089479034</v>
      </c>
      <c r="F31" s="3334">
        <v>78.385055019277829</v>
      </c>
      <c r="G31" s="3334">
        <v>81.559390087813071</v>
      </c>
      <c r="H31" s="3334">
        <v>173.81652743361201</v>
      </c>
      <c r="I31" s="3334">
        <v>186.58228291167606</v>
      </c>
      <c r="J31" s="3334">
        <v>113.78372638184324</v>
      </c>
      <c r="K31" s="3334">
        <v>143.41443430874867</v>
      </c>
      <c r="L31" s="3334">
        <v>117.51831360926315</v>
      </c>
      <c r="M31" s="3334">
        <v>40.864798252535437</v>
      </c>
      <c r="N31" s="3334">
        <v>110.19395189985204</v>
      </c>
      <c r="O31" s="3334">
        <v>90.852683767188665</v>
      </c>
      <c r="P31" s="3334">
        <v>120.86997594470839</v>
      </c>
      <c r="Q31" s="3334">
        <v>86.188461936448945</v>
      </c>
      <c r="R31" s="3334">
        <v>118.83858429525813</v>
      </c>
      <c r="S31" s="3335">
        <v>114.37646976797539</v>
      </c>
    </row>
    <row r="32" spans="1:19" ht="15.75">
      <c r="A32" s="2585">
        <v>41365</v>
      </c>
      <c r="B32" s="3339">
        <v>85.462160912444403</v>
      </c>
      <c r="C32" s="3340">
        <v>235.53299431174136</v>
      </c>
      <c r="D32" s="3340">
        <v>115.00134601283858</v>
      </c>
      <c r="E32" s="3340">
        <v>124.88792336830869</v>
      </c>
      <c r="F32" s="3340">
        <v>68.193405118755038</v>
      </c>
      <c r="G32" s="3340">
        <v>165.73097228796027</v>
      </c>
      <c r="H32" s="3340">
        <v>239.32315857156578</v>
      </c>
      <c r="I32" s="3340">
        <v>102.74342368448848</v>
      </c>
      <c r="J32" s="3340">
        <v>34.361143050567492</v>
      </c>
      <c r="K32" s="3340">
        <v>104.47900737692078</v>
      </c>
      <c r="L32" s="3340">
        <v>135.47660270746874</v>
      </c>
      <c r="M32" s="3340">
        <v>39.847636017835256</v>
      </c>
      <c r="N32" s="3340">
        <v>229.98263057074291</v>
      </c>
      <c r="O32" s="3340">
        <v>49.088287591171209</v>
      </c>
      <c r="P32" s="3340">
        <v>104.6462762239633</v>
      </c>
      <c r="Q32" s="3340">
        <v>73.900620355777676</v>
      </c>
      <c r="R32" s="3340">
        <v>70.395000325479486</v>
      </c>
      <c r="S32" s="3341">
        <v>112.28467678484215</v>
      </c>
    </row>
    <row r="33" spans="1:19" ht="15.75">
      <c r="A33" s="2585">
        <v>41395</v>
      </c>
      <c r="B33" s="3339">
        <v>81.039880111223567</v>
      </c>
      <c r="C33" s="3340">
        <v>146.02322336739729</v>
      </c>
      <c r="D33" s="3340">
        <v>77.9061060162704</v>
      </c>
      <c r="E33" s="3340">
        <v>90.651244938880055</v>
      </c>
      <c r="F33" s="3340">
        <v>95.391590499444675</v>
      </c>
      <c r="G33" s="3340">
        <v>93.328048746054407</v>
      </c>
      <c r="H33" s="3340">
        <v>214.39439334729525</v>
      </c>
      <c r="I33" s="3340">
        <v>85.680635246986341</v>
      </c>
      <c r="J33" s="3340">
        <v>40.199490246818236</v>
      </c>
      <c r="K33" s="3340">
        <v>118.36449836509328</v>
      </c>
      <c r="L33" s="3340">
        <v>55.373401761527482</v>
      </c>
      <c r="M33" s="3340">
        <v>48.186652058282036</v>
      </c>
      <c r="N33" s="3340">
        <v>325.41073103969791</v>
      </c>
      <c r="O33" s="3340">
        <v>88.334417687817179</v>
      </c>
      <c r="P33" s="3340">
        <v>101.90763532773035</v>
      </c>
      <c r="Q33" s="3340">
        <v>108.35878590268797</v>
      </c>
      <c r="R33" s="3340">
        <v>79.615536501965508</v>
      </c>
      <c r="S33" s="3341">
        <v>134.83999191623201</v>
      </c>
    </row>
    <row r="34" spans="1:19" ht="15.75">
      <c r="A34" s="2585">
        <v>41426</v>
      </c>
      <c r="B34" s="3339">
        <v>78.004974528429486</v>
      </c>
      <c r="C34" s="3340">
        <v>113.11935112117962</v>
      </c>
      <c r="D34" s="3340">
        <v>87.132103829294351</v>
      </c>
      <c r="E34" s="3340">
        <v>111.87105420495209</v>
      </c>
      <c r="F34" s="3340">
        <v>107.26672318437593</v>
      </c>
      <c r="G34" s="3340">
        <v>147.93774002670975</v>
      </c>
      <c r="H34" s="3340">
        <v>168.69299246216698</v>
      </c>
      <c r="I34" s="3340">
        <v>95.924075941877774</v>
      </c>
      <c r="J34" s="3340">
        <v>64.694511963189711</v>
      </c>
      <c r="K34" s="3340">
        <v>132.04853842753892</v>
      </c>
      <c r="L34" s="3340">
        <v>151.69055549983858</v>
      </c>
      <c r="M34" s="3340">
        <v>36.442182002730853</v>
      </c>
      <c r="N34" s="3340">
        <v>282.81593839781516</v>
      </c>
      <c r="O34" s="3340">
        <v>90.323267296420951</v>
      </c>
      <c r="P34" s="3340">
        <v>97.096342209763577</v>
      </c>
      <c r="Q34" s="3340">
        <v>82.697310284732666</v>
      </c>
      <c r="R34" s="3340">
        <v>58.638350234482637</v>
      </c>
      <c r="S34" s="3341">
        <v>138.39317633312902</v>
      </c>
    </row>
    <row r="35" spans="1:19" ht="15.75">
      <c r="A35" s="2585">
        <v>41456</v>
      </c>
      <c r="B35" s="3330">
        <v>74.32783126011185</v>
      </c>
      <c r="C35" s="3331">
        <v>140.3519073478484</v>
      </c>
      <c r="D35" s="3331">
        <v>85.053196469147125</v>
      </c>
      <c r="E35" s="3331">
        <v>115.68934737422644</v>
      </c>
      <c r="F35" s="3331">
        <v>91.892838268036513</v>
      </c>
      <c r="G35" s="3331">
        <v>81.517403422238516</v>
      </c>
      <c r="H35" s="3331">
        <v>142.86568118932794</v>
      </c>
      <c r="I35" s="3331">
        <v>78.532101984527699</v>
      </c>
      <c r="J35" s="3331">
        <v>54.283082772541533</v>
      </c>
      <c r="K35" s="3331">
        <v>133.5651858880193</v>
      </c>
      <c r="L35" s="3331">
        <v>94.484971222935641</v>
      </c>
      <c r="M35" s="3331">
        <v>38.088614746195248</v>
      </c>
      <c r="N35" s="3331">
        <v>133.83523570349496</v>
      </c>
      <c r="O35" s="3331">
        <v>74.695011329984339</v>
      </c>
      <c r="P35" s="3331">
        <v>89.988972977451397</v>
      </c>
      <c r="Q35" s="3331">
        <v>103.45514091902859</v>
      </c>
      <c r="R35" s="3331">
        <v>78.01564726532213</v>
      </c>
      <c r="S35" s="3335">
        <v>101.90320477871498</v>
      </c>
    </row>
    <row r="36" spans="1:19" ht="15.75">
      <c r="A36" s="2585">
        <v>41487</v>
      </c>
      <c r="B36" s="3333">
        <v>62.318091904357189</v>
      </c>
      <c r="C36" s="3334">
        <v>117.49569660185981</v>
      </c>
      <c r="D36" s="3334">
        <v>107.43040686663407</v>
      </c>
      <c r="E36" s="3334">
        <v>112.12122510407848</v>
      </c>
      <c r="F36" s="3334">
        <v>106.94792072254207</v>
      </c>
      <c r="G36" s="3334">
        <v>45.32960350893029</v>
      </c>
      <c r="H36" s="3334">
        <v>157.36519749402586</v>
      </c>
      <c r="I36" s="3334">
        <v>81.021377969937475</v>
      </c>
      <c r="J36" s="3334">
        <v>64.377317109079542</v>
      </c>
      <c r="K36" s="3334">
        <v>175.48769934473148</v>
      </c>
      <c r="L36" s="3334">
        <v>39.884026729586822</v>
      </c>
      <c r="M36" s="3334">
        <v>34.339552818218408</v>
      </c>
      <c r="N36" s="3334">
        <v>102.83115742453646</v>
      </c>
      <c r="O36" s="3334">
        <v>59.484856308822629</v>
      </c>
      <c r="P36" s="3334">
        <v>84.475577337383314</v>
      </c>
      <c r="Q36" s="3334">
        <v>90.09575743689129</v>
      </c>
      <c r="R36" s="3334">
        <v>106.45204667823637</v>
      </c>
      <c r="S36" s="3335">
        <v>89.472164204074787</v>
      </c>
    </row>
    <row r="37" spans="1:19" ht="15.75">
      <c r="A37" s="2585">
        <v>41518</v>
      </c>
      <c r="B37" s="3333">
        <v>96.13040250321842</v>
      </c>
      <c r="C37" s="3334">
        <v>160.50994109464582</v>
      </c>
      <c r="D37" s="3334">
        <v>122.16637958749669</v>
      </c>
      <c r="E37" s="3334">
        <v>118.43706619416569</v>
      </c>
      <c r="F37" s="3334">
        <v>91.582217138373039</v>
      </c>
      <c r="G37" s="3334">
        <v>101.33624788889146</v>
      </c>
      <c r="H37" s="3334">
        <v>164.37653183769976</v>
      </c>
      <c r="I37" s="3334">
        <v>56.040839510594346</v>
      </c>
      <c r="J37" s="3334">
        <v>50.579591584658445</v>
      </c>
      <c r="K37" s="3334">
        <v>114.24858161895006</v>
      </c>
      <c r="L37" s="3334">
        <v>68.575679870274257</v>
      </c>
      <c r="M37" s="3334">
        <v>40.278672344097068</v>
      </c>
      <c r="N37" s="3334">
        <v>97.192114701444439</v>
      </c>
      <c r="O37" s="3334">
        <v>74.772397073847316</v>
      </c>
      <c r="P37" s="3334">
        <v>86.152698507813838</v>
      </c>
      <c r="Q37" s="3334">
        <v>116.33650142077936</v>
      </c>
      <c r="R37" s="3334">
        <v>108.15694823007473</v>
      </c>
      <c r="S37" s="3335">
        <v>111.59773364435802</v>
      </c>
    </row>
    <row r="38" spans="1:19" ht="15.75">
      <c r="A38" s="2585">
        <v>41548</v>
      </c>
      <c r="B38" s="3342">
        <v>47.428242419528395</v>
      </c>
      <c r="C38" s="3343">
        <v>54.931343367680732</v>
      </c>
      <c r="D38" s="3343">
        <v>96.14107360345875</v>
      </c>
      <c r="E38" s="3343">
        <v>141.20066345970784</v>
      </c>
      <c r="F38" s="3343">
        <v>126.47405597189456</v>
      </c>
      <c r="G38" s="3343">
        <v>108.67103055412018</v>
      </c>
      <c r="H38" s="3343">
        <v>91.056639828227603</v>
      </c>
      <c r="I38" s="3343">
        <v>135.72252416681252</v>
      </c>
      <c r="J38" s="3343">
        <v>23.103284087772519</v>
      </c>
      <c r="K38" s="3343">
        <v>139.21262919853626</v>
      </c>
      <c r="L38" s="3343">
        <v>83.518510294824509</v>
      </c>
      <c r="M38" s="3343">
        <v>56.246341048647977</v>
      </c>
      <c r="N38" s="3343">
        <v>356.78790180606546</v>
      </c>
      <c r="O38" s="3343">
        <v>64.653723956109431</v>
      </c>
      <c r="P38" s="3343">
        <v>101.0462145903689</v>
      </c>
      <c r="Q38" s="3343">
        <v>109.93675154217846</v>
      </c>
      <c r="R38" s="3343">
        <v>68.835265935475803</v>
      </c>
      <c r="S38" s="3344">
        <v>108.82115028350556</v>
      </c>
    </row>
    <row r="39" spans="1:19" ht="15.75">
      <c r="A39" s="2585">
        <v>41579</v>
      </c>
      <c r="B39" s="3342">
        <v>79.256942288396047</v>
      </c>
      <c r="C39" s="3343">
        <v>124.58539883562429</v>
      </c>
      <c r="D39" s="3343">
        <v>87.70171914893389</v>
      </c>
      <c r="E39" s="3343">
        <v>126.67160401345394</v>
      </c>
      <c r="F39" s="3343">
        <v>84.012993330738922</v>
      </c>
      <c r="G39" s="3343">
        <v>157.71961299802965</v>
      </c>
      <c r="H39" s="3343">
        <v>201.21256419521686</v>
      </c>
      <c r="I39" s="3343">
        <v>246.23947445153144</v>
      </c>
      <c r="J39" s="3343">
        <v>91.347821496346839</v>
      </c>
      <c r="K39" s="3343">
        <v>137.469418412377</v>
      </c>
      <c r="L39" s="3343">
        <v>91.323954541363975</v>
      </c>
      <c r="M39" s="3343">
        <v>56.164161929369961</v>
      </c>
      <c r="N39" s="3343">
        <v>112.89237625937274</v>
      </c>
      <c r="O39" s="3343">
        <v>103.64275733223327</v>
      </c>
      <c r="P39" s="3343">
        <v>104.44362674527869</v>
      </c>
      <c r="Q39" s="3343">
        <v>96.787547471577412</v>
      </c>
      <c r="R39" s="3343">
        <v>136.64133481359084</v>
      </c>
      <c r="S39" s="3345">
        <v>119.66163802622675</v>
      </c>
    </row>
    <row r="40" spans="1:19" ht="16.5" thickBot="1">
      <c r="A40" s="2816">
        <v>41609</v>
      </c>
      <c r="B40" s="3346">
        <v>41.533236017998568</v>
      </c>
      <c r="C40" s="3347">
        <v>58.813646187973355</v>
      </c>
      <c r="D40" s="3347">
        <v>70.817428680365296</v>
      </c>
      <c r="E40" s="3347">
        <v>109.84554222698763</v>
      </c>
      <c r="F40" s="3347">
        <v>71.224113723791319</v>
      </c>
      <c r="G40" s="3347">
        <v>108.44548324123227</v>
      </c>
      <c r="H40" s="3347">
        <v>151.06832322118919</v>
      </c>
      <c r="I40" s="3347">
        <v>127.51477538604436</v>
      </c>
      <c r="J40" s="3347">
        <v>58.316524685814045</v>
      </c>
      <c r="K40" s="3347">
        <v>113.73028758343007</v>
      </c>
      <c r="L40" s="3347">
        <v>132.01298330465622</v>
      </c>
      <c r="M40" s="3347">
        <v>42.145526528005028</v>
      </c>
      <c r="N40" s="3347">
        <v>179.84046731008979</v>
      </c>
      <c r="O40" s="3347">
        <v>73.424350751318642</v>
      </c>
      <c r="P40" s="3347">
        <v>99.003522068731456</v>
      </c>
      <c r="Q40" s="3347">
        <v>82.252127649125285</v>
      </c>
      <c r="R40" s="3347">
        <v>75.408523057367859</v>
      </c>
      <c r="S40" s="3348">
        <v>104.33559055271404</v>
      </c>
    </row>
    <row r="41" spans="1:19" ht="15.75">
      <c r="A41" s="2596">
        <v>41640</v>
      </c>
      <c r="B41" s="3349">
        <v>62.71</v>
      </c>
      <c r="C41" s="3350">
        <v>55.68</v>
      </c>
      <c r="D41" s="3350">
        <v>91.63</v>
      </c>
      <c r="E41" s="3350">
        <v>156.62</v>
      </c>
      <c r="F41" s="3350">
        <v>35.86</v>
      </c>
      <c r="G41" s="3350">
        <v>122.62</v>
      </c>
      <c r="H41" s="3350">
        <v>119.17</v>
      </c>
      <c r="I41" s="3350">
        <v>93.7</v>
      </c>
      <c r="J41" s="3350">
        <v>40.49</v>
      </c>
      <c r="K41" s="3350">
        <v>138.21</v>
      </c>
      <c r="L41" s="3350">
        <v>86.13</v>
      </c>
      <c r="M41" s="3350">
        <v>46.05</v>
      </c>
      <c r="N41" s="3350">
        <v>331.03</v>
      </c>
      <c r="O41" s="3350">
        <v>41.55</v>
      </c>
      <c r="P41" s="3350">
        <v>113.89</v>
      </c>
      <c r="Q41" s="3350">
        <v>104.14</v>
      </c>
      <c r="R41" s="3350">
        <v>63.89</v>
      </c>
      <c r="S41" s="3351">
        <v>101.39</v>
      </c>
    </row>
    <row r="42" spans="1:19" ht="15.75">
      <c r="A42" s="2585">
        <v>41671</v>
      </c>
      <c r="B42" s="3352">
        <v>49.01</v>
      </c>
      <c r="C42" s="3353">
        <v>53.56</v>
      </c>
      <c r="D42" s="3353">
        <v>92.03</v>
      </c>
      <c r="E42" s="3353">
        <v>184.58</v>
      </c>
      <c r="F42" s="3353">
        <v>58.13</v>
      </c>
      <c r="G42" s="3353">
        <v>106.89</v>
      </c>
      <c r="H42" s="3353">
        <v>86.96</v>
      </c>
      <c r="I42" s="3353">
        <v>121.77</v>
      </c>
      <c r="J42" s="3353">
        <v>76.2</v>
      </c>
      <c r="K42" s="3353">
        <v>89.68</v>
      </c>
      <c r="L42" s="3353">
        <v>106.95</v>
      </c>
      <c r="M42" s="3353">
        <v>38.61</v>
      </c>
      <c r="N42" s="3353">
        <v>244.26</v>
      </c>
      <c r="O42" s="3353">
        <v>74.02</v>
      </c>
      <c r="P42" s="3353">
        <v>105.24</v>
      </c>
      <c r="Q42" s="3353">
        <v>115.06</v>
      </c>
      <c r="R42" s="3353">
        <v>49.57</v>
      </c>
      <c r="S42" s="3354">
        <v>104.22</v>
      </c>
    </row>
    <row r="43" spans="1:19" ht="15.75">
      <c r="A43" s="2585">
        <v>41699</v>
      </c>
      <c r="B43" s="3352">
        <v>34.840000000000003</v>
      </c>
      <c r="C43" s="3353">
        <v>64.69</v>
      </c>
      <c r="D43" s="3353">
        <v>78.03</v>
      </c>
      <c r="E43" s="3353">
        <v>128.32</v>
      </c>
      <c r="F43" s="3353">
        <v>46.15</v>
      </c>
      <c r="G43" s="3353">
        <v>133.94999999999999</v>
      </c>
      <c r="H43" s="3353">
        <v>107.69</v>
      </c>
      <c r="I43" s="3353">
        <v>102.78</v>
      </c>
      <c r="J43" s="3353">
        <v>37.549999999999997</v>
      </c>
      <c r="K43" s="3353">
        <v>99.04</v>
      </c>
      <c r="L43" s="3353">
        <v>86.39</v>
      </c>
      <c r="M43" s="3353">
        <v>55.81</v>
      </c>
      <c r="N43" s="3353">
        <v>237.09</v>
      </c>
      <c r="O43" s="3353">
        <v>73.52</v>
      </c>
      <c r="P43" s="3353">
        <v>116</v>
      </c>
      <c r="Q43" s="3353">
        <v>186.67</v>
      </c>
      <c r="R43" s="3353">
        <v>74.239999999999995</v>
      </c>
      <c r="S43" s="3354">
        <v>103.75</v>
      </c>
    </row>
    <row r="44" spans="1:19" ht="15.75">
      <c r="A44" s="2585">
        <v>41730</v>
      </c>
      <c r="B44" s="3342">
        <v>103.70110687004575</v>
      </c>
      <c r="C44" s="3343">
        <v>67.139482906967601</v>
      </c>
      <c r="D44" s="3343">
        <v>127.92258267668227</v>
      </c>
      <c r="E44" s="3343">
        <v>170.67475239215477</v>
      </c>
      <c r="F44" s="3343">
        <v>96.022897303110156</v>
      </c>
      <c r="G44" s="3343">
        <v>109.87593822918053</v>
      </c>
      <c r="H44" s="3343">
        <v>96.613345009242792</v>
      </c>
      <c r="I44" s="3343">
        <v>77.27290115238138</v>
      </c>
      <c r="J44" s="3343">
        <v>47.281390201419242</v>
      </c>
      <c r="K44" s="3343">
        <v>92.819624208862137</v>
      </c>
      <c r="L44" s="3343">
        <v>124.8339526491999</v>
      </c>
      <c r="M44" s="3343">
        <v>43.802822493888904</v>
      </c>
      <c r="N44" s="3343">
        <v>102.1975308401216</v>
      </c>
      <c r="O44" s="3343">
        <v>70.864101453055653</v>
      </c>
      <c r="P44" s="3343">
        <v>66.428072083577945</v>
      </c>
      <c r="Q44" s="3343">
        <v>95.914249948745194</v>
      </c>
      <c r="R44" s="3343">
        <v>68.720091248615645</v>
      </c>
      <c r="S44" s="3345">
        <v>109.82411345947544</v>
      </c>
    </row>
    <row r="45" spans="1:19" ht="15.75">
      <c r="A45" s="2585">
        <v>41760</v>
      </c>
      <c r="B45" s="3342">
        <v>52.972768642957583</v>
      </c>
      <c r="C45" s="3343">
        <v>41.002489781947617</v>
      </c>
      <c r="D45" s="3343">
        <v>76.780796490641222</v>
      </c>
      <c r="E45" s="3343">
        <v>178.99134030172758</v>
      </c>
      <c r="F45" s="3343">
        <v>56.415241794072578</v>
      </c>
      <c r="G45" s="3343">
        <v>88.518807335470996</v>
      </c>
      <c r="H45" s="3343">
        <v>114.99257044584836</v>
      </c>
      <c r="I45" s="3343">
        <v>94.023140609363423</v>
      </c>
      <c r="J45" s="3343">
        <v>30.559011588723678</v>
      </c>
      <c r="K45" s="3343">
        <v>72.428592799669843</v>
      </c>
      <c r="L45" s="3343">
        <v>55.247473767477928</v>
      </c>
      <c r="M45" s="3343">
        <v>46.090514269047155</v>
      </c>
      <c r="N45" s="3343">
        <v>118.87383817873427</v>
      </c>
      <c r="O45" s="3343">
        <v>49.044147511336476</v>
      </c>
      <c r="P45" s="3343">
        <v>67.516501559727971</v>
      </c>
      <c r="Q45" s="3343">
        <v>77.826386240702959</v>
      </c>
      <c r="R45" s="3343">
        <v>43.389028914874942</v>
      </c>
      <c r="S45" s="3345">
        <v>89.855758134198012</v>
      </c>
    </row>
    <row r="46" spans="1:19" ht="15.75">
      <c r="A46" s="2585">
        <v>41791</v>
      </c>
      <c r="B46" s="3342">
        <v>110.29934995220898</v>
      </c>
      <c r="C46" s="3343">
        <v>106.02405805390079</v>
      </c>
      <c r="D46" s="3343">
        <v>107.75946414595998</v>
      </c>
      <c r="E46" s="3343">
        <v>161.32725914593445</v>
      </c>
      <c r="F46" s="3343">
        <v>52.136132978098537</v>
      </c>
      <c r="G46" s="3343">
        <v>152.81623303332182</v>
      </c>
      <c r="H46" s="3343">
        <v>96.470673117875194</v>
      </c>
      <c r="I46" s="3343">
        <v>53.24353730670569</v>
      </c>
      <c r="J46" s="3343">
        <v>30.331030593335562</v>
      </c>
      <c r="K46" s="3343">
        <v>116.45372788609889</v>
      </c>
      <c r="L46" s="3343">
        <v>168.39748744023336</v>
      </c>
      <c r="M46" s="3343">
        <v>45.932078038509687</v>
      </c>
      <c r="N46" s="3343">
        <v>102.8781663045867</v>
      </c>
      <c r="O46" s="3343">
        <v>73.102544636997948</v>
      </c>
      <c r="P46" s="3343">
        <v>65.656618448681385</v>
      </c>
      <c r="Q46" s="3343">
        <v>107.38110671130876</v>
      </c>
      <c r="R46" s="3343">
        <v>95.259648583094929</v>
      </c>
      <c r="S46" s="3345">
        <v>95.758421128419883</v>
      </c>
    </row>
    <row r="47" spans="1:19" ht="15.75">
      <c r="A47" s="2585">
        <v>41821</v>
      </c>
      <c r="B47" s="3342">
        <v>65.48181391633581</v>
      </c>
      <c r="C47" s="3343">
        <v>133.57049177262999</v>
      </c>
      <c r="D47" s="3343">
        <v>86.731758776616545</v>
      </c>
      <c r="E47" s="3343">
        <v>119.79299701654695</v>
      </c>
      <c r="F47" s="3343">
        <v>74.051187034109361</v>
      </c>
      <c r="G47" s="3343">
        <v>107.46731891378154</v>
      </c>
      <c r="H47" s="3343">
        <v>106.66036275212163</v>
      </c>
      <c r="I47" s="3343">
        <v>87.493881861195447</v>
      </c>
      <c r="J47" s="3343">
        <v>35.01768162551808</v>
      </c>
      <c r="K47" s="3343">
        <v>130.38726031564948</v>
      </c>
      <c r="L47" s="3343">
        <v>147.3218843036893</v>
      </c>
      <c r="M47" s="3343">
        <v>48.820734017874365</v>
      </c>
      <c r="N47" s="3343">
        <v>134.84372391767499</v>
      </c>
      <c r="O47" s="3343">
        <v>85.203388281535126</v>
      </c>
      <c r="P47" s="3343">
        <v>60.95469329310292</v>
      </c>
      <c r="Q47" s="3343">
        <v>109.4295739769572</v>
      </c>
      <c r="R47" s="3343">
        <v>95.645585314212695</v>
      </c>
      <c r="S47" s="3345">
        <v>107.58402669614514</v>
      </c>
    </row>
    <row r="48" spans="1:19" ht="15.75">
      <c r="A48" s="2585">
        <v>41852</v>
      </c>
      <c r="B48" s="3342">
        <v>69.267659810214326</v>
      </c>
      <c r="C48" s="3343">
        <v>147.90473110403423</v>
      </c>
      <c r="D48" s="3343">
        <v>86.465814814320922</v>
      </c>
      <c r="E48" s="3343">
        <v>174.42789300533929</v>
      </c>
      <c r="F48" s="3343">
        <v>65.624150617150008</v>
      </c>
      <c r="G48" s="3343">
        <v>82.820377712946097</v>
      </c>
      <c r="H48" s="3343">
        <v>46.933193288959842</v>
      </c>
      <c r="I48" s="3343">
        <v>30.409958831634576</v>
      </c>
      <c r="J48" s="3343">
        <v>37.054316480730535</v>
      </c>
      <c r="K48" s="3343">
        <v>103.97314146133093</v>
      </c>
      <c r="L48" s="3343">
        <v>111.90340370668099</v>
      </c>
      <c r="M48" s="3343">
        <v>41.268751582271953</v>
      </c>
      <c r="N48" s="3343">
        <v>109.75804495490044</v>
      </c>
      <c r="O48" s="3343">
        <v>53.515177248073343</v>
      </c>
      <c r="P48" s="3343">
        <v>57.889531474759416</v>
      </c>
      <c r="Q48" s="3343">
        <v>77.073885348163117</v>
      </c>
      <c r="R48" s="3343">
        <v>39.052156117731592</v>
      </c>
      <c r="S48" s="3345">
        <v>95.492271420022462</v>
      </c>
    </row>
    <row r="49" spans="1:19" ht="15.75">
      <c r="A49" s="2585">
        <v>41883</v>
      </c>
      <c r="B49" s="3342">
        <v>110.49541950090054</v>
      </c>
      <c r="C49" s="3343">
        <v>162.8096359302362</v>
      </c>
      <c r="D49" s="3343">
        <v>98.490346067178379</v>
      </c>
      <c r="E49" s="3343">
        <v>134.10618103770625</v>
      </c>
      <c r="F49" s="3343">
        <v>70.899828140352952</v>
      </c>
      <c r="G49" s="3343">
        <v>127.74573151416723</v>
      </c>
      <c r="H49" s="3343">
        <v>113.88200305436038</v>
      </c>
      <c r="I49" s="3343">
        <v>60.308953161761735</v>
      </c>
      <c r="J49" s="3343">
        <v>54.718412422274199</v>
      </c>
      <c r="K49" s="3343">
        <v>120.73066334797591</v>
      </c>
      <c r="L49" s="3343">
        <v>147.01982090255805</v>
      </c>
      <c r="M49" s="3343">
        <v>39.421645848100567</v>
      </c>
      <c r="N49" s="3343">
        <v>138.90106612872771</v>
      </c>
      <c r="O49" s="3343">
        <v>84.263912735092319</v>
      </c>
      <c r="P49" s="3343">
        <v>63.358141518263203</v>
      </c>
      <c r="Q49" s="3343">
        <v>96.981205216423362</v>
      </c>
      <c r="R49" s="3343">
        <v>65.182365877232101</v>
      </c>
      <c r="S49" s="3345">
        <v>107.95773463258018</v>
      </c>
    </row>
    <row r="50" spans="1:19" ht="15.75">
      <c r="A50" s="2585">
        <v>41913</v>
      </c>
      <c r="B50" s="3355">
        <v>131.30000000000001</v>
      </c>
      <c r="C50" s="3356">
        <v>160.26</v>
      </c>
      <c r="D50" s="3356">
        <v>146.27000000000001</v>
      </c>
      <c r="E50" s="3356">
        <v>165.33</v>
      </c>
      <c r="F50" s="3356">
        <v>58.22</v>
      </c>
      <c r="G50" s="3356">
        <v>164.21</v>
      </c>
      <c r="H50" s="3356">
        <v>174.38</v>
      </c>
      <c r="I50" s="3356">
        <v>83.31</v>
      </c>
      <c r="J50" s="3356">
        <v>69.319999999999993</v>
      </c>
      <c r="K50" s="3356">
        <v>129.5</v>
      </c>
      <c r="L50" s="3356">
        <v>128.22</v>
      </c>
      <c r="M50" s="3356">
        <v>76.319999999999993</v>
      </c>
      <c r="N50" s="3356">
        <v>157.28</v>
      </c>
      <c r="O50" s="3356">
        <v>108.02</v>
      </c>
      <c r="P50" s="3356">
        <v>84.95</v>
      </c>
      <c r="Q50" s="3356">
        <v>106.24</v>
      </c>
      <c r="R50" s="3356">
        <v>68.349999999999994</v>
      </c>
      <c r="S50" s="3357">
        <v>116.67</v>
      </c>
    </row>
    <row r="51" spans="1:19" ht="15.75">
      <c r="A51" s="2585">
        <v>41944</v>
      </c>
      <c r="B51" s="3342">
        <v>128.36000000000001</v>
      </c>
      <c r="C51" s="3343">
        <v>151.97999999999999</v>
      </c>
      <c r="D51" s="3343">
        <v>132.99</v>
      </c>
      <c r="E51" s="3343">
        <v>146.54</v>
      </c>
      <c r="F51" s="3343">
        <v>61.76</v>
      </c>
      <c r="G51" s="3343">
        <v>133.41</v>
      </c>
      <c r="H51" s="3343">
        <v>164.21</v>
      </c>
      <c r="I51" s="3343">
        <v>87.31</v>
      </c>
      <c r="J51" s="3343">
        <v>80.98</v>
      </c>
      <c r="K51" s="3343">
        <v>104.17</v>
      </c>
      <c r="L51" s="3343">
        <v>136.22999999999999</v>
      </c>
      <c r="M51" s="3343">
        <v>63.46</v>
      </c>
      <c r="N51" s="3343">
        <v>156.41999999999999</v>
      </c>
      <c r="O51" s="3343">
        <v>98.14</v>
      </c>
      <c r="P51" s="3343">
        <v>85.13</v>
      </c>
      <c r="Q51" s="3343">
        <v>96.84</v>
      </c>
      <c r="R51" s="3343">
        <v>86.53</v>
      </c>
      <c r="S51" s="3345">
        <v>110.12</v>
      </c>
    </row>
    <row r="52" spans="1:19" ht="16.5" thickBot="1">
      <c r="A52" s="2816">
        <v>41974</v>
      </c>
      <c r="B52" s="3358">
        <v>85.105702244275179</v>
      </c>
      <c r="C52" s="3359">
        <v>124.94381884677104</v>
      </c>
      <c r="D52" s="3359">
        <v>129.13144290762543</v>
      </c>
      <c r="E52" s="3359">
        <v>128.52528755068678</v>
      </c>
      <c r="F52" s="3359">
        <v>59.752412944287926</v>
      </c>
      <c r="G52" s="3359">
        <v>103.30696619391628</v>
      </c>
      <c r="H52" s="3359">
        <v>129.9135680814226</v>
      </c>
      <c r="I52" s="3359">
        <v>74.466745217647727</v>
      </c>
      <c r="J52" s="3359">
        <v>84.602582812395241</v>
      </c>
      <c r="K52" s="3359">
        <v>157.35552212348367</v>
      </c>
      <c r="L52" s="3359">
        <v>126.48281414563381</v>
      </c>
      <c r="M52" s="3359">
        <v>64.740921703462789</v>
      </c>
      <c r="N52" s="3359">
        <v>112.95863059783382</v>
      </c>
      <c r="O52" s="3359">
        <v>97.787696871626665</v>
      </c>
      <c r="P52" s="3359">
        <v>80.808621888196811</v>
      </c>
      <c r="Q52" s="3359">
        <v>85.936982606679607</v>
      </c>
      <c r="R52" s="3359">
        <v>89.430432513927968</v>
      </c>
      <c r="S52" s="3360">
        <v>98.788979033431985</v>
      </c>
    </row>
    <row r="53" spans="1:19" ht="15.75">
      <c r="A53" s="2585">
        <v>42019</v>
      </c>
      <c r="B53" s="3355">
        <v>134.57246995743773</v>
      </c>
      <c r="C53" s="3356">
        <v>137.31222479763684</v>
      </c>
      <c r="D53" s="3356">
        <v>132.96416677573367</v>
      </c>
      <c r="E53" s="3356">
        <v>166.61515969960402</v>
      </c>
      <c r="F53" s="3356">
        <v>56.711355827396574</v>
      </c>
      <c r="G53" s="3356">
        <v>157.91194001127019</v>
      </c>
      <c r="H53" s="3356">
        <v>220.06733117024285</v>
      </c>
      <c r="I53" s="3356">
        <v>131.53375986423396</v>
      </c>
      <c r="J53" s="3356">
        <v>93.353139735010501</v>
      </c>
      <c r="K53" s="3356">
        <v>132.24995751917024</v>
      </c>
      <c r="L53" s="3356">
        <v>206.50724786976079</v>
      </c>
      <c r="M53" s="3356">
        <v>64.386729933450312</v>
      </c>
      <c r="N53" s="3356">
        <v>249.03483471723985</v>
      </c>
      <c r="O53" s="3356">
        <v>114.96755091020161</v>
      </c>
      <c r="P53" s="3356">
        <v>92.591110626664801</v>
      </c>
      <c r="Q53" s="3356">
        <v>111.50297173797439</v>
      </c>
      <c r="R53" s="3356">
        <v>89.63032848523207</v>
      </c>
      <c r="S53" s="3361">
        <v>101.8987063230522</v>
      </c>
    </row>
    <row r="54" spans="1:19" ht="15.75">
      <c r="A54" s="2585">
        <v>42050</v>
      </c>
      <c r="B54" s="3355">
        <v>120.08472623906161</v>
      </c>
      <c r="C54" s="3356">
        <v>153.84925565387081</v>
      </c>
      <c r="D54" s="3356">
        <v>138.74916225902481</v>
      </c>
      <c r="E54" s="3356">
        <v>159.40831598904694</v>
      </c>
      <c r="F54" s="3356">
        <v>54.267241939517127</v>
      </c>
      <c r="G54" s="3356">
        <v>145.27378146343116</v>
      </c>
      <c r="H54" s="3356">
        <v>211.12960301787331</v>
      </c>
      <c r="I54" s="3356">
        <v>137.16924480682485</v>
      </c>
      <c r="J54" s="3356">
        <v>83.128245866932517</v>
      </c>
      <c r="K54" s="3356">
        <v>134.60108529288505</v>
      </c>
      <c r="L54" s="3356">
        <v>216.818357394766</v>
      </c>
      <c r="M54" s="3356">
        <v>65.602833740561479</v>
      </c>
      <c r="N54" s="3356">
        <v>260.51859620492797</v>
      </c>
      <c r="O54" s="3356">
        <v>94.994601285144995</v>
      </c>
      <c r="P54" s="3356">
        <v>101.70454193659677</v>
      </c>
      <c r="Q54" s="3356">
        <v>100.53483395052724</v>
      </c>
      <c r="R54" s="3356">
        <v>95.567039562752626</v>
      </c>
      <c r="S54" s="3357">
        <v>100.19825320948172</v>
      </c>
    </row>
    <row r="55" spans="1:19" ht="15.75">
      <c r="A55" s="2585">
        <v>42078</v>
      </c>
      <c r="B55" s="3362">
        <v>139.15663544101582</v>
      </c>
      <c r="C55" s="2510">
        <v>163.76648817886738</v>
      </c>
      <c r="D55" s="2510">
        <v>141.38734105936373</v>
      </c>
      <c r="E55" s="2510">
        <v>156.23393044873038</v>
      </c>
      <c r="F55" s="2510">
        <v>63.703048058940084</v>
      </c>
      <c r="G55" s="2510">
        <v>135.44878263814635</v>
      </c>
      <c r="H55" s="2510">
        <v>212.5322328407936</v>
      </c>
      <c r="I55" s="2510">
        <v>134.37714343931319</v>
      </c>
      <c r="J55" s="2510">
        <v>88.988261365851315</v>
      </c>
      <c r="K55" s="2510">
        <v>131.00907783269767</v>
      </c>
      <c r="L55" s="2510">
        <v>195.16623269801272</v>
      </c>
      <c r="M55" s="2510">
        <v>59.018227290896121</v>
      </c>
      <c r="N55" s="2510">
        <v>258.78616883650278</v>
      </c>
      <c r="O55" s="2510">
        <v>98.356761374344842</v>
      </c>
      <c r="P55" s="2510">
        <v>83.751938442587047</v>
      </c>
      <c r="Q55" s="2510">
        <v>99.981404313212678</v>
      </c>
      <c r="R55" s="2510">
        <v>95.875041826689483</v>
      </c>
      <c r="S55" s="3363">
        <v>101.78937617013284</v>
      </c>
    </row>
    <row r="56" spans="1:19" ht="15.75">
      <c r="A56" s="2585">
        <v>42109</v>
      </c>
      <c r="B56" s="3342">
        <v>217.96410010476598</v>
      </c>
      <c r="C56" s="3342">
        <v>193.48549670341129</v>
      </c>
      <c r="D56" s="3342">
        <v>116.56602306133462</v>
      </c>
      <c r="E56" s="3342">
        <v>129.48656068973065</v>
      </c>
      <c r="F56" s="3342">
        <v>62.064831357846664</v>
      </c>
      <c r="G56" s="3342">
        <v>141.57674958917102</v>
      </c>
      <c r="H56" s="3342">
        <v>422.88129306461411</v>
      </c>
      <c r="I56" s="3342">
        <v>261.22825027301991</v>
      </c>
      <c r="J56" s="3342">
        <v>81.908539632304965</v>
      </c>
      <c r="K56" s="3342">
        <v>135.0246704974856</v>
      </c>
      <c r="L56" s="3342">
        <v>412.54107324288424</v>
      </c>
      <c r="M56" s="3342">
        <v>72.505506706186253</v>
      </c>
      <c r="N56" s="3342">
        <v>232.04471582105285</v>
      </c>
      <c r="O56" s="3342">
        <v>166.32950499354504</v>
      </c>
      <c r="P56" s="3342">
        <v>93.715250801263664</v>
      </c>
      <c r="Q56" s="3342">
        <v>85.553759467427298</v>
      </c>
      <c r="R56" s="3342">
        <v>115.59522090339127</v>
      </c>
      <c r="S56" s="3344">
        <v>101.36518655307549</v>
      </c>
    </row>
    <row r="57" spans="1:19" ht="15.75">
      <c r="A57" s="2585">
        <v>42139</v>
      </c>
      <c r="B57" s="3342">
        <v>127.06989509352387</v>
      </c>
      <c r="C57" s="3342">
        <v>211.10395880548657</v>
      </c>
      <c r="D57" s="3342">
        <v>115.39983960438218</v>
      </c>
      <c r="E57" s="3342">
        <v>139.40114223614273</v>
      </c>
      <c r="F57" s="3342">
        <v>88.900881371766829</v>
      </c>
      <c r="G57" s="3342">
        <v>156.5343537859884</v>
      </c>
      <c r="H57" s="3342">
        <v>369.12120634292859</v>
      </c>
      <c r="I57" s="3342">
        <v>278.95967198697815</v>
      </c>
      <c r="J57" s="3342">
        <v>82.971385049043064</v>
      </c>
      <c r="K57" s="3342">
        <v>149.52645246278772</v>
      </c>
      <c r="L57" s="3342">
        <v>524.85965269246799</v>
      </c>
      <c r="M57" s="3342">
        <v>77.872571506064347</v>
      </c>
      <c r="N57" s="3342">
        <v>216.36647860138746</v>
      </c>
      <c r="O57" s="3342">
        <v>188.51151405427629</v>
      </c>
      <c r="P57" s="3342">
        <v>89.516929872048877</v>
      </c>
      <c r="Q57" s="3342">
        <v>95.801592808874716</v>
      </c>
      <c r="R57" s="3342">
        <v>145.41751859740469</v>
      </c>
      <c r="S57" s="3344">
        <v>105.62180820379548</v>
      </c>
    </row>
    <row r="58" spans="1:19" ht="15.75">
      <c r="A58" s="2585">
        <v>42170</v>
      </c>
      <c r="B58" s="3364">
        <v>172.467504873102</v>
      </c>
      <c r="C58" s="3364">
        <v>214.73091888329145</v>
      </c>
      <c r="D58" s="3364">
        <v>111.44564499253261</v>
      </c>
      <c r="E58" s="3364">
        <v>134.23363627136007</v>
      </c>
      <c r="F58" s="3364">
        <v>68.551184014303885</v>
      </c>
      <c r="G58" s="3364">
        <v>157.90570798833056</v>
      </c>
      <c r="H58" s="3364">
        <v>317.8402963074933</v>
      </c>
      <c r="I58" s="3364">
        <v>354.47017592368491</v>
      </c>
      <c r="J58" s="3364">
        <v>90.973249173472965</v>
      </c>
      <c r="K58" s="3364">
        <v>126.03895593122756</v>
      </c>
      <c r="L58" s="3364">
        <v>431.17640599371424</v>
      </c>
      <c r="M58" s="3364">
        <v>75.300058622935438</v>
      </c>
      <c r="N58" s="3364">
        <v>396.18013777405901</v>
      </c>
      <c r="O58" s="3364">
        <v>175.72082724824602</v>
      </c>
      <c r="P58" s="3364">
        <v>99.382335242367702</v>
      </c>
      <c r="Q58" s="3364">
        <v>92.295616075443505</v>
      </c>
      <c r="R58" s="3364">
        <v>165.87790055211283</v>
      </c>
      <c r="S58" s="3365">
        <v>103.9204003537053</v>
      </c>
    </row>
    <row r="59" spans="1:19" ht="15.75">
      <c r="A59" s="2585">
        <v>42200</v>
      </c>
      <c r="B59" s="3364">
        <v>228.73693686020835</v>
      </c>
      <c r="C59" s="3364">
        <v>224.15101593270089</v>
      </c>
      <c r="D59" s="3364">
        <v>105.07649037544371</v>
      </c>
      <c r="E59" s="3364">
        <v>190.36637925875772</v>
      </c>
      <c r="F59" s="3364">
        <v>71.081570571363031</v>
      </c>
      <c r="G59" s="3364">
        <v>144.24963691354699</v>
      </c>
      <c r="H59" s="3364">
        <v>307.44280945050593</v>
      </c>
      <c r="I59" s="3364">
        <v>224.74301746579192</v>
      </c>
      <c r="J59" s="3364">
        <v>87.720112871628146</v>
      </c>
      <c r="K59" s="3364">
        <v>134.62492194636067</v>
      </c>
      <c r="L59" s="3364">
        <v>281.73990421493602</v>
      </c>
      <c r="M59" s="3364">
        <v>94.462701606073168</v>
      </c>
      <c r="N59" s="3364">
        <v>101.72042404434633</v>
      </c>
      <c r="O59" s="3364">
        <v>171.27117230639095</v>
      </c>
      <c r="P59" s="3364">
        <v>83.324591657128138</v>
      </c>
      <c r="Q59" s="3364">
        <v>90.502035668926339</v>
      </c>
      <c r="R59" s="3364">
        <v>115.40245211654813</v>
      </c>
      <c r="S59" s="3365">
        <v>106.01387876994721</v>
      </c>
    </row>
    <row r="60" spans="1:19" ht="15.75">
      <c r="A60" s="2585">
        <v>42231</v>
      </c>
      <c r="B60" s="3364">
        <v>219.37335801027905</v>
      </c>
      <c r="C60" s="3364">
        <v>253.22559979430409</v>
      </c>
      <c r="D60" s="3364">
        <v>111.96611960350815</v>
      </c>
      <c r="E60" s="3364">
        <v>215.03057296688928</v>
      </c>
      <c r="F60" s="3364">
        <v>70.577528589808423</v>
      </c>
      <c r="G60" s="3364">
        <v>142.34599808451435</v>
      </c>
      <c r="H60" s="3364">
        <v>281.59808360339161</v>
      </c>
      <c r="I60" s="3364">
        <v>270.1471954490649</v>
      </c>
      <c r="J60" s="3364">
        <v>95.770307547021986</v>
      </c>
      <c r="K60" s="3364">
        <v>125.73523670295002</v>
      </c>
      <c r="L60" s="3364">
        <v>337.7124699674257</v>
      </c>
      <c r="M60" s="3364">
        <v>99.570643610782071</v>
      </c>
      <c r="N60" s="3364">
        <v>86.073874394355514</v>
      </c>
      <c r="O60" s="3364">
        <v>169.34375786909703</v>
      </c>
      <c r="P60" s="3364">
        <v>94.266634516429278</v>
      </c>
      <c r="Q60" s="3364">
        <v>89.252725744853748</v>
      </c>
      <c r="R60" s="3364">
        <v>111.71932678414602</v>
      </c>
      <c r="S60" s="3365">
        <v>104.06535566166765</v>
      </c>
    </row>
    <row r="61" spans="1:19" ht="15.75">
      <c r="A61" s="2585">
        <v>42262</v>
      </c>
      <c r="B61" s="3364">
        <v>237.80442006494019</v>
      </c>
      <c r="C61" s="3364">
        <v>257.12719739173497</v>
      </c>
      <c r="D61" s="3364">
        <v>115.38286615616062</v>
      </c>
      <c r="E61" s="3364">
        <v>194.87688448487575</v>
      </c>
      <c r="F61" s="3364">
        <v>77.677242159442912</v>
      </c>
      <c r="G61" s="3364">
        <v>144.88435646387353</v>
      </c>
      <c r="H61" s="3364">
        <v>321.14373275923123</v>
      </c>
      <c r="I61" s="3364">
        <v>247.14138951055992</v>
      </c>
      <c r="J61" s="3364">
        <v>94.515846142034249</v>
      </c>
      <c r="K61" s="3364">
        <v>127.40678928236125</v>
      </c>
      <c r="L61" s="3364">
        <v>324.64345424897465</v>
      </c>
      <c r="M61" s="3364">
        <v>95.23353032527011</v>
      </c>
      <c r="N61" s="3364">
        <v>91.671613705816455</v>
      </c>
      <c r="O61" s="3364">
        <v>187.22610025679472</v>
      </c>
      <c r="P61" s="3364">
        <v>85.532812953336375</v>
      </c>
      <c r="Q61" s="3364">
        <v>92.191055455828447</v>
      </c>
      <c r="R61" s="3364">
        <v>99.175540262890593</v>
      </c>
      <c r="S61" s="3365">
        <v>105.01133602423202</v>
      </c>
    </row>
    <row r="62" spans="1:19" ht="15.75">
      <c r="A62" s="2585">
        <v>42292</v>
      </c>
      <c r="B62" s="3364">
        <v>330.62777560589376</v>
      </c>
      <c r="C62" s="3364">
        <v>316.86199331151954</v>
      </c>
      <c r="D62" s="3364">
        <v>100.91569218897425</v>
      </c>
      <c r="E62" s="3364">
        <v>189.64371241646171</v>
      </c>
      <c r="F62" s="3364">
        <v>71.952334661697165</v>
      </c>
      <c r="G62" s="3364">
        <v>115.97774331602673</v>
      </c>
      <c r="H62" s="3364">
        <v>203.01927385076607</v>
      </c>
      <c r="I62" s="3364">
        <v>216.03350589540918</v>
      </c>
      <c r="J62" s="3364">
        <v>82.311505787656401</v>
      </c>
      <c r="K62" s="3364">
        <v>116.15072482324938</v>
      </c>
      <c r="L62" s="3364">
        <v>290.0107109885854</v>
      </c>
      <c r="M62" s="3364">
        <v>92.90855110310379</v>
      </c>
      <c r="N62" s="3364">
        <v>103.74531443582961</v>
      </c>
      <c r="O62" s="3364">
        <v>164.15030335620906</v>
      </c>
      <c r="P62" s="3364">
        <v>87.474812291053738</v>
      </c>
      <c r="Q62" s="3364">
        <v>98.436589292441255</v>
      </c>
      <c r="R62" s="3364">
        <v>103.28700765333807</v>
      </c>
      <c r="S62" s="3365">
        <v>103.02241346487837</v>
      </c>
    </row>
    <row r="63" spans="1:19" ht="15.75">
      <c r="A63" s="2585">
        <v>42323</v>
      </c>
      <c r="B63" s="3364">
        <v>289.03959102421311</v>
      </c>
      <c r="C63" s="3364">
        <v>343.76534940917452</v>
      </c>
      <c r="D63" s="3364">
        <v>102.87627835072837</v>
      </c>
      <c r="E63" s="3364">
        <v>199.78389368560426</v>
      </c>
      <c r="F63" s="3364">
        <v>71.779544954855538</v>
      </c>
      <c r="G63" s="3364">
        <v>135.07213212610159</v>
      </c>
      <c r="H63" s="3364">
        <v>242.11124897626104</v>
      </c>
      <c r="I63" s="3364">
        <v>268.98597337037631</v>
      </c>
      <c r="J63" s="3364">
        <v>107.20294646512025</v>
      </c>
      <c r="K63" s="3364">
        <v>119.64450141930581</v>
      </c>
      <c r="L63" s="3364">
        <v>264.70501786950257</v>
      </c>
      <c r="M63" s="3364">
        <v>96.671092644896632</v>
      </c>
      <c r="N63" s="3364">
        <v>126.76932952431757</v>
      </c>
      <c r="O63" s="3364">
        <v>187.22668651324125</v>
      </c>
      <c r="P63" s="3364">
        <v>97.870913368897504</v>
      </c>
      <c r="Q63" s="3364">
        <v>95.445392014900207</v>
      </c>
      <c r="R63" s="3364">
        <v>113.59889107149495</v>
      </c>
      <c r="S63" s="3365">
        <v>102.28260858757339</v>
      </c>
    </row>
    <row r="64" spans="1:19" ht="16.5" thickBot="1">
      <c r="A64" s="2816">
        <v>42353</v>
      </c>
      <c r="B64" s="3346">
        <v>227.41766647304985</v>
      </c>
      <c r="C64" s="3346">
        <v>295.79914381954904</v>
      </c>
      <c r="D64" s="3346">
        <v>104.31775795756728</v>
      </c>
      <c r="E64" s="3346">
        <v>186.81806136259885</v>
      </c>
      <c r="F64" s="3346">
        <v>74.725302360723504</v>
      </c>
      <c r="G64" s="3346">
        <v>124.46366202412914</v>
      </c>
      <c r="H64" s="3346">
        <v>291.33738495562443</v>
      </c>
      <c r="I64" s="3346">
        <v>275.96097674803758</v>
      </c>
      <c r="J64" s="3346">
        <v>97.819156844080666</v>
      </c>
      <c r="K64" s="3346">
        <v>133.4595494088247</v>
      </c>
      <c r="L64" s="3346">
        <v>273.45328526492978</v>
      </c>
      <c r="M64" s="3346">
        <v>83.39791166592245</v>
      </c>
      <c r="N64" s="3346">
        <v>82.797582571200849</v>
      </c>
      <c r="O64" s="3346">
        <v>184.43830060129474</v>
      </c>
      <c r="P64" s="3346">
        <v>93.302601816367087</v>
      </c>
      <c r="Q64" s="3346">
        <v>98.78501487051399</v>
      </c>
      <c r="R64" s="3346">
        <v>97.809945535490073</v>
      </c>
      <c r="S64" s="3366">
        <v>100.6123600986969</v>
      </c>
    </row>
    <row r="65" spans="1:19" ht="15.75">
      <c r="A65" s="2585">
        <v>42385</v>
      </c>
      <c r="B65" s="3355">
        <v>329.53707746913443</v>
      </c>
      <c r="C65" s="3356">
        <v>466.60018029869076</v>
      </c>
      <c r="D65" s="3356">
        <v>104.50051391983679</v>
      </c>
      <c r="E65" s="3356">
        <v>170.53481263384705</v>
      </c>
      <c r="F65" s="3356">
        <v>74.038252801341315</v>
      </c>
      <c r="G65" s="3356">
        <v>124.88202521855447</v>
      </c>
      <c r="H65" s="3356">
        <v>260.89108371604692</v>
      </c>
      <c r="I65" s="3356">
        <v>199.77265113580731</v>
      </c>
      <c r="J65" s="3356">
        <v>143.22640804733675</v>
      </c>
      <c r="K65" s="3356">
        <v>121.6143887870887</v>
      </c>
      <c r="L65" s="3356">
        <v>210.34274650741574</v>
      </c>
      <c r="M65" s="3356">
        <v>94.412266899436275</v>
      </c>
      <c r="N65" s="3356">
        <v>186.97971615320165</v>
      </c>
      <c r="O65" s="3356">
        <v>193.142067288585</v>
      </c>
      <c r="P65" s="3356">
        <v>92.404040136810934</v>
      </c>
      <c r="Q65" s="3356">
        <v>104.24926762236608</v>
      </c>
      <c r="R65" s="3356">
        <v>132.24073397469166</v>
      </c>
      <c r="S65" s="3357">
        <v>94.47166326142478</v>
      </c>
    </row>
    <row r="66" spans="1:19" ht="15.75">
      <c r="A66" s="2585">
        <v>42416</v>
      </c>
      <c r="B66" s="3355">
        <v>285.82204950529911</v>
      </c>
      <c r="C66" s="3356">
        <v>461.803769496413</v>
      </c>
      <c r="D66" s="3356">
        <v>105.6209151600624</v>
      </c>
      <c r="E66" s="3356">
        <v>194.25916573029713</v>
      </c>
      <c r="F66" s="3356">
        <v>76.483214302842299</v>
      </c>
      <c r="G66" s="3356">
        <v>125.05741399312602</v>
      </c>
      <c r="H66" s="3356">
        <v>260.05598602570899</v>
      </c>
      <c r="I66" s="3356">
        <v>225.01153127785904</v>
      </c>
      <c r="J66" s="3356">
        <v>169.72155707217289</v>
      </c>
      <c r="K66" s="3356">
        <v>119.35905084609404</v>
      </c>
      <c r="L66" s="3356">
        <v>231.3049620297783</v>
      </c>
      <c r="M66" s="3356">
        <v>95.996263567835044</v>
      </c>
      <c r="N66" s="3356">
        <v>240.33063354273509</v>
      </c>
      <c r="O66" s="3356">
        <v>202.51527161453029</v>
      </c>
      <c r="P66" s="3356">
        <v>103.49890680023097</v>
      </c>
      <c r="Q66" s="3356">
        <v>99.315984528367935</v>
      </c>
      <c r="R66" s="3356">
        <v>137.18981875946236</v>
      </c>
      <c r="S66" s="3357">
        <v>100.16895892160437</v>
      </c>
    </row>
    <row r="67" spans="1:19" ht="15.75">
      <c r="A67" s="2585">
        <v>42445</v>
      </c>
      <c r="B67" s="3356">
        <v>226.10949642267144</v>
      </c>
      <c r="C67" s="3356">
        <v>405.19201682313894</v>
      </c>
      <c r="D67" s="3356">
        <v>110.58394139972256</v>
      </c>
      <c r="E67" s="3356">
        <v>193.69949014994049</v>
      </c>
      <c r="F67" s="3356">
        <v>73.093051600165992</v>
      </c>
      <c r="G67" s="3356">
        <v>124.50083187970171</v>
      </c>
      <c r="H67" s="3356">
        <v>283.51799209723646</v>
      </c>
      <c r="I67" s="3356">
        <v>202.29463435173818</v>
      </c>
      <c r="J67" s="3356">
        <v>134.18419707802701</v>
      </c>
      <c r="K67" s="3356">
        <v>112.76772396786822</v>
      </c>
      <c r="L67" s="3356">
        <v>218.66835903825987</v>
      </c>
      <c r="M67" s="3356">
        <v>107.70278738455545</v>
      </c>
      <c r="N67" s="3356">
        <v>227.18575131537042</v>
      </c>
      <c r="O67" s="3356">
        <v>202.21114479100243</v>
      </c>
      <c r="P67" s="3356">
        <v>106.64396974736421</v>
      </c>
      <c r="Q67" s="3356">
        <v>99.411540743791932</v>
      </c>
      <c r="R67" s="3356">
        <v>115.95885598029732</v>
      </c>
      <c r="S67" s="3356">
        <v>83.844545522520804</v>
      </c>
    </row>
    <row r="68" spans="1:19" ht="15.75">
      <c r="A68" s="2585">
        <v>42476</v>
      </c>
      <c r="B68" s="3356">
        <v>154.66259544056044</v>
      </c>
      <c r="C68" s="3356">
        <v>382.04394795087183</v>
      </c>
      <c r="D68" s="3356">
        <v>85.215104207592773</v>
      </c>
      <c r="E68" s="3356">
        <v>147.34638514974401</v>
      </c>
      <c r="F68" s="3356">
        <v>65.582137117943105</v>
      </c>
      <c r="G68" s="3356">
        <v>120.2320817955282</v>
      </c>
      <c r="H68" s="3356">
        <v>296.88297480716341</v>
      </c>
      <c r="I68" s="3356">
        <v>196.89963874230966</v>
      </c>
      <c r="J68" s="3356">
        <v>109.65927140864258</v>
      </c>
      <c r="K68" s="3356">
        <v>147.34552785087624</v>
      </c>
      <c r="L68" s="3356">
        <v>217.16376338904274</v>
      </c>
      <c r="M68" s="3356">
        <v>102.68987525099413</v>
      </c>
      <c r="N68" s="3356">
        <v>186.82756251840641</v>
      </c>
      <c r="O68" s="3356">
        <v>236.48851732151911</v>
      </c>
      <c r="P68" s="3356">
        <v>80.070025617929971</v>
      </c>
      <c r="Q68" s="3356">
        <v>111.99360455803632</v>
      </c>
      <c r="R68" s="3356">
        <v>119.15953554402611</v>
      </c>
      <c r="S68" s="3356">
        <v>84.175677677051368</v>
      </c>
    </row>
    <row r="69" spans="1:19" ht="15.75">
      <c r="A69" s="2585">
        <v>42506</v>
      </c>
      <c r="B69" s="3356">
        <v>184.07875102085828</v>
      </c>
      <c r="C69" s="3356">
        <v>417.13313113948993</v>
      </c>
      <c r="D69" s="3356">
        <v>100.81867429519964</v>
      </c>
      <c r="E69" s="3356">
        <v>135.69380561374294</v>
      </c>
      <c r="F69" s="3356">
        <v>61.977942610315665</v>
      </c>
      <c r="G69" s="3356">
        <v>137.86369297617836</v>
      </c>
      <c r="H69" s="3356">
        <v>337.36128405922625</v>
      </c>
      <c r="I69" s="3356">
        <v>242.9992227838143</v>
      </c>
      <c r="J69" s="3356">
        <v>156.09630992460839</v>
      </c>
      <c r="K69" s="3356">
        <v>152.93223109927442</v>
      </c>
      <c r="L69" s="3356">
        <v>289.47935126110292</v>
      </c>
      <c r="M69" s="3356">
        <v>103.95564952404983</v>
      </c>
      <c r="N69" s="3356">
        <v>197.39617718595179</v>
      </c>
      <c r="O69" s="3356">
        <v>253.79208108942609</v>
      </c>
      <c r="P69" s="3356">
        <v>90.136682177732695</v>
      </c>
      <c r="Q69" s="3356">
        <v>118.27709860689306</v>
      </c>
      <c r="R69" s="3356">
        <v>117.20200456129746</v>
      </c>
      <c r="S69" s="3356">
        <v>80.994905879358441</v>
      </c>
    </row>
    <row r="70" spans="1:19" ht="15.75">
      <c r="A70" s="2585">
        <v>42537</v>
      </c>
      <c r="B70" s="3356">
        <v>198.52583490727315</v>
      </c>
      <c r="C70" s="3356">
        <v>467.10817245456201</v>
      </c>
      <c r="D70" s="3356">
        <v>101.14800182182961</v>
      </c>
      <c r="E70" s="3356">
        <v>128.38437592819449</v>
      </c>
      <c r="F70" s="3356">
        <v>64.121340139520626</v>
      </c>
      <c r="G70" s="3356">
        <v>176.39238172676843</v>
      </c>
      <c r="H70" s="3356">
        <v>361.73711394271652</v>
      </c>
      <c r="I70" s="3356">
        <v>221.64135928842811</v>
      </c>
      <c r="J70" s="3356">
        <v>137.25997107727187</v>
      </c>
      <c r="K70" s="3356">
        <v>184.42385083893166</v>
      </c>
      <c r="L70" s="3356">
        <v>343.62824501330766</v>
      </c>
      <c r="M70" s="3356">
        <v>108.63375442863928</v>
      </c>
      <c r="N70" s="3356">
        <v>205.37370807500034</v>
      </c>
      <c r="O70" s="3356">
        <v>250.95544067824451</v>
      </c>
      <c r="P70" s="3356">
        <v>117.68989895453063</v>
      </c>
      <c r="Q70" s="3356">
        <v>136.38982012375985</v>
      </c>
      <c r="R70" s="3356">
        <v>138.81625396211282</v>
      </c>
      <c r="S70" s="3356">
        <v>77.715001968166561</v>
      </c>
    </row>
    <row r="71" spans="1:19" ht="15.75">
      <c r="A71" s="2585">
        <v>42567</v>
      </c>
      <c r="B71" s="3356">
        <v>157.89628829459386</v>
      </c>
      <c r="C71" s="3356">
        <v>344.45144381023147</v>
      </c>
      <c r="D71" s="3356">
        <v>123.63212038867877</v>
      </c>
      <c r="E71" s="3356">
        <v>136.24869037939854</v>
      </c>
      <c r="F71" s="3356">
        <v>100.32794049387653</v>
      </c>
      <c r="G71" s="3356">
        <v>136.31954124266508</v>
      </c>
      <c r="H71" s="3356">
        <v>328.71115347472198</v>
      </c>
      <c r="I71" s="3356">
        <v>250.11351612184751</v>
      </c>
      <c r="J71" s="3356">
        <v>154.73958947342496</v>
      </c>
      <c r="K71" s="3356">
        <v>166.43462357448371</v>
      </c>
      <c r="L71" s="3356">
        <v>210.65718834732135</v>
      </c>
      <c r="M71" s="3356">
        <v>111.17529753304565</v>
      </c>
      <c r="N71" s="3356">
        <v>145.4558550879733</v>
      </c>
      <c r="O71" s="3356">
        <v>210.72563847356474</v>
      </c>
      <c r="P71" s="3356">
        <v>82.964196615484056</v>
      </c>
      <c r="Q71" s="3356">
        <v>109.06984224581721</v>
      </c>
      <c r="R71" s="3356">
        <v>123.06763412607518</v>
      </c>
      <c r="S71" s="3356">
        <v>84.591094107286565</v>
      </c>
    </row>
    <row r="72" spans="1:19" ht="15.75">
      <c r="A72" s="2619" t="s">
        <v>2494</v>
      </c>
      <c r="B72" s="3356">
        <v>226.42816703558469</v>
      </c>
      <c r="C72" s="3356">
        <v>455.35637833519127</v>
      </c>
      <c r="D72" s="3356">
        <v>113.24031017103501</v>
      </c>
      <c r="E72" s="3356">
        <v>142.01759627685675</v>
      </c>
      <c r="F72" s="3356">
        <v>98.13761561266341</v>
      </c>
      <c r="G72" s="3356">
        <v>164.47335031696869</v>
      </c>
      <c r="H72" s="3356">
        <v>342.62096569512045</v>
      </c>
      <c r="I72" s="3356">
        <v>255.66492731976581</v>
      </c>
      <c r="J72" s="3356">
        <v>141.21067584789549</v>
      </c>
      <c r="K72" s="3356">
        <v>153.90767378643264</v>
      </c>
      <c r="L72" s="3356">
        <v>239.23170936657127</v>
      </c>
      <c r="M72" s="3356">
        <v>108.65889894784699</v>
      </c>
      <c r="N72" s="3356">
        <v>253.47602215115054</v>
      </c>
      <c r="O72" s="3356">
        <v>232.93471962782735</v>
      </c>
      <c r="P72" s="3356">
        <v>85.298232762092539</v>
      </c>
      <c r="Q72" s="3356">
        <v>121.05361793231368</v>
      </c>
      <c r="R72" s="3356">
        <v>142.87182002653992</v>
      </c>
      <c r="S72" s="3356">
        <v>81.903624874388328</v>
      </c>
    </row>
    <row r="73" spans="1:19" ht="15.75">
      <c r="A73" s="2619" t="s">
        <v>2495</v>
      </c>
      <c r="B73" s="3356">
        <v>223.98246449235089</v>
      </c>
      <c r="C73" s="3356">
        <v>420.54651486727562</v>
      </c>
      <c r="D73" s="3356">
        <v>121.79565559321507</v>
      </c>
      <c r="E73" s="3356">
        <v>135.95721803060604</v>
      </c>
      <c r="F73" s="3356">
        <v>92.189387012483024</v>
      </c>
      <c r="G73" s="3356">
        <v>166.004490675993</v>
      </c>
      <c r="H73" s="3356">
        <v>299.19840995643</v>
      </c>
      <c r="I73" s="3356">
        <v>225.05798023685441</v>
      </c>
      <c r="J73" s="3356">
        <v>138.16274277639874</v>
      </c>
      <c r="K73" s="3356">
        <v>165.99909719058675</v>
      </c>
      <c r="L73" s="3356">
        <v>253.33816625733817</v>
      </c>
      <c r="M73" s="3356">
        <v>126.16883034133961</v>
      </c>
      <c r="N73" s="3356">
        <v>157.00213820939334</v>
      </c>
      <c r="O73" s="3356">
        <v>216.96696010344505</v>
      </c>
      <c r="P73" s="3356">
        <v>94.320509834480049</v>
      </c>
      <c r="Q73" s="3356">
        <v>133.65979810911236</v>
      </c>
      <c r="R73" s="3356">
        <v>161.59873641249888</v>
      </c>
      <c r="S73" s="3356">
        <v>81.048145301344448</v>
      </c>
    </row>
    <row r="74" spans="1:19" ht="15.75">
      <c r="A74" s="2585">
        <v>43024</v>
      </c>
      <c r="B74" s="3356">
        <v>255.78104991236094</v>
      </c>
      <c r="C74" s="3356">
        <v>287.88874959718299</v>
      </c>
      <c r="D74" s="3356">
        <v>108.34161157339068</v>
      </c>
      <c r="E74" s="3356">
        <v>187.45950222318791</v>
      </c>
      <c r="F74" s="3356">
        <v>88.878147239630863</v>
      </c>
      <c r="G74" s="3356">
        <v>98.825862863782802</v>
      </c>
      <c r="H74" s="3356">
        <v>336.08361691106268</v>
      </c>
      <c r="I74" s="3356">
        <v>240.20778010551126</v>
      </c>
      <c r="J74" s="3356">
        <v>130.47921909938839</v>
      </c>
      <c r="K74" s="3356">
        <v>152.1126474588246</v>
      </c>
      <c r="L74" s="3356">
        <v>201.078494056593</v>
      </c>
      <c r="M74" s="3356">
        <v>80.825900538231949</v>
      </c>
      <c r="N74" s="3356">
        <v>167.16883393549185</v>
      </c>
      <c r="O74" s="3356">
        <v>205.3515207962005</v>
      </c>
      <c r="P74" s="3356">
        <v>106.53513795827287</v>
      </c>
      <c r="Q74" s="3356">
        <v>109.7323106323487</v>
      </c>
      <c r="R74" s="3356">
        <v>132.08482037212363</v>
      </c>
      <c r="S74" s="3356">
        <v>98.493104149497768</v>
      </c>
    </row>
    <row r="75" spans="1:19" ht="15.75">
      <c r="A75" s="2585">
        <v>43055</v>
      </c>
      <c r="B75" s="3356">
        <v>244.95341737704047</v>
      </c>
      <c r="C75" s="3356">
        <v>338.80084965925425</v>
      </c>
      <c r="D75" s="3356">
        <v>106.497989354136</v>
      </c>
      <c r="E75" s="3356">
        <v>188.14981724586829</v>
      </c>
      <c r="F75" s="3356">
        <v>101.86168865411372</v>
      </c>
      <c r="G75" s="3356">
        <v>127.71108226019969</v>
      </c>
      <c r="H75" s="3356">
        <v>335.60363109955944</v>
      </c>
      <c r="I75" s="3356">
        <v>237.49127901024991</v>
      </c>
      <c r="J75" s="3356">
        <v>129.26332893751086</v>
      </c>
      <c r="K75" s="3356">
        <v>166.54223491044854</v>
      </c>
      <c r="L75" s="3356">
        <v>223.49240858804555</v>
      </c>
      <c r="M75" s="3356">
        <v>100.07420383777396</v>
      </c>
      <c r="N75" s="3356">
        <v>250.45051823973932</v>
      </c>
      <c r="O75" s="3356">
        <v>220.60021576854544</v>
      </c>
      <c r="P75" s="3356">
        <v>81.080936676100364</v>
      </c>
      <c r="Q75" s="3356">
        <v>123.13519827053499</v>
      </c>
      <c r="R75" s="3356">
        <v>150.00532558051512</v>
      </c>
      <c r="S75" s="3356">
        <v>102.70704375293165</v>
      </c>
    </row>
    <row r="76" spans="1:19" ht="16.5" thickBot="1">
      <c r="A76" s="2816">
        <v>43085</v>
      </c>
      <c r="B76" s="3358">
        <v>207.48093938567317</v>
      </c>
      <c r="C76" s="3359">
        <v>200.92604459729074</v>
      </c>
      <c r="D76" s="3359">
        <v>112.06581315436355</v>
      </c>
      <c r="E76" s="3359">
        <v>188.45790785779701</v>
      </c>
      <c r="F76" s="3359">
        <v>100.85412828530961</v>
      </c>
      <c r="G76" s="3359">
        <v>154.22392921056428</v>
      </c>
      <c r="H76" s="3359">
        <v>328.68602980085331</v>
      </c>
      <c r="I76" s="3359">
        <v>232.26779238918692</v>
      </c>
      <c r="J76" s="3359">
        <v>127.81227695839077</v>
      </c>
      <c r="K76" s="3359">
        <v>156.70382355846976</v>
      </c>
      <c r="L76" s="3359">
        <v>313.88673226012025</v>
      </c>
      <c r="M76" s="3359">
        <v>102.37723058627456</v>
      </c>
      <c r="N76" s="3359">
        <v>234.1215794797603</v>
      </c>
      <c r="O76" s="3359">
        <v>209.3808360916087</v>
      </c>
      <c r="P76" s="3359">
        <v>103.33382880715808</v>
      </c>
      <c r="Q76" s="3359">
        <v>131.41321802186172</v>
      </c>
      <c r="R76" s="3359">
        <v>173.69453483752838</v>
      </c>
      <c r="S76" s="3360">
        <v>100.2277243939935</v>
      </c>
    </row>
    <row r="77" spans="1:19" ht="15.75">
      <c r="A77" s="2585">
        <v>43117</v>
      </c>
      <c r="B77" s="3355">
        <v>144.22335626910433</v>
      </c>
      <c r="C77" s="3356">
        <v>204.06067705954402</v>
      </c>
      <c r="D77" s="3356">
        <v>105.38429077837823</v>
      </c>
      <c r="E77" s="3356">
        <v>173.7855601162573</v>
      </c>
      <c r="F77" s="3356">
        <v>76.594677865139133</v>
      </c>
      <c r="G77" s="3356">
        <v>106.03157469798352</v>
      </c>
      <c r="H77" s="3356">
        <v>265.64874643092594</v>
      </c>
      <c r="I77" s="3356">
        <v>222.83620214274015</v>
      </c>
      <c r="J77" s="3356">
        <v>115.38096730838802</v>
      </c>
      <c r="K77" s="3356">
        <v>115.877194415624</v>
      </c>
      <c r="L77" s="3356">
        <v>218.7873290681224</v>
      </c>
      <c r="M77" s="3356">
        <v>78.193477148604103</v>
      </c>
      <c r="N77" s="3356">
        <v>187.99512722011323</v>
      </c>
      <c r="O77" s="3356">
        <v>246.2140632694605</v>
      </c>
      <c r="P77" s="3356">
        <v>86.662419198047729</v>
      </c>
      <c r="Q77" s="3356">
        <v>108.86518640725981</v>
      </c>
      <c r="R77" s="3356">
        <v>125.48283815924255</v>
      </c>
      <c r="S77" s="3357">
        <v>102.6294954586958</v>
      </c>
    </row>
    <row r="78" spans="1:19" ht="15.75">
      <c r="A78" s="2585">
        <v>43148</v>
      </c>
      <c r="B78" s="3355">
        <v>103.90199716344301</v>
      </c>
      <c r="C78" s="3356">
        <v>184.43501524259926</v>
      </c>
      <c r="D78" s="3356">
        <v>121.96440260039235</v>
      </c>
      <c r="E78" s="3356">
        <v>161.66165935604013</v>
      </c>
      <c r="F78" s="3356">
        <v>80.591998463453251</v>
      </c>
      <c r="G78" s="3356">
        <v>134.99917748050075</v>
      </c>
      <c r="H78" s="3356">
        <v>443.28429020630892</v>
      </c>
      <c r="I78" s="3356">
        <v>177.98577986763189</v>
      </c>
      <c r="J78" s="3356">
        <v>127.12980523396406</v>
      </c>
      <c r="K78" s="3356">
        <v>142.90520918818811</v>
      </c>
      <c r="L78" s="3356">
        <v>250.30567615461513</v>
      </c>
      <c r="M78" s="3356">
        <v>93.074993853538942</v>
      </c>
      <c r="N78" s="3356">
        <v>163.7403147529065</v>
      </c>
      <c r="O78" s="3356">
        <v>198.92881271398562</v>
      </c>
      <c r="P78" s="3356">
        <v>84.590001390020547</v>
      </c>
      <c r="Q78" s="3356">
        <v>120.86267749709214</v>
      </c>
      <c r="R78" s="3356">
        <v>144.48261215559316</v>
      </c>
      <c r="S78" s="3357">
        <v>101.70113335114482</v>
      </c>
    </row>
    <row r="79" spans="1:19" ht="15.75">
      <c r="A79" s="2585">
        <v>43176</v>
      </c>
      <c r="B79" s="3355">
        <v>114.49499249554668</v>
      </c>
      <c r="C79" s="3356">
        <v>177.28540458202679</v>
      </c>
      <c r="D79" s="3356">
        <v>112.79709625806755</v>
      </c>
      <c r="E79" s="3356">
        <v>154.01336941678221</v>
      </c>
      <c r="F79" s="3356">
        <v>79.961441955413989</v>
      </c>
      <c r="G79" s="3356">
        <v>152.90383938042552</v>
      </c>
      <c r="H79" s="3356">
        <v>428.7698281158556</v>
      </c>
      <c r="I79" s="3356">
        <v>217.20309864958628</v>
      </c>
      <c r="J79" s="3356">
        <v>124.21094812633224</v>
      </c>
      <c r="K79" s="3356">
        <v>171.31866187158903</v>
      </c>
      <c r="L79" s="3356">
        <v>285.50319741412534</v>
      </c>
      <c r="M79" s="3356">
        <v>102.94605537446564</v>
      </c>
      <c r="N79" s="3356">
        <v>161.35554250597517</v>
      </c>
      <c r="O79" s="3356">
        <v>208.84474899745265</v>
      </c>
      <c r="P79" s="3356">
        <v>106.78227207073799</v>
      </c>
      <c r="Q79" s="3356">
        <v>132.79705379494152</v>
      </c>
      <c r="R79" s="3356">
        <v>141.15797593494912</v>
      </c>
      <c r="S79" s="3357">
        <v>100.02612006794882</v>
      </c>
    </row>
    <row r="80" spans="1:19" ht="15.75">
      <c r="A80" s="2585">
        <v>43207</v>
      </c>
      <c r="B80" s="3355">
        <v>123.73909600432897</v>
      </c>
      <c r="C80" s="3356">
        <v>186.8407729146644</v>
      </c>
      <c r="D80" s="3356">
        <v>107.55345809970966</v>
      </c>
      <c r="E80" s="3356">
        <v>160.69364642541032</v>
      </c>
      <c r="F80" s="3356">
        <v>88.992822520148238</v>
      </c>
      <c r="G80" s="3356">
        <v>103.42656395849417</v>
      </c>
      <c r="H80" s="3356">
        <v>340.0248911630855</v>
      </c>
      <c r="I80" s="3356">
        <v>229.76476043733277</v>
      </c>
      <c r="J80" s="3356">
        <v>96.859105509326923</v>
      </c>
      <c r="K80" s="3356">
        <v>199.10125204210101</v>
      </c>
      <c r="L80" s="3356">
        <v>203.85871835705478</v>
      </c>
      <c r="M80" s="3356">
        <v>95.464955146175498</v>
      </c>
      <c r="N80" s="3356">
        <v>120.06251197561444</v>
      </c>
      <c r="O80" s="3356">
        <v>213.04038989031864</v>
      </c>
      <c r="P80" s="3356">
        <v>82.634670448763018</v>
      </c>
      <c r="Q80" s="3356">
        <v>114.6496706683472</v>
      </c>
      <c r="R80" s="3356">
        <v>130.87948087408472</v>
      </c>
      <c r="S80" s="3357">
        <v>100.61870043457475</v>
      </c>
    </row>
    <row r="81" spans="1:19" ht="15.75">
      <c r="A81" s="2585">
        <v>43237</v>
      </c>
      <c r="B81" s="3355">
        <v>126.25305091179591</v>
      </c>
      <c r="C81" s="3356">
        <v>240.90647817768652</v>
      </c>
      <c r="D81" s="3356">
        <v>116.40796003934679</v>
      </c>
      <c r="E81" s="3356">
        <v>175.8139496655356</v>
      </c>
      <c r="F81" s="3356">
        <v>78.457959090201328</v>
      </c>
      <c r="G81" s="3356">
        <v>117.66851201688222</v>
      </c>
      <c r="H81" s="3356">
        <v>407.58554816937823</v>
      </c>
      <c r="I81" s="3356">
        <v>241.63655146232713</v>
      </c>
      <c r="J81" s="3356">
        <v>107.38817026162049</v>
      </c>
      <c r="K81" s="3356">
        <v>197.28330486133498</v>
      </c>
      <c r="L81" s="3356">
        <v>263.76991460164277</v>
      </c>
      <c r="M81" s="3356">
        <v>101.19132019550996</v>
      </c>
      <c r="N81" s="3356">
        <v>123.70849237342985</v>
      </c>
      <c r="O81" s="3356">
        <v>161.96762838443323</v>
      </c>
      <c r="P81" s="3356">
        <v>83.156746171150289</v>
      </c>
      <c r="Q81" s="3356">
        <v>120.97750519813113</v>
      </c>
      <c r="R81" s="3356">
        <v>123.85049918362915</v>
      </c>
      <c r="S81" s="3357">
        <v>104.8686172074744</v>
      </c>
    </row>
    <row r="82" spans="1:19" ht="15.75">
      <c r="A82" s="2585">
        <v>43268</v>
      </c>
      <c r="B82" s="3355">
        <v>124.26745571740423</v>
      </c>
      <c r="C82" s="3356">
        <v>194.35452759058529</v>
      </c>
      <c r="D82" s="3356">
        <v>107.53565496718764</v>
      </c>
      <c r="E82" s="3356">
        <v>159.29747340222329</v>
      </c>
      <c r="F82" s="3356">
        <v>78.746355175734863</v>
      </c>
      <c r="G82" s="3356">
        <v>142.84378606966914</v>
      </c>
      <c r="H82" s="3356">
        <v>456.96956926958052</v>
      </c>
      <c r="I82" s="3356">
        <v>216.95001738373691</v>
      </c>
      <c r="J82" s="3356">
        <v>95.922087910755366</v>
      </c>
      <c r="K82" s="3356">
        <v>190.37938262869721</v>
      </c>
      <c r="L82" s="3356">
        <v>255.13169427960176</v>
      </c>
      <c r="M82" s="3356">
        <v>90.333136351515847</v>
      </c>
      <c r="N82" s="3356">
        <v>159.55679715586152</v>
      </c>
      <c r="O82" s="3356">
        <v>195.85407947952254</v>
      </c>
      <c r="P82" s="3356">
        <v>104.51010877184439</v>
      </c>
      <c r="Q82" s="3356">
        <v>135.05751669948771</v>
      </c>
      <c r="R82" s="3356">
        <v>122.61068516711302</v>
      </c>
      <c r="S82" s="3357">
        <v>101.68828133148655</v>
      </c>
    </row>
    <row r="83" spans="1:19" ht="15.75">
      <c r="A83" s="2585">
        <v>43298</v>
      </c>
      <c r="B83" s="3355">
        <v>125.08327314101936</v>
      </c>
      <c r="C83" s="3356">
        <v>189.45073317383455</v>
      </c>
      <c r="D83" s="3356">
        <v>106.49585556052182</v>
      </c>
      <c r="E83" s="3356">
        <v>180.25714260466111</v>
      </c>
      <c r="F83" s="3356">
        <v>51.961642353651719</v>
      </c>
      <c r="G83" s="3356">
        <v>205.72074478423531</v>
      </c>
      <c r="H83" s="3356">
        <v>438.51626420909656</v>
      </c>
      <c r="I83" s="3356">
        <v>258.59571276392791</v>
      </c>
      <c r="J83" s="3356">
        <v>122.14252962775312</v>
      </c>
      <c r="K83" s="3356">
        <v>186.14599980648489</v>
      </c>
      <c r="L83" s="3356">
        <v>344.30886747755767</v>
      </c>
      <c r="M83" s="3356">
        <v>123.73779038277175</v>
      </c>
      <c r="N83" s="3356">
        <v>212.98723013528252</v>
      </c>
      <c r="O83" s="3356">
        <v>255.0727633186645</v>
      </c>
      <c r="P83" s="3356">
        <v>94.521336107462744</v>
      </c>
      <c r="Q83" s="3356">
        <v>120.8660618141348</v>
      </c>
      <c r="R83" s="3356">
        <v>114.91188233523184</v>
      </c>
      <c r="S83" s="3357">
        <v>100.51950140862553</v>
      </c>
    </row>
    <row r="84" spans="1:19" ht="15.75">
      <c r="A84" s="2585">
        <v>43329</v>
      </c>
      <c r="B84" s="3355">
        <v>115.21575911443153</v>
      </c>
      <c r="C84" s="3356">
        <v>223.54493491759695</v>
      </c>
      <c r="D84" s="3356">
        <v>110.15473712687702</v>
      </c>
      <c r="E84" s="3356">
        <v>188.81587737859874</v>
      </c>
      <c r="F84" s="3356">
        <v>53.618567396234532</v>
      </c>
      <c r="G84" s="3356">
        <v>203.77342245954563</v>
      </c>
      <c r="H84" s="3356">
        <v>437.14384062671263</v>
      </c>
      <c r="I84" s="3356">
        <v>244.39367155218125</v>
      </c>
      <c r="J84" s="3356">
        <v>119.99271433366998</v>
      </c>
      <c r="K84" s="3356">
        <v>193.66677695005953</v>
      </c>
      <c r="L84" s="3356">
        <v>342.3981584880201</v>
      </c>
      <c r="M84" s="3356">
        <v>118.05622586637648</v>
      </c>
      <c r="N84" s="3356">
        <v>253.09407567982504</v>
      </c>
      <c r="O84" s="3356">
        <v>295.64304731584775</v>
      </c>
      <c r="P84" s="3356">
        <v>90.12913041017643</v>
      </c>
      <c r="Q84" s="3356">
        <v>110.66630947769414</v>
      </c>
      <c r="R84" s="3356">
        <v>119.36419064637214</v>
      </c>
      <c r="S84" s="3357">
        <v>104.65620685272445</v>
      </c>
    </row>
    <row r="85" spans="1:19" ht="16.5" thickBot="1">
      <c r="A85" s="3367">
        <v>43360</v>
      </c>
      <c r="B85" s="3368">
        <v>136.8400750640858</v>
      </c>
      <c r="C85" s="2514">
        <v>202.79299231704334</v>
      </c>
      <c r="D85" s="2514">
        <v>109.4937881667263</v>
      </c>
      <c r="E85" s="2514">
        <v>181.61857418897543</v>
      </c>
      <c r="F85" s="2514">
        <v>57.948231878931686</v>
      </c>
      <c r="G85" s="2514">
        <v>216.01133862851714</v>
      </c>
      <c r="H85" s="2514">
        <v>414.28032927554409</v>
      </c>
      <c r="I85" s="2514">
        <v>267.12500142523942</v>
      </c>
      <c r="J85" s="2514">
        <v>119.8564428236582</v>
      </c>
      <c r="K85" s="2514">
        <v>206.51564009268321</v>
      </c>
      <c r="L85" s="2514">
        <v>373.40755140302031</v>
      </c>
      <c r="M85" s="2514">
        <v>131.51400241019809</v>
      </c>
      <c r="N85" s="2514">
        <v>227.75477075280702</v>
      </c>
      <c r="O85" s="2514">
        <v>216.1114535316816</v>
      </c>
      <c r="P85" s="2514">
        <v>89.500700187899312</v>
      </c>
      <c r="Q85" s="2514">
        <v>116.01649107400431</v>
      </c>
      <c r="R85" s="2514">
        <v>116.62215417592972</v>
      </c>
      <c r="S85" s="3369">
        <v>110.30293053951408</v>
      </c>
    </row>
    <row r="86" spans="1:19" ht="13.5" thickTop="1">
      <c r="S86" s="2809"/>
    </row>
    <row r="87" spans="1:19">
      <c r="A87" s="2060" t="s">
        <v>1294</v>
      </c>
      <c r="B87" s="2060"/>
      <c r="C87" s="2060"/>
      <c r="S87" s="2809"/>
    </row>
  </sheetData>
  <hyperlinks>
    <hyperlink ref="A1" location="Menu!A1" display="Return to Menu"/>
  </hyperlinks>
  <printOptions horizontalCentered="1"/>
  <pageMargins left="0.70866141732283505" right="0.70866141732283505" top="0.24803149599999999" bottom="0.24803149599999999" header="0.31496062992126" footer="0.31496062992126"/>
  <pageSetup scale="48" fitToHeight="3"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
  <sheetViews>
    <sheetView view="pageBreakPreview" topLeftCell="A22" zoomScaleNormal="100" zoomScaleSheetLayoutView="100" workbookViewId="0"/>
  </sheetViews>
  <sheetFormatPr defaultRowHeight="12.75"/>
  <cols>
    <col min="1" max="1" width="15.140625" style="2647" customWidth="1"/>
    <col min="2" max="18" width="9.140625" style="2647"/>
    <col min="19" max="19" width="10.28515625" style="2647" customWidth="1"/>
    <col min="20" max="157" width="9.140625" style="2647"/>
    <col min="158" max="158" width="13.7109375" style="2647" customWidth="1"/>
    <col min="159" max="175" width="9.140625" style="2647"/>
    <col min="176" max="176" width="10.28515625" style="2647" customWidth="1"/>
    <col min="177" max="256" width="9.140625" style="2647"/>
    <col min="257" max="257" width="15.140625" style="2647" customWidth="1"/>
    <col min="258" max="274" width="9.140625" style="2647"/>
    <col min="275" max="275" width="10.28515625" style="2647" customWidth="1"/>
    <col min="276" max="413" width="9.140625" style="2647"/>
    <col min="414" max="414" width="13.7109375" style="2647" customWidth="1"/>
    <col min="415" max="431" width="9.140625" style="2647"/>
    <col min="432" max="432" width="10.28515625" style="2647" customWidth="1"/>
    <col min="433" max="512" width="9.140625" style="2647"/>
    <col min="513" max="513" width="15.140625" style="2647" customWidth="1"/>
    <col min="514" max="530" width="9.140625" style="2647"/>
    <col min="531" max="531" width="10.28515625" style="2647" customWidth="1"/>
    <col min="532" max="669" width="9.140625" style="2647"/>
    <col min="670" max="670" width="13.7109375" style="2647" customWidth="1"/>
    <col min="671" max="687" width="9.140625" style="2647"/>
    <col min="688" max="688" width="10.28515625" style="2647" customWidth="1"/>
    <col min="689" max="768" width="9.140625" style="2647"/>
    <col min="769" max="769" width="15.140625" style="2647" customWidth="1"/>
    <col min="770" max="786" width="9.140625" style="2647"/>
    <col min="787" max="787" width="10.28515625" style="2647" customWidth="1"/>
    <col min="788" max="925" width="9.140625" style="2647"/>
    <col min="926" max="926" width="13.7109375" style="2647" customWidth="1"/>
    <col min="927" max="943" width="9.140625" style="2647"/>
    <col min="944" max="944" width="10.28515625" style="2647" customWidth="1"/>
    <col min="945" max="1024" width="9.140625" style="2647"/>
    <col min="1025" max="1025" width="15.140625" style="2647" customWidth="1"/>
    <col min="1026" max="1042" width="9.140625" style="2647"/>
    <col min="1043" max="1043" width="10.28515625" style="2647" customWidth="1"/>
    <col min="1044" max="1181" width="9.140625" style="2647"/>
    <col min="1182" max="1182" width="13.7109375" style="2647" customWidth="1"/>
    <col min="1183" max="1199" width="9.140625" style="2647"/>
    <col min="1200" max="1200" width="10.28515625" style="2647" customWidth="1"/>
    <col min="1201" max="1280" width="9.140625" style="2647"/>
    <col min="1281" max="1281" width="15.140625" style="2647" customWidth="1"/>
    <col min="1282" max="1298" width="9.140625" style="2647"/>
    <col min="1299" max="1299" width="10.28515625" style="2647" customWidth="1"/>
    <col min="1300" max="1437" width="9.140625" style="2647"/>
    <col min="1438" max="1438" width="13.7109375" style="2647" customWidth="1"/>
    <col min="1439" max="1455" width="9.140625" style="2647"/>
    <col min="1456" max="1456" width="10.28515625" style="2647" customWidth="1"/>
    <col min="1457" max="1536" width="9.140625" style="2647"/>
    <col min="1537" max="1537" width="15.140625" style="2647" customWidth="1"/>
    <col min="1538" max="1554" width="9.140625" style="2647"/>
    <col min="1555" max="1555" width="10.28515625" style="2647" customWidth="1"/>
    <col min="1556" max="1693" width="9.140625" style="2647"/>
    <col min="1694" max="1694" width="13.7109375" style="2647" customWidth="1"/>
    <col min="1695" max="1711" width="9.140625" style="2647"/>
    <col min="1712" max="1712" width="10.28515625" style="2647" customWidth="1"/>
    <col min="1713" max="1792" width="9.140625" style="2647"/>
    <col min="1793" max="1793" width="15.140625" style="2647" customWidth="1"/>
    <col min="1794" max="1810" width="9.140625" style="2647"/>
    <col min="1811" max="1811" width="10.28515625" style="2647" customWidth="1"/>
    <col min="1812" max="1949" width="9.140625" style="2647"/>
    <col min="1950" max="1950" width="13.7109375" style="2647" customWidth="1"/>
    <col min="1951" max="1967" width="9.140625" style="2647"/>
    <col min="1968" max="1968" width="10.28515625" style="2647" customWidth="1"/>
    <col min="1969" max="2048" width="9.140625" style="2647"/>
    <col min="2049" max="2049" width="15.140625" style="2647" customWidth="1"/>
    <col min="2050" max="2066" width="9.140625" style="2647"/>
    <col min="2067" max="2067" width="10.28515625" style="2647" customWidth="1"/>
    <col min="2068" max="2205" width="9.140625" style="2647"/>
    <col min="2206" max="2206" width="13.7109375" style="2647" customWidth="1"/>
    <col min="2207" max="2223" width="9.140625" style="2647"/>
    <col min="2224" max="2224" width="10.28515625" style="2647" customWidth="1"/>
    <col min="2225" max="2304" width="9.140625" style="2647"/>
    <col min="2305" max="2305" width="15.140625" style="2647" customWidth="1"/>
    <col min="2306" max="2322" width="9.140625" style="2647"/>
    <col min="2323" max="2323" width="10.28515625" style="2647" customWidth="1"/>
    <col min="2324" max="2461" width="9.140625" style="2647"/>
    <col min="2462" max="2462" width="13.7109375" style="2647" customWidth="1"/>
    <col min="2463" max="2479" width="9.140625" style="2647"/>
    <col min="2480" max="2480" width="10.28515625" style="2647" customWidth="1"/>
    <col min="2481" max="2560" width="9.140625" style="2647"/>
    <col min="2561" max="2561" width="15.140625" style="2647" customWidth="1"/>
    <col min="2562" max="2578" width="9.140625" style="2647"/>
    <col min="2579" max="2579" width="10.28515625" style="2647" customWidth="1"/>
    <col min="2580" max="2717" width="9.140625" style="2647"/>
    <col min="2718" max="2718" width="13.7109375" style="2647" customWidth="1"/>
    <col min="2719" max="2735" width="9.140625" style="2647"/>
    <col min="2736" max="2736" width="10.28515625" style="2647" customWidth="1"/>
    <col min="2737" max="2816" width="9.140625" style="2647"/>
    <col min="2817" max="2817" width="15.140625" style="2647" customWidth="1"/>
    <col min="2818" max="2834" width="9.140625" style="2647"/>
    <col min="2835" max="2835" width="10.28515625" style="2647" customWidth="1"/>
    <col min="2836" max="2973" width="9.140625" style="2647"/>
    <col min="2974" max="2974" width="13.7109375" style="2647" customWidth="1"/>
    <col min="2975" max="2991" width="9.140625" style="2647"/>
    <col min="2992" max="2992" width="10.28515625" style="2647" customWidth="1"/>
    <col min="2993" max="3072" width="9.140625" style="2647"/>
    <col min="3073" max="3073" width="15.140625" style="2647" customWidth="1"/>
    <col min="3074" max="3090" width="9.140625" style="2647"/>
    <col min="3091" max="3091" width="10.28515625" style="2647" customWidth="1"/>
    <col min="3092" max="3229" width="9.140625" style="2647"/>
    <col min="3230" max="3230" width="13.7109375" style="2647" customWidth="1"/>
    <col min="3231" max="3247" width="9.140625" style="2647"/>
    <col min="3248" max="3248" width="10.28515625" style="2647" customWidth="1"/>
    <col min="3249" max="3328" width="9.140625" style="2647"/>
    <col min="3329" max="3329" width="15.140625" style="2647" customWidth="1"/>
    <col min="3330" max="3346" width="9.140625" style="2647"/>
    <col min="3347" max="3347" width="10.28515625" style="2647" customWidth="1"/>
    <col min="3348" max="3485" width="9.140625" style="2647"/>
    <col min="3486" max="3486" width="13.7109375" style="2647" customWidth="1"/>
    <col min="3487" max="3503" width="9.140625" style="2647"/>
    <col min="3504" max="3504" width="10.28515625" style="2647" customWidth="1"/>
    <col min="3505" max="3584" width="9.140625" style="2647"/>
    <col min="3585" max="3585" width="15.140625" style="2647" customWidth="1"/>
    <col min="3586" max="3602" width="9.140625" style="2647"/>
    <col min="3603" max="3603" width="10.28515625" style="2647" customWidth="1"/>
    <col min="3604" max="3741" width="9.140625" style="2647"/>
    <col min="3742" max="3742" width="13.7109375" style="2647" customWidth="1"/>
    <col min="3743" max="3759" width="9.140625" style="2647"/>
    <col min="3760" max="3760" width="10.28515625" style="2647" customWidth="1"/>
    <col min="3761" max="3840" width="9.140625" style="2647"/>
    <col min="3841" max="3841" width="15.140625" style="2647" customWidth="1"/>
    <col min="3842" max="3858" width="9.140625" style="2647"/>
    <col min="3859" max="3859" width="10.28515625" style="2647" customWidth="1"/>
    <col min="3860" max="3997" width="9.140625" style="2647"/>
    <col min="3998" max="3998" width="13.7109375" style="2647" customWidth="1"/>
    <col min="3999" max="4015" width="9.140625" style="2647"/>
    <col min="4016" max="4016" width="10.28515625" style="2647" customWidth="1"/>
    <col min="4017" max="4096" width="9.140625" style="2647"/>
    <col min="4097" max="4097" width="15.140625" style="2647" customWidth="1"/>
    <col min="4098" max="4114" width="9.140625" style="2647"/>
    <col min="4115" max="4115" width="10.28515625" style="2647" customWidth="1"/>
    <col min="4116" max="4253" width="9.140625" style="2647"/>
    <col min="4254" max="4254" width="13.7109375" style="2647" customWidth="1"/>
    <col min="4255" max="4271" width="9.140625" style="2647"/>
    <col min="4272" max="4272" width="10.28515625" style="2647" customWidth="1"/>
    <col min="4273" max="4352" width="9.140625" style="2647"/>
    <col min="4353" max="4353" width="15.140625" style="2647" customWidth="1"/>
    <col min="4354" max="4370" width="9.140625" style="2647"/>
    <col min="4371" max="4371" width="10.28515625" style="2647" customWidth="1"/>
    <col min="4372" max="4509" width="9.140625" style="2647"/>
    <col min="4510" max="4510" width="13.7109375" style="2647" customWidth="1"/>
    <col min="4511" max="4527" width="9.140625" style="2647"/>
    <col min="4528" max="4528" width="10.28515625" style="2647" customWidth="1"/>
    <col min="4529" max="4608" width="9.140625" style="2647"/>
    <col min="4609" max="4609" width="15.140625" style="2647" customWidth="1"/>
    <col min="4610" max="4626" width="9.140625" style="2647"/>
    <col min="4627" max="4627" width="10.28515625" style="2647" customWidth="1"/>
    <col min="4628" max="4765" width="9.140625" style="2647"/>
    <col min="4766" max="4766" width="13.7109375" style="2647" customWidth="1"/>
    <col min="4767" max="4783" width="9.140625" style="2647"/>
    <col min="4784" max="4784" width="10.28515625" style="2647" customWidth="1"/>
    <col min="4785" max="4864" width="9.140625" style="2647"/>
    <col min="4865" max="4865" width="15.140625" style="2647" customWidth="1"/>
    <col min="4866" max="4882" width="9.140625" style="2647"/>
    <col min="4883" max="4883" width="10.28515625" style="2647" customWidth="1"/>
    <col min="4884" max="5021" width="9.140625" style="2647"/>
    <col min="5022" max="5022" width="13.7109375" style="2647" customWidth="1"/>
    <col min="5023" max="5039" width="9.140625" style="2647"/>
    <col min="5040" max="5040" width="10.28515625" style="2647" customWidth="1"/>
    <col min="5041" max="5120" width="9.140625" style="2647"/>
    <col min="5121" max="5121" width="15.140625" style="2647" customWidth="1"/>
    <col min="5122" max="5138" width="9.140625" style="2647"/>
    <col min="5139" max="5139" width="10.28515625" style="2647" customWidth="1"/>
    <col min="5140" max="5277" width="9.140625" style="2647"/>
    <col min="5278" max="5278" width="13.7109375" style="2647" customWidth="1"/>
    <col min="5279" max="5295" width="9.140625" style="2647"/>
    <col min="5296" max="5296" width="10.28515625" style="2647" customWidth="1"/>
    <col min="5297" max="5376" width="9.140625" style="2647"/>
    <col min="5377" max="5377" width="15.140625" style="2647" customWidth="1"/>
    <col min="5378" max="5394" width="9.140625" style="2647"/>
    <col min="5395" max="5395" width="10.28515625" style="2647" customWidth="1"/>
    <col min="5396" max="5533" width="9.140625" style="2647"/>
    <col min="5534" max="5534" width="13.7109375" style="2647" customWidth="1"/>
    <col min="5535" max="5551" width="9.140625" style="2647"/>
    <col min="5552" max="5552" width="10.28515625" style="2647" customWidth="1"/>
    <col min="5553" max="5632" width="9.140625" style="2647"/>
    <col min="5633" max="5633" width="15.140625" style="2647" customWidth="1"/>
    <col min="5634" max="5650" width="9.140625" style="2647"/>
    <col min="5651" max="5651" width="10.28515625" style="2647" customWidth="1"/>
    <col min="5652" max="5789" width="9.140625" style="2647"/>
    <col min="5790" max="5790" width="13.7109375" style="2647" customWidth="1"/>
    <col min="5791" max="5807" width="9.140625" style="2647"/>
    <col min="5808" max="5808" width="10.28515625" style="2647" customWidth="1"/>
    <col min="5809" max="5888" width="9.140625" style="2647"/>
    <col min="5889" max="5889" width="15.140625" style="2647" customWidth="1"/>
    <col min="5890" max="5906" width="9.140625" style="2647"/>
    <col min="5907" max="5907" width="10.28515625" style="2647" customWidth="1"/>
    <col min="5908" max="6045" width="9.140625" style="2647"/>
    <col min="6046" max="6046" width="13.7109375" style="2647" customWidth="1"/>
    <col min="6047" max="6063" width="9.140625" style="2647"/>
    <col min="6064" max="6064" width="10.28515625" style="2647" customWidth="1"/>
    <col min="6065" max="6144" width="9.140625" style="2647"/>
    <col min="6145" max="6145" width="15.140625" style="2647" customWidth="1"/>
    <col min="6146" max="6162" width="9.140625" style="2647"/>
    <col min="6163" max="6163" width="10.28515625" style="2647" customWidth="1"/>
    <col min="6164" max="6301" width="9.140625" style="2647"/>
    <col min="6302" max="6302" width="13.7109375" style="2647" customWidth="1"/>
    <col min="6303" max="6319" width="9.140625" style="2647"/>
    <col min="6320" max="6320" width="10.28515625" style="2647" customWidth="1"/>
    <col min="6321" max="6400" width="9.140625" style="2647"/>
    <col min="6401" max="6401" width="15.140625" style="2647" customWidth="1"/>
    <col min="6402" max="6418" width="9.140625" style="2647"/>
    <col min="6419" max="6419" width="10.28515625" style="2647" customWidth="1"/>
    <col min="6420" max="6557" width="9.140625" style="2647"/>
    <col min="6558" max="6558" width="13.7109375" style="2647" customWidth="1"/>
    <col min="6559" max="6575" width="9.140625" style="2647"/>
    <col min="6576" max="6576" width="10.28515625" style="2647" customWidth="1"/>
    <col min="6577" max="6656" width="9.140625" style="2647"/>
    <col min="6657" max="6657" width="15.140625" style="2647" customWidth="1"/>
    <col min="6658" max="6674" width="9.140625" style="2647"/>
    <col min="6675" max="6675" width="10.28515625" style="2647" customWidth="1"/>
    <col min="6676" max="6813" width="9.140625" style="2647"/>
    <col min="6814" max="6814" width="13.7109375" style="2647" customWidth="1"/>
    <col min="6815" max="6831" width="9.140625" style="2647"/>
    <col min="6832" max="6832" width="10.28515625" style="2647" customWidth="1"/>
    <col min="6833" max="6912" width="9.140625" style="2647"/>
    <col min="6913" max="6913" width="15.140625" style="2647" customWidth="1"/>
    <col min="6914" max="6930" width="9.140625" style="2647"/>
    <col min="6931" max="6931" width="10.28515625" style="2647" customWidth="1"/>
    <col min="6932" max="7069" width="9.140625" style="2647"/>
    <col min="7070" max="7070" width="13.7109375" style="2647" customWidth="1"/>
    <col min="7071" max="7087" width="9.140625" style="2647"/>
    <col min="7088" max="7088" width="10.28515625" style="2647" customWidth="1"/>
    <col min="7089" max="7168" width="9.140625" style="2647"/>
    <col min="7169" max="7169" width="15.140625" style="2647" customWidth="1"/>
    <col min="7170" max="7186" width="9.140625" style="2647"/>
    <col min="7187" max="7187" width="10.28515625" style="2647" customWidth="1"/>
    <col min="7188" max="7325" width="9.140625" style="2647"/>
    <col min="7326" max="7326" width="13.7109375" style="2647" customWidth="1"/>
    <col min="7327" max="7343" width="9.140625" style="2647"/>
    <col min="7344" max="7344" width="10.28515625" style="2647" customWidth="1"/>
    <col min="7345" max="7424" width="9.140625" style="2647"/>
    <col min="7425" max="7425" width="15.140625" style="2647" customWidth="1"/>
    <col min="7426" max="7442" width="9.140625" style="2647"/>
    <col min="7443" max="7443" width="10.28515625" style="2647" customWidth="1"/>
    <col min="7444" max="7581" width="9.140625" style="2647"/>
    <col min="7582" max="7582" width="13.7109375" style="2647" customWidth="1"/>
    <col min="7583" max="7599" width="9.140625" style="2647"/>
    <col min="7600" max="7600" width="10.28515625" style="2647" customWidth="1"/>
    <col min="7601" max="7680" width="9.140625" style="2647"/>
    <col min="7681" max="7681" width="15.140625" style="2647" customWidth="1"/>
    <col min="7682" max="7698" width="9.140625" style="2647"/>
    <col min="7699" max="7699" width="10.28515625" style="2647" customWidth="1"/>
    <col min="7700" max="7837" width="9.140625" style="2647"/>
    <col min="7838" max="7838" width="13.7109375" style="2647" customWidth="1"/>
    <col min="7839" max="7855" width="9.140625" style="2647"/>
    <col min="7856" max="7856" width="10.28515625" style="2647" customWidth="1"/>
    <col min="7857" max="7936" width="9.140625" style="2647"/>
    <col min="7937" max="7937" width="15.140625" style="2647" customWidth="1"/>
    <col min="7938" max="7954" width="9.140625" style="2647"/>
    <col min="7955" max="7955" width="10.28515625" style="2647" customWidth="1"/>
    <col min="7956" max="8093" width="9.140625" style="2647"/>
    <col min="8094" max="8094" width="13.7109375" style="2647" customWidth="1"/>
    <col min="8095" max="8111" width="9.140625" style="2647"/>
    <col min="8112" max="8112" width="10.28515625" style="2647" customWidth="1"/>
    <col min="8113" max="8192" width="9.140625" style="2647"/>
    <col min="8193" max="8193" width="15.140625" style="2647" customWidth="1"/>
    <col min="8194" max="8210" width="9.140625" style="2647"/>
    <col min="8211" max="8211" width="10.28515625" style="2647" customWidth="1"/>
    <col min="8212" max="8349" width="9.140625" style="2647"/>
    <col min="8350" max="8350" width="13.7109375" style="2647" customWidth="1"/>
    <col min="8351" max="8367" width="9.140625" style="2647"/>
    <col min="8368" max="8368" width="10.28515625" style="2647" customWidth="1"/>
    <col min="8369" max="8448" width="9.140625" style="2647"/>
    <col min="8449" max="8449" width="15.140625" style="2647" customWidth="1"/>
    <col min="8450" max="8466" width="9.140625" style="2647"/>
    <col min="8467" max="8467" width="10.28515625" style="2647" customWidth="1"/>
    <col min="8468" max="8605" width="9.140625" style="2647"/>
    <col min="8606" max="8606" width="13.7109375" style="2647" customWidth="1"/>
    <col min="8607" max="8623" width="9.140625" style="2647"/>
    <col min="8624" max="8624" width="10.28515625" style="2647" customWidth="1"/>
    <col min="8625" max="8704" width="9.140625" style="2647"/>
    <col min="8705" max="8705" width="15.140625" style="2647" customWidth="1"/>
    <col min="8706" max="8722" width="9.140625" style="2647"/>
    <col min="8723" max="8723" width="10.28515625" style="2647" customWidth="1"/>
    <col min="8724" max="8861" width="9.140625" style="2647"/>
    <col min="8862" max="8862" width="13.7109375" style="2647" customWidth="1"/>
    <col min="8863" max="8879" width="9.140625" style="2647"/>
    <col min="8880" max="8880" width="10.28515625" style="2647" customWidth="1"/>
    <col min="8881" max="8960" width="9.140625" style="2647"/>
    <col min="8961" max="8961" width="15.140625" style="2647" customWidth="1"/>
    <col min="8962" max="8978" width="9.140625" style="2647"/>
    <col min="8979" max="8979" width="10.28515625" style="2647" customWidth="1"/>
    <col min="8980" max="9117" width="9.140625" style="2647"/>
    <col min="9118" max="9118" width="13.7109375" style="2647" customWidth="1"/>
    <col min="9119" max="9135" width="9.140625" style="2647"/>
    <col min="9136" max="9136" width="10.28515625" style="2647" customWidth="1"/>
    <col min="9137" max="9216" width="9.140625" style="2647"/>
    <col min="9217" max="9217" width="15.140625" style="2647" customWidth="1"/>
    <col min="9218" max="9234" width="9.140625" style="2647"/>
    <col min="9235" max="9235" width="10.28515625" style="2647" customWidth="1"/>
    <col min="9236" max="9373" width="9.140625" style="2647"/>
    <col min="9374" max="9374" width="13.7109375" style="2647" customWidth="1"/>
    <col min="9375" max="9391" width="9.140625" style="2647"/>
    <col min="9392" max="9392" width="10.28515625" style="2647" customWidth="1"/>
    <col min="9393" max="9472" width="9.140625" style="2647"/>
    <col min="9473" max="9473" width="15.140625" style="2647" customWidth="1"/>
    <col min="9474" max="9490" width="9.140625" style="2647"/>
    <col min="9491" max="9491" width="10.28515625" style="2647" customWidth="1"/>
    <col min="9492" max="9629" width="9.140625" style="2647"/>
    <col min="9630" max="9630" width="13.7109375" style="2647" customWidth="1"/>
    <col min="9631" max="9647" width="9.140625" style="2647"/>
    <col min="9648" max="9648" width="10.28515625" style="2647" customWidth="1"/>
    <col min="9649" max="9728" width="9.140625" style="2647"/>
    <col min="9729" max="9729" width="15.140625" style="2647" customWidth="1"/>
    <col min="9730" max="9746" width="9.140625" style="2647"/>
    <col min="9747" max="9747" width="10.28515625" style="2647" customWidth="1"/>
    <col min="9748" max="9885" width="9.140625" style="2647"/>
    <col min="9886" max="9886" width="13.7109375" style="2647" customWidth="1"/>
    <col min="9887" max="9903" width="9.140625" style="2647"/>
    <col min="9904" max="9904" width="10.28515625" style="2647" customWidth="1"/>
    <col min="9905" max="9984" width="9.140625" style="2647"/>
    <col min="9985" max="9985" width="15.140625" style="2647" customWidth="1"/>
    <col min="9986" max="10002" width="9.140625" style="2647"/>
    <col min="10003" max="10003" width="10.28515625" style="2647" customWidth="1"/>
    <col min="10004" max="10141" width="9.140625" style="2647"/>
    <col min="10142" max="10142" width="13.7109375" style="2647" customWidth="1"/>
    <col min="10143" max="10159" width="9.140625" style="2647"/>
    <col min="10160" max="10160" width="10.28515625" style="2647" customWidth="1"/>
    <col min="10161" max="10240" width="9.140625" style="2647"/>
    <col min="10241" max="10241" width="15.140625" style="2647" customWidth="1"/>
    <col min="10242" max="10258" width="9.140625" style="2647"/>
    <col min="10259" max="10259" width="10.28515625" style="2647" customWidth="1"/>
    <col min="10260" max="10397" width="9.140625" style="2647"/>
    <col min="10398" max="10398" width="13.7109375" style="2647" customWidth="1"/>
    <col min="10399" max="10415" width="9.140625" style="2647"/>
    <col min="10416" max="10416" width="10.28515625" style="2647" customWidth="1"/>
    <col min="10417" max="10496" width="9.140625" style="2647"/>
    <col min="10497" max="10497" width="15.140625" style="2647" customWidth="1"/>
    <col min="10498" max="10514" width="9.140625" style="2647"/>
    <col min="10515" max="10515" width="10.28515625" style="2647" customWidth="1"/>
    <col min="10516" max="10653" width="9.140625" style="2647"/>
    <col min="10654" max="10654" width="13.7109375" style="2647" customWidth="1"/>
    <col min="10655" max="10671" width="9.140625" style="2647"/>
    <col min="10672" max="10672" width="10.28515625" style="2647" customWidth="1"/>
    <col min="10673" max="10752" width="9.140625" style="2647"/>
    <col min="10753" max="10753" width="15.140625" style="2647" customWidth="1"/>
    <col min="10754" max="10770" width="9.140625" style="2647"/>
    <col min="10771" max="10771" width="10.28515625" style="2647" customWidth="1"/>
    <col min="10772" max="10909" width="9.140625" style="2647"/>
    <col min="10910" max="10910" width="13.7109375" style="2647" customWidth="1"/>
    <col min="10911" max="10927" width="9.140625" style="2647"/>
    <col min="10928" max="10928" width="10.28515625" style="2647" customWidth="1"/>
    <col min="10929" max="11008" width="9.140625" style="2647"/>
    <col min="11009" max="11009" width="15.140625" style="2647" customWidth="1"/>
    <col min="11010" max="11026" width="9.140625" style="2647"/>
    <col min="11027" max="11027" width="10.28515625" style="2647" customWidth="1"/>
    <col min="11028" max="11165" width="9.140625" style="2647"/>
    <col min="11166" max="11166" width="13.7109375" style="2647" customWidth="1"/>
    <col min="11167" max="11183" width="9.140625" style="2647"/>
    <col min="11184" max="11184" width="10.28515625" style="2647" customWidth="1"/>
    <col min="11185" max="11264" width="9.140625" style="2647"/>
    <col min="11265" max="11265" width="15.140625" style="2647" customWidth="1"/>
    <col min="11266" max="11282" width="9.140625" style="2647"/>
    <col min="11283" max="11283" width="10.28515625" style="2647" customWidth="1"/>
    <col min="11284" max="11421" width="9.140625" style="2647"/>
    <col min="11422" max="11422" width="13.7109375" style="2647" customWidth="1"/>
    <col min="11423" max="11439" width="9.140625" style="2647"/>
    <col min="11440" max="11440" width="10.28515625" style="2647" customWidth="1"/>
    <col min="11441" max="11520" width="9.140625" style="2647"/>
    <col min="11521" max="11521" width="15.140625" style="2647" customWidth="1"/>
    <col min="11522" max="11538" width="9.140625" style="2647"/>
    <col min="11539" max="11539" width="10.28515625" style="2647" customWidth="1"/>
    <col min="11540" max="11677" width="9.140625" style="2647"/>
    <col min="11678" max="11678" width="13.7109375" style="2647" customWidth="1"/>
    <col min="11679" max="11695" width="9.140625" style="2647"/>
    <col min="11696" max="11696" width="10.28515625" style="2647" customWidth="1"/>
    <col min="11697" max="11776" width="9.140625" style="2647"/>
    <col min="11777" max="11777" width="15.140625" style="2647" customWidth="1"/>
    <col min="11778" max="11794" width="9.140625" style="2647"/>
    <col min="11795" max="11795" width="10.28515625" style="2647" customWidth="1"/>
    <col min="11796" max="11933" width="9.140625" style="2647"/>
    <col min="11934" max="11934" width="13.7109375" style="2647" customWidth="1"/>
    <col min="11935" max="11951" width="9.140625" style="2647"/>
    <col min="11952" max="11952" width="10.28515625" style="2647" customWidth="1"/>
    <col min="11953" max="12032" width="9.140625" style="2647"/>
    <col min="12033" max="12033" width="15.140625" style="2647" customWidth="1"/>
    <col min="12034" max="12050" width="9.140625" style="2647"/>
    <col min="12051" max="12051" width="10.28515625" style="2647" customWidth="1"/>
    <col min="12052" max="12189" width="9.140625" style="2647"/>
    <col min="12190" max="12190" width="13.7109375" style="2647" customWidth="1"/>
    <col min="12191" max="12207" width="9.140625" style="2647"/>
    <col min="12208" max="12208" width="10.28515625" style="2647" customWidth="1"/>
    <col min="12209" max="12288" width="9.140625" style="2647"/>
    <col min="12289" max="12289" width="15.140625" style="2647" customWidth="1"/>
    <col min="12290" max="12306" width="9.140625" style="2647"/>
    <col min="12307" max="12307" width="10.28515625" style="2647" customWidth="1"/>
    <col min="12308" max="12445" width="9.140625" style="2647"/>
    <col min="12446" max="12446" width="13.7109375" style="2647" customWidth="1"/>
    <col min="12447" max="12463" width="9.140625" style="2647"/>
    <col min="12464" max="12464" width="10.28515625" style="2647" customWidth="1"/>
    <col min="12465" max="12544" width="9.140625" style="2647"/>
    <col min="12545" max="12545" width="15.140625" style="2647" customWidth="1"/>
    <col min="12546" max="12562" width="9.140625" style="2647"/>
    <col min="12563" max="12563" width="10.28515625" style="2647" customWidth="1"/>
    <col min="12564" max="12701" width="9.140625" style="2647"/>
    <col min="12702" max="12702" width="13.7109375" style="2647" customWidth="1"/>
    <col min="12703" max="12719" width="9.140625" style="2647"/>
    <col min="12720" max="12720" width="10.28515625" style="2647" customWidth="1"/>
    <col min="12721" max="12800" width="9.140625" style="2647"/>
    <col min="12801" max="12801" width="15.140625" style="2647" customWidth="1"/>
    <col min="12802" max="12818" width="9.140625" style="2647"/>
    <col min="12819" max="12819" width="10.28515625" style="2647" customWidth="1"/>
    <col min="12820" max="12957" width="9.140625" style="2647"/>
    <col min="12958" max="12958" width="13.7109375" style="2647" customWidth="1"/>
    <col min="12959" max="12975" width="9.140625" style="2647"/>
    <col min="12976" max="12976" width="10.28515625" style="2647" customWidth="1"/>
    <col min="12977" max="13056" width="9.140625" style="2647"/>
    <col min="13057" max="13057" width="15.140625" style="2647" customWidth="1"/>
    <col min="13058" max="13074" width="9.140625" style="2647"/>
    <col min="13075" max="13075" width="10.28515625" style="2647" customWidth="1"/>
    <col min="13076" max="13213" width="9.140625" style="2647"/>
    <col min="13214" max="13214" width="13.7109375" style="2647" customWidth="1"/>
    <col min="13215" max="13231" width="9.140625" style="2647"/>
    <col min="13232" max="13232" width="10.28515625" style="2647" customWidth="1"/>
    <col min="13233" max="13312" width="9.140625" style="2647"/>
    <col min="13313" max="13313" width="15.140625" style="2647" customWidth="1"/>
    <col min="13314" max="13330" width="9.140625" style="2647"/>
    <col min="13331" max="13331" width="10.28515625" style="2647" customWidth="1"/>
    <col min="13332" max="13469" width="9.140625" style="2647"/>
    <col min="13470" max="13470" width="13.7109375" style="2647" customWidth="1"/>
    <col min="13471" max="13487" width="9.140625" style="2647"/>
    <col min="13488" max="13488" width="10.28515625" style="2647" customWidth="1"/>
    <col min="13489" max="13568" width="9.140625" style="2647"/>
    <col min="13569" max="13569" width="15.140625" style="2647" customWidth="1"/>
    <col min="13570" max="13586" width="9.140625" style="2647"/>
    <col min="13587" max="13587" width="10.28515625" style="2647" customWidth="1"/>
    <col min="13588" max="13725" width="9.140625" style="2647"/>
    <col min="13726" max="13726" width="13.7109375" style="2647" customWidth="1"/>
    <col min="13727" max="13743" width="9.140625" style="2647"/>
    <col min="13744" max="13744" width="10.28515625" style="2647" customWidth="1"/>
    <col min="13745" max="13824" width="9.140625" style="2647"/>
    <col min="13825" max="13825" width="15.140625" style="2647" customWidth="1"/>
    <col min="13826" max="13842" width="9.140625" style="2647"/>
    <col min="13843" max="13843" width="10.28515625" style="2647" customWidth="1"/>
    <col min="13844" max="13981" width="9.140625" style="2647"/>
    <col min="13982" max="13982" width="13.7109375" style="2647" customWidth="1"/>
    <col min="13983" max="13999" width="9.140625" style="2647"/>
    <col min="14000" max="14000" width="10.28515625" style="2647" customWidth="1"/>
    <col min="14001" max="14080" width="9.140625" style="2647"/>
    <col min="14081" max="14081" width="15.140625" style="2647" customWidth="1"/>
    <col min="14082" max="14098" width="9.140625" style="2647"/>
    <col min="14099" max="14099" width="10.28515625" style="2647" customWidth="1"/>
    <col min="14100" max="14237" width="9.140625" style="2647"/>
    <col min="14238" max="14238" width="13.7109375" style="2647" customWidth="1"/>
    <col min="14239" max="14255" width="9.140625" style="2647"/>
    <col min="14256" max="14256" width="10.28515625" style="2647" customWidth="1"/>
    <col min="14257" max="14336" width="9.140625" style="2647"/>
    <col min="14337" max="14337" width="15.140625" style="2647" customWidth="1"/>
    <col min="14338" max="14354" width="9.140625" style="2647"/>
    <col min="14355" max="14355" width="10.28515625" style="2647" customWidth="1"/>
    <col min="14356" max="14493" width="9.140625" style="2647"/>
    <col min="14494" max="14494" width="13.7109375" style="2647" customWidth="1"/>
    <col min="14495" max="14511" width="9.140625" style="2647"/>
    <col min="14512" max="14512" width="10.28515625" style="2647" customWidth="1"/>
    <col min="14513" max="14592" width="9.140625" style="2647"/>
    <col min="14593" max="14593" width="15.140625" style="2647" customWidth="1"/>
    <col min="14594" max="14610" width="9.140625" style="2647"/>
    <col min="14611" max="14611" width="10.28515625" style="2647" customWidth="1"/>
    <col min="14612" max="14749" width="9.140625" style="2647"/>
    <col min="14750" max="14750" width="13.7109375" style="2647" customWidth="1"/>
    <col min="14751" max="14767" width="9.140625" style="2647"/>
    <col min="14768" max="14768" width="10.28515625" style="2647" customWidth="1"/>
    <col min="14769" max="14848" width="9.140625" style="2647"/>
    <col min="14849" max="14849" width="15.140625" style="2647" customWidth="1"/>
    <col min="14850" max="14866" width="9.140625" style="2647"/>
    <col min="14867" max="14867" width="10.28515625" style="2647" customWidth="1"/>
    <col min="14868" max="15005" width="9.140625" style="2647"/>
    <col min="15006" max="15006" width="13.7109375" style="2647" customWidth="1"/>
    <col min="15007" max="15023" width="9.140625" style="2647"/>
    <col min="15024" max="15024" width="10.28515625" style="2647" customWidth="1"/>
    <col min="15025" max="15104" width="9.140625" style="2647"/>
    <col min="15105" max="15105" width="15.140625" style="2647" customWidth="1"/>
    <col min="15106" max="15122" width="9.140625" style="2647"/>
    <col min="15123" max="15123" width="10.28515625" style="2647" customWidth="1"/>
    <col min="15124" max="15261" width="9.140625" style="2647"/>
    <col min="15262" max="15262" width="13.7109375" style="2647" customWidth="1"/>
    <col min="15263" max="15279" width="9.140625" style="2647"/>
    <col min="15280" max="15280" width="10.28515625" style="2647" customWidth="1"/>
    <col min="15281" max="15360" width="9.140625" style="2647"/>
    <col min="15361" max="15361" width="15.140625" style="2647" customWidth="1"/>
    <col min="15362" max="15378" width="9.140625" style="2647"/>
    <col min="15379" max="15379" width="10.28515625" style="2647" customWidth="1"/>
    <col min="15380" max="15517" width="9.140625" style="2647"/>
    <col min="15518" max="15518" width="13.7109375" style="2647" customWidth="1"/>
    <col min="15519" max="15535" width="9.140625" style="2647"/>
    <col min="15536" max="15536" width="10.28515625" style="2647" customWidth="1"/>
    <col min="15537" max="15616" width="9.140625" style="2647"/>
    <col min="15617" max="15617" width="15.140625" style="2647" customWidth="1"/>
    <col min="15618" max="15634" width="9.140625" style="2647"/>
    <col min="15635" max="15635" width="10.28515625" style="2647" customWidth="1"/>
    <col min="15636" max="15773" width="9.140625" style="2647"/>
    <col min="15774" max="15774" width="13.7109375" style="2647" customWidth="1"/>
    <col min="15775" max="15791" width="9.140625" style="2647"/>
    <col min="15792" max="15792" width="10.28515625" style="2647" customWidth="1"/>
    <col min="15793" max="15872" width="9.140625" style="2647"/>
    <col min="15873" max="15873" width="15.140625" style="2647" customWidth="1"/>
    <col min="15874" max="15890" width="9.140625" style="2647"/>
    <col min="15891" max="15891" width="10.28515625" style="2647" customWidth="1"/>
    <col min="15892" max="16029" width="9.140625" style="2647"/>
    <col min="16030" max="16030" width="13.7109375" style="2647" customWidth="1"/>
    <col min="16031" max="16047" width="9.140625" style="2647"/>
    <col min="16048" max="16048" width="10.28515625" style="2647" customWidth="1"/>
    <col min="16049" max="16128" width="9.140625" style="2647"/>
    <col min="16129" max="16129" width="15.140625" style="2647" customWidth="1"/>
    <col min="16130" max="16146" width="9.140625" style="2647"/>
    <col min="16147" max="16147" width="10.28515625" style="2647" customWidth="1"/>
    <col min="16148" max="16285" width="9.140625" style="2647"/>
    <col min="16286" max="16286" width="13.7109375" style="2647" customWidth="1"/>
    <col min="16287" max="16303" width="9.140625" style="2647"/>
    <col min="16304" max="16304" width="10.28515625" style="2647" customWidth="1"/>
    <col min="16305" max="16384" width="9.140625" style="2647"/>
  </cols>
  <sheetData>
    <row r="1" spans="1:19" ht="25.5">
      <c r="A1" s="2059" t="s">
        <v>313</v>
      </c>
      <c r="B1" s="3318"/>
      <c r="C1" s="3318"/>
    </row>
    <row r="2" spans="1:19" ht="18.75" thickBot="1">
      <c r="A2" s="3291" t="s">
        <v>2496</v>
      </c>
      <c r="B2" s="2833"/>
      <c r="C2" s="2833"/>
      <c r="D2" s="3319"/>
      <c r="E2" s="3319"/>
      <c r="F2" s="3319"/>
      <c r="G2" s="3319"/>
      <c r="H2" s="3319"/>
      <c r="I2" s="3319"/>
      <c r="J2" s="3319"/>
      <c r="K2" s="3319"/>
      <c r="L2" s="3319"/>
      <c r="M2" s="3319"/>
      <c r="N2" s="3319"/>
      <c r="O2" s="3319"/>
      <c r="P2" s="3319"/>
      <c r="Q2" s="3319"/>
      <c r="R2" s="3319"/>
      <c r="S2" s="3319"/>
    </row>
    <row r="3" spans="1:19" s="3325" customFormat="1" ht="191.25" customHeight="1" thickBot="1">
      <c r="A3" s="3320"/>
      <c r="B3" s="3321" t="s">
        <v>2476</v>
      </c>
      <c r="C3" s="3322" t="s">
        <v>2477</v>
      </c>
      <c r="D3" s="3322" t="s">
        <v>2497</v>
      </c>
      <c r="E3" s="3322" t="s">
        <v>2479</v>
      </c>
      <c r="F3" s="3322" t="s">
        <v>2498</v>
      </c>
      <c r="G3" s="3322" t="s">
        <v>2499</v>
      </c>
      <c r="H3" s="3322" t="s">
        <v>2500</v>
      </c>
      <c r="I3" s="3322" t="s">
        <v>2501</v>
      </c>
      <c r="J3" s="3322" t="s">
        <v>2502</v>
      </c>
      <c r="K3" s="3322" t="s">
        <v>2485</v>
      </c>
      <c r="L3" s="3322" t="s">
        <v>2503</v>
      </c>
      <c r="M3" s="3322" t="s">
        <v>2504</v>
      </c>
      <c r="N3" s="3322" t="s">
        <v>2505</v>
      </c>
      <c r="O3" s="3322" t="s">
        <v>2506</v>
      </c>
      <c r="P3" s="3322" t="s">
        <v>2507</v>
      </c>
      <c r="Q3" s="3322" t="s">
        <v>2508</v>
      </c>
      <c r="R3" s="3323" t="s">
        <v>2509</v>
      </c>
      <c r="S3" s="3324" t="s">
        <v>2510</v>
      </c>
    </row>
    <row r="4" spans="1:19" ht="33.75" customHeight="1" thickBot="1">
      <c r="A4" s="1236" t="s">
        <v>315</v>
      </c>
      <c r="B4" s="3326">
        <v>1</v>
      </c>
      <c r="C4" s="3327">
        <v>2</v>
      </c>
      <c r="D4" s="3327">
        <v>4</v>
      </c>
      <c r="E4" s="3327">
        <v>5</v>
      </c>
      <c r="F4" s="3327">
        <v>6</v>
      </c>
      <c r="G4" s="3327">
        <v>7</v>
      </c>
      <c r="H4" s="3327">
        <v>8</v>
      </c>
      <c r="I4" s="3327">
        <v>9</v>
      </c>
      <c r="J4" s="3328">
        <v>10</v>
      </c>
      <c r="K4" s="3328">
        <v>11</v>
      </c>
      <c r="L4" s="3328">
        <v>12</v>
      </c>
      <c r="M4" s="3328">
        <v>13</v>
      </c>
      <c r="N4" s="3328">
        <v>14</v>
      </c>
      <c r="O4" s="3328">
        <v>15</v>
      </c>
      <c r="P4" s="3328">
        <v>16</v>
      </c>
      <c r="Q4" s="3328">
        <v>17</v>
      </c>
      <c r="R4" s="3328">
        <v>20</v>
      </c>
      <c r="S4" s="3329">
        <v>21</v>
      </c>
    </row>
    <row r="5" spans="1:19" ht="15.75">
      <c r="A5" s="2596">
        <v>42736</v>
      </c>
      <c r="B5" s="3330">
        <v>125.9999850308628</v>
      </c>
      <c r="C5" s="3331">
        <v>120.28589519256015</v>
      </c>
      <c r="D5" s="3331">
        <v>100.29340248474166</v>
      </c>
      <c r="E5" s="3331">
        <v>116.1219361761773</v>
      </c>
      <c r="F5" s="3331">
        <v>124.73422396737095</v>
      </c>
      <c r="G5" s="3331">
        <v>76.325320443598727</v>
      </c>
      <c r="H5" s="3331">
        <v>61.510691512374358</v>
      </c>
      <c r="I5" s="3331">
        <v>144.54378494797413</v>
      </c>
      <c r="J5" s="3331">
        <v>100.83078340682864</v>
      </c>
      <c r="K5" s="3331">
        <v>87.981094244146234</v>
      </c>
      <c r="L5" s="3331">
        <v>68.098607652331779</v>
      </c>
      <c r="M5" s="3331">
        <v>74.143549061428686</v>
      </c>
      <c r="N5" s="3331">
        <v>76.309861252925202</v>
      </c>
      <c r="O5" s="3331">
        <v>154.92924267711552</v>
      </c>
      <c r="P5" s="3331">
        <v>122.62378494504161</v>
      </c>
      <c r="Q5" s="3331">
        <v>92.777554547844616</v>
      </c>
      <c r="R5" s="3331">
        <v>79.959192386780913</v>
      </c>
      <c r="S5" s="3332">
        <v>138.96048000785976</v>
      </c>
    </row>
    <row r="6" spans="1:19" ht="15.75">
      <c r="A6" s="2585">
        <v>42767</v>
      </c>
      <c r="B6" s="3333">
        <v>90.987101278996334</v>
      </c>
      <c r="C6" s="3334">
        <v>108.71732483194722</v>
      </c>
      <c r="D6" s="3334">
        <v>116.07256478611623</v>
      </c>
      <c r="E6" s="3334">
        <v>108.12224576276333</v>
      </c>
      <c r="F6" s="3334">
        <v>134.32506190787169</v>
      </c>
      <c r="G6" s="3334">
        <v>97.177237159502781</v>
      </c>
      <c r="H6" s="3334">
        <v>55.981824289221073</v>
      </c>
      <c r="I6" s="3334">
        <v>116.64840416391601</v>
      </c>
      <c r="J6" s="3334">
        <v>111.0980273014772</v>
      </c>
      <c r="K6" s="3334">
        <v>108.50242570137824</v>
      </c>
      <c r="L6" s="3334">
        <v>77.908844658446469</v>
      </c>
      <c r="M6" s="3334">
        <v>88.254297222990687</v>
      </c>
      <c r="N6" s="3334">
        <v>66.464492378437484</v>
      </c>
      <c r="O6" s="3334">
        <v>125.17518248624886</v>
      </c>
      <c r="P6" s="3334">
        <v>119.69139835856694</v>
      </c>
      <c r="Q6" s="3334">
        <v>103.00210769250326</v>
      </c>
      <c r="R6" s="3334">
        <v>92.066079723450983</v>
      </c>
      <c r="S6" s="3335">
        <v>137.90957725629124</v>
      </c>
    </row>
    <row r="7" spans="1:19" ht="15.75">
      <c r="A7" s="2585">
        <v>42795</v>
      </c>
      <c r="B7" s="3333">
        <v>100.99912972457959</v>
      </c>
      <c r="C7" s="3334">
        <v>104.50290522412497</v>
      </c>
      <c r="D7" s="3334">
        <v>107.34811128454803</v>
      </c>
      <c r="E7" s="3334">
        <v>102.94411599529441</v>
      </c>
      <c r="F7" s="3334">
        <v>138.35363800724949</v>
      </c>
      <c r="G7" s="3334">
        <v>110.06565328308263</v>
      </c>
      <c r="H7" s="3334">
        <v>54.148810838592922</v>
      </c>
      <c r="I7" s="3334">
        <v>138.7661296577617</v>
      </c>
      <c r="J7" s="3334">
        <v>108.54725436482397</v>
      </c>
      <c r="K7" s="3334">
        <v>130.07566684642643</v>
      </c>
      <c r="L7" s="3334">
        <v>88.864242307821698</v>
      </c>
      <c r="M7" s="3334">
        <v>97.614100122845144</v>
      </c>
      <c r="N7" s="3334">
        <v>65.496479845484515</v>
      </c>
      <c r="O7" s="3334">
        <v>131.41474686544018</v>
      </c>
      <c r="P7" s="3334">
        <v>151.09255531421942</v>
      </c>
      <c r="Q7" s="3334">
        <v>113.17287287932874</v>
      </c>
      <c r="R7" s="3334">
        <v>89.947581042020289</v>
      </c>
      <c r="S7" s="3335">
        <v>135.87349765855924</v>
      </c>
    </row>
    <row r="8" spans="1:19" ht="15.75">
      <c r="A8" s="2585">
        <v>42826</v>
      </c>
      <c r="B8" s="3333">
        <v>106.4920825930481</v>
      </c>
      <c r="C8" s="3334">
        <v>110.13542615048931</v>
      </c>
      <c r="D8" s="3334">
        <v>102.3577820009691</v>
      </c>
      <c r="E8" s="3334">
        <v>105.2489569873277</v>
      </c>
      <c r="F8" s="3334">
        <v>149.88460261968612</v>
      </c>
      <c r="G8" s="3334">
        <v>74.450140526513891</v>
      </c>
      <c r="H8" s="3334">
        <v>42.941322604043087</v>
      </c>
      <c r="I8" s="3334">
        <v>144.91022501880852</v>
      </c>
      <c r="J8" s="3334">
        <v>84.644631748377648</v>
      </c>
      <c r="K8" s="3334">
        <v>151.16991836386501</v>
      </c>
      <c r="L8" s="3334">
        <v>63.452005822429413</v>
      </c>
      <c r="M8" s="3334">
        <v>90.520473620527653</v>
      </c>
      <c r="N8" s="3334">
        <v>48.735059073151298</v>
      </c>
      <c r="O8" s="3334">
        <v>134.05483759561696</v>
      </c>
      <c r="P8" s="3334">
        <v>116.92468490819338</v>
      </c>
      <c r="Q8" s="3334">
        <v>97.707232452923677</v>
      </c>
      <c r="R8" s="3334">
        <v>83.39799883560525</v>
      </c>
      <c r="S8" s="3335">
        <v>144.25550836854109</v>
      </c>
    </row>
    <row r="9" spans="1:19" ht="15.75">
      <c r="A9" s="2585">
        <v>42856</v>
      </c>
      <c r="B9" s="3333">
        <v>108.65563721956484</v>
      </c>
      <c r="C9" s="3334">
        <v>142.00507321081972</v>
      </c>
      <c r="D9" s="3334">
        <v>110.78454200736805</v>
      </c>
      <c r="E9" s="3334">
        <v>108.10304554560321</v>
      </c>
      <c r="F9" s="3334">
        <v>135.93565755820848</v>
      </c>
      <c r="G9" s="3334">
        <v>84.702004203855168</v>
      </c>
      <c r="H9" s="3334">
        <v>51.473474347183711</v>
      </c>
      <c r="I9" s="3334">
        <v>159.23656087512782</v>
      </c>
      <c r="J9" s="3334">
        <v>93.849109585258589</v>
      </c>
      <c r="K9" s="3334">
        <v>149.78962103229372</v>
      </c>
      <c r="L9" s="3334">
        <v>82.099653583473781</v>
      </c>
      <c r="M9" s="3334">
        <v>95.950249139681176</v>
      </c>
      <c r="N9" s="3334">
        <v>50.215013699647656</v>
      </c>
      <c r="O9" s="3334">
        <v>101.91750085512371</v>
      </c>
      <c r="P9" s="3334">
        <v>117.66340074026293</v>
      </c>
      <c r="Q9" s="3334">
        <v>103.09996664675971</v>
      </c>
      <c r="R9" s="3334">
        <v>78.91904611573564</v>
      </c>
      <c r="S9" s="3335">
        <v>141.56307387893202</v>
      </c>
    </row>
    <row r="10" spans="1:19" ht="15.75">
      <c r="A10" s="2585">
        <v>42887</v>
      </c>
      <c r="B10" s="3333">
        <v>106.94679842677037</v>
      </c>
      <c r="C10" s="3334">
        <v>114.56449460441146</v>
      </c>
      <c r="D10" s="3334">
        <v>102.34083889946571</v>
      </c>
      <c r="E10" s="3334">
        <v>101.56541061522032</v>
      </c>
      <c r="F10" s="3334">
        <v>134.79126632917539</v>
      </c>
      <c r="G10" s="3334">
        <v>102.8240670403974</v>
      </c>
      <c r="H10" s="3334">
        <v>57.710121241753413</v>
      </c>
      <c r="I10" s="3334">
        <v>138.57209257320687</v>
      </c>
      <c r="J10" s="3334">
        <v>83.831845121900201</v>
      </c>
      <c r="K10" s="3334">
        <v>144.54773857503207</v>
      </c>
      <c r="L10" s="3334">
        <v>79.41096599342643</v>
      </c>
      <c r="M10" s="3334">
        <v>86.987476505475286</v>
      </c>
      <c r="N10" s="3334">
        <v>64.76634385671602</v>
      </c>
      <c r="O10" s="3334">
        <v>123.24041854496994</v>
      </c>
      <c r="P10" s="3334">
        <v>147.87753701330149</v>
      </c>
      <c r="Q10" s="3334">
        <v>115.0992942390953</v>
      </c>
      <c r="R10" s="3334">
        <v>78.12902152811327</v>
      </c>
      <c r="S10" s="3335">
        <v>142.23268125466697</v>
      </c>
    </row>
    <row r="11" spans="1:19" ht="15.75">
      <c r="A11" s="2585">
        <v>42917</v>
      </c>
      <c r="B11" s="3333">
        <v>107.64890551549058</v>
      </c>
      <c r="C11" s="3334">
        <v>111.67389701471993</v>
      </c>
      <c r="D11" s="3334">
        <v>101.35126996441977</v>
      </c>
      <c r="E11" s="3334">
        <v>104.58260301995776</v>
      </c>
      <c r="F11" s="3334">
        <v>112.23280860969879</v>
      </c>
      <c r="G11" s="3334">
        <v>148.08515116630784</v>
      </c>
      <c r="H11" s="3334">
        <v>55.379676188149965</v>
      </c>
      <c r="I11" s="3334">
        <v>168.39029391032599</v>
      </c>
      <c r="J11" s="3334">
        <v>106.73967498245085</v>
      </c>
      <c r="K11" s="3334">
        <v>141.33349391773828</v>
      </c>
      <c r="L11" s="3334">
        <v>107.1677897318833</v>
      </c>
      <c r="M11" s="3334">
        <v>117.32895462062969</v>
      </c>
      <c r="N11" s="3334">
        <v>86.454506670475993</v>
      </c>
      <c r="O11" s="3334">
        <v>160.50354526366129</v>
      </c>
      <c r="P11" s="3334">
        <v>133.74383151100184</v>
      </c>
      <c r="Q11" s="3334">
        <v>103.00499188964099</v>
      </c>
      <c r="R11" s="3334">
        <v>73.223250621010621</v>
      </c>
      <c r="S11" s="3335">
        <v>128.29232866301652</v>
      </c>
    </row>
    <row r="12" spans="1:19" ht="15.75">
      <c r="A12" s="2585">
        <v>42948</v>
      </c>
      <c r="B12" s="3333">
        <v>99.156746184775173</v>
      </c>
      <c r="C12" s="3334">
        <v>131.77111337565327</v>
      </c>
      <c r="D12" s="3334">
        <v>104.83339883645613</v>
      </c>
      <c r="E12" s="3334">
        <v>103.78781364485559</v>
      </c>
      <c r="F12" s="3334">
        <v>115.31817160093001</v>
      </c>
      <c r="G12" s="3334">
        <v>146.68339889711575</v>
      </c>
      <c r="H12" s="3334">
        <v>55.206354512789787</v>
      </c>
      <c r="I12" s="3334">
        <v>161.03018933463585</v>
      </c>
      <c r="J12" s="3334">
        <v>104.86096339475014</v>
      </c>
      <c r="K12" s="3334">
        <v>147.04373056952284</v>
      </c>
      <c r="L12" s="3334">
        <v>106.57307237612737</v>
      </c>
      <c r="M12" s="3334">
        <v>111.94165924986041</v>
      </c>
      <c r="N12" s="3334">
        <v>102.7344383051567</v>
      </c>
      <c r="O12" s="3334">
        <v>186.03223883791964</v>
      </c>
      <c r="P12" s="3334">
        <v>127.52903977264063</v>
      </c>
      <c r="Q12" s="3334">
        <v>94.312515350552246</v>
      </c>
      <c r="R12" s="3334">
        <v>76.06031568933453</v>
      </c>
      <c r="S12" s="3335">
        <v>126.83434294485778</v>
      </c>
    </row>
    <row r="13" spans="1:19" ht="15.75">
      <c r="A13" s="2585">
        <v>42979</v>
      </c>
      <c r="B13" s="3333">
        <v>117.76701985323794</v>
      </c>
      <c r="C13" s="3334">
        <v>119.53864395204236</v>
      </c>
      <c r="D13" s="3334">
        <v>104.20437889816503</v>
      </c>
      <c r="E13" s="3334">
        <v>101.43350896186428</v>
      </c>
      <c r="F13" s="3334">
        <v>122.94427318690002</v>
      </c>
      <c r="G13" s="3334">
        <v>155.4926887319522</v>
      </c>
      <c r="H13" s="3334">
        <v>52.318949965924332</v>
      </c>
      <c r="I13" s="3334">
        <v>186.82836748451464</v>
      </c>
      <c r="J13" s="3334">
        <v>104.74187648266182</v>
      </c>
      <c r="K13" s="3334">
        <v>156.79937787167125</v>
      </c>
      <c r="L13" s="3334">
        <v>116.22489495035921</v>
      </c>
      <c r="M13" s="3334">
        <v>124.70240799541479</v>
      </c>
      <c r="N13" s="3334">
        <v>92.448858716903231</v>
      </c>
      <c r="O13" s="3334">
        <v>135.98729245969542</v>
      </c>
      <c r="P13" s="3334">
        <v>126.63983666542794</v>
      </c>
      <c r="Q13" s="3334">
        <v>98.872069982054157</v>
      </c>
      <c r="R13" s="3334">
        <v>74.313056662618564</v>
      </c>
      <c r="S13" s="3335">
        <v>135.74028938042252</v>
      </c>
    </row>
    <row r="14" spans="1:19" ht="15.75">
      <c r="A14" s="2585">
        <v>43009</v>
      </c>
      <c r="B14" s="3333">
        <v>97.112751950852953</v>
      </c>
      <c r="C14" s="3334">
        <v>118.86381233041605</v>
      </c>
      <c r="D14" s="3334">
        <v>100.23178170428496</v>
      </c>
      <c r="E14" s="3334">
        <v>103.63466734057931</v>
      </c>
      <c r="F14" s="3334">
        <v>92.548403384290694</v>
      </c>
      <c r="G14" s="3334">
        <v>85.506953568671634</v>
      </c>
      <c r="H14" s="3334">
        <v>68.18446735450641</v>
      </c>
      <c r="I14" s="3334">
        <v>153.28833143158562</v>
      </c>
      <c r="J14" s="3334">
        <v>102.87533803311968</v>
      </c>
      <c r="K14" s="3334">
        <v>88.123690326374415</v>
      </c>
      <c r="L14" s="3334">
        <v>91.269146645307472</v>
      </c>
      <c r="M14" s="3334">
        <v>90.320114354989684</v>
      </c>
      <c r="N14" s="3334">
        <v>76.529502036082064</v>
      </c>
      <c r="O14" s="3334">
        <v>118.93217766419755</v>
      </c>
      <c r="P14" s="3334">
        <v>99.89381892761655</v>
      </c>
      <c r="Q14" s="3334">
        <v>102.15366321950256</v>
      </c>
      <c r="R14" s="3334">
        <v>86.815882961423924</v>
      </c>
      <c r="S14" s="3335">
        <v>118.60411972845984</v>
      </c>
    </row>
    <row r="15" spans="1:19" ht="15.75">
      <c r="A15" s="2585">
        <v>43040</v>
      </c>
      <c r="B15" s="3333">
        <v>100.60842490238653</v>
      </c>
      <c r="C15" s="3334">
        <v>116.42192027270757</v>
      </c>
      <c r="D15" s="3334">
        <v>96.178054273331952</v>
      </c>
      <c r="E15" s="3334">
        <v>103.41559145608493</v>
      </c>
      <c r="F15" s="3334">
        <v>98.126798149013524</v>
      </c>
      <c r="G15" s="3334">
        <v>92.681910496515926</v>
      </c>
      <c r="H15" s="3334">
        <v>82.462393294869429</v>
      </c>
      <c r="I15" s="3334">
        <v>140.92451902407623</v>
      </c>
      <c r="J15" s="3334">
        <v>104.13382912179208</v>
      </c>
      <c r="K15" s="3334">
        <v>124.27102152893046</v>
      </c>
      <c r="L15" s="3334">
        <v>88.757023811829839</v>
      </c>
      <c r="M15" s="3334">
        <v>108.58115613712047</v>
      </c>
      <c r="N15" s="3334">
        <v>83.184682655666791</v>
      </c>
      <c r="O15" s="3334">
        <v>130.92536611895218</v>
      </c>
      <c r="P15" s="3334">
        <v>110.66390749556545</v>
      </c>
      <c r="Q15" s="3334">
        <v>104.33912026364789</v>
      </c>
      <c r="R15" s="3334">
        <v>98.431977372863059</v>
      </c>
      <c r="S15" s="3335">
        <v>118.70383393636423</v>
      </c>
    </row>
    <row r="16" spans="1:19" ht="16.5" thickBot="1">
      <c r="A16" s="2816">
        <v>43070</v>
      </c>
      <c r="B16" s="3336">
        <v>97.26217531915475</v>
      </c>
      <c r="C16" s="3337">
        <v>102.1107591257433</v>
      </c>
      <c r="D16" s="3337">
        <v>95.558729323063645</v>
      </c>
      <c r="E16" s="3337">
        <v>102.67316727684373</v>
      </c>
      <c r="F16" s="3337">
        <v>90.437605008892902</v>
      </c>
      <c r="G16" s="3337">
        <v>100.13743893046858</v>
      </c>
      <c r="H16" s="3337">
        <v>79.552480931989507</v>
      </c>
      <c r="I16" s="3337">
        <v>137.37662550603477</v>
      </c>
      <c r="J16" s="3337">
        <v>101.90304847360984</v>
      </c>
      <c r="K16" s="3337">
        <v>95.453559486057259</v>
      </c>
      <c r="L16" s="3337">
        <v>94.046123940164151</v>
      </c>
      <c r="M16" s="3337">
        <v>119.00531003583387</v>
      </c>
      <c r="N16" s="3337">
        <v>63.224245041975891</v>
      </c>
      <c r="O16" s="3337">
        <v>136.76340092575469</v>
      </c>
      <c r="P16" s="3337">
        <v>128.23716277332431</v>
      </c>
      <c r="Q16" s="3337">
        <v>101.2282494186932</v>
      </c>
      <c r="R16" s="3337">
        <v>109.15179197890359</v>
      </c>
      <c r="S16" s="3338">
        <v>117.19938441922011</v>
      </c>
    </row>
    <row r="17" spans="1:19" ht="15" customHeight="1">
      <c r="A17" s="2585">
        <v>43101</v>
      </c>
      <c r="B17" s="3330">
        <v>99.999999999999972</v>
      </c>
      <c r="C17" s="3331">
        <v>99.999999999999929</v>
      </c>
      <c r="D17" s="3331">
        <v>100</v>
      </c>
      <c r="E17" s="3331">
        <v>100</v>
      </c>
      <c r="F17" s="3331">
        <v>100</v>
      </c>
      <c r="G17" s="3331">
        <v>100</v>
      </c>
      <c r="H17" s="3331">
        <v>100</v>
      </c>
      <c r="I17" s="3331">
        <v>100</v>
      </c>
      <c r="J17" s="3331">
        <v>100</v>
      </c>
      <c r="K17" s="3331">
        <v>100</v>
      </c>
      <c r="L17" s="3331">
        <v>100</v>
      </c>
      <c r="M17" s="3331">
        <v>100</v>
      </c>
      <c r="N17" s="3331">
        <v>100</v>
      </c>
      <c r="O17" s="3331">
        <v>100</v>
      </c>
      <c r="P17" s="3331">
        <v>100</v>
      </c>
      <c r="Q17" s="3331">
        <v>100</v>
      </c>
      <c r="R17" s="3331">
        <v>100</v>
      </c>
      <c r="S17" s="3332">
        <v>100</v>
      </c>
    </row>
    <row r="18" spans="1:19" ht="15" customHeight="1">
      <c r="A18" s="2585">
        <v>43132</v>
      </c>
      <c r="B18" s="3333">
        <v>105.66778985353189</v>
      </c>
      <c r="C18" s="3334">
        <v>101.85806319907766</v>
      </c>
      <c r="D18" s="3334">
        <v>100.16112415589298</v>
      </c>
      <c r="E18" s="3334">
        <v>94.616598131484906</v>
      </c>
      <c r="F18" s="3334">
        <v>106.70862502443663</v>
      </c>
      <c r="G18" s="3334">
        <v>100.96552080444361</v>
      </c>
      <c r="H18" s="3334">
        <v>102.74094875771809</v>
      </c>
      <c r="I18" s="3334">
        <v>107.23106091801236</v>
      </c>
      <c r="J18" s="3334">
        <v>110.4284363399729</v>
      </c>
      <c r="K18" s="3334">
        <v>101.19788052030883</v>
      </c>
      <c r="L18" s="3334">
        <v>99.667608406773226</v>
      </c>
      <c r="M18" s="3334">
        <v>90.724748990979037</v>
      </c>
      <c r="N18" s="3334">
        <v>93.747934658390918</v>
      </c>
      <c r="O18" s="3334">
        <v>113.36708480720183</v>
      </c>
      <c r="P18" s="3334">
        <v>98.561783752974435</v>
      </c>
      <c r="Q18" s="3334">
        <v>110.74676857717851</v>
      </c>
      <c r="R18" s="3334">
        <v>106.9992840759211</v>
      </c>
      <c r="S18" s="3335">
        <v>106.26421066081548</v>
      </c>
    </row>
    <row r="19" spans="1:19" ht="15" customHeight="1">
      <c r="A19" s="2585">
        <v>43160</v>
      </c>
      <c r="B19" s="3333">
        <v>105.16922572425078</v>
      </c>
      <c r="C19" s="3334">
        <v>94.543122357103442</v>
      </c>
      <c r="D19" s="3334">
        <v>108.10949591144127</v>
      </c>
      <c r="E19" s="3334">
        <v>89.09376964539257</v>
      </c>
      <c r="F19" s="3334">
        <v>113.49886064375187</v>
      </c>
      <c r="G19" s="3334">
        <v>105.5115583808988</v>
      </c>
      <c r="H19" s="3334">
        <v>100.80643299392989</v>
      </c>
      <c r="I19" s="3334">
        <v>107.77075134606966</v>
      </c>
      <c r="J19" s="3334">
        <v>110.96960435620933</v>
      </c>
      <c r="K19" s="3334">
        <v>94.951158314405845</v>
      </c>
      <c r="L19" s="3334">
        <v>99.598507181541834</v>
      </c>
      <c r="M19" s="3334">
        <v>93.297158598760987</v>
      </c>
      <c r="N19" s="3334">
        <v>91.753629757191874</v>
      </c>
      <c r="O19" s="3334">
        <v>128.48174550044956</v>
      </c>
      <c r="P19" s="3334">
        <v>99.297757979220037</v>
      </c>
      <c r="Q19" s="3334">
        <v>107.1626141928689</v>
      </c>
      <c r="R19" s="3334">
        <v>104.79062105649261</v>
      </c>
      <c r="S19" s="3335">
        <v>107.91312801252988</v>
      </c>
    </row>
    <row r="20" spans="1:19" ht="15" customHeight="1">
      <c r="A20" s="2585">
        <v>43191</v>
      </c>
      <c r="B20" s="3333">
        <v>109.20297737691118</v>
      </c>
      <c r="C20" s="3334">
        <v>105.78750994499711</v>
      </c>
      <c r="D20" s="3334">
        <v>102.37057277171073</v>
      </c>
      <c r="E20" s="3334">
        <v>99.299052063380728</v>
      </c>
      <c r="F20" s="3334">
        <v>102.48590800472337</v>
      </c>
      <c r="G20" s="3334">
        <v>100.20987207941081</v>
      </c>
      <c r="H20" s="3334">
        <v>97.570129499501718</v>
      </c>
      <c r="I20" s="3334">
        <v>101.07942093269942</v>
      </c>
      <c r="J20" s="3334">
        <v>102.50757825793202</v>
      </c>
      <c r="K20" s="3334">
        <v>96.832280252012623</v>
      </c>
      <c r="L20" s="3334">
        <v>98.221900801043233</v>
      </c>
      <c r="M20" s="3334">
        <v>99.011508427962752</v>
      </c>
      <c r="N20" s="3334">
        <v>100.98522273687169</v>
      </c>
      <c r="O20" s="3334">
        <v>99.414425768044254</v>
      </c>
      <c r="P20" s="3334">
        <v>96.152732014753838</v>
      </c>
      <c r="Q20" s="3334">
        <v>96.668366937887356</v>
      </c>
      <c r="R20" s="3334">
        <v>106.22435528056198</v>
      </c>
      <c r="S20" s="3335">
        <v>100.54877332638389</v>
      </c>
    </row>
    <row r="21" spans="1:19" ht="15" customHeight="1">
      <c r="A21" s="2585">
        <v>43221</v>
      </c>
      <c r="B21" s="3333">
        <v>103.27906351142913</v>
      </c>
      <c r="C21" s="3333">
        <v>97.834800957019084</v>
      </c>
      <c r="D21" s="3333">
        <v>96.494900634038984</v>
      </c>
      <c r="E21" s="3333">
        <v>98.105904293782459</v>
      </c>
      <c r="F21" s="3333">
        <v>113.17440875951263</v>
      </c>
      <c r="G21" s="3333">
        <v>97.088190577474663</v>
      </c>
      <c r="H21" s="3333">
        <v>99.677656812497446</v>
      </c>
      <c r="I21" s="3333">
        <v>103.8191995397605</v>
      </c>
      <c r="J21" s="3333">
        <v>108.99902519502109</v>
      </c>
      <c r="K21" s="3333">
        <v>97.58673883917362</v>
      </c>
      <c r="L21" s="3333">
        <v>99.386623714582996</v>
      </c>
      <c r="M21" s="3333">
        <v>107.45031846426419</v>
      </c>
      <c r="N21" s="3333">
        <v>100.01540430540214</v>
      </c>
      <c r="O21" s="3333">
        <v>99.417793725887861</v>
      </c>
      <c r="P21" s="3333">
        <v>96.766181508755366</v>
      </c>
      <c r="Q21" s="3333">
        <v>97.302754429524384</v>
      </c>
      <c r="R21" s="3333">
        <v>96.603385379177865</v>
      </c>
      <c r="S21" s="3333">
        <v>111.09779044765966</v>
      </c>
    </row>
    <row r="22" spans="1:19" ht="15.75">
      <c r="A22" s="2585">
        <v>43252</v>
      </c>
      <c r="B22" s="3333">
        <v>107.01606608776417</v>
      </c>
      <c r="C22" s="3333">
        <v>109.80935907867557</v>
      </c>
      <c r="D22" s="3333">
        <v>104.37254597982087</v>
      </c>
      <c r="E22" s="3333">
        <v>96.295997267815153</v>
      </c>
      <c r="F22" s="3333">
        <v>111.13831028596262</v>
      </c>
      <c r="G22" s="3333">
        <v>96.117243927837833</v>
      </c>
      <c r="H22" s="3333">
        <v>100.14053363742879</v>
      </c>
      <c r="I22" s="3333">
        <v>101.48764530739321</v>
      </c>
      <c r="J22" s="3333">
        <v>108.05258336171899</v>
      </c>
      <c r="K22" s="3333">
        <v>96.676488424081128</v>
      </c>
      <c r="L22" s="3333">
        <v>99.575984284702784</v>
      </c>
      <c r="M22" s="3333">
        <v>102.42892287105241</v>
      </c>
      <c r="N22" s="3333">
        <v>97.908859529057253</v>
      </c>
      <c r="O22" s="3333">
        <v>100.27825975011923</v>
      </c>
      <c r="P22" s="3333">
        <v>95.824344430366367</v>
      </c>
      <c r="Q22" s="3333">
        <v>97.806907302374739</v>
      </c>
      <c r="R22" s="3333">
        <v>100.86735830280207</v>
      </c>
      <c r="S22" s="3333">
        <v>109.1740738942065</v>
      </c>
    </row>
    <row r="23" spans="1:19" ht="15.75">
      <c r="A23" s="2585">
        <v>43282</v>
      </c>
      <c r="B23" s="3333">
        <v>102.69537448473025</v>
      </c>
      <c r="C23" s="3333">
        <v>111.05134767523184</v>
      </c>
      <c r="D23" s="3333">
        <v>103.14999216738043</v>
      </c>
      <c r="E23" s="3333">
        <v>91.428852115515198</v>
      </c>
      <c r="F23" s="3333">
        <v>98.498017682476814</v>
      </c>
      <c r="G23" s="3333">
        <v>100.34458600674479</v>
      </c>
      <c r="H23" s="3333">
        <v>98.739987428276677</v>
      </c>
      <c r="I23" s="3333">
        <v>101.49101816317578</v>
      </c>
      <c r="J23" s="3333">
        <v>100.04998416034792</v>
      </c>
      <c r="K23" s="3333">
        <v>115.81533061574412</v>
      </c>
      <c r="L23" s="3333">
        <v>103.20627863638666</v>
      </c>
      <c r="M23" s="3333">
        <v>103.78258698625406</v>
      </c>
      <c r="N23" s="3333">
        <v>99.823371904151131</v>
      </c>
      <c r="O23" s="3333">
        <v>104.12096928575265</v>
      </c>
      <c r="P23" s="3333">
        <v>105.14493631728388</v>
      </c>
      <c r="Q23" s="3333">
        <v>111.66111475462253</v>
      </c>
      <c r="R23" s="3333">
        <v>102.92887982439642</v>
      </c>
      <c r="S23" s="3333">
        <v>98.851809835218546</v>
      </c>
    </row>
    <row r="24" spans="1:19" ht="15.75">
      <c r="A24" s="2585">
        <v>43313</v>
      </c>
      <c r="B24" s="3333">
        <v>101.28164157440243</v>
      </c>
      <c r="C24" s="3333">
        <v>113.40274829134529</v>
      </c>
      <c r="D24" s="3333">
        <v>96.103126146066259</v>
      </c>
      <c r="E24" s="3333">
        <v>108.4433542694141</v>
      </c>
      <c r="F24" s="3333">
        <v>99.714245122011405</v>
      </c>
      <c r="G24" s="3333">
        <v>100.25213025958803</v>
      </c>
      <c r="H24" s="3333">
        <v>97.566155146409187</v>
      </c>
      <c r="I24" s="3333">
        <v>99.029914805626987</v>
      </c>
      <c r="J24" s="3333">
        <v>103.82310653451295</v>
      </c>
      <c r="K24" s="3333">
        <v>97.284006182830325</v>
      </c>
      <c r="L24" s="3333">
        <v>104.47156366300638</v>
      </c>
      <c r="M24" s="3333">
        <v>110.06174387848353</v>
      </c>
      <c r="N24" s="3333">
        <v>99.496365844355537</v>
      </c>
      <c r="O24" s="3333">
        <v>104.75421093871513</v>
      </c>
      <c r="P24" s="3333">
        <v>101.86222160158222</v>
      </c>
      <c r="Q24" s="3333">
        <v>102.25489717894052</v>
      </c>
      <c r="R24" s="3333">
        <v>107.03622911415782</v>
      </c>
      <c r="S24" s="3333">
        <v>99.637638694246704</v>
      </c>
    </row>
    <row r="25" spans="1:19" ht="15.75">
      <c r="A25" s="2585">
        <v>43344</v>
      </c>
      <c r="B25" s="3333">
        <v>101.57857218542132</v>
      </c>
      <c r="C25" s="3333">
        <v>109.89991114534241</v>
      </c>
      <c r="D25" s="3333">
        <v>99.551153309315794</v>
      </c>
      <c r="E25" s="3333">
        <v>103.5655949805894</v>
      </c>
      <c r="F25" s="3333">
        <v>97.817679658034464</v>
      </c>
      <c r="G25" s="3333">
        <v>102.14245988285865</v>
      </c>
      <c r="H25" s="3333">
        <v>96.733451706197187</v>
      </c>
      <c r="I25" s="3333">
        <v>104.52740367168411</v>
      </c>
      <c r="J25" s="3333">
        <v>107.05313813465698</v>
      </c>
      <c r="K25" s="3333">
        <v>95.349477884935382</v>
      </c>
      <c r="L25" s="3333">
        <v>102.82906391313536</v>
      </c>
      <c r="M25" s="3333">
        <v>123.50315769649586</v>
      </c>
      <c r="N25" s="3333">
        <v>101.73869236720871</v>
      </c>
      <c r="O25" s="3333">
        <v>109.49367659055515</v>
      </c>
      <c r="P25" s="3333">
        <v>103.92084726368212</v>
      </c>
      <c r="Q25" s="3333">
        <v>104.28576629026918</v>
      </c>
      <c r="R25" s="3333">
        <v>100.98660580778771</v>
      </c>
      <c r="S25" s="3333">
        <v>99.366133470629606</v>
      </c>
    </row>
    <row r="26" spans="1:19" ht="15.75">
      <c r="A26" s="2585">
        <v>43374</v>
      </c>
      <c r="B26" s="3333">
        <v>104.5</v>
      </c>
      <c r="C26" s="3333">
        <v>104.4</v>
      </c>
      <c r="D26" s="3333">
        <v>100.036</v>
      </c>
      <c r="E26" s="3333">
        <v>99.028000000000006</v>
      </c>
      <c r="F26" s="3333">
        <v>89.206000000000003</v>
      </c>
      <c r="G26" s="3333">
        <v>100.47</v>
      </c>
      <c r="H26" s="3333">
        <v>96.126999999999995</v>
      </c>
      <c r="I26" s="3333">
        <v>104.476</v>
      </c>
      <c r="J26" s="3333">
        <v>100.512</v>
      </c>
      <c r="K26" s="3333">
        <v>97.418000000000006</v>
      </c>
      <c r="L26" s="3333">
        <v>98.703000000000003</v>
      </c>
      <c r="M26" s="3333">
        <v>102.11</v>
      </c>
      <c r="N26" s="3333">
        <v>100.13</v>
      </c>
      <c r="O26" s="3333">
        <v>99.307000000000002</v>
      </c>
      <c r="P26" s="3333">
        <v>99.430999999999997</v>
      </c>
      <c r="Q26" s="3333">
        <v>100.52811070730286</v>
      </c>
      <c r="R26" s="3333">
        <v>96.9</v>
      </c>
      <c r="S26" s="3333">
        <v>97.998999999999995</v>
      </c>
    </row>
    <row r="27" spans="1:19" ht="15.75">
      <c r="A27" s="2585">
        <v>43405</v>
      </c>
      <c r="B27" s="3333">
        <v>102</v>
      </c>
      <c r="C27" s="3333">
        <v>102.35</v>
      </c>
      <c r="D27" s="3333">
        <v>98.647999999999996</v>
      </c>
      <c r="E27" s="3333">
        <v>100.249</v>
      </c>
      <c r="F27" s="3333">
        <v>91.323999999999998</v>
      </c>
      <c r="G27" s="3333">
        <v>99.456000000000003</v>
      </c>
      <c r="H27" s="3333">
        <v>98.265000000000001</v>
      </c>
      <c r="I27" s="3333">
        <v>102.29</v>
      </c>
      <c r="J27" s="3333">
        <v>103.16200000000001</v>
      </c>
      <c r="K27" s="3333">
        <v>97.509</v>
      </c>
      <c r="L27" s="3333">
        <v>98.436000000000007</v>
      </c>
      <c r="M27" s="3333">
        <v>103.23699999999999</v>
      </c>
      <c r="N27" s="3333">
        <v>100.858</v>
      </c>
      <c r="O27" s="3333">
        <v>101.72</v>
      </c>
      <c r="P27" s="3333">
        <v>100.74109467506693</v>
      </c>
      <c r="Q27" s="3333">
        <v>98.030770263003475</v>
      </c>
      <c r="R27" s="3333">
        <v>99.4</v>
      </c>
      <c r="S27" s="3333">
        <v>99.61</v>
      </c>
    </row>
    <row r="28" spans="1:19" ht="16.5" thickBot="1">
      <c r="A28" s="2816">
        <v>43435</v>
      </c>
      <c r="B28" s="3358">
        <v>101.9</v>
      </c>
      <c r="C28" s="3359">
        <v>104</v>
      </c>
      <c r="D28" s="3359">
        <v>101.50700000000001</v>
      </c>
      <c r="E28" s="3359">
        <v>99.793999999999997</v>
      </c>
      <c r="F28" s="3359">
        <v>86.364999999999995</v>
      </c>
      <c r="G28" s="3359">
        <v>97.36</v>
      </c>
      <c r="H28" s="3359">
        <v>97.590999999999994</v>
      </c>
      <c r="I28" s="3359">
        <v>102.727</v>
      </c>
      <c r="J28" s="3359">
        <v>101.616</v>
      </c>
      <c r="K28" s="3359">
        <v>96.805000000000007</v>
      </c>
      <c r="L28" s="3359">
        <v>99.441999999999993</v>
      </c>
      <c r="M28" s="3359">
        <v>102.515</v>
      </c>
      <c r="N28" s="3359">
        <v>97.813000000000002</v>
      </c>
      <c r="O28" s="3359">
        <v>98.332999999999998</v>
      </c>
      <c r="P28" s="3359">
        <v>99.873317443304856</v>
      </c>
      <c r="Q28" s="3359">
        <v>99.207389628547546</v>
      </c>
      <c r="R28" s="3359">
        <v>99.8</v>
      </c>
      <c r="S28" s="3360">
        <v>95.144000000000005</v>
      </c>
    </row>
    <row r="29" spans="1:19" ht="15.75">
      <c r="A29" s="2585">
        <v>43466</v>
      </c>
      <c r="B29" s="3330">
        <v>108.47424560972958</v>
      </c>
      <c r="C29" s="3330">
        <v>103.89050079346904</v>
      </c>
      <c r="D29" s="3330">
        <v>102.86896816846738</v>
      </c>
      <c r="E29" s="3330">
        <v>98.363422937953999</v>
      </c>
      <c r="F29" s="3330">
        <v>101.20677966690499</v>
      </c>
      <c r="G29" s="3330">
        <v>98.296702780813376</v>
      </c>
      <c r="H29" s="3330">
        <v>95.048924069872825</v>
      </c>
      <c r="I29" s="3330">
        <v>108.04530512509616</v>
      </c>
      <c r="J29" s="3330">
        <v>90.432681344225685</v>
      </c>
      <c r="K29" s="3330">
        <v>90.403445944365302</v>
      </c>
      <c r="L29" s="3330">
        <v>89.552376830289802</v>
      </c>
      <c r="M29" s="3330">
        <v>110.42339416417124</v>
      </c>
      <c r="N29" s="3330">
        <v>98.307338510106547</v>
      </c>
      <c r="O29" s="3330">
        <v>96.485783805645852</v>
      </c>
      <c r="P29" s="3330">
        <v>95.043256378693869</v>
      </c>
      <c r="Q29" s="3330">
        <v>98.489238001634718</v>
      </c>
      <c r="R29" s="3330">
        <v>95.877107325558981</v>
      </c>
      <c r="S29" s="3330">
        <v>98.916564402396716</v>
      </c>
    </row>
    <row r="30" spans="1:19" ht="15.75">
      <c r="A30" s="2585">
        <v>43497</v>
      </c>
      <c r="B30" s="3333">
        <v>100.60837128990059</v>
      </c>
      <c r="C30" s="3333">
        <v>103.67791318873873</v>
      </c>
      <c r="D30" s="3333">
        <v>107.43725805372848</v>
      </c>
      <c r="E30" s="3333">
        <v>91.990365729059604</v>
      </c>
      <c r="F30" s="3333">
        <v>104.53337324143331</v>
      </c>
      <c r="G30" s="3333">
        <v>101.39129971993977</v>
      </c>
      <c r="H30" s="3333">
        <v>95.948600722561309</v>
      </c>
      <c r="I30" s="3333">
        <v>105.21035942962578</v>
      </c>
      <c r="J30" s="3333">
        <v>91.521802346281319</v>
      </c>
      <c r="K30" s="3333">
        <v>92.830523249792179</v>
      </c>
      <c r="L30" s="3333">
        <v>93.472734072890006</v>
      </c>
      <c r="M30" s="3333">
        <v>105.68127746382333</v>
      </c>
      <c r="N30" s="3333">
        <v>100.23990282193667</v>
      </c>
      <c r="O30" s="3333">
        <v>98.401730396606453</v>
      </c>
      <c r="P30" s="3333">
        <v>94.303113261863174</v>
      </c>
      <c r="Q30" s="3333">
        <v>98.798003738399203</v>
      </c>
      <c r="R30" s="3333">
        <v>96.192386216108844</v>
      </c>
      <c r="S30" s="3333">
        <v>101.70785911673215</v>
      </c>
    </row>
    <row r="31" spans="1:19" ht="15.75">
      <c r="A31" s="2585">
        <v>43525</v>
      </c>
      <c r="B31" s="3333">
        <v>106.54490200482381</v>
      </c>
      <c r="C31" s="3333">
        <v>104.5621557145239</v>
      </c>
      <c r="D31" s="3333">
        <v>114.11962528017978</v>
      </c>
      <c r="E31" s="3333">
        <v>97.295952370887633</v>
      </c>
      <c r="F31" s="3333">
        <v>103.07189739854059</v>
      </c>
      <c r="G31" s="3333">
        <v>106.1139409440177</v>
      </c>
      <c r="H31" s="3333">
        <v>100.16041138149654</v>
      </c>
      <c r="I31" s="3333">
        <v>111.50627184895426</v>
      </c>
      <c r="J31" s="3333">
        <v>98.189794214073885</v>
      </c>
      <c r="K31" s="3333">
        <v>92.308429667384502</v>
      </c>
      <c r="L31" s="3333">
        <v>88.734907872828046</v>
      </c>
      <c r="M31" s="3333">
        <v>102.59717895811322</v>
      </c>
      <c r="N31" s="3333">
        <v>97.357848969715519</v>
      </c>
      <c r="O31" s="3333">
        <v>99.208259271244899</v>
      </c>
      <c r="P31" s="3333">
        <v>95.829134035525627</v>
      </c>
      <c r="Q31" s="3333">
        <v>100.90274123988985</v>
      </c>
      <c r="R31" s="3333">
        <v>97.202304000955607</v>
      </c>
      <c r="S31" s="3333">
        <v>101.17482251358669</v>
      </c>
    </row>
    <row r="32" spans="1:19" ht="15.75">
      <c r="A32" s="2585">
        <v>43556</v>
      </c>
      <c r="B32" s="3333">
        <v>102.27365758758393</v>
      </c>
      <c r="C32" s="3333">
        <v>96.037679013458089</v>
      </c>
      <c r="D32" s="3333">
        <v>114.17030532891714</v>
      </c>
      <c r="E32" s="3333">
        <v>99.343409976368108</v>
      </c>
      <c r="F32" s="3333">
        <v>104.59967528594937</v>
      </c>
      <c r="G32" s="3333">
        <v>104.04421954657097</v>
      </c>
      <c r="H32" s="3333">
        <v>101.08888257132249</v>
      </c>
      <c r="I32" s="3333">
        <v>101.01103671286467</v>
      </c>
      <c r="J32" s="3333">
        <v>97.825353188066444</v>
      </c>
      <c r="K32" s="3333">
        <v>92.87689266540427</v>
      </c>
      <c r="L32" s="3333">
        <v>84.352109727692962</v>
      </c>
      <c r="M32" s="3333">
        <v>61.946073386031742</v>
      </c>
      <c r="N32" s="3333">
        <v>95.716921955052726</v>
      </c>
      <c r="O32" s="3333">
        <v>98.856090713180791</v>
      </c>
      <c r="P32" s="3333">
        <v>96.707006525791357</v>
      </c>
      <c r="Q32" s="3333">
        <v>100.93095636173371</v>
      </c>
      <c r="R32" s="3333">
        <v>97.708933295248599</v>
      </c>
      <c r="S32" s="3333">
        <v>102.53349078383151</v>
      </c>
    </row>
    <row r="33" spans="1:19" ht="15.75">
      <c r="A33" s="2585">
        <v>43586</v>
      </c>
      <c r="B33" s="3333">
        <v>94.907117373962549</v>
      </c>
      <c r="C33" s="3333">
        <v>96.847046617782254</v>
      </c>
      <c r="D33" s="3333">
        <v>107.17540556180644</v>
      </c>
      <c r="E33" s="3333">
        <v>103.56636858065491</v>
      </c>
      <c r="F33" s="3333">
        <v>104.89993967188316</v>
      </c>
      <c r="G33" s="3333">
        <v>101.83235110198238</v>
      </c>
      <c r="H33" s="3333">
        <v>91.622121125357211</v>
      </c>
      <c r="I33" s="3333">
        <v>110.99723199845015</v>
      </c>
      <c r="J33" s="3333">
        <v>95.79198474484204</v>
      </c>
      <c r="K33" s="3333">
        <v>92.493579311801682</v>
      </c>
      <c r="L33" s="3333">
        <v>93.96033965029585</v>
      </c>
      <c r="M33" s="3333">
        <v>86.316509070064811</v>
      </c>
      <c r="N33" s="3333">
        <v>95.636741850362171</v>
      </c>
      <c r="O33" s="3333">
        <v>106.96786967123599</v>
      </c>
      <c r="P33" s="3333">
        <v>97.558055522745818</v>
      </c>
      <c r="Q33" s="3333">
        <v>99.93028216419458</v>
      </c>
      <c r="R33" s="3333">
        <v>97.35255234654403</v>
      </c>
      <c r="S33" s="3333">
        <v>102.90265279186829</v>
      </c>
    </row>
    <row r="34" spans="1:19" ht="16.5" thickBot="1">
      <c r="A34" s="3367">
        <v>43617</v>
      </c>
      <c r="B34" s="3368">
        <v>95.518068840412624</v>
      </c>
      <c r="C34" s="2514">
        <v>96.887787783562104</v>
      </c>
      <c r="D34" s="2514">
        <v>107.13586734461676</v>
      </c>
      <c r="E34" s="2514">
        <v>107.04031524364488</v>
      </c>
      <c r="F34" s="2514">
        <v>105.55725468911739</v>
      </c>
      <c r="G34" s="2514">
        <v>103.38298085133522</v>
      </c>
      <c r="H34" s="2514">
        <v>95.886532560729393</v>
      </c>
      <c r="I34" s="2514">
        <v>105.56494863442119</v>
      </c>
      <c r="J34" s="2514">
        <v>95.549727832159803</v>
      </c>
      <c r="K34" s="2514">
        <v>91.739797215767581</v>
      </c>
      <c r="L34" s="2514">
        <v>91.073681387934684</v>
      </c>
      <c r="M34" s="2514">
        <v>73.248676000754486</v>
      </c>
      <c r="N34" s="2514">
        <v>95.717408525649944</v>
      </c>
      <c r="O34" s="2514">
        <v>105.16917314668383</v>
      </c>
      <c r="P34" s="2514">
        <v>97.932861685105109</v>
      </c>
      <c r="Q34" s="2514">
        <v>100.02845296574986</v>
      </c>
      <c r="R34" s="2514">
        <v>97.818318824776426</v>
      </c>
      <c r="S34" s="3369">
        <v>103.84061669411825</v>
      </c>
    </row>
    <row r="35" spans="1:19" ht="15" thickTop="1">
      <c r="A35" s="3370"/>
      <c r="B35" s="3370"/>
      <c r="C35" s="3370"/>
      <c r="D35" s="3370"/>
      <c r="E35" s="3370"/>
      <c r="F35" s="3370"/>
      <c r="G35" s="3370"/>
      <c r="H35" s="3370"/>
      <c r="I35" s="3370"/>
      <c r="J35" s="3370"/>
      <c r="K35" s="3370"/>
      <c r="L35" s="3370"/>
      <c r="M35" s="3370"/>
      <c r="N35" s="3370"/>
      <c r="O35" s="910"/>
      <c r="P35" s="3370"/>
      <c r="Q35" s="3370"/>
      <c r="R35" s="3370"/>
      <c r="S35" s="3371"/>
    </row>
    <row r="36" spans="1:19" ht="14.25">
      <c r="A36" s="3370"/>
      <c r="B36" s="3370"/>
      <c r="C36" s="3370"/>
      <c r="D36" s="3370"/>
      <c r="E36" s="3370"/>
      <c r="F36" s="3370"/>
      <c r="G36" s="3370"/>
      <c r="H36" s="3370"/>
      <c r="I36" s="3370"/>
      <c r="J36" s="3370"/>
      <c r="K36" s="3370"/>
      <c r="L36" s="3370"/>
      <c r="M36" s="3370"/>
      <c r="N36" s="3370"/>
      <c r="O36" s="910"/>
      <c r="P36" s="3370"/>
      <c r="Q36" s="3370"/>
      <c r="R36" s="3370"/>
      <c r="S36" s="3371"/>
    </row>
    <row r="37" spans="1:19">
      <c r="A37" s="2060" t="s">
        <v>1294</v>
      </c>
      <c r="B37" s="2060"/>
      <c r="C37" s="2060"/>
      <c r="S37" s="2809"/>
    </row>
  </sheetData>
  <hyperlinks>
    <hyperlink ref="A1" location="Menu!A1" display="Return to Menu"/>
  </hyperlinks>
  <printOptions horizontalCentered="1"/>
  <pageMargins left="0.70866141732283505" right="0.70866141732283505" top="0.24803149599999999" bottom="0.24803149599999999" header="0.31496062992126" footer="0.31496062992126"/>
  <pageSetup scale="48" fitToHeight="3"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B1:L73"/>
  <sheetViews>
    <sheetView view="pageBreakPreview" zoomScale="60" zoomScaleNormal="75" workbookViewId="0">
      <pane xSplit="2" ySplit="4" topLeftCell="C5" activePane="bottomRight" state="frozen"/>
      <selection pane="topRight" activeCell="C1" sqref="C1"/>
      <selection pane="bottomLeft" activeCell="A5" sqref="A5"/>
      <selection pane="bottomRight" activeCell="B3" sqref="B3:J65"/>
    </sheetView>
  </sheetViews>
  <sheetFormatPr defaultRowHeight="12.75"/>
  <cols>
    <col min="1" max="1" width="23" customWidth="1"/>
    <col min="2" max="2" width="20.42578125" customWidth="1"/>
    <col min="3" max="3" width="8.7109375" customWidth="1"/>
    <col min="4" max="4" width="23.42578125" bestFit="1" customWidth="1"/>
    <col min="5" max="5" width="18.140625" bestFit="1" customWidth="1"/>
    <col min="6" max="6" width="15" bestFit="1" customWidth="1"/>
    <col min="7" max="7" width="26.85546875" customWidth="1"/>
    <col min="8" max="8" width="18.140625" bestFit="1" customWidth="1"/>
    <col min="9" max="9" width="15" bestFit="1" customWidth="1"/>
    <col min="10" max="10" width="24.5703125" customWidth="1"/>
    <col min="11" max="11" width="24.7109375" customWidth="1"/>
  </cols>
  <sheetData>
    <row r="1" spans="2:12" ht="42.75" customHeight="1" thickBot="1">
      <c r="B1" s="3490"/>
      <c r="C1" s="3490"/>
      <c r="D1" s="3490"/>
      <c r="E1" s="3490"/>
      <c r="F1" s="3490"/>
      <c r="G1" s="3490"/>
      <c r="H1" s="3490"/>
      <c r="I1" s="3490"/>
      <c r="J1" s="3490"/>
      <c r="K1" s="86"/>
      <c r="L1" s="87"/>
    </row>
    <row r="2" spans="2:12" ht="42" customHeight="1" thickBot="1">
      <c r="B2" s="3491" t="s">
        <v>96</v>
      </c>
      <c r="C2" s="3491"/>
      <c r="D2" s="3491"/>
      <c r="E2" s="3491"/>
      <c r="F2" s="3491"/>
      <c r="G2" s="3491"/>
      <c r="H2" s="3491"/>
      <c r="I2" s="3491"/>
      <c r="J2" s="3491"/>
      <c r="K2" s="88"/>
      <c r="L2" s="1"/>
    </row>
    <row r="3" spans="2:12" ht="53.25" thickBot="1">
      <c r="B3" s="3505" t="s">
        <v>97</v>
      </c>
      <c r="C3" s="3505"/>
      <c r="D3" s="3506"/>
      <c r="E3" s="3492" t="s">
        <v>98</v>
      </c>
      <c r="F3" s="3493"/>
      <c r="G3" s="309" t="s">
        <v>99</v>
      </c>
      <c r="H3" s="3494" t="s">
        <v>100</v>
      </c>
      <c r="I3" s="3493"/>
      <c r="J3" s="310" t="s">
        <v>99</v>
      </c>
      <c r="K3" s="1"/>
      <c r="L3" s="1"/>
    </row>
    <row r="4" spans="2:12" ht="27" thickBot="1">
      <c r="B4" s="3507"/>
      <c r="C4" s="3507"/>
      <c r="D4" s="3508"/>
      <c r="E4" s="311" t="s">
        <v>101</v>
      </c>
      <c r="F4" s="311" t="s">
        <v>102</v>
      </c>
      <c r="G4" s="312" t="s">
        <v>103</v>
      </c>
      <c r="H4" s="313" t="s">
        <v>101</v>
      </c>
      <c r="I4" s="311" t="s">
        <v>102</v>
      </c>
      <c r="J4" s="314" t="s">
        <v>103</v>
      </c>
      <c r="K4" s="1"/>
      <c r="L4" s="1"/>
    </row>
    <row r="5" spans="2:12" ht="33" customHeight="1">
      <c r="B5" s="3499">
        <v>2011</v>
      </c>
      <c r="C5" s="581"/>
      <c r="D5" s="301">
        <v>40544</v>
      </c>
      <c r="E5" s="89">
        <v>144.97999999999999</v>
      </c>
      <c r="F5" s="89">
        <v>152.01</v>
      </c>
      <c r="G5" s="90">
        <f>E5*F5</f>
        <v>22038.409799999998</v>
      </c>
      <c r="H5" s="91">
        <v>144.99</v>
      </c>
      <c r="I5" s="92">
        <v>153.65</v>
      </c>
      <c r="J5" s="93">
        <f>H5*I5</f>
        <v>22277.713500000002</v>
      </c>
      <c r="K5" s="1"/>
      <c r="L5" s="1"/>
    </row>
    <row r="6" spans="2:12" ht="26.25">
      <c r="B6" s="3500"/>
      <c r="C6" s="582"/>
      <c r="D6" s="302">
        <v>40575</v>
      </c>
      <c r="E6" s="94">
        <v>209.16</v>
      </c>
      <c r="F6" s="94">
        <v>156.13</v>
      </c>
      <c r="G6" s="95">
        <f>E6*F6</f>
        <v>32656.150799999999</v>
      </c>
      <c r="H6" s="96">
        <v>208.93</v>
      </c>
      <c r="I6" s="97">
        <v>158.19</v>
      </c>
      <c r="J6" s="93">
        <f>H6*I6</f>
        <v>33050.636700000003</v>
      </c>
      <c r="K6" s="1"/>
      <c r="L6" s="1"/>
    </row>
    <row r="7" spans="2:12" ht="26.25">
      <c r="B7" s="3500"/>
      <c r="C7" s="582"/>
      <c r="D7" s="303">
        <v>40603</v>
      </c>
      <c r="E7" s="98">
        <v>389.9</v>
      </c>
      <c r="F7" s="98">
        <v>157.34</v>
      </c>
      <c r="G7" s="95">
        <f>E7*F7</f>
        <v>61346.865999999995</v>
      </c>
      <c r="H7" s="99">
        <v>387.48</v>
      </c>
      <c r="I7" s="100">
        <v>159.09</v>
      </c>
      <c r="J7" s="93">
        <f>H7*I7</f>
        <v>61644.193200000002</v>
      </c>
      <c r="K7" s="1"/>
      <c r="L7" s="1"/>
    </row>
    <row r="8" spans="2:12" ht="37.5" thickBot="1">
      <c r="B8" s="3500"/>
      <c r="C8" s="583" t="s">
        <v>208</v>
      </c>
      <c r="D8" s="366" t="s">
        <v>104</v>
      </c>
      <c r="E8" s="368">
        <f>SUM(E5:E7)</f>
        <v>744.04</v>
      </c>
      <c r="F8" s="368"/>
      <c r="G8" s="372">
        <f>SUM(G5:G7)</f>
        <v>116041.42659999999</v>
      </c>
      <c r="H8" s="370">
        <f>SUM(H5:H7)</f>
        <v>741.40000000000009</v>
      </c>
      <c r="I8" s="367"/>
      <c r="J8" s="373">
        <f>SUM(J5:J7)</f>
        <v>116972.5434</v>
      </c>
      <c r="K8" s="1"/>
      <c r="L8" s="1"/>
    </row>
    <row r="9" spans="2:12" ht="26.25" customHeight="1">
      <c r="B9" s="3500"/>
      <c r="C9" s="581"/>
      <c r="D9" s="301">
        <v>40634</v>
      </c>
      <c r="E9" s="89">
        <v>106.5</v>
      </c>
      <c r="F9" s="89">
        <v>155.13</v>
      </c>
      <c r="G9" s="90">
        <f>E9*F9</f>
        <v>16521.345000000001</v>
      </c>
      <c r="H9" s="91">
        <v>106.5</v>
      </c>
      <c r="I9" s="92">
        <v>156.69</v>
      </c>
      <c r="J9" s="93">
        <f>H9*I9</f>
        <v>16687.485000000001</v>
      </c>
      <c r="K9" s="1"/>
      <c r="L9" s="1"/>
    </row>
    <row r="10" spans="2:12" ht="26.25">
      <c r="B10" s="3500"/>
      <c r="C10" s="582"/>
      <c r="D10" s="302">
        <v>40664</v>
      </c>
      <c r="E10" s="94">
        <v>118.8</v>
      </c>
      <c r="F10" s="94">
        <v>156.24</v>
      </c>
      <c r="G10" s="95">
        <f>E10*F10</f>
        <v>18561.312000000002</v>
      </c>
      <c r="H10" s="96">
        <v>118.8</v>
      </c>
      <c r="I10" s="97">
        <v>158.04</v>
      </c>
      <c r="J10" s="93">
        <f>H10*I10</f>
        <v>18775.151999999998</v>
      </c>
      <c r="K10" s="1"/>
      <c r="L10" s="1"/>
    </row>
    <row r="11" spans="2:12" ht="26.25" customHeight="1">
      <c r="B11" s="3500"/>
      <c r="C11" s="582"/>
      <c r="D11" s="303">
        <v>40695</v>
      </c>
      <c r="E11" s="98">
        <v>123.8</v>
      </c>
      <c r="F11" s="98">
        <v>154.13</v>
      </c>
      <c r="G11" s="95">
        <f>E11*F11</f>
        <v>19081.293999999998</v>
      </c>
      <c r="H11" s="99">
        <v>123.8</v>
      </c>
      <c r="I11" s="100">
        <v>156.04</v>
      </c>
      <c r="J11" s="93">
        <f>H11*I11</f>
        <v>19317.751999999997</v>
      </c>
      <c r="K11" s="1"/>
      <c r="L11" s="1"/>
    </row>
    <row r="12" spans="2:12" ht="37.5" thickBot="1">
      <c r="B12" s="3500"/>
      <c r="C12" s="583" t="s">
        <v>209</v>
      </c>
      <c r="D12" s="366" t="s">
        <v>104</v>
      </c>
      <c r="E12" s="368">
        <f>SUM(E9:E11)</f>
        <v>349.1</v>
      </c>
      <c r="F12" s="368"/>
      <c r="G12" s="372">
        <f>SUM(G9:G11)</f>
        <v>54163.951000000001</v>
      </c>
      <c r="H12" s="370">
        <f>SUM(H9:H11)</f>
        <v>349.1</v>
      </c>
      <c r="I12" s="367"/>
      <c r="J12" s="373">
        <f>SUM(J9:J11)</f>
        <v>54780.388999999996</v>
      </c>
      <c r="K12" s="1"/>
      <c r="L12" s="1"/>
    </row>
    <row r="13" spans="2:12" ht="26.25" customHeight="1">
      <c r="B13" s="3500"/>
      <c r="C13" s="581"/>
      <c r="D13" s="301">
        <v>40725</v>
      </c>
      <c r="E13" s="89">
        <v>102.81</v>
      </c>
      <c r="F13" s="89">
        <v>151.96</v>
      </c>
      <c r="G13" s="90">
        <f>E13*F13</f>
        <v>15623.007600000001</v>
      </c>
      <c r="H13" s="91">
        <v>102.76</v>
      </c>
      <c r="I13" s="92">
        <v>154.13</v>
      </c>
      <c r="J13" s="93">
        <f>H13*I13</f>
        <v>15838.398800000001</v>
      </c>
      <c r="K13" s="1"/>
      <c r="L13" s="1"/>
    </row>
    <row r="14" spans="2:12" ht="26.25">
      <c r="B14" s="3500"/>
      <c r="C14" s="582"/>
      <c r="D14" s="302">
        <v>40756</v>
      </c>
      <c r="E14" s="94">
        <v>178.35</v>
      </c>
      <c r="F14" s="94">
        <v>152.5</v>
      </c>
      <c r="G14" s="95">
        <f>E14*F14</f>
        <v>27198.375</v>
      </c>
      <c r="H14" s="96">
        <v>178.35</v>
      </c>
      <c r="I14" s="97">
        <v>154.32</v>
      </c>
      <c r="J14" s="93">
        <f>H14*I14</f>
        <v>27522.971999999998</v>
      </c>
      <c r="K14" s="1"/>
      <c r="L14" s="1"/>
    </row>
    <row r="15" spans="2:12" ht="26.25">
      <c r="B15" s="3500"/>
      <c r="C15" s="582"/>
      <c r="D15" s="303">
        <v>40787</v>
      </c>
      <c r="E15" s="98">
        <v>215.08</v>
      </c>
      <c r="F15" s="98">
        <v>154.68</v>
      </c>
      <c r="G15" s="95">
        <f>E15*F15</f>
        <v>33268.574400000005</v>
      </c>
      <c r="H15" s="99">
        <v>215.08</v>
      </c>
      <c r="I15" s="100">
        <v>156.22999999999999</v>
      </c>
      <c r="J15" s="93">
        <f>H15*I15</f>
        <v>33601.948400000001</v>
      </c>
      <c r="K15" s="1"/>
      <c r="L15" s="1"/>
    </row>
    <row r="16" spans="2:12" ht="37.5" thickBot="1">
      <c r="B16" s="3500"/>
      <c r="C16" s="583" t="s">
        <v>210</v>
      </c>
      <c r="D16" s="366" t="s">
        <v>104</v>
      </c>
      <c r="E16" s="368">
        <f>SUM(E13:E15)</f>
        <v>496.24</v>
      </c>
      <c r="F16" s="368"/>
      <c r="G16" s="372">
        <f>SUM(G13:G15)</f>
        <v>76089.956999999995</v>
      </c>
      <c r="H16" s="370">
        <f>SUM(H13:H15)</f>
        <v>496.19000000000005</v>
      </c>
      <c r="I16" s="367"/>
      <c r="J16" s="373">
        <f>SUM(J13:J15)</f>
        <v>76963.319199999998</v>
      </c>
      <c r="K16" s="1"/>
      <c r="L16" s="1"/>
    </row>
    <row r="17" spans="2:11" ht="26.25" customHeight="1">
      <c r="B17" s="3500"/>
      <c r="C17" s="581"/>
      <c r="D17" s="301">
        <v>40817</v>
      </c>
      <c r="E17" s="89">
        <v>247.05</v>
      </c>
      <c r="F17" s="89">
        <v>155.82</v>
      </c>
      <c r="G17" s="90">
        <f>E17*F17</f>
        <v>38495.330999999998</v>
      </c>
      <c r="H17" s="96">
        <v>250.32</v>
      </c>
      <c r="I17" s="97">
        <v>157.69999999999999</v>
      </c>
      <c r="J17" s="93">
        <f>H17*I17</f>
        <v>39475.463999999993</v>
      </c>
      <c r="K17" s="1"/>
    </row>
    <row r="18" spans="2:11" ht="26.25">
      <c r="B18" s="3500"/>
      <c r="C18" s="582"/>
      <c r="D18" s="302">
        <v>40848</v>
      </c>
      <c r="E18" s="94">
        <v>274.16000000000003</v>
      </c>
      <c r="F18" s="94">
        <v>162.03</v>
      </c>
      <c r="G18" s="95">
        <f>E18*F18</f>
        <v>44422.144800000002</v>
      </c>
      <c r="H18" s="96">
        <v>271.73</v>
      </c>
      <c r="I18" s="97">
        <v>163.72999999999999</v>
      </c>
      <c r="J18" s="93">
        <f>H18*I18</f>
        <v>44490.352899999998</v>
      </c>
      <c r="K18" s="1"/>
    </row>
    <row r="19" spans="2:11" ht="26.25">
      <c r="B19" s="3500"/>
      <c r="C19" s="582"/>
      <c r="D19" s="303">
        <v>40878</v>
      </c>
      <c r="E19" s="98">
        <v>370.51</v>
      </c>
      <c r="F19" s="98">
        <v>158.63</v>
      </c>
      <c r="G19" s="95">
        <f>E19*F19</f>
        <v>58774.001299999996</v>
      </c>
      <c r="H19" s="99">
        <v>375.12</v>
      </c>
      <c r="I19" s="100">
        <v>160.59</v>
      </c>
      <c r="J19" s="93">
        <f>H19*I19</f>
        <v>60240.520799999998</v>
      </c>
      <c r="K19" s="1"/>
    </row>
    <row r="20" spans="2:11" ht="32.25" customHeight="1" thickBot="1">
      <c r="B20" s="3501"/>
      <c r="C20" s="583" t="s">
        <v>207</v>
      </c>
      <c r="D20" s="366" t="s">
        <v>104</v>
      </c>
      <c r="E20" s="368">
        <f>SUM(E17:E19)</f>
        <v>891.72</v>
      </c>
      <c r="F20" s="368"/>
      <c r="G20" s="372">
        <f>SUM(G17:G19)</f>
        <v>141691.47709999999</v>
      </c>
      <c r="H20" s="370">
        <f>SUM(H17:H19)</f>
        <v>897.17</v>
      </c>
      <c r="I20" s="367"/>
      <c r="J20" s="373">
        <f>SUM(J17:J19)</f>
        <v>144206.33769999997</v>
      </c>
      <c r="K20" s="1"/>
    </row>
    <row r="21" spans="2:11" ht="26.25" customHeight="1">
      <c r="B21" s="3502">
        <v>2012</v>
      </c>
      <c r="C21" s="581"/>
      <c r="D21" s="301">
        <v>40909</v>
      </c>
      <c r="E21" s="92">
        <v>550.16999999999996</v>
      </c>
      <c r="F21" s="89">
        <v>158.22999999999999</v>
      </c>
      <c r="G21" s="90">
        <f>E21*F21</f>
        <v>87053.399099999995</v>
      </c>
      <c r="H21" s="91">
        <v>549.29999999999995</v>
      </c>
      <c r="I21" s="94">
        <v>160.04</v>
      </c>
      <c r="J21" s="93">
        <f>H21*I21</f>
        <v>87909.971999999994</v>
      </c>
      <c r="K21" s="1"/>
    </row>
    <row r="22" spans="2:11" ht="29.25" customHeight="1">
      <c r="B22" s="3503"/>
      <c r="C22" s="582"/>
      <c r="D22" s="302">
        <v>40940</v>
      </c>
      <c r="E22" s="97">
        <v>286.54000000000002</v>
      </c>
      <c r="F22" s="94">
        <v>156.34</v>
      </c>
      <c r="G22" s="95">
        <f>E22*F22</f>
        <v>44797.663600000007</v>
      </c>
      <c r="H22" s="96">
        <v>285.57</v>
      </c>
      <c r="I22" s="94">
        <v>158.1</v>
      </c>
      <c r="J22" s="93">
        <f>H22*I22</f>
        <v>45148.616999999998</v>
      </c>
      <c r="K22" s="1"/>
    </row>
    <row r="23" spans="2:11" ht="30.75" customHeight="1">
      <c r="B23" s="3503"/>
      <c r="C23" s="582"/>
      <c r="D23" s="303">
        <v>40969</v>
      </c>
      <c r="E23" s="100">
        <v>660.16</v>
      </c>
      <c r="F23" s="98">
        <v>158.36000000000001</v>
      </c>
      <c r="G23" s="95">
        <f>E23*F23</f>
        <v>104542.9376</v>
      </c>
      <c r="H23" s="99">
        <v>662.69</v>
      </c>
      <c r="I23" s="98">
        <v>159.69</v>
      </c>
      <c r="J23" s="93">
        <f>H23*I23</f>
        <v>105824.96610000001</v>
      </c>
      <c r="K23" s="1"/>
    </row>
    <row r="24" spans="2:11" ht="39" customHeight="1" thickBot="1">
      <c r="B24" s="3503"/>
      <c r="C24" s="583" t="s">
        <v>208</v>
      </c>
      <c r="D24" s="366" t="s">
        <v>104</v>
      </c>
      <c r="E24" s="367">
        <f>SUM(E21:E23)</f>
        <v>1496.87</v>
      </c>
      <c r="F24" s="368"/>
      <c r="G24" s="372">
        <f>SUM(G21:G23)</f>
        <v>236394.00030000001</v>
      </c>
      <c r="H24" s="370">
        <f>SUM(H21:H23)</f>
        <v>1497.56</v>
      </c>
      <c r="I24" s="368"/>
      <c r="J24" s="373">
        <f>SUM(J21:J23)</f>
        <v>238883.5551</v>
      </c>
      <c r="K24" s="1"/>
    </row>
    <row r="25" spans="2:11" ht="26.25" customHeight="1">
      <c r="B25" s="3503"/>
      <c r="C25" s="581"/>
      <c r="D25" s="301">
        <v>41000</v>
      </c>
      <c r="E25" s="92">
        <v>148.6</v>
      </c>
      <c r="F25" s="89">
        <v>157.93</v>
      </c>
      <c r="G25" s="90">
        <f>E25*F25</f>
        <v>23468.398000000001</v>
      </c>
      <c r="H25" s="91">
        <v>148.6</v>
      </c>
      <c r="I25" s="94">
        <v>159.1</v>
      </c>
      <c r="J25" s="93">
        <f>H25*I25</f>
        <v>23642.26</v>
      </c>
    </row>
    <row r="26" spans="2:11" ht="26.25">
      <c r="B26" s="3503"/>
      <c r="C26" s="582"/>
      <c r="D26" s="302">
        <v>41030</v>
      </c>
      <c r="E26" s="97">
        <v>172.5</v>
      </c>
      <c r="F26" s="94">
        <v>156.99</v>
      </c>
      <c r="G26" s="95">
        <f>E26*F26</f>
        <v>27080.775000000001</v>
      </c>
      <c r="H26" s="96">
        <v>172.5</v>
      </c>
      <c r="I26" s="94">
        <v>158.09</v>
      </c>
      <c r="J26" s="93">
        <f>H26*I26</f>
        <v>27270.525000000001</v>
      </c>
    </row>
    <row r="27" spans="2:11" ht="26.25">
      <c r="B27" s="3503"/>
      <c r="C27" s="582"/>
      <c r="D27" s="303">
        <v>41061</v>
      </c>
      <c r="E27" s="100">
        <v>146.69999999999999</v>
      </c>
      <c r="F27" s="98">
        <v>157.31</v>
      </c>
      <c r="G27" s="95">
        <f>E27*F27</f>
        <v>23077.376999999997</v>
      </c>
      <c r="H27" s="99">
        <v>146.69999999999999</v>
      </c>
      <c r="I27" s="98">
        <v>158.85</v>
      </c>
      <c r="J27" s="93">
        <f>H27*I27</f>
        <v>23303.294999999998</v>
      </c>
    </row>
    <row r="28" spans="2:11" ht="37.5" thickBot="1">
      <c r="B28" s="3503"/>
      <c r="C28" s="583" t="s">
        <v>209</v>
      </c>
      <c r="D28" s="366" t="s">
        <v>104</v>
      </c>
      <c r="E28" s="367">
        <f>SUM(E25:E27)</f>
        <v>467.8</v>
      </c>
      <c r="F28" s="368"/>
      <c r="G28" s="372">
        <f>SUM(G25:G27)</f>
        <v>73626.55</v>
      </c>
      <c r="H28" s="370">
        <f>SUM(H25:H27)</f>
        <v>467.8</v>
      </c>
      <c r="I28" s="368"/>
      <c r="J28" s="373">
        <f>SUM(J25:J27)</f>
        <v>74216.08</v>
      </c>
    </row>
    <row r="29" spans="2:11" ht="26.25" customHeight="1">
      <c r="B29" s="3503"/>
      <c r="C29" s="581"/>
      <c r="D29" s="301">
        <v>41091</v>
      </c>
      <c r="E29" s="92">
        <v>116</v>
      </c>
      <c r="F29" s="89">
        <v>157.21</v>
      </c>
      <c r="G29" s="90">
        <f>E29*F29</f>
        <v>18236.36</v>
      </c>
      <c r="H29" s="91">
        <v>116</v>
      </c>
      <c r="I29" s="94">
        <v>159.38999999999999</v>
      </c>
      <c r="J29" s="93">
        <f>H29*I29</f>
        <v>18489.239999999998</v>
      </c>
    </row>
    <row r="30" spans="2:11" ht="26.25">
      <c r="B30" s="3503"/>
      <c r="C30" s="582"/>
      <c r="D30" s="302">
        <v>41122</v>
      </c>
      <c r="E30" s="97">
        <v>122.65</v>
      </c>
      <c r="F30" s="94">
        <v>157.05000000000001</v>
      </c>
      <c r="G30" s="95">
        <f>E30*F30</f>
        <v>19262.182500000003</v>
      </c>
      <c r="H30" s="96">
        <v>122.65</v>
      </c>
      <c r="I30" s="94">
        <v>159.22</v>
      </c>
      <c r="J30" s="93">
        <f>H30*I30</f>
        <v>19528.333000000002</v>
      </c>
    </row>
    <row r="31" spans="2:11" ht="26.25">
      <c r="B31" s="3503"/>
      <c r="C31" s="582"/>
      <c r="D31" s="303">
        <v>41153</v>
      </c>
      <c r="E31" s="100">
        <v>103.88</v>
      </c>
      <c r="F31" s="98">
        <v>156.28</v>
      </c>
      <c r="G31" s="95">
        <f>E31*F31</f>
        <v>16234.366399999999</v>
      </c>
      <c r="H31" s="99">
        <v>103.88</v>
      </c>
      <c r="I31" s="98">
        <v>157.9</v>
      </c>
      <c r="J31" s="93">
        <f>H31*I31</f>
        <v>16402.651999999998</v>
      </c>
    </row>
    <row r="32" spans="2:11" ht="37.5" thickBot="1">
      <c r="B32" s="3503"/>
      <c r="C32" s="583" t="s">
        <v>210</v>
      </c>
      <c r="D32" s="366" t="s">
        <v>104</v>
      </c>
      <c r="E32" s="367">
        <f>SUM(E29:E31)</f>
        <v>342.53</v>
      </c>
      <c r="F32" s="368"/>
      <c r="G32" s="372">
        <f>SUM(G29:G31)</f>
        <v>53732.908900000002</v>
      </c>
      <c r="H32" s="370">
        <f>SUM(H29:H31)</f>
        <v>342.53</v>
      </c>
      <c r="I32" s="368"/>
      <c r="J32" s="373">
        <f>SUM(J29:J31)</f>
        <v>54420.225000000006</v>
      </c>
    </row>
    <row r="33" spans="2:10" ht="26.25" customHeight="1">
      <c r="B33" s="3503"/>
      <c r="C33" s="581"/>
      <c r="D33" s="302">
        <v>41183</v>
      </c>
      <c r="E33" s="97">
        <v>109.11</v>
      </c>
      <c r="F33" s="97">
        <v>156.63999999999999</v>
      </c>
      <c r="G33" s="304">
        <v>17090.990000000002</v>
      </c>
      <c r="H33" s="96">
        <v>109.11</v>
      </c>
      <c r="I33" s="97">
        <v>158.32</v>
      </c>
      <c r="J33" s="93">
        <v>17274.3</v>
      </c>
    </row>
    <row r="34" spans="2:10" ht="35.25" customHeight="1">
      <c r="B34" s="3503"/>
      <c r="C34" s="582"/>
      <c r="D34" s="302">
        <v>41214</v>
      </c>
      <c r="E34" s="305">
        <v>98.42</v>
      </c>
      <c r="F34" s="305">
        <v>156.82</v>
      </c>
      <c r="G34" s="304">
        <v>15434.22</v>
      </c>
      <c r="H34" s="306">
        <v>98.42</v>
      </c>
      <c r="I34" s="305">
        <v>158.03</v>
      </c>
      <c r="J34" s="93">
        <v>15553.31</v>
      </c>
    </row>
    <row r="35" spans="2:10" ht="31.5" customHeight="1">
      <c r="B35" s="3503"/>
      <c r="C35" s="582"/>
      <c r="D35" s="303">
        <v>41244</v>
      </c>
      <c r="E35" s="307">
        <v>77.900000000000006</v>
      </c>
      <c r="F35" s="307">
        <v>156.02000000000001</v>
      </c>
      <c r="G35" s="304">
        <v>12153.96</v>
      </c>
      <c r="H35" s="96">
        <v>77.900000000000006</v>
      </c>
      <c r="I35" s="97">
        <v>157.22999999999999</v>
      </c>
      <c r="J35" s="308">
        <v>12248.22</v>
      </c>
    </row>
    <row r="36" spans="2:10" ht="33.75" customHeight="1" thickBot="1">
      <c r="B36" s="3504"/>
      <c r="C36" s="583" t="s">
        <v>207</v>
      </c>
      <c r="D36" s="366" t="s">
        <v>104</v>
      </c>
      <c r="E36" s="367">
        <f>SUM(E33,E34,E35)</f>
        <v>285.43</v>
      </c>
      <c r="F36" s="368"/>
      <c r="G36" s="369">
        <f>SUM(G33,G34,G35)</f>
        <v>44679.17</v>
      </c>
      <c r="H36" s="370">
        <f>SUM(H33,H34,H35)</f>
        <v>285.43</v>
      </c>
      <c r="I36" s="367"/>
      <c r="J36" s="371">
        <f>SUM(J33,J34,J35)</f>
        <v>45075.83</v>
      </c>
    </row>
    <row r="37" spans="2:10" ht="36" customHeight="1">
      <c r="B37" s="3497">
        <v>2013</v>
      </c>
      <c r="C37" s="581"/>
      <c r="D37" s="301">
        <v>41275</v>
      </c>
      <c r="E37" s="92">
        <v>97.18</v>
      </c>
      <c r="F37" s="89">
        <v>156.87</v>
      </c>
      <c r="G37" s="90">
        <f>E37*F37</f>
        <v>15244.626600000001</v>
      </c>
      <c r="H37" s="91">
        <v>97.18</v>
      </c>
      <c r="I37" s="89">
        <v>157.9</v>
      </c>
      <c r="J37" s="90">
        <f>H37*I37</f>
        <v>15344.722000000002</v>
      </c>
    </row>
    <row r="38" spans="2:10" ht="30" customHeight="1">
      <c r="B38" s="3498"/>
      <c r="C38" s="582"/>
      <c r="D38" s="302">
        <v>41306</v>
      </c>
      <c r="E38" s="97">
        <v>97.84</v>
      </c>
      <c r="F38" s="94">
        <v>156.91999999999999</v>
      </c>
      <c r="G38" s="95">
        <f>E38*F38</f>
        <v>15353.052799999999</v>
      </c>
      <c r="H38" s="97">
        <v>97.84</v>
      </c>
      <c r="I38" s="94">
        <v>157.91999999999999</v>
      </c>
      <c r="J38" s="95">
        <f>H38*I38</f>
        <v>15450.8928</v>
      </c>
    </row>
    <row r="39" spans="2:10" ht="33" customHeight="1">
      <c r="B39" s="3498"/>
      <c r="C39" s="582"/>
      <c r="D39" s="303">
        <v>41334</v>
      </c>
      <c r="E39" s="100">
        <v>98.42</v>
      </c>
      <c r="F39" s="98">
        <v>156.58000000000001</v>
      </c>
      <c r="G39" s="95">
        <f>E39*F39</f>
        <v>15410.603600000002</v>
      </c>
      <c r="H39" s="100">
        <v>98.42</v>
      </c>
      <c r="I39" s="98">
        <v>157.80000000000001</v>
      </c>
      <c r="J39" s="775">
        <f>H39*I39</f>
        <v>15530.676000000001</v>
      </c>
    </row>
    <row r="40" spans="2:10" ht="33.75" customHeight="1" thickBot="1">
      <c r="B40" s="3498"/>
      <c r="C40" s="583" t="s">
        <v>208</v>
      </c>
      <c r="D40" s="366" t="s">
        <v>104</v>
      </c>
      <c r="E40" s="367">
        <f>SUM(E37,E38,E39)</f>
        <v>293.44</v>
      </c>
      <c r="F40" s="368"/>
      <c r="G40" s="369">
        <f>SUM(G37,G38,G39)</f>
        <v>46008.283000000003</v>
      </c>
      <c r="H40" s="370">
        <f>SUM(H37,H38,H39)</f>
        <v>293.44</v>
      </c>
      <c r="I40" s="367"/>
      <c r="J40" s="776">
        <f>SUM(J37,J38,J39)</f>
        <v>46326.290800000002</v>
      </c>
    </row>
    <row r="41" spans="2:10" ht="26.25" customHeight="1">
      <c r="B41" s="3498"/>
      <c r="C41" s="582"/>
      <c r="D41" s="302">
        <v>41368</v>
      </c>
      <c r="E41" s="92">
        <v>107.94</v>
      </c>
      <c r="F41" s="89">
        <v>157.4</v>
      </c>
      <c r="G41" s="90">
        <f>E41*F41</f>
        <v>16989.756000000001</v>
      </c>
      <c r="H41" s="91">
        <v>107.94</v>
      </c>
      <c r="I41" s="94">
        <v>158.68</v>
      </c>
      <c r="J41" s="95">
        <f>H41*I41</f>
        <v>17127.9192</v>
      </c>
    </row>
    <row r="42" spans="2:10" ht="26.25">
      <c r="B42" s="3498"/>
      <c r="C42" s="582"/>
      <c r="D42" s="302">
        <v>41395</v>
      </c>
      <c r="E42" s="97">
        <v>115.17</v>
      </c>
      <c r="F42" s="94">
        <v>157.32</v>
      </c>
      <c r="G42" s="95">
        <f>E42*F42</f>
        <v>18118.544399999999</v>
      </c>
      <c r="H42" s="97">
        <v>115.17</v>
      </c>
      <c r="I42" s="94">
        <v>158.63999999999999</v>
      </c>
      <c r="J42" s="95">
        <f>H42*I42</f>
        <v>18270.568799999997</v>
      </c>
    </row>
    <row r="43" spans="2:10" ht="26.25">
      <c r="B43" s="3498"/>
      <c r="C43" s="582"/>
      <c r="D43" s="303">
        <v>41426</v>
      </c>
      <c r="E43" s="100">
        <v>100.21</v>
      </c>
      <c r="F43" s="98">
        <v>157.38999999999999</v>
      </c>
      <c r="G43" s="95">
        <f>E43*F43</f>
        <v>15772.051899999997</v>
      </c>
      <c r="H43" s="100">
        <v>100.21</v>
      </c>
      <c r="I43" s="98">
        <v>158.84</v>
      </c>
      <c r="J43" s="775">
        <f>H43*I43</f>
        <v>15917.356399999999</v>
      </c>
    </row>
    <row r="44" spans="2:10" ht="37.5" thickBot="1">
      <c r="B44" s="3498"/>
      <c r="C44" s="583" t="s">
        <v>209</v>
      </c>
      <c r="D44" s="366" t="s">
        <v>104</v>
      </c>
      <c r="E44" s="367">
        <f>SUM(E41,E42,E43)</f>
        <v>323.32</v>
      </c>
      <c r="F44" s="368"/>
      <c r="G44" s="369">
        <f>SUM(G41,G42,G43)</f>
        <v>50880.352299999999</v>
      </c>
      <c r="H44" s="370">
        <f>SUM(H41,H42,H43)</f>
        <v>323.32</v>
      </c>
      <c r="I44" s="367"/>
      <c r="J44" s="776">
        <f>SUM(J41,J42,J43)</f>
        <v>51315.844399999994</v>
      </c>
    </row>
    <row r="45" spans="2:10" ht="27.75" customHeight="1">
      <c r="B45" s="3498"/>
      <c r="C45" s="777"/>
      <c r="D45" s="302">
        <v>41456</v>
      </c>
      <c r="E45" s="92">
        <v>119.22</v>
      </c>
      <c r="F45" s="89">
        <v>157.15</v>
      </c>
      <c r="G45" s="90">
        <f>E45*F45</f>
        <v>18735.422999999999</v>
      </c>
      <c r="H45" s="91">
        <v>119.22</v>
      </c>
      <c r="I45" s="94">
        <v>158.96</v>
      </c>
      <c r="J45" s="95">
        <f>H45*I45</f>
        <v>18951.211200000002</v>
      </c>
    </row>
    <row r="46" spans="2:10" ht="26.25">
      <c r="B46" s="3498"/>
      <c r="C46" s="777"/>
      <c r="D46" s="302">
        <v>41487</v>
      </c>
      <c r="E46" s="97">
        <v>107.32</v>
      </c>
      <c r="F46" s="94">
        <v>157.07</v>
      </c>
      <c r="G46" s="95">
        <f>E46*F46</f>
        <v>16856.752399999998</v>
      </c>
      <c r="H46" s="97">
        <v>107.32</v>
      </c>
      <c r="I46" s="94">
        <v>158.55000000000001</v>
      </c>
      <c r="J46" s="95">
        <f>H46*I46</f>
        <v>17015.585999999999</v>
      </c>
    </row>
    <row r="47" spans="2:10" ht="26.25">
      <c r="B47" s="3498"/>
      <c r="C47" s="1"/>
      <c r="D47" s="303">
        <v>41518</v>
      </c>
      <c r="E47" s="100">
        <v>107.23</v>
      </c>
      <c r="F47" s="98">
        <v>157.30000000000001</v>
      </c>
      <c r="G47" s="95">
        <f>E47*F47</f>
        <v>16867.279000000002</v>
      </c>
      <c r="H47" s="100">
        <v>107.23</v>
      </c>
      <c r="I47" s="98">
        <v>159.46</v>
      </c>
      <c r="J47" s="775">
        <f>H47*I47</f>
        <v>17098.895800000002</v>
      </c>
    </row>
    <row r="48" spans="2:10" ht="33" thickBot="1">
      <c r="B48" s="3498"/>
      <c r="C48" s="583" t="s">
        <v>2</v>
      </c>
      <c r="D48" s="366" t="s">
        <v>104</v>
      </c>
      <c r="E48" s="367">
        <f>SUM(E45:E47)</f>
        <v>333.77</v>
      </c>
      <c r="F48" s="368"/>
      <c r="G48" s="369">
        <f>SUM(G45:G47)</f>
        <v>52459.454399999995</v>
      </c>
      <c r="H48" s="370">
        <f>SUM(H45:H47)</f>
        <v>333.77</v>
      </c>
      <c r="I48" s="367"/>
      <c r="J48" s="776">
        <f>SUM(J45:J47)</f>
        <v>53065.692999999999</v>
      </c>
    </row>
    <row r="49" spans="2:11" ht="26.25">
      <c r="B49" s="3498"/>
      <c r="C49" s="777"/>
      <c r="D49" s="302">
        <v>41548</v>
      </c>
      <c r="E49" s="89">
        <v>223.75</v>
      </c>
      <c r="F49" s="89">
        <v>157.35876478212384</v>
      </c>
      <c r="G49" s="91">
        <v>35209.023620000211</v>
      </c>
      <c r="H49" s="94">
        <v>223.75</v>
      </c>
      <c r="I49" s="94">
        <v>159.46200000000007</v>
      </c>
      <c r="J49" s="95">
        <f>H49*I49</f>
        <v>35679.622500000019</v>
      </c>
    </row>
    <row r="50" spans="2:11" ht="26.25">
      <c r="B50" s="778"/>
      <c r="C50" s="777"/>
      <c r="D50" s="302">
        <v>41579</v>
      </c>
      <c r="E50" s="94">
        <v>179</v>
      </c>
      <c r="F50" s="94">
        <v>157.53568232662192</v>
      </c>
      <c r="G50" s="97">
        <v>28198.887136465324</v>
      </c>
      <c r="H50" s="94">
        <v>179</v>
      </c>
      <c r="I50" s="94">
        <v>159.49436871508402</v>
      </c>
      <c r="J50" s="95">
        <f>H50*I50</f>
        <v>28549.492000000038</v>
      </c>
    </row>
    <row r="51" spans="2:11" ht="26.25">
      <c r="B51" s="778"/>
      <c r="C51" s="1"/>
      <c r="D51" s="303">
        <v>41609</v>
      </c>
      <c r="E51" s="98">
        <v>222.85</v>
      </c>
      <c r="F51" s="98">
        <v>157.51506145251389</v>
      </c>
      <c r="G51" s="100">
        <v>35102.231444692719</v>
      </c>
      <c r="H51" s="98">
        <v>222.85</v>
      </c>
      <c r="I51" s="98">
        <v>159.47305027932933</v>
      </c>
      <c r="J51" s="95">
        <f>H51*I51</f>
        <v>35538.569254748538</v>
      </c>
    </row>
    <row r="52" spans="2:11" ht="33" thickBot="1">
      <c r="B52" s="779"/>
      <c r="C52" s="583" t="s">
        <v>3</v>
      </c>
      <c r="D52" s="366" t="s">
        <v>104</v>
      </c>
      <c r="E52" s="367">
        <f>SUM(E49:E51)</f>
        <v>625.6</v>
      </c>
      <c r="F52" s="368"/>
      <c r="G52" s="367">
        <f>SUM(G49:G51)</f>
        <v>98510.142201158247</v>
      </c>
      <c r="H52" s="367">
        <f>SUM(H49:H51)</f>
        <v>625.6</v>
      </c>
      <c r="I52" s="367"/>
      <c r="J52" s="369">
        <f>SUM(J49:J51)</f>
        <v>99767.683754748592</v>
      </c>
    </row>
    <row r="53" spans="2:11" ht="33" customHeight="1">
      <c r="B53" s="3495">
        <v>2014</v>
      </c>
      <c r="C53" s="581"/>
      <c r="D53" s="301">
        <v>41640</v>
      </c>
      <c r="E53" s="92">
        <v>200</v>
      </c>
      <c r="F53" s="89">
        <v>157.47335999999987</v>
      </c>
      <c r="G53" s="90">
        <v>31494.671999999973</v>
      </c>
      <c r="H53" s="91">
        <v>200</v>
      </c>
      <c r="I53" s="89">
        <v>159.63381999999987</v>
      </c>
      <c r="J53" s="90">
        <v>31926.763999999974</v>
      </c>
    </row>
    <row r="54" spans="2:11" ht="26.25">
      <c r="B54" s="3496"/>
      <c r="C54" s="582"/>
      <c r="D54" s="302">
        <v>41671</v>
      </c>
      <c r="E54" s="97">
        <v>200</v>
      </c>
      <c r="F54" s="94">
        <v>157.65452729999944</v>
      </c>
      <c r="G54" s="95">
        <v>31530.905459999889</v>
      </c>
      <c r="H54" s="97">
        <v>200</v>
      </c>
      <c r="I54" s="94">
        <v>159.82259000000008</v>
      </c>
      <c r="J54" s="95">
        <v>31964.518000000015</v>
      </c>
    </row>
    <row r="55" spans="2:11" ht="26.25">
      <c r="B55" s="3496"/>
      <c r="C55" s="582"/>
      <c r="D55" s="303">
        <v>41699</v>
      </c>
      <c r="E55" s="100">
        <v>200</v>
      </c>
      <c r="F55" s="98">
        <v>158.71993999999967</v>
      </c>
      <c r="G55" s="95">
        <v>31743.987999999932</v>
      </c>
      <c r="H55" s="100">
        <v>200</v>
      </c>
      <c r="I55" s="98">
        <v>160.65049000000016</v>
      </c>
      <c r="J55" s="775">
        <v>32130.098000000031</v>
      </c>
    </row>
    <row r="56" spans="2:11" ht="37.5" thickBot="1">
      <c r="B56" s="3496"/>
      <c r="C56" s="583" t="s">
        <v>208</v>
      </c>
      <c r="D56" s="366" t="s">
        <v>104</v>
      </c>
      <c r="E56" s="367">
        <f>SUM(E53,E54,E55)</f>
        <v>600</v>
      </c>
      <c r="F56" s="368"/>
      <c r="G56" s="369">
        <f>SUM(G53,G54,G55)</f>
        <v>94769.565459999794</v>
      </c>
      <c r="H56" s="370">
        <f>SUM(H53,H54,H55)</f>
        <v>600</v>
      </c>
      <c r="I56" s="367"/>
      <c r="J56" s="776">
        <f>SUM(J53,J54,J55)</f>
        <v>96021.380000000019</v>
      </c>
    </row>
    <row r="57" spans="2:11" ht="26.25">
      <c r="B57" s="3496"/>
      <c r="C57" s="581"/>
      <c r="D57" s="301">
        <v>41730</v>
      </c>
      <c r="E57" s="92">
        <v>274.40814999999998</v>
      </c>
      <c r="F57" s="89">
        <v>157.93634745762685</v>
      </c>
      <c r="G57" s="90">
        <v>43339.020923604585</v>
      </c>
      <c r="H57" s="91">
        <v>274.40814999999998</v>
      </c>
      <c r="I57" s="89">
        <v>159.98873728813572</v>
      </c>
      <c r="J57" s="90">
        <v>43902.213420073334</v>
      </c>
    </row>
    <row r="58" spans="2:11" ht="26.25">
      <c r="B58" s="3496"/>
      <c r="C58" s="582"/>
      <c r="D58" s="302">
        <v>41760</v>
      </c>
      <c r="E58" s="97">
        <v>247.15010000000001</v>
      </c>
      <c r="F58" s="94">
        <v>158.26650847457651</v>
      </c>
      <c r="G58" s="95">
        <v>39115.583396142436</v>
      </c>
      <c r="H58" s="97">
        <v>247.15010000000001</v>
      </c>
      <c r="I58" s="94">
        <v>160.28430508474528</v>
      </c>
      <c r="J58" s="95">
        <v>39614.282030125309</v>
      </c>
    </row>
    <row r="59" spans="2:11" ht="26.25">
      <c r="B59" s="3496"/>
      <c r="C59" s="582"/>
      <c r="D59" s="303">
        <v>41791</v>
      </c>
      <c r="E59" s="100">
        <v>255.6</v>
      </c>
      <c r="F59" s="98">
        <v>158.46012711864404</v>
      </c>
      <c r="G59" s="95">
        <v>40502.408491525413</v>
      </c>
      <c r="H59" s="100">
        <v>255.6</v>
      </c>
      <c r="I59" s="98">
        <v>160.47591525423664</v>
      </c>
      <c r="J59" s="775">
        <v>41017.643938982881</v>
      </c>
    </row>
    <row r="60" spans="2:11" ht="37.5" thickBot="1">
      <c r="B60" s="3496"/>
      <c r="C60" s="583" t="s">
        <v>209</v>
      </c>
      <c r="D60" s="366" t="s">
        <v>104</v>
      </c>
      <c r="E60" s="367">
        <f>SUM(E57,E58,E59)</f>
        <v>777.15825000000007</v>
      </c>
      <c r="F60" s="368"/>
      <c r="G60" s="369">
        <f>SUM(G57,G58,G59)</f>
        <v>122957.01281127243</v>
      </c>
      <c r="H60" s="370">
        <f>SUM(H57,H58,H59)</f>
        <v>777.15825000000007</v>
      </c>
      <c r="I60" s="367"/>
      <c r="J60" s="776">
        <f>SUM(J57,J58,J59)</f>
        <v>124534.13938918154</v>
      </c>
    </row>
    <row r="61" spans="2:11" ht="26.25">
      <c r="B61" s="3496"/>
      <c r="C61" s="374"/>
      <c r="D61" s="301">
        <v>41821</v>
      </c>
      <c r="E61" s="92">
        <v>253.96</v>
      </c>
      <c r="F61" s="89">
        <v>157.5</v>
      </c>
      <c r="G61" s="90">
        <v>39999.81</v>
      </c>
      <c r="H61" s="91">
        <v>253.96</v>
      </c>
      <c r="I61" s="94">
        <v>159.72999999999999</v>
      </c>
      <c r="J61" s="95">
        <v>40563.33</v>
      </c>
    </row>
    <row r="62" spans="2:11" ht="26.25">
      <c r="B62" s="3496"/>
      <c r="C62" s="582"/>
      <c r="D62" s="302">
        <v>41852</v>
      </c>
      <c r="E62" s="97">
        <v>250.12</v>
      </c>
      <c r="F62" s="94">
        <v>158.30000000000001</v>
      </c>
      <c r="G62" s="95">
        <v>39593.79</v>
      </c>
      <c r="H62" s="97">
        <v>250.12</v>
      </c>
      <c r="I62" s="94">
        <v>160.37</v>
      </c>
      <c r="J62" s="95">
        <v>40112.379999999997</v>
      </c>
    </row>
    <row r="63" spans="2:11" ht="26.25">
      <c r="B63" s="3496"/>
      <c r="C63" s="582"/>
      <c r="D63" s="303">
        <v>41883</v>
      </c>
      <c r="E63" s="100">
        <v>259.93</v>
      </c>
      <c r="F63" s="98">
        <v>159.68</v>
      </c>
      <c r="G63" s="95">
        <v>41505.42</v>
      </c>
      <c r="H63" s="100">
        <v>259.93</v>
      </c>
      <c r="I63" s="98">
        <v>161.83000000000001</v>
      </c>
      <c r="J63" s="775">
        <v>42063.82</v>
      </c>
    </row>
    <row r="64" spans="2:11" ht="37.5" thickBot="1">
      <c r="B64" s="3496"/>
      <c r="C64" s="583" t="s">
        <v>210</v>
      </c>
      <c r="D64" s="366"/>
      <c r="E64" s="367">
        <f>SUM(E61,E62,E63)</f>
        <v>764.01</v>
      </c>
      <c r="F64" s="368"/>
      <c r="G64" s="369">
        <f>SUM(G61,G62,G63)</f>
        <v>121099.02</v>
      </c>
      <c r="H64" s="370">
        <f>SUM(H61,H62,H63)</f>
        <v>764.01</v>
      </c>
      <c r="I64" s="367"/>
      <c r="J64" s="776">
        <f>SUM(J61,J62,J63)</f>
        <v>122739.53</v>
      </c>
      <c r="K64">
        <f>200*55</f>
        <v>11000</v>
      </c>
    </row>
    <row r="65" spans="2:10" ht="26.25">
      <c r="B65" s="780"/>
      <c r="C65" s="374" t="s">
        <v>211</v>
      </c>
      <c r="D65" s="302"/>
      <c r="E65" s="92"/>
      <c r="F65" s="89"/>
      <c r="G65" s="90"/>
      <c r="H65" s="91"/>
      <c r="I65" s="94"/>
      <c r="J65" s="95"/>
    </row>
    <row r="66" spans="2:10" ht="26.25">
      <c r="B66" s="780"/>
      <c r="C66" s="777"/>
      <c r="D66" s="302"/>
      <c r="E66" s="97"/>
      <c r="F66" s="94"/>
      <c r="G66" s="95"/>
      <c r="H66" s="97"/>
      <c r="I66" s="94"/>
      <c r="J66" s="95"/>
    </row>
    <row r="67" spans="2:10" ht="26.25">
      <c r="B67" s="780"/>
      <c r="C67" s="1"/>
      <c r="D67" s="303"/>
      <c r="E67" s="100"/>
      <c r="F67" s="98"/>
      <c r="G67" s="95"/>
      <c r="H67" s="100"/>
      <c r="I67" s="98"/>
      <c r="J67" s="775"/>
    </row>
    <row r="68" spans="2:10" ht="33" thickBot="1">
      <c r="B68" s="780"/>
      <c r="C68" s="583" t="s">
        <v>2</v>
      </c>
      <c r="D68" s="366"/>
      <c r="E68" s="367"/>
      <c r="F68" s="368"/>
      <c r="G68" s="369"/>
      <c r="H68" s="370"/>
      <c r="I68" s="367"/>
      <c r="J68" s="776"/>
    </row>
    <row r="69" spans="2:10" ht="26.25">
      <c r="B69" s="780"/>
      <c r="C69" s="777"/>
      <c r="D69" s="302"/>
      <c r="E69" s="89"/>
      <c r="F69" s="89"/>
      <c r="G69" s="91"/>
      <c r="H69" s="94"/>
      <c r="I69" s="94"/>
      <c r="J69" s="95"/>
    </row>
    <row r="70" spans="2:10" ht="26.25">
      <c r="B70" s="778"/>
      <c r="C70" s="777"/>
      <c r="D70" s="302"/>
      <c r="E70" s="94"/>
      <c r="F70" s="94"/>
      <c r="G70" s="97"/>
      <c r="H70" s="94"/>
      <c r="I70" s="94"/>
      <c r="J70" s="95"/>
    </row>
    <row r="71" spans="2:10" ht="26.25">
      <c r="B71" s="778"/>
      <c r="C71" s="1"/>
      <c r="D71" s="303"/>
      <c r="E71" s="98"/>
      <c r="F71" s="98"/>
      <c r="G71" s="100"/>
      <c r="H71" s="98"/>
      <c r="I71" s="98"/>
      <c r="J71" s="95"/>
    </row>
    <row r="72" spans="2:10" ht="33" thickBot="1">
      <c r="B72" s="779"/>
      <c r="C72" s="583" t="s">
        <v>3</v>
      </c>
      <c r="D72" s="366"/>
      <c r="E72" s="367"/>
      <c r="F72" s="368"/>
      <c r="G72" s="367"/>
      <c r="H72" s="367"/>
      <c r="I72" s="367"/>
      <c r="J72" s="369"/>
    </row>
    <row r="73" spans="2:10" ht="15.75">
      <c r="B73" s="374" t="s">
        <v>211</v>
      </c>
    </row>
  </sheetData>
  <mergeCells count="9">
    <mergeCell ref="B1:J1"/>
    <mergeCell ref="B2:J2"/>
    <mergeCell ref="E3:F3"/>
    <mergeCell ref="H3:I3"/>
    <mergeCell ref="B53:B64"/>
    <mergeCell ref="B37:B49"/>
    <mergeCell ref="B5:B20"/>
    <mergeCell ref="B21:B36"/>
    <mergeCell ref="B3:D4"/>
  </mergeCells>
  <pageMargins left="0.7" right="0.7" top="0.75" bottom="0.75" header="0.3" footer="0.3"/>
  <pageSetup scale="31" orientation="portrait" r:id="rId1"/>
  <rowBreaks count="2" manualBreakCount="2">
    <brk id="72" max="10" man="1"/>
    <brk id="73" max="10"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FFFF00"/>
  </sheetPr>
  <dimension ref="A1:Z48"/>
  <sheetViews>
    <sheetView view="pageBreakPreview" topLeftCell="A24" zoomScale="58" zoomScaleNormal="75" zoomScaleSheetLayoutView="58" workbookViewId="0">
      <selection activeCell="B29" sqref="B29:P48"/>
    </sheetView>
  </sheetViews>
  <sheetFormatPr defaultRowHeight="12.75"/>
  <cols>
    <col min="1" max="1" width="11" style="15" customWidth="1"/>
    <col min="2" max="2" width="92.28515625" style="15" customWidth="1"/>
    <col min="3" max="9" width="22.85546875" style="15" bestFit="1" customWidth="1"/>
    <col min="10" max="10" width="24.5703125" style="15" customWidth="1"/>
    <col min="11" max="11" width="24.5703125" style="15" bestFit="1" customWidth="1"/>
    <col min="12" max="13" width="23.5703125" style="15" bestFit="1" customWidth="1"/>
    <col min="14" max="14" width="25.85546875" style="15" customWidth="1"/>
    <col min="15" max="15" width="24.5703125" style="15" bestFit="1" customWidth="1"/>
    <col min="16" max="16" width="25.85546875" style="15" customWidth="1"/>
    <col min="17" max="17" width="24.5703125" style="15" bestFit="1" customWidth="1"/>
    <col min="18" max="18" width="25.85546875" style="15" customWidth="1"/>
    <col min="19" max="19" width="24.5703125" style="15" bestFit="1" customWidth="1"/>
    <col min="20" max="20" width="25.85546875" style="15" customWidth="1"/>
    <col min="21" max="22" width="24.5703125" style="15" bestFit="1" customWidth="1"/>
    <col min="23" max="23" width="23.7109375" style="15" bestFit="1" customWidth="1"/>
    <col min="24" max="24" width="23.5703125" style="15" bestFit="1" customWidth="1"/>
    <col min="25" max="26" width="10.28515625" style="15" bestFit="1" customWidth="1"/>
    <col min="27" max="16384" width="9.140625" style="15"/>
  </cols>
  <sheetData>
    <row r="1" spans="1:26" ht="45" customHeight="1">
      <c r="B1" s="3515" t="s">
        <v>29</v>
      </c>
      <c r="C1" s="3515"/>
      <c r="D1" s="3515"/>
      <c r="E1" s="3515"/>
      <c r="F1" s="3515"/>
      <c r="G1" s="3515"/>
      <c r="H1" s="3515"/>
      <c r="I1" s="3515"/>
      <c r="J1" s="3515"/>
      <c r="K1" s="3515"/>
      <c r="L1" s="3515"/>
      <c r="M1" s="3515"/>
      <c r="N1" s="3515"/>
      <c r="O1" s="3515"/>
      <c r="P1" s="3515"/>
      <c r="Q1" s="3515"/>
      <c r="R1" s="3515"/>
      <c r="S1" s="3515"/>
      <c r="T1" s="3515"/>
      <c r="U1" s="3515"/>
      <c r="V1" s="3515"/>
    </row>
    <row r="2" spans="1:26" ht="45" customHeight="1">
      <c r="B2" s="3515" t="s">
        <v>30</v>
      </c>
      <c r="C2" s="3515"/>
      <c r="D2" s="3515"/>
      <c r="E2" s="3515"/>
      <c r="F2" s="3515"/>
      <c r="G2" s="3515"/>
      <c r="H2" s="3515"/>
      <c r="I2" s="3515"/>
      <c r="J2" s="3515"/>
      <c r="K2" s="3515"/>
      <c r="L2" s="3515"/>
      <c r="M2" s="3515"/>
      <c r="N2" s="3515"/>
      <c r="O2" s="3515"/>
      <c r="P2" s="3515"/>
      <c r="Q2" s="3515"/>
      <c r="R2" s="3515"/>
      <c r="S2" s="3515"/>
      <c r="T2" s="3515"/>
      <c r="U2" s="3515"/>
      <c r="V2" s="3515"/>
    </row>
    <row r="3" spans="1:26" ht="39.950000000000003" customHeight="1" thickBot="1">
      <c r="B3" s="3516" t="s">
        <v>31</v>
      </c>
      <c r="C3" s="3516"/>
      <c r="D3" s="3516"/>
      <c r="E3" s="3516"/>
      <c r="F3" s="3516"/>
      <c r="G3" s="3516"/>
      <c r="H3" s="3516"/>
      <c r="I3" s="3516"/>
      <c r="J3" s="3516"/>
      <c r="K3" s="3516"/>
      <c r="L3" s="3516"/>
      <c r="M3" s="3516"/>
      <c r="N3" s="3516"/>
      <c r="O3" s="3516"/>
      <c r="P3" s="3516"/>
      <c r="Q3" s="3516"/>
      <c r="R3" s="3516"/>
      <c r="S3" s="3516"/>
      <c r="T3" s="3516"/>
      <c r="U3" s="3516"/>
      <c r="V3" s="3516"/>
    </row>
    <row r="4" spans="1:26" ht="39.950000000000003" customHeight="1" thickBot="1">
      <c r="A4" s="14"/>
      <c r="B4" s="404"/>
      <c r="C4" s="3512">
        <v>2008</v>
      </c>
      <c r="D4" s="3513"/>
      <c r="E4" s="3513"/>
      <c r="F4" s="3514"/>
      <c r="G4" s="3512">
        <v>2009</v>
      </c>
      <c r="H4" s="3513"/>
      <c r="I4" s="3513"/>
      <c r="J4" s="3514"/>
      <c r="K4" s="3512">
        <v>2010</v>
      </c>
      <c r="L4" s="3513"/>
      <c r="M4" s="3513"/>
      <c r="N4" s="3514"/>
      <c r="O4" s="3512">
        <v>2011</v>
      </c>
      <c r="P4" s="3513"/>
      <c r="Q4" s="3513"/>
      <c r="R4" s="3514"/>
      <c r="S4" s="3512">
        <v>2012</v>
      </c>
      <c r="T4" s="3513"/>
      <c r="U4" s="3513"/>
      <c r="V4" s="3514"/>
      <c r="W4" s="3512">
        <v>2013</v>
      </c>
      <c r="X4" s="3513"/>
      <c r="Y4" s="315"/>
      <c r="Z4" s="340"/>
    </row>
    <row r="5" spans="1:26" ht="39.950000000000003" customHeight="1" thickBot="1">
      <c r="A5" s="14"/>
      <c r="B5" s="330" t="s">
        <v>4</v>
      </c>
      <c r="C5" s="375" t="s">
        <v>0</v>
      </c>
      <c r="D5" s="376" t="s">
        <v>1</v>
      </c>
      <c r="E5" s="376" t="s">
        <v>2</v>
      </c>
      <c r="F5" s="377" t="s">
        <v>3</v>
      </c>
      <c r="G5" s="375" t="s">
        <v>0</v>
      </c>
      <c r="H5" s="378" t="s">
        <v>1</v>
      </c>
      <c r="I5" s="378" t="s">
        <v>2</v>
      </c>
      <c r="J5" s="326" t="s">
        <v>3</v>
      </c>
      <c r="K5" s="375" t="s">
        <v>0</v>
      </c>
      <c r="L5" s="379" t="s">
        <v>1</v>
      </c>
      <c r="M5" s="317" t="s">
        <v>2</v>
      </c>
      <c r="N5" s="380" t="s">
        <v>3</v>
      </c>
      <c r="O5" s="319" t="s">
        <v>0</v>
      </c>
      <c r="P5" s="381" t="s">
        <v>1</v>
      </c>
      <c r="Q5" s="320" t="s">
        <v>2</v>
      </c>
      <c r="R5" s="382" t="s">
        <v>3</v>
      </c>
      <c r="S5" s="319" t="s">
        <v>0</v>
      </c>
      <c r="T5" s="381" t="s">
        <v>1</v>
      </c>
      <c r="U5" s="320" t="s">
        <v>2</v>
      </c>
      <c r="V5" s="320" t="s">
        <v>3</v>
      </c>
      <c r="W5" s="321" t="s">
        <v>0</v>
      </c>
      <c r="X5" s="383" t="s">
        <v>1</v>
      </c>
      <c r="Y5" s="384" t="s">
        <v>2</v>
      </c>
      <c r="Z5" s="385" t="s">
        <v>3</v>
      </c>
    </row>
    <row r="6" spans="1:26" ht="39.950000000000003" customHeight="1">
      <c r="A6" s="409"/>
      <c r="B6" s="331" t="s">
        <v>5</v>
      </c>
      <c r="C6" s="216">
        <f>C7</f>
        <v>9422.4629199999999</v>
      </c>
      <c r="D6" s="217">
        <f t="shared" ref="D6:Z6" si="0">D7</f>
        <v>7392.0858200000002</v>
      </c>
      <c r="E6" s="217">
        <f t="shared" si="0"/>
        <v>7144.1528600000001</v>
      </c>
      <c r="F6" s="218">
        <f t="shared" si="0"/>
        <v>6754.0173600000007</v>
      </c>
      <c r="G6" s="216">
        <f t="shared" si="0"/>
        <v>4640.1964400000006</v>
      </c>
      <c r="H6" s="217">
        <f t="shared" si="0"/>
        <v>8115.0863300000001</v>
      </c>
      <c r="I6" s="217">
        <f t="shared" si="0"/>
        <v>2316.4736000000003</v>
      </c>
      <c r="J6" s="218">
        <f t="shared" si="0"/>
        <v>42336.309310000004</v>
      </c>
      <c r="K6" s="216">
        <f t="shared" si="0"/>
        <v>49410.71787</v>
      </c>
      <c r="L6" s="217">
        <f t="shared" si="0"/>
        <v>70123.090930000006</v>
      </c>
      <c r="M6" s="217">
        <f t="shared" si="0"/>
        <v>133528.1</v>
      </c>
      <c r="N6" s="218">
        <f t="shared" si="0"/>
        <v>138100.60812000002</v>
      </c>
      <c r="O6" s="219">
        <f t="shared" si="0"/>
        <v>106346.71434000001</v>
      </c>
      <c r="P6" s="220">
        <f t="shared" si="0"/>
        <v>201880.7107</v>
      </c>
      <c r="Q6" s="220">
        <f t="shared" si="0"/>
        <v>137163</v>
      </c>
      <c r="R6" s="220">
        <f t="shared" si="0"/>
        <v>128129.5</v>
      </c>
      <c r="S6" s="219">
        <f t="shared" si="0"/>
        <v>137737.79999999999</v>
      </c>
      <c r="T6" s="220">
        <f t="shared" si="0"/>
        <v>132298</v>
      </c>
      <c r="U6" s="220">
        <f t="shared" si="0"/>
        <v>123070.523</v>
      </c>
      <c r="V6" s="221">
        <f t="shared" si="0"/>
        <v>111494.7</v>
      </c>
      <c r="W6" s="178">
        <f>W7</f>
        <v>114711.667</v>
      </c>
      <c r="X6" s="400">
        <f>X7</f>
        <v>102149.67</v>
      </c>
      <c r="Y6" s="220">
        <f t="shared" si="0"/>
        <v>0</v>
      </c>
      <c r="Z6" s="221">
        <f t="shared" si="0"/>
        <v>0</v>
      </c>
    </row>
    <row r="7" spans="1:26" ht="39.950000000000003" customHeight="1">
      <c r="A7" s="409"/>
      <c r="B7" s="389" t="s">
        <v>32</v>
      </c>
      <c r="C7" s="222">
        <v>9422.4629199999999</v>
      </c>
      <c r="D7" s="223">
        <v>7392.0858200000002</v>
      </c>
      <c r="E7" s="223">
        <v>7144.1528600000001</v>
      </c>
      <c r="F7" s="224">
        <v>6754.0173600000007</v>
      </c>
      <c r="G7" s="225">
        <v>4640.1964400000006</v>
      </c>
      <c r="H7" s="223">
        <v>8115.0863300000001</v>
      </c>
      <c r="I7" s="223">
        <v>2316.4736000000003</v>
      </c>
      <c r="J7" s="224">
        <v>42336.309310000004</v>
      </c>
      <c r="K7" s="225">
        <v>49410.71787</v>
      </c>
      <c r="L7" s="223">
        <v>70123.090930000006</v>
      </c>
      <c r="M7" s="223">
        <v>133528.1</v>
      </c>
      <c r="N7" s="224">
        <v>138100.60812000002</v>
      </c>
      <c r="O7" s="225">
        <v>106346.71434000001</v>
      </c>
      <c r="P7" s="223">
        <v>201880.7107</v>
      </c>
      <c r="Q7" s="223">
        <v>137163</v>
      </c>
      <c r="R7" s="223">
        <v>128129.5</v>
      </c>
      <c r="S7" s="225">
        <v>137737.79999999999</v>
      </c>
      <c r="T7" s="223">
        <v>132298</v>
      </c>
      <c r="U7" s="223">
        <v>123070.523</v>
      </c>
      <c r="V7" s="224">
        <v>111494.7</v>
      </c>
      <c r="W7" s="226">
        <v>114711.667</v>
      </c>
      <c r="X7" s="402">
        <v>102149.67</v>
      </c>
      <c r="Y7" s="223"/>
      <c r="Z7" s="224"/>
    </row>
    <row r="8" spans="1:26" ht="39.950000000000003" customHeight="1">
      <c r="A8" s="409"/>
      <c r="B8" s="331" t="s">
        <v>9</v>
      </c>
      <c r="C8" s="216">
        <f>C9+C10+C11</f>
        <v>16397.953259999998</v>
      </c>
      <c r="D8" s="217">
        <f t="shared" ref="D8:Z8" si="1">D9+D10+D11</f>
        <v>16998.749749999999</v>
      </c>
      <c r="E8" s="217">
        <f t="shared" si="1"/>
        <v>17551.578829999999</v>
      </c>
      <c r="F8" s="218">
        <f t="shared" si="1"/>
        <v>18126.974589999998</v>
      </c>
      <c r="G8" s="216">
        <f t="shared" si="1"/>
        <v>18825.89184</v>
      </c>
      <c r="H8" s="217">
        <f t="shared" si="1"/>
        <v>18757.420440000002</v>
      </c>
      <c r="I8" s="217">
        <f t="shared" si="1"/>
        <v>22004.831689999999</v>
      </c>
      <c r="J8" s="218">
        <f t="shared" si="1"/>
        <v>19642.25505</v>
      </c>
      <c r="K8" s="216">
        <f t="shared" si="1"/>
        <v>26287.303079999998</v>
      </c>
      <c r="L8" s="217">
        <f t="shared" si="1"/>
        <v>26262.627130000001</v>
      </c>
      <c r="M8" s="217">
        <f t="shared" si="1"/>
        <v>31966.1</v>
      </c>
      <c r="N8" s="218">
        <f t="shared" si="1"/>
        <v>42874.450700000001</v>
      </c>
      <c r="O8" s="216">
        <f t="shared" si="1"/>
        <v>49470.91749</v>
      </c>
      <c r="P8" s="217">
        <f t="shared" si="1"/>
        <v>53100.371119999996</v>
      </c>
      <c r="Q8" s="217">
        <f t="shared" si="1"/>
        <v>65586</v>
      </c>
      <c r="R8" s="217">
        <f t="shared" si="1"/>
        <v>73214.3</v>
      </c>
      <c r="S8" s="216">
        <f t="shared" si="1"/>
        <v>73664.5</v>
      </c>
      <c r="T8" s="217">
        <f t="shared" si="1"/>
        <v>78220.399999999994</v>
      </c>
      <c r="U8" s="217">
        <f t="shared" si="1"/>
        <v>82787.616999999998</v>
      </c>
      <c r="V8" s="218">
        <f>V9+V10+V11</f>
        <v>94025.099999999991</v>
      </c>
      <c r="W8" s="178">
        <f>W9+W10+W11</f>
        <v>92167.07699999999</v>
      </c>
      <c r="X8" s="400">
        <f>X9+X10+X11</f>
        <v>115346.43</v>
      </c>
      <c r="Y8" s="217">
        <f t="shared" si="1"/>
        <v>0</v>
      </c>
      <c r="Z8" s="218">
        <f t="shared" si="1"/>
        <v>0</v>
      </c>
    </row>
    <row r="9" spans="1:26" ht="39.950000000000003" customHeight="1">
      <c r="A9" s="409"/>
      <c r="B9" s="390" t="s">
        <v>33</v>
      </c>
      <c r="C9" s="227">
        <v>1567.9689099999998</v>
      </c>
      <c r="D9" s="143">
        <v>1567.9689099999998</v>
      </c>
      <c r="E9" s="143">
        <v>1567.9689099999998</v>
      </c>
      <c r="F9" s="228">
        <v>1567.9689099999998</v>
      </c>
      <c r="G9" s="142">
        <v>1567.9689100000001</v>
      </c>
      <c r="H9" s="144">
        <v>629.10342000000003</v>
      </c>
      <c r="I9" s="144">
        <v>629.10342000000003</v>
      </c>
      <c r="J9" s="145">
        <v>702.89200000000005</v>
      </c>
      <c r="K9" s="147">
        <v>708.49368000000004</v>
      </c>
      <c r="L9" s="146">
        <v>711.66796999999997</v>
      </c>
      <c r="M9" s="146">
        <v>712</v>
      </c>
      <c r="N9" s="228">
        <v>726.48818000000006</v>
      </c>
      <c r="O9" s="147">
        <v>727.39161999999999</v>
      </c>
      <c r="P9" s="143">
        <v>740.19269999999995</v>
      </c>
      <c r="Q9" s="146">
        <v>0</v>
      </c>
      <c r="R9" s="143"/>
      <c r="S9" s="147">
        <v>0</v>
      </c>
      <c r="T9" s="143"/>
      <c r="U9" s="143"/>
      <c r="V9" s="228"/>
      <c r="W9" s="226">
        <v>0</v>
      </c>
      <c r="X9" s="402">
        <v>0</v>
      </c>
      <c r="Y9" s="143"/>
      <c r="Z9" s="228"/>
    </row>
    <row r="10" spans="1:26" ht="39.950000000000003" customHeight="1">
      <c r="A10" s="409"/>
      <c r="B10" s="389" t="s">
        <v>34</v>
      </c>
      <c r="C10" s="149">
        <v>5586.2622300000003</v>
      </c>
      <c r="D10" s="150">
        <v>5586.2622300000003</v>
      </c>
      <c r="E10" s="150">
        <v>4900.3279499999999</v>
      </c>
      <c r="F10" s="229">
        <v>5259.41284</v>
      </c>
      <c r="G10" s="149">
        <v>5480.7497800000001</v>
      </c>
      <c r="H10" s="144">
        <v>5480.7497800000001</v>
      </c>
      <c r="I10" s="144">
        <v>5480.7497800000001</v>
      </c>
      <c r="J10" s="151">
        <v>3863.3851</v>
      </c>
      <c r="K10" s="152">
        <v>6503.8491399999994</v>
      </c>
      <c r="L10" s="144">
        <v>5089.0098200000002</v>
      </c>
      <c r="M10" s="144">
        <v>5309.4</v>
      </c>
      <c r="N10" s="229">
        <v>5770.7333899999994</v>
      </c>
      <c r="O10" s="152">
        <v>5798.80339</v>
      </c>
      <c r="P10" s="150">
        <v>5782.5545499999998</v>
      </c>
      <c r="Q10" s="144">
        <v>6321.1</v>
      </c>
      <c r="R10" s="150">
        <v>5976.1</v>
      </c>
      <c r="S10" s="152">
        <v>6007.2</v>
      </c>
      <c r="T10" s="150">
        <v>7551</v>
      </c>
      <c r="U10" s="150">
        <v>7238.1170000000002</v>
      </c>
      <c r="V10" s="229">
        <v>7237.9</v>
      </c>
      <c r="W10" s="226">
        <v>7376.7870000000003</v>
      </c>
      <c r="X10" s="402">
        <v>7726.79</v>
      </c>
      <c r="Y10" s="150"/>
      <c r="Z10" s="229"/>
    </row>
    <row r="11" spans="1:26" ht="39.950000000000003" customHeight="1">
      <c r="A11" s="409"/>
      <c r="B11" s="389" t="s">
        <v>11</v>
      </c>
      <c r="C11" s="149">
        <v>9243.7221199999985</v>
      </c>
      <c r="D11" s="150">
        <v>9844.5186099999992</v>
      </c>
      <c r="E11" s="150">
        <v>11083.28197</v>
      </c>
      <c r="F11" s="229">
        <v>11299.592839999999</v>
      </c>
      <c r="G11" s="149">
        <v>11777.173150000001</v>
      </c>
      <c r="H11" s="144">
        <v>12647.56724</v>
      </c>
      <c r="I11" s="144">
        <v>15894.97849</v>
      </c>
      <c r="J11" s="154">
        <v>15075.977949999999</v>
      </c>
      <c r="K11" s="152">
        <v>19074.96026</v>
      </c>
      <c r="L11" s="144">
        <v>20461.949339999999</v>
      </c>
      <c r="M11" s="144">
        <v>25944.7</v>
      </c>
      <c r="N11" s="229">
        <v>36377.22913</v>
      </c>
      <c r="O11" s="152">
        <v>42944.722479999997</v>
      </c>
      <c r="P11" s="150">
        <v>46577.623869999996</v>
      </c>
      <c r="Q11" s="144">
        <v>59264.9</v>
      </c>
      <c r="R11" s="150">
        <v>67238.2</v>
      </c>
      <c r="S11" s="152">
        <v>67657.3</v>
      </c>
      <c r="T11" s="150">
        <v>70669.399999999994</v>
      </c>
      <c r="U11" s="150">
        <v>75549.5</v>
      </c>
      <c r="V11" s="229">
        <v>86787.199999999997</v>
      </c>
      <c r="W11" s="226">
        <v>84790.29</v>
      </c>
      <c r="X11" s="402">
        <v>107619.64</v>
      </c>
      <c r="Y11" s="150"/>
      <c r="Z11" s="229"/>
    </row>
    <row r="12" spans="1:26" ht="39.950000000000003" customHeight="1">
      <c r="A12" s="409"/>
      <c r="B12" s="331" t="s">
        <v>12</v>
      </c>
      <c r="C12" s="230">
        <v>4396.0081600000003</v>
      </c>
      <c r="D12" s="231">
        <v>5874.3994599999996</v>
      </c>
      <c r="E12" s="231">
        <v>6622.2574299999997</v>
      </c>
      <c r="F12" s="232">
        <v>6650.8498899999995</v>
      </c>
      <c r="G12" s="230">
        <v>7319.3555299999998</v>
      </c>
      <c r="H12" s="159">
        <v>7869.5894100000005</v>
      </c>
      <c r="I12" s="159">
        <v>9412.3436700000002</v>
      </c>
      <c r="J12" s="138">
        <v>9373.1100900000001</v>
      </c>
      <c r="K12" s="162">
        <v>19423.309829999998</v>
      </c>
      <c r="L12" s="161">
        <v>6499.2505099999998</v>
      </c>
      <c r="M12" s="161">
        <v>6827.1</v>
      </c>
      <c r="N12" s="232">
        <v>4530.3728600000004</v>
      </c>
      <c r="O12" s="162">
        <v>8852.6017100000008</v>
      </c>
      <c r="P12" s="231">
        <v>9123.7620700000007</v>
      </c>
      <c r="Q12" s="161">
        <v>5137.5</v>
      </c>
      <c r="R12" s="231">
        <v>4749.6000000000004</v>
      </c>
      <c r="S12" s="162">
        <v>6310.6</v>
      </c>
      <c r="T12" s="231">
        <v>4612.6000000000004</v>
      </c>
      <c r="U12" s="231">
        <v>4710.2060000000001</v>
      </c>
      <c r="V12" s="232">
        <f>7547.2-0.1</f>
        <v>7547.0999999999995</v>
      </c>
      <c r="W12" s="233">
        <v>11836.168</v>
      </c>
      <c r="X12" s="403">
        <v>11893.02</v>
      </c>
      <c r="Y12" s="231"/>
      <c r="Z12" s="232"/>
    </row>
    <row r="13" spans="1:26" ht="39.950000000000003" customHeight="1">
      <c r="A13" s="409"/>
      <c r="B13" s="331" t="s">
        <v>13</v>
      </c>
      <c r="C13" s="136">
        <v>494.04932000000002</v>
      </c>
      <c r="D13" s="137">
        <v>485.36865999999998</v>
      </c>
      <c r="E13" s="137">
        <v>473.94391999999999</v>
      </c>
      <c r="F13" s="138">
        <v>597.80217000000005</v>
      </c>
      <c r="G13" s="136">
        <v>654.55808999999999</v>
      </c>
      <c r="H13" s="137">
        <v>638.96824000000004</v>
      </c>
      <c r="I13" s="137">
        <v>622.75130000000001</v>
      </c>
      <c r="J13" s="138">
        <v>664.85778000000005</v>
      </c>
      <c r="K13" s="136">
        <v>7077.7677999999996</v>
      </c>
      <c r="L13" s="137">
        <v>7220.5307999999995</v>
      </c>
      <c r="M13" s="137">
        <v>7427.4</v>
      </c>
      <c r="N13" s="138">
        <v>7665.46594</v>
      </c>
      <c r="O13" s="136">
        <v>9829.2294700000002</v>
      </c>
      <c r="P13" s="137">
        <v>9857.199630000001</v>
      </c>
      <c r="Q13" s="137">
        <v>9831.9</v>
      </c>
      <c r="R13" s="137">
        <v>10193.9</v>
      </c>
      <c r="S13" s="136">
        <v>9013.7999999999993</v>
      </c>
      <c r="T13" s="137">
        <v>8974.6</v>
      </c>
      <c r="U13" s="137">
        <v>9096.6329999999998</v>
      </c>
      <c r="V13" s="138">
        <v>9191.5</v>
      </c>
      <c r="W13" s="233">
        <v>9109.6409999999996</v>
      </c>
      <c r="X13" s="403">
        <v>9297.99</v>
      </c>
      <c r="Y13" s="137"/>
      <c r="Z13" s="138"/>
    </row>
    <row r="14" spans="1:26" ht="39.950000000000003" customHeight="1" thickBot="1">
      <c r="A14" s="409"/>
      <c r="B14" s="391" t="s">
        <v>35</v>
      </c>
      <c r="C14" s="386">
        <f>C6+C8+C12+C13</f>
        <v>30710.47366</v>
      </c>
      <c r="D14" s="387">
        <f t="shared" ref="D14:M14" si="2">D6+D8+D12+D13</f>
        <v>30750.60369</v>
      </c>
      <c r="E14" s="387">
        <f t="shared" si="2"/>
        <v>31791.93304</v>
      </c>
      <c r="F14" s="388">
        <f t="shared" si="2"/>
        <v>32129.64401</v>
      </c>
      <c r="G14" s="386">
        <f t="shared" si="2"/>
        <v>31440.001899999999</v>
      </c>
      <c r="H14" s="387">
        <f t="shared" si="2"/>
        <v>35381.064420000002</v>
      </c>
      <c r="I14" s="387">
        <f t="shared" si="2"/>
        <v>34356.400260000002</v>
      </c>
      <c r="J14" s="388">
        <f t="shared" si="2"/>
        <v>72016.532230000012</v>
      </c>
      <c r="K14" s="386">
        <f t="shared" si="2"/>
        <v>102199.09858000001</v>
      </c>
      <c r="L14" s="387">
        <f t="shared" si="2"/>
        <v>110105.49937000001</v>
      </c>
      <c r="M14" s="387">
        <f t="shared" si="2"/>
        <v>179748.7</v>
      </c>
      <c r="N14" s="388">
        <f>N6+N8+N12+N13</f>
        <v>193170.89762000003</v>
      </c>
      <c r="O14" s="327">
        <f t="shared" ref="O14:Z14" si="3">O6+O8+O12+O13</f>
        <v>174499.46300999998</v>
      </c>
      <c r="P14" s="328">
        <f t="shared" si="3"/>
        <v>273962.04352000001</v>
      </c>
      <c r="Q14" s="328">
        <f t="shared" si="3"/>
        <v>217718.39999999999</v>
      </c>
      <c r="R14" s="328">
        <f t="shared" si="3"/>
        <v>216287.3</v>
      </c>
      <c r="S14" s="323">
        <f t="shared" si="3"/>
        <v>226726.69999999998</v>
      </c>
      <c r="T14" s="324">
        <f t="shared" si="3"/>
        <v>224105.60000000001</v>
      </c>
      <c r="U14" s="324">
        <f t="shared" si="3"/>
        <v>219664.97900000002</v>
      </c>
      <c r="V14" s="325">
        <f>V6+V8+V12+V13</f>
        <v>222258.4</v>
      </c>
      <c r="W14" s="397">
        <f>W6+W8+W12+W13</f>
        <v>227824.55300000001</v>
      </c>
      <c r="X14" s="398">
        <f>X6+X8+X12+X13</f>
        <v>238687.10999999996</v>
      </c>
      <c r="Y14" s="328">
        <f t="shared" si="3"/>
        <v>0</v>
      </c>
      <c r="Z14" s="329">
        <f t="shared" si="3"/>
        <v>0</v>
      </c>
    </row>
    <row r="15" spans="1:26" ht="39.950000000000003" customHeight="1" thickTop="1">
      <c r="A15" s="409"/>
      <c r="B15" s="331" t="s">
        <v>15</v>
      </c>
      <c r="C15" s="216">
        <f>C16+C17</f>
        <v>9614.7383100000006</v>
      </c>
      <c r="D15" s="217">
        <f t="shared" ref="D15:R15" si="4">D16+D17</f>
        <v>9739.3104999999996</v>
      </c>
      <c r="E15" s="217">
        <f t="shared" si="4"/>
        <v>9951.06747</v>
      </c>
      <c r="F15" s="218">
        <f t="shared" si="4"/>
        <v>9989.0123400000011</v>
      </c>
      <c r="G15" s="216">
        <f t="shared" si="4"/>
        <v>9676.7128400000001</v>
      </c>
      <c r="H15" s="217">
        <f t="shared" si="4"/>
        <v>10146.47762</v>
      </c>
      <c r="I15" s="217">
        <f t="shared" si="4"/>
        <v>9982.6273900000015</v>
      </c>
      <c r="J15" s="218">
        <f t="shared" si="4"/>
        <v>8000.9511600000005</v>
      </c>
      <c r="K15" s="216">
        <f t="shared" si="4"/>
        <v>6989.9781600000006</v>
      </c>
      <c r="L15" s="217">
        <f t="shared" si="4"/>
        <v>6878.2813000000006</v>
      </c>
      <c r="M15" s="217">
        <f t="shared" si="4"/>
        <v>6097.8</v>
      </c>
      <c r="N15" s="218">
        <f>N16+N17</f>
        <v>7428.2643800000005</v>
      </c>
      <c r="O15" s="219">
        <f t="shared" si="4"/>
        <v>10309.422</v>
      </c>
      <c r="P15" s="220">
        <f t="shared" si="4"/>
        <v>12702.729380000001</v>
      </c>
      <c r="Q15" s="220">
        <f t="shared" si="4"/>
        <v>12106.400000000001</v>
      </c>
      <c r="R15" s="220">
        <f t="shared" si="4"/>
        <v>9978.9000000000015</v>
      </c>
      <c r="S15" s="219">
        <f t="shared" ref="S15:Z15" si="5">S16+S17+S18</f>
        <v>13551.7</v>
      </c>
      <c r="T15" s="220">
        <f t="shared" si="5"/>
        <v>17015.5</v>
      </c>
      <c r="U15" s="220">
        <f t="shared" si="5"/>
        <v>13654.74</v>
      </c>
      <c r="V15" s="221">
        <f t="shared" si="5"/>
        <v>15015.5</v>
      </c>
      <c r="W15" s="178">
        <f t="shared" si="5"/>
        <v>15492.931</v>
      </c>
      <c r="X15" s="400">
        <f t="shared" si="5"/>
        <v>56568.87</v>
      </c>
      <c r="Y15" s="220">
        <f t="shared" si="5"/>
        <v>0</v>
      </c>
      <c r="Z15" s="221">
        <f t="shared" si="5"/>
        <v>0</v>
      </c>
    </row>
    <row r="16" spans="1:26" ht="39.950000000000003" customHeight="1">
      <c r="A16" s="409"/>
      <c r="B16" s="392" t="s">
        <v>86</v>
      </c>
      <c r="C16" s="149">
        <v>6585.1289100000004</v>
      </c>
      <c r="D16" s="236">
        <v>6585.1289100000004</v>
      </c>
      <c r="E16" s="236">
        <v>6585.1289100000004</v>
      </c>
      <c r="F16" s="237">
        <v>6585.1289100000004</v>
      </c>
      <c r="G16" s="149">
        <v>6585.1289100000004</v>
      </c>
      <c r="H16" s="150">
        <v>6585.1289100000004</v>
      </c>
      <c r="I16" s="150">
        <v>6585.1289100000004</v>
      </c>
      <c r="J16" s="229">
        <v>6585.1289100000004</v>
      </c>
      <c r="K16" s="147">
        <v>6585.1289100000004</v>
      </c>
      <c r="L16" s="146">
        <v>6585.1289100000004</v>
      </c>
      <c r="M16" s="146">
        <v>6585.1</v>
      </c>
      <c r="N16" s="145">
        <v>6585.1289100000004</v>
      </c>
      <c r="O16" s="147">
        <v>6585.1289100000004</v>
      </c>
      <c r="P16" s="146">
        <v>6585.1289100000004</v>
      </c>
      <c r="Q16" s="146">
        <v>8737.1</v>
      </c>
      <c r="R16" s="146">
        <v>6585.1</v>
      </c>
      <c r="S16" s="147">
        <v>6585.1</v>
      </c>
      <c r="T16" s="146">
        <v>6585.1</v>
      </c>
      <c r="U16" s="146">
        <v>6585.1279999999997</v>
      </c>
      <c r="V16" s="145">
        <v>6585.1</v>
      </c>
      <c r="W16" s="238">
        <v>6585.1279999999997</v>
      </c>
      <c r="X16" s="401">
        <v>45745.19</v>
      </c>
      <c r="Y16" s="146"/>
      <c r="Z16" s="145"/>
    </row>
    <row r="17" spans="1:26" ht="39.950000000000003" customHeight="1">
      <c r="A17" s="409"/>
      <c r="B17" s="392" t="s">
        <v>85</v>
      </c>
      <c r="C17" s="225">
        <f>(115622.71+2913986.69)/1000</f>
        <v>3029.6093999999998</v>
      </c>
      <c r="D17" s="223">
        <f>(115622.71+3038558.88)/1000</f>
        <v>3154.1815899999997</v>
      </c>
      <c r="E17" s="223">
        <f>(115622.71+3250315.85)/1000</f>
        <v>3365.9385600000001</v>
      </c>
      <c r="F17" s="224">
        <f>(115622.71+3288260.72)/1000</f>
        <v>3403.8834300000003</v>
      </c>
      <c r="G17" s="225">
        <f>(584810+2506773.93)/1000</f>
        <v>3091.5839300000002</v>
      </c>
      <c r="H17" s="223">
        <f>(584810+2976538.71)/1000</f>
        <v>3561.3487099999998</v>
      </c>
      <c r="I17" s="223">
        <f>(584810+2812688.48)/1000</f>
        <v>3397.4984800000002</v>
      </c>
      <c r="J17" s="224">
        <f>(584810+831012.25)/1000</f>
        <v>1415.8222499999999</v>
      </c>
      <c r="K17" s="225">
        <f>(115622.71+289226.54)/1000</f>
        <v>404.84924999999998</v>
      </c>
      <c r="L17" s="223">
        <f>(115622.71+177529.68)/1000</f>
        <v>293.15239000000003</v>
      </c>
      <c r="M17" s="223">
        <f>115.6-602.9</f>
        <v>-487.29999999999995</v>
      </c>
      <c r="N17" s="224">
        <f>(584809.71+258325.76)/1000</f>
        <v>843.13546999999994</v>
      </c>
      <c r="O17" s="225">
        <v>3724.2930899999997</v>
      </c>
      <c r="P17" s="223">
        <v>6117.6004699999994</v>
      </c>
      <c r="Q17" s="223">
        <v>3369.3</v>
      </c>
      <c r="R17" s="223">
        <v>3393.8</v>
      </c>
      <c r="S17" s="225">
        <v>5086.6000000000004</v>
      </c>
      <c r="T17" s="223">
        <v>5090.3999999999996</v>
      </c>
      <c r="U17" s="223">
        <v>2760.5030000000002</v>
      </c>
      <c r="V17" s="224">
        <v>2771.7</v>
      </c>
      <c r="W17" s="238">
        <v>6364.701</v>
      </c>
      <c r="X17" s="401">
        <v>6427.72</v>
      </c>
      <c r="Y17" s="223"/>
      <c r="Z17" s="224"/>
    </row>
    <row r="18" spans="1:26" ht="39.950000000000003" customHeight="1">
      <c r="A18" s="409"/>
      <c r="B18" s="392" t="s">
        <v>84</v>
      </c>
      <c r="C18" s="225"/>
      <c r="D18" s="223"/>
      <c r="E18" s="223"/>
      <c r="F18" s="224"/>
      <c r="G18" s="225"/>
      <c r="H18" s="223"/>
      <c r="I18" s="223"/>
      <c r="J18" s="224"/>
      <c r="K18" s="225"/>
      <c r="L18" s="223"/>
      <c r="M18" s="223"/>
      <c r="N18" s="224"/>
      <c r="O18" s="225"/>
      <c r="P18" s="223">
        <v>699.1</v>
      </c>
      <c r="Q18" s="223"/>
      <c r="R18" s="223"/>
      <c r="S18" s="225">
        <v>1880</v>
      </c>
      <c r="T18" s="223">
        <v>5340</v>
      </c>
      <c r="U18" s="223">
        <v>4309.1090000000004</v>
      </c>
      <c r="V18" s="224">
        <v>5658.7</v>
      </c>
      <c r="W18" s="238">
        <v>2543.1019999999999</v>
      </c>
      <c r="X18" s="401">
        <v>4395.96</v>
      </c>
      <c r="Y18" s="223"/>
      <c r="Z18" s="224"/>
    </row>
    <row r="19" spans="1:26" ht="39.950000000000003" customHeight="1">
      <c r="A19" s="409"/>
      <c r="B19" s="331" t="s">
        <v>36</v>
      </c>
      <c r="C19" s="157">
        <v>12366.666670000001</v>
      </c>
      <c r="D19" s="158">
        <v>12366.666670000001</v>
      </c>
      <c r="E19" s="158">
        <v>12366.666670000001</v>
      </c>
      <c r="F19" s="239">
        <v>12366.666670000001</v>
      </c>
      <c r="G19" s="157">
        <v>12366.666670000001</v>
      </c>
      <c r="H19" s="158">
        <v>12366.666670000001</v>
      </c>
      <c r="I19" s="158">
        <v>12366.666670000001</v>
      </c>
      <c r="J19" s="239">
        <v>26366.666670000002</v>
      </c>
      <c r="K19" s="157">
        <v>26366.666670000002</v>
      </c>
      <c r="L19" s="158">
        <v>26366.666670000002</v>
      </c>
      <c r="M19" s="158">
        <v>26366.7</v>
      </c>
      <c r="N19" s="173">
        <v>30276.086370000001</v>
      </c>
      <c r="O19" s="157">
        <v>30276.086370000001</v>
      </c>
      <c r="P19" s="159">
        <v>30276.086370000001</v>
      </c>
      <c r="Q19" s="158">
        <v>32776.1</v>
      </c>
      <c r="R19" s="159">
        <v>33503.1</v>
      </c>
      <c r="S19" s="157">
        <v>33503.1</v>
      </c>
      <c r="T19" s="159">
        <v>38503.1</v>
      </c>
      <c r="U19" s="159">
        <v>38503.135999999999</v>
      </c>
      <c r="V19" s="173">
        <v>39160.1</v>
      </c>
      <c r="W19" s="178">
        <v>39714.129000000001</v>
      </c>
      <c r="X19" s="400">
        <v>554.05999999999995</v>
      </c>
      <c r="Y19" s="159"/>
      <c r="Z19" s="173"/>
    </row>
    <row r="20" spans="1:26" ht="39.950000000000003" customHeight="1">
      <c r="A20" s="18"/>
      <c r="B20" s="331" t="s">
        <v>19</v>
      </c>
      <c r="C20" s="157">
        <v>5000</v>
      </c>
      <c r="D20" s="158">
        <v>5000</v>
      </c>
      <c r="E20" s="158">
        <v>5000</v>
      </c>
      <c r="F20" s="239">
        <v>5000</v>
      </c>
      <c r="G20" s="157">
        <v>5000</v>
      </c>
      <c r="H20" s="158">
        <v>5000</v>
      </c>
      <c r="I20" s="158">
        <v>5000</v>
      </c>
      <c r="J20" s="160">
        <v>24520</v>
      </c>
      <c r="K20" s="162">
        <v>54520</v>
      </c>
      <c r="L20" s="161">
        <v>64520</v>
      </c>
      <c r="M20" s="161">
        <v>114520</v>
      </c>
      <c r="N20" s="239">
        <v>114498.51977</v>
      </c>
      <c r="O20" s="162">
        <v>106717.15289</v>
      </c>
      <c r="P20" s="158">
        <v>105000</v>
      </c>
      <c r="Q20" s="161">
        <v>105000</v>
      </c>
      <c r="R20" s="158">
        <v>105000</v>
      </c>
      <c r="S20" s="162">
        <v>105000</v>
      </c>
      <c r="T20" s="158">
        <v>101717.2</v>
      </c>
      <c r="U20" s="158">
        <f>101717.152-0.01</f>
        <v>101717.14200000001</v>
      </c>
      <c r="V20" s="239">
        <v>101717.2</v>
      </c>
      <c r="W20" s="178">
        <v>101717.15</v>
      </c>
      <c r="X20" s="400">
        <v>101717.15</v>
      </c>
      <c r="Y20" s="158"/>
      <c r="Z20" s="239"/>
    </row>
    <row r="21" spans="1:26" ht="40.5" customHeight="1">
      <c r="A21" s="409"/>
      <c r="B21" s="331" t="s">
        <v>20</v>
      </c>
      <c r="C21" s="157">
        <v>3729.0446900000002</v>
      </c>
      <c r="D21" s="158">
        <v>3644.6025200000004</v>
      </c>
      <c r="E21" s="158">
        <v>4474.1749</v>
      </c>
      <c r="F21" s="239">
        <v>4773.9410600000001</v>
      </c>
      <c r="G21" s="157">
        <v>4396.5983999999999</v>
      </c>
      <c r="H21" s="158">
        <v>7867.8961300000001</v>
      </c>
      <c r="I21" s="158">
        <v>7007.0821999999998</v>
      </c>
      <c r="J21" s="239">
        <v>13128.890300000003</v>
      </c>
      <c r="K21" s="157">
        <v>14322.429750000001</v>
      </c>
      <c r="L21" s="158">
        <v>12340.527400000001</v>
      </c>
      <c r="M21" s="158">
        <f>32081.8+73.9+608.5</f>
        <v>32764.2</v>
      </c>
      <c r="N21" s="239">
        <v>40968.003099999994</v>
      </c>
      <c r="O21" s="157">
        <v>27196.777750000001</v>
      </c>
      <c r="P21" s="158">
        <v>125284.10376999999</v>
      </c>
      <c r="Q21" s="158">
        <v>67835.899999999994</v>
      </c>
      <c r="R21" s="158">
        <v>67805.3</v>
      </c>
      <c r="S21" s="157">
        <v>74671.899999999994</v>
      </c>
      <c r="T21" s="158">
        <v>66869.8</v>
      </c>
      <c r="U21" s="158">
        <v>65789.956999999995</v>
      </c>
      <c r="V21" s="239">
        <v>66365.600000000006</v>
      </c>
      <c r="W21" s="178">
        <f>69218.298+1682.04</f>
        <v>70900.337999999989</v>
      </c>
      <c r="X21" s="400">
        <f>78134.95+1712.07</f>
        <v>79847.02</v>
      </c>
      <c r="Y21" s="158"/>
      <c r="Z21" s="239"/>
    </row>
    <row r="22" spans="1:26" ht="34.5" customHeight="1" thickBot="1">
      <c r="A22" s="409"/>
      <c r="B22" s="332" t="s">
        <v>21</v>
      </c>
      <c r="C22" s="323">
        <f t="shared" ref="C22:Z22" si="6">C15++C19+C20+C21</f>
        <v>30710.449669999998</v>
      </c>
      <c r="D22" s="324">
        <f t="shared" si="6"/>
        <v>30750.579689999999</v>
      </c>
      <c r="E22" s="324">
        <f t="shared" si="6"/>
        <v>31791.909039999999</v>
      </c>
      <c r="F22" s="325">
        <f t="shared" si="6"/>
        <v>32129.620070000001</v>
      </c>
      <c r="G22" s="323">
        <f t="shared" si="6"/>
        <v>31439.977909999998</v>
      </c>
      <c r="H22" s="324">
        <f t="shared" si="6"/>
        <v>35381.040419999998</v>
      </c>
      <c r="I22" s="324">
        <f t="shared" si="6"/>
        <v>34356.376259999997</v>
      </c>
      <c r="J22" s="325">
        <f t="shared" si="6"/>
        <v>72016.508130000002</v>
      </c>
      <c r="K22" s="323">
        <f t="shared" si="6"/>
        <v>102199.07458</v>
      </c>
      <c r="L22" s="324">
        <f t="shared" si="6"/>
        <v>110105.47537000001</v>
      </c>
      <c r="M22" s="324">
        <f t="shared" si="6"/>
        <v>179748.7</v>
      </c>
      <c r="N22" s="325">
        <f t="shared" si="6"/>
        <v>193170.87362</v>
      </c>
      <c r="O22" s="323">
        <f t="shared" si="6"/>
        <v>174499.43901</v>
      </c>
      <c r="P22" s="324">
        <f t="shared" si="6"/>
        <v>273262.91952</v>
      </c>
      <c r="Q22" s="324">
        <f t="shared" si="6"/>
        <v>217718.39999999999</v>
      </c>
      <c r="R22" s="324">
        <f t="shared" si="6"/>
        <v>216287.3</v>
      </c>
      <c r="S22" s="323">
        <f t="shared" si="6"/>
        <v>226726.69999999998</v>
      </c>
      <c r="T22" s="324">
        <f t="shared" si="6"/>
        <v>224105.59999999998</v>
      </c>
      <c r="U22" s="324">
        <f t="shared" si="6"/>
        <v>219664.97500000001</v>
      </c>
      <c r="V22" s="325">
        <f t="shared" si="6"/>
        <v>222258.4</v>
      </c>
      <c r="W22" s="397">
        <f t="shared" si="6"/>
        <v>227824.54799999998</v>
      </c>
      <c r="X22" s="399">
        <f t="shared" si="6"/>
        <v>238687.09999999998</v>
      </c>
      <c r="Y22" s="234">
        <f t="shared" si="6"/>
        <v>0</v>
      </c>
      <c r="Z22" s="235">
        <f t="shared" si="6"/>
        <v>0</v>
      </c>
    </row>
    <row r="23" spans="1:26" ht="21">
      <c r="A23" s="14"/>
      <c r="B23" s="393" t="s">
        <v>212</v>
      </c>
      <c r="C23" s="394"/>
      <c r="D23" s="394"/>
      <c r="E23" s="395"/>
      <c r="F23" s="395"/>
      <c r="G23" s="395"/>
      <c r="H23" s="395"/>
      <c r="I23" s="395"/>
      <c r="J23" s="395"/>
      <c r="K23" s="395"/>
      <c r="L23" s="395"/>
      <c r="M23" s="396"/>
      <c r="N23" s="395"/>
      <c r="O23" s="396"/>
      <c r="P23" s="395"/>
      <c r="Q23" s="396"/>
      <c r="R23" s="395"/>
      <c r="S23" s="396"/>
      <c r="T23" s="396"/>
      <c r="U23" s="396"/>
      <c r="V23" s="396"/>
      <c r="W23" s="396"/>
      <c r="X23" s="396"/>
      <c r="Y23" s="396"/>
      <c r="Z23" s="396"/>
    </row>
    <row r="24" spans="1:26" ht="18">
      <c r="A24" s="14"/>
      <c r="B24" s="36"/>
    </row>
    <row r="25" spans="1:26">
      <c r="A25" s="14"/>
    </row>
    <row r="26" spans="1:26">
      <c r="B26" s="14"/>
      <c r="C26" s="14"/>
    </row>
    <row r="27" spans="1:26" ht="26.25">
      <c r="B27" s="44"/>
      <c r="C27" s="14"/>
    </row>
    <row r="28" spans="1:26" ht="26.25" thickBot="1">
      <c r="A28" s="14"/>
      <c r="B28" s="45"/>
      <c r="C28" s="14"/>
      <c r="M28" s="14"/>
    </row>
    <row r="29" spans="1:26" ht="39.75" thickBot="1">
      <c r="A29" s="14"/>
      <c r="B29" s="404"/>
      <c r="C29" s="3512">
        <v>2011</v>
      </c>
      <c r="D29" s="3513"/>
      <c r="E29" s="3513"/>
      <c r="F29" s="3514"/>
      <c r="G29" s="3512">
        <v>2012</v>
      </c>
      <c r="H29" s="3513"/>
      <c r="I29" s="3513"/>
      <c r="J29" s="3514"/>
      <c r="K29" s="3509">
        <v>2013</v>
      </c>
      <c r="L29" s="3510"/>
      <c r="M29" s="3510"/>
      <c r="N29" s="3511"/>
      <c r="O29" s="3509">
        <v>2014</v>
      </c>
      <c r="P29" s="3510"/>
      <c r="Q29" s="782"/>
      <c r="R29" s="783"/>
    </row>
    <row r="30" spans="1:26" ht="39.75" thickBot="1">
      <c r="A30" s="14"/>
      <c r="B30" s="330" t="s">
        <v>4</v>
      </c>
      <c r="C30" s="319" t="s">
        <v>0</v>
      </c>
      <c r="D30" s="381" t="s">
        <v>1</v>
      </c>
      <c r="E30" s="320" t="s">
        <v>2</v>
      </c>
      <c r="F30" s="382" t="s">
        <v>3</v>
      </c>
      <c r="G30" s="319" t="s">
        <v>0</v>
      </c>
      <c r="H30" s="381" t="s">
        <v>1</v>
      </c>
      <c r="I30" s="320" t="s">
        <v>2</v>
      </c>
      <c r="J30" s="320" t="s">
        <v>3</v>
      </c>
      <c r="K30" s="321" t="s">
        <v>0</v>
      </c>
      <c r="L30" s="415" t="s">
        <v>1</v>
      </c>
      <c r="M30" s="415" t="s">
        <v>2</v>
      </c>
      <c r="N30" s="781" t="s">
        <v>3</v>
      </c>
      <c r="O30" s="321" t="s">
        <v>0</v>
      </c>
      <c r="P30" s="321" t="s">
        <v>1</v>
      </c>
    </row>
    <row r="31" spans="1:26" ht="26.25">
      <c r="A31" s="14"/>
      <c r="B31" s="331" t="s">
        <v>5</v>
      </c>
      <c r="C31" s="219">
        <f t="shared" ref="C31:J31" si="7">C32</f>
        <v>106346.71434000001</v>
      </c>
      <c r="D31" s="220">
        <f t="shared" si="7"/>
        <v>201880.7107</v>
      </c>
      <c r="E31" s="220">
        <f t="shared" si="7"/>
        <v>137163</v>
      </c>
      <c r="F31" s="220">
        <f t="shared" si="7"/>
        <v>128129.5</v>
      </c>
      <c r="G31" s="219">
        <f t="shared" si="7"/>
        <v>137737.79999999999</v>
      </c>
      <c r="H31" s="220">
        <f t="shared" si="7"/>
        <v>132298</v>
      </c>
      <c r="I31" s="220">
        <f t="shared" si="7"/>
        <v>123070.523</v>
      </c>
      <c r="J31" s="221">
        <f t="shared" si="7"/>
        <v>111494.7</v>
      </c>
      <c r="K31" s="247">
        <f>K32</f>
        <v>114711.667</v>
      </c>
      <c r="L31" s="405">
        <f>L32</f>
        <v>102149.67</v>
      </c>
      <c r="M31" s="405">
        <f>M32</f>
        <v>116532.11900000001</v>
      </c>
      <c r="N31" s="405">
        <v>87234.310919390002</v>
      </c>
      <c r="O31" s="405">
        <f>O32</f>
        <v>87858.125103929997</v>
      </c>
      <c r="P31" s="405">
        <v>60375.799059800003</v>
      </c>
    </row>
    <row r="32" spans="1:26" ht="26.25">
      <c r="A32" s="14"/>
      <c r="B32" s="389" t="s">
        <v>32</v>
      </c>
      <c r="C32" s="225">
        <v>106346.71434000001</v>
      </c>
      <c r="D32" s="223">
        <v>201880.7107</v>
      </c>
      <c r="E32" s="223">
        <v>137163</v>
      </c>
      <c r="F32" s="223">
        <v>128129.5</v>
      </c>
      <c r="G32" s="225">
        <v>137737.79999999999</v>
      </c>
      <c r="H32" s="223">
        <v>132298</v>
      </c>
      <c r="I32" s="223">
        <v>123070.523</v>
      </c>
      <c r="J32" s="224">
        <v>111494.7</v>
      </c>
      <c r="K32" s="241">
        <v>114711.667</v>
      </c>
      <c r="L32" s="406">
        <v>102149.67</v>
      </c>
      <c r="M32" s="406">
        <v>116532.11900000001</v>
      </c>
      <c r="N32" s="406">
        <v>87234.310919390002</v>
      </c>
      <c r="O32" s="406">
        <v>87858.125103929997</v>
      </c>
      <c r="P32" s="406">
        <v>60375.799059800003</v>
      </c>
    </row>
    <row r="33" spans="1:16" ht="26.25">
      <c r="A33" s="14"/>
      <c r="B33" s="331" t="s">
        <v>9</v>
      </c>
      <c r="C33" s="216">
        <f t="shared" ref="C33:I33" si="8">C34+C35+C36</f>
        <v>49470.91749</v>
      </c>
      <c r="D33" s="217">
        <f t="shared" si="8"/>
        <v>53100.371119999996</v>
      </c>
      <c r="E33" s="217">
        <f t="shared" si="8"/>
        <v>65586</v>
      </c>
      <c r="F33" s="217">
        <f t="shared" si="8"/>
        <v>73214.3</v>
      </c>
      <c r="G33" s="216">
        <f t="shared" si="8"/>
        <v>73664.5</v>
      </c>
      <c r="H33" s="217">
        <f t="shared" si="8"/>
        <v>78220.399999999994</v>
      </c>
      <c r="I33" s="217">
        <f t="shared" si="8"/>
        <v>82787.616999999998</v>
      </c>
      <c r="J33" s="218">
        <f>J34+J35+J36</f>
        <v>94025.099999999991</v>
      </c>
      <c r="K33" s="247">
        <f>K34+K35+K36</f>
        <v>92167.07699999999</v>
      </c>
      <c r="L33" s="405">
        <f>L34+L35+L36</f>
        <v>115346.43</v>
      </c>
      <c r="M33" s="405">
        <f>M34+M35+M36</f>
        <v>128836.876</v>
      </c>
      <c r="N33" s="405">
        <v>144732.10907886</v>
      </c>
      <c r="O33" s="405">
        <f>O34+O35+O36</f>
        <v>153058.33175459001</v>
      </c>
      <c r="P33" s="405">
        <v>152520.2339852</v>
      </c>
    </row>
    <row r="34" spans="1:16" ht="26.25">
      <c r="A34" s="14"/>
      <c r="B34" s="390" t="s">
        <v>33</v>
      </c>
      <c r="C34" s="147">
        <v>727.39161999999999</v>
      </c>
      <c r="D34" s="143">
        <v>740.19269999999995</v>
      </c>
      <c r="E34" s="146">
        <v>0</v>
      </c>
      <c r="F34" s="143"/>
      <c r="G34" s="147">
        <v>0</v>
      </c>
      <c r="H34" s="143"/>
      <c r="I34" s="143"/>
      <c r="J34" s="228"/>
      <c r="K34" s="241">
        <v>0</v>
      </c>
      <c r="L34" s="406">
        <v>0</v>
      </c>
      <c r="M34" s="406">
        <v>0</v>
      </c>
      <c r="N34" s="406">
        <v>0</v>
      </c>
      <c r="O34" s="406">
        <v>0</v>
      </c>
      <c r="P34" s="406"/>
    </row>
    <row r="35" spans="1:16" ht="26.25">
      <c r="A35" s="14"/>
      <c r="B35" s="389" t="s">
        <v>34</v>
      </c>
      <c r="C35" s="152">
        <v>5798.80339</v>
      </c>
      <c r="D35" s="150">
        <v>5782.5545499999998</v>
      </c>
      <c r="E35" s="144">
        <v>6321.1</v>
      </c>
      <c r="F35" s="150">
        <v>5976.1</v>
      </c>
      <c r="G35" s="152">
        <v>6007.2</v>
      </c>
      <c r="H35" s="150">
        <v>7551</v>
      </c>
      <c r="I35" s="150">
        <v>7238.1170000000002</v>
      </c>
      <c r="J35" s="229">
        <v>7237.9</v>
      </c>
      <c r="K35" s="241">
        <v>7376.7870000000003</v>
      </c>
      <c r="L35" s="406">
        <v>7726.79</v>
      </c>
      <c r="M35" s="406">
        <v>9531.2659999999996</v>
      </c>
      <c r="N35" s="406">
        <v>9530.5718090600003</v>
      </c>
      <c r="O35" s="406">
        <v>9530.5718090600003</v>
      </c>
      <c r="P35" s="406">
        <v>9716.4991067999999</v>
      </c>
    </row>
    <row r="36" spans="1:16" ht="26.25">
      <c r="A36" s="14"/>
      <c r="B36" s="389" t="s">
        <v>11</v>
      </c>
      <c r="C36" s="152">
        <v>42944.722479999997</v>
      </c>
      <c r="D36" s="150">
        <v>46577.623869999996</v>
      </c>
      <c r="E36" s="144">
        <v>59264.9</v>
      </c>
      <c r="F36" s="150">
        <v>67238.2</v>
      </c>
      <c r="G36" s="152">
        <v>67657.3</v>
      </c>
      <c r="H36" s="150">
        <v>70669.399999999994</v>
      </c>
      <c r="I36" s="150">
        <v>75549.5</v>
      </c>
      <c r="J36" s="229">
        <v>86787.199999999997</v>
      </c>
      <c r="K36" s="241">
        <v>84790.29</v>
      </c>
      <c r="L36" s="406">
        <v>107619.64</v>
      </c>
      <c r="M36" s="406">
        <v>119305.61</v>
      </c>
      <c r="N36" s="406">
        <v>135201.5372698</v>
      </c>
      <c r="O36" s="406">
        <v>143527.75994553001</v>
      </c>
      <c r="P36" s="406">
        <v>142803.73487839999</v>
      </c>
    </row>
    <row r="37" spans="1:16" ht="26.25">
      <c r="A37" s="14"/>
      <c r="B37" s="331" t="s">
        <v>12</v>
      </c>
      <c r="C37" s="162">
        <v>8852.6017100000008</v>
      </c>
      <c r="D37" s="231">
        <v>9123.7620700000007</v>
      </c>
      <c r="E37" s="161">
        <v>5137.5</v>
      </c>
      <c r="F37" s="231">
        <v>4749.6000000000004</v>
      </c>
      <c r="G37" s="162">
        <v>6310.6</v>
      </c>
      <c r="H37" s="231">
        <v>4612.6000000000004</v>
      </c>
      <c r="I37" s="231">
        <v>4710.2060000000001</v>
      </c>
      <c r="J37" s="232">
        <f>7547.2-0.1</f>
        <v>7547.0999999999995</v>
      </c>
      <c r="K37" s="248">
        <v>11836.168</v>
      </c>
      <c r="L37" s="407">
        <v>11893.02</v>
      </c>
      <c r="M37" s="407">
        <v>10863.73</v>
      </c>
      <c r="N37" s="407">
        <v>15090.43600173</v>
      </c>
      <c r="O37" s="407">
        <v>19161.25151862</v>
      </c>
      <c r="P37" s="407">
        <v>8945.8574687300006</v>
      </c>
    </row>
    <row r="38" spans="1:16" ht="26.25">
      <c r="A38" s="14"/>
      <c r="B38" s="331" t="s">
        <v>13</v>
      </c>
      <c r="C38" s="136">
        <v>9829.2294700000002</v>
      </c>
      <c r="D38" s="137">
        <v>9857.199630000001</v>
      </c>
      <c r="E38" s="137">
        <v>9831.9</v>
      </c>
      <c r="F38" s="137">
        <v>10193.9</v>
      </c>
      <c r="G38" s="136">
        <v>9013.7999999999993</v>
      </c>
      <c r="H38" s="137">
        <v>8974.6</v>
      </c>
      <c r="I38" s="137">
        <v>9096.6329999999998</v>
      </c>
      <c r="J38" s="138">
        <v>9191.5</v>
      </c>
      <c r="K38" s="248">
        <v>9109.6409999999996</v>
      </c>
      <c r="L38" s="407">
        <v>9297.99</v>
      </c>
      <c r="M38" s="407">
        <v>9268.1319999999996</v>
      </c>
      <c r="N38" s="407">
        <v>9100.8582786000006</v>
      </c>
      <c r="O38" s="407">
        <v>9125.2263112700002</v>
      </c>
      <c r="P38" s="407">
        <v>18295.509357750001</v>
      </c>
    </row>
    <row r="39" spans="1:16" ht="29.25" thickBot="1">
      <c r="A39" s="14"/>
      <c r="B39" s="391" t="s">
        <v>35</v>
      </c>
      <c r="C39" s="327">
        <f t="shared" ref="C39:I39" si="9">C31+C33+C37+C38</f>
        <v>174499.46300999998</v>
      </c>
      <c r="D39" s="328">
        <f t="shared" si="9"/>
        <v>273962.04352000001</v>
      </c>
      <c r="E39" s="328">
        <f t="shared" si="9"/>
        <v>217718.39999999999</v>
      </c>
      <c r="F39" s="328">
        <f t="shared" si="9"/>
        <v>216287.3</v>
      </c>
      <c r="G39" s="323">
        <f t="shared" si="9"/>
        <v>226726.69999999998</v>
      </c>
      <c r="H39" s="324">
        <f t="shared" si="9"/>
        <v>224105.60000000001</v>
      </c>
      <c r="I39" s="324">
        <f t="shared" si="9"/>
        <v>219664.97900000002</v>
      </c>
      <c r="J39" s="325">
        <f>J31+J33+J37+J38</f>
        <v>222258.4</v>
      </c>
      <c r="K39" s="397">
        <f>K31+K33+K37+K38</f>
        <v>227824.55300000001</v>
      </c>
      <c r="L39" s="398">
        <f>L31+L33+L37+L38</f>
        <v>238687.10999999996</v>
      </c>
      <c r="M39" s="398">
        <f>M31+M33+M37+M38</f>
        <v>265500.85700000002</v>
      </c>
      <c r="N39" s="398">
        <v>256157.71427858001</v>
      </c>
      <c r="O39" s="398">
        <f>O31+O33+O37+O38</f>
        <v>269202.93468840997</v>
      </c>
      <c r="P39" s="398">
        <v>240137.39987148001</v>
      </c>
    </row>
    <row r="40" spans="1:16" ht="27" thickTop="1">
      <c r="A40" s="14"/>
      <c r="B40" s="331" t="s">
        <v>15</v>
      </c>
      <c r="C40" s="219">
        <f>C41+C42</f>
        <v>10309.422</v>
      </c>
      <c r="D40" s="220">
        <f>D41+D42</f>
        <v>12702.729380000001</v>
      </c>
      <c r="E40" s="220">
        <f>E41+E42</f>
        <v>12106.400000000001</v>
      </c>
      <c r="F40" s="220">
        <f>F41+F42</f>
        <v>9978.9000000000015</v>
      </c>
      <c r="G40" s="219">
        <f t="shared" ref="G40:M40" si="10">G41+G42+G43</f>
        <v>13551.7</v>
      </c>
      <c r="H40" s="220">
        <f t="shared" si="10"/>
        <v>17015.5</v>
      </c>
      <c r="I40" s="220">
        <f t="shared" si="10"/>
        <v>13654.74</v>
      </c>
      <c r="J40" s="221">
        <f t="shared" si="10"/>
        <v>15015.5</v>
      </c>
      <c r="K40" s="247">
        <f t="shared" si="10"/>
        <v>15492.931</v>
      </c>
      <c r="L40" s="405">
        <f t="shared" si="10"/>
        <v>56568.87</v>
      </c>
      <c r="M40" s="405">
        <f t="shared" si="10"/>
        <v>55362.837</v>
      </c>
      <c r="N40" s="405">
        <v>157330.75400845998</v>
      </c>
      <c r="O40" s="405">
        <f>O41+O42+O43</f>
        <v>160717.81132446</v>
      </c>
      <c r="P40" s="405">
        <v>163499.51506179999</v>
      </c>
    </row>
    <row r="41" spans="1:16" ht="26.25">
      <c r="A41" s="14"/>
      <c r="B41" s="392" t="s">
        <v>86</v>
      </c>
      <c r="C41" s="147">
        <v>6585.1289100000004</v>
      </c>
      <c r="D41" s="146">
        <v>6585.1289100000004</v>
      </c>
      <c r="E41" s="146">
        <v>8737.1</v>
      </c>
      <c r="F41" s="146">
        <v>6585.1</v>
      </c>
      <c r="G41" s="147">
        <v>6585.1</v>
      </c>
      <c r="H41" s="146">
        <v>6585.1</v>
      </c>
      <c r="I41" s="146">
        <v>6585.1279999999997</v>
      </c>
      <c r="J41" s="145">
        <v>6585.1</v>
      </c>
      <c r="K41" s="244">
        <v>6585.1279999999997</v>
      </c>
      <c r="L41" s="408">
        <v>45745.19</v>
      </c>
      <c r="M41" s="408">
        <v>45745.192999999999</v>
      </c>
      <c r="N41" s="408">
        <v>145745.19393929999</v>
      </c>
      <c r="O41" s="408">
        <v>145745.19393929999</v>
      </c>
      <c r="P41" s="408">
        <v>145745.19393929999</v>
      </c>
    </row>
    <row r="42" spans="1:16" ht="26.25">
      <c r="A42" s="14"/>
      <c r="B42" s="392" t="s">
        <v>85</v>
      </c>
      <c r="C42" s="225">
        <v>3724.2930899999997</v>
      </c>
      <c r="D42" s="223">
        <v>6117.6004699999994</v>
      </c>
      <c r="E42" s="223">
        <v>3369.3</v>
      </c>
      <c r="F42" s="223">
        <v>3393.8</v>
      </c>
      <c r="G42" s="225">
        <v>5086.6000000000004</v>
      </c>
      <c r="H42" s="223">
        <v>5090.3999999999996</v>
      </c>
      <c r="I42" s="223">
        <v>2760.5030000000002</v>
      </c>
      <c r="J42" s="224">
        <v>2771.7</v>
      </c>
      <c r="K42" s="244">
        <v>6364.701</v>
      </c>
      <c r="L42" s="408">
        <v>6427.72</v>
      </c>
      <c r="M42" s="408">
        <v>6408.2520000000004</v>
      </c>
      <c r="N42" s="408">
        <v>4120.4363157600001</v>
      </c>
      <c r="O42" s="408">
        <v>11449.001560680001</v>
      </c>
      <c r="P42" s="408">
        <v>13502.825100579999</v>
      </c>
    </row>
    <row r="43" spans="1:16" ht="26.25">
      <c r="A43" s="14"/>
      <c r="B43" s="392" t="s">
        <v>84</v>
      </c>
      <c r="C43" s="225"/>
      <c r="D43" s="223">
        <v>699.1</v>
      </c>
      <c r="E43" s="223"/>
      <c r="F43" s="223"/>
      <c r="G43" s="225">
        <v>1880</v>
      </c>
      <c r="H43" s="223">
        <v>5340</v>
      </c>
      <c r="I43" s="223">
        <v>4309.1090000000004</v>
      </c>
      <c r="J43" s="224">
        <v>5658.7</v>
      </c>
      <c r="K43" s="244">
        <v>2543.1019999999999</v>
      </c>
      <c r="L43" s="408">
        <v>4395.96</v>
      </c>
      <c r="M43" s="408">
        <v>3209.3919999999998</v>
      </c>
      <c r="N43" s="408">
        <v>7465.1237534000002</v>
      </c>
      <c r="O43" s="408">
        <v>3523.6158244799999</v>
      </c>
      <c r="P43" s="408">
        <v>4251.4960219200002</v>
      </c>
    </row>
    <row r="44" spans="1:16" ht="26.25">
      <c r="A44" s="14"/>
      <c r="B44" s="331" t="s">
        <v>36</v>
      </c>
      <c r="C44" s="157">
        <v>30276.086370000001</v>
      </c>
      <c r="D44" s="159">
        <v>30276.086370000001</v>
      </c>
      <c r="E44" s="158">
        <v>32776.1</v>
      </c>
      <c r="F44" s="159">
        <v>33503.1</v>
      </c>
      <c r="G44" s="157">
        <v>33503.1</v>
      </c>
      <c r="H44" s="159">
        <v>38503.1</v>
      </c>
      <c r="I44" s="159">
        <v>38503.135999999999</v>
      </c>
      <c r="J44" s="173">
        <v>39160.1</v>
      </c>
      <c r="K44" s="247">
        <v>39714.129000000001</v>
      </c>
      <c r="L44" s="405">
        <v>554.05999999999995</v>
      </c>
      <c r="M44" s="405">
        <v>5554.0640000000003</v>
      </c>
      <c r="N44" s="405">
        <v>5885.4742319999996</v>
      </c>
      <c r="O44" s="405">
        <v>1107.3134910000001</v>
      </c>
      <c r="P44" s="405">
        <v>1107.3134910000001</v>
      </c>
    </row>
    <row r="45" spans="1:16" ht="26.25">
      <c r="A45" s="14"/>
      <c r="B45" s="331" t="s">
        <v>19</v>
      </c>
      <c r="C45" s="162">
        <v>106717.15289</v>
      </c>
      <c r="D45" s="158">
        <v>105000</v>
      </c>
      <c r="E45" s="161">
        <v>105000</v>
      </c>
      <c r="F45" s="158">
        <v>105000</v>
      </c>
      <c r="G45" s="162">
        <v>105000</v>
      </c>
      <c r="H45" s="158">
        <v>101717.2</v>
      </c>
      <c r="I45" s="158">
        <f>101717.152-0.01</f>
        <v>101717.14200000001</v>
      </c>
      <c r="J45" s="239">
        <v>101717.2</v>
      </c>
      <c r="K45" s="247">
        <v>101717.15</v>
      </c>
      <c r="L45" s="405">
        <v>101717.15</v>
      </c>
      <c r="M45" s="405">
        <v>101717.152</v>
      </c>
      <c r="N45" s="405">
        <v>1717.15289244</v>
      </c>
      <c r="O45" s="405">
        <v>1717.15289244</v>
      </c>
      <c r="P45" s="405">
        <v>1717.15289244</v>
      </c>
    </row>
    <row r="46" spans="1:16" ht="26.25">
      <c r="A46" s="14"/>
      <c r="B46" s="331" t="s">
        <v>20</v>
      </c>
      <c r="C46" s="157">
        <v>27196.777750000001</v>
      </c>
      <c r="D46" s="158">
        <v>125284.10376999999</v>
      </c>
      <c r="E46" s="158">
        <v>67835.899999999994</v>
      </c>
      <c r="F46" s="158">
        <v>67805.3</v>
      </c>
      <c r="G46" s="157">
        <v>74671.899999999994</v>
      </c>
      <c r="H46" s="158">
        <v>66869.8</v>
      </c>
      <c r="I46" s="158">
        <v>65789.956999999995</v>
      </c>
      <c r="J46" s="239">
        <v>66365.600000000006</v>
      </c>
      <c r="K46" s="247">
        <f>69218.298+1682.04</f>
        <v>70900.337999999989</v>
      </c>
      <c r="L46" s="405">
        <f>78134.95+1712.07</f>
        <v>79847.02</v>
      </c>
      <c r="M46" s="405">
        <v>102866.803</v>
      </c>
      <c r="N46" s="405">
        <v>91224.333145680008</v>
      </c>
      <c r="O46" s="405">
        <f>103888.54006832+1772.11691219</f>
        <v>105660.65698051</v>
      </c>
      <c r="P46" s="405">
        <v>73813.418426240009</v>
      </c>
    </row>
    <row r="47" spans="1:16" ht="29.25" thickBot="1">
      <c r="A47" s="14"/>
      <c r="B47" s="332" t="s">
        <v>21</v>
      </c>
      <c r="C47" s="323">
        <f t="shared" ref="C47:M47" si="11">C40++C44+C45+C46</f>
        <v>174499.43901</v>
      </c>
      <c r="D47" s="324">
        <f t="shared" si="11"/>
        <v>273262.91952</v>
      </c>
      <c r="E47" s="324">
        <f t="shared" si="11"/>
        <v>217718.39999999999</v>
      </c>
      <c r="F47" s="324">
        <f t="shared" si="11"/>
        <v>216287.3</v>
      </c>
      <c r="G47" s="323">
        <f t="shared" si="11"/>
        <v>226726.69999999998</v>
      </c>
      <c r="H47" s="324">
        <f t="shared" si="11"/>
        <v>224105.59999999998</v>
      </c>
      <c r="I47" s="324">
        <f t="shared" si="11"/>
        <v>219664.97500000001</v>
      </c>
      <c r="J47" s="325">
        <f t="shared" si="11"/>
        <v>222258.4</v>
      </c>
      <c r="K47" s="397">
        <f t="shared" si="11"/>
        <v>227824.54799999998</v>
      </c>
      <c r="L47" s="399">
        <f t="shared" si="11"/>
        <v>238687.09999999998</v>
      </c>
      <c r="M47" s="399">
        <f t="shared" si="11"/>
        <v>265500.85600000003</v>
      </c>
      <c r="N47" s="399">
        <v>256157.71427857998</v>
      </c>
      <c r="O47" s="399">
        <f>O40++O44+O45+O46</f>
        <v>269202.93468841002</v>
      </c>
      <c r="P47" s="399">
        <v>240137.39987148001</v>
      </c>
    </row>
    <row r="48" spans="1:16" ht="18.75">
      <c r="A48" s="14"/>
      <c r="B48" s="393" t="s">
        <v>37</v>
      </c>
    </row>
  </sheetData>
  <mergeCells count="13">
    <mergeCell ref="B1:V1"/>
    <mergeCell ref="B2:V2"/>
    <mergeCell ref="B3:V3"/>
    <mergeCell ref="O4:R4"/>
    <mergeCell ref="C4:F4"/>
    <mergeCell ref="G4:J4"/>
    <mergeCell ref="K4:N4"/>
    <mergeCell ref="S4:V4"/>
    <mergeCell ref="O29:P29"/>
    <mergeCell ref="K29:N29"/>
    <mergeCell ref="W4:X4"/>
    <mergeCell ref="C29:F29"/>
    <mergeCell ref="G29:J29"/>
  </mergeCells>
  <pageMargins left="0" right="0" top="1" bottom="0.5" header="0" footer="0.25"/>
  <pageSetup scale="27" orientation="landscape" horizontalDpi="300" verticalDpi="300" r:id="rId1"/>
  <headerFooter alignWithMargins="0"/>
  <rowBreaks count="1" manualBreakCount="1">
    <brk id="24" max="23" man="1"/>
  </rowBreaks>
  <colBreaks count="1" manualBreakCount="1">
    <brk id="16" max="47" man="1"/>
  </col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FFFF00"/>
  </sheetPr>
  <dimension ref="A1:X58"/>
  <sheetViews>
    <sheetView view="pageBreakPreview" topLeftCell="M31" zoomScale="50" zoomScaleNormal="75" zoomScaleSheetLayoutView="50" workbookViewId="0">
      <selection activeCell="P2" sqref="P2:X34"/>
    </sheetView>
  </sheetViews>
  <sheetFormatPr defaultRowHeight="12.75"/>
  <cols>
    <col min="1" max="1" width="9.140625" style="15"/>
    <col min="2" max="2" width="94" style="15" customWidth="1"/>
    <col min="3" max="3" width="22.42578125" style="15" bestFit="1" customWidth="1"/>
    <col min="4" max="6" width="26.7109375" style="15" bestFit="1" customWidth="1"/>
    <col min="7" max="7" width="35.7109375" style="15" customWidth="1"/>
    <col min="8" max="10" width="26.7109375" style="15" bestFit="1" customWidth="1"/>
    <col min="11" max="11" width="26.7109375" style="15" customWidth="1"/>
    <col min="12" max="13" width="26.7109375" style="15" bestFit="1" customWidth="1"/>
    <col min="14" max="14" width="26.7109375" style="15" customWidth="1"/>
    <col min="15" max="15" width="11.28515625" style="15" customWidth="1"/>
    <col min="16" max="16" width="87" style="15" customWidth="1"/>
    <col min="17" max="17" width="26.7109375" style="15" customWidth="1"/>
    <col min="18" max="19" width="26.7109375" style="15" bestFit="1" customWidth="1"/>
    <col min="20" max="20" width="30.140625" style="15" bestFit="1" customWidth="1"/>
    <col min="21" max="21" width="30.140625" style="15" customWidth="1"/>
    <col min="22" max="22" width="24.7109375" style="15" bestFit="1" customWidth="1"/>
    <col min="23" max="24" width="28.28515625" style="15" customWidth="1"/>
    <col min="25" max="16384" width="9.140625" style="15"/>
  </cols>
  <sheetData>
    <row r="1" spans="1:24" ht="132.75" customHeight="1" thickBot="1">
      <c r="A1" s="14"/>
      <c r="B1" s="37" t="s">
        <v>199</v>
      </c>
      <c r="C1" s="37"/>
      <c r="D1" s="37"/>
      <c r="E1" s="37"/>
      <c r="F1" s="37"/>
      <c r="G1" s="37"/>
      <c r="H1" s="37"/>
      <c r="I1" s="37"/>
      <c r="J1" s="37"/>
      <c r="K1" s="14"/>
      <c r="L1" s="14"/>
    </row>
    <row r="2" spans="1:24" ht="47.25" customHeight="1" thickBot="1">
      <c r="A2" s="14"/>
      <c r="B2" s="3517" t="s">
        <v>4</v>
      </c>
      <c r="C2" s="3519">
        <v>2010</v>
      </c>
      <c r="D2" s="3520"/>
      <c r="E2" s="3520"/>
      <c r="F2" s="3521"/>
      <c r="G2" s="3513">
        <v>2011</v>
      </c>
      <c r="H2" s="3513"/>
      <c r="I2" s="3513"/>
      <c r="J2" s="3513"/>
      <c r="K2" s="3512">
        <v>2012</v>
      </c>
      <c r="L2" s="3513"/>
      <c r="M2" s="3513"/>
      <c r="N2" s="3514"/>
      <c r="O2" s="266"/>
      <c r="P2" s="3522" t="s">
        <v>4</v>
      </c>
      <c r="Q2" s="344">
        <v>2012</v>
      </c>
      <c r="R2" s="3509">
        <v>2013</v>
      </c>
      <c r="S2" s="3510"/>
      <c r="T2" s="3510"/>
      <c r="U2" s="3511"/>
      <c r="V2" s="3509">
        <v>2014</v>
      </c>
      <c r="W2" s="3510"/>
      <c r="X2" s="3510"/>
    </row>
    <row r="3" spans="1:24" ht="47.25" customHeight="1" thickBot="1">
      <c r="A3" s="14"/>
      <c r="B3" s="3518"/>
      <c r="C3" s="348" t="s">
        <v>0</v>
      </c>
      <c r="D3" s="349" t="s">
        <v>1</v>
      </c>
      <c r="E3" s="349" t="s">
        <v>2</v>
      </c>
      <c r="F3" s="350" t="s">
        <v>3</v>
      </c>
      <c r="G3" s="349" t="s">
        <v>0</v>
      </c>
      <c r="H3" s="349" t="s">
        <v>1</v>
      </c>
      <c r="I3" s="349" t="s">
        <v>2</v>
      </c>
      <c r="J3" s="349" t="s">
        <v>3</v>
      </c>
      <c r="K3" s="351" t="s">
        <v>0</v>
      </c>
      <c r="L3" s="352" t="s">
        <v>1</v>
      </c>
      <c r="M3" s="352" t="s">
        <v>2</v>
      </c>
      <c r="N3" s="353" t="s">
        <v>3</v>
      </c>
      <c r="O3" s="256"/>
      <c r="P3" s="3523"/>
      <c r="Q3" s="804" t="s">
        <v>204</v>
      </c>
      <c r="R3" s="804" t="s">
        <v>203</v>
      </c>
      <c r="S3" s="784" t="s">
        <v>1</v>
      </c>
      <c r="T3" s="784" t="s">
        <v>2</v>
      </c>
      <c r="U3" s="785" t="s">
        <v>3</v>
      </c>
      <c r="V3" s="804" t="s">
        <v>203</v>
      </c>
      <c r="W3" s="784" t="s">
        <v>1</v>
      </c>
      <c r="X3" s="784" t="s">
        <v>2</v>
      </c>
    </row>
    <row r="4" spans="1:24" ht="47.25" customHeight="1">
      <c r="A4" s="14"/>
      <c r="B4" s="505" t="s">
        <v>196</v>
      </c>
      <c r="C4" s="347"/>
      <c r="D4" s="338"/>
      <c r="E4" s="338"/>
      <c r="F4" s="339"/>
      <c r="G4" s="347"/>
      <c r="H4" s="338"/>
      <c r="I4" s="338"/>
      <c r="J4" s="339"/>
      <c r="K4" s="347"/>
      <c r="L4" s="338"/>
      <c r="M4" s="338"/>
      <c r="N4" s="339"/>
      <c r="O4" s="256"/>
      <c r="P4" s="788" t="s">
        <v>196</v>
      </c>
      <c r="Q4" s="794"/>
      <c r="R4" s="347"/>
      <c r="S4" s="338"/>
      <c r="T4" s="787"/>
      <c r="U4" s="594"/>
      <c r="V4" s="14"/>
      <c r="W4" s="14"/>
      <c r="X4" s="14"/>
    </row>
    <row r="5" spans="1:24" ht="44.25" customHeight="1">
      <c r="A5" s="14"/>
      <c r="B5" s="506" t="s">
        <v>5</v>
      </c>
      <c r="C5" s="211">
        <f>C6+C7</f>
        <v>3.1</v>
      </c>
      <c r="D5" s="212">
        <f t="shared" ref="D5:J5" si="0">D6+D7</f>
        <v>9928.9000000000015</v>
      </c>
      <c r="E5" s="212">
        <f t="shared" si="0"/>
        <v>7018</v>
      </c>
      <c r="F5" s="264">
        <f t="shared" si="0"/>
        <v>7107.4</v>
      </c>
      <c r="G5" s="211">
        <f t="shared" si="0"/>
        <v>7048.5999999999995</v>
      </c>
      <c r="H5" s="212">
        <f t="shared" si="0"/>
        <v>6678.3</v>
      </c>
      <c r="I5" s="212">
        <f t="shared" si="0"/>
        <v>3868.7</v>
      </c>
      <c r="J5" s="264">
        <f t="shared" si="0"/>
        <v>4425.7</v>
      </c>
      <c r="K5" s="211">
        <f>K6+K7</f>
        <v>4843.8</v>
      </c>
      <c r="L5" s="212">
        <f>L6+L7</f>
        <v>2707.7999999999997</v>
      </c>
      <c r="M5" s="212">
        <f>M6+M7</f>
        <v>2243.2999999999997</v>
      </c>
      <c r="N5" s="264">
        <f>N6+N7</f>
        <v>1685.3</v>
      </c>
      <c r="O5" s="212"/>
      <c r="P5" s="789" t="s">
        <v>5</v>
      </c>
      <c r="Q5" s="795">
        <f t="shared" ref="Q5:V5" si="1">Q6</f>
        <v>1.5</v>
      </c>
      <c r="R5" s="516">
        <f t="shared" si="1"/>
        <v>15.1</v>
      </c>
      <c r="S5" s="591">
        <f t="shared" si="1"/>
        <v>851</v>
      </c>
      <c r="T5" s="257">
        <f t="shared" si="1"/>
        <v>854.7</v>
      </c>
      <c r="U5" s="523">
        <f t="shared" si="1"/>
        <v>293.60000000000002</v>
      </c>
      <c r="V5" s="591">
        <f t="shared" si="1"/>
        <v>315</v>
      </c>
      <c r="W5" s="591">
        <v>234.4</v>
      </c>
      <c r="X5" s="591">
        <v>118</v>
      </c>
    </row>
    <row r="6" spans="1:24" ht="44.25" customHeight="1">
      <c r="A6" s="14"/>
      <c r="B6" s="507" t="s">
        <v>38</v>
      </c>
      <c r="C6" s="196">
        <v>0</v>
      </c>
      <c r="D6" s="197">
        <v>0</v>
      </c>
      <c r="E6" s="197">
        <v>0</v>
      </c>
      <c r="F6" s="198">
        <v>0</v>
      </c>
      <c r="G6" s="187">
        <v>0</v>
      </c>
      <c r="H6" s="194">
        <v>0</v>
      </c>
      <c r="I6" s="194">
        <v>0</v>
      </c>
      <c r="J6" s="195">
        <v>0</v>
      </c>
      <c r="K6" s="187">
        <v>0</v>
      </c>
      <c r="L6" s="194"/>
      <c r="M6" s="194">
        <v>0</v>
      </c>
      <c r="N6" s="195">
        <v>0</v>
      </c>
      <c r="O6" s="194"/>
      <c r="P6" s="790" t="s">
        <v>181</v>
      </c>
      <c r="Q6" s="796">
        <v>1.5</v>
      </c>
      <c r="R6" s="517">
        <v>15.1</v>
      </c>
      <c r="S6" s="592">
        <v>851</v>
      </c>
      <c r="T6" s="258">
        <v>854.7</v>
      </c>
      <c r="U6" s="524">
        <v>293.60000000000002</v>
      </c>
      <c r="V6" s="592">
        <v>315</v>
      </c>
      <c r="W6" s="592">
        <v>234.4</v>
      </c>
      <c r="X6" s="592">
        <v>118</v>
      </c>
    </row>
    <row r="7" spans="1:24" ht="44.25" customHeight="1">
      <c r="A7" s="14"/>
      <c r="B7" s="507" t="s">
        <v>39</v>
      </c>
      <c r="C7" s="196">
        <f>C8+C9</f>
        <v>3.1</v>
      </c>
      <c r="D7" s="197">
        <f t="shared" ref="D7:N7" si="2">D8+D9</f>
        <v>9928.9000000000015</v>
      </c>
      <c r="E7" s="197">
        <f t="shared" si="2"/>
        <v>7018</v>
      </c>
      <c r="F7" s="198">
        <f t="shared" si="2"/>
        <v>7107.4</v>
      </c>
      <c r="G7" s="187">
        <f t="shared" si="2"/>
        <v>7048.5999999999995</v>
      </c>
      <c r="H7" s="194">
        <f t="shared" si="2"/>
        <v>6678.3</v>
      </c>
      <c r="I7" s="194">
        <f t="shared" si="2"/>
        <v>3868.7</v>
      </c>
      <c r="J7" s="195">
        <f t="shared" si="2"/>
        <v>4425.7</v>
      </c>
      <c r="K7" s="187">
        <f t="shared" si="2"/>
        <v>4843.8</v>
      </c>
      <c r="L7" s="194">
        <f t="shared" si="2"/>
        <v>2707.7999999999997</v>
      </c>
      <c r="M7" s="194">
        <f t="shared" si="2"/>
        <v>2243.2999999999997</v>
      </c>
      <c r="N7" s="195">
        <f t="shared" si="2"/>
        <v>1685.3</v>
      </c>
      <c r="O7" s="194"/>
      <c r="P7" s="789" t="s">
        <v>9</v>
      </c>
      <c r="Q7" s="797">
        <f t="shared" ref="Q7:V7" si="3">Q8+Q9</f>
        <v>439.59999999999997</v>
      </c>
      <c r="R7" s="518">
        <f t="shared" si="3"/>
        <v>286.3</v>
      </c>
      <c r="S7" s="593">
        <f t="shared" si="3"/>
        <v>379.8</v>
      </c>
      <c r="T7" s="593">
        <f t="shared" si="3"/>
        <v>388.4</v>
      </c>
      <c r="U7" s="525">
        <f t="shared" si="3"/>
        <v>387.2</v>
      </c>
      <c r="V7" s="593">
        <f t="shared" si="3"/>
        <v>981.7</v>
      </c>
      <c r="W7" s="593">
        <v>500.7</v>
      </c>
      <c r="X7" s="593">
        <v>833.9</v>
      </c>
    </row>
    <row r="8" spans="1:24" ht="44.25" customHeight="1">
      <c r="A8" s="14"/>
      <c r="B8" s="508" t="s">
        <v>40</v>
      </c>
      <c r="C8" s="196">
        <v>0.2</v>
      </c>
      <c r="D8" s="197">
        <v>0.2</v>
      </c>
      <c r="E8" s="197">
        <v>0.2</v>
      </c>
      <c r="F8" s="198">
        <v>0.2</v>
      </c>
      <c r="G8" s="187">
        <v>0.2</v>
      </c>
      <c r="H8" s="194">
        <v>0.2</v>
      </c>
      <c r="I8" s="194">
        <v>0.2</v>
      </c>
      <c r="J8" s="195">
        <v>0.2</v>
      </c>
      <c r="K8" s="187">
        <v>0.2</v>
      </c>
      <c r="L8" s="194">
        <v>0.2</v>
      </c>
      <c r="M8" s="194">
        <v>0.2</v>
      </c>
      <c r="N8" s="195">
        <v>0.2</v>
      </c>
      <c r="O8" s="194"/>
      <c r="P8" s="791" t="s">
        <v>182</v>
      </c>
      <c r="Q8" s="796">
        <v>360.4</v>
      </c>
      <c r="R8" s="517">
        <v>207.1</v>
      </c>
      <c r="S8" s="592">
        <v>300.60000000000002</v>
      </c>
      <c r="T8" s="592">
        <v>309.2</v>
      </c>
      <c r="U8" s="524">
        <v>308</v>
      </c>
      <c r="V8" s="592">
        <v>430.7</v>
      </c>
      <c r="W8" s="592">
        <v>421.5</v>
      </c>
      <c r="X8" s="592">
        <v>754.7</v>
      </c>
    </row>
    <row r="9" spans="1:24" ht="44.25" customHeight="1">
      <c r="A9" s="14"/>
      <c r="B9" s="508" t="s">
        <v>41</v>
      </c>
      <c r="C9" s="196">
        <v>2.9</v>
      </c>
      <c r="D9" s="197">
        <v>9928.7000000000007</v>
      </c>
      <c r="E9" s="197">
        <v>7017.8</v>
      </c>
      <c r="F9" s="198">
        <v>7107.2</v>
      </c>
      <c r="G9" s="187">
        <v>7048.4</v>
      </c>
      <c r="H9" s="194">
        <v>6678.1</v>
      </c>
      <c r="I9" s="194">
        <v>3868.5</v>
      </c>
      <c r="J9" s="195">
        <v>4425.5</v>
      </c>
      <c r="K9" s="187">
        <v>4843.6000000000004</v>
      </c>
      <c r="L9" s="194">
        <v>2707.6</v>
      </c>
      <c r="M9" s="194">
        <v>2243.1</v>
      </c>
      <c r="N9" s="195">
        <v>1685.1</v>
      </c>
      <c r="O9" s="194"/>
      <c r="P9" s="792" t="s">
        <v>183</v>
      </c>
      <c r="Q9" s="796">
        <v>79.2</v>
      </c>
      <c r="R9" s="517">
        <v>79.2</v>
      </c>
      <c r="S9" s="592">
        <v>79.2</v>
      </c>
      <c r="T9" s="592">
        <v>79.2</v>
      </c>
      <c r="U9" s="524">
        <v>79.2</v>
      </c>
      <c r="V9" s="592">
        <v>551</v>
      </c>
      <c r="W9" s="592">
        <v>79.2</v>
      </c>
      <c r="X9" s="592">
        <v>79.2</v>
      </c>
    </row>
    <row r="10" spans="1:24" ht="44.25" customHeight="1">
      <c r="A10" s="14"/>
      <c r="B10" s="506" t="s">
        <v>27</v>
      </c>
      <c r="C10" s="210">
        <f>C13</f>
        <v>81.599999999999994</v>
      </c>
      <c r="D10" s="186">
        <f t="shared" ref="D10:J10" si="4">D13</f>
        <v>75.7</v>
      </c>
      <c r="E10" s="186">
        <f t="shared" si="4"/>
        <v>2998.2</v>
      </c>
      <c r="F10" s="209">
        <f t="shared" si="4"/>
        <v>3043.6</v>
      </c>
      <c r="G10" s="199">
        <f t="shared" si="4"/>
        <v>2984.5</v>
      </c>
      <c r="H10" s="200">
        <f t="shared" si="4"/>
        <v>3449</v>
      </c>
      <c r="I10" s="200">
        <f t="shared" si="4"/>
        <v>6293.1</v>
      </c>
      <c r="J10" s="201">
        <f t="shared" si="4"/>
        <v>5780</v>
      </c>
      <c r="K10" s="199">
        <f>K12+K13</f>
        <v>5557.0999999999995</v>
      </c>
      <c r="L10" s="200">
        <f>L12+L13</f>
        <v>3726.6</v>
      </c>
      <c r="M10" s="200">
        <f>M13+M12</f>
        <v>12531.300000000001</v>
      </c>
      <c r="N10" s="201">
        <f>N13+N12</f>
        <v>13100.4</v>
      </c>
      <c r="O10" s="200"/>
      <c r="P10" s="789" t="s">
        <v>12</v>
      </c>
      <c r="Q10" s="795">
        <v>367.9</v>
      </c>
      <c r="R10" s="516">
        <v>258.2</v>
      </c>
      <c r="S10" s="591">
        <v>376.7</v>
      </c>
      <c r="T10" s="591">
        <v>1248.5999999999999</v>
      </c>
      <c r="U10" s="523">
        <v>2175.5</v>
      </c>
      <c r="V10" s="591">
        <v>1998.9</v>
      </c>
      <c r="W10" s="591">
        <v>2615.3000000000002</v>
      </c>
      <c r="X10" s="591">
        <v>2865.4</v>
      </c>
    </row>
    <row r="11" spans="1:24" ht="44.25" customHeight="1">
      <c r="A11" s="14"/>
      <c r="B11" s="506"/>
      <c r="C11" s="210"/>
      <c r="D11" s="186"/>
      <c r="E11" s="186"/>
      <c r="F11" s="209"/>
      <c r="G11" s="199"/>
      <c r="H11" s="200"/>
      <c r="I11" s="200"/>
      <c r="J11" s="201"/>
      <c r="K11" s="199"/>
      <c r="L11" s="200"/>
      <c r="M11" s="200"/>
      <c r="N11" s="201"/>
      <c r="O11" s="200"/>
      <c r="P11" s="789" t="s">
        <v>312</v>
      </c>
      <c r="Q11" s="795"/>
      <c r="R11" s="516"/>
      <c r="S11" s="591"/>
      <c r="T11" s="591"/>
      <c r="U11" s="523"/>
      <c r="V11" s="591"/>
      <c r="W11" s="591">
        <v>164.9</v>
      </c>
      <c r="X11" s="591">
        <v>454.1</v>
      </c>
    </row>
    <row r="12" spans="1:24" ht="44.25" customHeight="1">
      <c r="A12" s="14"/>
      <c r="B12" s="507" t="s">
        <v>42</v>
      </c>
      <c r="C12" s="196">
        <v>0</v>
      </c>
      <c r="D12" s="197">
        <v>0</v>
      </c>
      <c r="E12" s="197">
        <v>0</v>
      </c>
      <c r="F12" s="209">
        <v>0</v>
      </c>
      <c r="G12" s="199">
        <v>0</v>
      </c>
      <c r="H12" s="200">
        <v>0</v>
      </c>
      <c r="I12" s="200">
        <v>0</v>
      </c>
      <c r="J12" s="201">
        <v>0</v>
      </c>
      <c r="K12" s="187">
        <v>79.2</v>
      </c>
      <c r="L12" s="194">
        <v>79.2</v>
      </c>
      <c r="M12" s="194">
        <v>79.2</v>
      </c>
      <c r="N12" s="195">
        <v>310.8</v>
      </c>
      <c r="O12" s="194"/>
      <c r="P12" s="793" t="s">
        <v>184</v>
      </c>
      <c r="Q12" s="797">
        <v>1146.5</v>
      </c>
      <c r="R12" s="518">
        <v>1183.7</v>
      </c>
      <c r="S12" s="593">
        <v>1183.2</v>
      </c>
      <c r="T12" s="593">
        <v>1252.5</v>
      </c>
      <c r="U12" s="525">
        <v>1299.2</v>
      </c>
      <c r="V12" s="593">
        <v>1575</v>
      </c>
      <c r="W12" s="593">
        <v>1556.1</v>
      </c>
      <c r="X12" s="593">
        <v>1565.8</v>
      </c>
    </row>
    <row r="13" spans="1:24" ht="44.25" customHeight="1" thickBot="1">
      <c r="A13" s="14"/>
      <c r="B13" s="507" t="s">
        <v>25</v>
      </c>
      <c r="C13" s="196">
        <v>81.599999999999994</v>
      </c>
      <c r="D13" s="197">
        <v>75.7</v>
      </c>
      <c r="E13" s="197">
        <v>2998.2</v>
      </c>
      <c r="F13" s="198">
        <v>3043.6</v>
      </c>
      <c r="G13" s="187">
        <v>2984.5</v>
      </c>
      <c r="H13" s="194">
        <v>3449</v>
      </c>
      <c r="I13" s="194">
        <v>6293.1</v>
      </c>
      <c r="J13" s="195">
        <v>5780</v>
      </c>
      <c r="K13" s="187">
        <v>5477.9</v>
      </c>
      <c r="L13" s="194">
        <v>3647.4</v>
      </c>
      <c r="M13" s="194">
        <v>12452.1</v>
      </c>
      <c r="N13" s="195">
        <v>12789.6</v>
      </c>
      <c r="O13" s="194"/>
      <c r="P13" s="793" t="s">
        <v>185</v>
      </c>
      <c r="Q13" s="798">
        <v>1.5</v>
      </c>
      <c r="R13" s="518">
        <v>0</v>
      </c>
      <c r="S13" s="593">
        <v>1.4</v>
      </c>
      <c r="T13" s="593">
        <v>1.4</v>
      </c>
      <c r="U13" s="525"/>
      <c r="V13" s="593"/>
      <c r="W13" s="593"/>
      <c r="X13" s="593"/>
    </row>
    <row r="14" spans="1:24" ht="45.75" customHeight="1" thickBot="1">
      <c r="A14" s="14"/>
      <c r="B14" s="509" t="s">
        <v>12</v>
      </c>
      <c r="C14" s="210">
        <v>43.8</v>
      </c>
      <c r="D14" s="186">
        <v>43.9</v>
      </c>
      <c r="E14" s="186">
        <v>43.8</v>
      </c>
      <c r="F14" s="209">
        <v>14.3</v>
      </c>
      <c r="G14" s="199">
        <v>48.8</v>
      </c>
      <c r="H14" s="200">
        <v>47.9</v>
      </c>
      <c r="I14" s="200">
        <v>47.5</v>
      </c>
      <c r="J14" s="201">
        <v>46.4</v>
      </c>
      <c r="K14" s="199">
        <v>46.4</v>
      </c>
      <c r="L14" s="200">
        <v>4172.3</v>
      </c>
      <c r="M14" s="200">
        <v>4456.7</v>
      </c>
      <c r="N14" s="201">
        <v>4706.5</v>
      </c>
      <c r="O14" s="200"/>
      <c r="P14" s="337" t="s">
        <v>14</v>
      </c>
      <c r="Q14" s="341">
        <f t="shared" ref="Q14:V14" si="5">Q5+Q7+Q10+Q12+Q13</f>
        <v>1957</v>
      </c>
      <c r="R14" s="600">
        <f t="shared" si="5"/>
        <v>1743.3000000000002</v>
      </c>
      <c r="S14" s="601">
        <f t="shared" si="5"/>
        <v>2792.1</v>
      </c>
      <c r="T14" s="601">
        <f t="shared" si="5"/>
        <v>3745.6</v>
      </c>
      <c r="U14" s="599">
        <f t="shared" si="5"/>
        <v>4155.5</v>
      </c>
      <c r="V14" s="601">
        <f t="shared" si="5"/>
        <v>4870.6000000000004</v>
      </c>
      <c r="W14" s="601">
        <v>5071.2999999999993</v>
      </c>
      <c r="X14" s="601">
        <v>5837.1</v>
      </c>
    </row>
    <row r="15" spans="1:24" ht="44.25" customHeight="1">
      <c r="A15" s="14"/>
      <c r="B15" s="509" t="s">
        <v>43</v>
      </c>
      <c r="C15" s="210">
        <v>748.1</v>
      </c>
      <c r="D15" s="186">
        <v>739</v>
      </c>
      <c r="E15" s="186">
        <v>730.3</v>
      </c>
      <c r="F15" s="209">
        <v>390.5</v>
      </c>
      <c r="G15" s="199">
        <v>391</v>
      </c>
      <c r="H15" s="200">
        <v>391.1</v>
      </c>
      <c r="I15" s="200">
        <v>391.1</v>
      </c>
      <c r="J15" s="201">
        <v>382.5</v>
      </c>
      <c r="K15" s="199">
        <v>379.5</v>
      </c>
      <c r="L15" s="200">
        <v>448.5</v>
      </c>
      <c r="M15" s="200">
        <v>470.6</v>
      </c>
      <c r="N15" s="201">
        <v>461.6</v>
      </c>
      <c r="O15" s="200"/>
      <c r="P15" s="334"/>
      <c r="Q15" s="200"/>
      <c r="R15" s="180"/>
      <c r="S15" s="181"/>
      <c r="T15" s="181"/>
      <c r="U15" s="182"/>
      <c r="V15" s="181"/>
      <c r="W15" s="181"/>
      <c r="X15" s="181"/>
    </row>
    <row r="16" spans="1:24" ht="51.75" customHeight="1" thickBot="1">
      <c r="A16" s="14"/>
      <c r="B16" s="510" t="s">
        <v>14</v>
      </c>
      <c r="C16" s="358">
        <f>C5+C10+C14+C15</f>
        <v>876.6</v>
      </c>
      <c r="D16" s="359">
        <f t="shared" ref="D16:J16" si="6">D5+D10+D14+D15</f>
        <v>10787.500000000002</v>
      </c>
      <c r="E16" s="359">
        <f t="shared" si="6"/>
        <v>10790.3</v>
      </c>
      <c r="F16" s="360">
        <f t="shared" si="6"/>
        <v>10555.8</v>
      </c>
      <c r="G16" s="358">
        <f t="shared" si="6"/>
        <v>10472.899999999998</v>
      </c>
      <c r="H16" s="359">
        <f t="shared" si="6"/>
        <v>10566.3</v>
      </c>
      <c r="I16" s="359">
        <f t="shared" si="6"/>
        <v>10600.4</v>
      </c>
      <c r="J16" s="360">
        <f t="shared" si="6"/>
        <v>10634.6</v>
      </c>
      <c r="K16" s="361">
        <f>K5+K10+K14+K15</f>
        <v>10826.8</v>
      </c>
      <c r="L16" s="362">
        <f>L5+L10+L14+L15</f>
        <v>11055.2</v>
      </c>
      <c r="M16" s="362">
        <f>M5+M10+M14+M15</f>
        <v>19701.899999999998</v>
      </c>
      <c r="N16" s="363">
        <f>N5+N10+N14+N15</f>
        <v>19953.799999999996</v>
      </c>
      <c r="O16" s="254"/>
      <c r="P16" s="335" t="s">
        <v>197</v>
      </c>
      <c r="Q16" s="346"/>
      <c r="R16" s="519"/>
      <c r="S16" s="346"/>
      <c r="T16" s="254"/>
      <c r="U16" s="802"/>
      <c r="V16" s="346"/>
      <c r="W16" s="346"/>
      <c r="X16" s="346"/>
    </row>
    <row r="17" spans="1:24" ht="51.75" customHeight="1">
      <c r="A17" s="14"/>
      <c r="B17" s="511" t="s">
        <v>197</v>
      </c>
      <c r="C17" s="267"/>
      <c r="D17" s="267"/>
      <c r="E17" s="267"/>
      <c r="F17" s="354"/>
      <c r="G17" s="267"/>
      <c r="H17" s="267"/>
      <c r="I17" s="267"/>
      <c r="J17" s="267"/>
      <c r="K17" s="355"/>
      <c r="L17" s="356"/>
      <c r="M17" s="356"/>
      <c r="N17" s="357"/>
      <c r="O17" s="254"/>
      <c r="P17" s="333" t="s">
        <v>186</v>
      </c>
      <c r="Q17" s="259">
        <v>1270.9000000000001</v>
      </c>
      <c r="R17" s="520">
        <v>1295.9000000000001</v>
      </c>
      <c r="S17" s="596">
        <v>1626.1</v>
      </c>
      <c r="T17" s="596">
        <v>1470.3</v>
      </c>
      <c r="U17" s="526">
        <v>1364.7</v>
      </c>
      <c r="V17" s="596">
        <v>1829.3</v>
      </c>
      <c r="W17" s="596">
        <v>1739.7</v>
      </c>
      <c r="X17" s="596">
        <v>1687.6</v>
      </c>
    </row>
    <row r="18" spans="1:24" ht="42.75" customHeight="1">
      <c r="A18" s="14"/>
      <c r="B18" s="512" t="s">
        <v>44</v>
      </c>
      <c r="C18" s="186">
        <v>556</v>
      </c>
      <c r="D18" s="186">
        <v>596</v>
      </c>
      <c r="E18" s="186">
        <v>690.9</v>
      </c>
      <c r="F18" s="209">
        <v>737.1</v>
      </c>
      <c r="G18" s="186">
        <v>812.7</v>
      </c>
      <c r="H18" s="186">
        <v>865.9</v>
      </c>
      <c r="I18" s="186">
        <v>892.9</v>
      </c>
      <c r="J18" s="213">
        <v>968.7</v>
      </c>
      <c r="K18" s="210">
        <v>149.80000000000001</v>
      </c>
      <c r="L18" s="186">
        <v>1026.5</v>
      </c>
      <c r="M18" s="186">
        <v>1026.5</v>
      </c>
      <c r="N18" s="209">
        <v>984.5</v>
      </c>
      <c r="O18" s="186"/>
      <c r="P18" s="333" t="s">
        <v>187</v>
      </c>
      <c r="Q18" s="259">
        <v>70.900000000000006</v>
      </c>
      <c r="R18" s="520">
        <v>37.1</v>
      </c>
      <c r="S18" s="596">
        <v>47</v>
      </c>
      <c r="T18" s="596">
        <v>24.6</v>
      </c>
      <c r="U18" s="526">
        <v>11.6</v>
      </c>
      <c r="V18" s="596">
        <v>10.9</v>
      </c>
      <c r="W18" s="596">
        <v>8.9</v>
      </c>
      <c r="X18" s="596">
        <v>8.9</v>
      </c>
    </row>
    <row r="19" spans="1:24" ht="45.75" customHeight="1">
      <c r="A19" s="14"/>
      <c r="B19" s="512" t="s">
        <v>45</v>
      </c>
      <c r="C19" s="186">
        <v>91.2</v>
      </c>
      <c r="D19" s="186">
        <v>83</v>
      </c>
      <c r="E19" s="186">
        <v>74.599999999999994</v>
      </c>
      <c r="F19" s="209">
        <v>66.3</v>
      </c>
      <c r="G19" s="186">
        <v>58</v>
      </c>
      <c r="H19" s="186">
        <v>52.1</v>
      </c>
      <c r="I19" s="186">
        <v>43.7</v>
      </c>
      <c r="J19" s="213">
        <v>35.5</v>
      </c>
      <c r="K19" s="210">
        <v>24.9</v>
      </c>
      <c r="L19" s="186">
        <v>16.600000000000001</v>
      </c>
      <c r="M19" s="186">
        <v>8</v>
      </c>
      <c r="N19" s="209">
        <v>0</v>
      </c>
      <c r="O19" s="186"/>
      <c r="P19" s="333" t="s">
        <v>188</v>
      </c>
      <c r="Q19" s="259">
        <v>28.7</v>
      </c>
      <c r="R19" s="520">
        <v>28.8</v>
      </c>
      <c r="S19" s="596">
        <v>24.9</v>
      </c>
      <c r="T19" s="596">
        <v>9.9</v>
      </c>
      <c r="U19" s="526">
        <v>8.5</v>
      </c>
      <c r="V19" s="596">
        <v>0</v>
      </c>
      <c r="W19" s="596">
        <v>0</v>
      </c>
      <c r="X19" s="596">
        <v>0</v>
      </c>
    </row>
    <row r="20" spans="1:24" ht="44.25" customHeight="1">
      <c r="A20" s="14"/>
      <c r="B20" s="512" t="s">
        <v>46</v>
      </c>
      <c r="C20" s="186">
        <v>53.3</v>
      </c>
      <c r="D20" s="186">
        <v>53.3</v>
      </c>
      <c r="E20" s="186">
        <v>53.3</v>
      </c>
      <c r="F20" s="209">
        <v>53.3</v>
      </c>
      <c r="G20" s="186">
        <v>53.3</v>
      </c>
      <c r="H20" s="186">
        <v>53.3</v>
      </c>
      <c r="I20" s="186">
        <v>53.3</v>
      </c>
      <c r="J20" s="213">
        <v>53.3</v>
      </c>
      <c r="K20" s="210">
        <v>53.3</v>
      </c>
      <c r="L20" s="186">
        <v>53.3</v>
      </c>
      <c r="M20" s="186">
        <v>53.3</v>
      </c>
      <c r="N20" s="209">
        <v>53.3</v>
      </c>
      <c r="O20" s="186"/>
      <c r="P20" s="333" t="s">
        <v>189</v>
      </c>
      <c r="Q20" s="259">
        <v>29.1</v>
      </c>
      <c r="R20" s="520">
        <v>47.8</v>
      </c>
      <c r="S20" s="596">
        <v>29.1</v>
      </c>
      <c r="T20" s="596">
        <v>20.9</v>
      </c>
      <c r="U20" s="526">
        <v>21.3</v>
      </c>
      <c r="V20" s="596">
        <v>21</v>
      </c>
      <c r="W20" s="596">
        <v>31.6</v>
      </c>
      <c r="X20" s="596">
        <v>35.5</v>
      </c>
    </row>
    <row r="21" spans="1:24" ht="47.25" customHeight="1">
      <c r="A21" s="14"/>
      <c r="B21" s="512" t="s">
        <v>47</v>
      </c>
      <c r="C21" s="200">
        <f t="shared" ref="C21:J21" si="7">C22+C23+C24</f>
        <v>-40.70000000000018</v>
      </c>
      <c r="D21" s="200">
        <f t="shared" si="7"/>
        <v>-166.30000000000018</v>
      </c>
      <c r="E21" s="200">
        <f t="shared" si="7"/>
        <v>-193.60000000000019</v>
      </c>
      <c r="F21" s="201">
        <f t="shared" si="7"/>
        <v>-689.60000000000036</v>
      </c>
      <c r="G21" s="214">
        <f t="shared" si="7"/>
        <v>-846.30000000000041</v>
      </c>
      <c r="H21" s="214">
        <f t="shared" si="7"/>
        <v>-910.1</v>
      </c>
      <c r="I21" s="214">
        <f t="shared" si="7"/>
        <v>-917.50000000000034</v>
      </c>
      <c r="J21" s="214">
        <f t="shared" si="7"/>
        <v>-1054.1000000000004</v>
      </c>
      <c r="K21" s="199">
        <f>K22+K23+K24</f>
        <v>-544</v>
      </c>
      <c r="L21" s="200">
        <f>L22+L23+L24</f>
        <v>-918.30000000000041</v>
      </c>
      <c r="M21" s="200">
        <f>M22+M23+M24</f>
        <v>-1050.3000000000002</v>
      </c>
      <c r="N21" s="201">
        <f>N22+N23+N24</f>
        <v>-874.60000000000036</v>
      </c>
      <c r="O21" s="200"/>
      <c r="P21" s="333" t="s">
        <v>20</v>
      </c>
      <c r="Q21" s="259">
        <v>696.6</v>
      </c>
      <c r="R21" s="520">
        <v>596.29999999999995</v>
      </c>
      <c r="S21" s="596">
        <v>667.4</v>
      </c>
      <c r="T21" s="596">
        <v>1090.9000000000001</v>
      </c>
      <c r="U21" s="526">
        <v>1120.4000000000001</v>
      </c>
      <c r="V21" s="596">
        <v>855.4</v>
      </c>
      <c r="W21" s="596">
        <v>1016.4</v>
      </c>
      <c r="X21" s="596">
        <v>1373</v>
      </c>
    </row>
    <row r="22" spans="1:24" ht="53.25" customHeight="1">
      <c r="A22" s="14"/>
      <c r="B22" s="513" t="s">
        <v>48</v>
      </c>
      <c r="C22" s="194">
        <f t="shared" ref="C22:J22" si="8">1551.5+1786.2</f>
        <v>3337.7</v>
      </c>
      <c r="D22" s="194">
        <f t="shared" si="8"/>
        <v>3337.7</v>
      </c>
      <c r="E22" s="194">
        <f t="shared" si="8"/>
        <v>3337.7</v>
      </c>
      <c r="F22" s="195">
        <f t="shared" si="8"/>
        <v>3337.7</v>
      </c>
      <c r="G22" s="215">
        <f t="shared" si="8"/>
        <v>3337.7</v>
      </c>
      <c r="H22" s="215">
        <f t="shared" si="8"/>
        <v>3337.7</v>
      </c>
      <c r="I22" s="215">
        <f t="shared" si="8"/>
        <v>3337.7</v>
      </c>
      <c r="J22" s="215">
        <f t="shared" si="8"/>
        <v>3337.7</v>
      </c>
      <c r="K22" s="187">
        <v>3337.7</v>
      </c>
      <c r="L22" s="194">
        <v>3337.7</v>
      </c>
      <c r="M22" s="194">
        <v>3337.7</v>
      </c>
      <c r="N22" s="195">
        <v>3337.7</v>
      </c>
      <c r="O22" s="194"/>
      <c r="P22" s="333" t="s">
        <v>190</v>
      </c>
      <c r="Q22" s="259">
        <v>283.2</v>
      </c>
      <c r="R22" s="520">
        <v>283.2</v>
      </c>
      <c r="S22" s="596">
        <v>283.2</v>
      </c>
      <c r="T22" s="596">
        <v>283.2</v>
      </c>
      <c r="U22" s="526">
        <v>283.2</v>
      </c>
      <c r="V22" s="596">
        <v>283.2</v>
      </c>
      <c r="W22" s="596">
        <v>0</v>
      </c>
      <c r="X22" s="596">
        <v>279.39999999999998</v>
      </c>
    </row>
    <row r="23" spans="1:24" ht="54.75" customHeight="1">
      <c r="A23" s="14"/>
      <c r="B23" s="514" t="s">
        <v>49</v>
      </c>
      <c r="C23" s="194">
        <f>-3885.7+524.2</f>
        <v>-3361.5</v>
      </c>
      <c r="D23" s="194">
        <f>-3885.7+524.2</f>
        <v>-3361.5</v>
      </c>
      <c r="E23" s="194">
        <f>-3885.7+524.2</f>
        <v>-3361.5</v>
      </c>
      <c r="F23" s="195">
        <f>-3887+192.7</f>
        <v>-3694.3</v>
      </c>
      <c r="G23" s="215">
        <f>-4266+192.7</f>
        <v>-4073.3</v>
      </c>
      <c r="H23" s="215">
        <f>-4265.9+192.7</f>
        <v>-4073.2</v>
      </c>
      <c r="I23" s="215">
        <f>-4266+192.7</f>
        <v>-4073.3</v>
      </c>
      <c r="J23" s="215">
        <f>-4266+192.7</f>
        <v>-4073.3</v>
      </c>
      <c r="K23" s="187">
        <v>-3964.7</v>
      </c>
      <c r="L23" s="194">
        <v>-4330.3</v>
      </c>
      <c r="M23" s="194">
        <v>-58.7</v>
      </c>
      <c r="N23" s="195">
        <v>117</v>
      </c>
      <c r="O23" s="194"/>
      <c r="P23" s="333" t="s">
        <v>191</v>
      </c>
      <c r="Q23" s="257">
        <f t="shared" ref="Q23:V23" si="9">Q24+Q25+Q26+Q27+Q28</f>
        <v>-422.40000000000009</v>
      </c>
      <c r="R23" s="516">
        <f t="shared" si="9"/>
        <v>-545.80000000000018</v>
      </c>
      <c r="S23" s="591">
        <f t="shared" si="9"/>
        <v>114.39999999999964</v>
      </c>
      <c r="T23" s="591">
        <f t="shared" si="9"/>
        <v>845.80000000000018</v>
      </c>
      <c r="U23" s="523">
        <f t="shared" si="9"/>
        <v>1345.6999999999998</v>
      </c>
      <c r="V23" s="591">
        <f t="shared" si="9"/>
        <v>1870.8000000000002</v>
      </c>
      <c r="W23" s="591">
        <v>2274.6999999999994</v>
      </c>
      <c r="X23" s="591">
        <v>2452.6999999999998</v>
      </c>
    </row>
    <row r="24" spans="1:24" ht="53.25" customHeight="1">
      <c r="A24" s="14"/>
      <c r="B24" s="514" t="s">
        <v>50</v>
      </c>
      <c r="C24" s="194">
        <f>-16.9</f>
        <v>-16.899999999999999</v>
      </c>
      <c r="D24" s="194">
        <v>-142.5</v>
      </c>
      <c r="E24" s="194">
        <v>-169.8</v>
      </c>
      <c r="F24" s="195">
        <v>-333</v>
      </c>
      <c r="G24" s="215">
        <v>-110.7</v>
      </c>
      <c r="H24" s="215">
        <v>-174.6</v>
      </c>
      <c r="I24" s="215">
        <v>-181.9</v>
      </c>
      <c r="J24" s="215">
        <v>-318.5</v>
      </c>
      <c r="K24" s="187">
        <v>83</v>
      </c>
      <c r="L24" s="194">
        <v>74.3</v>
      </c>
      <c r="M24" s="194">
        <v>-4329.3</v>
      </c>
      <c r="N24" s="195">
        <v>-4329.3</v>
      </c>
      <c r="O24" s="194"/>
      <c r="P24" s="336" t="s">
        <v>86</v>
      </c>
      <c r="Q24" s="260">
        <v>1551.5</v>
      </c>
      <c r="R24" s="521">
        <v>1551.5</v>
      </c>
      <c r="S24" s="597">
        <v>2402.5</v>
      </c>
      <c r="T24" s="597">
        <v>2402.5</v>
      </c>
      <c r="U24" s="527">
        <v>2402.5</v>
      </c>
      <c r="V24" s="597">
        <v>3103</v>
      </c>
      <c r="W24" s="597">
        <v>3103</v>
      </c>
      <c r="X24" s="597">
        <v>3103</v>
      </c>
    </row>
    <row r="25" spans="1:24" ht="54" customHeight="1">
      <c r="A25" s="14"/>
      <c r="B25" s="513" t="s">
        <v>51</v>
      </c>
      <c r="C25" s="197">
        <v>0</v>
      </c>
      <c r="D25" s="197">
        <v>10000</v>
      </c>
      <c r="E25" s="197">
        <v>9935.7999999999993</v>
      </c>
      <c r="F25" s="195">
        <v>10000</v>
      </c>
      <c r="G25" s="215">
        <v>9925</v>
      </c>
      <c r="H25" s="215">
        <v>9925</v>
      </c>
      <c r="I25" s="215">
        <v>9925</v>
      </c>
      <c r="J25" s="215">
        <v>9979</v>
      </c>
      <c r="K25" s="187">
        <v>10352.4</v>
      </c>
      <c r="L25" s="194">
        <v>10161</v>
      </c>
      <c r="M25" s="194">
        <v>18955.400000000001</v>
      </c>
      <c r="N25" s="195">
        <v>19062.099999999999</v>
      </c>
      <c r="O25" s="194"/>
      <c r="P25" s="336" t="s">
        <v>192</v>
      </c>
      <c r="Q25" s="260">
        <v>1391.2</v>
      </c>
      <c r="R25" s="521">
        <v>1391.2</v>
      </c>
      <c r="S25" s="597">
        <v>1391.2</v>
      </c>
      <c r="T25" s="597">
        <v>1391.2</v>
      </c>
      <c r="U25" s="527">
        <v>1391.2</v>
      </c>
      <c r="V25" s="597">
        <v>1391</v>
      </c>
      <c r="W25" s="597">
        <v>1391.2</v>
      </c>
      <c r="X25" s="597">
        <v>1391.2</v>
      </c>
    </row>
    <row r="26" spans="1:24" ht="54" customHeight="1">
      <c r="A26" s="14"/>
      <c r="B26" s="512" t="s">
        <v>20</v>
      </c>
      <c r="C26" s="186">
        <f>179.5+37.3</f>
        <v>216.8</v>
      </c>
      <c r="D26" s="186">
        <f>184.3+37.2</f>
        <v>221.5</v>
      </c>
      <c r="E26" s="186">
        <f>200.2+29.1</f>
        <v>229.29999999999998</v>
      </c>
      <c r="F26" s="209">
        <f>355.4+33.3</f>
        <v>388.7</v>
      </c>
      <c r="G26" s="186">
        <f>29.4+440.8</f>
        <v>470.2</v>
      </c>
      <c r="H26" s="186">
        <f>551.1+29</f>
        <v>580.1</v>
      </c>
      <c r="I26" s="186">
        <v>602.9</v>
      </c>
      <c r="J26" s="213">
        <f>631.3+20.9</f>
        <v>652.19999999999993</v>
      </c>
      <c r="K26" s="199">
        <f>790+0.4</f>
        <v>790.4</v>
      </c>
      <c r="L26" s="186">
        <v>716.2</v>
      </c>
      <c r="M26" s="186">
        <v>709</v>
      </c>
      <c r="N26" s="209">
        <v>728.5</v>
      </c>
      <c r="O26" s="186"/>
      <c r="P26" s="336" t="s">
        <v>193</v>
      </c>
      <c r="Q26" s="260">
        <v>660.8</v>
      </c>
      <c r="R26" s="521">
        <v>660.8</v>
      </c>
      <c r="S26" s="597">
        <v>660.8</v>
      </c>
      <c r="T26" s="597">
        <v>660.8</v>
      </c>
      <c r="U26" s="527">
        <v>660.8</v>
      </c>
      <c r="V26" s="597">
        <v>660.8</v>
      </c>
      <c r="W26" s="597">
        <v>651.9</v>
      </c>
      <c r="X26" s="597">
        <v>648.1</v>
      </c>
    </row>
    <row r="27" spans="1:24" ht="54" customHeight="1" thickBot="1">
      <c r="A27" s="14"/>
      <c r="B27" s="515" t="s">
        <v>21</v>
      </c>
      <c r="C27" s="364">
        <f>C18+C19+C20+C26+C21+C25</f>
        <v>876.5999999999998</v>
      </c>
      <c r="D27" s="364">
        <f>D18+D19+D20+D26+D21+D25</f>
        <v>10787.5</v>
      </c>
      <c r="E27" s="364">
        <f>E18+E19+E20+E26+E21+E25</f>
        <v>10790.3</v>
      </c>
      <c r="F27" s="365">
        <f t="shared" ref="F27:N27" si="10">F18+F19+F20+F26+F25+F21</f>
        <v>10555.8</v>
      </c>
      <c r="G27" s="364">
        <f t="shared" si="10"/>
        <v>10472.9</v>
      </c>
      <c r="H27" s="364">
        <f t="shared" si="10"/>
        <v>10566.3</v>
      </c>
      <c r="I27" s="364">
        <f>I18+I19+I20+I26+I25+I21</f>
        <v>10600.3</v>
      </c>
      <c r="J27" s="364">
        <f t="shared" si="10"/>
        <v>10634.6</v>
      </c>
      <c r="K27" s="358">
        <f t="shared" si="10"/>
        <v>10826.8</v>
      </c>
      <c r="L27" s="359">
        <f>L18+L19+L20+L26+L25+L21</f>
        <v>11055.3</v>
      </c>
      <c r="M27" s="359">
        <f t="shared" si="10"/>
        <v>19701.900000000001</v>
      </c>
      <c r="N27" s="360">
        <f t="shared" si="10"/>
        <v>19953.799999999996</v>
      </c>
      <c r="O27" s="267"/>
      <c r="P27" s="336" t="s">
        <v>194</v>
      </c>
      <c r="Q27" s="261">
        <v>0</v>
      </c>
      <c r="R27" s="522">
        <v>0</v>
      </c>
      <c r="S27" s="598">
        <v>0</v>
      </c>
      <c r="T27" s="598">
        <v>0</v>
      </c>
      <c r="U27" s="528">
        <v>0</v>
      </c>
      <c r="V27" s="598">
        <v>0</v>
      </c>
      <c r="W27" s="598">
        <v>0</v>
      </c>
      <c r="X27" s="598">
        <v>36.1</v>
      </c>
    </row>
    <row r="28" spans="1:24" ht="40.5" customHeight="1">
      <c r="B28" s="577" t="s">
        <v>52</v>
      </c>
      <c r="C28" s="39"/>
      <c r="D28" s="39"/>
      <c r="E28" s="39"/>
      <c r="F28" s="39"/>
      <c r="G28" s="39"/>
      <c r="H28" s="39"/>
      <c r="I28" s="39"/>
      <c r="J28" s="39"/>
      <c r="K28" s="39"/>
      <c r="L28" s="39"/>
      <c r="M28" s="39"/>
      <c r="N28" s="39"/>
      <c r="O28" s="255"/>
      <c r="P28" s="336" t="s">
        <v>195</v>
      </c>
      <c r="Q28" s="257">
        <v>-4025.9</v>
      </c>
      <c r="R28" s="516">
        <v>-4149.3</v>
      </c>
      <c r="S28" s="591">
        <v>-4340.1000000000004</v>
      </c>
      <c r="T28" s="591">
        <v>-3608.7</v>
      </c>
      <c r="U28" s="523">
        <v>-3108.8</v>
      </c>
      <c r="V28" s="591">
        <v>-3284</v>
      </c>
      <c r="W28" s="591">
        <v>-2871.4</v>
      </c>
      <c r="X28" s="591">
        <v>-2725.7</v>
      </c>
    </row>
    <row r="29" spans="1:24" ht="54" customHeight="1" thickBot="1">
      <c r="B29" s="20"/>
      <c r="C29" s="20"/>
      <c r="D29" s="20"/>
      <c r="E29" s="20"/>
      <c r="F29" s="20"/>
      <c r="G29" s="20"/>
      <c r="H29" s="20"/>
      <c r="P29" s="337" t="s">
        <v>26</v>
      </c>
      <c r="Q29" s="341">
        <f t="shared" ref="Q29:V29" si="11">Q17+Q18+Q19+Q20+Q21+Q22+Q23</f>
        <v>1957</v>
      </c>
      <c r="R29" s="341">
        <f t="shared" si="11"/>
        <v>1743.2999999999997</v>
      </c>
      <c r="S29" s="786">
        <f t="shared" si="11"/>
        <v>2792.0999999999995</v>
      </c>
      <c r="T29" s="786">
        <f t="shared" si="11"/>
        <v>3745.6000000000004</v>
      </c>
      <c r="U29" s="799">
        <f t="shared" si="11"/>
        <v>4155.3999999999996</v>
      </c>
      <c r="V29" s="786">
        <f t="shared" si="11"/>
        <v>4870.6000000000004</v>
      </c>
      <c r="W29" s="786">
        <v>5071.2999999999993</v>
      </c>
      <c r="X29" s="786">
        <v>5837.1</v>
      </c>
    </row>
    <row r="30" spans="1:24" ht="42" customHeight="1" thickBot="1">
      <c r="B30" s="21"/>
      <c r="C30" s="23"/>
      <c r="D30" s="23"/>
      <c r="E30" s="23"/>
      <c r="F30" s="23"/>
      <c r="G30" s="23"/>
      <c r="H30" s="23"/>
      <c r="P30" s="337" t="s">
        <v>200</v>
      </c>
      <c r="Q30" s="343">
        <v>19062.099999999999</v>
      </c>
      <c r="R30" s="595">
        <v>19346</v>
      </c>
      <c r="S30" s="800">
        <v>19263.099999999999</v>
      </c>
      <c r="T30" s="601">
        <v>19700</v>
      </c>
      <c r="U30" s="803">
        <v>25773.5</v>
      </c>
      <c r="V30" s="801">
        <v>25853.599999999999</v>
      </c>
      <c r="W30" s="801">
        <v>25989.9</v>
      </c>
      <c r="X30" s="801">
        <v>25970.400000000001</v>
      </c>
    </row>
    <row r="31" spans="1:24" ht="48" customHeight="1">
      <c r="B31" s="20"/>
      <c r="C31" s="22"/>
      <c r="D31" s="22"/>
      <c r="E31" s="22"/>
      <c r="F31" s="22"/>
      <c r="G31" s="22"/>
      <c r="H31" s="22"/>
      <c r="P31" s="265" t="s">
        <v>198</v>
      </c>
      <c r="Q31" s="342"/>
      <c r="R31" s="342"/>
    </row>
    <row r="32" spans="1:24" ht="84" customHeight="1">
      <c r="B32" s="21"/>
      <c r="C32" s="24"/>
      <c r="D32" s="24"/>
      <c r="E32" s="24"/>
      <c r="F32" s="24"/>
      <c r="G32" s="24"/>
      <c r="H32" s="24"/>
      <c r="P32" s="263" t="s">
        <v>201</v>
      </c>
    </row>
    <row r="33" spans="2:16" ht="42" customHeight="1">
      <c r="B33" s="25"/>
      <c r="C33" s="17"/>
      <c r="D33" s="17"/>
      <c r="E33" s="17"/>
      <c r="F33" s="17"/>
      <c r="G33" s="17"/>
      <c r="H33" s="17"/>
      <c r="P33" s="262" t="s">
        <v>202</v>
      </c>
    </row>
    <row r="34" spans="2:16" ht="29.25" customHeight="1">
      <c r="P34" s="262" t="s">
        <v>205</v>
      </c>
    </row>
    <row r="35" spans="2:16" ht="29.25" customHeight="1">
      <c r="P35" s="262"/>
    </row>
    <row r="36" spans="2:16" ht="30" customHeight="1">
      <c r="B36" s="26"/>
    </row>
    <row r="37" spans="2:16" ht="20.100000000000001" customHeight="1">
      <c r="B37" s="27"/>
    </row>
    <row r="38" spans="2:16" ht="20.100000000000001" customHeight="1">
      <c r="B38" s="27"/>
    </row>
    <row r="39" spans="2:16" ht="20.100000000000001" customHeight="1">
      <c r="B39" s="28"/>
      <c r="C39" s="29"/>
      <c r="D39" s="29"/>
      <c r="E39" s="29"/>
      <c r="F39" s="29"/>
      <c r="G39" s="29"/>
      <c r="H39" s="29"/>
    </row>
    <row r="40" spans="2:16" ht="20.100000000000001" customHeight="1">
      <c r="B40" s="30"/>
    </row>
    <row r="41" spans="2:16" ht="20.100000000000001" customHeight="1">
      <c r="B41" s="30"/>
    </row>
    <row r="42" spans="2:16" ht="20.100000000000001" customHeight="1">
      <c r="B42" s="30"/>
    </row>
    <row r="43" spans="2:16" ht="20.100000000000001" customHeight="1">
      <c r="B43" s="30"/>
    </row>
    <row r="44" spans="2:16" ht="20.100000000000001" customHeight="1">
      <c r="B44" s="30"/>
      <c r="C44" s="31"/>
      <c r="D44" s="31"/>
      <c r="E44" s="31"/>
      <c r="F44" s="31"/>
      <c r="G44" s="31"/>
      <c r="H44" s="31"/>
    </row>
    <row r="45" spans="2:16" ht="20.100000000000001" customHeight="1">
      <c r="B45" s="32"/>
    </row>
    <row r="46" spans="2:16" ht="20.100000000000001" customHeight="1">
      <c r="B46" s="32"/>
    </row>
    <row r="47" spans="2:16" ht="20.100000000000001" customHeight="1">
      <c r="B47" s="32"/>
    </row>
    <row r="48" spans="2:16" ht="20.100000000000001" customHeight="1">
      <c r="B48" s="33"/>
    </row>
    <row r="49" spans="2:2" ht="20.100000000000001" customHeight="1">
      <c r="B49" s="30"/>
    </row>
    <row r="50" spans="2:2" ht="20.100000000000001" customHeight="1">
      <c r="B50" s="30"/>
    </row>
    <row r="51" spans="2:2" ht="20.100000000000001" customHeight="1">
      <c r="B51" s="30"/>
    </row>
    <row r="52" spans="2:2" ht="20.100000000000001" customHeight="1">
      <c r="B52" s="30"/>
    </row>
    <row r="53" spans="2:2" ht="20.100000000000001" customHeight="1">
      <c r="B53" s="34"/>
    </row>
    <row r="54" spans="2:2" ht="20.100000000000001" customHeight="1">
      <c r="B54" s="34"/>
    </row>
    <row r="55" spans="2:2" ht="20.100000000000001" customHeight="1">
      <c r="B55" s="34"/>
    </row>
    <row r="56" spans="2:2" ht="20.100000000000001" customHeight="1">
      <c r="B56" s="27"/>
    </row>
    <row r="57" spans="2:2">
      <c r="B57" s="14"/>
    </row>
    <row r="58" spans="2:2">
      <c r="B58" s="14"/>
    </row>
  </sheetData>
  <mergeCells count="7">
    <mergeCell ref="V2:X2"/>
    <mergeCell ref="R2:U2"/>
    <mergeCell ref="B2:B3"/>
    <mergeCell ref="C2:F2"/>
    <mergeCell ref="G2:J2"/>
    <mergeCell ref="K2:N2"/>
    <mergeCell ref="P2:P3"/>
  </mergeCells>
  <pageMargins left="0" right="0" top="1" bottom="1" header="0.5" footer="0.5"/>
  <pageSetup scale="18"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E111"/>
  <sheetViews>
    <sheetView view="pageBreakPreview" zoomScaleSheetLayoutView="100" workbookViewId="0">
      <pane xSplit="1" ySplit="3" topLeftCell="EW16" activePane="bottomRight" state="frozen"/>
      <selection activeCell="E24" sqref="E24"/>
      <selection pane="topRight" activeCell="E24" sqref="E24"/>
      <selection pane="bottomLeft" activeCell="E24" sqref="E24"/>
      <selection pane="bottomRight"/>
    </sheetView>
  </sheetViews>
  <sheetFormatPr defaultColWidth="14.28515625" defaultRowHeight="15.75"/>
  <cols>
    <col min="1" max="1" width="61.7109375" style="989" customWidth="1"/>
    <col min="2" max="80" width="14.42578125" style="967" customWidth="1"/>
    <col min="81" max="147" width="15.7109375" style="967" customWidth="1"/>
    <col min="148" max="159" width="17.28515625" style="967" customWidth="1"/>
    <col min="160" max="160" width="17.28515625" style="967" bestFit="1" customWidth="1"/>
    <col min="161" max="161" width="16" style="967" bestFit="1" customWidth="1"/>
    <col min="162" max="215" width="9.140625" style="967" customWidth="1"/>
    <col min="216" max="216" width="54.28515625" style="967" customWidth="1"/>
    <col min="217" max="227" width="14.28515625" style="967" customWidth="1"/>
    <col min="228" max="228" width="15.5703125" style="967" customWidth="1"/>
    <col min="229" max="229" width="14.28515625" style="967" customWidth="1"/>
    <col min="230" max="232" width="15.5703125" style="967" customWidth="1"/>
    <col min="233" max="256" width="14.28515625" style="967"/>
    <col min="257" max="257" width="61.7109375" style="967" customWidth="1"/>
    <col min="258" max="336" width="14.42578125" style="967" customWidth="1"/>
    <col min="337" max="403" width="15.7109375" style="967" customWidth="1"/>
    <col min="404" max="415" width="17.28515625" style="967" customWidth="1"/>
    <col min="416" max="416" width="17.28515625" style="967" bestFit="1" customWidth="1"/>
    <col min="417" max="417" width="16" style="967" bestFit="1" customWidth="1"/>
    <col min="418" max="471" width="9.140625" style="967" customWidth="1"/>
    <col min="472" max="472" width="54.28515625" style="967" customWidth="1"/>
    <col min="473" max="483" width="14.28515625" style="967" customWidth="1"/>
    <col min="484" max="484" width="15.5703125" style="967" customWidth="1"/>
    <col min="485" max="485" width="14.28515625" style="967" customWidth="1"/>
    <col min="486" max="488" width="15.5703125" style="967" customWidth="1"/>
    <col min="489" max="512" width="14.28515625" style="967"/>
    <col min="513" max="513" width="61.7109375" style="967" customWidth="1"/>
    <col min="514" max="592" width="14.42578125" style="967" customWidth="1"/>
    <col min="593" max="659" width="15.7109375" style="967" customWidth="1"/>
    <col min="660" max="671" width="17.28515625" style="967" customWidth="1"/>
    <col min="672" max="672" width="17.28515625" style="967" bestFit="1" customWidth="1"/>
    <col min="673" max="673" width="16" style="967" bestFit="1" customWidth="1"/>
    <col min="674" max="727" width="9.140625" style="967" customWidth="1"/>
    <col min="728" max="728" width="54.28515625" style="967" customWidth="1"/>
    <col min="729" max="739" width="14.28515625" style="967" customWidth="1"/>
    <col min="740" max="740" width="15.5703125" style="967" customWidth="1"/>
    <col min="741" max="741" width="14.28515625" style="967" customWidth="1"/>
    <col min="742" max="744" width="15.5703125" style="967" customWidth="1"/>
    <col min="745" max="768" width="14.28515625" style="967"/>
    <col min="769" max="769" width="61.7109375" style="967" customWidth="1"/>
    <col min="770" max="848" width="14.42578125" style="967" customWidth="1"/>
    <col min="849" max="915" width="15.7109375" style="967" customWidth="1"/>
    <col min="916" max="927" width="17.28515625" style="967" customWidth="1"/>
    <col min="928" max="928" width="17.28515625" style="967" bestFit="1" customWidth="1"/>
    <col min="929" max="929" width="16" style="967" bestFit="1" customWidth="1"/>
    <col min="930" max="983" width="9.140625" style="967" customWidth="1"/>
    <col min="984" max="984" width="54.28515625" style="967" customWidth="1"/>
    <col min="985" max="995" width="14.28515625" style="967" customWidth="1"/>
    <col min="996" max="996" width="15.5703125" style="967" customWidth="1"/>
    <col min="997" max="997" width="14.28515625" style="967" customWidth="1"/>
    <col min="998" max="1000" width="15.5703125" style="967" customWidth="1"/>
    <col min="1001" max="1024" width="14.28515625" style="967"/>
    <col min="1025" max="1025" width="61.7109375" style="967" customWidth="1"/>
    <col min="1026" max="1104" width="14.42578125" style="967" customWidth="1"/>
    <col min="1105" max="1171" width="15.7109375" style="967" customWidth="1"/>
    <col min="1172" max="1183" width="17.28515625" style="967" customWidth="1"/>
    <col min="1184" max="1184" width="17.28515625" style="967" bestFit="1" customWidth="1"/>
    <col min="1185" max="1185" width="16" style="967" bestFit="1" customWidth="1"/>
    <col min="1186" max="1239" width="9.140625" style="967" customWidth="1"/>
    <col min="1240" max="1240" width="54.28515625" style="967" customWidth="1"/>
    <col min="1241" max="1251" width="14.28515625" style="967" customWidth="1"/>
    <col min="1252" max="1252" width="15.5703125" style="967" customWidth="1"/>
    <col min="1253" max="1253" width="14.28515625" style="967" customWidth="1"/>
    <col min="1254" max="1256" width="15.5703125" style="967" customWidth="1"/>
    <col min="1257" max="1280" width="14.28515625" style="967"/>
    <col min="1281" max="1281" width="61.7109375" style="967" customWidth="1"/>
    <col min="1282" max="1360" width="14.42578125" style="967" customWidth="1"/>
    <col min="1361" max="1427" width="15.7109375" style="967" customWidth="1"/>
    <col min="1428" max="1439" width="17.28515625" style="967" customWidth="1"/>
    <col min="1440" max="1440" width="17.28515625" style="967" bestFit="1" customWidth="1"/>
    <col min="1441" max="1441" width="16" style="967" bestFit="1" customWidth="1"/>
    <col min="1442" max="1495" width="9.140625" style="967" customWidth="1"/>
    <col min="1496" max="1496" width="54.28515625" style="967" customWidth="1"/>
    <col min="1497" max="1507" width="14.28515625" style="967" customWidth="1"/>
    <col min="1508" max="1508" width="15.5703125" style="967" customWidth="1"/>
    <col min="1509" max="1509" width="14.28515625" style="967" customWidth="1"/>
    <col min="1510" max="1512" width="15.5703125" style="967" customWidth="1"/>
    <col min="1513" max="1536" width="14.28515625" style="967"/>
    <col min="1537" max="1537" width="61.7109375" style="967" customWidth="1"/>
    <col min="1538" max="1616" width="14.42578125" style="967" customWidth="1"/>
    <col min="1617" max="1683" width="15.7109375" style="967" customWidth="1"/>
    <col min="1684" max="1695" width="17.28515625" style="967" customWidth="1"/>
    <col min="1696" max="1696" width="17.28515625" style="967" bestFit="1" customWidth="1"/>
    <col min="1697" max="1697" width="16" style="967" bestFit="1" customWidth="1"/>
    <col min="1698" max="1751" width="9.140625" style="967" customWidth="1"/>
    <col min="1752" max="1752" width="54.28515625" style="967" customWidth="1"/>
    <col min="1753" max="1763" width="14.28515625" style="967" customWidth="1"/>
    <col min="1764" max="1764" width="15.5703125" style="967" customWidth="1"/>
    <col min="1765" max="1765" width="14.28515625" style="967" customWidth="1"/>
    <col min="1766" max="1768" width="15.5703125" style="967" customWidth="1"/>
    <col min="1769" max="1792" width="14.28515625" style="967"/>
    <col min="1793" max="1793" width="61.7109375" style="967" customWidth="1"/>
    <col min="1794" max="1872" width="14.42578125" style="967" customWidth="1"/>
    <col min="1873" max="1939" width="15.7109375" style="967" customWidth="1"/>
    <col min="1940" max="1951" width="17.28515625" style="967" customWidth="1"/>
    <col min="1952" max="1952" width="17.28515625" style="967" bestFit="1" customWidth="1"/>
    <col min="1953" max="1953" width="16" style="967" bestFit="1" customWidth="1"/>
    <col min="1954" max="2007" width="9.140625" style="967" customWidth="1"/>
    <col min="2008" max="2008" width="54.28515625" style="967" customWidth="1"/>
    <col min="2009" max="2019" width="14.28515625" style="967" customWidth="1"/>
    <col min="2020" max="2020" width="15.5703125" style="967" customWidth="1"/>
    <col min="2021" max="2021" width="14.28515625" style="967" customWidth="1"/>
    <col min="2022" max="2024" width="15.5703125" style="967" customWidth="1"/>
    <col min="2025" max="2048" width="14.28515625" style="967"/>
    <col min="2049" max="2049" width="61.7109375" style="967" customWidth="1"/>
    <col min="2050" max="2128" width="14.42578125" style="967" customWidth="1"/>
    <col min="2129" max="2195" width="15.7109375" style="967" customWidth="1"/>
    <col min="2196" max="2207" width="17.28515625" style="967" customWidth="1"/>
    <col min="2208" max="2208" width="17.28515625" style="967" bestFit="1" customWidth="1"/>
    <col min="2209" max="2209" width="16" style="967" bestFit="1" customWidth="1"/>
    <col min="2210" max="2263" width="9.140625" style="967" customWidth="1"/>
    <col min="2264" max="2264" width="54.28515625" style="967" customWidth="1"/>
    <col min="2265" max="2275" width="14.28515625" style="967" customWidth="1"/>
    <col min="2276" max="2276" width="15.5703125" style="967" customWidth="1"/>
    <col min="2277" max="2277" width="14.28515625" style="967" customWidth="1"/>
    <col min="2278" max="2280" width="15.5703125" style="967" customWidth="1"/>
    <col min="2281" max="2304" width="14.28515625" style="967"/>
    <col min="2305" max="2305" width="61.7109375" style="967" customWidth="1"/>
    <col min="2306" max="2384" width="14.42578125" style="967" customWidth="1"/>
    <col min="2385" max="2451" width="15.7109375" style="967" customWidth="1"/>
    <col min="2452" max="2463" width="17.28515625" style="967" customWidth="1"/>
    <col min="2464" max="2464" width="17.28515625" style="967" bestFit="1" customWidth="1"/>
    <col min="2465" max="2465" width="16" style="967" bestFit="1" customWidth="1"/>
    <col min="2466" max="2519" width="9.140625" style="967" customWidth="1"/>
    <col min="2520" max="2520" width="54.28515625" style="967" customWidth="1"/>
    <col min="2521" max="2531" width="14.28515625" style="967" customWidth="1"/>
    <col min="2532" max="2532" width="15.5703125" style="967" customWidth="1"/>
    <col min="2533" max="2533" width="14.28515625" style="967" customWidth="1"/>
    <col min="2534" max="2536" width="15.5703125" style="967" customWidth="1"/>
    <col min="2537" max="2560" width="14.28515625" style="967"/>
    <col min="2561" max="2561" width="61.7109375" style="967" customWidth="1"/>
    <col min="2562" max="2640" width="14.42578125" style="967" customWidth="1"/>
    <col min="2641" max="2707" width="15.7109375" style="967" customWidth="1"/>
    <col min="2708" max="2719" width="17.28515625" style="967" customWidth="1"/>
    <col min="2720" max="2720" width="17.28515625" style="967" bestFit="1" customWidth="1"/>
    <col min="2721" max="2721" width="16" style="967" bestFit="1" customWidth="1"/>
    <col min="2722" max="2775" width="9.140625" style="967" customWidth="1"/>
    <col min="2776" max="2776" width="54.28515625" style="967" customWidth="1"/>
    <col min="2777" max="2787" width="14.28515625" style="967" customWidth="1"/>
    <col min="2788" max="2788" width="15.5703125" style="967" customWidth="1"/>
    <col min="2789" max="2789" width="14.28515625" style="967" customWidth="1"/>
    <col min="2790" max="2792" width="15.5703125" style="967" customWidth="1"/>
    <col min="2793" max="2816" width="14.28515625" style="967"/>
    <col min="2817" max="2817" width="61.7109375" style="967" customWidth="1"/>
    <col min="2818" max="2896" width="14.42578125" style="967" customWidth="1"/>
    <col min="2897" max="2963" width="15.7109375" style="967" customWidth="1"/>
    <col min="2964" max="2975" width="17.28515625" style="967" customWidth="1"/>
    <col min="2976" max="2976" width="17.28515625" style="967" bestFit="1" customWidth="1"/>
    <col min="2977" max="2977" width="16" style="967" bestFit="1" customWidth="1"/>
    <col min="2978" max="3031" width="9.140625" style="967" customWidth="1"/>
    <col min="3032" max="3032" width="54.28515625" style="967" customWidth="1"/>
    <col min="3033" max="3043" width="14.28515625" style="967" customWidth="1"/>
    <col min="3044" max="3044" width="15.5703125" style="967" customWidth="1"/>
    <col min="3045" max="3045" width="14.28515625" style="967" customWidth="1"/>
    <col min="3046" max="3048" width="15.5703125" style="967" customWidth="1"/>
    <col min="3049" max="3072" width="14.28515625" style="967"/>
    <col min="3073" max="3073" width="61.7109375" style="967" customWidth="1"/>
    <col min="3074" max="3152" width="14.42578125" style="967" customWidth="1"/>
    <col min="3153" max="3219" width="15.7109375" style="967" customWidth="1"/>
    <col min="3220" max="3231" width="17.28515625" style="967" customWidth="1"/>
    <col min="3232" max="3232" width="17.28515625" style="967" bestFit="1" customWidth="1"/>
    <col min="3233" max="3233" width="16" style="967" bestFit="1" customWidth="1"/>
    <col min="3234" max="3287" width="9.140625" style="967" customWidth="1"/>
    <col min="3288" max="3288" width="54.28515625" style="967" customWidth="1"/>
    <col min="3289" max="3299" width="14.28515625" style="967" customWidth="1"/>
    <col min="3300" max="3300" width="15.5703125" style="967" customWidth="1"/>
    <col min="3301" max="3301" width="14.28515625" style="967" customWidth="1"/>
    <col min="3302" max="3304" width="15.5703125" style="967" customWidth="1"/>
    <col min="3305" max="3328" width="14.28515625" style="967"/>
    <col min="3329" max="3329" width="61.7109375" style="967" customWidth="1"/>
    <col min="3330" max="3408" width="14.42578125" style="967" customWidth="1"/>
    <col min="3409" max="3475" width="15.7109375" style="967" customWidth="1"/>
    <col min="3476" max="3487" width="17.28515625" style="967" customWidth="1"/>
    <col min="3488" max="3488" width="17.28515625" style="967" bestFit="1" customWidth="1"/>
    <col min="3489" max="3489" width="16" style="967" bestFit="1" customWidth="1"/>
    <col min="3490" max="3543" width="9.140625" style="967" customWidth="1"/>
    <col min="3544" max="3544" width="54.28515625" style="967" customWidth="1"/>
    <col min="3545" max="3555" width="14.28515625" style="967" customWidth="1"/>
    <col min="3556" max="3556" width="15.5703125" style="967" customWidth="1"/>
    <col min="3557" max="3557" width="14.28515625" style="967" customWidth="1"/>
    <col min="3558" max="3560" width="15.5703125" style="967" customWidth="1"/>
    <col min="3561" max="3584" width="14.28515625" style="967"/>
    <col min="3585" max="3585" width="61.7109375" style="967" customWidth="1"/>
    <col min="3586" max="3664" width="14.42578125" style="967" customWidth="1"/>
    <col min="3665" max="3731" width="15.7109375" style="967" customWidth="1"/>
    <col min="3732" max="3743" width="17.28515625" style="967" customWidth="1"/>
    <col min="3744" max="3744" width="17.28515625" style="967" bestFit="1" customWidth="1"/>
    <col min="3745" max="3745" width="16" style="967" bestFit="1" customWidth="1"/>
    <col min="3746" max="3799" width="9.140625" style="967" customWidth="1"/>
    <col min="3800" max="3800" width="54.28515625" style="967" customWidth="1"/>
    <col min="3801" max="3811" width="14.28515625" style="967" customWidth="1"/>
    <col min="3812" max="3812" width="15.5703125" style="967" customWidth="1"/>
    <col min="3813" max="3813" width="14.28515625" style="967" customWidth="1"/>
    <col min="3814" max="3816" width="15.5703125" style="967" customWidth="1"/>
    <col min="3817" max="3840" width="14.28515625" style="967"/>
    <col min="3841" max="3841" width="61.7109375" style="967" customWidth="1"/>
    <col min="3842" max="3920" width="14.42578125" style="967" customWidth="1"/>
    <col min="3921" max="3987" width="15.7109375" style="967" customWidth="1"/>
    <col min="3988" max="3999" width="17.28515625" style="967" customWidth="1"/>
    <col min="4000" max="4000" width="17.28515625" style="967" bestFit="1" customWidth="1"/>
    <col min="4001" max="4001" width="16" style="967" bestFit="1" customWidth="1"/>
    <col min="4002" max="4055" width="9.140625" style="967" customWidth="1"/>
    <col min="4056" max="4056" width="54.28515625" style="967" customWidth="1"/>
    <col min="4057" max="4067" width="14.28515625" style="967" customWidth="1"/>
    <col min="4068" max="4068" width="15.5703125" style="967" customWidth="1"/>
    <col min="4069" max="4069" width="14.28515625" style="967" customWidth="1"/>
    <col min="4070" max="4072" width="15.5703125" style="967" customWidth="1"/>
    <col min="4073" max="4096" width="14.28515625" style="967"/>
    <col min="4097" max="4097" width="61.7109375" style="967" customWidth="1"/>
    <col min="4098" max="4176" width="14.42578125" style="967" customWidth="1"/>
    <col min="4177" max="4243" width="15.7109375" style="967" customWidth="1"/>
    <col min="4244" max="4255" width="17.28515625" style="967" customWidth="1"/>
    <col min="4256" max="4256" width="17.28515625" style="967" bestFit="1" customWidth="1"/>
    <col min="4257" max="4257" width="16" style="967" bestFit="1" customWidth="1"/>
    <col min="4258" max="4311" width="9.140625" style="967" customWidth="1"/>
    <col min="4312" max="4312" width="54.28515625" style="967" customWidth="1"/>
    <col min="4313" max="4323" width="14.28515625" style="967" customWidth="1"/>
    <col min="4324" max="4324" width="15.5703125" style="967" customWidth="1"/>
    <col min="4325" max="4325" width="14.28515625" style="967" customWidth="1"/>
    <col min="4326" max="4328" width="15.5703125" style="967" customWidth="1"/>
    <col min="4329" max="4352" width="14.28515625" style="967"/>
    <col min="4353" max="4353" width="61.7109375" style="967" customWidth="1"/>
    <col min="4354" max="4432" width="14.42578125" style="967" customWidth="1"/>
    <col min="4433" max="4499" width="15.7109375" style="967" customWidth="1"/>
    <col min="4500" max="4511" width="17.28515625" style="967" customWidth="1"/>
    <col min="4512" max="4512" width="17.28515625" style="967" bestFit="1" customWidth="1"/>
    <col min="4513" max="4513" width="16" style="967" bestFit="1" customWidth="1"/>
    <col min="4514" max="4567" width="9.140625" style="967" customWidth="1"/>
    <col min="4568" max="4568" width="54.28515625" style="967" customWidth="1"/>
    <col min="4569" max="4579" width="14.28515625" style="967" customWidth="1"/>
    <col min="4580" max="4580" width="15.5703125" style="967" customWidth="1"/>
    <col min="4581" max="4581" width="14.28515625" style="967" customWidth="1"/>
    <col min="4582" max="4584" width="15.5703125" style="967" customWidth="1"/>
    <col min="4585" max="4608" width="14.28515625" style="967"/>
    <col min="4609" max="4609" width="61.7109375" style="967" customWidth="1"/>
    <col min="4610" max="4688" width="14.42578125" style="967" customWidth="1"/>
    <col min="4689" max="4755" width="15.7109375" style="967" customWidth="1"/>
    <col min="4756" max="4767" width="17.28515625" style="967" customWidth="1"/>
    <col min="4768" max="4768" width="17.28515625" style="967" bestFit="1" customWidth="1"/>
    <col min="4769" max="4769" width="16" style="967" bestFit="1" customWidth="1"/>
    <col min="4770" max="4823" width="9.140625" style="967" customWidth="1"/>
    <col min="4824" max="4824" width="54.28515625" style="967" customWidth="1"/>
    <col min="4825" max="4835" width="14.28515625" style="967" customWidth="1"/>
    <col min="4836" max="4836" width="15.5703125" style="967" customWidth="1"/>
    <col min="4837" max="4837" width="14.28515625" style="967" customWidth="1"/>
    <col min="4838" max="4840" width="15.5703125" style="967" customWidth="1"/>
    <col min="4841" max="4864" width="14.28515625" style="967"/>
    <col min="4865" max="4865" width="61.7109375" style="967" customWidth="1"/>
    <col min="4866" max="4944" width="14.42578125" style="967" customWidth="1"/>
    <col min="4945" max="5011" width="15.7109375" style="967" customWidth="1"/>
    <col min="5012" max="5023" width="17.28515625" style="967" customWidth="1"/>
    <col min="5024" max="5024" width="17.28515625" style="967" bestFit="1" customWidth="1"/>
    <col min="5025" max="5025" width="16" style="967" bestFit="1" customWidth="1"/>
    <col min="5026" max="5079" width="9.140625" style="967" customWidth="1"/>
    <col min="5080" max="5080" width="54.28515625" style="967" customWidth="1"/>
    <col min="5081" max="5091" width="14.28515625" style="967" customWidth="1"/>
    <col min="5092" max="5092" width="15.5703125" style="967" customWidth="1"/>
    <col min="5093" max="5093" width="14.28515625" style="967" customWidth="1"/>
    <col min="5094" max="5096" width="15.5703125" style="967" customWidth="1"/>
    <col min="5097" max="5120" width="14.28515625" style="967"/>
    <col min="5121" max="5121" width="61.7109375" style="967" customWidth="1"/>
    <col min="5122" max="5200" width="14.42578125" style="967" customWidth="1"/>
    <col min="5201" max="5267" width="15.7109375" style="967" customWidth="1"/>
    <col min="5268" max="5279" width="17.28515625" style="967" customWidth="1"/>
    <col min="5280" max="5280" width="17.28515625" style="967" bestFit="1" customWidth="1"/>
    <col min="5281" max="5281" width="16" style="967" bestFit="1" customWidth="1"/>
    <col min="5282" max="5335" width="9.140625" style="967" customWidth="1"/>
    <col min="5336" max="5336" width="54.28515625" style="967" customWidth="1"/>
    <col min="5337" max="5347" width="14.28515625" style="967" customWidth="1"/>
    <col min="5348" max="5348" width="15.5703125" style="967" customWidth="1"/>
    <col min="5349" max="5349" width="14.28515625" style="967" customWidth="1"/>
    <col min="5350" max="5352" width="15.5703125" style="967" customWidth="1"/>
    <col min="5353" max="5376" width="14.28515625" style="967"/>
    <col min="5377" max="5377" width="61.7109375" style="967" customWidth="1"/>
    <col min="5378" max="5456" width="14.42578125" style="967" customWidth="1"/>
    <col min="5457" max="5523" width="15.7109375" style="967" customWidth="1"/>
    <col min="5524" max="5535" width="17.28515625" style="967" customWidth="1"/>
    <col min="5536" max="5536" width="17.28515625" style="967" bestFit="1" customWidth="1"/>
    <col min="5537" max="5537" width="16" style="967" bestFit="1" customWidth="1"/>
    <col min="5538" max="5591" width="9.140625" style="967" customWidth="1"/>
    <col min="5592" max="5592" width="54.28515625" style="967" customWidth="1"/>
    <col min="5593" max="5603" width="14.28515625" style="967" customWidth="1"/>
    <col min="5604" max="5604" width="15.5703125" style="967" customWidth="1"/>
    <col min="5605" max="5605" width="14.28515625" style="967" customWidth="1"/>
    <col min="5606" max="5608" width="15.5703125" style="967" customWidth="1"/>
    <col min="5609" max="5632" width="14.28515625" style="967"/>
    <col min="5633" max="5633" width="61.7109375" style="967" customWidth="1"/>
    <col min="5634" max="5712" width="14.42578125" style="967" customWidth="1"/>
    <col min="5713" max="5779" width="15.7109375" style="967" customWidth="1"/>
    <col min="5780" max="5791" width="17.28515625" style="967" customWidth="1"/>
    <col min="5792" max="5792" width="17.28515625" style="967" bestFit="1" customWidth="1"/>
    <col min="5793" max="5793" width="16" style="967" bestFit="1" customWidth="1"/>
    <col min="5794" max="5847" width="9.140625" style="967" customWidth="1"/>
    <col min="5848" max="5848" width="54.28515625" style="967" customWidth="1"/>
    <col min="5849" max="5859" width="14.28515625" style="967" customWidth="1"/>
    <col min="5860" max="5860" width="15.5703125" style="967" customWidth="1"/>
    <col min="5861" max="5861" width="14.28515625" style="967" customWidth="1"/>
    <col min="5862" max="5864" width="15.5703125" style="967" customWidth="1"/>
    <col min="5865" max="5888" width="14.28515625" style="967"/>
    <col min="5889" max="5889" width="61.7109375" style="967" customWidth="1"/>
    <col min="5890" max="5968" width="14.42578125" style="967" customWidth="1"/>
    <col min="5969" max="6035" width="15.7109375" style="967" customWidth="1"/>
    <col min="6036" max="6047" width="17.28515625" style="967" customWidth="1"/>
    <col min="6048" max="6048" width="17.28515625" style="967" bestFit="1" customWidth="1"/>
    <col min="6049" max="6049" width="16" style="967" bestFit="1" customWidth="1"/>
    <col min="6050" max="6103" width="9.140625" style="967" customWidth="1"/>
    <col min="6104" max="6104" width="54.28515625" style="967" customWidth="1"/>
    <col min="6105" max="6115" width="14.28515625" style="967" customWidth="1"/>
    <col min="6116" max="6116" width="15.5703125" style="967" customWidth="1"/>
    <col min="6117" max="6117" width="14.28515625" style="967" customWidth="1"/>
    <col min="6118" max="6120" width="15.5703125" style="967" customWidth="1"/>
    <col min="6121" max="6144" width="14.28515625" style="967"/>
    <col min="6145" max="6145" width="61.7109375" style="967" customWidth="1"/>
    <col min="6146" max="6224" width="14.42578125" style="967" customWidth="1"/>
    <col min="6225" max="6291" width="15.7109375" style="967" customWidth="1"/>
    <col min="6292" max="6303" width="17.28515625" style="967" customWidth="1"/>
    <col min="6304" max="6304" width="17.28515625" style="967" bestFit="1" customWidth="1"/>
    <col min="6305" max="6305" width="16" style="967" bestFit="1" customWidth="1"/>
    <col min="6306" max="6359" width="9.140625" style="967" customWidth="1"/>
    <col min="6360" max="6360" width="54.28515625" style="967" customWidth="1"/>
    <col min="6361" max="6371" width="14.28515625" style="967" customWidth="1"/>
    <col min="6372" max="6372" width="15.5703125" style="967" customWidth="1"/>
    <col min="6373" max="6373" width="14.28515625" style="967" customWidth="1"/>
    <col min="6374" max="6376" width="15.5703125" style="967" customWidth="1"/>
    <col min="6377" max="6400" width="14.28515625" style="967"/>
    <col min="6401" max="6401" width="61.7109375" style="967" customWidth="1"/>
    <col min="6402" max="6480" width="14.42578125" style="967" customWidth="1"/>
    <col min="6481" max="6547" width="15.7109375" style="967" customWidth="1"/>
    <col min="6548" max="6559" width="17.28515625" style="967" customWidth="1"/>
    <col min="6560" max="6560" width="17.28515625" style="967" bestFit="1" customWidth="1"/>
    <col min="6561" max="6561" width="16" style="967" bestFit="1" customWidth="1"/>
    <col min="6562" max="6615" width="9.140625" style="967" customWidth="1"/>
    <col min="6616" max="6616" width="54.28515625" style="967" customWidth="1"/>
    <col min="6617" max="6627" width="14.28515625" style="967" customWidth="1"/>
    <col min="6628" max="6628" width="15.5703125" style="967" customWidth="1"/>
    <col min="6629" max="6629" width="14.28515625" style="967" customWidth="1"/>
    <col min="6630" max="6632" width="15.5703125" style="967" customWidth="1"/>
    <col min="6633" max="6656" width="14.28515625" style="967"/>
    <col min="6657" max="6657" width="61.7109375" style="967" customWidth="1"/>
    <col min="6658" max="6736" width="14.42578125" style="967" customWidth="1"/>
    <col min="6737" max="6803" width="15.7109375" style="967" customWidth="1"/>
    <col min="6804" max="6815" width="17.28515625" style="967" customWidth="1"/>
    <col min="6816" max="6816" width="17.28515625" style="967" bestFit="1" customWidth="1"/>
    <col min="6817" max="6817" width="16" style="967" bestFit="1" customWidth="1"/>
    <col min="6818" max="6871" width="9.140625" style="967" customWidth="1"/>
    <col min="6872" max="6872" width="54.28515625" style="967" customWidth="1"/>
    <col min="6873" max="6883" width="14.28515625" style="967" customWidth="1"/>
    <col min="6884" max="6884" width="15.5703125" style="967" customWidth="1"/>
    <col min="6885" max="6885" width="14.28515625" style="967" customWidth="1"/>
    <col min="6886" max="6888" width="15.5703125" style="967" customWidth="1"/>
    <col min="6889" max="6912" width="14.28515625" style="967"/>
    <col min="6913" max="6913" width="61.7109375" style="967" customWidth="1"/>
    <col min="6914" max="6992" width="14.42578125" style="967" customWidth="1"/>
    <col min="6993" max="7059" width="15.7109375" style="967" customWidth="1"/>
    <col min="7060" max="7071" width="17.28515625" style="967" customWidth="1"/>
    <col min="7072" max="7072" width="17.28515625" style="967" bestFit="1" customWidth="1"/>
    <col min="7073" max="7073" width="16" style="967" bestFit="1" customWidth="1"/>
    <col min="7074" max="7127" width="9.140625" style="967" customWidth="1"/>
    <col min="7128" max="7128" width="54.28515625" style="967" customWidth="1"/>
    <col min="7129" max="7139" width="14.28515625" style="967" customWidth="1"/>
    <col min="7140" max="7140" width="15.5703125" style="967" customWidth="1"/>
    <col min="7141" max="7141" width="14.28515625" style="967" customWidth="1"/>
    <col min="7142" max="7144" width="15.5703125" style="967" customWidth="1"/>
    <col min="7145" max="7168" width="14.28515625" style="967"/>
    <col min="7169" max="7169" width="61.7109375" style="967" customWidth="1"/>
    <col min="7170" max="7248" width="14.42578125" style="967" customWidth="1"/>
    <col min="7249" max="7315" width="15.7109375" style="967" customWidth="1"/>
    <col min="7316" max="7327" width="17.28515625" style="967" customWidth="1"/>
    <col min="7328" max="7328" width="17.28515625" style="967" bestFit="1" customWidth="1"/>
    <col min="7329" max="7329" width="16" style="967" bestFit="1" customWidth="1"/>
    <col min="7330" max="7383" width="9.140625" style="967" customWidth="1"/>
    <col min="7384" max="7384" width="54.28515625" style="967" customWidth="1"/>
    <col min="7385" max="7395" width="14.28515625" style="967" customWidth="1"/>
    <col min="7396" max="7396" width="15.5703125" style="967" customWidth="1"/>
    <col min="7397" max="7397" width="14.28515625" style="967" customWidth="1"/>
    <col min="7398" max="7400" width="15.5703125" style="967" customWidth="1"/>
    <col min="7401" max="7424" width="14.28515625" style="967"/>
    <col min="7425" max="7425" width="61.7109375" style="967" customWidth="1"/>
    <col min="7426" max="7504" width="14.42578125" style="967" customWidth="1"/>
    <col min="7505" max="7571" width="15.7109375" style="967" customWidth="1"/>
    <col min="7572" max="7583" width="17.28515625" style="967" customWidth="1"/>
    <col min="7584" max="7584" width="17.28515625" style="967" bestFit="1" customWidth="1"/>
    <col min="7585" max="7585" width="16" style="967" bestFit="1" customWidth="1"/>
    <col min="7586" max="7639" width="9.140625" style="967" customWidth="1"/>
    <col min="7640" max="7640" width="54.28515625" style="967" customWidth="1"/>
    <col min="7641" max="7651" width="14.28515625" style="967" customWidth="1"/>
    <col min="7652" max="7652" width="15.5703125" style="967" customWidth="1"/>
    <col min="7653" max="7653" width="14.28515625" style="967" customWidth="1"/>
    <col min="7654" max="7656" width="15.5703125" style="967" customWidth="1"/>
    <col min="7657" max="7680" width="14.28515625" style="967"/>
    <col min="7681" max="7681" width="61.7109375" style="967" customWidth="1"/>
    <col min="7682" max="7760" width="14.42578125" style="967" customWidth="1"/>
    <col min="7761" max="7827" width="15.7109375" style="967" customWidth="1"/>
    <col min="7828" max="7839" width="17.28515625" style="967" customWidth="1"/>
    <col min="7840" max="7840" width="17.28515625" style="967" bestFit="1" customWidth="1"/>
    <col min="7841" max="7841" width="16" style="967" bestFit="1" customWidth="1"/>
    <col min="7842" max="7895" width="9.140625" style="967" customWidth="1"/>
    <col min="7896" max="7896" width="54.28515625" style="967" customWidth="1"/>
    <col min="7897" max="7907" width="14.28515625" style="967" customWidth="1"/>
    <col min="7908" max="7908" width="15.5703125" style="967" customWidth="1"/>
    <col min="7909" max="7909" width="14.28515625" style="967" customWidth="1"/>
    <col min="7910" max="7912" width="15.5703125" style="967" customWidth="1"/>
    <col min="7913" max="7936" width="14.28515625" style="967"/>
    <col min="7937" max="7937" width="61.7109375" style="967" customWidth="1"/>
    <col min="7938" max="8016" width="14.42578125" style="967" customWidth="1"/>
    <col min="8017" max="8083" width="15.7109375" style="967" customWidth="1"/>
    <col min="8084" max="8095" width="17.28515625" style="967" customWidth="1"/>
    <col min="8096" max="8096" width="17.28515625" style="967" bestFit="1" customWidth="1"/>
    <col min="8097" max="8097" width="16" style="967" bestFit="1" customWidth="1"/>
    <col min="8098" max="8151" width="9.140625" style="967" customWidth="1"/>
    <col min="8152" max="8152" width="54.28515625" style="967" customWidth="1"/>
    <col min="8153" max="8163" width="14.28515625" style="967" customWidth="1"/>
    <col min="8164" max="8164" width="15.5703125" style="967" customWidth="1"/>
    <col min="8165" max="8165" width="14.28515625" style="967" customWidth="1"/>
    <col min="8166" max="8168" width="15.5703125" style="967" customWidth="1"/>
    <col min="8169" max="8192" width="14.28515625" style="967"/>
    <col min="8193" max="8193" width="61.7109375" style="967" customWidth="1"/>
    <col min="8194" max="8272" width="14.42578125" style="967" customWidth="1"/>
    <col min="8273" max="8339" width="15.7109375" style="967" customWidth="1"/>
    <col min="8340" max="8351" width="17.28515625" style="967" customWidth="1"/>
    <col min="8352" max="8352" width="17.28515625" style="967" bestFit="1" customWidth="1"/>
    <col min="8353" max="8353" width="16" style="967" bestFit="1" customWidth="1"/>
    <col min="8354" max="8407" width="9.140625" style="967" customWidth="1"/>
    <col min="8408" max="8408" width="54.28515625" style="967" customWidth="1"/>
    <col min="8409" max="8419" width="14.28515625" style="967" customWidth="1"/>
    <col min="8420" max="8420" width="15.5703125" style="967" customWidth="1"/>
    <col min="8421" max="8421" width="14.28515625" style="967" customWidth="1"/>
    <col min="8422" max="8424" width="15.5703125" style="967" customWidth="1"/>
    <col min="8425" max="8448" width="14.28515625" style="967"/>
    <col min="8449" max="8449" width="61.7109375" style="967" customWidth="1"/>
    <col min="8450" max="8528" width="14.42578125" style="967" customWidth="1"/>
    <col min="8529" max="8595" width="15.7109375" style="967" customWidth="1"/>
    <col min="8596" max="8607" width="17.28515625" style="967" customWidth="1"/>
    <col min="8608" max="8608" width="17.28515625" style="967" bestFit="1" customWidth="1"/>
    <col min="8609" max="8609" width="16" style="967" bestFit="1" customWidth="1"/>
    <col min="8610" max="8663" width="9.140625" style="967" customWidth="1"/>
    <col min="8664" max="8664" width="54.28515625" style="967" customWidth="1"/>
    <col min="8665" max="8675" width="14.28515625" style="967" customWidth="1"/>
    <col min="8676" max="8676" width="15.5703125" style="967" customWidth="1"/>
    <col min="8677" max="8677" width="14.28515625" style="967" customWidth="1"/>
    <col min="8678" max="8680" width="15.5703125" style="967" customWidth="1"/>
    <col min="8681" max="8704" width="14.28515625" style="967"/>
    <col min="8705" max="8705" width="61.7109375" style="967" customWidth="1"/>
    <col min="8706" max="8784" width="14.42578125" style="967" customWidth="1"/>
    <col min="8785" max="8851" width="15.7109375" style="967" customWidth="1"/>
    <col min="8852" max="8863" width="17.28515625" style="967" customWidth="1"/>
    <col min="8864" max="8864" width="17.28515625" style="967" bestFit="1" customWidth="1"/>
    <col min="8865" max="8865" width="16" style="967" bestFit="1" customWidth="1"/>
    <col min="8866" max="8919" width="9.140625" style="967" customWidth="1"/>
    <col min="8920" max="8920" width="54.28515625" style="967" customWidth="1"/>
    <col min="8921" max="8931" width="14.28515625" style="967" customWidth="1"/>
    <col min="8932" max="8932" width="15.5703125" style="967" customWidth="1"/>
    <col min="8933" max="8933" width="14.28515625" style="967" customWidth="1"/>
    <col min="8934" max="8936" width="15.5703125" style="967" customWidth="1"/>
    <col min="8937" max="8960" width="14.28515625" style="967"/>
    <col min="8961" max="8961" width="61.7109375" style="967" customWidth="1"/>
    <col min="8962" max="9040" width="14.42578125" style="967" customWidth="1"/>
    <col min="9041" max="9107" width="15.7109375" style="967" customWidth="1"/>
    <col min="9108" max="9119" width="17.28515625" style="967" customWidth="1"/>
    <col min="9120" max="9120" width="17.28515625" style="967" bestFit="1" customWidth="1"/>
    <col min="9121" max="9121" width="16" style="967" bestFit="1" customWidth="1"/>
    <col min="9122" max="9175" width="9.140625" style="967" customWidth="1"/>
    <col min="9176" max="9176" width="54.28515625" style="967" customWidth="1"/>
    <col min="9177" max="9187" width="14.28515625" style="967" customWidth="1"/>
    <col min="9188" max="9188" width="15.5703125" style="967" customWidth="1"/>
    <col min="9189" max="9189" width="14.28515625" style="967" customWidth="1"/>
    <col min="9190" max="9192" width="15.5703125" style="967" customWidth="1"/>
    <col min="9193" max="9216" width="14.28515625" style="967"/>
    <col min="9217" max="9217" width="61.7109375" style="967" customWidth="1"/>
    <col min="9218" max="9296" width="14.42578125" style="967" customWidth="1"/>
    <col min="9297" max="9363" width="15.7109375" style="967" customWidth="1"/>
    <col min="9364" max="9375" width="17.28515625" style="967" customWidth="1"/>
    <col min="9376" max="9376" width="17.28515625" style="967" bestFit="1" customWidth="1"/>
    <col min="9377" max="9377" width="16" style="967" bestFit="1" customWidth="1"/>
    <col min="9378" max="9431" width="9.140625" style="967" customWidth="1"/>
    <col min="9432" max="9432" width="54.28515625" style="967" customWidth="1"/>
    <col min="9433" max="9443" width="14.28515625" style="967" customWidth="1"/>
    <col min="9444" max="9444" width="15.5703125" style="967" customWidth="1"/>
    <col min="9445" max="9445" width="14.28515625" style="967" customWidth="1"/>
    <col min="9446" max="9448" width="15.5703125" style="967" customWidth="1"/>
    <col min="9449" max="9472" width="14.28515625" style="967"/>
    <col min="9473" max="9473" width="61.7109375" style="967" customWidth="1"/>
    <col min="9474" max="9552" width="14.42578125" style="967" customWidth="1"/>
    <col min="9553" max="9619" width="15.7109375" style="967" customWidth="1"/>
    <col min="9620" max="9631" width="17.28515625" style="967" customWidth="1"/>
    <col min="9632" max="9632" width="17.28515625" style="967" bestFit="1" customWidth="1"/>
    <col min="9633" max="9633" width="16" style="967" bestFit="1" customWidth="1"/>
    <col min="9634" max="9687" width="9.140625" style="967" customWidth="1"/>
    <col min="9688" max="9688" width="54.28515625" style="967" customWidth="1"/>
    <col min="9689" max="9699" width="14.28515625" style="967" customWidth="1"/>
    <col min="9700" max="9700" width="15.5703125" style="967" customWidth="1"/>
    <col min="9701" max="9701" width="14.28515625" style="967" customWidth="1"/>
    <col min="9702" max="9704" width="15.5703125" style="967" customWidth="1"/>
    <col min="9705" max="9728" width="14.28515625" style="967"/>
    <col min="9729" max="9729" width="61.7109375" style="967" customWidth="1"/>
    <col min="9730" max="9808" width="14.42578125" style="967" customWidth="1"/>
    <col min="9809" max="9875" width="15.7109375" style="967" customWidth="1"/>
    <col min="9876" max="9887" width="17.28515625" style="967" customWidth="1"/>
    <col min="9888" max="9888" width="17.28515625" style="967" bestFit="1" customWidth="1"/>
    <col min="9889" max="9889" width="16" style="967" bestFit="1" customWidth="1"/>
    <col min="9890" max="9943" width="9.140625" style="967" customWidth="1"/>
    <col min="9944" max="9944" width="54.28515625" style="967" customWidth="1"/>
    <col min="9945" max="9955" width="14.28515625" style="967" customWidth="1"/>
    <col min="9956" max="9956" width="15.5703125" style="967" customWidth="1"/>
    <col min="9957" max="9957" width="14.28515625" style="967" customWidth="1"/>
    <col min="9958" max="9960" width="15.5703125" style="967" customWidth="1"/>
    <col min="9961" max="9984" width="14.28515625" style="967"/>
    <col min="9985" max="9985" width="61.7109375" style="967" customWidth="1"/>
    <col min="9986" max="10064" width="14.42578125" style="967" customWidth="1"/>
    <col min="10065" max="10131" width="15.7109375" style="967" customWidth="1"/>
    <col min="10132" max="10143" width="17.28515625" style="967" customWidth="1"/>
    <col min="10144" max="10144" width="17.28515625" style="967" bestFit="1" customWidth="1"/>
    <col min="10145" max="10145" width="16" style="967" bestFit="1" customWidth="1"/>
    <col min="10146" max="10199" width="9.140625" style="967" customWidth="1"/>
    <col min="10200" max="10200" width="54.28515625" style="967" customWidth="1"/>
    <col min="10201" max="10211" width="14.28515625" style="967" customWidth="1"/>
    <col min="10212" max="10212" width="15.5703125" style="967" customWidth="1"/>
    <col min="10213" max="10213" width="14.28515625" style="967" customWidth="1"/>
    <col min="10214" max="10216" width="15.5703125" style="967" customWidth="1"/>
    <col min="10217" max="10240" width="14.28515625" style="967"/>
    <col min="10241" max="10241" width="61.7109375" style="967" customWidth="1"/>
    <col min="10242" max="10320" width="14.42578125" style="967" customWidth="1"/>
    <col min="10321" max="10387" width="15.7109375" style="967" customWidth="1"/>
    <col min="10388" max="10399" width="17.28515625" style="967" customWidth="1"/>
    <col min="10400" max="10400" width="17.28515625" style="967" bestFit="1" customWidth="1"/>
    <col min="10401" max="10401" width="16" style="967" bestFit="1" customWidth="1"/>
    <col min="10402" max="10455" width="9.140625" style="967" customWidth="1"/>
    <col min="10456" max="10456" width="54.28515625" style="967" customWidth="1"/>
    <col min="10457" max="10467" width="14.28515625" style="967" customWidth="1"/>
    <col min="10468" max="10468" width="15.5703125" style="967" customWidth="1"/>
    <col min="10469" max="10469" width="14.28515625" style="967" customWidth="1"/>
    <col min="10470" max="10472" width="15.5703125" style="967" customWidth="1"/>
    <col min="10473" max="10496" width="14.28515625" style="967"/>
    <col min="10497" max="10497" width="61.7109375" style="967" customWidth="1"/>
    <col min="10498" max="10576" width="14.42578125" style="967" customWidth="1"/>
    <col min="10577" max="10643" width="15.7109375" style="967" customWidth="1"/>
    <col min="10644" max="10655" width="17.28515625" style="967" customWidth="1"/>
    <col min="10656" max="10656" width="17.28515625" style="967" bestFit="1" customWidth="1"/>
    <col min="10657" max="10657" width="16" style="967" bestFit="1" customWidth="1"/>
    <col min="10658" max="10711" width="9.140625" style="967" customWidth="1"/>
    <col min="10712" max="10712" width="54.28515625" style="967" customWidth="1"/>
    <col min="10713" max="10723" width="14.28515625" style="967" customWidth="1"/>
    <col min="10724" max="10724" width="15.5703125" style="967" customWidth="1"/>
    <col min="10725" max="10725" width="14.28515625" style="967" customWidth="1"/>
    <col min="10726" max="10728" width="15.5703125" style="967" customWidth="1"/>
    <col min="10729" max="10752" width="14.28515625" style="967"/>
    <col min="10753" max="10753" width="61.7109375" style="967" customWidth="1"/>
    <col min="10754" max="10832" width="14.42578125" style="967" customWidth="1"/>
    <col min="10833" max="10899" width="15.7109375" style="967" customWidth="1"/>
    <col min="10900" max="10911" width="17.28515625" style="967" customWidth="1"/>
    <col min="10912" max="10912" width="17.28515625" style="967" bestFit="1" customWidth="1"/>
    <col min="10913" max="10913" width="16" style="967" bestFit="1" customWidth="1"/>
    <col min="10914" max="10967" width="9.140625" style="967" customWidth="1"/>
    <col min="10968" max="10968" width="54.28515625" style="967" customWidth="1"/>
    <col min="10969" max="10979" width="14.28515625" style="967" customWidth="1"/>
    <col min="10980" max="10980" width="15.5703125" style="967" customWidth="1"/>
    <col min="10981" max="10981" width="14.28515625" style="967" customWidth="1"/>
    <col min="10982" max="10984" width="15.5703125" style="967" customWidth="1"/>
    <col min="10985" max="11008" width="14.28515625" style="967"/>
    <col min="11009" max="11009" width="61.7109375" style="967" customWidth="1"/>
    <col min="11010" max="11088" width="14.42578125" style="967" customWidth="1"/>
    <col min="11089" max="11155" width="15.7109375" style="967" customWidth="1"/>
    <col min="11156" max="11167" width="17.28515625" style="967" customWidth="1"/>
    <col min="11168" max="11168" width="17.28515625" style="967" bestFit="1" customWidth="1"/>
    <col min="11169" max="11169" width="16" style="967" bestFit="1" customWidth="1"/>
    <col min="11170" max="11223" width="9.140625" style="967" customWidth="1"/>
    <col min="11224" max="11224" width="54.28515625" style="967" customWidth="1"/>
    <col min="11225" max="11235" width="14.28515625" style="967" customWidth="1"/>
    <col min="11236" max="11236" width="15.5703125" style="967" customWidth="1"/>
    <col min="11237" max="11237" width="14.28515625" style="967" customWidth="1"/>
    <col min="11238" max="11240" width="15.5703125" style="967" customWidth="1"/>
    <col min="11241" max="11264" width="14.28515625" style="967"/>
    <col min="11265" max="11265" width="61.7109375" style="967" customWidth="1"/>
    <col min="11266" max="11344" width="14.42578125" style="967" customWidth="1"/>
    <col min="11345" max="11411" width="15.7109375" style="967" customWidth="1"/>
    <col min="11412" max="11423" width="17.28515625" style="967" customWidth="1"/>
    <col min="11424" max="11424" width="17.28515625" style="967" bestFit="1" customWidth="1"/>
    <col min="11425" max="11425" width="16" style="967" bestFit="1" customWidth="1"/>
    <col min="11426" max="11479" width="9.140625" style="967" customWidth="1"/>
    <col min="11480" max="11480" width="54.28515625" style="967" customWidth="1"/>
    <col min="11481" max="11491" width="14.28515625" style="967" customWidth="1"/>
    <col min="11492" max="11492" width="15.5703125" style="967" customWidth="1"/>
    <col min="11493" max="11493" width="14.28515625" style="967" customWidth="1"/>
    <col min="11494" max="11496" width="15.5703125" style="967" customWidth="1"/>
    <col min="11497" max="11520" width="14.28515625" style="967"/>
    <col min="11521" max="11521" width="61.7109375" style="967" customWidth="1"/>
    <col min="11522" max="11600" width="14.42578125" style="967" customWidth="1"/>
    <col min="11601" max="11667" width="15.7109375" style="967" customWidth="1"/>
    <col min="11668" max="11679" width="17.28515625" style="967" customWidth="1"/>
    <col min="11680" max="11680" width="17.28515625" style="967" bestFit="1" customWidth="1"/>
    <col min="11681" max="11681" width="16" style="967" bestFit="1" customWidth="1"/>
    <col min="11682" max="11735" width="9.140625" style="967" customWidth="1"/>
    <col min="11736" max="11736" width="54.28515625" style="967" customWidth="1"/>
    <col min="11737" max="11747" width="14.28515625" style="967" customWidth="1"/>
    <col min="11748" max="11748" width="15.5703125" style="967" customWidth="1"/>
    <col min="11749" max="11749" width="14.28515625" style="967" customWidth="1"/>
    <col min="11750" max="11752" width="15.5703125" style="967" customWidth="1"/>
    <col min="11753" max="11776" width="14.28515625" style="967"/>
    <col min="11777" max="11777" width="61.7109375" style="967" customWidth="1"/>
    <col min="11778" max="11856" width="14.42578125" style="967" customWidth="1"/>
    <col min="11857" max="11923" width="15.7109375" style="967" customWidth="1"/>
    <col min="11924" max="11935" width="17.28515625" style="967" customWidth="1"/>
    <col min="11936" max="11936" width="17.28515625" style="967" bestFit="1" customWidth="1"/>
    <col min="11937" max="11937" width="16" style="967" bestFit="1" customWidth="1"/>
    <col min="11938" max="11991" width="9.140625" style="967" customWidth="1"/>
    <col min="11992" max="11992" width="54.28515625" style="967" customWidth="1"/>
    <col min="11993" max="12003" width="14.28515625" style="967" customWidth="1"/>
    <col min="12004" max="12004" width="15.5703125" style="967" customWidth="1"/>
    <col min="12005" max="12005" width="14.28515625" style="967" customWidth="1"/>
    <col min="12006" max="12008" width="15.5703125" style="967" customWidth="1"/>
    <col min="12009" max="12032" width="14.28515625" style="967"/>
    <col min="12033" max="12033" width="61.7109375" style="967" customWidth="1"/>
    <col min="12034" max="12112" width="14.42578125" style="967" customWidth="1"/>
    <col min="12113" max="12179" width="15.7109375" style="967" customWidth="1"/>
    <col min="12180" max="12191" width="17.28515625" style="967" customWidth="1"/>
    <col min="12192" max="12192" width="17.28515625" style="967" bestFit="1" customWidth="1"/>
    <col min="12193" max="12193" width="16" style="967" bestFit="1" customWidth="1"/>
    <col min="12194" max="12247" width="9.140625" style="967" customWidth="1"/>
    <col min="12248" max="12248" width="54.28515625" style="967" customWidth="1"/>
    <col min="12249" max="12259" width="14.28515625" style="967" customWidth="1"/>
    <col min="12260" max="12260" width="15.5703125" style="967" customWidth="1"/>
    <col min="12261" max="12261" width="14.28515625" style="967" customWidth="1"/>
    <col min="12262" max="12264" width="15.5703125" style="967" customWidth="1"/>
    <col min="12265" max="12288" width="14.28515625" style="967"/>
    <col min="12289" max="12289" width="61.7109375" style="967" customWidth="1"/>
    <col min="12290" max="12368" width="14.42578125" style="967" customWidth="1"/>
    <col min="12369" max="12435" width="15.7109375" style="967" customWidth="1"/>
    <col min="12436" max="12447" width="17.28515625" style="967" customWidth="1"/>
    <col min="12448" max="12448" width="17.28515625" style="967" bestFit="1" customWidth="1"/>
    <col min="12449" max="12449" width="16" style="967" bestFit="1" customWidth="1"/>
    <col min="12450" max="12503" width="9.140625" style="967" customWidth="1"/>
    <col min="12504" max="12504" width="54.28515625" style="967" customWidth="1"/>
    <col min="12505" max="12515" width="14.28515625" style="967" customWidth="1"/>
    <col min="12516" max="12516" width="15.5703125" style="967" customWidth="1"/>
    <col min="12517" max="12517" width="14.28515625" style="967" customWidth="1"/>
    <col min="12518" max="12520" width="15.5703125" style="967" customWidth="1"/>
    <col min="12521" max="12544" width="14.28515625" style="967"/>
    <col min="12545" max="12545" width="61.7109375" style="967" customWidth="1"/>
    <col min="12546" max="12624" width="14.42578125" style="967" customWidth="1"/>
    <col min="12625" max="12691" width="15.7109375" style="967" customWidth="1"/>
    <col min="12692" max="12703" width="17.28515625" style="967" customWidth="1"/>
    <col min="12704" max="12704" width="17.28515625" style="967" bestFit="1" customWidth="1"/>
    <col min="12705" max="12705" width="16" style="967" bestFit="1" customWidth="1"/>
    <col min="12706" max="12759" width="9.140625" style="967" customWidth="1"/>
    <col min="12760" max="12760" width="54.28515625" style="967" customWidth="1"/>
    <col min="12761" max="12771" width="14.28515625" style="967" customWidth="1"/>
    <col min="12772" max="12772" width="15.5703125" style="967" customWidth="1"/>
    <col min="12773" max="12773" width="14.28515625" style="967" customWidth="1"/>
    <col min="12774" max="12776" width="15.5703125" style="967" customWidth="1"/>
    <col min="12777" max="12800" width="14.28515625" style="967"/>
    <col min="12801" max="12801" width="61.7109375" style="967" customWidth="1"/>
    <col min="12802" max="12880" width="14.42578125" style="967" customWidth="1"/>
    <col min="12881" max="12947" width="15.7109375" style="967" customWidth="1"/>
    <col min="12948" max="12959" width="17.28515625" style="967" customWidth="1"/>
    <col min="12960" max="12960" width="17.28515625" style="967" bestFit="1" customWidth="1"/>
    <col min="12961" max="12961" width="16" style="967" bestFit="1" customWidth="1"/>
    <col min="12962" max="13015" width="9.140625" style="967" customWidth="1"/>
    <col min="13016" max="13016" width="54.28515625" style="967" customWidth="1"/>
    <col min="13017" max="13027" width="14.28515625" style="967" customWidth="1"/>
    <col min="13028" max="13028" width="15.5703125" style="967" customWidth="1"/>
    <col min="13029" max="13029" width="14.28515625" style="967" customWidth="1"/>
    <col min="13030" max="13032" width="15.5703125" style="967" customWidth="1"/>
    <col min="13033" max="13056" width="14.28515625" style="967"/>
    <col min="13057" max="13057" width="61.7109375" style="967" customWidth="1"/>
    <col min="13058" max="13136" width="14.42578125" style="967" customWidth="1"/>
    <col min="13137" max="13203" width="15.7109375" style="967" customWidth="1"/>
    <col min="13204" max="13215" width="17.28515625" style="967" customWidth="1"/>
    <col min="13216" max="13216" width="17.28515625" style="967" bestFit="1" customWidth="1"/>
    <col min="13217" max="13217" width="16" style="967" bestFit="1" customWidth="1"/>
    <col min="13218" max="13271" width="9.140625" style="967" customWidth="1"/>
    <col min="13272" max="13272" width="54.28515625" style="967" customWidth="1"/>
    <col min="13273" max="13283" width="14.28515625" style="967" customWidth="1"/>
    <col min="13284" max="13284" width="15.5703125" style="967" customWidth="1"/>
    <col min="13285" max="13285" width="14.28515625" style="967" customWidth="1"/>
    <col min="13286" max="13288" width="15.5703125" style="967" customWidth="1"/>
    <col min="13289" max="13312" width="14.28515625" style="967"/>
    <col min="13313" max="13313" width="61.7109375" style="967" customWidth="1"/>
    <col min="13314" max="13392" width="14.42578125" style="967" customWidth="1"/>
    <col min="13393" max="13459" width="15.7109375" style="967" customWidth="1"/>
    <col min="13460" max="13471" width="17.28515625" style="967" customWidth="1"/>
    <col min="13472" max="13472" width="17.28515625" style="967" bestFit="1" customWidth="1"/>
    <col min="13473" max="13473" width="16" style="967" bestFit="1" customWidth="1"/>
    <col min="13474" max="13527" width="9.140625" style="967" customWidth="1"/>
    <col min="13528" max="13528" width="54.28515625" style="967" customWidth="1"/>
    <col min="13529" max="13539" width="14.28515625" style="967" customWidth="1"/>
    <col min="13540" max="13540" width="15.5703125" style="967" customWidth="1"/>
    <col min="13541" max="13541" width="14.28515625" style="967" customWidth="1"/>
    <col min="13542" max="13544" width="15.5703125" style="967" customWidth="1"/>
    <col min="13545" max="13568" width="14.28515625" style="967"/>
    <col min="13569" max="13569" width="61.7109375" style="967" customWidth="1"/>
    <col min="13570" max="13648" width="14.42578125" style="967" customWidth="1"/>
    <col min="13649" max="13715" width="15.7109375" style="967" customWidth="1"/>
    <col min="13716" max="13727" width="17.28515625" style="967" customWidth="1"/>
    <col min="13728" max="13728" width="17.28515625" style="967" bestFit="1" customWidth="1"/>
    <col min="13729" max="13729" width="16" style="967" bestFit="1" customWidth="1"/>
    <col min="13730" max="13783" width="9.140625" style="967" customWidth="1"/>
    <col min="13784" max="13784" width="54.28515625" style="967" customWidth="1"/>
    <col min="13785" max="13795" width="14.28515625" style="967" customWidth="1"/>
    <col min="13796" max="13796" width="15.5703125" style="967" customWidth="1"/>
    <col min="13797" max="13797" width="14.28515625" style="967" customWidth="1"/>
    <col min="13798" max="13800" width="15.5703125" style="967" customWidth="1"/>
    <col min="13801" max="13824" width="14.28515625" style="967"/>
    <col min="13825" max="13825" width="61.7109375" style="967" customWidth="1"/>
    <col min="13826" max="13904" width="14.42578125" style="967" customWidth="1"/>
    <col min="13905" max="13971" width="15.7109375" style="967" customWidth="1"/>
    <col min="13972" max="13983" width="17.28515625" style="967" customWidth="1"/>
    <col min="13984" max="13984" width="17.28515625" style="967" bestFit="1" customWidth="1"/>
    <col min="13985" max="13985" width="16" style="967" bestFit="1" customWidth="1"/>
    <col min="13986" max="14039" width="9.140625" style="967" customWidth="1"/>
    <col min="14040" max="14040" width="54.28515625" style="967" customWidth="1"/>
    <col min="14041" max="14051" width="14.28515625" style="967" customWidth="1"/>
    <col min="14052" max="14052" width="15.5703125" style="967" customWidth="1"/>
    <col min="14053" max="14053" width="14.28515625" style="967" customWidth="1"/>
    <col min="14054" max="14056" width="15.5703125" style="967" customWidth="1"/>
    <col min="14057" max="14080" width="14.28515625" style="967"/>
    <col min="14081" max="14081" width="61.7109375" style="967" customWidth="1"/>
    <col min="14082" max="14160" width="14.42578125" style="967" customWidth="1"/>
    <col min="14161" max="14227" width="15.7109375" style="967" customWidth="1"/>
    <col min="14228" max="14239" width="17.28515625" style="967" customWidth="1"/>
    <col min="14240" max="14240" width="17.28515625" style="967" bestFit="1" customWidth="1"/>
    <col min="14241" max="14241" width="16" style="967" bestFit="1" customWidth="1"/>
    <col min="14242" max="14295" width="9.140625" style="967" customWidth="1"/>
    <col min="14296" max="14296" width="54.28515625" style="967" customWidth="1"/>
    <col min="14297" max="14307" width="14.28515625" style="967" customWidth="1"/>
    <col min="14308" max="14308" width="15.5703125" style="967" customWidth="1"/>
    <col min="14309" max="14309" width="14.28515625" style="967" customWidth="1"/>
    <col min="14310" max="14312" width="15.5703125" style="967" customWidth="1"/>
    <col min="14313" max="14336" width="14.28515625" style="967"/>
    <col min="14337" max="14337" width="61.7109375" style="967" customWidth="1"/>
    <col min="14338" max="14416" width="14.42578125" style="967" customWidth="1"/>
    <col min="14417" max="14483" width="15.7109375" style="967" customWidth="1"/>
    <col min="14484" max="14495" width="17.28515625" style="967" customWidth="1"/>
    <col min="14496" max="14496" width="17.28515625" style="967" bestFit="1" customWidth="1"/>
    <col min="14497" max="14497" width="16" style="967" bestFit="1" customWidth="1"/>
    <col min="14498" max="14551" width="9.140625" style="967" customWidth="1"/>
    <col min="14552" max="14552" width="54.28515625" style="967" customWidth="1"/>
    <col min="14553" max="14563" width="14.28515625" style="967" customWidth="1"/>
    <col min="14564" max="14564" width="15.5703125" style="967" customWidth="1"/>
    <col min="14565" max="14565" width="14.28515625" style="967" customWidth="1"/>
    <col min="14566" max="14568" width="15.5703125" style="967" customWidth="1"/>
    <col min="14569" max="14592" width="14.28515625" style="967"/>
    <col min="14593" max="14593" width="61.7109375" style="967" customWidth="1"/>
    <col min="14594" max="14672" width="14.42578125" style="967" customWidth="1"/>
    <col min="14673" max="14739" width="15.7109375" style="967" customWidth="1"/>
    <col min="14740" max="14751" width="17.28515625" style="967" customWidth="1"/>
    <col min="14752" max="14752" width="17.28515625" style="967" bestFit="1" customWidth="1"/>
    <col min="14753" max="14753" width="16" style="967" bestFit="1" customWidth="1"/>
    <col min="14754" max="14807" width="9.140625" style="967" customWidth="1"/>
    <col min="14808" max="14808" width="54.28515625" style="967" customWidth="1"/>
    <col min="14809" max="14819" width="14.28515625" style="967" customWidth="1"/>
    <col min="14820" max="14820" width="15.5703125" style="967" customWidth="1"/>
    <col min="14821" max="14821" width="14.28515625" style="967" customWidth="1"/>
    <col min="14822" max="14824" width="15.5703125" style="967" customWidth="1"/>
    <col min="14825" max="14848" width="14.28515625" style="967"/>
    <col min="14849" max="14849" width="61.7109375" style="967" customWidth="1"/>
    <col min="14850" max="14928" width="14.42578125" style="967" customWidth="1"/>
    <col min="14929" max="14995" width="15.7109375" style="967" customWidth="1"/>
    <col min="14996" max="15007" width="17.28515625" style="967" customWidth="1"/>
    <col min="15008" max="15008" width="17.28515625" style="967" bestFit="1" customWidth="1"/>
    <col min="15009" max="15009" width="16" style="967" bestFit="1" customWidth="1"/>
    <col min="15010" max="15063" width="9.140625" style="967" customWidth="1"/>
    <col min="15064" max="15064" width="54.28515625" style="967" customWidth="1"/>
    <col min="15065" max="15075" width="14.28515625" style="967" customWidth="1"/>
    <col min="15076" max="15076" width="15.5703125" style="967" customWidth="1"/>
    <col min="15077" max="15077" width="14.28515625" style="967" customWidth="1"/>
    <col min="15078" max="15080" width="15.5703125" style="967" customWidth="1"/>
    <col min="15081" max="15104" width="14.28515625" style="967"/>
    <col min="15105" max="15105" width="61.7109375" style="967" customWidth="1"/>
    <col min="15106" max="15184" width="14.42578125" style="967" customWidth="1"/>
    <col min="15185" max="15251" width="15.7109375" style="967" customWidth="1"/>
    <col min="15252" max="15263" width="17.28515625" style="967" customWidth="1"/>
    <col min="15264" max="15264" width="17.28515625" style="967" bestFit="1" customWidth="1"/>
    <col min="15265" max="15265" width="16" style="967" bestFit="1" customWidth="1"/>
    <col min="15266" max="15319" width="9.140625" style="967" customWidth="1"/>
    <col min="15320" max="15320" width="54.28515625" style="967" customWidth="1"/>
    <col min="15321" max="15331" width="14.28515625" style="967" customWidth="1"/>
    <col min="15332" max="15332" width="15.5703125" style="967" customWidth="1"/>
    <col min="15333" max="15333" width="14.28515625" style="967" customWidth="1"/>
    <col min="15334" max="15336" width="15.5703125" style="967" customWidth="1"/>
    <col min="15337" max="15360" width="14.28515625" style="967"/>
    <col min="15361" max="15361" width="61.7109375" style="967" customWidth="1"/>
    <col min="15362" max="15440" width="14.42578125" style="967" customWidth="1"/>
    <col min="15441" max="15507" width="15.7109375" style="967" customWidth="1"/>
    <col min="15508" max="15519" width="17.28515625" style="967" customWidth="1"/>
    <col min="15520" max="15520" width="17.28515625" style="967" bestFit="1" customWidth="1"/>
    <col min="15521" max="15521" width="16" style="967" bestFit="1" customWidth="1"/>
    <col min="15522" max="15575" width="9.140625" style="967" customWidth="1"/>
    <col min="15576" max="15576" width="54.28515625" style="967" customWidth="1"/>
    <col min="15577" max="15587" width="14.28515625" style="967" customWidth="1"/>
    <col min="15588" max="15588" width="15.5703125" style="967" customWidth="1"/>
    <col min="15589" max="15589" width="14.28515625" style="967" customWidth="1"/>
    <col min="15590" max="15592" width="15.5703125" style="967" customWidth="1"/>
    <col min="15593" max="15616" width="14.28515625" style="967"/>
    <col min="15617" max="15617" width="61.7109375" style="967" customWidth="1"/>
    <col min="15618" max="15696" width="14.42578125" style="967" customWidth="1"/>
    <col min="15697" max="15763" width="15.7109375" style="967" customWidth="1"/>
    <col min="15764" max="15775" width="17.28515625" style="967" customWidth="1"/>
    <col min="15776" max="15776" width="17.28515625" style="967" bestFit="1" customWidth="1"/>
    <col min="15777" max="15777" width="16" style="967" bestFit="1" customWidth="1"/>
    <col min="15778" max="15831" width="9.140625" style="967" customWidth="1"/>
    <col min="15832" max="15832" width="54.28515625" style="967" customWidth="1"/>
    <col min="15833" max="15843" width="14.28515625" style="967" customWidth="1"/>
    <col min="15844" max="15844" width="15.5703125" style="967" customWidth="1"/>
    <col min="15845" max="15845" width="14.28515625" style="967" customWidth="1"/>
    <col min="15846" max="15848" width="15.5703125" style="967" customWidth="1"/>
    <col min="15849" max="15872" width="14.28515625" style="967"/>
    <col min="15873" max="15873" width="61.7109375" style="967" customWidth="1"/>
    <col min="15874" max="15952" width="14.42578125" style="967" customWidth="1"/>
    <col min="15953" max="16019" width="15.7109375" style="967" customWidth="1"/>
    <col min="16020" max="16031" width="17.28515625" style="967" customWidth="1"/>
    <col min="16032" max="16032" width="17.28515625" style="967" bestFit="1" customWidth="1"/>
    <col min="16033" max="16033" width="16" style="967" bestFit="1" customWidth="1"/>
    <col min="16034" max="16087" width="9.140625" style="967" customWidth="1"/>
    <col min="16088" max="16088" width="54.28515625" style="967" customWidth="1"/>
    <col min="16089" max="16099" width="14.28515625" style="967" customWidth="1"/>
    <col min="16100" max="16100" width="15.5703125" style="967" customWidth="1"/>
    <col min="16101" max="16101" width="14.28515625" style="967" customWidth="1"/>
    <col min="16102" max="16104" width="15.5703125" style="967" customWidth="1"/>
    <col min="16105" max="16128" width="14.28515625" style="967"/>
    <col min="16129" max="16129" width="61.7109375" style="967" customWidth="1"/>
    <col min="16130" max="16208" width="14.42578125" style="967" customWidth="1"/>
    <col min="16209" max="16275" width="15.7109375" style="967" customWidth="1"/>
    <col min="16276" max="16287" width="17.28515625" style="967" customWidth="1"/>
    <col min="16288" max="16288" width="17.28515625" style="967" bestFit="1" customWidth="1"/>
    <col min="16289" max="16289" width="16" style="967" bestFit="1" customWidth="1"/>
    <col min="16290" max="16343" width="9.140625" style="967" customWidth="1"/>
    <col min="16344" max="16344" width="54.28515625" style="967" customWidth="1"/>
    <col min="16345" max="16355" width="14.28515625" style="967" customWidth="1"/>
    <col min="16356" max="16356" width="15.5703125" style="967" customWidth="1"/>
    <col min="16357" max="16357" width="14.28515625" style="967" customWidth="1"/>
    <col min="16358" max="16360" width="15.5703125" style="967" customWidth="1"/>
    <col min="16361" max="16384" width="14.28515625" style="967"/>
  </cols>
  <sheetData>
    <row r="1" spans="1:161" ht="25.5">
      <c r="A1" s="883" t="s">
        <v>313</v>
      </c>
    </row>
    <row r="2" spans="1:161" ht="40.5" customHeight="1" thickBot="1">
      <c r="A2" s="1035" t="s">
        <v>737</v>
      </c>
      <c r="B2" s="990"/>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0"/>
      <c r="AJ2" s="990"/>
      <c r="AK2" s="990"/>
      <c r="AL2" s="990"/>
      <c r="AM2" s="990"/>
      <c r="AN2" s="990"/>
      <c r="AO2" s="990"/>
      <c r="AP2" s="990"/>
      <c r="AQ2" s="990"/>
      <c r="AR2" s="990"/>
      <c r="AS2" s="990"/>
      <c r="AT2" s="990"/>
      <c r="AU2" s="990"/>
      <c r="AV2" s="990"/>
      <c r="AW2" s="990"/>
      <c r="AX2" s="990"/>
      <c r="AY2" s="990"/>
      <c r="AZ2" s="990"/>
      <c r="BA2" s="990"/>
      <c r="BB2" s="990"/>
      <c r="BC2" s="990"/>
      <c r="BD2" s="990"/>
      <c r="BE2" s="990"/>
      <c r="BF2" s="990"/>
      <c r="BG2" s="990"/>
      <c r="BH2" s="990"/>
      <c r="BI2" s="990"/>
      <c r="BJ2" s="990"/>
      <c r="BK2" s="990"/>
      <c r="BL2" s="990"/>
      <c r="BM2" s="990"/>
      <c r="BN2" s="990"/>
      <c r="BO2" s="990"/>
      <c r="BP2" s="990"/>
      <c r="BQ2" s="990"/>
      <c r="BR2" s="990"/>
      <c r="BS2" s="990"/>
      <c r="BT2" s="990"/>
      <c r="BU2" s="990"/>
      <c r="BV2" s="990"/>
      <c r="BW2" s="990"/>
      <c r="BX2" s="990"/>
      <c r="BY2" s="990"/>
      <c r="BZ2" s="990"/>
      <c r="CA2" s="990"/>
      <c r="CB2" s="990"/>
      <c r="CC2" s="990"/>
      <c r="CD2" s="990"/>
      <c r="CE2" s="990"/>
      <c r="CF2" s="990"/>
      <c r="CG2" s="990"/>
      <c r="CH2" s="990"/>
      <c r="CI2" s="990"/>
      <c r="CJ2" s="990"/>
      <c r="CK2" s="990"/>
      <c r="CL2" s="990"/>
      <c r="CM2" s="990"/>
      <c r="CN2" s="990"/>
      <c r="CO2" s="990"/>
      <c r="CP2" s="990"/>
      <c r="CQ2" s="990"/>
      <c r="CR2" s="990"/>
      <c r="CS2" s="990"/>
      <c r="CT2" s="990"/>
      <c r="CU2" s="990"/>
      <c r="CV2" s="990"/>
      <c r="CW2" s="990"/>
      <c r="CX2" s="990"/>
      <c r="CY2" s="990"/>
      <c r="CZ2" s="990"/>
      <c r="DA2" s="990"/>
      <c r="DB2" s="990"/>
      <c r="DC2" s="990"/>
      <c r="DD2" s="990"/>
      <c r="DE2" s="990"/>
      <c r="DF2" s="990"/>
      <c r="DG2" s="990"/>
      <c r="DH2" s="990"/>
      <c r="DI2" s="990"/>
      <c r="DJ2" s="990"/>
      <c r="DK2" s="990"/>
      <c r="DL2" s="990"/>
      <c r="DM2" s="990"/>
      <c r="DN2" s="990"/>
      <c r="DO2" s="990"/>
      <c r="DP2" s="990"/>
      <c r="DQ2" s="990"/>
      <c r="DR2" s="990"/>
      <c r="DS2" s="990"/>
      <c r="DT2" s="990"/>
      <c r="DU2" s="990"/>
      <c r="DV2" s="990"/>
      <c r="DW2" s="990"/>
      <c r="DX2" s="990"/>
      <c r="DY2" s="990"/>
      <c r="DZ2" s="990"/>
      <c r="EA2" s="990"/>
      <c r="EB2" s="990"/>
      <c r="EC2" s="990"/>
      <c r="ED2" s="990"/>
      <c r="EE2" s="990"/>
      <c r="EF2" s="990"/>
      <c r="EG2" s="990"/>
      <c r="EH2" s="990"/>
      <c r="EI2" s="990"/>
      <c r="EJ2" s="990"/>
      <c r="EK2" s="990"/>
      <c r="EL2" s="990"/>
      <c r="EM2" s="990"/>
      <c r="EN2" s="990"/>
      <c r="EO2" s="990"/>
      <c r="EP2" s="990"/>
      <c r="EQ2" s="990"/>
      <c r="ER2" s="990"/>
      <c r="ES2" s="990"/>
      <c r="ET2" s="990"/>
      <c r="EU2" s="990"/>
      <c r="EV2" s="990"/>
      <c r="EW2" s="990"/>
      <c r="EX2" s="990"/>
      <c r="EY2" s="990"/>
      <c r="EZ2" s="990"/>
      <c r="FA2" s="990"/>
      <c r="FB2" s="990"/>
      <c r="FC2" s="990"/>
      <c r="FD2" s="990"/>
    </row>
    <row r="3" spans="1:161" s="974" customFormat="1" ht="16.5" customHeight="1" thickBot="1">
      <c r="A3" s="1061"/>
      <c r="B3" s="1038">
        <v>37226</v>
      </c>
      <c r="C3" s="1038">
        <v>37257</v>
      </c>
      <c r="D3" s="1038">
        <v>37288</v>
      </c>
      <c r="E3" s="1038">
        <v>37316</v>
      </c>
      <c r="F3" s="1038">
        <v>37347</v>
      </c>
      <c r="G3" s="1038">
        <v>37377</v>
      </c>
      <c r="H3" s="1038">
        <v>37408</v>
      </c>
      <c r="I3" s="1038">
        <v>37439</v>
      </c>
      <c r="J3" s="1038">
        <v>37470</v>
      </c>
      <c r="K3" s="1038">
        <v>37501</v>
      </c>
      <c r="L3" s="1038">
        <v>37531</v>
      </c>
      <c r="M3" s="1038">
        <v>37562</v>
      </c>
      <c r="N3" s="1038">
        <v>37592</v>
      </c>
      <c r="O3" s="1038">
        <v>37623</v>
      </c>
      <c r="P3" s="1038">
        <v>37654</v>
      </c>
      <c r="Q3" s="1038">
        <v>37682</v>
      </c>
      <c r="R3" s="1038">
        <v>37713</v>
      </c>
      <c r="S3" s="1038">
        <v>37743</v>
      </c>
      <c r="T3" s="1038">
        <v>37774</v>
      </c>
      <c r="U3" s="1038">
        <v>37804</v>
      </c>
      <c r="V3" s="1038">
        <v>37835</v>
      </c>
      <c r="W3" s="1038">
        <v>37866</v>
      </c>
      <c r="X3" s="1038">
        <v>37896</v>
      </c>
      <c r="Y3" s="1038">
        <v>37927</v>
      </c>
      <c r="Z3" s="1038">
        <v>37957</v>
      </c>
      <c r="AA3" s="1038">
        <v>37988</v>
      </c>
      <c r="AB3" s="1038">
        <v>38019</v>
      </c>
      <c r="AC3" s="1038">
        <v>38048</v>
      </c>
      <c r="AD3" s="1038">
        <v>38079</v>
      </c>
      <c r="AE3" s="1038">
        <v>38109</v>
      </c>
      <c r="AF3" s="1038">
        <v>38140</v>
      </c>
      <c r="AG3" s="1038">
        <v>38170</v>
      </c>
      <c r="AH3" s="1038">
        <v>38201</v>
      </c>
      <c r="AI3" s="1038">
        <v>38232</v>
      </c>
      <c r="AJ3" s="1038">
        <v>38262</v>
      </c>
      <c r="AK3" s="1038">
        <v>38293</v>
      </c>
      <c r="AL3" s="1038">
        <v>38323</v>
      </c>
      <c r="AM3" s="1038">
        <v>38354</v>
      </c>
      <c r="AN3" s="1038">
        <v>38385</v>
      </c>
      <c r="AO3" s="1038">
        <v>38413</v>
      </c>
      <c r="AP3" s="1038">
        <v>38444</v>
      </c>
      <c r="AQ3" s="1038">
        <v>38474</v>
      </c>
      <c r="AR3" s="1038">
        <v>38505</v>
      </c>
      <c r="AS3" s="1038">
        <v>38535</v>
      </c>
      <c r="AT3" s="1038">
        <v>38566</v>
      </c>
      <c r="AU3" s="1038">
        <v>38597</v>
      </c>
      <c r="AV3" s="1038">
        <v>38627</v>
      </c>
      <c r="AW3" s="1038">
        <v>38658</v>
      </c>
      <c r="AX3" s="1038">
        <v>38688</v>
      </c>
      <c r="AY3" s="1038">
        <v>38723</v>
      </c>
      <c r="AZ3" s="1038">
        <v>38754</v>
      </c>
      <c r="BA3" s="1038">
        <v>38782</v>
      </c>
      <c r="BB3" s="1038">
        <v>38813</v>
      </c>
      <c r="BC3" s="1038">
        <v>38843</v>
      </c>
      <c r="BD3" s="1038">
        <v>38874</v>
      </c>
      <c r="BE3" s="1038">
        <v>38904</v>
      </c>
      <c r="BF3" s="1038">
        <v>38935</v>
      </c>
      <c r="BG3" s="1038">
        <v>38966</v>
      </c>
      <c r="BH3" s="1038">
        <v>38997</v>
      </c>
      <c r="BI3" s="1038">
        <v>39028</v>
      </c>
      <c r="BJ3" s="1038">
        <v>39059</v>
      </c>
      <c r="BK3" s="1038">
        <v>39090</v>
      </c>
      <c r="BL3" s="1038">
        <v>39121</v>
      </c>
      <c r="BM3" s="1038">
        <v>39149</v>
      </c>
      <c r="BN3" s="1038">
        <v>39180</v>
      </c>
      <c r="BO3" s="1038">
        <v>39210</v>
      </c>
      <c r="BP3" s="1038">
        <v>39241</v>
      </c>
      <c r="BQ3" s="1038">
        <v>39271</v>
      </c>
      <c r="BR3" s="1038">
        <v>39304</v>
      </c>
      <c r="BS3" s="1038">
        <v>39336</v>
      </c>
      <c r="BT3" s="1038">
        <v>39368</v>
      </c>
      <c r="BU3" s="1038">
        <v>39400</v>
      </c>
      <c r="BV3" s="1038">
        <v>39432</v>
      </c>
      <c r="BW3" s="972">
        <v>39464</v>
      </c>
      <c r="BX3" s="972">
        <v>39496</v>
      </c>
      <c r="BY3" s="972">
        <v>39525</v>
      </c>
      <c r="BZ3" s="972">
        <v>39556</v>
      </c>
      <c r="CA3" s="972">
        <v>39586</v>
      </c>
      <c r="CB3" s="972">
        <v>39617</v>
      </c>
      <c r="CC3" s="972">
        <v>39647</v>
      </c>
      <c r="CD3" s="972">
        <v>39678</v>
      </c>
      <c r="CE3" s="972">
        <v>39709</v>
      </c>
      <c r="CF3" s="972">
        <v>39739</v>
      </c>
      <c r="CG3" s="972">
        <v>39770</v>
      </c>
      <c r="CH3" s="972">
        <v>39800</v>
      </c>
      <c r="CI3" s="972">
        <v>39831</v>
      </c>
      <c r="CJ3" s="972">
        <v>39862</v>
      </c>
      <c r="CK3" s="972">
        <v>39890</v>
      </c>
      <c r="CL3" s="972">
        <v>39921</v>
      </c>
      <c r="CM3" s="972">
        <v>39951</v>
      </c>
      <c r="CN3" s="972">
        <v>39982</v>
      </c>
      <c r="CO3" s="972">
        <v>40012</v>
      </c>
      <c r="CP3" s="972">
        <v>40043</v>
      </c>
      <c r="CQ3" s="972">
        <v>40074</v>
      </c>
      <c r="CR3" s="972">
        <v>40104</v>
      </c>
      <c r="CS3" s="972">
        <v>40135</v>
      </c>
      <c r="CT3" s="972">
        <v>40165</v>
      </c>
      <c r="CU3" s="972">
        <v>40196</v>
      </c>
      <c r="CV3" s="972">
        <v>40227</v>
      </c>
      <c r="CW3" s="972">
        <v>40255</v>
      </c>
      <c r="CX3" s="972">
        <v>40286</v>
      </c>
      <c r="CY3" s="972">
        <v>40316</v>
      </c>
      <c r="CZ3" s="972">
        <v>40347</v>
      </c>
      <c r="DA3" s="972">
        <v>40377</v>
      </c>
      <c r="DB3" s="972">
        <v>40408</v>
      </c>
      <c r="DC3" s="972">
        <v>40439</v>
      </c>
      <c r="DD3" s="972">
        <v>40469</v>
      </c>
      <c r="DE3" s="972">
        <v>40500</v>
      </c>
      <c r="DF3" s="972">
        <v>40530</v>
      </c>
      <c r="DG3" s="972">
        <v>40561</v>
      </c>
      <c r="DH3" s="972">
        <v>40592</v>
      </c>
      <c r="DI3" s="972">
        <v>40620</v>
      </c>
      <c r="DJ3" s="972">
        <v>40651</v>
      </c>
      <c r="DK3" s="972">
        <v>40681</v>
      </c>
      <c r="DL3" s="972">
        <v>40712</v>
      </c>
      <c r="DM3" s="972">
        <v>40742</v>
      </c>
      <c r="DN3" s="972">
        <v>40773</v>
      </c>
      <c r="DO3" s="972">
        <v>40804</v>
      </c>
      <c r="DP3" s="972">
        <v>40834</v>
      </c>
      <c r="DQ3" s="972">
        <v>40865</v>
      </c>
      <c r="DR3" s="972">
        <v>40895</v>
      </c>
      <c r="DS3" s="972">
        <v>40926</v>
      </c>
      <c r="DT3" s="972">
        <v>40957</v>
      </c>
      <c r="DU3" s="972">
        <v>40986</v>
      </c>
      <c r="DV3" s="972">
        <v>41017</v>
      </c>
      <c r="DW3" s="972">
        <v>41047</v>
      </c>
      <c r="DX3" s="972">
        <v>41078</v>
      </c>
      <c r="DY3" s="972">
        <v>41108</v>
      </c>
      <c r="DZ3" s="972">
        <v>41139</v>
      </c>
      <c r="EA3" s="972">
        <v>41170</v>
      </c>
      <c r="EB3" s="972">
        <v>41200</v>
      </c>
      <c r="EC3" s="972">
        <v>41231</v>
      </c>
      <c r="ED3" s="972">
        <v>41261</v>
      </c>
      <c r="EE3" s="972">
        <v>41292</v>
      </c>
      <c r="EF3" s="972">
        <v>41323</v>
      </c>
      <c r="EG3" s="972">
        <v>41351</v>
      </c>
      <c r="EH3" s="972">
        <v>41382</v>
      </c>
      <c r="EI3" s="972">
        <v>41412</v>
      </c>
      <c r="EJ3" s="972">
        <v>41443</v>
      </c>
      <c r="EK3" s="972">
        <v>41473</v>
      </c>
      <c r="EL3" s="972">
        <v>41504</v>
      </c>
      <c r="EM3" s="972">
        <v>41535</v>
      </c>
      <c r="EN3" s="972">
        <v>41565</v>
      </c>
      <c r="EO3" s="972">
        <v>41596</v>
      </c>
      <c r="EP3" s="972">
        <v>41626</v>
      </c>
      <c r="EQ3" s="972">
        <v>41640</v>
      </c>
      <c r="ER3" s="972">
        <v>41671</v>
      </c>
      <c r="ES3" s="972">
        <v>41699</v>
      </c>
      <c r="ET3" s="972">
        <v>41730</v>
      </c>
      <c r="EU3" s="972">
        <v>41760</v>
      </c>
      <c r="EV3" s="972">
        <v>41791</v>
      </c>
      <c r="EW3" s="972">
        <v>41821</v>
      </c>
      <c r="EX3" s="972">
        <v>41852</v>
      </c>
      <c r="EY3" s="972">
        <v>41883</v>
      </c>
      <c r="EZ3" s="972">
        <v>41913</v>
      </c>
      <c r="FA3" s="972">
        <v>41944</v>
      </c>
      <c r="FB3" s="972">
        <v>41974</v>
      </c>
      <c r="FC3" s="972">
        <v>42005</v>
      </c>
      <c r="FD3" s="973" t="s">
        <v>608</v>
      </c>
    </row>
    <row r="4" spans="1:161" ht="15.75" customHeight="1">
      <c r="A4" s="1039" t="s">
        <v>738</v>
      </c>
      <c r="B4" s="976">
        <v>545880.96725607</v>
      </c>
      <c r="C4" s="976">
        <v>632566.60000000009</v>
      </c>
      <c r="D4" s="976">
        <v>759354.20000000007</v>
      </c>
      <c r="E4" s="976">
        <v>629452</v>
      </c>
      <c r="F4" s="976">
        <v>622799.6</v>
      </c>
      <c r="G4" s="976">
        <v>584395.69999999995</v>
      </c>
      <c r="H4" s="976">
        <v>596144</v>
      </c>
      <c r="I4" s="976">
        <v>603472.19999999995</v>
      </c>
      <c r="J4" s="976">
        <v>575922.5</v>
      </c>
      <c r="K4" s="976">
        <v>628718.80000000005</v>
      </c>
      <c r="L4" s="976">
        <v>557039.89999999991</v>
      </c>
      <c r="M4" s="976">
        <v>567735.19999999995</v>
      </c>
      <c r="N4" s="976">
        <v>591435</v>
      </c>
      <c r="O4" s="976">
        <v>597206</v>
      </c>
      <c r="P4" s="976">
        <v>583472.80000000005</v>
      </c>
      <c r="Q4" s="976">
        <v>610817</v>
      </c>
      <c r="R4" s="976">
        <v>677600.8</v>
      </c>
      <c r="S4" s="976">
        <v>702342.3</v>
      </c>
      <c r="T4" s="976">
        <v>653889.89999999991</v>
      </c>
      <c r="U4" s="976">
        <v>634544.5</v>
      </c>
      <c r="V4" s="976">
        <v>623262</v>
      </c>
      <c r="W4" s="976">
        <v>642126.30000000005</v>
      </c>
      <c r="X4" s="976">
        <v>671053.9</v>
      </c>
      <c r="Y4" s="976">
        <v>670601.5</v>
      </c>
      <c r="Z4" s="976">
        <v>688652.52727272734</v>
      </c>
      <c r="AA4" s="976">
        <v>663224.69999999995</v>
      </c>
      <c r="AB4" s="976">
        <v>631826.80000000005</v>
      </c>
      <c r="AC4" s="976">
        <v>634976.19999999995</v>
      </c>
      <c r="AD4" s="976">
        <v>657222.59999999986</v>
      </c>
      <c r="AE4" s="976">
        <v>633283.69999999995</v>
      </c>
      <c r="AF4" s="976">
        <v>654479.9</v>
      </c>
      <c r="AG4" s="976">
        <v>652167.9</v>
      </c>
      <c r="AH4" s="976">
        <v>657191</v>
      </c>
      <c r="AI4" s="976">
        <v>650470.5</v>
      </c>
      <c r="AJ4" s="976">
        <v>645348.5</v>
      </c>
      <c r="AK4" s="976">
        <v>687314.5</v>
      </c>
      <c r="AL4" s="976">
        <v>732310.30300291744</v>
      </c>
      <c r="AM4" s="976">
        <v>708983.8</v>
      </c>
      <c r="AN4" s="976">
        <v>717554.3</v>
      </c>
      <c r="AO4" s="976">
        <v>736660.5</v>
      </c>
      <c r="AP4" s="976">
        <v>716905.4</v>
      </c>
      <c r="AQ4" s="976">
        <v>721060.5</v>
      </c>
      <c r="AR4" s="976">
        <v>747928.8</v>
      </c>
      <c r="AS4" s="976">
        <v>800375</v>
      </c>
      <c r="AT4" s="976">
        <v>821745.7</v>
      </c>
      <c r="AU4" s="976">
        <v>808588</v>
      </c>
      <c r="AV4" s="976">
        <v>668897.48699999996</v>
      </c>
      <c r="AW4" s="976">
        <v>701472.5</v>
      </c>
      <c r="AX4" s="976">
        <v>762788</v>
      </c>
      <c r="AY4" s="976">
        <v>705528.255</v>
      </c>
      <c r="AZ4" s="976">
        <v>720608.38950000005</v>
      </c>
      <c r="BA4" s="976">
        <v>728888.7</v>
      </c>
      <c r="BB4" s="976">
        <v>805514</v>
      </c>
      <c r="BC4" s="976">
        <v>852357.60000000009</v>
      </c>
      <c r="BD4" s="976">
        <v>797640.4</v>
      </c>
      <c r="BE4" s="976">
        <v>796129.89999999991</v>
      </c>
      <c r="BF4" s="976">
        <v>838151</v>
      </c>
      <c r="BG4" s="976">
        <v>805733.3</v>
      </c>
      <c r="BH4" s="976">
        <v>771464.21924877004</v>
      </c>
      <c r="BI4" s="976">
        <v>804504.42564673</v>
      </c>
      <c r="BJ4" s="976">
        <v>974903.92093250004</v>
      </c>
      <c r="BK4" s="976">
        <v>827891.5343667299</v>
      </c>
      <c r="BL4" s="976">
        <v>801370.80366924999</v>
      </c>
      <c r="BM4" s="976">
        <v>841250.70263145003</v>
      </c>
      <c r="BN4" s="976">
        <v>896020.09701093996</v>
      </c>
      <c r="BO4" s="976">
        <v>1031500.7070549801</v>
      </c>
      <c r="BP4" s="976">
        <v>858301.16803057003</v>
      </c>
      <c r="BQ4" s="976">
        <v>935374.78470548987</v>
      </c>
      <c r="BR4" s="976">
        <v>942180.61735133012</v>
      </c>
      <c r="BS4" s="976">
        <v>967276.91673368006</v>
      </c>
      <c r="BT4" s="976">
        <v>940779.37117545004</v>
      </c>
      <c r="BU4" s="976">
        <v>1091068.71606455</v>
      </c>
      <c r="BV4" s="976">
        <v>1195271.9362516801</v>
      </c>
      <c r="BW4" s="976">
        <v>1050304.69373225</v>
      </c>
      <c r="BX4" s="976">
        <v>1065912.7258697499</v>
      </c>
      <c r="BY4" s="976">
        <v>1200043.0151335001</v>
      </c>
      <c r="BZ4" s="976">
        <v>1158839.2465442501</v>
      </c>
      <c r="CA4" s="976">
        <v>1242324.8661639099</v>
      </c>
      <c r="CB4" s="976">
        <v>1517769.4497536002</v>
      </c>
      <c r="CC4" s="976">
        <v>1279228.7248450001</v>
      </c>
      <c r="CD4" s="976">
        <v>1273816.45853821</v>
      </c>
      <c r="CE4" s="976">
        <v>1247209.4732134799</v>
      </c>
      <c r="CF4" s="976">
        <v>1251929.91304416</v>
      </c>
      <c r="CG4" s="976">
        <v>1284518.4581265</v>
      </c>
      <c r="CH4" s="976">
        <v>1549093.0314107798</v>
      </c>
      <c r="CI4" s="976">
        <v>1486824.3367131199</v>
      </c>
      <c r="CJ4" s="976">
        <v>1355386.3055130399</v>
      </c>
      <c r="CK4" s="976">
        <v>1384040.3923980002</v>
      </c>
      <c r="CL4" s="976">
        <v>1506021.09772302</v>
      </c>
      <c r="CM4" s="976">
        <v>1381358.41198684</v>
      </c>
      <c r="CN4" s="976">
        <v>1291493.19797949</v>
      </c>
      <c r="CO4" s="976">
        <v>1210805.4529590402</v>
      </c>
      <c r="CP4" s="976">
        <v>1239508.0364492801</v>
      </c>
      <c r="CQ4" s="976">
        <v>1261973.5991567299</v>
      </c>
      <c r="CR4" s="976">
        <v>1794947.1333445401</v>
      </c>
      <c r="CS4" s="976">
        <v>1383510.4393798602</v>
      </c>
      <c r="CT4" s="976">
        <v>1653859.97968968</v>
      </c>
      <c r="CU4" s="976">
        <v>1647806.0361649699</v>
      </c>
      <c r="CV4" s="976">
        <v>1738741.3996263999</v>
      </c>
      <c r="CW4" s="976">
        <v>1810889.9921094198</v>
      </c>
      <c r="CX4" s="976">
        <v>1516546.6094243098</v>
      </c>
      <c r="CY4" s="976">
        <v>1534788.53210577</v>
      </c>
      <c r="CZ4" s="976">
        <v>1535112.3485388597</v>
      </c>
      <c r="DA4" s="976">
        <v>1658882.1587550002</v>
      </c>
      <c r="DB4" s="976">
        <v>1752945.7550105501</v>
      </c>
      <c r="DC4" s="976">
        <v>1344324.6143656103</v>
      </c>
      <c r="DD4" s="976">
        <v>1438353.2971892199</v>
      </c>
      <c r="DE4" s="976">
        <v>1450823.4692341601</v>
      </c>
      <c r="DF4" s="976">
        <v>1845714.5165741201</v>
      </c>
      <c r="DG4" s="976">
        <v>1694893.6414021701</v>
      </c>
      <c r="DH4" s="976">
        <v>1820891.3456492699</v>
      </c>
      <c r="DI4" s="976">
        <v>1705916.4410128002</v>
      </c>
      <c r="DJ4" s="976">
        <v>1696236.5981417103</v>
      </c>
      <c r="DK4" s="976">
        <v>1750908.7667066602</v>
      </c>
      <c r="DL4" s="976">
        <v>2065056.3384857802</v>
      </c>
      <c r="DM4" s="976">
        <v>2169931.5820863</v>
      </c>
      <c r="DN4" s="976">
        <v>1842515.1082632402</v>
      </c>
      <c r="DO4" s="976">
        <v>1908239.3708149199</v>
      </c>
      <c r="DP4" s="976">
        <v>2365592.7626078501</v>
      </c>
      <c r="DQ4" s="976">
        <v>2342193.1394723896</v>
      </c>
      <c r="DR4" s="976">
        <v>2784065.4296564898</v>
      </c>
      <c r="DS4" s="976">
        <v>2689361.7387108197</v>
      </c>
      <c r="DT4" s="976">
        <v>2759956.2751980098</v>
      </c>
      <c r="DU4" s="976">
        <v>2527604.3137290501</v>
      </c>
      <c r="DV4" s="976">
        <v>2589534.3459842503</v>
      </c>
      <c r="DW4" s="976">
        <v>2506691.8394464999</v>
      </c>
      <c r="DX4" s="976">
        <v>2511975.2938967096</v>
      </c>
      <c r="DY4" s="976">
        <v>2954633.6567198504</v>
      </c>
      <c r="DZ4" s="976">
        <v>3070377.6604913799</v>
      </c>
      <c r="EA4" s="976">
        <v>3117810.5788394697</v>
      </c>
      <c r="EB4" s="976">
        <v>3041155.6615460897</v>
      </c>
      <c r="EC4" s="976">
        <v>2980135.4429822201</v>
      </c>
      <c r="ED4" s="976">
        <v>3704483.5524255</v>
      </c>
      <c r="EE4" s="976">
        <v>3401482.9075716496</v>
      </c>
      <c r="EF4" s="976">
        <v>3763368.4292432498</v>
      </c>
      <c r="EG4" s="976">
        <v>3911466.1965977093</v>
      </c>
      <c r="EH4" s="976">
        <v>3435630.9870154397</v>
      </c>
      <c r="EI4" s="976">
        <v>3432056.7594413599</v>
      </c>
      <c r="EJ4" s="976">
        <v>3236152.8615826201</v>
      </c>
      <c r="EK4" s="976">
        <v>3873945.4434300801</v>
      </c>
      <c r="EL4" s="976">
        <v>4227605.6220955793</v>
      </c>
      <c r="EM4" s="976">
        <v>4649991.7640559301</v>
      </c>
      <c r="EN4" s="976">
        <v>4511510.8333557304</v>
      </c>
      <c r="EO4" s="976">
        <v>4463085.4804919204</v>
      </c>
      <c r="EP4" s="976">
        <v>5090244.7628477002</v>
      </c>
      <c r="EQ4" s="976">
        <v>4921167.9376801495</v>
      </c>
      <c r="ER4" s="976">
        <v>4732370.9160526292</v>
      </c>
      <c r="ES4" s="976">
        <v>4665783.4505371209</v>
      </c>
      <c r="ET4" s="976">
        <v>5342756.6290191198</v>
      </c>
      <c r="EU4" s="976">
        <v>5123110.2834243812</v>
      </c>
      <c r="EV4" s="976">
        <v>4786356.0202353504</v>
      </c>
      <c r="EW4" s="976">
        <v>4833288.1989182299</v>
      </c>
      <c r="EX4" s="976">
        <v>4791799.1506369002</v>
      </c>
      <c r="EY4" s="976">
        <v>4943049.2781730499</v>
      </c>
      <c r="EZ4" s="976">
        <v>5144971.5120316092</v>
      </c>
      <c r="FA4" s="976">
        <v>5130223.3022382297</v>
      </c>
      <c r="FB4" s="976">
        <v>5930945.9599828999</v>
      </c>
      <c r="FC4" s="976">
        <v>5443529.29498161</v>
      </c>
      <c r="FD4" s="976">
        <v>5675431.7864496103</v>
      </c>
      <c r="FE4" s="1040"/>
    </row>
    <row r="5" spans="1:161" ht="15.75" customHeight="1">
      <c r="A5" s="1039" t="s">
        <v>739</v>
      </c>
      <c r="B5" s="976">
        <v>403505.97526232002</v>
      </c>
      <c r="C5" s="976">
        <v>382148.2</v>
      </c>
      <c r="D5" s="976">
        <v>377453.10000000003</v>
      </c>
      <c r="E5" s="976">
        <v>371129.59999999998</v>
      </c>
      <c r="F5" s="976">
        <v>377085.7</v>
      </c>
      <c r="G5" s="976">
        <v>363246</v>
      </c>
      <c r="H5" s="976">
        <v>354374.6</v>
      </c>
      <c r="I5" s="976">
        <v>355100.5</v>
      </c>
      <c r="J5" s="976">
        <v>356527.30000000005</v>
      </c>
      <c r="K5" s="976">
        <v>371962.1</v>
      </c>
      <c r="L5" s="976">
        <v>385066.89999999997</v>
      </c>
      <c r="M5" s="976">
        <v>409275.8</v>
      </c>
      <c r="N5" s="976">
        <v>463153</v>
      </c>
      <c r="O5" s="976">
        <v>441311</v>
      </c>
      <c r="P5" s="976">
        <v>434747</v>
      </c>
      <c r="Q5" s="976">
        <v>435138.60000000003</v>
      </c>
      <c r="R5" s="976">
        <v>472750.3</v>
      </c>
      <c r="S5" s="976">
        <v>449923.2</v>
      </c>
      <c r="T5" s="976">
        <v>445156.19999999995</v>
      </c>
      <c r="U5" s="976">
        <v>438432.5</v>
      </c>
      <c r="V5" s="976">
        <v>439678.3</v>
      </c>
      <c r="W5" s="976">
        <v>434581.9</v>
      </c>
      <c r="X5" s="976">
        <v>440692.9</v>
      </c>
      <c r="Y5" s="976">
        <v>451111.1</v>
      </c>
      <c r="Z5" s="976">
        <v>502254.5</v>
      </c>
      <c r="AA5" s="976">
        <v>480175</v>
      </c>
      <c r="AB5" s="976">
        <v>465705.9</v>
      </c>
      <c r="AC5" s="976">
        <v>466494.4</v>
      </c>
      <c r="AD5" s="976">
        <v>461326.19999999995</v>
      </c>
      <c r="AE5" s="976">
        <v>454376.1</v>
      </c>
      <c r="AF5" s="976">
        <v>456306.8</v>
      </c>
      <c r="AG5" s="976">
        <v>457159.4</v>
      </c>
      <c r="AH5" s="976">
        <v>459707.39999999997</v>
      </c>
      <c r="AI5" s="976">
        <v>457977.8</v>
      </c>
      <c r="AJ5" s="976">
        <v>459390.60000000003</v>
      </c>
      <c r="AK5" s="976">
        <v>493522.5</v>
      </c>
      <c r="AL5" s="976">
        <v>545803</v>
      </c>
      <c r="AM5" s="976">
        <v>522328</v>
      </c>
      <c r="AN5" s="976">
        <v>502510.5</v>
      </c>
      <c r="AO5" s="976">
        <v>512839.3</v>
      </c>
      <c r="AP5" s="976">
        <v>505064</v>
      </c>
      <c r="AQ5" s="976">
        <v>495631.2</v>
      </c>
      <c r="AR5" s="976">
        <v>494944.3</v>
      </c>
      <c r="AS5" s="976">
        <v>501726.9</v>
      </c>
      <c r="AT5" s="976">
        <v>507967.5</v>
      </c>
      <c r="AU5" s="976">
        <v>513373.4</v>
      </c>
      <c r="AV5" s="976">
        <v>520458.2</v>
      </c>
      <c r="AW5" s="976">
        <v>547297.19999999995</v>
      </c>
      <c r="AX5" s="976">
        <v>642388.19999999995</v>
      </c>
      <c r="AY5" s="976">
        <v>572747.4</v>
      </c>
      <c r="AZ5" s="976">
        <v>561626.4</v>
      </c>
      <c r="BA5" s="976">
        <v>563713</v>
      </c>
      <c r="BB5" s="976">
        <v>610130.30000000005</v>
      </c>
      <c r="BC5" s="976">
        <v>611224.30000000005</v>
      </c>
      <c r="BD5" s="976">
        <v>602829</v>
      </c>
      <c r="BE5" s="976">
        <v>606859.5</v>
      </c>
      <c r="BF5" s="976">
        <v>609346.6</v>
      </c>
      <c r="BG5" s="976">
        <v>615140.9</v>
      </c>
      <c r="BH5" s="976">
        <v>629511.16924876999</v>
      </c>
      <c r="BI5" s="976">
        <v>669521.00564673007</v>
      </c>
      <c r="BJ5" s="976">
        <v>779254.16443488002</v>
      </c>
      <c r="BK5" s="976">
        <v>705163.81299999997</v>
      </c>
      <c r="BL5" s="976">
        <v>704584.79200000002</v>
      </c>
      <c r="BM5" s="976">
        <v>727411.21894550999</v>
      </c>
      <c r="BN5" s="976">
        <v>766011.71699999995</v>
      </c>
      <c r="BO5" s="976">
        <v>742810.41500000004</v>
      </c>
      <c r="BP5" s="976">
        <v>714955.56943438004</v>
      </c>
      <c r="BQ5" s="976">
        <v>714343.07809339988</v>
      </c>
      <c r="BR5" s="976">
        <v>717704.48089799006</v>
      </c>
      <c r="BS5" s="976">
        <v>722306.91454222007</v>
      </c>
      <c r="BT5" s="976">
        <v>755643.35358026007</v>
      </c>
      <c r="BU5" s="976">
        <v>790177.08827031008</v>
      </c>
      <c r="BV5" s="976">
        <v>960774.43389801006</v>
      </c>
      <c r="BW5" s="976">
        <v>865935.01059253002</v>
      </c>
      <c r="BX5" s="976">
        <v>866677.59472572</v>
      </c>
      <c r="BY5" s="976">
        <v>891816.88316909014</v>
      </c>
      <c r="BZ5" s="976">
        <v>898903.74548848998</v>
      </c>
      <c r="CA5" s="976">
        <v>916902.15660826</v>
      </c>
      <c r="CB5" s="976">
        <v>918282.87768892001</v>
      </c>
      <c r="CC5" s="976">
        <v>936858.48906296992</v>
      </c>
      <c r="CD5" s="976">
        <v>948262.68069403002</v>
      </c>
      <c r="CE5" s="976">
        <v>976362.31190146995</v>
      </c>
      <c r="CF5" s="976">
        <v>966136.88468838006</v>
      </c>
      <c r="CG5" s="976">
        <v>988182.47942206997</v>
      </c>
      <c r="CH5" s="976">
        <v>1155334.5535552199</v>
      </c>
      <c r="CI5" s="976">
        <v>1064615.0933954699</v>
      </c>
      <c r="CJ5" s="976">
        <v>1024200.5938480699</v>
      </c>
      <c r="CK5" s="976">
        <v>1037766.1481078001</v>
      </c>
      <c r="CL5" s="976">
        <v>1048137.40757808</v>
      </c>
      <c r="CM5" s="976">
        <v>1026915.44583562</v>
      </c>
      <c r="CN5" s="976">
        <v>1006598.85191343</v>
      </c>
      <c r="CO5" s="976">
        <v>1008282.3852069001</v>
      </c>
      <c r="CP5" s="976">
        <v>1019428.16709</v>
      </c>
      <c r="CQ5" s="976">
        <v>1031852.01587227</v>
      </c>
      <c r="CR5" s="976">
        <v>1020135.1442791701</v>
      </c>
      <c r="CS5" s="976">
        <v>1108617.2511468201</v>
      </c>
      <c r="CT5" s="976">
        <v>1181541.92864152</v>
      </c>
      <c r="CU5" s="976">
        <v>1068205.8181163198</v>
      </c>
      <c r="CV5" s="976">
        <v>1049411.1532254899</v>
      </c>
      <c r="CW5" s="976">
        <v>1086457.4054318299</v>
      </c>
      <c r="CX5" s="976">
        <v>1072606.3412716899</v>
      </c>
      <c r="CY5" s="976">
        <v>1056748.37585026</v>
      </c>
      <c r="CZ5" s="976">
        <v>1063633.0007929399</v>
      </c>
      <c r="DA5" s="976">
        <v>1076922.0812182201</v>
      </c>
      <c r="DB5" s="976">
        <v>1094707.8476434001</v>
      </c>
      <c r="DC5" s="976">
        <v>1125394.9243976802</v>
      </c>
      <c r="DD5" s="976">
        <v>1153171.24995551</v>
      </c>
      <c r="DE5" s="976">
        <v>1227639.1046884202</v>
      </c>
      <c r="DF5" s="976">
        <v>1378134.4264730702</v>
      </c>
      <c r="DG5" s="976">
        <v>1340435.0378745701</v>
      </c>
      <c r="DH5" s="976">
        <v>1336807.3852137299</v>
      </c>
      <c r="DI5" s="976">
        <v>1416379.0418751801</v>
      </c>
      <c r="DJ5" s="976">
        <v>1492278.8666195602</v>
      </c>
      <c r="DK5" s="976">
        <v>1401790.4184366302</v>
      </c>
      <c r="DL5" s="976">
        <v>1353982.6063849102</v>
      </c>
      <c r="DM5" s="976">
        <v>1344152.2944118101</v>
      </c>
      <c r="DN5" s="976">
        <v>1380266.4817454403</v>
      </c>
      <c r="DO5" s="976">
        <v>1342358.0275790901</v>
      </c>
      <c r="DP5" s="976">
        <v>1358967.9710165299</v>
      </c>
      <c r="DQ5" s="976">
        <v>1390961.0782612099</v>
      </c>
      <c r="DR5" s="976">
        <v>1566046.4398569099</v>
      </c>
      <c r="DS5" s="976">
        <v>1476068.8316508899</v>
      </c>
      <c r="DT5" s="976">
        <v>1438616.7620924399</v>
      </c>
      <c r="DU5" s="976">
        <v>1432834.61104431</v>
      </c>
      <c r="DV5" s="976">
        <v>1422438.72216843</v>
      </c>
      <c r="DW5" s="976">
        <v>1398955.50247954</v>
      </c>
      <c r="DX5" s="976">
        <v>1363730.70597633</v>
      </c>
      <c r="DY5" s="976">
        <v>1362604.3623065401</v>
      </c>
      <c r="DZ5" s="976">
        <v>1368236.7519117601</v>
      </c>
      <c r="EA5" s="976">
        <v>1348838.3433819099</v>
      </c>
      <c r="EB5" s="976">
        <v>1458211.8918180601</v>
      </c>
      <c r="EC5" s="976">
        <v>1430962.36677756</v>
      </c>
      <c r="ED5" s="976">
        <v>1631717.15700427</v>
      </c>
      <c r="EE5" s="976">
        <v>1457179.9795001398</v>
      </c>
      <c r="EF5" s="976">
        <v>1437459.94521952</v>
      </c>
      <c r="EG5" s="976">
        <v>1508513.3100236398</v>
      </c>
      <c r="EH5" s="976">
        <v>1470133.6431271499</v>
      </c>
      <c r="EI5" s="976">
        <v>1457653.73516063</v>
      </c>
      <c r="EJ5" s="976">
        <v>1425507.7700350001</v>
      </c>
      <c r="EK5" s="976">
        <v>1457282.9255765399</v>
      </c>
      <c r="EL5" s="976">
        <v>1443338.14220824</v>
      </c>
      <c r="EM5" s="976">
        <v>1474048.91588196</v>
      </c>
      <c r="EN5" s="976">
        <v>1549536.2196916998</v>
      </c>
      <c r="EO5" s="976">
        <v>1571034.8009114999</v>
      </c>
      <c r="EP5" s="976">
        <v>1776413.11898752</v>
      </c>
      <c r="EQ5" s="976">
        <v>1588076.2972541898</v>
      </c>
      <c r="ER5" s="976">
        <v>1557627.71257873</v>
      </c>
      <c r="ES5" s="976">
        <v>1573957.6044834401</v>
      </c>
      <c r="ET5" s="976">
        <v>1569240.69685859</v>
      </c>
      <c r="EU5" s="976">
        <v>1517240.24390445</v>
      </c>
      <c r="EV5" s="976">
        <v>1496742.06397082</v>
      </c>
      <c r="EW5" s="976">
        <v>1567795.4244635</v>
      </c>
      <c r="EX5" s="976">
        <v>1501114.6417075801</v>
      </c>
      <c r="EY5" s="976">
        <v>1547922.93090493</v>
      </c>
      <c r="EZ5" s="976">
        <v>1533609.4771323798</v>
      </c>
      <c r="FA5" s="976">
        <v>1577889.3563343701</v>
      </c>
      <c r="FB5" s="976">
        <v>1797978.8705901799</v>
      </c>
      <c r="FC5" s="976">
        <v>1661692.84120784</v>
      </c>
      <c r="FD5" s="976">
        <v>1622701.0564766398</v>
      </c>
      <c r="FE5" s="1040"/>
    </row>
    <row r="6" spans="1:161" ht="15.75" customHeight="1">
      <c r="A6" s="1041" t="s">
        <v>740</v>
      </c>
      <c r="B6" s="978">
        <v>366200.67526232003</v>
      </c>
      <c r="C6" s="978">
        <v>386825.3</v>
      </c>
      <c r="D6" s="978">
        <v>374500.9</v>
      </c>
      <c r="E6" s="978">
        <v>369797.6</v>
      </c>
      <c r="F6" s="978">
        <v>374999.9</v>
      </c>
      <c r="G6" s="978">
        <v>361064.7</v>
      </c>
      <c r="H6" s="978">
        <v>364755.3</v>
      </c>
      <c r="I6" s="978">
        <v>356254.8</v>
      </c>
      <c r="J6" s="978">
        <v>349472.80000000005</v>
      </c>
      <c r="K6" s="978">
        <v>364492.69999999995</v>
      </c>
      <c r="L6" s="978">
        <v>378172.8</v>
      </c>
      <c r="M6" s="978">
        <v>396072.3</v>
      </c>
      <c r="N6" s="978">
        <v>449949.5</v>
      </c>
      <c r="O6" s="978">
        <v>448299.8</v>
      </c>
      <c r="P6" s="978">
        <v>438853.4</v>
      </c>
      <c r="Q6" s="978">
        <v>442127.4</v>
      </c>
      <c r="R6" s="978">
        <v>450627.8</v>
      </c>
      <c r="S6" s="978">
        <v>459016.4</v>
      </c>
      <c r="T6" s="978">
        <v>453937.6</v>
      </c>
      <c r="U6" s="978">
        <v>439679.5</v>
      </c>
      <c r="V6" s="978">
        <v>439808.6</v>
      </c>
      <c r="W6" s="978">
        <v>436085.9</v>
      </c>
      <c r="X6" s="978">
        <v>443169.9</v>
      </c>
      <c r="Y6" s="978">
        <v>451897</v>
      </c>
      <c r="Z6" s="978">
        <v>503032.5</v>
      </c>
      <c r="AA6" s="978">
        <v>479858.3</v>
      </c>
      <c r="AB6" s="978">
        <v>465762.2</v>
      </c>
      <c r="AC6" s="978">
        <v>464813</v>
      </c>
      <c r="AD6" s="978">
        <v>460551.6</v>
      </c>
      <c r="AE6" s="978">
        <v>454133.5</v>
      </c>
      <c r="AF6" s="978">
        <v>455925</v>
      </c>
      <c r="AG6" s="978">
        <v>456108.5</v>
      </c>
      <c r="AH6" s="978">
        <v>459328.6</v>
      </c>
      <c r="AI6" s="978">
        <v>457516.5</v>
      </c>
      <c r="AJ6" s="978">
        <v>459347.9</v>
      </c>
      <c r="AK6" s="978">
        <v>492455.4</v>
      </c>
      <c r="AL6" s="978">
        <v>545803</v>
      </c>
      <c r="AM6" s="978">
        <v>522029.2</v>
      </c>
      <c r="AN6" s="978">
        <v>502510.5</v>
      </c>
      <c r="AO6" s="978">
        <v>512839.3</v>
      </c>
      <c r="AP6" s="978">
        <v>505064</v>
      </c>
      <c r="AQ6" s="978">
        <v>495631.2</v>
      </c>
      <c r="AR6" s="978">
        <v>494944.3</v>
      </c>
      <c r="AS6" s="978">
        <v>501726.9</v>
      </c>
      <c r="AT6" s="978">
        <v>507967.5</v>
      </c>
      <c r="AU6" s="978">
        <v>513373.4</v>
      </c>
      <c r="AV6" s="978">
        <v>520458.2</v>
      </c>
      <c r="AW6" s="978">
        <v>547297.19999999995</v>
      </c>
      <c r="AX6" s="978">
        <v>642388.19999999995</v>
      </c>
      <c r="AY6" s="978">
        <v>572747.4</v>
      </c>
      <c r="AZ6" s="978">
        <v>561626.4</v>
      </c>
      <c r="BA6" s="978">
        <v>563713</v>
      </c>
      <c r="BB6" s="978">
        <v>610130.30000000005</v>
      </c>
      <c r="BC6" s="978">
        <v>611224.30000000005</v>
      </c>
      <c r="BD6" s="978">
        <v>602829</v>
      </c>
      <c r="BE6" s="978">
        <v>606859.5</v>
      </c>
      <c r="BF6" s="978">
        <v>609346.6</v>
      </c>
      <c r="BG6" s="978">
        <v>615140.9</v>
      </c>
      <c r="BH6" s="978">
        <v>629511.16924876999</v>
      </c>
      <c r="BI6" s="978">
        <v>669521.00564673007</v>
      </c>
      <c r="BJ6" s="978">
        <v>779254.16443488002</v>
      </c>
      <c r="BK6" s="978">
        <v>705163.81299999997</v>
      </c>
      <c r="BL6" s="978">
        <v>704584.79200000002</v>
      </c>
      <c r="BM6" s="978">
        <v>727411.21894550999</v>
      </c>
      <c r="BN6" s="978">
        <v>766011.71699999995</v>
      </c>
      <c r="BO6" s="978">
        <v>742810.41500000004</v>
      </c>
      <c r="BP6" s="978">
        <v>714955.56943438004</v>
      </c>
      <c r="BQ6" s="978">
        <v>714343.07809339988</v>
      </c>
      <c r="BR6" s="978">
        <v>717704.48089799006</v>
      </c>
      <c r="BS6" s="978">
        <v>722306.91454222007</v>
      </c>
      <c r="BT6" s="978">
        <v>755643.35358026007</v>
      </c>
      <c r="BU6" s="978">
        <v>790177.08827031008</v>
      </c>
      <c r="BV6" s="978">
        <v>960774.43389801006</v>
      </c>
      <c r="BW6" s="978">
        <v>865935.01059253002</v>
      </c>
      <c r="BX6" s="978">
        <v>866677.59472572</v>
      </c>
      <c r="BY6" s="978">
        <v>891816.88316909014</v>
      </c>
      <c r="BZ6" s="978">
        <v>898903.74548848998</v>
      </c>
      <c r="CA6" s="978">
        <v>916902.15660826</v>
      </c>
      <c r="CB6" s="978">
        <v>918282.87768892001</v>
      </c>
      <c r="CC6" s="978">
        <v>936858.48906296992</v>
      </c>
      <c r="CD6" s="978">
        <v>948262.68069403002</v>
      </c>
      <c r="CE6" s="978">
        <v>976362.31190146995</v>
      </c>
      <c r="CF6" s="978">
        <v>966136.88468838006</v>
      </c>
      <c r="CG6" s="978">
        <v>988182.47942206997</v>
      </c>
      <c r="CH6" s="978">
        <v>1155334.5535552199</v>
      </c>
      <c r="CI6" s="978">
        <v>1064615.0933954699</v>
      </c>
      <c r="CJ6" s="978">
        <v>1024200.5938480699</v>
      </c>
      <c r="CK6" s="978">
        <v>1037766.1481078001</v>
      </c>
      <c r="CL6" s="978">
        <v>1048137.40757808</v>
      </c>
      <c r="CM6" s="978">
        <v>1026915.44583562</v>
      </c>
      <c r="CN6" s="978">
        <v>1006598.85191343</v>
      </c>
      <c r="CO6" s="978">
        <v>1008282.3852069001</v>
      </c>
      <c r="CP6" s="978">
        <v>1019428.16709</v>
      </c>
      <c r="CQ6" s="978">
        <v>1031852.01587227</v>
      </c>
      <c r="CR6" s="978">
        <v>1020135.1442791701</v>
      </c>
      <c r="CS6" s="978">
        <v>1108617.2511468201</v>
      </c>
      <c r="CT6" s="978">
        <v>1181541.92864152</v>
      </c>
      <c r="CU6" s="978">
        <v>1068205.8181163198</v>
      </c>
      <c r="CV6" s="978">
        <v>1049411.1532254899</v>
      </c>
      <c r="CW6" s="978">
        <v>1086457.4054318299</v>
      </c>
      <c r="CX6" s="978">
        <v>1072606.3412716899</v>
      </c>
      <c r="CY6" s="978">
        <v>1056748.37585026</v>
      </c>
      <c r="CZ6" s="978">
        <v>1063633.0007929399</v>
      </c>
      <c r="DA6" s="978">
        <v>1076922.0812182201</v>
      </c>
      <c r="DB6" s="978">
        <v>1094707.8476434001</v>
      </c>
      <c r="DC6" s="978">
        <v>1125394.9243976802</v>
      </c>
      <c r="DD6" s="978">
        <v>1153171.24995551</v>
      </c>
      <c r="DE6" s="978">
        <v>1227639.1046884202</v>
      </c>
      <c r="DF6" s="978">
        <v>1378134.4264730702</v>
      </c>
      <c r="DG6" s="978">
        <v>1340435.0378745701</v>
      </c>
      <c r="DH6" s="978">
        <v>1336807.3852137299</v>
      </c>
      <c r="DI6" s="978">
        <v>1416379.0418751801</v>
      </c>
      <c r="DJ6" s="978">
        <v>1492278.8666195602</v>
      </c>
      <c r="DK6" s="978">
        <v>1401790.4184366302</v>
      </c>
      <c r="DL6" s="978">
        <v>1353982.6063849102</v>
      </c>
      <c r="DM6" s="978">
        <v>1344152.2944118101</v>
      </c>
      <c r="DN6" s="978">
        <v>1380266.4817454403</v>
      </c>
      <c r="DO6" s="978">
        <v>1342358.0275790901</v>
      </c>
      <c r="DP6" s="978">
        <v>1358967.9710165299</v>
      </c>
      <c r="DQ6" s="978">
        <v>1390961.0782612099</v>
      </c>
      <c r="DR6" s="978">
        <v>1566046.4398569099</v>
      </c>
      <c r="DS6" s="978">
        <v>1476068.8316508899</v>
      </c>
      <c r="DT6" s="978">
        <v>1438616.7620924399</v>
      </c>
      <c r="DU6" s="978">
        <v>1432834.61104431</v>
      </c>
      <c r="DV6" s="978">
        <v>1422438.72216843</v>
      </c>
      <c r="DW6" s="978">
        <v>1398955.50247954</v>
      </c>
      <c r="DX6" s="978">
        <v>1363730.70597633</v>
      </c>
      <c r="DY6" s="978">
        <v>1362604.3623065401</v>
      </c>
      <c r="DZ6" s="978">
        <v>1368236.7519117601</v>
      </c>
      <c r="EA6" s="978">
        <v>1348838.3433819099</v>
      </c>
      <c r="EB6" s="978">
        <v>1458211.8918180601</v>
      </c>
      <c r="EC6" s="978">
        <v>1430962.36677756</v>
      </c>
      <c r="ED6" s="978">
        <v>1631717.15700427</v>
      </c>
      <c r="EE6" s="978">
        <v>1457179.9795001398</v>
      </c>
      <c r="EF6" s="978">
        <v>1437459.94521952</v>
      </c>
      <c r="EG6" s="978">
        <v>1508513.3100236398</v>
      </c>
      <c r="EH6" s="978">
        <v>1470133.6431271499</v>
      </c>
      <c r="EI6" s="978">
        <v>1457653.73516063</v>
      </c>
      <c r="EJ6" s="978">
        <v>1425507.7700350001</v>
      </c>
      <c r="EK6" s="978">
        <v>1457282.9255765399</v>
      </c>
      <c r="EL6" s="978">
        <v>1443338.14220824</v>
      </c>
      <c r="EM6" s="978">
        <v>1474048.91588196</v>
      </c>
      <c r="EN6" s="978">
        <v>1549536.2196916998</v>
      </c>
      <c r="EO6" s="978">
        <v>1571034.8009114999</v>
      </c>
      <c r="EP6" s="978">
        <v>1776413.11898752</v>
      </c>
      <c r="EQ6" s="978">
        <v>1588076.2972541898</v>
      </c>
      <c r="ER6" s="978">
        <v>1557627.71257873</v>
      </c>
      <c r="ES6" s="978">
        <v>1573957.6044834401</v>
      </c>
      <c r="ET6" s="978">
        <v>1569240.69685859</v>
      </c>
      <c r="EU6" s="978">
        <v>1517240.24390445</v>
      </c>
      <c r="EV6" s="978">
        <v>1496742.06397082</v>
      </c>
      <c r="EW6" s="978">
        <v>1567795.4244635</v>
      </c>
      <c r="EX6" s="978">
        <v>1501114.6417075801</v>
      </c>
      <c r="EY6" s="978">
        <v>1547922.93090493</v>
      </c>
      <c r="EZ6" s="978">
        <v>1533609.4771323798</v>
      </c>
      <c r="FA6" s="978">
        <v>1577889.3563343701</v>
      </c>
      <c r="FB6" s="978">
        <v>1797978.8705901799</v>
      </c>
      <c r="FC6" s="978">
        <v>1661692.84120784</v>
      </c>
      <c r="FD6" s="978">
        <v>1622701.0564766398</v>
      </c>
      <c r="FE6" s="1040"/>
    </row>
    <row r="7" spans="1:161" ht="15.75" customHeight="1">
      <c r="A7" s="1039"/>
      <c r="B7" s="978"/>
      <c r="C7" s="978"/>
      <c r="D7" s="978"/>
      <c r="E7" s="978"/>
      <c r="F7" s="978"/>
      <c r="G7" s="978"/>
      <c r="H7" s="978"/>
      <c r="I7" s="978"/>
      <c r="J7" s="978"/>
      <c r="K7" s="978"/>
      <c r="L7" s="978"/>
      <c r="M7" s="978"/>
      <c r="N7" s="978"/>
      <c r="O7" s="978"/>
      <c r="P7" s="978"/>
      <c r="Q7" s="978"/>
      <c r="R7" s="978"/>
      <c r="S7" s="978"/>
      <c r="T7" s="978"/>
      <c r="U7" s="978"/>
      <c r="V7" s="978"/>
      <c r="W7" s="978"/>
      <c r="X7" s="978"/>
      <c r="Y7" s="978"/>
      <c r="Z7" s="978"/>
      <c r="AA7" s="978"/>
      <c r="AB7" s="978"/>
      <c r="AC7" s="978"/>
      <c r="AD7" s="978"/>
      <c r="AE7" s="978"/>
      <c r="AF7" s="978"/>
      <c r="AG7" s="978"/>
      <c r="AH7" s="978"/>
      <c r="AI7" s="978"/>
      <c r="AJ7" s="978"/>
      <c r="AK7" s="978"/>
      <c r="AL7" s="978"/>
      <c r="AM7" s="978"/>
      <c r="AN7" s="978"/>
      <c r="AO7" s="978"/>
      <c r="AP7" s="978"/>
      <c r="AQ7" s="978"/>
      <c r="AR7" s="978"/>
      <c r="AS7" s="978"/>
      <c r="AT7" s="978"/>
      <c r="AU7" s="978"/>
      <c r="AV7" s="978"/>
      <c r="AW7" s="978"/>
      <c r="AX7" s="978"/>
      <c r="AY7" s="978"/>
      <c r="AZ7" s="978"/>
      <c r="BA7" s="978"/>
      <c r="BB7" s="978"/>
      <c r="BC7" s="978"/>
      <c r="BD7" s="978"/>
      <c r="BE7" s="978"/>
      <c r="BF7" s="978"/>
      <c r="BG7" s="978"/>
      <c r="BH7" s="978"/>
      <c r="BI7" s="978"/>
      <c r="BJ7" s="978"/>
      <c r="BK7" s="978"/>
      <c r="BL7" s="978"/>
      <c r="BM7" s="978"/>
      <c r="BN7" s="978"/>
      <c r="BO7" s="978"/>
      <c r="BP7" s="978"/>
      <c r="BQ7" s="978"/>
      <c r="BR7" s="978"/>
      <c r="BS7" s="978"/>
      <c r="BT7" s="978"/>
      <c r="BU7" s="978"/>
      <c r="BV7" s="978"/>
      <c r="BW7" s="978"/>
      <c r="BX7" s="978"/>
      <c r="BY7" s="978"/>
      <c r="BZ7" s="978"/>
      <c r="CA7" s="978"/>
      <c r="CB7" s="978"/>
      <c r="CC7" s="978"/>
      <c r="CD7" s="978"/>
      <c r="CE7" s="978"/>
      <c r="CF7" s="978"/>
      <c r="CG7" s="978"/>
      <c r="CH7" s="978"/>
      <c r="CI7" s="978"/>
      <c r="CJ7" s="978"/>
      <c r="CK7" s="978"/>
      <c r="CL7" s="978"/>
      <c r="CM7" s="978"/>
      <c r="CN7" s="978"/>
      <c r="CO7" s="978"/>
      <c r="CP7" s="978"/>
      <c r="CQ7" s="978"/>
      <c r="CR7" s="978"/>
      <c r="CS7" s="978"/>
      <c r="CT7" s="978"/>
      <c r="CU7" s="978"/>
      <c r="CV7" s="978"/>
      <c r="CW7" s="978"/>
      <c r="CX7" s="978"/>
      <c r="CY7" s="978"/>
      <c r="CZ7" s="978"/>
      <c r="DA7" s="978"/>
      <c r="DB7" s="978"/>
      <c r="DC7" s="978"/>
      <c r="DD7" s="978"/>
      <c r="DE7" s="978"/>
      <c r="DF7" s="978"/>
      <c r="DG7" s="978"/>
      <c r="DH7" s="978"/>
      <c r="DI7" s="978"/>
      <c r="DJ7" s="978"/>
      <c r="DK7" s="978"/>
      <c r="DL7" s="978"/>
      <c r="DM7" s="978"/>
      <c r="DN7" s="978"/>
      <c r="DO7" s="978"/>
      <c r="DP7" s="978"/>
      <c r="DQ7" s="978"/>
      <c r="DR7" s="978"/>
      <c r="DS7" s="978"/>
      <c r="DT7" s="978"/>
      <c r="DU7" s="978"/>
      <c r="DV7" s="978"/>
      <c r="DW7" s="978"/>
      <c r="DX7" s="978"/>
      <c r="DY7" s="978"/>
      <c r="DZ7" s="978"/>
      <c r="EA7" s="978"/>
      <c r="EB7" s="978"/>
      <c r="EC7" s="978"/>
      <c r="ED7" s="978"/>
      <c r="EE7" s="978"/>
      <c r="EF7" s="978"/>
      <c r="EG7" s="978"/>
      <c r="EH7" s="978"/>
      <c r="EI7" s="978"/>
      <c r="EJ7" s="978"/>
      <c r="EK7" s="978"/>
      <c r="EL7" s="978"/>
      <c r="EM7" s="978"/>
      <c r="EN7" s="978"/>
      <c r="EO7" s="978"/>
      <c r="EP7" s="978"/>
      <c r="EQ7" s="978"/>
      <c r="ER7" s="978"/>
      <c r="ES7" s="978"/>
      <c r="ET7" s="978"/>
      <c r="EU7" s="978"/>
      <c r="EV7" s="978"/>
      <c r="EW7" s="978"/>
      <c r="EX7" s="978"/>
      <c r="EY7" s="978"/>
      <c r="EZ7" s="978"/>
      <c r="FA7" s="978"/>
      <c r="FB7" s="978"/>
      <c r="FC7" s="978"/>
      <c r="FD7" s="978"/>
      <c r="FE7" s="1040"/>
    </row>
    <row r="8" spans="1:161" ht="15.75" customHeight="1">
      <c r="A8" s="1039" t="s">
        <v>741</v>
      </c>
      <c r="B8" s="976">
        <v>142374.99199375001</v>
      </c>
      <c r="C8" s="976">
        <v>250418.40000000002</v>
      </c>
      <c r="D8" s="976">
        <v>381901.10000000003</v>
      </c>
      <c r="E8" s="976">
        <v>258322.40000000002</v>
      </c>
      <c r="F8" s="976">
        <v>245713.9</v>
      </c>
      <c r="G8" s="976">
        <v>221149.7</v>
      </c>
      <c r="H8" s="976">
        <v>241769.4</v>
      </c>
      <c r="I8" s="976">
        <v>248371.7</v>
      </c>
      <c r="J8" s="976">
        <v>219395.20000000001</v>
      </c>
      <c r="K8" s="976">
        <v>256756.7</v>
      </c>
      <c r="L8" s="976">
        <v>171973</v>
      </c>
      <c r="M8" s="976">
        <v>158459.4</v>
      </c>
      <c r="N8" s="976">
        <v>128282</v>
      </c>
      <c r="O8" s="976">
        <v>155895</v>
      </c>
      <c r="P8" s="976">
        <v>148725.79999999999</v>
      </c>
      <c r="Q8" s="976">
        <v>175678.4</v>
      </c>
      <c r="R8" s="976">
        <v>204850.5</v>
      </c>
      <c r="S8" s="976">
        <v>252419.09999999998</v>
      </c>
      <c r="T8" s="976">
        <v>208733.69999999998</v>
      </c>
      <c r="U8" s="976">
        <v>196111.99999999997</v>
      </c>
      <c r="V8" s="976">
        <v>183583.7</v>
      </c>
      <c r="W8" s="976">
        <v>207544.4</v>
      </c>
      <c r="X8" s="976">
        <v>230361</v>
      </c>
      <c r="Y8" s="976">
        <v>219490.4</v>
      </c>
      <c r="Z8" s="976">
        <v>186398.02727272731</v>
      </c>
      <c r="AA8" s="976">
        <v>183049.7</v>
      </c>
      <c r="AB8" s="976">
        <v>166120.90000000002</v>
      </c>
      <c r="AC8" s="976">
        <v>168481.8</v>
      </c>
      <c r="AD8" s="976">
        <v>195896.39999999997</v>
      </c>
      <c r="AE8" s="976">
        <v>178907.6</v>
      </c>
      <c r="AF8" s="976">
        <v>198173.1</v>
      </c>
      <c r="AG8" s="976">
        <v>195008.5</v>
      </c>
      <c r="AH8" s="976">
        <v>197483.6</v>
      </c>
      <c r="AI8" s="976">
        <v>192492.69999999998</v>
      </c>
      <c r="AJ8" s="976">
        <v>185957.89999999997</v>
      </c>
      <c r="AK8" s="976">
        <v>193791.99999999997</v>
      </c>
      <c r="AL8" s="976">
        <v>186507.30300291738</v>
      </c>
      <c r="AM8" s="976">
        <v>186655.8</v>
      </c>
      <c r="AN8" s="976">
        <v>215043.8</v>
      </c>
      <c r="AO8" s="976">
        <v>223821.2</v>
      </c>
      <c r="AP8" s="976">
        <v>211841.4</v>
      </c>
      <c r="AQ8" s="976">
        <v>225429.30000000002</v>
      </c>
      <c r="AR8" s="976">
        <v>252984.5</v>
      </c>
      <c r="AS8" s="976">
        <v>298648.09999999998</v>
      </c>
      <c r="AT8" s="976">
        <v>313778.2</v>
      </c>
      <c r="AU8" s="976">
        <v>295214.59999999998</v>
      </c>
      <c r="AV8" s="976">
        <v>148439.28700000001</v>
      </c>
      <c r="AW8" s="976">
        <v>154175.29999999999</v>
      </c>
      <c r="AX8" s="976">
        <v>120399.8</v>
      </c>
      <c r="AY8" s="976">
        <v>132780.85500000001</v>
      </c>
      <c r="AZ8" s="976">
        <v>158981.98949999997</v>
      </c>
      <c r="BA8" s="976">
        <v>165175.69999999998</v>
      </c>
      <c r="BB8" s="976">
        <v>195383.7</v>
      </c>
      <c r="BC8" s="976">
        <v>241133.30000000002</v>
      </c>
      <c r="BD8" s="976">
        <v>194811.40000000002</v>
      </c>
      <c r="BE8" s="976">
        <v>189270.39999999997</v>
      </c>
      <c r="BF8" s="976">
        <v>228804.4</v>
      </c>
      <c r="BG8" s="976">
        <v>190592.4</v>
      </c>
      <c r="BH8" s="976">
        <v>141953.04999999999</v>
      </c>
      <c r="BI8" s="976">
        <v>134983.41999999998</v>
      </c>
      <c r="BJ8" s="976">
        <v>195649.75649761999</v>
      </c>
      <c r="BK8" s="976">
        <v>122727.72136672999</v>
      </c>
      <c r="BL8" s="976">
        <v>96786.011669250001</v>
      </c>
      <c r="BM8" s="976">
        <v>113839.48368593999</v>
      </c>
      <c r="BN8" s="976">
        <v>130008.38001094</v>
      </c>
      <c r="BO8" s="976">
        <v>288690.29205498</v>
      </c>
      <c r="BP8" s="976">
        <v>143345.59859618999</v>
      </c>
      <c r="BQ8" s="976">
        <v>221031.70661209</v>
      </c>
      <c r="BR8" s="976">
        <v>224476.13645334</v>
      </c>
      <c r="BS8" s="976">
        <v>244970.00219145999</v>
      </c>
      <c r="BT8" s="976">
        <v>185136.01759519003</v>
      </c>
      <c r="BU8" s="976">
        <v>300891.62779424002</v>
      </c>
      <c r="BV8" s="976">
        <v>234497.50235366999</v>
      </c>
      <c r="BW8" s="976">
        <v>184369.68313972</v>
      </c>
      <c r="BX8" s="976">
        <v>199235.13114402999</v>
      </c>
      <c r="BY8" s="976">
        <v>308226.13196441001</v>
      </c>
      <c r="BZ8" s="976">
        <v>259935.50105576002</v>
      </c>
      <c r="CA8" s="976">
        <v>325422.70955565001</v>
      </c>
      <c r="CB8" s="976">
        <v>599486.57206468005</v>
      </c>
      <c r="CC8" s="976">
        <v>342370.23578203004</v>
      </c>
      <c r="CD8" s="976">
        <v>325553.77784418</v>
      </c>
      <c r="CE8" s="976">
        <v>270847.16131201002</v>
      </c>
      <c r="CF8" s="976">
        <v>285793.02835578</v>
      </c>
      <c r="CG8" s="976">
        <v>296335.97870443005</v>
      </c>
      <c r="CH8" s="976">
        <v>393758.47785556002</v>
      </c>
      <c r="CI8" s="976">
        <v>422209.24331765005</v>
      </c>
      <c r="CJ8" s="976">
        <v>331185.71166497003</v>
      </c>
      <c r="CK8" s="976">
        <v>346274.24429020006</v>
      </c>
      <c r="CL8" s="976">
        <v>457883.69014493999</v>
      </c>
      <c r="CM8" s="976">
        <v>354442.96615122003</v>
      </c>
      <c r="CN8" s="976">
        <v>284894.34606606001</v>
      </c>
      <c r="CO8" s="976">
        <v>202523.06775213999</v>
      </c>
      <c r="CP8" s="976">
        <v>220079.86935927998</v>
      </c>
      <c r="CQ8" s="976">
        <v>230121.58328446001</v>
      </c>
      <c r="CR8" s="976">
        <v>774811.98906537006</v>
      </c>
      <c r="CS8" s="976">
        <v>274893.18823304004</v>
      </c>
      <c r="CT8" s="976">
        <v>472318.05104816001</v>
      </c>
      <c r="CU8" s="976">
        <v>579600.21804865007</v>
      </c>
      <c r="CV8" s="976">
        <v>689330.24640091008</v>
      </c>
      <c r="CW8" s="976">
        <v>724432.58667759004</v>
      </c>
      <c r="CX8" s="976">
        <v>443940.26815262</v>
      </c>
      <c r="CY8" s="976">
        <v>478040.15625550994</v>
      </c>
      <c r="CZ8" s="976">
        <v>471479.34774591995</v>
      </c>
      <c r="DA8" s="976">
        <v>581960.07753678004</v>
      </c>
      <c r="DB8" s="976">
        <v>658237.90736715007</v>
      </c>
      <c r="DC8" s="976">
        <v>218929.68996792997</v>
      </c>
      <c r="DD8" s="976">
        <v>285182.04723370995</v>
      </c>
      <c r="DE8" s="976">
        <v>223184.36454574001</v>
      </c>
      <c r="DF8" s="976">
        <v>467580.09010104998</v>
      </c>
      <c r="DG8" s="976">
        <v>354458.6035276</v>
      </c>
      <c r="DH8" s="976">
        <v>484083.96043553995</v>
      </c>
      <c r="DI8" s="976">
        <v>289537.39913762</v>
      </c>
      <c r="DJ8" s="976">
        <v>203957.73152214999</v>
      </c>
      <c r="DK8" s="976">
        <v>349118.34827003005</v>
      </c>
      <c r="DL8" s="976">
        <v>711073.73210086999</v>
      </c>
      <c r="DM8" s="976">
        <v>825779.28767449001</v>
      </c>
      <c r="DN8" s="976">
        <v>462248.62651779997</v>
      </c>
      <c r="DO8" s="976">
        <v>565881.34323582996</v>
      </c>
      <c r="DP8" s="976">
        <v>1006624.7915913201</v>
      </c>
      <c r="DQ8" s="976">
        <v>951232.06121117994</v>
      </c>
      <c r="DR8" s="976">
        <v>1218018.9897995801</v>
      </c>
      <c r="DS8" s="976">
        <v>1213292.90705993</v>
      </c>
      <c r="DT8" s="976">
        <v>1321339.5131055701</v>
      </c>
      <c r="DU8" s="976">
        <v>1094769.7026847401</v>
      </c>
      <c r="DV8" s="976">
        <v>1167095.6238158201</v>
      </c>
      <c r="DW8" s="976">
        <v>1107736.33696696</v>
      </c>
      <c r="DX8" s="976">
        <v>1148244.5879203798</v>
      </c>
      <c r="DY8" s="976">
        <v>1592029.29441331</v>
      </c>
      <c r="DZ8" s="976">
        <v>1702140.9085796201</v>
      </c>
      <c r="EA8" s="976">
        <v>1768972.23545756</v>
      </c>
      <c r="EB8" s="976">
        <v>1582943.7697280298</v>
      </c>
      <c r="EC8" s="976">
        <v>1549173.0762046599</v>
      </c>
      <c r="ED8" s="976">
        <v>2072766.3954212302</v>
      </c>
      <c r="EE8" s="976">
        <v>1944302.9280715098</v>
      </c>
      <c r="EF8" s="976">
        <v>2325908.4840237298</v>
      </c>
      <c r="EG8" s="976">
        <v>2402952.8865740695</v>
      </c>
      <c r="EH8" s="976">
        <v>1965497.3438882898</v>
      </c>
      <c r="EI8" s="976">
        <v>1974403.0242807299</v>
      </c>
      <c r="EJ8" s="976">
        <v>1810645.09154762</v>
      </c>
      <c r="EK8" s="976">
        <v>2416662.5178535399</v>
      </c>
      <c r="EL8" s="976">
        <v>2784267.4798873398</v>
      </c>
      <c r="EM8" s="976">
        <v>3175942.8481739699</v>
      </c>
      <c r="EN8" s="976">
        <v>2961974.6136640301</v>
      </c>
      <c r="EO8" s="976">
        <v>2892050.6795804203</v>
      </c>
      <c r="EP8" s="976">
        <v>3313831.6438601804</v>
      </c>
      <c r="EQ8" s="976">
        <v>3333091.6404259596</v>
      </c>
      <c r="ER8" s="976">
        <v>3174743.2034738995</v>
      </c>
      <c r="ES8" s="976">
        <v>3091825.8460536804</v>
      </c>
      <c r="ET8" s="976">
        <v>3773515.9321605298</v>
      </c>
      <c r="EU8" s="976">
        <v>3605870.0395199307</v>
      </c>
      <c r="EV8" s="976">
        <v>3289613.9562645303</v>
      </c>
      <c r="EW8" s="976">
        <v>3265492.7744547301</v>
      </c>
      <c r="EX8" s="976">
        <v>3290684.5089293197</v>
      </c>
      <c r="EY8" s="976">
        <v>3395126.3472681199</v>
      </c>
      <c r="EZ8" s="976">
        <v>3611362.0348992292</v>
      </c>
      <c r="FA8" s="976">
        <v>3552333.9459038591</v>
      </c>
      <c r="FB8" s="976">
        <v>4132967.0893927198</v>
      </c>
      <c r="FC8" s="976">
        <v>3781836.45377377</v>
      </c>
      <c r="FD8" s="976">
        <v>4052730.7299729702</v>
      </c>
      <c r="FE8" s="1040"/>
    </row>
    <row r="9" spans="1:161" ht="15.75" customHeight="1">
      <c r="A9" s="1041" t="s">
        <v>742</v>
      </c>
      <c r="B9" s="978">
        <v>133390.37295511999</v>
      </c>
      <c r="C9" s="978">
        <v>189711.40000000002</v>
      </c>
      <c r="D9" s="978">
        <v>322777.2</v>
      </c>
      <c r="E9" s="978">
        <v>231638.2</v>
      </c>
      <c r="F9" s="978">
        <v>228852.5</v>
      </c>
      <c r="G9" s="978">
        <v>200590.3</v>
      </c>
      <c r="H9" s="978">
        <v>201040.7</v>
      </c>
      <c r="I9" s="978">
        <v>138191.9</v>
      </c>
      <c r="J9" s="978">
        <v>204830.5</v>
      </c>
      <c r="K9" s="978">
        <v>232986.6</v>
      </c>
      <c r="L9" s="978">
        <v>123916.40000000001</v>
      </c>
      <c r="M9" s="978">
        <v>127344.4</v>
      </c>
      <c r="N9" s="978">
        <v>107226.6</v>
      </c>
      <c r="O9" s="978">
        <v>134951.1</v>
      </c>
      <c r="P9" s="978">
        <v>133439.4</v>
      </c>
      <c r="Q9" s="978">
        <v>151554</v>
      </c>
      <c r="R9" s="978">
        <v>167818.7</v>
      </c>
      <c r="S9" s="978">
        <v>173163.3</v>
      </c>
      <c r="T9" s="978">
        <v>170130.69999999998</v>
      </c>
      <c r="U9" s="978">
        <v>168774.3</v>
      </c>
      <c r="V9" s="978">
        <v>159992.80000000002</v>
      </c>
      <c r="W9" s="978">
        <v>179589.69999999998</v>
      </c>
      <c r="X9" s="978">
        <v>200710</v>
      </c>
      <c r="Y9" s="978">
        <v>190128</v>
      </c>
      <c r="Z9" s="978">
        <v>159892.84545454546</v>
      </c>
      <c r="AA9" s="978">
        <v>158422</v>
      </c>
      <c r="AB9" s="978">
        <v>141532.90000000002</v>
      </c>
      <c r="AC9" s="978">
        <v>142375.1</v>
      </c>
      <c r="AD9" s="978">
        <v>169647.9</v>
      </c>
      <c r="AE9" s="978">
        <v>161579.20000000001</v>
      </c>
      <c r="AF9" s="978">
        <v>177085.9</v>
      </c>
      <c r="AG9" s="978">
        <v>173084.4</v>
      </c>
      <c r="AH9" s="978">
        <v>171702.2</v>
      </c>
      <c r="AI9" s="978">
        <v>172340.69999999998</v>
      </c>
      <c r="AJ9" s="978">
        <v>167263.4</v>
      </c>
      <c r="AK9" s="978">
        <v>172129.69999999998</v>
      </c>
      <c r="AL9" s="978">
        <v>171067.43486050572</v>
      </c>
      <c r="AM9" s="978">
        <v>173605.8</v>
      </c>
      <c r="AN9" s="978">
        <v>199998.4</v>
      </c>
      <c r="AO9" s="978">
        <v>209567.2</v>
      </c>
      <c r="AP9" s="978">
        <v>196426.5</v>
      </c>
      <c r="AQ9" s="978">
        <v>209934.30000000002</v>
      </c>
      <c r="AR9" s="978">
        <v>235834.1</v>
      </c>
      <c r="AS9" s="978">
        <v>280975.09999999998</v>
      </c>
      <c r="AT9" s="978">
        <v>293372.3</v>
      </c>
      <c r="AU9" s="978">
        <v>276900.09999999998</v>
      </c>
      <c r="AV9" s="978">
        <v>130695.93700000001</v>
      </c>
      <c r="AW9" s="978">
        <v>137202.4</v>
      </c>
      <c r="AX9" s="978">
        <v>114847.7</v>
      </c>
      <c r="AY9" s="978">
        <v>112509.33899999999</v>
      </c>
      <c r="AZ9" s="978">
        <v>145672.97679999997</v>
      </c>
      <c r="BA9" s="978">
        <v>151556.9</v>
      </c>
      <c r="BB9" s="978">
        <v>178892</v>
      </c>
      <c r="BC9" s="978">
        <v>226120.2</v>
      </c>
      <c r="BD9" s="978">
        <v>180707.20000000001</v>
      </c>
      <c r="BE9" s="978">
        <v>175703.89999999997</v>
      </c>
      <c r="BF9" s="978">
        <v>215085.5</v>
      </c>
      <c r="BG9" s="978">
        <v>190592.4</v>
      </c>
      <c r="BH9" s="978">
        <v>141953.04999999999</v>
      </c>
      <c r="BI9" s="978">
        <v>134983.41999999998</v>
      </c>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1040"/>
    </row>
    <row r="10" spans="1:161" ht="15.75" customHeight="1">
      <c r="A10" s="1044" t="s">
        <v>743</v>
      </c>
      <c r="B10" s="978">
        <v>14721.01359008</v>
      </c>
      <c r="C10" s="978">
        <v>79892.600000000006</v>
      </c>
      <c r="D10" s="978">
        <v>218468.6</v>
      </c>
      <c r="E10" s="978">
        <v>124388.4</v>
      </c>
      <c r="F10" s="978">
        <v>112885.5</v>
      </c>
      <c r="G10" s="978">
        <v>87166</v>
      </c>
      <c r="H10" s="978">
        <v>87691.1</v>
      </c>
      <c r="I10" s="978">
        <v>23343.1</v>
      </c>
      <c r="J10" s="978">
        <v>86766.7</v>
      </c>
      <c r="K10" s="978">
        <v>126225.8</v>
      </c>
      <c r="L10" s="978">
        <v>18816.8</v>
      </c>
      <c r="M10" s="978">
        <v>6653</v>
      </c>
      <c r="N10" s="978">
        <v>9201.7999999999993</v>
      </c>
      <c r="O10" s="978">
        <v>8683.5</v>
      </c>
      <c r="P10" s="978">
        <v>8077</v>
      </c>
      <c r="Q10" s="978">
        <v>23853.1</v>
      </c>
      <c r="R10" s="978">
        <v>29543</v>
      </c>
      <c r="S10" s="978">
        <v>22487.9</v>
      </c>
      <c r="T10" s="978">
        <v>20415.3</v>
      </c>
      <c r="U10" s="978">
        <v>27664.1</v>
      </c>
      <c r="V10" s="978">
        <v>12157.2</v>
      </c>
      <c r="W10" s="978">
        <v>32298.3</v>
      </c>
      <c r="X10" s="978">
        <v>59989.9</v>
      </c>
      <c r="Y10" s="978">
        <v>46101.2</v>
      </c>
      <c r="Z10" s="978">
        <v>19985.436363636363</v>
      </c>
      <c r="AA10" s="978">
        <v>17929.3</v>
      </c>
      <c r="AB10" s="978">
        <v>8866.7000000000007</v>
      </c>
      <c r="AC10" s="978">
        <v>19232.5</v>
      </c>
      <c r="AD10" s="978">
        <v>36422</v>
      </c>
      <c r="AE10" s="978">
        <v>23415.1</v>
      </c>
      <c r="AF10" s="978">
        <v>33483.4</v>
      </c>
      <c r="AG10" s="978">
        <v>28837.5</v>
      </c>
      <c r="AH10" s="978">
        <v>22820.699999999997</v>
      </c>
      <c r="AI10" s="978">
        <v>26923.3</v>
      </c>
      <c r="AJ10" s="978">
        <v>21846</v>
      </c>
      <c r="AK10" s="978">
        <v>26197.8</v>
      </c>
      <c r="AL10" s="978">
        <v>26395.122974367245</v>
      </c>
      <c r="AM10" s="978">
        <v>16368</v>
      </c>
      <c r="AN10" s="978">
        <v>33833.4</v>
      </c>
      <c r="AO10" s="978">
        <v>36791.200000000004</v>
      </c>
      <c r="AP10" s="978">
        <v>12187.4</v>
      </c>
      <c r="AQ10" s="978">
        <v>24349.200000000001</v>
      </c>
      <c r="AR10" s="978">
        <v>49038.700000000004</v>
      </c>
      <c r="AS10" s="978">
        <v>65025.200000000004</v>
      </c>
      <c r="AT10" s="978">
        <v>53347.7</v>
      </c>
      <c r="AU10" s="978">
        <v>35326.300000000003</v>
      </c>
      <c r="AV10" s="978">
        <v>27681.037</v>
      </c>
      <c r="AW10" s="978">
        <v>35265.4</v>
      </c>
      <c r="AX10" s="978">
        <v>15422.9</v>
      </c>
      <c r="AY10" s="978">
        <v>12264.215</v>
      </c>
      <c r="AZ10" s="978">
        <v>27342.3</v>
      </c>
      <c r="BA10" s="978">
        <v>27796.1</v>
      </c>
      <c r="BB10" s="978">
        <v>29237.1</v>
      </c>
      <c r="BC10" s="978">
        <v>76591.400000000009</v>
      </c>
      <c r="BD10" s="978">
        <v>21253.000000000011</v>
      </c>
      <c r="BE10" s="978">
        <v>8541.5999999999876</v>
      </c>
      <c r="BF10" s="978">
        <v>36304.100000000006</v>
      </c>
      <c r="BG10" s="978">
        <v>-3182.6</v>
      </c>
      <c r="BH10" s="978">
        <v>11333.36</v>
      </c>
      <c r="BI10" s="978">
        <v>3</v>
      </c>
      <c r="BJ10" s="978">
        <v>87012.956497609994</v>
      </c>
      <c r="BK10" s="978">
        <v>22792.556378759993</v>
      </c>
      <c r="BL10" s="978">
        <v>3308.4202592799988</v>
      </c>
      <c r="BM10" s="978">
        <v>5123.8900000000003</v>
      </c>
      <c r="BN10" s="978">
        <v>11213.88</v>
      </c>
      <c r="BO10" s="978">
        <v>155445.5</v>
      </c>
      <c r="BP10" s="978">
        <v>22237.654506819999</v>
      </c>
      <c r="BQ10" s="978">
        <v>88248.42663966</v>
      </c>
      <c r="BR10" s="978">
        <v>90530.215073169995</v>
      </c>
      <c r="BS10" s="978">
        <v>103971.20207155</v>
      </c>
      <c r="BT10" s="978">
        <v>36948.24847156</v>
      </c>
      <c r="BU10" s="978">
        <v>158006.58811177002</v>
      </c>
      <c r="BV10" s="978">
        <v>93015.391032109997</v>
      </c>
      <c r="BW10" s="978">
        <v>36957.445600970001</v>
      </c>
      <c r="BX10" s="978">
        <v>31405.667204959998</v>
      </c>
      <c r="BY10" s="978">
        <v>126903.20981934</v>
      </c>
      <c r="BZ10" s="978">
        <v>55355.093688690002</v>
      </c>
      <c r="CA10" s="978">
        <v>138908.81670513001</v>
      </c>
      <c r="CB10" s="978">
        <v>330837.41128162999</v>
      </c>
      <c r="CC10" s="978">
        <v>68244.684399580001</v>
      </c>
      <c r="CD10" s="978">
        <v>38977.7199597</v>
      </c>
      <c r="CE10" s="978">
        <v>124756.46556252999</v>
      </c>
      <c r="CF10" s="978">
        <v>136853.5294573</v>
      </c>
      <c r="CG10" s="978">
        <v>154237.69735295002</v>
      </c>
      <c r="CH10" s="978">
        <v>244020.94004207998</v>
      </c>
      <c r="CI10" s="978">
        <v>266549.34113217</v>
      </c>
      <c r="CJ10" s="978">
        <v>177931.76436117</v>
      </c>
      <c r="CK10" s="978">
        <v>199329.78093472001</v>
      </c>
      <c r="CL10" s="978">
        <v>384214.53605046001</v>
      </c>
      <c r="CM10" s="978">
        <v>281088.18526134006</v>
      </c>
      <c r="CN10" s="978">
        <v>212414.82342057998</v>
      </c>
      <c r="CO10" s="978">
        <v>128319.68310666</v>
      </c>
      <c r="CP10" s="978">
        <v>145213.2839868</v>
      </c>
      <c r="CQ10" s="978">
        <v>153074.02943698002</v>
      </c>
      <c r="CR10" s="978">
        <v>693848.18899237004</v>
      </c>
      <c r="CS10" s="978">
        <v>192766.85137804001</v>
      </c>
      <c r="CT10" s="978">
        <v>388247.25061615999</v>
      </c>
      <c r="CU10" s="978">
        <v>494571.83200165001</v>
      </c>
      <c r="CV10" s="978">
        <v>602954.93622391007</v>
      </c>
      <c r="CW10" s="978">
        <v>634298.57592459</v>
      </c>
      <c r="CX10" s="978">
        <v>353469.84196762001</v>
      </c>
      <c r="CY10" s="978">
        <v>390593.03656510997</v>
      </c>
      <c r="CZ10" s="978">
        <v>382033.35346591996</v>
      </c>
      <c r="DA10" s="978">
        <v>492369.60310978</v>
      </c>
      <c r="DB10" s="978">
        <v>566089.47023015004</v>
      </c>
      <c r="DC10" s="978">
        <v>126683.26933792999</v>
      </c>
      <c r="DD10" s="978">
        <v>194981.36079270998</v>
      </c>
      <c r="DE10" s="978">
        <v>133007.63468714</v>
      </c>
      <c r="DF10" s="978">
        <v>375017.09845604998</v>
      </c>
      <c r="DG10" s="978">
        <v>260405.79586760001</v>
      </c>
      <c r="DH10" s="978">
        <v>294964.49524553999</v>
      </c>
      <c r="DI10" s="978">
        <v>289537.39913762</v>
      </c>
      <c r="DJ10" s="978">
        <v>203957.73152214999</v>
      </c>
      <c r="DK10" s="978">
        <v>349118.34827003005</v>
      </c>
      <c r="DL10" s="978">
        <v>711073.73210086999</v>
      </c>
      <c r="DM10" s="978">
        <v>825779.28767449001</v>
      </c>
      <c r="DN10" s="978">
        <v>462248.62651779997</v>
      </c>
      <c r="DO10" s="978">
        <v>565881.34323582996</v>
      </c>
      <c r="DP10" s="978">
        <v>212176.51287482001</v>
      </c>
      <c r="DQ10" s="978">
        <v>167419.98417267998</v>
      </c>
      <c r="DR10" s="978">
        <v>446282.82264004997</v>
      </c>
      <c r="DS10" s="978">
        <v>404161.90155138</v>
      </c>
      <c r="DT10" s="978">
        <v>501259.99603827001</v>
      </c>
      <c r="DU10" s="978">
        <v>271943.93042841001</v>
      </c>
      <c r="DV10" s="978">
        <v>341736.50280215003</v>
      </c>
      <c r="DW10" s="978">
        <v>276017.52136700001</v>
      </c>
      <c r="DX10" s="978">
        <v>305837.76022262999</v>
      </c>
      <c r="DY10" s="978">
        <v>337453.76845032</v>
      </c>
      <c r="DZ10" s="978">
        <v>453855.05532539001</v>
      </c>
      <c r="EA10" s="978">
        <v>511365.01212059002</v>
      </c>
      <c r="EB10" s="978">
        <v>297322.48155079997</v>
      </c>
      <c r="EC10" s="978">
        <v>241416.3906822</v>
      </c>
      <c r="ED10" s="978">
        <v>559388.33815664996</v>
      </c>
      <c r="EE10" s="978">
        <v>374574.59024481999</v>
      </c>
      <c r="EF10" s="978">
        <v>690198.24425456009</v>
      </c>
      <c r="EG10" s="978">
        <v>754085.95248201001</v>
      </c>
      <c r="EH10" s="978">
        <v>272642.08611013001</v>
      </c>
      <c r="EI10" s="978">
        <v>271622.34018232999</v>
      </c>
      <c r="EJ10" s="978">
        <v>342480.95946892997</v>
      </c>
      <c r="EK10" s="978">
        <v>954209.57240533002</v>
      </c>
      <c r="EL10" s="978">
        <v>421663.72581636999</v>
      </c>
      <c r="EM10" s="978">
        <v>766218.49493565992</v>
      </c>
      <c r="EN10" s="978">
        <v>698099.60694686999</v>
      </c>
      <c r="EO10" s="978">
        <v>538694.80181727</v>
      </c>
      <c r="EP10" s="978">
        <v>1112396.7995097199</v>
      </c>
      <c r="EQ10" s="978">
        <v>1038704.2678257601</v>
      </c>
      <c r="ER10" s="978">
        <v>349855.94582629</v>
      </c>
      <c r="ES10" s="978">
        <v>368232.95011879998</v>
      </c>
      <c r="ET10" s="978">
        <v>731126.29295173998</v>
      </c>
      <c r="EU10" s="978">
        <v>586588.35519169993</v>
      </c>
      <c r="EV10" s="978">
        <v>348877.83760035998</v>
      </c>
      <c r="EW10" s="978">
        <v>423206.54460078001</v>
      </c>
      <c r="EX10" s="978">
        <v>449216.13969320996</v>
      </c>
      <c r="EY10" s="978">
        <v>624740.94282249</v>
      </c>
      <c r="EZ10" s="978">
        <v>838001.83607925999</v>
      </c>
      <c r="FA10" s="978">
        <v>243495.48806730998</v>
      </c>
      <c r="FB10" s="978">
        <v>547138.21007601998</v>
      </c>
      <c r="FC10" s="978">
        <v>292816.08921683999</v>
      </c>
      <c r="FD10" s="978">
        <v>316379.64055731002</v>
      </c>
      <c r="FE10" s="1040"/>
    </row>
    <row r="11" spans="1:161" ht="15.75" customHeight="1">
      <c r="A11" s="1044" t="s">
        <v>744</v>
      </c>
      <c r="B11" s="978">
        <v>3.83824414</v>
      </c>
      <c r="C11" s="978">
        <v>3.8</v>
      </c>
      <c r="D11" s="978">
        <v>3.8</v>
      </c>
      <c r="E11" s="978">
        <v>3.8</v>
      </c>
      <c r="F11" s="978">
        <v>3.8</v>
      </c>
      <c r="G11" s="978">
        <v>3.8</v>
      </c>
      <c r="H11" s="978">
        <v>3.8</v>
      </c>
      <c r="I11" s="978">
        <v>3.5</v>
      </c>
      <c r="J11" s="978">
        <v>3.5</v>
      </c>
      <c r="K11" s="978">
        <v>3.5</v>
      </c>
      <c r="L11" s="978">
        <v>3.5</v>
      </c>
      <c r="M11" s="978">
        <v>3.5</v>
      </c>
      <c r="N11" s="978">
        <v>3.5</v>
      </c>
      <c r="O11" s="978">
        <v>3.5</v>
      </c>
      <c r="P11" s="978">
        <v>3.6</v>
      </c>
      <c r="Q11" s="978">
        <v>3.6</v>
      </c>
      <c r="R11" s="978">
        <v>3.6</v>
      </c>
      <c r="S11" s="978">
        <v>3.6</v>
      </c>
      <c r="T11" s="978">
        <v>3.6</v>
      </c>
      <c r="U11" s="978">
        <v>3.6</v>
      </c>
      <c r="V11" s="978">
        <v>3.5</v>
      </c>
      <c r="W11" s="978">
        <v>3.5</v>
      </c>
      <c r="X11" s="978">
        <v>3.5</v>
      </c>
      <c r="Y11" s="978">
        <v>3.5</v>
      </c>
      <c r="Z11" s="978">
        <v>3.5545454545454547</v>
      </c>
      <c r="AA11" s="978">
        <v>3.5</v>
      </c>
      <c r="AB11" s="978">
        <v>3.5</v>
      </c>
      <c r="AC11" s="978">
        <v>3.5</v>
      </c>
      <c r="AD11" s="978">
        <v>3.5</v>
      </c>
      <c r="AE11" s="978">
        <v>3.5</v>
      </c>
      <c r="AF11" s="978">
        <v>3.5</v>
      </c>
      <c r="AG11" s="978">
        <v>3.5</v>
      </c>
      <c r="AH11" s="978">
        <v>3.5</v>
      </c>
      <c r="AI11" s="978">
        <v>3.5</v>
      </c>
      <c r="AJ11" s="978">
        <v>3.5</v>
      </c>
      <c r="AK11" s="978">
        <v>3.5</v>
      </c>
      <c r="AL11" s="978">
        <v>3.5354735724718802</v>
      </c>
      <c r="AM11" s="978">
        <v>3.5</v>
      </c>
      <c r="AN11" s="978">
        <v>3.5</v>
      </c>
      <c r="AO11" s="978">
        <v>3.5</v>
      </c>
      <c r="AP11" s="978">
        <v>3.5</v>
      </c>
      <c r="AQ11" s="978">
        <v>3.5</v>
      </c>
      <c r="AR11" s="978">
        <v>3.5</v>
      </c>
      <c r="AS11" s="978">
        <v>3.5</v>
      </c>
      <c r="AT11" s="978">
        <v>3.5</v>
      </c>
      <c r="AU11" s="978">
        <v>3.5</v>
      </c>
      <c r="AV11" s="978">
        <v>754.7</v>
      </c>
      <c r="AW11" s="978">
        <v>3.5</v>
      </c>
      <c r="AX11" s="978">
        <v>3.5</v>
      </c>
      <c r="AY11" s="978">
        <v>0</v>
      </c>
      <c r="AZ11" s="978">
        <v>0</v>
      </c>
      <c r="BA11" s="978">
        <v>0</v>
      </c>
      <c r="BB11" s="978">
        <v>0</v>
      </c>
      <c r="BC11" s="978">
        <v>0</v>
      </c>
      <c r="BD11" s="978">
        <v>0</v>
      </c>
      <c r="BE11" s="978">
        <v>0</v>
      </c>
      <c r="BF11" s="978">
        <v>0</v>
      </c>
      <c r="BG11" s="978">
        <v>0</v>
      </c>
      <c r="BH11" s="978"/>
      <c r="BI11" s="978"/>
      <c r="BJ11" s="978"/>
      <c r="BK11" s="978"/>
      <c r="BL11" s="978"/>
      <c r="BM11" s="978"/>
      <c r="BN11" s="978"/>
      <c r="BO11" s="978"/>
      <c r="BP11" s="978"/>
      <c r="BQ11" s="978"/>
      <c r="BR11" s="978"/>
      <c r="BS11" s="978"/>
      <c r="BT11" s="978"/>
      <c r="BU11" s="978"/>
      <c r="BV11" s="978"/>
      <c r="BW11" s="978"/>
      <c r="BX11" s="978"/>
      <c r="BY11" s="978"/>
      <c r="BZ11" s="978"/>
      <c r="CA11" s="978"/>
      <c r="CB11" s="978"/>
      <c r="CC11" s="978"/>
      <c r="CD11" s="978"/>
      <c r="CE11" s="978"/>
      <c r="CF11" s="978"/>
      <c r="CG11" s="978"/>
      <c r="CH11" s="978"/>
      <c r="CI11" s="978"/>
      <c r="CJ11" s="978"/>
      <c r="CK11" s="978"/>
      <c r="CL11" s="978"/>
      <c r="CM11" s="978"/>
      <c r="CN11" s="978"/>
      <c r="CO11" s="978"/>
      <c r="CP11" s="978"/>
      <c r="CQ11" s="978"/>
      <c r="CR11" s="978"/>
      <c r="CS11" s="978"/>
      <c r="CT11" s="978"/>
      <c r="CU11" s="978"/>
      <c r="CV11" s="978"/>
      <c r="CW11" s="978"/>
      <c r="CX11" s="978"/>
      <c r="CY11" s="978"/>
      <c r="CZ11" s="978"/>
      <c r="DA11" s="978"/>
      <c r="DB11" s="978"/>
      <c r="DC11" s="978"/>
      <c r="DD11" s="978"/>
      <c r="DE11" s="978"/>
      <c r="DF11" s="978"/>
      <c r="DG11" s="978"/>
      <c r="DH11" s="978"/>
      <c r="DI11" s="978"/>
      <c r="DJ11" s="978"/>
      <c r="DK11" s="978"/>
      <c r="DL11" s="978"/>
      <c r="DM11" s="978"/>
      <c r="DN11" s="978"/>
      <c r="DO11" s="978"/>
      <c r="DP11" s="978"/>
      <c r="DQ11" s="978"/>
      <c r="DR11" s="978"/>
      <c r="DS11" s="978"/>
      <c r="DT11" s="978"/>
      <c r="DU11" s="978"/>
      <c r="DV11" s="978"/>
      <c r="DW11" s="978"/>
      <c r="DX11" s="978"/>
      <c r="DY11" s="978"/>
      <c r="DZ11" s="978"/>
      <c r="EA11" s="978"/>
      <c r="EB11" s="978"/>
      <c r="EC11" s="978"/>
      <c r="ED11" s="978"/>
      <c r="EE11" s="978"/>
      <c r="EF11" s="978"/>
      <c r="EG11" s="978"/>
      <c r="EH11" s="978"/>
      <c r="EI11" s="978"/>
      <c r="EJ11" s="978"/>
      <c r="EK11" s="978"/>
      <c r="EL11" s="978"/>
      <c r="EM11" s="978"/>
      <c r="EN11" s="978"/>
      <c r="EO11" s="978"/>
      <c r="EP11" s="978"/>
      <c r="EQ11" s="978"/>
      <c r="ER11" s="978"/>
      <c r="ES11" s="978"/>
      <c r="ET11" s="978"/>
      <c r="EU11" s="978"/>
      <c r="EV11" s="978"/>
      <c r="EW11" s="978"/>
      <c r="EX11" s="978"/>
      <c r="EY11" s="978"/>
      <c r="EZ11" s="978"/>
      <c r="FA11" s="978"/>
      <c r="FB11" s="978"/>
      <c r="FC11" s="978"/>
      <c r="FD11" s="978"/>
      <c r="FE11" s="1040"/>
    </row>
    <row r="12" spans="1:161" s="979" customFormat="1" ht="15.75" customHeight="1">
      <c r="A12" s="1044" t="s">
        <v>745</v>
      </c>
      <c r="B12" s="976">
        <v>118665.5211209</v>
      </c>
      <c r="C12" s="976">
        <v>109815</v>
      </c>
      <c r="D12" s="976">
        <v>104304.8</v>
      </c>
      <c r="E12" s="976">
        <v>107246</v>
      </c>
      <c r="F12" s="976">
        <v>115963.2</v>
      </c>
      <c r="G12" s="976">
        <v>113420.5</v>
      </c>
      <c r="H12" s="976">
        <v>113345.8</v>
      </c>
      <c r="I12" s="976">
        <v>114845.3</v>
      </c>
      <c r="J12" s="976">
        <v>118060.3</v>
      </c>
      <c r="K12" s="976">
        <v>106757.3</v>
      </c>
      <c r="L12" s="976">
        <v>105096.1</v>
      </c>
      <c r="M12" s="976">
        <v>120687.9</v>
      </c>
      <c r="N12" s="976">
        <v>98021.3</v>
      </c>
      <c r="O12" s="976">
        <v>126264.1</v>
      </c>
      <c r="P12" s="976">
        <v>125358.8</v>
      </c>
      <c r="Q12" s="976">
        <v>127697.3</v>
      </c>
      <c r="R12" s="976">
        <v>138272.1</v>
      </c>
      <c r="S12" s="976">
        <v>150671.79999999999</v>
      </c>
      <c r="T12" s="976">
        <v>149711.79999999999</v>
      </c>
      <c r="U12" s="976">
        <v>141106.6</v>
      </c>
      <c r="V12" s="976">
        <v>147832.1</v>
      </c>
      <c r="W12" s="976">
        <v>147287.9</v>
      </c>
      <c r="X12" s="976">
        <v>140716.6</v>
      </c>
      <c r="Y12" s="976">
        <v>144023.29999999999</v>
      </c>
      <c r="Z12" s="976">
        <v>139903.85454545455</v>
      </c>
      <c r="AA12" s="976">
        <v>140489.20000000001</v>
      </c>
      <c r="AB12" s="976">
        <v>132662.70000000001</v>
      </c>
      <c r="AC12" s="976">
        <v>123139.1</v>
      </c>
      <c r="AD12" s="976">
        <v>133222.39999999999</v>
      </c>
      <c r="AE12" s="976">
        <v>138160.6</v>
      </c>
      <c r="AF12" s="976">
        <v>143599</v>
      </c>
      <c r="AG12" s="976">
        <v>144243.4</v>
      </c>
      <c r="AH12" s="976">
        <v>148878</v>
      </c>
      <c r="AI12" s="976">
        <v>145413.9</v>
      </c>
      <c r="AJ12" s="976">
        <v>145413.9</v>
      </c>
      <c r="AK12" s="976">
        <v>145928.4</v>
      </c>
      <c r="AL12" s="976">
        <v>144668.77641256599</v>
      </c>
      <c r="AM12" s="976">
        <v>157234.29999999999</v>
      </c>
      <c r="AN12" s="976">
        <v>166161.5</v>
      </c>
      <c r="AO12" s="976">
        <v>172772.5</v>
      </c>
      <c r="AP12" s="976">
        <v>184235.6</v>
      </c>
      <c r="AQ12" s="976">
        <v>185581.6</v>
      </c>
      <c r="AR12" s="976">
        <v>186791.9</v>
      </c>
      <c r="AS12" s="976">
        <v>215946.4</v>
      </c>
      <c r="AT12" s="976">
        <v>240021.1</v>
      </c>
      <c r="AU12" s="976">
        <v>241570.3</v>
      </c>
      <c r="AV12" s="976">
        <v>102260.2</v>
      </c>
      <c r="AW12" s="976">
        <v>101933.5</v>
      </c>
      <c r="AX12" s="976">
        <v>99421.3</v>
      </c>
      <c r="AY12" s="976">
        <v>100245.124</v>
      </c>
      <c r="AZ12" s="976">
        <v>118330.67679999999</v>
      </c>
      <c r="BA12" s="976">
        <v>123760.8</v>
      </c>
      <c r="BB12" s="976">
        <v>149654.9</v>
      </c>
      <c r="BC12" s="976">
        <v>149528.79999999999</v>
      </c>
      <c r="BD12" s="976">
        <v>159454.20000000001</v>
      </c>
      <c r="BE12" s="976">
        <v>167162.29999999999</v>
      </c>
      <c r="BF12" s="976">
        <v>178781.4</v>
      </c>
      <c r="BG12" s="976">
        <v>193775</v>
      </c>
      <c r="BH12" s="976">
        <v>130619.69</v>
      </c>
      <c r="BI12" s="976">
        <v>130454.92</v>
      </c>
      <c r="BJ12" s="976">
        <v>108636.80000001</v>
      </c>
      <c r="BK12" s="976">
        <v>99935.164987969998</v>
      </c>
      <c r="BL12" s="976">
        <v>93477.591409970002</v>
      </c>
      <c r="BM12" s="976">
        <v>108715.59368594</v>
      </c>
      <c r="BN12" s="976">
        <v>118794.50001094</v>
      </c>
      <c r="BO12" s="976">
        <v>133244.79205498</v>
      </c>
      <c r="BP12" s="976">
        <v>121107.94408936999</v>
      </c>
      <c r="BQ12" s="976">
        <v>132783.27997243</v>
      </c>
      <c r="BR12" s="976">
        <v>133945.92138017001</v>
      </c>
      <c r="BS12" s="976">
        <v>140998.80011991001</v>
      </c>
      <c r="BT12" s="976">
        <v>148187.76912363002</v>
      </c>
      <c r="BU12" s="976">
        <v>142885.03968247</v>
      </c>
      <c r="BV12" s="976">
        <v>141482.11132155999</v>
      </c>
      <c r="BW12" s="976">
        <v>147412.23753874999</v>
      </c>
      <c r="BX12" s="976">
        <v>167829.46393907</v>
      </c>
      <c r="BY12" s="976">
        <v>181322.92214507001</v>
      </c>
      <c r="BZ12" s="976">
        <v>204580.40736707</v>
      </c>
      <c r="CA12" s="976">
        <v>186513.89285052</v>
      </c>
      <c r="CB12" s="976">
        <v>268649.16078305</v>
      </c>
      <c r="CC12" s="976">
        <v>274125.55138245004</v>
      </c>
      <c r="CD12" s="976">
        <v>286576.05788447999</v>
      </c>
      <c r="CE12" s="976">
        <v>146090.69574948002</v>
      </c>
      <c r="CF12" s="976">
        <v>148939.49889848</v>
      </c>
      <c r="CG12" s="976">
        <v>142098.28135148002</v>
      </c>
      <c r="CH12" s="976">
        <v>149737.53781348001</v>
      </c>
      <c r="CI12" s="976">
        <v>155659.90218548002</v>
      </c>
      <c r="CJ12" s="976">
        <v>153253.9473038</v>
      </c>
      <c r="CK12" s="976">
        <v>146944.46335548002</v>
      </c>
      <c r="CL12" s="976">
        <v>73669.154094479993</v>
      </c>
      <c r="CM12" s="976">
        <v>73354.780889879999</v>
      </c>
      <c r="CN12" s="976">
        <v>72479.522645479999</v>
      </c>
      <c r="CO12" s="976">
        <v>74203.384645479993</v>
      </c>
      <c r="CP12" s="976">
        <v>74866.585372479996</v>
      </c>
      <c r="CQ12" s="976">
        <v>77047.553847479998</v>
      </c>
      <c r="CR12" s="976">
        <v>80963.800073000006</v>
      </c>
      <c r="CS12" s="976">
        <v>82126.336855000001</v>
      </c>
      <c r="CT12" s="976">
        <v>84070.800432000004</v>
      </c>
      <c r="CU12" s="976">
        <v>85028.386047000007</v>
      </c>
      <c r="CV12" s="976">
        <v>86375.310177000007</v>
      </c>
      <c r="CW12" s="976">
        <v>90134.010752999995</v>
      </c>
      <c r="CX12" s="976">
        <v>90470.426185000004</v>
      </c>
      <c r="CY12" s="976">
        <v>87447.119690399995</v>
      </c>
      <c r="CZ12" s="976">
        <v>89445.994279999999</v>
      </c>
      <c r="DA12" s="976">
        <v>89590.474426999994</v>
      </c>
      <c r="DB12" s="976">
        <v>92148.437137000001</v>
      </c>
      <c r="DC12" s="976">
        <v>92246.420629999993</v>
      </c>
      <c r="DD12" s="976">
        <v>90200.686440999998</v>
      </c>
      <c r="DE12" s="976">
        <v>90176.729858600011</v>
      </c>
      <c r="DF12" s="976">
        <v>92562.991645000002</v>
      </c>
      <c r="DG12" s="976">
        <v>94052.807660000006</v>
      </c>
      <c r="DH12" s="976">
        <v>189119.46518999999</v>
      </c>
      <c r="DI12" s="976">
        <v>0</v>
      </c>
      <c r="DJ12" s="976">
        <v>0</v>
      </c>
      <c r="DK12" s="976">
        <v>0</v>
      </c>
      <c r="DL12" s="976">
        <v>0</v>
      </c>
      <c r="DM12" s="976">
        <v>0</v>
      </c>
      <c r="DN12" s="976">
        <v>0</v>
      </c>
      <c r="DO12" s="976">
        <v>0</v>
      </c>
      <c r="DP12" s="976">
        <v>794448.27871650003</v>
      </c>
      <c r="DQ12" s="976">
        <v>783812.07703849999</v>
      </c>
      <c r="DR12" s="976">
        <v>771736.16715952998</v>
      </c>
      <c r="DS12" s="976">
        <v>809131.00550855009</v>
      </c>
      <c r="DT12" s="976">
        <v>820079.51706730004</v>
      </c>
      <c r="DU12" s="976">
        <v>822825.77225633</v>
      </c>
      <c r="DV12" s="976">
        <v>825359.12101367</v>
      </c>
      <c r="DW12" s="976">
        <v>831718.81559995993</v>
      </c>
      <c r="DX12" s="976">
        <v>842406.82769774995</v>
      </c>
      <c r="DY12" s="976">
        <v>1254575.52596299</v>
      </c>
      <c r="DZ12" s="976">
        <v>1245500.1354940401</v>
      </c>
      <c r="EA12" s="976">
        <v>1254989.60875066</v>
      </c>
      <c r="EB12" s="976">
        <v>1283199.0580231999</v>
      </c>
      <c r="EC12" s="976">
        <v>1305280.7653721599</v>
      </c>
      <c r="ED12" s="976">
        <v>1339454.5728535901</v>
      </c>
      <c r="EE12" s="976">
        <v>1399041.56109779</v>
      </c>
      <c r="EF12" s="976">
        <v>1417005.5384114899</v>
      </c>
      <c r="EG12" s="976">
        <v>1430843.2802511598</v>
      </c>
      <c r="EH12" s="976">
        <v>1447755.1511206299</v>
      </c>
      <c r="EI12" s="976">
        <v>1454650.4534028401</v>
      </c>
      <c r="EJ12" s="976">
        <v>1454825.8559956499</v>
      </c>
      <c r="EK12" s="976">
        <v>1445930.98282596</v>
      </c>
      <c r="EL12" s="976">
        <v>2341738.9062053701</v>
      </c>
      <c r="EM12" s="976">
        <v>2368949.5580966403</v>
      </c>
      <c r="EN12" s="976">
        <v>2204088.5788418502</v>
      </c>
      <c r="EO12" s="976">
        <v>2278285.5498254802</v>
      </c>
      <c r="EP12" s="976">
        <v>2176079.6015390302</v>
      </c>
      <c r="EQ12" s="976">
        <v>2278485.4927018597</v>
      </c>
      <c r="ER12" s="976">
        <v>2803639.9254303998</v>
      </c>
      <c r="ES12" s="976">
        <v>2702615.1200359999</v>
      </c>
      <c r="ET12" s="976">
        <v>3020877.0682307002</v>
      </c>
      <c r="EU12" s="976">
        <v>2999580.8869474903</v>
      </c>
      <c r="EV12" s="976">
        <v>2928449.4242954501</v>
      </c>
      <c r="EW12" s="976">
        <v>2831786.1053234302</v>
      </c>
      <c r="EX12" s="976">
        <v>2830144.7382595199</v>
      </c>
      <c r="EY12" s="976">
        <v>2759001.5104052699</v>
      </c>
      <c r="EZ12" s="976">
        <v>2761616.7450652597</v>
      </c>
      <c r="FA12" s="976">
        <v>3295567.5776806897</v>
      </c>
      <c r="FB12" s="976">
        <v>3572608.7847354999</v>
      </c>
      <c r="FC12" s="976">
        <v>3474552.9256581902</v>
      </c>
      <c r="FD12" s="976">
        <v>3720186.7843218399</v>
      </c>
      <c r="FE12" s="1062"/>
    </row>
    <row r="13" spans="1:161" ht="15.75" customHeight="1">
      <c r="A13" s="1041" t="s">
        <v>746</v>
      </c>
      <c r="B13" s="976">
        <v>8410.53456276</v>
      </c>
      <c r="C13" s="976">
        <v>8283.5</v>
      </c>
      <c r="D13" s="976">
        <v>8469.4</v>
      </c>
      <c r="E13" s="976">
        <v>8383.5</v>
      </c>
      <c r="F13" s="976">
        <v>9404.7000000000007</v>
      </c>
      <c r="G13" s="976">
        <v>9504.9</v>
      </c>
      <c r="H13" s="976">
        <v>9142.6</v>
      </c>
      <c r="I13" s="976">
        <v>12049.8</v>
      </c>
      <c r="J13" s="976">
        <v>10941.1</v>
      </c>
      <c r="K13" s="976">
        <v>11086.2</v>
      </c>
      <c r="L13" s="976">
        <v>10953.8</v>
      </c>
      <c r="M13" s="976">
        <v>9754.2000000000007</v>
      </c>
      <c r="N13" s="976">
        <v>11818</v>
      </c>
      <c r="O13" s="976">
        <v>10943.7</v>
      </c>
      <c r="P13" s="976">
        <v>10948.9</v>
      </c>
      <c r="Q13" s="976">
        <v>13993.9</v>
      </c>
      <c r="R13" s="976">
        <v>15640.8</v>
      </c>
      <c r="S13" s="976">
        <v>17105.400000000001</v>
      </c>
      <c r="T13" s="976">
        <v>15421.3</v>
      </c>
      <c r="U13" s="976">
        <v>15980.8</v>
      </c>
      <c r="V13" s="976">
        <v>18833.2</v>
      </c>
      <c r="W13" s="976">
        <v>17148</v>
      </c>
      <c r="X13" s="976">
        <v>18864.8</v>
      </c>
      <c r="Y13" s="976">
        <v>18078.900000000001</v>
      </c>
      <c r="Z13" s="976">
        <v>15723.609090909089</v>
      </c>
      <c r="AA13" s="976">
        <v>14069.2</v>
      </c>
      <c r="AB13" s="976">
        <v>12552</v>
      </c>
      <c r="AC13" s="976">
        <v>12781.5</v>
      </c>
      <c r="AD13" s="976">
        <v>15837.3</v>
      </c>
      <c r="AE13" s="976">
        <v>13878.5</v>
      </c>
      <c r="AF13" s="976">
        <v>14348.5</v>
      </c>
      <c r="AG13" s="976">
        <v>14531.1</v>
      </c>
      <c r="AH13" s="976">
        <v>20146.2</v>
      </c>
      <c r="AI13" s="976">
        <v>15553.6</v>
      </c>
      <c r="AJ13" s="976">
        <v>13666.3</v>
      </c>
      <c r="AK13" s="976">
        <v>14523.3</v>
      </c>
      <c r="AL13" s="976">
        <v>15419.545682978298</v>
      </c>
      <c r="AM13" s="976">
        <v>13050</v>
      </c>
      <c r="AN13" s="976">
        <v>15045.4</v>
      </c>
      <c r="AO13" s="976">
        <v>14254</v>
      </c>
      <c r="AP13" s="976">
        <v>15414.9</v>
      </c>
      <c r="AQ13" s="976">
        <v>15495</v>
      </c>
      <c r="AR13" s="976">
        <v>17150.399999999998</v>
      </c>
      <c r="AS13" s="976">
        <v>17673</v>
      </c>
      <c r="AT13" s="976">
        <v>20405.900000000001</v>
      </c>
      <c r="AU13" s="976">
        <v>18314.5</v>
      </c>
      <c r="AV13" s="976">
        <v>17743.349999999999</v>
      </c>
      <c r="AW13" s="976">
        <v>16972.900000000001</v>
      </c>
      <c r="AX13" s="976">
        <v>5552.1</v>
      </c>
      <c r="AY13" s="976">
        <v>20271.516000000007</v>
      </c>
      <c r="AZ13" s="976">
        <v>13309.012699999999</v>
      </c>
      <c r="BA13" s="976">
        <v>13618.8</v>
      </c>
      <c r="BB13" s="976">
        <v>16491.7</v>
      </c>
      <c r="BC13" s="976">
        <v>13505.6</v>
      </c>
      <c r="BD13" s="976">
        <v>12975</v>
      </c>
      <c r="BE13" s="976">
        <v>12432</v>
      </c>
      <c r="BF13" s="976">
        <v>12515.4</v>
      </c>
      <c r="BG13" s="976">
        <v>9026.9915244100011</v>
      </c>
      <c r="BH13" s="976"/>
      <c r="BI13" s="976"/>
      <c r="BJ13" s="976"/>
      <c r="BK13" s="976"/>
      <c r="BL13" s="976"/>
      <c r="BM13" s="976"/>
      <c r="BN13" s="976"/>
      <c r="BO13" s="976"/>
      <c r="BP13" s="976"/>
      <c r="BQ13" s="976"/>
      <c r="BR13" s="976"/>
      <c r="BS13" s="976"/>
      <c r="BT13" s="976"/>
      <c r="BU13" s="976"/>
      <c r="BV13" s="976"/>
      <c r="BW13" s="976"/>
      <c r="BX13" s="976"/>
      <c r="BY13" s="976"/>
      <c r="BZ13" s="976"/>
      <c r="CA13" s="976"/>
      <c r="CB13" s="976"/>
      <c r="CC13" s="976"/>
      <c r="CD13" s="976"/>
      <c r="CE13" s="976"/>
      <c r="CF13" s="976"/>
      <c r="CG13" s="976"/>
      <c r="CH13" s="976"/>
      <c r="CI13" s="976"/>
      <c r="CJ13" s="976"/>
      <c r="CK13" s="976"/>
      <c r="CL13" s="976"/>
      <c r="CM13" s="976"/>
      <c r="CN13" s="976"/>
      <c r="CO13" s="976"/>
      <c r="CP13" s="976"/>
      <c r="CQ13" s="976"/>
      <c r="CR13" s="976"/>
      <c r="CS13" s="976"/>
      <c r="CT13" s="976"/>
      <c r="CU13" s="976"/>
      <c r="CV13" s="976"/>
      <c r="CW13" s="976"/>
      <c r="CX13" s="976"/>
      <c r="CY13" s="976"/>
      <c r="CZ13" s="976"/>
      <c r="DA13" s="976"/>
      <c r="DB13" s="976"/>
      <c r="DC13" s="976"/>
      <c r="DD13" s="976"/>
      <c r="DE13" s="976"/>
      <c r="DF13" s="976"/>
      <c r="DG13" s="976"/>
      <c r="DH13" s="976"/>
      <c r="DI13" s="976"/>
      <c r="DJ13" s="976"/>
      <c r="DK13" s="976"/>
      <c r="DL13" s="976"/>
      <c r="DM13" s="976"/>
      <c r="DN13" s="976"/>
      <c r="DO13" s="976"/>
      <c r="DP13" s="976"/>
      <c r="DQ13" s="976"/>
      <c r="DR13" s="976"/>
      <c r="DS13" s="976"/>
      <c r="DT13" s="976"/>
      <c r="DU13" s="976"/>
      <c r="DV13" s="976"/>
      <c r="DW13" s="976"/>
      <c r="DX13" s="976"/>
      <c r="DY13" s="976"/>
      <c r="DZ13" s="976"/>
      <c r="EA13" s="976"/>
      <c r="EB13" s="976"/>
      <c r="EC13" s="976"/>
      <c r="ED13" s="976"/>
      <c r="EE13" s="976"/>
      <c r="EF13" s="976"/>
      <c r="EG13" s="976"/>
      <c r="EH13" s="976"/>
      <c r="EI13" s="976"/>
      <c r="EJ13" s="976"/>
      <c r="EK13" s="976"/>
      <c r="EL13" s="976"/>
      <c r="EM13" s="976"/>
      <c r="EN13" s="976"/>
      <c r="EO13" s="976"/>
      <c r="EP13" s="976"/>
      <c r="EQ13" s="976"/>
      <c r="ER13" s="976"/>
      <c r="ES13" s="976"/>
      <c r="ET13" s="976"/>
      <c r="EU13" s="976"/>
      <c r="EV13" s="976"/>
      <c r="EW13" s="976"/>
      <c r="EX13" s="976"/>
      <c r="EY13" s="976"/>
      <c r="EZ13" s="976"/>
      <c r="FA13" s="976"/>
      <c r="FB13" s="976"/>
      <c r="FC13" s="976"/>
      <c r="FD13" s="976"/>
      <c r="FE13" s="1040"/>
    </row>
    <row r="14" spans="1:161" ht="15.75" customHeight="1">
      <c r="A14" s="1044" t="s">
        <v>747</v>
      </c>
      <c r="B14" s="976">
        <v>1554.39237355</v>
      </c>
      <c r="C14" s="976">
        <v>1665.5</v>
      </c>
      <c r="D14" s="976">
        <v>2008.3</v>
      </c>
      <c r="E14" s="976">
        <v>1270.5999999999999</v>
      </c>
      <c r="F14" s="976">
        <v>1448</v>
      </c>
      <c r="G14" s="976">
        <v>1208</v>
      </c>
      <c r="H14" s="976">
        <v>1131.4000000000001</v>
      </c>
      <c r="I14" s="976">
        <v>3691.3</v>
      </c>
      <c r="J14" s="976">
        <v>1421.4</v>
      </c>
      <c r="K14" s="976">
        <v>2561.1</v>
      </c>
      <c r="L14" s="976">
        <v>3163.5</v>
      </c>
      <c r="M14" s="976">
        <v>1105.0999999999999</v>
      </c>
      <c r="N14" s="976">
        <v>2316.4</v>
      </c>
      <c r="O14" s="976">
        <v>1442.1</v>
      </c>
      <c r="P14" s="976">
        <v>1307.5</v>
      </c>
      <c r="Q14" s="976">
        <v>2825.9</v>
      </c>
      <c r="R14" s="976">
        <v>3570.3</v>
      </c>
      <c r="S14" s="976">
        <v>2932.9</v>
      </c>
      <c r="T14" s="976">
        <v>1949</v>
      </c>
      <c r="U14" s="976">
        <v>3302.8</v>
      </c>
      <c r="V14" s="976">
        <v>5015.8</v>
      </c>
      <c r="W14" s="976">
        <v>4902.8999999999996</v>
      </c>
      <c r="X14" s="976">
        <v>6394.1</v>
      </c>
      <c r="Y14" s="976">
        <v>5342.2</v>
      </c>
      <c r="Z14" s="976">
        <v>3544.1363636363631</v>
      </c>
      <c r="AA14" s="976">
        <v>2047.8</v>
      </c>
      <c r="AB14" s="976">
        <v>1622.2</v>
      </c>
      <c r="AC14" s="976">
        <v>2010.5</v>
      </c>
      <c r="AD14" s="976">
        <v>3925</v>
      </c>
      <c r="AE14" s="976">
        <v>1395.3</v>
      </c>
      <c r="AF14" s="976">
        <v>1870.3</v>
      </c>
      <c r="AG14" s="976">
        <v>965.3</v>
      </c>
      <c r="AH14" s="976">
        <v>6987</v>
      </c>
      <c r="AI14" s="976">
        <v>2865.6</v>
      </c>
      <c r="AJ14" s="976">
        <v>978.30000000000007</v>
      </c>
      <c r="AK14" s="976">
        <v>2014.8</v>
      </c>
      <c r="AL14" s="976">
        <v>2115.2294116364596</v>
      </c>
      <c r="AM14" s="976">
        <v>1101.0999999999999</v>
      </c>
      <c r="AN14" s="976">
        <v>2618.7999999999997</v>
      </c>
      <c r="AO14" s="976">
        <v>1713.6999999999998</v>
      </c>
      <c r="AP14" s="976">
        <v>918.1</v>
      </c>
      <c r="AQ14" s="976">
        <v>1623.4</v>
      </c>
      <c r="AR14" s="976">
        <v>3210.5</v>
      </c>
      <c r="AS14" s="976">
        <v>2417.7000000000003</v>
      </c>
      <c r="AT14" s="976">
        <v>5614.3</v>
      </c>
      <c r="AU14" s="976">
        <v>2609.8000000000002</v>
      </c>
      <c r="AV14" s="976">
        <v>2495.15</v>
      </c>
      <c r="AW14" s="976">
        <v>1195.2</v>
      </c>
      <c r="AX14" s="976">
        <v>3867.4</v>
      </c>
      <c r="AY14" s="976">
        <v>2581.2000000000016</v>
      </c>
      <c r="AZ14" s="976">
        <v>3933.8891999999996</v>
      </c>
      <c r="BA14" s="976">
        <v>10195.299999999999</v>
      </c>
      <c r="BB14" s="976">
        <v>13050.5</v>
      </c>
      <c r="BC14" s="976">
        <v>9734</v>
      </c>
      <c r="BD14" s="976">
        <v>8548.6</v>
      </c>
      <c r="BE14" s="976">
        <v>8662.7999999999993</v>
      </c>
      <c r="BF14" s="976">
        <v>8604</v>
      </c>
      <c r="BG14" s="976">
        <v>4797.0172470200005</v>
      </c>
      <c r="BH14" s="976"/>
      <c r="BI14" s="976"/>
      <c r="BJ14" s="976"/>
      <c r="BK14" s="976"/>
      <c r="BL14" s="976"/>
      <c r="BM14" s="976"/>
      <c r="BN14" s="976"/>
      <c r="BO14" s="976"/>
      <c r="BP14" s="976"/>
      <c r="BQ14" s="976"/>
      <c r="BR14" s="976"/>
      <c r="BS14" s="976"/>
      <c r="BT14" s="976"/>
      <c r="BU14" s="976"/>
      <c r="BV14" s="976"/>
      <c r="BW14" s="976"/>
      <c r="BX14" s="976"/>
      <c r="BY14" s="976"/>
      <c r="BZ14" s="976"/>
      <c r="CA14" s="976"/>
      <c r="CB14" s="976"/>
      <c r="CC14" s="976"/>
      <c r="CD14" s="976"/>
      <c r="CE14" s="976"/>
      <c r="CF14" s="976"/>
      <c r="CG14" s="976"/>
      <c r="CH14" s="976"/>
      <c r="CI14" s="976"/>
      <c r="CJ14" s="976"/>
      <c r="CK14" s="976"/>
      <c r="CL14" s="976"/>
      <c r="CM14" s="976"/>
      <c r="CN14" s="976"/>
      <c r="CO14" s="976"/>
      <c r="CP14" s="976"/>
      <c r="CQ14" s="976"/>
      <c r="CR14" s="976"/>
      <c r="CS14" s="976"/>
      <c r="CT14" s="976"/>
      <c r="CU14" s="976"/>
      <c r="CV14" s="976"/>
      <c r="CW14" s="976"/>
      <c r="CX14" s="976"/>
      <c r="CY14" s="976"/>
      <c r="CZ14" s="976"/>
      <c r="DA14" s="976"/>
      <c r="DB14" s="976"/>
      <c r="DC14" s="976"/>
      <c r="DD14" s="976"/>
      <c r="DE14" s="976"/>
      <c r="DF14" s="976"/>
      <c r="DG14" s="976"/>
      <c r="DH14" s="976"/>
      <c r="DI14" s="976"/>
      <c r="DJ14" s="976"/>
      <c r="DK14" s="976"/>
      <c r="DL14" s="976"/>
      <c r="DM14" s="976"/>
      <c r="DN14" s="976"/>
      <c r="DO14" s="976"/>
      <c r="DP14" s="976"/>
      <c r="DQ14" s="976"/>
      <c r="DR14" s="976"/>
      <c r="DS14" s="976"/>
      <c r="DT14" s="976"/>
      <c r="DU14" s="976"/>
      <c r="DV14" s="976"/>
      <c r="DW14" s="976"/>
      <c r="DX14" s="976">
        <v>0</v>
      </c>
      <c r="DY14" s="976">
        <v>0</v>
      </c>
      <c r="DZ14" s="976">
        <v>0</v>
      </c>
      <c r="EA14" s="976">
        <v>0</v>
      </c>
      <c r="EB14" s="976">
        <v>0</v>
      </c>
      <c r="EC14" s="976">
        <v>0</v>
      </c>
      <c r="ED14" s="976">
        <v>171429.90274310001</v>
      </c>
      <c r="EE14" s="976">
        <v>167833.59857379002</v>
      </c>
      <c r="EF14" s="976">
        <v>215401.41305827</v>
      </c>
      <c r="EG14" s="976">
        <v>215000.47443420999</v>
      </c>
      <c r="EH14" s="976">
        <v>242842.16866226</v>
      </c>
      <c r="EI14" s="976">
        <v>245676.40388226</v>
      </c>
      <c r="EJ14" s="976">
        <v>10976.354417690001</v>
      </c>
      <c r="EK14" s="976">
        <v>11805.948286729999</v>
      </c>
      <c r="EL14" s="976">
        <v>14689.509573830001</v>
      </c>
      <c r="EM14" s="976">
        <v>30683.432226339999</v>
      </c>
      <c r="EN14" s="976">
        <v>48021.886387470004</v>
      </c>
      <c r="EO14" s="976">
        <v>61252.920157870001</v>
      </c>
      <c r="EP14" s="976">
        <v>9369.2530560100004</v>
      </c>
      <c r="EQ14" s="976">
        <v>0</v>
      </c>
      <c r="ER14" s="976">
        <v>4512.2948685399997</v>
      </c>
      <c r="ES14" s="976">
        <v>2596.5720624299997</v>
      </c>
      <c r="ET14" s="976">
        <v>2368.4926426900001</v>
      </c>
      <c r="EU14" s="976">
        <v>4539.5840463800005</v>
      </c>
      <c r="EV14" s="976">
        <v>3440.2487254899997</v>
      </c>
      <c r="EW14" s="976">
        <v>2400.6355191500002</v>
      </c>
      <c r="EX14" s="976">
        <v>2248.14422208</v>
      </c>
      <c r="EY14" s="976">
        <v>2323.1030214899997</v>
      </c>
      <c r="EZ14" s="976">
        <v>2327.4351156299999</v>
      </c>
      <c r="FA14" s="976">
        <v>2391.2007536599999</v>
      </c>
      <c r="FB14" s="976">
        <v>802.80646436000006</v>
      </c>
      <c r="FC14" s="976">
        <v>120.81211326</v>
      </c>
      <c r="FD14" s="976">
        <v>1323.6797216</v>
      </c>
      <c r="FE14" s="1040"/>
    </row>
    <row r="15" spans="1:161" ht="15.75" customHeight="1">
      <c r="A15" s="1044" t="s">
        <v>748</v>
      </c>
      <c r="B15" s="976">
        <v>8.7755492099995536</v>
      </c>
      <c r="C15" s="976">
        <v>8.8000000000001819</v>
      </c>
      <c r="D15" s="976">
        <v>8.6999999999998181</v>
      </c>
      <c r="E15" s="976">
        <v>8.6999999999998181</v>
      </c>
      <c r="F15" s="976">
        <v>8.8000000000010914</v>
      </c>
      <c r="G15" s="976">
        <v>8.7999999999992724</v>
      </c>
      <c r="H15" s="976">
        <v>8.9000000000005457</v>
      </c>
      <c r="I15" s="976">
        <v>8.8000000000000007</v>
      </c>
      <c r="J15" s="976">
        <v>8.7000000000007276</v>
      </c>
      <c r="K15" s="976">
        <v>8.7000000000007276</v>
      </c>
      <c r="L15" s="976">
        <v>8.6999999999989086</v>
      </c>
      <c r="M15" s="976">
        <v>8.8000000000010914</v>
      </c>
      <c r="N15" s="976">
        <v>8.7000000000007276</v>
      </c>
      <c r="O15" s="976">
        <v>8.7000000000007276</v>
      </c>
      <c r="P15" s="976">
        <v>8.6999999999989086</v>
      </c>
      <c r="Q15" s="976">
        <v>8.7000000000007276</v>
      </c>
      <c r="R15" s="976">
        <v>8.7000000000007276</v>
      </c>
      <c r="S15" s="976">
        <v>8.7000000000025466</v>
      </c>
      <c r="T15" s="976">
        <v>207</v>
      </c>
      <c r="U15" s="976">
        <v>8.7000000000007276</v>
      </c>
      <c r="V15" s="976">
        <v>8.7000000000007276</v>
      </c>
      <c r="W15" s="976">
        <v>8.8000000000010914</v>
      </c>
      <c r="X15" s="976">
        <v>8.6999999999989086</v>
      </c>
      <c r="Y15" s="976">
        <v>8.7000000000007276</v>
      </c>
      <c r="Z15" s="976">
        <v>26.736363636360693</v>
      </c>
      <c r="AA15" s="976">
        <v>8.8000000000010914</v>
      </c>
      <c r="AB15" s="976">
        <v>8.6999999999989086</v>
      </c>
      <c r="AC15" s="976">
        <v>8.6999999999999993</v>
      </c>
      <c r="AD15" s="976">
        <v>728.69999999999891</v>
      </c>
      <c r="AE15" s="976">
        <v>8.6999999999999993</v>
      </c>
      <c r="AF15" s="976">
        <v>8.6999999999999993</v>
      </c>
      <c r="AG15" s="976">
        <v>8.6999999999999993</v>
      </c>
      <c r="AH15" s="976">
        <v>8.6999999999999993</v>
      </c>
      <c r="AI15" s="976">
        <v>8.6999999999999993</v>
      </c>
      <c r="AJ15" s="976">
        <v>8.6999999999999993</v>
      </c>
      <c r="AK15" s="976">
        <v>8.6999999999999993</v>
      </c>
      <c r="AL15" s="976">
        <v>8.7212841434831319</v>
      </c>
      <c r="AM15" s="976">
        <v>8.6999999999999993</v>
      </c>
      <c r="AN15" s="976">
        <v>8.6999999999999993</v>
      </c>
      <c r="AO15" s="976">
        <v>8.6999999999999993</v>
      </c>
      <c r="AP15" s="976">
        <v>8.6999999999999993</v>
      </c>
      <c r="AQ15" s="976">
        <v>8.6999999999999993</v>
      </c>
      <c r="AR15" s="976">
        <v>8.6999999999999993</v>
      </c>
      <c r="AS15" s="976">
        <v>8.6999999999999993</v>
      </c>
      <c r="AT15" s="976">
        <v>8.6999999999999993</v>
      </c>
      <c r="AU15" s="976">
        <v>8.6999999999999993</v>
      </c>
      <c r="AV15" s="976">
        <v>8.6999999999999993</v>
      </c>
      <c r="AW15" s="976">
        <v>8.6999999999999993</v>
      </c>
      <c r="AX15" s="976">
        <v>8.6999999999999993</v>
      </c>
      <c r="AY15" s="976">
        <v>0</v>
      </c>
      <c r="AZ15" s="976">
        <v>0</v>
      </c>
      <c r="BA15" s="976">
        <v>0</v>
      </c>
      <c r="BB15" s="976">
        <v>0</v>
      </c>
      <c r="BC15" s="976">
        <v>0</v>
      </c>
      <c r="BD15" s="976">
        <v>0</v>
      </c>
      <c r="BE15" s="976">
        <v>0</v>
      </c>
      <c r="BF15" s="976">
        <v>0</v>
      </c>
      <c r="BG15" s="976">
        <v>0</v>
      </c>
      <c r="BH15" s="976"/>
      <c r="BI15" s="976"/>
      <c r="BJ15" s="976"/>
      <c r="BK15" s="976"/>
      <c r="BL15" s="976"/>
      <c r="BM15" s="976"/>
      <c r="BN15" s="976"/>
      <c r="BO15" s="976"/>
      <c r="BP15" s="976"/>
      <c r="BQ15" s="976"/>
      <c r="BR15" s="976"/>
      <c r="BS15" s="976"/>
      <c r="BT15" s="976"/>
      <c r="BU15" s="976"/>
      <c r="BV15" s="976"/>
      <c r="BW15" s="976"/>
      <c r="BX15" s="976"/>
      <c r="BY15" s="976"/>
      <c r="BZ15" s="976"/>
      <c r="CA15" s="976"/>
      <c r="CB15" s="976"/>
      <c r="CC15" s="976"/>
      <c r="CD15" s="976"/>
      <c r="CE15" s="976"/>
      <c r="CF15" s="976"/>
      <c r="CG15" s="976"/>
      <c r="CH15" s="976"/>
      <c r="CI15" s="976"/>
      <c r="CJ15" s="976"/>
      <c r="CK15" s="976"/>
      <c r="CL15" s="976"/>
      <c r="CM15" s="976"/>
      <c r="CN15" s="976"/>
      <c r="CO15" s="976"/>
      <c r="CP15" s="976"/>
      <c r="CQ15" s="976"/>
      <c r="CR15" s="976"/>
      <c r="CS15" s="976"/>
      <c r="CT15" s="976"/>
      <c r="CU15" s="976"/>
      <c r="CV15" s="976"/>
      <c r="CW15" s="976"/>
      <c r="CX15" s="976"/>
      <c r="CY15" s="976"/>
      <c r="CZ15" s="976"/>
      <c r="DA15" s="976"/>
      <c r="DB15" s="976"/>
      <c r="DC15" s="976"/>
      <c r="DD15" s="976"/>
      <c r="DE15" s="976"/>
      <c r="DF15" s="976"/>
      <c r="DG15" s="976"/>
      <c r="DH15" s="976"/>
      <c r="DI15" s="976"/>
      <c r="DJ15" s="976"/>
      <c r="DK15" s="976"/>
      <c r="DL15" s="976"/>
      <c r="DM15" s="976"/>
      <c r="DN15" s="976"/>
      <c r="DO15" s="976"/>
      <c r="DP15" s="976"/>
      <c r="DQ15" s="976"/>
      <c r="DR15" s="976"/>
      <c r="DS15" s="976"/>
      <c r="DT15" s="976"/>
      <c r="DU15" s="976"/>
      <c r="DV15" s="976"/>
      <c r="DW15" s="976"/>
      <c r="DX15" s="976"/>
      <c r="DY15" s="976"/>
      <c r="DZ15" s="976"/>
      <c r="EA15" s="976"/>
      <c r="EB15" s="976"/>
      <c r="EC15" s="976"/>
      <c r="ED15" s="976"/>
      <c r="EE15" s="976"/>
      <c r="EF15" s="976"/>
      <c r="EG15" s="976"/>
      <c r="EH15" s="976"/>
      <c r="EI15" s="976"/>
      <c r="EJ15" s="976"/>
      <c r="EK15" s="976"/>
      <c r="EL15" s="976"/>
      <c r="EM15" s="976"/>
      <c r="EN15" s="976"/>
      <c r="EO15" s="976"/>
      <c r="EP15" s="976"/>
      <c r="EQ15" s="976"/>
      <c r="ER15" s="976"/>
      <c r="ES15" s="976"/>
      <c r="ET15" s="976"/>
      <c r="EU15" s="976"/>
      <c r="EV15" s="976"/>
      <c r="EW15" s="976"/>
      <c r="EX15" s="976"/>
      <c r="EY15" s="976"/>
      <c r="EZ15" s="976"/>
      <c r="FA15" s="976"/>
      <c r="FB15" s="976"/>
      <c r="FC15" s="976"/>
      <c r="FD15" s="976"/>
      <c r="FE15" s="1040"/>
    </row>
    <row r="16" spans="1:161" ht="15.75" customHeight="1">
      <c r="A16" s="1044" t="s">
        <v>749</v>
      </c>
      <c r="B16" s="976">
        <v>6847.3666400000002</v>
      </c>
      <c r="C16" s="976">
        <v>6609.2</v>
      </c>
      <c r="D16" s="976">
        <v>6452.4</v>
      </c>
      <c r="E16" s="976">
        <v>7104.2</v>
      </c>
      <c r="F16" s="976">
        <v>7947.9</v>
      </c>
      <c r="G16" s="976">
        <v>8288.1</v>
      </c>
      <c r="H16" s="976">
        <v>8002.3</v>
      </c>
      <c r="I16" s="976">
        <v>8349.7000000000007</v>
      </c>
      <c r="J16" s="976">
        <v>9511</v>
      </c>
      <c r="K16" s="976">
        <v>8516.4</v>
      </c>
      <c r="L16" s="976">
        <v>7781.6</v>
      </c>
      <c r="M16" s="976">
        <v>8640.2999999999993</v>
      </c>
      <c r="N16" s="976">
        <v>9492.9</v>
      </c>
      <c r="O16" s="976">
        <v>9492.9</v>
      </c>
      <c r="P16" s="976">
        <v>9632.7000000000007</v>
      </c>
      <c r="Q16" s="976">
        <v>11159.3</v>
      </c>
      <c r="R16" s="976">
        <v>12061.8</v>
      </c>
      <c r="S16" s="976">
        <v>14163.8</v>
      </c>
      <c r="T16" s="976">
        <v>13265.3</v>
      </c>
      <c r="U16" s="976">
        <v>12669.3</v>
      </c>
      <c r="V16" s="976">
        <v>13808.7</v>
      </c>
      <c r="W16" s="976">
        <v>12236.3</v>
      </c>
      <c r="X16" s="976">
        <v>12462</v>
      </c>
      <c r="Y16" s="976">
        <v>12728</v>
      </c>
      <c r="Z16" s="976">
        <v>12152.736363636364</v>
      </c>
      <c r="AA16" s="976">
        <v>12012.6</v>
      </c>
      <c r="AB16" s="976">
        <v>10921.1</v>
      </c>
      <c r="AC16" s="976">
        <v>10790</v>
      </c>
      <c r="AD16" s="976">
        <v>11183.6</v>
      </c>
      <c r="AE16" s="976">
        <v>12508.2</v>
      </c>
      <c r="AF16" s="976">
        <v>12497.8</v>
      </c>
      <c r="AG16" s="976">
        <v>13672.5</v>
      </c>
      <c r="AH16" s="976">
        <v>13178.1</v>
      </c>
      <c r="AI16" s="976">
        <v>12706.9</v>
      </c>
      <c r="AJ16" s="976">
        <v>12706.9</v>
      </c>
      <c r="AK16" s="976">
        <v>12582.4</v>
      </c>
      <c r="AL16" s="976">
        <v>13295.594987198356</v>
      </c>
      <c r="AM16" s="976">
        <v>11967.9</v>
      </c>
      <c r="AN16" s="976">
        <v>12445.6</v>
      </c>
      <c r="AO16" s="976">
        <v>12559.3</v>
      </c>
      <c r="AP16" s="976">
        <v>14515.8</v>
      </c>
      <c r="AQ16" s="976">
        <v>13862.9</v>
      </c>
      <c r="AR16" s="976">
        <v>13931.2</v>
      </c>
      <c r="AS16" s="976">
        <v>15246.7</v>
      </c>
      <c r="AT16" s="976">
        <v>14782.9</v>
      </c>
      <c r="AU16" s="976">
        <v>15696</v>
      </c>
      <c r="AV16" s="976">
        <v>15239.5</v>
      </c>
      <c r="AW16" s="976">
        <v>15769</v>
      </c>
      <c r="AX16" s="976">
        <v>1676</v>
      </c>
      <c r="AY16" s="976">
        <v>17690.316000000006</v>
      </c>
      <c r="AZ16" s="976">
        <v>9375.1234999999997</v>
      </c>
      <c r="BA16" s="976">
        <v>3423.5</v>
      </c>
      <c r="BB16" s="976">
        <v>3441.2</v>
      </c>
      <c r="BC16" s="976">
        <v>3771.6</v>
      </c>
      <c r="BD16" s="976">
        <v>4426.3999999999996</v>
      </c>
      <c r="BE16" s="976">
        <v>3769.2</v>
      </c>
      <c r="BF16" s="976">
        <v>3911.4</v>
      </c>
      <c r="BG16" s="976">
        <v>4229.9742773899998</v>
      </c>
      <c r="BH16" s="976"/>
      <c r="BI16" s="976"/>
      <c r="BJ16" s="976"/>
      <c r="BK16" s="976"/>
      <c r="BL16" s="976"/>
      <c r="BM16" s="976"/>
      <c r="BN16" s="976"/>
      <c r="BO16" s="976"/>
      <c r="BP16" s="976"/>
      <c r="BQ16" s="976"/>
      <c r="BR16" s="976"/>
      <c r="BS16" s="976"/>
      <c r="BT16" s="976"/>
      <c r="BU16" s="976"/>
      <c r="BV16" s="976"/>
      <c r="BW16" s="976"/>
      <c r="BX16" s="976"/>
      <c r="BY16" s="976"/>
      <c r="BZ16" s="976"/>
      <c r="CA16" s="976"/>
      <c r="CB16" s="976"/>
      <c r="CC16" s="976"/>
      <c r="CD16" s="976"/>
      <c r="CE16" s="976"/>
      <c r="CF16" s="976"/>
      <c r="CG16" s="976"/>
      <c r="CH16" s="976"/>
      <c r="CI16" s="976"/>
      <c r="CJ16" s="976"/>
      <c r="CK16" s="976"/>
      <c r="CL16" s="976"/>
      <c r="CM16" s="976"/>
      <c r="CN16" s="976"/>
      <c r="CO16" s="976"/>
      <c r="CP16" s="976"/>
      <c r="CQ16" s="976"/>
      <c r="CR16" s="976"/>
      <c r="CS16" s="976"/>
      <c r="CT16" s="976"/>
      <c r="CU16" s="976"/>
      <c r="CV16" s="976"/>
      <c r="CW16" s="976"/>
      <c r="CX16" s="976"/>
      <c r="CY16" s="976"/>
      <c r="CZ16" s="976"/>
      <c r="DA16" s="976"/>
      <c r="DB16" s="976"/>
      <c r="DC16" s="976"/>
      <c r="DD16" s="976"/>
      <c r="DE16" s="976"/>
      <c r="DF16" s="976"/>
      <c r="DG16" s="976"/>
      <c r="DH16" s="976"/>
      <c r="DI16" s="976"/>
      <c r="DJ16" s="976"/>
      <c r="DK16" s="976"/>
      <c r="DL16" s="976"/>
      <c r="DM16" s="976"/>
      <c r="DN16" s="976"/>
      <c r="DO16" s="976"/>
      <c r="DP16" s="976"/>
      <c r="DQ16" s="976"/>
      <c r="DR16" s="976"/>
      <c r="DS16" s="976"/>
      <c r="DT16" s="976"/>
      <c r="DU16" s="976"/>
      <c r="DV16" s="976"/>
      <c r="DW16" s="976"/>
      <c r="DX16" s="976"/>
      <c r="DY16" s="976"/>
      <c r="DZ16" s="976">
        <v>0</v>
      </c>
      <c r="EA16" s="976">
        <v>0</v>
      </c>
      <c r="EB16" s="976">
        <v>0</v>
      </c>
      <c r="EC16" s="976">
        <v>0</v>
      </c>
      <c r="ED16" s="976">
        <v>0</v>
      </c>
      <c r="EE16" s="976">
        <v>0</v>
      </c>
      <c r="EF16" s="976">
        <v>0</v>
      </c>
      <c r="EG16" s="976">
        <v>0</v>
      </c>
      <c r="EH16" s="976">
        <v>0</v>
      </c>
      <c r="EI16" s="976">
        <v>0</v>
      </c>
      <c r="EJ16" s="976">
        <v>0</v>
      </c>
      <c r="EK16" s="976">
        <v>828.57847645000004</v>
      </c>
      <c r="EL16" s="976">
        <v>1033.18723826</v>
      </c>
      <c r="EM16" s="976">
        <v>1167.0556035100001</v>
      </c>
      <c r="EN16" s="976">
        <v>926.09302639999999</v>
      </c>
      <c r="EO16" s="976">
        <v>933.86622029</v>
      </c>
      <c r="EP16" s="976">
        <v>669.94752564999999</v>
      </c>
      <c r="EQ16" s="976">
        <v>669.94752564999999</v>
      </c>
      <c r="ER16" s="976">
        <v>1107.9798883699998</v>
      </c>
      <c r="ES16" s="976">
        <v>1150.9325995300001</v>
      </c>
      <c r="ET16" s="976">
        <v>1167.5960145500001</v>
      </c>
      <c r="EU16" s="976">
        <v>915.67511294000008</v>
      </c>
      <c r="EV16" s="976">
        <v>1128.2571344600001</v>
      </c>
      <c r="EW16" s="976">
        <v>851.82067830999995</v>
      </c>
      <c r="EX16" s="976">
        <v>923.68086377999998</v>
      </c>
      <c r="EY16" s="976">
        <v>992.54822173000002</v>
      </c>
      <c r="EZ16" s="976">
        <v>846.27606273000004</v>
      </c>
      <c r="FA16" s="976">
        <v>1263.2385405</v>
      </c>
      <c r="FB16" s="976">
        <v>1548.94602549</v>
      </c>
      <c r="FC16" s="976">
        <v>1307.62764795</v>
      </c>
      <c r="FD16" s="976">
        <v>1255.7819699200002</v>
      </c>
      <c r="FE16" s="1040"/>
    </row>
    <row r="17" spans="1:161" ht="15.75" customHeight="1">
      <c r="A17" s="1041" t="s">
        <v>750</v>
      </c>
      <c r="B17" s="978"/>
      <c r="C17" s="978"/>
      <c r="D17" s="978"/>
      <c r="E17" s="978"/>
      <c r="F17" s="978"/>
      <c r="G17" s="978"/>
      <c r="H17" s="978"/>
      <c r="I17" s="978"/>
      <c r="J17" s="978"/>
      <c r="K17" s="978"/>
      <c r="L17" s="978"/>
      <c r="M17" s="978"/>
      <c r="N17" s="978"/>
      <c r="O17" s="978"/>
      <c r="P17" s="978"/>
      <c r="Q17" s="978"/>
      <c r="R17" s="978"/>
      <c r="S17" s="978"/>
      <c r="T17" s="978"/>
      <c r="U17" s="978"/>
      <c r="V17" s="978"/>
      <c r="W17" s="978"/>
      <c r="X17" s="978"/>
      <c r="Y17" s="978"/>
      <c r="Z17" s="978"/>
      <c r="AA17" s="978"/>
      <c r="AB17" s="978"/>
      <c r="AC17" s="978"/>
      <c r="AD17" s="978"/>
      <c r="AE17" s="978"/>
      <c r="AF17" s="978"/>
      <c r="AG17" s="978"/>
      <c r="AH17" s="978"/>
      <c r="AI17" s="978"/>
      <c r="AJ17" s="978"/>
      <c r="AK17" s="978"/>
      <c r="AL17" s="978"/>
      <c r="AM17" s="978"/>
      <c r="AN17" s="978"/>
      <c r="AO17" s="978"/>
      <c r="AP17" s="978"/>
      <c r="AQ17" s="978"/>
      <c r="AR17" s="978"/>
      <c r="AS17" s="978"/>
      <c r="AT17" s="978"/>
      <c r="AU17" s="978"/>
      <c r="AV17" s="978"/>
      <c r="AW17" s="978"/>
      <c r="AX17" s="978"/>
      <c r="AY17" s="978"/>
      <c r="AZ17" s="978"/>
      <c r="BA17" s="978"/>
      <c r="BB17" s="978"/>
      <c r="BC17" s="978"/>
      <c r="BD17" s="978"/>
      <c r="BE17" s="978"/>
      <c r="BF17" s="978"/>
      <c r="BG17" s="978"/>
      <c r="BH17" s="978"/>
      <c r="BI17" s="978"/>
      <c r="BJ17" s="978"/>
      <c r="BK17" s="978"/>
      <c r="BL17" s="978"/>
      <c r="BM17" s="978"/>
      <c r="BN17" s="978"/>
      <c r="BO17" s="978"/>
      <c r="BP17" s="978"/>
      <c r="BQ17" s="978"/>
      <c r="BR17" s="978"/>
      <c r="BS17" s="978"/>
      <c r="BT17" s="978"/>
      <c r="BU17" s="978"/>
      <c r="BV17" s="978"/>
      <c r="BW17" s="978"/>
      <c r="BX17" s="978"/>
      <c r="BY17" s="978"/>
      <c r="BZ17" s="978"/>
      <c r="CA17" s="978"/>
      <c r="CB17" s="978"/>
      <c r="CC17" s="978"/>
      <c r="CD17" s="978"/>
      <c r="CE17" s="978"/>
      <c r="CF17" s="978"/>
      <c r="CG17" s="978"/>
      <c r="CH17" s="978"/>
      <c r="CI17" s="978"/>
      <c r="CJ17" s="978"/>
      <c r="CK17" s="978"/>
      <c r="CL17" s="978"/>
      <c r="CM17" s="978"/>
      <c r="CN17" s="978"/>
      <c r="CO17" s="978"/>
      <c r="CP17" s="978"/>
      <c r="CQ17" s="978"/>
      <c r="CR17" s="978"/>
      <c r="CS17" s="978"/>
      <c r="CT17" s="978"/>
      <c r="CU17" s="978"/>
      <c r="CV17" s="978"/>
      <c r="CW17" s="978"/>
      <c r="CX17" s="978"/>
      <c r="CY17" s="978"/>
      <c r="CZ17" s="978"/>
      <c r="DA17" s="978"/>
      <c r="DB17" s="978"/>
      <c r="DC17" s="978"/>
      <c r="DD17" s="978"/>
      <c r="DE17" s="978"/>
      <c r="DF17" s="978"/>
      <c r="DG17" s="978"/>
      <c r="DH17" s="978"/>
      <c r="DI17" s="978"/>
      <c r="DJ17" s="978"/>
      <c r="DK17" s="978"/>
      <c r="DL17" s="978"/>
      <c r="DM17" s="978"/>
      <c r="DN17" s="978"/>
      <c r="DO17" s="978"/>
      <c r="DP17" s="978"/>
      <c r="DQ17" s="978"/>
      <c r="DR17" s="978"/>
      <c r="DS17" s="978"/>
      <c r="DT17" s="978"/>
      <c r="DU17" s="978"/>
      <c r="DV17" s="978"/>
      <c r="DW17" s="978"/>
      <c r="DX17" s="978"/>
      <c r="DY17" s="978"/>
      <c r="DZ17" s="978"/>
      <c r="EA17" s="978"/>
      <c r="EB17" s="978"/>
      <c r="EC17" s="978"/>
      <c r="ED17" s="978"/>
      <c r="EE17" s="978"/>
      <c r="EF17" s="978"/>
      <c r="EG17" s="978"/>
      <c r="EH17" s="978"/>
      <c r="EI17" s="978"/>
      <c r="EJ17" s="978"/>
      <c r="EK17" s="978"/>
      <c r="EL17" s="978"/>
      <c r="EM17" s="978"/>
      <c r="EN17" s="978"/>
      <c r="EO17" s="978"/>
      <c r="EP17" s="978"/>
      <c r="EQ17" s="978"/>
      <c r="ER17" s="978"/>
      <c r="ES17" s="978"/>
      <c r="ET17" s="978"/>
      <c r="EU17" s="978"/>
      <c r="EV17" s="978"/>
      <c r="EW17" s="978"/>
      <c r="EX17" s="978"/>
      <c r="EY17" s="978"/>
      <c r="EZ17" s="978"/>
      <c r="FA17" s="978"/>
      <c r="FB17" s="978"/>
      <c r="FC17" s="978"/>
      <c r="FD17" s="978"/>
      <c r="FE17" s="1040"/>
    </row>
    <row r="18" spans="1:161" ht="15.75" customHeight="1">
      <c r="A18" s="1044" t="s">
        <v>751</v>
      </c>
      <c r="B18" s="978"/>
      <c r="C18" s="978"/>
      <c r="D18" s="978"/>
      <c r="E18" s="978"/>
      <c r="F18" s="978"/>
      <c r="G18" s="978"/>
      <c r="H18" s="978"/>
      <c r="I18" s="978"/>
      <c r="J18" s="978"/>
      <c r="K18" s="978"/>
      <c r="L18" s="978"/>
      <c r="M18" s="978"/>
      <c r="N18" s="978"/>
      <c r="O18" s="978"/>
      <c r="P18" s="978"/>
      <c r="Q18" s="978"/>
      <c r="R18" s="978"/>
      <c r="S18" s="978"/>
      <c r="T18" s="978"/>
      <c r="U18" s="978"/>
      <c r="V18" s="978"/>
      <c r="W18" s="978"/>
      <c r="X18" s="978"/>
      <c r="Y18" s="978"/>
      <c r="Z18" s="978"/>
      <c r="AA18" s="978"/>
      <c r="AB18" s="978"/>
      <c r="AC18" s="978"/>
      <c r="AD18" s="978"/>
      <c r="AE18" s="978"/>
      <c r="AF18" s="978"/>
      <c r="AG18" s="978"/>
      <c r="AH18" s="978"/>
      <c r="AI18" s="978"/>
      <c r="AJ18" s="978"/>
      <c r="AK18" s="978"/>
      <c r="AL18" s="978"/>
      <c r="AM18" s="978"/>
      <c r="AN18" s="978"/>
      <c r="AO18" s="978"/>
      <c r="AP18" s="978"/>
      <c r="AQ18" s="978"/>
      <c r="AR18" s="978"/>
      <c r="AS18" s="978"/>
      <c r="AT18" s="978"/>
      <c r="AU18" s="978"/>
      <c r="AV18" s="978"/>
      <c r="AW18" s="978"/>
      <c r="AX18" s="978"/>
      <c r="AY18" s="978"/>
      <c r="AZ18" s="978"/>
      <c r="BA18" s="978"/>
      <c r="BB18" s="978"/>
      <c r="BC18" s="978"/>
      <c r="BD18" s="978"/>
      <c r="BE18" s="978"/>
      <c r="BF18" s="978"/>
      <c r="BG18" s="978"/>
      <c r="BH18" s="978"/>
      <c r="BI18" s="978"/>
      <c r="BJ18" s="978"/>
      <c r="BK18" s="978"/>
      <c r="BL18" s="978"/>
      <c r="BM18" s="978"/>
      <c r="BN18" s="978"/>
      <c r="BO18" s="978"/>
      <c r="BP18" s="978"/>
      <c r="BQ18" s="978"/>
      <c r="BR18" s="978"/>
      <c r="BS18" s="978"/>
      <c r="BT18" s="978"/>
      <c r="BU18" s="978"/>
      <c r="BV18" s="978"/>
      <c r="BW18" s="978"/>
      <c r="BX18" s="978"/>
      <c r="BY18" s="978"/>
      <c r="BZ18" s="978"/>
      <c r="CA18" s="978"/>
      <c r="CB18" s="978"/>
      <c r="CC18" s="978"/>
      <c r="CD18" s="978"/>
      <c r="CE18" s="978"/>
      <c r="CF18" s="978"/>
      <c r="CG18" s="978"/>
      <c r="CH18" s="978"/>
      <c r="CI18" s="978"/>
      <c r="CJ18" s="978"/>
      <c r="CK18" s="978"/>
      <c r="CL18" s="978"/>
      <c r="CM18" s="978"/>
      <c r="CN18" s="978"/>
      <c r="CO18" s="978"/>
      <c r="CP18" s="978"/>
      <c r="CQ18" s="978"/>
      <c r="CR18" s="978"/>
      <c r="CS18" s="978"/>
      <c r="CT18" s="978"/>
      <c r="CU18" s="978"/>
      <c r="CV18" s="978"/>
      <c r="CW18" s="978"/>
      <c r="CX18" s="978"/>
      <c r="CY18" s="978"/>
      <c r="CZ18" s="978"/>
      <c r="DA18" s="978"/>
      <c r="DB18" s="978"/>
      <c r="DC18" s="978"/>
      <c r="DD18" s="978"/>
      <c r="DE18" s="978"/>
      <c r="DF18" s="978"/>
      <c r="DG18" s="978"/>
      <c r="DH18" s="978"/>
      <c r="DI18" s="978"/>
      <c r="DJ18" s="978"/>
      <c r="DK18" s="978"/>
      <c r="DL18" s="978"/>
      <c r="DM18" s="978"/>
      <c r="DN18" s="978"/>
      <c r="DO18" s="978"/>
      <c r="DP18" s="978"/>
      <c r="DQ18" s="978"/>
      <c r="DR18" s="978"/>
      <c r="DS18" s="978"/>
      <c r="DT18" s="978"/>
      <c r="DU18" s="978"/>
      <c r="DV18" s="978"/>
      <c r="DW18" s="978"/>
      <c r="DX18" s="978">
        <v>0</v>
      </c>
      <c r="DY18" s="978">
        <v>0</v>
      </c>
      <c r="DZ18" s="978">
        <v>2785.7177601900003</v>
      </c>
      <c r="EA18" s="978">
        <v>2617.61458631</v>
      </c>
      <c r="EB18" s="978">
        <v>2422.23015403</v>
      </c>
      <c r="EC18" s="978">
        <v>2475.9201503000004</v>
      </c>
      <c r="ED18" s="978">
        <v>2217.6061809299999</v>
      </c>
      <c r="EE18" s="978">
        <v>2405.7657221199997</v>
      </c>
      <c r="EF18" s="978">
        <v>2765.4087164499997</v>
      </c>
      <c r="EG18" s="978">
        <v>2325.0241978700001</v>
      </c>
      <c r="EH18" s="978">
        <v>1402.8287951300001</v>
      </c>
      <c r="EI18" s="978">
        <v>1530.1143017500001</v>
      </c>
      <c r="EJ18" s="978">
        <v>1314.86015795</v>
      </c>
      <c r="EK18" s="978">
        <v>2818.0681166500003</v>
      </c>
      <c r="EL18" s="978">
        <v>3652.6478766599998</v>
      </c>
      <c r="EM18" s="978">
        <v>6787.1187668000002</v>
      </c>
      <c r="EN18" s="978">
        <v>8211.0409804899991</v>
      </c>
      <c r="EO18" s="978">
        <v>9981.8858625299999</v>
      </c>
      <c r="EP18" s="978">
        <v>12106.95724304</v>
      </c>
      <c r="EQ18" s="978">
        <v>12022.84738596</v>
      </c>
      <c r="ER18" s="978">
        <v>11245.5643347</v>
      </c>
      <c r="ES18" s="978">
        <v>12760.43851102</v>
      </c>
      <c r="ET18" s="978">
        <v>12501.047525780001</v>
      </c>
      <c r="EU18" s="978">
        <v>8925.6730153400003</v>
      </c>
      <c r="EV18" s="978">
        <v>2455.6301533600003</v>
      </c>
      <c r="EW18" s="978">
        <v>2090.7627681099998</v>
      </c>
      <c r="EX18" s="978">
        <v>2663.37716323</v>
      </c>
      <c r="EY18" s="978">
        <v>2433.0096548800002</v>
      </c>
      <c r="EZ18" s="978">
        <v>3116.32786343</v>
      </c>
      <c r="FA18" s="978">
        <v>2820.2809722399998</v>
      </c>
      <c r="FB18" s="978">
        <v>3895.2951119999998</v>
      </c>
      <c r="FC18" s="978">
        <v>6701.5312065899998</v>
      </c>
      <c r="FD18" s="978">
        <v>5709.5692692700004</v>
      </c>
      <c r="FE18" s="1040"/>
    </row>
    <row r="19" spans="1:161" ht="15.75" customHeight="1">
      <c r="A19" s="1044" t="s">
        <v>752</v>
      </c>
      <c r="B19" s="978"/>
      <c r="C19" s="978"/>
      <c r="D19" s="978"/>
      <c r="E19" s="978"/>
      <c r="F19" s="978"/>
      <c r="G19" s="978"/>
      <c r="H19" s="978"/>
      <c r="I19" s="978"/>
      <c r="J19" s="978"/>
      <c r="K19" s="978"/>
      <c r="L19" s="978"/>
      <c r="M19" s="978"/>
      <c r="N19" s="978"/>
      <c r="O19" s="978"/>
      <c r="P19" s="978"/>
      <c r="Q19" s="978"/>
      <c r="R19" s="978"/>
      <c r="S19" s="978"/>
      <c r="T19" s="978"/>
      <c r="U19" s="978"/>
      <c r="V19" s="978"/>
      <c r="W19" s="978"/>
      <c r="X19" s="978"/>
      <c r="Y19" s="978"/>
      <c r="Z19" s="978"/>
      <c r="AA19" s="978"/>
      <c r="AB19" s="978"/>
      <c r="AC19" s="978"/>
      <c r="AD19" s="978"/>
      <c r="AE19" s="978"/>
      <c r="AF19" s="978"/>
      <c r="AG19" s="978"/>
      <c r="AH19" s="978"/>
      <c r="AI19" s="978"/>
      <c r="AJ19" s="978"/>
      <c r="AK19" s="978"/>
      <c r="AL19" s="978"/>
      <c r="AM19" s="978"/>
      <c r="AN19" s="978"/>
      <c r="AO19" s="978"/>
      <c r="AP19" s="978"/>
      <c r="AQ19" s="978"/>
      <c r="AR19" s="978"/>
      <c r="AS19" s="978"/>
      <c r="AT19" s="978"/>
      <c r="AU19" s="978"/>
      <c r="AV19" s="978"/>
      <c r="AW19" s="978"/>
      <c r="AX19" s="978"/>
      <c r="AY19" s="978"/>
      <c r="AZ19" s="978"/>
      <c r="BA19" s="978"/>
      <c r="BB19" s="978"/>
      <c r="BC19" s="978"/>
      <c r="BD19" s="978"/>
      <c r="BE19" s="978"/>
      <c r="BF19" s="978"/>
      <c r="BG19" s="978"/>
      <c r="BH19" s="978"/>
      <c r="BI19" s="978"/>
      <c r="BJ19" s="978"/>
      <c r="BK19" s="978"/>
      <c r="BL19" s="978"/>
      <c r="BM19" s="978"/>
      <c r="BN19" s="978"/>
      <c r="BO19" s="978"/>
      <c r="BP19" s="978"/>
      <c r="BQ19" s="978"/>
      <c r="BR19" s="978"/>
      <c r="BS19" s="978"/>
      <c r="BT19" s="978"/>
      <c r="BU19" s="978"/>
      <c r="BV19" s="978"/>
      <c r="BW19" s="978"/>
      <c r="BX19" s="978"/>
      <c r="BY19" s="978"/>
      <c r="BZ19" s="978"/>
      <c r="CA19" s="978"/>
      <c r="CB19" s="978"/>
      <c r="CC19" s="978"/>
      <c r="CD19" s="978"/>
      <c r="CE19" s="978"/>
      <c r="CF19" s="978"/>
      <c r="CG19" s="978"/>
      <c r="CH19" s="978"/>
      <c r="CI19" s="978"/>
      <c r="CJ19" s="978"/>
      <c r="CK19" s="978"/>
      <c r="CL19" s="978"/>
      <c r="CM19" s="978"/>
      <c r="CN19" s="978"/>
      <c r="CO19" s="978"/>
      <c r="CP19" s="978"/>
      <c r="CQ19" s="978"/>
      <c r="CR19" s="978"/>
      <c r="CS19" s="978"/>
      <c r="CT19" s="978"/>
      <c r="CU19" s="978"/>
      <c r="CV19" s="978"/>
      <c r="CW19" s="978"/>
      <c r="CX19" s="978"/>
      <c r="CY19" s="978"/>
      <c r="CZ19" s="978"/>
      <c r="DA19" s="978"/>
      <c r="DB19" s="978"/>
      <c r="DC19" s="978"/>
      <c r="DD19" s="978"/>
      <c r="DE19" s="978"/>
      <c r="DF19" s="978"/>
      <c r="DG19" s="978"/>
      <c r="DH19" s="978"/>
      <c r="DI19" s="978"/>
      <c r="DJ19" s="978"/>
      <c r="DK19" s="978"/>
      <c r="DL19" s="978"/>
      <c r="DM19" s="978"/>
      <c r="DN19" s="978"/>
      <c r="DO19" s="978"/>
      <c r="DP19" s="978"/>
      <c r="DQ19" s="978"/>
      <c r="DR19" s="978"/>
      <c r="DS19" s="978"/>
      <c r="DT19" s="978"/>
      <c r="DU19" s="978"/>
      <c r="DV19" s="978"/>
      <c r="DW19" s="978"/>
      <c r="DX19" s="978"/>
      <c r="DY19" s="978"/>
      <c r="DZ19" s="978"/>
      <c r="EA19" s="978"/>
      <c r="EB19" s="978"/>
      <c r="EC19" s="978"/>
      <c r="ED19" s="978"/>
      <c r="EE19" s="978"/>
      <c r="EF19" s="978"/>
      <c r="EG19" s="978"/>
      <c r="EH19" s="978"/>
      <c r="EI19" s="978"/>
      <c r="EJ19" s="978"/>
      <c r="EK19" s="978"/>
      <c r="EL19" s="978"/>
      <c r="EM19" s="978"/>
      <c r="EN19" s="978"/>
      <c r="EO19" s="978"/>
      <c r="EP19" s="978"/>
      <c r="EQ19" s="978"/>
      <c r="ER19" s="978"/>
      <c r="ES19" s="978"/>
      <c r="ET19" s="978"/>
      <c r="EU19" s="978"/>
      <c r="EV19" s="978"/>
      <c r="EW19" s="978"/>
      <c r="EX19" s="978"/>
      <c r="EY19" s="978"/>
      <c r="EZ19" s="978"/>
      <c r="FA19" s="978"/>
      <c r="FB19" s="978"/>
      <c r="FC19" s="978"/>
      <c r="FD19" s="978"/>
      <c r="FE19" s="1040"/>
    </row>
    <row r="20" spans="1:161" ht="15.75" customHeight="1">
      <c r="A20" s="1044" t="s">
        <v>753</v>
      </c>
      <c r="B20" s="978"/>
      <c r="C20" s="978"/>
      <c r="D20" s="978"/>
      <c r="E20" s="978"/>
      <c r="F20" s="978"/>
      <c r="G20" s="978"/>
      <c r="H20" s="978"/>
      <c r="I20" s="978"/>
      <c r="J20" s="978"/>
      <c r="K20" s="978"/>
      <c r="L20" s="978"/>
      <c r="M20" s="978"/>
      <c r="N20" s="978"/>
      <c r="O20" s="978"/>
      <c r="P20" s="978"/>
      <c r="Q20" s="978"/>
      <c r="R20" s="978"/>
      <c r="S20" s="978"/>
      <c r="T20" s="978"/>
      <c r="U20" s="978"/>
      <c r="V20" s="978"/>
      <c r="W20" s="978"/>
      <c r="X20" s="978"/>
      <c r="Y20" s="978"/>
      <c r="Z20" s="978"/>
      <c r="AA20" s="978"/>
      <c r="AB20" s="978"/>
      <c r="AC20" s="978"/>
      <c r="AD20" s="978"/>
      <c r="AE20" s="978"/>
      <c r="AF20" s="978"/>
      <c r="AG20" s="978"/>
      <c r="AH20" s="978"/>
      <c r="AI20" s="978"/>
      <c r="AJ20" s="978"/>
      <c r="AK20" s="978"/>
      <c r="AL20" s="978"/>
      <c r="AM20" s="978"/>
      <c r="AN20" s="978"/>
      <c r="AO20" s="978"/>
      <c r="AP20" s="978"/>
      <c r="AQ20" s="978"/>
      <c r="AR20" s="978"/>
      <c r="AS20" s="978"/>
      <c r="AT20" s="978"/>
      <c r="AU20" s="978"/>
      <c r="AV20" s="978"/>
      <c r="AW20" s="978"/>
      <c r="AX20" s="978"/>
      <c r="AY20" s="978"/>
      <c r="AZ20" s="978"/>
      <c r="BA20" s="978"/>
      <c r="BB20" s="978"/>
      <c r="BC20" s="978"/>
      <c r="BD20" s="978"/>
      <c r="BE20" s="978"/>
      <c r="BF20" s="978"/>
      <c r="BG20" s="978"/>
      <c r="BH20" s="978"/>
      <c r="BI20" s="978"/>
      <c r="BJ20" s="978"/>
      <c r="BK20" s="978"/>
      <c r="BL20" s="978"/>
      <c r="BM20" s="978"/>
      <c r="BN20" s="978"/>
      <c r="BO20" s="978"/>
      <c r="BP20" s="978"/>
      <c r="BQ20" s="978"/>
      <c r="BR20" s="978"/>
      <c r="BS20" s="978"/>
      <c r="BT20" s="978"/>
      <c r="BU20" s="978"/>
      <c r="BV20" s="978"/>
      <c r="BW20" s="978"/>
      <c r="BX20" s="978"/>
      <c r="BY20" s="978"/>
      <c r="BZ20" s="978"/>
      <c r="CA20" s="978"/>
      <c r="CB20" s="978"/>
      <c r="CC20" s="978"/>
      <c r="CD20" s="978"/>
      <c r="CE20" s="978"/>
      <c r="CF20" s="978"/>
      <c r="CG20" s="978"/>
      <c r="CH20" s="978"/>
      <c r="CI20" s="978"/>
      <c r="CJ20" s="978"/>
      <c r="CK20" s="978"/>
      <c r="CL20" s="978"/>
      <c r="CM20" s="978"/>
      <c r="CN20" s="978"/>
      <c r="CO20" s="978"/>
      <c r="CP20" s="978"/>
      <c r="CQ20" s="978"/>
      <c r="CR20" s="978"/>
      <c r="CS20" s="978"/>
      <c r="CT20" s="978"/>
      <c r="CU20" s="978"/>
      <c r="CV20" s="978"/>
      <c r="CW20" s="978"/>
      <c r="CX20" s="978"/>
      <c r="CY20" s="978"/>
      <c r="CZ20" s="978"/>
      <c r="DA20" s="978"/>
      <c r="DB20" s="978"/>
      <c r="DC20" s="978"/>
      <c r="DD20" s="978"/>
      <c r="DE20" s="978"/>
      <c r="DF20" s="978"/>
      <c r="DG20" s="978"/>
      <c r="DH20" s="978"/>
      <c r="DI20" s="978"/>
      <c r="DJ20" s="978"/>
      <c r="DK20" s="978"/>
      <c r="DL20" s="978"/>
      <c r="DM20" s="978"/>
      <c r="DN20" s="978"/>
      <c r="DO20" s="978"/>
      <c r="DP20" s="978"/>
      <c r="DQ20" s="978"/>
      <c r="DR20" s="978"/>
      <c r="DS20" s="978"/>
      <c r="DT20" s="978"/>
      <c r="DU20" s="978"/>
      <c r="DV20" s="978"/>
      <c r="DW20" s="978"/>
      <c r="DX20" s="978"/>
      <c r="DY20" s="978"/>
      <c r="DZ20" s="978"/>
      <c r="EA20" s="978"/>
      <c r="EB20" s="978"/>
      <c r="EC20" s="978"/>
      <c r="ED20" s="978">
        <v>275.97548695999996</v>
      </c>
      <c r="EE20" s="978">
        <v>447.41243299000001</v>
      </c>
      <c r="EF20" s="978">
        <v>537.87958295999999</v>
      </c>
      <c r="EG20" s="978">
        <v>698.1552088200001</v>
      </c>
      <c r="EH20" s="978">
        <v>855.10920013999998</v>
      </c>
      <c r="EI20" s="978">
        <v>923.71251154999993</v>
      </c>
      <c r="EJ20" s="978">
        <v>1047.0615074</v>
      </c>
      <c r="EK20" s="978">
        <v>1069.36774242</v>
      </c>
      <c r="EL20" s="978">
        <v>1489.5031768499998</v>
      </c>
      <c r="EM20" s="978">
        <v>2137.1885450199998</v>
      </c>
      <c r="EN20" s="978">
        <v>2627.4074809499998</v>
      </c>
      <c r="EO20" s="978">
        <v>2901.6556969799999</v>
      </c>
      <c r="EP20" s="978">
        <v>3209.0849867299999</v>
      </c>
      <c r="EQ20" s="978">
        <v>3209.0849867299999</v>
      </c>
      <c r="ER20" s="978">
        <v>4381.4931256</v>
      </c>
      <c r="ES20" s="978">
        <v>4469.8327258999998</v>
      </c>
      <c r="ET20" s="978">
        <v>5475.4347950699994</v>
      </c>
      <c r="EU20" s="978">
        <v>5319.8652060799996</v>
      </c>
      <c r="EV20" s="978">
        <v>5262.5583554099994</v>
      </c>
      <c r="EW20" s="978">
        <v>5156.9055649499996</v>
      </c>
      <c r="EX20" s="978">
        <v>5488.4287274999997</v>
      </c>
      <c r="EY20" s="978">
        <v>5635.23314226</v>
      </c>
      <c r="EZ20" s="978">
        <v>5453.4147129200001</v>
      </c>
      <c r="FA20" s="978">
        <v>6636.0147733599997</v>
      </c>
      <c r="FB20" s="978">
        <v>6668.942524</v>
      </c>
      <c r="FC20" s="978">
        <v>5998.4359650299994</v>
      </c>
      <c r="FD20" s="978">
        <v>7536.0421671200002</v>
      </c>
      <c r="FE20" s="1040"/>
    </row>
    <row r="21" spans="1:161" ht="15.75" customHeight="1">
      <c r="A21" s="1041" t="s">
        <v>754</v>
      </c>
      <c r="B21" s="978"/>
      <c r="C21" s="978"/>
      <c r="D21" s="978"/>
      <c r="E21" s="978"/>
      <c r="F21" s="978"/>
      <c r="G21" s="978"/>
      <c r="H21" s="978"/>
      <c r="I21" s="978"/>
      <c r="J21" s="978"/>
      <c r="K21" s="978"/>
      <c r="L21" s="978"/>
      <c r="M21" s="978"/>
      <c r="N21" s="978"/>
      <c r="O21" s="978"/>
      <c r="P21" s="978"/>
      <c r="Q21" s="978"/>
      <c r="R21" s="978"/>
      <c r="S21" s="978"/>
      <c r="T21" s="978"/>
      <c r="U21" s="978"/>
      <c r="V21" s="978"/>
      <c r="W21" s="978"/>
      <c r="X21" s="978"/>
      <c r="Y21" s="978"/>
      <c r="Z21" s="978"/>
      <c r="AA21" s="978"/>
      <c r="AB21" s="978"/>
      <c r="AC21" s="978"/>
      <c r="AD21" s="978"/>
      <c r="AE21" s="978"/>
      <c r="AF21" s="978"/>
      <c r="AG21" s="978"/>
      <c r="AH21" s="978"/>
      <c r="AI21" s="978"/>
      <c r="AJ21" s="978"/>
      <c r="AK21" s="978"/>
      <c r="AL21" s="978"/>
      <c r="AM21" s="978"/>
      <c r="AN21" s="978"/>
      <c r="AO21" s="978"/>
      <c r="AP21" s="978"/>
      <c r="AQ21" s="978"/>
      <c r="AR21" s="978"/>
      <c r="AS21" s="978"/>
      <c r="AT21" s="978"/>
      <c r="AU21" s="978"/>
      <c r="AV21" s="978"/>
      <c r="AW21" s="978"/>
      <c r="AX21" s="978"/>
      <c r="AY21" s="978"/>
      <c r="AZ21" s="978"/>
      <c r="BA21" s="978"/>
      <c r="BB21" s="978"/>
      <c r="BC21" s="978"/>
      <c r="BD21" s="978"/>
      <c r="BE21" s="978"/>
      <c r="BF21" s="978"/>
      <c r="BG21" s="978"/>
      <c r="BH21" s="978"/>
      <c r="BI21" s="978"/>
      <c r="BJ21" s="978"/>
      <c r="BK21" s="978"/>
      <c r="BL21" s="978"/>
      <c r="BM21" s="978"/>
      <c r="BN21" s="978"/>
      <c r="BO21" s="978"/>
      <c r="BP21" s="978"/>
      <c r="BQ21" s="978"/>
      <c r="BR21" s="978"/>
      <c r="BS21" s="978"/>
      <c r="BT21" s="978"/>
      <c r="BU21" s="978"/>
      <c r="BV21" s="978"/>
      <c r="BW21" s="978"/>
      <c r="BX21" s="978"/>
      <c r="BY21" s="978"/>
      <c r="BZ21" s="978"/>
      <c r="CA21" s="978"/>
      <c r="CB21" s="978"/>
      <c r="CC21" s="978"/>
      <c r="CD21" s="978"/>
      <c r="CE21" s="978"/>
      <c r="CF21" s="978"/>
      <c r="CG21" s="978"/>
      <c r="CH21" s="978"/>
      <c r="CI21" s="978"/>
      <c r="CJ21" s="978"/>
      <c r="CK21" s="978"/>
      <c r="CL21" s="978"/>
      <c r="CM21" s="978"/>
      <c r="CN21" s="978"/>
      <c r="CO21" s="978"/>
      <c r="CP21" s="978"/>
      <c r="CQ21" s="978"/>
      <c r="CR21" s="978"/>
      <c r="CS21" s="978"/>
      <c r="CT21" s="978"/>
      <c r="CU21" s="978"/>
      <c r="CV21" s="978"/>
      <c r="CW21" s="978"/>
      <c r="CX21" s="978"/>
      <c r="CY21" s="978"/>
      <c r="CZ21" s="978"/>
      <c r="DA21" s="978"/>
      <c r="DB21" s="978"/>
      <c r="DC21" s="978"/>
      <c r="DD21" s="978"/>
      <c r="DE21" s="978"/>
      <c r="DF21" s="978"/>
      <c r="DG21" s="978"/>
      <c r="DH21" s="978"/>
      <c r="DI21" s="978"/>
      <c r="DJ21" s="978"/>
      <c r="DK21" s="978"/>
      <c r="DL21" s="978"/>
      <c r="DM21" s="978"/>
      <c r="DN21" s="978"/>
      <c r="DO21" s="978"/>
      <c r="DP21" s="978"/>
      <c r="DQ21" s="978"/>
      <c r="DR21" s="978"/>
      <c r="DS21" s="978"/>
      <c r="DT21" s="978"/>
      <c r="DU21" s="978"/>
      <c r="DV21" s="978"/>
      <c r="DW21" s="978"/>
      <c r="DX21" s="978"/>
      <c r="DY21" s="978"/>
      <c r="DZ21" s="978"/>
      <c r="EA21" s="978"/>
      <c r="EB21" s="978"/>
      <c r="EC21" s="978"/>
      <c r="ED21" s="978"/>
      <c r="EE21" s="978"/>
      <c r="EF21" s="978"/>
      <c r="EG21" s="978"/>
      <c r="EH21" s="978"/>
      <c r="EI21" s="978"/>
      <c r="EJ21" s="978"/>
      <c r="EK21" s="978"/>
      <c r="EL21" s="978"/>
      <c r="EM21" s="978"/>
      <c r="EN21" s="978"/>
      <c r="EO21" s="978"/>
      <c r="EP21" s="978"/>
      <c r="EQ21" s="978"/>
      <c r="ER21" s="978"/>
      <c r="ES21" s="978"/>
      <c r="ET21" s="978"/>
      <c r="EU21" s="978"/>
      <c r="EV21" s="978"/>
      <c r="EW21" s="978"/>
      <c r="EX21" s="978"/>
      <c r="EY21" s="978"/>
      <c r="EZ21" s="978"/>
      <c r="FA21" s="978"/>
      <c r="FB21" s="978"/>
      <c r="FC21" s="978"/>
      <c r="FD21" s="978"/>
      <c r="FE21" s="1040"/>
    </row>
    <row r="22" spans="1:161" ht="15.75" customHeight="1">
      <c r="A22" s="1044" t="s">
        <v>755</v>
      </c>
      <c r="B22" s="978"/>
      <c r="C22" s="978"/>
      <c r="D22" s="978"/>
      <c r="E22" s="978"/>
      <c r="F22" s="978"/>
      <c r="G22" s="978"/>
      <c r="H22" s="978"/>
      <c r="I22" s="978"/>
      <c r="J22" s="978"/>
      <c r="K22" s="978"/>
      <c r="L22" s="978"/>
      <c r="M22" s="978"/>
      <c r="N22" s="978"/>
      <c r="O22" s="978"/>
      <c r="P22" s="978"/>
      <c r="Q22" s="978"/>
      <c r="R22" s="978"/>
      <c r="S22" s="978"/>
      <c r="T22" s="978"/>
      <c r="U22" s="978"/>
      <c r="V22" s="978"/>
      <c r="W22" s="978"/>
      <c r="X22" s="978"/>
      <c r="Y22" s="978"/>
      <c r="Z22" s="978"/>
      <c r="AA22" s="978"/>
      <c r="AB22" s="978"/>
      <c r="AC22" s="978"/>
      <c r="AD22" s="978"/>
      <c r="AE22" s="978"/>
      <c r="AF22" s="978"/>
      <c r="AG22" s="978"/>
      <c r="AH22" s="978"/>
      <c r="AI22" s="978"/>
      <c r="AJ22" s="978"/>
      <c r="AK22" s="978"/>
      <c r="AL22" s="978"/>
      <c r="AM22" s="978"/>
      <c r="AN22" s="978"/>
      <c r="AO22" s="978"/>
      <c r="AP22" s="978"/>
      <c r="AQ22" s="978"/>
      <c r="AR22" s="978"/>
      <c r="AS22" s="978"/>
      <c r="AT22" s="978"/>
      <c r="AU22" s="978"/>
      <c r="AV22" s="978"/>
      <c r="AW22" s="978"/>
      <c r="AX22" s="978"/>
      <c r="AY22" s="978"/>
      <c r="AZ22" s="978"/>
      <c r="BA22" s="978"/>
      <c r="BB22" s="978"/>
      <c r="BC22" s="978"/>
      <c r="BD22" s="978"/>
      <c r="BE22" s="978"/>
      <c r="BF22" s="978"/>
      <c r="BG22" s="978"/>
      <c r="BH22" s="978"/>
      <c r="BI22" s="978"/>
      <c r="BJ22" s="978"/>
      <c r="BK22" s="978"/>
      <c r="BL22" s="978"/>
      <c r="BM22" s="978"/>
      <c r="BN22" s="978"/>
      <c r="BO22" s="978"/>
      <c r="BP22" s="978"/>
      <c r="BQ22" s="978"/>
      <c r="BR22" s="978"/>
      <c r="BS22" s="978"/>
      <c r="BT22" s="978"/>
      <c r="BU22" s="978"/>
      <c r="BV22" s="978"/>
      <c r="BW22" s="978"/>
      <c r="BX22" s="978"/>
      <c r="BY22" s="978"/>
      <c r="BZ22" s="978"/>
      <c r="CA22" s="978"/>
      <c r="CB22" s="978"/>
      <c r="CC22" s="978"/>
      <c r="CD22" s="978"/>
      <c r="CE22" s="978"/>
      <c r="CF22" s="978"/>
      <c r="CG22" s="978"/>
      <c r="CH22" s="978"/>
      <c r="CI22" s="978"/>
      <c r="CJ22" s="978"/>
      <c r="CK22" s="978"/>
      <c r="CL22" s="978"/>
      <c r="CM22" s="978"/>
      <c r="CN22" s="978"/>
      <c r="CO22" s="978"/>
      <c r="CP22" s="978"/>
      <c r="CQ22" s="978"/>
      <c r="CR22" s="978"/>
      <c r="CS22" s="978"/>
      <c r="CT22" s="978"/>
      <c r="CU22" s="978"/>
      <c r="CV22" s="978"/>
      <c r="CW22" s="978"/>
      <c r="CX22" s="978"/>
      <c r="CY22" s="978"/>
      <c r="CZ22" s="978"/>
      <c r="DA22" s="978"/>
      <c r="DB22" s="978"/>
      <c r="DC22" s="978"/>
      <c r="DD22" s="978"/>
      <c r="DE22" s="978"/>
      <c r="DF22" s="978"/>
      <c r="DG22" s="978"/>
      <c r="DH22" s="978"/>
      <c r="DI22" s="978"/>
      <c r="DJ22" s="978"/>
      <c r="DK22" s="978"/>
      <c r="DL22" s="978"/>
      <c r="DM22" s="978"/>
      <c r="DN22" s="978"/>
      <c r="DO22" s="978"/>
      <c r="DP22" s="978"/>
      <c r="DQ22" s="978"/>
      <c r="DR22" s="978"/>
      <c r="DS22" s="978"/>
      <c r="DT22" s="978"/>
      <c r="DU22" s="978"/>
      <c r="DV22" s="978"/>
      <c r="DW22" s="978"/>
      <c r="DX22" s="978"/>
      <c r="DY22" s="978"/>
      <c r="DZ22" s="978"/>
      <c r="EA22" s="978"/>
      <c r="EB22" s="978"/>
      <c r="EC22" s="978"/>
      <c r="ED22" s="978"/>
      <c r="EE22" s="978"/>
      <c r="EF22" s="978"/>
      <c r="EG22" s="978"/>
      <c r="EH22" s="978"/>
      <c r="EI22" s="978"/>
      <c r="EJ22" s="978"/>
      <c r="EK22" s="978"/>
      <c r="EL22" s="978"/>
      <c r="EM22" s="978"/>
      <c r="EN22" s="978"/>
      <c r="EO22" s="978"/>
      <c r="EP22" s="978">
        <v>0</v>
      </c>
      <c r="EQ22" s="978">
        <v>0</v>
      </c>
      <c r="ER22" s="978">
        <v>0</v>
      </c>
      <c r="ES22" s="978">
        <v>0</v>
      </c>
      <c r="ET22" s="978">
        <v>0</v>
      </c>
      <c r="EU22" s="978">
        <v>0</v>
      </c>
      <c r="EV22" s="978">
        <v>0</v>
      </c>
      <c r="EW22" s="978">
        <v>0</v>
      </c>
      <c r="EX22" s="978">
        <v>0</v>
      </c>
      <c r="EY22" s="978">
        <v>0</v>
      </c>
      <c r="EZ22" s="978">
        <v>0</v>
      </c>
      <c r="FA22" s="978">
        <v>142.01414786999999</v>
      </c>
      <c r="FB22" s="978">
        <v>280.93527836999999</v>
      </c>
      <c r="FC22" s="978">
        <v>280.93527836999999</v>
      </c>
      <c r="FD22" s="978">
        <v>280.93527836999999</v>
      </c>
      <c r="FE22" s="1040"/>
    </row>
    <row r="23" spans="1:161" ht="15.75" customHeight="1">
      <c r="A23" s="1044" t="s">
        <v>756</v>
      </c>
      <c r="B23" s="978"/>
      <c r="C23" s="978"/>
      <c r="D23" s="978"/>
      <c r="E23" s="978"/>
      <c r="F23" s="978"/>
      <c r="G23" s="978"/>
      <c r="H23" s="978"/>
      <c r="I23" s="978"/>
      <c r="J23" s="978"/>
      <c r="K23" s="978"/>
      <c r="L23" s="978"/>
      <c r="M23" s="978"/>
      <c r="N23" s="978"/>
      <c r="O23" s="978"/>
      <c r="P23" s="978"/>
      <c r="Q23" s="978"/>
      <c r="R23" s="978"/>
      <c r="S23" s="978"/>
      <c r="T23" s="978"/>
      <c r="U23" s="978"/>
      <c r="V23" s="978"/>
      <c r="W23" s="978"/>
      <c r="X23" s="978"/>
      <c r="Y23" s="978"/>
      <c r="Z23" s="978"/>
      <c r="AA23" s="978"/>
      <c r="AB23" s="978"/>
      <c r="AC23" s="978"/>
      <c r="AD23" s="978"/>
      <c r="AE23" s="978"/>
      <c r="AF23" s="978"/>
      <c r="AG23" s="978"/>
      <c r="AH23" s="978"/>
      <c r="AI23" s="978"/>
      <c r="AJ23" s="978"/>
      <c r="AK23" s="978"/>
      <c r="AL23" s="978"/>
      <c r="AM23" s="978"/>
      <c r="AN23" s="978"/>
      <c r="AO23" s="978"/>
      <c r="AP23" s="978"/>
      <c r="AQ23" s="978"/>
      <c r="AR23" s="978"/>
      <c r="AS23" s="978"/>
      <c r="AT23" s="978"/>
      <c r="AU23" s="978"/>
      <c r="AV23" s="978"/>
      <c r="AW23" s="978"/>
      <c r="AX23" s="978"/>
      <c r="AY23" s="978"/>
      <c r="AZ23" s="978"/>
      <c r="BA23" s="978"/>
      <c r="BB23" s="978"/>
      <c r="BC23" s="978"/>
      <c r="BD23" s="978"/>
      <c r="BE23" s="978"/>
      <c r="BF23" s="978"/>
      <c r="BG23" s="978"/>
      <c r="BH23" s="978"/>
      <c r="BI23" s="978"/>
      <c r="BJ23" s="978"/>
      <c r="BK23" s="978"/>
      <c r="BL23" s="978"/>
      <c r="BM23" s="978"/>
      <c r="BN23" s="978"/>
      <c r="BO23" s="978"/>
      <c r="BP23" s="978"/>
      <c r="BQ23" s="978"/>
      <c r="BR23" s="978"/>
      <c r="BS23" s="978"/>
      <c r="BT23" s="978"/>
      <c r="BU23" s="978"/>
      <c r="BV23" s="978"/>
      <c r="BW23" s="978"/>
      <c r="BX23" s="978"/>
      <c r="BY23" s="978"/>
      <c r="BZ23" s="978"/>
      <c r="CA23" s="978"/>
      <c r="CB23" s="978"/>
      <c r="CC23" s="978"/>
      <c r="CD23" s="978"/>
      <c r="CE23" s="978"/>
      <c r="CF23" s="978"/>
      <c r="CG23" s="978"/>
      <c r="CH23" s="978"/>
      <c r="CI23" s="978"/>
      <c r="CJ23" s="978"/>
      <c r="CK23" s="978"/>
      <c r="CL23" s="978"/>
      <c r="CM23" s="978"/>
      <c r="CN23" s="978"/>
      <c r="CO23" s="978"/>
      <c r="CP23" s="978"/>
      <c r="CQ23" s="978"/>
      <c r="CR23" s="978"/>
      <c r="CS23" s="978"/>
      <c r="CT23" s="978"/>
      <c r="CU23" s="978"/>
      <c r="CV23" s="978"/>
      <c r="CW23" s="978"/>
      <c r="CX23" s="978"/>
      <c r="CY23" s="978"/>
      <c r="CZ23" s="978"/>
      <c r="DA23" s="978"/>
      <c r="DB23" s="978"/>
      <c r="DC23" s="978"/>
      <c r="DD23" s="978"/>
      <c r="DE23" s="978"/>
      <c r="DF23" s="978"/>
      <c r="DG23" s="978"/>
      <c r="DH23" s="978"/>
      <c r="DI23" s="978"/>
      <c r="DJ23" s="978"/>
      <c r="DK23" s="978"/>
      <c r="DL23" s="978"/>
      <c r="DM23" s="978"/>
      <c r="DN23" s="978"/>
      <c r="DO23" s="978"/>
      <c r="DP23" s="978"/>
      <c r="DQ23" s="978"/>
      <c r="DR23" s="978"/>
      <c r="DS23" s="978"/>
      <c r="DT23" s="978"/>
      <c r="DU23" s="978"/>
      <c r="DV23" s="978"/>
      <c r="DW23" s="978"/>
      <c r="DX23" s="978"/>
      <c r="DY23" s="978"/>
      <c r="DZ23" s="978"/>
      <c r="EA23" s="978"/>
      <c r="EB23" s="978"/>
      <c r="EC23" s="978"/>
      <c r="ED23" s="978"/>
      <c r="EE23" s="978"/>
      <c r="EF23" s="978"/>
      <c r="EG23" s="978"/>
      <c r="EH23" s="978"/>
      <c r="EI23" s="978"/>
      <c r="EJ23" s="978"/>
      <c r="EK23" s="978"/>
      <c r="EL23" s="978"/>
      <c r="EM23" s="978"/>
      <c r="EN23" s="978"/>
      <c r="EO23" s="978"/>
      <c r="EP23" s="978"/>
      <c r="EQ23" s="978"/>
      <c r="ER23" s="978"/>
      <c r="ES23" s="978"/>
      <c r="ET23" s="978"/>
      <c r="EU23" s="978"/>
      <c r="EV23" s="978"/>
      <c r="EW23" s="978"/>
      <c r="EX23" s="978"/>
      <c r="EY23" s="978"/>
      <c r="EZ23" s="978"/>
      <c r="FA23" s="978"/>
      <c r="FB23" s="978"/>
      <c r="FC23" s="978"/>
      <c r="FD23" s="978"/>
      <c r="FE23" s="1040"/>
    </row>
    <row r="24" spans="1:161" ht="15.75" customHeight="1">
      <c r="A24" s="1044" t="s">
        <v>757</v>
      </c>
      <c r="B24" s="978"/>
      <c r="C24" s="978"/>
      <c r="D24" s="978"/>
      <c r="E24" s="978"/>
      <c r="F24" s="978"/>
      <c r="G24" s="978"/>
      <c r="H24" s="978"/>
      <c r="I24" s="978"/>
      <c r="J24" s="978"/>
      <c r="K24" s="978"/>
      <c r="L24" s="978"/>
      <c r="M24" s="978"/>
      <c r="N24" s="978"/>
      <c r="O24" s="978"/>
      <c r="P24" s="978"/>
      <c r="Q24" s="978"/>
      <c r="R24" s="978"/>
      <c r="S24" s="978"/>
      <c r="T24" s="978"/>
      <c r="U24" s="978"/>
      <c r="V24" s="978"/>
      <c r="W24" s="978"/>
      <c r="X24" s="978"/>
      <c r="Y24" s="978"/>
      <c r="Z24" s="978"/>
      <c r="AA24" s="978"/>
      <c r="AB24" s="978"/>
      <c r="AC24" s="978"/>
      <c r="AD24" s="978"/>
      <c r="AE24" s="978"/>
      <c r="AF24" s="978"/>
      <c r="AG24" s="978"/>
      <c r="AH24" s="978"/>
      <c r="AI24" s="978"/>
      <c r="AJ24" s="978"/>
      <c r="AK24" s="978"/>
      <c r="AL24" s="978"/>
      <c r="AM24" s="978"/>
      <c r="AN24" s="978"/>
      <c r="AO24" s="978"/>
      <c r="AP24" s="978"/>
      <c r="AQ24" s="978"/>
      <c r="AR24" s="978"/>
      <c r="AS24" s="978"/>
      <c r="AT24" s="978"/>
      <c r="AU24" s="978"/>
      <c r="AV24" s="978"/>
      <c r="AW24" s="978"/>
      <c r="AX24" s="978"/>
      <c r="AY24" s="978"/>
      <c r="AZ24" s="978"/>
      <c r="BA24" s="978"/>
      <c r="BB24" s="978"/>
      <c r="BC24" s="978"/>
      <c r="BD24" s="978"/>
      <c r="BE24" s="978"/>
      <c r="BF24" s="978"/>
      <c r="BG24" s="978"/>
      <c r="BH24" s="978"/>
      <c r="BI24" s="978"/>
      <c r="BJ24" s="978"/>
      <c r="BK24" s="978"/>
      <c r="BL24" s="978"/>
      <c r="BM24" s="978"/>
      <c r="BN24" s="978"/>
      <c r="BO24" s="978"/>
      <c r="BP24" s="978"/>
      <c r="BQ24" s="978"/>
      <c r="BR24" s="978"/>
      <c r="BS24" s="978"/>
      <c r="BT24" s="978"/>
      <c r="BU24" s="978"/>
      <c r="BV24" s="978"/>
      <c r="BW24" s="978"/>
      <c r="BX24" s="978"/>
      <c r="BY24" s="978"/>
      <c r="BZ24" s="978"/>
      <c r="CA24" s="978"/>
      <c r="CB24" s="978"/>
      <c r="CC24" s="978"/>
      <c r="CD24" s="978"/>
      <c r="CE24" s="978"/>
      <c r="CF24" s="978"/>
      <c r="CG24" s="978"/>
      <c r="CH24" s="978"/>
      <c r="CI24" s="978"/>
      <c r="CJ24" s="978"/>
      <c r="CK24" s="978"/>
      <c r="CL24" s="978"/>
      <c r="CM24" s="978"/>
      <c r="CN24" s="978"/>
      <c r="CO24" s="978"/>
      <c r="CP24" s="978"/>
      <c r="CQ24" s="978"/>
      <c r="CR24" s="978"/>
      <c r="CS24" s="978"/>
      <c r="CT24" s="978"/>
      <c r="CU24" s="978"/>
      <c r="CV24" s="978"/>
      <c r="CW24" s="978"/>
      <c r="CX24" s="978"/>
      <c r="CY24" s="978"/>
      <c r="CZ24" s="978"/>
      <c r="DA24" s="978"/>
      <c r="DB24" s="978"/>
      <c r="DC24" s="978"/>
      <c r="DD24" s="978"/>
      <c r="DE24" s="978"/>
      <c r="DF24" s="978"/>
      <c r="DG24" s="978"/>
      <c r="DH24" s="978"/>
      <c r="DI24" s="978"/>
      <c r="DJ24" s="978"/>
      <c r="DK24" s="978"/>
      <c r="DL24" s="978"/>
      <c r="DM24" s="978"/>
      <c r="DN24" s="978"/>
      <c r="DO24" s="978"/>
      <c r="DP24" s="978"/>
      <c r="DQ24" s="978"/>
      <c r="DR24" s="978"/>
      <c r="DS24" s="978"/>
      <c r="DT24" s="978"/>
      <c r="DU24" s="978"/>
      <c r="DV24" s="978"/>
      <c r="DW24" s="978"/>
      <c r="DX24" s="978"/>
      <c r="DY24" s="978"/>
      <c r="DZ24" s="978"/>
      <c r="EA24" s="978"/>
      <c r="EB24" s="978"/>
      <c r="EC24" s="978"/>
      <c r="ED24" s="978"/>
      <c r="EE24" s="978"/>
      <c r="EF24" s="978"/>
      <c r="EG24" s="978"/>
      <c r="EH24" s="978"/>
      <c r="EI24" s="978"/>
      <c r="EJ24" s="978"/>
      <c r="EK24" s="978"/>
      <c r="EL24" s="978"/>
      <c r="EM24" s="978"/>
      <c r="EN24" s="978"/>
      <c r="EO24" s="978"/>
      <c r="EP24" s="978">
        <v>0</v>
      </c>
      <c r="EQ24" s="978">
        <v>0</v>
      </c>
      <c r="ER24" s="978">
        <v>0</v>
      </c>
      <c r="ES24" s="978">
        <v>0</v>
      </c>
      <c r="ET24" s="978">
        <v>0</v>
      </c>
      <c r="EU24" s="978">
        <v>0</v>
      </c>
      <c r="EV24" s="978">
        <v>0</v>
      </c>
      <c r="EW24" s="978">
        <v>0</v>
      </c>
      <c r="EX24" s="978">
        <v>0</v>
      </c>
      <c r="EY24" s="978">
        <v>0</v>
      </c>
      <c r="EZ24" s="978">
        <v>0</v>
      </c>
      <c r="FA24" s="978">
        <v>18.130968230000001</v>
      </c>
      <c r="FB24" s="978">
        <v>23.16917698</v>
      </c>
      <c r="FC24" s="978">
        <v>58.096687539999998</v>
      </c>
      <c r="FD24" s="978">
        <v>58.296687540000001</v>
      </c>
      <c r="FE24" s="1040"/>
    </row>
    <row r="25" spans="1:161" ht="15.75" customHeight="1">
      <c r="A25" s="1039" t="s">
        <v>758</v>
      </c>
      <c r="B25" s="978">
        <v>0.98447587000000003</v>
      </c>
      <c r="C25" s="978">
        <v>33373.700000000004</v>
      </c>
      <c r="D25" s="978">
        <v>27605.4</v>
      </c>
      <c r="E25" s="978">
        <v>14714.6</v>
      </c>
      <c r="F25" s="978">
        <v>4235.8</v>
      </c>
      <c r="G25" s="978">
        <v>0.98499999999999999</v>
      </c>
      <c r="H25" s="978">
        <v>1</v>
      </c>
      <c r="I25" s="978">
        <v>0.98499999999999999</v>
      </c>
      <c r="J25" s="978">
        <v>37.5</v>
      </c>
      <c r="K25" s="978">
        <v>44.1</v>
      </c>
      <c r="L25" s="978">
        <v>30</v>
      </c>
      <c r="M25" s="978">
        <v>97.3</v>
      </c>
      <c r="N25" s="978">
        <v>123.9</v>
      </c>
      <c r="O25" s="978">
        <v>80.900000000000006</v>
      </c>
      <c r="P25" s="978">
        <v>152.9</v>
      </c>
      <c r="Q25" s="978">
        <v>31</v>
      </c>
      <c r="R25" s="978">
        <v>1</v>
      </c>
      <c r="S25" s="978">
        <v>10</v>
      </c>
      <c r="T25" s="978">
        <v>10</v>
      </c>
      <c r="U25" s="978">
        <v>206.9</v>
      </c>
      <c r="V25" s="978">
        <v>81.900000000000006</v>
      </c>
      <c r="W25" s="978">
        <v>102.5</v>
      </c>
      <c r="X25" s="978">
        <v>82</v>
      </c>
      <c r="Y25" s="978">
        <v>92</v>
      </c>
      <c r="Z25" s="978">
        <v>77.372727272727275</v>
      </c>
      <c r="AA25" s="978">
        <v>716.2</v>
      </c>
      <c r="AB25" s="978">
        <v>711.2</v>
      </c>
      <c r="AC25" s="978">
        <v>731.3</v>
      </c>
      <c r="AD25" s="978">
        <v>712.3</v>
      </c>
      <c r="AE25" s="978">
        <v>87.3</v>
      </c>
      <c r="AF25" s="978">
        <v>108.10000000000001</v>
      </c>
      <c r="AG25" s="978">
        <v>0.8</v>
      </c>
      <c r="AH25" s="978">
        <v>9.9</v>
      </c>
      <c r="AI25" s="978">
        <v>14.9</v>
      </c>
      <c r="AJ25" s="978">
        <v>9.9</v>
      </c>
      <c r="AK25" s="978">
        <v>10</v>
      </c>
      <c r="AL25" s="978">
        <v>20.322459433371737</v>
      </c>
      <c r="AM25" s="978">
        <v>0</v>
      </c>
      <c r="AN25" s="978">
        <v>0</v>
      </c>
      <c r="AO25" s="978">
        <v>0</v>
      </c>
      <c r="AP25" s="978">
        <v>0</v>
      </c>
      <c r="AQ25" s="978">
        <v>0</v>
      </c>
      <c r="AR25" s="978">
        <v>0</v>
      </c>
      <c r="AS25" s="978">
        <v>0</v>
      </c>
      <c r="AT25" s="978">
        <v>0</v>
      </c>
      <c r="AU25" s="978">
        <v>0</v>
      </c>
      <c r="AV25" s="978">
        <v>0</v>
      </c>
      <c r="AW25" s="978">
        <v>0</v>
      </c>
      <c r="AX25" s="978">
        <v>0</v>
      </c>
      <c r="AY25" s="978">
        <v>0</v>
      </c>
      <c r="AZ25" s="978">
        <v>0</v>
      </c>
      <c r="BA25" s="978">
        <v>0</v>
      </c>
      <c r="BB25" s="978">
        <v>0</v>
      </c>
      <c r="BC25" s="978">
        <v>1507.5</v>
      </c>
      <c r="BD25" s="978">
        <v>1129.2</v>
      </c>
      <c r="BE25" s="978">
        <v>1134.5</v>
      </c>
      <c r="BF25" s="978">
        <v>1203.5</v>
      </c>
      <c r="BG25" s="978">
        <v>1189.86110609</v>
      </c>
      <c r="BH25" s="978"/>
      <c r="BI25" s="978"/>
      <c r="BJ25" s="978"/>
      <c r="BK25" s="978"/>
      <c r="BL25" s="978"/>
      <c r="BM25" s="978"/>
      <c r="BN25" s="978"/>
      <c r="BO25" s="978"/>
      <c r="BP25" s="978"/>
      <c r="BQ25" s="978"/>
      <c r="BR25" s="978"/>
      <c r="BS25" s="978"/>
      <c r="BT25" s="978"/>
      <c r="BU25" s="978"/>
      <c r="BV25" s="978"/>
      <c r="BW25" s="978"/>
      <c r="BX25" s="978"/>
      <c r="BY25" s="978"/>
      <c r="BZ25" s="978"/>
      <c r="CA25" s="978"/>
      <c r="CB25" s="978"/>
      <c r="CC25" s="978"/>
      <c r="CD25" s="978"/>
      <c r="CE25" s="978"/>
      <c r="CF25" s="978"/>
      <c r="CG25" s="978"/>
      <c r="CH25" s="978"/>
      <c r="CI25" s="978"/>
      <c r="CJ25" s="978"/>
      <c r="CK25" s="978"/>
      <c r="CL25" s="978"/>
      <c r="CM25" s="978"/>
      <c r="CN25" s="978"/>
      <c r="CO25" s="978"/>
      <c r="CP25" s="978"/>
      <c r="CQ25" s="978"/>
      <c r="CR25" s="978"/>
      <c r="CS25" s="978"/>
      <c r="CT25" s="978"/>
      <c r="CU25" s="978"/>
      <c r="CV25" s="978"/>
      <c r="CW25" s="978"/>
      <c r="CX25" s="978"/>
      <c r="CY25" s="978"/>
      <c r="CZ25" s="978"/>
      <c r="DA25" s="978"/>
      <c r="DB25" s="978"/>
      <c r="DC25" s="978"/>
      <c r="DD25" s="978"/>
      <c r="DE25" s="978"/>
      <c r="DF25" s="978"/>
      <c r="DG25" s="978"/>
      <c r="DH25" s="978"/>
      <c r="DI25" s="978"/>
      <c r="DJ25" s="978"/>
      <c r="DK25" s="978"/>
      <c r="DL25" s="978"/>
      <c r="DM25" s="978"/>
      <c r="DN25" s="978"/>
      <c r="DO25" s="978"/>
      <c r="DP25" s="978"/>
      <c r="DQ25" s="978"/>
      <c r="DR25" s="978"/>
      <c r="DS25" s="978"/>
      <c r="DT25" s="978"/>
      <c r="DU25" s="978"/>
      <c r="DV25" s="978"/>
      <c r="DW25" s="978"/>
      <c r="DX25" s="978"/>
      <c r="DY25" s="978"/>
      <c r="DZ25" s="978"/>
      <c r="EA25" s="978"/>
      <c r="EB25" s="978"/>
      <c r="EC25" s="978"/>
      <c r="ED25" s="978"/>
      <c r="EE25" s="978"/>
      <c r="EF25" s="978"/>
      <c r="EG25" s="978"/>
      <c r="EH25" s="978"/>
      <c r="EI25" s="978"/>
      <c r="EJ25" s="978"/>
      <c r="EK25" s="978"/>
      <c r="EL25" s="978"/>
      <c r="EM25" s="978"/>
      <c r="EN25" s="978"/>
      <c r="EO25" s="978"/>
      <c r="EP25" s="978"/>
      <c r="EQ25" s="978"/>
      <c r="ER25" s="978"/>
      <c r="ES25" s="978"/>
      <c r="ET25" s="978"/>
      <c r="EU25" s="978"/>
      <c r="EV25" s="978"/>
      <c r="EW25" s="978"/>
      <c r="EX25" s="978"/>
      <c r="EY25" s="978"/>
      <c r="EZ25" s="978"/>
      <c r="FA25" s="978"/>
      <c r="FB25" s="978"/>
      <c r="FC25" s="978"/>
      <c r="FD25" s="978"/>
      <c r="FE25" s="1040"/>
    </row>
    <row r="26" spans="1:161" ht="15.75" customHeight="1">
      <c r="A26" s="1039" t="s">
        <v>759</v>
      </c>
      <c r="B26" s="978">
        <v>573.1</v>
      </c>
      <c r="C26" s="978">
        <v>19049.8</v>
      </c>
      <c r="D26" s="978">
        <v>23049.1</v>
      </c>
      <c r="E26" s="978">
        <v>3586.1</v>
      </c>
      <c r="F26" s="978">
        <v>3220.9</v>
      </c>
      <c r="G26" s="978">
        <v>11053.5</v>
      </c>
      <c r="H26" s="978">
        <v>31685.1</v>
      </c>
      <c r="I26" s="978">
        <v>98129</v>
      </c>
      <c r="J26" s="978">
        <v>3586.1</v>
      </c>
      <c r="K26" s="978">
        <v>12639.8</v>
      </c>
      <c r="L26" s="978">
        <v>37072.800000000003</v>
      </c>
      <c r="M26" s="978">
        <v>21263.5</v>
      </c>
      <c r="N26" s="978">
        <v>9113.5</v>
      </c>
      <c r="O26" s="978">
        <v>9919.2999999999993</v>
      </c>
      <c r="P26" s="978">
        <v>4184.6000000000004</v>
      </c>
      <c r="Q26" s="978">
        <v>10099.5</v>
      </c>
      <c r="R26" s="978">
        <v>21390</v>
      </c>
      <c r="S26" s="978">
        <v>62140.399999999994</v>
      </c>
      <c r="T26" s="978">
        <v>23171.7</v>
      </c>
      <c r="U26" s="978">
        <v>11150</v>
      </c>
      <c r="V26" s="978">
        <v>4675.8</v>
      </c>
      <c r="W26" s="978">
        <v>10704.2</v>
      </c>
      <c r="X26" s="978">
        <v>10704.2</v>
      </c>
      <c r="Y26" s="978">
        <v>11191.5</v>
      </c>
      <c r="Z26" s="978">
        <v>10704.2</v>
      </c>
      <c r="AA26" s="978">
        <v>9842.2999999999993</v>
      </c>
      <c r="AB26" s="978">
        <v>11324.8</v>
      </c>
      <c r="AC26" s="978">
        <v>12593.9</v>
      </c>
      <c r="AD26" s="978">
        <v>9698.9</v>
      </c>
      <c r="AE26" s="978">
        <v>3362.6</v>
      </c>
      <c r="AF26" s="978">
        <v>6630.6</v>
      </c>
      <c r="AG26" s="978">
        <v>7392.2</v>
      </c>
      <c r="AH26" s="978">
        <v>5625.3</v>
      </c>
      <c r="AI26" s="978">
        <v>4583.5</v>
      </c>
      <c r="AJ26" s="978">
        <v>5018.3</v>
      </c>
      <c r="AK26" s="978">
        <v>7129</v>
      </c>
      <c r="AL26" s="978">
        <v>0</v>
      </c>
      <c r="AM26" s="978"/>
      <c r="AN26" s="978"/>
      <c r="AO26" s="978"/>
      <c r="AP26" s="978"/>
      <c r="AQ26" s="978"/>
      <c r="AR26" s="978"/>
      <c r="AS26" s="978"/>
      <c r="AT26" s="978"/>
      <c r="AU26" s="978"/>
      <c r="AV26" s="978"/>
      <c r="AW26" s="978"/>
      <c r="AX26" s="978"/>
      <c r="AY26" s="978"/>
      <c r="AZ26" s="978"/>
      <c r="BA26" s="978"/>
      <c r="BB26" s="978"/>
      <c r="BC26" s="978"/>
      <c r="BD26" s="978"/>
      <c r="BE26" s="978"/>
      <c r="BF26" s="978"/>
      <c r="BG26" s="978"/>
      <c r="BH26" s="978"/>
      <c r="BI26" s="978"/>
      <c r="BJ26" s="978"/>
      <c r="BK26" s="978"/>
      <c r="BL26" s="978"/>
      <c r="BM26" s="978"/>
      <c r="BN26" s="978"/>
      <c r="BO26" s="978"/>
      <c r="BP26" s="978"/>
      <c r="BQ26" s="978"/>
      <c r="BR26" s="978"/>
      <c r="BS26" s="978"/>
      <c r="BT26" s="978"/>
      <c r="BU26" s="978"/>
      <c r="BV26" s="978"/>
      <c r="BW26" s="978"/>
      <c r="BX26" s="978"/>
      <c r="BY26" s="978"/>
      <c r="BZ26" s="978"/>
      <c r="CA26" s="978"/>
      <c r="CB26" s="978"/>
      <c r="CC26" s="978"/>
      <c r="CD26" s="978"/>
      <c r="CE26" s="978"/>
      <c r="CF26" s="978"/>
      <c r="CG26" s="978"/>
      <c r="CH26" s="978"/>
      <c r="CI26" s="978"/>
      <c r="CJ26" s="978"/>
      <c r="CK26" s="978"/>
      <c r="CL26" s="978"/>
      <c r="CM26" s="978"/>
      <c r="CN26" s="978"/>
      <c r="CO26" s="978"/>
      <c r="CP26" s="978"/>
      <c r="CQ26" s="978"/>
      <c r="CR26" s="978"/>
      <c r="CS26" s="978"/>
      <c r="CT26" s="978"/>
      <c r="CU26" s="978"/>
      <c r="CV26" s="978"/>
      <c r="CW26" s="978"/>
      <c r="CX26" s="978"/>
      <c r="CY26" s="978"/>
      <c r="CZ26" s="978"/>
      <c r="DA26" s="978"/>
      <c r="DB26" s="978"/>
      <c r="DC26" s="978"/>
      <c r="DD26" s="978"/>
      <c r="DE26" s="978"/>
      <c r="DF26" s="978"/>
      <c r="DG26" s="978"/>
      <c r="DH26" s="978"/>
      <c r="DI26" s="978"/>
      <c r="DJ26" s="978"/>
      <c r="DK26" s="978"/>
      <c r="DL26" s="978"/>
      <c r="DM26" s="978"/>
      <c r="DN26" s="978"/>
      <c r="DO26" s="978"/>
      <c r="DP26" s="978"/>
      <c r="DQ26" s="978"/>
      <c r="DR26" s="978"/>
      <c r="DS26" s="978"/>
      <c r="DT26" s="978"/>
      <c r="DU26" s="978"/>
      <c r="DV26" s="978"/>
      <c r="DW26" s="978"/>
      <c r="DX26" s="978"/>
      <c r="DY26" s="978"/>
      <c r="DZ26" s="978"/>
      <c r="EA26" s="978"/>
      <c r="EB26" s="978"/>
      <c r="EC26" s="978"/>
      <c r="ED26" s="978"/>
      <c r="EE26" s="978"/>
      <c r="EF26" s="978"/>
      <c r="EG26" s="978"/>
      <c r="EH26" s="978"/>
      <c r="EI26" s="978"/>
      <c r="EJ26" s="978"/>
      <c r="EK26" s="978"/>
      <c r="EL26" s="978"/>
      <c r="EM26" s="978"/>
      <c r="EN26" s="978"/>
      <c r="EO26" s="978"/>
      <c r="EP26" s="978"/>
      <c r="EQ26" s="978"/>
      <c r="ER26" s="978"/>
      <c r="ES26" s="978"/>
      <c r="ET26" s="978"/>
      <c r="EU26" s="978"/>
      <c r="EV26" s="978"/>
      <c r="EW26" s="978"/>
      <c r="EX26" s="978"/>
      <c r="EY26" s="978"/>
      <c r="EZ26" s="978"/>
      <c r="FA26" s="978"/>
      <c r="FB26" s="978"/>
      <c r="FC26" s="978"/>
      <c r="FD26" s="978"/>
      <c r="FE26" s="1040"/>
    </row>
    <row r="27" spans="1:161" ht="15.75" customHeight="1">
      <c r="A27" s="1039" t="s">
        <v>760</v>
      </c>
      <c r="B27" s="978"/>
      <c r="C27" s="978"/>
      <c r="D27" s="978"/>
      <c r="E27" s="978"/>
      <c r="F27" s="978"/>
      <c r="G27" s="978"/>
      <c r="H27" s="978"/>
      <c r="I27" s="978"/>
      <c r="J27" s="978"/>
      <c r="K27" s="978"/>
      <c r="L27" s="978"/>
      <c r="M27" s="978"/>
      <c r="N27" s="978"/>
      <c r="O27" s="978"/>
      <c r="P27" s="978"/>
      <c r="Q27" s="978"/>
      <c r="R27" s="978"/>
      <c r="S27" s="978"/>
      <c r="T27" s="978"/>
      <c r="U27" s="978"/>
      <c r="V27" s="978"/>
      <c r="W27" s="978"/>
      <c r="X27" s="978"/>
      <c r="Y27" s="978"/>
      <c r="Z27" s="978"/>
      <c r="AA27" s="978"/>
      <c r="AB27" s="978"/>
      <c r="AC27" s="978"/>
      <c r="AD27" s="978"/>
      <c r="AE27" s="978"/>
      <c r="AF27" s="978"/>
      <c r="AG27" s="978"/>
      <c r="AH27" s="978"/>
      <c r="AI27" s="978"/>
      <c r="AJ27" s="978"/>
      <c r="AK27" s="978"/>
      <c r="AL27" s="978"/>
      <c r="AM27" s="978"/>
      <c r="AN27" s="978"/>
      <c r="AO27" s="978"/>
      <c r="AP27" s="978"/>
      <c r="AQ27" s="978"/>
      <c r="AR27" s="978"/>
      <c r="AS27" s="978"/>
      <c r="AT27" s="978"/>
      <c r="AU27" s="978"/>
      <c r="AV27" s="978"/>
      <c r="AW27" s="978"/>
      <c r="AX27" s="978"/>
      <c r="AY27" s="978"/>
      <c r="AZ27" s="978"/>
      <c r="BA27" s="978"/>
      <c r="BB27" s="978"/>
      <c r="BC27" s="978"/>
      <c r="BD27" s="978"/>
      <c r="BE27" s="978"/>
      <c r="BF27" s="978"/>
      <c r="BG27" s="978"/>
      <c r="BH27" s="978"/>
      <c r="BI27" s="978"/>
      <c r="BJ27" s="978"/>
      <c r="BK27" s="978"/>
      <c r="BL27" s="978"/>
      <c r="BM27" s="978"/>
      <c r="BN27" s="978"/>
      <c r="BO27" s="978"/>
      <c r="BP27" s="978"/>
      <c r="BQ27" s="978"/>
      <c r="BR27" s="978"/>
      <c r="BS27" s="978"/>
      <c r="BT27" s="978"/>
      <c r="BU27" s="978"/>
      <c r="BV27" s="978"/>
      <c r="BW27" s="978"/>
      <c r="BX27" s="978"/>
      <c r="BY27" s="978"/>
      <c r="BZ27" s="978"/>
      <c r="CA27" s="978"/>
      <c r="CB27" s="978"/>
      <c r="CC27" s="978"/>
      <c r="CD27" s="978"/>
      <c r="CE27" s="978"/>
      <c r="CF27" s="978"/>
      <c r="CG27" s="978"/>
      <c r="CH27" s="978"/>
      <c r="CI27" s="978"/>
      <c r="CJ27" s="978"/>
      <c r="CK27" s="978"/>
      <c r="CL27" s="978"/>
      <c r="CM27" s="978"/>
      <c r="CN27" s="978"/>
      <c r="CO27" s="978"/>
      <c r="CP27" s="978"/>
      <c r="CQ27" s="978"/>
      <c r="CR27" s="978"/>
      <c r="CS27" s="978"/>
      <c r="CT27" s="978">
        <v>50800.000000010004</v>
      </c>
      <c r="CU27" s="978">
        <v>50600.000000010004</v>
      </c>
      <c r="CV27" s="978">
        <v>30790</v>
      </c>
      <c r="CW27" s="978">
        <v>0</v>
      </c>
      <c r="CX27" s="978">
        <v>107465.61307825999</v>
      </c>
      <c r="CY27" s="978">
        <v>147457.18254401002</v>
      </c>
      <c r="CZ27" s="978">
        <v>138540.00000001001</v>
      </c>
      <c r="DA27" s="978">
        <v>117040.00000001</v>
      </c>
      <c r="DB27" s="978">
        <v>97040.000000009997</v>
      </c>
      <c r="DC27" s="978">
        <v>121075.76567124001</v>
      </c>
      <c r="DD27" s="978">
        <v>19290.000000009997</v>
      </c>
      <c r="DE27" s="978">
        <v>77040.000000009997</v>
      </c>
      <c r="DF27" s="978">
        <v>104750.00000003999</v>
      </c>
      <c r="DG27" s="978">
        <v>262409.22300003999</v>
      </c>
      <c r="DH27" s="978">
        <v>253789.22300004002</v>
      </c>
      <c r="DI27" s="978">
        <v>299575.86000003997</v>
      </c>
      <c r="DJ27" s="978">
        <v>167117.91100001</v>
      </c>
      <c r="DK27" s="978">
        <v>158537.27800001</v>
      </c>
      <c r="DL27" s="978">
        <v>183257.27800001</v>
      </c>
      <c r="DM27" s="978">
        <v>281072.77800001</v>
      </c>
      <c r="DN27" s="978">
        <v>590819.22100001003</v>
      </c>
      <c r="DO27" s="978">
        <v>502144.83600002003</v>
      </c>
      <c r="DP27" s="978">
        <v>1038520.10300003</v>
      </c>
      <c r="DQ27" s="978">
        <v>1315197.6130001</v>
      </c>
      <c r="DR27" s="978">
        <v>1537259.8770001002</v>
      </c>
      <c r="DS27" s="978">
        <v>1723366.6010001102</v>
      </c>
      <c r="DT27" s="978">
        <v>1927422.92400011</v>
      </c>
      <c r="DU27" s="978">
        <v>2313343.3490001201</v>
      </c>
      <c r="DV27" s="978">
        <v>2284348.6550001297</v>
      </c>
      <c r="DW27" s="978">
        <v>2334673.2530001402</v>
      </c>
      <c r="DX27" s="978">
        <v>2124871.4750001398</v>
      </c>
      <c r="DY27" s="978">
        <v>1783826.59400014</v>
      </c>
      <c r="DZ27" s="978">
        <v>1440017.9950001398</v>
      </c>
      <c r="EA27" s="978">
        <v>1574601.45600016</v>
      </c>
      <c r="EB27" s="978">
        <v>2036600.7750001599</v>
      </c>
      <c r="EC27" s="978">
        <v>2514119.2370001604</v>
      </c>
      <c r="ED27" s="978">
        <v>2635856.28300016</v>
      </c>
      <c r="EE27" s="978">
        <v>3509196.4950002101</v>
      </c>
      <c r="EF27" s="978">
        <v>3991681.3700002404</v>
      </c>
      <c r="EG27" s="978">
        <v>4229299.18400025</v>
      </c>
      <c r="EH27" s="978">
        <v>4854189.9030002598</v>
      </c>
      <c r="EI27" s="978">
        <v>4914835.3290002597</v>
      </c>
      <c r="EJ27" s="978">
        <v>4295738.8824811699</v>
      </c>
      <c r="EK27" s="978">
        <v>4360041.3584811697</v>
      </c>
      <c r="EL27" s="978">
        <v>3814851.2464811699</v>
      </c>
      <c r="EM27" s="978">
        <v>3517347.42548117</v>
      </c>
      <c r="EN27" s="978">
        <v>3962095.27648118</v>
      </c>
      <c r="EO27" s="978">
        <v>4183751.3254811899</v>
      </c>
      <c r="EP27" s="978">
        <v>3849759.19848119</v>
      </c>
      <c r="EQ27" s="978">
        <v>3901274.0434811898</v>
      </c>
      <c r="ER27" s="978">
        <v>3384471.6624811902</v>
      </c>
      <c r="ES27" s="978">
        <v>3238737.8957014503</v>
      </c>
      <c r="ET27" s="978">
        <v>2819676.4600002798</v>
      </c>
      <c r="EU27" s="978">
        <v>2827165.6415061899</v>
      </c>
      <c r="EV27" s="978">
        <v>3422338.2164811897</v>
      </c>
      <c r="EW27" s="978">
        <v>3680009.4414811898</v>
      </c>
      <c r="EX27" s="978">
        <v>3721870.50248119</v>
      </c>
      <c r="EY27" s="978">
        <v>3832745.7394815297</v>
      </c>
      <c r="EZ27" s="978">
        <v>3481981.6004815297</v>
      </c>
      <c r="FA27" s="978">
        <v>3449904.3284815298</v>
      </c>
      <c r="FB27" s="978">
        <v>2809394.1640006201</v>
      </c>
      <c r="FC27" s="978">
        <v>3287990.1080006203</v>
      </c>
      <c r="FD27" s="978">
        <v>3004402.534</v>
      </c>
      <c r="FE27" s="1040"/>
    </row>
    <row r="28" spans="1:161" ht="15.75" customHeight="1">
      <c r="A28" s="1063" t="s">
        <v>761</v>
      </c>
      <c r="B28" s="978"/>
      <c r="C28" s="978"/>
      <c r="D28" s="978"/>
      <c r="E28" s="978"/>
      <c r="F28" s="978"/>
      <c r="G28" s="978"/>
      <c r="H28" s="978"/>
      <c r="I28" s="978"/>
      <c r="J28" s="978"/>
      <c r="K28" s="978"/>
      <c r="L28" s="978"/>
      <c r="M28" s="978"/>
      <c r="N28" s="978"/>
      <c r="O28" s="978"/>
      <c r="P28" s="978"/>
      <c r="Q28" s="978"/>
      <c r="R28" s="978"/>
      <c r="S28" s="978"/>
      <c r="T28" s="978"/>
      <c r="U28" s="978"/>
      <c r="V28" s="978"/>
      <c r="W28" s="978"/>
      <c r="X28" s="978"/>
      <c r="Y28" s="978"/>
      <c r="Z28" s="978"/>
      <c r="AA28" s="978"/>
      <c r="AB28" s="978"/>
      <c r="AC28" s="978"/>
      <c r="AD28" s="978"/>
      <c r="AE28" s="978"/>
      <c r="AF28" s="978"/>
      <c r="AG28" s="978"/>
      <c r="AH28" s="978"/>
      <c r="AI28" s="978"/>
      <c r="AJ28" s="978"/>
      <c r="AK28" s="978"/>
      <c r="AL28" s="978"/>
      <c r="AM28" s="978"/>
      <c r="AN28" s="978"/>
      <c r="AO28" s="978"/>
      <c r="AP28" s="978"/>
      <c r="AQ28" s="978"/>
      <c r="AR28" s="978"/>
      <c r="AS28" s="978"/>
      <c r="AT28" s="978"/>
      <c r="AU28" s="978"/>
      <c r="AV28" s="978"/>
      <c r="AW28" s="978"/>
      <c r="AX28" s="978"/>
      <c r="AY28" s="978"/>
      <c r="AZ28" s="978"/>
      <c r="BA28" s="978"/>
      <c r="BB28" s="978"/>
      <c r="BC28" s="978"/>
      <c r="BD28" s="978"/>
      <c r="BE28" s="978"/>
      <c r="BF28" s="978"/>
      <c r="BG28" s="978"/>
      <c r="BH28" s="978"/>
      <c r="BI28" s="978"/>
      <c r="BJ28" s="978"/>
      <c r="BK28" s="978"/>
      <c r="BL28" s="978"/>
      <c r="BM28" s="978"/>
      <c r="BN28" s="978"/>
      <c r="BO28" s="978"/>
      <c r="BP28" s="978"/>
      <c r="BQ28" s="978"/>
      <c r="BR28" s="978"/>
      <c r="BS28" s="978"/>
      <c r="BT28" s="978"/>
      <c r="BU28" s="978"/>
      <c r="BV28" s="978"/>
      <c r="BW28" s="978"/>
      <c r="BX28" s="978"/>
      <c r="BY28" s="978"/>
      <c r="BZ28" s="978"/>
      <c r="CA28" s="978"/>
      <c r="CB28" s="978"/>
      <c r="CC28" s="978"/>
      <c r="CD28" s="978"/>
      <c r="CE28" s="978"/>
      <c r="CF28" s="978"/>
      <c r="CG28" s="978"/>
      <c r="CH28" s="978"/>
      <c r="CI28" s="978"/>
      <c r="CJ28" s="978"/>
      <c r="CK28" s="978"/>
      <c r="CL28" s="978"/>
      <c r="CM28" s="978"/>
      <c r="CN28" s="978"/>
      <c r="CO28" s="978"/>
      <c r="CP28" s="978"/>
      <c r="CQ28" s="978"/>
      <c r="CR28" s="978"/>
      <c r="CS28" s="978"/>
      <c r="CT28" s="978">
        <v>50800.000000010004</v>
      </c>
      <c r="CU28" s="978">
        <v>50600.000000010004</v>
      </c>
      <c r="CV28" s="978">
        <v>30790</v>
      </c>
      <c r="CW28" s="978">
        <v>0</v>
      </c>
      <c r="CX28" s="978">
        <v>107465.61307825999</v>
      </c>
      <c r="CY28" s="978">
        <v>147457.18254401002</v>
      </c>
      <c r="CZ28" s="978">
        <v>138540.00000001001</v>
      </c>
      <c r="DA28" s="978">
        <v>117040.00000001</v>
      </c>
      <c r="DB28" s="978">
        <v>97040.000000009997</v>
      </c>
      <c r="DC28" s="978">
        <v>121075.76567124001</v>
      </c>
      <c r="DD28" s="978">
        <v>19290.000000009997</v>
      </c>
      <c r="DE28" s="978">
        <v>77040.000000009997</v>
      </c>
      <c r="DF28" s="978">
        <v>104750.00000003999</v>
      </c>
      <c r="DG28" s="978">
        <v>262409.22300003999</v>
      </c>
      <c r="DH28" s="978">
        <v>253789.22300004002</v>
      </c>
      <c r="DI28" s="978">
        <v>299575.86000003997</v>
      </c>
      <c r="DJ28" s="978">
        <v>167117.91100001</v>
      </c>
      <c r="DK28" s="978">
        <v>158537.27800001</v>
      </c>
      <c r="DL28" s="978">
        <v>183257.27800001</v>
      </c>
      <c r="DM28" s="978">
        <v>281072.77800001</v>
      </c>
      <c r="DN28" s="978">
        <v>590819.22100001003</v>
      </c>
      <c r="DO28" s="978">
        <v>502144.83600002003</v>
      </c>
      <c r="DP28" s="978">
        <v>1038520.10300003</v>
      </c>
      <c r="DQ28" s="978">
        <v>1315197.6130001</v>
      </c>
      <c r="DR28" s="978">
        <v>1537259.8770001002</v>
      </c>
      <c r="DS28" s="978">
        <v>1723366.6010001102</v>
      </c>
      <c r="DT28" s="978">
        <v>1927422.92400011</v>
      </c>
      <c r="DU28" s="978">
        <v>2313343.3490001201</v>
      </c>
      <c r="DV28" s="978">
        <v>2284348.6550001297</v>
      </c>
      <c r="DW28" s="978">
        <v>2334673.2530001402</v>
      </c>
      <c r="DX28" s="978">
        <v>2124871.4750001398</v>
      </c>
      <c r="DY28" s="978">
        <v>1783826.59400014</v>
      </c>
      <c r="DZ28" s="978">
        <v>1440017.9950001398</v>
      </c>
      <c r="EA28" s="978">
        <v>1574601.45600016</v>
      </c>
      <c r="EB28" s="978">
        <v>2036600.7750001599</v>
      </c>
      <c r="EC28" s="978">
        <v>2514119.2370001604</v>
      </c>
      <c r="ED28" s="978">
        <v>2635856.28300016</v>
      </c>
      <c r="EE28" s="978">
        <v>3509196.4950002101</v>
      </c>
      <c r="EF28" s="978">
        <v>3991681.3700002404</v>
      </c>
      <c r="EG28" s="978">
        <v>4229299.18400025</v>
      </c>
      <c r="EH28" s="978">
        <v>4854189.9030002598</v>
      </c>
      <c r="EI28" s="978">
        <v>4914835.3290002597</v>
      </c>
      <c r="EJ28" s="978">
        <v>4295738.8824811699</v>
      </c>
      <c r="EK28" s="978">
        <v>4360041.3584811697</v>
      </c>
      <c r="EL28" s="978">
        <v>3814851.2464811699</v>
      </c>
      <c r="EM28" s="978">
        <v>3517347.42548117</v>
      </c>
      <c r="EN28" s="978">
        <v>3962095.27648118</v>
      </c>
      <c r="EO28" s="978">
        <v>4183751.3254811899</v>
      </c>
      <c r="EP28" s="978">
        <v>3849759.19848119</v>
      </c>
      <c r="EQ28" s="978">
        <v>3901274.0434811898</v>
      </c>
      <c r="ER28" s="978">
        <v>3384471.6624811902</v>
      </c>
      <c r="ES28" s="978">
        <v>3238737.8957014503</v>
      </c>
      <c r="ET28" s="978">
        <v>2819676.4600002798</v>
      </c>
      <c r="EU28" s="978">
        <v>2827165.6415061899</v>
      </c>
      <c r="EV28" s="978">
        <v>3422338.2164811897</v>
      </c>
      <c r="EW28" s="978">
        <v>3680009.4414811898</v>
      </c>
      <c r="EX28" s="978">
        <v>3721870.50248119</v>
      </c>
      <c r="EY28" s="978">
        <v>3832745.7394815297</v>
      </c>
      <c r="EZ28" s="978">
        <v>3481981.6004815297</v>
      </c>
      <c r="FA28" s="978">
        <v>3449904.3284815298</v>
      </c>
      <c r="FB28" s="978">
        <v>2809394.1640006201</v>
      </c>
      <c r="FC28" s="978">
        <v>3287990.1080006203</v>
      </c>
      <c r="FD28" s="978">
        <v>3004402.534</v>
      </c>
      <c r="FE28" s="1040"/>
    </row>
    <row r="29" spans="1:161" ht="15.75" customHeight="1">
      <c r="A29" s="1039" t="s">
        <v>762</v>
      </c>
      <c r="B29" s="976">
        <v>30015.071152899996</v>
      </c>
      <c r="C29" s="976">
        <v>23761.200000000001</v>
      </c>
      <c r="D29" s="976">
        <v>25476.5</v>
      </c>
      <c r="E29" s="976">
        <v>19917.900000000001</v>
      </c>
      <c r="F29" s="976">
        <v>75528.5</v>
      </c>
      <c r="G29" s="976">
        <v>89701.1</v>
      </c>
      <c r="H29" s="976">
        <v>99727.8</v>
      </c>
      <c r="I29" s="976">
        <v>159719</v>
      </c>
      <c r="J29" s="976">
        <v>109831.90000000004</v>
      </c>
      <c r="K29" s="976">
        <v>127413.40000000001</v>
      </c>
      <c r="L29" s="976">
        <v>145498.79999999999</v>
      </c>
      <c r="M29" s="976">
        <v>160547.1</v>
      </c>
      <c r="N29" s="976">
        <v>55440.699999999961</v>
      </c>
      <c r="O29" s="976">
        <v>152594.20000000001</v>
      </c>
      <c r="P29" s="976">
        <v>144083.19999999998</v>
      </c>
      <c r="Q29" s="976">
        <v>132591.29999999999</v>
      </c>
      <c r="R29" s="976">
        <v>140894.50000000012</v>
      </c>
      <c r="S29" s="976">
        <v>139610</v>
      </c>
      <c r="T29" s="976">
        <v>290764.80000000005</v>
      </c>
      <c r="U29" s="976">
        <v>125950.69999999992</v>
      </c>
      <c r="V29" s="976">
        <v>160285.5</v>
      </c>
      <c r="W29" s="976">
        <v>305128.39999999997</v>
      </c>
      <c r="X29" s="976">
        <v>309282.49999999994</v>
      </c>
      <c r="Y29" s="976">
        <v>292617.29999999993</v>
      </c>
      <c r="Z29" s="976">
        <v>235740.43299999996</v>
      </c>
      <c r="AA29" s="976">
        <v>82642.500000000015</v>
      </c>
      <c r="AB29" s="976">
        <v>109556.50000000001</v>
      </c>
      <c r="AC29" s="976">
        <v>100401.70000000001</v>
      </c>
      <c r="AD29" s="976">
        <v>119752.69999999998</v>
      </c>
      <c r="AE29" s="976">
        <v>100919.59999999999</v>
      </c>
      <c r="AF29" s="976">
        <v>113119.79999999999</v>
      </c>
      <c r="AG29" s="976">
        <v>104914.4</v>
      </c>
      <c r="AH29" s="976">
        <v>136040.79999999999</v>
      </c>
      <c r="AI29" s="976">
        <v>127328.8</v>
      </c>
      <c r="AJ29" s="976">
        <v>117715.3</v>
      </c>
      <c r="AK29" s="976">
        <v>109587.7</v>
      </c>
      <c r="AL29" s="976">
        <v>143519.28012933</v>
      </c>
      <c r="AM29" s="976">
        <v>75741.600000000006</v>
      </c>
      <c r="AN29" s="976">
        <v>91865.9</v>
      </c>
      <c r="AO29" s="976">
        <v>102019.72</v>
      </c>
      <c r="AP29" s="976">
        <v>33190.199999999983</v>
      </c>
      <c r="AQ29" s="976">
        <v>53201.69999999999</v>
      </c>
      <c r="AR29" s="976">
        <v>51307.151999999995</v>
      </c>
      <c r="AS29" s="976">
        <v>53595.189599999991</v>
      </c>
      <c r="AT29" s="976">
        <v>38958.400000000001</v>
      </c>
      <c r="AU29" s="976">
        <v>25304.2</v>
      </c>
      <c r="AV29" s="976">
        <v>26135.127280000001</v>
      </c>
      <c r="AW29" s="976">
        <v>27725.7</v>
      </c>
      <c r="AX29" s="976">
        <v>215524.24512000001</v>
      </c>
      <c r="AY29" s="976">
        <v>256150.30000000002</v>
      </c>
      <c r="AZ29" s="976">
        <v>211564.56710000004</v>
      </c>
      <c r="BA29" s="976">
        <v>206741.66725720002</v>
      </c>
      <c r="BB29" s="976">
        <v>249390.1382833333</v>
      </c>
      <c r="BC29" s="976">
        <v>259396.6</v>
      </c>
      <c r="BD29" s="976">
        <v>265953.60000000003</v>
      </c>
      <c r="BE29" s="976">
        <v>260732.50000000003</v>
      </c>
      <c r="BF29" s="976">
        <v>212755.4</v>
      </c>
      <c r="BG29" s="976">
        <v>223871.46268496005</v>
      </c>
      <c r="BH29" s="976">
        <v>387389.96808554005</v>
      </c>
      <c r="BI29" s="976">
        <v>155004.11942291999</v>
      </c>
      <c r="BJ29" s="976">
        <v>131801.60311055998</v>
      </c>
      <c r="BK29" s="976">
        <v>153273.62487177001</v>
      </c>
      <c r="BL29" s="976">
        <v>98936.868264129997</v>
      </c>
      <c r="BM29" s="976">
        <v>46696.892352669995</v>
      </c>
      <c r="BN29" s="976">
        <v>143073.67641389999</v>
      </c>
      <c r="BO29" s="976">
        <v>21390.072460389998</v>
      </c>
      <c r="BP29" s="976">
        <v>15133.618330639998</v>
      </c>
      <c r="BQ29" s="976">
        <v>15248.075068830001</v>
      </c>
      <c r="BR29" s="976">
        <v>17120.18457356</v>
      </c>
      <c r="BS29" s="976">
        <v>11592.56770299</v>
      </c>
      <c r="BT29" s="976">
        <v>11458.865668330001</v>
      </c>
      <c r="BU29" s="976">
        <v>36768.072476809997</v>
      </c>
      <c r="BV29" s="976">
        <v>70488.719351990003</v>
      </c>
      <c r="BW29" s="976">
        <v>111178.75211636</v>
      </c>
      <c r="BX29" s="976">
        <v>115737.28662057</v>
      </c>
      <c r="BY29" s="976">
        <v>54832.900323499998</v>
      </c>
      <c r="BZ29" s="976">
        <v>45399.682574910003</v>
      </c>
      <c r="CA29" s="976">
        <v>116989.13374993998</v>
      </c>
      <c r="CB29" s="976">
        <v>115387.66859191</v>
      </c>
      <c r="CC29" s="976">
        <v>63351.79903776</v>
      </c>
      <c r="CD29" s="976">
        <v>116639.54607570999</v>
      </c>
      <c r="CE29" s="976">
        <v>163030.19745417999</v>
      </c>
      <c r="CF29" s="976">
        <v>213647.03429159001</v>
      </c>
      <c r="CG29" s="976">
        <v>251839.64845112999</v>
      </c>
      <c r="CH29" s="976">
        <v>313992.77371704002</v>
      </c>
      <c r="CI29" s="976">
        <v>299006.52803620003</v>
      </c>
      <c r="CJ29" s="976">
        <v>308589.42079552996</v>
      </c>
      <c r="CK29" s="976">
        <v>280475.84020778001</v>
      </c>
      <c r="CL29" s="976">
        <v>309276.03226403001</v>
      </c>
      <c r="CM29" s="976">
        <v>281691.03601202002</v>
      </c>
      <c r="CN29" s="976">
        <v>291052.01676443004</v>
      </c>
      <c r="CO29" s="976">
        <v>373870.64720110002</v>
      </c>
      <c r="CP29" s="976">
        <v>410456.97264988004</v>
      </c>
      <c r="CQ29" s="976">
        <v>451301.46276213008</v>
      </c>
      <c r="CR29" s="976">
        <v>387712.71234664007</v>
      </c>
      <c r="CS29" s="976">
        <v>485550.95085626002</v>
      </c>
      <c r="CT29" s="976">
        <v>703353.03022317996</v>
      </c>
      <c r="CU29" s="976">
        <v>495293.23388881999</v>
      </c>
      <c r="CV29" s="976">
        <v>395673.05289624003</v>
      </c>
      <c r="CW29" s="976">
        <v>427500.98845670006</v>
      </c>
      <c r="CX29" s="976">
        <v>481506.93864754</v>
      </c>
      <c r="CY29" s="976">
        <v>454064.84415218997</v>
      </c>
      <c r="CZ29" s="976">
        <v>443484.29099042004</v>
      </c>
      <c r="DA29" s="976">
        <v>474884.68240090995</v>
      </c>
      <c r="DB29" s="976">
        <v>780011.22263460001</v>
      </c>
      <c r="DC29" s="976">
        <v>654586.63926751004</v>
      </c>
      <c r="DD29" s="976">
        <v>729433.97288227011</v>
      </c>
      <c r="DE29" s="976">
        <v>586281.48228311003</v>
      </c>
      <c r="DF29" s="976">
        <v>658692.86848786997</v>
      </c>
      <c r="DG29" s="976">
        <v>508100.97519264999</v>
      </c>
      <c r="DH29" s="976">
        <v>371172.68330630998</v>
      </c>
      <c r="DI29" s="976">
        <v>347754.67401011998</v>
      </c>
      <c r="DJ29" s="976">
        <v>439376.61764575</v>
      </c>
      <c r="DK29" s="976">
        <v>457861.12719488004</v>
      </c>
      <c r="DL29" s="976">
        <v>496637.11227176001</v>
      </c>
      <c r="DM29" s="976">
        <v>469868.17661651998</v>
      </c>
      <c r="DN29" s="976">
        <v>501672.58026197</v>
      </c>
      <c r="DO29" s="976">
        <v>553500.75126567995</v>
      </c>
      <c r="DP29" s="976">
        <v>509449.35509078996</v>
      </c>
      <c r="DQ29" s="976">
        <v>461240.13129798998</v>
      </c>
      <c r="DR29" s="976">
        <v>605595.89290589991</v>
      </c>
      <c r="DS29" s="976">
        <v>671781.86244389985</v>
      </c>
      <c r="DT29" s="976">
        <v>614962.35729245993</v>
      </c>
      <c r="DU29" s="976">
        <v>596552.17968744994</v>
      </c>
      <c r="DV29" s="976">
        <v>646917.74686384003</v>
      </c>
      <c r="DW29" s="976">
        <v>690137.55445100996</v>
      </c>
      <c r="DX29" s="976">
        <v>606976.7138269</v>
      </c>
      <c r="DY29" s="976">
        <v>543202.98355607002</v>
      </c>
      <c r="DZ29" s="976">
        <v>561752.28951580997</v>
      </c>
      <c r="EA29" s="976">
        <v>604434.79516794998</v>
      </c>
      <c r="EB29" s="976">
        <v>657293.60802733013</v>
      </c>
      <c r="EC29" s="976">
        <v>691470.41682537005</v>
      </c>
      <c r="ED29" s="976">
        <v>1046799.5515691901</v>
      </c>
      <c r="EE29" s="976">
        <v>845507.73619736999</v>
      </c>
      <c r="EF29" s="976">
        <v>763717.79629045003</v>
      </c>
      <c r="EG29" s="976">
        <v>614426.57674588996</v>
      </c>
      <c r="EH29" s="976">
        <v>571147.16845497</v>
      </c>
      <c r="EI29" s="976">
        <v>457531.89996461006</v>
      </c>
      <c r="EJ29" s="976">
        <v>479550.8085194701</v>
      </c>
      <c r="EK29" s="976">
        <v>377872.83675438003</v>
      </c>
      <c r="EL29" s="976">
        <v>340156.65638045</v>
      </c>
      <c r="EM29" s="976">
        <v>323669.73096054001</v>
      </c>
      <c r="EN29" s="976">
        <v>301981.24127012998</v>
      </c>
      <c r="EO29" s="976">
        <v>300218.64882588998</v>
      </c>
      <c r="EP29" s="976">
        <v>417114.38510968001</v>
      </c>
      <c r="EQ29" s="976">
        <v>416521.23046161002</v>
      </c>
      <c r="ER29" s="976">
        <v>524336.45242663997</v>
      </c>
      <c r="ES29" s="976">
        <v>627896.93991719</v>
      </c>
      <c r="ET29" s="976">
        <v>639280.13768822001</v>
      </c>
      <c r="EU29" s="976">
        <v>730791.88436652999</v>
      </c>
      <c r="EV29" s="976">
        <v>532371.94774853997</v>
      </c>
      <c r="EW29" s="976">
        <v>635857.40417949995</v>
      </c>
      <c r="EX29" s="976">
        <v>570196.06581835006</v>
      </c>
      <c r="EY29" s="976">
        <v>546116.98145923996</v>
      </c>
      <c r="EZ29" s="976">
        <v>578985.69939117006</v>
      </c>
      <c r="FA29" s="976">
        <v>533339.85095643997</v>
      </c>
      <c r="FB29" s="976">
        <v>217048.83966209</v>
      </c>
      <c r="FC29" s="976">
        <v>269574.84512039</v>
      </c>
      <c r="FD29" s="976">
        <v>99562.774602520003</v>
      </c>
      <c r="FE29" s="1040"/>
    </row>
    <row r="30" spans="1:161" ht="15.75" customHeight="1">
      <c r="A30" s="1041" t="s">
        <v>763</v>
      </c>
      <c r="B30" s="978">
        <v>15840.32675466</v>
      </c>
      <c r="C30" s="978">
        <v>14562.9</v>
      </c>
      <c r="D30" s="978">
        <v>11717</v>
      </c>
      <c r="E30" s="978">
        <v>9933.4</v>
      </c>
      <c r="F30" s="978">
        <v>7693.1</v>
      </c>
      <c r="G30" s="978">
        <v>74909</v>
      </c>
      <c r="H30" s="978">
        <v>85431</v>
      </c>
      <c r="I30" s="978">
        <v>145932</v>
      </c>
      <c r="J30" s="978">
        <v>103603.20000000003</v>
      </c>
      <c r="K30" s="978">
        <v>125435.09999999999</v>
      </c>
      <c r="L30" s="978">
        <v>142124.00000000003</v>
      </c>
      <c r="M30" s="978">
        <v>156852.40000000002</v>
      </c>
      <c r="N30" s="978">
        <v>51576.999999999956</v>
      </c>
      <c r="O30" s="978">
        <v>149032.1</v>
      </c>
      <c r="P30" s="978">
        <v>137126</v>
      </c>
      <c r="Q30" s="978">
        <v>129198.9</v>
      </c>
      <c r="R30" s="978">
        <v>137741.50000000012</v>
      </c>
      <c r="S30" s="978">
        <v>138039.6</v>
      </c>
      <c r="T30" s="978">
        <v>288352.40000000002</v>
      </c>
      <c r="U30" s="978">
        <v>123735.69999999992</v>
      </c>
      <c r="V30" s="978">
        <v>157913.29999999999</v>
      </c>
      <c r="W30" s="978">
        <v>302649.5</v>
      </c>
      <c r="X30" s="978">
        <v>307218.59999999998</v>
      </c>
      <c r="Y30" s="978">
        <v>290588.5</v>
      </c>
      <c r="Z30" s="978">
        <v>235280.83299999998</v>
      </c>
      <c r="AA30" s="978">
        <v>82323</v>
      </c>
      <c r="AB30" s="978">
        <v>109139.8</v>
      </c>
      <c r="AC30" s="978">
        <v>94536.2</v>
      </c>
      <c r="AD30" s="978">
        <v>119391.7</v>
      </c>
      <c r="AE30" s="978">
        <v>100308.8</v>
      </c>
      <c r="AF30" s="978">
        <v>109166</v>
      </c>
      <c r="AG30" s="978">
        <v>96942.8</v>
      </c>
      <c r="AH30" s="978">
        <v>126145.60000000001</v>
      </c>
      <c r="AI30" s="978">
        <v>122971.5</v>
      </c>
      <c r="AJ30" s="978">
        <v>113088.4</v>
      </c>
      <c r="AK30" s="978">
        <v>108500.9</v>
      </c>
      <c r="AL30" s="978">
        <v>143103.15301615</v>
      </c>
      <c r="AM30" s="978">
        <v>70458.300000000017</v>
      </c>
      <c r="AN30" s="978">
        <v>90106.4</v>
      </c>
      <c r="AO30" s="978">
        <v>94387.32</v>
      </c>
      <c r="AP30" s="978">
        <v>25741.099999999984</v>
      </c>
      <c r="AQ30" s="978">
        <v>51727.399999999987</v>
      </c>
      <c r="AR30" s="978">
        <v>50192.751999999986</v>
      </c>
      <c r="AS30" s="978">
        <v>52343.089599999985</v>
      </c>
      <c r="AT30" s="978">
        <v>35898</v>
      </c>
      <c r="AU30" s="978">
        <v>24775.200000000001</v>
      </c>
      <c r="AV30" s="978">
        <v>25233.827280000001</v>
      </c>
      <c r="AW30" s="978">
        <v>26870.799999999999</v>
      </c>
      <c r="AX30" s="978">
        <v>211134.44511999999</v>
      </c>
      <c r="AY30" s="978">
        <v>256012.2</v>
      </c>
      <c r="AZ30" s="978">
        <v>206908.87720000002</v>
      </c>
      <c r="BA30" s="978">
        <v>188428.66725720002</v>
      </c>
      <c r="BB30" s="978">
        <v>241472.5333333333</v>
      </c>
      <c r="BC30" s="978">
        <v>247558</v>
      </c>
      <c r="BD30" s="978">
        <v>258865.6</v>
      </c>
      <c r="BE30" s="978">
        <v>253626.2</v>
      </c>
      <c r="BF30" s="978">
        <v>202337</v>
      </c>
      <c r="BG30" s="978">
        <v>213602.66761773001</v>
      </c>
      <c r="BH30" s="978">
        <v>379324.34550014004</v>
      </c>
      <c r="BI30" s="978">
        <v>150819.67823895998</v>
      </c>
      <c r="BJ30" s="978">
        <v>113746.47974256</v>
      </c>
      <c r="BK30" s="978">
        <v>104269.96117323001</v>
      </c>
      <c r="BL30" s="978">
        <v>18756.304802400002</v>
      </c>
      <c r="BM30" s="978">
        <v>22682.431402169997</v>
      </c>
      <c r="BN30" s="978">
        <v>119201.90793680999</v>
      </c>
      <c r="BO30" s="978">
        <v>13208.916867209999</v>
      </c>
      <c r="BP30" s="978">
        <v>2802.5399414699996</v>
      </c>
      <c r="BQ30" s="978">
        <v>-10750.369225479999</v>
      </c>
      <c r="BR30" s="978">
        <v>-6837.3060506099991</v>
      </c>
      <c r="BS30" s="978">
        <v>-18500.882503230001</v>
      </c>
      <c r="BT30" s="978">
        <v>-12870.069070619998</v>
      </c>
      <c r="BU30" s="978">
        <v>1129.4459764500007</v>
      </c>
      <c r="BV30" s="978">
        <v>22976.954855550001</v>
      </c>
      <c r="BW30" s="978">
        <v>24206.80495292</v>
      </c>
      <c r="BX30" s="978">
        <v>23041.055892820001</v>
      </c>
      <c r="BY30" s="978">
        <v>-8706.3780686099999</v>
      </c>
      <c r="BZ30" s="978">
        <v>-5281.499531800001</v>
      </c>
      <c r="CA30" s="978">
        <v>28992.905885689997</v>
      </c>
      <c r="CB30" s="978">
        <v>8739.7114467300034</v>
      </c>
      <c r="CC30" s="978">
        <v>-3424.3053655100002</v>
      </c>
      <c r="CD30" s="978">
        <v>8265.8983426699979</v>
      </c>
      <c r="CE30" s="978">
        <v>6632.3496752100027</v>
      </c>
      <c r="CF30" s="978">
        <v>-88.251992049999231</v>
      </c>
      <c r="CG30" s="978">
        <v>27843.728205219999</v>
      </c>
      <c r="CH30" s="978">
        <v>46264.39584728</v>
      </c>
      <c r="CI30" s="978">
        <v>12647.867170709998</v>
      </c>
      <c r="CJ30" s="978">
        <v>-3042.3903796899949</v>
      </c>
      <c r="CK30" s="978">
        <v>-17324.518404709997</v>
      </c>
      <c r="CL30" s="978">
        <v>2459.1444340900039</v>
      </c>
      <c r="CM30" s="978">
        <v>-34221.122982499997</v>
      </c>
      <c r="CN30" s="978">
        <v>-39765.739187799998</v>
      </c>
      <c r="CO30" s="978">
        <v>-29989.560456829997</v>
      </c>
      <c r="CP30" s="978">
        <v>-29517.233130189998</v>
      </c>
      <c r="CQ30" s="978">
        <v>20410.822692499991</v>
      </c>
      <c r="CR30" s="978">
        <v>50241.753314499991</v>
      </c>
      <c r="CS30" s="978">
        <v>91186.392606699985</v>
      </c>
      <c r="CT30" s="978">
        <v>198260.38889467</v>
      </c>
      <c r="CU30" s="978">
        <v>81728.074601339991</v>
      </c>
      <c r="CV30" s="978">
        <v>57989.815750150003</v>
      </c>
      <c r="CW30" s="978">
        <v>53992.522881830002</v>
      </c>
      <c r="CX30" s="978">
        <v>89508.124142560002</v>
      </c>
      <c r="CY30" s="978">
        <v>66093.747830640001</v>
      </c>
      <c r="CZ30" s="978">
        <v>52619.59824521</v>
      </c>
      <c r="DA30" s="978">
        <v>73327.321149619995</v>
      </c>
      <c r="DB30" s="978">
        <v>120781.61879617999</v>
      </c>
      <c r="DC30" s="978">
        <v>85474.965900630006</v>
      </c>
      <c r="DD30" s="978">
        <v>93891.234720590001</v>
      </c>
      <c r="DE30" s="978">
        <v>79870.954613369991</v>
      </c>
      <c r="DF30" s="978">
        <v>108176.66332189999</v>
      </c>
      <c r="DG30" s="978">
        <v>106874.02060873</v>
      </c>
      <c r="DH30" s="978">
        <v>106078.75156809</v>
      </c>
      <c r="DI30" s="978">
        <v>68464.307359819999</v>
      </c>
      <c r="DJ30" s="978">
        <v>77705.290376420002</v>
      </c>
      <c r="DK30" s="978">
        <v>99265.882284880005</v>
      </c>
      <c r="DL30" s="978">
        <v>112129.59205032</v>
      </c>
      <c r="DM30" s="978">
        <v>85070.195144789992</v>
      </c>
      <c r="DN30" s="978">
        <v>111796.55146256</v>
      </c>
      <c r="DO30" s="978">
        <v>69060.330093950004</v>
      </c>
      <c r="DP30" s="978">
        <v>82337.932996279997</v>
      </c>
      <c r="DQ30" s="978">
        <v>74366.785903589989</v>
      </c>
      <c r="DR30" s="978">
        <v>117803.41125936</v>
      </c>
      <c r="DS30" s="978">
        <v>118526.93762496</v>
      </c>
      <c r="DT30" s="978">
        <v>102327.35742808999</v>
      </c>
      <c r="DU30" s="978">
        <v>115844.00749927001</v>
      </c>
      <c r="DV30" s="978">
        <v>118185.66089075</v>
      </c>
      <c r="DW30" s="978">
        <v>84322.349684490007</v>
      </c>
      <c r="DX30" s="978">
        <v>84746.224889289995</v>
      </c>
      <c r="DY30" s="978">
        <v>43926.075100269998</v>
      </c>
      <c r="DZ30" s="978">
        <v>56024.856763919997</v>
      </c>
      <c r="EA30" s="978">
        <v>71307.998570169992</v>
      </c>
      <c r="EB30" s="978">
        <v>70626.535950589998</v>
      </c>
      <c r="EC30" s="978">
        <v>75917.240153079998</v>
      </c>
      <c r="ED30" s="978">
        <v>60300.748945320003</v>
      </c>
      <c r="EE30" s="978">
        <v>70362.207281390001</v>
      </c>
      <c r="EF30" s="978">
        <v>53920.06259609</v>
      </c>
      <c r="EG30" s="978">
        <v>52200.290677429999</v>
      </c>
      <c r="EH30" s="978">
        <v>44259.739176459996</v>
      </c>
      <c r="EI30" s="978">
        <v>51526.11202298</v>
      </c>
      <c r="EJ30" s="978">
        <v>63541.433490150004</v>
      </c>
      <c r="EK30" s="978">
        <v>30635.37053575</v>
      </c>
      <c r="EL30" s="978">
        <v>28685.032428209997</v>
      </c>
      <c r="EM30" s="978">
        <v>35849.671705269997</v>
      </c>
      <c r="EN30" s="978">
        <v>32903.177160650004</v>
      </c>
      <c r="EO30" s="978">
        <v>29655.844593599999</v>
      </c>
      <c r="EP30" s="978">
        <v>23975.666434439998</v>
      </c>
      <c r="EQ30" s="978">
        <v>11575.55623708</v>
      </c>
      <c r="ER30" s="978">
        <v>14521.884632809999</v>
      </c>
      <c r="ES30" s="978">
        <v>32666.246722749998</v>
      </c>
      <c r="ET30" s="978">
        <v>15965.07061189</v>
      </c>
      <c r="EU30" s="978">
        <v>14321.708395110001</v>
      </c>
      <c r="EV30" s="978">
        <v>60297.162663230003</v>
      </c>
      <c r="EW30" s="978">
        <v>69874.69246944999</v>
      </c>
      <c r="EX30" s="978">
        <v>66424.685676940004</v>
      </c>
      <c r="EY30" s="978">
        <v>39793.075048980005</v>
      </c>
      <c r="EZ30" s="978">
        <v>35451.386677210001</v>
      </c>
      <c r="FA30" s="978">
        <v>25911.683446849998</v>
      </c>
      <c r="FB30" s="978">
        <v>64221.246160269999</v>
      </c>
      <c r="FC30" s="978">
        <v>23011.813924300001</v>
      </c>
      <c r="FD30" s="978">
        <v>15645.44023022</v>
      </c>
      <c r="FE30" s="1040"/>
    </row>
    <row r="31" spans="1:161" ht="15.75" customHeight="1">
      <c r="A31" s="1044" t="s">
        <v>764</v>
      </c>
      <c r="B31" s="978">
        <v>15840.32675466</v>
      </c>
      <c r="C31" s="978">
        <v>14562.9</v>
      </c>
      <c r="D31" s="978">
        <v>11717</v>
      </c>
      <c r="E31" s="978">
        <v>9933.4</v>
      </c>
      <c r="F31" s="978">
        <v>7693.1</v>
      </c>
      <c r="G31" s="978">
        <v>74909</v>
      </c>
      <c r="H31" s="978">
        <v>85431</v>
      </c>
      <c r="I31" s="978">
        <v>145932</v>
      </c>
      <c r="J31" s="978">
        <v>103603.20000000003</v>
      </c>
      <c r="K31" s="978">
        <v>125435.09999999999</v>
      </c>
      <c r="L31" s="978">
        <v>142124.00000000003</v>
      </c>
      <c r="M31" s="978">
        <v>156852.40000000002</v>
      </c>
      <c r="N31" s="978">
        <v>51576.999999999956</v>
      </c>
      <c r="O31" s="978">
        <v>149032.1</v>
      </c>
      <c r="P31" s="978">
        <v>137126</v>
      </c>
      <c r="Q31" s="978">
        <v>129198.9</v>
      </c>
      <c r="R31" s="978">
        <v>137741.50000000012</v>
      </c>
      <c r="S31" s="978">
        <v>138039.6</v>
      </c>
      <c r="T31" s="978">
        <v>288352.40000000002</v>
      </c>
      <c r="U31" s="978">
        <v>123735.69999999992</v>
      </c>
      <c r="V31" s="978">
        <v>157913.29999999999</v>
      </c>
      <c r="W31" s="978">
        <v>302649.5</v>
      </c>
      <c r="X31" s="978">
        <v>307218.59999999998</v>
      </c>
      <c r="Y31" s="978">
        <v>290588.5</v>
      </c>
      <c r="Z31" s="978">
        <v>235280.83299999998</v>
      </c>
      <c r="AA31" s="978">
        <v>82323</v>
      </c>
      <c r="AB31" s="978">
        <v>109139.8</v>
      </c>
      <c r="AC31" s="978">
        <v>94536.2</v>
      </c>
      <c r="AD31" s="978">
        <v>119391.7</v>
      </c>
      <c r="AE31" s="978">
        <v>100308.8</v>
      </c>
      <c r="AF31" s="978">
        <v>109166</v>
      </c>
      <c r="AG31" s="978">
        <v>96942.8</v>
      </c>
      <c r="AH31" s="978">
        <v>126145.60000000001</v>
      </c>
      <c r="AI31" s="978">
        <v>122971.5</v>
      </c>
      <c r="AJ31" s="978">
        <v>113088.4</v>
      </c>
      <c r="AK31" s="978">
        <v>108500.9</v>
      </c>
      <c r="AL31" s="978">
        <v>143103.15301615</v>
      </c>
      <c r="AM31" s="978">
        <v>70458.300000000017</v>
      </c>
      <c r="AN31" s="978">
        <v>90106.4</v>
      </c>
      <c r="AO31" s="978">
        <v>94387.32</v>
      </c>
      <c r="AP31" s="978">
        <v>25741.099999999984</v>
      </c>
      <c r="AQ31" s="978">
        <v>51727.399999999987</v>
      </c>
      <c r="AR31" s="978">
        <v>50192.751999999986</v>
      </c>
      <c r="AS31" s="978">
        <v>52343.089599999985</v>
      </c>
      <c r="AT31" s="978">
        <v>35898</v>
      </c>
      <c r="AU31" s="978">
        <v>24775.200000000001</v>
      </c>
      <c r="AV31" s="978">
        <v>25233.827280000001</v>
      </c>
      <c r="AW31" s="978">
        <v>26870.799999999999</v>
      </c>
      <c r="AX31" s="978">
        <v>211134.44511999999</v>
      </c>
      <c r="AY31" s="978">
        <v>256012.2</v>
      </c>
      <c r="AZ31" s="978">
        <v>206908.87720000002</v>
      </c>
      <c r="BA31" s="978">
        <v>188428.66725720002</v>
      </c>
      <c r="BB31" s="978">
        <v>241472.5333333333</v>
      </c>
      <c r="BC31" s="978">
        <v>247558</v>
      </c>
      <c r="BD31" s="978">
        <v>258865.6</v>
      </c>
      <c r="BE31" s="978">
        <v>253626.2</v>
      </c>
      <c r="BF31" s="978">
        <v>202337</v>
      </c>
      <c r="BG31" s="978">
        <v>213602.66761773001</v>
      </c>
      <c r="BH31" s="978">
        <v>379324.34550014004</v>
      </c>
      <c r="BI31" s="978">
        <v>150819.67823895998</v>
      </c>
      <c r="BJ31" s="978">
        <v>113746.47974256</v>
      </c>
      <c r="BK31" s="978">
        <v>104269.96117323001</v>
      </c>
      <c r="BL31" s="978">
        <v>18756.304802400002</v>
      </c>
      <c r="BM31" s="978">
        <v>22682.431402169997</v>
      </c>
      <c r="BN31" s="978">
        <v>119201.90793680999</v>
      </c>
      <c r="BO31" s="978">
        <v>13208.916867209999</v>
      </c>
      <c r="BP31" s="978">
        <v>2802.5399414699996</v>
      </c>
      <c r="BQ31" s="978">
        <v>-10750.369225479999</v>
      </c>
      <c r="BR31" s="978">
        <v>-6837.3060506099991</v>
      </c>
      <c r="BS31" s="978">
        <v>-18500.882503230001</v>
      </c>
      <c r="BT31" s="978">
        <v>-12870.069070619998</v>
      </c>
      <c r="BU31" s="978">
        <v>1129.4459764500007</v>
      </c>
      <c r="BV31" s="978">
        <v>22976.954855550001</v>
      </c>
      <c r="BW31" s="978">
        <v>24206.80495292</v>
      </c>
      <c r="BX31" s="978">
        <v>23041.055892820001</v>
      </c>
      <c r="BY31" s="978">
        <v>-8706.3780686099999</v>
      </c>
      <c r="BZ31" s="978">
        <v>-5281.499531800001</v>
      </c>
      <c r="CA31" s="978">
        <v>28992.905885689997</v>
      </c>
      <c r="CB31" s="978">
        <v>8739.7114467300034</v>
      </c>
      <c r="CC31" s="978">
        <v>-3424.3053655100002</v>
      </c>
      <c r="CD31" s="978">
        <v>8265.8983426699979</v>
      </c>
      <c r="CE31" s="978">
        <v>6632.3496752100027</v>
      </c>
      <c r="CF31" s="978">
        <v>-88.251992049999231</v>
      </c>
      <c r="CG31" s="978">
        <v>27843.728205219999</v>
      </c>
      <c r="CH31" s="978">
        <v>46264.39584728</v>
      </c>
      <c r="CI31" s="978">
        <v>12647.867170709998</v>
      </c>
      <c r="CJ31" s="978">
        <v>-3042.3903796899949</v>
      </c>
      <c r="CK31" s="978">
        <v>-17324.518404709997</v>
      </c>
      <c r="CL31" s="978">
        <v>2459.1444340900039</v>
      </c>
      <c r="CM31" s="978">
        <v>-34221.122982499997</v>
      </c>
      <c r="CN31" s="978">
        <v>-39765.739187799998</v>
      </c>
      <c r="CO31" s="978">
        <v>-29989.560456829997</v>
      </c>
      <c r="CP31" s="978">
        <v>-29517.233130189998</v>
      </c>
      <c r="CQ31" s="978">
        <v>20410.822692499991</v>
      </c>
      <c r="CR31" s="978">
        <v>50241.753314499991</v>
      </c>
      <c r="CS31" s="978">
        <v>91186.392606699985</v>
      </c>
      <c r="CT31" s="978">
        <v>198260.38889467</v>
      </c>
      <c r="CU31" s="978">
        <v>81728.074601339991</v>
      </c>
      <c r="CV31" s="978">
        <v>57989.815750150003</v>
      </c>
      <c r="CW31" s="978">
        <v>53992.522881830002</v>
      </c>
      <c r="CX31" s="978">
        <v>89508.124142560002</v>
      </c>
      <c r="CY31" s="978">
        <v>66093.747830640001</v>
      </c>
      <c r="CZ31" s="978">
        <v>52619.59824521</v>
      </c>
      <c r="DA31" s="978">
        <v>73327.321149619995</v>
      </c>
      <c r="DB31" s="978">
        <v>120781.61879617999</v>
      </c>
      <c r="DC31" s="978">
        <v>85474.965900630006</v>
      </c>
      <c r="DD31" s="978">
        <v>93891.234720590001</v>
      </c>
      <c r="DE31" s="978">
        <v>79870.954613369991</v>
      </c>
      <c r="DF31" s="978">
        <v>108176.66332189999</v>
      </c>
      <c r="DG31" s="978">
        <v>106874.02060873</v>
      </c>
      <c r="DH31" s="978">
        <v>106078.75156809</v>
      </c>
      <c r="DI31" s="978">
        <v>68464.307359819999</v>
      </c>
      <c r="DJ31" s="978">
        <v>77705.290376420002</v>
      </c>
      <c r="DK31" s="978">
        <v>99265.882284880005</v>
      </c>
      <c r="DL31" s="978">
        <v>112129.59205032</v>
      </c>
      <c r="DM31" s="978">
        <v>85070.195144789992</v>
      </c>
      <c r="DN31" s="978">
        <v>111796.55146256</v>
      </c>
      <c r="DO31" s="978">
        <v>69060.330093950004</v>
      </c>
      <c r="DP31" s="978">
        <v>82337.932996279997</v>
      </c>
      <c r="DQ31" s="978">
        <v>74366.785903589989</v>
      </c>
      <c r="DR31" s="978">
        <v>117803.41125936</v>
      </c>
      <c r="DS31" s="978">
        <v>118526.93762496</v>
      </c>
      <c r="DT31" s="978">
        <v>102327.35742808999</v>
      </c>
      <c r="DU31" s="978">
        <v>115844.00749927001</v>
      </c>
      <c r="DV31" s="978">
        <v>118185.66089075</v>
      </c>
      <c r="DW31" s="978">
        <v>84322.349684490007</v>
      </c>
      <c r="DX31" s="978">
        <v>84746.224889289995</v>
      </c>
      <c r="DY31" s="978">
        <v>43926.075100269998</v>
      </c>
      <c r="DZ31" s="978">
        <v>56024.856763919997</v>
      </c>
      <c r="EA31" s="978">
        <v>71307.998570169992</v>
      </c>
      <c r="EB31" s="978">
        <v>70626.535950589998</v>
      </c>
      <c r="EC31" s="978">
        <v>75917.240153079998</v>
      </c>
      <c r="ED31" s="978">
        <v>60300.748945320003</v>
      </c>
      <c r="EE31" s="978">
        <v>70362.207281390001</v>
      </c>
      <c r="EF31" s="978">
        <v>53920.06259609</v>
      </c>
      <c r="EG31" s="978">
        <v>52200.290677429999</v>
      </c>
      <c r="EH31" s="978">
        <v>44259.739176459996</v>
      </c>
      <c r="EI31" s="978">
        <v>51526.11202298</v>
      </c>
      <c r="EJ31" s="978">
        <v>63541.433490150004</v>
      </c>
      <c r="EK31" s="978">
        <v>30635.37053575</v>
      </c>
      <c r="EL31" s="978">
        <v>28685.032428209997</v>
      </c>
      <c r="EM31" s="978">
        <v>35849.671705269997</v>
      </c>
      <c r="EN31" s="978">
        <v>32903.177160650004</v>
      </c>
      <c r="EO31" s="978">
        <v>29655.844593599999</v>
      </c>
      <c r="EP31" s="978">
        <v>23975.666434439998</v>
      </c>
      <c r="EQ31" s="978">
        <v>11575.55623708</v>
      </c>
      <c r="ER31" s="978">
        <v>14521.884632809999</v>
      </c>
      <c r="ES31" s="978">
        <v>32666.246722749998</v>
      </c>
      <c r="ET31" s="978">
        <v>15965.07061189</v>
      </c>
      <c r="EU31" s="978">
        <v>14321.708395110001</v>
      </c>
      <c r="EV31" s="978">
        <v>60297.162663230003</v>
      </c>
      <c r="EW31" s="978">
        <v>69874.69246944999</v>
      </c>
      <c r="EX31" s="978">
        <v>66424.685676940004</v>
      </c>
      <c r="EY31" s="978">
        <v>39793.075048980005</v>
      </c>
      <c r="EZ31" s="978">
        <v>35451.386677210001</v>
      </c>
      <c r="FA31" s="978">
        <v>25911.683446849998</v>
      </c>
      <c r="FB31" s="978">
        <v>64221.246160269999</v>
      </c>
      <c r="FC31" s="978">
        <v>23011.813924300001</v>
      </c>
      <c r="FD31" s="978">
        <v>15645.44023022</v>
      </c>
      <c r="FE31" s="1040"/>
    </row>
    <row r="32" spans="1:161" ht="15.75" customHeight="1">
      <c r="A32" s="1041" t="s">
        <v>765</v>
      </c>
      <c r="B32" s="978">
        <v>14.211382</v>
      </c>
      <c r="C32" s="978">
        <v>54.5</v>
      </c>
      <c r="D32" s="978">
        <v>54.5</v>
      </c>
      <c r="E32" s="978">
        <v>39.5</v>
      </c>
      <c r="F32" s="978">
        <v>39.200000000000003</v>
      </c>
      <c r="G32" s="978">
        <v>50.9</v>
      </c>
      <c r="H32" s="978">
        <v>144.80000000000001</v>
      </c>
      <c r="I32" s="978">
        <v>2.8</v>
      </c>
      <c r="J32" s="978">
        <v>28.3</v>
      </c>
      <c r="K32" s="978">
        <v>33.6</v>
      </c>
      <c r="L32" s="978">
        <v>28.8</v>
      </c>
      <c r="M32" s="978">
        <v>85.9</v>
      </c>
      <c r="N32" s="978">
        <v>67.900000000000006</v>
      </c>
      <c r="O32" s="978">
        <v>49.7</v>
      </c>
      <c r="P32" s="978">
        <v>32.5</v>
      </c>
      <c r="Q32" s="978">
        <v>28</v>
      </c>
      <c r="R32" s="978">
        <v>22.1</v>
      </c>
      <c r="S32" s="978">
        <v>27.3</v>
      </c>
      <c r="T32" s="978">
        <v>9.3000000000000007</v>
      </c>
      <c r="U32" s="978">
        <v>7.6</v>
      </c>
      <c r="V32" s="978">
        <v>7.6</v>
      </c>
      <c r="W32" s="978">
        <v>7.6</v>
      </c>
      <c r="X32" s="978">
        <v>7.6</v>
      </c>
      <c r="Y32" s="978">
        <v>7.6</v>
      </c>
      <c r="Z32" s="978">
        <v>7.6</v>
      </c>
      <c r="AA32" s="978">
        <v>7.6</v>
      </c>
      <c r="AB32" s="978">
        <v>7.6</v>
      </c>
      <c r="AC32" s="978">
        <v>7.6</v>
      </c>
      <c r="AD32" s="978">
        <v>2.4</v>
      </c>
      <c r="AE32" s="978">
        <v>139.9</v>
      </c>
      <c r="AF32" s="978">
        <v>143.9</v>
      </c>
      <c r="AG32" s="978">
        <v>5945.7</v>
      </c>
      <c r="AH32" s="978">
        <v>5464.6</v>
      </c>
      <c r="AI32" s="978">
        <v>3591.6</v>
      </c>
      <c r="AJ32" s="978">
        <v>4206.7999999999993</v>
      </c>
      <c r="AK32" s="978">
        <v>58.2</v>
      </c>
      <c r="AL32" s="978">
        <v>114.05550984999999</v>
      </c>
      <c r="AM32" s="978">
        <v>4516.7</v>
      </c>
      <c r="AN32" s="978">
        <v>676.3</v>
      </c>
      <c r="AO32" s="978">
        <v>6351.8</v>
      </c>
      <c r="AP32" s="978">
        <v>2357.1</v>
      </c>
      <c r="AQ32" s="978">
        <v>198.9</v>
      </c>
      <c r="AR32" s="978">
        <v>474.9</v>
      </c>
      <c r="AS32" s="978">
        <v>564.79999999999995</v>
      </c>
      <c r="AT32" s="978">
        <v>128.80000000000001</v>
      </c>
      <c r="AU32" s="978">
        <v>164.5</v>
      </c>
      <c r="AV32" s="978">
        <v>522.6</v>
      </c>
      <c r="AW32" s="978">
        <v>376.4</v>
      </c>
      <c r="AX32" s="978">
        <v>4093.5</v>
      </c>
      <c r="AY32" s="978">
        <v>130.5</v>
      </c>
      <c r="AZ32" s="978">
        <v>4393.6000000000004</v>
      </c>
      <c r="BA32" s="978">
        <v>15822.5</v>
      </c>
      <c r="BB32" s="978">
        <v>4693.3999999999996</v>
      </c>
      <c r="BC32" s="978">
        <v>4822.8999999999996</v>
      </c>
      <c r="BD32" s="978">
        <v>4472.8</v>
      </c>
      <c r="BE32" s="978">
        <v>4513.8999999999996</v>
      </c>
      <c r="BF32" s="978">
        <v>4422.5</v>
      </c>
      <c r="BG32" s="978">
        <v>4272.9363239800005</v>
      </c>
      <c r="BH32" s="978"/>
      <c r="BI32" s="978"/>
      <c r="BJ32" s="978"/>
      <c r="BK32" s="978"/>
      <c r="BL32" s="978"/>
      <c r="BM32" s="978"/>
      <c r="BN32" s="978"/>
      <c r="BO32" s="978"/>
      <c r="BP32" s="978"/>
      <c r="BQ32" s="978"/>
      <c r="BR32" s="978"/>
      <c r="BS32" s="978"/>
      <c r="BT32" s="978"/>
      <c r="BU32" s="978"/>
      <c r="BV32" s="978"/>
      <c r="BW32" s="978"/>
      <c r="BX32" s="978"/>
      <c r="BY32" s="978"/>
      <c r="BZ32" s="978"/>
      <c r="CA32" s="978"/>
      <c r="CB32" s="978"/>
      <c r="CC32" s="978"/>
      <c r="CD32" s="978"/>
      <c r="CE32" s="978"/>
      <c r="CF32" s="978"/>
      <c r="CG32" s="978"/>
      <c r="CH32" s="978"/>
      <c r="CI32" s="978"/>
      <c r="CJ32" s="978"/>
      <c r="CK32" s="978"/>
      <c r="CL32" s="978"/>
      <c r="CM32" s="978"/>
      <c r="CN32" s="978"/>
      <c r="CO32" s="978"/>
      <c r="CP32" s="978"/>
      <c r="CQ32" s="978"/>
      <c r="CR32" s="978"/>
      <c r="CS32" s="978"/>
      <c r="CT32" s="978"/>
      <c r="CU32" s="978"/>
      <c r="CV32" s="978"/>
      <c r="CW32" s="978"/>
      <c r="CX32" s="978"/>
      <c r="CY32" s="978"/>
      <c r="CZ32" s="978"/>
      <c r="DA32" s="978"/>
      <c r="DB32" s="978"/>
      <c r="DC32" s="978"/>
      <c r="DD32" s="978"/>
      <c r="DE32" s="978"/>
      <c r="DF32" s="978"/>
      <c r="DG32" s="978"/>
      <c r="DH32" s="978"/>
      <c r="DI32" s="978"/>
      <c r="DJ32" s="978"/>
      <c r="DK32" s="978"/>
      <c r="DL32" s="978"/>
      <c r="DM32" s="978"/>
      <c r="DN32" s="978"/>
      <c r="DO32" s="978"/>
      <c r="DP32" s="978"/>
      <c r="DQ32" s="978"/>
      <c r="DR32" s="978"/>
      <c r="DS32" s="978"/>
      <c r="DT32" s="978"/>
      <c r="DU32" s="978"/>
      <c r="DV32" s="978"/>
      <c r="DW32" s="978"/>
      <c r="DX32" s="978"/>
      <c r="DY32" s="978"/>
      <c r="DZ32" s="978">
        <v>3.0153741699999999</v>
      </c>
      <c r="EA32" s="978">
        <v>3.0153741699999999</v>
      </c>
      <c r="EB32" s="978">
        <v>30.276129010000002</v>
      </c>
      <c r="EC32" s="978">
        <v>58.505699770000007</v>
      </c>
      <c r="ED32" s="978">
        <v>42.567226159999997</v>
      </c>
      <c r="EE32" s="978">
        <v>160.03175225999999</v>
      </c>
      <c r="EF32" s="978">
        <v>113.17054284000001</v>
      </c>
      <c r="EG32" s="978">
        <v>58.203948629999999</v>
      </c>
      <c r="EH32" s="978">
        <v>227.30547665</v>
      </c>
      <c r="EI32" s="978">
        <v>91.23134546</v>
      </c>
      <c r="EJ32" s="978">
        <v>116.74896417000001</v>
      </c>
      <c r="EK32" s="978">
        <v>93.834457839999999</v>
      </c>
      <c r="EL32" s="978">
        <v>149.40936438999998</v>
      </c>
      <c r="EM32" s="978">
        <v>90.86758248000001</v>
      </c>
      <c r="EN32" s="978">
        <v>451.42212919999997</v>
      </c>
      <c r="EO32" s="978">
        <v>36.925908540000002</v>
      </c>
      <c r="EP32" s="978">
        <v>116.92860827</v>
      </c>
      <c r="EQ32" s="978">
        <v>2587.6728462199999</v>
      </c>
      <c r="ER32" s="978">
        <v>2500.8760070300004</v>
      </c>
      <c r="ES32" s="978">
        <v>50.335288599999998</v>
      </c>
      <c r="ET32" s="978">
        <v>67.458813620000001</v>
      </c>
      <c r="EU32" s="978">
        <v>73.71090593000001</v>
      </c>
      <c r="EV32" s="978">
        <v>67.907878940000003</v>
      </c>
      <c r="EW32" s="978">
        <v>132.71561674</v>
      </c>
      <c r="EX32" s="978">
        <v>112.97379962000001</v>
      </c>
      <c r="EY32" s="978">
        <v>41.850579850000003</v>
      </c>
      <c r="EZ32" s="978">
        <v>23.776061550000001</v>
      </c>
      <c r="FA32" s="978">
        <v>28.707985559999997</v>
      </c>
      <c r="FB32" s="978">
        <v>14.382246109999999</v>
      </c>
      <c r="FC32" s="978">
        <v>198.93843654</v>
      </c>
      <c r="FD32" s="978">
        <v>170.35197753999998</v>
      </c>
      <c r="FE32" s="1040"/>
    </row>
    <row r="33" spans="1:161" ht="15.75" customHeight="1">
      <c r="A33" s="1041" t="s">
        <v>766</v>
      </c>
      <c r="B33" s="978">
        <v>18.727068669999998</v>
      </c>
      <c r="C33" s="978">
        <v>18.600000000000001</v>
      </c>
      <c r="D33" s="978">
        <v>18.600000000000001</v>
      </c>
      <c r="E33" s="978">
        <v>18.600000000000001</v>
      </c>
      <c r="F33" s="978">
        <v>18.600000000000001</v>
      </c>
      <c r="G33" s="978">
        <v>330.7</v>
      </c>
      <c r="H33" s="978">
        <v>363.3</v>
      </c>
      <c r="I33" s="978">
        <v>69.7</v>
      </c>
      <c r="J33" s="978">
        <v>1.3</v>
      </c>
      <c r="K33" s="978">
        <v>1.3</v>
      </c>
      <c r="L33" s="978">
        <v>1.3</v>
      </c>
      <c r="M33" s="978">
        <v>1.3</v>
      </c>
      <c r="N33" s="978">
        <v>1.3</v>
      </c>
      <c r="O33" s="978">
        <v>1.4000000000000001</v>
      </c>
      <c r="P33" s="978">
        <v>1.4000000000000001</v>
      </c>
      <c r="Q33" s="978">
        <v>1.4000000000000001</v>
      </c>
      <c r="R33" s="978">
        <v>1.3</v>
      </c>
      <c r="S33" s="978">
        <v>1.4000000000000001</v>
      </c>
      <c r="T33" s="978">
        <v>0.4</v>
      </c>
      <c r="U33" s="978">
        <v>0.3</v>
      </c>
      <c r="V33" s="978">
        <v>0.3</v>
      </c>
      <c r="W33" s="978">
        <v>0.3</v>
      </c>
      <c r="X33" s="978">
        <v>0.3</v>
      </c>
      <c r="Y33" s="978">
        <v>0.3</v>
      </c>
      <c r="Z33" s="978">
        <v>0.3</v>
      </c>
      <c r="AA33" s="978">
        <v>0.3</v>
      </c>
      <c r="AB33" s="978">
        <v>0.3</v>
      </c>
      <c r="AC33" s="978">
        <v>0.3</v>
      </c>
      <c r="AD33" s="978">
        <v>0.3</v>
      </c>
      <c r="AE33" s="978">
        <v>0.3</v>
      </c>
      <c r="AF33" s="978">
        <v>0.3</v>
      </c>
      <c r="AG33" s="978">
        <v>0.3</v>
      </c>
      <c r="AH33" s="978">
        <v>0.3</v>
      </c>
      <c r="AI33" s="978">
        <v>0.3</v>
      </c>
      <c r="AJ33" s="978">
        <v>0.3</v>
      </c>
      <c r="AK33" s="978">
        <v>0.3</v>
      </c>
      <c r="AL33" s="978">
        <v>20.988160360000002</v>
      </c>
      <c r="AM33" s="978">
        <v>1.4000000000000001</v>
      </c>
      <c r="AN33" s="978">
        <v>1.4000000000000001</v>
      </c>
      <c r="AO33" s="978">
        <v>1.4000000000000001</v>
      </c>
      <c r="AP33" s="978">
        <v>1.4000000000000001</v>
      </c>
      <c r="AQ33" s="978">
        <v>1.4000000000000001</v>
      </c>
      <c r="AR33" s="978">
        <v>1.4000000000000001</v>
      </c>
      <c r="AS33" s="978">
        <v>1.4000000000000001</v>
      </c>
      <c r="AT33" s="978">
        <v>2.2000000000000002</v>
      </c>
      <c r="AU33" s="978">
        <v>2.1999999999994544</v>
      </c>
      <c r="AV33" s="978">
        <v>3.1999999999994544</v>
      </c>
      <c r="AW33" s="978">
        <v>6.5</v>
      </c>
      <c r="AX33" s="978">
        <v>2.2000000000000002</v>
      </c>
      <c r="AY33" s="978">
        <v>0</v>
      </c>
      <c r="AZ33" s="978">
        <v>14.389899999999999</v>
      </c>
      <c r="BA33" s="978">
        <v>42.4</v>
      </c>
      <c r="BB33" s="978">
        <v>14.20495</v>
      </c>
      <c r="BC33" s="978">
        <v>14.2</v>
      </c>
      <c r="BD33" s="978">
        <v>14.7</v>
      </c>
      <c r="BE33" s="978">
        <v>14.2</v>
      </c>
      <c r="BF33" s="978">
        <v>14.6</v>
      </c>
      <c r="BG33" s="978">
        <v>14.6</v>
      </c>
      <c r="BH33" s="978"/>
      <c r="BI33" s="978"/>
      <c r="BJ33" s="978"/>
      <c r="BK33" s="978"/>
      <c r="BL33" s="978"/>
      <c r="BM33" s="978"/>
      <c r="BN33" s="978"/>
      <c r="BO33" s="978"/>
      <c r="BP33" s="978"/>
      <c r="BQ33" s="978"/>
      <c r="BR33" s="978"/>
      <c r="BS33" s="978"/>
      <c r="BT33" s="978"/>
      <c r="BU33" s="978"/>
      <c r="BV33" s="978"/>
      <c r="BW33" s="978"/>
      <c r="BX33" s="978"/>
      <c r="BY33" s="978"/>
      <c r="BZ33" s="978"/>
      <c r="CA33" s="978"/>
      <c r="CB33" s="978"/>
      <c r="CC33" s="978"/>
      <c r="CD33" s="978"/>
      <c r="CE33" s="978"/>
      <c r="CF33" s="978"/>
      <c r="CG33" s="978"/>
      <c r="CH33" s="978"/>
      <c r="CI33" s="978"/>
      <c r="CJ33" s="978"/>
      <c r="CK33" s="978"/>
      <c r="CL33" s="978"/>
      <c r="CM33" s="978"/>
      <c r="CN33" s="978"/>
      <c r="CO33" s="978"/>
      <c r="CP33" s="978"/>
      <c r="CQ33" s="978"/>
      <c r="CR33" s="978"/>
      <c r="CS33" s="978"/>
      <c r="CT33" s="978"/>
      <c r="CU33" s="978"/>
      <c r="CV33" s="978"/>
      <c r="CW33" s="978"/>
      <c r="CX33" s="978"/>
      <c r="CY33" s="978"/>
      <c r="CZ33" s="978"/>
      <c r="DA33" s="978"/>
      <c r="DB33" s="978"/>
      <c r="DC33" s="978"/>
      <c r="DD33" s="978"/>
      <c r="DE33" s="978"/>
      <c r="DF33" s="978"/>
      <c r="DG33" s="978"/>
      <c r="DH33" s="978"/>
      <c r="DI33" s="978"/>
      <c r="DJ33" s="978"/>
      <c r="DK33" s="978"/>
      <c r="DL33" s="978"/>
      <c r="DM33" s="978"/>
      <c r="DN33" s="978"/>
      <c r="DO33" s="978"/>
      <c r="DP33" s="978"/>
      <c r="DQ33" s="978"/>
      <c r="DR33" s="978"/>
      <c r="DS33" s="978"/>
      <c r="DT33" s="978"/>
      <c r="DU33" s="978"/>
      <c r="DV33" s="978"/>
      <c r="DW33" s="978"/>
      <c r="DX33" s="978"/>
      <c r="DY33" s="978"/>
      <c r="DZ33" s="978"/>
      <c r="EA33" s="978"/>
      <c r="EB33" s="978"/>
      <c r="EC33" s="978"/>
      <c r="ED33" s="978">
        <v>3767.2643065799998</v>
      </c>
      <c r="EE33" s="978">
        <v>3955.3789955700004</v>
      </c>
      <c r="EF33" s="978">
        <v>3958.1463039800001</v>
      </c>
      <c r="EG33" s="978">
        <v>4007.7632128400001</v>
      </c>
      <c r="EH33" s="978">
        <v>5671.2576675800001</v>
      </c>
      <c r="EI33" s="978">
        <v>3976.1481304299996</v>
      </c>
      <c r="EJ33" s="978">
        <v>4160.1735267000004</v>
      </c>
      <c r="EK33" s="978">
        <v>4108.7276905999997</v>
      </c>
      <c r="EL33" s="978">
        <v>4098.8989904500004</v>
      </c>
      <c r="EM33" s="978">
        <v>7219.1938159700003</v>
      </c>
      <c r="EN33" s="978">
        <v>5406.5803659399999</v>
      </c>
      <c r="EO33" s="978">
        <v>4790.9817541899993</v>
      </c>
      <c r="EP33" s="978">
        <v>5213.9017978800002</v>
      </c>
      <c r="EQ33" s="978">
        <v>5186.8227141799998</v>
      </c>
      <c r="ER33" s="978">
        <v>5184.0599923099999</v>
      </c>
      <c r="ES33" s="978">
        <v>5346.1879999299999</v>
      </c>
      <c r="ET33" s="978">
        <v>5836.9601649400001</v>
      </c>
      <c r="EU33" s="978">
        <v>5330.6232701999998</v>
      </c>
      <c r="EV33" s="978">
        <v>5283.4906582999993</v>
      </c>
      <c r="EW33" s="978">
        <v>5967.7378718</v>
      </c>
      <c r="EX33" s="978">
        <v>5835.5511481699996</v>
      </c>
      <c r="EY33" s="978">
        <v>5474.0517611699997</v>
      </c>
      <c r="EZ33" s="978">
        <v>4921.1345824500004</v>
      </c>
      <c r="FA33" s="978">
        <v>4963.4396487199992</v>
      </c>
      <c r="FB33" s="978">
        <v>3857.5558466099997</v>
      </c>
      <c r="FC33" s="978">
        <v>3632.4294049700002</v>
      </c>
      <c r="FD33" s="978">
        <v>3597.5230647200001</v>
      </c>
      <c r="FE33" s="1040"/>
    </row>
    <row r="34" spans="1:161" ht="15.75" customHeight="1">
      <c r="A34" s="1044" t="s">
        <v>767</v>
      </c>
      <c r="B34" s="978">
        <v>3.4388484199999998</v>
      </c>
      <c r="C34" s="978">
        <v>3.4</v>
      </c>
      <c r="D34" s="978">
        <v>3.4</v>
      </c>
      <c r="E34" s="978">
        <v>3.4</v>
      </c>
      <c r="F34" s="978">
        <v>3.4</v>
      </c>
      <c r="G34" s="978"/>
      <c r="H34" s="978">
        <v>1.3</v>
      </c>
      <c r="I34" s="978"/>
      <c r="J34" s="978">
        <v>0</v>
      </c>
      <c r="K34" s="978">
        <v>0</v>
      </c>
      <c r="L34" s="978">
        <v>0</v>
      </c>
      <c r="M34" s="978">
        <v>0</v>
      </c>
      <c r="N34" s="978">
        <v>0</v>
      </c>
      <c r="O34" s="978">
        <v>0.1</v>
      </c>
      <c r="P34" s="978">
        <v>0.1</v>
      </c>
      <c r="Q34" s="978">
        <v>0.1</v>
      </c>
      <c r="R34" s="978">
        <v>0</v>
      </c>
      <c r="S34" s="978">
        <v>0.1</v>
      </c>
      <c r="T34" s="978">
        <v>0</v>
      </c>
      <c r="U34" s="978">
        <v>0</v>
      </c>
      <c r="V34" s="978">
        <v>0</v>
      </c>
      <c r="W34" s="978">
        <v>0</v>
      </c>
      <c r="X34" s="978">
        <v>0</v>
      </c>
      <c r="Y34" s="978">
        <v>0</v>
      </c>
      <c r="Z34" s="978">
        <v>0</v>
      </c>
      <c r="AA34" s="978">
        <v>0</v>
      </c>
      <c r="AB34" s="978">
        <v>0</v>
      </c>
      <c r="AC34" s="978">
        <v>0</v>
      </c>
      <c r="AD34" s="978">
        <v>0</v>
      </c>
      <c r="AE34" s="978">
        <v>0</v>
      </c>
      <c r="AF34" s="978">
        <v>0</v>
      </c>
      <c r="AG34" s="978">
        <v>0</v>
      </c>
      <c r="AH34" s="978">
        <v>0</v>
      </c>
      <c r="AI34" s="978">
        <v>0</v>
      </c>
      <c r="AJ34" s="978">
        <v>0</v>
      </c>
      <c r="AK34" s="978">
        <v>0</v>
      </c>
      <c r="AL34" s="978">
        <v>2.2876999999999997E-3</v>
      </c>
      <c r="AM34" s="978">
        <v>1.1000000000000001</v>
      </c>
      <c r="AN34" s="978">
        <v>1.1000000000000001</v>
      </c>
      <c r="AO34" s="978">
        <v>1.1000000000000001</v>
      </c>
      <c r="AP34" s="978">
        <v>1.1000000000000001</v>
      </c>
      <c r="AQ34" s="978">
        <v>1.1000000000000001</v>
      </c>
      <c r="AR34" s="978">
        <v>1.1000000000000001</v>
      </c>
      <c r="AS34" s="978">
        <v>1.1000000000000001</v>
      </c>
      <c r="AT34" s="978">
        <v>1.1000000000000001</v>
      </c>
      <c r="AU34" s="978">
        <v>1.0999999999994543</v>
      </c>
      <c r="AV34" s="978">
        <v>1.0999999999994543</v>
      </c>
      <c r="AW34" s="978">
        <v>1.1000000000000001</v>
      </c>
      <c r="AX34" s="978">
        <v>1.1000000000000001</v>
      </c>
      <c r="AY34" s="978">
        <v>0</v>
      </c>
      <c r="AZ34" s="978">
        <v>1.1098999999999999</v>
      </c>
      <c r="BA34" s="978">
        <v>1.1000000000000001</v>
      </c>
      <c r="BB34" s="978">
        <v>1.1049500000000001</v>
      </c>
      <c r="BC34" s="978">
        <v>1.1000000000000001</v>
      </c>
      <c r="BD34" s="978">
        <v>1.1000000000000001</v>
      </c>
      <c r="BE34" s="978">
        <v>1.1000000000000001</v>
      </c>
      <c r="BF34" s="978">
        <v>1.1000000000000001</v>
      </c>
      <c r="BG34" s="978">
        <v>1.1000000000000001</v>
      </c>
      <c r="BH34" s="978"/>
      <c r="BI34" s="978"/>
      <c r="BJ34" s="978"/>
      <c r="BK34" s="978"/>
      <c r="BL34" s="978"/>
      <c r="BM34" s="978"/>
      <c r="BN34" s="978"/>
      <c r="BO34" s="978"/>
      <c r="BP34" s="978"/>
      <c r="BQ34" s="978"/>
      <c r="BR34" s="978"/>
      <c r="BS34" s="978"/>
      <c r="BT34" s="978"/>
      <c r="BU34" s="978"/>
      <c r="BV34" s="978"/>
      <c r="BW34" s="978"/>
      <c r="BX34" s="978"/>
      <c r="BY34" s="978"/>
      <c r="BZ34" s="978"/>
      <c r="CA34" s="978"/>
      <c r="CB34" s="978"/>
      <c r="CC34" s="978"/>
      <c r="CD34" s="978"/>
      <c r="CE34" s="978"/>
      <c r="CF34" s="978"/>
      <c r="CG34" s="978"/>
      <c r="CH34" s="978"/>
      <c r="CI34" s="978"/>
      <c r="CJ34" s="978"/>
      <c r="CK34" s="978"/>
      <c r="CL34" s="978"/>
      <c r="CM34" s="978"/>
      <c r="CN34" s="978"/>
      <c r="CO34" s="978"/>
      <c r="CP34" s="978"/>
      <c r="CQ34" s="978"/>
      <c r="CR34" s="978"/>
      <c r="CS34" s="978"/>
      <c r="CT34" s="978"/>
      <c r="CU34" s="978"/>
      <c r="CV34" s="978"/>
      <c r="CW34" s="978"/>
      <c r="CX34" s="978"/>
      <c r="CY34" s="978"/>
      <c r="CZ34" s="978"/>
      <c r="DA34" s="978"/>
      <c r="DB34" s="978"/>
      <c r="DC34" s="978"/>
      <c r="DD34" s="978"/>
      <c r="DE34" s="978"/>
      <c r="DF34" s="978"/>
      <c r="DG34" s="978"/>
      <c r="DH34" s="978"/>
      <c r="DI34" s="978"/>
      <c r="DJ34" s="978"/>
      <c r="DK34" s="978"/>
      <c r="DL34" s="978"/>
      <c r="DM34" s="978"/>
      <c r="DN34" s="978"/>
      <c r="DO34" s="978"/>
      <c r="DP34" s="978"/>
      <c r="DQ34" s="978"/>
      <c r="DR34" s="978"/>
      <c r="DS34" s="978"/>
      <c r="DT34" s="978"/>
      <c r="DU34" s="978"/>
      <c r="DV34" s="978"/>
      <c r="DW34" s="978"/>
      <c r="DX34" s="978"/>
      <c r="DY34" s="978"/>
      <c r="DZ34" s="978"/>
      <c r="EA34" s="978"/>
      <c r="EB34" s="978"/>
      <c r="EC34" s="978"/>
      <c r="ED34" s="978"/>
      <c r="EE34" s="978"/>
      <c r="EF34" s="978"/>
      <c r="EG34" s="978"/>
      <c r="EH34" s="978"/>
      <c r="EI34" s="978"/>
      <c r="EJ34" s="978"/>
      <c r="EK34" s="978"/>
      <c r="EL34" s="978"/>
      <c r="EM34" s="978"/>
      <c r="EN34" s="978"/>
      <c r="EO34" s="978"/>
      <c r="EP34" s="978"/>
      <c r="EQ34" s="978"/>
      <c r="ER34" s="978"/>
      <c r="ES34" s="978"/>
      <c r="ET34" s="978"/>
      <c r="EU34" s="978"/>
      <c r="EV34" s="978"/>
      <c r="EW34" s="978"/>
      <c r="EX34" s="978"/>
      <c r="EY34" s="978"/>
      <c r="EZ34" s="978"/>
      <c r="FA34" s="978"/>
      <c r="FB34" s="978"/>
      <c r="FC34" s="978"/>
      <c r="FD34" s="978"/>
      <c r="FE34" s="1040"/>
    </row>
    <row r="35" spans="1:161" ht="15.75" customHeight="1">
      <c r="A35" s="1044" t="s">
        <v>768</v>
      </c>
      <c r="B35" s="978">
        <v>13.638356699999999</v>
      </c>
      <c r="C35" s="978">
        <v>13.6</v>
      </c>
      <c r="D35" s="978">
        <v>13.6</v>
      </c>
      <c r="E35" s="978">
        <v>13.6</v>
      </c>
      <c r="F35" s="978">
        <v>13.6</v>
      </c>
      <c r="G35" s="978"/>
      <c r="H35" s="978"/>
      <c r="I35" s="978">
        <v>1.3</v>
      </c>
      <c r="J35" s="978">
        <v>1.3</v>
      </c>
      <c r="K35" s="978">
        <v>1.3</v>
      </c>
      <c r="L35" s="978">
        <v>1.3</v>
      </c>
      <c r="M35" s="978">
        <v>1.3</v>
      </c>
      <c r="N35" s="978">
        <v>1.3</v>
      </c>
      <c r="O35" s="978">
        <v>1.3</v>
      </c>
      <c r="P35" s="978">
        <v>1.3</v>
      </c>
      <c r="Q35" s="978">
        <v>1.3</v>
      </c>
      <c r="R35" s="978">
        <v>1.3</v>
      </c>
      <c r="S35" s="978">
        <v>1.3</v>
      </c>
      <c r="T35" s="978">
        <v>0.4</v>
      </c>
      <c r="U35" s="978">
        <v>0.3</v>
      </c>
      <c r="V35" s="978">
        <v>0.3</v>
      </c>
      <c r="W35" s="978">
        <v>0.3</v>
      </c>
      <c r="X35" s="978">
        <v>0.3</v>
      </c>
      <c r="Y35" s="978">
        <v>0.3</v>
      </c>
      <c r="Z35" s="978">
        <v>0.3</v>
      </c>
      <c r="AA35" s="978">
        <v>0.3</v>
      </c>
      <c r="AB35" s="978">
        <v>0.3</v>
      </c>
      <c r="AC35" s="978">
        <v>0.3</v>
      </c>
      <c r="AD35" s="978">
        <v>0.3</v>
      </c>
      <c r="AE35" s="978">
        <v>0.3</v>
      </c>
      <c r="AF35" s="978">
        <v>0.3</v>
      </c>
      <c r="AG35" s="978">
        <v>0.3</v>
      </c>
      <c r="AH35" s="978">
        <v>0.3</v>
      </c>
      <c r="AI35" s="978">
        <v>0.3</v>
      </c>
      <c r="AJ35" s="978">
        <v>0.3</v>
      </c>
      <c r="AK35" s="978">
        <v>0.3</v>
      </c>
      <c r="AL35" s="978">
        <v>20.985872660000002</v>
      </c>
      <c r="AM35" s="978">
        <v>0.3</v>
      </c>
      <c r="AN35" s="978">
        <v>0.3</v>
      </c>
      <c r="AO35" s="978">
        <v>0.3</v>
      </c>
      <c r="AP35" s="978">
        <v>0.3</v>
      </c>
      <c r="AQ35" s="978">
        <v>0.3</v>
      </c>
      <c r="AR35" s="978">
        <v>0.3</v>
      </c>
      <c r="AS35" s="978">
        <v>0.3</v>
      </c>
      <c r="AT35" s="978">
        <v>1.1000000000000001</v>
      </c>
      <c r="AU35" s="978">
        <v>1.1000000000000001</v>
      </c>
      <c r="AV35" s="978">
        <v>2.1</v>
      </c>
      <c r="AW35" s="978">
        <v>5.4</v>
      </c>
      <c r="AX35" s="978">
        <v>1.1000000000000001</v>
      </c>
      <c r="AY35" s="978">
        <v>0</v>
      </c>
      <c r="AZ35" s="978">
        <v>13.28</v>
      </c>
      <c r="BA35" s="978">
        <v>41.3</v>
      </c>
      <c r="BB35" s="978">
        <v>13.1</v>
      </c>
      <c r="BC35" s="978">
        <v>13.1</v>
      </c>
      <c r="BD35" s="978">
        <v>13.6</v>
      </c>
      <c r="BE35" s="978">
        <v>13.1</v>
      </c>
      <c r="BF35" s="978">
        <v>13.5</v>
      </c>
      <c r="BG35" s="978">
        <v>13.5</v>
      </c>
      <c r="BH35" s="978"/>
      <c r="BI35" s="978"/>
      <c r="BJ35" s="978"/>
      <c r="BK35" s="978"/>
      <c r="BL35" s="978"/>
      <c r="BM35" s="978"/>
      <c r="BN35" s="978"/>
      <c r="BO35" s="978"/>
      <c r="BP35" s="978"/>
      <c r="BQ35" s="978"/>
      <c r="BR35" s="978"/>
      <c r="BS35" s="978"/>
      <c r="BT35" s="978"/>
      <c r="BU35" s="978"/>
      <c r="BV35" s="978"/>
      <c r="BW35" s="978"/>
      <c r="BX35" s="978"/>
      <c r="BY35" s="978"/>
      <c r="BZ35" s="978"/>
      <c r="CA35" s="978"/>
      <c r="CB35" s="978"/>
      <c r="CC35" s="978"/>
      <c r="CD35" s="978"/>
      <c r="CE35" s="978"/>
      <c r="CF35" s="978"/>
      <c r="CG35" s="978"/>
      <c r="CH35" s="978"/>
      <c r="CI35" s="978"/>
      <c r="CJ35" s="978"/>
      <c r="CK35" s="978"/>
      <c r="CL35" s="978"/>
      <c r="CM35" s="978"/>
      <c r="CN35" s="978"/>
      <c r="CO35" s="978"/>
      <c r="CP35" s="978"/>
      <c r="CQ35" s="978"/>
      <c r="CR35" s="978"/>
      <c r="CS35" s="978"/>
      <c r="CT35" s="978"/>
      <c r="CU35" s="978"/>
      <c r="CV35" s="978"/>
      <c r="CW35" s="978"/>
      <c r="CX35" s="978"/>
      <c r="CY35" s="978"/>
      <c r="CZ35" s="978"/>
      <c r="DA35" s="978"/>
      <c r="DB35" s="978"/>
      <c r="DC35" s="978"/>
      <c r="DD35" s="978"/>
      <c r="DE35" s="978"/>
      <c r="DF35" s="978"/>
      <c r="DG35" s="978"/>
      <c r="DH35" s="978"/>
      <c r="DI35" s="978"/>
      <c r="DJ35" s="978"/>
      <c r="DK35" s="978"/>
      <c r="DL35" s="978"/>
      <c r="DM35" s="978"/>
      <c r="DN35" s="978"/>
      <c r="DO35" s="978"/>
      <c r="DP35" s="978"/>
      <c r="DQ35" s="978"/>
      <c r="DR35" s="978"/>
      <c r="DS35" s="978"/>
      <c r="DT35" s="978"/>
      <c r="DU35" s="978"/>
      <c r="DV35" s="978"/>
      <c r="DW35" s="978"/>
      <c r="DX35" s="978"/>
      <c r="DY35" s="978"/>
      <c r="DZ35" s="978"/>
      <c r="EA35" s="978"/>
      <c r="EB35" s="978"/>
      <c r="EC35" s="978"/>
      <c r="ED35" s="978">
        <v>3255.8128896399999</v>
      </c>
      <c r="EE35" s="978">
        <v>3203.8511788800001</v>
      </c>
      <c r="EF35" s="978">
        <v>3200.47927875</v>
      </c>
      <c r="EG35" s="978">
        <v>3240.0570664800002</v>
      </c>
      <c r="EH35" s="978">
        <v>4903.55252122</v>
      </c>
      <c r="EI35" s="978">
        <v>3198.7256730599997</v>
      </c>
      <c r="EJ35" s="978">
        <v>3169.4685667800004</v>
      </c>
      <c r="EK35" s="978">
        <v>3113.0143071999996</v>
      </c>
      <c r="EL35" s="978">
        <v>3083.76320962</v>
      </c>
      <c r="EM35" s="978">
        <v>3152.5829517399998</v>
      </c>
      <c r="EN35" s="978">
        <v>3720.7869211900002</v>
      </c>
      <c r="EO35" s="978">
        <v>3103.4093365999997</v>
      </c>
      <c r="EP35" s="978">
        <v>3020.20664132</v>
      </c>
      <c r="EQ35" s="978">
        <v>3018.8545656199999</v>
      </c>
      <c r="ER35" s="978">
        <v>3016.09184375</v>
      </c>
      <c r="ES35" s="978">
        <v>3014.2081253699998</v>
      </c>
      <c r="ET35" s="978">
        <v>3472.5771273800001</v>
      </c>
      <c r="EU35" s="978">
        <v>3162.6551216399998</v>
      </c>
      <c r="EV35" s="978">
        <v>3115.5225097399998</v>
      </c>
      <c r="EW35" s="978">
        <v>3799.7697232399996</v>
      </c>
      <c r="EX35" s="978">
        <v>3667.5829996100001</v>
      </c>
      <c r="EY35" s="978">
        <v>3306.0836126100003</v>
      </c>
      <c r="EZ35" s="978">
        <v>2660.53358789</v>
      </c>
      <c r="FA35" s="978">
        <v>2795.4715001599998</v>
      </c>
      <c r="FB35" s="978">
        <v>2210.0345804699996</v>
      </c>
      <c r="FC35" s="978">
        <v>2058.2220308299998</v>
      </c>
      <c r="FD35" s="978">
        <v>2023.3156905799999</v>
      </c>
      <c r="FE35" s="1040"/>
    </row>
    <row r="36" spans="1:161" ht="15.75" customHeight="1">
      <c r="A36" s="1044" t="s">
        <v>769</v>
      </c>
      <c r="B36" s="978">
        <v>1.6498635500000001</v>
      </c>
      <c r="C36" s="978">
        <v>1.6</v>
      </c>
      <c r="D36" s="978">
        <v>1.6</v>
      </c>
      <c r="E36" s="978">
        <v>1.6</v>
      </c>
      <c r="F36" s="978">
        <v>1.6</v>
      </c>
      <c r="G36" s="978">
        <v>330.7</v>
      </c>
      <c r="H36" s="978">
        <v>362</v>
      </c>
      <c r="I36" s="978">
        <v>68.400000000000006</v>
      </c>
      <c r="J36" s="978">
        <v>0</v>
      </c>
      <c r="K36" s="978">
        <v>0</v>
      </c>
      <c r="L36" s="978">
        <v>0</v>
      </c>
      <c r="M36" s="978">
        <v>0</v>
      </c>
      <c r="N36" s="978">
        <v>0</v>
      </c>
      <c r="O36" s="978">
        <v>0</v>
      </c>
      <c r="P36" s="978">
        <v>0</v>
      </c>
      <c r="Q36" s="978">
        <v>0</v>
      </c>
      <c r="R36" s="978">
        <v>0</v>
      </c>
      <c r="S36" s="978">
        <v>0</v>
      </c>
      <c r="T36" s="978">
        <v>0</v>
      </c>
      <c r="U36" s="978">
        <v>0</v>
      </c>
      <c r="V36" s="978">
        <v>0</v>
      </c>
      <c r="W36" s="978">
        <v>0</v>
      </c>
      <c r="X36" s="978">
        <v>0</v>
      </c>
      <c r="Y36" s="978">
        <v>0</v>
      </c>
      <c r="Z36" s="978">
        <v>0</v>
      </c>
      <c r="AA36" s="978">
        <v>0</v>
      </c>
      <c r="AB36" s="978">
        <v>0</v>
      </c>
      <c r="AC36" s="978">
        <v>0</v>
      </c>
      <c r="AD36" s="978">
        <v>0</v>
      </c>
      <c r="AE36" s="978">
        <v>0</v>
      </c>
      <c r="AF36" s="978">
        <v>0</v>
      </c>
      <c r="AG36" s="978">
        <v>0</v>
      </c>
      <c r="AH36" s="978">
        <v>0</v>
      </c>
      <c r="AI36" s="978">
        <v>0</v>
      </c>
      <c r="AJ36" s="978">
        <v>0</v>
      </c>
      <c r="AK36" s="978">
        <v>0</v>
      </c>
      <c r="AL36" s="978">
        <v>0</v>
      </c>
      <c r="AM36" s="978">
        <v>0</v>
      </c>
      <c r="AN36" s="978">
        <v>0</v>
      </c>
      <c r="AO36" s="978">
        <v>0</v>
      </c>
      <c r="AP36" s="978">
        <v>0</v>
      </c>
      <c r="AQ36" s="978">
        <v>0</v>
      </c>
      <c r="AR36" s="978">
        <v>0</v>
      </c>
      <c r="AS36" s="978">
        <v>0</v>
      </c>
      <c r="AT36" s="978">
        <v>0</v>
      </c>
      <c r="AU36" s="978">
        <v>0</v>
      </c>
      <c r="AV36" s="978">
        <v>0</v>
      </c>
      <c r="AW36" s="978">
        <v>0</v>
      </c>
      <c r="AX36" s="978">
        <v>0</v>
      </c>
      <c r="AY36" s="978">
        <v>0</v>
      </c>
      <c r="AZ36" s="978">
        <v>0</v>
      </c>
      <c r="BA36" s="978">
        <v>0</v>
      </c>
      <c r="BB36" s="978">
        <v>0</v>
      </c>
      <c r="BC36" s="978">
        <v>0</v>
      </c>
      <c r="BD36" s="978">
        <v>0</v>
      </c>
      <c r="BE36" s="978">
        <v>0</v>
      </c>
      <c r="BF36" s="978">
        <v>0</v>
      </c>
      <c r="BG36" s="978">
        <v>0</v>
      </c>
      <c r="BH36" s="978"/>
      <c r="BI36" s="978"/>
      <c r="BJ36" s="978"/>
      <c r="BK36" s="978"/>
      <c r="BL36" s="978"/>
      <c r="BM36" s="978"/>
      <c r="BN36" s="978"/>
      <c r="BO36" s="978"/>
      <c r="BP36" s="978"/>
      <c r="BQ36" s="978"/>
      <c r="BR36" s="978"/>
      <c r="BS36" s="978"/>
      <c r="BT36" s="978"/>
      <c r="BU36" s="978"/>
      <c r="BV36" s="978"/>
      <c r="BW36" s="978"/>
      <c r="BX36" s="978"/>
      <c r="BY36" s="978"/>
      <c r="BZ36" s="978"/>
      <c r="CA36" s="978"/>
      <c r="CB36" s="978"/>
      <c r="CC36" s="978"/>
      <c r="CD36" s="978"/>
      <c r="CE36" s="978"/>
      <c r="CF36" s="978"/>
      <c r="CG36" s="978"/>
      <c r="CH36" s="978"/>
      <c r="CI36" s="978"/>
      <c r="CJ36" s="978"/>
      <c r="CK36" s="978"/>
      <c r="CL36" s="978"/>
      <c r="CM36" s="978"/>
      <c r="CN36" s="978"/>
      <c r="CO36" s="978"/>
      <c r="CP36" s="978"/>
      <c r="CQ36" s="978"/>
      <c r="CR36" s="978"/>
      <c r="CS36" s="978"/>
      <c r="CT36" s="978"/>
      <c r="CU36" s="978"/>
      <c r="CV36" s="978"/>
      <c r="CW36" s="978"/>
      <c r="CX36" s="978"/>
      <c r="CY36" s="978"/>
      <c r="CZ36" s="978"/>
      <c r="DA36" s="978"/>
      <c r="DB36" s="978"/>
      <c r="DC36" s="978"/>
      <c r="DD36" s="978"/>
      <c r="DE36" s="978"/>
      <c r="DF36" s="978"/>
      <c r="DG36" s="978"/>
      <c r="DH36" s="978"/>
      <c r="DI36" s="978"/>
      <c r="DJ36" s="978"/>
      <c r="DK36" s="978"/>
      <c r="DL36" s="978"/>
      <c r="DM36" s="978"/>
      <c r="DN36" s="978"/>
      <c r="DO36" s="978"/>
      <c r="DP36" s="978"/>
      <c r="DQ36" s="978"/>
      <c r="DR36" s="978"/>
      <c r="DS36" s="978"/>
      <c r="DT36" s="978"/>
      <c r="DU36" s="978"/>
      <c r="DV36" s="978"/>
      <c r="DW36" s="978"/>
      <c r="DX36" s="978"/>
      <c r="DY36" s="978"/>
      <c r="DZ36" s="978"/>
      <c r="EA36" s="978"/>
      <c r="EB36" s="978"/>
      <c r="EC36" s="978"/>
      <c r="ED36" s="978">
        <v>511.45141694</v>
      </c>
      <c r="EE36" s="978">
        <v>751.52781669000001</v>
      </c>
      <c r="EF36" s="978">
        <v>757.66702523000004</v>
      </c>
      <c r="EG36" s="978">
        <v>767.70614636000005</v>
      </c>
      <c r="EH36" s="978">
        <v>767.70514635999996</v>
      </c>
      <c r="EI36" s="978">
        <v>777.42245736999996</v>
      </c>
      <c r="EJ36" s="978">
        <v>990.70495991999996</v>
      </c>
      <c r="EK36" s="978">
        <v>995.7133834</v>
      </c>
      <c r="EL36" s="978">
        <v>1015.13578083</v>
      </c>
      <c r="EM36" s="978">
        <v>4066.6108642300001</v>
      </c>
      <c r="EN36" s="978">
        <v>1685.7934447499999</v>
      </c>
      <c r="EO36" s="978">
        <v>1687.57241759</v>
      </c>
      <c r="EP36" s="978">
        <v>2193.6951565599998</v>
      </c>
      <c r="EQ36" s="978">
        <v>2167.9681485599999</v>
      </c>
      <c r="ER36" s="978">
        <v>2167.9681485599999</v>
      </c>
      <c r="ES36" s="978">
        <v>2331.9798745600001</v>
      </c>
      <c r="ET36" s="978">
        <v>2364.38303756</v>
      </c>
      <c r="EU36" s="978">
        <v>2167.9681485599999</v>
      </c>
      <c r="EV36" s="978">
        <v>2167.9681485599999</v>
      </c>
      <c r="EW36" s="978">
        <v>2167.9681485599999</v>
      </c>
      <c r="EX36" s="978">
        <v>2167.9681485599999</v>
      </c>
      <c r="EY36" s="978">
        <v>2167.9681485599999</v>
      </c>
      <c r="EZ36" s="978">
        <v>2260.6009945599999</v>
      </c>
      <c r="FA36" s="978">
        <v>2167.9681485599999</v>
      </c>
      <c r="FB36" s="978">
        <v>1647.5212661400001</v>
      </c>
      <c r="FC36" s="978">
        <v>1574.2073741400002</v>
      </c>
      <c r="FD36" s="978">
        <v>1574.2073741400002</v>
      </c>
      <c r="FE36" s="1040"/>
    </row>
    <row r="37" spans="1:161" ht="15.75" customHeight="1">
      <c r="A37" s="1041" t="s">
        <v>770</v>
      </c>
      <c r="B37" s="978">
        <v>8326.4059475699996</v>
      </c>
      <c r="C37" s="978">
        <v>7563.4</v>
      </c>
      <c r="D37" s="978">
        <v>8023.4</v>
      </c>
      <c r="E37" s="978">
        <v>7929</v>
      </c>
      <c r="F37" s="978">
        <v>8585.7999999999993</v>
      </c>
      <c r="G37" s="978">
        <v>24.7</v>
      </c>
      <c r="H37" s="978">
        <v>1653.8</v>
      </c>
      <c r="I37" s="978">
        <v>1660.7</v>
      </c>
      <c r="J37" s="978">
        <v>1650.6</v>
      </c>
      <c r="K37" s="978">
        <v>1648.8</v>
      </c>
      <c r="L37" s="978">
        <v>1606.8999999999999</v>
      </c>
      <c r="M37" s="978">
        <v>2818.8</v>
      </c>
      <c r="N37" s="978">
        <v>3069.5</v>
      </c>
      <c r="O37" s="978">
        <v>3338.3999999999996</v>
      </c>
      <c r="P37" s="978">
        <v>3323.2999999999997</v>
      </c>
      <c r="Q37" s="978">
        <v>3322.9</v>
      </c>
      <c r="R37" s="978">
        <v>2628.4</v>
      </c>
      <c r="S37" s="978">
        <v>1350.1000000000001</v>
      </c>
      <c r="T37" s="978">
        <v>2071.6999999999998</v>
      </c>
      <c r="U37" s="978">
        <v>2115.4</v>
      </c>
      <c r="V37" s="978">
        <v>2155.1</v>
      </c>
      <c r="W37" s="978">
        <v>2122.1</v>
      </c>
      <c r="X37" s="978">
        <v>1804.4</v>
      </c>
      <c r="Y37" s="978">
        <v>1825.6</v>
      </c>
      <c r="Z37" s="978">
        <v>102.8</v>
      </c>
      <c r="AA37" s="978">
        <v>8.6</v>
      </c>
      <c r="AB37" s="978">
        <v>8.6</v>
      </c>
      <c r="AC37" s="978">
        <v>8.5</v>
      </c>
      <c r="AD37" s="978">
        <v>6.9</v>
      </c>
      <c r="AE37" s="978">
        <v>185.7</v>
      </c>
      <c r="AF37" s="978">
        <v>325.39999999999998</v>
      </c>
      <c r="AG37" s="978">
        <v>1954.4</v>
      </c>
      <c r="AH37" s="978">
        <v>111.5</v>
      </c>
      <c r="AI37" s="978">
        <v>530.20000000000005</v>
      </c>
      <c r="AJ37" s="978">
        <v>382.6</v>
      </c>
      <c r="AK37" s="978">
        <v>492.2</v>
      </c>
      <c r="AL37" s="978">
        <v>281.08344297000002</v>
      </c>
      <c r="AM37" s="978">
        <v>159.5</v>
      </c>
      <c r="AN37" s="978">
        <v>356.3</v>
      </c>
      <c r="AO37" s="978">
        <v>308.20000000000005</v>
      </c>
      <c r="AP37" s="978">
        <v>265.20000000000005</v>
      </c>
      <c r="AQ37" s="978">
        <v>549.70000000000005</v>
      </c>
      <c r="AR37" s="978">
        <v>68.3</v>
      </c>
      <c r="AS37" s="978">
        <v>525.29999999999995</v>
      </c>
      <c r="AT37" s="978">
        <v>1209.6000000000001</v>
      </c>
      <c r="AU37" s="978">
        <v>362.3</v>
      </c>
      <c r="AV37" s="978">
        <v>375.5</v>
      </c>
      <c r="AW37" s="978">
        <v>472</v>
      </c>
      <c r="AX37" s="978">
        <v>294.10000000000002</v>
      </c>
      <c r="AY37" s="978">
        <v>7.6</v>
      </c>
      <c r="AZ37" s="978">
        <v>247.7</v>
      </c>
      <c r="BA37" s="978">
        <v>2448.1</v>
      </c>
      <c r="BB37" s="978">
        <v>3210</v>
      </c>
      <c r="BC37" s="978">
        <v>7001.5</v>
      </c>
      <c r="BD37" s="978">
        <v>2600.5</v>
      </c>
      <c r="BE37" s="978">
        <v>2578.1999999999998</v>
      </c>
      <c r="BF37" s="978">
        <v>5981.3</v>
      </c>
      <c r="BG37" s="978">
        <v>5981.2587432500004</v>
      </c>
      <c r="BH37" s="978">
        <v>8065.6225853999995</v>
      </c>
      <c r="BI37" s="978">
        <v>4184.4411839599998</v>
      </c>
      <c r="BJ37" s="978">
        <v>18055.123368</v>
      </c>
      <c r="BK37" s="978">
        <v>49003.663698540004</v>
      </c>
      <c r="BL37" s="978">
        <v>80180.563461729995</v>
      </c>
      <c r="BM37" s="978">
        <v>24014.460950499997</v>
      </c>
      <c r="BN37" s="978">
        <v>23871.768477090001</v>
      </c>
      <c r="BO37" s="978">
        <v>8181.1555931799994</v>
      </c>
      <c r="BP37" s="978">
        <v>12331.078389169999</v>
      </c>
      <c r="BQ37" s="978">
        <v>25998.44429431</v>
      </c>
      <c r="BR37" s="978">
        <v>23957.490624170001</v>
      </c>
      <c r="BS37" s="978">
        <v>30093.450206220001</v>
      </c>
      <c r="BT37" s="978">
        <v>24328.93473895</v>
      </c>
      <c r="BU37" s="978">
        <v>35638.626500359998</v>
      </c>
      <c r="BV37" s="978">
        <v>47511.764496440002</v>
      </c>
      <c r="BW37" s="978">
        <v>86971.947163439996</v>
      </c>
      <c r="BX37" s="978">
        <v>92696.230727749993</v>
      </c>
      <c r="BY37" s="978">
        <v>63539.278392109998</v>
      </c>
      <c r="BZ37" s="978">
        <v>50681.182106710003</v>
      </c>
      <c r="CA37" s="978">
        <v>87996.227864249988</v>
      </c>
      <c r="CB37" s="978">
        <v>106647.95714518</v>
      </c>
      <c r="CC37" s="978">
        <v>66776.104403270001</v>
      </c>
      <c r="CD37" s="978">
        <v>108373.64773303999</v>
      </c>
      <c r="CE37" s="978">
        <v>156397.84777897</v>
      </c>
      <c r="CF37" s="978">
        <v>213735.28628364002</v>
      </c>
      <c r="CG37" s="978">
        <v>223995.92024591001</v>
      </c>
      <c r="CH37" s="978">
        <v>267728.37786976004</v>
      </c>
      <c r="CI37" s="978">
        <v>286358.66086549003</v>
      </c>
      <c r="CJ37" s="978">
        <v>311631.81117521995</v>
      </c>
      <c r="CK37" s="978">
        <v>297800.35861249</v>
      </c>
      <c r="CL37" s="978">
        <v>306816.88782994001</v>
      </c>
      <c r="CM37" s="978">
        <v>315912.15899452002</v>
      </c>
      <c r="CN37" s="978">
        <v>330817.75595223001</v>
      </c>
      <c r="CO37" s="978">
        <v>403860.20765793003</v>
      </c>
      <c r="CP37" s="978">
        <v>439974.20578007004</v>
      </c>
      <c r="CQ37" s="978">
        <v>430890.64006963006</v>
      </c>
      <c r="CR37" s="978">
        <v>337470.95903214009</v>
      </c>
      <c r="CS37" s="978">
        <v>394364.55824956001</v>
      </c>
      <c r="CT37" s="978">
        <v>505092.64132850996</v>
      </c>
      <c r="CU37" s="978">
        <v>413565.15928748</v>
      </c>
      <c r="CV37" s="978">
        <v>337683.23714609002</v>
      </c>
      <c r="CW37" s="978">
        <v>373508.46557487006</v>
      </c>
      <c r="CX37" s="978">
        <v>391998.81450497999</v>
      </c>
      <c r="CY37" s="978">
        <v>387971.09632154997</v>
      </c>
      <c r="CZ37" s="978">
        <v>390864.69274521002</v>
      </c>
      <c r="DA37" s="978">
        <v>401557.36125128996</v>
      </c>
      <c r="DB37" s="978">
        <v>659229.60383842001</v>
      </c>
      <c r="DC37" s="978">
        <v>569111.67336688004</v>
      </c>
      <c r="DD37" s="978">
        <v>635542.73816168006</v>
      </c>
      <c r="DE37" s="978">
        <v>506410.52766974003</v>
      </c>
      <c r="DF37" s="978">
        <v>550516.20516597002</v>
      </c>
      <c r="DG37" s="978">
        <v>401226.95458391996</v>
      </c>
      <c r="DH37" s="978">
        <v>265093.93173821998</v>
      </c>
      <c r="DI37" s="978">
        <v>279290.36665029998</v>
      </c>
      <c r="DJ37" s="978">
        <v>361671.32726932998</v>
      </c>
      <c r="DK37" s="978">
        <v>358595.24491000001</v>
      </c>
      <c r="DL37" s="978">
        <v>384507.52022144001</v>
      </c>
      <c r="DM37" s="978">
        <v>384797.98147172999</v>
      </c>
      <c r="DN37" s="978">
        <v>389876.02879940998</v>
      </c>
      <c r="DO37" s="978">
        <v>484440.42117172998</v>
      </c>
      <c r="DP37" s="978">
        <v>427111.42209451</v>
      </c>
      <c r="DQ37" s="978">
        <v>386873.34539440001</v>
      </c>
      <c r="DR37" s="978">
        <v>487792.48164653993</v>
      </c>
      <c r="DS37" s="978">
        <v>553254.92481893988</v>
      </c>
      <c r="DT37" s="978">
        <v>512634.99986436998</v>
      </c>
      <c r="DU37" s="978">
        <v>480708.17218817997</v>
      </c>
      <c r="DV37" s="978">
        <v>528732.08597309003</v>
      </c>
      <c r="DW37" s="978">
        <v>605815.20476651995</v>
      </c>
      <c r="DX37" s="978">
        <v>522230.48893761</v>
      </c>
      <c r="DY37" s="978">
        <v>499276.90845580003</v>
      </c>
      <c r="DZ37" s="978">
        <v>505724.41737772</v>
      </c>
      <c r="EA37" s="978">
        <v>533123.78122360993</v>
      </c>
      <c r="EB37" s="978">
        <v>586636.79594773008</v>
      </c>
      <c r="EC37" s="978">
        <v>615494.67097252002</v>
      </c>
      <c r="ED37" s="978">
        <v>982688.97109113005</v>
      </c>
      <c r="EE37" s="978">
        <v>771030.11816814996</v>
      </c>
      <c r="EF37" s="978">
        <v>705726.41684754007</v>
      </c>
      <c r="EG37" s="978">
        <v>558160.31890699</v>
      </c>
      <c r="EH37" s="978">
        <v>520988.86613428005</v>
      </c>
      <c r="EI37" s="978">
        <v>401938.40846574004</v>
      </c>
      <c r="EJ37" s="978">
        <v>411732.45253845007</v>
      </c>
      <c r="EK37" s="978">
        <v>343034.90407019004</v>
      </c>
      <c r="EL37" s="978">
        <v>307223.31559740001</v>
      </c>
      <c r="EM37" s="978">
        <v>280509.99785682</v>
      </c>
      <c r="EN37" s="978">
        <v>263220.06161434</v>
      </c>
      <c r="EO37" s="978">
        <v>265734.89656955999</v>
      </c>
      <c r="EP37" s="978">
        <v>387807.88826909004</v>
      </c>
      <c r="EQ37" s="978">
        <v>397171.17866412998</v>
      </c>
      <c r="ER37" s="978">
        <v>502129.63179448998</v>
      </c>
      <c r="ES37" s="978">
        <v>589834.16990591004</v>
      </c>
      <c r="ET37" s="978">
        <v>617410.64809777006</v>
      </c>
      <c r="EU37" s="978">
        <v>711065.84179529001</v>
      </c>
      <c r="EV37" s="978">
        <v>466723.38654807</v>
      </c>
      <c r="EW37" s="978">
        <v>559882.25822150998</v>
      </c>
      <c r="EX37" s="978">
        <v>497822.85519362002</v>
      </c>
      <c r="EY37" s="978">
        <v>500808.00406923995</v>
      </c>
      <c r="EZ37" s="978">
        <v>538589.40206996002</v>
      </c>
      <c r="FA37" s="978">
        <v>502436.01987531001</v>
      </c>
      <c r="FB37" s="978">
        <v>148955.6554091</v>
      </c>
      <c r="FC37" s="978">
        <v>242731.66335458</v>
      </c>
      <c r="FD37" s="978">
        <v>80149.459330040001</v>
      </c>
      <c r="FE37" s="1040"/>
    </row>
    <row r="38" spans="1:161" ht="15.75" customHeight="1">
      <c r="A38" s="1044" t="s">
        <v>771</v>
      </c>
      <c r="B38" s="978">
        <v>416.67359885000002</v>
      </c>
      <c r="C38" s="978">
        <v>45.2</v>
      </c>
      <c r="D38" s="978">
        <v>45.2</v>
      </c>
      <c r="E38" s="978">
        <v>64.3</v>
      </c>
      <c r="F38" s="978">
        <v>1361.9</v>
      </c>
      <c r="G38" s="978">
        <v>12</v>
      </c>
      <c r="H38" s="978">
        <v>18.399999999999999</v>
      </c>
      <c r="I38" s="978">
        <v>25.3</v>
      </c>
      <c r="J38" s="978">
        <v>51.6</v>
      </c>
      <c r="K38" s="978">
        <v>49.8</v>
      </c>
      <c r="L38" s="978">
        <v>35.1</v>
      </c>
      <c r="M38" s="978">
        <v>1083.3</v>
      </c>
      <c r="N38" s="978">
        <v>45.2</v>
      </c>
      <c r="O38" s="978">
        <v>64.7</v>
      </c>
      <c r="P38" s="978">
        <v>49.6</v>
      </c>
      <c r="Q38" s="978">
        <v>52.4</v>
      </c>
      <c r="R38" s="978">
        <v>61.3</v>
      </c>
      <c r="S38" s="978">
        <v>113.7</v>
      </c>
      <c r="T38" s="978">
        <v>89.4</v>
      </c>
      <c r="U38" s="978">
        <v>77.400000000000006</v>
      </c>
      <c r="V38" s="978">
        <v>117.1</v>
      </c>
      <c r="W38" s="978">
        <v>84.1</v>
      </c>
      <c r="X38" s="978">
        <v>85.7</v>
      </c>
      <c r="Y38" s="978">
        <v>107.3</v>
      </c>
      <c r="Z38" s="978">
        <v>102.5</v>
      </c>
      <c r="AA38" s="978">
        <v>8.6</v>
      </c>
      <c r="AB38" s="978">
        <v>8.6</v>
      </c>
      <c r="AC38" s="978">
        <v>8.5</v>
      </c>
      <c r="AD38" s="978">
        <v>6.9</v>
      </c>
      <c r="AE38" s="978">
        <v>23.2</v>
      </c>
      <c r="AF38" s="978">
        <v>97.9</v>
      </c>
      <c r="AG38" s="978">
        <v>61.7</v>
      </c>
      <c r="AH38" s="978">
        <v>34</v>
      </c>
      <c r="AI38" s="978">
        <v>1.5</v>
      </c>
      <c r="AJ38" s="978">
        <v>25.5</v>
      </c>
      <c r="AK38" s="978">
        <v>39.9</v>
      </c>
      <c r="AL38" s="978">
        <v>9.0697494600000006</v>
      </c>
      <c r="AM38" s="978">
        <v>12</v>
      </c>
      <c r="AN38" s="978">
        <v>27.4</v>
      </c>
      <c r="AO38" s="978">
        <v>4.8</v>
      </c>
      <c r="AP38" s="978">
        <v>25.1</v>
      </c>
      <c r="AQ38" s="978">
        <v>2.7</v>
      </c>
      <c r="AR38" s="978">
        <v>21.2</v>
      </c>
      <c r="AS38" s="978">
        <v>122.1</v>
      </c>
      <c r="AT38" s="978">
        <v>89.5</v>
      </c>
      <c r="AU38" s="978">
        <v>61.8</v>
      </c>
      <c r="AV38" s="978">
        <v>79.900000000000006</v>
      </c>
      <c r="AW38" s="978">
        <v>156.4</v>
      </c>
      <c r="AX38" s="978">
        <v>67.3</v>
      </c>
      <c r="AY38" s="978">
        <v>3.8</v>
      </c>
      <c r="AZ38" s="978">
        <v>247.7</v>
      </c>
      <c r="BA38" s="978">
        <v>2448.1</v>
      </c>
      <c r="BB38" s="978">
        <v>3210</v>
      </c>
      <c r="BC38" s="978">
        <v>7001.5</v>
      </c>
      <c r="BD38" s="978">
        <v>2600.5</v>
      </c>
      <c r="BE38" s="978">
        <v>2578.1999999999998</v>
      </c>
      <c r="BF38" s="978">
        <v>5981.3</v>
      </c>
      <c r="BG38" s="978">
        <v>5981.2587432500004</v>
      </c>
      <c r="BH38" s="978">
        <v>58.370845129999999</v>
      </c>
      <c r="BI38" s="978">
        <v>53.807385369999999</v>
      </c>
      <c r="BJ38" s="978">
        <v>2587.72622559</v>
      </c>
      <c r="BK38" s="978">
        <v>2699.7176810599999</v>
      </c>
      <c r="BL38" s="978">
        <v>1742.41647369</v>
      </c>
      <c r="BM38" s="978">
        <v>5647.7412001599996</v>
      </c>
      <c r="BN38" s="978">
        <v>4411.8566084899994</v>
      </c>
      <c r="BO38" s="978">
        <v>4660.15022795</v>
      </c>
      <c r="BP38" s="978">
        <v>696.52703197000005</v>
      </c>
      <c r="BQ38" s="978">
        <v>1548.1931616500001</v>
      </c>
      <c r="BR38" s="978">
        <v>538.98895741000001</v>
      </c>
      <c r="BS38" s="978">
        <v>2238.3008263200004</v>
      </c>
      <c r="BT38" s="978">
        <v>509.72069624</v>
      </c>
      <c r="BU38" s="978">
        <v>1201.61351216</v>
      </c>
      <c r="BV38" s="978">
        <v>1652.52601456</v>
      </c>
      <c r="BW38" s="978">
        <v>38488.681634519999</v>
      </c>
      <c r="BX38" s="978">
        <v>34399.867974330002</v>
      </c>
      <c r="BY38" s="978">
        <v>927.28554258000008</v>
      </c>
      <c r="BZ38" s="978">
        <v>983.09657709999999</v>
      </c>
      <c r="CA38" s="978">
        <v>1368.6980162100001</v>
      </c>
      <c r="CB38" s="978">
        <v>1471.10191844</v>
      </c>
      <c r="CC38" s="978">
        <v>1327.90096911</v>
      </c>
      <c r="CD38" s="978">
        <v>1332.3588480199999</v>
      </c>
      <c r="CE38" s="978">
        <v>1569.6403690299999</v>
      </c>
      <c r="CF38" s="978">
        <v>1339.04156158</v>
      </c>
      <c r="CG38" s="978">
        <v>1878.26671728</v>
      </c>
      <c r="CH38" s="978">
        <v>1787.7100572300001</v>
      </c>
      <c r="CI38" s="978">
        <v>1820.4389659799999</v>
      </c>
      <c r="CJ38" s="978">
        <v>182.71833968000001</v>
      </c>
      <c r="CK38" s="978">
        <v>162.57451694999997</v>
      </c>
      <c r="CL38" s="978">
        <v>401.06466151000001</v>
      </c>
      <c r="CM38" s="978">
        <v>514.72049748000006</v>
      </c>
      <c r="CN38" s="978">
        <v>641.81738461999998</v>
      </c>
      <c r="CO38" s="978">
        <v>555.03681704999997</v>
      </c>
      <c r="CP38" s="978">
        <v>871.96945047999998</v>
      </c>
      <c r="CQ38" s="978">
        <v>802.0525801</v>
      </c>
      <c r="CR38" s="978">
        <v>823.78239622000001</v>
      </c>
      <c r="CS38" s="978">
        <v>1152.2822492499999</v>
      </c>
      <c r="CT38" s="978">
        <v>18274.041838330002</v>
      </c>
      <c r="CU38" s="978">
        <v>1604.83116298</v>
      </c>
      <c r="CV38" s="978">
        <v>845.83406650999996</v>
      </c>
      <c r="CW38" s="978">
        <v>1173.6984788499999</v>
      </c>
      <c r="CX38" s="978">
        <v>703.32588788999999</v>
      </c>
      <c r="CY38" s="978">
        <v>610.16802846000007</v>
      </c>
      <c r="CZ38" s="978">
        <v>5550.47302769</v>
      </c>
      <c r="DA38" s="978">
        <v>26144.425365700001</v>
      </c>
      <c r="DB38" s="978">
        <v>279845.44023622997</v>
      </c>
      <c r="DC38" s="978">
        <v>213445.37291701999</v>
      </c>
      <c r="DD38" s="978">
        <v>183034.41528297</v>
      </c>
      <c r="DE38" s="978">
        <v>31891.983206500001</v>
      </c>
      <c r="DF38" s="978">
        <v>55922.635152360002</v>
      </c>
      <c r="DG38" s="978">
        <v>31435.187842470001</v>
      </c>
      <c r="DH38" s="978">
        <v>11616.58763577</v>
      </c>
      <c r="DI38" s="978">
        <v>14003.252765559999</v>
      </c>
      <c r="DJ38" s="978">
        <v>23002.251912129999</v>
      </c>
      <c r="DK38" s="978">
        <v>62973.030583800006</v>
      </c>
      <c r="DL38" s="978">
        <v>71139.209351940008</v>
      </c>
      <c r="DM38" s="978">
        <v>14198.993976690001</v>
      </c>
      <c r="DN38" s="978">
        <v>11570.302544820001</v>
      </c>
      <c r="DO38" s="978">
        <v>39060.227580650004</v>
      </c>
      <c r="DP38" s="978">
        <v>10863.40607995</v>
      </c>
      <c r="DQ38" s="978">
        <v>8122.9154779600003</v>
      </c>
      <c r="DR38" s="978">
        <v>14240.553243079999</v>
      </c>
      <c r="DS38" s="978">
        <v>22457.080801569999</v>
      </c>
      <c r="DT38" s="978">
        <v>15466.408289809999</v>
      </c>
      <c r="DU38" s="978">
        <v>16527.29595824</v>
      </c>
      <c r="DV38" s="978">
        <v>10356.672604429999</v>
      </c>
      <c r="DW38" s="978">
        <v>5571.5452171300003</v>
      </c>
      <c r="DX38" s="978">
        <v>9034.9433103499996</v>
      </c>
      <c r="DY38" s="978">
        <v>7068.8079698000001</v>
      </c>
      <c r="DZ38" s="978">
        <v>13178.323844909999</v>
      </c>
      <c r="EA38" s="978">
        <v>12201.475502770001</v>
      </c>
      <c r="EB38" s="978">
        <v>11287.300883620001</v>
      </c>
      <c r="EC38" s="978">
        <v>12593.16294165</v>
      </c>
      <c r="ED38" s="978">
        <v>9482.5056473799996</v>
      </c>
      <c r="EE38" s="978">
        <v>6368.7264818999993</v>
      </c>
      <c r="EF38" s="978">
        <v>41006.263384269994</v>
      </c>
      <c r="EG38" s="978">
        <v>2889.99897612</v>
      </c>
      <c r="EH38" s="978">
        <v>9937.5934631500004</v>
      </c>
      <c r="EI38" s="978">
        <v>9501.7841364799988</v>
      </c>
      <c r="EJ38" s="978">
        <v>15729.5528471</v>
      </c>
      <c r="EK38" s="978">
        <v>18729.921927160001</v>
      </c>
      <c r="EL38" s="978">
        <v>18613.945969320001</v>
      </c>
      <c r="EM38" s="978">
        <v>19108.888011660001</v>
      </c>
      <c r="EN38" s="978">
        <v>16670.258723389998</v>
      </c>
      <c r="EO38" s="978">
        <v>12321.067503</v>
      </c>
      <c r="EP38" s="978">
        <v>89178.234438419997</v>
      </c>
      <c r="EQ38" s="978">
        <v>86601.493157749996</v>
      </c>
      <c r="ER38" s="978">
        <v>85811.378574179995</v>
      </c>
      <c r="ES38" s="978">
        <v>106024.93802679</v>
      </c>
      <c r="ET38" s="978">
        <v>111707.65561603</v>
      </c>
      <c r="EU38" s="978">
        <v>107534.12271832001</v>
      </c>
      <c r="EV38" s="978">
        <v>105049.41196698</v>
      </c>
      <c r="EW38" s="978">
        <v>106263.66519108</v>
      </c>
      <c r="EX38" s="978">
        <v>76672.769104000006</v>
      </c>
      <c r="EY38" s="978">
        <v>78393.44513891</v>
      </c>
      <c r="EZ38" s="978">
        <v>76495.538962530001</v>
      </c>
      <c r="FA38" s="978">
        <v>79351.304573200003</v>
      </c>
      <c r="FB38" s="978">
        <v>75331.670957640003</v>
      </c>
      <c r="FC38" s="978">
        <v>56077.897935829998</v>
      </c>
      <c r="FD38" s="978">
        <v>65314.86317561</v>
      </c>
      <c r="FE38" s="1040"/>
    </row>
    <row r="39" spans="1:161" ht="15.75" customHeight="1">
      <c r="A39" s="1044" t="s">
        <v>772</v>
      </c>
      <c r="B39" s="978">
        <v>7909.7323487200001</v>
      </c>
      <c r="C39" s="978">
        <v>7518.2</v>
      </c>
      <c r="D39" s="978">
        <v>7978.2</v>
      </c>
      <c r="E39" s="978">
        <v>7864.7</v>
      </c>
      <c r="F39" s="978">
        <v>7223.9</v>
      </c>
      <c r="G39" s="978">
        <v>12.7</v>
      </c>
      <c r="H39" s="978">
        <v>1635.4</v>
      </c>
      <c r="I39" s="978">
        <v>1635.4</v>
      </c>
      <c r="J39" s="978">
        <v>1599</v>
      </c>
      <c r="K39" s="978">
        <v>1599</v>
      </c>
      <c r="L39" s="978">
        <v>1571.8</v>
      </c>
      <c r="M39" s="978">
        <v>1735.5</v>
      </c>
      <c r="N39" s="978">
        <v>3024.3</v>
      </c>
      <c r="O39" s="978">
        <v>3273.7</v>
      </c>
      <c r="P39" s="978">
        <v>3273.7</v>
      </c>
      <c r="Q39" s="978">
        <v>3270.5</v>
      </c>
      <c r="R39" s="978">
        <v>2567.1</v>
      </c>
      <c r="S39" s="978">
        <v>1236.4000000000001</v>
      </c>
      <c r="T39" s="978">
        <v>1982.3</v>
      </c>
      <c r="U39" s="978">
        <v>2038</v>
      </c>
      <c r="V39" s="978">
        <v>2038</v>
      </c>
      <c r="W39" s="978">
        <v>2038</v>
      </c>
      <c r="X39" s="978">
        <v>1718.7</v>
      </c>
      <c r="Y39" s="978">
        <v>1718.3</v>
      </c>
      <c r="Z39" s="978">
        <v>0.3</v>
      </c>
      <c r="AA39" s="978">
        <v>0</v>
      </c>
      <c r="AB39" s="978">
        <v>0</v>
      </c>
      <c r="AC39" s="978">
        <v>0</v>
      </c>
      <c r="AD39" s="978">
        <v>0</v>
      </c>
      <c r="AE39" s="978">
        <v>162.5</v>
      </c>
      <c r="AF39" s="978">
        <v>227.5</v>
      </c>
      <c r="AG39" s="978">
        <v>1892.7</v>
      </c>
      <c r="AH39" s="978">
        <v>77.5</v>
      </c>
      <c r="AI39" s="978">
        <v>528.70000000000005</v>
      </c>
      <c r="AJ39" s="978">
        <v>357.1</v>
      </c>
      <c r="AK39" s="978">
        <v>452.3</v>
      </c>
      <c r="AL39" s="978">
        <v>272.01369351</v>
      </c>
      <c r="AM39" s="978">
        <v>147.5</v>
      </c>
      <c r="AN39" s="978">
        <v>328.90000000000003</v>
      </c>
      <c r="AO39" s="978">
        <v>303.40000000000003</v>
      </c>
      <c r="AP39" s="978">
        <v>240.10000000000002</v>
      </c>
      <c r="AQ39" s="978">
        <v>547</v>
      </c>
      <c r="AR39" s="978">
        <v>47.099999999999994</v>
      </c>
      <c r="AS39" s="978">
        <v>403.2</v>
      </c>
      <c r="AT39" s="978">
        <v>1120.1000000000001</v>
      </c>
      <c r="AU39" s="978">
        <v>300.5</v>
      </c>
      <c r="AV39" s="978">
        <v>295.60000000000002</v>
      </c>
      <c r="AW39" s="978">
        <v>315.60000000000002</v>
      </c>
      <c r="AX39" s="978">
        <v>226.8</v>
      </c>
      <c r="AY39" s="978">
        <v>3.8</v>
      </c>
      <c r="AZ39" s="978">
        <v>0</v>
      </c>
      <c r="BA39" s="978">
        <v>0</v>
      </c>
      <c r="BB39" s="978">
        <v>0</v>
      </c>
      <c r="BC39" s="978">
        <v>0</v>
      </c>
      <c r="BD39" s="978">
        <v>0</v>
      </c>
      <c r="BE39" s="978">
        <v>0</v>
      </c>
      <c r="BF39" s="978">
        <v>0</v>
      </c>
      <c r="BG39" s="978">
        <v>0</v>
      </c>
      <c r="BH39" s="978">
        <v>8007.2517402699996</v>
      </c>
      <c r="BI39" s="978">
        <v>4130.63379859</v>
      </c>
      <c r="BJ39" s="978">
        <v>15467.39714241</v>
      </c>
      <c r="BK39" s="978">
        <v>46303.946017480004</v>
      </c>
      <c r="BL39" s="978">
        <v>78438.146988039996</v>
      </c>
      <c r="BM39" s="978">
        <v>18366.719750339998</v>
      </c>
      <c r="BN39" s="978">
        <v>19459.9118686</v>
      </c>
      <c r="BO39" s="978">
        <v>3521.0053652299998</v>
      </c>
      <c r="BP39" s="978">
        <v>11634.5513572</v>
      </c>
      <c r="BQ39" s="978">
        <v>24450.25113266</v>
      </c>
      <c r="BR39" s="978">
        <v>23418.501666759999</v>
      </c>
      <c r="BS39" s="978">
        <v>27855.149379900002</v>
      </c>
      <c r="BT39" s="978">
        <v>23819.214042709998</v>
      </c>
      <c r="BU39" s="978">
        <v>34437.012988199996</v>
      </c>
      <c r="BV39" s="978">
        <v>45859.238481880006</v>
      </c>
      <c r="BW39" s="978">
        <v>48483.265528920005</v>
      </c>
      <c r="BX39" s="978">
        <v>58296.362753419999</v>
      </c>
      <c r="BY39" s="978">
        <v>62611.992849529997</v>
      </c>
      <c r="BZ39" s="978">
        <v>49698.085529610005</v>
      </c>
      <c r="CA39" s="978">
        <v>86627.529848039994</v>
      </c>
      <c r="CB39" s="978">
        <v>105176.85522673999</v>
      </c>
      <c r="CC39" s="978">
        <v>65448.203434159994</v>
      </c>
      <c r="CD39" s="978">
        <v>107041.28888502</v>
      </c>
      <c r="CE39" s="978">
        <v>154828.20740993999</v>
      </c>
      <c r="CF39" s="978">
        <v>212396.24472206002</v>
      </c>
      <c r="CG39" s="978">
        <v>222117.65352863001</v>
      </c>
      <c r="CH39" s="978">
        <v>265940.66781253001</v>
      </c>
      <c r="CI39" s="978">
        <v>284538.22189951001</v>
      </c>
      <c r="CJ39" s="978">
        <v>311449.09283553995</v>
      </c>
      <c r="CK39" s="978">
        <v>297637.78409554</v>
      </c>
      <c r="CL39" s="978">
        <v>306415.82316843001</v>
      </c>
      <c r="CM39" s="978">
        <v>315397.43849704001</v>
      </c>
      <c r="CN39" s="978">
        <v>330175.93856760999</v>
      </c>
      <c r="CO39" s="978">
        <v>403305.17084088002</v>
      </c>
      <c r="CP39" s="978">
        <v>439102.23632959003</v>
      </c>
      <c r="CQ39" s="978">
        <v>430088.58748953004</v>
      </c>
      <c r="CR39" s="978">
        <v>336647.17663592007</v>
      </c>
      <c r="CS39" s="978">
        <v>393212.27600031003</v>
      </c>
      <c r="CT39" s="978">
        <v>486818.59949017997</v>
      </c>
      <c r="CU39" s="978">
        <v>411960.3281245</v>
      </c>
      <c r="CV39" s="978">
        <v>336837.40307957999</v>
      </c>
      <c r="CW39" s="978">
        <v>372334.76709602005</v>
      </c>
      <c r="CX39" s="978">
        <v>391295.48861708998</v>
      </c>
      <c r="CY39" s="978">
        <v>387360.92829308996</v>
      </c>
      <c r="CZ39" s="978">
        <v>385314.21971752</v>
      </c>
      <c r="DA39" s="978">
        <v>375412.93588558998</v>
      </c>
      <c r="DB39" s="978">
        <v>379384.16360219009</v>
      </c>
      <c r="DC39" s="978">
        <v>355666.30044985999</v>
      </c>
      <c r="DD39" s="978">
        <v>452508.32287871011</v>
      </c>
      <c r="DE39" s="978">
        <v>474518.54446324002</v>
      </c>
      <c r="DF39" s="978">
        <v>494593.57001361001</v>
      </c>
      <c r="DG39" s="978">
        <v>369791.76674144994</v>
      </c>
      <c r="DH39" s="978">
        <v>253477.34410245001</v>
      </c>
      <c r="DI39" s="978">
        <v>265287.11388473999</v>
      </c>
      <c r="DJ39" s="978">
        <v>338669.0753572</v>
      </c>
      <c r="DK39" s="978">
        <v>295622.21432620002</v>
      </c>
      <c r="DL39" s="978">
        <v>313368.31086949998</v>
      </c>
      <c r="DM39" s="978">
        <v>370598.98749504</v>
      </c>
      <c r="DN39" s="978">
        <v>378305.72625458997</v>
      </c>
      <c r="DO39" s="978">
        <v>445380.19359107997</v>
      </c>
      <c r="DP39" s="978">
        <v>416248.01601456001</v>
      </c>
      <c r="DQ39" s="978">
        <v>378750.42991643999</v>
      </c>
      <c r="DR39" s="978">
        <v>473551.92840345996</v>
      </c>
      <c r="DS39" s="978">
        <v>530797.84401736991</v>
      </c>
      <c r="DT39" s="978">
        <v>497168.59157455998</v>
      </c>
      <c r="DU39" s="978">
        <v>464180.87622993998</v>
      </c>
      <c r="DV39" s="978">
        <v>518375.41336866003</v>
      </c>
      <c r="DW39" s="978">
        <v>600243.65954938997</v>
      </c>
      <c r="DX39" s="978">
        <v>513195.54562726</v>
      </c>
      <c r="DY39" s="978">
        <v>492208.10048600001</v>
      </c>
      <c r="DZ39" s="978">
        <v>492546.09353280999</v>
      </c>
      <c r="EA39" s="978">
        <v>520922.30572083994</v>
      </c>
      <c r="EB39" s="978">
        <v>575349.49506411003</v>
      </c>
      <c r="EC39" s="978">
        <v>602901.50803087</v>
      </c>
      <c r="ED39" s="978">
        <v>973206.46544375003</v>
      </c>
      <c r="EE39" s="978">
        <v>764661.39168624999</v>
      </c>
      <c r="EF39" s="978">
        <v>664720.15346327005</v>
      </c>
      <c r="EG39" s="978">
        <v>555270.31993086997</v>
      </c>
      <c r="EH39" s="978">
        <v>511051.27267113002</v>
      </c>
      <c r="EI39" s="978">
        <v>392436.62432926003</v>
      </c>
      <c r="EJ39" s="978">
        <v>396002.89969135006</v>
      </c>
      <c r="EK39" s="978">
        <v>324304.98214303004</v>
      </c>
      <c r="EL39" s="978">
        <v>288609.36962807999</v>
      </c>
      <c r="EM39" s="978">
        <v>261401.10984516001</v>
      </c>
      <c r="EN39" s="978">
        <v>246549.80289095</v>
      </c>
      <c r="EO39" s="978">
        <v>253413.82906655999</v>
      </c>
      <c r="EP39" s="978">
        <v>298629.65383067005</v>
      </c>
      <c r="EQ39" s="978">
        <v>310569.68550637999</v>
      </c>
      <c r="ER39" s="978">
        <v>416318.25322030997</v>
      </c>
      <c r="ES39" s="978">
        <v>483809.23187912005</v>
      </c>
      <c r="ET39" s="978">
        <v>505702.99248174002</v>
      </c>
      <c r="EU39" s="978">
        <v>603531.71907697001</v>
      </c>
      <c r="EV39" s="978">
        <v>361673.97458109003</v>
      </c>
      <c r="EW39" s="978">
        <v>453618.59303042997</v>
      </c>
      <c r="EX39" s="978">
        <v>421150.08608962002</v>
      </c>
      <c r="EY39" s="978">
        <v>422414.55893032998</v>
      </c>
      <c r="EZ39" s="978">
        <v>462093.86310743005</v>
      </c>
      <c r="FA39" s="978">
        <v>423084.71530211001</v>
      </c>
      <c r="FB39" s="978">
        <v>73623.984451460012</v>
      </c>
      <c r="FC39" s="978">
        <v>186653.76541875</v>
      </c>
      <c r="FD39" s="978">
        <v>14834.596154429993</v>
      </c>
      <c r="FE39" s="1040"/>
    </row>
    <row r="40" spans="1:161" ht="15.75" customHeight="1">
      <c r="A40" s="1041" t="s">
        <v>773</v>
      </c>
      <c r="B40" s="978">
        <v>5815.4</v>
      </c>
      <c r="C40" s="978">
        <v>1561.8</v>
      </c>
      <c r="D40" s="978">
        <v>5663</v>
      </c>
      <c r="E40" s="978">
        <v>1997.4</v>
      </c>
      <c r="F40" s="978">
        <v>50191.8</v>
      </c>
      <c r="G40" s="978">
        <v>14885.6</v>
      </c>
      <c r="H40" s="978">
        <v>12134.9</v>
      </c>
      <c r="I40" s="978">
        <v>12053.8</v>
      </c>
      <c r="J40" s="978">
        <v>4548.5</v>
      </c>
      <c r="K40" s="978">
        <v>294.60000000000002</v>
      </c>
      <c r="L40" s="978">
        <v>1737.8</v>
      </c>
      <c r="M40" s="978">
        <v>788.7</v>
      </c>
      <c r="N40" s="978">
        <v>725</v>
      </c>
      <c r="O40" s="978">
        <v>172.6</v>
      </c>
      <c r="P40" s="978">
        <v>3600</v>
      </c>
      <c r="Q40" s="978">
        <v>40.1</v>
      </c>
      <c r="R40" s="978">
        <v>501.2</v>
      </c>
      <c r="S40" s="978">
        <v>191.6</v>
      </c>
      <c r="T40" s="978">
        <v>331</v>
      </c>
      <c r="U40" s="978">
        <v>91.7</v>
      </c>
      <c r="V40" s="978">
        <v>209.2</v>
      </c>
      <c r="W40" s="978">
        <v>348.9</v>
      </c>
      <c r="X40" s="978">
        <v>251.59999999999997</v>
      </c>
      <c r="Y40" s="978">
        <v>195.3</v>
      </c>
      <c r="Z40" s="978">
        <v>348.9</v>
      </c>
      <c r="AA40" s="978">
        <v>303</v>
      </c>
      <c r="AB40" s="978">
        <v>400.2</v>
      </c>
      <c r="AC40" s="978">
        <v>5849.1</v>
      </c>
      <c r="AD40" s="978">
        <v>351.4</v>
      </c>
      <c r="AE40" s="978">
        <v>284.89999999999998</v>
      </c>
      <c r="AF40" s="978">
        <v>3484.2</v>
      </c>
      <c r="AG40" s="978">
        <v>71.2</v>
      </c>
      <c r="AH40" s="978">
        <v>4318.8</v>
      </c>
      <c r="AI40" s="978">
        <v>235.2</v>
      </c>
      <c r="AJ40" s="978">
        <v>37.200000000000003</v>
      </c>
      <c r="AK40" s="978">
        <v>536.1</v>
      </c>
      <c r="AL40" s="978">
        <v>0</v>
      </c>
      <c r="AM40" s="978">
        <v>605.70000000000005</v>
      </c>
      <c r="AN40" s="978">
        <v>725.5</v>
      </c>
      <c r="AO40" s="978">
        <v>971</v>
      </c>
      <c r="AP40" s="978">
        <v>4825.3999999999996</v>
      </c>
      <c r="AQ40" s="978">
        <v>724.3</v>
      </c>
      <c r="AR40" s="978">
        <v>569.79999999999995</v>
      </c>
      <c r="AS40" s="978">
        <v>160.6</v>
      </c>
      <c r="AT40" s="978">
        <v>1719.8</v>
      </c>
      <c r="AU40" s="978">
        <v>0</v>
      </c>
      <c r="AV40" s="978">
        <v>0</v>
      </c>
      <c r="AW40" s="978">
        <v>0</v>
      </c>
      <c r="AX40" s="978">
        <v>0</v>
      </c>
      <c r="AY40" s="978">
        <v>0</v>
      </c>
      <c r="AZ40" s="978">
        <v>0</v>
      </c>
      <c r="BA40" s="978">
        <v>0</v>
      </c>
      <c r="BB40" s="978">
        <v>0</v>
      </c>
      <c r="BC40" s="978">
        <v>0</v>
      </c>
      <c r="BD40" s="978">
        <v>0</v>
      </c>
      <c r="BE40" s="978">
        <v>0</v>
      </c>
      <c r="BF40" s="978">
        <v>0</v>
      </c>
      <c r="BG40" s="978">
        <v>0</v>
      </c>
      <c r="BH40" s="978"/>
      <c r="BI40" s="978"/>
      <c r="BJ40" s="978"/>
      <c r="BK40" s="978"/>
      <c r="BL40" s="978"/>
      <c r="BM40" s="978"/>
      <c r="BN40" s="978"/>
      <c r="BO40" s="978"/>
      <c r="BP40" s="978"/>
      <c r="BQ40" s="978"/>
      <c r="BR40" s="978"/>
      <c r="BS40" s="978"/>
      <c r="BT40" s="978"/>
      <c r="BU40" s="978"/>
      <c r="BV40" s="978"/>
      <c r="BW40" s="978"/>
      <c r="BX40" s="978"/>
      <c r="BY40" s="978"/>
      <c r="BZ40" s="978"/>
      <c r="CA40" s="978"/>
      <c r="CB40" s="978"/>
      <c r="CC40" s="978"/>
      <c r="CD40" s="978"/>
      <c r="CE40" s="978"/>
      <c r="CF40" s="978"/>
      <c r="CG40" s="978"/>
      <c r="CH40" s="978"/>
      <c r="CI40" s="978"/>
      <c r="CJ40" s="978"/>
      <c r="CK40" s="978"/>
      <c r="CL40" s="978"/>
      <c r="CM40" s="978"/>
      <c r="CN40" s="978"/>
      <c r="CO40" s="978"/>
      <c r="CP40" s="978"/>
      <c r="CQ40" s="978"/>
      <c r="CR40" s="978"/>
      <c r="CS40" s="978"/>
      <c r="CT40" s="978"/>
      <c r="CU40" s="978"/>
      <c r="CV40" s="978"/>
      <c r="CW40" s="978"/>
      <c r="CX40" s="978"/>
      <c r="CY40" s="978"/>
      <c r="CZ40" s="978"/>
      <c r="DA40" s="978"/>
      <c r="DB40" s="978"/>
      <c r="DC40" s="978"/>
      <c r="DD40" s="978"/>
      <c r="DE40" s="978"/>
      <c r="DF40" s="978"/>
      <c r="DG40" s="978"/>
      <c r="DH40" s="978"/>
      <c r="DI40" s="978"/>
      <c r="DJ40" s="978"/>
      <c r="DK40" s="978"/>
      <c r="DL40" s="978"/>
      <c r="DM40" s="978"/>
      <c r="DN40" s="978"/>
      <c r="DO40" s="978"/>
      <c r="DP40" s="978"/>
      <c r="DQ40" s="978"/>
      <c r="DR40" s="978"/>
      <c r="DS40" s="978"/>
      <c r="DT40" s="978"/>
      <c r="DU40" s="978"/>
      <c r="DV40" s="978"/>
      <c r="DW40" s="978"/>
      <c r="DX40" s="978"/>
      <c r="DY40" s="978"/>
      <c r="DZ40" s="978"/>
      <c r="EA40" s="978"/>
      <c r="EB40" s="978"/>
      <c r="EC40" s="978"/>
      <c r="ED40" s="978"/>
      <c r="EE40" s="978"/>
      <c r="EF40" s="978"/>
      <c r="EG40" s="978"/>
      <c r="EH40" s="978"/>
      <c r="EI40" s="978"/>
      <c r="EJ40" s="978"/>
      <c r="EK40" s="978"/>
      <c r="EL40" s="978"/>
      <c r="EM40" s="978"/>
      <c r="EN40" s="978"/>
      <c r="EO40" s="978"/>
      <c r="EP40" s="978"/>
      <c r="EQ40" s="978"/>
      <c r="ER40" s="978"/>
      <c r="ES40" s="978"/>
      <c r="ET40" s="978"/>
      <c r="EU40" s="978"/>
      <c r="EV40" s="978"/>
      <c r="EW40" s="978"/>
      <c r="EX40" s="978"/>
      <c r="EY40" s="978"/>
      <c r="EZ40" s="978"/>
      <c r="FA40" s="978"/>
      <c r="FB40" s="978"/>
      <c r="FC40" s="978"/>
      <c r="FD40" s="978"/>
      <c r="FE40" s="1040"/>
    </row>
    <row r="41" spans="1:161" ht="15.75" customHeight="1">
      <c r="A41" s="1045"/>
      <c r="B41" s="978"/>
      <c r="C41" s="978"/>
      <c r="D41" s="978"/>
      <c r="E41" s="978"/>
      <c r="F41" s="978"/>
      <c r="G41" s="978"/>
      <c r="H41" s="978"/>
      <c r="I41" s="978"/>
      <c r="J41" s="978"/>
      <c r="K41" s="978"/>
      <c r="L41" s="978"/>
      <c r="M41" s="978"/>
      <c r="N41" s="978"/>
      <c r="O41" s="978"/>
      <c r="P41" s="978"/>
      <c r="Q41" s="978"/>
      <c r="R41" s="978"/>
      <c r="S41" s="978"/>
      <c r="T41" s="978"/>
      <c r="U41" s="978"/>
      <c r="V41" s="978"/>
      <c r="W41" s="978"/>
      <c r="X41" s="978"/>
      <c r="Y41" s="978"/>
      <c r="Z41" s="978"/>
      <c r="AA41" s="978"/>
      <c r="AB41" s="978"/>
      <c r="AC41" s="978"/>
      <c r="AD41" s="978"/>
      <c r="AE41" s="978"/>
      <c r="AF41" s="978"/>
      <c r="AG41" s="978"/>
      <c r="AH41" s="978"/>
      <c r="AI41" s="978"/>
      <c r="AJ41" s="978"/>
      <c r="AK41" s="978"/>
      <c r="AL41" s="978"/>
      <c r="AM41" s="978"/>
      <c r="AN41" s="978"/>
      <c r="AO41" s="978"/>
      <c r="AP41" s="978"/>
      <c r="AQ41" s="978"/>
      <c r="AR41" s="978"/>
      <c r="AS41" s="978"/>
      <c r="AT41" s="978"/>
      <c r="AU41" s="978"/>
      <c r="AV41" s="978"/>
      <c r="AW41" s="978"/>
      <c r="AX41" s="978"/>
      <c r="AY41" s="978"/>
      <c r="AZ41" s="978"/>
      <c r="BA41" s="978"/>
      <c r="BB41" s="978"/>
      <c r="BC41" s="978"/>
      <c r="BD41" s="978"/>
      <c r="BE41" s="978"/>
      <c r="BF41" s="978"/>
      <c r="BG41" s="978"/>
      <c r="BH41" s="978"/>
      <c r="BI41" s="978"/>
      <c r="BJ41" s="978"/>
      <c r="BK41" s="978"/>
      <c r="BL41" s="978"/>
      <c r="BM41" s="978"/>
      <c r="BN41" s="978"/>
      <c r="BO41" s="978"/>
      <c r="BP41" s="978"/>
      <c r="BQ41" s="978"/>
      <c r="BR41" s="978"/>
      <c r="BS41" s="978"/>
      <c r="BT41" s="978"/>
      <c r="BU41" s="978"/>
      <c r="BV41" s="978"/>
      <c r="BW41" s="978"/>
      <c r="BX41" s="978"/>
      <c r="BY41" s="978"/>
      <c r="BZ41" s="978"/>
      <c r="CA41" s="978"/>
      <c r="CB41" s="978"/>
      <c r="CC41" s="978"/>
      <c r="CD41" s="978"/>
      <c r="CE41" s="978"/>
      <c r="CF41" s="978"/>
      <c r="CG41" s="978"/>
      <c r="CH41" s="978"/>
      <c r="CI41" s="978"/>
      <c r="CJ41" s="978"/>
      <c r="CK41" s="978"/>
      <c r="CL41" s="978"/>
      <c r="CM41" s="978"/>
      <c r="CN41" s="978"/>
      <c r="CO41" s="978"/>
      <c r="CP41" s="978"/>
      <c r="CQ41" s="978"/>
      <c r="CR41" s="978"/>
      <c r="CS41" s="978"/>
      <c r="CT41" s="978"/>
      <c r="CU41" s="978"/>
      <c r="CV41" s="978"/>
      <c r="CW41" s="978"/>
      <c r="CX41" s="978"/>
      <c r="CY41" s="978"/>
      <c r="CZ41" s="978"/>
      <c r="DA41" s="978"/>
      <c r="DB41" s="978"/>
      <c r="DC41" s="978"/>
      <c r="DD41" s="978"/>
      <c r="DE41" s="978"/>
      <c r="DF41" s="978"/>
      <c r="DG41" s="978"/>
      <c r="DH41" s="978"/>
      <c r="DI41" s="978"/>
      <c r="DJ41" s="978"/>
      <c r="DK41" s="978"/>
      <c r="DL41" s="978"/>
      <c r="DM41" s="978"/>
      <c r="DN41" s="978"/>
      <c r="DO41" s="978"/>
      <c r="DP41" s="978"/>
      <c r="DQ41" s="978"/>
      <c r="DR41" s="978"/>
      <c r="DS41" s="978"/>
      <c r="DT41" s="978"/>
      <c r="DU41" s="978"/>
      <c r="DV41" s="978"/>
      <c r="DW41" s="978"/>
      <c r="DX41" s="978"/>
      <c r="DY41" s="978"/>
      <c r="DZ41" s="978"/>
      <c r="EA41" s="978"/>
      <c r="EB41" s="978"/>
      <c r="EC41" s="978"/>
      <c r="ED41" s="978"/>
      <c r="EE41" s="978"/>
      <c r="EF41" s="978"/>
      <c r="EG41" s="978"/>
      <c r="EH41" s="978"/>
      <c r="EI41" s="978"/>
      <c r="EJ41" s="978"/>
      <c r="EK41" s="978"/>
      <c r="EL41" s="978"/>
      <c r="EM41" s="978"/>
      <c r="EN41" s="978"/>
      <c r="EO41" s="978"/>
      <c r="EP41" s="978"/>
      <c r="EQ41" s="978"/>
      <c r="ER41" s="978"/>
      <c r="ES41" s="978"/>
      <c r="ET41" s="978"/>
      <c r="EU41" s="978"/>
      <c r="EV41" s="978"/>
      <c r="EW41" s="978"/>
      <c r="EX41" s="978"/>
      <c r="EY41" s="978"/>
      <c r="EZ41" s="978"/>
      <c r="FA41" s="978"/>
      <c r="FB41" s="978"/>
      <c r="FC41" s="978"/>
      <c r="FD41" s="978"/>
      <c r="FE41" s="1040"/>
    </row>
    <row r="42" spans="1:161" ht="15.75" customHeight="1">
      <c r="A42" s="1039" t="s">
        <v>774</v>
      </c>
      <c r="B42" s="976">
        <v>11394.1682855</v>
      </c>
      <c r="C42" s="976">
        <v>22311.9</v>
      </c>
      <c r="D42" s="976">
        <v>17169.3</v>
      </c>
      <c r="E42" s="976">
        <v>51609.200000000004</v>
      </c>
      <c r="F42" s="976">
        <v>113738.2</v>
      </c>
      <c r="G42" s="976">
        <v>118731.8</v>
      </c>
      <c r="H42" s="976">
        <v>282995</v>
      </c>
      <c r="I42" s="976">
        <v>137301.79999999999</v>
      </c>
      <c r="J42" s="976">
        <v>258989.9</v>
      </c>
      <c r="K42" s="976">
        <v>141532.1</v>
      </c>
      <c r="L42" s="976">
        <v>181424.80000000002</v>
      </c>
      <c r="M42" s="976">
        <v>119494.99999999999</v>
      </c>
      <c r="N42" s="976">
        <v>5575.1</v>
      </c>
      <c r="O42" s="976">
        <v>71704.200000000012</v>
      </c>
      <c r="P42" s="976">
        <v>48779.8</v>
      </c>
      <c r="Q42" s="976">
        <v>36036.5</v>
      </c>
      <c r="R42" s="976">
        <v>74392.600000000006</v>
      </c>
      <c r="S42" s="976">
        <v>58326.400000000001</v>
      </c>
      <c r="T42" s="976">
        <v>70219</v>
      </c>
      <c r="U42" s="976">
        <v>142870.26</v>
      </c>
      <c r="V42" s="976">
        <v>124395.40000000001</v>
      </c>
      <c r="W42" s="976">
        <v>128663</v>
      </c>
      <c r="X42" s="976">
        <v>162342</v>
      </c>
      <c r="Y42" s="976">
        <v>239026.90000000002</v>
      </c>
      <c r="Z42" s="976">
        <v>5981.9999999999982</v>
      </c>
      <c r="AA42" s="976">
        <v>70773.200000000012</v>
      </c>
      <c r="AB42" s="976">
        <v>74324.400000000009</v>
      </c>
      <c r="AC42" s="976">
        <v>88591</v>
      </c>
      <c r="AD42" s="976">
        <v>137773.55000000002</v>
      </c>
      <c r="AE42" s="976">
        <v>58187.438657061532</v>
      </c>
      <c r="AF42" s="976">
        <v>56026</v>
      </c>
      <c r="AG42" s="976">
        <v>83864.900000000009</v>
      </c>
      <c r="AH42" s="976">
        <v>95256</v>
      </c>
      <c r="AI42" s="976">
        <v>83136.000000000015</v>
      </c>
      <c r="AJ42" s="976">
        <v>48206.9</v>
      </c>
      <c r="AK42" s="976">
        <v>77671.200000000012</v>
      </c>
      <c r="AL42" s="976">
        <v>228615.29895991003</v>
      </c>
      <c r="AM42" s="976">
        <v>82510.600000000006</v>
      </c>
      <c r="AN42" s="976">
        <v>102656.6</v>
      </c>
      <c r="AO42" s="976">
        <v>60283.799999999996</v>
      </c>
      <c r="AP42" s="976">
        <v>54354.700000000004</v>
      </c>
      <c r="AQ42" s="976">
        <v>88663.3</v>
      </c>
      <c r="AR42" s="976">
        <v>103999.9</v>
      </c>
      <c r="AS42" s="976">
        <v>91312.6</v>
      </c>
      <c r="AT42" s="976">
        <v>104926.20000000001</v>
      </c>
      <c r="AU42" s="976">
        <v>118616.6</v>
      </c>
      <c r="AV42" s="976">
        <v>88049.8</v>
      </c>
      <c r="AW42" s="976">
        <v>47799.5</v>
      </c>
      <c r="AX42" s="976">
        <v>43817.2</v>
      </c>
      <c r="AY42" s="976">
        <v>35758.200000000004</v>
      </c>
      <c r="AZ42" s="976">
        <v>55510.709900000002</v>
      </c>
      <c r="BA42" s="976">
        <v>72548.700000000012</v>
      </c>
      <c r="BB42" s="976">
        <v>103350.3</v>
      </c>
      <c r="BC42" s="976">
        <v>122032.70000000001</v>
      </c>
      <c r="BD42" s="976">
        <v>206846.4</v>
      </c>
      <c r="BE42" s="976">
        <v>303247.60000000003</v>
      </c>
      <c r="BF42" s="976">
        <v>679354.70000000007</v>
      </c>
      <c r="BG42" s="976">
        <v>767954.01357327995</v>
      </c>
      <c r="BH42" s="976">
        <v>0</v>
      </c>
      <c r="BI42" s="976">
        <v>0</v>
      </c>
      <c r="BJ42" s="976">
        <v>0</v>
      </c>
      <c r="BK42" s="976">
        <v>0</v>
      </c>
      <c r="BL42" s="976">
        <v>0</v>
      </c>
      <c r="BM42" s="976">
        <v>0</v>
      </c>
      <c r="BN42" s="976">
        <v>0</v>
      </c>
      <c r="BO42" s="976">
        <v>0</v>
      </c>
      <c r="BP42" s="976">
        <v>0</v>
      </c>
      <c r="BQ42" s="976">
        <v>0</v>
      </c>
      <c r="BR42" s="976">
        <v>0</v>
      </c>
      <c r="BS42" s="976">
        <v>0</v>
      </c>
      <c r="BT42" s="976">
        <v>0</v>
      </c>
      <c r="BU42" s="976">
        <v>0</v>
      </c>
      <c r="BV42" s="976">
        <v>0</v>
      </c>
      <c r="BW42" s="976">
        <v>0</v>
      </c>
      <c r="BX42" s="976">
        <v>0</v>
      </c>
      <c r="BY42" s="976">
        <v>0</v>
      </c>
      <c r="BZ42" s="976">
        <v>0</v>
      </c>
      <c r="CA42" s="976">
        <v>0</v>
      </c>
      <c r="CB42" s="976">
        <v>0</v>
      </c>
      <c r="CC42" s="976">
        <v>0</v>
      </c>
      <c r="CD42" s="976">
        <v>0</v>
      </c>
      <c r="CE42" s="976">
        <v>0</v>
      </c>
      <c r="CF42" s="976">
        <v>0</v>
      </c>
      <c r="CG42" s="976">
        <v>0</v>
      </c>
      <c r="CH42" s="976">
        <v>0</v>
      </c>
      <c r="CI42" s="976">
        <v>0</v>
      </c>
      <c r="CJ42" s="976">
        <v>0</v>
      </c>
      <c r="CK42" s="976">
        <v>0</v>
      </c>
      <c r="CL42" s="976">
        <v>0</v>
      </c>
      <c r="CM42" s="976">
        <v>0</v>
      </c>
      <c r="CN42" s="976">
        <v>0</v>
      </c>
      <c r="CO42" s="976">
        <v>0</v>
      </c>
      <c r="CP42" s="976">
        <v>0</v>
      </c>
      <c r="CQ42" s="976">
        <v>0</v>
      </c>
      <c r="CR42" s="976">
        <v>0</v>
      </c>
      <c r="CS42" s="976">
        <v>0</v>
      </c>
      <c r="CT42" s="976">
        <v>306.54896012</v>
      </c>
      <c r="CU42" s="976">
        <v>107513.10279311999</v>
      </c>
      <c r="CV42" s="976">
        <v>2813.8304125500003</v>
      </c>
      <c r="CW42" s="976">
        <v>123907.05288981</v>
      </c>
      <c r="CX42" s="976">
        <v>25961.10310131</v>
      </c>
      <c r="CY42" s="976">
        <v>181063.72203742003</v>
      </c>
      <c r="CZ42" s="976">
        <v>363768.17180204997</v>
      </c>
      <c r="DA42" s="976">
        <v>177884.12698405999</v>
      </c>
      <c r="DB42" s="976">
        <v>20931.206748820001</v>
      </c>
      <c r="DC42" s="976">
        <v>228393.25868437</v>
      </c>
      <c r="DD42" s="976">
        <v>294605.34984253003</v>
      </c>
      <c r="DE42" s="976">
        <v>198785.50117331999</v>
      </c>
      <c r="DF42" s="976">
        <v>39038.755521630002</v>
      </c>
      <c r="DG42" s="976">
        <v>34559.683989660007</v>
      </c>
      <c r="DH42" s="976">
        <v>69582.541194859994</v>
      </c>
      <c r="DI42" s="976">
        <v>182321.03789149001</v>
      </c>
      <c r="DJ42" s="976">
        <v>214706.62101776002</v>
      </c>
      <c r="DK42" s="976">
        <v>182364.88661367001</v>
      </c>
      <c r="DL42" s="976">
        <v>81757.708497330008</v>
      </c>
      <c r="DM42" s="976">
        <v>28842.106731790002</v>
      </c>
      <c r="DN42" s="976">
        <v>197743.38674840002</v>
      </c>
      <c r="DO42" s="976">
        <v>3091.9475651600001</v>
      </c>
      <c r="DP42" s="976">
        <v>3771.4305662100001</v>
      </c>
      <c r="DQ42" s="976">
        <v>77337.370850729989</v>
      </c>
      <c r="DR42" s="976">
        <v>6025.4556955400003</v>
      </c>
      <c r="DS42" s="976">
        <v>1850.0747555299999</v>
      </c>
      <c r="DT42" s="976">
        <v>2172.4932540500004</v>
      </c>
      <c r="DU42" s="976">
        <v>120296.6074241</v>
      </c>
      <c r="DV42" s="976">
        <v>1171.6748567499999</v>
      </c>
      <c r="DW42" s="976">
        <v>27488.991617539999</v>
      </c>
      <c r="DX42" s="976">
        <v>100.02168712000001</v>
      </c>
      <c r="DY42" s="976">
        <v>38291.210609450005</v>
      </c>
      <c r="DZ42" s="976">
        <v>188929.79739899002</v>
      </c>
      <c r="EA42" s="976">
        <v>1235783.10616319</v>
      </c>
      <c r="EB42" s="976">
        <v>1041730.70975761</v>
      </c>
      <c r="EC42" s="976">
        <v>1515.4506258600002</v>
      </c>
      <c r="ED42" s="976">
        <v>1462.2466571100001</v>
      </c>
      <c r="EE42" s="976">
        <v>9882.6037603699988</v>
      </c>
      <c r="EF42" s="976">
        <v>100519.92317025</v>
      </c>
      <c r="EG42" s="976">
        <v>472413.40284741996</v>
      </c>
      <c r="EH42" s="976">
        <v>6767.8969911499998</v>
      </c>
      <c r="EI42" s="976">
        <v>300195.82888986007</v>
      </c>
      <c r="EJ42" s="976">
        <v>52617.421770709996</v>
      </c>
      <c r="EK42" s="976">
        <v>59199.239177620002</v>
      </c>
      <c r="EL42" s="976">
        <v>720.33918709</v>
      </c>
      <c r="EM42" s="976">
        <v>1291.8456320599998</v>
      </c>
      <c r="EN42" s="976">
        <v>60889.135305769996</v>
      </c>
      <c r="EO42" s="976">
        <v>78614.291979770001</v>
      </c>
      <c r="EP42" s="976">
        <v>21.624720499999999</v>
      </c>
      <c r="EQ42" s="976">
        <v>19.501034190000002</v>
      </c>
      <c r="ER42" s="976">
        <v>324169.76962052</v>
      </c>
      <c r="ES42" s="976">
        <v>1034433.2434438099</v>
      </c>
      <c r="ET42" s="976">
        <v>1008732.6436250301</v>
      </c>
      <c r="EU42" s="976">
        <v>1027596.47814565</v>
      </c>
      <c r="EV42" s="976">
        <v>380362.54534448998</v>
      </c>
      <c r="EW42" s="976">
        <v>107131.98363475999</v>
      </c>
      <c r="EX42" s="976">
        <v>51.129026889999999</v>
      </c>
      <c r="EY42" s="976">
        <v>107.5136311</v>
      </c>
      <c r="EZ42" s="976">
        <v>340.00468050000001</v>
      </c>
      <c r="FA42" s="976">
        <v>22110.477837549999</v>
      </c>
      <c r="FB42" s="976">
        <v>1E-8</v>
      </c>
      <c r="FC42" s="976">
        <v>2.5003015</v>
      </c>
      <c r="FD42" s="976">
        <v>180211.08373046</v>
      </c>
      <c r="FE42" s="1040"/>
    </row>
    <row r="43" spans="1:161" ht="15.75" customHeight="1">
      <c r="A43" s="1039" t="s">
        <v>775</v>
      </c>
      <c r="B43" s="976">
        <v>11326.79329627</v>
      </c>
      <c r="C43" s="976">
        <v>22236.9</v>
      </c>
      <c r="D43" s="976">
        <v>17090.7</v>
      </c>
      <c r="E43" s="976">
        <v>51540.3</v>
      </c>
      <c r="F43" s="976">
        <v>113669.3</v>
      </c>
      <c r="G43" s="976">
        <v>117094.5</v>
      </c>
      <c r="H43" s="976">
        <v>281695.5</v>
      </c>
      <c r="I43" s="976">
        <v>130715.5</v>
      </c>
      <c r="J43" s="976">
        <v>247910.9</v>
      </c>
      <c r="K43" s="976">
        <v>134773</v>
      </c>
      <c r="L43" s="976">
        <v>177325.7</v>
      </c>
      <c r="M43" s="976">
        <v>115211.79999999999</v>
      </c>
      <c r="N43" s="976">
        <v>5574</v>
      </c>
      <c r="O43" s="976">
        <v>71703.100000000006</v>
      </c>
      <c r="P43" s="976">
        <v>48778.8</v>
      </c>
      <c r="Q43" s="976">
        <v>36035.4</v>
      </c>
      <c r="R43" s="976">
        <v>74391.5</v>
      </c>
      <c r="S43" s="976">
        <v>58325.3</v>
      </c>
      <c r="T43" s="976">
        <v>70217.899999999994</v>
      </c>
      <c r="U43" s="976">
        <v>142869.20000000001</v>
      </c>
      <c r="V43" s="976">
        <v>124394.3</v>
      </c>
      <c r="W43" s="976">
        <v>128661.9</v>
      </c>
      <c r="X43" s="976">
        <v>162340.9</v>
      </c>
      <c r="Y43" s="976">
        <v>239025.80000000002</v>
      </c>
      <c r="Z43" s="976">
        <v>5008.2999999999975</v>
      </c>
      <c r="AA43" s="976">
        <v>69302.100000000006</v>
      </c>
      <c r="AB43" s="976">
        <v>72298.5</v>
      </c>
      <c r="AC43" s="976">
        <v>85889</v>
      </c>
      <c r="AD43" s="976">
        <v>134937.45000000001</v>
      </c>
      <c r="AE43" s="976">
        <v>55966.738657061534</v>
      </c>
      <c r="AF43" s="976">
        <v>47139</v>
      </c>
      <c r="AG43" s="976">
        <v>74987.400000000009</v>
      </c>
      <c r="AH43" s="976">
        <v>85704.5</v>
      </c>
      <c r="AI43" s="976">
        <v>75747.8</v>
      </c>
      <c r="AJ43" s="976">
        <v>40313</v>
      </c>
      <c r="AK43" s="976">
        <v>69000</v>
      </c>
      <c r="AL43" s="976">
        <v>108374.43518562001</v>
      </c>
      <c r="AM43" s="976">
        <v>72974.600000000006</v>
      </c>
      <c r="AN43" s="976">
        <v>92820.6</v>
      </c>
      <c r="AO43" s="976">
        <v>48348.1</v>
      </c>
      <c r="AP43" s="976">
        <v>41892.300000000003</v>
      </c>
      <c r="AQ43" s="976">
        <v>76181.7</v>
      </c>
      <c r="AR43" s="976">
        <v>90130.9</v>
      </c>
      <c r="AS43" s="976">
        <v>79405.7</v>
      </c>
      <c r="AT43" s="976">
        <v>92862.8</v>
      </c>
      <c r="AU43" s="976">
        <v>105096.6</v>
      </c>
      <c r="AV43" s="976">
        <v>75064.2</v>
      </c>
      <c r="AW43" s="976">
        <v>34494.800000000003</v>
      </c>
      <c r="AX43" s="976">
        <v>30932.6</v>
      </c>
      <c r="AY43" s="976">
        <v>31156.7</v>
      </c>
      <c r="AZ43" s="976">
        <v>50773.5</v>
      </c>
      <c r="BA43" s="976">
        <v>63240.200000000004</v>
      </c>
      <c r="BB43" s="976">
        <v>94055.4</v>
      </c>
      <c r="BC43" s="976">
        <v>112775.5</v>
      </c>
      <c r="BD43" s="976">
        <v>194705.09999999998</v>
      </c>
      <c r="BE43" s="976">
        <v>291035.90000000002</v>
      </c>
      <c r="BF43" s="976">
        <v>667143.9</v>
      </c>
      <c r="BG43" s="976">
        <v>754650.99021099997</v>
      </c>
      <c r="BH43" s="976">
        <v>0</v>
      </c>
      <c r="BI43" s="976">
        <v>0</v>
      </c>
      <c r="BJ43" s="976">
        <v>0</v>
      </c>
      <c r="BK43" s="976">
        <v>0</v>
      </c>
      <c r="BL43" s="976">
        <v>0</v>
      </c>
      <c r="BM43" s="976">
        <v>0</v>
      </c>
      <c r="BN43" s="976">
        <v>0</v>
      </c>
      <c r="BO43" s="976">
        <v>0</v>
      </c>
      <c r="BP43" s="976">
        <v>0</v>
      </c>
      <c r="BQ43" s="976">
        <v>0</v>
      </c>
      <c r="BR43" s="976">
        <v>0</v>
      </c>
      <c r="BS43" s="976">
        <v>0</v>
      </c>
      <c r="BT43" s="976">
        <v>0</v>
      </c>
      <c r="BU43" s="976">
        <v>0</v>
      </c>
      <c r="BV43" s="976">
        <v>0</v>
      </c>
      <c r="BW43" s="976">
        <v>0</v>
      </c>
      <c r="BX43" s="976">
        <v>0</v>
      </c>
      <c r="BY43" s="976">
        <v>0</v>
      </c>
      <c r="BZ43" s="976">
        <v>0</v>
      </c>
      <c r="CA43" s="976">
        <v>0</v>
      </c>
      <c r="CB43" s="976">
        <v>0</v>
      </c>
      <c r="CC43" s="976">
        <v>0</v>
      </c>
      <c r="CD43" s="976">
        <v>0</v>
      </c>
      <c r="CE43" s="976">
        <v>0</v>
      </c>
      <c r="CF43" s="976">
        <v>0</v>
      </c>
      <c r="CG43" s="976">
        <v>0</v>
      </c>
      <c r="CH43" s="976">
        <v>0</v>
      </c>
      <c r="CI43" s="976">
        <v>0</v>
      </c>
      <c r="CJ43" s="976">
        <v>0</v>
      </c>
      <c r="CK43" s="976">
        <v>0</v>
      </c>
      <c r="CL43" s="976">
        <v>0</v>
      </c>
      <c r="CM43" s="976">
        <v>0</v>
      </c>
      <c r="CN43" s="976">
        <v>0</v>
      </c>
      <c r="CO43" s="976">
        <v>0</v>
      </c>
      <c r="CP43" s="976">
        <v>0</v>
      </c>
      <c r="CQ43" s="976">
        <v>0</v>
      </c>
      <c r="CR43" s="976">
        <v>0</v>
      </c>
      <c r="CS43" s="976">
        <v>0</v>
      </c>
      <c r="CT43" s="976">
        <v>0</v>
      </c>
      <c r="CU43" s="976">
        <v>0</v>
      </c>
      <c r="CV43" s="976">
        <v>0</v>
      </c>
      <c r="CW43" s="976">
        <v>0</v>
      </c>
      <c r="CX43" s="976">
        <v>0</v>
      </c>
      <c r="CY43" s="976">
        <v>0</v>
      </c>
      <c r="CZ43" s="976">
        <v>0</v>
      </c>
      <c r="DA43" s="976">
        <v>0</v>
      </c>
      <c r="DB43" s="976">
        <v>0</v>
      </c>
      <c r="DC43" s="976">
        <v>0</v>
      </c>
      <c r="DD43" s="976">
        <v>0</v>
      </c>
      <c r="DE43" s="976">
        <v>0</v>
      </c>
      <c r="DF43" s="976">
        <v>0</v>
      </c>
      <c r="DG43" s="976">
        <v>0</v>
      </c>
      <c r="DH43" s="976">
        <v>0</v>
      </c>
      <c r="DI43" s="976">
        <v>0</v>
      </c>
      <c r="DJ43" s="976">
        <v>0</v>
      </c>
      <c r="DK43" s="976">
        <v>0</v>
      </c>
      <c r="DL43" s="976">
        <v>0</v>
      </c>
      <c r="DM43" s="976">
        <v>0</v>
      </c>
      <c r="DN43" s="976">
        <v>0</v>
      </c>
      <c r="DO43" s="976">
        <v>0</v>
      </c>
      <c r="DP43" s="976">
        <v>0</v>
      </c>
      <c r="DQ43" s="976">
        <v>0</v>
      </c>
      <c r="DR43" s="976">
        <v>0</v>
      </c>
      <c r="DS43" s="976">
        <v>0</v>
      </c>
      <c r="DT43" s="976">
        <v>0</v>
      </c>
      <c r="DU43" s="976">
        <v>0</v>
      </c>
      <c r="DV43" s="976">
        <v>0</v>
      </c>
      <c r="DW43" s="976">
        <v>0</v>
      </c>
      <c r="DX43" s="976">
        <v>0</v>
      </c>
      <c r="DY43" s="976">
        <v>0</v>
      </c>
      <c r="DZ43" s="976">
        <v>0</v>
      </c>
      <c r="EA43" s="976">
        <v>0</v>
      </c>
      <c r="EB43" s="976">
        <v>0</v>
      </c>
      <c r="EC43" s="976">
        <v>0</v>
      </c>
      <c r="ED43" s="976">
        <v>0</v>
      </c>
      <c r="EE43" s="976">
        <v>0</v>
      </c>
      <c r="EF43" s="976">
        <v>0</v>
      </c>
      <c r="EG43" s="976">
        <v>0</v>
      </c>
      <c r="EH43" s="976">
        <v>0</v>
      </c>
      <c r="EI43" s="976">
        <v>0</v>
      </c>
      <c r="EJ43" s="976">
        <v>0</v>
      </c>
      <c r="EK43" s="976">
        <v>0</v>
      </c>
      <c r="EL43" s="976">
        <v>0</v>
      </c>
      <c r="EM43" s="976">
        <v>0</v>
      </c>
      <c r="EN43" s="976">
        <v>0</v>
      </c>
      <c r="EO43" s="976">
        <v>0</v>
      </c>
      <c r="EP43" s="976">
        <v>0</v>
      </c>
      <c r="EQ43" s="976">
        <v>0</v>
      </c>
      <c r="ER43" s="976">
        <v>0</v>
      </c>
      <c r="ES43" s="976">
        <v>0</v>
      </c>
      <c r="ET43" s="976">
        <v>0</v>
      </c>
      <c r="EU43" s="976">
        <v>0</v>
      </c>
      <c r="EV43" s="976">
        <v>0</v>
      </c>
      <c r="EW43" s="976">
        <v>0</v>
      </c>
      <c r="EX43" s="976">
        <v>0</v>
      </c>
      <c r="EY43" s="976">
        <v>0</v>
      </c>
      <c r="EZ43" s="976">
        <v>0</v>
      </c>
      <c r="FA43" s="976">
        <v>0</v>
      </c>
      <c r="FB43" s="976">
        <v>0</v>
      </c>
      <c r="FC43" s="976">
        <v>0</v>
      </c>
      <c r="FD43" s="976">
        <v>0</v>
      </c>
      <c r="FE43" s="1040"/>
    </row>
    <row r="44" spans="1:161" ht="15.75" customHeight="1">
      <c r="A44" s="1041" t="s">
        <v>776</v>
      </c>
      <c r="B44" s="978">
        <v>11326.79329627</v>
      </c>
      <c r="C44" s="978">
        <v>7363.5</v>
      </c>
      <c r="D44" s="978">
        <v>17090.7</v>
      </c>
      <c r="E44" s="978">
        <v>51540.3</v>
      </c>
      <c r="F44" s="978">
        <v>113669.3</v>
      </c>
      <c r="G44" s="978">
        <v>72858.5</v>
      </c>
      <c r="H44" s="978">
        <v>209093.7</v>
      </c>
      <c r="I44" s="978">
        <v>112936.7</v>
      </c>
      <c r="J44" s="978">
        <v>159043.79999999999</v>
      </c>
      <c r="K44" s="978">
        <v>69162.399999999994</v>
      </c>
      <c r="L44" s="978">
        <v>63536.800000000003</v>
      </c>
      <c r="M44" s="978">
        <v>50113.599999999999</v>
      </c>
      <c r="N44" s="978">
        <v>5574</v>
      </c>
      <c r="O44" s="978">
        <v>71703.100000000006</v>
      </c>
      <c r="P44" s="978">
        <v>48778.8</v>
      </c>
      <c r="Q44" s="978">
        <v>36035.4</v>
      </c>
      <c r="R44" s="978">
        <v>74391.5</v>
      </c>
      <c r="S44" s="978">
        <v>57926.8</v>
      </c>
      <c r="T44" s="978">
        <v>69856.399999999994</v>
      </c>
      <c r="U44" s="978">
        <v>142869.20000000001</v>
      </c>
      <c r="V44" s="978">
        <v>124394.3</v>
      </c>
      <c r="W44" s="978">
        <v>128661.9</v>
      </c>
      <c r="X44" s="978">
        <v>162340.9</v>
      </c>
      <c r="Y44" s="978">
        <v>238990.7</v>
      </c>
      <c r="Z44" s="978">
        <v>4099.1999999999971</v>
      </c>
      <c r="AA44" s="978">
        <v>38419.9</v>
      </c>
      <c r="AB44" s="978">
        <v>33767.5</v>
      </c>
      <c r="AC44" s="978">
        <v>33035.800000000003</v>
      </c>
      <c r="AD44" s="978">
        <v>94479.9</v>
      </c>
      <c r="AE44" s="978">
        <v>36231.599999999999</v>
      </c>
      <c r="AF44" s="978">
        <v>39561.4</v>
      </c>
      <c r="AG44" s="978">
        <v>73699.600000000006</v>
      </c>
      <c r="AH44" s="978">
        <v>76339.399999999994</v>
      </c>
      <c r="AI44" s="978">
        <v>75666.3</v>
      </c>
      <c r="AJ44" s="978">
        <v>40231.4</v>
      </c>
      <c r="AK44" s="978">
        <v>69000</v>
      </c>
      <c r="AL44" s="978">
        <v>54773.842949530001</v>
      </c>
      <c r="AM44" s="978">
        <v>42485.7</v>
      </c>
      <c r="AN44" s="978">
        <v>92820.2</v>
      </c>
      <c r="AO44" s="978">
        <v>46211.6</v>
      </c>
      <c r="AP44" s="978">
        <v>41468.400000000001</v>
      </c>
      <c r="AQ44" s="978">
        <v>75757.8</v>
      </c>
      <c r="AR44" s="978">
        <v>77128.399999999994</v>
      </c>
      <c r="AS44" s="978">
        <v>53585.1</v>
      </c>
      <c r="AT44" s="978">
        <v>89891</v>
      </c>
      <c r="AU44" s="978">
        <v>105031</v>
      </c>
      <c r="AV44" s="978">
        <v>74963.7</v>
      </c>
      <c r="AW44" s="978">
        <v>31842.7</v>
      </c>
      <c r="AX44" s="978">
        <v>30834.1</v>
      </c>
      <c r="AY44" s="978">
        <v>31156.7</v>
      </c>
      <c r="AZ44" s="978">
        <v>50773.5</v>
      </c>
      <c r="BA44" s="978">
        <v>63140.4</v>
      </c>
      <c r="BB44" s="978">
        <v>92299.5</v>
      </c>
      <c r="BC44" s="978">
        <v>105008.1</v>
      </c>
      <c r="BD44" s="978">
        <v>155979.4</v>
      </c>
      <c r="BE44" s="978">
        <v>163552</v>
      </c>
      <c r="BF44" s="978">
        <v>539629</v>
      </c>
      <c r="BG44" s="978">
        <v>583084.45115365996</v>
      </c>
      <c r="BH44" s="978"/>
      <c r="BI44" s="978"/>
      <c r="BJ44" s="978"/>
      <c r="BK44" s="978"/>
      <c r="BL44" s="978"/>
      <c r="BM44" s="978"/>
      <c r="BN44" s="978"/>
      <c r="BO44" s="978"/>
      <c r="BP44" s="978"/>
      <c r="BQ44" s="978"/>
      <c r="BR44" s="978"/>
      <c r="BS44" s="978"/>
      <c r="BT44" s="978"/>
      <c r="BU44" s="978"/>
      <c r="BV44" s="978"/>
      <c r="BW44" s="978"/>
      <c r="BX44" s="978"/>
      <c r="BY44" s="978"/>
      <c r="BZ44" s="978"/>
      <c r="CA44" s="978"/>
      <c r="CB44" s="978"/>
      <c r="CC44" s="978"/>
      <c r="CD44" s="978"/>
      <c r="CE44" s="978"/>
      <c r="CF44" s="978"/>
      <c r="CG44" s="978"/>
      <c r="CH44" s="978"/>
      <c r="CI44" s="978"/>
      <c r="CJ44" s="978"/>
      <c r="CK44" s="978"/>
      <c r="CL44" s="978"/>
      <c r="CM44" s="978"/>
      <c r="CN44" s="978"/>
      <c r="CO44" s="978"/>
      <c r="CP44" s="978"/>
      <c r="CQ44" s="978"/>
      <c r="CR44" s="978"/>
      <c r="CS44" s="978"/>
      <c r="CT44" s="978"/>
      <c r="CU44" s="978"/>
      <c r="CV44" s="978"/>
      <c r="CW44" s="978"/>
      <c r="CX44" s="978"/>
      <c r="CY44" s="978"/>
      <c r="CZ44" s="978"/>
      <c r="DA44" s="978"/>
      <c r="DB44" s="978"/>
      <c r="DC44" s="978"/>
      <c r="DD44" s="978"/>
      <c r="DE44" s="978"/>
      <c r="DF44" s="978"/>
      <c r="DG44" s="978"/>
      <c r="DH44" s="978"/>
      <c r="DI44" s="978"/>
      <c r="DJ44" s="978"/>
      <c r="DK44" s="978"/>
      <c r="DL44" s="978"/>
      <c r="DM44" s="978"/>
      <c r="DN44" s="978"/>
      <c r="DO44" s="978"/>
      <c r="DP44" s="978"/>
      <c r="DQ44" s="978"/>
      <c r="DR44" s="978"/>
      <c r="DS44" s="978"/>
      <c r="DT44" s="978"/>
      <c r="DU44" s="978"/>
      <c r="DV44" s="978"/>
      <c r="DW44" s="978"/>
      <c r="DX44" s="978"/>
      <c r="DY44" s="978"/>
      <c r="DZ44" s="978"/>
      <c r="EA44" s="978"/>
      <c r="EB44" s="978"/>
      <c r="EC44" s="978"/>
      <c r="ED44" s="978"/>
      <c r="EE44" s="978"/>
      <c r="EF44" s="978"/>
      <c r="EG44" s="978"/>
      <c r="EH44" s="978"/>
      <c r="EI44" s="978"/>
      <c r="EJ44" s="978"/>
      <c r="EK44" s="978"/>
      <c r="EL44" s="978"/>
      <c r="EM44" s="978"/>
      <c r="EN44" s="978"/>
      <c r="EO44" s="978"/>
      <c r="EP44" s="978"/>
      <c r="EQ44" s="978"/>
      <c r="ER44" s="978"/>
      <c r="ES44" s="978"/>
      <c r="ET44" s="978"/>
      <c r="EU44" s="978"/>
      <c r="EV44" s="978"/>
      <c r="EW44" s="978"/>
      <c r="EX44" s="978"/>
      <c r="EY44" s="978"/>
      <c r="EZ44" s="978"/>
      <c r="FA44" s="978"/>
      <c r="FB44" s="978"/>
      <c r="FC44" s="978"/>
      <c r="FD44" s="978"/>
      <c r="FE44" s="1040"/>
    </row>
    <row r="45" spans="1:161" ht="15.75" customHeight="1">
      <c r="A45" s="1041" t="s">
        <v>777</v>
      </c>
      <c r="B45" s="978">
        <v>0</v>
      </c>
      <c r="C45" s="978">
        <v>14873.4</v>
      </c>
      <c r="D45" s="978">
        <v>0</v>
      </c>
      <c r="E45" s="978">
        <v>0</v>
      </c>
      <c r="F45" s="978">
        <v>0</v>
      </c>
      <c r="G45" s="978">
        <v>44236</v>
      </c>
      <c r="H45" s="978">
        <v>72601.8</v>
      </c>
      <c r="I45" s="978">
        <v>17778.8</v>
      </c>
      <c r="J45" s="978">
        <v>88867.1</v>
      </c>
      <c r="K45" s="978">
        <v>65610.600000000006</v>
      </c>
      <c r="L45" s="978">
        <v>113788.9</v>
      </c>
      <c r="M45" s="978">
        <v>65098.2</v>
      </c>
      <c r="N45" s="978">
        <v>0</v>
      </c>
      <c r="O45" s="978">
        <v>0</v>
      </c>
      <c r="P45" s="978">
        <v>0</v>
      </c>
      <c r="Q45" s="978">
        <v>0</v>
      </c>
      <c r="R45" s="978">
        <v>0</v>
      </c>
      <c r="S45" s="978">
        <v>398.5</v>
      </c>
      <c r="T45" s="978">
        <v>361.5</v>
      </c>
      <c r="U45" s="978">
        <v>0</v>
      </c>
      <c r="V45" s="978">
        <v>0</v>
      </c>
      <c r="W45" s="978">
        <v>0</v>
      </c>
      <c r="X45" s="978">
        <v>0</v>
      </c>
      <c r="Y45" s="978">
        <v>35.1</v>
      </c>
      <c r="Z45" s="978">
        <v>909.1</v>
      </c>
      <c r="AA45" s="978">
        <v>30882.2</v>
      </c>
      <c r="AB45" s="978">
        <v>38531</v>
      </c>
      <c r="AC45" s="978">
        <v>52853.2</v>
      </c>
      <c r="AD45" s="978">
        <v>40457.550000000003</v>
      </c>
      <c r="AE45" s="978">
        <v>19704.5</v>
      </c>
      <c r="AF45" s="978">
        <v>7577.6</v>
      </c>
      <c r="AG45" s="978">
        <v>1287.8</v>
      </c>
      <c r="AH45" s="978">
        <v>9365.1</v>
      </c>
      <c r="AI45" s="978">
        <v>81.5</v>
      </c>
      <c r="AJ45" s="978">
        <v>81.599999999999994</v>
      </c>
      <c r="AK45" s="978">
        <v>0</v>
      </c>
      <c r="AL45" s="978">
        <v>46994.415337730003</v>
      </c>
      <c r="AM45" s="978">
        <v>30488.9</v>
      </c>
      <c r="AN45" s="978">
        <v>0.40000000000873115</v>
      </c>
      <c r="AO45" s="978">
        <v>2136.5</v>
      </c>
      <c r="AP45" s="978">
        <v>423.9</v>
      </c>
      <c r="AQ45" s="978">
        <v>423.9</v>
      </c>
      <c r="AR45" s="978">
        <v>13002.5</v>
      </c>
      <c r="AS45" s="978">
        <v>25820.6</v>
      </c>
      <c r="AT45" s="978">
        <v>2971.8</v>
      </c>
      <c r="AU45" s="978">
        <v>65.599999999999994</v>
      </c>
      <c r="AV45" s="978">
        <v>100.5</v>
      </c>
      <c r="AW45" s="978">
        <v>2652.1</v>
      </c>
      <c r="AX45" s="978">
        <v>98.5</v>
      </c>
      <c r="AY45" s="978">
        <v>0</v>
      </c>
      <c r="AZ45" s="978">
        <v>0</v>
      </c>
      <c r="BA45" s="978">
        <v>99.8</v>
      </c>
      <c r="BB45" s="978">
        <v>1755.8999999999942</v>
      </c>
      <c r="BC45" s="978">
        <v>7767.3999999999942</v>
      </c>
      <c r="BD45" s="978">
        <v>38725.699999999997</v>
      </c>
      <c r="BE45" s="978">
        <v>127483.9</v>
      </c>
      <c r="BF45" s="978">
        <v>127514.9</v>
      </c>
      <c r="BG45" s="978">
        <v>171566.53905734001</v>
      </c>
      <c r="BH45" s="978"/>
      <c r="BI45" s="978"/>
      <c r="BJ45" s="978"/>
      <c r="BK45" s="978"/>
      <c r="BL45" s="978"/>
      <c r="BM45" s="978"/>
      <c r="BN45" s="978"/>
      <c r="BO45" s="978"/>
      <c r="BP45" s="978"/>
      <c r="BQ45" s="978"/>
      <c r="BR45" s="978"/>
      <c r="BS45" s="978"/>
      <c r="BT45" s="978"/>
      <c r="BU45" s="978"/>
      <c r="BV45" s="978"/>
      <c r="BW45" s="978"/>
      <c r="BX45" s="978"/>
      <c r="BY45" s="978"/>
      <c r="BZ45" s="978"/>
      <c r="CA45" s="978"/>
      <c r="CB45" s="978"/>
      <c r="CC45" s="978"/>
      <c r="CD45" s="978"/>
      <c r="CE45" s="978"/>
      <c r="CF45" s="978"/>
      <c r="CG45" s="978"/>
      <c r="CH45" s="978"/>
      <c r="CI45" s="978"/>
      <c r="CJ45" s="978"/>
      <c r="CK45" s="978"/>
      <c r="CL45" s="978"/>
      <c r="CM45" s="978"/>
      <c r="CN45" s="978"/>
      <c r="CO45" s="978"/>
      <c r="CP45" s="978"/>
      <c r="CQ45" s="978"/>
      <c r="CR45" s="978"/>
      <c r="CS45" s="978"/>
      <c r="CT45" s="978"/>
      <c r="CU45" s="978"/>
      <c r="CV45" s="978"/>
      <c r="CW45" s="978"/>
      <c r="CX45" s="978"/>
      <c r="CY45" s="978"/>
      <c r="CZ45" s="978"/>
      <c r="DA45" s="978"/>
      <c r="DB45" s="978"/>
      <c r="DC45" s="978"/>
      <c r="DD45" s="978"/>
      <c r="DE45" s="978"/>
      <c r="DF45" s="978"/>
      <c r="DG45" s="978"/>
      <c r="DH45" s="978"/>
      <c r="DI45" s="978"/>
      <c r="DJ45" s="978"/>
      <c r="DK45" s="978"/>
      <c r="DL45" s="978"/>
      <c r="DM45" s="978"/>
      <c r="DN45" s="978"/>
      <c r="DO45" s="978"/>
      <c r="DP45" s="978"/>
      <c r="DQ45" s="978"/>
      <c r="DR45" s="978"/>
      <c r="DS45" s="978"/>
      <c r="DT45" s="978"/>
      <c r="DU45" s="978"/>
      <c r="DV45" s="978"/>
      <c r="DW45" s="978"/>
      <c r="DX45" s="978"/>
      <c r="DY45" s="978"/>
      <c r="DZ45" s="978"/>
      <c r="EA45" s="978"/>
      <c r="EB45" s="978"/>
      <c r="EC45" s="978"/>
      <c r="ED45" s="978"/>
      <c r="EE45" s="978"/>
      <c r="EF45" s="978"/>
      <c r="EG45" s="978"/>
      <c r="EH45" s="978"/>
      <c r="EI45" s="978"/>
      <c r="EJ45" s="978"/>
      <c r="EK45" s="978"/>
      <c r="EL45" s="978"/>
      <c r="EM45" s="978"/>
      <c r="EN45" s="978"/>
      <c r="EO45" s="978"/>
      <c r="EP45" s="978"/>
      <c r="EQ45" s="978"/>
      <c r="ER45" s="978"/>
      <c r="ES45" s="978"/>
      <c r="ET45" s="978"/>
      <c r="EU45" s="978"/>
      <c r="EV45" s="978"/>
      <c r="EW45" s="978"/>
      <c r="EX45" s="978"/>
      <c r="EY45" s="978"/>
      <c r="EZ45" s="978"/>
      <c r="FA45" s="978"/>
      <c r="FB45" s="978"/>
      <c r="FC45" s="978"/>
      <c r="FD45" s="978"/>
      <c r="FE45" s="1040"/>
    </row>
    <row r="46" spans="1:161" ht="15.75" customHeight="1">
      <c r="A46" s="1041" t="s">
        <v>778</v>
      </c>
      <c r="B46" s="978">
        <v>0</v>
      </c>
      <c r="C46" s="978">
        <v>0</v>
      </c>
      <c r="D46" s="978">
        <v>0</v>
      </c>
      <c r="E46" s="978">
        <v>0</v>
      </c>
      <c r="F46" s="978">
        <v>0</v>
      </c>
      <c r="G46" s="978">
        <v>0</v>
      </c>
      <c r="H46" s="978">
        <v>0</v>
      </c>
      <c r="I46" s="978">
        <v>0</v>
      </c>
      <c r="J46" s="978">
        <v>0</v>
      </c>
      <c r="K46" s="978">
        <v>0</v>
      </c>
      <c r="L46" s="978">
        <v>0</v>
      </c>
      <c r="M46" s="978">
        <v>0</v>
      </c>
      <c r="N46" s="978">
        <v>0</v>
      </c>
      <c r="O46" s="978">
        <v>0</v>
      </c>
      <c r="P46" s="978">
        <v>0</v>
      </c>
      <c r="Q46" s="978">
        <v>0</v>
      </c>
      <c r="R46" s="978">
        <v>0</v>
      </c>
      <c r="S46" s="978">
        <v>0</v>
      </c>
      <c r="T46" s="978">
        <v>0</v>
      </c>
      <c r="U46" s="978">
        <v>0</v>
      </c>
      <c r="V46" s="978">
        <v>0</v>
      </c>
      <c r="W46" s="978">
        <v>0</v>
      </c>
      <c r="X46" s="978">
        <v>0</v>
      </c>
      <c r="Y46" s="978">
        <v>0</v>
      </c>
      <c r="Z46" s="978">
        <v>0</v>
      </c>
      <c r="AA46" s="978">
        <v>0</v>
      </c>
      <c r="AB46" s="978">
        <v>0</v>
      </c>
      <c r="AC46" s="978">
        <v>0</v>
      </c>
      <c r="AD46" s="978">
        <v>0</v>
      </c>
      <c r="AE46" s="978">
        <v>0</v>
      </c>
      <c r="AF46" s="978">
        <v>0</v>
      </c>
      <c r="AG46" s="978">
        <v>0</v>
      </c>
      <c r="AH46" s="978">
        <v>0</v>
      </c>
      <c r="AI46" s="978">
        <v>0</v>
      </c>
      <c r="AJ46" s="978">
        <v>0</v>
      </c>
      <c r="AK46" s="978">
        <v>0</v>
      </c>
      <c r="AL46" s="978">
        <v>6606.1768983599995</v>
      </c>
      <c r="AM46" s="978">
        <v>0</v>
      </c>
      <c r="AN46" s="978">
        <v>0</v>
      </c>
      <c r="AO46" s="978">
        <v>0</v>
      </c>
      <c r="AP46" s="978">
        <v>0</v>
      </c>
      <c r="AQ46" s="978">
        <v>0</v>
      </c>
      <c r="AR46" s="978">
        <v>0</v>
      </c>
      <c r="AS46" s="978">
        <v>0</v>
      </c>
      <c r="AT46" s="978">
        <v>0</v>
      </c>
      <c r="AU46" s="978">
        <v>0</v>
      </c>
      <c r="AV46" s="978">
        <v>0</v>
      </c>
      <c r="AW46" s="978">
        <v>0</v>
      </c>
      <c r="AX46" s="978">
        <v>0</v>
      </c>
      <c r="AY46" s="978">
        <v>0</v>
      </c>
      <c r="AZ46" s="978">
        <v>0</v>
      </c>
      <c r="BA46" s="978">
        <v>0</v>
      </c>
      <c r="BB46" s="978">
        <v>0</v>
      </c>
      <c r="BC46" s="978">
        <v>0</v>
      </c>
      <c r="BD46" s="978">
        <v>0</v>
      </c>
      <c r="BE46" s="978">
        <v>0</v>
      </c>
      <c r="BF46" s="978">
        <v>0</v>
      </c>
      <c r="BG46" s="978">
        <v>0</v>
      </c>
      <c r="BH46" s="978"/>
      <c r="BI46" s="978"/>
      <c r="BJ46" s="978"/>
      <c r="BK46" s="978"/>
      <c r="BL46" s="978"/>
      <c r="BM46" s="978"/>
      <c r="BN46" s="978"/>
      <c r="BO46" s="978"/>
      <c r="BP46" s="978"/>
      <c r="BQ46" s="978"/>
      <c r="BR46" s="978"/>
      <c r="BS46" s="978"/>
      <c r="BT46" s="978"/>
      <c r="BU46" s="978"/>
      <c r="BV46" s="978"/>
      <c r="BW46" s="978"/>
      <c r="BX46" s="978"/>
      <c r="BY46" s="978"/>
      <c r="BZ46" s="978"/>
      <c r="CA46" s="978"/>
      <c r="CB46" s="978"/>
      <c r="CC46" s="978"/>
      <c r="CD46" s="978"/>
      <c r="CE46" s="978"/>
      <c r="CF46" s="978"/>
      <c r="CG46" s="978"/>
      <c r="CH46" s="978"/>
      <c r="CI46" s="978"/>
      <c r="CJ46" s="978"/>
      <c r="CK46" s="978"/>
      <c r="CL46" s="978"/>
      <c r="CM46" s="978"/>
      <c r="CN46" s="978"/>
      <c r="CO46" s="978"/>
      <c r="CP46" s="978"/>
      <c r="CQ46" s="978"/>
      <c r="CR46" s="978"/>
      <c r="CS46" s="978"/>
      <c r="CT46" s="978"/>
      <c r="CU46" s="978"/>
      <c r="CV46" s="978"/>
      <c r="CW46" s="978"/>
      <c r="CX46" s="978"/>
      <c r="CY46" s="978"/>
      <c r="CZ46" s="978"/>
      <c r="DA46" s="978"/>
      <c r="DB46" s="978"/>
      <c r="DC46" s="978"/>
      <c r="DD46" s="978"/>
      <c r="DE46" s="978"/>
      <c r="DF46" s="978"/>
      <c r="DG46" s="978"/>
      <c r="DH46" s="978"/>
      <c r="DI46" s="978"/>
      <c r="DJ46" s="978"/>
      <c r="DK46" s="978"/>
      <c r="DL46" s="978"/>
      <c r="DM46" s="978"/>
      <c r="DN46" s="978"/>
      <c r="DO46" s="978"/>
      <c r="DP46" s="978"/>
      <c r="DQ46" s="978"/>
      <c r="DR46" s="978"/>
      <c r="DS46" s="978"/>
      <c r="DT46" s="978"/>
      <c r="DU46" s="978"/>
      <c r="DV46" s="978"/>
      <c r="DW46" s="978"/>
      <c r="DX46" s="978"/>
      <c r="DY46" s="978"/>
      <c r="DZ46" s="978"/>
      <c r="EA46" s="978"/>
      <c r="EB46" s="978"/>
      <c r="EC46" s="978"/>
      <c r="ED46" s="978"/>
      <c r="EE46" s="978"/>
      <c r="EF46" s="978"/>
      <c r="EG46" s="978"/>
      <c r="EH46" s="978"/>
      <c r="EI46" s="978"/>
      <c r="EJ46" s="978"/>
      <c r="EK46" s="978"/>
      <c r="EL46" s="978"/>
      <c r="EM46" s="978"/>
      <c r="EN46" s="978"/>
      <c r="EO46" s="978"/>
      <c r="EP46" s="978"/>
      <c r="EQ46" s="978"/>
      <c r="ER46" s="978"/>
      <c r="ES46" s="978"/>
      <c r="ET46" s="978"/>
      <c r="EU46" s="978"/>
      <c r="EV46" s="978"/>
      <c r="EW46" s="978"/>
      <c r="EX46" s="978"/>
      <c r="EY46" s="978"/>
      <c r="EZ46" s="978"/>
      <c r="FA46" s="978"/>
      <c r="FB46" s="978"/>
      <c r="FC46" s="978"/>
      <c r="FD46" s="978"/>
      <c r="FE46" s="1040"/>
    </row>
    <row r="47" spans="1:161" ht="15.75" customHeight="1">
      <c r="A47" s="1041" t="s">
        <v>779</v>
      </c>
      <c r="B47" s="978">
        <v>0</v>
      </c>
      <c r="C47" s="978">
        <v>0</v>
      </c>
      <c r="D47" s="978">
        <v>0</v>
      </c>
      <c r="E47" s="978">
        <v>0</v>
      </c>
      <c r="F47" s="978">
        <v>0</v>
      </c>
      <c r="G47" s="978">
        <v>0</v>
      </c>
      <c r="H47" s="978">
        <v>0</v>
      </c>
      <c r="I47" s="978">
        <v>0</v>
      </c>
      <c r="J47" s="978">
        <v>0</v>
      </c>
      <c r="K47" s="978">
        <v>0</v>
      </c>
      <c r="L47" s="978">
        <v>0</v>
      </c>
      <c r="M47" s="978">
        <v>0</v>
      </c>
      <c r="N47" s="978">
        <v>0</v>
      </c>
      <c r="O47" s="978">
        <v>0</v>
      </c>
      <c r="P47" s="978">
        <v>0</v>
      </c>
      <c r="Q47" s="978">
        <v>0</v>
      </c>
      <c r="R47" s="978">
        <v>0</v>
      </c>
      <c r="S47" s="978">
        <v>0</v>
      </c>
      <c r="T47" s="978">
        <v>0</v>
      </c>
      <c r="U47" s="978">
        <v>0</v>
      </c>
      <c r="V47" s="978">
        <v>0</v>
      </c>
      <c r="W47" s="978">
        <v>0</v>
      </c>
      <c r="X47" s="978">
        <v>0</v>
      </c>
      <c r="Y47" s="978">
        <v>0</v>
      </c>
      <c r="Z47" s="978">
        <v>0</v>
      </c>
      <c r="AA47" s="978">
        <v>0</v>
      </c>
      <c r="AB47" s="978">
        <v>0</v>
      </c>
      <c r="AC47" s="978">
        <v>0</v>
      </c>
      <c r="AD47" s="978">
        <v>0</v>
      </c>
      <c r="AE47" s="978">
        <v>30.638657061537323</v>
      </c>
      <c r="AF47" s="978">
        <v>0</v>
      </c>
      <c r="AG47" s="978">
        <v>0</v>
      </c>
      <c r="AH47" s="978">
        <v>0</v>
      </c>
      <c r="AI47" s="978">
        <v>0</v>
      </c>
      <c r="AJ47" s="978">
        <v>0</v>
      </c>
      <c r="AK47" s="978">
        <v>0</v>
      </c>
      <c r="AL47" s="978">
        <v>0</v>
      </c>
      <c r="AM47" s="978">
        <v>0</v>
      </c>
      <c r="AN47" s="978">
        <v>0</v>
      </c>
      <c r="AO47" s="978">
        <v>0</v>
      </c>
      <c r="AP47" s="978">
        <v>0</v>
      </c>
      <c r="AQ47" s="978">
        <v>0</v>
      </c>
      <c r="AR47" s="978">
        <v>0</v>
      </c>
      <c r="AS47" s="978">
        <v>0</v>
      </c>
      <c r="AT47" s="978">
        <v>0</v>
      </c>
      <c r="AU47" s="978">
        <v>0</v>
      </c>
      <c r="AV47" s="978">
        <v>0</v>
      </c>
      <c r="AW47" s="978">
        <v>0</v>
      </c>
      <c r="AX47" s="978">
        <v>0</v>
      </c>
      <c r="AY47" s="978">
        <v>0</v>
      </c>
      <c r="AZ47" s="978">
        <v>0</v>
      </c>
      <c r="BA47" s="978">
        <v>0</v>
      </c>
      <c r="BB47" s="978">
        <v>0</v>
      </c>
      <c r="BC47" s="978">
        <v>0</v>
      </c>
      <c r="BD47" s="978">
        <v>0</v>
      </c>
      <c r="BE47" s="978">
        <v>0</v>
      </c>
      <c r="BF47" s="978">
        <v>0</v>
      </c>
      <c r="BG47" s="978">
        <v>0</v>
      </c>
      <c r="BH47" s="978"/>
      <c r="BI47" s="978"/>
      <c r="BJ47" s="978"/>
      <c r="BK47" s="978"/>
      <c r="BL47" s="978"/>
      <c r="BM47" s="978"/>
      <c r="BN47" s="978"/>
      <c r="BO47" s="978"/>
      <c r="BP47" s="978"/>
      <c r="BQ47" s="978"/>
      <c r="BR47" s="978"/>
      <c r="BS47" s="978"/>
      <c r="BT47" s="978"/>
      <c r="BU47" s="978"/>
      <c r="BV47" s="978"/>
      <c r="BW47" s="978"/>
      <c r="BX47" s="978"/>
      <c r="BY47" s="978"/>
      <c r="BZ47" s="978"/>
      <c r="CA47" s="978"/>
      <c r="CB47" s="978"/>
      <c r="CC47" s="978"/>
      <c r="CD47" s="978"/>
      <c r="CE47" s="978"/>
      <c r="CF47" s="978"/>
      <c r="CG47" s="978"/>
      <c r="CH47" s="978"/>
      <c r="CI47" s="978"/>
      <c r="CJ47" s="978"/>
      <c r="CK47" s="978"/>
      <c r="CL47" s="978"/>
      <c r="CM47" s="978"/>
      <c r="CN47" s="978"/>
      <c r="CO47" s="978"/>
      <c r="CP47" s="978"/>
      <c r="CQ47" s="978"/>
      <c r="CR47" s="978"/>
      <c r="CS47" s="978"/>
      <c r="CT47" s="978"/>
      <c r="CU47" s="978"/>
      <c r="CV47" s="978"/>
      <c r="CW47" s="978"/>
      <c r="CX47" s="978"/>
      <c r="CY47" s="978"/>
      <c r="CZ47" s="978"/>
      <c r="DA47" s="978"/>
      <c r="DB47" s="978"/>
      <c r="DC47" s="978"/>
      <c r="DD47" s="978"/>
      <c r="DE47" s="978"/>
      <c r="DF47" s="978"/>
      <c r="DG47" s="978"/>
      <c r="DH47" s="978"/>
      <c r="DI47" s="978"/>
      <c r="DJ47" s="978"/>
      <c r="DK47" s="978"/>
      <c r="DL47" s="978"/>
      <c r="DM47" s="978"/>
      <c r="DN47" s="978"/>
      <c r="DO47" s="978"/>
      <c r="DP47" s="978"/>
      <c r="DQ47" s="978"/>
      <c r="DR47" s="978"/>
      <c r="DS47" s="978"/>
      <c r="DT47" s="978"/>
      <c r="DU47" s="978"/>
      <c r="DV47" s="978"/>
      <c r="DW47" s="978"/>
      <c r="DX47" s="978"/>
      <c r="DY47" s="978"/>
      <c r="DZ47" s="978"/>
      <c r="EA47" s="978"/>
      <c r="EB47" s="978"/>
      <c r="EC47" s="978"/>
      <c r="ED47" s="978"/>
      <c r="EE47" s="978"/>
      <c r="EF47" s="978"/>
      <c r="EG47" s="978"/>
      <c r="EH47" s="978"/>
      <c r="EI47" s="978"/>
      <c r="EJ47" s="978"/>
      <c r="EK47" s="978"/>
      <c r="EL47" s="978"/>
      <c r="EM47" s="978"/>
      <c r="EN47" s="978"/>
      <c r="EO47" s="978"/>
      <c r="EP47" s="978"/>
      <c r="EQ47" s="978"/>
      <c r="ER47" s="978"/>
      <c r="ES47" s="978"/>
      <c r="ET47" s="978"/>
      <c r="EU47" s="978"/>
      <c r="EV47" s="978"/>
      <c r="EW47" s="978"/>
      <c r="EX47" s="978"/>
      <c r="EY47" s="978"/>
      <c r="EZ47" s="978"/>
      <c r="FA47" s="978"/>
      <c r="FB47" s="978"/>
      <c r="FC47" s="978"/>
      <c r="FD47" s="978"/>
      <c r="FE47" s="1040"/>
    </row>
    <row r="48" spans="1:161" ht="15.75" customHeight="1">
      <c r="A48" s="1039" t="s">
        <v>780</v>
      </c>
      <c r="B48" s="978">
        <v>1.3628199999999998E-3</v>
      </c>
      <c r="C48" s="978">
        <v>0</v>
      </c>
      <c r="D48" s="978">
        <v>0</v>
      </c>
      <c r="E48" s="978">
        <v>0</v>
      </c>
      <c r="F48" s="978">
        <v>0</v>
      </c>
      <c r="G48" s="978">
        <v>0</v>
      </c>
      <c r="H48" s="978">
        <v>0</v>
      </c>
      <c r="I48" s="978">
        <v>0</v>
      </c>
      <c r="J48" s="978">
        <v>0</v>
      </c>
      <c r="K48" s="978">
        <v>0</v>
      </c>
      <c r="L48" s="978">
        <v>0</v>
      </c>
      <c r="M48" s="978">
        <v>0</v>
      </c>
      <c r="N48" s="978">
        <v>0</v>
      </c>
      <c r="O48" s="978">
        <v>0</v>
      </c>
      <c r="P48" s="978">
        <v>0</v>
      </c>
      <c r="Q48" s="978">
        <v>0</v>
      </c>
      <c r="R48" s="978">
        <v>0</v>
      </c>
      <c r="S48" s="978">
        <v>0</v>
      </c>
      <c r="T48" s="978">
        <v>0</v>
      </c>
      <c r="U48" s="978">
        <v>0</v>
      </c>
      <c r="V48" s="978">
        <v>0</v>
      </c>
      <c r="W48" s="978">
        <v>0</v>
      </c>
      <c r="X48" s="978">
        <v>0</v>
      </c>
      <c r="Y48" s="978">
        <v>0</v>
      </c>
      <c r="Z48" s="978">
        <v>972.6</v>
      </c>
      <c r="AA48" s="978">
        <v>1470</v>
      </c>
      <c r="AB48" s="978">
        <v>2024.8</v>
      </c>
      <c r="AC48" s="978">
        <v>2700.9</v>
      </c>
      <c r="AD48" s="978">
        <v>2835</v>
      </c>
      <c r="AE48" s="978">
        <v>2219.6</v>
      </c>
      <c r="AF48" s="978">
        <v>8885.9000000000015</v>
      </c>
      <c r="AG48" s="978">
        <v>8876.4</v>
      </c>
      <c r="AH48" s="978">
        <v>9550.4</v>
      </c>
      <c r="AI48" s="978">
        <v>7387.1</v>
      </c>
      <c r="AJ48" s="978">
        <v>7892.7999999999993</v>
      </c>
      <c r="AK48" s="978">
        <v>8670.1</v>
      </c>
      <c r="AL48" s="978">
        <v>120239.76377429</v>
      </c>
      <c r="AM48" s="978">
        <v>9534.9000000000015</v>
      </c>
      <c r="AN48" s="978">
        <v>9834.9000000000015</v>
      </c>
      <c r="AO48" s="978">
        <v>11934.6</v>
      </c>
      <c r="AP48" s="978">
        <v>12461.3</v>
      </c>
      <c r="AQ48" s="978">
        <v>12480.5</v>
      </c>
      <c r="AR48" s="978">
        <v>13867.900000000001</v>
      </c>
      <c r="AS48" s="978">
        <v>11905.8</v>
      </c>
      <c r="AT48" s="978">
        <v>12062.3</v>
      </c>
      <c r="AU48" s="978">
        <v>13518.900000000001</v>
      </c>
      <c r="AV48" s="978">
        <v>12984.5</v>
      </c>
      <c r="AW48" s="978">
        <v>13303.6</v>
      </c>
      <c r="AX48" s="978">
        <v>12884.6</v>
      </c>
      <c r="AY48" s="978">
        <v>4600.6000000000004</v>
      </c>
      <c r="AZ48" s="978">
        <v>4736.1000000000004</v>
      </c>
      <c r="BA48" s="978">
        <v>6501.4</v>
      </c>
      <c r="BB48" s="978">
        <v>6487.7999999999993</v>
      </c>
      <c r="BC48" s="978">
        <v>6450.1</v>
      </c>
      <c r="BD48" s="978">
        <v>9334.0999999999985</v>
      </c>
      <c r="BE48" s="978">
        <v>9354.7000000000007</v>
      </c>
      <c r="BF48" s="978">
        <v>9354.7999999999993</v>
      </c>
      <c r="BG48" s="978">
        <v>10447.32632428</v>
      </c>
      <c r="BH48" s="978"/>
      <c r="BI48" s="978"/>
      <c r="BJ48" s="978"/>
      <c r="BK48" s="978"/>
      <c r="BL48" s="978"/>
      <c r="BM48" s="978"/>
      <c r="BN48" s="978"/>
      <c r="BO48" s="978"/>
      <c r="BP48" s="978"/>
      <c r="BQ48" s="978"/>
      <c r="BR48" s="978"/>
      <c r="BS48" s="978"/>
      <c r="BT48" s="978"/>
      <c r="BU48" s="978"/>
      <c r="BV48" s="978"/>
      <c r="BW48" s="978"/>
      <c r="BX48" s="978"/>
      <c r="BY48" s="978"/>
      <c r="BZ48" s="978"/>
      <c r="CA48" s="978"/>
      <c r="CB48" s="978"/>
      <c r="CC48" s="978"/>
      <c r="CD48" s="978"/>
      <c r="CE48" s="978"/>
      <c r="CF48" s="978"/>
      <c r="CG48" s="978"/>
      <c r="CH48" s="978"/>
      <c r="CI48" s="978"/>
      <c r="CJ48" s="978"/>
      <c r="CK48" s="978"/>
      <c r="CL48" s="978"/>
      <c r="CM48" s="978"/>
      <c r="CN48" s="978"/>
      <c r="CO48" s="978"/>
      <c r="CP48" s="978"/>
      <c r="CQ48" s="978"/>
      <c r="CR48" s="978"/>
      <c r="CS48" s="978"/>
      <c r="CT48" s="978"/>
      <c r="CU48" s="978"/>
      <c r="CV48" s="978"/>
      <c r="CW48" s="978"/>
      <c r="CX48" s="978"/>
      <c r="CY48" s="978"/>
      <c r="CZ48" s="978"/>
      <c r="DA48" s="978"/>
      <c r="DB48" s="978"/>
      <c r="DC48" s="978"/>
      <c r="DD48" s="978"/>
      <c r="DE48" s="978"/>
      <c r="DF48" s="978"/>
      <c r="DG48" s="978"/>
      <c r="DH48" s="978"/>
      <c r="DI48" s="978"/>
      <c r="DJ48" s="978"/>
      <c r="DK48" s="978"/>
      <c r="DL48" s="978"/>
      <c r="DM48" s="978"/>
      <c r="DN48" s="978"/>
      <c r="DO48" s="978"/>
      <c r="DP48" s="978"/>
      <c r="DQ48" s="978"/>
      <c r="DR48" s="978"/>
      <c r="DS48" s="978"/>
      <c r="DT48" s="978"/>
      <c r="DU48" s="978"/>
      <c r="DV48" s="978"/>
      <c r="DW48" s="978"/>
      <c r="DX48" s="978"/>
      <c r="DY48" s="978"/>
      <c r="DZ48" s="978"/>
      <c r="EA48" s="978"/>
      <c r="EB48" s="978"/>
      <c r="EC48" s="978"/>
      <c r="ED48" s="978"/>
      <c r="EE48" s="978"/>
      <c r="EF48" s="978"/>
      <c r="EG48" s="978"/>
      <c r="EH48" s="978"/>
      <c r="EI48" s="978"/>
      <c r="EJ48" s="978"/>
      <c r="EK48" s="978"/>
      <c r="EL48" s="978"/>
      <c r="EM48" s="978"/>
      <c r="EN48" s="978"/>
      <c r="EO48" s="978"/>
      <c r="EP48" s="978"/>
      <c r="EQ48" s="978"/>
      <c r="ER48" s="978"/>
      <c r="ES48" s="978"/>
      <c r="ET48" s="978"/>
      <c r="EU48" s="978"/>
      <c r="EV48" s="978"/>
      <c r="EW48" s="978"/>
      <c r="EX48" s="978"/>
      <c r="EY48" s="978"/>
      <c r="EZ48" s="978"/>
      <c r="FA48" s="978"/>
      <c r="FB48" s="978"/>
      <c r="FC48" s="978"/>
      <c r="FD48" s="978"/>
      <c r="FE48" s="1040"/>
    </row>
    <row r="49" spans="1:161" ht="15.75" customHeight="1">
      <c r="A49" s="1041" t="s">
        <v>781</v>
      </c>
      <c r="B49" s="978">
        <v>1.3628199999999998E-3</v>
      </c>
      <c r="C49" s="978">
        <v>0</v>
      </c>
      <c r="D49" s="978">
        <v>0</v>
      </c>
      <c r="E49" s="978">
        <v>0</v>
      </c>
      <c r="F49" s="978">
        <v>0</v>
      </c>
      <c r="G49" s="978">
        <v>0</v>
      </c>
      <c r="H49" s="978">
        <v>0</v>
      </c>
      <c r="I49" s="978">
        <v>0</v>
      </c>
      <c r="J49" s="978">
        <v>0</v>
      </c>
      <c r="K49" s="978">
        <v>0</v>
      </c>
      <c r="L49" s="978">
        <v>0</v>
      </c>
      <c r="M49" s="978">
        <v>0</v>
      </c>
      <c r="N49" s="978">
        <v>0</v>
      </c>
      <c r="O49" s="978">
        <v>0</v>
      </c>
      <c r="P49" s="978">
        <v>0</v>
      </c>
      <c r="Q49" s="978">
        <v>0</v>
      </c>
      <c r="R49" s="978">
        <v>0</v>
      </c>
      <c r="S49" s="978">
        <v>0</v>
      </c>
      <c r="T49" s="978">
        <v>0</v>
      </c>
      <c r="U49" s="978">
        <v>0</v>
      </c>
      <c r="V49" s="978">
        <v>0</v>
      </c>
      <c r="W49" s="978">
        <v>0</v>
      </c>
      <c r="X49" s="978">
        <v>0</v>
      </c>
      <c r="Y49" s="978">
        <v>0</v>
      </c>
      <c r="Z49" s="978">
        <v>972.6</v>
      </c>
      <c r="AA49" s="978">
        <v>1470</v>
      </c>
      <c r="AB49" s="978">
        <v>2024.8</v>
      </c>
      <c r="AC49" s="978">
        <v>2700.9</v>
      </c>
      <c r="AD49" s="978">
        <v>2835</v>
      </c>
      <c r="AE49" s="978">
        <v>2219.6</v>
      </c>
      <c r="AF49" s="978">
        <v>2898.8</v>
      </c>
      <c r="AG49" s="978">
        <v>3586.9</v>
      </c>
      <c r="AH49" s="978">
        <v>4260.8999999999996</v>
      </c>
      <c r="AI49" s="978">
        <v>2103.9</v>
      </c>
      <c r="AJ49" s="978">
        <v>2609.6</v>
      </c>
      <c r="AK49" s="978">
        <v>3386.9</v>
      </c>
      <c r="AL49" s="978">
        <v>4010.8973376999998</v>
      </c>
      <c r="AM49" s="978">
        <v>4535.1000000000004</v>
      </c>
      <c r="AN49" s="978">
        <v>5214.3999999999996</v>
      </c>
      <c r="AO49" s="978">
        <v>5932.5</v>
      </c>
      <c r="AP49" s="978">
        <v>6459.2</v>
      </c>
      <c r="AQ49" s="978">
        <v>6478.4</v>
      </c>
      <c r="AR49" s="978">
        <v>7865.8</v>
      </c>
      <c r="AS49" s="978">
        <v>5903.7</v>
      </c>
      <c r="AT49" s="978">
        <v>6060.2</v>
      </c>
      <c r="AU49" s="978">
        <v>7516.8</v>
      </c>
      <c r="AV49" s="978">
        <v>6982.4</v>
      </c>
      <c r="AW49" s="978">
        <v>7301.5</v>
      </c>
      <c r="AX49" s="978">
        <v>8034.3</v>
      </c>
      <c r="AY49" s="978">
        <v>118.30000000000001</v>
      </c>
      <c r="AZ49" s="978">
        <v>69.8</v>
      </c>
      <c r="BA49" s="978">
        <v>1835.2</v>
      </c>
      <c r="BB49" s="978">
        <v>1821.6</v>
      </c>
      <c r="BC49" s="978">
        <v>1783.9</v>
      </c>
      <c r="BD49" s="978">
        <v>4667.8999999999996</v>
      </c>
      <c r="BE49" s="978">
        <v>4688.5</v>
      </c>
      <c r="BF49" s="978">
        <v>4688.5</v>
      </c>
      <c r="BG49" s="978">
        <v>5781.0648370899999</v>
      </c>
      <c r="BH49" s="978"/>
      <c r="BI49" s="978"/>
      <c r="BJ49" s="978"/>
      <c r="BK49" s="978"/>
      <c r="BL49" s="978"/>
      <c r="BM49" s="978"/>
      <c r="BN49" s="978"/>
      <c r="BO49" s="978"/>
      <c r="BP49" s="978"/>
      <c r="BQ49" s="978"/>
      <c r="BR49" s="978"/>
      <c r="BS49" s="978"/>
      <c r="BT49" s="978"/>
      <c r="BU49" s="978"/>
      <c r="BV49" s="978"/>
      <c r="BW49" s="978"/>
      <c r="BX49" s="978"/>
      <c r="BY49" s="978"/>
      <c r="BZ49" s="978"/>
      <c r="CA49" s="978"/>
      <c r="CB49" s="978"/>
      <c r="CC49" s="978"/>
      <c r="CD49" s="978"/>
      <c r="CE49" s="978"/>
      <c r="CF49" s="978"/>
      <c r="CG49" s="978"/>
      <c r="CH49" s="978"/>
      <c r="CI49" s="978"/>
      <c r="CJ49" s="978"/>
      <c r="CK49" s="978"/>
      <c r="CL49" s="978"/>
      <c r="CM49" s="978"/>
      <c r="CN49" s="978"/>
      <c r="CO49" s="978"/>
      <c r="CP49" s="978"/>
      <c r="CQ49" s="978"/>
      <c r="CR49" s="978"/>
      <c r="CS49" s="978"/>
      <c r="CT49" s="978"/>
      <c r="CU49" s="978"/>
      <c r="CV49" s="978"/>
      <c r="CW49" s="978"/>
      <c r="CX49" s="978"/>
      <c r="CY49" s="978"/>
      <c r="CZ49" s="978"/>
      <c r="DA49" s="978"/>
      <c r="DB49" s="978"/>
      <c r="DC49" s="978"/>
      <c r="DD49" s="978"/>
      <c r="DE49" s="978"/>
      <c r="DF49" s="978"/>
      <c r="DG49" s="978"/>
      <c r="DH49" s="978"/>
      <c r="DI49" s="978"/>
      <c r="DJ49" s="978"/>
      <c r="DK49" s="978"/>
      <c r="DL49" s="978"/>
      <c r="DM49" s="978"/>
      <c r="DN49" s="978"/>
      <c r="DO49" s="978"/>
      <c r="DP49" s="978"/>
      <c r="DQ49" s="978"/>
      <c r="DR49" s="978"/>
      <c r="DS49" s="978"/>
      <c r="DT49" s="978"/>
      <c r="DU49" s="978"/>
      <c r="DV49" s="978"/>
      <c r="DW49" s="978"/>
      <c r="DX49" s="978"/>
      <c r="DY49" s="978"/>
      <c r="DZ49" s="978"/>
      <c r="EA49" s="978"/>
      <c r="EB49" s="978"/>
      <c r="EC49" s="978"/>
      <c r="ED49" s="978"/>
      <c r="EE49" s="978"/>
      <c r="EF49" s="978"/>
      <c r="EG49" s="978"/>
      <c r="EH49" s="978"/>
      <c r="EI49" s="978"/>
      <c r="EJ49" s="978"/>
      <c r="EK49" s="978"/>
      <c r="EL49" s="978"/>
      <c r="EM49" s="978"/>
      <c r="EN49" s="978"/>
      <c r="EO49" s="978"/>
      <c r="EP49" s="978"/>
      <c r="EQ49" s="978"/>
      <c r="ER49" s="978"/>
      <c r="ES49" s="978"/>
      <c r="ET49" s="978"/>
      <c r="EU49" s="978"/>
      <c r="EV49" s="978"/>
      <c r="EW49" s="978"/>
      <c r="EX49" s="978"/>
      <c r="EY49" s="978"/>
      <c r="EZ49" s="978"/>
      <c r="FA49" s="978"/>
      <c r="FB49" s="978"/>
      <c r="FC49" s="978"/>
      <c r="FD49" s="978"/>
      <c r="FE49" s="1040"/>
    </row>
    <row r="50" spans="1:161" ht="15.75" customHeight="1">
      <c r="A50" s="981" t="s">
        <v>782</v>
      </c>
      <c r="B50" s="978"/>
      <c r="C50" s="978"/>
      <c r="D50" s="978"/>
      <c r="E50" s="978"/>
      <c r="F50" s="978"/>
      <c r="G50" s="978"/>
      <c r="H50" s="978"/>
      <c r="I50" s="978"/>
      <c r="J50" s="978"/>
      <c r="K50" s="978"/>
      <c r="L50" s="978"/>
      <c r="M50" s="978"/>
      <c r="N50" s="978"/>
      <c r="O50" s="978"/>
      <c r="P50" s="978"/>
      <c r="Q50" s="978"/>
      <c r="R50" s="978"/>
      <c r="S50" s="978"/>
      <c r="T50" s="978"/>
      <c r="U50" s="978"/>
      <c r="V50" s="978"/>
      <c r="W50" s="978"/>
      <c r="X50" s="978"/>
      <c r="Y50" s="978"/>
      <c r="Z50" s="978"/>
      <c r="AA50" s="978"/>
      <c r="AB50" s="978"/>
      <c r="AC50" s="978"/>
      <c r="AD50" s="978"/>
      <c r="AE50" s="978">
        <v>0</v>
      </c>
      <c r="AF50" s="978">
        <v>5680.1</v>
      </c>
      <c r="AG50" s="978">
        <v>5105.1000000000004</v>
      </c>
      <c r="AH50" s="978">
        <v>5105.1000000000004</v>
      </c>
      <c r="AI50" s="978">
        <v>5098.8</v>
      </c>
      <c r="AJ50" s="978">
        <v>5098.8</v>
      </c>
      <c r="AK50" s="978">
        <v>5098.8</v>
      </c>
      <c r="AL50" s="978">
        <v>111703.8687563</v>
      </c>
      <c r="AM50" s="978">
        <v>4701.6000000000004</v>
      </c>
      <c r="AN50" s="978">
        <v>4322.3</v>
      </c>
      <c r="AO50" s="978">
        <v>5703.9</v>
      </c>
      <c r="AP50" s="978">
        <v>5703.9</v>
      </c>
      <c r="AQ50" s="978">
        <v>5703.9</v>
      </c>
      <c r="AR50" s="978">
        <v>5703.9</v>
      </c>
      <c r="AS50" s="978">
        <v>5703.9</v>
      </c>
      <c r="AT50" s="978">
        <v>5703.9</v>
      </c>
      <c r="AU50" s="978">
        <v>5703.9</v>
      </c>
      <c r="AV50" s="978">
        <v>5703.9</v>
      </c>
      <c r="AW50" s="978">
        <v>5703.9</v>
      </c>
      <c r="AX50" s="978">
        <v>4666.3</v>
      </c>
      <c r="AY50" s="978">
        <v>4482.3</v>
      </c>
      <c r="AZ50" s="978">
        <v>4482.3</v>
      </c>
      <c r="BA50" s="978">
        <v>4482.2</v>
      </c>
      <c r="BB50" s="978">
        <v>4482.2</v>
      </c>
      <c r="BC50" s="978">
        <v>4482.2</v>
      </c>
      <c r="BD50" s="978">
        <v>4482.2</v>
      </c>
      <c r="BE50" s="978">
        <v>4482.2</v>
      </c>
      <c r="BF50" s="978">
        <v>4482.3</v>
      </c>
      <c r="BG50" s="978">
        <v>4482.26502738</v>
      </c>
      <c r="BH50" s="978"/>
      <c r="BI50" s="978"/>
      <c r="BJ50" s="978"/>
      <c r="BK50" s="978"/>
      <c r="BL50" s="978"/>
      <c r="BM50" s="978"/>
      <c r="BN50" s="978"/>
      <c r="BO50" s="978"/>
      <c r="BP50" s="978"/>
      <c r="BQ50" s="978"/>
      <c r="BR50" s="978"/>
      <c r="BS50" s="978"/>
      <c r="BT50" s="978"/>
      <c r="BU50" s="978"/>
      <c r="BV50" s="978"/>
      <c r="BW50" s="978"/>
      <c r="BX50" s="978"/>
      <c r="BY50" s="978"/>
      <c r="BZ50" s="978"/>
      <c r="CA50" s="978"/>
      <c r="CB50" s="978"/>
      <c r="CC50" s="978"/>
      <c r="CD50" s="978"/>
      <c r="CE50" s="978"/>
      <c r="CF50" s="978"/>
      <c r="CG50" s="978"/>
      <c r="CH50" s="978"/>
      <c r="CI50" s="978"/>
      <c r="CJ50" s="978"/>
      <c r="CK50" s="978"/>
      <c r="CL50" s="978"/>
      <c r="CM50" s="978"/>
      <c r="CN50" s="978"/>
      <c r="CO50" s="978"/>
      <c r="CP50" s="978"/>
      <c r="CQ50" s="978"/>
      <c r="CR50" s="978"/>
      <c r="CS50" s="978"/>
      <c r="CT50" s="978"/>
      <c r="CU50" s="978"/>
      <c r="CV50" s="978"/>
      <c r="CW50" s="978"/>
      <c r="CX50" s="978"/>
      <c r="CY50" s="978"/>
      <c r="CZ50" s="978"/>
      <c r="DA50" s="978"/>
      <c r="DB50" s="978"/>
      <c r="DC50" s="978"/>
      <c r="DD50" s="978"/>
      <c r="DE50" s="978"/>
      <c r="DF50" s="978"/>
      <c r="DG50" s="978"/>
      <c r="DH50" s="978"/>
      <c r="DI50" s="978"/>
      <c r="DJ50" s="978"/>
      <c r="DK50" s="978"/>
      <c r="DL50" s="978"/>
      <c r="DM50" s="978"/>
      <c r="DN50" s="978"/>
      <c r="DO50" s="978"/>
      <c r="DP50" s="978"/>
      <c r="DQ50" s="978"/>
      <c r="DR50" s="978"/>
      <c r="DS50" s="978"/>
      <c r="DT50" s="978"/>
      <c r="DU50" s="978"/>
      <c r="DV50" s="978"/>
      <c r="DW50" s="978"/>
      <c r="DX50" s="978"/>
      <c r="DY50" s="978"/>
      <c r="DZ50" s="978"/>
      <c r="EA50" s="978"/>
      <c r="EB50" s="978"/>
      <c r="EC50" s="978"/>
      <c r="ED50" s="978"/>
      <c r="EE50" s="978"/>
      <c r="EF50" s="978"/>
      <c r="EG50" s="978"/>
      <c r="EH50" s="978"/>
      <c r="EI50" s="978"/>
      <c r="EJ50" s="978"/>
      <c r="EK50" s="978"/>
      <c r="EL50" s="978"/>
      <c r="EM50" s="978"/>
      <c r="EN50" s="978"/>
      <c r="EO50" s="978"/>
      <c r="EP50" s="978"/>
      <c r="EQ50" s="978"/>
      <c r="ER50" s="978"/>
      <c r="ES50" s="978"/>
      <c r="ET50" s="978"/>
      <c r="EU50" s="978"/>
      <c r="EV50" s="978"/>
      <c r="EW50" s="978"/>
      <c r="EX50" s="978"/>
      <c r="EY50" s="978"/>
      <c r="EZ50" s="978"/>
      <c r="FA50" s="978"/>
      <c r="FB50" s="978"/>
      <c r="FC50" s="978"/>
      <c r="FD50" s="978"/>
      <c r="FE50" s="1040"/>
    </row>
    <row r="51" spans="1:161" ht="15.75" customHeight="1">
      <c r="A51" s="981" t="s">
        <v>783</v>
      </c>
      <c r="B51" s="978"/>
      <c r="C51" s="978"/>
      <c r="D51" s="978"/>
      <c r="E51" s="978"/>
      <c r="F51" s="978"/>
      <c r="G51" s="978"/>
      <c r="H51" s="978"/>
      <c r="I51" s="978"/>
      <c r="J51" s="978"/>
      <c r="K51" s="978"/>
      <c r="L51" s="978"/>
      <c r="M51" s="978"/>
      <c r="N51" s="978"/>
      <c r="O51" s="978"/>
      <c r="P51" s="978"/>
      <c r="Q51" s="978"/>
      <c r="R51" s="978"/>
      <c r="S51" s="978"/>
      <c r="T51" s="978"/>
      <c r="U51" s="978"/>
      <c r="V51" s="978"/>
      <c r="W51" s="978"/>
      <c r="X51" s="978"/>
      <c r="Y51" s="978"/>
      <c r="Z51" s="978"/>
      <c r="AA51" s="978"/>
      <c r="AB51" s="978"/>
      <c r="AC51" s="978"/>
      <c r="AD51" s="978"/>
      <c r="AE51" s="978">
        <v>0</v>
      </c>
      <c r="AF51" s="978">
        <v>307</v>
      </c>
      <c r="AG51" s="978">
        <v>184.4</v>
      </c>
      <c r="AH51" s="978">
        <v>184.4</v>
      </c>
      <c r="AI51" s="978">
        <v>184.4</v>
      </c>
      <c r="AJ51" s="978">
        <v>184.4</v>
      </c>
      <c r="AK51" s="978">
        <v>184.4</v>
      </c>
      <c r="AL51" s="978">
        <v>4524.9976802900001</v>
      </c>
      <c r="AM51" s="978">
        <v>298.2</v>
      </c>
      <c r="AN51" s="978">
        <v>298.2</v>
      </c>
      <c r="AO51" s="978">
        <v>298.2</v>
      </c>
      <c r="AP51" s="978">
        <v>298.2</v>
      </c>
      <c r="AQ51" s="978">
        <v>298.2</v>
      </c>
      <c r="AR51" s="978">
        <v>298.2</v>
      </c>
      <c r="AS51" s="978">
        <v>298.2</v>
      </c>
      <c r="AT51" s="978">
        <v>298.2</v>
      </c>
      <c r="AU51" s="978">
        <v>298.2</v>
      </c>
      <c r="AV51" s="978">
        <v>298.2</v>
      </c>
      <c r="AW51" s="978">
        <v>298.2</v>
      </c>
      <c r="AX51" s="978">
        <v>184</v>
      </c>
      <c r="AY51" s="978">
        <v>0</v>
      </c>
      <c r="AZ51" s="978">
        <v>184</v>
      </c>
      <c r="BA51" s="978">
        <v>184</v>
      </c>
      <c r="BB51" s="978">
        <v>184</v>
      </c>
      <c r="BC51" s="978">
        <v>184</v>
      </c>
      <c r="BD51" s="978">
        <v>184</v>
      </c>
      <c r="BE51" s="978">
        <v>184</v>
      </c>
      <c r="BF51" s="978">
        <v>184</v>
      </c>
      <c r="BG51" s="978">
        <v>183.99645981</v>
      </c>
      <c r="BH51" s="978"/>
      <c r="BI51" s="978"/>
      <c r="BJ51" s="978"/>
      <c r="BK51" s="978"/>
      <c r="BL51" s="978"/>
      <c r="BM51" s="978"/>
      <c r="BN51" s="978"/>
      <c r="BO51" s="978"/>
      <c r="BP51" s="978"/>
      <c r="BQ51" s="978"/>
      <c r="BR51" s="978"/>
      <c r="BS51" s="978"/>
      <c r="BT51" s="978"/>
      <c r="BU51" s="978"/>
      <c r="BV51" s="978"/>
      <c r="BW51" s="978"/>
      <c r="BX51" s="978"/>
      <c r="BY51" s="978"/>
      <c r="BZ51" s="978"/>
      <c r="CA51" s="978"/>
      <c r="CB51" s="978"/>
      <c r="CC51" s="978"/>
      <c r="CD51" s="978"/>
      <c r="CE51" s="978"/>
      <c r="CF51" s="978"/>
      <c r="CG51" s="978"/>
      <c r="CH51" s="978"/>
      <c r="CI51" s="978"/>
      <c r="CJ51" s="978"/>
      <c r="CK51" s="978"/>
      <c r="CL51" s="978"/>
      <c r="CM51" s="978"/>
      <c r="CN51" s="978"/>
      <c r="CO51" s="978"/>
      <c r="CP51" s="978"/>
      <c r="CQ51" s="978"/>
      <c r="CR51" s="978"/>
      <c r="CS51" s="978"/>
      <c r="CT51" s="978"/>
      <c r="CU51" s="978"/>
      <c r="CV51" s="978"/>
      <c r="CW51" s="978"/>
      <c r="CX51" s="978"/>
      <c r="CY51" s="978"/>
      <c r="CZ51" s="978"/>
      <c r="DA51" s="978"/>
      <c r="DB51" s="978"/>
      <c r="DC51" s="978"/>
      <c r="DD51" s="978"/>
      <c r="DE51" s="978"/>
      <c r="DF51" s="978"/>
      <c r="DG51" s="978"/>
      <c r="DH51" s="978"/>
      <c r="DI51" s="978"/>
      <c r="DJ51" s="978"/>
      <c r="DK51" s="978"/>
      <c r="DL51" s="978"/>
      <c r="DM51" s="978"/>
      <c r="DN51" s="978"/>
      <c r="DO51" s="978"/>
      <c r="DP51" s="978"/>
      <c r="DQ51" s="978"/>
      <c r="DR51" s="978"/>
      <c r="DS51" s="978"/>
      <c r="DT51" s="978"/>
      <c r="DU51" s="978"/>
      <c r="DV51" s="978"/>
      <c r="DW51" s="978"/>
      <c r="DX51" s="978"/>
      <c r="DY51" s="978"/>
      <c r="DZ51" s="978"/>
      <c r="EA51" s="978"/>
      <c r="EB51" s="978"/>
      <c r="EC51" s="978"/>
      <c r="ED51" s="978"/>
      <c r="EE51" s="978"/>
      <c r="EF51" s="978"/>
      <c r="EG51" s="978"/>
      <c r="EH51" s="978"/>
      <c r="EI51" s="978"/>
      <c r="EJ51" s="978"/>
      <c r="EK51" s="978"/>
      <c r="EL51" s="978"/>
      <c r="EM51" s="978"/>
      <c r="EN51" s="978"/>
      <c r="EO51" s="978"/>
      <c r="EP51" s="978"/>
      <c r="EQ51" s="978"/>
      <c r="ER51" s="978"/>
      <c r="ES51" s="978"/>
      <c r="ET51" s="978"/>
      <c r="EU51" s="978"/>
      <c r="EV51" s="978"/>
      <c r="EW51" s="978"/>
      <c r="EX51" s="978"/>
      <c r="EY51" s="978"/>
      <c r="EZ51" s="978"/>
      <c r="FA51" s="978"/>
      <c r="FB51" s="978"/>
      <c r="FC51" s="978"/>
      <c r="FD51" s="978"/>
      <c r="FE51" s="1040"/>
    </row>
    <row r="52" spans="1:161" ht="15.75" customHeight="1">
      <c r="A52" s="1039" t="s">
        <v>784</v>
      </c>
      <c r="B52" s="976">
        <v>67.37362641</v>
      </c>
      <c r="C52" s="976">
        <v>75</v>
      </c>
      <c r="D52" s="976">
        <v>78.599999999999994</v>
      </c>
      <c r="E52" s="976">
        <v>68.900000000000006</v>
      </c>
      <c r="F52" s="976">
        <v>68.900000000000006</v>
      </c>
      <c r="G52" s="976">
        <v>1637.3</v>
      </c>
      <c r="H52" s="976">
        <v>1299.5</v>
      </c>
      <c r="I52" s="976">
        <v>6586.3</v>
      </c>
      <c r="J52" s="976">
        <v>11079</v>
      </c>
      <c r="K52" s="976">
        <v>6759.1</v>
      </c>
      <c r="L52" s="976">
        <v>4099.1000000000004</v>
      </c>
      <c r="M52" s="976">
        <v>4283.2</v>
      </c>
      <c r="N52" s="976">
        <v>1.1000000000000001</v>
      </c>
      <c r="O52" s="976">
        <v>1.1000000000000001</v>
      </c>
      <c r="P52" s="976">
        <v>1</v>
      </c>
      <c r="Q52" s="976">
        <v>1.1000000000000001</v>
      </c>
      <c r="R52" s="976">
        <v>1.1000000000000001</v>
      </c>
      <c r="S52" s="976">
        <v>1.1000000000000001</v>
      </c>
      <c r="T52" s="976">
        <v>1.1000000000000001</v>
      </c>
      <c r="U52" s="976">
        <v>1.06</v>
      </c>
      <c r="V52" s="976">
        <v>1.1000000000000001</v>
      </c>
      <c r="W52" s="976">
        <v>1.1000000000000001</v>
      </c>
      <c r="X52" s="976">
        <v>1.1000000000000001</v>
      </c>
      <c r="Y52" s="976">
        <v>1.1000000000000001</v>
      </c>
      <c r="Z52" s="976">
        <v>1.1000000000000001</v>
      </c>
      <c r="AA52" s="976">
        <v>1.1000000000000001</v>
      </c>
      <c r="AB52" s="976">
        <v>1.1000000000000001</v>
      </c>
      <c r="AC52" s="976">
        <v>1.1000000000000001</v>
      </c>
      <c r="AD52" s="976">
        <v>1.1000000000000001</v>
      </c>
      <c r="AE52" s="976">
        <v>1.1000000000000001</v>
      </c>
      <c r="AF52" s="976">
        <v>1.1000000000000001</v>
      </c>
      <c r="AG52" s="976">
        <v>1.1000000000000001</v>
      </c>
      <c r="AH52" s="976">
        <v>1.1000000000000001</v>
      </c>
      <c r="AI52" s="976">
        <v>1.1000000000000001</v>
      </c>
      <c r="AJ52" s="976">
        <v>1.1000000000000001</v>
      </c>
      <c r="AK52" s="976">
        <v>1.1000000000000001</v>
      </c>
      <c r="AL52" s="976">
        <v>1.1000000000000001</v>
      </c>
      <c r="AM52" s="976">
        <v>1.1000000000000001</v>
      </c>
      <c r="AN52" s="976">
        <v>1.1000000000000001</v>
      </c>
      <c r="AO52" s="976">
        <v>1.1000000000000001</v>
      </c>
      <c r="AP52" s="976">
        <v>1.1000000000000001</v>
      </c>
      <c r="AQ52" s="976">
        <v>1.1000000000000001</v>
      </c>
      <c r="AR52" s="976">
        <v>1.1000000000000001</v>
      </c>
      <c r="AS52" s="976">
        <v>1.1000000000000001</v>
      </c>
      <c r="AT52" s="976">
        <v>1.1000000000000001</v>
      </c>
      <c r="AU52" s="976">
        <v>1.1000000000000001</v>
      </c>
      <c r="AV52" s="976">
        <v>1.1000000000000001</v>
      </c>
      <c r="AW52" s="976">
        <v>1.1000000000000001</v>
      </c>
      <c r="AX52" s="976">
        <v>0</v>
      </c>
      <c r="AY52" s="976">
        <v>0.9</v>
      </c>
      <c r="AZ52" s="976">
        <v>1.1098999999999999</v>
      </c>
      <c r="BA52" s="976">
        <v>2807.1</v>
      </c>
      <c r="BB52" s="976">
        <v>2807.1</v>
      </c>
      <c r="BC52" s="976">
        <v>2807.1</v>
      </c>
      <c r="BD52" s="976">
        <v>2807.2</v>
      </c>
      <c r="BE52" s="976">
        <v>2857</v>
      </c>
      <c r="BF52" s="976">
        <v>2856</v>
      </c>
      <c r="BG52" s="976">
        <v>2855.6970379999998</v>
      </c>
      <c r="BH52" s="976"/>
      <c r="BI52" s="976"/>
      <c r="BJ52" s="976"/>
      <c r="BK52" s="976"/>
      <c r="BL52" s="976"/>
      <c r="BM52" s="976"/>
      <c r="BN52" s="976"/>
      <c r="BO52" s="976"/>
      <c r="BP52" s="976"/>
      <c r="BQ52" s="976"/>
      <c r="BR52" s="976"/>
      <c r="BS52" s="976"/>
      <c r="BT52" s="976"/>
      <c r="BU52" s="976"/>
      <c r="BV52" s="976"/>
      <c r="BW52" s="976"/>
      <c r="BX52" s="976"/>
      <c r="BY52" s="976"/>
      <c r="BZ52" s="976"/>
      <c r="CA52" s="976"/>
      <c r="CB52" s="976"/>
      <c r="CC52" s="976"/>
      <c r="CD52" s="976"/>
      <c r="CE52" s="976"/>
      <c r="CF52" s="976"/>
      <c r="CG52" s="976"/>
      <c r="CH52" s="976"/>
      <c r="CI52" s="976"/>
      <c r="CJ52" s="976"/>
      <c r="CK52" s="976"/>
      <c r="CL52" s="976"/>
      <c r="CM52" s="976"/>
      <c r="CN52" s="976"/>
      <c r="CO52" s="976"/>
      <c r="CP52" s="976"/>
      <c r="CQ52" s="976"/>
      <c r="CR52" s="976"/>
      <c r="CS52" s="976"/>
      <c r="CT52" s="976">
        <v>306.54896012</v>
      </c>
      <c r="CU52" s="976">
        <v>107513.10279311999</v>
      </c>
      <c r="CV52" s="976">
        <v>2813.8304125500003</v>
      </c>
      <c r="CW52" s="976">
        <v>123907.05288981</v>
      </c>
      <c r="CX52" s="976">
        <v>25961.10310131</v>
      </c>
      <c r="CY52" s="976">
        <v>181063.72203742003</v>
      </c>
      <c r="CZ52" s="976">
        <v>363768.17180204997</v>
      </c>
      <c r="DA52" s="976">
        <v>177884.12698405999</v>
      </c>
      <c r="DB52" s="976">
        <v>20931.206748820001</v>
      </c>
      <c r="DC52" s="976">
        <v>228393.25868437</v>
      </c>
      <c r="DD52" s="976">
        <v>294605.34984253003</v>
      </c>
      <c r="DE52" s="976">
        <v>198785.50117331999</v>
      </c>
      <c r="DF52" s="976">
        <v>39038.755521630002</v>
      </c>
      <c r="DG52" s="976">
        <v>34559.683989660007</v>
      </c>
      <c r="DH52" s="976">
        <v>69582.541194859994</v>
      </c>
      <c r="DI52" s="976">
        <v>182321.03789149001</v>
      </c>
      <c r="DJ52" s="976">
        <v>214706.62101776002</v>
      </c>
      <c r="DK52" s="976">
        <v>182364.88661367001</v>
      </c>
      <c r="DL52" s="976">
        <v>81757.708497330008</v>
      </c>
      <c r="DM52" s="976">
        <v>28842.106731790002</v>
      </c>
      <c r="DN52" s="976">
        <v>197743.38674840002</v>
      </c>
      <c r="DO52" s="976">
        <v>3091.9475651600001</v>
      </c>
      <c r="DP52" s="976">
        <v>3771.4305662100001</v>
      </c>
      <c r="DQ52" s="976">
        <v>77337.370850729989</v>
      </c>
      <c r="DR52" s="976">
        <v>6025.4556955400003</v>
      </c>
      <c r="DS52" s="976">
        <v>1850.0747555299999</v>
      </c>
      <c r="DT52" s="976">
        <v>2172.4932540500004</v>
      </c>
      <c r="DU52" s="976">
        <v>120296.6074241</v>
      </c>
      <c r="DV52" s="976">
        <v>1171.6748567499999</v>
      </c>
      <c r="DW52" s="976">
        <v>27488.991617539999</v>
      </c>
      <c r="DX52" s="976">
        <v>100.02168712000001</v>
      </c>
      <c r="DY52" s="976">
        <v>38291.210609450005</v>
      </c>
      <c r="DZ52" s="976">
        <v>188929.79739899002</v>
      </c>
      <c r="EA52" s="976">
        <v>1235783.10616319</v>
      </c>
      <c r="EB52" s="976">
        <v>1041730.70975761</v>
      </c>
      <c r="EC52" s="976">
        <v>1515.4506258600002</v>
      </c>
      <c r="ED52" s="976">
        <v>1462.2466571100001</v>
      </c>
      <c r="EE52" s="976">
        <v>9882.6037603699988</v>
      </c>
      <c r="EF52" s="976">
        <v>100519.92317025</v>
      </c>
      <c r="EG52" s="976">
        <v>472413.40284741996</v>
      </c>
      <c r="EH52" s="976">
        <v>6767.8969911499998</v>
      </c>
      <c r="EI52" s="976">
        <v>300195.82888986007</v>
      </c>
      <c r="EJ52" s="976">
        <v>52617.421770709996</v>
      </c>
      <c r="EK52" s="976">
        <v>59199.239177620002</v>
      </c>
      <c r="EL52" s="976">
        <v>720.33918709</v>
      </c>
      <c r="EM52" s="976">
        <v>1291.8456320599998</v>
      </c>
      <c r="EN52" s="976">
        <v>60889.135305769996</v>
      </c>
      <c r="EO52" s="976">
        <v>78614.291979770001</v>
      </c>
      <c r="EP52" s="976">
        <v>21.624720499999999</v>
      </c>
      <c r="EQ52" s="976">
        <v>19.501034190000002</v>
      </c>
      <c r="ER52" s="976">
        <v>324169.76962052</v>
      </c>
      <c r="ES52" s="976">
        <v>1034433.2434438099</v>
      </c>
      <c r="ET52" s="976">
        <v>1008732.6436250301</v>
      </c>
      <c r="EU52" s="976">
        <v>1027596.47814565</v>
      </c>
      <c r="EV52" s="976">
        <v>380362.54534448998</v>
      </c>
      <c r="EW52" s="976">
        <v>107131.98363475999</v>
      </c>
      <c r="EX52" s="976">
        <v>51.129026889999999</v>
      </c>
      <c r="EY52" s="976">
        <v>107.5136311</v>
      </c>
      <c r="EZ52" s="976">
        <v>340.00468050000001</v>
      </c>
      <c r="FA52" s="976">
        <v>22110.477837549999</v>
      </c>
      <c r="FB52" s="976">
        <v>1E-8</v>
      </c>
      <c r="FC52" s="976">
        <v>2.5003015</v>
      </c>
      <c r="FD52" s="976">
        <v>180211.08373046</v>
      </c>
      <c r="FE52" s="1040"/>
    </row>
    <row r="53" spans="1:161" ht="15.75" customHeight="1">
      <c r="A53" s="1045"/>
      <c r="B53" s="978"/>
      <c r="C53" s="978"/>
      <c r="D53" s="978"/>
      <c r="E53" s="978"/>
      <c r="F53" s="978"/>
      <c r="G53" s="978"/>
      <c r="H53" s="978"/>
      <c r="I53" s="978"/>
      <c r="J53" s="978"/>
      <c r="K53" s="978"/>
      <c r="L53" s="978"/>
      <c r="M53" s="978"/>
      <c r="N53" s="978"/>
      <c r="O53" s="978"/>
      <c r="P53" s="978"/>
      <c r="Q53" s="978"/>
      <c r="R53" s="978"/>
      <c r="S53" s="978"/>
      <c r="T53" s="978"/>
      <c r="U53" s="978"/>
      <c r="V53" s="978"/>
      <c r="W53" s="978"/>
      <c r="X53" s="978"/>
      <c r="Y53" s="978"/>
      <c r="Z53" s="978"/>
      <c r="AA53" s="978"/>
      <c r="AB53" s="978"/>
      <c r="AC53" s="978"/>
      <c r="AD53" s="978"/>
      <c r="AE53" s="978"/>
      <c r="AF53" s="978"/>
      <c r="AG53" s="978"/>
      <c r="AH53" s="978"/>
      <c r="AI53" s="978"/>
      <c r="AJ53" s="978"/>
      <c r="AK53" s="978"/>
      <c r="AL53" s="978"/>
      <c r="AM53" s="978"/>
      <c r="AN53" s="978"/>
      <c r="AO53" s="978"/>
      <c r="AP53" s="978"/>
      <c r="AQ53" s="978"/>
      <c r="AR53" s="978"/>
      <c r="AS53" s="978"/>
      <c r="AT53" s="978"/>
      <c r="AU53" s="978"/>
      <c r="AV53" s="978"/>
      <c r="AW53" s="978"/>
      <c r="AX53" s="978"/>
      <c r="AY53" s="978"/>
      <c r="AZ53" s="978"/>
      <c r="BA53" s="978"/>
      <c r="BB53" s="978"/>
      <c r="BC53" s="978"/>
      <c r="BD53" s="978"/>
      <c r="BE53" s="978"/>
      <c r="BF53" s="978"/>
      <c r="BG53" s="978"/>
      <c r="BH53" s="978"/>
      <c r="BI53" s="978"/>
      <c r="BJ53" s="978"/>
      <c r="BK53" s="978"/>
      <c r="BL53" s="978"/>
      <c r="BM53" s="978"/>
      <c r="BN53" s="978"/>
      <c r="BO53" s="978"/>
      <c r="BP53" s="978"/>
      <c r="BQ53" s="978"/>
      <c r="BR53" s="978"/>
      <c r="BS53" s="978"/>
      <c r="BT53" s="978"/>
      <c r="BU53" s="978"/>
      <c r="BV53" s="978"/>
      <c r="BW53" s="978"/>
      <c r="BX53" s="978"/>
      <c r="BY53" s="978"/>
      <c r="BZ53" s="978"/>
      <c r="CA53" s="978"/>
      <c r="CB53" s="978"/>
      <c r="CC53" s="978"/>
      <c r="CD53" s="978"/>
      <c r="CE53" s="978"/>
      <c r="CF53" s="978"/>
      <c r="CG53" s="978"/>
      <c r="CH53" s="978"/>
      <c r="CI53" s="978"/>
      <c r="CJ53" s="978"/>
      <c r="CK53" s="978"/>
      <c r="CL53" s="978"/>
      <c r="CM53" s="978"/>
      <c r="CN53" s="978"/>
      <c r="CO53" s="978"/>
      <c r="CP53" s="978"/>
      <c r="CQ53" s="978"/>
      <c r="CR53" s="978"/>
      <c r="CS53" s="978"/>
      <c r="CT53" s="978"/>
      <c r="CU53" s="978"/>
      <c r="CV53" s="978"/>
      <c r="CW53" s="978"/>
      <c r="CX53" s="978"/>
      <c r="CY53" s="978"/>
      <c r="CZ53" s="978"/>
      <c r="DA53" s="978"/>
      <c r="DB53" s="978"/>
      <c r="DC53" s="978"/>
      <c r="DD53" s="978"/>
      <c r="DE53" s="978"/>
      <c r="DF53" s="978"/>
      <c r="DG53" s="978"/>
      <c r="DH53" s="978"/>
      <c r="DI53" s="978"/>
      <c r="DJ53" s="978"/>
      <c r="DK53" s="978"/>
      <c r="DL53" s="978"/>
      <c r="DM53" s="978"/>
      <c r="DN53" s="978"/>
      <c r="DO53" s="978"/>
      <c r="DP53" s="978"/>
      <c r="DQ53" s="978"/>
      <c r="DR53" s="978"/>
      <c r="DS53" s="978"/>
      <c r="DT53" s="978"/>
      <c r="DU53" s="978"/>
      <c r="DV53" s="978"/>
      <c r="DW53" s="978"/>
      <c r="DX53" s="978"/>
      <c r="DY53" s="978"/>
      <c r="DZ53" s="978"/>
      <c r="EA53" s="978"/>
      <c r="EB53" s="978"/>
      <c r="EC53" s="978"/>
      <c r="ED53" s="978"/>
      <c r="EE53" s="978"/>
      <c r="EF53" s="978"/>
      <c r="EG53" s="978"/>
      <c r="EH53" s="978"/>
      <c r="EI53" s="978"/>
      <c r="EJ53" s="978"/>
      <c r="EK53" s="978"/>
      <c r="EL53" s="978"/>
      <c r="EM53" s="978"/>
      <c r="EN53" s="978"/>
      <c r="EO53" s="978"/>
      <c r="EP53" s="978"/>
      <c r="EQ53" s="978"/>
      <c r="ER53" s="978"/>
      <c r="ES53" s="978"/>
      <c r="ET53" s="978"/>
      <c r="EU53" s="978"/>
      <c r="EV53" s="978"/>
      <c r="EW53" s="978"/>
      <c r="EX53" s="978"/>
      <c r="EY53" s="978"/>
      <c r="EZ53" s="978"/>
      <c r="FA53" s="978"/>
      <c r="FB53" s="978"/>
      <c r="FC53" s="978"/>
      <c r="FD53" s="978"/>
      <c r="FE53" s="1040"/>
    </row>
    <row r="54" spans="1:161" ht="15.75" customHeight="1">
      <c r="A54" s="1039" t="s">
        <v>785</v>
      </c>
      <c r="B54" s="976">
        <v>110546.14303501</v>
      </c>
      <c r="C54" s="976">
        <v>107177.60000000001</v>
      </c>
      <c r="D54" s="976">
        <v>107122.6</v>
      </c>
      <c r="E54" s="976">
        <v>110465.7</v>
      </c>
      <c r="F54" s="976">
        <v>110451.2</v>
      </c>
      <c r="G54" s="976">
        <v>110451.2</v>
      </c>
      <c r="H54" s="976">
        <v>112896.7</v>
      </c>
      <c r="I54" s="976">
        <v>112896.7</v>
      </c>
      <c r="J54" s="976">
        <v>112578.1</v>
      </c>
      <c r="K54" s="976">
        <v>111540.3</v>
      </c>
      <c r="L54" s="976">
        <v>110983.5</v>
      </c>
      <c r="M54" s="976">
        <v>110692.1</v>
      </c>
      <c r="N54" s="976">
        <v>104982</v>
      </c>
      <c r="O54" s="976">
        <v>110604.4</v>
      </c>
      <c r="P54" s="976">
        <v>110418.8</v>
      </c>
      <c r="Q54" s="976">
        <v>110418.2</v>
      </c>
      <c r="R54" s="976">
        <v>110413.3</v>
      </c>
      <c r="S54" s="976">
        <v>109851.1</v>
      </c>
      <c r="T54" s="976">
        <v>109848.2</v>
      </c>
      <c r="U54" s="976">
        <v>109362.4</v>
      </c>
      <c r="V54" s="976">
        <v>109362.4</v>
      </c>
      <c r="W54" s="976">
        <v>109360.4</v>
      </c>
      <c r="X54" s="976">
        <v>108202.9</v>
      </c>
      <c r="Y54" s="976">
        <v>108204.4</v>
      </c>
      <c r="Z54" s="976">
        <v>87455</v>
      </c>
      <c r="AA54" s="976">
        <v>106879.4</v>
      </c>
      <c r="AB54" s="976">
        <v>106922.9</v>
      </c>
      <c r="AC54" s="976">
        <v>106922.9</v>
      </c>
      <c r="AD54" s="976">
        <v>106922.9</v>
      </c>
      <c r="AE54" s="976">
        <v>112909.9</v>
      </c>
      <c r="AF54" s="976">
        <v>106923</v>
      </c>
      <c r="AG54" s="976">
        <v>106922.9</v>
      </c>
      <c r="AH54" s="976">
        <v>108992.3</v>
      </c>
      <c r="AI54" s="976">
        <v>108992.3</v>
      </c>
      <c r="AJ54" s="976">
        <v>108992.3</v>
      </c>
      <c r="AK54" s="976">
        <v>108992.3</v>
      </c>
      <c r="AL54" s="976">
        <v>67734</v>
      </c>
      <c r="AM54" s="976">
        <v>106880.7</v>
      </c>
      <c r="AN54" s="976">
        <v>106880.7</v>
      </c>
      <c r="AO54" s="976">
        <v>106880.7</v>
      </c>
      <c r="AP54" s="976">
        <v>106880.7</v>
      </c>
      <c r="AQ54" s="976">
        <v>106880.7</v>
      </c>
      <c r="AR54" s="976">
        <v>108880.7</v>
      </c>
      <c r="AS54" s="976">
        <v>106880.7</v>
      </c>
      <c r="AT54" s="976">
        <v>106880.7</v>
      </c>
      <c r="AU54" s="976">
        <v>106880.7</v>
      </c>
      <c r="AV54" s="976">
        <v>106880.7</v>
      </c>
      <c r="AW54" s="976">
        <v>106880.7</v>
      </c>
      <c r="AX54" s="976">
        <v>12887.1</v>
      </c>
      <c r="AY54" s="976">
        <v>1.7</v>
      </c>
      <c r="AZ54" s="976">
        <v>1.7</v>
      </c>
      <c r="BA54" s="976">
        <v>1.7</v>
      </c>
      <c r="BB54" s="976">
        <v>1.7</v>
      </c>
      <c r="BC54" s="976">
        <v>1.7</v>
      </c>
      <c r="BD54" s="976">
        <v>1.7</v>
      </c>
      <c r="BE54" s="976">
        <v>1.7</v>
      </c>
      <c r="BF54" s="976">
        <v>1.7</v>
      </c>
      <c r="BG54" s="976">
        <v>1.6848135</v>
      </c>
      <c r="BH54" s="976">
        <v>1.6848135</v>
      </c>
      <c r="BI54" s="976">
        <v>1.6848135</v>
      </c>
      <c r="BJ54" s="976">
        <v>13940.73942724</v>
      </c>
      <c r="BK54" s="976">
        <v>1.6848135</v>
      </c>
      <c r="BL54" s="976">
        <v>1.6848135</v>
      </c>
      <c r="BM54" s="976">
        <v>1.6848135</v>
      </c>
      <c r="BN54" s="976">
        <v>1.6848135</v>
      </c>
      <c r="BO54" s="976">
        <v>1.6848135</v>
      </c>
      <c r="BP54" s="976">
        <v>0</v>
      </c>
      <c r="BQ54" s="976">
        <v>0</v>
      </c>
      <c r="BR54" s="976">
        <v>0</v>
      </c>
      <c r="BS54" s="976">
        <v>0</v>
      </c>
      <c r="BT54" s="976">
        <v>0</v>
      </c>
      <c r="BU54" s="976">
        <v>0</v>
      </c>
      <c r="BV54" s="976">
        <v>0</v>
      </c>
      <c r="BW54" s="976">
        <v>0</v>
      </c>
      <c r="BX54" s="976">
        <v>0</v>
      </c>
      <c r="BY54" s="976">
        <v>9.98E-2</v>
      </c>
      <c r="BZ54" s="976">
        <v>3420.8471279</v>
      </c>
      <c r="CA54" s="976">
        <v>3543.7401696100001</v>
      </c>
      <c r="CB54" s="976">
        <v>4480.4480023400001</v>
      </c>
      <c r="CC54" s="976">
        <v>20228.208143290001</v>
      </c>
      <c r="CD54" s="976">
        <v>22187.25167664</v>
      </c>
      <c r="CE54" s="976">
        <v>23130.281717349997</v>
      </c>
      <c r="CF54" s="976">
        <v>22477.288259230001</v>
      </c>
      <c r="CG54" s="976">
        <v>22423.803560650002</v>
      </c>
      <c r="CH54" s="976">
        <v>70644.82269288</v>
      </c>
      <c r="CI54" s="976">
        <v>70257.885183149992</v>
      </c>
      <c r="CJ54" s="976">
        <v>70375.602499200002</v>
      </c>
      <c r="CK54" s="976">
        <v>70752.098160149995</v>
      </c>
      <c r="CL54" s="976">
        <v>70747.215546149993</v>
      </c>
      <c r="CM54" s="976">
        <v>70823.975368829997</v>
      </c>
      <c r="CN54" s="976">
        <v>69618.919227689999</v>
      </c>
      <c r="CO54" s="976">
        <v>69603.476223730002</v>
      </c>
      <c r="CP54" s="976">
        <v>23743.3615345</v>
      </c>
      <c r="CQ54" s="976">
        <v>23743.3615345</v>
      </c>
      <c r="CR54" s="976">
        <v>2200.27660496</v>
      </c>
      <c r="CS54" s="976">
        <v>2245.6127528000002</v>
      </c>
      <c r="CT54" s="976">
        <v>25225.47478878</v>
      </c>
      <c r="CU54" s="976">
        <v>5842.9851346800006</v>
      </c>
      <c r="CV54" s="976">
        <v>5977.7026290000003</v>
      </c>
      <c r="CW54" s="976">
        <v>3134.87654312</v>
      </c>
      <c r="CX54" s="976">
        <v>23141.310236689998</v>
      </c>
      <c r="CY54" s="976">
        <v>12947.83608834</v>
      </c>
      <c r="CZ54" s="976">
        <v>2.2499999999999999E-2</v>
      </c>
      <c r="DA54" s="976">
        <v>2.2499999999999999E-2</v>
      </c>
      <c r="DB54" s="976">
        <v>2.2499999999999999E-2</v>
      </c>
      <c r="DC54" s="976">
        <v>2.2499999999999999E-2</v>
      </c>
      <c r="DD54" s="976">
        <v>2.2499999999999999E-2</v>
      </c>
      <c r="DE54" s="976">
        <v>2.2499999999999999E-2</v>
      </c>
      <c r="DF54" s="976">
        <v>2.2499999999999999E-2</v>
      </c>
      <c r="DG54" s="976">
        <v>2.2499999999999999E-2</v>
      </c>
      <c r="DH54" s="976">
        <v>2.2499999999999999E-2</v>
      </c>
      <c r="DI54" s="976">
        <v>2.2499999999999999E-2</v>
      </c>
      <c r="DJ54" s="976">
        <v>2.2499999999999999E-2</v>
      </c>
      <c r="DK54" s="976">
        <v>2.2499999999999999E-2</v>
      </c>
      <c r="DL54" s="976">
        <v>2.2499999999999999E-2</v>
      </c>
      <c r="DM54" s="976">
        <v>2.2499999999999999E-2</v>
      </c>
      <c r="DN54" s="976">
        <v>0</v>
      </c>
      <c r="DO54" s="976">
        <v>0</v>
      </c>
      <c r="DP54" s="976">
        <v>0</v>
      </c>
      <c r="DQ54" s="976">
        <v>0</v>
      </c>
      <c r="DR54" s="976">
        <v>0</v>
      </c>
      <c r="DS54" s="976">
        <v>0</v>
      </c>
      <c r="DT54" s="976">
        <v>0</v>
      </c>
      <c r="DU54" s="976">
        <v>0</v>
      </c>
      <c r="DV54" s="976">
        <v>0</v>
      </c>
      <c r="DW54" s="976">
        <v>0</v>
      </c>
      <c r="DX54" s="976">
        <v>0</v>
      </c>
      <c r="DY54" s="976">
        <v>0</v>
      </c>
      <c r="DZ54" s="976">
        <v>0</v>
      </c>
      <c r="EA54" s="976">
        <v>0</v>
      </c>
      <c r="EB54" s="976">
        <v>0</v>
      </c>
      <c r="EC54" s="976">
        <v>0</v>
      </c>
      <c r="ED54" s="976">
        <v>311.53139233999997</v>
      </c>
      <c r="EE54" s="976">
        <v>311.53139233999997</v>
      </c>
      <c r="EF54" s="976">
        <v>311.53139233999997</v>
      </c>
      <c r="EG54" s="976">
        <v>311.53139233999997</v>
      </c>
      <c r="EH54" s="976">
        <v>311.53139233999997</v>
      </c>
      <c r="EI54" s="976">
        <v>311.53139233999997</v>
      </c>
      <c r="EJ54" s="976">
        <v>311.53139233999997</v>
      </c>
      <c r="EK54" s="976">
        <v>311.53139233999997</v>
      </c>
      <c r="EL54" s="976">
        <v>311.53139233999997</v>
      </c>
      <c r="EM54" s="976">
        <v>311.53139233999997</v>
      </c>
      <c r="EN54" s="976">
        <v>311.53139233999997</v>
      </c>
      <c r="EO54" s="976">
        <v>311.53139233999997</v>
      </c>
      <c r="EP54" s="976">
        <v>4757.2689932799994</v>
      </c>
      <c r="EQ54" s="976">
        <v>1001816.82827078</v>
      </c>
      <c r="ER54" s="976">
        <v>1018679.65671397</v>
      </c>
      <c r="ES54" s="976">
        <v>0</v>
      </c>
      <c r="ET54" s="976">
        <v>0</v>
      </c>
      <c r="EU54" s="976">
        <v>0</v>
      </c>
      <c r="EV54" s="976">
        <v>0</v>
      </c>
      <c r="EW54" s="976">
        <v>0</v>
      </c>
      <c r="EX54" s="976">
        <v>0</v>
      </c>
      <c r="EY54" s="976">
        <v>0</v>
      </c>
      <c r="EZ54" s="976">
        <v>0</v>
      </c>
      <c r="FA54" s="976">
        <v>0</v>
      </c>
      <c r="FB54" s="976">
        <v>0</v>
      </c>
      <c r="FC54" s="976">
        <v>0</v>
      </c>
      <c r="FD54" s="976">
        <v>0</v>
      </c>
      <c r="FE54" s="1040"/>
    </row>
    <row r="55" spans="1:161" ht="15.75" customHeight="1">
      <c r="A55" s="1039" t="s">
        <v>786</v>
      </c>
      <c r="B55" s="976">
        <v>110546.14303501</v>
      </c>
      <c r="C55" s="976">
        <v>107177.60000000001</v>
      </c>
      <c r="D55" s="976">
        <v>107122.6</v>
      </c>
      <c r="E55" s="976">
        <v>110465.7</v>
      </c>
      <c r="F55" s="976">
        <v>110451.2</v>
      </c>
      <c r="G55" s="976">
        <v>110451.2</v>
      </c>
      <c r="H55" s="976">
        <v>112896.7</v>
      </c>
      <c r="I55" s="976">
        <v>112896.7</v>
      </c>
      <c r="J55" s="976">
        <v>112578.1</v>
      </c>
      <c r="K55" s="976">
        <v>111540.3</v>
      </c>
      <c r="L55" s="976">
        <v>110983.5</v>
      </c>
      <c r="M55" s="976">
        <v>110692.1</v>
      </c>
      <c r="N55" s="976">
        <v>104982</v>
      </c>
      <c r="O55" s="976">
        <v>110604.4</v>
      </c>
      <c r="P55" s="976">
        <v>110418.8</v>
      </c>
      <c r="Q55" s="976">
        <v>110418.2</v>
      </c>
      <c r="R55" s="976">
        <v>110413.3</v>
      </c>
      <c r="S55" s="976">
        <v>109851.1</v>
      </c>
      <c r="T55" s="976">
        <v>109848.2</v>
      </c>
      <c r="U55" s="976">
        <v>109362.4</v>
      </c>
      <c r="V55" s="976">
        <v>109362.4</v>
      </c>
      <c r="W55" s="976">
        <v>109360.4</v>
      </c>
      <c r="X55" s="976">
        <v>108202.9</v>
      </c>
      <c r="Y55" s="976">
        <v>108204.4</v>
      </c>
      <c r="Z55" s="976">
        <v>87455</v>
      </c>
      <c r="AA55" s="976">
        <v>106879.4</v>
      </c>
      <c r="AB55" s="976">
        <v>106922.9</v>
      </c>
      <c r="AC55" s="976">
        <v>106922.9</v>
      </c>
      <c r="AD55" s="976">
        <v>106922.9</v>
      </c>
      <c r="AE55" s="976">
        <v>112909.9</v>
      </c>
      <c r="AF55" s="976">
        <v>106923</v>
      </c>
      <c r="AG55" s="976">
        <v>106922.9</v>
      </c>
      <c r="AH55" s="976">
        <v>108992.3</v>
      </c>
      <c r="AI55" s="976">
        <v>108992.3</v>
      </c>
      <c r="AJ55" s="976">
        <v>108992.3</v>
      </c>
      <c r="AK55" s="976">
        <v>108992.3</v>
      </c>
      <c r="AL55" s="976">
        <v>67734</v>
      </c>
      <c r="AM55" s="976">
        <v>106880.7</v>
      </c>
      <c r="AN55" s="976">
        <v>106880.7</v>
      </c>
      <c r="AO55" s="976">
        <v>106880.7</v>
      </c>
      <c r="AP55" s="976">
        <v>106880.7</v>
      </c>
      <c r="AQ55" s="976">
        <v>106880.7</v>
      </c>
      <c r="AR55" s="976">
        <v>108880.7</v>
      </c>
      <c r="AS55" s="976">
        <v>106880.7</v>
      </c>
      <c r="AT55" s="976">
        <v>106880.7</v>
      </c>
      <c r="AU55" s="976">
        <v>106880.7</v>
      </c>
      <c r="AV55" s="976">
        <v>106880.7</v>
      </c>
      <c r="AW55" s="976">
        <v>106880.7</v>
      </c>
      <c r="AX55" s="976">
        <v>12887.1</v>
      </c>
      <c r="AY55" s="976">
        <v>1.7</v>
      </c>
      <c r="AZ55" s="976">
        <v>1.7</v>
      </c>
      <c r="BA55" s="976">
        <v>1.7</v>
      </c>
      <c r="BB55" s="976">
        <v>1.7</v>
      </c>
      <c r="BC55" s="976">
        <v>1.7</v>
      </c>
      <c r="BD55" s="976">
        <v>1.7</v>
      </c>
      <c r="BE55" s="976">
        <v>1.7</v>
      </c>
      <c r="BF55" s="976">
        <v>1.7</v>
      </c>
      <c r="BG55" s="976">
        <v>1.6848135</v>
      </c>
      <c r="BH55" s="976">
        <v>1.6848135</v>
      </c>
      <c r="BI55" s="976">
        <v>1.6848135</v>
      </c>
      <c r="BJ55" s="976">
        <v>13940.73942724</v>
      </c>
      <c r="BK55" s="976">
        <v>1.6848135</v>
      </c>
      <c r="BL55" s="976">
        <v>1.6848135</v>
      </c>
      <c r="BM55" s="976">
        <v>1.6848135</v>
      </c>
      <c r="BN55" s="976">
        <v>1.6848135</v>
      </c>
      <c r="BO55" s="976">
        <v>1.6848135</v>
      </c>
      <c r="BP55" s="976">
        <v>0</v>
      </c>
      <c r="BQ55" s="976">
        <v>0</v>
      </c>
      <c r="BR55" s="976">
        <v>0</v>
      </c>
      <c r="BS55" s="976">
        <v>0</v>
      </c>
      <c r="BT55" s="976">
        <v>0</v>
      </c>
      <c r="BU55" s="976">
        <v>0</v>
      </c>
      <c r="BV55" s="976">
        <v>0</v>
      </c>
      <c r="BW55" s="976">
        <v>0</v>
      </c>
      <c r="BX55" s="976">
        <v>0</v>
      </c>
      <c r="BY55" s="976">
        <v>9.98E-2</v>
      </c>
      <c r="BZ55" s="976">
        <v>3420.8471279</v>
      </c>
      <c r="CA55" s="976">
        <v>3543.7401696100001</v>
      </c>
      <c r="CB55" s="976">
        <v>4480.4480023400001</v>
      </c>
      <c r="CC55" s="976">
        <v>20228.208143290001</v>
      </c>
      <c r="CD55" s="976">
        <v>22187.25167664</v>
      </c>
      <c r="CE55" s="976">
        <v>23130.281717349997</v>
      </c>
      <c r="CF55" s="976">
        <v>22477.288259230001</v>
      </c>
      <c r="CG55" s="976">
        <v>22423.803560650002</v>
      </c>
      <c r="CH55" s="976">
        <v>70644.82269288</v>
      </c>
      <c r="CI55" s="976">
        <v>70257.885183149992</v>
      </c>
      <c r="CJ55" s="976">
        <v>70375.602499200002</v>
      </c>
      <c r="CK55" s="976">
        <v>70752.098160149995</v>
      </c>
      <c r="CL55" s="976">
        <v>70747.215546149993</v>
      </c>
      <c r="CM55" s="976">
        <v>70823.975368829997</v>
      </c>
      <c r="CN55" s="976">
        <v>69618.919227689999</v>
      </c>
      <c r="CO55" s="976">
        <v>69603.476223730002</v>
      </c>
      <c r="CP55" s="976">
        <v>23743.3615345</v>
      </c>
      <c r="CQ55" s="976">
        <v>23743.3615345</v>
      </c>
      <c r="CR55" s="976">
        <v>2200.27660496</v>
      </c>
      <c r="CS55" s="976">
        <v>2245.6127528000002</v>
      </c>
      <c r="CT55" s="976">
        <v>25225.47478878</v>
      </c>
      <c r="CU55" s="976">
        <v>5842.9851346800006</v>
      </c>
      <c r="CV55" s="976">
        <v>5977.7026290000003</v>
      </c>
      <c r="CW55" s="976">
        <v>3134.87654312</v>
      </c>
      <c r="CX55" s="976">
        <v>23141.310236689998</v>
      </c>
      <c r="CY55" s="976">
        <v>12947.83608834</v>
      </c>
      <c r="CZ55" s="976">
        <v>2.2499999999999999E-2</v>
      </c>
      <c r="DA55" s="976">
        <v>2.2499999999999999E-2</v>
      </c>
      <c r="DB55" s="976">
        <v>2.2499999999999999E-2</v>
      </c>
      <c r="DC55" s="976">
        <v>2.2499999999999999E-2</v>
      </c>
      <c r="DD55" s="976">
        <v>2.2499999999999999E-2</v>
      </c>
      <c r="DE55" s="976">
        <v>2.2499999999999999E-2</v>
      </c>
      <c r="DF55" s="976">
        <v>2.2499999999999999E-2</v>
      </c>
      <c r="DG55" s="976">
        <v>2.2499999999999999E-2</v>
      </c>
      <c r="DH55" s="976">
        <v>2.2499999999999999E-2</v>
      </c>
      <c r="DI55" s="976">
        <v>2.2499999999999999E-2</v>
      </c>
      <c r="DJ55" s="976">
        <v>2.2499999999999999E-2</v>
      </c>
      <c r="DK55" s="976">
        <v>2.2499999999999999E-2</v>
      </c>
      <c r="DL55" s="976">
        <v>2.2499999999999999E-2</v>
      </c>
      <c r="DM55" s="976">
        <v>2.2499999999999999E-2</v>
      </c>
      <c r="DN55" s="976">
        <v>0</v>
      </c>
      <c r="DO55" s="976">
        <v>0</v>
      </c>
      <c r="DP55" s="976">
        <v>0</v>
      </c>
      <c r="DQ55" s="976">
        <v>0</v>
      </c>
      <c r="DR55" s="976">
        <v>0</v>
      </c>
      <c r="DS55" s="976">
        <v>0</v>
      </c>
      <c r="DT55" s="976">
        <v>0</v>
      </c>
      <c r="DU55" s="976">
        <v>0</v>
      </c>
      <c r="DV55" s="976">
        <v>0</v>
      </c>
      <c r="DW55" s="976">
        <v>0</v>
      </c>
      <c r="DX55" s="976">
        <v>0</v>
      </c>
      <c r="DY55" s="976">
        <v>0</v>
      </c>
      <c r="DZ55" s="976">
        <v>0</v>
      </c>
      <c r="EA55" s="976">
        <v>0</v>
      </c>
      <c r="EB55" s="976">
        <v>0</v>
      </c>
      <c r="EC55" s="976">
        <v>0</v>
      </c>
      <c r="ED55" s="976">
        <v>311.53139233999997</v>
      </c>
      <c r="EE55" s="976">
        <v>311.53139233999997</v>
      </c>
      <c r="EF55" s="976">
        <v>311.53139233999997</v>
      </c>
      <c r="EG55" s="976">
        <v>311.53139233999997</v>
      </c>
      <c r="EH55" s="976">
        <v>311.53139233999997</v>
      </c>
      <c r="EI55" s="976">
        <v>311.53139233999997</v>
      </c>
      <c r="EJ55" s="976">
        <v>311.53139233999997</v>
      </c>
      <c r="EK55" s="976">
        <v>311.53139233999997</v>
      </c>
      <c r="EL55" s="976">
        <v>311.53139233999997</v>
      </c>
      <c r="EM55" s="976">
        <v>311.53139233999997</v>
      </c>
      <c r="EN55" s="976">
        <v>311.53139233999997</v>
      </c>
      <c r="EO55" s="976">
        <v>311.53139233999997</v>
      </c>
      <c r="EP55" s="976">
        <v>4757.2689932799994</v>
      </c>
      <c r="EQ55" s="976">
        <v>1001816.82827078</v>
      </c>
      <c r="ER55" s="976">
        <v>1018679.65671397</v>
      </c>
      <c r="ES55" s="976">
        <v>0</v>
      </c>
      <c r="ET55" s="976">
        <v>0</v>
      </c>
      <c r="EU55" s="976">
        <v>0</v>
      </c>
      <c r="EV55" s="976">
        <v>0</v>
      </c>
      <c r="EW55" s="976">
        <v>0</v>
      </c>
      <c r="EX55" s="976">
        <v>0</v>
      </c>
      <c r="EY55" s="976">
        <v>0</v>
      </c>
      <c r="EZ55" s="976">
        <v>0</v>
      </c>
      <c r="FA55" s="976">
        <v>0</v>
      </c>
      <c r="FB55" s="976">
        <v>0</v>
      </c>
      <c r="FC55" s="976">
        <v>0</v>
      </c>
      <c r="FD55" s="976">
        <v>0</v>
      </c>
      <c r="FE55" s="1040"/>
    </row>
    <row r="56" spans="1:161" ht="15.75" customHeight="1">
      <c r="A56" s="1041" t="s">
        <v>787</v>
      </c>
      <c r="B56" s="978">
        <v>110546.14303501</v>
      </c>
      <c r="C56" s="978">
        <v>107177.60000000001</v>
      </c>
      <c r="D56" s="978">
        <v>107122.6</v>
      </c>
      <c r="E56" s="978">
        <v>110465.7</v>
      </c>
      <c r="F56" s="978">
        <v>110451.2</v>
      </c>
      <c r="G56" s="978">
        <v>110451.2</v>
      </c>
      <c r="H56" s="978">
        <v>112896.7</v>
      </c>
      <c r="I56" s="978">
        <v>112896.7</v>
      </c>
      <c r="J56" s="978">
        <v>112578.1</v>
      </c>
      <c r="K56" s="978">
        <v>111540.3</v>
      </c>
      <c r="L56" s="978">
        <v>110983.5</v>
      </c>
      <c r="M56" s="978">
        <v>110692.1</v>
      </c>
      <c r="N56" s="978">
        <v>104982</v>
      </c>
      <c r="O56" s="978">
        <v>110604.4</v>
      </c>
      <c r="P56" s="978">
        <v>110418.8</v>
      </c>
      <c r="Q56" s="978">
        <v>110418.2</v>
      </c>
      <c r="R56" s="978">
        <v>110413.3</v>
      </c>
      <c r="S56" s="978">
        <v>109851.1</v>
      </c>
      <c r="T56" s="978">
        <v>109848.2</v>
      </c>
      <c r="U56" s="978">
        <v>109362.4</v>
      </c>
      <c r="V56" s="978">
        <v>109362.4</v>
      </c>
      <c r="W56" s="978">
        <v>109360.4</v>
      </c>
      <c r="X56" s="978">
        <v>108202.9</v>
      </c>
      <c r="Y56" s="978">
        <v>108204.4</v>
      </c>
      <c r="Z56" s="978">
        <v>87455</v>
      </c>
      <c r="AA56" s="978">
        <v>106879.4</v>
      </c>
      <c r="AB56" s="978">
        <v>106922.9</v>
      </c>
      <c r="AC56" s="978">
        <v>106922.9</v>
      </c>
      <c r="AD56" s="978">
        <v>106922.9</v>
      </c>
      <c r="AE56" s="978">
        <v>112909.9</v>
      </c>
      <c r="AF56" s="978">
        <v>106923</v>
      </c>
      <c r="AG56" s="978">
        <v>106922.9</v>
      </c>
      <c r="AH56" s="978">
        <v>108992.3</v>
      </c>
      <c r="AI56" s="978">
        <v>108992.3</v>
      </c>
      <c r="AJ56" s="978">
        <v>108992.3</v>
      </c>
      <c r="AK56" s="978">
        <v>108992.3</v>
      </c>
      <c r="AL56" s="978">
        <v>67734</v>
      </c>
      <c r="AM56" s="978">
        <v>106880.7</v>
      </c>
      <c r="AN56" s="978">
        <v>106880.7</v>
      </c>
      <c r="AO56" s="978">
        <v>106880.7</v>
      </c>
      <c r="AP56" s="978">
        <v>106880.7</v>
      </c>
      <c r="AQ56" s="978">
        <v>106880.7</v>
      </c>
      <c r="AR56" s="978">
        <v>108880.7</v>
      </c>
      <c r="AS56" s="978">
        <v>106880.7</v>
      </c>
      <c r="AT56" s="978">
        <v>106880.7</v>
      </c>
      <c r="AU56" s="978">
        <v>106880.7</v>
      </c>
      <c r="AV56" s="978">
        <v>106880.7</v>
      </c>
      <c r="AW56" s="978">
        <v>106880.7</v>
      </c>
      <c r="AX56" s="978">
        <v>12887.1</v>
      </c>
      <c r="AY56" s="978">
        <v>1.7</v>
      </c>
      <c r="AZ56" s="978">
        <v>1.7</v>
      </c>
      <c r="BA56" s="978">
        <v>1.7</v>
      </c>
      <c r="BB56" s="978">
        <v>1.7</v>
      </c>
      <c r="BC56" s="978">
        <v>1.7</v>
      </c>
      <c r="BD56" s="978">
        <v>1.7</v>
      </c>
      <c r="BE56" s="978">
        <v>1.7</v>
      </c>
      <c r="BF56" s="978">
        <v>1.7</v>
      </c>
      <c r="BG56" s="978">
        <v>1.6848135</v>
      </c>
      <c r="BH56" s="978"/>
      <c r="BI56" s="978"/>
      <c r="BJ56" s="978"/>
      <c r="BK56" s="978"/>
      <c r="BL56" s="978"/>
      <c r="BM56" s="978"/>
      <c r="BN56" s="978"/>
      <c r="BO56" s="978"/>
      <c r="BP56" s="978"/>
      <c r="BQ56" s="978"/>
      <c r="BR56" s="978"/>
      <c r="BS56" s="978"/>
      <c r="BT56" s="978"/>
      <c r="BU56" s="978"/>
      <c r="BV56" s="978"/>
      <c r="BW56" s="978"/>
      <c r="BX56" s="978"/>
      <c r="BY56" s="978"/>
      <c r="BZ56" s="978"/>
      <c r="CA56" s="978"/>
      <c r="CB56" s="978"/>
      <c r="CC56" s="978"/>
      <c r="CD56" s="978"/>
      <c r="CE56" s="978"/>
      <c r="CF56" s="978"/>
      <c r="CG56" s="978"/>
      <c r="CH56" s="978"/>
      <c r="CI56" s="978"/>
      <c r="CJ56" s="978"/>
      <c r="CK56" s="978"/>
      <c r="CL56" s="978"/>
      <c r="CM56" s="978"/>
      <c r="CN56" s="978"/>
      <c r="CO56" s="978"/>
      <c r="CP56" s="978"/>
      <c r="CQ56" s="978"/>
      <c r="CR56" s="978"/>
      <c r="CS56" s="978"/>
      <c r="CT56" s="978"/>
      <c r="CU56" s="978"/>
      <c r="CV56" s="978"/>
      <c r="CW56" s="978"/>
      <c r="CX56" s="978"/>
      <c r="CY56" s="978"/>
      <c r="CZ56" s="978"/>
      <c r="DA56" s="978"/>
      <c r="DB56" s="978"/>
      <c r="DC56" s="978"/>
      <c r="DD56" s="978"/>
      <c r="DE56" s="978"/>
      <c r="DF56" s="978"/>
      <c r="DG56" s="978"/>
      <c r="DH56" s="978"/>
      <c r="DI56" s="978"/>
      <c r="DJ56" s="978"/>
      <c r="DK56" s="978"/>
      <c r="DL56" s="978"/>
      <c r="DM56" s="978"/>
      <c r="DN56" s="978"/>
      <c r="DO56" s="978"/>
      <c r="DP56" s="978"/>
      <c r="DQ56" s="978"/>
      <c r="DR56" s="978"/>
      <c r="DS56" s="978"/>
      <c r="DT56" s="978"/>
      <c r="DU56" s="978"/>
      <c r="DV56" s="978"/>
      <c r="DW56" s="978"/>
      <c r="DX56" s="978"/>
      <c r="DY56" s="978"/>
      <c r="DZ56" s="978"/>
      <c r="EA56" s="978"/>
      <c r="EB56" s="978"/>
      <c r="EC56" s="978"/>
      <c r="ED56" s="978"/>
      <c r="EE56" s="978"/>
      <c r="EF56" s="978"/>
      <c r="EG56" s="978"/>
      <c r="EH56" s="978"/>
      <c r="EI56" s="978"/>
      <c r="EJ56" s="978"/>
      <c r="EK56" s="978"/>
      <c r="EL56" s="978"/>
      <c r="EM56" s="978"/>
      <c r="EN56" s="978"/>
      <c r="EO56" s="978"/>
      <c r="EP56" s="978"/>
      <c r="EQ56" s="978"/>
      <c r="ER56" s="978"/>
      <c r="ES56" s="978"/>
      <c r="ET56" s="978"/>
      <c r="EU56" s="978"/>
      <c r="EV56" s="978"/>
      <c r="EW56" s="978"/>
      <c r="EX56" s="978"/>
      <c r="EY56" s="978"/>
      <c r="EZ56" s="978"/>
      <c r="FA56" s="978"/>
      <c r="FB56" s="978"/>
      <c r="FC56" s="978"/>
      <c r="FD56" s="978"/>
      <c r="FE56" s="1040"/>
    </row>
    <row r="57" spans="1:161" ht="15.75" customHeight="1">
      <c r="A57" s="1045"/>
      <c r="B57" s="978"/>
      <c r="C57" s="978"/>
      <c r="D57" s="978"/>
      <c r="E57" s="978"/>
      <c r="F57" s="978"/>
      <c r="G57" s="978"/>
      <c r="H57" s="978"/>
      <c r="I57" s="978"/>
      <c r="J57" s="978"/>
      <c r="K57" s="978"/>
      <c r="L57" s="978"/>
      <c r="M57" s="978"/>
      <c r="N57" s="978"/>
      <c r="O57" s="978"/>
      <c r="P57" s="978"/>
      <c r="Q57" s="978"/>
      <c r="R57" s="978"/>
      <c r="S57" s="978"/>
      <c r="T57" s="978"/>
      <c r="U57" s="978"/>
      <c r="V57" s="978"/>
      <c r="W57" s="978"/>
      <c r="X57" s="978"/>
      <c r="Y57" s="978"/>
      <c r="Z57" s="978"/>
      <c r="AA57" s="978"/>
      <c r="AB57" s="978"/>
      <c r="AC57" s="978"/>
      <c r="AD57" s="978"/>
      <c r="AE57" s="978"/>
      <c r="AF57" s="978"/>
      <c r="AG57" s="978"/>
      <c r="AH57" s="978"/>
      <c r="AI57" s="978"/>
      <c r="AJ57" s="978"/>
      <c r="AK57" s="978"/>
      <c r="AL57" s="978"/>
      <c r="AM57" s="978"/>
      <c r="AN57" s="978"/>
      <c r="AO57" s="978"/>
      <c r="AP57" s="978"/>
      <c r="AQ57" s="978"/>
      <c r="AR57" s="978"/>
      <c r="AS57" s="978"/>
      <c r="AT57" s="978"/>
      <c r="AU57" s="978"/>
      <c r="AV57" s="978"/>
      <c r="AW57" s="978"/>
      <c r="AX57" s="978"/>
      <c r="AY57" s="978"/>
      <c r="AZ57" s="978"/>
      <c r="BA57" s="978"/>
      <c r="BB57" s="978"/>
      <c r="BC57" s="978"/>
      <c r="BD57" s="978"/>
      <c r="BE57" s="978"/>
      <c r="BF57" s="978"/>
      <c r="BG57" s="978"/>
      <c r="BH57" s="978"/>
      <c r="BI57" s="978"/>
      <c r="BJ57" s="978"/>
      <c r="BK57" s="978"/>
      <c r="BL57" s="978"/>
      <c r="BM57" s="978"/>
      <c r="BN57" s="978"/>
      <c r="BO57" s="978"/>
      <c r="BP57" s="978"/>
      <c r="BQ57" s="978"/>
      <c r="BR57" s="978"/>
      <c r="BS57" s="978"/>
      <c r="BT57" s="978"/>
      <c r="BU57" s="978"/>
      <c r="BV57" s="978"/>
      <c r="BW57" s="978"/>
      <c r="BX57" s="978"/>
      <c r="BY57" s="978"/>
      <c r="BZ57" s="978"/>
      <c r="CA57" s="978"/>
      <c r="CB57" s="978"/>
      <c r="CC57" s="978"/>
      <c r="CD57" s="978"/>
      <c r="CE57" s="978"/>
      <c r="CF57" s="978"/>
      <c r="CG57" s="978"/>
      <c r="CH57" s="978"/>
      <c r="CI57" s="978"/>
      <c r="CJ57" s="978"/>
      <c r="CK57" s="978"/>
      <c r="CL57" s="978"/>
      <c r="CM57" s="978"/>
      <c r="CN57" s="978"/>
      <c r="CO57" s="978"/>
      <c r="CP57" s="978"/>
      <c r="CQ57" s="978"/>
      <c r="CR57" s="978"/>
      <c r="CS57" s="978"/>
      <c r="CT57" s="978"/>
      <c r="CU57" s="978"/>
      <c r="CV57" s="978"/>
      <c r="CW57" s="978"/>
      <c r="CX57" s="978"/>
      <c r="CY57" s="978"/>
      <c r="CZ57" s="978"/>
      <c r="DA57" s="978"/>
      <c r="DB57" s="978"/>
      <c r="DC57" s="978"/>
      <c r="DD57" s="978"/>
      <c r="DE57" s="978"/>
      <c r="DF57" s="978"/>
      <c r="DG57" s="978"/>
      <c r="DH57" s="978"/>
      <c r="DI57" s="978"/>
      <c r="DJ57" s="978"/>
      <c r="DK57" s="978"/>
      <c r="DL57" s="978"/>
      <c r="DM57" s="978"/>
      <c r="DN57" s="978"/>
      <c r="DO57" s="978"/>
      <c r="DP57" s="978"/>
      <c r="DQ57" s="978"/>
      <c r="DR57" s="978"/>
      <c r="DS57" s="978"/>
      <c r="DT57" s="978"/>
      <c r="DU57" s="978"/>
      <c r="DV57" s="978"/>
      <c r="DW57" s="978"/>
      <c r="DX57" s="978"/>
      <c r="DY57" s="978"/>
      <c r="DZ57" s="978"/>
      <c r="EA57" s="978"/>
      <c r="EB57" s="978"/>
      <c r="EC57" s="978"/>
      <c r="ED57" s="978"/>
      <c r="EE57" s="978"/>
      <c r="EF57" s="978"/>
      <c r="EG57" s="978"/>
      <c r="EH57" s="978"/>
      <c r="EI57" s="978"/>
      <c r="EJ57" s="978"/>
      <c r="EK57" s="978"/>
      <c r="EL57" s="978"/>
      <c r="EM57" s="978"/>
      <c r="EN57" s="978"/>
      <c r="EO57" s="978"/>
      <c r="EP57" s="978"/>
      <c r="EQ57" s="978"/>
      <c r="ER57" s="978"/>
      <c r="ES57" s="978"/>
      <c r="ET57" s="978"/>
      <c r="EU57" s="978"/>
      <c r="EV57" s="978"/>
      <c r="EW57" s="978"/>
      <c r="EX57" s="978"/>
      <c r="EY57" s="978"/>
      <c r="EZ57" s="978"/>
      <c r="FA57" s="978"/>
      <c r="FB57" s="978"/>
      <c r="FC57" s="978"/>
      <c r="FD57" s="978"/>
      <c r="FE57" s="1040"/>
    </row>
    <row r="58" spans="1:161" ht="15.75" customHeight="1">
      <c r="A58" s="1039" t="s">
        <v>788</v>
      </c>
      <c r="B58" s="976">
        <v>924519.99283498002</v>
      </c>
      <c r="C58" s="976">
        <v>879033.7</v>
      </c>
      <c r="D58" s="976">
        <v>793197.30000000016</v>
      </c>
      <c r="E58" s="976">
        <v>771539.09999999986</v>
      </c>
      <c r="F58" s="976">
        <v>673307.5</v>
      </c>
      <c r="G58" s="976">
        <v>731689.8</v>
      </c>
      <c r="H58" s="976">
        <v>661901.4</v>
      </c>
      <c r="I58" s="976">
        <v>534685.4</v>
      </c>
      <c r="J58" s="976">
        <v>522877.20000000007</v>
      </c>
      <c r="K58" s="976">
        <v>536512.99999999988</v>
      </c>
      <c r="L58" s="976">
        <v>607291.09999999986</v>
      </c>
      <c r="M58" s="976">
        <v>557369.4</v>
      </c>
      <c r="N58" s="976">
        <v>573700</v>
      </c>
      <c r="O58" s="976">
        <v>501030.39999999991</v>
      </c>
      <c r="P58" s="976">
        <v>548766.20000000007</v>
      </c>
      <c r="Q58" s="976">
        <v>494145</v>
      </c>
      <c r="R58" s="976">
        <v>486916.89999999997</v>
      </c>
      <c r="S58" s="976">
        <v>373563.3</v>
      </c>
      <c r="T58" s="976">
        <v>248860.19999999998</v>
      </c>
      <c r="U58" s="976">
        <v>166978.1</v>
      </c>
      <c r="V58" s="976">
        <v>216224.5</v>
      </c>
      <c r="W58" s="976">
        <v>228643.3</v>
      </c>
      <c r="X58" s="976">
        <v>191482.02999999997</v>
      </c>
      <c r="Y58" s="976">
        <v>198535.4</v>
      </c>
      <c r="Z58" s="976">
        <v>298730.09999999998</v>
      </c>
      <c r="AA58" s="976">
        <v>193453.10000000003</v>
      </c>
      <c r="AB58" s="976">
        <v>243057.20000000013</v>
      </c>
      <c r="AC58" s="976">
        <v>336853.7</v>
      </c>
      <c r="AD58" s="976">
        <v>320614.59999999992</v>
      </c>
      <c r="AE58" s="976">
        <v>404330.89999999985</v>
      </c>
      <c r="AF58" s="976">
        <v>488122.64416666667</v>
      </c>
      <c r="AG58" s="976">
        <v>450714.6</v>
      </c>
      <c r="AH58" s="976">
        <v>478696.6</v>
      </c>
      <c r="AI58" s="976">
        <v>477681.8</v>
      </c>
      <c r="AJ58" s="976">
        <v>579696.9</v>
      </c>
      <c r="AK58" s="976">
        <v>535940.89999999991</v>
      </c>
      <c r="AL58" s="976">
        <v>447708.86863733002</v>
      </c>
      <c r="AM58" s="976">
        <v>423739.00000000006</v>
      </c>
      <c r="AN58" s="976">
        <v>409172.19999999995</v>
      </c>
      <c r="AO58" s="976">
        <v>406504.2</v>
      </c>
      <c r="AP58" s="976">
        <v>397226.79999999981</v>
      </c>
      <c r="AQ58" s="976">
        <v>363027.99999999994</v>
      </c>
      <c r="AR58" s="976">
        <v>659371.10000000009</v>
      </c>
      <c r="AS58" s="976">
        <v>455898.39999999997</v>
      </c>
      <c r="AT58" s="976">
        <v>403801.7</v>
      </c>
      <c r="AU58" s="976">
        <v>415034.9</v>
      </c>
      <c r="AV58" s="976">
        <v>391303.94920000003</v>
      </c>
      <c r="AW58" s="976">
        <v>466489.60000000003</v>
      </c>
      <c r="AX58" s="976">
        <v>394045.2</v>
      </c>
      <c r="AY58" s="976">
        <v>401918.9</v>
      </c>
      <c r="AZ58" s="976">
        <v>414736.80639999994</v>
      </c>
      <c r="BA58" s="976">
        <v>385928.24235999992</v>
      </c>
      <c r="BB58" s="976">
        <v>388552.5006880479</v>
      </c>
      <c r="BC58" s="976">
        <v>1041386.7</v>
      </c>
      <c r="BD58" s="976">
        <v>770573.5</v>
      </c>
      <c r="BE58" s="976">
        <v>1207659</v>
      </c>
      <c r="BF58" s="976">
        <v>1136285.4000000001</v>
      </c>
      <c r="BG58" s="976">
        <v>1280448.9597138499</v>
      </c>
      <c r="BH58" s="976">
        <v>2133844.0374459298</v>
      </c>
      <c r="BI58" s="976">
        <v>2948012.0406440799</v>
      </c>
      <c r="BJ58" s="976">
        <v>3448520.03260649</v>
      </c>
      <c r="BK58" s="976">
        <v>3942490.1659328998</v>
      </c>
      <c r="BL58" s="976">
        <v>3885854.7280230802</v>
      </c>
      <c r="BM58" s="976">
        <v>4182138.5803160099</v>
      </c>
      <c r="BN58" s="976">
        <v>4393149.8252451802</v>
      </c>
      <c r="BO58" s="976">
        <v>3793183.57681516</v>
      </c>
      <c r="BP58" s="976">
        <v>4718356.6713208398</v>
      </c>
      <c r="BQ58" s="976">
        <v>4996537.5932704806</v>
      </c>
      <c r="BR58" s="976">
        <v>4828497.2194542503</v>
      </c>
      <c r="BS58" s="976">
        <v>4963679.9167140303</v>
      </c>
      <c r="BT58" s="976">
        <v>5113372.4590807399</v>
      </c>
      <c r="BU58" s="976">
        <v>4994990.5269648694</v>
      </c>
      <c r="BV58" s="976">
        <v>4171461.3402642398</v>
      </c>
      <c r="BW58" s="976">
        <v>4310862.2957100198</v>
      </c>
      <c r="BX58" s="976">
        <v>4431604.6612801403</v>
      </c>
      <c r="BY58" s="976">
        <v>4548174.6082947198</v>
      </c>
      <c r="BZ58" s="976">
        <v>4865432.8089332404</v>
      </c>
      <c r="CA58" s="976">
        <v>4833097.1988463802</v>
      </c>
      <c r="CB58" s="976">
        <v>4463071.6765639596</v>
      </c>
      <c r="CC58" s="976">
        <v>4498713.2228001403</v>
      </c>
      <c r="CD58" s="976">
        <v>5058877.2200953895</v>
      </c>
      <c r="CE58" s="976">
        <v>5210668.42850581</v>
      </c>
      <c r="CF58" s="976">
        <v>5305897.6997535005</v>
      </c>
      <c r="CG58" s="976">
        <v>5366550.42149451</v>
      </c>
      <c r="CH58" s="976">
        <v>5169087.3289163001</v>
      </c>
      <c r="CI58" s="976">
        <v>4954368.2334473301</v>
      </c>
      <c r="CJ58" s="976">
        <v>5258886.9848466301</v>
      </c>
      <c r="CK58" s="976">
        <v>5059443.1486893492</v>
      </c>
      <c r="CL58" s="976">
        <v>4894718.7950302204</v>
      </c>
      <c r="CM58" s="976">
        <v>4794991.5372296302</v>
      </c>
      <c r="CN58" s="976">
        <v>4812697.2300555296</v>
      </c>
      <c r="CO58" s="976">
        <v>4857166.0929939402</v>
      </c>
      <c r="CP58" s="976">
        <v>4687783.1132430695</v>
      </c>
      <c r="CQ58" s="976">
        <v>4267768.5269453498</v>
      </c>
      <c r="CR58" s="976">
        <v>4197297.0030910205</v>
      </c>
      <c r="CS58" s="976">
        <v>4111325.65749104</v>
      </c>
      <c r="CT58" s="976">
        <v>4133108.3839585599</v>
      </c>
      <c r="CU58" s="976">
        <v>4091900.5025526797</v>
      </c>
      <c r="CV58" s="976">
        <v>3831767.2814746704</v>
      </c>
      <c r="CW58" s="976">
        <v>3699308.2653716295</v>
      </c>
      <c r="CX58" s="976">
        <v>3658646.8149689101</v>
      </c>
      <c r="CY58" s="976">
        <v>3237375.5279676602</v>
      </c>
      <c r="CZ58" s="976">
        <v>3589462.9631505702</v>
      </c>
      <c r="DA58" s="976">
        <v>3576284.3284049397</v>
      </c>
      <c r="DB58" s="976">
        <v>3299241.7169798901</v>
      </c>
      <c r="DC58" s="976">
        <v>3445199.3331096298</v>
      </c>
      <c r="DD58" s="976">
        <v>3424755.8741704402</v>
      </c>
      <c r="DE58" s="976">
        <v>3748066.2526978301</v>
      </c>
      <c r="DF58" s="976">
        <v>3548777.0850824597</v>
      </c>
      <c r="DG58" s="976">
        <v>3480419.1982495296</v>
      </c>
      <c r="DH58" s="976">
        <v>3635398.5534834503</v>
      </c>
      <c r="DI58" s="976">
        <v>4048437.8168649999</v>
      </c>
      <c r="DJ58" s="976">
        <v>3130195.1873425497</v>
      </c>
      <c r="DK58" s="976">
        <v>3344304.2685715999</v>
      </c>
      <c r="DL58" s="976">
        <v>3532430.7905516396</v>
      </c>
      <c r="DM58" s="976">
        <v>4156241.4222971499</v>
      </c>
      <c r="DN58" s="976">
        <v>3764283.5544682201</v>
      </c>
      <c r="DO58" s="976">
        <v>4084944.2917941096</v>
      </c>
      <c r="DP58" s="976">
        <v>4897512.8959151702</v>
      </c>
      <c r="DQ58" s="976">
        <v>4472345.0804146007</v>
      </c>
      <c r="DR58" s="976">
        <v>4195048.7447539708</v>
      </c>
      <c r="DS58" s="976">
        <v>4195245.2642134503</v>
      </c>
      <c r="DT58" s="976">
        <v>4118177.5939103803</v>
      </c>
      <c r="DU58" s="976">
        <v>3898818.3467353201</v>
      </c>
      <c r="DV58" s="976">
        <v>4171929.5600392101</v>
      </c>
      <c r="DW58" s="976">
        <v>4498807.7215913497</v>
      </c>
      <c r="DX58" s="976">
        <v>4461027.7597361393</v>
      </c>
      <c r="DY58" s="976">
        <v>4662578.2543639001</v>
      </c>
      <c r="DZ58" s="976">
        <v>4377452.4274398098</v>
      </c>
      <c r="EA58" s="976">
        <v>4316089.1475443803</v>
      </c>
      <c r="EB58" s="976">
        <v>4728816.5187173896</v>
      </c>
      <c r="EC58" s="976">
        <v>4373204.7387540201</v>
      </c>
      <c r="ED58" s="976">
        <v>4307730.8810533695</v>
      </c>
      <c r="EE58" s="976">
        <v>4080277.0822243001</v>
      </c>
      <c r="EF58" s="976">
        <v>4039661.0954529503</v>
      </c>
      <c r="EG58" s="976">
        <v>3790292.27798774</v>
      </c>
      <c r="EH58" s="976">
        <v>3574419.5172979198</v>
      </c>
      <c r="EI58" s="976">
        <v>3535657.3182646297</v>
      </c>
      <c r="EJ58" s="976">
        <v>3971325.4453357202</v>
      </c>
      <c r="EK58" s="976">
        <v>3290434.2989745801</v>
      </c>
      <c r="EL58" s="976">
        <v>3419151.8865212798</v>
      </c>
      <c r="EM58" s="976">
        <v>3516674.5822650399</v>
      </c>
      <c r="EN58" s="976">
        <v>3355652.5833168901</v>
      </c>
      <c r="EO58" s="976">
        <v>3181971.3474220904</v>
      </c>
      <c r="EP58" s="976">
        <v>2967239.2812053999</v>
      </c>
      <c r="EQ58" s="976">
        <v>2820225.0544657698</v>
      </c>
      <c r="ER58" s="976">
        <v>2835300.8026284301</v>
      </c>
      <c r="ES58" s="976">
        <v>2870305.3656626297</v>
      </c>
      <c r="ET58" s="976">
        <v>3271547.58025984</v>
      </c>
      <c r="EU58" s="976">
        <v>3448910.8397856103</v>
      </c>
      <c r="EV58" s="976">
        <v>3455663.84291822</v>
      </c>
      <c r="EW58" s="976">
        <v>3415096.3451114502</v>
      </c>
      <c r="EX58" s="976">
        <v>3327198.1270927601</v>
      </c>
      <c r="EY58" s="976">
        <v>3173489.2331012604</v>
      </c>
      <c r="EZ58" s="976">
        <v>3201938.2536994899</v>
      </c>
      <c r="FA58" s="976">
        <v>3318761.0574356001</v>
      </c>
      <c r="FB58" s="976">
        <v>3064063.44435242</v>
      </c>
      <c r="FC58" s="976">
        <v>2623904.4147710698</v>
      </c>
      <c r="FD58" s="976">
        <v>2609844.9987946502</v>
      </c>
      <c r="FE58" s="1040"/>
    </row>
    <row r="59" spans="1:161" ht="15.75" customHeight="1">
      <c r="A59" s="1041" t="s">
        <v>789</v>
      </c>
      <c r="B59" s="978">
        <v>660952.75104801997</v>
      </c>
      <c r="C59" s="978">
        <v>603102</v>
      </c>
      <c r="D59" s="978">
        <v>580865.80000000005</v>
      </c>
      <c r="E59" s="978">
        <v>601685.69999999995</v>
      </c>
      <c r="F59" s="978">
        <v>525180.6</v>
      </c>
      <c r="G59" s="978">
        <v>585485.9</v>
      </c>
      <c r="H59" s="978">
        <v>515528.3</v>
      </c>
      <c r="I59" s="978">
        <v>410768.5</v>
      </c>
      <c r="J59" s="978">
        <v>348287.2</v>
      </c>
      <c r="K59" s="978">
        <v>358621.39999999985</v>
      </c>
      <c r="L59" s="978">
        <v>419287.6999999999</v>
      </c>
      <c r="M59" s="978">
        <v>407955.7</v>
      </c>
      <c r="N59" s="978">
        <v>425353.3</v>
      </c>
      <c r="O59" s="978">
        <v>418563.29999999993</v>
      </c>
      <c r="P59" s="978">
        <v>539232.6</v>
      </c>
      <c r="Q59" s="978">
        <v>483258.39999999997</v>
      </c>
      <c r="R59" s="978">
        <v>328517.8</v>
      </c>
      <c r="S59" s="978">
        <v>366267.5</v>
      </c>
      <c r="T59" s="978">
        <v>81988.899999999994</v>
      </c>
      <c r="U59" s="978">
        <v>152644.70000000001</v>
      </c>
      <c r="V59" s="978">
        <v>179652.6</v>
      </c>
      <c r="W59" s="978">
        <v>90802.1</v>
      </c>
      <c r="X59" s="978">
        <v>75819.7</v>
      </c>
      <c r="Y59" s="978">
        <v>130352.2</v>
      </c>
      <c r="Z59" s="978">
        <v>292831.59999999998</v>
      </c>
      <c r="AA59" s="978">
        <v>170645.30000000005</v>
      </c>
      <c r="AB59" s="978">
        <v>131552.30000000013</v>
      </c>
      <c r="AC59" s="978">
        <v>247787.8</v>
      </c>
      <c r="AD59" s="978">
        <v>275569.09999999992</v>
      </c>
      <c r="AE59" s="978">
        <v>349897.09999999986</v>
      </c>
      <c r="AF59" s="978">
        <v>387743.6</v>
      </c>
      <c r="AG59" s="978">
        <v>386796.7</v>
      </c>
      <c r="AH59" s="978">
        <v>331635.59999999998</v>
      </c>
      <c r="AI59" s="978">
        <v>342813.7</v>
      </c>
      <c r="AJ59" s="978">
        <v>411145</v>
      </c>
      <c r="AK59" s="978">
        <v>369834.6</v>
      </c>
      <c r="AL59" s="978">
        <v>374895.9</v>
      </c>
      <c r="AM59" s="978">
        <v>318804.7</v>
      </c>
      <c r="AN59" s="978">
        <v>364268.79999999999</v>
      </c>
      <c r="AO59" s="978">
        <v>309802.59999999998</v>
      </c>
      <c r="AP59" s="978">
        <v>327488.29999999981</v>
      </c>
      <c r="AQ59" s="978">
        <v>313520.89999999997</v>
      </c>
      <c r="AR59" s="978">
        <v>592456.90000000014</v>
      </c>
      <c r="AS59" s="978">
        <v>376844.6</v>
      </c>
      <c r="AT59" s="978">
        <v>333829.2</v>
      </c>
      <c r="AU59" s="978">
        <v>349495.9</v>
      </c>
      <c r="AV59" s="978">
        <v>329133.04920000001</v>
      </c>
      <c r="AW59" s="978">
        <v>410893.9</v>
      </c>
      <c r="AX59" s="978">
        <v>338213.8</v>
      </c>
      <c r="AY59" s="978">
        <v>363131.90000000008</v>
      </c>
      <c r="AZ59" s="978">
        <v>335582.90639999992</v>
      </c>
      <c r="BA59" s="978">
        <v>385920.34235999989</v>
      </c>
      <c r="BB59" s="978">
        <v>388544.60068804788</v>
      </c>
      <c r="BC59" s="978">
        <v>484403.1</v>
      </c>
      <c r="BD59" s="978">
        <v>62638.100000000093</v>
      </c>
      <c r="BE59" s="978">
        <v>164572.80000000005</v>
      </c>
      <c r="BF59" s="978">
        <v>16396.2</v>
      </c>
      <c r="BG59" s="978">
        <v>108034.19667331</v>
      </c>
      <c r="BH59" s="978">
        <v>433995.71376606001</v>
      </c>
      <c r="BI59" s="978">
        <v>970834.41256339999</v>
      </c>
      <c r="BJ59" s="978">
        <v>841702.53529562999</v>
      </c>
      <c r="BK59" s="978">
        <v>918717.75066756993</v>
      </c>
      <c r="BL59" s="978">
        <v>1040563.373121</v>
      </c>
      <c r="BM59" s="978">
        <v>1043533.5540107801</v>
      </c>
      <c r="BN59" s="978">
        <v>1082288.3142647401</v>
      </c>
      <c r="BO59" s="978">
        <v>1556097.6409753</v>
      </c>
      <c r="BP59" s="978">
        <v>968415.06800879003</v>
      </c>
      <c r="BQ59" s="978">
        <v>618517.24773039005</v>
      </c>
      <c r="BR59" s="978">
        <v>786222.98912380007</v>
      </c>
      <c r="BS59" s="978">
        <v>715112.13969498</v>
      </c>
      <c r="BT59" s="978">
        <v>713372.70010986994</v>
      </c>
      <c r="BU59" s="978">
        <v>550305.10542359995</v>
      </c>
      <c r="BV59" s="978">
        <v>532898.11416003003</v>
      </c>
      <c r="BW59" s="978">
        <v>546097.36949533003</v>
      </c>
      <c r="BX59" s="978">
        <v>295596.52158821997</v>
      </c>
      <c r="BY59" s="978">
        <v>603790.18085023994</v>
      </c>
      <c r="BZ59" s="978">
        <v>556236.15892475005</v>
      </c>
      <c r="CA59" s="978">
        <v>691085.75451072003</v>
      </c>
      <c r="CB59" s="978">
        <v>572228.13180809002</v>
      </c>
      <c r="CC59" s="978">
        <v>641692.14425447013</v>
      </c>
      <c r="CD59" s="978">
        <v>498718.35456766997</v>
      </c>
      <c r="CE59" s="978">
        <v>574174.72196380992</v>
      </c>
      <c r="CF59" s="978">
        <v>600339.49411699001</v>
      </c>
      <c r="CG59" s="978">
        <v>552496.59524687997</v>
      </c>
      <c r="CH59" s="978">
        <v>211265.05796427</v>
      </c>
      <c r="CI59" s="978">
        <v>235741.37516603997</v>
      </c>
      <c r="CJ59" s="978">
        <v>286230.21089237998</v>
      </c>
      <c r="CK59" s="978">
        <v>239143.90161614999</v>
      </c>
      <c r="CL59" s="978">
        <v>140543.00723598999</v>
      </c>
      <c r="CM59" s="978">
        <v>294611.29236708995</v>
      </c>
      <c r="CN59" s="978">
        <v>240915.19027573999</v>
      </c>
      <c r="CO59" s="978">
        <v>255288.64217218</v>
      </c>
      <c r="CP59" s="978">
        <v>421429.99292046</v>
      </c>
      <c r="CQ59" s="978">
        <v>391799.18060482002</v>
      </c>
      <c r="CR59" s="978">
        <v>1127765.9545611702</v>
      </c>
      <c r="CS59" s="978">
        <v>953290.24651592993</v>
      </c>
      <c r="CT59" s="978">
        <v>972375.73415856995</v>
      </c>
      <c r="CU59" s="978">
        <v>928991.35517011001</v>
      </c>
      <c r="CV59" s="978">
        <v>1056623.0681431801</v>
      </c>
      <c r="CW59" s="978">
        <v>905910.58331007999</v>
      </c>
      <c r="CX59" s="978">
        <v>798073.11025873001</v>
      </c>
      <c r="CY59" s="978">
        <v>611600.41773356008</v>
      </c>
      <c r="CZ59" s="978">
        <v>965918.42399843992</v>
      </c>
      <c r="DA59" s="978">
        <v>1009119.4046728299</v>
      </c>
      <c r="DB59" s="978">
        <v>980476.55411773</v>
      </c>
      <c r="DC59" s="978">
        <v>1280355.36770932</v>
      </c>
      <c r="DD59" s="978">
        <v>1055669.83919439</v>
      </c>
      <c r="DE59" s="978">
        <v>1072153.2001265301</v>
      </c>
      <c r="DF59" s="978">
        <v>786437.99588942004</v>
      </c>
      <c r="DG59" s="978">
        <v>766661.84299719997</v>
      </c>
      <c r="DH59" s="978">
        <v>674001.19605015998</v>
      </c>
      <c r="DI59" s="978">
        <v>672775.53157284996</v>
      </c>
      <c r="DJ59" s="978">
        <v>518882.6245331</v>
      </c>
      <c r="DK59" s="978">
        <v>730700.99025253998</v>
      </c>
      <c r="DL59" s="978">
        <v>767602.05043250998</v>
      </c>
      <c r="DM59" s="978">
        <v>902304.7394505</v>
      </c>
      <c r="DN59" s="978">
        <v>938990.72936</v>
      </c>
      <c r="DO59" s="978">
        <v>1031697.3262931601</v>
      </c>
      <c r="DP59" s="978">
        <v>1141495.65224298</v>
      </c>
      <c r="DQ59" s="978">
        <v>1357269.94770209</v>
      </c>
      <c r="DR59" s="978">
        <v>928895.34468255006</v>
      </c>
      <c r="DS59" s="978">
        <v>919776.50769618002</v>
      </c>
      <c r="DT59" s="978">
        <v>886628.42620466999</v>
      </c>
      <c r="DU59" s="978">
        <v>963215.8815321899</v>
      </c>
      <c r="DV59" s="978">
        <v>971913.55208418006</v>
      </c>
      <c r="DW59" s="978">
        <v>1183477.35147683</v>
      </c>
      <c r="DX59" s="978">
        <v>793741.58389096998</v>
      </c>
      <c r="DY59" s="978">
        <v>886803.44622073998</v>
      </c>
      <c r="DZ59" s="978">
        <v>867317.77522821992</v>
      </c>
      <c r="EA59" s="978">
        <v>832715.95308650006</v>
      </c>
      <c r="EB59" s="978">
        <v>719573.41258071992</v>
      </c>
      <c r="EC59" s="978">
        <v>659203.55724379001</v>
      </c>
      <c r="ED59" s="978">
        <v>545520.21668475005</v>
      </c>
      <c r="EE59" s="978">
        <v>520723.84513359005</v>
      </c>
      <c r="EF59" s="978">
        <v>452845.41405898001</v>
      </c>
      <c r="EG59" s="978">
        <v>483830.30797517998</v>
      </c>
      <c r="EH59" s="978">
        <v>485480.96211415995</v>
      </c>
      <c r="EI59" s="978">
        <v>568801.21592553006</v>
      </c>
      <c r="EJ59" s="978">
        <v>535426.93333013996</v>
      </c>
      <c r="EK59" s="978">
        <v>514562.78546912002</v>
      </c>
      <c r="EL59" s="978">
        <v>504455.65581847</v>
      </c>
      <c r="EM59" s="978">
        <v>515621.64102099999</v>
      </c>
      <c r="EN59" s="978">
        <v>387983.32709406002</v>
      </c>
      <c r="EO59" s="978">
        <v>514071.58207342</v>
      </c>
      <c r="EP59" s="978">
        <v>256941.60345684001</v>
      </c>
      <c r="EQ59" s="978">
        <v>249814.16989982998</v>
      </c>
      <c r="ER59" s="978">
        <v>240975.64218706</v>
      </c>
      <c r="ES59" s="978">
        <v>280433.92046721996</v>
      </c>
      <c r="ET59" s="978">
        <v>269438.67077910999</v>
      </c>
      <c r="EU59" s="978">
        <v>298506.25923343998</v>
      </c>
      <c r="EV59" s="978">
        <v>428592.34236596001</v>
      </c>
      <c r="EW59" s="978">
        <v>361607.00732071995</v>
      </c>
      <c r="EX59" s="978">
        <v>256547.35005645998</v>
      </c>
      <c r="EY59" s="978">
        <v>230600.13791664</v>
      </c>
      <c r="EZ59" s="978">
        <v>215460.15368613001</v>
      </c>
      <c r="FA59" s="978">
        <v>242951.67767301999</v>
      </c>
      <c r="FB59" s="978">
        <v>304246.13479489001</v>
      </c>
      <c r="FC59" s="978">
        <v>319221.13705768</v>
      </c>
      <c r="FD59" s="978">
        <v>265040.23687860003</v>
      </c>
      <c r="FE59" s="1040"/>
    </row>
    <row r="60" spans="1:161" ht="15.75" customHeight="1">
      <c r="A60" s="1041" t="s">
        <v>790</v>
      </c>
      <c r="B60" s="978">
        <v>37696.660659250003</v>
      </c>
      <c r="C60" s="978">
        <v>37696.699999999997</v>
      </c>
      <c r="D60" s="978">
        <v>38216.9</v>
      </c>
      <c r="E60" s="978">
        <v>1683.5</v>
      </c>
      <c r="F60" s="978">
        <v>2911.6</v>
      </c>
      <c r="G60" s="978">
        <v>3822.1</v>
      </c>
      <c r="H60" s="978">
        <v>6566.8</v>
      </c>
      <c r="I60" s="978">
        <v>283.5</v>
      </c>
      <c r="J60" s="978">
        <v>1751.2</v>
      </c>
      <c r="K60" s="978">
        <v>1747.8</v>
      </c>
      <c r="L60" s="978">
        <v>5528.9</v>
      </c>
      <c r="M60" s="978">
        <v>5528.9</v>
      </c>
      <c r="N60" s="978">
        <v>800</v>
      </c>
      <c r="O60" s="978">
        <v>0</v>
      </c>
      <c r="P60" s="978">
        <v>1933.9</v>
      </c>
      <c r="Q60" s="978">
        <v>0</v>
      </c>
      <c r="R60" s="978">
        <v>0</v>
      </c>
      <c r="S60" s="978">
        <v>0</v>
      </c>
      <c r="T60" s="978">
        <v>0</v>
      </c>
      <c r="U60" s="978">
        <v>0</v>
      </c>
      <c r="V60" s="978">
        <v>0</v>
      </c>
      <c r="W60" s="978">
        <v>0</v>
      </c>
      <c r="X60" s="978">
        <v>0</v>
      </c>
      <c r="Y60" s="978">
        <v>0</v>
      </c>
      <c r="Z60" s="978">
        <v>0</v>
      </c>
      <c r="AA60" s="978">
        <v>0</v>
      </c>
      <c r="AB60" s="978">
        <v>0</v>
      </c>
      <c r="AC60" s="978">
        <v>0</v>
      </c>
      <c r="AD60" s="978">
        <v>0</v>
      </c>
      <c r="AE60" s="978">
        <v>0</v>
      </c>
      <c r="AF60" s="978">
        <v>0</v>
      </c>
      <c r="AG60" s="978">
        <v>0</v>
      </c>
      <c r="AH60" s="978">
        <v>0</v>
      </c>
      <c r="AI60" s="978">
        <v>0</v>
      </c>
      <c r="AJ60" s="978">
        <v>0</v>
      </c>
      <c r="AK60" s="978">
        <v>0</v>
      </c>
      <c r="AL60" s="978">
        <v>0</v>
      </c>
      <c r="AM60" s="978">
        <v>0</v>
      </c>
      <c r="AN60" s="978">
        <v>0</v>
      </c>
      <c r="AO60" s="978">
        <v>0</v>
      </c>
      <c r="AP60" s="978">
        <v>0</v>
      </c>
      <c r="AQ60" s="978">
        <v>0</v>
      </c>
      <c r="AR60" s="978">
        <v>0</v>
      </c>
      <c r="AS60" s="978">
        <v>0</v>
      </c>
      <c r="AT60" s="978">
        <v>0</v>
      </c>
      <c r="AU60" s="978">
        <v>0</v>
      </c>
      <c r="AV60" s="978">
        <v>0</v>
      </c>
      <c r="AW60" s="978">
        <v>0</v>
      </c>
      <c r="AX60" s="978">
        <v>0</v>
      </c>
      <c r="AY60" s="978">
        <v>38584.800000000003</v>
      </c>
      <c r="AZ60" s="978">
        <v>79146</v>
      </c>
      <c r="BA60" s="978">
        <v>0</v>
      </c>
      <c r="BB60" s="978">
        <v>0</v>
      </c>
      <c r="BC60" s="978">
        <v>110209.2</v>
      </c>
      <c r="BD60" s="978">
        <v>86177.9</v>
      </c>
      <c r="BE60" s="978">
        <v>45812.9</v>
      </c>
      <c r="BF60" s="978">
        <v>67986.899999999994</v>
      </c>
      <c r="BG60" s="978">
        <v>87614.77920556</v>
      </c>
      <c r="BH60" s="978">
        <v>38773.208228839998</v>
      </c>
      <c r="BI60" s="978">
        <v>19887.547759519999</v>
      </c>
      <c r="BJ60" s="978">
        <v>59356.98944962</v>
      </c>
      <c r="BK60" s="978">
        <v>81356.703752589994</v>
      </c>
      <c r="BL60" s="978">
        <v>45792.894637040001</v>
      </c>
      <c r="BM60" s="978">
        <v>49802.906641959999</v>
      </c>
      <c r="BN60" s="978">
        <v>103680.69504997</v>
      </c>
      <c r="BO60" s="978">
        <v>97808.155713149987</v>
      </c>
      <c r="BP60" s="978">
        <v>11392.73878125</v>
      </c>
      <c r="BQ60" s="978">
        <v>131859.81812257</v>
      </c>
      <c r="BR60" s="978">
        <v>178902.40953179001</v>
      </c>
      <c r="BS60" s="978">
        <v>194837.28675064002</v>
      </c>
      <c r="BT60" s="978">
        <v>165104.25037274</v>
      </c>
      <c r="BU60" s="978">
        <v>111648.86418419</v>
      </c>
      <c r="BV60" s="978">
        <v>99901.01375802001</v>
      </c>
      <c r="BW60" s="978">
        <v>149233.50334425</v>
      </c>
      <c r="BX60" s="978">
        <v>200037.01327601998</v>
      </c>
      <c r="BY60" s="978">
        <v>159800.36795023002</v>
      </c>
      <c r="BZ60" s="978">
        <v>186596.1649115</v>
      </c>
      <c r="CA60" s="978">
        <v>197904.98383319</v>
      </c>
      <c r="CB60" s="978">
        <v>184145.17236579998</v>
      </c>
      <c r="CC60" s="978">
        <v>12682.55780565</v>
      </c>
      <c r="CD60" s="978">
        <v>58418.844274160001</v>
      </c>
      <c r="CE60" s="978">
        <v>55782.158760300001</v>
      </c>
      <c r="CF60" s="978">
        <v>46891.25628034</v>
      </c>
      <c r="CG60" s="978">
        <v>82930.815463369989</v>
      </c>
      <c r="CH60" s="978">
        <v>27102.222027020001</v>
      </c>
      <c r="CI60" s="978">
        <v>84738.474125020002</v>
      </c>
      <c r="CJ60" s="978">
        <v>119058.95174434</v>
      </c>
      <c r="CK60" s="978">
        <v>168351.59379928</v>
      </c>
      <c r="CL60" s="978">
        <v>246186.69717502</v>
      </c>
      <c r="CM60" s="978">
        <v>234298.90871413</v>
      </c>
      <c r="CN60" s="978">
        <v>145338.66799742001</v>
      </c>
      <c r="CO60" s="978">
        <v>14133.100882370001</v>
      </c>
      <c r="CP60" s="978">
        <v>101162.90765667</v>
      </c>
      <c r="CQ60" s="978">
        <v>171078.07977801998</v>
      </c>
      <c r="CR60" s="978">
        <v>160201.19794044</v>
      </c>
      <c r="CS60" s="978">
        <v>91191.456315160001</v>
      </c>
      <c r="CT60" s="978">
        <v>32061.844121090002</v>
      </c>
      <c r="CU60" s="978">
        <v>130268.6493551</v>
      </c>
      <c r="CV60" s="978">
        <v>26841.298457189998</v>
      </c>
      <c r="CW60" s="978">
        <v>25819.691811159999</v>
      </c>
      <c r="CX60" s="978">
        <v>103716.05443463</v>
      </c>
      <c r="CY60" s="978">
        <v>28627.077317619998</v>
      </c>
      <c r="CZ60" s="978">
        <v>149370.70491117</v>
      </c>
      <c r="DA60" s="978">
        <v>20770.092661750001</v>
      </c>
      <c r="DB60" s="978">
        <v>55452.249484</v>
      </c>
      <c r="DC60" s="978">
        <v>13534.85019535</v>
      </c>
      <c r="DD60" s="978">
        <v>130410.58043539</v>
      </c>
      <c r="DE60" s="978">
        <v>197665.29891231999</v>
      </c>
      <c r="DF60" s="978">
        <v>14908.711538559999</v>
      </c>
      <c r="DG60" s="978">
        <v>21062.98589503</v>
      </c>
      <c r="DH60" s="978">
        <v>66147.24769289</v>
      </c>
      <c r="DI60" s="978">
        <v>11076.44632947</v>
      </c>
      <c r="DJ60" s="978">
        <v>24154.28839849</v>
      </c>
      <c r="DK60" s="978">
        <v>65925.929554789996</v>
      </c>
      <c r="DL60" s="978">
        <v>78478.950756420003</v>
      </c>
      <c r="DM60" s="978">
        <v>10167.19479768</v>
      </c>
      <c r="DN60" s="978">
        <v>46082.231989650005</v>
      </c>
      <c r="DO60" s="978">
        <v>33264.089725209997</v>
      </c>
      <c r="DP60" s="978">
        <v>5371.3381364099996</v>
      </c>
      <c r="DQ60" s="978">
        <v>77502.269416659998</v>
      </c>
      <c r="DR60" s="978">
        <v>28619.67957131</v>
      </c>
      <c r="DS60" s="978">
        <v>45108.145755519996</v>
      </c>
      <c r="DT60" s="978">
        <v>71678.037789960013</v>
      </c>
      <c r="DU60" s="978">
        <v>70081.196835030001</v>
      </c>
      <c r="DV60" s="978">
        <v>215656.49368471</v>
      </c>
      <c r="DW60" s="978">
        <v>65251.249264400001</v>
      </c>
      <c r="DX60" s="978">
        <v>156478.86248889999</v>
      </c>
      <c r="DY60" s="978">
        <v>24745.898130609999</v>
      </c>
      <c r="DZ60" s="978">
        <v>39420.992672169996</v>
      </c>
      <c r="EA60" s="978">
        <v>20801.990782230001</v>
      </c>
      <c r="EB60" s="978">
        <v>59562.54020679</v>
      </c>
      <c r="EC60" s="978">
        <v>128006.94237875</v>
      </c>
      <c r="ED60" s="978">
        <v>190089.85067544002</v>
      </c>
      <c r="EE60" s="978">
        <v>31539.27056284</v>
      </c>
      <c r="EF60" s="978">
        <v>19100.129696110002</v>
      </c>
      <c r="EG60" s="978">
        <v>19077.151062380002</v>
      </c>
      <c r="EH60" s="978">
        <v>146803.20314987001</v>
      </c>
      <c r="EI60" s="978">
        <v>59604.192884110002</v>
      </c>
      <c r="EJ60" s="978">
        <v>112337.34321319</v>
      </c>
      <c r="EK60" s="978">
        <v>101729.59009728</v>
      </c>
      <c r="EL60" s="978">
        <v>153391.79901493</v>
      </c>
      <c r="EM60" s="978">
        <v>204941.49885102999</v>
      </c>
      <c r="EN60" s="978">
        <v>242503.7551329</v>
      </c>
      <c r="EO60" s="978">
        <v>111470.95058678999</v>
      </c>
      <c r="EP60" s="978">
        <v>307248.81827382999</v>
      </c>
      <c r="EQ60" s="978">
        <v>286327.35143213003</v>
      </c>
      <c r="ER60" s="978">
        <v>211302.26657561999</v>
      </c>
      <c r="ES60" s="978">
        <v>42668.359582190002</v>
      </c>
      <c r="ET60" s="978">
        <v>179492.75797621999</v>
      </c>
      <c r="EU60" s="978">
        <v>110590.62493291001</v>
      </c>
      <c r="EV60" s="978">
        <v>61647.126896220005</v>
      </c>
      <c r="EW60" s="978">
        <v>79754.986130070014</v>
      </c>
      <c r="EX60" s="978">
        <v>192102.86237779001</v>
      </c>
      <c r="EY60" s="978">
        <v>201734.69769315</v>
      </c>
      <c r="EZ60" s="978">
        <v>363512.30716862</v>
      </c>
      <c r="FA60" s="978">
        <v>422652.2936342</v>
      </c>
      <c r="FB60" s="978">
        <v>489291.51719333004</v>
      </c>
      <c r="FC60" s="978">
        <v>399078.75870110997</v>
      </c>
      <c r="FD60" s="978">
        <v>430212.02232573001</v>
      </c>
      <c r="FE60" s="1040"/>
    </row>
    <row r="61" spans="1:161" ht="15.75" customHeight="1">
      <c r="A61" s="1041" t="s">
        <v>791</v>
      </c>
      <c r="B61" s="978">
        <v>26.736554769999998</v>
      </c>
      <c r="C61" s="978">
        <v>26.4</v>
      </c>
      <c r="D61" s="978">
        <v>25.3</v>
      </c>
      <c r="E61" s="978">
        <v>25.2</v>
      </c>
      <c r="F61" s="978">
        <v>15.1</v>
      </c>
      <c r="G61" s="978">
        <v>18.600000000000001</v>
      </c>
      <c r="H61" s="978">
        <v>28.9</v>
      </c>
      <c r="I61" s="978">
        <v>8</v>
      </c>
      <c r="J61" s="978">
        <v>5.2</v>
      </c>
      <c r="K61" s="978">
        <v>28.9</v>
      </c>
      <c r="L61" s="978">
        <v>0</v>
      </c>
      <c r="M61" s="978">
        <v>0</v>
      </c>
      <c r="N61" s="978">
        <v>0</v>
      </c>
      <c r="O61" s="978">
        <v>0</v>
      </c>
      <c r="P61" s="978">
        <v>7.3</v>
      </c>
      <c r="Q61" s="978">
        <v>0</v>
      </c>
      <c r="R61" s="978">
        <v>0</v>
      </c>
      <c r="S61" s="978">
        <v>0</v>
      </c>
      <c r="T61" s="978">
        <v>0</v>
      </c>
      <c r="U61" s="978">
        <v>0</v>
      </c>
      <c r="V61" s="978">
        <v>0</v>
      </c>
      <c r="W61" s="978">
        <v>0</v>
      </c>
      <c r="X61" s="978">
        <v>0</v>
      </c>
      <c r="Y61" s="978">
        <v>0</v>
      </c>
      <c r="Z61" s="978">
        <v>0</v>
      </c>
      <c r="AA61" s="978">
        <v>0</v>
      </c>
      <c r="AB61" s="978">
        <v>0</v>
      </c>
      <c r="AC61" s="978">
        <v>0</v>
      </c>
      <c r="AD61" s="978">
        <v>0</v>
      </c>
      <c r="AE61" s="978">
        <v>0</v>
      </c>
      <c r="AF61" s="978">
        <v>0</v>
      </c>
      <c r="AG61" s="978">
        <v>0</v>
      </c>
      <c r="AH61" s="978">
        <v>0</v>
      </c>
      <c r="AI61" s="978">
        <v>0</v>
      </c>
      <c r="AJ61" s="978">
        <v>0</v>
      </c>
      <c r="AK61" s="978">
        <v>0</v>
      </c>
      <c r="AL61" s="978">
        <v>0</v>
      </c>
      <c r="AM61" s="978">
        <v>0</v>
      </c>
      <c r="AN61" s="978">
        <v>0</v>
      </c>
      <c r="AO61" s="978">
        <v>0</v>
      </c>
      <c r="AP61" s="978">
        <v>0</v>
      </c>
      <c r="AQ61" s="978">
        <v>0</v>
      </c>
      <c r="AR61" s="978">
        <v>0</v>
      </c>
      <c r="AS61" s="978">
        <v>0</v>
      </c>
      <c r="AT61" s="978">
        <v>0</v>
      </c>
      <c r="AU61" s="978">
        <v>0</v>
      </c>
      <c r="AV61" s="978">
        <v>0</v>
      </c>
      <c r="AW61" s="978">
        <v>0</v>
      </c>
      <c r="AX61" s="978">
        <v>0</v>
      </c>
      <c r="AY61" s="978">
        <v>196.10000000000002</v>
      </c>
      <c r="AZ61" s="978">
        <v>0</v>
      </c>
      <c r="BA61" s="978">
        <v>0</v>
      </c>
      <c r="BB61" s="978">
        <v>0</v>
      </c>
      <c r="BC61" s="978">
        <v>118.9</v>
      </c>
      <c r="BD61" s="978">
        <v>145.9</v>
      </c>
      <c r="BE61" s="978">
        <v>66.5</v>
      </c>
      <c r="BF61" s="978">
        <v>69</v>
      </c>
      <c r="BG61" s="978">
        <v>66.343064209999994</v>
      </c>
      <c r="BH61" s="978">
        <v>86.99729619</v>
      </c>
      <c r="BI61" s="978">
        <v>103.46034168000001</v>
      </c>
      <c r="BJ61" s="978">
        <v>118.27694785999999</v>
      </c>
      <c r="BK61" s="978">
        <v>49.600685079999998</v>
      </c>
      <c r="BL61" s="978">
        <v>75.438337400000009</v>
      </c>
      <c r="BM61" s="978">
        <v>49.559337399999997</v>
      </c>
      <c r="BN61" s="978">
        <v>54.364239259999998</v>
      </c>
      <c r="BO61" s="978">
        <v>50.303819170000004</v>
      </c>
      <c r="BP61" s="978">
        <v>45.511281990000001</v>
      </c>
      <c r="BQ61" s="978">
        <v>72.331190019999994</v>
      </c>
      <c r="BR61" s="978">
        <v>71.477840730000011</v>
      </c>
      <c r="BS61" s="978">
        <v>71.256656980000002</v>
      </c>
      <c r="BT61" s="978">
        <v>71.381836359999994</v>
      </c>
      <c r="BU61" s="978">
        <v>89.952735650000008</v>
      </c>
      <c r="BV61" s="978">
        <v>115.12552611</v>
      </c>
      <c r="BW61" s="978">
        <v>106.53225923000001</v>
      </c>
      <c r="BX61" s="978">
        <v>81.174097979999999</v>
      </c>
      <c r="BY61" s="978">
        <v>89.489807580000004</v>
      </c>
      <c r="BZ61" s="978">
        <v>60.928645170000003</v>
      </c>
      <c r="CA61" s="978">
        <v>84.35655131</v>
      </c>
      <c r="CB61" s="978">
        <v>107.9492717</v>
      </c>
      <c r="CC61" s="978">
        <v>120.40533795</v>
      </c>
      <c r="CD61" s="978">
        <v>115.06408479000001</v>
      </c>
      <c r="CE61" s="978">
        <v>114.31604454000001</v>
      </c>
      <c r="CF61" s="978">
        <v>130.15128562000001</v>
      </c>
      <c r="CG61" s="978">
        <v>140.18833609000001</v>
      </c>
      <c r="CH61" s="978">
        <v>143.97833536000002</v>
      </c>
      <c r="CI61" s="978">
        <v>141.95875197000001</v>
      </c>
      <c r="CJ61" s="978">
        <v>140.94573899000002</v>
      </c>
      <c r="CK61" s="978">
        <v>92.916333199999997</v>
      </c>
      <c r="CL61" s="978">
        <v>102.31394843000001</v>
      </c>
      <c r="CM61" s="978">
        <v>124.83615325</v>
      </c>
      <c r="CN61" s="978">
        <v>124.83615325</v>
      </c>
      <c r="CO61" s="978">
        <v>123.76449325</v>
      </c>
      <c r="CP61" s="978">
        <v>123.73024325</v>
      </c>
      <c r="CQ61" s="978">
        <v>123.72399325000001</v>
      </c>
      <c r="CR61" s="978">
        <v>149.33498040000001</v>
      </c>
      <c r="CS61" s="978">
        <v>145.95437040000002</v>
      </c>
      <c r="CT61" s="978">
        <v>113.39630835</v>
      </c>
      <c r="CU61" s="978">
        <v>94.9118371</v>
      </c>
      <c r="CV61" s="978">
        <v>93.894082099999991</v>
      </c>
      <c r="CW61" s="978">
        <v>99.481025680000002</v>
      </c>
      <c r="CX61" s="978">
        <v>118.68718215999999</v>
      </c>
      <c r="CY61" s="978">
        <v>96.987342549999994</v>
      </c>
      <c r="CZ61" s="978">
        <v>192.94610768000001</v>
      </c>
      <c r="DA61" s="978">
        <v>174.59079518000001</v>
      </c>
      <c r="DB61" s="978">
        <v>175.90437358000003</v>
      </c>
      <c r="DC61" s="978">
        <v>175.90437358000003</v>
      </c>
      <c r="DD61" s="978">
        <v>180.62278683000002</v>
      </c>
      <c r="DE61" s="978">
        <v>176.33141308</v>
      </c>
      <c r="DF61" s="978">
        <v>174.66709718000001</v>
      </c>
      <c r="DG61" s="978">
        <v>168.45256718000002</v>
      </c>
      <c r="DH61" s="978">
        <v>1803.79383441</v>
      </c>
      <c r="DI61" s="978">
        <v>182.70270800999998</v>
      </c>
      <c r="DJ61" s="978">
        <v>147.62358786000001</v>
      </c>
      <c r="DK61" s="978">
        <v>141.78158381</v>
      </c>
      <c r="DL61" s="978">
        <v>140.78118381000002</v>
      </c>
      <c r="DM61" s="978">
        <v>140.78118381000002</v>
      </c>
      <c r="DN61" s="978">
        <v>142.08853096000001</v>
      </c>
      <c r="DO61" s="978">
        <v>130.00253096</v>
      </c>
      <c r="DP61" s="978">
        <v>130.00253096</v>
      </c>
      <c r="DQ61" s="978">
        <v>130.10221221</v>
      </c>
      <c r="DR61" s="978">
        <v>129.53619345999999</v>
      </c>
      <c r="DS61" s="978">
        <v>297.93569345999998</v>
      </c>
      <c r="DT61" s="978">
        <v>129.53569346</v>
      </c>
      <c r="DU61" s="978">
        <v>129.51519346000001</v>
      </c>
      <c r="DV61" s="978">
        <v>89.967700659999991</v>
      </c>
      <c r="DW61" s="978">
        <v>79.266651940000003</v>
      </c>
      <c r="DX61" s="978">
        <v>79.266120689999994</v>
      </c>
      <c r="DY61" s="978">
        <v>76.195099439999993</v>
      </c>
      <c r="DZ61" s="978">
        <v>89.481790579999995</v>
      </c>
      <c r="EA61" s="978">
        <v>73.709059330000002</v>
      </c>
      <c r="EB61" s="978">
        <v>73.708946830000002</v>
      </c>
      <c r="EC61" s="978">
        <v>73.552696830000002</v>
      </c>
      <c r="ED61" s="978">
        <v>73.49269683</v>
      </c>
      <c r="EE61" s="978">
        <v>73.49267433</v>
      </c>
      <c r="EF61" s="978">
        <v>73.262986830000003</v>
      </c>
      <c r="EG61" s="978">
        <v>73.199828440000005</v>
      </c>
      <c r="EH61" s="978">
        <v>73.168578440000005</v>
      </c>
      <c r="EI61" s="978">
        <v>73.168578440000005</v>
      </c>
      <c r="EJ61" s="978">
        <v>62.061856399999996</v>
      </c>
      <c r="EK61" s="978">
        <v>50.124423399999998</v>
      </c>
      <c r="EL61" s="978">
        <v>41.324347340000003</v>
      </c>
      <c r="EM61" s="978">
        <v>41.293097340000003</v>
      </c>
      <c r="EN61" s="978">
        <v>41.140471700000006</v>
      </c>
      <c r="EO61" s="978">
        <v>41.140471700000006</v>
      </c>
      <c r="EP61" s="978">
        <v>41.140471700000006</v>
      </c>
      <c r="EQ61" s="978">
        <v>41.140471700000006</v>
      </c>
      <c r="ER61" s="978">
        <v>41.140471700000006</v>
      </c>
      <c r="ES61" s="978">
        <v>36.967582549999996</v>
      </c>
      <c r="ET61" s="978">
        <v>36.967582549999996</v>
      </c>
      <c r="EU61" s="978">
        <v>36.90664537</v>
      </c>
      <c r="EV61" s="978">
        <v>36.90664537</v>
      </c>
      <c r="EW61" s="978">
        <v>36.905895369999996</v>
      </c>
      <c r="EX61" s="978">
        <v>36.905895369999996</v>
      </c>
      <c r="EY61" s="978">
        <v>36.905895369999996</v>
      </c>
      <c r="EZ61" s="978">
        <v>36.905895369999996</v>
      </c>
      <c r="FA61" s="978">
        <v>36.905895369999996</v>
      </c>
      <c r="FB61" s="978">
        <v>36.90579537</v>
      </c>
      <c r="FC61" s="978">
        <v>36.90579537</v>
      </c>
      <c r="FD61" s="978">
        <v>36.160508590000006</v>
      </c>
      <c r="FE61" s="1040"/>
    </row>
    <row r="62" spans="1:161" ht="15.75" customHeight="1">
      <c r="A62" s="1041" t="s">
        <v>792</v>
      </c>
      <c r="B62" s="978">
        <v>0</v>
      </c>
      <c r="C62" s="978">
        <v>0</v>
      </c>
      <c r="D62" s="978">
        <v>0</v>
      </c>
      <c r="E62" s="978">
        <v>0</v>
      </c>
      <c r="F62" s="978">
        <v>0</v>
      </c>
      <c r="G62" s="978">
        <v>0</v>
      </c>
      <c r="H62" s="978">
        <v>0</v>
      </c>
      <c r="I62" s="978">
        <v>0</v>
      </c>
      <c r="J62" s="978">
        <v>0</v>
      </c>
      <c r="K62" s="978">
        <v>0</v>
      </c>
      <c r="L62" s="978">
        <v>0</v>
      </c>
      <c r="M62" s="978">
        <v>0</v>
      </c>
      <c r="N62" s="978">
        <v>0</v>
      </c>
      <c r="O62" s="978">
        <v>0</v>
      </c>
      <c r="P62" s="978">
        <v>0</v>
      </c>
      <c r="Q62" s="978">
        <v>0</v>
      </c>
      <c r="R62" s="978">
        <v>0</v>
      </c>
      <c r="S62" s="978">
        <v>0</v>
      </c>
      <c r="T62" s="978">
        <v>0</v>
      </c>
      <c r="U62" s="978">
        <v>0</v>
      </c>
      <c r="V62" s="978">
        <v>0</v>
      </c>
      <c r="W62" s="978">
        <v>0</v>
      </c>
      <c r="X62" s="978">
        <v>0</v>
      </c>
      <c r="Y62" s="978">
        <v>0</v>
      </c>
      <c r="Z62" s="978">
        <v>0</v>
      </c>
      <c r="AA62" s="978">
        <v>0</v>
      </c>
      <c r="AB62" s="978">
        <v>0</v>
      </c>
      <c r="AC62" s="978">
        <v>0</v>
      </c>
      <c r="AD62" s="978">
        <v>0</v>
      </c>
      <c r="AE62" s="978">
        <v>0</v>
      </c>
      <c r="AF62" s="978">
        <v>0</v>
      </c>
      <c r="AG62" s="978">
        <v>0</v>
      </c>
      <c r="AH62" s="978">
        <v>0</v>
      </c>
      <c r="AI62" s="978">
        <v>0</v>
      </c>
      <c r="AJ62" s="978">
        <v>0</v>
      </c>
      <c r="AK62" s="978">
        <v>0</v>
      </c>
      <c r="AL62" s="978">
        <v>7.8974283499999993</v>
      </c>
      <c r="AM62" s="978">
        <v>0</v>
      </c>
      <c r="AN62" s="978">
        <v>0</v>
      </c>
      <c r="AO62" s="978">
        <v>0</v>
      </c>
      <c r="AP62" s="978">
        <v>0</v>
      </c>
      <c r="AQ62" s="978">
        <v>0</v>
      </c>
      <c r="AR62" s="978">
        <v>0</v>
      </c>
      <c r="AS62" s="978">
        <v>0</v>
      </c>
      <c r="AT62" s="978">
        <v>0</v>
      </c>
      <c r="AU62" s="978">
        <v>0</v>
      </c>
      <c r="AV62" s="978">
        <v>0</v>
      </c>
      <c r="AW62" s="978">
        <v>0</v>
      </c>
      <c r="AX62" s="978">
        <v>0</v>
      </c>
      <c r="AY62" s="978">
        <v>0</v>
      </c>
      <c r="AZ62" s="978">
        <v>0</v>
      </c>
      <c r="BA62" s="978">
        <v>0</v>
      </c>
      <c r="BB62" s="978">
        <v>0</v>
      </c>
      <c r="BC62" s="978">
        <v>0</v>
      </c>
      <c r="BD62" s="978">
        <v>0</v>
      </c>
      <c r="BE62" s="978">
        <v>0</v>
      </c>
      <c r="BF62" s="978">
        <v>0</v>
      </c>
      <c r="BG62" s="978">
        <v>0</v>
      </c>
      <c r="BH62" s="978"/>
      <c r="BI62" s="978"/>
      <c r="BJ62" s="978"/>
      <c r="BK62" s="978"/>
      <c r="BL62" s="978"/>
      <c r="BM62" s="978"/>
      <c r="BN62" s="978"/>
      <c r="BO62" s="978"/>
      <c r="BP62" s="978">
        <v>15156.631712320001</v>
      </c>
      <c r="BQ62" s="978">
        <v>1003550.7198511501</v>
      </c>
      <c r="BR62" s="978">
        <v>1003524.8038655</v>
      </c>
      <c r="BS62" s="978">
        <v>1011443.19737996</v>
      </c>
      <c r="BT62" s="978">
        <v>1011509.2926285</v>
      </c>
      <c r="BU62" s="978">
        <v>1011613.4192467399</v>
      </c>
      <c r="BV62" s="978">
        <v>2391.9816046999999</v>
      </c>
      <c r="BW62" s="978">
        <v>3143.90340242</v>
      </c>
      <c r="BX62" s="978">
        <v>3215.6018686999996</v>
      </c>
      <c r="BY62" s="978">
        <v>2042.81900907</v>
      </c>
      <c r="BZ62" s="978">
        <v>2067.7696506699999</v>
      </c>
      <c r="CA62" s="978">
        <v>2464.4483469499996</v>
      </c>
      <c r="CB62" s="978">
        <v>2385.7432882500002</v>
      </c>
      <c r="CC62" s="978">
        <v>2569.07224447</v>
      </c>
      <c r="CD62" s="978">
        <v>1969.69240676</v>
      </c>
      <c r="CE62" s="978">
        <v>1956.0813230699998</v>
      </c>
      <c r="CF62" s="978">
        <v>1971.7403447300001</v>
      </c>
      <c r="CG62" s="978">
        <v>1918.09683296</v>
      </c>
      <c r="CH62" s="978">
        <v>2038.44628599</v>
      </c>
      <c r="CI62" s="978">
        <v>2209.2768842800001</v>
      </c>
      <c r="CJ62" s="978">
        <v>2094.0160907300001</v>
      </c>
      <c r="CK62" s="978">
        <v>1827.1929779500001</v>
      </c>
      <c r="CL62" s="978">
        <v>2061.43753896</v>
      </c>
      <c r="CM62" s="978">
        <v>3102.8519916799996</v>
      </c>
      <c r="CN62" s="978">
        <v>1719.78955277</v>
      </c>
      <c r="CO62" s="978">
        <v>2319.6736330399999</v>
      </c>
      <c r="CP62" s="978">
        <v>2533.7662236199999</v>
      </c>
      <c r="CQ62" s="978">
        <v>1809.4021109400001</v>
      </c>
      <c r="CR62" s="978">
        <v>2041.3501091600001</v>
      </c>
      <c r="CS62" s="978">
        <v>2032.3431481700002</v>
      </c>
      <c r="CT62" s="978">
        <v>1824.4361182999999</v>
      </c>
      <c r="CU62" s="978">
        <v>1771.754584</v>
      </c>
      <c r="CV62" s="978">
        <v>1291.79484512</v>
      </c>
      <c r="CW62" s="978">
        <v>1122.9756243299998</v>
      </c>
      <c r="CX62" s="978">
        <v>1875.3902024900001</v>
      </c>
      <c r="CY62" s="978">
        <v>1985.90222496</v>
      </c>
      <c r="CZ62" s="978">
        <v>1764.74598672</v>
      </c>
      <c r="DA62" s="978">
        <v>1678.6575107399999</v>
      </c>
      <c r="DB62" s="978">
        <v>2787.44440545</v>
      </c>
      <c r="DC62" s="978">
        <v>3934.5463566500002</v>
      </c>
      <c r="DD62" s="978">
        <v>20592.703609700002</v>
      </c>
      <c r="DE62" s="978">
        <v>4305.8560048999998</v>
      </c>
      <c r="DF62" s="978">
        <v>2832.04231648</v>
      </c>
      <c r="DG62" s="978">
        <v>72.369641010000009</v>
      </c>
      <c r="DH62" s="978">
        <v>83.942894269999996</v>
      </c>
      <c r="DI62" s="978">
        <v>3033.3084247100001</v>
      </c>
      <c r="DJ62" s="978">
        <v>1562.2861727</v>
      </c>
      <c r="DK62" s="978">
        <v>1308.31120979</v>
      </c>
      <c r="DL62" s="978">
        <v>1377.1486629799999</v>
      </c>
      <c r="DM62" s="978">
        <v>1642.61257843</v>
      </c>
      <c r="DN62" s="978">
        <v>1587.9016692600001</v>
      </c>
      <c r="DO62" s="978">
        <v>1237.1036427500001</v>
      </c>
      <c r="DP62" s="978">
        <v>1724.6320219700001</v>
      </c>
      <c r="DQ62" s="978">
        <v>1208.5052199000002</v>
      </c>
      <c r="DR62" s="978">
        <v>1288.6118687400001</v>
      </c>
      <c r="DS62" s="978">
        <v>2182.1960286100002</v>
      </c>
      <c r="DT62" s="978">
        <v>1665.8228433100001</v>
      </c>
      <c r="DU62" s="978">
        <v>1212.3653406199999</v>
      </c>
      <c r="DV62" s="978">
        <v>1709.33911283</v>
      </c>
      <c r="DW62" s="978">
        <v>238.08918711999999</v>
      </c>
      <c r="DX62" s="978">
        <v>279.05102085999999</v>
      </c>
      <c r="DY62" s="978">
        <v>409.03840332999999</v>
      </c>
      <c r="DZ62" s="978">
        <v>731.54335222999998</v>
      </c>
      <c r="EA62" s="978">
        <v>349.92959316000002</v>
      </c>
      <c r="EB62" s="978">
        <v>1172.9879710499999</v>
      </c>
      <c r="EC62" s="978">
        <v>139.89566396000001</v>
      </c>
      <c r="ED62" s="978">
        <v>51.1</v>
      </c>
      <c r="EE62" s="978">
        <v>3</v>
      </c>
      <c r="EF62" s="978">
        <v>0</v>
      </c>
      <c r="EG62" s="978">
        <v>66.5</v>
      </c>
      <c r="EH62" s="978">
        <v>0</v>
      </c>
      <c r="EI62" s="978">
        <v>0</v>
      </c>
      <c r="EJ62" s="978">
        <v>0</v>
      </c>
      <c r="EK62" s="978">
        <v>6</v>
      </c>
      <c r="EL62" s="978">
        <v>1.19136986</v>
      </c>
      <c r="EM62" s="978">
        <v>0</v>
      </c>
      <c r="EN62" s="978">
        <v>0</v>
      </c>
      <c r="EO62" s="978">
        <v>0</v>
      </c>
      <c r="EP62" s="978">
        <v>7822.5103755</v>
      </c>
      <c r="EQ62" s="978">
        <v>8543.1855852999997</v>
      </c>
      <c r="ER62" s="978">
        <v>10484.781443989999</v>
      </c>
      <c r="ES62" s="978">
        <v>60674.430570509998</v>
      </c>
      <c r="ET62" s="978">
        <v>8288.9222425099997</v>
      </c>
      <c r="EU62" s="978">
        <v>6842.6012288100001</v>
      </c>
      <c r="EV62" s="978">
        <v>7828.4062711399993</v>
      </c>
      <c r="EW62" s="978">
        <v>6253.3302656599999</v>
      </c>
      <c r="EX62" s="978">
        <v>6252.6687368899993</v>
      </c>
      <c r="EY62" s="978">
        <v>5660.93263484</v>
      </c>
      <c r="EZ62" s="978">
        <v>5584.23627115</v>
      </c>
      <c r="FA62" s="978">
        <v>6553.7658845100004</v>
      </c>
      <c r="FB62" s="978">
        <v>6517.8299146899999</v>
      </c>
      <c r="FC62" s="978">
        <v>6802.9370585200004</v>
      </c>
      <c r="FD62" s="978">
        <v>7214.1405085100005</v>
      </c>
      <c r="FE62" s="1040"/>
    </row>
    <row r="63" spans="1:161" ht="15.75" customHeight="1">
      <c r="A63" s="1041" t="s">
        <v>793</v>
      </c>
      <c r="B63" s="976">
        <v>1376.7445729400001</v>
      </c>
      <c r="C63" s="976">
        <v>30879.1</v>
      </c>
      <c r="D63" s="976">
        <v>1058.3000000000002</v>
      </c>
      <c r="E63" s="976">
        <v>4079.1</v>
      </c>
      <c r="F63" s="976">
        <v>4842</v>
      </c>
      <c r="G63" s="976">
        <v>44.7</v>
      </c>
      <c r="H63" s="976">
        <v>44.7</v>
      </c>
      <c r="I63" s="976">
        <v>44.7</v>
      </c>
      <c r="J63" s="976">
        <v>351</v>
      </c>
      <c r="K63" s="976">
        <v>306.3</v>
      </c>
      <c r="L63" s="976">
        <v>306.3</v>
      </c>
      <c r="M63" s="976">
        <v>136.6</v>
      </c>
      <c r="N63" s="976">
        <v>148.19999999999999</v>
      </c>
      <c r="O63" s="976">
        <v>29.2</v>
      </c>
      <c r="P63" s="976">
        <v>29.4</v>
      </c>
      <c r="Q63" s="976">
        <v>21.4</v>
      </c>
      <c r="R63" s="976">
        <v>21.5</v>
      </c>
      <c r="S63" s="976">
        <v>243.5</v>
      </c>
      <c r="T63" s="976">
        <v>72251.7</v>
      </c>
      <c r="U63" s="976">
        <v>21.4</v>
      </c>
      <c r="V63" s="976">
        <v>21.4</v>
      </c>
      <c r="W63" s="976">
        <v>21.4</v>
      </c>
      <c r="X63" s="976">
        <v>21.4</v>
      </c>
      <c r="Y63" s="976">
        <v>13.3</v>
      </c>
      <c r="Z63" s="976">
        <v>7.9</v>
      </c>
      <c r="AA63" s="976">
        <v>7.9</v>
      </c>
      <c r="AB63" s="976">
        <v>25858.500000000004</v>
      </c>
      <c r="AC63" s="976">
        <v>33095</v>
      </c>
      <c r="AD63" s="976">
        <v>29743.000000000004</v>
      </c>
      <c r="AE63" s="976">
        <v>40822.699999999997</v>
      </c>
      <c r="AF63" s="976">
        <v>44851.199999999997</v>
      </c>
      <c r="AG63" s="976">
        <v>58875.6</v>
      </c>
      <c r="AH63" s="976">
        <v>76037.899999999994</v>
      </c>
      <c r="AI63" s="976">
        <v>78795.799999999988</v>
      </c>
      <c r="AJ63" s="976">
        <v>83680.799999999988</v>
      </c>
      <c r="AK63" s="976">
        <v>96233.099999999991</v>
      </c>
      <c r="AL63" s="976">
        <v>72805.071208979993</v>
      </c>
      <c r="AM63" s="976">
        <v>53210.400000000001</v>
      </c>
      <c r="AN63" s="976">
        <v>37828.6</v>
      </c>
      <c r="AO63" s="976">
        <v>42305.7</v>
      </c>
      <c r="AP63" s="976">
        <v>42378.200000000004</v>
      </c>
      <c r="AQ63" s="976">
        <v>25539.800000000003</v>
      </c>
      <c r="AR63" s="976">
        <v>31966.5</v>
      </c>
      <c r="AS63" s="976">
        <v>35270.200000000004</v>
      </c>
      <c r="AT63" s="976">
        <v>36770.400000000001</v>
      </c>
      <c r="AU63" s="976">
        <v>65539</v>
      </c>
      <c r="AV63" s="976">
        <v>62170.9</v>
      </c>
      <c r="AW63" s="976">
        <v>55595.7</v>
      </c>
      <c r="AX63" s="976">
        <v>55831.4</v>
      </c>
      <c r="AY63" s="976">
        <v>6.1</v>
      </c>
      <c r="AZ63" s="976">
        <v>7.9</v>
      </c>
      <c r="BA63" s="976">
        <v>7.9</v>
      </c>
      <c r="BB63" s="976">
        <v>7.9</v>
      </c>
      <c r="BC63" s="976">
        <v>446655.50000000006</v>
      </c>
      <c r="BD63" s="976">
        <v>621611.6</v>
      </c>
      <c r="BE63" s="976">
        <v>997206.8</v>
      </c>
      <c r="BF63" s="976">
        <v>1051833.3</v>
      </c>
      <c r="BG63" s="976">
        <v>1084733.6407707699</v>
      </c>
      <c r="BH63" s="976">
        <v>1660988.1181548401</v>
      </c>
      <c r="BI63" s="976">
        <v>1957186.61997948</v>
      </c>
      <c r="BJ63" s="976">
        <v>2547342.2309133797</v>
      </c>
      <c r="BK63" s="976">
        <v>2942366.1108276597</v>
      </c>
      <c r="BL63" s="976">
        <v>2799423.0219276403</v>
      </c>
      <c r="BM63" s="976">
        <v>3088752.5603258703</v>
      </c>
      <c r="BN63" s="976">
        <v>3207126.4516912098</v>
      </c>
      <c r="BO63" s="976">
        <v>2139227.4763075402</v>
      </c>
      <c r="BP63" s="976">
        <v>3723346.7215364901</v>
      </c>
      <c r="BQ63" s="976">
        <v>3242537.47637635</v>
      </c>
      <c r="BR63" s="976">
        <v>2859775.5390924304</v>
      </c>
      <c r="BS63" s="976">
        <v>3042216.0362314703</v>
      </c>
      <c r="BT63" s="976">
        <v>3223314.8341332702</v>
      </c>
      <c r="BU63" s="976">
        <v>3321333.1853746898</v>
      </c>
      <c r="BV63" s="976">
        <v>3536155.10521538</v>
      </c>
      <c r="BW63" s="976"/>
      <c r="BX63" s="976"/>
      <c r="BY63" s="976"/>
      <c r="BZ63" s="976"/>
      <c r="CA63" s="976"/>
      <c r="CB63" s="976"/>
      <c r="CC63" s="976"/>
      <c r="CD63" s="976"/>
      <c r="CE63" s="976"/>
      <c r="CF63" s="976"/>
      <c r="CG63" s="976"/>
      <c r="CH63" s="976"/>
      <c r="CI63" s="976"/>
      <c r="CJ63" s="976"/>
      <c r="CK63" s="976"/>
      <c r="CL63" s="976"/>
      <c r="CM63" s="976"/>
      <c r="CN63" s="976"/>
      <c r="CO63" s="976"/>
      <c r="CP63" s="976"/>
      <c r="CQ63" s="976"/>
      <c r="CR63" s="976"/>
      <c r="CS63" s="976"/>
      <c r="CT63" s="976"/>
      <c r="CU63" s="976"/>
      <c r="CV63" s="976"/>
      <c r="CW63" s="976"/>
      <c r="CX63" s="976"/>
      <c r="CY63" s="976"/>
      <c r="CZ63" s="976"/>
      <c r="DA63" s="976"/>
      <c r="DB63" s="976"/>
      <c r="DC63" s="976"/>
      <c r="DD63" s="976"/>
      <c r="DE63" s="976"/>
      <c r="DF63" s="976"/>
      <c r="DG63" s="976"/>
      <c r="DH63" s="976"/>
      <c r="DI63" s="976"/>
      <c r="DJ63" s="976"/>
      <c r="DK63" s="976"/>
      <c r="DL63" s="976"/>
      <c r="DM63" s="976"/>
      <c r="DN63" s="976"/>
      <c r="DO63" s="976"/>
      <c r="DP63" s="976"/>
      <c r="DQ63" s="976"/>
      <c r="DR63" s="976"/>
      <c r="DS63" s="976"/>
      <c r="DT63" s="976"/>
      <c r="DU63" s="976"/>
      <c r="DV63" s="976"/>
      <c r="DW63" s="976"/>
      <c r="DX63" s="976">
        <v>417800.75827530003</v>
      </c>
      <c r="DY63" s="976">
        <v>402922.16473234002</v>
      </c>
      <c r="DZ63" s="976">
        <v>335743.82222268998</v>
      </c>
      <c r="EA63" s="976">
        <v>367130.39491835999</v>
      </c>
      <c r="EB63" s="976">
        <v>290370.88224766997</v>
      </c>
      <c r="EC63" s="976">
        <v>284797.36638850003</v>
      </c>
      <c r="ED63" s="976">
        <v>633129.42794174002</v>
      </c>
      <c r="EE63" s="976">
        <v>635305.24226098997</v>
      </c>
      <c r="EF63" s="976">
        <v>659184.24711694999</v>
      </c>
      <c r="EG63" s="976">
        <v>700592.55160065007</v>
      </c>
      <c r="EH63" s="976">
        <v>697564.60671859002</v>
      </c>
      <c r="EI63" s="976">
        <v>699785.98955168994</v>
      </c>
      <c r="EJ63" s="976">
        <v>719283.47190016008</v>
      </c>
      <c r="EK63" s="976">
        <v>708641.51834273001</v>
      </c>
      <c r="EL63" s="976">
        <v>789529.10537993989</v>
      </c>
      <c r="EM63" s="976">
        <v>734863.95506745996</v>
      </c>
      <c r="EN63" s="976">
        <v>757580.19954136002</v>
      </c>
      <c r="EO63" s="976">
        <v>648377.74378302007</v>
      </c>
      <c r="EP63" s="976">
        <v>564475.71027257992</v>
      </c>
      <c r="EQ63" s="976">
        <v>614990.62029613997</v>
      </c>
      <c r="ER63" s="976">
        <v>578332.65844656993</v>
      </c>
      <c r="ES63" s="976">
        <v>589883.79759713996</v>
      </c>
      <c r="ET63" s="976">
        <v>567035.03022660001</v>
      </c>
      <c r="EU63" s="976">
        <v>545522.39594659</v>
      </c>
      <c r="EV63" s="976">
        <v>626199.7980823199</v>
      </c>
      <c r="EW63" s="976">
        <v>648173.90209005005</v>
      </c>
      <c r="EX63" s="976">
        <v>706804.41703018988</v>
      </c>
      <c r="EY63" s="976">
        <v>562514.94950019999</v>
      </c>
      <c r="EZ63" s="976">
        <v>522518.75879852002</v>
      </c>
      <c r="FA63" s="976">
        <v>470174.79221419001</v>
      </c>
      <c r="FB63" s="976">
        <v>242544.48066307997</v>
      </c>
      <c r="FC63" s="976">
        <v>227786.63236270999</v>
      </c>
      <c r="FD63" s="976">
        <v>210326.2685911</v>
      </c>
      <c r="FE63" s="1040"/>
    </row>
    <row r="64" spans="1:161" ht="15.75" customHeight="1">
      <c r="A64" s="1039" t="s">
        <v>794</v>
      </c>
      <c r="B64" s="976">
        <v>224467.1</v>
      </c>
      <c r="C64" s="976">
        <v>207329.5</v>
      </c>
      <c r="D64" s="976">
        <v>173031</v>
      </c>
      <c r="E64" s="976">
        <v>164065.60000000001</v>
      </c>
      <c r="F64" s="976">
        <v>140358.20000000001</v>
      </c>
      <c r="G64" s="976">
        <v>142818.5</v>
      </c>
      <c r="H64" s="976">
        <v>139732.70000000001</v>
      </c>
      <c r="I64" s="976">
        <v>123580.7</v>
      </c>
      <c r="J64" s="976">
        <v>172482.6</v>
      </c>
      <c r="K64" s="976">
        <v>175808.6</v>
      </c>
      <c r="L64" s="976">
        <v>182168.2</v>
      </c>
      <c r="M64" s="976">
        <v>143748.20000000001</v>
      </c>
      <c r="N64" s="976">
        <v>147398.49999999997</v>
      </c>
      <c r="O64" s="976">
        <v>82437.899999999994</v>
      </c>
      <c r="P64" s="976">
        <v>7563</v>
      </c>
      <c r="Q64" s="976">
        <v>10865.2</v>
      </c>
      <c r="R64" s="976">
        <v>158377.59999999998</v>
      </c>
      <c r="S64" s="976">
        <v>7052.3</v>
      </c>
      <c r="T64" s="976">
        <v>94619.6</v>
      </c>
      <c r="U64" s="976">
        <v>14312</v>
      </c>
      <c r="V64" s="976">
        <v>36550.5</v>
      </c>
      <c r="W64" s="976">
        <v>137819.79999999999</v>
      </c>
      <c r="X64" s="976">
        <v>115640.93</v>
      </c>
      <c r="Y64" s="976">
        <v>68169.899999999994</v>
      </c>
      <c r="Z64" s="976">
        <v>5890.5999999999913</v>
      </c>
      <c r="AA64" s="976">
        <v>22799.9</v>
      </c>
      <c r="AB64" s="976">
        <v>85646.399999999994</v>
      </c>
      <c r="AC64" s="976">
        <v>55970.9</v>
      </c>
      <c r="AD64" s="976">
        <v>15302.5</v>
      </c>
      <c r="AE64" s="976">
        <v>13611.1</v>
      </c>
      <c r="AF64" s="976">
        <v>55527.844166666669</v>
      </c>
      <c r="AG64" s="976">
        <v>5042.3</v>
      </c>
      <c r="AH64" s="976">
        <v>71023.100000000006</v>
      </c>
      <c r="AI64" s="976">
        <v>56072.3</v>
      </c>
      <c r="AJ64" s="976">
        <v>84871.1</v>
      </c>
      <c r="AK64" s="976">
        <v>69873.2</v>
      </c>
      <c r="AL64" s="976">
        <v>0</v>
      </c>
      <c r="AM64" s="976">
        <v>51723.9</v>
      </c>
      <c r="AN64" s="976">
        <v>7074.8</v>
      </c>
      <c r="AO64" s="976">
        <v>54395.9</v>
      </c>
      <c r="AP64" s="976">
        <v>27360.3</v>
      </c>
      <c r="AQ64" s="976">
        <v>23967.3</v>
      </c>
      <c r="AR64" s="976">
        <v>34947.699999999997</v>
      </c>
      <c r="AS64" s="976">
        <v>43783.6</v>
      </c>
      <c r="AT64" s="976">
        <v>33202.1</v>
      </c>
      <c r="AU64" s="976">
        <v>0</v>
      </c>
      <c r="AV64" s="976">
        <v>0</v>
      </c>
      <c r="AW64" s="976">
        <v>0</v>
      </c>
      <c r="AX64" s="976">
        <v>0</v>
      </c>
      <c r="AY64" s="976">
        <v>0</v>
      </c>
      <c r="AZ64" s="976">
        <v>0</v>
      </c>
      <c r="BA64" s="976">
        <v>0</v>
      </c>
      <c r="BB64" s="976">
        <v>0</v>
      </c>
      <c r="BC64" s="976">
        <v>0</v>
      </c>
      <c r="BD64" s="976">
        <v>0</v>
      </c>
      <c r="BE64" s="976">
        <v>0</v>
      </c>
      <c r="BF64" s="976">
        <v>0</v>
      </c>
      <c r="BG64" s="976">
        <v>0</v>
      </c>
      <c r="BH64" s="976"/>
      <c r="BI64" s="976"/>
      <c r="BJ64" s="976"/>
      <c r="BK64" s="976"/>
      <c r="BL64" s="976"/>
      <c r="BM64" s="976"/>
      <c r="BN64" s="976"/>
      <c r="BO64" s="976"/>
      <c r="BP64" s="976"/>
      <c r="BQ64" s="976"/>
      <c r="BR64" s="976"/>
      <c r="BS64" s="976"/>
      <c r="BT64" s="976"/>
      <c r="BU64" s="976"/>
      <c r="BV64" s="976"/>
      <c r="BW64" s="976">
        <v>3612280.9872087901</v>
      </c>
      <c r="BX64" s="976">
        <v>3932674.3504492203</v>
      </c>
      <c r="BY64" s="976">
        <v>3782451.7506776</v>
      </c>
      <c r="BZ64" s="976">
        <v>4120471.7868011501</v>
      </c>
      <c r="CA64" s="976">
        <v>3941557.6556042098</v>
      </c>
      <c r="CB64" s="976">
        <v>3704204.6798301199</v>
      </c>
      <c r="CC64" s="976">
        <v>3841649.0431575999</v>
      </c>
      <c r="CD64" s="976">
        <v>4499655.2647620095</v>
      </c>
      <c r="CE64" s="976">
        <v>4578641.1504140897</v>
      </c>
      <c r="CF64" s="976">
        <v>4656565.0577258207</v>
      </c>
      <c r="CG64" s="976">
        <v>4729064.7256152099</v>
      </c>
      <c r="CH64" s="976">
        <v>4928537.6243036604</v>
      </c>
      <c r="CI64" s="976">
        <v>4631537.1485200198</v>
      </c>
      <c r="CJ64" s="976">
        <v>4851362.8603801904</v>
      </c>
      <c r="CK64" s="976">
        <v>4650027.5439627692</v>
      </c>
      <c r="CL64" s="976">
        <v>4505825.33913182</v>
      </c>
      <c r="CM64" s="976">
        <v>4262853.6480034804</v>
      </c>
      <c r="CN64" s="976">
        <v>4424598.7460763492</v>
      </c>
      <c r="CO64" s="976">
        <v>4585300.9118130999</v>
      </c>
      <c r="CP64" s="976">
        <v>4162532.7161990697</v>
      </c>
      <c r="CQ64" s="976">
        <v>3702958.1404583198</v>
      </c>
      <c r="CR64" s="976">
        <v>2907139.1654998502</v>
      </c>
      <c r="CS64" s="976">
        <v>3064665.65714138</v>
      </c>
      <c r="CT64" s="976">
        <v>3126732.9732522499</v>
      </c>
      <c r="CU64" s="976">
        <v>3030773.8316063699</v>
      </c>
      <c r="CV64" s="976">
        <v>2746917.2259470802</v>
      </c>
      <c r="CW64" s="976">
        <v>2766355.5336003797</v>
      </c>
      <c r="CX64" s="976">
        <v>2754863.5728909001</v>
      </c>
      <c r="CY64" s="976">
        <v>2595065.14334897</v>
      </c>
      <c r="CZ64" s="976">
        <v>2472216.1421465599</v>
      </c>
      <c r="DA64" s="976">
        <v>2544541.5827644398</v>
      </c>
      <c r="DB64" s="976">
        <v>2260349.5645991298</v>
      </c>
      <c r="DC64" s="976">
        <v>2147198.6644747299</v>
      </c>
      <c r="DD64" s="976">
        <v>2217902.1281441301</v>
      </c>
      <c r="DE64" s="976">
        <v>2473765.5662409998</v>
      </c>
      <c r="DF64" s="976">
        <v>2744423.6682408196</v>
      </c>
      <c r="DG64" s="976">
        <v>2692453.5471491097</v>
      </c>
      <c r="DH64" s="976">
        <v>2893362.3730117204</v>
      </c>
      <c r="DI64" s="976">
        <v>3361369.8278299598</v>
      </c>
      <c r="DJ64" s="976">
        <v>2585448.3646503999</v>
      </c>
      <c r="DK64" s="976">
        <v>2546227.2559706699</v>
      </c>
      <c r="DL64" s="976">
        <v>2684831.8595159198</v>
      </c>
      <c r="DM64" s="976">
        <v>3241986.09428673</v>
      </c>
      <c r="DN64" s="976">
        <v>2777480.6029183501</v>
      </c>
      <c r="DO64" s="976">
        <v>3018615.7696020296</v>
      </c>
      <c r="DP64" s="976">
        <v>3748791.2709828499</v>
      </c>
      <c r="DQ64" s="976">
        <v>3036234.2558637401</v>
      </c>
      <c r="DR64" s="976">
        <v>3236115.5724379104</v>
      </c>
      <c r="DS64" s="976">
        <v>3227880.4790396802</v>
      </c>
      <c r="DT64" s="976">
        <v>3158075.77137898</v>
      </c>
      <c r="DU64" s="976">
        <v>2864179.38783402</v>
      </c>
      <c r="DV64" s="976">
        <v>2982560.20745683</v>
      </c>
      <c r="DW64" s="976">
        <v>3249761.7650110601</v>
      </c>
      <c r="DX64" s="976">
        <v>3092648.2379394197</v>
      </c>
      <c r="DY64" s="976">
        <v>3347621.5117774401</v>
      </c>
      <c r="DZ64" s="976">
        <v>3134148.8121739198</v>
      </c>
      <c r="EA64" s="976">
        <v>3095017.1701047998</v>
      </c>
      <c r="EB64" s="976">
        <v>3658062.98676433</v>
      </c>
      <c r="EC64" s="976">
        <v>3300983.4243821898</v>
      </c>
      <c r="ED64" s="976">
        <v>2938866.79305461</v>
      </c>
      <c r="EE64" s="976">
        <v>2892632.2315925499</v>
      </c>
      <c r="EF64" s="976">
        <v>2908458.0415940802</v>
      </c>
      <c r="EG64" s="976">
        <v>2586652.5675210897</v>
      </c>
      <c r="EH64" s="976">
        <v>2244497.57673686</v>
      </c>
      <c r="EI64" s="976">
        <v>2207392.7513248599</v>
      </c>
      <c r="EJ64" s="976">
        <v>2604215.6350358301</v>
      </c>
      <c r="EK64" s="976">
        <v>1965444.2806420501</v>
      </c>
      <c r="EL64" s="976">
        <v>1971732.8105907401</v>
      </c>
      <c r="EM64" s="976">
        <v>2061206.19422821</v>
      </c>
      <c r="EN64" s="976">
        <v>1967544.16107687</v>
      </c>
      <c r="EO64" s="976">
        <v>1908009.93050716</v>
      </c>
      <c r="EP64" s="976">
        <v>1830709.49835495</v>
      </c>
      <c r="EQ64" s="976">
        <v>1660508.5867806699</v>
      </c>
      <c r="ER64" s="976">
        <v>1794164.3135034901</v>
      </c>
      <c r="ES64" s="976">
        <v>1896607.88986302</v>
      </c>
      <c r="ET64" s="976">
        <v>2247255.2314528502</v>
      </c>
      <c r="EU64" s="976">
        <v>2487412.0517984903</v>
      </c>
      <c r="EV64" s="976">
        <v>2331359.2626572098</v>
      </c>
      <c r="EW64" s="976">
        <v>2319270.2134095803</v>
      </c>
      <c r="EX64" s="976">
        <v>2165453.92299606</v>
      </c>
      <c r="EY64" s="976">
        <v>2172941.6094610603</v>
      </c>
      <c r="EZ64" s="976">
        <v>2094825.8918796999</v>
      </c>
      <c r="FA64" s="976">
        <v>2176391.6221343102</v>
      </c>
      <c r="FB64" s="976">
        <v>2021426.5759910601</v>
      </c>
      <c r="FC64" s="976">
        <v>1670978.0437956799</v>
      </c>
      <c r="FD64" s="976">
        <v>1697016.1699821202</v>
      </c>
      <c r="FE64" s="1040"/>
    </row>
    <row r="65" spans="1:161" ht="15.75" customHeight="1">
      <c r="A65" s="1064" t="s">
        <v>795</v>
      </c>
      <c r="B65" s="978"/>
      <c r="C65" s="978"/>
      <c r="D65" s="978"/>
      <c r="E65" s="978"/>
      <c r="F65" s="978"/>
      <c r="G65" s="978"/>
      <c r="H65" s="978"/>
      <c r="I65" s="978"/>
      <c r="J65" s="978"/>
      <c r="K65" s="978"/>
      <c r="L65" s="978"/>
      <c r="M65" s="978"/>
      <c r="N65" s="978"/>
      <c r="O65" s="978"/>
      <c r="P65" s="978"/>
      <c r="Q65" s="978"/>
      <c r="R65" s="978"/>
      <c r="S65" s="978"/>
      <c r="T65" s="978"/>
      <c r="U65" s="978"/>
      <c r="V65" s="978"/>
      <c r="W65" s="978"/>
      <c r="X65" s="978"/>
      <c r="Y65" s="978"/>
      <c r="Z65" s="978"/>
      <c r="AA65" s="978"/>
      <c r="AB65" s="978"/>
      <c r="AC65" s="978"/>
      <c r="AD65" s="978"/>
      <c r="AE65" s="978"/>
      <c r="AF65" s="978"/>
      <c r="AG65" s="978"/>
      <c r="AH65" s="978"/>
      <c r="AI65" s="978"/>
      <c r="AJ65" s="978"/>
      <c r="AK65" s="978"/>
      <c r="AL65" s="978"/>
      <c r="AM65" s="978"/>
      <c r="AN65" s="978"/>
      <c r="AO65" s="978"/>
      <c r="AP65" s="978"/>
      <c r="AQ65" s="978"/>
      <c r="AR65" s="978"/>
      <c r="AS65" s="978"/>
      <c r="AT65" s="978"/>
      <c r="AU65" s="978"/>
      <c r="AV65" s="978"/>
      <c r="AW65" s="978"/>
      <c r="AX65" s="978"/>
      <c r="AY65" s="978"/>
      <c r="AZ65" s="978"/>
      <c r="BA65" s="978"/>
      <c r="BB65" s="978"/>
      <c r="BC65" s="978"/>
      <c r="BD65" s="978"/>
      <c r="BE65" s="978"/>
      <c r="BF65" s="978"/>
      <c r="BG65" s="978"/>
      <c r="BH65" s="978"/>
      <c r="BI65" s="978"/>
      <c r="BJ65" s="978"/>
      <c r="BK65" s="978"/>
      <c r="BL65" s="978"/>
      <c r="BM65" s="978"/>
      <c r="BN65" s="978"/>
      <c r="BO65" s="978"/>
      <c r="BP65" s="978"/>
      <c r="BQ65" s="978"/>
      <c r="BR65" s="978"/>
      <c r="BS65" s="978"/>
      <c r="BT65" s="978"/>
      <c r="BU65" s="978"/>
      <c r="BV65" s="978"/>
      <c r="BW65" s="978"/>
      <c r="BX65" s="978"/>
      <c r="BY65" s="978"/>
      <c r="BZ65" s="978"/>
      <c r="CA65" s="978"/>
      <c r="CB65" s="978"/>
      <c r="CC65" s="978"/>
      <c r="CD65" s="978"/>
      <c r="CE65" s="978"/>
      <c r="CF65" s="978"/>
      <c r="CG65" s="978"/>
      <c r="CH65" s="978"/>
      <c r="CI65" s="978"/>
      <c r="CJ65" s="978"/>
      <c r="CK65" s="978"/>
      <c r="CL65" s="978"/>
      <c r="CM65" s="978"/>
      <c r="CN65" s="978"/>
      <c r="CO65" s="978"/>
      <c r="CP65" s="978"/>
      <c r="CQ65" s="978"/>
      <c r="CR65" s="978"/>
      <c r="CS65" s="978"/>
      <c r="CT65" s="978"/>
      <c r="CU65" s="978"/>
      <c r="CV65" s="978"/>
      <c r="CW65" s="978"/>
      <c r="CX65" s="978"/>
      <c r="CY65" s="978"/>
      <c r="CZ65" s="978"/>
      <c r="DA65" s="978"/>
      <c r="DB65" s="978"/>
      <c r="DC65" s="978"/>
      <c r="DD65" s="978"/>
      <c r="DE65" s="978"/>
      <c r="DF65" s="978"/>
      <c r="DG65" s="978"/>
      <c r="DH65" s="978"/>
      <c r="DI65" s="978"/>
      <c r="DJ65" s="978"/>
      <c r="DK65" s="978"/>
      <c r="DL65" s="978"/>
      <c r="DM65" s="978"/>
      <c r="DN65" s="978"/>
      <c r="DO65" s="978"/>
      <c r="DP65" s="978"/>
      <c r="DQ65" s="978"/>
      <c r="DR65" s="978"/>
      <c r="DS65" s="978"/>
      <c r="DT65" s="978"/>
      <c r="DU65" s="978"/>
      <c r="DV65" s="978"/>
      <c r="DW65" s="978"/>
      <c r="DX65" s="978"/>
      <c r="DY65" s="978"/>
      <c r="DZ65" s="978"/>
      <c r="EA65" s="978"/>
      <c r="EB65" s="978"/>
      <c r="EC65" s="978"/>
      <c r="ED65" s="978"/>
      <c r="EE65" s="978"/>
      <c r="EF65" s="978"/>
      <c r="EG65" s="978"/>
      <c r="EH65" s="978"/>
      <c r="EI65" s="978"/>
      <c r="EJ65" s="978"/>
      <c r="EK65" s="978"/>
      <c r="EL65" s="978"/>
      <c r="EM65" s="978"/>
      <c r="EN65" s="978"/>
      <c r="EO65" s="978"/>
      <c r="EP65" s="978"/>
      <c r="EQ65" s="978"/>
      <c r="ER65" s="978"/>
      <c r="ES65" s="978"/>
      <c r="ET65" s="978"/>
      <c r="EU65" s="978"/>
      <c r="EV65" s="978"/>
      <c r="EW65" s="978"/>
      <c r="EX65" s="978"/>
      <c r="EY65" s="978"/>
      <c r="EZ65" s="978"/>
      <c r="FA65" s="978"/>
      <c r="FB65" s="978"/>
      <c r="FC65" s="978"/>
      <c r="FD65" s="978"/>
      <c r="FE65" s="1040"/>
    </row>
    <row r="66" spans="1:161" ht="15.75" customHeight="1">
      <c r="A66" s="1065" t="s">
        <v>796</v>
      </c>
      <c r="B66" s="978"/>
      <c r="C66" s="978"/>
      <c r="D66" s="978"/>
      <c r="E66" s="978"/>
      <c r="F66" s="978"/>
      <c r="G66" s="978"/>
      <c r="H66" s="978"/>
      <c r="I66" s="978"/>
      <c r="J66" s="978"/>
      <c r="K66" s="978"/>
      <c r="L66" s="978"/>
      <c r="M66" s="978"/>
      <c r="N66" s="978"/>
      <c r="O66" s="978"/>
      <c r="P66" s="978"/>
      <c r="Q66" s="978"/>
      <c r="R66" s="978"/>
      <c r="S66" s="978"/>
      <c r="T66" s="978"/>
      <c r="U66" s="978"/>
      <c r="V66" s="978"/>
      <c r="W66" s="978"/>
      <c r="X66" s="978"/>
      <c r="Y66" s="978"/>
      <c r="Z66" s="978"/>
      <c r="AA66" s="978">
        <v>27812.874530999998</v>
      </c>
      <c r="AB66" s="978">
        <v>29186.602268999999</v>
      </c>
      <c r="AC66" s="978">
        <v>65869.561886999989</v>
      </c>
      <c r="AD66" s="978">
        <v>66881.082525000005</v>
      </c>
      <c r="AE66" s="978">
        <v>81722.357976000014</v>
      </c>
      <c r="AF66" s="978">
        <v>79025.978286000012</v>
      </c>
      <c r="AG66" s="978">
        <v>150819.18512399998</v>
      </c>
      <c r="AH66" s="978">
        <v>169711.63236600003</v>
      </c>
      <c r="AI66" s="978">
        <v>198921.98441700003</v>
      </c>
      <c r="AJ66" s="978">
        <v>13193.324844000001</v>
      </c>
      <c r="AK66" s="978">
        <v>297165.80029799999</v>
      </c>
      <c r="AL66" s="978">
        <v>362823.58565400005</v>
      </c>
      <c r="AM66" s="978">
        <v>399855.318615</v>
      </c>
      <c r="AN66" s="978">
        <v>406882.31975100003</v>
      </c>
      <c r="AO66" s="978">
        <v>504935.7705840001</v>
      </c>
      <c r="AP66" s="978">
        <v>494522.13306300004</v>
      </c>
      <c r="AQ66" s="978">
        <v>548355.36962100002</v>
      </c>
      <c r="AR66" s="978">
        <v>595508.040087</v>
      </c>
      <c r="AS66" s="978">
        <v>614794.65118200006</v>
      </c>
      <c r="AT66" s="978">
        <v>654605.842221</v>
      </c>
      <c r="AU66" s="978">
        <v>742364.90878199995</v>
      </c>
      <c r="AV66" s="978">
        <v>0</v>
      </c>
      <c r="AW66" s="978">
        <v>864097.02981600002</v>
      </c>
      <c r="AX66" s="978">
        <v>0</v>
      </c>
      <c r="AY66" s="978">
        <v>522917.93178000004</v>
      </c>
      <c r="AZ66" s="978">
        <v>613666.53653699998</v>
      </c>
      <c r="BA66" s="978">
        <v>720187.10559599998</v>
      </c>
      <c r="BB66" s="978">
        <v>781173.10709700012</v>
      </c>
      <c r="BC66" s="978">
        <v>794918.36220300011</v>
      </c>
      <c r="BD66" s="978">
        <v>824762.20988700003</v>
      </c>
      <c r="BE66" s="978">
        <v>476778.24912000005</v>
      </c>
      <c r="BF66" s="978">
        <v>525338.62143299996</v>
      </c>
      <c r="BG66" s="978"/>
      <c r="BH66" s="978">
        <v>549404.76153300004</v>
      </c>
      <c r="BI66" s="978">
        <v>500162.15610000002</v>
      </c>
      <c r="BJ66" s="978">
        <v>569662.82124000008</v>
      </c>
      <c r="BK66" s="978">
        <v>596442.85534800007</v>
      </c>
      <c r="BL66" s="978">
        <v>520401.234321</v>
      </c>
      <c r="BM66" s="978">
        <v>0</v>
      </c>
      <c r="BN66" s="978">
        <v>556255.47326400003</v>
      </c>
      <c r="BO66" s="978">
        <v>545783.51581500005</v>
      </c>
      <c r="BP66" s="978">
        <v>572507.980935</v>
      </c>
      <c r="BQ66" s="978">
        <v>595201.16264322004</v>
      </c>
      <c r="BR66" s="978">
        <v>607038.04390524002</v>
      </c>
      <c r="BS66" s="978">
        <v>652804.41071103013</v>
      </c>
      <c r="BT66" s="978">
        <v>673431.16652700014</v>
      </c>
      <c r="BU66" s="978">
        <v>694268.43665100005</v>
      </c>
      <c r="BV66" s="978">
        <v>0</v>
      </c>
      <c r="BW66" s="978">
        <v>746938.89671999996</v>
      </c>
      <c r="BX66" s="978">
        <v>843600.09681900009</v>
      </c>
      <c r="BY66" s="978">
        <v>833494.24363499996</v>
      </c>
      <c r="BZ66" s="978">
        <v>895294.89016800001</v>
      </c>
      <c r="CA66" s="978">
        <v>800566.45466400008</v>
      </c>
      <c r="CB66" s="978">
        <v>599806.70478000003</v>
      </c>
      <c r="CC66" s="978">
        <v>600666.69447299989</v>
      </c>
      <c r="CD66" s="978">
        <v>707477.94619200006</v>
      </c>
      <c r="CE66" s="978">
        <v>920115.93405299995</v>
      </c>
      <c r="CF66" s="978">
        <v>963320.45543100021</v>
      </c>
      <c r="CG66" s="978">
        <v>1077279.1994580003</v>
      </c>
      <c r="CH66" s="978">
        <v>1224068.03098794</v>
      </c>
      <c r="CI66" s="978">
        <v>1453091.39004459</v>
      </c>
      <c r="CJ66" s="978">
        <v>1150625.66450481</v>
      </c>
      <c r="CK66" s="978">
        <v>1008762.6785180999</v>
      </c>
      <c r="CL66" s="978">
        <v>922707.62167790998</v>
      </c>
      <c r="CM66" s="978">
        <v>906179.27450216992</v>
      </c>
      <c r="CN66" s="978">
        <v>892993.12961156992</v>
      </c>
      <c r="CO66" s="978">
        <v>902213.94166746002</v>
      </c>
      <c r="CP66" s="978">
        <v>755020.83658001991</v>
      </c>
      <c r="CQ66" s="978">
        <v>703971.76312439993</v>
      </c>
      <c r="CR66" s="978">
        <v>536229.45855542994</v>
      </c>
      <c r="CS66" s="978">
        <v>482587.84422500996</v>
      </c>
      <c r="CT66" s="978">
        <v>528495.8087899501</v>
      </c>
      <c r="CU66" s="978">
        <v>545124.87429795007</v>
      </c>
      <c r="CV66" s="978">
        <v>408471.76611701999</v>
      </c>
      <c r="CW66" s="978">
        <v>351887.44618919695</v>
      </c>
      <c r="CX66" s="978">
        <v>390310.39525298082</v>
      </c>
      <c r="CY66" s="978">
        <v>394300.19255279819</v>
      </c>
      <c r="CZ66" s="978">
        <v>292799.0881822441</v>
      </c>
      <c r="DA66" s="978">
        <v>320177.43373767554</v>
      </c>
      <c r="DB66" s="978">
        <v>152251.32466451862</v>
      </c>
      <c r="DC66" s="978">
        <v>177112.03490906852</v>
      </c>
      <c r="DD66" s="978">
        <v>175784.35752199541</v>
      </c>
      <c r="DE66" s="978">
        <v>173426.02922083053</v>
      </c>
      <c r="DF66" s="978">
        <v>186349.17260316003</v>
      </c>
      <c r="DG66" s="978">
        <v>207599.76871121998</v>
      </c>
      <c r="DH66" s="978">
        <v>453655.54572695994</v>
      </c>
      <c r="DI66" s="978">
        <v>385165.10965863004</v>
      </c>
      <c r="DJ66" s="978">
        <v>526654.13607116998</v>
      </c>
      <c r="DK66" s="978">
        <v>513883.26207920996</v>
      </c>
      <c r="DL66" s="978">
        <v>412525.40091630007</v>
      </c>
      <c r="DM66" s="978">
        <v>483348.31774653</v>
      </c>
      <c r="DN66" s="978">
        <v>286297.74643510749</v>
      </c>
      <c r="DO66" s="978">
        <v>276550.08166311757</v>
      </c>
      <c r="DP66" s="978">
        <v>354465.94498073653</v>
      </c>
      <c r="DQ66" s="978">
        <v>532257.58171175269</v>
      </c>
      <c r="DR66" s="978">
        <v>262754.15154006</v>
      </c>
      <c r="DS66" s="978">
        <v>336837.23579067003</v>
      </c>
      <c r="DT66" s="978">
        <v>374240.68172484002</v>
      </c>
      <c r="DU66" s="978">
        <v>323944.42775868002</v>
      </c>
      <c r="DV66" s="978">
        <v>239616.38812598999</v>
      </c>
      <c r="DW66" s="978">
        <v>371356.74111167999</v>
      </c>
      <c r="DX66" s="978">
        <v>361943.02443168004</v>
      </c>
      <c r="DY66" s="978">
        <v>497465.70075914997</v>
      </c>
      <c r="DZ66" s="978">
        <v>578616.98926658998</v>
      </c>
      <c r="EA66" s="978">
        <v>555046.55479989003</v>
      </c>
      <c r="EB66" s="978">
        <v>578505.76371900004</v>
      </c>
      <c r="EC66" s="978">
        <v>654516.53341239004</v>
      </c>
      <c r="ED66" s="978">
        <v>711319.17266106</v>
      </c>
      <c r="EE66" s="978">
        <v>596022.3980104801</v>
      </c>
      <c r="EF66" s="978">
        <v>637226.62701081007</v>
      </c>
      <c r="EG66" s="978">
        <v>501533.74268970004</v>
      </c>
      <c r="EH66" s="978">
        <v>472237.57093898999</v>
      </c>
      <c r="EI66" s="978">
        <v>414613.85129268002</v>
      </c>
      <c r="EJ66" s="978">
        <v>433978.49371776002</v>
      </c>
      <c r="EK66" s="978">
        <v>343813.57469865005</v>
      </c>
      <c r="EL66" s="978">
        <v>327441.67393920006</v>
      </c>
      <c r="EM66" s="978">
        <v>334128.26688225003</v>
      </c>
      <c r="EN66" s="978">
        <v>284489.23586508003</v>
      </c>
      <c r="EO66" s="978">
        <v>235516.97447568001</v>
      </c>
      <c r="EP66" s="978">
        <v>199030.67543187001</v>
      </c>
      <c r="EQ66" s="978">
        <v>125243.50108574999</v>
      </c>
      <c r="ER66" s="978">
        <v>133198.21455567001</v>
      </c>
      <c r="ES66" s="978">
        <v>184577.79969759003</v>
      </c>
      <c r="ET66" s="978">
        <v>258074.09652546002</v>
      </c>
      <c r="EU66" s="978">
        <v>257324.42548683</v>
      </c>
      <c r="EV66" s="978">
        <v>257341.28095470002</v>
      </c>
      <c r="EW66" s="978">
        <v>300164.69398245006</v>
      </c>
      <c r="EX66" s="978">
        <v>309234.03744798002</v>
      </c>
      <c r="EY66" s="978">
        <v>304675.88162817003</v>
      </c>
      <c r="EZ66" s="978">
        <v>304700.18389061996</v>
      </c>
      <c r="FA66" s="978">
        <v>285399.92629926</v>
      </c>
      <c r="FB66" s="978">
        <v>240254.57915508002</v>
      </c>
      <c r="FC66" s="978">
        <v>151790.14085925001</v>
      </c>
      <c r="FD66" s="978">
        <v>187399.11057675001</v>
      </c>
      <c r="FE66" s="1040"/>
    </row>
    <row r="67" spans="1:161" ht="15.75" customHeight="1">
      <c r="A67" s="1065" t="s">
        <v>797</v>
      </c>
      <c r="B67" s="978"/>
      <c r="C67" s="978"/>
      <c r="D67" s="978"/>
      <c r="E67" s="978"/>
      <c r="F67" s="978"/>
      <c r="G67" s="978"/>
      <c r="H67" s="978"/>
      <c r="I67" s="978"/>
      <c r="J67" s="978"/>
      <c r="K67" s="978"/>
      <c r="L67" s="978"/>
      <c r="M67" s="978"/>
      <c r="N67" s="978"/>
      <c r="O67" s="978"/>
      <c r="P67" s="978"/>
      <c r="Q67" s="978"/>
      <c r="R67" s="978"/>
      <c r="S67" s="978"/>
      <c r="T67" s="978"/>
      <c r="U67" s="978"/>
      <c r="V67" s="978"/>
      <c r="W67" s="978"/>
      <c r="X67" s="978"/>
      <c r="Y67" s="978"/>
      <c r="Z67" s="978"/>
      <c r="AA67" s="978">
        <v>32849.025469</v>
      </c>
      <c r="AB67" s="978">
        <v>34471.497730999996</v>
      </c>
      <c r="AC67" s="978">
        <v>77796.738112999999</v>
      </c>
      <c r="AD67" s="978">
        <v>78991.417474999995</v>
      </c>
      <c r="AE67" s="978">
        <v>96520.042024000009</v>
      </c>
      <c r="AF67" s="978">
        <v>93335.421714000011</v>
      </c>
      <c r="AG67" s="978">
        <v>178128.414876</v>
      </c>
      <c r="AH67" s="978">
        <v>200441.76763400002</v>
      </c>
      <c r="AI67" s="978">
        <v>234941.31558300002</v>
      </c>
      <c r="AJ67" s="978">
        <v>15582.275156</v>
      </c>
      <c r="AK67" s="978">
        <v>350974.39970199997</v>
      </c>
      <c r="AL67" s="978">
        <v>428521.01434599998</v>
      </c>
      <c r="AM67" s="978">
        <v>472258.181385</v>
      </c>
      <c r="AN67" s="978">
        <v>480557.58024899999</v>
      </c>
      <c r="AO67" s="978">
        <v>596365.82941600005</v>
      </c>
      <c r="AP67" s="978">
        <v>584066.56693700003</v>
      </c>
      <c r="AQ67" s="978">
        <v>647647.53037899989</v>
      </c>
      <c r="AR67" s="978">
        <v>703338.25991299993</v>
      </c>
      <c r="AS67" s="978">
        <v>726117.14881799999</v>
      </c>
      <c r="AT67" s="978">
        <v>773137.05777899991</v>
      </c>
      <c r="AU67" s="978">
        <v>876786.89121799986</v>
      </c>
      <c r="AV67" s="978">
        <v>0</v>
      </c>
      <c r="AW67" s="978">
        <v>1020561.3701839999</v>
      </c>
      <c r="AX67" s="978">
        <v>0</v>
      </c>
      <c r="AY67" s="978">
        <v>617604.06822000002</v>
      </c>
      <c r="AZ67" s="978">
        <v>724784.76346299995</v>
      </c>
      <c r="BA67" s="978">
        <v>850593.29440400004</v>
      </c>
      <c r="BB67" s="978">
        <v>922622.19290299993</v>
      </c>
      <c r="BC67" s="978">
        <v>938856.33779699996</v>
      </c>
      <c r="BD67" s="978">
        <v>974104.09011300001</v>
      </c>
      <c r="BE67" s="978">
        <v>563109.75087999995</v>
      </c>
      <c r="BF67" s="978">
        <v>620463.07856699999</v>
      </c>
      <c r="BG67" s="978"/>
      <c r="BH67" s="978">
        <v>648886.93846700003</v>
      </c>
      <c r="BI67" s="978">
        <v>590727.84389999998</v>
      </c>
      <c r="BJ67" s="978">
        <v>672813.17876000004</v>
      </c>
      <c r="BK67" s="978">
        <v>704442.344652</v>
      </c>
      <c r="BL67" s="978">
        <v>614631.66567899997</v>
      </c>
      <c r="BM67" s="978">
        <v>0</v>
      </c>
      <c r="BN67" s="978">
        <v>656978.12673600006</v>
      </c>
      <c r="BO67" s="978">
        <v>644609.98418499995</v>
      </c>
      <c r="BP67" s="978">
        <v>676173.519065</v>
      </c>
      <c r="BQ67" s="978">
        <v>702975.81535677996</v>
      </c>
      <c r="BR67" s="978">
        <v>716956.03209475998</v>
      </c>
      <c r="BS67" s="978">
        <v>771009.43628897006</v>
      </c>
      <c r="BT67" s="978">
        <v>795371.13347300014</v>
      </c>
      <c r="BU67" s="978">
        <v>819981.46334899997</v>
      </c>
      <c r="BV67" s="978">
        <v>0</v>
      </c>
      <c r="BW67" s="978">
        <v>882189.10327999992</v>
      </c>
      <c r="BX67" s="978">
        <v>996353.00318100012</v>
      </c>
      <c r="BY67" s="978">
        <v>984417.25636499992</v>
      </c>
      <c r="BZ67" s="978">
        <v>1057408.3098319999</v>
      </c>
      <c r="CA67" s="978">
        <v>945527.14533600013</v>
      </c>
      <c r="CB67" s="978">
        <v>708415.29521999997</v>
      </c>
      <c r="CC67" s="978">
        <v>709431.00552699994</v>
      </c>
      <c r="CD67" s="978">
        <v>835582.85380799999</v>
      </c>
      <c r="CE67" s="978">
        <v>1086723.7659469999</v>
      </c>
      <c r="CF67" s="978">
        <v>1137751.4445690003</v>
      </c>
      <c r="CG67" s="978">
        <v>1272345.0005420002</v>
      </c>
      <c r="CH67" s="978">
        <v>1445713.2750120601</v>
      </c>
      <c r="CI67" s="978">
        <v>1716206.5009554098</v>
      </c>
      <c r="CJ67" s="978">
        <v>1358972.50449519</v>
      </c>
      <c r="CK67" s="978">
        <v>1191422.0114819</v>
      </c>
      <c r="CL67" s="978">
        <v>1089784.73732209</v>
      </c>
      <c r="CM67" s="978">
        <v>1070263.5584978301</v>
      </c>
      <c r="CN67" s="978">
        <v>1054689.76338843</v>
      </c>
      <c r="CO67" s="978">
        <v>1065580.21233254</v>
      </c>
      <c r="CP67" s="978">
        <v>891734.46141997993</v>
      </c>
      <c r="CQ67" s="978">
        <v>831441.7968756</v>
      </c>
      <c r="CR67" s="978">
        <v>633325.94844456995</v>
      </c>
      <c r="CS67" s="978">
        <v>569971.30477498996</v>
      </c>
      <c r="CT67" s="978">
        <v>624191.94621005002</v>
      </c>
      <c r="CU67" s="978">
        <v>643832.08070205001</v>
      </c>
      <c r="CV67" s="978">
        <v>482434.83188298001</v>
      </c>
      <c r="CW67" s="978">
        <v>415604.63911080296</v>
      </c>
      <c r="CX67" s="978">
        <v>460984.93344116915</v>
      </c>
      <c r="CY67" s="978">
        <v>465697.17391713173</v>
      </c>
      <c r="CZ67" s="978">
        <v>345816.99544497591</v>
      </c>
      <c r="DA67" s="978">
        <v>378152.8106246345</v>
      </c>
      <c r="DB67" s="978">
        <v>179819.87572048133</v>
      </c>
      <c r="DC67" s="978">
        <v>209182.18068793148</v>
      </c>
      <c r="DD67" s="978">
        <v>207614.09723600454</v>
      </c>
      <c r="DE67" s="978">
        <v>204828.74017616943</v>
      </c>
      <c r="DF67" s="978">
        <v>220091.91139684001</v>
      </c>
      <c r="DG67" s="978">
        <v>245190.40928877998</v>
      </c>
      <c r="DH67" s="978">
        <v>535800.15827303997</v>
      </c>
      <c r="DI67" s="978">
        <v>454907.97734137008</v>
      </c>
      <c r="DJ67" s="978">
        <v>622016.79692882998</v>
      </c>
      <c r="DK67" s="978">
        <v>606933.46692079003</v>
      </c>
      <c r="DL67" s="978">
        <v>487222.46908370004</v>
      </c>
      <c r="DM67" s="978">
        <v>570869.47925346997</v>
      </c>
      <c r="DN67" s="978">
        <v>338138.43850918242</v>
      </c>
      <c r="DO67" s="978">
        <v>326625.73823070247</v>
      </c>
      <c r="DP67" s="978">
        <v>418650.0335154935</v>
      </c>
      <c r="DQ67" s="978">
        <v>628634.87332925736</v>
      </c>
      <c r="DR67" s="978">
        <v>310331.74245993997</v>
      </c>
      <c r="DS67" s="978">
        <v>397829.24720933003</v>
      </c>
      <c r="DT67" s="978">
        <v>442005.43427516002</v>
      </c>
      <c r="DU67" s="978">
        <v>382601.90424131998</v>
      </c>
      <c r="DV67" s="978">
        <v>283004.36287401</v>
      </c>
      <c r="DW67" s="978">
        <v>438599.29088831996</v>
      </c>
      <c r="DX67" s="978">
        <v>427481.00756832003</v>
      </c>
      <c r="DY67" s="978">
        <v>587543.13424084999</v>
      </c>
      <c r="DZ67" s="978">
        <v>683388.70173341001</v>
      </c>
      <c r="EA67" s="978">
        <v>655550.30620011</v>
      </c>
      <c r="EB67" s="978">
        <v>683257.33628100005</v>
      </c>
      <c r="EC67" s="978">
        <v>773031.57758760999</v>
      </c>
      <c r="ED67" s="978">
        <v>840119.62133893999</v>
      </c>
      <c r="EE67" s="978">
        <v>703945.75398952002</v>
      </c>
      <c r="EF67" s="978">
        <v>752610.94198919018</v>
      </c>
      <c r="EG67" s="978">
        <v>592347.78731030005</v>
      </c>
      <c r="EH67" s="978">
        <v>557746.88006101002</v>
      </c>
      <c r="EI67" s="978">
        <v>489689.08070732001</v>
      </c>
      <c r="EJ67" s="978">
        <v>512560.1302822401</v>
      </c>
      <c r="EK67" s="978">
        <v>406068.81030134996</v>
      </c>
      <c r="EL67" s="978">
        <v>386732.40606080007</v>
      </c>
      <c r="EM67" s="978">
        <v>394629.75811775005</v>
      </c>
      <c r="EN67" s="978">
        <v>336002.45613492007</v>
      </c>
      <c r="EO67" s="978">
        <v>278162.65752432001</v>
      </c>
      <c r="EP67" s="978">
        <v>235069.68756813003</v>
      </c>
      <c r="EQ67" s="978">
        <v>147921.67391424999</v>
      </c>
      <c r="ER67" s="978">
        <v>157316.76844432999</v>
      </c>
      <c r="ES67" s="978">
        <v>217999.79130241001</v>
      </c>
      <c r="ET67" s="978">
        <v>304804.25747454003</v>
      </c>
      <c r="EU67" s="978">
        <v>303918.84151316999</v>
      </c>
      <c r="EV67" s="978">
        <v>303938.74904530001</v>
      </c>
      <c r="EW67" s="978">
        <v>354516.31101755006</v>
      </c>
      <c r="EX67" s="978">
        <v>365227.86455201998</v>
      </c>
      <c r="EY67" s="978">
        <v>359844.35137183004</v>
      </c>
      <c r="EZ67" s="978">
        <v>359873.05410938</v>
      </c>
      <c r="FA67" s="978">
        <v>337078.04770073993</v>
      </c>
      <c r="FB67" s="978">
        <v>283758.11284492002</v>
      </c>
      <c r="FC67" s="978">
        <v>179275.18414075</v>
      </c>
      <c r="FD67" s="978">
        <v>221331.96442325</v>
      </c>
      <c r="FE67" s="1040"/>
    </row>
    <row r="68" spans="1:161" ht="15.75" customHeight="1">
      <c r="A68" s="1065" t="s">
        <v>798</v>
      </c>
      <c r="B68" s="978"/>
      <c r="C68" s="978"/>
      <c r="D68" s="978"/>
      <c r="E68" s="978"/>
      <c r="F68" s="978"/>
      <c r="G68" s="978"/>
      <c r="H68" s="978"/>
      <c r="I68" s="978"/>
      <c r="J68" s="978"/>
      <c r="K68" s="978"/>
      <c r="L68" s="978"/>
      <c r="M68" s="978"/>
      <c r="N68" s="978"/>
      <c r="O68" s="978"/>
      <c r="P68" s="978"/>
      <c r="Q68" s="978"/>
      <c r="R68" s="978"/>
      <c r="S68" s="978"/>
      <c r="T68" s="978"/>
      <c r="U68" s="978"/>
      <c r="V68" s="978"/>
      <c r="W68" s="978"/>
      <c r="X68" s="978"/>
      <c r="Y68" s="978"/>
      <c r="Z68" s="978"/>
      <c r="AA68" s="978"/>
      <c r="AB68" s="978"/>
      <c r="AC68" s="978"/>
      <c r="AD68" s="978"/>
      <c r="AE68" s="978"/>
      <c r="AF68" s="978"/>
      <c r="AG68" s="978"/>
      <c r="AH68" s="978"/>
      <c r="AI68" s="978"/>
      <c r="AJ68" s="978"/>
      <c r="AK68" s="978"/>
      <c r="AL68" s="978"/>
      <c r="AM68" s="978"/>
      <c r="AN68" s="978"/>
      <c r="AO68" s="978"/>
      <c r="AP68" s="978"/>
      <c r="AQ68" s="978"/>
      <c r="AR68" s="978"/>
      <c r="AS68" s="978"/>
      <c r="AT68" s="978"/>
      <c r="AU68" s="978"/>
      <c r="AV68" s="978"/>
      <c r="AW68" s="978"/>
      <c r="AX68" s="978"/>
      <c r="AY68" s="978"/>
      <c r="AZ68" s="978"/>
      <c r="BA68" s="978"/>
      <c r="BB68" s="978"/>
      <c r="BC68" s="978"/>
      <c r="BD68" s="978"/>
      <c r="BE68" s="978"/>
      <c r="BF68" s="978"/>
      <c r="BG68" s="978"/>
      <c r="BH68" s="978"/>
      <c r="BI68" s="978"/>
      <c r="BJ68" s="978"/>
      <c r="BK68" s="978"/>
      <c r="BL68" s="978"/>
      <c r="BM68" s="978"/>
      <c r="BN68" s="978"/>
      <c r="BO68" s="978"/>
      <c r="BP68" s="978"/>
      <c r="BQ68" s="978"/>
      <c r="BR68" s="978"/>
      <c r="BS68" s="978"/>
      <c r="BT68" s="978"/>
      <c r="BU68" s="978"/>
      <c r="BV68" s="978"/>
      <c r="BW68" s="978"/>
      <c r="BX68" s="978"/>
      <c r="BY68" s="978"/>
      <c r="BZ68" s="978"/>
      <c r="CA68" s="978"/>
      <c r="CB68" s="978"/>
      <c r="CC68" s="978"/>
      <c r="CD68" s="978"/>
      <c r="CE68" s="978"/>
      <c r="CF68" s="978"/>
      <c r="CG68" s="978"/>
      <c r="CH68" s="978"/>
      <c r="CI68" s="978"/>
      <c r="CJ68" s="978"/>
      <c r="CK68" s="978"/>
      <c r="CL68" s="978"/>
      <c r="CM68" s="978"/>
      <c r="CN68" s="978"/>
      <c r="CO68" s="978"/>
      <c r="CP68" s="978"/>
      <c r="CQ68" s="978"/>
      <c r="CR68" s="978"/>
      <c r="CS68" s="978"/>
      <c r="CT68" s="978"/>
      <c r="CU68" s="978"/>
      <c r="CV68" s="978"/>
      <c r="CW68" s="978"/>
      <c r="CX68" s="978"/>
      <c r="CY68" s="978"/>
      <c r="CZ68" s="978"/>
      <c r="DA68" s="978"/>
      <c r="DB68" s="978"/>
      <c r="DC68" s="978"/>
      <c r="DD68" s="978"/>
      <c r="DE68" s="978"/>
      <c r="DF68" s="978"/>
      <c r="DG68" s="978"/>
      <c r="DH68" s="978"/>
      <c r="DI68" s="978"/>
      <c r="DJ68" s="978"/>
      <c r="DK68" s="978"/>
      <c r="DL68" s="978">
        <v>151926.88500000001</v>
      </c>
      <c r="DM68" s="978">
        <v>150732.66699999999</v>
      </c>
      <c r="DN68" s="978">
        <v>152678.17685386</v>
      </c>
      <c r="DO68" s="978">
        <v>154882.79483946</v>
      </c>
      <c r="DP68" s="978">
        <v>150526.00857087001</v>
      </c>
      <c r="DQ68" s="978">
        <v>156598.44574878001</v>
      </c>
      <c r="DR68" s="978">
        <v>156990.51699999999</v>
      </c>
      <c r="DS68" s="978">
        <v>157342.52100000001</v>
      </c>
      <c r="DT68" s="978">
        <v>156192.59099999999</v>
      </c>
      <c r="DU68" s="978">
        <v>156307.921</v>
      </c>
      <c r="DV68" s="978">
        <v>156002.74600000001</v>
      </c>
      <c r="DW68" s="978">
        <v>156052.84299999999</v>
      </c>
      <c r="DX68" s="978">
        <v>156252.02299999999</v>
      </c>
      <c r="DY68" s="978">
        <v>156157.72200000001</v>
      </c>
      <c r="DZ68" s="978">
        <v>156124.796</v>
      </c>
      <c r="EA68" s="978">
        <v>156117.06899999999</v>
      </c>
      <c r="EB68" s="978">
        <v>156091.33300000001</v>
      </c>
      <c r="EC68" s="978">
        <v>156125.601</v>
      </c>
      <c r="ED68" s="978">
        <v>156150.935</v>
      </c>
      <c r="EE68" s="978">
        <v>156131.269</v>
      </c>
      <c r="EF68" s="978">
        <v>155775.71299999999</v>
      </c>
      <c r="EG68" s="978">
        <v>155768.041</v>
      </c>
      <c r="EH68" s="978">
        <v>147990.09899999999</v>
      </c>
      <c r="EI68" s="978">
        <v>147984.54399999999</v>
      </c>
      <c r="EJ68" s="978">
        <v>140206.546</v>
      </c>
      <c r="EK68" s="978">
        <v>70130.671000000002</v>
      </c>
      <c r="EL68" s="978">
        <v>70131.782000000007</v>
      </c>
      <c r="EM68" s="978">
        <v>70128.45</v>
      </c>
      <c r="EN68" s="978">
        <v>70150.960999999996</v>
      </c>
      <c r="EO68" s="978">
        <v>70119.399999999994</v>
      </c>
      <c r="EP68" s="978">
        <v>45.98</v>
      </c>
      <c r="EQ68" s="978">
        <v>45.996000000000002</v>
      </c>
      <c r="ER68" s="978">
        <v>45.997</v>
      </c>
      <c r="ES68" s="978">
        <v>45.994999999999997</v>
      </c>
      <c r="ET68" s="978">
        <v>45.993000000000002</v>
      </c>
      <c r="EU68" s="978">
        <v>45.993000000000002</v>
      </c>
      <c r="EV68" s="978">
        <v>45.994</v>
      </c>
      <c r="EW68" s="978">
        <v>45.994999999999997</v>
      </c>
      <c r="EX68" s="978">
        <v>45.997</v>
      </c>
      <c r="EY68" s="978">
        <v>46.003</v>
      </c>
      <c r="EZ68" s="978">
        <v>46.006999999999998</v>
      </c>
      <c r="FA68" s="978">
        <v>48.737000000000002</v>
      </c>
      <c r="FB68" s="978">
        <v>49.625</v>
      </c>
      <c r="FC68" s="978">
        <v>49.625</v>
      </c>
      <c r="FD68" s="978">
        <v>58.488</v>
      </c>
      <c r="FE68" s="1040"/>
    </row>
    <row r="69" spans="1:161" ht="15.75" customHeight="1">
      <c r="A69" s="1039" t="s">
        <v>799</v>
      </c>
      <c r="B69" s="976">
        <v>170653.80515497999</v>
      </c>
      <c r="C69" s="976">
        <v>295819</v>
      </c>
      <c r="D69" s="976">
        <v>300179.09999999998</v>
      </c>
      <c r="E69" s="976">
        <v>413538.1</v>
      </c>
      <c r="F69" s="976">
        <v>413540.1</v>
      </c>
      <c r="G69" s="976">
        <v>350992.3</v>
      </c>
      <c r="H69" s="976">
        <v>370880.2</v>
      </c>
      <c r="I69" s="976">
        <v>370854.40000000002</v>
      </c>
      <c r="J69" s="976">
        <v>352572.60000000003</v>
      </c>
      <c r="K69" s="976">
        <v>454721.6</v>
      </c>
      <c r="L69" s="976">
        <v>77115.5</v>
      </c>
      <c r="M69" s="976">
        <v>77158.5</v>
      </c>
      <c r="N69" s="976">
        <v>70553.100000000006</v>
      </c>
      <c r="O69" s="976">
        <v>99497.1</v>
      </c>
      <c r="P69" s="976">
        <v>99497.200000000012</v>
      </c>
      <c r="Q69" s="976">
        <v>102629.6</v>
      </c>
      <c r="R69" s="976">
        <v>202931.9</v>
      </c>
      <c r="S69" s="976">
        <v>376849.00000000006</v>
      </c>
      <c r="T69" s="976">
        <v>340217.59999999998</v>
      </c>
      <c r="U69" s="976">
        <v>376951.86700000003</v>
      </c>
      <c r="V69" s="976">
        <v>381844.9</v>
      </c>
      <c r="W69" s="976">
        <v>360844.77</v>
      </c>
      <c r="X69" s="976">
        <v>363623</v>
      </c>
      <c r="Y69" s="976">
        <v>390118.10000000003</v>
      </c>
      <c r="Z69" s="976">
        <v>353196.92000000004</v>
      </c>
      <c r="AA69" s="976">
        <v>400019.80000000005</v>
      </c>
      <c r="AB69" s="976">
        <v>379038.1</v>
      </c>
      <c r="AC69" s="976">
        <v>358804.1</v>
      </c>
      <c r="AD69" s="976">
        <v>358814.1</v>
      </c>
      <c r="AE69" s="976">
        <v>359223.89999999997</v>
      </c>
      <c r="AF69" s="976">
        <v>402254.8</v>
      </c>
      <c r="AG69" s="976">
        <v>546202</v>
      </c>
      <c r="AH69" s="976">
        <v>463508.51</v>
      </c>
      <c r="AI69" s="976">
        <v>405870.1</v>
      </c>
      <c r="AJ69" s="976">
        <v>531463.9</v>
      </c>
      <c r="AK69" s="976">
        <v>510764.79999999999</v>
      </c>
      <c r="AL69" s="976">
        <v>553426.03393341997</v>
      </c>
      <c r="AM69" s="976">
        <v>505814.7</v>
      </c>
      <c r="AN69" s="976">
        <v>566082.39999999991</v>
      </c>
      <c r="AO69" s="976">
        <v>476618.1</v>
      </c>
      <c r="AP69" s="976">
        <v>542494</v>
      </c>
      <c r="AQ69" s="976">
        <v>538440.70000000007</v>
      </c>
      <c r="AR69" s="976">
        <v>517697.30000000005</v>
      </c>
      <c r="AS69" s="976">
        <v>497101.20000000007</v>
      </c>
      <c r="AT69" s="976">
        <v>506490.12</v>
      </c>
      <c r="AU69" s="976">
        <v>547503</v>
      </c>
      <c r="AV69" s="976">
        <v>533200.34</v>
      </c>
      <c r="AW69" s="976">
        <v>562009.30000000005</v>
      </c>
      <c r="AX69" s="976">
        <v>710114.39</v>
      </c>
      <c r="AY69" s="976">
        <v>375619.80000000005</v>
      </c>
      <c r="AZ69" s="976">
        <v>353035.3</v>
      </c>
      <c r="BA69" s="976">
        <v>350174.6</v>
      </c>
      <c r="BB69" s="976">
        <v>257587.8</v>
      </c>
      <c r="BC69" s="976">
        <v>447133.60000000003</v>
      </c>
      <c r="BD69" s="976">
        <v>222215.09999999998</v>
      </c>
      <c r="BE69" s="976">
        <v>223059.8</v>
      </c>
      <c r="BF69" s="976">
        <v>224157.7</v>
      </c>
      <c r="BG69" s="976">
        <v>224013.10226663999</v>
      </c>
      <c r="BH69" s="976">
        <v>189029.90468881998</v>
      </c>
      <c r="BI69" s="976">
        <v>207755.87620631</v>
      </c>
      <c r="BJ69" s="976">
        <v>319977.47534672997</v>
      </c>
      <c r="BK69" s="976">
        <v>233070.15732743999</v>
      </c>
      <c r="BL69" s="976">
        <v>233070.56844323999</v>
      </c>
      <c r="BM69" s="976">
        <v>233047.37478161999</v>
      </c>
      <c r="BN69" s="976">
        <v>113014.83341862999</v>
      </c>
      <c r="BO69" s="976">
        <v>162036.65784505999</v>
      </c>
      <c r="BP69" s="976">
        <v>191446.77548163</v>
      </c>
      <c r="BQ69" s="976">
        <v>412335.83576239005</v>
      </c>
      <c r="BR69" s="976">
        <v>405057.14850330999</v>
      </c>
      <c r="BS69" s="976">
        <v>442914.05120821996</v>
      </c>
      <c r="BT69" s="976">
        <v>385762.23883744003</v>
      </c>
      <c r="BU69" s="976">
        <v>333531.22676086001</v>
      </c>
      <c r="BV69" s="976">
        <v>261577.17237587</v>
      </c>
      <c r="BW69" s="976">
        <v>269570.12282049999</v>
      </c>
      <c r="BX69" s="976">
        <v>269570.1439425</v>
      </c>
      <c r="BY69" s="976">
        <v>269570.12746749999</v>
      </c>
      <c r="BZ69" s="976">
        <v>269570.18355674</v>
      </c>
      <c r="CA69" s="976">
        <v>269955.67398651002</v>
      </c>
      <c r="CB69" s="976">
        <v>271273.85954734997</v>
      </c>
      <c r="CC69" s="976">
        <v>271823.79887584999</v>
      </c>
      <c r="CD69" s="976">
        <v>271823.86098370998</v>
      </c>
      <c r="CE69" s="976">
        <v>272372.43910930003</v>
      </c>
      <c r="CF69" s="976">
        <v>273469.50669234002</v>
      </c>
      <c r="CG69" s="976">
        <v>274019.75871723</v>
      </c>
      <c r="CH69" s="976">
        <v>602450.08628739999</v>
      </c>
      <c r="CI69" s="976">
        <v>601975.05339984002</v>
      </c>
      <c r="CJ69" s="976">
        <v>939923.47675172996</v>
      </c>
      <c r="CK69" s="976">
        <v>994832.3962748301</v>
      </c>
      <c r="CL69" s="976">
        <v>1003984.5499458001</v>
      </c>
      <c r="CM69" s="976">
        <v>1003189.6789823498</v>
      </c>
      <c r="CN69" s="976">
        <v>1079127.6800951101</v>
      </c>
      <c r="CO69" s="976">
        <v>1146508.0046254601</v>
      </c>
      <c r="CP69" s="976">
        <v>1185858.0866490398</v>
      </c>
      <c r="CQ69" s="976">
        <v>1114972.8631279701</v>
      </c>
      <c r="CR69" s="976">
        <v>1054316.1599290702</v>
      </c>
      <c r="CS69" s="976">
        <v>1169703.21513998</v>
      </c>
      <c r="CT69" s="976">
        <v>642885.39734519995</v>
      </c>
      <c r="CU69" s="976">
        <v>643295.85169285</v>
      </c>
      <c r="CV69" s="976">
        <v>603838.02331586997</v>
      </c>
      <c r="CW69" s="976">
        <v>586658.79956787999</v>
      </c>
      <c r="CX69" s="976">
        <v>1088325.89754139</v>
      </c>
      <c r="CY69" s="976">
        <v>1038692.02651982</v>
      </c>
      <c r="CZ69" s="976">
        <v>1068662.7499428499</v>
      </c>
      <c r="DA69" s="976">
        <v>1068200.4345303602</v>
      </c>
      <c r="DB69" s="976">
        <v>1122328.2360904301</v>
      </c>
      <c r="DC69" s="976">
        <v>1200305.61281529</v>
      </c>
      <c r="DD69" s="976">
        <v>1182378.7248856602</v>
      </c>
      <c r="DE69" s="976">
        <v>1136964.4626761901</v>
      </c>
      <c r="DF69" s="976">
        <v>1092586.74822404</v>
      </c>
      <c r="DG69" s="976">
        <v>1080643.31314259</v>
      </c>
      <c r="DH69" s="976">
        <v>1094433.34086904</v>
      </c>
      <c r="DI69" s="976">
        <v>1129652.15841326</v>
      </c>
      <c r="DJ69" s="976">
        <v>1186262.34456749</v>
      </c>
      <c r="DK69" s="976">
        <v>1177868.9151761299</v>
      </c>
      <c r="DL69" s="976">
        <v>1064649.9837185699</v>
      </c>
      <c r="DM69" s="976">
        <v>1034886.8354831201</v>
      </c>
      <c r="DN69" s="976">
        <v>1101806.80119312</v>
      </c>
      <c r="DO69" s="976">
        <v>1129665.1710840398</v>
      </c>
      <c r="DP69" s="976">
        <v>1042256.08766579</v>
      </c>
      <c r="DQ69" s="976">
        <v>1145146.70177527</v>
      </c>
      <c r="DR69" s="976">
        <v>1030317.1360744799</v>
      </c>
      <c r="DS69" s="976">
        <v>1050654.5168270699</v>
      </c>
      <c r="DT69" s="976">
        <v>1038719.45973527</v>
      </c>
      <c r="DU69" s="976">
        <v>1037405.41463935</v>
      </c>
      <c r="DV69" s="976">
        <v>1031034.52188806</v>
      </c>
      <c r="DW69" s="976">
        <v>1021454.0131268399</v>
      </c>
      <c r="DX69" s="976">
        <v>1052577.3109249999</v>
      </c>
      <c r="DY69" s="976">
        <v>1058341.16141202</v>
      </c>
      <c r="DZ69" s="976">
        <v>1060616.1129868999</v>
      </c>
      <c r="EA69" s="976">
        <v>1095545.2918730802</v>
      </c>
      <c r="EB69" s="976">
        <v>1099363.2542049999</v>
      </c>
      <c r="EC69" s="976">
        <v>1122145.3368546101</v>
      </c>
      <c r="ED69" s="976">
        <v>954036.87365285004</v>
      </c>
      <c r="EE69" s="976">
        <v>978800.39686972019</v>
      </c>
      <c r="EF69" s="976">
        <v>979210.59660875995</v>
      </c>
      <c r="EG69" s="976">
        <v>934321.37827428</v>
      </c>
      <c r="EH69" s="976">
        <v>938675.82576082996</v>
      </c>
      <c r="EI69" s="976">
        <v>936029.15107898007</v>
      </c>
      <c r="EJ69" s="976">
        <v>942460.24581779004</v>
      </c>
      <c r="EK69" s="976">
        <v>949720.84275225003</v>
      </c>
      <c r="EL69" s="976">
        <v>951202.36312576011</v>
      </c>
      <c r="EM69" s="976">
        <v>964108.35887292994</v>
      </c>
      <c r="EN69" s="976">
        <v>972390.46555881004</v>
      </c>
      <c r="EO69" s="976">
        <v>970357.22476365999</v>
      </c>
      <c r="EP69" s="976">
        <v>537929.08817647002</v>
      </c>
      <c r="EQ69" s="976">
        <v>723037.43270779005</v>
      </c>
      <c r="ER69" s="976">
        <v>730989.23973581009</v>
      </c>
      <c r="ES69" s="976">
        <v>731767.82753514999</v>
      </c>
      <c r="ET69" s="976">
        <v>734920.79616824002</v>
      </c>
      <c r="EU69" s="976">
        <v>727153.48195053008</v>
      </c>
      <c r="EV69" s="976">
        <v>734301.08131364011</v>
      </c>
      <c r="EW69" s="976">
        <v>723167.56120414997</v>
      </c>
      <c r="EX69" s="976">
        <v>714507.82250019012</v>
      </c>
      <c r="EY69" s="976">
        <v>715286.17899907008</v>
      </c>
      <c r="EZ69" s="976">
        <v>716054.62144826015</v>
      </c>
      <c r="FA69" s="976">
        <v>935850.06078752992</v>
      </c>
      <c r="FB69" s="976">
        <v>966311.14775864</v>
      </c>
      <c r="FC69" s="976">
        <v>742748.73440627998</v>
      </c>
      <c r="FD69" s="976">
        <v>1461935.5081223999</v>
      </c>
      <c r="FE69" s="1040"/>
    </row>
    <row r="70" spans="1:161" ht="15.75" customHeight="1">
      <c r="A70" s="1041" t="s">
        <v>800</v>
      </c>
      <c r="B70" s="978">
        <v>3000</v>
      </c>
      <c r="C70" s="978">
        <v>3000</v>
      </c>
      <c r="D70" s="978">
        <v>3000</v>
      </c>
      <c r="E70" s="978">
        <v>3000</v>
      </c>
      <c r="F70" s="978">
        <v>3000</v>
      </c>
      <c r="G70" s="978">
        <v>3000</v>
      </c>
      <c r="H70" s="978">
        <v>3000</v>
      </c>
      <c r="I70" s="978">
        <v>3000</v>
      </c>
      <c r="J70" s="978">
        <v>3000</v>
      </c>
      <c r="K70" s="978">
        <v>3000</v>
      </c>
      <c r="L70" s="978">
        <v>3000</v>
      </c>
      <c r="M70" s="978">
        <v>3000</v>
      </c>
      <c r="N70" s="978">
        <v>3000</v>
      </c>
      <c r="O70" s="978">
        <v>300</v>
      </c>
      <c r="P70" s="978">
        <v>300</v>
      </c>
      <c r="Q70" s="978">
        <v>3000</v>
      </c>
      <c r="R70" s="978">
        <v>3000</v>
      </c>
      <c r="S70" s="978">
        <v>3000</v>
      </c>
      <c r="T70" s="978">
        <v>3000</v>
      </c>
      <c r="U70" s="978">
        <v>3000</v>
      </c>
      <c r="V70" s="978">
        <v>3000</v>
      </c>
      <c r="W70" s="978">
        <v>3000</v>
      </c>
      <c r="X70" s="978">
        <v>3000</v>
      </c>
      <c r="Y70" s="978">
        <v>3000</v>
      </c>
      <c r="Z70" s="978">
        <v>3000</v>
      </c>
      <c r="AA70" s="978">
        <v>3000</v>
      </c>
      <c r="AB70" s="978">
        <v>3000</v>
      </c>
      <c r="AC70" s="978">
        <v>3000</v>
      </c>
      <c r="AD70" s="978">
        <v>3000</v>
      </c>
      <c r="AE70" s="978">
        <v>3000</v>
      </c>
      <c r="AF70" s="978">
        <v>3000</v>
      </c>
      <c r="AG70" s="978">
        <v>3000</v>
      </c>
      <c r="AH70" s="978">
        <v>3000</v>
      </c>
      <c r="AI70" s="978">
        <v>3000</v>
      </c>
      <c r="AJ70" s="978">
        <v>3000</v>
      </c>
      <c r="AK70" s="978">
        <v>3000</v>
      </c>
      <c r="AL70" s="978">
        <v>3000</v>
      </c>
      <c r="AM70" s="978">
        <v>3000</v>
      </c>
      <c r="AN70" s="978">
        <v>3000</v>
      </c>
      <c r="AO70" s="978">
        <v>3000</v>
      </c>
      <c r="AP70" s="978">
        <v>3000</v>
      </c>
      <c r="AQ70" s="978">
        <v>3000</v>
      </c>
      <c r="AR70" s="978">
        <v>3000</v>
      </c>
      <c r="AS70" s="978">
        <v>3000</v>
      </c>
      <c r="AT70" s="978">
        <v>3000</v>
      </c>
      <c r="AU70" s="978">
        <v>3000</v>
      </c>
      <c r="AV70" s="978">
        <v>3000</v>
      </c>
      <c r="AW70" s="978">
        <v>3000</v>
      </c>
      <c r="AX70" s="978">
        <v>3000</v>
      </c>
      <c r="AY70" s="978">
        <v>3000</v>
      </c>
      <c r="AZ70" s="978">
        <v>3000</v>
      </c>
      <c r="BA70" s="978">
        <v>5000</v>
      </c>
      <c r="BB70" s="978">
        <v>5000</v>
      </c>
      <c r="BC70" s="978">
        <v>5031.8999999999996</v>
      </c>
      <c r="BD70" s="978">
        <v>5018.8</v>
      </c>
      <c r="BE70" s="978">
        <v>5050.3</v>
      </c>
      <c r="BF70" s="978">
        <v>5050.3</v>
      </c>
      <c r="BG70" s="978">
        <v>5050.3289025200002</v>
      </c>
      <c r="BH70" s="978">
        <v>5000</v>
      </c>
      <c r="BI70" s="978">
        <v>5000</v>
      </c>
      <c r="BJ70" s="978">
        <v>5000</v>
      </c>
      <c r="BK70" s="978">
        <v>5000</v>
      </c>
      <c r="BL70" s="978">
        <v>5000</v>
      </c>
      <c r="BM70" s="978">
        <v>5000</v>
      </c>
      <c r="BN70" s="978">
        <v>5000</v>
      </c>
      <c r="BO70" s="978">
        <v>5000</v>
      </c>
      <c r="BP70" s="978">
        <v>5000</v>
      </c>
      <c r="BQ70" s="978">
        <v>5000</v>
      </c>
      <c r="BR70" s="978">
        <v>5000</v>
      </c>
      <c r="BS70" s="978">
        <v>5000</v>
      </c>
      <c r="BT70" s="978">
        <v>5000</v>
      </c>
      <c r="BU70" s="978">
        <v>5000</v>
      </c>
      <c r="BV70" s="978">
        <v>5000</v>
      </c>
      <c r="BW70" s="978">
        <v>5000</v>
      </c>
      <c r="BX70" s="978">
        <v>5000</v>
      </c>
      <c r="BY70" s="978">
        <v>5000</v>
      </c>
      <c r="BZ70" s="978">
        <v>5000</v>
      </c>
      <c r="CA70" s="978">
        <v>5000</v>
      </c>
      <c r="CB70" s="978">
        <v>5000</v>
      </c>
      <c r="CC70" s="978">
        <v>5000</v>
      </c>
      <c r="CD70" s="978">
        <v>5000</v>
      </c>
      <c r="CE70" s="978">
        <v>5000</v>
      </c>
      <c r="CF70" s="978">
        <v>5000</v>
      </c>
      <c r="CG70" s="978">
        <v>5000</v>
      </c>
      <c r="CH70" s="978">
        <v>5000</v>
      </c>
      <c r="CI70" s="978">
        <v>5000</v>
      </c>
      <c r="CJ70" s="978">
        <v>5000</v>
      </c>
      <c r="CK70" s="978">
        <v>5000</v>
      </c>
      <c r="CL70" s="978">
        <v>5000</v>
      </c>
      <c r="CM70" s="978">
        <v>5000</v>
      </c>
      <c r="CN70" s="978">
        <v>5000</v>
      </c>
      <c r="CO70" s="978">
        <v>5000</v>
      </c>
      <c r="CP70" s="978">
        <v>5000</v>
      </c>
      <c r="CQ70" s="978">
        <v>5000</v>
      </c>
      <c r="CR70" s="978">
        <v>5000</v>
      </c>
      <c r="CS70" s="978">
        <v>5000</v>
      </c>
      <c r="CT70" s="978">
        <v>5000</v>
      </c>
      <c r="CU70" s="978">
        <v>5000</v>
      </c>
      <c r="CV70" s="978">
        <v>5000</v>
      </c>
      <c r="CW70" s="978">
        <v>5000</v>
      </c>
      <c r="CX70" s="978">
        <v>5000</v>
      </c>
      <c r="CY70" s="978">
        <v>5000</v>
      </c>
      <c r="CZ70" s="978">
        <v>5000</v>
      </c>
      <c r="DA70" s="978">
        <v>5000</v>
      </c>
      <c r="DB70" s="978">
        <v>5000</v>
      </c>
      <c r="DC70" s="978">
        <v>5000</v>
      </c>
      <c r="DD70" s="978">
        <v>5000</v>
      </c>
      <c r="DE70" s="978">
        <v>5000</v>
      </c>
      <c r="DF70" s="978">
        <v>5000</v>
      </c>
      <c r="DG70" s="978">
        <v>5000</v>
      </c>
      <c r="DH70" s="978">
        <v>5000</v>
      </c>
      <c r="DI70" s="978">
        <v>5000</v>
      </c>
      <c r="DJ70" s="978">
        <v>5000</v>
      </c>
      <c r="DK70" s="978">
        <v>5000</v>
      </c>
      <c r="DL70" s="978">
        <v>5000</v>
      </c>
      <c r="DM70" s="978">
        <v>5000</v>
      </c>
      <c r="DN70" s="978">
        <v>5000</v>
      </c>
      <c r="DO70" s="978">
        <v>5000</v>
      </c>
      <c r="DP70" s="978">
        <v>5000</v>
      </c>
      <c r="DQ70" s="978">
        <v>5000</v>
      </c>
      <c r="DR70" s="978">
        <v>5000</v>
      </c>
      <c r="DS70" s="978">
        <v>5000</v>
      </c>
      <c r="DT70" s="978">
        <v>5000</v>
      </c>
      <c r="DU70" s="978">
        <v>5000</v>
      </c>
      <c r="DV70" s="978">
        <v>5000</v>
      </c>
      <c r="DW70" s="978">
        <v>5000</v>
      </c>
      <c r="DX70" s="978">
        <v>5000</v>
      </c>
      <c r="DY70" s="978">
        <v>5000</v>
      </c>
      <c r="DZ70" s="978">
        <v>5000</v>
      </c>
      <c r="EA70" s="978">
        <v>5000</v>
      </c>
      <c r="EB70" s="978">
        <v>5000</v>
      </c>
      <c r="EC70" s="978">
        <v>5000</v>
      </c>
      <c r="ED70" s="978">
        <v>5000</v>
      </c>
      <c r="EE70" s="978">
        <v>5000</v>
      </c>
      <c r="EF70" s="978">
        <v>5000</v>
      </c>
      <c r="EG70" s="978">
        <v>5000</v>
      </c>
      <c r="EH70" s="978">
        <v>5000</v>
      </c>
      <c r="EI70" s="978">
        <v>5000</v>
      </c>
      <c r="EJ70" s="978">
        <v>5000</v>
      </c>
      <c r="EK70" s="978">
        <v>5000</v>
      </c>
      <c r="EL70" s="978">
        <v>5000</v>
      </c>
      <c r="EM70" s="978">
        <v>5000</v>
      </c>
      <c r="EN70" s="978">
        <v>5000</v>
      </c>
      <c r="EO70" s="978">
        <v>5000</v>
      </c>
      <c r="EP70" s="978">
        <v>5000</v>
      </c>
      <c r="EQ70" s="978">
        <v>5000</v>
      </c>
      <c r="ER70" s="978">
        <v>5000</v>
      </c>
      <c r="ES70" s="978">
        <v>5000</v>
      </c>
      <c r="ET70" s="978">
        <v>5000</v>
      </c>
      <c r="EU70" s="978">
        <v>5000</v>
      </c>
      <c r="EV70" s="978">
        <v>5000</v>
      </c>
      <c r="EW70" s="978">
        <v>5000</v>
      </c>
      <c r="EX70" s="978">
        <v>5000</v>
      </c>
      <c r="EY70" s="978">
        <v>5000</v>
      </c>
      <c r="EZ70" s="978">
        <v>5000</v>
      </c>
      <c r="FA70" s="978">
        <v>5000</v>
      </c>
      <c r="FB70" s="978">
        <v>5000</v>
      </c>
      <c r="FC70" s="978">
        <v>5000</v>
      </c>
      <c r="FD70" s="978">
        <v>5000</v>
      </c>
      <c r="FE70" s="1040"/>
    </row>
    <row r="71" spans="1:161" ht="15.75" customHeight="1">
      <c r="A71" s="1041" t="s">
        <v>146</v>
      </c>
      <c r="B71" s="978">
        <v>34527</v>
      </c>
      <c r="C71" s="978">
        <v>30906.5</v>
      </c>
      <c r="D71" s="978">
        <v>30743.3</v>
      </c>
      <c r="E71" s="978">
        <v>41278.199999999997</v>
      </c>
      <c r="F71" s="978">
        <v>41280.199999999997</v>
      </c>
      <c r="G71" s="978">
        <v>34529.300000000003</v>
      </c>
      <c r="H71" s="978">
        <v>46906.1</v>
      </c>
      <c r="I71" s="978">
        <v>46906.1</v>
      </c>
      <c r="J71" s="978">
        <v>46935.6</v>
      </c>
      <c r="K71" s="978">
        <v>47016.5</v>
      </c>
      <c r="L71" s="978">
        <v>41153.599999999999</v>
      </c>
      <c r="M71" s="978">
        <v>41196.6</v>
      </c>
      <c r="N71" s="978">
        <v>40473</v>
      </c>
      <c r="O71" s="978">
        <v>40473</v>
      </c>
      <c r="P71" s="978">
        <v>40473</v>
      </c>
      <c r="Q71" s="978">
        <v>40906</v>
      </c>
      <c r="R71" s="978">
        <v>40906</v>
      </c>
      <c r="S71" s="978">
        <v>40991.5</v>
      </c>
      <c r="T71" s="978">
        <v>41174.400000000001</v>
      </c>
      <c r="U71" s="978">
        <v>41512.199999999997</v>
      </c>
      <c r="V71" s="978">
        <v>41512.199999999997</v>
      </c>
      <c r="W71" s="978">
        <v>41508.9</v>
      </c>
      <c r="X71" s="978">
        <v>41018.5</v>
      </c>
      <c r="Y71" s="978">
        <v>41018.5</v>
      </c>
      <c r="Z71" s="978">
        <v>40473.4</v>
      </c>
      <c r="AA71" s="978">
        <v>40473.4</v>
      </c>
      <c r="AB71" s="978">
        <v>40473.4</v>
      </c>
      <c r="AC71" s="978">
        <v>40473.4</v>
      </c>
      <c r="AD71" s="978">
        <v>40473.4</v>
      </c>
      <c r="AE71" s="978">
        <v>40473.4</v>
      </c>
      <c r="AF71" s="978">
        <v>40473.4</v>
      </c>
      <c r="AG71" s="978">
        <v>40473.4</v>
      </c>
      <c r="AH71" s="978">
        <v>40473.4</v>
      </c>
      <c r="AI71" s="978">
        <v>40473.4</v>
      </c>
      <c r="AJ71" s="978">
        <v>40473.4</v>
      </c>
      <c r="AK71" s="978">
        <v>40473.4</v>
      </c>
      <c r="AL71" s="978">
        <v>46179</v>
      </c>
      <c r="AM71" s="978">
        <v>46180.3</v>
      </c>
      <c r="AN71" s="978">
        <v>46180.3</v>
      </c>
      <c r="AO71" s="978">
        <v>46180.3</v>
      </c>
      <c r="AP71" s="978">
        <v>46180.3</v>
      </c>
      <c r="AQ71" s="978">
        <v>46180.3</v>
      </c>
      <c r="AR71" s="978">
        <v>46180.3</v>
      </c>
      <c r="AS71" s="978">
        <v>46180.3</v>
      </c>
      <c r="AT71" s="978">
        <v>46180.3</v>
      </c>
      <c r="AU71" s="978">
        <v>46180.3</v>
      </c>
      <c r="AV71" s="978">
        <v>46180.3</v>
      </c>
      <c r="AW71" s="978">
        <v>46180.3</v>
      </c>
      <c r="AX71" s="978">
        <v>46180.3</v>
      </c>
      <c r="AY71" s="978">
        <v>47984.4</v>
      </c>
      <c r="AZ71" s="978">
        <v>49119.5</v>
      </c>
      <c r="BA71" s="978">
        <v>46818.3</v>
      </c>
      <c r="BB71" s="978">
        <v>50459</v>
      </c>
      <c r="BC71" s="978">
        <v>49773.9</v>
      </c>
      <c r="BD71" s="978">
        <v>49991.199999999997</v>
      </c>
      <c r="BE71" s="978">
        <v>49911.199999999997</v>
      </c>
      <c r="BF71" s="978">
        <v>50307.4</v>
      </c>
      <c r="BG71" s="978">
        <v>50136.766267300001</v>
      </c>
      <c r="BH71" s="978">
        <v>45533.475346719999</v>
      </c>
      <c r="BI71" s="978">
        <v>45533.475346719999</v>
      </c>
      <c r="BJ71" s="978">
        <v>45533.475346719999</v>
      </c>
      <c r="BK71" s="978">
        <v>45533.475346719999</v>
      </c>
      <c r="BL71" s="978">
        <v>45533.475346719999</v>
      </c>
      <c r="BM71" s="978">
        <v>45533.475346719999</v>
      </c>
      <c r="BN71" s="978">
        <v>45533.475346719999</v>
      </c>
      <c r="BO71" s="978">
        <v>45540.929511720002</v>
      </c>
      <c r="BP71" s="978">
        <v>45540.929511720002</v>
      </c>
      <c r="BQ71" s="978">
        <v>45540.929511720002</v>
      </c>
      <c r="BR71" s="978">
        <v>45540.929511720002</v>
      </c>
      <c r="BS71" s="978">
        <v>76662.929511719994</v>
      </c>
      <c r="BT71" s="978">
        <v>50727.929511720002</v>
      </c>
      <c r="BU71" s="978">
        <v>50727.929511720002</v>
      </c>
      <c r="BV71" s="978">
        <v>50720.425343720002</v>
      </c>
      <c r="BW71" s="978">
        <v>58807.425343720002</v>
      </c>
      <c r="BX71" s="978">
        <v>58807.425343720002</v>
      </c>
      <c r="BY71" s="978">
        <v>58807.425343720002</v>
      </c>
      <c r="BZ71" s="978">
        <v>58807.425343720002</v>
      </c>
      <c r="CA71" s="978">
        <v>58807.425343720002</v>
      </c>
      <c r="CB71" s="978">
        <v>58807.425343720002</v>
      </c>
      <c r="CC71" s="978">
        <v>58807.425343720002</v>
      </c>
      <c r="CD71" s="978">
        <v>58807.425343720002</v>
      </c>
      <c r="CE71" s="978">
        <v>58807.425343720002</v>
      </c>
      <c r="CF71" s="978">
        <v>58807.425343720002</v>
      </c>
      <c r="CG71" s="978">
        <v>58807.425343720002</v>
      </c>
      <c r="CH71" s="978">
        <v>60887.646131160007</v>
      </c>
      <c r="CI71" s="978">
        <v>60887.646131160007</v>
      </c>
      <c r="CJ71" s="978">
        <v>60887.646131160007</v>
      </c>
      <c r="CK71" s="978">
        <v>60887.646131160007</v>
      </c>
      <c r="CL71" s="978">
        <v>60887.646131160007</v>
      </c>
      <c r="CM71" s="978">
        <v>60887.646131160007</v>
      </c>
      <c r="CN71" s="978">
        <v>60887.646131160007</v>
      </c>
      <c r="CO71" s="978">
        <v>60887.646131160007</v>
      </c>
      <c r="CP71" s="978">
        <v>60887.646131160007</v>
      </c>
      <c r="CQ71" s="978">
        <v>60887.646131160007</v>
      </c>
      <c r="CR71" s="978">
        <v>60887.646131160007</v>
      </c>
      <c r="CS71" s="978">
        <v>60887.646131160007</v>
      </c>
      <c r="CT71" s="978">
        <v>71853.614090160001</v>
      </c>
      <c r="CU71" s="978">
        <v>71853.614090160001</v>
      </c>
      <c r="CV71" s="978">
        <v>71853.614090160001</v>
      </c>
      <c r="CW71" s="978">
        <v>71853.614090160001</v>
      </c>
      <c r="CX71" s="978">
        <v>71853.614090160001</v>
      </c>
      <c r="CY71" s="978">
        <v>71853.614090160001</v>
      </c>
      <c r="CZ71" s="978">
        <v>71877.12438075</v>
      </c>
      <c r="DA71" s="978">
        <v>71877.12438075</v>
      </c>
      <c r="DB71" s="978">
        <v>71877.12438075</v>
      </c>
      <c r="DC71" s="978">
        <v>71877.12438075</v>
      </c>
      <c r="DD71" s="978">
        <v>71877.12438075</v>
      </c>
      <c r="DE71" s="978">
        <v>71877.12438075</v>
      </c>
      <c r="DF71" s="978">
        <v>129769.88292989999</v>
      </c>
      <c r="DG71" s="978">
        <v>83476.96879816</v>
      </c>
      <c r="DH71" s="978">
        <v>83476.96879816</v>
      </c>
      <c r="DI71" s="978">
        <v>83476.96879816</v>
      </c>
      <c r="DJ71" s="978">
        <v>83476.96879816</v>
      </c>
      <c r="DK71" s="978">
        <v>83476.96879816</v>
      </c>
      <c r="DL71" s="978">
        <v>83476.96879816</v>
      </c>
      <c r="DM71" s="978">
        <v>83476.96879816</v>
      </c>
      <c r="DN71" s="978">
        <v>83476.96879816</v>
      </c>
      <c r="DO71" s="978">
        <v>83476.96879816</v>
      </c>
      <c r="DP71" s="978">
        <v>78543.96879816</v>
      </c>
      <c r="DQ71" s="978">
        <v>78543.96879816</v>
      </c>
      <c r="DR71" s="978">
        <v>95618.806675259999</v>
      </c>
      <c r="DS71" s="978">
        <v>95618.806675259999</v>
      </c>
      <c r="DT71" s="978">
        <v>95618.806675259999</v>
      </c>
      <c r="DU71" s="978">
        <v>95618.806675259999</v>
      </c>
      <c r="DV71" s="978">
        <v>95618.806675259999</v>
      </c>
      <c r="DW71" s="978">
        <v>95618.806675259999</v>
      </c>
      <c r="DX71" s="978">
        <v>96032.353019839997</v>
      </c>
      <c r="DY71" s="978">
        <v>96032.353019839997</v>
      </c>
      <c r="DZ71" s="978">
        <v>96032.353019839997</v>
      </c>
      <c r="EA71" s="978">
        <v>96032.353019839997</v>
      </c>
      <c r="EB71" s="978">
        <v>96032.353019839997</v>
      </c>
      <c r="EC71" s="978">
        <v>96032.353019839997</v>
      </c>
      <c r="ED71" s="978">
        <v>114652.51167327999</v>
      </c>
      <c r="EE71" s="978">
        <v>115795.923041</v>
      </c>
      <c r="EF71" s="978">
        <v>115795.923041</v>
      </c>
      <c r="EG71" s="978">
        <v>115795.923041</v>
      </c>
      <c r="EH71" s="978">
        <v>115795.923041</v>
      </c>
      <c r="EI71" s="978">
        <v>115795.923041</v>
      </c>
      <c r="EJ71" s="978">
        <v>115795.923041</v>
      </c>
      <c r="EK71" s="978">
        <v>115795.923041</v>
      </c>
      <c r="EL71" s="978">
        <v>115795.923041</v>
      </c>
      <c r="EM71" s="978">
        <v>115795.923041</v>
      </c>
      <c r="EN71" s="978">
        <v>115795.923041</v>
      </c>
      <c r="EO71" s="978">
        <v>115795.923041</v>
      </c>
      <c r="EP71" s="978">
        <v>115795.923041</v>
      </c>
      <c r="EQ71" s="978">
        <v>324340.54262650001</v>
      </c>
      <c r="ER71" s="978">
        <v>324340.54262650001</v>
      </c>
      <c r="ES71" s="978">
        <v>324340.54262650001</v>
      </c>
      <c r="ET71" s="978">
        <v>324340.54262650001</v>
      </c>
      <c r="EU71" s="978">
        <v>324340.54262650001</v>
      </c>
      <c r="EV71" s="978">
        <v>324340.54262650001</v>
      </c>
      <c r="EW71" s="978">
        <v>324340.54262650001</v>
      </c>
      <c r="EX71" s="978">
        <v>324340.54262650001</v>
      </c>
      <c r="EY71" s="978">
        <v>324340.54262650001</v>
      </c>
      <c r="EZ71" s="978">
        <v>324340.54262650001</v>
      </c>
      <c r="FA71" s="978">
        <v>324340.54262650001</v>
      </c>
      <c r="FB71" s="978">
        <v>323994.52006128005</v>
      </c>
      <c r="FC71" s="978">
        <v>379924.26384163002</v>
      </c>
      <c r="FD71" s="978">
        <v>379924.26384163002</v>
      </c>
      <c r="FE71" s="1040"/>
    </row>
    <row r="72" spans="1:161" ht="15.75" customHeight="1">
      <c r="A72" s="1041" t="s">
        <v>801</v>
      </c>
      <c r="B72" s="978">
        <v>48997.340344879995</v>
      </c>
      <c r="C72" s="978">
        <v>48997.3</v>
      </c>
      <c r="D72" s="978">
        <v>48997.3</v>
      </c>
      <c r="E72" s="978">
        <v>32949</v>
      </c>
      <c r="F72" s="978">
        <v>32949</v>
      </c>
      <c r="G72" s="978">
        <v>32949</v>
      </c>
      <c r="H72" s="978">
        <v>32949</v>
      </c>
      <c r="I72" s="978">
        <v>32990.6</v>
      </c>
      <c r="J72" s="978">
        <v>32990.6</v>
      </c>
      <c r="K72" s="978">
        <v>32990.6</v>
      </c>
      <c r="L72" s="978">
        <v>32961.9</v>
      </c>
      <c r="M72" s="978">
        <v>32961.9</v>
      </c>
      <c r="N72" s="978">
        <v>0</v>
      </c>
      <c r="O72" s="978">
        <v>31644.1</v>
      </c>
      <c r="P72" s="978">
        <v>31644.1</v>
      </c>
      <c r="Q72" s="978">
        <v>31643.5</v>
      </c>
      <c r="R72" s="978">
        <v>31643.5</v>
      </c>
      <c r="S72" s="978">
        <v>31639.1</v>
      </c>
      <c r="T72" s="978">
        <v>31092.7</v>
      </c>
      <c r="U72" s="978">
        <v>31092.7</v>
      </c>
      <c r="V72" s="978">
        <v>31092.7</v>
      </c>
      <c r="W72" s="978">
        <v>31092.7</v>
      </c>
      <c r="X72" s="978">
        <v>31092.7</v>
      </c>
      <c r="Y72" s="978">
        <v>31092.7</v>
      </c>
      <c r="Z72" s="978">
        <v>31041.200000000001</v>
      </c>
      <c r="AA72" s="978">
        <v>31041.200000000001</v>
      </c>
      <c r="AB72" s="978">
        <v>41139.9</v>
      </c>
      <c r="AC72" s="978">
        <v>41139.9</v>
      </c>
      <c r="AD72" s="978">
        <v>41139.9</v>
      </c>
      <c r="AE72" s="978">
        <v>41139.9</v>
      </c>
      <c r="AF72" s="978">
        <v>41139.9</v>
      </c>
      <c r="AG72" s="978">
        <v>41139.9</v>
      </c>
      <c r="AH72" s="978">
        <v>41139.9</v>
      </c>
      <c r="AI72" s="978">
        <v>41139.9</v>
      </c>
      <c r="AJ72" s="978">
        <v>41139.9</v>
      </c>
      <c r="AK72" s="978">
        <v>41139.9</v>
      </c>
      <c r="AL72" s="978">
        <v>41139.933933419998</v>
      </c>
      <c r="AM72" s="978">
        <v>41139.9</v>
      </c>
      <c r="AN72" s="978">
        <v>41139.9</v>
      </c>
      <c r="AO72" s="978">
        <v>41810.1</v>
      </c>
      <c r="AP72" s="978">
        <v>41810.1</v>
      </c>
      <c r="AQ72" s="978">
        <v>41810.1</v>
      </c>
      <c r="AR72" s="978">
        <v>41810.1</v>
      </c>
      <c r="AS72" s="978">
        <v>41810.1</v>
      </c>
      <c r="AT72" s="978">
        <v>41810.1</v>
      </c>
      <c r="AU72" s="978">
        <v>41810.1</v>
      </c>
      <c r="AV72" s="978">
        <v>41810.1</v>
      </c>
      <c r="AW72" s="978">
        <v>41810.1</v>
      </c>
      <c r="AX72" s="978">
        <v>63357.1</v>
      </c>
      <c r="AY72" s="978">
        <v>95308</v>
      </c>
      <c r="AZ72" s="978">
        <v>96460.3</v>
      </c>
      <c r="BA72" s="978">
        <v>97071.3</v>
      </c>
      <c r="BB72" s="978">
        <v>97679</v>
      </c>
      <c r="BC72" s="978">
        <v>98290.1</v>
      </c>
      <c r="BD72" s="978">
        <v>65742.2</v>
      </c>
      <c r="BE72" s="978">
        <v>66353.2</v>
      </c>
      <c r="BF72" s="978">
        <v>66965.100000000006</v>
      </c>
      <c r="BG72" s="978">
        <v>66965.149048559993</v>
      </c>
      <c r="BH72" s="978">
        <v>41588.541384879994</v>
      </c>
      <c r="BI72" s="978">
        <v>41588.541384879994</v>
      </c>
      <c r="BJ72" s="978">
        <v>95246.000000009997</v>
      </c>
      <c r="BK72" s="978">
        <v>42088.541384879994</v>
      </c>
      <c r="BL72" s="978">
        <v>42088.541384879994</v>
      </c>
      <c r="BM72" s="978">
        <v>42088.541384879994</v>
      </c>
      <c r="BN72" s="978">
        <v>42088.541384879994</v>
      </c>
      <c r="BO72" s="978">
        <v>54027.595998620003</v>
      </c>
      <c r="BP72" s="978">
        <v>83437.341870539996</v>
      </c>
      <c r="BQ72" s="978">
        <v>84624.185579109995</v>
      </c>
      <c r="BR72" s="978">
        <v>84243.923825009988</v>
      </c>
      <c r="BS72" s="978">
        <v>84243.923825009988</v>
      </c>
      <c r="BT72" s="978">
        <v>85496.116702419997</v>
      </c>
      <c r="BU72" s="978">
        <v>86123.11704663001</v>
      </c>
      <c r="BV72" s="978">
        <v>101770.34546645</v>
      </c>
      <c r="BW72" s="978">
        <v>101676.26329679</v>
      </c>
      <c r="BX72" s="978">
        <v>101676.26329679</v>
      </c>
      <c r="BY72" s="978">
        <v>101676.26329679</v>
      </c>
      <c r="BZ72" s="978">
        <v>101676.26329679</v>
      </c>
      <c r="CA72" s="978">
        <v>102061.75187656</v>
      </c>
      <c r="CB72" s="978">
        <v>103379.77867633</v>
      </c>
      <c r="CC72" s="978">
        <v>103929.74851142999</v>
      </c>
      <c r="CD72" s="978">
        <v>103929.74851142999</v>
      </c>
      <c r="CE72" s="978">
        <v>104478.13855036</v>
      </c>
      <c r="CF72" s="978">
        <v>105575.1981234</v>
      </c>
      <c r="CG72" s="978">
        <v>106125.41772083999</v>
      </c>
      <c r="CH72" s="978">
        <v>110888.0855575</v>
      </c>
      <c r="CI72" s="978">
        <v>110888.0855575</v>
      </c>
      <c r="CJ72" s="978">
        <v>111353.12673158001</v>
      </c>
      <c r="CK72" s="978">
        <v>112288.8408357</v>
      </c>
      <c r="CL72" s="978">
        <v>112756.69788780999</v>
      </c>
      <c r="CM72" s="978">
        <v>112756.69788780999</v>
      </c>
      <c r="CN72" s="978">
        <v>113735.11549702</v>
      </c>
      <c r="CO72" s="978">
        <v>114204.405277</v>
      </c>
      <c r="CP72" s="978">
        <v>114674.25779563001</v>
      </c>
      <c r="CQ72" s="978">
        <v>114674.25779563001</v>
      </c>
      <c r="CR72" s="978">
        <v>114770.01491754</v>
      </c>
      <c r="CS72" s="978">
        <v>115312.90684483999</v>
      </c>
      <c r="CT72" s="978">
        <v>122906.83450675</v>
      </c>
      <c r="CU72" s="978">
        <v>123260.20442792001</v>
      </c>
      <c r="CV72" s="978">
        <v>123615.55161991999</v>
      </c>
      <c r="CW72" s="978">
        <v>123976.61559638999</v>
      </c>
      <c r="CX72" s="978">
        <v>621734.10327224003</v>
      </c>
      <c r="CY72" s="978">
        <v>622094.58306581993</v>
      </c>
      <c r="CZ72" s="978">
        <v>659365.05044968997</v>
      </c>
      <c r="DA72" s="978">
        <v>659265.74659312004</v>
      </c>
      <c r="DB72" s="978">
        <v>659631.83577690006</v>
      </c>
      <c r="DC72" s="978">
        <v>659951.51719339006</v>
      </c>
      <c r="DD72" s="978">
        <v>659602.10939554009</v>
      </c>
      <c r="DE72" s="978">
        <v>659965.98521952005</v>
      </c>
      <c r="DF72" s="978">
        <v>886707.70863390004</v>
      </c>
      <c r="DG72" s="978">
        <v>886606.73503843998</v>
      </c>
      <c r="DH72" s="978">
        <v>886154.64679303998</v>
      </c>
      <c r="DI72" s="978">
        <v>885127.36236321996</v>
      </c>
      <c r="DJ72" s="978">
        <v>884879.3512411</v>
      </c>
      <c r="DK72" s="978">
        <v>885531.38675488997</v>
      </c>
      <c r="DL72" s="978">
        <v>808661.05615746998</v>
      </c>
      <c r="DM72" s="978">
        <v>809457.0828956801</v>
      </c>
      <c r="DN72" s="978">
        <v>809540.12006683997</v>
      </c>
      <c r="DO72" s="978">
        <v>821106.3832659499</v>
      </c>
      <c r="DP72" s="978">
        <v>810516.92731699999</v>
      </c>
      <c r="DQ72" s="978">
        <v>810638.11966251</v>
      </c>
      <c r="DR72" s="978">
        <v>773978.74372172996</v>
      </c>
      <c r="DS72" s="978">
        <v>774501.65715292003</v>
      </c>
      <c r="DT72" s="978">
        <v>775041.35379860003</v>
      </c>
      <c r="DU72" s="978">
        <v>775681.3967465501</v>
      </c>
      <c r="DV72" s="978">
        <v>776249.16060806008</v>
      </c>
      <c r="DW72" s="978">
        <v>776723.86620440998</v>
      </c>
      <c r="DX72" s="978">
        <v>779203.9862266999</v>
      </c>
      <c r="DY72" s="978">
        <v>779711.56277447997</v>
      </c>
      <c r="DZ72" s="978">
        <v>779357.77059908991</v>
      </c>
      <c r="EA72" s="978">
        <v>780854.85444492009</v>
      </c>
      <c r="EB72" s="978">
        <v>782323.03254231997</v>
      </c>
      <c r="EC72" s="978">
        <v>781952.97148238006</v>
      </c>
      <c r="ED72" s="978">
        <v>751484.37586674001</v>
      </c>
      <c r="EE72" s="978">
        <v>752297.1529796801</v>
      </c>
      <c r="EF72" s="978">
        <v>754259.42127975996</v>
      </c>
      <c r="EG72" s="978">
        <v>751950.25480684999</v>
      </c>
      <c r="EH72" s="978">
        <v>752949.47108635993</v>
      </c>
      <c r="EI72" s="978">
        <v>753658.02761155006</v>
      </c>
      <c r="EJ72" s="978">
        <v>758598.52604381996</v>
      </c>
      <c r="EK72" s="978">
        <v>759011.53236414003</v>
      </c>
      <c r="EL72" s="978">
        <v>758897.01850456011</v>
      </c>
      <c r="EM72" s="978">
        <v>758484.16344797995</v>
      </c>
      <c r="EN72" s="978">
        <v>758466.1955422</v>
      </c>
      <c r="EO72" s="978">
        <v>758916.03789283999</v>
      </c>
      <c r="EP72" s="978">
        <v>337899.10774474998</v>
      </c>
      <c r="EQ72" s="978">
        <v>338728.48793628998</v>
      </c>
      <c r="ER72" s="978">
        <v>339552.52181405999</v>
      </c>
      <c r="ES72" s="978">
        <v>340374.16954305</v>
      </c>
      <c r="ET72" s="978">
        <v>341194.48546115996</v>
      </c>
      <c r="EU72" s="978">
        <v>342006.19617707003</v>
      </c>
      <c r="EV72" s="978">
        <v>342812.95835315</v>
      </c>
      <c r="EW72" s="978">
        <v>343610.96411437</v>
      </c>
      <c r="EX72" s="978">
        <v>344403.09317551</v>
      </c>
      <c r="EY72" s="978">
        <v>345181.44967439002</v>
      </c>
      <c r="EZ72" s="978">
        <v>345949.89212358004</v>
      </c>
      <c r="FA72" s="978">
        <v>346809.45426759002</v>
      </c>
      <c r="FB72" s="978">
        <v>316150.87210424</v>
      </c>
      <c r="FC72" s="978">
        <v>317060.28386646998</v>
      </c>
      <c r="FD72" s="978">
        <v>317947.74628431001</v>
      </c>
      <c r="FE72" s="1040"/>
    </row>
    <row r="73" spans="1:161" ht="15.75" customHeight="1">
      <c r="A73" s="1041" t="s">
        <v>802</v>
      </c>
      <c r="B73" s="978">
        <v>3755.0102034400002</v>
      </c>
      <c r="C73" s="978">
        <v>0</v>
      </c>
      <c r="D73" s="978">
        <v>3755</v>
      </c>
      <c r="E73" s="978">
        <v>50998.1</v>
      </c>
      <c r="F73" s="978">
        <v>50998.1</v>
      </c>
      <c r="G73" s="978">
        <v>26853.200000000001</v>
      </c>
      <c r="H73" s="978">
        <v>67.400000000000006</v>
      </c>
      <c r="I73" s="978"/>
      <c r="J73" s="978">
        <v>0</v>
      </c>
      <c r="K73" s="978">
        <v>0</v>
      </c>
      <c r="L73" s="978">
        <v>0</v>
      </c>
      <c r="M73" s="978">
        <v>0</v>
      </c>
      <c r="N73" s="978">
        <v>27080.1</v>
      </c>
      <c r="O73" s="978">
        <v>27080</v>
      </c>
      <c r="P73" s="978">
        <v>27080.1</v>
      </c>
      <c r="Q73" s="978">
        <v>27080.1</v>
      </c>
      <c r="R73" s="978">
        <v>27080.1</v>
      </c>
      <c r="S73" s="978">
        <v>27080.1</v>
      </c>
      <c r="T73" s="978">
        <v>27080.1</v>
      </c>
      <c r="U73" s="978">
        <v>27080.066999999999</v>
      </c>
      <c r="V73" s="978">
        <v>27080.1</v>
      </c>
      <c r="W73" s="978">
        <v>7.0000000000000007E-2</v>
      </c>
      <c r="X73" s="978">
        <v>0</v>
      </c>
      <c r="Y73" s="978">
        <v>0</v>
      </c>
      <c r="Z73" s="978">
        <v>0</v>
      </c>
      <c r="AA73" s="978">
        <v>0</v>
      </c>
      <c r="AB73" s="978">
        <v>0</v>
      </c>
      <c r="AC73" s="978">
        <v>0</v>
      </c>
      <c r="AD73" s="978">
        <v>0</v>
      </c>
      <c r="AE73" s="978">
        <v>0</v>
      </c>
      <c r="AF73" s="978">
        <v>0</v>
      </c>
      <c r="AG73" s="978">
        <v>0</v>
      </c>
      <c r="AH73" s="978">
        <v>0</v>
      </c>
      <c r="AI73" s="978">
        <v>0</v>
      </c>
      <c r="AJ73" s="978">
        <v>0</v>
      </c>
      <c r="AK73" s="978">
        <v>0</v>
      </c>
      <c r="AL73" s="978">
        <v>0</v>
      </c>
      <c r="AM73" s="978">
        <v>0</v>
      </c>
      <c r="AN73" s="978">
        <v>0</v>
      </c>
      <c r="AO73" s="978">
        <v>0</v>
      </c>
      <c r="AP73" s="978">
        <v>0</v>
      </c>
      <c r="AQ73" s="978">
        <v>0</v>
      </c>
      <c r="AR73" s="978">
        <v>0</v>
      </c>
      <c r="AS73" s="978">
        <v>0</v>
      </c>
      <c r="AT73" s="978">
        <v>0</v>
      </c>
      <c r="AU73" s="978">
        <v>0</v>
      </c>
      <c r="AV73" s="978">
        <v>0</v>
      </c>
      <c r="AW73" s="978">
        <v>0</v>
      </c>
      <c r="AX73" s="978">
        <v>0</v>
      </c>
      <c r="AY73" s="978">
        <v>0</v>
      </c>
      <c r="AZ73" s="978">
        <v>0</v>
      </c>
      <c r="BA73" s="978">
        <v>0</v>
      </c>
      <c r="BB73" s="978">
        <v>0</v>
      </c>
      <c r="BC73" s="978">
        <v>0</v>
      </c>
      <c r="BD73" s="978">
        <v>0</v>
      </c>
      <c r="BE73" s="978">
        <v>0</v>
      </c>
      <c r="BF73" s="978">
        <v>0</v>
      </c>
      <c r="BG73" s="978">
        <v>0</v>
      </c>
      <c r="BH73" s="978"/>
      <c r="BI73" s="978"/>
      <c r="BJ73" s="978"/>
      <c r="BK73" s="978"/>
      <c r="BL73" s="978"/>
      <c r="BM73" s="978"/>
      <c r="BN73" s="978"/>
      <c r="BO73" s="978"/>
      <c r="BP73" s="978"/>
      <c r="BQ73" s="978"/>
      <c r="BR73" s="978"/>
      <c r="BS73" s="978"/>
      <c r="BT73" s="978"/>
      <c r="BU73" s="978"/>
      <c r="BV73" s="978"/>
      <c r="BW73" s="978"/>
      <c r="BX73" s="978"/>
      <c r="BY73" s="978"/>
      <c r="BZ73" s="978"/>
      <c r="CA73" s="978"/>
      <c r="CB73" s="978"/>
      <c r="CC73" s="978"/>
      <c r="CD73" s="978"/>
      <c r="CE73" s="978"/>
      <c r="CF73" s="978"/>
      <c r="CG73" s="978"/>
      <c r="CH73" s="978"/>
      <c r="CI73" s="978"/>
      <c r="CJ73" s="978"/>
      <c r="CK73" s="978"/>
      <c r="CL73" s="978"/>
      <c r="CM73" s="978"/>
      <c r="CN73" s="978"/>
      <c r="CO73" s="978"/>
      <c r="CP73" s="978"/>
      <c r="CQ73" s="978"/>
      <c r="CR73" s="978"/>
      <c r="CS73" s="978"/>
      <c r="CT73" s="978"/>
      <c r="CU73" s="978"/>
      <c r="CV73" s="978"/>
      <c r="CW73" s="978"/>
      <c r="CX73" s="978"/>
      <c r="CY73" s="978"/>
      <c r="CZ73" s="978"/>
      <c r="DA73" s="978"/>
      <c r="DB73" s="978"/>
      <c r="DC73" s="978"/>
      <c r="DD73" s="978"/>
      <c r="DE73" s="978"/>
      <c r="DF73" s="978"/>
      <c r="DG73" s="978"/>
      <c r="DH73" s="978"/>
      <c r="DI73" s="978"/>
      <c r="DJ73" s="978"/>
      <c r="DK73" s="978"/>
      <c r="DL73" s="978"/>
      <c r="DM73" s="978"/>
      <c r="DN73" s="978"/>
      <c r="DO73" s="978"/>
      <c r="DP73" s="978"/>
      <c r="DQ73" s="978"/>
      <c r="DR73" s="978"/>
      <c r="DS73" s="978"/>
      <c r="DT73" s="978"/>
      <c r="DU73" s="978"/>
      <c r="DV73" s="978"/>
      <c r="DW73" s="978"/>
      <c r="DX73" s="978"/>
      <c r="DY73" s="978"/>
      <c r="DZ73" s="978"/>
      <c r="EA73" s="978"/>
      <c r="EB73" s="978"/>
      <c r="EC73" s="978"/>
      <c r="ED73" s="978"/>
      <c r="EE73" s="978"/>
      <c r="EF73" s="978"/>
      <c r="EG73" s="978"/>
      <c r="EH73" s="978"/>
      <c r="EI73" s="978"/>
      <c r="EJ73" s="978"/>
      <c r="EK73" s="978"/>
      <c r="EL73" s="978"/>
      <c r="EM73" s="978"/>
      <c r="EN73" s="978"/>
      <c r="EO73" s="978"/>
      <c r="EP73" s="978"/>
      <c r="EQ73" s="978"/>
      <c r="ER73" s="978"/>
      <c r="ES73" s="978"/>
      <c r="ET73" s="978"/>
      <c r="EU73" s="978"/>
      <c r="EV73" s="978"/>
      <c r="EW73" s="978"/>
      <c r="EX73" s="978"/>
      <c r="EY73" s="978"/>
      <c r="EZ73" s="978"/>
      <c r="FA73" s="978"/>
      <c r="FB73" s="978"/>
      <c r="FC73" s="978"/>
      <c r="FD73" s="978"/>
      <c r="FE73" s="1040"/>
    </row>
    <row r="74" spans="1:161" ht="15.75" customHeight="1">
      <c r="A74" s="1041" t="s">
        <v>803</v>
      </c>
      <c r="B74" s="978">
        <v>80374.454606660001</v>
      </c>
      <c r="C74" s="978">
        <v>212915.20000000001</v>
      </c>
      <c r="D74" s="978">
        <v>213683.5</v>
      </c>
      <c r="E74" s="978">
        <v>285312.8</v>
      </c>
      <c r="F74" s="978">
        <v>285312.8</v>
      </c>
      <c r="G74" s="978">
        <v>253660.79999999999</v>
      </c>
      <c r="H74" s="978">
        <v>287957.7</v>
      </c>
      <c r="I74" s="978">
        <v>287957.7</v>
      </c>
      <c r="J74" s="978">
        <v>269646.40000000002</v>
      </c>
      <c r="K74" s="978">
        <v>371714.5</v>
      </c>
      <c r="L74" s="978">
        <v>0</v>
      </c>
      <c r="M74" s="978">
        <v>0</v>
      </c>
      <c r="N74" s="978">
        <v>0</v>
      </c>
      <c r="O74" s="978">
        <v>0</v>
      </c>
      <c r="P74" s="978">
        <v>0</v>
      </c>
      <c r="Q74" s="978">
        <v>0</v>
      </c>
      <c r="R74" s="978">
        <v>100302.29999999999</v>
      </c>
      <c r="S74" s="978">
        <v>274138.30000000005</v>
      </c>
      <c r="T74" s="978">
        <v>237870.4</v>
      </c>
      <c r="U74" s="978">
        <v>274266.90000000002</v>
      </c>
      <c r="V74" s="978">
        <v>279159.90000000002</v>
      </c>
      <c r="W74" s="978">
        <v>285243.09999999998</v>
      </c>
      <c r="X74" s="978">
        <v>288511.8</v>
      </c>
      <c r="Y74" s="978">
        <v>315006.90000000002</v>
      </c>
      <c r="Z74" s="978">
        <v>278682.32000000007</v>
      </c>
      <c r="AA74" s="978">
        <v>325505.2</v>
      </c>
      <c r="AB74" s="978">
        <v>294424.8</v>
      </c>
      <c r="AC74" s="978">
        <v>274190.8</v>
      </c>
      <c r="AD74" s="978">
        <v>274200.8</v>
      </c>
      <c r="AE74" s="978">
        <v>274610.59999999998</v>
      </c>
      <c r="AF74" s="978">
        <v>317641.5</v>
      </c>
      <c r="AG74" s="978">
        <v>461588.7</v>
      </c>
      <c r="AH74" s="978">
        <v>378895.21</v>
      </c>
      <c r="AI74" s="978">
        <v>321256.8</v>
      </c>
      <c r="AJ74" s="978">
        <v>446850.6</v>
      </c>
      <c r="AK74" s="978">
        <v>426151.5</v>
      </c>
      <c r="AL74" s="978">
        <v>463107.1</v>
      </c>
      <c r="AM74" s="978">
        <v>415494.5</v>
      </c>
      <c r="AN74" s="978">
        <v>475762.19999999995</v>
      </c>
      <c r="AO74" s="978">
        <v>385627.69999999995</v>
      </c>
      <c r="AP74" s="978">
        <v>451503.6</v>
      </c>
      <c r="AQ74" s="978">
        <v>447450.30000000005</v>
      </c>
      <c r="AR74" s="978">
        <v>426706.9</v>
      </c>
      <c r="AS74" s="978">
        <v>406110.80000000005</v>
      </c>
      <c r="AT74" s="978">
        <v>415499.72000000003</v>
      </c>
      <c r="AU74" s="978">
        <v>456512.6</v>
      </c>
      <c r="AV74" s="978">
        <v>442209.94</v>
      </c>
      <c r="AW74" s="978">
        <v>471018.9</v>
      </c>
      <c r="AX74" s="978">
        <v>597576.99</v>
      </c>
      <c r="AY74" s="978">
        <v>229327.40000000002</v>
      </c>
      <c r="AZ74" s="978">
        <v>204455.5</v>
      </c>
      <c r="BA74" s="978">
        <v>201285</v>
      </c>
      <c r="BB74" s="978">
        <v>104449.8</v>
      </c>
      <c r="BC74" s="978">
        <v>294037.7</v>
      </c>
      <c r="BD74" s="978">
        <v>101462.9</v>
      </c>
      <c r="BE74" s="978">
        <v>101745.1</v>
      </c>
      <c r="BF74" s="978">
        <v>101834.9</v>
      </c>
      <c r="BG74" s="978">
        <v>101860.85804825999</v>
      </c>
      <c r="BH74" s="978">
        <v>96907.887957219995</v>
      </c>
      <c r="BI74" s="978">
        <v>115633.85947471</v>
      </c>
      <c r="BJ74" s="978">
        <v>174198</v>
      </c>
      <c r="BK74" s="978">
        <v>140448.14059584</v>
      </c>
      <c r="BL74" s="978">
        <v>140448.55171164</v>
      </c>
      <c r="BM74" s="978">
        <v>140425.35805002</v>
      </c>
      <c r="BN74" s="978">
        <v>20392.816687030001</v>
      </c>
      <c r="BO74" s="978">
        <v>57468.132334719994</v>
      </c>
      <c r="BP74" s="978">
        <v>57468.504099369995</v>
      </c>
      <c r="BQ74" s="978">
        <v>277170.72067156003</v>
      </c>
      <c r="BR74" s="978">
        <v>270272.29516658001</v>
      </c>
      <c r="BS74" s="978">
        <v>277007.19787148997</v>
      </c>
      <c r="BT74" s="978">
        <v>244538.19262330001</v>
      </c>
      <c r="BU74" s="978">
        <v>191680.18020251</v>
      </c>
      <c r="BV74" s="978">
        <v>104086.40156569998</v>
      </c>
      <c r="BW74" s="978">
        <v>104086.43417999</v>
      </c>
      <c r="BX74" s="978">
        <v>104086.45530198999</v>
      </c>
      <c r="BY74" s="978">
        <v>104086.43882698999</v>
      </c>
      <c r="BZ74" s="978">
        <v>104086.49491623</v>
      </c>
      <c r="CA74" s="978">
        <v>104086.49676623</v>
      </c>
      <c r="CB74" s="978">
        <v>104086.6555273</v>
      </c>
      <c r="CC74" s="978">
        <v>104086.62502069998</v>
      </c>
      <c r="CD74" s="978">
        <v>104086.68712855999</v>
      </c>
      <c r="CE74" s="978">
        <v>104086.87521522</v>
      </c>
      <c r="CF74" s="978">
        <v>104086.88322521999</v>
      </c>
      <c r="CG74" s="978">
        <v>104086.91565267</v>
      </c>
      <c r="CH74" s="978">
        <v>425674.35459874</v>
      </c>
      <c r="CI74" s="978">
        <v>425199.32171118003</v>
      </c>
      <c r="CJ74" s="978">
        <v>762682.70388898998</v>
      </c>
      <c r="CK74" s="978">
        <v>816655.90930797008</v>
      </c>
      <c r="CL74" s="978">
        <v>825340.20592683007</v>
      </c>
      <c r="CM74" s="978">
        <v>824545.33496337989</v>
      </c>
      <c r="CN74" s="978">
        <v>899504.91846693004</v>
      </c>
      <c r="CO74" s="978">
        <v>966415.9532173</v>
      </c>
      <c r="CP74" s="978">
        <v>1005296.1827222499</v>
      </c>
      <c r="CQ74" s="978">
        <v>934410.95920118014</v>
      </c>
      <c r="CR74" s="978">
        <v>873658.49888037005</v>
      </c>
      <c r="CS74" s="978">
        <v>988502.66216397996</v>
      </c>
      <c r="CT74" s="978">
        <v>443124.94874828996</v>
      </c>
      <c r="CU74" s="978">
        <v>443182.03317476995</v>
      </c>
      <c r="CV74" s="978">
        <v>403368.85760579002</v>
      </c>
      <c r="CW74" s="978">
        <v>385828.56988133001</v>
      </c>
      <c r="CX74" s="978">
        <v>389738.18017899001</v>
      </c>
      <c r="CY74" s="978">
        <v>339743.82936384005</v>
      </c>
      <c r="CZ74" s="978">
        <v>332420.57511241001</v>
      </c>
      <c r="DA74" s="978">
        <v>332057.56355649</v>
      </c>
      <c r="DB74" s="978">
        <v>385819.27593278</v>
      </c>
      <c r="DC74" s="978">
        <v>463476.97124114993</v>
      </c>
      <c r="DD74" s="978">
        <v>445899.49110937002</v>
      </c>
      <c r="DE74" s="978">
        <v>400121.35307592002</v>
      </c>
      <c r="DF74" s="978">
        <v>71109.156660239998</v>
      </c>
      <c r="DG74" s="978">
        <v>105559.60930599</v>
      </c>
      <c r="DH74" s="978">
        <v>119801.72527784001</v>
      </c>
      <c r="DI74" s="978">
        <v>156047.82725187999</v>
      </c>
      <c r="DJ74" s="978">
        <v>212906.02452823002</v>
      </c>
      <c r="DK74" s="978">
        <v>203860.55962308001</v>
      </c>
      <c r="DL74" s="978">
        <v>167511.95876293999</v>
      </c>
      <c r="DM74" s="978">
        <v>136952.78378928002</v>
      </c>
      <c r="DN74" s="978">
        <v>203789.71232811999</v>
      </c>
      <c r="DO74" s="978">
        <v>220081.81901993003</v>
      </c>
      <c r="DP74" s="978">
        <v>148195.19155063</v>
      </c>
      <c r="DQ74" s="978">
        <v>250964.61331460002</v>
      </c>
      <c r="DR74" s="978">
        <v>155719.58567748999</v>
      </c>
      <c r="DS74" s="978">
        <v>175534.05299888999</v>
      </c>
      <c r="DT74" s="978">
        <v>163059.29926140999</v>
      </c>
      <c r="DU74" s="978">
        <v>161105.21121754</v>
      </c>
      <c r="DV74" s="978">
        <v>154166.55460474</v>
      </c>
      <c r="DW74" s="978">
        <v>144111.34024717001</v>
      </c>
      <c r="DX74" s="978">
        <v>172340.97167845999</v>
      </c>
      <c r="DY74" s="978">
        <v>177597.24561770001</v>
      </c>
      <c r="DZ74" s="978">
        <v>180225.98936797</v>
      </c>
      <c r="EA74" s="978">
        <v>213658.08440832002</v>
      </c>
      <c r="EB74" s="978">
        <v>216007.86864283998</v>
      </c>
      <c r="EC74" s="978">
        <v>239160.01235239001</v>
      </c>
      <c r="ED74" s="978">
        <v>82899.986112829996</v>
      </c>
      <c r="EE74" s="978">
        <v>105707.32084904</v>
      </c>
      <c r="EF74" s="978">
        <v>104155.252288</v>
      </c>
      <c r="EG74" s="978">
        <v>61575.200426430005</v>
      </c>
      <c r="EH74" s="978">
        <v>64930.431633470005</v>
      </c>
      <c r="EI74" s="978">
        <v>61575.200426430005</v>
      </c>
      <c r="EJ74" s="978">
        <v>63065.796732970004</v>
      </c>
      <c r="EK74" s="978">
        <v>69913.387347110009</v>
      </c>
      <c r="EL74" s="978">
        <v>71509.421580199996</v>
      </c>
      <c r="EM74" s="978">
        <v>84828.272383949996</v>
      </c>
      <c r="EN74" s="978">
        <v>93128.346975610009</v>
      </c>
      <c r="EO74" s="978">
        <v>90645.263829820004</v>
      </c>
      <c r="EP74" s="978">
        <v>79234.057390720001</v>
      </c>
      <c r="EQ74" s="978">
        <v>54968.402145</v>
      </c>
      <c r="ER74" s="978">
        <v>62096.175295250003</v>
      </c>
      <c r="ES74" s="978">
        <v>62053.115365600002</v>
      </c>
      <c r="ET74" s="978">
        <v>64385.768080580005</v>
      </c>
      <c r="EU74" s="978">
        <v>55806.743146960005</v>
      </c>
      <c r="EV74" s="978">
        <v>62147.580333990001</v>
      </c>
      <c r="EW74" s="978">
        <v>50216.054463280001</v>
      </c>
      <c r="EX74" s="978">
        <v>40764.186698180005</v>
      </c>
      <c r="EY74" s="978">
        <v>40764.186698180005</v>
      </c>
      <c r="EZ74" s="978">
        <v>40764.186698180005</v>
      </c>
      <c r="FA74" s="978">
        <v>259700.06389344</v>
      </c>
      <c r="FB74" s="978">
        <v>321165.75559312</v>
      </c>
      <c r="FC74" s="978">
        <v>40764.186698180005</v>
      </c>
      <c r="FD74" s="978">
        <v>759063.49799645995</v>
      </c>
      <c r="FE74" s="1040"/>
    </row>
    <row r="75" spans="1:161" ht="15.75" customHeight="1">
      <c r="A75" s="1041" t="s">
        <v>804</v>
      </c>
      <c r="B75" s="978">
        <v>80374.454606660001</v>
      </c>
      <c r="C75" s="978">
        <v>212915.20000000001</v>
      </c>
      <c r="D75" s="978">
        <v>213683.5</v>
      </c>
      <c r="E75" s="978">
        <v>285312.8</v>
      </c>
      <c r="F75" s="978">
        <v>285312.8</v>
      </c>
      <c r="G75" s="978">
        <v>253660.79999999999</v>
      </c>
      <c r="H75" s="978">
        <v>287957.7</v>
      </c>
      <c r="I75" s="978">
        <v>287957.7</v>
      </c>
      <c r="J75" s="978">
        <v>269646.40000000002</v>
      </c>
      <c r="K75" s="978">
        <v>371714.5</v>
      </c>
      <c r="L75" s="978">
        <v>0</v>
      </c>
      <c r="M75" s="978">
        <v>0</v>
      </c>
      <c r="N75" s="978">
        <v>0</v>
      </c>
      <c r="O75" s="978">
        <v>0</v>
      </c>
      <c r="P75" s="978">
        <v>0</v>
      </c>
      <c r="Q75" s="978">
        <v>0</v>
      </c>
      <c r="R75" s="978">
        <v>100302.29999999999</v>
      </c>
      <c r="S75" s="978">
        <v>274138.30000000005</v>
      </c>
      <c r="T75" s="978">
        <v>237870.4</v>
      </c>
      <c r="U75" s="978">
        <v>274266.90000000002</v>
      </c>
      <c r="V75" s="978">
        <v>279159.90000000002</v>
      </c>
      <c r="W75" s="978">
        <v>285243.09999999998</v>
      </c>
      <c r="X75" s="978">
        <v>288511.8</v>
      </c>
      <c r="Y75" s="978">
        <v>315006.90000000002</v>
      </c>
      <c r="Z75" s="978">
        <v>278682.32000000007</v>
      </c>
      <c r="AA75" s="978">
        <v>325505.2</v>
      </c>
      <c r="AB75" s="978">
        <v>294424.8</v>
      </c>
      <c r="AC75" s="978">
        <v>274190.8</v>
      </c>
      <c r="AD75" s="978">
        <v>274200.8</v>
      </c>
      <c r="AE75" s="978">
        <v>274610.59999999998</v>
      </c>
      <c r="AF75" s="978">
        <v>317641.5</v>
      </c>
      <c r="AG75" s="978">
        <v>461588.7</v>
      </c>
      <c r="AH75" s="978">
        <v>378895.21</v>
      </c>
      <c r="AI75" s="978">
        <v>321256.8</v>
      </c>
      <c r="AJ75" s="978">
        <v>446850.6</v>
      </c>
      <c r="AK75" s="978">
        <v>426151.5</v>
      </c>
      <c r="AL75" s="978">
        <v>463107.1</v>
      </c>
      <c r="AM75" s="978">
        <v>415494.5</v>
      </c>
      <c r="AN75" s="978">
        <v>475762.19999999995</v>
      </c>
      <c r="AO75" s="978">
        <v>385627.69999999995</v>
      </c>
      <c r="AP75" s="978">
        <v>451503.6</v>
      </c>
      <c r="AQ75" s="978">
        <v>447450.30000000005</v>
      </c>
      <c r="AR75" s="978">
        <v>426706.9</v>
      </c>
      <c r="AS75" s="978">
        <v>406110.80000000005</v>
      </c>
      <c r="AT75" s="978">
        <v>415499.72000000003</v>
      </c>
      <c r="AU75" s="978">
        <v>456512.6</v>
      </c>
      <c r="AV75" s="978">
        <v>442209.94</v>
      </c>
      <c r="AW75" s="978">
        <v>471018.9</v>
      </c>
      <c r="AX75" s="978">
        <v>597576.99</v>
      </c>
      <c r="AY75" s="978">
        <v>229327.40000000002</v>
      </c>
      <c r="AZ75" s="978">
        <v>204455.5</v>
      </c>
      <c r="BA75" s="978">
        <v>201285</v>
      </c>
      <c r="BB75" s="978">
        <v>104449.8</v>
      </c>
      <c r="BC75" s="978">
        <v>294037.7</v>
      </c>
      <c r="BD75" s="978">
        <v>101462.9</v>
      </c>
      <c r="BE75" s="978">
        <v>101745.1</v>
      </c>
      <c r="BF75" s="978">
        <v>101834.9</v>
      </c>
      <c r="BG75" s="978">
        <v>101860.85804825999</v>
      </c>
      <c r="BH75" s="978">
        <v>0</v>
      </c>
      <c r="BI75" s="978">
        <v>1.9638323500000001</v>
      </c>
      <c r="BJ75" s="978">
        <v>0</v>
      </c>
      <c r="BK75" s="978">
        <v>0</v>
      </c>
      <c r="BL75" s="978">
        <v>0.41111579999999998</v>
      </c>
      <c r="BM75" s="978">
        <v>0.41111579999999998</v>
      </c>
      <c r="BN75" s="978">
        <v>0.41111579999999998</v>
      </c>
      <c r="BO75" s="978">
        <v>33159.378154849997</v>
      </c>
      <c r="BP75" s="978">
        <v>33159.749919499998</v>
      </c>
      <c r="BQ75" s="978">
        <v>181925.03092118</v>
      </c>
      <c r="BR75" s="978">
        <v>175026.60541620001</v>
      </c>
      <c r="BS75" s="978">
        <v>181761.50812110998</v>
      </c>
      <c r="BT75" s="978">
        <v>149292.50287292001</v>
      </c>
      <c r="BU75" s="978">
        <v>96434.490452130005</v>
      </c>
      <c r="BV75" s="978">
        <v>33158.914539049998</v>
      </c>
      <c r="BW75" s="978">
        <v>33158.947153339999</v>
      </c>
      <c r="BX75" s="978">
        <v>33158.968275339997</v>
      </c>
      <c r="BY75" s="978">
        <v>33158.951800340001</v>
      </c>
      <c r="BZ75" s="978">
        <v>33159.007889580003</v>
      </c>
      <c r="CA75" s="978">
        <v>33159.009739580004</v>
      </c>
      <c r="CB75" s="978">
        <v>33159.168500650005</v>
      </c>
      <c r="CC75" s="978">
        <v>33159.137994049997</v>
      </c>
      <c r="CD75" s="978">
        <v>33159.200101909999</v>
      </c>
      <c r="CE75" s="978">
        <v>33159.388188570003</v>
      </c>
      <c r="CF75" s="978">
        <v>33159.396198570001</v>
      </c>
      <c r="CG75" s="978">
        <v>33159.428626020002</v>
      </c>
      <c r="CH75" s="978">
        <v>362530.98272283003</v>
      </c>
      <c r="CI75" s="978">
        <v>362055.94983527</v>
      </c>
      <c r="CJ75" s="978">
        <v>699539.33201308001</v>
      </c>
      <c r="CK75" s="978">
        <v>753512.53743206011</v>
      </c>
      <c r="CL75" s="978">
        <v>762196.83405092009</v>
      </c>
      <c r="CM75" s="978">
        <v>761401.96308746992</v>
      </c>
      <c r="CN75" s="978">
        <v>836361.54659102007</v>
      </c>
      <c r="CO75" s="978">
        <v>903272.58134139003</v>
      </c>
      <c r="CP75" s="978">
        <v>942152.81084633991</v>
      </c>
      <c r="CQ75" s="978">
        <v>869165.2890380501</v>
      </c>
      <c r="CR75" s="978">
        <v>808412.82871724002</v>
      </c>
      <c r="CS75" s="978">
        <v>923256.99200084992</v>
      </c>
      <c r="CT75" s="978">
        <v>379981.57687237998</v>
      </c>
      <c r="CU75" s="978">
        <v>380038.66129885998</v>
      </c>
      <c r="CV75" s="978">
        <v>340225.48572987999</v>
      </c>
      <c r="CW75" s="978">
        <v>322685.19800541998</v>
      </c>
      <c r="CX75" s="978">
        <v>326594.80830308003</v>
      </c>
      <c r="CY75" s="978">
        <v>276600.45748793002</v>
      </c>
      <c r="CZ75" s="978">
        <v>269277.20323649998</v>
      </c>
      <c r="DA75" s="978">
        <v>268914.19168057997</v>
      </c>
      <c r="DB75" s="978">
        <v>322675.90405686997</v>
      </c>
      <c r="DC75" s="978">
        <v>400333.59936523996</v>
      </c>
      <c r="DD75" s="978">
        <v>382756.11923346005</v>
      </c>
      <c r="DE75" s="978">
        <v>336977.98120000999</v>
      </c>
      <c r="DF75" s="978">
        <v>14039.731441700002</v>
      </c>
      <c r="DG75" s="978">
        <v>48490.184087449998</v>
      </c>
      <c r="DH75" s="978">
        <v>62732.300059300003</v>
      </c>
      <c r="DI75" s="978">
        <v>98978.402033339997</v>
      </c>
      <c r="DJ75" s="978">
        <v>155836.59930969001</v>
      </c>
      <c r="DK75" s="978">
        <v>146791.13440454</v>
      </c>
      <c r="DL75" s="978">
        <v>110442.53354439999</v>
      </c>
      <c r="DM75" s="978">
        <v>79883.358570740005</v>
      </c>
      <c r="DN75" s="978">
        <v>146720.28710957998</v>
      </c>
      <c r="DO75" s="978">
        <v>163012.39380139002</v>
      </c>
      <c r="DP75" s="978">
        <v>91125.766332090003</v>
      </c>
      <c r="DQ75" s="978">
        <v>193895.18809606001</v>
      </c>
      <c r="DR75" s="978">
        <v>94144.385251229993</v>
      </c>
      <c r="DS75" s="978">
        <v>113958.85257263</v>
      </c>
      <c r="DT75" s="978">
        <v>101484.09883515</v>
      </c>
      <c r="DU75" s="978">
        <v>99530.010791280001</v>
      </c>
      <c r="DV75" s="978">
        <v>92591.354178479989</v>
      </c>
      <c r="DW75" s="978">
        <v>82536.139820910001</v>
      </c>
      <c r="DX75" s="978">
        <v>110765.77125219999</v>
      </c>
      <c r="DY75" s="978">
        <v>116022.04519144</v>
      </c>
      <c r="DZ75" s="978">
        <v>118650.78894171001</v>
      </c>
      <c r="EA75" s="978">
        <v>152082.88398206001</v>
      </c>
      <c r="EB75" s="978">
        <v>154432.66821657997</v>
      </c>
      <c r="EC75" s="978">
        <v>177584.81192613</v>
      </c>
      <c r="ED75" s="978">
        <v>21324.785686570001</v>
      </c>
      <c r="EE75" s="978">
        <v>44132.120422779997</v>
      </c>
      <c r="EF75" s="978">
        <v>42580.051861740001</v>
      </c>
      <c r="EG75" s="978">
        <v>1.7000000000000001E-7</v>
      </c>
      <c r="EH75" s="978">
        <v>3355.2312072099999</v>
      </c>
      <c r="EI75" s="978">
        <v>1.7000000000000001E-7</v>
      </c>
      <c r="EJ75" s="978">
        <v>1490.5963067100001</v>
      </c>
      <c r="EK75" s="978">
        <v>8338.1869208500011</v>
      </c>
      <c r="EL75" s="978">
        <v>9934.2211539400014</v>
      </c>
      <c r="EM75" s="978">
        <v>23253.071957689997</v>
      </c>
      <c r="EN75" s="978">
        <v>31553.14654935</v>
      </c>
      <c r="EO75" s="978">
        <v>29070.063403560001</v>
      </c>
      <c r="EP75" s="978">
        <v>38469.870692709999</v>
      </c>
      <c r="EQ75" s="978">
        <v>14204.21544699</v>
      </c>
      <c r="ER75" s="978">
        <v>21331.988597240001</v>
      </c>
      <c r="ES75" s="978">
        <v>21288.92866759</v>
      </c>
      <c r="ET75" s="978">
        <v>23621.581382569999</v>
      </c>
      <c r="EU75" s="978">
        <v>15042.556448950001</v>
      </c>
      <c r="EV75" s="978">
        <v>21383.393635979999</v>
      </c>
      <c r="EW75" s="978">
        <v>9451.8677652700007</v>
      </c>
      <c r="EX75" s="978">
        <v>1.7000000000000001E-7</v>
      </c>
      <c r="EY75" s="978">
        <v>1.7000000000000001E-7</v>
      </c>
      <c r="EZ75" s="978">
        <v>1.7000000000000001E-7</v>
      </c>
      <c r="FA75" s="978">
        <v>218935.87719542999</v>
      </c>
      <c r="FB75" s="978">
        <v>280401.56889510999</v>
      </c>
      <c r="FC75" s="978">
        <v>1.7000000000000001E-7</v>
      </c>
      <c r="FD75" s="978">
        <v>718299.31129844999</v>
      </c>
      <c r="FE75" s="1040"/>
    </row>
    <row r="76" spans="1:161" ht="15.75" customHeight="1">
      <c r="A76" s="1047" t="s">
        <v>805</v>
      </c>
      <c r="B76" s="978"/>
      <c r="C76" s="978"/>
      <c r="D76" s="978"/>
      <c r="E76" s="978"/>
      <c r="F76" s="978"/>
      <c r="G76" s="978"/>
      <c r="H76" s="978"/>
      <c r="I76" s="978"/>
      <c r="J76" s="978"/>
      <c r="K76" s="978"/>
      <c r="L76" s="978"/>
      <c r="M76" s="978"/>
      <c r="N76" s="978"/>
      <c r="O76" s="978"/>
      <c r="P76" s="978"/>
      <c r="Q76" s="978"/>
      <c r="R76" s="978"/>
      <c r="S76" s="978"/>
      <c r="T76" s="978"/>
      <c r="U76" s="978"/>
      <c r="V76" s="978"/>
      <c r="W76" s="978"/>
      <c r="X76" s="978"/>
      <c r="Y76" s="978"/>
      <c r="Z76" s="978"/>
      <c r="AA76" s="978"/>
      <c r="AB76" s="978"/>
      <c r="AC76" s="978"/>
      <c r="AD76" s="978"/>
      <c r="AE76" s="978"/>
      <c r="AF76" s="978"/>
      <c r="AG76" s="978"/>
      <c r="AH76" s="978"/>
      <c r="AI76" s="978"/>
      <c r="AJ76" s="978"/>
      <c r="AK76" s="978"/>
      <c r="AL76" s="978"/>
      <c r="AM76" s="978"/>
      <c r="AN76" s="978"/>
      <c r="AO76" s="978"/>
      <c r="AP76" s="978"/>
      <c r="AQ76" s="978"/>
      <c r="AR76" s="978"/>
      <c r="AS76" s="978"/>
      <c r="AT76" s="978"/>
      <c r="AU76" s="978"/>
      <c r="AV76" s="978"/>
      <c r="AW76" s="978"/>
      <c r="AX76" s="978"/>
      <c r="AY76" s="978"/>
      <c r="AZ76" s="978"/>
      <c r="BA76" s="978"/>
      <c r="BB76" s="978"/>
      <c r="BC76" s="978"/>
      <c r="BD76" s="978"/>
      <c r="BE76" s="978"/>
      <c r="BF76" s="978"/>
      <c r="BG76" s="978"/>
      <c r="BH76" s="978">
        <v>96907.887957219995</v>
      </c>
      <c r="BI76" s="978">
        <v>115631.89564236</v>
      </c>
      <c r="BJ76" s="978">
        <v>174198</v>
      </c>
      <c r="BK76" s="978">
        <v>140448.14059584</v>
      </c>
      <c r="BL76" s="978">
        <v>140448.14059584</v>
      </c>
      <c r="BM76" s="978">
        <v>140424.94693422</v>
      </c>
      <c r="BN76" s="978">
        <v>20392.40557123</v>
      </c>
      <c r="BO76" s="978">
        <v>24308.75417987</v>
      </c>
      <c r="BP76" s="978">
        <v>24308.75417987</v>
      </c>
      <c r="BQ76" s="978">
        <v>95245.689750379999</v>
      </c>
      <c r="BR76" s="978">
        <v>95245.689750379999</v>
      </c>
      <c r="BS76" s="978">
        <v>95245.689750379999</v>
      </c>
      <c r="BT76" s="978">
        <v>95245.689750379999</v>
      </c>
      <c r="BU76" s="978">
        <v>95245.689750379999</v>
      </c>
      <c r="BV76" s="978">
        <v>70927.487026649993</v>
      </c>
      <c r="BW76" s="978">
        <v>70927.487026649993</v>
      </c>
      <c r="BX76" s="978">
        <v>70927.487026649993</v>
      </c>
      <c r="BY76" s="978">
        <v>70927.487026649993</v>
      </c>
      <c r="BZ76" s="978">
        <v>70927.487026649993</v>
      </c>
      <c r="CA76" s="978">
        <v>70927.487026649993</v>
      </c>
      <c r="CB76" s="978">
        <v>70927.487026649993</v>
      </c>
      <c r="CC76" s="978">
        <v>70927.487026649993</v>
      </c>
      <c r="CD76" s="978">
        <v>70927.487026649993</v>
      </c>
      <c r="CE76" s="978">
        <v>70927.487026649993</v>
      </c>
      <c r="CF76" s="978">
        <v>70927.487026649993</v>
      </c>
      <c r="CG76" s="978">
        <v>70927.487026649993</v>
      </c>
      <c r="CH76" s="978">
        <v>63143.371875910001</v>
      </c>
      <c r="CI76" s="978">
        <v>63143.371875910001</v>
      </c>
      <c r="CJ76" s="978">
        <v>63143.371875910001</v>
      </c>
      <c r="CK76" s="978">
        <v>63143.371875910001</v>
      </c>
      <c r="CL76" s="978">
        <v>63143.371875910001</v>
      </c>
      <c r="CM76" s="978">
        <v>63143.371875910001</v>
      </c>
      <c r="CN76" s="978">
        <v>63143.371875910001</v>
      </c>
      <c r="CO76" s="978">
        <v>63143.371875910001</v>
      </c>
      <c r="CP76" s="978">
        <v>63143.371875910001</v>
      </c>
      <c r="CQ76" s="978">
        <v>65245.670163129995</v>
      </c>
      <c r="CR76" s="978">
        <v>65245.670163129995</v>
      </c>
      <c r="CS76" s="978">
        <v>65245.670163129995</v>
      </c>
      <c r="CT76" s="978">
        <v>63143.371875910001</v>
      </c>
      <c r="CU76" s="978">
        <v>63143.371875910001</v>
      </c>
      <c r="CV76" s="978">
        <v>63143.371875910001</v>
      </c>
      <c r="CW76" s="978">
        <v>63143.371875910001</v>
      </c>
      <c r="CX76" s="978">
        <v>63143.371875910001</v>
      </c>
      <c r="CY76" s="978">
        <v>63143.371875910001</v>
      </c>
      <c r="CZ76" s="978">
        <v>63143.371875910001</v>
      </c>
      <c r="DA76" s="978">
        <v>63143.371875910001</v>
      </c>
      <c r="DB76" s="978">
        <v>63143.371875910001</v>
      </c>
      <c r="DC76" s="978">
        <v>63143.371875910001</v>
      </c>
      <c r="DD76" s="978">
        <v>63143.371875910001</v>
      </c>
      <c r="DE76" s="978">
        <v>63143.371875910001</v>
      </c>
      <c r="DF76" s="978">
        <v>57069.425218540004</v>
      </c>
      <c r="DG76" s="978">
        <v>57069.425218540004</v>
      </c>
      <c r="DH76" s="978">
        <v>57069.425218540004</v>
      </c>
      <c r="DI76" s="978">
        <v>57069.425218540004</v>
      </c>
      <c r="DJ76" s="978">
        <v>57069.425218540004</v>
      </c>
      <c r="DK76" s="978">
        <v>57069.425218540004</v>
      </c>
      <c r="DL76" s="978">
        <v>57069.425218540004</v>
      </c>
      <c r="DM76" s="978">
        <v>57069.425218540004</v>
      </c>
      <c r="DN76" s="978">
        <v>57069.425218540004</v>
      </c>
      <c r="DO76" s="978">
        <v>57069.425218540004</v>
      </c>
      <c r="DP76" s="978">
        <v>57069.425218540004</v>
      </c>
      <c r="DQ76" s="978">
        <v>57069.425218540004</v>
      </c>
      <c r="DR76" s="978">
        <v>61575.200426260002</v>
      </c>
      <c r="DS76" s="978">
        <v>61575.200426260002</v>
      </c>
      <c r="DT76" s="978">
        <v>61575.200426260002</v>
      </c>
      <c r="DU76" s="978">
        <v>61575.200426260002</v>
      </c>
      <c r="DV76" s="978">
        <v>61575.200426260002</v>
      </c>
      <c r="DW76" s="978">
        <v>61575.200426260002</v>
      </c>
      <c r="DX76" s="978">
        <v>61575.200426260002</v>
      </c>
      <c r="DY76" s="978">
        <v>61575.200426260002</v>
      </c>
      <c r="DZ76" s="978">
        <v>61575.200426260002</v>
      </c>
      <c r="EA76" s="978">
        <v>61575.200426260002</v>
      </c>
      <c r="EB76" s="978">
        <v>61575.200426260002</v>
      </c>
      <c r="EC76" s="978">
        <v>61575.200426260002</v>
      </c>
      <c r="ED76" s="978">
        <v>61575.200426260002</v>
      </c>
      <c r="EE76" s="978">
        <v>61575.200426260002</v>
      </c>
      <c r="EF76" s="978">
        <v>61575.200426260002</v>
      </c>
      <c r="EG76" s="978">
        <v>61575.200426260002</v>
      </c>
      <c r="EH76" s="978">
        <v>61575.200426260002</v>
      </c>
      <c r="EI76" s="978">
        <v>61575.200426260002</v>
      </c>
      <c r="EJ76" s="978">
        <v>61575.200426260002</v>
      </c>
      <c r="EK76" s="978">
        <v>61575.200426260002</v>
      </c>
      <c r="EL76" s="978">
        <v>61575.200426260002</v>
      </c>
      <c r="EM76" s="978">
        <v>61575.200426260002</v>
      </c>
      <c r="EN76" s="978">
        <v>61575.200426260002</v>
      </c>
      <c r="EO76" s="978">
        <v>61575.200426260002</v>
      </c>
      <c r="EP76" s="978">
        <v>40764.186698010002</v>
      </c>
      <c r="EQ76" s="978">
        <v>40764.186698010002</v>
      </c>
      <c r="ER76" s="978">
        <v>40764.186698010002</v>
      </c>
      <c r="ES76" s="978">
        <v>40764.186698010002</v>
      </c>
      <c r="ET76" s="978">
        <v>40764.186698010002</v>
      </c>
      <c r="EU76" s="978">
        <v>40764.186698010002</v>
      </c>
      <c r="EV76" s="978">
        <v>40764.186698010002</v>
      </c>
      <c r="EW76" s="978">
        <v>40764.186698010002</v>
      </c>
      <c r="EX76" s="978">
        <v>40764.186698010002</v>
      </c>
      <c r="EY76" s="978">
        <v>40764.186698010002</v>
      </c>
      <c r="EZ76" s="978">
        <v>40764.186698010002</v>
      </c>
      <c r="FA76" s="978">
        <v>40764.186698010002</v>
      </c>
      <c r="FB76" s="978">
        <v>40764.186698010002</v>
      </c>
      <c r="FC76" s="978">
        <v>40764.186698010002</v>
      </c>
      <c r="FD76" s="978">
        <v>40764.186698010002</v>
      </c>
      <c r="FE76" s="1040"/>
    </row>
    <row r="77" spans="1:161" ht="15.75" customHeight="1">
      <c r="A77" s="1039" t="s">
        <v>806</v>
      </c>
      <c r="B77" s="976">
        <v>282384.84906800988</v>
      </c>
      <c r="C77" s="976">
        <v>386252.8000000001</v>
      </c>
      <c r="D77" s="976">
        <v>450306.10000000003</v>
      </c>
      <c r="E77" s="976">
        <v>346510.2</v>
      </c>
      <c r="F77" s="976">
        <v>430988.6</v>
      </c>
      <c r="G77" s="976">
        <v>426614.7</v>
      </c>
      <c r="H77" s="976">
        <v>364306.8</v>
      </c>
      <c r="I77" s="976">
        <v>340935.2</v>
      </c>
      <c r="J77" s="976">
        <v>347474.39999999997</v>
      </c>
      <c r="K77" s="976">
        <v>366343.00000000012</v>
      </c>
      <c r="L77" s="976">
        <v>449868.60000000009</v>
      </c>
      <c r="M77" s="976">
        <v>496702.60000000009</v>
      </c>
      <c r="N77" s="976">
        <v>308360.10000000009</v>
      </c>
      <c r="O77" s="976">
        <v>424539.30000000016</v>
      </c>
      <c r="P77" s="976">
        <v>649377.1</v>
      </c>
      <c r="Q77" s="976">
        <v>565627.90000000026</v>
      </c>
      <c r="R77" s="976">
        <v>328949.39999999997</v>
      </c>
      <c r="S77" s="976">
        <v>327026.8</v>
      </c>
      <c r="T77" s="976">
        <v>336904.49999999988</v>
      </c>
      <c r="U77" s="976">
        <v>459331.3730000002</v>
      </c>
      <c r="V77" s="976">
        <v>463575.39999999997</v>
      </c>
      <c r="W77" s="976">
        <v>428601.02999999997</v>
      </c>
      <c r="X77" s="976">
        <v>449777.67</v>
      </c>
      <c r="Y77" s="976">
        <v>477706.60000000003</v>
      </c>
      <c r="Z77" s="976">
        <v>194641.00000000012</v>
      </c>
      <c r="AA77" s="976">
        <v>624079.80000000005</v>
      </c>
      <c r="AB77" s="976">
        <v>752800.30000000028</v>
      </c>
      <c r="AC77" s="976">
        <v>769142.79999999981</v>
      </c>
      <c r="AD77" s="976">
        <v>581760.80000000005</v>
      </c>
      <c r="AE77" s="976">
        <v>791009.5610000001</v>
      </c>
      <c r="AF77" s="976">
        <v>843362.05599999975</v>
      </c>
      <c r="AG77" s="976">
        <v>851053.7</v>
      </c>
      <c r="AH77" s="976">
        <v>991187.77</v>
      </c>
      <c r="AI77" s="976">
        <v>1125943.2999999998</v>
      </c>
      <c r="AJ77" s="976">
        <v>1157110.9000000001</v>
      </c>
      <c r="AK77" s="976">
        <v>1501571.5</v>
      </c>
      <c r="AL77" s="976">
        <v>1228953.3590880102</v>
      </c>
      <c r="AM77" s="976">
        <v>1725603.5</v>
      </c>
      <c r="AN77" s="976">
        <v>1924347.7880000002</v>
      </c>
      <c r="AO77" s="976">
        <v>2025300.6549999998</v>
      </c>
      <c r="AP77" s="976">
        <v>2124265.8999999994</v>
      </c>
      <c r="AQ77" s="976">
        <v>2172437.8999999994</v>
      </c>
      <c r="AR77" s="976">
        <v>2194014.1020000009</v>
      </c>
      <c r="AS77" s="976">
        <v>2379987.7609999999</v>
      </c>
      <c r="AT77" s="976">
        <v>2527598.38</v>
      </c>
      <c r="AU77" s="976">
        <v>2797188.0029999996</v>
      </c>
      <c r="AV77" s="976">
        <v>2061608.1979080001</v>
      </c>
      <c r="AW77" s="976">
        <v>2323824.7937063365</v>
      </c>
      <c r="AX77" s="976">
        <v>2267555.2595261866</v>
      </c>
      <c r="AY77" s="976">
        <v>3271563.8449999997</v>
      </c>
      <c r="AZ77" s="976">
        <v>3219892.5273000002</v>
      </c>
      <c r="BA77" s="976">
        <v>3760845.3802400003</v>
      </c>
      <c r="BB77" s="976">
        <v>3639950.5933619998</v>
      </c>
      <c r="BC77" s="976">
        <v>3383583.3000000003</v>
      </c>
      <c r="BD77" s="976">
        <v>3995465.4</v>
      </c>
      <c r="BE77" s="976">
        <v>3802022.3000000012</v>
      </c>
      <c r="BF77" s="976">
        <v>3842228.6999999997</v>
      </c>
      <c r="BG77" s="976">
        <v>3782938.169489041</v>
      </c>
      <c r="BH77" s="976">
        <v>5570963.2173450608</v>
      </c>
      <c r="BI77" s="976">
        <v>6048767.4540178301</v>
      </c>
      <c r="BJ77" s="976">
        <v>5145367.4012435516</v>
      </c>
      <c r="BK77" s="976">
        <v>7317299.6431973008</v>
      </c>
      <c r="BL77" s="976">
        <v>7178688.346371471</v>
      </c>
      <c r="BM77" s="976">
        <v>6881122.8008906022</v>
      </c>
      <c r="BN77" s="976">
        <v>6667093.7966012107</v>
      </c>
      <c r="BO77" s="976">
        <v>4143893.5011563301</v>
      </c>
      <c r="BP77" s="976">
        <v>3665187.8966681901</v>
      </c>
      <c r="BQ77" s="976">
        <v>2585391.7649375601</v>
      </c>
      <c r="BR77" s="976">
        <v>2377940.2483548597</v>
      </c>
      <c r="BS77" s="976">
        <v>2379618.2370866798</v>
      </c>
      <c r="BT77" s="976">
        <v>2704318.6175034102</v>
      </c>
      <c r="BU77" s="976">
        <v>2942999.73188149</v>
      </c>
      <c r="BV77" s="976">
        <v>2990186.0758288498</v>
      </c>
      <c r="BW77" s="976">
        <v>2822903.4763804204</v>
      </c>
      <c r="BX77" s="976">
        <v>2921875.0162277408</v>
      </c>
      <c r="BY77" s="976">
        <v>3050794.7492596</v>
      </c>
      <c r="BZ77" s="976">
        <v>3143339.5703882403</v>
      </c>
      <c r="CA77" s="976">
        <v>3155128.4221058507</v>
      </c>
      <c r="CB77" s="976">
        <v>3037191.9618089395</v>
      </c>
      <c r="CC77" s="976">
        <v>3823201.6023965003</v>
      </c>
      <c r="CD77" s="976">
        <v>3234901.80231721</v>
      </c>
      <c r="CE77" s="976">
        <v>3053680.1004099306</v>
      </c>
      <c r="CF77" s="976">
        <v>2702143.5350027601</v>
      </c>
      <c r="CG77" s="976">
        <v>2571023.4483817406</v>
      </c>
      <c r="CH77" s="976">
        <v>2498692.6352118901</v>
      </c>
      <c r="CI77" s="976">
        <v>2336478.1840617303</v>
      </c>
      <c r="CJ77" s="976">
        <v>2435656.8700152403</v>
      </c>
      <c r="CK77" s="976">
        <v>2453467.2608906603</v>
      </c>
      <c r="CL77" s="976">
        <v>2284977.1091239704</v>
      </c>
      <c r="CM77" s="976">
        <v>2341214.7050372204</v>
      </c>
      <c r="CN77" s="976">
        <v>2372775.4627632909</v>
      </c>
      <c r="CO77" s="976">
        <v>2226164.7515912899</v>
      </c>
      <c r="CP77" s="976">
        <v>1328751.4365360599</v>
      </c>
      <c r="CQ77" s="976">
        <v>1685921.1969924401</v>
      </c>
      <c r="CR77" s="976">
        <v>1458446.2598242299</v>
      </c>
      <c r="CS77" s="976">
        <v>1538874.3613757601</v>
      </c>
      <c r="CT77" s="976">
        <v>1848270.6905473701</v>
      </c>
      <c r="CU77" s="976">
        <v>1776369.4874565103</v>
      </c>
      <c r="CV77" s="976">
        <v>1974458.3354458301</v>
      </c>
      <c r="CW77" s="976">
        <v>1983052.3384324899</v>
      </c>
      <c r="CX77" s="976">
        <v>1435165.3666570799</v>
      </c>
      <c r="CY77" s="976">
        <v>1493353.3340277199</v>
      </c>
      <c r="CZ77" s="976">
        <v>1206884.8896675701</v>
      </c>
      <c r="DA77" s="976">
        <v>1222093.8406056101</v>
      </c>
      <c r="DB77" s="976">
        <v>1247327.43237494</v>
      </c>
      <c r="DC77" s="976">
        <v>1334598.8338716198</v>
      </c>
      <c r="DD77" s="976">
        <v>1348849.1720847401</v>
      </c>
      <c r="DE77" s="976">
        <v>1627743.5427087902</v>
      </c>
      <c r="DF77" s="976">
        <v>1478132.64743629</v>
      </c>
      <c r="DG77" s="976">
        <v>1591897.3902864601</v>
      </c>
      <c r="DH77" s="976">
        <v>1783337.0833411601</v>
      </c>
      <c r="DI77" s="976">
        <v>2085032.79657599</v>
      </c>
      <c r="DJ77" s="976">
        <v>2455913.83488998</v>
      </c>
      <c r="DK77" s="976">
        <v>2839898.6045047902</v>
      </c>
      <c r="DL77" s="976">
        <v>3323323.8221019795</v>
      </c>
      <c r="DM77" s="976">
        <v>3704381.2416858803</v>
      </c>
      <c r="DN77" s="976">
        <v>4289167.5888662208</v>
      </c>
      <c r="DO77" s="976">
        <v>4951585.4722215803</v>
      </c>
      <c r="DP77" s="976">
        <v>5204073.3233240405</v>
      </c>
      <c r="DQ77" s="976">
        <v>5171949.6209823992</v>
      </c>
      <c r="DR77" s="976">
        <v>6592402.2048996994</v>
      </c>
      <c r="DS77" s="976">
        <v>6814882.6188349603</v>
      </c>
      <c r="DT77" s="976">
        <v>7184786.2079838291</v>
      </c>
      <c r="DU77" s="976">
        <v>7533524.2972885398</v>
      </c>
      <c r="DV77" s="976">
        <v>7605136.6448770007</v>
      </c>
      <c r="DW77" s="976">
        <v>7548036.68426851</v>
      </c>
      <c r="DX77" s="976">
        <v>7800607.1301226905</v>
      </c>
      <c r="DY77" s="976">
        <v>7784931.9396583699</v>
      </c>
      <c r="DZ77" s="976">
        <v>8330980.74987699</v>
      </c>
      <c r="EA77" s="976">
        <v>8445882.5053782016</v>
      </c>
      <c r="EB77" s="976">
        <v>8019443.3145338809</v>
      </c>
      <c r="EC77" s="976">
        <v>8061166.2350084195</v>
      </c>
      <c r="ED77" s="976">
        <v>8029769.2362669809</v>
      </c>
      <c r="EE77" s="976">
        <v>7403440.0462207403</v>
      </c>
      <c r="EF77" s="976">
        <v>7556181.8820196809</v>
      </c>
      <c r="EG77" s="976">
        <v>7607203.6078074705</v>
      </c>
      <c r="EH77" s="976">
        <v>7695965.6603023</v>
      </c>
      <c r="EI77" s="976">
        <v>7794271.9171181899</v>
      </c>
      <c r="EJ77" s="976">
        <v>7888482.7142313104</v>
      </c>
      <c r="EK77" s="976">
        <v>8021305.7611566093</v>
      </c>
      <c r="EL77" s="976">
        <v>8184826.8668130403</v>
      </c>
      <c r="EM77" s="976">
        <v>8250819.7570363497</v>
      </c>
      <c r="EN77" s="976">
        <v>8355453.238547341</v>
      </c>
      <c r="EO77" s="976">
        <v>8354577.9381506899</v>
      </c>
      <c r="EP77" s="976">
        <v>2195550.9191610101</v>
      </c>
      <c r="EQ77" s="976">
        <v>1377246.30286164</v>
      </c>
      <c r="ER77" s="976">
        <v>2003981.5277156802</v>
      </c>
      <c r="ES77" s="976">
        <v>2877433.6056083101</v>
      </c>
      <c r="ET77" s="976">
        <v>1442924.62040684</v>
      </c>
      <c r="EU77" s="976">
        <v>1299053.0011209499</v>
      </c>
      <c r="EV77" s="976">
        <v>1194421.62084</v>
      </c>
      <c r="EW77" s="976">
        <v>1200627.1132902896</v>
      </c>
      <c r="EX77" s="976">
        <v>1243818.8043175798</v>
      </c>
      <c r="EY77" s="976">
        <v>1281004.0609618998</v>
      </c>
      <c r="EZ77" s="976">
        <v>1316744.7094823702</v>
      </c>
      <c r="FA77" s="976">
        <v>1380538.37959117</v>
      </c>
      <c r="FB77" s="976">
        <v>1595592.75954712</v>
      </c>
      <c r="FC77" s="976">
        <v>1127996.6152678998</v>
      </c>
      <c r="FD77" s="976">
        <v>1226184.0448318699</v>
      </c>
      <c r="FE77" s="1040"/>
    </row>
    <row r="78" spans="1:161" ht="15.75" customHeight="1">
      <c r="A78" s="1041" t="s">
        <v>807</v>
      </c>
      <c r="B78" s="978">
        <v>1103.0496308999136</v>
      </c>
      <c r="C78" s="978">
        <v>547.70000000018626</v>
      </c>
      <c r="D78" s="978">
        <v>95.300000000046566</v>
      </c>
      <c r="E78" s="978">
        <v>199.80000000004657</v>
      </c>
      <c r="F78" s="978">
        <v>83.5</v>
      </c>
      <c r="G78" s="978">
        <v>1315.2</v>
      </c>
      <c r="H78" s="978">
        <v>3518.6</v>
      </c>
      <c r="I78" s="978">
        <v>1949.7</v>
      </c>
      <c r="J78" s="978">
        <v>1059.6999999999534</v>
      </c>
      <c r="K78" s="978">
        <v>1228.4000000001397</v>
      </c>
      <c r="L78" s="978">
        <v>1263.8000000000466</v>
      </c>
      <c r="M78" s="978">
        <v>2190.4000000001397</v>
      </c>
      <c r="N78" s="978">
        <v>4245.6000000000931</v>
      </c>
      <c r="O78" s="978">
        <v>90082.600000000093</v>
      </c>
      <c r="P78" s="978">
        <v>309906.89999999991</v>
      </c>
      <c r="Q78" s="978">
        <v>237789.00000000023</v>
      </c>
      <c r="R78" s="978">
        <v>1093</v>
      </c>
      <c r="S78" s="978">
        <v>365.80000000004657</v>
      </c>
      <c r="T78" s="978">
        <v>7946.5999999998603</v>
      </c>
      <c r="U78" s="978">
        <v>112450.20000000019</v>
      </c>
      <c r="V78" s="978">
        <v>112725.19999999995</v>
      </c>
      <c r="W78" s="978">
        <v>18060.429999999935</v>
      </c>
      <c r="X78" s="978">
        <v>33436.270000000019</v>
      </c>
      <c r="Y78" s="978">
        <v>54060.800000000047</v>
      </c>
      <c r="Z78" s="978">
        <v>2346.1000000000931</v>
      </c>
      <c r="AA78" s="978">
        <v>318.5</v>
      </c>
      <c r="AB78" s="978">
        <v>736.8000000002794</v>
      </c>
      <c r="AC78" s="978">
        <v>417.89999999990687</v>
      </c>
      <c r="AD78" s="978">
        <v>99089.5</v>
      </c>
      <c r="AE78" s="978">
        <v>96320</v>
      </c>
      <c r="AF78" s="978">
        <v>443.59999999962747</v>
      </c>
      <c r="AG78" s="978">
        <v>20</v>
      </c>
      <c r="AH78" s="978">
        <v>108829</v>
      </c>
      <c r="AI78" s="978">
        <v>167629.79999999981</v>
      </c>
      <c r="AJ78" s="978">
        <v>161506.60000000009</v>
      </c>
      <c r="AK78" s="978">
        <v>231445.20000000019</v>
      </c>
      <c r="AL78" s="978">
        <v>1132.0706</v>
      </c>
      <c r="AM78" s="978">
        <v>239708.89999999991</v>
      </c>
      <c r="AN78" s="978">
        <v>252958.70000000019</v>
      </c>
      <c r="AO78" s="978">
        <v>395770.99999999953</v>
      </c>
      <c r="AP78" s="978">
        <v>473213.09999999916</v>
      </c>
      <c r="AQ78" s="978">
        <v>218471.39999999944</v>
      </c>
      <c r="AR78" s="978">
        <v>232725.30000000075</v>
      </c>
      <c r="AS78" s="978">
        <v>365886.79999999981</v>
      </c>
      <c r="AT78" s="978">
        <v>465216.5</v>
      </c>
      <c r="AU78" s="978">
        <v>388070.80299999937</v>
      </c>
      <c r="AV78" s="978">
        <v>310658.88085999992</v>
      </c>
      <c r="AW78" s="978">
        <v>250139.89370633662</v>
      </c>
      <c r="AX78" s="978">
        <v>349450.16452618688</v>
      </c>
      <c r="AY78" s="978">
        <v>59997.2</v>
      </c>
      <c r="AZ78" s="978">
        <v>99827.5</v>
      </c>
      <c r="BA78" s="978">
        <v>99.8</v>
      </c>
      <c r="BB78" s="978">
        <v>99.8</v>
      </c>
      <c r="BC78" s="978">
        <v>0</v>
      </c>
      <c r="BD78" s="978">
        <v>155570</v>
      </c>
      <c r="BE78" s="978">
        <v>232621.60000000149</v>
      </c>
      <c r="BF78" s="978">
        <v>208201.59999999963</v>
      </c>
      <c r="BG78" s="978">
        <v>214631.75844180025</v>
      </c>
      <c r="BH78" s="978">
        <v>279820.49403490004</v>
      </c>
      <c r="BI78" s="978">
        <v>424979.71797787002</v>
      </c>
      <c r="BJ78" s="978">
        <v>499774.04496937001</v>
      </c>
      <c r="BK78" s="978">
        <v>564475.28097318008</v>
      </c>
      <c r="BL78" s="978">
        <v>616243.43984727003</v>
      </c>
      <c r="BM78" s="978">
        <v>693802.16182508995</v>
      </c>
      <c r="BN78" s="978">
        <v>729105.49394631002</v>
      </c>
      <c r="BO78" s="978">
        <v>681376.46771462995</v>
      </c>
      <c r="BP78" s="978">
        <v>317531.88098637998</v>
      </c>
      <c r="BQ78" s="978">
        <v>461365.65188937</v>
      </c>
      <c r="BR78" s="978">
        <v>385166.71786913002</v>
      </c>
      <c r="BS78" s="978">
        <v>391472.04062464001</v>
      </c>
      <c r="BT78" s="978">
        <v>456555.64232081</v>
      </c>
      <c r="BU78" s="978">
        <v>492849.12849271001</v>
      </c>
      <c r="BV78" s="978">
        <v>579142.09981966007</v>
      </c>
      <c r="BW78" s="978">
        <v>656783.25400702003</v>
      </c>
      <c r="BX78" s="978">
        <v>723244.56934923003</v>
      </c>
      <c r="BY78" s="978">
        <v>698874.35537707992</v>
      </c>
      <c r="BZ78" s="978">
        <v>747409.98712266004</v>
      </c>
      <c r="CA78" s="978">
        <v>781056.51759243</v>
      </c>
      <c r="CB78" s="978">
        <v>675710.15546350996</v>
      </c>
      <c r="CC78" s="978">
        <v>907294.10778918001</v>
      </c>
      <c r="CD78" s="978">
        <v>947995.03344787995</v>
      </c>
      <c r="CE78" s="978">
        <v>924119.84090276004</v>
      </c>
      <c r="CF78" s="978">
        <v>918608.23492654006</v>
      </c>
      <c r="CG78" s="978">
        <v>1098821.60342594</v>
      </c>
      <c r="CH78" s="978">
        <v>1190174.0072097899</v>
      </c>
      <c r="CI78" s="978">
        <v>1347414.0296882601</v>
      </c>
      <c r="CJ78" s="978">
        <v>1340221.0530747799</v>
      </c>
      <c r="CK78" s="978">
        <v>1382496.0883878302</v>
      </c>
      <c r="CL78" s="978">
        <v>1320369.35922142</v>
      </c>
      <c r="CM78" s="978">
        <v>1312711.80940024</v>
      </c>
      <c r="CN78" s="978">
        <v>1282798.4613901102</v>
      </c>
      <c r="CO78" s="978">
        <v>1187566.5180347399</v>
      </c>
      <c r="CP78" s="978">
        <v>620.56256729999996</v>
      </c>
      <c r="CQ78" s="978">
        <v>15371.143725280001</v>
      </c>
      <c r="CR78" s="978">
        <v>63089.166272339993</v>
      </c>
      <c r="CS78" s="978">
        <v>51311.981432019995</v>
      </c>
      <c r="CT78" s="978">
        <v>10578.742796959999</v>
      </c>
      <c r="CU78" s="978">
        <v>-26795.858579290001</v>
      </c>
      <c r="CV78" s="978">
        <v>13841.983962150001</v>
      </c>
      <c r="CW78" s="978">
        <v>82390.22963052</v>
      </c>
      <c r="CX78" s="978">
        <v>41078.861076069988</v>
      </c>
      <c r="CY78" s="978">
        <v>26816.623734549987</v>
      </c>
      <c r="CZ78" s="978">
        <v>219796.24829890998</v>
      </c>
      <c r="DA78" s="978">
        <v>228928.93634638001</v>
      </c>
      <c r="DB78" s="978">
        <v>231081.08487411999</v>
      </c>
      <c r="DC78" s="978">
        <v>305345.61981437</v>
      </c>
      <c r="DD78" s="978">
        <v>309093.80709308997</v>
      </c>
      <c r="DE78" s="978">
        <v>347458.84283396997</v>
      </c>
      <c r="DF78" s="978">
        <v>531589.26771803002</v>
      </c>
      <c r="DG78" s="978">
        <v>626255.94192971999</v>
      </c>
      <c r="DH78" s="978">
        <v>796999.21657809999</v>
      </c>
      <c r="DI78" s="978">
        <v>1061992.8378371398</v>
      </c>
      <c r="DJ78" s="978">
        <v>1416794.0923156</v>
      </c>
      <c r="DK78" s="978">
        <v>1766209.8563122</v>
      </c>
      <c r="DL78" s="978">
        <v>2165747.8920840998</v>
      </c>
      <c r="DM78" s="978">
        <v>2541415.6329715801</v>
      </c>
      <c r="DN78" s="978">
        <v>2941803.8251646105</v>
      </c>
      <c r="DO78" s="978">
        <v>3496907.2232622998</v>
      </c>
      <c r="DP78" s="978">
        <v>3714180.6080922293</v>
      </c>
      <c r="DQ78" s="978">
        <v>3771465.9907611995</v>
      </c>
      <c r="DR78" s="978">
        <v>3910089.4641809096</v>
      </c>
      <c r="DS78" s="978">
        <v>4123801.3933043191</v>
      </c>
      <c r="DT78" s="978">
        <v>4450480.570450359</v>
      </c>
      <c r="DU78" s="978">
        <v>4734384.3456282299</v>
      </c>
      <c r="DV78" s="978">
        <v>4776501.6393835805</v>
      </c>
      <c r="DW78" s="978">
        <v>4842450.0157917598</v>
      </c>
      <c r="DX78" s="978">
        <v>4849346.6521179704</v>
      </c>
      <c r="DY78" s="978">
        <v>4781046.2046068404</v>
      </c>
      <c r="DZ78" s="978">
        <v>4789856.705990511</v>
      </c>
      <c r="EA78" s="978">
        <v>4901391.58500735</v>
      </c>
      <c r="EB78" s="978">
        <v>5018543.3451830707</v>
      </c>
      <c r="EC78" s="978">
        <v>5078792.9561745198</v>
      </c>
      <c r="ED78" s="978">
        <v>5184999.9787987601</v>
      </c>
      <c r="EE78" s="978">
        <v>5257747.5135410707</v>
      </c>
      <c r="EF78" s="978">
        <v>5327230.8400892308</v>
      </c>
      <c r="EG78" s="978">
        <v>5376742.6237186408</v>
      </c>
      <c r="EH78" s="978">
        <v>5523203.6899871407</v>
      </c>
      <c r="EI78" s="978">
        <v>5590150.4298977405</v>
      </c>
      <c r="EJ78" s="978">
        <v>5678563.3124521198</v>
      </c>
      <c r="EK78" s="978">
        <v>5832933.9607095094</v>
      </c>
      <c r="EL78" s="978">
        <v>5921526.60693797</v>
      </c>
      <c r="EM78" s="978">
        <v>5981713.7851700298</v>
      </c>
      <c r="EN78" s="978">
        <v>6157644.7796870703</v>
      </c>
      <c r="EO78" s="978">
        <v>6236478.1248425096</v>
      </c>
      <c r="EP78" s="978">
        <v>23273.86920202</v>
      </c>
      <c r="EQ78" s="978">
        <v>204099.48928432999</v>
      </c>
      <c r="ER78" s="978">
        <v>842319.38476626005</v>
      </c>
      <c r="ES78" s="978">
        <v>1725202.4057157801</v>
      </c>
      <c r="ET78" s="978">
        <v>319347.01310134004</v>
      </c>
      <c r="EU78" s="978">
        <v>70693.939918110002</v>
      </c>
      <c r="EV78" s="978">
        <v>72224.448634589993</v>
      </c>
      <c r="EW78" s="978">
        <v>77627.251211179988</v>
      </c>
      <c r="EX78" s="978">
        <v>78049.7906946</v>
      </c>
      <c r="EY78" s="978">
        <v>74104.391594679997</v>
      </c>
      <c r="EZ78" s="978">
        <v>72395.397214609999</v>
      </c>
      <c r="FA78" s="978">
        <v>87594.098175039995</v>
      </c>
      <c r="FB78" s="978">
        <v>2105.0821463100001</v>
      </c>
      <c r="FC78" s="978">
        <v>1923.6708883199999</v>
      </c>
      <c r="FD78" s="978">
        <v>44055.620137290003</v>
      </c>
      <c r="FE78" s="1040"/>
    </row>
    <row r="79" spans="1:161" ht="15.75" customHeight="1">
      <c r="A79" s="1041" t="s">
        <v>808</v>
      </c>
      <c r="B79" s="978">
        <v>263.09742677000003</v>
      </c>
      <c r="C79" s="978">
        <v>263.10000000000002</v>
      </c>
      <c r="D79" s="978">
        <v>0</v>
      </c>
      <c r="E79" s="978">
        <v>0</v>
      </c>
      <c r="F79" s="978">
        <v>5.2</v>
      </c>
      <c r="G79" s="978">
        <v>227.4</v>
      </c>
      <c r="H79" s="978">
        <v>1452.6</v>
      </c>
      <c r="I79" s="978">
        <v>1223.3</v>
      </c>
      <c r="J79" s="978">
        <v>1224.3</v>
      </c>
      <c r="K79" s="978">
        <v>1224.3</v>
      </c>
      <c r="L79" s="978">
        <v>1224.3</v>
      </c>
      <c r="M79" s="978">
        <v>1222</v>
      </c>
      <c r="N79" s="978">
        <v>1218.0999999999999</v>
      </c>
      <c r="O79" s="978">
        <v>1223.9000000000001</v>
      </c>
      <c r="P79" s="978">
        <v>1224</v>
      </c>
      <c r="Q79" s="978">
        <v>1223.9000000000001</v>
      </c>
      <c r="R79" s="978">
        <v>1250.7</v>
      </c>
      <c r="S79" s="978">
        <v>1225.4000000000001</v>
      </c>
      <c r="T79" s="978">
        <v>1225.4000000000001</v>
      </c>
      <c r="U79" s="978">
        <v>1279.5</v>
      </c>
      <c r="V79" s="978">
        <v>1255.9000000000001</v>
      </c>
      <c r="W79" s="978">
        <v>1274.8</v>
      </c>
      <c r="X79" s="978">
        <v>1279.0999999999999</v>
      </c>
      <c r="Y79" s="978">
        <v>1312.5</v>
      </c>
      <c r="Z79" s="978">
        <v>0</v>
      </c>
      <c r="AA79" s="978">
        <v>113.2</v>
      </c>
      <c r="AB79" s="978">
        <v>113.2</v>
      </c>
      <c r="AC79" s="978">
        <v>113.4</v>
      </c>
      <c r="AD79" s="978">
        <v>113.2</v>
      </c>
      <c r="AE79" s="978">
        <v>113.2</v>
      </c>
      <c r="AF79" s="978">
        <v>113.2</v>
      </c>
      <c r="AG79" s="978">
        <v>113.2</v>
      </c>
      <c r="AH79" s="978">
        <v>113.2</v>
      </c>
      <c r="AI79" s="978">
        <v>113.2</v>
      </c>
      <c r="AJ79" s="978">
        <v>113.2</v>
      </c>
      <c r="AK79" s="978">
        <v>113.2</v>
      </c>
      <c r="AL79" s="978">
        <v>113.24732</v>
      </c>
      <c r="AM79" s="978">
        <v>113.2</v>
      </c>
      <c r="AN79" s="978">
        <v>113.2</v>
      </c>
      <c r="AO79" s="978">
        <v>113.2</v>
      </c>
      <c r="AP79" s="978">
        <v>113.2</v>
      </c>
      <c r="AQ79" s="978">
        <v>0</v>
      </c>
      <c r="AR79" s="978">
        <v>0</v>
      </c>
      <c r="AS79" s="978">
        <v>0</v>
      </c>
      <c r="AT79" s="978">
        <v>0</v>
      </c>
      <c r="AU79" s="978">
        <v>0</v>
      </c>
      <c r="AV79" s="978">
        <v>0</v>
      </c>
      <c r="AW79" s="978">
        <v>0</v>
      </c>
      <c r="AX79" s="978">
        <v>0</v>
      </c>
      <c r="AY79" s="978">
        <v>0</v>
      </c>
      <c r="AZ79" s="978">
        <v>0</v>
      </c>
      <c r="BA79" s="978">
        <v>0</v>
      </c>
      <c r="BB79" s="978">
        <v>0</v>
      </c>
      <c r="BC79" s="978">
        <v>0</v>
      </c>
      <c r="BD79" s="978">
        <v>0</v>
      </c>
      <c r="BE79" s="978">
        <v>0</v>
      </c>
      <c r="BF79" s="978">
        <v>0</v>
      </c>
      <c r="BG79" s="978">
        <v>0</v>
      </c>
      <c r="BH79" s="978"/>
      <c r="BI79" s="978"/>
      <c r="BJ79" s="978"/>
      <c r="BK79" s="978"/>
      <c r="BL79" s="978"/>
      <c r="BM79" s="978"/>
      <c r="BN79" s="978"/>
      <c r="BO79" s="978"/>
      <c r="BP79" s="978">
        <v>208668.21532973001</v>
      </c>
      <c r="BQ79" s="978">
        <v>185204.00293677999</v>
      </c>
      <c r="BR79" s="978">
        <v>200205.71854479</v>
      </c>
      <c r="BS79" s="978">
        <v>195052.38488691</v>
      </c>
      <c r="BT79" s="978">
        <v>222687.10417379998</v>
      </c>
      <c r="BU79" s="978">
        <v>230623.78741031</v>
      </c>
      <c r="BV79" s="978">
        <v>322634.49248818</v>
      </c>
      <c r="BW79" s="978">
        <v>29013.839181130003</v>
      </c>
      <c r="BX79" s="978">
        <v>37102.412328070001</v>
      </c>
      <c r="BY79" s="978">
        <v>60524.875468899998</v>
      </c>
      <c r="BZ79" s="978">
        <v>74634.874747850001</v>
      </c>
      <c r="CA79" s="978">
        <v>94481.928914780001</v>
      </c>
      <c r="CB79" s="978">
        <v>113335.12415598</v>
      </c>
      <c r="CC79" s="978">
        <v>137473.00546404999</v>
      </c>
      <c r="CD79" s="978">
        <v>152771.49356869</v>
      </c>
      <c r="CE79" s="978">
        <v>181826.77001777</v>
      </c>
      <c r="CF79" s="978">
        <v>201194.54912195998</v>
      </c>
      <c r="CG79" s="978">
        <v>231092.06648620998</v>
      </c>
      <c r="CH79" s="978">
        <v>5236.0097420399998</v>
      </c>
      <c r="CI79" s="978">
        <v>18890.77911666</v>
      </c>
      <c r="CJ79" s="978">
        <v>272432.41272943001</v>
      </c>
      <c r="CK79" s="978">
        <v>183054.3300703</v>
      </c>
      <c r="CL79" s="978">
        <v>86202.407987179991</v>
      </c>
      <c r="CM79" s="978">
        <v>98634.574453249996</v>
      </c>
      <c r="CN79" s="978">
        <v>117682.82694360001</v>
      </c>
      <c r="CO79" s="978">
        <v>105945.49484671</v>
      </c>
      <c r="CP79" s="978">
        <v>123126.79269863</v>
      </c>
      <c r="CQ79" s="978">
        <v>141089.89486467</v>
      </c>
      <c r="CR79" s="978">
        <v>147969.87099781001</v>
      </c>
      <c r="CS79" s="978">
        <v>161955.50498020998</v>
      </c>
      <c r="CT79" s="978">
        <v>45628.565472709997</v>
      </c>
      <c r="CU79" s="978">
        <v>59142.785943180003</v>
      </c>
      <c r="CV79" s="978">
        <v>246873.93249481</v>
      </c>
      <c r="CW79" s="978">
        <v>104835.04787089</v>
      </c>
      <c r="CX79" s="978">
        <v>118385.55699917</v>
      </c>
      <c r="CY79" s="978">
        <v>139431.62045182</v>
      </c>
      <c r="CZ79" s="978">
        <v>157880.24973452999</v>
      </c>
      <c r="DA79" s="978">
        <v>171994.34535701</v>
      </c>
      <c r="DB79" s="978">
        <v>190992.95344750001</v>
      </c>
      <c r="DC79" s="978">
        <v>210755.76537060001</v>
      </c>
      <c r="DD79" s="978">
        <v>224589.05163986998</v>
      </c>
      <c r="DE79" s="978">
        <v>235880.62431772001</v>
      </c>
      <c r="DF79" s="978">
        <v>41425.729408500003</v>
      </c>
      <c r="DG79" s="978">
        <v>53920.121507720003</v>
      </c>
      <c r="DH79" s="978">
        <v>67083.340947689998</v>
      </c>
      <c r="DI79" s="978">
        <v>83391.682456419992</v>
      </c>
      <c r="DJ79" s="978">
        <v>97678.933012609996</v>
      </c>
      <c r="DK79" s="978">
        <v>0</v>
      </c>
      <c r="DL79" s="978">
        <v>0</v>
      </c>
      <c r="DM79" s="978">
        <v>0</v>
      </c>
      <c r="DN79" s="978">
        <v>0</v>
      </c>
      <c r="DO79" s="978">
        <v>0</v>
      </c>
      <c r="DP79" s="978">
        <v>0</v>
      </c>
      <c r="DQ79" s="978">
        <v>0</v>
      </c>
      <c r="DR79" s="978">
        <v>0</v>
      </c>
      <c r="DS79" s="978">
        <v>0</v>
      </c>
      <c r="DT79" s="978">
        <v>0</v>
      </c>
      <c r="DU79" s="978">
        <v>0</v>
      </c>
      <c r="DV79" s="978">
        <v>0</v>
      </c>
      <c r="DW79" s="978">
        <v>0</v>
      </c>
      <c r="DX79" s="978">
        <v>0</v>
      </c>
      <c r="DY79" s="978">
        <v>0</v>
      </c>
      <c r="DZ79" s="978">
        <v>0</v>
      </c>
      <c r="EA79" s="978">
        <v>0</v>
      </c>
      <c r="EB79" s="978">
        <v>0</v>
      </c>
      <c r="EC79" s="978">
        <v>0</v>
      </c>
      <c r="ED79" s="978">
        <v>0</v>
      </c>
      <c r="EE79" s="978">
        <v>0</v>
      </c>
      <c r="EF79" s="978">
        <v>0</v>
      </c>
      <c r="EG79" s="978">
        <v>0</v>
      </c>
      <c r="EH79" s="978">
        <v>0</v>
      </c>
      <c r="EI79" s="978">
        <v>0</v>
      </c>
      <c r="EJ79" s="978">
        <v>0</v>
      </c>
      <c r="EK79" s="978">
        <v>0</v>
      </c>
      <c r="EL79" s="978">
        <v>0</v>
      </c>
      <c r="EM79" s="978">
        <v>0</v>
      </c>
      <c r="EN79" s="978">
        <v>0</v>
      </c>
      <c r="EO79" s="978">
        <v>0</v>
      </c>
      <c r="EP79" s="978">
        <v>0</v>
      </c>
      <c r="EQ79" s="978">
        <v>0</v>
      </c>
      <c r="ER79" s="978">
        <v>0</v>
      </c>
      <c r="ES79" s="978">
        <v>0</v>
      </c>
      <c r="ET79" s="978">
        <v>0</v>
      </c>
      <c r="EU79" s="978">
        <v>0</v>
      </c>
      <c r="EV79" s="978">
        <v>0</v>
      </c>
      <c r="EW79" s="978">
        <v>0</v>
      </c>
      <c r="EX79" s="978">
        <v>0</v>
      </c>
      <c r="EY79" s="978">
        <v>0</v>
      </c>
      <c r="EZ79" s="978">
        <v>0</v>
      </c>
      <c r="FA79" s="978">
        <v>0</v>
      </c>
      <c r="FB79" s="978">
        <v>0</v>
      </c>
      <c r="FC79" s="978">
        <v>0</v>
      </c>
      <c r="FD79" s="978">
        <v>0</v>
      </c>
      <c r="FE79" s="1040"/>
    </row>
    <row r="80" spans="1:161" ht="15.75" customHeight="1">
      <c r="A80" s="1041" t="s">
        <v>809</v>
      </c>
      <c r="B80" s="978">
        <v>15636.78285612</v>
      </c>
      <c r="C80" s="978">
        <v>120397.9</v>
      </c>
      <c r="D80" s="978">
        <v>119327.3</v>
      </c>
      <c r="E80" s="978">
        <v>58413.599999999999</v>
      </c>
      <c r="F80" s="978">
        <v>95235</v>
      </c>
      <c r="G80" s="978">
        <v>73427.199999999997</v>
      </c>
      <c r="H80" s="978">
        <v>39600.9</v>
      </c>
      <c r="I80" s="978">
        <v>82201.600000000006</v>
      </c>
      <c r="J80" s="978">
        <v>87217</v>
      </c>
      <c r="K80" s="978">
        <v>100911.6</v>
      </c>
      <c r="L80" s="978">
        <v>100962.9</v>
      </c>
      <c r="M80" s="978">
        <v>109516</v>
      </c>
      <c r="N80" s="978">
        <v>50156.7</v>
      </c>
      <c r="O80" s="978">
        <v>70379</v>
      </c>
      <c r="P80" s="978">
        <v>75052.100000000006</v>
      </c>
      <c r="Q80" s="978">
        <v>64473.2</v>
      </c>
      <c r="R80" s="978">
        <v>66960.899999999994</v>
      </c>
      <c r="S80" s="978">
        <v>68301.2</v>
      </c>
      <c r="T80" s="978">
        <v>70180.5</v>
      </c>
      <c r="U80" s="978">
        <v>86764.2</v>
      </c>
      <c r="V80" s="978">
        <v>91878.9</v>
      </c>
      <c r="W80" s="978">
        <v>94968.2</v>
      </c>
      <c r="X80" s="978">
        <v>100668.3</v>
      </c>
      <c r="Y80" s="978">
        <v>102822.2</v>
      </c>
      <c r="Z80" s="978">
        <v>108822.5</v>
      </c>
      <c r="AA80" s="978">
        <v>8161.9</v>
      </c>
      <c r="AB80" s="978">
        <v>25165.1</v>
      </c>
      <c r="AC80" s="978">
        <v>24469.5</v>
      </c>
      <c r="AD80" s="978">
        <v>14984.269999999999</v>
      </c>
      <c r="AE80" s="978">
        <v>23759.4</v>
      </c>
      <c r="AF80" s="978">
        <v>23137</v>
      </c>
      <c r="AG80" s="978">
        <v>3823.4</v>
      </c>
      <c r="AH80" s="978">
        <v>3765.7</v>
      </c>
      <c r="AI80" s="978">
        <v>3512.4</v>
      </c>
      <c r="AJ80" s="978">
        <v>3237.9</v>
      </c>
      <c r="AK80" s="978">
        <v>2602.8000000000002</v>
      </c>
      <c r="AL80" s="978">
        <v>3346.3078879999998</v>
      </c>
      <c r="AM80" s="978">
        <v>12904.6</v>
      </c>
      <c r="AN80" s="978">
        <v>12962.1</v>
      </c>
      <c r="AO80" s="978">
        <v>3832.4549999999999</v>
      </c>
      <c r="AP80" s="978">
        <v>3468.1</v>
      </c>
      <c r="AQ80" s="978">
        <v>3748.9</v>
      </c>
      <c r="AR80" s="978">
        <v>4227.982</v>
      </c>
      <c r="AS80" s="978">
        <v>5275.9110000000001</v>
      </c>
      <c r="AT80" s="978">
        <v>4902.4000000000005</v>
      </c>
      <c r="AU80" s="978">
        <v>4773.4000000000005</v>
      </c>
      <c r="AV80" s="978">
        <v>5302.94</v>
      </c>
      <c r="AW80" s="978">
        <v>6578.3</v>
      </c>
      <c r="AX80" s="978">
        <v>12308.8</v>
      </c>
      <c r="AY80" s="978">
        <v>1558509.2449999999</v>
      </c>
      <c r="AZ80" s="978">
        <v>1228562.523</v>
      </c>
      <c r="BA80" s="978">
        <v>1785223.3</v>
      </c>
      <c r="BB80" s="978">
        <v>1525055.5</v>
      </c>
      <c r="BC80" s="978">
        <v>1244174.8</v>
      </c>
      <c r="BD80" s="978">
        <v>1474259</v>
      </c>
      <c r="BE80" s="978">
        <v>1879854</v>
      </c>
      <c r="BF80" s="978">
        <v>1863586.9</v>
      </c>
      <c r="BG80" s="978">
        <v>1874176.1261246102</v>
      </c>
      <c r="BH80" s="978">
        <v>1260988.4996567299</v>
      </c>
      <c r="BI80" s="978">
        <v>1306596.99389014</v>
      </c>
      <c r="BJ80" s="978">
        <v>1292100.4285136</v>
      </c>
      <c r="BK80" s="978">
        <v>954591.05036406009</v>
      </c>
      <c r="BL80" s="978">
        <v>918017.7674311701</v>
      </c>
      <c r="BM80" s="978">
        <v>904676.13356764999</v>
      </c>
      <c r="BN80" s="978">
        <v>940910.20355613006</v>
      </c>
      <c r="BO80" s="978">
        <v>159181.78828030999</v>
      </c>
      <c r="BP80" s="978">
        <v>155823.24157498</v>
      </c>
      <c r="BQ80" s="978">
        <v>160311.53308132</v>
      </c>
      <c r="BR80" s="978">
        <v>176336.54428012</v>
      </c>
      <c r="BS80" s="978">
        <v>186491.48302841</v>
      </c>
      <c r="BT80" s="978">
        <v>189826.22785858999</v>
      </c>
      <c r="BU80" s="978">
        <v>187632.86193961999</v>
      </c>
      <c r="BV80" s="978">
        <v>52180.444989440002</v>
      </c>
      <c r="BW80" s="978">
        <v>40191.018796190001</v>
      </c>
      <c r="BX80" s="978">
        <v>43573.524809559996</v>
      </c>
      <c r="BY80" s="978">
        <v>52416.697734339999</v>
      </c>
      <c r="BZ80" s="978">
        <v>53878.59290376</v>
      </c>
      <c r="CA80" s="978">
        <v>51119.421224539998</v>
      </c>
      <c r="CB80" s="978">
        <v>55234.774324080005</v>
      </c>
      <c r="CC80" s="978">
        <v>73284.78641606</v>
      </c>
      <c r="CD80" s="978">
        <v>55011.122638690002</v>
      </c>
      <c r="CE80" s="978">
        <v>53469.508228250001</v>
      </c>
      <c r="CF80" s="978">
        <v>64242.916546259999</v>
      </c>
      <c r="CG80" s="978">
        <v>62337.39772262</v>
      </c>
      <c r="CH80" s="978">
        <v>92431.094914490008</v>
      </c>
      <c r="CI80" s="978">
        <v>76294.617928420004</v>
      </c>
      <c r="CJ80" s="978">
        <v>88004.325213110002</v>
      </c>
      <c r="CK80" s="978">
        <v>80035.146661809995</v>
      </c>
      <c r="CL80" s="978">
        <v>70312.29052621001</v>
      </c>
      <c r="CM80" s="978">
        <v>77340.99133425999</v>
      </c>
      <c r="CN80" s="978">
        <v>87496.063813039989</v>
      </c>
      <c r="CO80" s="978">
        <v>111246.47056253</v>
      </c>
      <c r="CP80" s="978">
        <v>131199.7007444</v>
      </c>
      <c r="CQ80" s="978">
        <v>129040.81184396001</v>
      </c>
      <c r="CR80" s="978">
        <v>138880.74198132</v>
      </c>
      <c r="CS80" s="978">
        <v>159348.53774266</v>
      </c>
      <c r="CT80" s="978">
        <v>120917.49576874</v>
      </c>
      <c r="CU80" s="978">
        <v>94733.136750880003</v>
      </c>
      <c r="CV80" s="978">
        <v>86616.113994719999</v>
      </c>
      <c r="CW80" s="978">
        <v>83588.110311830009</v>
      </c>
      <c r="CX80" s="978">
        <v>83209.392414639995</v>
      </c>
      <c r="CY80" s="978">
        <v>74391.725923300008</v>
      </c>
      <c r="CZ80" s="978">
        <v>14214.583458719999</v>
      </c>
      <c r="DA80" s="978">
        <v>1822.25097093</v>
      </c>
      <c r="DB80" s="978">
        <v>929.75850016999993</v>
      </c>
      <c r="DC80" s="978">
        <v>8183.3741374700003</v>
      </c>
      <c r="DD80" s="978">
        <v>6134.5262855600004</v>
      </c>
      <c r="DE80" s="978">
        <v>6140.6713742399997</v>
      </c>
      <c r="DF80" s="978">
        <v>1111.4564542099999</v>
      </c>
      <c r="DG80" s="978">
        <v>2782.4220241599996</v>
      </c>
      <c r="DH80" s="978">
        <v>2910.6414942699998</v>
      </c>
      <c r="DI80" s="978">
        <v>2826.8679599000002</v>
      </c>
      <c r="DJ80" s="978">
        <v>2511.2318007199997</v>
      </c>
      <c r="DK80" s="978">
        <v>126459.54732088999</v>
      </c>
      <c r="DL80" s="978">
        <v>228474.58798198999</v>
      </c>
      <c r="DM80" s="978">
        <v>240242.42245648001</v>
      </c>
      <c r="DN80" s="978">
        <v>448565.32787045999</v>
      </c>
      <c r="DO80" s="978">
        <v>480273.42916296003</v>
      </c>
      <c r="DP80" s="978">
        <v>503837.05892997998</v>
      </c>
      <c r="DQ80" s="978">
        <v>492280.42058399</v>
      </c>
      <c r="DR80" s="978">
        <v>145449.15851822001</v>
      </c>
      <c r="DS80" s="978">
        <v>156488.50576110999</v>
      </c>
      <c r="DT80" s="978">
        <v>171775.94661146999</v>
      </c>
      <c r="DU80" s="978">
        <v>191084.28210916001</v>
      </c>
      <c r="DV80" s="978">
        <v>180403.14715256001</v>
      </c>
      <c r="DW80" s="978">
        <v>185752.17115307</v>
      </c>
      <c r="DX80" s="978">
        <v>366317.11186608003</v>
      </c>
      <c r="DY80" s="978">
        <v>557312.80205467006</v>
      </c>
      <c r="DZ80" s="978">
        <v>942272.26518204005</v>
      </c>
      <c r="EA80" s="978">
        <v>956904.46537968004</v>
      </c>
      <c r="EB80" s="978">
        <v>429849.47819862998</v>
      </c>
      <c r="EC80" s="978">
        <v>436392.85305608</v>
      </c>
      <c r="ED80" s="978">
        <v>817567.10871072998</v>
      </c>
      <c r="EE80" s="978">
        <v>129671.78106718</v>
      </c>
      <c r="EF80" s="978">
        <v>158415.12009426998</v>
      </c>
      <c r="EG80" s="978">
        <v>264228.46178848</v>
      </c>
      <c r="EH80" s="978">
        <v>295826.22523674998</v>
      </c>
      <c r="EI80" s="978">
        <v>321873.72537472995</v>
      </c>
      <c r="EJ80" s="978">
        <v>393878.60678112</v>
      </c>
      <c r="EK80" s="978">
        <v>435541.36309181002</v>
      </c>
      <c r="EL80" s="978">
        <v>486494.69061270001</v>
      </c>
      <c r="EM80" s="978">
        <v>533945.83342864003</v>
      </c>
      <c r="EN80" s="978">
        <v>577849.06432645</v>
      </c>
      <c r="EO80" s="978">
        <v>607365.50343694992</v>
      </c>
      <c r="EP80" s="978">
        <v>1209256.09225279</v>
      </c>
      <c r="EQ80" s="978">
        <v>147531.16709320998</v>
      </c>
      <c r="ER80" s="978">
        <v>155373.13555121</v>
      </c>
      <c r="ES80" s="978">
        <v>235155.50067452999</v>
      </c>
      <c r="ET80" s="978">
        <v>175923.09575370999</v>
      </c>
      <c r="EU80" s="978">
        <v>190094.52087122001</v>
      </c>
      <c r="EV80" s="978">
        <v>204036.11271004</v>
      </c>
      <c r="EW80" s="978">
        <v>202703.00228407999</v>
      </c>
      <c r="EX80" s="978">
        <v>216079.26373991001</v>
      </c>
      <c r="EY80" s="978">
        <v>222850.95577463001</v>
      </c>
      <c r="EZ80" s="978">
        <v>256335.49090488002</v>
      </c>
      <c r="FA80" s="978">
        <v>297194.31298041996</v>
      </c>
      <c r="FB80" s="978">
        <v>617092.06069894996</v>
      </c>
      <c r="FC80" s="978">
        <v>159531.76267629</v>
      </c>
      <c r="FD80" s="978">
        <v>218890.35314204</v>
      </c>
      <c r="FE80" s="1040"/>
    </row>
    <row r="81" spans="1:161" ht="15.75" customHeight="1">
      <c r="A81" s="1041" t="s">
        <v>728</v>
      </c>
      <c r="B81" s="978"/>
      <c r="C81" s="978"/>
      <c r="D81" s="978"/>
      <c r="E81" s="978"/>
      <c r="F81" s="978"/>
      <c r="G81" s="978"/>
      <c r="H81" s="978"/>
      <c r="I81" s="978"/>
      <c r="J81" s="978"/>
      <c r="K81" s="978"/>
      <c r="L81" s="978"/>
      <c r="M81" s="978"/>
      <c r="N81" s="978"/>
      <c r="O81" s="978"/>
      <c r="P81" s="978"/>
      <c r="Q81" s="978"/>
      <c r="R81" s="978"/>
      <c r="S81" s="978"/>
      <c r="T81" s="978"/>
      <c r="U81" s="978"/>
      <c r="V81" s="978"/>
      <c r="W81" s="978"/>
      <c r="X81" s="978"/>
      <c r="Y81" s="978"/>
      <c r="Z81" s="978"/>
      <c r="AA81" s="978"/>
      <c r="AB81" s="978"/>
      <c r="AC81" s="978"/>
      <c r="AD81" s="978"/>
      <c r="AE81" s="978"/>
      <c r="AF81" s="978"/>
      <c r="AG81" s="978"/>
      <c r="AH81" s="978"/>
      <c r="AI81" s="978"/>
      <c r="AJ81" s="978"/>
      <c r="AK81" s="978"/>
      <c r="AL81" s="978"/>
      <c r="AM81" s="978"/>
      <c r="AN81" s="978"/>
      <c r="AO81" s="978"/>
      <c r="AP81" s="978"/>
      <c r="AQ81" s="978"/>
      <c r="AR81" s="978"/>
      <c r="AS81" s="978"/>
      <c r="AT81" s="978"/>
      <c r="AU81" s="978"/>
      <c r="AV81" s="978"/>
      <c r="AW81" s="978"/>
      <c r="AX81" s="978"/>
      <c r="AY81" s="978"/>
      <c r="AZ81" s="978"/>
      <c r="BA81" s="978"/>
      <c r="BB81" s="978"/>
      <c r="BC81" s="978"/>
      <c r="BD81" s="978"/>
      <c r="BE81" s="978"/>
      <c r="BF81" s="978"/>
      <c r="BG81" s="978"/>
      <c r="BH81" s="978">
        <v>3601761.5329872402</v>
      </c>
      <c r="BI81" s="978">
        <v>3867382.0613531498</v>
      </c>
      <c r="BJ81" s="978">
        <v>3008243.9098599902</v>
      </c>
      <c r="BK81" s="978">
        <v>5384047.3765332596</v>
      </c>
      <c r="BL81" s="978">
        <v>5255076.7561902897</v>
      </c>
      <c r="BM81" s="978">
        <v>4887408.2303908207</v>
      </c>
      <c r="BN81" s="978">
        <v>4572670.6356508704</v>
      </c>
      <c r="BO81" s="978">
        <v>1687508.7221894499</v>
      </c>
      <c r="BP81" s="978">
        <v>1615613.8165488101</v>
      </c>
      <c r="BQ81" s="978">
        <v>539528.19021681999</v>
      </c>
      <c r="BR81" s="978">
        <v>277494.30088096997</v>
      </c>
      <c r="BS81" s="978">
        <v>208597.47920552999</v>
      </c>
      <c r="BT81" s="978">
        <v>275365.81025104999</v>
      </c>
      <c r="BU81" s="978">
        <v>397721.88888647</v>
      </c>
      <c r="BV81" s="978">
        <v>54068.82789239</v>
      </c>
      <c r="BW81" s="978">
        <v>48513.664909580002</v>
      </c>
      <c r="BX81" s="978">
        <v>67242.288112940005</v>
      </c>
      <c r="BY81" s="978">
        <v>140025.84829559</v>
      </c>
      <c r="BZ81" s="978">
        <v>216468.24429499</v>
      </c>
      <c r="CA81" s="978">
        <v>431012.16561735998</v>
      </c>
      <c r="CB81" s="978">
        <v>277687.89796986</v>
      </c>
      <c r="CC81" s="978">
        <v>513908.92147343</v>
      </c>
      <c r="CD81" s="978">
        <v>65324.507504480003</v>
      </c>
      <c r="CE81" s="978">
        <v>68519.398386450004</v>
      </c>
      <c r="CF81" s="978">
        <v>63292.12634183</v>
      </c>
      <c r="CG81" s="978">
        <v>65292.710632959999</v>
      </c>
      <c r="CH81" s="978">
        <v>153222.59638967999</v>
      </c>
      <c r="CI81" s="978">
        <v>175679.77995667001</v>
      </c>
      <c r="CJ81" s="978">
        <v>146608.98487498998</v>
      </c>
      <c r="CK81" s="978">
        <v>144339.03928755</v>
      </c>
      <c r="CL81" s="978">
        <v>177385.95571720999</v>
      </c>
      <c r="CM81" s="978">
        <v>173475.83649508998</v>
      </c>
      <c r="CN81" s="978">
        <v>176354.14481829002</v>
      </c>
      <c r="CO81" s="978">
        <v>108034.79608738</v>
      </c>
      <c r="CP81" s="978">
        <v>104786.95351399001</v>
      </c>
      <c r="CQ81" s="978">
        <v>104134.82662227</v>
      </c>
      <c r="CR81" s="978">
        <v>105187.19198691001</v>
      </c>
      <c r="CS81" s="978">
        <v>98123.833899050005</v>
      </c>
      <c r="CT81" s="978">
        <v>608397.23886127002</v>
      </c>
      <c r="CU81" s="978">
        <v>620672.91227125004</v>
      </c>
      <c r="CV81" s="978">
        <v>617395.64218031999</v>
      </c>
      <c r="CW81" s="978">
        <v>682941.47616237996</v>
      </c>
      <c r="CX81" s="978">
        <v>117436.59376372999</v>
      </c>
      <c r="CY81" s="978">
        <v>120966.22584774</v>
      </c>
      <c r="CZ81" s="978">
        <v>20788.463364660001</v>
      </c>
      <c r="DA81" s="978">
        <v>24162.878368860002</v>
      </c>
      <c r="DB81" s="978">
        <v>28795.3678669</v>
      </c>
      <c r="DC81" s="978">
        <v>29988.804023060002</v>
      </c>
      <c r="DD81" s="978">
        <v>29345.015555580001</v>
      </c>
      <c r="DE81" s="978">
        <v>237441.55139464999</v>
      </c>
      <c r="DF81" s="978">
        <v>84997.17281732001</v>
      </c>
      <c r="DG81" s="978">
        <v>87888.303297759994</v>
      </c>
      <c r="DH81" s="978">
        <v>87738.62556244999</v>
      </c>
      <c r="DI81" s="978">
        <v>75411.116079929998</v>
      </c>
      <c r="DJ81" s="978">
        <v>85003.81856847</v>
      </c>
      <c r="DK81" s="978">
        <v>87810.909494570005</v>
      </c>
      <c r="DL81" s="978">
        <v>67244.859183380002</v>
      </c>
      <c r="DM81" s="978">
        <v>70402.718291059995</v>
      </c>
      <c r="DN81" s="978">
        <v>49034.971536559999</v>
      </c>
      <c r="DO81" s="978">
        <v>124199.17361249001</v>
      </c>
      <c r="DP81" s="978">
        <v>129804.00440234</v>
      </c>
      <c r="DQ81" s="978">
        <v>49550.475944669997</v>
      </c>
      <c r="DR81" s="978">
        <v>1676605.4855975399</v>
      </c>
      <c r="DS81" s="978">
        <v>1672512.94582378</v>
      </c>
      <c r="DT81" s="978">
        <v>1697182.9343946001</v>
      </c>
      <c r="DU81" s="978">
        <v>1651118.14222352</v>
      </c>
      <c r="DV81" s="978">
        <v>1659260.91906178</v>
      </c>
      <c r="DW81" s="978">
        <v>1660394.1389373201</v>
      </c>
      <c r="DX81" s="978">
        <v>1509202.51082162</v>
      </c>
      <c r="DY81" s="978">
        <v>1365857.34006272</v>
      </c>
      <c r="DZ81" s="978">
        <v>1528259.56282628</v>
      </c>
      <c r="EA81" s="978">
        <v>1518310.6865643798</v>
      </c>
      <c r="EB81" s="978">
        <v>1500772.07980601</v>
      </c>
      <c r="EC81" s="978">
        <v>1475430.4728439099</v>
      </c>
      <c r="ED81" s="978">
        <v>928091.0919346899</v>
      </c>
      <c r="EE81" s="978">
        <v>936503.03003310994</v>
      </c>
      <c r="EF81" s="978">
        <v>934345.05831384996</v>
      </c>
      <c r="EG81" s="978">
        <v>906698.45968710002</v>
      </c>
      <c r="EH81" s="978">
        <v>800877.27900343994</v>
      </c>
      <c r="EI81" s="978">
        <v>822021.46430195996</v>
      </c>
      <c r="EJ81" s="978">
        <v>749251.46933346998</v>
      </c>
      <c r="EK81" s="978">
        <v>690565.32136152999</v>
      </c>
      <c r="EL81" s="978">
        <v>705847.8494081801</v>
      </c>
      <c r="EM81" s="978">
        <v>718242.81241954002</v>
      </c>
      <c r="EN81" s="978">
        <v>682620.10427044996</v>
      </c>
      <c r="EO81" s="978">
        <v>651716.00170716003</v>
      </c>
      <c r="EP81" s="978">
        <v>31904.100484089999</v>
      </c>
      <c r="EQ81" s="978">
        <v>91857.253693520004</v>
      </c>
      <c r="ER81" s="978">
        <v>76766.325226360001</v>
      </c>
      <c r="ES81" s="978">
        <v>82994.099107729999</v>
      </c>
      <c r="ET81" s="978">
        <v>109911.45749199</v>
      </c>
      <c r="EU81" s="978">
        <v>183320.47328768999</v>
      </c>
      <c r="EV81" s="978">
        <v>74197.217020429991</v>
      </c>
      <c r="EW81" s="978">
        <v>77350.130868549997</v>
      </c>
      <c r="EX81" s="978">
        <v>78186.53830606</v>
      </c>
      <c r="EY81" s="978">
        <v>112904.20100399001</v>
      </c>
      <c r="EZ81" s="978">
        <v>117601.66464577</v>
      </c>
      <c r="FA81" s="978">
        <v>124680.09753878</v>
      </c>
      <c r="FB81" s="978">
        <v>70185.375985039995</v>
      </c>
      <c r="FC81" s="978">
        <v>73077.995647500007</v>
      </c>
      <c r="FD81" s="978">
        <v>78360.62039899001</v>
      </c>
      <c r="FE81" s="1040"/>
    </row>
    <row r="82" spans="1:161" ht="16.5" customHeight="1">
      <c r="A82" s="1041" t="s">
        <v>810</v>
      </c>
      <c r="B82" s="978">
        <v>252410.84855421999</v>
      </c>
      <c r="C82" s="978">
        <v>252410.8</v>
      </c>
      <c r="D82" s="978">
        <v>252410.5</v>
      </c>
      <c r="E82" s="978">
        <v>252410.5</v>
      </c>
      <c r="F82" s="978">
        <v>252410.5</v>
      </c>
      <c r="G82" s="978">
        <v>252410.5</v>
      </c>
      <c r="H82" s="978">
        <v>252062.9</v>
      </c>
      <c r="I82" s="978">
        <v>252062.9</v>
      </c>
      <c r="J82" s="978">
        <v>252062.9</v>
      </c>
      <c r="K82" s="978">
        <v>252063</v>
      </c>
      <c r="L82" s="978">
        <v>252063</v>
      </c>
      <c r="M82" s="978">
        <v>252063</v>
      </c>
      <c r="N82" s="978">
        <v>252063</v>
      </c>
      <c r="O82" s="978">
        <v>252063</v>
      </c>
      <c r="P82" s="978">
        <v>252063</v>
      </c>
      <c r="Q82" s="978">
        <v>252062.9</v>
      </c>
      <c r="R82" s="978">
        <v>252063</v>
      </c>
      <c r="S82" s="978">
        <v>252063</v>
      </c>
      <c r="T82" s="978">
        <v>252062.9</v>
      </c>
      <c r="U82" s="978">
        <v>252062.973</v>
      </c>
      <c r="V82" s="978">
        <v>252063</v>
      </c>
      <c r="W82" s="978">
        <v>307283.3</v>
      </c>
      <c r="X82" s="978">
        <v>307283.3</v>
      </c>
      <c r="Y82" s="978">
        <v>307283.3</v>
      </c>
      <c r="Z82" s="978">
        <v>307283.3</v>
      </c>
      <c r="AA82" s="978">
        <v>307283.3</v>
      </c>
      <c r="AB82" s="978">
        <v>307283.3</v>
      </c>
      <c r="AC82" s="978">
        <v>307283.3</v>
      </c>
      <c r="AD82" s="978">
        <v>307283.3</v>
      </c>
      <c r="AE82" s="978">
        <v>307283.3</v>
      </c>
      <c r="AF82" s="978">
        <v>336984.4</v>
      </c>
      <c r="AG82" s="978">
        <v>336984.4</v>
      </c>
      <c r="AH82" s="978">
        <v>336984.4</v>
      </c>
      <c r="AI82" s="978">
        <v>336984.4</v>
      </c>
      <c r="AJ82" s="978">
        <v>336984.4</v>
      </c>
      <c r="AK82" s="978">
        <v>336984.4</v>
      </c>
      <c r="AL82" s="978">
        <v>336984.37428001</v>
      </c>
      <c r="AM82" s="978">
        <v>336984.4</v>
      </c>
      <c r="AN82" s="978">
        <v>336984.4</v>
      </c>
      <c r="AO82" s="978">
        <v>336984.4</v>
      </c>
      <c r="AP82" s="978">
        <v>336984.4</v>
      </c>
      <c r="AQ82" s="978">
        <v>380613.7</v>
      </c>
      <c r="AR82" s="978">
        <v>382909.4</v>
      </c>
      <c r="AS82" s="978">
        <v>382909.4</v>
      </c>
      <c r="AT82" s="978">
        <v>382909.4</v>
      </c>
      <c r="AU82" s="978">
        <v>382909.4</v>
      </c>
      <c r="AV82" s="978">
        <v>382909.4</v>
      </c>
      <c r="AW82" s="978">
        <v>382909.4</v>
      </c>
      <c r="AX82" s="978">
        <v>382909.4</v>
      </c>
      <c r="AY82" s="978">
        <v>380590.4</v>
      </c>
      <c r="AZ82" s="978">
        <v>386355.5846</v>
      </c>
      <c r="BA82" s="978">
        <v>386355.6</v>
      </c>
      <c r="BB82" s="978">
        <v>386355.6</v>
      </c>
      <c r="BC82" s="978">
        <v>382909.4</v>
      </c>
      <c r="BD82" s="978">
        <v>370331</v>
      </c>
      <c r="BE82" s="978">
        <v>326703.3</v>
      </c>
      <c r="BF82" s="978">
        <v>326703.3</v>
      </c>
      <c r="BG82" s="978">
        <v>326703.33183262998</v>
      </c>
      <c r="BH82" s="978">
        <v>324384.26761565002</v>
      </c>
      <c r="BI82" s="978">
        <v>326701.30002356</v>
      </c>
      <c r="BJ82" s="978">
        <v>326701.30002356</v>
      </c>
      <c r="BK82" s="978">
        <v>326701.30002356</v>
      </c>
      <c r="BL82" s="978">
        <v>326701.30002356</v>
      </c>
      <c r="BM82" s="978">
        <v>326699.50688986998</v>
      </c>
      <c r="BN82" s="978">
        <v>326699.96201155998</v>
      </c>
      <c r="BO82" s="978">
        <v>278443.97237668</v>
      </c>
      <c r="BP82" s="978">
        <v>278443.97237668</v>
      </c>
      <c r="BQ82" s="978">
        <v>278443.97237668</v>
      </c>
      <c r="BR82" s="978">
        <v>278443.97237668</v>
      </c>
      <c r="BS82" s="978">
        <v>278443.97237668</v>
      </c>
      <c r="BT82" s="978">
        <v>278443.97237668</v>
      </c>
      <c r="BU82" s="978">
        <v>278444.10141808004</v>
      </c>
      <c r="BV82" s="978">
        <v>334631.64157481998</v>
      </c>
      <c r="BW82" s="978">
        <v>334631.64157481998</v>
      </c>
      <c r="BX82" s="978">
        <v>334631.64157481998</v>
      </c>
      <c r="BY82" s="978">
        <v>334631.64157481998</v>
      </c>
      <c r="BZ82" s="978">
        <v>334631.64157481998</v>
      </c>
      <c r="CA82" s="978">
        <v>328467.48156395002</v>
      </c>
      <c r="CB82" s="978">
        <v>328467.48156395002</v>
      </c>
      <c r="CC82" s="978">
        <v>328467.48156395002</v>
      </c>
      <c r="CD82" s="978">
        <v>328467.48156395002</v>
      </c>
      <c r="CE82" s="978">
        <v>328467.48156395002</v>
      </c>
      <c r="CF82" s="978">
        <v>328467.48156395002</v>
      </c>
      <c r="CG82" s="978">
        <v>328467.48156395002</v>
      </c>
      <c r="CH82" s="978">
        <v>328467.48156395002</v>
      </c>
      <c r="CI82" s="978">
        <v>328467.48156395002</v>
      </c>
      <c r="CJ82" s="978">
        <v>328467.48156395002</v>
      </c>
      <c r="CK82" s="978">
        <v>328467.48156395002</v>
      </c>
      <c r="CL82" s="978">
        <v>328467.48156395002</v>
      </c>
      <c r="CM82" s="978">
        <v>379484.21331195004</v>
      </c>
      <c r="CN82" s="978">
        <v>379484.21331195004</v>
      </c>
      <c r="CO82" s="978">
        <v>379484.21331195004</v>
      </c>
      <c r="CP82" s="978">
        <v>379484.21331195004</v>
      </c>
      <c r="CQ82" s="978">
        <v>379484.08427055</v>
      </c>
      <c r="CR82" s="978">
        <v>379484.08427055</v>
      </c>
      <c r="CS82" s="978">
        <v>379484.08427055</v>
      </c>
      <c r="CT82" s="978">
        <v>379484.08427055</v>
      </c>
      <c r="CU82" s="978">
        <v>379484.08427055</v>
      </c>
      <c r="CV82" s="978">
        <v>379484.08427055</v>
      </c>
      <c r="CW82" s="978">
        <v>379484.08427055</v>
      </c>
      <c r="CX82" s="978">
        <v>379484.08427055</v>
      </c>
      <c r="CY82" s="978">
        <v>397374.24810407002</v>
      </c>
      <c r="CZ82" s="978">
        <v>399692.32024301001</v>
      </c>
      <c r="DA82" s="978">
        <v>399692.32024301001</v>
      </c>
      <c r="DB82" s="978">
        <v>399692.32024301001</v>
      </c>
      <c r="DC82" s="978">
        <v>399692.32024301001</v>
      </c>
      <c r="DD82" s="978">
        <v>399692.32024301001</v>
      </c>
      <c r="DE82" s="978">
        <v>399692.32024301001</v>
      </c>
      <c r="DF82" s="978">
        <v>399692.32024301001</v>
      </c>
      <c r="DG82" s="978">
        <v>399692.32024301001</v>
      </c>
      <c r="DH82" s="978">
        <v>399692.32024301001</v>
      </c>
      <c r="DI82" s="978">
        <v>399692.32024301001</v>
      </c>
      <c r="DJ82" s="978">
        <v>399692.32024301001</v>
      </c>
      <c r="DK82" s="978">
        <v>433135.11812515004</v>
      </c>
      <c r="DL82" s="978">
        <v>433135.11812515004</v>
      </c>
      <c r="DM82" s="978">
        <v>433135.11812515004</v>
      </c>
      <c r="DN82" s="978">
        <v>433135.11812515004</v>
      </c>
      <c r="DO82" s="978">
        <v>433136.2076893</v>
      </c>
      <c r="DP82" s="978">
        <v>433136.2076893</v>
      </c>
      <c r="DQ82" s="978">
        <v>433136.2076893</v>
      </c>
      <c r="DR82" s="978">
        <v>433136.2076893</v>
      </c>
      <c r="DS82" s="978">
        <v>433136.2076893</v>
      </c>
      <c r="DT82" s="978">
        <v>433136.2076893</v>
      </c>
      <c r="DU82" s="978">
        <v>433136.2076893</v>
      </c>
      <c r="DV82" s="978">
        <v>433136.2076893</v>
      </c>
      <c r="DW82" s="978">
        <v>421878.10565584997</v>
      </c>
      <c r="DX82" s="978">
        <v>421878.10565584997</v>
      </c>
      <c r="DY82" s="978">
        <v>421878.10565584997</v>
      </c>
      <c r="DZ82" s="978">
        <v>421878.10565584997</v>
      </c>
      <c r="EA82" s="978">
        <v>421878.10565584997</v>
      </c>
      <c r="EB82" s="978">
        <v>421878.10565584997</v>
      </c>
      <c r="EC82" s="978">
        <v>421878.10565584997</v>
      </c>
      <c r="ED82" s="978">
        <v>421878.10565584997</v>
      </c>
      <c r="EE82" s="978">
        <v>421878.10565584997</v>
      </c>
      <c r="EF82" s="978">
        <v>421878.10565584997</v>
      </c>
      <c r="EG82" s="978">
        <v>421878.10565584997</v>
      </c>
      <c r="EH82" s="978">
        <v>421878.10565584997</v>
      </c>
      <c r="EI82" s="978">
        <v>412028.29414707003</v>
      </c>
      <c r="EJ82" s="978">
        <v>412028.29414707003</v>
      </c>
      <c r="EK82" s="978">
        <v>412028.29414707003</v>
      </c>
      <c r="EL82" s="978">
        <v>412028.29414707003</v>
      </c>
      <c r="EM82" s="978">
        <v>412028.29414707003</v>
      </c>
      <c r="EN82" s="978">
        <v>412028.29414707003</v>
      </c>
      <c r="EO82" s="978">
        <v>412028.29414707003</v>
      </c>
      <c r="EP82" s="978">
        <v>412028.29414707003</v>
      </c>
      <c r="EQ82" s="978">
        <v>412028.29414707003</v>
      </c>
      <c r="ER82" s="978">
        <v>412028.29414707003</v>
      </c>
      <c r="ES82" s="978">
        <v>412028.29414707003</v>
      </c>
      <c r="ET82" s="978">
        <v>412028.29414707003</v>
      </c>
      <c r="EU82" s="978">
        <v>421726.89072776999</v>
      </c>
      <c r="EV82" s="978">
        <v>421726.89072776999</v>
      </c>
      <c r="EW82" s="978">
        <v>421726.89072776999</v>
      </c>
      <c r="EX82" s="978">
        <v>421726.89072776999</v>
      </c>
      <c r="EY82" s="978">
        <v>421726.89072776999</v>
      </c>
      <c r="EZ82" s="978">
        <v>421726.89072776999</v>
      </c>
      <c r="FA82" s="978">
        <v>421726.89072776999</v>
      </c>
      <c r="FB82" s="978">
        <v>421726.89072776999</v>
      </c>
      <c r="FC82" s="978">
        <v>421726.89072776999</v>
      </c>
      <c r="FD82" s="978">
        <v>421726.89072776999</v>
      </c>
      <c r="FE82" s="1040"/>
    </row>
    <row r="83" spans="1:161" ht="15.75" customHeight="1">
      <c r="A83" s="1041" t="s">
        <v>811</v>
      </c>
      <c r="B83" s="978">
        <v>1132.0706</v>
      </c>
      <c r="C83" s="978">
        <v>1132.0999999999999</v>
      </c>
      <c r="D83" s="978">
        <v>1132.0999999999999</v>
      </c>
      <c r="E83" s="978">
        <v>1132.0999999999999</v>
      </c>
      <c r="F83" s="978">
        <v>1132.0999999999999</v>
      </c>
      <c r="G83" s="978">
        <v>1132.0999999999999</v>
      </c>
      <c r="H83" s="978">
        <v>1132.0999999999999</v>
      </c>
      <c r="I83" s="978">
        <v>1132.0999999999999</v>
      </c>
      <c r="J83" s="978">
        <v>1132.0999999999999</v>
      </c>
      <c r="K83" s="978">
        <v>1132.0999999999999</v>
      </c>
      <c r="L83" s="978">
        <v>0</v>
      </c>
      <c r="M83" s="978">
        <v>0</v>
      </c>
      <c r="N83" s="978">
        <v>0</v>
      </c>
      <c r="O83" s="978">
        <v>0</v>
      </c>
      <c r="P83" s="978">
        <v>0</v>
      </c>
      <c r="Q83" s="978">
        <v>0</v>
      </c>
      <c r="R83" s="978">
        <v>0</v>
      </c>
      <c r="S83" s="978">
        <v>0</v>
      </c>
      <c r="T83" s="978">
        <v>0</v>
      </c>
      <c r="U83" s="978">
        <v>0</v>
      </c>
      <c r="V83" s="978">
        <v>0</v>
      </c>
      <c r="W83" s="978">
        <v>0</v>
      </c>
      <c r="X83" s="978">
        <v>0</v>
      </c>
      <c r="Y83" s="978">
        <v>0</v>
      </c>
      <c r="Z83" s="978">
        <v>0</v>
      </c>
      <c r="AA83" s="978">
        <v>0</v>
      </c>
      <c r="AB83" s="978">
        <v>0</v>
      </c>
      <c r="AC83" s="978">
        <v>0</v>
      </c>
      <c r="AD83" s="978">
        <v>0</v>
      </c>
      <c r="AE83" s="978">
        <v>0</v>
      </c>
      <c r="AF83" s="978">
        <v>0</v>
      </c>
      <c r="AG83" s="978">
        <v>0</v>
      </c>
      <c r="AH83" s="978">
        <v>0</v>
      </c>
      <c r="AI83" s="978">
        <v>0</v>
      </c>
      <c r="AJ83" s="978">
        <v>0</v>
      </c>
      <c r="AK83" s="978">
        <v>0</v>
      </c>
      <c r="AL83" s="978">
        <v>0</v>
      </c>
      <c r="AM83" s="978">
        <v>0</v>
      </c>
      <c r="AN83" s="978">
        <v>0</v>
      </c>
      <c r="AO83" s="978">
        <v>0</v>
      </c>
      <c r="AP83" s="978">
        <v>0</v>
      </c>
      <c r="AQ83" s="978">
        <v>0</v>
      </c>
      <c r="AR83" s="978">
        <v>0</v>
      </c>
      <c r="AS83" s="978">
        <v>0</v>
      </c>
      <c r="AT83" s="978">
        <v>171.2</v>
      </c>
      <c r="AU83" s="978">
        <v>0</v>
      </c>
      <c r="AV83" s="978">
        <v>0</v>
      </c>
      <c r="AW83" s="978">
        <v>0</v>
      </c>
      <c r="AX83" s="978">
        <v>0</v>
      </c>
      <c r="AY83" s="978">
        <v>0</v>
      </c>
      <c r="AZ83" s="978">
        <v>0</v>
      </c>
      <c r="BA83" s="978">
        <v>0</v>
      </c>
      <c r="BB83" s="978">
        <v>0</v>
      </c>
      <c r="BC83" s="978">
        <v>0</v>
      </c>
      <c r="BD83" s="978">
        <v>0</v>
      </c>
      <c r="BE83" s="978">
        <v>0</v>
      </c>
      <c r="BF83" s="978">
        <v>0</v>
      </c>
      <c r="BG83" s="978">
        <v>0</v>
      </c>
      <c r="BH83" s="978"/>
      <c r="BI83" s="978"/>
      <c r="BJ83" s="978"/>
      <c r="BK83" s="978"/>
      <c r="BL83" s="978"/>
      <c r="BM83" s="978"/>
      <c r="BN83" s="978"/>
      <c r="BO83" s="978"/>
      <c r="BP83" s="978">
        <v>2051.1356288399998</v>
      </c>
      <c r="BQ83" s="978">
        <v>2000.13562884</v>
      </c>
      <c r="BR83" s="978">
        <v>1948.13562884</v>
      </c>
      <c r="BS83" s="978">
        <v>1948.13562884</v>
      </c>
      <c r="BT83" s="978">
        <v>1883.6476288399999</v>
      </c>
      <c r="BU83" s="978">
        <v>1883.6476288399999</v>
      </c>
      <c r="BV83" s="978">
        <v>1722.6476288399999</v>
      </c>
      <c r="BW83" s="978">
        <v>1722.6351288399999</v>
      </c>
      <c r="BX83" s="978">
        <v>1654.6351288399999</v>
      </c>
      <c r="BY83" s="978">
        <v>1654.6351288399999</v>
      </c>
      <c r="BZ83" s="978">
        <v>1654.6351288399999</v>
      </c>
      <c r="CA83" s="978">
        <v>1574.6351288399999</v>
      </c>
      <c r="CB83" s="978">
        <v>1429.6351288399999</v>
      </c>
      <c r="CC83" s="978">
        <v>1348.6351288399999</v>
      </c>
      <c r="CD83" s="978">
        <v>1266.6351288399999</v>
      </c>
      <c r="CE83" s="978">
        <v>1266.6351288399999</v>
      </c>
      <c r="CF83" s="978">
        <v>1266.6351288399999</v>
      </c>
      <c r="CG83" s="978">
        <v>1127.6351288399999</v>
      </c>
      <c r="CH83" s="978">
        <v>1071.6351288400001</v>
      </c>
      <c r="CI83" s="978">
        <v>1071.6351288400001</v>
      </c>
      <c r="CJ83" s="978">
        <v>983.63512883999999</v>
      </c>
      <c r="CK83" s="978">
        <v>837.63512883999999</v>
      </c>
      <c r="CL83" s="978">
        <v>767.63512883999999</v>
      </c>
      <c r="CM83" s="978">
        <v>646.63512883999999</v>
      </c>
      <c r="CN83" s="978">
        <v>646.63512883999999</v>
      </c>
      <c r="CO83" s="978">
        <v>1446.6351288399999</v>
      </c>
      <c r="CP83" s="978">
        <v>1446.6351288399999</v>
      </c>
      <c r="CQ83" s="978">
        <v>1446.6351288399999</v>
      </c>
      <c r="CR83" s="978">
        <v>1446.6351288399999</v>
      </c>
      <c r="CS83" s="978">
        <v>1446.6351288399999</v>
      </c>
      <c r="CT83" s="978">
        <v>1200.6351288399999</v>
      </c>
      <c r="CU83" s="978">
        <v>1200.6351288399999</v>
      </c>
      <c r="CV83" s="978">
        <v>1002.63512884</v>
      </c>
      <c r="CW83" s="978">
        <v>913.63512883999999</v>
      </c>
      <c r="CX83" s="978">
        <v>803.63512883999999</v>
      </c>
      <c r="CY83" s="978">
        <v>803.63512883999999</v>
      </c>
      <c r="CZ83" s="978">
        <v>725.6838587100001</v>
      </c>
      <c r="DA83" s="978">
        <v>442.58385870999996</v>
      </c>
      <c r="DB83" s="978">
        <v>300.54978510000001</v>
      </c>
      <c r="DC83" s="978">
        <v>167.54978510000001</v>
      </c>
      <c r="DD83" s="978">
        <v>156.1469151</v>
      </c>
      <c r="DE83" s="978">
        <v>156.1469151</v>
      </c>
      <c r="DF83" s="978">
        <v>166.6880061</v>
      </c>
      <c r="DG83" s="978">
        <v>166.6880061</v>
      </c>
      <c r="DH83" s="978">
        <v>166.6880061</v>
      </c>
      <c r="DI83" s="978">
        <v>128.14784148999999</v>
      </c>
      <c r="DJ83" s="978">
        <v>128.14784148999999</v>
      </c>
      <c r="DK83" s="978">
        <v>128.14784148999999</v>
      </c>
      <c r="DL83" s="978">
        <v>128.14784148999999</v>
      </c>
      <c r="DM83" s="978">
        <v>128.14784148999999</v>
      </c>
      <c r="DN83" s="978">
        <v>144.47241949000002</v>
      </c>
      <c r="DO83" s="978">
        <v>144.47241949000002</v>
      </c>
      <c r="DP83" s="978">
        <v>144.47241949000002</v>
      </c>
      <c r="DQ83" s="978">
        <v>144.47241949000002</v>
      </c>
      <c r="DR83" s="978">
        <v>144.47241949000002</v>
      </c>
      <c r="DS83" s="978">
        <v>144.47241949000002</v>
      </c>
      <c r="DT83" s="978">
        <v>144.47241949000002</v>
      </c>
      <c r="DU83" s="978">
        <v>86.07864696</v>
      </c>
      <c r="DV83" s="978">
        <v>86.07864696</v>
      </c>
      <c r="DW83" s="978">
        <v>86.07864696</v>
      </c>
      <c r="DX83" s="978">
        <v>86.07864696</v>
      </c>
      <c r="DY83" s="978">
        <v>86.07864696</v>
      </c>
      <c r="DZ83" s="978">
        <v>86.07864696</v>
      </c>
      <c r="EA83" s="978">
        <v>86.07864696</v>
      </c>
      <c r="EB83" s="978">
        <v>86.07864696</v>
      </c>
      <c r="EC83" s="978">
        <v>86.07864696</v>
      </c>
      <c r="ED83" s="978">
        <v>86.07864696</v>
      </c>
      <c r="EE83" s="978">
        <v>86.07864696</v>
      </c>
      <c r="EF83" s="978">
        <v>86.07864696</v>
      </c>
      <c r="EG83" s="978">
        <v>86.07864696</v>
      </c>
      <c r="EH83" s="978">
        <v>86.07864696</v>
      </c>
      <c r="EI83" s="978">
        <v>86.07864696</v>
      </c>
      <c r="EJ83" s="978">
        <v>86.07864696</v>
      </c>
      <c r="EK83" s="978">
        <v>86.07864696</v>
      </c>
      <c r="EL83" s="978">
        <v>86.07864696</v>
      </c>
      <c r="EM83" s="978">
        <v>86.07864696</v>
      </c>
      <c r="EN83" s="978">
        <v>86.07864696</v>
      </c>
      <c r="EO83" s="978">
        <v>86.07864696</v>
      </c>
      <c r="EP83" s="978">
        <v>86.07864696</v>
      </c>
      <c r="EQ83" s="978">
        <v>86.07864696</v>
      </c>
      <c r="ER83" s="978">
        <v>86.07864696</v>
      </c>
      <c r="ES83" s="978">
        <v>86.07864696</v>
      </c>
      <c r="ET83" s="978">
        <v>86.07864696</v>
      </c>
      <c r="EU83" s="978">
        <v>86.07864696</v>
      </c>
      <c r="EV83" s="978">
        <v>86.07864696</v>
      </c>
      <c r="EW83" s="978">
        <v>86.07864696</v>
      </c>
      <c r="EX83" s="978">
        <v>86.07864696</v>
      </c>
      <c r="EY83" s="978">
        <v>86.07864696</v>
      </c>
      <c r="EZ83" s="978">
        <v>86.07864696</v>
      </c>
      <c r="FA83" s="978">
        <v>86.07864696</v>
      </c>
      <c r="FB83" s="978">
        <v>86.07864696</v>
      </c>
      <c r="FC83" s="978">
        <v>86.07864696</v>
      </c>
      <c r="FD83" s="978">
        <v>86.07864696</v>
      </c>
      <c r="FE83" s="1040"/>
    </row>
    <row r="84" spans="1:161" ht="15.75" customHeight="1">
      <c r="A84" s="984" t="s">
        <v>812</v>
      </c>
      <c r="B84" s="978"/>
      <c r="C84" s="978"/>
      <c r="D84" s="978"/>
      <c r="E84" s="978"/>
      <c r="F84" s="978"/>
      <c r="G84" s="978"/>
      <c r="H84" s="978"/>
      <c r="I84" s="978"/>
      <c r="J84" s="978"/>
      <c r="K84" s="978"/>
      <c r="L84" s="978"/>
      <c r="M84" s="978"/>
      <c r="N84" s="978"/>
      <c r="O84" s="978"/>
      <c r="P84" s="978"/>
      <c r="Q84" s="978"/>
      <c r="R84" s="978"/>
      <c r="S84" s="978"/>
      <c r="T84" s="978"/>
      <c r="U84" s="978"/>
      <c r="V84" s="978"/>
      <c r="W84" s="978"/>
      <c r="X84" s="978"/>
      <c r="Y84" s="978"/>
      <c r="Z84" s="978"/>
      <c r="AA84" s="978"/>
      <c r="AB84" s="978"/>
      <c r="AC84" s="978"/>
      <c r="AD84" s="978"/>
      <c r="AE84" s="978"/>
      <c r="AF84" s="978"/>
      <c r="AG84" s="978"/>
      <c r="AH84" s="978"/>
      <c r="AI84" s="978"/>
      <c r="AJ84" s="978"/>
      <c r="AK84" s="978"/>
      <c r="AL84" s="978"/>
      <c r="AM84" s="978"/>
      <c r="AN84" s="978"/>
      <c r="AO84" s="978"/>
      <c r="AP84" s="978"/>
      <c r="AQ84" s="978"/>
      <c r="AR84" s="978"/>
      <c r="AS84" s="978"/>
      <c r="AT84" s="978"/>
      <c r="AU84" s="978"/>
      <c r="AV84" s="978"/>
      <c r="AW84" s="978"/>
      <c r="AX84" s="978"/>
      <c r="AY84" s="978">
        <v>1132.0999999999999</v>
      </c>
      <c r="AZ84" s="978">
        <v>0</v>
      </c>
      <c r="BA84" s="978">
        <v>1132.0999999999999</v>
      </c>
      <c r="BB84" s="978">
        <v>1132.0999999999999</v>
      </c>
      <c r="BC84" s="978">
        <v>1132.0999999999999</v>
      </c>
      <c r="BD84" s="978">
        <v>0</v>
      </c>
      <c r="BE84" s="978">
        <v>1132.0999999999999</v>
      </c>
      <c r="BF84" s="978">
        <v>1132.0999999999999</v>
      </c>
      <c r="BG84" s="978">
        <v>1132.0999999999999</v>
      </c>
      <c r="BH84" s="978">
        <v>1132.0706</v>
      </c>
      <c r="BI84" s="978">
        <v>1132.0706</v>
      </c>
      <c r="BJ84" s="978">
        <v>1132.0706</v>
      </c>
      <c r="BK84" s="978">
        <v>1132.0706</v>
      </c>
      <c r="BL84" s="978">
        <v>1132.0706</v>
      </c>
      <c r="BM84" s="978">
        <v>1132.0706</v>
      </c>
      <c r="BN84" s="978">
        <v>1132.0706</v>
      </c>
      <c r="BO84" s="978">
        <v>1132.0706</v>
      </c>
      <c r="BP84" s="978">
        <v>1132.0706</v>
      </c>
      <c r="BQ84" s="978">
        <v>1132.0706</v>
      </c>
      <c r="BR84" s="978">
        <v>1132.0706</v>
      </c>
      <c r="BS84" s="978">
        <v>1132.0706</v>
      </c>
      <c r="BT84" s="978">
        <v>1132.0706</v>
      </c>
      <c r="BU84" s="978">
        <v>1132.0706</v>
      </c>
      <c r="BV84" s="978">
        <v>29006.09835</v>
      </c>
      <c r="BW84" s="978">
        <v>29006.09835</v>
      </c>
      <c r="BX84" s="978">
        <v>29006.09835</v>
      </c>
      <c r="BY84" s="978">
        <v>29006.09835</v>
      </c>
      <c r="BZ84" s="978">
        <v>29006.09835</v>
      </c>
      <c r="CA84" s="978">
        <v>29006.09835</v>
      </c>
      <c r="CB84" s="978">
        <v>29006.09835</v>
      </c>
      <c r="CC84" s="978">
        <v>29006.09835</v>
      </c>
      <c r="CD84" s="978">
        <v>29006.09835</v>
      </c>
      <c r="CE84" s="978">
        <v>29006.09835</v>
      </c>
      <c r="CF84" s="978">
        <v>29006.09835</v>
      </c>
      <c r="CG84" s="978">
        <v>29006.09835</v>
      </c>
      <c r="CH84" s="978">
        <v>29006.09835</v>
      </c>
      <c r="CI84" s="978">
        <v>29006.09835</v>
      </c>
      <c r="CJ84" s="978">
        <v>29006.09835</v>
      </c>
      <c r="CK84" s="978">
        <v>29006.09835</v>
      </c>
      <c r="CL84" s="978">
        <v>29006.09835</v>
      </c>
      <c r="CM84" s="978">
        <v>29006.09835</v>
      </c>
      <c r="CN84" s="978">
        <v>29006.09835</v>
      </c>
      <c r="CO84" s="978">
        <v>29006.09835</v>
      </c>
      <c r="CP84" s="978">
        <v>29006.09835</v>
      </c>
      <c r="CQ84" s="978">
        <v>29006.09835</v>
      </c>
      <c r="CR84" s="978">
        <v>384869.21412536001</v>
      </c>
      <c r="CS84" s="978">
        <v>384869.21412536001</v>
      </c>
      <c r="CT84" s="978">
        <v>358345.63296436</v>
      </c>
      <c r="CU84" s="978">
        <v>358345.63296436</v>
      </c>
      <c r="CV84" s="978">
        <v>358345.63296436</v>
      </c>
      <c r="CW84" s="978">
        <v>358345.63296436</v>
      </c>
      <c r="CX84" s="978">
        <v>358345.63296436</v>
      </c>
      <c r="CY84" s="978">
        <v>358345.63296436</v>
      </c>
      <c r="CZ84" s="978">
        <v>358345.63296436</v>
      </c>
      <c r="DA84" s="978">
        <v>358345.63296436</v>
      </c>
      <c r="DB84" s="978">
        <v>358345.63296436</v>
      </c>
      <c r="DC84" s="978">
        <v>358345.63296436</v>
      </c>
      <c r="DD84" s="978">
        <v>358345.63296436</v>
      </c>
      <c r="DE84" s="978">
        <v>358345.63296436</v>
      </c>
      <c r="DF84" s="978">
        <v>384869.21412536001</v>
      </c>
      <c r="DG84" s="978">
        <v>384869.21412536001</v>
      </c>
      <c r="DH84" s="978">
        <v>384869.21412536001</v>
      </c>
      <c r="DI84" s="978">
        <v>384869.21412536001</v>
      </c>
      <c r="DJ84" s="978">
        <v>384869.21412536001</v>
      </c>
      <c r="DK84" s="978">
        <v>356995.18637536</v>
      </c>
      <c r="DL84" s="978">
        <v>356995.18637536</v>
      </c>
      <c r="DM84" s="978">
        <v>356995.18637536</v>
      </c>
      <c r="DN84" s="978">
        <v>356995.18637536</v>
      </c>
      <c r="DO84" s="978">
        <v>356995.18637536</v>
      </c>
      <c r="DP84" s="978">
        <v>356995.18637536</v>
      </c>
      <c r="DQ84" s="978">
        <v>356995.18637536</v>
      </c>
      <c r="DR84" s="978">
        <v>401778.33022131003</v>
      </c>
      <c r="DS84" s="978">
        <v>401778.33022131003</v>
      </c>
      <c r="DT84" s="978">
        <v>401778.33022131003</v>
      </c>
      <c r="DU84" s="978">
        <v>401778.33022131003</v>
      </c>
      <c r="DV84" s="978">
        <v>401778.33022131003</v>
      </c>
      <c r="DW84" s="978">
        <v>401778.33022131003</v>
      </c>
      <c r="DX84" s="978">
        <v>401778.33022131003</v>
      </c>
      <c r="DY84" s="978">
        <v>401778.33022131003</v>
      </c>
      <c r="DZ84" s="978">
        <v>401778.33022131003</v>
      </c>
      <c r="EA84" s="978">
        <v>401778.33022131003</v>
      </c>
      <c r="EB84" s="978">
        <v>401778.33022131003</v>
      </c>
      <c r="EC84" s="978">
        <v>401778.33022131003</v>
      </c>
      <c r="ED84" s="978">
        <v>399802.39236831001</v>
      </c>
      <c r="EE84" s="978">
        <v>399802.39236831001</v>
      </c>
      <c r="EF84" s="978">
        <v>399802.39236831001</v>
      </c>
      <c r="EG84" s="978">
        <v>399802.39236831001</v>
      </c>
      <c r="EH84" s="978">
        <v>399802.39236831001</v>
      </c>
      <c r="EI84" s="978">
        <v>399802.39236831001</v>
      </c>
      <c r="EJ84" s="978">
        <v>399802.39236831001</v>
      </c>
      <c r="EK84" s="978">
        <v>399802.39236831001</v>
      </c>
      <c r="EL84" s="978">
        <v>399802.39236831001</v>
      </c>
      <c r="EM84" s="978">
        <v>399802.39236831001</v>
      </c>
      <c r="EN84" s="978">
        <v>399802.39236831001</v>
      </c>
      <c r="EO84" s="978">
        <v>399802.39236831001</v>
      </c>
      <c r="EP84" s="978">
        <v>400402.17679373</v>
      </c>
      <c r="EQ84" s="978">
        <v>400402.17679373</v>
      </c>
      <c r="ER84" s="978">
        <v>400402.17679373</v>
      </c>
      <c r="ES84" s="978">
        <v>400402.17679373</v>
      </c>
      <c r="ET84" s="978">
        <v>400402.17679373</v>
      </c>
      <c r="EU84" s="978">
        <v>400402.17679373</v>
      </c>
      <c r="EV84" s="978">
        <v>400402.17679373</v>
      </c>
      <c r="EW84" s="978">
        <v>400402.17679373</v>
      </c>
      <c r="EX84" s="978">
        <v>400402.17679373</v>
      </c>
      <c r="EY84" s="978">
        <v>400402.17679373</v>
      </c>
      <c r="EZ84" s="978">
        <v>400402.17679373</v>
      </c>
      <c r="FA84" s="978">
        <v>400402.17679373</v>
      </c>
      <c r="FB84" s="978">
        <v>406457.82150272996</v>
      </c>
      <c r="FC84" s="978">
        <v>406457.82150272996</v>
      </c>
      <c r="FD84" s="978">
        <v>406457.82150272996</v>
      </c>
      <c r="FE84" s="1040"/>
    </row>
    <row r="85" spans="1:161" ht="15.75" customHeight="1">
      <c r="A85" s="1041" t="s">
        <v>813</v>
      </c>
      <c r="B85" s="978">
        <v>0.6</v>
      </c>
      <c r="C85" s="978">
        <v>3598.8999999999942</v>
      </c>
      <c r="D85" s="978">
        <v>75634.900000000009</v>
      </c>
      <c r="E85" s="978">
        <v>28006.5</v>
      </c>
      <c r="F85" s="978">
        <v>78078.2</v>
      </c>
      <c r="G85" s="978">
        <v>35844.5</v>
      </c>
      <c r="H85" s="978">
        <v>18155.2</v>
      </c>
      <c r="I85" s="978">
        <v>1362.8</v>
      </c>
      <c r="J85" s="978">
        <v>3380.4</v>
      </c>
      <c r="K85" s="978">
        <v>3485</v>
      </c>
      <c r="L85" s="978">
        <v>84228.2</v>
      </c>
      <c r="M85" s="978">
        <v>131386.6</v>
      </c>
      <c r="N85" s="978">
        <v>413.5</v>
      </c>
      <c r="O85" s="978">
        <v>812.9</v>
      </c>
      <c r="P85" s="978">
        <v>568.29999999999995</v>
      </c>
      <c r="Q85" s="978">
        <v>716.6</v>
      </c>
      <c r="R85" s="978">
        <v>597</v>
      </c>
      <c r="S85" s="978">
        <v>798.1</v>
      </c>
      <c r="T85" s="978">
        <v>1632.8999999999999</v>
      </c>
      <c r="U85" s="978">
        <v>1831.4</v>
      </c>
      <c r="V85" s="978">
        <v>2506.6999999999998</v>
      </c>
      <c r="W85" s="978">
        <v>2818.9</v>
      </c>
      <c r="X85" s="978">
        <v>3228.3</v>
      </c>
      <c r="Y85" s="978">
        <v>4855.1000000000004</v>
      </c>
      <c r="Z85" s="978">
        <v>50501.5</v>
      </c>
      <c r="AA85" s="978">
        <v>242727.19999999998</v>
      </c>
      <c r="AB85" s="978">
        <v>352847.7</v>
      </c>
      <c r="AC85" s="978">
        <v>288900.89999999997</v>
      </c>
      <c r="AD85" s="978">
        <v>13831.23000000001</v>
      </c>
      <c r="AE85" s="978">
        <v>184503.761</v>
      </c>
      <c r="AF85" s="978">
        <v>307478.15599999996</v>
      </c>
      <c r="AG85" s="978">
        <v>179502</v>
      </c>
      <c r="AH85" s="978">
        <v>168216.06999999995</v>
      </c>
      <c r="AI85" s="978">
        <v>181613.8</v>
      </c>
      <c r="AJ85" s="978">
        <v>154919.60000000015</v>
      </c>
      <c r="AK85" s="978">
        <v>281181.19999999995</v>
      </c>
      <c r="AL85" s="978">
        <v>212291.45900000015</v>
      </c>
      <c r="AM85" s="978">
        <v>262183.60000000003</v>
      </c>
      <c r="AN85" s="978">
        <v>431756.98800000001</v>
      </c>
      <c r="AO85" s="978">
        <v>178234.1</v>
      </c>
      <c r="AP85" s="978">
        <v>224488.10000000003</v>
      </c>
      <c r="AQ85" s="978">
        <v>368526.4</v>
      </c>
      <c r="AR85" s="978">
        <v>275064.82</v>
      </c>
      <c r="AS85" s="978">
        <v>405065.75</v>
      </c>
      <c r="AT85" s="978">
        <v>246433.68</v>
      </c>
      <c r="AU85" s="978">
        <v>402282.60000000003</v>
      </c>
      <c r="AV85" s="978">
        <v>548781.26600000006</v>
      </c>
      <c r="AW85" s="978">
        <v>628658.80000000005</v>
      </c>
      <c r="AX85" s="978">
        <v>543677.59499999997</v>
      </c>
      <c r="AY85" s="978">
        <v>130812.90000000002</v>
      </c>
      <c r="AZ85" s="978">
        <v>166695.61969999998</v>
      </c>
      <c r="BA85" s="978">
        <v>17254.1802399999</v>
      </c>
      <c r="BB85" s="978">
        <v>23485.693361999969</v>
      </c>
      <c r="BC85" s="978">
        <v>21592.299999999908</v>
      </c>
      <c r="BD85" s="978">
        <v>196439.1</v>
      </c>
      <c r="BE85" s="978">
        <v>321823.40000000008</v>
      </c>
      <c r="BF85" s="978">
        <v>309498.69999999995</v>
      </c>
      <c r="BG85" s="978">
        <v>220494.75309000004</v>
      </c>
      <c r="BH85" s="978">
        <v>102876.35245054</v>
      </c>
      <c r="BI85" s="978">
        <v>121975.31017311</v>
      </c>
      <c r="BJ85" s="978">
        <v>17415.647277029999</v>
      </c>
      <c r="BK85" s="978">
        <v>86352.564703240001</v>
      </c>
      <c r="BL85" s="978">
        <v>61517.012279180002</v>
      </c>
      <c r="BM85" s="978">
        <v>67404.697617170008</v>
      </c>
      <c r="BN85" s="978">
        <v>96575.43083633999</v>
      </c>
      <c r="BO85" s="978">
        <v>1336250.47999526</v>
      </c>
      <c r="BP85" s="978">
        <v>1085923.5636227699</v>
      </c>
      <c r="BQ85" s="978">
        <v>957406.20820774988</v>
      </c>
      <c r="BR85" s="978">
        <v>1057212.7881743298</v>
      </c>
      <c r="BS85" s="978">
        <v>1116480.67073567</v>
      </c>
      <c r="BT85" s="978">
        <v>1278424.1422936399</v>
      </c>
      <c r="BU85" s="978">
        <v>1352712.2455054601</v>
      </c>
      <c r="BV85" s="978">
        <v>1616799.8230855197</v>
      </c>
      <c r="BW85" s="978">
        <v>1683041.3244328401</v>
      </c>
      <c r="BX85" s="978">
        <v>1685419.8465742802</v>
      </c>
      <c r="BY85" s="978">
        <v>1733660.5973300298</v>
      </c>
      <c r="BZ85" s="978">
        <v>1685655.4962653199</v>
      </c>
      <c r="CA85" s="978">
        <v>1438410.1737139502</v>
      </c>
      <c r="CB85" s="978">
        <v>1556320.7948527196</v>
      </c>
      <c r="CC85" s="978">
        <v>1832418.5662109898</v>
      </c>
      <c r="CD85" s="978">
        <v>1655059.43011468</v>
      </c>
      <c r="CE85" s="978">
        <v>1467004.36783191</v>
      </c>
      <c r="CF85" s="978">
        <v>1096065.4930233799</v>
      </c>
      <c r="CG85" s="978">
        <v>754878.45507122006</v>
      </c>
      <c r="CH85" s="978">
        <v>699083.71191310009</v>
      </c>
      <c r="CI85" s="978">
        <v>359653.76232892997</v>
      </c>
      <c r="CJ85" s="978">
        <v>229932.87908014</v>
      </c>
      <c r="CK85" s="978">
        <v>305231.44144038</v>
      </c>
      <c r="CL85" s="978">
        <v>272465.88062916003</v>
      </c>
      <c r="CM85" s="978">
        <v>269914.54656359</v>
      </c>
      <c r="CN85" s="978">
        <v>299307.01900745998</v>
      </c>
      <c r="CO85" s="978">
        <v>303434.52526913991</v>
      </c>
      <c r="CP85" s="978">
        <v>559080.48022094998</v>
      </c>
      <c r="CQ85" s="978">
        <v>886347.70218687016</v>
      </c>
      <c r="CR85" s="978">
        <v>237519.35506109998</v>
      </c>
      <c r="CS85" s="978">
        <v>302334.56979707</v>
      </c>
      <c r="CT85" s="978">
        <v>323718.29528393998</v>
      </c>
      <c r="CU85" s="978">
        <v>289586.15870674001</v>
      </c>
      <c r="CV85" s="978">
        <v>270898.31045007997</v>
      </c>
      <c r="CW85" s="978">
        <v>290554.12209312001</v>
      </c>
      <c r="CX85" s="978">
        <v>336421.61003972002</v>
      </c>
      <c r="CY85" s="978">
        <v>375223.62187304004</v>
      </c>
      <c r="CZ85" s="978">
        <v>35441.707744669999</v>
      </c>
      <c r="DA85" s="978">
        <v>36704.892496350003</v>
      </c>
      <c r="DB85" s="978">
        <v>37189.764693780002</v>
      </c>
      <c r="DC85" s="978">
        <v>22119.76753365</v>
      </c>
      <c r="DD85" s="978">
        <v>21492.671388170002</v>
      </c>
      <c r="DE85" s="978">
        <v>42627.752665740001</v>
      </c>
      <c r="DF85" s="978">
        <v>34280.798663760004</v>
      </c>
      <c r="DG85" s="978">
        <v>36322.379152629997</v>
      </c>
      <c r="DH85" s="978">
        <v>43877.036384179999</v>
      </c>
      <c r="DI85" s="978">
        <v>76720.610032739991</v>
      </c>
      <c r="DJ85" s="978">
        <v>69236.076982719998</v>
      </c>
      <c r="DK85" s="978">
        <v>69159.839035129989</v>
      </c>
      <c r="DL85" s="978">
        <v>71598.030510509998</v>
      </c>
      <c r="DM85" s="978">
        <v>62062.015624759995</v>
      </c>
      <c r="DN85" s="978">
        <v>59488.687374589994</v>
      </c>
      <c r="DO85" s="978">
        <v>59929.779699680003</v>
      </c>
      <c r="DP85" s="978">
        <v>65975.785415339997</v>
      </c>
      <c r="DQ85" s="978">
        <v>68376.867208390002</v>
      </c>
      <c r="DR85" s="978">
        <v>25199.086272930002</v>
      </c>
      <c r="DS85" s="978">
        <v>27020.763615650001</v>
      </c>
      <c r="DT85" s="978">
        <v>30287.746197299999</v>
      </c>
      <c r="DU85" s="978">
        <v>121936.91077006</v>
      </c>
      <c r="DV85" s="978">
        <v>153970.32272150999</v>
      </c>
      <c r="DW85" s="978">
        <v>35697.843862239999</v>
      </c>
      <c r="DX85" s="978">
        <v>251998.34079290004</v>
      </c>
      <c r="DY85" s="978">
        <v>256973.07841002004</v>
      </c>
      <c r="DZ85" s="978">
        <v>246849.70135403998</v>
      </c>
      <c r="EA85" s="978">
        <v>245533.25390267</v>
      </c>
      <c r="EB85" s="978">
        <v>246535.89682205001</v>
      </c>
      <c r="EC85" s="978">
        <v>246807.43840978999</v>
      </c>
      <c r="ED85" s="978">
        <v>277344.48015168001</v>
      </c>
      <c r="EE85" s="978">
        <v>257751.14490826</v>
      </c>
      <c r="EF85" s="978">
        <v>314424.28685121</v>
      </c>
      <c r="EG85" s="978">
        <v>237767.48594212998</v>
      </c>
      <c r="EH85" s="978">
        <v>254291.88940384999</v>
      </c>
      <c r="EI85" s="978">
        <v>248309.53238141999</v>
      </c>
      <c r="EJ85" s="978">
        <v>254872.56050225999</v>
      </c>
      <c r="EK85" s="978">
        <v>250348.35083142002</v>
      </c>
      <c r="EL85" s="978">
        <v>259040.95469185</v>
      </c>
      <c r="EM85" s="978">
        <v>205000.56085579999</v>
      </c>
      <c r="EN85" s="978">
        <v>125422.52510103001</v>
      </c>
      <c r="EO85" s="978">
        <v>47101.543001729995</v>
      </c>
      <c r="EP85" s="978">
        <v>118600.30763434999</v>
      </c>
      <c r="EQ85" s="978">
        <v>121241.84320282</v>
      </c>
      <c r="ER85" s="978">
        <v>117006.13258409</v>
      </c>
      <c r="ES85" s="978">
        <v>21565.050522509999</v>
      </c>
      <c r="ET85" s="978">
        <v>25226.50447204</v>
      </c>
      <c r="EU85" s="978">
        <v>32728.920875470001</v>
      </c>
      <c r="EV85" s="978">
        <v>21748.69630648</v>
      </c>
      <c r="EW85" s="978">
        <v>20731.582758019998</v>
      </c>
      <c r="EX85" s="978">
        <v>49288.065408549999</v>
      </c>
      <c r="EY85" s="978">
        <v>48929.366420139995</v>
      </c>
      <c r="EZ85" s="978">
        <v>48197.010548650003</v>
      </c>
      <c r="FA85" s="978">
        <v>48854.724728469999</v>
      </c>
      <c r="FB85" s="978">
        <v>77939.449839359993</v>
      </c>
      <c r="FC85" s="978">
        <v>65192.39517833</v>
      </c>
      <c r="FD85" s="978">
        <v>56606.660276089999</v>
      </c>
      <c r="FE85" s="1040"/>
    </row>
    <row r="86" spans="1:161" ht="15.75" customHeight="1">
      <c r="A86" s="1041" t="s">
        <v>814</v>
      </c>
      <c r="B86" s="978">
        <v>0.6</v>
      </c>
      <c r="C86" s="978">
        <v>3598.8999999999942</v>
      </c>
      <c r="D86" s="978">
        <v>75634.900000000009</v>
      </c>
      <c r="E86" s="978">
        <v>28006.5</v>
      </c>
      <c r="F86" s="978">
        <v>78078.2</v>
      </c>
      <c r="G86" s="978">
        <v>35844.5</v>
      </c>
      <c r="H86" s="978">
        <v>18155.2</v>
      </c>
      <c r="I86" s="978">
        <v>1362.8</v>
      </c>
      <c r="J86" s="978">
        <v>3380.4</v>
      </c>
      <c r="K86" s="978">
        <v>3485</v>
      </c>
      <c r="L86" s="978">
        <v>84228.2</v>
      </c>
      <c r="M86" s="978">
        <v>131386.6</v>
      </c>
      <c r="N86" s="978">
        <v>413.5</v>
      </c>
      <c r="O86" s="978">
        <v>812.9</v>
      </c>
      <c r="P86" s="978">
        <v>568.29999999999995</v>
      </c>
      <c r="Q86" s="978">
        <v>716.6</v>
      </c>
      <c r="R86" s="978">
        <v>597</v>
      </c>
      <c r="S86" s="978">
        <v>798.1</v>
      </c>
      <c r="T86" s="978">
        <v>1632.8999999999999</v>
      </c>
      <c r="U86" s="978">
        <v>1831.4</v>
      </c>
      <c r="V86" s="978">
        <v>2506.6999999999998</v>
      </c>
      <c r="W86" s="978">
        <v>2818.9</v>
      </c>
      <c r="X86" s="978">
        <v>3228.3</v>
      </c>
      <c r="Y86" s="978">
        <v>4855.1000000000004</v>
      </c>
      <c r="Z86" s="978">
        <v>50501.5</v>
      </c>
      <c r="AA86" s="978">
        <v>242727.19999999998</v>
      </c>
      <c r="AB86" s="978">
        <v>352847.7</v>
      </c>
      <c r="AC86" s="978">
        <v>288900.89999999997</v>
      </c>
      <c r="AD86" s="978">
        <v>13831.23000000001</v>
      </c>
      <c r="AE86" s="978">
        <v>184503.761</v>
      </c>
      <c r="AF86" s="978">
        <v>307478.15599999996</v>
      </c>
      <c r="AG86" s="978">
        <v>179502</v>
      </c>
      <c r="AH86" s="978">
        <v>168216.06999999995</v>
      </c>
      <c r="AI86" s="978">
        <v>181613.8</v>
      </c>
      <c r="AJ86" s="978">
        <v>154919.60000000015</v>
      </c>
      <c r="AK86" s="978">
        <v>281181.19999999995</v>
      </c>
      <c r="AL86" s="978">
        <v>212291.45900000015</v>
      </c>
      <c r="AM86" s="978">
        <v>262183.60000000003</v>
      </c>
      <c r="AN86" s="978">
        <v>431756.98800000001</v>
      </c>
      <c r="AO86" s="978">
        <v>178234.1</v>
      </c>
      <c r="AP86" s="978">
        <v>224488.10000000003</v>
      </c>
      <c r="AQ86" s="978">
        <v>368526.4</v>
      </c>
      <c r="AR86" s="978">
        <v>275064.82</v>
      </c>
      <c r="AS86" s="978">
        <v>405065.75</v>
      </c>
      <c r="AT86" s="978">
        <v>246433.68</v>
      </c>
      <c r="AU86" s="978">
        <v>402282.60000000003</v>
      </c>
      <c r="AV86" s="978">
        <v>548781.26600000006</v>
      </c>
      <c r="AW86" s="978">
        <v>628658.80000000005</v>
      </c>
      <c r="AX86" s="978">
        <v>543677.59499999997</v>
      </c>
      <c r="AY86" s="978">
        <v>130812.90000000002</v>
      </c>
      <c r="AZ86" s="978">
        <v>166695.61969999998</v>
      </c>
      <c r="BA86" s="978">
        <v>17254.1802399999</v>
      </c>
      <c r="BB86" s="978">
        <v>23485.693361999969</v>
      </c>
      <c r="BC86" s="978">
        <v>21592.299999999908</v>
      </c>
      <c r="BD86" s="978">
        <v>196439.1</v>
      </c>
      <c r="BE86" s="978">
        <v>321823.40000000008</v>
      </c>
      <c r="BF86" s="978">
        <v>309498.69999999995</v>
      </c>
      <c r="BG86" s="978">
        <v>220494.75309000004</v>
      </c>
      <c r="BH86" s="978">
        <v>102876.35245054</v>
      </c>
      <c r="BI86" s="978">
        <v>121975.31017311</v>
      </c>
      <c r="BJ86" s="978">
        <v>17415.647277029999</v>
      </c>
      <c r="BK86" s="978">
        <v>86352.564703240001</v>
      </c>
      <c r="BL86" s="978">
        <v>61517.012279180002</v>
      </c>
      <c r="BM86" s="978">
        <v>67404.697617170008</v>
      </c>
      <c r="BN86" s="978">
        <v>96575.43083633999</v>
      </c>
      <c r="BO86" s="978">
        <v>1336250.47999526</v>
      </c>
      <c r="BP86" s="978">
        <v>1085923.5636227699</v>
      </c>
      <c r="BQ86" s="978">
        <v>957406.20820774988</v>
      </c>
      <c r="BR86" s="978">
        <v>1057212.7881743298</v>
      </c>
      <c r="BS86" s="978">
        <v>1116480.67073567</v>
      </c>
      <c r="BT86" s="978">
        <v>1278424.1422936399</v>
      </c>
      <c r="BU86" s="978">
        <v>1352712.2455054601</v>
      </c>
      <c r="BV86" s="978">
        <v>1616799.8230855197</v>
      </c>
      <c r="BW86" s="978">
        <v>1683041.3244328401</v>
      </c>
      <c r="BX86" s="978">
        <v>1685419.8465742802</v>
      </c>
      <c r="BY86" s="978">
        <v>1733660.5973300298</v>
      </c>
      <c r="BZ86" s="978">
        <v>1685655.4962653199</v>
      </c>
      <c r="CA86" s="978">
        <v>1438410.1737139502</v>
      </c>
      <c r="CB86" s="978">
        <v>1556320.7948527196</v>
      </c>
      <c r="CC86" s="978">
        <v>1832418.5662109898</v>
      </c>
      <c r="CD86" s="978">
        <v>1655059.43011468</v>
      </c>
      <c r="CE86" s="978">
        <v>1467004.36783191</v>
      </c>
      <c r="CF86" s="978">
        <v>1096065.4930233799</v>
      </c>
      <c r="CG86" s="978">
        <v>754878.45507122006</v>
      </c>
      <c r="CH86" s="978">
        <v>699083.71191310009</v>
      </c>
      <c r="CI86" s="978">
        <v>359653.76232892997</v>
      </c>
      <c r="CJ86" s="978">
        <v>229932.87908014</v>
      </c>
      <c r="CK86" s="978">
        <v>305231.44144038</v>
      </c>
      <c r="CL86" s="978">
        <v>272465.88062916003</v>
      </c>
      <c r="CM86" s="978">
        <v>269914.54656359</v>
      </c>
      <c r="CN86" s="978">
        <v>299307.01900745998</v>
      </c>
      <c r="CO86" s="978">
        <v>303434.52526913991</v>
      </c>
      <c r="CP86" s="978">
        <v>559080.48022094998</v>
      </c>
      <c r="CQ86" s="978">
        <v>886347.70218687016</v>
      </c>
      <c r="CR86" s="978">
        <v>237519.35506109998</v>
      </c>
      <c r="CS86" s="978">
        <v>302334.56979707</v>
      </c>
      <c r="CT86" s="978">
        <v>323718.29528393998</v>
      </c>
      <c r="CU86" s="978">
        <v>289586.15870674001</v>
      </c>
      <c r="CV86" s="978">
        <v>270898.31045007997</v>
      </c>
      <c r="CW86" s="978">
        <v>290554.12209312001</v>
      </c>
      <c r="CX86" s="978">
        <v>336421.61003972002</v>
      </c>
      <c r="CY86" s="978">
        <v>375223.62187304004</v>
      </c>
      <c r="CZ86" s="978">
        <v>35441.707744669999</v>
      </c>
      <c r="DA86" s="978">
        <v>36704.892496350003</v>
      </c>
      <c r="DB86" s="978">
        <v>37189.764693780002</v>
      </c>
      <c r="DC86" s="978">
        <v>22119.76753365</v>
      </c>
      <c r="DD86" s="978">
        <v>21492.671388170002</v>
      </c>
      <c r="DE86" s="978">
        <v>42627.752665740001</v>
      </c>
      <c r="DF86" s="978">
        <v>34280.798663760004</v>
      </c>
      <c r="DG86" s="978">
        <v>36322.379152629997</v>
      </c>
      <c r="DH86" s="978">
        <v>43877.036384179999</v>
      </c>
      <c r="DI86" s="978">
        <v>76720.610032739991</v>
      </c>
      <c r="DJ86" s="978">
        <v>69236.076982719998</v>
      </c>
      <c r="DK86" s="978">
        <v>69159.839035129989</v>
      </c>
      <c r="DL86" s="978">
        <v>71598.030510509998</v>
      </c>
      <c r="DM86" s="978">
        <v>62062.015624759995</v>
      </c>
      <c r="DN86" s="978">
        <v>59488.687374589994</v>
      </c>
      <c r="DO86" s="978">
        <v>59929.779699680003</v>
      </c>
      <c r="DP86" s="978">
        <v>65975.785415339997</v>
      </c>
      <c r="DQ86" s="978">
        <v>68376.867208390002</v>
      </c>
      <c r="DR86" s="978">
        <v>25199.086272930002</v>
      </c>
      <c r="DS86" s="978">
        <v>27020.763615650001</v>
      </c>
      <c r="DT86" s="978">
        <v>30287.746197299999</v>
      </c>
      <c r="DU86" s="978">
        <v>121936.91077006</v>
      </c>
      <c r="DV86" s="978">
        <v>153970.32272150999</v>
      </c>
      <c r="DW86" s="978">
        <v>35697.843862239999</v>
      </c>
      <c r="DX86" s="978">
        <v>251998.34079290004</v>
      </c>
      <c r="DY86" s="978">
        <v>256973.07841002004</v>
      </c>
      <c r="DZ86" s="978">
        <v>246849.70135403998</v>
      </c>
      <c r="EA86" s="978">
        <v>245533.25390267</v>
      </c>
      <c r="EB86" s="978">
        <v>246535.89682205001</v>
      </c>
      <c r="EC86" s="978">
        <v>246807.43840978999</v>
      </c>
      <c r="ED86" s="978">
        <v>277344.48015168001</v>
      </c>
      <c r="EE86" s="978">
        <v>257751.14490826</v>
      </c>
      <c r="EF86" s="978">
        <v>314424.28685121</v>
      </c>
      <c r="EG86" s="978">
        <v>237767.48594212998</v>
      </c>
      <c r="EH86" s="978">
        <v>254291.88940384999</v>
      </c>
      <c r="EI86" s="978">
        <v>248309.53238141999</v>
      </c>
      <c r="EJ86" s="978">
        <v>254872.56050225999</v>
      </c>
      <c r="EK86" s="978">
        <v>250348.35083142002</v>
      </c>
      <c r="EL86" s="978">
        <v>259040.95469185</v>
      </c>
      <c r="EM86" s="978">
        <v>205000.56085579999</v>
      </c>
      <c r="EN86" s="978">
        <v>125422.52510103001</v>
      </c>
      <c r="EO86" s="978">
        <v>47101.543001729995</v>
      </c>
      <c r="EP86" s="978">
        <v>118600.30763434999</v>
      </c>
      <c r="EQ86" s="978">
        <v>121241.84320282</v>
      </c>
      <c r="ER86" s="978">
        <v>117006.13258409</v>
      </c>
      <c r="ES86" s="978">
        <v>21565.050522509999</v>
      </c>
      <c r="ET86" s="978">
        <v>25226.50447204</v>
      </c>
      <c r="EU86" s="978">
        <v>32728.920875470001</v>
      </c>
      <c r="EV86" s="978">
        <v>21748.69630648</v>
      </c>
      <c r="EW86" s="978">
        <v>20731.582758019998</v>
      </c>
      <c r="EX86" s="978">
        <v>49288.065408549999</v>
      </c>
      <c r="EY86" s="978">
        <v>48929.366420139995</v>
      </c>
      <c r="EZ86" s="978">
        <v>48197.010548650003</v>
      </c>
      <c r="FA86" s="978">
        <v>48854.724728469999</v>
      </c>
      <c r="FB86" s="978">
        <v>77939.449839359993</v>
      </c>
      <c r="FC86" s="978">
        <v>65192.39517833</v>
      </c>
      <c r="FD86" s="978">
        <v>56606.660276089999</v>
      </c>
      <c r="FE86" s="1040"/>
    </row>
    <row r="87" spans="1:161" ht="15" customHeight="1">
      <c r="A87" s="1041" t="s">
        <v>815</v>
      </c>
      <c r="B87" s="978">
        <v>11838.4</v>
      </c>
      <c r="C87" s="978">
        <v>7902.3</v>
      </c>
      <c r="D87" s="978">
        <v>1706</v>
      </c>
      <c r="E87" s="978">
        <v>6347.7</v>
      </c>
      <c r="F87" s="978">
        <v>4044.1</v>
      </c>
      <c r="G87" s="978">
        <v>62257.8</v>
      </c>
      <c r="H87" s="978">
        <v>48384.5</v>
      </c>
      <c r="I87" s="978">
        <v>2138.9</v>
      </c>
      <c r="J87" s="978">
        <v>1398</v>
      </c>
      <c r="K87" s="978">
        <v>6298.6</v>
      </c>
      <c r="L87" s="978">
        <v>10126.4</v>
      </c>
      <c r="M87" s="978">
        <v>324.60000000000002</v>
      </c>
      <c r="N87" s="978">
        <v>263.2</v>
      </c>
      <c r="O87" s="978">
        <v>9977.9</v>
      </c>
      <c r="P87" s="978">
        <v>10562.8</v>
      </c>
      <c r="Q87" s="978">
        <v>9362.2999999999993</v>
      </c>
      <c r="R87" s="978">
        <v>6984.8</v>
      </c>
      <c r="S87" s="978">
        <v>4273.3</v>
      </c>
      <c r="T87" s="978">
        <v>3856.2</v>
      </c>
      <c r="U87" s="978">
        <v>4943.1000000000004</v>
      </c>
      <c r="V87" s="978">
        <v>3145.7</v>
      </c>
      <c r="W87" s="978">
        <v>4195.3999999999996</v>
      </c>
      <c r="X87" s="978">
        <v>3882.3999999999996</v>
      </c>
      <c r="Y87" s="978">
        <v>7372.7</v>
      </c>
      <c r="Z87" s="978">
        <v>4195.3999999999996</v>
      </c>
      <c r="AA87" s="978">
        <v>4813.8</v>
      </c>
      <c r="AB87" s="978">
        <v>2996.1</v>
      </c>
      <c r="AC87" s="978">
        <v>4291.5</v>
      </c>
      <c r="AD87" s="978">
        <v>586.79999999999995</v>
      </c>
      <c r="AE87" s="978">
        <v>787.5</v>
      </c>
      <c r="AF87" s="978">
        <v>2844.3</v>
      </c>
      <c r="AG87" s="978">
        <v>1663.1</v>
      </c>
      <c r="AH87" s="978">
        <v>3126</v>
      </c>
      <c r="AI87" s="978">
        <v>2226.4</v>
      </c>
      <c r="AJ87" s="978">
        <v>1867.9</v>
      </c>
      <c r="AK87" s="978">
        <v>1104.5</v>
      </c>
      <c r="AL87" s="978">
        <v>0</v>
      </c>
      <c r="AM87" s="978">
        <v>1595.3</v>
      </c>
      <c r="AN87" s="978">
        <v>2132.5</v>
      </c>
      <c r="AO87" s="978">
        <v>9063.9</v>
      </c>
      <c r="AP87" s="978">
        <v>7410.4</v>
      </c>
      <c r="AQ87" s="978">
        <v>5074.5</v>
      </c>
      <c r="AR87" s="978">
        <v>240.4</v>
      </c>
      <c r="AS87" s="978">
        <v>3.7</v>
      </c>
      <c r="AT87" s="978">
        <v>222.3</v>
      </c>
      <c r="AU87" s="978">
        <v>0</v>
      </c>
      <c r="AV87" s="978">
        <v>0</v>
      </c>
      <c r="AW87" s="978">
        <v>0</v>
      </c>
      <c r="AX87" s="978">
        <v>0</v>
      </c>
      <c r="AY87" s="978">
        <v>0</v>
      </c>
      <c r="AZ87" s="978">
        <v>0</v>
      </c>
      <c r="BA87" s="978">
        <v>0</v>
      </c>
      <c r="BB87" s="978">
        <v>0</v>
      </c>
      <c r="BC87" s="978">
        <v>0</v>
      </c>
      <c r="BD87" s="978">
        <v>0</v>
      </c>
      <c r="BE87" s="978">
        <v>0</v>
      </c>
      <c r="BF87" s="978">
        <v>0</v>
      </c>
      <c r="BG87" s="978">
        <v>0</v>
      </c>
      <c r="BH87" s="978"/>
      <c r="BI87" s="978"/>
      <c r="BJ87" s="978"/>
      <c r="BK87" s="978"/>
      <c r="BL87" s="978"/>
      <c r="BM87" s="978"/>
      <c r="BN87" s="978"/>
      <c r="BO87" s="978"/>
      <c r="BP87" s="978"/>
      <c r="BQ87" s="978"/>
      <c r="BR87" s="978"/>
      <c r="BS87" s="978"/>
      <c r="BT87" s="978"/>
      <c r="BU87" s="978"/>
      <c r="BV87" s="978"/>
      <c r="BW87" s="978"/>
      <c r="BX87" s="978"/>
      <c r="BY87" s="978"/>
      <c r="BZ87" s="978"/>
      <c r="CA87" s="978"/>
      <c r="CB87" s="978"/>
      <c r="CC87" s="978"/>
      <c r="CD87" s="978"/>
      <c r="CE87" s="978"/>
      <c r="CF87" s="978"/>
      <c r="CG87" s="978"/>
      <c r="CH87" s="978"/>
      <c r="CI87" s="978"/>
      <c r="CJ87" s="978"/>
      <c r="CK87" s="978"/>
      <c r="CL87" s="978"/>
      <c r="CM87" s="978"/>
      <c r="CN87" s="978"/>
      <c r="CO87" s="978"/>
      <c r="CP87" s="978"/>
      <c r="CQ87" s="978"/>
      <c r="CR87" s="978"/>
      <c r="CS87" s="978"/>
      <c r="CT87" s="978"/>
      <c r="CU87" s="978"/>
      <c r="CV87" s="978"/>
      <c r="CW87" s="978"/>
      <c r="CX87" s="978"/>
      <c r="CY87" s="978"/>
      <c r="CZ87" s="978"/>
      <c r="DA87" s="978"/>
      <c r="DB87" s="978"/>
      <c r="DC87" s="978"/>
      <c r="DD87" s="978"/>
      <c r="DE87" s="978"/>
      <c r="DF87" s="978"/>
      <c r="DG87" s="978"/>
      <c r="DH87" s="978"/>
      <c r="DI87" s="978"/>
      <c r="DJ87" s="978"/>
      <c r="DK87" s="978"/>
      <c r="DL87" s="978"/>
      <c r="DM87" s="978"/>
      <c r="DN87" s="978"/>
      <c r="DO87" s="978"/>
      <c r="DP87" s="978"/>
      <c r="DQ87" s="978"/>
      <c r="DR87" s="978"/>
      <c r="DS87" s="978"/>
      <c r="DT87" s="978"/>
      <c r="DU87" s="978"/>
      <c r="DV87" s="978"/>
      <c r="DW87" s="978"/>
      <c r="DX87" s="978"/>
      <c r="DY87" s="978"/>
      <c r="DZ87" s="978"/>
      <c r="EA87" s="978"/>
      <c r="EB87" s="978"/>
      <c r="EC87" s="978"/>
      <c r="ED87" s="978"/>
      <c r="EE87" s="978"/>
      <c r="EF87" s="978"/>
      <c r="EG87" s="978"/>
      <c r="EH87" s="978"/>
      <c r="EI87" s="978"/>
      <c r="EJ87" s="978"/>
      <c r="EK87" s="978"/>
      <c r="EL87" s="978"/>
      <c r="EM87" s="978"/>
      <c r="EN87" s="978"/>
      <c r="EO87" s="978"/>
      <c r="EP87" s="978"/>
      <c r="EQ87" s="978"/>
      <c r="ER87" s="978"/>
      <c r="ES87" s="978"/>
      <c r="ET87" s="978"/>
      <c r="EU87" s="978"/>
      <c r="EV87" s="978"/>
      <c r="EW87" s="978"/>
      <c r="EX87" s="978"/>
      <c r="EY87" s="978"/>
      <c r="EZ87" s="978"/>
      <c r="FA87" s="978"/>
      <c r="FB87" s="978"/>
      <c r="FC87" s="978"/>
      <c r="FD87" s="978"/>
      <c r="FE87" s="1040"/>
    </row>
    <row r="88" spans="1:161" ht="15.75" customHeight="1">
      <c r="A88" s="1047" t="s">
        <v>816</v>
      </c>
      <c r="B88" s="978"/>
      <c r="C88" s="978"/>
      <c r="D88" s="978"/>
      <c r="E88" s="978"/>
      <c r="F88" s="978"/>
      <c r="G88" s="978"/>
      <c r="H88" s="978"/>
      <c r="I88" s="978"/>
      <c r="J88" s="978"/>
      <c r="K88" s="978"/>
      <c r="L88" s="978"/>
      <c r="M88" s="978"/>
      <c r="N88" s="978"/>
      <c r="O88" s="978"/>
      <c r="P88" s="978"/>
      <c r="Q88" s="978"/>
      <c r="R88" s="978"/>
      <c r="S88" s="978"/>
      <c r="T88" s="978"/>
      <c r="U88" s="978"/>
      <c r="V88" s="978"/>
      <c r="W88" s="978"/>
      <c r="X88" s="978"/>
      <c r="Y88" s="978"/>
      <c r="Z88" s="978"/>
      <c r="AA88" s="978"/>
      <c r="AB88" s="978"/>
      <c r="AC88" s="978"/>
      <c r="AD88" s="978"/>
      <c r="AE88" s="978"/>
      <c r="AF88" s="978"/>
      <c r="AG88" s="978"/>
      <c r="AH88" s="978"/>
      <c r="AI88" s="978"/>
      <c r="AJ88" s="978"/>
      <c r="AK88" s="978"/>
      <c r="AL88" s="978"/>
      <c r="AM88" s="978"/>
      <c r="AN88" s="978"/>
      <c r="AO88" s="978"/>
      <c r="AP88" s="978"/>
      <c r="AQ88" s="978"/>
      <c r="AR88" s="978"/>
      <c r="AS88" s="978"/>
      <c r="AT88" s="978"/>
      <c r="AU88" s="978"/>
      <c r="AV88" s="978"/>
      <c r="AW88" s="978"/>
      <c r="AX88" s="978"/>
      <c r="AY88" s="978"/>
      <c r="AZ88" s="978"/>
      <c r="BA88" s="978"/>
      <c r="BB88" s="978"/>
      <c r="BC88" s="978"/>
      <c r="BD88" s="978"/>
      <c r="BE88" s="978"/>
      <c r="BF88" s="978"/>
      <c r="BG88" s="978"/>
      <c r="BH88" s="978"/>
      <c r="BI88" s="978"/>
      <c r="BJ88" s="978"/>
      <c r="BK88" s="978"/>
      <c r="BL88" s="978"/>
      <c r="BM88" s="978"/>
      <c r="BN88" s="978"/>
      <c r="BO88" s="978"/>
      <c r="BP88" s="978"/>
      <c r="BQ88" s="978"/>
      <c r="BR88" s="978"/>
      <c r="BS88" s="978"/>
      <c r="BT88" s="978"/>
      <c r="BU88" s="978"/>
      <c r="BV88" s="978"/>
      <c r="BW88" s="978"/>
      <c r="BX88" s="978"/>
      <c r="BY88" s="978"/>
      <c r="BZ88" s="978"/>
      <c r="CA88" s="978"/>
      <c r="CB88" s="978"/>
      <c r="CC88" s="978"/>
      <c r="CD88" s="978"/>
      <c r="CE88" s="978"/>
      <c r="CF88" s="978"/>
      <c r="CG88" s="978"/>
      <c r="CH88" s="978"/>
      <c r="CI88" s="978"/>
      <c r="CJ88" s="978"/>
      <c r="CK88" s="978"/>
      <c r="CL88" s="978"/>
      <c r="CM88" s="978"/>
      <c r="CN88" s="978"/>
      <c r="CO88" s="978"/>
      <c r="CP88" s="978"/>
      <c r="CQ88" s="978"/>
      <c r="CR88" s="978"/>
      <c r="CS88" s="978"/>
      <c r="CT88" s="978"/>
      <c r="CU88" s="978"/>
      <c r="CV88" s="978"/>
      <c r="CW88" s="978"/>
      <c r="CX88" s="978"/>
      <c r="CY88" s="978"/>
      <c r="CZ88" s="978"/>
      <c r="DA88" s="978"/>
      <c r="DB88" s="978"/>
      <c r="DC88" s="978"/>
      <c r="DD88" s="978"/>
      <c r="DE88" s="978"/>
      <c r="DF88" s="978"/>
      <c r="DG88" s="978"/>
      <c r="DH88" s="978"/>
      <c r="DI88" s="978"/>
      <c r="DJ88" s="978"/>
      <c r="DK88" s="978"/>
      <c r="DL88" s="978"/>
      <c r="DM88" s="978"/>
      <c r="DN88" s="978"/>
      <c r="DO88" s="978"/>
      <c r="DP88" s="978"/>
      <c r="DQ88" s="978"/>
      <c r="DR88" s="978"/>
      <c r="DS88" s="978"/>
      <c r="DT88" s="978"/>
      <c r="DU88" s="978"/>
      <c r="DV88" s="978"/>
      <c r="DW88" s="978"/>
      <c r="DX88" s="978"/>
      <c r="DY88" s="978"/>
      <c r="DZ88" s="978"/>
      <c r="EA88" s="978"/>
      <c r="EB88" s="978"/>
      <c r="EC88" s="978"/>
      <c r="ED88" s="978"/>
      <c r="EE88" s="978"/>
      <c r="EF88" s="978"/>
      <c r="EG88" s="978"/>
      <c r="EH88" s="978"/>
      <c r="EI88" s="978"/>
      <c r="EJ88" s="978"/>
      <c r="EK88" s="978"/>
      <c r="EL88" s="978"/>
      <c r="EM88" s="978"/>
      <c r="EN88" s="978"/>
      <c r="EO88" s="978"/>
      <c r="EP88" s="978"/>
      <c r="EQ88" s="978"/>
      <c r="ER88" s="978"/>
      <c r="ES88" s="978"/>
      <c r="ET88" s="978"/>
      <c r="EU88" s="978"/>
      <c r="EV88" s="978"/>
      <c r="EW88" s="978"/>
      <c r="EX88" s="978"/>
      <c r="EY88" s="978"/>
      <c r="EZ88" s="978"/>
      <c r="FA88" s="978"/>
      <c r="FB88" s="978"/>
      <c r="FC88" s="978"/>
      <c r="FD88" s="978"/>
      <c r="FE88" s="1040"/>
    </row>
    <row r="89" spans="1:161" ht="15.75" customHeight="1">
      <c r="A89" s="1041" t="s">
        <v>817</v>
      </c>
      <c r="B89" s="978"/>
      <c r="C89" s="978"/>
      <c r="D89" s="978"/>
      <c r="E89" s="978"/>
      <c r="F89" s="978"/>
      <c r="G89" s="978"/>
      <c r="H89" s="978"/>
      <c r="I89" s="978"/>
      <c r="J89" s="978"/>
      <c r="K89" s="978"/>
      <c r="L89" s="978"/>
      <c r="M89" s="978"/>
      <c r="N89" s="978"/>
      <c r="O89" s="978"/>
      <c r="P89" s="978"/>
      <c r="Q89" s="978"/>
      <c r="R89" s="978"/>
      <c r="S89" s="978"/>
      <c r="T89" s="978"/>
      <c r="U89" s="978"/>
      <c r="V89" s="978"/>
      <c r="W89" s="978"/>
      <c r="X89" s="978"/>
      <c r="Y89" s="978"/>
      <c r="Z89" s="978"/>
      <c r="AA89" s="978"/>
      <c r="AB89" s="978"/>
      <c r="AC89" s="978"/>
      <c r="AD89" s="978"/>
      <c r="AE89" s="978"/>
      <c r="AF89" s="978"/>
      <c r="AG89" s="978"/>
      <c r="AH89" s="978"/>
      <c r="AI89" s="978"/>
      <c r="AJ89" s="978"/>
      <c r="AK89" s="978"/>
      <c r="AL89" s="978"/>
      <c r="AM89" s="978"/>
      <c r="AN89" s="978"/>
      <c r="AO89" s="978"/>
      <c r="AP89" s="978"/>
      <c r="AQ89" s="978"/>
      <c r="AR89" s="978"/>
      <c r="AS89" s="978"/>
      <c r="AT89" s="978"/>
      <c r="AU89" s="978"/>
      <c r="AV89" s="978"/>
      <c r="AW89" s="978"/>
      <c r="AX89" s="978"/>
      <c r="AY89" s="978"/>
      <c r="AZ89" s="978"/>
      <c r="BA89" s="978"/>
      <c r="BB89" s="978"/>
      <c r="BC89" s="978"/>
      <c r="BD89" s="978"/>
      <c r="BE89" s="978"/>
      <c r="BF89" s="978"/>
      <c r="BG89" s="978"/>
      <c r="BH89" s="978"/>
      <c r="BI89" s="978"/>
      <c r="BJ89" s="978"/>
      <c r="BK89" s="978"/>
      <c r="BL89" s="978"/>
      <c r="BM89" s="978"/>
      <c r="BN89" s="978"/>
      <c r="BO89" s="978"/>
      <c r="BP89" s="978">
        <v>62261.77178322</v>
      </c>
      <c r="BQ89" s="978">
        <v>31719.133460959998</v>
      </c>
      <c r="BR89" s="978">
        <v>41679.692740099999</v>
      </c>
      <c r="BS89" s="978">
        <v>26668.559871810001</v>
      </c>
      <c r="BT89" s="978">
        <v>32825.309276849999</v>
      </c>
      <c r="BU89" s="978">
        <v>32008.10918748</v>
      </c>
      <c r="BV89" s="978">
        <v>22757.578329790002</v>
      </c>
      <c r="BW89" s="978">
        <v>35936.910397929998</v>
      </c>
      <c r="BX89" s="978">
        <v>36478.949201210002</v>
      </c>
      <c r="BY89" s="978">
        <v>22167.4329616</v>
      </c>
      <c r="BZ89" s="978">
        <v>25509.19695234</v>
      </c>
      <c r="CA89" s="978">
        <v>23549.666008749999</v>
      </c>
      <c r="CB89" s="978">
        <v>51173.085983910001</v>
      </c>
      <c r="CC89" s="978">
        <v>37651.469483769994</v>
      </c>
      <c r="CD89" s="978">
        <v>15818.491456450001</v>
      </c>
      <c r="CE89" s="978">
        <v>19644.11725929</v>
      </c>
      <c r="CF89" s="978">
        <v>29653.415886540002</v>
      </c>
      <c r="CG89" s="978">
        <v>15248.289906799999</v>
      </c>
      <c r="CH89" s="978">
        <v>15189.56616104</v>
      </c>
      <c r="CI89" s="978">
        <v>9300.0811598700002</v>
      </c>
      <c r="CJ89" s="978">
        <v>9300.1917067300001</v>
      </c>
      <c r="CK89" s="978">
        <v>9318.7743667300001</v>
      </c>
      <c r="CL89" s="978">
        <v>9347.6518190400002</v>
      </c>
      <c r="CM89" s="978">
        <v>14187.25331242</v>
      </c>
      <c r="CN89" s="978">
        <v>14272.596708309999</v>
      </c>
      <c r="CO89" s="978">
        <v>12954.346152919999</v>
      </c>
      <c r="CP89" s="978">
        <v>8993.4537483099994</v>
      </c>
      <c r="CQ89" s="978">
        <v>1953.50114386</v>
      </c>
      <c r="CR89" s="978">
        <v>10227.095171219999</v>
      </c>
      <c r="CS89" s="978">
        <v>9937.143718809999</v>
      </c>
      <c r="CT89" s="978">
        <v>13805.554094020001</v>
      </c>
      <c r="CU89" s="978">
        <v>11738.8362961</v>
      </c>
      <c r="CV89" s="978">
        <v>12098.258163319999</v>
      </c>
      <c r="CW89" s="978">
        <v>76205.909401419995</v>
      </c>
      <c r="CX89" s="978">
        <v>12468.32104266</v>
      </c>
      <c r="CY89" s="978">
        <v>12476.98848041</v>
      </c>
      <c r="CZ89" s="978">
        <v>12376.575848350001</v>
      </c>
      <c r="DA89" s="978">
        <v>12891.784320209999</v>
      </c>
      <c r="DB89" s="978">
        <v>12552.297131629999</v>
      </c>
      <c r="DC89" s="978">
        <v>8935.5144404099992</v>
      </c>
      <c r="DD89" s="978">
        <v>9466.9506200200012</v>
      </c>
      <c r="DE89" s="978">
        <v>9421.359112959999</v>
      </c>
      <c r="DF89" s="978">
        <v>13008.88354579</v>
      </c>
      <c r="DG89" s="978">
        <v>12974.396647379999</v>
      </c>
      <c r="DH89" s="978">
        <v>13045.220166999999</v>
      </c>
      <c r="DI89" s="978">
        <v>13155.504902139999</v>
      </c>
      <c r="DJ89" s="978">
        <v>13105.878106350001</v>
      </c>
      <c r="DK89" s="978">
        <v>13065.87026727</v>
      </c>
      <c r="DL89" s="978">
        <v>20077.36667652</v>
      </c>
      <c r="DM89" s="978">
        <v>16484.33501725</v>
      </c>
      <c r="DN89" s="978">
        <v>16725.11361353</v>
      </c>
      <c r="DO89" s="978">
        <v>15915.210085969999</v>
      </c>
      <c r="DP89" s="978">
        <v>19159.842840609999</v>
      </c>
      <c r="DQ89" s="978">
        <v>20396.09493214</v>
      </c>
      <c r="DR89" s="978">
        <v>19441.84519566</v>
      </c>
      <c r="DS89" s="978">
        <v>21589.317532970003</v>
      </c>
      <c r="DT89" s="978">
        <v>24489.734225169999</v>
      </c>
      <c r="DU89" s="978">
        <v>21818.84199787</v>
      </c>
      <c r="DV89" s="978">
        <v>21730.998098430002</v>
      </c>
      <c r="DW89" s="978">
        <v>21740.00156397</v>
      </c>
      <c r="DX89" s="978">
        <v>21963.870418369999</v>
      </c>
      <c r="DY89" s="978">
        <v>21189.843403299998</v>
      </c>
      <c r="DZ89" s="978">
        <v>20788.870041589998</v>
      </c>
      <c r="EA89" s="978">
        <v>20786.097983400003</v>
      </c>
      <c r="EB89" s="978">
        <v>10062.181259129999</v>
      </c>
      <c r="EC89" s="978">
        <v>13333.086941920001</v>
      </c>
      <c r="ED89" s="978">
        <v>28743.317648020002</v>
      </c>
      <c r="EE89" s="978">
        <v>28582.48617955</v>
      </c>
      <c r="EF89" s="978">
        <v>26246.690808179999</v>
      </c>
      <c r="EG89" s="978">
        <v>8686.6332531299995</v>
      </c>
      <c r="EH89" s="978">
        <v>8996.2379865900002</v>
      </c>
      <c r="EI89" s="978">
        <v>8550.7938414700002</v>
      </c>
      <c r="EJ89" s="978">
        <v>8408.5766839900007</v>
      </c>
      <c r="EK89" s="978">
        <v>8507.7280848299997</v>
      </c>
      <c r="EL89" s="978">
        <v>8332.3928766699992</v>
      </c>
      <c r="EM89" s="978">
        <v>13432.834346809999</v>
      </c>
      <c r="EN89" s="978">
        <v>13073.782654620001</v>
      </c>
      <c r="EO89" s="978">
        <v>9639.4707882800012</v>
      </c>
      <c r="EP89" s="978">
        <v>103805.96290372999</v>
      </c>
      <c r="EQ89" s="978">
        <v>103552.45956061</v>
      </c>
      <c r="ER89" s="978">
        <v>103649.93085095</v>
      </c>
      <c r="ES89" s="978">
        <v>8513.7126908499995</v>
      </c>
      <c r="ET89" s="978">
        <v>7891.5533138999999</v>
      </c>
      <c r="EU89" s="978">
        <v>8664.5960460099996</v>
      </c>
      <c r="EV89" s="978">
        <v>7933.9970941199999</v>
      </c>
      <c r="EW89" s="978">
        <v>8150.1859866099994</v>
      </c>
      <c r="EX89" s="978">
        <v>7932.6128581000003</v>
      </c>
      <c r="EY89" s="978">
        <v>7879.2685677600002</v>
      </c>
      <c r="EZ89" s="978">
        <v>7856.5890396300001</v>
      </c>
      <c r="FA89" s="978">
        <v>7719.4193367200005</v>
      </c>
      <c r="FB89" s="978">
        <v>7721.0048478799999</v>
      </c>
      <c r="FC89" s="978">
        <v>7900.7906665699993</v>
      </c>
      <c r="FD89" s="978">
        <v>7719.3402845200008</v>
      </c>
      <c r="FE89" s="1040"/>
    </row>
    <row r="90" spans="1:161">
      <c r="A90" s="1041" t="s">
        <v>818</v>
      </c>
      <c r="B90" s="978"/>
      <c r="C90" s="978"/>
      <c r="D90" s="978"/>
      <c r="E90" s="978"/>
      <c r="F90" s="978"/>
      <c r="G90" s="978"/>
      <c r="H90" s="978"/>
      <c r="I90" s="978"/>
      <c r="J90" s="978"/>
      <c r="K90" s="978"/>
      <c r="L90" s="978"/>
      <c r="M90" s="978"/>
      <c r="N90" s="978"/>
      <c r="O90" s="978"/>
      <c r="P90" s="978"/>
      <c r="Q90" s="978"/>
      <c r="R90" s="978"/>
      <c r="S90" s="978"/>
      <c r="T90" s="978"/>
      <c r="U90" s="978"/>
      <c r="V90" s="978"/>
      <c r="W90" s="978"/>
      <c r="X90" s="978"/>
      <c r="Y90" s="978"/>
      <c r="Z90" s="978"/>
      <c r="AA90" s="978"/>
      <c r="AB90" s="978"/>
      <c r="AC90" s="978"/>
      <c r="AD90" s="978"/>
      <c r="AE90" s="978"/>
      <c r="AF90" s="978"/>
      <c r="AG90" s="978"/>
      <c r="AH90" s="978"/>
      <c r="AI90" s="978"/>
      <c r="AJ90" s="978"/>
      <c r="AK90" s="978"/>
      <c r="AL90" s="978"/>
      <c r="AM90" s="978"/>
      <c r="AN90" s="978"/>
      <c r="AO90" s="978"/>
      <c r="AP90" s="978"/>
      <c r="AQ90" s="978"/>
      <c r="AR90" s="978"/>
      <c r="AS90" s="978"/>
      <c r="AT90" s="978"/>
      <c r="AU90" s="978"/>
      <c r="AV90" s="978"/>
      <c r="AW90" s="978"/>
      <c r="AX90" s="978"/>
      <c r="AY90" s="978"/>
      <c r="AZ90" s="978"/>
      <c r="BA90" s="978"/>
      <c r="BB90" s="978"/>
      <c r="BC90" s="978"/>
      <c r="BD90" s="978"/>
      <c r="BE90" s="978"/>
      <c r="BF90" s="978"/>
      <c r="BG90" s="978"/>
      <c r="BH90" s="978"/>
      <c r="BI90" s="978"/>
      <c r="BJ90" s="978"/>
      <c r="BK90" s="978"/>
      <c r="BL90" s="978"/>
      <c r="BM90" s="978"/>
      <c r="BN90" s="978"/>
      <c r="BO90" s="978"/>
      <c r="BP90" s="978">
        <v>2527.5465114200001</v>
      </c>
      <c r="BQ90" s="978">
        <v>1826.7462786199999</v>
      </c>
      <c r="BR90" s="978">
        <v>1880.6647587100001</v>
      </c>
      <c r="BS90" s="978">
        <v>5848.8394881499999</v>
      </c>
      <c r="BT90" s="978">
        <v>5399.64459704</v>
      </c>
      <c r="BU90" s="978">
        <v>5730.9737982099996</v>
      </c>
      <c r="BV90" s="978">
        <v>1435.7582030799999</v>
      </c>
      <c r="BW90" s="978">
        <v>65032.921797120005</v>
      </c>
      <c r="BX90" s="978">
        <v>918.91446170000006</v>
      </c>
      <c r="BY90" s="978">
        <v>336.36586982</v>
      </c>
      <c r="BZ90" s="978">
        <v>138.00164333000001</v>
      </c>
      <c r="CA90" s="978">
        <v>2432.4198528100001</v>
      </c>
      <c r="CB90" s="978">
        <v>3900.4365815199999</v>
      </c>
      <c r="CC90" s="978">
        <v>8637.3043925599995</v>
      </c>
      <c r="CD90" s="978">
        <v>4103.0481441499996</v>
      </c>
      <c r="CE90" s="978">
        <v>4300.3971133699997</v>
      </c>
      <c r="CF90" s="978">
        <v>6180.4274393100004</v>
      </c>
      <c r="CG90" s="978">
        <v>8812.1820443700017</v>
      </c>
      <c r="CH90" s="978">
        <v>34892.400962109998</v>
      </c>
      <c r="CI90" s="978">
        <v>14382.712687860001</v>
      </c>
      <c r="CJ90" s="978">
        <v>5667.7462333699996</v>
      </c>
      <c r="CK90" s="978">
        <v>48974.449271870006</v>
      </c>
      <c r="CL90" s="978">
        <v>11821.76651768</v>
      </c>
      <c r="CM90" s="978">
        <v>16548.695077939999</v>
      </c>
      <c r="CN90" s="978">
        <v>1585.0221280799999</v>
      </c>
      <c r="CO90" s="978">
        <v>6991.6225104700006</v>
      </c>
      <c r="CP90" s="978">
        <v>12176.07386765</v>
      </c>
      <c r="CQ90" s="978">
        <v>9187.2447085400017</v>
      </c>
      <c r="CR90" s="978">
        <v>34341.153578240002</v>
      </c>
      <c r="CS90" s="978">
        <v>35774.781692709999</v>
      </c>
      <c r="CT90" s="978">
        <v>47753.448037809998</v>
      </c>
      <c r="CU90" s="978">
        <v>21773.373049819998</v>
      </c>
      <c r="CV90" s="978">
        <v>25113.380074659999</v>
      </c>
      <c r="CW90" s="978">
        <v>11804.0969331</v>
      </c>
      <c r="CX90" s="978">
        <v>12886.28270983</v>
      </c>
      <c r="CY90" s="978">
        <v>16095.00347548</v>
      </c>
      <c r="CZ90" s="978">
        <v>15477.661168979999</v>
      </c>
      <c r="DA90" s="978">
        <v>16495.672317140001</v>
      </c>
      <c r="DB90" s="978">
        <v>9023.7307271399986</v>
      </c>
      <c r="DC90" s="978">
        <v>7616.3752767200003</v>
      </c>
      <c r="DD90" s="978">
        <v>8336.3294889600002</v>
      </c>
      <c r="DE90" s="978">
        <v>6730.9270413100003</v>
      </c>
      <c r="DF90" s="978">
        <v>8862.9150825800007</v>
      </c>
      <c r="DG90" s="978">
        <v>6576.7538023400002</v>
      </c>
      <c r="DH90" s="978">
        <v>14332.106212500001</v>
      </c>
      <c r="DI90" s="978">
        <v>51424.940194839997</v>
      </c>
      <c r="DJ90" s="978">
        <v>48282.871116670001</v>
      </c>
      <c r="DK90" s="978">
        <v>47805.701168539999</v>
      </c>
      <c r="DL90" s="978">
        <v>41005.37305396</v>
      </c>
      <c r="DM90" s="978">
        <v>34310.530876969999</v>
      </c>
      <c r="DN90" s="978">
        <v>34334.677834509996</v>
      </c>
      <c r="DO90" s="978">
        <v>35074.505952790001</v>
      </c>
      <c r="DP90" s="978">
        <v>36113.819501699996</v>
      </c>
      <c r="DQ90" s="978">
        <v>39775.933852419999</v>
      </c>
      <c r="DR90" s="978">
        <v>349.38720777999998</v>
      </c>
      <c r="DS90" s="978">
        <v>366.01629414999996</v>
      </c>
      <c r="DT90" s="978">
        <v>1730.02224976</v>
      </c>
      <c r="DU90" s="978">
        <v>539.50351322000006</v>
      </c>
      <c r="DV90" s="978">
        <v>507.72489906999999</v>
      </c>
      <c r="DW90" s="978">
        <v>379.17638239999997</v>
      </c>
      <c r="DX90" s="978">
        <v>1153.9504755099999</v>
      </c>
      <c r="DY90" s="978">
        <v>316.67495133999995</v>
      </c>
      <c r="DZ90" s="978">
        <v>358.65841942999998</v>
      </c>
      <c r="EA90" s="978">
        <v>424.93221502</v>
      </c>
      <c r="EB90" s="978">
        <v>264.67308252000004</v>
      </c>
      <c r="EC90" s="978">
        <v>198.40622599</v>
      </c>
      <c r="ED90" s="978">
        <v>414.45392645999999</v>
      </c>
      <c r="EE90" s="978">
        <v>176.01509629</v>
      </c>
      <c r="EF90" s="978">
        <v>174.68887222999999</v>
      </c>
      <c r="EG90" s="978">
        <v>1026.6689711900001</v>
      </c>
      <c r="EH90" s="978">
        <v>1586.60236199</v>
      </c>
      <c r="EI90" s="978">
        <v>1071.8329966399999</v>
      </c>
      <c r="EJ90" s="978">
        <v>875.15711723000004</v>
      </c>
      <c r="EK90" s="978">
        <v>867.29254428999991</v>
      </c>
      <c r="EL90" s="978">
        <v>581.86975142999995</v>
      </c>
      <c r="EM90" s="978">
        <v>6975.6436864999996</v>
      </c>
      <c r="EN90" s="978">
        <v>5789.5103694300005</v>
      </c>
      <c r="EO90" s="978">
        <v>1541.0676875699999</v>
      </c>
      <c r="EP90" s="978">
        <v>384.65906411999998</v>
      </c>
      <c r="EQ90" s="978">
        <v>1031.28923031</v>
      </c>
      <c r="ER90" s="978">
        <v>1155.3924159400001</v>
      </c>
      <c r="ES90" s="978">
        <v>3283.00006884</v>
      </c>
      <c r="ET90" s="978">
        <v>1407.06280204</v>
      </c>
      <c r="EU90" s="978">
        <v>12018.70986993</v>
      </c>
      <c r="EV90" s="978">
        <v>2229.7856208600001</v>
      </c>
      <c r="EW90" s="978">
        <v>5143.1684410500002</v>
      </c>
      <c r="EX90" s="978">
        <v>1598.8296707100001</v>
      </c>
      <c r="EY90" s="978">
        <v>1070.6187376099999</v>
      </c>
      <c r="EZ90" s="978">
        <v>1470.8908529600001</v>
      </c>
      <c r="FA90" s="978">
        <v>1560.7325196099998</v>
      </c>
      <c r="FB90" s="978">
        <v>957.80716455999993</v>
      </c>
      <c r="FC90" s="978">
        <v>1015.6918048700001</v>
      </c>
      <c r="FD90" s="978">
        <v>963.02178417999994</v>
      </c>
      <c r="FE90" s="1040"/>
    </row>
    <row r="91" spans="1:161" s="974" customFormat="1">
      <c r="A91" s="1039" t="s">
        <v>168</v>
      </c>
      <c r="B91" s="983">
        <v>2075394.9967874498</v>
      </c>
      <c r="C91" s="983">
        <v>2346922.8000000003</v>
      </c>
      <c r="D91" s="983">
        <v>2452805.1000000006</v>
      </c>
      <c r="E91" s="983">
        <v>2343032.2000000002</v>
      </c>
      <c r="F91" s="983">
        <v>2440353.7000000002</v>
      </c>
      <c r="G91" s="983">
        <v>2412576.6</v>
      </c>
      <c r="H91" s="983">
        <v>2488851.9</v>
      </c>
      <c r="I91" s="983">
        <v>2259864.7000000002</v>
      </c>
      <c r="J91" s="983">
        <v>2280246.6</v>
      </c>
      <c r="K91" s="983">
        <v>2366782.2000000002</v>
      </c>
      <c r="L91" s="983">
        <v>2129222.2000000002</v>
      </c>
      <c r="M91" s="983">
        <v>2089699.9</v>
      </c>
      <c r="N91" s="983">
        <v>1710046</v>
      </c>
      <c r="O91" s="983">
        <v>1957175.6</v>
      </c>
      <c r="P91" s="983">
        <v>2184395.1</v>
      </c>
      <c r="Q91" s="983">
        <v>2052265.5000000005</v>
      </c>
      <c r="R91" s="983">
        <v>2022099.4</v>
      </c>
      <c r="S91" s="983">
        <v>2087568.9000000001</v>
      </c>
      <c r="T91" s="983">
        <v>2050704.1999999997</v>
      </c>
      <c r="U91" s="983">
        <v>2015989.2000000002</v>
      </c>
      <c r="V91" s="983">
        <v>2078950.1</v>
      </c>
      <c r="W91" s="983">
        <v>2203367.2000000002</v>
      </c>
      <c r="X91" s="983">
        <v>2255764</v>
      </c>
      <c r="Y91" s="983">
        <v>2376810.2000000002</v>
      </c>
      <c r="Z91" s="983">
        <v>1864397.9802727271</v>
      </c>
      <c r="AA91" s="983">
        <v>2141072.5</v>
      </c>
      <c r="AB91" s="983">
        <v>2297526.2000000007</v>
      </c>
      <c r="AC91" s="983">
        <v>2395692.4</v>
      </c>
      <c r="AD91" s="983">
        <v>2282861.25</v>
      </c>
      <c r="AE91" s="983">
        <v>2459864.9996570614</v>
      </c>
      <c r="AF91" s="983">
        <v>2664288.2001666664</v>
      </c>
      <c r="AG91" s="983">
        <v>2795840.4000000004</v>
      </c>
      <c r="AH91" s="983">
        <v>2930872.9800000004</v>
      </c>
      <c r="AI91" s="983">
        <v>2979422.8</v>
      </c>
      <c r="AJ91" s="983">
        <v>3188534.7</v>
      </c>
      <c r="AK91" s="983">
        <v>3531842.9</v>
      </c>
      <c r="AL91" s="983">
        <v>3402267.1437509172</v>
      </c>
      <c r="AM91" s="983">
        <v>3629273.9</v>
      </c>
      <c r="AN91" s="983">
        <v>3918559.8880000003</v>
      </c>
      <c r="AO91" s="983">
        <v>3914267.6749999998</v>
      </c>
      <c r="AP91" s="983">
        <v>3975317.6999999993</v>
      </c>
      <c r="AQ91" s="983">
        <v>4043712.7999999993</v>
      </c>
      <c r="AR91" s="983">
        <v>4383199.0540000014</v>
      </c>
      <c r="AS91" s="983">
        <v>4385150.8506000005</v>
      </c>
      <c r="AT91" s="983">
        <v>4510401.1999999993</v>
      </c>
      <c r="AU91" s="983">
        <v>4819115.402999999</v>
      </c>
      <c r="AV91" s="983">
        <v>3876075.601388</v>
      </c>
      <c r="AW91" s="983">
        <v>4236202.0937063368</v>
      </c>
      <c r="AX91" s="983">
        <v>4406731.3946461864</v>
      </c>
      <c r="AY91" s="983">
        <v>5046541</v>
      </c>
      <c r="AZ91" s="983">
        <v>4975350.0001999997</v>
      </c>
      <c r="BA91" s="983">
        <v>5505128.9898572005</v>
      </c>
      <c r="BB91" s="983">
        <v>5444347.0323333815</v>
      </c>
      <c r="BC91" s="983">
        <v>6105892.2000000002</v>
      </c>
      <c r="BD91" s="983">
        <v>6258696.0999999996</v>
      </c>
      <c r="BE91" s="983">
        <v>6592852.8000000007</v>
      </c>
      <c r="BF91" s="983">
        <v>6932934.5999999996</v>
      </c>
      <c r="BG91" s="983">
        <v>7084960.6925412714</v>
      </c>
      <c r="BH91" s="983">
        <v>9052693.0316276215</v>
      </c>
      <c r="BI91" s="983">
        <v>10164045.60075137</v>
      </c>
      <c r="BJ91" s="983">
        <v>10034511.172667071</v>
      </c>
      <c r="BK91" s="983">
        <v>12474026.810509641</v>
      </c>
      <c r="BL91" s="983">
        <v>12197922.999584671</v>
      </c>
      <c r="BM91" s="983">
        <v>12184258.035785852</v>
      </c>
      <c r="BN91" s="983">
        <v>12212353.91350336</v>
      </c>
      <c r="BO91" s="983">
        <v>9152006.2001454197</v>
      </c>
      <c r="BP91" s="983">
        <v>9448426.1298318692</v>
      </c>
      <c r="BQ91" s="983">
        <v>8944888.0537447501</v>
      </c>
      <c r="BR91" s="983">
        <v>8570795.4182373099</v>
      </c>
      <c r="BS91" s="983">
        <v>8765081.6894455999</v>
      </c>
      <c r="BT91" s="983">
        <v>9155691.5522653703</v>
      </c>
      <c r="BU91" s="983">
        <v>9399358.2741485797</v>
      </c>
      <c r="BV91" s="983">
        <v>8688985.2440726291</v>
      </c>
      <c r="BW91" s="983">
        <v>8564819.3407595512</v>
      </c>
      <c r="BX91" s="983">
        <v>8804699.8339407016</v>
      </c>
      <c r="BY91" s="983">
        <v>9123415.5002788194</v>
      </c>
      <c r="BZ91" s="983">
        <v>9486002.3391252812</v>
      </c>
      <c r="CA91" s="983">
        <v>9621039.035022201</v>
      </c>
      <c r="CB91" s="983">
        <v>9409175.0642680991</v>
      </c>
      <c r="CC91" s="983">
        <v>9956547.3560985401</v>
      </c>
      <c r="CD91" s="983">
        <v>9978246.1396868695</v>
      </c>
      <c r="CE91" s="983">
        <v>9970090.9204100519</v>
      </c>
      <c r="CF91" s="983">
        <v>9769564.9770435803</v>
      </c>
      <c r="CG91" s="983">
        <v>9770375.5387317613</v>
      </c>
      <c r="CH91" s="983">
        <v>10203960.678236289</v>
      </c>
      <c r="CI91" s="983">
        <v>9748910.2208413705</v>
      </c>
      <c r="CJ91" s="983">
        <v>10368818.660421371</v>
      </c>
      <c r="CK91" s="983">
        <v>10243011.136620769</v>
      </c>
      <c r="CL91" s="983">
        <v>10069724.79963319</v>
      </c>
      <c r="CM91" s="983">
        <v>9873269.34461689</v>
      </c>
      <c r="CN91" s="983">
        <v>9916764.5068855397</v>
      </c>
      <c r="CO91" s="983">
        <v>9884118.4255945608</v>
      </c>
      <c r="CP91" s="983">
        <v>8876101.0070618298</v>
      </c>
      <c r="CQ91" s="983">
        <v>8805681.0105191208</v>
      </c>
      <c r="CR91" s="983">
        <v>8894919.5451404601</v>
      </c>
      <c r="CS91" s="983">
        <v>8691210.2369957007</v>
      </c>
      <c r="CT91" s="983">
        <v>9057809.5055129007</v>
      </c>
      <c r="CU91" s="983">
        <v>8818621.1996836402</v>
      </c>
      <c r="CV91" s="983">
        <v>8584059.6258005612</v>
      </c>
      <c r="CW91" s="983">
        <v>8634452.3133710492</v>
      </c>
      <c r="CX91" s="983">
        <v>8336759.6536554899</v>
      </c>
      <c r="CY91" s="983">
        <v>8099743.0054429295</v>
      </c>
      <c r="CZ91" s="983">
        <v>8345915.4365923312</v>
      </c>
      <c r="DA91" s="983">
        <v>8295269.5941808904</v>
      </c>
      <c r="DB91" s="983">
        <v>8319825.59233924</v>
      </c>
      <c r="DC91" s="983">
        <v>8328484.0802852688</v>
      </c>
      <c r="DD91" s="983">
        <v>8437666.4135548696</v>
      </c>
      <c r="DE91" s="983">
        <v>8825704.7332734112</v>
      </c>
      <c r="DF91" s="983">
        <v>8767692.6438264512</v>
      </c>
      <c r="DG91" s="983">
        <v>8652923.4477631003</v>
      </c>
      <c r="DH91" s="983">
        <v>9028604.7933441307</v>
      </c>
      <c r="DI91" s="983">
        <v>9798690.8072686996</v>
      </c>
      <c r="DJ91" s="983">
        <v>9289809.1371052489</v>
      </c>
      <c r="DK91" s="983">
        <v>9911743.8692677394</v>
      </c>
      <c r="DL91" s="983">
        <v>10747113.056127071</v>
      </c>
      <c r="DM91" s="983">
        <v>11845224.16540077</v>
      </c>
      <c r="DN91" s="983">
        <v>12288008.240801182</v>
      </c>
      <c r="DO91" s="983">
        <v>13133171.840745511</v>
      </c>
      <c r="DP91" s="983">
        <v>15061175.958169881</v>
      </c>
      <c r="DQ91" s="983">
        <v>14985409.657793479</v>
      </c>
      <c r="DR91" s="983">
        <v>16750714.74098618</v>
      </c>
      <c r="DS91" s="983">
        <v>17147142.676785842</v>
      </c>
      <c r="DT91" s="983">
        <v>17646197.311374109</v>
      </c>
      <c r="DU91" s="983">
        <v>18027544.508503929</v>
      </c>
      <c r="DV91" s="983">
        <v>18330073.14950924</v>
      </c>
      <c r="DW91" s="983">
        <v>18627290.05750189</v>
      </c>
      <c r="DX91" s="983">
        <v>18558135.705194701</v>
      </c>
      <c r="DY91" s="983">
        <v>18825805.800319798</v>
      </c>
      <c r="DZ91" s="983">
        <v>19030127.032710019</v>
      </c>
      <c r="EA91" s="983">
        <v>20390146.880966432</v>
      </c>
      <c r="EB91" s="983">
        <v>20624403.841787461</v>
      </c>
      <c r="EC91" s="983">
        <v>19743756.858050659</v>
      </c>
      <c r="ED91" s="983">
        <v>20680450.156017501</v>
      </c>
      <c r="EE91" s="983">
        <v>20228898.7992367</v>
      </c>
      <c r="EF91" s="983">
        <v>21194652.624177922</v>
      </c>
      <c r="EG91" s="983">
        <v>21559734.155653097</v>
      </c>
      <c r="EH91" s="983">
        <v>21077108.490215208</v>
      </c>
      <c r="EI91" s="983">
        <v>21370889.735150229</v>
      </c>
      <c r="EJ91" s="983">
        <v>20866639.911131129</v>
      </c>
      <c r="EK91" s="983">
        <v>20932831.312119029</v>
      </c>
      <c r="EL91" s="983">
        <v>20938826.511996709</v>
      </c>
      <c r="EM91" s="983">
        <v>21224214.995696358</v>
      </c>
      <c r="EN91" s="983">
        <v>21520284.305228192</v>
      </c>
      <c r="EO91" s="983">
        <v>21532887.788507551</v>
      </c>
      <c r="EP91" s="983">
        <v>15062616.528695233</v>
      </c>
      <c r="EQ91" s="983">
        <v>15161308.330963122</v>
      </c>
      <c r="ER91" s="983">
        <v>15554300.027374867</v>
      </c>
      <c r="ES91" s="983">
        <v>16046358.328405662</v>
      </c>
      <c r="ET91" s="983">
        <v>15259838.867167568</v>
      </c>
      <c r="EU91" s="983">
        <v>15183781.610299841</v>
      </c>
      <c r="EV91" s="983">
        <v>14505815.274881432</v>
      </c>
      <c r="EW91" s="983">
        <v>14595178.04781957</v>
      </c>
      <c r="EX91" s="983">
        <v>14369441.601873862</v>
      </c>
      <c r="EY91" s="983">
        <v>14491798.985807149</v>
      </c>
      <c r="EZ91" s="983">
        <v>14441016.401214929</v>
      </c>
      <c r="FA91" s="983">
        <v>14770727.457328049</v>
      </c>
      <c r="FB91" s="983">
        <v>14583356.315303801</v>
      </c>
      <c r="FC91" s="983">
        <v>13495746.512849372</v>
      </c>
      <c r="FD91" s="983">
        <v>14257572.730531508</v>
      </c>
      <c r="FE91" s="1066"/>
    </row>
    <row r="92" spans="1:161" s="974" customFormat="1">
      <c r="A92" s="1039"/>
      <c r="B92" s="983"/>
      <c r="C92" s="983"/>
      <c r="D92" s="983"/>
      <c r="E92" s="983"/>
      <c r="F92" s="983"/>
      <c r="G92" s="983"/>
      <c r="H92" s="983"/>
      <c r="I92" s="983"/>
      <c r="J92" s="983"/>
      <c r="K92" s="983"/>
      <c r="L92" s="983"/>
      <c r="M92" s="983"/>
      <c r="N92" s="983"/>
      <c r="O92" s="983"/>
      <c r="P92" s="983"/>
      <c r="Q92" s="983"/>
      <c r="R92" s="983"/>
      <c r="S92" s="983"/>
      <c r="T92" s="983"/>
      <c r="U92" s="983"/>
      <c r="V92" s="983"/>
      <c r="W92" s="983"/>
      <c r="X92" s="983"/>
      <c r="Y92" s="983"/>
      <c r="Z92" s="983"/>
      <c r="AA92" s="983"/>
      <c r="AB92" s="983"/>
      <c r="AC92" s="983"/>
      <c r="AD92" s="983"/>
      <c r="AE92" s="983"/>
      <c r="AF92" s="983"/>
      <c r="AG92" s="983"/>
      <c r="AH92" s="983"/>
      <c r="AI92" s="983"/>
      <c r="AJ92" s="983"/>
      <c r="AK92" s="983"/>
      <c r="AL92" s="983"/>
      <c r="AM92" s="983"/>
      <c r="AN92" s="983"/>
      <c r="AO92" s="983"/>
      <c r="AP92" s="983"/>
      <c r="AQ92" s="983"/>
      <c r="AR92" s="983"/>
      <c r="AS92" s="983"/>
      <c r="AT92" s="983"/>
      <c r="AU92" s="983"/>
      <c r="AV92" s="983"/>
      <c r="AW92" s="983"/>
      <c r="AX92" s="983"/>
      <c r="AY92" s="983"/>
      <c r="AZ92" s="983"/>
      <c r="BA92" s="983"/>
      <c r="BB92" s="983"/>
      <c r="BC92" s="983"/>
      <c r="BD92" s="983"/>
      <c r="BE92" s="983"/>
      <c r="BF92" s="983"/>
      <c r="BG92" s="983"/>
      <c r="BH92" s="983"/>
      <c r="BI92" s="983"/>
      <c r="BJ92" s="983"/>
      <c r="BK92" s="983"/>
      <c r="BL92" s="983"/>
      <c r="BM92" s="983"/>
      <c r="BN92" s="983"/>
      <c r="BO92" s="983"/>
      <c r="BP92" s="983"/>
      <c r="BQ92" s="983"/>
      <c r="BR92" s="983"/>
      <c r="BS92" s="983"/>
      <c r="BT92" s="983"/>
      <c r="BU92" s="983"/>
      <c r="BV92" s="983"/>
      <c r="BW92" s="983"/>
      <c r="BX92" s="983"/>
      <c r="BY92" s="983"/>
      <c r="BZ92" s="983"/>
      <c r="CA92" s="983"/>
      <c r="CB92" s="983"/>
      <c r="CC92" s="983"/>
      <c r="CD92" s="983"/>
      <c r="CE92" s="983"/>
      <c r="CF92" s="983"/>
      <c r="CG92" s="983"/>
      <c r="CH92" s="983"/>
      <c r="CI92" s="983"/>
      <c r="CJ92" s="983"/>
      <c r="CK92" s="983"/>
      <c r="CL92" s="983"/>
      <c r="CM92" s="983"/>
      <c r="CN92" s="983"/>
      <c r="CO92" s="983"/>
      <c r="CP92" s="983"/>
      <c r="CQ92" s="983"/>
      <c r="CR92" s="983"/>
      <c r="CS92" s="983"/>
      <c r="CT92" s="983"/>
      <c r="CU92" s="983"/>
      <c r="CV92" s="983"/>
      <c r="CW92" s="983"/>
      <c r="CX92" s="983"/>
      <c r="CY92" s="983"/>
      <c r="CZ92" s="983"/>
      <c r="DA92" s="983"/>
      <c r="DB92" s="983"/>
      <c r="DC92" s="983"/>
      <c r="DD92" s="983"/>
      <c r="DE92" s="983"/>
      <c r="DF92" s="983"/>
      <c r="DG92" s="983"/>
      <c r="DH92" s="983"/>
      <c r="DI92" s="983"/>
      <c r="DJ92" s="983"/>
      <c r="DK92" s="983"/>
      <c r="DL92" s="983"/>
      <c r="DM92" s="983"/>
      <c r="DN92" s="983"/>
      <c r="DO92" s="983"/>
      <c r="DP92" s="983"/>
      <c r="DQ92" s="983"/>
      <c r="DR92" s="983"/>
      <c r="DS92" s="983"/>
      <c r="DT92" s="983"/>
      <c r="DU92" s="983"/>
      <c r="DV92" s="983"/>
      <c r="DW92" s="983"/>
      <c r="DX92" s="983"/>
      <c r="DY92" s="983"/>
      <c r="DZ92" s="983"/>
      <c r="EA92" s="983"/>
      <c r="EB92" s="983"/>
      <c r="EC92" s="983"/>
      <c r="ED92" s="983"/>
      <c r="EE92" s="983"/>
      <c r="EF92" s="983"/>
      <c r="EG92" s="983"/>
      <c r="EH92" s="983"/>
      <c r="EI92" s="983"/>
      <c r="EJ92" s="983"/>
      <c r="EK92" s="983"/>
      <c r="EL92" s="983"/>
      <c r="EM92" s="983"/>
      <c r="EN92" s="983"/>
      <c r="EO92" s="983"/>
      <c r="EP92" s="983"/>
      <c r="EQ92" s="983"/>
      <c r="ER92" s="983"/>
      <c r="ES92" s="983"/>
      <c r="ET92" s="983"/>
      <c r="EU92" s="983"/>
      <c r="EV92" s="983"/>
      <c r="EW92" s="983"/>
      <c r="EX92" s="983"/>
      <c r="EY92" s="983"/>
      <c r="EZ92" s="983"/>
      <c r="FA92" s="983"/>
      <c r="FB92" s="983"/>
      <c r="FC92" s="983"/>
      <c r="FD92" s="983"/>
      <c r="FE92" s="1066"/>
    </row>
    <row r="93" spans="1:161">
      <c r="A93" s="981" t="s">
        <v>819</v>
      </c>
      <c r="B93" s="982">
        <v>545881.95173194003</v>
      </c>
      <c r="C93" s="982">
        <v>665940.30000000005</v>
      </c>
      <c r="D93" s="982">
        <v>786959.60000000009</v>
      </c>
      <c r="E93" s="982">
        <v>644166.6</v>
      </c>
      <c r="F93" s="982">
        <v>627035.4</v>
      </c>
      <c r="G93" s="982">
        <v>584396.67000000004</v>
      </c>
      <c r="H93" s="982">
        <v>596245</v>
      </c>
      <c r="I93" s="982">
        <v>603473.16999999993</v>
      </c>
      <c r="J93" s="982">
        <v>575960</v>
      </c>
      <c r="K93" s="982">
        <v>628762.89999999991</v>
      </c>
      <c r="L93" s="982">
        <v>557069.89999999991</v>
      </c>
      <c r="M93" s="982">
        <v>567832.5</v>
      </c>
      <c r="N93" s="982">
        <v>591558.9</v>
      </c>
      <c r="O93" s="982">
        <v>597286.9</v>
      </c>
      <c r="P93" s="982">
        <v>583625.69999999995</v>
      </c>
      <c r="Q93" s="982">
        <v>610848</v>
      </c>
      <c r="R93" s="982">
        <v>677601.8</v>
      </c>
      <c r="S93" s="982">
        <v>702352.3</v>
      </c>
      <c r="T93" s="982">
        <v>653899.89999999991</v>
      </c>
      <c r="U93" s="982">
        <v>634751.4</v>
      </c>
      <c r="V93" s="982">
        <v>623343.9</v>
      </c>
      <c r="W93" s="982">
        <v>642228.80000000005</v>
      </c>
      <c r="X93" s="982">
        <v>671135.9</v>
      </c>
      <c r="Y93" s="982">
        <v>670693.5</v>
      </c>
      <c r="Z93" s="982">
        <v>688652.52727272734</v>
      </c>
      <c r="AA93" s="982">
        <v>663224.69999999995</v>
      </c>
      <c r="AB93" s="982">
        <v>631826.80000000005</v>
      </c>
      <c r="AC93" s="982">
        <v>635003.9</v>
      </c>
      <c r="AD93" s="982">
        <v>657222.6</v>
      </c>
      <c r="AE93" s="982">
        <v>633317.4</v>
      </c>
      <c r="AF93" s="982">
        <v>654508.19999999995</v>
      </c>
      <c r="AG93" s="982">
        <v>652283.30000000005</v>
      </c>
      <c r="AH93" s="982">
        <v>657218.6</v>
      </c>
      <c r="AI93" s="982">
        <v>650498.1</v>
      </c>
      <c r="AJ93" s="982">
        <v>645376.10000000009</v>
      </c>
      <c r="AK93" s="982">
        <v>687397.1</v>
      </c>
      <c r="AL93" s="982">
        <v>732310.30300291744</v>
      </c>
      <c r="AM93" s="982">
        <v>709011.5</v>
      </c>
      <c r="AN93" s="982">
        <v>717582</v>
      </c>
      <c r="AO93" s="982">
        <v>736688.2</v>
      </c>
      <c r="AP93" s="982">
        <v>716933.1</v>
      </c>
      <c r="AQ93" s="982">
        <v>721060.5</v>
      </c>
      <c r="AR93" s="982">
        <v>747928.8</v>
      </c>
      <c r="AS93" s="982">
        <v>800375.10000000009</v>
      </c>
      <c r="AT93" s="982">
        <v>821745.7</v>
      </c>
      <c r="AU93" s="982">
        <v>808588</v>
      </c>
      <c r="AV93" s="982">
        <v>668897.48699999996</v>
      </c>
      <c r="AW93" s="982">
        <v>701472.5</v>
      </c>
      <c r="AX93" s="982">
        <v>762788</v>
      </c>
      <c r="AY93" s="982">
        <v>705528.255</v>
      </c>
      <c r="AZ93" s="982">
        <v>720608.38950000005</v>
      </c>
      <c r="BA93" s="982">
        <v>728888.7</v>
      </c>
      <c r="BB93" s="982">
        <v>805514</v>
      </c>
      <c r="BC93" s="982">
        <v>852357.60000000009</v>
      </c>
      <c r="BD93" s="982">
        <v>797640.4</v>
      </c>
      <c r="BE93" s="982">
        <v>796129.9</v>
      </c>
      <c r="BF93" s="982">
        <v>838151</v>
      </c>
      <c r="BG93" s="982">
        <v>815950.15263050003</v>
      </c>
      <c r="BH93" s="982">
        <v>771464.21924877004</v>
      </c>
      <c r="BI93" s="982">
        <v>799978.92564673012</v>
      </c>
      <c r="BJ93" s="982">
        <v>974903.92093250004</v>
      </c>
      <c r="BK93" s="982">
        <v>827891.5343667299</v>
      </c>
      <c r="BL93" s="982">
        <v>801370.80366924999</v>
      </c>
      <c r="BM93" s="982">
        <v>841250.70263145003</v>
      </c>
      <c r="BN93" s="982">
        <v>896020.09701093996</v>
      </c>
      <c r="BO93" s="982">
        <v>1031500.7070549801</v>
      </c>
      <c r="BP93" s="982">
        <v>858301.16803057003</v>
      </c>
      <c r="BQ93" s="982">
        <v>935374.78470548987</v>
      </c>
      <c r="BR93" s="982">
        <v>942180.61735133012</v>
      </c>
      <c r="BS93" s="982">
        <v>967276.91673368006</v>
      </c>
      <c r="BT93" s="982">
        <v>940779.37117545004</v>
      </c>
      <c r="BU93" s="982">
        <v>1091068.71606455</v>
      </c>
      <c r="BV93" s="982">
        <v>1195271.9362516801</v>
      </c>
      <c r="BW93" s="982">
        <v>1050304.69373225</v>
      </c>
      <c r="BX93" s="982">
        <v>1065912.7258697499</v>
      </c>
      <c r="BY93" s="982">
        <v>1200043.0151335001</v>
      </c>
      <c r="BZ93" s="982">
        <v>1158839.2465442501</v>
      </c>
      <c r="CA93" s="982">
        <v>1242324.8661639099</v>
      </c>
      <c r="CB93" s="982">
        <v>1517769.4497536002</v>
      </c>
      <c r="CC93" s="982">
        <v>1279228.7248450001</v>
      </c>
      <c r="CD93" s="982">
        <v>1273816.45853821</v>
      </c>
      <c r="CE93" s="982">
        <v>1247209.4732134799</v>
      </c>
      <c r="CF93" s="982">
        <v>1251929.91304416</v>
      </c>
      <c r="CG93" s="982">
        <v>1284518.4581265</v>
      </c>
      <c r="CH93" s="982">
        <v>1549093.0314107798</v>
      </c>
      <c r="CI93" s="982">
        <v>1486824.3367131199</v>
      </c>
      <c r="CJ93" s="982">
        <v>1355386.3055130399</v>
      </c>
      <c r="CK93" s="982">
        <v>1384040.3923980002</v>
      </c>
      <c r="CL93" s="982">
        <v>1506021.09772302</v>
      </c>
      <c r="CM93" s="982">
        <v>1381358.41198684</v>
      </c>
      <c r="CN93" s="982">
        <v>1291493.19797949</v>
      </c>
      <c r="CO93" s="982">
        <v>1210805.4529590402</v>
      </c>
      <c r="CP93" s="982">
        <v>1239508.0364492801</v>
      </c>
      <c r="CQ93" s="982">
        <v>1261973.5991567299</v>
      </c>
      <c r="CR93" s="982">
        <v>1794947.1333445401</v>
      </c>
      <c r="CS93" s="982">
        <v>1383510.4393798602</v>
      </c>
      <c r="CT93" s="982">
        <v>1653859.97968968</v>
      </c>
      <c r="CU93" s="982">
        <v>1647806.0361649699</v>
      </c>
      <c r="CV93" s="982">
        <v>1738741.3996263999</v>
      </c>
      <c r="CW93" s="982">
        <v>1810889.9921094198</v>
      </c>
      <c r="CX93" s="982">
        <v>1516546.6094243098</v>
      </c>
      <c r="CY93" s="982">
        <v>1534788.53210577</v>
      </c>
      <c r="CZ93" s="982">
        <v>1535112.3485388597</v>
      </c>
      <c r="DA93" s="982">
        <v>1658882.1587550002</v>
      </c>
      <c r="DB93" s="982">
        <v>1752945.7550105501</v>
      </c>
      <c r="DC93" s="982">
        <v>1344324.6143656103</v>
      </c>
      <c r="DD93" s="982">
        <v>1438353.2971892199</v>
      </c>
      <c r="DE93" s="982">
        <v>1450823.4692341601</v>
      </c>
      <c r="DF93" s="982">
        <v>1845714.5165741201</v>
      </c>
      <c r="DG93" s="982">
        <v>1694893.6414021701</v>
      </c>
      <c r="DH93" s="982">
        <v>1820891.3456492699</v>
      </c>
      <c r="DI93" s="982">
        <v>1705916.4410128002</v>
      </c>
      <c r="DJ93" s="982">
        <v>1696236.5981417103</v>
      </c>
      <c r="DK93" s="982">
        <v>1750908.7667066602</v>
      </c>
      <c r="DL93" s="982">
        <v>2065056.3384857802</v>
      </c>
      <c r="DM93" s="982">
        <v>2169931.5820863</v>
      </c>
      <c r="DN93" s="982">
        <v>1842515.1082632402</v>
      </c>
      <c r="DO93" s="982">
        <v>1908239.3708149199</v>
      </c>
      <c r="DP93" s="982">
        <v>2365592.7626078501</v>
      </c>
      <c r="DQ93" s="982">
        <v>2342193.1394723896</v>
      </c>
      <c r="DR93" s="982">
        <v>2784065.4296564898</v>
      </c>
      <c r="DS93" s="982">
        <v>2689361.7387108197</v>
      </c>
      <c r="DT93" s="982">
        <v>2759956.2751980098</v>
      </c>
      <c r="DU93" s="982">
        <v>2527604.3137290501</v>
      </c>
      <c r="DV93" s="982">
        <v>2589534.3459842503</v>
      </c>
      <c r="DW93" s="982">
        <v>2506691.8394464999</v>
      </c>
      <c r="DX93" s="982">
        <v>2511975.2938967096</v>
      </c>
      <c r="DY93" s="982">
        <v>2954633.6567198504</v>
      </c>
      <c r="DZ93" s="982">
        <v>3070377.6604913799</v>
      </c>
      <c r="EA93" s="982">
        <v>3117810.5788394697</v>
      </c>
      <c r="EB93" s="982">
        <v>3041155.6615460897</v>
      </c>
      <c r="EC93" s="982">
        <v>2980135.4429822201</v>
      </c>
      <c r="ED93" s="982">
        <v>3704483.5524255</v>
      </c>
      <c r="EE93" s="982">
        <v>3401482.9075716501</v>
      </c>
      <c r="EF93" s="982">
        <v>3763368.4292432498</v>
      </c>
      <c r="EG93" s="982">
        <v>3911466.1965977098</v>
      </c>
      <c r="EH93" s="982">
        <v>3435630.9870154397</v>
      </c>
      <c r="EI93" s="982">
        <v>3432056.7594413599</v>
      </c>
      <c r="EJ93" s="982">
        <v>3236152.8615826201</v>
      </c>
      <c r="EK93" s="982">
        <v>3873945.4434300801</v>
      </c>
      <c r="EL93" s="982">
        <v>4227605.6220955802</v>
      </c>
      <c r="EM93" s="982">
        <v>4649991.7640559301</v>
      </c>
      <c r="EN93" s="982">
        <v>4511510.8333557304</v>
      </c>
      <c r="EO93" s="982">
        <v>4463085.4804919204</v>
      </c>
      <c r="EP93" s="982">
        <v>5090244.7628477002</v>
      </c>
      <c r="EQ93" s="982">
        <v>4921167.9376801495</v>
      </c>
      <c r="ER93" s="982">
        <v>4732370.9160526292</v>
      </c>
      <c r="ES93" s="982">
        <v>4665783.4505371209</v>
      </c>
      <c r="ET93" s="982">
        <v>5342756.6290191207</v>
      </c>
      <c r="EU93" s="982">
        <v>5123110.2834243802</v>
      </c>
      <c r="EV93" s="982">
        <v>4786356.0202353504</v>
      </c>
      <c r="EW93" s="982">
        <v>4833288.1989182299</v>
      </c>
      <c r="EX93" s="982">
        <v>4791799.1506369002</v>
      </c>
      <c r="EY93" s="982">
        <v>4943049.2781730499</v>
      </c>
      <c r="EZ93" s="982">
        <v>5144971.5120316092</v>
      </c>
      <c r="FA93" s="982">
        <v>5130223.3022382297</v>
      </c>
      <c r="FB93" s="982">
        <v>5930945.9599828999</v>
      </c>
      <c r="FC93" s="982">
        <v>5443529.29498161</v>
      </c>
      <c r="FD93" s="982">
        <v>5675431.7864496103</v>
      </c>
      <c r="FE93" s="1040"/>
    </row>
    <row r="94" spans="1:161">
      <c r="A94" s="984" t="s">
        <v>820</v>
      </c>
      <c r="B94" s="985">
        <v>403505.97526232002</v>
      </c>
      <c r="C94" s="985">
        <v>382148.2</v>
      </c>
      <c r="D94" s="985">
        <v>377453.10000000003</v>
      </c>
      <c r="E94" s="985">
        <v>371129.59999999998</v>
      </c>
      <c r="F94" s="985">
        <v>377085.7</v>
      </c>
      <c r="G94" s="985">
        <v>363246</v>
      </c>
      <c r="H94" s="985">
        <v>354374.6</v>
      </c>
      <c r="I94" s="985">
        <v>355100.5</v>
      </c>
      <c r="J94" s="985">
        <v>356527.30000000005</v>
      </c>
      <c r="K94" s="985">
        <v>371962.1</v>
      </c>
      <c r="L94" s="985">
        <v>385066.89999999997</v>
      </c>
      <c r="M94" s="985">
        <v>409275.8</v>
      </c>
      <c r="N94" s="985">
        <v>463153</v>
      </c>
      <c r="O94" s="985">
        <v>441311</v>
      </c>
      <c r="P94" s="985">
        <v>434747</v>
      </c>
      <c r="Q94" s="985">
        <v>435138.60000000003</v>
      </c>
      <c r="R94" s="985">
        <v>472750.3</v>
      </c>
      <c r="S94" s="985">
        <v>449923.2</v>
      </c>
      <c r="T94" s="985">
        <v>445156.19999999995</v>
      </c>
      <c r="U94" s="985">
        <v>438432.5</v>
      </c>
      <c r="V94" s="985">
        <v>439678.3</v>
      </c>
      <c r="W94" s="985">
        <v>434581.9</v>
      </c>
      <c r="X94" s="985">
        <v>440692.9</v>
      </c>
      <c r="Y94" s="985">
        <v>451111.1</v>
      </c>
      <c r="Z94" s="985">
        <v>502254.5</v>
      </c>
      <c r="AA94" s="985">
        <v>480175</v>
      </c>
      <c r="AB94" s="985">
        <v>465705.9</v>
      </c>
      <c r="AC94" s="985">
        <v>466494.4</v>
      </c>
      <c r="AD94" s="985">
        <v>461326.19999999995</v>
      </c>
      <c r="AE94" s="985">
        <v>454376.1</v>
      </c>
      <c r="AF94" s="985">
        <v>456306.8</v>
      </c>
      <c r="AG94" s="985">
        <v>457159.4</v>
      </c>
      <c r="AH94" s="985">
        <v>459707.39999999997</v>
      </c>
      <c r="AI94" s="985">
        <v>457977.8</v>
      </c>
      <c r="AJ94" s="985">
        <v>459390.60000000003</v>
      </c>
      <c r="AK94" s="985">
        <v>493522.5</v>
      </c>
      <c r="AL94" s="985">
        <v>545803</v>
      </c>
      <c r="AM94" s="985">
        <v>522328</v>
      </c>
      <c r="AN94" s="985">
        <v>502510.5</v>
      </c>
      <c r="AO94" s="985">
        <v>512839.3</v>
      </c>
      <c r="AP94" s="985">
        <v>505064</v>
      </c>
      <c r="AQ94" s="985">
        <v>495631.2</v>
      </c>
      <c r="AR94" s="985">
        <v>494944.3</v>
      </c>
      <c r="AS94" s="985">
        <v>501726.9</v>
      </c>
      <c r="AT94" s="985">
        <v>507967.5</v>
      </c>
      <c r="AU94" s="985">
        <v>513373.4</v>
      </c>
      <c r="AV94" s="985">
        <v>520458.2</v>
      </c>
      <c r="AW94" s="985">
        <v>547297.19999999995</v>
      </c>
      <c r="AX94" s="985">
        <v>642388.19999999995</v>
      </c>
      <c r="AY94" s="985">
        <v>572747.4</v>
      </c>
      <c r="AZ94" s="985">
        <v>561626.4</v>
      </c>
      <c r="BA94" s="985">
        <v>563713</v>
      </c>
      <c r="BB94" s="985">
        <v>610130.30000000005</v>
      </c>
      <c r="BC94" s="985">
        <v>611224.30000000005</v>
      </c>
      <c r="BD94" s="985">
        <v>602829</v>
      </c>
      <c r="BE94" s="985">
        <v>606859.5</v>
      </c>
      <c r="BF94" s="985">
        <v>609346.6</v>
      </c>
      <c r="BG94" s="985">
        <v>615140.9</v>
      </c>
      <c r="BH94" s="985">
        <v>629511.16924876999</v>
      </c>
      <c r="BI94" s="985">
        <v>669521.00564673007</v>
      </c>
      <c r="BJ94" s="985">
        <v>779254.16443488002</v>
      </c>
      <c r="BK94" s="985">
        <v>705163.81299999997</v>
      </c>
      <c r="BL94" s="985">
        <v>704584.79200000002</v>
      </c>
      <c r="BM94" s="985">
        <v>727411.21894550999</v>
      </c>
      <c r="BN94" s="985">
        <v>766011.71699999995</v>
      </c>
      <c r="BO94" s="985">
        <v>742810.41500000004</v>
      </c>
      <c r="BP94" s="985">
        <v>714955.56943438004</v>
      </c>
      <c r="BQ94" s="985">
        <v>714343.07809339988</v>
      </c>
      <c r="BR94" s="985">
        <v>717704.48089799006</v>
      </c>
      <c r="BS94" s="985">
        <v>722306.91454222007</v>
      </c>
      <c r="BT94" s="985">
        <v>755643.35358026007</v>
      </c>
      <c r="BU94" s="985">
        <v>790177.08827031008</v>
      </c>
      <c r="BV94" s="985">
        <v>960774.43389801006</v>
      </c>
      <c r="BW94" s="985">
        <v>865935.01059253002</v>
      </c>
      <c r="BX94" s="985">
        <v>866677.59472572</v>
      </c>
      <c r="BY94" s="985">
        <v>891816.88316909014</v>
      </c>
      <c r="BZ94" s="985">
        <v>898903.74548848998</v>
      </c>
      <c r="CA94" s="985">
        <v>916902.15660826</v>
      </c>
      <c r="CB94" s="985">
        <v>918282.87768892001</v>
      </c>
      <c r="CC94" s="985">
        <v>936858.48906296992</v>
      </c>
      <c r="CD94" s="985">
        <v>948262.68069403002</v>
      </c>
      <c r="CE94" s="985">
        <v>976362.31190146995</v>
      </c>
      <c r="CF94" s="985">
        <v>966136.88468838006</v>
      </c>
      <c r="CG94" s="985">
        <v>988182.47942206997</v>
      </c>
      <c r="CH94" s="985">
        <v>1155334.5535552199</v>
      </c>
      <c r="CI94" s="985">
        <v>1064615.0933954699</v>
      </c>
      <c r="CJ94" s="985">
        <v>1024200.5938480699</v>
      </c>
      <c r="CK94" s="985">
        <v>1037766.1481078001</v>
      </c>
      <c r="CL94" s="985">
        <v>1048137.40757808</v>
      </c>
      <c r="CM94" s="985">
        <v>1026915.44583562</v>
      </c>
      <c r="CN94" s="985">
        <v>1006598.85191343</v>
      </c>
      <c r="CO94" s="985">
        <v>1008282.3852069001</v>
      </c>
      <c r="CP94" s="985">
        <v>1019428.16709</v>
      </c>
      <c r="CQ94" s="985">
        <v>1031852.01587227</v>
      </c>
      <c r="CR94" s="985">
        <v>1020135.1442791701</v>
      </c>
      <c r="CS94" s="985">
        <v>1108617.2511468201</v>
      </c>
      <c r="CT94" s="985">
        <v>1181541.92864152</v>
      </c>
      <c r="CU94" s="985">
        <v>1068205.8181163198</v>
      </c>
      <c r="CV94" s="985">
        <v>1049411.1532254899</v>
      </c>
      <c r="CW94" s="985">
        <v>1086457.4054318299</v>
      </c>
      <c r="CX94" s="985">
        <v>1072606.3412716899</v>
      </c>
      <c r="CY94" s="985">
        <v>1056748.37585026</v>
      </c>
      <c r="CZ94" s="985">
        <v>1063633.0007929399</v>
      </c>
      <c r="DA94" s="985">
        <v>1076922.0812182201</v>
      </c>
      <c r="DB94" s="985">
        <v>1094707.8476434001</v>
      </c>
      <c r="DC94" s="985">
        <v>1125394.9243976802</v>
      </c>
      <c r="DD94" s="985">
        <v>1153171.24995551</v>
      </c>
      <c r="DE94" s="985">
        <v>1227639.1046884202</v>
      </c>
      <c r="DF94" s="985">
        <v>1378134.4264730702</v>
      </c>
      <c r="DG94" s="985">
        <v>1340435.0378745701</v>
      </c>
      <c r="DH94" s="985">
        <v>1336807.3852137299</v>
      </c>
      <c r="DI94" s="985">
        <v>1416379.0418751801</v>
      </c>
      <c r="DJ94" s="985">
        <v>1492278.8666195602</v>
      </c>
      <c r="DK94" s="985">
        <v>1401790.4184366302</v>
      </c>
      <c r="DL94" s="985">
        <v>1353982.6063849102</v>
      </c>
      <c r="DM94" s="985">
        <v>1344152.2944118101</v>
      </c>
      <c r="DN94" s="985">
        <v>1380266.4817454403</v>
      </c>
      <c r="DO94" s="985">
        <v>1342358.0275790901</v>
      </c>
      <c r="DP94" s="985">
        <v>1358967.9710165299</v>
      </c>
      <c r="DQ94" s="985">
        <v>1390961.0782612099</v>
      </c>
      <c r="DR94" s="985">
        <v>1566046.4398569099</v>
      </c>
      <c r="DS94" s="985">
        <v>1476068.8316508899</v>
      </c>
      <c r="DT94" s="985">
        <v>1438616.7620924399</v>
      </c>
      <c r="DU94" s="985">
        <v>1432834.61104431</v>
      </c>
      <c r="DV94" s="985">
        <v>1422438.72216843</v>
      </c>
      <c r="DW94" s="985">
        <v>1398955.50247954</v>
      </c>
      <c r="DX94" s="985">
        <v>1363730.70597633</v>
      </c>
      <c r="DY94" s="985">
        <v>1362604.3623065401</v>
      </c>
      <c r="DZ94" s="985">
        <v>1368236.7519117601</v>
      </c>
      <c r="EA94" s="985">
        <v>1348838.3433819099</v>
      </c>
      <c r="EB94" s="985">
        <v>1458211.8918180601</v>
      </c>
      <c r="EC94" s="985">
        <v>1430962.36677756</v>
      </c>
      <c r="ED94" s="985">
        <v>1631717.15700427</v>
      </c>
      <c r="EE94" s="985">
        <v>1457179.9795001398</v>
      </c>
      <c r="EF94" s="985">
        <v>1437459.94521952</v>
      </c>
      <c r="EG94" s="985">
        <v>1508513.3100236398</v>
      </c>
      <c r="EH94" s="985">
        <v>1470133.6431271499</v>
      </c>
      <c r="EI94" s="985">
        <v>1457653.73516063</v>
      </c>
      <c r="EJ94" s="985">
        <v>1425507.7700350001</v>
      </c>
      <c r="EK94" s="985">
        <v>1457282.9255765399</v>
      </c>
      <c r="EL94" s="985">
        <v>1443338.14220824</v>
      </c>
      <c r="EM94" s="985">
        <v>1474048.91588196</v>
      </c>
      <c r="EN94" s="985">
        <v>1549536.2196916998</v>
      </c>
      <c r="EO94" s="985">
        <v>1571034.8009114999</v>
      </c>
      <c r="EP94" s="985">
        <v>1776413.11898752</v>
      </c>
      <c r="EQ94" s="985">
        <v>1588076.2972541898</v>
      </c>
      <c r="ER94" s="985">
        <v>1557627.71257873</v>
      </c>
      <c r="ES94" s="985">
        <v>1573957.6044834401</v>
      </c>
      <c r="ET94" s="985">
        <v>1569240.69685859</v>
      </c>
      <c r="EU94" s="985">
        <v>1517240.24390445</v>
      </c>
      <c r="EV94" s="985">
        <v>1496742.06397082</v>
      </c>
      <c r="EW94" s="985">
        <v>1567795.4244635</v>
      </c>
      <c r="EX94" s="985">
        <v>1501114.6417075801</v>
      </c>
      <c r="EY94" s="985">
        <v>1547922.93090493</v>
      </c>
      <c r="EZ94" s="985">
        <v>1533609.4771323798</v>
      </c>
      <c r="FA94" s="985">
        <v>1577889.3563343701</v>
      </c>
      <c r="FB94" s="985">
        <v>1797978.8705901799</v>
      </c>
      <c r="FC94" s="985">
        <v>1661692.84120784</v>
      </c>
      <c r="FD94" s="985">
        <v>1622701.0564766398</v>
      </c>
      <c r="FE94" s="1040"/>
    </row>
    <row r="95" spans="1:161">
      <c r="A95" s="984" t="s">
        <v>821</v>
      </c>
      <c r="B95" s="982">
        <v>142375.97646961999</v>
      </c>
      <c r="C95" s="982">
        <v>283792.10000000003</v>
      </c>
      <c r="D95" s="982">
        <v>409506.5</v>
      </c>
      <c r="E95" s="982">
        <v>273037</v>
      </c>
      <c r="F95" s="982">
        <v>249949.7</v>
      </c>
      <c r="G95" s="982">
        <v>221150.67</v>
      </c>
      <c r="H95" s="982">
        <v>241870.4</v>
      </c>
      <c r="I95" s="982">
        <v>248372.66999999998</v>
      </c>
      <c r="J95" s="982">
        <v>219432.7</v>
      </c>
      <c r="K95" s="982">
        <v>256800.8</v>
      </c>
      <c r="L95" s="982">
        <v>172003</v>
      </c>
      <c r="M95" s="982">
        <v>158556.70000000001</v>
      </c>
      <c r="N95" s="982">
        <v>128405.9</v>
      </c>
      <c r="O95" s="982">
        <v>155975.9</v>
      </c>
      <c r="P95" s="982">
        <v>148878.70000000001</v>
      </c>
      <c r="Q95" s="982">
        <v>175709.40000000002</v>
      </c>
      <c r="R95" s="982">
        <v>204851.5</v>
      </c>
      <c r="S95" s="982">
        <v>252429.09999999998</v>
      </c>
      <c r="T95" s="982">
        <v>208743.69999999998</v>
      </c>
      <c r="U95" s="982">
        <v>196318.9</v>
      </c>
      <c r="V95" s="982">
        <v>183665.60000000003</v>
      </c>
      <c r="W95" s="982">
        <v>207646.89999999997</v>
      </c>
      <c r="X95" s="982">
        <v>230443</v>
      </c>
      <c r="Y95" s="982">
        <v>219582.39999999997</v>
      </c>
      <c r="Z95" s="982">
        <v>186398.02727272728</v>
      </c>
      <c r="AA95" s="982">
        <v>183049.7</v>
      </c>
      <c r="AB95" s="982">
        <v>166120.90000000002</v>
      </c>
      <c r="AC95" s="982">
        <v>168509.5</v>
      </c>
      <c r="AD95" s="982">
        <v>195896.4</v>
      </c>
      <c r="AE95" s="982">
        <v>178941.30000000002</v>
      </c>
      <c r="AF95" s="982">
        <v>198201.4</v>
      </c>
      <c r="AG95" s="982">
        <v>195123.9</v>
      </c>
      <c r="AH95" s="982">
        <v>197511.2</v>
      </c>
      <c r="AI95" s="982">
        <v>192520.3</v>
      </c>
      <c r="AJ95" s="982">
        <v>185985.5</v>
      </c>
      <c r="AK95" s="982">
        <v>193874.59999999998</v>
      </c>
      <c r="AL95" s="982">
        <v>186507.30300291738</v>
      </c>
      <c r="AM95" s="982">
        <v>186683.49999999997</v>
      </c>
      <c r="AN95" s="982">
        <v>215071.5</v>
      </c>
      <c r="AO95" s="982">
        <v>223848.9</v>
      </c>
      <c r="AP95" s="982">
        <v>211869.1</v>
      </c>
      <c r="AQ95" s="982">
        <v>225429.3</v>
      </c>
      <c r="AR95" s="982">
        <v>252984.5</v>
      </c>
      <c r="AS95" s="982">
        <v>298648.2</v>
      </c>
      <c r="AT95" s="982">
        <v>313778.2</v>
      </c>
      <c r="AU95" s="982">
        <v>295214.59999999998</v>
      </c>
      <c r="AV95" s="982">
        <v>148439.28700000001</v>
      </c>
      <c r="AW95" s="982">
        <v>154175.29999999999</v>
      </c>
      <c r="AX95" s="982">
        <v>120399.8</v>
      </c>
      <c r="AY95" s="982">
        <v>132780.85500000001</v>
      </c>
      <c r="AZ95" s="982">
        <v>158981.9895</v>
      </c>
      <c r="BA95" s="982">
        <v>165175.70000000001</v>
      </c>
      <c r="BB95" s="982">
        <v>195383.7</v>
      </c>
      <c r="BC95" s="982">
        <v>241133.3</v>
      </c>
      <c r="BD95" s="982">
        <v>194811.40000000002</v>
      </c>
      <c r="BE95" s="982">
        <v>189270.39999999999</v>
      </c>
      <c r="BF95" s="982">
        <v>228804.4</v>
      </c>
      <c r="BG95" s="982">
        <v>200809.25263050001</v>
      </c>
      <c r="BH95" s="982">
        <v>141953.04999999999</v>
      </c>
      <c r="BI95" s="982">
        <v>130457.92</v>
      </c>
      <c r="BJ95" s="982">
        <v>195649.75649761999</v>
      </c>
      <c r="BK95" s="982">
        <v>122727.72136672999</v>
      </c>
      <c r="BL95" s="982">
        <v>96786.011669250001</v>
      </c>
      <c r="BM95" s="982">
        <v>113839.48368593999</v>
      </c>
      <c r="BN95" s="982">
        <v>130008.38001094</v>
      </c>
      <c r="BO95" s="982">
        <v>288690.29205498</v>
      </c>
      <c r="BP95" s="982">
        <v>143345.59859618999</v>
      </c>
      <c r="BQ95" s="982">
        <v>221031.70661209</v>
      </c>
      <c r="BR95" s="982">
        <v>224476.13645334</v>
      </c>
      <c r="BS95" s="982">
        <v>244970.00219145999</v>
      </c>
      <c r="BT95" s="982">
        <v>185136.01759519003</v>
      </c>
      <c r="BU95" s="982">
        <v>300891.62779424002</v>
      </c>
      <c r="BV95" s="982">
        <v>234497.50235366999</v>
      </c>
      <c r="BW95" s="982">
        <v>184369.68313972</v>
      </c>
      <c r="BX95" s="982">
        <v>199235.13114402999</v>
      </c>
      <c r="BY95" s="982">
        <v>308226.13196441001</v>
      </c>
      <c r="BZ95" s="982">
        <v>259935.50105576002</v>
      </c>
      <c r="CA95" s="982">
        <v>325422.70955565001</v>
      </c>
      <c r="CB95" s="982">
        <v>599486.57206468005</v>
      </c>
      <c r="CC95" s="982">
        <v>342370.23578203004</v>
      </c>
      <c r="CD95" s="982">
        <v>325553.77784418</v>
      </c>
      <c r="CE95" s="982">
        <v>270847.16131201002</v>
      </c>
      <c r="CF95" s="982">
        <v>285793.02835578</v>
      </c>
      <c r="CG95" s="982">
        <v>296335.97870443005</v>
      </c>
      <c r="CH95" s="982">
        <v>393758.47785556002</v>
      </c>
      <c r="CI95" s="982">
        <v>422209.24331765005</v>
      </c>
      <c r="CJ95" s="982">
        <v>331185.71166497003</v>
      </c>
      <c r="CK95" s="982">
        <v>346274.24429020006</v>
      </c>
      <c r="CL95" s="982">
        <v>457883.69014493999</v>
      </c>
      <c r="CM95" s="982">
        <v>354442.96615122003</v>
      </c>
      <c r="CN95" s="982">
        <v>284894.34606606001</v>
      </c>
      <c r="CO95" s="982">
        <v>202523.06775213999</v>
      </c>
      <c r="CP95" s="982">
        <v>220079.86935927998</v>
      </c>
      <c r="CQ95" s="982">
        <v>230121.58328446001</v>
      </c>
      <c r="CR95" s="982">
        <v>774811.98906537006</v>
      </c>
      <c r="CS95" s="982">
        <v>274893.18823304004</v>
      </c>
      <c r="CT95" s="982">
        <v>472318.05104816001</v>
      </c>
      <c r="CU95" s="982">
        <v>579600.21804865007</v>
      </c>
      <c r="CV95" s="982">
        <v>689330.24640091008</v>
      </c>
      <c r="CW95" s="982">
        <v>724432.58667759004</v>
      </c>
      <c r="CX95" s="982">
        <v>443940.26815262</v>
      </c>
      <c r="CY95" s="982">
        <v>478040.15625550994</v>
      </c>
      <c r="CZ95" s="982">
        <v>471479.34774591995</v>
      </c>
      <c r="DA95" s="982">
        <v>581960.07753678004</v>
      </c>
      <c r="DB95" s="982">
        <v>658237.90736715007</v>
      </c>
      <c r="DC95" s="982">
        <v>218929.68996792997</v>
      </c>
      <c r="DD95" s="982">
        <v>285182.04723370995</v>
      </c>
      <c r="DE95" s="982">
        <v>223184.36454574001</v>
      </c>
      <c r="DF95" s="982">
        <v>467580.09010104998</v>
      </c>
      <c r="DG95" s="982">
        <v>354458.6035276</v>
      </c>
      <c r="DH95" s="982">
        <v>484083.96043553995</v>
      </c>
      <c r="DI95" s="982">
        <v>289537.39913762</v>
      </c>
      <c r="DJ95" s="982">
        <v>203957.73152214999</v>
      </c>
      <c r="DK95" s="982">
        <v>349118.34827003005</v>
      </c>
      <c r="DL95" s="982">
        <v>711073.73210086999</v>
      </c>
      <c r="DM95" s="982">
        <v>825779.28767449001</v>
      </c>
      <c r="DN95" s="982">
        <v>462248.62651779997</v>
      </c>
      <c r="DO95" s="982">
        <v>565881.34323582996</v>
      </c>
      <c r="DP95" s="982">
        <v>1006624.7915913201</v>
      </c>
      <c r="DQ95" s="982">
        <v>951232.06121117994</v>
      </c>
      <c r="DR95" s="982">
        <v>1218018.9897995801</v>
      </c>
      <c r="DS95" s="982">
        <v>1213292.90705993</v>
      </c>
      <c r="DT95" s="982">
        <v>1321339.5131055701</v>
      </c>
      <c r="DU95" s="982">
        <v>1094769.7026847401</v>
      </c>
      <c r="DV95" s="982">
        <v>1167095.6238158201</v>
      </c>
      <c r="DW95" s="982">
        <v>1107736.33696696</v>
      </c>
      <c r="DX95" s="982">
        <v>1148244.5879203798</v>
      </c>
      <c r="DY95" s="982">
        <v>1592029.29441331</v>
      </c>
      <c r="DZ95" s="982">
        <v>1702140.9085796201</v>
      </c>
      <c r="EA95" s="982">
        <v>1768972.23545756</v>
      </c>
      <c r="EB95" s="982">
        <v>1582943.7697280298</v>
      </c>
      <c r="EC95" s="982">
        <v>1549173.0762046599</v>
      </c>
      <c r="ED95" s="982">
        <v>2072766.3954212302</v>
      </c>
      <c r="EE95" s="982">
        <v>1944302.92807151</v>
      </c>
      <c r="EF95" s="982">
        <v>2325908.4840237298</v>
      </c>
      <c r="EG95" s="982">
        <v>2402952.88657407</v>
      </c>
      <c r="EH95" s="982">
        <v>1965497.3438882898</v>
      </c>
      <c r="EI95" s="982">
        <v>1974403.0242807299</v>
      </c>
      <c r="EJ95" s="982">
        <v>1810645.0915476198</v>
      </c>
      <c r="EK95" s="982">
        <v>2416662.5178535399</v>
      </c>
      <c r="EL95" s="982">
        <v>2784267.4798873402</v>
      </c>
      <c r="EM95" s="982">
        <v>3175942.8481739699</v>
      </c>
      <c r="EN95" s="982">
        <v>2961974.6136640301</v>
      </c>
      <c r="EO95" s="982">
        <v>2892050.6795804203</v>
      </c>
      <c r="EP95" s="982">
        <v>3313831.6438601799</v>
      </c>
      <c r="EQ95" s="982">
        <v>3333091.6404259596</v>
      </c>
      <c r="ER95" s="982">
        <v>3174743.2034738995</v>
      </c>
      <c r="ES95" s="982">
        <v>3091825.8460536804</v>
      </c>
      <c r="ET95" s="982">
        <v>3773515.9321605302</v>
      </c>
      <c r="EU95" s="982">
        <v>3605870.0395199303</v>
      </c>
      <c r="EV95" s="982">
        <v>3289613.9562645303</v>
      </c>
      <c r="EW95" s="982">
        <v>3265492.7744547301</v>
      </c>
      <c r="EX95" s="982">
        <v>3290684.5089293201</v>
      </c>
      <c r="EY95" s="982">
        <v>3395126.3472681204</v>
      </c>
      <c r="EZ95" s="982">
        <v>3611362.0348992292</v>
      </c>
      <c r="FA95" s="982">
        <v>3552333.9459038596</v>
      </c>
      <c r="FB95" s="982">
        <v>4132967.0893927198</v>
      </c>
      <c r="FC95" s="982">
        <v>3781836.45377377</v>
      </c>
      <c r="FD95" s="982">
        <v>4052730.7299729702</v>
      </c>
      <c r="FE95" s="1040"/>
    </row>
    <row r="96" spans="1:161">
      <c r="A96" s="984" t="s">
        <v>822</v>
      </c>
      <c r="B96" s="985">
        <v>125512.88776089999</v>
      </c>
      <c r="C96" s="985">
        <v>116424.2</v>
      </c>
      <c r="D96" s="985">
        <v>110757.2</v>
      </c>
      <c r="E96" s="985">
        <v>114350.2</v>
      </c>
      <c r="F96" s="985">
        <v>123911.09999999999</v>
      </c>
      <c r="G96" s="985">
        <v>121708.6</v>
      </c>
      <c r="H96" s="985">
        <v>121348.1</v>
      </c>
      <c r="I96" s="985">
        <v>123195</v>
      </c>
      <c r="J96" s="985">
        <v>127571.3</v>
      </c>
      <c r="K96" s="985">
        <v>115273.7</v>
      </c>
      <c r="L96" s="985">
        <v>112877.70000000001</v>
      </c>
      <c r="M96" s="985">
        <v>129328.2</v>
      </c>
      <c r="N96" s="985">
        <v>107514.2</v>
      </c>
      <c r="O96" s="985">
        <v>135757</v>
      </c>
      <c r="P96" s="985">
        <v>134991.5</v>
      </c>
      <c r="Q96" s="985">
        <v>138856.6</v>
      </c>
      <c r="R96" s="985">
        <v>150333.9</v>
      </c>
      <c r="S96" s="985">
        <v>164835.59999999998</v>
      </c>
      <c r="T96" s="985">
        <v>162977.09999999998</v>
      </c>
      <c r="U96" s="985">
        <v>153775.9</v>
      </c>
      <c r="V96" s="985">
        <v>161640.80000000002</v>
      </c>
      <c r="W96" s="985">
        <v>159524.19999999998</v>
      </c>
      <c r="X96" s="985">
        <v>153178.6</v>
      </c>
      <c r="Y96" s="985">
        <v>156751.29999999999</v>
      </c>
      <c r="Z96" s="985">
        <v>152056.59090909091</v>
      </c>
      <c r="AA96" s="985">
        <v>152501.80000000002</v>
      </c>
      <c r="AB96" s="985">
        <v>143583.80000000002</v>
      </c>
      <c r="AC96" s="985">
        <v>133929.1</v>
      </c>
      <c r="AD96" s="985">
        <v>144406</v>
      </c>
      <c r="AE96" s="985">
        <v>150668.80000000002</v>
      </c>
      <c r="AF96" s="985">
        <v>156096.79999999999</v>
      </c>
      <c r="AG96" s="985">
        <v>157915.9</v>
      </c>
      <c r="AH96" s="985">
        <v>162056.1</v>
      </c>
      <c r="AI96" s="985">
        <v>158120.79999999999</v>
      </c>
      <c r="AJ96" s="985">
        <v>158120.79999999999</v>
      </c>
      <c r="AK96" s="985">
        <v>158510.79999999999</v>
      </c>
      <c r="AL96" s="985">
        <v>157964.37139976435</v>
      </c>
      <c r="AM96" s="985">
        <v>169202.19999999998</v>
      </c>
      <c r="AN96" s="985">
        <v>178607.1</v>
      </c>
      <c r="AO96" s="985">
        <v>185331.8</v>
      </c>
      <c r="AP96" s="985">
        <v>198751.4</v>
      </c>
      <c r="AQ96" s="985">
        <v>199444.5</v>
      </c>
      <c r="AR96" s="985">
        <v>200723.1</v>
      </c>
      <c r="AS96" s="985">
        <v>231193.1</v>
      </c>
      <c r="AT96" s="985">
        <v>254804</v>
      </c>
      <c r="AU96" s="985">
        <v>257266.3</v>
      </c>
      <c r="AV96" s="985">
        <v>117499.7</v>
      </c>
      <c r="AW96" s="985">
        <v>117702.5</v>
      </c>
      <c r="AX96" s="985">
        <v>101097.3</v>
      </c>
      <c r="AY96" s="985">
        <v>117935.44</v>
      </c>
      <c r="AZ96" s="985">
        <v>127705.80029999999</v>
      </c>
      <c r="BA96" s="985">
        <v>127184.3</v>
      </c>
      <c r="BB96" s="985">
        <v>153096.1</v>
      </c>
      <c r="BC96" s="985">
        <v>153300.4</v>
      </c>
      <c r="BD96" s="985">
        <v>163880.6</v>
      </c>
      <c r="BE96" s="985">
        <v>170931.5</v>
      </c>
      <c r="BF96" s="985">
        <v>182692.8</v>
      </c>
      <c r="BG96" s="985">
        <v>198004.97427738999</v>
      </c>
      <c r="BH96" s="985">
        <v>130619.69</v>
      </c>
      <c r="BI96" s="985">
        <v>130454.92</v>
      </c>
      <c r="BJ96" s="985">
        <v>108636.80000001</v>
      </c>
      <c r="BK96" s="985">
        <v>99935.164987969998</v>
      </c>
      <c r="BL96" s="985">
        <v>93477.591409970002</v>
      </c>
      <c r="BM96" s="985">
        <v>108715.59368594</v>
      </c>
      <c r="BN96" s="985">
        <v>118794.50001094</v>
      </c>
      <c r="BO96" s="985">
        <v>133244.79205498</v>
      </c>
      <c r="BP96" s="985">
        <v>121107.94408936999</v>
      </c>
      <c r="BQ96" s="985">
        <v>132783.27997243</v>
      </c>
      <c r="BR96" s="985">
        <v>133945.92138017001</v>
      </c>
      <c r="BS96" s="985">
        <v>140998.80011991001</v>
      </c>
      <c r="BT96" s="985">
        <v>148187.76912363002</v>
      </c>
      <c r="BU96" s="985">
        <v>142885.03968247</v>
      </c>
      <c r="BV96" s="985">
        <v>141482.11132155999</v>
      </c>
      <c r="BW96" s="985">
        <v>147412.23753874999</v>
      </c>
      <c r="BX96" s="985">
        <v>167829.46393907</v>
      </c>
      <c r="BY96" s="985">
        <v>181322.92214507001</v>
      </c>
      <c r="BZ96" s="985">
        <v>204580.40736707</v>
      </c>
      <c r="CA96" s="985">
        <v>186513.89285052</v>
      </c>
      <c r="CB96" s="985">
        <v>268649.16078305</v>
      </c>
      <c r="CC96" s="985">
        <v>274125.55138245004</v>
      </c>
      <c r="CD96" s="985">
        <v>286576.05788447999</v>
      </c>
      <c r="CE96" s="985">
        <v>146090.69574948002</v>
      </c>
      <c r="CF96" s="985">
        <v>148939.49889848</v>
      </c>
      <c r="CG96" s="985">
        <v>142098.28135148002</v>
      </c>
      <c r="CH96" s="985">
        <v>149737.53781348001</v>
      </c>
      <c r="CI96" s="985">
        <v>155659.90218548002</v>
      </c>
      <c r="CJ96" s="985">
        <v>153253.9473038</v>
      </c>
      <c r="CK96" s="985">
        <v>146944.46335548002</v>
      </c>
      <c r="CL96" s="985">
        <v>73669.154094479993</v>
      </c>
      <c r="CM96" s="985">
        <v>73354.780889879999</v>
      </c>
      <c r="CN96" s="985">
        <v>72479.522645479999</v>
      </c>
      <c r="CO96" s="985">
        <v>74203.384645479993</v>
      </c>
      <c r="CP96" s="985">
        <v>74866.585372479996</v>
      </c>
      <c r="CQ96" s="985">
        <v>77047.553847479998</v>
      </c>
      <c r="CR96" s="985">
        <v>80963.800073000006</v>
      </c>
      <c r="CS96" s="985">
        <v>82126.336855000001</v>
      </c>
      <c r="CT96" s="985">
        <v>84070.800432000004</v>
      </c>
      <c r="CU96" s="985">
        <v>85028.386047000007</v>
      </c>
      <c r="CV96" s="985">
        <v>86375.310177000007</v>
      </c>
      <c r="CW96" s="985">
        <v>90134.010752999995</v>
      </c>
      <c r="CX96" s="985">
        <v>90470.426185000004</v>
      </c>
      <c r="CY96" s="985">
        <v>87447.119690399995</v>
      </c>
      <c r="CZ96" s="985">
        <v>89445.994279999999</v>
      </c>
      <c r="DA96" s="985">
        <v>89590.474426999994</v>
      </c>
      <c r="DB96" s="985">
        <v>92148.437137000001</v>
      </c>
      <c r="DC96" s="985">
        <v>92246.420629999993</v>
      </c>
      <c r="DD96" s="985">
        <v>90200.686440999998</v>
      </c>
      <c r="DE96" s="985">
        <v>90176.729858600011</v>
      </c>
      <c r="DF96" s="985">
        <v>92562.991645000002</v>
      </c>
      <c r="DG96" s="985">
        <v>94052.807660000006</v>
      </c>
      <c r="DH96" s="985">
        <v>189119.46518999999</v>
      </c>
      <c r="DI96" s="985">
        <v>0</v>
      </c>
      <c r="DJ96" s="985">
        <v>0</v>
      </c>
      <c r="DK96" s="985">
        <v>0</v>
      </c>
      <c r="DL96" s="985">
        <v>0</v>
      </c>
      <c r="DM96" s="985">
        <v>0</v>
      </c>
      <c r="DN96" s="985">
        <v>0</v>
      </c>
      <c r="DO96" s="985">
        <v>0</v>
      </c>
      <c r="DP96" s="985">
        <v>794448.27871650003</v>
      </c>
      <c r="DQ96" s="985">
        <v>783812.07703849999</v>
      </c>
      <c r="DR96" s="985">
        <v>771736.16715952998</v>
      </c>
      <c r="DS96" s="985">
        <v>809131.00550855009</v>
      </c>
      <c r="DT96" s="985">
        <v>820079.51706730004</v>
      </c>
      <c r="DU96" s="985">
        <v>822825.77225633</v>
      </c>
      <c r="DV96" s="985">
        <v>825359.12101367</v>
      </c>
      <c r="DW96" s="985">
        <v>831718.81559995993</v>
      </c>
      <c r="DX96" s="985">
        <v>842406.82769774995</v>
      </c>
      <c r="DY96" s="985">
        <v>1254575.52596299</v>
      </c>
      <c r="DZ96" s="985">
        <v>1245500.1354940401</v>
      </c>
      <c r="EA96" s="985">
        <v>1254989.60875066</v>
      </c>
      <c r="EB96" s="985">
        <v>1283199.0580231999</v>
      </c>
      <c r="EC96" s="985">
        <v>1305280.7653721599</v>
      </c>
      <c r="ED96" s="985">
        <v>1339730.5483405502</v>
      </c>
      <c r="EE96" s="985">
        <v>1399488.9735307801</v>
      </c>
      <c r="EF96" s="985">
        <v>1417543.4179944498</v>
      </c>
      <c r="EG96" s="985">
        <v>1431541.4354599798</v>
      </c>
      <c r="EH96" s="985">
        <v>1448610.2603207699</v>
      </c>
      <c r="EI96" s="985">
        <v>1455574.16591439</v>
      </c>
      <c r="EJ96" s="985">
        <v>1455872.9175030498</v>
      </c>
      <c r="EK96" s="985">
        <v>1447828.9290448299</v>
      </c>
      <c r="EL96" s="985">
        <v>2344261.5966204801</v>
      </c>
      <c r="EM96" s="985">
        <v>2372253.8022451699</v>
      </c>
      <c r="EN96" s="985">
        <v>2207642.0793492002</v>
      </c>
      <c r="EO96" s="985">
        <v>2282121.0717427502</v>
      </c>
      <c r="EP96" s="985">
        <v>2179958.63405141</v>
      </c>
      <c r="EQ96" s="985">
        <v>2282364.5252142395</v>
      </c>
      <c r="ER96" s="985">
        <v>2809129.3984443694</v>
      </c>
      <c r="ES96" s="985">
        <v>2708235.8853614302</v>
      </c>
      <c r="ET96" s="985">
        <v>3027520.0990403201</v>
      </c>
      <c r="EU96" s="985">
        <v>3005816.4272665102</v>
      </c>
      <c r="EV96" s="985">
        <v>2934840.2397853201</v>
      </c>
      <c r="EW96" s="985">
        <v>2837794.83156669</v>
      </c>
      <c r="EX96" s="985">
        <v>2836556.8478508</v>
      </c>
      <c r="EY96" s="985">
        <v>2765629.2917692601</v>
      </c>
      <c r="EZ96" s="985">
        <v>2767916.4358409094</v>
      </c>
      <c r="FA96" s="985">
        <v>3303484.9619627795</v>
      </c>
      <c r="FB96" s="985">
        <v>3580849.8424619697</v>
      </c>
      <c r="FC96" s="985">
        <v>3481917.0859587099</v>
      </c>
      <c r="FD96" s="985">
        <v>3729036.90514642</v>
      </c>
      <c r="FE96" s="1040"/>
    </row>
    <row r="97" spans="1:161">
      <c r="A97" s="984" t="s">
        <v>823</v>
      </c>
      <c r="B97" s="985">
        <v>16863.088708719999</v>
      </c>
      <c r="C97" s="985">
        <v>167367.90000000002</v>
      </c>
      <c r="D97" s="985">
        <v>298749.3</v>
      </c>
      <c r="E97" s="985">
        <v>158686.80000000002</v>
      </c>
      <c r="F97" s="985">
        <v>126038.6</v>
      </c>
      <c r="G97" s="985">
        <v>99442.07</v>
      </c>
      <c r="H97" s="985">
        <v>120522.29999999999</v>
      </c>
      <c r="I97" s="985">
        <v>125177.67</v>
      </c>
      <c r="J97" s="985">
        <v>91861.4</v>
      </c>
      <c r="K97" s="985">
        <v>141527.1</v>
      </c>
      <c r="L97" s="985">
        <v>59125.3</v>
      </c>
      <c r="M97" s="985">
        <v>29228.5</v>
      </c>
      <c r="N97" s="985">
        <v>20891.699999999997</v>
      </c>
      <c r="O97" s="985">
        <v>20218.900000000001</v>
      </c>
      <c r="P97" s="985">
        <v>13887.199999999999</v>
      </c>
      <c r="Q97" s="985">
        <v>36852.800000000003</v>
      </c>
      <c r="R97" s="985">
        <v>54517.600000000006</v>
      </c>
      <c r="S97" s="985">
        <v>87593.5</v>
      </c>
      <c r="T97" s="985">
        <v>45766.6</v>
      </c>
      <c r="U97" s="985">
        <v>42543</v>
      </c>
      <c r="V97" s="985">
        <v>22024.800000000003</v>
      </c>
      <c r="W97" s="985">
        <v>48122.7</v>
      </c>
      <c r="X97" s="985">
        <v>77264.399999999994</v>
      </c>
      <c r="Y97" s="985">
        <v>62831.099999999991</v>
      </c>
      <c r="Z97" s="985">
        <v>34341.436363636356</v>
      </c>
      <c r="AA97" s="985">
        <v>30547.9</v>
      </c>
      <c r="AB97" s="985">
        <v>22537.100000000002</v>
      </c>
      <c r="AC97" s="985">
        <v>34580.400000000001</v>
      </c>
      <c r="AD97" s="985">
        <v>51490.400000000001</v>
      </c>
      <c r="AE97" s="985">
        <v>28272.499999999996</v>
      </c>
      <c r="AF97" s="985">
        <v>42104.6</v>
      </c>
      <c r="AG97" s="985">
        <v>37208</v>
      </c>
      <c r="AH97" s="985">
        <v>35455.1</v>
      </c>
      <c r="AI97" s="985">
        <v>34399.5</v>
      </c>
      <c r="AJ97" s="985">
        <v>27864.7</v>
      </c>
      <c r="AK97" s="985">
        <v>35363.800000000003</v>
      </c>
      <c r="AL97" s="985">
        <v>28542.931603153036</v>
      </c>
      <c r="AM97" s="985">
        <v>17481.3</v>
      </c>
      <c r="AN97" s="985">
        <v>36464.400000000001</v>
      </c>
      <c r="AO97" s="985">
        <v>38517.1</v>
      </c>
      <c r="AP97" s="985">
        <v>13117.7</v>
      </c>
      <c r="AQ97" s="985">
        <v>25984.800000000003</v>
      </c>
      <c r="AR97" s="985">
        <v>52261.4</v>
      </c>
      <c r="AS97" s="985">
        <v>67455.100000000006</v>
      </c>
      <c r="AT97" s="985">
        <v>58974.2</v>
      </c>
      <c r="AU97" s="985">
        <v>37948.300000000003</v>
      </c>
      <c r="AV97" s="985">
        <v>30939.587000000003</v>
      </c>
      <c r="AW97" s="985">
        <v>36472.799999999996</v>
      </c>
      <c r="AX97" s="985">
        <v>19302.5</v>
      </c>
      <c r="AY97" s="985">
        <v>14845.415000000001</v>
      </c>
      <c r="AZ97" s="985">
        <v>31276.189200000001</v>
      </c>
      <c r="BA97" s="985">
        <v>37991.399999999994</v>
      </c>
      <c r="BB97" s="985">
        <v>42287.6</v>
      </c>
      <c r="BC97" s="985">
        <v>87832.900000000009</v>
      </c>
      <c r="BD97" s="985">
        <v>30930.800000000014</v>
      </c>
      <c r="BE97" s="985">
        <v>18338.899999999987</v>
      </c>
      <c r="BF97" s="985">
        <v>46111.600000000006</v>
      </c>
      <c r="BG97" s="985">
        <v>2804.2783531100004</v>
      </c>
      <c r="BH97" s="985">
        <v>11333.36</v>
      </c>
      <c r="BI97" s="985">
        <v>3</v>
      </c>
      <c r="BJ97" s="985">
        <v>87012.956497609994</v>
      </c>
      <c r="BK97" s="985">
        <v>22792.556378759993</v>
      </c>
      <c r="BL97" s="985">
        <v>3308.4202592799988</v>
      </c>
      <c r="BM97" s="985">
        <v>5123.8900000000003</v>
      </c>
      <c r="BN97" s="985">
        <v>11213.88</v>
      </c>
      <c r="BO97" s="985">
        <v>155445.5</v>
      </c>
      <c r="BP97" s="985">
        <v>22237.654506819999</v>
      </c>
      <c r="BQ97" s="985">
        <v>88248.42663966</v>
      </c>
      <c r="BR97" s="985">
        <v>90530.215073169995</v>
      </c>
      <c r="BS97" s="985">
        <v>103971.20207155</v>
      </c>
      <c r="BT97" s="985">
        <v>36948.24847156</v>
      </c>
      <c r="BU97" s="985">
        <v>158006.58811177002</v>
      </c>
      <c r="BV97" s="985">
        <v>93015.391032109997</v>
      </c>
      <c r="BW97" s="985">
        <v>36957.445600970001</v>
      </c>
      <c r="BX97" s="985">
        <v>31405.667204959998</v>
      </c>
      <c r="BY97" s="985">
        <v>126903.20981934</v>
      </c>
      <c r="BZ97" s="985">
        <v>55355.093688690002</v>
      </c>
      <c r="CA97" s="985">
        <v>138908.81670513001</v>
      </c>
      <c r="CB97" s="985">
        <v>330837.41128162999</v>
      </c>
      <c r="CC97" s="985">
        <v>68244.684399580001</v>
      </c>
      <c r="CD97" s="985">
        <v>38977.7199597</v>
      </c>
      <c r="CE97" s="985">
        <v>124756.46556252999</v>
      </c>
      <c r="CF97" s="985">
        <v>136853.5294573</v>
      </c>
      <c r="CG97" s="985">
        <v>154237.69735295002</v>
      </c>
      <c r="CH97" s="985">
        <v>244020.94004207998</v>
      </c>
      <c r="CI97" s="985">
        <v>266549.34113217</v>
      </c>
      <c r="CJ97" s="985">
        <v>177931.76436117</v>
      </c>
      <c r="CK97" s="985">
        <v>199329.78093472001</v>
      </c>
      <c r="CL97" s="985">
        <v>384214.53605046001</v>
      </c>
      <c r="CM97" s="985">
        <v>281088.18526134006</v>
      </c>
      <c r="CN97" s="985">
        <v>212414.82342057998</v>
      </c>
      <c r="CO97" s="985">
        <v>128319.68310666</v>
      </c>
      <c r="CP97" s="985">
        <v>145213.2839868</v>
      </c>
      <c r="CQ97" s="985">
        <v>153074.02943698002</v>
      </c>
      <c r="CR97" s="985">
        <v>693848.18899237004</v>
      </c>
      <c r="CS97" s="985">
        <v>192766.85137804001</v>
      </c>
      <c r="CT97" s="985">
        <v>388247.25061615999</v>
      </c>
      <c r="CU97" s="985">
        <v>494571.83200165001</v>
      </c>
      <c r="CV97" s="985">
        <v>602954.93622391007</v>
      </c>
      <c r="CW97" s="985">
        <v>634298.57592459</v>
      </c>
      <c r="CX97" s="985">
        <v>353469.84196762001</v>
      </c>
      <c r="CY97" s="985">
        <v>390593.03656510997</v>
      </c>
      <c r="CZ97" s="985">
        <v>382033.35346591996</v>
      </c>
      <c r="DA97" s="985">
        <v>492369.60310978</v>
      </c>
      <c r="DB97" s="985">
        <v>566089.47023015004</v>
      </c>
      <c r="DC97" s="985">
        <v>126683.26933792999</v>
      </c>
      <c r="DD97" s="985">
        <v>194981.36079270998</v>
      </c>
      <c r="DE97" s="985">
        <v>133007.63468714</v>
      </c>
      <c r="DF97" s="985">
        <v>375017.09845604998</v>
      </c>
      <c r="DG97" s="985">
        <v>260405.79586760001</v>
      </c>
      <c r="DH97" s="985">
        <v>294964.49524553999</v>
      </c>
      <c r="DI97" s="985">
        <v>289537.39913762</v>
      </c>
      <c r="DJ97" s="985">
        <v>203957.73152214999</v>
      </c>
      <c r="DK97" s="985">
        <v>349118.34827003005</v>
      </c>
      <c r="DL97" s="985">
        <v>711073.73210086999</v>
      </c>
      <c r="DM97" s="985">
        <v>825779.28767449001</v>
      </c>
      <c r="DN97" s="985">
        <v>462248.62651779997</v>
      </c>
      <c r="DO97" s="985">
        <v>565881.34323582996</v>
      </c>
      <c r="DP97" s="985">
        <v>212176.51287482001</v>
      </c>
      <c r="DQ97" s="985">
        <v>167419.98417267998</v>
      </c>
      <c r="DR97" s="985">
        <v>446282.82264004997</v>
      </c>
      <c r="DS97" s="985">
        <v>404161.90155138</v>
      </c>
      <c r="DT97" s="985">
        <v>501259.99603827001</v>
      </c>
      <c r="DU97" s="985">
        <v>271943.93042841001</v>
      </c>
      <c r="DV97" s="985">
        <v>341736.50280215003</v>
      </c>
      <c r="DW97" s="985">
        <v>276017.52136700001</v>
      </c>
      <c r="DX97" s="985">
        <v>305837.76022262999</v>
      </c>
      <c r="DY97" s="985">
        <v>337453.76845032</v>
      </c>
      <c r="DZ97" s="985">
        <v>456640.77308558003</v>
      </c>
      <c r="EA97" s="985">
        <v>513982.62670690002</v>
      </c>
      <c r="EB97" s="985">
        <v>299744.71170483</v>
      </c>
      <c r="EC97" s="985">
        <v>243892.31083249999</v>
      </c>
      <c r="ED97" s="985">
        <v>733035.84708068008</v>
      </c>
      <c r="EE97" s="985">
        <v>544813.95454072999</v>
      </c>
      <c r="EF97" s="985">
        <v>908365.06602928007</v>
      </c>
      <c r="EG97" s="985">
        <v>971411.45111409004</v>
      </c>
      <c r="EH97" s="985">
        <v>516887.08356752002</v>
      </c>
      <c r="EI97" s="985">
        <v>518828.85836633999</v>
      </c>
      <c r="EJ97" s="985">
        <v>354772.17404457001</v>
      </c>
      <c r="EK97" s="985">
        <v>968833.58880870999</v>
      </c>
      <c r="EL97" s="985">
        <v>440005.88326685998</v>
      </c>
      <c r="EM97" s="985">
        <v>803689.04592880001</v>
      </c>
      <c r="EN97" s="985">
        <v>754332.53431482997</v>
      </c>
      <c r="EO97" s="985">
        <v>609929.60783767002</v>
      </c>
      <c r="EP97" s="985">
        <v>1133873.0098087699</v>
      </c>
      <c r="EQ97" s="985">
        <v>1050727.1152117201</v>
      </c>
      <c r="ER97" s="985">
        <v>365613.80502953002</v>
      </c>
      <c r="ES97" s="985">
        <v>383589.96069224994</v>
      </c>
      <c r="ET97" s="985">
        <v>745995.83312020998</v>
      </c>
      <c r="EU97" s="985">
        <v>600053.61225341994</v>
      </c>
      <c r="EV97" s="985">
        <v>354773.71647921001</v>
      </c>
      <c r="EW97" s="985">
        <v>427697.94288804004</v>
      </c>
      <c r="EX97" s="985">
        <v>454127.66107851994</v>
      </c>
      <c r="EY97" s="985">
        <v>629497.05549886008</v>
      </c>
      <c r="EZ97" s="985">
        <v>843445.59905832005</v>
      </c>
      <c r="FA97" s="985">
        <v>248848.98394107999</v>
      </c>
      <c r="FB97" s="985">
        <v>552117.24693074997</v>
      </c>
      <c r="FC97" s="985">
        <v>299919.36781505996</v>
      </c>
      <c r="FD97" s="985">
        <v>323693.82482655003</v>
      </c>
      <c r="FE97" s="1040"/>
    </row>
    <row r="98" spans="1:161">
      <c r="A98" s="1067" t="s">
        <v>824</v>
      </c>
      <c r="B98" s="985"/>
      <c r="C98" s="985"/>
      <c r="D98" s="985"/>
      <c r="E98" s="985"/>
      <c r="F98" s="985"/>
      <c r="G98" s="985"/>
      <c r="H98" s="985"/>
      <c r="I98" s="985"/>
      <c r="J98" s="985"/>
      <c r="K98" s="985"/>
      <c r="L98" s="985"/>
      <c r="M98" s="985"/>
      <c r="N98" s="985"/>
      <c r="O98" s="985"/>
      <c r="P98" s="985"/>
      <c r="Q98" s="985"/>
      <c r="R98" s="985"/>
      <c r="S98" s="985"/>
      <c r="T98" s="985"/>
      <c r="U98" s="985"/>
      <c r="V98" s="985"/>
      <c r="W98" s="985"/>
      <c r="X98" s="985"/>
      <c r="Y98" s="985"/>
      <c r="Z98" s="985"/>
      <c r="AA98" s="985"/>
      <c r="AB98" s="985"/>
      <c r="AC98" s="985"/>
      <c r="AD98" s="985"/>
      <c r="AE98" s="985"/>
      <c r="AF98" s="985"/>
      <c r="AG98" s="985"/>
      <c r="AH98" s="985"/>
      <c r="AI98" s="985"/>
      <c r="AJ98" s="985"/>
      <c r="AK98" s="985"/>
      <c r="AL98" s="985"/>
      <c r="AM98" s="985"/>
      <c r="AN98" s="985"/>
      <c r="AO98" s="985"/>
      <c r="AP98" s="985"/>
      <c r="AQ98" s="985"/>
      <c r="AR98" s="985"/>
      <c r="AS98" s="985"/>
      <c r="AT98" s="985"/>
      <c r="AU98" s="985"/>
      <c r="AV98" s="985"/>
      <c r="AW98" s="985"/>
      <c r="AX98" s="985"/>
      <c r="AY98" s="985"/>
      <c r="AZ98" s="985"/>
      <c r="BA98" s="985"/>
      <c r="BB98" s="985"/>
      <c r="BC98" s="985"/>
      <c r="BD98" s="985"/>
      <c r="BE98" s="985"/>
      <c r="BF98" s="985"/>
      <c r="BG98" s="985"/>
      <c r="BH98" s="985"/>
      <c r="BI98" s="985"/>
      <c r="BJ98" s="985"/>
      <c r="BK98" s="985"/>
      <c r="BL98" s="985"/>
      <c r="BM98" s="985"/>
      <c r="BN98" s="985"/>
      <c r="BO98" s="985"/>
      <c r="BP98" s="985"/>
      <c r="BQ98" s="985"/>
      <c r="BR98" s="985"/>
      <c r="BS98" s="985"/>
      <c r="BT98" s="985"/>
      <c r="BU98" s="985"/>
      <c r="BV98" s="985"/>
      <c r="BW98" s="985"/>
      <c r="BX98" s="985"/>
      <c r="BY98" s="985"/>
      <c r="BZ98" s="985"/>
      <c r="CA98" s="985"/>
      <c r="CB98" s="985"/>
      <c r="CC98" s="985"/>
      <c r="CD98" s="985"/>
      <c r="CE98" s="985"/>
      <c r="CF98" s="985"/>
      <c r="CG98" s="985"/>
      <c r="CH98" s="985"/>
      <c r="CI98" s="985"/>
      <c r="CJ98" s="985"/>
      <c r="CK98" s="985"/>
      <c r="CL98" s="985"/>
      <c r="CM98" s="985"/>
      <c r="CN98" s="985"/>
      <c r="CO98" s="985"/>
      <c r="CP98" s="985"/>
      <c r="CQ98" s="985"/>
      <c r="CR98" s="985"/>
      <c r="CS98" s="985"/>
      <c r="CT98" s="985"/>
      <c r="CU98" s="985"/>
      <c r="CV98" s="985"/>
      <c r="CW98" s="985"/>
      <c r="CX98" s="985"/>
      <c r="CY98" s="985"/>
      <c r="CZ98" s="985"/>
      <c r="DA98" s="985"/>
      <c r="DB98" s="985"/>
      <c r="DC98" s="985"/>
      <c r="DD98" s="985"/>
      <c r="DE98" s="985"/>
      <c r="DF98" s="985"/>
      <c r="DG98" s="985"/>
      <c r="DH98" s="985"/>
      <c r="DI98" s="985"/>
      <c r="DJ98" s="985"/>
      <c r="DK98" s="985"/>
      <c r="DL98" s="985"/>
      <c r="DM98" s="985"/>
      <c r="DN98" s="985"/>
      <c r="DO98" s="985"/>
      <c r="DP98" s="985"/>
      <c r="DQ98" s="985"/>
      <c r="DR98" s="985"/>
      <c r="DS98" s="985"/>
      <c r="DT98" s="985"/>
      <c r="DU98" s="985"/>
      <c r="DV98" s="985"/>
      <c r="DW98" s="985"/>
      <c r="DX98" s="985"/>
      <c r="DY98" s="985"/>
      <c r="DZ98" s="985"/>
      <c r="EA98" s="985"/>
      <c r="EB98" s="985"/>
      <c r="EC98" s="985"/>
      <c r="ED98" s="985"/>
      <c r="EE98" s="985"/>
      <c r="EF98" s="985"/>
      <c r="EG98" s="985"/>
      <c r="EH98" s="985"/>
      <c r="EI98" s="985"/>
      <c r="EJ98" s="985"/>
      <c r="EK98" s="985"/>
      <c r="EL98" s="985"/>
      <c r="EM98" s="985"/>
      <c r="EN98" s="985"/>
      <c r="EO98" s="985"/>
      <c r="EP98" s="985"/>
      <c r="EQ98" s="985"/>
      <c r="ER98" s="985"/>
      <c r="ES98" s="985"/>
      <c r="ET98" s="985"/>
      <c r="EU98" s="985"/>
      <c r="EV98" s="985"/>
      <c r="EW98" s="985"/>
      <c r="EX98" s="985"/>
      <c r="EY98" s="985"/>
      <c r="EZ98" s="985"/>
      <c r="FA98" s="985"/>
      <c r="FB98" s="985"/>
      <c r="FC98" s="985"/>
      <c r="FD98" s="985"/>
      <c r="FE98" s="1040"/>
    </row>
    <row r="99" spans="1:161" ht="16.5" thickBot="1">
      <c r="A99" s="1068" t="s">
        <v>825</v>
      </c>
      <c r="B99" s="1009"/>
      <c r="C99" s="1009"/>
      <c r="D99" s="1009"/>
      <c r="E99" s="1009"/>
      <c r="F99" s="1009"/>
      <c r="G99" s="1009"/>
      <c r="H99" s="1009"/>
      <c r="I99" s="1009"/>
      <c r="J99" s="1009"/>
      <c r="K99" s="1009"/>
      <c r="L99" s="1009"/>
      <c r="M99" s="1009"/>
      <c r="N99" s="1009"/>
      <c r="O99" s="1009"/>
      <c r="P99" s="1009"/>
      <c r="Q99" s="1009"/>
      <c r="R99" s="1009"/>
      <c r="S99" s="1009"/>
      <c r="T99" s="1009"/>
      <c r="U99" s="1009"/>
      <c r="V99" s="1009"/>
      <c r="W99" s="1009"/>
      <c r="X99" s="1009"/>
      <c r="Y99" s="1009"/>
      <c r="Z99" s="1009"/>
      <c r="AA99" s="1009"/>
      <c r="AB99" s="1009"/>
      <c r="AC99" s="1009"/>
      <c r="AD99" s="1009"/>
      <c r="AE99" s="1009"/>
      <c r="AF99" s="1009"/>
      <c r="AG99" s="1009"/>
      <c r="AH99" s="1009"/>
      <c r="AI99" s="1009"/>
      <c r="AJ99" s="1009"/>
      <c r="AK99" s="1009"/>
      <c r="AL99" s="1009"/>
      <c r="AM99" s="1009"/>
      <c r="AN99" s="1009"/>
      <c r="AO99" s="1009"/>
      <c r="AP99" s="1009"/>
      <c r="AQ99" s="1009"/>
      <c r="AR99" s="1009"/>
      <c r="AS99" s="1009"/>
      <c r="AT99" s="1009"/>
      <c r="AU99" s="1009"/>
      <c r="AV99" s="1009"/>
      <c r="AW99" s="1009"/>
      <c r="AX99" s="1009"/>
      <c r="AY99" s="1009"/>
      <c r="AZ99" s="1009"/>
      <c r="BA99" s="1009"/>
      <c r="BB99" s="1009"/>
      <c r="BC99" s="1009"/>
      <c r="BD99" s="1009"/>
      <c r="BE99" s="1009"/>
      <c r="BF99" s="1009"/>
      <c r="BG99" s="1009"/>
      <c r="BH99" s="1009"/>
      <c r="BI99" s="1009"/>
      <c r="BJ99" s="1009"/>
      <c r="BK99" s="1009"/>
      <c r="BL99" s="1009"/>
      <c r="BM99" s="1009"/>
      <c r="BN99" s="1009"/>
      <c r="BO99" s="1009"/>
      <c r="BP99" s="1009"/>
      <c r="BQ99" s="1009">
        <v>24785.2831879</v>
      </c>
      <c r="BR99" s="1009">
        <v>39449.244827859999</v>
      </c>
      <c r="BS99" s="1009">
        <v>47161.845257569999</v>
      </c>
      <c r="BT99" s="1009">
        <v>21212.320414169997</v>
      </c>
      <c r="BU99" s="1009">
        <v>26413.718460749998</v>
      </c>
      <c r="BV99" s="1009">
        <v>0</v>
      </c>
      <c r="BW99" s="1009">
        <v>0</v>
      </c>
      <c r="BX99" s="1009">
        <v>0</v>
      </c>
      <c r="BY99" s="1009">
        <v>0</v>
      </c>
      <c r="BZ99" s="1009">
        <v>0</v>
      </c>
      <c r="CA99" s="1009">
        <v>0</v>
      </c>
      <c r="CB99" s="1009">
        <v>0</v>
      </c>
      <c r="CC99" s="1009">
        <v>0</v>
      </c>
      <c r="CD99" s="1009">
        <v>0</v>
      </c>
      <c r="CE99" s="1009">
        <v>0</v>
      </c>
      <c r="CF99" s="1009">
        <v>0</v>
      </c>
      <c r="CG99" s="1009">
        <v>0</v>
      </c>
      <c r="CH99" s="1009">
        <v>0</v>
      </c>
      <c r="CI99" s="1009">
        <v>0</v>
      </c>
      <c r="CJ99" s="1009">
        <v>0</v>
      </c>
      <c r="CK99" s="1009">
        <v>0</v>
      </c>
      <c r="CL99" s="1009">
        <v>0</v>
      </c>
      <c r="CM99" s="1009">
        <v>0</v>
      </c>
      <c r="CN99" s="1009">
        <v>0</v>
      </c>
      <c r="CO99" s="1009">
        <v>0</v>
      </c>
      <c r="CP99" s="1009">
        <v>0</v>
      </c>
      <c r="CQ99" s="1009">
        <v>0</v>
      </c>
      <c r="CR99" s="1009">
        <v>606950.24763955001</v>
      </c>
      <c r="CS99" s="1009">
        <v>62767.911342290005</v>
      </c>
      <c r="CT99" s="1009">
        <v>266030.88799980999</v>
      </c>
      <c r="CU99" s="1009">
        <v>351249.99999982002</v>
      </c>
      <c r="CV99" s="1009">
        <v>430799.99999982002</v>
      </c>
      <c r="CW99" s="1009">
        <v>444519.99999982002</v>
      </c>
      <c r="CX99" s="1009">
        <v>268699.95616420003</v>
      </c>
      <c r="CY99" s="1009">
        <v>226570.77277158</v>
      </c>
      <c r="CZ99" s="1009">
        <v>247299.99999981999</v>
      </c>
      <c r="DA99" s="1009">
        <v>382349.99999981001</v>
      </c>
      <c r="DB99" s="1009">
        <v>1E-8</v>
      </c>
      <c r="DC99" s="1009">
        <v>4999.9999998000003</v>
      </c>
      <c r="DD99" s="1009">
        <v>52549.999999800006</v>
      </c>
      <c r="DE99" s="1009">
        <v>5499.9999998000003</v>
      </c>
      <c r="DF99" s="1009">
        <v>100700.00000002001</v>
      </c>
      <c r="DG99" s="1009">
        <v>102614.58013818</v>
      </c>
      <c r="DH99" s="1009">
        <v>79599.999999799998</v>
      </c>
      <c r="DI99" s="1009">
        <v>0</v>
      </c>
      <c r="DJ99" s="1009">
        <v>0</v>
      </c>
      <c r="DK99" s="1009">
        <v>0</v>
      </c>
      <c r="DL99" s="1009">
        <v>113644.38472066</v>
      </c>
      <c r="DM99" s="1009">
        <v>0</v>
      </c>
      <c r="DN99" s="1009">
        <v>0</v>
      </c>
      <c r="DO99" s="1009">
        <v>0</v>
      </c>
      <c r="DP99" s="1009">
        <v>29999.999999799998</v>
      </c>
      <c r="DQ99" s="1009">
        <v>2999.9999998000003</v>
      </c>
      <c r="DR99" s="1009">
        <v>131649.17808199002</v>
      </c>
      <c r="DS99" s="1009">
        <v>60999.178081990001</v>
      </c>
      <c r="DT99" s="1009">
        <v>107399.17808199</v>
      </c>
      <c r="DU99" s="1009">
        <v>10149.17808199</v>
      </c>
      <c r="DV99" s="1009">
        <v>1999.17808199</v>
      </c>
      <c r="DW99" s="1009">
        <v>35899.999999800006</v>
      </c>
      <c r="DX99" s="1009">
        <v>6899.9999998000003</v>
      </c>
      <c r="DY99" s="1009">
        <v>11999.999999799998</v>
      </c>
      <c r="DZ99" s="1009">
        <v>196849.9999998</v>
      </c>
      <c r="EA99" s="1009">
        <v>259799.9999998</v>
      </c>
      <c r="EB99" s="1009">
        <v>78499.999999799998</v>
      </c>
      <c r="EC99" s="1009">
        <v>70999.999999799998</v>
      </c>
      <c r="ED99" s="1009">
        <v>376438.33815684996</v>
      </c>
      <c r="EE99" s="1009">
        <v>157199.9999998</v>
      </c>
      <c r="EF99" s="1009">
        <v>390599.9999998</v>
      </c>
      <c r="EG99" s="1009">
        <v>416278.9999998</v>
      </c>
      <c r="EH99" s="1009">
        <v>62064.999999800006</v>
      </c>
      <c r="EI99" s="1009">
        <v>100029.9999998</v>
      </c>
      <c r="EJ99" s="1009">
        <v>129545.9999998</v>
      </c>
      <c r="EK99" s="1009">
        <v>604434.9999998</v>
      </c>
      <c r="EL99" s="1009">
        <v>184749.9999998</v>
      </c>
      <c r="EM99" s="1009">
        <v>444789.9999998</v>
      </c>
      <c r="EN99" s="1009">
        <v>453569.9999998</v>
      </c>
      <c r="EO99" s="1009">
        <v>298239.9999998</v>
      </c>
      <c r="EP99" s="1009">
        <v>712745.21917787998</v>
      </c>
      <c r="EQ99" s="1009">
        <v>764448.09589021001</v>
      </c>
      <c r="ER99" s="1009">
        <v>92548.09589021001</v>
      </c>
      <c r="ES99" s="1009">
        <v>205446.09589020998</v>
      </c>
      <c r="ET99" s="1009">
        <v>484573.21917788003</v>
      </c>
      <c r="EU99" s="1009">
        <v>283440.21917788003</v>
      </c>
      <c r="EV99" s="1009">
        <v>145240.21098784998</v>
      </c>
      <c r="EW99" s="1009">
        <v>202394.07378884</v>
      </c>
      <c r="EX99" s="1009">
        <v>232859.33770017998</v>
      </c>
      <c r="EY99" s="1009">
        <v>422732.68770017999</v>
      </c>
      <c r="EZ99" s="1009">
        <v>620901.08770038001</v>
      </c>
      <c r="FA99" s="1009">
        <v>195.21917808000001</v>
      </c>
      <c r="FB99" s="1009">
        <v>135798</v>
      </c>
      <c r="FC99" s="1009">
        <v>152152.39988039999</v>
      </c>
      <c r="FD99" s="1009">
        <v>84876</v>
      </c>
      <c r="FE99" s="1040"/>
    </row>
    <row r="100" spans="1:161" ht="15" thickTop="1">
      <c r="A100" s="967"/>
      <c r="ES100" s="1040"/>
      <c r="ET100" s="1040"/>
      <c r="EU100" s="1040"/>
      <c r="EV100" s="1040"/>
      <c r="EW100" s="1040"/>
      <c r="EX100" s="1040"/>
      <c r="EY100" s="1040"/>
      <c r="EZ100" s="1040"/>
      <c r="FA100" s="1040"/>
      <c r="FB100" s="1040"/>
      <c r="FC100" s="1040"/>
      <c r="FD100" s="1040"/>
      <c r="FE100" s="1040"/>
    </row>
    <row r="101" spans="1:161" ht="14.25">
      <c r="A101" s="998" t="s">
        <v>623</v>
      </c>
      <c r="ES101" s="1040"/>
      <c r="ET101" s="1040"/>
      <c r="EU101" s="1040"/>
      <c r="EV101" s="1040"/>
      <c r="EW101" s="1040"/>
      <c r="EX101" s="1040"/>
      <c r="EY101" s="1040"/>
      <c r="EZ101" s="1040"/>
      <c r="FA101" s="1040"/>
      <c r="FB101" s="1040"/>
      <c r="FC101" s="1040"/>
      <c r="FD101" s="1040"/>
      <c r="FE101" s="1040"/>
    </row>
    <row r="102" spans="1:161" ht="14.25">
      <c r="A102" s="998" t="s">
        <v>826</v>
      </c>
      <c r="ES102" s="1040"/>
      <c r="ET102" s="1040"/>
      <c r="EU102" s="1040"/>
      <c r="EV102" s="1040"/>
      <c r="EW102" s="1040"/>
      <c r="EX102" s="1040"/>
      <c r="EY102" s="1040"/>
      <c r="EZ102" s="1040"/>
      <c r="FA102" s="1040"/>
      <c r="FB102" s="1040"/>
      <c r="FC102" s="1040"/>
      <c r="FD102" s="1040"/>
      <c r="FE102" s="1040"/>
    </row>
    <row r="103" spans="1:161" ht="14.25">
      <c r="A103" s="998" t="s">
        <v>827</v>
      </c>
      <c r="ES103" s="1040"/>
      <c r="ET103" s="1040"/>
      <c r="EU103" s="1040"/>
      <c r="EV103" s="1040"/>
      <c r="EW103" s="1040"/>
      <c r="EX103" s="1040"/>
      <c r="EY103" s="1040"/>
      <c r="EZ103" s="1040"/>
      <c r="FA103" s="1040"/>
      <c r="FB103" s="1040"/>
      <c r="FC103" s="1040"/>
      <c r="FD103" s="1040"/>
      <c r="FE103" s="1040"/>
    </row>
    <row r="104" spans="1:161" ht="14.25">
      <c r="A104" s="998" t="s">
        <v>314</v>
      </c>
      <c r="ES104" s="1040"/>
      <c r="ET104" s="1040"/>
      <c r="EU104" s="1040"/>
      <c r="EV104" s="1040"/>
      <c r="EW104" s="1040"/>
      <c r="EX104" s="1040"/>
      <c r="EY104" s="1040"/>
      <c r="EZ104" s="1040"/>
      <c r="FA104" s="1040"/>
      <c r="FB104" s="1040"/>
      <c r="FC104" s="1040"/>
      <c r="FD104" s="1040"/>
    </row>
    <row r="105" spans="1:161">
      <c r="ES105" s="1040"/>
      <c r="ET105" s="1040"/>
      <c r="EU105" s="1040"/>
      <c r="EV105" s="1040"/>
      <c r="EW105" s="1040"/>
      <c r="EX105" s="1040"/>
      <c r="EY105" s="1040"/>
      <c r="EZ105" s="1040"/>
      <c r="FA105" s="1040"/>
      <c r="FB105" s="1040"/>
      <c r="FC105" s="1040"/>
      <c r="FD105" s="1040"/>
    </row>
    <row r="106" spans="1:161">
      <c r="ES106" s="1040"/>
      <c r="ET106" s="1040"/>
      <c r="EU106" s="1040"/>
      <c r="EV106" s="1040"/>
      <c r="EW106" s="1040"/>
      <c r="EX106" s="1040"/>
      <c r="EY106" s="1040"/>
      <c r="EZ106" s="1040"/>
      <c r="FA106" s="1040"/>
      <c r="FB106" s="1040"/>
      <c r="FC106" s="1040"/>
      <c r="FD106" s="1040"/>
    </row>
    <row r="107" spans="1:161">
      <c r="ES107" s="1040"/>
      <c r="ET107" s="1040"/>
      <c r="EU107" s="1040"/>
      <c r="EV107" s="1040"/>
      <c r="EW107" s="1040"/>
      <c r="EX107" s="1040"/>
      <c r="EY107" s="1040"/>
      <c r="EZ107" s="1040"/>
      <c r="FA107" s="1040"/>
      <c r="FB107" s="1040"/>
      <c r="FC107" s="1040"/>
      <c r="FD107" s="1040"/>
    </row>
    <row r="108" spans="1:161">
      <c r="ES108" s="1040"/>
      <c r="ET108" s="1040"/>
      <c r="EU108" s="1040"/>
      <c r="EV108" s="1040"/>
      <c r="EW108" s="1040"/>
      <c r="EX108" s="1040"/>
      <c r="EY108" s="1040"/>
      <c r="EZ108" s="1040"/>
      <c r="FA108" s="1040"/>
      <c r="FB108" s="1040"/>
      <c r="FC108" s="1040"/>
      <c r="FD108" s="1040"/>
    </row>
    <row r="109" spans="1:161">
      <c r="ES109" s="1040"/>
      <c r="ET109" s="1040"/>
      <c r="EU109" s="1040"/>
      <c r="EV109" s="1040"/>
      <c r="EW109" s="1040"/>
      <c r="EX109" s="1040"/>
      <c r="EY109" s="1040"/>
      <c r="EZ109" s="1040"/>
      <c r="FA109" s="1040"/>
      <c r="FB109" s="1040"/>
      <c r="FC109" s="1040"/>
      <c r="FD109" s="1040"/>
    </row>
    <row r="110" spans="1:161">
      <c r="ES110" s="1040"/>
      <c r="ET110" s="1040"/>
      <c r="EU110" s="1040"/>
      <c r="EV110" s="1040"/>
      <c r="EW110" s="1040"/>
      <c r="EX110" s="1040"/>
      <c r="EY110" s="1040"/>
      <c r="EZ110" s="1040"/>
      <c r="FA110" s="1040"/>
      <c r="FB110" s="1040"/>
      <c r="FC110" s="1040"/>
      <c r="FD110" s="1040"/>
    </row>
    <row r="111" spans="1:161">
      <c r="ES111" s="1040"/>
      <c r="ET111" s="1040"/>
      <c r="EU111" s="1040"/>
      <c r="EV111" s="1040"/>
      <c r="EW111" s="1040"/>
      <c r="EX111" s="1040"/>
      <c r="EY111" s="1040"/>
      <c r="EZ111" s="1040"/>
      <c r="FA111" s="1040"/>
      <c r="FB111" s="1040"/>
      <c r="FC111" s="1040"/>
      <c r="FD111" s="1040"/>
    </row>
  </sheetData>
  <hyperlinks>
    <hyperlink ref="A1" location="Menu!A1" display="Return to Menu"/>
  </hyperlinks>
  <pageMargins left="0.25" right="0.25" top="0.75" bottom="0.75" header="0.3" footer="0.3"/>
  <pageSetup paperSize="9" scale="43" firstPageNumber="182" fitToWidth="6" fitToHeight="6" orientation="portrait" useFirstPageNumber="1" r:id="rId1"/>
  <headerFooter alignWithMargins="0"/>
  <colBreaks count="7" manualBreakCount="7">
    <brk id="85" max="100" man="1"/>
    <brk id="95" max="100" man="1"/>
    <brk id="106" max="100" man="1"/>
    <brk id="117" max="100" man="1"/>
    <brk id="128" max="100" man="1"/>
    <brk id="139" max="100" man="1"/>
    <brk id="150" max="100" man="1"/>
  </col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FFFF00"/>
  </sheetPr>
  <dimension ref="B1:AC34"/>
  <sheetViews>
    <sheetView view="pageBreakPreview" zoomScale="84" zoomScaleSheetLayoutView="84" workbookViewId="0">
      <pane xSplit="2" ySplit="2" topLeftCell="O3" activePane="bottomRight" state="frozen"/>
      <selection pane="topRight" activeCell="C1" sqref="C1"/>
      <selection pane="bottomLeft" activeCell="A3" sqref="A3"/>
      <selection pane="bottomRight" activeCell="B2" sqref="B2:AC17"/>
    </sheetView>
  </sheetViews>
  <sheetFormatPr defaultRowHeight="15"/>
  <cols>
    <col min="1" max="1" width="9.140625" style="40"/>
    <col min="2" max="2" width="37.42578125" style="40" customWidth="1"/>
    <col min="3" max="3" width="13.85546875" style="40" hidden="1" customWidth="1"/>
    <col min="4" max="4" width="12.7109375" style="40" hidden="1" customWidth="1"/>
    <col min="5" max="6" width="14.5703125" style="40" hidden="1" customWidth="1"/>
    <col min="7" max="14" width="13.85546875" style="40" hidden="1" customWidth="1"/>
    <col min="15" max="16" width="12.7109375" style="40" bestFit="1" customWidth="1"/>
    <col min="17" max="18" width="14.5703125" style="40" bestFit="1" customWidth="1"/>
    <col min="19" max="19" width="12.7109375" style="40" bestFit="1" customWidth="1"/>
    <col min="20" max="21" width="14" style="40" bestFit="1" customWidth="1"/>
    <col min="22" max="22" width="12.7109375" style="40" bestFit="1" customWidth="1"/>
    <col min="23" max="23" width="14.28515625" style="40" bestFit="1" customWidth="1"/>
    <col min="24" max="24" width="12.140625" style="40" customWidth="1"/>
    <col min="25" max="26" width="11.28515625" style="40" bestFit="1" customWidth="1"/>
    <col min="27" max="27" width="12.7109375" style="40" customWidth="1"/>
    <col min="28" max="28" width="11.7109375" style="40" customWidth="1"/>
    <col min="29" max="29" width="11.28515625" style="40" bestFit="1" customWidth="1"/>
    <col min="30" max="16384" width="9.140625" style="40"/>
  </cols>
  <sheetData>
    <row r="1" spans="2:29" ht="19.5" thickBot="1">
      <c r="B1" s="440" t="s">
        <v>60</v>
      </c>
      <c r="C1" s="441"/>
      <c r="D1" s="441"/>
      <c r="E1" s="441"/>
      <c r="F1" s="441"/>
      <c r="G1" s="441"/>
      <c r="H1" s="441"/>
      <c r="I1" s="441"/>
      <c r="J1" s="441"/>
      <c r="K1" s="441"/>
      <c r="L1" s="441"/>
      <c r="M1" s="441"/>
      <c r="N1" s="441"/>
      <c r="O1" s="441"/>
      <c r="P1" s="441"/>
      <c r="Q1" s="441"/>
      <c r="R1" s="441"/>
      <c r="S1" s="441"/>
      <c r="T1" s="441"/>
      <c r="U1" s="441"/>
      <c r="V1" s="441"/>
      <c r="W1" s="805"/>
      <c r="X1" s="441"/>
      <c r="Y1" s="441"/>
      <c r="Z1" s="441"/>
    </row>
    <row r="2" spans="2:29" ht="30" thickTop="1" thickBot="1">
      <c r="B2" s="3532" t="s">
        <v>4</v>
      </c>
      <c r="C2" s="3524">
        <v>2008</v>
      </c>
      <c r="D2" s="3525"/>
      <c r="E2" s="3525"/>
      <c r="F2" s="3526"/>
      <c r="G2" s="3525">
        <v>2009</v>
      </c>
      <c r="H2" s="3525"/>
      <c r="I2" s="3525"/>
      <c r="J2" s="3525"/>
      <c r="K2" s="3524">
        <v>2010</v>
      </c>
      <c r="L2" s="3525"/>
      <c r="M2" s="3525"/>
      <c r="N2" s="3526"/>
      <c r="O2" s="3524">
        <v>2011</v>
      </c>
      <c r="P2" s="3525"/>
      <c r="Q2" s="3525"/>
      <c r="R2" s="3526"/>
      <c r="S2" s="3529">
        <v>2012</v>
      </c>
      <c r="T2" s="3530"/>
      <c r="U2" s="3530"/>
      <c r="V2" s="3530"/>
      <c r="W2" s="3529">
        <v>2013</v>
      </c>
      <c r="X2" s="3530"/>
      <c r="Y2" s="3530"/>
      <c r="Z2" s="3531"/>
      <c r="AA2" s="3527">
        <v>2014</v>
      </c>
      <c r="AB2" s="3528"/>
      <c r="AC2" s="3528"/>
    </row>
    <row r="3" spans="2:29" ht="24.75" customHeight="1" thickBot="1">
      <c r="B3" s="3533"/>
      <c r="C3" s="442" t="s">
        <v>0</v>
      </c>
      <c r="D3" s="443" t="s">
        <v>1</v>
      </c>
      <c r="E3" s="443" t="s">
        <v>2</v>
      </c>
      <c r="F3" s="444" t="s">
        <v>3</v>
      </c>
      <c r="G3" s="443" t="s">
        <v>0</v>
      </c>
      <c r="H3" s="443" t="s">
        <v>1</v>
      </c>
      <c r="I3" s="443" t="s">
        <v>2</v>
      </c>
      <c r="J3" s="443" t="s">
        <v>3</v>
      </c>
      <c r="K3" s="442" t="s">
        <v>0</v>
      </c>
      <c r="L3" s="443" t="s">
        <v>1</v>
      </c>
      <c r="M3" s="443" t="s">
        <v>2</v>
      </c>
      <c r="N3" s="444" t="s">
        <v>3</v>
      </c>
      <c r="O3" s="442" t="s">
        <v>0</v>
      </c>
      <c r="P3" s="443" t="s">
        <v>1</v>
      </c>
      <c r="Q3" s="443" t="s">
        <v>2</v>
      </c>
      <c r="R3" s="444" t="s">
        <v>3</v>
      </c>
      <c r="S3" s="442" t="s">
        <v>0</v>
      </c>
      <c r="T3" s="443" t="s">
        <v>1</v>
      </c>
      <c r="U3" s="443" t="s">
        <v>2</v>
      </c>
      <c r="V3" s="443" t="s">
        <v>3</v>
      </c>
      <c r="W3" s="442" t="s">
        <v>0</v>
      </c>
      <c r="X3" s="443" t="s">
        <v>1</v>
      </c>
      <c r="Y3" s="443" t="s">
        <v>2</v>
      </c>
      <c r="Z3" s="444" t="s">
        <v>3</v>
      </c>
      <c r="AA3" s="443" t="s">
        <v>0</v>
      </c>
      <c r="AB3" s="443" t="s">
        <v>1</v>
      </c>
      <c r="AC3" s="443"/>
    </row>
    <row r="4" spans="2:29" ht="15.75">
      <c r="B4" s="445" t="s">
        <v>53</v>
      </c>
      <c r="C4" s="446">
        <v>900.2</v>
      </c>
      <c r="D4" s="447">
        <v>361.36</v>
      </c>
      <c r="E4" s="447">
        <v>404.55</v>
      </c>
      <c r="F4" s="448">
        <v>602.29999999999995</v>
      </c>
      <c r="G4" s="449">
        <v>790.71</v>
      </c>
      <c r="H4" s="449">
        <v>872.87</v>
      </c>
      <c r="I4" s="449">
        <v>873.56</v>
      </c>
      <c r="J4" s="449">
        <v>321.83999999999997</v>
      </c>
      <c r="K4" s="446">
        <v>742.88</v>
      </c>
      <c r="L4" s="449">
        <v>1060.8</v>
      </c>
      <c r="M4" s="449">
        <v>319.97000000000003</v>
      </c>
      <c r="N4" s="450">
        <v>882.36</v>
      </c>
      <c r="O4" s="451">
        <v>211.8</v>
      </c>
      <c r="P4" s="452">
        <v>1675.7</v>
      </c>
      <c r="Q4" s="453">
        <v>334.1</v>
      </c>
      <c r="R4" s="41">
        <v>601.5</v>
      </c>
      <c r="S4" s="451">
        <v>1126.7</v>
      </c>
      <c r="T4" s="452">
        <v>1666.49</v>
      </c>
      <c r="U4" s="453">
        <v>1280.277</v>
      </c>
      <c r="V4" s="453">
        <v>914.1</v>
      </c>
      <c r="W4" s="806">
        <v>695.5</v>
      </c>
      <c r="X4" s="454">
        <v>933</v>
      </c>
      <c r="Y4" s="454">
        <v>539.85699999999997</v>
      </c>
      <c r="Z4" s="807">
        <v>631.74384999999995</v>
      </c>
      <c r="AA4" s="454">
        <v>1436.591752</v>
      </c>
      <c r="AB4" s="454">
        <v>1385.9194783999999</v>
      </c>
      <c r="AC4" s="454">
        <v>956.6</v>
      </c>
    </row>
    <row r="5" spans="2:29" ht="15.75">
      <c r="B5" s="445" t="s">
        <v>24</v>
      </c>
      <c r="C5" s="446">
        <v>4533.8999999999996</v>
      </c>
      <c r="D5" s="447">
        <v>5858.3</v>
      </c>
      <c r="E5" s="447">
        <v>6019.68</v>
      </c>
      <c r="F5" s="448">
        <v>5380.45</v>
      </c>
      <c r="G5" s="447">
        <v>5497.46</v>
      </c>
      <c r="H5" s="447">
        <v>5456.51</v>
      </c>
      <c r="I5" s="447">
        <v>6244.41</v>
      </c>
      <c r="J5" s="447">
        <v>6679.06</v>
      </c>
      <c r="K5" s="446">
        <v>7819.62</v>
      </c>
      <c r="L5" s="447">
        <v>8152.49</v>
      </c>
      <c r="M5" s="447">
        <v>7983.42</v>
      </c>
      <c r="N5" s="448">
        <v>9406.4599999999991</v>
      </c>
      <c r="O5" s="446">
        <v>28576.3</v>
      </c>
      <c r="P5" s="452">
        <v>26188.3</v>
      </c>
      <c r="Q5" s="453">
        <v>25680.1</v>
      </c>
      <c r="R5" s="41">
        <v>23079</v>
      </c>
      <c r="S5" s="446">
        <v>25806.1</v>
      </c>
      <c r="T5" s="452">
        <v>24104.463</v>
      </c>
      <c r="U5" s="453">
        <v>23644.875</v>
      </c>
      <c r="V5" s="453">
        <v>24499.8</v>
      </c>
      <c r="W5" s="806">
        <v>21848.633000000002</v>
      </c>
      <c r="X5" s="454">
        <v>20146.5</v>
      </c>
      <c r="Y5" s="454">
        <v>16363.552</v>
      </c>
      <c r="Z5" s="807">
        <v>18312.570334</v>
      </c>
      <c r="AA5" s="454">
        <v>16585.645543999999</v>
      </c>
      <c r="AB5" s="454">
        <v>13050.899674439999</v>
      </c>
      <c r="AC5" s="454">
        <v>10397.5</v>
      </c>
    </row>
    <row r="6" spans="2:29" ht="15.75">
      <c r="B6" s="445" t="s">
        <v>54</v>
      </c>
      <c r="C6" s="446">
        <v>5815.25</v>
      </c>
      <c r="D6" s="447">
        <v>5980.74</v>
      </c>
      <c r="E6" s="447">
        <v>7249.52</v>
      </c>
      <c r="F6" s="448">
        <v>8648.2900000000009</v>
      </c>
      <c r="G6" s="447">
        <v>8796.99</v>
      </c>
      <c r="H6" s="447">
        <v>8352.6299999999992</v>
      </c>
      <c r="I6" s="447">
        <v>4177.3999999999996</v>
      </c>
      <c r="J6" s="447">
        <v>4602.2299999999996</v>
      </c>
      <c r="K6" s="446">
        <v>6139.98</v>
      </c>
      <c r="L6" s="447">
        <v>5739.65</v>
      </c>
      <c r="M6" s="447">
        <v>6500.09</v>
      </c>
      <c r="N6" s="448">
        <v>7636.79</v>
      </c>
      <c r="O6" s="446">
        <v>8445.2999999999993</v>
      </c>
      <c r="P6" s="452">
        <v>10638.9</v>
      </c>
      <c r="Q6" s="453">
        <v>11107.8</v>
      </c>
      <c r="R6" s="41">
        <v>13291.3</v>
      </c>
      <c r="S6" s="446">
        <v>15679</v>
      </c>
      <c r="T6" s="452">
        <v>16878.557000000001</v>
      </c>
      <c r="U6" s="453">
        <v>17102.137999999999</v>
      </c>
      <c r="V6" s="453">
        <v>18110.400000000001</v>
      </c>
      <c r="W6" s="806">
        <v>21019.468000000001</v>
      </c>
      <c r="X6" s="454">
        <v>21849.3</v>
      </c>
      <c r="Y6" s="454">
        <v>25049.685000000001</v>
      </c>
      <c r="Z6" s="807">
        <v>25843.970215000001</v>
      </c>
      <c r="AA6" s="454">
        <v>28133.502380999998</v>
      </c>
      <c r="AB6" s="454">
        <v>31452.19256417</v>
      </c>
      <c r="AC6" s="454">
        <v>33030.800000000003</v>
      </c>
    </row>
    <row r="7" spans="2:29" ht="15.75">
      <c r="B7" s="445" t="s">
        <v>12</v>
      </c>
      <c r="C7" s="446">
        <v>597.64</v>
      </c>
      <c r="D7" s="447">
        <v>612.64</v>
      </c>
      <c r="E7" s="447">
        <v>493.33</v>
      </c>
      <c r="F7" s="448">
        <v>662.97</v>
      </c>
      <c r="G7" s="447">
        <v>936.6</v>
      </c>
      <c r="H7" s="447">
        <v>1021</v>
      </c>
      <c r="I7" s="447">
        <v>757.31</v>
      </c>
      <c r="J7" s="447">
        <v>1040.6199999999999</v>
      </c>
      <c r="K7" s="446">
        <v>784.51</v>
      </c>
      <c r="L7" s="447">
        <v>911.8</v>
      </c>
      <c r="M7" s="447">
        <v>1070.83</v>
      </c>
      <c r="N7" s="448">
        <v>977.41</v>
      </c>
      <c r="O7" s="446">
        <v>1056</v>
      </c>
      <c r="P7" s="452">
        <v>1138.2</v>
      </c>
      <c r="Q7" s="453">
        <v>1119</v>
      </c>
      <c r="R7" s="41">
        <v>1232.9000000000001</v>
      </c>
      <c r="S7" s="446">
        <v>1704.9</v>
      </c>
      <c r="T7" s="452">
        <v>1669.81</v>
      </c>
      <c r="U7" s="453">
        <v>1808.8720000000001</v>
      </c>
      <c r="V7" s="453">
        <v>1845.9</v>
      </c>
      <c r="W7" s="806">
        <v>1788.325</v>
      </c>
      <c r="X7" s="454">
        <v>2153.1999999999998</v>
      </c>
      <c r="Y7" s="454">
        <v>2467.5129999999999</v>
      </c>
      <c r="Z7" s="807">
        <v>2893.3088760000001</v>
      </c>
      <c r="AA7" s="454">
        <v>2688.7380750000002</v>
      </c>
      <c r="AB7" s="454">
        <v>3807.5313885599999</v>
      </c>
      <c r="AC7" s="454">
        <v>4073.8</v>
      </c>
    </row>
    <row r="8" spans="2:29" ht="15.75">
      <c r="B8" s="445" t="s">
        <v>43</v>
      </c>
      <c r="C8" s="446">
        <v>3438.71</v>
      </c>
      <c r="D8" s="447">
        <v>3400.96</v>
      </c>
      <c r="E8" s="447">
        <v>3370.44</v>
      </c>
      <c r="F8" s="448">
        <v>3384.51</v>
      </c>
      <c r="G8" s="447">
        <v>3315.26</v>
      </c>
      <c r="H8" s="447">
        <v>3288.35</v>
      </c>
      <c r="I8" s="447">
        <v>3222.03</v>
      </c>
      <c r="J8" s="447">
        <v>3070.17</v>
      </c>
      <c r="K8" s="446">
        <v>3008.94</v>
      </c>
      <c r="L8" s="447">
        <v>2947.41</v>
      </c>
      <c r="M8" s="447">
        <v>2903.19</v>
      </c>
      <c r="N8" s="448">
        <v>2831.32</v>
      </c>
      <c r="O8" s="446">
        <v>2873.8</v>
      </c>
      <c r="P8" s="452">
        <v>2818.1</v>
      </c>
      <c r="Q8" s="453">
        <v>2769.1</v>
      </c>
      <c r="R8" s="41">
        <v>2870.3</v>
      </c>
      <c r="S8" s="446">
        <v>2833.7</v>
      </c>
      <c r="T8" s="452">
        <v>2826.49</v>
      </c>
      <c r="U8" s="453">
        <v>2803.5259999999998</v>
      </c>
      <c r="V8" s="453">
        <v>2849.7</v>
      </c>
      <c r="W8" s="806">
        <v>2819.3040000000001</v>
      </c>
      <c r="X8" s="454">
        <v>2904.5</v>
      </c>
      <c r="Y8" s="454">
        <v>2960.5419999999999</v>
      </c>
      <c r="Z8" s="807">
        <v>2973.0451050000001</v>
      </c>
      <c r="AA8" s="454">
        <v>2933.4589299999998</v>
      </c>
      <c r="AB8" s="454">
        <v>2920.575981</v>
      </c>
      <c r="AC8" s="454">
        <v>3006.2</v>
      </c>
    </row>
    <row r="9" spans="2:29" ht="18.75">
      <c r="B9" s="455" t="s">
        <v>14</v>
      </c>
      <c r="C9" s="456">
        <f t="shared" ref="C9:O9" si="0">SUM(C4+C5+C6+C7+C8)</f>
        <v>15285.699999999997</v>
      </c>
      <c r="D9" s="457">
        <f t="shared" si="0"/>
        <v>16214</v>
      </c>
      <c r="E9" s="457">
        <f t="shared" si="0"/>
        <v>17537.52</v>
      </c>
      <c r="F9" s="458">
        <f t="shared" si="0"/>
        <v>18678.52</v>
      </c>
      <c r="G9" s="459">
        <f t="shared" si="0"/>
        <v>19337.02</v>
      </c>
      <c r="H9" s="457">
        <f t="shared" si="0"/>
        <v>18991.359999999997</v>
      </c>
      <c r="I9" s="457">
        <f t="shared" si="0"/>
        <v>15274.71</v>
      </c>
      <c r="J9" s="457">
        <f t="shared" si="0"/>
        <v>15713.92</v>
      </c>
      <c r="K9" s="456">
        <f t="shared" si="0"/>
        <v>18495.93</v>
      </c>
      <c r="L9" s="457">
        <f t="shared" si="0"/>
        <v>18812.149999999998</v>
      </c>
      <c r="M9" s="457">
        <f t="shared" si="0"/>
        <v>18777.5</v>
      </c>
      <c r="N9" s="458">
        <f t="shared" si="0"/>
        <v>21734.34</v>
      </c>
      <c r="O9" s="456">
        <f t="shared" si="0"/>
        <v>41163.199999999997</v>
      </c>
      <c r="P9" s="460">
        <v>42459.199999999997</v>
      </c>
      <c r="Q9" s="461">
        <f>SUM(Q4:Q8)</f>
        <v>41010.1</v>
      </c>
      <c r="R9" s="462">
        <f>SUM(R4:R8)</f>
        <v>41075.000000000007</v>
      </c>
      <c r="S9" s="456">
        <f t="shared" ref="S9:AA9" si="1">SUM(S4+S5+S6+S7+S8)</f>
        <v>47150.400000000001</v>
      </c>
      <c r="T9" s="463">
        <f t="shared" si="1"/>
        <v>47145.81</v>
      </c>
      <c r="U9" s="457">
        <f t="shared" si="1"/>
        <v>46639.688000000002</v>
      </c>
      <c r="V9" s="457">
        <f t="shared" si="1"/>
        <v>48219.9</v>
      </c>
      <c r="W9" s="808">
        <f t="shared" si="1"/>
        <v>48171.229999999996</v>
      </c>
      <c r="X9" s="808">
        <f t="shared" si="1"/>
        <v>47986.5</v>
      </c>
      <c r="Y9" s="464">
        <f t="shared" si="1"/>
        <v>47381.148999999998</v>
      </c>
      <c r="Z9" s="809">
        <f t="shared" si="1"/>
        <v>50654.638379999997</v>
      </c>
      <c r="AA9" s="809">
        <f t="shared" si="1"/>
        <v>51777.936682</v>
      </c>
      <c r="AB9" s="809">
        <v>52617.119086569997</v>
      </c>
      <c r="AC9" s="809">
        <v>51464.800000000003</v>
      </c>
    </row>
    <row r="10" spans="2:29" ht="15.75">
      <c r="B10" s="465"/>
      <c r="C10" s="466"/>
      <c r="D10" s="467"/>
      <c r="E10" s="467"/>
      <c r="F10" s="468"/>
      <c r="G10" s="469"/>
      <c r="H10" s="467"/>
      <c r="I10" s="467"/>
      <c r="J10" s="467"/>
      <c r="K10" s="470"/>
      <c r="L10" s="471"/>
      <c r="M10" s="471"/>
      <c r="N10" s="472"/>
      <c r="O10" s="466"/>
      <c r="P10" s="473"/>
      <c r="Q10" s="474"/>
      <c r="R10" s="475"/>
      <c r="S10" s="466"/>
      <c r="T10" s="476"/>
      <c r="U10" s="467"/>
      <c r="V10" s="467"/>
      <c r="W10" s="466"/>
      <c r="X10" s="467"/>
      <c r="Y10" s="467"/>
      <c r="Z10" s="468"/>
      <c r="AA10" s="467"/>
      <c r="AB10" s="467"/>
      <c r="AC10" s="467"/>
    </row>
    <row r="11" spans="2:29" ht="15.75">
      <c r="B11" s="445" t="s">
        <v>55</v>
      </c>
      <c r="C11" s="446">
        <v>2233.0100000000002</v>
      </c>
      <c r="D11" s="447">
        <v>2612.64</v>
      </c>
      <c r="E11" s="447">
        <v>3071.2</v>
      </c>
      <c r="F11" s="448">
        <v>3514.07</v>
      </c>
      <c r="G11" s="447">
        <v>3272.03</v>
      </c>
      <c r="H11" s="447">
        <v>3170.1</v>
      </c>
      <c r="I11" s="447">
        <v>3304.96</v>
      </c>
      <c r="J11" s="447">
        <v>3901.7</v>
      </c>
      <c r="K11" s="446">
        <v>3168.78</v>
      </c>
      <c r="L11" s="447">
        <v>3074.14</v>
      </c>
      <c r="M11" s="447">
        <v>2897.45</v>
      </c>
      <c r="N11" s="448">
        <v>3146.82</v>
      </c>
      <c r="O11" s="446">
        <v>3889.3</v>
      </c>
      <c r="P11" s="452">
        <v>4061.5</v>
      </c>
      <c r="Q11" s="453">
        <v>3917.7</v>
      </c>
      <c r="R11" s="41">
        <v>4055.6</v>
      </c>
      <c r="S11" s="446">
        <v>4457</v>
      </c>
      <c r="T11" s="452">
        <v>4721</v>
      </c>
      <c r="U11" s="453">
        <v>4350.9179999999997</v>
      </c>
      <c r="V11" s="453">
        <v>4300.3</v>
      </c>
      <c r="W11" s="806">
        <v>4493.1000000000004</v>
      </c>
      <c r="X11" s="454">
        <v>32521</v>
      </c>
      <c r="Y11" s="454">
        <v>32270.46</v>
      </c>
      <c r="Z11" s="807">
        <v>35515.813269999999</v>
      </c>
      <c r="AA11" s="454">
        <v>35651.813526999998</v>
      </c>
      <c r="AB11" s="454">
        <v>36489.426060999998</v>
      </c>
      <c r="AC11" s="454">
        <v>36233.699999999997</v>
      </c>
    </row>
    <row r="12" spans="2:29" ht="15.75">
      <c r="B12" s="445" t="s">
        <v>56</v>
      </c>
      <c r="C12" s="446">
        <v>0</v>
      </c>
      <c r="D12" s="447">
        <v>0</v>
      </c>
      <c r="E12" s="447">
        <v>0</v>
      </c>
      <c r="F12" s="448">
        <v>0</v>
      </c>
      <c r="G12" s="447">
        <v>39.659999999999997</v>
      </c>
      <c r="H12" s="447">
        <v>80.86</v>
      </c>
      <c r="I12" s="447">
        <v>109.57</v>
      </c>
      <c r="J12" s="447">
        <v>19.84</v>
      </c>
      <c r="K12" s="446">
        <v>20.73</v>
      </c>
      <c r="L12" s="447">
        <v>21.33</v>
      </c>
      <c r="M12" s="447">
        <v>27.74</v>
      </c>
      <c r="N12" s="448">
        <v>23.52</v>
      </c>
      <c r="O12" s="446">
        <v>43</v>
      </c>
      <c r="P12" s="477">
        <v>36.700000000000003</v>
      </c>
      <c r="Q12" s="478">
        <v>45.9</v>
      </c>
      <c r="R12" s="479">
        <v>7.4</v>
      </c>
      <c r="S12" s="446">
        <v>68.8</v>
      </c>
      <c r="T12" s="452">
        <v>57.5</v>
      </c>
      <c r="U12" s="478">
        <v>67.022000000000006</v>
      </c>
      <c r="V12" s="478">
        <v>117.3</v>
      </c>
      <c r="W12" s="806">
        <v>169.84399999999999</v>
      </c>
      <c r="X12" s="454">
        <v>172.6</v>
      </c>
      <c r="Y12" s="454">
        <v>172.36500000000001</v>
      </c>
      <c r="Z12" s="807">
        <v>170.75668300000001</v>
      </c>
      <c r="AA12" s="454">
        <v>143.81138799999999</v>
      </c>
      <c r="AB12" s="454">
        <v>138.139318</v>
      </c>
      <c r="AC12" s="454">
        <v>100.7</v>
      </c>
    </row>
    <row r="13" spans="2:29" ht="15.75">
      <c r="B13" s="445" t="s">
        <v>28</v>
      </c>
      <c r="C13" s="446">
        <v>1835.38</v>
      </c>
      <c r="D13" s="447">
        <v>2350.81</v>
      </c>
      <c r="E13" s="447">
        <v>2350.0500000000002</v>
      </c>
      <c r="F13" s="448">
        <v>2491.8200000000002</v>
      </c>
      <c r="G13" s="447">
        <v>2622.24</v>
      </c>
      <c r="H13" s="447">
        <v>2631.72</v>
      </c>
      <c r="I13" s="447">
        <v>2636.86</v>
      </c>
      <c r="J13" s="447">
        <v>2643.92</v>
      </c>
      <c r="K13" s="446">
        <v>2648.51</v>
      </c>
      <c r="L13" s="447">
        <v>2647.51</v>
      </c>
      <c r="M13" s="447">
        <v>2659.7</v>
      </c>
      <c r="N13" s="448">
        <v>8205.23</v>
      </c>
      <c r="O13" s="446">
        <v>8252.5</v>
      </c>
      <c r="P13" s="452">
        <v>9287</v>
      </c>
      <c r="Q13" s="453">
        <v>7892</v>
      </c>
      <c r="R13" s="41">
        <v>7951</v>
      </c>
      <c r="S13" s="446">
        <v>11132.4</v>
      </c>
      <c r="T13" s="452">
        <v>10994</v>
      </c>
      <c r="U13" s="453">
        <v>10722.813</v>
      </c>
      <c r="V13" s="453">
        <v>10690.5</v>
      </c>
      <c r="W13" s="806">
        <v>10953.8</v>
      </c>
      <c r="X13" s="454">
        <v>4413</v>
      </c>
      <c r="Y13" s="454">
        <v>4295.924</v>
      </c>
      <c r="Z13" s="807">
        <v>4532.0360069999997</v>
      </c>
      <c r="AA13" s="454">
        <v>5754.9288269999997</v>
      </c>
      <c r="AB13" s="454">
        <v>5416.8715044099999</v>
      </c>
      <c r="AC13" s="454">
        <v>4785.3</v>
      </c>
    </row>
    <row r="14" spans="2:29" ht="15.75">
      <c r="B14" s="480" t="s">
        <v>58</v>
      </c>
      <c r="C14" s="481" t="s">
        <v>59</v>
      </c>
      <c r="D14" s="482" t="s">
        <v>59</v>
      </c>
      <c r="E14" s="482" t="s">
        <v>59</v>
      </c>
      <c r="F14" s="483" t="s">
        <v>59</v>
      </c>
      <c r="G14" s="447" t="s">
        <v>59</v>
      </c>
      <c r="H14" s="447" t="s">
        <v>59</v>
      </c>
      <c r="I14" s="447" t="s">
        <v>59</v>
      </c>
      <c r="J14" s="447" t="s">
        <v>59</v>
      </c>
      <c r="K14" s="446">
        <v>3000</v>
      </c>
      <c r="L14" s="447">
        <v>3000</v>
      </c>
      <c r="M14" s="447">
        <v>3000</v>
      </c>
      <c r="N14" s="448">
        <v>248.11</v>
      </c>
      <c r="O14" s="446">
        <v>265.89999999999998</v>
      </c>
      <c r="P14" s="477">
        <v>227.9</v>
      </c>
      <c r="Q14" s="478">
        <v>158.19999999999999</v>
      </c>
      <c r="R14" s="479">
        <v>102.6</v>
      </c>
      <c r="S14" s="446">
        <v>96.2</v>
      </c>
      <c r="T14" s="452">
        <v>84</v>
      </c>
      <c r="U14" s="478">
        <v>79.936000000000007</v>
      </c>
      <c r="V14" s="478">
        <v>75.900000000000006</v>
      </c>
      <c r="W14" s="806">
        <v>80.063000000000002</v>
      </c>
      <c r="X14" s="454">
        <v>10819</v>
      </c>
      <c r="Y14" s="454">
        <v>10581.484</v>
      </c>
      <c r="Z14" s="807">
        <v>10375.117104000001</v>
      </c>
      <c r="AA14" s="454">
        <v>10198.984376</v>
      </c>
      <c r="AB14" s="454">
        <v>10544.59626747</v>
      </c>
      <c r="AC14" s="454">
        <v>10336.4</v>
      </c>
    </row>
    <row r="15" spans="2:29" ht="15.75">
      <c r="B15" s="445" t="s">
        <v>57</v>
      </c>
      <c r="C15" s="446">
        <v>11217.31</v>
      </c>
      <c r="D15" s="447">
        <v>11250.54</v>
      </c>
      <c r="E15" s="447">
        <v>12116.27</v>
      </c>
      <c r="F15" s="448">
        <v>12672.63</v>
      </c>
      <c r="G15" s="447">
        <v>13403.09</v>
      </c>
      <c r="H15" s="447">
        <v>13108.68</v>
      </c>
      <c r="I15" s="447">
        <v>9223.32</v>
      </c>
      <c r="J15" s="447">
        <v>9148.4599999999991</v>
      </c>
      <c r="K15" s="446">
        <v>9657.91</v>
      </c>
      <c r="L15" s="447">
        <v>10069.17</v>
      </c>
      <c r="M15" s="447">
        <v>10192.61</v>
      </c>
      <c r="N15" s="448">
        <v>10110.66</v>
      </c>
      <c r="O15" s="446">
        <v>28712.5</v>
      </c>
      <c r="P15" s="452">
        <v>28846.1</v>
      </c>
      <c r="Q15" s="453">
        <v>28996.400000000001</v>
      </c>
      <c r="R15" s="41">
        <v>28958.400000000001</v>
      </c>
      <c r="S15" s="446">
        <v>31396</v>
      </c>
      <c r="T15" s="452">
        <v>31289.3</v>
      </c>
      <c r="U15" s="453">
        <v>31418.999</v>
      </c>
      <c r="V15" s="453">
        <v>33035.800000000003</v>
      </c>
      <c r="W15" s="806">
        <v>32474.400000000001</v>
      </c>
      <c r="X15" s="454">
        <v>60.9</v>
      </c>
      <c r="Y15" s="454">
        <v>60.914999999999999</v>
      </c>
      <c r="Z15" s="807">
        <v>60.915315</v>
      </c>
      <c r="AA15" s="454">
        <v>28.398564</v>
      </c>
      <c r="AB15" s="454">
        <v>28.085934120000001</v>
      </c>
      <c r="AC15" s="454">
        <v>8.6999999999999993</v>
      </c>
    </row>
    <row r="16" spans="2:29" ht="19.5" thickBot="1">
      <c r="B16" s="484" t="s">
        <v>26</v>
      </c>
      <c r="C16" s="485">
        <f>SUM(C11+C13+C15)</f>
        <v>15285.7</v>
      </c>
      <c r="D16" s="486">
        <f>SUM(D11+D13+D15)</f>
        <v>16213.990000000002</v>
      </c>
      <c r="E16" s="486">
        <f>SUM(E11+E13+E15)</f>
        <v>17537.52</v>
      </c>
      <c r="F16" s="487">
        <f>SUM(F11+F13+F15)</f>
        <v>18678.52</v>
      </c>
      <c r="G16" s="486">
        <f>SUM(G11+G12+G13+G15)</f>
        <v>19337.02</v>
      </c>
      <c r="H16" s="486">
        <f>SUM(H11+H12+H13+H15)</f>
        <v>18991.36</v>
      </c>
      <c r="I16" s="486">
        <f>SUM(I11+I12+I13+I15)</f>
        <v>15274.71</v>
      </c>
      <c r="J16" s="486">
        <f>SUM(J11+J12+J13+J15)</f>
        <v>15713.919999999998</v>
      </c>
      <c r="K16" s="485">
        <f>SUM(K11:K15)</f>
        <v>18495.93</v>
      </c>
      <c r="L16" s="486">
        <f>SUM(L11:L15)</f>
        <v>18812.150000000001</v>
      </c>
      <c r="M16" s="486">
        <f>SUM(M11:M15)</f>
        <v>18777.5</v>
      </c>
      <c r="N16" s="487">
        <f>SUM(N11:N15)</f>
        <v>21734.34</v>
      </c>
      <c r="O16" s="485">
        <f>SUM(O11:O15)</f>
        <v>41163.199999999997</v>
      </c>
      <c r="P16" s="488">
        <v>42459.199999999997</v>
      </c>
      <c r="Q16" s="489">
        <f t="shared" ref="Q16:AA16" si="2">SUM(Q11:Q15)</f>
        <v>41010.200000000004</v>
      </c>
      <c r="R16" s="490">
        <f t="shared" si="2"/>
        <v>41075</v>
      </c>
      <c r="S16" s="491">
        <f t="shared" si="2"/>
        <v>47150.400000000001</v>
      </c>
      <c r="T16" s="492">
        <f t="shared" si="2"/>
        <v>47145.8</v>
      </c>
      <c r="U16" s="493">
        <f t="shared" si="2"/>
        <v>46639.688000000002</v>
      </c>
      <c r="V16" s="493">
        <f t="shared" si="2"/>
        <v>48219.8</v>
      </c>
      <c r="W16" s="808">
        <f t="shared" si="2"/>
        <v>48171.207000000002</v>
      </c>
      <c r="X16" s="464">
        <f t="shared" si="2"/>
        <v>47986.5</v>
      </c>
      <c r="Y16" s="464">
        <f t="shared" si="2"/>
        <v>47381.148000000008</v>
      </c>
      <c r="Z16" s="810">
        <f t="shared" si="2"/>
        <v>50654.638379000004</v>
      </c>
      <c r="AA16" s="809">
        <f t="shared" si="2"/>
        <v>51777.936682000007</v>
      </c>
      <c r="AB16" s="809">
        <v>52617.119084999998</v>
      </c>
      <c r="AC16" s="809">
        <v>51464.800000000003</v>
      </c>
    </row>
    <row r="17" spans="2:26" ht="19.5" customHeight="1" thickTop="1">
      <c r="B17" s="578" t="s">
        <v>213</v>
      </c>
      <c r="C17" s="441"/>
      <c r="D17" s="441"/>
      <c r="E17" s="441"/>
      <c r="F17" s="441"/>
      <c r="G17" s="441"/>
      <c r="H17" s="441"/>
      <c r="I17" s="441"/>
      <c r="J17" s="441"/>
      <c r="K17" s="441"/>
      <c r="L17" s="441"/>
      <c r="M17" s="441"/>
      <c r="N17" s="441"/>
      <c r="O17" s="441"/>
      <c r="P17" s="441"/>
      <c r="Q17" s="441"/>
      <c r="R17" s="441"/>
      <c r="S17" s="441"/>
      <c r="T17" s="441"/>
      <c r="U17" s="441"/>
      <c r="V17" s="441"/>
      <c r="W17" s="441"/>
      <c r="X17" s="441"/>
      <c r="Y17" s="441"/>
      <c r="Z17" s="441"/>
    </row>
    <row r="18" spans="2:26" ht="15.75" thickBot="1">
      <c r="K18" s="584"/>
      <c r="L18" s="584"/>
      <c r="M18" s="584"/>
    </row>
    <row r="19" spans="2:26" ht="29.25" thickBot="1">
      <c r="B19" s="3534" t="s">
        <v>4</v>
      </c>
      <c r="C19" s="3529">
        <v>2011</v>
      </c>
      <c r="D19" s="3530"/>
      <c r="E19" s="3530"/>
      <c r="F19" s="3531"/>
      <c r="G19" s="3529">
        <v>2012</v>
      </c>
      <c r="H19" s="3530"/>
      <c r="I19" s="3530"/>
      <c r="J19" s="3531"/>
      <c r="K19" s="3527">
        <v>2013</v>
      </c>
      <c r="L19" s="3528"/>
      <c r="M19" s="3528"/>
      <c r="N19" s="585"/>
      <c r="Q19" s="125"/>
      <c r="T19" s="122"/>
      <c r="U19" s="124"/>
    </row>
    <row r="20" spans="2:26" ht="21.75" customHeight="1" thickBot="1">
      <c r="B20" s="3535"/>
      <c r="C20" s="442" t="s">
        <v>0</v>
      </c>
      <c r="D20" s="443" t="s">
        <v>1</v>
      </c>
      <c r="E20" s="443" t="s">
        <v>2</v>
      </c>
      <c r="F20" s="444" t="s">
        <v>3</v>
      </c>
      <c r="G20" s="442" t="s">
        <v>0</v>
      </c>
      <c r="H20" s="443" t="s">
        <v>1</v>
      </c>
      <c r="I20" s="443" t="s">
        <v>2</v>
      </c>
      <c r="J20" s="444" t="s">
        <v>3</v>
      </c>
      <c r="K20" s="443" t="s">
        <v>0</v>
      </c>
      <c r="L20" s="443" t="s">
        <v>1</v>
      </c>
      <c r="M20" s="443" t="s">
        <v>2</v>
      </c>
      <c r="N20" s="585"/>
      <c r="Q20" s="125"/>
      <c r="T20" s="123"/>
      <c r="U20" s="124"/>
    </row>
    <row r="21" spans="2:26" ht="18">
      <c r="B21" s="496" t="s">
        <v>53</v>
      </c>
      <c r="C21" s="451">
        <v>211.8</v>
      </c>
      <c r="D21" s="452">
        <v>1675.7</v>
      </c>
      <c r="E21" s="453">
        <v>334.1</v>
      </c>
      <c r="F21" s="41">
        <v>601.5</v>
      </c>
      <c r="G21" s="451">
        <v>1126.7</v>
      </c>
      <c r="H21" s="452">
        <v>1666.49</v>
      </c>
      <c r="I21" s="453">
        <v>1280.277</v>
      </c>
      <c r="J21" s="41">
        <v>914.1</v>
      </c>
      <c r="K21" s="454">
        <v>695.5</v>
      </c>
      <c r="L21" s="452">
        <v>933</v>
      </c>
      <c r="M21" s="452">
        <v>539.85699999999997</v>
      </c>
      <c r="N21" s="585"/>
      <c r="Q21" s="125"/>
      <c r="T21" s="122"/>
      <c r="U21" s="124"/>
    </row>
    <row r="22" spans="2:26" ht="18">
      <c r="B22" s="496" t="s">
        <v>24</v>
      </c>
      <c r="C22" s="446">
        <v>28576.3</v>
      </c>
      <c r="D22" s="452">
        <v>26188.3</v>
      </c>
      <c r="E22" s="453">
        <v>25680.1</v>
      </c>
      <c r="F22" s="41">
        <v>23079</v>
      </c>
      <c r="G22" s="446">
        <v>25806.1</v>
      </c>
      <c r="H22" s="452">
        <v>24104.463</v>
      </c>
      <c r="I22" s="453">
        <v>23644.875</v>
      </c>
      <c r="J22" s="41">
        <v>24499.8</v>
      </c>
      <c r="K22" s="454">
        <v>21848.633000000002</v>
      </c>
      <c r="L22" s="452">
        <v>20146.5</v>
      </c>
      <c r="M22" s="452">
        <v>16363.552</v>
      </c>
      <c r="N22" s="585"/>
      <c r="Q22" s="125"/>
      <c r="T22" s="123"/>
      <c r="U22" s="124"/>
    </row>
    <row r="23" spans="2:26" ht="18">
      <c r="B23" s="496" t="s">
        <v>54</v>
      </c>
      <c r="C23" s="446">
        <v>8445.2999999999993</v>
      </c>
      <c r="D23" s="452">
        <v>10638.9</v>
      </c>
      <c r="E23" s="453">
        <v>11107.8</v>
      </c>
      <c r="F23" s="41">
        <v>13291.3</v>
      </c>
      <c r="G23" s="446">
        <v>15679</v>
      </c>
      <c r="H23" s="452">
        <v>16878.557000000001</v>
      </c>
      <c r="I23" s="453">
        <v>17102.137999999999</v>
      </c>
      <c r="J23" s="41">
        <v>18110.400000000001</v>
      </c>
      <c r="K23" s="454">
        <v>21019.468000000001</v>
      </c>
      <c r="L23" s="452">
        <v>21849.3</v>
      </c>
      <c r="M23" s="452">
        <v>25049.685000000001</v>
      </c>
      <c r="N23" s="585"/>
      <c r="Q23" s="125"/>
      <c r="T23" s="123"/>
      <c r="U23" s="124"/>
    </row>
    <row r="24" spans="2:26" ht="18">
      <c r="B24" s="496" t="s">
        <v>12</v>
      </c>
      <c r="C24" s="446">
        <v>1056</v>
      </c>
      <c r="D24" s="452">
        <v>1138.2</v>
      </c>
      <c r="E24" s="453">
        <v>1119</v>
      </c>
      <c r="F24" s="41">
        <v>1232.9000000000001</v>
      </c>
      <c r="G24" s="446">
        <v>1704.9</v>
      </c>
      <c r="H24" s="452">
        <v>1669.81</v>
      </c>
      <c r="I24" s="453">
        <v>1808.8720000000001</v>
      </c>
      <c r="J24" s="41">
        <v>1845.9</v>
      </c>
      <c r="K24" s="454">
        <v>1788.325</v>
      </c>
      <c r="L24" s="452">
        <v>2153.1999999999998</v>
      </c>
      <c r="M24" s="452">
        <v>2467.5129999999999</v>
      </c>
      <c r="N24" s="585"/>
      <c r="Q24" s="125"/>
      <c r="T24" s="124"/>
    </row>
    <row r="25" spans="2:26" ht="18">
      <c r="B25" s="496" t="s">
        <v>43</v>
      </c>
      <c r="C25" s="446">
        <v>2873.8</v>
      </c>
      <c r="D25" s="452">
        <v>2818.1</v>
      </c>
      <c r="E25" s="453">
        <v>2769.1</v>
      </c>
      <c r="F25" s="41">
        <v>2870.3</v>
      </c>
      <c r="G25" s="446">
        <v>2833.7</v>
      </c>
      <c r="H25" s="452">
        <v>2826.49</v>
      </c>
      <c r="I25" s="453">
        <v>2803.5259999999998</v>
      </c>
      <c r="J25" s="41">
        <v>2849.7</v>
      </c>
      <c r="K25" s="454">
        <v>2819.3040000000001</v>
      </c>
      <c r="L25" s="452">
        <v>2904.5</v>
      </c>
      <c r="M25" s="452">
        <v>2960.5419999999999</v>
      </c>
      <c r="N25" s="585"/>
      <c r="Q25" s="125"/>
      <c r="T25" s="124"/>
    </row>
    <row r="26" spans="2:26" ht="18.75">
      <c r="B26" s="497" t="s">
        <v>14</v>
      </c>
      <c r="C26" s="456">
        <f>SUM(C21+C22+C23+C24+C25)</f>
        <v>41163.199999999997</v>
      </c>
      <c r="D26" s="460">
        <v>42459.199999999997</v>
      </c>
      <c r="E26" s="461">
        <f>SUM(E21:E25)</f>
        <v>41010.1</v>
      </c>
      <c r="F26" s="462">
        <f>SUM(F21:F25)</f>
        <v>41075.000000000007</v>
      </c>
      <c r="G26" s="456">
        <f t="shared" ref="G26:M26" si="3">SUM(G21+G22+G23+G24+G25)</f>
        <v>47150.400000000001</v>
      </c>
      <c r="H26" s="463">
        <f t="shared" si="3"/>
        <v>47145.81</v>
      </c>
      <c r="I26" s="457">
        <f t="shared" si="3"/>
        <v>46639.688000000002</v>
      </c>
      <c r="J26" s="458">
        <f t="shared" si="3"/>
        <v>48219.9</v>
      </c>
      <c r="K26" s="464">
        <f t="shared" si="3"/>
        <v>48171.229999999996</v>
      </c>
      <c r="L26" s="463">
        <f t="shared" si="3"/>
        <v>47986.5</v>
      </c>
      <c r="M26" s="463">
        <f t="shared" si="3"/>
        <v>47381.148999999998</v>
      </c>
      <c r="N26" s="585"/>
    </row>
    <row r="27" spans="2:26" ht="15.75">
      <c r="B27" s="498"/>
      <c r="C27" s="466"/>
      <c r="D27" s="473"/>
      <c r="E27" s="474"/>
      <c r="F27" s="475"/>
      <c r="G27" s="466"/>
      <c r="H27" s="476"/>
      <c r="I27" s="467"/>
      <c r="J27" s="468"/>
      <c r="K27" s="467"/>
      <c r="L27" s="476"/>
      <c r="N27" s="585"/>
    </row>
    <row r="28" spans="2:26" ht="15.75">
      <c r="B28" s="496" t="s">
        <v>55</v>
      </c>
      <c r="C28" s="446">
        <v>3889.3</v>
      </c>
      <c r="D28" s="452">
        <v>4061.5</v>
      </c>
      <c r="E28" s="453">
        <v>3917.7</v>
      </c>
      <c r="F28" s="41">
        <v>4055.6</v>
      </c>
      <c r="G28" s="446">
        <v>4457</v>
      </c>
      <c r="H28" s="452">
        <v>4721</v>
      </c>
      <c r="I28" s="453">
        <v>4350.9179999999997</v>
      </c>
      <c r="J28" s="41">
        <v>4300.3</v>
      </c>
      <c r="K28" s="454">
        <v>4493.1000000000004</v>
      </c>
      <c r="L28" s="452">
        <v>32521</v>
      </c>
      <c r="M28" s="452">
        <v>4295.924</v>
      </c>
      <c r="N28" s="585"/>
    </row>
    <row r="29" spans="2:26" ht="15.75">
      <c r="B29" s="496" t="s">
        <v>56</v>
      </c>
      <c r="C29" s="446">
        <v>43</v>
      </c>
      <c r="D29" s="477">
        <v>36.700000000000003</v>
      </c>
      <c r="E29" s="478">
        <v>45.9</v>
      </c>
      <c r="F29" s="479">
        <v>7.4</v>
      </c>
      <c r="G29" s="446">
        <v>68.8</v>
      </c>
      <c r="H29" s="452">
        <v>57.5</v>
      </c>
      <c r="I29" s="478">
        <v>67.022000000000006</v>
      </c>
      <c r="J29" s="479">
        <v>117.3</v>
      </c>
      <c r="K29" s="454">
        <v>169.84399999999999</v>
      </c>
      <c r="L29" s="452">
        <v>172.6</v>
      </c>
      <c r="M29" s="452">
        <v>172.36500000000001</v>
      </c>
      <c r="N29" s="585"/>
    </row>
    <row r="30" spans="2:26" ht="15.75">
      <c r="B30" s="496" t="s">
        <v>28</v>
      </c>
      <c r="C30" s="446">
        <v>8252.5</v>
      </c>
      <c r="D30" s="452">
        <v>9287</v>
      </c>
      <c r="E30" s="453">
        <v>7892</v>
      </c>
      <c r="F30" s="41">
        <v>7951</v>
      </c>
      <c r="G30" s="446">
        <v>11132.4</v>
      </c>
      <c r="H30" s="452">
        <v>10994</v>
      </c>
      <c r="I30" s="453">
        <v>10722.813</v>
      </c>
      <c r="J30" s="41">
        <v>10690.5</v>
      </c>
      <c r="K30" s="454">
        <v>10953.8</v>
      </c>
      <c r="L30" s="452">
        <v>4413</v>
      </c>
      <c r="M30" s="452">
        <v>10581.484</v>
      </c>
      <c r="N30" s="585"/>
    </row>
    <row r="31" spans="2:26" ht="15.75">
      <c r="B31" s="499" t="s">
        <v>58</v>
      </c>
      <c r="C31" s="446">
        <v>265.89999999999998</v>
      </c>
      <c r="D31" s="477">
        <v>227.9</v>
      </c>
      <c r="E31" s="478">
        <v>158.19999999999999</v>
      </c>
      <c r="F31" s="479">
        <v>102.6</v>
      </c>
      <c r="G31" s="446">
        <v>96.2</v>
      </c>
      <c r="H31" s="452">
        <v>84</v>
      </c>
      <c r="I31" s="478">
        <v>79.936000000000007</v>
      </c>
      <c r="J31" s="479">
        <v>75.900000000000006</v>
      </c>
      <c r="K31" s="454">
        <v>80.063000000000002</v>
      </c>
      <c r="L31" s="452">
        <v>10819</v>
      </c>
      <c r="M31" s="452">
        <v>60.914999999999999</v>
      </c>
      <c r="N31" s="585"/>
    </row>
    <row r="32" spans="2:26" ht="15.75">
      <c r="B32" s="496" t="s">
        <v>57</v>
      </c>
      <c r="C32" s="446">
        <v>28712.5</v>
      </c>
      <c r="D32" s="452">
        <v>28846.1</v>
      </c>
      <c r="E32" s="453">
        <v>28996.400000000001</v>
      </c>
      <c r="F32" s="41">
        <v>28958.400000000001</v>
      </c>
      <c r="G32" s="446">
        <v>31396</v>
      </c>
      <c r="H32" s="452">
        <v>31289.3</v>
      </c>
      <c r="I32" s="453">
        <v>31418.999</v>
      </c>
      <c r="J32" s="41">
        <v>33035.800000000003</v>
      </c>
      <c r="K32" s="454">
        <v>32474.400000000001</v>
      </c>
      <c r="L32" s="452">
        <v>60.9</v>
      </c>
      <c r="M32" s="452">
        <v>32270.46</v>
      </c>
      <c r="N32" s="585"/>
    </row>
    <row r="33" spans="2:14" ht="19.5" thickBot="1">
      <c r="B33" s="500" t="s">
        <v>26</v>
      </c>
      <c r="C33" s="491">
        <f>SUM(C28:C32)</f>
        <v>41163.199999999997</v>
      </c>
      <c r="D33" s="501">
        <v>42459.199999999997</v>
      </c>
      <c r="E33" s="502">
        <f t="shared" ref="E33:M33" si="4">SUM(E28:E32)</f>
        <v>41010.200000000004</v>
      </c>
      <c r="F33" s="503">
        <f t="shared" si="4"/>
        <v>41075</v>
      </c>
      <c r="G33" s="491">
        <f t="shared" si="4"/>
        <v>47150.400000000001</v>
      </c>
      <c r="H33" s="492">
        <f t="shared" si="4"/>
        <v>47145.8</v>
      </c>
      <c r="I33" s="493">
        <f t="shared" si="4"/>
        <v>46639.688000000002</v>
      </c>
      <c r="J33" s="494">
        <f t="shared" si="4"/>
        <v>48219.8</v>
      </c>
      <c r="K33" s="495">
        <f t="shared" si="4"/>
        <v>48171.207000000002</v>
      </c>
      <c r="L33" s="492">
        <f t="shared" si="4"/>
        <v>47986.5</v>
      </c>
      <c r="M33" s="492">
        <f t="shared" si="4"/>
        <v>47381.148000000001</v>
      </c>
      <c r="N33" s="585"/>
    </row>
    <row r="34" spans="2:14" ht="18.75" customHeight="1">
      <c r="B34" s="578" t="s">
        <v>213</v>
      </c>
    </row>
  </sheetData>
  <mergeCells count="12">
    <mergeCell ref="B2:B3"/>
    <mergeCell ref="B19:B20"/>
    <mergeCell ref="C2:F2"/>
    <mergeCell ref="G2:J2"/>
    <mergeCell ref="K2:N2"/>
    <mergeCell ref="C19:F19"/>
    <mergeCell ref="G19:J19"/>
    <mergeCell ref="O2:R2"/>
    <mergeCell ref="AA2:AC2"/>
    <mergeCell ref="W2:Z2"/>
    <mergeCell ref="K19:M19"/>
    <mergeCell ref="S2:V2"/>
  </mergeCells>
  <printOptions horizontalCentered="1"/>
  <pageMargins left="0.7" right="0.7" top="0.75" bottom="0.75" header="0.3" footer="0.3"/>
  <pageSetup scale="39"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FFFF00"/>
  </sheetPr>
  <dimension ref="A1:AD55"/>
  <sheetViews>
    <sheetView view="pageBreakPreview" topLeftCell="A16" zoomScale="51" zoomScaleNormal="75" zoomScaleSheetLayoutView="51" workbookViewId="0">
      <pane xSplit="2" topLeftCell="L1" activePane="topRight" state="frozen"/>
      <selection activeCell="A25" sqref="A25"/>
      <selection pane="topRight" activeCell="N37" sqref="N37"/>
    </sheetView>
  </sheetViews>
  <sheetFormatPr defaultRowHeight="12.75"/>
  <cols>
    <col min="1" max="1" width="9.140625" style="15"/>
    <col min="2" max="2" width="93.85546875" style="15" customWidth="1"/>
    <col min="3" max="3" width="31.7109375" style="15" customWidth="1"/>
    <col min="4" max="7" width="27.28515625" style="15" bestFit="1" customWidth="1"/>
    <col min="8" max="8" width="25.42578125" style="15" bestFit="1" customWidth="1"/>
    <col min="9" max="9" width="24.85546875" style="15" bestFit="1" customWidth="1"/>
    <col min="10" max="11" width="24.7109375" style="15" bestFit="1" customWidth="1"/>
    <col min="12" max="12" width="24.85546875" style="15" bestFit="1" customWidth="1"/>
    <col min="13" max="13" width="24.85546875" style="15" customWidth="1"/>
    <col min="14" max="14" width="25.140625" style="15" customWidth="1"/>
    <col min="15" max="20" width="24.85546875" style="15" bestFit="1" customWidth="1"/>
    <col min="21" max="21" width="24.42578125" style="15" customWidth="1"/>
    <col min="22" max="22" width="29.140625" style="15" customWidth="1"/>
    <col min="23" max="23" width="25.5703125" style="15" bestFit="1" customWidth="1"/>
    <col min="24" max="24" width="24.5703125" style="15" customWidth="1"/>
    <col min="25" max="30" width="25.5703125" style="15" bestFit="1" customWidth="1"/>
    <col min="31" max="16384" width="9.140625" style="15"/>
  </cols>
  <sheetData>
    <row r="1" spans="1:30" ht="20.100000000000001" customHeight="1">
      <c r="B1" s="14"/>
      <c r="C1" s="14"/>
    </row>
    <row r="2" spans="1:30" ht="47.25" customHeight="1" thickBot="1">
      <c r="A2" s="14"/>
      <c r="B2" s="3544" t="s">
        <v>179</v>
      </c>
      <c r="C2" s="3544"/>
      <c r="D2" s="3544"/>
      <c r="E2" s="3544"/>
      <c r="F2" s="3544"/>
      <c r="G2" s="3544"/>
      <c r="H2" s="3544"/>
      <c r="I2" s="3544"/>
      <c r="J2" s="3544"/>
      <c r="K2" s="3544"/>
      <c r="L2" s="3544"/>
      <c r="M2" s="3544"/>
      <c r="N2" s="3544"/>
      <c r="O2" s="3544"/>
      <c r="P2" s="3544"/>
      <c r="Q2" s="3544"/>
      <c r="R2" s="3544"/>
      <c r="S2" s="3544"/>
      <c r="T2" s="3544"/>
      <c r="U2" s="3544"/>
      <c r="V2" s="3544"/>
      <c r="W2" s="3545"/>
      <c r="X2" s="3545"/>
      <c r="Y2" s="3545"/>
      <c r="Z2" s="3545"/>
      <c r="AA2" s="102"/>
      <c r="AB2" s="102"/>
      <c r="AC2" s="102"/>
      <c r="AD2" s="102"/>
    </row>
    <row r="3" spans="1:30" ht="39.950000000000003" customHeight="1" thickTop="1" thickBot="1">
      <c r="A3" s="14"/>
      <c r="B3" s="430"/>
      <c r="C3" s="3538">
        <v>2007</v>
      </c>
      <c r="D3" s="3539"/>
      <c r="E3" s="3539"/>
      <c r="F3" s="3540"/>
      <c r="G3" s="3542">
        <v>2008</v>
      </c>
      <c r="H3" s="3542"/>
      <c r="I3" s="3542"/>
      <c r="J3" s="3542"/>
      <c r="K3" s="3538">
        <v>2009</v>
      </c>
      <c r="L3" s="3539"/>
      <c r="M3" s="3539"/>
      <c r="N3" s="3540"/>
      <c r="O3" s="3538">
        <v>2010</v>
      </c>
      <c r="P3" s="3539"/>
      <c r="Q3" s="3539"/>
      <c r="R3" s="3540"/>
      <c r="S3" s="3541">
        <v>2011</v>
      </c>
      <c r="T3" s="3542"/>
      <c r="U3" s="3542"/>
      <c r="V3" s="3543"/>
      <c r="W3" s="3512">
        <v>2012</v>
      </c>
      <c r="X3" s="3513"/>
      <c r="Y3" s="3513"/>
      <c r="Z3" s="3514"/>
      <c r="AA3" s="573">
        <v>2013</v>
      </c>
      <c r="AB3" s="434"/>
      <c r="AC3" s="434"/>
      <c r="AD3" s="434"/>
    </row>
    <row r="4" spans="1:30" ht="39.950000000000003" customHeight="1" thickBot="1">
      <c r="A4" s="14"/>
      <c r="B4" s="431" t="s">
        <v>4</v>
      </c>
      <c r="C4" s="321" t="s">
        <v>0</v>
      </c>
      <c r="D4" s="322" t="s">
        <v>1</v>
      </c>
      <c r="E4" s="322" t="s">
        <v>2</v>
      </c>
      <c r="F4" s="326" t="s">
        <v>3</v>
      </c>
      <c r="G4" s="317" t="s">
        <v>0</v>
      </c>
      <c r="H4" s="317" t="s">
        <v>1</v>
      </c>
      <c r="I4" s="317" t="s">
        <v>2</v>
      </c>
      <c r="J4" s="317" t="s">
        <v>3</v>
      </c>
      <c r="K4" s="321" t="s">
        <v>0</v>
      </c>
      <c r="L4" s="322" t="s">
        <v>1</v>
      </c>
      <c r="M4" s="322" t="s">
        <v>2</v>
      </c>
      <c r="N4" s="326" t="s">
        <v>3</v>
      </c>
      <c r="O4" s="321" t="s">
        <v>0</v>
      </c>
      <c r="P4" s="322" t="s">
        <v>1</v>
      </c>
      <c r="Q4" s="322" t="s">
        <v>2</v>
      </c>
      <c r="R4" s="326" t="s">
        <v>3</v>
      </c>
      <c r="S4" s="316" t="s">
        <v>0</v>
      </c>
      <c r="T4" s="317" t="s">
        <v>1</v>
      </c>
      <c r="U4" s="317" t="s">
        <v>2</v>
      </c>
      <c r="V4" s="318" t="s">
        <v>3</v>
      </c>
      <c r="W4" s="321" t="s">
        <v>0</v>
      </c>
      <c r="X4" s="322" t="s">
        <v>1</v>
      </c>
      <c r="Y4" s="322" t="s">
        <v>2</v>
      </c>
      <c r="Z4" s="326" t="s">
        <v>3</v>
      </c>
      <c r="AA4" s="322" t="s">
        <v>0</v>
      </c>
      <c r="AB4" s="322" t="s">
        <v>1</v>
      </c>
      <c r="AC4" s="322" t="s">
        <v>2</v>
      </c>
      <c r="AD4" s="322" t="s">
        <v>3</v>
      </c>
    </row>
    <row r="5" spans="1:30" ht="39.950000000000003" customHeight="1">
      <c r="A5" s="14"/>
      <c r="B5" s="432" t="s">
        <v>5</v>
      </c>
      <c r="C5" s="180">
        <f>C6+C7+C8+C9</f>
        <v>16913.596999999998</v>
      </c>
      <c r="D5" s="181">
        <f>D6+D7+D8+D9</f>
        <v>16387.399999999998</v>
      </c>
      <c r="E5" s="181">
        <f>E6+E7+E8+E9</f>
        <v>15721.4</v>
      </c>
      <c r="F5" s="182">
        <f>F6+F7+F8+F9</f>
        <v>13860.7</v>
      </c>
      <c r="G5" s="180">
        <f>G6+G7+G8+G9</f>
        <v>13956.8</v>
      </c>
      <c r="H5" s="183">
        <f t="shared" ref="H5:M5" si="0">H6+H7+H8+H9</f>
        <v>13926.4</v>
      </c>
      <c r="I5" s="183">
        <f t="shared" si="0"/>
        <v>13607.199999999999</v>
      </c>
      <c r="J5" s="184">
        <f>J6+J7+J8+J9</f>
        <v>13862.099999999999</v>
      </c>
      <c r="K5" s="185">
        <f t="shared" si="0"/>
        <v>13903.599999999999</v>
      </c>
      <c r="L5" s="183">
        <f>L6+L7+L8+L9</f>
        <v>12917.8</v>
      </c>
      <c r="M5" s="183">
        <f t="shared" si="0"/>
        <v>11739.8</v>
      </c>
      <c r="N5" s="184">
        <f>N6+N7+N8+N9</f>
        <v>12229.8</v>
      </c>
      <c r="O5" s="186">
        <f>O6+O7+O8+O9</f>
        <v>11838.800000000001</v>
      </c>
      <c r="P5" s="186">
        <f t="shared" ref="P5:Y5" si="1">P6+P7+P8+P9</f>
        <v>11457.200000000003</v>
      </c>
      <c r="Q5" s="186">
        <f t="shared" si="1"/>
        <v>12006</v>
      </c>
      <c r="R5" s="186">
        <f t="shared" si="1"/>
        <v>11538.3</v>
      </c>
      <c r="S5" s="185">
        <f t="shared" si="1"/>
        <v>11388.9</v>
      </c>
      <c r="T5" s="183">
        <f t="shared" si="1"/>
        <v>11050.8</v>
      </c>
      <c r="U5" s="183">
        <f t="shared" si="1"/>
        <v>10539.3</v>
      </c>
      <c r="V5" s="184">
        <f>V6+V7+V8+V9</f>
        <v>12872.5</v>
      </c>
      <c r="W5" s="185">
        <f t="shared" si="1"/>
        <v>11574.800000000001</v>
      </c>
      <c r="X5" s="183">
        <f t="shared" si="1"/>
        <v>10850.800000000001</v>
      </c>
      <c r="Y5" s="183">
        <f t="shared" si="1"/>
        <v>10380.17</v>
      </c>
      <c r="Z5" s="184">
        <f>Z6+Z7+Z8+Z9</f>
        <v>10277.070000000002</v>
      </c>
      <c r="AA5" s="186">
        <f>AA6+AA7+AA8+AA9</f>
        <v>9000.1</v>
      </c>
      <c r="AB5" s="186">
        <f>AB6+AB7+AB8+AB9</f>
        <v>13262.199999999999</v>
      </c>
      <c r="AC5" s="186">
        <f>AC6+AC7+AC8+AC9</f>
        <v>0</v>
      </c>
      <c r="AD5" s="186">
        <f>AD6+AD7+AD8+AD9</f>
        <v>0</v>
      </c>
    </row>
    <row r="6" spans="1:30" ht="39.950000000000003" customHeight="1">
      <c r="B6" s="433" t="s">
        <v>6</v>
      </c>
      <c r="C6" s="187">
        <f>39897/1000</f>
        <v>39.896999999999998</v>
      </c>
      <c r="D6" s="188">
        <v>43.4</v>
      </c>
      <c r="E6" s="188">
        <v>46.2</v>
      </c>
      <c r="F6" s="189">
        <v>37.700000000000003</v>
      </c>
      <c r="G6" s="190">
        <v>54.5</v>
      </c>
      <c r="H6" s="191">
        <v>63.1</v>
      </c>
      <c r="I6" s="191">
        <v>76</v>
      </c>
      <c r="J6" s="192">
        <v>55</v>
      </c>
      <c r="K6" s="193">
        <v>71</v>
      </c>
      <c r="L6" s="191">
        <v>92.2</v>
      </c>
      <c r="M6" s="194">
        <v>88.1</v>
      </c>
      <c r="N6" s="195">
        <v>70.5</v>
      </c>
      <c r="O6" s="194">
        <v>96.1</v>
      </c>
      <c r="P6" s="194">
        <v>96.6</v>
      </c>
      <c r="Q6" s="194">
        <v>88.3</v>
      </c>
      <c r="R6" s="194">
        <v>65.5</v>
      </c>
      <c r="S6" s="187">
        <v>113.8</v>
      </c>
      <c r="T6" s="194">
        <v>90.9</v>
      </c>
      <c r="U6" s="194">
        <f>58.6+0.3</f>
        <v>58.9</v>
      </c>
      <c r="V6" s="195">
        <v>50.5</v>
      </c>
      <c r="W6" s="187">
        <v>67.5</v>
      </c>
      <c r="X6" s="194">
        <v>77</v>
      </c>
      <c r="Y6" s="194">
        <v>61.6</v>
      </c>
      <c r="Z6" s="195">
        <v>68.3</v>
      </c>
      <c r="AA6" s="194">
        <v>86.3</v>
      </c>
      <c r="AB6" s="194">
        <v>88.7</v>
      </c>
      <c r="AC6" s="194"/>
      <c r="AD6" s="194"/>
    </row>
    <row r="7" spans="1:30" ht="39.950000000000003" customHeight="1">
      <c r="B7" s="433" t="s">
        <v>7</v>
      </c>
      <c r="C7" s="187">
        <v>-49.4</v>
      </c>
      <c r="D7" s="188">
        <v>0.6</v>
      </c>
      <c r="E7" s="188">
        <v>-56.2</v>
      </c>
      <c r="F7" s="189">
        <v>0.6</v>
      </c>
      <c r="G7" s="190">
        <v>0.6</v>
      </c>
      <c r="H7" s="191"/>
      <c r="I7" s="191">
        <v>11.9</v>
      </c>
      <c r="J7" s="192">
        <v>0.6</v>
      </c>
      <c r="K7" s="193">
        <v>0.6</v>
      </c>
      <c r="L7" s="191">
        <v>0.6</v>
      </c>
      <c r="M7" s="194">
        <v>68.5</v>
      </c>
      <c r="N7" s="195">
        <v>0.5</v>
      </c>
      <c r="O7" s="194">
        <v>0.5</v>
      </c>
      <c r="P7" s="194">
        <v>0.5</v>
      </c>
      <c r="Q7" s="194">
        <v>43.6</v>
      </c>
      <c r="R7" s="194">
        <v>0.5</v>
      </c>
      <c r="S7" s="187">
        <v>0.5</v>
      </c>
      <c r="T7" s="194">
        <v>0.5</v>
      </c>
      <c r="U7" s="194">
        <v>0.6</v>
      </c>
      <c r="V7" s="195">
        <v>0.6</v>
      </c>
      <c r="W7" s="187">
        <v>0.6</v>
      </c>
      <c r="X7" s="194">
        <v>0.6</v>
      </c>
      <c r="Y7" s="194">
        <v>0.56999999999999995</v>
      </c>
      <c r="Z7" s="195">
        <v>0.56999999999999995</v>
      </c>
      <c r="AA7" s="194">
        <v>0.6</v>
      </c>
      <c r="AB7" s="194">
        <v>0.6</v>
      </c>
      <c r="AC7" s="194"/>
      <c r="AD7" s="194"/>
    </row>
    <row r="8" spans="1:30" ht="39.950000000000003" customHeight="1">
      <c r="B8" s="433" t="s">
        <v>61</v>
      </c>
      <c r="C8" s="187">
        <f>3408.7-870.5</f>
        <v>2538.1999999999998</v>
      </c>
      <c r="D8" s="188">
        <f>3022.1-870.5</f>
        <v>2151.6</v>
      </c>
      <c r="E8" s="188">
        <v>2311.4</v>
      </c>
      <c r="F8" s="189">
        <v>2207.3000000000002</v>
      </c>
      <c r="G8" s="190">
        <v>2672.1</v>
      </c>
      <c r="H8" s="191">
        <v>2966</v>
      </c>
      <c r="I8" s="191">
        <v>2565</v>
      </c>
      <c r="J8" s="192">
        <v>2483.1</v>
      </c>
      <c r="K8" s="193">
        <v>3499.8</v>
      </c>
      <c r="L8" s="191">
        <v>2318.6</v>
      </c>
      <c r="M8" s="194">
        <v>2215.9</v>
      </c>
      <c r="N8" s="195">
        <v>2405.4</v>
      </c>
      <c r="O8" s="194"/>
      <c r="P8" s="194"/>
      <c r="Q8" s="194"/>
      <c r="R8" s="194"/>
      <c r="S8" s="187"/>
      <c r="T8" s="194"/>
      <c r="U8" s="194"/>
      <c r="V8" s="195"/>
      <c r="W8" s="187"/>
      <c r="X8" s="194"/>
      <c r="Y8" s="194"/>
      <c r="Z8" s="195"/>
      <c r="AA8" s="194"/>
      <c r="AB8" s="194"/>
      <c r="AC8" s="194"/>
      <c r="AD8" s="194"/>
    </row>
    <row r="9" spans="1:30" ht="39.950000000000003" customHeight="1">
      <c r="B9" s="433" t="s">
        <v>8</v>
      </c>
      <c r="C9" s="196">
        <f>14384.9</f>
        <v>14384.9</v>
      </c>
      <c r="D9" s="191">
        <v>14191.8</v>
      </c>
      <c r="E9" s="191">
        <f>14290.5-870.5</f>
        <v>13420</v>
      </c>
      <c r="F9" s="192">
        <f>12485.6-870.5</f>
        <v>11615.1</v>
      </c>
      <c r="G9" s="193">
        <f>12083.4-853.8</f>
        <v>11229.6</v>
      </c>
      <c r="H9" s="191">
        <f>11744.4-847.1</f>
        <v>10897.3</v>
      </c>
      <c r="I9" s="191">
        <f>11801.4-847.1</f>
        <v>10954.3</v>
      </c>
      <c r="J9" s="192">
        <f>12169-845.6</f>
        <v>11323.4</v>
      </c>
      <c r="K9" s="193">
        <f>11179.3-847.1</f>
        <v>10332.199999999999</v>
      </c>
      <c r="L9" s="191">
        <f>11360.1-853.7</f>
        <v>10506.4</v>
      </c>
      <c r="M9" s="197">
        <f>10212-844.7</f>
        <v>9367.2999999999993</v>
      </c>
      <c r="N9" s="198">
        <f>10570.6-817.2</f>
        <v>9753.4</v>
      </c>
      <c r="O9" s="194">
        <f>9899.1-817.2+2660.3</f>
        <v>11742.2</v>
      </c>
      <c r="P9" s="194">
        <f>9691.7-864.4+2532.8</f>
        <v>11360.100000000002</v>
      </c>
      <c r="Q9" s="194">
        <v>11874.1</v>
      </c>
      <c r="R9" s="194">
        <f>9379.3-817.2+2910.2</f>
        <v>11472.3</v>
      </c>
      <c r="S9" s="187">
        <f>8810.6-817.2+3281.2</f>
        <v>11274.6</v>
      </c>
      <c r="T9" s="194">
        <f>8336.5-817.2+3440.1</f>
        <v>10959.4</v>
      </c>
      <c r="U9" s="194">
        <v>10479.799999999999</v>
      </c>
      <c r="V9" s="195">
        <f>2596+11042.6-817.2</f>
        <v>12821.4</v>
      </c>
      <c r="W9" s="187">
        <v>11506.7</v>
      </c>
      <c r="X9" s="194">
        <v>10773.2</v>
      </c>
      <c r="Y9" s="194">
        <v>10318</v>
      </c>
      <c r="Z9" s="195">
        <v>10208.200000000001</v>
      </c>
      <c r="AA9" s="194">
        <v>8913.2000000000007</v>
      </c>
      <c r="AB9" s="194">
        <v>13172.9</v>
      </c>
      <c r="AC9" s="194"/>
      <c r="AD9" s="194"/>
    </row>
    <row r="10" spans="1:30" ht="39.950000000000003" customHeight="1">
      <c r="B10" s="432" t="s">
        <v>9</v>
      </c>
      <c r="C10" s="199">
        <f>C11+C12</f>
        <v>13211.2</v>
      </c>
      <c r="D10" s="200">
        <f t="shared" ref="D10:AD10" si="2">D11+D12</f>
        <v>14923</v>
      </c>
      <c r="E10" s="200">
        <f t="shared" si="2"/>
        <v>16213.5</v>
      </c>
      <c r="F10" s="201">
        <f t="shared" si="2"/>
        <v>14856.199999999999</v>
      </c>
      <c r="G10" s="199">
        <f t="shared" si="2"/>
        <v>16253.2</v>
      </c>
      <c r="H10" s="200">
        <f t="shared" si="2"/>
        <v>15779.6</v>
      </c>
      <c r="I10" s="200">
        <f t="shared" si="2"/>
        <v>15254</v>
      </c>
      <c r="J10" s="201">
        <f t="shared" si="2"/>
        <v>12075</v>
      </c>
      <c r="K10" s="199">
        <f t="shared" si="2"/>
        <v>15195.9</v>
      </c>
      <c r="L10" s="200">
        <f t="shared" si="2"/>
        <v>13410.699999999999</v>
      </c>
      <c r="M10" s="200">
        <f t="shared" si="2"/>
        <v>14280.599999999999</v>
      </c>
      <c r="N10" s="201">
        <f t="shared" si="2"/>
        <v>12683.099999999999</v>
      </c>
      <c r="O10" s="200">
        <f t="shared" si="2"/>
        <v>12499.5</v>
      </c>
      <c r="P10" s="200">
        <f t="shared" si="2"/>
        <v>11441.6</v>
      </c>
      <c r="Q10" s="200">
        <f t="shared" si="2"/>
        <v>21688.5</v>
      </c>
      <c r="R10" s="200">
        <f t="shared" si="2"/>
        <v>11605.099999999999</v>
      </c>
      <c r="S10" s="199">
        <f t="shared" si="2"/>
        <v>10262.799999999999</v>
      </c>
      <c r="T10" s="200">
        <f t="shared" si="2"/>
        <v>11444.9</v>
      </c>
      <c r="U10" s="200">
        <f t="shared" si="2"/>
        <v>21047.3</v>
      </c>
      <c r="V10" s="201">
        <f t="shared" si="2"/>
        <v>12695</v>
      </c>
      <c r="W10" s="199">
        <f t="shared" si="2"/>
        <v>20344.400000000001</v>
      </c>
      <c r="X10" s="200">
        <f t="shared" si="2"/>
        <v>9493.7000000000007</v>
      </c>
      <c r="Y10" s="200">
        <f t="shared" si="2"/>
        <v>9633.9</v>
      </c>
      <c r="Z10" s="201">
        <f t="shared" si="2"/>
        <v>9013.9</v>
      </c>
      <c r="AA10" s="200">
        <f t="shared" si="2"/>
        <v>8810.3000000000011</v>
      </c>
      <c r="AB10" s="200">
        <f t="shared" si="2"/>
        <v>8917</v>
      </c>
      <c r="AC10" s="200">
        <f t="shared" si="2"/>
        <v>0</v>
      </c>
      <c r="AD10" s="200">
        <f t="shared" si="2"/>
        <v>0</v>
      </c>
    </row>
    <row r="11" spans="1:30" ht="39.950000000000003" customHeight="1">
      <c r="B11" s="433" t="s">
        <v>10</v>
      </c>
      <c r="C11" s="187">
        <v>1184.2</v>
      </c>
      <c r="D11" s="188">
        <f>1232.1+13</f>
        <v>1245.0999999999999</v>
      </c>
      <c r="E11" s="188">
        <f>1952+13</f>
        <v>1965</v>
      </c>
      <c r="F11" s="189">
        <v>1473.4</v>
      </c>
      <c r="G11" s="190">
        <f>1232.1+13</f>
        <v>1245.0999999999999</v>
      </c>
      <c r="H11" s="191">
        <f>1442.7</f>
        <v>1442.7</v>
      </c>
      <c r="I11" s="191">
        <f>1423.6+13</f>
        <v>1436.6</v>
      </c>
      <c r="J11" s="192">
        <f>615.8+13</f>
        <v>628.79999999999995</v>
      </c>
      <c r="K11" s="193">
        <f>619.8+13</f>
        <v>632.79999999999995</v>
      </c>
      <c r="L11" s="191">
        <f>615.8+13</f>
        <v>628.79999999999995</v>
      </c>
      <c r="M11" s="194">
        <f>615.8+13</f>
        <v>628.79999999999995</v>
      </c>
      <c r="N11" s="189">
        <f>615.8+13</f>
        <v>628.79999999999995</v>
      </c>
      <c r="O11" s="188">
        <f>615.8+13</f>
        <v>628.79999999999995</v>
      </c>
      <c r="P11" s="188">
        <f>615.9+13</f>
        <v>628.9</v>
      </c>
      <c r="Q11" s="188">
        <v>13</v>
      </c>
      <c r="R11" s="188">
        <f>615.8+13</f>
        <v>628.79999999999995</v>
      </c>
      <c r="S11" s="190">
        <f>615.8+13</f>
        <v>628.79999999999995</v>
      </c>
      <c r="T11" s="188">
        <f>615.8+13</f>
        <v>628.79999999999995</v>
      </c>
      <c r="U11" s="188">
        <v>13</v>
      </c>
      <c r="V11" s="189">
        <v>13</v>
      </c>
      <c r="W11" s="190">
        <v>13</v>
      </c>
      <c r="X11" s="188">
        <v>13</v>
      </c>
      <c r="Y11" s="188">
        <v>13</v>
      </c>
      <c r="Z11" s="189"/>
      <c r="AA11" s="188">
        <v>-799.4</v>
      </c>
      <c r="AB11" s="188">
        <v>-760.8</v>
      </c>
      <c r="AC11" s="188"/>
      <c r="AD11" s="188"/>
    </row>
    <row r="12" spans="1:30" ht="39.950000000000003" customHeight="1">
      <c r="B12" s="433" t="s">
        <v>11</v>
      </c>
      <c r="C12" s="187">
        <v>12027</v>
      </c>
      <c r="D12" s="188">
        <v>13677.9</v>
      </c>
      <c r="E12" s="188">
        <v>14248.5</v>
      </c>
      <c r="F12" s="189">
        <v>13382.8</v>
      </c>
      <c r="G12" s="190">
        <v>15008.1</v>
      </c>
      <c r="H12" s="191">
        <v>14336.9</v>
      </c>
      <c r="I12" s="191">
        <v>13817.4</v>
      </c>
      <c r="J12" s="192">
        <v>11446.2</v>
      </c>
      <c r="K12" s="193">
        <v>14563.1</v>
      </c>
      <c r="L12" s="191">
        <v>12781.9</v>
      </c>
      <c r="M12" s="194">
        <v>13651.8</v>
      </c>
      <c r="N12" s="195">
        <v>12054.3</v>
      </c>
      <c r="O12" s="194">
        <v>11870.7</v>
      </c>
      <c r="P12" s="194">
        <v>10812.7</v>
      </c>
      <c r="Q12" s="194">
        <v>21675.5</v>
      </c>
      <c r="R12" s="194">
        <v>10976.3</v>
      </c>
      <c r="S12" s="187">
        <v>9634</v>
      </c>
      <c r="T12" s="194">
        <v>10816.1</v>
      </c>
      <c r="U12" s="194">
        <v>21034.3</v>
      </c>
      <c r="V12" s="195">
        <v>12682</v>
      </c>
      <c r="W12" s="187">
        <v>20331.400000000001</v>
      </c>
      <c r="X12" s="194">
        <v>9480.7000000000007</v>
      </c>
      <c r="Y12" s="194">
        <v>9620.9</v>
      </c>
      <c r="Z12" s="195">
        <v>9013.9</v>
      </c>
      <c r="AA12" s="194">
        <v>9609.7000000000007</v>
      </c>
      <c r="AB12" s="194">
        <v>9677.7999999999993</v>
      </c>
      <c r="AC12" s="194"/>
      <c r="AD12" s="194"/>
    </row>
    <row r="13" spans="1:30" ht="39.950000000000003" customHeight="1">
      <c r="B13" s="432" t="s">
        <v>12</v>
      </c>
      <c r="C13" s="187">
        <f>885.5+12.9</f>
        <v>898.4</v>
      </c>
      <c r="D13" s="202">
        <v>571.20000000000005</v>
      </c>
      <c r="E13" s="202">
        <v>292</v>
      </c>
      <c r="F13" s="203">
        <v>1136.7</v>
      </c>
      <c r="G13" s="204">
        <v>770.8</v>
      </c>
      <c r="H13" s="205">
        <f>1119.7+54.6</f>
        <v>1174.3</v>
      </c>
      <c r="I13" s="205">
        <f>967.4-0.2</f>
        <v>967.19999999999993</v>
      </c>
      <c r="J13" s="206">
        <f>772.3+0.2</f>
        <v>772.5</v>
      </c>
      <c r="K13" s="207">
        <f>392.3-0.1</f>
        <v>392.2</v>
      </c>
      <c r="L13" s="205">
        <v>734</v>
      </c>
      <c r="M13" s="200">
        <v>1204</v>
      </c>
      <c r="N13" s="201">
        <v>-404.9</v>
      </c>
      <c r="O13" s="200">
        <v>754.8</v>
      </c>
      <c r="P13" s="200">
        <v>869.3</v>
      </c>
      <c r="Q13" s="200">
        <v>1891.1</v>
      </c>
      <c r="R13" s="200">
        <v>851.3</v>
      </c>
      <c r="S13" s="199">
        <v>1399.4</v>
      </c>
      <c r="T13" s="200">
        <v>-634.20000000000005</v>
      </c>
      <c r="U13" s="200">
        <v>-230.4</v>
      </c>
      <c r="V13" s="201">
        <v>1461.6</v>
      </c>
      <c r="W13" s="199">
        <v>1084.8</v>
      </c>
      <c r="X13" s="200">
        <v>469.8</v>
      </c>
      <c r="Y13" s="200">
        <v>194</v>
      </c>
      <c r="Z13" s="201">
        <v>-456.5</v>
      </c>
      <c r="AA13" s="200">
        <v>1413.2</v>
      </c>
      <c r="AB13" s="200">
        <v>2333.5</v>
      </c>
      <c r="AC13" s="200"/>
      <c r="AD13" s="200"/>
    </row>
    <row r="14" spans="1:30" ht="39.950000000000003" customHeight="1">
      <c r="B14" s="432" t="s">
        <v>13</v>
      </c>
      <c r="C14" s="187">
        <v>1427.1</v>
      </c>
      <c r="D14" s="202">
        <v>1403.3</v>
      </c>
      <c r="E14" s="202">
        <v>1414.2</v>
      </c>
      <c r="F14" s="203">
        <v>1429</v>
      </c>
      <c r="G14" s="204">
        <v>1431.3</v>
      </c>
      <c r="H14" s="205">
        <v>1344.1</v>
      </c>
      <c r="I14" s="205">
        <v>1305</v>
      </c>
      <c r="J14" s="206">
        <v>1251.3</v>
      </c>
      <c r="K14" s="207">
        <v>1248.5999999999999</v>
      </c>
      <c r="L14" s="205">
        <v>1430.4</v>
      </c>
      <c r="M14" s="200">
        <v>1376</v>
      </c>
      <c r="N14" s="201">
        <v>1413.2</v>
      </c>
      <c r="O14" s="200">
        <v>1379.2</v>
      </c>
      <c r="P14" s="200">
        <v>1364</v>
      </c>
      <c r="Q14" s="200">
        <v>1354.3</v>
      </c>
      <c r="R14" s="200">
        <v>1346.9</v>
      </c>
      <c r="S14" s="199">
        <v>1312.8</v>
      </c>
      <c r="T14" s="200">
        <v>1298.8</v>
      </c>
      <c r="U14" s="200">
        <v>966.3</v>
      </c>
      <c r="V14" s="201">
        <v>931.5</v>
      </c>
      <c r="W14" s="199">
        <v>1149.9000000000001</v>
      </c>
      <c r="X14" s="200">
        <v>1125.5</v>
      </c>
      <c r="Y14" s="200">
        <v>1174.4000000000001</v>
      </c>
      <c r="Z14" s="201">
        <v>10112</v>
      </c>
      <c r="AA14" s="200">
        <v>5141.5</v>
      </c>
      <c r="AB14" s="200">
        <v>5253.7</v>
      </c>
      <c r="AC14" s="200"/>
      <c r="AD14" s="200"/>
    </row>
    <row r="15" spans="1:30" ht="39.950000000000003" customHeight="1" thickBot="1">
      <c r="B15" s="531" t="s">
        <v>14</v>
      </c>
      <c r="C15" s="438">
        <f t="shared" ref="C15:N15" si="3">C5+C10+C13+C14</f>
        <v>32450.296999999999</v>
      </c>
      <c r="D15" s="437">
        <f t="shared" si="3"/>
        <v>33284.9</v>
      </c>
      <c r="E15" s="437">
        <f t="shared" si="3"/>
        <v>33641.1</v>
      </c>
      <c r="F15" s="439">
        <f t="shared" si="3"/>
        <v>31282.600000000002</v>
      </c>
      <c r="G15" s="438">
        <f t="shared" si="3"/>
        <v>32412.1</v>
      </c>
      <c r="H15" s="437">
        <f t="shared" si="3"/>
        <v>32224.399999999998</v>
      </c>
      <c r="I15" s="437">
        <f t="shared" si="3"/>
        <v>31133.399999999998</v>
      </c>
      <c r="J15" s="439">
        <f t="shared" si="3"/>
        <v>27960.899999999998</v>
      </c>
      <c r="K15" s="438">
        <f t="shared" si="3"/>
        <v>30740.3</v>
      </c>
      <c r="L15" s="437">
        <f t="shared" si="3"/>
        <v>28492.9</v>
      </c>
      <c r="M15" s="437">
        <f t="shared" si="3"/>
        <v>28600.399999999998</v>
      </c>
      <c r="N15" s="439">
        <f t="shared" si="3"/>
        <v>25921.199999999997</v>
      </c>
      <c r="O15" s="437">
        <f t="shared" ref="O15:X15" si="4">O5+O10+O13+O14</f>
        <v>26472.300000000003</v>
      </c>
      <c r="P15" s="437">
        <f t="shared" si="4"/>
        <v>25132.100000000002</v>
      </c>
      <c r="Q15" s="437">
        <f t="shared" si="4"/>
        <v>36939.9</v>
      </c>
      <c r="R15" s="437">
        <f t="shared" si="4"/>
        <v>25341.599999999999</v>
      </c>
      <c r="S15" s="438">
        <f t="shared" si="4"/>
        <v>24363.899999999998</v>
      </c>
      <c r="T15" s="437">
        <f t="shared" si="4"/>
        <v>23160.299999999996</v>
      </c>
      <c r="U15" s="437">
        <f t="shared" si="4"/>
        <v>32322.499999999996</v>
      </c>
      <c r="V15" s="439">
        <f t="shared" si="4"/>
        <v>27960.6</v>
      </c>
      <c r="W15" s="438">
        <f t="shared" si="4"/>
        <v>34153.900000000009</v>
      </c>
      <c r="X15" s="437">
        <f t="shared" si="4"/>
        <v>21939.8</v>
      </c>
      <c r="Y15" s="437">
        <f t="shared" ref="Y15:AD15" si="5">Y5+Y10+Y13+Y14</f>
        <v>21382.47</v>
      </c>
      <c r="Z15" s="439">
        <f t="shared" si="5"/>
        <v>28946.47</v>
      </c>
      <c r="AA15" s="437">
        <f t="shared" si="5"/>
        <v>24365.100000000002</v>
      </c>
      <c r="AB15" s="437">
        <f t="shared" si="5"/>
        <v>29766.399999999998</v>
      </c>
      <c r="AC15" s="437">
        <f t="shared" si="5"/>
        <v>0</v>
      </c>
      <c r="AD15" s="437">
        <f t="shared" si="5"/>
        <v>0</v>
      </c>
    </row>
    <row r="16" spans="1:30" ht="39.950000000000003" customHeight="1" thickTop="1">
      <c r="B16" s="432" t="s">
        <v>15</v>
      </c>
      <c r="C16" s="208">
        <f>C17+C18</f>
        <v>16078.900000000001</v>
      </c>
      <c r="D16" s="200">
        <f>D17+D18</f>
        <v>17041.400000000001</v>
      </c>
      <c r="E16" s="200">
        <f t="shared" ref="E16:Z16" si="6">E17+E18</f>
        <v>17560</v>
      </c>
      <c r="F16" s="201">
        <f t="shared" si="6"/>
        <v>14957.9</v>
      </c>
      <c r="G16" s="199">
        <f t="shared" si="6"/>
        <v>6504.7</v>
      </c>
      <c r="H16" s="200">
        <f t="shared" si="6"/>
        <v>5943.4</v>
      </c>
      <c r="I16" s="200">
        <f t="shared" si="6"/>
        <v>3965.2999999999993</v>
      </c>
      <c r="J16" s="201">
        <f t="shared" si="6"/>
        <v>1745.7999999999993</v>
      </c>
      <c r="K16" s="199">
        <f t="shared" si="6"/>
        <v>4454.6000000000004</v>
      </c>
      <c r="L16" s="200">
        <f t="shared" si="6"/>
        <v>12251.7</v>
      </c>
      <c r="M16" s="200">
        <f t="shared" si="6"/>
        <v>12359.1</v>
      </c>
      <c r="N16" s="201">
        <f t="shared" si="6"/>
        <v>9884.1999999999989</v>
      </c>
      <c r="O16" s="200">
        <f t="shared" si="6"/>
        <v>10495.099999999999</v>
      </c>
      <c r="P16" s="200">
        <f t="shared" si="6"/>
        <v>8995.9999999999982</v>
      </c>
      <c r="Q16" s="200">
        <f t="shared" si="6"/>
        <v>8128.9</v>
      </c>
      <c r="R16" s="200">
        <f t="shared" si="6"/>
        <v>7345.1</v>
      </c>
      <c r="S16" s="199">
        <f t="shared" si="6"/>
        <v>5804.9000000000015</v>
      </c>
      <c r="T16" s="200">
        <f t="shared" si="6"/>
        <v>4650</v>
      </c>
      <c r="U16" s="200">
        <f t="shared" si="6"/>
        <v>5202.7999999999993</v>
      </c>
      <c r="V16" s="201">
        <f t="shared" si="6"/>
        <v>6063</v>
      </c>
      <c r="W16" s="199">
        <f t="shared" si="6"/>
        <v>1455.4000000000015</v>
      </c>
      <c r="X16" s="200">
        <f t="shared" si="6"/>
        <v>-233.79999999999927</v>
      </c>
      <c r="Y16" s="200">
        <f t="shared" si="6"/>
        <v>-1351.7999999999993</v>
      </c>
      <c r="Z16" s="201">
        <f t="shared" si="6"/>
        <v>14669.199999999999</v>
      </c>
      <c r="AA16" s="200">
        <f>AA17+AA18</f>
        <v>9018.7999999999993</v>
      </c>
      <c r="AB16" s="200">
        <f>AB17+AB18</f>
        <v>8549.5999999999985</v>
      </c>
      <c r="AC16" s="200">
        <f>AC17+AC18</f>
        <v>0</v>
      </c>
      <c r="AD16" s="200">
        <f>AD17+AD18</f>
        <v>0</v>
      </c>
    </row>
    <row r="17" spans="2:30" ht="39.950000000000003" customHeight="1">
      <c r="B17" s="433" t="s">
        <v>16</v>
      </c>
      <c r="C17" s="187">
        <v>22221.200000000001</v>
      </c>
      <c r="D17" s="194">
        <v>22256.799999999999</v>
      </c>
      <c r="E17" s="194">
        <v>22257</v>
      </c>
      <c r="F17" s="195">
        <v>22273</v>
      </c>
      <c r="G17" s="187">
        <v>12500</v>
      </c>
      <c r="H17" s="197">
        <v>12500</v>
      </c>
      <c r="I17" s="197">
        <v>12500</v>
      </c>
      <c r="J17" s="198">
        <v>12500</v>
      </c>
      <c r="K17" s="196">
        <v>12500</v>
      </c>
      <c r="L17" s="197">
        <v>22253</v>
      </c>
      <c r="M17" s="194">
        <v>22253</v>
      </c>
      <c r="N17" s="195">
        <v>22257.599999999999</v>
      </c>
      <c r="O17" s="194">
        <v>22257.599999999999</v>
      </c>
      <c r="P17" s="194">
        <v>22257.599999999999</v>
      </c>
      <c r="Q17" s="194">
        <v>22200</v>
      </c>
      <c r="R17" s="194">
        <v>22200</v>
      </c>
      <c r="S17" s="187">
        <v>22200</v>
      </c>
      <c r="T17" s="194">
        <v>22253</v>
      </c>
      <c r="U17" s="194">
        <v>22200</v>
      </c>
      <c r="V17" s="195">
        <v>22200</v>
      </c>
      <c r="W17" s="187">
        <v>22200</v>
      </c>
      <c r="X17" s="194">
        <v>22200</v>
      </c>
      <c r="Y17" s="194">
        <v>22200</v>
      </c>
      <c r="Z17" s="195">
        <v>30427.1</v>
      </c>
      <c r="AA17" s="194">
        <v>30427.1</v>
      </c>
      <c r="AB17" s="194">
        <v>30427.1</v>
      </c>
      <c r="AC17" s="194"/>
      <c r="AD17" s="194"/>
    </row>
    <row r="18" spans="2:30" ht="39.950000000000003" customHeight="1">
      <c r="B18" s="433" t="s">
        <v>17</v>
      </c>
      <c r="C18" s="187">
        <v>-6142.3</v>
      </c>
      <c r="D18" s="194">
        <v>-5215.3999999999996</v>
      </c>
      <c r="E18" s="194">
        <v>-4697</v>
      </c>
      <c r="F18" s="195">
        <v>-7315.1</v>
      </c>
      <c r="G18" s="187">
        <v>-5995.3</v>
      </c>
      <c r="H18" s="197">
        <v>-6556.6</v>
      </c>
      <c r="I18" s="197">
        <v>-8534.7000000000007</v>
      </c>
      <c r="J18" s="198">
        <v>-10754.2</v>
      </c>
      <c r="K18" s="196">
        <v>-8045.4</v>
      </c>
      <c r="L18" s="197">
        <v>-10001.299999999999</v>
      </c>
      <c r="M18" s="194">
        <v>-9893.9</v>
      </c>
      <c r="N18" s="195">
        <v>-12373.4</v>
      </c>
      <c r="O18" s="194">
        <v>-11762.5</v>
      </c>
      <c r="P18" s="194">
        <v>-13261.6</v>
      </c>
      <c r="Q18" s="194">
        <f>-14072.2+1.1</f>
        <v>-14071.1</v>
      </c>
      <c r="R18" s="194">
        <v>-14854.9</v>
      </c>
      <c r="S18" s="187">
        <v>-16395.099999999999</v>
      </c>
      <c r="T18" s="194">
        <v>-17603</v>
      </c>
      <c r="U18" s="194">
        <v>-16997.2</v>
      </c>
      <c r="V18" s="195">
        <v>-16137</v>
      </c>
      <c r="W18" s="187">
        <v>-20744.599999999999</v>
      </c>
      <c r="X18" s="194">
        <v>-22433.8</v>
      </c>
      <c r="Y18" s="194">
        <v>-23551.8</v>
      </c>
      <c r="Z18" s="195">
        <v>-15757.9</v>
      </c>
      <c r="AA18" s="194">
        <v>-21408.3</v>
      </c>
      <c r="AB18" s="194">
        <v>-21877.5</v>
      </c>
      <c r="AC18" s="194"/>
      <c r="AD18" s="194"/>
    </row>
    <row r="19" spans="2:30" ht="39.950000000000003" customHeight="1">
      <c r="B19" s="432" t="s">
        <v>18</v>
      </c>
      <c r="C19" s="199">
        <v>7518.8</v>
      </c>
      <c r="D19" s="200">
        <v>7640</v>
      </c>
      <c r="E19" s="200">
        <f>7257.1+3.5</f>
        <v>7260.6</v>
      </c>
      <c r="F19" s="201">
        <f>7070.1+0.1</f>
        <v>7070.2000000000007</v>
      </c>
      <c r="G19" s="199">
        <f>7078.3+0.1</f>
        <v>7078.4000000000005</v>
      </c>
      <c r="H19" s="186">
        <v>7389.4</v>
      </c>
      <c r="I19" s="186">
        <v>7779.4</v>
      </c>
      <c r="J19" s="209">
        <v>7047.4</v>
      </c>
      <c r="K19" s="210">
        <f>7072.4+0.1</f>
        <v>7072.5</v>
      </c>
      <c r="L19" s="186">
        <v>7212.1</v>
      </c>
      <c r="M19" s="194">
        <v>6945.5</v>
      </c>
      <c r="N19" s="195">
        <v>6785.3</v>
      </c>
      <c r="O19" s="194">
        <v>6526.6</v>
      </c>
      <c r="P19" s="194">
        <v>6702.7</v>
      </c>
      <c r="Q19" s="194">
        <v>6707.5</v>
      </c>
      <c r="R19" s="194">
        <v>6770.2</v>
      </c>
      <c r="S19" s="187">
        <v>7191.1</v>
      </c>
      <c r="T19" s="194">
        <v>7459.2</v>
      </c>
      <c r="U19" s="194">
        <v>5985.8</v>
      </c>
      <c r="V19" s="195">
        <f>6143-0.4</f>
        <v>6142.6</v>
      </c>
      <c r="W19" s="187">
        <f>5619.8+0.1</f>
        <v>5619.9000000000005</v>
      </c>
      <c r="X19" s="194">
        <v>6066.7</v>
      </c>
      <c r="Y19" s="194">
        <v>6266.3</v>
      </c>
      <c r="Z19" s="195">
        <v>6251.3</v>
      </c>
      <c r="AA19" s="194">
        <v>6295.7</v>
      </c>
      <c r="AB19" s="194">
        <v>6481</v>
      </c>
      <c r="AC19" s="194"/>
      <c r="AD19" s="194"/>
    </row>
    <row r="20" spans="2:30" ht="39.950000000000003" customHeight="1">
      <c r="B20" s="432" t="s">
        <v>19</v>
      </c>
      <c r="C20" s="199">
        <v>8852.6</v>
      </c>
      <c r="D20" s="200">
        <v>8603.5</v>
      </c>
      <c r="E20" s="200">
        <v>8820.5</v>
      </c>
      <c r="F20" s="201">
        <v>9254.5</v>
      </c>
      <c r="G20" s="199">
        <v>18829</v>
      </c>
      <c r="H20" s="186">
        <v>18891.599999999999</v>
      </c>
      <c r="I20" s="186">
        <v>19388.7</v>
      </c>
      <c r="J20" s="209">
        <v>19167.7</v>
      </c>
      <c r="K20" s="210">
        <v>19213.2</v>
      </c>
      <c r="L20" s="186">
        <v>9029.1</v>
      </c>
      <c r="M20" s="194">
        <v>9295.7999999999993</v>
      </c>
      <c r="N20" s="195">
        <v>9251.7000000000007</v>
      </c>
      <c r="O20" s="194">
        <v>9450.6</v>
      </c>
      <c r="P20" s="194">
        <v>9433.4</v>
      </c>
      <c r="Q20" s="194">
        <v>22103.5</v>
      </c>
      <c r="R20" s="194">
        <f>11226.4-0.1</f>
        <v>11226.3</v>
      </c>
      <c r="S20" s="187">
        <v>11367.9</v>
      </c>
      <c r="T20" s="194">
        <v>11051.1</v>
      </c>
      <c r="U20" s="194">
        <f>20936.4+197.5</f>
        <v>21133.9</v>
      </c>
      <c r="V20" s="195">
        <v>15755</v>
      </c>
      <c r="W20" s="187">
        <v>27078.6</v>
      </c>
      <c r="X20" s="194">
        <v>16106.9</v>
      </c>
      <c r="Y20" s="194">
        <v>16468</v>
      </c>
      <c r="Z20" s="195">
        <v>8026</v>
      </c>
      <c r="AA20" s="194">
        <v>9850</v>
      </c>
      <c r="AB20" s="194">
        <v>14735.8</v>
      </c>
      <c r="AC20" s="194"/>
      <c r="AD20" s="194"/>
    </row>
    <row r="21" spans="2:30" ht="39.950000000000003" customHeight="1" thickBot="1">
      <c r="B21" s="580" t="s">
        <v>21</v>
      </c>
      <c r="C21" s="435">
        <f t="shared" ref="C21:AD21" si="7">C16+C19+C20</f>
        <v>32450.300000000003</v>
      </c>
      <c r="D21" s="345">
        <f t="shared" si="7"/>
        <v>33284.9</v>
      </c>
      <c r="E21" s="345">
        <f t="shared" si="7"/>
        <v>33641.1</v>
      </c>
      <c r="F21" s="436">
        <f t="shared" si="7"/>
        <v>31282.6</v>
      </c>
      <c r="G21" s="435">
        <f t="shared" si="7"/>
        <v>32412.1</v>
      </c>
      <c r="H21" s="345">
        <f t="shared" si="7"/>
        <v>32224.399999999998</v>
      </c>
      <c r="I21" s="345">
        <f t="shared" si="7"/>
        <v>31133.4</v>
      </c>
      <c r="J21" s="436">
        <f t="shared" si="7"/>
        <v>27960.9</v>
      </c>
      <c r="K21" s="435">
        <f t="shared" si="7"/>
        <v>30740.300000000003</v>
      </c>
      <c r="L21" s="345">
        <f t="shared" si="7"/>
        <v>28492.9</v>
      </c>
      <c r="M21" s="345">
        <f t="shared" si="7"/>
        <v>28600.399999999998</v>
      </c>
      <c r="N21" s="436">
        <f t="shared" si="7"/>
        <v>25921.200000000001</v>
      </c>
      <c r="O21" s="437">
        <f t="shared" si="7"/>
        <v>26472.299999999996</v>
      </c>
      <c r="P21" s="437">
        <f t="shared" si="7"/>
        <v>25132.1</v>
      </c>
      <c r="Q21" s="437">
        <f t="shared" si="7"/>
        <v>36939.9</v>
      </c>
      <c r="R21" s="437">
        <f t="shared" si="7"/>
        <v>25341.599999999999</v>
      </c>
      <c r="S21" s="435">
        <f t="shared" si="7"/>
        <v>24363.9</v>
      </c>
      <c r="T21" s="345">
        <f t="shared" si="7"/>
        <v>23160.300000000003</v>
      </c>
      <c r="U21" s="345">
        <f t="shared" si="7"/>
        <v>32322.5</v>
      </c>
      <c r="V21" s="436">
        <f t="shared" si="7"/>
        <v>27960.6</v>
      </c>
      <c r="W21" s="435">
        <f t="shared" si="7"/>
        <v>34153.9</v>
      </c>
      <c r="X21" s="345">
        <f t="shared" si="7"/>
        <v>21939.8</v>
      </c>
      <c r="Y21" s="345">
        <f t="shared" si="7"/>
        <v>21382.5</v>
      </c>
      <c r="Z21" s="436">
        <f>Z16+Z19+Z20</f>
        <v>28946.5</v>
      </c>
      <c r="AA21" s="437">
        <f t="shared" si="7"/>
        <v>25164.5</v>
      </c>
      <c r="AB21" s="437">
        <f t="shared" si="7"/>
        <v>29766.399999999998</v>
      </c>
      <c r="AC21" s="437">
        <f t="shared" si="7"/>
        <v>0</v>
      </c>
      <c r="AD21" s="437">
        <f t="shared" si="7"/>
        <v>0</v>
      </c>
    </row>
    <row r="22" spans="2:30" ht="37.5" customHeight="1">
      <c r="B22" s="579" t="s">
        <v>22</v>
      </c>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f>AB15-AB21</f>
        <v>0</v>
      </c>
      <c r="AC22" s="42">
        <f>AC15-AC21</f>
        <v>0</v>
      </c>
      <c r="AD22" s="42">
        <f>AD15-AD21</f>
        <v>0</v>
      </c>
    </row>
    <row r="23" spans="2:30" ht="30" customHeight="1">
      <c r="B23" s="18"/>
      <c r="C23" s="19"/>
    </row>
    <row r="24" spans="2:30" ht="30" customHeight="1">
      <c r="B24" s="20"/>
      <c r="C24" s="20"/>
    </row>
    <row r="25" spans="2:30" ht="30" customHeight="1" thickBot="1">
      <c r="B25" s="21"/>
      <c r="C25" s="22"/>
      <c r="O25" s="504"/>
      <c r="P25" s="504"/>
      <c r="Q25" s="504"/>
    </row>
    <row r="26" spans="2:30" ht="40.5" thickTop="1" thickBot="1">
      <c r="B26" s="430"/>
      <c r="C26" s="3538">
        <v>2010</v>
      </c>
      <c r="D26" s="3539"/>
      <c r="E26" s="3539"/>
      <c r="F26" s="3540"/>
      <c r="G26" s="3541">
        <v>2011</v>
      </c>
      <c r="H26" s="3542"/>
      <c r="I26" s="3542"/>
      <c r="J26" s="3543"/>
      <c r="K26" s="3512">
        <v>2012</v>
      </c>
      <c r="L26" s="3513"/>
      <c r="M26" s="3513"/>
      <c r="N26" s="3514"/>
      <c r="O26" s="3536">
        <v>2013</v>
      </c>
      <c r="P26" s="3537"/>
      <c r="Q26" s="3537"/>
    </row>
    <row r="27" spans="2:30" ht="39.75" thickBot="1">
      <c r="B27" s="431" t="s">
        <v>4</v>
      </c>
      <c r="C27" s="321" t="s">
        <v>0</v>
      </c>
      <c r="D27" s="322" t="s">
        <v>1</v>
      </c>
      <c r="E27" s="322" t="s">
        <v>2</v>
      </c>
      <c r="F27" s="326" t="s">
        <v>3</v>
      </c>
      <c r="G27" s="316" t="s">
        <v>0</v>
      </c>
      <c r="H27" s="317" t="s">
        <v>1</v>
      </c>
      <c r="I27" s="317" t="s">
        <v>2</v>
      </c>
      <c r="J27" s="318" t="s">
        <v>3</v>
      </c>
      <c r="K27" s="321" t="s">
        <v>0</v>
      </c>
      <c r="L27" s="322" t="s">
        <v>1</v>
      </c>
      <c r="M27" s="322" t="s">
        <v>2</v>
      </c>
      <c r="N27" s="322" t="s">
        <v>3</v>
      </c>
      <c r="O27" s="321" t="s">
        <v>0</v>
      </c>
      <c r="P27" s="322" t="s">
        <v>1</v>
      </c>
      <c r="Q27" s="322" t="s">
        <v>2</v>
      </c>
    </row>
    <row r="28" spans="2:30" ht="32.25">
      <c r="B28" s="432" t="s">
        <v>5</v>
      </c>
      <c r="C28" s="186">
        <f>C29+C30+C31+C32</f>
        <v>11838.800000000001</v>
      </c>
      <c r="D28" s="186">
        <f t="shared" ref="D28:I28" si="8">D29+D30+D31+D32</f>
        <v>11457.200000000003</v>
      </c>
      <c r="E28" s="186">
        <f t="shared" si="8"/>
        <v>12006</v>
      </c>
      <c r="F28" s="186">
        <f t="shared" si="8"/>
        <v>11538.3</v>
      </c>
      <c r="G28" s="185">
        <f t="shared" si="8"/>
        <v>11388.9</v>
      </c>
      <c r="H28" s="183">
        <f t="shared" si="8"/>
        <v>11050.8</v>
      </c>
      <c r="I28" s="183">
        <f t="shared" si="8"/>
        <v>10539.3</v>
      </c>
      <c r="J28" s="184">
        <f t="shared" ref="J28:O28" si="9">J29+J30+J31+J32</f>
        <v>12872.5</v>
      </c>
      <c r="K28" s="185">
        <f t="shared" si="9"/>
        <v>11574.800000000001</v>
      </c>
      <c r="L28" s="183">
        <f t="shared" si="9"/>
        <v>10850.800000000001</v>
      </c>
      <c r="M28" s="183">
        <f t="shared" si="9"/>
        <v>10380.17</v>
      </c>
      <c r="N28" s="184">
        <f t="shared" si="9"/>
        <v>10277.070000000002</v>
      </c>
      <c r="O28" s="186">
        <f t="shared" si="9"/>
        <v>9000.1</v>
      </c>
      <c r="P28" s="186">
        <f>P29+P30+P31+P32</f>
        <v>13262.199999999999</v>
      </c>
      <c r="Q28" s="186">
        <f>Q29+Q30+Q31+Q32</f>
        <v>19314.28</v>
      </c>
    </row>
    <row r="29" spans="2:30" ht="32.25">
      <c r="B29" s="433" t="s">
        <v>6</v>
      </c>
      <c r="C29" s="194">
        <v>96.1</v>
      </c>
      <c r="D29" s="194">
        <v>96.6</v>
      </c>
      <c r="E29" s="194">
        <v>88.3</v>
      </c>
      <c r="F29" s="194">
        <v>65.5</v>
      </c>
      <c r="G29" s="187">
        <v>113.8</v>
      </c>
      <c r="H29" s="194">
        <v>90.9</v>
      </c>
      <c r="I29" s="194">
        <f>58.6+0.3</f>
        <v>58.9</v>
      </c>
      <c r="J29" s="195">
        <v>50.5</v>
      </c>
      <c r="K29" s="187">
        <v>67.5</v>
      </c>
      <c r="L29" s="194">
        <v>77</v>
      </c>
      <c r="M29" s="194">
        <v>61.6</v>
      </c>
      <c r="N29" s="195">
        <v>68.3</v>
      </c>
      <c r="O29" s="194">
        <v>86.3</v>
      </c>
      <c r="P29" s="194">
        <v>88.7</v>
      </c>
      <c r="Q29" s="194">
        <v>77.3</v>
      </c>
      <c r="U29" s="586"/>
      <c r="V29" s="586"/>
    </row>
    <row r="30" spans="2:30" ht="32.25">
      <c r="B30" s="433" t="s">
        <v>7</v>
      </c>
      <c r="C30" s="194">
        <v>0.5</v>
      </c>
      <c r="D30" s="194">
        <v>0.5</v>
      </c>
      <c r="E30" s="194">
        <v>43.6</v>
      </c>
      <c r="F30" s="194">
        <v>0.5</v>
      </c>
      <c r="G30" s="187">
        <v>0.5</v>
      </c>
      <c r="H30" s="194">
        <v>0.5</v>
      </c>
      <c r="I30" s="194">
        <v>0.6</v>
      </c>
      <c r="J30" s="195">
        <v>0.6</v>
      </c>
      <c r="K30" s="187">
        <v>0.6</v>
      </c>
      <c r="L30" s="194">
        <v>0.6</v>
      </c>
      <c r="M30" s="194">
        <v>0.56999999999999995</v>
      </c>
      <c r="N30" s="195">
        <v>0.56999999999999995</v>
      </c>
      <c r="O30" s="194">
        <v>0.6</v>
      </c>
      <c r="P30" s="194">
        <v>0.6</v>
      </c>
      <c r="Q30" s="194">
        <v>0.56999999999999995</v>
      </c>
      <c r="U30" s="586"/>
      <c r="V30" s="586"/>
    </row>
    <row r="31" spans="2:30" ht="32.25">
      <c r="B31" s="433" t="s">
        <v>61</v>
      </c>
      <c r="C31" s="194"/>
      <c r="D31" s="194"/>
      <c r="E31" s="194"/>
      <c r="F31" s="194"/>
      <c r="G31" s="187"/>
      <c r="H31" s="194"/>
      <c r="I31" s="194"/>
      <c r="J31" s="195"/>
      <c r="K31" s="187"/>
      <c r="L31" s="194"/>
      <c r="M31" s="194"/>
      <c r="N31" s="195"/>
      <c r="O31" s="194"/>
      <c r="P31" s="194"/>
      <c r="Q31" s="194"/>
      <c r="U31" s="586"/>
      <c r="V31" s="586"/>
    </row>
    <row r="32" spans="2:30" ht="32.25">
      <c r="B32" s="433" t="s">
        <v>8</v>
      </c>
      <c r="C32" s="194">
        <f>9899.1-817.2+2660.3</f>
        <v>11742.2</v>
      </c>
      <c r="D32" s="194">
        <f>9691.7-864.4+2532.8</f>
        <v>11360.100000000002</v>
      </c>
      <c r="E32" s="194">
        <v>11874.1</v>
      </c>
      <c r="F32" s="194">
        <f>9379.3-817.2+2910.2</f>
        <v>11472.3</v>
      </c>
      <c r="G32" s="187">
        <f>8810.6-817.2+3281.2</f>
        <v>11274.6</v>
      </c>
      <c r="H32" s="194">
        <f>8336.5-817.2+3440.1</f>
        <v>10959.4</v>
      </c>
      <c r="I32" s="194">
        <v>10479.799999999999</v>
      </c>
      <c r="J32" s="195">
        <f>2596+11042.6-817.2</f>
        <v>12821.4</v>
      </c>
      <c r="K32" s="187">
        <v>11506.7</v>
      </c>
      <c r="L32" s="194">
        <v>10773.2</v>
      </c>
      <c r="M32" s="194">
        <v>10318</v>
      </c>
      <c r="N32" s="195">
        <v>10208.200000000001</v>
      </c>
      <c r="O32" s="194">
        <v>8913.2000000000007</v>
      </c>
      <c r="P32" s="194">
        <v>13172.9</v>
      </c>
      <c r="Q32" s="194">
        <v>19236.41</v>
      </c>
      <c r="U32" s="586"/>
      <c r="V32" s="586"/>
    </row>
    <row r="33" spans="2:22" ht="32.25">
      <c r="B33" s="432" t="s">
        <v>9</v>
      </c>
      <c r="C33" s="200">
        <f t="shared" ref="C33:Q33" si="10">C34+C35</f>
        <v>12499.5</v>
      </c>
      <c r="D33" s="200">
        <f t="shared" si="10"/>
        <v>11441.6</v>
      </c>
      <c r="E33" s="200">
        <f t="shared" si="10"/>
        <v>21688.5</v>
      </c>
      <c r="F33" s="200">
        <f t="shared" si="10"/>
        <v>11605.099999999999</v>
      </c>
      <c r="G33" s="199">
        <f t="shared" si="10"/>
        <v>10262.799999999999</v>
      </c>
      <c r="H33" s="200">
        <f t="shared" si="10"/>
        <v>11444.9</v>
      </c>
      <c r="I33" s="200">
        <f t="shared" si="10"/>
        <v>21047.3</v>
      </c>
      <c r="J33" s="201">
        <f t="shared" si="10"/>
        <v>12695</v>
      </c>
      <c r="K33" s="199">
        <f t="shared" si="10"/>
        <v>20344.400000000001</v>
      </c>
      <c r="L33" s="200">
        <f t="shared" si="10"/>
        <v>9493.7000000000007</v>
      </c>
      <c r="M33" s="200">
        <f t="shared" si="10"/>
        <v>9633.9</v>
      </c>
      <c r="N33" s="201">
        <f t="shared" si="10"/>
        <v>9013.9</v>
      </c>
      <c r="O33" s="200">
        <f t="shared" si="10"/>
        <v>9609.7000000000007</v>
      </c>
      <c r="P33" s="200">
        <f t="shared" si="10"/>
        <v>8917</v>
      </c>
      <c r="Q33" s="200">
        <f t="shared" si="10"/>
        <v>9855.8700000000008</v>
      </c>
      <c r="U33" s="586"/>
      <c r="V33" s="586"/>
    </row>
    <row r="34" spans="2:22" ht="32.25">
      <c r="B34" s="433" t="s">
        <v>10</v>
      </c>
      <c r="C34" s="188">
        <f>615.8+13</f>
        <v>628.79999999999995</v>
      </c>
      <c r="D34" s="188">
        <f>615.9+13</f>
        <v>628.9</v>
      </c>
      <c r="E34" s="188">
        <v>13</v>
      </c>
      <c r="F34" s="188">
        <f>615.8+13</f>
        <v>628.79999999999995</v>
      </c>
      <c r="G34" s="190">
        <f>615.8+13</f>
        <v>628.79999999999995</v>
      </c>
      <c r="H34" s="188">
        <f>615.8+13</f>
        <v>628.79999999999995</v>
      </c>
      <c r="I34" s="188">
        <v>13</v>
      </c>
      <c r="J34" s="189">
        <v>13</v>
      </c>
      <c r="K34" s="190">
        <v>13</v>
      </c>
      <c r="L34" s="188">
        <v>13</v>
      </c>
      <c r="M34" s="188">
        <v>13</v>
      </c>
      <c r="N34" s="189"/>
      <c r="O34" s="188"/>
      <c r="P34" s="590">
        <v>-760.8</v>
      </c>
      <c r="Q34" s="590">
        <v>-760.8</v>
      </c>
      <c r="U34" s="586"/>
      <c r="V34" s="586"/>
    </row>
    <row r="35" spans="2:22" ht="32.25">
      <c r="B35" s="433" t="s">
        <v>11</v>
      </c>
      <c r="C35" s="194">
        <v>11870.7</v>
      </c>
      <c r="D35" s="194">
        <v>10812.7</v>
      </c>
      <c r="E35" s="194">
        <v>21675.5</v>
      </c>
      <c r="F35" s="194">
        <v>10976.3</v>
      </c>
      <c r="G35" s="187">
        <v>9634</v>
      </c>
      <c r="H35" s="194">
        <v>10816.1</v>
      </c>
      <c r="I35" s="194">
        <v>21034.3</v>
      </c>
      <c r="J35" s="195">
        <v>12682</v>
      </c>
      <c r="K35" s="187">
        <v>20331.400000000001</v>
      </c>
      <c r="L35" s="194">
        <v>9480.7000000000007</v>
      </c>
      <c r="M35" s="194">
        <v>9620.9</v>
      </c>
      <c r="N35" s="195">
        <v>9013.9</v>
      </c>
      <c r="O35" s="194">
        <v>9609.7000000000007</v>
      </c>
      <c r="P35" s="194">
        <v>9677.7999999999993</v>
      </c>
      <c r="Q35" s="194">
        <v>10616.67</v>
      </c>
      <c r="U35" s="586"/>
      <c r="V35" s="586"/>
    </row>
    <row r="36" spans="2:22" ht="32.25">
      <c r="B36" s="432" t="s">
        <v>12</v>
      </c>
      <c r="C36" s="200">
        <v>754.8</v>
      </c>
      <c r="D36" s="200">
        <v>869.3</v>
      </c>
      <c r="E36" s="200">
        <v>1891.1</v>
      </c>
      <c r="F36" s="200">
        <v>851.3</v>
      </c>
      <c r="G36" s="199">
        <v>1399.4</v>
      </c>
      <c r="H36" s="200">
        <v>-634.20000000000005</v>
      </c>
      <c r="I36" s="200">
        <v>-230.4</v>
      </c>
      <c r="J36" s="201">
        <v>1461.6</v>
      </c>
      <c r="K36" s="199">
        <v>1084.8</v>
      </c>
      <c r="L36" s="200">
        <v>469.8</v>
      </c>
      <c r="M36" s="200">
        <v>194</v>
      </c>
      <c r="N36" s="201">
        <v>-456.5</v>
      </c>
      <c r="O36" s="200">
        <v>1413.2</v>
      </c>
      <c r="P36" s="200">
        <v>2333.5</v>
      </c>
      <c r="Q36" s="200">
        <v>2832.96</v>
      </c>
      <c r="U36" s="586"/>
      <c r="V36" s="586"/>
    </row>
    <row r="37" spans="2:22" ht="32.25">
      <c r="B37" s="432" t="s">
        <v>13</v>
      </c>
      <c r="C37" s="200">
        <v>1379.2</v>
      </c>
      <c r="D37" s="200">
        <v>1364</v>
      </c>
      <c r="E37" s="200">
        <v>1354.3</v>
      </c>
      <c r="F37" s="200">
        <v>1346.9</v>
      </c>
      <c r="G37" s="199">
        <v>1312.8</v>
      </c>
      <c r="H37" s="200">
        <v>1298.8</v>
      </c>
      <c r="I37" s="200">
        <v>966.3</v>
      </c>
      <c r="J37" s="201">
        <v>931.5</v>
      </c>
      <c r="K37" s="199">
        <v>1149.9000000000001</v>
      </c>
      <c r="L37" s="200">
        <v>1125.5</v>
      </c>
      <c r="M37" s="200">
        <v>1174.4000000000001</v>
      </c>
      <c r="N37" s="201">
        <v>10112</v>
      </c>
      <c r="O37" s="200">
        <v>5141.5</v>
      </c>
      <c r="P37" s="200">
        <v>5253.7</v>
      </c>
      <c r="Q37" s="200">
        <v>5418.01</v>
      </c>
      <c r="U37" s="586"/>
      <c r="V37" s="586"/>
    </row>
    <row r="38" spans="2:22" ht="33" thickBot="1">
      <c r="B38" s="531" t="s">
        <v>14</v>
      </c>
      <c r="C38" s="437">
        <f t="shared" ref="C38:Q38" si="11">C28+C33+C36+C37</f>
        <v>26472.300000000003</v>
      </c>
      <c r="D38" s="437">
        <f t="shared" si="11"/>
        <v>25132.100000000002</v>
      </c>
      <c r="E38" s="437">
        <f t="shared" si="11"/>
        <v>36939.9</v>
      </c>
      <c r="F38" s="437">
        <f t="shared" si="11"/>
        <v>25341.599999999999</v>
      </c>
      <c r="G38" s="438">
        <f t="shared" si="11"/>
        <v>24363.899999999998</v>
      </c>
      <c r="H38" s="437">
        <f t="shared" si="11"/>
        <v>23160.299999999996</v>
      </c>
      <c r="I38" s="437">
        <f t="shared" si="11"/>
        <v>32322.499999999996</v>
      </c>
      <c r="J38" s="439">
        <f t="shared" si="11"/>
        <v>27960.6</v>
      </c>
      <c r="K38" s="438">
        <f t="shared" si="11"/>
        <v>34153.900000000009</v>
      </c>
      <c r="L38" s="437">
        <f t="shared" si="11"/>
        <v>21939.8</v>
      </c>
      <c r="M38" s="437">
        <f t="shared" si="11"/>
        <v>21382.47</v>
      </c>
      <c r="N38" s="439">
        <f t="shared" si="11"/>
        <v>28946.47</v>
      </c>
      <c r="O38" s="437">
        <f t="shared" si="11"/>
        <v>25164.500000000004</v>
      </c>
      <c r="P38" s="437">
        <f t="shared" si="11"/>
        <v>29766.399999999998</v>
      </c>
      <c r="Q38" s="437">
        <f t="shared" si="11"/>
        <v>37421.120000000003</v>
      </c>
      <c r="U38" s="586"/>
      <c r="V38" s="586"/>
    </row>
    <row r="39" spans="2:22" ht="33" thickTop="1">
      <c r="B39" s="432" t="s">
        <v>15</v>
      </c>
      <c r="C39" s="200">
        <f t="shared" ref="C39:N39" si="12">C40+C41</f>
        <v>10495.099999999999</v>
      </c>
      <c r="D39" s="200">
        <f t="shared" si="12"/>
        <v>8995.9999999999982</v>
      </c>
      <c r="E39" s="200">
        <f t="shared" si="12"/>
        <v>8128.9</v>
      </c>
      <c r="F39" s="200">
        <f t="shared" si="12"/>
        <v>7345.1</v>
      </c>
      <c r="G39" s="199">
        <f t="shared" si="12"/>
        <v>5804.9000000000015</v>
      </c>
      <c r="H39" s="200">
        <f t="shared" si="12"/>
        <v>4650</v>
      </c>
      <c r="I39" s="200">
        <f t="shared" si="12"/>
        <v>5202.7999999999993</v>
      </c>
      <c r="J39" s="201">
        <f t="shared" si="12"/>
        <v>6063</v>
      </c>
      <c r="K39" s="199">
        <f t="shared" si="12"/>
        <v>1455.4000000000015</v>
      </c>
      <c r="L39" s="200">
        <f t="shared" si="12"/>
        <v>-233.79999999999927</v>
      </c>
      <c r="M39" s="200">
        <f t="shared" si="12"/>
        <v>-1351.7999999999993</v>
      </c>
      <c r="N39" s="201">
        <f t="shared" si="12"/>
        <v>14669.199999999999</v>
      </c>
      <c r="O39" s="200">
        <f>O40+O41</f>
        <v>9018.7999999999993</v>
      </c>
      <c r="P39" s="200">
        <f>P40+P41</f>
        <v>8549.5999999999985</v>
      </c>
      <c r="Q39" s="200">
        <f>Q40+Q41</f>
        <v>8148.5399999999972</v>
      </c>
      <c r="U39" s="586"/>
      <c r="V39" s="586"/>
    </row>
    <row r="40" spans="2:22" ht="32.25">
      <c r="B40" s="433" t="s">
        <v>16</v>
      </c>
      <c r="C40" s="194">
        <v>22257.599999999999</v>
      </c>
      <c r="D40" s="194">
        <v>22257.599999999999</v>
      </c>
      <c r="E40" s="194">
        <v>22200</v>
      </c>
      <c r="F40" s="194">
        <v>22200</v>
      </c>
      <c r="G40" s="187">
        <v>22200</v>
      </c>
      <c r="H40" s="194">
        <v>22253</v>
      </c>
      <c r="I40" s="194">
        <v>22200</v>
      </c>
      <c r="J40" s="195">
        <v>22200</v>
      </c>
      <c r="K40" s="187">
        <v>22200</v>
      </c>
      <c r="L40" s="194">
        <v>22200</v>
      </c>
      <c r="M40" s="194">
        <v>22200</v>
      </c>
      <c r="N40" s="195">
        <v>30427.1</v>
      </c>
      <c r="O40" s="194">
        <v>30427.1</v>
      </c>
      <c r="P40" s="194">
        <v>30427.1</v>
      </c>
      <c r="Q40" s="194">
        <v>30427.1</v>
      </c>
      <c r="U40" s="586"/>
      <c r="V40" s="586"/>
    </row>
    <row r="41" spans="2:22" ht="32.25">
      <c r="B41" s="433" t="s">
        <v>17</v>
      </c>
      <c r="C41" s="587">
        <v>-11762.5</v>
      </c>
      <c r="D41" s="587">
        <v>-13261.6</v>
      </c>
      <c r="E41" s="587">
        <f>-14072.2+1.1</f>
        <v>-14071.1</v>
      </c>
      <c r="F41" s="587">
        <v>-14854.9</v>
      </c>
      <c r="G41" s="588">
        <v>-16395.099999999999</v>
      </c>
      <c r="H41" s="587">
        <v>-17603</v>
      </c>
      <c r="I41" s="587">
        <v>-16997.2</v>
      </c>
      <c r="J41" s="589">
        <v>-16137</v>
      </c>
      <c r="K41" s="588">
        <v>-20744.599999999999</v>
      </c>
      <c r="L41" s="587">
        <v>-22433.8</v>
      </c>
      <c r="M41" s="587">
        <v>-23551.8</v>
      </c>
      <c r="N41" s="589">
        <v>-15757.9</v>
      </c>
      <c r="O41" s="587">
        <v>-21408.3</v>
      </c>
      <c r="P41" s="587">
        <v>-21877.5</v>
      </c>
      <c r="Q41" s="587">
        <v>-22278.560000000001</v>
      </c>
      <c r="U41" s="586"/>
      <c r="V41" s="586"/>
    </row>
    <row r="42" spans="2:22" ht="32.25">
      <c r="B42" s="432" t="s">
        <v>18</v>
      </c>
      <c r="C42" s="194">
        <v>6526.6</v>
      </c>
      <c r="D42" s="194">
        <v>6702.7</v>
      </c>
      <c r="E42" s="194">
        <v>6707.5</v>
      </c>
      <c r="F42" s="194">
        <v>6770.2</v>
      </c>
      <c r="G42" s="187">
        <v>7191.1</v>
      </c>
      <c r="H42" s="194">
        <v>7459.2</v>
      </c>
      <c r="I42" s="194">
        <v>5985.8</v>
      </c>
      <c r="J42" s="195">
        <f>6143-0.4</f>
        <v>6142.6</v>
      </c>
      <c r="K42" s="187">
        <f>5619.8+0.1</f>
        <v>5619.9000000000005</v>
      </c>
      <c r="L42" s="194">
        <v>6066.7</v>
      </c>
      <c r="M42" s="194">
        <v>6266.3</v>
      </c>
      <c r="N42" s="195">
        <v>6251.3</v>
      </c>
      <c r="O42" s="194">
        <v>6295.7</v>
      </c>
      <c r="P42" s="194">
        <v>6481</v>
      </c>
      <c r="Q42" s="194">
        <v>6603.17</v>
      </c>
      <c r="U42" s="586"/>
      <c r="V42" s="586"/>
    </row>
    <row r="43" spans="2:22" ht="32.25">
      <c r="B43" s="432" t="s">
        <v>19</v>
      </c>
      <c r="C43" s="194">
        <v>9450.6</v>
      </c>
      <c r="D43" s="194">
        <v>9433.4</v>
      </c>
      <c r="E43" s="194">
        <v>22103.5</v>
      </c>
      <c r="F43" s="194">
        <f>11226.4-0.1</f>
        <v>11226.3</v>
      </c>
      <c r="G43" s="187">
        <v>11367.9</v>
      </c>
      <c r="H43" s="194">
        <v>11051.1</v>
      </c>
      <c r="I43" s="194">
        <f>20936.4+197.5</f>
        <v>21133.9</v>
      </c>
      <c r="J43" s="195">
        <v>15755</v>
      </c>
      <c r="K43" s="187">
        <v>27078.6</v>
      </c>
      <c r="L43" s="194">
        <v>16106.9</v>
      </c>
      <c r="M43" s="194">
        <v>16468</v>
      </c>
      <c r="N43" s="195">
        <v>8026</v>
      </c>
      <c r="O43" s="194">
        <v>9850</v>
      </c>
      <c r="P43" s="194">
        <v>14735.8</v>
      </c>
      <c r="Q43" s="194">
        <v>22669.4</v>
      </c>
      <c r="U43" s="586"/>
      <c r="V43" s="586"/>
    </row>
    <row r="44" spans="2:22" ht="33" thickBot="1">
      <c r="B44" s="531" t="s">
        <v>21</v>
      </c>
      <c r="C44" s="437">
        <f t="shared" ref="C44:M44" si="13">C39+C42+C43</f>
        <v>26472.299999999996</v>
      </c>
      <c r="D44" s="437">
        <f t="shared" si="13"/>
        <v>25132.1</v>
      </c>
      <c r="E44" s="437">
        <f t="shared" si="13"/>
        <v>36939.9</v>
      </c>
      <c r="F44" s="437">
        <f t="shared" si="13"/>
        <v>25341.599999999999</v>
      </c>
      <c r="G44" s="435">
        <f t="shared" si="13"/>
        <v>24363.9</v>
      </c>
      <c r="H44" s="345">
        <f t="shared" si="13"/>
        <v>23160.300000000003</v>
      </c>
      <c r="I44" s="345">
        <f t="shared" si="13"/>
        <v>32322.5</v>
      </c>
      <c r="J44" s="436">
        <f t="shared" si="13"/>
        <v>27960.6</v>
      </c>
      <c r="K44" s="435">
        <f t="shared" si="13"/>
        <v>34153.9</v>
      </c>
      <c r="L44" s="345">
        <f t="shared" si="13"/>
        <v>21939.8</v>
      </c>
      <c r="M44" s="345">
        <f t="shared" si="13"/>
        <v>21382.5</v>
      </c>
      <c r="N44" s="436">
        <f>N39+N42+N43</f>
        <v>28946.5</v>
      </c>
      <c r="O44" s="437">
        <f>O39+O42+O43</f>
        <v>25164.5</v>
      </c>
      <c r="P44" s="437">
        <f>P39+P42+P43</f>
        <v>29766.399999999998</v>
      </c>
      <c r="Q44" s="437">
        <f>Q39+Q42+Q43</f>
        <v>37421.11</v>
      </c>
      <c r="U44" s="586"/>
      <c r="V44" s="586"/>
    </row>
    <row r="45" spans="2:22" ht="27" customHeight="1" thickTop="1">
      <c r="B45" s="579" t="s">
        <v>214</v>
      </c>
      <c r="C45" s="42"/>
      <c r="D45" s="42"/>
      <c r="E45" s="42"/>
      <c r="F45" s="42"/>
      <c r="G45" s="42"/>
      <c r="H45" s="42"/>
      <c r="I45" s="42"/>
      <c r="J45" s="42"/>
      <c r="K45" s="42"/>
      <c r="L45" s="42"/>
      <c r="M45" s="42"/>
      <c r="N45" s="42"/>
      <c r="O45" s="42"/>
      <c r="U45" s="586"/>
      <c r="V45" s="586"/>
    </row>
    <row r="46" spans="2:22" ht="20.100000000000001" customHeight="1">
      <c r="B46" s="30"/>
      <c r="U46" s="586"/>
      <c r="V46" s="586"/>
    </row>
    <row r="47" spans="2:22" ht="20.100000000000001" customHeight="1">
      <c r="B47" s="30"/>
    </row>
    <row r="48" spans="2:22" ht="20.100000000000001" customHeight="1">
      <c r="B48" s="30"/>
    </row>
    <row r="49" spans="2:2" ht="20.100000000000001" customHeight="1">
      <c r="B49" s="30"/>
    </row>
    <row r="50" spans="2:2" ht="20.100000000000001" customHeight="1">
      <c r="B50" s="34"/>
    </row>
    <row r="51" spans="2:2" ht="20.100000000000001" customHeight="1">
      <c r="B51" s="34"/>
    </row>
    <row r="52" spans="2:2" ht="20.100000000000001" customHeight="1">
      <c r="B52" s="34"/>
    </row>
    <row r="53" spans="2:2" ht="20.100000000000001" customHeight="1">
      <c r="B53" s="27"/>
    </row>
    <row r="54" spans="2:2">
      <c r="B54" s="14"/>
    </row>
    <row r="55" spans="2:2">
      <c r="B55" s="14"/>
    </row>
  </sheetData>
  <mergeCells count="11">
    <mergeCell ref="B2:Z2"/>
    <mergeCell ref="C3:F3"/>
    <mergeCell ref="G3:J3"/>
    <mergeCell ref="K3:N3"/>
    <mergeCell ref="O3:R3"/>
    <mergeCell ref="S3:V3"/>
    <mergeCell ref="O26:Q26"/>
    <mergeCell ref="W3:Z3"/>
    <mergeCell ref="C26:F26"/>
    <mergeCell ref="G26:J26"/>
    <mergeCell ref="K26:N26"/>
  </mergeCells>
  <pageMargins left="0" right="0" top="1" bottom="1" header="0.5" footer="0.5"/>
  <pageSetup scale="24" orientation="landscape" horizontalDpi="300" verticalDpi="300" r:id="rId1"/>
  <headerFooter alignWithMargins="0"/>
  <rowBreaks count="1" manualBreakCount="1">
    <brk id="23" max="27" man="1"/>
  </rowBreaks>
  <colBreaks count="1" manualBreakCount="1">
    <brk id="16" max="44" man="1"/>
  </col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AG57"/>
  <sheetViews>
    <sheetView view="pageBreakPreview" topLeftCell="A28" zoomScale="40" zoomScaleNormal="75" zoomScaleSheetLayoutView="40" workbookViewId="0">
      <pane xSplit="6" ySplit="6" topLeftCell="G34" activePane="bottomRight" state="frozen"/>
      <selection activeCell="A28" sqref="A28"/>
      <selection pane="topRight" activeCell="G28" sqref="G28"/>
      <selection pane="bottomLeft" activeCell="A34" sqref="A34"/>
      <selection pane="bottomRight" activeCell="B33" sqref="B33:U57"/>
    </sheetView>
  </sheetViews>
  <sheetFormatPr defaultRowHeight="12.75"/>
  <cols>
    <col min="1" max="1" width="9.140625" style="15"/>
    <col min="2" max="2" width="63.5703125" style="15" customWidth="1"/>
    <col min="3" max="3" width="25.85546875" style="15" hidden="1" customWidth="1"/>
    <col min="4" max="6" width="26.28515625" style="15" hidden="1" customWidth="1"/>
    <col min="7" max="7" width="26.28515625" style="15" bestFit="1" customWidth="1"/>
    <col min="8" max="8" width="28.28515625" style="15" customWidth="1"/>
    <col min="9" max="9" width="30.140625" style="15" customWidth="1"/>
    <col min="10" max="10" width="31.28515625" style="15" customWidth="1"/>
    <col min="11" max="11" width="28.28515625" style="15" customWidth="1"/>
    <col min="12" max="12" width="27.42578125" style="15" bestFit="1" customWidth="1"/>
    <col min="13" max="22" width="27.28515625" style="15" customWidth="1"/>
    <col min="23" max="23" width="27.140625" style="15" bestFit="1" customWidth="1"/>
    <col min="24" max="24" width="27.28515625" style="15" bestFit="1" customWidth="1"/>
    <col min="25" max="26" width="10.28515625" style="15" bestFit="1" customWidth="1"/>
    <col min="27" max="16384" width="9.140625" style="15"/>
  </cols>
  <sheetData>
    <row r="1" spans="1:33" ht="33.75" customHeight="1" thickBot="1">
      <c r="A1" s="102"/>
      <c r="B1" s="3547"/>
      <c r="C1" s="3547"/>
      <c r="D1" s="3547"/>
      <c r="E1" s="3547"/>
      <c r="F1" s="3547"/>
      <c r="G1" s="3547"/>
      <c r="H1" s="3547"/>
      <c r="I1" s="3547"/>
      <c r="J1" s="3547"/>
      <c r="K1" s="3547"/>
      <c r="L1" s="3547"/>
      <c r="M1" s="3547"/>
      <c r="N1" s="3547"/>
      <c r="O1" s="102"/>
      <c r="P1" s="102"/>
      <c r="Q1" s="102"/>
      <c r="R1" s="102"/>
      <c r="S1" s="102"/>
      <c r="T1" s="102"/>
      <c r="U1" s="102"/>
      <c r="V1" s="102"/>
      <c r="W1" s="102"/>
      <c r="X1" s="102"/>
      <c r="Y1" s="102"/>
      <c r="Z1" s="102"/>
    </row>
    <row r="2" spans="1:33" ht="45" customHeight="1" thickTop="1">
      <c r="A2" s="3551" t="s">
        <v>62</v>
      </c>
      <c r="B2" s="3551"/>
      <c r="C2" s="3551"/>
      <c r="D2" s="3551"/>
      <c r="E2" s="3551"/>
      <c r="F2" s="3551"/>
      <c r="G2" s="3551"/>
      <c r="H2" s="3551"/>
      <c r="I2" s="3551"/>
      <c r="J2" s="3551"/>
      <c r="K2" s="3551"/>
      <c r="L2" s="3551"/>
      <c r="M2" s="3551"/>
      <c r="N2" s="3551"/>
      <c r="O2" s="3551"/>
      <c r="P2" s="3551"/>
      <c r="Q2" s="3551"/>
      <c r="R2" s="3551"/>
      <c r="S2" s="3551"/>
      <c r="T2" s="3551"/>
      <c r="U2" s="3551"/>
      <c r="V2" s="3551"/>
      <c r="W2" s="3551"/>
      <c r="X2" s="3551"/>
      <c r="Y2" s="3551"/>
      <c r="Z2" s="3551"/>
    </row>
    <row r="3" spans="1:33" ht="39.950000000000003" customHeight="1" thickBot="1">
      <c r="B3" s="3552" t="s">
        <v>31</v>
      </c>
      <c r="C3" s="3552"/>
      <c r="D3" s="3552"/>
      <c r="E3" s="3552"/>
      <c r="F3" s="3552"/>
      <c r="G3" s="3552"/>
      <c r="H3" s="3552"/>
      <c r="I3" s="3552"/>
      <c r="J3" s="3552"/>
      <c r="K3" s="3552"/>
      <c r="L3" s="3552"/>
      <c r="M3" s="3552"/>
      <c r="N3" s="3552"/>
      <c r="O3" s="3552"/>
      <c r="P3" s="3552"/>
      <c r="Q3" s="3552"/>
      <c r="R3" s="3552"/>
      <c r="S3" s="3552"/>
      <c r="T3" s="3552"/>
      <c r="U3" s="3552"/>
      <c r="V3" s="3552"/>
      <c r="W3" s="3552"/>
      <c r="X3" s="3552"/>
      <c r="Y3" s="3552"/>
      <c r="Z3" s="3552"/>
      <c r="AA3" s="14"/>
      <c r="AB3" s="14"/>
      <c r="AC3" s="14"/>
      <c r="AD3" s="14"/>
      <c r="AE3" s="14"/>
      <c r="AF3" s="14"/>
      <c r="AG3" s="14"/>
    </row>
    <row r="4" spans="1:33" ht="39.950000000000003" customHeight="1" thickTop="1" thickBot="1">
      <c r="B4" s="419"/>
      <c r="C4" s="3536" t="s">
        <v>63</v>
      </c>
      <c r="D4" s="3537"/>
      <c r="E4" s="3537"/>
      <c r="F4" s="3537"/>
      <c r="G4" s="3537"/>
      <c r="H4" s="3537"/>
      <c r="I4" s="3537"/>
      <c r="J4" s="3546"/>
      <c r="K4" s="3541" t="s">
        <v>64</v>
      </c>
      <c r="L4" s="3542"/>
      <c r="M4" s="3542"/>
      <c r="N4" s="3542"/>
      <c r="O4" s="3542"/>
      <c r="P4" s="3542"/>
      <c r="Q4" s="3542"/>
      <c r="R4" s="3542"/>
      <c r="S4" s="3542"/>
      <c r="T4" s="3542"/>
      <c r="U4" s="3542"/>
      <c r="V4" s="3542"/>
      <c r="W4" s="3542"/>
      <c r="X4" s="3542"/>
      <c r="Y4" s="434"/>
      <c r="Z4" s="434"/>
      <c r="AA4" s="101"/>
      <c r="AB4" s="101"/>
      <c r="AC4" s="101"/>
      <c r="AD4" s="101"/>
      <c r="AE4" s="101"/>
      <c r="AF4" s="101"/>
      <c r="AG4" s="14"/>
    </row>
    <row r="5" spans="1:33" ht="39.950000000000003" customHeight="1" thickBot="1">
      <c r="B5" s="420"/>
      <c r="C5" s="3512">
        <v>2008</v>
      </c>
      <c r="D5" s="3513"/>
      <c r="E5" s="3513"/>
      <c r="F5" s="3513"/>
      <c r="G5" s="3512">
        <v>2009</v>
      </c>
      <c r="H5" s="3513"/>
      <c r="I5" s="3513"/>
      <c r="J5" s="3514"/>
      <c r="K5" s="3513">
        <v>2010</v>
      </c>
      <c r="L5" s="3513"/>
      <c r="M5" s="3513"/>
      <c r="N5" s="3513"/>
      <c r="O5" s="3512">
        <v>2011</v>
      </c>
      <c r="P5" s="3513"/>
      <c r="Q5" s="3513"/>
      <c r="R5" s="3514"/>
      <c r="S5" s="3512">
        <v>2012</v>
      </c>
      <c r="T5" s="3513"/>
      <c r="U5" s="3513"/>
      <c r="V5" s="3513"/>
      <c r="W5" s="3512">
        <v>2013</v>
      </c>
      <c r="X5" s="3513"/>
      <c r="Y5" s="315"/>
      <c r="Z5" s="315"/>
      <c r="AA5" s="14"/>
      <c r="AB5" s="14"/>
      <c r="AC5" s="14"/>
      <c r="AD5" s="14"/>
      <c r="AE5" s="14"/>
      <c r="AF5" s="14"/>
      <c r="AG5" s="14"/>
    </row>
    <row r="6" spans="1:33" ht="39.950000000000003" customHeight="1" thickBot="1">
      <c r="B6" s="330" t="s">
        <v>4</v>
      </c>
      <c r="C6" s="375" t="s">
        <v>0</v>
      </c>
      <c r="D6" s="376" t="s">
        <v>1</v>
      </c>
      <c r="E6" s="376" t="s">
        <v>2</v>
      </c>
      <c r="F6" s="414" t="s">
        <v>3</v>
      </c>
      <c r="G6" s="375" t="s">
        <v>0</v>
      </c>
      <c r="H6" s="378" t="s">
        <v>1</v>
      </c>
      <c r="I6" s="378" t="s">
        <v>2</v>
      </c>
      <c r="J6" s="326" t="s">
        <v>3</v>
      </c>
      <c r="K6" s="322" t="s">
        <v>0</v>
      </c>
      <c r="L6" s="379" t="s">
        <v>1</v>
      </c>
      <c r="M6" s="317" t="s">
        <v>2</v>
      </c>
      <c r="N6" s="379" t="s">
        <v>3</v>
      </c>
      <c r="O6" s="321" t="s">
        <v>0</v>
      </c>
      <c r="P6" s="379" t="s">
        <v>1</v>
      </c>
      <c r="Q6" s="317" t="s">
        <v>2</v>
      </c>
      <c r="R6" s="380" t="s">
        <v>3</v>
      </c>
      <c r="S6" s="321" t="s">
        <v>0</v>
      </c>
      <c r="T6" s="415" t="s">
        <v>1</v>
      </c>
      <c r="U6" s="322" t="s">
        <v>2</v>
      </c>
      <c r="V6" s="326" t="s">
        <v>3</v>
      </c>
      <c r="W6" s="322" t="s">
        <v>0</v>
      </c>
      <c r="X6" s="379" t="s">
        <v>1</v>
      </c>
      <c r="Y6" s="317" t="s">
        <v>2</v>
      </c>
      <c r="Z6" s="317" t="s">
        <v>3</v>
      </c>
    </row>
    <row r="7" spans="1:33" ht="39.950000000000003" customHeight="1">
      <c r="B7" s="421" t="s">
        <v>65</v>
      </c>
      <c r="C7" s="136">
        <f>C8+C9+C10+C11</f>
        <v>53725.32</v>
      </c>
      <c r="D7" s="137">
        <f t="shared" ref="D7:Z7" si="0">D8+D9+D10+D11</f>
        <v>57433.43</v>
      </c>
      <c r="E7" s="137">
        <f t="shared" si="0"/>
        <v>55366.020000000004</v>
      </c>
      <c r="F7" s="137">
        <f t="shared" si="0"/>
        <v>46162.22</v>
      </c>
      <c r="G7" s="136">
        <f t="shared" si="0"/>
        <v>36560.5</v>
      </c>
      <c r="H7" s="137">
        <f t="shared" si="0"/>
        <v>61162.369999999995</v>
      </c>
      <c r="I7" s="137">
        <f t="shared" si="0"/>
        <v>66791.960000000006</v>
      </c>
      <c r="J7" s="138">
        <f t="shared" si="0"/>
        <v>82685.86</v>
      </c>
      <c r="K7" s="137">
        <f t="shared" si="0"/>
        <v>318814.53999999998</v>
      </c>
      <c r="L7" s="137">
        <f t="shared" si="0"/>
        <v>351917.43</v>
      </c>
      <c r="M7" s="137">
        <f t="shared" si="0"/>
        <v>353700.58999999991</v>
      </c>
      <c r="N7" s="137">
        <f t="shared" si="0"/>
        <v>398258.3</v>
      </c>
      <c r="O7" s="139">
        <f t="shared" si="0"/>
        <v>418759.60000000003</v>
      </c>
      <c r="P7" s="140">
        <f t="shared" si="0"/>
        <v>452799.39999999997</v>
      </c>
      <c r="Q7" s="140">
        <f t="shared" si="0"/>
        <v>366529.2</v>
      </c>
      <c r="R7" s="141">
        <f t="shared" si="0"/>
        <v>373697.30000000005</v>
      </c>
      <c r="S7" s="139">
        <f t="shared" si="0"/>
        <v>340196.1</v>
      </c>
      <c r="T7" s="140">
        <f t="shared" si="0"/>
        <v>344703.39999999997</v>
      </c>
      <c r="U7" s="140">
        <f t="shared" si="0"/>
        <v>383376.97</v>
      </c>
      <c r="V7" s="141">
        <f t="shared" si="0"/>
        <v>434296.3</v>
      </c>
      <c r="W7" s="137">
        <f t="shared" si="0"/>
        <v>521635.30000000005</v>
      </c>
      <c r="X7" s="574">
        <f>X8+X9+X10+X11</f>
        <v>549633.09</v>
      </c>
      <c r="Y7" s="137">
        <f t="shared" si="0"/>
        <v>0</v>
      </c>
      <c r="Z7" s="137">
        <f t="shared" si="0"/>
        <v>0</v>
      </c>
    </row>
    <row r="8" spans="1:33" ht="39.950000000000003" customHeight="1">
      <c r="B8" s="422" t="s">
        <v>66</v>
      </c>
      <c r="C8" s="142">
        <v>51210.84</v>
      </c>
      <c r="D8" s="143">
        <v>53414.46</v>
      </c>
      <c r="E8" s="143">
        <v>52741.58</v>
      </c>
      <c r="F8" s="143">
        <v>43039.19</v>
      </c>
      <c r="G8" s="142">
        <v>35141.24</v>
      </c>
      <c r="H8" s="144">
        <v>59474.42</v>
      </c>
      <c r="I8" s="144">
        <v>64765.14</v>
      </c>
      <c r="J8" s="145">
        <v>79621.36</v>
      </c>
      <c r="K8" s="146">
        <f>113850.04+180889.73</f>
        <v>294739.77</v>
      </c>
      <c r="L8" s="146">
        <f>128005.97+194632.24</f>
        <v>322638.20999999996</v>
      </c>
      <c r="M8" s="146">
        <f>133379.3+184240.15</f>
        <v>317619.44999999995</v>
      </c>
      <c r="N8" s="146">
        <v>357374.3</v>
      </c>
      <c r="O8" s="147">
        <v>365533.8</v>
      </c>
      <c r="P8" s="146">
        <v>395209.7</v>
      </c>
      <c r="Q8" s="146">
        <v>314645.3</v>
      </c>
      <c r="R8" s="145">
        <v>320053.7</v>
      </c>
      <c r="S8" s="147">
        <v>281086</v>
      </c>
      <c r="T8" s="146">
        <v>273637.59999999998</v>
      </c>
      <c r="U8" s="146">
        <v>321329.34999999998</v>
      </c>
      <c r="V8" s="145">
        <v>374388.5</v>
      </c>
      <c r="W8" s="148">
        <v>455236.21</v>
      </c>
      <c r="X8" s="148">
        <v>480262.37</v>
      </c>
      <c r="Y8" s="146"/>
      <c r="Z8" s="146"/>
    </row>
    <row r="9" spans="1:33" ht="39.950000000000003" customHeight="1">
      <c r="B9" s="423" t="s">
        <v>67</v>
      </c>
      <c r="C9" s="149"/>
      <c r="D9" s="150"/>
      <c r="E9" s="150"/>
      <c r="F9" s="150"/>
      <c r="G9" s="149"/>
      <c r="H9" s="144"/>
      <c r="I9" s="144"/>
      <c r="J9" s="151"/>
      <c r="K9" s="144">
        <v>12730.54</v>
      </c>
      <c r="L9" s="144">
        <v>13418.02</v>
      </c>
      <c r="M9" s="144">
        <v>19407.8</v>
      </c>
      <c r="N9" s="144">
        <v>24096.5</v>
      </c>
      <c r="O9" s="152">
        <v>31697.4</v>
      </c>
      <c r="P9" s="144">
        <v>34884.1</v>
      </c>
      <c r="Q9" s="144">
        <v>30042</v>
      </c>
      <c r="R9" s="151">
        <v>32653.4</v>
      </c>
      <c r="S9" s="152">
        <v>37559.800000000003</v>
      </c>
      <c r="T9" s="144">
        <v>36427</v>
      </c>
      <c r="U9" s="144">
        <v>38810.68</v>
      </c>
      <c r="V9" s="151">
        <v>39957.300000000003</v>
      </c>
      <c r="W9" s="153">
        <v>43255.58</v>
      </c>
      <c r="X9" s="575">
        <v>45395.519999999997</v>
      </c>
      <c r="Y9" s="144"/>
      <c r="Z9" s="144"/>
    </row>
    <row r="10" spans="1:33" ht="39.950000000000003" customHeight="1">
      <c r="B10" s="423" t="s">
        <v>68</v>
      </c>
      <c r="C10" s="149"/>
      <c r="D10" s="150"/>
      <c r="E10" s="150"/>
      <c r="F10" s="150"/>
      <c r="G10" s="149"/>
      <c r="H10" s="144"/>
      <c r="I10" s="144"/>
      <c r="J10" s="151"/>
      <c r="K10" s="144">
        <v>6882.62</v>
      </c>
      <c r="L10" s="144">
        <v>7900.07</v>
      </c>
      <c r="M10" s="144">
        <v>8273.2199999999993</v>
      </c>
      <c r="N10" s="144">
        <v>8186.8</v>
      </c>
      <c r="O10" s="152">
        <v>9610.4</v>
      </c>
      <c r="P10" s="144">
        <v>9682</v>
      </c>
      <c r="Q10" s="144">
        <v>8922.4</v>
      </c>
      <c r="R10" s="151">
        <v>9537.2999999999993</v>
      </c>
      <c r="S10" s="152">
        <v>9619.5</v>
      </c>
      <c r="T10" s="144">
        <v>23368.6</v>
      </c>
      <c r="U10" s="144">
        <v>9895.34</v>
      </c>
      <c r="V10" s="151">
        <v>6260.4</v>
      </c>
      <c r="W10" s="153">
        <v>7057.3</v>
      </c>
      <c r="X10" s="575">
        <v>6943.5</v>
      </c>
      <c r="Y10" s="144"/>
      <c r="Z10" s="144"/>
    </row>
    <row r="11" spans="1:33" ht="39.950000000000003" customHeight="1">
      <c r="B11" s="423" t="s">
        <v>69</v>
      </c>
      <c r="C11" s="149">
        <v>2514.48</v>
      </c>
      <c r="D11" s="150">
        <v>4018.97</v>
      </c>
      <c r="E11" s="150">
        <v>2624.44</v>
      </c>
      <c r="F11" s="150">
        <v>3123.03</v>
      </c>
      <c r="G11" s="149">
        <v>1419.26</v>
      </c>
      <c r="H11" s="144">
        <v>1687.95</v>
      </c>
      <c r="I11" s="144">
        <v>2026.82</v>
      </c>
      <c r="J11" s="154">
        <v>3064.5</v>
      </c>
      <c r="K11" s="155">
        <f>2366.25+2095.36</f>
        <v>4461.6100000000006</v>
      </c>
      <c r="L11" s="155">
        <f>4970.96+2990.17</f>
        <v>7961.13</v>
      </c>
      <c r="M11" s="155">
        <f>5584.7+2815.42</f>
        <v>8400.119999999999</v>
      </c>
      <c r="N11" s="155">
        <v>8600.7000000000007</v>
      </c>
      <c r="O11" s="156">
        <v>11918</v>
      </c>
      <c r="P11" s="155">
        <v>13023.6</v>
      </c>
      <c r="Q11" s="155">
        <v>12919.5</v>
      </c>
      <c r="R11" s="154">
        <v>11452.9</v>
      </c>
      <c r="S11" s="156">
        <v>11930.8</v>
      </c>
      <c r="T11" s="155">
        <v>11270.2</v>
      </c>
      <c r="U11" s="155">
        <v>13341.6</v>
      </c>
      <c r="V11" s="154">
        <v>13690.1</v>
      </c>
      <c r="W11" s="153">
        <v>16086.21</v>
      </c>
      <c r="X11" s="575">
        <v>17031.7</v>
      </c>
      <c r="Y11" s="155"/>
      <c r="Z11" s="155"/>
    </row>
    <row r="12" spans="1:33" ht="39.950000000000003" customHeight="1">
      <c r="B12" s="421" t="s">
        <v>70</v>
      </c>
      <c r="C12" s="136">
        <f>C13+C14</f>
        <v>85279.97</v>
      </c>
      <c r="D12" s="137">
        <f t="shared" ref="D12:Z12" si="1">D13+D14</f>
        <v>209764.43000000002</v>
      </c>
      <c r="E12" s="137">
        <f t="shared" si="1"/>
        <v>244954.14</v>
      </c>
      <c r="F12" s="137">
        <f t="shared" si="1"/>
        <v>263033.40000000002</v>
      </c>
      <c r="G12" s="136">
        <f t="shared" si="1"/>
        <v>292106.02</v>
      </c>
      <c r="H12" s="137">
        <f t="shared" si="1"/>
        <v>330813.32999999996</v>
      </c>
      <c r="I12" s="137">
        <f t="shared" si="1"/>
        <v>376906.66</v>
      </c>
      <c r="J12" s="138">
        <f t="shared" si="1"/>
        <v>391268.21</v>
      </c>
      <c r="K12" s="137">
        <f t="shared" si="1"/>
        <v>554549.16</v>
      </c>
      <c r="L12" s="137">
        <f t="shared" si="1"/>
        <v>669083.6</v>
      </c>
      <c r="M12" s="137">
        <f t="shared" si="1"/>
        <v>780741.35</v>
      </c>
      <c r="N12" s="137">
        <f t="shared" si="1"/>
        <v>898953.5</v>
      </c>
      <c r="O12" s="136">
        <f t="shared" si="1"/>
        <v>1006378.1</v>
      </c>
      <c r="P12" s="137">
        <f t="shared" si="1"/>
        <v>1139112.4000000001</v>
      </c>
      <c r="Q12" s="137">
        <f t="shared" si="1"/>
        <v>1205967.5</v>
      </c>
      <c r="R12" s="138">
        <f t="shared" si="1"/>
        <v>1471121.0999999999</v>
      </c>
      <c r="S12" s="136">
        <f t="shared" si="1"/>
        <v>1630990.3</v>
      </c>
      <c r="T12" s="137">
        <f t="shared" si="1"/>
        <v>1837059.9</v>
      </c>
      <c r="U12" s="137">
        <f t="shared" si="1"/>
        <v>1842839.26</v>
      </c>
      <c r="V12" s="138">
        <f t="shared" si="1"/>
        <v>1915424.8</v>
      </c>
      <c r="W12" s="137">
        <f t="shared" si="1"/>
        <v>2021229.69</v>
      </c>
      <c r="X12" s="574">
        <f>X13+X14</f>
        <v>2236437.12</v>
      </c>
      <c r="Y12" s="137">
        <f t="shared" si="1"/>
        <v>0</v>
      </c>
      <c r="Z12" s="137">
        <f t="shared" si="1"/>
        <v>0</v>
      </c>
    </row>
    <row r="13" spans="1:33" ht="39.950000000000003" customHeight="1">
      <c r="B13" s="423" t="s">
        <v>71</v>
      </c>
      <c r="C13" s="149">
        <v>85161.41</v>
      </c>
      <c r="D13" s="150">
        <v>209642.64</v>
      </c>
      <c r="E13" s="150">
        <v>244954.14</v>
      </c>
      <c r="F13" s="150">
        <v>263033.40000000002</v>
      </c>
      <c r="G13" s="149">
        <v>288110</v>
      </c>
      <c r="H13" s="144">
        <v>326812.92</v>
      </c>
      <c r="I13" s="144">
        <v>371353.92</v>
      </c>
      <c r="J13" s="145">
        <v>384192.07</v>
      </c>
      <c r="K13" s="146">
        <f>384083.18+139905.36</f>
        <v>523988.54</v>
      </c>
      <c r="L13" s="146">
        <f>459535.33+152590.27</f>
        <v>612125.6</v>
      </c>
      <c r="M13" s="146">
        <f>528258.3+177954.08</f>
        <v>706212.38</v>
      </c>
      <c r="N13" s="146">
        <v>829343</v>
      </c>
      <c r="O13" s="147">
        <v>918051.7</v>
      </c>
      <c r="P13" s="146">
        <v>1060109.3</v>
      </c>
      <c r="Q13" s="146">
        <v>1124678.2</v>
      </c>
      <c r="R13" s="145">
        <v>1361309.9</v>
      </c>
      <c r="S13" s="147">
        <v>1526875.3</v>
      </c>
      <c r="T13" s="146">
        <v>1727820.9</v>
      </c>
      <c r="U13" s="146">
        <v>1729028.6</v>
      </c>
      <c r="V13" s="145">
        <v>1748929.6</v>
      </c>
      <c r="W13" s="148">
        <v>1852519.02</v>
      </c>
      <c r="X13" s="148">
        <v>2066706.66</v>
      </c>
      <c r="Y13" s="146"/>
      <c r="Z13" s="146"/>
    </row>
    <row r="14" spans="1:33" ht="39.950000000000003" customHeight="1">
      <c r="B14" s="423" t="s">
        <v>72</v>
      </c>
      <c r="C14" s="149">
        <v>118.56</v>
      </c>
      <c r="D14" s="150">
        <v>121.79</v>
      </c>
      <c r="E14" s="150"/>
      <c r="F14" s="150"/>
      <c r="G14" s="149">
        <v>3996.02</v>
      </c>
      <c r="H14" s="144">
        <v>4000.41</v>
      </c>
      <c r="I14" s="144">
        <v>5552.74</v>
      </c>
      <c r="J14" s="145">
        <v>7076.14</v>
      </c>
      <c r="K14" s="146">
        <f>17326.55+13234.07</f>
        <v>30560.62</v>
      </c>
      <c r="L14" s="146">
        <f>39092.01+17865.99</f>
        <v>56958</v>
      </c>
      <c r="M14" s="146">
        <f>46423.5+28105.47</f>
        <v>74528.97</v>
      </c>
      <c r="N14" s="146">
        <v>69610.5</v>
      </c>
      <c r="O14" s="147">
        <v>88326.399999999994</v>
      </c>
      <c r="P14" s="146">
        <v>79003.100000000006</v>
      </c>
      <c r="Q14" s="146">
        <v>81289.3</v>
      </c>
      <c r="R14" s="145">
        <v>109811.2</v>
      </c>
      <c r="S14" s="147">
        <v>104115</v>
      </c>
      <c r="T14" s="146">
        <v>109239</v>
      </c>
      <c r="U14" s="146">
        <v>113810.66</v>
      </c>
      <c r="V14" s="145">
        <v>166495.20000000001</v>
      </c>
      <c r="W14" s="148">
        <v>168710.67</v>
      </c>
      <c r="X14" s="148">
        <v>169730.46</v>
      </c>
      <c r="Y14" s="146"/>
      <c r="Z14" s="146"/>
    </row>
    <row r="15" spans="1:33" ht="39.950000000000003" customHeight="1">
      <c r="B15" s="421" t="s">
        <v>73</v>
      </c>
      <c r="C15" s="157"/>
      <c r="D15" s="158"/>
      <c r="E15" s="158"/>
      <c r="F15" s="158">
        <v>1070.03</v>
      </c>
      <c r="G15" s="157">
        <v>2210.12</v>
      </c>
      <c r="H15" s="159">
        <v>992.7</v>
      </c>
      <c r="I15" s="159">
        <v>1146.82</v>
      </c>
      <c r="J15" s="160">
        <v>7483.88</v>
      </c>
      <c r="K15" s="161">
        <f>9332.38+21355.06</f>
        <v>30687.440000000002</v>
      </c>
      <c r="L15" s="161">
        <f>9655.08+21239.83</f>
        <v>30894.910000000003</v>
      </c>
      <c r="M15" s="161">
        <f>14208.9+29306.58</f>
        <v>43515.48</v>
      </c>
      <c r="N15" s="161">
        <v>50730.2</v>
      </c>
      <c r="O15" s="162">
        <v>52656.7</v>
      </c>
      <c r="P15" s="161">
        <v>57224.4</v>
      </c>
      <c r="Q15" s="161">
        <v>69324.3</v>
      </c>
      <c r="R15" s="160">
        <v>74888.3</v>
      </c>
      <c r="S15" s="162">
        <v>75573.600000000006</v>
      </c>
      <c r="T15" s="161">
        <v>71532.3</v>
      </c>
      <c r="U15" s="161">
        <v>82679.72</v>
      </c>
      <c r="V15" s="160">
        <v>72869.100000000006</v>
      </c>
      <c r="W15" s="163">
        <v>81667.53</v>
      </c>
      <c r="X15" s="163">
        <v>77063.740000000005</v>
      </c>
      <c r="Y15" s="161"/>
      <c r="Z15" s="161"/>
    </row>
    <row r="16" spans="1:33" ht="39.950000000000003" customHeight="1">
      <c r="B16" s="421" t="s">
        <v>74</v>
      </c>
      <c r="C16" s="136">
        <f>C17+C18</f>
        <v>75311.78</v>
      </c>
      <c r="D16" s="137">
        <f t="shared" ref="D16:Z16" si="2">D17+D18</f>
        <v>86798.92</v>
      </c>
      <c r="E16" s="137">
        <f t="shared" si="2"/>
        <v>99221.41</v>
      </c>
      <c r="F16" s="137">
        <f t="shared" si="2"/>
        <v>150301.51</v>
      </c>
      <c r="G16" s="136">
        <f t="shared" si="2"/>
        <v>182182.87</v>
      </c>
      <c r="H16" s="137">
        <f t="shared" si="2"/>
        <v>179359.38</v>
      </c>
      <c r="I16" s="137">
        <f t="shared" si="2"/>
        <v>222657.93</v>
      </c>
      <c r="J16" s="138">
        <f t="shared" si="2"/>
        <v>254668.1</v>
      </c>
      <c r="K16" s="137">
        <f t="shared" si="2"/>
        <v>451336.83</v>
      </c>
      <c r="L16" s="137">
        <f t="shared" si="2"/>
        <v>509566.28</v>
      </c>
      <c r="M16" s="137">
        <f t="shared" si="2"/>
        <v>421817.26</v>
      </c>
      <c r="N16" s="137">
        <f t="shared" si="2"/>
        <v>496139.5</v>
      </c>
      <c r="O16" s="136">
        <f t="shared" si="2"/>
        <v>401587.39999999997</v>
      </c>
      <c r="P16" s="137">
        <f t="shared" si="2"/>
        <v>390846.6</v>
      </c>
      <c r="Q16" s="137">
        <f t="shared" si="2"/>
        <v>398524.1</v>
      </c>
      <c r="R16" s="138">
        <f t="shared" si="2"/>
        <v>319434.90000000002</v>
      </c>
      <c r="S16" s="136">
        <f t="shared" si="2"/>
        <v>287802.8</v>
      </c>
      <c r="T16" s="137">
        <f t="shared" si="2"/>
        <v>279847.8</v>
      </c>
      <c r="U16" s="137">
        <f t="shared" si="2"/>
        <v>418325.74</v>
      </c>
      <c r="V16" s="138">
        <f t="shared" si="2"/>
        <v>503101.6</v>
      </c>
      <c r="W16" s="137">
        <f t="shared" si="2"/>
        <v>522291.77999999997</v>
      </c>
      <c r="X16" s="574">
        <f>X17+X18</f>
        <v>413906.16000000003</v>
      </c>
      <c r="Y16" s="137">
        <f t="shared" si="2"/>
        <v>0</v>
      </c>
      <c r="Z16" s="137">
        <f t="shared" si="2"/>
        <v>0</v>
      </c>
      <c r="AA16" s="43"/>
    </row>
    <row r="17" spans="1:26" ht="39.950000000000003" customHeight="1">
      <c r="B17" s="423" t="s">
        <v>75</v>
      </c>
      <c r="C17" s="149">
        <v>75311.78</v>
      </c>
      <c r="D17" s="150">
        <v>86798.92</v>
      </c>
      <c r="E17" s="150">
        <v>99221.41</v>
      </c>
      <c r="F17" s="150">
        <v>150301.51</v>
      </c>
      <c r="G17" s="149">
        <v>182182.87</v>
      </c>
      <c r="H17" s="144">
        <v>179359.38</v>
      </c>
      <c r="I17" s="144">
        <v>222657.93</v>
      </c>
      <c r="J17" s="154">
        <v>254668.1</v>
      </c>
      <c r="K17" s="155">
        <f>201668.4+241459.35</f>
        <v>443127.75</v>
      </c>
      <c r="L17" s="155">
        <f>236045.11+265171.15</f>
        <v>501216.26</v>
      </c>
      <c r="M17" s="155">
        <f>187393+227360.25</f>
        <v>414753.25</v>
      </c>
      <c r="N17" s="155">
        <v>488783.8</v>
      </c>
      <c r="O17" s="156">
        <v>399387.6</v>
      </c>
      <c r="P17" s="155">
        <v>390657.8</v>
      </c>
      <c r="Q17" s="155">
        <v>398398.1</v>
      </c>
      <c r="R17" s="154">
        <v>318799.2</v>
      </c>
      <c r="S17" s="156">
        <v>287762.59999999998</v>
      </c>
      <c r="T17" s="155">
        <v>274997.59999999998</v>
      </c>
      <c r="U17" s="155">
        <v>412986.66</v>
      </c>
      <c r="V17" s="154">
        <v>497920.1</v>
      </c>
      <c r="W17" s="164">
        <v>521710.79</v>
      </c>
      <c r="X17" s="164">
        <f>408577.73+1753.65</f>
        <v>410331.38</v>
      </c>
      <c r="Y17" s="155"/>
      <c r="Z17" s="155"/>
    </row>
    <row r="18" spans="1:26" ht="39.950000000000003" customHeight="1">
      <c r="B18" s="423" t="s">
        <v>76</v>
      </c>
      <c r="C18" s="149"/>
      <c r="D18" s="150"/>
      <c r="E18" s="150"/>
      <c r="F18" s="150"/>
      <c r="G18" s="149"/>
      <c r="H18" s="159"/>
      <c r="I18" s="159"/>
      <c r="J18" s="151"/>
      <c r="K18" s="144">
        <v>8209.08</v>
      </c>
      <c r="L18" s="144">
        <v>8350.02</v>
      </c>
      <c r="M18" s="144">
        <v>7064.01</v>
      </c>
      <c r="N18" s="144">
        <v>7355.7</v>
      </c>
      <c r="O18" s="152">
        <v>2199.8000000000002</v>
      </c>
      <c r="P18" s="144">
        <v>188.8</v>
      </c>
      <c r="Q18" s="144">
        <v>126</v>
      </c>
      <c r="R18" s="151">
        <v>635.70000000000005</v>
      </c>
      <c r="S18" s="152">
        <v>40.200000000000003</v>
      </c>
      <c r="T18" s="144">
        <v>4850.2</v>
      </c>
      <c r="U18" s="144">
        <v>5339.08</v>
      </c>
      <c r="V18" s="151">
        <v>5181.5</v>
      </c>
      <c r="W18" s="165">
        <v>580.99</v>
      </c>
      <c r="X18" s="575">
        <v>3574.78</v>
      </c>
      <c r="Y18" s="144"/>
      <c r="Z18" s="144"/>
    </row>
    <row r="19" spans="1:26" ht="39.950000000000003" customHeight="1">
      <c r="B19" s="424" t="s">
        <v>77</v>
      </c>
      <c r="C19" s="166">
        <v>370</v>
      </c>
      <c r="D19" s="167">
        <v>370</v>
      </c>
      <c r="E19" s="167">
        <v>370</v>
      </c>
      <c r="F19" s="167">
        <v>1400</v>
      </c>
      <c r="G19" s="166">
        <v>378</v>
      </c>
      <c r="H19" s="159">
        <v>1408</v>
      </c>
      <c r="I19" s="159">
        <v>1408</v>
      </c>
      <c r="J19" s="168">
        <v>378</v>
      </c>
      <c r="K19" s="169">
        <f>1408+150714.83</f>
        <v>152122.82999999999</v>
      </c>
      <c r="L19" s="169">
        <f>386+153478.69</f>
        <v>153864.69</v>
      </c>
      <c r="M19" s="169">
        <f>386+162686.49</f>
        <v>163072.49</v>
      </c>
      <c r="N19" s="169">
        <v>171006.2</v>
      </c>
      <c r="O19" s="170">
        <v>171417.5</v>
      </c>
      <c r="P19" s="169">
        <v>178068.8</v>
      </c>
      <c r="Q19" s="169">
        <f>178083.2+0.1</f>
        <v>178083.30000000002</v>
      </c>
      <c r="R19" s="168">
        <v>189710.1</v>
      </c>
      <c r="S19" s="170">
        <f>182129.3-0.1</f>
        <v>182129.19999999998</v>
      </c>
      <c r="T19" s="169">
        <v>171873.3</v>
      </c>
      <c r="U19" s="169">
        <v>179583.05</v>
      </c>
      <c r="V19" s="168">
        <f>188996.3-0.1</f>
        <v>188996.19999999998</v>
      </c>
      <c r="W19" s="171">
        <v>188925.26</v>
      </c>
      <c r="X19" s="171">
        <v>193188.41</v>
      </c>
      <c r="Y19" s="169"/>
      <c r="Z19" s="169"/>
    </row>
    <row r="20" spans="1:26" ht="39.950000000000003" customHeight="1">
      <c r="B20" s="421" t="s">
        <v>78</v>
      </c>
      <c r="C20" s="136">
        <f>C21</f>
        <v>2738.75</v>
      </c>
      <c r="D20" s="137">
        <f t="shared" ref="D20:Z20" si="3">D21</f>
        <v>3055.52</v>
      </c>
      <c r="E20" s="137">
        <f t="shared" si="3"/>
        <v>4418</v>
      </c>
      <c r="F20" s="137">
        <f t="shared" si="3"/>
        <v>7915.14</v>
      </c>
      <c r="G20" s="136">
        <f t="shared" si="3"/>
        <v>6520.8</v>
      </c>
      <c r="H20" s="137">
        <f t="shared" si="3"/>
        <v>15788.9</v>
      </c>
      <c r="I20" s="137">
        <f t="shared" si="3"/>
        <v>11077.48</v>
      </c>
      <c r="J20" s="138">
        <f t="shared" si="3"/>
        <v>7140.44</v>
      </c>
      <c r="K20" s="137">
        <f t="shared" si="3"/>
        <v>165137.22999999998</v>
      </c>
      <c r="L20" s="137">
        <f t="shared" si="3"/>
        <v>57673.83</v>
      </c>
      <c r="M20" s="137">
        <f t="shared" si="3"/>
        <v>67317.990000000005</v>
      </c>
      <c r="N20" s="137">
        <f t="shared" si="3"/>
        <v>12898.6</v>
      </c>
      <c r="O20" s="136">
        <f t="shared" si="3"/>
        <v>28852.6</v>
      </c>
      <c r="P20" s="137">
        <f t="shared" si="3"/>
        <v>26619.200000000001</v>
      </c>
      <c r="Q20" s="137">
        <f t="shared" si="3"/>
        <v>23384</v>
      </c>
      <c r="R20" s="138">
        <f t="shared" si="3"/>
        <v>14631.7</v>
      </c>
      <c r="S20" s="136">
        <f t="shared" si="3"/>
        <v>35476.699999999997</v>
      </c>
      <c r="T20" s="137">
        <f t="shared" si="3"/>
        <v>0</v>
      </c>
      <c r="U20" s="137">
        <f t="shared" si="3"/>
        <v>0</v>
      </c>
      <c r="V20" s="138">
        <f t="shared" si="3"/>
        <v>0</v>
      </c>
      <c r="W20" s="137">
        <f t="shared" si="3"/>
        <v>0</v>
      </c>
      <c r="X20" s="574"/>
      <c r="Y20" s="137">
        <f t="shared" si="3"/>
        <v>0</v>
      </c>
      <c r="Z20" s="137">
        <f t="shared" si="3"/>
        <v>0</v>
      </c>
    </row>
    <row r="21" spans="1:26" ht="39.950000000000003" customHeight="1">
      <c r="B21" s="423" t="s">
        <v>79</v>
      </c>
      <c r="C21" s="149">
        <v>2738.75</v>
      </c>
      <c r="D21" s="150">
        <v>3055.52</v>
      </c>
      <c r="E21" s="150">
        <v>4418</v>
      </c>
      <c r="F21" s="150">
        <v>7915.14</v>
      </c>
      <c r="G21" s="149">
        <v>6520.8</v>
      </c>
      <c r="H21" s="144">
        <v>15788.9</v>
      </c>
      <c r="I21" s="144">
        <v>11077.48</v>
      </c>
      <c r="J21" s="154">
        <v>7140.44</v>
      </c>
      <c r="K21" s="155">
        <f>108537.53+56599.7</f>
        <v>165137.22999999998</v>
      </c>
      <c r="L21" s="155">
        <f>38792.92+18880.91</f>
        <v>57673.83</v>
      </c>
      <c r="M21" s="155">
        <f>47666.3+19651.69</f>
        <v>67317.990000000005</v>
      </c>
      <c r="N21" s="155">
        <v>12898.6</v>
      </c>
      <c r="O21" s="156">
        <v>28852.6</v>
      </c>
      <c r="P21" s="155">
        <v>26619.200000000001</v>
      </c>
      <c r="Q21" s="155">
        <v>23384</v>
      </c>
      <c r="R21" s="154">
        <v>14631.7</v>
      </c>
      <c r="S21" s="156">
        <v>35476.699999999997</v>
      </c>
      <c r="T21" s="155"/>
      <c r="U21" s="155"/>
      <c r="V21" s="154"/>
      <c r="W21" s="155"/>
      <c r="X21" s="164"/>
      <c r="Y21" s="155"/>
      <c r="Z21" s="155"/>
    </row>
    <row r="22" spans="1:26" ht="39.950000000000003" customHeight="1">
      <c r="B22" s="421" t="s">
        <v>80</v>
      </c>
      <c r="C22" s="157">
        <v>893.23</v>
      </c>
      <c r="D22" s="158">
        <v>1576.54</v>
      </c>
      <c r="E22" s="158">
        <v>1131.6099999999999</v>
      </c>
      <c r="F22" s="158">
        <v>1887.49</v>
      </c>
      <c r="G22" s="157">
        <v>3074.11</v>
      </c>
      <c r="H22" s="159">
        <v>2824.13</v>
      </c>
      <c r="I22" s="159">
        <v>4214.5200000000004</v>
      </c>
      <c r="J22" s="168">
        <v>3424.91</v>
      </c>
      <c r="K22" s="169">
        <f>4370.97+4491.78</f>
        <v>8862.75</v>
      </c>
      <c r="L22" s="169">
        <f>2730.82+1846.66</f>
        <v>4577.4800000000005</v>
      </c>
      <c r="M22" s="169">
        <f>3770.8+2074.58</f>
        <v>5845.38</v>
      </c>
      <c r="N22" s="169">
        <v>2214.1999999999998</v>
      </c>
      <c r="O22" s="170">
        <v>5217.1000000000004</v>
      </c>
      <c r="P22" s="169">
        <v>6869.1</v>
      </c>
      <c r="Q22" s="169">
        <v>1633.1</v>
      </c>
      <c r="R22" s="168">
        <v>6897.6</v>
      </c>
      <c r="S22" s="170">
        <v>2380.3000000000002</v>
      </c>
      <c r="T22" s="169">
        <v>33919.1</v>
      </c>
      <c r="U22" s="169">
        <v>30033.32</v>
      </c>
      <c r="V22" s="168">
        <v>35401.599999999999</v>
      </c>
      <c r="W22" s="171">
        <v>46670.47</v>
      </c>
      <c r="X22" s="171">
        <v>51682.64</v>
      </c>
      <c r="Y22" s="169"/>
      <c r="Z22" s="169"/>
    </row>
    <row r="23" spans="1:26" ht="39.950000000000003" customHeight="1" thickBot="1">
      <c r="B23" s="425" t="s">
        <v>14</v>
      </c>
      <c r="C23" s="416">
        <f>C7+C12+C15+C16+C19+C20+C22</f>
        <v>218319.05000000002</v>
      </c>
      <c r="D23" s="417">
        <f t="shared" ref="D23:Z23" si="4">D7+D12+D15+D16+D19+D20+D22</f>
        <v>358998.84</v>
      </c>
      <c r="E23" s="417">
        <f>E7+E12+E15+E16+E19+E20+E22</f>
        <v>405461.18000000005</v>
      </c>
      <c r="F23" s="417">
        <f t="shared" si="4"/>
        <v>471769.79000000004</v>
      </c>
      <c r="G23" s="416">
        <f t="shared" si="4"/>
        <v>523032.42</v>
      </c>
      <c r="H23" s="417">
        <f t="shared" si="4"/>
        <v>592348.81000000006</v>
      </c>
      <c r="I23" s="417">
        <f t="shared" si="4"/>
        <v>684203.37</v>
      </c>
      <c r="J23" s="418">
        <f t="shared" si="4"/>
        <v>747049.4</v>
      </c>
      <c r="K23" s="417">
        <f t="shared" si="4"/>
        <v>1681510.78</v>
      </c>
      <c r="L23" s="417">
        <f t="shared" si="4"/>
        <v>1777578.22</v>
      </c>
      <c r="M23" s="417">
        <f t="shared" si="4"/>
        <v>1836010.5399999998</v>
      </c>
      <c r="N23" s="417">
        <f t="shared" si="4"/>
        <v>2030200.5</v>
      </c>
      <c r="O23" s="416">
        <f t="shared" si="4"/>
        <v>2084869</v>
      </c>
      <c r="P23" s="417">
        <f t="shared" si="4"/>
        <v>2251539.9</v>
      </c>
      <c r="Q23" s="417">
        <f t="shared" si="4"/>
        <v>2243445.5</v>
      </c>
      <c r="R23" s="418">
        <f t="shared" si="4"/>
        <v>2450381.0000000005</v>
      </c>
      <c r="S23" s="416">
        <f t="shared" si="4"/>
        <v>2554549</v>
      </c>
      <c r="T23" s="417">
        <f t="shared" si="4"/>
        <v>2738935.7999999993</v>
      </c>
      <c r="U23" s="417">
        <f t="shared" si="4"/>
        <v>2936838.06</v>
      </c>
      <c r="V23" s="418">
        <f t="shared" si="4"/>
        <v>3150089.6000000006</v>
      </c>
      <c r="W23" s="417">
        <f>W7+W12+W15+W16+W19+W20+W22</f>
        <v>3382420.03</v>
      </c>
      <c r="X23" s="529">
        <f>X7+X12+X15+X16+X19+X20+X22</f>
        <v>3521911.1600000006</v>
      </c>
      <c r="Y23" s="172">
        <f t="shared" si="4"/>
        <v>0</v>
      </c>
      <c r="Z23" s="172">
        <f t="shared" si="4"/>
        <v>0</v>
      </c>
    </row>
    <row r="24" spans="1:26" ht="39.950000000000003" customHeight="1">
      <c r="B24" s="421" t="s">
        <v>81</v>
      </c>
      <c r="C24" s="157">
        <v>192714.93</v>
      </c>
      <c r="D24" s="158">
        <v>323625.86</v>
      </c>
      <c r="E24" s="158">
        <v>365033</v>
      </c>
      <c r="F24" s="158">
        <v>406112.49</v>
      </c>
      <c r="G24" s="157">
        <v>449409.13</v>
      </c>
      <c r="H24" s="159">
        <v>488282.86</v>
      </c>
      <c r="I24" s="159">
        <v>533773.22</v>
      </c>
      <c r="J24" s="173">
        <v>579561.87</v>
      </c>
      <c r="K24" s="159">
        <f>619229.14+822802.41</f>
        <v>1442031.55</v>
      </c>
      <c r="L24" s="159">
        <f>619229.14+841196.73</f>
        <v>1460425.87</v>
      </c>
      <c r="M24" s="159">
        <f>718274.4+851560.95</f>
        <v>1569835.35</v>
      </c>
      <c r="N24" s="159">
        <v>1487905.9</v>
      </c>
      <c r="O24" s="174">
        <v>1534088.7</v>
      </c>
      <c r="P24" s="175">
        <v>1940325.9</v>
      </c>
      <c r="Q24" s="175">
        <v>1788429.3</v>
      </c>
      <c r="R24" s="176">
        <v>1937680.4</v>
      </c>
      <c r="S24" s="177">
        <v>1922673.2</v>
      </c>
      <c r="T24" s="159">
        <v>2196983.9</v>
      </c>
      <c r="U24" s="159">
        <v>2022647.5901375408</v>
      </c>
      <c r="V24" s="173">
        <v>2053651.1</v>
      </c>
      <c r="W24" s="178">
        <v>2711028.7099164752</v>
      </c>
      <c r="X24" s="178">
        <v>2742939.6184664033</v>
      </c>
      <c r="Y24" s="159"/>
      <c r="Z24" s="159"/>
    </row>
    <row r="25" spans="1:26" ht="39.950000000000003" customHeight="1">
      <c r="B25" s="421" t="s">
        <v>146</v>
      </c>
      <c r="C25" s="157">
        <v>25604.12</v>
      </c>
      <c r="D25" s="158">
        <v>35372.980000000003</v>
      </c>
      <c r="E25" s="158">
        <v>40428.639999999999</v>
      </c>
      <c r="F25" s="158">
        <v>65657.3</v>
      </c>
      <c r="G25" s="157">
        <v>73623.289999999994</v>
      </c>
      <c r="H25" s="159">
        <v>104065.95</v>
      </c>
      <c r="I25" s="159">
        <v>150430.15</v>
      </c>
      <c r="J25" s="160">
        <v>167487.53</v>
      </c>
      <c r="K25" s="161">
        <f>223714.16+15765.07</f>
        <v>239479.23</v>
      </c>
      <c r="L25" s="161">
        <f>299985.05+17167.29</f>
        <v>317152.33999999997</v>
      </c>
      <c r="M25" s="161">
        <f>248796.4+17378.79</f>
        <v>266175.19</v>
      </c>
      <c r="N25" s="161">
        <v>542294.6</v>
      </c>
      <c r="O25" s="162">
        <v>550780.30000000005</v>
      </c>
      <c r="P25" s="161">
        <v>311214</v>
      </c>
      <c r="Q25" s="161">
        <v>455016.2</v>
      </c>
      <c r="R25" s="160">
        <v>512700.6</v>
      </c>
      <c r="S25" s="162">
        <v>631875.80000000005</v>
      </c>
      <c r="T25" s="161">
        <v>541951.9</v>
      </c>
      <c r="U25" s="161">
        <v>914190.46986245911</v>
      </c>
      <c r="V25" s="160">
        <v>1096438.5</v>
      </c>
      <c r="W25" s="163">
        <v>671391.3200835248</v>
      </c>
      <c r="X25" s="163">
        <v>778971.5415335967</v>
      </c>
      <c r="Y25" s="161"/>
      <c r="Z25" s="161"/>
    </row>
    <row r="26" spans="1:26" ht="39.950000000000003" customHeight="1" thickBot="1">
      <c r="A26" s="35"/>
      <c r="B26" s="426" t="s">
        <v>26</v>
      </c>
      <c r="C26" s="427">
        <f>C24+C25</f>
        <v>218319.05</v>
      </c>
      <c r="D26" s="428">
        <f t="shared" ref="D26:Z26" si="5">D24+D25</f>
        <v>358998.83999999997</v>
      </c>
      <c r="E26" s="428">
        <f t="shared" si="5"/>
        <v>405461.64</v>
      </c>
      <c r="F26" s="428">
        <f t="shared" si="5"/>
        <v>471769.79</v>
      </c>
      <c r="G26" s="427">
        <f t="shared" si="5"/>
        <v>523032.42</v>
      </c>
      <c r="H26" s="428">
        <f t="shared" si="5"/>
        <v>592348.80999999994</v>
      </c>
      <c r="I26" s="428">
        <f t="shared" si="5"/>
        <v>684203.37</v>
      </c>
      <c r="J26" s="429">
        <f t="shared" si="5"/>
        <v>747049.4</v>
      </c>
      <c r="K26" s="428">
        <f t="shared" si="5"/>
        <v>1681510.78</v>
      </c>
      <c r="L26" s="428">
        <f t="shared" si="5"/>
        <v>1777578.21</v>
      </c>
      <c r="M26" s="428">
        <f t="shared" si="5"/>
        <v>1836010.54</v>
      </c>
      <c r="N26" s="428">
        <f t="shared" si="5"/>
        <v>2030200.5</v>
      </c>
      <c r="O26" s="416">
        <f t="shared" si="5"/>
        <v>2084869</v>
      </c>
      <c r="P26" s="417">
        <f t="shared" si="5"/>
        <v>2251539.9</v>
      </c>
      <c r="Q26" s="417">
        <f t="shared" si="5"/>
        <v>2243445.5</v>
      </c>
      <c r="R26" s="418">
        <f t="shared" si="5"/>
        <v>2450381</v>
      </c>
      <c r="S26" s="416">
        <f t="shared" si="5"/>
        <v>2554549</v>
      </c>
      <c r="T26" s="417">
        <f t="shared" si="5"/>
        <v>2738935.8</v>
      </c>
      <c r="U26" s="417">
        <f t="shared" si="5"/>
        <v>2936838.06</v>
      </c>
      <c r="V26" s="418">
        <f t="shared" si="5"/>
        <v>3150089.6</v>
      </c>
      <c r="W26" s="416">
        <f t="shared" si="5"/>
        <v>3382420.0300000003</v>
      </c>
      <c r="X26" s="529">
        <f>X24+X25</f>
        <v>3521911.16</v>
      </c>
      <c r="Y26" s="179">
        <f t="shared" si="5"/>
        <v>0</v>
      </c>
      <c r="Z26" s="179">
        <f t="shared" si="5"/>
        <v>0</v>
      </c>
    </row>
    <row r="27" spans="1:26" ht="24" customHeight="1" thickTop="1">
      <c r="B27" s="410" t="s">
        <v>82</v>
      </c>
      <c r="C27" s="411"/>
      <c r="D27" s="411"/>
      <c r="E27" s="411"/>
      <c r="F27" s="411"/>
      <c r="G27" s="411"/>
      <c r="H27" s="412">
        <f>H23-H26</f>
        <v>0</v>
      </c>
      <c r="I27" s="412"/>
      <c r="J27" s="412">
        <f>J23-J26</f>
        <v>0</v>
      </c>
      <c r="K27" s="413"/>
      <c r="L27" s="413">
        <f>L23-L26</f>
        <v>1.0000000009313226E-2</v>
      </c>
      <c r="M27" s="413"/>
      <c r="N27" s="413">
        <f>N23-N26</f>
        <v>0</v>
      </c>
      <c r="O27" s="413">
        <f t="shared" ref="O27:Z27" si="6">O23-O26</f>
        <v>0</v>
      </c>
      <c r="P27" s="413">
        <f t="shared" si="6"/>
        <v>0</v>
      </c>
      <c r="Q27" s="413">
        <f t="shared" si="6"/>
        <v>0</v>
      </c>
      <c r="R27" s="413">
        <f t="shared" si="6"/>
        <v>0</v>
      </c>
      <c r="S27" s="413">
        <f t="shared" si="6"/>
        <v>0</v>
      </c>
      <c r="T27" s="413">
        <f t="shared" si="6"/>
        <v>0</v>
      </c>
      <c r="U27" s="413">
        <f t="shared" si="6"/>
        <v>0</v>
      </c>
      <c r="V27" s="413">
        <f t="shared" si="6"/>
        <v>0</v>
      </c>
      <c r="W27" s="413">
        <f t="shared" si="6"/>
        <v>0</v>
      </c>
      <c r="X27" s="413">
        <f t="shared" si="6"/>
        <v>0</v>
      </c>
      <c r="Y27" s="413">
        <f t="shared" si="6"/>
        <v>0</v>
      </c>
      <c r="Z27" s="413">
        <f t="shared" si="6"/>
        <v>0</v>
      </c>
    </row>
    <row r="28" spans="1:26" ht="23.25" customHeight="1">
      <c r="B28" s="576" t="s">
        <v>83</v>
      </c>
      <c r="C28" s="16"/>
      <c r="D28" s="16"/>
    </row>
    <row r="29" spans="1:26" ht="20.25" customHeight="1">
      <c r="V29" s="119" t="s">
        <v>173</v>
      </c>
    </row>
    <row r="30" spans="1:26" ht="26.25">
      <c r="V30" s="119" t="s">
        <v>170</v>
      </c>
    </row>
    <row r="31" spans="1:26" ht="26.25">
      <c r="V31" s="119" t="s">
        <v>171</v>
      </c>
    </row>
    <row r="32" spans="1:26" ht="27" thickBot="1">
      <c r="V32" s="119" t="s">
        <v>172</v>
      </c>
    </row>
    <row r="33" spans="1:22" ht="39.75" thickBot="1">
      <c r="A33" s="14"/>
      <c r="B33" s="3548" t="s">
        <v>4</v>
      </c>
      <c r="C33" s="3536" t="s">
        <v>64</v>
      </c>
      <c r="D33" s="3537"/>
      <c r="E33" s="3537"/>
      <c r="F33" s="3537"/>
      <c r="G33" s="3537"/>
      <c r="H33" s="3537"/>
      <c r="I33" s="3537"/>
      <c r="J33" s="3537"/>
      <c r="K33" s="3537"/>
      <c r="L33" s="3537"/>
      <c r="M33" s="3537"/>
      <c r="N33" s="3537"/>
      <c r="O33" s="3537"/>
      <c r="P33" s="3537"/>
      <c r="Q33" s="3537"/>
      <c r="R33" s="3537"/>
      <c r="S33" s="3537"/>
      <c r="T33" s="3537"/>
      <c r="U33" s="3546"/>
      <c r="V33" s="253">
        <f>20+4+7</f>
        <v>31</v>
      </c>
    </row>
    <row r="34" spans="1:22" ht="39.75" thickBot="1">
      <c r="A34" s="14"/>
      <c r="B34" s="3549"/>
      <c r="C34" s="3513">
        <v>2010</v>
      </c>
      <c r="D34" s="3513"/>
      <c r="E34" s="3513"/>
      <c r="F34" s="3513"/>
      <c r="G34" s="3512">
        <v>2011</v>
      </c>
      <c r="H34" s="3513"/>
      <c r="I34" s="3513"/>
      <c r="J34" s="3514"/>
      <c r="K34" s="3512">
        <v>2012</v>
      </c>
      <c r="L34" s="3513"/>
      <c r="M34" s="3513"/>
      <c r="N34" s="3513"/>
      <c r="O34" s="3512">
        <v>2013</v>
      </c>
      <c r="P34" s="3513"/>
      <c r="Q34" s="3513"/>
      <c r="R34" s="3514"/>
      <c r="S34" s="3512">
        <v>2014</v>
      </c>
      <c r="T34" s="3513"/>
      <c r="U34" s="3513"/>
    </row>
    <row r="35" spans="1:22" ht="39.75" thickBot="1">
      <c r="A35" s="14"/>
      <c r="B35" s="3550"/>
      <c r="C35" s="322" t="s">
        <v>0</v>
      </c>
      <c r="D35" s="379" t="s">
        <v>1</v>
      </c>
      <c r="E35" s="317" t="s">
        <v>2</v>
      </c>
      <c r="F35" s="379" t="s">
        <v>3</v>
      </c>
      <c r="G35" s="321" t="s">
        <v>0</v>
      </c>
      <c r="H35" s="379" t="s">
        <v>1</v>
      </c>
      <c r="I35" s="317" t="s">
        <v>2</v>
      </c>
      <c r="J35" s="380" t="s">
        <v>3</v>
      </c>
      <c r="K35" s="321" t="s">
        <v>0</v>
      </c>
      <c r="L35" s="415" t="s">
        <v>1</v>
      </c>
      <c r="M35" s="322" t="s">
        <v>2</v>
      </c>
      <c r="N35" s="326" t="s">
        <v>3</v>
      </c>
      <c r="O35" s="316" t="s">
        <v>0</v>
      </c>
      <c r="P35" s="379" t="s">
        <v>1</v>
      </c>
      <c r="Q35" s="379" t="s">
        <v>2</v>
      </c>
      <c r="R35" s="318" t="s">
        <v>3</v>
      </c>
      <c r="S35" s="781" t="s">
        <v>0</v>
      </c>
      <c r="T35" s="781" t="s">
        <v>1</v>
      </c>
      <c r="U35" s="781" t="s">
        <v>2</v>
      </c>
    </row>
    <row r="36" spans="1:22" ht="26.25">
      <c r="A36" s="14"/>
      <c r="B36" s="421" t="s">
        <v>65</v>
      </c>
      <c r="C36" s="137">
        <f t="shared" ref="C36:O36" si="7">C37+C38+C39+C40</f>
        <v>318814.53999999998</v>
      </c>
      <c r="D36" s="137">
        <f t="shared" si="7"/>
        <v>351917.43</v>
      </c>
      <c r="E36" s="137">
        <f t="shared" si="7"/>
        <v>353700.58999999991</v>
      </c>
      <c r="F36" s="137">
        <f t="shared" si="7"/>
        <v>398258.3</v>
      </c>
      <c r="G36" s="139">
        <f t="shared" si="7"/>
        <v>418759.60000000003</v>
      </c>
      <c r="H36" s="140">
        <f t="shared" si="7"/>
        <v>452799.39999999997</v>
      </c>
      <c r="I36" s="140">
        <f t="shared" si="7"/>
        <v>366529.2</v>
      </c>
      <c r="J36" s="141">
        <f t="shared" si="7"/>
        <v>373697.30000000005</v>
      </c>
      <c r="K36" s="139">
        <f t="shared" si="7"/>
        <v>340196.1</v>
      </c>
      <c r="L36" s="140">
        <f t="shared" si="7"/>
        <v>344703.39999999997</v>
      </c>
      <c r="M36" s="140">
        <f t="shared" si="7"/>
        <v>383376.97</v>
      </c>
      <c r="N36" s="141">
        <f t="shared" si="7"/>
        <v>434296.3</v>
      </c>
      <c r="O36" s="136">
        <f t="shared" si="7"/>
        <v>521635.30000000005</v>
      </c>
      <c r="P36" s="574">
        <f>P37+P38+P39+P40</f>
        <v>549633.09</v>
      </c>
      <c r="Q36" s="574">
        <f>Q37+Q38+Q39+Q40</f>
        <v>578976.34000000008</v>
      </c>
      <c r="R36" s="814">
        <v>673124.08</v>
      </c>
      <c r="S36" s="819">
        <v>633373.85</v>
      </c>
      <c r="T36" s="819">
        <v>724534.64</v>
      </c>
      <c r="U36" s="819">
        <v>739389.1</v>
      </c>
    </row>
    <row r="37" spans="1:22" ht="26.25">
      <c r="A37" s="14"/>
      <c r="B37" s="422" t="s">
        <v>66</v>
      </c>
      <c r="C37" s="146">
        <f>113850.04+180889.73</f>
        <v>294739.77</v>
      </c>
      <c r="D37" s="146">
        <f>128005.97+194632.24</f>
        <v>322638.20999999996</v>
      </c>
      <c r="E37" s="146">
        <f>133379.3+184240.15</f>
        <v>317619.44999999995</v>
      </c>
      <c r="F37" s="146">
        <v>357374.3</v>
      </c>
      <c r="G37" s="147">
        <v>365533.8</v>
      </c>
      <c r="H37" s="146">
        <v>395209.7</v>
      </c>
      <c r="I37" s="146">
        <v>314645.3</v>
      </c>
      <c r="J37" s="145">
        <v>320053.7</v>
      </c>
      <c r="K37" s="147">
        <v>281086</v>
      </c>
      <c r="L37" s="146">
        <v>273637.59999999998</v>
      </c>
      <c r="M37" s="146">
        <v>321329.34999999998</v>
      </c>
      <c r="N37" s="145">
        <v>374388.5</v>
      </c>
      <c r="O37" s="299">
        <v>455236.21</v>
      </c>
      <c r="P37" s="148">
        <v>480262.37</v>
      </c>
      <c r="Q37" s="148">
        <v>501139.14</v>
      </c>
      <c r="R37" s="815">
        <v>591537.36</v>
      </c>
      <c r="S37" s="820">
        <v>548751.72</v>
      </c>
      <c r="T37" s="820">
        <v>637845.64</v>
      </c>
      <c r="U37" s="820">
        <v>656397</v>
      </c>
    </row>
    <row r="38" spans="1:22" ht="26.25">
      <c r="A38" s="14"/>
      <c r="B38" s="423" t="s">
        <v>67</v>
      </c>
      <c r="C38" s="144">
        <v>12730.54</v>
      </c>
      <c r="D38" s="144">
        <v>13418.02</v>
      </c>
      <c r="E38" s="144">
        <v>19407.8</v>
      </c>
      <c r="F38" s="144">
        <v>24096.5</v>
      </c>
      <c r="G38" s="152">
        <v>31697.4</v>
      </c>
      <c r="H38" s="144">
        <v>34884.1</v>
      </c>
      <c r="I38" s="144">
        <v>30042</v>
      </c>
      <c r="J38" s="151">
        <v>32653.4</v>
      </c>
      <c r="K38" s="152">
        <v>37559.800000000003</v>
      </c>
      <c r="L38" s="144">
        <v>36427</v>
      </c>
      <c r="M38" s="144">
        <v>38810.68</v>
      </c>
      <c r="N38" s="151">
        <v>39957.300000000003</v>
      </c>
      <c r="O38" s="251">
        <v>43255.58</v>
      </c>
      <c r="P38" s="153">
        <v>45395.519999999997</v>
      </c>
      <c r="Q38" s="153">
        <v>48977.04</v>
      </c>
      <c r="R38" s="252">
        <v>52566.98</v>
      </c>
      <c r="S38" s="821">
        <v>53162.68</v>
      </c>
      <c r="T38" s="821">
        <v>55867.47</v>
      </c>
      <c r="U38" s="821">
        <v>54554.9</v>
      </c>
    </row>
    <row r="39" spans="1:22" ht="26.25">
      <c r="A39" s="14"/>
      <c r="B39" s="423" t="s">
        <v>68</v>
      </c>
      <c r="C39" s="144">
        <v>6882.62</v>
      </c>
      <c r="D39" s="144">
        <v>7900.07</v>
      </c>
      <c r="E39" s="144">
        <v>8273.2199999999993</v>
      </c>
      <c r="F39" s="144">
        <v>8186.8</v>
      </c>
      <c r="G39" s="152">
        <v>9610.4</v>
      </c>
      <c r="H39" s="144">
        <v>9682</v>
      </c>
      <c r="I39" s="144">
        <v>8922.4</v>
      </c>
      <c r="J39" s="151">
        <v>9537.2999999999993</v>
      </c>
      <c r="K39" s="152">
        <v>9619.5</v>
      </c>
      <c r="L39" s="144">
        <v>23368.6</v>
      </c>
      <c r="M39" s="144">
        <v>9895.34</v>
      </c>
      <c r="N39" s="151">
        <v>6260.4</v>
      </c>
      <c r="O39" s="251">
        <v>7057.3</v>
      </c>
      <c r="P39" s="153">
        <v>6943.5</v>
      </c>
      <c r="Q39" s="153">
        <v>8019.67</v>
      </c>
      <c r="R39" s="252">
        <v>8078.24</v>
      </c>
      <c r="S39" s="821">
        <v>9350.8799999999992</v>
      </c>
      <c r="T39" s="821">
        <v>9154.7900000000009</v>
      </c>
      <c r="U39" s="821">
        <v>8517.6</v>
      </c>
    </row>
    <row r="40" spans="1:22" ht="26.25">
      <c r="A40" s="14"/>
      <c r="B40" s="423" t="s">
        <v>69</v>
      </c>
      <c r="C40" s="155">
        <f>2366.25+2095.36</f>
        <v>4461.6100000000006</v>
      </c>
      <c r="D40" s="155">
        <f>4970.96+2990.17</f>
        <v>7961.13</v>
      </c>
      <c r="E40" s="155">
        <f>5584.7+2815.42</f>
        <v>8400.119999999999</v>
      </c>
      <c r="F40" s="155">
        <v>8600.7000000000007</v>
      </c>
      <c r="G40" s="156">
        <v>11918</v>
      </c>
      <c r="H40" s="155">
        <v>13023.6</v>
      </c>
      <c r="I40" s="155">
        <v>12919.5</v>
      </c>
      <c r="J40" s="154">
        <v>11452.9</v>
      </c>
      <c r="K40" s="156">
        <v>11930.8</v>
      </c>
      <c r="L40" s="155">
        <v>11270.2</v>
      </c>
      <c r="M40" s="155">
        <v>13341.6</v>
      </c>
      <c r="N40" s="154">
        <v>13690.1</v>
      </c>
      <c r="O40" s="251">
        <v>16086.21</v>
      </c>
      <c r="P40" s="153">
        <v>17031.7</v>
      </c>
      <c r="Q40" s="153">
        <v>20840.490000000002</v>
      </c>
      <c r="R40" s="252">
        <v>20941.5</v>
      </c>
      <c r="S40" s="821">
        <v>22108.57</v>
      </c>
      <c r="T40" s="821">
        <v>21666.74</v>
      </c>
      <c r="U40" s="821">
        <v>19919.7</v>
      </c>
    </row>
    <row r="41" spans="1:22" ht="26.25">
      <c r="A41" s="14"/>
      <c r="B41" s="421" t="s">
        <v>70</v>
      </c>
      <c r="C41" s="137">
        <f t="shared" ref="C41:O41" si="8">C42+C43</f>
        <v>554549.16</v>
      </c>
      <c r="D41" s="137">
        <f t="shared" si="8"/>
        <v>669083.6</v>
      </c>
      <c r="E41" s="137">
        <f t="shared" si="8"/>
        <v>780741.35</v>
      </c>
      <c r="F41" s="137">
        <f t="shared" si="8"/>
        <v>898953.5</v>
      </c>
      <c r="G41" s="136">
        <f t="shared" si="8"/>
        <v>1006378.1</v>
      </c>
      <c r="H41" s="137">
        <f t="shared" si="8"/>
        <v>1139112.4000000001</v>
      </c>
      <c r="I41" s="137">
        <f t="shared" si="8"/>
        <v>1205967.5</v>
      </c>
      <c r="J41" s="138">
        <f t="shared" si="8"/>
        <v>1471121.0999999999</v>
      </c>
      <c r="K41" s="136">
        <f t="shared" si="8"/>
        <v>1630990.3</v>
      </c>
      <c r="L41" s="137">
        <f t="shared" si="8"/>
        <v>1837059.9</v>
      </c>
      <c r="M41" s="137">
        <f t="shared" si="8"/>
        <v>1842839.26</v>
      </c>
      <c r="N41" s="138">
        <f t="shared" si="8"/>
        <v>1915424.8</v>
      </c>
      <c r="O41" s="136">
        <f t="shared" si="8"/>
        <v>2021229.69</v>
      </c>
      <c r="P41" s="574">
        <f>P42+P43</f>
        <v>2236437.12</v>
      </c>
      <c r="Q41" s="574">
        <f>Q42+Q43</f>
        <v>2389099.6800000002</v>
      </c>
      <c r="R41" s="814">
        <v>2594387.19</v>
      </c>
      <c r="S41" s="819">
        <v>2864147.1900000004</v>
      </c>
      <c r="T41" s="819">
        <v>2818268.1799999997</v>
      </c>
      <c r="U41" s="819">
        <v>2944805.2</v>
      </c>
    </row>
    <row r="42" spans="1:22" ht="26.25">
      <c r="A42" s="14"/>
      <c r="B42" s="423" t="s">
        <v>71</v>
      </c>
      <c r="C42" s="146">
        <f>384083.18+139905.36</f>
        <v>523988.54</v>
      </c>
      <c r="D42" s="146">
        <f>459535.33+152590.27</f>
        <v>612125.6</v>
      </c>
      <c r="E42" s="146">
        <f>528258.3+177954.08</f>
        <v>706212.38</v>
      </c>
      <c r="F42" s="146">
        <v>829343</v>
      </c>
      <c r="G42" s="147">
        <v>918051.7</v>
      </c>
      <c r="H42" s="146">
        <v>1060109.3</v>
      </c>
      <c r="I42" s="146">
        <v>1124678.2</v>
      </c>
      <c r="J42" s="145">
        <v>1361309.9</v>
      </c>
      <c r="K42" s="147">
        <v>1526875.3</v>
      </c>
      <c r="L42" s="146">
        <v>1727820.9</v>
      </c>
      <c r="M42" s="146">
        <v>1729028.6</v>
      </c>
      <c r="N42" s="145">
        <v>1748929.6</v>
      </c>
      <c r="O42" s="299">
        <v>1852519.02</v>
      </c>
      <c r="P42" s="148">
        <v>2066706.66</v>
      </c>
      <c r="Q42" s="148">
        <v>2224718.64</v>
      </c>
      <c r="R42" s="815">
        <v>2384277.61</v>
      </c>
      <c r="S42" s="820">
        <v>2668926.0300000003</v>
      </c>
      <c r="T42" s="820">
        <v>2630717.3199999998</v>
      </c>
      <c r="U42" s="820">
        <v>2763979.9</v>
      </c>
    </row>
    <row r="43" spans="1:22" ht="26.25">
      <c r="A43" s="14"/>
      <c r="B43" s="423" t="s">
        <v>72</v>
      </c>
      <c r="C43" s="146">
        <f>17326.55+13234.07</f>
        <v>30560.62</v>
      </c>
      <c r="D43" s="146">
        <f>39092.01+17865.99</f>
        <v>56958</v>
      </c>
      <c r="E43" s="146">
        <f>46423.5+28105.47</f>
        <v>74528.97</v>
      </c>
      <c r="F43" s="146">
        <v>69610.5</v>
      </c>
      <c r="G43" s="147">
        <v>88326.399999999994</v>
      </c>
      <c r="H43" s="146">
        <v>79003.100000000006</v>
      </c>
      <c r="I43" s="146">
        <v>81289.3</v>
      </c>
      <c r="J43" s="145">
        <v>109811.2</v>
      </c>
      <c r="K43" s="147">
        <v>104115</v>
      </c>
      <c r="L43" s="146">
        <v>109239</v>
      </c>
      <c r="M43" s="146">
        <v>113810.66</v>
      </c>
      <c r="N43" s="145">
        <v>166495.20000000001</v>
      </c>
      <c r="O43" s="299">
        <v>168710.67</v>
      </c>
      <c r="P43" s="148">
        <v>169730.46</v>
      </c>
      <c r="Q43" s="148">
        <v>164381.04</v>
      </c>
      <c r="R43" s="815">
        <v>210109.58</v>
      </c>
      <c r="S43" s="820">
        <v>195221.16</v>
      </c>
      <c r="T43" s="820">
        <v>187550.86</v>
      </c>
      <c r="U43" s="820">
        <v>180825.4</v>
      </c>
    </row>
    <row r="44" spans="1:22" ht="26.25">
      <c r="A44" s="14"/>
      <c r="B44" s="421" t="s">
        <v>73</v>
      </c>
      <c r="C44" s="161">
        <f>9332.38+21355.06</f>
        <v>30687.440000000002</v>
      </c>
      <c r="D44" s="161">
        <f>9655.08+21239.83</f>
        <v>30894.910000000003</v>
      </c>
      <c r="E44" s="161">
        <f>14208.9+29306.58</f>
        <v>43515.48</v>
      </c>
      <c r="F44" s="161">
        <v>50730.2</v>
      </c>
      <c r="G44" s="162">
        <v>52656.7</v>
      </c>
      <c r="H44" s="161">
        <v>57224.4</v>
      </c>
      <c r="I44" s="161">
        <v>69324.3</v>
      </c>
      <c r="J44" s="160">
        <v>74888.3</v>
      </c>
      <c r="K44" s="162">
        <v>75573.600000000006</v>
      </c>
      <c r="L44" s="161">
        <v>71532.3</v>
      </c>
      <c r="M44" s="161">
        <v>82679.72</v>
      </c>
      <c r="N44" s="160">
        <v>72869.100000000006</v>
      </c>
      <c r="O44" s="300">
        <v>81667.53</v>
      </c>
      <c r="P44" s="163">
        <v>77063.740000000005</v>
      </c>
      <c r="Q44" s="163">
        <v>77433.27</v>
      </c>
      <c r="R44" s="816">
        <v>80946.38</v>
      </c>
      <c r="S44" s="822">
        <v>79922.880000000005</v>
      </c>
      <c r="T44" s="822">
        <v>82926.23</v>
      </c>
      <c r="U44" s="822">
        <v>96267</v>
      </c>
    </row>
    <row r="45" spans="1:22" ht="26.25">
      <c r="A45" s="14"/>
      <c r="B45" s="421" t="s">
        <v>74</v>
      </c>
      <c r="C45" s="137">
        <f t="shared" ref="C45:O45" si="9">C46+C47</f>
        <v>451336.83</v>
      </c>
      <c r="D45" s="137">
        <f t="shared" si="9"/>
        <v>509566.28</v>
      </c>
      <c r="E45" s="137">
        <f t="shared" si="9"/>
        <v>421817.26</v>
      </c>
      <c r="F45" s="137">
        <f t="shared" si="9"/>
        <v>496139.5</v>
      </c>
      <c r="G45" s="136">
        <f t="shared" si="9"/>
        <v>401587.39999999997</v>
      </c>
      <c r="H45" s="137">
        <f t="shared" si="9"/>
        <v>390846.6</v>
      </c>
      <c r="I45" s="137">
        <f t="shared" si="9"/>
        <v>398524.1</v>
      </c>
      <c r="J45" s="138">
        <f t="shared" si="9"/>
        <v>319434.90000000002</v>
      </c>
      <c r="K45" s="136">
        <f t="shared" si="9"/>
        <v>287802.8</v>
      </c>
      <c r="L45" s="137">
        <f t="shared" si="9"/>
        <v>279847.8</v>
      </c>
      <c r="M45" s="137">
        <f t="shared" si="9"/>
        <v>418325.74</v>
      </c>
      <c r="N45" s="138">
        <f t="shared" si="9"/>
        <v>503101.6</v>
      </c>
      <c r="O45" s="136">
        <f t="shared" si="9"/>
        <v>522291.77999999997</v>
      </c>
      <c r="P45" s="574">
        <f>P46+P47</f>
        <v>413906.16000000003</v>
      </c>
      <c r="Q45" s="574">
        <f>Q46+Q47</f>
        <v>396945</v>
      </c>
      <c r="R45" s="814">
        <v>478014.71</v>
      </c>
      <c r="S45" s="819">
        <v>355491.8</v>
      </c>
      <c r="T45" s="819">
        <v>527923.75</v>
      </c>
      <c r="U45" s="819">
        <v>563965.9</v>
      </c>
    </row>
    <row r="46" spans="1:22" ht="26.25">
      <c r="A46" s="14"/>
      <c r="B46" s="423" t="s">
        <v>75</v>
      </c>
      <c r="C46" s="155">
        <f>201668.4+241459.35</f>
        <v>443127.75</v>
      </c>
      <c r="D46" s="155">
        <f>236045.11+265171.15</f>
        <v>501216.26</v>
      </c>
      <c r="E46" s="155">
        <f>187393+227360.25</f>
        <v>414753.25</v>
      </c>
      <c r="F46" s="155">
        <v>488783.8</v>
      </c>
      <c r="G46" s="156">
        <v>399387.6</v>
      </c>
      <c r="H46" s="155">
        <v>390657.8</v>
      </c>
      <c r="I46" s="155">
        <v>398398.1</v>
      </c>
      <c r="J46" s="154">
        <v>318799.2</v>
      </c>
      <c r="K46" s="156">
        <v>287762.59999999998</v>
      </c>
      <c r="L46" s="155">
        <v>274997.59999999998</v>
      </c>
      <c r="M46" s="155">
        <v>412986.66</v>
      </c>
      <c r="N46" s="154">
        <v>497920.1</v>
      </c>
      <c r="O46" s="811">
        <v>521710.79</v>
      </c>
      <c r="P46" s="164">
        <f>408577.73+1753.65</f>
        <v>410331.38</v>
      </c>
      <c r="Q46" s="164">
        <v>394902.07</v>
      </c>
      <c r="R46" s="817">
        <v>475391.09</v>
      </c>
      <c r="S46" s="823">
        <v>355205.79</v>
      </c>
      <c r="T46" s="823">
        <v>527427.71</v>
      </c>
      <c r="U46" s="823">
        <v>562956.5</v>
      </c>
    </row>
    <row r="47" spans="1:22" ht="26.25">
      <c r="A47" s="14"/>
      <c r="B47" s="423" t="s">
        <v>76</v>
      </c>
      <c r="C47" s="144">
        <v>8209.08</v>
      </c>
      <c r="D47" s="144">
        <v>8350.02</v>
      </c>
      <c r="E47" s="144">
        <v>7064.01</v>
      </c>
      <c r="F47" s="144">
        <v>7355.7</v>
      </c>
      <c r="G47" s="152">
        <v>2199.8000000000002</v>
      </c>
      <c r="H47" s="144">
        <v>188.8</v>
      </c>
      <c r="I47" s="144">
        <v>126</v>
      </c>
      <c r="J47" s="151">
        <v>635.70000000000005</v>
      </c>
      <c r="K47" s="152">
        <v>40.200000000000003</v>
      </c>
      <c r="L47" s="144">
        <v>4850.2</v>
      </c>
      <c r="M47" s="144">
        <v>5339.08</v>
      </c>
      <c r="N47" s="151">
        <v>5181.5</v>
      </c>
      <c r="O47" s="812">
        <v>580.99</v>
      </c>
      <c r="P47" s="153">
        <v>3574.78</v>
      </c>
      <c r="Q47" s="153">
        <v>2042.93</v>
      </c>
      <c r="R47" s="252">
        <v>2623.62</v>
      </c>
      <c r="S47" s="821">
        <v>286.01</v>
      </c>
      <c r="T47" s="821">
        <v>496.04</v>
      </c>
      <c r="U47" s="821">
        <v>1009.4</v>
      </c>
    </row>
    <row r="48" spans="1:22" ht="26.25">
      <c r="A48" s="14"/>
      <c r="B48" s="424" t="s">
        <v>77</v>
      </c>
      <c r="C48" s="169">
        <f>1408+150714.83</f>
        <v>152122.82999999999</v>
      </c>
      <c r="D48" s="169">
        <f>386+153478.69</f>
        <v>153864.69</v>
      </c>
      <c r="E48" s="169">
        <f>386+162686.49</f>
        <v>163072.49</v>
      </c>
      <c r="F48" s="169">
        <v>171006.2</v>
      </c>
      <c r="G48" s="170">
        <v>171417.5</v>
      </c>
      <c r="H48" s="169">
        <v>178068.8</v>
      </c>
      <c r="I48" s="169">
        <f>178083.2+0.1</f>
        <v>178083.30000000002</v>
      </c>
      <c r="J48" s="168">
        <v>189710.1</v>
      </c>
      <c r="K48" s="170">
        <f>182129.3-0.1</f>
        <v>182129.19999999998</v>
      </c>
      <c r="L48" s="169">
        <v>171873.3</v>
      </c>
      <c r="M48" s="169">
        <v>179583.05</v>
      </c>
      <c r="N48" s="168">
        <f>188996.3-0.1</f>
        <v>188996.19999999998</v>
      </c>
      <c r="O48" s="813">
        <v>188925.26</v>
      </c>
      <c r="P48" s="171">
        <v>193188.41</v>
      </c>
      <c r="Q48" s="171">
        <v>195631.42</v>
      </c>
      <c r="R48" s="818">
        <v>193426.71</v>
      </c>
      <c r="S48" s="824">
        <v>228406.39999999999</v>
      </c>
      <c r="T48" s="824">
        <v>228719.19</v>
      </c>
      <c r="U48" s="824">
        <v>204678.1</v>
      </c>
    </row>
    <row r="49" spans="1:21" ht="26.25">
      <c r="A49" s="14"/>
      <c r="B49" s="421" t="s">
        <v>78</v>
      </c>
      <c r="C49" s="137">
        <f t="shared" ref="C49:O49" si="10">C50</f>
        <v>165137.22999999998</v>
      </c>
      <c r="D49" s="137">
        <f t="shared" si="10"/>
        <v>57673.83</v>
      </c>
      <c r="E49" s="137">
        <f t="shared" si="10"/>
        <v>67317.990000000005</v>
      </c>
      <c r="F49" s="137">
        <f t="shared" si="10"/>
        <v>12898.6</v>
      </c>
      <c r="G49" s="136">
        <f t="shared" si="10"/>
        <v>28852.6</v>
      </c>
      <c r="H49" s="137">
        <f t="shared" si="10"/>
        <v>26619.200000000001</v>
      </c>
      <c r="I49" s="137">
        <f t="shared" si="10"/>
        <v>23384</v>
      </c>
      <c r="J49" s="138">
        <f t="shared" si="10"/>
        <v>14631.7</v>
      </c>
      <c r="K49" s="136">
        <f t="shared" si="10"/>
        <v>35476.699999999997</v>
      </c>
      <c r="L49" s="137">
        <f t="shared" si="10"/>
        <v>0</v>
      </c>
      <c r="M49" s="137">
        <f t="shared" si="10"/>
        <v>0</v>
      </c>
      <c r="N49" s="138">
        <f t="shared" si="10"/>
        <v>0</v>
      </c>
      <c r="O49" s="136">
        <f t="shared" si="10"/>
        <v>0</v>
      </c>
      <c r="P49" s="574"/>
      <c r="Q49" s="574"/>
      <c r="R49" s="814"/>
      <c r="S49" s="819">
        <v>0</v>
      </c>
      <c r="T49" s="819">
        <v>0</v>
      </c>
      <c r="U49" s="819"/>
    </row>
    <row r="50" spans="1:21" ht="26.25">
      <c r="A50" s="14"/>
      <c r="B50" s="423" t="s">
        <v>79</v>
      </c>
      <c r="C50" s="155">
        <f>108537.53+56599.7</f>
        <v>165137.22999999998</v>
      </c>
      <c r="D50" s="155">
        <f>38792.92+18880.91</f>
        <v>57673.83</v>
      </c>
      <c r="E50" s="155">
        <f>47666.3+19651.69</f>
        <v>67317.990000000005</v>
      </c>
      <c r="F50" s="155">
        <v>12898.6</v>
      </c>
      <c r="G50" s="156">
        <v>28852.6</v>
      </c>
      <c r="H50" s="155">
        <v>26619.200000000001</v>
      </c>
      <c r="I50" s="155">
        <v>23384</v>
      </c>
      <c r="J50" s="154">
        <v>14631.7</v>
      </c>
      <c r="K50" s="156">
        <v>35476.699999999997</v>
      </c>
      <c r="L50" s="155"/>
      <c r="M50" s="155"/>
      <c r="N50" s="154"/>
      <c r="O50" s="156"/>
      <c r="P50" s="164"/>
      <c r="Q50" s="164"/>
      <c r="R50" s="817"/>
      <c r="S50" s="823"/>
      <c r="T50" s="823"/>
      <c r="U50" s="823"/>
    </row>
    <row r="51" spans="1:21" ht="26.25">
      <c r="A51" s="14"/>
      <c r="B51" s="421" t="s">
        <v>80</v>
      </c>
      <c r="C51" s="169">
        <f>4370.97+4491.78</f>
        <v>8862.75</v>
      </c>
      <c r="D51" s="169">
        <f>2730.82+1846.66</f>
        <v>4577.4800000000005</v>
      </c>
      <c r="E51" s="169">
        <f>3770.8+2074.58</f>
        <v>5845.38</v>
      </c>
      <c r="F51" s="169">
        <v>2214.1999999999998</v>
      </c>
      <c r="G51" s="170">
        <v>5217.1000000000004</v>
      </c>
      <c r="H51" s="169">
        <v>6869.1</v>
      </c>
      <c r="I51" s="169">
        <v>1633.1</v>
      </c>
      <c r="J51" s="168">
        <v>6897.6</v>
      </c>
      <c r="K51" s="170">
        <v>2380.3000000000002</v>
      </c>
      <c r="L51" s="169">
        <v>33919.1</v>
      </c>
      <c r="M51" s="169">
        <v>30033.32</v>
      </c>
      <c r="N51" s="168">
        <v>35401.599999999999</v>
      </c>
      <c r="O51" s="813">
        <v>46670.47</v>
      </c>
      <c r="P51" s="171">
        <v>51682.64</v>
      </c>
      <c r="Q51" s="171">
        <v>66785.8</v>
      </c>
      <c r="R51" s="818">
        <v>38188.239999999998</v>
      </c>
      <c r="S51" s="824">
        <v>46286.85</v>
      </c>
      <c r="T51" s="824">
        <v>36750.950000000004</v>
      </c>
      <c r="U51" s="824">
        <v>42820.5</v>
      </c>
    </row>
    <row r="52" spans="1:21" ht="29.25" thickBot="1">
      <c r="A52" s="14"/>
      <c r="B52" s="425" t="s">
        <v>14</v>
      </c>
      <c r="C52" s="417">
        <f t="shared" ref="C52:N52" si="11">C36+C41+C44+C45+C48+C49+C51</f>
        <v>1681510.78</v>
      </c>
      <c r="D52" s="417">
        <f t="shared" si="11"/>
        <v>1777578.22</v>
      </c>
      <c r="E52" s="417">
        <f t="shared" si="11"/>
        <v>1836010.5399999998</v>
      </c>
      <c r="F52" s="417">
        <f t="shared" si="11"/>
        <v>2030200.5</v>
      </c>
      <c r="G52" s="416">
        <f t="shared" si="11"/>
        <v>2084869</v>
      </c>
      <c r="H52" s="417">
        <f t="shared" si="11"/>
        <v>2251539.9</v>
      </c>
      <c r="I52" s="417">
        <f t="shared" si="11"/>
        <v>2243445.5</v>
      </c>
      <c r="J52" s="418">
        <f t="shared" si="11"/>
        <v>2450381.0000000005</v>
      </c>
      <c r="K52" s="416">
        <f t="shared" si="11"/>
        <v>2554549</v>
      </c>
      <c r="L52" s="417">
        <f t="shared" si="11"/>
        <v>2738935.7999999993</v>
      </c>
      <c r="M52" s="417">
        <f t="shared" si="11"/>
        <v>2936838.06</v>
      </c>
      <c r="N52" s="418">
        <f t="shared" si="11"/>
        <v>3150089.6000000006</v>
      </c>
      <c r="O52" s="416">
        <f>O36+O41+O44+O45+O48+O49+O51</f>
        <v>3382420.03</v>
      </c>
      <c r="P52" s="529">
        <f>P36+P41+P44+P45+P48+P49+P51</f>
        <v>3521911.1600000006</v>
      </c>
      <c r="Q52" s="529">
        <f>Q36+Q41+Q44+Q45+Q48+Q49+Q51</f>
        <v>3704871.5100000002</v>
      </c>
      <c r="R52" s="530">
        <v>4058087.31</v>
      </c>
      <c r="S52" s="825">
        <v>4207628.97</v>
      </c>
      <c r="T52" s="825">
        <v>4419122.9400000004</v>
      </c>
      <c r="U52" s="825">
        <v>4591925.8</v>
      </c>
    </row>
    <row r="53" spans="1:21" ht="26.25">
      <c r="A53" s="14"/>
      <c r="B53" s="421" t="s">
        <v>81</v>
      </c>
      <c r="C53" s="159">
        <f>619229.14+822802.41</f>
        <v>1442031.55</v>
      </c>
      <c r="D53" s="159">
        <f>619229.14+841196.73</f>
        <v>1460425.87</v>
      </c>
      <c r="E53" s="159">
        <f>718274.4+851560.95</f>
        <v>1569835.35</v>
      </c>
      <c r="F53" s="159">
        <v>1487905.9</v>
      </c>
      <c r="G53" s="174">
        <v>1534088.7</v>
      </c>
      <c r="H53" s="175">
        <v>1940325.9</v>
      </c>
      <c r="I53" s="175">
        <v>1788429.3</v>
      </c>
      <c r="J53" s="176">
        <v>1937680.4</v>
      </c>
      <c r="K53" s="177">
        <v>1922673.2</v>
      </c>
      <c r="L53" s="159">
        <v>2196983.9</v>
      </c>
      <c r="M53" s="159">
        <v>2022647.5901375408</v>
      </c>
      <c r="N53" s="173">
        <v>2053651.1</v>
      </c>
      <c r="O53" s="246">
        <v>2711028.7099164752</v>
      </c>
      <c r="P53" s="247">
        <v>2742939.6184664033</v>
      </c>
      <c r="Q53" s="247">
        <v>2382754.3126867772</v>
      </c>
      <c r="R53" s="240">
        <v>3129466.4209192167</v>
      </c>
      <c r="S53" s="826">
        <v>3304563.7943580393</v>
      </c>
      <c r="T53" s="826">
        <v>3358157.9375931029</v>
      </c>
      <c r="U53" s="826">
        <v>3449028.8</v>
      </c>
    </row>
    <row r="54" spans="1:21" ht="26.25">
      <c r="A54" s="14"/>
      <c r="B54" s="421" t="s">
        <v>146</v>
      </c>
      <c r="C54" s="161">
        <f>223714.16+15765.07</f>
        <v>239479.23</v>
      </c>
      <c r="D54" s="161">
        <f>299985.05+17167.29</f>
        <v>317152.33999999997</v>
      </c>
      <c r="E54" s="161">
        <f>248796.4+17378.79</f>
        <v>266175.19</v>
      </c>
      <c r="F54" s="161">
        <v>542294.6</v>
      </c>
      <c r="G54" s="162">
        <v>550780.30000000005</v>
      </c>
      <c r="H54" s="161">
        <v>311214</v>
      </c>
      <c r="I54" s="161">
        <v>455016.2</v>
      </c>
      <c r="J54" s="160">
        <v>512700.6</v>
      </c>
      <c r="K54" s="162">
        <v>631875.80000000005</v>
      </c>
      <c r="L54" s="161">
        <v>541951.9</v>
      </c>
      <c r="M54" s="161">
        <v>914190.46986245911</v>
      </c>
      <c r="N54" s="160">
        <v>1096438.5</v>
      </c>
      <c r="O54" s="300">
        <v>671391.3200835248</v>
      </c>
      <c r="P54" s="163">
        <v>778971.5415335967</v>
      </c>
      <c r="Q54" s="163">
        <v>1322117.1973132223</v>
      </c>
      <c r="R54" s="816">
        <v>928620.88908078335</v>
      </c>
      <c r="S54" s="822">
        <v>903065.15564196138</v>
      </c>
      <c r="T54" s="822">
        <v>1060965.002406897</v>
      </c>
      <c r="U54" s="822">
        <v>1142897</v>
      </c>
    </row>
    <row r="55" spans="1:21" ht="27" thickBot="1">
      <c r="A55" s="14"/>
      <c r="B55" s="426" t="s">
        <v>26</v>
      </c>
      <c r="C55" s="428">
        <f t="shared" ref="C55:O55" si="12">C53+C54</f>
        <v>1681510.78</v>
      </c>
      <c r="D55" s="428">
        <f t="shared" si="12"/>
        <v>1777578.21</v>
      </c>
      <c r="E55" s="428">
        <f t="shared" si="12"/>
        <v>1836010.54</v>
      </c>
      <c r="F55" s="428">
        <f t="shared" si="12"/>
        <v>2030200.5</v>
      </c>
      <c r="G55" s="416">
        <f t="shared" si="12"/>
        <v>2084869</v>
      </c>
      <c r="H55" s="417">
        <f t="shared" si="12"/>
        <v>2251539.9</v>
      </c>
      <c r="I55" s="417">
        <f t="shared" si="12"/>
        <v>2243445.5</v>
      </c>
      <c r="J55" s="418">
        <f t="shared" si="12"/>
        <v>2450381</v>
      </c>
      <c r="K55" s="416">
        <f t="shared" si="12"/>
        <v>2554549</v>
      </c>
      <c r="L55" s="417">
        <f t="shared" si="12"/>
        <v>2738935.8</v>
      </c>
      <c r="M55" s="417">
        <f t="shared" si="12"/>
        <v>2936838.06</v>
      </c>
      <c r="N55" s="418">
        <f t="shared" si="12"/>
        <v>3150089.6</v>
      </c>
      <c r="O55" s="416">
        <f t="shared" si="12"/>
        <v>3382420.0300000003</v>
      </c>
      <c r="P55" s="529">
        <f>P53+P54</f>
        <v>3521911.16</v>
      </c>
      <c r="Q55" s="529">
        <f>Q53+Q54</f>
        <v>3704871.51</v>
      </c>
      <c r="R55" s="530">
        <v>4058087.31</v>
      </c>
      <c r="S55" s="825">
        <v>4207628.9500000011</v>
      </c>
      <c r="T55" s="825">
        <v>4419122.9399999995</v>
      </c>
      <c r="U55" s="825">
        <v>4591925.8</v>
      </c>
    </row>
    <row r="56" spans="1:21" ht="24" thickTop="1">
      <c r="A56" s="14"/>
      <c r="B56" s="410" t="s">
        <v>82</v>
      </c>
    </row>
    <row r="57" spans="1:21" ht="27" customHeight="1">
      <c r="B57" s="576" t="s">
        <v>83</v>
      </c>
    </row>
  </sheetData>
  <mergeCells count="18">
    <mergeCell ref="W5:X5"/>
    <mergeCell ref="S5:V5"/>
    <mergeCell ref="A2:Z2"/>
    <mergeCell ref="B3:Z3"/>
    <mergeCell ref="K4:X4"/>
    <mergeCell ref="O5:R5"/>
    <mergeCell ref="S34:U34"/>
    <mergeCell ref="C33:U33"/>
    <mergeCell ref="B1:N1"/>
    <mergeCell ref="C4:J4"/>
    <mergeCell ref="C5:F5"/>
    <mergeCell ref="G5:J5"/>
    <mergeCell ref="K5:N5"/>
    <mergeCell ref="B33:B35"/>
    <mergeCell ref="C34:F34"/>
    <mergeCell ref="G34:J34"/>
    <mergeCell ref="K34:N34"/>
    <mergeCell ref="O34:R34"/>
  </mergeCells>
  <pageMargins left="0" right="0" top="1" bottom="0.5" header="0" footer="0.25"/>
  <pageSetup scale="27" orientation="landscape" horizontalDpi="300" verticalDpi="300" r:id="rId1"/>
  <headerFooter alignWithMargins="0"/>
  <rowBreaks count="1" manualBreakCount="1">
    <brk id="30" max="23" man="1"/>
  </rowBreaks>
  <colBreaks count="1" manualBreakCount="1">
    <brk id="21" max="56" man="1"/>
  </col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B1:AD87"/>
  <sheetViews>
    <sheetView view="pageBreakPreview" zoomScale="60" zoomScaleNormal="75" workbookViewId="0">
      <pane xSplit="3" ySplit="5" topLeftCell="T51" activePane="bottomRight" state="frozen"/>
      <selection pane="topRight" activeCell="D1" sqref="D1"/>
      <selection pane="bottomLeft" activeCell="A6" sqref="A6"/>
      <selection pane="bottomRight" activeCell="X52" sqref="X52"/>
    </sheetView>
  </sheetViews>
  <sheetFormatPr defaultRowHeight="12.75"/>
  <cols>
    <col min="3" max="3" width="68.7109375" customWidth="1"/>
    <col min="4" max="4" width="29.85546875" hidden="1" customWidth="1"/>
    <col min="5" max="6" width="30.5703125" hidden="1" customWidth="1"/>
    <col min="7" max="7" width="30.28515625" hidden="1" customWidth="1"/>
    <col min="8" max="11" width="32.7109375" hidden="1" customWidth="1"/>
    <col min="12" max="14" width="22.5703125" hidden="1" customWidth="1"/>
    <col min="15" max="15" width="21.85546875" hidden="1" customWidth="1"/>
    <col min="16" max="19" width="22.5703125" hidden="1" customWidth="1"/>
    <col min="20" max="20" width="22.5703125" bestFit="1" customWidth="1"/>
    <col min="21" max="21" width="23.140625" bestFit="1" customWidth="1"/>
    <col min="22" max="22" width="22.5703125" bestFit="1" customWidth="1"/>
    <col min="23" max="23" width="21.85546875" bestFit="1" customWidth="1"/>
    <col min="24" max="24" width="22.5703125" bestFit="1" customWidth="1"/>
    <col min="25" max="25" width="23.140625" bestFit="1" customWidth="1"/>
    <col min="26" max="26" width="22.5703125" bestFit="1" customWidth="1"/>
    <col min="27" max="28" width="21.85546875" bestFit="1" customWidth="1"/>
    <col min="29" max="30" width="28.85546875" customWidth="1"/>
  </cols>
  <sheetData>
    <row r="1" spans="2:30" ht="33.75" customHeight="1" thickBot="1">
      <c r="C1" s="3558"/>
      <c r="D1" s="3558"/>
      <c r="E1" s="3558"/>
      <c r="F1" s="3558"/>
      <c r="G1" s="3558"/>
      <c r="H1" s="3558"/>
      <c r="I1" s="3558"/>
      <c r="J1" s="3558"/>
      <c r="K1" s="3558"/>
    </row>
    <row r="2" spans="2:30" ht="52.5" customHeight="1" thickBot="1">
      <c r="B2" s="1"/>
      <c r="C2" s="3556" t="s">
        <v>180</v>
      </c>
      <c r="D2" s="3557"/>
      <c r="E2" s="3557"/>
      <c r="F2" s="3557"/>
      <c r="G2" s="3557"/>
      <c r="H2" s="3557"/>
      <c r="I2" s="3557"/>
      <c r="J2" s="3557"/>
      <c r="K2" s="3557"/>
      <c r="L2" s="3557"/>
      <c r="M2" s="3557"/>
      <c r="N2" s="3557"/>
      <c r="O2" s="3557"/>
      <c r="P2" s="3557"/>
      <c r="Q2" s="3557"/>
      <c r="R2" s="3557"/>
      <c r="S2" s="3557"/>
      <c r="T2" s="3557"/>
      <c r="U2" s="3557"/>
      <c r="V2" s="3557"/>
      <c r="W2" s="3557"/>
      <c r="X2" s="3557"/>
      <c r="Y2" s="3557"/>
      <c r="Z2" s="3557"/>
      <c r="AA2" s="3557"/>
      <c r="AB2" s="3557"/>
      <c r="AC2" s="870"/>
      <c r="AD2" s="870"/>
    </row>
    <row r="3" spans="2:30" ht="38.25" customHeight="1" thickBot="1">
      <c r="B3" s="1"/>
      <c r="C3" s="532"/>
      <c r="D3" s="3559">
        <v>2008</v>
      </c>
      <c r="E3" s="3560"/>
      <c r="F3" s="3560"/>
      <c r="G3" s="3561"/>
      <c r="H3" s="3553">
        <v>2009</v>
      </c>
      <c r="I3" s="3554"/>
      <c r="J3" s="3554"/>
      <c r="K3" s="3555"/>
      <c r="L3" s="3559">
        <v>2010</v>
      </c>
      <c r="M3" s="3560"/>
      <c r="N3" s="3560"/>
      <c r="O3" s="3561"/>
      <c r="P3" s="3553">
        <v>2011</v>
      </c>
      <c r="Q3" s="3554"/>
      <c r="R3" s="3554"/>
      <c r="S3" s="3555"/>
      <c r="T3" s="3559">
        <v>2012</v>
      </c>
      <c r="U3" s="3560"/>
      <c r="V3" s="3560"/>
      <c r="W3" s="3561"/>
      <c r="X3" s="3553">
        <v>2013</v>
      </c>
      <c r="Y3" s="3554"/>
      <c r="Z3" s="3554"/>
      <c r="AA3" s="3555"/>
      <c r="AB3" s="3562">
        <v>2014</v>
      </c>
      <c r="AC3" s="3563"/>
      <c r="AD3" s="3563"/>
    </row>
    <row r="4" spans="2:30" ht="24.75" customHeight="1">
      <c r="B4" s="1"/>
      <c r="C4" s="533"/>
      <c r="D4" s="555" t="s">
        <v>0</v>
      </c>
      <c r="E4" s="556" t="s">
        <v>1</v>
      </c>
      <c r="F4" s="556" t="s">
        <v>2</v>
      </c>
      <c r="G4" s="557" t="s">
        <v>3</v>
      </c>
      <c r="H4" s="555" t="s">
        <v>0</v>
      </c>
      <c r="I4" s="556" t="s">
        <v>1</v>
      </c>
      <c r="J4" s="556" t="s">
        <v>2</v>
      </c>
      <c r="K4" s="557" t="s">
        <v>3</v>
      </c>
      <c r="L4" s="555" t="s">
        <v>0</v>
      </c>
      <c r="M4" s="556" t="s">
        <v>1</v>
      </c>
      <c r="N4" s="556" t="s">
        <v>2</v>
      </c>
      <c r="O4" s="557" t="s">
        <v>3</v>
      </c>
      <c r="P4" s="555" t="s">
        <v>0</v>
      </c>
      <c r="Q4" s="556" t="s">
        <v>1</v>
      </c>
      <c r="R4" s="556" t="s">
        <v>2</v>
      </c>
      <c r="S4" s="557" t="s">
        <v>3</v>
      </c>
      <c r="T4" s="555" t="s">
        <v>0</v>
      </c>
      <c r="U4" s="556" t="s">
        <v>1</v>
      </c>
      <c r="V4" s="556" t="s">
        <v>2</v>
      </c>
      <c r="W4" s="557" t="s">
        <v>3</v>
      </c>
      <c r="X4" s="555" t="s">
        <v>0</v>
      </c>
      <c r="Y4" s="558" t="s">
        <v>1</v>
      </c>
      <c r="Z4" s="558" t="s">
        <v>2</v>
      </c>
      <c r="AA4" s="852" t="s">
        <v>3</v>
      </c>
      <c r="AB4" s="555" t="s">
        <v>0</v>
      </c>
      <c r="AC4" s="558" t="s">
        <v>1</v>
      </c>
      <c r="AD4" s="558" t="s">
        <v>2</v>
      </c>
    </row>
    <row r="5" spans="2:30" ht="28.5" customHeight="1">
      <c r="B5" s="1"/>
      <c r="C5" s="534" t="s">
        <v>106</v>
      </c>
      <c r="D5" s="559"/>
      <c r="E5" s="560"/>
      <c r="F5" s="560"/>
      <c r="G5" s="561"/>
      <c r="H5" s="559"/>
      <c r="I5" s="560"/>
      <c r="J5" s="560"/>
      <c r="K5" s="561"/>
      <c r="L5" s="559"/>
      <c r="M5" s="560"/>
      <c r="N5" s="560"/>
      <c r="O5" s="561"/>
      <c r="P5" s="559"/>
      <c r="Q5" s="560"/>
      <c r="R5" s="560"/>
      <c r="S5" s="561"/>
      <c r="T5" s="559"/>
      <c r="U5" s="560"/>
      <c r="V5" s="560"/>
      <c r="W5" s="561"/>
      <c r="X5" s="559"/>
      <c r="Y5" s="562"/>
      <c r="Z5" s="562"/>
      <c r="AA5" s="853"/>
      <c r="AB5" s="559"/>
      <c r="AC5" s="562"/>
      <c r="AD5" s="562"/>
    </row>
    <row r="6" spans="2:30" ht="36" customHeight="1" thickBot="1">
      <c r="B6" s="1"/>
      <c r="C6" s="535" t="s">
        <v>107</v>
      </c>
      <c r="D6" s="563"/>
      <c r="E6" s="564"/>
      <c r="F6" s="564"/>
      <c r="G6" s="565"/>
      <c r="H6" s="563"/>
      <c r="I6" s="564"/>
      <c r="J6" s="564"/>
      <c r="K6" s="565"/>
      <c r="L6" s="563"/>
      <c r="M6" s="564"/>
      <c r="N6" s="564"/>
      <c r="O6" s="565"/>
      <c r="P6" s="563"/>
      <c r="Q6" s="564"/>
      <c r="R6" s="564"/>
      <c r="S6" s="565"/>
      <c r="T6" s="563"/>
      <c r="U6" s="564"/>
      <c r="V6" s="564"/>
      <c r="W6" s="565"/>
      <c r="X6" s="563"/>
      <c r="Y6" s="566"/>
      <c r="Z6" s="566"/>
      <c r="AA6" s="854"/>
      <c r="AB6" s="566"/>
      <c r="AC6" s="566"/>
      <c r="AD6" s="566"/>
    </row>
    <row r="7" spans="2:30" ht="30" customHeight="1" thickTop="1">
      <c r="B7" s="1"/>
      <c r="C7" s="536" t="s">
        <v>5</v>
      </c>
      <c r="D7" s="827">
        <f>D8+D9+D10</f>
        <v>19575.900000000001</v>
      </c>
      <c r="E7" s="126">
        <f t="shared" ref="E7:W7" si="0">E8+E9+E10</f>
        <v>13855.19</v>
      </c>
      <c r="F7" s="126">
        <f t="shared" si="0"/>
        <v>28139.719999999998</v>
      </c>
      <c r="G7" s="828">
        <f t="shared" si="0"/>
        <v>16369.28</v>
      </c>
      <c r="H7" s="827">
        <f t="shared" si="0"/>
        <v>22210.809999999998</v>
      </c>
      <c r="I7" s="126">
        <f t="shared" si="0"/>
        <v>41313.040000000001</v>
      </c>
      <c r="J7" s="126">
        <f t="shared" si="0"/>
        <v>111332.13</v>
      </c>
      <c r="K7" s="828">
        <f t="shared" si="0"/>
        <v>126245.19</v>
      </c>
      <c r="L7" s="827">
        <f t="shared" si="0"/>
        <v>13538.220000000001</v>
      </c>
      <c r="M7" s="126">
        <f t="shared" si="0"/>
        <v>22595.539999999997</v>
      </c>
      <c r="N7" s="126">
        <f t="shared" si="0"/>
        <v>17097.3</v>
      </c>
      <c r="O7" s="828">
        <f t="shared" si="0"/>
        <v>13495.23</v>
      </c>
      <c r="P7" s="827">
        <f t="shared" si="0"/>
        <v>25247.210000000003</v>
      </c>
      <c r="Q7" s="126">
        <f t="shared" si="0"/>
        <v>28836.73</v>
      </c>
      <c r="R7" s="126">
        <f t="shared" si="0"/>
        <v>26849.45</v>
      </c>
      <c r="S7" s="828">
        <f t="shared" si="0"/>
        <v>17958.900000000001</v>
      </c>
      <c r="T7" s="827">
        <f t="shared" si="0"/>
        <v>21598.5</v>
      </c>
      <c r="U7" s="126">
        <f t="shared" si="0"/>
        <v>35314.397000000004</v>
      </c>
      <c r="V7" s="126">
        <f t="shared" si="0"/>
        <v>55717.541000000005</v>
      </c>
      <c r="W7" s="828">
        <f t="shared" si="0"/>
        <v>53714.529000000002</v>
      </c>
      <c r="X7" s="827">
        <v>60407.634280000006</v>
      </c>
      <c r="Y7" s="103">
        <v>48050.548999999999</v>
      </c>
      <c r="Z7" s="103">
        <v>65627.624784</v>
      </c>
      <c r="AA7" s="855">
        <v>115305.72717199998</v>
      </c>
      <c r="AB7" s="103">
        <v>109149.08191200001</v>
      </c>
      <c r="AC7" s="103">
        <v>141088.625356</v>
      </c>
      <c r="AD7" s="103">
        <v>126576.16633499999</v>
      </c>
    </row>
    <row r="8" spans="2:30" ht="24.75" customHeight="1">
      <c r="C8" s="537" t="s">
        <v>23</v>
      </c>
      <c r="D8" s="243">
        <v>2228.5700000000002</v>
      </c>
      <c r="E8" s="830">
        <v>188.62</v>
      </c>
      <c r="F8" s="830">
        <v>4066.98</v>
      </c>
      <c r="G8" s="245">
        <v>3129.67</v>
      </c>
      <c r="H8" s="829">
        <v>2327.4300000000003</v>
      </c>
      <c r="I8" s="830">
        <v>4423.5600000000004</v>
      </c>
      <c r="J8" s="830">
        <v>3367.81</v>
      </c>
      <c r="K8" s="831">
        <v>5435.66</v>
      </c>
      <c r="L8" s="243">
        <v>1313.59</v>
      </c>
      <c r="M8" s="830">
        <v>471.82</v>
      </c>
      <c r="N8" s="830">
        <v>673.53</v>
      </c>
      <c r="O8" s="245">
        <v>59.349999999999994</v>
      </c>
      <c r="P8" s="829">
        <v>650.66000000000008</v>
      </c>
      <c r="Q8" s="830">
        <v>549.09</v>
      </c>
      <c r="R8" s="830">
        <v>638.46</v>
      </c>
      <c r="S8" s="831">
        <v>57.790000000000006</v>
      </c>
      <c r="T8" s="856">
        <v>358</v>
      </c>
      <c r="U8" s="128">
        <v>40.802</v>
      </c>
      <c r="V8" s="830">
        <v>47.515999999999998</v>
      </c>
      <c r="W8" s="245">
        <v>2678.029</v>
      </c>
      <c r="X8" s="856">
        <v>3848.4836249999998</v>
      </c>
      <c r="Y8" s="104">
        <v>355.57600000000002</v>
      </c>
      <c r="Z8" s="104">
        <v>-3.6063510000000001</v>
      </c>
      <c r="AA8" s="857">
        <v>6.1463650000000003</v>
      </c>
      <c r="AB8" s="104">
        <v>3.5000000000000003E-2</v>
      </c>
      <c r="AC8" s="104">
        <v>13.7</v>
      </c>
      <c r="AD8" s="104">
        <v>0</v>
      </c>
    </row>
    <row r="9" spans="2:30" ht="27" customHeight="1">
      <c r="C9" s="538" t="s">
        <v>108</v>
      </c>
      <c r="D9" s="243">
        <v>17347.330000000002</v>
      </c>
      <c r="E9" s="830">
        <v>13666.57</v>
      </c>
      <c r="F9" s="830">
        <v>24072.739999999998</v>
      </c>
      <c r="G9" s="245">
        <v>13239.61</v>
      </c>
      <c r="H9" s="829">
        <v>19562.919999999998</v>
      </c>
      <c r="I9" s="830">
        <v>19314.54</v>
      </c>
      <c r="J9" s="830">
        <v>21996.85</v>
      </c>
      <c r="K9" s="831">
        <v>19892.28</v>
      </c>
      <c r="L9" s="243">
        <v>12224.630000000001</v>
      </c>
      <c r="M9" s="830">
        <v>22123.719999999998</v>
      </c>
      <c r="N9" s="830">
        <v>16423.77</v>
      </c>
      <c r="O9" s="245">
        <v>13435.88</v>
      </c>
      <c r="P9" s="829">
        <v>24596.550000000003</v>
      </c>
      <c r="Q9" s="830">
        <v>28287.64</v>
      </c>
      <c r="R9" s="830">
        <v>26210.99</v>
      </c>
      <c r="S9" s="831">
        <v>17901.11</v>
      </c>
      <c r="T9" s="856">
        <v>21240.5</v>
      </c>
      <c r="U9" s="128">
        <v>35273.595000000001</v>
      </c>
      <c r="V9" s="830">
        <v>55670.025000000001</v>
      </c>
      <c r="W9" s="245">
        <v>51036.5</v>
      </c>
      <c r="X9" s="856">
        <v>56559.150657000006</v>
      </c>
      <c r="Y9" s="104">
        <v>47694.972999999998</v>
      </c>
      <c r="Z9" s="104">
        <v>65631.231134999995</v>
      </c>
      <c r="AA9" s="857">
        <v>115299.580806</v>
      </c>
      <c r="AB9" s="104">
        <v>109149.04691</v>
      </c>
      <c r="AC9" s="104">
        <v>141074.925353</v>
      </c>
      <c r="AD9" s="104">
        <v>126576.16633099999</v>
      </c>
    </row>
    <row r="10" spans="2:30" ht="28.5" customHeight="1">
      <c r="C10" s="538" t="s">
        <v>109</v>
      </c>
      <c r="D10" s="243">
        <v>0</v>
      </c>
      <c r="E10" s="830">
        <v>0</v>
      </c>
      <c r="F10" s="830">
        <v>0</v>
      </c>
      <c r="G10" s="245">
        <v>0</v>
      </c>
      <c r="H10" s="829">
        <v>320.45999999999998</v>
      </c>
      <c r="I10" s="830">
        <v>17574.939999999999</v>
      </c>
      <c r="J10" s="830">
        <v>85967.47</v>
      </c>
      <c r="K10" s="831">
        <v>100917.25</v>
      </c>
      <c r="L10" s="243">
        <v>0</v>
      </c>
      <c r="M10" s="830">
        <v>0</v>
      </c>
      <c r="N10" s="830">
        <v>0</v>
      </c>
      <c r="O10" s="245">
        <v>0</v>
      </c>
      <c r="P10" s="829">
        <v>0</v>
      </c>
      <c r="Q10" s="830">
        <v>0</v>
      </c>
      <c r="R10" s="830">
        <v>0</v>
      </c>
      <c r="S10" s="831">
        <v>0</v>
      </c>
      <c r="T10" s="856">
        <v>0</v>
      </c>
      <c r="U10" s="126">
        <v>0</v>
      </c>
      <c r="V10" s="830">
        <v>0</v>
      </c>
      <c r="W10" s="245">
        <v>0</v>
      </c>
      <c r="X10" s="856">
        <v>-1.9999999999999999E-6</v>
      </c>
      <c r="Y10" s="103">
        <v>0</v>
      </c>
      <c r="Z10" s="103">
        <v>0</v>
      </c>
      <c r="AA10" s="855">
        <v>9.9999999999999995E-7</v>
      </c>
      <c r="AB10" s="103">
        <v>1.9999999999999999E-6</v>
      </c>
      <c r="AC10" s="103">
        <v>3.0000000000000001E-6</v>
      </c>
      <c r="AD10" s="103">
        <v>3.9999999999999998E-6</v>
      </c>
    </row>
    <row r="11" spans="2:30" ht="24.95" customHeight="1">
      <c r="C11" s="539" t="s">
        <v>110</v>
      </c>
      <c r="D11" s="827">
        <f>D12+D13+D14+D15+D16+D17+D18+D19</f>
        <v>235057.26</v>
      </c>
      <c r="E11" s="126">
        <f t="shared" ref="E11:W11" si="1">E12+E13+E14+E15+E16+E17+E18+E19</f>
        <v>261439.80000000002</v>
      </c>
      <c r="F11" s="126">
        <f t="shared" si="1"/>
        <v>283554.36</v>
      </c>
      <c r="G11" s="828">
        <f t="shared" si="1"/>
        <v>252273.87</v>
      </c>
      <c r="H11" s="827">
        <f t="shared" si="1"/>
        <v>214417.65000000002</v>
      </c>
      <c r="I11" s="126">
        <f t="shared" si="1"/>
        <v>195254.02000000002</v>
      </c>
      <c r="J11" s="126">
        <f t="shared" si="1"/>
        <v>222881</v>
      </c>
      <c r="K11" s="828">
        <f t="shared" si="1"/>
        <v>257096.12</v>
      </c>
      <c r="L11" s="827">
        <f t="shared" si="1"/>
        <v>197039.43</v>
      </c>
      <c r="M11" s="126">
        <f t="shared" si="1"/>
        <v>292124.86</v>
      </c>
      <c r="N11" s="126">
        <f t="shared" si="1"/>
        <v>259116.75</v>
      </c>
      <c r="O11" s="828">
        <f t="shared" si="1"/>
        <v>176625.61</v>
      </c>
      <c r="P11" s="827">
        <f t="shared" si="1"/>
        <v>216658.89</v>
      </c>
      <c r="Q11" s="126">
        <f t="shared" si="1"/>
        <v>223341.93</v>
      </c>
      <c r="R11" s="126">
        <f t="shared" si="1"/>
        <v>192029.02</v>
      </c>
      <c r="S11" s="828">
        <f t="shared" si="1"/>
        <v>183852.41999999998</v>
      </c>
      <c r="T11" s="827">
        <f t="shared" si="1"/>
        <v>204404.90000000002</v>
      </c>
      <c r="U11" s="126">
        <f t="shared" si="1"/>
        <v>173282.67199999999</v>
      </c>
      <c r="V11" s="126">
        <f t="shared" si="1"/>
        <v>277616.04100000003</v>
      </c>
      <c r="W11" s="828">
        <f t="shared" si="1"/>
        <v>218921.17300000001</v>
      </c>
      <c r="X11" s="827">
        <v>121025.85881500001</v>
      </c>
      <c r="Y11" s="103">
        <v>94344.845000000001</v>
      </c>
      <c r="Z11" s="103">
        <v>90918.162101000009</v>
      </c>
      <c r="AA11" s="855">
        <v>166492.75057899999</v>
      </c>
      <c r="AB11" s="103">
        <v>173665.44152599998</v>
      </c>
      <c r="AC11" s="103">
        <v>238023.103466</v>
      </c>
      <c r="AD11" s="103">
        <v>253140.353619</v>
      </c>
    </row>
    <row r="12" spans="2:30" ht="24.95" customHeight="1">
      <c r="C12" s="540" t="s">
        <v>111</v>
      </c>
      <c r="D12" s="243">
        <v>0</v>
      </c>
      <c r="E12" s="830">
        <v>0</v>
      </c>
      <c r="F12" s="830">
        <v>0</v>
      </c>
      <c r="G12" s="245">
        <v>0</v>
      </c>
      <c r="H12" s="829">
        <v>0</v>
      </c>
      <c r="I12" s="830">
        <v>0</v>
      </c>
      <c r="J12" s="830">
        <v>0</v>
      </c>
      <c r="K12" s="831">
        <v>0</v>
      </c>
      <c r="L12" s="243">
        <v>0</v>
      </c>
      <c r="M12" s="830">
        <v>0</v>
      </c>
      <c r="N12" s="830">
        <v>0</v>
      </c>
      <c r="O12" s="245">
        <v>0</v>
      </c>
      <c r="P12" s="829">
        <v>0</v>
      </c>
      <c r="Q12" s="830">
        <v>0</v>
      </c>
      <c r="R12" s="830">
        <v>0</v>
      </c>
      <c r="S12" s="831">
        <v>0</v>
      </c>
      <c r="T12" s="856">
        <v>0</v>
      </c>
      <c r="U12" s="126">
        <v>0</v>
      </c>
      <c r="V12" s="830">
        <v>0</v>
      </c>
      <c r="W12" s="245">
        <v>0</v>
      </c>
      <c r="X12" s="856">
        <v>0</v>
      </c>
      <c r="Y12" s="103"/>
      <c r="Z12" s="103"/>
      <c r="AA12" s="855">
        <v>0</v>
      </c>
      <c r="AB12" s="103">
        <v>0</v>
      </c>
      <c r="AC12" s="103">
        <v>0</v>
      </c>
      <c r="AD12" s="103">
        <v>0</v>
      </c>
    </row>
    <row r="13" spans="2:30" ht="24.95" customHeight="1">
      <c r="C13" s="538" t="s">
        <v>112</v>
      </c>
      <c r="D13" s="243">
        <v>17664.650000000001</v>
      </c>
      <c r="E13" s="830">
        <v>18309.650000000001</v>
      </c>
      <c r="F13" s="830">
        <v>18360.650000000001</v>
      </c>
      <c r="G13" s="245">
        <v>19097.650000000001</v>
      </c>
      <c r="H13" s="829">
        <v>14497.65</v>
      </c>
      <c r="I13" s="830">
        <v>14151.33</v>
      </c>
      <c r="J13" s="830">
        <v>15240.5</v>
      </c>
      <c r="K13" s="831">
        <v>16755.5</v>
      </c>
      <c r="L13" s="243">
        <v>14322.65</v>
      </c>
      <c r="M13" s="830">
        <v>19832.849999999999</v>
      </c>
      <c r="N13" s="830">
        <v>17492.650000000001</v>
      </c>
      <c r="O13" s="245">
        <v>12452.65</v>
      </c>
      <c r="P13" s="829">
        <v>14907.65</v>
      </c>
      <c r="Q13" s="830">
        <v>16726.830000000002</v>
      </c>
      <c r="R13" s="830">
        <v>14151.65</v>
      </c>
      <c r="S13" s="831">
        <v>12527.65</v>
      </c>
      <c r="T13" s="856">
        <v>14982.7</v>
      </c>
      <c r="U13" s="128">
        <v>14891.838</v>
      </c>
      <c r="V13" s="830">
        <v>19720.707000000002</v>
      </c>
      <c r="W13" s="245">
        <v>18237.91</v>
      </c>
      <c r="X13" s="856">
        <v>10038.723700999999</v>
      </c>
      <c r="Y13" s="104">
        <v>6923.7219999999998</v>
      </c>
      <c r="Z13" s="104">
        <v>7155.0010000000002</v>
      </c>
      <c r="AA13" s="857">
        <v>11425.152</v>
      </c>
      <c r="AB13" s="104">
        <v>12927.502</v>
      </c>
      <c r="AC13" s="104">
        <v>17422.652000000002</v>
      </c>
      <c r="AD13" s="104">
        <v>17202.650999999998</v>
      </c>
    </row>
    <row r="14" spans="2:30" ht="24.95" customHeight="1">
      <c r="C14" s="538" t="s">
        <v>113</v>
      </c>
      <c r="D14" s="243">
        <v>8630.7799999999988</v>
      </c>
      <c r="E14" s="830">
        <v>4865.5</v>
      </c>
      <c r="F14" s="830">
        <v>3871.3599999999997</v>
      </c>
      <c r="G14" s="245">
        <v>6353.4299999999994</v>
      </c>
      <c r="H14" s="829">
        <v>1090.01</v>
      </c>
      <c r="I14" s="830">
        <v>4652.25</v>
      </c>
      <c r="J14" s="830">
        <v>4160.0600000000004</v>
      </c>
      <c r="K14" s="831">
        <v>3231.04</v>
      </c>
      <c r="L14" s="243">
        <v>3116.38</v>
      </c>
      <c r="M14" s="830">
        <v>4439.74</v>
      </c>
      <c r="N14" s="830">
        <v>5735.4500000000007</v>
      </c>
      <c r="O14" s="245">
        <v>5704.61</v>
      </c>
      <c r="P14" s="829">
        <v>7590.3899999999994</v>
      </c>
      <c r="Q14" s="830">
        <v>12427.01</v>
      </c>
      <c r="R14" s="830">
        <v>12809.939999999999</v>
      </c>
      <c r="S14" s="831">
        <v>16854.73</v>
      </c>
      <c r="T14" s="856">
        <v>16170</v>
      </c>
      <c r="U14" s="128">
        <v>7861.79</v>
      </c>
      <c r="V14" s="830">
        <v>20652.601999999999</v>
      </c>
      <c r="W14" s="245">
        <v>22767.201000000001</v>
      </c>
      <c r="X14" s="856">
        <v>326.64813200000003</v>
      </c>
      <c r="Y14" s="104">
        <v>100.249</v>
      </c>
      <c r="Z14" s="104">
        <v>0</v>
      </c>
      <c r="AA14" s="857">
        <v>99.999998000000005</v>
      </c>
      <c r="AB14" s="104">
        <v>0</v>
      </c>
      <c r="AC14" s="104">
        <v>0</v>
      </c>
      <c r="AD14" s="104">
        <v>0</v>
      </c>
    </row>
    <row r="15" spans="2:30" ht="24.95" customHeight="1">
      <c r="C15" s="538" t="s">
        <v>114</v>
      </c>
      <c r="D15" s="243">
        <v>67543.490000000005</v>
      </c>
      <c r="E15" s="830">
        <v>77297.64</v>
      </c>
      <c r="F15" s="830">
        <v>77234.399999999994</v>
      </c>
      <c r="G15" s="245">
        <v>62660.159999999996</v>
      </c>
      <c r="H15" s="829">
        <v>55468.47</v>
      </c>
      <c r="I15" s="830">
        <v>42588.86</v>
      </c>
      <c r="J15" s="830">
        <v>50250.22</v>
      </c>
      <c r="K15" s="831">
        <v>48453.36</v>
      </c>
      <c r="L15" s="243">
        <v>37969.380000000005</v>
      </c>
      <c r="M15" s="830">
        <v>45295.58</v>
      </c>
      <c r="N15" s="830">
        <v>37210.19</v>
      </c>
      <c r="O15" s="245">
        <v>34038.520000000004</v>
      </c>
      <c r="P15" s="829">
        <v>32420</v>
      </c>
      <c r="Q15" s="830">
        <v>31029.09</v>
      </c>
      <c r="R15" s="830">
        <v>25844.66</v>
      </c>
      <c r="S15" s="831">
        <v>22087.43</v>
      </c>
      <c r="T15" s="856">
        <v>24366.6</v>
      </c>
      <c r="U15" s="128">
        <v>19749.919999999998</v>
      </c>
      <c r="V15" s="830">
        <v>53381.692999999999</v>
      </c>
      <c r="W15" s="245">
        <v>34421.845000000001</v>
      </c>
      <c r="X15" s="856">
        <v>20185.430616000001</v>
      </c>
      <c r="Y15" s="104">
        <v>15915.145</v>
      </c>
      <c r="Z15" s="104">
        <v>5263.5010240000001</v>
      </c>
      <c r="AA15" s="857">
        <v>20852.651566</v>
      </c>
      <c r="AB15" s="104">
        <v>1601.665647</v>
      </c>
      <c r="AC15" s="104">
        <v>7702.2349999999997</v>
      </c>
      <c r="AD15" s="104">
        <v>2003.8700000000001</v>
      </c>
    </row>
    <row r="16" spans="2:30" ht="24.95" customHeight="1">
      <c r="C16" s="538" t="s">
        <v>115</v>
      </c>
      <c r="D16" s="243">
        <v>27796.309999999998</v>
      </c>
      <c r="E16" s="830">
        <v>28271.77</v>
      </c>
      <c r="F16" s="830">
        <v>36669.17</v>
      </c>
      <c r="G16" s="245">
        <v>22632.400000000001</v>
      </c>
      <c r="H16" s="829">
        <v>30146.23</v>
      </c>
      <c r="I16" s="830">
        <v>19863.54</v>
      </c>
      <c r="J16" s="830">
        <v>27307.34</v>
      </c>
      <c r="K16" s="831">
        <v>34145.800000000003</v>
      </c>
      <c r="L16" s="243">
        <v>20658.150000000001</v>
      </c>
      <c r="M16" s="830">
        <v>38933.33</v>
      </c>
      <c r="N16" s="830">
        <v>37346.270000000004</v>
      </c>
      <c r="O16" s="245">
        <v>21778.15</v>
      </c>
      <c r="P16" s="829">
        <v>39574.29</v>
      </c>
      <c r="Q16" s="830">
        <v>35315.11</v>
      </c>
      <c r="R16" s="830">
        <v>32963.78</v>
      </c>
      <c r="S16" s="831">
        <v>24135.96</v>
      </c>
      <c r="T16" s="856">
        <v>29106.5</v>
      </c>
      <c r="U16" s="128">
        <v>35676.812000000005</v>
      </c>
      <c r="V16" s="830">
        <v>34260.438000000002</v>
      </c>
      <c r="W16" s="245">
        <v>35321.472000000002</v>
      </c>
      <c r="X16" s="856">
        <v>17474.628282999998</v>
      </c>
      <c r="Y16" s="104">
        <v>7228.1689999999999</v>
      </c>
      <c r="Z16" s="104">
        <v>11952.908149999999</v>
      </c>
      <c r="AA16" s="857">
        <v>199.75240600000001</v>
      </c>
      <c r="AB16" s="104">
        <v>0</v>
      </c>
      <c r="AC16" s="104">
        <v>0</v>
      </c>
      <c r="AD16" s="104">
        <v>0</v>
      </c>
    </row>
    <row r="17" spans="3:30" ht="24.95" customHeight="1">
      <c r="C17" s="538" t="s">
        <v>116</v>
      </c>
      <c r="D17" s="243">
        <v>1896.94</v>
      </c>
      <c r="E17" s="830">
        <v>172.97</v>
      </c>
      <c r="F17" s="830">
        <v>176.32</v>
      </c>
      <c r="G17" s="245">
        <v>1333.64</v>
      </c>
      <c r="H17" s="829">
        <v>3833.6</v>
      </c>
      <c r="I17" s="830">
        <v>204.19</v>
      </c>
      <c r="J17" s="830">
        <v>3975.46</v>
      </c>
      <c r="K17" s="831">
        <v>4636.1399999999994</v>
      </c>
      <c r="L17" s="243">
        <v>710.6</v>
      </c>
      <c r="M17" s="830">
        <v>1042.01</v>
      </c>
      <c r="N17" s="830">
        <v>2904.5</v>
      </c>
      <c r="O17" s="245">
        <v>837.68000000000006</v>
      </c>
      <c r="P17" s="829">
        <v>253.41</v>
      </c>
      <c r="Q17" s="830">
        <v>0.68</v>
      </c>
      <c r="R17" s="830">
        <v>1469.48</v>
      </c>
      <c r="S17" s="831">
        <v>1809.3200000000002</v>
      </c>
      <c r="T17" s="856">
        <v>1224.2</v>
      </c>
      <c r="U17" s="128">
        <v>1.7869999999999999</v>
      </c>
      <c r="V17" s="830">
        <v>1712.7360000000001</v>
      </c>
      <c r="W17" s="245">
        <v>1788.289</v>
      </c>
      <c r="X17" s="856">
        <v>0</v>
      </c>
      <c r="Y17" s="104">
        <v>0</v>
      </c>
      <c r="Z17" s="104">
        <v>0</v>
      </c>
      <c r="AA17" s="857">
        <v>0</v>
      </c>
      <c r="AB17" s="104">
        <v>0</v>
      </c>
      <c r="AC17" s="104">
        <v>0</v>
      </c>
      <c r="AD17" s="104">
        <v>0</v>
      </c>
    </row>
    <row r="18" spans="3:30" ht="24.95" customHeight="1">
      <c r="C18" s="538" t="s">
        <v>117</v>
      </c>
      <c r="D18" s="243">
        <v>2476.91</v>
      </c>
      <c r="E18" s="830">
        <v>999.67</v>
      </c>
      <c r="F18" s="830">
        <v>556.97</v>
      </c>
      <c r="G18" s="245">
        <v>2536.1600000000003</v>
      </c>
      <c r="H18" s="829">
        <v>1484.88</v>
      </c>
      <c r="I18" s="830">
        <v>587.83000000000004</v>
      </c>
      <c r="J18" s="830">
        <v>1705.2900000000002</v>
      </c>
      <c r="K18" s="831">
        <v>1790.3999999999999</v>
      </c>
      <c r="L18" s="243">
        <v>2200</v>
      </c>
      <c r="M18" s="830">
        <v>5392.7</v>
      </c>
      <c r="N18" s="830">
        <v>2663.76</v>
      </c>
      <c r="O18" s="245">
        <v>1574.0500000000002</v>
      </c>
      <c r="P18" s="829">
        <v>1606.3200000000002</v>
      </c>
      <c r="Q18" s="830">
        <v>2224.29</v>
      </c>
      <c r="R18" s="830">
        <v>2128.58</v>
      </c>
      <c r="S18" s="831">
        <v>2864.23</v>
      </c>
      <c r="T18" s="856">
        <v>2864.2999999999997</v>
      </c>
      <c r="U18" s="128">
        <v>6.83</v>
      </c>
      <c r="V18" s="830">
        <v>342.29</v>
      </c>
      <c r="W18" s="245">
        <v>0</v>
      </c>
      <c r="X18" s="856">
        <v>0</v>
      </c>
      <c r="Y18" s="104">
        <v>0</v>
      </c>
      <c r="Z18" s="104">
        <v>0</v>
      </c>
      <c r="AA18" s="857">
        <v>0</v>
      </c>
      <c r="AB18" s="104">
        <v>0</v>
      </c>
      <c r="AC18" s="104">
        <v>0</v>
      </c>
      <c r="AD18" s="104">
        <v>0</v>
      </c>
    </row>
    <row r="19" spans="3:30" ht="24.95" customHeight="1">
      <c r="C19" s="538" t="s">
        <v>118</v>
      </c>
      <c r="D19" s="243">
        <v>109048.18</v>
      </c>
      <c r="E19" s="830">
        <v>131522.6</v>
      </c>
      <c r="F19" s="830">
        <v>146685.49</v>
      </c>
      <c r="G19" s="245">
        <v>137660.43</v>
      </c>
      <c r="H19" s="829">
        <v>107896.81</v>
      </c>
      <c r="I19" s="830">
        <v>113206.02</v>
      </c>
      <c r="J19" s="830">
        <v>120242.13</v>
      </c>
      <c r="K19" s="831">
        <v>148083.88</v>
      </c>
      <c r="L19" s="243">
        <v>118062.27</v>
      </c>
      <c r="M19" s="830">
        <v>177188.65</v>
      </c>
      <c r="N19" s="830">
        <v>155763.93</v>
      </c>
      <c r="O19" s="245">
        <v>100239.95000000001</v>
      </c>
      <c r="P19" s="829">
        <v>120306.83</v>
      </c>
      <c r="Q19" s="830">
        <v>125618.92000000001</v>
      </c>
      <c r="R19" s="830">
        <v>102660.93</v>
      </c>
      <c r="S19" s="831">
        <v>103573.1</v>
      </c>
      <c r="T19" s="856">
        <v>115690.6</v>
      </c>
      <c r="U19" s="128">
        <v>95093.694999999992</v>
      </c>
      <c r="V19" s="830">
        <v>147545.57500000001</v>
      </c>
      <c r="W19" s="245">
        <v>106384.45600000001</v>
      </c>
      <c r="X19" s="856">
        <v>73000.428083000006</v>
      </c>
      <c r="Y19" s="104">
        <v>64177.56</v>
      </c>
      <c r="Z19" s="104">
        <v>66546.751927000005</v>
      </c>
      <c r="AA19" s="857">
        <v>133915.194609</v>
      </c>
      <c r="AB19" s="104">
        <v>159136.27387899999</v>
      </c>
      <c r="AC19" s="104">
        <v>212898.21646599998</v>
      </c>
      <c r="AD19" s="104">
        <v>233933.83261899999</v>
      </c>
    </row>
    <row r="20" spans="3:30" ht="24.95" customHeight="1">
      <c r="C20" s="539" t="s">
        <v>119</v>
      </c>
      <c r="D20" s="827">
        <f>D21+D22+D23</f>
        <v>24895.869999999995</v>
      </c>
      <c r="E20" s="126">
        <f t="shared" ref="E20:W20" si="2">E21+E22+E23</f>
        <v>29556.54</v>
      </c>
      <c r="F20" s="126">
        <f t="shared" si="2"/>
        <v>36987.22</v>
      </c>
      <c r="G20" s="828">
        <f t="shared" si="2"/>
        <v>33412.03</v>
      </c>
      <c r="H20" s="827">
        <f t="shared" si="2"/>
        <v>44287.16</v>
      </c>
      <c r="I20" s="126">
        <f t="shared" si="2"/>
        <v>44133.88</v>
      </c>
      <c r="J20" s="126">
        <f t="shared" si="2"/>
        <v>55403.14</v>
      </c>
      <c r="K20" s="828">
        <f t="shared" si="2"/>
        <v>73133.350000000006</v>
      </c>
      <c r="L20" s="827">
        <f t="shared" si="2"/>
        <v>44951.37</v>
      </c>
      <c r="M20" s="126">
        <f t="shared" si="2"/>
        <v>57578.95</v>
      </c>
      <c r="N20" s="126">
        <f t="shared" si="2"/>
        <v>62381.09</v>
      </c>
      <c r="O20" s="828">
        <f t="shared" si="2"/>
        <v>53679.75</v>
      </c>
      <c r="P20" s="827">
        <f t="shared" si="2"/>
        <v>56240.159999999996</v>
      </c>
      <c r="Q20" s="126">
        <f t="shared" si="2"/>
        <v>55920.41</v>
      </c>
      <c r="R20" s="126">
        <f t="shared" si="2"/>
        <v>55783.740000000005</v>
      </c>
      <c r="S20" s="828">
        <f t="shared" si="2"/>
        <v>31290.34</v>
      </c>
      <c r="T20" s="827">
        <f t="shared" si="2"/>
        <v>48903.700000000004</v>
      </c>
      <c r="U20" s="126">
        <f t="shared" si="2"/>
        <v>49334.260999999999</v>
      </c>
      <c r="V20" s="126">
        <f t="shared" si="2"/>
        <v>74296.209000000003</v>
      </c>
      <c r="W20" s="828">
        <f t="shared" si="2"/>
        <v>54539.449000000001</v>
      </c>
      <c r="X20" s="827">
        <v>32869.119183999996</v>
      </c>
      <c r="Y20" s="103">
        <v>27215.702999999998</v>
      </c>
      <c r="Z20" s="103">
        <v>13696.662428</v>
      </c>
      <c r="AA20" s="855">
        <v>12603.133736000002</v>
      </c>
      <c r="AB20" s="103">
        <v>19585.852072000001</v>
      </c>
      <c r="AC20" s="103">
        <v>28646.258999999998</v>
      </c>
      <c r="AD20" s="103">
        <v>25154.142522999999</v>
      </c>
    </row>
    <row r="21" spans="3:30" ht="24.95" customHeight="1">
      <c r="C21" s="538" t="s">
        <v>120</v>
      </c>
      <c r="D21" s="243">
        <v>16981.739999999998</v>
      </c>
      <c r="E21" s="830">
        <v>14937.07</v>
      </c>
      <c r="F21" s="830">
        <v>15970.800000000001</v>
      </c>
      <c r="G21" s="245">
        <v>11071.79</v>
      </c>
      <c r="H21" s="829">
        <v>20711.169999999998</v>
      </c>
      <c r="I21" s="830">
        <v>26864.080000000002</v>
      </c>
      <c r="J21" s="830">
        <v>36489.85</v>
      </c>
      <c r="K21" s="831">
        <v>38813.65</v>
      </c>
      <c r="L21" s="243">
        <v>19291.080000000002</v>
      </c>
      <c r="M21" s="830">
        <v>27900.92</v>
      </c>
      <c r="N21" s="830">
        <v>23273.360000000001</v>
      </c>
      <c r="O21" s="245">
        <v>10345.48</v>
      </c>
      <c r="P21" s="829">
        <v>18175.28</v>
      </c>
      <c r="Q21" s="830">
        <v>16873.39</v>
      </c>
      <c r="R21" s="830">
        <v>13122.52</v>
      </c>
      <c r="S21" s="831">
        <v>15717.3</v>
      </c>
      <c r="T21" s="856">
        <v>21377.9</v>
      </c>
      <c r="U21" s="128">
        <v>8709.2999999999993</v>
      </c>
      <c r="V21" s="830">
        <v>31833.255000000001</v>
      </c>
      <c r="W21" s="245">
        <v>26455.827000000001</v>
      </c>
      <c r="X21" s="856">
        <v>16039.38191</v>
      </c>
      <c r="Y21" s="104">
        <v>18370.849999999999</v>
      </c>
      <c r="Z21" s="104">
        <v>12337.624175999999</v>
      </c>
      <c r="AA21" s="857">
        <v>12521.135324000001</v>
      </c>
      <c r="AB21" s="104">
        <v>19585.852072000001</v>
      </c>
      <c r="AC21" s="104">
        <v>28646.258999999998</v>
      </c>
      <c r="AD21" s="104">
        <v>24162.258679999999</v>
      </c>
    </row>
    <row r="22" spans="3:30" ht="24.95" customHeight="1">
      <c r="C22" s="538" t="s">
        <v>121</v>
      </c>
      <c r="D22" s="243">
        <v>1975.01</v>
      </c>
      <c r="E22" s="830">
        <v>6065.43</v>
      </c>
      <c r="F22" s="830">
        <v>6326.53</v>
      </c>
      <c r="G22" s="245">
        <v>6849.35</v>
      </c>
      <c r="H22" s="829">
        <v>6323.11</v>
      </c>
      <c r="I22" s="830">
        <v>10013.629999999999</v>
      </c>
      <c r="J22" s="830">
        <v>8766.7800000000007</v>
      </c>
      <c r="K22" s="831">
        <v>13729.15</v>
      </c>
      <c r="L22" s="243">
        <v>7183.08</v>
      </c>
      <c r="M22" s="830">
        <v>7813.04</v>
      </c>
      <c r="N22" s="830">
        <v>4374.41</v>
      </c>
      <c r="O22" s="245">
        <v>7159.71</v>
      </c>
      <c r="P22" s="829">
        <v>6699.89</v>
      </c>
      <c r="Q22" s="830">
        <v>737.79</v>
      </c>
      <c r="R22" s="830">
        <v>8338.43</v>
      </c>
      <c r="S22" s="831">
        <v>4442.95</v>
      </c>
      <c r="T22" s="856">
        <v>4714.8999999999996</v>
      </c>
      <c r="U22" s="128">
        <v>3638.4830000000002</v>
      </c>
      <c r="V22" s="830">
        <v>5319.6570000000002</v>
      </c>
      <c r="W22" s="245">
        <v>2967.77</v>
      </c>
      <c r="X22" s="856">
        <v>0</v>
      </c>
      <c r="Y22" s="104">
        <v>0</v>
      </c>
      <c r="Z22" s="104">
        <v>1359.0382520000001</v>
      </c>
      <c r="AA22" s="857">
        <v>0</v>
      </c>
      <c r="AB22" s="104">
        <v>0</v>
      </c>
      <c r="AC22" s="104">
        <v>0</v>
      </c>
      <c r="AD22" s="104">
        <v>0</v>
      </c>
    </row>
    <row r="23" spans="3:30" ht="24.95" customHeight="1">
      <c r="C23" s="541" t="s">
        <v>80</v>
      </c>
      <c r="D23" s="243">
        <v>5939.12</v>
      </c>
      <c r="E23" s="830">
        <v>8554.0399999999991</v>
      </c>
      <c r="F23" s="830">
        <v>14689.89</v>
      </c>
      <c r="G23" s="245">
        <v>15490.89</v>
      </c>
      <c r="H23" s="829">
        <v>17252.88</v>
      </c>
      <c r="I23" s="830">
        <v>7256.17</v>
      </c>
      <c r="J23" s="830">
        <v>10146.51</v>
      </c>
      <c r="K23" s="831">
        <v>20590.550000000003</v>
      </c>
      <c r="L23" s="243">
        <v>18477.21</v>
      </c>
      <c r="M23" s="830">
        <v>21864.989999999998</v>
      </c>
      <c r="N23" s="830">
        <v>34733.32</v>
      </c>
      <c r="O23" s="245">
        <v>36174.559999999998</v>
      </c>
      <c r="P23" s="829">
        <v>31364.989999999998</v>
      </c>
      <c r="Q23" s="830">
        <v>38309.230000000003</v>
      </c>
      <c r="R23" s="830">
        <v>34322.79</v>
      </c>
      <c r="S23" s="831">
        <v>11130.09</v>
      </c>
      <c r="T23" s="856">
        <v>22810.9</v>
      </c>
      <c r="U23" s="128">
        <v>36986.478000000003</v>
      </c>
      <c r="V23" s="830">
        <v>37143.296999999999</v>
      </c>
      <c r="W23" s="245">
        <v>25115.851999999999</v>
      </c>
      <c r="X23" s="856">
        <v>16829.737273999999</v>
      </c>
      <c r="Y23" s="104">
        <v>8844.8529999999992</v>
      </c>
      <c r="Z23" s="104">
        <v>0</v>
      </c>
      <c r="AA23" s="857">
        <v>81.998412000000002</v>
      </c>
      <c r="AB23" s="104">
        <v>0</v>
      </c>
      <c r="AC23" s="104">
        <v>0</v>
      </c>
      <c r="AD23" s="104">
        <v>991.88384299999996</v>
      </c>
    </row>
    <row r="24" spans="3:30" ht="24.95" customHeight="1">
      <c r="C24" s="542" t="s">
        <v>122</v>
      </c>
      <c r="D24" s="827">
        <f>D25+D33+D34+D35+D36</f>
        <v>106430.56</v>
      </c>
      <c r="E24" s="126">
        <f t="shared" ref="E24:W24" si="3">E25+E33+E34+E35+E36</f>
        <v>97425.37999999999</v>
      </c>
      <c r="F24" s="126">
        <f t="shared" si="3"/>
        <v>110889.12</v>
      </c>
      <c r="G24" s="828">
        <f t="shared" si="3"/>
        <v>98699.9</v>
      </c>
      <c r="H24" s="827">
        <f t="shared" si="3"/>
        <v>81708.88</v>
      </c>
      <c r="I24" s="126">
        <f t="shared" si="3"/>
        <v>96220.719999999987</v>
      </c>
      <c r="J24" s="126">
        <f t="shared" si="3"/>
        <v>99276.58</v>
      </c>
      <c r="K24" s="828">
        <f t="shared" si="3"/>
        <v>95648.81</v>
      </c>
      <c r="L24" s="827">
        <f t="shared" si="3"/>
        <v>55207.330000000009</v>
      </c>
      <c r="M24" s="126">
        <f t="shared" si="3"/>
        <v>102831.41</v>
      </c>
      <c r="N24" s="126">
        <f t="shared" si="3"/>
        <v>96124.5</v>
      </c>
      <c r="O24" s="828">
        <f t="shared" si="3"/>
        <v>61448.489999999991</v>
      </c>
      <c r="P24" s="827">
        <f t="shared" si="3"/>
        <v>83695.490000000005</v>
      </c>
      <c r="Q24" s="126">
        <f t="shared" si="3"/>
        <v>106533.19</v>
      </c>
      <c r="R24" s="126">
        <f t="shared" si="3"/>
        <v>96228.4</v>
      </c>
      <c r="S24" s="828">
        <f t="shared" si="3"/>
        <v>93905.540000000008</v>
      </c>
      <c r="T24" s="827">
        <f t="shared" si="3"/>
        <v>106630.99999999999</v>
      </c>
      <c r="U24" s="126">
        <f t="shared" si="3"/>
        <v>70065.993999999992</v>
      </c>
      <c r="V24" s="126">
        <f t="shared" si="3"/>
        <v>145335.91500000001</v>
      </c>
      <c r="W24" s="828">
        <f t="shared" si="3"/>
        <v>100582.95500000002</v>
      </c>
      <c r="X24" s="827">
        <v>32508.930967</v>
      </c>
      <c r="Y24" s="103">
        <v>19966.870000000003</v>
      </c>
      <c r="Z24" s="103">
        <v>60069.098943000005</v>
      </c>
      <c r="AA24" s="855">
        <v>85827.627908000009</v>
      </c>
      <c r="AB24" s="103">
        <v>108331.600339</v>
      </c>
      <c r="AC24" s="103">
        <v>134990.57054300001</v>
      </c>
      <c r="AD24" s="103">
        <v>115350.727373</v>
      </c>
    </row>
    <row r="25" spans="3:30" ht="24.95" customHeight="1">
      <c r="C25" s="543" t="s">
        <v>123</v>
      </c>
      <c r="D25" s="832">
        <f>D26+D27+D28+D29+D30+D31</f>
        <v>69194.39</v>
      </c>
      <c r="E25" s="129">
        <f t="shared" ref="E25:W25" si="4">E26+E27+E28+E29+E30+E31</f>
        <v>68710.83</v>
      </c>
      <c r="F25" s="129">
        <f t="shared" si="4"/>
        <v>58335.359999999993</v>
      </c>
      <c r="G25" s="833">
        <f t="shared" si="4"/>
        <v>65376.57</v>
      </c>
      <c r="H25" s="832">
        <f t="shared" si="4"/>
        <v>53311.890000000007</v>
      </c>
      <c r="I25" s="129">
        <f t="shared" si="4"/>
        <v>55128.829999999994</v>
      </c>
      <c r="J25" s="129">
        <f t="shared" si="4"/>
        <v>53259.25</v>
      </c>
      <c r="K25" s="833">
        <f t="shared" si="4"/>
        <v>49451.14</v>
      </c>
      <c r="L25" s="832">
        <f t="shared" si="4"/>
        <v>33627.160000000003</v>
      </c>
      <c r="M25" s="129">
        <f t="shared" si="4"/>
        <v>54000.270000000004</v>
      </c>
      <c r="N25" s="129">
        <f t="shared" si="4"/>
        <v>64530.78</v>
      </c>
      <c r="O25" s="833">
        <f t="shared" si="4"/>
        <v>35914.429999999993</v>
      </c>
      <c r="P25" s="832">
        <f t="shared" si="4"/>
        <v>52999.3</v>
      </c>
      <c r="Q25" s="129">
        <f t="shared" si="4"/>
        <v>69630.5</v>
      </c>
      <c r="R25" s="129">
        <f t="shared" si="4"/>
        <v>52361.22</v>
      </c>
      <c r="S25" s="833">
        <f t="shared" si="4"/>
        <v>50178.69</v>
      </c>
      <c r="T25" s="832">
        <f t="shared" si="4"/>
        <v>59819.299999999988</v>
      </c>
      <c r="U25" s="129">
        <f t="shared" si="4"/>
        <v>47474.04</v>
      </c>
      <c r="V25" s="129">
        <f t="shared" si="4"/>
        <v>61109.817000000003</v>
      </c>
      <c r="W25" s="833">
        <f t="shared" si="4"/>
        <v>46340.950000000012</v>
      </c>
      <c r="X25" s="832">
        <v>18442.384818999999</v>
      </c>
      <c r="Y25" s="105">
        <v>5768.4290000000001</v>
      </c>
      <c r="Z25" s="105">
        <v>2598.8361880000002</v>
      </c>
      <c r="AA25" s="858">
        <v>3005.582915</v>
      </c>
      <c r="AB25" s="105">
        <v>0</v>
      </c>
      <c r="AC25" s="105">
        <v>31782.006582999998</v>
      </c>
      <c r="AD25" s="105">
        <v>21489.475739000001</v>
      </c>
    </row>
    <row r="26" spans="3:30" ht="24.95" customHeight="1">
      <c r="C26" s="544" t="s">
        <v>124</v>
      </c>
      <c r="D26" s="243">
        <v>19473.34</v>
      </c>
      <c r="E26" s="830">
        <v>14996.69</v>
      </c>
      <c r="F26" s="830">
        <v>7839.45</v>
      </c>
      <c r="G26" s="245">
        <v>16967.72</v>
      </c>
      <c r="H26" s="829">
        <v>304.89999999999998</v>
      </c>
      <c r="I26" s="830">
        <v>5466.1399999999994</v>
      </c>
      <c r="J26" s="830">
        <v>1332.42</v>
      </c>
      <c r="K26" s="831">
        <v>6378.93</v>
      </c>
      <c r="L26" s="243">
        <v>330.6</v>
      </c>
      <c r="M26" s="830">
        <v>919.06000000000006</v>
      </c>
      <c r="N26" s="830">
        <v>4023.63</v>
      </c>
      <c r="O26" s="245">
        <v>940.79</v>
      </c>
      <c r="P26" s="829">
        <v>1826.83</v>
      </c>
      <c r="Q26" s="830">
        <v>7206.3499999999995</v>
      </c>
      <c r="R26" s="830">
        <v>1805.8</v>
      </c>
      <c r="S26" s="831">
        <v>7853.28</v>
      </c>
      <c r="T26" s="856">
        <v>7077.5</v>
      </c>
      <c r="U26" s="128">
        <v>1550.6669999999999</v>
      </c>
      <c r="V26" s="830">
        <v>2203.3240000000001</v>
      </c>
      <c r="W26" s="245">
        <v>1283.55</v>
      </c>
      <c r="X26" s="856">
        <v>0</v>
      </c>
      <c r="Y26" s="104">
        <v>1236.9839999999999</v>
      </c>
      <c r="Z26" s="104">
        <v>1611.3</v>
      </c>
      <c r="AA26" s="857">
        <v>1798.8591350000002</v>
      </c>
      <c r="AB26" s="104">
        <v>0</v>
      </c>
      <c r="AC26" s="104">
        <v>2117.557832</v>
      </c>
      <c r="AD26" s="104">
        <v>10821.334832</v>
      </c>
    </row>
    <row r="27" spans="3:30" ht="24.95" customHeight="1">
      <c r="C27" s="544" t="s">
        <v>125</v>
      </c>
      <c r="D27" s="243">
        <v>0</v>
      </c>
      <c r="E27" s="830">
        <v>0</v>
      </c>
      <c r="F27" s="830">
        <v>0</v>
      </c>
      <c r="G27" s="245">
        <v>0</v>
      </c>
      <c r="H27" s="829">
        <v>0</v>
      </c>
      <c r="I27" s="830">
        <v>0</v>
      </c>
      <c r="J27" s="830">
        <v>0</v>
      </c>
      <c r="K27" s="831">
        <v>0</v>
      </c>
      <c r="L27" s="243">
        <v>0</v>
      </c>
      <c r="M27" s="830">
        <v>0</v>
      </c>
      <c r="N27" s="830">
        <v>0</v>
      </c>
      <c r="O27" s="245">
        <v>0</v>
      </c>
      <c r="P27" s="829">
        <v>76.78</v>
      </c>
      <c r="Q27" s="830">
        <v>488.5</v>
      </c>
      <c r="R27" s="830">
        <v>13</v>
      </c>
      <c r="S27" s="831">
        <v>0</v>
      </c>
      <c r="T27" s="856">
        <v>0</v>
      </c>
      <c r="U27" s="126">
        <v>0</v>
      </c>
      <c r="V27" s="830">
        <v>0</v>
      </c>
      <c r="W27" s="245">
        <v>0</v>
      </c>
      <c r="X27" s="856">
        <v>0</v>
      </c>
      <c r="Y27" s="103">
        <v>0</v>
      </c>
      <c r="Z27" s="103">
        <v>0</v>
      </c>
      <c r="AA27" s="855">
        <v>0</v>
      </c>
      <c r="AB27" s="103">
        <v>0</v>
      </c>
      <c r="AC27" s="103">
        <v>0</v>
      </c>
      <c r="AD27" s="103">
        <v>0</v>
      </c>
    </row>
    <row r="28" spans="3:30" ht="24.95" customHeight="1">
      <c r="C28" s="544" t="s">
        <v>126</v>
      </c>
      <c r="D28" s="243">
        <v>3018.69</v>
      </c>
      <c r="E28" s="830">
        <v>3823.09</v>
      </c>
      <c r="F28" s="830">
        <v>4988.09</v>
      </c>
      <c r="G28" s="245">
        <v>4677.29</v>
      </c>
      <c r="H28" s="829">
        <v>2492.39</v>
      </c>
      <c r="I28" s="830">
        <v>663.61</v>
      </c>
      <c r="J28" s="830">
        <v>4489.54</v>
      </c>
      <c r="K28" s="831">
        <v>4739.5300000000007</v>
      </c>
      <c r="L28" s="243">
        <v>452.84999999999997</v>
      </c>
      <c r="M28" s="830">
        <v>952.72</v>
      </c>
      <c r="N28" s="830">
        <v>2999.8</v>
      </c>
      <c r="O28" s="245">
        <v>860.42</v>
      </c>
      <c r="P28" s="829">
        <v>2499.3999999999996</v>
      </c>
      <c r="Q28" s="830">
        <v>728.45</v>
      </c>
      <c r="R28" s="830">
        <v>809.43000000000006</v>
      </c>
      <c r="S28" s="831">
        <v>315.07</v>
      </c>
      <c r="T28" s="856">
        <v>1517.3</v>
      </c>
      <c r="U28" s="128">
        <v>4585.384</v>
      </c>
      <c r="V28" s="830">
        <v>821.93799999999999</v>
      </c>
      <c r="W28" s="245">
        <v>704.90100000000007</v>
      </c>
      <c r="X28" s="856">
        <v>21.867412999999999</v>
      </c>
      <c r="Y28" s="104">
        <v>17.169</v>
      </c>
      <c r="Z28" s="104">
        <v>127.39700000000001</v>
      </c>
      <c r="AA28" s="857">
        <v>71.164000000000001</v>
      </c>
      <c r="AB28" s="104">
        <v>0</v>
      </c>
      <c r="AC28" s="104">
        <v>0</v>
      </c>
      <c r="AD28" s="104">
        <v>0</v>
      </c>
    </row>
    <row r="29" spans="3:30" ht="24.95" customHeight="1">
      <c r="C29" s="544" t="s">
        <v>127</v>
      </c>
      <c r="D29" s="243">
        <v>32025.670000000002</v>
      </c>
      <c r="E29" s="830">
        <v>37560.090000000004</v>
      </c>
      <c r="F29" s="830">
        <v>32626.41</v>
      </c>
      <c r="G29" s="245">
        <v>33547.03</v>
      </c>
      <c r="H29" s="829">
        <v>34062.980000000003</v>
      </c>
      <c r="I29" s="830">
        <v>35157.269999999997</v>
      </c>
      <c r="J29" s="830">
        <v>31923.47</v>
      </c>
      <c r="K29" s="831">
        <v>27730.77</v>
      </c>
      <c r="L29" s="243">
        <v>28065.030000000002</v>
      </c>
      <c r="M29" s="830">
        <v>41105.660000000003</v>
      </c>
      <c r="N29" s="830">
        <v>39869.5</v>
      </c>
      <c r="O29" s="245">
        <v>25830.32</v>
      </c>
      <c r="P29" s="829">
        <v>35430.89</v>
      </c>
      <c r="Q29" s="830">
        <v>42653.31</v>
      </c>
      <c r="R29" s="830">
        <v>37625.14</v>
      </c>
      <c r="S29" s="831">
        <v>32459.170000000002</v>
      </c>
      <c r="T29" s="856">
        <v>40827.1</v>
      </c>
      <c r="U29" s="128">
        <v>27847.013000000003</v>
      </c>
      <c r="V29" s="830">
        <v>43123.234000000004</v>
      </c>
      <c r="W29" s="245">
        <v>34373.872000000003</v>
      </c>
      <c r="X29" s="856">
        <v>3019.783097</v>
      </c>
      <c r="Y29" s="104">
        <v>1357.5419999999999</v>
      </c>
      <c r="Z29" s="104">
        <v>434.40600000000001</v>
      </c>
      <c r="AA29" s="857">
        <v>739.23378000000002</v>
      </c>
      <c r="AB29" s="104">
        <v>0</v>
      </c>
      <c r="AC29" s="104">
        <v>25790.569507</v>
      </c>
      <c r="AD29" s="104">
        <v>10668.140906999999</v>
      </c>
    </row>
    <row r="30" spans="3:30" ht="24.95" customHeight="1">
      <c r="C30" s="544" t="s">
        <v>128</v>
      </c>
      <c r="D30" s="243">
        <v>5308.02</v>
      </c>
      <c r="E30" s="830">
        <v>3548.06</v>
      </c>
      <c r="F30" s="830">
        <v>3734.99</v>
      </c>
      <c r="G30" s="245">
        <v>3130.51</v>
      </c>
      <c r="H30" s="829">
        <v>985.8</v>
      </c>
      <c r="I30" s="830">
        <v>4474.92</v>
      </c>
      <c r="J30" s="830">
        <v>5452.0599999999995</v>
      </c>
      <c r="K30" s="831">
        <v>3353.21</v>
      </c>
      <c r="L30" s="243">
        <v>978.81</v>
      </c>
      <c r="M30" s="830">
        <v>1734.4</v>
      </c>
      <c r="N30" s="830">
        <v>4252.07</v>
      </c>
      <c r="O30" s="245">
        <v>2472.19</v>
      </c>
      <c r="P30" s="829">
        <v>3166.74</v>
      </c>
      <c r="Q30" s="830">
        <v>4621.49</v>
      </c>
      <c r="R30" s="830">
        <v>1874.04</v>
      </c>
      <c r="S30" s="831">
        <v>896.54</v>
      </c>
      <c r="T30" s="856">
        <v>992.7</v>
      </c>
      <c r="U30" s="128">
        <v>358.77300000000002</v>
      </c>
      <c r="V30" s="830">
        <v>1536.7380000000001</v>
      </c>
      <c r="W30" s="245">
        <v>1721.2639999999999</v>
      </c>
      <c r="X30" s="856">
        <v>0</v>
      </c>
      <c r="Y30" s="104">
        <v>0</v>
      </c>
      <c r="Z30" s="104">
        <v>0</v>
      </c>
      <c r="AA30" s="857">
        <v>0</v>
      </c>
      <c r="AB30" s="104">
        <v>0</v>
      </c>
      <c r="AC30" s="104">
        <v>0</v>
      </c>
      <c r="AD30" s="104">
        <v>0</v>
      </c>
    </row>
    <row r="31" spans="3:30" ht="24.95" customHeight="1">
      <c r="C31" s="544" t="s">
        <v>80</v>
      </c>
      <c r="D31" s="243">
        <v>9368.67</v>
      </c>
      <c r="E31" s="830">
        <v>8782.9</v>
      </c>
      <c r="F31" s="830">
        <v>9146.42</v>
      </c>
      <c r="G31" s="245">
        <v>7054.0199999999995</v>
      </c>
      <c r="H31" s="829">
        <v>15465.82</v>
      </c>
      <c r="I31" s="830">
        <v>9366.89</v>
      </c>
      <c r="J31" s="830">
        <v>10061.76</v>
      </c>
      <c r="K31" s="831">
        <v>7248.7</v>
      </c>
      <c r="L31" s="243">
        <v>3799.87</v>
      </c>
      <c r="M31" s="830">
        <v>9288.43</v>
      </c>
      <c r="N31" s="830">
        <v>13385.78</v>
      </c>
      <c r="O31" s="245">
        <v>5810.7099999999991</v>
      </c>
      <c r="P31" s="829">
        <v>9998.66</v>
      </c>
      <c r="Q31" s="830">
        <v>13932.4</v>
      </c>
      <c r="R31" s="830">
        <v>10233.81</v>
      </c>
      <c r="S31" s="831">
        <v>8654.6299999999992</v>
      </c>
      <c r="T31" s="856">
        <v>9404.7000000000007</v>
      </c>
      <c r="U31" s="128">
        <v>13132.203</v>
      </c>
      <c r="V31" s="830">
        <v>13424.582999999999</v>
      </c>
      <c r="W31" s="245">
        <v>8257.3630000000012</v>
      </c>
      <c r="X31" s="856">
        <v>15400.734308999999</v>
      </c>
      <c r="Y31" s="104">
        <v>3156.7339999999999</v>
      </c>
      <c r="Z31" s="104">
        <v>425.73318799999998</v>
      </c>
      <c r="AA31" s="857">
        <v>396.32599999999996</v>
      </c>
      <c r="AB31" s="104">
        <v>0</v>
      </c>
      <c r="AC31" s="104">
        <v>3873.8792439999997</v>
      </c>
      <c r="AD31" s="104">
        <v>0</v>
      </c>
    </row>
    <row r="32" spans="3:30" ht="24.95" customHeight="1">
      <c r="C32" s="544"/>
      <c r="D32" s="243">
        <v>0</v>
      </c>
      <c r="E32" s="830">
        <v>0</v>
      </c>
      <c r="F32" s="830">
        <v>0</v>
      </c>
      <c r="G32" s="245">
        <v>0</v>
      </c>
      <c r="H32" s="829">
        <v>0</v>
      </c>
      <c r="I32" s="830">
        <v>0</v>
      </c>
      <c r="J32" s="830">
        <v>0</v>
      </c>
      <c r="K32" s="831">
        <v>0</v>
      </c>
      <c r="L32" s="243">
        <v>0</v>
      </c>
      <c r="M32" s="830">
        <v>0</v>
      </c>
      <c r="N32" s="830">
        <v>0</v>
      </c>
      <c r="O32" s="245">
        <v>0</v>
      </c>
      <c r="P32" s="829">
        <v>0</v>
      </c>
      <c r="Q32" s="830">
        <v>0</v>
      </c>
      <c r="R32" s="830">
        <v>0</v>
      </c>
      <c r="S32" s="831">
        <v>0</v>
      </c>
      <c r="T32" s="856">
        <v>0</v>
      </c>
      <c r="U32" s="126">
        <v>0</v>
      </c>
      <c r="V32" s="830">
        <v>0</v>
      </c>
      <c r="W32" s="245">
        <v>0</v>
      </c>
      <c r="X32" s="856">
        <v>0</v>
      </c>
      <c r="Y32" s="103"/>
      <c r="Z32" s="103"/>
      <c r="AA32" s="855">
        <v>0</v>
      </c>
      <c r="AB32" s="103">
        <v>0</v>
      </c>
      <c r="AC32" s="103">
        <v>0</v>
      </c>
      <c r="AD32" s="103">
        <v>0</v>
      </c>
    </row>
    <row r="33" spans="3:30" ht="24.95" customHeight="1">
      <c r="C33" s="545" t="s">
        <v>129</v>
      </c>
      <c r="D33" s="249">
        <v>11201.92</v>
      </c>
      <c r="E33" s="835">
        <v>7375.36</v>
      </c>
      <c r="F33" s="835">
        <v>18317.3</v>
      </c>
      <c r="G33" s="250">
        <v>3949.8</v>
      </c>
      <c r="H33" s="834">
        <v>3920.29</v>
      </c>
      <c r="I33" s="835">
        <v>20084.259999999998</v>
      </c>
      <c r="J33" s="835">
        <v>7232.16</v>
      </c>
      <c r="K33" s="836">
        <v>10316.27</v>
      </c>
      <c r="L33" s="249">
        <v>876.66</v>
      </c>
      <c r="M33" s="835">
        <v>2587.8100000000004</v>
      </c>
      <c r="N33" s="835">
        <v>4798.1900000000005</v>
      </c>
      <c r="O33" s="250">
        <v>3983.3199999999997</v>
      </c>
      <c r="P33" s="834">
        <v>3645.62</v>
      </c>
      <c r="Q33" s="835">
        <v>4000.19</v>
      </c>
      <c r="R33" s="835">
        <v>9512.91</v>
      </c>
      <c r="S33" s="836">
        <v>15748.32</v>
      </c>
      <c r="T33" s="859">
        <v>15479.4</v>
      </c>
      <c r="U33" s="126">
        <v>838.00599999999997</v>
      </c>
      <c r="V33" s="835">
        <v>22623.734</v>
      </c>
      <c r="W33" s="250">
        <v>1853.5340000000001</v>
      </c>
      <c r="X33" s="859">
        <v>32.823121999999998</v>
      </c>
      <c r="Y33" s="103">
        <v>4.2590000000000003</v>
      </c>
      <c r="Z33" s="103">
        <v>0</v>
      </c>
      <c r="AA33" s="855">
        <v>0</v>
      </c>
      <c r="AB33" s="103">
        <v>0</v>
      </c>
      <c r="AC33" s="103">
        <v>4643.8969999999999</v>
      </c>
      <c r="AD33" s="103">
        <v>0</v>
      </c>
    </row>
    <row r="34" spans="3:30" ht="24.95" customHeight="1">
      <c r="C34" s="545" t="s">
        <v>130</v>
      </c>
      <c r="D34" s="249">
        <v>5988.67</v>
      </c>
      <c r="E34" s="835">
        <v>2756.29</v>
      </c>
      <c r="F34" s="835">
        <v>4950.43</v>
      </c>
      <c r="G34" s="250">
        <v>5441.79</v>
      </c>
      <c r="H34" s="834">
        <v>4685.72</v>
      </c>
      <c r="I34" s="835">
        <v>1678.01</v>
      </c>
      <c r="J34" s="835">
        <v>18141.439999999999</v>
      </c>
      <c r="K34" s="836">
        <v>19878.62</v>
      </c>
      <c r="L34" s="249">
        <v>4768.01</v>
      </c>
      <c r="M34" s="835">
        <v>9456.16</v>
      </c>
      <c r="N34" s="835">
        <v>4576.42</v>
      </c>
      <c r="O34" s="250">
        <v>6296.02</v>
      </c>
      <c r="P34" s="834">
        <v>6527.5899999999992</v>
      </c>
      <c r="Q34" s="835">
        <v>6255.53</v>
      </c>
      <c r="R34" s="835">
        <v>5601.4</v>
      </c>
      <c r="S34" s="836">
        <v>7462.49</v>
      </c>
      <c r="T34" s="859">
        <v>8125.1</v>
      </c>
      <c r="U34" s="126">
        <v>3969.2440000000001</v>
      </c>
      <c r="V34" s="835">
        <v>10196.089</v>
      </c>
      <c r="W34" s="250">
        <v>13905.212000000001</v>
      </c>
      <c r="X34" s="859">
        <v>98.696202999999997</v>
      </c>
      <c r="Y34" s="103">
        <v>539.529</v>
      </c>
      <c r="Z34" s="103">
        <v>43473.726637</v>
      </c>
      <c r="AA34" s="855">
        <v>60284.022664000004</v>
      </c>
      <c r="AB34" s="103">
        <v>58609.567182999999</v>
      </c>
      <c r="AC34" s="103">
        <v>65155.928921000006</v>
      </c>
      <c r="AD34" s="103">
        <v>66375.635949000003</v>
      </c>
    </row>
    <row r="35" spans="3:30" ht="24.95" customHeight="1">
      <c r="C35" s="545" t="s">
        <v>131</v>
      </c>
      <c r="D35" s="249">
        <v>8878.9399999999987</v>
      </c>
      <c r="E35" s="835">
        <v>4994.04</v>
      </c>
      <c r="F35" s="835">
        <v>7863.7</v>
      </c>
      <c r="G35" s="250">
        <v>5794.63</v>
      </c>
      <c r="H35" s="834">
        <v>4857.04</v>
      </c>
      <c r="I35" s="835">
        <v>4839.42</v>
      </c>
      <c r="J35" s="835">
        <v>5510.65</v>
      </c>
      <c r="K35" s="836">
        <v>2300.3000000000002</v>
      </c>
      <c r="L35" s="249">
        <v>1507</v>
      </c>
      <c r="M35" s="835">
        <v>3862.73</v>
      </c>
      <c r="N35" s="835">
        <v>3700.05</v>
      </c>
      <c r="O35" s="250">
        <v>6068.9500000000007</v>
      </c>
      <c r="P35" s="834">
        <v>5171.17</v>
      </c>
      <c r="Q35" s="835">
        <v>7168.44</v>
      </c>
      <c r="R35" s="835">
        <v>12330.12</v>
      </c>
      <c r="S35" s="836">
        <v>3442.48</v>
      </c>
      <c r="T35" s="859">
        <v>3900.9</v>
      </c>
      <c r="U35" s="126">
        <v>5540.183</v>
      </c>
      <c r="V35" s="835">
        <v>14042.307000000001</v>
      </c>
      <c r="W35" s="250">
        <v>14348.003000000001</v>
      </c>
      <c r="X35" s="859">
        <v>5602.375282</v>
      </c>
      <c r="Y35" s="103">
        <v>5429.9840000000004</v>
      </c>
      <c r="Z35" s="103">
        <v>9816.9769950000009</v>
      </c>
      <c r="AA35" s="855">
        <v>9011.6510990000006</v>
      </c>
      <c r="AB35" s="103">
        <v>21818.978083000002</v>
      </c>
      <c r="AC35" s="103">
        <v>28709.783592</v>
      </c>
      <c r="AD35" s="103">
        <v>22017.448896000002</v>
      </c>
    </row>
    <row r="36" spans="3:30" ht="24.95" customHeight="1">
      <c r="C36" s="545" t="s">
        <v>132</v>
      </c>
      <c r="D36" s="249">
        <v>11166.64</v>
      </c>
      <c r="E36" s="835">
        <v>13588.86</v>
      </c>
      <c r="F36" s="835">
        <v>21422.33</v>
      </c>
      <c r="G36" s="250">
        <v>18137.11</v>
      </c>
      <c r="H36" s="834">
        <v>14933.94</v>
      </c>
      <c r="I36" s="835">
        <v>14490.2</v>
      </c>
      <c r="J36" s="835">
        <v>15133.08</v>
      </c>
      <c r="K36" s="836">
        <v>13702.48</v>
      </c>
      <c r="L36" s="249">
        <v>14428.5</v>
      </c>
      <c r="M36" s="835">
        <v>32924.44</v>
      </c>
      <c r="N36" s="835">
        <v>18519.059999999998</v>
      </c>
      <c r="O36" s="250">
        <v>9185.77</v>
      </c>
      <c r="P36" s="834">
        <v>15351.81</v>
      </c>
      <c r="Q36" s="835">
        <v>19478.53</v>
      </c>
      <c r="R36" s="835">
        <v>16422.75</v>
      </c>
      <c r="S36" s="836">
        <v>17073.560000000001</v>
      </c>
      <c r="T36" s="859">
        <v>19306.3</v>
      </c>
      <c r="U36" s="126">
        <v>12244.520999999999</v>
      </c>
      <c r="V36" s="835">
        <v>37363.968000000001</v>
      </c>
      <c r="W36" s="250">
        <v>24135.256000000001</v>
      </c>
      <c r="X36" s="859">
        <v>8332.6515409999993</v>
      </c>
      <c r="Y36" s="103">
        <v>8224.6689999999999</v>
      </c>
      <c r="Z36" s="103">
        <v>4179.559123</v>
      </c>
      <c r="AA36" s="855">
        <v>13526.371230000001</v>
      </c>
      <c r="AB36" s="103">
        <v>27903.055073</v>
      </c>
      <c r="AC36" s="103">
        <v>4698.9544470000001</v>
      </c>
      <c r="AD36" s="103">
        <v>5468.1667890000008</v>
      </c>
    </row>
    <row r="37" spans="3:30" ht="24.95" customHeight="1">
      <c r="C37" s="536" t="s">
        <v>43</v>
      </c>
      <c r="D37" s="827">
        <f>D38+D39+D40+D41+D42</f>
        <v>81705.84</v>
      </c>
      <c r="E37" s="126">
        <f t="shared" ref="E37:W37" si="5">E38+E39+E40+E41+E42</f>
        <v>66163.7</v>
      </c>
      <c r="F37" s="126">
        <f t="shared" si="5"/>
        <v>70066.77</v>
      </c>
      <c r="G37" s="828">
        <f t="shared" si="5"/>
        <v>85019.31</v>
      </c>
      <c r="H37" s="827">
        <f t="shared" si="5"/>
        <v>66511.530000000013</v>
      </c>
      <c r="I37" s="126">
        <f t="shared" si="5"/>
        <v>60881.66</v>
      </c>
      <c r="J37" s="126">
        <f t="shared" si="5"/>
        <v>72301.16</v>
      </c>
      <c r="K37" s="828">
        <f t="shared" si="5"/>
        <v>72033.399999999994</v>
      </c>
      <c r="L37" s="827">
        <f t="shared" si="5"/>
        <v>62729.950000000004</v>
      </c>
      <c r="M37" s="126">
        <f t="shared" si="5"/>
        <v>104794.85999999999</v>
      </c>
      <c r="N37" s="126">
        <f t="shared" si="5"/>
        <v>90381.09</v>
      </c>
      <c r="O37" s="828">
        <f t="shared" si="5"/>
        <v>46847.42</v>
      </c>
      <c r="P37" s="827">
        <f t="shared" si="5"/>
        <v>79383.01999999999</v>
      </c>
      <c r="Q37" s="126">
        <f t="shared" si="5"/>
        <v>71846.55</v>
      </c>
      <c r="R37" s="126">
        <f t="shared" si="5"/>
        <v>64104.67</v>
      </c>
      <c r="S37" s="828">
        <f t="shared" si="5"/>
        <v>62140.770000000011</v>
      </c>
      <c r="T37" s="827">
        <f t="shared" si="5"/>
        <v>72224.899999999994</v>
      </c>
      <c r="U37" s="126">
        <f t="shared" si="5"/>
        <v>68338.18299999999</v>
      </c>
      <c r="V37" s="126">
        <f t="shared" si="5"/>
        <v>133641.19899999999</v>
      </c>
      <c r="W37" s="828">
        <f t="shared" si="5"/>
        <v>131508.038</v>
      </c>
      <c r="X37" s="827">
        <v>78881.003082999989</v>
      </c>
      <c r="Y37" s="103">
        <v>45750.175000000003</v>
      </c>
      <c r="Z37" s="103">
        <v>42948.107658000001</v>
      </c>
      <c r="AA37" s="855">
        <v>86212.664655</v>
      </c>
      <c r="AB37" s="103">
        <v>106496.89522399999</v>
      </c>
      <c r="AC37" s="103">
        <v>160307.24804600002</v>
      </c>
      <c r="AD37" s="103">
        <v>170547.32349899999</v>
      </c>
    </row>
    <row r="38" spans="3:30" ht="24.95" customHeight="1">
      <c r="C38" s="537" t="s">
        <v>133</v>
      </c>
      <c r="D38" s="243">
        <v>38688.53</v>
      </c>
      <c r="E38" s="830">
        <v>45795.29</v>
      </c>
      <c r="F38" s="830">
        <v>46734.14</v>
      </c>
      <c r="G38" s="245">
        <v>44988.729999999996</v>
      </c>
      <c r="H38" s="829">
        <v>42776.97</v>
      </c>
      <c r="I38" s="830">
        <v>39333.660000000003</v>
      </c>
      <c r="J38" s="830">
        <v>49721.490000000005</v>
      </c>
      <c r="K38" s="831">
        <v>50118.43</v>
      </c>
      <c r="L38" s="243">
        <v>33984.770000000004</v>
      </c>
      <c r="M38" s="830">
        <v>62077.25</v>
      </c>
      <c r="N38" s="830">
        <v>43984.5</v>
      </c>
      <c r="O38" s="245">
        <v>24307.82</v>
      </c>
      <c r="P38" s="829">
        <v>49728.71</v>
      </c>
      <c r="Q38" s="830">
        <v>38973.880000000005</v>
      </c>
      <c r="R38" s="830">
        <v>34868.71</v>
      </c>
      <c r="S38" s="831">
        <v>33395.69</v>
      </c>
      <c r="T38" s="856">
        <v>40325.9</v>
      </c>
      <c r="U38" s="128">
        <v>31755.563999999998</v>
      </c>
      <c r="V38" s="830">
        <v>60346.065000000002</v>
      </c>
      <c r="W38" s="245">
        <v>61202.952000000005</v>
      </c>
      <c r="X38" s="856">
        <v>30863.314901999998</v>
      </c>
      <c r="Y38" s="104">
        <v>22778.572</v>
      </c>
      <c r="Z38" s="104">
        <v>18502.994018000001</v>
      </c>
      <c r="AA38" s="857">
        <v>43136.411011000004</v>
      </c>
      <c r="AB38" s="104">
        <v>65801.405987000006</v>
      </c>
      <c r="AC38" s="104">
        <v>87960.701671000003</v>
      </c>
      <c r="AD38" s="104">
        <v>95052.908720000007</v>
      </c>
    </row>
    <row r="39" spans="3:30" ht="24.95" customHeight="1">
      <c r="C39" s="538" t="s">
        <v>134</v>
      </c>
      <c r="D39" s="243">
        <v>14674.15</v>
      </c>
      <c r="E39" s="830">
        <v>4562.79</v>
      </c>
      <c r="F39" s="830">
        <v>4961.6100000000006</v>
      </c>
      <c r="G39" s="245">
        <v>12295.349999999999</v>
      </c>
      <c r="H39" s="829">
        <v>4430.33</v>
      </c>
      <c r="I39" s="830">
        <v>3890.79</v>
      </c>
      <c r="J39" s="830">
        <v>4470.75</v>
      </c>
      <c r="K39" s="831">
        <v>4698.5999999999995</v>
      </c>
      <c r="L39" s="243">
        <v>6753.49</v>
      </c>
      <c r="M39" s="830">
        <v>9599.8100000000013</v>
      </c>
      <c r="N39" s="830">
        <v>7670.3000000000011</v>
      </c>
      <c r="O39" s="245">
        <v>6352.29</v>
      </c>
      <c r="P39" s="829">
        <v>9745.77</v>
      </c>
      <c r="Q39" s="830">
        <v>9929.76</v>
      </c>
      <c r="R39" s="830">
        <v>9195.7199999999993</v>
      </c>
      <c r="S39" s="831">
        <v>8870.83</v>
      </c>
      <c r="T39" s="856">
        <v>9038</v>
      </c>
      <c r="U39" s="128">
        <v>7423.1509999999998</v>
      </c>
      <c r="V39" s="830">
        <v>26119.894</v>
      </c>
      <c r="W39" s="245">
        <v>25144.771000000001</v>
      </c>
      <c r="X39" s="856">
        <v>24543.137071999998</v>
      </c>
      <c r="Y39" s="104">
        <v>14986.519</v>
      </c>
      <c r="Z39" s="104">
        <v>17768.751410000001</v>
      </c>
      <c r="AA39" s="857">
        <v>32735.448453999998</v>
      </c>
      <c r="AB39" s="104">
        <v>35384.345325999995</v>
      </c>
      <c r="AC39" s="104">
        <v>55317.378112999999</v>
      </c>
      <c r="AD39" s="104">
        <v>54083.504883000001</v>
      </c>
    </row>
    <row r="40" spans="3:30" ht="24.95" customHeight="1">
      <c r="C40" s="538" t="s">
        <v>12</v>
      </c>
      <c r="D40" s="243">
        <v>21986.260000000002</v>
      </c>
      <c r="E40" s="830">
        <v>11849.35</v>
      </c>
      <c r="F40" s="830">
        <v>14544.920000000002</v>
      </c>
      <c r="G40" s="245">
        <v>19345.990000000002</v>
      </c>
      <c r="H40" s="829">
        <v>15328.350000000002</v>
      </c>
      <c r="I40" s="830">
        <v>15510.630000000001</v>
      </c>
      <c r="J40" s="830">
        <v>15212.07</v>
      </c>
      <c r="K40" s="831">
        <v>13967.640000000001</v>
      </c>
      <c r="L40" s="243">
        <v>19631.060000000001</v>
      </c>
      <c r="M40" s="830">
        <v>30502.93</v>
      </c>
      <c r="N40" s="830">
        <v>30946.54</v>
      </c>
      <c r="O40" s="245">
        <v>14406.35</v>
      </c>
      <c r="P40" s="829">
        <v>17594.03</v>
      </c>
      <c r="Q40" s="830">
        <v>19701.489999999998</v>
      </c>
      <c r="R40" s="830">
        <v>18294.02</v>
      </c>
      <c r="S40" s="831">
        <v>18576.88</v>
      </c>
      <c r="T40" s="856">
        <v>20035.400000000001</v>
      </c>
      <c r="U40" s="128">
        <v>27043.216</v>
      </c>
      <c r="V40" s="830">
        <v>44313.991999999998</v>
      </c>
      <c r="W40" s="245">
        <v>42236.126000000004</v>
      </c>
      <c r="X40" s="856">
        <v>21867.376960000001</v>
      </c>
      <c r="Y40" s="104">
        <v>6782.8770000000004</v>
      </c>
      <c r="Z40" s="104">
        <v>5816.8921979999996</v>
      </c>
      <c r="AA40" s="857">
        <v>7713.7271900000005</v>
      </c>
      <c r="AB40" s="104">
        <v>4171.6987440000003</v>
      </c>
      <c r="AC40" s="104">
        <v>13929.84499</v>
      </c>
      <c r="AD40" s="104">
        <v>17507.068890999999</v>
      </c>
    </row>
    <row r="41" spans="3:30" ht="24.95" customHeight="1">
      <c r="C41" s="538" t="s">
        <v>135</v>
      </c>
      <c r="D41" s="243">
        <v>5069.5</v>
      </c>
      <c r="E41" s="830">
        <v>3060.57</v>
      </c>
      <c r="F41" s="830">
        <v>365.83</v>
      </c>
      <c r="G41" s="245">
        <v>3274.4700000000003</v>
      </c>
      <c r="H41" s="829">
        <v>1932.25</v>
      </c>
      <c r="I41" s="830">
        <v>1008.21</v>
      </c>
      <c r="J41" s="830">
        <v>1154</v>
      </c>
      <c r="K41" s="831">
        <v>1203.6500000000001</v>
      </c>
      <c r="L41" s="243">
        <v>2314.5</v>
      </c>
      <c r="M41" s="830">
        <v>2511.87</v>
      </c>
      <c r="N41" s="830">
        <v>5260.47</v>
      </c>
      <c r="O41" s="245">
        <v>1780.96</v>
      </c>
      <c r="P41" s="829">
        <v>2314.5100000000002</v>
      </c>
      <c r="Q41" s="830">
        <v>2276.5299999999997</v>
      </c>
      <c r="R41" s="830">
        <v>1174.8600000000001</v>
      </c>
      <c r="S41" s="831">
        <v>1289.3699999999999</v>
      </c>
      <c r="T41" s="856">
        <v>2254.1999999999998</v>
      </c>
      <c r="U41" s="128">
        <v>2039.9570000000001</v>
      </c>
      <c r="V41" s="830">
        <v>1904.3589999999999</v>
      </c>
      <c r="W41" s="245">
        <v>1946.616</v>
      </c>
      <c r="X41" s="856">
        <v>1607.1741489999999</v>
      </c>
      <c r="Y41" s="104">
        <v>1202.2070000000001</v>
      </c>
      <c r="Z41" s="104">
        <v>859.47003199999995</v>
      </c>
      <c r="AA41" s="857">
        <v>2627.078</v>
      </c>
      <c r="AB41" s="104">
        <v>1139.4451670000001</v>
      </c>
      <c r="AC41" s="104">
        <v>3099.3232720000001</v>
      </c>
      <c r="AD41" s="104">
        <v>3903.8410050000002</v>
      </c>
    </row>
    <row r="42" spans="3:30" ht="24.95" customHeight="1">
      <c r="C42" s="538" t="s">
        <v>136</v>
      </c>
      <c r="D42" s="243">
        <v>1287.4000000000001</v>
      </c>
      <c r="E42" s="830">
        <v>895.7</v>
      </c>
      <c r="F42" s="830">
        <v>3460.27</v>
      </c>
      <c r="G42" s="245">
        <v>5114.7700000000004</v>
      </c>
      <c r="H42" s="829">
        <v>2043.6299999999999</v>
      </c>
      <c r="I42" s="830">
        <v>1138.3699999999999</v>
      </c>
      <c r="J42" s="830">
        <v>1742.8500000000001</v>
      </c>
      <c r="K42" s="831">
        <v>2045.08</v>
      </c>
      <c r="L42" s="243">
        <v>46.13</v>
      </c>
      <c r="M42" s="830">
        <v>103</v>
      </c>
      <c r="N42" s="830">
        <v>2519.2799999999997</v>
      </c>
      <c r="O42" s="245">
        <v>0</v>
      </c>
      <c r="P42" s="829">
        <v>0</v>
      </c>
      <c r="Q42" s="830">
        <v>964.89</v>
      </c>
      <c r="R42" s="830">
        <v>571.36</v>
      </c>
      <c r="S42" s="831">
        <v>8</v>
      </c>
      <c r="T42" s="856">
        <v>571.4</v>
      </c>
      <c r="U42" s="128">
        <v>76.295000000000002</v>
      </c>
      <c r="V42" s="830">
        <v>956.88900000000001</v>
      </c>
      <c r="W42" s="245">
        <v>977.57299999999998</v>
      </c>
      <c r="X42" s="856">
        <v>0</v>
      </c>
      <c r="Y42" s="104">
        <v>0</v>
      </c>
      <c r="Z42" s="104">
        <v>0</v>
      </c>
      <c r="AA42" s="857">
        <v>0</v>
      </c>
      <c r="AB42" s="104">
        <v>0</v>
      </c>
      <c r="AC42" s="104">
        <v>0</v>
      </c>
      <c r="AD42" s="104">
        <v>0</v>
      </c>
    </row>
    <row r="43" spans="3:30" ht="24.95" customHeight="1">
      <c r="C43" s="539" t="s">
        <v>12</v>
      </c>
      <c r="D43" s="827">
        <f>D44+D45+D46+D47</f>
        <v>13545.150000000001</v>
      </c>
      <c r="E43" s="126">
        <f t="shared" ref="E43:W43" si="6">E44+E45+E46+E47</f>
        <v>6782.27</v>
      </c>
      <c r="F43" s="126">
        <f t="shared" si="6"/>
        <v>9572.0300000000007</v>
      </c>
      <c r="G43" s="828">
        <f t="shared" si="6"/>
        <v>12418.23</v>
      </c>
      <c r="H43" s="827">
        <f t="shared" si="6"/>
        <v>10719.48</v>
      </c>
      <c r="I43" s="126">
        <f t="shared" si="6"/>
        <v>4250.6100000000006</v>
      </c>
      <c r="J43" s="126">
        <f t="shared" si="6"/>
        <v>13076.189999999999</v>
      </c>
      <c r="K43" s="828">
        <f t="shared" si="6"/>
        <v>9641.0600000000013</v>
      </c>
      <c r="L43" s="827">
        <f t="shared" si="6"/>
        <v>10504.829999999998</v>
      </c>
      <c r="M43" s="126">
        <f t="shared" si="6"/>
        <v>8081.8700000000008</v>
      </c>
      <c r="N43" s="126">
        <f t="shared" si="6"/>
        <v>3666.04</v>
      </c>
      <c r="O43" s="828">
        <f t="shared" si="6"/>
        <v>6874.32</v>
      </c>
      <c r="P43" s="827">
        <f t="shared" si="6"/>
        <v>4061.14</v>
      </c>
      <c r="Q43" s="126">
        <f t="shared" si="6"/>
        <v>4638.0899999999992</v>
      </c>
      <c r="R43" s="126">
        <f t="shared" si="6"/>
        <v>5649.2800000000007</v>
      </c>
      <c r="S43" s="828">
        <f t="shared" si="6"/>
        <v>4576.95</v>
      </c>
      <c r="T43" s="827">
        <f t="shared" si="6"/>
        <v>5823</v>
      </c>
      <c r="U43" s="126">
        <f t="shared" si="6"/>
        <v>5590.393</v>
      </c>
      <c r="V43" s="126">
        <f t="shared" si="6"/>
        <v>16069.782999999999</v>
      </c>
      <c r="W43" s="828">
        <f t="shared" si="6"/>
        <v>27122.960000000003</v>
      </c>
      <c r="X43" s="827">
        <v>3725.2340250000002</v>
      </c>
      <c r="Y43" s="103">
        <v>2033.3150000000001</v>
      </c>
      <c r="Z43" s="103">
        <v>0</v>
      </c>
      <c r="AA43" s="855">
        <v>2460.3720839999996</v>
      </c>
      <c r="AB43" s="103">
        <v>0</v>
      </c>
      <c r="AC43" s="103">
        <v>2056.9540000000002</v>
      </c>
      <c r="AD43" s="103">
        <v>0</v>
      </c>
    </row>
    <row r="44" spans="3:30" ht="24.95" customHeight="1">
      <c r="C44" s="538" t="s">
        <v>137</v>
      </c>
      <c r="D44" s="243">
        <v>810.95</v>
      </c>
      <c r="E44" s="830">
        <v>100.58</v>
      </c>
      <c r="F44" s="830">
        <v>0</v>
      </c>
      <c r="G44" s="245">
        <v>0</v>
      </c>
      <c r="H44" s="829">
        <v>119.9</v>
      </c>
      <c r="I44" s="830">
        <v>41.64</v>
      </c>
      <c r="J44" s="830">
        <v>726.13</v>
      </c>
      <c r="K44" s="831">
        <v>259.61</v>
      </c>
      <c r="L44" s="243">
        <v>0</v>
      </c>
      <c r="M44" s="830">
        <v>0</v>
      </c>
      <c r="N44" s="830">
        <v>0</v>
      </c>
      <c r="O44" s="245">
        <v>0</v>
      </c>
      <c r="P44" s="829">
        <v>0</v>
      </c>
      <c r="Q44" s="830">
        <v>0.24</v>
      </c>
      <c r="R44" s="830">
        <v>33.78</v>
      </c>
      <c r="S44" s="831">
        <v>0</v>
      </c>
      <c r="T44" s="856">
        <v>0</v>
      </c>
      <c r="U44" s="126">
        <v>66.221999999999994</v>
      </c>
      <c r="V44" s="830">
        <v>0</v>
      </c>
      <c r="W44" s="245">
        <v>13023.849</v>
      </c>
      <c r="X44" s="856">
        <v>0</v>
      </c>
      <c r="Y44" s="103">
        <v>0</v>
      </c>
      <c r="Z44" s="103">
        <v>0</v>
      </c>
      <c r="AA44" s="855">
        <v>0</v>
      </c>
      <c r="AB44" s="103">
        <v>0</v>
      </c>
      <c r="AC44" s="103">
        <v>0</v>
      </c>
      <c r="AD44" s="103">
        <v>0</v>
      </c>
    </row>
    <row r="45" spans="3:30" ht="24.95" customHeight="1">
      <c r="C45" s="538" t="s">
        <v>138</v>
      </c>
      <c r="D45" s="243">
        <v>4173.54</v>
      </c>
      <c r="E45" s="830">
        <v>1190.33</v>
      </c>
      <c r="F45" s="830">
        <v>839.08</v>
      </c>
      <c r="G45" s="245">
        <v>999.69999999999993</v>
      </c>
      <c r="H45" s="829">
        <v>2018.6999999999998</v>
      </c>
      <c r="I45" s="830">
        <v>778.84</v>
      </c>
      <c r="J45" s="830">
        <v>1021.8299999999999</v>
      </c>
      <c r="K45" s="831">
        <v>924.99</v>
      </c>
      <c r="L45" s="243">
        <v>498.6</v>
      </c>
      <c r="M45" s="830">
        <v>1183.46</v>
      </c>
      <c r="N45" s="830">
        <v>779.5100000000001</v>
      </c>
      <c r="O45" s="245">
        <v>808.9</v>
      </c>
      <c r="P45" s="829">
        <v>71.13</v>
      </c>
      <c r="Q45" s="830">
        <v>811.94</v>
      </c>
      <c r="R45" s="830">
        <v>1029.7</v>
      </c>
      <c r="S45" s="831">
        <v>1135.25</v>
      </c>
      <c r="T45" s="856">
        <v>1135.1999999999998</v>
      </c>
      <c r="U45" s="128">
        <v>458.53300000000002</v>
      </c>
      <c r="V45" s="830">
        <v>552.77</v>
      </c>
      <c r="W45" s="245">
        <v>7583.8029999999999</v>
      </c>
      <c r="X45" s="856">
        <v>65.357416999999998</v>
      </c>
      <c r="Y45" s="104">
        <v>45.356999999999999</v>
      </c>
      <c r="Z45" s="104">
        <v>0</v>
      </c>
      <c r="AA45" s="857">
        <v>45.357416999999998</v>
      </c>
      <c r="AB45" s="104">
        <v>0</v>
      </c>
      <c r="AC45" s="104">
        <v>0</v>
      </c>
      <c r="AD45" s="104">
        <v>0</v>
      </c>
    </row>
    <row r="46" spans="3:30" ht="22.5" customHeight="1">
      <c r="C46" s="538" t="s">
        <v>139</v>
      </c>
      <c r="D46" s="243">
        <v>340.54</v>
      </c>
      <c r="E46" s="830">
        <v>953.02</v>
      </c>
      <c r="F46" s="830">
        <v>1846.52</v>
      </c>
      <c r="G46" s="245">
        <v>1157.27</v>
      </c>
      <c r="H46" s="829">
        <v>390.4</v>
      </c>
      <c r="I46" s="830">
        <v>794.08</v>
      </c>
      <c r="J46" s="830">
        <v>757.5</v>
      </c>
      <c r="K46" s="831">
        <v>1044.6600000000001</v>
      </c>
      <c r="L46" s="243">
        <v>1291.2</v>
      </c>
      <c r="M46" s="830">
        <v>1553.39</v>
      </c>
      <c r="N46" s="830">
        <v>376.82</v>
      </c>
      <c r="O46" s="245">
        <v>1745.93</v>
      </c>
      <c r="P46" s="829">
        <v>1270.1600000000001</v>
      </c>
      <c r="Q46" s="830">
        <v>2070.3399999999997</v>
      </c>
      <c r="R46" s="830">
        <v>2162</v>
      </c>
      <c r="S46" s="831">
        <v>1997.29</v>
      </c>
      <c r="T46" s="856">
        <v>2024.9</v>
      </c>
      <c r="U46" s="128">
        <v>449.13499999999999</v>
      </c>
      <c r="V46" s="830">
        <v>878.03200000000004</v>
      </c>
      <c r="W46" s="245">
        <v>1125.789</v>
      </c>
      <c r="X46" s="856">
        <v>9.9350000000000005</v>
      </c>
      <c r="Y46" s="104">
        <v>0</v>
      </c>
      <c r="Z46" s="104">
        <v>0</v>
      </c>
      <c r="AA46" s="857">
        <v>4.2350000000000003</v>
      </c>
      <c r="AB46" s="104">
        <v>0</v>
      </c>
      <c r="AC46" s="104">
        <v>0</v>
      </c>
      <c r="AD46" s="104">
        <v>0</v>
      </c>
    </row>
    <row r="47" spans="3:30" ht="25.5" customHeight="1" thickBot="1">
      <c r="C47" s="546" t="s">
        <v>140</v>
      </c>
      <c r="D47" s="850">
        <v>8220.1200000000008</v>
      </c>
      <c r="E47" s="130">
        <v>4538.34</v>
      </c>
      <c r="F47" s="130">
        <v>6886.43</v>
      </c>
      <c r="G47" s="851">
        <v>10261.26</v>
      </c>
      <c r="H47" s="837">
        <v>8190.4800000000005</v>
      </c>
      <c r="I47" s="130">
        <v>2636.05</v>
      </c>
      <c r="J47" s="130">
        <v>10570.73</v>
      </c>
      <c r="K47" s="838">
        <v>7411.8</v>
      </c>
      <c r="L47" s="850">
        <v>8715.0299999999988</v>
      </c>
      <c r="M47" s="130">
        <v>5345.02</v>
      </c>
      <c r="N47" s="130">
        <v>2509.71</v>
      </c>
      <c r="O47" s="851">
        <v>4319.49</v>
      </c>
      <c r="P47" s="837">
        <v>2719.85</v>
      </c>
      <c r="Q47" s="130">
        <v>1755.57</v>
      </c>
      <c r="R47" s="130">
        <v>2423.8000000000002</v>
      </c>
      <c r="S47" s="838">
        <v>1444.4099999999999</v>
      </c>
      <c r="T47" s="860">
        <v>2662.9</v>
      </c>
      <c r="U47" s="131">
        <v>4616.5029999999997</v>
      </c>
      <c r="V47" s="130">
        <v>14638.981</v>
      </c>
      <c r="W47" s="851">
        <v>5389.5190000000002</v>
      </c>
      <c r="X47" s="860">
        <v>3649.9416080000001</v>
      </c>
      <c r="Y47" s="106">
        <v>1987.9580000000001</v>
      </c>
      <c r="Z47" s="106">
        <v>0</v>
      </c>
      <c r="AA47" s="861">
        <v>2410.7796669999998</v>
      </c>
      <c r="AB47" s="106">
        <v>0</v>
      </c>
      <c r="AC47" s="106">
        <v>2056.9540000000002</v>
      </c>
      <c r="AD47" s="106">
        <v>0</v>
      </c>
    </row>
    <row r="48" spans="3:30" ht="34.5" customHeight="1" thickTop="1" thickBot="1">
      <c r="C48" s="536" t="s">
        <v>35</v>
      </c>
      <c r="D48" s="843">
        <f>D7+D11+D20+D24+D37+D43</f>
        <v>481210.58000000007</v>
      </c>
      <c r="E48" s="844">
        <f t="shared" ref="E48:W48" si="7">E7+E11+E20+E24+E37+E43</f>
        <v>475222.88</v>
      </c>
      <c r="F48" s="844">
        <f t="shared" si="7"/>
        <v>539209.22</v>
      </c>
      <c r="G48" s="845">
        <f t="shared" si="7"/>
        <v>498192.62000000005</v>
      </c>
      <c r="H48" s="843">
        <f t="shared" si="7"/>
        <v>439855.51</v>
      </c>
      <c r="I48" s="844">
        <f t="shared" si="7"/>
        <v>442053.92999999993</v>
      </c>
      <c r="J48" s="844">
        <f t="shared" si="7"/>
        <v>574270.19999999995</v>
      </c>
      <c r="K48" s="845">
        <f t="shared" si="7"/>
        <v>633797.93000000005</v>
      </c>
      <c r="L48" s="843">
        <f t="shared" si="7"/>
        <v>383971.13</v>
      </c>
      <c r="M48" s="844">
        <f t="shared" si="7"/>
        <v>588007.49</v>
      </c>
      <c r="N48" s="844">
        <f t="shared" si="7"/>
        <v>528766.77</v>
      </c>
      <c r="O48" s="845">
        <f t="shared" si="7"/>
        <v>358970.81999999995</v>
      </c>
      <c r="P48" s="843">
        <f t="shared" si="7"/>
        <v>465285.91000000003</v>
      </c>
      <c r="Q48" s="844">
        <f t="shared" si="7"/>
        <v>491116.9</v>
      </c>
      <c r="R48" s="844">
        <f t="shared" si="7"/>
        <v>440644.56</v>
      </c>
      <c r="S48" s="845">
        <f t="shared" si="7"/>
        <v>393724.92</v>
      </c>
      <c r="T48" s="843">
        <f t="shared" si="7"/>
        <v>459586</v>
      </c>
      <c r="U48" s="844">
        <f t="shared" si="7"/>
        <v>401925.89999999997</v>
      </c>
      <c r="V48" s="844">
        <f t="shared" si="7"/>
        <v>702676.6880000002</v>
      </c>
      <c r="W48" s="845">
        <f t="shared" si="7"/>
        <v>586389.10400000005</v>
      </c>
      <c r="X48" s="843">
        <v>329417.78035399999</v>
      </c>
      <c r="Y48" s="862">
        <v>237361.45699999999</v>
      </c>
      <c r="Z48" s="862">
        <v>273259.655914</v>
      </c>
      <c r="AA48" s="863">
        <v>468902.27613399999</v>
      </c>
      <c r="AB48" s="567">
        <v>517228.87107299996</v>
      </c>
      <c r="AC48" s="567">
        <v>705112.76041100011</v>
      </c>
      <c r="AD48" s="567">
        <v>690768.71334899997</v>
      </c>
    </row>
    <row r="49" spans="3:30" ht="34.5" customHeight="1">
      <c r="C49" s="536" t="s">
        <v>141</v>
      </c>
      <c r="D49" s="132"/>
      <c r="E49" s="132"/>
      <c r="F49" s="132"/>
      <c r="G49" s="132"/>
      <c r="H49" s="132"/>
      <c r="I49" s="132"/>
      <c r="J49" s="132"/>
      <c r="K49" s="132"/>
      <c r="L49" s="132"/>
      <c r="M49" s="132"/>
      <c r="N49" s="132"/>
      <c r="O49" s="132"/>
      <c r="P49" s="132"/>
      <c r="Q49" s="132"/>
      <c r="R49" s="132"/>
      <c r="S49" s="132"/>
      <c r="T49" s="127"/>
      <c r="U49" s="126"/>
      <c r="V49" s="132"/>
      <c r="W49" s="132"/>
      <c r="X49" s="127"/>
      <c r="Y49" s="103"/>
      <c r="Z49" s="103"/>
      <c r="AA49" s="103"/>
      <c r="AB49" s="103"/>
      <c r="AC49" s="103"/>
      <c r="AD49" s="103"/>
    </row>
    <row r="50" spans="3:30" ht="36" customHeight="1" thickBot="1">
      <c r="C50" s="547" t="s">
        <v>142</v>
      </c>
      <c r="D50" s="242"/>
      <c r="E50" s="830"/>
      <c r="F50" s="830"/>
      <c r="G50" s="242"/>
      <c r="H50" s="830"/>
      <c r="I50" s="830"/>
      <c r="J50" s="830"/>
      <c r="K50" s="830"/>
      <c r="L50" s="242"/>
      <c r="M50" s="830"/>
      <c r="N50" s="830"/>
      <c r="O50" s="242"/>
      <c r="P50" s="830"/>
      <c r="Q50" s="830"/>
      <c r="R50" s="830"/>
      <c r="S50" s="830"/>
      <c r="T50" s="127"/>
      <c r="U50" s="126"/>
      <c r="V50" s="830"/>
      <c r="W50" s="242"/>
      <c r="X50" s="127"/>
      <c r="Y50" s="103"/>
      <c r="Z50" s="103"/>
      <c r="AA50" s="103"/>
      <c r="AB50" s="108"/>
      <c r="AC50" s="108"/>
      <c r="AD50" s="108"/>
    </row>
    <row r="51" spans="3:30" ht="36" customHeight="1" thickTop="1">
      <c r="C51" s="548" t="s">
        <v>143</v>
      </c>
      <c r="D51" s="846">
        <f>D52+D53+D54</f>
        <v>308413.44</v>
      </c>
      <c r="E51" s="847">
        <f t="shared" ref="E51:W51" si="8">E52+E53+E54</f>
        <v>345367.51</v>
      </c>
      <c r="F51" s="847">
        <f t="shared" si="8"/>
        <v>380800.99</v>
      </c>
      <c r="G51" s="848">
        <f t="shared" si="8"/>
        <v>353116.08</v>
      </c>
      <c r="H51" s="846">
        <f t="shared" si="8"/>
        <v>301285.65000000002</v>
      </c>
      <c r="I51" s="847">
        <f t="shared" si="8"/>
        <v>287281.99</v>
      </c>
      <c r="J51" s="847">
        <f t="shared" si="8"/>
        <v>327505.42000000004</v>
      </c>
      <c r="K51" s="848">
        <f t="shared" si="8"/>
        <v>395869.98</v>
      </c>
      <c r="L51" s="846">
        <f t="shared" si="8"/>
        <v>267824.43</v>
      </c>
      <c r="M51" s="847">
        <f t="shared" si="8"/>
        <v>408741.58999999997</v>
      </c>
      <c r="N51" s="847">
        <f t="shared" si="8"/>
        <v>343457.95</v>
      </c>
      <c r="O51" s="848">
        <f t="shared" si="8"/>
        <v>218257.06</v>
      </c>
      <c r="P51" s="846">
        <f t="shared" si="8"/>
        <v>305545.96000000002</v>
      </c>
      <c r="Q51" s="847">
        <f t="shared" si="8"/>
        <v>287226.5</v>
      </c>
      <c r="R51" s="847">
        <f t="shared" si="8"/>
        <v>247802.68</v>
      </c>
      <c r="S51" s="848">
        <f t="shared" si="8"/>
        <v>202741.23</v>
      </c>
      <c r="T51" s="846">
        <f t="shared" si="8"/>
        <v>251171</v>
      </c>
      <c r="U51" s="847">
        <f t="shared" si="8"/>
        <v>250411.14299999998</v>
      </c>
      <c r="V51" s="847">
        <f t="shared" si="8"/>
        <v>349317.02499999997</v>
      </c>
      <c r="W51" s="848">
        <f t="shared" si="8"/>
        <v>318778.95500000002</v>
      </c>
      <c r="X51" s="846">
        <v>172800.47520600003</v>
      </c>
      <c r="Y51" s="865">
        <v>134380.74099999998</v>
      </c>
      <c r="Z51" s="865">
        <v>144643.408302</v>
      </c>
      <c r="AA51" s="866">
        <v>199955.102082</v>
      </c>
      <c r="AB51" s="109">
        <v>224569.20804599999</v>
      </c>
      <c r="AC51" s="109">
        <v>309625.645731</v>
      </c>
      <c r="AD51" s="109">
        <v>309898.85444199998</v>
      </c>
    </row>
    <row r="52" spans="3:30" ht="27" customHeight="1">
      <c r="C52" s="549" t="s">
        <v>144</v>
      </c>
      <c r="D52" s="243">
        <v>132917.6</v>
      </c>
      <c r="E52" s="830">
        <v>138705.98000000001</v>
      </c>
      <c r="F52" s="830">
        <v>174910.93000000002</v>
      </c>
      <c r="G52" s="245">
        <v>164007.22</v>
      </c>
      <c r="H52" s="829">
        <v>107850.03</v>
      </c>
      <c r="I52" s="830">
        <v>111128.35</v>
      </c>
      <c r="J52" s="830">
        <v>123555.40000000001</v>
      </c>
      <c r="K52" s="831">
        <v>147558.65</v>
      </c>
      <c r="L52" s="243">
        <v>139488.85999999999</v>
      </c>
      <c r="M52" s="830">
        <v>191634.79</v>
      </c>
      <c r="N52" s="830">
        <v>186251.81</v>
      </c>
      <c r="O52" s="245">
        <v>115543.04000000001</v>
      </c>
      <c r="P52" s="829">
        <v>143994.39000000001</v>
      </c>
      <c r="Q52" s="830">
        <v>148445.84</v>
      </c>
      <c r="R52" s="830">
        <v>126522.68</v>
      </c>
      <c r="S52" s="831">
        <v>105729.01000000001</v>
      </c>
      <c r="T52" s="856">
        <v>139341.5</v>
      </c>
      <c r="U52" s="128">
        <v>145404.23499999999</v>
      </c>
      <c r="V52" s="830">
        <v>188131.66899999999</v>
      </c>
      <c r="W52" s="245">
        <v>179328.13699999999</v>
      </c>
      <c r="X52" s="856">
        <v>102908.81822000002</v>
      </c>
      <c r="Y52" s="104">
        <v>75249.948999999993</v>
      </c>
      <c r="Z52" s="104">
        <v>69725.384156999993</v>
      </c>
      <c r="AA52" s="857">
        <v>104731.26389999999</v>
      </c>
      <c r="AB52" s="104">
        <v>110735.261</v>
      </c>
      <c r="AC52" s="104">
        <v>170984.58600000001</v>
      </c>
      <c r="AD52" s="104">
        <v>164354.693</v>
      </c>
    </row>
    <row r="53" spans="3:30" ht="27" customHeight="1">
      <c r="C53" s="549" t="s">
        <v>145</v>
      </c>
      <c r="D53" s="243">
        <v>61551.7</v>
      </c>
      <c r="E53" s="830">
        <v>80901.7</v>
      </c>
      <c r="F53" s="830">
        <v>70847.89</v>
      </c>
      <c r="G53" s="245">
        <v>88121.82</v>
      </c>
      <c r="H53" s="829">
        <v>65912.88</v>
      </c>
      <c r="I53" s="830">
        <v>76107.53</v>
      </c>
      <c r="J53" s="830">
        <v>70283.44</v>
      </c>
      <c r="K53" s="831">
        <v>87511.86</v>
      </c>
      <c r="L53" s="243">
        <v>63315.71</v>
      </c>
      <c r="M53" s="830">
        <v>107657.65</v>
      </c>
      <c r="N53" s="830">
        <v>80792.39</v>
      </c>
      <c r="O53" s="245">
        <v>46805.51</v>
      </c>
      <c r="P53" s="829">
        <v>83622.83</v>
      </c>
      <c r="Q53" s="830">
        <v>77679.69</v>
      </c>
      <c r="R53" s="830">
        <v>72635.989999999991</v>
      </c>
      <c r="S53" s="831">
        <v>68185.69</v>
      </c>
      <c r="T53" s="856">
        <v>74680.600000000006</v>
      </c>
      <c r="U53" s="128">
        <v>81065.01999999999</v>
      </c>
      <c r="V53" s="830">
        <v>118232.86</v>
      </c>
      <c r="W53" s="245">
        <v>92679.276000000013</v>
      </c>
      <c r="X53" s="856">
        <v>32498.238747999996</v>
      </c>
      <c r="Y53" s="104">
        <v>23913.935000000001</v>
      </c>
      <c r="Z53" s="104">
        <v>31047.688074000002</v>
      </c>
      <c r="AA53" s="857">
        <v>32192.497368</v>
      </c>
      <c r="AB53" s="104">
        <v>46246.841862999994</v>
      </c>
      <c r="AC53" s="104">
        <v>84880.790696999989</v>
      </c>
      <c r="AD53" s="104">
        <v>84621.74925600001</v>
      </c>
    </row>
    <row r="54" spans="3:30" ht="30" customHeight="1">
      <c r="C54" s="549" t="s">
        <v>146</v>
      </c>
      <c r="D54" s="839">
        <f>D55+D56+D57+D58</f>
        <v>113944.14</v>
      </c>
      <c r="E54" s="132">
        <f t="shared" ref="E54:W54" si="9">E55+E56+E57+E58</f>
        <v>125759.83</v>
      </c>
      <c r="F54" s="132">
        <f t="shared" si="9"/>
        <v>135042.16999999998</v>
      </c>
      <c r="G54" s="840">
        <f t="shared" si="9"/>
        <v>100987.04</v>
      </c>
      <c r="H54" s="839">
        <f t="shared" si="9"/>
        <v>127522.73999999999</v>
      </c>
      <c r="I54" s="132">
        <f t="shared" si="9"/>
        <v>100046.11</v>
      </c>
      <c r="J54" s="132">
        <f t="shared" si="9"/>
        <v>133666.58000000002</v>
      </c>
      <c r="K54" s="840">
        <f t="shared" si="9"/>
        <v>160799.47</v>
      </c>
      <c r="L54" s="839">
        <f t="shared" si="9"/>
        <v>65019.86</v>
      </c>
      <c r="M54" s="132">
        <f t="shared" si="9"/>
        <v>109449.15</v>
      </c>
      <c r="N54" s="132">
        <f t="shared" si="9"/>
        <v>76413.75</v>
      </c>
      <c r="O54" s="840">
        <f t="shared" si="9"/>
        <v>55908.509999999995</v>
      </c>
      <c r="P54" s="839">
        <f t="shared" si="9"/>
        <v>77928.740000000005</v>
      </c>
      <c r="Q54" s="132">
        <f t="shared" si="9"/>
        <v>61100.969999999994</v>
      </c>
      <c r="R54" s="132">
        <f t="shared" si="9"/>
        <v>48644.01</v>
      </c>
      <c r="S54" s="840">
        <f t="shared" si="9"/>
        <v>28826.53</v>
      </c>
      <c r="T54" s="839">
        <f t="shared" si="9"/>
        <v>37148.9</v>
      </c>
      <c r="U54" s="132">
        <f t="shared" si="9"/>
        <v>23941.888000000006</v>
      </c>
      <c r="V54" s="132">
        <f t="shared" si="9"/>
        <v>42952.495999999992</v>
      </c>
      <c r="W54" s="840">
        <f t="shared" si="9"/>
        <v>46771.542000000001</v>
      </c>
      <c r="X54" s="839">
        <v>37393.418237999998</v>
      </c>
      <c r="Y54" s="107">
        <v>35216.857000000004</v>
      </c>
      <c r="Z54" s="107">
        <v>43870.336070999998</v>
      </c>
      <c r="AA54" s="867">
        <v>63031.340813999996</v>
      </c>
      <c r="AB54" s="107">
        <v>67587.105182999992</v>
      </c>
      <c r="AC54" s="107">
        <v>53760.269033999997</v>
      </c>
      <c r="AD54" s="107">
        <v>60922.412185999994</v>
      </c>
    </row>
    <row r="55" spans="3:30" ht="24.95" customHeight="1">
      <c r="C55" s="550" t="s">
        <v>147</v>
      </c>
      <c r="D55" s="243">
        <v>16149.31</v>
      </c>
      <c r="E55" s="830">
        <v>22174.799999999999</v>
      </c>
      <c r="F55" s="830">
        <v>21420.06</v>
      </c>
      <c r="G55" s="245">
        <v>23928.54</v>
      </c>
      <c r="H55" s="829">
        <v>47642.94</v>
      </c>
      <c r="I55" s="830">
        <v>18220.32</v>
      </c>
      <c r="J55" s="830">
        <v>22786.39</v>
      </c>
      <c r="K55" s="831">
        <v>21593.870000000003</v>
      </c>
      <c r="L55" s="243">
        <v>13045.74</v>
      </c>
      <c r="M55" s="830">
        <v>35030.94</v>
      </c>
      <c r="N55" s="830">
        <v>41615.96</v>
      </c>
      <c r="O55" s="245">
        <v>19873.38</v>
      </c>
      <c r="P55" s="829">
        <v>27717.050000000003</v>
      </c>
      <c r="Q55" s="830">
        <v>30846.85</v>
      </c>
      <c r="R55" s="830">
        <v>29563.03</v>
      </c>
      <c r="S55" s="831">
        <v>26795.61</v>
      </c>
      <c r="T55" s="856">
        <v>30977.200000000001</v>
      </c>
      <c r="U55" s="128">
        <v>27782.800000000003</v>
      </c>
      <c r="V55" s="830">
        <v>44686.930999999997</v>
      </c>
      <c r="W55" s="245">
        <v>39563.566000000006</v>
      </c>
      <c r="X55" s="856">
        <v>20649.231688</v>
      </c>
      <c r="Y55" s="104">
        <v>18949.675999999999</v>
      </c>
      <c r="Z55" s="104">
        <v>22916.855819</v>
      </c>
      <c r="AA55" s="857">
        <v>34709.229371000001</v>
      </c>
      <c r="AB55" s="104">
        <v>38316.004521000003</v>
      </c>
      <c r="AC55" s="104">
        <v>49918.956572000003</v>
      </c>
      <c r="AD55" s="104">
        <v>52323.791211999996</v>
      </c>
    </row>
    <row r="56" spans="3:30" ht="24.95" customHeight="1">
      <c r="C56" s="550" t="s">
        <v>148</v>
      </c>
      <c r="D56" s="243">
        <v>19496.27</v>
      </c>
      <c r="E56" s="830">
        <v>27410.98</v>
      </c>
      <c r="F56" s="830">
        <v>34946.369999999995</v>
      </c>
      <c r="G56" s="245">
        <v>17289.16</v>
      </c>
      <c r="H56" s="829">
        <v>18594.21</v>
      </c>
      <c r="I56" s="830">
        <v>21451.43</v>
      </c>
      <c r="J56" s="830">
        <v>20984.77</v>
      </c>
      <c r="K56" s="831">
        <v>27037.78</v>
      </c>
      <c r="L56" s="243">
        <v>18109.43</v>
      </c>
      <c r="M56" s="830">
        <v>22685.61</v>
      </c>
      <c r="N56" s="830">
        <v>22297.71</v>
      </c>
      <c r="O56" s="245">
        <v>19610.809999999998</v>
      </c>
      <c r="P56" s="829">
        <v>26934.010000000002</v>
      </c>
      <c r="Q56" s="830">
        <v>22512.949999999997</v>
      </c>
      <c r="R56" s="830">
        <v>24963.57</v>
      </c>
      <c r="S56" s="831">
        <v>11906.79</v>
      </c>
      <c r="T56" s="856">
        <v>19044.599999999999</v>
      </c>
      <c r="U56" s="128">
        <v>27275.911</v>
      </c>
      <c r="V56" s="830">
        <v>31294.659</v>
      </c>
      <c r="W56" s="245">
        <v>26076.233999999997</v>
      </c>
      <c r="X56" s="856">
        <v>-1720.4270650000001</v>
      </c>
      <c r="Y56" s="104">
        <v>-2365.884</v>
      </c>
      <c r="Z56" s="104">
        <v>733.51295600000003</v>
      </c>
      <c r="AA56" s="857">
        <v>2881.4494830000003</v>
      </c>
      <c r="AB56" s="104">
        <v>0</v>
      </c>
      <c r="AC56" s="104">
        <v>9043.1209999999992</v>
      </c>
      <c r="AD56" s="104">
        <v>0</v>
      </c>
    </row>
    <row r="57" spans="3:30" ht="24.95" customHeight="1">
      <c r="C57" s="550" t="s">
        <v>149</v>
      </c>
      <c r="D57" s="243">
        <v>50197.369999999995</v>
      </c>
      <c r="E57" s="830">
        <v>61449.25</v>
      </c>
      <c r="F57" s="830">
        <v>58354.22</v>
      </c>
      <c r="G57" s="245">
        <v>35937.29</v>
      </c>
      <c r="H57" s="829">
        <v>38309.43</v>
      </c>
      <c r="I57" s="830">
        <v>42539.97</v>
      </c>
      <c r="J57" s="830">
        <v>42433.85</v>
      </c>
      <c r="K57" s="831">
        <v>47654.36</v>
      </c>
      <c r="L57" s="243">
        <v>24243.58</v>
      </c>
      <c r="M57" s="830">
        <v>41368.729999999996</v>
      </c>
      <c r="N57" s="830">
        <v>16012.820000000002</v>
      </c>
      <c r="O57" s="245">
        <v>15763.84</v>
      </c>
      <c r="P57" s="829">
        <v>14248.660000000002</v>
      </c>
      <c r="Q57" s="830">
        <v>10879.210000000001</v>
      </c>
      <c r="R57" s="830">
        <v>6719.6900000000005</v>
      </c>
      <c r="S57" s="831">
        <v>15347.56</v>
      </c>
      <c r="T57" s="856">
        <v>15904</v>
      </c>
      <c r="U57" s="128">
        <v>-9108.3459999999995</v>
      </c>
      <c r="V57" s="830">
        <v>9210.3509999999987</v>
      </c>
      <c r="W57" s="245">
        <v>2345.8199999999997</v>
      </c>
      <c r="X57" s="856">
        <v>20861.876121000001</v>
      </c>
      <c r="Y57" s="104">
        <v>22547.159</v>
      </c>
      <c r="Z57" s="104">
        <v>20219.967295999999</v>
      </c>
      <c r="AA57" s="857">
        <v>26429.209504999999</v>
      </c>
      <c r="AB57" s="104">
        <v>37387.791662000003</v>
      </c>
      <c r="AC57" s="104">
        <v>2166.6884620000019</v>
      </c>
      <c r="AD57" s="104">
        <v>8598.6209739999977</v>
      </c>
    </row>
    <row r="58" spans="3:30" ht="24.95" customHeight="1">
      <c r="C58" s="550" t="s">
        <v>150</v>
      </c>
      <c r="D58" s="243">
        <v>28101.19</v>
      </c>
      <c r="E58" s="830">
        <v>14724.8</v>
      </c>
      <c r="F58" s="830">
        <v>20321.519999999997</v>
      </c>
      <c r="G58" s="245">
        <v>23832.05</v>
      </c>
      <c r="H58" s="829">
        <v>22976.16</v>
      </c>
      <c r="I58" s="830">
        <v>17834.39</v>
      </c>
      <c r="J58" s="830">
        <v>47461.57</v>
      </c>
      <c r="K58" s="831">
        <v>64513.459999999992</v>
      </c>
      <c r="L58" s="243">
        <v>9621.11</v>
      </c>
      <c r="M58" s="830">
        <v>10363.869999999999</v>
      </c>
      <c r="N58" s="830">
        <v>-3512.74</v>
      </c>
      <c r="O58" s="245">
        <v>660.47999999999956</v>
      </c>
      <c r="P58" s="829">
        <v>9029.02</v>
      </c>
      <c r="Q58" s="830">
        <v>-3138.0400000000004</v>
      </c>
      <c r="R58" s="830">
        <v>-12602.279999999999</v>
      </c>
      <c r="S58" s="831">
        <v>-25223.43</v>
      </c>
      <c r="T58" s="856">
        <v>-28776.9</v>
      </c>
      <c r="U58" s="134">
        <v>-22008.476999999999</v>
      </c>
      <c r="V58" s="127">
        <v>-42239.445</v>
      </c>
      <c r="W58" s="245">
        <v>-21214.077999999998</v>
      </c>
      <c r="X58" s="856">
        <v>-2397.262506</v>
      </c>
      <c r="Y58" s="118">
        <v>-3914.0940000000001</v>
      </c>
      <c r="Z58" s="118">
        <v>0</v>
      </c>
      <c r="AA58" s="868">
        <v>-988.5475449999999</v>
      </c>
      <c r="AB58" s="118">
        <v>-8116.6909999999998</v>
      </c>
      <c r="AC58" s="118">
        <v>-7368.4970000000003</v>
      </c>
      <c r="AD58" s="118">
        <v>0</v>
      </c>
    </row>
    <row r="59" spans="3:30" ht="30.75" customHeight="1">
      <c r="C59" s="548" t="s">
        <v>151</v>
      </c>
      <c r="D59" s="839">
        <f>D60+D61+D62+D63+D64+D65</f>
        <v>25037.75</v>
      </c>
      <c r="E59" s="132">
        <f t="shared" ref="E59:W59" si="10">E60+E61+E62+E63+E64+E65</f>
        <v>33881.53</v>
      </c>
      <c r="F59" s="132">
        <f t="shared" si="10"/>
        <v>40610.04</v>
      </c>
      <c r="G59" s="840">
        <f t="shared" si="10"/>
        <v>28316.05</v>
      </c>
      <c r="H59" s="839">
        <f t="shared" si="10"/>
        <v>23028.52</v>
      </c>
      <c r="I59" s="132">
        <f t="shared" si="10"/>
        <v>41344.89</v>
      </c>
      <c r="J59" s="132">
        <f t="shared" si="10"/>
        <v>25680</v>
      </c>
      <c r="K59" s="840">
        <f t="shared" si="10"/>
        <v>32327.240000000005</v>
      </c>
      <c r="L59" s="839">
        <f t="shared" si="10"/>
        <v>23760.829999999998</v>
      </c>
      <c r="M59" s="132">
        <f t="shared" si="10"/>
        <v>41530.959999999999</v>
      </c>
      <c r="N59" s="132">
        <f t="shared" si="10"/>
        <v>38336.07</v>
      </c>
      <c r="O59" s="840">
        <f t="shared" si="10"/>
        <v>28010.92</v>
      </c>
      <c r="P59" s="839">
        <f t="shared" si="10"/>
        <v>32835.449999999997</v>
      </c>
      <c r="Q59" s="132">
        <f t="shared" si="10"/>
        <v>38801.42</v>
      </c>
      <c r="R59" s="132">
        <f t="shared" si="10"/>
        <v>25872.58</v>
      </c>
      <c r="S59" s="840">
        <f t="shared" si="10"/>
        <v>26860.080000000002</v>
      </c>
      <c r="T59" s="839">
        <f t="shared" si="10"/>
        <v>32725.5</v>
      </c>
      <c r="U59" s="132">
        <f t="shared" si="10"/>
        <v>22544.784</v>
      </c>
      <c r="V59" s="132">
        <f t="shared" si="10"/>
        <v>57419.959000000003</v>
      </c>
      <c r="W59" s="840">
        <f t="shared" si="10"/>
        <v>41656.345000000001</v>
      </c>
      <c r="X59" s="839">
        <v>23442.928723000001</v>
      </c>
      <c r="Y59" s="107">
        <v>16268.163999999999</v>
      </c>
      <c r="Z59" s="107">
        <v>16382.077095000001</v>
      </c>
      <c r="AA59" s="867">
        <v>38258.421480000005</v>
      </c>
      <c r="AB59" s="107">
        <v>44649.624121999994</v>
      </c>
      <c r="AC59" s="107">
        <v>48618.006431000002</v>
      </c>
      <c r="AD59" s="107">
        <v>41171.501211000003</v>
      </c>
    </row>
    <row r="60" spans="3:30" ht="24.95" customHeight="1">
      <c r="C60" s="551" t="s">
        <v>152</v>
      </c>
      <c r="D60" s="243">
        <v>2075.11</v>
      </c>
      <c r="E60" s="830">
        <v>2450.29</v>
      </c>
      <c r="F60" s="830">
        <v>2549.9699999999998</v>
      </c>
      <c r="G60" s="245">
        <v>3208.76</v>
      </c>
      <c r="H60" s="829">
        <v>1130</v>
      </c>
      <c r="I60" s="830">
        <v>13579.19</v>
      </c>
      <c r="J60" s="830">
        <v>2429.9899999999998</v>
      </c>
      <c r="K60" s="831">
        <v>1714.51</v>
      </c>
      <c r="L60" s="243">
        <v>1370.67</v>
      </c>
      <c r="M60" s="830">
        <v>1336.84</v>
      </c>
      <c r="N60" s="830">
        <v>995.24</v>
      </c>
      <c r="O60" s="245">
        <v>764.7</v>
      </c>
      <c r="P60" s="829">
        <v>1649.65</v>
      </c>
      <c r="Q60" s="830">
        <v>1211.4100000000001</v>
      </c>
      <c r="R60" s="830">
        <v>1781.96</v>
      </c>
      <c r="S60" s="831">
        <v>4412.68</v>
      </c>
      <c r="T60" s="856">
        <v>4625</v>
      </c>
      <c r="U60" s="128">
        <v>534.23399999999992</v>
      </c>
      <c r="V60" s="830">
        <v>4639.6100000000006</v>
      </c>
      <c r="W60" s="245">
        <v>2193.1990000000001</v>
      </c>
      <c r="X60" s="856">
        <v>233.816653</v>
      </c>
      <c r="Y60" s="104">
        <v>18.577000000000002</v>
      </c>
      <c r="Z60" s="104">
        <v>866.51270499999998</v>
      </c>
      <c r="AA60" s="857">
        <v>919.38207899999998</v>
      </c>
      <c r="AB60" s="104">
        <v>0</v>
      </c>
      <c r="AC60" s="104">
        <v>173.97200000000001</v>
      </c>
      <c r="AD60" s="104">
        <v>0</v>
      </c>
    </row>
    <row r="61" spans="3:30" ht="24.95" customHeight="1">
      <c r="C61" s="551" t="s">
        <v>153</v>
      </c>
      <c r="D61" s="243">
        <v>2379.8199999999997</v>
      </c>
      <c r="E61" s="830">
        <v>5055</v>
      </c>
      <c r="F61" s="830">
        <v>2150.2000000000003</v>
      </c>
      <c r="G61" s="245">
        <v>5156.3599999999997</v>
      </c>
      <c r="H61" s="829">
        <v>3242.95</v>
      </c>
      <c r="I61" s="830">
        <v>3803.18</v>
      </c>
      <c r="J61" s="830">
        <v>3811.6000000000004</v>
      </c>
      <c r="K61" s="831">
        <v>7896.93</v>
      </c>
      <c r="L61" s="243">
        <v>5131.4699999999993</v>
      </c>
      <c r="M61" s="830">
        <v>7881.1</v>
      </c>
      <c r="N61" s="830">
        <v>7484.01</v>
      </c>
      <c r="O61" s="245">
        <v>4879.0599999999995</v>
      </c>
      <c r="P61" s="829">
        <v>5854.99</v>
      </c>
      <c r="Q61" s="830">
        <v>6937.79</v>
      </c>
      <c r="R61" s="830">
        <v>4164.18</v>
      </c>
      <c r="S61" s="831">
        <v>4012.07</v>
      </c>
      <c r="T61" s="856">
        <v>5329.9</v>
      </c>
      <c r="U61" s="128">
        <v>6434.4010000000007</v>
      </c>
      <c r="V61" s="830">
        <v>10231.001</v>
      </c>
      <c r="W61" s="245">
        <v>7656.7649999999994</v>
      </c>
      <c r="X61" s="856">
        <v>435.16261900000001</v>
      </c>
      <c r="Y61" s="104">
        <v>393.32299999999998</v>
      </c>
      <c r="Z61" s="104">
        <v>259.761169</v>
      </c>
      <c r="AA61" s="857">
        <v>1129.9935330000001</v>
      </c>
      <c r="AB61" s="104">
        <v>0</v>
      </c>
      <c r="AC61" s="104">
        <v>0</v>
      </c>
      <c r="AD61" s="104">
        <v>0</v>
      </c>
    </row>
    <row r="62" spans="3:30" ht="24.95" customHeight="1">
      <c r="C62" s="551" t="s">
        <v>154</v>
      </c>
      <c r="D62" s="243">
        <v>4316.12</v>
      </c>
      <c r="E62" s="830">
        <v>5774.46</v>
      </c>
      <c r="F62" s="830">
        <v>6503.1200000000008</v>
      </c>
      <c r="G62" s="245">
        <v>1253.0300000000002</v>
      </c>
      <c r="H62" s="829">
        <v>515.14</v>
      </c>
      <c r="I62" s="830">
        <v>2659.71</v>
      </c>
      <c r="J62" s="830">
        <v>2071.79</v>
      </c>
      <c r="K62" s="831">
        <v>1786.52</v>
      </c>
      <c r="L62" s="243">
        <v>108.97</v>
      </c>
      <c r="M62" s="830">
        <v>297.35000000000002</v>
      </c>
      <c r="N62" s="830">
        <v>3223.0699999999997</v>
      </c>
      <c r="O62" s="245">
        <v>914.99</v>
      </c>
      <c r="P62" s="829">
        <v>1028.33</v>
      </c>
      <c r="Q62" s="830">
        <v>1457.28</v>
      </c>
      <c r="R62" s="830">
        <v>816.38</v>
      </c>
      <c r="S62" s="831">
        <v>207.75</v>
      </c>
      <c r="T62" s="856">
        <v>753.6</v>
      </c>
      <c r="U62" s="128">
        <v>1387.702</v>
      </c>
      <c r="V62" s="830">
        <v>990.49800000000005</v>
      </c>
      <c r="W62" s="245">
        <v>876.9369999999999</v>
      </c>
      <c r="X62" s="856">
        <v>207.38118499999999</v>
      </c>
      <c r="Y62" s="104">
        <v>206.679</v>
      </c>
      <c r="Z62" s="104">
        <v>0</v>
      </c>
      <c r="AA62" s="857">
        <v>0</v>
      </c>
      <c r="AB62" s="104">
        <v>0</v>
      </c>
      <c r="AC62" s="104">
        <v>0</v>
      </c>
      <c r="AD62" s="104">
        <v>0</v>
      </c>
    </row>
    <row r="63" spans="3:30" ht="24.95" customHeight="1">
      <c r="C63" s="551" t="s">
        <v>155</v>
      </c>
      <c r="D63" s="243">
        <v>509.07000000000005</v>
      </c>
      <c r="E63" s="830">
        <v>1563.42</v>
      </c>
      <c r="F63" s="830">
        <v>1897.04</v>
      </c>
      <c r="G63" s="245">
        <v>2204.5300000000002</v>
      </c>
      <c r="H63" s="829">
        <v>1421.59</v>
      </c>
      <c r="I63" s="830">
        <v>212.01</v>
      </c>
      <c r="J63" s="830">
        <v>1098.3499999999999</v>
      </c>
      <c r="K63" s="831">
        <v>1403.28</v>
      </c>
      <c r="L63" s="243">
        <v>1084.8499999999999</v>
      </c>
      <c r="M63" s="830">
        <v>1864.27</v>
      </c>
      <c r="N63" s="830">
        <v>1776.3899999999999</v>
      </c>
      <c r="O63" s="245">
        <v>4157.8500000000004</v>
      </c>
      <c r="P63" s="829">
        <v>1470.1699999999998</v>
      </c>
      <c r="Q63" s="830">
        <v>3136.1800000000003</v>
      </c>
      <c r="R63" s="830">
        <v>1255.6199999999999</v>
      </c>
      <c r="S63" s="831">
        <v>1119.52</v>
      </c>
      <c r="T63" s="856">
        <v>1483.9</v>
      </c>
      <c r="U63" s="128">
        <v>531.22500000000002</v>
      </c>
      <c r="V63" s="830">
        <v>682.72299999999996</v>
      </c>
      <c r="W63" s="245">
        <v>1378.511</v>
      </c>
      <c r="X63" s="856">
        <v>551.12497399999995</v>
      </c>
      <c r="Y63" s="104">
        <v>0</v>
      </c>
      <c r="Z63" s="104">
        <v>0</v>
      </c>
      <c r="AA63" s="857">
        <v>0</v>
      </c>
      <c r="AB63" s="104">
        <v>0</v>
      </c>
      <c r="AC63" s="104">
        <v>0</v>
      </c>
      <c r="AD63" s="104">
        <v>0</v>
      </c>
    </row>
    <row r="64" spans="3:30" ht="24.95" customHeight="1">
      <c r="C64" s="551" t="s">
        <v>156</v>
      </c>
      <c r="D64" s="243">
        <v>3109.91</v>
      </c>
      <c r="E64" s="830">
        <v>4917.66</v>
      </c>
      <c r="F64" s="830">
        <v>2692.46</v>
      </c>
      <c r="G64" s="245">
        <v>2255.48</v>
      </c>
      <c r="H64" s="829">
        <v>2320</v>
      </c>
      <c r="I64" s="830">
        <v>5674.14</v>
      </c>
      <c r="J64" s="830">
        <v>5198.42</v>
      </c>
      <c r="K64" s="831">
        <v>5462.45</v>
      </c>
      <c r="L64" s="243">
        <v>2691.46</v>
      </c>
      <c r="M64" s="830">
        <v>4832.28</v>
      </c>
      <c r="N64" s="830">
        <v>5364.83</v>
      </c>
      <c r="O64" s="245">
        <v>977.3</v>
      </c>
      <c r="P64" s="829">
        <v>1442.89</v>
      </c>
      <c r="Q64" s="830">
        <v>1485.23</v>
      </c>
      <c r="R64" s="830">
        <v>1181.3499999999999</v>
      </c>
      <c r="S64" s="831">
        <v>1161.93</v>
      </c>
      <c r="T64" s="856">
        <v>1441.1</v>
      </c>
      <c r="U64" s="128">
        <v>942.56799999999998</v>
      </c>
      <c r="V64" s="830">
        <v>1666.694</v>
      </c>
      <c r="W64" s="245">
        <v>736.30799999999999</v>
      </c>
      <c r="X64" s="856">
        <v>0</v>
      </c>
      <c r="Y64" s="104">
        <v>0</v>
      </c>
      <c r="Z64" s="104">
        <v>0</v>
      </c>
      <c r="AA64" s="857">
        <v>552.63199999999995</v>
      </c>
      <c r="AB64" s="104">
        <v>0</v>
      </c>
      <c r="AC64" s="104">
        <v>0</v>
      </c>
      <c r="AD64" s="104">
        <v>0</v>
      </c>
    </row>
    <row r="65" spans="3:30" ht="24.95" customHeight="1">
      <c r="C65" s="551" t="s">
        <v>157</v>
      </c>
      <c r="D65" s="243">
        <v>12647.720000000001</v>
      </c>
      <c r="E65" s="830">
        <v>14120.699999999999</v>
      </c>
      <c r="F65" s="830">
        <v>24817.25</v>
      </c>
      <c r="G65" s="245">
        <v>14237.89</v>
      </c>
      <c r="H65" s="829">
        <v>14398.84</v>
      </c>
      <c r="I65" s="830">
        <v>15416.66</v>
      </c>
      <c r="J65" s="830">
        <v>11069.85</v>
      </c>
      <c r="K65" s="831">
        <v>14063.550000000001</v>
      </c>
      <c r="L65" s="243">
        <v>13373.41</v>
      </c>
      <c r="M65" s="830">
        <v>25319.119999999999</v>
      </c>
      <c r="N65" s="830">
        <v>19492.53</v>
      </c>
      <c r="O65" s="245">
        <v>16317.02</v>
      </c>
      <c r="P65" s="829">
        <v>21389.420000000002</v>
      </c>
      <c r="Q65" s="830">
        <v>24573.530000000002</v>
      </c>
      <c r="R65" s="830">
        <v>16673.09</v>
      </c>
      <c r="S65" s="831">
        <v>15946.13</v>
      </c>
      <c r="T65" s="856">
        <v>19092</v>
      </c>
      <c r="U65" s="128">
        <v>12714.653999999999</v>
      </c>
      <c r="V65" s="830">
        <v>39209.432999999997</v>
      </c>
      <c r="W65" s="245">
        <v>28814.625</v>
      </c>
      <c r="X65" s="856">
        <v>22015.443292</v>
      </c>
      <c r="Y65" s="104">
        <v>15649.584999999999</v>
      </c>
      <c r="Z65" s="104">
        <v>15255.803221</v>
      </c>
      <c r="AA65" s="857">
        <v>35656.413868000003</v>
      </c>
      <c r="AB65" s="104">
        <v>44649.624121999994</v>
      </c>
      <c r="AC65" s="104">
        <v>48444.034431</v>
      </c>
      <c r="AD65" s="104">
        <v>41171.501211000003</v>
      </c>
    </row>
    <row r="66" spans="3:30" ht="24.95" customHeight="1">
      <c r="C66" s="552" t="s">
        <v>158</v>
      </c>
      <c r="D66" s="839">
        <f>D67+D68+D69+D70</f>
        <v>69155.33</v>
      </c>
      <c r="E66" s="132">
        <f t="shared" ref="E66:W66" si="11">E67+E68+E69+E70</f>
        <v>53201</v>
      </c>
      <c r="F66" s="132">
        <f t="shared" si="11"/>
        <v>82748.27</v>
      </c>
      <c r="G66" s="840">
        <f t="shared" si="11"/>
        <v>72044.740000000005</v>
      </c>
      <c r="H66" s="839">
        <f t="shared" si="11"/>
        <v>62526.61</v>
      </c>
      <c r="I66" s="132">
        <f t="shared" si="11"/>
        <v>74657.739999999991</v>
      </c>
      <c r="J66" s="132">
        <f t="shared" si="11"/>
        <v>78432.94</v>
      </c>
      <c r="K66" s="840">
        <f t="shared" si="11"/>
        <v>80753.320000000007</v>
      </c>
      <c r="L66" s="839">
        <f t="shared" si="11"/>
        <v>68744.600000000006</v>
      </c>
      <c r="M66" s="132">
        <f t="shared" si="11"/>
        <v>107056.34000000001</v>
      </c>
      <c r="N66" s="132">
        <f t="shared" si="11"/>
        <v>107662.31</v>
      </c>
      <c r="O66" s="840">
        <f t="shared" si="11"/>
        <v>97547.97</v>
      </c>
      <c r="P66" s="839">
        <f t="shared" si="11"/>
        <v>123248.26000000001</v>
      </c>
      <c r="Q66" s="132">
        <f t="shared" si="11"/>
        <v>134705.09000000003</v>
      </c>
      <c r="R66" s="132">
        <f t="shared" si="11"/>
        <v>145178.23000000001</v>
      </c>
      <c r="S66" s="840">
        <f t="shared" si="11"/>
        <v>124716.13999999998</v>
      </c>
      <c r="T66" s="839">
        <f t="shared" si="11"/>
        <v>134308</v>
      </c>
      <c r="U66" s="132">
        <f t="shared" si="11"/>
        <v>101535.283</v>
      </c>
      <c r="V66" s="132">
        <f t="shared" si="11"/>
        <v>238473.63</v>
      </c>
      <c r="W66" s="840">
        <f t="shared" si="11"/>
        <v>186968.94200000001</v>
      </c>
      <c r="X66" s="839">
        <v>90631.830937999999</v>
      </c>
      <c r="Y66" s="107">
        <v>55712.538</v>
      </c>
      <c r="Z66" s="107">
        <v>87089.815873</v>
      </c>
      <c r="AA66" s="867">
        <v>184588.82913699999</v>
      </c>
      <c r="AB66" s="107">
        <v>197943.81764899998</v>
      </c>
      <c r="AC66" s="107">
        <v>273245.21238799999</v>
      </c>
      <c r="AD66" s="107">
        <v>265719.111752</v>
      </c>
    </row>
    <row r="67" spans="3:30" ht="24.95" customHeight="1">
      <c r="C67" s="551" t="s">
        <v>159</v>
      </c>
      <c r="D67" s="243">
        <v>30228.399999999998</v>
      </c>
      <c r="E67" s="830">
        <v>38215.370000000003</v>
      </c>
      <c r="F67" s="830">
        <v>39192.660000000003</v>
      </c>
      <c r="G67" s="245">
        <v>33720.879999999997</v>
      </c>
      <c r="H67" s="829">
        <v>33908.720000000001</v>
      </c>
      <c r="I67" s="830">
        <v>41958.119999999995</v>
      </c>
      <c r="J67" s="830">
        <v>37861.97</v>
      </c>
      <c r="K67" s="831">
        <v>43175.94</v>
      </c>
      <c r="L67" s="243">
        <v>44341.1</v>
      </c>
      <c r="M67" s="830">
        <v>64898.86</v>
      </c>
      <c r="N67" s="830">
        <v>65932.88</v>
      </c>
      <c r="O67" s="245">
        <v>58401.55</v>
      </c>
      <c r="P67" s="829">
        <v>75156.88</v>
      </c>
      <c r="Q67" s="830">
        <v>86482.8</v>
      </c>
      <c r="R67" s="830">
        <v>82600.86</v>
      </c>
      <c r="S67" s="831">
        <v>66337.78</v>
      </c>
      <c r="T67" s="856">
        <v>74638.399999999994</v>
      </c>
      <c r="U67" s="128">
        <v>75833.701000000001</v>
      </c>
      <c r="V67" s="830">
        <v>142386.943</v>
      </c>
      <c r="W67" s="245">
        <v>121756.79300000001</v>
      </c>
      <c r="X67" s="856">
        <v>67965.527065000002</v>
      </c>
      <c r="Y67" s="104">
        <v>53633.205999999998</v>
      </c>
      <c r="Z67" s="104">
        <v>81434.659765000004</v>
      </c>
      <c r="AA67" s="857">
        <v>160675.581447</v>
      </c>
      <c r="AB67" s="104">
        <v>174147.787308</v>
      </c>
      <c r="AC67" s="104">
        <v>240260.84616000002</v>
      </c>
      <c r="AD67" s="104">
        <v>253403.03073700002</v>
      </c>
    </row>
    <row r="68" spans="3:30" ht="24.95" customHeight="1">
      <c r="C68" s="551" t="s">
        <v>160</v>
      </c>
      <c r="D68" s="243">
        <v>0</v>
      </c>
      <c r="E68" s="830">
        <v>0</v>
      </c>
      <c r="F68" s="830">
        <v>0</v>
      </c>
      <c r="G68" s="245">
        <v>0</v>
      </c>
      <c r="H68" s="829">
        <v>0</v>
      </c>
      <c r="I68" s="830">
        <v>0</v>
      </c>
      <c r="J68" s="830">
        <v>0</v>
      </c>
      <c r="K68" s="831">
        <v>0</v>
      </c>
      <c r="L68" s="243">
        <v>0</v>
      </c>
      <c r="M68" s="830">
        <v>0</v>
      </c>
      <c r="N68" s="830">
        <v>0</v>
      </c>
      <c r="O68" s="245">
        <v>0</v>
      </c>
      <c r="P68" s="829">
        <v>0</v>
      </c>
      <c r="Q68" s="830">
        <v>0</v>
      </c>
      <c r="R68" s="830">
        <v>0</v>
      </c>
      <c r="S68" s="831">
        <v>0</v>
      </c>
      <c r="T68" s="856">
        <v>0</v>
      </c>
      <c r="U68" s="126">
        <v>0</v>
      </c>
      <c r="V68" s="830">
        <v>0</v>
      </c>
      <c r="W68" s="245">
        <v>0</v>
      </c>
      <c r="X68" s="856">
        <v>0</v>
      </c>
      <c r="Y68" s="103">
        <v>0</v>
      </c>
      <c r="Z68" s="103">
        <v>0</v>
      </c>
      <c r="AA68" s="855">
        <v>9.9999999999999995E-7</v>
      </c>
      <c r="AB68" s="103">
        <v>1.9999999999999999E-6</v>
      </c>
      <c r="AC68" s="103">
        <v>3.0000000000000001E-6</v>
      </c>
      <c r="AD68" s="103">
        <v>3.9999999999999998E-6</v>
      </c>
    </row>
    <row r="69" spans="3:30" ht="24.95" customHeight="1">
      <c r="C69" s="551" t="s">
        <v>161</v>
      </c>
      <c r="D69" s="243">
        <v>24048.04</v>
      </c>
      <c r="E69" s="830">
        <v>0</v>
      </c>
      <c r="F69" s="830">
        <v>26133.64</v>
      </c>
      <c r="G69" s="245">
        <v>22855.06</v>
      </c>
      <c r="H69" s="829">
        <v>17193.09</v>
      </c>
      <c r="I69" s="830">
        <v>22807.96</v>
      </c>
      <c r="J69" s="830">
        <v>22907.94</v>
      </c>
      <c r="K69" s="831">
        <v>22928.880000000001</v>
      </c>
      <c r="L69" s="243">
        <v>12395.2</v>
      </c>
      <c r="M69" s="830">
        <v>30188.49</v>
      </c>
      <c r="N69" s="830">
        <v>20610.900000000001</v>
      </c>
      <c r="O69" s="245">
        <v>25178.87</v>
      </c>
      <c r="P69" s="829">
        <v>26375.77</v>
      </c>
      <c r="Q69" s="830">
        <v>25917.65</v>
      </c>
      <c r="R69" s="830">
        <v>37261</v>
      </c>
      <c r="S69" s="831">
        <v>32010.59</v>
      </c>
      <c r="T69" s="856">
        <v>32495.4</v>
      </c>
      <c r="U69" s="128">
        <v>13936.598</v>
      </c>
      <c r="V69" s="830">
        <v>60235.13</v>
      </c>
      <c r="W69" s="245">
        <v>32570.882000000001</v>
      </c>
      <c r="X69" s="856">
        <v>20112.008970999999</v>
      </c>
      <c r="Y69" s="104">
        <v>0</v>
      </c>
      <c r="Z69" s="104">
        <v>0</v>
      </c>
      <c r="AA69" s="857">
        <v>17788.532403000001</v>
      </c>
      <c r="AB69" s="104">
        <v>22936.176339000001</v>
      </c>
      <c r="AC69" s="104">
        <v>32091.078225000001</v>
      </c>
      <c r="AD69" s="104">
        <v>12316.081011</v>
      </c>
    </row>
    <row r="70" spans="3:30" ht="24.95" customHeight="1">
      <c r="C70" s="551" t="s">
        <v>162</v>
      </c>
      <c r="D70" s="243">
        <v>14878.89</v>
      </c>
      <c r="E70" s="830">
        <v>14985.63</v>
      </c>
      <c r="F70" s="830">
        <v>17421.97</v>
      </c>
      <c r="G70" s="245">
        <v>15468.8</v>
      </c>
      <c r="H70" s="829">
        <v>11424.8</v>
      </c>
      <c r="I70" s="830">
        <v>9891.66</v>
      </c>
      <c r="J70" s="830">
        <v>17663.03</v>
      </c>
      <c r="K70" s="831">
        <v>14648.5</v>
      </c>
      <c r="L70" s="243">
        <v>12008.3</v>
      </c>
      <c r="M70" s="830">
        <v>11968.990000000002</v>
      </c>
      <c r="N70" s="830">
        <v>21118.53</v>
      </c>
      <c r="O70" s="245">
        <v>13967.55</v>
      </c>
      <c r="P70" s="829">
        <v>21715.61</v>
      </c>
      <c r="Q70" s="830">
        <v>22304.639999999999</v>
      </c>
      <c r="R70" s="830">
        <v>25316.37</v>
      </c>
      <c r="S70" s="831">
        <v>26367.769999999997</v>
      </c>
      <c r="T70" s="856">
        <v>27174.2</v>
      </c>
      <c r="U70" s="128">
        <v>11764.983999999999</v>
      </c>
      <c r="V70" s="830">
        <v>35851.557000000001</v>
      </c>
      <c r="W70" s="245">
        <v>32641.267</v>
      </c>
      <c r="X70" s="856">
        <v>2554.2949020000001</v>
      </c>
      <c r="Y70" s="104">
        <v>2079.3319999999999</v>
      </c>
      <c r="Z70" s="104">
        <v>5655.1561080000001</v>
      </c>
      <c r="AA70" s="857">
        <v>6124.7152859999997</v>
      </c>
      <c r="AB70" s="104">
        <v>859.85400000000004</v>
      </c>
      <c r="AC70" s="104">
        <v>893.28800000000001</v>
      </c>
      <c r="AD70" s="104">
        <v>0</v>
      </c>
    </row>
    <row r="71" spans="3:30" ht="24.95" customHeight="1">
      <c r="C71" s="548" t="s">
        <v>163</v>
      </c>
      <c r="D71" s="839">
        <f>D72+D73</f>
        <v>51800.74</v>
      </c>
      <c r="E71" s="132">
        <f t="shared" ref="E71:W71" si="12">E72+E73</f>
        <v>6189</v>
      </c>
      <c r="F71" s="132">
        <f t="shared" si="12"/>
        <v>1259.72</v>
      </c>
      <c r="G71" s="840">
        <f t="shared" si="12"/>
        <v>9442.84</v>
      </c>
      <c r="H71" s="839">
        <f t="shared" si="12"/>
        <v>6182.5099999999993</v>
      </c>
      <c r="I71" s="132">
        <f t="shared" si="12"/>
        <v>3985.3</v>
      </c>
      <c r="J71" s="132">
        <f t="shared" si="12"/>
        <v>1060.97</v>
      </c>
      <c r="K71" s="840">
        <f t="shared" si="12"/>
        <v>3838.41</v>
      </c>
      <c r="L71" s="839">
        <f t="shared" si="12"/>
        <v>3357.2</v>
      </c>
      <c r="M71" s="132">
        <f t="shared" si="12"/>
        <v>6516.3700000000008</v>
      </c>
      <c r="N71" s="132">
        <f t="shared" si="12"/>
        <v>1412.01</v>
      </c>
      <c r="O71" s="840">
        <f t="shared" si="12"/>
        <v>1028.05</v>
      </c>
      <c r="P71" s="839">
        <f t="shared" si="12"/>
        <v>906.28</v>
      </c>
      <c r="Q71" s="132">
        <f t="shared" si="12"/>
        <v>809.69</v>
      </c>
      <c r="R71" s="132">
        <f t="shared" si="12"/>
        <v>565.55999999999995</v>
      </c>
      <c r="S71" s="840">
        <f t="shared" si="12"/>
        <v>434.03999999999996</v>
      </c>
      <c r="T71" s="839">
        <f t="shared" si="12"/>
        <v>453.5</v>
      </c>
      <c r="U71" s="132">
        <f t="shared" si="12"/>
        <v>3355.1790000000001</v>
      </c>
      <c r="V71" s="132">
        <f t="shared" si="12"/>
        <v>6603.4879999999994</v>
      </c>
      <c r="W71" s="840">
        <f t="shared" si="12"/>
        <v>8212.1290000000008</v>
      </c>
      <c r="X71" s="839">
        <v>306.31876899999997</v>
      </c>
      <c r="Y71" s="107">
        <v>41.137999999999998</v>
      </c>
      <c r="Z71" s="107">
        <v>1964.836</v>
      </c>
      <c r="AA71" s="867">
        <v>16.193999999999999</v>
      </c>
      <c r="AB71" s="107">
        <v>0</v>
      </c>
      <c r="AC71" s="107">
        <v>0</v>
      </c>
      <c r="AD71" s="107">
        <v>0</v>
      </c>
    </row>
    <row r="72" spans="3:30" ht="24.95" customHeight="1">
      <c r="C72" s="551" t="s">
        <v>164</v>
      </c>
      <c r="D72" s="243">
        <v>4490.6000000000004</v>
      </c>
      <c r="E72" s="830">
        <v>807.21</v>
      </c>
      <c r="F72" s="830">
        <v>677.43000000000006</v>
      </c>
      <c r="G72" s="245">
        <v>507.85</v>
      </c>
      <c r="H72" s="829">
        <v>1004.7</v>
      </c>
      <c r="I72" s="830">
        <v>1124.97</v>
      </c>
      <c r="J72" s="830">
        <v>457.85</v>
      </c>
      <c r="K72" s="831">
        <v>364.27</v>
      </c>
      <c r="L72" s="243">
        <v>244.7</v>
      </c>
      <c r="M72" s="830">
        <v>658.93</v>
      </c>
      <c r="N72" s="830">
        <v>413.66</v>
      </c>
      <c r="O72" s="245">
        <v>299.13</v>
      </c>
      <c r="P72" s="829">
        <v>460.47</v>
      </c>
      <c r="Q72" s="830">
        <v>625.63</v>
      </c>
      <c r="R72" s="830">
        <v>298.7</v>
      </c>
      <c r="S72" s="831">
        <v>176.9</v>
      </c>
      <c r="T72" s="856">
        <v>176.9</v>
      </c>
      <c r="U72" s="128">
        <v>3320.384</v>
      </c>
      <c r="V72" s="830">
        <v>6566.9619999999995</v>
      </c>
      <c r="W72" s="245">
        <v>7964.6730000000007</v>
      </c>
      <c r="X72" s="856">
        <v>254.155</v>
      </c>
      <c r="Y72" s="104">
        <v>0</v>
      </c>
      <c r="Z72" s="104">
        <v>0</v>
      </c>
      <c r="AA72" s="857">
        <v>16.193999999999999</v>
      </c>
      <c r="AB72" s="104">
        <v>0</v>
      </c>
      <c r="AC72" s="104">
        <v>0</v>
      </c>
      <c r="AD72" s="104">
        <v>0</v>
      </c>
    </row>
    <row r="73" spans="3:30" ht="24.95" customHeight="1">
      <c r="C73" s="551" t="s">
        <v>165</v>
      </c>
      <c r="D73" s="243">
        <v>47310.14</v>
      </c>
      <c r="E73" s="830">
        <v>5381.79</v>
      </c>
      <c r="F73" s="830">
        <v>582.29</v>
      </c>
      <c r="G73" s="245">
        <v>8934.99</v>
      </c>
      <c r="H73" s="829">
        <v>5177.8099999999995</v>
      </c>
      <c r="I73" s="830">
        <v>2860.33</v>
      </c>
      <c r="J73" s="830">
        <v>603.12</v>
      </c>
      <c r="K73" s="831">
        <v>3474.14</v>
      </c>
      <c r="L73" s="243">
        <v>3112.5</v>
      </c>
      <c r="M73" s="830">
        <v>5857.4400000000005</v>
      </c>
      <c r="N73" s="830">
        <v>998.34999999999991</v>
      </c>
      <c r="O73" s="245">
        <v>728.92</v>
      </c>
      <c r="P73" s="829">
        <v>445.81</v>
      </c>
      <c r="Q73" s="830">
        <v>184.06</v>
      </c>
      <c r="R73" s="830">
        <v>266.86</v>
      </c>
      <c r="S73" s="831">
        <v>257.14</v>
      </c>
      <c r="T73" s="856">
        <v>276.60000000000002</v>
      </c>
      <c r="U73" s="128">
        <v>34.795000000000002</v>
      </c>
      <c r="V73" s="830">
        <v>36.526000000000003</v>
      </c>
      <c r="W73" s="245">
        <v>247.45599999999999</v>
      </c>
      <c r="X73" s="856">
        <v>52.163769000000002</v>
      </c>
      <c r="Y73" s="104">
        <v>41.137999999999998</v>
      </c>
      <c r="Z73" s="104">
        <v>1964.836</v>
      </c>
      <c r="AA73" s="857">
        <v>0</v>
      </c>
      <c r="AB73" s="104">
        <v>0</v>
      </c>
      <c r="AC73" s="104">
        <v>0</v>
      </c>
      <c r="AD73" s="104">
        <v>0</v>
      </c>
    </row>
    <row r="74" spans="3:30" ht="24.95" customHeight="1">
      <c r="C74" s="548" t="s">
        <v>166</v>
      </c>
      <c r="D74" s="839">
        <f>D75+D76+D77</f>
        <v>10031.77</v>
      </c>
      <c r="E74" s="132">
        <f t="shared" ref="E74:W74" si="13">E75+E76+E77</f>
        <v>14688.07</v>
      </c>
      <c r="F74" s="132">
        <f t="shared" si="13"/>
        <v>12400.57</v>
      </c>
      <c r="G74" s="840">
        <f t="shared" si="13"/>
        <v>14118.27</v>
      </c>
      <c r="H74" s="839">
        <f t="shared" si="13"/>
        <v>31634.949999999997</v>
      </c>
      <c r="I74" s="132">
        <f t="shared" si="13"/>
        <v>15882.080000000002</v>
      </c>
      <c r="J74" s="132">
        <f t="shared" si="13"/>
        <v>44306.26</v>
      </c>
      <c r="K74" s="840">
        <f t="shared" si="13"/>
        <v>52111.28</v>
      </c>
      <c r="L74" s="839">
        <f t="shared" si="13"/>
        <v>9549.84</v>
      </c>
      <c r="M74" s="132">
        <f t="shared" si="13"/>
        <v>10597.84</v>
      </c>
      <c r="N74" s="132">
        <f t="shared" si="13"/>
        <v>16978.830000000002</v>
      </c>
      <c r="O74" s="840">
        <f t="shared" si="13"/>
        <v>12028.51</v>
      </c>
      <c r="P74" s="839">
        <f t="shared" si="13"/>
        <v>18190.32</v>
      </c>
      <c r="Q74" s="132">
        <f t="shared" si="13"/>
        <v>18487.489999999998</v>
      </c>
      <c r="R74" s="132">
        <f t="shared" si="13"/>
        <v>11776.529999999999</v>
      </c>
      <c r="S74" s="840">
        <f t="shared" si="13"/>
        <v>12924.66</v>
      </c>
      <c r="T74" s="839">
        <f t="shared" si="13"/>
        <v>14279</v>
      </c>
      <c r="U74" s="132">
        <f t="shared" si="13"/>
        <v>14221.432000000001</v>
      </c>
      <c r="V74" s="132">
        <f t="shared" si="13"/>
        <v>16244.763999999999</v>
      </c>
      <c r="W74" s="840">
        <f t="shared" si="13"/>
        <v>17469.215000000004</v>
      </c>
      <c r="X74" s="839">
        <v>6831.0554779999993</v>
      </c>
      <c r="Y74" s="107">
        <v>6092.84</v>
      </c>
      <c r="Z74" s="107">
        <v>5263.4099640000004</v>
      </c>
      <c r="AA74" s="867">
        <v>8705.5011300000006</v>
      </c>
      <c r="AB74" s="107">
        <v>8596.1880010000004</v>
      </c>
      <c r="AC74" s="107">
        <v>10894.777114999999</v>
      </c>
      <c r="AD74" s="107">
        <v>9538.992819000001</v>
      </c>
    </row>
    <row r="75" spans="3:30" ht="24.95" customHeight="1">
      <c r="C75" s="551" t="s">
        <v>164</v>
      </c>
      <c r="D75" s="243">
        <v>1811.84</v>
      </c>
      <c r="E75" s="830">
        <v>4072.06</v>
      </c>
      <c r="F75" s="830">
        <v>3271.15</v>
      </c>
      <c r="G75" s="245">
        <v>3417.06</v>
      </c>
      <c r="H75" s="829">
        <v>2402.12</v>
      </c>
      <c r="I75" s="830">
        <v>1494.3</v>
      </c>
      <c r="J75" s="830">
        <v>4041.43</v>
      </c>
      <c r="K75" s="831">
        <v>4041.43</v>
      </c>
      <c r="L75" s="243">
        <v>0</v>
      </c>
      <c r="M75" s="830">
        <v>1378.06</v>
      </c>
      <c r="N75" s="830">
        <v>6010.03</v>
      </c>
      <c r="O75" s="245">
        <v>29.36</v>
      </c>
      <c r="P75" s="829">
        <v>6575.1</v>
      </c>
      <c r="Q75" s="830">
        <v>5196.71</v>
      </c>
      <c r="R75" s="830">
        <v>5043.8</v>
      </c>
      <c r="S75" s="831">
        <v>2065.92</v>
      </c>
      <c r="T75" s="856">
        <v>6880.8</v>
      </c>
      <c r="U75" s="128">
        <v>5172.9690000000001</v>
      </c>
      <c r="V75" s="830">
        <v>2245.3270000000002</v>
      </c>
      <c r="W75" s="245">
        <v>2455.0740000000001</v>
      </c>
      <c r="X75" s="856">
        <v>1427.93084</v>
      </c>
      <c r="Y75" s="104">
        <v>1427.931</v>
      </c>
      <c r="Z75" s="104">
        <v>0</v>
      </c>
      <c r="AA75" s="857">
        <v>0</v>
      </c>
      <c r="AB75" s="104">
        <v>0</v>
      </c>
      <c r="AC75" s="104">
        <v>0</v>
      </c>
      <c r="AD75" s="104">
        <v>0</v>
      </c>
    </row>
    <row r="76" spans="3:30" ht="24.95" customHeight="1">
      <c r="C76" s="551" t="s">
        <v>165</v>
      </c>
      <c r="D76" s="243">
        <v>1816.09</v>
      </c>
      <c r="E76" s="830">
        <v>2244.6999999999998</v>
      </c>
      <c r="F76" s="830">
        <v>1263.6100000000001</v>
      </c>
      <c r="G76" s="245">
        <v>1172.06</v>
      </c>
      <c r="H76" s="829">
        <v>3065.07</v>
      </c>
      <c r="I76" s="830">
        <v>4786.5</v>
      </c>
      <c r="J76" s="830">
        <v>2027.25</v>
      </c>
      <c r="K76" s="831">
        <v>1024.06</v>
      </c>
      <c r="L76" s="243">
        <v>1158.4000000000001</v>
      </c>
      <c r="M76" s="830">
        <v>2091.9500000000003</v>
      </c>
      <c r="N76" s="830">
        <v>845.63</v>
      </c>
      <c r="O76" s="245">
        <v>3309.32</v>
      </c>
      <c r="P76" s="829">
        <v>1023.54</v>
      </c>
      <c r="Q76" s="830">
        <v>1905.13</v>
      </c>
      <c r="R76" s="830">
        <v>2.2400000000000002</v>
      </c>
      <c r="S76" s="831">
        <v>5054.97</v>
      </c>
      <c r="T76" s="856">
        <v>999.5</v>
      </c>
      <c r="U76" s="128">
        <v>1378.06</v>
      </c>
      <c r="V76" s="830">
        <v>2746.8090000000002</v>
      </c>
      <c r="W76" s="245">
        <v>3219.1880000000001</v>
      </c>
      <c r="X76" s="856">
        <v>0</v>
      </c>
      <c r="Y76" s="104">
        <v>0</v>
      </c>
      <c r="Z76" s="104">
        <v>0</v>
      </c>
      <c r="AA76" s="857">
        <v>0</v>
      </c>
      <c r="AB76" s="104">
        <v>0</v>
      </c>
      <c r="AC76" s="104">
        <v>0</v>
      </c>
      <c r="AD76" s="104">
        <v>0</v>
      </c>
    </row>
    <row r="77" spans="3:30" ht="24.95" customHeight="1">
      <c r="C77" s="551" t="s">
        <v>167</v>
      </c>
      <c r="D77" s="243">
        <v>6403.84</v>
      </c>
      <c r="E77" s="830">
        <v>8371.31</v>
      </c>
      <c r="F77" s="830">
        <v>7865.81</v>
      </c>
      <c r="G77" s="245">
        <v>9529.15</v>
      </c>
      <c r="H77" s="829">
        <v>26167.759999999998</v>
      </c>
      <c r="I77" s="830">
        <v>9601.2800000000007</v>
      </c>
      <c r="J77" s="830">
        <v>38237.58</v>
      </c>
      <c r="K77" s="831">
        <v>47045.79</v>
      </c>
      <c r="L77" s="243">
        <v>8391.44</v>
      </c>
      <c r="M77" s="830">
        <v>7127.83</v>
      </c>
      <c r="N77" s="830">
        <v>10123.17</v>
      </c>
      <c r="O77" s="245">
        <v>8689.83</v>
      </c>
      <c r="P77" s="829">
        <v>10591.68</v>
      </c>
      <c r="Q77" s="830">
        <v>11385.65</v>
      </c>
      <c r="R77" s="830">
        <v>6730.49</v>
      </c>
      <c r="S77" s="831">
        <v>5803.77</v>
      </c>
      <c r="T77" s="856">
        <v>6398.7</v>
      </c>
      <c r="U77" s="128">
        <v>7670.4029999999993</v>
      </c>
      <c r="V77" s="830">
        <v>11252.627999999999</v>
      </c>
      <c r="W77" s="245">
        <v>11794.953000000001</v>
      </c>
      <c r="X77" s="856">
        <v>5403.1246379999993</v>
      </c>
      <c r="Y77" s="104">
        <v>4664.9089999999997</v>
      </c>
      <c r="Z77" s="104">
        <v>5263.4099640000004</v>
      </c>
      <c r="AA77" s="857">
        <v>8705.5011300000006</v>
      </c>
      <c r="AB77" s="104">
        <v>8596.1880010000004</v>
      </c>
      <c r="AC77" s="104">
        <v>10894.777114999999</v>
      </c>
      <c r="AD77" s="104">
        <v>9538.992819000001</v>
      </c>
    </row>
    <row r="78" spans="3:30" ht="24.95" customHeight="1" thickBot="1">
      <c r="C78" s="553" t="s">
        <v>20</v>
      </c>
      <c r="D78" s="268">
        <v>16771.55</v>
      </c>
      <c r="E78" s="135">
        <v>21895.77</v>
      </c>
      <c r="F78" s="135">
        <v>21389.63</v>
      </c>
      <c r="G78" s="849">
        <v>21154.639999999999</v>
      </c>
      <c r="H78" s="841">
        <v>15197.3</v>
      </c>
      <c r="I78" s="135">
        <v>18901.919999999998</v>
      </c>
      <c r="J78" s="135">
        <v>97284.61</v>
      </c>
      <c r="K78" s="842">
        <v>68897.73</v>
      </c>
      <c r="L78" s="268">
        <v>10734.2</v>
      </c>
      <c r="M78" s="135">
        <v>13564.349999999999</v>
      </c>
      <c r="N78" s="135">
        <v>20919.269999999997</v>
      </c>
      <c r="O78" s="849">
        <v>2098.33</v>
      </c>
      <c r="P78" s="841">
        <v>-15440.42</v>
      </c>
      <c r="Q78" s="135">
        <v>11266.71</v>
      </c>
      <c r="R78" s="135">
        <v>9449.01</v>
      </c>
      <c r="S78" s="842">
        <v>26048.739999999998</v>
      </c>
      <c r="T78" s="864">
        <v>26649</v>
      </c>
      <c r="U78" s="133">
        <v>9858.0910000000003</v>
      </c>
      <c r="V78" s="135">
        <v>34617.914000000004</v>
      </c>
      <c r="W78" s="849">
        <v>13303.528999999999</v>
      </c>
      <c r="X78" s="864">
        <v>35405.171242000004</v>
      </c>
      <c r="Y78" s="108">
        <v>24866.042000000001</v>
      </c>
      <c r="Z78" s="108">
        <v>17916.108680000001</v>
      </c>
      <c r="AA78" s="869">
        <v>37378.228305000004</v>
      </c>
      <c r="AB78" s="108">
        <v>41470.033255000002</v>
      </c>
      <c r="AC78" s="108">
        <v>62729.118746</v>
      </c>
      <c r="AD78" s="108">
        <v>64440.253125000003</v>
      </c>
    </row>
    <row r="79" spans="3:30" ht="38.25" customHeight="1" thickTop="1" thickBot="1">
      <c r="C79" s="554" t="s">
        <v>168</v>
      </c>
      <c r="D79" s="843">
        <f>D51+D59+D66+D71+D74+D78</f>
        <v>481210.58</v>
      </c>
      <c r="E79" s="844">
        <f t="shared" ref="E79:W79" si="14">E51+E59+E66+E71+E74+E78</f>
        <v>475222.88000000006</v>
      </c>
      <c r="F79" s="844">
        <f t="shared" si="14"/>
        <v>539209.22</v>
      </c>
      <c r="G79" s="845">
        <f t="shared" si="14"/>
        <v>498192.62000000005</v>
      </c>
      <c r="H79" s="843">
        <f t="shared" si="14"/>
        <v>439855.54000000004</v>
      </c>
      <c r="I79" s="844">
        <f t="shared" si="14"/>
        <v>442053.92</v>
      </c>
      <c r="J79" s="844">
        <f t="shared" si="14"/>
        <v>574270.20000000007</v>
      </c>
      <c r="K79" s="845">
        <f t="shared" si="14"/>
        <v>633797.96</v>
      </c>
      <c r="L79" s="843">
        <f t="shared" si="14"/>
        <v>383971.10000000003</v>
      </c>
      <c r="M79" s="844">
        <f t="shared" si="14"/>
        <v>588007.44999999995</v>
      </c>
      <c r="N79" s="844">
        <f t="shared" si="14"/>
        <v>528766.44000000006</v>
      </c>
      <c r="O79" s="845">
        <f t="shared" si="14"/>
        <v>358970.83999999997</v>
      </c>
      <c r="P79" s="843">
        <f t="shared" si="14"/>
        <v>465285.85000000009</v>
      </c>
      <c r="Q79" s="844">
        <f t="shared" si="14"/>
        <v>491296.9</v>
      </c>
      <c r="R79" s="844">
        <f t="shared" si="14"/>
        <v>440644.58999999997</v>
      </c>
      <c r="S79" s="845">
        <f t="shared" si="14"/>
        <v>393724.8899999999</v>
      </c>
      <c r="T79" s="843">
        <f t="shared" si="14"/>
        <v>459586</v>
      </c>
      <c r="U79" s="844">
        <f t="shared" si="14"/>
        <v>401925.91200000001</v>
      </c>
      <c r="V79" s="844">
        <f t="shared" si="14"/>
        <v>702676.77999999991</v>
      </c>
      <c r="W79" s="845">
        <f t="shared" si="14"/>
        <v>586389.11499999999</v>
      </c>
      <c r="X79" s="843">
        <v>329417.780356</v>
      </c>
      <c r="Y79" s="862">
        <v>237361.46299999999</v>
      </c>
      <c r="Z79" s="862">
        <v>273259.655914</v>
      </c>
      <c r="AA79" s="863">
        <v>468902.27613399999</v>
      </c>
      <c r="AB79" s="568">
        <v>517228.87107299996</v>
      </c>
      <c r="AC79" s="568">
        <v>705112.760411</v>
      </c>
      <c r="AD79" s="568">
        <v>690768.71334899997</v>
      </c>
    </row>
    <row r="80" spans="3:30" ht="30.75" customHeight="1" thickTop="1">
      <c r="C80" s="110" t="s">
        <v>169</v>
      </c>
      <c r="D80" s="111">
        <f>D48-D79</f>
        <v>0</v>
      </c>
      <c r="E80" s="111">
        <f t="shared" ref="E80:K80" si="15">E48-E79</f>
        <v>0</v>
      </c>
      <c r="F80" s="111">
        <f t="shared" si="15"/>
        <v>0</v>
      </c>
      <c r="G80" s="111">
        <f t="shared" si="15"/>
        <v>0</v>
      </c>
      <c r="H80" s="111">
        <f t="shared" si="15"/>
        <v>-3.0000000027939677E-2</v>
      </c>
      <c r="I80" s="111">
        <f t="shared" si="15"/>
        <v>9.9999999511055648E-3</v>
      </c>
      <c r="J80" s="111">
        <f t="shared" si="15"/>
        <v>0</v>
      </c>
      <c r="K80" s="111">
        <f t="shared" si="15"/>
        <v>-2.9999999911524355E-2</v>
      </c>
      <c r="L80" s="111"/>
      <c r="M80" s="111"/>
      <c r="N80" s="111"/>
      <c r="O80" s="111"/>
      <c r="P80" s="111"/>
      <c r="Q80" s="111"/>
      <c r="R80" s="111"/>
      <c r="S80" s="111"/>
      <c r="T80" s="111"/>
      <c r="U80" s="111"/>
      <c r="V80" s="111"/>
      <c r="W80" s="111"/>
      <c r="X80" s="111"/>
      <c r="Y80" s="111"/>
      <c r="Z80" s="111"/>
      <c r="AA80" s="111"/>
      <c r="AB80" s="111"/>
      <c r="AC80" s="111"/>
      <c r="AD80" s="111"/>
    </row>
    <row r="81" spans="3:24" ht="21.75" customHeight="1">
      <c r="C81" s="112"/>
    </row>
    <row r="82" spans="3:24" ht="24" customHeight="1">
      <c r="W82" s="50" t="s">
        <v>173</v>
      </c>
      <c r="X82" s="120"/>
    </row>
    <row r="83" spans="3:24" ht="24" customHeight="1">
      <c r="W83" s="50" t="s">
        <v>174</v>
      </c>
      <c r="X83" s="120"/>
    </row>
    <row r="84" spans="3:24" ht="21.75" customHeight="1">
      <c r="W84" s="50" t="s">
        <v>175</v>
      </c>
      <c r="X84" s="120"/>
    </row>
    <row r="85" spans="3:24" ht="23.25" customHeight="1">
      <c r="W85" s="50" t="s">
        <v>176</v>
      </c>
      <c r="X85" s="120"/>
    </row>
    <row r="86" spans="3:24" ht="25.5">
      <c r="W86" s="121" t="s">
        <v>177</v>
      </c>
      <c r="X86" s="120"/>
    </row>
    <row r="87" spans="3:24" ht="25.5">
      <c r="W87" s="121" t="s">
        <v>178</v>
      </c>
      <c r="X87" s="120"/>
    </row>
  </sheetData>
  <mergeCells count="9">
    <mergeCell ref="X3:AA3"/>
    <mergeCell ref="C2:AB2"/>
    <mergeCell ref="C1:K1"/>
    <mergeCell ref="D3:G3"/>
    <mergeCell ref="H3:K3"/>
    <mergeCell ref="L3:O3"/>
    <mergeCell ref="P3:S3"/>
    <mergeCell ref="T3:W3"/>
    <mergeCell ref="AB3:AD3"/>
  </mergeCells>
  <pageMargins left="0" right="0" top="1" bottom="0.5" header="0.17" footer="0.25"/>
  <pageSetup scale="35" orientation="landscape" horizontalDpi="300" verticalDpi="300" r:id="rId1"/>
  <headerFooter alignWithMargins="0"/>
  <rowBreaks count="1" manualBreakCount="1">
    <brk id="48" max="29" man="1"/>
  </rowBreaks>
  <colBreaks count="1" manualBreakCount="1">
    <brk id="11" max="80" man="1"/>
  </col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0000"/>
  </sheetPr>
  <dimension ref="A1:S18"/>
  <sheetViews>
    <sheetView view="pageBreakPreview" topLeftCell="A7" zoomScale="60" zoomScaleNormal="75" workbookViewId="0">
      <selection activeCell="D18" sqref="D18"/>
    </sheetView>
  </sheetViews>
  <sheetFormatPr defaultRowHeight="12.75"/>
  <cols>
    <col min="1" max="1" width="5.28515625" style="15" customWidth="1"/>
    <col min="2" max="2" width="77" style="15" customWidth="1"/>
    <col min="3" max="13" width="26.85546875" style="15" bestFit="1" customWidth="1"/>
    <col min="14" max="14" width="32.28515625" style="15" bestFit="1" customWidth="1"/>
    <col min="15" max="16384" width="9.140625" style="15"/>
  </cols>
  <sheetData>
    <row r="1" spans="1:19" s="51" customFormat="1" ht="45" customHeight="1">
      <c r="B1" s="3568" t="s">
        <v>90</v>
      </c>
      <c r="C1" s="3568"/>
      <c r="D1" s="3568"/>
      <c r="E1" s="3568"/>
      <c r="F1" s="3568"/>
      <c r="G1" s="3568"/>
      <c r="H1" s="3568"/>
      <c r="I1" s="3568"/>
      <c r="J1" s="3568"/>
      <c r="K1" s="3568"/>
      <c r="L1" s="3568"/>
      <c r="M1" s="3568"/>
      <c r="N1" s="3568"/>
    </row>
    <row r="2" spans="1:19" s="51" customFormat="1" ht="45" customHeight="1">
      <c r="B2" s="3568" t="s">
        <v>91</v>
      </c>
      <c r="C2" s="3568"/>
      <c r="D2" s="3568"/>
      <c r="E2" s="3568"/>
      <c r="F2" s="3568"/>
      <c r="G2" s="3568"/>
      <c r="H2" s="3568"/>
      <c r="I2" s="3568"/>
      <c r="J2" s="3568"/>
      <c r="K2" s="3568"/>
      <c r="L2" s="3568"/>
      <c r="M2" s="3568"/>
      <c r="N2" s="3568"/>
    </row>
    <row r="3" spans="1:19" ht="39.950000000000003" customHeight="1" thickBot="1">
      <c r="B3" s="3571" t="s">
        <v>89</v>
      </c>
      <c r="C3" s="3571"/>
      <c r="D3" s="3571"/>
      <c r="E3" s="3571"/>
      <c r="F3" s="3571"/>
      <c r="G3" s="3571"/>
      <c r="H3" s="3571"/>
      <c r="I3" s="3571"/>
      <c r="J3" s="3571"/>
      <c r="K3" s="3571"/>
      <c r="L3" s="3571"/>
      <c r="M3" s="3571"/>
      <c r="N3" s="3571"/>
    </row>
    <row r="4" spans="1:19" s="50" customFormat="1" ht="39.950000000000003" customHeight="1" thickBot="1">
      <c r="A4" s="56"/>
      <c r="B4" s="57"/>
      <c r="C4" s="3565">
        <v>2007</v>
      </c>
      <c r="D4" s="3566"/>
      <c r="E4" s="3566"/>
      <c r="F4" s="3567"/>
      <c r="G4" s="3565">
        <v>2008</v>
      </c>
      <c r="H4" s="3566"/>
      <c r="I4" s="3566"/>
      <c r="J4" s="3567"/>
      <c r="K4" s="3566">
        <v>2009</v>
      </c>
      <c r="L4" s="3566"/>
      <c r="M4" s="3566"/>
      <c r="N4" s="3566"/>
    </row>
    <row r="5" spans="1:19" s="50" customFormat="1" ht="39.950000000000003" customHeight="1" thickBot="1">
      <c r="A5" s="56"/>
      <c r="B5" s="58" t="s">
        <v>4</v>
      </c>
      <c r="C5" s="82" t="s">
        <v>0</v>
      </c>
      <c r="D5" s="83" t="s">
        <v>1</v>
      </c>
      <c r="E5" s="83" t="s">
        <v>2</v>
      </c>
      <c r="F5" s="84" t="s">
        <v>3</v>
      </c>
      <c r="G5" s="82" t="s">
        <v>0</v>
      </c>
      <c r="H5" s="83" t="s">
        <v>1</v>
      </c>
      <c r="I5" s="83" t="s">
        <v>2</v>
      </c>
      <c r="J5" s="84" t="s">
        <v>3</v>
      </c>
      <c r="K5" s="85" t="s">
        <v>0</v>
      </c>
      <c r="L5" s="85" t="s">
        <v>1</v>
      </c>
      <c r="M5" s="85" t="s">
        <v>2</v>
      </c>
      <c r="N5" s="52" t="s">
        <v>3</v>
      </c>
    </row>
    <row r="6" spans="1:19" s="48" customFormat="1" ht="60" customHeight="1">
      <c r="A6" s="49"/>
      <c r="B6" s="59" t="s">
        <v>87</v>
      </c>
      <c r="C6" s="65">
        <v>12027</v>
      </c>
      <c r="D6" s="66">
        <v>13677.9</v>
      </c>
      <c r="E6" s="66">
        <v>14248.5</v>
      </c>
      <c r="F6" s="67">
        <v>13382.8</v>
      </c>
      <c r="G6" s="65">
        <v>15008.1</v>
      </c>
      <c r="H6" s="66">
        <v>14336.9</v>
      </c>
      <c r="I6" s="66">
        <v>13817.4</v>
      </c>
      <c r="J6" s="67">
        <v>11446.2</v>
      </c>
      <c r="K6" s="66">
        <v>14563.1</v>
      </c>
      <c r="L6" s="66">
        <v>12781.9</v>
      </c>
      <c r="M6" s="66">
        <v>13651.8</v>
      </c>
      <c r="N6" s="68">
        <v>12054.3</v>
      </c>
      <c r="O6" s="38"/>
      <c r="P6" s="38"/>
      <c r="Q6" s="38"/>
      <c r="R6" s="38"/>
      <c r="S6" s="47"/>
    </row>
    <row r="7" spans="1:19" s="48" customFormat="1" ht="60" customHeight="1">
      <c r="A7" s="49"/>
      <c r="B7" s="59" t="s">
        <v>88</v>
      </c>
      <c r="C7" s="65" t="s">
        <v>92</v>
      </c>
      <c r="D7" s="66" t="s">
        <v>92</v>
      </c>
      <c r="E7" s="66" t="s">
        <v>92</v>
      </c>
      <c r="F7" s="67" t="s">
        <v>92</v>
      </c>
      <c r="G7" s="65">
        <v>9243.7221199999985</v>
      </c>
      <c r="H7" s="66">
        <v>9844.5186099999992</v>
      </c>
      <c r="I7" s="66">
        <v>11083.28197</v>
      </c>
      <c r="J7" s="67">
        <v>11299.592839999999</v>
      </c>
      <c r="K7" s="66">
        <v>11777.173150000001</v>
      </c>
      <c r="L7" s="66">
        <v>12647.56724</v>
      </c>
      <c r="M7" s="66">
        <v>15894.97849</v>
      </c>
      <c r="N7" s="66">
        <v>15075.977949999999</v>
      </c>
      <c r="O7" s="49"/>
      <c r="P7" s="49"/>
      <c r="Q7" s="49"/>
    </row>
    <row r="8" spans="1:19" s="48" customFormat="1" ht="60" customHeight="1">
      <c r="A8" s="49"/>
      <c r="B8" s="59" t="s">
        <v>94</v>
      </c>
      <c r="C8" s="65" t="s">
        <v>92</v>
      </c>
      <c r="D8" s="66" t="s">
        <v>92</v>
      </c>
      <c r="E8" s="66" t="s">
        <v>92</v>
      </c>
      <c r="F8" s="67" t="s">
        <v>92</v>
      </c>
      <c r="G8" s="65" t="s">
        <v>92</v>
      </c>
      <c r="H8" s="66" t="s">
        <v>92</v>
      </c>
      <c r="I8" s="66" t="s">
        <v>92</v>
      </c>
      <c r="J8" s="67" t="s">
        <v>92</v>
      </c>
      <c r="K8" s="65" t="s">
        <v>92</v>
      </c>
      <c r="L8" s="66" t="s">
        <v>92</v>
      </c>
      <c r="M8" s="66" t="s">
        <v>92</v>
      </c>
      <c r="N8" s="66" t="s">
        <v>92</v>
      </c>
      <c r="O8" s="46"/>
      <c r="P8" s="46"/>
      <c r="Q8" s="46"/>
    </row>
    <row r="9" spans="1:19" s="48" customFormat="1" ht="60" customHeight="1">
      <c r="A9" s="49"/>
      <c r="B9" s="59" t="s">
        <v>95</v>
      </c>
      <c r="C9" s="65" t="s">
        <v>92</v>
      </c>
      <c r="D9" s="66" t="s">
        <v>92</v>
      </c>
      <c r="E9" s="66" t="s">
        <v>92</v>
      </c>
      <c r="F9" s="67" t="s">
        <v>92</v>
      </c>
      <c r="G9" s="65">
        <v>5815.25</v>
      </c>
      <c r="H9" s="66">
        <v>5980.74</v>
      </c>
      <c r="I9" s="66">
        <v>7249.52</v>
      </c>
      <c r="J9" s="67">
        <v>8648.2900000000009</v>
      </c>
      <c r="K9" s="66">
        <v>8796.99</v>
      </c>
      <c r="L9" s="66">
        <v>8352.6299999999992</v>
      </c>
      <c r="M9" s="66">
        <v>4177.3999999999996</v>
      </c>
      <c r="N9" s="66">
        <v>4602.2299999999996</v>
      </c>
      <c r="O9" s="49"/>
      <c r="P9" s="49"/>
      <c r="Q9" s="49"/>
    </row>
    <row r="10" spans="1:19" s="48" customFormat="1" ht="60" customHeight="1" thickBot="1">
      <c r="A10" s="49"/>
      <c r="B10" s="60" t="s">
        <v>93</v>
      </c>
      <c r="C10" s="69" t="s">
        <v>92</v>
      </c>
      <c r="D10" s="70" t="s">
        <v>92</v>
      </c>
      <c r="E10" s="70" t="s">
        <v>92</v>
      </c>
      <c r="F10" s="71" t="s">
        <v>92</v>
      </c>
      <c r="G10" s="69">
        <v>73042.100000000006</v>
      </c>
      <c r="H10" s="70">
        <v>82722.399999999994</v>
      </c>
      <c r="I10" s="70">
        <v>97150</v>
      </c>
      <c r="J10" s="71">
        <v>98398.8</v>
      </c>
      <c r="K10" s="70">
        <v>116236.4</v>
      </c>
      <c r="L10" s="70">
        <v>112500.4</v>
      </c>
      <c r="M10" s="70">
        <v>121431.6</v>
      </c>
      <c r="N10" s="70">
        <v>118586.9</v>
      </c>
      <c r="O10" s="49"/>
      <c r="P10" s="49"/>
      <c r="Q10" s="49"/>
    </row>
    <row r="11" spans="1:19" ht="33.75" thickBot="1">
      <c r="A11" s="14"/>
      <c r="B11" s="54"/>
      <c r="C11" s="72"/>
      <c r="D11" s="72"/>
      <c r="E11" s="72"/>
      <c r="F11" s="72"/>
      <c r="G11" s="64"/>
      <c r="H11" s="64"/>
      <c r="I11" s="64"/>
      <c r="J11" s="64"/>
      <c r="K11" s="64"/>
      <c r="L11" s="64"/>
      <c r="M11" s="64"/>
      <c r="N11" s="73"/>
    </row>
    <row r="12" spans="1:19" ht="33.75" thickBot="1">
      <c r="A12" s="14"/>
      <c r="B12" s="55"/>
      <c r="C12" s="3564">
        <v>2010</v>
      </c>
      <c r="D12" s="3564"/>
      <c r="E12" s="3564"/>
      <c r="F12" s="3570"/>
      <c r="G12" s="3564">
        <v>2011</v>
      </c>
      <c r="H12" s="3564"/>
      <c r="I12" s="3564"/>
      <c r="J12" s="3564"/>
      <c r="K12" s="3569">
        <v>2012</v>
      </c>
      <c r="L12" s="3564"/>
      <c r="M12" s="3564"/>
      <c r="N12" s="3570"/>
    </row>
    <row r="13" spans="1:19" ht="33.75" thickBot="1">
      <c r="A13" s="14"/>
      <c r="B13" s="53" t="s">
        <v>4</v>
      </c>
      <c r="C13" s="74" t="s">
        <v>0</v>
      </c>
      <c r="D13" s="75" t="s">
        <v>1</v>
      </c>
      <c r="E13" s="75" t="s">
        <v>2</v>
      </c>
      <c r="F13" s="76" t="s">
        <v>3</v>
      </c>
      <c r="G13" s="74" t="s">
        <v>0</v>
      </c>
      <c r="H13" s="75" t="s">
        <v>1</v>
      </c>
      <c r="I13" s="75" t="s">
        <v>2</v>
      </c>
      <c r="J13" s="77" t="s">
        <v>3</v>
      </c>
      <c r="K13" s="78" t="s">
        <v>0</v>
      </c>
      <c r="L13" s="74" t="s">
        <v>1</v>
      </c>
      <c r="M13" s="79" t="s">
        <v>2</v>
      </c>
      <c r="N13" s="79" t="s">
        <v>3</v>
      </c>
    </row>
    <row r="14" spans="1:19" ht="60" customHeight="1">
      <c r="A14" s="14"/>
      <c r="B14" s="62" t="s">
        <v>87</v>
      </c>
      <c r="C14" s="68">
        <v>11870.7</v>
      </c>
      <c r="D14" s="68">
        <v>10812.7</v>
      </c>
      <c r="E14" s="68">
        <v>21675.5</v>
      </c>
      <c r="F14" s="80">
        <v>10976.3</v>
      </c>
      <c r="G14" s="68">
        <v>9634</v>
      </c>
      <c r="H14" s="68">
        <v>10816.1</v>
      </c>
      <c r="I14" s="68">
        <v>21034.3</v>
      </c>
      <c r="J14" s="68">
        <v>12682</v>
      </c>
      <c r="K14" s="81">
        <v>20331.400000000001</v>
      </c>
      <c r="L14" s="68">
        <v>9480.7000000000007</v>
      </c>
      <c r="M14" s="68">
        <v>9620.9</v>
      </c>
      <c r="N14" s="113">
        <v>9013.9</v>
      </c>
    </row>
    <row r="15" spans="1:19" ht="60" customHeight="1">
      <c r="A15" s="14"/>
      <c r="B15" s="63" t="s">
        <v>88</v>
      </c>
      <c r="C15" s="66">
        <v>19074.96026</v>
      </c>
      <c r="D15" s="66">
        <v>20461.949339999999</v>
      </c>
      <c r="E15" s="66">
        <v>25944.7</v>
      </c>
      <c r="F15" s="67">
        <v>36377.22913</v>
      </c>
      <c r="G15" s="66">
        <v>42944.722479999997</v>
      </c>
      <c r="H15" s="66">
        <v>46577.623869999996</v>
      </c>
      <c r="I15" s="66">
        <v>59264.9</v>
      </c>
      <c r="J15" s="66">
        <v>67238.2</v>
      </c>
      <c r="K15" s="65">
        <v>67657.3</v>
      </c>
      <c r="L15" s="66">
        <v>70669.399999999994</v>
      </c>
      <c r="M15" s="66">
        <v>75549.5</v>
      </c>
      <c r="N15" s="114">
        <v>86787.199999999997</v>
      </c>
    </row>
    <row r="16" spans="1:19" ht="60" customHeight="1">
      <c r="A16" s="14"/>
      <c r="B16" s="61" t="s">
        <v>94</v>
      </c>
      <c r="C16" s="66">
        <v>81.599999999999994</v>
      </c>
      <c r="D16" s="66">
        <v>75.7</v>
      </c>
      <c r="E16" s="66">
        <v>2998.2</v>
      </c>
      <c r="F16" s="67">
        <v>3043.6</v>
      </c>
      <c r="G16" s="66">
        <v>2984.5</v>
      </c>
      <c r="H16" s="66">
        <v>3449</v>
      </c>
      <c r="I16" s="66">
        <v>6293.1</v>
      </c>
      <c r="J16" s="66">
        <v>5780</v>
      </c>
      <c r="K16" s="65">
        <v>5477.9</v>
      </c>
      <c r="L16" s="66">
        <v>3647.4</v>
      </c>
      <c r="M16" s="66">
        <v>12452.1</v>
      </c>
      <c r="N16" s="115">
        <v>12789.6</v>
      </c>
    </row>
    <row r="17" spans="1:14" ht="60" customHeight="1">
      <c r="A17" s="14"/>
      <c r="B17" s="59" t="s">
        <v>95</v>
      </c>
      <c r="C17" s="65">
        <v>6139.98</v>
      </c>
      <c r="D17" s="66">
        <v>5739.65</v>
      </c>
      <c r="E17" s="66">
        <v>6500.09</v>
      </c>
      <c r="F17" s="67">
        <v>7636.79</v>
      </c>
      <c r="G17" s="66">
        <v>8445.2999999999993</v>
      </c>
      <c r="H17" s="66">
        <v>10638.9</v>
      </c>
      <c r="I17" s="66">
        <v>11107.8</v>
      </c>
      <c r="J17" s="67">
        <v>13291.3</v>
      </c>
      <c r="K17" s="65">
        <v>15679</v>
      </c>
      <c r="L17" s="66">
        <v>16878.557000000001</v>
      </c>
      <c r="M17" s="66">
        <v>17102.137999999999</v>
      </c>
      <c r="N17" s="116">
        <v>18110.400000000001</v>
      </c>
    </row>
    <row r="18" spans="1:14" ht="60" customHeight="1" thickBot="1">
      <c r="A18" s="14"/>
      <c r="B18" s="60" t="s">
        <v>93</v>
      </c>
      <c r="C18" s="69">
        <v>120863.5</v>
      </c>
      <c r="D18" s="70">
        <v>124317.79999999999</v>
      </c>
      <c r="E18" s="70">
        <v>127927</v>
      </c>
      <c r="F18" s="71">
        <v>132876.1</v>
      </c>
      <c r="G18" s="70">
        <v>130725.13</v>
      </c>
      <c r="H18" s="70">
        <v>135656.75</v>
      </c>
      <c r="I18" s="70">
        <v>126596.9</v>
      </c>
      <c r="J18" s="71">
        <v>122812.79999999999</v>
      </c>
      <c r="K18" s="69">
        <v>123801.4</v>
      </c>
      <c r="L18" s="70">
        <v>138685.1</v>
      </c>
      <c r="M18" s="70">
        <v>133209.72200000001</v>
      </c>
      <c r="N18" s="117">
        <v>120905.4</v>
      </c>
    </row>
  </sheetData>
  <mergeCells count="9">
    <mergeCell ref="G12:J12"/>
    <mergeCell ref="C4:F4"/>
    <mergeCell ref="B2:N2"/>
    <mergeCell ref="B1:N1"/>
    <mergeCell ref="K12:N12"/>
    <mergeCell ref="B3:N3"/>
    <mergeCell ref="G4:J4"/>
    <mergeCell ref="K4:N4"/>
    <mergeCell ref="C12:F12"/>
  </mergeCells>
  <pageMargins left="0" right="0" top="1" bottom="0.5" header="0" footer="0.25"/>
  <pageSetup scale="33" orientation="landscape" horizontalDpi="300" verticalDpi="30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Y45"/>
  <sheetViews>
    <sheetView view="pageBreakPreview" zoomScale="40" zoomScaleNormal="75" zoomScaleSheetLayoutView="40" workbookViewId="0">
      <selection activeCell="G31" sqref="G31"/>
    </sheetView>
  </sheetViews>
  <sheetFormatPr defaultRowHeight="12.75"/>
  <cols>
    <col min="1" max="1" width="107.42578125" customWidth="1"/>
    <col min="2" max="2" width="37.28515625" bestFit="1" customWidth="1"/>
    <col min="3" max="4" width="41.5703125" bestFit="1" customWidth="1"/>
    <col min="5" max="5" width="37.28515625" bestFit="1" customWidth="1"/>
    <col min="6" max="6" width="41.5703125" bestFit="1" customWidth="1"/>
    <col min="7" max="9" width="37.28515625" bestFit="1" customWidth="1"/>
    <col min="10" max="10" width="25.140625" customWidth="1"/>
    <col min="11" max="11" width="24.85546875" bestFit="1" customWidth="1"/>
    <col min="12" max="12" width="24.85546875" customWidth="1"/>
    <col min="13" max="13" width="25.140625" customWidth="1"/>
    <col min="14" max="14" width="24.85546875" bestFit="1" customWidth="1"/>
    <col min="15" max="15" width="24.85546875" customWidth="1"/>
    <col min="16" max="16" width="25.140625" customWidth="1"/>
    <col min="17" max="17" width="24.85546875" bestFit="1" customWidth="1"/>
    <col min="18" max="18" width="24.85546875" customWidth="1"/>
    <col min="19" max="19" width="25.140625" customWidth="1"/>
    <col min="20" max="20" width="24.85546875" bestFit="1" customWidth="1"/>
    <col min="21" max="21" width="24.85546875" customWidth="1"/>
    <col min="22" max="22" width="25.140625" customWidth="1"/>
    <col min="23" max="23" width="24.85546875" bestFit="1" customWidth="1"/>
    <col min="24" max="24" width="24.85546875" customWidth="1"/>
    <col min="25" max="25" width="25.140625" customWidth="1"/>
  </cols>
  <sheetData>
    <row r="1" spans="1:25" ht="200.25" customHeight="1" thickBot="1">
      <c r="A1" s="269" t="s">
        <v>206</v>
      </c>
      <c r="B1" s="270"/>
      <c r="C1" s="270"/>
      <c r="D1" s="270"/>
      <c r="E1" s="270"/>
      <c r="F1" s="270"/>
      <c r="G1" s="270"/>
      <c r="H1" s="270"/>
      <c r="I1" s="270"/>
    </row>
    <row r="2" spans="1:25" ht="51.75" thickBot="1">
      <c r="A2" s="3572" t="s">
        <v>4</v>
      </c>
      <c r="B2" s="3577">
        <v>2008</v>
      </c>
      <c r="C2" s="3578"/>
      <c r="D2" s="3578"/>
      <c r="E2" s="3579"/>
      <c r="F2" s="3574">
        <v>2009</v>
      </c>
      <c r="G2" s="3575"/>
      <c r="H2" s="3575"/>
      <c r="I2" s="3576"/>
    </row>
    <row r="3" spans="1:25" ht="51.75" thickBot="1">
      <c r="A3" s="3573"/>
      <c r="B3" s="569" t="s">
        <v>0</v>
      </c>
      <c r="C3" s="570" t="s">
        <v>1</v>
      </c>
      <c r="D3" s="570" t="s">
        <v>2</v>
      </c>
      <c r="E3" s="571" t="s">
        <v>3</v>
      </c>
      <c r="F3" s="569" t="s">
        <v>0</v>
      </c>
      <c r="G3" s="570" t="s">
        <v>1</v>
      </c>
      <c r="H3" s="570" t="s">
        <v>2</v>
      </c>
      <c r="I3" s="571" t="s">
        <v>3</v>
      </c>
      <c r="J3" s="2"/>
      <c r="K3" s="2"/>
      <c r="L3" s="2"/>
      <c r="M3" s="2"/>
      <c r="N3" s="2"/>
      <c r="O3" s="2"/>
      <c r="P3" s="2"/>
      <c r="Q3" s="2"/>
      <c r="R3" s="2"/>
      <c r="S3" s="2"/>
      <c r="T3" s="2"/>
      <c r="U3" s="2"/>
      <c r="V3" s="2"/>
      <c r="W3" s="2"/>
      <c r="X3" s="2"/>
      <c r="Y3" s="2"/>
    </row>
    <row r="4" spans="1:25" ht="53.25" customHeight="1">
      <c r="A4" s="271" t="s">
        <v>9</v>
      </c>
      <c r="B4" s="272">
        <v>26322.724999999999</v>
      </c>
      <c r="C4" s="273">
        <v>37077.898000000001</v>
      </c>
      <c r="D4" s="273">
        <v>43889.179999999993</v>
      </c>
      <c r="E4" s="274">
        <v>50048.36</v>
      </c>
      <c r="F4" s="272">
        <v>56162.9</v>
      </c>
      <c r="G4" s="273">
        <v>62388.5</v>
      </c>
      <c r="H4" s="273">
        <v>66213.2</v>
      </c>
      <c r="I4" s="274">
        <v>63572.5</v>
      </c>
      <c r="J4" s="3"/>
      <c r="K4" s="3"/>
      <c r="L4" s="3"/>
      <c r="M4" s="3"/>
      <c r="N4" s="3"/>
      <c r="O4" s="3"/>
      <c r="P4" s="3"/>
      <c r="Q4" s="3"/>
      <c r="R4" s="3"/>
      <c r="S4" s="3"/>
      <c r="T4" s="3"/>
      <c r="U4" s="3"/>
      <c r="V4" s="3"/>
      <c r="W4" s="3"/>
      <c r="X4" s="3"/>
      <c r="Y4" s="3"/>
    </row>
    <row r="5" spans="1:25" ht="53.25" customHeight="1">
      <c r="A5" s="275" t="s">
        <v>24</v>
      </c>
      <c r="B5" s="276">
        <v>3270.25</v>
      </c>
      <c r="C5" s="277">
        <v>4541.0730000000003</v>
      </c>
      <c r="D5" s="277">
        <f>2656.18+4439.3</f>
        <v>7095.48</v>
      </c>
      <c r="E5" s="278">
        <v>7295.3</v>
      </c>
      <c r="F5" s="279">
        <f>2111.5+5097.8</f>
        <v>7209.3</v>
      </c>
      <c r="G5" s="280">
        <f>2300.8+5405.8</f>
        <v>7706.6</v>
      </c>
      <c r="H5" s="280">
        <f>2404.8+5618.6</f>
        <v>8023.4000000000005</v>
      </c>
      <c r="I5" s="281">
        <v>7753.6</v>
      </c>
      <c r="J5" s="3"/>
      <c r="K5" s="3"/>
      <c r="L5" s="3"/>
      <c r="M5" s="3"/>
      <c r="N5" s="3"/>
      <c r="O5" s="3"/>
      <c r="P5" s="3"/>
      <c r="Q5" s="3"/>
      <c r="R5" s="3"/>
      <c r="S5" s="3"/>
      <c r="T5" s="3"/>
      <c r="U5" s="3"/>
      <c r="V5" s="3"/>
      <c r="W5" s="3"/>
      <c r="X5" s="3"/>
      <c r="Y5" s="3"/>
    </row>
    <row r="6" spans="1:25" ht="53.25" customHeight="1">
      <c r="A6" s="275" t="s">
        <v>25</v>
      </c>
      <c r="B6" s="276">
        <v>23052.474999999999</v>
      </c>
      <c r="C6" s="277">
        <v>32536.825000000001</v>
      </c>
      <c r="D6" s="277">
        <v>36793.699999999997</v>
      </c>
      <c r="E6" s="278">
        <v>42753.06</v>
      </c>
      <c r="F6" s="279">
        <v>48953.599999999999</v>
      </c>
      <c r="G6" s="280">
        <v>54681.9</v>
      </c>
      <c r="H6" s="280">
        <v>58189.8</v>
      </c>
      <c r="I6" s="281">
        <v>55818.9</v>
      </c>
      <c r="J6" s="3"/>
      <c r="K6" s="3"/>
      <c r="L6" s="3"/>
      <c r="M6" s="3"/>
      <c r="N6" s="3"/>
      <c r="O6" s="3"/>
      <c r="P6" s="3"/>
      <c r="Q6" s="3"/>
      <c r="R6" s="3"/>
      <c r="S6" s="3"/>
      <c r="T6" s="3"/>
      <c r="U6" s="3"/>
      <c r="V6" s="3"/>
      <c r="W6" s="3"/>
      <c r="X6" s="3"/>
      <c r="Y6" s="3"/>
    </row>
    <row r="7" spans="1:25" ht="49.5" customHeight="1" thickBot="1">
      <c r="A7" s="282" t="s">
        <v>18</v>
      </c>
      <c r="B7" s="283">
        <v>38838.79</v>
      </c>
      <c r="C7" s="284">
        <v>50275.728999999999</v>
      </c>
      <c r="D7" s="284">
        <v>54431</v>
      </c>
      <c r="E7" s="285">
        <v>61568.2</v>
      </c>
      <c r="F7" s="283">
        <v>67132.2</v>
      </c>
      <c r="G7" s="286">
        <v>72091.8</v>
      </c>
      <c r="H7" s="286">
        <v>73824.2</v>
      </c>
      <c r="I7" s="287">
        <v>72750.600000000006</v>
      </c>
      <c r="J7" s="4"/>
      <c r="K7" s="3"/>
      <c r="L7" s="4"/>
      <c r="M7" s="4"/>
      <c r="N7" s="3"/>
      <c r="O7" s="4"/>
      <c r="P7" s="4"/>
      <c r="Q7" s="3"/>
      <c r="R7" s="4"/>
      <c r="S7" s="4"/>
      <c r="T7" s="3"/>
      <c r="U7" s="4"/>
      <c r="V7" s="4"/>
      <c r="W7" s="3"/>
      <c r="X7" s="4"/>
      <c r="Y7" s="4"/>
    </row>
    <row r="8" spans="1:25" ht="33" customHeight="1" thickBot="1">
      <c r="A8" s="288"/>
      <c r="B8" s="289"/>
      <c r="C8" s="289"/>
      <c r="D8" s="289"/>
      <c r="E8" s="289"/>
      <c r="F8" s="289"/>
      <c r="G8" s="289"/>
      <c r="H8" s="289"/>
      <c r="I8" s="289"/>
    </row>
    <row r="9" spans="1:25" ht="51.75" thickBot="1">
      <c r="A9" s="3572" t="s">
        <v>4</v>
      </c>
      <c r="B9" s="3574">
        <v>2010</v>
      </c>
      <c r="C9" s="3575"/>
      <c r="D9" s="3575"/>
      <c r="E9" s="3576"/>
      <c r="F9" s="3574">
        <v>2011</v>
      </c>
      <c r="G9" s="3575"/>
      <c r="H9" s="3575"/>
      <c r="I9" s="3576"/>
    </row>
    <row r="10" spans="1:25" ht="51.75" thickBot="1">
      <c r="A10" s="3573"/>
      <c r="B10" s="570" t="s">
        <v>0</v>
      </c>
      <c r="C10" s="570" t="s">
        <v>1</v>
      </c>
      <c r="D10" s="570" t="s">
        <v>2</v>
      </c>
      <c r="E10" s="571" t="s">
        <v>3</v>
      </c>
      <c r="F10" s="569" t="s">
        <v>0</v>
      </c>
      <c r="G10" s="570" t="s">
        <v>1</v>
      </c>
      <c r="H10" s="570" t="s">
        <v>2</v>
      </c>
      <c r="I10" s="571" t="s">
        <v>3</v>
      </c>
    </row>
    <row r="11" spans="1:25" ht="53.25" customHeight="1">
      <c r="A11" s="271" t="s">
        <v>9</v>
      </c>
      <c r="B11" s="272">
        <v>63968.99</v>
      </c>
      <c r="C11" s="273">
        <v>65515.7</v>
      </c>
      <c r="D11" s="273">
        <v>70336.399999999994</v>
      </c>
      <c r="E11" s="274">
        <v>61541.680000000008</v>
      </c>
      <c r="F11" s="272">
        <v>71952.600000000006</v>
      </c>
      <c r="G11" s="273">
        <v>79487.899999999994</v>
      </c>
      <c r="H11" s="273">
        <v>57577.100000000006</v>
      </c>
      <c r="I11" s="274">
        <v>59888.100000000006</v>
      </c>
    </row>
    <row r="12" spans="1:25" ht="53.25" customHeight="1">
      <c r="A12" s="275" t="s">
        <v>24</v>
      </c>
      <c r="B12" s="290">
        <f>2043.13+6106.5</f>
        <v>8149.63</v>
      </c>
      <c r="C12" s="280">
        <f>2351.2+5967</f>
        <v>8318.2000000000007</v>
      </c>
      <c r="D12" s="291">
        <v>9202.7999999999993</v>
      </c>
      <c r="E12" s="278">
        <f>2446.64+6227.56</f>
        <v>8674.2000000000007</v>
      </c>
      <c r="F12" s="276">
        <v>9602.6</v>
      </c>
      <c r="G12" s="280">
        <v>11855.5</v>
      </c>
      <c r="H12" s="291">
        <v>8507.2000000000007</v>
      </c>
      <c r="I12" s="278">
        <v>8959.8000000000029</v>
      </c>
    </row>
    <row r="13" spans="1:25" ht="53.25" customHeight="1">
      <c r="A13" s="275" t="s">
        <v>25</v>
      </c>
      <c r="B13" s="290">
        <v>55819.360000000001</v>
      </c>
      <c r="C13" s="280">
        <v>57197.5</v>
      </c>
      <c r="D13" s="291">
        <v>61133.599999999999</v>
      </c>
      <c r="E13" s="292">
        <v>52867.48</v>
      </c>
      <c r="F13" s="276">
        <v>62350</v>
      </c>
      <c r="G13" s="280">
        <v>67632.399999999994</v>
      </c>
      <c r="H13" s="291">
        <v>49069.9</v>
      </c>
      <c r="I13" s="292">
        <v>50928.3</v>
      </c>
    </row>
    <row r="14" spans="1:25" ht="51.75" customHeight="1" thickBot="1">
      <c r="A14" s="282" t="s">
        <v>18</v>
      </c>
      <c r="B14" s="293">
        <v>72795.490000000005</v>
      </c>
      <c r="C14" s="286">
        <v>80676.7</v>
      </c>
      <c r="D14" s="284">
        <v>82831.5</v>
      </c>
      <c r="E14" s="285">
        <v>75739.600000000006</v>
      </c>
      <c r="F14" s="283">
        <v>83973.6</v>
      </c>
      <c r="G14" s="286">
        <v>86044</v>
      </c>
      <c r="H14" s="284">
        <v>57801.3</v>
      </c>
      <c r="I14" s="285">
        <v>59375.9</v>
      </c>
    </row>
    <row r="15" spans="1:25" ht="30" customHeight="1" thickBot="1">
      <c r="A15" s="294"/>
      <c r="B15" s="295"/>
      <c r="C15" s="288"/>
      <c r="D15" s="288"/>
      <c r="E15" s="288"/>
      <c r="F15" s="288"/>
      <c r="G15" s="288"/>
      <c r="H15" s="288"/>
      <c r="I15" s="288"/>
    </row>
    <row r="16" spans="1:25" ht="51.75" thickBot="1">
      <c r="A16" s="3572" t="s">
        <v>4</v>
      </c>
      <c r="B16" s="3574">
        <v>2012</v>
      </c>
      <c r="C16" s="3575"/>
      <c r="D16" s="3575"/>
      <c r="E16" s="3576"/>
      <c r="F16" s="572">
        <v>2013</v>
      </c>
      <c r="G16" s="288"/>
      <c r="H16" s="288"/>
      <c r="I16" s="288"/>
    </row>
    <row r="17" spans="1:9" ht="51.75" thickBot="1">
      <c r="A17" s="3573"/>
      <c r="B17" s="569" t="s">
        <v>0</v>
      </c>
      <c r="C17" s="570" t="s">
        <v>1</v>
      </c>
      <c r="D17" s="570" t="s">
        <v>2</v>
      </c>
      <c r="E17" s="571" t="s">
        <v>3</v>
      </c>
      <c r="F17" s="571" t="s">
        <v>0</v>
      </c>
      <c r="G17" s="288"/>
      <c r="H17" s="288"/>
      <c r="I17" s="288"/>
    </row>
    <row r="18" spans="1:9" ht="51">
      <c r="A18" s="271" t="s">
        <v>9</v>
      </c>
      <c r="B18" s="272">
        <v>87808.2</v>
      </c>
      <c r="C18" s="273">
        <v>103808.40000000001</v>
      </c>
      <c r="D18" s="273">
        <v>102131.6</v>
      </c>
      <c r="E18" s="274">
        <v>94206</v>
      </c>
      <c r="F18" s="274">
        <v>97069.799999999988</v>
      </c>
      <c r="G18" s="288"/>
      <c r="H18" s="288"/>
      <c r="I18" s="288"/>
    </row>
    <row r="19" spans="1:9" ht="51">
      <c r="A19" s="275" t="s">
        <v>24</v>
      </c>
      <c r="B19" s="290">
        <v>15785.5</v>
      </c>
      <c r="C19" s="291">
        <v>17218.8</v>
      </c>
      <c r="D19" s="277">
        <v>16203.5</v>
      </c>
      <c r="E19" s="281">
        <v>14078.3</v>
      </c>
      <c r="F19" s="296">
        <f>8503.8+4667.6</f>
        <v>13171.4</v>
      </c>
      <c r="G19" s="288"/>
      <c r="H19" s="288"/>
      <c r="I19" s="288"/>
    </row>
    <row r="20" spans="1:9" ht="51">
      <c r="A20" s="275" t="s">
        <v>25</v>
      </c>
      <c r="B20" s="290">
        <v>72022.7</v>
      </c>
      <c r="C20" s="291">
        <v>86589.6</v>
      </c>
      <c r="D20" s="291">
        <v>85928.1</v>
      </c>
      <c r="E20" s="281">
        <v>80127.7</v>
      </c>
      <c r="F20" s="296">
        <v>83898.4</v>
      </c>
      <c r="G20" s="288"/>
      <c r="H20" s="288"/>
      <c r="I20" s="288"/>
    </row>
    <row r="21" spans="1:9" ht="61.5" customHeight="1" thickBot="1">
      <c r="A21" s="282" t="s">
        <v>18</v>
      </c>
      <c r="B21" s="293">
        <v>94690.8</v>
      </c>
      <c r="C21" s="284">
        <v>104188.9</v>
      </c>
      <c r="D21" s="284">
        <v>94398.6</v>
      </c>
      <c r="E21" s="287">
        <v>98789.1</v>
      </c>
      <c r="F21" s="285">
        <v>132679.5</v>
      </c>
      <c r="G21" s="288"/>
      <c r="H21" s="288"/>
      <c r="I21" s="288"/>
    </row>
    <row r="22" spans="1:9" ht="49.5">
      <c r="A22" s="297" t="s">
        <v>105</v>
      </c>
      <c r="B22" s="298"/>
      <c r="C22" s="298"/>
      <c r="D22" s="298"/>
      <c r="E22" s="298"/>
      <c r="F22" s="298"/>
      <c r="G22" s="298"/>
      <c r="H22" s="298"/>
      <c r="I22" s="298"/>
    </row>
    <row r="23" spans="1:9" ht="30" customHeight="1">
      <c r="A23" s="5"/>
    </row>
    <row r="24" spans="1:9" ht="20.100000000000001" customHeight="1">
      <c r="A24" s="6"/>
    </row>
    <row r="25" spans="1:9" ht="20.100000000000001" customHeight="1">
      <c r="A25" s="6"/>
    </row>
    <row r="26" spans="1:9" ht="20.100000000000001" customHeight="1">
      <c r="A26" s="7"/>
      <c r="B26" s="8"/>
    </row>
    <row r="27" spans="1:9" ht="20.100000000000001" customHeight="1">
      <c r="A27" s="9"/>
    </row>
    <row r="28" spans="1:9" ht="20.100000000000001" customHeight="1">
      <c r="A28" s="9"/>
    </row>
    <row r="29" spans="1:9" ht="20.100000000000001" customHeight="1">
      <c r="A29" s="9"/>
    </row>
    <row r="30" spans="1:9" ht="20.100000000000001" customHeight="1">
      <c r="A30" s="9"/>
    </row>
    <row r="31" spans="1:9" ht="20.100000000000001" customHeight="1">
      <c r="A31" s="9"/>
      <c r="B31" s="10"/>
    </row>
    <row r="32" spans="1:9" ht="20.100000000000001" customHeight="1">
      <c r="A32" s="11"/>
    </row>
    <row r="33" spans="1:1" ht="20.100000000000001" customHeight="1">
      <c r="A33" s="11"/>
    </row>
    <row r="34" spans="1:1" ht="20.100000000000001" customHeight="1">
      <c r="A34" s="11"/>
    </row>
    <row r="35" spans="1:1" ht="20.100000000000001" customHeight="1">
      <c r="A35" s="12"/>
    </row>
    <row r="36" spans="1:1" ht="20.100000000000001" customHeight="1">
      <c r="A36" s="9"/>
    </row>
    <row r="37" spans="1:1" ht="20.100000000000001" customHeight="1">
      <c r="A37" s="9"/>
    </row>
    <row r="38" spans="1:1" ht="20.100000000000001" customHeight="1">
      <c r="A38" s="9"/>
    </row>
    <row r="39" spans="1:1" ht="20.100000000000001" customHeight="1">
      <c r="A39" s="9"/>
    </row>
    <row r="40" spans="1:1" ht="20.100000000000001" customHeight="1">
      <c r="A40" s="13"/>
    </row>
    <row r="41" spans="1:1" ht="20.100000000000001" customHeight="1">
      <c r="A41" s="13"/>
    </row>
    <row r="42" spans="1:1" ht="20.100000000000001" customHeight="1">
      <c r="A42" s="13"/>
    </row>
    <row r="43" spans="1:1" ht="20.100000000000001" customHeight="1">
      <c r="A43" s="6"/>
    </row>
    <row r="44" spans="1:1">
      <c r="A44" s="1"/>
    </row>
    <row r="45" spans="1:1">
      <c r="A45" s="1"/>
    </row>
  </sheetData>
  <mergeCells count="8">
    <mergeCell ref="A16:A17"/>
    <mergeCell ref="B16:E16"/>
    <mergeCell ref="A2:A3"/>
    <mergeCell ref="B2:E2"/>
    <mergeCell ref="F2:I2"/>
    <mergeCell ref="A9:A10"/>
    <mergeCell ref="B9:E9"/>
    <mergeCell ref="F9:I9"/>
  </mergeCells>
  <pageMargins left="0" right="0" top="1" bottom="1" header="0.5" footer="0.5"/>
  <pageSetup scale="32" orientation="landscape" horizontalDpi="300" verticalDpi="300"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
  <sheetViews>
    <sheetView workbookViewId="0"/>
  </sheetViews>
  <sheetFormatPr defaultRowHeight="12.75"/>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96</vt:i4>
      </vt:variant>
      <vt:variant>
        <vt:lpstr>Named Ranges</vt:lpstr>
      </vt:variant>
      <vt:variant>
        <vt:i4>135</vt:i4>
      </vt:variant>
    </vt:vector>
  </HeadingPairs>
  <TitlesOfParts>
    <vt:vector size="231" baseType="lpstr">
      <vt:lpstr>Discon</vt:lpstr>
      <vt:lpstr>Menu</vt:lpstr>
      <vt:lpstr>A1.1</vt:lpstr>
      <vt:lpstr>A1.2</vt:lpstr>
      <vt:lpstr>A2.1</vt:lpstr>
      <vt:lpstr>A2.2</vt:lpstr>
      <vt:lpstr>A3.1</vt:lpstr>
      <vt:lpstr>A3.2</vt:lpstr>
      <vt:lpstr>A4.1</vt:lpstr>
      <vt:lpstr>A4.2</vt:lpstr>
      <vt:lpstr>A5.1</vt:lpstr>
      <vt:lpstr>A5.2</vt:lpstr>
      <vt:lpstr>A6.1</vt:lpstr>
      <vt:lpstr>A6.2</vt:lpstr>
      <vt:lpstr>A7.1</vt:lpstr>
      <vt:lpstr>A7.2</vt:lpstr>
      <vt:lpstr>A8.1</vt:lpstr>
      <vt:lpstr>A8.2</vt:lpstr>
      <vt:lpstr>A9.1</vt:lpstr>
      <vt:lpstr>A9.2</vt:lpstr>
      <vt:lpstr>A10.1</vt:lpstr>
      <vt:lpstr>A10.2</vt:lpstr>
      <vt:lpstr>A11.1</vt:lpstr>
      <vt:lpstr>A11.2</vt:lpstr>
      <vt:lpstr>A12.1</vt:lpstr>
      <vt:lpstr>A12.2</vt:lpstr>
      <vt:lpstr>A13</vt:lpstr>
      <vt:lpstr>A14</vt:lpstr>
      <vt:lpstr>A15</vt:lpstr>
      <vt:lpstr>A16</vt:lpstr>
      <vt:lpstr>A17</vt:lpstr>
      <vt:lpstr>A18</vt:lpstr>
      <vt:lpstr>A19</vt:lpstr>
      <vt:lpstr>A20</vt:lpstr>
      <vt:lpstr>A21</vt:lpstr>
      <vt:lpstr>A22</vt:lpstr>
      <vt:lpstr>A23</vt:lpstr>
      <vt:lpstr>A24</vt:lpstr>
      <vt:lpstr>A25</vt:lpstr>
      <vt:lpstr>A26</vt:lpstr>
      <vt:lpstr>A27</vt:lpstr>
      <vt:lpstr>B1</vt:lpstr>
      <vt:lpstr>B2</vt:lpstr>
      <vt:lpstr>B3</vt:lpstr>
      <vt:lpstr>B4</vt:lpstr>
      <vt:lpstr>B5</vt:lpstr>
      <vt:lpstr>B6</vt:lpstr>
      <vt:lpstr>B7</vt:lpstr>
      <vt:lpstr>B8</vt:lpstr>
      <vt:lpstr>B9</vt:lpstr>
      <vt:lpstr>B10</vt:lpstr>
      <vt:lpstr>C1</vt:lpstr>
      <vt:lpstr>C2</vt:lpstr>
      <vt:lpstr>C3</vt:lpstr>
      <vt:lpstr>C4</vt:lpstr>
      <vt:lpstr>C5.1</vt:lpstr>
      <vt:lpstr>C5.2</vt:lpstr>
      <vt:lpstr>C6.1</vt:lpstr>
      <vt:lpstr>C6.2</vt:lpstr>
      <vt:lpstr>C7 </vt:lpstr>
      <vt:lpstr>C8</vt:lpstr>
      <vt:lpstr>C9</vt:lpstr>
      <vt:lpstr>C10</vt:lpstr>
      <vt:lpstr>C11</vt:lpstr>
      <vt:lpstr>D1</vt:lpstr>
      <vt:lpstr>D2</vt:lpstr>
      <vt:lpstr>D3</vt:lpstr>
      <vt:lpstr>D4</vt:lpstr>
      <vt:lpstr>D5</vt:lpstr>
      <vt:lpstr>D6</vt:lpstr>
      <vt:lpstr>D7</vt:lpstr>
      <vt:lpstr>D8</vt:lpstr>
      <vt:lpstr>D9</vt:lpstr>
      <vt:lpstr>D10</vt:lpstr>
      <vt:lpstr>D11</vt:lpstr>
      <vt:lpstr>D12</vt:lpstr>
      <vt:lpstr>D13</vt:lpstr>
      <vt:lpstr>D14</vt:lpstr>
      <vt:lpstr>D15</vt:lpstr>
      <vt:lpstr>D16</vt:lpstr>
      <vt:lpstr>D17</vt:lpstr>
      <vt:lpstr>D18</vt:lpstr>
      <vt:lpstr>D19</vt:lpstr>
      <vt:lpstr>D20</vt:lpstr>
      <vt:lpstr>D21</vt:lpstr>
      <vt:lpstr>D22</vt:lpstr>
      <vt:lpstr>BDCs</vt:lpstr>
      <vt:lpstr>BOI</vt:lpstr>
      <vt:lpstr>TIB</vt:lpstr>
      <vt:lpstr>NEXIM</vt:lpstr>
      <vt:lpstr>BOA</vt:lpstr>
      <vt:lpstr>PENSION FUNDS</vt:lpstr>
      <vt:lpstr>INSURANCE COMBINED (LIFE &amp; GEN </vt:lpstr>
      <vt:lpstr>CREDIT FLOW (DFIs) (DFD REQUEST</vt:lpstr>
      <vt:lpstr>MFBs DFD REQUEST</vt:lpstr>
      <vt:lpstr>Sheet1</vt:lpstr>
      <vt:lpstr>A1.1!Print_Area</vt:lpstr>
      <vt:lpstr>A1.2!Print_Area</vt:lpstr>
      <vt:lpstr>A10.1!Print_Area</vt:lpstr>
      <vt:lpstr>A10.2!Print_Area</vt:lpstr>
      <vt:lpstr>A11.1!Print_Area</vt:lpstr>
      <vt:lpstr>A11.2!Print_Area</vt:lpstr>
      <vt:lpstr>A12.1!Print_Area</vt:lpstr>
      <vt:lpstr>A12.2!Print_Area</vt:lpstr>
      <vt:lpstr>'A13'!Print_Area</vt:lpstr>
      <vt:lpstr>'A14'!Print_Area</vt:lpstr>
      <vt:lpstr>'A15'!Print_Area</vt:lpstr>
      <vt:lpstr>'A16'!Print_Area</vt:lpstr>
      <vt:lpstr>'A17'!Print_Area</vt:lpstr>
      <vt:lpstr>'A18'!Print_Area</vt:lpstr>
      <vt:lpstr>'A19'!Print_Area</vt:lpstr>
      <vt:lpstr>A2.1!Print_Area</vt:lpstr>
      <vt:lpstr>A2.2!Print_Area</vt:lpstr>
      <vt:lpstr>'A20'!Print_Area</vt:lpstr>
      <vt:lpstr>'A21'!Print_Area</vt:lpstr>
      <vt:lpstr>'A22'!Print_Area</vt:lpstr>
      <vt:lpstr>'A23'!Print_Area</vt:lpstr>
      <vt:lpstr>'A24'!Print_Area</vt:lpstr>
      <vt:lpstr>'A25'!Print_Area</vt:lpstr>
      <vt:lpstr>'A26'!Print_Area</vt:lpstr>
      <vt:lpstr>'A27'!Print_Area</vt:lpstr>
      <vt:lpstr>A3.1!Print_Area</vt:lpstr>
      <vt:lpstr>A3.2!Print_Area</vt:lpstr>
      <vt:lpstr>A4.1!Print_Area</vt:lpstr>
      <vt:lpstr>A4.2!Print_Area</vt:lpstr>
      <vt:lpstr>A5.1!Print_Area</vt:lpstr>
      <vt:lpstr>A5.2!Print_Area</vt:lpstr>
      <vt:lpstr>A6.1!Print_Area</vt:lpstr>
      <vt:lpstr>A6.2!Print_Area</vt:lpstr>
      <vt:lpstr>A7.1!Print_Area</vt:lpstr>
      <vt:lpstr>A7.2!Print_Area</vt:lpstr>
      <vt:lpstr>A8.1!Print_Area</vt:lpstr>
      <vt:lpstr>A8.2!Print_Area</vt:lpstr>
      <vt:lpstr>A9.1!Print_Area</vt:lpstr>
      <vt:lpstr>A9.2!Print_Area</vt:lpstr>
      <vt:lpstr>'B1'!Print_Area</vt:lpstr>
      <vt:lpstr>'B10'!Print_Area</vt:lpstr>
      <vt:lpstr>'B2'!Print_Area</vt:lpstr>
      <vt:lpstr>'B3'!Print_Area</vt:lpstr>
      <vt:lpstr>'B4'!Print_Area</vt:lpstr>
      <vt:lpstr>'B5'!Print_Area</vt:lpstr>
      <vt:lpstr>'B6'!Print_Area</vt:lpstr>
      <vt:lpstr>'B7'!Print_Area</vt:lpstr>
      <vt:lpstr>'B8'!Print_Area</vt:lpstr>
      <vt:lpstr>'B9'!Print_Area</vt:lpstr>
      <vt:lpstr>BDCs!Print_Area</vt:lpstr>
      <vt:lpstr>BOA!Print_Area</vt:lpstr>
      <vt:lpstr>BOI!Print_Area</vt:lpstr>
      <vt:lpstr>'C1'!Print_Area</vt:lpstr>
      <vt:lpstr>'C10'!Print_Area</vt:lpstr>
      <vt:lpstr>'C11'!Print_Area</vt:lpstr>
      <vt:lpstr>'C2'!Print_Area</vt:lpstr>
      <vt:lpstr>'C3'!Print_Area</vt:lpstr>
      <vt:lpstr>'C4'!Print_Area</vt:lpstr>
      <vt:lpstr>C5.1!Print_Area</vt:lpstr>
      <vt:lpstr>C5.2!Print_Area</vt:lpstr>
      <vt:lpstr>C6.1!Print_Area</vt:lpstr>
      <vt:lpstr>C6.2!Print_Area</vt:lpstr>
      <vt:lpstr>'C7 '!Print_Area</vt:lpstr>
      <vt:lpstr>'C8'!Print_Area</vt:lpstr>
      <vt:lpstr>'C9'!Print_Area</vt:lpstr>
      <vt:lpstr>'CREDIT FLOW (DFIs) (DFD REQUEST'!Print_Area</vt:lpstr>
      <vt:lpstr>'D10'!Print_Area</vt:lpstr>
      <vt:lpstr>'D11'!Print_Area</vt:lpstr>
      <vt:lpstr>'D12'!Print_Area</vt:lpstr>
      <vt:lpstr>'D13'!Print_Area</vt:lpstr>
      <vt:lpstr>'D14'!Print_Area</vt:lpstr>
      <vt:lpstr>'D15'!Print_Area</vt:lpstr>
      <vt:lpstr>'D16'!Print_Area</vt:lpstr>
      <vt:lpstr>'D17'!Print_Area</vt:lpstr>
      <vt:lpstr>'D18'!Print_Area</vt:lpstr>
      <vt:lpstr>'D19'!Print_Area</vt:lpstr>
      <vt:lpstr>'D2'!Print_Area</vt:lpstr>
      <vt:lpstr>'D20'!Print_Area</vt:lpstr>
      <vt:lpstr>'D3'!Print_Area</vt:lpstr>
      <vt:lpstr>'D4'!Print_Area</vt:lpstr>
      <vt:lpstr>'D5'!Print_Area</vt:lpstr>
      <vt:lpstr>'D6'!Print_Area</vt:lpstr>
      <vt:lpstr>'D7'!Print_Area</vt:lpstr>
      <vt:lpstr>'D8'!Print_Area</vt:lpstr>
      <vt:lpstr>'D9'!Print_Area</vt:lpstr>
      <vt:lpstr>Discon!Print_Area</vt:lpstr>
      <vt:lpstr>'INSURANCE COMBINED (LIFE &amp; GEN '!Print_Area</vt:lpstr>
      <vt:lpstr>'MFBs DFD REQUEST'!Print_Area</vt:lpstr>
      <vt:lpstr>NEXIM!Print_Area</vt:lpstr>
      <vt:lpstr>'PENSION FUNDS'!Print_Area</vt:lpstr>
      <vt:lpstr>TIB!Print_Area</vt:lpstr>
      <vt:lpstr>A1.1!Print_Titles</vt:lpstr>
      <vt:lpstr>A1.2!Print_Titles</vt:lpstr>
      <vt:lpstr>A11.1!Print_Titles</vt:lpstr>
      <vt:lpstr>A11.2!Print_Titles</vt:lpstr>
      <vt:lpstr>A12.1!Print_Titles</vt:lpstr>
      <vt:lpstr>A12.2!Print_Titles</vt:lpstr>
      <vt:lpstr>'A14'!Print_Titles</vt:lpstr>
      <vt:lpstr>'A15'!Print_Titles</vt:lpstr>
      <vt:lpstr>'A16'!Print_Titles</vt:lpstr>
      <vt:lpstr>'A18'!Print_Titles</vt:lpstr>
      <vt:lpstr>A2.1!Print_Titles</vt:lpstr>
      <vt:lpstr>A2.2!Print_Titles</vt:lpstr>
      <vt:lpstr>A3.1!Print_Titles</vt:lpstr>
      <vt:lpstr>A3.2!Print_Titles</vt:lpstr>
      <vt:lpstr>A4.1!Print_Titles</vt:lpstr>
      <vt:lpstr>A4.2!Print_Titles</vt:lpstr>
      <vt:lpstr>A5.1!Print_Titles</vt:lpstr>
      <vt:lpstr>A5.2!Print_Titles</vt:lpstr>
      <vt:lpstr>A6.1!Print_Titles</vt:lpstr>
      <vt:lpstr>A6.2!Print_Titles</vt:lpstr>
      <vt:lpstr>A7.1!Print_Titles</vt:lpstr>
      <vt:lpstr>A7.2!Print_Titles</vt:lpstr>
      <vt:lpstr>A8.1!Print_Titles</vt:lpstr>
      <vt:lpstr>A8.2!Print_Titles</vt:lpstr>
      <vt:lpstr>'B1'!Print_Titles</vt:lpstr>
      <vt:lpstr>'B2'!Print_Titles</vt:lpstr>
      <vt:lpstr>BOA!Print_Titles</vt:lpstr>
      <vt:lpstr>'C1'!Print_Titles</vt:lpstr>
      <vt:lpstr>'C10'!Print_Titles</vt:lpstr>
      <vt:lpstr>'C11'!Print_Titles</vt:lpstr>
      <vt:lpstr>'C2'!Print_Titles</vt:lpstr>
      <vt:lpstr>'C3'!Print_Titles</vt:lpstr>
      <vt:lpstr>'C4'!Print_Titles</vt:lpstr>
      <vt:lpstr>C5.1!Print_Titles</vt:lpstr>
      <vt:lpstr>C5.2!Print_Titles</vt:lpstr>
      <vt:lpstr>C6.1!Print_Titles</vt:lpstr>
      <vt:lpstr>C6.2!Print_Titles</vt:lpstr>
      <vt:lpstr>'D19'!Print_Titles</vt:lpstr>
      <vt:lpstr>'D2'!Print_Titles</vt:lpstr>
      <vt:lpstr>'D4'!Print_Titles</vt:lpstr>
      <vt:lpstr>'D5'!Print_Titles</vt:lpstr>
      <vt:lpstr>'D6'!Print_Titles</vt:lpstr>
      <vt:lpstr>'INSURANCE COMBINED (LIFE &amp; GEN '!Print_Titles</vt:lpstr>
      <vt:lpstr>'MFBs DFD REQUEST'!Print_Titles</vt:lpstr>
    </vt:vector>
  </TitlesOfParts>
  <Company>Central Bank of Nigeria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ATOI,NGOZI VICTOR</dc:creator>
  <cp:lastModifiedBy>OGUNYINKA, SULEIMAN FEMI</cp:lastModifiedBy>
  <cp:lastPrinted>2019-09-27T10:24:07Z</cp:lastPrinted>
  <dcterms:created xsi:type="dcterms:W3CDTF">2012-11-30T14:01:48Z</dcterms:created>
  <dcterms:modified xsi:type="dcterms:W3CDTF">2019-12-23T09:39:38Z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31402a4-dada-4bf2-a1f9-805ad88c3a47_Enabled">
    <vt:lpwstr>True</vt:lpwstr>
  </property>
  <property fmtid="{D5CDD505-2E9C-101B-9397-08002B2CF9AE}" pid="3" name="MSIP_Label_b31402a4-dada-4bf2-a1f9-805ad88c3a47_SiteId">
    <vt:lpwstr>9cdc7dd5-9dd6-4fbb-9a68-bcb9021721d0</vt:lpwstr>
  </property>
  <property fmtid="{D5CDD505-2E9C-101B-9397-08002B2CF9AE}" pid="4" name="MSIP_Label_b31402a4-dada-4bf2-a1f9-805ad88c3a47_Owner">
    <vt:lpwstr>OGUNYINKA20023@cbn.gov.ng</vt:lpwstr>
  </property>
  <property fmtid="{D5CDD505-2E9C-101B-9397-08002B2CF9AE}" pid="5" name="MSIP_Label_b31402a4-dada-4bf2-a1f9-805ad88c3a47_SetDate">
    <vt:lpwstr>2019-09-24T16:01:07.7470806Z</vt:lpwstr>
  </property>
  <property fmtid="{D5CDD505-2E9C-101B-9397-08002B2CF9AE}" pid="6" name="MSIP_Label_b31402a4-dada-4bf2-a1f9-805ad88c3a47_Name">
    <vt:lpwstr>General</vt:lpwstr>
  </property>
  <property fmtid="{D5CDD505-2E9C-101B-9397-08002B2CF9AE}" pid="7" name="MSIP_Label_b31402a4-dada-4bf2-a1f9-805ad88c3a47_Application">
    <vt:lpwstr>Microsoft Azure Information Protection</vt:lpwstr>
  </property>
  <property fmtid="{D5CDD505-2E9C-101B-9397-08002B2CF9AE}" pid="8" name="MSIP_Label_b31402a4-dada-4bf2-a1f9-805ad88c3a47_Extended_MSFT_Method">
    <vt:lpwstr>Manual</vt:lpwstr>
  </property>
  <property fmtid="{D5CDD505-2E9C-101B-9397-08002B2CF9AE}" pid="9" name="Sensitivity">
    <vt:lpwstr>General</vt:lpwstr>
  </property>
</Properties>
</file>